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drawings/drawing5.xml" ContentType="application/vnd.openxmlformats-officedocument.drawing+xml"/>
  <Override PartName="/xl/tables/table4.xml" ContentType="application/vnd.openxmlformats-officedocument.spreadsheetml.table+xml"/>
  <Override PartName="/xl/drawings/drawing6.xml" ContentType="application/vnd.openxmlformats-officedocument.drawing+xml"/>
  <Override PartName="/xl/tables/table5.xml" ContentType="application/vnd.openxmlformats-officedocument.spreadsheetml.table+xml"/>
  <Override PartName="/xl/drawings/drawing7.xml" ContentType="application/vnd.openxmlformats-officedocument.drawing+xml"/>
  <Override PartName="/xl/tables/table6.xml" ContentType="application/vnd.openxmlformats-officedocument.spreadsheetml.table+xml"/>
  <Override PartName="/xl/drawings/drawing8.xml" ContentType="application/vnd.openxmlformats-officedocument.drawing+xml"/>
  <Override PartName="/xl/tables/table7.xml" ContentType="application/vnd.openxmlformats-officedocument.spreadsheetml.table+xml"/>
  <Override PartName="/xl/drawings/drawing9.xml" ContentType="application/vnd.openxmlformats-officedocument.drawing+xml"/>
  <Override PartName="/xl/tables/table8.xml" ContentType="application/vnd.openxmlformats-officedocument.spreadsheetml.table+xml"/>
  <Override PartName="/xl/pivotTables/pivotTable1.xml" ContentType="application/vnd.openxmlformats-officedocument.spreadsheetml.pivotTable+xml"/>
  <Override PartName="/xl/drawings/drawing10.xml" ContentType="application/vnd.openxmlformats-officedocument.drawing+xml"/>
  <Override PartName="/xl/charts/chart1.xml" ContentType="application/vnd.openxmlformats-officedocument.drawingml.chart+xml"/>
  <Override PartName="/xl/drawings/drawing11.xml" ContentType="application/vnd.openxmlformats-officedocument.drawingml.chartshape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pivotTables/pivotTable4.xml" ContentType="application/vnd.openxmlformats-officedocument.spreadsheetml.pivotTable+xml"/>
  <Override PartName="/xl/drawings/drawing13.xml" ContentType="application/vnd.openxmlformats-officedocument.drawing+xml"/>
  <Override PartName="/xl/tables/table9.xml" ContentType="application/vnd.openxmlformats-officedocument.spreadsheetml.table+xml"/>
  <Override PartName="/xl/comments2.xml" ContentType="application/vnd.openxmlformats-officedocument.spreadsheetml.comments+xml"/>
  <Override PartName="/xl/drawings/drawing14.xml" ContentType="application/vnd.openxmlformats-officedocument.drawing+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autoCompressPictures="0"/>
  <bookViews>
    <workbookView xWindow="240" yWindow="675" windowWidth="25365" windowHeight="15375" tabRatio="897" firstSheet="1" activeTab="1"/>
  </bookViews>
  <sheets>
    <sheet name="Legend" sheetId="4" state="hidden" r:id="rId1"/>
    <sheet name="Read Me" sheetId="22" r:id="rId2"/>
    <sheet name="Final Output" sheetId="19" r:id="rId3"/>
    <sheet name="Centrepoint sourced" sheetId="2" r:id="rId4"/>
    <sheet name="Consolidated Geog" sheetId="6" r:id="rId5"/>
    <sheet name="Prevention &amp; relief" sheetId="3" state="hidden" r:id="rId6"/>
    <sheet name="CensusData" sheetId="24" r:id="rId7"/>
    <sheet name="LKP_LANameDQ" sheetId="9" r:id="rId8"/>
    <sheet name="LKP_MissingLATypesDQ" sheetId="18" r:id="rId9"/>
    <sheet name="LKP_CountyDistrictMap" sheetId="10" r:id="rId10"/>
    <sheet name="Final Output - with extra cols" sheetId="25" state="hidden" r:id="rId11"/>
    <sheet name="Profile 1" sheetId="29" r:id="rId12"/>
    <sheet name="Profile 2" sheetId="34" r:id="rId13"/>
    <sheet name="Profile 3" sheetId="35" r:id="rId14"/>
    <sheet name="PROFILING ConsolGeog" sheetId="27" r:id="rId15"/>
    <sheet name="PROFILING Final Output" sheetId="28" r:id="rId16"/>
  </sheets>
  <externalReferences>
    <externalReference r:id="rId17"/>
  </externalReferences>
  <definedNames>
    <definedName name="_xlnm._FilterDatabase" localSheetId="3" hidden="1">'Centrepoint sourced'!$A$1:$P$1726</definedName>
    <definedName name="_xlnm._FilterDatabase" localSheetId="4" hidden="1">'Consolidated Geog'!$A$1:$H$382</definedName>
    <definedName name="_xlnm._FilterDatabase" localSheetId="5" hidden="1">'Prevention &amp; relief'!$A$1:$O$474</definedName>
  </definedNames>
  <calcPr calcId="145621" calcMode="manual"/>
  <pivotCaches>
    <pivotCache cacheId="0" r:id="rId18"/>
    <pivotCache cacheId="1" r:id="rId19"/>
  </pivotCaches>
</workbook>
</file>

<file path=xl/calcChain.xml><?xml version="1.0" encoding="utf-8"?>
<calcChain xmlns="http://schemas.openxmlformats.org/spreadsheetml/2006/main">
  <c r="V2" i="27" l="1" a="1"/>
  <c r="V2" i="27"/>
  <c r="V3" i="27" a="1"/>
  <c r="V3" i="27"/>
  <c r="V4" i="27" a="1"/>
  <c r="V4" i="27"/>
  <c r="V5" i="27" a="1"/>
  <c r="V5" i="27"/>
  <c r="V6" i="27" a="1"/>
  <c r="V6" i="27"/>
  <c r="V7" i="27" a="1"/>
  <c r="V7" i="27"/>
  <c r="V8" i="27" a="1"/>
  <c r="V8" i="27"/>
  <c r="V9" i="27" a="1"/>
  <c r="V9" i="27"/>
  <c r="V10" i="27" a="1"/>
  <c r="V10" i="27"/>
  <c r="V11" i="27" a="1"/>
  <c r="V11" i="27"/>
  <c r="V12" i="27" a="1"/>
  <c r="V12" i="27"/>
  <c r="V13" i="27" a="1"/>
  <c r="V13" i="27"/>
  <c r="V14" i="27" a="1"/>
  <c r="V14" i="27"/>
  <c r="V15" i="27" a="1"/>
  <c r="V15" i="27"/>
  <c r="V16" i="27" a="1"/>
  <c r="V16" i="27"/>
  <c r="V17" i="27" a="1"/>
  <c r="V17" i="27"/>
  <c r="V18" i="27" a="1"/>
  <c r="V18" i="27"/>
  <c r="V19" i="27" a="1"/>
  <c r="V19" i="27"/>
  <c r="V20" i="27" a="1"/>
  <c r="V20" i="27"/>
  <c r="V21" i="27" a="1"/>
  <c r="V21" i="27"/>
  <c r="V22" i="27" a="1"/>
  <c r="V22" i="27"/>
  <c r="V23" i="27" a="1"/>
  <c r="V23" i="27"/>
  <c r="V24" i="27" a="1"/>
  <c r="V24" i="27"/>
  <c r="V25" i="27" a="1"/>
  <c r="V25" i="27"/>
  <c r="V26" i="27" a="1"/>
  <c r="V26" i="27"/>
  <c r="V27" i="27" a="1"/>
  <c r="V27" i="27"/>
  <c r="V28" i="27" a="1"/>
  <c r="V28" i="27"/>
  <c r="V29" i="27" a="1"/>
  <c r="V29" i="27"/>
  <c r="V30" i="27" a="1"/>
  <c r="V30" i="27"/>
  <c r="V31" i="27" a="1"/>
  <c r="V31" i="27"/>
  <c r="V32" i="27" a="1"/>
  <c r="V32" i="27"/>
  <c r="V33" i="27" a="1"/>
  <c r="V33" i="27"/>
  <c r="V34" i="27" a="1"/>
  <c r="V34" i="27"/>
  <c r="V35" i="27" a="1"/>
  <c r="V35" i="27"/>
  <c r="V36" i="27" a="1"/>
  <c r="V36" i="27"/>
  <c r="V37" i="27" a="1"/>
  <c r="V37" i="27"/>
  <c r="V38" i="27" a="1"/>
  <c r="V38" i="27"/>
  <c r="V39" i="27" a="1"/>
  <c r="V39" i="27"/>
  <c r="V40" i="27" a="1"/>
  <c r="V40" i="27"/>
  <c r="V41" i="27" a="1"/>
  <c r="V41" i="27"/>
  <c r="V42" i="27" a="1"/>
  <c r="V42" i="27"/>
  <c r="V43" i="27" a="1"/>
  <c r="V43" i="27"/>
  <c r="V44" i="27" a="1"/>
  <c r="V44" i="27"/>
  <c r="V45" i="27" a="1"/>
  <c r="V45" i="27"/>
  <c r="V46" i="27" a="1"/>
  <c r="V46" i="27"/>
  <c r="V47" i="27" a="1"/>
  <c r="V47" i="27"/>
  <c r="V48" i="27" a="1"/>
  <c r="V48" i="27"/>
  <c r="V49" i="27" a="1"/>
  <c r="V49" i="27"/>
  <c r="V50" i="27" a="1"/>
  <c r="V50" i="27"/>
  <c r="V51" i="27" a="1"/>
  <c r="V51" i="27"/>
  <c r="V52" i="27" a="1"/>
  <c r="V52" i="27"/>
  <c r="V53" i="27" a="1"/>
  <c r="V53" i="27"/>
  <c r="V54" i="27" a="1"/>
  <c r="V54" i="27"/>
  <c r="V55" i="27" a="1"/>
  <c r="V55" i="27"/>
  <c r="V56" i="27" a="1"/>
  <c r="V56" i="27"/>
  <c r="V57" i="27" a="1"/>
  <c r="V57" i="27"/>
  <c r="V58" i="27" a="1"/>
  <c r="V58" i="27"/>
  <c r="V59" i="27" a="1"/>
  <c r="V59" i="27"/>
  <c r="V60" i="27" a="1"/>
  <c r="V60" i="27"/>
  <c r="V61" i="27" a="1"/>
  <c r="V61" i="27"/>
  <c r="V62" i="27" a="1"/>
  <c r="V62" i="27"/>
  <c r="V63" i="27" a="1"/>
  <c r="V63" i="27"/>
  <c r="V64" i="27" a="1"/>
  <c r="V64" i="27"/>
  <c r="V65" i="27" a="1"/>
  <c r="V65" i="27"/>
  <c r="V66" i="27" a="1"/>
  <c r="V66" i="27"/>
  <c r="V67" i="27" a="1"/>
  <c r="V67" i="27"/>
  <c r="V68" i="27" a="1"/>
  <c r="V68" i="27"/>
  <c r="V69" i="27" a="1"/>
  <c r="V69" i="27"/>
  <c r="V70" i="27" a="1"/>
  <c r="V70" i="27"/>
  <c r="V71" i="27" a="1"/>
  <c r="V71" i="27"/>
  <c r="V72" i="27" a="1"/>
  <c r="V72" i="27"/>
  <c r="V73" i="27" a="1"/>
  <c r="V73" i="27"/>
  <c r="V74" i="27" a="1"/>
  <c r="V74" i="27"/>
  <c r="V75" i="27" a="1"/>
  <c r="V75" i="27"/>
  <c r="V76" i="27" a="1"/>
  <c r="V76" i="27"/>
  <c r="V77" i="27" a="1"/>
  <c r="V77" i="27"/>
  <c r="V78" i="27" a="1"/>
  <c r="V78" i="27"/>
  <c r="V79" i="27" a="1"/>
  <c r="V79" i="27"/>
  <c r="V80" i="27" a="1"/>
  <c r="V80" i="27"/>
  <c r="V81" i="27" a="1"/>
  <c r="V81" i="27"/>
  <c r="V82" i="27" a="1"/>
  <c r="V82" i="27"/>
  <c r="V83" i="27" a="1"/>
  <c r="V83" i="27"/>
  <c r="V84" i="27" a="1"/>
  <c r="V84" i="27"/>
  <c r="V85" i="27" a="1"/>
  <c r="V85" i="27"/>
  <c r="V86" i="27" a="1"/>
  <c r="V86" i="27"/>
  <c r="V87" i="27" a="1"/>
  <c r="V87" i="27"/>
  <c r="V88" i="27" a="1"/>
  <c r="V88" i="27"/>
  <c r="V89" i="27" a="1"/>
  <c r="V89" i="27"/>
  <c r="V90" i="27" a="1"/>
  <c r="V90" i="27"/>
  <c r="V91" i="27" a="1"/>
  <c r="V91" i="27"/>
  <c r="V92" i="27" a="1"/>
  <c r="V92" i="27"/>
  <c r="V93" i="27" a="1"/>
  <c r="V93" i="27"/>
  <c r="V94" i="27" a="1"/>
  <c r="V94" i="27"/>
  <c r="V95" i="27" a="1"/>
  <c r="V95" i="27"/>
  <c r="V96" i="27" a="1"/>
  <c r="V96" i="27"/>
  <c r="V97" i="27" a="1"/>
  <c r="V97" i="27"/>
  <c r="V98" i="27" a="1"/>
  <c r="V98" i="27"/>
  <c r="V99" i="27" a="1"/>
  <c r="V99" i="27"/>
  <c r="V100" i="27" a="1"/>
  <c r="V100" i="27"/>
  <c r="V101" i="27" a="1"/>
  <c r="V101" i="27"/>
  <c r="V102" i="27" a="1"/>
  <c r="V102" i="27"/>
  <c r="V103" i="27" a="1"/>
  <c r="V103" i="27"/>
  <c r="V104" i="27" a="1"/>
  <c r="V104" i="27"/>
  <c r="V105" i="27" a="1"/>
  <c r="V105" i="27"/>
  <c r="V106" i="27" a="1"/>
  <c r="V106" i="27"/>
  <c r="V107" i="27" a="1"/>
  <c r="V107" i="27"/>
  <c r="V108" i="27" a="1"/>
  <c r="V108" i="27"/>
  <c r="V109" i="27" a="1"/>
  <c r="V109" i="27"/>
  <c r="V110" i="27" a="1"/>
  <c r="V110" i="27"/>
  <c r="V111" i="27" a="1"/>
  <c r="V111" i="27"/>
  <c r="V112" i="27" a="1"/>
  <c r="V112" i="27"/>
  <c r="V113" i="27" a="1"/>
  <c r="V113" i="27"/>
  <c r="V114" i="27" a="1"/>
  <c r="V114" i="27"/>
  <c r="V115" i="27" a="1"/>
  <c r="V115" i="27"/>
  <c r="V116" i="27" a="1"/>
  <c r="V116" i="27"/>
  <c r="V117" i="27" a="1"/>
  <c r="V117" i="27"/>
  <c r="V118" i="27" a="1"/>
  <c r="V118" i="27"/>
  <c r="V119" i="27" a="1"/>
  <c r="V119" i="27"/>
  <c r="V120" i="27" a="1"/>
  <c r="V120" i="27"/>
  <c r="V121" i="27" a="1"/>
  <c r="V121" i="27"/>
  <c r="V122" i="27" a="1"/>
  <c r="V122" i="27"/>
  <c r="V123" i="27" a="1"/>
  <c r="V123" i="27"/>
  <c r="V124" i="27" a="1"/>
  <c r="V124" i="27"/>
  <c r="V125" i="27" a="1"/>
  <c r="V125" i="27"/>
  <c r="V126" i="27" a="1"/>
  <c r="V126" i="27"/>
  <c r="V127" i="27" a="1"/>
  <c r="V127" i="27"/>
  <c r="V128" i="27" a="1"/>
  <c r="V128" i="27"/>
  <c r="V129" i="27" a="1"/>
  <c r="V129" i="27"/>
  <c r="V130" i="27" a="1"/>
  <c r="V130" i="27"/>
  <c r="V131" i="27" a="1"/>
  <c r="V131" i="27"/>
  <c r="V132" i="27" a="1"/>
  <c r="V132" i="27"/>
  <c r="V133" i="27" a="1"/>
  <c r="V133" i="27"/>
  <c r="V134" i="27" a="1"/>
  <c r="V134" i="27"/>
  <c r="V135" i="27" a="1"/>
  <c r="V135" i="27"/>
  <c r="V136" i="27" a="1"/>
  <c r="V136" i="27"/>
  <c r="V137" i="27" a="1"/>
  <c r="V137" i="27"/>
  <c r="V138" i="27" a="1"/>
  <c r="V138" i="27"/>
  <c r="V139" i="27" a="1"/>
  <c r="V139" i="27"/>
  <c r="V140" i="27" a="1"/>
  <c r="V140" i="27"/>
  <c r="V141" i="27" a="1"/>
  <c r="V141" i="27"/>
  <c r="V142" i="27" a="1"/>
  <c r="V142" i="27"/>
  <c r="V143" i="27" a="1"/>
  <c r="V143" i="27"/>
  <c r="V144" i="27" a="1"/>
  <c r="V144" i="27"/>
  <c r="V145" i="27" a="1"/>
  <c r="V145" i="27"/>
  <c r="V146" i="27" a="1"/>
  <c r="V146" i="27"/>
  <c r="V147" i="27" a="1"/>
  <c r="V147" i="27"/>
  <c r="V148" i="27" a="1"/>
  <c r="V148" i="27"/>
  <c r="V149" i="27" a="1"/>
  <c r="V149" i="27"/>
  <c r="V150" i="27" a="1"/>
  <c r="V150" i="27"/>
  <c r="V151" i="27" a="1"/>
  <c r="V151" i="27"/>
  <c r="V152" i="27" a="1"/>
  <c r="V152" i="27"/>
  <c r="V153" i="27" a="1"/>
  <c r="V153" i="27"/>
  <c r="V154" i="27" a="1"/>
  <c r="V154" i="27"/>
  <c r="V155" i="27" a="1"/>
  <c r="V155" i="27"/>
  <c r="V156" i="27" a="1"/>
  <c r="V156" i="27"/>
  <c r="V157" i="27" a="1"/>
  <c r="V157" i="27"/>
  <c r="V158" i="27" a="1"/>
  <c r="V158" i="27"/>
  <c r="V159" i="27" a="1"/>
  <c r="V159" i="27"/>
  <c r="V160" i="27" a="1"/>
  <c r="V160" i="27"/>
  <c r="V161" i="27" a="1"/>
  <c r="V161" i="27"/>
  <c r="V162" i="27" a="1"/>
  <c r="V162" i="27"/>
  <c r="V163" i="27" a="1"/>
  <c r="V163" i="27"/>
  <c r="V164" i="27" a="1"/>
  <c r="V164" i="27"/>
  <c r="V165" i="27" a="1"/>
  <c r="V165" i="27"/>
  <c r="V166" i="27" a="1"/>
  <c r="V166" i="27"/>
  <c r="V167" i="27" a="1"/>
  <c r="V167" i="27"/>
  <c r="V168" i="27" a="1"/>
  <c r="V168" i="27"/>
  <c r="V169" i="27" a="1"/>
  <c r="V169" i="27"/>
  <c r="V170" i="27" a="1"/>
  <c r="V170" i="27"/>
  <c r="V171" i="27" a="1"/>
  <c r="V171" i="27"/>
  <c r="V172" i="27" a="1"/>
  <c r="V172" i="27"/>
  <c r="V173" i="27" a="1"/>
  <c r="V173" i="27"/>
  <c r="V174" i="27" a="1"/>
  <c r="V174" i="27"/>
  <c r="V175" i="27" a="1"/>
  <c r="V175" i="27"/>
  <c r="V176" i="27" a="1"/>
  <c r="V176" i="27"/>
  <c r="V177" i="27" a="1"/>
  <c r="V177" i="27"/>
  <c r="V178" i="27" a="1"/>
  <c r="V178" i="27"/>
  <c r="V179" i="27" a="1"/>
  <c r="V179" i="27"/>
  <c r="V180" i="27" a="1"/>
  <c r="V180" i="27"/>
  <c r="V181" i="27" a="1"/>
  <c r="V181" i="27"/>
  <c r="V182" i="27" a="1"/>
  <c r="V182" i="27"/>
  <c r="V183" i="27" a="1"/>
  <c r="V183" i="27"/>
  <c r="V184" i="27" a="1"/>
  <c r="V184" i="27"/>
  <c r="V185" i="27" a="1"/>
  <c r="V185" i="27"/>
  <c r="V186" i="27" a="1"/>
  <c r="V186" i="27"/>
  <c r="V187" i="27" a="1"/>
  <c r="V187" i="27"/>
  <c r="V188" i="27" a="1"/>
  <c r="V188" i="27"/>
  <c r="V189" i="27" a="1"/>
  <c r="V189" i="27"/>
  <c r="V190" i="27" a="1"/>
  <c r="V190" i="27"/>
  <c r="V191" i="27" a="1"/>
  <c r="V191" i="27"/>
  <c r="V192" i="27" a="1"/>
  <c r="V192" i="27"/>
  <c r="V193" i="27" a="1"/>
  <c r="V193" i="27"/>
  <c r="V194" i="27" a="1"/>
  <c r="V194" i="27"/>
  <c r="V195" i="27" a="1"/>
  <c r="V195" i="27"/>
  <c r="V196" i="27" a="1"/>
  <c r="V196" i="27"/>
  <c r="V197" i="27" a="1"/>
  <c r="V197" i="27"/>
  <c r="V198" i="27" a="1"/>
  <c r="V198" i="27"/>
  <c r="V199" i="27" a="1"/>
  <c r="V199" i="27"/>
  <c r="V200" i="27" a="1"/>
  <c r="V200" i="27"/>
  <c r="V201" i="27" a="1"/>
  <c r="V201" i="27"/>
  <c r="V202" i="27" a="1"/>
  <c r="V202" i="27"/>
  <c r="V203" i="27" a="1"/>
  <c r="V203" i="27"/>
  <c r="V204" i="27" a="1"/>
  <c r="V204" i="27"/>
  <c r="V205" i="27" a="1"/>
  <c r="V205" i="27"/>
  <c r="V206" i="27" a="1"/>
  <c r="V206" i="27"/>
  <c r="V207" i="27" a="1"/>
  <c r="V207" i="27"/>
  <c r="V208" i="27" a="1"/>
  <c r="V208" i="27"/>
  <c r="V209" i="27" a="1"/>
  <c r="V209" i="27"/>
  <c r="V210" i="27" a="1"/>
  <c r="V210" i="27"/>
  <c r="V211" i="27" a="1"/>
  <c r="V211" i="27"/>
  <c r="V212" i="27" a="1"/>
  <c r="V212" i="27"/>
  <c r="V213" i="27" a="1"/>
  <c r="V213" i="27"/>
  <c r="V214" i="27" a="1"/>
  <c r="V214" i="27"/>
  <c r="V215" i="27" a="1"/>
  <c r="V215" i="27"/>
  <c r="V216" i="27" a="1"/>
  <c r="V216" i="27"/>
  <c r="V217" i="27" a="1"/>
  <c r="V217" i="27"/>
  <c r="V218" i="27" a="1"/>
  <c r="V218" i="27"/>
  <c r="V219" i="27" a="1"/>
  <c r="V219" i="27"/>
  <c r="V220" i="27" a="1"/>
  <c r="V220" i="27"/>
  <c r="V221" i="27" a="1"/>
  <c r="V221" i="27"/>
  <c r="V222" i="27" a="1"/>
  <c r="V222" i="27"/>
  <c r="V223" i="27" a="1"/>
  <c r="V223" i="27"/>
  <c r="V224" i="27" a="1"/>
  <c r="V224" i="27"/>
  <c r="V225" i="27" a="1"/>
  <c r="V225" i="27"/>
  <c r="V226" i="27" a="1"/>
  <c r="V226" i="27"/>
  <c r="V227" i="27" a="1"/>
  <c r="V227" i="27"/>
  <c r="V228" i="27" a="1"/>
  <c r="V228" i="27"/>
  <c r="V229" i="27" a="1"/>
  <c r="V229" i="27"/>
  <c r="V230" i="27" a="1"/>
  <c r="V230" i="27"/>
  <c r="V231" i="27" a="1"/>
  <c r="V231" i="27"/>
  <c r="V232" i="27" a="1"/>
  <c r="V232" i="27"/>
  <c r="V233" i="27" a="1"/>
  <c r="V233" i="27"/>
  <c r="V234" i="27" a="1"/>
  <c r="V234" i="27"/>
  <c r="V235" i="27" a="1"/>
  <c r="V235" i="27"/>
  <c r="V236" i="27" a="1"/>
  <c r="V236" i="27"/>
  <c r="V237" i="27" a="1"/>
  <c r="V237" i="27"/>
  <c r="V238" i="27" a="1"/>
  <c r="V238" i="27"/>
  <c r="V239" i="27" a="1"/>
  <c r="V239" i="27"/>
  <c r="V240" i="27" a="1"/>
  <c r="V240" i="27"/>
  <c r="V241" i="27" a="1"/>
  <c r="V241" i="27"/>
  <c r="V242" i="27" a="1"/>
  <c r="V242" i="27"/>
  <c r="V243" i="27" a="1"/>
  <c r="V243" i="27"/>
  <c r="V244" i="27" a="1"/>
  <c r="V244" i="27"/>
  <c r="V245" i="27" a="1"/>
  <c r="V245" i="27"/>
  <c r="V246" i="27" a="1"/>
  <c r="V246" i="27"/>
  <c r="V247" i="27" a="1"/>
  <c r="V247" i="27"/>
  <c r="V248" i="27" a="1"/>
  <c r="V248" i="27"/>
  <c r="V249" i="27" a="1"/>
  <c r="V249" i="27"/>
  <c r="V250" i="27" a="1"/>
  <c r="V250" i="27"/>
  <c r="V251" i="27" a="1"/>
  <c r="V251" i="27"/>
  <c r="V252" i="27" a="1"/>
  <c r="V252" i="27"/>
  <c r="V253" i="27" a="1"/>
  <c r="V253" i="27"/>
  <c r="V254" i="27" a="1"/>
  <c r="V254" i="27"/>
  <c r="V255" i="27" a="1"/>
  <c r="V255" i="27"/>
  <c r="V256" i="27" a="1"/>
  <c r="V256" i="27"/>
  <c r="V257" i="27" a="1"/>
  <c r="V257" i="27"/>
  <c r="V258" i="27" a="1"/>
  <c r="V258" i="27"/>
  <c r="V259" i="27" a="1"/>
  <c r="V259" i="27"/>
  <c r="V260" i="27" a="1"/>
  <c r="V260" i="27"/>
  <c r="V261" i="27" a="1"/>
  <c r="V261" i="27"/>
  <c r="V262" i="27" a="1"/>
  <c r="V262" i="27"/>
  <c r="V263" i="27" a="1"/>
  <c r="V263" i="27"/>
  <c r="V264" i="27" a="1"/>
  <c r="V264" i="27"/>
  <c r="V265" i="27" a="1"/>
  <c r="V265" i="27"/>
  <c r="V266" i="27" a="1"/>
  <c r="V266" i="27"/>
  <c r="V267" i="27" a="1"/>
  <c r="V267" i="27"/>
  <c r="V268" i="27" a="1"/>
  <c r="V268" i="27"/>
  <c r="V269" i="27" a="1"/>
  <c r="V269" i="27"/>
  <c r="V270" i="27" a="1"/>
  <c r="V270" i="27"/>
  <c r="V271" i="27" a="1"/>
  <c r="V271" i="27"/>
  <c r="V272" i="27" a="1"/>
  <c r="V272" i="27"/>
  <c r="V273" i="27" a="1"/>
  <c r="V273" i="27"/>
  <c r="V274" i="27" a="1"/>
  <c r="V274" i="27"/>
  <c r="V275" i="27" a="1"/>
  <c r="V275" i="27"/>
  <c r="V276" i="27" a="1"/>
  <c r="V276" i="27"/>
  <c r="V277" i="27" a="1"/>
  <c r="V277" i="27"/>
  <c r="V278" i="27" a="1"/>
  <c r="V278" i="27"/>
  <c r="V279" i="27" a="1"/>
  <c r="V279" i="27"/>
  <c r="V280" i="27" a="1"/>
  <c r="V280" i="27"/>
  <c r="V281" i="27" a="1"/>
  <c r="V281" i="27"/>
  <c r="V282" i="27" a="1"/>
  <c r="V282" i="27"/>
  <c r="V283" i="27" a="1"/>
  <c r="V283" i="27"/>
  <c r="V284" i="27" a="1"/>
  <c r="V284" i="27"/>
  <c r="V285" i="27" a="1"/>
  <c r="V285" i="27"/>
  <c r="V286" i="27" a="1"/>
  <c r="V286" i="27"/>
  <c r="V287" i="27" a="1"/>
  <c r="V287" i="27"/>
  <c r="V288" i="27" a="1"/>
  <c r="V288" i="27"/>
  <c r="V289" i="27" a="1"/>
  <c r="V289" i="27"/>
  <c r="V290" i="27" a="1"/>
  <c r="V290" i="27"/>
  <c r="V291" i="27" a="1"/>
  <c r="V291" i="27"/>
  <c r="V292" i="27" a="1"/>
  <c r="V292" i="27"/>
  <c r="V293" i="27" a="1"/>
  <c r="V293" i="27"/>
  <c r="V294" i="27" a="1"/>
  <c r="V294" i="27"/>
  <c r="V295" i="27" a="1"/>
  <c r="V295" i="27"/>
  <c r="V296" i="27" a="1"/>
  <c r="V296" i="27"/>
  <c r="V297" i="27" a="1"/>
  <c r="V297" i="27"/>
  <c r="V298" i="27" a="1"/>
  <c r="V298" i="27"/>
  <c r="V299" i="27" a="1"/>
  <c r="V299" i="27"/>
  <c r="V300" i="27" a="1"/>
  <c r="V300" i="27"/>
  <c r="V301" i="27" a="1"/>
  <c r="V301" i="27"/>
  <c r="V302" i="27" a="1"/>
  <c r="V302" i="27"/>
  <c r="V303" i="27" a="1"/>
  <c r="V303" i="27"/>
  <c r="V304" i="27" a="1"/>
  <c r="V304" i="27"/>
  <c r="V305" i="27" a="1"/>
  <c r="V305" i="27"/>
  <c r="V306" i="27" a="1"/>
  <c r="V306" i="27"/>
  <c r="V307" i="27" a="1"/>
  <c r="V307" i="27"/>
  <c r="V308" i="27" a="1"/>
  <c r="V308" i="27"/>
  <c r="V309" i="27" a="1"/>
  <c r="V309" i="27"/>
  <c r="V310" i="27" a="1"/>
  <c r="V310" i="27"/>
  <c r="V311" i="27" a="1"/>
  <c r="V311" i="27"/>
  <c r="V312" i="27" a="1"/>
  <c r="V312" i="27"/>
  <c r="V313" i="27" a="1"/>
  <c r="V313" i="27"/>
  <c r="V314" i="27" a="1"/>
  <c r="V314" i="27"/>
  <c r="V315" i="27" a="1"/>
  <c r="V315" i="27"/>
  <c r="V316" i="27" a="1"/>
  <c r="V316" i="27"/>
  <c r="V317" i="27" a="1"/>
  <c r="V317" i="27"/>
  <c r="V318" i="27" a="1"/>
  <c r="V318" i="27"/>
  <c r="V319" i="27" a="1"/>
  <c r="V319" i="27"/>
  <c r="V320" i="27" a="1"/>
  <c r="V320" i="27"/>
  <c r="V321" i="27" a="1"/>
  <c r="V321" i="27"/>
  <c r="V322" i="27" a="1"/>
  <c r="V322" i="27"/>
  <c r="V323" i="27" a="1"/>
  <c r="V323" i="27"/>
  <c r="V324" i="27" a="1"/>
  <c r="V324" i="27"/>
  <c r="V325" i="27" a="1"/>
  <c r="V325" i="27"/>
  <c r="V326" i="27" a="1"/>
  <c r="V326" i="27"/>
  <c r="V327" i="27" a="1"/>
  <c r="V327" i="27"/>
  <c r="V328" i="27" a="1"/>
  <c r="V328" i="27"/>
  <c r="V329" i="27" a="1"/>
  <c r="V329" i="27"/>
  <c r="V330" i="27" a="1"/>
  <c r="V330" i="27"/>
  <c r="V331" i="27" a="1"/>
  <c r="V331" i="27"/>
  <c r="V332" i="27" a="1"/>
  <c r="V332" i="27"/>
  <c r="V333" i="27" a="1"/>
  <c r="V333" i="27"/>
  <c r="V334" i="27" a="1"/>
  <c r="V334" i="27"/>
  <c r="V335" i="27" a="1"/>
  <c r="V335" i="27"/>
  <c r="V336" i="27" a="1"/>
  <c r="V336" i="27"/>
  <c r="V337" i="27" a="1"/>
  <c r="V337" i="27"/>
  <c r="V338" i="27" a="1"/>
  <c r="V338" i="27"/>
  <c r="V339" i="27" a="1"/>
  <c r="V339" i="27"/>
  <c r="V340" i="27" a="1"/>
  <c r="V340" i="27"/>
  <c r="V341" i="27" a="1"/>
  <c r="V341" i="27"/>
  <c r="V342" i="27" a="1"/>
  <c r="V342" i="27"/>
  <c r="V343" i="27" a="1"/>
  <c r="V343" i="27"/>
  <c r="V344" i="27" a="1"/>
  <c r="V344" i="27"/>
  <c r="V345" i="27" a="1"/>
  <c r="V345" i="27"/>
  <c r="V346" i="27" a="1"/>
  <c r="V346" i="27"/>
  <c r="V347" i="27" a="1"/>
  <c r="V347" i="27"/>
  <c r="V348" i="27" a="1"/>
  <c r="V348" i="27"/>
  <c r="V349" i="27" a="1"/>
  <c r="V349" i="27"/>
  <c r="V350" i="27" a="1"/>
  <c r="V350" i="27"/>
  <c r="V351" i="27" a="1"/>
  <c r="V351" i="27"/>
  <c r="V352" i="27" a="1"/>
  <c r="V352" i="27"/>
  <c r="V353" i="27" a="1"/>
  <c r="V353" i="27"/>
  <c r="V354" i="27" a="1"/>
  <c r="V354" i="27"/>
  <c r="V355" i="27" a="1"/>
  <c r="V355" i="27"/>
  <c r="V356" i="27" a="1"/>
  <c r="V356" i="27"/>
  <c r="V357" i="27" a="1"/>
  <c r="V357" i="27"/>
  <c r="V358" i="27" a="1"/>
  <c r="V358" i="27"/>
  <c r="V359" i="27" a="1"/>
  <c r="V359" i="27"/>
  <c r="V360" i="27" a="1"/>
  <c r="V360" i="27"/>
  <c r="V361" i="27" a="1"/>
  <c r="V361" i="27"/>
  <c r="V362" i="27" a="1"/>
  <c r="V362" i="27"/>
  <c r="V363" i="27" a="1"/>
  <c r="V363" i="27"/>
  <c r="V364" i="27" a="1"/>
  <c r="V364" i="27"/>
  <c r="V365" i="27" a="1"/>
  <c r="V365" i="27"/>
  <c r="V366" i="27" a="1"/>
  <c r="V366" i="27"/>
  <c r="V367" i="27" a="1"/>
  <c r="V367" i="27"/>
  <c r="V368" i="27" a="1"/>
  <c r="V368" i="27"/>
  <c r="V369" i="27" a="1"/>
  <c r="V369" i="27"/>
  <c r="V370" i="27" a="1"/>
  <c r="V370" i="27"/>
  <c r="V371" i="27" a="1"/>
  <c r="V371" i="27"/>
  <c r="V372" i="27" a="1"/>
  <c r="V372" i="27"/>
  <c r="V373" i="27" a="1"/>
  <c r="V373" i="27"/>
  <c r="V374" i="27" a="1"/>
  <c r="V374" i="27"/>
  <c r="V375" i="27" a="1"/>
  <c r="V375" i="27"/>
  <c r="V376" i="27" a="1"/>
  <c r="V376" i="27"/>
  <c r="V377" i="27" a="1"/>
  <c r="V377" i="27"/>
  <c r="V378" i="27" a="1"/>
  <c r="V378" i="27"/>
  <c r="V379" i="27" a="1"/>
  <c r="V379" i="27"/>
  <c r="V380" i="27" a="1"/>
  <c r="V380" i="27"/>
  <c r="V381" i="27" a="1"/>
  <c r="V381" i="27"/>
  <c r="V382" i="27" a="1"/>
  <c r="V382" i="27"/>
  <c r="U2" i="27" a="1"/>
  <c r="U2" i="27"/>
  <c r="U3" i="27" a="1"/>
  <c r="U3" i="27"/>
  <c r="U4" i="27" a="1"/>
  <c r="U4" i="27"/>
  <c r="U5" i="27" a="1"/>
  <c r="U5" i="27"/>
  <c r="U6" i="27" a="1"/>
  <c r="U6" i="27"/>
  <c r="U7" i="27" a="1"/>
  <c r="U7" i="27"/>
  <c r="U8" i="27" a="1"/>
  <c r="U8" i="27"/>
  <c r="U9" i="27" a="1"/>
  <c r="U9" i="27"/>
  <c r="U10" i="27" a="1"/>
  <c r="U10" i="27"/>
  <c r="U11" i="27" a="1"/>
  <c r="U11" i="27"/>
  <c r="U12" i="27" a="1"/>
  <c r="U12" i="27"/>
  <c r="U13" i="27" a="1"/>
  <c r="U13" i="27"/>
  <c r="U14" i="27" a="1"/>
  <c r="U14" i="27"/>
  <c r="U15" i="27" a="1"/>
  <c r="U15" i="27"/>
  <c r="U16" i="27" a="1"/>
  <c r="U16" i="27"/>
  <c r="U17" i="27" a="1"/>
  <c r="U17" i="27"/>
  <c r="U18" i="27" a="1"/>
  <c r="U18" i="27"/>
  <c r="U19" i="27" a="1"/>
  <c r="U19" i="27"/>
  <c r="U20" i="27" a="1"/>
  <c r="U20" i="27"/>
  <c r="U21" i="27" a="1"/>
  <c r="U21" i="27"/>
  <c r="U22" i="27" a="1"/>
  <c r="U22" i="27"/>
  <c r="U23" i="27" a="1"/>
  <c r="U23" i="27"/>
  <c r="U24" i="27" a="1"/>
  <c r="U24" i="27"/>
  <c r="U25" i="27" a="1"/>
  <c r="U25" i="27"/>
  <c r="U26" i="27" a="1"/>
  <c r="U26" i="27"/>
  <c r="U27" i="27" a="1"/>
  <c r="U27" i="27"/>
  <c r="U28" i="27" a="1"/>
  <c r="U28" i="27"/>
  <c r="U29" i="27" a="1"/>
  <c r="U29" i="27"/>
  <c r="U30" i="27" a="1"/>
  <c r="U30" i="27"/>
  <c r="U31" i="27" a="1"/>
  <c r="U31" i="27"/>
  <c r="U32" i="27" a="1"/>
  <c r="U32" i="27"/>
  <c r="U33" i="27" a="1"/>
  <c r="U33" i="27"/>
  <c r="U34" i="27" a="1"/>
  <c r="U34" i="27"/>
  <c r="U35" i="27" a="1"/>
  <c r="U35" i="27"/>
  <c r="U36" i="27" a="1"/>
  <c r="U36" i="27"/>
  <c r="U37" i="27" a="1"/>
  <c r="U37" i="27"/>
  <c r="U38" i="27" a="1"/>
  <c r="U38" i="27"/>
  <c r="U39" i="27" a="1"/>
  <c r="U39" i="27"/>
  <c r="U40" i="27" a="1"/>
  <c r="U40" i="27"/>
  <c r="U41" i="27" a="1"/>
  <c r="U41" i="27"/>
  <c r="U42" i="27" a="1"/>
  <c r="U42" i="27"/>
  <c r="U43" i="27" a="1"/>
  <c r="U43" i="27"/>
  <c r="U44" i="27" a="1"/>
  <c r="U44" i="27"/>
  <c r="U45" i="27" a="1"/>
  <c r="U45" i="27"/>
  <c r="U46" i="27" a="1"/>
  <c r="U46" i="27"/>
  <c r="U47" i="27" a="1"/>
  <c r="U47" i="27"/>
  <c r="U48" i="27" a="1"/>
  <c r="U48" i="27"/>
  <c r="U49" i="27" a="1"/>
  <c r="U49" i="27"/>
  <c r="U50" i="27" a="1"/>
  <c r="U50" i="27"/>
  <c r="U51" i="27" a="1"/>
  <c r="U51" i="27"/>
  <c r="U52" i="27" a="1"/>
  <c r="U52" i="27"/>
  <c r="U53" i="27" a="1"/>
  <c r="U53" i="27"/>
  <c r="U54" i="27" a="1"/>
  <c r="U54" i="27"/>
  <c r="U55" i="27" a="1"/>
  <c r="U55" i="27"/>
  <c r="U56" i="27" a="1"/>
  <c r="U56" i="27"/>
  <c r="U57" i="27" a="1"/>
  <c r="U57" i="27"/>
  <c r="U58" i="27" a="1"/>
  <c r="U58" i="27"/>
  <c r="U59" i="27" a="1"/>
  <c r="U59" i="27"/>
  <c r="U60" i="27" a="1"/>
  <c r="U60" i="27"/>
  <c r="U61" i="27" a="1"/>
  <c r="U61" i="27"/>
  <c r="U62" i="27" a="1"/>
  <c r="U62" i="27"/>
  <c r="U63" i="27" a="1"/>
  <c r="U63" i="27"/>
  <c r="U64" i="27" a="1"/>
  <c r="U64" i="27"/>
  <c r="U65" i="27" a="1"/>
  <c r="U65" i="27"/>
  <c r="U66" i="27" a="1"/>
  <c r="U66" i="27"/>
  <c r="U67" i="27" a="1"/>
  <c r="U67" i="27"/>
  <c r="U68" i="27" a="1"/>
  <c r="U68" i="27"/>
  <c r="U69" i="27" a="1"/>
  <c r="U69" i="27"/>
  <c r="U70" i="27" a="1"/>
  <c r="U70" i="27"/>
  <c r="U71" i="27" a="1"/>
  <c r="U71" i="27"/>
  <c r="U72" i="27" a="1"/>
  <c r="U72" i="27"/>
  <c r="U73" i="27" a="1"/>
  <c r="U73" i="27"/>
  <c r="U74" i="27" a="1"/>
  <c r="U74" i="27"/>
  <c r="U75" i="27" a="1"/>
  <c r="U75" i="27"/>
  <c r="U76" i="27" a="1"/>
  <c r="U76" i="27"/>
  <c r="U77" i="27" a="1"/>
  <c r="U77" i="27"/>
  <c r="U78" i="27" a="1"/>
  <c r="U78" i="27"/>
  <c r="U79" i="27" a="1"/>
  <c r="U79" i="27"/>
  <c r="U80" i="27" a="1"/>
  <c r="U80" i="27"/>
  <c r="U81" i="27" a="1"/>
  <c r="U81" i="27"/>
  <c r="U82" i="27" a="1"/>
  <c r="U82" i="27"/>
  <c r="U83" i="27" a="1"/>
  <c r="U83" i="27"/>
  <c r="U84" i="27" a="1"/>
  <c r="U84" i="27"/>
  <c r="U85" i="27" a="1"/>
  <c r="U85" i="27"/>
  <c r="U86" i="27" a="1"/>
  <c r="U86" i="27"/>
  <c r="U87" i="27" a="1"/>
  <c r="U87" i="27"/>
  <c r="U88" i="27" a="1"/>
  <c r="U88" i="27"/>
  <c r="U89" i="27" a="1"/>
  <c r="U89" i="27"/>
  <c r="U90" i="27" a="1"/>
  <c r="U90" i="27"/>
  <c r="U91" i="27" a="1"/>
  <c r="U91" i="27"/>
  <c r="U92" i="27" a="1"/>
  <c r="U92" i="27"/>
  <c r="U93" i="27" a="1"/>
  <c r="U93" i="27"/>
  <c r="U94" i="27" a="1"/>
  <c r="U94" i="27"/>
  <c r="U95" i="27" a="1"/>
  <c r="U95" i="27"/>
  <c r="U96" i="27" a="1"/>
  <c r="U96" i="27"/>
  <c r="U97" i="27" a="1"/>
  <c r="U97" i="27"/>
  <c r="U98" i="27" a="1"/>
  <c r="U98" i="27"/>
  <c r="U99" i="27" a="1"/>
  <c r="U99" i="27"/>
  <c r="U100" i="27" a="1"/>
  <c r="U100" i="27"/>
  <c r="U101" i="27" a="1"/>
  <c r="U101" i="27"/>
  <c r="U102" i="27" a="1"/>
  <c r="U102" i="27"/>
  <c r="U103" i="27" a="1"/>
  <c r="U103" i="27"/>
  <c r="U104" i="27" a="1"/>
  <c r="U104" i="27"/>
  <c r="U105" i="27" a="1"/>
  <c r="U105" i="27"/>
  <c r="U106" i="27" a="1"/>
  <c r="U106" i="27"/>
  <c r="U107" i="27" a="1"/>
  <c r="U107" i="27"/>
  <c r="U108" i="27" a="1"/>
  <c r="U108" i="27"/>
  <c r="U109" i="27" a="1"/>
  <c r="U109" i="27"/>
  <c r="U110" i="27" a="1"/>
  <c r="U110" i="27"/>
  <c r="U111" i="27" a="1"/>
  <c r="U111" i="27"/>
  <c r="U112" i="27" a="1"/>
  <c r="U112" i="27"/>
  <c r="U113" i="27" a="1"/>
  <c r="U113" i="27"/>
  <c r="U114" i="27" a="1"/>
  <c r="U114" i="27"/>
  <c r="U115" i="27" a="1"/>
  <c r="U115" i="27"/>
  <c r="U116" i="27" a="1"/>
  <c r="U116" i="27"/>
  <c r="U117" i="27" a="1"/>
  <c r="U117" i="27"/>
  <c r="U118" i="27" a="1"/>
  <c r="U118" i="27"/>
  <c r="U119" i="27" a="1"/>
  <c r="U119" i="27"/>
  <c r="U120" i="27" a="1"/>
  <c r="U120" i="27"/>
  <c r="U121" i="27" a="1"/>
  <c r="U121" i="27"/>
  <c r="U122" i="27" a="1"/>
  <c r="U122" i="27"/>
  <c r="U123" i="27" a="1"/>
  <c r="U123" i="27"/>
  <c r="U124" i="27" a="1"/>
  <c r="U124" i="27"/>
  <c r="U125" i="27" a="1"/>
  <c r="U125" i="27"/>
  <c r="U126" i="27" a="1"/>
  <c r="U126" i="27"/>
  <c r="U127" i="27" a="1"/>
  <c r="U127" i="27"/>
  <c r="U128" i="27" a="1"/>
  <c r="U128" i="27"/>
  <c r="U129" i="27" a="1"/>
  <c r="U129" i="27"/>
  <c r="U130" i="27" a="1"/>
  <c r="U130" i="27"/>
  <c r="U131" i="27" a="1"/>
  <c r="U131" i="27"/>
  <c r="U132" i="27" a="1"/>
  <c r="U132" i="27"/>
  <c r="U133" i="27" a="1"/>
  <c r="U133" i="27"/>
  <c r="U134" i="27" a="1"/>
  <c r="U134" i="27"/>
  <c r="U135" i="27" a="1"/>
  <c r="U135" i="27"/>
  <c r="U136" i="27" a="1"/>
  <c r="U136" i="27"/>
  <c r="U137" i="27" a="1"/>
  <c r="U137" i="27"/>
  <c r="U138" i="27" a="1"/>
  <c r="U138" i="27"/>
  <c r="U139" i="27" a="1"/>
  <c r="U139" i="27"/>
  <c r="U140" i="27" a="1"/>
  <c r="U140" i="27"/>
  <c r="U141" i="27" a="1"/>
  <c r="U141" i="27"/>
  <c r="U142" i="27" a="1"/>
  <c r="U142" i="27"/>
  <c r="U143" i="27" a="1"/>
  <c r="U143" i="27"/>
  <c r="U144" i="27" a="1"/>
  <c r="U144" i="27"/>
  <c r="U145" i="27" a="1"/>
  <c r="U145" i="27"/>
  <c r="U146" i="27" a="1"/>
  <c r="U146" i="27"/>
  <c r="U147" i="27" a="1"/>
  <c r="U147" i="27"/>
  <c r="U148" i="27" a="1"/>
  <c r="U148" i="27"/>
  <c r="U149" i="27" a="1"/>
  <c r="U149" i="27"/>
  <c r="U150" i="27" a="1"/>
  <c r="U150" i="27"/>
  <c r="U151" i="27" a="1"/>
  <c r="U151" i="27"/>
  <c r="U152" i="27" a="1"/>
  <c r="U152" i="27"/>
  <c r="U153" i="27" a="1"/>
  <c r="U153" i="27"/>
  <c r="U154" i="27" a="1"/>
  <c r="U154" i="27"/>
  <c r="U155" i="27" a="1"/>
  <c r="U155" i="27"/>
  <c r="U156" i="27" a="1"/>
  <c r="U156" i="27"/>
  <c r="U157" i="27" a="1"/>
  <c r="U157" i="27"/>
  <c r="U158" i="27" a="1"/>
  <c r="U158" i="27"/>
  <c r="U159" i="27" a="1"/>
  <c r="U159" i="27"/>
  <c r="U160" i="27" a="1"/>
  <c r="U160" i="27"/>
  <c r="U161" i="27" a="1"/>
  <c r="U161" i="27"/>
  <c r="U162" i="27" a="1"/>
  <c r="U162" i="27"/>
  <c r="U163" i="27" a="1"/>
  <c r="U163" i="27"/>
  <c r="U164" i="27" a="1"/>
  <c r="U164" i="27"/>
  <c r="U165" i="27" a="1"/>
  <c r="U165" i="27"/>
  <c r="U166" i="27" a="1"/>
  <c r="U166" i="27"/>
  <c r="U167" i="27" a="1"/>
  <c r="U167" i="27"/>
  <c r="U168" i="27" a="1"/>
  <c r="U168" i="27"/>
  <c r="U169" i="27" a="1"/>
  <c r="U169" i="27"/>
  <c r="U170" i="27" a="1"/>
  <c r="U170" i="27"/>
  <c r="U171" i="27" a="1"/>
  <c r="U171" i="27"/>
  <c r="U172" i="27" a="1"/>
  <c r="U172" i="27"/>
  <c r="U173" i="27" a="1"/>
  <c r="U173" i="27"/>
  <c r="U174" i="27" a="1"/>
  <c r="U174" i="27"/>
  <c r="U175" i="27" a="1"/>
  <c r="U175" i="27"/>
  <c r="U176" i="27" a="1"/>
  <c r="U176" i="27"/>
  <c r="U177" i="27" a="1"/>
  <c r="U177" i="27"/>
  <c r="U178" i="27" a="1"/>
  <c r="U178" i="27"/>
  <c r="U179" i="27" a="1"/>
  <c r="U179" i="27"/>
  <c r="U180" i="27" a="1"/>
  <c r="U180" i="27"/>
  <c r="U181" i="27" a="1"/>
  <c r="U181" i="27"/>
  <c r="U182" i="27" a="1"/>
  <c r="U182" i="27"/>
  <c r="U183" i="27" a="1"/>
  <c r="U183" i="27"/>
  <c r="U184" i="27" a="1"/>
  <c r="U184" i="27"/>
  <c r="U185" i="27" a="1"/>
  <c r="U185" i="27"/>
  <c r="U186" i="27" a="1"/>
  <c r="U186" i="27"/>
  <c r="U187" i="27" a="1"/>
  <c r="U187" i="27"/>
  <c r="U188" i="27" a="1"/>
  <c r="U188" i="27"/>
  <c r="U189" i="27" a="1"/>
  <c r="U189" i="27"/>
  <c r="U190" i="27" a="1"/>
  <c r="U190" i="27"/>
  <c r="U191" i="27" a="1"/>
  <c r="U191" i="27"/>
  <c r="U192" i="27" a="1"/>
  <c r="U192" i="27"/>
  <c r="U193" i="27" a="1"/>
  <c r="U193" i="27"/>
  <c r="U194" i="27" a="1"/>
  <c r="U194" i="27"/>
  <c r="U195" i="27" a="1"/>
  <c r="U195" i="27"/>
  <c r="U196" i="27" a="1"/>
  <c r="U196" i="27"/>
  <c r="U197" i="27" a="1"/>
  <c r="U197" i="27"/>
  <c r="U198" i="27" a="1"/>
  <c r="U198" i="27"/>
  <c r="U199" i="27" a="1"/>
  <c r="U199" i="27"/>
  <c r="U200" i="27" a="1"/>
  <c r="U200" i="27"/>
  <c r="U201" i="27" a="1"/>
  <c r="U201" i="27"/>
  <c r="U202" i="27" a="1"/>
  <c r="U202" i="27"/>
  <c r="U203" i="27" a="1"/>
  <c r="U203" i="27"/>
  <c r="U204" i="27" a="1"/>
  <c r="U204" i="27"/>
  <c r="U205" i="27" a="1"/>
  <c r="U205" i="27"/>
  <c r="U206" i="27" a="1"/>
  <c r="U206" i="27"/>
  <c r="U207" i="27" a="1"/>
  <c r="U207" i="27"/>
  <c r="U208" i="27" a="1"/>
  <c r="U208" i="27"/>
  <c r="U209" i="27" a="1"/>
  <c r="U209" i="27"/>
  <c r="U210" i="27" a="1"/>
  <c r="U210" i="27"/>
  <c r="U211" i="27" a="1"/>
  <c r="U211" i="27"/>
  <c r="U212" i="27" a="1"/>
  <c r="U212" i="27"/>
  <c r="U213" i="27" a="1"/>
  <c r="U213" i="27"/>
  <c r="U214" i="27" a="1"/>
  <c r="U214" i="27"/>
  <c r="U215" i="27" a="1"/>
  <c r="U215" i="27"/>
  <c r="U216" i="27" a="1"/>
  <c r="U216" i="27"/>
  <c r="U217" i="27" a="1"/>
  <c r="U217" i="27"/>
  <c r="U218" i="27" a="1"/>
  <c r="U218" i="27"/>
  <c r="U219" i="27" a="1"/>
  <c r="U219" i="27"/>
  <c r="U220" i="27" a="1"/>
  <c r="U220" i="27"/>
  <c r="U221" i="27" a="1"/>
  <c r="U221" i="27"/>
  <c r="U222" i="27" a="1"/>
  <c r="U222" i="27"/>
  <c r="U223" i="27" a="1"/>
  <c r="U223" i="27"/>
  <c r="U224" i="27" a="1"/>
  <c r="U224" i="27"/>
  <c r="U225" i="27" a="1"/>
  <c r="U225" i="27"/>
  <c r="U226" i="27" a="1"/>
  <c r="U226" i="27"/>
  <c r="U227" i="27" a="1"/>
  <c r="U227" i="27"/>
  <c r="U228" i="27" a="1"/>
  <c r="U228" i="27"/>
  <c r="U229" i="27" a="1"/>
  <c r="U229" i="27"/>
  <c r="U230" i="27" a="1"/>
  <c r="U230" i="27"/>
  <c r="U231" i="27" a="1"/>
  <c r="U231" i="27"/>
  <c r="U232" i="27" a="1"/>
  <c r="U232" i="27"/>
  <c r="U233" i="27" a="1"/>
  <c r="U233" i="27"/>
  <c r="U234" i="27" a="1"/>
  <c r="U234" i="27"/>
  <c r="U235" i="27" a="1"/>
  <c r="U235" i="27"/>
  <c r="U236" i="27" a="1"/>
  <c r="U236" i="27"/>
  <c r="U237" i="27" a="1"/>
  <c r="U237" i="27"/>
  <c r="U238" i="27" a="1"/>
  <c r="U238" i="27"/>
  <c r="U239" i="27" a="1"/>
  <c r="U239" i="27"/>
  <c r="U240" i="27" a="1"/>
  <c r="U240" i="27"/>
  <c r="U241" i="27" a="1"/>
  <c r="U241" i="27"/>
  <c r="U242" i="27" a="1"/>
  <c r="U242" i="27"/>
  <c r="U243" i="27" a="1"/>
  <c r="U243" i="27"/>
  <c r="U244" i="27" a="1"/>
  <c r="U244" i="27"/>
  <c r="U245" i="27" a="1"/>
  <c r="U245" i="27"/>
  <c r="U246" i="27" a="1"/>
  <c r="U246" i="27"/>
  <c r="U247" i="27" a="1"/>
  <c r="U247" i="27"/>
  <c r="U248" i="27" a="1"/>
  <c r="U248" i="27"/>
  <c r="U249" i="27" a="1"/>
  <c r="U249" i="27"/>
  <c r="U250" i="27" a="1"/>
  <c r="U250" i="27"/>
  <c r="U251" i="27" a="1"/>
  <c r="U251" i="27"/>
  <c r="U252" i="27" a="1"/>
  <c r="U252" i="27"/>
  <c r="U253" i="27" a="1"/>
  <c r="U253" i="27"/>
  <c r="U254" i="27" a="1"/>
  <c r="U254" i="27"/>
  <c r="U255" i="27" a="1"/>
  <c r="U255" i="27"/>
  <c r="U256" i="27" a="1"/>
  <c r="U256" i="27"/>
  <c r="U257" i="27" a="1"/>
  <c r="U257" i="27"/>
  <c r="U258" i="27" a="1"/>
  <c r="U258" i="27"/>
  <c r="U259" i="27" a="1"/>
  <c r="U259" i="27"/>
  <c r="U260" i="27" a="1"/>
  <c r="U260" i="27"/>
  <c r="U261" i="27" a="1"/>
  <c r="U261" i="27"/>
  <c r="U262" i="27" a="1"/>
  <c r="U262" i="27"/>
  <c r="U263" i="27" a="1"/>
  <c r="U263" i="27"/>
  <c r="U264" i="27" a="1"/>
  <c r="U264" i="27"/>
  <c r="U265" i="27" a="1"/>
  <c r="U265" i="27"/>
  <c r="U266" i="27" a="1"/>
  <c r="U266" i="27"/>
  <c r="U267" i="27" a="1"/>
  <c r="U267" i="27"/>
  <c r="U268" i="27" a="1"/>
  <c r="U268" i="27"/>
  <c r="U269" i="27" a="1"/>
  <c r="U269" i="27"/>
  <c r="U270" i="27" a="1"/>
  <c r="U270" i="27"/>
  <c r="U271" i="27" a="1"/>
  <c r="U271" i="27"/>
  <c r="U272" i="27" a="1"/>
  <c r="U272" i="27"/>
  <c r="U273" i="27" a="1"/>
  <c r="U273" i="27"/>
  <c r="U274" i="27" a="1"/>
  <c r="U274" i="27"/>
  <c r="U275" i="27" a="1"/>
  <c r="U275" i="27"/>
  <c r="U276" i="27" a="1"/>
  <c r="U276" i="27"/>
  <c r="U277" i="27" a="1"/>
  <c r="U277" i="27"/>
  <c r="U278" i="27" a="1"/>
  <c r="U278" i="27"/>
  <c r="U279" i="27" a="1"/>
  <c r="U279" i="27"/>
  <c r="U280" i="27" a="1"/>
  <c r="U280" i="27"/>
  <c r="U281" i="27" a="1"/>
  <c r="U281" i="27"/>
  <c r="U282" i="27" a="1"/>
  <c r="U282" i="27"/>
  <c r="U283" i="27" a="1"/>
  <c r="U283" i="27"/>
  <c r="U284" i="27" a="1"/>
  <c r="U284" i="27"/>
  <c r="U285" i="27" a="1"/>
  <c r="U285" i="27"/>
  <c r="U286" i="27" a="1"/>
  <c r="U286" i="27"/>
  <c r="U287" i="27" a="1"/>
  <c r="U287" i="27"/>
  <c r="U288" i="27" a="1"/>
  <c r="U288" i="27"/>
  <c r="U289" i="27" a="1"/>
  <c r="U289" i="27"/>
  <c r="U290" i="27" a="1"/>
  <c r="U290" i="27"/>
  <c r="U291" i="27" a="1"/>
  <c r="U291" i="27"/>
  <c r="U292" i="27" a="1"/>
  <c r="U292" i="27"/>
  <c r="U293" i="27" a="1"/>
  <c r="U293" i="27"/>
  <c r="U294" i="27" a="1"/>
  <c r="U294" i="27"/>
  <c r="U295" i="27" a="1"/>
  <c r="U295" i="27"/>
  <c r="U296" i="27" a="1"/>
  <c r="U296" i="27"/>
  <c r="U297" i="27" a="1"/>
  <c r="U297" i="27"/>
  <c r="U298" i="27" a="1"/>
  <c r="U298" i="27"/>
  <c r="U299" i="27" a="1"/>
  <c r="U299" i="27"/>
  <c r="U300" i="27" a="1"/>
  <c r="U300" i="27"/>
  <c r="U301" i="27" a="1"/>
  <c r="U301" i="27"/>
  <c r="U302" i="27" a="1"/>
  <c r="U302" i="27"/>
  <c r="U303" i="27" a="1"/>
  <c r="U303" i="27"/>
  <c r="U304" i="27" a="1"/>
  <c r="U304" i="27"/>
  <c r="U305" i="27" a="1"/>
  <c r="U305" i="27"/>
  <c r="U306" i="27" a="1"/>
  <c r="U306" i="27"/>
  <c r="U307" i="27" a="1"/>
  <c r="U307" i="27"/>
  <c r="U308" i="27" a="1"/>
  <c r="U308" i="27"/>
  <c r="U309" i="27" a="1"/>
  <c r="U309" i="27"/>
  <c r="U310" i="27" a="1"/>
  <c r="U310" i="27"/>
  <c r="U311" i="27" a="1"/>
  <c r="U311" i="27"/>
  <c r="U312" i="27" a="1"/>
  <c r="U312" i="27"/>
  <c r="U313" i="27" a="1"/>
  <c r="U313" i="27"/>
  <c r="U314" i="27" a="1"/>
  <c r="U314" i="27"/>
  <c r="U315" i="27" a="1"/>
  <c r="U315" i="27"/>
  <c r="U316" i="27" a="1"/>
  <c r="U316" i="27"/>
  <c r="U317" i="27" a="1"/>
  <c r="U317" i="27"/>
  <c r="U318" i="27" a="1"/>
  <c r="U318" i="27"/>
  <c r="U319" i="27" a="1"/>
  <c r="U319" i="27"/>
  <c r="U320" i="27" a="1"/>
  <c r="U320" i="27"/>
  <c r="U321" i="27" a="1"/>
  <c r="U321" i="27"/>
  <c r="U322" i="27" a="1"/>
  <c r="U322" i="27"/>
  <c r="U323" i="27" a="1"/>
  <c r="U323" i="27"/>
  <c r="U324" i="27" a="1"/>
  <c r="U324" i="27"/>
  <c r="U325" i="27" a="1"/>
  <c r="U325" i="27"/>
  <c r="U326" i="27" a="1"/>
  <c r="U326" i="27"/>
  <c r="U327" i="27" a="1"/>
  <c r="U327" i="27"/>
  <c r="U328" i="27" a="1"/>
  <c r="U328" i="27"/>
  <c r="U329" i="27" a="1"/>
  <c r="U329" i="27"/>
  <c r="U330" i="27" a="1"/>
  <c r="U330" i="27"/>
  <c r="U331" i="27" a="1"/>
  <c r="U331" i="27"/>
  <c r="U332" i="27" a="1"/>
  <c r="U332" i="27"/>
  <c r="U333" i="27" a="1"/>
  <c r="U333" i="27"/>
  <c r="U334" i="27" a="1"/>
  <c r="U334" i="27"/>
  <c r="U335" i="27" a="1"/>
  <c r="U335" i="27"/>
  <c r="U336" i="27" a="1"/>
  <c r="U336" i="27"/>
  <c r="U337" i="27" a="1"/>
  <c r="U337" i="27"/>
  <c r="U338" i="27" a="1"/>
  <c r="U338" i="27"/>
  <c r="U339" i="27" a="1"/>
  <c r="U339" i="27"/>
  <c r="U340" i="27" a="1"/>
  <c r="U340" i="27"/>
  <c r="U341" i="27" a="1"/>
  <c r="U341" i="27"/>
  <c r="U342" i="27" a="1"/>
  <c r="U342" i="27"/>
  <c r="U343" i="27" a="1"/>
  <c r="U343" i="27"/>
  <c r="U344" i="27" a="1"/>
  <c r="U344" i="27"/>
  <c r="U345" i="27" a="1"/>
  <c r="U345" i="27"/>
  <c r="U346" i="27" a="1"/>
  <c r="U346" i="27"/>
  <c r="U347" i="27" a="1"/>
  <c r="U347" i="27"/>
  <c r="U348" i="27" a="1"/>
  <c r="U348" i="27"/>
  <c r="U349" i="27" a="1"/>
  <c r="U349" i="27"/>
  <c r="U350" i="27" a="1"/>
  <c r="U350" i="27"/>
  <c r="U351" i="27" a="1"/>
  <c r="U351" i="27"/>
  <c r="U352" i="27" a="1"/>
  <c r="U352" i="27"/>
  <c r="U353" i="27" a="1"/>
  <c r="U353" i="27"/>
  <c r="U354" i="27" a="1"/>
  <c r="U354" i="27"/>
  <c r="U355" i="27" a="1"/>
  <c r="U355" i="27"/>
  <c r="U356" i="27" a="1"/>
  <c r="U356" i="27"/>
  <c r="U357" i="27" a="1"/>
  <c r="U357" i="27"/>
  <c r="U358" i="27" a="1"/>
  <c r="U358" i="27"/>
  <c r="U359" i="27" a="1"/>
  <c r="U359" i="27"/>
  <c r="U360" i="27" a="1"/>
  <c r="U360" i="27"/>
  <c r="U361" i="27" a="1"/>
  <c r="U361" i="27"/>
  <c r="U362" i="27" a="1"/>
  <c r="U362" i="27"/>
  <c r="U363" i="27" a="1"/>
  <c r="U363" i="27"/>
  <c r="U364" i="27" a="1"/>
  <c r="U364" i="27"/>
  <c r="U365" i="27" a="1"/>
  <c r="U365" i="27"/>
  <c r="U366" i="27" a="1"/>
  <c r="U366" i="27"/>
  <c r="U367" i="27" a="1"/>
  <c r="U367" i="27"/>
  <c r="U368" i="27" a="1"/>
  <c r="U368" i="27"/>
  <c r="U369" i="27" a="1"/>
  <c r="U369" i="27"/>
  <c r="U370" i="27" a="1"/>
  <c r="U370" i="27"/>
  <c r="U371" i="27" a="1"/>
  <c r="U371" i="27"/>
  <c r="U372" i="27" a="1"/>
  <c r="U372" i="27"/>
  <c r="U373" i="27" a="1"/>
  <c r="U373" i="27"/>
  <c r="U374" i="27" a="1"/>
  <c r="U374" i="27"/>
  <c r="U375" i="27" a="1"/>
  <c r="U375" i="27"/>
  <c r="U376" i="27" a="1"/>
  <c r="U376" i="27"/>
  <c r="U377" i="27" a="1"/>
  <c r="U377" i="27"/>
  <c r="U378" i="27" a="1"/>
  <c r="U378" i="27"/>
  <c r="U379" i="27" a="1"/>
  <c r="U379" i="27"/>
  <c r="U380" i="27" a="1"/>
  <c r="U380" i="27"/>
  <c r="U381" i="27" a="1"/>
  <c r="U381" i="27"/>
  <c r="U382" i="27" a="1"/>
  <c r="U382" i="27"/>
  <c r="T2" i="27" a="1"/>
  <c r="T2" i="27"/>
  <c r="T3" i="27" a="1"/>
  <c r="T3" i="27"/>
  <c r="T4" i="27" a="1"/>
  <c r="T4" i="27"/>
  <c r="T5" i="27" a="1"/>
  <c r="T5" i="27"/>
  <c r="T6" i="27" a="1"/>
  <c r="T6" i="27"/>
  <c r="T7" i="27" a="1"/>
  <c r="T7" i="27"/>
  <c r="T8" i="27" a="1"/>
  <c r="T8" i="27"/>
  <c r="T9" i="27" a="1"/>
  <c r="T9" i="27"/>
  <c r="T10" i="27" a="1"/>
  <c r="T10" i="27"/>
  <c r="T11" i="27" a="1"/>
  <c r="T11" i="27"/>
  <c r="T12" i="27" a="1"/>
  <c r="T12" i="27"/>
  <c r="T13" i="27" a="1"/>
  <c r="T13" i="27"/>
  <c r="T14" i="27" a="1"/>
  <c r="T14" i="27"/>
  <c r="T15" i="27" a="1"/>
  <c r="T15" i="27"/>
  <c r="T16" i="27" a="1"/>
  <c r="T16" i="27"/>
  <c r="T17" i="27" a="1"/>
  <c r="T17" i="27"/>
  <c r="T18" i="27" a="1"/>
  <c r="T18" i="27"/>
  <c r="T19" i="27" a="1"/>
  <c r="T19" i="27"/>
  <c r="T20" i="27" a="1"/>
  <c r="T20" i="27"/>
  <c r="T21" i="27" a="1"/>
  <c r="T21" i="27"/>
  <c r="T22" i="27" a="1"/>
  <c r="T22" i="27"/>
  <c r="T23" i="27" a="1"/>
  <c r="T23" i="27"/>
  <c r="T24" i="27" a="1"/>
  <c r="T24" i="27"/>
  <c r="T25" i="27" a="1"/>
  <c r="T25" i="27"/>
  <c r="T26" i="27" a="1"/>
  <c r="T26" i="27"/>
  <c r="T27" i="27" a="1"/>
  <c r="T27" i="27"/>
  <c r="T28" i="27" a="1"/>
  <c r="T28" i="27"/>
  <c r="T29" i="27" a="1"/>
  <c r="T29" i="27"/>
  <c r="T30" i="27" a="1"/>
  <c r="T30" i="27"/>
  <c r="T31" i="27" a="1"/>
  <c r="T31" i="27"/>
  <c r="T32" i="27" a="1"/>
  <c r="T32" i="27"/>
  <c r="T33" i="27" a="1"/>
  <c r="T33" i="27"/>
  <c r="T34" i="27" a="1"/>
  <c r="T34" i="27"/>
  <c r="T35" i="27" a="1"/>
  <c r="T35" i="27"/>
  <c r="T36" i="27" a="1"/>
  <c r="T36" i="27"/>
  <c r="T37" i="27" a="1"/>
  <c r="T37" i="27"/>
  <c r="T38" i="27" a="1"/>
  <c r="T38" i="27"/>
  <c r="T39" i="27" a="1"/>
  <c r="T39" i="27"/>
  <c r="T40" i="27" a="1"/>
  <c r="T40" i="27"/>
  <c r="T41" i="27" a="1"/>
  <c r="T41" i="27"/>
  <c r="T42" i="27" a="1"/>
  <c r="T42" i="27"/>
  <c r="T43" i="27" a="1"/>
  <c r="T43" i="27"/>
  <c r="T44" i="27" a="1"/>
  <c r="T44" i="27"/>
  <c r="T45" i="27" a="1"/>
  <c r="T45" i="27"/>
  <c r="T46" i="27" a="1"/>
  <c r="T46" i="27"/>
  <c r="T47" i="27" a="1"/>
  <c r="T47" i="27"/>
  <c r="T48" i="27" a="1"/>
  <c r="T48" i="27"/>
  <c r="T49" i="27" a="1"/>
  <c r="T49" i="27"/>
  <c r="T50" i="27" a="1"/>
  <c r="T50" i="27"/>
  <c r="T51" i="27" a="1"/>
  <c r="T51" i="27"/>
  <c r="T52" i="27" a="1"/>
  <c r="T52" i="27"/>
  <c r="T53" i="27" a="1"/>
  <c r="T53" i="27"/>
  <c r="T54" i="27" a="1"/>
  <c r="T54" i="27"/>
  <c r="T55" i="27" a="1"/>
  <c r="T55" i="27"/>
  <c r="T56" i="27" a="1"/>
  <c r="T56" i="27"/>
  <c r="T57" i="27" a="1"/>
  <c r="T57" i="27"/>
  <c r="T58" i="27" a="1"/>
  <c r="T58" i="27"/>
  <c r="T59" i="27" a="1"/>
  <c r="T59" i="27"/>
  <c r="T60" i="27" a="1"/>
  <c r="T60" i="27"/>
  <c r="T61" i="27" a="1"/>
  <c r="T61" i="27"/>
  <c r="T62" i="27" a="1"/>
  <c r="T62" i="27"/>
  <c r="T63" i="27" a="1"/>
  <c r="T63" i="27"/>
  <c r="T64" i="27" a="1"/>
  <c r="T64" i="27"/>
  <c r="T65" i="27" a="1"/>
  <c r="T65" i="27"/>
  <c r="T66" i="27" a="1"/>
  <c r="T66" i="27"/>
  <c r="T67" i="27" a="1"/>
  <c r="T67" i="27"/>
  <c r="T68" i="27" a="1"/>
  <c r="T68" i="27"/>
  <c r="T69" i="27" a="1"/>
  <c r="T69" i="27"/>
  <c r="T70" i="27" a="1"/>
  <c r="T70" i="27"/>
  <c r="T71" i="27" a="1"/>
  <c r="T71" i="27"/>
  <c r="T72" i="27" a="1"/>
  <c r="T72" i="27"/>
  <c r="T73" i="27" a="1"/>
  <c r="T73" i="27"/>
  <c r="T74" i="27" a="1"/>
  <c r="T74" i="27"/>
  <c r="T75" i="27" a="1"/>
  <c r="T75" i="27"/>
  <c r="T76" i="27" a="1"/>
  <c r="T76" i="27"/>
  <c r="T77" i="27" a="1"/>
  <c r="T77" i="27"/>
  <c r="T78" i="27" a="1"/>
  <c r="T78" i="27"/>
  <c r="T79" i="27" a="1"/>
  <c r="T79" i="27"/>
  <c r="T80" i="27" a="1"/>
  <c r="T80" i="27"/>
  <c r="T81" i="27" a="1"/>
  <c r="T81" i="27"/>
  <c r="T82" i="27" a="1"/>
  <c r="T82" i="27"/>
  <c r="T83" i="27" a="1"/>
  <c r="T83" i="27"/>
  <c r="T84" i="27" a="1"/>
  <c r="T84" i="27"/>
  <c r="T85" i="27" a="1"/>
  <c r="T85" i="27"/>
  <c r="T86" i="27" a="1"/>
  <c r="T86" i="27"/>
  <c r="T87" i="27" a="1"/>
  <c r="T87" i="27"/>
  <c r="T88" i="27" a="1"/>
  <c r="T88" i="27"/>
  <c r="T89" i="27" a="1"/>
  <c r="T89" i="27"/>
  <c r="T90" i="27" a="1"/>
  <c r="T90" i="27"/>
  <c r="T91" i="27" a="1"/>
  <c r="T91" i="27"/>
  <c r="T92" i="27" a="1"/>
  <c r="T92" i="27"/>
  <c r="T93" i="27" a="1"/>
  <c r="T93" i="27"/>
  <c r="T94" i="27" a="1"/>
  <c r="T94" i="27"/>
  <c r="T95" i="27" a="1"/>
  <c r="T95" i="27"/>
  <c r="T96" i="27" a="1"/>
  <c r="T96" i="27"/>
  <c r="T97" i="27" a="1"/>
  <c r="T97" i="27"/>
  <c r="T98" i="27" a="1"/>
  <c r="T98" i="27"/>
  <c r="T99" i="27" a="1"/>
  <c r="T99" i="27"/>
  <c r="T100" i="27" a="1"/>
  <c r="T100" i="27"/>
  <c r="T101" i="27" a="1"/>
  <c r="T101" i="27"/>
  <c r="T102" i="27" a="1"/>
  <c r="T102" i="27"/>
  <c r="T103" i="27" a="1"/>
  <c r="T103" i="27"/>
  <c r="T104" i="27" a="1"/>
  <c r="T104" i="27"/>
  <c r="T105" i="27" a="1"/>
  <c r="T105" i="27"/>
  <c r="T106" i="27" a="1"/>
  <c r="T106" i="27"/>
  <c r="T107" i="27" a="1"/>
  <c r="T107" i="27"/>
  <c r="T108" i="27" a="1"/>
  <c r="T108" i="27"/>
  <c r="T109" i="27" a="1"/>
  <c r="T109" i="27"/>
  <c r="T110" i="27" a="1"/>
  <c r="T110" i="27"/>
  <c r="T111" i="27" a="1"/>
  <c r="T111" i="27"/>
  <c r="T112" i="27" a="1"/>
  <c r="T112" i="27"/>
  <c r="T113" i="27" a="1"/>
  <c r="T113" i="27"/>
  <c r="T114" i="27" a="1"/>
  <c r="T114" i="27"/>
  <c r="T115" i="27" a="1"/>
  <c r="T115" i="27"/>
  <c r="T116" i="27" a="1"/>
  <c r="T116" i="27"/>
  <c r="T117" i="27" a="1"/>
  <c r="T117" i="27"/>
  <c r="T118" i="27" a="1"/>
  <c r="T118" i="27"/>
  <c r="T119" i="27" a="1"/>
  <c r="T119" i="27"/>
  <c r="T120" i="27" a="1"/>
  <c r="T120" i="27"/>
  <c r="T121" i="27" a="1"/>
  <c r="T121" i="27"/>
  <c r="T122" i="27" a="1"/>
  <c r="T122" i="27"/>
  <c r="T123" i="27" a="1"/>
  <c r="T123" i="27"/>
  <c r="T124" i="27" a="1"/>
  <c r="T124" i="27"/>
  <c r="T125" i="27" a="1"/>
  <c r="T125" i="27"/>
  <c r="T126" i="27" a="1"/>
  <c r="T126" i="27"/>
  <c r="T127" i="27" a="1"/>
  <c r="T127" i="27"/>
  <c r="T128" i="27" a="1"/>
  <c r="T128" i="27"/>
  <c r="T129" i="27" a="1"/>
  <c r="T129" i="27"/>
  <c r="T130" i="27" a="1"/>
  <c r="T130" i="27"/>
  <c r="T131" i="27" a="1"/>
  <c r="T131" i="27"/>
  <c r="T132" i="27" a="1"/>
  <c r="T132" i="27"/>
  <c r="T133" i="27" a="1"/>
  <c r="T133" i="27"/>
  <c r="T134" i="27" a="1"/>
  <c r="T134" i="27"/>
  <c r="T135" i="27" a="1"/>
  <c r="T135" i="27"/>
  <c r="T136" i="27" a="1"/>
  <c r="T136" i="27"/>
  <c r="T137" i="27" a="1"/>
  <c r="T137" i="27"/>
  <c r="T138" i="27" a="1"/>
  <c r="T138" i="27"/>
  <c r="T139" i="27" a="1"/>
  <c r="T139" i="27"/>
  <c r="T140" i="27" a="1"/>
  <c r="T140" i="27"/>
  <c r="T141" i="27" a="1"/>
  <c r="T141" i="27"/>
  <c r="T142" i="27" a="1"/>
  <c r="T142" i="27"/>
  <c r="T143" i="27" a="1"/>
  <c r="T143" i="27"/>
  <c r="T144" i="27" a="1"/>
  <c r="T144" i="27"/>
  <c r="T145" i="27" a="1"/>
  <c r="T145" i="27"/>
  <c r="T146" i="27" a="1"/>
  <c r="T146" i="27"/>
  <c r="T147" i="27" a="1"/>
  <c r="T147" i="27"/>
  <c r="T148" i="27" a="1"/>
  <c r="T148" i="27"/>
  <c r="T149" i="27" a="1"/>
  <c r="T149" i="27"/>
  <c r="T150" i="27" a="1"/>
  <c r="T150" i="27"/>
  <c r="T151" i="27" a="1"/>
  <c r="T151" i="27"/>
  <c r="T152" i="27" a="1"/>
  <c r="T152" i="27"/>
  <c r="T153" i="27" a="1"/>
  <c r="T153" i="27"/>
  <c r="T154" i="27" a="1"/>
  <c r="T154" i="27"/>
  <c r="T155" i="27" a="1"/>
  <c r="T155" i="27"/>
  <c r="T156" i="27" a="1"/>
  <c r="T156" i="27"/>
  <c r="T157" i="27" a="1"/>
  <c r="T157" i="27"/>
  <c r="T158" i="27" a="1"/>
  <c r="T158" i="27"/>
  <c r="T159" i="27" a="1"/>
  <c r="T159" i="27"/>
  <c r="T160" i="27" a="1"/>
  <c r="T160" i="27"/>
  <c r="T161" i="27" a="1"/>
  <c r="T161" i="27"/>
  <c r="T162" i="27" a="1"/>
  <c r="T162" i="27"/>
  <c r="T163" i="27" a="1"/>
  <c r="T163" i="27"/>
  <c r="T164" i="27" a="1"/>
  <c r="T164" i="27"/>
  <c r="T165" i="27" a="1"/>
  <c r="T165" i="27"/>
  <c r="T166" i="27" a="1"/>
  <c r="T166" i="27"/>
  <c r="T167" i="27" a="1"/>
  <c r="T167" i="27"/>
  <c r="T168" i="27" a="1"/>
  <c r="T168" i="27"/>
  <c r="T169" i="27" a="1"/>
  <c r="T169" i="27"/>
  <c r="T170" i="27" a="1"/>
  <c r="T170" i="27"/>
  <c r="T171" i="27" a="1"/>
  <c r="T171" i="27"/>
  <c r="T172" i="27" a="1"/>
  <c r="T172" i="27"/>
  <c r="T173" i="27" a="1"/>
  <c r="T173" i="27"/>
  <c r="T174" i="27" a="1"/>
  <c r="T174" i="27"/>
  <c r="T175" i="27" a="1"/>
  <c r="T175" i="27"/>
  <c r="T176" i="27" a="1"/>
  <c r="T176" i="27"/>
  <c r="T177" i="27" a="1"/>
  <c r="T177" i="27"/>
  <c r="T178" i="27" a="1"/>
  <c r="T178" i="27"/>
  <c r="T179" i="27" a="1"/>
  <c r="T179" i="27"/>
  <c r="T180" i="27" a="1"/>
  <c r="T180" i="27"/>
  <c r="T181" i="27" a="1"/>
  <c r="T181" i="27"/>
  <c r="T182" i="27" a="1"/>
  <c r="T182" i="27"/>
  <c r="T183" i="27" a="1"/>
  <c r="T183" i="27"/>
  <c r="T184" i="27" a="1"/>
  <c r="T184" i="27"/>
  <c r="T185" i="27" a="1"/>
  <c r="T185" i="27"/>
  <c r="T186" i="27" a="1"/>
  <c r="T186" i="27"/>
  <c r="T187" i="27" a="1"/>
  <c r="T187" i="27"/>
  <c r="T188" i="27" a="1"/>
  <c r="T188" i="27"/>
  <c r="T189" i="27" a="1"/>
  <c r="T189" i="27"/>
  <c r="T190" i="27" a="1"/>
  <c r="T190" i="27"/>
  <c r="T191" i="27" a="1"/>
  <c r="T191" i="27"/>
  <c r="T192" i="27" a="1"/>
  <c r="T192" i="27"/>
  <c r="T193" i="27" a="1"/>
  <c r="T193" i="27"/>
  <c r="T194" i="27" a="1"/>
  <c r="T194" i="27"/>
  <c r="T195" i="27" a="1"/>
  <c r="T195" i="27"/>
  <c r="T196" i="27" a="1"/>
  <c r="T196" i="27"/>
  <c r="T197" i="27" a="1"/>
  <c r="T197" i="27"/>
  <c r="T198" i="27" a="1"/>
  <c r="T198" i="27"/>
  <c r="T199" i="27" a="1"/>
  <c r="T199" i="27"/>
  <c r="T200" i="27" a="1"/>
  <c r="T200" i="27"/>
  <c r="T201" i="27" a="1"/>
  <c r="T201" i="27"/>
  <c r="T202" i="27" a="1"/>
  <c r="T202" i="27"/>
  <c r="T203" i="27" a="1"/>
  <c r="T203" i="27"/>
  <c r="T204" i="27" a="1"/>
  <c r="T204" i="27"/>
  <c r="T205" i="27" a="1"/>
  <c r="T205" i="27"/>
  <c r="T206" i="27" a="1"/>
  <c r="T206" i="27"/>
  <c r="T207" i="27" a="1"/>
  <c r="T207" i="27"/>
  <c r="T208" i="27" a="1"/>
  <c r="T208" i="27"/>
  <c r="T209" i="27" a="1"/>
  <c r="T209" i="27"/>
  <c r="T210" i="27" a="1"/>
  <c r="T210" i="27"/>
  <c r="T211" i="27" a="1"/>
  <c r="T211" i="27"/>
  <c r="T212" i="27" a="1"/>
  <c r="T212" i="27"/>
  <c r="T213" i="27" a="1"/>
  <c r="T213" i="27"/>
  <c r="T214" i="27" a="1"/>
  <c r="T214" i="27"/>
  <c r="T215" i="27" a="1"/>
  <c r="T215" i="27"/>
  <c r="T216" i="27" a="1"/>
  <c r="T216" i="27"/>
  <c r="T217" i="27" a="1"/>
  <c r="T217" i="27"/>
  <c r="T218" i="27" a="1"/>
  <c r="T218" i="27"/>
  <c r="T219" i="27" a="1"/>
  <c r="T219" i="27"/>
  <c r="T220" i="27" a="1"/>
  <c r="T220" i="27"/>
  <c r="T221" i="27" a="1"/>
  <c r="T221" i="27"/>
  <c r="T222" i="27" a="1"/>
  <c r="T222" i="27"/>
  <c r="T223" i="27" a="1"/>
  <c r="T223" i="27"/>
  <c r="T224" i="27" a="1"/>
  <c r="T224" i="27"/>
  <c r="T225" i="27" a="1"/>
  <c r="T225" i="27"/>
  <c r="T226" i="27" a="1"/>
  <c r="T226" i="27"/>
  <c r="T227" i="27" a="1"/>
  <c r="T227" i="27"/>
  <c r="T228" i="27" a="1"/>
  <c r="T228" i="27"/>
  <c r="T229" i="27" a="1"/>
  <c r="T229" i="27"/>
  <c r="T230" i="27" a="1"/>
  <c r="T230" i="27"/>
  <c r="T231" i="27" a="1"/>
  <c r="T231" i="27"/>
  <c r="T232" i="27" a="1"/>
  <c r="T232" i="27"/>
  <c r="T233" i="27" a="1"/>
  <c r="T233" i="27"/>
  <c r="T234" i="27" a="1"/>
  <c r="T234" i="27"/>
  <c r="T235" i="27" a="1"/>
  <c r="T235" i="27"/>
  <c r="T236" i="27" a="1"/>
  <c r="T236" i="27"/>
  <c r="T237" i="27" a="1"/>
  <c r="T237" i="27"/>
  <c r="T238" i="27" a="1"/>
  <c r="T238" i="27"/>
  <c r="T239" i="27" a="1"/>
  <c r="T239" i="27"/>
  <c r="T240" i="27" a="1"/>
  <c r="T240" i="27"/>
  <c r="T241" i="27" a="1"/>
  <c r="T241" i="27"/>
  <c r="T242" i="27" a="1"/>
  <c r="T242" i="27"/>
  <c r="T243" i="27" a="1"/>
  <c r="T243" i="27"/>
  <c r="T244" i="27" a="1"/>
  <c r="T244" i="27"/>
  <c r="T245" i="27" a="1"/>
  <c r="T245" i="27"/>
  <c r="T246" i="27" a="1"/>
  <c r="T246" i="27"/>
  <c r="T247" i="27" a="1"/>
  <c r="T247" i="27"/>
  <c r="T248" i="27" a="1"/>
  <c r="T248" i="27"/>
  <c r="T249" i="27" a="1"/>
  <c r="T249" i="27"/>
  <c r="T250" i="27" a="1"/>
  <c r="T250" i="27"/>
  <c r="T251" i="27" a="1"/>
  <c r="T251" i="27"/>
  <c r="T252" i="27" a="1"/>
  <c r="T252" i="27"/>
  <c r="T253" i="27" a="1"/>
  <c r="T253" i="27"/>
  <c r="T254" i="27" a="1"/>
  <c r="T254" i="27"/>
  <c r="T255" i="27" a="1"/>
  <c r="T255" i="27"/>
  <c r="T256" i="27" a="1"/>
  <c r="T256" i="27"/>
  <c r="T257" i="27" a="1"/>
  <c r="T257" i="27"/>
  <c r="T258" i="27" a="1"/>
  <c r="T258" i="27"/>
  <c r="T259" i="27" a="1"/>
  <c r="T259" i="27"/>
  <c r="T260" i="27" a="1"/>
  <c r="T260" i="27"/>
  <c r="T261" i="27" a="1"/>
  <c r="T261" i="27"/>
  <c r="T262" i="27" a="1"/>
  <c r="T262" i="27"/>
  <c r="T263" i="27" a="1"/>
  <c r="T263" i="27"/>
  <c r="T264" i="27" a="1"/>
  <c r="T264" i="27"/>
  <c r="T265" i="27" a="1"/>
  <c r="T265" i="27"/>
  <c r="T266" i="27" a="1"/>
  <c r="T266" i="27"/>
  <c r="T267" i="27" a="1"/>
  <c r="T267" i="27"/>
  <c r="T268" i="27" a="1"/>
  <c r="T268" i="27"/>
  <c r="T269" i="27" a="1"/>
  <c r="T269" i="27"/>
  <c r="T270" i="27" a="1"/>
  <c r="T270" i="27"/>
  <c r="T271" i="27" a="1"/>
  <c r="T271" i="27"/>
  <c r="T272" i="27" a="1"/>
  <c r="T272" i="27"/>
  <c r="T273" i="27" a="1"/>
  <c r="T273" i="27"/>
  <c r="T274" i="27" a="1"/>
  <c r="T274" i="27"/>
  <c r="T275" i="27" a="1"/>
  <c r="T275" i="27"/>
  <c r="T276" i="27" a="1"/>
  <c r="T276" i="27"/>
  <c r="T277" i="27" a="1"/>
  <c r="T277" i="27"/>
  <c r="T278" i="27" a="1"/>
  <c r="T278" i="27"/>
  <c r="T279" i="27" a="1"/>
  <c r="T279" i="27"/>
  <c r="T280" i="27" a="1"/>
  <c r="T280" i="27"/>
  <c r="T281" i="27" a="1"/>
  <c r="T281" i="27"/>
  <c r="T282" i="27" a="1"/>
  <c r="T282" i="27"/>
  <c r="T283" i="27" a="1"/>
  <c r="T283" i="27"/>
  <c r="T284" i="27" a="1"/>
  <c r="T284" i="27"/>
  <c r="T285" i="27" a="1"/>
  <c r="T285" i="27"/>
  <c r="T286" i="27" a="1"/>
  <c r="T286" i="27"/>
  <c r="T287" i="27" a="1"/>
  <c r="T287" i="27"/>
  <c r="T288" i="27" a="1"/>
  <c r="T288" i="27"/>
  <c r="T289" i="27" a="1"/>
  <c r="T289" i="27"/>
  <c r="T290" i="27" a="1"/>
  <c r="T290" i="27"/>
  <c r="T291" i="27" a="1"/>
  <c r="T291" i="27"/>
  <c r="T292" i="27" a="1"/>
  <c r="T292" i="27"/>
  <c r="T293" i="27" a="1"/>
  <c r="T293" i="27"/>
  <c r="T294" i="27" a="1"/>
  <c r="T294" i="27"/>
  <c r="T295" i="27" a="1"/>
  <c r="T295" i="27"/>
  <c r="T296" i="27" a="1"/>
  <c r="T296" i="27"/>
  <c r="T297" i="27" a="1"/>
  <c r="T297" i="27"/>
  <c r="T298" i="27" a="1"/>
  <c r="T298" i="27"/>
  <c r="T299" i="27" a="1"/>
  <c r="T299" i="27"/>
  <c r="T300" i="27" a="1"/>
  <c r="T300" i="27"/>
  <c r="T301" i="27" a="1"/>
  <c r="T301" i="27"/>
  <c r="T302" i="27" a="1"/>
  <c r="T302" i="27"/>
  <c r="T303" i="27" a="1"/>
  <c r="T303" i="27"/>
  <c r="T304" i="27" a="1"/>
  <c r="T304" i="27"/>
  <c r="T305" i="27" a="1"/>
  <c r="T305" i="27"/>
  <c r="T306" i="27" a="1"/>
  <c r="T306" i="27"/>
  <c r="T307" i="27" a="1"/>
  <c r="T307" i="27"/>
  <c r="T308" i="27" a="1"/>
  <c r="T308" i="27"/>
  <c r="T309" i="27" a="1"/>
  <c r="T309" i="27"/>
  <c r="T310" i="27" a="1"/>
  <c r="T310" i="27"/>
  <c r="T311" i="27" a="1"/>
  <c r="T311" i="27"/>
  <c r="T312" i="27" a="1"/>
  <c r="T312" i="27"/>
  <c r="T313" i="27" a="1"/>
  <c r="T313" i="27"/>
  <c r="T314" i="27" a="1"/>
  <c r="T314" i="27"/>
  <c r="T315" i="27" a="1"/>
  <c r="T315" i="27"/>
  <c r="T316" i="27" a="1"/>
  <c r="T316" i="27"/>
  <c r="T317" i="27" a="1"/>
  <c r="T317" i="27"/>
  <c r="T318" i="27" a="1"/>
  <c r="T318" i="27"/>
  <c r="T319" i="27" a="1"/>
  <c r="T319" i="27"/>
  <c r="T320" i="27" a="1"/>
  <c r="T320" i="27"/>
  <c r="T321" i="27" a="1"/>
  <c r="T321" i="27"/>
  <c r="T322" i="27" a="1"/>
  <c r="T322" i="27"/>
  <c r="T323" i="27" a="1"/>
  <c r="T323" i="27"/>
  <c r="T324" i="27" a="1"/>
  <c r="T324" i="27"/>
  <c r="T325" i="27" a="1"/>
  <c r="T325" i="27"/>
  <c r="T326" i="27" a="1"/>
  <c r="T326" i="27"/>
  <c r="T327" i="27" a="1"/>
  <c r="T327" i="27"/>
  <c r="T328" i="27" a="1"/>
  <c r="T328" i="27"/>
  <c r="T329" i="27" a="1"/>
  <c r="T329" i="27"/>
  <c r="T330" i="27" a="1"/>
  <c r="T330" i="27"/>
  <c r="T331" i="27" a="1"/>
  <c r="T331" i="27"/>
  <c r="T332" i="27" a="1"/>
  <c r="T332" i="27"/>
  <c r="T333" i="27" a="1"/>
  <c r="T333" i="27"/>
  <c r="T334" i="27" a="1"/>
  <c r="T334" i="27"/>
  <c r="T335" i="27" a="1"/>
  <c r="T335" i="27"/>
  <c r="T336" i="27" a="1"/>
  <c r="T336" i="27"/>
  <c r="T337" i="27" a="1"/>
  <c r="T337" i="27"/>
  <c r="T338" i="27" a="1"/>
  <c r="T338" i="27"/>
  <c r="T339" i="27" a="1"/>
  <c r="T339" i="27"/>
  <c r="T340" i="27" a="1"/>
  <c r="T340" i="27"/>
  <c r="T341" i="27" a="1"/>
  <c r="T341" i="27"/>
  <c r="T342" i="27" a="1"/>
  <c r="T342" i="27"/>
  <c r="T343" i="27" a="1"/>
  <c r="T343" i="27"/>
  <c r="T344" i="27" a="1"/>
  <c r="T344" i="27"/>
  <c r="T345" i="27" a="1"/>
  <c r="T345" i="27"/>
  <c r="T346" i="27" a="1"/>
  <c r="T346" i="27"/>
  <c r="T347" i="27" a="1"/>
  <c r="T347" i="27"/>
  <c r="T348" i="27" a="1"/>
  <c r="T348" i="27"/>
  <c r="T349" i="27" a="1"/>
  <c r="T349" i="27"/>
  <c r="T350" i="27" a="1"/>
  <c r="T350" i="27"/>
  <c r="T351" i="27" a="1"/>
  <c r="T351" i="27"/>
  <c r="T352" i="27" a="1"/>
  <c r="T352" i="27"/>
  <c r="T353" i="27" a="1"/>
  <c r="T353" i="27"/>
  <c r="T354" i="27" a="1"/>
  <c r="T354" i="27"/>
  <c r="T355" i="27" a="1"/>
  <c r="T355" i="27"/>
  <c r="T356" i="27" a="1"/>
  <c r="T356" i="27"/>
  <c r="T357" i="27" a="1"/>
  <c r="T357" i="27"/>
  <c r="T358" i="27" a="1"/>
  <c r="T358" i="27"/>
  <c r="T359" i="27" a="1"/>
  <c r="T359" i="27"/>
  <c r="T360" i="27" a="1"/>
  <c r="T360" i="27"/>
  <c r="T361" i="27" a="1"/>
  <c r="T361" i="27"/>
  <c r="T362" i="27" a="1"/>
  <c r="T362" i="27"/>
  <c r="T363" i="27" a="1"/>
  <c r="T363" i="27"/>
  <c r="T364" i="27" a="1"/>
  <c r="T364" i="27"/>
  <c r="T365" i="27" a="1"/>
  <c r="T365" i="27"/>
  <c r="T366" i="27" a="1"/>
  <c r="T366" i="27"/>
  <c r="T367" i="27" a="1"/>
  <c r="T367" i="27"/>
  <c r="T368" i="27" a="1"/>
  <c r="T368" i="27"/>
  <c r="T369" i="27" a="1"/>
  <c r="T369" i="27"/>
  <c r="T370" i="27" a="1"/>
  <c r="T370" i="27"/>
  <c r="T371" i="27" a="1"/>
  <c r="T371" i="27"/>
  <c r="T372" i="27" a="1"/>
  <c r="T372" i="27"/>
  <c r="T373" i="27" a="1"/>
  <c r="T373" i="27"/>
  <c r="T374" i="27" a="1"/>
  <c r="T374" i="27"/>
  <c r="T375" i="27" a="1"/>
  <c r="T375" i="27"/>
  <c r="T376" i="27" a="1"/>
  <c r="T376" i="27"/>
  <c r="T377" i="27" a="1"/>
  <c r="T377" i="27"/>
  <c r="T378" i="27" a="1"/>
  <c r="T378" i="27"/>
  <c r="T379" i="27" a="1"/>
  <c r="T379" i="27"/>
  <c r="T380" i="27" a="1"/>
  <c r="T380" i="27"/>
  <c r="T381" i="27" a="1"/>
  <c r="T381" i="27"/>
  <c r="T382" i="27" a="1"/>
  <c r="T382" i="27"/>
  <c r="S2" i="27" a="1"/>
  <c r="S2" i="27"/>
  <c r="S3" i="27" a="1"/>
  <c r="S3" i="27"/>
  <c r="S4" i="27" a="1"/>
  <c r="S4" i="27"/>
  <c r="S5" i="27" a="1"/>
  <c r="S5" i="27"/>
  <c r="S6" i="27" a="1"/>
  <c r="S6" i="27"/>
  <c r="S7" i="27" a="1"/>
  <c r="S7" i="27"/>
  <c r="S8" i="27" a="1"/>
  <c r="S8" i="27"/>
  <c r="S9" i="27" a="1"/>
  <c r="S9" i="27"/>
  <c r="S10" i="27" a="1"/>
  <c r="S10" i="27"/>
  <c r="S11" i="27" a="1"/>
  <c r="S11" i="27"/>
  <c r="S12" i="27" a="1"/>
  <c r="S12" i="27"/>
  <c r="S13" i="27" a="1"/>
  <c r="S13" i="27"/>
  <c r="S14" i="27" a="1"/>
  <c r="S14" i="27"/>
  <c r="S15" i="27" a="1"/>
  <c r="S15" i="27"/>
  <c r="S16" i="27" a="1"/>
  <c r="S16" i="27"/>
  <c r="S17" i="27" a="1"/>
  <c r="S17" i="27"/>
  <c r="S18" i="27" a="1"/>
  <c r="S18" i="27"/>
  <c r="S19" i="27" a="1"/>
  <c r="S19" i="27"/>
  <c r="S20" i="27" a="1"/>
  <c r="S20" i="27"/>
  <c r="S21" i="27" a="1"/>
  <c r="S21" i="27"/>
  <c r="S22" i="27" a="1"/>
  <c r="S22" i="27"/>
  <c r="S23" i="27" a="1"/>
  <c r="S23" i="27"/>
  <c r="S24" i="27" a="1"/>
  <c r="S24" i="27"/>
  <c r="S25" i="27" a="1"/>
  <c r="S25" i="27"/>
  <c r="S26" i="27" a="1"/>
  <c r="S26" i="27"/>
  <c r="S27" i="27" a="1"/>
  <c r="S27" i="27"/>
  <c r="S28" i="27" a="1"/>
  <c r="S28" i="27"/>
  <c r="S29" i="27" a="1"/>
  <c r="S29" i="27"/>
  <c r="S30" i="27" a="1"/>
  <c r="S30" i="27"/>
  <c r="S31" i="27" a="1"/>
  <c r="S31" i="27"/>
  <c r="S32" i="27" a="1"/>
  <c r="S32" i="27"/>
  <c r="S33" i="27" a="1"/>
  <c r="S33" i="27"/>
  <c r="S34" i="27" a="1"/>
  <c r="S34" i="27"/>
  <c r="S35" i="27" a="1"/>
  <c r="S35" i="27"/>
  <c r="S36" i="27" a="1"/>
  <c r="S36" i="27"/>
  <c r="S37" i="27" a="1"/>
  <c r="S37" i="27"/>
  <c r="S38" i="27" a="1"/>
  <c r="S38" i="27"/>
  <c r="S39" i="27" a="1"/>
  <c r="S39" i="27"/>
  <c r="S40" i="27" a="1"/>
  <c r="S40" i="27"/>
  <c r="S41" i="27" a="1"/>
  <c r="S41" i="27"/>
  <c r="S42" i="27" a="1"/>
  <c r="S42" i="27"/>
  <c r="S43" i="27" a="1"/>
  <c r="S43" i="27"/>
  <c r="S44" i="27" a="1"/>
  <c r="S44" i="27"/>
  <c r="S45" i="27" a="1"/>
  <c r="S45" i="27"/>
  <c r="S46" i="27" a="1"/>
  <c r="S46" i="27"/>
  <c r="S47" i="27" a="1"/>
  <c r="S47" i="27"/>
  <c r="S48" i="27" a="1"/>
  <c r="S48" i="27"/>
  <c r="S49" i="27" a="1"/>
  <c r="S49" i="27"/>
  <c r="S50" i="27" a="1"/>
  <c r="S50" i="27"/>
  <c r="S51" i="27" a="1"/>
  <c r="S51" i="27"/>
  <c r="S52" i="27" a="1"/>
  <c r="S52" i="27"/>
  <c r="S53" i="27" a="1"/>
  <c r="S53" i="27"/>
  <c r="S54" i="27" a="1"/>
  <c r="S54" i="27"/>
  <c r="S55" i="27" a="1"/>
  <c r="S55" i="27"/>
  <c r="S56" i="27" a="1"/>
  <c r="S56" i="27"/>
  <c r="S57" i="27" a="1"/>
  <c r="S57" i="27"/>
  <c r="S58" i="27" a="1"/>
  <c r="S58" i="27"/>
  <c r="S59" i="27" a="1"/>
  <c r="S59" i="27"/>
  <c r="S60" i="27" a="1"/>
  <c r="S60" i="27"/>
  <c r="S61" i="27" a="1"/>
  <c r="S61" i="27"/>
  <c r="S62" i="27" a="1"/>
  <c r="S62" i="27"/>
  <c r="S63" i="27" a="1"/>
  <c r="S63" i="27"/>
  <c r="S64" i="27" a="1"/>
  <c r="S64" i="27"/>
  <c r="S65" i="27" a="1"/>
  <c r="S65" i="27"/>
  <c r="S66" i="27" a="1"/>
  <c r="S66" i="27"/>
  <c r="S67" i="27" a="1"/>
  <c r="S67" i="27"/>
  <c r="S68" i="27" a="1"/>
  <c r="S68" i="27"/>
  <c r="S69" i="27" a="1"/>
  <c r="S69" i="27"/>
  <c r="S70" i="27" a="1"/>
  <c r="S70" i="27"/>
  <c r="S71" i="27" a="1"/>
  <c r="S71" i="27"/>
  <c r="S72" i="27" a="1"/>
  <c r="S72" i="27"/>
  <c r="S73" i="27" a="1"/>
  <c r="S73" i="27"/>
  <c r="S74" i="27" a="1"/>
  <c r="S74" i="27"/>
  <c r="S75" i="27" a="1"/>
  <c r="S75" i="27"/>
  <c r="S76" i="27" a="1"/>
  <c r="S76" i="27"/>
  <c r="S77" i="27" a="1"/>
  <c r="S77" i="27"/>
  <c r="S78" i="27" a="1"/>
  <c r="S78" i="27"/>
  <c r="S79" i="27" a="1"/>
  <c r="S79" i="27"/>
  <c r="S80" i="27" a="1"/>
  <c r="S80" i="27"/>
  <c r="S81" i="27" a="1"/>
  <c r="S81" i="27"/>
  <c r="S82" i="27" a="1"/>
  <c r="S82" i="27"/>
  <c r="S83" i="27" a="1"/>
  <c r="S83" i="27"/>
  <c r="S84" i="27" a="1"/>
  <c r="S84" i="27"/>
  <c r="S85" i="27" a="1"/>
  <c r="S85" i="27"/>
  <c r="S86" i="27" a="1"/>
  <c r="S86" i="27"/>
  <c r="S87" i="27" a="1"/>
  <c r="S87" i="27"/>
  <c r="S88" i="27" a="1"/>
  <c r="S88" i="27"/>
  <c r="S89" i="27" a="1"/>
  <c r="S89" i="27"/>
  <c r="S90" i="27" a="1"/>
  <c r="S90" i="27"/>
  <c r="S91" i="27" a="1"/>
  <c r="S91" i="27"/>
  <c r="S92" i="27" a="1"/>
  <c r="S92" i="27"/>
  <c r="S93" i="27" a="1"/>
  <c r="S93" i="27"/>
  <c r="S94" i="27" a="1"/>
  <c r="S94" i="27"/>
  <c r="S95" i="27" a="1"/>
  <c r="S95" i="27"/>
  <c r="S96" i="27" a="1"/>
  <c r="S96" i="27"/>
  <c r="S97" i="27" a="1"/>
  <c r="S97" i="27"/>
  <c r="S98" i="27" a="1"/>
  <c r="S98" i="27"/>
  <c r="S99" i="27" a="1"/>
  <c r="S99" i="27"/>
  <c r="S100" i="27" a="1"/>
  <c r="S100" i="27"/>
  <c r="S101" i="27" a="1"/>
  <c r="S101" i="27"/>
  <c r="S102" i="27" a="1"/>
  <c r="S102" i="27"/>
  <c r="S103" i="27" a="1"/>
  <c r="S103" i="27"/>
  <c r="S104" i="27" a="1"/>
  <c r="S104" i="27"/>
  <c r="S105" i="27" a="1"/>
  <c r="S105" i="27"/>
  <c r="S106" i="27" a="1"/>
  <c r="S106" i="27"/>
  <c r="S107" i="27" a="1"/>
  <c r="S107" i="27"/>
  <c r="S108" i="27" a="1"/>
  <c r="S108" i="27"/>
  <c r="S109" i="27" a="1"/>
  <c r="S109" i="27"/>
  <c r="S110" i="27" a="1"/>
  <c r="S110" i="27"/>
  <c r="S111" i="27" a="1"/>
  <c r="S111" i="27"/>
  <c r="S112" i="27" a="1"/>
  <c r="S112" i="27"/>
  <c r="S113" i="27" a="1"/>
  <c r="S113" i="27"/>
  <c r="S114" i="27" a="1"/>
  <c r="S114" i="27"/>
  <c r="S115" i="27" a="1"/>
  <c r="S115" i="27"/>
  <c r="S116" i="27" a="1"/>
  <c r="S116" i="27"/>
  <c r="S117" i="27" a="1"/>
  <c r="S117" i="27"/>
  <c r="S118" i="27" a="1"/>
  <c r="S118" i="27"/>
  <c r="S119" i="27" a="1"/>
  <c r="S119" i="27"/>
  <c r="S120" i="27" a="1"/>
  <c r="S120" i="27"/>
  <c r="S121" i="27" a="1"/>
  <c r="S121" i="27"/>
  <c r="S122" i="27" a="1"/>
  <c r="S122" i="27"/>
  <c r="S123" i="27" a="1"/>
  <c r="S123" i="27"/>
  <c r="S124" i="27" a="1"/>
  <c r="S124" i="27"/>
  <c r="S125" i="27" a="1"/>
  <c r="S125" i="27"/>
  <c r="S126" i="27" a="1"/>
  <c r="S126" i="27"/>
  <c r="S127" i="27" a="1"/>
  <c r="S127" i="27"/>
  <c r="S128" i="27" a="1"/>
  <c r="S128" i="27"/>
  <c r="S129" i="27" a="1"/>
  <c r="S129" i="27"/>
  <c r="S130" i="27" a="1"/>
  <c r="S130" i="27"/>
  <c r="S131" i="27" a="1"/>
  <c r="S131" i="27"/>
  <c r="S132" i="27" a="1"/>
  <c r="S132" i="27"/>
  <c r="S133" i="27" a="1"/>
  <c r="S133" i="27"/>
  <c r="S134" i="27" a="1"/>
  <c r="S134" i="27"/>
  <c r="S135" i="27" a="1"/>
  <c r="S135" i="27"/>
  <c r="S136" i="27" a="1"/>
  <c r="S136" i="27"/>
  <c r="S137" i="27" a="1"/>
  <c r="S137" i="27"/>
  <c r="S138" i="27" a="1"/>
  <c r="S138" i="27"/>
  <c r="S139" i="27" a="1"/>
  <c r="S139" i="27"/>
  <c r="S140" i="27" a="1"/>
  <c r="S140" i="27"/>
  <c r="S141" i="27" a="1"/>
  <c r="S141" i="27"/>
  <c r="S142" i="27" a="1"/>
  <c r="S142" i="27"/>
  <c r="S143" i="27" a="1"/>
  <c r="S143" i="27"/>
  <c r="S144" i="27" a="1"/>
  <c r="S144" i="27"/>
  <c r="S145" i="27" a="1"/>
  <c r="S145" i="27"/>
  <c r="S146" i="27" a="1"/>
  <c r="S146" i="27"/>
  <c r="S147" i="27" a="1"/>
  <c r="S147" i="27"/>
  <c r="S148" i="27" a="1"/>
  <c r="S148" i="27"/>
  <c r="S149" i="27" a="1"/>
  <c r="S149" i="27"/>
  <c r="S150" i="27" a="1"/>
  <c r="S150" i="27"/>
  <c r="S151" i="27" a="1"/>
  <c r="S151" i="27"/>
  <c r="S152" i="27" a="1"/>
  <c r="S152" i="27"/>
  <c r="S153" i="27" a="1"/>
  <c r="S153" i="27"/>
  <c r="S154" i="27" a="1"/>
  <c r="S154" i="27"/>
  <c r="S155" i="27" a="1"/>
  <c r="S155" i="27"/>
  <c r="S156" i="27" a="1"/>
  <c r="S156" i="27"/>
  <c r="S157" i="27" a="1"/>
  <c r="S157" i="27"/>
  <c r="S158" i="27" a="1"/>
  <c r="S158" i="27"/>
  <c r="S159" i="27" a="1"/>
  <c r="S159" i="27"/>
  <c r="S160" i="27" a="1"/>
  <c r="S160" i="27"/>
  <c r="S161" i="27" a="1"/>
  <c r="S161" i="27"/>
  <c r="S162" i="27" a="1"/>
  <c r="S162" i="27"/>
  <c r="S163" i="27" a="1"/>
  <c r="S163" i="27"/>
  <c r="S164" i="27" a="1"/>
  <c r="S164" i="27"/>
  <c r="S165" i="27" a="1"/>
  <c r="S165" i="27"/>
  <c r="S166" i="27" a="1"/>
  <c r="S166" i="27"/>
  <c r="S167" i="27" a="1"/>
  <c r="S167" i="27"/>
  <c r="S168" i="27" a="1"/>
  <c r="S168" i="27"/>
  <c r="S169" i="27" a="1"/>
  <c r="S169" i="27"/>
  <c r="S170" i="27" a="1"/>
  <c r="S170" i="27"/>
  <c r="S171" i="27" a="1"/>
  <c r="S171" i="27"/>
  <c r="S172" i="27" a="1"/>
  <c r="S172" i="27"/>
  <c r="S173" i="27" a="1"/>
  <c r="S173" i="27"/>
  <c r="S174" i="27" a="1"/>
  <c r="S174" i="27"/>
  <c r="S175" i="27" a="1"/>
  <c r="S175" i="27"/>
  <c r="S176" i="27" a="1"/>
  <c r="S176" i="27"/>
  <c r="S177" i="27" a="1"/>
  <c r="S177" i="27"/>
  <c r="S178" i="27" a="1"/>
  <c r="S178" i="27"/>
  <c r="S179" i="27" a="1"/>
  <c r="S179" i="27"/>
  <c r="S180" i="27" a="1"/>
  <c r="S180" i="27"/>
  <c r="S181" i="27" a="1"/>
  <c r="S181" i="27"/>
  <c r="S182" i="27" a="1"/>
  <c r="S182" i="27"/>
  <c r="S183" i="27" a="1"/>
  <c r="S183" i="27"/>
  <c r="S184" i="27" a="1"/>
  <c r="S184" i="27"/>
  <c r="S185" i="27" a="1"/>
  <c r="S185" i="27"/>
  <c r="S186" i="27" a="1"/>
  <c r="S186" i="27"/>
  <c r="S187" i="27" a="1"/>
  <c r="S187" i="27"/>
  <c r="S188" i="27" a="1"/>
  <c r="S188" i="27"/>
  <c r="S189" i="27" a="1"/>
  <c r="S189" i="27"/>
  <c r="S190" i="27" a="1"/>
  <c r="S190" i="27"/>
  <c r="S191" i="27" a="1"/>
  <c r="S191" i="27"/>
  <c r="S192" i="27" a="1"/>
  <c r="S192" i="27"/>
  <c r="S193" i="27" a="1"/>
  <c r="S193" i="27"/>
  <c r="S194" i="27" a="1"/>
  <c r="S194" i="27"/>
  <c r="S195" i="27" a="1"/>
  <c r="S195" i="27"/>
  <c r="S196" i="27" a="1"/>
  <c r="S196" i="27"/>
  <c r="S197" i="27" a="1"/>
  <c r="S197" i="27"/>
  <c r="S198" i="27" a="1"/>
  <c r="S198" i="27"/>
  <c r="S199" i="27" a="1"/>
  <c r="S199" i="27"/>
  <c r="S200" i="27" a="1"/>
  <c r="S200" i="27"/>
  <c r="S201" i="27" a="1"/>
  <c r="S201" i="27"/>
  <c r="S202" i="27" a="1"/>
  <c r="S202" i="27"/>
  <c r="S203" i="27" a="1"/>
  <c r="S203" i="27"/>
  <c r="S204" i="27" a="1"/>
  <c r="S204" i="27"/>
  <c r="S205" i="27" a="1"/>
  <c r="S205" i="27"/>
  <c r="S206" i="27" a="1"/>
  <c r="S206" i="27"/>
  <c r="S207" i="27" a="1"/>
  <c r="S207" i="27"/>
  <c r="S208" i="27" a="1"/>
  <c r="S208" i="27"/>
  <c r="S209" i="27" a="1"/>
  <c r="S209" i="27"/>
  <c r="S210" i="27" a="1"/>
  <c r="S210" i="27"/>
  <c r="S211" i="27" a="1"/>
  <c r="S211" i="27"/>
  <c r="S212" i="27" a="1"/>
  <c r="S212" i="27"/>
  <c r="S213" i="27" a="1"/>
  <c r="S213" i="27"/>
  <c r="S214" i="27" a="1"/>
  <c r="S214" i="27"/>
  <c r="S215" i="27" a="1"/>
  <c r="S215" i="27"/>
  <c r="S216" i="27" a="1"/>
  <c r="S216" i="27"/>
  <c r="S217" i="27" a="1"/>
  <c r="S217" i="27"/>
  <c r="S218" i="27" a="1"/>
  <c r="S218" i="27"/>
  <c r="S219" i="27" a="1"/>
  <c r="S219" i="27"/>
  <c r="S220" i="27" a="1"/>
  <c r="S220" i="27"/>
  <c r="S221" i="27" a="1"/>
  <c r="S221" i="27"/>
  <c r="S222" i="27" a="1"/>
  <c r="S222" i="27"/>
  <c r="S223" i="27" a="1"/>
  <c r="S223" i="27"/>
  <c r="S224" i="27" a="1"/>
  <c r="S224" i="27"/>
  <c r="S225" i="27" a="1"/>
  <c r="S225" i="27"/>
  <c r="S226" i="27" a="1"/>
  <c r="S226" i="27"/>
  <c r="S227" i="27" a="1"/>
  <c r="S227" i="27"/>
  <c r="S228" i="27" a="1"/>
  <c r="S228" i="27"/>
  <c r="S229" i="27" a="1"/>
  <c r="S229" i="27"/>
  <c r="S230" i="27" a="1"/>
  <c r="S230" i="27"/>
  <c r="S231" i="27" a="1"/>
  <c r="S231" i="27"/>
  <c r="S232" i="27" a="1"/>
  <c r="S232" i="27"/>
  <c r="S233" i="27" a="1"/>
  <c r="S233" i="27"/>
  <c r="S234" i="27" a="1"/>
  <c r="S234" i="27"/>
  <c r="S235" i="27" a="1"/>
  <c r="S235" i="27"/>
  <c r="S236" i="27" a="1"/>
  <c r="S236" i="27"/>
  <c r="S237" i="27" a="1"/>
  <c r="S237" i="27"/>
  <c r="S238" i="27" a="1"/>
  <c r="S238" i="27"/>
  <c r="S239" i="27" a="1"/>
  <c r="S239" i="27"/>
  <c r="S240" i="27" a="1"/>
  <c r="S240" i="27"/>
  <c r="S241" i="27" a="1"/>
  <c r="S241" i="27"/>
  <c r="S242" i="27" a="1"/>
  <c r="S242" i="27"/>
  <c r="S243" i="27" a="1"/>
  <c r="S243" i="27"/>
  <c r="S244" i="27" a="1"/>
  <c r="S244" i="27"/>
  <c r="S245" i="27" a="1"/>
  <c r="S245" i="27"/>
  <c r="S246" i="27" a="1"/>
  <c r="S246" i="27"/>
  <c r="S247" i="27" a="1"/>
  <c r="S247" i="27"/>
  <c r="S248" i="27" a="1"/>
  <c r="S248" i="27"/>
  <c r="S249" i="27" a="1"/>
  <c r="S249" i="27"/>
  <c r="S250" i="27" a="1"/>
  <c r="S250" i="27"/>
  <c r="S251" i="27" a="1"/>
  <c r="S251" i="27"/>
  <c r="S252" i="27" a="1"/>
  <c r="S252" i="27"/>
  <c r="S253" i="27" a="1"/>
  <c r="S253" i="27"/>
  <c r="S254" i="27" a="1"/>
  <c r="S254" i="27"/>
  <c r="S255" i="27" a="1"/>
  <c r="S255" i="27"/>
  <c r="S256" i="27" a="1"/>
  <c r="S256" i="27"/>
  <c r="S257" i="27" a="1"/>
  <c r="S257" i="27"/>
  <c r="S258" i="27" a="1"/>
  <c r="S258" i="27"/>
  <c r="S259" i="27" a="1"/>
  <c r="S259" i="27"/>
  <c r="S260" i="27" a="1"/>
  <c r="S260" i="27"/>
  <c r="S261" i="27" a="1"/>
  <c r="S261" i="27"/>
  <c r="S262" i="27" a="1"/>
  <c r="S262" i="27"/>
  <c r="S263" i="27" a="1"/>
  <c r="S263" i="27"/>
  <c r="S264" i="27" a="1"/>
  <c r="S264" i="27"/>
  <c r="S265" i="27" a="1"/>
  <c r="S265" i="27"/>
  <c r="S266" i="27" a="1"/>
  <c r="S266" i="27"/>
  <c r="S267" i="27" a="1"/>
  <c r="S267" i="27"/>
  <c r="S268" i="27" a="1"/>
  <c r="S268" i="27"/>
  <c r="S269" i="27" a="1"/>
  <c r="S269" i="27"/>
  <c r="S270" i="27" a="1"/>
  <c r="S270" i="27"/>
  <c r="S271" i="27" a="1"/>
  <c r="S271" i="27"/>
  <c r="S272" i="27" a="1"/>
  <c r="S272" i="27"/>
  <c r="S273" i="27" a="1"/>
  <c r="S273" i="27"/>
  <c r="S274" i="27" a="1"/>
  <c r="S274" i="27"/>
  <c r="S275" i="27" a="1"/>
  <c r="S275" i="27"/>
  <c r="S276" i="27" a="1"/>
  <c r="S276" i="27"/>
  <c r="S277" i="27" a="1"/>
  <c r="S277" i="27"/>
  <c r="S278" i="27" a="1"/>
  <c r="S278" i="27"/>
  <c r="S279" i="27" a="1"/>
  <c r="S279" i="27"/>
  <c r="S280" i="27" a="1"/>
  <c r="S280" i="27"/>
  <c r="S281" i="27" a="1"/>
  <c r="S281" i="27"/>
  <c r="S282" i="27" a="1"/>
  <c r="S282" i="27"/>
  <c r="S283" i="27" a="1"/>
  <c r="S283" i="27"/>
  <c r="S284" i="27" a="1"/>
  <c r="S284" i="27"/>
  <c r="S285" i="27" a="1"/>
  <c r="S285" i="27"/>
  <c r="S286" i="27" a="1"/>
  <c r="S286" i="27"/>
  <c r="S287" i="27" a="1"/>
  <c r="S287" i="27"/>
  <c r="S288" i="27" a="1"/>
  <c r="S288" i="27"/>
  <c r="S289" i="27" a="1"/>
  <c r="S289" i="27"/>
  <c r="S290" i="27" a="1"/>
  <c r="S290" i="27"/>
  <c r="S291" i="27" a="1"/>
  <c r="S291" i="27"/>
  <c r="S292" i="27" a="1"/>
  <c r="S292" i="27"/>
  <c r="S293" i="27" a="1"/>
  <c r="S293" i="27"/>
  <c r="S294" i="27" a="1"/>
  <c r="S294" i="27"/>
  <c r="S295" i="27" a="1"/>
  <c r="S295" i="27"/>
  <c r="S296" i="27" a="1"/>
  <c r="S296" i="27"/>
  <c r="S297" i="27" a="1"/>
  <c r="S297" i="27"/>
  <c r="S298" i="27" a="1"/>
  <c r="S298" i="27"/>
  <c r="S299" i="27" a="1"/>
  <c r="S299" i="27"/>
  <c r="S300" i="27" a="1"/>
  <c r="S300" i="27"/>
  <c r="S301" i="27" a="1"/>
  <c r="S301" i="27"/>
  <c r="S302" i="27" a="1"/>
  <c r="S302" i="27"/>
  <c r="S303" i="27" a="1"/>
  <c r="S303" i="27"/>
  <c r="S304" i="27" a="1"/>
  <c r="S304" i="27"/>
  <c r="S305" i="27" a="1"/>
  <c r="S305" i="27"/>
  <c r="S306" i="27" a="1"/>
  <c r="S306" i="27"/>
  <c r="S307" i="27" a="1"/>
  <c r="S307" i="27"/>
  <c r="S308" i="27" a="1"/>
  <c r="S308" i="27"/>
  <c r="S309" i="27" a="1"/>
  <c r="S309" i="27"/>
  <c r="S310" i="27" a="1"/>
  <c r="S310" i="27"/>
  <c r="S311" i="27" a="1"/>
  <c r="S311" i="27"/>
  <c r="S312" i="27" a="1"/>
  <c r="S312" i="27"/>
  <c r="S313" i="27" a="1"/>
  <c r="S313" i="27"/>
  <c r="S314" i="27" a="1"/>
  <c r="S314" i="27"/>
  <c r="S315" i="27" a="1"/>
  <c r="S315" i="27"/>
  <c r="S316" i="27" a="1"/>
  <c r="S316" i="27"/>
  <c r="S317" i="27" a="1"/>
  <c r="S317" i="27"/>
  <c r="S318" i="27" a="1"/>
  <c r="S318" i="27"/>
  <c r="S319" i="27" a="1"/>
  <c r="S319" i="27"/>
  <c r="S320" i="27" a="1"/>
  <c r="S320" i="27"/>
  <c r="S321" i="27" a="1"/>
  <c r="S321" i="27"/>
  <c r="S322" i="27" a="1"/>
  <c r="S322" i="27"/>
  <c r="S323" i="27" a="1"/>
  <c r="S323" i="27"/>
  <c r="S324" i="27" a="1"/>
  <c r="S324" i="27"/>
  <c r="S325" i="27" a="1"/>
  <c r="S325" i="27"/>
  <c r="S326" i="27" a="1"/>
  <c r="S326" i="27"/>
  <c r="S327" i="27" a="1"/>
  <c r="S327" i="27"/>
  <c r="S328" i="27" a="1"/>
  <c r="S328" i="27"/>
  <c r="S329" i="27" a="1"/>
  <c r="S329" i="27"/>
  <c r="S330" i="27" a="1"/>
  <c r="S330" i="27"/>
  <c r="S331" i="27" a="1"/>
  <c r="S331" i="27"/>
  <c r="S332" i="27" a="1"/>
  <c r="S332" i="27"/>
  <c r="S333" i="27" a="1"/>
  <c r="S333" i="27"/>
  <c r="S334" i="27" a="1"/>
  <c r="S334" i="27"/>
  <c r="S335" i="27" a="1"/>
  <c r="S335" i="27"/>
  <c r="S336" i="27" a="1"/>
  <c r="S336" i="27"/>
  <c r="S337" i="27" a="1"/>
  <c r="S337" i="27"/>
  <c r="S338" i="27" a="1"/>
  <c r="S338" i="27"/>
  <c r="S339" i="27" a="1"/>
  <c r="S339" i="27"/>
  <c r="S340" i="27" a="1"/>
  <c r="S340" i="27"/>
  <c r="S341" i="27" a="1"/>
  <c r="S341" i="27"/>
  <c r="S342" i="27" a="1"/>
  <c r="S342" i="27"/>
  <c r="S343" i="27" a="1"/>
  <c r="S343" i="27"/>
  <c r="S344" i="27" a="1"/>
  <c r="S344" i="27"/>
  <c r="S345" i="27" a="1"/>
  <c r="S345" i="27"/>
  <c r="S346" i="27" a="1"/>
  <c r="S346" i="27"/>
  <c r="S347" i="27" a="1"/>
  <c r="S347" i="27"/>
  <c r="S348" i="27" a="1"/>
  <c r="S348" i="27"/>
  <c r="S349" i="27" a="1"/>
  <c r="S349" i="27"/>
  <c r="S350" i="27" a="1"/>
  <c r="S350" i="27"/>
  <c r="S351" i="27" a="1"/>
  <c r="S351" i="27"/>
  <c r="S352" i="27" a="1"/>
  <c r="S352" i="27"/>
  <c r="S353" i="27" a="1"/>
  <c r="S353" i="27"/>
  <c r="S354" i="27" a="1"/>
  <c r="S354" i="27"/>
  <c r="S355" i="27" a="1"/>
  <c r="S355" i="27"/>
  <c r="S356" i="27" a="1"/>
  <c r="S356" i="27"/>
  <c r="S357" i="27" a="1"/>
  <c r="S357" i="27"/>
  <c r="S358" i="27" a="1"/>
  <c r="S358" i="27"/>
  <c r="S359" i="27" a="1"/>
  <c r="S359" i="27"/>
  <c r="S360" i="27" a="1"/>
  <c r="S360" i="27"/>
  <c r="S361" i="27" a="1"/>
  <c r="S361" i="27"/>
  <c r="S362" i="27" a="1"/>
  <c r="S362" i="27"/>
  <c r="S363" i="27" a="1"/>
  <c r="S363" i="27"/>
  <c r="S364" i="27" a="1"/>
  <c r="S364" i="27"/>
  <c r="S365" i="27" a="1"/>
  <c r="S365" i="27"/>
  <c r="S366" i="27" a="1"/>
  <c r="S366" i="27"/>
  <c r="S367" i="27" a="1"/>
  <c r="S367" i="27"/>
  <c r="S368" i="27" a="1"/>
  <c r="S368" i="27"/>
  <c r="S369" i="27" a="1"/>
  <c r="S369" i="27"/>
  <c r="S370" i="27" a="1"/>
  <c r="S370" i="27"/>
  <c r="S371" i="27" a="1"/>
  <c r="S371" i="27"/>
  <c r="S372" i="27" a="1"/>
  <c r="S372" i="27"/>
  <c r="S373" i="27" a="1"/>
  <c r="S373" i="27"/>
  <c r="S374" i="27" a="1"/>
  <c r="S374" i="27"/>
  <c r="S375" i="27" a="1"/>
  <c r="S375" i="27"/>
  <c r="S376" i="27" a="1"/>
  <c r="S376" i="27"/>
  <c r="S377" i="27" a="1"/>
  <c r="S377" i="27"/>
  <c r="S378" i="27" a="1"/>
  <c r="S378" i="27"/>
  <c r="S379" i="27" a="1"/>
  <c r="S379" i="27"/>
  <c r="S380" i="27" a="1"/>
  <c r="S380" i="27"/>
  <c r="S381" i="27" a="1"/>
  <c r="S381" i="27"/>
  <c r="S382" i="27" a="1"/>
  <c r="S382" i="27"/>
  <c r="R2" i="27" a="1"/>
  <c r="R2" i="27"/>
  <c r="R3" i="27" a="1"/>
  <c r="R3" i="27"/>
  <c r="R4" i="27" a="1"/>
  <c r="R4" i="27"/>
  <c r="R5" i="27" a="1"/>
  <c r="R5" i="27"/>
  <c r="R6" i="27" a="1"/>
  <c r="R6" i="27"/>
  <c r="R7" i="27" a="1"/>
  <c r="R7" i="27"/>
  <c r="R8" i="27" a="1"/>
  <c r="R8" i="27"/>
  <c r="R9" i="27" a="1"/>
  <c r="R9" i="27"/>
  <c r="R10" i="27" a="1"/>
  <c r="R10" i="27"/>
  <c r="R11" i="27" a="1"/>
  <c r="R11" i="27"/>
  <c r="R12" i="27" a="1"/>
  <c r="R12" i="27"/>
  <c r="R13" i="27" a="1"/>
  <c r="R13" i="27"/>
  <c r="R14" i="27" a="1"/>
  <c r="R14" i="27"/>
  <c r="R15" i="27" a="1"/>
  <c r="R15" i="27"/>
  <c r="R16" i="27" a="1"/>
  <c r="R16" i="27"/>
  <c r="R17" i="27" a="1"/>
  <c r="R17" i="27"/>
  <c r="R18" i="27" a="1"/>
  <c r="R18" i="27"/>
  <c r="R19" i="27" a="1"/>
  <c r="R19" i="27"/>
  <c r="R20" i="27" a="1"/>
  <c r="R20" i="27"/>
  <c r="R21" i="27" a="1"/>
  <c r="R21" i="27"/>
  <c r="R22" i="27" a="1"/>
  <c r="R22" i="27"/>
  <c r="R23" i="27" a="1"/>
  <c r="R23" i="27"/>
  <c r="R24" i="27" a="1"/>
  <c r="R24" i="27"/>
  <c r="R25" i="27" a="1"/>
  <c r="R25" i="27"/>
  <c r="R26" i="27" a="1"/>
  <c r="R26" i="27"/>
  <c r="R27" i="27" a="1"/>
  <c r="R27" i="27"/>
  <c r="R28" i="27" a="1"/>
  <c r="R28" i="27"/>
  <c r="R29" i="27" a="1"/>
  <c r="R29" i="27"/>
  <c r="R30" i="27" a="1"/>
  <c r="R30" i="27"/>
  <c r="R31" i="27" a="1"/>
  <c r="R31" i="27"/>
  <c r="R32" i="27" a="1"/>
  <c r="R32" i="27"/>
  <c r="R33" i="27" a="1"/>
  <c r="R33" i="27"/>
  <c r="R34" i="27" a="1"/>
  <c r="R34" i="27"/>
  <c r="R35" i="27" a="1"/>
  <c r="R35" i="27"/>
  <c r="R36" i="27" a="1"/>
  <c r="R36" i="27"/>
  <c r="R37" i="27" a="1"/>
  <c r="R37" i="27"/>
  <c r="R38" i="27" a="1"/>
  <c r="R38" i="27"/>
  <c r="R39" i="27" a="1"/>
  <c r="R39" i="27"/>
  <c r="R40" i="27" a="1"/>
  <c r="R40" i="27"/>
  <c r="R41" i="27" a="1"/>
  <c r="R41" i="27"/>
  <c r="R42" i="27" a="1"/>
  <c r="R42" i="27"/>
  <c r="R43" i="27" a="1"/>
  <c r="R43" i="27"/>
  <c r="R44" i="27" a="1"/>
  <c r="R44" i="27"/>
  <c r="R45" i="27" a="1"/>
  <c r="R45" i="27"/>
  <c r="R46" i="27" a="1"/>
  <c r="R46" i="27"/>
  <c r="R47" i="27" a="1"/>
  <c r="R47" i="27"/>
  <c r="R48" i="27" a="1"/>
  <c r="R48" i="27"/>
  <c r="R49" i="27" a="1"/>
  <c r="R49" i="27"/>
  <c r="R50" i="27" a="1"/>
  <c r="R50" i="27"/>
  <c r="R51" i="27" a="1"/>
  <c r="R51" i="27"/>
  <c r="R52" i="27" a="1"/>
  <c r="R52" i="27"/>
  <c r="R53" i="27" a="1"/>
  <c r="R53" i="27"/>
  <c r="R54" i="27" a="1"/>
  <c r="R54" i="27"/>
  <c r="R55" i="27" a="1"/>
  <c r="R55" i="27"/>
  <c r="R56" i="27" a="1"/>
  <c r="R56" i="27"/>
  <c r="R57" i="27" a="1"/>
  <c r="R57" i="27"/>
  <c r="R58" i="27" a="1"/>
  <c r="R58" i="27"/>
  <c r="R59" i="27" a="1"/>
  <c r="R59" i="27"/>
  <c r="R60" i="27" a="1"/>
  <c r="R60" i="27"/>
  <c r="R61" i="27" a="1"/>
  <c r="R61" i="27"/>
  <c r="R62" i="27" a="1"/>
  <c r="R62" i="27"/>
  <c r="R63" i="27" a="1"/>
  <c r="R63" i="27"/>
  <c r="R64" i="27" a="1"/>
  <c r="R64" i="27"/>
  <c r="R65" i="27" a="1"/>
  <c r="R65" i="27"/>
  <c r="R66" i="27" a="1"/>
  <c r="R66" i="27"/>
  <c r="R67" i="27" a="1"/>
  <c r="R67" i="27"/>
  <c r="R68" i="27" a="1"/>
  <c r="R68" i="27"/>
  <c r="R69" i="27" a="1"/>
  <c r="R69" i="27"/>
  <c r="R70" i="27" a="1"/>
  <c r="R70" i="27"/>
  <c r="R71" i="27" a="1"/>
  <c r="R71" i="27"/>
  <c r="R72" i="27" a="1"/>
  <c r="R72" i="27"/>
  <c r="R73" i="27" a="1"/>
  <c r="R73" i="27"/>
  <c r="R74" i="27" a="1"/>
  <c r="R74" i="27"/>
  <c r="R75" i="27" a="1"/>
  <c r="R75" i="27"/>
  <c r="R76" i="27" a="1"/>
  <c r="R76" i="27"/>
  <c r="R77" i="27" a="1"/>
  <c r="R77" i="27"/>
  <c r="R78" i="27" a="1"/>
  <c r="R78" i="27"/>
  <c r="R79" i="27" a="1"/>
  <c r="R79" i="27"/>
  <c r="R80" i="27" a="1"/>
  <c r="R80" i="27"/>
  <c r="R81" i="27" a="1"/>
  <c r="R81" i="27"/>
  <c r="R82" i="27" a="1"/>
  <c r="R82" i="27"/>
  <c r="R83" i="27" a="1"/>
  <c r="R83" i="27"/>
  <c r="R84" i="27" a="1"/>
  <c r="R84" i="27"/>
  <c r="R85" i="27" a="1"/>
  <c r="R85" i="27"/>
  <c r="R86" i="27" a="1"/>
  <c r="R86" i="27"/>
  <c r="R87" i="27" a="1"/>
  <c r="R87" i="27"/>
  <c r="R88" i="27" a="1"/>
  <c r="R88" i="27"/>
  <c r="R89" i="27" a="1"/>
  <c r="R89" i="27"/>
  <c r="R90" i="27" a="1"/>
  <c r="R90" i="27"/>
  <c r="R91" i="27" a="1"/>
  <c r="R91" i="27"/>
  <c r="R92" i="27" a="1"/>
  <c r="R92" i="27"/>
  <c r="R93" i="27" a="1"/>
  <c r="R93" i="27"/>
  <c r="R94" i="27" a="1"/>
  <c r="R94" i="27"/>
  <c r="R95" i="27" a="1"/>
  <c r="R95" i="27"/>
  <c r="R96" i="27" a="1"/>
  <c r="R96" i="27"/>
  <c r="R97" i="27" a="1"/>
  <c r="R97" i="27"/>
  <c r="R98" i="27" a="1"/>
  <c r="R98" i="27"/>
  <c r="R99" i="27" a="1"/>
  <c r="R99" i="27"/>
  <c r="R100" i="27" a="1"/>
  <c r="R100" i="27"/>
  <c r="R101" i="27" a="1"/>
  <c r="R101" i="27"/>
  <c r="R102" i="27" a="1"/>
  <c r="R102" i="27"/>
  <c r="R103" i="27" a="1"/>
  <c r="R103" i="27"/>
  <c r="R104" i="27" a="1"/>
  <c r="R104" i="27"/>
  <c r="R105" i="27" a="1"/>
  <c r="R105" i="27"/>
  <c r="R106" i="27" a="1"/>
  <c r="R106" i="27"/>
  <c r="R107" i="27" a="1"/>
  <c r="R107" i="27"/>
  <c r="R108" i="27" a="1"/>
  <c r="R108" i="27"/>
  <c r="R109" i="27" a="1"/>
  <c r="R109" i="27"/>
  <c r="R110" i="27" a="1"/>
  <c r="R110" i="27"/>
  <c r="R111" i="27" a="1"/>
  <c r="R111" i="27"/>
  <c r="R112" i="27" a="1"/>
  <c r="R112" i="27"/>
  <c r="R113" i="27" a="1"/>
  <c r="R113" i="27"/>
  <c r="R114" i="27" a="1"/>
  <c r="R114" i="27"/>
  <c r="R115" i="27" a="1"/>
  <c r="R115" i="27"/>
  <c r="R116" i="27" a="1"/>
  <c r="R116" i="27"/>
  <c r="R117" i="27" a="1"/>
  <c r="R117" i="27"/>
  <c r="R118" i="27" a="1"/>
  <c r="R118" i="27"/>
  <c r="R119" i="27" a="1"/>
  <c r="R119" i="27"/>
  <c r="R120" i="27" a="1"/>
  <c r="R120" i="27"/>
  <c r="R121" i="27" a="1"/>
  <c r="R121" i="27"/>
  <c r="R122" i="27" a="1"/>
  <c r="R122" i="27"/>
  <c r="R123" i="27" a="1"/>
  <c r="R123" i="27"/>
  <c r="R124" i="27" a="1"/>
  <c r="R124" i="27"/>
  <c r="R125" i="27" a="1"/>
  <c r="R125" i="27"/>
  <c r="R126" i="27" a="1"/>
  <c r="R126" i="27"/>
  <c r="R127" i="27" a="1"/>
  <c r="R127" i="27"/>
  <c r="R128" i="27" a="1"/>
  <c r="R128" i="27"/>
  <c r="R129" i="27" a="1"/>
  <c r="R129" i="27"/>
  <c r="R130" i="27" a="1"/>
  <c r="R130" i="27"/>
  <c r="R131" i="27" a="1"/>
  <c r="R131" i="27"/>
  <c r="R132" i="27" a="1"/>
  <c r="R132" i="27"/>
  <c r="R133" i="27" a="1"/>
  <c r="R133" i="27"/>
  <c r="R134" i="27" a="1"/>
  <c r="R134" i="27"/>
  <c r="R135" i="27" a="1"/>
  <c r="R135" i="27"/>
  <c r="R136" i="27" a="1"/>
  <c r="R136" i="27"/>
  <c r="R137" i="27" a="1"/>
  <c r="R137" i="27"/>
  <c r="R138" i="27" a="1"/>
  <c r="R138" i="27"/>
  <c r="R139" i="27" a="1"/>
  <c r="R139" i="27"/>
  <c r="R140" i="27" a="1"/>
  <c r="R140" i="27"/>
  <c r="R141" i="27" a="1"/>
  <c r="R141" i="27"/>
  <c r="R142" i="27" a="1"/>
  <c r="R142" i="27"/>
  <c r="R143" i="27" a="1"/>
  <c r="R143" i="27"/>
  <c r="R144" i="27" a="1"/>
  <c r="R144" i="27"/>
  <c r="R145" i="27" a="1"/>
  <c r="R145" i="27"/>
  <c r="R146" i="27" a="1"/>
  <c r="R146" i="27"/>
  <c r="R147" i="27" a="1"/>
  <c r="R147" i="27"/>
  <c r="R148" i="27" a="1"/>
  <c r="R148" i="27"/>
  <c r="R149" i="27" a="1"/>
  <c r="R149" i="27"/>
  <c r="R150" i="27" a="1"/>
  <c r="R150" i="27"/>
  <c r="R151" i="27" a="1"/>
  <c r="R151" i="27"/>
  <c r="R152" i="27" a="1"/>
  <c r="R152" i="27"/>
  <c r="R153" i="27" a="1"/>
  <c r="R153" i="27"/>
  <c r="R154" i="27" a="1"/>
  <c r="R154" i="27"/>
  <c r="R155" i="27" a="1"/>
  <c r="R155" i="27"/>
  <c r="R156" i="27" a="1"/>
  <c r="R156" i="27"/>
  <c r="R157" i="27" a="1"/>
  <c r="R157" i="27"/>
  <c r="R158" i="27" a="1"/>
  <c r="R158" i="27"/>
  <c r="R159" i="27" a="1"/>
  <c r="R159" i="27"/>
  <c r="R160" i="27" a="1"/>
  <c r="R160" i="27"/>
  <c r="R161" i="27" a="1"/>
  <c r="R161" i="27"/>
  <c r="R162" i="27" a="1"/>
  <c r="R162" i="27"/>
  <c r="R163" i="27" a="1"/>
  <c r="R163" i="27"/>
  <c r="R164" i="27" a="1"/>
  <c r="R164" i="27"/>
  <c r="R165" i="27" a="1"/>
  <c r="R165" i="27"/>
  <c r="R166" i="27" a="1"/>
  <c r="R166" i="27"/>
  <c r="R167" i="27" a="1"/>
  <c r="R167" i="27"/>
  <c r="R168" i="27" a="1"/>
  <c r="R168" i="27"/>
  <c r="R169" i="27" a="1"/>
  <c r="R169" i="27"/>
  <c r="R170" i="27" a="1"/>
  <c r="R170" i="27"/>
  <c r="R171" i="27" a="1"/>
  <c r="R171" i="27"/>
  <c r="R172" i="27" a="1"/>
  <c r="R172" i="27"/>
  <c r="R173" i="27" a="1"/>
  <c r="R173" i="27"/>
  <c r="R174" i="27" a="1"/>
  <c r="R174" i="27"/>
  <c r="R175" i="27" a="1"/>
  <c r="R175" i="27"/>
  <c r="R176" i="27" a="1"/>
  <c r="R176" i="27"/>
  <c r="R177" i="27" a="1"/>
  <c r="R177" i="27"/>
  <c r="R178" i="27" a="1"/>
  <c r="R178" i="27"/>
  <c r="R179" i="27" a="1"/>
  <c r="R179" i="27"/>
  <c r="R180" i="27" a="1"/>
  <c r="R180" i="27"/>
  <c r="R181" i="27" a="1"/>
  <c r="R181" i="27"/>
  <c r="R182" i="27" a="1"/>
  <c r="R182" i="27"/>
  <c r="R183" i="27" a="1"/>
  <c r="R183" i="27"/>
  <c r="R184" i="27" a="1"/>
  <c r="R184" i="27"/>
  <c r="R185" i="27" a="1"/>
  <c r="R185" i="27"/>
  <c r="R186" i="27" a="1"/>
  <c r="R186" i="27"/>
  <c r="R187" i="27" a="1"/>
  <c r="R187" i="27"/>
  <c r="R188" i="27" a="1"/>
  <c r="R188" i="27"/>
  <c r="R189" i="27" a="1"/>
  <c r="R189" i="27"/>
  <c r="R190" i="27" a="1"/>
  <c r="R190" i="27"/>
  <c r="R191" i="27" a="1"/>
  <c r="R191" i="27"/>
  <c r="R192" i="27" a="1"/>
  <c r="R192" i="27"/>
  <c r="R193" i="27" a="1"/>
  <c r="R193" i="27"/>
  <c r="R194" i="27" a="1"/>
  <c r="R194" i="27"/>
  <c r="R195" i="27" a="1"/>
  <c r="R195" i="27"/>
  <c r="R196" i="27" a="1"/>
  <c r="R196" i="27"/>
  <c r="R197" i="27" a="1"/>
  <c r="R197" i="27"/>
  <c r="R198" i="27" a="1"/>
  <c r="R198" i="27"/>
  <c r="R199" i="27" a="1"/>
  <c r="R199" i="27"/>
  <c r="R200" i="27" a="1"/>
  <c r="R200" i="27"/>
  <c r="R201" i="27" a="1"/>
  <c r="R201" i="27"/>
  <c r="R202" i="27" a="1"/>
  <c r="R202" i="27"/>
  <c r="R203" i="27" a="1"/>
  <c r="R203" i="27"/>
  <c r="R204" i="27" a="1"/>
  <c r="R204" i="27"/>
  <c r="R205" i="27" a="1"/>
  <c r="R205" i="27"/>
  <c r="R206" i="27" a="1"/>
  <c r="R206" i="27"/>
  <c r="R207" i="27" a="1"/>
  <c r="R207" i="27"/>
  <c r="R208" i="27" a="1"/>
  <c r="R208" i="27"/>
  <c r="R209" i="27" a="1"/>
  <c r="R209" i="27"/>
  <c r="R210" i="27" a="1"/>
  <c r="R210" i="27"/>
  <c r="R211" i="27" a="1"/>
  <c r="R211" i="27"/>
  <c r="R212" i="27" a="1"/>
  <c r="R212" i="27"/>
  <c r="R213" i="27" a="1"/>
  <c r="R213" i="27"/>
  <c r="R214" i="27" a="1"/>
  <c r="R214" i="27"/>
  <c r="R215" i="27" a="1"/>
  <c r="R215" i="27"/>
  <c r="R216" i="27" a="1"/>
  <c r="R216" i="27"/>
  <c r="R217" i="27" a="1"/>
  <c r="R217" i="27"/>
  <c r="R218" i="27" a="1"/>
  <c r="R218" i="27"/>
  <c r="R219" i="27" a="1"/>
  <c r="R219" i="27"/>
  <c r="R220" i="27" a="1"/>
  <c r="R220" i="27"/>
  <c r="R221" i="27" a="1"/>
  <c r="R221" i="27"/>
  <c r="R222" i="27" a="1"/>
  <c r="R222" i="27"/>
  <c r="R223" i="27" a="1"/>
  <c r="R223" i="27"/>
  <c r="R224" i="27" a="1"/>
  <c r="R224" i="27"/>
  <c r="R225" i="27" a="1"/>
  <c r="R225" i="27"/>
  <c r="R226" i="27" a="1"/>
  <c r="R226" i="27"/>
  <c r="R227" i="27" a="1"/>
  <c r="R227" i="27"/>
  <c r="R228" i="27" a="1"/>
  <c r="R228" i="27"/>
  <c r="R229" i="27" a="1"/>
  <c r="R229" i="27"/>
  <c r="R230" i="27" a="1"/>
  <c r="R230" i="27"/>
  <c r="R231" i="27" a="1"/>
  <c r="R231" i="27"/>
  <c r="R232" i="27" a="1"/>
  <c r="R232" i="27"/>
  <c r="R233" i="27" a="1"/>
  <c r="R233" i="27"/>
  <c r="R234" i="27" a="1"/>
  <c r="R234" i="27"/>
  <c r="R235" i="27" a="1"/>
  <c r="R235" i="27"/>
  <c r="R236" i="27" a="1"/>
  <c r="R236" i="27"/>
  <c r="R237" i="27" a="1"/>
  <c r="R237" i="27"/>
  <c r="R238" i="27" a="1"/>
  <c r="R238" i="27"/>
  <c r="R239" i="27" a="1"/>
  <c r="R239" i="27"/>
  <c r="R240" i="27" a="1"/>
  <c r="R240" i="27"/>
  <c r="R241" i="27" a="1"/>
  <c r="R241" i="27"/>
  <c r="R242" i="27" a="1"/>
  <c r="R242" i="27"/>
  <c r="R243" i="27" a="1"/>
  <c r="R243" i="27"/>
  <c r="R244" i="27" a="1"/>
  <c r="R244" i="27"/>
  <c r="R245" i="27" a="1"/>
  <c r="R245" i="27"/>
  <c r="R246" i="27" a="1"/>
  <c r="R246" i="27"/>
  <c r="R247" i="27" a="1"/>
  <c r="R247" i="27"/>
  <c r="R248" i="27" a="1"/>
  <c r="R248" i="27"/>
  <c r="R249" i="27" a="1"/>
  <c r="R249" i="27"/>
  <c r="R250" i="27" a="1"/>
  <c r="R250" i="27"/>
  <c r="R251" i="27" a="1"/>
  <c r="R251" i="27"/>
  <c r="R252" i="27" a="1"/>
  <c r="R252" i="27"/>
  <c r="R253" i="27" a="1"/>
  <c r="R253" i="27"/>
  <c r="R254" i="27" a="1"/>
  <c r="R254" i="27"/>
  <c r="R255" i="27" a="1"/>
  <c r="R255" i="27"/>
  <c r="R256" i="27" a="1"/>
  <c r="R256" i="27"/>
  <c r="R257" i="27" a="1"/>
  <c r="R257" i="27"/>
  <c r="R258" i="27" a="1"/>
  <c r="R258" i="27"/>
  <c r="R259" i="27" a="1"/>
  <c r="R259" i="27"/>
  <c r="R260" i="27" a="1"/>
  <c r="R260" i="27"/>
  <c r="R261" i="27" a="1"/>
  <c r="R261" i="27"/>
  <c r="R262" i="27" a="1"/>
  <c r="R262" i="27"/>
  <c r="R263" i="27" a="1"/>
  <c r="R263" i="27"/>
  <c r="R264" i="27" a="1"/>
  <c r="R264" i="27"/>
  <c r="R265" i="27" a="1"/>
  <c r="R265" i="27"/>
  <c r="R266" i="27" a="1"/>
  <c r="R266" i="27"/>
  <c r="R267" i="27" a="1"/>
  <c r="R267" i="27"/>
  <c r="R268" i="27" a="1"/>
  <c r="R268" i="27"/>
  <c r="R269" i="27" a="1"/>
  <c r="R269" i="27"/>
  <c r="R270" i="27" a="1"/>
  <c r="R270" i="27"/>
  <c r="R271" i="27" a="1"/>
  <c r="R271" i="27"/>
  <c r="R272" i="27" a="1"/>
  <c r="R272" i="27"/>
  <c r="R273" i="27" a="1"/>
  <c r="R273" i="27"/>
  <c r="R274" i="27" a="1"/>
  <c r="R274" i="27"/>
  <c r="R275" i="27" a="1"/>
  <c r="R275" i="27"/>
  <c r="R276" i="27" a="1"/>
  <c r="R276" i="27"/>
  <c r="R277" i="27" a="1"/>
  <c r="R277" i="27"/>
  <c r="R278" i="27" a="1"/>
  <c r="R278" i="27"/>
  <c r="R279" i="27" a="1"/>
  <c r="R279" i="27"/>
  <c r="R280" i="27" a="1"/>
  <c r="R280" i="27"/>
  <c r="R281" i="27" a="1"/>
  <c r="R281" i="27"/>
  <c r="R282" i="27" a="1"/>
  <c r="R282" i="27"/>
  <c r="R283" i="27" a="1"/>
  <c r="R283" i="27"/>
  <c r="R284" i="27" a="1"/>
  <c r="R284" i="27"/>
  <c r="R285" i="27" a="1"/>
  <c r="R285" i="27"/>
  <c r="R286" i="27" a="1"/>
  <c r="R286" i="27"/>
  <c r="R287" i="27" a="1"/>
  <c r="R287" i="27"/>
  <c r="R288" i="27" a="1"/>
  <c r="R288" i="27"/>
  <c r="R289" i="27" a="1"/>
  <c r="R289" i="27"/>
  <c r="R290" i="27" a="1"/>
  <c r="R290" i="27"/>
  <c r="R291" i="27" a="1"/>
  <c r="R291" i="27"/>
  <c r="R292" i="27" a="1"/>
  <c r="R292" i="27"/>
  <c r="R293" i="27" a="1"/>
  <c r="R293" i="27"/>
  <c r="R294" i="27" a="1"/>
  <c r="R294" i="27"/>
  <c r="R295" i="27" a="1"/>
  <c r="R295" i="27"/>
  <c r="R296" i="27" a="1"/>
  <c r="R296" i="27"/>
  <c r="R297" i="27" a="1"/>
  <c r="R297" i="27"/>
  <c r="R298" i="27" a="1"/>
  <c r="R298" i="27"/>
  <c r="R299" i="27" a="1"/>
  <c r="R299" i="27"/>
  <c r="R300" i="27" a="1"/>
  <c r="R300" i="27"/>
  <c r="R301" i="27" a="1"/>
  <c r="R301" i="27"/>
  <c r="R302" i="27" a="1"/>
  <c r="R302" i="27"/>
  <c r="R303" i="27" a="1"/>
  <c r="R303" i="27"/>
  <c r="R304" i="27" a="1"/>
  <c r="R304" i="27"/>
  <c r="R305" i="27" a="1"/>
  <c r="R305" i="27"/>
  <c r="R306" i="27" a="1"/>
  <c r="R306" i="27"/>
  <c r="R307" i="27" a="1"/>
  <c r="R307" i="27"/>
  <c r="R308" i="27" a="1"/>
  <c r="R308" i="27"/>
  <c r="R309" i="27" a="1"/>
  <c r="R309" i="27"/>
  <c r="R310" i="27" a="1"/>
  <c r="R310" i="27"/>
  <c r="R311" i="27" a="1"/>
  <c r="R311" i="27"/>
  <c r="R312" i="27" a="1"/>
  <c r="R312" i="27"/>
  <c r="R313" i="27" a="1"/>
  <c r="R313" i="27"/>
  <c r="R314" i="27" a="1"/>
  <c r="R314" i="27"/>
  <c r="R315" i="27" a="1"/>
  <c r="R315" i="27"/>
  <c r="R316" i="27" a="1"/>
  <c r="R316" i="27"/>
  <c r="R317" i="27" a="1"/>
  <c r="R317" i="27"/>
  <c r="R318" i="27" a="1"/>
  <c r="R318" i="27"/>
  <c r="R319" i="27" a="1"/>
  <c r="R319" i="27"/>
  <c r="R320" i="27" a="1"/>
  <c r="R320" i="27"/>
  <c r="R321" i="27" a="1"/>
  <c r="R321" i="27"/>
  <c r="R322" i="27" a="1"/>
  <c r="R322" i="27"/>
  <c r="R323" i="27" a="1"/>
  <c r="R323" i="27"/>
  <c r="R324" i="27" a="1"/>
  <c r="R324" i="27"/>
  <c r="R325" i="27" a="1"/>
  <c r="R325" i="27"/>
  <c r="R326" i="27" a="1"/>
  <c r="R326" i="27"/>
  <c r="R327" i="27" a="1"/>
  <c r="R327" i="27"/>
  <c r="R328" i="27" a="1"/>
  <c r="R328" i="27"/>
  <c r="R329" i="27" a="1"/>
  <c r="R329" i="27"/>
  <c r="R330" i="27" a="1"/>
  <c r="R330" i="27"/>
  <c r="R331" i="27" a="1"/>
  <c r="R331" i="27"/>
  <c r="R332" i="27" a="1"/>
  <c r="R332" i="27"/>
  <c r="R333" i="27" a="1"/>
  <c r="R333" i="27"/>
  <c r="R334" i="27" a="1"/>
  <c r="R334" i="27"/>
  <c r="R335" i="27" a="1"/>
  <c r="R335" i="27"/>
  <c r="R336" i="27" a="1"/>
  <c r="R336" i="27"/>
  <c r="R337" i="27" a="1"/>
  <c r="R337" i="27"/>
  <c r="R338" i="27" a="1"/>
  <c r="R338" i="27"/>
  <c r="R339" i="27" a="1"/>
  <c r="R339" i="27"/>
  <c r="R340" i="27" a="1"/>
  <c r="R340" i="27"/>
  <c r="R341" i="27" a="1"/>
  <c r="R341" i="27"/>
  <c r="R342" i="27" a="1"/>
  <c r="R342" i="27"/>
  <c r="R343" i="27" a="1"/>
  <c r="R343" i="27"/>
  <c r="R344" i="27" a="1"/>
  <c r="R344" i="27"/>
  <c r="R345" i="27" a="1"/>
  <c r="R345" i="27"/>
  <c r="R346" i="27" a="1"/>
  <c r="R346" i="27"/>
  <c r="R347" i="27" a="1"/>
  <c r="R347" i="27"/>
  <c r="R348" i="27" a="1"/>
  <c r="R348" i="27"/>
  <c r="R349" i="27" a="1"/>
  <c r="R349" i="27"/>
  <c r="R350" i="27" a="1"/>
  <c r="R350" i="27"/>
  <c r="R351" i="27" a="1"/>
  <c r="R351" i="27"/>
  <c r="R352" i="27" a="1"/>
  <c r="R352" i="27"/>
  <c r="R353" i="27" a="1"/>
  <c r="R353" i="27"/>
  <c r="R354" i="27" a="1"/>
  <c r="R354" i="27"/>
  <c r="R355" i="27" a="1"/>
  <c r="R355" i="27"/>
  <c r="R356" i="27" a="1"/>
  <c r="R356" i="27"/>
  <c r="R357" i="27" a="1"/>
  <c r="R357" i="27"/>
  <c r="R358" i="27" a="1"/>
  <c r="R358" i="27"/>
  <c r="R359" i="27" a="1"/>
  <c r="R359" i="27"/>
  <c r="R360" i="27" a="1"/>
  <c r="R360" i="27"/>
  <c r="R361" i="27" a="1"/>
  <c r="R361" i="27"/>
  <c r="R362" i="27" a="1"/>
  <c r="R362" i="27"/>
  <c r="R363" i="27" a="1"/>
  <c r="R363" i="27"/>
  <c r="R364" i="27" a="1"/>
  <c r="R364" i="27"/>
  <c r="R365" i="27" a="1"/>
  <c r="R365" i="27"/>
  <c r="R366" i="27" a="1"/>
  <c r="R366" i="27"/>
  <c r="R367" i="27" a="1"/>
  <c r="R367" i="27"/>
  <c r="R368" i="27" a="1"/>
  <c r="R368" i="27"/>
  <c r="R369" i="27" a="1"/>
  <c r="R369" i="27"/>
  <c r="R370" i="27" a="1"/>
  <c r="R370" i="27"/>
  <c r="R371" i="27" a="1"/>
  <c r="R371" i="27"/>
  <c r="R372" i="27" a="1"/>
  <c r="R372" i="27"/>
  <c r="R373" i="27" a="1"/>
  <c r="R373" i="27"/>
  <c r="R374" i="27" a="1"/>
  <c r="R374" i="27"/>
  <c r="R375" i="27" a="1"/>
  <c r="R375" i="27"/>
  <c r="R376" i="27" a="1"/>
  <c r="R376" i="27"/>
  <c r="R377" i="27" a="1"/>
  <c r="R377" i="27"/>
  <c r="R378" i="27" a="1"/>
  <c r="R378" i="27"/>
  <c r="R379" i="27" a="1"/>
  <c r="R379" i="27"/>
  <c r="R380" i="27" a="1"/>
  <c r="R380" i="27"/>
  <c r="R381" i="27" a="1"/>
  <c r="R381" i="27"/>
  <c r="R382" i="27" a="1"/>
  <c r="R382" i="27"/>
  <c r="Q2" i="27" a="1"/>
  <c r="Q2" i="27"/>
  <c r="Q3" i="27" a="1"/>
  <c r="Q3" i="27"/>
  <c r="Q4" i="27" a="1"/>
  <c r="Q4" i="27"/>
  <c r="Q5" i="27" a="1"/>
  <c r="Q5" i="27"/>
  <c r="Q6" i="27" a="1"/>
  <c r="Q6" i="27"/>
  <c r="Q7" i="27" a="1"/>
  <c r="Q7" i="27"/>
  <c r="Q8" i="27" a="1"/>
  <c r="Q8" i="27"/>
  <c r="Q9" i="27" a="1"/>
  <c r="Q9" i="27"/>
  <c r="Q10" i="27" a="1"/>
  <c r="Q10" i="27"/>
  <c r="Q11" i="27" a="1"/>
  <c r="Q11" i="27"/>
  <c r="Q12" i="27" a="1"/>
  <c r="Q12" i="27"/>
  <c r="Q13" i="27" a="1"/>
  <c r="Q13" i="27"/>
  <c r="Q14" i="27" a="1"/>
  <c r="Q14" i="27"/>
  <c r="Q15" i="27" a="1"/>
  <c r="Q15" i="27"/>
  <c r="Q16" i="27" a="1"/>
  <c r="Q16" i="27"/>
  <c r="Q17" i="27" a="1"/>
  <c r="Q17" i="27"/>
  <c r="Q18" i="27" a="1"/>
  <c r="Q18" i="27"/>
  <c r="Q19" i="27" a="1"/>
  <c r="Q19" i="27"/>
  <c r="Q20" i="27" a="1"/>
  <c r="Q20" i="27"/>
  <c r="Q21" i="27" a="1"/>
  <c r="Q21" i="27"/>
  <c r="Q22" i="27" a="1"/>
  <c r="Q22" i="27"/>
  <c r="Q23" i="27" a="1"/>
  <c r="Q23" i="27"/>
  <c r="Q24" i="27" a="1"/>
  <c r="Q24" i="27"/>
  <c r="Q25" i="27" a="1"/>
  <c r="Q25" i="27"/>
  <c r="Q26" i="27" a="1"/>
  <c r="Q26" i="27"/>
  <c r="Q27" i="27" a="1"/>
  <c r="Q27" i="27"/>
  <c r="Q28" i="27" a="1"/>
  <c r="Q28" i="27"/>
  <c r="Q29" i="27" a="1"/>
  <c r="Q29" i="27"/>
  <c r="Q30" i="27" a="1"/>
  <c r="Q30" i="27"/>
  <c r="Q31" i="27" a="1"/>
  <c r="Q31" i="27"/>
  <c r="Q32" i="27" a="1"/>
  <c r="Q32" i="27"/>
  <c r="Q33" i="27" a="1"/>
  <c r="Q33" i="27"/>
  <c r="Q34" i="27" a="1"/>
  <c r="Q34" i="27"/>
  <c r="Q35" i="27" a="1"/>
  <c r="Q35" i="27"/>
  <c r="Q36" i="27" a="1"/>
  <c r="Q36" i="27"/>
  <c r="Q37" i="27" a="1"/>
  <c r="Q37" i="27"/>
  <c r="Q38" i="27" a="1"/>
  <c r="Q38" i="27"/>
  <c r="Q39" i="27" a="1"/>
  <c r="Q39" i="27"/>
  <c r="Q40" i="27" a="1"/>
  <c r="Q40" i="27"/>
  <c r="Q41" i="27" a="1"/>
  <c r="Q41" i="27"/>
  <c r="Q42" i="27" a="1"/>
  <c r="Q42" i="27"/>
  <c r="Q43" i="27" a="1"/>
  <c r="Q43" i="27"/>
  <c r="Q44" i="27" a="1"/>
  <c r="Q44" i="27"/>
  <c r="Q45" i="27" a="1"/>
  <c r="Q45" i="27"/>
  <c r="Q46" i="27" a="1"/>
  <c r="Q46" i="27"/>
  <c r="Q47" i="27" a="1"/>
  <c r="Q47" i="27"/>
  <c r="Q48" i="27" a="1"/>
  <c r="Q48" i="27"/>
  <c r="Q49" i="27" a="1"/>
  <c r="Q49" i="27"/>
  <c r="Q50" i="27" a="1"/>
  <c r="Q50" i="27"/>
  <c r="Q51" i="27" a="1"/>
  <c r="Q51" i="27"/>
  <c r="Q52" i="27" a="1"/>
  <c r="Q52" i="27"/>
  <c r="Q53" i="27" a="1"/>
  <c r="Q53" i="27"/>
  <c r="Q54" i="27" a="1"/>
  <c r="Q54" i="27"/>
  <c r="Q55" i="27" a="1"/>
  <c r="Q55" i="27"/>
  <c r="Q56" i="27" a="1"/>
  <c r="Q56" i="27"/>
  <c r="Q57" i="27" a="1"/>
  <c r="Q57" i="27"/>
  <c r="Q58" i="27" a="1"/>
  <c r="Q58" i="27"/>
  <c r="Q59" i="27" a="1"/>
  <c r="Q59" i="27"/>
  <c r="Q60" i="27" a="1"/>
  <c r="Q60" i="27"/>
  <c r="Q61" i="27" a="1"/>
  <c r="Q61" i="27"/>
  <c r="Q62" i="27" a="1"/>
  <c r="Q62" i="27"/>
  <c r="Q63" i="27" a="1"/>
  <c r="Q63" i="27"/>
  <c r="Q64" i="27" a="1"/>
  <c r="Q64" i="27"/>
  <c r="Q65" i="27" a="1"/>
  <c r="Q65" i="27"/>
  <c r="Q66" i="27" a="1"/>
  <c r="Q66" i="27"/>
  <c r="Q67" i="27" a="1"/>
  <c r="Q67" i="27"/>
  <c r="Q68" i="27" a="1"/>
  <c r="Q68" i="27"/>
  <c r="Q69" i="27" a="1"/>
  <c r="Q69" i="27"/>
  <c r="Q70" i="27" a="1"/>
  <c r="Q70" i="27"/>
  <c r="Q71" i="27" a="1"/>
  <c r="Q71" i="27"/>
  <c r="Q72" i="27" a="1"/>
  <c r="Q72" i="27"/>
  <c r="Q73" i="27" a="1"/>
  <c r="Q73" i="27"/>
  <c r="Q74" i="27" a="1"/>
  <c r="Q74" i="27"/>
  <c r="Q75" i="27" a="1"/>
  <c r="Q75" i="27"/>
  <c r="Q76" i="27" a="1"/>
  <c r="Q76" i="27"/>
  <c r="Q77" i="27" a="1"/>
  <c r="Q77" i="27"/>
  <c r="Q78" i="27" a="1"/>
  <c r="Q78" i="27"/>
  <c r="Q79" i="27" a="1"/>
  <c r="Q79" i="27"/>
  <c r="Q80" i="27" a="1"/>
  <c r="Q80" i="27"/>
  <c r="Q81" i="27" a="1"/>
  <c r="Q81" i="27"/>
  <c r="Q82" i="27" a="1"/>
  <c r="Q82" i="27"/>
  <c r="Q83" i="27" a="1"/>
  <c r="Q83" i="27"/>
  <c r="Q84" i="27" a="1"/>
  <c r="Q84" i="27"/>
  <c r="Q85" i="27" a="1"/>
  <c r="Q85" i="27"/>
  <c r="Q86" i="27" a="1"/>
  <c r="Q86" i="27"/>
  <c r="Q87" i="27" a="1"/>
  <c r="Q87" i="27"/>
  <c r="Q88" i="27" a="1"/>
  <c r="Q88" i="27"/>
  <c r="Q89" i="27" a="1"/>
  <c r="Q89" i="27"/>
  <c r="Q90" i="27" a="1"/>
  <c r="Q90" i="27"/>
  <c r="Q91" i="27" a="1"/>
  <c r="Q91" i="27"/>
  <c r="Q92" i="27" a="1"/>
  <c r="Q92" i="27"/>
  <c r="Q93" i="27" a="1"/>
  <c r="Q93" i="27"/>
  <c r="Q94" i="27" a="1"/>
  <c r="Q94" i="27"/>
  <c r="Q95" i="27" a="1"/>
  <c r="Q95" i="27"/>
  <c r="Q96" i="27" a="1"/>
  <c r="Q96" i="27"/>
  <c r="Q97" i="27" a="1"/>
  <c r="Q97" i="27"/>
  <c r="Q98" i="27" a="1"/>
  <c r="Q98" i="27"/>
  <c r="Q99" i="27" a="1"/>
  <c r="Q99" i="27"/>
  <c r="Q100" i="27" a="1"/>
  <c r="Q100" i="27"/>
  <c r="Q101" i="27" a="1"/>
  <c r="Q101" i="27"/>
  <c r="Q102" i="27" a="1"/>
  <c r="Q102" i="27"/>
  <c r="Q103" i="27" a="1"/>
  <c r="Q103" i="27"/>
  <c r="Q104" i="27" a="1"/>
  <c r="Q104" i="27"/>
  <c r="Q105" i="27" a="1"/>
  <c r="Q105" i="27"/>
  <c r="Q106" i="27" a="1"/>
  <c r="Q106" i="27"/>
  <c r="Q107" i="27" a="1"/>
  <c r="Q107" i="27"/>
  <c r="Q108" i="27" a="1"/>
  <c r="Q108" i="27"/>
  <c r="Q109" i="27" a="1"/>
  <c r="Q109" i="27"/>
  <c r="Q110" i="27" a="1"/>
  <c r="Q110" i="27"/>
  <c r="Q111" i="27" a="1"/>
  <c r="Q111" i="27"/>
  <c r="Q112" i="27" a="1"/>
  <c r="Q112" i="27"/>
  <c r="Q113" i="27" a="1"/>
  <c r="Q113" i="27"/>
  <c r="Q114" i="27" a="1"/>
  <c r="Q114" i="27"/>
  <c r="Q115" i="27" a="1"/>
  <c r="Q115" i="27"/>
  <c r="Q116" i="27" a="1"/>
  <c r="Q116" i="27"/>
  <c r="Q117" i="27" a="1"/>
  <c r="Q117" i="27"/>
  <c r="Q118" i="27" a="1"/>
  <c r="Q118" i="27"/>
  <c r="Q119" i="27" a="1"/>
  <c r="Q119" i="27"/>
  <c r="Q120" i="27" a="1"/>
  <c r="Q120" i="27"/>
  <c r="Q121" i="27" a="1"/>
  <c r="Q121" i="27"/>
  <c r="Q122" i="27" a="1"/>
  <c r="Q122" i="27"/>
  <c r="Q123" i="27" a="1"/>
  <c r="Q123" i="27"/>
  <c r="Q124" i="27" a="1"/>
  <c r="Q124" i="27"/>
  <c r="Q125" i="27" a="1"/>
  <c r="Q125" i="27"/>
  <c r="Q126" i="27" a="1"/>
  <c r="Q126" i="27"/>
  <c r="Q127" i="27" a="1"/>
  <c r="Q127" i="27"/>
  <c r="Q128" i="27" a="1"/>
  <c r="Q128" i="27"/>
  <c r="Q129" i="27" a="1"/>
  <c r="Q129" i="27"/>
  <c r="Q130" i="27" a="1"/>
  <c r="Q130" i="27"/>
  <c r="Q131" i="27" a="1"/>
  <c r="Q131" i="27"/>
  <c r="Q132" i="27" a="1"/>
  <c r="Q132" i="27"/>
  <c r="Q133" i="27" a="1"/>
  <c r="Q133" i="27"/>
  <c r="Q134" i="27" a="1"/>
  <c r="Q134" i="27"/>
  <c r="Q135" i="27" a="1"/>
  <c r="Q135" i="27"/>
  <c r="Q136" i="27" a="1"/>
  <c r="Q136" i="27"/>
  <c r="Q137" i="27" a="1"/>
  <c r="Q137" i="27"/>
  <c r="Q138" i="27" a="1"/>
  <c r="Q138" i="27"/>
  <c r="Q139" i="27" a="1"/>
  <c r="Q139" i="27"/>
  <c r="Q140" i="27" a="1"/>
  <c r="Q140" i="27"/>
  <c r="Q141" i="27" a="1"/>
  <c r="Q141" i="27"/>
  <c r="Q142" i="27" a="1"/>
  <c r="Q142" i="27"/>
  <c r="Q143" i="27" a="1"/>
  <c r="Q143" i="27"/>
  <c r="Q144" i="27" a="1"/>
  <c r="Q144" i="27"/>
  <c r="Q145" i="27" a="1"/>
  <c r="Q145" i="27"/>
  <c r="Q146" i="27" a="1"/>
  <c r="Q146" i="27"/>
  <c r="Q147" i="27" a="1"/>
  <c r="Q147" i="27"/>
  <c r="Q148" i="27" a="1"/>
  <c r="Q148" i="27"/>
  <c r="Q149" i="27" a="1"/>
  <c r="Q149" i="27"/>
  <c r="Q150" i="27" a="1"/>
  <c r="Q150" i="27"/>
  <c r="Q151" i="27" a="1"/>
  <c r="Q151" i="27"/>
  <c r="Q152" i="27" a="1"/>
  <c r="Q152" i="27"/>
  <c r="Q153" i="27" a="1"/>
  <c r="Q153" i="27"/>
  <c r="Q154" i="27" a="1"/>
  <c r="Q154" i="27"/>
  <c r="Q155" i="27" a="1"/>
  <c r="Q155" i="27"/>
  <c r="Q156" i="27" a="1"/>
  <c r="Q156" i="27"/>
  <c r="Q157" i="27" a="1"/>
  <c r="Q157" i="27"/>
  <c r="Q158" i="27" a="1"/>
  <c r="Q158" i="27"/>
  <c r="Q159" i="27" a="1"/>
  <c r="Q159" i="27"/>
  <c r="Q160" i="27" a="1"/>
  <c r="Q160" i="27"/>
  <c r="Q161" i="27" a="1"/>
  <c r="Q161" i="27"/>
  <c r="Q162" i="27" a="1"/>
  <c r="Q162" i="27"/>
  <c r="Q163" i="27" a="1"/>
  <c r="Q163" i="27"/>
  <c r="Q164" i="27" a="1"/>
  <c r="Q164" i="27"/>
  <c r="Q165" i="27" a="1"/>
  <c r="Q165" i="27"/>
  <c r="Q166" i="27" a="1"/>
  <c r="Q166" i="27"/>
  <c r="Q167" i="27" a="1"/>
  <c r="Q167" i="27"/>
  <c r="Q168" i="27" a="1"/>
  <c r="Q168" i="27"/>
  <c r="Q169" i="27" a="1"/>
  <c r="Q169" i="27"/>
  <c r="Q170" i="27" a="1"/>
  <c r="Q170" i="27"/>
  <c r="Q171" i="27" a="1"/>
  <c r="Q171" i="27"/>
  <c r="Q172" i="27" a="1"/>
  <c r="Q172" i="27"/>
  <c r="Q173" i="27" a="1"/>
  <c r="Q173" i="27"/>
  <c r="Q174" i="27" a="1"/>
  <c r="Q174" i="27"/>
  <c r="Q175" i="27" a="1"/>
  <c r="Q175" i="27"/>
  <c r="Q176" i="27" a="1"/>
  <c r="Q176" i="27"/>
  <c r="Q177" i="27" a="1"/>
  <c r="Q177" i="27"/>
  <c r="Q178" i="27" a="1"/>
  <c r="Q178" i="27"/>
  <c r="Q179" i="27" a="1"/>
  <c r="Q179" i="27"/>
  <c r="Q180" i="27" a="1"/>
  <c r="Q180" i="27"/>
  <c r="Q181" i="27" a="1"/>
  <c r="Q181" i="27"/>
  <c r="Q182" i="27" a="1"/>
  <c r="Q182" i="27"/>
  <c r="Q183" i="27" a="1"/>
  <c r="Q183" i="27"/>
  <c r="Q184" i="27" a="1"/>
  <c r="Q184" i="27"/>
  <c r="Q185" i="27" a="1"/>
  <c r="Q185" i="27"/>
  <c r="Q186" i="27" a="1"/>
  <c r="Q186" i="27"/>
  <c r="Q187" i="27" a="1"/>
  <c r="Q187" i="27"/>
  <c r="Q188" i="27" a="1"/>
  <c r="Q188" i="27"/>
  <c r="Q189" i="27" a="1"/>
  <c r="Q189" i="27"/>
  <c r="Q190" i="27" a="1"/>
  <c r="Q190" i="27"/>
  <c r="Q191" i="27" a="1"/>
  <c r="Q191" i="27"/>
  <c r="Q192" i="27" a="1"/>
  <c r="Q192" i="27"/>
  <c r="Q193" i="27" a="1"/>
  <c r="Q193" i="27"/>
  <c r="Q194" i="27" a="1"/>
  <c r="Q194" i="27"/>
  <c r="Q195" i="27" a="1"/>
  <c r="Q195" i="27"/>
  <c r="Q196" i="27" a="1"/>
  <c r="Q196" i="27"/>
  <c r="Q197" i="27" a="1"/>
  <c r="Q197" i="27"/>
  <c r="Q198" i="27" a="1"/>
  <c r="Q198" i="27"/>
  <c r="Q199" i="27" a="1"/>
  <c r="Q199" i="27"/>
  <c r="Q200" i="27" a="1"/>
  <c r="Q200" i="27"/>
  <c r="Q201" i="27" a="1"/>
  <c r="Q201" i="27"/>
  <c r="Q202" i="27" a="1"/>
  <c r="Q202" i="27"/>
  <c r="Q203" i="27" a="1"/>
  <c r="Q203" i="27"/>
  <c r="Q204" i="27" a="1"/>
  <c r="Q204" i="27"/>
  <c r="Q205" i="27" a="1"/>
  <c r="Q205" i="27"/>
  <c r="Q206" i="27" a="1"/>
  <c r="Q206" i="27"/>
  <c r="Q207" i="27" a="1"/>
  <c r="Q207" i="27"/>
  <c r="Q208" i="27" a="1"/>
  <c r="Q208" i="27"/>
  <c r="Q209" i="27" a="1"/>
  <c r="Q209" i="27"/>
  <c r="Q210" i="27" a="1"/>
  <c r="Q210" i="27"/>
  <c r="Q211" i="27" a="1"/>
  <c r="Q211" i="27"/>
  <c r="Q212" i="27" a="1"/>
  <c r="Q212" i="27"/>
  <c r="Q213" i="27" a="1"/>
  <c r="Q213" i="27"/>
  <c r="Q214" i="27" a="1"/>
  <c r="Q214" i="27"/>
  <c r="Q215" i="27" a="1"/>
  <c r="Q215" i="27"/>
  <c r="Q216" i="27" a="1"/>
  <c r="Q216" i="27"/>
  <c r="Q217" i="27" a="1"/>
  <c r="Q217" i="27"/>
  <c r="Q218" i="27" a="1"/>
  <c r="Q218" i="27"/>
  <c r="Q219" i="27" a="1"/>
  <c r="Q219" i="27"/>
  <c r="Q220" i="27" a="1"/>
  <c r="Q220" i="27"/>
  <c r="Q221" i="27" a="1"/>
  <c r="Q221" i="27"/>
  <c r="Q222" i="27" a="1"/>
  <c r="Q222" i="27"/>
  <c r="Q223" i="27" a="1"/>
  <c r="Q223" i="27"/>
  <c r="Q224" i="27" a="1"/>
  <c r="Q224" i="27"/>
  <c r="Q225" i="27" a="1"/>
  <c r="Q225" i="27"/>
  <c r="Q226" i="27" a="1"/>
  <c r="Q226" i="27"/>
  <c r="Q227" i="27" a="1"/>
  <c r="Q227" i="27"/>
  <c r="Q228" i="27" a="1"/>
  <c r="Q228" i="27"/>
  <c r="Q229" i="27" a="1"/>
  <c r="Q229" i="27"/>
  <c r="Q230" i="27" a="1"/>
  <c r="Q230" i="27"/>
  <c r="Q231" i="27" a="1"/>
  <c r="Q231" i="27"/>
  <c r="Q232" i="27" a="1"/>
  <c r="Q232" i="27"/>
  <c r="Q233" i="27" a="1"/>
  <c r="Q233" i="27"/>
  <c r="Q234" i="27" a="1"/>
  <c r="Q234" i="27"/>
  <c r="Q235" i="27" a="1"/>
  <c r="Q235" i="27"/>
  <c r="Q236" i="27" a="1"/>
  <c r="Q236" i="27"/>
  <c r="Q237" i="27" a="1"/>
  <c r="Q237" i="27"/>
  <c r="Q238" i="27" a="1"/>
  <c r="Q238" i="27"/>
  <c r="Q239" i="27" a="1"/>
  <c r="Q239" i="27"/>
  <c r="Q240" i="27" a="1"/>
  <c r="Q240" i="27"/>
  <c r="Q241" i="27" a="1"/>
  <c r="Q241" i="27"/>
  <c r="Q242" i="27" a="1"/>
  <c r="Q242" i="27"/>
  <c r="Q243" i="27" a="1"/>
  <c r="Q243" i="27"/>
  <c r="Q244" i="27" a="1"/>
  <c r="Q244" i="27"/>
  <c r="Q245" i="27" a="1"/>
  <c r="Q245" i="27"/>
  <c r="Q246" i="27" a="1"/>
  <c r="Q246" i="27"/>
  <c r="Q247" i="27" a="1"/>
  <c r="Q247" i="27"/>
  <c r="Q248" i="27" a="1"/>
  <c r="Q248" i="27"/>
  <c r="Q249" i="27" a="1"/>
  <c r="Q249" i="27"/>
  <c r="Q250" i="27" a="1"/>
  <c r="Q250" i="27"/>
  <c r="Q251" i="27" a="1"/>
  <c r="Q251" i="27"/>
  <c r="Q252" i="27" a="1"/>
  <c r="Q252" i="27"/>
  <c r="Q253" i="27" a="1"/>
  <c r="Q253" i="27"/>
  <c r="Q254" i="27" a="1"/>
  <c r="Q254" i="27"/>
  <c r="Q255" i="27" a="1"/>
  <c r="Q255" i="27"/>
  <c r="Q256" i="27" a="1"/>
  <c r="Q256" i="27"/>
  <c r="Q257" i="27" a="1"/>
  <c r="Q257" i="27"/>
  <c r="Q258" i="27" a="1"/>
  <c r="Q258" i="27"/>
  <c r="Q259" i="27" a="1"/>
  <c r="Q259" i="27"/>
  <c r="Q260" i="27" a="1"/>
  <c r="Q260" i="27"/>
  <c r="Q261" i="27" a="1"/>
  <c r="Q261" i="27"/>
  <c r="Q262" i="27" a="1"/>
  <c r="Q262" i="27"/>
  <c r="Q263" i="27" a="1"/>
  <c r="Q263" i="27"/>
  <c r="Q264" i="27" a="1"/>
  <c r="Q264" i="27"/>
  <c r="Q265" i="27" a="1"/>
  <c r="Q265" i="27"/>
  <c r="Q266" i="27" a="1"/>
  <c r="Q266" i="27"/>
  <c r="Q267" i="27" a="1"/>
  <c r="Q267" i="27"/>
  <c r="Q268" i="27" a="1"/>
  <c r="Q268" i="27"/>
  <c r="Q269" i="27" a="1"/>
  <c r="Q269" i="27"/>
  <c r="Q270" i="27" a="1"/>
  <c r="Q270" i="27"/>
  <c r="Q271" i="27" a="1"/>
  <c r="Q271" i="27"/>
  <c r="Q272" i="27" a="1"/>
  <c r="Q272" i="27"/>
  <c r="Q273" i="27" a="1"/>
  <c r="Q273" i="27"/>
  <c r="Q274" i="27" a="1"/>
  <c r="Q274" i="27"/>
  <c r="Q275" i="27" a="1"/>
  <c r="Q275" i="27"/>
  <c r="Q276" i="27" a="1"/>
  <c r="Q276" i="27"/>
  <c r="Q277" i="27" a="1"/>
  <c r="Q277" i="27"/>
  <c r="Q278" i="27" a="1"/>
  <c r="Q278" i="27"/>
  <c r="Q279" i="27" a="1"/>
  <c r="Q279" i="27"/>
  <c r="Q280" i="27" a="1"/>
  <c r="Q280" i="27"/>
  <c r="Q281" i="27" a="1"/>
  <c r="Q281" i="27"/>
  <c r="Q282" i="27" a="1"/>
  <c r="Q282" i="27"/>
  <c r="Q283" i="27" a="1"/>
  <c r="Q283" i="27"/>
  <c r="Q284" i="27" a="1"/>
  <c r="Q284" i="27"/>
  <c r="Q285" i="27" a="1"/>
  <c r="Q285" i="27"/>
  <c r="Q286" i="27" a="1"/>
  <c r="Q286" i="27"/>
  <c r="Q287" i="27" a="1"/>
  <c r="Q287" i="27"/>
  <c r="Q288" i="27" a="1"/>
  <c r="Q288" i="27"/>
  <c r="Q289" i="27" a="1"/>
  <c r="Q289" i="27"/>
  <c r="Q290" i="27" a="1"/>
  <c r="Q290" i="27"/>
  <c r="Q291" i="27" a="1"/>
  <c r="Q291" i="27"/>
  <c r="Q292" i="27" a="1"/>
  <c r="Q292" i="27"/>
  <c r="Q293" i="27" a="1"/>
  <c r="Q293" i="27"/>
  <c r="Q294" i="27" a="1"/>
  <c r="Q294" i="27"/>
  <c r="Q295" i="27" a="1"/>
  <c r="Q295" i="27"/>
  <c r="Q296" i="27" a="1"/>
  <c r="Q296" i="27"/>
  <c r="Q297" i="27" a="1"/>
  <c r="Q297" i="27"/>
  <c r="Q298" i="27" a="1"/>
  <c r="Q298" i="27"/>
  <c r="Q299" i="27" a="1"/>
  <c r="Q299" i="27"/>
  <c r="Q300" i="27" a="1"/>
  <c r="Q300" i="27"/>
  <c r="Q301" i="27" a="1"/>
  <c r="Q301" i="27"/>
  <c r="Q302" i="27" a="1"/>
  <c r="Q302" i="27"/>
  <c r="Q303" i="27" a="1"/>
  <c r="Q303" i="27"/>
  <c r="Q304" i="27" a="1"/>
  <c r="Q304" i="27"/>
  <c r="Q305" i="27" a="1"/>
  <c r="Q305" i="27"/>
  <c r="Q306" i="27" a="1"/>
  <c r="Q306" i="27"/>
  <c r="Q307" i="27" a="1"/>
  <c r="Q307" i="27"/>
  <c r="Q308" i="27" a="1"/>
  <c r="Q308" i="27"/>
  <c r="Q309" i="27" a="1"/>
  <c r="Q309" i="27"/>
  <c r="Q310" i="27" a="1"/>
  <c r="Q310" i="27"/>
  <c r="Q311" i="27" a="1"/>
  <c r="Q311" i="27"/>
  <c r="Q312" i="27" a="1"/>
  <c r="Q312" i="27"/>
  <c r="Q313" i="27" a="1"/>
  <c r="Q313" i="27"/>
  <c r="Q314" i="27" a="1"/>
  <c r="Q314" i="27"/>
  <c r="Q315" i="27" a="1"/>
  <c r="Q315" i="27"/>
  <c r="Q316" i="27" a="1"/>
  <c r="Q316" i="27"/>
  <c r="Q317" i="27" a="1"/>
  <c r="Q317" i="27"/>
  <c r="Q318" i="27" a="1"/>
  <c r="Q318" i="27"/>
  <c r="Q319" i="27" a="1"/>
  <c r="Q319" i="27"/>
  <c r="Q320" i="27" a="1"/>
  <c r="Q320" i="27"/>
  <c r="Q321" i="27" a="1"/>
  <c r="Q321" i="27"/>
  <c r="Q322" i="27" a="1"/>
  <c r="Q322" i="27"/>
  <c r="Q323" i="27" a="1"/>
  <c r="Q323" i="27"/>
  <c r="Q324" i="27" a="1"/>
  <c r="Q324" i="27"/>
  <c r="Q325" i="27" a="1"/>
  <c r="Q325" i="27"/>
  <c r="Q326" i="27" a="1"/>
  <c r="Q326" i="27"/>
  <c r="Q327" i="27" a="1"/>
  <c r="Q327" i="27"/>
  <c r="Q328" i="27" a="1"/>
  <c r="Q328" i="27"/>
  <c r="Q329" i="27" a="1"/>
  <c r="Q329" i="27"/>
  <c r="Q330" i="27" a="1"/>
  <c r="Q330" i="27"/>
  <c r="Q331" i="27" a="1"/>
  <c r="Q331" i="27"/>
  <c r="Q332" i="27" a="1"/>
  <c r="Q332" i="27"/>
  <c r="Q333" i="27" a="1"/>
  <c r="Q333" i="27"/>
  <c r="Q334" i="27" a="1"/>
  <c r="Q334" i="27"/>
  <c r="Q335" i="27" a="1"/>
  <c r="Q335" i="27"/>
  <c r="Q336" i="27" a="1"/>
  <c r="Q336" i="27"/>
  <c r="Q337" i="27" a="1"/>
  <c r="Q337" i="27"/>
  <c r="Q338" i="27" a="1"/>
  <c r="Q338" i="27"/>
  <c r="Q339" i="27" a="1"/>
  <c r="Q339" i="27"/>
  <c r="Q340" i="27" a="1"/>
  <c r="Q340" i="27"/>
  <c r="Q341" i="27" a="1"/>
  <c r="Q341" i="27"/>
  <c r="Q342" i="27" a="1"/>
  <c r="Q342" i="27"/>
  <c r="Q343" i="27" a="1"/>
  <c r="Q343" i="27"/>
  <c r="Q344" i="27" a="1"/>
  <c r="Q344" i="27"/>
  <c r="Q345" i="27" a="1"/>
  <c r="Q345" i="27"/>
  <c r="Q346" i="27" a="1"/>
  <c r="Q346" i="27"/>
  <c r="Q347" i="27" a="1"/>
  <c r="Q347" i="27"/>
  <c r="Q348" i="27" a="1"/>
  <c r="Q348" i="27"/>
  <c r="Q349" i="27" a="1"/>
  <c r="Q349" i="27"/>
  <c r="Q350" i="27" a="1"/>
  <c r="Q350" i="27"/>
  <c r="Q351" i="27" a="1"/>
  <c r="Q351" i="27"/>
  <c r="Q352" i="27" a="1"/>
  <c r="Q352" i="27"/>
  <c r="Q353" i="27" a="1"/>
  <c r="Q353" i="27"/>
  <c r="Q354" i="27" a="1"/>
  <c r="Q354" i="27"/>
  <c r="Q355" i="27" a="1"/>
  <c r="Q355" i="27"/>
  <c r="Q356" i="27" a="1"/>
  <c r="Q356" i="27"/>
  <c r="Q357" i="27" a="1"/>
  <c r="Q357" i="27"/>
  <c r="Q358" i="27" a="1"/>
  <c r="Q358" i="27"/>
  <c r="Q359" i="27" a="1"/>
  <c r="Q359" i="27"/>
  <c r="Q360" i="27" a="1"/>
  <c r="Q360" i="27"/>
  <c r="Q361" i="27" a="1"/>
  <c r="Q361" i="27"/>
  <c r="Q362" i="27" a="1"/>
  <c r="Q362" i="27"/>
  <c r="Q363" i="27" a="1"/>
  <c r="Q363" i="27"/>
  <c r="Q364" i="27" a="1"/>
  <c r="Q364" i="27"/>
  <c r="Q365" i="27" a="1"/>
  <c r="Q365" i="27"/>
  <c r="Q366" i="27" a="1"/>
  <c r="Q366" i="27"/>
  <c r="Q367" i="27" a="1"/>
  <c r="Q367" i="27"/>
  <c r="Q368" i="27" a="1"/>
  <c r="Q368" i="27"/>
  <c r="Q369" i="27" a="1"/>
  <c r="Q369" i="27"/>
  <c r="Q370" i="27" a="1"/>
  <c r="Q370" i="27"/>
  <c r="Q371" i="27" a="1"/>
  <c r="Q371" i="27"/>
  <c r="Q372" i="27" a="1"/>
  <c r="Q372" i="27"/>
  <c r="Q373" i="27" a="1"/>
  <c r="Q373" i="27"/>
  <c r="Q374" i="27" a="1"/>
  <c r="Q374" i="27"/>
  <c r="Q375" i="27" a="1"/>
  <c r="Q375" i="27"/>
  <c r="Q376" i="27" a="1"/>
  <c r="Q376" i="27"/>
  <c r="Q377" i="27" a="1"/>
  <c r="Q377" i="27"/>
  <c r="Q378" i="27" a="1"/>
  <c r="Q378" i="27"/>
  <c r="Q379" i="27" a="1"/>
  <c r="Q379" i="27"/>
  <c r="Q380" i="27" a="1"/>
  <c r="Q380" i="27"/>
  <c r="Q381" i="27" a="1"/>
  <c r="Q381" i="27"/>
  <c r="Q382" i="27" a="1"/>
  <c r="Q382" i="27"/>
  <c r="P2" i="27" a="1"/>
  <c r="P2" i="27"/>
  <c r="P3" i="27" a="1"/>
  <c r="P3" i="27"/>
  <c r="P4" i="27" a="1"/>
  <c r="P4" i="27"/>
  <c r="P5" i="27" a="1"/>
  <c r="P5" i="27"/>
  <c r="P6" i="27" a="1"/>
  <c r="P6" i="27"/>
  <c r="P7" i="27" a="1"/>
  <c r="P7" i="27"/>
  <c r="P8" i="27" a="1"/>
  <c r="P8" i="27"/>
  <c r="P9" i="27" a="1"/>
  <c r="P9" i="27"/>
  <c r="P10" i="27" a="1"/>
  <c r="P10" i="27"/>
  <c r="P11" i="27" a="1"/>
  <c r="P11" i="27"/>
  <c r="P12" i="27" a="1"/>
  <c r="P12" i="27"/>
  <c r="P13" i="27" a="1"/>
  <c r="P13" i="27"/>
  <c r="P14" i="27" a="1"/>
  <c r="P14" i="27"/>
  <c r="P15" i="27" a="1"/>
  <c r="P15" i="27"/>
  <c r="P16" i="27" a="1"/>
  <c r="P16" i="27"/>
  <c r="P17" i="27" a="1"/>
  <c r="P17" i="27"/>
  <c r="P18" i="27" a="1"/>
  <c r="P18" i="27"/>
  <c r="P19" i="27" a="1"/>
  <c r="P19" i="27"/>
  <c r="P20" i="27" a="1"/>
  <c r="P20" i="27"/>
  <c r="P21" i="27" a="1"/>
  <c r="P21" i="27"/>
  <c r="P22" i="27" a="1"/>
  <c r="P22" i="27"/>
  <c r="P23" i="27" a="1"/>
  <c r="P23" i="27"/>
  <c r="P24" i="27" a="1"/>
  <c r="P24" i="27"/>
  <c r="P25" i="27" a="1"/>
  <c r="P25" i="27"/>
  <c r="P26" i="27" a="1"/>
  <c r="P26" i="27"/>
  <c r="P27" i="27" a="1"/>
  <c r="P27" i="27"/>
  <c r="P28" i="27" a="1"/>
  <c r="P28" i="27"/>
  <c r="P29" i="27" a="1"/>
  <c r="P29" i="27"/>
  <c r="P30" i="27" a="1"/>
  <c r="P30" i="27"/>
  <c r="P31" i="27" a="1"/>
  <c r="P31" i="27"/>
  <c r="P32" i="27" a="1"/>
  <c r="P32" i="27"/>
  <c r="P33" i="27" a="1"/>
  <c r="P33" i="27"/>
  <c r="P34" i="27" a="1"/>
  <c r="P34" i="27"/>
  <c r="P35" i="27" a="1"/>
  <c r="P35" i="27"/>
  <c r="P36" i="27" a="1"/>
  <c r="P36" i="27"/>
  <c r="P37" i="27" a="1"/>
  <c r="P37" i="27"/>
  <c r="P38" i="27" a="1"/>
  <c r="P38" i="27"/>
  <c r="P39" i="27" a="1"/>
  <c r="P39" i="27"/>
  <c r="P40" i="27" a="1"/>
  <c r="P40" i="27"/>
  <c r="P41" i="27" a="1"/>
  <c r="P41" i="27"/>
  <c r="P42" i="27" a="1"/>
  <c r="P42" i="27"/>
  <c r="P43" i="27" a="1"/>
  <c r="P43" i="27"/>
  <c r="P44" i="27" a="1"/>
  <c r="P44" i="27"/>
  <c r="P45" i="27" a="1"/>
  <c r="P45" i="27"/>
  <c r="P46" i="27" a="1"/>
  <c r="P46" i="27"/>
  <c r="P47" i="27" a="1"/>
  <c r="P47" i="27"/>
  <c r="P48" i="27" a="1"/>
  <c r="P48" i="27"/>
  <c r="P49" i="27" a="1"/>
  <c r="P49" i="27"/>
  <c r="P50" i="27" a="1"/>
  <c r="P50" i="27"/>
  <c r="P51" i="27" a="1"/>
  <c r="P51" i="27"/>
  <c r="P52" i="27" a="1"/>
  <c r="P52" i="27"/>
  <c r="P53" i="27" a="1"/>
  <c r="P53" i="27"/>
  <c r="P54" i="27" a="1"/>
  <c r="P54" i="27"/>
  <c r="P55" i="27" a="1"/>
  <c r="P55" i="27"/>
  <c r="P56" i="27" a="1"/>
  <c r="P56" i="27"/>
  <c r="P57" i="27" a="1"/>
  <c r="P57" i="27"/>
  <c r="P58" i="27" a="1"/>
  <c r="P58" i="27"/>
  <c r="P59" i="27" a="1"/>
  <c r="P59" i="27"/>
  <c r="P60" i="27" a="1"/>
  <c r="P60" i="27"/>
  <c r="P61" i="27" a="1"/>
  <c r="P61" i="27"/>
  <c r="P62" i="27" a="1"/>
  <c r="P62" i="27"/>
  <c r="P63" i="27" a="1"/>
  <c r="P63" i="27"/>
  <c r="P64" i="27" a="1"/>
  <c r="P64" i="27"/>
  <c r="P65" i="27" a="1"/>
  <c r="P65" i="27"/>
  <c r="P66" i="27" a="1"/>
  <c r="P66" i="27"/>
  <c r="P67" i="27" a="1"/>
  <c r="P67" i="27"/>
  <c r="P68" i="27" a="1"/>
  <c r="P68" i="27"/>
  <c r="P69" i="27" a="1"/>
  <c r="P69" i="27"/>
  <c r="P70" i="27" a="1"/>
  <c r="P70" i="27"/>
  <c r="P71" i="27" a="1"/>
  <c r="P71" i="27"/>
  <c r="P72" i="27" a="1"/>
  <c r="P72" i="27"/>
  <c r="P73" i="27" a="1"/>
  <c r="P73" i="27"/>
  <c r="P74" i="27" a="1"/>
  <c r="P74" i="27"/>
  <c r="P75" i="27" a="1"/>
  <c r="P75" i="27"/>
  <c r="P76" i="27" a="1"/>
  <c r="P76" i="27"/>
  <c r="P77" i="27" a="1"/>
  <c r="P77" i="27"/>
  <c r="P78" i="27" a="1"/>
  <c r="P78" i="27"/>
  <c r="P79" i="27" a="1"/>
  <c r="P79" i="27"/>
  <c r="P80" i="27" a="1"/>
  <c r="P80" i="27"/>
  <c r="P81" i="27" a="1"/>
  <c r="P81" i="27"/>
  <c r="P82" i="27" a="1"/>
  <c r="P82" i="27"/>
  <c r="P83" i="27" a="1"/>
  <c r="P83" i="27"/>
  <c r="P84" i="27" a="1"/>
  <c r="P84" i="27"/>
  <c r="P85" i="27" a="1"/>
  <c r="P85" i="27"/>
  <c r="P86" i="27" a="1"/>
  <c r="P86" i="27"/>
  <c r="P87" i="27" a="1"/>
  <c r="P87" i="27"/>
  <c r="P88" i="27" a="1"/>
  <c r="P88" i="27"/>
  <c r="P89" i="27" a="1"/>
  <c r="P89" i="27"/>
  <c r="P90" i="27" a="1"/>
  <c r="P90" i="27"/>
  <c r="P91" i="27" a="1"/>
  <c r="P91" i="27"/>
  <c r="P92" i="27" a="1"/>
  <c r="P92" i="27"/>
  <c r="P93" i="27" a="1"/>
  <c r="P93" i="27"/>
  <c r="P94" i="27" a="1"/>
  <c r="P94" i="27"/>
  <c r="P95" i="27" a="1"/>
  <c r="P95" i="27"/>
  <c r="P96" i="27" a="1"/>
  <c r="P96" i="27"/>
  <c r="P97" i="27" a="1"/>
  <c r="P97" i="27"/>
  <c r="P98" i="27" a="1"/>
  <c r="P98" i="27"/>
  <c r="P99" i="27" a="1"/>
  <c r="P99" i="27"/>
  <c r="P100" i="27" a="1"/>
  <c r="P100" i="27"/>
  <c r="P101" i="27" a="1"/>
  <c r="P101" i="27"/>
  <c r="P102" i="27" a="1"/>
  <c r="P102" i="27"/>
  <c r="P103" i="27" a="1"/>
  <c r="P103" i="27"/>
  <c r="P104" i="27" a="1"/>
  <c r="P104" i="27"/>
  <c r="P105" i="27" a="1"/>
  <c r="P105" i="27"/>
  <c r="P106" i="27" a="1"/>
  <c r="P106" i="27"/>
  <c r="P107" i="27" a="1"/>
  <c r="P107" i="27"/>
  <c r="P108" i="27" a="1"/>
  <c r="P108" i="27"/>
  <c r="P109" i="27" a="1"/>
  <c r="P109" i="27"/>
  <c r="P110" i="27" a="1"/>
  <c r="P110" i="27"/>
  <c r="P111" i="27" a="1"/>
  <c r="P111" i="27"/>
  <c r="P112" i="27" a="1"/>
  <c r="P112" i="27"/>
  <c r="P113" i="27" a="1"/>
  <c r="P113" i="27"/>
  <c r="P114" i="27" a="1"/>
  <c r="P114" i="27"/>
  <c r="P115" i="27" a="1"/>
  <c r="P115" i="27"/>
  <c r="P116" i="27" a="1"/>
  <c r="P116" i="27"/>
  <c r="P117" i="27" a="1"/>
  <c r="P117" i="27"/>
  <c r="P118" i="27" a="1"/>
  <c r="P118" i="27"/>
  <c r="P119" i="27" a="1"/>
  <c r="P119" i="27"/>
  <c r="P120" i="27" a="1"/>
  <c r="P120" i="27"/>
  <c r="P121" i="27" a="1"/>
  <c r="P121" i="27"/>
  <c r="P122" i="27" a="1"/>
  <c r="P122" i="27"/>
  <c r="P123" i="27" a="1"/>
  <c r="P123" i="27"/>
  <c r="P124" i="27" a="1"/>
  <c r="P124" i="27"/>
  <c r="P125" i="27" a="1"/>
  <c r="P125" i="27"/>
  <c r="P126" i="27" a="1"/>
  <c r="P126" i="27"/>
  <c r="P127" i="27" a="1"/>
  <c r="P127" i="27"/>
  <c r="P128" i="27" a="1"/>
  <c r="P128" i="27"/>
  <c r="P129" i="27" a="1"/>
  <c r="P129" i="27"/>
  <c r="P130" i="27" a="1"/>
  <c r="P130" i="27"/>
  <c r="P131" i="27" a="1"/>
  <c r="P131" i="27"/>
  <c r="P132" i="27" a="1"/>
  <c r="P132" i="27"/>
  <c r="P133" i="27" a="1"/>
  <c r="P133" i="27"/>
  <c r="P134" i="27" a="1"/>
  <c r="P134" i="27"/>
  <c r="P135" i="27" a="1"/>
  <c r="P135" i="27"/>
  <c r="P136" i="27" a="1"/>
  <c r="P136" i="27"/>
  <c r="P137" i="27" a="1"/>
  <c r="P137" i="27"/>
  <c r="P138" i="27" a="1"/>
  <c r="P138" i="27"/>
  <c r="P139" i="27" a="1"/>
  <c r="P139" i="27"/>
  <c r="P140" i="27" a="1"/>
  <c r="P140" i="27"/>
  <c r="P141" i="27" a="1"/>
  <c r="P141" i="27"/>
  <c r="P142" i="27" a="1"/>
  <c r="P142" i="27"/>
  <c r="P143" i="27" a="1"/>
  <c r="P143" i="27"/>
  <c r="P144" i="27" a="1"/>
  <c r="P144" i="27"/>
  <c r="P145" i="27" a="1"/>
  <c r="P145" i="27"/>
  <c r="P146" i="27" a="1"/>
  <c r="P146" i="27"/>
  <c r="P147" i="27" a="1"/>
  <c r="P147" i="27"/>
  <c r="P148" i="27" a="1"/>
  <c r="P148" i="27"/>
  <c r="P149" i="27" a="1"/>
  <c r="P149" i="27"/>
  <c r="P150" i="27" a="1"/>
  <c r="P150" i="27"/>
  <c r="P151" i="27" a="1"/>
  <c r="P151" i="27"/>
  <c r="P152" i="27" a="1"/>
  <c r="P152" i="27"/>
  <c r="P153" i="27" a="1"/>
  <c r="P153" i="27"/>
  <c r="P154" i="27" a="1"/>
  <c r="P154" i="27"/>
  <c r="P155" i="27" a="1"/>
  <c r="P155" i="27"/>
  <c r="P156" i="27" a="1"/>
  <c r="P156" i="27"/>
  <c r="P157" i="27" a="1"/>
  <c r="P157" i="27"/>
  <c r="P158" i="27" a="1"/>
  <c r="P158" i="27"/>
  <c r="P159" i="27" a="1"/>
  <c r="P159" i="27"/>
  <c r="P160" i="27" a="1"/>
  <c r="P160" i="27"/>
  <c r="P161" i="27" a="1"/>
  <c r="P161" i="27"/>
  <c r="P162" i="27" a="1"/>
  <c r="P162" i="27"/>
  <c r="P163" i="27" a="1"/>
  <c r="P163" i="27"/>
  <c r="P164" i="27" a="1"/>
  <c r="P164" i="27"/>
  <c r="P165" i="27" a="1"/>
  <c r="P165" i="27"/>
  <c r="P166" i="27" a="1"/>
  <c r="P166" i="27"/>
  <c r="P167" i="27" a="1"/>
  <c r="P167" i="27"/>
  <c r="P168" i="27" a="1"/>
  <c r="P168" i="27"/>
  <c r="P169" i="27" a="1"/>
  <c r="P169" i="27"/>
  <c r="P170" i="27" a="1"/>
  <c r="P170" i="27"/>
  <c r="P171" i="27" a="1"/>
  <c r="P171" i="27"/>
  <c r="P172" i="27" a="1"/>
  <c r="P172" i="27"/>
  <c r="P173" i="27" a="1"/>
  <c r="P173" i="27"/>
  <c r="P174" i="27" a="1"/>
  <c r="P174" i="27"/>
  <c r="P175" i="27" a="1"/>
  <c r="P175" i="27"/>
  <c r="P176" i="27" a="1"/>
  <c r="P176" i="27"/>
  <c r="P177" i="27" a="1"/>
  <c r="P177" i="27"/>
  <c r="P178" i="27" a="1"/>
  <c r="P178" i="27"/>
  <c r="P179" i="27" a="1"/>
  <c r="P179" i="27"/>
  <c r="P180" i="27" a="1"/>
  <c r="P180" i="27"/>
  <c r="P181" i="27" a="1"/>
  <c r="P181" i="27"/>
  <c r="P182" i="27" a="1"/>
  <c r="P182" i="27"/>
  <c r="P183" i="27" a="1"/>
  <c r="P183" i="27"/>
  <c r="P184" i="27" a="1"/>
  <c r="P184" i="27"/>
  <c r="P185" i="27" a="1"/>
  <c r="P185" i="27"/>
  <c r="P186" i="27" a="1"/>
  <c r="P186" i="27"/>
  <c r="P187" i="27" a="1"/>
  <c r="P187" i="27"/>
  <c r="P188" i="27" a="1"/>
  <c r="P188" i="27"/>
  <c r="P189" i="27" a="1"/>
  <c r="P189" i="27"/>
  <c r="P190" i="27" a="1"/>
  <c r="P190" i="27"/>
  <c r="P191" i="27" a="1"/>
  <c r="P191" i="27"/>
  <c r="P192" i="27" a="1"/>
  <c r="P192" i="27"/>
  <c r="P193" i="27" a="1"/>
  <c r="P193" i="27"/>
  <c r="P194" i="27" a="1"/>
  <c r="P194" i="27"/>
  <c r="P195" i="27" a="1"/>
  <c r="P195" i="27"/>
  <c r="P196" i="27" a="1"/>
  <c r="P196" i="27"/>
  <c r="P197" i="27" a="1"/>
  <c r="P197" i="27"/>
  <c r="P198" i="27" a="1"/>
  <c r="P198" i="27"/>
  <c r="P199" i="27" a="1"/>
  <c r="P199" i="27"/>
  <c r="P200" i="27" a="1"/>
  <c r="P200" i="27"/>
  <c r="P201" i="27" a="1"/>
  <c r="P201" i="27"/>
  <c r="P202" i="27" a="1"/>
  <c r="P202" i="27"/>
  <c r="P203" i="27" a="1"/>
  <c r="P203" i="27"/>
  <c r="P204" i="27" a="1"/>
  <c r="P204" i="27"/>
  <c r="P205" i="27" a="1"/>
  <c r="P205" i="27"/>
  <c r="P206" i="27" a="1"/>
  <c r="P206" i="27"/>
  <c r="P207" i="27" a="1"/>
  <c r="P207" i="27"/>
  <c r="P208" i="27" a="1"/>
  <c r="P208" i="27"/>
  <c r="P209" i="27" a="1"/>
  <c r="P209" i="27"/>
  <c r="P210" i="27" a="1"/>
  <c r="P210" i="27"/>
  <c r="P211" i="27" a="1"/>
  <c r="P211" i="27"/>
  <c r="P212" i="27" a="1"/>
  <c r="P212" i="27"/>
  <c r="P213" i="27" a="1"/>
  <c r="P213" i="27"/>
  <c r="P214" i="27" a="1"/>
  <c r="P214" i="27"/>
  <c r="P215" i="27" a="1"/>
  <c r="P215" i="27"/>
  <c r="P216" i="27" a="1"/>
  <c r="P216" i="27"/>
  <c r="P217" i="27" a="1"/>
  <c r="P217" i="27"/>
  <c r="P218" i="27" a="1"/>
  <c r="P218" i="27"/>
  <c r="P219" i="27" a="1"/>
  <c r="P219" i="27"/>
  <c r="P220" i="27" a="1"/>
  <c r="P220" i="27"/>
  <c r="P221" i="27" a="1"/>
  <c r="P221" i="27"/>
  <c r="P222" i="27" a="1"/>
  <c r="P222" i="27"/>
  <c r="P223" i="27" a="1"/>
  <c r="P223" i="27"/>
  <c r="P224" i="27" a="1"/>
  <c r="P224" i="27"/>
  <c r="P225" i="27" a="1"/>
  <c r="P225" i="27"/>
  <c r="P226" i="27" a="1"/>
  <c r="P226" i="27"/>
  <c r="P227" i="27" a="1"/>
  <c r="P227" i="27"/>
  <c r="P228" i="27" a="1"/>
  <c r="P228" i="27"/>
  <c r="P229" i="27" a="1"/>
  <c r="P229" i="27"/>
  <c r="P230" i="27" a="1"/>
  <c r="P230" i="27"/>
  <c r="P231" i="27" a="1"/>
  <c r="P231" i="27"/>
  <c r="P232" i="27" a="1"/>
  <c r="P232" i="27"/>
  <c r="P233" i="27" a="1"/>
  <c r="P233" i="27"/>
  <c r="P234" i="27" a="1"/>
  <c r="P234" i="27"/>
  <c r="P235" i="27" a="1"/>
  <c r="P235" i="27"/>
  <c r="P236" i="27" a="1"/>
  <c r="P236" i="27"/>
  <c r="P237" i="27" a="1"/>
  <c r="P237" i="27"/>
  <c r="P238" i="27" a="1"/>
  <c r="P238" i="27"/>
  <c r="P239" i="27" a="1"/>
  <c r="P239" i="27"/>
  <c r="P240" i="27" a="1"/>
  <c r="P240" i="27"/>
  <c r="P241" i="27" a="1"/>
  <c r="P241" i="27"/>
  <c r="P242" i="27" a="1"/>
  <c r="P242" i="27"/>
  <c r="P243" i="27" a="1"/>
  <c r="P243" i="27"/>
  <c r="P244" i="27" a="1"/>
  <c r="P244" i="27"/>
  <c r="P245" i="27" a="1"/>
  <c r="P245" i="27"/>
  <c r="P246" i="27" a="1"/>
  <c r="P246" i="27"/>
  <c r="P247" i="27" a="1"/>
  <c r="P247" i="27"/>
  <c r="P248" i="27" a="1"/>
  <c r="P248" i="27"/>
  <c r="P249" i="27" a="1"/>
  <c r="P249" i="27"/>
  <c r="P250" i="27" a="1"/>
  <c r="P250" i="27"/>
  <c r="P251" i="27" a="1"/>
  <c r="P251" i="27"/>
  <c r="P252" i="27" a="1"/>
  <c r="P252" i="27"/>
  <c r="P253" i="27" a="1"/>
  <c r="P253" i="27"/>
  <c r="P254" i="27" a="1"/>
  <c r="P254" i="27"/>
  <c r="P255" i="27" a="1"/>
  <c r="P255" i="27"/>
  <c r="P256" i="27" a="1"/>
  <c r="P256" i="27"/>
  <c r="P257" i="27" a="1"/>
  <c r="P257" i="27"/>
  <c r="P258" i="27" a="1"/>
  <c r="P258" i="27"/>
  <c r="P259" i="27" a="1"/>
  <c r="P259" i="27"/>
  <c r="P260" i="27" a="1"/>
  <c r="P260" i="27"/>
  <c r="P261" i="27" a="1"/>
  <c r="P261" i="27"/>
  <c r="P262" i="27" a="1"/>
  <c r="P262" i="27"/>
  <c r="P263" i="27" a="1"/>
  <c r="P263" i="27"/>
  <c r="P264" i="27" a="1"/>
  <c r="P264" i="27"/>
  <c r="P265" i="27" a="1"/>
  <c r="P265" i="27"/>
  <c r="P266" i="27" a="1"/>
  <c r="P266" i="27"/>
  <c r="P267" i="27" a="1"/>
  <c r="P267" i="27"/>
  <c r="P268" i="27" a="1"/>
  <c r="P268" i="27"/>
  <c r="P269" i="27" a="1"/>
  <c r="P269" i="27"/>
  <c r="P270" i="27" a="1"/>
  <c r="P270" i="27"/>
  <c r="P271" i="27" a="1"/>
  <c r="P271" i="27"/>
  <c r="P272" i="27" a="1"/>
  <c r="P272" i="27"/>
  <c r="P273" i="27" a="1"/>
  <c r="P273" i="27"/>
  <c r="P274" i="27" a="1"/>
  <c r="P274" i="27"/>
  <c r="P275" i="27" a="1"/>
  <c r="P275" i="27"/>
  <c r="P276" i="27" a="1"/>
  <c r="P276" i="27"/>
  <c r="P277" i="27" a="1"/>
  <c r="P277" i="27"/>
  <c r="P278" i="27" a="1"/>
  <c r="P278" i="27"/>
  <c r="P279" i="27" a="1"/>
  <c r="P279" i="27"/>
  <c r="P280" i="27" a="1"/>
  <c r="P280" i="27"/>
  <c r="P281" i="27" a="1"/>
  <c r="P281" i="27"/>
  <c r="P282" i="27" a="1"/>
  <c r="P282" i="27"/>
  <c r="P283" i="27" a="1"/>
  <c r="P283" i="27"/>
  <c r="P284" i="27" a="1"/>
  <c r="P284" i="27"/>
  <c r="P285" i="27" a="1"/>
  <c r="P285" i="27"/>
  <c r="P286" i="27" a="1"/>
  <c r="P286" i="27"/>
  <c r="P287" i="27" a="1"/>
  <c r="P287" i="27"/>
  <c r="P288" i="27" a="1"/>
  <c r="P288" i="27"/>
  <c r="P289" i="27" a="1"/>
  <c r="P289" i="27"/>
  <c r="P290" i="27" a="1"/>
  <c r="P290" i="27"/>
  <c r="P291" i="27" a="1"/>
  <c r="P291" i="27"/>
  <c r="P292" i="27" a="1"/>
  <c r="P292" i="27"/>
  <c r="P293" i="27" a="1"/>
  <c r="P293" i="27"/>
  <c r="P294" i="27" a="1"/>
  <c r="P294" i="27"/>
  <c r="P295" i="27" a="1"/>
  <c r="P295" i="27"/>
  <c r="P296" i="27" a="1"/>
  <c r="P296" i="27"/>
  <c r="P297" i="27" a="1"/>
  <c r="P297" i="27"/>
  <c r="P298" i="27" a="1"/>
  <c r="P298" i="27"/>
  <c r="P299" i="27" a="1"/>
  <c r="P299" i="27"/>
  <c r="P300" i="27" a="1"/>
  <c r="P300" i="27"/>
  <c r="P301" i="27" a="1"/>
  <c r="P301" i="27"/>
  <c r="P302" i="27" a="1"/>
  <c r="P302" i="27"/>
  <c r="P303" i="27" a="1"/>
  <c r="P303" i="27"/>
  <c r="P304" i="27" a="1"/>
  <c r="P304" i="27"/>
  <c r="P305" i="27" a="1"/>
  <c r="P305" i="27"/>
  <c r="P306" i="27" a="1"/>
  <c r="P306" i="27"/>
  <c r="P307" i="27" a="1"/>
  <c r="P307" i="27"/>
  <c r="P308" i="27" a="1"/>
  <c r="P308" i="27"/>
  <c r="P309" i="27" a="1"/>
  <c r="P309" i="27"/>
  <c r="P310" i="27" a="1"/>
  <c r="P310" i="27"/>
  <c r="P311" i="27" a="1"/>
  <c r="P311" i="27"/>
  <c r="P312" i="27" a="1"/>
  <c r="P312" i="27"/>
  <c r="P313" i="27" a="1"/>
  <c r="P313" i="27"/>
  <c r="P314" i="27" a="1"/>
  <c r="P314" i="27"/>
  <c r="P315" i="27" a="1"/>
  <c r="P315" i="27"/>
  <c r="P316" i="27" a="1"/>
  <c r="P316" i="27"/>
  <c r="P317" i="27" a="1"/>
  <c r="P317" i="27"/>
  <c r="P318" i="27" a="1"/>
  <c r="P318" i="27"/>
  <c r="P319" i="27" a="1"/>
  <c r="P319" i="27"/>
  <c r="P320" i="27" a="1"/>
  <c r="P320" i="27"/>
  <c r="P321" i="27" a="1"/>
  <c r="P321" i="27"/>
  <c r="P322" i="27" a="1"/>
  <c r="P322" i="27"/>
  <c r="P323" i="27" a="1"/>
  <c r="P323" i="27"/>
  <c r="P324" i="27" a="1"/>
  <c r="P324" i="27"/>
  <c r="P325" i="27" a="1"/>
  <c r="P325" i="27"/>
  <c r="P326" i="27" a="1"/>
  <c r="P326" i="27"/>
  <c r="P327" i="27" a="1"/>
  <c r="P327" i="27"/>
  <c r="P328" i="27" a="1"/>
  <c r="P328" i="27"/>
  <c r="P329" i="27" a="1"/>
  <c r="P329" i="27"/>
  <c r="P330" i="27" a="1"/>
  <c r="P330" i="27"/>
  <c r="P331" i="27" a="1"/>
  <c r="P331" i="27"/>
  <c r="P332" i="27" a="1"/>
  <c r="P332" i="27"/>
  <c r="P333" i="27" a="1"/>
  <c r="P333" i="27"/>
  <c r="P334" i="27" a="1"/>
  <c r="P334" i="27"/>
  <c r="P335" i="27" a="1"/>
  <c r="P335" i="27"/>
  <c r="P336" i="27" a="1"/>
  <c r="P336" i="27"/>
  <c r="P337" i="27" a="1"/>
  <c r="P337" i="27"/>
  <c r="P338" i="27" a="1"/>
  <c r="P338" i="27"/>
  <c r="P339" i="27" a="1"/>
  <c r="P339" i="27"/>
  <c r="P340" i="27" a="1"/>
  <c r="P340" i="27"/>
  <c r="P341" i="27" a="1"/>
  <c r="P341" i="27"/>
  <c r="P342" i="27" a="1"/>
  <c r="P342" i="27"/>
  <c r="P343" i="27" a="1"/>
  <c r="P343" i="27"/>
  <c r="P344" i="27" a="1"/>
  <c r="P344" i="27"/>
  <c r="P345" i="27" a="1"/>
  <c r="P345" i="27"/>
  <c r="P346" i="27" a="1"/>
  <c r="P346" i="27"/>
  <c r="P347" i="27" a="1"/>
  <c r="P347" i="27"/>
  <c r="P348" i="27" a="1"/>
  <c r="P348" i="27"/>
  <c r="P349" i="27" a="1"/>
  <c r="P349" i="27"/>
  <c r="P350" i="27" a="1"/>
  <c r="P350" i="27"/>
  <c r="P351" i="27" a="1"/>
  <c r="P351" i="27"/>
  <c r="P352" i="27" a="1"/>
  <c r="P352" i="27"/>
  <c r="P353" i="27" a="1"/>
  <c r="P353" i="27"/>
  <c r="P354" i="27" a="1"/>
  <c r="P354" i="27"/>
  <c r="P355" i="27" a="1"/>
  <c r="P355" i="27"/>
  <c r="P356" i="27" a="1"/>
  <c r="P356" i="27"/>
  <c r="P357" i="27" a="1"/>
  <c r="P357" i="27"/>
  <c r="P358" i="27" a="1"/>
  <c r="P358" i="27"/>
  <c r="P359" i="27" a="1"/>
  <c r="P359" i="27"/>
  <c r="P360" i="27" a="1"/>
  <c r="P360" i="27"/>
  <c r="P361" i="27" a="1"/>
  <c r="P361" i="27"/>
  <c r="P362" i="27" a="1"/>
  <c r="P362" i="27"/>
  <c r="P363" i="27" a="1"/>
  <c r="P363" i="27"/>
  <c r="P364" i="27" a="1"/>
  <c r="P364" i="27"/>
  <c r="P365" i="27" a="1"/>
  <c r="P365" i="27"/>
  <c r="P366" i="27" a="1"/>
  <c r="P366" i="27"/>
  <c r="P367" i="27" a="1"/>
  <c r="P367" i="27"/>
  <c r="P368" i="27" a="1"/>
  <c r="P368" i="27"/>
  <c r="P369" i="27" a="1"/>
  <c r="P369" i="27"/>
  <c r="P370" i="27" a="1"/>
  <c r="P370" i="27"/>
  <c r="P371" i="27" a="1"/>
  <c r="P371" i="27"/>
  <c r="P372" i="27" a="1"/>
  <c r="P372" i="27"/>
  <c r="P373" i="27" a="1"/>
  <c r="P373" i="27"/>
  <c r="P374" i="27" a="1"/>
  <c r="P374" i="27"/>
  <c r="P375" i="27" a="1"/>
  <c r="P375" i="27"/>
  <c r="P376" i="27" a="1"/>
  <c r="P376" i="27"/>
  <c r="P377" i="27" a="1"/>
  <c r="P377" i="27"/>
  <c r="P378" i="27" a="1"/>
  <c r="P378" i="27"/>
  <c r="P379" i="27" a="1"/>
  <c r="P379" i="27"/>
  <c r="P380" i="27" a="1"/>
  <c r="P380" i="27"/>
  <c r="P381" i="27" a="1"/>
  <c r="P381" i="27"/>
  <c r="P382" i="27" a="1"/>
  <c r="P382" i="27"/>
  <c r="G382" i="25" l="1" a="1"/>
  <c r="G382" i="25" s="1"/>
  <c r="F382" i="25" a="1"/>
  <c r="F382" i="25" s="1"/>
  <c r="D382" i="25" a="1"/>
  <c r="D382" i="25" s="1"/>
  <c r="C382" i="25" a="1"/>
  <c r="C382" i="25" s="1"/>
  <c r="G381" i="25" a="1"/>
  <c r="G381" i="25" s="1"/>
  <c r="F381" i="25" a="1"/>
  <c r="F381" i="25" s="1"/>
  <c r="D381" i="25" a="1"/>
  <c r="D381" i="25" s="1"/>
  <c r="C381" i="25" a="1"/>
  <c r="C381" i="25" s="1"/>
  <c r="G380" i="25" a="1"/>
  <c r="G380" i="25" s="1"/>
  <c r="F380" i="25" a="1"/>
  <c r="F380" i="25" s="1"/>
  <c r="D380" i="25" a="1"/>
  <c r="D380" i="25" s="1"/>
  <c r="C380" i="25" a="1"/>
  <c r="C380" i="25" s="1"/>
  <c r="G379" i="25" a="1"/>
  <c r="G379" i="25" s="1"/>
  <c r="F379" i="25" a="1"/>
  <c r="F379" i="25" s="1"/>
  <c r="D379" i="25" a="1"/>
  <c r="D379" i="25" s="1"/>
  <c r="C379" i="25" a="1"/>
  <c r="C379" i="25" s="1"/>
  <c r="G378" i="25" a="1"/>
  <c r="G378" i="25" s="1"/>
  <c r="F378" i="25" a="1"/>
  <c r="F378" i="25" s="1"/>
  <c r="D378" i="25" a="1"/>
  <c r="D378" i="25" s="1"/>
  <c r="C378" i="25" a="1"/>
  <c r="C378" i="25" s="1"/>
  <c r="G377" i="25" a="1"/>
  <c r="G377" i="25" s="1"/>
  <c r="F377" i="25" a="1"/>
  <c r="F377" i="25" s="1"/>
  <c r="D377" i="25" a="1"/>
  <c r="D377" i="25" s="1"/>
  <c r="C377" i="25" a="1"/>
  <c r="C377" i="25" s="1"/>
  <c r="G376" i="25" a="1"/>
  <c r="G376" i="25" s="1"/>
  <c r="F376" i="25" a="1"/>
  <c r="F376" i="25" s="1"/>
  <c r="D376" i="25" a="1"/>
  <c r="D376" i="25" s="1"/>
  <c r="C376" i="25" a="1"/>
  <c r="C376" i="25" s="1"/>
  <c r="G375" i="25" a="1"/>
  <c r="G375" i="25" s="1"/>
  <c r="F375" i="25" a="1"/>
  <c r="F375" i="25" s="1"/>
  <c r="D375" i="25" a="1"/>
  <c r="D375" i="25" s="1"/>
  <c r="C375" i="25" a="1"/>
  <c r="C375" i="25" s="1"/>
  <c r="G374" i="25" a="1"/>
  <c r="G374" i="25" s="1"/>
  <c r="F374" i="25" a="1"/>
  <c r="F374" i="25" s="1"/>
  <c r="D374" i="25" a="1"/>
  <c r="D374" i="25" s="1"/>
  <c r="C374" i="25" a="1"/>
  <c r="C374" i="25" s="1"/>
  <c r="G373" i="25" a="1"/>
  <c r="G373" i="25" s="1"/>
  <c r="F373" i="25" a="1"/>
  <c r="F373" i="25" s="1"/>
  <c r="D373" i="25" a="1"/>
  <c r="D373" i="25" s="1"/>
  <c r="C373" i="25" a="1"/>
  <c r="C373" i="25" s="1"/>
  <c r="G372" i="25" a="1"/>
  <c r="G372" i="25" s="1"/>
  <c r="F372" i="25" a="1"/>
  <c r="F372" i="25" s="1"/>
  <c r="D372" i="25" a="1"/>
  <c r="D372" i="25" s="1"/>
  <c r="C372" i="25" a="1"/>
  <c r="C372" i="25" s="1"/>
  <c r="G371" i="25" a="1"/>
  <c r="G371" i="25" s="1"/>
  <c r="F371" i="25" a="1"/>
  <c r="F371" i="25" s="1"/>
  <c r="D371" i="25" a="1"/>
  <c r="D371" i="25" s="1"/>
  <c r="C371" i="25" a="1"/>
  <c r="C371" i="25" s="1"/>
  <c r="G370" i="25" a="1"/>
  <c r="G370" i="25" s="1"/>
  <c r="F370" i="25" a="1"/>
  <c r="F370" i="25" s="1"/>
  <c r="D370" i="25" a="1"/>
  <c r="D370" i="25" s="1"/>
  <c r="C370" i="25" a="1"/>
  <c r="C370" i="25" s="1"/>
  <c r="G369" i="25" a="1"/>
  <c r="G369" i="25" s="1"/>
  <c r="F369" i="25" a="1"/>
  <c r="F369" i="25" s="1"/>
  <c r="D369" i="25" a="1"/>
  <c r="D369" i="25" s="1"/>
  <c r="C369" i="25" a="1"/>
  <c r="C369" i="25" s="1"/>
  <c r="G368" i="25" a="1"/>
  <c r="G368" i="25" s="1"/>
  <c r="F368" i="25" a="1"/>
  <c r="F368" i="25" s="1"/>
  <c r="D368" i="25" a="1"/>
  <c r="D368" i="25" s="1"/>
  <c r="C368" i="25" a="1"/>
  <c r="C368" i="25" s="1"/>
  <c r="G367" i="25" a="1"/>
  <c r="G367" i="25" s="1"/>
  <c r="F367" i="25" a="1"/>
  <c r="F367" i="25" s="1"/>
  <c r="D367" i="25" a="1"/>
  <c r="D367" i="25" s="1"/>
  <c r="C367" i="25" a="1"/>
  <c r="C367" i="25" s="1"/>
  <c r="G366" i="25" a="1"/>
  <c r="G366" i="25" s="1"/>
  <c r="F366" i="25" a="1"/>
  <c r="F366" i="25" s="1"/>
  <c r="D366" i="25" a="1"/>
  <c r="D366" i="25" s="1"/>
  <c r="C366" i="25" a="1"/>
  <c r="C366" i="25" s="1"/>
  <c r="G365" i="25" a="1"/>
  <c r="G365" i="25" s="1"/>
  <c r="F365" i="25" a="1"/>
  <c r="F365" i="25" s="1"/>
  <c r="D365" i="25" a="1"/>
  <c r="D365" i="25" s="1"/>
  <c r="C365" i="25" a="1"/>
  <c r="C365" i="25" s="1"/>
  <c r="G364" i="25" a="1"/>
  <c r="G364" i="25" s="1"/>
  <c r="F364" i="25" a="1"/>
  <c r="F364" i="25" s="1"/>
  <c r="D364" i="25" a="1"/>
  <c r="D364" i="25" s="1"/>
  <c r="C364" i="25" a="1"/>
  <c r="C364" i="25" s="1"/>
  <c r="G363" i="25" a="1"/>
  <c r="G363" i="25" s="1"/>
  <c r="F363" i="25" a="1"/>
  <c r="F363" i="25" s="1"/>
  <c r="D363" i="25" a="1"/>
  <c r="D363" i="25" s="1"/>
  <c r="C363" i="25" a="1"/>
  <c r="C363" i="25" s="1"/>
  <c r="G362" i="25" a="1"/>
  <c r="G362" i="25" s="1"/>
  <c r="F362" i="25" a="1"/>
  <c r="F362" i="25" s="1"/>
  <c r="D362" i="25" a="1"/>
  <c r="D362" i="25" s="1"/>
  <c r="C362" i="25" a="1"/>
  <c r="C362" i="25" s="1"/>
  <c r="G361" i="25" a="1"/>
  <c r="G361" i="25" s="1"/>
  <c r="F361" i="25" a="1"/>
  <c r="F361" i="25" s="1"/>
  <c r="D361" i="25" a="1"/>
  <c r="D361" i="25" s="1"/>
  <c r="C361" i="25" a="1"/>
  <c r="C361" i="25" s="1"/>
  <c r="G360" i="25" a="1"/>
  <c r="G360" i="25" s="1"/>
  <c r="F360" i="25" a="1"/>
  <c r="F360" i="25" s="1"/>
  <c r="D360" i="25" a="1"/>
  <c r="D360" i="25" s="1"/>
  <c r="C360" i="25" a="1"/>
  <c r="C360" i="25" s="1"/>
  <c r="G359" i="25" a="1"/>
  <c r="G359" i="25" s="1"/>
  <c r="F359" i="25" a="1"/>
  <c r="F359" i="25" s="1"/>
  <c r="D359" i="25" a="1"/>
  <c r="D359" i="25" s="1"/>
  <c r="C359" i="25" a="1"/>
  <c r="C359" i="25" s="1"/>
  <c r="G358" i="25" a="1"/>
  <c r="G358" i="25" s="1"/>
  <c r="F358" i="25" a="1"/>
  <c r="F358" i="25" s="1"/>
  <c r="D358" i="25" a="1"/>
  <c r="D358" i="25" s="1"/>
  <c r="C358" i="25" a="1"/>
  <c r="C358" i="25" s="1"/>
  <c r="G357" i="25" a="1"/>
  <c r="G357" i="25" s="1"/>
  <c r="F357" i="25" a="1"/>
  <c r="F357" i="25" s="1"/>
  <c r="D357" i="25" a="1"/>
  <c r="D357" i="25" s="1"/>
  <c r="C357" i="25" a="1"/>
  <c r="C357" i="25" s="1"/>
  <c r="G356" i="25" a="1"/>
  <c r="G356" i="25" s="1"/>
  <c r="F356" i="25" a="1"/>
  <c r="F356" i="25" s="1"/>
  <c r="D356" i="25" a="1"/>
  <c r="D356" i="25" s="1"/>
  <c r="C356" i="25" a="1"/>
  <c r="C356" i="25" s="1"/>
  <c r="G355" i="25" a="1"/>
  <c r="G355" i="25" s="1"/>
  <c r="F355" i="25" a="1"/>
  <c r="F355" i="25" s="1"/>
  <c r="D355" i="25" a="1"/>
  <c r="D355" i="25" s="1"/>
  <c r="C355" i="25" a="1"/>
  <c r="C355" i="25" s="1"/>
  <c r="G354" i="25" a="1"/>
  <c r="G354" i="25" s="1"/>
  <c r="F354" i="25" a="1"/>
  <c r="F354" i="25" s="1"/>
  <c r="D354" i="25" a="1"/>
  <c r="D354" i="25" s="1"/>
  <c r="C354" i="25" a="1"/>
  <c r="C354" i="25" s="1"/>
  <c r="G353" i="25" a="1"/>
  <c r="G353" i="25" s="1"/>
  <c r="F353" i="25" a="1"/>
  <c r="F353" i="25" s="1"/>
  <c r="D353" i="25" a="1"/>
  <c r="D353" i="25" s="1"/>
  <c r="C353" i="25" a="1"/>
  <c r="C353" i="25" s="1"/>
  <c r="G352" i="25" a="1"/>
  <c r="G352" i="25" s="1"/>
  <c r="F352" i="25" a="1"/>
  <c r="F352" i="25" s="1"/>
  <c r="D352" i="25" a="1"/>
  <c r="D352" i="25" s="1"/>
  <c r="C352" i="25" a="1"/>
  <c r="C352" i="25" s="1"/>
  <c r="G351" i="25" a="1"/>
  <c r="G351" i="25" s="1"/>
  <c r="F351" i="25" a="1"/>
  <c r="F351" i="25" s="1"/>
  <c r="D351" i="25" a="1"/>
  <c r="D351" i="25" s="1"/>
  <c r="C351" i="25" a="1"/>
  <c r="C351" i="25" s="1"/>
  <c r="G350" i="25" a="1"/>
  <c r="G350" i="25" s="1"/>
  <c r="F350" i="25" a="1"/>
  <c r="F350" i="25" s="1"/>
  <c r="D350" i="25" a="1"/>
  <c r="D350" i="25" s="1"/>
  <c r="C350" i="25" a="1"/>
  <c r="C350" i="25" s="1"/>
  <c r="G349" i="25" a="1"/>
  <c r="G349" i="25" s="1"/>
  <c r="F349" i="25" a="1"/>
  <c r="F349" i="25" s="1"/>
  <c r="D349" i="25" a="1"/>
  <c r="D349" i="25" s="1"/>
  <c r="C349" i="25" a="1"/>
  <c r="C349" i="25" s="1"/>
  <c r="G348" i="25" a="1"/>
  <c r="G348" i="25" s="1"/>
  <c r="F348" i="25" a="1"/>
  <c r="F348" i="25" s="1"/>
  <c r="D348" i="25" a="1"/>
  <c r="D348" i="25" s="1"/>
  <c r="C348" i="25" a="1"/>
  <c r="C348" i="25" s="1"/>
  <c r="G347" i="25" a="1"/>
  <c r="G347" i="25" s="1"/>
  <c r="F347" i="25" a="1"/>
  <c r="F347" i="25" s="1"/>
  <c r="D347" i="25" a="1"/>
  <c r="D347" i="25" s="1"/>
  <c r="C347" i="25" a="1"/>
  <c r="C347" i="25" s="1"/>
  <c r="G346" i="25" a="1"/>
  <c r="G346" i="25" s="1"/>
  <c r="F346" i="25" a="1"/>
  <c r="F346" i="25" s="1"/>
  <c r="D346" i="25" a="1"/>
  <c r="D346" i="25" s="1"/>
  <c r="C346" i="25" a="1"/>
  <c r="C346" i="25" s="1"/>
  <c r="G345" i="25" a="1"/>
  <c r="G345" i="25" s="1"/>
  <c r="F345" i="25" a="1"/>
  <c r="F345" i="25" s="1"/>
  <c r="D345" i="25" a="1"/>
  <c r="D345" i="25" s="1"/>
  <c r="C345" i="25" a="1"/>
  <c r="C345" i="25" s="1"/>
  <c r="G344" i="25" a="1"/>
  <c r="G344" i="25" s="1"/>
  <c r="F344" i="25" a="1"/>
  <c r="F344" i="25" s="1"/>
  <c r="D344" i="25" a="1"/>
  <c r="D344" i="25" s="1"/>
  <c r="C344" i="25" a="1"/>
  <c r="C344" i="25" s="1"/>
  <c r="G343" i="25" a="1"/>
  <c r="G343" i="25" s="1"/>
  <c r="F343" i="25" a="1"/>
  <c r="F343" i="25" s="1"/>
  <c r="D343" i="25" a="1"/>
  <c r="D343" i="25" s="1"/>
  <c r="C343" i="25" a="1"/>
  <c r="C343" i="25" s="1"/>
  <c r="G342" i="25" a="1"/>
  <c r="G342" i="25" s="1"/>
  <c r="F342" i="25" a="1"/>
  <c r="F342" i="25" s="1"/>
  <c r="D342" i="25" a="1"/>
  <c r="D342" i="25" s="1"/>
  <c r="C342" i="25" a="1"/>
  <c r="C342" i="25" s="1"/>
  <c r="G341" i="25" a="1"/>
  <c r="G341" i="25" s="1"/>
  <c r="F341" i="25" a="1"/>
  <c r="F341" i="25" s="1"/>
  <c r="D341" i="25" a="1"/>
  <c r="D341" i="25" s="1"/>
  <c r="C341" i="25" a="1"/>
  <c r="C341" i="25" s="1"/>
  <c r="G340" i="25" a="1"/>
  <c r="G340" i="25" s="1"/>
  <c r="F340" i="25" a="1"/>
  <c r="F340" i="25" s="1"/>
  <c r="D340" i="25" a="1"/>
  <c r="D340" i="25" s="1"/>
  <c r="C340" i="25" a="1"/>
  <c r="C340" i="25" s="1"/>
  <c r="G339" i="25" a="1"/>
  <c r="G339" i="25" s="1"/>
  <c r="F339" i="25" a="1"/>
  <c r="F339" i="25" s="1"/>
  <c r="D339" i="25" a="1"/>
  <c r="D339" i="25" s="1"/>
  <c r="C339" i="25" a="1"/>
  <c r="C339" i="25" s="1"/>
  <c r="G338" i="25" a="1"/>
  <c r="G338" i="25" s="1"/>
  <c r="F338" i="25" a="1"/>
  <c r="F338" i="25" s="1"/>
  <c r="D338" i="25" a="1"/>
  <c r="D338" i="25" s="1"/>
  <c r="C338" i="25" a="1"/>
  <c r="C338" i="25" s="1"/>
  <c r="G337" i="25" a="1"/>
  <c r="G337" i="25" s="1"/>
  <c r="F337" i="25" a="1"/>
  <c r="F337" i="25" s="1"/>
  <c r="D337" i="25" a="1"/>
  <c r="D337" i="25" s="1"/>
  <c r="C337" i="25" a="1"/>
  <c r="C337" i="25" s="1"/>
  <c r="G336" i="25" a="1"/>
  <c r="G336" i="25" s="1"/>
  <c r="F336" i="25" a="1"/>
  <c r="F336" i="25" s="1"/>
  <c r="D336" i="25" a="1"/>
  <c r="D336" i="25" s="1"/>
  <c r="C336" i="25" a="1"/>
  <c r="C336" i="25" s="1"/>
  <c r="G335" i="25" a="1"/>
  <c r="G335" i="25" s="1"/>
  <c r="F335" i="25" a="1"/>
  <c r="F335" i="25" s="1"/>
  <c r="D335" i="25" a="1"/>
  <c r="D335" i="25" s="1"/>
  <c r="C335" i="25" a="1"/>
  <c r="C335" i="25" s="1"/>
  <c r="G334" i="25" a="1"/>
  <c r="G334" i="25" s="1"/>
  <c r="F334" i="25" a="1"/>
  <c r="F334" i="25" s="1"/>
  <c r="D334" i="25" a="1"/>
  <c r="D334" i="25" s="1"/>
  <c r="C334" i="25" a="1"/>
  <c r="C334" i="25" s="1"/>
  <c r="G333" i="25" a="1"/>
  <c r="G333" i="25" s="1"/>
  <c r="F333" i="25" a="1"/>
  <c r="F333" i="25" s="1"/>
  <c r="D333" i="25" a="1"/>
  <c r="D333" i="25" s="1"/>
  <c r="C333" i="25" a="1"/>
  <c r="C333" i="25" s="1"/>
  <c r="G332" i="25" a="1"/>
  <c r="G332" i="25" s="1"/>
  <c r="F332" i="25" a="1"/>
  <c r="F332" i="25" s="1"/>
  <c r="D332" i="25" a="1"/>
  <c r="D332" i="25" s="1"/>
  <c r="C332" i="25" a="1"/>
  <c r="C332" i="25" s="1"/>
  <c r="G331" i="25" a="1"/>
  <c r="G331" i="25" s="1"/>
  <c r="F331" i="25" a="1"/>
  <c r="F331" i="25" s="1"/>
  <c r="D331" i="25" a="1"/>
  <c r="D331" i="25" s="1"/>
  <c r="C331" i="25" a="1"/>
  <c r="C331" i="25" s="1"/>
  <c r="G330" i="25" a="1"/>
  <c r="G330" i="25" s="1"/>
  <c r="F330" i="25" a="1"/>
  <c r="F330" i="25" s="1"/>
  <c r="D330" i="25" a="1"/>
  <c r="D330" i="25" s="1"/>
  <c r="C330" i="25" a="1"/>
  <c r="C330" i="25" s="1"/>
  <c r="G329" i="25" a="1"/>
  <c r="G329" i="25" s="1"/>
  <c r="F329" i="25" a="1"/>
  <c r="F329" i="25" s="1"/>
  <c r="D329" i="25" a="1"/>
  <c r="D329" i="25" s="1"/>
  <c r="C329" i="25" a="1"/>
  <c r="C329" i="25" s="1"/>
  <c r="G328" i="25" a="1"/>
  <c r="G328" i="25" s="1"/>
  <c r="F328" i="25" a="1"/>
  <c r="F328" i="25" s="1"/>
  <c r="D328" i="25" a="1"/>
  <c r="D328" i="25" s="1"/>
  <c r="C328" i="25" a="1"/>
  <c r="C328" i="25" s="1"/>
  <c r="G327" i="25" a="1"/>
  <c r="G327" i="25" s="1"/>
  <c r="F327" i="25" a="1"/>
  <c r="F327" i="25" s="1"/>
  <c r="D327" i="25" a="1"/>
  <c r="D327" i="25" s="1"/>
  <c r="C327" i="25" a="1"/>
  <c r="C327" i="25" s="1"/>
  <c r="G326" i="25" a="1"/>
  <c r="G326" i="25" s="1"/>
  <c r="F326" i="25" a="1"/>
  <c r="F326" i="25" s="1"/>
  <c r="D326" i="25" a="1"/>
  <c r="D326" i="25" s="1"/>
  <c r="C326" i="25" a="1"/>
  <c r="C326" i="25" s="1"/>
  <c r="G325" i="25" a="1"/>
  <c r="G325" i="25" s="1"/>
  <c r="F325" i="25" a="1"/>
  <c r="F325" i="25" s="1"/>
  <c r="D325" i="25" a="1"/>
  <c r="D325" i="25" s="1"/>
  <c r="C325" i="25" a="1"/>
  <c r="C325" i="25" s="1"/>
  <c r="G324" i="25" a="1"/>
  <c r="G324" i="25" s="1"/>
  <c r="F324" i="25" a="1"/>
  <c r="F324" i="25" s="1"/>
  <c r="D324" i="25" a="1"/>
  <c r="D324" i="25" s="1"/>
  <c r="C324" i="25" a="1"/>
  <c r="C324" i="25" s="1"/>
  <c r="G323" i="25" a="1"/>
  <c r="G323" i="25" s="1"/>
  <c r="F323" i="25" a="1"/>
  <c r="F323" i="25" s="1"/>
  <c r="D323" i="25" a="1"/>
  <c r="D323" i="25" s="1"/>
  <c r="C323" i="25" a="1"/>
  <c r="C323" i="25" s="1"/>
  <c r="G322" i="25" a="1"/>
  <c r="G322" i="25" s="1"/>
  <c r="F322" i="25" a="1"/>
  <c r="F322" i="25" s="1"/>
  <c r="D322" i="25" a="1"/>
  <c r="D322" i="25" s="1"/>
  <c r="C322" i="25" a="1"/>
  <c r="C322" i="25" s="1"/>
  <c r="G321" i="25" a="1"/>
  <c r="G321" i="25" s="1"/>
  <c r="F321" i="25" a="1"/>
  <c r="F321" i="25" s="1"/>
  <c r="D321" i="25" a="1"/>
  <c r="D321" i="25" s="1"/>
  <c r="C321" i="25" a="1"/>
  <c r="C321" i="25" s="1"/>
  <c r="G320" i="25" a="1"/>
  <c r="G320" i="25" s="1"/>
  <c r="F320" i="25" a="1"/>
  <c r="F320" i="25" s="1"/>
  <c r="D320" i="25" a="1"/>
  <c r="D320" i="25" s="1"/>
  <c r="C320" i="25" a="1"/>
  <c r="C320" i="25" s="1"/>
  <c r="G319" i="25" a="1"/>
  <c r="G319" i="25" s="1"/>
  <c r="F319" i="25" a="1"/>
  <c r="F319" i="25" s="1"/>
  <c r="D319" i="25" a="1"/>
  <c r="D319" i="25" s="1"/>
  <c r="C319" i="25" a="1"/>
  <c r="C319" i="25" s="1"/>
  <c r="G318" i="25" a="1"/>
  <c r="G318" i="25" s="1"/>
  <c r="F318" i="25" a="1"/>
  <c r="F318" i="25" s="1"/>
  <c r="D318" i="25" a="1"/>
  <c r="D318" i="25" s="1"/>
  <c r="C318" i="25" a="1"/>
  <c r="C318" i="25" s="1"/>
  <c r="G317" i="25" a="1"/>
  <c r="G317" i="25" s="1"/>
  <c r="F317" i="25" a="1"/>
  <c r="F317" i="25" s="1"/>
  <c r="D317" i="25" a="1"/>
  <c r="D317" i="25" s="1"/>
  <c r="C317" i="25" a="1"/>
  <c r="C317" i="25" s="1"/>
  <c r="G316" i="25" a="1"/>
  <c r="G316" i="25" s="1"/>
  <c r="F316" i="25" a="1"/>
  <c r="F316" i="25" s="1"/>
  <c r="D316" i="25" a="1"/>
  <c r="D316" i="25" s="1"/>
  <c r="C316" i="25" a="1"/>
  <c r="C316" i="25" s="1"/>
  <c r="G315" i="25" a="1"/>
  <c r="G315" i="25" s="1"/>
  <c r="F315" i="25" a="1"/>
  <c r="F315" i="25" s="1"/>
  <c r="D315" i="25" a="1"/>
  <c r="D315" i="25" s="1"/>
  <c r="C315" i="25" a="1"/>
  <c r="C315" i="25" s="1"/>
  <c r="G314" i="25" a="1"/>
  <c r="G314" i="25" s="1"/>
  <c r="F314" i="25" a="1"/>
  <c r="F314" i="25" s="1"/>
  <c r="D314" i="25" a="1"/>
  <c r="D314" i="25" s="1"/>
  <c r="C314" i="25" a="1"/>
  <c r="C314" i="25" s="1"/>
  <c r="G313" i="25" a="1"/>
  <c r="G313" i="25" s="1"/>
  <c r="F313" i="25" a="1"/>
  <c r="F313" i="25" s="1"/>
  <c r="D313" i="25" a="1"/>
  <c r="D313" i="25" s="1"/>
  <c r="C313" i="25" a="1"/>
  <c r="C313" i="25" s="1"/>
  <c r="G312" i="25" a="1"/>
  <c r="G312" i="25" s="1"/>
  <c r="F312" i="25" a="1"/>
  <c r="F312" i="25" s="1"/>
  <c r="D312" i="25" a="1"/>
  <c r="D312" i="25" s="1"/>
  <c r="C312" i="25" a="1"/>
  <c r="C312" i="25" s="1"/>
  <c r="G311" i="25" a="1"/>
  <c r="G311" i="25" s="1"/>
  <c r="F311" i="25" a="1"/>
  <c r="F311" i="25" s="1"/>
  <c r="D311" i="25" a="1"/>
  <c r="D311" i="25" s="1"/>
  <c r="C311" i="25" a="1"/>
  <c r="C311" i="25" s="1"/>
  <c r="G310" i="25" a="1"/>
  <c r="G310" i="25" s="1"/>
  <c r="F310" i="25" a="1"/>
  <c r="F310" i="25" s="1"/>
  <c r="D310" i="25" a="1"/>
  <c r="D310" i="25" s="1"/>
  <c r="C310" i="25" a="1"/>
  <c r="C310" i="25" s="1"/>
  <c r="G309" i="25" a="1"/>
  <c r="G309" i="25" s="1"/>
  <c r="F309" i="25" a="1"/>
  <c r="F309" i="25" s="1"/>
  <c r="D309" i="25" a="1"/>
  <c r="D309" i="25" s="1"/>
  <c r="C309" i="25" a="1"/>
  <c r="C309" i="25" s="1"/>
  <c r="G308" i="25" a="1"/>
  <c r="G308" i="25" s="1"/>
  <c r="F308" i="25" a="1"/>
  <c r="F308" i="25" s="1"/>
  <c r="D308" i="25" a="1"/>
  <c r="D308" i="25" s="1"/>
  <c r="C308" i="25" a="1"/>
  <c r="C308" i="25" s="1"/>
  <c r="G307" i="25" a="1"/>
  <c r="G307" i="25" s="1"/>
  <c r="F307" i="25" a="1"/>
  <c r="F307" i="25" s="1"/>
  <c r="D307" i="25" a="1"/>
  <c r="D307" i="25" s="1"/>
  <c r="C307" i="25" a="1"/>
  <c r="C307" i="25" s="1"/>
  <c r="G306" i="25" a="1"/>
  <c r="G306" i="25" s="1"/>
  <c r="F306" i="25" a="1"/>
  <c r="F306" i="25" s="1"/>
  <c r="D306" i="25" a="1"/>
  <c r="D306" i="25" s="1"/>
  <c r="C306" i="25" a="1"/>
  <c r="C306" i="25" s="1"/>
  <c r="G305" i="25" a="1"/>
  <c r="G305" i="25" s="1"/>
  <c r="F305" i="25" a="1"/>
  <c r="F305" i="25" s="1"/>
  <c r="D305" i="25" a="1"/>
  <c r="D305" i="25" s="1"/>
  <c r="C305" i="25" a="1"/>
  <c r="C305" i="25" s="1"/>
  <c r="G304" i="25" a="1"/>
  <c r="G304" i="25" s="1"/>
  <c r="F304" i="25" a="1"/>
  <c r="F304" i="25" s="1"/>
  <c r="D304" i="25" a="1"/>
  <c r="D304" i="25" s="1"/>
  <c r="C304" i="25" a="1"/>
  <c r="C304" i="25" s="1"/>
  <c r="G303" i="25" a="1"/>
  <c r="G303" i="25" s="1"/>
  <c r="F303" i="25" a="1"/>
  <c r="F303" i="25" s="1"/>
  <c r="D303" i="25" a="1"/>
  <c r="D303" i="25" s="1"/>
  <c r="C303" i="25" a="1"/>
  <c r="C303" i="25" s="1"/>
  <c r="G302" i="25" a="1"/>
  <c r="G302" i="25" s="1"/>
  <c r="F302" i="25" a="1"/>
  <c r="F302" i="25" s="1"/>
  <c r="D302" i="25" a="1"/>
  <c r="D302" i="25" s="1"/>
  <c r="C302" i="25" a="1"/>
  <c r="C302" i="25" s="1"/>
  <c r="G301" i="25" a="1"/>
  <c r="G301" i="25" s="1"/>
  <c r="F301" i="25" a="1"/>
  <c r="F301" i="25" s="1"/>
  <c r="D301" i="25" a="1"/>
  <c r="D301" i="25" s="1"/>
  <c r="C301" i="25" a="1"/>
  <c r="C301" i="25" s="1"/>
  <c r="G300" i="25" a="1"/>
  <c r="G300" i="25" s="1"/>
  <c r="F300" i="25" a="1"/>
  <c r="F300" i="25" s="1"/>
  <c r="D300" i="25" a="1"/>
  <c r="D300" i="25" s="1"/>
  <c r="C300" i="25" a="1"/>
  <c r="C300" i="25" s="1"/>
  <c r="G299" i="25" a="1"/>
  <c r="G299" i="25" s="1"/>
  <c r="F299" i="25" a="1"/>
  <c r="F299" i="25" s="1"/>
  <c r="D299" i="25" a="1"/>
  <c r="D299" i="25" s="1"/>
  <c r="C299" i="25" a="1"/>
  <c r="C299" i="25" s="1"/>
  <c r="G298" i="25" a="1"/>
  <c r="G298" i="25" s="1"/>
  <c r="F298" i="25" a="1"/>
  <c r="F298" i="25" s="1"/>
  <c r="D298" i="25" a="1"/>
  <c r="D298" i="25" s="1"/>
  <c r="C298" i="25" a="1"/>
  <c r="C298" i="25" s="1"/>
  <c r="G297" i="25" a="1"/>
  <c r="G297" i="25" s="1"/>
  <c r="F297" i="25" a="1"/>
  <c r="F297" i="25" s="1"/>
  <c r="D297" i="25" a="1"/>
  <c r="D297" i="25" s="1"/>
  <c r="C297" i="25" a="1"/>
  <c r="C297" i="25" s="1"/>
  <c r="G296" i="25" a="1"/>
  <c r="G296" i="25" s="1"/>
  <c r="F296" i="25" a="1"/>
  <c r="F296" i="25" s="1"/>
  <c r="D296" i="25" a="1"/>
  <c r="D296" i="25" s="1"/>
  <c r="C296" i="25" a="1"/>
  <c r="C296" i="25" s="1"/>
  <c r="G295" i="25" a="1"/>
  <c r="G295" i="25" s="1"/>
  <c r="F295" i="25" a="1"/>
  <c r="F295" i="25" s="1"/>
  <c r="D295" i="25" a="1"/>
  <c r="D295" i="25" s="1"/>
  <c r="C295" i="25" a="1"/>
  <c r="C295" i="25" s="1"/>
  <c r="G294" i="25" a="1"/>
  <c r="G294" i="25" s="1"/>
  <c r="F294" i="25" a="1"/>
  <c r="F294" i="25" s="1"/>
  <c r="D294" i="25" a="1"/>
  <c r="D294" i="25" s="1"/>
  <c r="C294" i="25" a="1"/>
  <c r="C294" i="25" s="1"/>
  <c r="G293" i="25" a="1"/>
  <c r="G293" i="25" s="1"/>
  <c r="F293" i="25" a="1"/>
  <c r="F293" i="25" s="1"/>
  <c r="D293" i="25" a="1"/>
  <c r="D293" i="25" s="1"/>
  <c r="C293" i="25" a="1"/>
  <c r="C293" i="25" s="1"/>
  <c r="G292" i="25" a="1"/>
  <c r="G292" i="25" s="1"/>
  <c r="F292" i="25" a="1"/>
  <c r="F292" i="25" s="1"/>
  <c r="D292" i="25" a="1"/>
  <c r="D292" i="25" s="1"/>
  <c r="C292" i="25" a="1"/>
  <c r="C292" i="25" s="1"/>
  <c r="G291" i="25" a="1"/>
  <c r="G291" i="25" s="1"/>
  <c r="F291" i="25" a="1"/>
  <c r="F291" i="25" s="1"/>
  <c r="D291" i="25" a="1"/>
  <c r="D291" i="25" s="1"/>
  <c r="C291" i="25" a="1"/>
  <c r="C291" i="25" s="1"/>
  <c r="G290" i="25" a="1"/>
  <c r="G290" i="25" s="1"/>
  <c r="F290" i="25" a="1"/>
  <c r="F290" i="25" s="1"/>
  <c r="D290" i="25" a="1"/>
  <c r="D290" i="25" s="1"/>
  <c r="C290" i="25" a="1"/>
  <c r="C290" i="25" s="1"/>
  <c r="G289" i="25" a="1"/>
  <c r="G289" i="25" s="1"/>
  <c r="F289" i="25" a="1"/>
  <c r="F289" i="25" s="1"/>
  <c r="D289" i="25" a="1"/>
  <c r="D289" i="25" s="1"/>
  <c r="C289" i="25" a="1"/>
  <c r="C289" i="25" s="1"/>
  <c r="G288" i="25" a="1"/>
  <c r="G288" i="25" s="1"/>
  <c r="F288" i="25" a="1"/>
  <c r="F288" i="25" s="1"/>
  <c r="D288" i="25" a="1"/>
  <c r="D288" i="25" s="1"/>
  <c r="C288" i="25" a="1"/>
  <c r="C288" i="25" s="1"/>
  <c r="G287" i="25" a="1"/>
  <c r="G287" i="25" s="1"/>
  <c r="F287" i="25" a="1"/>
  <c r="F287" i="25" s="1"/>
  <c r="D287" i="25" a="1"/>
  <c r="D287" i="25" s="1"/>
  <c r="C287" i="25" a="1"/>
  <c r="C287" i="25" s="1"/>
  <c r="G286" i="25" a="1"/>
  <c r="G286" i="25" s="1"/>
  <c r="F286" i="25" a="1"/>
  <c r="F286" i="25" s="1"/>
  <c r="D286" i="25" a="1"/>
  <c r="D286" i="25" s="1"/>
  <c r="C286" i="25" a="1"/>
  <c r="C286" i="25" s="1"/>
  <c r="G285" i="25" a="1"/>
  <c r="G285" i="25" s="1"/>
  <c r="F285" i="25" a="1"/>
  <c r="F285" i="25" s="1"/>
  <c r="D285" i="25" a="1"/>
  <c r="D285" i="25" s="1"/>
  <c r="C285" i="25" a="1"/>
  <c r="C285" i="25" s="1"/>
  <c r="G284" i="25" a="1"/>
  <c r="G284" i="25" s="1"/>
  <c r="F284" i="25" a="1"/>
  <c r="F284" i="25" s="1"/>
  <c r="D284" i="25" a="1"/>
  <c r="D284" i="25" s="1"/>
  <c r="C284" i="25" a="1"/>
  <c r="C284" i="25" s="1"/>
  <c r="G283" i="25" a="1"/>
  <c r="G283" i="25" s="1"/>
  <c r="F283" i="25" a="1"/>
  <c r="F283" i="25" s="1"/>
  <c r="D283" i="25" a="1"/>
  <c r="D283" i="25" s="1"/>
  <c r="C283" i="25" a="1"/>
  <c r="C283" i="25" s="1"/>
  <c r="G282" i="25" a="1"/>
  <c r="G282" i="25" s="1"/>
  <c r="F282" i="25" a="1"/>
  <c r="F282" i="25" s="1"/>
  <c r="D282" i="25" a="1"/>
  <c r="D282" i="25" s="1"/>
  <c r="C282" i="25" a="1"/>
  <c r="C282" i="25" s="1"/>
  <c r="G281" i="25" a="1"/>
  <c r="G281" i="25" s="1"/>
  <c r="F281" i="25" a="1"/>
  <c r="F281" i="25" s="1"/>
  <c r="D281" i="25" a="1"/>
  <c r="D281" i="25" s="1"/>
  <c r="C281" i="25" a="1"/>
  <c r="C281" i="25" s="1"/>
  <c r="G280" i="25" a="1"/>
  <c r="G280" i="25" s="1"/>
  <c r="F280" i="25" a="1"/>
  <c r="F280" i="25" s="1"/>
  <c r="D280" i="25" a="1"/>
  <c r="D280" i="25" s="1"/>
  <c r="C280" i="25" a="1"/>
  <c r="C280" i="25" s="1"/>
  <c r="G279" i="25" a="1"/>
  <c r="G279" i="25" s="1"/>
  <c r="F279" i="25" a="1"/>
  <c r="F279" i="25" s="1"/>
  <c r="D279" i="25" a="1"/>
  <c r="D279" i="25" s="1"/>
  <c r="C279" i="25" a="1"/>
  <c r="C279" i="25" s="1"/>
  <c r="G278" i="25" a="1"/>
  <c r="G278" i="25" s="1"/>
  <c r="F278" i="25" a="1"/>
  <c r="F278" i="25" s="1"/>
  <c r="D278" i="25" a="1"/>
  <c r="D278" i="25" s="1"/>
  <c r="C278" i="25" a="1"/>
  <c r="C278" i="25" s="1"/>
  <c r="G277" i="25" a="1"/>
  <c r="G277" i="25" s="1"/>
  <c r="F277" i="25" a="1"/>
  <c r="F277" i="25" s="1"/>
  <c r="D277" i="25" a="1"/>
  <c r="D277" i="25" s="1"/>
  <c r="C277" i="25" a="1"/>
  <c r="C277" i="25" s="1"/>
  <c r="G276" i="25" a="1"/>
  <c r="G276" i="25" s="1"/>
  <c r="F276" i="25" a="1"/>
  <c r="F276" i="25" s="1"/>
  <c r="D276" i="25" a="1"/>
  <c r="D276" i="25" s="1"/>
  <c r="C276" i="25" a="1"/>
  <c r="C276" i="25" s="1"/>
  <c r="G275" i="25" a="1"/>
  <c r="G275" i="25" s="1"/>
  <c r="F275" i="25" a="1"/>
  <c r="F275" i="25" s="1"/>
  <c r="D275" i="25" a="1"/>
  <c r="D275" i="25" s="1"/>
  <c r="C275" i="25" a="1"/>
  <c r="C275" i="25" s="1"/>
  <c r="G274" i="25" a="1"/>
  <c r="G274" i="25" s="1"/>
  <c r="F274" i="25" a="1"/>
  <c r="F274" i="25" s="1"/>
  <c r="D274" i="25" a="1"/>
  <c r="D274" i="25" s="1"/>
  <c r="C274" i="25" a="1"/>
  <c r="C274" i="25" s="1"/>
  <c r="G273" i="25" a="1"/>
  <c r="G273" i="25" s="1"/>
  <c r="F273" i="25" a="1"/>
  <c r="F273" i="25" s="1"/>
  <c r="D273" i="25" a="1"/>
  <c r="D273" i="25" s="1"/>
  <c r="C273" i="25" a="1"/>
  <c r="C273" i="25" s="1"/>
  <c r="G272" i="25" a="1"/>
  <c r="G272" i="25" s="1"/>
  <c r="F272" i="25" a="1"/>
  <c r="F272" i="25" s="1"/>
  <c r="D272" i="25" a="1"/>
  <c r="D272" i="25" s="1"/>
  <c r="C272" i="25" a="1"/>
  <c r="C272" i="25" s="1"/>
  <c r="G271" i="25" a="1"/>
  <c r="G271" i="25" s="1"/>
  <c r="F271" i="25" a="1"/>
  <c r="F271" i="25" s="1"/>
  <c r="D271" i="25" a="1"/>
  <c r="D271" i="25" s="1"/>
  <c r="C271" i="25" a="1"/>
  <c r="C271" i="25" s="1"/>
  <c r="G270" i="25" a="1"/>
  <c r="G270" i="25" s="1"/>
  <c r="F270" i="25" a="1"/>
  <c r="F270" i="25" s="1"/>
  <c r="D270" i="25" a="1"/>
  <c r="D270" i="25" s="1"/>
  <c r="C270" i="25" a="1"/>
  <c r="C270" i="25" s="1"/>
  <c r="G269" i="25" a="1"/>
  <c r="G269" i="25" s="1"/>
  <c r="F269" i="25" a="1"/>
  <c r="F269" i="25" s="1"/>
  <c r="D269" i="25" a="1"/>
  <c r="D269" i="25" s="1"/>
  <c r="C269" i="25" a="1"/>
  <c r="C269" i="25" s="1"/>
  <c r="G268" i="25" a="1"/>
  <c r="G268" i="25" s="1"/>
  <c r="F268" i="25" a="1"/>
  <c r="F268" i="25" s="1"/>
  <c r="D268" i="25" a="1"/>
  <c r="D268" i="25" s="1"/>
  <c r="C268" i="25" a="1"/>
  <c r="C268" i="25" s="1"/>
  <c r="G267" i="25" a="1"/>
  <c r="G267" i="25" s="1"/>
  <c r="F267" i="25" a="1"/>
  <c r="F267" i="25" s="1"/>
  <c r="D267" i="25" a="1"/>
  <c r="D267" i="25" s="1"/>
  <c r="C267" i="25" a="1"/>
  <c r="C267" i="25" s="1"/>
  <c r="G266" i="25" a="1"/>
  <c r="G266" i="25" s="1"/>
  <c r="F266" i="25" a="1"/>
  <c r="F266" i="25" s="1"/>
  <c r="D266" i="25" a="1"/>
  <c r="D266" i="25" s="1"/>
  <c r="C266" i="25" a="1"/>
  <c r="C266" i="25" s="1"/>
  <c r="G265" i="25" a="1"/>
  <c r="G265" i="25" s="1"/>
  <c r="F265" i="25" a="1"/>
  <c r="F265" i="25" s="1"/>
  <c r="D265" i="25" a="1"/>
  <c r="D265" i="25" s="1"/>
  <c r="C265" i="25" a="1"/>
  <c r="C265" i="25" s="1"/>
  <c r="G264" i="25" a="1"/>
  <c r="G264" i="25" s="1"/>
  <c r="F264" i="25" a="1"/>
  <c r="F264" i="25" s="1"/>
  <c r="D264" i="25" a="1"/>
  <c r="D264" i="25" s="1"/>
  <c r="C264" i="25" a="1"/>
  <c r="C264" i="25" s="1"/>
  <c r="G263" i="25" a="1"/>
  <c r="G263" i="25" s="1"/>
  <c r="F263" i="25" a="1"/>
  <c r="F263" i="25" s="1"/>
  <c r="D263" i="25" a="1"/>
  <c r="D263" i="25" s="1"/>
  <c r="C263" i="25" a="1"/>
  <c r="C263" i="25" s="1"/>
  <c r="G262" i="25" a="1"/>
  <c r="G262" i="25" s="1"/>
  <c r="F262" i="25" a="1"/>
  <c r="F262" i="25" s="1"/>
  <c r="D262" i="25" a="1"/>
  <c r="D262" i="25" s="1"/>
  <c r="C262" i="25" a="1"/>
  <c r="C262" i="25" s="1"/>
  <c r="G261" i="25" a="1"/>
  <c r="G261" i="25" s="1"/>
  <c r="F261" i="25" a="1"/>
  <c r="F261" i="25" s="1"/>
  <c r="D261" i="25" a="1"/>
  <c r="D261" i="25" s="1"/>
  <c r="C261" i="25" a="1"/>
  <c r="C261" i="25" s="1"/>
  <c r="G260" i="25" a="1"/>
  <c r="G260" i="25" s="1"/>
  <c r="F260" i="25" a="1"/>
  <c r="F260" i="25" s="1"/>
  <c r="D260" i="25" a="1"/>
  <c r="D260" i="25" s="1"/>
  <c r="C260" i="25" a="1"/>
  <c r="C260" i="25" s="1"/>
  <c r="G259" i="25" a="1"/>
  <c r="G259" i="25" s="1"/>
  <c r="F259" i="25" a="1"/>
  <c r="F259" i="25" s="1"/>
  <c r="D259" i="25" a="1"/>
  <c r="D259" i="25" s="1"/>
  <c r="C259" i="25" a="1"/>
  <c r="C259" i="25" s="1"/>
  <c r="G258" i="25" a="1"/>
  <c r="G258" i="25" s="1"/>
  <c r="F258" i="25" a="1"/>
  <c r="F258" i="25" s="1"/>
  <c r="D258" i="25" a="1"/>
  <c r="D258" i="25" s="1"/>
  <c r="C258" i="25" a="1"/>
  <c r="C258" i="25" s="1"/>
  <c r="G257" i="25" a="1"/>
  <c r="G257" i="25" s="1"/>
  <c r="F257" i="25" a="1"/>
  <c r="F257" i="25" s="1"/>
  <c r="D257" i="25" a="1"/>
  <c r="D257" i="25" s="1"/>
  <c r="C257" i="25" a="1"/>
  <c r="C257" i="25" s="1"/>
  <c r="G256" i="25" a="1"/>
  <c r="G256" i="25" s="1"/>
  <c r="F256" i="25" a="1"/>
  <c r="F256" i="25" s="1"/>
  <c r="D256" i="25" a="1"/>
  <c r="D256" i="25" s="1"/>
  <c r="C256" i="25" a="1"/>
  <c r="C256" i="25" s="1"/>
  <c r="G255" i="25" a="1"/>
  <c r="G255" i="25" s="1"/>
  <c r="F255" i="25" a="1"/>
  <c r="F255" i="25" s="1"/>
  <c r="D255" i="25" a="1"/>
  <c r="D255" i="25" s="1"/>
  <c r="C255" i="25" a="1"/>
  <c r="C255" i="25" s="1"/>
  <c r="G254" i="25" a="1"/>
  <c r="G254" i="25" s="1"/>
  <c r="F254" i="25" a="1"/>
  <c r="F254" i="25" s="1"/>
  <c r="D254" i="25" a="1"/>
  <c r="D254" i="25" s="1"/>
  <c r="C254" i="25" a="1"/>
  <c r="C254" i="25" s="1"/>
  <c r="G253" i="25" a="1"/>
  <c r="G253" i="25" s="1"/>
  <c r="F253" i="25" a="1"/>
  <c r="F253" i="25" s="1"/>
  <c r="D253" i="25" a="1"/>
  <c r="D253" i="25" s="1"/>
  <c r="C253" i="25" a="1"/>
  <c r="C253" i="25" s="1"/>
  <c r="G252" i="25" a="1"/>
  <c r="G252" i="25" s="1"/>
  <c r="F252" i="25" a="1"/>
  <c r="F252" i="25" s="1"/>
  <c r="D252" i="25" a="1"/>
  <c r="D252" i="25" s="1"/>
  <c r="C252" i="25" a="1"/>
  <c r="C252" i="25" s="1"/>
  <c r="G251" i="25" a="1"/>
  <c r="G251" i="25" s="1"/>
  <c r="F251" i="25" a="1"/>
  <c r="F251" i="25" s="1"/>
  <c r="D251" i="25" a="1"/>
  <c r="D251" i="25" s="1"/>
  <c r="C251" i="25" a="1"/>
  <c r="C251" i="25" s="1"/>
  <c r="G250" i="25" a="1"/>
  <c r="G250" i="25" s="1"/>
  <c r="F250" i="25" a="1"/>
  <c r="F250" i="25" s="1"/>
  <c r="D250" i="25" a="1"/>
  <c r="D250" i="25" s="1"/>
  <c r="C250" i="25" a="1"/>
  <c r="C250" i="25" s="1"/>
  <c r="G249" i="25" a="1"/>
  <c r="G249" i="25" s="1"/>
  <c r="F249" i="25" a="1"/>
  <c r="F249" i="25" s="1"/>
  <c r="D249" i="25" a="1"/>
  <c r="D249" i="25" s="1"/>
  <c r="C249" i="25" a="1"/>
  <c r="C249" i="25" s="1"/>
  <c r="G248" i="25" a="1"/>
  <c r="G248" i="25" s="1"/>
  <c r="F248" i="25" a="1"/>
  <c r="F248" i="25" s="1"/>
  <c r="D248" i="25" a="1"/>
  <c r="D248" i="25" s="1"/>
  <c r="C248" i="25" a="1"/>
  <c r="C248" i="25" s="1"/>
  <c r="G247" i="25" a="1"/>
  <c r="G247" i="25" s="1"/>
  <c r="F247" i="25" a="1"/>
  <c r="F247" i="25" s="1"/>
  <c r="D247" i="25" a="1"/>
  <c r="D247" i="25" s="1"/>
  <c r="C247" i="25" a="1"/>
  <c r="C247" i="25" s="1"/>
  <c r="G246" i="25" a="1"/>
  <c r="G246" i="25" s="1"/>
  <c r="F246" i="25" a="1"/>
  <c r="F246" i="25" s="1"/>
  <c r="D246" i="25" a="1"/>
  <c r="D246" i="25" s="1"/>
  <c r="C246" i="25" a="1"/>
  <c r="C246" i="25" s="1"/>
  <c r="G245" i="25" a="1"/>
  <c r="G245" i="25" s="1"/>
  <c r="F245" i="25" a="1"/>
  <c r="F245" i="25" s="1"/>
  <c r="D245" i="25" a="1"/>
  <c r="D245" i="25" s="1"/>
  <c r="C245" i="25" a="1"/>
  <c r="C245" i="25" s="1"/>
  <c r="G244" i="25" a="1"/>
  <c r="G244" i="25" s="1"/>
  <c r="F244" i="25" a="1"/>
  <c r="F244" i="25" s="1"/>
  <c r="D244" i="25" a="1"/>
  <c r="D244" i="25" s="1"/>
  <c r="C244" i="25" a="1"/>
  <c r="C244" i="25" s="1"/>
  <c r="G243" i="25" a="1"/>
  <c r="G243" i="25" s="1"/>
  <c r="F243" i="25" a="1"/>
  <c r="F243" i="25" s="1"/>
  <c r="D243" i="25" a="1"/>
  <c r="D243" i="25" s="1"/>
  <c r="C243" i="25" a="1"/>
  <c r="C243" i="25" s="1"/>
  <c r="G242" i="25" a="1"/>
  <c r="G242" i="25" s="1"/>
  <c r="F242" i="25" a="1"/>
  <c r="F242" i="25" s="1"/>
  <c r="D242" i="25" a="1"/>
  <c r="D242" i="25" s="1"/>
  <c r="C242" i="25" a="1"/>
  <c r="C242" i="25" s="1"/>
  <c r="G241" i="25" a="1"/>
  <c r="G241" i="25" s="1"/>
  <c r="F241" i="25" a="1"/>
  <c r="F241" i="25" s="1"/>
  <c r="D241" i="25" a="1"/>
  <c r="D241" i="25" s="1"/>
  <c r="C241" i="25" a="1"/>
  <c r="C241" i="25" s="1"/>
  <c r="G240" i="25" a="1"/>
  <c r="G240" i="25" s="1"/>
  <c r="F240" i="25" a="1"/>
  <c r="F240" i="25" s="1"/>
  <c r="D240" i="25" a="1"/>
  <c r="D240" i="25" s="1"/>
  <c r="C240" i="25" a="1"/>
  <c r="C240" i="25" s="1"/>
  <c r="G239" i="25" a="1"/>
  <c r="G239" i="25" s="1"/>
  <c r="F239" i="25" a="1"/>
  <c r="F239" i="25" s="1"/>
  <c r="D239" i="25" a="1"/>
  <c r="D239" i="25" s="1"/>
  <c r="C239" i="25" a="1"/>
  <c r="C239" i="25" s="1"/>
  <c r="G238" i="25" a="1"/>
  <c r="G238" i="25" s="1"/>
  <c r="F238" i="25" a="1"/>
  <c r="F238" i="25" s="1"/>
  <c r="D238" i="25" a="1"/>
  <c r="D238" i="25" s="1"/>
  <c r="C238" i="25" a="1"/>
  <c r="C238" i="25" s="1"/>
  <c r="G237" i="25" a="1"/>
  <c r="G237" i="25" s="1"/>
  <c r="F237" i="25" a="1"/>
  <c r="F237" i="25" s="1"/>
  <c r="D237" i="25" a="1"/>
  <c r="D237" i="25" s="1"/>
  <c r="C237" i="25" a="1"/>
  <c r="C237" i="25" s="1"/>
  <c r="G236" i="25" a="1"/>
  <c r="G236" i="25" s="1"/>
  <c r="F236" i="25" a="1"/>
  <c r="F236" i="25" s="1"/>
  <c r="D236" i="25" a="1"/>
  <c r="D236" i="25" s="1"/>
  <c r="C236" i="25" a="1"/>
  <c r="C236" i="25" s="1"/>
  <c r="G235" i="25" a="1"/>
  <c r="G235" i="25" s="1"/>
  <c r="F235" i="25" a="1"/>
  <c r="F235" i="25" s="1"/>
  <c r="D235" i="25" a="1"/>
  <c r="D235" i="25" s="1"/>
  <c r="C235" i="25" a="1"/>
  <c r="C235" i="25" s="1"/>
  <c r="G234" i="25" a="1"/>
  <c r="G234" i="25" s="1"/>
  <c r="F234" i="25" a="1"/>
  <c r="F234" i="25" s="1"/>
  <c r="D234" i="25" a="1"/>
  <c r="D234" i="25" s="1"/>
  <c r="C234" i="25" a="1"/>
  <c r="C234" i="25" s="1"/>
  <c r="G233" i="25" a="1"/>
  <c r="G233" i="25" s="1"/>
  <c r="F233" i="25" a="1"/>
  <c r="F233" i="25" s="1"/>
  <c r="D233" i="25" a="1"/>
  <c r="D233" i="25" s="1"/>
  <c r="C233" i="25" a="1"/>
  <c r="C233" i="25" s="1"/>
  <c r="G232" i="25" a="1"/>
  <c r="G232" i="25" s="1"/>
  <c r="F232" i="25" a="1"/>
  <c r="F232" i="25" s="1"/>
  <c r="D232" i="25" a="1"/>
  <c r="D232" i="25" s="1"/>
  <c r="C232" i="25" a="1"/>
  <c r="C232" i="25" s="1"/>
  <c r="G231" i="25" a="1"/>
  <c r="G231" i="25" s="1"/>
  <c r="F231" i="25" a="1"/>
  <c r="F231" i="25" s="1"/>
  <c r="D231" i="25" a="1"/>
  <c r="D231" i="25" s="1"/>
  <c r="C231" i="25" a="1"/>
  <c r="C231" i="25" s="1"/>
  <c r="G230" i="25" a="1"/>
  <c r="G230" i="25" s="1"/>
  <c r="F230" i="25" a="1"/>
  <c r="F230" i="25" s="1"/>
  <c r="D230" i="25" a="1"/>
  <c r="D230" i="25" s="1"/>
  <c r="C230" i="25" a="1"/>
  <c r="C230" i="25" s="1"/>
  <c r="G229" i="25" a="1"/>
  <c r="G229" i="25" s="1"/>
  <c r="F229" i="25" a="1"/>
  <c r="F229" i="25" s="1"/>
  <c r="D229" i="25" a="1"/>
  <c r="D229" i="25" s="1"/>
  <c r="C229" i="25" a="1"/>
  <c r="C229" i="25" s="1"/>
  <c r="G228" i="25" a="1"/>
  <c r="G228" i="25" s="1"/>
  <c r="F228" i="25" a="1"/>
  <c r="F228" i="25" s="1"/>
  <c r="D228" i="25" a="1"/>
  <c r="D228" i="25" s="1"/>
  <c r="C228" i="25" a="1"/>
  <c r="C228" i="25" s="1"/>
  <c r="G227" i="25" a="1"/>
  <c r="G227" i="25" s="1"/>
  <c r="F227" i="25" a="1"/>
  <c r="F227" i="25" s="1"/>
  <c r="D227" i="25" a="1"/>
  <c r="D227" i="25" s="1"/>
  <c r="C227" i="25" a="1"/>
  <c r="C227" i="25" s="1"/>
  <c r="G226" i="25" a="1"/>
  <c r="G226" i="25" s="1"/>
  <c r="F226" i="25" a="1"/>
  <c r="F226" i="25" s="1"/>
  <c r="D226" i="25" a="1"/>
  <c r="D226" i="25" s="1"/>
  <c r="C226" i="25" a="1"/>
  <c r="C226" i="25" s="1"/>
  <c r="G225" i="25" a="1"/>
  <c r="G225" i="25" s="1"/>
  <c r="F225" i="25" a="1"/>
  <c r="F225" i="25" s="1"/>
  <c r="D225" i="25" a="1"/>
  <c r="D225" i="25" s="1"/>
  <c r="C225" i="25" a="1"/>
  <c r="C225" i="25" s="1"/>
  <c r="G224" i="25" a="1"/>
  <c r="G224" i="25" s="1"/>
  <c r="F224" i="25" a="1"/>
  <c r="F224" i="25" s="1"/>
  <c r="D224" i="25" a="1"/>
  <c r="D224" i="25" s="1"/>
  <c r="C224" i="25" a="1"/>
  <c r="C224" i="25" s="1"/>
  <c r="G223" i="25" a="1"/>
  <c r="G223" i="25" s="1"/>
  <c r="F223" i="25" a="1"/>
  <c r="F223" i="25" s="1"/>
  <c r="D223" i="25" a="1"/>
  <c r="D223" i="25" s="1"/>
  <c r="C223" i="25" a="1"/>
  <c r="C223" i="25" s="1"/>
  <c r="G222" i="25" a="1"/>
  <c r="G222" i="25" s="1"/>
  <c r="F222" i="25" a="1"/>
  <c r="F222" i="25" s="1"/>
  <c r="D222" i="25" a="1"/>
  <c r="D222" i="25" s="1"/>
  <c r="C222" i="25" a="1"/>
  <c r="C222" i="25" s="1"/>
  <c r="G221" i="25" a="1"/>
  <c r="G221" i="25" s="1"/>
  <c r="F221" i="25" a="1"/>
  <c r="F221" i="25" s="1"/>
  <c r="D221" i="25" a="1"/>
  <c r="D221" i="25" s="1"/>
  <c r="C221" i="25" a="1"/>
  <c r="C221" i="25" s="1"/>
  <c r="G220" i="25" a="1"/>
  <c r="G220" i="25" s="1"/>
  <c r="F220" i="25" a="1"/>
  <c r="F220" i="25" s="1"/>
  <c r="D220" i="25" a="1"/>
  <c r="D220" i="25" s="1"/>
  <c r="C220" i="25" a="1"/>
  <c r="C220" i="25" s="1"/>
  <c r="G219" i="25" a="1"/>
  <c r="G219" i="25" s="1"/>
  <c r="F219" i="25" a="1"/>
  <c r="F219" i="25" s="1"/>
  <c r="D219" i="25" a="1"/>
  <c r="D219" i="25" s="1"/>
  <c r="C219" i="25" a="1"/>
  <c r="C219" i="25" s="1"/>
  <c r="G218" i="25" a="1"/>
  <c r="G218" i="25" s="1"/>
  <c r="F218" i="25" a="1"/>
  <c r="F218" i="25" s="1"/>
  <c r="D218" i="25" a="1"/>
  <c r="D218" i="25" s="1"/>
  <c r="C218" i="25" a="1"/>
  <c r="C218" i="25" s="1"/>
  <c r="G217" i="25" a="1"/>
  <c r="G217" i="25" s="1"/>
  <c r="F217" i="25" a="1"/>
  <c r="F217" i="25" s="1"/>
  <c r="D217" i="25" a="1"/>
  <c r="D217" i="25" s="1"/>
  <c r="C217" i="25" a="1"/>
  <c r="C217" i="25" s="1"/>
  <c r="G216" i="25" a="1"/>
  <c r="G216" i="25" s="1"/>
  <c r="F216" i="25" a="1"/>
  <c r="F216" i="25" s="1"/>
  <c r="D216" i="25" a="1"/>
  <c r="D216" i="25" s="1"/>
  <c r="C216" i="25" a="1"/>
  <c r="C216" i="25" s="1"/>
  <c r="G215" i="25" a="1"/>
  <c r="G215" i="25" s="1"/>
  <c r="F215" i="25" a="1"/>
  <c r="F215" i="25" s="1"/>
  <c r="D215" i="25" a="1"/>
  <c r="D215" i="25" s="1"/>
  <c r="C215" i="25" a="1"/>
  <c r="C215" i="25" s="1"/>
  <c r="G214" i="25" a="1"/>
  <c r="G214" i="25" s="1"/>
  <c r="F214" i="25" a="1"/>
  <c r="F214" i="25" s="1"/>
  <c r="D214" i="25" a="1"/>
  <c r="D214" i="25" s="1"/>
  <c r="C214" i="25" a="1"/>
  <c r="C214" i="25" s="1"/>
  <c r="G213" i="25" a="1"/>
  <c r="G213" i="25" s="1"/>
  <c r="F213" i="25" a="1"/>
  <c r="F213" i="25" s="1"/>
  <c r="D213" i="25" a="1"/>
  <c r="D213" i="25" s="1"/>
  <c r="C213" i="25" a="1"/>
  <c r="C213" i="25" s="1"/>
  <c r="G212" i="25" a="1"/>
  <c r="G212" i="25" s="1"/>
  <c r="F212" i="25" a="1"/>
  <c r="F212" i="25" s="1"/>
  <c r="D212" i="25" a="1"/>
  <c r="D212" i="25" s="1"/>
  <c r="C212" i="25" a="1"/>
  <c r="C212" i="25" s="1"/>
  <c r="G211" i="25" a="1"/>
  <c r="G211" i="25" s="1"/>
  <c r="F211" i="25" a="1"/>
  <c r="F211" i="25" s="1"/>
  <c r="D211" i="25" a="1"/>
  <c r="D211" i="25" s="1"/>
  <c r="C211" i="25" a="1"/>
  <c r="C211" i="25" s="1"/>
  <c r="G210" i="25" a="1"/>
  <c r="G210" i="25" s="1"/>
  <c r="F210" i="25" a="1"/>
  <c r="F210" i="25" s="1"/>
  <c r="D210" i="25" a="1"/>
  <c r="D210" i="25" s="1"/>
  <c r="C210" i="25" a="1"/>
  <c r="C210" i="25" s="1"/>
  <c r="G209" i="25" a="1"/>
  <c r="G209" i="25" s="1"/>
  <c r="F209" i="25" a="1"/>
  <c r="F209" i="25" s="1"/>
  <c r="D209" i="25" a="1"/>
  <c r="D209" i="25" s="1"/>
  <c r="C209" i="25" a="1"/>
  <c r="C209" i="25" s="1"/>
  <c r="G208" i="25" a="1"/>
  <c r="G208" i="25" s="1"/>
  <c r="F208" i="25" a="1"/>
  <c r="F208" i="25" s="1"/>
  <c r="D208" i="25" a="1"/>
  <c r="D208" i="25" s="1"/>
  <c r="C208" i="25" a="1"/>
  <c r="C208" i="25" s="1"/>
  <c r="G207" i="25" a="1"/>
  <c r="G207" i="25" s="1"/>
  <c r="F207" i="25" a="1"/>
  <c r="F207" i="25" s="1"/>
  <c r="D207" i="25" a="1"/>
  <c r="D207" i="25" s="1"/>
  <c r="C207" i="25" a="1"/>
  <c r="C207" i="25" s="1"/>
  <c r="G206" i="25" a="1"/>
  <c r="G206" i="25" s="1"/>
  <c r="F206" i="25" a="1"/>
  <c r="F206" i="25" s="1"/>
  <c r="D206" i="25" a="1"/>
  <c r="D206" i="25" s="1"/>
  <c r="C206" i="25" a="1"/>
  <c r="C206" i="25" s="1"/>
  <c r="G205" i="25" a="1"/>
  <c r="G205" i="25" s="1"/>
  <c r="F205" i="25" a="1"/>
  <c r="F205" i="25" s="1"/>
  <c r="D205" i="25" a="1"/>
  <c r="D205" i="25" s="1"/>
  <c r="C205" i="25" a="1"/>
  <c r="C205" i="25" s="1"/>
  <c r="G204" i="25" a="1"/>
  <c r="G204" i="25" s="1"/>
  <c r="F204" i="25" a="1"/>
  <c r="F204" i="25" s="1"/>
  <c r="D204" i="25" a="1"/>
  <c r="D204" i="25" s="1"/>
  <c r="C204" i="25" a="1"/>
  <c r="C204" i="25" s="1"/>
  <c r="G203" i="25" a="1"/>
  <c r="G203" i="25" s="1"/>
  <c r="F203" i="25" a="1"/>
  <c r="F203" i="25" s="1"/>
  <c r="D203" i="25" a="1"/>
  <c r="D203" i="25" s="1"/>
  <c r="C203" i="25" a="1"/>
  <c r="C203" i="25" s="1"/>
  <c r="G202" i="25" a="1"/>
  <c r="G202" i="25" s="1"/>
  <c r="F202" i="25" a="1"/>
  <c r="F202" i="25" s="1"/>
  <c r="D202" i="25" a="1"/>
  <c r="D202" i="25" s="1"/>
  <c r="C202" i="25" a="1"/>
  <c r="C202" i="25" s="1"/>
  <c r="G201" i="25" a="1"/>
  <c r="G201" i="25" s="1"/>
  <c r="F201" i="25" a="1"/>
  <c r="F201" i="25" s="1"/>
  <c r="D201" i="25" a="1"/>
  <c r="D201" i="25" s="1"/>
  <c r="C201" i="25" a="1"/>
  <c r="C201" i="25" s="1"/>
  <c r="G200" i="25" a="1"/>
  <c r="G200" i="25" s="1"/>
  <c r="F200" i="25" a="1"/>
  <c r="F200" i="25" s="1"/>
  <c r="D200" i="25" a="1"/>
  <c r="D200" i="25" s="1"/>
  <c r="C200" i="25" a="1"/>
  <c r="C200" i="25" s="1"/>
  <c r="G199" i="25" a="1"/>
  <c r="G199" i="25" s="1"/>
  <c r="F199" i="25" a="1"/>
  <c r="F199" i="25" s="1"/>
  <c r="D199" i="25" a="1"/>
  <c r="D199" i="25" s="1"/>
  <c r="C199" i="25" a="1"/>
  <c r="C199" i="25" s="1"/>
  <c r="G198" i="25" a="1"/>
  <c r="G198" i="25" s="1"/>
  <c r="F198" i="25" a="1"/>
  <c r="F198" i="25" s="1"/>
  <c r="D198" i="25" a="1"/>
  <c r="D198" i="25" s="1"/>
  <c r="C198" i="25" a="1"/>
  <c r="C198" i="25" s="1"/>
  <c r="G197" i="25" a="1"/>
  <c r="G197" i="25" s="1"/>
  <c r="F197" i="25" a="1"/>
  <c r="F197" i="25" s="1"/>
  <c r="D197" i="25" a="1"/>
  <c r="D197" i="25" s="1"/>
  <c r="C197" i="25" a="1"/>
  <c r="C197" i="25" s="1"/>
  <c r="G196" i="25" a="1"/>
  <c r="G196" i="25" s="1"/>
  <c r="F196" i="25" a="1"/>
  <c r="F196" i="25" s="1"/>
  <c r="D196" i="25" a="1"/>
  <c r="D196" i="25" s="1"/>
  <c r="C196" i="25" a="1"/>
  <c r="C196" i="25" s="1"/>
  <c r="G195" i="25" a="1"/>
  <c r="G195" i="25" s="1"/>
  <c r="F195" i="25" a="1"/>
  <c r="F195" i="25" s="1"/>
  <c r="D195" i="25" a="1"/>
  <c r="D195" i="25" s="1"/>
  <c r="C195" i="25" a="1"/>
  <c r="C195" i="25" s="1"/>
  <c r="G194" i="25" a="1"/>
  <c r="G194" i="25" s="1"/>
  <c r="F194" i="25" a="1"/>
  <c r="F194" i="25" s="1"/>
  <c r="D194" i="25" a="1"/>
  <c r="D194" i="25" s="1"/>
  <c r="C194" i="25" a="1"/>
  <c r="C194" i="25" s="1"/>
  <c r="G193" i="25" a="1"/>
  <c r="G193" i="25" s="1"/>
  <c r="F193" i="25" a="1"/>
  <c r="F193" i="25" s="1"/>
  <c r="D193" i="25" a="1"/>
  <c r="D193" i="25" s="1"/>
  <c r="C193" i="25" a="1"/>
  <c r="C193" i="25" s="1"/>
  <c r="G192" i="25" a="1"/>
  <c r="G192" i="25" s="1"/>
  <c r="F192" i="25" a="1"/>
  <c r="F192" i="25" s="1"/>
  <c r="D192" i="25" a="1"/>
  <c r="D192" i="25" s="1"/>
  <c r="C192" i="25" a="1"/>
  <c r="C192" i="25" s="1"/>
  <c r="G191" i="25" a="1"/>
  <c r="G191" i="25" s="1"/>
  <c r="F191" i="25" a="1"/>
  <c r="F191" i="25" s="1"/>
  <c r="D191" i="25" a="1"/>
  <c r="D191" i="25" s="1"/>
  <c r="C191" i="25" a="1"/>
  <c r="C191" i="25" s="1"/>
  <c r="G190" i="25" a="1"/>
  <c r="G190" i="25" s="1"/>
  <c r="F190" i="25" a="1"/>
  <c r="F190" i="25" s="1"/>
  <c r="D190" i="25" a="1"/>
  <c r="D190" i="25" s="1"/>
  <c r="C190" i="25" a="1"/>
  <c r="C190" i="25" s="1"/>
  <c r="G189" i="25" a="1"/>
  <c r="G189" i="25" s="1"/>
  <c r="F189" i="25" a="1"/>
  <c r="F189" i="25" s="1"/>
  <c r="D189" i="25" a="1"/>
  <c r="D189" i="25" s="1"/>
  <c r="C189" i="25" a="1"/>
  <c r="C189" i="25" s="1"/>
  <c r="G188" i="25" a="1"/>
  <c r="G188" i="25" s="1"/>
  <c r="F188" i="25" a="1"/>
  <c r="F188" i="25" s="1"/>
  <c r="D188" i="25" a="1"/>
  <c r="D188" i="25" s="1"/>
  <c r="C188" i="25" a="1"/>
  <c r="C188" i="25" s="1"/>
  <c r="G187" i="25" a="1"/>
  <c r="G187" i="25" s="1"/>
  <c r="F187" i="25" a="1"/>
  <c r="F187" i="25" s="1"/>
  <c r="D187" i="25" a="1"/>
  <c r="D187" i="25" s="1"/>
  <c r="C187" i="25" a="1"/>
  <c r="C187" i="25" s="1"/>
  <c r="G186" i="25" a="1"/>
  <c r="G186" i="25" s="1"/>
  <c r="F186" i="25" a="1"/>
  <c r="F186" i="25" s="1"/>
  <c r="D186" i="25" a="1"/>
  <c r="D186" i="25" s="1"/>
  <c r="C186" i="25" a="1"/>
  <c r="C186" i="25" s="1"/>
  <c r="G185" i="25" a="1"/>
  <c r="G185" i="25" s="1"/>
  <c r="F185" i="25" a="1"/>
  <c r="F185" i="25" s="1"/>
  <c r="D185" i="25" a="1"/>
  <c r="D185" i="25" s="1"/>
  <c r="C185" i="25" a="1"/>
  <c r="C185" i="25" s="1"/>
  <c r="G184" i="25" a="1"/>
  <c r="G184" i="25" s="1"/>
  <c r="F184" i="25" a="1"/>
  <c r="F184" i="25" s="1"/>
  <c r="D184" i="25" a="1"/>
  <c r="D184" i="25" s="1"/>
  <c r="C184" i="25" a="1"/>
  <c r="C184" i="25" s="1"/>
  <c r="G183" i="25" a="1"/>
  <c r="G183" i="25" s="1"/>
  <c r="F183" i="25" a="1"/>
  <c r="F183" i="25" s="1"/>
  <c r="D183" i="25" a="1"/>
  <c r="D183" i="25" s="1"/>
  <c r="C183" i="25" a="1"/>
  <c r="C183" i="25" s="1"/>
  <c r="G182" i="25" a="1"/>
  <c r="G182" i="25" s="1"/>
  <c r="F182" i="25" a="1"/>
  <c r="F182" i="25" s="1"/>
  <c r="D182" i="25" a="1"/>
  <c r="D182" i="25" s="1"/>
  <c r="C182" i="25" a="1"/>
  <c r="C182" i="25" s="1"/>
  <c r="G181" i="25" a="1"/>
  <c r="G181" i="25" s="1"/>
  <c r="F181" i="25" a="1"/>
  <c r="F181" i="25" s="1"/>
  <c r="D181" i="25" a="1"/>
  <c r="D181" i="25" s="1"/>
  <c r="C181" i="25" a="1"/>
  <c r="C181" i="25" s="1"/>
  <c r="G180" i="25" a="1"/>
  <c r="G180" i="25" s="1"/>
  <c r="F180" i="25" a="1"/>
  <c r="F180" i="25" s="1"/>
  <c r="D180" i="25" a="1"/>
  <c r="D180" i="25" s="1"/>
  <c r="C180" i="25" a="1"/>
  <c r="C180" i="25" s="1"/>
  <c r="G179" i="25" a="1"/>
  <c r="G179" i="25" s="1"/>
  <c r="F179" i="25" a="1"/>
  <c r="F179" i="25" s="1"/>
  <c r="D179" i="25" a="1"/>
  <c r="D179" i="25" s="1"/>
  <c r="C179" i="25" a="1"/>
  <c r="C179" i="25" s="1"/>
  <c r="G178" i="25" a="1"/>
  <c r="G178" i="25" s="1"/>
  <c r="F178" i="25" a="1"/>
  <c r="F178" i="25" s="1"/>
  <c r="D178" i="25" a="1"/>
  <c r="D178" i="25" s="1"/>
  <c r="C178" i="25" a="1"/>
  <c r="C178" i="25" s="1"/>
  <c r="G177" i="25" a="1"/>
  <c r="G177" i="25" s="1"/>
  <c r="F177" i="25" a="1"/>
  <c r="F177" i="25" s="1"/>
  <c r="D177" i="25" a="1"/>
  <c r="D177" i="25" s="1"/>
  <c r="C177" i="25" a="1"/>
  <c r="C177" i="25" s="1"/>
  <c r="G176" i="25" a="1"/>
  <c r="G176" i="25" s="1"/>
  <c r="F176" i="25" a="1"/>
  <c r="F176" i="25" s="1"/>
  <c r="D176" i="25" a="1"/>
  <c r="D176" i="25" s="1"/>
  <c r="C176" i="25" a="1"/>
  <c r="C176" i="25" s="1"/>
  <c r="G175" i="25" a="1"/>
  <c r="G175" i="25" s="1"/>
  <c r="F175" i="25" a="1"/>
  <c r="F175" i="25" s="1"/>
  <c r="D175" i="25" a="1"/>
  <c r="D175" i="25" s="1"/>
  <c r="C175" i="25" a="1"/>
  <c r="C175" i="25" s="1"/>
  <c r="G174" i="25" a="1"/>
  <c r="G174" i="25" s="1"/>
  <c r="F174" i="25" a="1"/>
  <c r="F174" i="25" s="1"/>
  <c r="D174" i="25" a="1"/>
  <c r="D174" i="25" s="1"/>
  <c r="C174" i="25" a="1"/>
  <c r="C174" i="25" s="1"/>
  <c r="G173" i="25" a="1"/>
  <c r="G173" i="25" s="1"/>
  <c r="F173" i="25" a="1"/>
  <c r="F173" i="25" s="1"/>
  <c r="D173" i="25" a="1"/>
  <c r="D173" i="25" s="1"/>
  <c r="C173" i="25" a="1"/>
  <c r="C173" i="25" s="1"/>
  <c r="G172" i="25" a="1"/>
  <c r="G172" i="25" s="1"/>
  <c r="F172" i="25" a="1"/>
  <c r="F172" i="25" s="1"/>
  <c r="D172" i="25" a="1"/>
  <c r="D172" i="25" s="1"/>
  <c r="C172" i="25" a="1"/>
  <c r="C172" i="25" s="1"/>
  <c r="G171" i="25" a="1"/>
  <c r="G171" i="25" s="1"/>
  <c r="F171" i="25" a="1"/>
  <c r="F171" i="25" s="1"/>
  <c r="D171" i="25" a="1"/>
  <c r="D171" i="25" s="1"/>
  <c r="C171" i="25" a="1"/>
  <c r="C171" i="25" s="1"/>
  <c r="G170" i="25" a="1"/>
  <c r="G170" i="25" s="1"/>
  <c r="F170" i="25" a="1"/>
  <c r="F170" i="25" s="1"/>
  <c r="D170" i="25" a="1"/>
  <c r="D170" i="25" s="1"/>
  <c r="C170" i="25" a="1"/>
  <c r="C170" i="25" s="1"/>
  <c r="G169" i="25" a="1"/>
  <c r="G169" i="25" s="1"/>
  <c r="F169" i="25" a="1"/>
  <c r="F169" i="25" s="1"/>
  <c r="D169" i="25" a="1"/>
  <c r="D169" i="25" s="1"/>
  <c r="C169" i="25" a="1"/>
  <c r="C169" i="25" s="1"/>
  <c r="G168" i="25" a="1"/>
  <c r="G168" i="25" s="1"/>
  <c r="F168" i="25" a="1"/>
  <c r="F168" i="25" s="1"/>
  <c r="D168" i="25" a="1"/>
  <c r="D168" i="25" s="1"/>
  <c r="C168" i="25" a="1"/>
  <c r="C168" i="25" s="1"/>
  <c r="G167" i="25" a="1"/>
  <c r="G167" i="25" s="1"/>
  <c r="F167" i="25" a="1"/>
  <c r="F167" i="25" s="1"/>
  <c r="D167" i="25" a="1"/>
  <c r="D167" i="25" s="1"/>
  <c r="C167" i="25" a="1"/>
  <c r="C167" i="25" s="1"/>
  <c r="G166" i="25" a="1"/>
  <c r="G166" i="25" s="1"/>
  <c r="F166" i="25" a="1"/>
  <c r="F166" i="25" s="1"/>
  <c r="D166" i="25" a="1"/>
  <c r="D166" i="25" s="1"/>
  <c r="C166" i="25" a="1"/>
  <c r="C166" i="25" s="1"/>
  <c r="G165" i="25" a="1"/>
  <c r="G165" i="25" s="1"/>
  <c r="F165" i="25" a="1"/>
  <c r="F165" i="25" s="1"/>
  <c r="D165" i="25" a="1"/>
  <c r="D165" i="25" s="1"/>
  <c r="C165" i="25" a="1"/>
  <c r="C165" i="25" s="1"/>
  <c r="G164" i="25" a="1"/>
  <c r="G164" i="25" s="1"/>
  <c r="F164" i="25" a="1"/>
  <c r="F164" i="25" s="1"/>
  <c r="D164" i="25" a="1"/>
  <c r="D164" i="25" s="1"/>
  <c r="C164" i="25" a="1"/>
  <c r="C164" i="25" s="1"/>
  <c r="G163" i="25" a="1"/>
  <c r="G163" i="25" s="1"/>
  <c r="F163" i="25" a="1"/>
  <c r="F163" i="25" s="1"/>
  <c r="D163" i="25" a="1"/>
  <c r="D163" i="25" s="1"/>
  <c r="C163" i="25" a="1"/>
  <c r="C163" i="25" s="1"/>
  <c r="G162" i="25" a="1"/>
  <c r="G162" i="25" s="1"/>
  <c r="F162" i="25" a="1"/>
  <c r="F162" i="25" s="1"/>
  <c r="D162" i="25" a="1"/>
  <c r="D162" i="25" s="1"/>
  <c r="C162" i="25" a="1"/>
  <c r="C162" i="25" s="1"/>
  <c r="G161" i="25" a="1"/>
  <c r="G161" i="25" s="1"/>
  <c r="F161" i="25" a="1"/>
  <c r="F161" i="25" s="1"/>
  <c r="D161" i="25" a="1"/>
  <c r="D161" i="25" s="1"/>
  <c r="C161" i="25" a="1"/>
  <c r="C161" i="25" s="1"/>
  <c r="G160" i="25" a="1"/>
  <c r="G160" i="25" s="1"/>
  <c r="F160" i="25" a="1"/>
  <c r="F160" i="25" s="1"/>
  <c r="D160" i="25" a="1"/>
  <c r="D160" i="25" s="1"/>
  <c r="C160" i="25" a="1"/>
  <c r="C160" i="25" s="1"/>
  <c r="G159" i="25" a="1"/>
  <c r="G159" i="25" s="1"/>
  <c r="F159" i="25" a="1"/>
  <c r="F159" i="25" s="1"/>
  <c r="D159" i="25" a="1"/>
  <c r="D159" i="25" s="1"/>
  <c r="C159" i="25" a="1"/>
  <c r="C159" i="25" s="1"/>
  <c r="G158" i="25" a="1"/>
  <c r="G158" i="25" s="1"/>
  <c r="F158" i="25" a="1"/>
  <c r="F158" i="25" s="1"/>
  <c r="D158" i="25" a="1"/>
  <c r="D158" i="25" s="1"/>
  <c r="C158" i="25" a="1"/>
  <c r="C158" i="25" s="1"/>
  <c r="G157" i="25" a="1"/>
  <c r="G157" i="25" s="1"/>
  <c r="F157" i="25" a="1"/>
  <c r="F157" i="25" s="1"/>
  <c r="D157" i="25" a="1"/>
  <c r="D157" i="25" s="1"/>
  <c r="C157" i="25" a="1"/>
  <c r="C157" i="25" s="1"/>
  <c r="G156" i="25" a="1"/>
  <c r="G156" i="25" s="1"/>
  <c r="F156" i="25" a="1"/>
  <c r="F156" i="25" s="1"/>
  <c r="D156" i="25" a="1"/>
  <c r="D156" i="25" s="1"/>
  <c r="C156" i="25" a="1"/>
  <c r="C156" i="25" s="1"/>
  <c r="G155" i="25" a="1"/>
  <c r="G155" i="25" s="1"/>
  <c r="F155" i="25" a="1"/>
  <c r="F155" i="25" s="1"/>
  <c r="D155" i="25" a="1"/>
  <c r="D155" i="25" s="1"/>
  <c r="C155" i="25" a="1"/>
  <c r="C155" i="25" s="1"/>
  <c r="G154" i="25" a="1"/>
  <c r="G154" i="25" s="1"/>
  <c r="F154" i="25" a="1"/>
  <c r="F154" i="25" s="1"/>
  <c r="D154" i="25" a="1"/>
  <c r="D154" i="25" s="1"/>
  <c r="C154" i="25" a="1"/>
  <c r="C154" i="25" s="1"/>
  <c r="G153" i="25" a="1"/>
  <c r="G153" i="25" s="1"/>
  <c r="F153" i="25" a="1"/>
  <c r="F153" i="25" s="1"/>
  <c r="D153" i="25" a="1"/>
  <c r="D153" i="25" s="1"/>
  <c r="C153" i="25" a="1"/>
  <c r="C153" i="25" s="1"/>
  <c r="G152" i="25" a="1"/>
  <c r="G152" i="25" s="1"/>
  <c r="F152" i="25" a="1"/>
  <c r="F152" i="25" s="1"/>
  <c r="D152" i="25" a="1"/>
  <c r="D152" i="25" s="1"/>
  <c r="C152" i="25" a="1"/>
  <c r="C152" i="25" s="1"/>
  <c r="G151" i="25" a="1"/>
  <c r="G151" i="25" s="1"/>
  <c r="F151" i="25" a="1"/>
  <c r="F151" i="25" s="1"/>
  <c r="D151" i="25" a="1"/>
  <c r="D151" i="25" s="1"/>
  <c r="C151" i="25" a="1"/>
  <c r="C151" i="25" s="1"/>
  <c r="G150" i="25" a="1"/>
  <c r="G150" i="25" s="1"/>
  <c r="F150" i="25" a="1"/>
  <c r="F150" i="25" s="1"/>
  <c r="D150" i="25" a="1"/>
  <c r="D150" i="25" s="1"/>
  <c r="C150" i="25" a="1"/>
  <c r="C150" i="25" s="1"/>
  <c r="G149" i="25" a="1"/>
  <c r="G149" i="25" s="1"/>
  <c r="F149" i="25" a="1"/>
  <c r="F149" i="25" s="1"/>
  <c r="D149" i="25" a="1"/>
  <c r="D149" i="25" s="1"/>
  <c r="C149" i="25" a="1"/>
  <c r="C149" i="25" s="1"/>
  <c r="G148" i="25" a="1"/>
  <c r="G148" i="25" s="1"/>
  <c r="F148" i="25" a="1"/>
  <c r="F148" i="25" s="1"/>
  <c r="D148" i="25" a="1"/>
  <c r="D148" i="25" s="1"/>
  <c r="C148" i="25" a="1"/>
  <c r="C148" i="25" s="1"/>
  <c r="G147" i="25" a="1"/>
  <c r="G147" i="25" s="1"/>
  <c r="F147" i="25" a="1"/>
  <c r="F147" i="25" s="1"/>
  <c r="D147" i="25" a="1"/>
  <c r="D147" i="25" s="1"/>
  <c r="C147" i="25" a="1"/>
  <c r="C147" i="25" s="1"/>
  <c r="G146" i="25" a="1"/>
  <c r="G146" i="25" s="1"/>
  <c r="F146" i="25" a="1"/>
  <c r="F146" i="25" s="1"/>
  <c r="D146" i="25" a="1"/>
  <c r="D146" i="25" s="1"/>
  <c r="C146" i="25" a="1"/>
  <c r="C146" i="25" s="1"/>
  <c r="G145" i="25" a="1"/>
  <c r="G145" i="25" s="1"/>
  <c r="F145" i="25" a="1"/>
  <c r="F145" i="25" s="1"/>
  <c r="D145" i="25" a="1"/>
  <c r="D145" i="25" s="1"/>
  <c r="C145" i="25" a="1"/>
  <c r="C145" i="25" s="1"/>
  <c r="G144" i="25" a="1"/>
  <c r="G144" i="25" s="1"/>
  <c r="F144" i="25" a="1"/>
  <c r="F144" i="25" s="1"/>
  <c r="D144" i="25" a="1"/>
  <c r="D144" i="25" s="1"/>
  <c r="C144" i="25" a="1"/>
  <c r="C144" i="25" s="1"/>
  <c r="G143" i="25" a="1"/>
  <c r="G143" i="25" s="1"/>
  <c r="F143" i="25" a="1"/>
  <c r="F143" i="25" s="1"/>
  <c r="D143" i="25" a="1"/>
  <c r="D143" i="25" s="1"/>
  <c r="C143" i="25" a="1"/>
  <c r="C143" i="25" s="1"/>
  <c r="G142" i="25" a="1"/>
  <c r="G142" i="25" s="1"/>
  <c r="F142" i="25" a="1"/>
  <c r="F142" i="25" s="1"/>
  <c r="D142" i="25" a="1"/>
  <c r="D142" i="25" s="1"/>
  <c r="C142" i="25" a="1"/>
  <c r="C142" i="25" s="1"/>
  <c r="G141" i="25" a="1"/>
  <c r="G141" i="25" s="1"/>
  <c r="F141" i="25" a="1"/>
  <c r="F141" i="25" s="1"/>
  <c r="D141" i="25" a="1"/>
  <c r="D141" i="25" s="1"/>
  <c r="C141" i="25" a="1"/>
  <c r="C141" i="25" s="1"/>
  <c r="G140" i="25" a="1"/>
  <c r="G140" i="25" s="1"/>
  <c r="F140" i="25" a="1"/>
  <c r="F140" i="25" s="1"/>
  <c r="D140" i="25" a="1"/>
  <c r="D140" i="25" s="1"/>
  <c r="C140" i="25" a="1"/>
  <c r="C140" i="25" s="1"/>
  <c r="G139" i="25" a="1"/>
  <c r="G139" i="25" s="1"/>
  <c r="F139" i="25" a="1"/>
  <c r="F139" i="25" s="1"/>
  <c r="D139" i="25" a="1"/>
  <c r="D139" i="25" s="1"/>
  <c r="C139" i="25" a="1"/>
  <c r="C139" i="25" s="1"/>
  <c r="G138" i="25" a="1"/>
  <c r="G138" i="25" s="1"/>
  <c r="F138" i="25" a="1"/>
  <c r="F138" i="25" s="1"/>
  <c r="D138" i="25" a="1"/>
  <c r="D138" i="25" s="1"/>
  <c r="C138" i="25" a="1"/>
  <c r="C138" i="25" s="1"/>
  <c r="G137" i="25" a="1"/>
  <c r="G137" i="25" s="1"/>
  <c r="F137" i="25" a="1"/>
  <c r="F137" i="25" s="1"/>
  <c r="D137" i="25" a="1"/>
  <c r="D137" i="25" s="1"/>
  <c r="C137" i="25" a="1"/>
  <c r="C137" i="25" s="1"/>
  <c r="G136" i="25" a="1"/>
  <c r="G136" i="25" s="1"/>
  <c r="F136" i="25" a="1"/>
  <c r="F136" i="25" s="1"/>
  <c r="D136" i="25" a="1"/>
  <c r="D136" i="25" s="1"/>
  <c r="C136" i="25" a="1"/>
  <c r="C136" i="25" s="1"/>
  <c r="G135" i="25" a="1"/>
  <c r="G135" i="25" s="1"/>
  <c r="F135" i="25" a="1"/>
  <c r="F135" i="25" s="1"/>
  <c r="D135" i="25" a="1"/>
  <c r="D135" i="25" s="1"/>
  <c r="C135" i="25" a="1"/>
  <c r="C135" i="25" s="1"/>
  <c r="G134" i="25" a="1"/>
  <c r="G134" i="25" s="1"/>
  <c r="F134" i="25" a="1"/>
  <c r="F134" i="25" s="1"/>
  <c r="D134" i="25" a="1"/>
  <c r="D134" i="25" s="1"/>
  <c r="C134" i="25" a="1"/>
  <c r="C134" i="25" s="1"/>
  <c r="G133" i="25" a="1"/>
  <c r="G133" i="25" s="1"/>
  <c r="F133" i="25" a="1"/>
  <c r="F133" i="25" s="1"/>
  <c r="D133" i="25" a="1"/>
  <c r="D133" i="25" s="1"/>
  <c r="C133" i="25" a="1"/>
  <c r="C133" i="25" s="1"/>
  <c r="G132" i="25" a="1"/>
  <c r="G132" i="25" s="1"/>
  <c r="F132" i="25" a="1"/>
  <c r="F132" i="25" s="1"/>
  <c r="D132" i="25" a="1"/>
  <c r="D132" i="25" s="1"/>
  <c r="C132" i="25" a="1"/>
  <c r="C132" i="25" s="1"/>
  <c r="G131" i="25" a="1"/>
  <c r="G131" i="25" s="1"/>
  <c r="F131" i="25" a="1"/>
  <c r="F131" i="25" s="1"/>
  <c r="D131" i="25" a="1"/>
  <c r="D131" i="25" s="1"/>
  <c r="C131" i="25" a="1"/>
  <c r="C131" i="25" s="1"/>
  <c r="G130" i="25" a="1"/>
  <c r="G130" i="25" s="1"/>
  <c r="F130" i="25" a="1"/>
  <c r="F130" i="25" s="1"/>
  <c r="D130" i="25" a="1"/>
  <c r="D130" i="25" s="1"/>
  <c r="C130" i="25" a="1"/>
  <c r="C130" i="25" s="1"/>
  <c r="G129" i="25" a="1"/>
  <c r="G129" i="25" s="1"/>
  <c r="F129" i="25" a="1"/>
  <c r="F129" i="25" s="1"/>
  <c r="D129" i="25" a="1"/>
  <c r="D129" i="25" s="1"/>
  <c r="C129" i="25" a="1"/>
  <c r="C129" i="25" s="1"/>
  <c r="G128" i="25" a="1"/>
  <c r="G128" i="25" s="1"/>
  <c r="F128" i="25" a="1"/>
  <c r="F128" i="25" s="1"/>
  <c r="D128" i="25" a="1"/>
  <c r="D128" i="25" s="1"/>
  <c r="C128" i="25" a="1"/>
  <c r="C128" i="25" s="1"/>
  <c r="G127" i="25" a="1"/>
  <c r="G127" i="25" s="1"/>
  <c r="F127" i="25" a="1"/>
  <c r="F127" i="25" s="1"/>
  <c r="D127" i="25" a="1"/>
  <c r="D127" i="25" s="1"/>
  <c r="C127" i="25" a="1"/>
  <c r="C127" i="25" s="1"/>
  <c r="G126" i="25" a="1"/>
  <c r="G126" i="25" s="1"/>
  <c r="F126" i="25" a="1"/>
  <c r="F126" i="25" s="1"/>
  <c r="D126" i="25" a="1"/>
  <c r="D126" i="25" s="1"/>
  <c r="C126" i="25" a="1"/>
  <c r="C126" i="25" s="1"/>
  <c r="G125" i="25" a="1"/>
  <c r="G125" i="25" s="1"/>
  <c r="F125" i="25" a="1"/>
  <c r="F125" i="25" s="1"/>
  <c r="D125" i="25" a="1"/>
  <c r="D125" i="25" s="1"/>
  <c r="C125" i="25" a="1"/>
  <c r="C125" i="25" s="1"/>
  <c r="G124" i="25" a="1"/>
  <c r="G124" i="25" s="1"/>
  <c r="F124" i="25" a="1"/>
  <c r="F124" i="25" s="1"/>
  <c r="D124" i="25" a="1"/>
  <c r="D124" i="25" s="1"/>
  <c r="C124" i="25" a="1"/>
  <c r="C124" i="25" s="1"/>
  <c r="G123" i="25" a="1"/>
  <c r="G123" i="25" s="1"/>
  <c r="F123" i="25" a="1"/>
  <c r="F123" i="25" s="1"/>
  <c r="D123" i="25" a="1"/>
  <c r="D123" i="25" s="1"/>
  <c r="C123" i="25" a="1"/>
  <c r="C123" i="25" s="1"/>
  <c r="G122" i="25" a="1"/>
  <c r="G122" i="25" s="1"/>
  <c r="F122" i="25" a="1"/>
  <c r="F122" i="25" s="1"/>
  <c r="D122" i="25" a="1"/>
  <c r="D122" i="25" s="1"/>
  <c r="C122" i="25" a="1"/>
  <c r="C122" i="25" s="1"/>
  <c r="G121" i="25" a="1"/>
  <c r="G121" i="25" s="1"/>
  <c r="F121" i="25" a="1"/>
  <c r="F121" i="25" s="1"/>
  <c r="D121" i="25" a="1"/>
  <c r="D121" i="25" s="1"/>
  <c r="C121" i="25" a="1"/>
  <c r="C121" i="25" s="1"/>
  <c r="G120" i="25" a="1"/>
  <c r="G120" i="25" s="1"/>
  <c r="F120" i="25" a="1"/>
  <c r="F120" i="25" s="1"/>
  <c r="D120" i="25" a="1"/>
  <c r="D120" i="25" s="1"/>
  <c r="C120" i="25" a="1"/>
  <c r="C120" i="25" s="1"/>
  <c r="G119" i="25" a="1"/>
  <c r="G119" i="25" s="1"/>
  <c r="F119" i="25" a="1"/>
  <c r="F119" i="25" s="1"/>
  <c r="D119" i="25" a="1"/>
  <c r="D119" i="25" s="1"/>
  <c r="C119" i="25" a="1"/>
  <c r="C119" i="25" s="1"/>
  <c r="G118" i="25" a="1"/>
  <c r="G118" i="25" s="1"/>
  <c r="F118" i="25" a="1"/>
  <c r="F118" i="25" s="1"/>
  <c r="D118" i="25" a="1"/>
  <c r="D118" i="25" s="1"/>
  <c r="C118" i="25" a="1"/>
  <c r="C118" i="25" s="1"/>
  <c r="G117" i="25" a="1"/>
  <c r="G117" i="25" s="1"/>
  <c r="F117" i="25" a="1"/>
  <c r="F117" i="25" s="1"/>
  <c r="D117" i="25" a="1"/>
  <c r="D117" i="25" s="1"/>
  <c r="C117" i="25" a="1"/>
  <c r="C117" i="25" s="1"/>
  <c r="G116" i="25" a="1"/>
  <c r="G116" i="25" s="1"/>
  <c r="F116" i="25" a="1"/>
  <c r="F116" i="25" s="1"/>
  <c r="D116" i="25" a="1"/>
  <c r="D116" i="25" s="1"/>
  <c r="C116" i="25" a="1"/>
  <c r="C116" i="25" s="1"/>
  <c r="G115" i="25" a="1"/>
  <c r="G115" i="25" s="1"/>
  <c r="F115" i="25" a="1"/>
  <c r="F115" i="25" s="1"/>
  <c r="D115" i="25" a="1"/>
  <c r="D115" i="25" s="1"/>
  <c r="C115" i="25" a="1"/>
  <c r="C115" i="25" s="1"/>
  <c r="G114" i="25" a="1"/>
  <c r="G114" i="25" s="1"/>
  <c r="F114" i="25" a="1"/>
  <c r="F114" i="25" s="1"/>
  <c r="D114" i="25" a="1"/>
  <c r="D114" i="25" s="1"/>
  <c r="C114" i="25" a="1"/>
  <c r="C114" i="25" s="1"/>
  <c r="G113" i="25" a="1"/>
  <c r="G113" i="25" s="1"/>
  <c r="F113" i="25" a="1"/>
  <c r="F113" i="25" s="1"/>
  <c r="D113" i="25" a="1"/>
  <c r="D113" i="25" s="1"/>
  <c r="C113" i="25" a="1"/>
  <c r="C113" i="25" s="1"/>
  <c r="G112" i="25" a="1"/>
  <c r="G112" i="25" s="1"/>
  <c r="F112" i="25" a="1"/>
  <c r="F112" i="25" s="1"/>
  <c r="D112" i="25" a="1"/>
  <c r="D112" i="25" s="1"/>
  <c r="C112" i="25" a="1"/>
  <c r="C112" i="25" s="1"/>
  <c r="G111" i="25" a="1"/>
  <c r="G111" i="25" s="1"/>
  <c r="F111" i="25" a="1"/>
  <c r="F111" i="25" s="1"/>
  <c r="D111" i="25" a="1"/>
  <c r="D111" i="25" s="1"/>
  <c r="C111" i="25" a="1"/>
  <c r="C111" i="25" s="1"/>
  <c r="G110" i="25" a="1"/>
  <c r="G110" i="25" s="1"/>
  <c r="F110" i="25" a="1"/>
  <c r="F110" i="25" s="1"/>
  <c r="D110" i="25" a="1"/>
  <c r="D110" i="25" s="1"/>
  <c r="C110" i="25" a="1"/>
  <c r="C110" i="25" s="1"/>
  <c r="G109" i="25" a="1"/>
  <c r="G109" i="25" s="1"/>
  <c r="F109" i="25" a="1"/>
  <c r="F109" i="25" s="1"/>
  <c r="D109" i="25" a="1"/>
  <c r="D109" i="25" s="1"/>
  <c r="C109" i="25" a="1"/>
  <c r="C109" i="25" s="1"/>
  <c r="G108" i="25" a="1"/>
  <c r="G108" i="25" s="1"/>
  <c r="F108" i="25" a="1"/>
  <c r="F108" i="25" s="1"/>
  <c r="D108" i="25" a="1"/>
  <c r="D108" i="25" s="1"/>
  <c r="C108" i="25" a="1"/>
  <c r="C108" i="25" s="1"/>
  <c r="G107" i="25" a="1"/>
  <c r="G107" i="25" s="1"/>
  <c r="F107" i="25" a="1"/>
  <c r="F107" i="25" s="1"/>
  <c r="D107" i="25" a="1"/>
  <c r="D107" i="25" s="1"/>
  <c r="C107" i="25" a="1"/>
  <c r="C107" i="25" s="1"/>
  <c r="G106" i="25" a="1"/>
  <c r="G106" i="25" s="1"/>
  <c r="F106" i="25" a="1"/>
  <c r="F106" i="25" s="1"/>
  <c r="D106" i="25" a="1"/>
  <c r="D106" i="25" s="1"/>
  <c r="C106" i="25" a="1"/>
  <c r="C106" i="25" s="1"/>
  <c r="G105" i="25" a="1"/>
  <c r="G105" i="25" s="1"/>
  <c r="F105" i="25" a="1"/>
  <c r="F105" i="25" s="1"/>
  <c r="D105" i="25" a="1"/>
  <c r="D105" i="25" s="1"/>
  <c r="C105" i="25" a="1"/>
  <c r="C105" i="25" s="1"/>
  <c r="G104" i="25" a="1"/>
  <c r="G104" i="25" s="1"/>
  <c r="F104" i="25" a="1"/>
  <c r="F104" i="25" s="1"/>
  <c r="D104" i="25" a="1"/>
  <c r="D104" i="25" s="1"/>
  <c r="C104" i="25" a="1"/>
  <c r="C104" i="25" s="1"/>
  <c r="G103" i="25" a="1"/>
  <c r="G103" i="25" s="1"/>
  <c r="F103" i="25" a="1"/>
  <c r="F103" i="25" s="1"/>
  <c r="D103" i="25" a="1"/>
  <c r="D103" i="25" s="1"/>
  <c r="C103" i="25" a="1"/>
  <c r="C103" i="25" s="1"/>
  <c r="G102" i="25" a="1"/>
  <c r="G102" i="25" s="1"/>
  <c r="F102" i="25" a="1"/>
  <c r="F102" i="25" s="1"/>
  <c r="D102" i="25" a="1"/>
  <c r="D102" i="25" s="1"/>
  <c r="C102" i="25" a="1"/>
  <c r="C102" i="25" s="1"/>
  <c r="G101" i="25" a="1"/>
  <c r="G101" i="25" s="1"/>
  <c r="F101" i="25" a="1"/>
  <c r="F101" i="25" s="1"/>
  <c r="D101" i="25" a="1"/>
  <c r="D101" i="25" s="1"/>
  <c r="C101" i="25" a="1"/>
  <c r="C101" i="25" s="1"/>
  <c r="G100" i="25" a="1"/>
  <c r="G100" i="25" s="1"/>
  <c r="F100" i="25" a="1"/>
  <c r="F100" i="25" s="1"/>
  <c r="D100" i="25" a="1"/>
  <c r="D100" i="25" s="1"/>
  <c r="C100" i="25" a="1"/>
  <c r="C100" i="25" s="1"/>
  <c r="G99" i="25" a="1"/>
  <c r="G99" i="25" s="1"/>
  <c r="F99" i="25" a="1"/>
  <c r="F99" i="25" s="1"/>
  <c r="D99" i="25" a="1"/>
  <c r="D99" i="25" s="1"/>
  <c r="C99" i="25" a="1"/>
  <c r="C99" i="25" s="1"/>
  <c r="G98" i="25" a="1"/>
  <c r="G98" i="25" s="1"/>
  <c r="F98" i="25" a="1"/>
  <c r="F98" i="25" s="1"/>
  <c r="D98" i="25" a="1"/>
  <c r="D98" i="25" s="1"/>
  <c r="C98" i="25" a="1"/>
  <c r="C98" i="25" s="1"/>
  <c r="G97" i="25" a="1"/>
  <c r="G97" i="25" s="1"/>
  <c r="F97" i="25" a="1"/>
  <c r="F97" i="25" s="1"/>
  <c r="D97" i="25" a="1"/>
  <c r="D97" i="25" s="1"/>
  <c r="C97" i="25" a="1"/>
  <c r="C97" i="25" s="1"/>
  <c r="G96" i="25" a="1"/>
  <c r="G96" i="25" s="1"/>
  <c r="F96" i="25" a="1"/>
  <c r="F96" i="25" s="1"/>
  <c r="D96" i="25" a="1"/>
  <c r="D96" i="25" s="1"/>
  <c r="C96" i="25" a="1"/>
  <c r="C96" i="25" s="1"/>
  <c r="G95" i="25" a="1"/>
  <c r="G95" i="25" s="1"/>
  <c r="F95" i="25" a="1"/>
  <c r="F95" i="25" s="1"/>
  <c r="D95" i="25" a="1"/>
  <c r="D95" i="25" s="1"/>
  <c r="C95" i="25" a="1"/>
  <c r="C95" i="25" s="1"/>
  <c r="G94" i="25" a="1"/>
  <c r="G94" i="25" s="1"/>
  <c r="F94" i="25" a="1"/>
  <c r="F94" i="25" s="1"/>
  <c r="D94" i="25" a="1"/>
  <c r="D94" i="25" s="1"/>
  <c r="C94" i="25" a="1"/>
  <c r="C94" i="25" s="1"/>
  <c r="G93" i="25" a="1"/>
  <c r="G93" i="25" s="1"/>
  <c r="F93" i="25" a="1"/>
  <c r="F93" i="25" s="1"/>
  <c r="D93" i="25" a="1"/>
  <c r="D93" i="25" s="1"/>
  <c r="C93" i="25" a="1"/>
  <c r="C93" i="25" s="1"/>
  <c r="G92" i="25" a="1"/>
  <c r="G92" i="25" s="1"/>
  <c r="F92" i="25" a="1"/>
  <c r="F92" i="25" s="1"/>
  <c r="D92" i="25" a="1"/>
  <c r="D92" i="25" s="1"/>
  <c r="C92" i="25" a="1"/>
  <c r="C92" i="25" s="1"/>
  <c r="G91" i="25" a="1"/>
  <c r="G91" i="25" s="1"/>
  <c r="F91" i="25" a="1"/>
  <c r="F91" i="25" s="1"/>
  <c r="D91" i="25" a="1"/>
  <c r="D91" i="25" s="1"/>
  <c r="C91" i="25" a="1"/>
  <c r="C91" i="25" s="1"/>
  <c r="G90" i="25" a="1"/>
  <c r="G90" i="25" s="1"/>
  <c r="F90" i="25" a="1"/>
  <c r="F90" i="25" s="1"/>
  <c r="D90" i="25" a="1"/>
  <c r="D90" i="25" s="1"/>
  <c r="C90" i="25" a="1"/>
  <c r="C90" i="25" s="1"/>
  <c r="G89" i="25" a="1"/>
  <c r="G89" i="25" s="1"/>
  <c r="F89" i="25" a="1"/>
  <c r="F89" i="25" s="1"/>
  <c r="D89" i="25" a="1"/>
  <c r="D89" i="25" s="1"/>
  <c r="C89" i="25" a="1"/>
  <c r="C89" i="25" s="1"/>
  <c r="G88" i="25" a="1"/>
  <c r="G88" i="25" s="1"/>
  <c r="F88" i="25" a="1"/>
  <c r="F88" i="25" s="1"/>
  <c r="D88" i="25" a="1"/>
  <c r="D88" i="25" s="1"/>
  <c r="C88" i="25" a="1"/>
  <c r="C88" i="25" s="1"/>
  <c r="G87" i="25" a="1"/>
  <c r="G87" i="25" s="1"/>
  <c r="F87" i="25" a="1"/>
  <c r="F87" i="25" s="1"/>
  <c r="D87" i="25" a="1"/>
  <c r="D87" i="25" s="1"/>
  <c r="C87" i="25" a="1"/>
  <c r="C87" i="25" s="1"/>
  <c r="G86" i="25" a="1"/>
  <c r="G86" i="25" s="1"/>
  <c r="F86" i="25" a="1"/>
  <c r="F86" i="25" s="1"/>
  <c r="D86" i="25" a="1"/>
  <c r="D86" i="25" s="1"/>
  <c r="C86" i="25" a="1"/>
  <c r="C86" i="25" s="1"/>
  <c r="G85" i="25" a="1"/>
  <c r="G85" i="25" s="1"/>
  <c r="F85" i="25" a="1"/>
  <c r="F85" i="25" s="1"/>
  <c r="D85" i="25" a="1"/>
  <c r="D85" i="25" s="1"/>
  <c r="C85" i="25" a="1"/>
  <c r="C85" i="25" s="1"/>
  <c r="G84" i="25" a="1"/>
  <c r="G84" i="25" s="1"/>
  <c r="F84" i="25" a="1"/>
  <c r="F84" i="25" s="1"/>
  <c r="D84" i="25" a="1"/>
  <c r="D84" i="25" s="1"/>
  <c r="C84" i="25" a="1"/>
  <c r="C84" i="25" s="1"/>
  <c r="G83" i="25" a="1"/>
  <c r="G83" i="25" s="1"/>
  <c r="F83" i="25" a="1"/>
  <c r="F83" i="25" s="1"/>
  <c r="D83" i="25" a="1"/>
  <c r="D83" i="25" s="1"/>
  <c r="C83" i="25" a="1"/>
  <c r="C83" i="25" s="1"/>
  <c r="G82" i="25" a="1"/>
  <c r="G82" i="25" s="1"/>
  <c r="F82" i="25" a="1"/>
  <c r="F82" i="25" s="1"/>
  <c r="D82" i="25" a="1"/>
  <c r="D82" i="25" s="1"/>
  <c r="C82" i="25" a="1"/>
  <c r="C82" i="25" s="1"/>
  <c r="G81" i="25" a="1"/>
  <c r="G81" i="25" s="1"/>
  <c r="F81" i="25" a="1"/>
  <c r="F81" i="25" s="1"/>
  <c r="D81" i="25" a="1"/>
  <c r="D81" i="25" s="1"/>
  <c r="C81" i="25" a="1"/>
  <c r="C81" i="25" s="1"/>
  <c r="G80" i="25" a="1"/>
  <c r="G80" i="25" s="1"/>
  <c r="F80" i="25" a="1"/>
  <c r="F80" i="25" s="1"/>
  <c r="D80" i="25" a="1"/>
  <c r="D80" i="25" s="1"/>
  <c r="C80" i="25" a="1"/>
  <c r="C80" i="25" s="1"/>
  <c r="G79" i="25" a="1"/>
  <c r="G79" i="25" s="1"/>
  <c r="F79" i="25" a="1"/>
  <c r="F79" i="25" s="1"/>
  <c r="D79" i="25" a="1"/>
  <c r="D79" i="25" s="1"/>
  <c r="C79" i="25" a="1"/>
  <c r="C79" i="25" s="1"/>
  <c r="G78" i="25" a="1"/>
  <c r="G78" i="25" s="1"/>
  <c r="F78" i="25" a="1"/>
  <c r="F78" i="25" s="1"/>
  <c r="D78" i="25" a="1"/>
  <c r="D78" i="25" s="1"/>
  <c r="C78" i="25" a="1"/>
  <c r="C78" i="25" s="1"/>
  <c r="G77" i="25" a="1"/>
  <c r="G77" i="25" s="1"/>
  <c r="F77" i="25" a="1"/>
  <c r="F77" i="25" s="1"/>
  <c r="D77" i="25" a="1"/>
  <c r="D77" i="25" s="1"/>
  <c r="C77" i="25" a="1"/>
  <c r="C77" i="25" s="1"/>
  <c r="G76" i="25" a="1"/>
  <c r="G76" i="25" s="1"/>
  <c r="F76" i="25" a="1"/>
  <c r="F76" i="25" s="1"/>
  <c r="D76" i="25" a="1"/>
  <c r="D76" i="25" s="1"/>
  <c r="C76" i="25" a="1"/>
  <c r="C76" i="25" s="1"/>
  <c r="G75" i="25" a="1"/>
  <c r="G75" i="25" s="1"/>
  <c r="F75" i="25" a="1"/>
  <c r="F75" i="25" s="1"/>
  <c r="D75" i="25" a="1"/>
  <c r="D75" i="25" s="1"/>
  <c r="C75" i="25" a="1"/>
  <c r="C75" i="25" s="1"/>
  <c r="G74" i="25" a="1"/>
  <c r="G74" i="25" s="1"/>
  <c r="F74" i="25" a="1"/>
  <c r="F74" i="25" s="1"/>
  <c r="D74" i="25" a="1"/>
  <c r="D74" i="25" s="1"/>
  <c r="C74" i="25" a="1"/>
  <c r="C74" i="25" s="1"/>
  <c r="G73" i="25" a="1"/>
  <c r="G73" i="25" s="1"/>
  <c r="F73" i="25" a="1"/>
  <c r="F73" i="25" s="1"/>
  <c r="D73" i="25" a="1"/>
  <c r="D73" i="25" s="1"/>
  <c r="C73" i="25" a="1"/>
  <c r="C73" i="25" s="1"/>
  <c r="G72" i="25" a="1"/>
  <c r="G72" i="25" s="1"/>
  <c r="F72" i="25" a="1"/>
  <c r="F72" i="25" s="1"/>
  <c r="D72" i="25" a="1"/>
  <c r="D72" i="25" s="1"/>
  <c r="C72" i="25" a="1"/>
  <c r="C72" i="25" s="1"/>
  <c r="G71" i="25" a="1"/>
  <c r="G71" i="25" s="1"/>
  <c r="F71" i="25" a="1"/>
  <c r="F71" i="25" s="1"/>
  <c r="D71" i="25" a="1"/>
  <c r="D71" i="25" s="1"/>
  <c r="C71" i="25" a="1"/>
  <c r="C71" i="25" s="1"/>
  <c r="G70" i="25" a="1"/>
  <c r="G70" i="25" s="1"/>
  <c r="F70" i="25" a="1"/>
  <c r="F70" i="25" s="1"/>
  <c r="D70" i="25" a="1"/>
  <c r="D70" i="25" s="1"/>
  <c r="C70" i="25" a="1"/>
  <c r="C70" i="25" s="1"/>
  <c r="G69" i="25" a="1"/>
  <c r="G69" i="25" s="1"/>
  <c r="F69" i="25" a="1"/>
  <c r="F69" i="25" s="1"/>
  <c r="D69" i="25" a="1"/>
  <c r="D69" i="25" s="1"/>
  <c r="C69" i="25" a="1"/>
  <c r="C69" i="25" s="1"/>
  <c r="G68" i="25" a="1"/>
  <c r="G68" i="25" s="1"/>
  <c r="F68" i="25" a="1"/>
  <c r="F68" i="25" s="1"/>
  <c r="D68" i="25" a="1"/>
  <c r="D68" i="25" s="1"/>
  <c r="C68" i="25" a="1"/>
  <c r="C68" i="25" s="1"/>
  <c r="G67" i="25" a="1"/>
  <c r="G67" i="25" s="1"/>
  <c r="F67" i="25" a="1"/>
  <c r="F67" i="25" s="1"/>
  <c r="D67" i="25" a="1"/>
  <c r="D67" i="25" s="1"/>
  <c r="C67" i="25" a="1"/>
  <c r="C67" i="25" s="1"/>
  <c r="G66" i="25" a="1"/>
  <c r="G66" i="25" s="1"/>
  <c r="F66" i="25" a="1"/>
  <c r="F66" i="25" s="1"/>
  <c r="D66" i="25" a="1"/>
  <c r="D66" i="25" s="1"/>
  <c r="C66" i="25" a="1"/>
  <c r="C66" i="25" s="1"/>
  <c r="G65" i="25" a="1"/>
  <c r="G65" i="25" s="1"/>
  <c r="F65" i="25" a="1"/>
  <c r="F65" i="25" s="1"/>
  <c r="D65" i="25" a="1"/>
  <c r="D65" i="25" s="1"/>
  <c r="C65" i="25" a="1"/>
  <c r="C65" i="25" s="1"/>
  <c r="G64" i="25" a="1"/>
  <c r="G64" i="25" s="1"/>
  <c r="F64" i="25" a="1"/>
  <c r="F64" i="25" s="1"/>
  <c r="D64" i="25" a="1"/>
  <c r="D64" i="25" s="1"/>
  <c r="C64" i="25" a="1"/>
  <c r="C64" i="25" s="1"/>
  <c r="G63" i="25" a="1"/>
  <c r="G63" i="25" s="1"/>
  <c r="F63" i="25" a="1"/>
  <c r="F63" i="25" s="1"/>
  <c r="D63" i="25" a="1"/>
  <c r="D63" i="25" s="1"/>
  <c r="C63" i="25" a="1"/>
  <c r="C63" i="25" s="1"/>
  <c r="G62" i="25" a="1"/>
  <c r="G62" i="25" s="1"/>
  <c r="F62" i="25" a="1"/>
  <c r="F62" i="25" s="1"/>
  <c r="D62" i="25" a="1"/>
  <c r="D62" i="25" s="1"/>
  <c r="C62" i="25" a="1"/>
  <c r="C62" i="25" s="1"/>
  <c r="G61" i="25" a="1"/>
  <c r="G61" i="25" s="1"/>
  <c r="F61" i="25" a="1"/>
  <c r="F61" i="25" s="1"/>
  <c r="D61" i="25" a="1"/>
  <c r="D61" i="25" s="1"/>
  <c r="C61" i="25" a="1"/>
  <c r="C61" i="25" s="1"/>
  <c r="G60" i="25" a="1"/>
  <c r="G60" i="25" s="1"/>
  <c r="F60" i="25" a="1"/>
  <c r="F60" i="25" s="1"/>
  <c r="D60" i="25" a="1"/>
  <c r="D60" i="25" s="1"/>
  <c r="C60" i="25" a="1"/>
  <c r="C60" i="25" s="1"/>
  <c r="G59" i="25" a="1"/>
  <c r="G59" i="25" s="1"/>
  <c r="F59" i="25" a="1"/>
  <c r="F59" i="25" s="1"/>
  <c r="D59" i="25" a="1"/>
  <c r="D59" i="25" s="1"/>
  <c r="C59" i="25" a="1"/>
  <c r="C59" i="25" s="1"/>
  <c r="G58" i="25" a="1"/>
  <c r="G58" i="25" s="1"/>
  <c r="F58" i="25" a="1"/>
  <c r="F58" i="25" s="1"/>
  <c r="D58" i="25" a="1"/>
  <c r="D58" i="25" s="1"/>
  <c r="C58" i="25" a="1"/>
  <c r="C58" i="25" s="1"/>
  <c r="G57" i="25" a="1"/>
  <c r="G57" i="25" s="1"/>
  <c r="F57" i="25" a="1"/>
  <c r="F57" i="25" s="1"/>
  <c r="D57" i="25" a="1"/>
  <c r="D57" i="25" s="1"/>
  <c r="C57" i="25" a="1"/>
  <c r="C57" i="25" s="1"/>
  <c r="G56" i="25" a="1"/>
  <c r="G56" i="25" s="1"/>
  <c r="F56" i="25" a="1"/>
  <c r="F56" i="25" s="1"/>
  <c r="D56" i="25" a="1"/>
  <c r="D56" i="25" s="1"/>
  <c r="C56" i="25" a="1"/>
  <c r="C56" i="25" s="1"/>
  <c r="G55" i="25" a="1"/>
  <c r="G55" i="25" s="1"/>
  <c r="F55" i="25" a="1"/>
  <c r="F55" i="25" s="1"/>
  <c r="D55" i="25" a="1"/>
  <c r="D55" i="25" s="1"/>
  <c r="C55" i="25" a="1"/>
  <c r="C55" i="25" s="1"/>
  <c r="G54" i="25" a="1"/>
  <c r="G54" i="25" s="1"/>
  <c r="F54" i="25" a="1"/>
  <c r="F54" i="25" s="1"/>
  <c r="D54" i="25" a="1"/>
  <c r="D54" i="25" s="1"/>
  <c r="C54" i="25" a="1"/>
  <c r="C54" i="25" s="1"/>
  <c r="G53" i="25" a="1"/>
  <c r="G53" i="25" s="1"/>
  <c r="F53" i="25" a="1"/>
  <c r="F53" i="25" s="1"/>
  <c r="D53" i="25" a="1"/>
  <c r="D53" i="25" s="1"/>
  <c r="C53" i="25" a="1"/>
  <c r="C53" i="25" s="1"/>
  <c r="G52" i="25" a="1"/>
  <c r="G52" i="25" s="1"/>
  <c r="F52" i="25" a="1"/>
  <c r="F52" i="25" s="1"/>
  <c r="D52" i="25" a="1"/>
  <c r="D52" i="25" s="1"/>
  <c r="C52" i="25" a="1"/>
  <c r="C52" i="25" s="1"/>
  <c r="G51" i="25" a="1"/>
  <c r="G51" i="25" s="1"/>
  <c r="F51" i="25" a="1"/>
  <c r="F51" i="25" s="1"/>
  <c r="D51" i="25" a="1"/>
  <c r="D51" i="25" s="1"/>
  <c r="C51" i="25" a="1"/>
  <c r="C51" i="25" s="1"/>
  <c r="G50" i="25" a="1"/>
  <c r="G50" i="25" s="1"/>
  <c r="F50" i="25" a="1"/>
  <c r="F50" i="25" s="1"/>
  <c r="D50" i="25" a="1"/>
  <c r="D50" i="25" s="1"/>
  <c r="C50" i="25" a="1"/>
  <c r="C50" i="25" s="1"/>
  <c r="G49" i="25" a="1"/>
  <c r="G49" i="25" s="1"/>
  <c r="F49" i="25" a="1"/>
  <c r="F49" i="25" s="1"/>
  <c r="D49" i="25" a="1"/>
  <c r="D49" i="25" s="1"/>
  <c r="C49" i="25" a="1"/>
  <c r="C49" i="25" s="1"/>
  <c r="G48" i="25" a="1"/>
  <c r="G48" i="25" s="1"/>
  <c r="F48" i="25" a="1"/>
  <c r="F48" i="25" s="1"/>
  <c r="D48" i="25" a="1"/>
  <c r="D48" i="25" s="1"/>
  <c r="C48" i="25" a="1"/>
  <c r="C48" i="25" s="1"/>
  <c r="G47" i="25" a="1"/>
  <c r="G47" i="25" s="1"/>
  <c r="F47" i="25" a="1"/>
  <c r="F47" i="25" s="1"/>
  <c r="D47" i="25" a="1"/>
  <c r="D47" i="25" s="1"/>
  <c r="C47" i="25" a="1"/>
  <c r="C47" i="25" s="1"/>
  <c r="G46" i="25" a="1"/>
  <c r="G46" i="25" s="1"/>
  <c r="F46" i="25" a="1"/>
  <c r="F46" i="25" s="1"/>
  <c r="D46" i="25" a="1"/>
  <c r="D46" i="25" s="1"/>
  <c r="C46" i="25" a="1"/>
  <c r="C46" i="25" s="1"/>
  <c r="G45" i="25" a="1"/>
  <c r="G45" i="25" s="1"/>
  <c r="F45" i="25" a="1"/>
  <c r="F45" i="25" s="1"/>
  <c r="D45" i="25" a="1"/>
  <c r="D45" i="25" s="1"/>
  <c r="C45" i="25" a="1"/>
  <c r="C45" i="25" s="1"/>
  <c r="G44" i="25" a="1"/>
  <c r="G44" i="25" s="1"/>
  <c r="F44" i="25" a="1"/>
  <c r="F44" i="25" s="1"/>
  <c r="D44" i="25" a="1"/>
  <c r="D44" i="25" s="1"/>
  <c r="C44" i="25" a="1"/>
  <c r="C44" i="25" s="1"/>
  <c r="G43" i="25" a="1"/>
  <c r="G43" i="25" s="1"/>
  <c r="F43" i="25" a="1"/>
  <c r="F43" i="25" s="1"/>
  <c r="D43" i="25" a="1"/>
  <c r="D43" i="25" s="1"/>
  <c r="C43" i="25" a="1"/>
  <c r="C43" i="25" s="1"/>
  <c r="G42" i="25" a="1"/>
  <c r="G42" i="25" s="1"/>
  <c r="F42" i="25" a="1"/>
  <c r="F42" i="25" s="1"/>
  <c r="D42" i="25" a="1"/>
  <c r="D42" i="25" s="1"/>
  <c r="C42" i="25" a="1"/>
  <c r="C42" i="25" s="1"/>
  <c r="G41" i="25" a="1"/>
  <c r="G41" i="25" s="1"/>
  <c r="F41" i="25" a="1"/>
  <c r="F41" i="25" s="1"/>
  <c r="D41" i="25" a="1"/>
  <c r="D41" i="25" s="1"/>
  <c r="C41" i="25" a="1"/>
  <c r="C41" i="25" s="1"/>
  <c r="G40" i="25" a="1"/>
  <c r="G40" i="25" s="1"/>
  <c r="F40" i="25" a="1"/>
  <c r="F40" i="25" s="1"/>
  <c r="D40" i="25" a="1"/>
  <c r="D40" i="25" s="1"/>
  <c r="C40" i="25" a="1"/>
  <c r="C40" i="25" s="1"/>
  <c r="G39" i="25" a="1"/>
  <c r="G39" i="25" s="1"/>
  <c r="F39" i="25" a="1"/>
  <c r="F39" i="25" s="1"/>
  <c r="D39" i="25" a="1"/>
  <c r="D39" i="25" s="1"/>
  <c r="C39" i="25" a="1"/>
  <c r="C39" i="25" s="1"/>
  <c r="G38" i="25" a="1"/>
  <c r="G38" i="25" s="1"/>
  <c r="F38" i="25" a="1"/>
  <c r="F38" i="25" s="1"/>
  <c r="D38" i="25" a="1"/>
  <c r="D38" i="25" s="1"/>
  <c r="C38" i="25" a="1"/>
  <c r="C38" i="25" s="1"/>
  <c r="G37" i="25" a="1"/>
  <c r="G37" i="25" s="1"/>
  <c r="F37" i="25" a="1"/>
  <c r="F37" i="25" s="1"/>
  <c r="D37" i="25" a="1"/>
  <c r="D37" i="25" s="1"/>
  <c r="C37" i="25" a="1"/>
  <c r="C37" i="25" s="1"/>
  <c r="G36" i="25" a="1"/>
  <c r="G36" i="25" s="1"/>
  <c r="F36" i="25" a="1"/>
  <c r="F36" i="25" s="1"/>
  <c r="D36" i="25" a="1"/>
  <c r="D36" i="25" s="1"/>
  <c r="C36" i="25" a="1"/>
  <c r="C36" i="25" s="1"/>
  <c r="G35" i="25" a="1"/>
  <c r="G35" i="25" s="1"/>
  <c r="F35" i="25" a="1"/>
  <c r="F35" i="25" s="1"/>
  <c r="D35" i="25" a="1"/>
  <c r="D35" i="25" s="1"/>
  <c r="C35" i="25" a="1"/>
  <c r="C35" i="25" s="1"/>
  <c r="G34" i="25" a="1"/>
  <c r="G34" i="25" s="1"/>
  <c r="F34" i="25" a="1"/>
  <c r="F34" i="25" s="1"/>
  <c r="D34" i="25" a="1"/>
  <c r="D34" i="25" s="1"/>
  <c r="C34" i="25" a="1"/>
  <c r="C34" i="25" s="1"/>
  <c r="G33" i="25" a="1"/>
  <c r="G33" i="25" s="1"/>
  <c r="F33" i="25" a="1"/>
  <c r="F33" i="25" s="1"/>
  <c r="D33" i="25" a="1"/>
  <c r="D33" i="25" s="1"/>
  <c r="C33" i="25" a="1"/>
  <c r="C33" i="25" s="1"/>
  <c r="G32" i="25" a="1"/>
  <c r="G32" i="25" s="1"/>
  <c r="F32" i="25" a="1"/>
  <c r="F32" i="25" s="1"/>
  <c r="D32" i="25" a="1"/>
  <c r="D32" i="25" s="1"/>
  <c r="C32" i="25" a="1"/>
  <c r="C32" i="25" s="1"/>
  <c r="G31" i="25" a="1"/>
  <c r="G31" i="25" s="1"/>
  <c r="F31" i="25" a="1"/>
  <c r="F31" i="25" s="1"/>
  <c r="D31" i="25" a="1"/>
  <c r="D31" i="25" s="1"/>
  <c r="C31" i="25" a="1"/>
  <c r="C31" i="25" s="1"/>
  <c r="G30" i="25" a="1"/>
  <c r="G30" i="25" s="1"/>
  <c r="F30" i="25" a="1"/>
  <c r="F30" i="25" s="1"/>
  <c r="D30" i="25" a="1"/>
  <c r="D30" i="25" s="1"/>
  <c r="C30" i="25" a="1"/>
  <c r="C30" i="25" s="1"/>
  <c r="G29" i="25" a="1"/>
  <c r="G29" i="25" s="1"/>
  <c r="F29" i="25" a="1"/>
  <c r="F29" i="25" s="1"/>
  <c r="D29" i="25" a="1"/>
  <c r="D29" i="25" s="1"/>
  <c r="C29" i="25" a="1"/>
  <c r="C29" i="25" s="1"/>
  <c r="G28" i="25" a="1"/>
  <c r="G28" i="25" s="1"/>
  <c r="F28" i="25" a="1"/>
  <c r="F28" i="25" s="1"/>
  <c r="D28" i="25" a="1"/>
  <c r="D28" i="25" s="1"/>
  <c r="C28" i="25" a="1"/>
  <c r="C28" i="25" s="1"/>
  <c r="G27" i="25" a="1"/>
  <c r="G27" i="25" s="1"/>
  <c r="F27" i="25" a="1"/>
  <c r="F27" i="25" s="1"/>
  <c r="D27" i="25" a="1"/>
  <c r="D27" i="25" s="1"/>
  <c r="C27" i="25" a="1"/>
  <c r="C27" i="25" s="1"/>
  <c r="G26" i="25" a="1"/>
  <c r="G26" i="25" s="1"/>
  <c r="F26" i="25" a="1"/>
  <c r="F26" i="25" s="1"/>
  <c r="D26" i="25" a="1"/>
  <c r="D26" i="25" s="1"/>
  <c r="C26" i="25" a="1"/>
  <c r="C26" i="25" s="1"/>
  <c r="G25" i="25" a="1"/>
  <c r="G25" i="25" s="1"/>
  <c r="F25" i="25" a="1"/>
  <c r="F25" i="25" s="1"/>
  <c r="D25" i="25" a="1"/>
  <c r="D25" i="25" s="1"/>
  <c r="C25" i="25" a="1"/>
  <c r="C25" i="25" s="1"/>
  <c r="G24" i="25" a="1"/>
  <c r="G24" i="25" s="1"/>
  <c r="F24" i="25" a="1"/>
  <c r="F24" i="25" s="1"/>
  <c r="D24" i="25" a="1"/>
  <c r="D24" i="25" s="1"/>
  <c r="C24" i="25" a="1"/>
  <c r="C24" i="25" s="1"/>
  <c r="G23" i="25" a="1"/>
  <c r="G23" i="25" s="1"/>
  <c r="F23" i="25" a="1"/>
  <c r="F23" i="25" s="1"/>
  <c r="D23" i="25" a="1"/>
  <c r="D23" i="25" s="1"/>
  <c r="C23" i="25" a="1"/>
  <c r="C23" i="25" s="1"/>
  <c r="G22" i="25" a="1"/>
  <c r="G22" i="25" s="1"/>
  <c r="F22" i="25" a="1"/>
  <c r="F22" i="25" s="1"/>
  <c r="D22" i="25" a="1"/>
  <c r="D22" i="25" s="1"/>
  <c r="C22" i="25" a="1"/>
  <c r="C22" i="25" s="1"/>
  <c r="G21" i="25" a="1"/>
  <c r="G21" i="25" s="1"/>
  <c r="F21" i="25" a="1"/>
  <c r="F21" i="25" s="1"/>
  <c r="D21" i="25" a="1"/>
  <c r="D21" i="25" s="1"/>
  <c r="C21" i="25" a="1"/>
  <c r="C21" i="25" s="1"/>
  <c r="G20" i="25" a="1"/>
  <c r="G20" i="25" s="1"/>
  <c r="F20" i="25" a="1"/>
  <c r="F20" i="25" s="1"/>
  <c r="D20" i="25" a="1"/>
  <c r="D20" i="25" s="1"/>
  <c r="C20" i="25" a="1"/>
  <c r="C20" i="25" s="1"/>
  <c r="G19" i="25" a="1"/>
  <c r="G19" i="25" s="1"/>
  <c r="F19" i="25" a="1"/>
  <c r="F19" i="25" s="1"/>
  <c r="D19" i="25" a="1"/>
  <c r="D19" i="25" s="1"/>
  <c r="C19" i="25" a="1"/>
  <c r="C19" i="25" s="1"/>
  <c r="G18" i="25" a="1"/>
  <c r="G18" i="25" s="1"/>
  <c r="F18" i="25" a="1"/>
  <c r="F18" i="25" s="1"/>
  <c r="D18" i="25" a="1"/>
  <c r="D18" i="25" s="1"/>
  <c r="C18" i="25" a="1"/>
  <c r="C18" i="25" s="1"/>
  <c r="G17" i="25" a="1"/>
  <c r="G17" i="25" s="1"/>
  <c r="F17" i="25" a="1"/>
  <c r="F17" i="25" s="1"/>
  <c r="D17" i="25" a="1"/>
  <c r="D17" i="25" s="1"/>
  <c r="C17" i="25" a="1"/>
  <c r="C17" i="25" s="1"/>
  <c r="G16" i="25" a="1"/>
  <c r="G16" i="25" s="1"/>
  <c r="F16" i="25" a="1"/>
  <c r="F16" i="25" s="1"/>
  <c r="D16" i="25" a="1"/>
  <c r="D16" i="25" s="1"/>
  <c r="C16" i="25" a="1"/>
  <c r="C16" i="25" s="1"/>
  <c r="G15" i="25" a="1"/>
  <c r="G15" i="25" s="1"/>
  <c r="F15" i="25" a="1"/>
  <c r="F15" i="25" s="1"/>
  <c r="D15" i="25" a="1"/>
  <c r="D15" i="25" s="1"/>
  <c r="C15" i="25" a="1"/>
  <c r="C15" i="25" s="1"/>
  <c r="G14" i="25" a="1"/>
  <c r="G14" i="25" s="1"/>
  <c r="F14" i="25" a="1"/>
  <c r="F14" i="25" s="1"/>
  <c r="D14" i="25" a="1"/>
  <c r="D14" i="25" s="1"/>
  <c r="C14" i="25" a="1"/>
  <c r="C14" i="25" s="1"/>
  <c r="G13" i="25" a="1"/>
  <c r="G13" i="25" s="1"/>
  <c r="F13" i="25" a="1"/>
  <c r="F13" i="25" s="1"/>
  <c r="D13" i="25" a="1"/>
  <c r="D13" i="25" s="1"/>
  <c r="C13" i="25" a="1"/>
  <c r="C13" i="25" s="1"/>
  <c r="G12" i="25" a="1"/>
  <c r="G12" i="25" s="1"/>
  <c r="F12" i="25" a="1"/>
  <c r="F12" i="25" s="1"/>
  <c r="D12" i="25" a="1"/>
  <c r="D12" i="25" s="1"/>
  <c r="C12" i="25" a="1"/>
  <c r="C12" i="25" s="1"/>
  <c r="G11" i="25" a="1"/>
  <c r="G11" i="25" s="1"/>
  <c r="F11" i="25" a="1"/>
  <c r="F11" i="25" s="1"/>
  <c r="D11" i="25" a="1"/>
  <c r="D11" i="25" s="1"/>
  <c r="C11" i="25" a="1"/>
  <c r="C11" i="25" s="1"/>
  <c r="G10" i="25" a="1"/>
  <c r="G10" i="25" s="1"/>
  <c r="F10" i="25" a="1"/>
  <c r="F10" i="25" s="1"/>
  <c r="D10" i="25" a="1"/>
  <c r="D10" i="25" s="1"/>
  <c r="C10" i="25" a="1"/>
  <c r="C10" i="25" s="1"/>
  <c r="G9" i="25" a="1"/>
  <c r="G9" i="25" s="1"/>
  <c r="F9" i="25" a="1"/>
  <c r="F9" i="25" s="1"/>
  <c r="D9" i="25" a="1"/>
  <c r="D9" i="25" s="1"/>
  <c r="C9" i="25" a="1"/>
  <c r="C9" i="25" s="1"/>
  <c r="G8" i="25" a="1"/>
  <c r="G8" i="25" s="1"/>
  <c r="F8" i="25" a="1"/>
  <c r="F8" i="25" s="1"/>
  <c r="D8" i="25" a="1"/>
  <c r="D8" i="25" s="1"/>
  <c r="C8" i="25" a="1"/>
  <c r="C8" i="25" s="1"/>
  <c r="G7" i="25" a="1"/>
  <c r="G7" i="25" s="1"/>
  <c r="F7" i="25" a="1"/>
  <c r="F7" i="25" s="1"/>
  <c r="D7" i="25" a="1"/>
  <c r="D7" i="25" s="1"/>
  <c r="C7" i="25" a="1"/>
  <c r="C7" i="25" s="1"/>
  <c r="G6" i="25" a="1"/>
  <c r="G6" i="25" s="1"/>
  <c r="F6" i="25" a="1"/>
  <c r="F6" i="25" s="1"/>
  <c r="D6" i="25" a="1"/>
  <c r="D6" i="25" s="1"/>
  <c r="C6" i="25" a="1"/>
  <c r="C6" i="25" s="1"/>
  <c r="G5" i="25" a="1"/>
  <c r="G5" i="25" s="1"/>
  <c r="F5" i="25" a="1"/>
  <c r="F5" i="25" s="1"/>
  <c r="D5" i="25" a="1"/>
  <c r="D5" i="25" s="1"/>
  <c r="C5" i="25" a="1"/>
  <c r="C5" i="25" s="1"/>
  <c r="G4" i="25" a="1"/>
  <c r="G4" i="25" s="1"/>
  <c r="F4" i="25" a="1"/>
  <c r="F4" i="25" s="1"/>
  <c r="D4" i="25" a="1"/>
  <c r="D4" i="25" s="1"/>
  <c r="C4" i="25" a="1"/>
  <c r="C4" i="25" s="1"/>
  <c r="G3" i="25" a="1"/>
  <c r="G3" i="25" s="1"/>
  <c r="F3" i="25" a="1"/>
  <c r="F3" i="25" s="1"/>
  <c r="D3" i="25" a="1"/>
  <c r="D3" i="25" s="1"/>
  <c r="C3" i="25" a="1"/>
  <c r="C3" i="25" s="1"/>
  <c r="G2" i="25" a="1"/>
  <c r="G2" i="25" s="1"/>
  <c r="F2" i="25" a="1"/>
  <c r="F2" i="25" s="1"/>
  <c r="D2" i="25" a="1"/>
  <c r="D2" i="25" s="1"/>
  <c r="C2" i="25" a="1"/>
  <c r="C2" i="25" s="1"/>
  <c r="G2" i="19" a="1"/>
  <c r="G2" i="19"/>
  <c r="G3" i="19" a="1"/>
  <c r="G3" i="19"/>
  <c r="G4" i="19" a="1"/>
  <c r="G4" i="19"/>
  <c r="G5" i="19" a="1"/>
  <c r="G5" i="19"/>
  <c r="G6" i="19" a="1"/>
  <c r="G6" i="19"/>
  <c r="G7" i="19" a="1"/>
  <c r="G7" i="19"/>
  <c r="G8" i="19" a="1"/>
  <c r="G8" i="19"/>
  <c r="G9" i="19" a="1"/>
  <c r="G9" i="19"/>
  <c r="G10" i="19" a="1"/>
  <c r="G10" i="19"/>
  <c r="G11" i="19" a="1"/>
  <c r="G11" i="19"/>
  <c r="G12" i="19" a="1"/>
  <c r="G12" i="19"/>
  <c r="G13" i="19" a="1"/>
  <c r="G13" i="19"/>
  <c r="G14" i="19" a="1"/>
  <c r="G14" i="19"/>
  <c r="G15" i="19" a="1"/>
  <c r="G15" i="19"/>
  <c r="G16" i="19" a="1"/>
  <c r="G16" i="19"/>
  <c r="G17" i="19" a="1"/>
  <c r="G17" i="19"/>
  <c r="G18" i="19" a="1"/>
  <c r="G18" i="19"/>
  <c r="G19" i="19" a="1"/>
  <c r="G19" i="19"/>
  <c r="G20" i="19" a="1"/>
  <c r="G20" i="19"/>
  <c r="G21" i="19" a="1"/>
  <c r="G21" i="19"/>
  <c r="G22" i="19" a="1"/>
  <c r="G22" i="19"/>
  <c r="G23" i="19" a="1"/>
  <c r="G23" i="19"/>
  <c r="G24" i="19" a="1"/>
  <c r="G24" i="19"/>
  <c r="G25" i="19" a="1"/>
  <c r="G25" i="19"/>
  <c r="G26" i="19" a="1"/>
  <c r="G26" i="19"/>
  <c r="G27" i="19" a="1"/>
  <c r="G27" i="19"/>
  <c r="G28" i="19" a="1"/>
  <c r="G28" i="19"/>
  <c r="G29" i="19" a="1"/>
  <c r="G29" i="19"/>
  <c r="G30" i="19" a="1"/>
  <c r="G30" i="19"/>
  <c r="G31" i="19" a="1"/>
  <c r="G31" i="19"/>
  <c r="G32" i="19" a="1"/>
  <c r="G32" i="19"/>
  <c r="G33" i="19" a="1"/>
  <c r="G33" i="19"/>
  <c r="G34" i="19" a="1"/>
  <c r="G34" i="19"/>
  <c r="G35" i="19" a="1"/>
  <c r="G35" i="19"/>
  <c r="G36" i="19" a="1"/>
  <c r="G36" i="19"/>
  <c r="G37" i="19" a="1"/>
  <c r="G37" i="19"/>
  <c r="G38" i="19" a="1"/>
  <c r="G38" i="19"/>
  <c r="G39" i="19" a="1"/>
  <c r="G39" i="19"/>
  <c r="G40" i="19" a="1"/>
  <c r="G40" i="19"/>
  <c r="G41" i="19" a="1"/>
  <c r="G41" i="19"/>
  <c r="G42" i="19" a="1"/>
  <c r="G42" i="19"/>
  <c r="G43" i="19" a="1"/>
  <c r="G43" i="19"/>
  <c r="G44" i="19" a="1"/>
  <c r="G44" i="19"/>
  <c r="G45" i="19" a="1"/>
  <c r="G45" i="19"/>
  <c r="G46" i="19" a="1"/>
  <c r="G46" i="19"/>
  <c r="G47" i="19" a="1"/>
  <c r="G47" i="19"/>
  <c r="G48" i="19" a="1"/>
  <c r="G48" i="19"/>
  <c r="G49" i="19" a="1"/>
  <c r="G49" i="19"/>
  <c r="G50" i="19" a="1"/>
  <c r="G50" i="19"/>
  <c r="G51" i="19" a="1"/>
  <c r="G51" i="19"/>
  <c r="G52" i="19" a="1"/>
  <c r="G52" i="19"/>
  <c r="G53" i="19" a="1"/>
  <c r="G53" i="19"/>
  <c r="G54" i="19" a="1"/>
  <c r="G54" i="19"/>
  <c r="G55" i="19" a="1"/>
  <c r="G55" i="19"/>
  <c r="G56" i="19" a="1"/>
  <c r="G56" i="19"/>
  <c r="G57" i="19" a="1"/>
  <c r="G57" i="19"/>
  <c r="G58" i="19" a="1"/>
  <c r="G58" i="19"/>
  <c r="G59" i="19" a="1"/>
  <c r="G59" i="19"/>
  <c r="G60" i="19" a="1"/>
  <c r="G60" i="19"/>
  <c r="G61" i="19" a="1"/>
  <c r="G61" i="19"/>
  <c r="G62" i="19" a="1"/>
  <c r="G62" i="19"/>
  <c r="G63" i="19" a="1"/>
  <c r="G63" i="19"/>
  <c r="G64" i="19" a="1"/>
  <c r="G64" i="19"/>
  <c r="G65" i="19" a="1"/>
  <c r="G65" i="19"/>
  <c r="G66" i="19" a="1"/>
  <c r="G66" i="19"/>
  <c r="G67" i="19" a="1"/>
  <c r="G67" i="19"/>
  <c r="G68" i="19" a="1"/>
  <c r="G68" i="19"/>
  <c r="G69" i="19" a="1"/>
  <c r="G69" i="19"/>
  <c r="G70" i="19" a="1"/>
  <c r="G70" i="19"/>
  <c r="G71" i="19" a="1"/>
  <c r="G71" i="19"/>
  <c r="G72" i="19" a="1"/>
  <c r="G72" i="19"/>
  <c r="G73" i="19" a="1"/>
  <c r="G73" i="19"/>
  <c r="G74" i="19" a="1"/>
  <c r="G74" i="19"/>
  <c r="G75" i="19" a="1"/>
  <c r="G75" i="19"/>
  <c r="G76" i="19" a="1"/>
  <c r="G76" i="19"/>
  <c r="G77" i="19" a="1"/>
  <c r="G77" i="19"/>
  <c r="G78" i="19" a="1"/>
  <c r="G78" i="19"/>
  <c r="G79" i="19" a="1"/>
  <c r="G79" i="19"/>
  <c r="G80" i="19" a="1"/>
  <c r="G80" i="19"/>
  <c r="G81" i="19" a="1"/>
  <c r="G81" i="19"/>
  <c r="G82" i="19" a="1"/>
  <c r="G82" i="19"/>
  <c r="G83" i="19" a="1"/>
  <c r="G83" i="19"/>
  <c r="G84" i="19" a="1"/>
  <c r="G84" i="19"/>
  <c r="G85" i="19" a="1"/>
  <c r="G85" i="19"/>
  <c r="G86" i="19" a="1"/>
  <c r="G86" i="19"/>
  <c r="G87" i="19" a="1"/>
  <c r="G87" i="19"/>
  <c r="G88" i="19" a="1"/>
  <c r="G88" i="19"/>
  <c r="G89" i="19" a="1"/>
  <c r="G89" i="19"/>
  <c r="G90" i="19" a="1"/>
  <c r="G90" i="19"/>
  <c r="G91" i="19" a="1"/>
  <c r="G91" i="19"/>
  <c r="G92" i="19" a="1"/>
  <c r="G92" i="19"/>
  <c r="G93" i="19" a="1"/>
  <c r="G93" i="19"/>
  <c r="G94" i="19" a="1"/>
  <c r="G94" i="19"/>
  <c r="G95" i="19" a="1"/>
  <c r="G95" i="19"/>
  <c r="G96" i="19" a="1"/>
  <c r="G96" i="19"/>
  <c r="G97" i="19" a="1"/>
  <c r="G97" i="19"/>
  <c r="G98" i="19" a="1"/>
  <c r="G98" i="19"/>
  <c r="G99" i="19" a="1"/>
  <c r="G99" i="19"/>
  <c r="G100" i="19" a="1"/>
  <c r="G100" i="19"/>
  <c r="G101" i="19" a="1"/>
  <c r="G101" i="19"/>
  <c r="G102" i="19" a="1"/>
  <c r="G102" i="19"/>
  <c r="G103" i="19" a="1"/>
  <c r="G103" i="19"/>
  <c r="G104" i="19" a="1"/>
  <c r="G104" i="19"/>
  <c r="G105" i="19" a="1"/>
  <c r="G105" i="19"/>
  <c r="G106" i="19" a="1"/>
  <c r="G106" i="19"/>
  <c r="G107" i="19" a="1"/>
  <c r="G107" i="19"/>
  <c r="G108" i="19" a="1"/>
  <c r="G108" i="19"/>
  <c r="G109" i="19" a="1"/>
  <c r="G109" i="19"/>
  <c r="G110" i="19" a="1"/>
  <c r="G110" i="19"/>
  <c r="G111" i="19" a="1"/>
  <c r="G111" i="19"/>
  <c r="G112" i="19" a="1"/>
  <c r="G112" i="19"/>
  <c r="G113" i="19" a="1"/>
  <c r="G113" i="19"/>
  <c r="G114" i="19" a="1"/>
  <c r="G114" i="19"/>
  <c r="G115" i="19" a="1"/>
  <c r="G115" i="19"/>
  <c r="G116" i="19" a="1"/>
  <c r="G116" i="19"/>
  <c r="G117" i="19" a="1"/>
  <c r="G117" i="19"/>
  <c r="G118" i="19" a="1"/>
  <c r="G118" i="19"/>
  <c r="G119" i="19" a="1"/>
  <c r="G119" i="19"/>
  <c r="G120" i="19" a="1"/>
  <c r="G120" i="19"/>
  <c r="G121" i="19" a="1"/>
  <c r="G121" i="19"/>
  <c r="G122" i="19" a="1"/>
  <c r="G122" i="19"/>
  <c r="G123" i="19" a="1"/>
  <c r="G123" i="19"/>
  <c r="G124" i="19" a="1"/>
  <c r="G124" i="19"/>
  <c r="G125" i="19" a="1"/>
  <c r="G125" i="19"/>
  <c r="G126" i="19" a="1"/>
  <c r="G126" i="19"/>
  <c r="G127" i="19" a="1"/>
  <c r="G127" i="19"/>
  <c r="G128" i="19" a="1"/>
  <c r="G128" i="19"/>
  <c r="G129" i="19" a="1"/>
  <c r="G129" i="19"/>
  <c r="G130" i="19" a="1"/>
  <c r="G130" i="19"/>
  <c r="G131" i="19" a="1"/>
  <c r="G131" i="19"/>
  <c r="G132" i="19" a="1"/>
  <c r="G132" i="19"/>
  <c r="G133" i="19" a="1"/>
  <c r="G133" i="19"/>
  <c r="G134" i="19" a="1"/>
  <c r="G134" i="19"/>
  <c r="G135" i="19" a="1"/>
  <c r="G135" i="19"/>
  <c r="G136" i="19" a="1"/>
  <c r="G136" i="19"/>
  <c r="G137" i="19" a="1"/>
  <c r="G137" i="19"/>
  <c r="G138" i="19" a="1"/>
  <c r="G138" i="19"/>
  <c r="G139" i="19" a="1"/>
  <c r="G139" i="19"/>
  <c r="G140" i="19" a="1"/>
  <c r="G140" i="19"/>
  <c r="G141" i="19" a="1"/>
  <c r="G141" i="19"/>
  <c r="G142" i="19" a="1"/>
  <c r="G142" i="19"/>
  <c r="G143" i="19" a="1"/>
  <c r="G143" i="19"/>
  <c r="G144" i="19" a="1"/>
  <c r="G144" i="19"/>
  <c r="G145" i="19" a="1"/>
  <c r="G145" i="19"/>
  <c r="G146" i="19" a="1"/>
  <c r="G146" i="19"/>
  <c r="G147" i="19" a="1"/>
  <c r="G147" i="19"/>
  <c r="G148" i="19" a="1"/>
  <c r="G148" i="19"/>
  <c r="G149" i="19" a="1"/>
  <c r="G149" i="19"/>
  <c r="G150" i="19" a="1"/>
  <c r="G150" i="19"/>
  <c r="G151" i="19" a="1"/>
  <c r="G151" i="19"/>
  <c r="G152" i="19" a="1"/>
  <c r="G152" i="19"/>
  <c r="G153" i="19" a="1"/>
  <c r="G153" i="19"/>
  <c r="G154" i="19" a="1"/>
  <c r="G154" i="19"/>
  <c r="G155" i="19" a="1"/>
  <c r="G155" i="19"/>
  <c r="G156" i="19" a="1"/>
  <c r="G156" i="19"/>
  <c r="G157" i="19" a="1"/>
  <c r="G157" i="19"/>
  <c r="G158" i="19" a="1"/>
  <c r="G158" i="19"/>
  <c r="G159" i="19" a="1"/>
  <c r="G159" i="19"/>
  <c r="G160" i="19" a="1"/>
  <c r="G160" i="19"/>
  <c r="G161" i="19" a="1"/>
  <c r="G161" i="19"/>
  <c r="G162" i="19" a="1"/>
  <c r="G162" i="19"/>
  <c r="G163" i="19" a="1"/>
  <c r="G163" i="19"/>
  <c r="G164" i="19" a="1"/>
  <c r="G164" i="19"/>
  <c r="G165" i="19" a="1"/>
  <c r="G165" i="19"/>
  <c r="G166" i="19" a="1"/>
  <c r="G166" i="19"/>
  <c r="G167" i="19" a="1"/>
  <c r="G167" i="19"/>
  <c r="G168" i="19" a="1"/>
  <c r="G168" i="19"/>
  <c r="G169" i="19" a="1"/>
  <c r="G169" i="19"/>
  <c r="G170" i="19" a="1"/>
  <c r="G170" i="19"/>
  <c r="G171" i="19" a="1"/>
  <c r="G171" i="19"/>
  <c r="G172" i="19" a="1"/>
  <c r="G172" i="19"/>
  <c r="G173" i="19" a="1"/>
  <c r="G173" i="19"/>
  <c r="G174" i="19" a="1"/>
  <c r="G174" i="19"/>
  <c r="G175" i="19" a="1"/>
  <c r="G175" i="19"/>
  <c r="G176" i="19" a="1"/>
  <c r="G176" i="19"/>
  <c r="G177" i="19" a="1"/>
  <c r="G177" i="19"/>
  <c r="G178" i="19" a="1"/>
  <c r="G178" i="19"/>
  <c r="G179" i="19" a="1"/>
  <c r="G179" i="19"/>
  <c r="G180" i="19" a="1"/>
  <c r="G180" i="19"/>
  <c r="G181" i="19" a="1"/>
  <c r="G181" i="19"/>
  <c r="G182" i="19" a="1"/>
  <c r="G182" i="19"/>
  <c r="G183" i="19" a="1"/>
  <c r="G183" i="19"/>
  <c r="G184" i="19" a="1"/>
  <c r="G184" i="19"/>
  <c r="G185" i="19" a="1"/>
  <c r="G185" i="19"/>
  <c r="G186" i="19" a="1"/>
  <c r="G186" i="19"/>
  <c r="G187" i="19" a="1"/>
  <c r="G187" i="19"/>
  <c r="G188" i="19" a="1"/>
  <c r="G188" i="19"/>
  <c r="G189" i="19" a="1"/>
  <c r="G189" i="19"/>
  <c r="G190" i="19" a="1"/>
  <c r="G190" i="19"/>
  <c r="G191" i="19" a="1"/>
  <c r="G191" i="19"/>
  <c r="G192" i="19" a="1"/>
  <c r="G192" i="19"/>
  <c r="G193" i="19" a="1"/>
  <c r="G193" i="19"/>
  <c r="G194" i="19" a="1"/>
  <c r="G194" i="19"/>
  <c r="G195" i="19" a="1"/>
  <c r="G195" i="19"/>
  <c r="G196" i="19" a="1"/>
  <c r="G196" i="19"/>
  <c r="G197" i="19" a="1"/>
  <c r="G197" i="19"/>
  <c r="G198" i="19" a="1"/>
  <c r="G198" i="19"/>
  <c r="G199" i="19" a="1"/>
  <c r="G199" i="19"/>
  <c r="G200" i="19" a="1"/>
  <c r="G200" i="19"/>
  <c r="G201" i="19" a="1"/>
  <c r="G201" i="19"/>
  <c r="G202" i="19" a="1"/>
  <c r="G202" i="19"/>
  <c r="G203" i="19" a="1"/>
  <c r="G203" i="19"/>
  <c r="G204" i="19" a="1"/>
  <c r="G204" i="19"/>
  <c r="G205" i="19" a="1"/>
  <c r="G205" i="19"/>
  <c r="G206" i="19" a="1"/>
  <c r="G206" i="19"/>
  <c r="G207" i="19" a="1"/>
  <c r="G207" i="19"/>
  <c r="G208" i="19" a="1"/>
  <c r="G208" i="19"/>
  <c r="G209" i="19" a="1"/>
  <c r="G209" i="19"/>
  <c r="G210" i="19" a="1"/>
  <c r="G210" i="19"/>
  <c r="G211" i="19" a="1"/>
  <c r="G211" i="19"/>
  <c r="G212" i="19" a="1"/>
  <c r="G212" i="19"/>
  <c r="G213" i="19" a="1"/>
  <c r="G213" i="19"/>
  <c r="G214" i="19" a="1"/>
  <c r="G214" i="19"/>
  <c r="G215" i="19" a="1"/>
  <c r="G215" i="19"/>
  <c r="G216" i="19" a="1"/>
  <c r="G216" i="19"/>
  <c r="G217" i="19" a="1"/>
  <c r="G217" i="19"/>
  <c r="G218" i="19" a="1"/>
  <c r="G218" i="19"/>
  <c r="G219" i="19" a="1"/>
  <c r="G219" i="19"/>
  <c r="G220" i="19" a="1"/>
  <c r="G220" i="19"/>
  <c r="G221" i="19" a="1"/>
  <c r="G221" i="19"/>
  <c r="G222" i="19" a="1"/>
  <c r="G222" i="19"/>
  <c r="G223" i="19" a="1"/>
  <c r="G223" i="19"/>
  <c r="G224" i="19" a="1"/>
  <c r="G224" i="19"/>
  <c r="G225" i="19" a="1"/>
  <c r="G225" i="19"/>
  <c r="G226" i="19" a="1"/>
  <c r="G226" i="19"/>
  <c r="G227" i="19" a="1"/>
  <c r="G227" i="19"/>
  <c r="G228" i="19" a="1"/>
  <c r="G228" i="19"/>
  <c r="G229" i="19" a="1"/>
  <c r="G229" i="19"/>
  <c r="G230" i="19" a="1"/>
  <c r="G230" i="19"/>
  <c r="G231" i="19" a="1"/>
  <c r="G231" i="19"/>
  <c r="G232" i="19" a="1"/>
  <c r="G232" i="19"/>
  <c r="G233" i="19" a="1"/>
  <c r="G233" i="19"/>
  <c r="G234" i="19" a="1"/>
  <c r="G234" i="19"/>
  <c r="G235" i="19" a="1"/>
  <c r="G235" i="19"/>
  <c r="G236" i="19" a="1"/>
  <c r="G236" i="19"/>
  <c r="G237" i="19" a="1"/>
  <c r="G237" i="19"/>
  <c r="G238" i="19" a="1"/>
  <c r="G238" i="19"/>
  <c r="G239" i="19" a="1"/>
  <c r="G239" i="19"/>
  <c r="G240" i="19" a="1"/>
  <c r="G240" i="19"/>
  <c r="G241" i="19" a="1"/>
  <c r="G241" i="19"/>
  <c r="G242" i="19" a="1"/>
  <c r="G242" i="19"/>
  <c r="G243" i="19" a="1"/>
  <c r="G243" i="19"/>
  <c r="G244" i="19" a="1"/>
  <c r="G244" i="19"/>
  <c r="G245" i="19" a="1"/>
  <c r="G245" i="19"/>
  <c r="G246" i="19" a="1"/>
  <c r="G246" i="19"/>
  <c r="G247" i="19" a="1"/>
  <c r="G247" i="19"/>
  <c r="G248" i="19" a="1"/>
  <c r="G248" i="19"/>
  <c r="G249" i="19" a="1"/>
  <c r="G249" i="19"/>
  <c r="G250" i="19" a="1"/>
  <c r="G250" i="19"/>
  <c r="G251" i="19" a="1"/>
  <c r="G251" i="19"/>
  <c r="G252" i="19" a="1"/>
  <c r="G252" i="19"/>
  <c r="G253" i="19" a="1"/>
  <c r="G253" i="19"/>
  <c r="G254" i="19" a="1"/>
  <c r="G254" i="19"/>
  <c r="G255" i="19" a="1"/>
  <c r="G255" i="19"/>
  <c r="G256" i="19" a="1"/>
  <c r="G256" i="19"/>
  <c r="G257" i="19" a="1"/>
  <c r="G257" i="19"/>
  <c r="G258" i="19" a="1"/>
  <c r="G258" i="19"/>
  <c r="G259" i="19" a="1"/>
  <c r="G259" i="19"/>
  <c r="G260" i="19" a="1"/>
  <c r="G260" i="19"/>
  <c r="G261" i="19" a="1"/>
  <c r="G261" i="19"/>
  <c r="G262" i="19" a="1"/>
  <c r="G262" i="19"/>
  <c r="G263" i="19" a="1"/>
  <c r="G263" i="19"/>
  <c r="G264" i="19" a="1"/>
  <c r="G264" i="19"/>
  <c r="G265" i="19" a="1"/>
  <c r="G265" i="19"/>
  <c r="G266" i="19" a="1"/>
  <c r="G266" i="19"/>
  <c r="G267" i="19" a="1"/>
  <c r="G267" i="19"/>
  <c r="G268" i="19" a="1"/>
  <c r="G268" i="19"/>
  <c r="G269" i="19" a="1"/>
  <c r="G269" i="19"/>
  <c r="G270" i="19" a="1"/>
  <c r="G270" i="19"/>
  <c r="G271" i="19" a="1"/>
  <c r="G271" i="19"/>
  <c r="G272" i="19" a="1"/>
  <c r="G272" i="19"/>
  <c r="G273" i="19" a="1"/>
  <c r="G273" i="19"/>
  <c r="G274" i="19" a="1"/>
  <c r="G274" i="19"/>
  <c r="G275" i="19" a="1"/>
  <c r="G275" i="19"/>
  <c r="G276" i="19" a="1"/>
  <c r="G276" i="19"/>
  <c r="G277" i="19" a="1"/>
  <c r="G277" i="19"/>
  <c r="G278" i="19" a="1"/>
  <c r="G278" i="19"/>
  <c r="G279" i="19" a="1"/>
  <c r="G279" i="19"/>
  <c r="G280" i="19" a="1"/>
  <c r="G280" i="19"/>
  <c r="G281" i="19" a="1"/>
  <c r="G281" i="19"/>
  <c r="G282" i="19" a="1"/>
  <c r="G282" i="19"/>
  <c r="G283" i="19" a="1"/>
  <c r="G283" i="19"/>
  <c r="G284" i="19" a="1"/>
  <c r="G284" i="19"/>
  <c r="G285" i="19" a="1"/>
  <c r="G285" i="19"/>
  <c r="G286" i="19" a="1"/>
  <c r="G286" i="19"/>
  <c r="G287" i="19" a="1"/>
  <c r="G287" i="19"/>
  <c r="G288" i="19" a="1"/>
  <c r="G288" i="19"/>
  <c r="G289" i="19" a="1"/>
  <c r="G289" i="19"/>
  <c r="G290" i="19" a="1"/>
  <c r="G290" i="19"/>
  <c r="G291" i="19" a="1"/>
  <c r="G291" i="19"/>
  <c r="G292" i="19" a="1"/>
  <c r="G292" i="19"/>
  <c r="G293" i="19" a="1"/>
  <c r="G293" i="19"/>
  <c r="G294" i="19" a="1"/>
  <c r="G294" i="19"/>
  <c r="G295" i="19" a="1"/>
  <c r="G295" i="19"/>
  <c r="G296" i="19" a="1"/>
  <c r="G296" i="19"/>
  <c r="G297" i="19" a="1"/>
  <c r="G297" i="19"/>
  <c r="G298" i="19" a="1"/>
  <c r="G298" i="19"/>
  <c r="G299" i="19" a="1"/>
  <c r="G299" i="19"/>
  <c r="G300" i="19" a="1"/>
  <c r="G300" i="19"/>
  <c r="G301" i="19" a="1"/>
  <c r="G301" i="19"/>
  <c r="G302" i="19" a="1"/>
  <c r="G302" i="19"/>
  <c r="G303" i="19" a="1"/>
  <c r="G303" i="19"/>
  <c r="G304" i="19" a="1"/>
  <c r="G304" i="19"/>
  <c r="G305" i="19" a="1"/>
  <c r="G305" i="19"/>
  <c r="G306" i="19" a="1"/>
  <c r="G306" i="19"/>
  <c r="G307" i="19" a="1"/>
  <c r="G307" i="19"/>
  <c r="G308" i="19" a="1"/>
  <c r="G308" i="19"/>
  <c r="G309" i="19" a="1"/>
  <c r="G309" i="19"/>
  <c r="G310" i="19" a="1"/>
  <c r="G310" i="19"/>
  <c r="G311" i="19" a="1"/>
  <c r="G311" i="19"/>
  <c r="G312" i="19" a="1"/>
  <c r="G312" i="19"/>
  <c r="G313" i="19" a="1"/>
  <c r="G313" i="19"/>
  <c r="G314" i="19" a="1"/>
  <c r="G314" i="19"/>
  <c r="G315" i="19" a="1"/>
  <c r="G315" i="19"/>
  <c r="G316" i="19" a="1"/>
  <c r="G316" i="19"/>
  <c r="G317" i="19" a="1"/>
  <c r="G317" i="19"/>
  <c r="G318" i="19" a="1"/>
  <c r="G318" i="19"/>
  <c r="G319" i="19" a="1"/>
  <c r="G319" i="19"/>
  <c r="G320" i="19" a="1"/>
  <c r="G320" i="19"/>
  <c r="G321" i="19" a="1"/>
  <c r="G321" i="19"/>
  <c r="G322" i="19" a="1"/>
  <c r="G322" i="19"/>
  <c r="G323" i="19" a="1"/>
  <c r="G323" i="19"/>
  <c r="G324" i="19" a="1"/>
  <c r="G324" i="19"/>
  <c r="G325" i="19" a="1"/>
  <c r="G325" i="19"/>
  <c r="G326" i="19" a="1"/>
  <c r="G326" i="19"/>
  <c r="G327" i="19" a="1"/>
  <c r="G327" i="19"/>
  <c r="G328" i="19" a="1"/>
  <c r="G328" i="19"/>
  <c r="G329" i="19" a="1"/>
  <c r="G329" i="19"/>
  <c r="G330" i="19" a="1"/>
  <c r="G330" i="19"/>
  <c r="G331" i="19" a="1"/>
  <c r="G331" i="19"/>
  <c r="G332" i="19" a="1"/>
  <c r="G332" i="19"/>
  <c r="G333" i="19" a="1"/>
  <c r="G333" i="19"/>
  <c r="G334" i="19" a="1"/>
  <c r="G334" i="19"/>
  <c r="G335" i="19" a="1"/>
  <c r="G335" i="19"/>
  <c r="G336" i="19" a="1"/>
  <c r="G336" i="19"/>
  <c r="G337" i="19" a="1"/>
  <c r="G337" i="19"/>
  <c r="G338" i="19" a="1"/>
  <c r="G338" i="19"/>
  <c r="G339" i="19" a="1"/>
  <c r="G339" i="19"/>
  <c r="G340" i="19" a="1"/>
  <c r="G340" i="19"/>
  <c r="G341" i="19" a="1"/>
  <c r="G341" i="19"/>
  <c r="G342" i="19" a="1"/>
  <c r="G342" i="19"/>
  <c r="G343" i="19" a="1"/>
  <c r="G343" i="19"/>
  <c r="G344" i="19" a="1"/>
  <c r="G344" i="19"/>
  <c r="G345" i="19" a="1"/>
  <c r="G345" i="19"/>
  <c r="G346" i="19" a="1"/>
  <c r="G346" i="19"/>
  <c r="G347" i="19" a="1"/>
  <c r="G347" i="19"/>
  <c r="G348" i="19" a="1"/>
  <c r="G348" i="19"/>
  <c r="G349" i="19" a="1"/>
  <c r="G349" i="19"/>
  <c r="G350" i="19" a="1"/>
  <c r="G350" i="19"/>
  <c r="G351" i="19" a="1"/>
  <c r="G351" i="19"/>
  <c r="G352" i="19" a="1"/>
  <c r="G352" i="19"/>
  <c r="G353" i="19" a="1"/>
  <c r="G353" i="19"/>
  <c r="G354" i="19" a="1"/>
  <c r="G354" i="19"/>
  <c r="G355" i="19" a="1"/>
  <c r="G355" i="19"/>
  <c r="G356" i="19" a="1"/>
  <c r="G356" i="19"/>
  <c r="G357" i="19" a="1"/>
  <c r="G357" i="19"/>
  <c r="G358" i="19" a="1"/>
  <c r="G358" i="19"/>
  <c r="G359" i="19" a="1"/>
  <c r="G359" i="19"/>
  <c r="G360" i="19" a="1"/>
  <c r="G360" i="19"/>
  <c r="G361" i="19" a="1"/>
  <c r="G361" i="19"/>
  <c r="G362" i="19" a="1"/>
  <c r="G362" i="19"/>
  <c r="G363" i="19" a="1"/>
  <c r="G363" i="19"/>
  <c r="G364" i="19" a="1"/>
  <c r="G364" i="19"/>
  <c r="G365" i="19" a="1"/>
  <c r="G365" i="19"/>
  <c r="G366" i="19" a="1"/>
  <c r="G366" i="19"/>
  <c r="G367" i="19" a="1"/>
  <c r="G367" i="19"/>
  <c r="G368" i="19" a="1"/>
  <c r="G368" i="19"/>
  <c r="G369" i="19" a="1"/>
  <c r="G369" i="19"/>
  <c r="G370" i="19" a="1"/>
  <c r="G370" i="19"/>
  <c r="G371" i="19" a="1"/>
  <c r="G371" i="19"/>
  <c r="G372" i="19" a="1"/>
  <c r="G372" i="19"/>
  <c r="G373" i="19" a="1"/>
  <c r="G373" i="19"/>
  <c r="G374" i="19" a="1"/>
  <c r="G374" i="19"/>
  <c r="G375" i="19" a="1"/>
  <c r="G375" i="19"/>
  <c r="G376" i="19" a="1"/>
  <c r="G376" i="19"/>
  <c r="G377" i="19" a="1"/>
  <c r="G377" i="19"/>
  <c r="G378" i="19" a="1"/>
  <c r="G378" i="19"/>
  <c r="G379" i="19" a="1"/>
  <c r="G379" i="19"/>
  <c r="G380" i="19" a="1"/>
  <c r="G380" i="19"/>
  <c r="G381" i="19" a="1"/>
  <c r="G381" i="19"/>
  <c r="G382" i="19" a="1"/>
  <c r="G382" i="19"/>
  <c r="F2" i="19" a="1"/>
  <c r="F2" i="19"/>
  <c r="F3" i="19" a="1"/>
  <c r="F3" i="19"/>
  <c r="F4" i="19" a="1"/>
  <c r="F4" i="19"/>
  <c r="F5" i="19" a="1"/>
  <c r="F5" i="19"/>
  <c r="F6" i="19" a="1"/>
  <c r="F6" i="19"/>
  <c r="F7" i="19" a="1"/>
  <c r="F7" i="19"/>
  <c r="F8" i="19" a="1"/>
  <c r="F8" i="19"/>
  <c r="F9" i="19" a="1"/>
  <c r="F9" i="19"/>
  <c r="F10" i="19" a="1"/>
  <c r="F10" i="19"/>
  <c r="F11" i="19" a="1"/>
  <c r="F11" i="19"/>
  <c r="F12" i="19" a="1"/>
  <c r="F12" i="19"/>
  <c r="F13" i="19" a="1"/>
  <c r="F13" i="19"/>
  <c r="F14" i="19" a="1"/>
  <c r="F14" i="19"/>
  <c r="F15" i="19" a="1"/>
  <c r="F15" i="19"/>
  <c r="F16" i="19" a="1"/>
  <c r="F16" i="19"/>
  <c r="F17" i="19" a="1"/>
  <c r="F17" i="19"/>
  <c r="F18" i="19" a="1"/>
  <c r="F18" i="19"/>
  <c r="F19" i="19" a="1"/>
  <c r="F19" i="19"/>
  <c r="F20" i="19" a="1"/>
  <c r="F20" i="19"/>
  <c r="F21" i="19" a="1"/>
  <c r="F21" i="19"/>
  <c r="F22" i="19" a="1"/>
  <c r="F22" i="19"/>
  <c r="F23" i="19" a="1"/>
  <c r="F23" i="19"/>
  <c r="F24" i="19" a="1"/>
  <c r="F24" i="19"/>
  <c r="F25" i="19" a="1"/>
  <c r="F25" i="19"/>
  <c r="F26" i="19" a="1"/>
  <c r="F26" i="19"/>
  <c r="F27" i="19" a="1"/>
  <c r="F27" i="19"/>
  <c r="F28" i="19" a="1"/>
  <c r="F28" i="19"/>
  <c r="F29" i="19" a="1"/>
  <c r="F29" i="19"/>
  <c r="F30" i="19" a="1"/>
  <c r="F30" i="19"/>
  <c r="F31" i="19" a="1"/>
  <c r="F31" i="19"/>
  <c r="F32" i="19" a="1"/>
  <c r="F32" i="19"/>
  <c r="F33" i="19" a="1"/>
  <c r="F33" i="19"/>
  <c r="F34" i="19" a="1"/>
  <c r="F34" i="19"/>
  <c r="F35" i="19" a="1"/>
  <c r="F35" i="19"/>
  <c r="F36" i="19" a="1"/>
  <c r="F36" i="19"/>
  <c r="F37" i="19" a="1"/>
  <c r="F37" i="19"/>
  <c r="F38" i="19" a="1"/>
  <c r="F38" i="19"/>
  <c r="F39" i="19" a="1"/>
  <c r="F39" i="19"/>
  <c r="F40" i="19" a="1"/>
  <c r="F40" i="19"/>
  <c r="F41" i="19" a="1"/>
  <c r="F41" i="19"/>
  <c r="F42" i="19" a="1"/>
  <c r="F42" i="19"/>
  <c r="F43" i="19" a="1"/>
  <c r="F43" i="19"/>
  <c r="F44" i="19" a="1"/>
  <c r="F44" i="19"/>
  <c r="F45" i="19" a="1"/>
  <c r="F45" i="19"/>
  <c r="F46" i="19" a="1"/>
  <c r="F46" i="19"/>
  <c r="F47" i="19" a="1"/>
  <c r="F47" i="19"/>
  <c r="F48" i="19" a="1"/>
  <c r="F48" i="19"/>
  <c r="F49" i="19" a="1"/>
  <c r="F49" i="19"/>
  <c r="F50" i="19" a="1"/>
  <c r="F50" i="19"/>
  <c r="F51" i="19" a="1"/>
  <c r="F51" i="19"/>
  <c r="F52" i="19" a="1"/>
  <c r="F52" i="19"/>
  <c r="F53" i="19" a="1"/>
  <c r="F53" i="19"/>
  <c r="F54" i="19" a="1"/>
  <c r="F54" i="19"/>
  <c r="F55" i="19" a="1"/>
  <c r="F55" i="19"/>
  <c r="F56" i="19" a="1"/>
  <c r="F56" i="19"/>
  <c r="F57" i="19" a="1"/>
  <c r="F57" i="19"/>
  <c r="F58" i="19" a="1"/>
  <c r="F58" i="19"/>
  <c r="F59" i="19" a="1"/>
  <c r="F59" i="19"/>
  <c r="F60" i="19" a="1"/>
  <c r="F60" i="19"/>
  <c r="F61" i="19" a="1"/>
  <c r="F61" i="19"/>
  <c r="F62" i="19" a="1"/>
  <c r="F62" i="19"/>
  <c r="F63" i="19" a="1"/>
  <c r="F63" i="19"/>
  <c r="F64" i="19" a="1"/>
  <c r="F64" i="19"/>
  <c r="F65" i="19" a="1"/>
  <c r="F65" i="19"/>
  <c r="F66" i="19" a="1"/>
  <c r="F66" i="19"/>
  <c r="F67" i="19" a="1"/>
  <c r="F67" i="19"/>
  <c r="F68" i="19" a="1"/>
  <c r="F68" i="19"/>
  <c r="F69" i="19" a="1"/>
  <c r="F69" i="19"/>
  <c r="F70" i="19" a="1"/>
  <c r="F70" i="19"/>
  <c r="F71" i="19" a="1"/>
  <c r="F71" i="19"/>
  <c r="F72" i="19" a="1"/>
  <c r="F72" i="19"/>
  <c r="F73" i="19" a="1"/>
  <c r="F73" i="19"/>
  <c r="F74" i="19" a="1"/>
  <c r="F74" i="19"/>
  <c r="F75" i="19" a="1"/>
  <c r="F75" i="19"/>
  <c r="F76" i="19" a="1"/>
  <c r="F76" i="19"/>
  <c r="F77" i="19" a="1"/>
  <c r="F77" i="19"/>
  <c r="F78" i="19" a="1"/>
  <c r="F78" i="19"/>
  <c r="F79" i="19" a="1"/>
  <c r="F79" i="19"/>
  <c r="F80" i="19" a="1"/>
  <c r="F80" i="19"/>
  <c r="F81" i="19" a="1"/>
  <c r="F81" i="19"/>
  <c r="F82" i="19" a="1"/>
  <c r="F82" i="19"/>
  <c r="F83" i="19" a="1"/>
  <c r="F83" i="19"/>
  <c r="F84" i="19" a="1"/>
  <c r="F84" i="19"/>
  <c r="F85" i="19" a="1"/>
  <c r="F85" i="19"/>
  <c r="F86" i="19" a="1"/>
  <c r="F86" i="19"/>
  <c r="F87" i="19" a="1"/>
  <c r="F87" i="19"/>
  <c r="F88" i="19" a="1"/>
  <c r="F88" i="19"/>
  <c r="F89" i="19" a="1"/>
  <c r="F89" i="19"/>
  <c r="F90" i="19" a="1"/>
  <c r="F90" i="19"/>
  <c r="F91" i="19" a="1"/>
  <c r="F91" i="19"/>
  <c r="F92" i="19" a="1"/>
  <c r="F92" i="19"/>
  <c r="F93" i="19" a="1"/>
  <c r="F93" i="19"/>
  <c r="F94" i="19" a="1"/>
  <c r="F94" i="19"/>
  <c r="F95" i="19" a="1"/>
  <c r="F95" i="19"/>
  <c r="F96" i="19" a="1"/>
  <c r="F96" i="19"/>
  <c r="F97" i="19" a="1"/>
  <c r="F97" i="19"/>
  <c r="F98" i="19" a="1"/>
  <c r="F98" i="19"/>
  <c r="F99" i="19" a="1"/>
  <c r="F99" i="19"/>
  <c r="F100" i="19" a="1"/>
  <c r="F100" i="19"/>
  <c r="F101" i="19" a="1"/>
  <c r="F101" i="19"/>
  <c r="F102" i="19" a="1"/>
  <c r="F102" i="19"/>
  <c r="F103" i="19" a="1"/>
  <c r="F103" i="19"/>
  <c r="F104" i="19" a="1"/>
  <c r="F104" i="19"/>
  <c r="F105" i="19" a="1"/>
  <c r="F105" i="19"/>
  <c r="F106" i="19" a="1"/>
  <c r="F106" i="19"/>
  <c r="F107" i="19" a="1"/>
  <c r="F107" i="19"/>
  <c r="F108" i="19" a="1"/>
  <c r="F108" i="19"/>
  <c r="F109" i="19" a="1"/>
  <c r="F109" i="19"/>
  <c r="F110" i="19" a="1"/>
  <c r="F110" i="19"/>
  <c r="F111" i="19" a="1"/>
  <c r="F111" i="19"/>
  <c r="F112" i="19" a="1"/>
  <c r="F112" i="19"/>
  <c r="F113" i="19" a="1"/>
  <c r="F113" i="19"/>
  <c r="F114" i="19" a="1"/>
  <c r="F114" i="19"/>
  <c r="F115" i="19" a="1"/>
  <c r="F115" i="19"/>
  <c r="F116" i="19" a="1"/>
  <c r="F116" i="19"/>
  <c r="F117" i="19" a="1"/>
  <c r="F117" i="19"/>
  <c r="F118" i="19" a="1"/>
  <c r="F118" i="19"/>
  <c r="F119" i="19" a="1"/>
  <c r="F119" i="19"/>
  <c r="F120" i="19" a="1"/>
  <c r="F120" i="19"/>
  <c r="F121" i="19" a="1"/>
  <c r="F121" i="19"/>
  <c r="F122" i="19" a="1"/>
  <c r="F122" i="19"/>
  <c r="F123" i="19" a="1"/>
  <c r="F123" i="19"/>
  <c r="F124" i="19" a="1"/>
  <c r="F124" i="19"/>
  <c r="F125" i="19" a="1"/>
  <c r="F125" i="19"/>
  <c r="F126" i="19" a="1"/>
  <c r="F126" i="19"/>
  <c r="F127" i="19" a="1"/>
  <c r="F127" i="19"/>
  <c r="F128" i="19" a="1"/>
  <c r="F128" i="19"/>
  <c r="F129" i="19" a="1"/>
  <c r="F129" i="19"/>
  <c r="F130" i="19" a="1"/>
  <c r="F130" i="19"/>
  <c r="F131" i="19" a="1"/>
  <c r="F131" i="19"/>
  <c r="F132" i="19" a="1"/>
  <c r="F132" i="19"/>
  <c r="F133" i="19" a="1"/>
  <c r="F133" i="19"/>
  <c r="F134" i="19" a="1"/>
  <c r="F134" i="19"/>
  <c r="F135" i="19" a="1"/>
  <c r="F135" i="19"/>
  <c r="F136" i="19" a="1"/>
  <c r="F136" i="19"/>
  <c r="F137" i="19" a="1"/>
  <c r="F137" i="19"/>
  <c r="F138" i="19" a="1"/>
  <c r="F138" i="19"/>
  <c r="F139" i="19" a="1"/>
  <c r="F139" i="19"/>
  <c r="F140" i="19" a="1"/>
  <c r="F140" i="19"/>
  <c r="F141" i="19" a="1"/>
  <c r="F141" i="19"/>
  <c r="F142" i="19" a="1"/>
  <c r="F142" i="19"/>
  <c r="F143" i="19" a="1"/>
  <c r="F143" i="19"/>
  <c r="F144" i="19" a="1"/>
  <c r="F144" i="19"/>
  <c r="F145" i="19" a="1"/>
  <c r="F145" i="19"/>
  <c r="F146" i="19" a="1"/>
  <c r="F146" i="19"/>
  <c r="F147" i="19" a="1"/>
  <c r="F147" i="19"/>
  <c r="F148" i="19" a="1"/>
  <c r="F148" i="19"/>
  <c r="F149" i="19" a="1"/>
  <c r="F149" i="19"/>
  <c r="F150" i="19" a="1"/>
  <c r="F150" i="19"/>
  <c r="F151" i="19" a="1"/>
  <c r="F151" i="19"/>
  <c r="F152" i="19" a="1"/>
  <c r="F152" i="19"/>
  <c r="F153" i="19" a="1"/>
  <c r="F153" i="19"/>
  <c r="F154" i="19" a="1"/>
  <c r="F154" i="19"/>
  <c r="F155" i="19" a="1"/>
  <c r="F155" i="19"/>
  <c r="F156" i="19" a="1"/>
  <c r="F156" i="19"/>
  <c r="F157" i="19" a="1"/>
  <c r="F157" i="19"/>
  <c r="F158" i="19" a="1"/>
  <c r="F158" i="19"/>
  <c r="F159" i="19" a="1"/>
  <c r="F159" i="19"/>
  <c r="F160" i="19" a="1"/>
  <c r="F160" i="19"/>
  <c r="F161" i="19" a="1"/>
  <c r="F161" i="19"/>
  <c r="F162" i="19" a="1"/>
  <c r="F162" i="19"/>
  <c r="F163" i="19" a="1"/>
  <c r="F163" i="19"/>
  <c r="F164" i="19" a="1"/>
  <c r="F164" i="19"/>
  <c r="F165" i="19" a="1"/>
  <c r="F165" i="19"/>
  <c r="F166" i="19" a="1"/>
  <c r="F166" i="19"/>
  <c r="F167" i="19" a="1"/>
  <c r="F167" i="19"/>
  <c r="F168" i="19" a="1"/>
  <c r="F168" i="19"/>
  <c r="F169" i="19" a="1"/>
  <c r="F169" i="19"/>
  <c r="F170" i="19" a="1"/>
  <c r="F170" i="19"/>
  <c r="F171" i="19" a="1"/>
  <c r="F171" i="19"/>
  <c r="F172" i="19" a="1"/>
  <c r="F172" i="19"/>
  <c r="F173" i="19" a="1"/>
  <c r="F173" i="19"/>
  <c r="F174" i="19" a="1"/>
  <c r="F174" i="19"/>
  <c r="F175" i="19" a="1"/>
  <c r="F175" i="19"/>
  <c r="F176" i="19" a="1"/>
  <c r="F176" i="19"/>
  <c r="F177" i="19" a="1"/>
  <c r="F177" i="19"/>
  <c r="F178" i="19" a="1"/>
  <c r="F178" i="19"/>
  <c r="F179" i="19" a="1"/>
  <c r="F179" i="19"/>
  <c r="F180" i="19" a="1"/>
  <c r="F180" i="19"/>
  <c r="F181" i="19" a="1"/>
  <c r="F181" i="19"/>
  <c r="F182" i="19" a="1"/>
  <c r="F182" i="19"/>
  <c r="F183" i="19" a="1"/>
  <c r="F183" i="19"/>
  <c r="F184" i="19" a="1"/>
  <c r="F184" i="19"/>
  <c r="F185" i="19" a="1"/>
  <c r="F185" i="19"/>
  <c r="F186" i="19" a="1"/>
  <c r="F186" i="19"/>
  <c r="F187" i="19" a="1"/>
  <c r="F187" i="19"/>
  <c r="F188" i="19" a="1"/>
  <c r="F188" i="19"/>
  <c r="F189" i="19" a="1"/>
  <c r="F189" i="19"/>
  <c r="F190" i="19" a="1"/>
  <c r="F190" i="19"/>
  <c r="F191" i="19" a="1"/>
  <c r="F191" i="19"/>
  <c r="F192" i="19" a="1"/>
  <c r="F192" i="19"/>
  <c r="F193" i="19" a="1"/>
  <c r="F193" i="19"/>
  <c r="F194" i="19" a="1"/>
  <c r="F194" i="19"/>
  <c r="F195" i="19" a="1"/>
  <c r="F195" i="19"/>
  <c r="F196" i="19" a="1"/>
  <c r="F196" i="19"/>
  <c r="F197" i="19" a="1"/>
  <c r="F197" i="19"/>
  <c r="F198" i="19" a="1"/>
  <c r="F198" i="19"/>
  <c r="F199" i="19" a="1"/>
  <c r="F199" i="19"/>
  <c r="F200" i="19" a="1"/>
  <c r="F200" i="19"/>
  <c r="F201" i="19" a="1"/>
  <c r="F201" i="19"/>
  <c r="F202" i="19" a="1"/>
  <c r="F202" i="19"/>
  <c r="F203" i="19" a="1"/>
  <c r="F203" i="19"/>
  <c r="F204" i="19" a="1"/>
  <c r="F204" i="19"/>
  <c r="F205" i="19" a="1"/>
  <c r="F205" i="19"/>
  <c r="F206" i="19" a="1"/>
  <c r="F206" i="19"/>
  <c r="F207" i="19" a="1"/>
  <c r="F207" i="19"/>
  <c r="F208" i="19" a="1"/>
  <c r="F208" i="19"/>
  <c r="F209" i="19" a="1"/>
  <c r="F209" i="19"/>
  <c r="F210" i="19" a="1"/>
  <c r="F210" i="19"/>
  <c r="F211" i="19" a="1"/>
  <c r="F211" i="19"/>
  <c r="F212" i="19" a="1"/>
  <c r="F212" i="19"/>
  <c r="F213" i="19" a="1"/>
  <c r="F213" i="19"/>
  <c r="F214" i="19" a="1"/>
  <c r="F214" i="19"/>
  <c r="F215" i="19" a="1"/>
  <c r="F215" i="19"/>
  <c r="F216" i="19" a="1"/>
  <c r="F216" i="19"/>
  <c r="F217" i="19" a="1"/>
  <c r="F217" i="19"/>
  <c r="F218" i="19" a="1"/>
  <c r="F218" i="19"/>
  <c r="F219" i="19" a="1"/>
  <c r="F219" i="19"/>
  <c r="F220" i="19" a="1"/>
  <c r="F220" i="19"/>
  <c r="F221" i="19" a="1"/>
  <c r="F221" i="19"/>
  <c r="F222" i="19" a="1"/>
  <c r="F222" i="19"/>
  <c r="F223" i="19" a="1"/>
  <c r="F223" i="19"/>
  <c r="F224" i="19" a="1"/>
  <c r="F224" i="19"/>
  <c r="F225" i="19" a="1"/>
  <c r="F225" i="19"/>
  <c r="F226" i="19" a="1"/>
  <c r="F226" i="19"/>
  <c r="F227" i="19" a="1"/>
  <c r="F227" i="19"/>
  <c r="F228" i="19" a="1"/>
  <c r="F228" i="19"/>
  <c r="F229" i="19" a="1"/>
  <c r="F229" i="19"/>
  <c r="F230" i="19" a="1"/>
  <c r="F230" i="19"/>
  <c r="F231" i="19" a="1"/>
  <c r="F231" i="19"/>
  <c r="F232" i="19" a="1"/>
  <c r="F232" i="19"/>
  <c r="F233" i="19" a="1"/>
  <c r="F233" i="19"/>
  <c r="F234" i="19" a="1"/>
  <c r="F234" i="19"/>
  <c r="F235" i="19" a="1"/>
  <c r="F235" i="19"/>
  <c r="F236" i="19" a="1"/>
  <c r="F236" i="19"/>
  <c r="F237" i="19" a="1"/>
  <c r="F237" i="19"/>
  <c r="F238" i="19" a="1"/>
  <c r="F238" i="19"/>
  <c r="F239" i="19" a="1"/>
  <c r="F239" i="19"/>
  <c r="F240" i="19" a="1"/>
  <c r="F240" i="19"/>
  <c r="F241" i="19" a="1"/>
  <c r="F241" i="19"/>
  <c r="F242" i="19" a="1"/>
  <c r="F242" i="19"/>
  <c r="F243" i="19" a="1"/>
  <c r="F243" i="19"/>
  <c r="F244" i="19" a="1"/>
  <c r="F244" i="19"/>
  <c r="F245" i="19" a="1"/>
  <c r="F245" i="19"/>
  <c r="F246" i="19" a="1"/>
  <c r="F246" i="19"/>
  <c r="F247" i="19" a="1"/>
  <c r="F247" i="19"/>
  <c r="F248" i="19" a="1"/>
  <c r="F248" i="19"/>
  <c r="F249" i="19" a="1"/>
  <c r="F249" i="19"/>
  <c r="F250" i="19" a="1"/>
  <c r="F250" i="19"/>
  <c r="F251" i="19" a="1"/>
  <c r="F251" i="19"/>
  <c r="F252" i="19" a="1"/>
  <c r="F252" i="19"/>
  <c r="F253" i="19" a="1"/>
  <c r="F253" i="19"/>
  <c r="F254" i="19" a="1"/>
  <c r="F254" i="19"/>
  <c r="F255" i="19" a="1"/>
  <c r="F255" i="19"/>
  <c r="F256" i="19" a="1"/>
  <c r="F256" i="19"/>
  <c r="F257" i="19" a="1"/>
  <c r="F257" i="19"/>
  <c r="F258" i="19" a="1"/>
  <c r="F258" i="19"/>
  <c r="F259" i="19" a="1"/>
  <c r="F259" i="19"/>
  <c r="F260" i="19" a="1"/>
  <c r="F260" i="19"/>
  <c r="F261" i="19" a="1"/>
  <c r="F261" i="19"/>
  <c r="F262" i="19" a="1"/>
  <c r="F262" i="19"/>
  <c r="F263" i="19" a="1"/>
  <c r="F263" i="19"/>
  <c r="F264" i="19" a="1"/>
  <c r="F264" i="19"/>
  <c r="F265" i="19" a="1"/>
  <c r="F265" i="19"/>
  <c r="F266" i="19" a="1"/>
  <c r="F266" i="19"/>
  <c r="F267" i="19" a="1"/>
  <c r="F267" i="19"/>
  <c r="F268" i="19" a="1"/>
  <c r="F268" i="19"/>
  <c r="F269" i="19" a="1"/>
  <c r="F269" i="19"/>
  <c r="F270" i="19" a="1"/>
  <c r="F270" i="19"/>
  <c r="F271" i="19" a="1"/>
  <c r="F271" i="19"/>
  <c r="F272" i="19" a="1"/>
  <c r="F272" i="19"/>
  <c r="F273" i="19" a="1"/>
  <c r="F273" i="19"/>
  <c r="F274" i="19" a="1"/>
  <c r="F274" i="19"/>
  <c r="F275" i="19" a="1"/>
  <c r="F275" i="19"/>
  <c r="F276" i="19" a="1"/>
  <c r="F276" i="19"/>
  <c r="F277" i="19" a="1"/>
  <c r="F277" i="19"/>
  <c r="F278" i="19" a="1"/>
  <c r="F278" i="19"/>
  <c r="F279" i="19" a="1"/>
  <c r="F279" i="19"/>
  <c r="F280" i="19" a="1"/>
  <c r="F280" i="19"/>
  <c r="F281" i="19" a="1"/>
  <c r="F281" i="19"/>
  <c r="F282" i="19" a="1"/>
  <c r="F282" i="19"/>
  <c r="F283" i="19" a="1"/>
  <c r="F283" i="19"/>
  <c r="F284" i="19" a="1"/>
  <c r="F284" i="19"/>
  <c r="F285" i="19" a="1"/>
  <c r="F285" i="19"/>
  <c r="F286" i="19" a="1"/>
  <c r="F286" i="19"/>
  <c r="F287" i="19" a="1"/>
  <c r="F287" i="19"/>
  <c r="F288" i="19" a="1"/>
  <c r="F288" i="19"/>
  <c r="F289" i="19" a="1"/>
  <c r="F289" i="19"/>
  <c r="F290" i="19" a="1"/>
  <c r="F290" i="19"/>
  <c r="F291" i="19" a="1"/>
  <c r="F291" i="19"/>
  <c r="F292" i="19" a="1"/>
  <c r="F292" i="19"/>
  <c r="F293" i="19" a="1"/>
  <c r="F293" i="19"/>
  <c r="F294" i="19" a="1"/>
  <c r="F294" i="19"/>
  <c r="F295" i="19" a="1"/>
  <c r="F295" i="19"/>
  <c r="F296" i="19" a="1"/>
  <c r="F296" i="19"/>
  <c r="F297" i="19" a="1"/>
  <c r="F297" i="19"/>
  <c r="F298" i="19" a="1"/>
  <c r="F298" i="19"/>
  <c r="F299" i="19" a="1"/>
  <c r="F299" i="19"/>
  <c r="F300" i="19" a="1"/>
  <c r="F300" i="19"/>
  <c r="F301" i="19" a="1"/>
  <c r="F301" i="19"/>
  <c r="F302" i="19" a="1"/>
  <c r="F302" i="19"/>
  <c r="F303" i="19" a="1"/>
  <c r="F303" i="19"/>
  <c r="F304" i="19" a="1"/>
  <c r="F304" i="19"/>
  <c r="F305" i="19" a="1"/>
  <c r="F305" i="19"/>
  <c r="F306" i="19" a="1"/>
  <c r="F306" i="19"/>
  <c r="F307" i="19" a="1"/>
  <c r="F307" i="19"/>
  <c r="F308" i="19" a="1"/>
  <c r="F308" i="19"/>
  <c r="F309" i="19" a="1"/>
  <c r="F309" i="19"/>
  <c r="F310" i="19" a="1"/>
  <c r="F310" i="19"/>
  <c r="F311" i="19" a="1"/>
  <c r="F311" i="19"/>
  <c r="F312" i="19" a="1"/>
  <c r="F312" i="19"/>
  <c r="F313" i="19" a="1"/>
  <c r="F313" i="19"/>
  <c r="F314" i="19" a="1"/>
  <c r="F314" i="19"/>
  <c r="F315" i="19" a="1"/>
  <c r="F315" i="19"/>
  <c r="F316" i="19" a="1"/>
  <c r="F316" i="19"/>
  <c r="F317" i="19" a="1"/>
  <c r="F317" i="19"/>
  <c r="F318" i="19" a="1"/>
  <c r="F318" i="19"/>
  <c r="F319" i="19" a="1"/>
  <c r="F319" i="19"/>
  <c r="F320" i="19" a="1"/>
  <c r="F320" i="19"/>
  <c r="F321" i="19" a="1"/>
  <c r="F321" i="19"/>
  <c r="F322" i="19" a="1"/>
  <c r="F322" i="19"/>
  <c r="F323" i="19" a="1"/>
  <c r="F323" i="19"/>
  <c r="F324" i="19" a="1"/>
  <c r="F324" i="19"/>
  <c r="F325" i="19" a="1"/>
  <c r="F325" i="19"/>
  <c r="F326" i="19" a="1"/>
  <c r="F326" i="19"/>
  <c r="F327" i="19" a="1"/>
  <c r="F327" i="19"/>
  <c r="F328" i="19" a="1"/>
  <c r="F328" i="19"/>
  <c r="F329" i="19" a="1"/>
  <c r="F329" i="19"/>
  <c r="F330" i="19" a="1"/>
  <c r="F330" i="19"/>
  <c r="F331" i="19" a="1"/>
  <c r="F331" i="19"/>
  <c r="F332" i="19" a="1"/>
  <c r="F332" i="19"/>
  <c r="F333" i="19" a="1"/>
  <c r="F333" i="19"/>
  <c r="F334" i="19" a="1"/>
  <c r="F334" i="19"/>
  <c r="F335" i="19" a="1"/>
  <c r="F335" i="19"/>
  <c r="F336" i="19" a="1"/>
  <c r="F336" i="19"/>
  <c r="F337" i="19" a="1"/>
  <c r="F337" i="19"/>
  <c r="F338" i="19" a="1"/>
  <c r="F338" i="19"/>
  <c r="F339" i="19" a="1"/>
  <c r="F339" i="19"/>
  <c r="F340" i="19" a="1"/>
  <c r="F340" i="19"/>
  <c r="F341" i="19" a="1"/>
  <c r="F341" i="19"/>
  <c r="F342" i="19" a="1"/>
  <c r="F342" i="19"/>
  <c r="F343" i="19" a="1"/>
  <c r="F343" i="19"/>
  <c r="F344" i="19" a="1"/>
  <c r="F344" i="19"/>
  <c r="F345" i="19" a="1"/>
  <c r="F345" i="19"/>
  <c r="F346" i="19" a="1"/>
  <c r="F346" i="19"/>
  <c r="F347" i="19" a="1"/>
  <c r="F347" i="19"/>
  <c r="F348" i="19" a="1"/>
  <c r="F348" i="19"/>
  <c r="F349" i="19" a="1"/>
  <c r="F349" i="19"/>
  <c r="F350" i="19" a="1"/>
  <c r="F350" i="19"/>
  <c r="F351" i="19" a="1"/>
  <c r="F351" i="19"/>
  <c r="F352" i="19" a="1"/>
  <c r="F352" i="19"/>
  <c r="F353" i="19" a="1"/>
  <c r="F353" i="19"/>
  <c r="F354" i="19" a="1"/>
  <c r="F354" i="19"/>
  <c r="F355" i="19" a="1"/>
  <c r="F355" i="19"/>
  <c r="F356" i="19" a="1"/>
  <c r="F356" i="19"/>
  <c r="F357" i="19" a="1"/>
  <c r="F357" i="19"/>
  <c r="F358" i="19" a="1"/>
  <c r="F358" i="19"/>
  <c r="F359" i="19" a="1"/>
  <c r="F359" i="19"/>
  <c r="F360" i="19" a="1"/>
  <c r="F360" i="19"/>
  <c r="F361" i="19" a="1"/>
  <c r="F361" i="19"/>
  <c r="F362" i="19" a="1"/>
  <c r="F362" i="19"/>
  <c r="F363" i="19" a="1"/>
  <c r="F363" i="19"/>
  <c r="F364" i="19" a="1"/>
  <c r="F364" i="19"/>
  <c r="F365" i="19" a="1"/>
  <c r="F365" i="19"/>
  <c r="F366" i="19" a="1"/>
  <c r="F366" i="19"/>
  <c r="F367" i="19" a="1"/>
  <c r="F367" i="19"/>
  <c r="F368" i="19" a="1"/>
  <c r="F368" i="19"/>
  <c r="F369" i="19" a="1"/>
  <c r="F369" i="19"/>
  <c r="F370" i="19" a="1"/>
  <c r="F370" i="19"/>
  <c r="F371" i="19" a="1"/>
  <c r="F371" i="19"/>
  <c r="F372" i="19" a="1"/>
  <c r="F372" i="19"/>
  <c r="F373" i="19" a="1"/>
  <c r="F373" i="19"/>
  <c r="F374" i="19" a="1"/>
  <c r="F374" i="19"/>
  <c r="F375" i="19" a="1"/>
  <c r="F375" i="19"/>
  <c r="F376" i="19" a="1"/>
  <c r="F376" i="19"/>
  <c r="F377" i="19" a="1"/>
  <c r="F377" i="19"/>
  <c r="F378" i="19" a="1"/>
  <c r="F378" i="19"/>
  <c r="F379" i="19" a="1"/>
  <c r="F379" i="19"/>
  <c r="F380" i="19" a="1"/>
  <c r="F380" i="19"/>
  <c r="F381" i="19" a="1"/>
  <c r="F381" i="19"/>
  <c r="F382" i="19" a="1"/>
  <c r="F382" i="19"/>
  <c r="D2" i="19" a="1"/>
  <c r="D2" i="19"/>
  <c r="C2" i="19" a="1"/>
  <c r="C2" i="19"/>
  <c r="C3" i="19" a="1"/>
  <c r="C3" i="19"/>
  <c r="C4" i="19" a="1"/>
  <c r="C4" i="19"/>
  <c r="C5" i="19" a="1"/>
  <c r="C5" i="19"/>
  <c r="C6" i="19" a="1"/>
  <c r="C6" i="19"/>
  <c r="C7" i="19" a="1"/>
  <c r="C7" i="19"/>
  <c r="C8" i="19" a="1"/>
  <c r="C8" i="19"/>
  <c r="C9" i="19" a="1"/>
  <c r="C9" i="19"/>
  <c r="C10" i="19" a="1"/>
  <c r="C10" i="19"/>
  <c r="C11" i="19" a="1"/>
  <c r="C11" i="19"/>
  <c r="C12" i="19" a="1"/>
  <c r="C12" i="19"/>
  <c r="C13" i="19" a="1"/>
  <c r="C13" i="19"/>
  <c r="C14" i="19" a="1"/>
  <c r="C14" i="19"/>
  <c r="C15" i="19" a="1"/>
  <c r="C15" i="19"/>
  <c r="C16" i="19" a="1"/>
  <c r="C16" i="19"/>
  <c r="C17" i="19" a="1"/>
  <c r="C17" i="19"/>
  <c r="C18" i="19" a="1"/>
  <c r="C18" i="19"/>
  <c r="C19" i="19" a="1"/>
  <c r="C19" i="19"/>
  <c r="C20" i="19" a="1"/>
  <c r="C20" i="19"/>
  <c r="C21" i="19" a="1"/>
  <c r="C21" i="19"/>
  <c r="C22" i="19" a="1"/>
  <c r="C22" i="19"/>
  <c r="C23" i="19" a="1"/>
  <c r="C23" i="19"/>
  <c r="C24" i="19" a="1"/>
  <c r="C24" i="19"/>
  <c r="C25" i="19" a="1"/>
  <c r="C25" i="19"/>
  <c r="C26" i="19" a="1"/>
  <c r="C26" i="19"/>
  <c r="C27" i="19" a="1"/>
  <c r="C27" i="19"/>
  <c r="C28" i="19" a="1"/>
  <c r="C28" i="19"/>
  <c r="C29" i="19" a="1"/>
  <c r="C29" i="19"/>
  <c r="C30" i="19" a="1"/>
  <c r="C30" i="19"/>
  <c r="C31" i="19" a="1"/>
  <c r="C31" i="19"/>
  <c r="C32" i="19" a="1"/>
  <c r="C32" i="19"/>
  <c r="C33" i="19" a="1"/>
  <c r="C33" i="19"/>
  <c r="C34" i="19" a="1"/>
  <c r="C34" i="19"/>
  <c r="C35" i="19" a="1"/>
  <c r="C35" i="19"/>
  <c r="C36" i="19" a="1"/>
  <c r="C36" i="19"/>
  <c r="C37" i="19" a="1"/>
  <c r="C37" i="19"/>
  <c r="C38" i="19" a="1"/>
  <c r="C38" i="19"/>
  <c r="C39" i="19" a="1"/>
  <c r="C39" i="19"/>
  <c r="C40" i="19" a="1"/>
  <c r="C40" i="19"/>
  <c r="C41" i="19" a="1"/>
  <c r="C41" i="19"/>
  <c r="C42" i="19" a="1"/>
  <c r="C42" i="19"/>
  <c r="C43" i="19" a="1"/>
  <c r="C43" i="19"/>
  <c r="C44" i="19" a="1"/>
  <c r="C44" i="19"/>
  <c r="C45" i="19" a="1"/>
  <c r="C45" i="19"/>
  <c r="C46" i="19" a="1"/>
  <c r="C46" i="19"/>
  <c r="C47" i="19" a="1"/>
  <c r="C47" i="19"/>
  <c r="C48" i="19" a="1"/>
  <c r="C48" i="19"/>
  <c r="C49" i="19" a="1"/>
  <c r="C49" i="19"/>
  <c r="C50" i="19" a="1"/>
  <c r="C50" i="19"/>
  <c r="C51" i="19" a="1"/>
  <c r="C51" i="19"/>
  <c r="C52" i="19" a="1"/>
  <c r="C52" i="19"/>
  <c r="C53" i="19" a="1"/>
  <c r="C53" i="19"/>
  <c r="C54" i="19" a="1"/>
  <c r="C54" i="19"/>
  <c r="C55" i="19" a="1"/>
  <c r="C55" i="19"/>
  <c r="C56" i="19" a="1"/>
  <c r="C56" i="19"/>
  <c r="C57" i="19" a="1"/>
  <c r="C57" i="19"/>
  <c r="C58" i="19" a="1"/>
  <c r="C58" i="19"/>
  <c r="C59" i="19" a="1"/>
  <c r="C59" i="19"/>
  <c r="C60" i="19" a="1"/>
  <c r="C60" i="19"/>
  <c r="C61" i="19" a="1"/>
  <c r="C61" i="19"/>
  <c r="C62" i="19" a="1"/>
  <c r="C62" i="19"/>
  <c r="C63" i="19" a="1"/>
  <c r="C63" i="19"/>
  <c r="C64" i="19" a="1"/>
  <c r="C64" i="19"/>
  <c r="C65" i="19" a="1"/>
  <c r="C65" i="19"/>
  <c r="C66" i="19" a="1"/>
  <c r="C66" i="19"/>
  <c r="C67" i="19" a="1"/>
  <c r="C67" i="19"/>
  <c r="C68" i="19" a="1"/>
  <c r="C68" i="19"/>
  <c r="C69" i="19" a="1"/>
  <c r="C69" i="19"/>
  <c r="C70" i="19" a="1"/>
  <c r="C70" i="19"/>
  <c r="C71" i="19" a="1"/>
  <c r="C71" i="19"/>
  <c r="C72" i="19" a="1"/>
  <c r="C72" i="19"/>
  <c r="C73" i="19" a="1"/>
  <c r="C73" i="19"/>
  <c r="C74" i="19" a="1"/>
  <c r="C74" i="19"/>
  <c r="C75" i="19" a="1"/>
  <c r="C75" i="19"/>
  <c r="C76" i="19" a="1"/>
  <c r="C76" i="19"/>
  <c r="C77" i="19" a="1"/>
  <c r="C77" i="19"/>
  <c r="C78" i="19" a="1"/>
  <c r="C78" i="19"/>
  <c r="C79" i="19" a="1"/>
  <c r="C79" i="19"/>
  <c r="C80" i="19" a="1"/>
  <c r="C80" i="19"/>
  <c r="C81" i="19" a="1"/>
  <c r="C81" i="19"/>
  <c r="C82" i="19" a="1"/>
  <c r="C82" i="19"/>
  <c r="C83" i="19" a="1"/>
  <c r="C83" i="19"/>
  <c r="C84" i="19" a="1"/>
  <c r="C84" i="19"/>
  <c r="C85" i="19" a="1"/>
  <c r="C85" i="19"/>
  <c r="C86" i="19" a="1"/>
  <c r="C86" i="19"/>
  <c r="C87" i="19" a="1"/>
  <c r="C87" i="19"/>
  <c r="C88" i="19" a="1"/>
  <c r="C88" i="19"/>
  <c r="C89" i="19" a="1"/>
  <c r="C89" i="19"/>
  <c r="C90" i="19" a="1"/>
  <c r="C90" i="19"/>
  <c r="C91" i="19" a="1"/>
  <c r="C91" i="19"/>
  <c r="C92" i="19" a="1"/>
  <c r="C92" i="19"/>
  <c r="C93" i="19" a="1"/>
  <c r="C93" i="19"/>
  <c r="C94" i="19" a="1"/>
  <c r="C94" i="19"/>
  <c r="C95" i="19" a="1"/>
  <c r="C95" i="19"/>
  <c r="C96" i="19" a="1"/>
  <c r="C96" i="19"/>
  <c r="C97" i="19" a="1"/>
  <c r="C97" i="19"/>
  <c r="C98" i="19" a="1"/>
  <c r="C98" i="19"/>
  <c r="C99" i="19" a="1"/>
  <c r="C99" i="19"/>
  <c r="C100" i="19" a="1"/>
  <c r="C100" i="19"/>
  <c r="C101" i="19" a="1"/>
  <c r="C101" i="19"/>
  <c r="C102" i="19" a="1"/>
  <c r="C102" i="19"/>
  <c r="C103" i="19" a="1"/>
  <c r="C103" i="19"/>
  <c r="C104" i="19" a="1"/>
  <c r="C104" i="19"/>
  <c r="C105" i="19" a="1"/>
  <c r="C105" i="19"/>
  <c r="C106" i="19" a="1"/>
  <c r="C106" i="19"/>
  <c r="C107" i="19" a="1"/>
  <c r="C107" i="19"/>
  <c r="C108" i="19" a="1"/>
  <c r="C108" i="19"/>
  <c r="C109" i="19" a="1"/>
  <c r="C109" i="19"/>
  <c r="C110" i="19" a="1"/>
  <c r="C110" i="19"/>
  <c r="C111" i="19" a="1"/>
  <c r="C111" i="19"/>
  <c r="C112" i="19" a="1"/>
  <c r="C112" i="19"/>
  <c r="C113" i="19" a="1"/>
  <c r="C113" i="19"/>
  <c r="C114" i="19" a="1"/>
  <c r="C114" i="19"/>
  <c r="C115" i="19" a="1"/>
  <c r="C115" i="19"/>
  <c r="C116" i="19" a="1"/>
  <c r="C116" i="19"/>
  <c r="C117" i="19" a="1"/>
  <c r="C117" i="19"/>
  <c r="C118" i="19" a="1"/>
  <c r="C118" i="19"/>
  <c r="C119" i="19" a="1"/>
  <c r="C119" i="19"/>
  <c r="C120" i="19" a="1"/>
  <c r="C120" i="19"/>
  <c r="C121" i="19" a="1"/>
  <c r="C121" i="19"/>
  <c r="C122" i="19" a="1"/>
  <c r="C122" i="19"/>
  <c r="C123" i="19" a="1"/>
  <c r="C123" i="19"/>
  <c r="C124" i="19" a="1"/>
  <c r="C124" i="19"/>
  <c r="C125" i="19" a="1"/>
  <c r="C125" i="19"/>
  <c r="C126" i="19" a="1"/>
  <c r="C126" i="19"/>
  <c r="C127" i="19" a="1"/>
  <c r="C127" i="19"/>
  <c r="C128" i="19" a="1"/>
  <c r="C128" i="19"/>
  <c r="C129" i="19" a="1"/>
  <c r="C129" i="19"/>
  <c r="C130" i="19" a="1"/>
  <c r="C130" i="19"/>
  <c r="C131" i="19" a="1"/>
  <c r="C131" i="19"/>
  <c r="C132" i="19" a="1"/>
  <c r="C132" i="19"/>
  <c r="C133" i="19" a="1"/>
  <c r="C133" i="19"/>
  <c r="C134" i="19" a="1"/>
  <c r="C134" i="19"/>
  <c r="C135" i="19" a="1"/>
  <c r="C135" i="19"/>
  <c r="C136" i="19" a="1"/>
  <c r="C136" i="19"/>
  <c r="C137" i="19" a="1"/>
  <c r="C137" i="19"/>
  <c r="C138" i="19" a="1"/>
  <c r="C138" i="19"/>
  <c r="C139" i="19" a="1"/>
  <c r="C139" i="19"/>
  <c r="C140" i="19" a="1"/>
  <c r="C140" i="19"/>
  <c r="C141" i="19" a="1"/>
  <c r="C141" i="19"/>
  <c r="C142" i="19" a="1"/>
  <c r="C142" i="19"/>
  <c r="C143" i="19" a="1"/>
  <c r="C143" i="19"/>
  <c r="C144" i="19" a="1"/>
  <c r="C144" i="19"/>
  <c r="C145" i="19" a="1"/>
  <c r="C145" i="19"/>
  <c r="C146" i="19" a="1"/>
  <c r="C146" i="19"/>
  <c r="C147" i="19" a="1"/>
  <c r="C147" i="19"/>
  <c r="C148" i="19" a="1"/>
  <c r="C148" i="19"/>
  <c r="C149" i="19" a="1"/>
  <c r="C149" i="19"/>
  <c r="C150" i="19" a="1"/>
  <c r="C150" i="19"/>
  <c r="C151" i="19" a="1"/>
  <c r="C151" i="19"/>
  <c r="C152" i="19" a="1"/>
  <c r="C152" i="19"/>
  <c r="C153" i="19" a="1"/>
  <c r="C153" i="19"/>
  <c r="C154" i="19" a="1"/>
  <c r="C154" i="19"/>
  <c r="C155" i="19" a="1"/>
  <c r="C155" i="19"/>
  <c r="C156" i="19" a="1"/>
  <c r="C156" i="19"/>
  <c r="C157" i="19" a="1"/>
  <c r="C157" i="19"/>
  <c r="C158" i="19" a="1"/>
  <c r="C158" i="19"/>
  <c r="C159" i="19" a="1"/>
  <c r="C159" i="19"/>
  <c r="C160" i="19" a="1"/>
  <c r="C160" i="19"/>
  <c r="C161" i="19" a="1"/>
  <c r="C161" i="19"/>
  <c r="C162" i="19" a="1"/>
  <c r="C162" i="19"/>
  <c r="C163" i="19" a="1"/>
  <c r="C163" i="19"/>
  <c r="C164" i="19" a="1"/>
  <c r="C164" i="19"/>
  <c r="C165" i="19" a="1"/>
  <c r="C165" i="19"/>
  <c r="C166" i="19" a="1"/>
  <c r="C166" i="19"/>
  <c r="C167" i="19" a="1"/>
  <c r="C167" i="19"/>
  <c r="C168" i="19" a="1"/>
  <c r="C168" i="19"/>
  <c r="C169" i="19" a="1"/>
  <c r="C169" i="19"/>
  <c r="C170" i="19" a="1"/>
  <c r="C170" i="19"/>
  <c r="C171" i="19" a="1"/>
  <c r="C171" i="19"/>
  <c r="C172" i="19" a="1"/>
  <c r="C172" i="19"/>
  <c r="C173" i="19" a="1"/>
  <c r="C173" i="19"/>
  <c r="C174" i="19" a="1"/>
  <c r="C174" i="19"/>
  <c r="C175" i="19" a="1"/>
  <c r="C175" i="19"/>
  <c r="C176" i="19" a="1"/>
  <c r="C176" i="19"/>
  <c r="C177" i="19" a="1"/>
  <c r="C177" i="19"/>
  <c r="C178" i="19" a="1"/>
  <c r="C178" i="19"/>
  <c r="C179" i="19" a="1"/>
  <c r="C179" i="19"/>
  <c r="C180" i="19" a="1"/>
  <c r="C180" i="19"/>
  <c r="C181" i="19" a="1"/>
  <c r="C181" i="19"/>
  <c r="C182" i="19" a="1"/>
  <c r="C182" i="19"/>
  <c r="C183" i="19" a="1"/>
  <c r="C183" i="19"/>
  <c r="C184" i="19" a="1"/>
  <c r="C184" i="19"/>
  <c r="C185" i="19" a="1"/>
  <c r="C185" i="19"/>
  <c r="C186" i="19" a="1"/>
  <c r="C186" i="19"/>
  <c r="C187" i="19" a="1"/>
  <c r="C187" i="19"/>
  <c r="C188" i="19" a="1"/>
  <c r="C188" i="19"/>
  <c r="C189" i="19" a="1"/>
  <c r="C189" i="19"/>
  <c r="C190" i="19" a="1"/>
  <c r="C190" i="19"/>
  <c r="C191" i="19" a="1"/>
  <c r="C191" i="19"/>
  <c r="C192" i="19" a="1"/>
  <c r="C192" i="19"/>
  <c r="C193" i="19" a="1"/>
  <c r="C193" i="19"/>
  <c r="C194" i="19" a="1"/>
  <c r="C194" i="19"/>
  <c r="C195" i="19" a="1"/>
  <c r="C195" i="19"/>
  <c r="C196" i="19" a="1"/>
  <c r="C196" i="19"/>
  <c r="C197" i="19" a="1"/>
  <c r="C197" i="19"/>
  <c r="C198" i="19" a="1"/>
  <c r="C198" i="19"/>
  <c r="C199" i="19" a="1"/>
  <c r="C199" i="19"/>
  <c r="C200" i="19" a="1"/>
  <c r="C200" i="19"/>
  <c r="C201" i="19" a="1"/>
  <c r="C201" i="19"/>
  <c r="C202" i="19" a="1"/>
  <c r="C202" i="19"/>
  <c r="C203" i="19" a="1"/>
  <c r="C203" i="19"/>
  <c r="C204" i="19" a="1"/>
  <c r="C204" i="19"/>
  <c r="C205" i="19" a="1"/>
  <c r="C205" i="19"/>
  <c r="C206" i="19" a="1"/>
  <c r="C206" i="19"/>
  <c r="C207" i="19" a="1"/>
  <c r="C207" i="19"/>
  <c r="C208" i="19" a="1"/>
  <c r="C208" i="19"/>
  <c r="C209" i="19" a="1"/>
  <c r="C209" i="19"/>
  <c r="C210" i="19" a="1"/>
  <c r="C210" i="19"/>
  <c r="C211" i="19" a="1"/>
  <c r="C211" i="19"/>
  <c r="C212" i="19" a="1"/>
  <c r="C212" i="19"/>
  <c r="C213" i="19" a="1"/>
  <c r="C213" i="19"/>
  <c r="C214" i="19" a="1"/>
  <c r="C214" i="19"/>
  <c r="C215" i="19" a="1"/>
  <c r="C215" i="19"/>
  <c r="C216" i="19" a="1"/>
  <c r="C216" i="19"/>
  <c r="C217" i="19" a="1"/>
  <c r="C217" i="19"/>
  <c r="C218" i="19" a="1"/>
  <c r="C218" i="19"/>
  <c r="C219" i="19" a="1"/>
  <c r="C219" i="19"/>
  <c r="C220" i="19" a="1"/>
  <c r="C220" i="19"/>
  <c r="C221" i="19" a="1"/>
  <c r="C221" i="19"/>
  <c r="C222" i="19" a="1"/>
  <c r="C222" i="19"/>
  <c r="C223" i="19" a="1"/>
  <c r="C223" i="19"/>
  <c r="C224" i="19" a="1"/>
  <c r="C224" i="19"/>
  <c r="C225" i="19" a="1"/>
  <c r="C225" i="19"/>
  <c r="C226" i="19" a="1"/>
  <c r="C226" i="19"/>
  <c r="C227" i="19" a="1"/>
  <c r="C227" i="19"/>
  <c r="C228" i="19" a="1"/>
  <c r="C228" i="19"/>
  <c r="C229" i="19" a="1"/>
  <c r="C229" i="19"/>
  <c r="C230" i="19" a="1"/>
  <c r="C230" i="19"/>
  <c r="C231" i="19" a="1"/>
  <c r="C231" i="19"/>
  <c r="C232" i="19" a="1"/>
  <c r="C232" i="19"/>
  <c r="C233" i="19" a="1"/>
  <c r="C233" i="19"/>
  <c r="C234" i="19" a="1"/>
  <c r="C234" i="19"/>
  <c r="C235" i="19" a="1"/>
  <c r="C235" i="19"/>
  <c r="C236" i="19" a="1"/>
  <c r="C236" i="19"/>
  <c r="C237" i="19" a="1"/>
  <c r="C237" i="19"/>
  <c r="C238" i="19" a="1"/>
  <c r="C238" i="19"/>
  <c r="C239" i="19" a="1"/>
  <c r="C239" i="19"/>
  <c r="C240" i="19" a="1"/>
  <c r="C240" i="19"/>
  <c r="C241" i="19" a="1"/>
  <c r="C241" i="19"/>
  <c r="C242" i="19" a="1"/>
  <c r="C242" i="19"/>
  <c r="C243" i="19" a="1"/>
  <c r="C243" i="19"/>
  <c r="C244" i="19" a="1"/>
  <c r="C244" i="19"/>
  <c r="C245" i="19" a="1"/>
  <c r="C245" i="19"/>
  <c r="C246" i="19" a="1"/>
  <c r="C246" i="19"/>
  <c r="C247" i="19" a="1"/>
  <c r="C247" i="19"/>
  <c r="C248" i="19" a="1"/>
  <c r="C248" i="19"/>
  <c r="C249" i="19" a="1"/>
  <c r="C249" i="19"/>
  <c r="C250" i="19" a="1"/>
  <c r="C250" i="19"/>
  <c r="C251" i="19" a="1"/>
  <c r="C251" i="19"/>
  <c r="C252" i="19" a="1"/>
  <c r="C252" i="19"/>
  <c r="C253" i="19" a="1"/>
  <c r="C253" i="19"/>
  <c r="C254" i="19" a="1"/>
  <c r="C254" i="19"/>
  <c r="C255" i="19" a="1"/>
  <c r="C255" i="19"/>
  <c r="C256" i="19" a="1"/>
  <c r="C256" i="19"/>
  <c r="C257" i="19" a="1"/>
  <c r="C257" i="19"/>
  <c r="C258" i="19" a="1"/>
  <c r="C258" i="19"/>
  <c r="C259" i="19" a="1"/>
  <c r="C259" i="19"/>
  <c r="C260" i="19" a="1"/>
  <c r="C260" i="19"/>
  <c r="C261" i="19" a="1"/>
  <c r="C261" i="19"/>
  <c r="C262" i="19" a="1"/>
  <c r="C262" i="19"/>
  <c r="C263" i="19" a="1"/>
  <c r="C263" i="19"/>
  <c r="C264" i="19" a="1"/>
  <c r="C264" i="19"/>
  <c r="C265" i="19" a="1"/>
  <c r="C265" i="19"/>
  <c r="C266" i="19" a="1"/>
  <c r="C266" i="19"/>
  <c r="C267" i="19" a="1"/>
  <c r="C267" i="19"/>
  <c r="C268" i="19" a="1"/>
  <c r="C268" i="19"/>
  <c r="C269" i="19" a="1"/>
  <c r="C269" i="19"/>
  <c r="C270" i="19" a="1"/>
  <c r="C270" i="19"/>
  <c r="C271" i="19" a="1"/>
  <c r="C271" i="19"/>
  <c r="C272" i="19" a="1"/>
  <c r="C272" i="19"/>
  <c r="C273" i="19" a="1"/>
  <c r="C273" i="19"/>
  <c r="C274" i="19" a="1"/>
  <c r="C274" i="19"/>
  <c r="C275" i="19" a="1"/>
  <c r="C275" i="19"/>
  <c r="C276" i="19" a="1"/>
  <c r="C276" i="19"/>
  <c r="C277" i="19" a="1"/>
  <c r="C277" i="19"/>
  <c r="C278" i="19" a="1"/>
  <c r="C278" i="19"/>
  <c r="C279" i="19" a="1"/>
  <c r="C279" i="19"/>
  <c r="C280" i="19" a="1"/>
  <c r="C280" i="19"/>
  <c r="C281" i="19" a="1"/>
  <c r="C281" i="19"/>
  <c r="C282" i="19" a="1"/>
  <c r="C282" i="19"/>
  <c r="C283" i="19" a="1"/>
  <c r="C283" i="19"/>
  <c r="C284" i="19" a="1"/>
  <c r="C284" i="19"/>
  <c r="C285" i="19" a="1"/>
  <c r="C285" i="19"/>
  <c r="C286" i="19" a="1"/>
  <c r="C286" i="19"/>
  <c r="C287" i="19" a="1"/>
  <c r="C287" i="19"/>
  <c r="C288" i="19" a="1"/>
  <c r="C288" i="19"/>
  <c r="C289" i="19" a="1"/>
  <c r="C289" i="19"/>
  <c r="C290" i="19" a="1"/>
  <c r="C290" i="19"/>
  <c r="C291" i="19" a="1"/>
  <c r="C291" i="19"/>
  <c r="C292" i="19" a="1"/>
  <c r="C292" i="19"/>
  <c r="C293" i="19" a="1"/>
  <c r="C293" i="19"/>
  <c r="C294" i="19" a="1"/>
  <c r="C294" i="19"/>
  <c r="C295" i="19" a="1"/>
  <c r="C295" i="19"/>
  <c r="C296" i="19" a="1"/>
  <c r="C296" i="19"/>
  <c r="C297" i="19" a="1"/>
  <c r="C297" i="19"/>
  <c r="C298" i="19" a="1"/>
  <c r="C298" i="19"/>
  <c r="C299" i="19" a="1"/>
  <c r="C299" i="19"/>
  <c r="C300" i="19" a="1"/>
  <c r="C300" i="19"/>
  <c r="C301" i="19" a="1"/>
  <c r="C301" i="19"/>
  <c r="C302" i="19" a="1"/>
  <c r="C302" i="19"/>
  <c r="C303" i="19" a="1"/>
  <c r="C303" i="19"/>
  <c r="C304" i="19" a="1"/>
  <c r="C304" i="19"/>
  <c r="C305" i="19" a="1"/>
  <c r="C305" i="19"/>
  <c r="C306" i="19" a="1"/>
  <c r="C306" i="19"/>
  <c r="C307" i="19" a="1"/>
  <c r="C307" i="19"/>
  <c r="C308" i="19" a="1"/>
  <c r="C308" i="19"/>
  <c r="C309" i="19" a="1"/>
  <c r="C309" i="19"/>
  <c r="C310" i="19" a="1"/>
  <c r="C310" i="19"/>
  <c r="C311" i="19" a="1"/>
  <c r="C311" i="19"/>
  <c r="C312" i="19" a="1"/>
  <c r="C312" i="19"/>
  <c r="C313" i="19" a="1"/>
  <c r="C313" i="19"/>
  <c r="C314" i="19" a="1"/>
  <c r="C314" i="19"/>
  <c r="C315" i="19" a="1"/>
  <c r="C315" i="19"/>
  <c r="C316" i="19" a="1"/>
  <c r="C316" i="19"/>
  <c r="C317" i="19" a="1"/>
  <c r="C317" i="19"/>
  <c r="C318" i="19" a="1"/>
  <c r="C318" i="19"/>
  <c r="C319" i="19" a="1"/>
  <c r="C319" i="19"/>
  <c r="C320" i="19" a="1"/>
  <c r="C320" i="19"/>
  <c r="C321" i="19" a="1"/>
  <c r="C321" i="19"/>
  <c r="C322" i="19" a="1"/>
  <c r="C322" i="19"/>
  <c r="C323" i="19" a="1"/>
  <c r="C323" i="19"/>
  <c r="C324" i="19" a="1"/>
  <c r="C324" i="19"/>
  <c r="C325" i="19" a="1"/>
  <c r="C325" i="19"/>
  <c r="C326" i="19" a="1"/>
  <c r="C326" i="19"/>
  <c r="C327" i="19" a="1"/>
  <c r="C327" i="19"/>
  <c r="C328" i="19" a="1"/>
  <c r="C328" i="19"/>
  <c r="C329" i="19" a="1"/>
  <c r="C329" i="19"/>
  <c r="C330" i="19" a="1"/>
  <c r="C330" i="19"/>
  <c r="C331" i="19" a="1"/>
  <c r="C331" i="19"/>
  <c r="C332" i="19" a="1"/>
  <c r="C332" i="19"/>
  <c r="C333" i="19" a="1"/>
  <c r="C333" i="19"/>
  <c r="C334" i="19" a="1"/>
  <c r="C334" i="19"/>
  <c r="C335" i="19" a="1"/>
  <c r="C335" i="19"/>
  <c r="C336" i="19" a="1"/>
  <c r="C336" i="19"/>
  <c r="C337" i="19" a="1"/>
  <c r="C337" i="19"/>
  <c r="C338" i="19" a="1"/>
  <c r="C338" i="19"/>
  <c r="C339" i="19" a="1"/>
  <c r="C339" i="19"/>
  <c r="C340" i="19" a="1"/>
  <c r="C340" i="19"/>
  <c r="C341" i="19" a="1"/>
  <c r="C341" i="19"/>
  <c r="C342" i="19" a="1"/>
  <c r="C342" i="19"/>
  <c r="C343" i="19" a="1"/>
  <c r="C343" i="19"/>
  <c r="C344" i="19" a="1"/>
  <c r="C344" i="19"/>
  <c r="C345" i="19" a="1"/>
  <c r="C345" i="19"/>
  <c r="C346" i="19" a="1"/>
  <c r="C346" i="19"/>
  <c r="C347" i="19" a="1"/>
  <c r="C347" i="19"/>
  <c r="C348" i="19" a="1"/>
  <c r="C348" i="19"/>
  <c r="C349" i="19" a="1"/>
  <c r="C349" i="19"/>
  <c r="C350" i="19" a="1"/>
  <c r="C350" i="19"/>
  <c r="C351" i="19" a="1"/>
  <c r="C351" i="19"/>
  <c r="C352" i="19" a="1"/>
  <c r="C352" i="19"/>
  <c r="C353" i="19" a="1"/>
  <c r="C353" i="19"/>
  <c r="C354" i="19" a="1"/>
  <c r="C354" i="19"/>
  <c r="C355" i="19" a="1"/>
  <c r="C355" i="19"/>
  <c r="C356" i="19" a="1"/>
  <c r="C356" i="19"/>
  <c r="C357" i="19" a="1"/>
  <c r="C357" i="19"/>
  <c r="C358" i="19" a="1"/>
  <c r="C358" i="19"/>
  <c r="C359" i="19" a="1"/>
  <c r="C359" i="19"/>
  <c r="C360" i="19" a="1"/>
  <c r="C360" i="19"/>
  <c r="C361" i="19" a="1"/>
  <c r="C361" i="19"/>
  <c r="C362" i="19" a="1"/>
  <c r="C362" i="19"/>
  <c r="C363" i="19" a="1"/>
  <c r="C363" i="19"/>
  <c r="C364" i="19" a="1"/>
  <c r="C364" i="19"/>
  <c r="C365" i="19" a="1"/>
  <c r="C365" i="19"/>
  <c r="C366" i="19" a="1"/>
  <c r="C366" i="19"/>
  <c r="C367" i="19" a="1"/>
  <c r="C367" i="19"/>
  <c r="C368" i="19" a="1"/>
  <c r="C368" i="19"/>
  <c r="C369" i="19" a="1"/>
  <c r="C369" i="19"/>
  <c r="C370" i="19" a="1"/>
  <c r="C370" i="19"/>
  <c r="C371" i="19" a="1"/>
  <c r="C371" i="19"/>
  <c r="C372" i="19" a="1"/>
  <c r="C372" i="19"/>
  <c r="C373" i="19" a="1"/>
  <c r="C373" i="19"/>
  <c r="C374" i="19" a="1"/>
  <c r="C374" i="19"/>
  <c r="C375" i="19" a="1"/>
  <c r="C375" i="19"/>
  <c r="C376" i="19" a="1"/>
  <c r="C376" i="19"/>
  <c r="C377" i="19" a="1"/>
  <c r="C377" i="19"/>
  <c r="C378" i="19" a="1"/>
  <c r="C378" i="19"/>
  <c r="C379" i="19" a="1"/>
  <c r="C379" i="19"/>
  <c r="C380" i="19" a="1"/>
  <c r="C380" i="19"/>
  <c r="C381" i="19" a="1"/>
  <c r="C381" i="19"/>
  <c r="C382" i="19" a="1"/>
  <c r="C382" i="19"/>
  <c r="I78" i="28" a="1"/>
  <c r="I79" i="28" a="1"/>
  <c r="I367" i="28" a="1"/>
  <c r="I80" i="28" a="1"/>
  <c r="I309" i="28" a="1"/>
  <c r="I81" i="28" a="1"/>
  <c r="I82" i="28" a="1"/>
  <c r="I299" i="28" a="1"/>
  <c r="I322" i="28" a="1"/>
  <c r="I77" i="28" a="1"/>
  <c r="I247" i="28" a="1"/>
  <c r="I83" i="28" a="1"/>
  <c r="I326" i="28" a="1"/>
  <c r="I84" i="28" a="1"/>
  <c r="I364" i="28" a="1"/>
  <c r="I290" i="28" a="1"/>
  <c r="I85" i="28" a="1"/>
  <c r="I245" i="28" a="1"/>
  <c r="I86" i="28" a="1"/>
  <c r="I87" i="28" a="1"/>
  <c r="I88" i="28" a="1"/>
  <c r="I229" i="28" a="1"/>
  <c r="I305" i="28" a="1"/>
  <c r="I271" i="28" a="1"/>
  <c r="I335" i="28" a="1"/>
  <c r="I89" i="28" a="1"/>
  <c r="I90" i="28" a="1"/>
  <c r="I91" i="28" a="1"/>
  <c r="I92" i="28" a="1"/>
  <c r="I272" i="28" a="1"/>
  <c r="I93" i="28" a="1"/>
  <c r="I52" i="28" a="1"/>
  <c r="I319" i="28" a="1"/>
  <c r="I10" i="28" a="1"/>
  <c r="I34" i="28" a="1"/>
  <c r="I39" i="28" a="1"/>
  <c r="I37" i="28" a="1"/>
  <c r="I38" i="28" a="1"/>
  <c r="I273" i="28" a="1"/>
  <c r="I11" i="28" a="1"/>
  <c r="I207" i="28" a="1"/>
  <c r="I7" i="28" a="1"/>
  <c r="I338" i="28" a="1"/>
  <c r="I317" i="28" a="1"/>
  <c r="I94" i="28" a="1"/>
  <c r="I268" i="28" a="1"/>
  <c r="I95" i="28" a="1"/>
  <c r="I220" i="28" a="1"/>
  <c r="I288" i="28" a="1"/>
  <c r="I96" i="28" a="1"/>
  <c r="I210" i="28" a="1"/>
  <c r="I31" i="28" a="1"/>
  <c r="I97" i="28" a="1"/>
  <c r="I232" i="28" a="1"/>
  <c r="I98" i="28" a="1"/>
  <c r="I266" i="28" a="1"/>
  <c r="I307" i="28" a="1"/>
  <c r="I356" i="28" a="1"/>
  <c r="I99" i="28" a="1"/>
  <c r="I374" i="28" a="1"/>
  <c r="I100" i="28" a="1"/>
  <c r="I216" i="28" a="1"/>
  <c r="I238" i="28" a="1"/>
  <c r="I101" i="28" a="1"/>
  <c r="I102" i="28" a="1"/>
  <c r="I103" i="28" a="1"/>
  <c r="I104" i="28" a="1"/>
  <c r="I105" i="28" a="1"/>
  <c r="I228" i="28" a="1"/>
  <c r="I53" i="28" a="1"/>
  <c r="I70" i="28" a="1"/>
  <c r="I324" i="28" a="1"/>
  <c r="I73" i="28" a="1"/>
  <c r="I44" i="28" a="1"/>
  <c r="I50" i="28" a="1"/>
  <c r="I241" i="28" a="1"/>
  <c r="I349" i="28" a="1"/>
  <c r="I350" i="28" a="1"/>
  <c r="I106" i="28" a="1"/>
  <c r="I205" i="28" a="1"/>
  <c r="I107" i="28" a="1"/>
  <c r="I344" i="28" a="1"/>
  <c r="I108" i="28" a="1"/>
  <c r="I258" i="28" a="1"/>
  <c r="I287" i="28" a="1"/>
  <c r="I321" i="28" a="1"/>
  <c r="I281" i="28" a="1"/>
  <c r="I359" i="28" a="1"/>
  <c r="I109" i="28" a="1"/>
  <c r="I110" i="28" a="1"/>
  <c r="I363" i="28" a="1"/>
  <c r="I341" i="28" a="1"/>
  <c r="I252" i="28" a="1"/>
  <c r="I12" i="28" a="1"/>
  <c r="I13" i="28" a="1"/>
  <c r="I246" i="28" a="1"/>
  <c r="I337" i="28" a="1"/>
  <c r="I380" i="28" a="1"/>
  <c r="I200" i="28" a="1"/>
  <c r="I261" i="28" a="1"/>
  <c r="I111" i="28" a="1"/>
  <c r="I306" i="28" a="1"/>
  <c r="I265" i="28" a="1"/>
  <c r="I244" i="28" a="1"/>
  <c r="I345" i="28" a="1"/>
  <c r="I54" i="28" a="1"/>
  <c r="I240" i="28" a="1"/>
  <c r="I112" i="28" a="1"/>
  <c r="I217" i="28" a="1"/>
  <c r="I355" i="28" a="1"/>
  <c r="I257" i="28" a="1"/>
  <c r="I204" i="28" a="1"/>
  <c r="I298" i="28" a="1"/>
  <c r="I236" i="28" a="1"/>
  <c r="I233" i="28" a="1"/>
  <c r="I285" i="28" a="1"/>
  <c r="I226" i="28" a="1"/>
  <c r="I286" i="28" a="1"/>
  <c r="I234" i="28" a="1"/>
  <c r="I51" i="28" a="1"/>
  <c r="I237" i="28" a="1"/>
  <c r="I332" i="28" a="1"/>
  <c r="I49" i="28" a="1"/>
  <c r="I214" i="28" a="1"/>
  <c r="I221" i="28" a="1"/>
  <c r="I242" i="28" a="1"/>
  <c r="I235" i="28" a="1"/>
  <c r="I323" i="28" a="1"/>
  <c r="I55" i="28" a="1"/>
  <c r="I330" i="28" a="1"/>
  <c r="I352" i="28" a="1"/>
  <c r="I327" i="28" a="1"/>
  <c r="I113" i="28" a="1"/>
  <c r="I316" i="28" a="1"/>
  <c r="I114" i="28" a="1"/>
  <c r="I56" i="28" a="1"/>
  <c r="I57" i="28" a="1"/>
  <c r="I58" i="28" a="1"/>
  <c r="I231" i="28" a="1"/>
  <c r="I328" i="28" a="1"/>
  <c r="I8" i="28" a="1"/>
  <c r="I227" i="28" a="1"/>
  <c r="I59" i="28" a="1"/>
  <c r="I343" i="28" a="1"/>
  <c r="I60" i="28" a="1"/>
  <c r="I61" i="28" a="1"/>
  <c r="I292" i="28" a="1"/>
  <c r="I333" i="28" a="1"/>
  <c r="I75" i="28" a="1"/>
  <c r="I201" i="28" a="1"/>
  <c r="I76" i="28" a="1"/>
  <c r="I373" i="28" a="1"/>
  <c r="I259" i="28" a="1"/>
  <c r="I381" i="28" a="1"/>
  <c r="I331" i="28" a="1"/>
  <c r="I6" i="28" a="1"/>
  <c r="I340" i="28" a="1"/>
  <c r="I253" i="28" a="1"/>
  <c r="I303" i="28" a="1"/>
  <c r="I310" i="28" a="1"/>
  <c r="I339" i="28" a="1"/>
  <c r="I329" i="28" a="1"/>
  <c r="I293" i="28" a="1"/>
  <c r="I45" i="28" a="1"/>
  <c r="I14" i="28" a="1"/>
  <c r="I115" i="28" a="1"/>
  <c r="I264" i="28" a="1"/>
  <c r="I334" i="28" a="1"/>
  <c r="I116" i="28" a="1"/>
  <c r="I62" i="28" a="1"/>
  <c r="I117" i="28" a="1"/>
  <c r="I320" i="28" a="1"/>
  <c r="I118" i="28" a="1"/>
  <c r="I289" i="28" a="1"/>
  <c r="I119" i="28" a="1"/>
  <c r="I15" i="28" a="1"/>
  <c r="I16" i="28" a="1"/>
  <c r="I17" i="28" a="1"/>
  <c r="I33" i="28" a="1"/>
  <c r="I274" i="28" a="1"/>
  <c r="I263" i="28" a="1"/>
  <c r="I300" i="28" a="1"/>
  <c r="I314" i="28" a="1"/>
  <c r="I255" i="28" a="1"/>
  <c r="I325" i="28" a="1"/>
  <c r="I120" i="28" a="1"/>
  <c r="I267" i="28" a="1"/>
  <c r="I262" i="28" a="1"/>
  <c r="I250" i="28" a="1"/>
  <c r="I121" i="28" a="1"/>
  <c r="I318" i="28" a="1"/>
  <c r="I249" i="28" a="1"/>
  <c r="I18" i="28" a="1"/>
  <c r="I212" i="28" a="1"/>
  <c r="I19" i="28" a="1"/>
  <c r="I213" i="28" a="1"/>
  <c r="I20" i="28" a="1"/>
  <c r="I21" i="28" a="1"/>
  <c r="I222" i="28" a="1"/>
  <c r="I219" i="28" a="1"/>
  <c r="I42" i="28" a="1"/>
  <c r="I122" i="28" a="1"/>
  <c r="I248" i="28" a="1"/>
  <c r="I215" i="28" a="1"/>
  <c r="I41" i="28" a="1"/>
  <c r="I63" i="28" a="1"/>
  <c r="I282" i="28" a="1"/>
  <c r="I269" i="28" a="1"/>
  <c r="I43" i="28" a="1"/>
  <c r="I40" i="28" a="1"/>
  <c r="I357" i="28" a="1"/>
  <c r="I291" i="28" a="1"/>
  <c r="I123" i="28" a="1"/>
  <c r="I48" i="28" a="1"/>
  <c r="I312" i="28" a="1"/>
  <c r="I209" i="28" a="1"/>
  <c r="I47" i="28" a="1"/>
  <c r="I208" i="28" a="1"/>
  <c r="I225" i="28" a="1"/>
  <c r="I239" i="28" a="1"/>
  <c r="I124" i="28" a="1"/>
  <c r="I313" i="28" a="1"/>
  <c r="I351" i="28" a="1"/>
  <c r="I125" i="28" a="1"/>
  <c r="I358" i="28" a="1"/>
  <c r="I126" i="28" a="1"/>
  <c r="I371" i="28" a="1"/>
  <c r="I127" i="28" a="1"/>
  <c r="I128" i="28" a="1"/>
  <c r="I129" i="28" a="1"/>
  <c r="I2" i="28" a="1"/>
  <c r="I130" i="28" a="1"/>
  <c r="I131" i="28" a="1"/>
  <c r="I275" i="28" a="1"/>
  <c r="I64" i="28" a="1"/>
  <c r="I362" i="28" a="1"/>
  <c r="I132" i="28" a="1"/>
  <c r="I133" i="28" a="1"/>
  <c r="I22" i="28" a="1"/>
  <c r="I46" i="28" a="1"/>
  <c r="I134" i="28" a="1"/>
  <c r="I23" i="28" a="1"/>
  <c r="I65" i="28" a="1"/>
  <c r="I66" i="28" a="1"/>
  <c r="I270" i="28" a="1"/>
  <c r="I67" i="28" a="1"/>
  <c r="I135" i="28" a="1"/>
  <c r="I366" i="28" a="1"/>
  <c r="I136" i="28" a="1"/>
  <c r="I137" i="28" a="1"/>
  <c r="I276" i="28" a="1"/>
  <c r="I138" i="28" a="1"/>
  <c r="I32" i="28" a="1"/>
  <c r="I256" i="28" a="1"/>
  <c r="I36" i="28" a="1"/>
  <c r="I202" i="28" a="1"/>
  <c r="I68" i="28" a="1"/>
  <c r="I139" i="28" a="1"/>
  <c r="I368" i="28" a="1"/>
  <c r="I375" i="28" a="1"/>
  <c r="I361" i="28" a="1"/>
  <c r="I376" i="28" a="1"/>
  <c r="I377" i="28" a="1"/>
  <c r="I353" i="28" a="1"/>
  <c r="I140" i="28" a="1"/>
  <c r="I141" i="28" a="1"/>
  <c r="I365" i="28" a="1"/>
  <c r="I360" i="28" a="1"/>
  <c r="I348" i="28" a="1"/>
  <c r="I142" i="28" a="1"/>
  <c r="I143" i="28" a="1"/>
  <c r="I347" i="28" a="1"/>
  <c r="I144" i="28" a="1"/>
  <c r="I301" i="28" a="1"/>
  <c r="I145" i="28" a="1"/>
  <c r="I302" i="28" a="1"/>
  <c r="I146" i="28" a="1"/>
  <c r="I147" i="28" a="1"/>
  <c r="I72" i="28" a="1"/>
  <c r="I311" i="28" a="1"/>
  <c r="I308" i="28" a="1"/>
  <c r="I148" i="28" a="1"/>
  <c r="I149" i="28" a="1"/>
  <c r="I346" i="28" a="1"/>
  <c r="I284" i="28" a="1"/>
  <c r="I277" i="28" a="1"/>
  <c r="I304" i="28" a="1"/>
  <c r="I150" i="28" a="1"/>
  <c r="I218" i="28" a="1"/>
  <c r="I278" i="28" a="1"/>
  <c r="I24" i="28" a="1"/>
  <c r="I230" i="28" a="1"/>
  <c r="I151" i="28" a="1"/>
  <c r="I223" i="28" a="1"/>
  <c r="I369" i="28" a="1"/>
  <c r="I260" i="28" a="1"/>
  <c r="I203" i="28" a="1"/>
  <c r="I152" i="28" a="1"/>
  <c r="I153" i="28" a="1"/>
  <c r="I154" i="28" a="1"/>
  <c r="I155" i="28" a="1"/>
  <c r="I156" i="28" a="1"/>
  <c r="I5" i="28" a="1"/>
  <c r="I295" i="28" a="1"/>
  <c r="I296" i="28" a="1"/>
  <c r="I4" i="28" a="1"/>
  <c r="I294" i="28" a="1"/>
  <c r="I315" i="28" a="1"/>
  <c r="I336" i="28" a="1"/>
  <c r="I157" i="28" a="1"/>
  <c r="I158" i="28" a="1"/>
  <c r="I243" i="28" a="1"/>
  <c r="I159" i="28" a="1"/>
  <c r="I160" i="28" a="1"/>
  <c r="I297" i="28" a="1"/>
  <c r="I251" i="28" a="1"/>
  <c r="I161" i="28" a="1"/>
  <c r="I25" i="28" a="1"/>
  <c r="I162" i="28" a="1"/>
  <c r="I279" i="28" a="1"/>
  <c r="I372" i="28" a="1"/>
  <c r="I163" i="28" a="1"/>
  <c r="I74" i="28" a="1"/>
  <c r="I164" i="28" a="1"/>
  <c r="I165" i="28" a="1"/>
  <c r="I166" i="28" a="1"/>
  <c r="I167" i="28" a="1"/>
  <c r="I378" i="28" a="1"/>
  <c r="I26" i="28" a="1"/>
  <c r="I35" i="28" a="1"/>
  <c r="I71" i="28" a="1"/>
  <c r="I168" i="28" a="1"/>
  <c r="I254" i="28" a="1"/>
  <c r="I169" i="28" a="1"/>
  <c r="I170" i="28" a="1"/>
  <c r="I171" i="28" a="1"/>
  <c r="I3" i="28" a="1"/>
  <c r="I172" i="28" a="1"/>
  <c r="I173" i="28" a="1"/>
  <c r="I27" i="28" a="1"/>
  <c r="I69" i="28" a="1"/>
  <c r="I28" i="28" a="1"/>
  <c r="I370" i="28" a="1"/>
  <c r="I29" i="28" a="1"/>
  <c r="I174" i="28" a="1"/>
  <c r="I175" i="28" a="1"/>
  <c r="I176" i="28" a="1"/>
  <c r="I177" i="28" a="1"/>
  <c r="I379" i="28" a="1"/>
  <c r="I178" i="28" a="1"/>
  <c r="I342" i="28" a="1"/>
  <c r="I354" i="28" a="1"/>
  <c r="I280" i="28" a="1"/>
  <c r="I283" i="28" a="1"/>
  <c r="I30" i="28" a="1"/>
  <c r="I179" i="28" a="1"/>
  <c r="I180" i="28" a="1"/>
  <c r="I181" i="28" a="1"/>
  <c r="I182" i="28" a="1"/>
  <c r="I183" i="28" a="1"/>
  <c r="I184" i="28" a="1"/>
  <c r="I185" i="28" a="1"/>
  <c r="I186" i="28" a="1"/>
  <c r="I187" i="28" a="1"/>
  <c r="I206" i="28" a="1"/>
  <c r="I188" i="28" a="1"/>
  <c r="I9" i="28" a="1"/>
  <c r="I189" i="28" a="1"/>
  <c r="I190" i="28" a="1"/>
  <c r="I191" i="28" a="1"/>
  <c r="I192" i="28" a="1"/>
  <c r="I193" i="28" a="1"/>
  <c r="I382" i="28" a="1"/>
  <c r="I194" i="28" a="1"/>
  <c r="I211" i="28" a="1"/>
  <c r="I224" i="28" a="1"/>
  <c r="I195" i="28" a="1"/>
  <c r="I196" i="28" a="1"/>
  <c r="I197" i="28" a="1"/>
  <c r="I198" i="28" a="1"/>
  <c r="I199" i="28" a="1"/>
  <c r="H78" i="28" a="1"/>
  <c r="H79" i="28" a="1"/>
  <c r="H367" i="28" a="1"/>
  <c r="H80" i="28" a="1"/>
  <c r="H309" i="28" a="1"/>
  <c r="H81" i="28" a="1"/>
  <c r="H82" i="28" a="1"/>
  <c r="H299" i="28" a="1"/>
  <c r="H322" i="28" a="1"/>
  <c r="H77" i="28" a="1"/>
  <c r="H247" i="28" a="1"/>
  <c r="H83" i="28" a="1"/>
  <c r="H326" i="28" a="1"/>
  <c r="H84" i="28" a="1"/>
  <c r="H364" i="28" a="1"/>
  <c r="H290" i="28" a="1"/>
  <c r="H85" i="28" a="1"/>
  <c r="H245" i="28" a="1"/>
  <c r="H86" i="28" a="1"/>
  <c r="H87" i="28" a="1"/>
  <c r="H88" i="28" a="1"/>
  <c r="H229" i="28" a="1"/>
  <c r="H305" i="28" a="1"/>
  <c r="H271" i="28" a="1"/>
  <c r="H335" i="28" a="1"/>
  <c r="H89" i="28" a="1"/>
  <c r="H90" i="28" a="1"/>
  <c r="H91" i="28" a="1"/>
  <c r="H92" i="28" a="1"/>
  <c r="H272" i="28" a="1"/>
  <c r="H93" i="28" a="1"/>
  <c r="H52" i="28" a="1"/>
  <c r="H319" i="28" a="1"/>
  <c r="H10" i="28" a="1"/>
  <c r="H34" i="28" a="1"/>
  <c r="H39" i="28" a="1"/>
  <c r="H37" i="28" a="1"/>
  <c r="H38" i="28" a="1"/>
  <c r="H273" i="28" a="1"/>
  <c r="H11" i="28" a="1"/>
  <c r="H207" i="28" a="1"/>
  <c r="H7" i="28" a="1"/>
  <c r="H338" i="28" a="1"/>
  <c r="H317" i="28" a="1"/>
  <c r="H94" i="28" a="1"/>
  <c r="H268" i="28" a="1"/>
  <c r="H95" i="28" a="1"/>
  <c r="H220" i="28" a="1"/>
  <c r="H288" i="28" a="1"/>
  <c r="H96" i="28" a="1"/>
  <c r="H210" i="28" a="1"/>
  <c r="H31" i="28" a="1"/>
  <c r="H97" i="28" a="1"/>
  <c r="H232" i="28" a="1"/>
  <c r="H98" i="28" a="1"/>
  <c r="H266" i="28" a="1"/>
  <c r="H307" i="28" a="1"/>
  <c r="H356" i="28" a="1"/>
  <c r="H99" i="28" a="1"/>
  <c r="H374" i="28" a="1"/>
  <c r="H100" i="28" a="1"/>
  <c r="H216" i="28" a="1"/>
  <c r="H238" i="28" a="1"/>
  <c r="H101" i="28" a="1"/>
  <c r="H102" i="28" a="1"/>
  <c r="H103" i="28" a="1"/>
  <c r="H104" i="28" a="1"/>
  <c r="H105" i="28" a="1"/>
  <c r="H228" i="28" a="1"/>
  <c r="H53" i="28" a="1"/>
  <c r="H70" i="28" a="1"/>
  <c r="H324" i="28" a="1"/>
  <c r="H73" i="28" a="1"/>
  <c r="H44" i="28" a="1"/>
  <c r="H50" i="28" a="1"/>
  <c r="H241" i="28" a="1"/>
  <c r="H349" i="28" a="1"/>
  <c r="H350" i="28" a="1"/>
  <c r="H106" i="28" a="1"/>
  <c r="H205" i="28" a="1"/>
  <c r="H107" i="28" a="1"/>
  <c r="H344" i="28" a="1"/>
  <c r="H108" i="28" a="1"/>
  <c r="H258" i="28" a="1"/>
  <c r="H287" i="28" a="1"/>
  <c r="H321" i="28" a="1"/>
  <c r="H281" i="28" a="1"/>
  <c r="H359" i="28" a="1"/>
  <c r="H109" i="28" a="1"/>
  <c r="H110" i="28" a="1"/>
  <c r="H363" i="28" a="1"/>
  <c r="H341" i="28" a="1"/>
  <c r="H252" i="28" a="1"/>
  <c r="H12" i="28" a="1"/>
  <c r="H13" i="28" a="1"/>
  <c r="H246" i="28" a="1"/>
  <c r="H337" i="28" a="1"/>
  <c r="H380" i="28" a="1"/>
  <c r="H200" i="28" a="1"/>
  <c r="H261" i="28" a="1"/>
  <c r="H111" i="28" a="1"/>
  <c r="H306" i="28" a="1"/>
  <c r="H265" i="28" a="1"/>
  <c r="H244" i="28" a="1"/>
  <c r="H345" i="28" a="1"/>
  <c r="H54" i="28" a="1"/>
  <c r="H240" i="28" a="1"/>
  <c r="H112" i="28" a="1"/>
  <c r="H217" i="28" a="1"/>
  <c r="H355" i="28" a="1"/>
  <c r="H257" i="28" a="1"/>
  <c r="H204" i="28" a="1"/>
  <c r="H298" i="28" a="1"/>
  <c r="H236" i="28" a="1"/>
  <c r="H233" i="28" a="1"/>
  <c r="H285" i="28" a="1"/>
  <c r="H226" i="28" a="1"/>
  <c r="H286" i="28" a="1"/>
  <c r="H234" i="28" a="1"/>
  <c r="H51" i="28" a="1"/>
  <c r="H237" i="28" a="1"/>
  <c r="H332" i="28" a="1"/>
  <c r="H49" i="28" a="1"/>
  <c r="H214" i="28" a="1"/>
  <c r="H221" i="28" a="1"/>
  <c r="H242" i="28" a="1"/>
  <c r="H235" i="28" a="1"/>
  <c r="H323" i="28" a="1"/>
  <c r="H55" i="28" a="1"/>
  <c r="H330" i="28" a="1"/>
  <c r="H352" i="28" a="1"/>
  <c r="H327" i="28" a="1"/>
  <c r="H113" i="28" a="1"/>
  <c r="H316" i="28" a="1"/>
  <c r="H114" i="28" a="1"/>
  <c r="H56" i="28" a="1"/>
  <c r="H57" i="28" a="1"/>
  <c r="H58" i="28" a="1"/>
  <c r="H231" i="28" a="1"/>
  <c r="H328" i="28" a="1"/>
  <c r="H8" i="28" a="1"/>
  <c r="H227" i="28" a="1"/>
  <c r="H59" i="28" a="1"/>
  <c r="H343" i="28" a="1"/>
  <c r="H60" i="28" a="1"/>
  <c r="H61" i="28" a="1"/>
  <c r="H292" i="28" a="1"/>
  <c r="H333" i="28" a="1"/>
  <c r="H75" i="28" a="1"/>
  <c r="H201" i="28" a="1"/>
  <c r="H76" i="28" a="1"/>
  <c r="H373" i="28" a="1"/>
  <c r="H259" i="28" a="1"/>
  <c r="H381" i="28" a="1"/>
  <c r="H331" i="28" a="1"/>
  <c r="H6" i="28" a="1"/>
  <c r="H340" i="28" a="1"/>
  <c r="H253" i="28" a="1"/>
  <c r="H303" i="28" a="1"/>
  <c r="H310" i="28" a="1"/>
  <c r="H339" i="28" a="1"/>
  <c r="H329" i="28" a="1"/>
  <c r="H293" i="28" a="1"/>
  <c r="H45" i="28" a="1"/>
  <c r="H14" i="28" a="1"/>
  <c r="H115" i="28" a="1"/>
  <c r="H264" i="28" a="1"/>
  <c r="H334" i="28" a="1"/>
  <c r="H116" i="28" a="1"/>
  <c r="H62" i="28" a="1"/>
  <c r="H117" i="28" a="1"/>
  <c r="H320" i="28" a="1"/>
  <c r="H118" i="28" a="1"/>
  <c r="H289" i="28" a="1"/>
  <c r="H119" i="28" a="1"/>
  <c r="H15" i="28" a="1"/>
  <c r="H16" i="28" a="1"/>
  <c r="H17" i="28" a="1"/>
  <c r="H33" i="28" a="1"/>
  <c r="H274" i="28" a="1"/>
  <c r="H263" i="28" a="1"/>
  <c r="H300" i="28" a="1"/>
  <c r="H314" i="28" a="1"/>
  <c r="H255" i="28" a="1"/>
  <c r="H325" i="28" a="1"/>
  <c r="H120" i="28" a="1"/>
  <c r="H267" i="28" a="1"/>
  <c r="H262" i="28" a="1"/>
  <c r="H250" i="28" a="1"/>
  <c r="H121" i="28" a="1"/>
  <c r="H318" i="28" a="1"/>
  <c r="H249" i="28" a="1"/>
  <c r="H18" i="28" a="1"/>
  <c r="H212" i="28" a="1"/>
  <c r="H19" i="28" a="1"/>
  <c r="H213" i="28" a="1"/>
  <c r="H20" i="28" a="1"/>
  <c r="H21" i="28" a="1"/>
  <c r="H222" i="28" a="1"/>
  <c r="H219" i="28" a="1"/>
  <c r="H42" i="28" a="1"/>
  <c r="H122" i="28" a="1"/>
  <c r="H248" i="28" a="1"/>
  <c r="H215" i="28" a="1"/>
  <c r="H41" i="28" a="1"/>
  <c r="H63" i="28" a="1"/>
  <c r="H282" i="28" a="1"/>
  <c r="H269" i="28" a="1"/>
  <c r="H43" i="28" a="1"/>
  <c r="H40" i="28" a="1"/>
  <c r="H357" i="28" a="1"/>
  <c r="H291" i="28" a="1"/>
  <c r="H123" i="28" a="1"/>
  <c r="H48" i="28" a="1"/>
  <c r="H312" i="28" a="1"/>
  <c r="H209" i="28" a="1"/>
  <c r="H47" i="28" a="1"/>
  <c r="H208" i="28" a="1"/>
  <c r="H225" i="28" a="1"/>
  <c r="H239" i="28" a="1"/>
  <c r="H124" i="28" a="1"/>
  <c r="H313" i="28" a="1"/>
  <c r="H351" i="28" a="1"/>
  <c r="H125" i="28" a="1"/>
  <c r="H358" i="28" a="1"/>
  <c r="H126" i="28" a="1"/>
  <c r="H371" i="28" a="1"/>
  <c r="H127" i="28" a="1"/>
  <c r="H128" i="28" a="1"/>
  <c r="H129" i="28" a="1"/>
  <c r="H2" i="28" a="1"/>
  <c r="H130" i="28" a="1"/>
  <c r="H131" i="28" a="1"/>
  <c r="H275" i="28" a="1"/>
  <c r="H64" i="28" a="1"/>
  <c r="H362" i="28" a="1"/>
  <c r="H132" i="28" a="1"/>
  <c r="H133" i="28" a="1"/>
  <c r="H22" i="28" a="1"/>
  <c r="H46" i="28" a="1"/>
  <c r="H134" i="28" a="1"/>
  <c r="H23" i="28" a="1"/>
  <c r="H65" i="28" a="1"/>
  <c r="H66" i="28" a="1"/>
  <c r="H270" i="28" a="1"/>
  <c r="H67" i="28" a="1"/>
  <c r="H135" i="28" a="1"/>
  <c r="H366" i="28" a="1"/>
  <c r="H136" i="28" a="1"/>
  <c r="H137" i="28" a="1"/>
  <c r="H276" i="28" a="1"/>
  <c r="H138" i="28" a="1"/>
  <c r="H32" i="28" a="1"/>
  <c r="H256" i="28" a="1"/>
  <c r="H36" i="28" a="1"/>
  <c r="H202" i="28" a="1"/>
  <c r="H68" i="28" a="1"/>
  <c r="H139" i="28" a="1"/>
  <c r="H368" i="28" a="1"/>
  <c r="H375" i="28" a="1"/>
  <c r="H361" i="28" a="1"/>
  <c r="H376" i="28" a="1"/>
  <c r="H377" i="28" a="1"/>
  <c r="H353" i="28" a="1"/>
  <c r="H140" i="28" a="1"/>
  <c r="H141" i="28" a="1"/>
  <c r="H365" i="28" a="1"/>
  <c r="H360" i="28" a="1"/>
  <c r="H348" i="28" a="1"/>
  <c r="H142" i="28" a="1"/>
  <c r="H143" i="28" a="1"/>
  <c r="H347" i="28" a="1"/>
  <c r="H144" i="28" a="1"/>
  <c r="H301" i="28" a="1"/>
  <c r="H145" i="28" a="1"/>
  <c r="H302" i="28" a="1"/>
  <c r="H146" i="28" a="1"/>
  <c r="H147" i="28" a="1"/>
  <c r="H72" i="28" a="1"/>
  <c r="H311" i="28" a="1"/>
  <c r="H308" i="28" a="1"/>
  <c r="H148" i="28" a="1"/>
  <c r="H149" i="28" a="1"/>
  <c r="H346" i="28" a="1"/>
  <c r="H284" i="28" a="1"/>
  <c r="H277" i="28" a="1"/>
  <c r="H304" i="28" a="1"/>
  <c r="H150" i="28" a="1"/>
  <c r="H218" i="28" a="1"/>
  <c r="H278" i="28" a="1"/>
  <c r="H24" i="28" a="1"/>
  <c r="H230" i="28" a="1"/>
  <c r="H151" i="28" a="1"/>
  <c r="H223" i="28" a="1"/>
  <c r="H369" i="28" a="1"/>
  <c r="H260" i="28" a="1"/>
  <c r="H203" i="28" a="1"/>
  <c r="H152" i="28" a="1"/>
  <c r="H153" i="28" a="1"/>
  <c r="H154" i="28" a="1"/>
  <c r="H155" i="28" a="1"/>
  <c r="H156" i="28" a="1"/>
  <c r="H5" i="28" a="1"/>
  <c r="H295" i="28" a="1"/>
  <c r="H296" i="28" a="1"/>
  <c r="H4" i="28" a="1"/>
  <c r="H294" i="28" a="1"/>
  <c r="H315" i="28" a="1"/>
  <c r="H336" i="28" a="1"/>
  <c r="H157" i="28" a="1"/>
  <c r="H158" i="28" a="1"/>
  <c r="H243" i="28" a="1"/>
  <c r="H159" i="28" a="1"/>
  <c r="H160" i="28" a="1"/>
  <c r="H297" i="28" a="1"/>
  <c r="H251" i="28" a="1"/>
  <c r="H161" i="28" a="1"/>
  <c r="H25" i="28" a="1"/>
  <c r="H162" i="28" a="1"/>
  <c r="H279" i="28" a="1"/>
  <c r="H372" i="28" a="1"/>
  <c r="H163" i="28" a="1"/>
  <c r="H74" i="28" a="1"/>
  <c r="H164" i="28" a="1"/>
  <c r="H165" i="28" a="1"/>
  <c r="H166" i="28" a="1"/>
  <c r="H167" i="28" a="1"/>
  <c r="H378" i="28" a="1"/>
  <c r="H26" i="28" a="1"/>
  <c r="H35" i="28" a="1"/>
  <c r="H71" i="28" a="1"/>
  <c r="H168" i="28" a="1"/>
  <c r="H254" i="28" a="1"/>
  <c r="H169" i="28" a="1"/>
  <c r="H170" i="28" a="1"/>
  <c r="H171" i="28" a="1"/>
  <c r="H3" i="28" a="1"/>
  <c r="H172" i="28" a="1"/>
  <c r="H173" i="28" a="1"/>
  <c r="H27" i="28" a="1"/>
  <c r="H69" i="28" a="1"/>
  <c r="H28" i="28" a="1"/>
  <c r="H370" i="28" a="1"/>
  <c r="H29" i="28" a="1"/>
  <c r="H174" i="28" a="1"/>
  <c r="H175" i="28" a="1"/>
  <c r="H176" i="28" a="1"/>
  <c r="H177" i="28" a="1"/>
  <c r="H379" i="28" a="1"/>
  <c r="H178" i="28" a="1"/>
  <c r="H342" i="28" a="1"/>
  <c r="H354" i="28" a="1"/>
  <c r="H280" i="28" a="1"/>
  <c r="H283" i="28" a="1"/>
  <c r="H30" i="28" a="1"/>
  <c r="H179" i="28" a="1"/>
  <c r="H180" i="28" a="1"/>
  <c r="H181" i="28" a="1"/>
  <c r="H182" i="28" a="1"/>
  <c r="H183" i="28" a="1"/>
  <c r="H184" i="28" a="1"/>
  <c r="H185" i="28" a="1"/>
  <c r="H186" i="28" a="1"/>
  <c r="H187" i="28" a="1"/>
  <c r="H206" i="28" a="1"/>
  <c r="H188" i="28" a="1"/>
  <c r="H9" i="28" a="1"/>
  <c r="H189" i="28" a="1"/>
  <c r="H190" i="28" a="1"/>
  <c r="H191" i="28" a="1"/>
  <c r="H192" i="28" a="1"/>
  <c r="H193" i="28" a="1"/>
  <c r="H382" i="28" a="1"/>
  <c r="H194" i="28" a="1"/>
  <c r="H211" i="28" a="1"/>
  <c r="H224" i="28" a="1"/>
  <c r="H195" i="28" a="1"/>
  <c r="H196" i="28" a="1"/>
  <c r="H197" i="28" a="1"/>
  <c r="H198" i="28" a="1"/>
  <c r="H199" i="28" a="1"/>
  <c r="G78" i="28" a="1"/>
  <c r="G79" i="28" a="1"/>
  <c r="G367" i="28" a="1"/>
  <c r="G80" i="28" a="1"/>
  <c r="G309" i="28" a="1"/>
  <c r="G81" i="28" a="1"/>
  <c r="G82" i="28" a="1"/>
  <c r="G299" i="28" a="1"/>
  <c r="G322" i="28" a="1"/>
  <c r="G77" i="28" a="1"/>
  <c r="G247" i="28" a="1"/>
  <c r="G83" i="28" a="1"/>
  <c r="G326" i="28" a="1"/>
  <c r="G84" i="28" a="1"/>
  <c r="G364" i="28" a="1"/>
  <c r="G290" i="28" a="1"/>
  <c r="G85" i="28" a="1"/>
  <c r="G245" i="28" a="1"/>
  <c r="G86" i="28" a="1"/>
  <c r="G87" i="28" a="1"/>
  <c r="G88" i="28" a="1"/>
  <c r="G229" i="28" a="1"/>
  <c r="G305" i="28" a="1"/>
  <c r="G271" i="28" a="1"/>
  <c r="G335" i="28" a="1"/>
  <c r="G89" i="28" a="1"/>
  <c r="G90" i="28" a="1"/>
  <c r="G91" i="28" a="1"/>
  <c r="G92" i="28" a="1"/>
  <c r="G272" i="28" a="1"/>
  <c r="G93" i="28" a="1"/>
  <c r="G52" i="28" a="1"/>
  <c r="G319" i="28" a="1"/>
  <c r="G10" i="28" a="1"/>
  <c r="G34" i="28" a="1"/>
  <c r="G39" i="28" a="1"/>
  <c r="G37" i="28" a="1"/>
  <c r="G38" i="28" a="1"/>
  <c r="G273" i="28" a="1"/>
  <c r="G11" i="28" a="1"/>
  <c r="G207" i="28" a="1"/>
  <c r="G7" i="28" a="1"/>
  <c r="G338" i="28" a="1"/>
  <c r="G317" i="28" a="1"/>
  <c r="G94" i="28" a="1"/>
  <c r="G268" i="28" a="1"/>
  <c r="G95" i="28" a="1"/>
  <c r="G220" i="28" a="1"/>
  <c r="G288" i="28" a="1"/>
  <c r="G96" i="28" a="1"/>
  <c r="G210" i="28" a="1"/>
  <c r="G31" i="28" a="1"/>
  <c r="G97" i="28" a="1"/>
  <c r="G232" i="28" a="1"/>
  <c r="G98" i="28" a="1"/>
  <c r="G266" i="28" a="1"/>
  <c r="G307" i="28" a="1"/>
  <c r="G356" i="28" a="1"/>
  <c r="G99" i="28" a="1"/>
  <c r="G374" i="28" a="1"/>
  <c r="G100" i="28" a="1"/>
  <c r="G216" i="28" a="1"/>
  <c r="G238" i="28" a="1"/>
  <c r="G101" i="28" a="1"/>
  <c r="G102" i="28" a="1"/>
  <c r="G103" i="28" a="1"/>
  <c r="G104" i="28" a="1"/>
  <c r="G105" i="28" a="1"/>
  <c r="G228" i="28" a="1"/>
  <c r="G53" i="28" a="1"/>
  <c r="G70" i="28" a="1"/>
  <c r="G324" i="28" a="1"/>
  <c r="G73" i="28" a="1"/>
  <c r="G44" i="28" a="1"/>
  <c r="G50" i="28" a="1"/>
  <c r="G241" i="28" a="1"/>
  <c r="G349" i="28" a="1"/>
  <c r="G350" i="28" a="1"/>
  <c r="G106" i="28" a="1"/>
  <c r="G205" i="28" a="1"/>
  <c r="G107" i="28" a="1"/>
  <c r="G344" i="28" a="1"/>
  <c r="G108" i="28" a="1"/>
  <c r="G258" i="28" a="1"/>
  <c r="G287" i="28" a="1"/>
  <c r="G321" i="28" a="1"/>
  <c r="G281" i="28" a="1"/>
  <c r="G359" i="28" a="1"/>
  <c r="G109" i="28" a="1"/>
  <c r="G110" i="28" a="1"/>
  <c r="G363" i="28" a="1"/>
  <c r="G341" i="28" a="1"/>
  <c r="G252" i="28" a="1"/>
  <c r="G12" i="28" a="1"/>
  <c r="G13" i="28" a="1"/>
  <c r="G246" i="28" a="1"/>
  <c r="G337" i="28" a="1"/>
  <c r="G380" i="28" a="1"/>
  <c r="G200" i="28" a="1"/>
  <c r="G261" i="28" a="1"/>
  <c r="G111" i="28" a="1"/>
  <c r="G306" i="28" a="1"/>
  <c r="G265" i="28" a="1"/>
  <c r="G244" i="28" a="1"/>
  <c r="G345" i="28" a="1"/>
  <c r="G54" i="28" a="1"/>
  <c r="G240" i="28" a="1"/>
  <c r="G112" i="28" a="1"/>
  <c r="G217" i="28" a="1"/>
  <c r="G355" i="28" a="1"/>
  <c r="G257" i="28" a="1"/>
  <c r="G204" i="28" a="1"/>
  <c r="G298" i="28" a="1"/>
  <c r="G236" i="28" a="1"/>
  <c r="G233" i="28" a="1"/>
  <c r="G285" i="28" a="1"/>
  <c r="G226" i="28" a="1"/>
  <c r="G286" i="28" a="1"/>
  <c r="G234" i="28" a="1"/>
  <c r="G51" i="28" a="1"/>
  <c r="G237" i="28" a="1"/>
  <c r="G332" i="28" a="1"/>
  <c r="G49" i="28" a="1"/>
  <c r="G214" i="28" a="1"/>
  <c r="G221" i="28" a="1"/>
  <c r="G242" i="28" a="1"/>
  <c r="G235" i="28" a="1"/>
  <c r="G323" i="28" a="1"/>
  <c r="G55" i="28" a="1"/>
  <c r="G330" i="28" a="1"/>
  <c r="G352" i="28" a="1"/>
  <c r="G327" i="28" a="1"/>
  <c r="G113" i="28" a="1"/>
  <c r="G316" i="28" a="1"/>
  <c r="G114" i="28" a="1"/>
  <c r="G56" i="28" a="1"/>
  <c r="G57" i="28" a="1"/>
  <c r="G58" i="28" a="1"/>
  <c r="G231" i="28" a="1"/>
  <c r="G328" i="28" a="1"/>
  <c r="G8" i="28" a="1"/>
  <c r="G227" i="28" a="1"/>
  <c r="G59" i="28" a="1"/>
  <c r="G343" i="28" a="1"/>
  <c r="G60" i="28" a="1"/>
  <c r="G61" i="28" a="1"/>
  <c r="G292" i="28" a="1"/>
  <c r="G333" i="28" a="1"/>
  <c r="G75" i="28" a="1"/>
  <c r="G201" i="28" a="1"/>
  <c r="G76" i="28" a="1"/>
  <c r="G373" i="28" a="1"/>
  <c r="G259" i="28" a="1"/>
  <c r="G381" i="28" a="1"/>
  <c r="G331" i="28" a="1"/>
  <c r="G6" i="28" a="1"/>
  <c r="G340" i="28" a="1"/>
  <c r="G253" i="28" a="1"/>
  <c r="G303" i="28" a="1"/>
  <c r="G310" i="28" a="1"/>
  <c r="G339" i="28" a="1"/>
  <c r="G329" i="28" a="1"/>
  <c r="G293" i="28" a="1"/>
  <c r="G45" i="28" a="1"/>
  <c r="G14" i="28" a="1"/>
  <c r="G115" i="28" a="1"/>
  <c r="G264" i="28" a="1"/>
  <c r="G334" i="28" a="1"/>
  <c r="G116" i="28" a="1"/>
  <c r="G62" i="28" a="1"/>
  <c r="G117" i="28" a="1"/>
  <c r="G320" i="28" a="1"/>
  <c r="G118" i="28" a="1"/>
  <c r="G289" i="28" a="1"/>
  <c r="G119" i="28" a="1"/>
  <c r="G15" i="28" a="1"/>
  <c r="G16" i="28" a="1"/>
  <c r="G17" i="28" a="1"/>
  <c r="G33" i="28" a="1"/>
  <c r="G274" i="28" a="1"/>
  <c r="G263" i="28" a="1"/>
  <c r="G300" i="28" a="1"/>
  <c r="G314" i="28" a="1"/>
  <c r="G255" i="28" a="1"/>
  <c r="G325" i="28" a="1"/>
  <c r="G120" i="28" a="1"/>
  <c r="G267" i="28" a="1"/>
  <c r="G262" i="28" a="1"/>
  <c r="G250" i="28" a="1"/>
  <c r="G121" i="28" a="1"/>
  <c r="G318" i="28" a="1"/>
  <c r="G249" i="28" a="1"/>
  <c r="G18" i="28" a="1"/>
  <c r="G212" i="28" a="1"/>
  <c r="G19" i="28" a="1"/>
  <c r="G213" i="28" a="1"/>
  <c r="G20" i="28" a="1"/>
  <c r="G21" i="28" a="1"/>
  <c r="G222" i="28" a="1"/>
  <c r="G219" i="28" a="1"/>
  <c r="G42" i="28" a="1"/>
  <c r="G122" i="28" a="1"/>
  <c r="G248" i="28" a="1"/>
  <c r="G215" i="28" a="1"/>
  <c r="G41" i="28" a="1"/>
  <c r="G63" i="28" a="1"/>
  <c r="G282" i="28" a="1"/>
  <c r="G269" i="28" a="1"/>
  <c r="G43" i="28" a="1"/>
  <c r="G40" i="28" a="1"/>
  <c r="G357" i="28" a="1"/>
  <c r="G291" i="28" a="1"/>
  <c r="G123" i="28" a="1"/>
  <c r="G48" i="28" a="1"/>
  <c r="G312" i="28" a="1"/>
  <c r="G209" i="28" a="1"/>
  <c r="G47" i="28" a="1"/>
  <c r="G208" i="28" a="1"/>
  <c r="G225" i="28" a="1"/>
  <c r="G239" i="28" a="1"/>
  <c r="G124" i="28" a="1"/>
  <c r="G313" i="28" a="1"/>
  <c r="G351" i="28" a="1"/>
  <c r="G125" i="28" a="1"/>
  <c r="G358" i="28" a="1"/>
  <c r="G126" i="28" a="1"/>
  <c r="G371" i="28" a="1"/>
  <c r="G127" i="28" a="1"/>
  <c r="G128" i="28" a="1"/>
  <c r="G129" i="28" a="1"/>
  <c r="G2" i="28" a="1"/>
  <c r="G130" i="28" a="1"/>
  <c r="G131" i="28" a="1"/>
  <c r="G275" i="28" a="1"/>
  <c r="G64" i="28" a="1"/>
  <c r="G362" i="28" a="1"/>
  <c r="G132" i="28" a="1"/>
  <c r="G133" i="28" a="1"/>
  <c r="G22" i="28" a="1"/>
  <c r="G46" i="28" a="1"/>
  <c r="G134" i="28" a="1"/>
  <c r="G23" i="28" a="1"/>
  <c r="G65" i="28" a="1"/>
  <c r="G66" i="28" a="1"/>
  <c r="G270" i="28" a="1"/>
  <c r="G67" i="28" a="1"/>
  <c r="G135" i="28" a="1"/>
  <c r="G366" i="28" a="1"/>
  <c r="G136" i="28" a="1"/>
  <c r="G137" i="28" a="1"/>
  <c r="G276" i="28" a="1"/>
  <c r="G138" i="28" a="1"/>
  <c r="G32" i="28" a="1"/>
  <c r="G256" i="28" a="1"/>
  <c r="G36" i="28" a="1"/>
  <c r="G202" i="28" a="1"/>
  <c r="G68" i="28" a="1"/>
  <c r="G139" i="28" a="1"/>
  <c r="G368" i="28" a="1"/>
  <c r="G375" i="28" a="1"/>
  <c r="G361" i="28" a="1"/>
  <c r="G376" i="28" a="1"/>
  <c r="G377" i="28" a="1"/>
  <c r="G353" i="28" a="1"/>
  <c r="G140" i="28" a="1"/>
  <c r="G141" i="28" a="1"/>
  <c r="G365" i="28" a="1"/>
  <c r="G360" i="28" a="1"/>
  <c r="G348" i="28" a="1"/>
  <c r="G142" i="28" a="1"/>
  <c r="G143" i="28" a="1"/>
  <c r="G347" i="28" a="1"/>
  <c r="G144" i="28" a="1"/>
  <c r="G301" i="28" a="1"/>
  <c r="G145" i="28" a="1"/>
  <c r="G302" i="28" a="1"/>
  <c r="G146" i="28" a="1"/>
  <c r="G147" i="28" a="1"/>
  <c r="G72" i="28" a="1"/>
  <c r="G311" i="28" a="1"/>
  <c r="G308" i="28" a="1"/>
  <c r="G148" i="28" a="1"/>
  <c r="G149" i="28" a="1"/>
  <c r="G346" i="28" a="1"/>
  <c r="G284" i="28" a="1"/>
  <c r="G277" i="28" a="1"/>
  <c r="G304" i="28" a="1"/>
  <c r="G150" i="28" a="1"/>
  <c r="G218" i="28" a="1"/>
  <c r="G278" i="28" a="1"/>
  <c r="G24" i="28" a="1"/>
  <c r="G230" i="28" a="1"/>
  <c r="G151" i="28" a="1"/>
  <c r="G223" i="28" a="1"/>
  <c r="G369" i="28" a="1"/>
  <c r="G260" i="28" a="1"/>
  <c r="G203" i="28" a="1"/>
  <c r="G152" i="28" a="1"/>
  <c r="G153" i="28" a="1"/>
  <c r="G154" i="28" a="1"/>
  <c r="G155" i="28" a="1"/>
  <c r="G156" i="28" a="1"/>
  <c r="G5" i="28" a="1"/>
  <c r="G295" i="28" a="1"/>
  <c r="G296" i="28" a="1"/>
  <c r="G4" i="28" a="1"/>
  <c r="G294" i="28" a="1"/>
  <c r="G315" i="28" a="1"/>
  <c r="G336" i="28" a="1"/>
  <c r="G157" i="28" a="1"/>
  <c r="G158" i="28" a="1"/>
  <c r="G243" i="28" a="1"/>
  <c r="G159" i="28" a="1"/>
  <c r="G160" i="28" a="1"/>
  <c r="G297" i="28" a="1"/>
  <c r="G251" i="28" a="1"/>
  <c r="G161" i="28" a="1"/>
  <c r="G25" i="28" a="1"/>
  <c r="G162" i="28" a="1"/>
  <c r="G279" i="28" a="1"/>
  <c r="G372" i="28" a="1"/>
  <c r="G163" i="28" a="1"/>
  <c r="G74" i="28" a="1"/>
  <c r="G164" i="28" a="1"/>
  <c r="G165" i="28" a="1"/>
  <c r="G166" i="28" a="1"/>
  <c r="G167" i="28" a="1"/>
  <c r="G378" i="28" a="1"/>
  <c r="G26" i="28" a="1"/>
  <c r="G35" i="28" a="1"/>
  <c r="G71" i="28" a="1"/>
  <c r="G168" i="28" a="1"/>
  <c r="G254" i="28" a="1"/>
  <c r="G169" i="28" a="1"/>
  <c r="G170" i="28" a="1"/>
  <c r="G171" i="28" a="1"/>
  <c r="G3" i="28" a="1"/>
  <c r="G172" i="28" a="1"/>
  <c r="G173" i="28" a="1"/>
  <c r="G27" i="28" a="1"/>
  <c r="G69" i="28" a="1"/>
  <c r="G28" i="28" a="1"/>
  <c r="G370" i="28" a="1"/>
  <c r="G29" i="28" a="1"/>
  <c r="G174" i="28" a="1"/>
  <c r="G175" i="28" a="1"/>
  <c r="G176" i="28" a="1"/>
  <c r="G177" i="28" a="1"/>
  <c r="G379" i="28" a="1"/>
  <c r="G178" i="28" a="1"/>
  <c r="G342" i="28" a="1"/>
  <c r="G354" i="28" a="1"/>
  <c r="G280" i="28" a="1"/>
  <c r="G283" i="28" a="1"/>
  <c r="G30" i="28" a="1"/>
  <c r="G179" i="28" a="1"/>
  <c r="G180" i="28" a="1"/>
  <c r="G181" i="28" a="1"/>
  <c r="G182" i="28" a="1"/>
  <c r="G183" i="28" a="1"/>
  <c r="G184" i="28" a="1"/>
  <c r="G185" i="28" a="1"/>
  <c r="G186" i="28" a="1"/>
  <c r="G187" i="28" a="1"/>
  <c r="G206" i="28" a="1"/>
  <c r="G188" i="28" a="1"/>
  <c r="G9" i="28" a="1"/>
  <c r="G189" i="28" a="1"/>
  <c r="G190" i="28" a="1"/>
  <c r="G191" i="28" a="1"/>
  <c r="G192" i="28" a="1"/>
  <c r="G193" i="28" a="1"/>
  <c r="G382" i="28" a="1"/>
  <c r="G194" i="28" a="1"/>
  <c r="G211" i="28" a="1"/>
  <c r="G224" i="28" a="1"/>
  <c r="G195" i="28" a="1"/>
  <c r="G196" i="28" a="1"/>
  <c r="G197" i="28" a="1"/>
  <c r="G198" i="28" a="1"/>
  <c r="G199" i="28" a="1"/>
  <c r="F78" i="28" a="1"/>
  <c r="F79" i="28" a="1"/>
  <c r="F367" i="28" a="1"/>
  <c r="F80" i="28" a="1"/>
  <c r="F309" i="28" a="1"/>
  <c r="F81" i="28" a="1"/>
  <c r="F82" i="28" a="1"/>
  <c r="F299" i="28" a="1"/>
  <c r="F322" i="28" a="1"/>
  <c r="F77" i="28" a="1"/>
  <c r="F247" i="28" a="1"/>
  <c r="F83" i="28" a="1"/>
  <c r="F326" i="28" a="1"/>
  <c r="F84" i="28" a="1"/>
  <c r="F364" i="28" a="1"/>
  <c r="F290" i="28" a="1"/>
  <c r="F85" i="28" a="1"/>
  <c r="F245" i="28" a="1"/>
  <c r="F86" i="28" a="1"/>
  <c r="F87" i="28" a="1"/>
  <c r="F88" i="28" a="1"/>
  <c r="F229" i="28" a="1"/>
  <c r="F305" i="28" a="1"/>
  <c r="F271" i="28" a="1"/>
  <c r="F335" i="28" a="1"/>
  <c r="F89" i="28" a="1"/>
  <c r="F90" i="28" a="1"/>
  <c r="F91" i="28" a="1"/>
  <c r="F92" i="28" a="1"/>
  <c r="F272" i="28" a="1"/>
  <c r="F93" i="28" a="1"/>
  <c r="F52" i="28" a="1"/>
  <c r="F319" i="28" a="1"/>
  <c r="F10" i="28" a="1"/>
  <c r="F34" i="28" a="1"/>
  <c r="F39" i="28" a="1"/>
  <c r="F37" i="28" a="1"/>
  <c r="F38" i="28" a="1"/>
  <c r="F273" i="28" a="1"/>
  <c r="F11" i="28" a="1"/>
  <c r="F207" i="28" a="1"/>
  <c r="F7" i="28" a="1"/>
  <c r="F338" i="28" a="1"/>
  <c r="F317" i="28" a="1"/>
  <c r="F94" i="28" a="1"/>
  <c r="F268" i="28" a="1"/>
  <c r="F95" i="28" a="1"/>
  <c r="F220" i="28" a="1"/>
  <c r="F288" i="28" a="1"/>
  <c r="F96" i="28" a="1"/>
  <c r="F210" i="28" a="1"/>
  <c r="F31" i="28" a="1"/>
  <c r="F97" i="28" a="1"/>
  <c r="F232" i="28" a="1"/>
  <c r="F98" i="28" a="1"/>
  <c r="F266" i="28" a="1"/>
  <c r="F307" i="28" a="1"/>
  <c r="F356" i="28" a="1"/>
  <c r="F99" i="28" a="1"/>
  <c r="F374" i="28" a="1"/>
  <c r="F100" i="28" a="1"/>
  <c r="F216" i="28" a="1"/>
  <c r="F238" i="28" a="1"/>
  <c r="F101" i="28" a="1"/>
  <c r="F102" i="28" a="1"/>
  <c r="F103" i="28" a="1"/>
  <c r="F104" i="28" a="1"/>
  <c r="F105" i="28" a="1"/>
  <c r="F228" i="28" a="1"/>
  <c r="F53" i="28" a="1"/>
  <c r="F70" i="28" a="1"/>
  <c r="F324" i="28" a="1"/>
  <c r="F73" i="28" a="1"/>
  <c r="F44" i="28" a="1"/>
  <c r="F50" i="28" a="1"/>
  <c r="F241" i="28" a="1"/>
  <c r="F349" i="28" a="1"/>
  <c r="F350" i="28" a="1"/>
  <c r="F106" i="28" a="1"/>
  <c r="F205" i="28" a="1"/>
  <c r="F107" i="28" a="1"/>
  <c r="F344" i="28" a="1"/>
  <c r="F108" i="28" a="1"/>
  <c r="F258" i="28" a="1"/>
  <c r="F287" i="28" a="1"/>
  <c r="F321" i="28" a="1"/>
  <c r="F281" i="28" a="1"/>
  <c r="F359" i="28" a="1"/>
  <c r="F109" i="28" a="1"/>
  <c r="F110" i="28" a="1"/>
  <c r="F363" i="28" a="1"/>
  <c r="F341" i="28" a="1"/>
  <c r="F252" i="28" a="1"/>
  <c r="F12" i="28" a="1"/>
  <c r="F13" i="28" a="1"/>
  <c r="F246" i="28" a="1"/>
  <c r="F337" i="28" a="1"/>
  <c r="F380" i="28" a="1"/>
  <c r="F200" i="28" a="1"/>
  <c r="F261" i="28" a="1"/>
  <c r="F111" i="28" a="1"/>
  <c r="F306" i="28" a="1"/>
  <c r="F265" i="28" a="1"/>
  <c r="F244" i="28" a="1"/>
  <c r="F345" i="28" a="1"/>
  <c r="F54" i="28" a="1"/>
  <c r="F240" i="28" a="1"/>
  <c r="F112" i="28" a="1"/>
  <c r="F217" i="28" a="1"/>
  <c r="F355" i="28" a="1"/>
  <c r="F257" i="28" a="1"/>
  <c r="F204" i="28" a="1"/>
  <c r="F298" i="28" a="1"/>
  <c r="F236" i="28" a="1"/>
  <c r="F233" i="28" a="1"/>
  <c r="F285" i="28" a="1"/>
  <c r="F226" i="28" a="1"/>
  <c r="F286" i="28" a="1"/>
  <c r="F234" i="28" a="1"/>
  <c r="F51" i="28" a="1"/>
  <c r="F237" i="28" a="1"/>
  <c r="F332" i="28" a="1"/>
  <c r="F49" i="28" a="1"/>
  <c r="F214" i="28" a="1"/>
  <c r="F221" i="28" a="1"/>
  <c r="F242" i="28" a="1"/>
  <c r="F235" i="28" a="1"/>
  <c r="F323" i="28" a="1"/>
  <c r="F55" i="28" a="1"/>
  <c r="F330" i="28" a="1"/>
  <c r="F352" i="28" a="1"/>
  <c r="F327" i="28" a="1"/>
  <c r="F113" i="28" a="1"/>
  <c r="F316" i="28" a="1"/>
  <c r="F114" i="28" a="1"/>
  <c r="F56" i="28" a="1"/>
  <c r="F57" i="28" a="1"/>
  <c r="F58" i="28" a="1"/>
  <c r="F231" i="28" a="1"/>
  <c r="F328" i="28" a="1"/>
  <c r="F8" i="28" a="1"/>
  <c r="F227" i="28" a="1"/>
  <c r="F59" i="28" a="1"/>
  <c r="F343" i="28" a="1"/>
  <c r="F60" i="28" a="1"/>
  <c r="F61" i="28" a="1"/>
  <c r="F292" i="28" a="1"/>
  <c r="F333" i="28" a="1"/>
  <c r="F75" i="28" a="1"/>
  <c r="F201" i="28" a="1"/>
  <c r="F76" i="28" a="1"/>
  <c r="F373" i="28" a="1"/>
  <c r="F259" i="28" a="1"/>
  <c r="F381" i="28" a="1"/>
  <c r="F331" i="28" a="1"/>
  <c r="F6" i="28" a="1"/>
  <c r="F340" i="28" a="1"/>
  <c r="F253" i="28" a="1"/>
  <c r="F303" i="28" a="1"/>
  <c r="F310" i="28" a="1"/>
  <c r="F339" i="28" a="1"/>
  <c r="F329" i="28" a="1"/>
  <c r="F293" i="28" a="1"/>
  <c r="F45" i="28" a="1"/>
  <c r="F14" i="28" a="1"/>
  <c r="F115" i="28" a="1"/>
  <c r="F264" i="28" a="1"/>
  <c r="F334" i="28" a="1"/>
  <c r="F116" i="28" a="1"/>
  <c r="F62" i="28" a="1"/>
  <c r="F117" i="28" a="1"/>
  <c r="F320" i="28" a="1"/>
  <c r="F118" i="28" a="1"/>
  <c r="F289" i="28" a="1"/>
  <c r="F119" i="28" a="1"/>
  <c r="F15" i="28" a="1"/>
  <c r="F16" i="28" a="1"/>
  <c r="F17" i="28" a="1"/>
  <c r="F33" i="28" a="1"/>
  <c r="F274" i="28" a="1"/>
  <c r="F263" i="28" a="1"/>
  <c r="F300" i="28" a="1"/>
  <c r="F314" i="28" a="1"/>
  <c r="F255" i="28" a="1"/>
  <c r="F325" i="28" a="1"/>
  <c r="F120" i="28" a="1"/>
  <c r="F267" i="28" a="1"/>
  <c r="F262" i="28" a="1"/>
  <c r="F250" i="28" a="1"/>
  <c r="F121" i="28" a="1"/>
  <c r="F318" i="28" a="1"/>
  <c r="F249" i="28" a="1"/>
  <c r="F18" i="28" a="1"/>
  <c r="F212" i="28" a="1"/>
  <c r="F19" i="28" a="1"/>
  <c r="F213" i="28" a="1"/>
  <c r="F20" i="28" a="1"/>
  <c r="F21" i="28" a="1"/>
  <c r="F222" i="28" a="1"/>
  <c r="F219" i="28" a="1"/>
  <c r="F42" i="28" a="1"/>
  <c r="F122" i="28" a="1"/>
  <c r="F248" i="28" a="1"/>
  <c r="F215" i="28" a="1"/>
  <c r="F41" i="28" a="1"/>
  <c r="F63" i="28" a="1"/>
  <c r="F282" i="28" a="1"/>
  <c r="F269" i="28" a="1"/>
  <c r="F43" i="28" a="1"/>
  <c r="F40" i="28" a="1"/>
  <c r="F357" i="28" a="1"/>
  <c r="F291" i="28" a="1"/>
  <c r="F123" i="28" a="1"/>
  <c r="F48" i="28" a="1"/>
  <c r="F312" i="28" a="1"/>
  <c r="F209" i="28" a="1"/>
  <c r="F47" i="28" a="1"/>
  <c r="F208" i="28" a="1"/>
  <c r="F225" i="28" a="1"/>
  <c r="F239" i="28" a="1"/>
  <c r="F124" i="28" a="1"/>
  <c r="F313" i="28" a="1"/>
  <c r="F351" i="28" a="1"/>
  <c r="F125" i="28" a="1"/>
  <c r="F358" i="28" a="1"/>
  <c r="F126" i="28" a="1"/>
  <c r="F371" i="28" a="1"/>
  <c r="F127" i="28" a="1"/>
  <c r="F128" i="28" a="1"/>
  <c r="F129" i="28" a="1"/>
  <c r="F2" i="28" a="1"/>
  <c r="F130" i="28" a="1"/>
  <c r="F131" i="28" a="1"/>
  <c r="F275" i="28" a="1"/>
  <c r="F64" i="28" a="1"/>
  <c r="F362" i="28" a="1"/>
  <c r="F132" i="28" a="1"/>
  <c r="F133" i="28" a="1"/>
  <c r="F22" i="28" a="1"/>
  <c r="F46" i="28" a="1"/>
  <c r="F134" i="28" a="1"/>
  <c r="F23" i="28" a="1"/>
  <c r="F65" i="28" a="1"/>
  <c r="F66" i="28" a="1"/>
  <c r="F270" i="28" a="1"/>
  <c r="F67" i="28" a="1"/>
  <c r="F135" i="28" a="1"/>
  <c r="F366" i="28" a="1"/>
  <c r="F136" i="28" a="1"/>
  <c r="F137" i="28" a="1"/>
  <c r="F276" i="28" a="1"/>
  <c r="F138" i="28" a="1"/>
  <c r="F32" i="28" a="1"/>
  <c r="F256" i="28" a="1"/>
  <c r="F36" i="28" a="1"/>
  <c r="F202" i="28" a="1"/>
  <c r="F68" i="28" a="1"/>
  <c r="F139" i="28" a="1"/>
  <c r="F368" i="28" a="1"/>
  <c r="F375" i="28" a="1"/>
  <c r="F361" i="28" a="1"/>
  <c r="F376" i="28" a="1"/>
  <c r="F377" i="28" a="1"/>
  <c r="F353" i="28" a="1"/>
  <c r="F140" i="28" a="1"/>
  <c r="F141" i="28" a="1"/>
  <c r="F365" i="28" a="1"/>
  <c r="F360" i="28" a="1"/>
  <c r="F348" i="28" a="1"/>
  <c r="F142" i="28" a="1"/>
  <c r="F143" i="28" a="1"/>
  <c r="F347" i="28" a="1"/>
  <c r="F144" i="28" a="1"/>
  <c r="F301" i="28" a="1"/>
  <c r="F145" i="28" a="1"/>
  <c r="F302" i="28" a="1"/>
  <c r="F146" i="28" a="1"/>
  <c r="F147" i="28" a="1"/>
  <c r="F72" i="28" a="1"/>
  <c r="F311" i="28" a="1"/>
  <c r="F308" i="28" a="1"/>
  <c r="F148" i="28" a="1"/>
  <c r="F149" i="28" a="1"/>
  <c r="F346" i="28" a="1"/>
  <c r="F284" i="28" a="1"/>
  <c r="F277" i="28" a="1"/>
  <c r="F304" i="28" a="1"/>
  <c r="F150" i="28" a="1"/>
  <c r="F218" i="28" a="1"/>
  <c r="F278" i="28" a="1"/>
  <c r="F24" i="28" a="1"/>
  <c r="F230" i="28" a="1"/>
  <c r="F151" i="28" a="1"/>
  <c r="F223" i="28" a="1"/>
  <c r="F369" i="28" a="1"/>
  <c r="F260" i="28" a="1"/>
  <c r="F203" i="28" a="1"/>
  <c r="F152" i="28" a="1"/>
  <c r="F153" i="28" a="1"/>
  <c r="F154" i="28" a="1"/>
  <c r="F155" i="28" a="1"/>
  <c r="F156" i="28" a="1"/>
  <c r="F5" i="28" a="1"/>
  <c r="F295" i="28" a="1"/>
  <c r="F296" i="28" a="1"/>
  <c r="F4" i="28" a="1"/>
  <c r="F294" i="28" a="1"/>
  <c r="F315" i="28" a="1"/>
  <c r="F336" i="28" a="1"/>
  <c r="F157" i="28" a="1"/>
  <c r="F158" i="28" a="1"/>
  <c r="F243" i="28" a="1"/>
  <c r="F159" i="28" a="1"/>
  <c r="F160" i="28" a="1"/>
  <c r="F297" i="28" a="1"/>
  <c r="F251" i="28" a="1"/>
  <c r="F161" i="28" a="1"/>
  <c r="F25" i="28" a="1"/>
  <c r="F162" i="28" a="1"/>
  <c r="F279" i="28" a="1"/>
  <c r="F372" i="28" a="1"/>
  <c r="F163" i="28" a="1"/>
  <c r="F74" i="28" a="1"/>
  <c r="F164" i="28" a="1"/>
  <c r="F165" i="28" a="1"/>
  <c r="F166" i="28" a="1"/>
  <c r="F167" i="28" a="1"/>
  <c r="F378" i="28" a="1"/>
  <c r="F26" i="28" a="1"/>
  <c r="F35" i="28" a="1"/>
  <c r="F71" i="28" a="1"/>
  <c r="F168" i="28" a="1"/>
  <c r="F254" i="28" a="1"/>
  <c r="F169" i="28" a="1"/>
  <c r="F170" i="28" a="1"/>
  <c r="F171" i="28" a="1"/>
  <c r="F3" i="28" a="1"/>
  <c r="F172" i="28" a="1"/>
  <c r="F173" i="28" a="1"/>
  <c r="F27" i="28" a="1"/>
  <c r="F69" i="28" a="1"/>
  <c r="F28" i="28" a="1"/>
  <c r="F370" i="28" a="1"/>
  <c r="F29" i="28" a="1"/>
  <c r="F174" i="28" a="1"/>
  <c r="F175" i="28" a="1"/>
  <c r="F176" i="28" a="1"/>
  <c r="F177" i="28" a="1"/>
  <c r="F379" i="28" a="1"/>
  <c r="F178" i="28" a="1"/>
  <c r="F342" i="28" a="1"/>
  <c r="F354" i="28" a="1"/>
  <c r="F280" i="28" a="1"/>
  <c r="F283" i="28" a="1"/>
  <c r="F30" i="28" a="1"/>
  <c r="F179" i="28" a="1"/>
  <c r="F180" i="28" a="1"/>
  <c r="F181" i="28" a="1"/>
  <c r="F182" i="28" a="1"/>
  <c r="F183" i="28" a="1"/>
  <c r="F184" i="28" a="1"/>
  <c r="F185" i="28" a="1"/>
  <c r="F186" i="28" a="1"/>
  <c r="F187" i="28" a="1"/>
  <c r="F206" i="28" a="1"/>
  <c r="F188" i="28" a="1"/>
  <c r="F9" i="28" a="1"/>
  <c r="F189" i="28" a="1"/>
  <c r="F190" i="28" a="1"/>
  <c r="F191" i="28" a="1"/>
  <c r="F192" i="28" a="1"/>
  <c r="F193" i="28" a="1"/>
  <c r="F382" i="28" a="1"/>
  <c r="F194" i="28" a="1"/>
  <c r="F211" i="28" a="1"/>
  <c r="F224" i="28" a="1"/>
  <c r="F195" i="28" a="1"/>
  <c r="F196" i="28" a="1"/>
  <c r="F197" i="28" a="1"/>
  <c r="F198" i="28" a="1"/>
  <c r="F199" i="28" a="1"/>
  <c r="E78" i="28" a="1"/>
  <c r="E79" i="28" a="1"/>
  <c r="E367" i="28" a="1"/>
  <c r="E80" i="28" a="1"/>
  <c r="E309" i="28" a="1"/>
  <c r="E81" i="28" a="1"/>
  <c r="E82" i="28" a="1"/>
  <c r="E299" i="28" a="1"/>
  <c r="E322" i="28" a="1"/>
  <c r="E77" i="28" a="1"/>
  <c r="E247" i="28" a="1"/>
  <c r="E83" i="28" a="1"/>
  <c r="E326" i="28" a="1"/>
  <c r="E84" i="28" a="1"/>
  <c r="E364" i="28" a="1"/>
  <c r="E290" i="28" a="1"/>
  <c r="E85" i="28" a="1"/>
  <c r="E245" i="28" a="1"/>
  <c r="E86" i="28" a="1"/>
  <c r="E87" i="28" a="1"/>
  <c r="E88" i="28" a="1"/>
  <c r="E229" i="28" a="1"/>
  <c r="E305" i="28" a="1"/>
  <c r="E271" i="28" a="1"/>
  <c r="E335" i="28" a="1"/>
  <c r="E89" i="28" a="1"/>
  <c r="E90" i="28" a="1"/>
  <c r="E91" i="28" a="1"/>
  <c r="E92" i="28" a="1"/>
  <c r="E272" i="28" a="1"/>
  <c r="E93" i="28" a="1"/>
  <c r="E52" i="28" a="1"/>
  <c r="E319" i="28" a="1"/>
  <c r="E10" i="28" a="1"/>
  <c r="E34" i="28" a="1"/>
  <c r="E39" i="28" a="1"/>
  <c r="E37" i="28" a="1"/>
  <c r="E38" i="28" a="1"/>
  <c r="E273" i="28" a="1"/>
  <c r="E11" i="28" a="1"/>
  <c r="E207" i="28" a="1"/>
  <c r="E7" i="28" a="1"/>
  <c r="E338" i="28" a="1"/>
  <c r="E317" i="28" a="1"/>
  <c r="E94" i="28" a="1"/>
  <c r="E268" i="28" a="1"/>
  <c r="E95" i="28" a="1"/>
  <c r="E220" i="28" a="1"/>
  <c r="E288" i="28" a="1"/>
  <c r="E96" i="28" a="1"/>
  <c r="E210" i="28" a="1"/>
  <c r="E31" i="28" a="1"/>
  <c r="E97" i="28" a="1"/>
  <c r="E232" i="28" a="1"/>
  <c r="E98" i="28" a="1"/>
  <c r="E266" i="28" a="1"/>
  <c r="E307" i="28" a="1"/>
  <c r="E356" i="28" a="1"/>
  <c r="E99" i="28" a="1"/>
  <c r="E374" i="28" a="1"/>
  <c r="E100" i="28" a="1"/>
  <c r="E216" i="28" a="1"/>
  <c r="E238" i="28" a="1"/>
  <c r="E101" i="28" a="1"/>
  <c r="E102" i="28" a="1"/>
  <c r="E103" i="28" a="1"/>
  <c r="E104" i="28" a="1"/>
  <c r="E105" i="28" a="1"/>
  <c r="E228" i="28" a="1"/>
  <c r="E53" i="28" a="1"/>
  <c r="E70" i="28" a="1"/>
  <c r="E324" i="28" a="1"/>
  <c r="E73" i="28" a="1"/>
  <c r="E44" i="28" a="1"/>
  <c r="E50" i="28" a="1"/>
  <c r="E241" i="28" a="1"/>
  <c r="E349" i="28" a="1"/>
  <c r="E350" i="28" a="1"/>
  <c r="E106" i="28" a="1"/>
  <c r="E205" i="28" a="1"/>
  <c r="E107" i="28" a="1"/>
  <c r="E344" i="28" a="1"/>
  <c r="E108" i="28" a="1"/>
  <c r="E258" i="28" a="1"/>
  <c r="E287" i="28" a="1"/>
  <c r="E321" i="28" a="1"/>
  <c r="E281" i="28" a="1"/>
  <c r="E359" i="28" a="1"/>
  <c r="E109" i="28" a="1"/>
  <c r="E110" i="28" a="1"/>
  <c r="E363" i="28" a="1"/>
  <c r="E341" i="28" a="1"/>
  <c r="E252" i="28" a="1"/>
  <c r="E12" i="28" a="1"/>
  <c r="E13" i="28" a="1"/>
  <c r="E246" i="28" a="1"/>
  <c r="E337" i="28" a="1"/>
  <c r="E380" i="28" a="1"/>
  <c r="E200" i="28" a="1"/>
  <c r="E261" i="28" a="1"/>
  <c r="E111" i="28" a="1"/>
  <c r="E306" i="28" a="1"/>
  <c r="E265" i="28" a="1"/>
  <c r="E244" i="28" a="1"/>
  <c r="E345" i="28" a="1"/>
  <c r="E54" i="28" a="1"/>
  <c r="E240" i="28" a="1"/>
  <c r="E112" i="28" a="1"/>
  <c r="E217" i="28" a="1"/>
  <c r="E355" i="28" a="1"/>
  <c r="E257" i="28" a="1"/>
  <c r="E204" i="28" a="1"/>
  <c r="E298" i="28" a="1"/>
  <c r="E236" i="28" a="1"/>
  <c r="E233" i="28" a="1"/>
  <c r="E285" i="28" a="1"/>
  <c r="E226" i="28" a="1"/>
  <c r="E286" i="28" a="1"/>
  <c r="E234" i="28" a="1"/>
  <c r="E51" i="28" a="1"/>
  <c r="E237" i="28" a="1"/>
  <c r="E332" i="28" a="1"/>
  <c r="E49" i="28" a="1"/>
  <c r="E214" i="28" a="1"/>
  <c r="E221" i="28" a="1"/>
  <c r="E242" i="28" a="1"/>
  <c r="E235" i="28" a="1"/>
  <c r="E323" i="28" a="1"/>
  <c r="E55" i="28" a="1"/>
  <c r="E330" i="28" a="1"/>
  <c r="E352" i="28" a="1"/>
  <c r="E327" i="28" a="1"/>
  <c r="E113" i="28" a="1"/>
  <c r="E316" i="28" a="1"/>
  <c r="E114" i="28" a="1"/>
  <c r="E56" i="28" a="1"/>
  <c r="E57" i="28" a="1"/>
  <c r="E58" i="28" a="1"/>
  <c r="E231" i="28" a="1"/>
  <c r="E328" i="28" a="1"/>
  <c r="E8" i="28" a="1"/>
  <c r="E227" i="28" a="1"/>
  <c r="E59" i="28" a="1"/>
  <c r="E343" i="28" a="1"/>
  <c r="E60" i="28" a="1"/>
  <c r="E61" i="28" a="1"/>
  <c r="E292" i="28" a="1"/>
  <c r="E333" i="28" a="1"/>
  <c r="E75" i="28" a="1"/>
  <c r="E201" i="28" a="1"/>
  <c r="E76" i="28" a="1"/>
  <c r="E373" i="28" a="1"/>
  <c r="E259" i="28" a="1"/>
  <c r="E381" i="28" a="1"/>
  <c r="E331" i="28" a="1"/>
  <c r="E6" i="28" a="1"/>
  <c r="E340" i="28" a="1"/>
  <c r="E253" i="28" a="1"/>
  <c r="E303" i="28" a="1"/>
  <c r="E310" i="28" a="1"/>
  <c r="E339" i="28" a="1"/>
  <c r="E329" i="28" a="1"/>
  <c r="E293" i="28" a="1"/>
  <c r="E45" i="28" a="1"/>
  <c r="E14" i="28" a="1"/>
  <c r="E115" i="28" a="1"/>
  <c r="E264" i="28" a="1"/>
  <c r="E334" i="28" a="1"/>
  <c r="E116" i="28" a="1"/>
  <c r="E62" i="28" a="1"/>
  <c r="E117" i="28" a="1"/>
  <c r="E320" i="28" a="1"/>
  <c r="E118" i="28" a="1"/>
  <c r="E289" i="28" a="1"/>
  <c r="E119" i="28" a="1"/>
  <c r="E15" i="28" a="1"/>
  <c r="E16" i="28" a="1"/>
  <c r="E17" i="28" a="1"/>
  <c r="E33" i="28" a="1"/>
  <c r="E274" i="28" a="1"/>
  <c r="E263" i="28" a="1"/>
  <c r="E300" i="28" a="1"/>
  <c r="E314" i="28" a="1"/>
  <c r="E255" i="28" a="1"/>
  <c r="E325" i="28" a="1"/>
  <c r="E120" i="28" a="1"/>
  <c r="E267" i="28" a="1"/>
  <c r="E262" i="28" a="1"/>
  <c r="E250" i="28" a="1"/>
  <c r="E121" i="28" a="1"/>
  <c r="E318" i="28" a="1"/>
  <c r="E249" i="28" a="1"/>
  <c r="E18" i="28" a="1"/>
  <c r="E212" i="28" a="1"/>
  <c r="E19" i="28" a="1"/>
  <c r="E213" i="28" a="1"/>
  <c r="E20" i="28" a="1"/>
  <c r="E21" i="28" a="1"/>
  <c r="E222" i="28" a="1"/>
  <c r="E219" i="28" a="1"/>
  <c r="E42" i="28" a="1"/>
  <c r="E122" i="28" a="1"/>
  <c r="E248" i="28" a="1"/>
  <c r="E215" i="28" a="1"/>
  <c r="E41" i="28" a="1"/>
  <c r="E63" i="28" a="1"/>
  <c r="E282" i="28" a="1"/>
  <c r="E269" i="28" a="1"/>
  <c r="E43" i="28" a="1"/>
  <c r="E40" i="28" a="1"/>
  <c r="E357" i="28" a="1"/>
  <c r="E291" i="28" a="1"/>
  <c r="E123" i="28" a="1"/>
  <c r="E48" i="28" a="1"/>
  <c r="E312" i="28" a="1"/>
  <c r="E209" i="28" a="1"/>
  <c r="E47" i="28" a="1"/>
  <c r="E208" i="28" a="1"/>
  <c r="E225" i="28" a="1"/>
  <c r="E239" i="28" a="1"/>
  <c r="E124" i="28" a="1"/>
  <c r="E313" i="28" a="1"/>
  <c r="E351" i="28" a="1"/>
  <c r="E125" i="28" a="1"/>
  <c r="E358" i="28" a="1"/>
  <c r="E126" i="28" a="1"/>
  <c r="E371" i="28" a="1"/>
  <c r="E127" i="28" a="1"/>
  <c r="E128" i="28" a="1"/>
  <c r="E129" i="28" a="1"/>
  <c r="E2" i="28" a="1"/>
  <c r="E130" i="28" a="1"/>
  <c r="E131" i="28" a="1"/>
  <c r="E275" i="28" a="1"/>
  <c r="E64" i="28" a="1"/>
  <c r="E362" i="28" a="1"/>
  <c r="E132" i="28" a="1"/>
  <c r="E133" i="28" a="1"/>
  <c r="E22" i="28" a="1"/>
  <c r="E46" i="28" a="1"/>
  <c r="E134" i="28" a="1"/>
  <c r="E23" i="28" a="1"/>
  <c r="E65" i="28" a="1"/>
  <c r="E66" i="28" a="1"/>
  <c r="E270" i="28" a="1"/>
  <c r="E67" i="28" a="1"/>
  <c r="E135" i="28" a="1"/>
  <c r="E366" i="28" a="1"/>
  <c r="E136" i="28" a="1"/>
  <c r="E137" i="28" a="1"/>
  <c r="E276" i="28" a="1"/>
  <c r="E138" i="28" a="1"/>
  <c r="E32" i="28" a="1"/>
  <c r="E256" i="28" a="1"/>
  <c r="E36" i="28" a="1"/>
  <c r="E202" i="28" a="1"/>
  <c r="E68" i="28" a="1"/>
  <c r="E139" i="28" a="1"/>
  <c r="E368" i="28" a="1"/>
  <c r="E375" i="28" a="1"/>
  <c r="E361" i="28" a="1"/>
  <c r="E376" i="28" a="1"/>
  <c r="E377" i="28" a="1"/>
  <c r="E353" i="28" a="1"/>
  <c r="E140" i="28" a="1"/>
  <c r="E141" i="28" a="1"/>
  <c r="E365" i="28" a="1"/>
  <c r="E360" i="28" a="1"/>
  <c r="E348" i="28" a="1"/>
  <c r="E142" i="28" a="1"/>
  <c r="E143" i="28" a="1"/>
  <c r="E347" i="28" a="1"/>
  <c r="E144" i="28" a="1"/>
  <c r="E301" i="28" a="1"/>
  <c r="E145" i="28" a="1"/>
  <c r="E302" i="28" a="1"/>
  <c r="E146" i="28" a="1"/>
  <c r="E147" i="28" a="1"/>
  <c r="E72" i="28" a="1"/>
  <c r="E311" i="28" a="1"/>
  <c r="E308" i="28" a="1"/>
  <c r="E148" i="28" a="1"/>
  <c r="E149" i="28" a="1"/>
  <c r="E346" i="28" a="1"/>
  <c r="E284" i="28" a="1"/>
  <c r="E277" i="28" a="1"/>
  <c r="E304" i="28" a="1"/>
  <c r="E150" i="28" a="1"/>
  <c r="E218" i="28" a="1"/>
  <c r="E278" i="28" a="1"/>
  <c r="E24" i="28" a="1"/>
  <c r="E230" i="28" a="1"/>
  <c r="E151" i="28" a="1"/>
  <c r="E223" i="28" a="1"/>
  <c r="E369" i="28" a="1"/>
  <c r="E260" i="28" a="1"/>
  <c r="E203" i="28" a="1"/>
  <c r="E152" i="28" a="1"/>
  <c r="E153" i="28" a="1"/>
  <c r="E154" i="28" a="1"/>
  <c r="E155" i="28" a="1"/>
  <c r="E156" i="28" a="1"/>
  <c r="E5" i="28" a="1"/>
  <c r="E295" i="28" a="1"/>
  <c r="E296" i="28" a="1"/>
  <c r="E4" i="28" a="1"/>
  <c r="E294" i="28" a="1"/>
  <c r="E315" i="28" a="1"/>
  <c r="E336" i="28" a="1"/>
  <c r="E157" i="28" a="1"/>
  <c r="E158" i="28" a="1"/>
  <c r="E243" i="28" a="1"/>
  <c r="E159" i="28" a="1"/>
  <c r="E160" i="28" a="1"/>
  <c r="E297" i="28" a="1"/>
  <c r="E251" i="28" a="1"/>
  <c r="E161" i="28" a="1"/>
  <c r="E25" i="28" a="1"/>
  <c r="E162" i="28" a="1"/>
  <c r="E279" i="28" a="1"/>
  <c r="E372" i="28" a="1"/>
  <c r="E163" i="28" a="1"/>
  <c r="E74" i="28" a="1"/>
  <c r="E164" i="28" a="1"/>
  <c r="E165" i="28" a="1"/>
  <c r="E166" i="28" a="1"/>
  <c r="E167" i="28" a="1"/>
  <c r="E378" i="28" a="1"/>
  <c r="E26" i="28" a="1"/>
  <c r="E35" i="28" a="1"/>
  <c r="E71" i="28" a="1"/>
  <c r="E168" i="28" a="1"/>
  <c r="E254" i="28" a="1"/>
  <c r="E169" i="28" a="1"/>
  <c r="E170" i="28" a="1"/>
  <c r="E171" i="28" a="1"/>
  <c r="E3" i="28" a="1"/>
  <c r="E172" i="28" a="1"/>
  <c r="E173" i="28" a="1"/>
  <c r="E27" i="28" a="1"/>
  <c r="E69" i="28" a="1"/>
  <c r="E28" i="28" a="1"/>
  <c r="E370" i="28" a="1"/>
  <c r="E29" i="28" a="1"/>
  <c r="E174" i="28" a="1"/>
  <c r="E175" i="28" a="1"/>
  <c r="E176" i="28" a="1"/>
  <c r="E177" i="28" a="1"/>
  <c r="E379" i="28" a="1"/>
  <c r="E178" i="28" a="1"/>
  <c r="E342" i="28" a="1"/>
  <c r="E354" i="28" a="1"/>
  <c r="E280" i="28" a="1"/>
  <c r="E283" i="28" a="1"/>
  <c r="E30" i="28" a="1"/>
  <c r="E179" i="28" a="1"/>
  <c r="E180" i="28" a="1"/>
  <c r="E181" i="28" a="1"/>
  <c r="E182" i="28" a="1"/>
  <c r="E183" i="28" a="1"/>
  <c r="E184" i="28" a="1"/>
  <c r="E185" i="28" a="1"/>
  <c r="E186" i="28" a="1"/>
  <c r="E187" i="28" a="1"/>
  <c r="E206" i="28" a="1"/>
  <c r="E188" i="28" a="1"/>
  <c r="E9" i="28" a="1"/>
  <c r="E189" i="28" a="1"/>
  <c r="E190" i="28" a="1"/>
  <c r="E191" i="28" a="1"/>
  <c r="E192" i="28" a="1"/>
  <c r="E193" i="28" a="1"/>
  <c r="E382" i="28" a="1"/>
  <c r="E194" i="28" a="1"/>
  <c r="E211" i="28" a="1"/>
  <c r="E224" i="28" a="1"/>
  <c r="E195" i="28" a="1"/>
  <c r="E196" i="28" a="1"/>
  <c r="E197" i="28" a="1"/>
  <c r="E198" i="28" a="1"/>
  <c r="E199" i="28" a="1"/>
  <c r="D78" i="28" a="1"/>
  <c r="D79" i="28" a="1"/>
  <c r="D367" i="28" a="1"/>
  <c r="D80" i="28" a="1"/>
  <c r="D309" i="28" a="1"/>
  <c r="D81" i="28" a="1"/>
  <c r="D82" i="28" a="1"/>
  <c r="D299" i="28" a="1"/>
  <c r="D322" i="28" a="1"/>
  <c r="D77" i="28" a="1"/>
  <c r="D247" i="28" a="1"/>
  <c r="D83" i="28" a="1"/>
  <c r="D326" i="28" a="1"/>
  <c r="D84" i="28" a="1"/>
  <c r="D364" i="28" a="1"/>
  <c r="D290" i="28" a="1"/>
  <c r="D85" i="28" a="1"/>
  <c r="D245" i="28" a="1"/>
  <c r="D86" i="28" a="1"/>
  <c r="D87" i="28" a="1"/>
  <c r="D88" i="28" a="1"/>
  <c r="D229" i="28" a="1"/>
  <c r="D305" i="28" a="1"/>
  <c r="D271" i="28" a="1"/>
  <c r="D335" i="28" a="1"/>
  <c r="D89" i="28" a="1"/>
  <c r="D90" i="28" a="1"/>
  <c r="D91" i="28" a="1"/>
  <c r="D92" i="28" a="1"/>
  <c r="D272" i="28" a="1"/>
  <c r="D93" i="28" a="1"/>
  <c r="D52" i="28" a="1"/>
  <c r="D319" i="28" a="1"/>
  <c r="D10" i="28" a="1"/>
  <c r="D34" i="28" a="1"/>
  <c r="D39" i="28" a="1"/>
  <c r="D37" i="28" a="1"/>
  <c r="D38" i="28" a="1"/>
  <c r="D273" i="28" a="1"/>
  <c r="D11" i="28" a="1"/>
  <c r="D207" i="28" a="1"/>
  <c r="D7" i="28" a="1"/>
  <c r="D338" i="28" a="1"/>
  <c r="D317" i="28" a="1"/>
  <c r="D94" i="28" a="1"/>
  <c r="D268" i="28" a="1"/>
  <c r="D95" i="28" a="1"/>
  <c r="D220" i="28" a="1"/>
  <c r="D288" i="28" a="1"/>
  <c r="D96" i="28" a="1"/>
  <c r="D210" i="28" a="1"/>
  <c r="D31" i="28" a="1"/>
  <c r="D97" i="28" a="1"/>
  <c r="D232" i="28" a="1"/>
  <c r="D98" i="28" a="1"/>
  <c r="D266" i="28" a="1"/>
  <c r="D307" i="28" a="1"/>
  <c r="D356" i="28" a="1"/>
  <c r="D99" i="28" a="1"/>
  <c r="D374" i="28" a="1"/>
  <c r="D100" i="28" a="1"/>
  <c r="D216" i="28" a="1"/>
  <c r="D238" i="28" a="1"/>
  <c r="D101" i="28" a="1"/>
  <c r="D102" i="28" a="1"/>
  <c r="D103" i="28" a="1"/>
  <c r="D104" i="28" a="1"/>
  <c r="D105" i="28" a="1"/>
  <c r="D228" i="28" a="1"/>
  <c r="D53" i="28" a="1"/>
  <c r="D70" i="28" a="1"/>
  <c r="D324" i="28" a="1"/>
  <c r="D73" i="28" a="1"/>
  <c r="D44" i="28" a="1"/>
  <c r="D50" i="28" a="1"/>
  <c r="D241" i="28" a="1"/>
  <c r="D349" i="28" a="1"/>
  <c r="D350" i="28" a="1"/>
  <c r="D106" i="28" a="1"/>
  <c r="D205" i="28" a="1"/>
  <c r="D107" i="28" a="1"/>
  <c r="D344" i="28" a="1"/>
  <c r="D108" i="28" a="1"/>
  <c r="D258" i="28" a="1"/>
  <c r="D287" i="28" a="1"/>
  <c r="D321" i="28" a="1"/>
  <c r="D281" i="28" a="1"/>
  <c r="D359" i="28" a="1"/>
  <c r="D109" i="28" a="1"/>
  <c r="D110" i="28" a="1"/>
  <c r="D363" i="28" a="1"/>
  <c r="D341" i="28" a="1"/>
  <c r="D252" i="28" a="1"/>
  <c r="D12" i="28" a="1"/>
  <c r="D13" i="28" a="1"/>
  <c r="D246" i="28" a="1"/>
  <c r="D337" i="28" a="1"/>
  <c r="D380" i="28" a="1"/>
  <c r="D200" i="28" a="1"/>
  <c r="D261" i="28" a="1"/>
  <c r="D111" i="28" a="1"/>
  <c r="D306" i="28" a="1"/>
  <c r="D265" i="28" a="1"/>
  <c r="D244" i="28" a="1"/>
  <c r="D345" i="28" a="1"/>
  <c r="D54" i="28" a="1"/>
  <c r="D240" i="28" a="1"/>
  <c r="D112" i="28" a="1"/>
  <c r="D217" i="28" a="1"/>
  <c r="D355" i="28" a="1"/>
  <c r="D257" i="28" a="1"/>
  <c r="D204" i="28" a="1"/>
  <c r="D298" i="28" a="1"/>
  <c r="D236" i="28" a="1"/>
  <c r="D233" i="28" a="1"/>
  <c r="D285" i="28" a="1"/>
  <c r="D226" i="28" a="1"/>
  <c r="D286" i="28" a="1"/>
  <c r="D234" i="28" a="1"/>
  <c r="D51" i="28" a="1"/>
  <c r="D237" i="28" a="1"/>
  <c r="D332" i="28" a="1"/>
  <c r="D49" i="28" a="1"/>
  <c r="D214" i="28" a="1"/>
  <c r="D221" i="28" a="1"/>
  <c r="D242" i="28" a="1"/>
  <c r="D235" i="28" a="1"/>
  <c r="D323" i="28" a="1"/>
  <c r="D55" i="28" a="1"/>
  <c r="D330" i="28" a="1"/>
  <c r="D352" i="28" a="1"/>
  <c r="D327" i="28" a="1"/>
  <c r="D113" i="28" a="1"/>
  <c r="D316" i="28" a="1"/>
  <c r="D114" i="28" a="1"/>
  <c r="D56" i="28" a="1"/>
  <c r="D57" i="28" a="1"/>
  <c r="D58" i="28" a="1"/>
  <c r="D231" i="28" a="1"/>
  <c r="D328" i="28" a="1"/>
  <c r="D8" i="28" a="1"/>
  <c r="D227" i="28" a="1"/>
  <c r="D59" i="28" a="1"/>
  <c r="D343" i="28" a="1"/>
  <c r="D60" i="28" a="1"/>
  <c r="D61" i="28" a="1"/>
  <c r="D292" i="28" a="1"/>
  <c r="D333" i="28" a="1"/>
  <c r="D75" i="28" a="1"/>
  <c r="D201" i="28" a="1"/>
  <c r="D76" i="28" a="1"/>
  <c r="D373" i="28" a="1"/>
  <c r="D259" i="28" a="1"/>
  <c r="D381" i="28" a="1"/>
  <c r="D331" i="28" a="1"/>
  <c r="D6" i="28" a="1"/>
  <c r="D340" i="28" a="1"/>
  <c r="D253" i="28" a="1"/>
  <c r="D303" i="28" a="1"/>
  <c r="D310" i="28" a="1"/>
  <c r="D339" i="28" a="1"/>
  <c r="D329" i="28" a="1"/>
  <c r="D293" i="28" a="1"/>
  <c r="D45" i="28" a="1"/>
  <c r="D14" i="28" a="1"/>
  <c r="D115" i="28" a="1"/>
  <c r="D264" i="28" a="1"/>
  <c r="D334" i="28" a="1"/>
  <c r="D116" i="28" a="1"/>
  <c r="D62" i="28" a="1"/>
  <c r="D117" i="28" a="1"/>
  <c r="D320" i="28" a="1"/>
  <c r="D118" i="28" a="1"/>
  <c r="D289" i="28" a="1"/>
  <c r="D119" i="28" a="1"/>
  <c r="D15" i="28" a="1"/>
  <c r="D16" i="28" a="1"/>
  <c r="D17" i="28" a="1"/>
  <c r="D33" i="28" a="1"/>
  <c r="D274" i="28" a="1"/>
  <c r="D263" i="28" a="1"/>
  <c r="D300" i="28" a="1"/>
  <c r="D314" i="28" a="1"/>
  <c r="D255" i="28" a="1"/>
  <c r="D325" i="28" a="1"/>
  <c r="D120" i="28" a="1"/>
  <c r="D267" i="28" a="1"/>
  <c r="D262" i="28" a="1"/>
  <c r="D250" i="28" a="1"/>
  <c r="D121" i="28" a="1"/>
  <c r="D318" i="28" a="1"/>
  <c r="D249" i="28" a="1"/>
  <c r="D18" i="28" a="1"/>
  <c r="D212" i="28" a="1"/>
  <c r="D19" i="28" a="1"/>
  <c r="D213" i="28" a="1"/>
  <c r="D20" i="28" a="1"/>
  <c r="D21" i="28" a="1"/>
  <c r="D222" i="28" a="1"/>
  <c r="D219" i="28" a="1"/>
  <c r="D42" i="28" a="1"/>
  <c r="D122" i="28" a="1"/>
  <c r="D248" i="28" a="1"/>
  <c r="D215" i="28" a="1"/>
  <c r="D41" i="28" a="1"/>
  <c r="D63" i="28" a="1"/>
  <c r="D282" i="28" a="1"/>
  <c r="D269" i="28" a="1"/>
  <c r="D43" i="28" a="1"/>
  <c r="D40" i="28" a="1"/>
  <c r="D357" i="28" a="1"/>
  <c r="D291" i="28" a="1"/>
  <c r="D123" i="28" a="1"/>
  <c r="D48" i="28" a="1"/>
  <c r="D312" i="28" a="1"/>
  <c r="D209" i="28" a="1"/>
  <c r="D47" i="28" a="1"/>
  <c r="D208" i="28" a="1"/>
  <c r="D225" i="28" a="1"/>
  <c r="D239" i="28" a="1"/>
  <c r="D124" i="28" a="1"/>
  <c r="D313" i="28" a="1"/>
  <c r="D351" i="28" a="1"/>
  <c r="D125" i="28" a="1"/>
  <c r="D358" i="28" a="1"/>
  <c r="D126" i="28" a="1"/>
  <c r="D371" i="28" a="1"/>
  <c r="D127" i="28" a="1"/>
  <c r="D128" i="28" a="1"/>
  <c r="D129" i="28" a="1"/>
  <c r="D2" i="28" a="1"/>
  <c r="D130" i="28" a="1"/>
  <c r="D131" i="28" a="1"/>
  <c r="D275" i="28" a="1"/>
  <c r="D64" i="28" a="1"/>
  <c r="D362" i="28" a="1"/>
  <c r="D132" i="28" a="1"/>
  <c r="D133" i="28" a="1"/>
  <c r="D22" i="28" a="1"/>
  <c r="D46" i="28" a="1"/>
  <c r="D134" i="28" a="1"/>
  <c r="D23" i="28" a="1"/>
  <c r="D65" i="28" a="1"/>
  <c r="D66" i="28" a="1"/>
  <c r="D270" i="28" a="1"/>
  <c r="D67" i="28" a="1"/>
  <c r="D135" i="28" a="1"/>
  <c r="D366" i="28" a="1"/>
  <c r="D136" i="28" a="1"/>
  <c r="D137" i="28" a="1"/>
  <c r="D276" i="28" a="1"/>
  <c r="D138" i="28" a="1"/>
  <c r="D32" i="28" a="1"/>
  <c r="D256" i="28" a="1"/>
  <c r="D36" i="28" a="1"/>
  <c r="D202" i="28" a="1"/>
  <c r="D68" i="28" a="1"/>
  <c r="D139" i="28" a="1"/>
  <c r="D368" i="28" a="1"/>
  <c r="D375" i="28" a="1"/>
  <c r="D361" i="28" a="1"/>
  <c r="D376" i="28" a="1"/>
  <c r="D377" i="28" a="1"/>
  <c r="D353" i="28" a="1"/>
  <c r="D140" i="28" a="1"/>
  <c r="D141" i="28" a="1"/>
  <c r="D365" i="28" a="1"/>
  <c r="D360" i="28" a="1"/>
  <c r="D348" i="28" a="1"/>
  <c r="D142" i="28" a="1"/>
  <c r="D143" i="28" a="1"/>
  <c r="D347" i="28" a="1"/>
  <c r="D144" i="28" a="1"/>
  <c r="D301" i="28" a="1"/>
  <c r="D145" i="28" a="1"/>
  <c r="D302" i="28" a="1"/>
  <c r="D146" i="28" a="1"/>
  <c r="D147" i="28" a="1"/>
  <c r="D72" i="28" a="1"/>
  <c r="D311" i="28" a="1"/>
  <c r="D308" i="28" a="1"/>
  <c r="D148" i="28" a="1"/>
  <c r="D149" i="28" a="1"/>
  <c r="D346" i="28" a="1"/>
  <c r="D284" i="28" a="1"/>
  <c r="D277" i="28" a="1"/>
  <c r="D304" i="28" a="1"/>
  <c r="D150" i="28" a="1"/>
  <c r="D218" i="28" a="1"/>
  <c r="D278" i="28" a="1"/>
  <c r="D24" i="28" a="1"/>
  <c r="D230" i="28" a="1"/>
  <c r="D151" i="28" a="1"/>
  <c r="D223" i="28" a="1"/>
  <c r="D369" i="28" a="1"/>
  <c r="D260" i="28" a="1"/>
  <c r="D203" i="28" a="1"/>
  <c r="D152" i="28" a="1"/>
  <c r="D153" i="28" a="1"/>
  <c r="D154" i="28" a="1"/>
  <c r="D155" i="28" a="1"/>
  <c r="D156" i="28" a="1"/>
  <c r="D5" i="28" a="1"/>
  <c r="D295" i="28" a="1"/>
  <c r="D296" i="28" a="1"/>
  <c r="D4" i="28" a="1"/>
  <c r="D294" i="28" a="1"/>
  <c r="D315" i="28" a="1"/>
  <c r="D336" i="28" a="1"/>
  <c r="D157" i="28" a="1"/>
  <c r="D158" i="28" a="1"/>
  <c r="D243" i="28" a="1"/>
  <c r="D159" i="28" a="1"/>
  <c r="D160" i="28" a="1"/>
  <c r="D297" i="28" a="1"/>
  <c r="D251" i="28" a="1"/>
  <c r="D161" i="28" a="1"/>
  <c r="D25" i="28" a="1"/>
  <c r="D162" i="28" a="1"/>
  <c r="D279" i="28" a="1"/>
  <c r="D372" i="28" a="1"/>
  <c r="D163" i="28" a="1"/>
  <c r="D74" i="28" a="1"/>
  <c r="D164" i="28" a="1"/>
  <c r="D165" i="28" a="1"/>
  <c r="D166" i="28" a="1"/>
  <c r="D167" i="28" a="1"/>
  <c r="D378" i="28" a="1"/>
  <c r="D26" i="28" a="1"/>
  <c r="D35" i="28" a="1"/>
  <c r="D71" i="28" a="1"/>
  <c r="D168" i="28" a="1"/>
  <c r="D254" i="28" a="1"/>
  <c r="D169" i="28" a="1"/>
  <c r="D170" i="28" a="1"/>
  <c r="D171" i="28" a="1"/>
  <c r="D3" i="28" a="1"/>
  <c r="D172" i="28" a="1"/>
  <c r="D173" i="28" a="1"/>
  <c r="D27" i="28" a="1"/>
  <c r="D69" i="28" a="1"/>
  <c r="D28" i="28" a="1"/>
  <c r="D370" i="28" a="1"/>
  <c r="D29" i="28" a="1"/>
  <c r="D174" i="28" a="1"/>
  <c r="D175" i="28" a="1"/>
  <c r="D176" i="28" a="1"/>
  <c r="D177" i="28" a="1"/>
  <c r="D379" i="28" a="1"/>
  <c r="D178" i="28" a="1"/>
  <c r="D342" i="28" a="1"/>
  <c r="D354" i="28" a="1"/>
  <c r="D280" i="28" a="1"/>
  <c r="D283" i="28" a="1"/>
  <c r="D30" i="28" a="1"/>
  <c r="D179" i="28" a="1"/>
  <c r="D180" i="28" a="1"/>
  <c r="D181" i="28" a="1"/>
  <c r="D182" i="28" a="1"/>
  <c r="D183" i="28" a="1"/>
  <c r="D184" i="28" a="1"/>
  <c r="D185" i="28" a="1"/>
  <c r="D186" i="28" a="1"/>
  <c r="D187" i="28" a="1"/>
  <c r="D206" i="28" a="1"/>
  <c r="D188" i="28" a="1"/>
  <c r="D9" i="28" a="1"/>
  <c r="D189" i="28" a="1"/>
  <c r="D190" i="28" a="1"/>
  <c r="D191" i="28" a="1"/>
  <c r="D192" i="28" a="1"/>
  <c r="D193" i="28" a="1"/>
  <c r="D382" i="28" a="1"/>
  <c r="D194" i="28" a="1"/>
  <c r="D211" i="28" a="1"/>
  <c r="D224" i="28" a="1"/>
  <c r="D195" i="28" a="1"/>
  <c r="D196" i="28" a="1"/>
  <c r="D197" i="28" a="1"/>
  <c r="D198" i="28" a="1"/>
  <c r="D199" i="28" a="1"/>
  <c r="C78" i="28" a="1"/>
  <c r="C79" i="28" a="1"/>
  <c r="C367" i="28" a="1"/>
  <c r="C80" i="28" a="1"/>
  <c r="C309" i="28" a="1"/>
  <c r="C81" i="28" a="1"/>
  <c r="C82" i="28" a="1"/>
  <c r="C299" i="28" a="1"/>
  <c r="C322" i="28" a="1"/>
  <c r="C77" i="28" a="1"/>
  <c r="C247" i="28" a="1"/>
  <c r="C83" i="28" a="1"/>
  <c r="C326" i="28" a="1"/>
  <c r="C84" i="28" a="1"/>
  <c r="C364" i="28" a="1"/>
  <c r="C290" i="28" a="1"/>
  <c r="C85" i="28" a="1"/>
  <c r="C245" i="28" a="1"/>
  <c r="C86" i="28" a="1"/>
  <c r="C87" i="28" a="1"/>
  <c r="C88" i="28" a="1"/>
  <c r="C229" i="28" a="1"/>
  <c r="C305" i="28" a="1"/>
  <c r="C271" i="28" a="1"/>
  <c r="C335" i="28" a="1"/>
  <c r="C89" i="28" a="1"/>
  <c r="C90" i="28" a="1"/>
  <c r="C91" i="28" a="1"/>
  <c r="C92" i="28" a="1"/>
  <c r="C272" i="28" a="1"/>
  <c r="C93" i="28" a="1"/>
  <c r="C52" i="28" a="1"/>
  <c r="C319" i="28" a="1"/>
  <c r="C10" i="28" a="1"/>
  <c r="C34" i="28" a="1"/>
  <c r="C39" i="28" a="1"/>
  <c r="C37" i="28" a="1"/>
  <c r="C38" i="28" a="1"/>
  <c r="C273" i="28" a="1"/>
  <c r="C11" i="28" a="1"/>
  <c r="C207" i="28" a="1"/>
  <c r="C7" i="28" a="1"/>
  <c r="C338" i="28" a="1"/>
  <c r="C317" i="28" a="1"/>
  <c r="C94" i="28" a="1"/>
  <c r="C268" i="28" a="1"/>
  <c r="C95" i="28" a="1"/>
  <c r="C220" i="28" a="1"/>
  <c r="C288" i="28" a="1"/>
  <c r="C96" i="28" a="1"/>
  <c r="C210" i="28" a="1"/>
  <c r="C31" i="28" a="1"/>
  <c r="C97" i="28" a="1"/>
  <c r="C232" i="28" a="1"/>
  <c r="C98" i="28" a="1"/>
  <c r="C266" i="28" a="1"/>
  <c r="C307" i="28" a="1"/>
  <c r="C356" i="28" a="1"/>
  <c r="C99" i="28" a="1"/>
  <c r="C374" i="28" a="1"/>
  <c r="C100" i="28" a="1"/>
  <c r="C216" i="28" a="1"/>
  <c r="C238" i="28" a="1"/>
  <c r="C101" i="28" a="1"/>
  <c r="C102" i="28" a="1"/>
  <c r="C103" i="28" a="1"/>
  <c r="C104" i="28" a="1"/>
  <c r="C105" i="28" a="1"/>
  <c r="C228" i="28" a="1"/>
  <c r="C53" i="28" a="1"/>
  <c r="C70" i="28" a="1"/>
  <c r="C324" i="28" a="1"/>
  <c r="C73" i="28" a="1"/>
  <c r="C44" i="28" a="1"/>
  <c r="C50" i="28" a="1"/>
  <c r="C241" i="28" a="1"/>
  <c r="C349" i="28" a="1"/>
  <c r="C350" i="28" a="1"/>
  <c r="C106" i="28" a="1"/>
  <c r="C205" i="28" a="1"/>
  <c r="C107" i="28" a="1"/>
  <c r="C344" i="28" a="1"/>
  <c r="C108" i="28" a="1"/>
  <c r="C258" i="28" a="1"/>
  <c r="C287" i="28" a="1"/>
  <c r="C321" i="28" a="1"/>
  <c r="C281" i="28" a="1"/>
  <c r="C359" i="28" a="1"/>
  <c r="C109" i="28" a="1"/>
  <c r="C110" i="28" a="1"/>
  <c r="C363" i="28" a="1"/>
  <c r="C341" i="28" a="1"/>
  <c r="C252" i="28" a="1"/>
  <c r="C12" i="28" a="1"/>
  <c r="C13" i="28" a="1"/>
  <c r="C246" i="28" a="1"/>
  <c r="C337" i="28" a="1"/>
  <c r="C380" i="28" a="1"/>
  <c r="C200" i="28" a="1"/>
  <c r="C261" i="28" a="1"/>
  <c r="C111" i="28" a="1"/>
  <c r="C306" i="28" a="1"/>
  <c r="C265" i="28" a="1"/>
  <c r="C244" i="28" a="1"/>
  <c r="C345" i="28" a="1"/>
  <c r="C54" i="28" a="1"/>
  <c r="C240" i="28" a="1"/>
  <c r="C112" i="28" a="1"/>
  <c r="C217" i="28" a="1"/>
  <c r="C355" i="28" a="1"/>
  <c r="C257" i="28" a="1"/>
  <c r="C204" i="28" a="1"/>
  <c r="C298" i="28" a="1"/>
  <c r="C236" i="28" a="1"/>
  <c r="C233" i="28" a="1"/>
  <c r="C285" i="28" a="1"/>
  <c r="C226" i="28" a="1"/>
  <c r="C286" i="28" a="1"/>
  <c r="C234" i="28" a="1"/>
  <c r="C51" i="28" a="1"/>
  <c r="C237" i="28" a="1"/>
  <c r="C332" i="28" a="1"/>
  <c r="C49" i="28" a="1"/>
  <c r="C214" i="28" a="1"/>
  <c r="C221" i="28" a="1"/>
  <c r="C242" i="28" a="1"/>
  <c r="C235" i="28" a="1"/>
  <c r="C323" i="28" a="1"/>
  <c r="C55" i="28" a="1"/>
  <c r="C330" i="28" a="1"/>
  <c r="C352" i="28" a="1"/>
  <c r="C327" i="28" a="1"/>
  <c r="C113" i="28" a="1"/>
  <c r="C316" i="28" a="1"/>
  <c r="C114" i="28" a="1"/>
  <c r="C56" i="28" a="1"/>
  <c r="C57" i="28" a="1"/>
  <c r="C58" i="28" a="1"/>
  <c r="C231" i="28" a="1"/>
  <c r="C328" i="28" a="1"/>
  <c r="C8" i="28" a="1"/>
  <c r="C227" i="28" a="1"/>
  <c r="C59" i="28" a="1"/>
  <c r="C343" i="28" a="1"/>
  <c r="C60" i="28" a="1"/>
  <c r="C61" i="28" a="1"/>
  <c r="C292" i="28" a="1"/>
  <c r="C333" i="28" a="1"/>
  <c r="C75" i="28" a="1"/>
  <c r="C201" i="28" a="1"/>
  <c r="C76" i="28" a="1"/>
  <c r="C373" i="28" a="1"/>
  <c r="C259" i="28" a="1"/>
  <c r="C381" i="28" a="1"/>
  <c r="C331" i="28" a="1"/>
  <c r="C6" i="28" a="1"/>
  <c r="C340" i="28" a="1"/>
  <c r="C253" i="28" a="1"/>
  <c r="C303" i="28" a="1"/>
  <c r="C310" i="28" a="1"/>
  <c r="C339" i="28" a="1"/>
  <c r="C329" i="28" a="1"/>
  <c r="C293" i="28" a="1"/>
  <c r="C45" i="28" a="1"/>
  <c r="C14" i="28" a="1"/>
  <c r="C115" i="28" a="1"/>
  <c r="C264" i="28" a="1"/>
  <c r="C334" i="28" a="1"/>
  <c r="C116" i="28" a="1"/>
  <c r="C62" i="28" a="1"/>
  <c r="C117" i="28" a="1"/>
  <c r="C320" i="28" a="1"/>
  <c r="C118" i="28" a="1"/>
  <c r="C289" i="28" a="1"/>
  <c r="C119" i="28" a="1"/>
  <c r="C15" i="28" a="1"/>
  <c r="C16" i="28" a="1"/>
  <c r="C17" i="28" a="1"/>
  <c r="C33" i="28" a="1"/>
  <c r="C274" i="28" a="1"/>
  <c r="C263" i="28" a="1"/>
  <c r="C300" i="28" a="1"/>
  <c r="C314" i="28" a="1"/>
  <c r="C255" i="28" a="1"/>
  <c r="C325" i="28" a="1"/>
  <c r="C120" i="28" a="1"/>
  <c r="C267" i="28" a="1"/>
  <c r="C262" i="28" a="1"/>
  <c r="C250" i="28" a="1"/>
  <c r="C121" i="28" a="1"/>
  <c r="C318" i="28" a="1"/>
  <c r="C249" i="28" a="1"/>
  <c r="C18" i="28" a="1"/>
  <c r="C212" i="28" a="1"/>
  <c r="C19" i="28" a="1"/>
  <c r="C213" i="28" a="1"/>
  <c r="C20" i="28" a="1"/>
  <c r="C21" i="28" a="1"/>
  <c r="C222" i="28" a="1"/>
  <c r="C219" i="28" a="1"/>
  <c r="C42" i="28" a="1"/>
  <c r="C122" i="28" a="1"/>
  <c r="C248" i="28" a="1"/>
  <c r="C215" i="28" a="1"/>
  <c r="C41" i="28" a="1"/>
  <c r="C63" i="28" a="1"/>
  <c r="C282" i="28" a="1"/>
  <c r="C269" i="28" a="1"/>
  <c r="C43" i="28" a="1"/>
  <c r="C40" i="28" a="1"/>
  <c r="C357" i="28" a="1"/>
  <c r="C291" i="28" a="1"/>
  <c r="C123" i="28" a="1"/>
  <c r="C48" i="28" a="1"/>
  <c r="C312" i="28" a="1"/>
  <c r="C209" i="28" a="1"/>
  <c r="C47" i="28" a="1"/>
  <c r="C208" i="28" a="1"/>
  <c r="C225" i="28" a="1"/>
  <c r="C239" i="28" a="1"/>
  <c r="C124" i="28" a="1"/>
  <c r="C313" i="28" a="1"/>
  <c r="C351" i="28" a="1"/>
  <c r="C125" i="28" a="1"/>
  <c r="C358" i="28" a="1"/>
  <c r="C126" i="28" a="1"/>
  <c r="C371" i="28" a="1"/>
  <c r="C127" i="28" a="1"/>
  <c r="C128" i="28" a="1"/>
  <c r="C129" i="28" a="1"/>
  <c r="C2" i="28" a="1"/>
  <c r="C130" i="28" a="1"/>
  <c r="C131" i="28" a="1"/>
  <c r="C275" i="28" a="1"/>
  <c r="C64" i="28" a="1"/>
  <c r="C362" i="28" a="1"/>
  <c r="C132" i="28" a="1"/>
  <c r="C133" i="28" a="1"/>
  <c r="C22" i="28" a="1"/>
  <c r="C46" i="28" a="1"/>
  <c r="C134" i="28" a="1"/>
  <c r="C23" i="28" a="1"/>
  <c r="C65" i="28" a="1"/>
  <c r="C66" i="28" a="1"/>
  <c r="C270" i="28" a="1"/>
  <c r="C67" i="28" a="1"/>
  <c r="C135" i="28" a="1"/>
  <c r="C366" i="28" a="1"/>
  <c r="C136" i="28" a="1"/>
  <c r="C137" i="28" a="1"/>
  <c r="C276" i="28" a="1"/>
  <c r="C138" i="28" a="1"/>
  <c r="C32" i="28" a="1"/>
  <c r="C256" i="28" a="1"/>
  <c r="C36" i="28" a="1"/>
  <c r="C202" i="28" a="1"/>
  <c r="C68" i="28" a="1"/>
  <c r="C139" i="28" a="1"/>
  <c r="C368" i="28" a="1"/>
  <c r="C375" i="28" a="1"/>
  <c r="C361" i="28" a="1"/>
  <c r="C376" i="28" a="1"/>
  <c r="C377" i="28" a="1"/>
  <c r="C353" i="28" a="1"/>
  <c r="C140" i="28" a="1"/>
  <c r="C141" i="28" a="1"/>
  <c r="C365" i="28" a="1"/>
  <c r="C360" i="28" a="1"/>
  <c r="C348" i="28" a="1"/>
  <c r="C142" i="28" a="1"/>
  <c r="C143" i="28" a="1"/>
  <c r="C347" i="28" a="1"/>
  <c r="C144" i="28" a="1"/>
  <c r="C301" i="28" a="1"/>
  <c r="C145" i="28" a="1"/>
  <c r="C302" i="28" a="1"/>
  <c r="C146" i="28" a="1"/>
  <c r="C147" i="28" a="1"/>
  <c r="C72" i="28" a="1"/>
  <c r="C311" i="28" a="1"/>
  <c r="C308" i="28" a="1"/>
  <c r="C148" i="28" a="1"/>
  <c r="C149" i="28" a="1"/>
  <c r="C346" i="28" a="1"/>
  <c r="C284" i="28" a="1"/>
  <c r="C277" i="28" a="1"/>
  <c r="C304" i="28" a="1"/>
  <c r="C150" i="28" a="1"/>
  <c r="C218" i="28" a="1"/>
  <c r="C278" i="28" a="1"/>
  <c r="C24" i="28" a="1"/>
  <c r="C230" i="28" a="1"/>
  <c r="C151" i="28" a="1"/>
  <c r="C223" i="28" a="1"/>
  <c r="C369" i="28" a="1"/>
  <c r="C260" i="28" a="1"/>
  <c r="C203" i="28" a="1"/>
  <c r="C152" i="28" a="1"/>
  <c r="C153" i="28" a="1"/>
  <c r="C154" i="28" a="1"/>
  <c r="C155" i="28" a="1"/>
  <c r="C156" i="28" a="1"/>
  <c r="C5" i="28" a="1"/>
  <c r="C295" i="28" a="1"/>
  <c r="C296" i="28" a="1"/>
  <c r="C4" i="28" a="1"/>
  <c r="C294" i="28" a="1"/>
  <c r="C315" i="28" a="1"/>
  <c r="C336" i="28" a="1"/>
  <c r="C157" i="28" a="1"/>
  <c r="C158" i="28" a="1"/>
  <c r="C243" i="28" a="1"/>
  <c r="C159" i="28" a="1"/>
  <c r="C160" i="28" a="1"/>
  <c r="C297" i="28" a="1"/>
  <c r="C251" i="28" a="1"/>
  <c r="C161" i="28" a="1"/>
  <c r="C25" i="28" a="1"/>
  <c r="C162" i="28" a="1"/>
  <c r="C279" i="28" a="1"/>
  <c r="C372" i="28" a="1"/>
  <c r="C163" i="28" a="1"/>
  <c r="C74" i="28" a="1"/>
  <c r="C164" i="28" a="1"/>
  <c r="C165" i="28" a="1"/>
  <c r="C166" i="28" a="1"/>
  <c r="C167" i="28" a="1"/>
  <c r="C378" i="28" a="1"/>
  <c r="C26" i="28" a="1"/>
  <c r="C35" i="28" a="1"/>
  <c r="C71" i="28" a="1"/>
  <c r="C168" i="28" a="1"/>
  <c r="C254" i="28" a="1"/>
  <c r="C169" i="28" a="1"/>
  <c r="C170" i="28" a="1"/>
  <c r="C171" i="28" a="1"/>
  <c r="C3" i="28" a="1"/>
  <c r="C172" i="28" a="1"/>
  <c r="C173" i="28" a="1"/>
  <c r="C27" i="28" a="1"/>
  <c r="C69" i="28" a="1"/>
  <c r="C28" i="28" a="1"/>
  <c r="C370" i="28" a="1"/>
  <c r="C29" i="28" a="1"/>
  <c r="C174" i="28" a="1"/>
  <c r="C175" i="28" a="1"/>
  <c r="C176" i="28" a="1"/>
  <c r="C177" i="28" a="1"/>
  <c r="C379" i="28" a="1"/>
  <c r="C178" i="28" a="1"/>
  <c r="C342" i="28" a="1"/>
  <c r="C354" i="28" a="1"/>
  <c r="C280" i="28" a="1"/>
  <c r="C283" i="28" a="1"/>
  <c r="C30" i="28" a="1"/>
  <c r="C179" i="28" a="1"/>
  <c r="C180" i="28" a="1"/>
  <c r="C181" i="28" a="1"/>
  <c r="C182" i="28" a="1"/>
  <c r="C183" i="28" a="1"/>
  <c r="C184" i="28" a="1"/>
  <c r="C185" i="28" a="1"/>
  <c r="C186" i="28" a="1"/>
  <c r="C187" i="28" a="1"/>
  <c r="C206" i="28" a="1"/>
  <c r="C188" i="28" a="1"/>
  <c r="C9" i="28" a="1"/>
  <c r="C189" i="28" a="1"/>
  <c r="C190" i="28" a="1"/>
  <c r="C191" i="28" a="1"/>
  <c r="C192" i="28" a="1"/>
  <c r="C193" i="28" a="1"/>
  <c r="C382" i="28" a="1"/>
  <c r="C194" i="28" a="1"/>
  <c r="C211" i="28" a="1"/>
  <c r="C224" i="28" a="1"/>
  <c r="C195" i="28" a="1"/>
  <c r="C196" i="28" a="1"/>
  <c r="C197" i="28" a="1"/>
  <c r="C198" i="28" a="1"/>
  <c r="C199" i="28" a="1"/>
  <c r="B78" i="28" a="1"/>
  <c r="B79" i="28" a="1"/>
  <c r="B367" i="28" a="1"/>
  <c r="B80" i="28" a="1"/>
  <c r="B309" i="28" a="1"/>
  <c r="B81" i="28" a="1"/>
  <c r="B82" i="28" a="1"/>
  <c r="B299" i="28" a="1"/>
  <c r="B322" i="28" a="1"/>
  <c r="B77" i="28" a="1"/>
  <c r="B247" i="28" a="1"/>
  <c r="B83" i="28" a="1"/>
  <c r="B326" i="28" a="1"/>
  <c r="B84" i="28" a="1"/>
  <c r="B364" i="28" a="1"/>
  <c r="B290" i="28" a="1"/>
  <c r="B85" i="28" a="1"/>
  <c r="B245" i="28" a="1"/>
  <c r="B86" i="28" a="1"/>
  <c r="B87" i="28" a="1"/>
  <c r="B88" i="28" a="1"/>
  <c r="B229" i="28" a="1"/>
  <c r="B305" i="28" a="1"/>
  <c r="B271" i="28" a="1"/>
  <c r="B335" i="28" a="1"/>
  <c r="B89" i="28" a="1"/>
  <c r="B90" i="28" a="1"/>
  <c r="B91" i="28" a="1"/>
  <c r="B92" i="28" a="1"/>
  <c r="B272" i="28" a="1"/>
  <c r="B93" i="28" a="1"/>
  <c r="B52" i="28" a="1"/>
  <c r="B319" i="28" a="1"/>
  <c r="B10" i="28" a="1"/>
  <c r="B34" i="28" a="1"/>
  <c r="B39" i="28" a="1"/>
  <c r="B37" i="28" a="1"/>
  <c r="B38" i="28" a="1"/>
  <c r="B273" i="28" a="1"/>
  <c r="B11" i="28" a="1"/>
  <c r="B207" i="28" a="1"/>
  <c r="B7" i="28" a="1"/>
  <c r="B338" i="28" a="1"/>
  <c r="B317" i="28" a="1"/>
  <c r="B94" i="28" a="1"/>
  <c r="B268" i="28" a="1"/>
  <c r="B95" i="28" a="1"/>
  <c r="B220" i="28" a="1"/>
  <c r="B288" i="28" a="1"/>
  <c r="B96" i="28" a="1"/>
  <c r="B210" i="28" a="1"/>
  <c r="B31" i="28" a="1"/>
  <c r="B97" i="28" a="1"/>
  <c r="B232" i="28" a="1"/>
  <c r="B98" i="28" a="1"/>
  <c r="B266" i="28" a="1"/>
  <c r="B307" i="28" a="1"/>
  <c r="B356" i="28" a="1"/>
  <c r="B99" i="28" a="1"/>
  <c r="B374" i="28" a="1"/>
  <c r="B100" i="28" a="1"/>
  <c r="B216" i="28" a="1"/>
  <c r="B238" i="28" a="1"/>
  <c r="B101" i="28" a="1"/>
  <c r="B102" i="28" a="1"/>
  <c r="B103" i="28" a="1"/>
  <c r="B104" i="28" a="1"/>
  <c r="B105" i="28" a="1"/>
  <c r="B228" i="28" a="1"/>
  <c r="B53" i="28" a="1"/>
  <c r="B70" i="28" a="1"/>
  <c r="B324" i="28" a="1"/>
  <c r="B73" i="28" a="1"/>
  <c r="B44" i="28" a="1"/>
  <c r="B50" i="28" a="1"/>
  <c r="B241" i="28" a="1"/>
  <c r="B349" i="28" a="1"/>
  <c r="B350" i="28" a="1"/>
  <c r="B106" i="28" a="1"/>
  <c r="B205" i="28" a="1"/>
  <c r="B107" i="28" a="1"/>
  <c r="B344" i="28" a="1"/>
  <c r="B108" i="28" a="1"/>
  <c r="B258" i="28" a="1"/>
  <c r="B287" i="28" a="1"/>
  <c r="B321" i="28" a="1"/>
  <c r="B281" i="28" a="1"/>
  <c r="B359" i="28" a="1"/>
  <c r="B109" i="28" a="1"/>
  <c r="B110" i="28" a="1"/>
  <c r="B363" i="28" a="1"/>
  <c r="B341" i="28" a="1"/>
  <c r="B252" i="28" a="1"/>
  <c r="B12" i="28" a="1"/>
  <c r="B13" i="28" a="1"/>
  <c r="B246" i="28" a="1"/>
  <c r="B337" i="28" a="1"/>
  <c r="B380" i="28" a="1"/>
  <c r="B200" i="28" a="1"/>
  <c r="B261" i="28" a="1"/>
  <c r="B111" i="28" a="1"/>
  <c r="B306" i="28" a="1"/>
  <c r="B265" i="28" a="1"/>
  <c r="B244" i="28" a="1"/>
  <c r="B345" i="28" a="1"/>
  <c r="B54" i="28" a="1"/>
  <c r="B240" i="28" a="1"/>
  <c r="B112" i="28" a="1"/>
  <c r="B217" i="28" a="1"/>
  <c r="B355" i="28" a="1"/>
  <c r="B257" i="28" a="1"/>
  <c r="B204" i="28" a="1"/>
  <c r="B298" i="28" a="1"/>
  <c r="B236" i="28" a="1"/>
  <c r="B233" i="28" a="1"/>
  <c r="B285" i="28" a="1"/>
  <c r="B226" i="28" a="1"/>
  <c r="B286" i="28" a="1"/>
  <c r="B234" i="28" a="1"/>
  <c r="B51" i="28" a="1"/>
  <c r="B237" i="28" a="1"/>
  <c r="B332" i="28" a="1"/>
  <c r="B49" i="28" a="1"/>
  <c r="B214" i="28" a="1"/>
  <c r="B221" i="28" a="1"/>
  <c r="B242" i="28" a="1"/>
  <c r="B235" i="28" a="1"/>
  <c r="B323" i="28" a="1"/>
  <c r="B55" i="28" a="1"/>
  <c r="B330" i="28" a="1"/>
  <c r="B352" i="28" a="1"/>
  <c r="B327" i="28" a="1"/>
  <c r="B113" i="28" a="1"/>
  <c r="B316" i="28" a="1"/>
  <c r="B114" i="28" a="1"/>
  <c r="B56" i="28" a="1"/>
  <c r="B57" i="28" a="1"/>
  <c r="B58" i="28" a="1"/>
  <c r="B231" i="28" a="1"/>
  <c r="B328" i="28" a="1"/>
  <c r="B8" i="28" a="1"/>
  <c r="B227" i="28" a="1"/>
  <c r="B59" i="28" a="1"/>
  <c r="B343" i="28" a="1"/>
  <c r="B60" i="28" a="1"/>
  <c r="B61" i="28" a="1"/>
  <c r="B292" i="28" a="1"/>
  <c r="B333" i="28" a="1"/>
  <c r="B75" i="28" a="1"/>
  <c r="B201" i="28" a="1"/>
  <c r="B76" i="28" a="1"/>
  <c r="B373" i="28" a="1"/>
  <c r="B259" i="28" a="1"/>
  <c r="B381" i="28" a="1"/>
  <c r="B331" i="28" a="1"/>
  <c r="B6" i="28" a="1"/>
  <c r="B340" i="28" a="1"/>
  <c r="B253" i="28" a="1"/>
  <c r="B303" i="28" a="1"/>
  <c r="B310" i="28" a="1"/>
  <c r="B339" i="28" a="1"/>
  <c r="B329" i="28" a="1"/>
  <c r="B293" i="28" a="1"/>
  <c r="B45" i="28" a="1"/>
  <c r="B14" i="28" a="1"/>
  <c r="B115" i="28" a="1"/>
  <c r="B264" i="28" a="1"/>
  <c r="B334" i="28" a="1"/>
  <c r="B116" i="28" a="1"/>
  <c r="B62" i="28" a="1"/>
  <c r="B117" i="28" a="1"/>
  <c r="B320" i="28" a="1"/>
  <c r="B118" i="28" a="1"/>
  <c r="B289" i="28" a="1"/>
  <c r="B119" i="28" a="1"/>
  <c r="B15" i="28" a="1"/>
  <c r="B16" i="28" a="1"/>
  <c r="B17" i="28" a="1"/>
  <c r="B33" i="28" a="1"/>
  <c r="B274" i="28" a="1"/>
  <c r="B263" i="28" a="1"/>
  <c r="B300" i="28" a="1"/>
  <c r="B314" i="28" a="1"/>
  <c r="B255" i="28" a="1"/>
  <c r="B325" i="28" a="1"/>
  <c r="B120" i="28" a="1"/>
  <c r="B267" i="28" a="1"/>
  <c r="B262" i="28" a="1"/>
  <c r="B250" i="28" a="1"/>
  <c r="B121" i="28" a="1"/>
  <c r="B318" i="28" a="1"/>
  <c r="B249" i="28" a="1"/>
  <c r="B18" i="28" a="1"/>
  <c r="B212" i="28" a="1"/>
  <c r="B19" i="28" a="1"/>
  <c r="B213" i="28" a="1"/>
  <c r="B20" i="28" a="1"/>
  <c r="B21" i="28" a="1"/>
  <c r="B222" i="28" a="1"/>
  <c r="B219" i="28" a="1"/>
  <c r="B42" i="28" a="1"/>
  <c r="B122" i="28" a="1"/>
  <c r="B248" i="28" a="1"/>
  <c r="B215" i="28" a="1"/>
  <c r="B41" i="28" a="1"/>
  <c r="B63" i="28" a="1"/>
  <c r="B282" i="28" a="1"/>
  <c r="B269" i="28" a="1"/>
  <c r="B43" i="28" a="1"/>
  <c r="B40" i="28" a="1"/>
  <c r="B357" i="28" a="1"/>
  <c r="B291" i="28" a="1"/>
  <c r="B123" i="28" a="1"/>
  <c r="B48" i="28" a="1"/>
  <c r="B312" i="28" a="1"/>
  <c r="B209" i="28" a="1"/>
  <c r="B47" i="28" a="1"/>
  <c r="B208" i="28" a="1"/>
  <c r="B225" i="28" a="1"/>
  <c r="B239" i="28" a="1"/>
  <c r="B124" i="28" a="1"/>
  <c r="B313" i="28" a="1"/>
  <c r="B351" i="28" a="1"/>
  <c r="B125" i="28" a="1"/>
  <c r="B358" i="28" a="1"/>
  <c r="B126" i="28" a="1"/>
  <c r="B371" i="28" a="1"/>
  <c r="B127" i="28" a="1"/>
  <c r="B128" i="28" a="1"/>
  <c r="B129" i="28" a="1"/>
  <c r="B2" i="28" a="1"/>
  <c r="B130" i="28" a="1"/>
  <c r="B131" i="28" a="1"/>
  <c r="B275" i="28" a="1"/>
  <c r="B64" i="28" a="1"/>
  <c r="B362" i="28" a="1"/>
  <c r="B132" i="28" a="1"/>
  <c r="B133" i="28" a="1"/>
  <c r="B22" i="28" a="1"/>
  <c r="B46" i="28" a="1"/>
  <c r="B134" i="28" a="1"/>
  <c r="B23" i="28" a="1"/>
  <c r="B65" i="28" a="1"/>
  <c r="B66" i="28" a="1"/>
  <c r="B270" i="28" a="1"/>
  <c r="B67" i="28" a="1"/>
  <c r="B135" i="28" a="1"/>
  <c r="B366" i="28" a="1"/>
  <c r="B136" i="28" a="1"/>
  <c r="B137" i="28" a="1"/>
  <c r="B276" i="28" a="1"/>
  <c r="B138" i="28" a="1"/>
  <c r="B32" i="28" a="1"/>
  <c r="B256" i="28" a="1"/>
  <c r="B36" i="28" a="1"/>
  <c r="B202" i="28" a="1"/>
  <c r="B68" i="28" a="1"/>
  <c r="B139" i="28" a="1"/>
  <c r="B368" i="28" a="1"/>
  <c r="B375" i="28" a="1"/>
  <c r="B361" i="28" a="1"/>
  <c r="B376" i="28" a="1"/>
  <c r="B377" i="28" a="1"/>
  <c r="B353" i="28" a="1"/>
  <c r="B140" i="28" a="1"/>
  <c r="B141" i="28" a="1"/>
  <c r="B365" i="28" a="1"/>
  <c r="B360" i="28" a="1"/>
  <c r="B348" i="28" a="1"/>
  <c r="B142" i="28" a="1"/>
  <c r="B143" i="28" a="1"/>
  <c r="B347" i="28" a="1"/>
  <c r="B144" i="28" a="1"/>
  <c r="B301" i="28" a="1"/>
  <c r="B145" i="28" a="1"/>
  <c r="B302" i="28" a="1"/>
  <c r="B146" i="28" a="1"/>
  <c r="B147" i="28" a="1"/>
  <c r="B72" i="28" a="1"/>
  <c r="B311" i="28" a="1"/>
  <c r="B308" i="28" a="1"/>
  <c r="B148" i="28" a="1"/>
  <c r="B149" i="28" a="1"/>
  <c r="B346" i="28" a="1"/>
  <c r="B284" i="28" a="1"/>
  <c r="B277" i="28" a="1"/>
  <c r="B304" i="28" a="1"/>
  <c r="B150" i="28" a="1"/>
  <c r="B218" i="28" a="1"/>
  <c r="B278" i="28" a="1"/>
  <c r="B24" i="28" a="1"/>
  <c r="B230" i="28" a="1"/>
  <c r="B151" i="28" a="1"/>
  <c r="B223" i="28" a="1"/>
  <c r="B369" i="28" a="1"/>
  <c r="B260" i="28" a="1"/>
  <c r="B203" i="28" a="1"/>
  <c r="B152" i="28" a="1"/>
  <c r="B153" i="28" a="1"/>
  <c r="B154" i="28" a="1"/>
  <c r="B155" i="28" a="1"/>
  <c r="B156" i="28" a="1"/>
  <c r="B5" i="28" a="1"/>
  <c r="B295" i="28" a="1"/>
  <c r="B296" i="28" a="1"/>
  <c r="B4" i="28" a="1"/>
  <c r="B294" i="28" a="1"/>
  <c r="B315" i="28" a="1"/>
  <c r="B336" i="28" a="1"/>
  <c r="B157" i="28" a="1"/>
  <c r="B158" i="28" a="1"/>
  <c r="B243" i="28" a="1"/>
  <c r="B159" i="28" a="1"/>
  <c r="B160" i="28" a="1"/>
  <c r="B297" i="28" a="1"/>
  <c r="B251" i="28" a="1"/>
  <c r="B161" i="28" a="1"/>
  <c r="B25" i="28" a="1"/>
  <c r="B162" i="28" a="1"/>
  <c r="B279" i="28" a="1"/>
  <c r="B372" i="28" a="1"/>
  <c r="B163" i="28" a="1"/>
  <c r="B74" i="28" a="1"/>
  <c r="B164" i="28" a="1"/>
  <c r="B165" i="28" a="1"/>
  <c r="B166" i="28" a="1"/>
  <c r="B167" i="28" a="1"/>
  <c r="B378" i="28" a="1"/>
  <c r="B26" i="28" a="1"/>
  <c r="B35" i="28" a="1"/>
  <c r="B71" i="28" a="1"/>
  <c r="B168" i="28" a="1"/>
  <c r="B254" i="28" a="1"/>
  <c r="B169" i="28" a="1"/>
  <c r="B170" i="28" a="1"/>
  <c r="B171" i="28" a="1"/>
  <c r="B3" i="28" a="1"/>
  <c r="B172" i="28" a="1"/>
  <c r="B173" i="28" a="1"/>
  <c r="B27" i="28" a="1"/>
  <c r="B69" i="28" a="1"/>
  <c r="B28" i="28" a="1"/>
  <c r="B370" i="28" a="1"/>
  <c r="B29" i="28" a="1"/>
  <c r="B174" i="28" a="1"/>
  <c r="B175" i="28" a="1"/>
  <c r="B176" i="28" a="1"/>
  <c r="B177" i="28" a="1"/>
  <c r="B379" i="28" a="1"/>
  <c r="B178" i="28" a="1"/>
  <c r="B342" i="28" a="1"/>
  <c r="B354" i="28" a="1"/>
  <c r="B280" i="28" a="1"/>
  <c r="B283" i="28" a="1"/>
  <c r="B30" i="28" a="1"/>
  <c r="B179" i="28" a="1"/>
  <c r="B180" i="28" a="1"/>
  <c r="B181" i="28" a="1"/>
  <c r="B182" i="28" a="1"/>
  <c r="B183" i="28" a="1"/>
  <c r="B184" i="28" a="1"/>
  <c r="B185" i="28" a="1"/>
  <c r="B186" i="28" a="1"/>
  <c r="B187" i="28" a="1"/>
  <c r="B206" i="28" a="1"/>
  <c r="B188" i="28" a="1"/>
  <c r="B9" i="28" a="1"/>
  <c r="B189" i="28" a="1"/>
  <c r="B190" i="28" a="1"/>
  <c r="B191" i="28" a="1"/>
  <c r="B192" i="28" a="1"/>
  <c r="B193" i="28" a="1"/>
  <c r="B382" i="28" a="1"/>
  <c r="B194" i="28" a="1"/>
  <c r="B211" i="28" a="1"/>
  <c r="B224" i="28" a="1"/>
  <c r="B195" i="28" a="1"/>
  <c r="B196" i="28" a="1"/>
  <c r="B197" i="28" a="1"/>
  <c r="B198" i="28" a="1"/>
  <c r="B199" i="28" a="1"/>
  <c r="A79" i="28" a="1"/>
  <c r="A367" i="28" a="1"/>
  <c r="A80" i="28" a="1"/>
  <c r="A309" i="28" a="1"/>
  <c r="A81" i="28" a="1"/>
  <c r="A82" i="28" a="1"/>
  <c r="A299" i="28" a="1"/>
  <c r="A322" i="28" a="1"/>
  <c r="A77" i="28" a="1"/>
  <c r="A247" i="28" a="1"/>
  <c r="A83" i="28" a="1"/>
  <c r="A326" i="28" a="1"/>
  <c r="A84" i="28" a="1"/>
  <c r="A364" i="28" a="1"/>
  <c r="A290" i="28" a="1"/>
  <c r="A85" i="28" a="1"/>
  <c r="A245" i="28" a="1"/>
  <c r="A86" i="28" a="1"/>
  <c r="A87" i="28" a="1"/>
  <c r="A88" i="28" a="1"/>
  <c r="A229" i="28" a="1"/>
  <c r="A305" i="28" a="1"/>
  <c r="A271" i="28" a="1"/>
  <c r="A335" i="28" a="1"/>
  <c r="A89" i="28" a="1"/>
  <c r="A90" i="28" a="1"/>
  <c r="A91" i="28" a="1"/>
  <c r="A92" i="28" a="1"/>
  <c r="A272" i="28" a="1"/>
  <c r="A93" i="28" a="1"/>
  <c r="A52" i="28" a="1"/>
  <c r="A319" i="28" a="1"/>
  <c r="A10" i="28" a="1"/>
  <c r="A34" i="28" a="1"/>
  <c r="A39" i="28" a="1"/>
  <c r="A37" i="28" a="1"/>
  <c r="A38" i="28" a="1"/>
  <c r="A273" i="28" a="1"/>
  <c r="A11" i="28" a="1"/>
  <c r="A207" i="28" a="1"/>
  <c r="A7" i="28" a="1"/>
  <c r="A338" i="28" a="1"/>
  <c r="A317" i="28" a="1"/>
  <c r="A94" i="28" a="1"/>
  <c r="A268" i="28" a="1"/>
  <c r="A95" i="28" a="1"/>
  <c r="A220" i="28" a="1"/>
  <c r="A288" i="28" a="1"/>
  <c r="A96" i="28" a="1"/>
  <c r="A210" i="28" a="1"/>
  <c r="A31" i="28" a="1"/>
  <c r="A97" i="28" a="1"/>
  <c r="A232" i="28" a="1"/>
  <c r="A98" i="28" a="1"/>
  <c r="A266" i="28" a="1"/>
  <c r="A307" i="28" a="1"/>
  <c r="A356" i="28" a="1"/>
  <c r="A99" i="28" a="1"/>
  <c r="A374" i="28" a="1"/>
  <c r="A100" i="28" a="1"/>
  <c r="A216" i="28" a="1"/>
  <c r="A238" i="28" a="1"/>
  <c r="A101" i="28" a="1"/>
  <c r="A102" i="28" a="1"/>
  <c r="A103" i="28" a="1"/>
  <c r="A104" i="28" a="1"/>
  <c r="A105" i="28" a="1"/>
  <c r="A228" i="28" a="1"/>
  <c r="A53" i="28" a="1"/>
  <c r="A70" i="28" a="1"/>
  <c r="A324" i="28" a="1"/>
  <c r="A73" i="28" a="1"/>
  <c r="A44" i="28" a="1"/>
  <c r="A50" i="28" a="1"/>
  <c r="A241" i="28" a="1"/>
  <c r="A349" i="28" a="1"/>
  <c r="A350" i="28" a="1"/>
  <c r="A106" i="28" a="1"/>
  <c r="A205" i="28" a="1"/>
  <c r="A107" i="28" a="1"/>
  <c r="A344" i="28" a="1"/>
  <c r="A108" i="28" a="1"/>
  <c r="A258" i="28" a="1"/>
  <c r="A287" i="28" a="1"/>
  <c r="A321" i="28" a="1"/>
  <c r="A281" i="28" a="1"/>
  <c r="A359" i="28" a="1"/>
  <c r="A109" i="28" a="1"/>
  <c r="A110" i="28" a="1"/>
  <c r="A363" i="28" a="1"/>
  <c r="A341" i="28" a="1"/>
  <c r="A252" i="28" a="1"/>
  <c r="A12" i="28" a="1"/>
  <c r="A13" i="28" a="1"/>
  <c r="A246" i="28" a="1"/>
  <c r="A337" i="28" a="1"/>
  <c r="A380" i="28" a="1"/>
  <c r="A200" i="28" a="1"/>
  <c r="A261" i="28" a="1"/>
  <c r="A111" i="28" a="1"/>
  <c r="A306" i="28" a="1"/>
  <c r="A265" i="28" a="1"/>
  <c r="A244" i="28" a="1"/>
  <c r="A345" i="28" a="1"/>
  <c r="A54" i="28" a="1"/>
  <c r="A240" i="28" a="1"/>
  <c r="A112" i="28" a="1"/>
  <c r="A217" i="28" a="1"/>
  <c r="A355" i="28" a="1"/>
  <c r="A257" i="28" a="1"/>
  <c r="A204" i="28" a="1"/>
  <c r="A298" i="28" a="1"/>
  <c r="A236" i="28" a="1"/>
  <c r="A233" i="28" a="1"/>
  <c r="A285" i="28" a="1"/>
  <c r="A226" i="28" a="1"/>
  <c r="A286" i="28" a="1"/>
  <c r="A234" i="28" a="1"/>
  <c r="A51" i="28" a="1"/>
  <c r="A237" i="28" a="1"/>
  <c r="A332" i="28" a="1"/>
  <c r="A49" i="28" a="1"/>
  <c r="A214" i="28" a="1"/>
  <c r="A221" i="28" a="1"/>
  <c r="A242" i="28" a="1"/>
  <c r="A235" i="28" a="1"/>
  <c r="A323" i="28" a="1"/>
  <c r="A55" i="28" a="1"/>
  <c r="A330" i="28" a="1"/>
  <c r="A352" i="28" a="1"/>
  <c r="A327" i="28" a="1"/>
  <c r="A113" i="28" a="1"/>
  <c r="A316" i="28" a="1"/>
  <c r="A114" i="28" a="1"/>
  <c r="A56" i="28" a="1"/>
  <c r="A57" i="28" a="1"/>
  <c r="A58" i="28" a="1"/>
  <c r="A231" i="28" a="1"/>
  <c r="A328" i="28" a="1"/>
  <c r="A8" i="28" a="1"/>
  <c r="A227" i="28" a="1"/>
  <c r="A59" i="28" a="1"/>
  <c r="A343" i="28" a="1"/>
  <c r="A60" i="28" a="1"/>
  <c r="A61" i="28" a="1"/>
  <c r="A292" i="28" a="1"/>
  <c r="A333" i="28" a="1"/>
  <c r="A75" i="28" a="1"/>
  <c r="A201" i="28" a="1"/>
  <c r="A76" i="28" a="1"/>
  <c r="A373" i="28" a="1"/>
  <c r="A259" i="28" a="1"/>
  <c r="A381" i="28" a="1"/>
  <c r="A331" i="28" a="1"/>
  <c r="A6" i="28" a="1"/>
  <c r="A340" i="28" a="1"/>
  <c r="A253" i="28" a="1"/>
  <c r="A303" i="28" a="1"/>
  <c r="A310" i="28" a="1"/>
  <c r="A339" i="28" a="1"/>
  <c r="A329" i="28" a="1"/>
  <c r="A293" i="28" a="1"/>
  <c r="A45" i="28" a="1"/>
  <c r="A14" i="28" a="1"/>
  <c r="A115" i="28" a="1"/>
  <c r="A264" i="28" a="1"/>
  <c r="A334" i="28" a="1"/>
  <c r="A116" i="28" a="1"/>
  <c r="A62" i="28" a="1"/>
  <c r="A117" i="28" a="1"/>
  <c r="A320" i="28" a="1"/>
  <c r="A118" i="28" a="1"/>
  <c r="A289" i="28" a="1"/>
  <c r="A119" i="28" a="1"/>
  <c r="A15" i="28" a="1"/>
  <c r="A16" i="28" a="1"/>
  <c r="A17" i="28" a="1"/>
  <c r="A33" i="28" a="1"/>
  <c r="A274" i="28" a="1"/>
  <c r="A263" i="28" a="1"/>
  <c r="A300" i="28" a="1"/>
  <c r="A314" i="28" a="1"/>
  <c r="A255" i="28" a="1"/>
  <c r="A325" i="28" a="1"/>
  <c r="A120" i="28" a="1"/>
  <c r="A267" i="28" a="1"/>
  <c r="A262" i="28" a="1"/>
  <c r="A250" i="28" a="1"/>
  <c r="A121" i="28" a="1"/>
  <c r="A318" i="28" a="1"/>
  <c r="A249" i="28" a="1"/>
  <c r="A18" i="28" a="1"/>
  <c r="A212" i="28" a="1"/>
  <c r="A19" i="28" a="1"/>
  <c r="A213" i="28" a="1"/>
  <c r="A20" i="28" a="1"/>
  <c r="A21" i="28" a="1"/>
  <c r="A222" i="28" a="1"/>
  <c r="A219" i="28" a="1"/>
  <c r="A42" i="28" a="1"/>
  <c r="A122" i="28" a="1"/>
  <c r="A248" i="28" a="1"/>
  <c r="A215" i="28" a="1"/>
  <c r="A41" i="28" a="1"/>
  <c r="A63" i="28" a="1"/>
  <c r="A282" i="28" a="1"/>
  <c r="A269" i="28" a="1"/>
  <c r="A43" i="28" a="1"/>
  <c r="A40" i="28" a="1"/>
  <c r="A357" i="28" a="1"/>
  <c r="A291" i="28" a="1"/>
  <c r="A123" i="28" a="1"/>
  <c r="A48" i="28" a="1"/>
  <c r="A312" i="28" a="1"/>
  <c r="A209" i="28" a="1"/>
  <c r="A47" i="28" a="1"/>
  <c r="A208" i="28" a="1"/>
  <c r="A225" i="28" a="1"/>
  <c r="A239" i="28" a="1"/>
  <c r="A124" i="28" a="1"/>
  <c r="A313" i="28" a="1"/>
  <c r="A351" i="28" a="1"/>
  <c r="A125" i="28" a="1"/>
  <c r="A358" i="28" a="1"/>
  <c r="A126" i="28" a="1"/>
  <c r="A371" i="28" a="1"/>
  <c r="A127" i="28" a="1"/>
  <c r="A128" i="28" a="1"/>
  <c r="A129" i="28" a="1"/>
  <c r="A2" i="28" a="1"/>
  <c r="A130" i="28" a="1"/>
  <c r="A131" i="28" a="1"/>
  <c r="A275" i="28" a="1"/>
  <c r="A64" i="28" a="1"/>
  <c r="A362" i="28" a="1"/>
  <c r="A132" i="28" a="1"/>
  <c r="A133" i="28" a="1"/>
  <c r="A22" i="28" a="1"/>
  <c r="A46" i="28" a="1"/>
  <c r="A134" i="28" a="1"/>
  <c r="A23" i="28" a="1"/>
  <c r="A65" i="28" a="1"/>
  <c r="A66" i="28" a="1"/>
  <c r="A270" i="28" a="1"/>
  <c r="A67" i="28" a="1"/>
  <c r="A135" i="28" a="1"/>
  <c r="A366" i="28" a="1"/>
  <c r="A136" i="28" a="1"/>
  <c r="A137" i="28" a="1"/>
  <c r="A276" i="28" a="1"/>
  <c r="A138" i="28" a="1"/>
  <c r="A32" i="28" a="1"/>
  <c r="A256" i="28" a="1"/>
  <c r="A36" i="28" a="1"/>
  <c r="A202" i="28" a="1"/>
  <c r="A68" i="28" a="1"/>
  <c r="A139" i="28" a="1"/>
  <c r="A368" i="28" a="1"/>
  <c r="A375" i="28" a="1"/>
  <c r="A361" i="28" a="1"/>
  <c r="A376" i="28" a="1"/>
  <c r="A377" i="28" a="1"/>
  <c r="A353" i="28" a="1"/>
  <c r="A140" i="28" a="1"/>
  <c r="A141" i="28" a="1"/>
  <c r="A365" i="28" a="1"/>
  <c r="A360" i="28" a="1"/>
  <c r="A348" i="28" a="1"/>
  <c r="A142" i="28" a="1"/>
  <c r="A143" i="28" a="1"/>
  <c r="A347" i="28" a="1"/>
  <c r="A144" i="28" a="1"/>
  <c r="A301" i="28" a="1"/>
  <c r="A145" i="28" a="1"/>
  <c r="A302" i="28" a="1"/>
  <c r="A146" i="28" a="1"/>
  <c r="A147" i="28" a="1"/>
  <c r="A72" i="28" a="1"/>
  <c r="A311" i="28" a="1"/>
  <c r="A308" i="28" a="1"/>
  <c r="A148" i="28" a="1"/>
  <c r="A149" i="28" a="1"/>
  <c r="A346" i="28" a="1"/>
  <c r="A284" i="28" a="1"/>
  <c r="A277" i="28" a="1"/>
  <c r="A304" i="28" a="1"/>
  <c r="A150" i="28" a="1"/>
  <c r="A218" i="28" a="1"/>
  <c r="A278" i="28" a="1"/>
  <c r="A24" i="28" a="1"/>
  <c r="A230" i="28" a="1"/>
  <c r="A151" i="28" a="1"/>
  <c r="A223" i="28" a="1"/>
  <c r="A369" i="28" a="1"/>
  <c r="A260" i="28" a="1"/>
  <c r="A203" i="28" a="1"/>
  <c r="A152" i="28" a="1"/>
  <c r="A153" i="28" a="1"/>
  <c r="A154" i="28" a="1"/>
  <c r="A155" i="28" a="1"/>
  <c r="A156" i="28" a="1"/>
  <c r="A5" i="28" a="1"/>
  <c r="A295" i="28" a="1"/>
  <c r="A296" i="28" a="1"/>
  <c r="A4" i="28" a="1"/>
  <c r="A294" i="28" a="1"/>
  <c r="A315" i="28" a="1"/>
  <c r="A336" i="28" a="1"/>
  <c r="A157" i="28" a="1"/>
  <c r="A158" i="28" a="1"/>
  <c r="A243" i="28" a="1"/>
  <c r="A159" i="28" a="1"/>
  <c r="A160" i="28" a="1"/>
  <c r="A297" i="28" a="1"/>
  <c r="A251" i="28" a="1"/>
  <c r="A161" i="28" a="1"/>
  <c r="A25" i="28" a="1"/>
  <c r="A162" i="28" a="1"/>
  <c r="A279" i="28" a="1"/>
  <c r="A372" i="28" a="1"/>
  <c r="A163" i="28" a="1"/>
  <c r="A74" i="28" a="1"/>
  <c r="A164" i="28" a="1"/>
  <c r="A165" i="28" a="1"/>
  <c r="A166" i="28" a="1"/>
  <c r="A167" i="28" a="1"/>
  <c r="A378" i="28" a="1"/>
  <c r="A26" i="28" a="1"/>
  <c r="A35" i="28" a="1"/>
  <c r="A71" i="28" a="1"/>
  <c r="A168" i="28" a="1"/>
  <c r="A254" i="28" a="1"/>
  <c r="A169" i="28" a="1"/>
  <c r="A170" i="28" a="1"/>
  <c r="A171" i="28" a="1"/>
  <c r="A3" i="28" a="1"/>
  <c r="A172" i="28" a="1"/>
  <c r="A173" i="28" a="1"/>
  <c r="A27" i="28" a="1"/>
  <c r="A69" i="28" a="1"/>
  <c r="A28" i="28" a="1"/>
  <c r="A370" i="28" a="1"/>
  <c r="A29" i="28" a="1"/>
  <c r="A174" i="28" a="1"/>
  <c r="A175" i="28" a="1"/>
  <c r="A176" i="28" a="1"/>
  <c r="A177" i="28" a="1"/>
  <c r="A379" i="28" a="1"/>
  <c r="A178" i="28" a="1"/>
  <c r="A342" i="28" a="1"/>
  <c r="A354" i="28" a="1"/>
  <c r="A280" i="28" a="1"/>
  <c r="A283" i="28" a="1"/>
  <c r="A30" i="28" a="1"/>
  <c r="A179" i="28" a="1"/>
  <c r="A180" i="28" a="1"/>
  <c r="A181" i="28" a="1"/>
  <c r="A182" i="28" a="1"/>
  <c r="A183" i="28" a="1"/>
  <c r="A184" i="28" a="1"/>
  <c r="A185" i="28" a="1"/>
  <c r="A186" i="28" a="1"/>
  <c r="A187" i="28" a="1"/>
  <c r="A206" i="28" a="1"/>
  <c r="A188" i="28" a="1"/>
  <c r="A9" i="28" a="1"/>
  <c r="A189" i="28" a="1"/>
  <c r="A190" i="28" a="1"/>
  <c r="A191" i="28" a="1"/>
  <c r="A192" i="28" a="1"/>
  <c r="A193" i="28" a="1"/>
  <c r="A382" i="28" a="1"/>
  <c r="A194" i="28" a="1"/>
  <c r="A211" i="28" a="1"/>
  <c r="A224" i="28" a="1"/>
  <c r="A195" i="28" a="1"/>
  <c r="A196" i="28" a="1"/>
  <c r="A197" i="28" a="1"/>
  <c r="A198" i="28" a="1"/>
  <c r="A199" i="28" a="1"/>
  <c r="A78" i="28" a="1"/>
  <c r="O2" i="27" a="1"/>
  <c r="O3" i="27" a="1"/>
  <c r="O4" i="27" a="1"/>
  <c r="O5" i="27" a="1"/>
  <c r="O6" i="27" a="1"/>
  <c r="O7" i="27" a="1"/>
  <c r="O8" i="27" a="1"/>
  <c r="O9" i="27" a="1"/>
  <c r="O10" i="27" a="1"/>
  <c r="O11" i="27" a="1"/>
  <c r="O12" i="27" a="1"/>
  <c r="O13" i="27" a="1"/>
  <c r="O14" i="27" a="1"/>
  <c r="O15" i="27" a="1"/>
  <c r="O16" i="27" a="1"/>
  <c r="O17" i="27" a="1"/>
  <c r="O18" i="27" a="1"/>
  <c r="O19" i="27" a="1"/>
  <c r="O20" i="27" a="1"/>
  <c r="O21" i="27" a="1"/>
  <c r="O22" i="27" a="1"/>
  <c r="O23" i="27" a="1"/>
  <c r="O24" i="27" a="1"/>
  <c r="O25" i="27" a="1"/>
  <c r="O26" i="27" a="1"/>
  <c r="O27" i="27" a="1"/>
  <c r="O28" i="27" a="1"/>
  <c r="O29" i="27" a="1"/>
  <c r="O30" i="27" a="1"/>
  <c r="O31" i="27" a="1"/>
  <c r="O32" i="27" a="1"/>
  <c r="O33" i="27" a="1"/>
  <c r="O34" i="27" a="1"/>
  <c r="O35" i="27" a="1"/>
  <c r="O36" i="27" a="1"/>
  <c r="O37" i="27" a="1"/>
  <c r="O38" i="27" a="1"/>
  <c r="O39" i="27" a="1"/>
  <c r="O40" i="27" a="1"/>
  <c r="O41" i="27" a="1"/>
  <c r="O42" i="27" a="1"/>
  <c r="O43" i="27" a="1"/>
  <c r="O44" i="27" a="1"/>
  <c r="O45" i="27" a="1"/>
  <c r="O46" i="27" a="1"/>
  <c r="O47" i="27" a="1"/>
  <c r="O48" i="27" a="1"/>
  <c r="O49" i="27" a="1"/>
  <c r="O50" i="27" a="1"/>
  <c r="O51" i="27" a="1"/>
  <c r="O52" i="27" a="1"/>
  <c r="O53" i="27" a="1"/>
  <c r="O54" i="27" a="1"/>
  <c r="O55" i="27" a="1"/>
  <c r="O56" i="27" a="1"/>
  <c r="O57" i="27" a="1"/>
  <c r="O58" i="27" a="1"/>
  <c r="O59" i="27" a="1"/>
  <c r="O60" i="27" a="1"/>
  <c r="O61" i="27" a="1"/>
  <c r="O62" i="27" a="1"/>
  <c r="O63" i="27" a="1"/>
  <c r="O64" i="27" a="1"/>
  <c r="O65" i="27" a="1"/>
  <c r="O66" i="27" a="1"/>
  <c r="O67" i="27" a="1"/>
  <c r="O68" i="27" a="1"/>
  <c r="O69" i="27" a="1"/>
  <c r="O70" i="27" a="1"/>
  <c r="O71" i="27" a="1"/>
  <c r="O72" i="27" a="1"/>
  <c r="O73" i="27" a="1"/>
  <c r="O74" i="27" a="1"/>
  <c r="O75" i="27" a="1"/>
  <c r="O76" i="27" a="1"/>
  <c r="O77" i="27" a="1"/>
  <c r="O78" i="27" a="1"/>
  <c r="O79" i="27" a="1"/>
  <c r="O80" i="27" a="1"/>
  <c r="O81" i="27" a="1"/>
  <c r="O82" i="27" a="1"/>
  <c r="O83" i="27" a="1"/>
  <c r="O84" i="27" a="1"/>
  <c r="O85" i="27" a="1"/>
  <c r="O86" i="27" a="1"/>
  <c r="O87" i="27" a="1"/>
  <c r="O88" i="27" a="1"/>
  <c r="O89" i="27" a="1"/>
  <c r="O90" i="27" a="1"/>
  <c r="O91" i="27" a="1"/>
  <c r="O92" i="27" a="1"/>
  <c r="O93" i="27" a="1"/>
  <c r="O94" i="27" a="1"/>
  <c r="O95" i="27" a="1"/>
  <c r="O96" i="27" a="1"/>
  <c r="O97" i="27" a="1"/>
  <c r="O98" i="27" a="1"/>
  <c r="O99" i="27" a="1"/>
  <c r="O100" i="27" a="1"/>
  <c r="O101" i="27" a="1"/>
  <c r="O102" i="27" a="1"/>
  <c r="O103" i="27" a="1"/>
  <c r="O104" i="27" a="1"/>
  <c r="O105" i="27" a="1"/>
  <c r="O106" i="27" a="1"/>
  <c r="O107" i="27" a="1"/>
  <c r="O108" i="27" a="1"/>
  <c r="O109" i="27" a="1"/>
  <c r="O110" i="27" a="1"/>
  <c r="O111" i="27" a="1"/>
  <c r="O112" i="27" a="1"/>
  <c r="O113" i="27" a="1"/>
  <c r="O114" i="27" a="1"/>
  <c r="O115" i="27" a="1"/>
  <c r="O116" i="27" a="1"/>
  <c r="O117" i="27" a="1"/>
  <c r="O118" i="27" a="1"/>
  <c r="O119" i="27" a="1"/>
  <c r="O120" i="27" a="1"/>
  <c r="O121" i="27" a="1"/>
  <c r="O122" i="27" a="1"/>
  <c r="O123" i="27" a="1"/>
  <c r="O124" i="27" a="1"/>
  <c r="O125" i="27" a="1"/>
  <c r="O126" i="27" a="1"/>
  <c r="O127" i="27" a="1"/>
  <c r="O128" i="27" a="1"/>
  <c r="O129" i="27" a="1"/>
  <c r="O130" i="27" a="1"/>
  <c r="O131" i="27" a="1"/>
  <c r="O132" i="27" a="1"/>
  <c r="O133" i="27" a="1"/>
  <c r="O134" i="27" a="1"/>
  <c r="O135" i="27" a="1"/>
  <c r="O136" i="27" a="1"/>
  <c r="O137" i="27" a="1"/>
  <c r="O138" i="27" a="1"/>
  <c r="O139" i="27" a="1"/>
  <c r="O140" i="27" a="1"/>
  <c r="O141" i="27" a="1"/>
  <c r="O142" i="27" a="1"/>
  <c r="O143" i="27" a="1"/>
  <c r="O144" i="27" a="1"/>
  <c r="O145" i="27" a="1"/>
  <c r="O146" i="27" a="1"/>
  <c r="O147" i="27" a="1"/>
  <c r="O148" i="27" a="1"/>
  <c r="O149" i="27" a="1"/>
  <c r="O150" i="27" a="1"/>
  <c r="O151" i="27" a="1"/>
  <c r="O152" i="27" a="1"/>
  <c r="O153" i="27" a="1"/>
  <c r="O154" i="27" a="1"/>
  <c r="O155" i="27" a="1"/>
  <c r="O156" i="27" a="1"/>
  <c r="O157" i="27" a="1"/>
  <c r="O158" i="27" a="1"/>
  <c r="O159" i="27" a="1"/>
  <c r="O160" i="27" a="1"/>
  <c r="O161" i="27" a="1"/>
  <c r="O162" i="27" a="1"/>
  <c r="O163" i="27" a="1"/>
  <c r="O164" i="27" a="1"/>
  <c r="O165" i="27" a="1"/>
  <c r="O166" i="27" a="1"/>
  <c r="O167" i="27" a="1"/>
  <c r="O168" i="27" a="1"/>
  <c r="O169" i="27" a="1"/>
  <c r="O170" i="27" a="1"/>
  <c r="O171" i="27" a="1"/>
  <c r="O172" i="27" a="1"/>
  <c r="O173" i="27" a="1"/>
  <c r="O174" i="27" a="1"/>
  <c r="O175" i="27" a="1"/>
  <c r="O176" i="27" a="1"/>
  <c r="O177" i="27" a="1"/>
  <c r="O178" i="27" a="1"/>
  <c r="O179" i="27" a="1"/>
  <c r="O180" i="27" a="1"/>
  <c r="O181" i="27" a="1"/>
  <c r="O182" i="27" a="1"/>
  <c r="O183" i="27" a="1"/>
  <c r="O184" i="27" a="1"/>
  <c r="O185" i="27" a="1"/>
  <c r="O186" i="27" a="1"/>
  <c r="O187" i="27" a="1"/>
  <c r="O188" i="27" a="1"/>
  <c r="O189" i="27" a="1"/>
  <c r="O190" i="27" a="1"/>
  <c r="O191" i="27" a="1"/>
  <c r="O192" i="27" a="1"/>
  <c r="O193" i="27" a="1"/>
  <c r="O194" i="27" a="1"/>
  <c r="O195" i="27" a="1"/>
  <c r="O196" i="27" a="1"/>
  <c r="O197" i="27" a="1"/>
  <c r="O198" i="27" a="1"/>
  <c r="O199" i="27" a="1"/>
  <c r="O200" i="27" a="1"/>
  <c r="O201" i="27" a="1"/>
  <c r="O202" i="27" a="1"/>
  <c r="O203" i="27" a="1"/>
  <c r="O204" i="27" a="1"/>
  <c r="O205" i="27" a="1"/>
  <c r="O206" i="27" a="1"/>
  <c r="O207" i="27" a="1"/>
  <c r="O208" i="27" a="1"/>
  <c r="O209" i="27" a="1"/>
  <c r="O210" i="27" a="1"/>
  <c r="O211" i="27" a="1"/>
  <c r="O212" i="27" a="1"/>
  <c r="O213" i="27" a="1"/>
  <c r="O214" i="27" a="1"/>
  <c r="O215" i="27" a="1"/>
  <c r="O216" i="27" a="1"/>
  <c r="O217" i="27" a="1"/>
  <c r="O218" i="27" a="1"/>
  <c r="O219" i="27" a="1"/>
  <c r="O220" i="27" a="1"/>
  <c r="O221" i="27" a="1"/>
  <c r="O222" i="27" a="1"/>
  <c r="O223" i="27" a="1"/>
  <c r="O224" i="27" a="1"/>
  <c r="O225" i="27" a="1"/>
  <c r="O226" i="27" a="1"/>
  <c r="O227" i="27" a="1"/>
  <c r="O228" i="27" a="1"/>
  <c r="O229" i="27" a="1"/>
  <c r="O230" i="27" a="1"/>
  <c r="O231" i="27" a="1"/>
  <c r="O232" i="27" a="1"/>
  <c r="O233" i="27" a="1"/>
  <c r="O234" i="27" a="1"/>
  <c r="O235" i="27" a="1"/>
  <c r="O236" i="27" a="1"/>
  <c r="O237" i="27" a="1"/>
  <c r="O238" i="27" a="1"/>
  <c r="O239" i="27" a="1"/>
  <c r="O240" i="27" a="1"/>
  <c r="O241" i="27" a="1"/>
  <c r="O242" i="27" a="1"/>
  <c r="O243" i="27" a="1"/>
  <c r="O244" i="27" a="1"/>
  <c r="O245" i="27" a="1"/>
  <c r="O246" i="27" a="1"/>
  <c r="O247" i="27" a="1"/>
  <c r="O248" i="27" a="1"/>
  <c r="O249" i="27" a="1"/>
  <c r="O250" i="27" a="1"/>
  <c r="O251" i="27" a="1"/>
  <c r="O252" i="27" a="1"/>
  <c r="O253" i="27" a="1"/>
  <c r="O254" i="27" a="1"/>
  <c r="O255" i="27" a="1"/>
  <c r="O256" i="27" a="1"/>
  <c r="O257" i="27" a="1"/>
  <c r="O258" i="27" a="1"/>
  <c r="O259" i="27" a="1"/>
  <c r="O260" i="27" a="1"/>
  <c r="O261" i="27" a="1"/>
  <c r="O262" i="27" a="1"/>
  <c r="O263" i="27" a="1"/>
  <c r="O264" i="27" a="1"/>
  <c r="O265" i="27" a="1"/>
  <c r="O266" i="27" a="1"/>
  <c r="O267" i="27" a="1"/>
  <c r="O268" i="27" a="1"/>
  <c r="O269" i="27" a="1"/>
  <c r="O270" i="27" a="1"/>
  <c r="O271" i="27" a="1"/>
  <c r="O272" i="27" a="1"/>
  <c r="O273" i="27" a="1"/>
  <c r="O274" i="27" a="1"/>
  <c r="O275" i="27" a="1"/>
  <c r="O276" i="27" a="1"/>
  <c r="O277" i="27" a="1"/>
  <c r="O278" i="27" a="1"/>
  <c r="O279" i="27" a="1"/>
  <c r="O280" i="27" a="1"/>
  <c r="O281" i="27" a="1"/>
  <c r="O282" i="27" a="1"/>
  <c r="O283" i="27" a="1"/>
  <c r="O284" i="27" a="1"/>
  <c r="O285" i="27" a="1"/>
  <c r="O286" i="27" a="1"/>
  <c r="O287" i="27" a="1"/>
  <c r="O288" i="27" a="1"/>
  <c r="O289" i="27" a="1"/>
  <c r="O290" i="27" a="1"/>
  <c r="O291" i="27" a="1"/>
  <c r="O292" i="27" a="1"/>
  <c r="O293" i="27" a="1"/>
  <c r="O294" i="27" a="1"/>
  <c r="O295" i="27" a="1"/>
  <c r="O296" i="27" a="1"/>
  <c r="O297" i="27" a="1"/>
  <c r="O298" i="27" a="1"/>
  <c r="O299" i="27" a="1"/>
  <c r="O300" i="27" a="1"/>
  <c r="O301" i="27" a="1"/>
  <c r="O302" i="27" a="1"/>
  <c r="O303" i="27" a="1"/>
  <c r="O304" i="27" a="1"/>
  <c r="O305" i="27" a="1"/>
  <c r="O306" i="27" a="1"/>
  <c r="O307" i="27" a="1"/>
  <c r="O308" i="27" a="1"/>
  <c r="O309" i="27" a="1"/>
  <c r="O310" i="27" a="1"/>
  <c r="O311" i="27" a="1"/>
  <c r="O312" i="27" a="1"/>
  <c r="O313" i="27" a="1"/>
  <c r="O314" i="27" a="1"/>
  <c r="O315" i="27" a="1"/>
  <c r="O316" i="27" a="1"/>
  <c r="O317" i="27" a="1"/>
  <c r="O318" i="27" a="1"/>
  <c r="O319" i="27" a="1"/>
  <c r="O320" i="27" a="1"/>
  <c r="O321" i="27" a="1"/>
  <c r="O322" i="27" a="1"/>
  <c r="O323" i="27" a="1"/>
  <c r="O324" i="27" a="1"/>
  <c r="O325" i="27" a="1"/>
  <c r="O326" i="27" a="1"/>
  <c r="O327" i="27" a="1"/>
  <c r="O328" i="27" a="1"/>
  <c r="O329" i="27" a="1"/>
  <c r="O330" i="27" a="1"/>
  <c r="O331" i="27" a="1"/>
  <c r="O332" i="27" a="1"/>
  <c r="O333" i="27" a="1"/>
  <c r="O334" i="27" a="1"/>
  <c r="O335" i="27" a="1"/>
  <c r="O336" i="27" a="1"/>
  <c r="O337" i="27" a="1"/>
  <c r="O338" i="27" a="1"/>
  <c r="O339" i="27" a="1"/>
  <c r="O340" i="27" a="1"/>
  <c r="O341" i="27" a="1"/>
  <c r="O342" i="27" a="1"/>
  <c r="O343" i="27" a="1"/>
  <c r="O344" i="27" a="1"/>
  <c r="O345" i="27" a="1"/>
  <c r="O346" i="27" a="1"/>
  <c r="O347" i="27" a="1"/>
  <c r="O348" i="27" a="1"/>
  <c r="O349" i="27" a="1"/>
  <c r="O350" i="27" a="1"/>
  <c r="O351" i="27" a="1"/>
  <c r="O352" i="27" a="1"/>
  <c r="O353" i="27" a="1"/>
  <c r="O354" i="27" a="1"/>
  <c r="O355" i="27" a="1"/>
  <c r="O356" i="27" a="1"/>
  <c r="O357" i="27" a="1"/>
  <c r="O358" i="27" a="1"/>
  <c r="O359" i="27" a="1"/>
  <c r="O360" i="27" a="1"/>
  <c r="O361" i="27" a="1"/>
  <c r="O362" i="27" a="1"/>
  <c r="O363" i="27" a="1"/>
  <c r="O364" i="27" a="1"/>
  <c r="O365" i="27" a="1"/>
  <c r="O366" i="27" a="1"/>
  <c r="O367" i="27" a="1"/>
  <c r="O368" i="27" a="1"/>
  <c r="O369" i="27" a="1"/>
  <c r="O370" i="27" a="1"/>
  <c r="O371" i="27" a="1"/>
  <c r="O372" i="27" a="1"/>
  <c r="O373" i="27" a="1"/>
  <c r="O374" i="27" a="1"/>
  <c r="O375" i="27" a="1"/>
  <c r="O376" i="27" a="1"/>
  <c r="O377" i="27" a="1"/>
  <c r="O378" i="27" a="1"/>
  <c r="O379" i="27" a="1"/>
  <c r="O380" i="27" a="1"/>
  <c r="O381" i="27" a="1"/>
  <c r="O382" i="27" a="1"/>
  <c r="W2" i="27" a="1"/>
  <c r="W3" i="27" a="1"/>
  <c r="W4" i="27" a="1"/>
  <c r="W5" i="27" a="1"/>
  <c r="W6" i="27" a="1"/>
  <c r="W7" i="27" a="1"/>
  <c r="W8" i="27" a="1"/>
  <c r="W9" i="27" a="1"/>
  <c r="W10" i="27" a="1"/>
  <c r="W11" i="27" a="1"/>
  <c r="W12" i="27" a="1"/>
  <c r="W13" i="27" a="1"/>
  <c r="W14" i="27" a="1"/>
  <c r="W15" i="27" a="1"/>
  <c r="W16" i="27" a="1"/>
  <c r="W17" i="27" a="1"/>
  <c r="W18" i="27" a="1"/>
  <c r="W19" i="27" a="1"/>
  <c r="W20" i="27" a="1"/>
  <c r="W21" i="27" a="1"/>
  <c r="W22" i="27" a="1"/>
  <c r="W23" i="27" a="1"/>
  <c r="W24" i="27" a="1"/>
  <c r="W25" i="27" a="1"/>
  <c r="W26" i="27" a="1"/>
  <c r="W27" i="27" a="1"/>
  <c r="W28" i="27" a="1"/>
  <c r="W29" i="27" a="1"/>
  <c r="W30" i="27" a="1"/>
  <c r="W31" i="27" a="1"/>
  <c r="W32" i="27" a="1"/>
  <c r="W33" i="27" a="1"/>
  <c r="W34" i="27" a="1"/>
  <c r="W35" i="27" a="1"/>
  <c r="W36" i="27" a="1"/>
  <c r="W37" i="27" a="1"/>
  <c r="W38" i="27" a="1"/>
  <c r="W39" i="27" a="1"/>
  <c r="W40" i="27" a="1"/>
  <c r="W41" i="27" a="1"/>
  <c r="W42" i="27" a="1"/>
  <c r="W43" i="27" a="1"/>
  <c r="W44" i="27" a="1"/>
  <c r="W45" i="27" a="1"/>
  <c r="W46" i="27" a="1"/>
  <c r="W47" i="27" a="1"/>
  <c r="W48" i="27" a="1"/>
  <c r="W49" i="27" a="1"/>
  <c r="W50" i="27" a="1"/>
  <c r="W51" i="27" a="1"/>
  <c r="W52" i="27" a="1"/>
  <c r="W53" i="27" a="1"/>
  <c r="W54" i="27" a="1"/>
  <c r="W55" i="27" a="1"/>
  <c r="W56" i="27" a="1"/>
  <c r="W57" i="27" a="1"/>
  <c r="W58" i="27" a="1"/>
  <c r="W59" i="27" a="1"/>
  <c r="W60" i="27" a="1"/>
  <c r="W61" i="27" a="1"/>
  <c r="W62" i="27" a="1"/>
  <c r="W63" i="27" a="1"/>
  <c r="W64" i="27" a="1"/>
  <c r="W65" i="27" a="1"/>
  <c r="W66" i="27" a="1"/>
  <c r="W67" i="27" a="1"/>
  <c r="W68" i="27" a="1"/>
  <c r="W69" i="27" a="1"/>
  <c r="W70" i="27" a="1"/>
  <c r="W71" i="27" a="1"/>
  <c r="W72" i="27" a="1"/>
  <c r="W73" i="27" a="1"/>
  <c r="W74" i="27" a="1"/>
  <c r="W75" i="27" a="1"/>
  <c r="W76" i="27" a="1"/>
  <c r="W77" i="27" a="1"/>
  <c r="W78" i="27" a="1"/>
  <c r="W79" i="27" a="1"/>
  <c r="W80" i="27" a="1"/>
  <c r="W81" i="27" a="1"/>
  <c r="W82" i="27" a="1"/>
  <c r="W83" i="27" a="1"/>
  <c r="W84" i="27" a="1"/>
  <c r="W85" i="27" a="1"/>
  <c r="W86" i="27" a="1"/>
  <c r="W87" i="27" a="1"/>
  <c r="W88" i="27" a="1"/>
  <c r="W89" i="27" a="1"/>
  <c r="W90" i="27" a="1"/>
  <c r="W91" i="27" a="1"/>
  <c r="W92" i="27" a="1"/>
  <c r="W93" i="27" a="1"/>
  <c r="W94" i="27" a="1"/>
  <c r="W95" i="27" a="1"/>
  <c r="W96" i="27" a="1"/>
  <c r="W97" i="27" a="1"/>
  <c r="W98" i="27" a="1"/>
  <c r="W99" i="27" a="1"/>
  <c r="W100" i="27" a="1"/>
  <c r="W101" i="27" a="1"/>
  <c r="W102" i="27" a="1"/>
  <c r="W103" i="27" a="1"/>
  <c r="W104" i="27" a="1"/>
  <c r="W105" i="27" a="1"/>
  <c r="W106" i="27" a="1"/>
  <c r="W107" i="27" a="1"/>
  <c r="W108" i="27" a="1"/>
  <c r="W109" i="27" a="1"/>
  <c r="W110" i="27" a="1"/>
  <c r="W111" i="27" a="1"/>
  <c r="W112" i="27" a="1"/>
  <c r="W113" i="27" a="1"/>
  <c r="W114" i="27" a="1"/>
  <c r="W115" i="27" a="1"/>
  <c r="W116" i="27" a="1"/>
  <c r="W117" i="27" a="1"/>
  <c r="W118" i="27" a="1"/>
  <c r="W119" i="27" a="1"/>
  <c r="W120" i="27" a="1"/>
  <c r="W121" i="27" a="1"/>
  <c r="W122" i="27" a="1"/>
  <c r="W123" i="27" a="1"/>
  <c r="W124" i="27" a="1"/>
  <c r="W125" i="27" a="1"/>
  <c r="W126" i="27" a="1"/>
  <c r="W127" i="27" a="1"/>
  <c r="W128" i="27" a="1"/>
  <c r="W129" i="27" a="1"/>
  <c r="W130" i="27" a="1"/>
  <c r="W131" i="27" a="1"/>
  <c r="W132" i="27" a="1"/>
  <c r="W133" i="27" a="1"/>
  <c r="W134" i="27" a="1"/>
  <c r="W135" i="27" a="1"/>
  <c r="W136" i="27" a="1"/>
  <c r="W137" i="27" a="1"/>
  <c r="W138" i="27" a="1"/>
  <c r="W139" i="27" a="1"/>
  <c r="W140" i="27" a="1"/>
  <c r="W141" i="27" a="1"/>
  <c r="W142" i="27" a="1"/>
  <c r="W143" i="27" a="1"/>
  <c r="W144" i="27" a="1"/>
  <c r="W145" i="27" a="1"/>
  <c r="W146" i="27" a="1"/>
  <c r="W147" i="27" a="1"/>
  <c r="W148" i="27" a="1"/>
  <c r="W149" i="27" a="1"/>
  <c r="W150" i="27" a="1"/>
  <c r="W151" i="27" a="1"/>
  <c r="W152" i="27" a="1"/>
  <c r="W153" i="27" a="1"/>
  <c r="W154" i="27" a="1"/>
  <c r="W155" i="27" a="1"/>
  <c r="W156" i="27" a="1"/>
  <c r="W157" i="27" a="1"/>
  <c r="W158" i="27" a="1"/>
  <c r="W159" i="27" a="1"/>
  <c r="W160" i="27" a="1"/>
  <c r="W161" i="27" a="1"/>
  <c r="W162" i="27" a="1"/>
  <c r="W163" i="27" a="1"/>
  <c r="W164" i="27" a="1"/>
  <c r="W165" i="27" a="1"/>
  <c r="W166" i="27" a="1"/>
  <c r="W167" i="27" a="1"/>
  <c r="W168" i="27" a="1"/>
  <c r="W169" i="27" a="1"/>
  <c r="W170" i="27" a="1"/>
  <c r="W171" i="27" a="1"/>
  <c r="W172" i="27" a="1"/>
  <c r="W173" i="27" a="1"/>
  <c r="W174" i="27" a="1"/>
  <c r="W175" i="27" a="1"/>
  <c r="W176" i="27" a="1"/>
  <c r="W177" i="27" a="1"/>
  <c r="W178" i="27" a="1"/>
  <c r="W179" i="27" a="1"/>
  <c r="W180" i="27" a="1"/>
  <c r="W181" i="27" a="1"/>
  <c r="W182" i="27" a="1"/>
  <c r="W183" i="27" a="1"/>
  <c r="W184" i="27" a="1"/>
  <c r="W185" i="27" a="1"/>
  <c r="W186" i="27" a="1"/>
  <c r="W187" i="27" a="1"/>
  <c r="W188" i="27" a="1"/>
  <c r="W189" i="27" a="1"/>
  <c r="W190" i="27" a="1"/>
  <c r="W191" i="27" a="1"/>
  <c r="W192" i="27" a="1"/>
  <c r="W193" i="27" a="1"/>
  <c r="W194" i="27" a="1"/>
  <c r="W195" i="27" a="1"/>
  <c r="W196" i="27" a="1"/>
  <c r="W197" i="27" a="1"/>
  <c r="W198" i="27" a="1"/>
  <c r="W199" i="27" a="1"/>
  <c r="W200" i="27" a="1"/>
  <c r="W201" i="27" a="1"/>
  <c r="W202" i="27" a="1"/>
  <c r="W203" i="27" a="1"/>
  <c r="W204" i="27" a="1"/>
  <c r="W205" i="27" a="1"/>
  <c r="W206" i="27" a="1"/>
  <c r="W207" i="27" a="1"/>
  <c r="W208" i="27" a="1"/>
  <c r="W209" i="27" a="1"/>
  <c r="W210" i="27" a="1"/>
  <c r="W211" i="27" a="1"/>
  <c r="W212" i="27" a="1"/>
  <c r="W213" i="27" a="1"/>
  <c r="W214" i="27" a="1"/>
  <c r="W215" i="27" a="1"/>
  <c r="W216" i="27" a="1"/>
  <c r="W217" i="27" a="1"/>
  <c r="W218" i="27" a="1"/>
  <c r="W219" i="27" a="1"/>
  <c r="W220" i="27" a="1"/>
  <c r="W221" i="27" a="1"/>
  <c r="W222" i="27" a="1"/>
  <c r="W223" i="27" a="1"/>
  <c r="W224" i="27" a="1"/>
  <c r="W225" i="27" a="1"/>
  <c r="W226" i="27" a="1"/>
  <c r="W227" i="27" a="1"/>
  <c r="W228" i="27" a="1"/>
  <c r="W229" i="27" a="1"/>
  <c r="W230" i="27" a="1"/>
  <c r="W231" i="27" a="1"/>
  <c r="W232" i="27" a="1"/>
  <c r="W233" i="27" a="1"/>
  <c r="W234" i="27" a="1"/>
  <c r="W235" i="27" a="1"/>
  <c r="W236" i="27" a="1"/>
  <c r="W237" i="27" a="1"/>
  <c r="W238" i="27" a="1"/>
  <c r="W239" i="27" a="1"/>
  <c r="W240" i="27" a="1"/>
  <c r="W241" i="27" a="1"/>
  <c r="W242" i="27" a="1"/>
  <c r="W243" i="27" a="1"/>
  <c r="W244" i="27" a="1"/>
  <c r="W245" i="27" a="1"/>
  <c r="W246" i="27" a="1"/>
  <c r="W247" i="27" a="1"/>
  <c r="W248" i="27" a="1"/>
  <c r="W249" i="27" a="1"/>
  <c r="W250" i="27" a="1"/>
  <c r="W251" i="27" a="1"/>
  <c r="W252" i="27" a="1"/>
  <c r="W253" i="27" a="1"/>
  <c r="W254" i="27" a="1"/>
  <c r="W255" i="27" a="1"/>
  <c r="W256" i="27" a="1"/>
  <c r="W257" i="27" a="1"/>
  <c r="W258" i="27" a="1"/>
  <c r="W259" i="27" a="1"/>
  <c r="W260" i="27" a="1"/>
  <c r="W261" i="27" a="1"/>
  <c r="W262" i="27" a="1"/>
  <c r="W263" i="27" a="1"/>
  <c r="W264" i="27" a="1"/>
  <c r="W265" i="27" a="1"/>
  <c r="W266" i="27" a="1"/>
  <c r="W267" i="27" a="1"/>
  <c r="W268" i="27" a="1"/>
  <c r="W269" i="27" a="1"/>
  <c r="W270" i="27" a="1"/>
  <c r="W271" i="27" a="1"/>
  <c r="W272" i="27" a="1"/>
  <c r="W273" i="27" a="1"/>
  <c r="W274" i="27" a="1"/>
  <c r="W275" i="27" a="1"/>
  <c r="W276" i="27" a="1"/>
  <c r="W277" i="27" a="1"/>
  <c r="W278" i="27" a="1"/>
  <c r="W279" i="27" a="1"/>
  <c r="W280" i="27" a="1"/>
  <c r="W281" i="27" a="1"/>
  <c r="W282" i="27" a="1"/>
  <c r="W283" i="27" a="1"/>
  <c r="W284" i="27" a="1"/>
  <c r="W285" i="27" a="1"/>
  <c r="W286" i="27" a="1"/>
  <c r="W287" i="27" a="1"/>
  <c r="W288" i="27" a="1"/>
  <c r="W289" i="27" a="1"/>
  <c r="W290" i="27" a="1"/>
  <c r="W291" i="27" a="1"/>
  <c r="W292" i="27" a="1"/>
  <c r="W293" i="27" a="1"/>
  <c r="W294" i="27" a="1"/>
  <c r="W295" i="27" a="1"/>
  <c r="W296" i="27" a="1"/>
  <c r="W297" i="27" a="1"/>
  <c r="W298" i="27" a="1"/>
  <c r="W299" i="27" a="1"/>
  <c r="W300" i="27" a="1"/>
  <c r="W301" i="27" a="1"/>
  <c r="W302" i="27" a="1"/>
  <c r="W303" i="27" a="1"/>
  <c r="W304" i="27" a="1"/>
  <c r="W305" i="27" a="1"/>
  <c r="W306" i="27" a="1"/>
  <c r="W307" i="27" a="1"/>
  <c r="W308" i="27" a="1"/>
  <c r="W309" i="27" a="1"/>
  <c r="W310" i="27" a="1"/>
  <c r="W311" i="27" a="1"/>
  <c r="W312" i="27" a="1"/>
  <c r="W313" i="27" a="1"/>
  <c r="W314" i="27" a="1"/>
  <c r="W315" i="27" a="1"/>
  <c r="W316" i="27" a="1"/>
  <c r="W317" i="27" a="1"/>
  <c r="W318" i="27" a="1"/>
  <c r="W319" i="27" a="1"/>
  <c r="W320" i="27" a="1"/>
  <c r="W321" i="27" a="1"/>
  <c r="W322" i="27" a="1"/>
  <c r="W323" i="27" a="1"/>
  <c r="W324" i="27" a="1"/>
  <c r="W325" i="27" a="1"/>
  <c r="W326" i="27" a="1"/>
  <c r="W327" i="27" a="1"/>
  <c r="W328" i="27" a="1"/>
  <c r="W329" i="27" a="1"/>
  <c r="W330" i="27" a="1"/>
  <c r="W331" i="27" a="1"/>
  <c r="W332" i="27" a="1"/>
  <c r="W333" i="27" a="1"/>
  <c r="W334" i="27" a="1"/>
  <c r="W335" i="27" a="1"/>
  <c r="W336" i="27" a="1"/>
  <c r="W337" i="27" a="1"/>
  <c r="W338" i="27" a="1"/>
  <c r="W339" i="27" a="1"/>
  <c r="W340" i="27" a="1"/>
  <c r="W341" i="27" a="1"/>
  <c r="W342" i="27" a="1"/>
  <c r="W343" i="27" a="1"/>
  <c r="W344" i="27" a="1"/>
  <c r="W345" i="27" a="1"/>
  <c r="W346" i="27" a="1"/>
  <c r="W347" i="27" a="1"/>
  <c r="W348" i="27" a="1"/>
  <c r="W349" i="27" a="1"/>
  <c r="W350" i="27" a="1"/>
  <c r="W351" i="27" a="1"/>
  <c r="W352" i="27" a="1"/>
  <c r="W353" i="27" a="1"/>
  <c r="W354" i="27" a="1"/>
  <c r="W355" i="27" a="1"/>
  <c r="W356" i="27" a="1"/>
  <c r="W357" i="27" a="1"/>
  <c r="W358" i="27" a="1"/>
  <c r="W359" i="27" a="1"/>
  <c r="W360" i="27" a="1"/>
  <c r="W361" i="27" a="1"/>
  <c r="W362" i="27" a="1"/>
  <c r="W363" i="27" a="1"/>
  <c r="W364" i="27" a="1"/>
  <c r="W365" i="27" a="1"/>
  <c r="W366" i="27" a="1"/>
  <c r="W367" i="27" a="1"/>
  <c r="W368" i="27" a="1"/>
  <c r="W369" i="27" a="1"/>
  <c r="W370" i="27" a="1"/>
  <c r="W371" i="27" a="1"/>
  <c r="W372" i="27" a="1"/>
  <c r="W373" i="27" a="1"/>
  <c r="W374" i="27" a="1"/>
  <c r="W375" i="27" a="1"/>
  <c r="W376" i="27" a="1"/>
  <c r="W377" i="27" a="1"/>
  <c r="W378" i="27" a="1"/>
  <c r="W379" i="27" a="1"/>
  <c r="W380" i="27" a="1"/>
  <c r="W381" i="27" a="1"/>
  <c r="W382" i="27" a="1"/>
  <c r="X2" i="27" a="1"/>
  <c r="X3" i="27" a="1"/>
  <c r="X4" i="27" a="1"/>
  <c r="X5" i="27" a="1"/>
  <c r="X6" i="27" a="1"/>
  <c r="X7" i="27" a="1"/>
  <c r="X8" i="27" a="1"/>
  <c r="X9" i="27" a="1"/>
  <c r="X10" i="27" a="1"/>
  <c r="X11" i="27" a="1"/>
  <c r="X12" i="27" a="1"/>
  <c r="X13" i="27" a="1"/>
  <c r="X14" i="27" a="1"/>
  <c r="X15" i="27" a="1"/>
  <c r="X16" i="27" a="1"/>
  <c r="X17" i="27" a="1"/>
  <c r="X18" i="27" a="1"/>
  <c r="X19" i="27" a="1"/>
  <c r="X20" i="27" a="1"/>
  <c r="X21" i="27" a="1"/>
  <c r="X22" i="27" a="1"/>
  <c r="X23" i="27" a="1"/>
  <c r="X24" i="27" a="1"/>
  <c r="X25" i="27" a="1"/>
  <c r="X26" i="27" a="1"/>
  <c r="X27" i="27" a="1"/>
  <c r="X28" i="27" a="1"/>
  <c r="X29" i="27" a="1"/>
  <c r="X30" i="27" a="1"/>
  <c r="X31" i="27" a="1"/>
  <c r="X32" i="27" a="1"/>
  <c r="X33" i="27" a="1"/>
  <c r="X34" i="27" a="1"/>
  <c r="X35" i="27" a="1"/>
  <c r="X36" i="27" a="1"/>
  <c r="X37" i="27" a="1"/>
  <c r="X38" i="27" a="1"/>
  <c r="X39" i="27" a="1"/>
  <c r="X40" i="27" a="1"/>
  <c r="X41" i="27" a="1"/>
  <c r="X42" i="27" a="1"/>
  <c r="X43" i="27" a="1"/>
  <c r="X44" i="27" a="1"/>
  <c r="X45" i="27" a="1"/>
  <c r="X46" i="27" a="1"/>
  <c r="X47" i="27" a="1"/>
  <c r="X48" i="27" a="1"/>
  <c r="X49" i="27" a="1"/>
  <c r="X50" i="27" a="1"/>
  <c r="X51" i="27" a="1"/>
  <c r="X52" i="27" a="1"/>
  <c r="X53" i="27" a="1"/>
  <c r="X54" i="27" a="1"/>
  <c r="X55" i="27" a="1"/>
  <c r="X56" i="27" a="1"/>
  <c r="X57" i="27" a="1"/>
  <c r="X58" i="27" a="1"/>
  <c r="X59" i="27" a="1"/>
  <c r="X60" i="27" a="1"/>
  <c r="X61" i="27" a="1"/>
  <c r="X62" i="27" a="1"/>
  <c r="X63" i="27" a="1"/>
  <c r="X64" i="27" a="1"/>
  <c r="X65" i="27" a="1"/>
  <c r="X66" i="27" a="1"/>
  <c r="X67" i="27" a="1"/>
  <c r="X68" i="27" a="1"/>
  <c r="X69" i="27" a="1"/>
  <c r="X70" i="27" a="1"/>
  <c r="X71" i="27" a="1"/>
  <c r="X72" i="27" a="1"/>
  <c r="X73" i="27" a="1"/>
  <c r="X74" i="27" a="1"/>
  <c r="X75" i="27" a="1"/>
  <c r="X76" i="27" a="1"/>
  <c r="X77" i="27" a="1"/>
  <c r="X78" i="27" a="1"/>
  <c r="X79" i="27" a="1"/>
  <c r="X80" i="27" a="1"/>
  <c r="X81" i="27" a="1"/>
  <c r="X82" i="27" a="1"/>
  <c r="X83" i="27" a="1"/>
  <c r="X84" i="27" a="1"/>
  <c r="X85" i="27" a="1"/>
  <c r="X86" i="27" a="1"/>
  <c r="X87" i="27" a="1"/>
  <c r="X88" i="27" a="1"/>
  <c r="X89" i="27" a="1"/>
  <c r="X90" i="27" a="1"/>
  <c r="X91" i="27" a="1"/>
  <c r="X92" i="27" a="1"/>
  <c r="X93" i="27" a="1"/>
  <c r="X94" i="27" a="1"/>
  <c r="X95" i="27" a="1"/>
  <c r="X96" i="27" a="1"/>
  <c r="X97" i="27" a="1"/>
  <c r="X98" i="27" a="1"/>
  <c r="X99" i="27" a="1"/>
  <c r="X100" i="27" a="1"/>
  <c r="X101" i="27" a="1"/>
  <c r="X102" i="27" a="1"/>
  <c r="X103" i="27" a="1"/>
  <c r="X104" i="27" a="1"/>
  <c r="X105" i="27" a="1"/>
  <c r="X106" i="27" a="1"/>
  <c r="X107" i="27" a="1"/>
  <c r="X108" i="27" a="1"/>
  <c r="X109" i="27" a="1"/>
  <c r="X110" i="27" a="1"/>
  <c r="X111" i="27" a="1"/>
  <c r="X112" i="27" a="1"/>
  <c r="X113" i="27" a="1"/>
  <c r="X114" i="27" a="1"/>
  <c r="X115" i="27" a="1"/>
  <c r="X116" i="27" a="1"/>
  <c r="X117" i="27" a="1"/>
  <c r="X118" i="27" a="1"/>
  <c r="X119" i="27" a="1"/>
  <c r="X120" i="27" a="1"/>
  <c r="X121" i="27" a="1"/>
  <c r="X122" i="27" a="1"/>
  <c r="X123" i="27" a="1"/>
  <c r="X124" i="27" a="1"/>
  <c r="X125" i="27" a="1"/>
  <c r="X126" i="27" a="1"/>
  <c r="X127" i="27" a="1"/>
  <c r="X128" i="27" a="1"/>
  <c r="X129" i="27" a="1"/>
  <c r="X130" i="27" a="1"/>
  <c r="X131" i="27" a="1"/>
  <c r="X132" i="27" a="1"/>
  <c r="X133" i="27" a="1"/>
  <c r="X134" i="27" a="1"/>
  <c r="X135" i="27" a="1"/>
  <c r="X136" i="27" a="1"/>
  <c r="X137" i="27" a="1"/>
  <c r="X138" i="27" a="1"/>
  <c r="X139" i="27" a="1"/>
  <c r="X140" i="27" a="1"/>
  <c r="X141" i="27" a="1"/>
  <c r="X142" i="27" a="1"/>
  <c r="X143" i="27" a="1"/>
  <c r="X144" i="27" a="1"/>
  <c r="X145" i="27" a="1"/>
  <c r="X146" i="27" a="1"/>
  <c r="X147" i="27" a="1"/>
  <c r="X148" i="27" a="1"/>
  <c r="X149" i="27" a="1"/>
  <c r="X150" i="27" a="1"/>
  <c r="X151" i="27" a="1"/>
  <c r="X152" i="27" a="1"/>
  <c r="X153" i="27" a="1"/>
  <c r="X154" i="27" a="1"/>
  <c r="X155" i="27" a="1"/>
  <c r="X156" i="27" a="1"/>
  <c r="X157" i="27" a="1"/>
  <c r="X158" i="27" a="1"/>
  <c r="X159" i="27" a="1"/>
  <c r="X160" i="27" a="1"/>
  <c r="X161" i="27" a="1"/>
  <c r="X162" i="27" a="1"/>
  <c r="X163" i="27" a="1"/>
  <c r="X164" i="27" a="1"/>
  <c r="X165" i="27" a="1"/>
  <c r="X166" i="27" a="1"/>
  <c r="X167" i="27" a="1"/>
  <c r="X168" i="27" a="1"/>
  <c r="X169" i="27" a="1"/>
  <c r="X170" i="27" a="1"/>
  <c r="X171" i="27" a="1"/>
  <c r="X172" i="27" a="1"/>
  <c r="X173" i="27" a="1"/>
  <c r="X174" i="27" a="1"/>
  <c r="X175" i="27" a="1"/>
  <c r="X176" i="27" a="1"/>
  <c r="X177" i="27" a="1"/>
  <c r="X178" i="27" a="1"/>
  <c r="X179" i="27" a="1"/>
  <c r="X180" i="27" a="1"/>
  <c r="X181" i="27" a="1"/>
  <c r="X182" i="27" a="1"/>
  <c r="X183" i="27" a="1"/>
  <c r="X184" i="27" a="1"/>
  <c r="X185" i="27" a="1"/>
  <c r="X186" i="27" a="1"/>
  <c r="X187" i="27" a="1"/>
  <c r="X188" i="27" a="1"/>
  <c r="X189" i="27" a="1"/>
  <c r="X190" i="27" a="1"/>
  <c r="X191" i="27" a="1"/>
  <c r="X192" i="27" a="1"/>
  <c r="X193" i="27" a="1"/>
  <c r="X194" i="27" a="1"/>
  <c r="X195" i="27" a="1"/>
  <c r="X196" i="27" a="1"/>
  <c r="X197" i="27" a="1"/>
  <c r="X198" i="27" a="1"/>
  <c r="X199" i="27" a="1"/>
  <c r="X200" i="27" a="1"/>
  <c r="X201" i="27" a="1"/>
  <c r="X202" i="27" a="1"/>
  <c r="X203" i="27" a="1"/>
  <c r="X204" i="27" a="1"/>
  <c r="X205" i="27" a="1"/>
  <c r="X206" i="27" a="1"/>
  <c r="X207" i="27" a="1"/>
  <c r="X208" i="27" a="1"/>
  <c r="X209" i="27" a="1"/>
  <c r="X210" i="27" a="1"/>
  <c r="X211" i="27" a="1"/>
  <c r="X212" i="27" a="1"/>
  <c r="X213" i="27" a="1"/>
  <c r="X214" i="27" a="1"/>
  <c r="X215" i="27" a="1"/>
  <c r="X216" i="27" a="1"/>
  <c r="X217" i="27" a="1"/>
  <c r="X218" i="27" a="1"/>
  <c r="X219" i="27" a="1"/>
  <c r="X220" i="27" a="1"/>
  <c r="X221" i="27" a="1"/>
  <c r="X222" i="27" a="1"/>
  <c r="X223" i="27" a="1"/>
  <c r="X224" i="27" a="1"/>
  <c r="X225" i="27" a="1"/>
  <c r="X226" i="27" a="1"/>
  <c r="X227" i="27" a="1"/>
  <c r="X228" i="27" a="1"/>
  <c r="X229" i="27" a="1"/>
  <c r="X230" i="27" a="1"/>
  <c r="X231" i="27" a="1"/>
  <c r="X232" i="27" a="1"/>
  <c r="X233" i="27" a="1"/>
  <c r="X234" i="27" a="1"/>
  <c r="X235" i="27" a="1"/>
  <c r="X236" i="27" a="1"/>
  <c r="X237" i="27" a="1"/>
  <c r="X238" i="27" a="1"/>
  <c r="X239" i="27" a="1"/>
  <c r="X240" i="27" a="1"/>
  <c r="X241" i="27" a="1"/>
  <c r="X242" i="27" a="1"/>
  <c r="X243" i="27" a="1"/>
  <c r="X244" i="27" a="1"/>
  <c r="X245" i="27" a="1"/>
  <c r="X246" i="27" a="1"/>
  <c r="X247" i="27" a="1"/>
  <c r="X248" i="27" a="1"/>
  <c r="X249" i="27" a="1"/>
  <c r="X250" i="27" a="1"/>
  <c r="X251" i="27" a="1"/>
  <c r="X252" i="27" a="1"/>
  <c r="X253" i="27" a="1"/>
  <c r="X254" i="27" a="1"/>
  <c r="X255" i="27" a="1"/>
  <c r="X256" i="27" a="1"/>
  <c r="X257" i="27" a="1"/>
  <c r="X258" i="27" a="1"/>
  <c r="X259" i="27" a="1"/>
  <c r="X260" i="27" a="1"/>
  <c r="X261" i="27" a="1"/>
  <c r="X262" i="27" a="1"/>
  <c r="X263" i="27" a="1"/>
  <c r="X264" i="27" a="1"/>
  <c r="X265" i="27" a="1"/>
  <c r="X266" i="27" a="1"/>
  <c r="X267" i="27" a="1"/>
  <c r="X268" i="27" a="1"/>
  <c r="X269" i="27" a="1"/>
  <c r="X270" i="27" a="1"/>
  <c r="X271" i="27" a="1"/>
  <c r="X272" i="27" a="1"/>
  <c r="X273" i="27" a="1"/>
  <c r="X274" i="27" a="1"/>
  <c r="X275" i="27" a="1"/>
  <c r="X276" i="27" a="1"/>
  <c r="X277" i="27" a="1"/>
  <c r="X278" i="27" a="1"/>
  <c r="X279" i="27" a="1"/>
  <c r="X280" i="27" a="1"/>
  <c r="X281" i="27" a="1"/>
  <c r="X282" i="27" a="1"/>
  <c r="X283" i="27" a="1"/>
  <c r="X284" i="27" a="1"/>
  <c r="X285" i="27" a="1"/>
  <c r="X286" i="27" a="1"/>
  <c r="X287" i="27" a="1"/>
  <c r="X288" i="27" a="1"/>
  <c r="X289" i="27" a="1"/>
  <c r="X290" i="27" a="1"/>
  <c r="X291" i="27" a="1"/>
  <c r="X292" i="27" a="1"/>
  <c r="X293" i="27" a="1"/>
  <c r="X294" i="27" a="1"/>
  <c r="X295" i="27" a="1"/>
  <c r="X296" i="27" a="1"/>
  <c r="X297" i="27" a="1"/>
  <c r="X298" i="27" a="1"/>
  <c r="X299" i="27" a="1"/>
  <c r="X300" i="27" a="1"/>
  <c r="X301" i="27" a="1"/>
  <c r="X302" i="27" a="1"/>
  <c r="X303" i="27" a="1"/>
  <c r="X304" i="27" a="1"/>
  <c r="X305" i="27" a="1"/>
  <c r="X306" i="27" a="1"/>
  <c r="X307" i="27" a="1"/>
  <c r="X308" i="27" a="1"/>
  <c r="X309" i="27" a="1"/>
  <c r="X310" i="27" a="1"/>
  <c r="X311" i="27" a="1"/>
  <c r="X312" i="27" a="1"/>
  <c r="X313" i="27" a="1"/>
  <c r="X314" i="27" a="1"/>
  <c r="X315" i="27" a="1"/>
  <c r="X316" i="27" a="1"/>
  <c r="X317" i="27" a="1"/>
  <c r="X318" i="27" a="1"/>
  <c r="X319" i="27" a="1"/>
  <c r="X320" i="27" a="1"/>
  <c r="X321" i="27" a="1"/>
  <c r="X322" i="27" a="1"/>
  <c r="X323" i="27" a="1"/>
  <c r="X324" i="27" a="1"/>
  <c r="X325" i="27" a="1"/>
  <c r="X326" i="27" a="1"/>
  <c r="X327" i="27" a="1"/>
  <c r="X328" i="27" a="1"/>
  <c r="X329" i="27" a="1"/>
  <c r="X330" i="27" a="1"/>
  <c r="X331" i="27" a="1"/>
  <c r="X332" i="27" a="1"/>
  <c r="X333" i="27" a="1"/>
  <c r="X334" i="27" a="1"/>
  <c r="X335" i="27" a="1"/>
  <c r="X336" i="27" a="1"/>
  <c r="X337" i="27" a="1"/>
  <c r="X338" i="27" a="1"/>
  <c r="X339" i="27" a="1"/>
  <c r="X340" i="27" a="1"/>
  <c r="X341" i="27" a="1"/>
  <c r="X342" i="27" a="1"/>
  <c r="X343" i="27" a="1"/>
  <c r="X344" i="27" a="1"/>
  <c r="X345" i="27" a="1"/>
  <c r="X346" i="27" a="1"/>
  <c r="X347" i="27" a="1"/>
  <c r="X348" i="27" a="1"/>
  <c r="X349" i="27" a="1"/>
  <c r="X350" i="27" a="1"/>
  <c r="X351" i="27" a="1"/>
  <c r="X352" i="27" a="1"/>
  <c r="X353" i="27" a="1"/>
  <c r="X354" i="27" a="1"/>
  <c r="X355" i="27" a="1"/>
  <c r="X356" i="27" a="1"/>
  <c r="X357" i="27" a="1"/>
  <c r="X358" i="27" a="1"/>
  <c r="X359" i="27" a="1"/>
  <c r="X360" i="27" a="1"/>
  <c r="X361" i="27" a="1"/>
  <c r="X362" i="27" a="1"/>
  <c r="X363" i="27" a="1"/>
  <c r="X364" i="27" a="1"/>
  <c r="X365" i="27" a="1"/>
  <c r="X366" i="27" a="1"/>
  <c r="X367" i="27" a="1"/>
  <c r="X368" i="27" a="1"/>
  <c r="X369" i="27" a="1"/>
  <c r="X370" i="27" a="1"/>
  <c r="X371" i="27" a="1"/>
  <c r="X372" i="27" a="1"/>
  <c r="X373" i="27" a="1"/>
  <c r="X374" i="27" a="1"/>
  <c r="X375" i="27" a="1"/>
  <c r="X376" i="27" a="1"/>
  <c r="X377" i="27" a="1"/>
  <c r="X378" i="27" a="1"/>
  <c r="X379" i="27" a="1"/>
  <c r="X380" i="27" a="1"/>
  <c r="X381" i="27" a="1"/>
  <c r="X382" i="27" a="1"/>
  <c r="Y2" i="27" a="1"/>
  <c r="Y3" i="27" a="1"/>
  <c r="Y4" i="27" a="1"/>
  <c r="Y5" i="27" a="1"/>
  <c r="Y6" i="27" a="1"/>
  <c r="Y7" i="27" a="1"/>
  <c r="Y8" i="27" a="1"/>
  <c r="Y9" i="27" a="1"/>
  <c r="Y10" i="27" a="1"/>
  <c r="Y11" i="27" a="1"/>
  <c r="Y12" i="27" a="1"/>
  <c r="Y13" i="27" a="1"/>
  <c r="Y14" i="27" a="1"/>
  <c r="Y15" i="27" a="1"/>
  <c r="Y16" i="27" a="1"/>
  <c r="Y17" i="27" a="1"/>
  <c r="Y18" i="27" a="1"/>
  <c r="Y19" i="27" a="1"/>
  <c r="Y20" i="27" a="1"/>
  <c r="Y21" i="27" a="1"/>
  <c r="Y22" i="27" a="1"/>
  <c r="Y23" i="27" a="1"/>
  <c r="Y24" i="27" a="1"/>
  <c r="Y25" i="27" a="1"/>
  <c r="Y26" i="27" a="1"/>
  <c r="Y27" i="27" a="1"/>
  <c r="Y28" i="27" a="1"/>
  <c r="Y29" i="27" a="1"/>
  <c r="Y30" i="27" a="1"/>
  <c r="Y31" i="27" a="1"/>
  <c r="Y32" i="27" a="1"/>
  <c r="Y33" i="27" a="1"/>
  <c r="Y34" i="27" a="1"/>
  <c r="Y35" i="27" a="1"/>
  <c r="Y36" i="27" a="1"/>
  <c r="Y37" i="27" a="1"/>
  <c r="Y38" i="27" a="1"/>
  <c r="Y39" i="27" a="1"/>
  <c r="Y40" i="27" a="1"/>
  <c r="Y41" i="27" a="1"/>
  <c r="Y42" i="27" a="1"/>
  <c r="Y43" i="27" a="1"/>
  <c r="Y44" i="27" a="1"/>
  <c r="Y45" i="27" a="1"/>
  <c r="Y46" i="27" a="1"/>
  <c r="Y47" i="27" a="1"/>
  <c r="Y48" i="27" a="1"/>
  <c r="Y49" i="27" a="1"/>
  <c r="Y50" i="27" a="1"/>
  <c r="Y51" i="27" a="1"/>
  <c r="Y52" i="27" a="1"/>
  <c r="Y53" i="27" a="1"/>
  <c r="Y54" i="27" a="1"/>
  <c r="Y55" i="27" a="1"/>
  <c r="Y56" i="27" a="1"/>
  <c r="Y57" i="27" a="1"/>
  <c r="Y58" i="27" a="1"/>
  <c r="Y59" i="27" a="1"/>
  <c r="Y60" i="27" a="1"/>
  <c r="Y61" i="27" a="1"/>
  <c r="Y62" i="27" a="1"/>
  <c r="Y63" i="27" a="1"/>
  <c r="Y64" i="27" a="1"/>
  <c r="Y65" i="27" a="1"/>
  <c r="Y66" i="27" a="1"/>
  <c r="Y67" i="27" a="1"/>
  <c r="Y68" i="27" a="1"/>
  <c r="Y69" i="27" a="1"/>
  <c r="Y70" i="27" a="1"/>
  <c r="Y71" i="27" a="1"/>
  <c r="Y72" i="27" a="1"/>
  <c r="Y73" i="27" a="1"/>
  <c r="Y74" i="27" a="1"/>
  <c r="Y75" i="27" a="1"/>
  <c r="Y76" i="27" a="1"/>
  <c r="Y77" i="27" a="1"/>
  <c r="Y78" i="27" a="1"/>
  <c r="Y79" i="27" a="1"/>
  <c r="Y80" i="27" a="1"/>
  <c r="Y81" i="27" a="1"/>
  <c r="Y82" i="27" a="1"/>
  <c r="Y83" i="27" a="1"/>
  <c r="Y84" i="27" a="1"/>
  <c r="Y85" i="27" a="1"/>
  <c r="Y86" i="27" a="1"/>
  <c r="Y87" i="27" a="1"/>
  <c r="Y88" i="27" a="1"/>
  <c r="Y89" i="27" a="1"/>
  <c r="Y90" i="27" a="1"/>
  <c r="Y91" i="27" a="1"/>
  <c r="Y92" i="27" a="1"/>
  <c r="Y93" i="27" a="1"/>
  <c r="Y94" i="27" a="1"/>
  <c r="Y95" i="27" a="1"/>
  <c r="Y96" i="27" a="1"/>
  <c r="Y97" i="27" a="1"/>
  <c r="Y98" i="27" a="1"/>
  <c r="Y99" i="27" a="1"/>
  <c r="Y100" i="27" a="1"/>
  <c r="Y101" i="27" a="1"/>
  <c r="Y102" i="27" a="1"/>
  <c r="Y103" i="27" a="1"/>
  <c r="Y104" i="27" a="1"/>
  <c r="Y105" i="27" a="1"/>
  <c r="Y106" i="27" a="1"/>
  <c r="Y107" i="27" a="1"/>
  <c r="Y108" i="27" a="1"/>
  <c r="Y109" i="27" a="1"/>
  <c r="Y110" i="27" a="1"/>
  <c r="Y111" i="27" a="1"/>
  <c r="Y112" i="27" a="1"/>
  <c r="Y113" i="27" a="1"/>
  <c r="Y114" i="27" a="1"/>
  <c r="Y115" i="27" a="1"/>
  <c r="Y116" i="27" a="1"/>
  <c r="Y117" i="27" a="1"/>
  <c r="Y118" i="27" a="1"/>
  <c r="Y119" i="27" a="1"/>
  <c r="Y120" i="27" a="1"/>
  <c r="Y121" i="27" a="1"/>
  <c r="Y122" i="27" a="1"/>
  <c r="Y123" i="27" a="1"/>
  <c r="Y124" i="27" a="1"/>
  <c r="Y125" i="27" a="1"/>
  <c r="Y126" i="27" a="1"/>
  <c r="Y127" i="27" a="1"/>
  <c r="Y128" i="27" a="1"/>
  <c r="Y129" i="27" a="1"/>
  <c r="Y130" i="27" a="1"/>
  <c r="Y131" i="27" a="1"/>
  <c r="Y132" i="27" a="1"/>
  <c r="Y133" i="27" a="1"/>
  <c r="Y134" i="27" a="1"/>
  <c r="Y135" i="27" a="1"/>
  <c r="Y136" i="27" a="1"/>
  <c r="Y137" i="27" a="1"/>
  <c r="Y138" i="27" a="1"/>
  <c r="Y139" i="27" a="1"/>
  <c r="Y140" i="27" a="1"/>
  <c r="Y141" i="27" a="1"/>
  <c r="Y142" i="27" a="1"/>
  <c r="Y143" i="27" a="1"/>
  <c r="Y144" i="27" a="1"/>
  <c r="Y145" i="27" a="1"/>
  <c r="Y146" i="27" a="1"/>
  <c r="Y147" i="27" a="1"/>
  <c r="Y148" i="27" a="1"/>
  <c r="Y149" i="27" a="1"/>
  <c r="Y150" i="27" a="1"/>
  <c r="Y151" i="27" a="1"/>
  <c r="Y152" i="27" a="1"/>
  <c r="Y153" i="27" a="1"/>
  <c r="Y154" i="27" a="1"/>
  <c r="Y155" i="27" a="1"/>
  <c r="Y156" i="27" a="1"/>
  <c r="Y157" i="27" a="1"/>
  <c r="Y158" i="27" a="1"/>
  <c r="Y159" i="27" a="1"/>
  <c r="Y160" i="27" a="1"/>
  <c r="Y161" i="27" a="1"/>
  <c r="Y162" i="27" a="1"/>
  <c r="Y163" i="27" a="1"/>
  <c r="Y164" i="27" a="1"/>
  <c r="Y165" i="27" a="1"/>
  <c r="Y166" i="27" a="1"/>
  <c r="Y167" i="27" a="1"/>
  <c r="Y168" i="27" a="1"/>
  <c r="Y169" i="27" a="1"/>
  <c r="Y170" i="27" a="1"/>
  <c r="Y171" i="27" a="1"/>
  <c r="Y172" i="27" a="1"/>
  <c r="Y173" i="27" a="1"/>
  <c r="Y174" i="27" a="1"/>
  <c r="Y175" i="27" a="1"/>
  <c r="Y176" i="27" a="1"/>
  <c r="Y177" i="27" a="1"/>
  <c r="Y178" i="27" a="1"/>
  <c r="Y179" i="27" a="1"/>
  <c r="Y180" i="27" a="1"/>
  <c r="Y181" i="27" a="1"/>
  <c r="Y182" i="27" a="1"/>
  <c r="Y183" i="27" a="1"/>
  <c r="Y184" i="27" a="1"/>
  <c r="Y185" i="27" a="1"/>
  <c r="Y186" i="27" a="1"/>
  <c r="Y187" i="27" a="1"/>
  <c r="Y188" i="27" a="1"/>
  <c r="Y189" i="27" a="1"/>
  <c r="Y190" i="27" a="1"/>
  <c r="Y191" i="27" a="1"/>
  <c r="Y192" i="27" a="1"/>
  <c r="Y193" i="27" a="1"/>
  <c r="Y194" i="27" a="1"/>
  <c r="Y195" i="27" a="1"/>
  <c r="Y196" i="27" a="1"/>
  <c r="Y197" i="27" a="1"/>
  <c r="Y198" i="27" a="1"/>
  <c r="Y199" i="27" a="1"/>
  <c r="Y200" i="27" a="1"/>
  <c r="Y201" i="27" a="1"/>
  <c r="Y202" i="27" a="1"/>
  <c r="Y203" i="27" a="1"/>
  <c r="Y204" i="27" a="1"/>
  <c r="Y205" i="27" a="1"/>
  <c r="Y206" i="27" a="1"/>
  <c r="Y207" i="27" a="1"/>
  <c r="Y208" i="27" a="1"/>
  <c r="Y209" i="27" a="1"/>
  <c r="Y210" i="27" a="1"/>
  <c r="Y211" i="27" a="1"/>
  <c r="Y212" i="27" a="1"/>
  <c r="Y213" i="27" a="1"/>
  <c r="Y214" i="27" a="1"/>
  <c r="Y215" i="27" a="1"/>
  <c r="Y216" i="27" a="1"/>
  <c r="Y217" i="27" a="1"/>
  <c r="Y218" i="27" a="1"/>
  <c r="Y219" i="27" a="1"/>
  <c r="Y220" i="27" a="1"/>
  <c r="Y221" i="27" a="1"/>
  <c r="Y222" i="27" a="1"/>
  <c r="Y223" i="27" a="1"/>
  <c r="Y224" i="27" a="1"/>
  <c r="Y225" i="27" a="1"/>
  <c r="Y226" i="27" a="1"/>
  <c r="Y227" i="27" a="1"/>
  <c r="Y228" i="27" a="1"/>
  <c r="Y229" i="27" a="1"/>
  <c r="Y230" i="27" a="1"/>
  <c r="Y231" i="27" a="1"/>
  <c r="Y232" i="27" a="1"/>
  <c r="Y233" i="27" a="1"/>
  <c r="Y234" i="27" a="1"/>
  <c r="Y235" i="27" a="1"/>
  <c r="Y236" i="27" a="1"/>
  <c r="Y237" i="27" a="1"/>
  <c r="Y238" i="27" a="1"/>
  <c r="Y239" i="27" a="1"/>
  <c r="Y240" i="27" a="1"/>
  <c r="Y241" i="27" a="1"/>
  <c r="Y242" i="27" a="1"/>
  <c r="Y243" i="27" a="1"/>
  <c r="Y244" i="27" a="1"/>
  <c r="Y245" i="27" a="1"/>
  <c r="Y246" i="27" a="1"/>
  <c r="Y247" i="27" a="1"/>
  <c r="Y248" i="27" a="1"/>
  <c r="Y249" i="27" a="1"/>
  <c r="Y250" i="27" a="1"/>
  <c r="Y251" i="27" a="1"/>
  <c r="Y252" i="27" a="1"/>
  <c r="Y253" i="27" a="1"/>
  <c r="Y254" i="27" a="1"/>
  <c r="Y255" i="27" a="1"/>
  <c r="Y256" i="27" a="1"/>
  <c r="Y257" i="27" a="1"/>
  <c r="Y258" i="27" a="1"/>
  <c r="Y259" i="27" a="1"/>
  <c r="Y260" i="27" a="1"/>
  <c r="Y261" i="27" a="1"/>
  <c r="Y262" i="27" a="1"/>
  <c r="Y263" i="27" a="1"/>
  <c r="Y264" i="27" a="1"/>
  <c r="Y265" i="27" a="1"/>
  <c r="Y266" i="27" a="1"/>
  <c r="Y267" i="27" a="1"/>
  <c r="Y268" i="27" a="1"/>
  <c r="Y269" i="27" a="1"/>
  <c r="Y270" i="27" a="1"/>
  <c r="Y271" i="27" a="1"/>
  <c r="Y272" i="27" a="1"/>
  <c r="Y273" i="27" a="1"/>
  <c r="Y274" i="27" a="1"/>
  <c r="Y275" i="27" a="1"/>
  <c r="Y276" i="27" a="1"/>
  <c r="Y277" i="27" a="1"/>
  <c r="Y278" i="27" a="1"/>
  <c r="Y279" i="27" a="1"/>
  <c r="Y280" i="27" a="1"/>
  <c r="Y281" i="27" a="1"/>
  <c r="Y282" i="27" a="1"/>
  <c r="Y283" i="27" a="1"/>
  <c r="Y284" i="27" a="1"/>
  <c r="Y285" i="27" a="1"/>
  <c r="Y286" i="27" a="1"/>
  <c r="Y287" i="27" a="1"/>
  <c r="Y288" i="27" a="1"/>
  <c r="Y289" i="27" a="1"/>
  <c r="Y290" i="27" a="1"/>
  <c r="Y291" i="27" a="1"/>
  <c r="Y292" i="27" a="1"/>
  <c r="Y293" i="27" a="1"/>
  <c r="Y294" i="27" a="1"/>
  <c r="Y295" i="27" a="1"/>
  <c r="Y296" i="27" a="1"/>
  <c r="Y297" i="27" a="1"/>
  <c r="Y298" i="27" a="1"/>
  <c r="Y299" i="27" a="1"/>
  <c r="Y300" i="27" a="1"/>
  <c r="Y301" i="27" a="1"/>
  <c r="Y302" i="27" a="1"/>
  <c r="Y303" i="27" a="1"/>
  <c r="Y304" i="27" a="1"/>
  <c r="Y305" i="27" a="1"/>
  <c r="Y306" i="27" a="1"/>
  <c r="Y307" i="27" a="1"/>
  <c r="Y308" i="27" a="1"/>
  <c r="Y309" i="27" a="1"/>
  <c r="Y310" i="27" a="1"/>
  <c r="Y311" i="27" a="1"/>
  <c r="Y312" i="27" a="1"/>
  <c r="Y313" i="27" a="1"/>
  <c r="Y314" i="27" a="1"/>
  <c r="Y315" i="27" a="1"/>
  <c r="Y316" i="27" a="1"/>
  <c r="Y317" i="27" a="1"/>
  <c r="Y318" i="27" a="1"/>
  <c r="Y319" i="27" a="1"/>
  <c r="Y320" i="27" a="1"/>
  <c r="Y321" i="27" a="1"/>
  <c r="Y322" i="27" a="1"/>
  <c r="Y323" i="27" a="1"/>
  <c r="Y324" i="27" a="1"/>
  <c r="Y325" i="27" a="1"/>
  <c r="Y326" i="27" a="1"/>
  <c r="Y327" i="27" a="1"/>
  <c r="Y328" i="27" a="1"/>
  <c r="Y329" i="27" a="1"/>
  <c r="Y330" i="27" a="1"/>
  <c r="Y331" i="27" a="1"/>
  <c r="Y332" i="27" a="1"/>
  <c r="Y333" i="27" a="1"/>
  <c r="Y334" i="27" a="1"/>
  <c r="Y335" i="27" a="1"/>
  <c r="Y336" i="27" a="1"/>
  <c r="Y337" i="27" a="1"/>
  <c r="Y338" i="27" a="1"/>
  <c r="Y339" i="27" a="1"/>
  <c r="Y340" i="27" a="1"/>
  <c r="Y341" i="27" a="1"/>
  <c r="Y342" i="27" a="1"/>
  <c r="Y343" i="27" a="1"/>
  <c r="Y344" i="27" a="1"/>
  <c r="Y345" i="27" a="1"/>
  <c r="Y346" i="27" a="1"/>
  <c r="Y347" i="27" a="1"/>
  <c r="Y348" i="27" a="1"/>
  <c r="Y349" i="27" a="1"/>
  <c r="Y350" i="27" a="1"/>
  <c r="Y351" i="27" a="1"/>
  <c r="Y352" i="27" a="1"/>
  <c r="Y353" i="27" a="1"/>
  <c r="Y354" i="27" a="1"/>
  <c r="Y355" i="27" a="1"/>
  <c r="Y356" i="27" a="1"/>
  <c r="Y357" i="27" a="1"/>
  <c r="Y358" i="27" a="1"/>
  <c r="Y359" i="27" a="1"/>
  <c r="Y360" i="27" a="1"/>
  <c r="Y361" i="27" a="1"/>
  <c r="Y362" i="27" a="1"/>
  <c r="Y363" i="27" a="1"/>
  <c r="Y364" i="27" a="1"/>
  <c r="Y365" i="27" a="1"/>
  <c r="Y366" i="27" a="1"/>
  <c r="Y367" i="27" a="1"/>
  <c r="Y368" i="27" a="1"/>
  <c r="Y369" i="27" a="1"/>
  <c r="Y370" i="27" a="1"/>
  <c r="Y371" i="27" a="1"/>
  <c r="Y372" i="27" a="1"/>
  <c r="Y373" i="27" a="1"/>
  <c r="Y374" i="27" a="1"/>
  <c r="Y375" i="27" a="1"/>
  <c r="Y376" i="27" a="1"/>
  <c r="Y377" i="27" a="1"/>
  <c r="Y378" i="27" a="1"/>
  <c r="Y379" i="27" a="1"/>
  <c r="Y380" i="27" a="1"/>
  <c r="Y381" i="27" a="1"/>
  <c r="Y382" i="27" a="1"/>
  <c r="Z2" i="27" a="1"/>
  <c r="Z3" i="27" a="1"/>
  <c r="Z4" i="27" a="1"/>
  <c r="Z5" i="27" a="1"/>
  <c r="Z6" i="27" a="1"/>
  <c r="Z7" i="27" a="1"/>
  <c r="Z8" i="27" a="1"/>
  <c r="Z9" i="27" a="1"/>
  <c r="Z10" i="27" a="1"/>
  <c r="Z11" i="27" a="1"/>
  <c r="Z12" i="27" a="1"/>
  <c r="Z13" i="27" a="1"/>
  <c r="Z14" i="27" a="1"/>
  <c r="Z15" i="27" a="1"/>
  <c r="Z16" i="27" a="1"/>
  <c r="Z17" i="27" a="1"/>
  <c r="Z18" i="27" a="1"/>
  <c r="Z19" i="27" a="1"/>
  <c r="Z20" i="27" a="1"/>
  <c r="Z21" i="27" a="1"/>
  <c r="Z22" i="27" a="1"/>
  <c r="Z23" i="27" a="1"/>
  <c r="Z24" i="27" a="1"/>
  <c r="Z25" i="27" a="1"/>
  <c r="Z26" i="27" a="1"/>
  <c r="Z27" i="27" a="1"/>
  <c r="Z28" i="27" a="1"/>
  <c r="Z29" i="27" a="1"/>
  <c r="Z30" i="27" a="1"/>
  <c r="Z31" i="27" a="1"/>
  <c r="Z32" i="27" a="1"/>
  <c r="Z33" i="27" a="1"/>
  <c r="Z34" i="27" a="1"/>
  <c r="Z35" i="27" a="1"/>
  <c r="Z36" i="27" a="1"/>
  <c r="Z37" i="27" a="1"/>
  <c r="Z38" i="27" a="1"/>
  <c r="Z39" i="27" a="1"/>
  <c r="Z40" i="27" a="1"/>
  <c r="Z41" i="27" a="1"/>
  <c r="Z42" i="27" a="1"/>
  <c r="Z43" i="27" a="1"/>
  <c r="Z44" i="27" a="1"/>
  <c r="Z45" i="27" a="1"/>
  <c r="Z46" i="27" a="1"/>
  <c r="Z47" i="27" a="1"/>
  <c r="Z48" i="27" a="1"/>
  <c r="Z49" i="27" a="1"/>
  <c r="Z50" i="27" a="1"/>
  <c r="Z51" i="27" a="1"/>
  <c r="Z52" i="27" a="1"/>
  <c r="Z53" i="27" a="1"/>
  <c r="Z54" i="27" a="1"/>
  <c r="Z55" i="27" a="1"/>
  <c r="Z56" i="27" a="1"/>
  <c r="Z57" i="27" a="1"/>
  <c r="Z58" i="27" a="1"/>
  <c r="Z59" i="27" a="1"/>
  <c r="Z60" i="27" a="1"/>
  <c r="Z61" i="27" a="1"/>
  <c r="Z62" i="27" a="1"/>
  <c r="Z63" i="27" a="1"/>
  <c r="Z64" i="27" a="1"/>
  <c r="Z65" i="27" a="1"/>
  <c r="Z66" i="27" a="1"/>
  <c r="Z67" i="27" a="1"/>
  <c r="Z68" i="27" a="1"/>
  <c r="Z69" i="27" a="1"/>
  <c r="Z70" i="27" a="1"/>
  <c r="Z71" i="27" a="1"/>
  <c r="Z72" i="27" a="1"/>
  <c r="Z73" i="27" a="1"/>
  <c r="Z74" i="27" a="1"/>
  <c r="Z75" i="27" a="1"/>
  <c r="Z76" i="27" a="1"/>
  <c r="Z77" i="27" a="1"/>
  <c r="Z78" i="27" a="1"/>
  <c r="Z79" i="27" a="1"/>
  <c r="Z80" i="27" a="1"/>
  <c r="Z81" i="27" a="1"/>
  <c r="Z82" i="27" a="1"/>
  <c r="Z83" i="27" a="1"/>
  <c r="Z84" i="27" a="1"/>
  <c r="Z85" i="27" a="1"/>
  <c r="Z86" i="27" a="1"/>
  <c r="Z87" i="27" a="1"/>
  <c r="Z88" i="27" a="1"/>
  <c r="Z89" i="27" a="1"/>
  <c r="Z90" i="27" a="1"/>
  <c r="Z91" i="27" a="1"/>
  <c r="Z92" i="27" a="1"/>
  <c r="Z93" i="27" a="1"/>
  <c r="Z94" i="27" a="1"/>
  <c r="Z95" i="27" a="1"/>
  <c r="Z96" i="27" a="1"/>
  <c r="Z97" i="27" a="1"/>
  <c r="Z98" i="27" a="1"/>
  <c r="Z99" i="27" a="1"/>
  <c r="Z100" i="27" a="1"/>
  <c r="Z101" i="27" a="1"/>
  <c r="Z102" i="27" a="1"/>
  <c r="Z103" i="27" a="1"/>
  <c r="Z104" i="27" a="1"/>
  <c r="Z105" i="27" a="1"/>
  <c r="Z106" i="27" a="1"/>
  <c r="Z107" i="27" a="1"/>
  <c r="Z108" i="27" a="1"/>
  <c r="Z109" i="27" a="1"/>
  <c r="Z110" i="27" a="1"/>
  <c r="Z111" i="27" a="1"/>
  <c r="Z112" i="27" a="1"/>
  <c r="Z113" i="27" a="1"/>
  <c r="Z114" i="27" a="1"/>
  <c r="Z115" i="27" a="1"/>
  <c r="Z116" i="27" a="1"/>
  <c r="Z117" i="27" a="1"/>
  <c r="Z118" i="27" a="1"/>
  <c r="Z119" i="27" a="1"/>
  <c r="Z120" i="27" a="1"/>
  <c r="Z121" i="27" a="1"/>
  <c r="Z122" i="27" a="1"/>
  <c r="Z123" i="27" a="1"/>
  <c r="Z124" i="27" a="1"/>
  <c r="Z125" i="27" a="1"/>
  <c r="Z126" i="27" a="1"/>
  <c r="Z127" i="27" a="1"/>
  <c r="Z128" i="27" a="1"/>
  <c r="Z129" i="27" a="1"/>
  <c r="Z130" i="27" a="1"/>
  <c r="Z131" i="27" a="1"/>
  <c r="Z132" i="27" a="1"/>
  <c r="Z133" i="27" a="1"/>
  <c r="Z134" i="27" a="1"/>
  <c r="Z135" i="27" a="1"/>
  <c r="Z136" i="27" a="1"/>
  <c r="Z137" i="27" a="1"/>
  <c r="Z138" i="27" a="1"/>
  <c r="Z139" i="27" a="1"/>
  <c r="Z140" i="27" a="1"/>
  <c r="Z141" i="27" a="1"/>
  <c r="Z142" i="27" a="1"/>
  <c r="Z143" i="27" a="1"/>
  <c r="Z144" i="27" a="1"/>
  <c r="Z145" i="27" a="1"/>
  <c r="Z146" i="27" a="1"/>
  <c r="Z147" i="27" a="1"/>
  <c r="Z148" i="27" a="1"/>
  <c r="Z149" i="27" a="1"/>
  <c r="Z150" i="27" a="1"/>
  <c r="Z151" i="27" a="1"/>
  <c r="Z152" i="27" a="1"/>
  <c r="Z153" i="27" a="1"/>
  <c r="Z154" i="27" a="1"/>
  <c r="Z155" i="27" a="1"/>
  <c r="Z156" i="27" a="1"/>
  <c r="Z157" i="27" a="1"/>
  <c r="Z158" i="27" a="1"/>
  <c r="Z159" i="27" a="1"/>
  <c r="Z160" i="27" a="1"/>
  <c r="Z161" i="27" a="1"/>
  <c r="Z162" i="27" a="1"/>
  <c r="Z163" i="27" a="1"/>
  <c r="Z164" i="27" a="1"/>
  <c r="Z165" i="27" a="1"/>
  <c r="Z166" i="27" a="1"/>
  <c r="Z167" i="27" a="1"/>
  <c r="Z168" i="27" a="1"/>
  <c r="Z169" i="27" a="1"/>
  <c r="Z170" i="27" a="1"/>
  <c r="Z171" i="27" a="1"/>
  <c r="Z172" i="27" a="1"/>
  <c r="Z173" i="27" a="1"/>
  <c r="Z174" i="27" a="1"/>
  <c r="Z175" i="27" a="1"/>
  <c r="Z176" i="27" a="1"/>
  <c r="Z177" i="27" a="1"/>
  <c r="Z178" i="27" a="1"/>
  <c r="Z179" i="27" a="1"/>
  <c r="Z180" i="27" a="1"/>
  <c r="Z181" i="27" a="1"/>
  <c r="Z182" i="27" a="1"/>
  <c r="Z183" i="27" a="1"/>
  <c r="Z184" i="27" a="1"/>
  <c r="Z185" i="27" a="1"/>
  <c r="Z186" i="27" a="1"/>
  <c r="Z187" i="27" a="1"/>
  <c r="Z188" i="27" a="1"/>
  <c r="Z189" i="27" a="1"/>
  <c r="Z190" i="27" a="1"/>
  <c r="Z191" i="27" a="1"/>
  <c r="Z192" i="27" a="1"/>
  <c r="Z193" i="27" a="1"/>
  <c r="Z194" i="27" a="1"/>
  <c r="Z195" i="27" a="1"/>
  <c r="Z196" i="27" a="1"/>
  <c r="Z197" i="27" a="1"/>
  <c r="Z198" i="27" a="1"/>
  <c r="Z199" i="27" a="1"/>
  <c r="Z200" i="27" a="1"/>
  <c r="Z201" i="27" a="1"/>
  <c r="Z202" i="27" a="1"/>
  <c r="Z203" i="27" a="1"/>
  <c r="Z204" i="27" a="1"/>
  <c r="Z205" i="27" a="1"/>
  <c r="Z206" i="27" a="1"/>
  <c r="Z207" i="27" a="1"/>
  <c r="Z208" i="27" a="1"/>
  <c r="Z209" i="27" a="1"/>
  <c r="Z210" i="27" a="1"/>
  <c r="Z211" i="27" a="1"/>
  <c r="Z212" i="27" a="1"/>
  <c r="Z213" i="27" a="1"/>
  <c r="Z214" i="27" a="1"/>
  <c r="Z215" i="27" a="1"/>
  <c r="Z216" i="27" a="1"/>
  <c r="Z217" i="27" a="1"/>
  <c r="Z218" i="27" a="1"/>
  <c r="Z219" i="27" a="1"/>
  <c r="Z220" i="27" a="1"/>
  <c r="Z221" i="27" a="1"/>
  <c r="Z222" i="27" a="1"/>
  <c r="Z223" i="27" a="1"/>
  <c r="Z224" i="27" a="1"/>
  <c r="Z225" i="27" a="1"/>
  <c r="Z226" i="27" a="1"/>
  <c r="Z227" i="27" a="1"/>
  <c r="Z228" i="27" a="1"/>
  <c r="Z229" i="27" a="1"/>
  <c r="Z230" i="27" a="1"/>
  <c r="Z231" i="27" a="1"/>
  <c r="Z232" i="27" a="1"/>
  <c r="Z233" i="27" a="1"/>
  <c r="Z234" i="27" a="1"/>
  <c r="Z235" i="27" a="1"/>
  <c r="Z236" i="27" a="1"/>
  <c r="Z237" i="27" a="1"/>
  <c r="Z238" i="27" a="1"/>
  <c r="Z239" i="27" a="1"/>
  <c r="Z240" i="27" a="1"/>
  <c r="Z241" i="27" a="1"/>
  <c r="Z242" i="27" a="1"/>
  <c r="Z243" i="27" a="1"/>
  <c r="Z244" i="27" a="1"/>
  <c r="Z245" i="27" a="1"/>
  <c r="Z246" i="27" a="1"/>
  <c r="Z247" i="27" a="1"/>
  <c r="Z248" i="27" a="1"/>
  <c r="Z249" i="27" a="1"/>
  <c r="Z250" i="27" a="1"/>
  <c r="Z251" i="27" a="1"/>
  <c r="Z252" i="27" a="1"/>
  <c r="Z253" i="27" a="1"/>
  <c r="Z254" i="27" a="1"/>
  <c r="Z255" i="27" a="1"/>
  <c r="Z256" i="27" a="1"/>
  <c r="Z257" i="27" a="1"/>
  <c r="Z258" i="27" a="1"/>
  <c r="Z259" i="27" a="1"/>
  <c r="Z260" i="27" a="1"/>
  <c r="Z261" i="27" a="1"/>
  <c r="Z262" i="27" a="1"/>
  <c r="Z263" i="27" a="1"/>
  <c r="Z264" i="27" a="1"/>
  <c r="Z265" i="27" a="1"/>
  <c r="Z266" i="27" a="1"/>
  <c r="Z267" i="27" a="1"/>
  <c r="Z268" i="27" a="1"/>
  <c r="Z269" i="27" a="1"/>
  <c r="Z270" i="27" a="1"/>
  <c r="Z271" i="27" a="1"/>
  <c r="Z272" i="27" a="1"/>
  <c r="Z273" i="27" a="1"/>
  <c r="Z274" i="27" a="1"/>
  <c r="Z275" i="27" a="1"/>
  <c r="Z276" i="27" a="1"/>
  <c r="Z277" i="27" a="1"/>
  <c r="Z278" i="27" a="1"/>
  <c r="Z279" i="27" a="1"/>
  <c r="Z280" i="27" a="1"/>
  <c r="Z281" i="27" a="1"/>
  <c r="Z282" i="27" a="1"/>
  <c r="Z283" i="27" a="1"/>
  <c r="Z284" i="27" a="1"/>
  <c r="Z285" i="27" a="1"/>
  <c r="Z286" i="27" a="1"/>
  <c r="Z287" i="27" a="1"/>
  <c r="Z288" i="27" a="1"/>
  <c r="Z289" i="27" a="1"/>
  <c r="Z290" i="27" a="1"/>
  <c r="Z291" i="27" a="1"/>
  <c r="Z292" i="27" a="1"/>
  <c r="Z293" i="27" a="1"/>
  <c r="Z294" i="27" a="1"/>
  <c r="Z295" i="27" a="1"/>
  <c r="Z296" i="27" a="1"/>
  <c r="Z297" i="27" a="1"/>
  <c r="Z298" i="27" a="1"/>
  <c r="Z299" i="27" a="1"/>
  <c r="Z300" i="27" a="1"/>
  <c r="Z301" i="27" a="1"/>
  <c r="Z302" i="27" a="1"/>
  <c r="Z303" i="27" a="1"/>
  <c r="Z304" i="27" a="1"/>
  <c r="Z305" i="27" a="1"/>
  <c r="Z306" i="27" a="1"/>
  <c r="Z307" i="27" a="1"/>
  <c r="Z308" i="27" a="1"/>
  <c r="Z309" i="27" a="1"/>
  <c r="Z310" i="27" a="1"/>
  <c r="Z311" i="27" a="1"/>
  <c r="Z312" i="27" a="1"/>
  <c r="Z313" i="27" a="1"/>
  <c r="Z314" i="27" a="1"/>
  <c r="Z315" i="27" a="1"/>
  <c r="Z316" i="27" a="1"/>
  <c r="Z317" i="27" a="1"/>
  <c r="Z318" i="27" a="1"/>
  <c r="Z319" i="27" a="1"/>
  <c r="Z320" i="27" a="1"/>
  <c r="Z321" i="27" a="1"/>
  <c r="Z322" i="27" a="1"/>
  <c r="Z323" i="27" a="1"/>
  <c r="Z324" i="27" a="1"/>
  <c r="Z325" i="27" a="1"/>
  <c r="Z326" i="27" a="1"/>
  <c r="Z327" i="27" a="1"/>
  <c r="Z328" i="27" a="1"/>
  <c r="Z329" i="27" a="1"/>
  <c r="Z330" i="27" a="1"/>
  <c r="Z331" i="27" a="1"/>
  <c r="Z332" i="27" a="1"/>
  <c r="Z333" i="27" a="1"/>
  <c r="Z334" i="27" a="1"/>
  <c r="Z335" i="27" a="1"/>
  <c r="Z336" i="27" a="1"/>
  <c r="Z337" i="27" a="1"/>
  <c r="Z338" i="27" a="1"/>
  <c r="Z339" i="27" a="1"/>
  <c r="Z340" i="27" a="1"/>
  <c r="Z341" i="27" a="1"/>
  <c r="Z342" i="27" a="1"/>
  <c r="Z343" i="27" a="1"/>
  <c r="Z344" i="27" a="1"/>
  <c r="Z345" i="27" a="1"/>
  <c r="Z346" i="27" a="1"/>
  <c r="Z347" i="27" a="1"/>
  <c r="Z348" i="27" a="1"/>
  <c r="Z349" i="27" a="1"/>
  <c r="Z350" i="27" a="1"/>
  <c r="Z351" i="27" a="1"/>
  <c r="Z352" i="27" a="1"/>
  <c r="Z353" i="27" a="1"/>
  <c r="Z354" i="27" a="1"/>
  <c r="Z355" i="27" a="1"/>
  <c r="Z356" i="27" a="1"/>
  <c r="Z357" i="27" a="1"/>
  <c r="Z358" i="27" a="1"/>
  <c r="Z359" i="27" a="1"/>
  <c r="Z360" i="27" a="1"/>
  <c r="Z361" i="27" a="1"/>
  <c r="Z362" i="27" a="1"/>
  <c r="Z363" i="27" a="1"/>
  <c r="Z364" i="27" a="1"/>
  <c r="Z365" i="27" a="1"/>
  <c r="Z366" i="27" a="1"/>
  <c r="Z367" i="27" a="1"/>
  <c r="Z368" i="27" a="1"/>
  <c r="Z369" i="27" a="1"/>
  <c r="Z370" i="27" a="1"/>
  <c r="Z371" i="27" a="1"/>
  <c r="Z372" i="27" a="1"/>
  <c r="Z373" i="27" a="1"/>
  <c r="Z374" i="27" a="1"/>
  <c r="Z375" i="27" a="1"/>
  <c r="Z376" i="27" a="1"/>
  <c r="Z377" i="27" a="1"/>
  <c r="Z378" i="27" a="1"/>
  <c r="Z379" i="27" a="1"/>
  <c r="Z380" i="27" a="1"/>
  <c r="Z381" i="27" a="1"/>
  <c r="Z382" i="27" a="1"/>
  <c r="AA2" i="27" a="1"/>
  <c r="AA3" i="27" a="1"/>
  <c r="AA4" i="27" a="1"/>
  <c r="AA5" i="27" a="1"/>
  <c r="AA6" i="27" a="1"/>
  <c r="AA7" i="27" a="1"/>
  <c r="AA8" i="27" a="1"/>
  <c r="AA9" i="27" a="1"/>
  <c r="AA10" i="27" a="1"/>
  <c r="AA11" i="27" a="1"/>
  <c r="AA12" i="27" a="1"/>
  <c r="AA13" i="27" a="1"/>
  <c r="AA14" i="27" a="1"/>
  <c r="AA15" i="27" a="1"/>
  <c r="AA16" i="27" a="1"/>
  <c r="AA17" i="27" a="1"/>
  <c r="AA18" i="27" a="1"/>
  <c r="AA19" i="27" a="1"/>
  <c r="AA20" i="27" a="1"/>
  <c r="AA21" i="27" a="1"/>
  <c r="AA22" i="27" a="1"/>
  <c r="AA23" i="27" a="1"/>
  <c r="AA24" i="27" a="1"/>
  <c r="AA25" i="27" a="1"/>
  <c r="AA26" i="27" a="1"/>
  <c r="AA27" i="27" a="1"/>
  <c r="AA28" i="27" a="1"/>
  <c r="AA29" i="27" a="1"/>
  <c r="AA30" i="27" a="1"/>
  <c r="AA31" i="27" a="1"/>
  <c r="AA32" i="27" a="1"/>
  <c r="AA33" i="27" a="1"/>
  <c r="AA34" i="27" a="1"/>
  <c r="AA35" i="27" a="1"/>
  <c r="AA36" i="27" a="1"/>
  <c r="AA37" i="27" a="1"/>
  <c r="AA38" i="27" a="1"/>
  <c r="AA39" i="27" a="1"/>
  <c r="AA40" i="27" a="1"/>
  <c r="AA41" i="27" a="1"/>
  <c r="AA42" i="27" a="1"/>
  <c r="AA43" i="27" a="1"/>
  <c r="AA44" i="27" a="1"/>
  <c r="AA45" i="27" a="1"/>
  <c r="AA46" i="27" a="1"/>
  <c r="AA47" i="27" a="1"/>
  <c r="AA48" i="27" a="1"/>
  <c r="AA49" i="27" a="1"/>
  <c r="AA50" i="27" a="1"/>
  <c r="AA51" i="27" a="1"/>
  <c r="AA52" i="27" a="1"/>
  <c r="AA53" i="27" a="1"/>
  <c r="AA54" i="27" a="1"/>
  <c r="AA55" i="27" a="1"/>
  <c r="AA56" i="27" a="1"/>
  <c r="AA57" i="27" a="1"/>
  <c r="AA58" i="27" a="1"/>
  <c r="AA59" i="27" a="1"/>
  <c r="AA60" i="27" a="1"/>
  <c r="AA61" i="27" a="1"/>
  <c r="AA62" i="27" a="1"/>
  <c r="AA63" i="27" a="1"/>
  <c r="AA64" i="27" a="1"/>
  <c r="AA65" i="27" a="1"/>
  <c r="AA66" i="27" a="1"/>
  <c r="AA67" i="27" a="1"/>
  <c r="AA68" i="27" a="1"/>
  <c r="AA69" i="27" a="1"/>
  <c r="AA70" i="27" a="1"/>
  <c r="AA71" i="27" a="1"/>
  <c r="AA72" i="27" a="1"/>
  <c r="AA73" i="27" a="1"/>
  <c r="AA74" i="27" a="1"/>
  <c r="AA75" i="27" a="1"/>
  <c r="AA76" i="27" a="1"/>
  <c r="AA77" i="27" a="1"/>
  <c r="AA78" i="27" a="1"/>
  <c r="AA79" i="27" a="1"/>
  <c r="AA80" i="27" a="1"/>
  <c r="AA81" i="27" a="1"/>
  <c r="AA82" i="27" a="1"/>
  <c r="AA83" i="27" a="1"/>
  <c r="AA84" i="27" a="1"/>
  <c r="AA85" i="27" a="1"/>
  <c r="AA86" i="27" a="1"/>
  <c r="AA87" i="27" a="1"/>
  <c r="AA88" i="27" a="1"/>
  <c r="AA89" i="27" a="1"/>
  <c r="AA90" i="27" a="1"/>
  <c r="AA91" i="27" a="1"/>
  <c r="AA92" i="27" a="1"/>
  <c r="AA93" i="27" a="1"/>
  <c r="AA94" i="27" a="1"/>
  <c r="AA95" i="27" a="1"/>
  <c r="AA96" i="27" a="1"/>
  <c r="AA97" i="27" a="1"/>
  <c r="AA98" i="27" a="1"/>
  <c r="AA99" i="27" a="1"/>
  <c r="AA100" i="27" a="1"/>
  <c r="AA101" i="27" a="1"/>
  <c r="AA102" i="27" a="1"/>
  <c r="AA103" i="27" a="1"/>
  <c r="AA104" i="27" a="1"/>
  <c r="AA105" i="27" a="1"/>
  <c r="AA106" i="27" a="1"/>
  <c r="AA107" i="27" a="1"/>
  <c r="AA108" i="27" a="1"/>
  <c r="AA109" i="27" a="1"/>
  <c r="AA110" i="27" a="1"/>
  <c r="AA111" i="27" a="1"/>
  <c r="AA112" i="27" a="1"/>
  <c r="AA113" i="27" a="1"/>
  <c r="AA114" i="27" a="1"/>
  <c r="AA115" i="27" a="1"/>
  <c r="AA116" i="27" a="1"/>
  <c r="AA117" i="27" a="1"/>
  <c r="AA118" i="27" a="1"/>
  <c r="AA119" i="27" a="1"/>
  <c r="AA120" i="27" a="1"/>
  <c r="AA121" i="27" a="1"/>
  <c r="AA122" i="27" a="1"/>
  <c r="AA123" i="27" a="1"/>
  <c r="AA124" i="27" a="1"/>
  <c r="AA125" i="27" a="1"/>
  <c r="AA126" i="27" a="1"/>
  <c r="AA127" i="27" a="1"/>
  <c r="AA128" i="27" a="1"/>
  <c r="AA129" i="27" a="1"/>
  <c r="AA130" i="27" a="1"/>
  <c r="AA131" i="27" a="1"/>
  <c r="AA132" i="27" a="1"/>
  <c r="AA133" i="27" a="1"/>
  <c r="AA134" i="27" a="1"/>
  <c r="AA135" i="27" a="1"/>
  <c r="AA136" i="27" a="1"/>
  <c r="AA137" i="27" a="1"/>
  <c r="AA138" i="27" a="1"/>
  <c r="AA139" i="27" a="1"/>
  <c r="AA140" i="27" a="1"/>
  <c r="AA141" i="27" a="1"/>
  <c r="AA142" i="27" a="1"/>
  <c r="AA143" i="27" a="1"/>
  <c r="AA144" i="27" a="1"/>
  <c r="AA145" i="27" a="1"/>
  <c r="AA146" i="27" a="1"/>
  <c r="AA147" i="27" a="1"/>
  <c r="AA148" i="27" a="1"/>
  <c r="AA149" i="27" a="1"/>
  <c r="AA150" i="27" a="1"/>
  <c r="AA151" i="27" a="1"/>
  <c r="AA152" i="27" a="1"/>
  <c r="AA153" i="27" a="1"/>
  <c r="AA154" i="27" a="1"/>
  <c r="AA155" i="27" a="1"/>
  <c r="AA156" i="27" a="1"/>
  <c r="AA157" i="27" a="1"/>
  <c r="AA158" i="27" a="1"/>
  <c r="AA159" i="27" a="1"/>
  <c r="AA160" i="27" a="1"/>
  <c r="AA161" i="27" a="1"/>
  <c r="AA162" i="27" a="1"/>
  <c r="AA163" i="27" a="1"/>
  <c r="AA164" i="27" a="1"/>
  <c r="AA165" i="27" a="1"/>
  <c r="AA166" i="27" a="1"/>
  <c r="AA167" i="27" a="1"/>
  <c r="AA168" i="27" a="1"/>
  <c r="AA169" i="27" a="1"/>
  <c r="AA170" i="27" a="1"/>
  <c r="AA171" i="27" a="1"/>
  <c r="AA172" i="27" a="1"/>
  <c r="AA173" i="27" a="1"/>
  <c r="AA174" i="27" a="1"/>
  <c r="AA175" i="27" a="1"/>
  <c r="AA176" i="27" a="1"/>
  <c r="AA177" i="27" a="1"/>
  <c r="AA178" i="27" a="1"/>
  <c r="AA179" i="27" a="1"/>
  <c r="AA180" i="27" a="1"/>
  <c r="AA181" i="27" a="1"/>
  <c r="AA182" i="27" a="1"/>
  <c r="AA183" i="27" a="1"/>
  <c r="AA184" i="27" a="1"/>
  <c r="AA185" i="27" a="1"/>
  <c r="AA186" i="27" a="1"/>
  <c r="AA187" i="27" a="1"/>
  <c r="AA188" i="27" a="1"/>
  <c r="AA189" i="27" a="1"/>
  <c r="AA190" i="27" a="1"/>
  <c r="AA191" i="27" a="1"/>
  <c r="AA192" i="27" a="1"/>
  <c r="AA193" i="27" a="1"/>
  <c r="AA194" i="27" a="1"/>
  <c r="AA195" i="27" a="1"/>
  <c r="AA196" i="27" a="1"/>
  <c r="AA197" i="27" a="1"/>
  <c r="AA198" i="27" a="1"/>
  <c r="AA199" i="27" a="1"/>
  <c r="AA200" i="27" a="1"/>
  <c r="AA201" i="27" a="1"/>
  <c r="AA202" i="27" a="1"/>
  <c r="AA203" i="27" a="1"/>
  <c r="AA204" i="27" a="1"/>
  <c r="AA205" i="27" a="1"/>
  <c r="AA206" i="27" a="1"/>
  <c r="AA207" i="27" a="1"/>
  <c r="AA208" i="27" a="1"/>
  <c r="AA209" i="27" a="1"/>
  <c r="AA210" i="27" a="1"/>
  <c r="AA211" i="27" a="1"/>
  <c r="AA212" i="27" a="1"/>
  <c r="AA213" i="27" a="1"/>
  <c r="AA214" i="27" a="1"/>
  <c r="AA215" i="27" a="1"/>
  <c r="AA216" i="27" a="1"/>
  <c r="AA217" i="27" a="1"/>
  <c r="AA218" i="27" a="1"/>
  <c r="AA219" i="27" a="1"/>
  <c r="AA220" i="27" a="1"/>
  <c r="AA221" i="27" a="1"/>
  <c r="AA222" i="27" a="1"/>
  <c r="AA223" i="27" a="1"/>
  <c r="AA224" i="27" a="1"/>
  <c r="AA225" i="27" a="1"/>
  <c r="AA226" i="27" a="1"/>
  <c r="AA227" i="27" a="1"/>
  <c r="AA228" i="27" a="1"/>
  <c r="AA229" i="27" a="1"/>
  <c r="AA230" i="27" a="1"/>
  <c r="AA231" i="27" a="1"/>
  <c r="AA232" i="27" a="1"/>
  <c r="AA233" i="27" a="1"/>
  <c r="AA234" i="27" a="1"/>
  <c r="AA235" i="27" a="1"/>
  <c r="AA236" i="27" a="1"/>
  <c r="AA237" i="27" a="1"/>
  <c r="AA238" i="27" a="1"/>
  <c r="AA239" i="27" a="1"/>
  <c r="AA240" i="27" a="1"/>
  <c r="AA241" i="27" a="1"/>
  <c r="AA242" i="27" a="1"/>
  <c r="AA243" i="27" a="1"/>
  <c r="AA244" i="27" a="1"/>
  <c r="AA245" i="27" a="1"/>
  <c r="AA246" i="27" a="1"/>
  <c r="AA247" i="27" a="1"/>
  <c r="AA248" i="27" a="1"/>
  <c r="AA249" i="27" a="1"/>
  <c r="AA250" i="27" a="1"/>
  <c r="AA251" i="27" a="1"/>
  <c r="AA252" i="27" a="1"/>
  <c r="AA253" i="27" a="1"/>
  <c r="AA254" i="27" a="1"/>
  <c r="AA255" i="27" a="1"/>
  <c r="AA256" i="27" a="1"/>
  <c r="AA257" i="27" a="1"/>
  <c r="AA258" i="27" a="1"/>
  <c r="AA259" i="27" a="1"/>
  <c r="AA260" i="27" a="1"/>
  <c r="AA261" i="27" a="1"/>
  <c r="AA262" i="27" a="1"/>
  <c r="AA263" i="27" a="1"/>
  <c r="AA264" i="27" a="1"/>
  <c r="AA265" i="27" a="1"/>
  <c r="AA266" i="27" a="1"/>
  <c r="AA267" i="27" a="1"/>
  <c r="AA268" i="27" a="1"/>
  <c r="AA269" i="27" a="1"/>
  <c r="AA270" i="27" a="1"/>
  <c r="AA271" i="27" a="1"/>
  <c r="AA272" i="27" a="1"/>
  <c r="AA273" i="27" a="1"/>
  <c r="AA274" i="27" a="1"/>
  <c r="AA275" i="27" a="1"/>
  <c r="AA276" i="27" a="1"/>
  <c r="AA277" i="27" a="1"/>
  <c r="AA278" i="27" a="1"/>
  <c r="AA279" i="27" a="1"/>
  <c r="AA280" i="27" a="1"/>
  <c r="AA281" i="27" a="1"/>
  <c r="AA282" i="27" a="1"/>
  <c r="AA283" i="27" a="1"/>
  <c r="AA284" i="27" a="1"/>
  <c r="AA285" i="27" a="1"/>
  <c r="AA286" i="27" a="1"/>
  <c r="AA287" i="27" a="1"/>
  <c r="AA288" i="27" a="1"/>
  <c r="AA289" i="27" a="1"/>
  <c r="AA290" i="27" a="1"/>
  <c r="AA291" i="27" a="1"/>
  <c r="AA292" i="27" a="1"/>
  <c r="AA293" i="27" a="1"/>
  <c r="AA294" i="27" a="1"/>
  <c r="AA295" i="27" a="1"/>
  <c r="AA296" i="27" a="1"/>
  <c r="AA297" i="27" a="1"/>
  <c r="AA298" i="27" a="1"/>
  <c r="AA299" i="27" a="1"/>
  <c r="AA300" i="27" a="1"/>
  <c r="AA301" i="27" a="1"/>
  <c r="AA302" i="27" a="1"/>
  <c r="AA303" i="27" a="1"/>
  <c r="AA304" i="27" a="1"/>
  <c r="AA305" i="27" a="1"/>
  <c r="AA306" i="27" a="1"/>
  <c r="AA307" i="27" a="1"/>
  <c r="AA308" i="27" a="1"/>
  <c r="AA309" i="27" a="1"/>
  <c r="AA310" i="27" a="1"/>
  <c r="AA311" i="27" a="1"/>
  <c r="AA312" i="27" a="1"/>
  <c r="AA313" i="27" a="1"/>
  <c r="AA314" i="27" a="1"/>
  <c r="AA315" i="27" a="1"/>
  <c r="AA316" i="27" a="1"/>
  <c r="AA317" i="27" a="1"/>
  <c r="AA318" i="27" a="1"/>
  <c r="AA319" i="27" a="1"/>
  <c r="AA320" i="27" a="1"/>
  <c r="AA321" i="27" a="1"/>
  <c r="AA322" i="27" a="1"/>
  <c r="AA323" i="27" a="1"/>
  <c r="AA324" i="27" a="1"/>
  <c r="AA325" i="27" a="1"/>
  <c r="AA326" i="27" a="1"/>
  <c r="AA327" i="27" a="1"/>
  <c r="AA328" i="27" a="1"/>
  <c r="AA329" i="27" a="1"/>
  <c r="AA330" i="27" a="1"/>
  <c r="AA331" i="27" a="1"/>
  <c r="AA332" i="27" a="1"/>
  <c r="AA333" i="27" a="1"/>
  <c r="AA334" i="27" a="1"/>
  <c r="AA335" i="27" a="1"/>
  <c r="AA336" i="27" a="1"/>
  <c r="AA337" i="27" a="1"/>
  <c r="AA338" i="27" a="1"/>
  <c r="AA339" i="27" a="1"/>
  <c r="AA340" i="27" a="1"/>
  <c r="AA341" i="27" a="1"/>
  <c r="AA342" i="27" a="1"/>
  <c r="AA343" i="27" a="1"/>
  <c r="AA344" i="27" a="1"/>
  <c r="AA345" i="27" a="1"/>
  <c r="AA346" i="27" a="1"/>
  <c r="AA347" i="27" a="1"/>
  <c r="AA348" i="27" a="1"/>
  <c r="AA349" i="27" a="1"/>
  <c r="AA350" i="27" a="1"/>
  <c r="AA351" i="27" a="1"/>
  <c r="AA352" i="27" a="1"/>
  <c r="AA353" i="27" a="1"/>
  <c r="AA354" i="27" a="1"/>
  <c r="AA355" i="27" a="1"/>
  <c r="AA356" i="27" a="1"/>
  <c r="AA357" i="27" a="1"/>
  <c r="AA358" i="27" a="1"/>
  <c r="AA359" i="27" a="1"/>
  <c r="AA360" i="27" a="1"/>
  <c r="AA361" i="27" a="1"/>
  <c r="AA362" i="27" a="1"/>
  <c r="AA363" i="27" a="1"/>
  <c r="AA364" i="27" a="1"/>
  <c r="AA365" i="27" a="1"/>
  <c r="AA366" i="27" a="1"/>
  <c r="AA367" i="27" a="1"/>
  <c r="AA368" i="27" a="1"/>
  <c r="AA369" i="27" a="1"/>
  <c r="AA370" i="27" a="1"/>
  <c r="AA371" i="27" a="1"/>
  <c r="AA372" i="27" a="1"/>
  <c r="AA373" i="27" a="1"/>
  <c r="AA374" i="27" a="1"/>
  <c r="AA375" i="27" a="1"/>
  <c r="AA376" i="27" a="1"/>
  <c r="AA377" i="27" a="1"/>
  <c r="AA378" i="27" a="1"/>
  <c r="AA379" i="27" a="1"/>
  <c r="AA380" i="27" a="1"/>
  <c r="AA381" i="27" a="1"/>
  <c r="AA382" i="27" a="1"/>
  <c r="AB2" i="27" a="1"/>
  <c r="AB3" i="27" a="1"/>
  <c r="AB4" i="27" a="1"/>
  <c r="AB5" i="27" a="1"/>
  <c r="AB6" i="27" a="1"/>
  <c r="AB7" i="27" a="1"/>
  <c r="AB8" i="27" a="1"/>
  <c r="AB9" i="27" a="1"/>
  <c r="AB10" i="27" a="1"/>
  <c r="AB11" i="27" a="1"/>
  <c r="AB12" i="27" a="1"/>
  <c r="AB13" i="27" a="1"/>
  <c r="AB14" i="27" a="1"/>
  <c r="AB15" i="27" a="1"/>
  <c r="AB16" i="27" a="1"/>
  <c r="AB17" i="27" a="1"/>
  <c r="AB18" i="27" a="1"/>
  <c r="AB19" i="27" a="1"/>
  <c r="AB20" i="27" a="1"/>
  <c r="AB21" i="27" a="1"/>
  <c r="AB22" i="27" a="1"/>
  <c r="AB23" i="27" a="1"/>
  <c r="AB24" i="27" a="1"/>
  <c r="AB25" i="27" a="1"/>
  <c r="AB26" i="27" a="1"/>
  <c r="AB27" i="27" a="1"/>
  <c r="AB28" i="27" a="1"/>
  <c r="AB29" i="27" a="1"/>
  <c r="AB30" i="27" a="1"/>
  <c r="AB31" i="27" a="1"/>
  <c r="AB32" i="27" a="1"/>
  <c r="AB33" i="27" a="1"/>
  <c r="AB34" i="27" a="1"/>
  <c r="AB35" i="27" a="1"/>
  <c r="AB36" i="27" a="1"/>
  <c r="AB37" i="27" a="1"/>
  <c r="AB38" i="27" a="1"/>
  <c r="AB39" i="27" a="1"/>
  <c r="AB40" i="27" a="1"/>
  <c r="AB41" i="27" a="1"/>
  <c r="AB42" i="27" a="1"/>
  <c r="AB43" i="27" a="1"/>
  <c r="AB44" i="27" a="1"/>
  <c r="AB45" i="27" a="1"/>
  <c r="AB46" i="27" a="1"/>
  <c r="AB47" i="27" a="1"/>
  <c r="AB48" i="27" a="1"/>
  <c r="AB49" i="27" a="1"/>
  <c r="AB50" i="27" a="1"/>
  <c r="AB51" i="27" a="1"/>
  <c r="AB52" i="27" a="1"/>
  <c r="AB53" i="27" a="1"/>
  <c r="AB54" i="27" a="1"/>
  <c r="AB55" i="27" a="1"/>
  <c r="AB56" i="27" a="1"/>
  <c r="AB57" i="27" a="1"/>
  <c r="AB58" i="27" a="1"/>
  <c r="AB59" i="27" a="1"/>
  <c r="AB60" i="27" a="1"/>
  <c r="AB61" i="27" a="1"/>
  <c r="AB62" i="27" a="1"/>
  <c r="AB63" i="27" a="1"/>
  <c r="AB64" i="27" a="1"/>
  <c r="AB65" i="27" a="1"/>
  <c r="AB66" i="27" a="1"/>
  <c r="AB67" i="27" a="1"/>
  <c r="AB68" i="27" a="1"/>
  <c r="AB69" i="27" a="1"/>
  <c r="AB70" i="27" a="1"/>
  <c r="AB71" i="27" a="1"/>
  <c r="AB72" i="27" a="1"/>
  <c r="AB73" i="27" a="1"/>
  <c r="AB74" i="27" a="1"/>
  <c r="AB75" i="27" a="1"/>
  <c r="AB76" i="27" a="1"/>
  <c r="AB77" i="27" a="1"/>
  <c r="AB78" i="27" a="1"/>
  <c r="AB79" i="27" a="1"/>
  <c r="AB80" i="27" a="1"/>
  <c r="AB81" i="27" a="1"/>
  <c r="AB82" i="27" a="1"/>
  <c r="AB83" i="27" a="1"/>
  <c r="AB84" i="27" a="1"/>
  <c r="AB85" i="27" a="1"/>
  <c r="AB86" i="27" a="1"/>
  <c r="AB87" i="27" a="1"/>
  <c r="AB88" i="27" a="1"/>
  <c r="AB89" i="27" a="1"/>
  <c r="AB90" i="27" a="1"/>
  <c r="AB91" i="27" a="1"/>
  <c r="AB92" i="27" a="1"/>
  <c r="AB93" i="27" a="1"/>
  <c r="AB94" i="27" a="1"/>
  <c r="AB95" i="27" a="1"/>
  <c r="AB96" i="27" a="1"/>
  <c r="AB97" i="27" a="1"/>
  <c r="AB98" i="27" a="1"/>
  <c r="AB99" i="27" a="1"/>
  <c r="AB100" i="27" a="1"/>
  <c r="AB101" i="27" a="1"/>
  <c r="AB102" i="27" a="1"/>
  <c r="AB103" i="27" a="1"/>
  <c r="AB104" i="27" a="1"/>
  <c r="AB105" i="27" a="1"/>
  <c r="AB106" i="27" a="1"/>
  <c r="AB107" i="27" a="1"/>
  <c r="AB108" i="27" a="1"/>
  <c r="AB109" i="27" a="1"/>
  <c r="AB110" i="27" a="1"/>
  <c r="AB111" i="27" a="1"/>
  <c r="AB112" i="27" a="1"/>
  <c r="AB113" i="27" a="1"/>
  <c r="AB114" i="27" a="1"/>
  <c r="AB115" i="27" a="1"/>
  <c r="AB116" i="27" a="1"/>
  <c r="AB117" i="27" a="1"/>
  <c r="AB118" i="27" a="1"/>
  <c r="AB119" i="27" a="1"/>
  <c r="AB120" i="27" a="1"/>
  <c r="AB121" i="27" a="1"/>
  <c r="AB122" i="27" a="1"/>
  <c r="AB123" i="27" a="1"/>
  <c r="AB124" i="27" a="1"/>
  <c r="AB125" i="27" a="1"/>
  <c r="AB126" i="27" a="1"/>
  <c r="AB127" i="27" a="1"/>
  <c r="AB128" i="27" a="1"/>
  <c r="AB129" i="27" a="1"/>
  <c r="AB130" i="27" a="1"/>
  <c r="AB131" i="27" a="1"/>
  <c r="AB132" i="27" a="1"/>
  <c r="AB133" i="27" a="1"/>
  <c r="AB134" i="27" a="1"/>
  <c r="AB135" i="27" a="1"/>
  <c r="AB136" i="27" a="1"/>
  <c r="AB137" i="27" a="1"/>
  <c r="AB138" i="27" a="1"/>
  <c r="AB139" i="27" a="1"/>
  <c r="AB140" i="27" a="1"/>
  <c r="AB141" i="27" a="1"/>
  <c r="AB142" i="27" a="1"/>
  <c r="AB143" i="27" a="1"/>
  <c r="AB144" i="27" a="1"/>
  <c r="AB145" i="27" a="1"/>
  <c r="AB146" i="27" a="1"/>
  <c r="AB147" i="27" a="1"/>
  <c r="AB148" i="27" a="1"/>
  <c r="AB149" i="27" a="1"/>
  <c r="AB150" i="27" a="1"/>
  <c r="AB151" i="27" a="1"/>
  <c r="AB152" i="27" a="1"/>
  <c r="AB153" i="27" a="1"/>
  <c r="AB154" i="27" a="1"/>
  <c r="AB155" i="27" a="1"/>
  <c r="AB156" i="27" a="1"/>
  <c r="AB157" i="27" a="1"/>
  <c r="AB158" i="27" a="1"/>
  <c r="AB159" i="27" a="1"/>
  <c r="AB160" i="27" a="1"/>
  <c r="AB161" i="27" a="1"/>
  <c r="AB162" i="27" a="1"/>
  <c r="AB163" i="27" a="1"/>
  <c r="AB164" i="27" a="1"/>
  <c r="AB165" i="27" a="1"/>
  <c r="AB166" i="27" a="1"/>
  <c r="AB167" i="27" a="1"/>
  <c r="AB168" i="27" a="1"/>
  <c r="AB169" i="27" a="1"/>
  <c r="AB170" i="27" a="1"/>
  <c r="AB171" i="27" a="1"/>
  <c r="AB172" i="27" a="1"/>
  <c r="AB173" i="27" a="1"/>
  <c r="AB174" i="27" a="1"/>
  <c r="AB175" i="27" a="1"/>
  <c r="AB176" i="27" a="1"/>
  <c r="AB177" i="27" a="1"/>
  <c r="AB178" i="27" a="1"/>
  <c r="AB179" i="27" a="1"/>
  <c r="AB180" i="27" a="1"/>
  <c r="AB181" i="27" a="1"/>
  <c r="AB182" i="27" a="1"/>
  <c r="AB183" i="27" a="1"/>
  <c r="AB184" i="27" a="1"/>
  <c r="AB185" i="27" a="1"/>
  <c r="AB186" i="27" a="1"/>
  <c r="AB187" i="27" a="1"/>
  <c r="AB188" i="27" a="1"/>
  <c r="AB189" i="27" a="1"/>
  <c r="AB190" i="27" a="1"/>
  <c r="AB191" i="27" a="1"/>
  <c r="AB192" i="27" a="1"/>
  <c r="AB193" i="27" a="1"/>
  <c r="AB194" i="27" a="1"/>
  <c r="AB195" i="27" a="1"/>
  <c r="AB196" i="27" a="1"/>
  <c r="AB197" i="27" a="1"/>
  <c r="AB198" i="27" a="1"/>
  <c r="AB199" i="27" a="1"/>
  <c r="AB200" i="27" a="1"/>
  <c r="AB201" i="27" a="1"/>
  <c r="AB202" i="27" a="1"/>
  <c r="AB203" i="27" a="1"/>
  <c r="AB204" i="27" a="1"/>
  <c r="AB205" i="27" a="1"/>
  <c r="AB206" i="27" a="1"/>
  <c r="AB207" i="27" a="1"/>
  <c r="AB208" i="27" a="1"/>
  <c r="AB209" i="27" a="1"/>
  <c r="AB210" i="27" a="1"/>
  <c r="AB211" i="27" a="1"/>
  <c r="AB212" i="27" a="1"/>
  <c r="AB213" i="27" a="1"/>
  <c r="AB214" i="27" a="1"/>
  <c r="AB215" i="27" a="1"/>
  <c r="AB216" i="27" a="1"/>
  <c r="AB217" i="27" a="1"/>
  <c r="AB218" i="27" a="1"/>
  <c r="AB219" i="27" a="1"/>
  <c r="AB220" i="27" a="1"/>
  <c r="AB221" i="27" a="1"/>
  <c r="AB222" i="27" a="1"/>
  <c r="AB223" i="27" a="1"/>
  <c r="AB224" i="27" a="1"/>
  <c r="AB225" i="27" a="1"/>
  <c r="AB226" i="27" a="1"/>
  <c r="AB227" i="27" a="1"/>
  <c r="AB228" i="27" a="1"/>
  <c r="AB229" i="27" a="1"/>
  <c r="AB230" i="27" a="1"/>
  <c r="AB231" i="27" a="1"/>
  <c r="AB232" i="27" a="1"/>
  <c r="AB233" i="27" a="1"/>
  <c r="AB234" i="27" a="1"/>
  <c r="AB235" i="27" a="1"/>
  <c r="AB236" i="27" a="1"/>
  <c r="AB237" i="27" a="1"/>
  <c r="AB238" i="27" a="1"/>
  <c r="AB239" i="27" a="1"/>
  <c r="AB240" i="27" a="1"/>
  <c r="AB241" i="27" a="1"/>
  <c r="AB242" i="27" a="1"/>
  <c r="AB243" i="27" a="1"/>
  <c r="AB244" i="27" a="1"/>
  <c r="AB245" i="27" a="1"/>
  <c r="AB246" i="27" a="1"/>
  <c r="AB247" i="27" a="1"/>
  <c r="AB248" i="27" a="1"/>
  <c r="AB249" i="27" a="1"/>
  <c r="AB250" i="27" a="1"/>
  <c r="AB251" i="27" a="1"/>
  <c r="AB252" i="27" a="1"/>
  <c r="AB253" i="27" a="1"/>
  <c r="AB254" i="27" a="1"/>
  <c r="AB255" i="27" a="1"/>
  <c r="AB256" i="27" a="1"/>
  <c r="AB257" i="27" a="1"/>
  <c r="AB258" i="27" a="1"/>
  <c r="AB259" i="27" a="1"/>
  <c r="AB260" i="27" a="1"/>
  <c r="AB261" i="27" a="1"/>
  <c r="AB262" i="27" a="1"/>
  <c r="AB263" i="27" a="1"/>
  <c r="AB264" i="27" a="1"/>
  <c r="AB265" i="27" a="1"/>
  <c r="AB266" i="27" a="1"/>
  <c r="AB267" i="27" a="1"/>
  <c r="AB268" i="27" a="1"/>
  <c r="AB269" i="27" a="1"/>
  <c r="AB270" i="27" a="1"/>
  <c r="AB271" i="27" a="1"/>
  <c r="AB272" i="27" a="1"/>
  <c r="AB273" i="27" a="1"/>
  <c r="AB274" i="27" a="1"/>
  <c r="AB275" i="27" a="1"/>
  <c r="AB276" i="27" a="1"/>
  <c r="AB277" i="27" a="1"/>
  <c r="AB278" i="27" a="1"/>
  <c r="AB279" i="27" a="1"/>
  <c r="AB280" i="27" a="1"/>
  <c r="AB281" i="27" a="1"/>
  <c r="AB282" i="27" a="1"/>
  <c r="AB283" i="27" a="1"/>
  <c r="AB284" i="27" a="1"/>
  <c r="AB285" i="27" a="1"/>
  <c r="AB286" i="27" a="1"/>
  <c r="AB287" i="27" a="1"/>
  <c r="AB288" i="27" a="1"/>
  <c r="AB289" i="27" a="1"/>
  <c r="AB290" i="27" a="1"/>
  <c r="AB291" i="27" a="1"/>
  <c r="AB292" i="27" a="1"/>
  <c r="AB293" i="27" a="1"/>
  <c r="AB294" i="27" a="1"/>
  <c r="AB295" i="27" a="1"/>
  <c r="AB296" i="27" a="1"/>
  <c r="AB297" i="27" a="1"/>
  <c r="AB298" i="27" a="1"/>
  <c r="AB299" i="27" a="1"/>
  <c r="AB300" i="27" a="1"/>
  <c r="AB301" i="27" a="1"/>
  <c r="AB302" i="27" a="1"/>
  <c r="AB303" i="27" a="1"/>
  <c r="AB304" i="27" a="1"/>
  <c r="AB305" i="27" a="1"/>
  <c r="AB306" i="27" a="1"/>
  <c r="AB307" i="27" a="1"/>
  <c r="AB308" i="27" a="1"/>
  <c r="AB309" i="27" a="1"/>
  <c r="AB310" i="27" a="1"/>
  <c r="AB311" i="27" a="1"/>
  <c r="AB312" i="27" a="1"/>
  <c r="AB313" i="27" a="1"/>
  <c r="AB314" i="27" a="1"/>
  <c r="AB315" i="27" a="1"/>
  <c r="AB316" i="27" a="1"/>
  <c r="AB317" i="27" a="1"/>
  <c r="AB318" i="27" a="1"/>
  <c r="AB319" i="27" a="1"/>
  <c r="AB320" i="27" a="1"/>
  <c r="AB321" i="27" a="1"/>
  <c r="AB322" i="27" a="1"/>
  <c r="AB323" i="27" a="1"/>
  <c r="AB324" i="27" a="1"/>
  <c r="AB325" i="27" a="1"/>
  <c r="AB326" i="27" a="1"/>
  <c r="AB327" i="27" a="1"/>
  <c r="AB328" i="27" a="1"/>
  <c r="AB329" i="27" a="1"/>
  <c r="AB330" i="27" a="1"/>
  <c r="AB331" i="27" a="1"/>
  <c r="AB332" i="27" a="1"/>
  <c r="AB333" i="27" a="1"/>
  <c r="AB334" i="27" a="1"/>
  <c r="AB335" i="27" a="1"/>
  <c r="AB336" i="27" a="1"/>
  <c r="AB337" i="27" a="1"/>
  <c r="AB338" i="27" a="1"/>
  <c r="AB339" i="27" a="1"/>
  <c r="AB340" i="27" a="1"/>
  <c r="AB341" i="27" a="1"/>
  <c r="AB342" i="27" a="1"/>
  <c r="AB343" i="27" a="1"/>
  <c r="AB344" i="27" a="1"/>
  <c r="AB345" i="27" a="1"/>
  <c r="AB346" i="27" a="1"/>
  <c r="AB347" i="27" a="1"/>
  <c r="AB348" i="27" a="1"/>
  <c r="AB349" i="27" a="1"/>
  <c r="AB350" i="27" a="1"/>
  <c r="AB351" i="27" a="1"/>
  <c r="AB352" i="27" a="1"/>
  <c r="AB353" i="27" a="1"/>
  <c r="AB354" i="27" a="1"/>
  <c r="AB355" i="27" a="1"/>
  <c r="AB356" i="27" a="1"/>
  <c r="AB357" i="27" a="1"/>
  <c r="AB358" i="27" a="1"/>
  <c r="AB359" i="27" a="1"/>
  <c r="AB360" i="27" a="1"/>
  <c r="AB361" i="27" a="1"/>
  <c r="AB362" i="27" a="1"/>
  <c r="AB363" i="27" a="1"/>
  <c r="AB364" i="27" a="1"/>
  <c r="AB365" i="27" a="1"/>
  <c r="AB366" i="27" a="1"/>
  <c r="AB367" i="27" a="1"/>
  <c r="AB368" i="27" a="1"/>
  <c r="AB369" i="27" a="1"/>
  <c r="AB370" i="27" a="1"/>
  <c r="AB371" i="27" a="1"/>
  <c r="AB372" i="27" a="1"/>
  <c r="AB373" i="27" a="1"/>
  <c r="AB374" i="27" a="1"/>
  <c r="AB375" i="27" a="1"/>
  <c r="AB376" i="27" a="1"/>
  <c r="AB377" i="27" a="1"/>
  <c r="AB378" i="27" a="1"/>
  <c r="AB379" i="27" a="1"/>
  <c r="AB380" i="27" a="1"/>
  <c r="AB381" i="27" a="1"/>
  <c r="AB382" i="27" a="1"/>
  <c r="AC2" i="27" a="1"/>
  <c r="AC3" i="27" a="1"/>
  <c r="AC4" i="27" a="1"/>
  <c r="AC5" i="27" a="1"/>
  <c r="AC6" i="27" a="1"/>
  <c r="AC7" i="27" a="1"/>
  <c r="AC8" i="27" a="1"/>
  <c r="AC9" i="27" a="1"/>
  <c r="AC10" i="27" a="1"/>
  <c r="AC11" i="27" a="1"/>
  <c r="AC12" i="27" a="1"/>
  <c r="AC13" i="27" a="1"/>
  <c r="AC14" i="27" a="1"/>
  <c r="AC15" i="27" a="1"/>
  <c r="AC16" i="27" a="1"/>
  <c r="AC17" i="27" a="1"/>
  <c r="AC18" i="27" a="1"/>
  <c r="AC19" i="27" a="1"/>
  <c r="AC20" i="27" a="1"/>
  <c r="AC21" i="27" a="1"/>
  <c r="AC22" i="27" a="1"/>
  <c r="AC23" i="27" a="1"/>
  <c r="AC24" i="27" a="1"/>
  <c r="AC25" i="27" a="1"/>
  <c r="AC26" i="27" a="1"/>
  <c r="AC27" i="27" a="1"/>
  <c r="AC28" i="27" a="1"/>
  <c r="AC29" i="27" a="1"/>
  <c r="AC30" i="27" a="1"/>
  <c r="AC31" i="27" a="1"/>
  <c r="AC32" i="27" a="1"/>
  <c r="AC33" i="27" a="1"/>
  <c r="AC34" i="27" a="1"/>
  <c r="AC35" i="27" a="1"/>
  <c r="AC36" i="27" a="1"/>
  <c r="AC37" i="27" a="1"/>
  <c r="AC38" i="27" a="1"/>
  <c r="AC39" i="27" a="1"/>
  <c r="AC40" i="27" a="1"/>
  <c r="AC41" i="27" a="1"/>
  <c r="AC42" i="27" a="1"/>
  <c r="AC43" i="27" a="1"/>
  <c r="AC44" i="27" a="1"/>
  <c r="AC45" i="27" a="1"/>
  <c r="AC46" i="27" a="1"/>
  <c r="AC47" i="27" a="1"/>
  <c r="AC48" i="27" a="1"/>
  <c r="AC49" i="27" a="1"/>
  <c r="AC50" i="27" a="1"/>
  <c r="AC51" i="27" a="1"/>
  <c r="AC52" i="27" a="1"/>
  <c r="AC53" i="27" a="1"/>
  <c r="AC54" i="27" a="1"/>
  <c r="AC55" i="27" a="1"/>
  <c r="AC56" i="27" a="1"/>
  <c r="AC57" i="27" a="1"/>
  <c r="AC58" i="27" a="1"/>
  <c r="AC59" i="27" a="1"/>
  <c r="AC60" i="27" a="1"/>
  <c r="AC61" i="27" a="1"/>
  <c r="AC62" i="27" a="1"/>
  <c r="AC63" i="27" a="1"/>
  <c r="AC64" i="27" a="1"/>
  <c r="AC65" i="27" a="1"/>
  <c r="AC66" i="27" a="1"/>
  <c r="AC67" i="27" a="1"/>
  <c r="AC68" i="27" a="1"/>
  <c r="AC69" i="27" a="1"/>
  <c r="AC70" i="27" a="1"/>
  <c r="AC71" i="27" a="1"/>
  <c r="AC72" i="27" a="1"/>
  <c r="AC73" i="27" a="1"/>
  <c r="AC74" i="27" a="1"/>
  <c r="AC75" i="27" a="1"/>
  <c r="AC76" i="27" a="1"/>
  <c r="AC77" i="27" a="1"/>
  <c r="AC78" i="27" a="1"/>
  <c r="AC79" i="27" a="1"/>
  <c r="AC80" i="27" a="1"/>
  <c r="AC81" i="27" a="1"/>
  <c r="AC82" i="27" a="1"/>
  <c r="AC83" i="27" a="1"/>
  <c r="AC84" i="27" a="1"/>
  <c r="AC85" i="27" a="1"/>
  <c r="AC86" i="27" a="1"/>
  <c r="AC87" i="27" a="1"/>
  <c r="AC88" i="27" a="1"/>
  <c r="AC89" i="27" a="1"/>
  <c r="AC90" i="27" a="1"/>
  <c r="AC91" i="27" a="1"/>
  <c r="AC92" i="27" a="1"/>
  <c r="AC93" i="27" a="1"/>
  <c r="AC94" i="27" a="1"/>
  <c r="AC95" i="27" a="1"/>
  <c r="AC96" i="27" a="1"/>
  <c r="AC97" i="27" a="1"/>
  <c r="AC98" i="27" a="1"/>
  <c r="AC99" i="27" a="1"/>
  <c r="AC100" i="27" a="1"/>
  <c r="AC101" i="27" a="1"/>
  <c r="AC102" i="27" a="1"/>
  <c r="AC103" i="27" a="1"/>
  <c r="AC104" i="27" a="1"/>
  <c r="AC105" i="27" a="1"/>
  <c r="AC106" i="27" a="1"/>
  <c r="AC107" i="27" a="1"/>
  <c r="AC108" i="27" a="1"/>
  <c r="AC109" i="27" a="1"/>
  <c r="AC110" i="27" a="1"/>
  <c r="AC111" i="27" a="1"/>
  <c r="AC112" i="27" a="1"/>
  <c r="AC113" i="27" a="1"/>
  <c r="AC114" i="27" a="1"/>
  <c r="AC115" i="27" a="1"/>
  <c r="AC116" i="27" a="1"/>
  <c r="AC117" i="27" a="1"/>
  <c r="AC118" i="27" a="1"/>
  <c r="AC119" i="27" a="1"/>
  <c r="AC120" i="27" a="1"/>
  <c r="AC121" i="27" a="1"/>
  <c r="AC122" i="27" a="1"/>
  <c r="AC123" i="27" a="1"/>
  <c r="AC124" i="27" a="1"/>
  <c r="AC125" i="27" a="1"/>
  <c r="AC126" i="27" a="1"/>
  <c r="AC127" i="27" a="1"/>
  <c r="AC128" i="27" a="1"/>
  <c r="AC129" i="27" a="1"/>
  <c r="AC130" i="27" a="1"/>
  <c r="AC131" i="27" a="1"/>
  <c r="AC132" i="27" a="1"/>
  <c r="AC133" i="27" a="1"/>
  <c r="AC134" i="27" a="1"/>
  <c r="AC135" i="27" a="1"/>
  <c r="AC136" i="27" a="1"/>
  <c r="AC137" i="27" a="1"/>
  <c r="AC138" i="27" a="1"/>
  <c r="AC139" i="27" a="1"/>
  <c r="AC140" i="27" a="1"/>
  <c r="AC141" i="27" a="1"/>
  <c r="AC142" i="27" a="1"/>
  <c r="AC143" i="27" a="1"/>
  <c r="AC144" i="27" a="1"/>
  <c r="AC145" i="27" a="1"/>
  <c r="AC146" i="27" a="1"/>
  <c r="AC147" i="27" a="1"/>
  <c r="AC148" i="27" a="1"/>
  <c r="AC149" i="27" a="1"/>
  <c r="AC150" i="27" a="1"/>
  <c r="AC151" i="27" a="1"/>
  <c r="AC152" i="27" a="1"/>
  <c r="AC153" i="27" a="1"/>
  <c r="AC154" i="27" a="1"/>
  <c r="AC155" i="27" a="1"/>
  <c r="AC156" i="27" a="1"/>
  <c r="AC157" i="27" a="1"/>
  <c r="AC158" i="27" a="1"/>
  <c r="AC159" i="27" a="1"/>
  <c r="AC160" i="27" a="1"/>
  <c r="AC161" i="27" a="1"/>
  <c r="AC162" i="27" a="1"/>
  <c r="AC163" i="27" a="1"/>
  <c r="AC164" i="27" a="1"/>
  <c r="AC165" i="27" a="1"/>
  <c r="AC166" i="27" a="1"/>
  <c r="AC167" i="27" a="1"/>
  <c r="AC168" i="27" a="1"/>
  <c r="AC169" i="27" a="1"/>
  <c r="AC170" i="27" a="1"/>
  <c r="AC171" i="27" a="1"/>
  <c r="AC172" i="27" a="1"/>
  <c r="AC173" i="27" a="1"/>
  <c r="AC174" i="27" a="1"/>
  <c r="AC175" i="27" a="1"/>
  <c r="AC176" i="27" a="1"/>
  <c r="AC177" i="27" a="1"/>
  <c r="AC178" i="27" a="1"/>
  <c r="AC179" i="27" a="1"/>
  <c r="AC180" i="27" a="1"/>
  <c r="AC181" i="27" a="1"/>
  <c r="AC182" i="27" a="1"/>
  <c r="AC183" i="27" a="1"/>
  <c r="AC184" i="27" a="1"/>
  <c r="AC185" i="27" a="1"/>
  <c r="AC186" i="27" a="1"/>
  <c r="AC187" i="27" a="1"/>
  <c r="AC188" i="27" a="1"/>
  <c r="AC189" i="27" a="1"/>
  <c r="AC190" i="27" a="1"/>
  <c r="AC191" i="27" a="1"/>
  <c r="AC192" i="27" a="1"/>
  <c r="AC193" i="27" a="1"/>
  <c r="AC194" i="27" a="1"/>
  <c r="AC195" i="27" a="1"/>
  <c r="AC196" i="27" a="1"/>
  <c r="AC197" i="27" a="1"/>
  <c r="AC198" i="27" a="1"/>
  <c r="AC199" i="27" a="1"/>
  <c r="AC200" i="27" a="1"/>
  <c r="AC201" i="27" a="1"/>
  <c r="AC202" i="27" a="1"/>
  <c r="AC203" i="27" a="1"/>
  <c r="AC204" i="27" a="1"/>
  <c r="AC205" i="27" a="1"/>
  <c r="AC206" i="27" a="1"/>
  <c r="AC207" i="27" a="1"/>
  <c r="AC208" i="27" a="1"/>
  <c r="AC209" i="27" a="1"/>
  <c r="AC210" i="27" a="1"/>
  <c r="AC211" i="27" a="1"/>
  <c r="AC212" i="27" a="1"/>
  <c r="AC213" i="27" a="1"/>
  <c r="AC214" i="27" a="1"/>
  <c r="AC215" i="27" a="1"/>
  <c r="AC216" i="27" a="1"/>
  <c r="AC217" i="27" a="1"/>
  <c r="AC218" i="27" a="1"/>
  <c r="AC219" i="27" a="1"/>
  <c r="AC220" i="27" a="1"/>
  <c r="AC221" i="27" a="1"/>
  <c r="AC222" i="27" a="1"/>
  <c r="AC223" i="27" a="1"/>
  <c r="AC224" i="27" a="1"/>
  <c r="AC225" i="27" a="1"/>
  <c r="AC226" i="27" a="1"/>
  <c r="AC227" i="27" a="1"/>
  <c r="AC228" i="27" a="1"/>
  <c r="AC229" i="27" a="1"/>
  <c r="AC230" i="27" a="1"/>
  <c r="AC231" i="27" a="1"/>
  <c r="AC232" i="27" a="1"/>
  <c r="AC233" i="27" a="1"/>
  <c r="AC234" i="27" a="1"/>
  <c r="AC235" i="27" a="1"/>
  <c r="AC236" i="27" a="1"/>
  <c r="AC237" i="27" a="1"/>
  <c r="AC238" i="27" a="1"/>
  <c r="AC239" i="27" a="1"/>
  <c r="AC240" i="27" a="1"/>
  <c r="AC241" i="27" a="1"/>
  <c r="AC242" i="27" a="1"/>
  <c r="AC243" i="27" a="1"/>
  <c r="AC244" i="27" a="1"/>
  <c r="AC245" i="27" a="1"/>
  <c r="AC246" i="27" a="1"/>
  <c r="AC247" i="27" a="1"/>
  <c r="AC248" i="27" a="1"/>
  <c r="AC249" i="27" a="1"/>
  <c r="AC250" i="27" a="1"/>
  <c r="AC251" i="27" a="1"/>
  <c r="AC252" i="27" a="1"/>
  <c r="AC253" i="27" a="1"/>
  <c r="AC254" i="27" a="1"/>
  <c r="AC255" i="27" a="1"/>
  <c r="AC256" i="27" a="1"/>
  <c r="AC257" i="27" a="1"/>
  <c r="AC258" i="27" a="1"/>
  <c r="AC259" i="27" a="1"/>
  <c r="AC260" i="27" a="1"/>
  <c r="AC261" i="27" a="1"/>
  <c r="AC262" i="27" a="1"/>
  <c r="AC263" i="27" a="1"/>
  <c r="AC264" i="27" a="1"/>
  <c r="AC265" i="27" a="1"/>
  <c r="AC266" i="27" a="1"/>
  <c r="AC267" i="27" a="1"/>
  <c r="AC268" i="27" a="1"/>
  <c r="AC269" i="27" a="1"/>
  <c r="AC270" i="27" a="1"/>
  <c r="AC271" i="27" a="1"/>
  <c r="AC272" i="27" a="1"/>
  <c r="AC273" i="27" a="1"/>
  <c r="AC274" i="27" a="1"/>
  <c r="AC275" i="27" a="1"/>
  <c r="AC276" i="27" a="1"/>
  <c r="AC277" i="27" a="1"/>
  <c r="AC278" i="27" a="1"/>
  <c r="AC279" i="27" a="1"/>
  <c r="AC280" i="27" a="1"/>
  <c r="AC281" i="27" a="1"/>
  <c r="AC282" i="27" a="1"/>
  <c r="AC283" i="27" a="1"/>
  <c r="AC284" i="27" a="1"/>
  <c r="AC285" i="27" a="1"/>
  <c r="AC286" i="27" a="1"/>
  <c r="AC287" i="27" a="1"/>
  <c r="AC288" i="27" a="1"/>
  <c r="AC289" i="27" a="1"/>
  <c r="AC290" i="27" a="1"/>
  <c r="AC291" i="27" a="1"/>
  <c r="AC292" i="27" a="1"/>
  <c r="AC293" i="27" a="1"/>
  <c r="AC294" i="27" a="1"/>
  <c r="AC295" i="27" a="1"/>
  <c r="AC296" i="27" a="1"/>
  <c r="AC297" i="27" a="1"/>
  <c r="AC298" i="27" a="1"/>
  <c r="AC299" i="27" a="1"/>
  <c r="AC300" i="27" a="1"/>
  <c r="AC301" i="27" a="1"/>
  <c r="AC302" i="27" a="1"/>
  <c r="AC303" i="27" a="1"/>
  <c r="AC304" i="27" a="1"/>
  <c r="AC305" i="27" a="1"/>
  <c r="AC306" i="27" a="1"/>
  <c r="AC307" i="27" a="1"/>
  <c r="AC308" i="27" a="1"/>
  <c r="AC309" i="27" a="1"/>
  <c r="AC310" i="27" a="1"/>
  <c r="AC311" i="27" a="1"/>
  <c r="AC312" i="27" a="1"/>
  <c r="AC313" i="27" a="1"/>
  <c r="AC314" i="27" a="1"/>
  <c r="AC315" i="27" a="1"/>
  <c r="AC316" i="27" a="1"/>
  <c r="AC317" i="27" a="1"/>
  <c r="AC318" i="27" a="1"/>
  <c r="AC319" i="27" a="1"/>
  <c r="AC320" i="27" a="1"/>
  <c r="AC321" i="27" a="1"/>
  <c r="AC322" i="27" a="1"/>
  <c r="AC323" i="27" a="1"/>
  <c r="AC324" i="27" a="1"/>
  <c r="AC325" i="27" a="1"/>
  <c r="AC326" i="27" a="1"/>
  <c r="AC327" i="27" a="1"/>
  <c r="AC328" i="27" a="1"/>
  <c r="AC329" i="27" a="1"/>
  <c r="AC330" i="27" a="1"/>
  <c r="AC331" i="27" a="1"/>
  <c r="AC332" i="27" a="1"/>
  <c r="AC333" i="27" a="1"/>
  <c r="AC334" i="27" a="1"/>
  <c r="AC335" i="27" a="1"/>
  <c r="AC336" i="27" a="1"/>
  <c r="AC337" i="27" a="1"/>
  <c r="AC338" i="27" a="1"/>
  <c r="AC339" i="27" a="1"/>
  <c r="AC340" i="27" a="1"/>
  <c r="AC341" i="27" a="1"/>
  <c r="AC342" i="27" a="1"/>
  <c r="AC343" i="27" a="1"/>
  <c r="AC344" i="27" a="1"/>
  <c r="AC345" i="27" a="1"/>
  <c r="AC346" i="27" a="1"/>
  <c r="AC347" i="27" a="1"/>
  <c r="AC348" i="27" a="1"/>
  <c r="AC349" i="27" a="1"/>
  <c r="AC350" i="27" a="1"/>
  <c r="AC351" i="27" a="1"/>
  <c r="AC352" i="27" a="1"/>
  <c r="AC353" i="27" a="1"/>
  <c r="AC354" i="27" a="1"/>
  <c r="AC355" i="27" a="1"/>
  <c r="AC356" i="27" a="1"/>
  <c r="AC357" i="27" a="1"/>
  <c r="AC358" i="27" a="1"/>
  <c r="AC359" i="27" a="1"/>
  <c r="AC360" i="27" a="1"/>
  <c r="AC361" i="27" a="1"/>
  <c r="AC362" i="27" a="1"/>
  <c r="AC363" i="27" a="1"/>
  <c r="AC364" i="27" a="1"/>
  <c r="AC365" i="27" a="1"/>
  <c r="AC366" i="27" a="1"/>
  <c r="AC367" i="27" a="1"/>
  <c r="AC368" i="27" a="1"/>
  <c r="AC369" i="27" a="1"/>
  <c r="AC370" i="27" a="1"/>
  <c r="AC371" i="27" a="1"/>
  <c r="AC372" i="27" a="1"/>
  <c r="AC373" i="27" a="1"/>
  <c r="AC374" i="27" a="1"/>
  <c r="AC375" i="27" a="1"/>
  <c r="AC376" i="27" a="1"/>
  <c r="AC377" i="27" a="1"/>
  <c r="AC378" i="27" a="1"/>
  <c r="AC379" i="27" a="1"/>
  <c r="AC380" i="27" a="1"/>
  <c r="AC381" i="27" a="1"/>
  <c r="AC382" i="27" a="1"/>
  <c r="AD2" i="27" a="1"/>
  <c r="AD3" i="27" a="1"/>
  <c r="AD4" i="27" a="1"/>
  <c r="AD5" i="27" a="1"/>
  <c r="AD6" i="27" a="1"/>
  <c r="AD7" i="27" a="1"/>
  <c r="AD8" i="27" a="1"/>
  <c r="AD9" i="27" a="1"/>
  <c r="AD10" i="27" a="1"/>
  <c r="AD11" i="27" a="1"/>
  <c r="AD12" i="27" a="1"/>
  <c r="AD13" i="27" a="1"/>
  <c r="AD14" i="27" a="1"/>
  <c r="AD15" i="27" a="1"/>
  <c r="AD16" i="27" a="1"/>
  <c r="AD17" i="27" a="1"/>
  <c r="AD18" i="27" a="1"/>
  <c r="AD19" i="27" a="1"/>
  <c r="AD20" i="27" a="1"/>
  <c r="AD21" i="27" a="1"/>
  <c r="AD22" i="27" a="1"/>
  <c r="AD23" i="27" a="1"/>
  <c r="AD24" i="27" a="1"/>
  <c r="AD25" i="27" a="1"/>
  <c r="AD26" i="27" a="1"/>
  <c r="AD27" i="27" a="1"/>
  <c r="AD28" i="27" a="1"/>
  <c r="AD29" i="27" a="1"/>
  <c r="AD30" i="27" a="1"/>
  <c r="AD31" i="27" a="1"/>
  <c r="AD32" i="27" a="1"/>
  <c r="AD33" i="27" a="1"/>
  <c r="AD34" i="27" a="1"/>
  <c r="AD35" i="27" a="1"/>
  <c r="AD36" i="27" a="1"/>
  <c r="AD37" i="27" a="1"/>
  <c r="AD38" i="27" a="1"/>
  <c r="AD39" i="27" a="1"/>
  <c r="AD40" i="27" a="1"/>
  <c r="AD41" i="27" a="1"/>
  <c r="AD42" i="27" a="1"/>
  <c r="AD43" i="27" a="1"/>
  <c r="AD44" i="27" a="1"/>
  <c r="AD45" i="27" a="1"/>
  <c r="AD46" i="27" a="1"/>
  <c r="AD47" i="27" a="1"/>
  <c r="AD48" i="27" a="1"/>
  <c r="AD49" i="27" a="1"/>
  <c r="AD50" i="27" a="1"/>
  <c r="AD51" i="27" a="1"/>
  <c r="AD52" i="27" a="1"/>
  <c r="AD53" i="27" a="1"/>
  <c r="AD54" i="27" a="1"/>
  <c r="AD55" i="27" a="1"/>
  <c r="AD56" i="27" a="1"/>
  <c r="AD57" i="27" a="1"/>
  <c r="AD58" i="27" a="1"/>
  <c r="AD59" i="27" a="1"/>
  <c r="AD60" i="27" a="1"/>
  <c r="AD61" i="27" a="1"/>
  <c r="AD62" i="27" a="1"/>
  <c r="AD63" i="27" a="1"/>
  <c r="AD64" i="27" a="1"/>
  <c r="AD65" i="27" a="1"/>
  <c r="AD66" i="27" a="1"/>
  <c r="AD67" i="27" a="1"/>
  <c r="AD68" i="27" a="1"/>
  <c r="AD69" i="27" a="1"/>
  <c r="AD70" i="27" a="1"/>
  <c r="AD71" i="27" a="1"/>
  <c r="AD72" i="27" a="1"/>
  <c r="AD73" i="27" a="1"/>
  <c r="AD74" i="27" a="1"/>
  <c r="AD75" i="27" a="1"/>
  <c r="AD76" i="27" a="1"/>
  <c r="AD77" i="27" a="1"/>
  <c r="AD78" i="27" a="1"/>
  <c r="AD79" i="27" a="1"/>
  <c r="AD80" i="27" a="1"/>
  <c r="AD81" i="27" a="1"/>
  <c r="AD82" i="27" a="1"/>
  <c r="AD83" i="27" a="1"/>
  <c r="AD84" i="27" a="1"/>
  <c r="AD85" i="27" a="1"/>
  <c r="AD86" i="27" a="1"/>
  <c r="AD87" i="27" a="1"/>
  <c r="AD88" i="27" a="1"/>
  <c r="AD89" i="27" a="1"/>
  <c r="AD90" i="27" a="1"/>
  <c r="AD91" i="27" a="1"/>
  <c r="AD92" i="27" a="1"/>
  <c r="AD93" i="27" a="1"/>
  <c r="AD94" i="27" a="1"/>
  <c r="AD95" i="27" a="1"/>
  <c r="AD96" i="27" a="1"/>
  <c r="AD97" i="27" a="1"/>
  <c r="AD98" i="27" a="1"/>
  <c r="AD99" i="27" a="1"/>
  <c r="AD100" i="27" a="1"/>
  <c r="AD101" i="27" a="1"/>
  <c r="AD102" i="27" a="1"/>
  <c r="AD103" i="27" a="1"/>
  <c r="AD104" i="27" a="1"/>
  <c r="AD105" i="27" a="1"/>
  <c r="AD106" i="27" a="1"/>
  <c r="AD107" i="27" a="1"/>
  <c r="AD108" i="27" a="1"/>
  <c r="AD109" i="27" a="1"/>
  <c r="AD110" i="27" a="1"/>
  <c r="AD111" i="27" a="1"/>
  <c r="AD112" i="27" a="1"/>
  <c r="AD113" i="27" a="1"/>
  <c r="AD114" i="27" a="1"/>
  <c r="AD115" i="27" a="1"/>
  <c r="AD116" i="27" a="1"/>
  <c r="AD117" i="27" a="1"/>
  <c r="AD118" i="27" a="1"/>
  <c r="AD119" i="27" a="1"/>
  <c r="AD120" i="27" a="1"/>
  <c r="AD121" i="27" a="1"/>
  <c r="AD122" i="27" a="1"/>
  <c r="AD123" i="27" a="1"/>
  <c r="AD124" i="27" a="1"/>
  <c r="AD125" i="27" a="1"/>
  <c r="AD126" i="27" a="1"/>
  <c r="AD127" i="27" a="1"/>
  <c r="AD128" i="27" a="1"/>
  <c r="AD129" i="27" a="1"/>
  <c r="AD130" i="27" a="1"/>
  <c r="AD131" i="27" a="1"/>
  <c r="AD132" i="27" a="1"/>
  <c r="AD133" i="27" a="1"/>
  <c r="AD134" i="27" a="1"/>
  <c r="AD135" i="27" a="1"/>
  <c r="AD136" i="27" a="1"/>
  <c r="AD137" i="27" a="1"/>
  <c r="AD138" i="27" a="1"/>
  <c r="AD139" i="27" a="1"/>
  <c r="AD140" i="27" a="1"/>
  <c r="AD141" i="27" a="1"/>
  <c r="AD142" i="27" a="1"/>
  <c r="AD143" i="27" a="1"/>
  <c r="AD144" i="27" a="1"/>
  <c r="AD145" i="27" a="1"/>
  <c r="AD146" i="27" a="1"/>
  <c r="AD147" i="27" a="1"/>
  <c r="AD148" i="27" a="1"/>
  <c r="AD149" i="27" a="1"/>
  <c r="AD150" i="27" a="1"/>
  <c r="AD151" i="27" a="1"/>
  <c r="AD152" i="27" a="1"/>
  <c r="AD153" i="27" a="1"/>
  <c r="AD154" i="27" a="1"/>
  <c r="AD155" i="27" a="1"/>
  <c r="AD156" i="27" a="1"/>
  <c r="AD157" i="27" a="1"/>
  <c r="AD158" i="27" a="1"/>
  <c r="AD159" i="27" a="1"/>
  <c r="AD160" i="27" a="1"/>
  <c r="AD161" i="27" a="1"/>
  <c r="AD162" i="27" a="1"/>
  <c r="AD163" i="27" a="1"/>
  <c r="AD164" i="27" a="1"/>
  <c r="AD165" i="27" a="1"/>
  <c r="AD166" i="27" a="1"/>
  <c r="AD167" i="27" a="1"/>
  <c r="AD168" i="27" a="1"/>
  <c r="AD169" i="27" a="1"/>
  <c r="AD170" i="27" a="1"/>
  <c r="AD171" i="27" a="1"/>
  <c r="AD172" i="27" a="1"/>
  <c r="AD173" i="27" a="1"/>
  <c r="AD174" i="27" a="1"/>
  <c r="AD175" i="27" a="1"/>
  <c r="AD176" i="27" a="1"/>
  <c r="AD177" i="27" a="1"/>
  <c r="AD178" i="27" a="1"/>
  <c r="AD179" i="27" a="1"/>
  <c r="AD180" i="27" a="1"/>
  <c r="AD181" i="27" a="1"/>
  <c r="AD182" i="27" a="1"/>
  <c r="AD183" i="27" a="1"/>
  <c r="AD184" i="27" a="1"/>
  <c r="AD185" i="27" a="1"/>
  <c r="AD186" i="27" a="1"/>
  <c r="AD187" i="27" a="1"/>
  <c r="AD188" i="27" a="1"/>
  <c r="AD189" i="27" a="1"/>
  <c r="AD190" i="27" a="1"/>
  <c r="AD191" i="27" a="1"/>
  <c r="AD192" i="27" a="1"/>
  <c r="AD193" i="27" a="1"/>
  <c r="AD194" i="27" a="1"/>
  <c r="AD195" i="27" a="1"/>
  <c r="AD196" i="27" a="1"/>
  <c r="AD197" i="27" a="1"/>
  <c r="AD198" i="27" a="1"/>
  <c r="AD199" i="27" a="1"/>
  <c r="AD200" i="27" a="1"/>
  <c r="AD201" i="27" a="1"/>
  <c r="AD202" i="27" a="1"/>
  <c r="AD203" i="27" a="1"/>
  <c r="AD204" i="27" a="1"/>
  <c r="AD205" i="27" a="1"/>
  <c r="AD206" i="27" a="1"/>
  <c r="AD207" i="27" a="1"/>
  <c r="AD208" i="27" a="1"/>
  <c r="AD209" i="27" a="1"/>
  <c r="AD210" i="27" a="1"/>
  <c r="AD211" i="27" a="1"/>
  <c r="AD212" i="27" a="1"/>
  <c r="AD213" i="27" a="1"/>
  <c r="AD214" i="27" a="1"/>
  <c r="AD215" i="27" a="1"/>
  <c r="AD216" i="27" a="1"/>
  <c r="AD217" i="27" a="1"/>
  <c r="AD218" i="27" a="1"/>
  <c r="AD219" i="27" a="1"/>
  <c r="AD220" i="27" a="1"/>
  <c r="AD221" i="27" a="1"/>
  <c r="AD222" i="27" a="1"/>
  <c r="AD223" i="27" a="1"/>
  <c r="AD224" i="27" a="1"/>
  <c r="AD225" i="27" a="1"/>
  <c r="AD226" i="27" a="1"/>
  <c r="AD227" i="27" a="1"/>
  <c r="AD228" i="27" a="1"/>
  <c r="AD229" i="27" a="1"/>
  <c r="AD230" i="27" a="1"/>
  <c r="AD231" i="27" a="1"/>
  <c r="AD232" i="27" a="1"/>
  <c r="AD233" i="27" a="1"/>
  <c r="AD234" i="27" a="1"/>
  <c r="AD235" i="27" a="1"/>
  <c r="AD236" i="27" a="1"/>
  <c r="AD237" i="27" a="1"/>
  <c r="AD238" i="27" a="1"/>
  <c r="AD239" i="27" a="1"/>
  <c r="AD240" i="27" a="1"/>
  <c r="AD241" i="27" a="1"/>
  <c r="AD242" i="27" a="1"/>
  <c r="AD243" i="27" a="1"/>
  <c r="AD244" i="27" a="1"/>
  <c r="AD245" i="27" a="1"/>
  <c r="AD246" i="27" a="1"/>
  <c r="AD247" i="27" a="1"/>
  <c r="AD248" i="27" a="1"/>
  <c r="AD249" i="27" a="1"/>
  <c r="AD250" i="27" a="1"/>
  <c r="AD251" i="27" a="1"/>
  <c r="AD252" i="27" a="1"/>
  <c r="AD253" i="27" a="1"/>
  <c r="AD254" i="27" a="1"/>
  <c r="AD255" i="27" a="1"/>
  <c r="AD256" i="27" a="1"/>
  <c r="AD257" i="27" a="1"/>
  <c r="AD258" i="27" a="1"/>
  <c r="AD259" i="27" a="1"/>
  <c r="AD260" i="27" a="1"/>
  <c r="AD261" i="27" a="1"/>
  <c r="AD262" i="27" a="1"/>
  <c r="AD263" i="27" a="1"/>
  <c r="AD264" i="27" a="1"/>
  <c r="AD265" i="27" a="1"/>
  <c r="AD266" i="27" a="1"/>
  <c r="AD267" i="27" a="1"/>
  <c r="AD268" i="27" a="1"/>
  <c r="AD269" i="27" a="1"/>
  <c r="AD270" i="27" a="1"/>
  <c r="AD271" i="27" a="1"/>
  <c r="AD272" i="27" a="1"/>
  <c r="AD273" i="27" a="1"/>
  <c r="AD274" i="27" a="1"/>
  <c r="AD275" i="27" a="1"/>
  <c r="AD276" i="27" a="1"/>
  <c r="AD277" i="27" a="1"/>
  <c r="AD278" i="27" a="1"/>
  <c r="AD279" i="27" a="1"/>
  <c r="AD280" i="27" a="1"/>
  <c r="AD281" i="27" a="1"/>
  <c r="AD282" i="27" a="1"/>
  <c r="AD283" i="27" a="1"/>
  <c r="AD284" i="27" a="1"/>
  <c r="AD285" i="27" a="1"/>
  <c r="AD286" i="27" a="1"/>
  <c r="AD287" i="27" a="1"/>
  <c r="AD288" i="27" a="1"/>
  <c r="AD289" i="27" a="1"/>
  <c r="AD290" i="27" a="1"/>
  <c r="AD291" i="27" a="1"/>
  <c r="AD292" i="27" a="1"/>
  <c r="AD293" i="27" a="1"/>
  <c r="AD294" i="27" a="1"/>
  <c r="AD295" i="27" a="1"/>
  <c r="AD296" i="27" a="1"/>
  <c r="AD297" i="27" a="1"/>
  <c r="AD298" i="27" a="1"/>
  <c r="AD299" i="27" a="1"/>
  <c r="AD300" i="27" a="1"/>
  <c r="AD301" i="27" a="1"/>
  <c r="AD302" i="27" a="1"/>
  <c r="AD303" i="27" a="1"/>
  <c r="AD304" i="27" a="1"/>
  <c r="AD305" i="27" a="1"/>
  <c r="AD306" i="27" a="1"/>
  <c r="AD307" i="27" a="1"/>
  <c r="AD308" i="27" a="1"/>
  <c r="AD309" i="27" a="1"/>
  <c r="AD310" i="27" a="1"/>
  <c r="AD311" i="27" a="1"/>
  <c r="AD312" i="27" a="1"/>
  <c r="AD313" i="27" a="1"/>
  <c r="AD314" i="27" a="1"/>
  <c r="AD315" i="27" a="1"/>
  <c r="AD316" i="27" a="1"/>
  <c r="AD317" i="27" a="1"/>
  <c r="AD318" i="27" a="1"/>
  <c r="AD319" i="27" a="1"/>
  <c r="AD320" i="27" a="1"/>
  <c r="AD321" i="27" a="1"/>
  <c r="AD322" i="27" a="1"/>
  <c r="AD323" i="27" a="1"/>
  <c r="AD324" i="27" a="1"/>
  <c r="AD325" i="27" a="1"/>
  <c r="AD326" i="27" a="1"/>
  <c r="AD327" i="27" a="1"/>
  <c r="AD328" i="27" a="1"/>
  <c r="AD329" i="27" a="1"/>
  <c r="AD330" i="27" a="1"/>
  <c r="AD331" i="27" a="1"/>
  <c r="AD332" i="27" a="1"/>
  <c r="AD333" i="27" a="1"/>
  <c r="AD334" i="27" a="1"/>
  <c r="AD335" i="27" a="1"/>
  <c r="AD336" i="27" a="1"/>
  <c r="AD337" i="27" a="1"/>
  <c r="AD338" i="27" a="1"/>
  <c r="AD339" i="27" a="1"/>
  <c r="AD340" i="27" a="1"/>
  <c r="AD341" i="27" a="1"/>
  <c r="AD342" i="27" a="1"/>
  <c r="AD343" i="27" a="1"/>
  <c r="AD344" i="27" a="1"/>
  <c r="AD345" i="27" a="1"/>
  <c r="AD346" i="27" a="1"/>
  <c r="AD347" i="27" a="1"/>
  <c r="AD348" i="27" a="1"/>
  <c r="AD349" i="27" a="1"/>
  <c r="AD350" i="27" a="1"/>
  <c r="AD351" i="27" a="1"/>
  <c r="AD352" i="27" a="1"/>
  <c r="AD353" i="27" a="1"/>
  <c r="AD354" i="27" a="1"/>
  <c r="AD355" i="27" a="1"/>
  <c r="AD356" i="27" a="1"/>
  <c r="AD357" i="27" a="1"/>
  <c r="AD358" i="27" a="1"/>
  <c r="AD359" i="27" a="1"/>
  <c r="AD360" i="27" a="1"/>
  <c r="AD361" i="27" a="1"/>
  <c r="AD362" i="27" a="1"/>
  <c r="AD363" i="27" a="1"/>
  <c r="AD364" i="27" a="1"/>
  <c r="AD365" i="27" a="1"/>
  <c r="AD366" i="27" a="1"/>
  <c r="AD367" i="27" a="1"/>
  <c r="AD368" i="27" a="1"/>
  <c r="AD369" i="27" a="1"/>
  <c r="AD370" i="27" a="1"/>
  <c r="AD371" i="27" a="1"/>
  <c r="AD372" i="27" a="1"/>
  <c r="AD373" i="27" a="1"/>
  <c r="AD374" i="27" a="1"/>
  <c r="AD375" i="27" a="1"/>
  <c r="AD376" i="27" a="1"/>
  <c r="AD377" i="27" a="1"/>
  <c r="AD378" i="27" a="1"/>
  <c r="AD379" i="27" a="1"/>
  <c r="AD380" i="27" a="1"/>
  <c r="AD381" i="27" a="1"/>
  <c r="AD382" i="27" a="1"/>
  <c r="AE2" i="27" a="1"/>
  <c r="AE3" i="27" a="1"/>
  <c r="AE4" i="27" a="1"/>
  <c r="AE5" i="27" a="1"/>
  <c r="AE6" i="27" a="1"/>
  <c r="AE7" i="27" a="1"/>
  <c r="AE8" i="27" a="1"/>
  <c r="AE9" i="27" a="1"/>
  <c r="AE10" i="27" a="1"/>
  <c r="AE11" i="27" a="1"/>
  <c r="AE12" i="27" a="1"/>
  <c r="AE13" i="27" a="1"/>
  <c r="AE14" i="27" a="1"/>
  <c r="AE15" i="27" a="1"/>
  <c r="AE16" i="27" a="1"/>
  <c r="AE17" i="27" a="1"/>
  <c r="AE18" i="27" a="1"/>
  <c r="AE19" i="27" a="1"/>
  <c r="AE20" i="27" a="1"/>
  <c r="AE21" i="27" a="1"/>
  <c r="AE22" i="27" a="1"/>
  <c r="AE23" i="27" a="1"/>
  <c r="AE24" i="27" a="1"/>
  <c r="AE25" i="27" a="1"/>
  <c r="AE26" i="27" a="1"/>
  <c r="AE27" i="27" a="1"/>
  <c r="AE28" i="27" a="1"/>
  <c r="AE29" i="27" a="1"/>
  <c r="AE30" i="27" a="1"/>
  <c r="AE31" i="27" a="1"/>
  <c r="AE32" i="27" a="1"/>
  <c r="AE33" i="27" a="1"/>
  <c r="AE34" i="27" a="1"/>
  <c r="AE35" i="27" a="1"/>
  <c r="AE36" i="27" a="1"/>
  <c r="AE37" i="27" a="1"/>
  <c r="AE38" i="27" a="1"/>
  <c r="AE39" i="27" a="1"/>
  <c r="AE40" i="27" a="1"/>
  <c r="AE41" i="27" a="1"/>
  <c r="AE42" i="27" a="1"/>
  <c r="AE43" i="27" a="1"/>
  <c r="AE44" i="27" a="1"/>
  <c r="AE45" i="27" a="1"/>
  <c r="AE46" i="27" a="1"/>
  <c r="AE47" i="27" a="1"/>
  <c r="AE48" i="27" a="1"/>
  <c r="AE49" i="27" a="1"/>
  <c r="AE50" i="27" a="1"/>
  <c r="AE51" i="27" a="1"/>
  <c r="AE52" i="27" a="1"/>
  <c r="AE53" i="27" a="1"/>
  <c r="AE54" i="27" a="1"/>
  <c r="AE55" i="27" a="1"/>
  <c r="AE56" i="27" a="1"/>
  <c r="AE57" i="27" a="1"/>
  <c r="AE58" i="27" a="1"/>
  <c r="AE59" i="27" a="1"/>
  <c r="AE60" i="27" a="1"/>
  <c r="AE61" i="27" a="1"/>
  <c r="AE62" i="27" a="1"/>
  <c r="AE63" i="27" a="1"/>
  <c r="AE64" i="27" a="1"/>
  <c r="AE65" i="27" a="1"/>
  <c r="AE66" i="27" a="1"/>
  <c r="AE67" i="27" a="1"/>
  <c r="AE68" i="27" a="1"/>
  <c r="AE69" i="27" a="1"/>
  <c r="AE70" i="27" a="1"/>
  <c r="AE71" i="27" a="1"/>
  <c r="AE72" i="27" a="1"/>
  <c r="AE73" i="27" a="1"/>
  <c r="AE74" i="27" a="1"/>
  <c r="AE75" i="27" a="1"/>
  <c r="AE76" i="27" a="1"/>
  <c r="AE77" i="27" a="1"/>
  <c r="AE78" i="27" a="1"/>
  <c r="AE79" i="27" a="1"/>
  <c r="AE80" i="27" a="1"/>
  <c r="AE81" i="27" a="1"/>
  <c r="AE82" i="27" a="1"/>
  <c r="AE83" i="27" a="1"/>
  <c r="AE84" i="27" a="1"/>
  <c r="AE85" i="27" a="1"/>
  <c r="AE86" i="27" a="1"/>
  <c r="AE87" i="27" a="1"/>
  <c r="AE88" i="27" a="1"/>
  <c r="AE89" i="27" a="1"/>
  <c r="AE90" i="27" a="1"/>
  <c r="AE91" i="27" a="1"/>
  <c r="AE92" i="27" a="1"/>
  <c r="AE93" i="27" a="1"/>
  <c r="AE94" i="27" a="1"/>
  <c r="AE95" i="27" a="1"/>
  <c r="AE96" i="27" a="1"/>
  <c r="AE97" i="27" a="1"/>
  <c r="AE98" i="27" a="1"/>
  <c r="AE99" i="27" a="1"/>
  <c r="AE100" i="27" a="1"/>
  <c r="AE101" i="27" a="1"/>
  <c r="AE102" i="27" a="1"/>
  <c r="AE103" i="27" a="1"/>
  <c r="AE104" i="27" a="1"/>
  <c r="AE105" i="27" a="1"/>
  <c r="AE106" i="27" a="1"/>
  <c r="AE107" i="27" a="1"/>
  <c r="AE108" i="27" a="1"/>
  <c r="AE109" i="27" a="1"/>
  <c r="AE110" i="27" a="1"/>
  <c r="AE111" i="27" a="1"/>
  <c r="AE112" i="27" a="1"/>
  <c r="AE113" i="27" a="1"/>
  <c r="AE114" i="27" a="1"/>
  <c r="AE115" i="27" a="1"/>
  <c r="AE116" i="27" a="1"/>
  <c r="AE117" i="27" a="1"/>
  <c r="AE118" i="27" a="1"/>
  <c r="AE119" i="27" a="1"/>
  <c r="AE120" i="27" a="1"/>
  <c r="AE121" i="27" a="1"/>
  <c r="AE122" i="27" a="1"/>
  <c r="AE123" i="27" a="1"/>
  <c r="AE124" i="27" a="1"/>
  <c r="AE125" i="27" a="1"/>
  <c r="AE126" i="27" a="1"/>
  <c r="AE127" i="27" a="1"/>
  <c r="AE128" i="27" a="1"/>
  <c r="AE129" i="27" a="1"/>
  <c r="AE130" i="27" a="1"/>
  <c r="AE131" i="27" a="1"/>
  <c r="AE132" i="27" a="1"/>
  <c r="AE133" i="27" a="1"/>
  <c r="AE134" i="27" a="1"/>
  <c r="AE135" i="27" a="1"/>
  <c r="AE136" i="27" a="1"/>
  <c r="AE137" i="27" a="1"/>
  <c r="AE138" i="27" a="1"/>
  <c r="AE139" i="27" a="1"/>
  <c r="AE140" i="27" a="1"/>
  <c r="AE141" i="27" a="1"/>
  <c r="AE142" i="27" a="1"/>
  <c r="AE143" i="27" a="1"/>
  <c r="AE144" i="27" a="1"/>
  <c r="AE145" i="27" a="1"/>
  <c r="AE146" i="27" a="1"/>
  <c r="AE147" i="27" a="1"/>
  <c r="AE148" i="27" a="1"/>
  <c r="AE149" i="27" a="1"/>
  <c r="AE150" i="27" a="1"/>
  <c r="AE151" i="27" a="1"/>
  <c r="AE152" i="27" a="1"/>
  <c r="AE153" i="27" a="1"/>
  <c r="AE154" i="27" a="1"/>
  <c r="AE155" i="27" a="1"/>
  <c r="AE156" i="27" a="1"/>
  <c r="AE157" i="27" a="1"/>
  <c r="AE158" i="27" a="1"/>
  <c r="AE159" i="27" a="1"/>
  <c r="AE160" i="27" a="1"/>
  <c r="AE161" i="27" a="1"/>
  <c r="AE162" i="27" a="1"/>
  <c r="AE163" i="27" a="1"/>
  <c r="AE164" i="27" a="1"/>
  <c r="AE165" i="27" a="1"/>
  <c r="AE166" i="27" a="1"/>
  <c r="AE167" i="27" a="1"/>
  <c r="AE168" i="27" a="1"/>
  <c r="AE169" i="27" a="1"/>
  <c r="AE170" i="27" a="1"/>
  <c r="AE171" i="27" a="1"/>
  <c r="AE172" i="27" a="1"/>
  <c r="AE173" i="27" a="1"/>
  <c r="AE174" i="27" a="1"/>
  <c r="AE175" i="27" a="1"/>
  <c r="AE176" i="27" a="1"/>
  <c r="AE177" i="27" a="1"/>
  <c r="AE178" i="27" a="1"/>
  <c r="AE179" i="27" a="1"/>
  <c r="AE180" i="27" a="1"/>
  <c r="AE181" i="27" a="1"/>
  <c r="AE182" i="27" a="1"/>
  <c r="AE183" i="27" a="1"/>
  <c r="AE184" i="27" a="1"/>
  <c r="AE185" i="27" a="1"/>
  <c r="AE186" i="27" a="1"/>
  <c r="AE187" i="27" a="1"/>
  <c r="AE188" i="27" a="1"/>
  <c r="AE189" i="27" a="1"/>
  <c r="AE190" i="27" a="1"/>
  <c r="AE191" i="27" a="1"/>
  <c r="AE192" i="27" a="1"/>
  <c r="AE193" i="27" a="1"/>
  <c r="AE194" i="27" a="1"/>
  <c r="AE195" i="27" a="1"/>
  <c r="AE196" i="27" a="1"/>
  <c r="AE197" i="27" a="1"/>
  <c r="AE198" i="27" a="1"/>
  <c r="AE199" i="27" a="1"/>
  <c r="AE200" i="27" a="1"/>
  <c r="AE201" i="27" a="1"/>
  <c r="AE202" i="27" a="1"/>
  <c r="AE203" i="27" a="1"/>
  <c r="AE204" i="27" a="1"/>
  <c r="AE205" i="27" a="1"/>
  <c r="AE206" i="27" a="1"/>
  <c r="AE207" i="27" a="1"/>
  <c r="AE208" i="27" a="1"/>
  <c r="AE209" i="27" a="1"/>
  <c r="AE210" i="27" a="1"/>
  <c r="AE211" i="27" a="1"/>
  <c r="AE212" i="27" a="1"/>
  <c r="AE213" i="27" a="1"/>
  <c r="AE214" i="27" a="1"/>
  <c r="AE215" i="27" a="1"/>
  <c r="AE216" i="27" a="1"/>
  <c r="AE217" i="27" a="1"/>
  <c r="AE218" i="27" a="1"/>
  <c r="AE219" i="27" a="1"/>
  <c r="AE220" i="27" a="1"/>
  <c r="AE221" i="27" a="1"/>
  <c r="AE222" i="27" a="1"/>
  <c r="AE223" i="27" a="1"/>
  <c r="AE224" i="27" a="1"/>
  <c r="AE225" i="27" a="1"/>
  <c r="AE226" i="27" a="1"/>
  <c r="AE227" i="27" a="1"/>
  <c r="AE228" i="27" a="1"/>
  <c r="AE229" i="27" a="1"/>
  <c r="AE230" i="27" a="1"/>
  <c r="AE231" i="27" a="1"/>
  <c r="AE232" i="27" a="1"/>
  <c r="AE233" i="27" a="1"/>
  <c r="AE234" i="27" a="1"/>
  <c r="AE235" i="27" a="1"/>
  <c r="AE236" i="27" a="1"/>
  <c r="AE237" i="27" a="1"/>
  <c r="AE238" i="27" a="1"/>
  <c r="AE239" i="27" a="1"/>
  <c r="AE240" i="27" a="1"/>
  <c r="AE241" i="27" a="1"/>
  <c r="AE242" i="27" a="1"/>
  <c r="AE243" i="27" a="1"/>
  <c r="AE244" i="27" a="1"/>
  <c r="AE245" i="27" a="1"/>
  <c r="AE246" i="27" a="1"/>
  <c r="AE247" i="27" a="1"/>
  <c r="AE248" i="27" a="1"/>
  <c r="AE249" i="27" a="1"/>
  <c r="AE250" i="27" a="1"/>
  <c r="AE251" i="27" a="1"/>
  <c r="AE252" i="27" a="1"/>
  <c r="AE253" i="27" a="1"/>
  <c r="AE254" i="27" a="1"/>
  <c r="AE255" i="27" a="1"/>
  <c r="AE256" i="27" a="1"/>
  <c r="AE257" i="27" a="1"/>
  <c r="AE258" i="27" a="1"/>
  <c r="AE259" i="27" a="1"/>
  <c r="AE260" i="27" a="1"/>
  <c r="AE261" i="27" a="1"/>
  <c r="AE262" i="27" a="1"/>
  <c r="AE263" i="27" a="1"/>
  <c r="AE264" i="27" a="1"/>
  <c r="AE265" i="27" a="1"/>
  <c r="AE266" i="27" a="1"/>
  <c r="AE267" i="27" a="1"/>
  <c r="AE268" i="27" a="1"/>
  <c r="AE269" i="27" a="1"/>
  <c r="AE270" i="27" a="1"/>
  <c r="AE271" i="27" a="1"/>
  <c r="AE272" i="27" a="1"/>
  <c r="AE273" i="27" a="1"/>
  <c r="AE274" i="27" a="1"/>
  <c r="AE275" i="27" a="1"/>
  <c r="AE276" i="27" a="1"/>
  <c r="AE277" i="27" a="1"/>
  <c r="AE278" i="27" a="1"/>
  <c r="AE279" i="27" a="1"/>
  <c r="AE280" i="27" a="1"/>
  <c r="AE281" i="27" a="1"/>
  <c r="AE282" i="27" a="1"/>
  <c r="AE283" i="27" a="1"/>
  <c r="AE284" i="27" a="1"/>
  <c r="AE285" i="27" a="1"/>
  <c r="AE286" i="27" a="1"/>
  <c r="AE287" i="27" a="1"/>
  <c r="AE288" i="27" a="1"/>
  <c r="AE289" i="27" a="1"/>
  <c r="AE290" i="27" a="1"/>
  <c r="AE291" i="27" a="1"/>
  <c r="AE292" i="27" a="1"/>
  <c r="AE293" i="27" a="1"/>
  <c r="AE294" i="27" a="1"/>
  <c r="AE295" i="27" a="1"/>
  <c r="AE296" i="27" a="1"/>
  <c r="AE297" i="27" a="1"/>
  <c r="AE298" i="27" a="1"/>
  <c r="AE299" i="27" a="1"/>
  <c r="AE300" i="27" a="1"/>
  <c r="AE301" i="27" a="1"/>
  <c r="AE302" i="27" a="1"/>
  <c r="AE303" i="27" a="1"/>
  <c r="AE304" i="27" a="1"/>
  <c r="AE305" i="27" a="1"/>
  <c r="AE306" i="27" a="1"/>
  <c r="AE307" i="27" a="1"/>
  <c r="AE308" i="27" a="1"/>
  <c r="AE309" i="27" a="1"/>
  <c r="AE310" i="27" a="1"/>
  <c r="AE311" i="27" a="1"/>
  <c r="AE312" i="27" a="1"/>
  <c r="AE313" i="27" a="1"/>
  <c r="AE314" i="27" a="1"/>
  <c r="AE315" i="27" a="1"/>
  <c r="AE316" i="27" a="1"/>
  <c r="AE317" i="27" a="1"/>
  <c r="AE318" i="27" a="1"/>
  <c r="AE319" i="27" a="1"/>
  <c r="AE320" i="27" a="1"/>
  <c r="AE321" i="27" a="1"/>
  <c r="AE322" i="27" a="1"/>
  <c r="AE323" i="27" a="1"/>
  <c r="AE324" i="27" a="1"/>
  <c r="AE325" i="27" a="1"/>
  <c r="AE326" i="27" a="1"/>
  <c r="AE327" i="27" a="1"/>
  <c r="AE328" i="27" a="1"/>
  <c r="AE329" i="27" a="1"/>
  <c r="AE330" i="27" a="1"/>
  <c r="AE331" i="27" a="1"/>
  <c r="AE332" i="27" a="1"/>
  <c r="AE333" i="27" a="1"/>
  <c r="AE334" i="27" a="1"/>
  <c r="AE335" i="27" a="1"/>
  <c r="AE336" i="27" a="1"/>
  <c r="AE337" i="27" a="1"/>
  <c r="AE338" i="27" a="1"/>
  <c r="AE339" i="27" a="1"/>
  <c r="AE340" i="27" a="1"/>
  <c r="AE341" i="27" a="1"/>
  <c r="AE342" i="27" a="1"/>
  <c r="AE343" i="27" a="1"/>
  <c r="AE344" i="27" a="1"/>
  <c r="AE345" i="27" a="1"/>
  <c r="AE346" i="27" a="1"/>
  <c r="AE347" i="27" a="1"/>
  <c r="AE348" i="27" a="1"/>
  <c r="AE349" i="27" a="1"/>
  <c r="AE350" i="27" a="1"/>
  <c r="AE351" i="27" a="1"/>
  <c r="AE352" i="27" a="1"/>
  <c r="AE353" i="27" a="1"/>
  <c r="AE354" i="27" a="1"/>
  <c r="AE355" i="27" a="1"/>
  <c r="AE356" i="27" a="1"/>
  <c r="AE357" i="27" a="1"/>
  <c r="AE358" i="27" a="1"/>
  <c r="AE359" i="27" a="1"/>
  <c r="AE360" i="27" a="1"/>
  <c r="AE361" i="27" a="1"/>
  <c r="AE362" i="27" a="1"/>
  <c r="AE363" i="27" a="1"/>
  <c r="AE364" i="27" a="1"/>
  <c r="AE365" i="27" a="1"/>
  <c r="AE366" i="27" a="1"/>
  <c r="AE367" i="27" a="1"/>
  <c r="AE368" i="27" a="1"/>
  <c r="AE369" i="27" a="1"/>
  <c r="AE370" i="27" a="1"/>
  <c r="AE371" i="27" a="1"/>
  <c r="AE372" i="27" a="1"/>
  <c r="AE373" i="27" a="1"/>
  <c r="AE374" i="27" a="1"/>
  <c r="AE375" i="27" a="1"/>
  <c r="AE376" i="27" a="1"/>
  <c r="AE377" i="27" a="1"/>
  <c r="AE378" i="27" a="1"/>
  <c r="AE379" i="27" a="1"/>
  <c r="AE380" i="27" a="1"/>
  <c r="AE381" i="27" a="1"/>
  <c r="AE382" i="27" a="1"/>
  <c r="AF2" i="27" a="1"/>
  <c r="AF3" i="27" a="1"/>
  <c r="AF4" i="27" a="1"/>
  <c r="AF5" i="27" a="1"/>
  <c r="AF6" i="27" a="1"/>
  <c r="AF7" i="27" a="1"/>
  <c r="AF8" i="27" a="1"/>
  <c r="AF9" i="27" a="1"/>
  <c r="AF10" i="27" a="1"/>
  <c r="AF11" i="27" a="1"/>
  <c r="AF12" i="27" a="1"/>
  <c r="AF13" i="27" a="1"/>
  <c r="AF14" i="27" a="1"/>
  <c r="AF15" i="27" a="1"/>
  <c r="AF16" i="27" a="1"/>
  <c r="AF17" i="27" a="1"/>
  <c r="AF18" i="27" a="1"/>
  <c r="AF19" i="27" a="1"/>
  <c r="AF20" i="27" a="1"/>
  <c r="AF21" i="27" a="1"/>
  <c r="AF22" i="27" a="1"/>
  <c r="AF23" i="27" a="1"/>
  <c r="AF24" i="27" a="1"/>
  <c r="AF25" i="27" a="1"/>
  <c r="AF26" i="27" a="1"/>
  <c r="AF27" i="27" a="1"/>
  <c r="AF28" i="27" a="1"/>
  <c r="AF29" i="27" a="1"/>
  <c r="AF30" i="27" a="1"/>
  <c r="AF31" i="27" a="1"/>
  <c r="AF32" i="27" a="1"/>
  <c r="AF33" i="27" a="1"/>
  <c r="AF34" i="27" a="1"/>
  <c r="AF35" i="27" a="1"/>
  <c r="AF36" i="27" a="1"/>
  <c r="AF37" i="27" a="1"/>
  <c r="AF38" i="27" a="1"/>
  <c r="AF39" i="27" a="1"/>
  <c r="AF40" i="27" a="1"/>
  <c r="AF41" i="27" a="1"/>
  <c r="AF42" i="27" a="1"/>
  <c r="AF43" i="27" a="1"/>
  <c r="AF44" i="27" a="1"/>
  <c r="AF45" i="27" a="1"/>
  <c r="AF46" i="27" a="1"/>
  <c r="AF47" i="27" a="1"/>
  <c r="AF48" i="27" a="1"/>
  <c r="AF49" i="27" a="1"/>
  <c r="AF50" i="27" a="1"/>
  <c r="AF51" i="27" a="1"/>
  <c r="AF52" i="27" a="1"/>
  <c r="AF53" i="27" a="1"/>
  <c r="AF54" i="27" a="1"/>
  <c r="AF55" i="27" a="1"/>
  <c r="AF56" i="27" a="1"/>
  <c r="AF57" i="27" a="1"/>
  <c r="AF58" i="27" a="1"/>
  <c r="AF59" i="27" a="1"/>
  <c r="AF60" i="27" a="1"/>
  <c r="AF61" i="27" a="1"/>
  <c r="AF62" i="27" a="1"/>
  <c r="AF63" i="27" a="1"/>
  <c r="AF64" i="27" a="1"/>
  <c r="AF65" i="27" a="1"/>
  <c r="AF66" i="27" a="1"/>
  <c r="AF67" i="27" a="1"/>
  <c r="AF68" i="27" a="1"/>
  <c r="AF69" i="27" a="1"/>
  <c r="AF70" i="27" a="1"/>
  <c r="AF71" i="27" a="1"/>
  <c r="AF72" i="27" a="1"/>
  <c r="AF73" i="27" a="1"/>
  <c r="AF74" i="27" a="1"/>
  <c r="AF75" i="27" a="1"/>
  <c r="AF76" i="27" a="1"/>
  <c r="AF77" i="27" a="1"/>
  <c r="AF78" i="27" a="1"/>
  <c r="AF79" i="27" a="1"/>
  <c r="AF80" i="27" a="1"/>
  <c r="AF81" i="27" a="1"/>
  <c r="AF82" i="27" a="1"/>
  <c r="AF83" i="27" a="1"/>
  <c r="AF84" i="27" a="1"/>
  <c r="AF85" i="27" a="1"/>
  <c r="AF86" i="27" a="1"/>
  <c r="AF87" i="27" a="1"/>
  <c r="AF88" i="27" a="1"/>
  <c r="AF89" i="27" a="1"/>
  <c r="AF90" i="27" a="1"/>
  <c r="AF91" i="27" a="1"/>
  <c r="AF92" i="27" a="1"/>
  <c r="AF93" i="27" a="1"/>
  <c r="AF94" i="27" a="1"/>
  <c r="AF95" i="27" a="1"/>
  <c r="AF96" i="27" a="1"/>
  <c r="AF97" i="27" a="1"/>
  <c r="AF98" i="27" a="1"/>
  <c r="AF99" i="27" a="1"/>
  <c r="AF100" i="27" a="1"/>
  <c r="AF101" i="27" a="1"/>
  <c r="AF102" i="27" a="1"/>
  <c r="AF103" i="27" a="1"/>
  <c r="AF104" i="27" a="1"/>
  <c r="AF105" i="27" a="1"/>
  <c r="AF106" i="27" a="1"/>
  <c r="AF107" i="27" a="1"/>
  <c r="AF108" i="27" a="1"/>
  <c r="AF109" i="27" a="1"/>
  <c r="AF110" i="27" a="1"/>
  <c r="AF111" i="27" a="1"/>
  <c r="AF112" i="27" a="1"/>
  <c r="AF113" i="27" a="1"/>
  <c r="AF114" i="27" a="1"/>
  <c r="AF115" i="27" a="1"/>
  <c r="AF116" i="27" a="1"/>
  <c r="AF117" i="27" a="1"/>
  <c r="AF118" i="27" a="1"/>
  <c r="AF119" i="27" a="1"/>
  <c r="AF120" i="27" a="1"/>
  <c r="AF121" i="27" a="1"/>
  <c r="AF122" i="27" a="1"/>
  <c r="AF123" i="27" a="1"/>
  <c r="AF124" i="27" a="1"/>
  <c r="AF125" i="27" a="1"/>
  <c r="AF126" i="27" a="1"/>
  <c r="AF127" i="27" a="1"/>
  <c r="AF128" i="27" a="1"/>
  <c r="AF129" i="27" a="1"/>
  <c r="AF130" i="27" a="1"/>
  <c r="AF131" i="27" a="1"/>
  <c r="AF132" i="27" a="1"/>
  <c r="AF133" i="27" a="1"/>
  <c r="AF134" i="27" a="1"/>
  <c r="AF135" i="27" a="1"/>
  <c r="AF136" i="27" a="1"/>
  <c r="AF137" i="27" a="1"/>
  <c r="AF138" i="27" a="1"/>
  <c r="AF139" i="27" a="1"/>
  <c r="AF140" i="27" a="1"/>
  <c r="AF141" i="27" a="1"/>
  <c r="AF142" i="27" a="1"/>
  <c r="AF143" i="27" a="1"/>
  <c r="AF144" i="27" a="1"/>
  <c r="AF145" i="27" a="1"/>
  <c r="AF146" i="27" a="1"/>
  <c r="AF147" i="27" a="1"/>
  <c r="AF148" i="27" a="1"/>
  <c r="AF149" i="27" a="1"/>
  <c r="AF150" i="27" a="1"/>
  <c r="AF151" i="27" a="1"/>
  <c r="AF152" i="27" a="1"/>
  <c r="AF153" i="27" a="1"/>
  <c r="AF154" i="27" a="1"/>
  <c r="AF155" i="27" a="1"/>
  <c r="AF156" i="27" a="1"/>
  <c r="AF157" i="27" a="1"/>
  <c r="AF158" i="27" a="1"/>
  <c r="AF159" i="27" a="1"/>
  <c r="AF160" i="27" a="1"/>
  <c r="AF161" i="27" a="1"/>
  <c r="AF162" i="27" a="1"/>
  <c r="AF163" i="27" a="1"/>
  <c r="AF164" i="27" a="1"/>
  <c r="AF165" i="27" a="1"/>
  <c r="AF166" i="27" a="1"/>
  <c r="AF167" i="27" a="1"/>
  <c r="AF168" i="27" a="1"/>
  <c r="AF169" i="27" a="1"/>
  <c r="AF170" i="27" a="1"/>
  <c r="AF171" i="27" a="1"/>
  <c r="AF172" i="27" a="1"/>
  <c r="AF173" i="27" a="1"/>
  <c r="AF174" i="27" a="1"/>
  <c r="AF175" i="27" a="1"/>
  <c r="AF176" i="27" a="1"/>
  <c r="AF177" i="27" a="1"/>
  <c r="AF178" i="27" a="1"/>
  <c r="AF179" i="27" a="1"/>
  <c r="AF180" i="27" a="1"/>
  <c r="AF181" i="27" a="1"/>
  <c r="AF182" i="27" a="1"/>
  <c r="AF183" i="27" a="1"/>
  <c r="AF184" i="27" a="1"/>
  <c r="AF185" i="27" a="1"/>
  <c r="AF186" i="27" a="1"/>
  <c r="AF187" i="27" a="1"/>
  <c r="AF188" i="27" a="1"/>
  <c r="AF189" i="27" a="1"/>
  <c r="AF190" i="27" a="1"/>
  <c r="AF191" i="27" a="1"/>
  <c r="AF192" i="27" a="1"/>
  <c r="AF193" i="27" a="1"/>
  <c r="AF194" i="27" a="1"/>
  <c r="AF195" i="27" a="1"/>
  <c r="AF196" i="27" a="1"/>
  <c r="AF197" i="27" a="1"/>
  <c r="AF198" i="27" a="1"/>
  <c r="AF199" i="27" a="1"/>
  <c r="AF200" i="27" a="1"/>
  <c r="AF201" i="27" a="1"/>
  <c r="AF202" i="27" a="1"/>
  <c r="AF203" i="27" a="1"/>
  <c r="AF204" i="27" a="1"/>
  <c r="AF205" i="27" a="1"/>
  <c r="AF206" i="27" a="1"/>
  <c r="AF207" i="27" a="1"/>
  <c r="AF208" i="27" a="1"/>
  <c r="AF209" i="27" a="1"/>
  <c r="AF210" i="27" a="1"/>
  <c r="AF211" i="27" a="1"/>
  <c r="AF212" i="27" a="1"/>
  <c r="AF213" i="27" a="1"/>
  <c r="AF214" i="27" a="1"/>
  <c r="AF215" i="27" a="1"/>
  <c r="AF216" i="27" a="1"/>
  <c r="AF217" i="27" a="1"/>
  <c r="AF218" i="27" a="1"/>
  <c r="AF219" i="27" a="1"/>
  <c r="AF220" i="27" a="1"/>
  <c r="AF221" i="27" a="1"/>
  <c r="AF222" i="27" a="1"/>
  <c r="AF223" i="27" a="1"/>
  <c r="AF224" i="27" a="1"/>
  <c r="AF225" i="27" a="1"/>
  <c r="AF226" i="27" a="1"/>
  <c r="AF227" i="27" a="1"/>
  <c r="AF228" i="27" a="1"/>
  <c r="AF229" i="27" a="1"/>
  <c r="AF230" i="27" a="1"/>
  <c r="AF231" i="27" a="1"/>
  <c r="AF232" i="27" a="1"/>
  <c r="AF233" i="27" a="1"/>
  <c r="AF234" i="27" a="1"/>
  <c r="AF235" i="27" a="1"/>
  <c r="AF236" i="27" a="1"/>
  <c r="AF237" i="27" a="1"/>
  <c r="AF238" i="27" a="1"/>
  <c r="AF239" i="27" a="1"/>
  <c r="AF240" i="27" a="1"/>
  <c r="AF241" i="27" a="1"/>
  <c r="AF242" i="27" a="1"/>
  <c r="AF243" i="27" a="1"/>
  <c r="AF244" i="27" a="1"/>
  <c r="AF245" i="27" a="1"/>
  <c r="AF246" i="27" a="1"/>
  <c r="AF247" i="27" a="1"/>
  <c r="AF248" i="27" a="1"/>
  <c r="AF249" i="27" a="1"/>
  <c r="AF250" i="27" a="1"/>
  <c r="AF251" i="27" a="1"/>
  <c r="AF252" i="27" a="1"/>
  <c r="AF253" i="27" a="1"/>
  <c r="AF254" i="27" a="1"/>
  <c r="AF255" i="27" a="1"/>
  <c r="AF256" i="27" a="1"/>
  <c r="AF257" i="27" a="1"/>
  <c r="AF258" i="27" a="1"/>
  <c r="AF259" i="27" a="1"/>
  <c r="AF260" i="27" a="1"/>
  <c r="AF261" i="27" a="1"/>
  <c r="AF262" i="27" a="1"/>
  <c r="AF263" i="27" a="1"/>
  <c r="AF264" i="27" a="1"/>
  <c r="AF265" i="27" a="1"/>
  <c r="AF266" i="27" a="1"/>
  <c r="AF267" i="27" a="1"/>
  <c r="AF268" i="27" a="1"/>
  <c r="AF269" i="27" a="1"/>
  <c r="AF270" i="27" a="1"/>
  <c r="AF271" i="27" a="1"/>
  <c r="AF272" i="27" a="1"/>
  <c r="AF273" i="27" a="1"/>
  <c r="AF274" i="27" a="1"/>
  <c r="AF275" i="27" a="1"/>
  <c r="AF276" i="27" a="1"/>
  <c r="AF277" i="27" a="1"/>
  <c r="AF278" i="27" a="1"/>
  <c r="AF279" i="27" a="1"/>
  <c r="AF280" i="27" a="1"/>
  <c r="AF281" i="27" a="1"/>
  <c r="AF282" i="27" a="1"/>
  <c r="AF283" i="27" a="1"/>
  <c r="AF284" i="27" a="1"/>
  <c r="AF285" i="27" a="1"/>
  <c r="AF286" i="27" a="1"/>
  <c r="AF287" i="27" a="1"/>
  <c r="AF288" i="27" a="1"/>
  <c r="AF289" i="27" a="1"/>
  <c r="AF290" i="27" a="1"/>
  <c r="AF291" i="27" a="1"/>
  <c r="AF292" i="27" a="1"/>
  <c r="AF293" i="27" a="1"/>
  <c r="AF294" i="27" a="1"/>
  <c r="AF295" i="27" a="1"/>
  <c r="AF296" i="27" a="1"/>
  <c r="AF297" i="27" a="1"/>
  <c r="AF298" i="27" a="1"/>
  <c r="AF299" i="27" a="1"/>
  <c r="AF300" i="27" a="1"/>
  <c r="AF301" i="27" a="1"/>
  <c r="AF302" i="27" a="1"/>
  <c r="AF303" i="27" a="1"/>
  <c r="AF304" i="27" a="1"/>
  <c r="AF305" i="27" a="1"/>
  <c r="AF306" i="27" a="1"/>
  <c r="AF307" i="27" a="1"/>
  <c r="AF308" i="27" a="1"/>
  <c r="AF309" i="27" a="1"/>
  <c r="AF310" i="27" a="1"/>
  <c r="AF311" i="27" a="1"/>
  <c r="AF312" i="27" a="1"/>
  <c r="AF313" i="27" a="1"/>
  <c r="AF314" i="27" a="1"/>
  <c r="AF315" i="27" a="1"/>
  <c r="AF316" i="27" a="1"/>
  <c r="AF317" i="27" a="1"/>
  <c r="AF318" i="27" a="1"/>
  <c r="AF319" i="27" a="1"/>
  <c r="AF320" i="27" a="1"/>
  <c r="AF321" i="27" a="1"/>
  <c r="AF322" i="27" a="1"/>
  <c r="AF323" i="27" a="1"/>
  <c r="AF324" i="27" a="1"/>
  <c r="AF325" i="27" a="1"/>
  <c r="AF326" i="27" a="1"/>
  <c r="AF327" i="27" a="1"/>
  <c r="AF328" i="27" a="1"/>
  <c r="AF329" i="27" a="1"/>
  <c r="AF330" i="27" a="1"/>
  <c r="AF331" i="27" a="1"/>
  <c r="AF332" i="27" a="1"/>
  <c r="AF333" i="27" a="1"/>
  <c r="AF334" i="27" a="1"/>
  <c r="AF335" i="27" a="1"/>
  <c r="AF336" i="27" a="1"/>
  <c r="AF337" i="27" a="1"/>
  <c r="AF338" i="27" a="1"/>
  <c r="AF339" i="27" a="1"/>
  <c r="AF340" i="27" a="1"/>
  <c r="AF341" i="27" a="1"/>
  <c r="AF342" i="27" a="1"/>
  <c r="AF343" i="27" a="1"/>
  <c r="AF344" i="27" a="1"/>
  <c r="AF345" i="27" a="1"/>
  <c r="AF346" i="27" a="1"/>
  <c r="AF347" i="27" a="1"/>
  <c r="AF348" i="27" a="1"/>
  <c r="AF349" i="27" a="1"/>
  <c r="AF350" i="27" a="1"/>
  <c r="AF351" i="27" a="1"/>
  <c r="AF352" i="27" a="1"/>
  <c r="AF353" i="27" a="1"/>
  <c r="AF354" i="27" a="1"/>
  <c r="AF355" i="27" a="1"/>
  <c r="AF356" i="27" a="1"/>
  <c r="AF357" i="27" a="1"/>
  <c r="AF358" i="27" a="1"/>
  <c r="AF359" i="27" a="1"/>
  <c r="AF360" i="27" a="1"/>
  <c r="AF361" i="27" a="1"/>
  <c r="AF362" i="27" a="1"/>
  <c r="AF363" i="27" a="1"/>
  <c r="AF364" i="27" a="1"/>
  <c r="AF365" i="27" a="1"/>
  <c r="AF366" i="27" a="1"/>
  <c r="AF367" i="27" a="1"/>
  <c r="AF368" i="27" a="1"/>
  <c r="AF369" i="27" a="1"/>
  <c r="AF370" i="27" a="1"/>
  <c r="AF371" i="27" a="1"/>
  <c r="AF372" i="27" a="1"/>
  <c r="AF373" i="27" a="1"/>
  <c r="AF374" i="27" a="1"/>
  <c r="AF375" i="27" a="1"/>
  <c r="AF376" i="27" a="1"/>
  <c r="AF377" i="27" a="1"/>
  <c r="AF378" i="27" a="1"/>
  <c r="AF379" i="27" a="1"/>
  <c r="AF380" i="27" a="1"/>
  <c r="AF381" i="27" a="1"/>
  <c r="AF382" i="27" a="1"/>
  <c r="AG2" i="27" a="1"/>
  <c r="AG3" i="27" a="1"/>
  <c r="AG4" i="27" a="1"/>
  <c r="AG5" i="27" a="1"/>
  <c r="AG6" i="27" a="1"/>
  <c r="AG7" i="27" a="1"/>
  <c r="AG8" i="27" a="1"/>
  <c r="AG9" i="27" a="1"/>
  <c r="AG10" i="27" a="1"/>
  <c r="AG11" i="27" a="1"/>
  <c r="AG12" i="27" a="1"/>
  <c r="AG13" i="27" a="1"/>
  <c r="AG14" i="27" a="1"/>
  <c r="AG15" i="27" a="1"/>
  <c r="AG16" i="27" a="1"/>
  <c r="AG17" i="27" a="1"/>
  <c r="AG18" i="27" a="1"/>
  <c r="AG19" i="27" a="1"/>
  <c r="AG20" i="27" a="1"/>
  <c r="AG21" i="27" a="1"/>
  <c r="AG22" i="27" a="1"/>
  <c r="AG23" i="27" a="1"/>
  <c r="AG24" i="27" a="1"/>
  <c r="AG25" i="27" a="1"/>
  <c r="AG26" i="27" a="1"/>
  <c r="AG27" i="27" a="1"/>
  <c r="AG28" i="27" a="1"/>
  <c r="AG29" i="27" a="1"/>
  <c r="AG30" i="27" a="1"/>
  <c r="AG31" i="27" a="1"/>
  <c r="AG32" i="27" a="1"/>
  <c r="AG33" i="27" a="1"/>
  <c r="AG34" i="27" a="1"/>
  <c r="AG35" i="27" a="1"/>
  <c r="AG36" i="27" a="1"/>
  <c r="AG37" i="27" a="1"/>
  <c r="AG38" i="27" a="1"/>
  <c r="AG39" i="27" a="1"/>
  <c r="AG40" i="27" a="1"/>
  <c r="AG41" i="27" a="1"/>
  <c r="AG42" i="27" a="1"/>
  <c r="AG43" i="27" a="1"/>
  <c r="AG44" i="27" a="1"/>
  <c r="AG45" i="27" a="1"/>
  <c r="AG46" i="27" a="1"/>
  <c r="AG47" i="27" a="1"/>
  <c r="AG48" i="27" a="1"/>
  <c r="AG49" i="27" a="1"/>
  <c r="AG50" i="27" a="1"/>
  <c r="AG51" i="27" a="1"/>
  <c r="AG52" i="27" a="1"/>
  <c r="AG53" i="27" a="1"/>
  <c r="AG54" i="27" a="1"/>
  <c r="AG55" i="27" a="1"/>
  <c r="AG56" i="27" a="1"/>
  <c r="AG57" i="27" a="1"/>
  <c r="AG58" i="27" a="1"/>
  <c r="AG59" i="27" a="1"/>
  <c r="AG60" i="27" a="1"/>
  <c r="AG61" i="27" a="1"/>
  <c r="AG62" i="27" a="1"/>
  <c r="AG63" i="27" a="1"/>
  <c r="AG64" i="27" a="1"/>
  <c r="AG65" i="27" a="1"/>
  <c r="AG66" i="27" a="1"/>
  <c r="AG67" i="27" a="1"/>
  <c r="AG68" i="27" a="1"/>
  <c r="AG69" i="27" a="1"/>
  <c r="AG70" i="27" a="1"/>
  <c r="AG71" i="27" a="1"/>
  <c r="AG72" i="27" a="1"/>
  <c r="AG73" i="27" a="1"/>
  <c r="AG74" i="27" a="1"/>
  <c r="AG75" i="27" a="1"/>
  <c r="AG76" i="27" a="1"/>
  <c r="AG77" i="27" a="1"/>
  <c r="AG78" i="27" a="1"/>
  <c r="AG79" i="27" a="1"/>
  <c r="AG80" i="27" a="1"/>
  <c r="AG81" i="27" a="1"/>
  <c r="AG82" i="27" a="1"/>
  <c r="AG83" i="27" a="1"/>
  <c r="AG84" i="27" a="1"/>
  <c r="AG85" i="27" a="1"/>
  <c r="AG86" i="27" a="1"/>
  <c r="AG87" i="27" a="1"/>
  <c r="AG88" i="27" a="1"/>
  <c r="AG89" i="27" a="1"/>
  <c r="AG90" i="27" a="1"/>
  <c r="AG91" i="27" a="1"/>
  <c r="AG92" i="27" a="1"/>
  <c r="AG93" i="27" a="1"/>
  <c r="AG94" i="27" a="1"/>
  <c r="AG95" i="27" a="1"/>
  <c r="AG96" i="27" a="1"/>
  <c r="AG97" i="27" a="1"/>
  <c r="AG98" i="27" a="1"/>
  <c r="AG99" i="27" a="1"/>
  <c r="AG100" i="27" a="1"/>
  <c r="AG101" i="27" a="1"/>
  <c r="AG102" i="27" a="1"/>
  <c r="AG103" i="27" a="1"/>
  <c r="AG104" i="27" a="1"/>
  <c r="AG105" i="27" a="1"/>
  <c r="AG106" i="27" a="1"/>
  <c r="AG107" i="27" a="1"/>
  <c r="AG108" i="27" a="1"/>
  <c r="AG109" i="27" a="1"/>
  <c r="AG110" i="27" a="1"/>
  <c r="AG111" i="27" a="1"/>
  <c r="AG112" i="27" a="1"/>
  <c r="AG113" i="27" a="1"/>
  <c r="AG114" i="27" a="1"/>
  <c r="AG115" i="27" a="1"/>
  <c r="AG116" i="27" a="1"/>
  <c r="AG117" i="27" a="1"/>
  <c r="AG118" i="27" a="1"/>
  <c r="AG119" i="27" a="1"/>
  <c r="AG120" i="27" a="1"/>
  <c r="AG121" i="27" a="1"/>
  <c r="AG122" i="27" a="1"/>
  <c r="AG123" i="27" a="1"/>
  <c r="AG124" i="27" a="1"/>
  <c r="AG125" i="27" a="1"/>
  <c r="AG126" i="27" a="1"/>
  <c r="AG127" i="27" a="1"/>
  <c r="AG128" i="27" a="1"/>
  <c r="AG129" i="27" a="1"/>
  <c r="AG130" i="27" a="1"/>
  <c r="AG131" i="27" a="1"/>
  <c r="AG132" i="27" a="1"/>
  <c r="AG133" i="27" a="1"/>
  <c r="AG134" i="27" a="1"/>
  <c r="AG135" i="27" a="1"/>
  <c r="AG136" i="27" a="1"/>
  <c r="AG137" i="27" a="1"/>
  <c r="AG138" i="27" a="1"/>
  <c r="AG139" i="27" a="1"/>
  <c r="AG140" i="27" a="1"/>
  <c r="AG141" i="27" a="1"/>
  <c r="AG142" i="27" a="1"/>
  <c r="AG143" i="27" a="1"/>
  <c r="AG144" i="27" a="1"/>
  <c r="AG145" i="27" a="1"/>
  <c r="AG146" i="27" a="1"/>
  <c r="AG147" i="27" a="1"/>
  <c r="AG148" i="27" a="1"/>
  <c r="AG149" i="27" a="1"/>
  <c r="AG150" i="27" a="1"/>
  <c r="AG151" i="27" a="1"/>
  <c r="AG152" i="27" a="1"/>
  <c r="AG153" i="27" a="1"/>
  <c r="AG154" i="27" a="1"/>
  <c r="AG155" i="27" a="1"/>
  <c r="AG156" i="27" a="1"/>
  <c r="AG157" i="27" a="1"/>
  <c r="AG158" i="27" a="1"/>
  <c r="AG159" i="27" a="1"/>
  <c r="AG160" i="27" a="1"/>
  <c r="AG161" i="27" a="1"/>
  <c r="AG162" i="27" a="1"/>
  <c r="AG163" i="27" a="1"/>
  <c r="AG164" i="27" a="1"/>
  <c r="AG165" i="27" a="1"/>
  <c r="AG166" i="27" a="1"/>
  <c r="AG167" i="27" a="1"/>
  <c r="AG168" i="27" a="1"/>
  <c r="AG169" i="27" a="1"/>
  <c r="AG170" i="27" a="1"/>
  <c r="AG171" i="27" a="1"/>
  <c r="AG172" i="27" a="1"/>
  <c r="AG173" i="27" a="1"/>
  <c r="AG174" i="27" a="1"/>
  <c r="AG175" i="27" a="1"/>
  <c r="AG176" i="27" a="1"/>
  <c r="AG177" i="27" a="1"/>
  <c r="AG178" i="27" a="1"/>
  <c r="AG179" i="27" a="1"/>
  <c r="AG180" i="27" a="1"/>
  <c r="AG181" i="27" a="1"/>
  <c r="AG182" i="27" a="1"/>
  <c r="AG183" i="27" a="1"/>
  <c r="AG184" i="27" a="1"/>
  <c r="AG185" i="27" a="1"/>
  <c r="AG186" i="27" a="1"/>
  <c r="AG187" i="27" a="1"/>
  <c r="AG188" i="27" a="1"/>
  <c r="AG189" i="27" a="1"/>
  <c r="AG190" i="27" a="1"/>
  <c r="AG191" i="27" a="1"/>
  <c r="AG192" i="27" a="1"/>
  <c r="AG193" i="27" a="1"/>
  <c r="AG194" i="27" a="1"/>
  <c r="AG195" i="27" a="1"/>
  <c r="AG196" i="27" a="1"/>
  <c r="AG197" i="27" a="1"/>
  <c r="AG198" i="27" a="1"/>
  <c r="AG199" i="27" a="1"/>
  <c r="AG200" i="27" a="1"/>
  <c r="AG201" i="27" a="1"/>
  <c r="AG202" i="27" a="1"/>
  <c r="AG203" i="27" a="1"/>
  <c r="AG204" i="27" a="1"/>
  <c r="AG205" i="27" a="1"/>
  <c r="AG206" i="27" a="1"/>
  <c r="AG207" i="27" a="1"/>
  <c r="AG208" i="27" a="1"/>
  <c r="AG209" i="27" a="1"/>
  <c r="AG210" i="27" a="1"/>
  <c r="AG211" i="27" a="1"/>
  <c r="AG212" i="27" a="1"/>
  <c r="AG213" i="27" a="1"/>
  <c r="AG214" i="27" a="1"/>
  <c r="AG215" i="27" a="1"/>
  <c r="AG216" i="27" a="1"/>
  <c r="AG217" i="27" a="1"/>
  <c r="AG218" i="27" a="1"/>
  <c r="AG219" i="27" a="1"/>
  <c r="AG220" i="27" a="1"/>
  <c r="AG221" i="27" a="1"/>
  <c r="AG222" i="27" a="1"/>
  <c r="AG223" i="27" a="1"/>
  <c r="AG224" i="27" a="1"/>
  <c r="AG225" i="27" a="1"/>
  <c r="AG226" i="27" a="1"/>
  <c r="AG227" i="27" a="1"/>
  <c r="AG228" i="27" a="1"/>
  <c r="AG229" i="27" a="1"/>
  <c r="AG230" i="27" a="1"/>
  <c r="AG231" i="27" a="1"/>
  <c r="AG232" i="27" a="1"/>
  <c r="AG233" i="27" a="1"/>
  <c r="AG234" i="27" a="1"/>
  <c r="AG235" i="27" a="1"/>
  <c r="AG236" i="27" a="1"/>
  <c r="AG237" i="27" a="1"/>
  <c r="AG238" i="27" a="1"/>
  <c r="AG239" i="27" a="1"/>
  <c r="AG240" i="27" a="1"/>
  <c r="AG241" i="27" a="1"/>
  <c r="AG242" i="27" a="1"/>
  <c r="AG243" i="27" a="1"/>
  <c r="AG244" i="27" a="1"/>
  <c r="AG245" i="27" a="1"/>
  <c r="AG246" i="27" a="1"/>
  <c r="AG247" i="27" a="1"/>
  <c r="AG248" i="27" a="1"/>
  <c r="AG249" i="27" a="1"/>
  <c r="AG250" i="27" a="1"/>
  <c r="AG251" i="27" a="1"/>
  <c r="AG252" i="27" a="1"/>
  <c r="AG253" i="27" a="1"/>
  <c r="AG254" i="27" a="1"/>
  <c r="AG255" i="27" a="1"/>
  <c r="AG256" i="27" a="1"/>
  <c r="AG257" i="27" a="1"/>
  <c r="AG258" i="27" a="1"/>
  <c r="AG259" i="27" a="1"/>
  <c r="AG260" i="27" a="1"/>
  <c r="AG261" i="27" a="1"/>
  <c r="AG262" i="27" a="1"/>
  <c r="AG263" i="27" a="1"/>
  <c r="AG264" i="27" a="1"/>
  <c r="AG265" i="27" a="1"/>
  <c r="AG266" i="27" a="1"/>
  <c r="AG267" i="27" a="1"/>
  <c r="AG268" i="27" a="1"/>
  <c r="AG269" i="27" a="1"/>
  <c r="AG270" i="27" a="1"/>
  <c r="AG271" i="27" a="1"/>
  <c r="AG272" i="27" a="1"/>
  <c r="AG273" i="27" a="1"/>
  <c r="AG274" i="27" a="1"/>
  <c r="AG275" i="27" a="1"/>
  <c r="AG276" i="27" a="1"/>
  <c r="AG277" i="27" a="1"/>
  <c r="AG278" i="27" a="1"/>
  <c r="AG279" i="27" a="1"/>
  <c r="AG280" i="27" a="1"/>
  <c r="AG281" i="27" a="1"/>
  <c r="AG282" i="27" a="1"/>
  <c r="AG283" i="27" a="1"/>
  <c r="AG284" i="27" a="1"/>
  <c r="AG285" i="27" a="1"/>
  <c r="AG286" i="27" a="1"/>
  <c r="AG287" i="27" a="1"/>
  <c r="AG288" i="27" a="1"/>
  <c r="AG289" i="27" a="1"/>
  <c r="AG290" i="27" a="1"/>
  <c r="AG291" i="27" a="1"/>
  <c r="AG292" i="27" a="1"/>
  <c r="AG293" i="27" a="1"/>
  <c r="AG294" i="27" a="1"/>
  <c r="AG295" i="27" a="1"/>
  <c r="AG296" i="27" a="1"/>
  <c r="AG297" i="27" a="1"/>
  <c r="AG298" i="27" a="1"/>
  <c r="AG299" i="27" a="1"/>
  <c r="AG300" i="27" a="1"/>
  <c r="AG301" i="27" a="1"/>
  <c r="AG302" i="27" a="1"/>
  <c r="AG303" i="27" a="1"/>
  <c r="AG304" i="27" a="1"/>
  <c r="AG305" i="27" a="1"/>
  <c r="AG306" i="27" a="1"/>
  <c r="AG307" i="27" a="1"/>
  <c r="AG308" i="27" a="1"/>
  <c r="AG309" i="27" a="1"/>
  <c r="AG310" i="27" a="1"/>
  <c r="AG311" i="27" a="1"/>
  <c r="AG312" i="27" a="1"/>
  <c r="AG313" i="27" a="1"/>
  <c r="AG314" i="27" a="1"/>
  <c r="AG315" i="27" a="1"/>
  <c r="AG316" i="27" a="1"/>
  <c r="AG317" i="27" a="1"/>
  <c r="AG318" i="27" a="1"/>
  <c r="AG319" i="27" a="1"/>
  <c r="AG320" i="27" a="1"/>
  <c r="AG321" i="27" a="1"/>
  <c r="AG322" i="27" a="1"/>
  <c r="AG323" i="27" a="1"/>
  <c r="AG324" i="27" a="1"/>
  <c r="AG325" i="27" a="1"/>
  <c r="AG326" i="27" a="1"/>
  <c r="AG327" i="27" a="1"/>
  <c r="AG328" i="27" a="1"/>
  <c r="AG329" i="27" a="1"/>
  <c r="AG330" i="27" a="1"/>
  <c r="AG331" i="27" a="1"/>
  <c r="AG332" i="27" a="1"/>
  <c r="AG333" i="27" a="1"/>
  <c r="AG334" i="27" a="1"/>
  <c r="AG335" i="27" a="1"/>
  <c r="AG336" i="27" a="1"/>
  <c r="AG337" i="27" a="1"/>
  <c r="AG338" i="27" a="1"/>
  <c r="AG339" i="27" a="1"/>
  <c r="AG340" i="27" a="1"/>
  <c r="AG341" i="27" a="1"/>
  <c r="AG342" i="27" a="1"/>
  <c r="AG343" i="27" a="1"/>
  <c r="AG344" i="27" a="1"/>
  <c r="AG345" i="27" a="1"/>
  <c r="AG346" i="27" a="1"/>
  <c r="AG347" i="27" a="1"/>
  <c r="AG348" i="27" a="1"/>
  <c r="AG349" i="27" a="1"/>
  <c r="AG350" i="27" a="1"/>
  <c r="AG351" i="27" a="1"/>
  <c r="AG352" i="27" a="1"/>
  <c r="AG353" i="27" a="1"/>
  <c r="AG354" i="27" a="1"/>
  <c r="AG355" i="27" a="1"/>
  <c r="AG356" i="27" a="1"/>
  <c r="AG357" i="27" a="1"/>
  <c r="AG358" i="27" a="1"/>
  <c r="AG359" i="27" a="1"/>
  <c r="AG360" i="27" a="1"/>
  <c r="AG361" i="27" a="1"/>
  <c r="AG362" i="27" a="1"/>
  <c r="AG363" i="27" a="1"/>
  <c r="AG364" i="27" a="1"/>
  <c r="AG365" i="27" a="1"/>
  <c r="AG366" i="27" a="1"/>
  <c r="AG367" i="27" a="1"/>
  <c r="AG368" i="27" a="1"/>
  <c r="AG369" i="27" a="1"/>
  <c r="AG370" i="27" a="1"/>
  <c r="AG371" i="27" a="1"/>
  <c r="AG372" i="27" a="1"/>
  <c r="AG373" i="27" a="1"/>
  <c r="AG374" i="27" a="1"/>
  <c r="AG375" i="27" a="1"/>
  <c r="AG376" i="27" a="1"/>
  <c r="AG377" i="27" a="1"/>
  <c r="AG378" i="27" a="1"/>
  <c r="AG379" i="27" a="1"/>
  <c r="AG380" i="27" a="1"/>
  <c r="AG381" i="27" a="1"/>
  <c r="AG382" i="27" a="1"/>
  <c r="AH2" i="27" a="1"/>
  <c r="AH3" i="27" a="1"/>
  <c r="AH4" i="27" a="1"/>
  <c r="AH5" i="27" a="1"/>
  <c r="AH6" i="27" a="1"/>
  <c r="AH7" i="27" a="1"/>
  <c r="AH8" i="27" a="1"/>
  <c r="AH9" i="27" a="1"/>
  <c r="AH10" i="27" a="1"/>
  <c r="AH11" i="27" a="1"/>
  <c r="AH12" i="27" a="1"/>
  <c r="AH13" i="27" a="1"/>
  <c r="AH14" i="27" a="1"/>
  <c r="AH15" i="27" a="1"/>
  <c r="AH16" i="27" a="1"/>
  <c r="AH17" i="27" a="1"/>
  <c r="AH18" i="27" a="1"/>
  <c r="AH19" i="27" a="1"/>
  <c r="AH20" i="27" a="1"/>
  <c r="AH21" i="27" a="1"/>
  <c r="AH22" i="27" a="1"/>
  <c r="AH23" i="27" a="1"/>
  <c r="AH24" i="27" a="1"/>
  <c r="AH25" i="27" a="1"/>
  <c r="AH26" i="27" a="1"/>
  <c r="AH27" i="27" a="1"/>
  <c r="AH28" i="27" a="1"/>
  <c r="AH29" i="27" a="1"/>
  <c r="AH30" i="27" a="1"/>
  <c r="AH31" i="27" a="1"/>
  <c r="AH32" i="27" a="1"/>
  <c r="AH33" i="27" a="1"/>
  <c r="AH34" i="27" a="1"/>
  <c r="AH35" i="27" a="1"/>
  <c r="AH36" i="27" a="1"/>
  <c r="AH37" i="27" a="1"/>
  <c r="AH38" i="27" a="1"/>
  <c r="AH39" i="27" a="1"/>
  <c r="AH40" i="27" a="1"/>
  <c r="AH41" i="27" a="1"/>
  <c r="AH42" i="27" a="1"/>
  <c r="AH43" i="27" a="1"/>
  <c r="AH44" i="27" a="1"/>
  <c r="AH45" i="27" a="1"/>
  <c r="AH46" i="27" a="1"/>
  <c r="AH47" i="27" a="1"/>
  <c r="AH48" i="27" a="1"/>
  <c r="AH49" i="27" a="1"/>
  <c r="AH50" i="27" a="1"/>
  <c r="AH51" i="27" a="1"/>
  <c r="AH52" i="27" a="1"/>
  <c r="AH53" i="27" a="1"/>
  <c r="AH54" i="27" a="1"/>
  <c r="AH55" i="27" a="1"/>
  <c r="AH56" i="27" a="1"/>
  <c r="AH57" i="27" a="1"/>
  <c r="AH58" i="27" a="1"/>
  <c r="AH59" i="27" a="1"/>
  <c r="AH60" i="27" a="1"/>
  <c r="AH61" i="27" a="1"/>
  <c r="AH62" i="27" a="1"/>
  <c r="AH63" i="27" a="1"/>
  <c r="AH64" i="27" a="1"/>
  <c r="AH65" i="27" a="1"/>
  <c r="AH66" i="27" a="1"/>
  <c r="AH67" i="27" a="1"/>
  <c r="AH68" i="27" a="1"/>
  <c r="AH69" i="27" a="1"/>
  <c r="AH70" i="27" a="1"/>
  <c r="AH71" i="27" a="1"/>
  <c r="AH72" i="27" a="1"/>
  <c r="AH73" i="27" a="1"/>
  <c r="AH74" i="27" a="1"/>
  <c r="AH75" i="27" a="1"/>
  <c r="AH76" i="27" a="1"/>
  <c r="AH77" i="27" a="1"/>
  <c r="AH78" i="27" a="1"/>
  <c r="AH79" i="27" a="1"/>
  <c r="AH80" i="27" a="1"/>
  <c r="AH81" i="27" a="1"/>
  <c r="AH82" i="27" a="1"/>
  <c r="AH83" i="27" a="1"/>
  <c r="AH84" i="27" a="1"/>
  <c r="AH85" i="27" a="1"/>
  <c r="AH86" i="27" a="1"/>
  <c r="AH87" i="27" a="1"/>
  <c r="AH88" i="27" a="1"/>
  <c r="AH89" i="27" a="1"/>
  <c r="AH90" i="27" a="1"/>
  <c r="AH91" i="27" a="1"/>
  <c r="AH92" i="27" a="1"/>
  <c r="AH93" i="27" a="1"/>
  <c r="AH94" i="27" a="1"/>
  <c r="AH95" i="27" a="1"/>
  <c r="AH96" i="27" a="1"/>
  <c r="AH97" i="27" a="1"/>
  <c r="AH98" i="27" a="1"/>
  <c r="AH99" i="27" a="1"/>
  <c r="AH100" i="27" a="1"/>
  <c r="AH101" i="27" a="1"/>
  <c r="AH102" i="27" a="1"/>
  <c r="AH103" i="27" a="1"/>
  <c r="AH104" i="27" a="1"/>
  <c r="AH105" i="27" a="1"/>
  <c r="AH106" i="27" a="1"/>
  <c r="AH107" i="27" a="1"/>
  <c r="AH108" i="27" a="1"/>
  <c r="AH109" i="27" a="1"/>
  <c r="AH110" i="27" a="1"/>
  <c r="AH111" i="27" a="1"/>
  <c r="AH112" i="27" a="1"/>
  <c r="AH113" i="27" a="1"/>
  <c r="AH114" i="27" a="1"/>
  <c r="AH115" i="27" a="1"/>
  <c r="AH116" i="27" a="1"/>
  <c r="AH117" i="27" a="1"/>
  <c r="AH118" i="27" a="1"/>
  <c r="AH119" i="27" a="1"/>
  <c r="AH120" i="27" a="1"/>
  <c r="AH121" i="27" a="1"/>
  <c r="AH122" i="27" a="1"/>
  <c r="AH123" i="27" a="1"/>
  <c r="AH124" i="27" a="1"/>
  <c r="AH125" i="27" a="1"/>
  <c r="AH126" i="27" a="1"/>
  <c r="AH127" i="27" a="1"/>
  <c r="AH128" i="27" a="1"/>
  <c r="AH129" i="27" a="1"/>
  <c r="AH130" i="27" a="1"/>
  <c r="AH131" i="27" a="1"/>
  <c r="AH132" i="27" a="1"/>
  <c r="AH133" i="27" a="1"/>
  <c r="AH134" i="27" a="1"/>
  <c r="AH135" i="27" a="1"/>
  <c r="AH136" i="27" a="1"/>
  <c r="AH137" i="27" a="1"/>
  <c r="AH138" i="27" a="1"/>
  <c r="AH139" i="27" a="1"/>
  <c r="AH140" i="27" a="1"/>
  <c r="AH141" i="27" a="1"/>
  <c r="AH142" i="27" a="1"/>
  <c r="AH143" i="27" a="1"/>
  <c r="AH144" i="27" a="1"/>
  <c r="AH145" i="27" a="1"/>
  <c r="AH146" i="27" a="1"/>
  <c r="AH147" i="27" a="1"/>
  <c r="AH148" i="27" a="1"/>
  <c r="AH149" i="27" a="1"/>
  <c r="AH150" i="27" a="1"/>
  <c r="AH151" i="27" a="1"/>
  <c r="AH152" i="27" a="1"/>
  <c r="AH153" i="27" a="1"/>
  <c r="AH154" i="27" a="1"/>
  <c r="AH155" i="27" a="1"/>
  <c r="AH156" i="27" a="1"/>
  <c r="AH157" i="27" a="1"/>
  <c r="AH158" i="27" a="1"/>
  <c r="AH159" i="27" a="1"/>
  <c r="AH160" i="27" a="1"/>
  <c r="AH161" i="27" a="1"/>
  <c r="AH162" i="27" a="1"/>
  <c r="AH163" i="27" a="1"/>
  <c r="AH164" i="27" a="1"/>
  <c r="AH165" i="27" a="1"/>
  <c r="AH166" i="27" a="1"/>
  <c r="AH167" i="27" a="1"/>
  <c r="AH168" i="27" a="1"/>
  <c r="AH169" i="27" a="1"/>
  <c r="AH170" i="27" a="1"/>
  <c r="AH171" i="27" a="1"/>
  <c r="AH172" i="27" a="1"/>
  <c r="AH173" i="27" a="1"/>
  <c r="AH174" i="27" a="1"/>
  <c r="AH175" i="27" a="1"/>
  <c r="AH176" i="27" a="1"/>
  <c r="AH177" i="27" a="1"/>
  <c r="AH178" i="27" a="1"/>
  <c r="AH179" i="27" a="1"/>
  <c r="AH180" i="27" a="1"/>
  <c r="AH181" i="27" a="1"/>
  <c r="AH182" i="27" a="1"/>
  <c r="AH183" i="27" a="1"/>
  <c r="AH184" i="27" a="1"/>
  <c r="AH185" i="27" a="1"/>
  <c r="AH186" i="27" a="1"/>
  <c r="AH187" i="27" a="1"/>
  <c r="AH188" i="27" a="1"/>
  <c r="AH189" i="27" a="1"/>
  <c r="AH190" i="27" a="1"/>
  <c r="AH191" i="27" a="1"/>
  <c r="AH192" i="27" a="1"/>
  <c r="AH193" i="27" a="1"/>
  <c r="AH194" i="27" a="1"/>
  <c r="AH195" i="27" a="1"/>
  <c r="AH196" i="27" a="1"/>
  <c r="AH197" i="27" a="1"/>
  <c r="AH198" i="27" a="1"/>
  <c r="AH199" i="27" a="1"/>
  <c r="AH200" i="27" a="1"/>
  <c r="AH201" i="27" a="1"/>
  <c r="AH202" i="27" a="1"/>
  <c r="AH203" i="27" a="1"/>
  <c r="AH204" i="27" a="1"/>
  <c r="AH205" i="27" a="1"/>
  <c r="AH206" i="27" a="1"/>
  <c r="AH207" i="27" a="1"/>
  <c r="AH208" i="27" a="1"/>
  <c r="AH209" i="27" a="1"/>
  <c r="AH210" i="27" a="1"/>
  <c r="AH211" i="27" a="1"/>
  <c r="AH212" i="27" a="1"/>
  <c r="AH213" i="27" a="1"/>
  <c r="AH214" i="27" a="1"/>
  <c r="AH215" i="27" a="1"/>
  <c r="AH216" i="27" a="1"/>
  <c r="AH217" i="27" a="1"/>
  <c r="AH218" i="27" a="1"/>
  <c r="AH219" i="27" a="1"/>
  <c r="AH220" i="27" a="1"/>
  <c r="AH221" i="27" a="1"/>
  <c r="AH222" i="27" a="1"/>
  <c r="AH223" i="27" a="1"/>
  <c r="AH224" i="27" a="1"/>
  <c r="AH225" i="27" a="1"/>
  <c r="AH226" i="27" a="1"/>
  <c r="AH227" i="27" a="1"/>
  <c r="AH228" i="27" a="1"/>
  <c r="AH229" i="27" a="1"/>
  <c r="AH230" i="27" a="1"/>
  <c r="AH231" i="27" a="1"/>
  <c r="AH232" i="27" a="1"/>
  <c r="AH233" i="27" a="1"/>
  <c r="AH234" i="27" a="1"/>
  <c r="AH235" i="27" a="1"/>
  <c r="AH236" i="27" a="1"/>
  <c r="AH237" i="27" a="1"/>
  <c r="AH238" i="27" a="1"/>
  <c r="AH239" i="27" a="1"/>
  <c r="AH240" i="27" a="1"/>
  <c r="AH241" i="27" a="1"/>
  <c r="AH242" i="27" a="1"/>
  <c r="AH243" i="27" a="1"/>
  <c r="AH244" i="27" a="1"/>
  <c r="AH245" i="27" a="1"/>
  <c r="AH246" i="27" a="1"/>
  <c r="AH247" i="27" a="1"/>
  <c r="AH248" i="27" a="1"/>
  <c r="AH249" i="27" a="1"/>
  <c r="AH250" i="27" a="1"/>
  <c r="AH251" i="27" a="1"/>
  <c r="AH252" i="27" a="1"/>
  <c r="AH253" i="27" a="1"/>
  <c r="AH254" i="27" a="1"/>
  <c r="AH255" i="27" a="1"/>
  <c r="AH256" i="27" a="1"/>
  <c r="AH257" i="27" a="1"/>
  <c r="AH258" i="27" a="1"/>
  <c r="AH259" i="27" a="1"/>
  <c r="AH260" i="27" a="1"/>
  <c r="AH261" i="27" a="1"/>
  <c r="AH262" i="27" a="1"/>
  <c r="AH263" i="27" a="1"/>
  <c r="AH264" i="27" a="1"/>
  <c r="AH265" i="27" a="1"/>
  <c r="AH266" i="27" a="1"/>
  <c r="AH267" i="27" a="1"/>
  <c r="AH268" i="27" a="1"/>
  <c r="AH269" i="27" a="1"/>
  <c r="AH270" i="27" a="1"/>
  <c r="AH271" i="27" a="1"/>
  <c r="AH272" i="27" a="1"/>
  <c r="AH273" i="27" a="1"/>
  <c r="AH274" i="27" a="1"/>
  <c r="AH275" i="27" a="1"/>
  <c r="AH276" i="27" a="1"/>
  <c r="AH277" i="27" a="1"/>
  <c r="AH278" i="27" a="1"/>
  <c r="AH279" i="27" a="1"/>
  <c r="AH280" i="27" a="1"/>
  <c r="AH281" i="27" a="1"/>
  <c r="AH282" i="27" a="1"/>
  <c r="AH283" i="27" a="1"/>
  <c r="AH284" i="27" a="1"/>
  <c r="AH285" i="27" a="1"/>
  <c r="AH286" i="27" a="1"/>
  <c r="AH287" i="27" a="1"/>
  <c r="AH288" i="27" a="1"/>
  <c r="AH289" i="27" a="1"/>
  <c r="AH290" i="27" a="1"/>
  <c r="AH291" i="27" a="1"/>
  <c r="AH292" i="27" a="1"/>
  <c r="AH293" i="27" a="1"/>
  <c r="AH294" i="27" a="1"/>
  <c r="AH295" i="27" a="1"/>
  <c r="AH296" i="27" a="1"/>
  <c r="AH297" i="27" a="1"/>
  <c r="AH298" i="27" a="1"/>
  <c r="AH299" i="27" a="1"/>
  <c r="AH300" i="27" a="1"/>
  <c r="AH301" i="27" a="1"/>
  <c r="AH302" i="27" a="1"/>
  <c r="AH303" i="27" a="1"/>
  <c r="AH304" i="27" a="1"/>
  <c r="AH305" i="27" a="1"/>
  <c r="AH306" i="27" a="1"/>
  <c r="AH307" i="27" a="1"/>
  <c r="AH308" i="27" a="1"/>
  <c r="AH309" i="27" a="1"/>
  <c r="AH310" i="27" a="1"/>
  <c r="AH311" i="27" a="1"/>
  <c r="AH312" i="27" a="1"/>
  <c r="AH313" i="27" a="1"/>
  <c r="AH314" i="27" a="1"/>
  <c r="AH315" i="27" a="1"/>
  <c r="AH316" i="27" a="1"/>
  <c r="AH317" i="27" a="1"/>
  <c r="AH318" i="27" a="1"/>
  <c r="AH319" i="27" a="1"/>
  <c r="AH320" i="27" a="1"/>
  <c r="AH321" i="27" a="1"/>
  <c r="AH322" i="27" a="1"/>
  <c r="AH323" i="27" a="1"/>
  <c r="AH324" i="27" a="1"/>
  <c r="AH325" i="27" a="1"/>
  <c r="AH326" i="27" a="1"/>
  <c r="AH327" i="27" a="1"/>
  <c r="AH328" i="27" a="1"/>
  <c r="AH329" i="27" a="1"/>
  <c r="AH330" i="27" a="1"/>
  <c r="AH331" i="27" a="1"/>
  <c r="AH332" i="27" a="1"/>
  <c r="AH333" i="27" a="1"/>
  <c r="AH334" i="27" a="1"/>
  <c r="AH335" i="27" a="1"/>
  <c r="AH336" i="27" a="1"/>
  <c r="AH337" i="27" a="1"/>
  <c r="AH338" i="27" a="1"/>
  <c r="AH339" i="27" a="1"/>
  <c r="AH340" i="27" a="1"/>
  <c r="AH341" i="27" a="1"/>
  <c r="AH342" i="27" a="1"/>
  <c r="AH343" i="27" a="1"/>
  <c r="AH344" i="27" a="1"/>
  <c r="AH345" i="27" a="1"/>
  <c r="AH346" i="27" a="1"/>
  <c r="AH347" i="27" a="1"/>
  <c r="AH348" i="27" a="1"/>
  <c r="AH349" i="27" a="1"/>
  <c r="AH350" i="27" a="1"/>
  <c r="AH351" i="27" a="1"/>
  <c r="AH352" i="27" a="1"/>
  <c r="AH353" i="27" a="1"/>
  <c r="AH354" i="27" a="1"/>
  <c r="AH355" i="27" a="1"/>
  <c r="AH356" i="27" a="1"/>
  <c r="AH357" i="27" a="1"/>
  <c r="AH358" i="27" a="1"/>
  <c r="AH359" i="27" a="1"/>
  <c r="AH360" i="27" a="1"/>
  <c r="AH361" i="27" a="1"/>
  <c r="AH362" i="27" a="1"/>
  <c r="AH363" i="27" a="1"/>
  <c r="AH364" i="27" a="1"/>
  <c r="AH365" i="27" a="1"/>
  <c r="AH366" i="27" a="1"/>
  <c r="AH367" i="27" a="1"/>
  <c r="AH368" i="27" a="1"/>
  <c r="AH369" i="27" a="1"/>
  <c r="AH370" i="27" a="1"/>
  <c r="AH371" i="27" a="1"/>
  <c r="AH372" i="27" a="1"/>
  <c r="AH373" i="27" a="1"/>
  <c r="AH374" i="27" a="1"/>
  <c r="AH375" i="27" a="1"/>
  <c r="AH376" i="27" a="1"/>
  <c r="AH377" i="27" a="1"/>
  <c r="AH378" i="27" a="1"/>
  <c r="AH379" i="27" a="1"/>
  <c r="AH380" i="27" a="1"/>
  <c r="AH381" i="27" a="1"/>
  <c r="AH382" i="27" a="1"/>
  <c r="AI2" i="27" a="1"/>
  <c r="AI3" i="27" a="1"/>
  <c r="AI4" i="27" a="1"/>
  <c r="AI5" i="27" a="1"/>
  <c r="AI6" i="27" a="1"/>
  <c r="AI7" i="27" a="1"/>
  <c r="AI8" i="27" a="1"/>
  <c r="AI9" i="27" a="1"/>
  <c r="AI10" i="27" a="1"/>
  <c r="AI11" i="27" a="1"/>
  <c r="AI12" i="27" a="1"/>
  <c r="AI13" i="27" a="1"/>
  <c r="AI14" i="27" a="1"/>
  <c r="AI15" i="27" a="1"/>
  <c r="AI16" i="27" a="1"/>
  <c r="AI17" i="27" a="1"/>
  <c r="AI18" i="27" a="1"/>
  <c r="AI19" i="27" a="1"/>
  <c r="AI20" i="27" a="1"/>
  <c r="AI21" i="27" a="1"/>
  <c r="AI22" i="27" a="1"/>
  <c r="AI23" i="27" a="1"/>
  <c r="AI24" i="27" a="1"/>
  <c r="AI25" i="27" a="1"/>
  <c r="AI26" i="27" a="1"/>
  <c r="AI27" i="27" a="1"/>
  <c r="AI28" i="27" a="1"/>
  <c r="AI29" i="27" a="1"/>
  <c r="AI30" i="27" a="1"/>
  <c r="AI31" i="27" a="1"/>
  <c r="AI32" i="27" a="1"/>
  <c r="AI33" i="27" a="1"/>
  <c r="AI34" i="27" a="1"/>
  <c r="AI35" i="27" a="1"/>
  <c r="AI36" i="27" a="1"/>
  <c r="AI37" i="27" a="1"/>
  <c r="AI38" i="27" a="1"/>
  <c r="AI39" i="27" a="1"/>
  <c r="AI40" i="27" a="1"/>
  <c r="AI41" i="27" a="1"/>
  <c r="AI42" i="27" a="1"/>
  <c r="AI43" i="27" a="1"/>
  <c r="AI44" i="27" a="1"/>
  <c r="AI45" i="27" a="1"/>
  <c r="AI46" i="27" a="1"/>
  <c r="AI47" i="27" a="1"/>
  <c r="AI48" i="27" a="1"/>
  <c r="AI49" i="27" a="1"/>
  <c r="AI50" i="27" a="1"/>
  <c r="AI51" i="27" a="1"/>
  <c r="AI52" i="27" a="1"/>
  <c r="AI53" i="27" a="1"/>
  <c r="AI54" i="27" a="1"/>
  <c r="AI55" i="27" a="1"/>
  <c r="AI56" i="27" a="1"/>
  <c r="AI57" i="27" a="1"/>
  <c r="AI58" i="27" a="1"/>
  <c r="AI59" i="27" a="1"/>
  <c r="AI60" i="27" a="1"/>
  <c r="AI61" i="27" a="1"/>
  <c r="AI62" i="27" a="1"/>
  <c r="AI63" i="27" a="1"/>
  <c r="AI64" i="27" a="1"/>
  <c r="AI65" i="27" a="1"/>
  <c r="AI66" i="27" a="1"/>
  <c r="AI67" i="27" a="1"/>
  <c r="AI68" i="27" a="1"/>
  <c r="AI69" i="27" a="1"/>
  <c r="AI70" i="27" a="1"/>
  <c r="AI71" i="27" a="1"/>
  <c r="AI72" i="27" a="1"/>
  <c r="AI73" i="27" a="1"/>
  <c r="AI74" i="27" a="1"/>
  <c r="AI75" i="27" a="1"/>
  <c r="AI76" i="27" a="1"/>
  <c r="AI77" i="27" a="1"/>
  <c r="AI78" i="27" a="1"/>
  <c r="AI79" i="27" a="1"/>
  <c r="AI80" i="27" a="1"/>
  <c r="AI81" i="27" a="1"/>
  <c r="AI82" i="27" a="1"/>
  <c r="AI83" i="27" a="1"/>
  <c r="AI84" i="27" a="1"/>
  <c r="AI85" i="27" a="1"/>
  <c r="AI86" i="27" a="1"/>
  <c r="AI87" i="27" a="1"/>
  <c r="AI88" i="27" a="1"/>
  <c r="AI89" i="27" a="1"/>
  <c r="AI90" i="27" a="1"/>
  <c r="AI91" i="27" a="1"/>
  <c r="AI92" i="27" a="1"/>
  <c r="AI93" i="27" a="1"/>
  <c r="AI94" i="27" a="1"/>
  <c r="AI95" i="27" a="1"/>
  <c r="AI96" i="27" a="1"/>
  <c r="AI97" i="27" a="1"/>
  <c r="AI98" i="27" a="1"/>
  <c r="AI99" i="27" a="1"/>
  <c r="AI100" i="27" a="1"/>
  <c r="AI101" i="27" a="1"/>
  <c r="AI102" i="27" a="1"/>
  <c r="AI103" i="27" a="1"/>
  <c r="AI104" i="27" a="1"/>
  <c r="AI105" i="27" a="1"/>
  <c r="AI106" i="27" a="1"/>
  <c r="AI107" i="27" a="1"/>
  <c r="AI108" i="27" a="1"/>
  <c r="AI109" i="27" a="1"/>
  <c r="AI110" i="27" a="1"/>
  <c r="AI111" i="27" a="1"/>
  <c r="AI112" i="27" a="1"/>
  <c r="AI113" i="27" a="1"/>
  <c r="AI114" i="27" a="1"/>
  <c r="AI115" i="27" a="1"/>
  <c r="AI116" i="27" a="1"/>
  <c r="AI117" i="27" a="1"/>
  <c r="AI118" i="27" a="1"/>
  <c r="AI119" i="27" a="1"/>
  <c r="AI120" i="27" a="1"/>
  <c r="AI121" i="27" a="1"/>
  <c r="AI122" i="27" a="1"/>
  <c r="AI123" i="27" a="1"/>
  <c r="AI124" i="27" a="1"/>
  <c r="AI125" i="27" a="1"/>
  <c r="AI126" i="27" a="1"/>
  <c r="AI127" i="27" a="1"/>
  <c r="AI128" i="27" a="1"/>
  <c r="AI129" i="27" a="1"/>
  <c r="AI130" i="27" a="1"/>
  <c r="AI131" i="27" a="1"/>
  <c r="AI132" i="27" a="1"/>
  <c r="AI133" i="27" a="1"/>
  <c r="AI134" i="27" a="1"/>
  <c r="AI135" i="27" a="1"/>
  <c r="AI136" i="27" a="1"/>
  <c r="AI137" i="27" a="1"/>
  <c r="AI138" i="27" a="1"/>
  <c r="AI139" i="27" a="1"/>
  <c r="AI140" i="27" a="1"/>
  <c r="AI141" i="27" a="1"/>
  <c r="AI142" i="27" a="1"/>
  <c r="AI143" i="27" a="1"/>
  <c r="AI144" i="27" a="1"/>
  <c r="AI145" i="27" a="1"/>
  <c r="AI146" i="27" a="1"/>
  <c r="AI147" i="27" a="1"/>
  <c r="AI148" i="27" a="1"/>
  <c r="AI149" i="27" a="1"/>
  <c r="AI150" i="27" a="1"/>
  <c r="AI151" i="27" a="1"/>
  <c r="AI152" i="27" a="1"/>
  <c r="AI153" i="27" a="1"/>
  <c r="AI154" i="27" a="1"/>
  <c r="AI155" i="27" a="1"/>
  <c r="AI156" i="27" a="1"/>
  <c r="AI157" i="27" a="1"/>
  <c r="AI158" i="27" a="1"/>
  <c r="AI159" i="27" a="1"/>
  <c r="AI160" i="27" a="1"/>
  <c r="AI161" i="27" a="1"/>
  <c r="AI162" i="27" a="1"/>
  <c r="AI163" i="27" a="1"/>
  <c r="AI164" i="27" a="1"/>
  <c r="AI165" i="27" a="1"/>
  <c r="AI166" i="27" a="1"/>
  <c r="AI167" i="27" a="1"/>
  <c r="AI168" i="27" a="1"/>
  <c r="AI169" i="27" a="1"/>
  <c r="AI170" i="27" a="1"/>
  <c r="AI171" i="27" a="1"/>
  <c r="AI172" i="27" a="1"/>
  <c r="AI173" i="27" a="1"/>
  <c r="AI174" i="27" a="1"/>
  <c r="AI175" i="27" a="1"/>
  <c r="AI176" i="27" a="1"/>
  <c r="AI177" i="27" a="1"/>
  <c r="AI178" i="27" a="1"/>
  <c r="AI179" i="27" a="1"/>
  <c r="AI180" i="27" a="1"/>
  <c r="AI181" i="27" a="1"/>
  <c r="AI182" i="27" a="1"/>
  <c r="AI183" i="27" a="1"/>
  <c r="AI184" i="27" a="1"/>
  <c r="AI185" i="27" a="1"/>
  <c r="AI186" i="27" a="1"/>
  <c r="AI187" i="27" a="1"/>
  <c r="AI188" i="27" a="1"/>
  <c r="AI189" i="27" a="1"/>
  <c r="AI190" i="27" a="1"/>
  <c r="AI191" i="27" a="1"/>
  <c r="AI192" i="27" a="1"/>
  <c r="AI193" i="27" a="1"/>
  <c r="AI194" i="27" a="1"/>
  <c r="AI195" i="27" a="1"/>
  <c r="AI196" i="27" a="1"/>
  <c r="AI197" i="27" a="1"/>
  <c r="AI198" i="27" a="1"/>
  <c r="AI199" i="27" a="1"/>
  <c r="AI200" i="27" a="1"/>
  <c r="AI201" i="27" a="1"/>
  <c r="AI202" i="27" a="1"/>
  <c r="AI203" i="27" a="1"/>
  <c r="AI204" i="27" a="1"/>
  <c r="AI205" i="27" a="1"/>
  <c r="AI206" i="27" a="1"/>
  <c r="AI207" i="27" a="1"/>
  <c r="AI208" i="27" a="1"/>
  <c r="AI209" i="27" a="1"/>
  <c r="AI210" i="27" a="1"/>
  <c r="AI211" i="27" a="1"/>
  <c r="AI212" i="27" a="1"/>
  <c r="AI213" i="27" a="1"/>
  <c r="AI214" i="27" a="1"/>
  <c r="AI215" i="27" a="1"/>
  <c r="AI216" i="27" a="1"/>
  <c r="AI217" i="27" a="1"/>
  <c r="AI218" i="27" a="1"/>
  <c r="AI219" i="27" a="1"/>
  <c r="AI220" i="27" a="1"/>
  <c r="AI221" i="27" a="1"/>
  <c r="AI222" i="27" a="1"/>
  <c r="AI223" i="27" a="1"/>
  <c r="AI224" i="27" a="1"/>
  <c r="AI225" i="27" a="1"/>
  <c r="AI226" i="27" a="1"/>
  <c r="AI227" i="27" a="1"/>
  <c r="AI228" i="27" a="1"/>
  <c r="AI229" i="27" a="1"/>
  <c r="AI230" i="27" a="1"/>
  <c r="AI231" i="27" a="1"/>
  <c r="AI232" i="27" a="1"/>
  <c r="AI233" i="27" a="1"/>
  <c r="AI234" i="27" a="1"/>
  <c r="AI235" i="27" a="1"/>
  <c r="AI236" i="27" a="1"/>
  <c r="AI237" i="27" a="1"/>
  <c r="AI238" i="27" a="1"/>
  <c r="AI239" i="27" a="1"/>
  <c r="AI240" i="27" a="1"/>
  <c r="AI241" i="27" a="1"/>
  <c r="AI242" i="27" a="1"/>
  <c r="AI243" i="27" a="1"/>
  <c r="AI244" i="27" a="1"/>
  <c r="AI245" i="27" a="1"/>
  <c r="AI246" i="27" a="1"/>
  <c r="AI247" i="27" a="1"/>
  <c r="AI248" i="27" a="1"/>
  <c r="AI249" i="27" a="1"/>
  <c r="AI250" i="27" a="1"/>
  <c r="AI251" i="27" a="1"/>
  <c r="AI252" i="27" a="1"/>
  <c r="AI253" i="27" a="1"/>
  <c r="AI254" i="27" a="1"/>
  <c r="AI255" i="27" a="1"/>
  <c r="AI256" i="27" a="1"/>
  <c r="AI257" i="27" a="1"/>
  <c r="AI258" i="27" a="1"/>
  <c r="AI259" i="27" a="1"/>
  <c r="AI260" i="27" a="1"/>
  <c r="AI261" i="27" a="1"/>
  <c r="AI262" i="27" a="1"/>
  <c r="AI263" i="27" a="1"/>
  <c r="AI264" i="27" a="1"/>
  <c r="AI265" i="27" a="1"/>
  <c r="AI266" i="27" a="1"/>
  <c r="AI267" i="27" a="1"/>
  <c r="AI268" i="27" a="1"/>
  <c r="AI269" i="27" a="1"/>
  <c r="AI270" i="27" a="1"/>
  <c r="AI271" i="27" a="1"/>
  <c r="AI272" i="27" a="1"/>
  <c r="AI273" i="27" a="1"/>
  <c r="AI274" i="27" a="1"/>
  <c r="AI275" i="27" a="1"/>
  <c r="AI276" i="27" a="1"/>
  <c r="AI277" i="27" a="1"/>
  <c r="AI278" i="27" a="1"/>
  <c r="AI279" i="27" a="1"/>
  <c r="AI280" i="27" a="1"/>
  <c r="AI281" i="27" a="1"/>
  <c r="AI282" i="27" a="1"/>
  <c r="AI283" i="27" a="1"/>
  <c r="AI284" i="27" a="1"/>
  <c r="AI285" i="27" a="1"/>
  <c r="AI286" i="27" a="1"/>
  <c r="AI287" i="27" a="1"/>
  <c r="AI288" i="27" a="1"/>
  <c r="AI289" i="27" a="1"/>
  <c r="AI290" i="27" a="1"/>
  <c r="AI291" i="27" a="1"/>
  <c r="AI292" i="27" a="1"/>
  <c r="AI293" i="27" a="1"/>
  <c r="AI294" i="27" a="1"/>
  <c r="AI295" i="27" a="1"/>
  <c r="AI296" i="27" a="1"/>
  <c r="AI297" i="27" a="1"/>
  <c r="AI298" i="27" a="1"/>
  <c r="AI299" i="27" a="1"/>
  <c r="AI300" i="27" a="1"/>
  <c r="AI301" i="27" a="1"/>
  <c r="AI302" i="27" a="1"/>
  <c r="AI303" i="27" a="1"/>
  <c r="AI304" i="27" a="1"/>
  <c r="AI305" i="27" a="1"/>
  <c r="AI306" i="27" a="1"/>
  <c r="AI307" i="27" a="1"/>
  <c r="AI308" i="27" a="1"/>
  <c r="AI309" i="27" a="1"/>
  <c r="AI310" i="27" a="1"/>
  <c r="AI311" i="27" a="1"/>
  <c r="AI312" i="27" a="1"/>
  <c r="AI313" i="27" a="1"/>
  <c r="AI314" i="27" a="1"/>
  <c r="AI315" i="27" a="1"/>
  <c r="AI316" i="27" a="1"/>
  <c r="AI317" i="27" a="1"/>
  <c r="AI318" i="27" a="1"/>
  <c r="AI319" i="27" a="1"/>
  <c r="AI320" i="27" a="1"/>
  <c r="AI321" i="27" a="1"/>
  <c r="AI322" i="27" a="1"/>
  <c r="AI323" i="27" a="1"/>
  <c r="AI324" i="27" a="1"/>
  <c r="AI325" i="27" a="1"/>
  <c r="AI326" i="27" a="1"/>
  <c r="AI327" i="27" a="1"/>
  <c r="AI328" i="27" a="1"/>
  <c r="AI329" i="27" a="1"/>
  <c r="AI330" i="27" a="1"/>
  <c r="AI331" i="27" a="1"/>
  <c r="AI332" i="27" a="1"/>
  <c r="AI333" i="27" a="1"/>
  <c r="AI334" i="27" a="1"/>
  <c r="AI335" i="27" a="1"/>
  <c r="AI336" i="27" a="1"/>
  <c r="AI337" i="27" a="1"/>
  <c r="AI338" i="27" a="1"/>
  <c r="AI339" i="27" a="1"/>
  <c r="AI340" i="27" a="1"/>
  <c r="AI341" i="27" a="1"/>
  <c r="AI342" i="27" a="1"/>
  <c r="AI343" i="27" a="1"/>
  <c r="AI344" i="27" a="1"/>
  <c r="AI345" i="27" a="1"/>
  <c r="AI346" i="27" a="1"/>
  <c r="AI347" i="27" a="1"/>
  <c r="AI348" i="27" a="1"/>
  <c r="AI349" i="27" a="1"/>
  <c r="AI350" i="27" a="1"/>
  <c r="AI351" i="27" a="1"/>
  <c r="AI352" i="27" a="1"/>
  <c r="AI353" i="27" a="1"/>
  <c r="AI354" i="27" a="1"/>
  <c r="AI355" i="27" a="1"/>
  <c r="AI356" i="27" a="1"/>
  <c r="AI357" i="27" a="1"/>
  <c r="AI358" i="27" a="1"/>
  <c r="AI359" i="27" a="1"/>
  <c r="AI360" i="27" a="1"/>
  <c r="AI361" i="27" a="1"/>
  <c r="AI362" i="27" a="1"/>
  <c r="AI363" i="27" a="1"/>
  <c r="AI364" i="27" a="1"/>
  <c r="AI365" i="27" a="1"/>
  <c r="AI366" i="27" a="1"/>
  <c r="AI367" i="27" a="1"/>
  <c r="AI368" i="27" a="1"/>
  <c r="AI369" i="27" a="1"/>
  <c r="AI370" i="27" a="1"/>
  <c r="AI371" i="27" a="1"/>
  <c r="AI372" i="27" a="1"/>
  <c r="AI373" i="27" a="1"/>
  <c r="AI374" i="27" a="1"/>
  <c r="AI375" i="27" a="1"/>
  <c r="AI376" i="27" a="1"/>
  <c r="AI377" i="27" a="1"/>
  <c r="AI378" i="27" a="1"/>
  <c r="AI379" i="27" a="1"/>
  <c r="AI380" i="27" a="1"/>
  <c r="AI381" i="27" a="1"/>
  <c r="AI382" i="27" a="1"/>
  <c r="N2" i="27" a="1"/>
  <c r="N3" i="27" a="1"/>
  <c r="N4" i="27" a="1"/>
  <c r="N5" i="27" a="1"/>
  <c r="N6" i="27" a="1"/>
  <c r="N7" i="27" a="1"/>
  <c r="N8" i="27" a="1"/>
  <c r="N9" i="27" a="1"/>
  <c r="N10" i="27" a="1"/>
  <c r="N11" i="27" a="1"/>
  <c r="N12" i="27" a="1"/>
  <c r="N13" i="27" a="1"/>
  <c r="N14" i="27" a="1"/>
  <c r="N15" i="27" a="1"/>
  <c r="N16" i="27" a="1"/>
  <c r="N17" i="27" a="1"/>
  <c r="N18" i="27" a="1"/>
  <c r="N19" i="27" a="1"/>
  <c r="N20" i="27" a="1"/>
  <c r="N21" i="27" a="1"/>
  <c r="N22" i="27" a="1"/>
  <c r="N23" i="27" a="1"/>
  <c r="N24" i="27" a="1"/>
  <c r="N25" i="27" a="1"/>
  <c r="N26" i="27" a="1"/>
  <c r="N27" i="27" a="1"/>
  <c r="N28" i="27" a="1"/>
  <c r="N29" i="27" a="1"/>
  <c r="N30" i="27" a="1"/>
  <c r="N31" i="27" a="1"/>
  <c r="N32" i="27" a="1"/>
  <c r="N33" i="27" a="1"/>
  <c r="N34" i="27" a="1"/>
  <c r="N35" i="27" a="1"/>
  <c r="N36" i="27" a="1"/>
  <c r="N37" i="27" a="1"/>
  <c r="N38" i="27" a="1"/>
  <c r="N39" i="27" a="1"/>
  <c r="N40" i="27" a="1"/>
  <c r="N41" i="27" a="1"/>
  <c r="N42" i="27" a="1"/>
  <c r="N43" i="27" a="1"/>
  <c r="N44" i="27" a="1"/>
  <c r="N45" i="27" a="1"/>
  <c r="N46" i="27" a="1"/>
  <c r="N47" i="27" a="1"/>
  <c r="N48" i="27" a="1"/>
  <c r="N49" i="27" a="1"/>
  <c r="N50" i="27" a="1"/>
  <c r="N51" i="27" a="1"/>
  <c r="N52" i="27" a="1"/>
  <c r="N53" i="27" a="1"/>
  <c r="N54" i="27" a="1"/>
  <c r="N55" i="27" a="1"/>
  <c r="N56" i="27" a="1"/>
  <c r="N57" i="27" a="1"/>
  <c r="N58" i="27" a="1"/>
  <c r="N59" i="27" a="1"/>
  <c r="N60" i="27" a="1"/>
  <c r="N61" i="27" a="1"/>
  <c r="N62" i="27" a="1"/>
  <c r="N63" i="27" a="1"/>
  <c r="N64" i="27" a="1"/>
  <c r="N65" i="27" a="1"/>
  <c r="N66" i="27" a="1"/>
  <c r="N67" i="27" a="1"/>
  <c r="N68" i="27" a="1"/>
  <c r="N69" i="27" a="1"/>
  <c r="N70" i="27" a="1"/>
  <c r="N71" i="27" a="1"/>
  <c r="N72" i="27" a="1"/>
  <c r="N73" i="27" a="1"/>
  <c r="N74" i="27" a="1"/>
  <c r="N75" i="27" a="1"/>
  <c r="N76" i="27" a="1"/>
  <c r="N77" i="27" a="1"/>
  <c r="N78" i="27" a="1"/>
  <c r="N79" i="27" a="1"/>
  <c r="N80" i="27" a="1"/>
  <c r="N81" i="27" a="1"/>
  <c r="N82" i="27" a="1"/>
  <c r="N83" i="27" a="1"/>
  <c r="N84" i="27" a="1"/>
  <c r="N85" i="27" a="1"/>
  <c r="N86" i="27" a="1"/>
  <c r="N87" i="27" a="1"/>
  <c r="N88" i="27" a="1"/>
  <c r="N89" i="27" a="1"/>
  <c r="N90" i="27" a="1"/>
  <c r="N91" i="27" a="1"/>
  <c r="N92" i="27" a="1"/>
  <c r="N93" i="27" a="1"/>
  <c r="N94" i="27" a="1"/>
  <c r="N95" i="27" a="1"/>
  <c r="N96" i="27" a="1"/>
  <c r="N97" i="27" a="1"/>
  <c r="N98" i="27" a="1"/>
  <c r="N99" i="27" a="1"/>
  <c r="N100" i="27" a="1"/>
  <c r="N101" i="27" a="1"/>
  <c r="N102" i="27" a="1"/>
  <c r="N103" i="27" a="1"/>
  <c r="N104" i="27" a="1"/>
  <c r="N105" i="27" a="1"/>
  <c r="N106" i="27" a="1"/>
  <c r="N107" i="27" a="1"/>
  <c r="N108" i="27" a="1"/>
  <c r="N109" i="27" a="1"/>
  <c r="N110" i="27" a="1"/>
  <c r="N111" i="27" a="1"/>
  <c r="N112" i="27" a="1"/>
  <c r="N113" i="27" a="1"/>
  <c r="N114" i="27" a="1"/>
  <c r="N115" i="27" a="1"/>
  <c r="N116" i="27" a="1"/>
  <c r="N117" i="27" a="1"/>
  <c r="N118" i="27" a="1"/>
  <c r="N119" i="27" a="1"/>
  <c r="N120" i="27" a="1"/>
  <c r="N121" i="27" a="1"/>
  <c r="N122" i="27" a="1"/>
  <c r="N123" i="27" a="1"/>
  <c r="N124" i="27" a="1"/>
  <c r="N125" i="27" a="1"/>
  <c r="N126" i="27" a="1"/>
  <c r="N127" i="27" a="1"/>
  <c r="N128" i="27" a="1"/>
  <c r="N129" i="27" a="1"/>
  <c r="N130" i="27" a="1"/>
  <c r="N131" i="27" a="1"/>
  <c r="N132" i="27" a="1"/>
  <c r="N133" i="27" a="1"/>
  <c r="N134" i="27" a="1"/>
  <c r="N135" i="27" a="1"/>
  <c r="N136" i="27" a="1"/>
  <c r="N137" i="27" a="1"/>
  <c r="N138" i="27" a="1"/>
  <c r="N139" i="27" a="1"/>
  <c r="N140" i="27" a="1"/>
  <c r="N141" i="27" a="1"/>
  <c r="N142" i="27" a="1"/>
  <c r="N143" i="27" a="1"/>
  <c r="N144" i="27" a="1"/>
  <c r="N145" i="27" a="1"/>
  <c r="N146" i="27" a="1"/>
  <c r="N147" i="27" a="1"/>
  <c r="N148" i="27" a="1"/>
  <c r="N149" i="27" a="1"/>
  <c r="N150" i="27" a="1"/>
  <c r="N151" i="27" a="1"/>
  <c r="N152" i="27" a="1"/>
  <c r="N153" i="27" a="1"/>
  <c r="N154" i="27" a="1"/>
  <c r="N155" i="27" a="1"/>
  <c r="N156" i="27" a="1"/>
  <c r="N157" i="27" a="1"/>
  <c r="N158" i="27" a="1"/>
  <c r="N159" i="27" a="1"/>
  <c r="N160" i="27" a="1"/>
  <c r="N161" i="27" a="1"/>
  <c r="N162" i="27" a="1"/>
  <c r="N163" i="27" a="1"/>
  <c r="N164" i="27" a="1"/>
  <c r="N165" i="27" a="1"/>
  <c r="N166" i="27" a="1"/>
  <c r="N167" i="27" a="1"/>
  <c r="N168" i="27" a="1"/>
  <c r="N169" i="27" a="1"/>
  <c r="N170" i="27" a="1"/>
  <c r="N171" i="27" a="1"/>
  <c r="N172" i="27" a="1"/>
  <c r="N173" i="27" a="1"/>
  <c r="N174" i="27" a="1"/>
  <c r="N175" i="27" a="1"/>
  <c r="N176" i="27" a="1"/>
  <c r="N177" i="27" a="1"/>
  <c r="N178" i="27" a="1"/>
  <c r="N179" i="27" a="1"/>
  <c r="N180" i="27" a="1"/>
  <c r="N181" i="27" a="1"/>
  <c r="N182" i="27" a="1"/>
  <c r="N183" i="27" a="1"/>
  <c r="N184" i="27" a="1"/>
  <c r="N185" i="27" a="1"/>
  <c r="N186" i="27" a="1"/>
  <c r="N187" i="27" a="1"/>
  <c r="N188" i="27" a="1"/>
  <c r="N189" i="27" a="1"/>
  <c r="N190" i="27" a="1"/>
  <c r="N191" i="27" a="1"/>
  <c r="N192" i="27" a="1"/>
  <c r="N193" i="27" a="1"/>
  <c r="N194" i="27" a="1"/>
  <c r="N195" i="27" a="1"/>
  <c r="N196" i="27" a="1"/>
  <c r="N197" i="27" a="1"/>
  <c r="N198" i="27" a="1"/>
  <c r="N199" i="27" a="1"/>
  <c r="N200" i="27" a="1"/>
  <c r="N201" i="27" a="1"/>
  <c r="N202" i="27" a="1"/>
  <c r="N203" i="27" a="1"/>
  <c r="N204" i="27" a="1"/>
  <c r="N205" i="27" a="1"/>
  <c r="N206" i="27" a="1"/>
  <c r="N207" i="27" a="1"/>
  <c r="N208" i="27" a="1"/>
  <c r="N209" i="27" a="1"/>
  <c r="N210" i="27" a="1"/>
  <c r="N211" i="27" a="1"/>
  <c r="N212" i="27" a="1"/>
  <c r="N213" i="27" a="1"/>
  <c r="N214" i="27" a="1"/>
  <c r="N215" i="27" a="1"/>
  <c r="N216" i="27" a="1"/>
  <c r="N217" i="27" a="1"/>
  <c r="N218" i="27" a="1"/>
  <c r="N219" i="27" a="1"/>
  <c r="N220" i="27" a="1"/>
  <c r="N221" i="27" a="1"/>
  <c r="N222" i="27" a="1"/>
  <c r="N223" i="27" a="1"/>
  <c r="N224" i="27" a="1"/>
  <c r="N225" i="27" a="1"/>
  <c r="N226" i="27" a="1"/>
  <c r="N227" i="27" a="1"/>
  <c r="N228" i="27" a="1"/>
  <c r="N229" i="27" a="1"/>
  <c r="N230" i="27" a="1"/>
  <c r="N231" i="27" a="1"/>
  <c r="N232" i="27" a="1"/>
  <c r="N233" i="27" a="1"/>
  <c r="N234" i="27" a="1"/>
  <c r="N235" i="27" a="1"/>
  <c r="N236" i="27" a="1"/>
  <c r="N237" i="27" a="1"/>
  <c r="N238" i="27" a="1"/>
  <c r="N239" i="27" a="1"/>
  <c r="N240" i="27" a="1"/>
  <c r="N241" i="27" a="1"/>
  <c r="N242" i="27" a="1"/>
  <c r="N243" i="27" a="1"/>
  <c r="N244" i="27" a="1"/>
  <c r="N245" i="27" a="1"/>
  <c r="N246" i="27" a="1"/>
  <c r="N247" i="27" a="1"/>
  <c r="N248" i="27" a="1"/>
  <c r="N249" i="27" a="1"/>
  <c r="N250" i="27" a="1"/>
  <c r="N251" i="27" a="1"/>
  <c r="N252" i="27" a="1"/>
  <c r="N253" i="27" a="1"/>
  <c r="N254" i="27" a="1"/>
  <c r="N255" i="27" a="1"/>
  <c r="N256" i="27" a="1"/>
  <c r="N257" i="27" a="1"/>
  <c r="N258" i="27" a="1"/>
  <c r="N259" i="27" a="1"/>
  <c r="N260" i="27" a="1"/>
  <c r="N261" i="27" a="1"/>
  <c r="N262" i="27" a="1"/>
  <c r="N263" i="27" a="1"/>
  <c r="N264" i="27" a="1"/>
  <c r="N265" i="27" a="1"/>
  <c r="N266" i="27" a="1"/>
  <c r="N267" i="27" a="1"/>
  <c r="N268" i="27" a="1"/>
  <c r="N269" i="27" a="1"/>
  <c r="N270" i="27" a="1"/>
  <c r="N271" i="27" a="1"/>
  <c r="N272" i="27" a="1"/>
  <c r="N273" i="27" a="1"/>
  <c r="N274" i="27" a="1"/>
  <c r="N275" i="27" a="1"/>
  <c r="N276" i="27" a="1"/>
  <c r="N277" i="27" a="1"/>
  <c r="N278" i="27" a="1"/>
  <c r="N279" i="27" a="1"/>
  <c r="N280" i="27" a="1"/>
  <c r="N281" i="27" a="1"/>
  <c r="N282" i="27" a="1"/>
  <c r="N283" i="27" a="1"/>
  <c r="N284" i="27" a="1"/>
  <c r="N285" i="27" a="1"/>
  <c r="N286" i="27" a="1"/>
  <c r="N287" i="27" a="1"/>
  <c r="N288" i="27" a="1"/>
  <c r="N289" i="27" a="1"/>
  <c r="N290" i="27" a="1"/>
  <c r="N291" i="27" a="1"/>
  <c r="N292" i="27" a="1"/>
  <c r="N293" i="27" a="1"/>
  <c r="N294" i="27" a="1"/>
  <c r="N295" i="27" a="1"/>
  <c r="N296" i="27" a="1"/>
  <c r="N297" i="27" a="1"/>
  <c r="N298" i="27" a="1"/>
  <c r="N299" i="27" a="1"/>
  <c r="N300" i="27" a="1"/>
  <c r="N301" i="27" a="1"/>
  <c r="N302" i="27" a="1"/>
  <c r="N303" i="27" a="1"/>
  <c r="N304" i="27" a="1"/>
  <c r="N305" i="27" a="1"/>
  <c r="N306" i="27" a="1"/>
  <c r="N307" i="27" a="1"/>
  <c r="N308" i="27" a="1"/>
  <c r="N309" i="27" a="1"/>
  <c r="N310" i="27" a="1"/>
  <c r="N311" i="27" a="1"/>
  <c r="N312" i="27" a="1"/>
  <c r="N313" i="27" a="1"/>
  <c r="N314" i="27" a="1"/>
  <c r="N315" i="27" a="1"/>
  <c r="N316" i="27" a="1"/>
  <c r="N317" i="27" a="1"/>
  <c r="N318" i="27" a="1"/>
  <c r="N319" i="27" a="1"/>
  <c r="N320" i="27" a="1"/>
  <c r="N321" i="27" a="1"/>
  <c r="N322" i="27" a="1"/>
  <c r="N323" i="27" a="1"/>
  <c r="N324" i="27" a="1"/>
  <c r="N325" i="27" a="1"/>
  <c r="N326" i="27" a="1"/>
  <c r="N327" i="27" a="1"/>
  <c r="N328" i="27" a="1"/>
  <c r="N329" i="27" a="1"/>
  <c r="N330" i="27" a="1"/>
  <c r="N331" i="27" a="1"/>
  <c r="N332" i="27" a="1"/>
  <c r="N333" i="27" a="1"/>
  <c r="N334" i="27" a="1"/>
  <c r="N335" i="27" a="1"/>
  <c r="N336" i="27" a="1"/>
  <c r="N337" i="27" a="1"/>
  <c r="N338" i="27" a="1"/>
  <c r="N339" i="27" a="1"/>
  <c r="N340" i="27" a="1"/>
  <c r="N341" i="27" a="1"/>
  <c r="N342" i="27" a="1"/>
  <c r="N343" i="27" a="1"/>
  <c r="N344" i="27" a="1"/>
  <c r="N345" i="27" a="1"/>
  <c r="N346" i="27" a="1"/>
  <c r="N347" i="27" a="1"/>
  <c r="N348" i="27" a="1"/>
  <c r="N349" i="27" a="1"/>
  <c r="N350" i="27" a="1"/>
  <c r="N351" i="27" a="1"/>
  <c r="N352" i="27" a="1"/>
  <c r="N353" i="27" a="1"/>
  <c r="N354" i="27" a="1"/>
  <c r="N355" i="27" a="1"/>
  <c r="N356" i="27" a="1"/>
  <c r="N357" i="27" a="1"/>
  <c r="N358" i="27" a="1"/>
  <c r="N359" i="27" a="1"/>
  <c r="N360" i="27" a="1"/>
  <c r="N361" i="27" a="1"/>
  <c r="N362" i="27" a="1"/>
  <c r="N363" i="27" a="1"/>
  <c r="N364" i="27" a="1"/>
  <c r="N365" i="27" a="1"/>
  <c r="N366" i="27" a="1"/>
  <c r="N367" i="27" a="1"/>
  <c r="N368" i="27" a="1"/>
  <c r="N369" i="27" a="1"/>
  <c r="N370" i="27" a="1"/>
  <c r="N371" i="27" a="1"/>
  <c r="N372" i="27" a="1"/>
  <c r="N373" i="27" a="1"/>
  <c r="N374" i="27" a="1"/>
  <c r="N375" i="27" a="1"/>
  <c r="N376" i="27" a="1"/>
  <c r="N377" i="27" a="1"/>
  <c r="N378" i="27" a="1"/>
  <c r="N379" i="27" a="1"/>
  <c r="N380" i="27" a="1"/>
  <c r="N381" i="27" a="1"/>
  <c r="N382" i="27" a="1"/>
  <c r="M2" i="27" a="1"/>
  <c r="M3" i="27" a="1"/>
  <c r="M4" i="27" a="1"/>
  <c r="M5" i="27" a="1"/>
  <c r="M6" i="27" a="1"/>
  <c r="M7" i="27" a="1"/>
  <c r="M8" i="27" a="1"/>
  <c r="M9" i="27" a="1"/>
  <c r="M10" i="27" a="1"/>
  <c r="M11" i="27" a="1"/>
  <c r="M12" i="27" a="1"/>
  <c r="M13" i="27" a="1"/>
  <c r="M14" i="27" a="1"/>
  <c r="M15" i="27" a="1"/>
  <c r="M16" i="27" a="1"/>
  <c r="M17" i="27" a="1"/>
  <c r="M18" i="27" a="1"/>
  <c r="M19" i="27" a="1"/>
  <c r="M20" i="27" a="1"/>
  <c r="M21" i="27" a="1"/>
  <c r="M22" i="27" a="1"/>
  <c r="M23" i="27" a="1"/>
  <c r="M24" i="27" a="1"/>
  <c r="M25" i="27" a="1"/>
  <c r="M26" i="27" a="1"/>
  <c r="M27" i="27" a="1"/>
  <c r="M28" i="27" a="1"/>
  <c r="M29" i="27" a="1"/>
  <c r="M30" i="27" a="1"/>
  <c r="M31" i="27" a="1"/>
  <c r="M32" i="27" a="1"/>
  <c r="M33" i="27" a="1"/>
  <c r="M34" i="27" a="1"/>
  <c r="M35" i="27" a="1"/>
  <c r="M36" i="27" a="1"/>
  <c r="M37" i="27" a="1"/>
  <c r="M38" i="27" a="1"/>
  <c r="M39" i="27" a="1"/>
  <c r="M40" i="27" a="1"/>
  <c r="M41" i="27" a="1"/>
  <c r="M42" i="27" a="1"/>
  <c r="M43" i="27" a="1"/>
  <c r="M44" i="27" a="1"/>
  <c r="M45" i="27" a="1"/>
  <c r="M46" i="27" a="1"/>
  <c r="M47" i="27" a="1"/>
  <c r="M48" i="27" a="1"/>
  <c r="M49" i="27" a="1"/>
  <c r="M50" i="27" a="1"/>
  <c r="M51" i="27" a="1"/>
  <c r="M52" i="27" a="1"/>
  <c r="M53" i="27" a="1"/>
  <c r="M54" i="27" a="1"/>
  <c r="M55" i="27" a="1"/>
  <c r="M56" i="27" a="1"/>
  <c r="M57" i="27" a="1"/>
  <c r="M58" i="27" a="1"/>
  <c r="M59" i="27" a="1"/>
  <c r="M60" i="27" a="1"/>
  <c r="M61" i="27" a="1"/>
  <c r="M62" i="27" a="1"/>
  <c r="M63" i="27" a="1"/>
  <c r="M64" i="27" a="1"/>
  <c r="M65" i="27" a="1"/>
  <c r="M66" i="27" a="1"/>
  <c r="M67" i="27" a="1"/>
  <c r="M68" i="27" a="1"/>
  <c r="M69" i="27" a="1"/>
  <c r="M70" i="27" a="1"/>
  <c r="M71" i="27" a="1"/>
  <c r="M72" i="27" a="1"/>
  <c r="M73" i="27" a="1"/>
  <c r="M74" i="27" a="1"/>
  <c r="M75" i="27" a="1"/>
  <c r="M76" i="27" a="1"/>
  <c r="M77" i="27" a="1"/>
  <c r="M78" i="27" a="1"/>
  <c r="M79" i="27" a="1"/>
  <c r="M80" i="27" a="1"/>
  <c r="M81" i="27" a="1"/>
  <c r="M82" i="27" a="1"/>
  <c r="M83" i="27" a="1"/>
  <c r="M84" i="27" a="1"/>
  <c r="M85" i="27" a="1"/>
  <c r="M86" i="27" a="1"/>
  <c r="M87" i="27" a="1"/>
  <c r="M88" i="27" a="1"/>
  <c r="M89" i="27" a="1"/>
  <c r="M90" i="27" a="1"/>
  <c r="M91" i="27" a="1"/>
  <c r="M92" i="27" a="1"/>
  <c r="M93" i="27" a="1"/>
  <c r="M94" i="27" a="1"/>
  <c r="M95" i="27" a="1"/>
  <c r="M96" i="27" a="1"/>
  <c r="M97" i="27" a="1"/>
  <c r="M98" i="27" a="1"/>
  <c r="M99" i="27" a="1"/>
  <c r="M100" i="27" a="1"/>
  <c r="M101" i="27" a="1"/>
  <c r="M102" i="27" a="1"/>
  <c r="M103" i="27" a="1"/>
  <c r="M104" i="27" a="1"/>
  <c r="M105" i="27" a="1"/>
  <c r="M106" i="27" a="1"/>
  <c r="M107" i="27" a="1"/>
  <c r="M108" i="27" a="1"/>
  <c r="M109" i="27" a="1"/>
  <c r="M110" i="27" a="1"/>
  <c r="M111" i="27" a="1"/>
  <c r="M112" i="27" a="1"/>
  <c r="M113" i="27" a="1"/>
  <c r="M114" i="27" a="1"/>
  <c r="M115" i="27" a="1"/>
  <c r="M116" i="27" a="1"/>
  <c r="M117" i="27" a="1"/>
  <c r="M118" i="27" a="1"/>
  <c r="M119" i="27" a="1"/>
  <c r="M120" i="27" a="1"/>
  <c r="M121" i="27" a="1"/>
  <c r="M122" i="27" a="1"/>
  <c r="M123" i="27" a="1"/>
  <c r="M124" i="27" a="1"/>
  <c r="M125" i="27" a="1"/>
  <c r="M126" i="27" a="1"/>
  <c r="M127" i="27" a="1"/>
  <c r="M128" i="27" a="1"/>
  <c r="M129" i="27" a="1"/>
  <c r="M130" i="27" a="1"/>
  <c r="M131" i="27" a="1"/>
  <c r="M132" i="27" a="1"/>
  <c r="M133" i="27" a="1"/>
  <c r="M134" i="27" a="1"/>
  <c r="M135" i="27" a="1"/>
  <c r="M136" i="27" a="1"/>
  <c r="M137" i="27" a="1"/>
  <c r="M138" i="27" a="1"/>
  <c r="M139" i="27" a="1"/>
  <c r="M140" i="27" a="1"/>
  <c r="M141" i="27" a="1"/>
  <c r="M142" i="27" a="1"/>
  <c r="M143" i="27" a="1"/>
  <c r="M144" i="27" a="1"/>
  <c r="M145" i="27" a="1"/>
  <c r="M146" i="27" a="1"/>
  <c r="M147" i="27" a="1"/>
  <c r="M148" i="27" a="1"/>
  <c r="M149" i="27" a="1"/>
  <c r="M150" i="27" a="1"/>
  <c r="M151" i="27" a="1"/>
  <c r="M152" i="27" a="1"/>
  <c r="M153" i="27" a="1"/>
  <c r="M154" i="27" a="1"/>
  <c r="M155" i="27" a="1"/>
  <c r="M156" i="27" a="1"/>
  <c r="M157" i="27" a="1"/>
  <c r="M158" i="27" a="1"/>
  <c r="M159" i="27" a="1"/>
  <c r="M160" i="27" a="1"/>
  <c r="M161" i="27" a="1"/>
  <c r="M162" i="27" a="1"/>
  <c r="M163" i="27" a="1"/>
  <c r="M164" i="27" a="1"/>
  <c r="M165" i="27" a="1"/>
  <c r="M166" i="27" a="1"/>
  <c r="M167" i="27" a="1"/>
  <c r="M168" i="27" a="1"/>
  <c r="M169" i="27" a="1"/>
  <c r="M170" i="27" a="1"/>
  <c r="M171" i="27" a="1"/>
  <c r="M172" i="27" a="1"/>
  <c r="M173" i="27" a="1"/>
  <c r="M174" i="27" a="1"/>
  <c r="M175" i="27" a="1"/>
  <c r="M176" i="27" a="1"/>
  <c r="M177" i="27" a="1"/>
  <c r="M178" i="27" a="1"/>
  <c r="M179" i="27" a="1"/>
  <c r="M180" i="27" a="1"/>
  <c r="M181" i="27" a="1"/>
  <c r="M182" i="27" a="1"/>
  <c r="M183" i="27" a="1"/>
  <c r="M184" i="27" a="1"/>
  <c r="M185" i="27" a="1"/>
  <c r="M186" i="27" a="1"/>
  <c r="M187" i="27" a="1"/>
  <c r="M188" i="27" a="1"/>
  <c r="M189" i="27" a="1"/>
  <c r="M190" i="27" a="1"/>
  <c r="M191" i="27" a="1"/>
  <c r="M192" i="27" a="1"/>
  <c r="M193" i="27" a="1"/>
  <c r="M194" i="27" a="1"/>
  <c r="M195" i="27" a="1"/>
  <c r="M196" i="27" a="1"/>
  <c r="M197" i="27" a="1"/>
  <c r="M198" i="27" a="1"/>
  <c r="M199" i="27" a="1"/>
  <c r="M200" i="27" a="1"/>
  <c r="M201" i="27" a="1"/>
  <c r="M202" i="27" a="1"/>
  <c r="M203" i="27" a="1"/>
  <c r="M204" i="27" a="1"/>
  <c r="M205" i="27" a="1"/>
  <c r="M206" i="27" a="1"/>
  <c r="M207" i="27" a="1"/>
  <c r="M208" i="27" a="1"/>
  <c r="M209" i="27" a="1"/>
  <c r="M210" i="27" a="1"/>
  <c r="M211" i="27" a="1"/>
  <c r="M212" i="27" a="1"/>
  <c r="M213" i="27" a="1"/>
  <c r="M214" i="27" a="1"/>
  <c r="M215" i="27" a="1"/>
  <c r="M216" i="27" a="1"/>
  <c r="M217" i="27" a="1"/>
  <c r="M218" i="27" a="1"/>
  <c r="M219" i="27" a="1"/>
  <c r="M220" i="27" a="1"/>
  <c r="M221" i="27" a="1"/>
  <c r="M222" i="27" a="1"/>
  <c r="M223" i="27" a="1"/>
  <c r="M224" i="27" a="1"/>
  <c r="M225" i="27" a="1"/>
  <c r="M226" i="27" a="1"/>
  <c r="M227" i="27" a="1"/>
  <c r="M228" i="27" a="1"/>
  <c r="M229" i="27" a="1"/>
  <c r="M230" i="27" a="1"/>
  <c r="M231" i="27" a="1"/>
  <c r="M232" i="27" a="1"/>
  <c r="M233" i="27" a="1"/>
  <c r="M234" i="27" a="1"/>
  <c r="M235" i="27" a="1"/>
  <c r="M236" i="27" a="1"/>
  <c r="M237" i="27" a="1"/>
  <c r="M238" i="27" a="1"/>
  <c r="M239" i="27" a="1"/>
  <c r="M240" i="27" a="1"/>
  <c r="M241" i="27" a="1"/>
  <c r="M242" i="27" a="1"/>
  <c r="M243" i="27" a="1"/>
  <c r="M244" i="27" a="1"/>
  <c r="M245" i="27" a="1"/>
  <c r="M246" i="27" a="1"/>
  <c r="M247" i="27" a="1"/>
  <c r="M248" i="27" a="1"/>
  <c r="M249" i="27" a="1"/>
  <c r="M250" i="27" a="1"/>
  <c r="M251" i="27" a="1"/>
  <c r="M252" i="27" a="1"/>
  <c r="M253" i="27" a="1"/>
  <c r="M254" i="27" a="1"/>
  <c r="M255" i="27" a="1"/>
  <c r="M256" i="27" a="1"/>
  <c r="M257" i="27" a="1"/>
  <c r="M258" i="27" a="1"/>
  <c r="M259" i="27" a="1"/>
  <c r="M260" i="27" a="1"/>
  <c r="M261" i="27" a="1"/>
  <c r="M262" i="27" a="1"/>
  <c r="M263" i="27" a="1"/>
  <c r="M264" i="27" a="1"/>
  <c r="M265" i="27" a="1"/>
  <c r="M266" i="27" a="1"/>
  <c r="M267" i="27" a="1"/>
  <c r="M268" i="27" a="1"/>
  <c r="M269" i="27" a="1"/>
  <c r="M270" i="27" a="1"/>
  <c r="M271" i="27" a="1"/>
  <c r="M272" i="27" a="1"/>
  <c r="M273" i="27" a="1"/>
  <c r="M274" i="27" a="1"/>
  <c r="M275" i="27" a="1"/>
  <c r="M276" i="27" a="1"/>
  <c r="M277" i="27" a="1"/>
  <c r="M278" i="27" a="1"/>
  <c r="M279" i="27" a="1"/>
  <c r="M280" i="27" a="1"/>
  <c r="M281" i="27" a="1"/>
  <c r="M282" i="27" a="1"/>
  <c r="M283" i="27" a="1"/>
  <c r="M284" i="27" a="1"/>
  <c r="M285" i="27" a="1"/>
  <c r="M286" i="27" a="1"/>
  <c r="M287" i="27" a="1"/>
  <c r="M288" i="27" a="1"/>
  <c r="M289" i="27" a="1"/>
  <c r="M290" i="27" a="1"/>
  <c r="M291" i="27" a="1"/>
  <c r="M292" i="27" a="1"/>
  <c r="M293" i="27" a="1"/>
  <c r="M294" i="27" a="1"/>
  <c r="M295" i="27" a="1"/>
  <c r="M296" i="27" a="1"/>
  <c r="M297" i="27" a="1"/>
  <c r="M298" i="27" a="1"/>
  <c r="M299" i="27" a="1"/>
  <c r="M300" i="27" a="1"/>
  <c r="M301" i="27" a="1"/>
  <c r="M302" i="27" a="1"/>
  <c r="M303" i="27" a="1"/>
  <c r="M304" i="27" a="1"/>
  <c r="M305" i="27" a="1"/>
  <c r="M306" i="27" a="1"/>
  <c r="M307" i="27" a="1"/>
  <c r="M308" i="27" a="1"/>
  <c r="M309" i="27" a="1"/>
  <c r="M310" i="27" a="1"/>
  <c r="M311" i="27" a="1"/>
  <c r="M312" i="27" a="1"/>
  <c r="M313" i="27" a="1"/>
  <c r="M314" i="27" a="1"/>
  <c r="M315" i="27" a="1"/>
  <c r="M316" i="27" a="1"/>
  <c r="M317" i="27" a="1"/>
  <c r="M318" i="27" a="1"/>
  <c r="M319" i="27" a="1"/>
  <c r="M320" i="27" a="1"/>
  <c r="M321" i="27" a="1"/>
  <c r="M322" i="27" a="1"/>
  <c r="M323" i="27" a="1"/>
  <c r="M324" i="27" a="1"/>
  <c r="M325" i="27" a="1"/>
  <c r="M326" i="27" a="1"/>
  <c r="M327" i="27" a="1"/>
  <c r="M328" i="27" a="1"/>
  <c r="M329" i="27" a="1"/>
  <c r="M330" i="27" a="1"/>
  <c r="M331" i="27" a="1"/>
  <c r="M332" i="27" a="1"/>
  <c r="M333" i="27" a="1"/>
  <c r="M334" i="27" a="1"/>
  <c r="M335" i="27" a="1"/>
  <c r="M336" i="27" a="1"/>
  <c r="M337" i="27" a="1"/>
  <c r="M338" i="27" a="1"/>
  <c r="M339" i="27" a="1"/>
  <c r="M340" i="27" a="1"/>
  <c r="M341" i="27" a="1"/>
  <c r="M342" i="27" a="1"/>
  <c r="M343" i="27" a="1"/>
  <c r="M344" i="27" a="1"/>
  <c r="M345" i="27" a="1"/>
  <c r="M346" i="27" a="1"/>
  <c r="M347" i="27" a="1"/>
  <c r="M348" i="27" a="1"/>
  <c r="M349" i="27" a="1"/>
  <c r="M350" i="27" a="1"/>
  <c r="M351" i="27" a="1"/>
  <c r="M352" i="27" a="1"/>
  <c r="M353" i="27" a="1"/>
  <c r="M354" i="27" a="1"/>
  <c r="M355" i="27" a="1"/>
  <c r="M356" i="27" a="1"/>
  <c r="M357" i="27" a="1"/>
  <c r="M358" i="27" a="1"/>
  <c r="M359" i="27" a="1"/>
  <c r="M360" i="27" a="1"/>
  <c r="M361" i="27" a="1"/>
  <c r="M362" i="27" a="1"/>
  <c r="M363" i="27" a="1"/>
  <c r="M364" i="27" a="1"/>
  <c r="M365" i="27" a="1"/>
  <c r="M366" i="27" a="1"/>
  <c r="M367" i="27" a="1"/>
  <c r="M368" i="27" a="1"/>
  <c r="M369" i="27" a="1"/>
  <c r="M370" i="27" a="1"/>
  <c r="M371" i="27" a="1"/>
  <c r="M372" i="27" a="1"/>
  <c r="M373" i="27" a="1"/>
  <c r="M374" i="27" a="1"/>
  <c r="M375" i="27" a="1"/>
  <c r="M376" i="27" a="1"/>
  <c r="M377" i="27" a="1"/>
  <c r="M378" i="27" a="1"/>
  <c r="M379" i="27" a="1"/>
  <c r="M380" i="27" a="1"/>
  <c r="M381" i="27" a="1"/>
  <c r="M382" i="27" a="1"/>
  <c r="L2" i="27" a="1"/>
  <c r="L3" i="27" a="1"/>
  <c r="L4" i="27" a="1"/>
  <c r="L5" i="27" a="1"/>
  <c r="L6" i="27" a="1"/>
  <c r="L7" i="27" a="1"/>
  <c r="L8" i="27" a="1"/>
  <c r="L9" i="27" a="1"/>
  <c r="L10" i="27" a="1"/>
  <c r="L11" i="27" a="1"/>
  <c r="L12" i="27" a="1"/>
  <c r="L13" i="27" a="1"/>
  <c r="L14" i="27" a="1"/>
  <c r="L15" i="27" a="1"/>
  <c r="L16" i="27" a="1"/>
  <c r="L17" i="27" a="1"/>
  <c r="L18" i="27" a="1"/>
  <c r="L19" i="27" a="1"/>
  <c r="L20" i="27" a="1"/>
  <c r="L21" i="27" a="1"/>
  <c r="L22" i="27" a="1"/>
  <c r="L23" i="27" a="1"/>
  <c r="L24" i="27" a="1"/>
  <c r="L25" i="27" a="1"/>
  <c r="L26" i="27" a="1"/>
  <c r="L27" i="27" a="1"/>
  <c r="L28" i="27" a="1"/>
  <c r="L29" i="27" a="1"/>
  <c r="L30" i="27" a="1"/>
  <c r="L31" i="27" a="1"/>
  <c r="L32" i="27" a="1"/>
  <c r="L33" i="27" a="1"/>
  <c r="L34" i="27" a="1"/>
  <c r="L35" i="27" a="1"/>
  <c r="L36" i="27" a="1"/>
  <c r="L37" i="27" a="1"/>
  <c r="L38" i="27" a="1"/>
  <c r="L39" i="27" a="1"/>
  <c r="L40" i="27" a="1"/>
  <c r="L41" i="27" a="1"/>
  <c r="L42" i="27" a="1"/>
  <c r="L43" i="27" a="1"/>
  <c r="L44" i="27" a="1"/>
  <c r="L45" i="27" a="1"/>
  <c r="L46" i="27" a="1"/>
  <c r="L47" i="27" a="1"/>
  <c r="L48" i="27" a="1"/>
  <c r="L49" i="27" a="1"/>
  <c r="L50" i="27" a="1"/>
  <c r="L51" i="27" a="1"/>
  <c r="L52" i="27" a="1"/>
  <c r="L53" i="27" a="1"/>
  <c r="L54" i="27" a="1"/>
  <c r="L55" i="27" a="1"/>
  <c r="L56" i="27" a="1"/>
  <c r="L57" i="27" a="1"/>
  <c r="L58" i="27" a="1"/>
  <c r="L59" i="27" a="1"/>
  <c r="L60" i="27" a="1"/>
  <c r="L61" i="27" a="1"/>
  <c r="L62" i="27" a="1"/>
  <c r="L63" i="27" a="1"/>
  <c r="L64" i="27" a="1"/>
  <c r="L65" i="27" a="1"/>
  <c r="L66" i="27" a="1"/>
  <c r="L67" i="27" a="1"/>
  <c r="L68" i="27" a="1"/>
  <c r="L69" i="27" a="1"/>
  <c r="L70" i="27" a="1"/>
  <c r="L71" i="27" a="1"/>
  <c r="L72" i="27" a="1"/>
  <c r="L73" i="27" a="1"/>
  <c r="L74" i="27" a="1"/>
  <c r="L75" i="27" a="1"/>
  <c r="L76" i="27" a="1"/>
  <c r="L77" i="27" a="1"/>
  <c r="L78" i="27" a="1"/>
  <c r="L79" i="27" a="1"/>
  <c r="L80" i="27" a="1"/>
  <c r="L81" i="27" a="1"/>
  <c r="L82" i="27" a="1"/>
  <c r="L83" i="27" a="1"/>
  <c r="L84" i="27" a="1"/>
  <c r="L85" i="27" a="1"/>
  <c r="L86" i="27" a="1"/>
  <c r="L87" i="27" a="1"/>
  <c r="L88" i="27" a="1"/>
  <c r="L89" i="27" a="1"/>
  <c r="L90" i="27" a="1"/>
  <c r="L91" i="27" a="1"/>
  <c r="L92" i="27" a="1"/>
  <c r="L93" i="27" a="1"/>
  <c r="L94" i="27" a="1"/>
  <c r="L95" i="27" a="1"/>
  <c r="L96" i="27" a="1"/>
  <c r="L97" i="27" a="1"/>
  <c r="L98" i="27" a="1"/>
  <c r="L99" i="27" a="1"/>
  <c r="L100" i="27" a="1"/>
  <c r="L101" i="27" a="1"/>
  <c r="L102" i="27" a="1"/>
  <c r="L103" i="27" a="1"/>
  <c r="L104" i="27" a="1"/>
  <c r="L105" i="27" a="1"/>
  <c r="L106" i="27" a="1"/>
  <c r="L107" i="27" a="1"/>
  <c r="L108" i="27" a="1"/>
  <c r="L109" i="27" a="1"/>
  <c r="L110" i="27" a="1"/>
  <c r="L111" i="27" a="1"/>
  <c r="L112" i="27" a="1"/>
  <c r="L113" i="27" a="1"/>
  <c r="L114" i="27" a="1"/>
  <c r="L115" i="27" a="1"/>
  <c r="L116" i="27" a="1"/>
  <c r="L117" i="27" a="1"/>
  <c r="L118" i="27" a="1"/>
  <c r="L119" i="27" a="1"/>
  <c r="L120" i="27" a="1"/>
  <c r="L121" i="27" a="1"/>
  <c r="L122" i="27" a="1"/>
  <c r="L123" i="27" a="1"/>
  <c r="L124" i="27" a="1"/>
  <c r="L125" i="27" a="1"/>
  <c r="L126" i="27" a="1"/>
  <c r="L127" i="27" a="1"/>
  <c r="L128" i="27" a="1"/>
  <c r="L129" i="27" a="1"/>
  <c r="L130" i="27" a="1"/>
  <c r="L131" i="27" a="1"/>
  <c r="L132" i="27" a="1"/>
  <c r="L133" i="27" a="1"/>
  <c r="L134" i="27" a="1"/>
  <c r="L135" i="27" a="1"/>
  <c r="L136" i="27" a="1"/>
  <c r="L137" i="27" a="1"/>
  <c r="L138" i="27" a="1"/>
  <c r="L139" i="27" a="1"/>
  <c r="L140" i="27" a="1"/>
  <c r="L141" i="27" a="1"/>
  <c r="L142" i="27" a="1"/>
  <c r="L143" i="27" a="1"/>
  <c r="L144" i="27" a="1"/>
  <c r="L145" i="27" a="1"/>
  <c r="L146" i="27" a="1"/>
  <c r="L147" i="27" a="1"/>
  <c r="L148" i="27" a="1"/>
  <c r="L149" i="27" a="1"/>
  <c r="L150" i="27" a="1"/>
  <c r="L151" i="27" a="1"/>
  <c r="L152" i="27" a="1"/>
  <c r="L153" i="27" a="1"/>
  <c r="L154" i="27" a="1"/>
  <c r="L155" i="27" a="1"/>
  <c r="L156" i="27" a="1"/>
  <c r="L157" i="27" a="1"/>
  <c r="L158" i="27" a="1"/>
  <c r="L159" i="27" a="1"/>
  <c r="L160" i="27" a="1"/>
  <c r="L161" i="27" a="1"/>
  <c r="L162" i="27" a="1"/>
  <c r="L163" i="27" a="1"/>
  <c r="L164" i="27" a="1"/>
  <c r="L165" i="27" a="1"/>
  <c r="L166" i="27" a="1"/>
  <c r="L167" i="27" a="1"/>
  <c r="L168" i="27" a="1"/>
  <c r="L169" i="27" a="1"/>
  <c r="L170" i="27" a="1"/>
  <c r="L171" i="27" a="1"/>
  <c r="L172" i="27" a="1"/>
  <c r="L173" i="27" a="1"/>
  <c r="L174" i="27" a="1"/>
  <c r="L175" i="27" a="1"/>
  <c r="L176" i="27" a="1"/>
  <c r="L177" i="27" a="1"/>
  <c r="L178" i="27" a="1"/>
  <c r="L179" i="27" a="1"/>
  <c r="L180" i="27" a="1"/>
  <c r="L181" i="27" a="1"/>
  <c r="L182" i="27" a="1"/>
  <c r="L183" i="27" a="1"/>
  <c r="L184" i="27" a="1"/>
  <c r="L185" i="27" a="1"/>
  <c r="L186" i="27" a="1"/>
  <c r="L187" i="27" a="1"/>
  <c r="L188" i="27" a="1"/>
  <c r="L189" i="27" a="1"/>
  <c r="L190" i="27" a="1"/>
  <c r="L191" i="27" a="1"/>
  <c r="L192" i="27" a="1"/>
  <c r="L193" i="27" a="1"/>
  <c r="L194" i="27" a="1"/>
  <c r="L195" i="27" a="1"/>
  <c r="L196" i="27" a="1"/>
  <c r="L197" i="27" a="1"/>
  <c r="L198" i="27" a="1"/>
  <c r="L199" i="27" a="1"/>
  <c r="L200" i="27" a="1"/>
  <c r="L201" i="27" a="1"/>
  <c r="L202" i="27" a="1"/>
  <c r="L203" i="27" a="1"/>
  <c r="L204" i="27" a="1"/>
  <c r="L205" i="27" a="1"/>
  <c r="L206" i="27" a="1"/>
  <c r="L207" i="27" a="1"/>
  <c r="L208" i="27" a="1"/>
  <c r="L209" i="27" a="1"/>
  <c r="L210" i="27" a="1"/>
  <c r="L211" i="27" a="1"/>
  <c r="L212" i="27" a="1"/>
  <c r="L213" i="27" a="1"/>
  <c r="L214" i="27" a="1"/>
  <c r="L215" i="27" a="1"/>
  <c r="L216" i="27" a="1"/>
  <c r="L217" i="27" a="1"/>
  <c r="L218" i="27" a="1"/>
  <c r="L219" i="27" a="1"/>
  <c r="L220" i="27" a="1"/>
  <c r="L221" i="27" a="1"/>
  <c r="L222" i="27" a="1"/>
  <c r="L223" i="27" a="1"/>
  <c r="L224" i="27" a="1"/>
  <c r="L225" i="27" a="1"/>
  <c r="L226" i="27" a="1"/>
  <c r="L227" i="27" a="1"/>
  <c r="L228" i="27" a="1"/>
  <c r="L229" i="27" a="1"/>
  <c r="L230" i="27" a="1"/>
  <c r="L231" i="27" a="1"/>
  <c r="L232" i="27" a="1"/>
  <c r="L233" i="27" a="1"/>
  <c r="L234" i="27" a="1"/>
  <c r="L235" i="27" a="1"/>
  <c r="L236" i="27" a="1"/>
  <c r="L237" i="27" a="1"/>
  <c r="L238" i="27" a="1"/>
  <c r="L239" i="27" a="1"/>
  <c r="L240" i="27" a="1"/>
  <c r="L241" i="27" a="1"/>
  <c r="L242" i="27" a="1"/>
  <c r="L243" i="27" a="1"/>
  <c r="L244" i="27" a="1"/>
  <c r="L245" i="27" a="1"/>
  <c r="L246" i="27" a="1"/>
  <c r="L247" i="27" a="1"/>
  <c r="L248" i="27" a="1"/>
  <c r="L249" i="27" a="1"/>
  <c r="L250" i="27" a="1"/>
  <c r="L251" i="27" a="1"/>
  <c r="L252" i="27" a="1"/>
  <c r="L253" i="27" a="1"/>
  <c r="L254" i="27" a="1"/>
  <c r="L255" i="27" a="1"/>
  <c r="L256" i="27" a="1"/>
  <c r="L257" i="27" a="1"/>
  <c r="L258" i="27" a="1"/>
  <c r="L259" i="27" a="1"/>
  <c r="L260" i="27" a="1"/>
  <c r="L261" i="27" a="1"/>
  <c r="L262" i="27" a="1"/>
  <c r="L263" i="27" a="1"/>
  <c r="L264" i="27" a="1"/>
  <c r="L265" i="27" a="1"/>
  <c r="L266" i="27" a="1"/>
  <c r="L267" i="27" a="1"/>
  <c r="L268" i="27" a="1"/>
  <c r="L269" i="27" a="1"/>
  <c r="L270" i="27" a="1"/>
  <c r="L271" i="27" a="1"/>
  <c r="L272" i="27" a="1"/>
  <c r="L273" i="27" a="1"/>
  <c r="L274" i="27" a="1"/>
  <c r="L275" i="27" a="1"/>
  <c r="L276" i="27" a="1"/>
  <c r="L277" i="27" a="1"/>
  <c r="L278" i="27" a="1"/>
  <c r="L279" i="27" a="1"/>
  <c r="L280" i="27" a="1"/>
  <c r="L281" i="27" a="1"/>
  <c r="L282" i="27" a="1"/>
  <c r="L283" i="27" a="1"/>
  <c r="L284" i="27" a="1"/>
  <c r="L285" i="27" a="1"/>
  <c r="L286" i="27" a="1"/>
  <c r="L287" i="27" a="1"/>
  <c r="L288" i="27" a="1"/>
  <c r="L289" i="27" a="1"/>
  <c r="L290" i="27" a="1"/>
  <c r="L291" i="27" a="1"/>
  <c r="L292" i="27" a="1"/>
  <c r="L293" i="27" a="1"/>
  <c r="L294" i="27" a="1"/>
  <c r="L295" i="27" a="1"/>
  <c r="L296" i="27" a="1"/>
  <c r="L297" i="27" a="1"/>
  <c r="L298" i="27" a="1"/>
  <c r="L299" i="27" a="1"/>
  <c r="L300" i="27" a="1"/>
  <c r="L301" i="27" a="1"/>
  <c r="L302" i="27" a="1"/>
  <c r="L303" i="27" a="1"/>
  <c r="L304" i="27" a="1"/>
  <c r="L305" i="27" a="1"/>
  <c r="L306" i="27" a="1"/>
  <c r="L307" i="27" a="1"/>
  <c r="L308" i="27" a="1"/>
  <c r="L309" i="27" a="1"/>
  <c r="L310" i="27" a="1"/>
  <c r="L311" i="27" a="1"/>
  <c r="L312" i="27" a="1"/>
  <c r="L313" i="27" a="1"/>
  <c r="L314" i="27" a="1"/>
  <c r="L315" i="27" a="1"/>
  <c r="L316" i="27" a="1"/>
  <c r="L317" i="27" a="1"/>
  <c r="L318" i="27" a="1"/>
  <c r="L319" i="27" a="1"/>
  <c r="L320" i="27" a="1"/>
  <c r="L321" i="27" a="1"/>
  <c r="L322" i="27" a="1"/>
  <c r="L323" i="27" a="1"/>
  <c r="L324" i="27" a="1"/>
  <c r="L325" i="27" a="1"/>
  <c r="L326" i="27" a="1"/>
  <c r="L327" i="27" a="1"/>
  <c r="L328" i="27" a="1"/>
  <c r="L329" i="27" a="1"/>
  <c r="L330" i="27" a="1"/>
  <c r="L331" i="27" a="1"/>
  <c r="L332" i="27" a="1"/>
  <c r="L333" i="27" a="1"/>
  <c r="L334" i="27" a="1"/>
  <c r="L335" i="27" a="1"/>
  <c r="L336" i="27" a="1"/>
  <c r="L337" i="27" a="1"/>
  <c r="L338" i="27" a="1"/>
  <c r="L339" i="27" a="1"/>
  <c r="L340" i="27" a="1"/>
  <c r="L341" i="27" a="1"/>
  <c r="L342" i="27" a="1"/>
  <c r="L343" i="27" a="1"/>
  <c r="L344" i="27" a="1"/>
  <c r="L345" i="27" a="1"/>
  <c r="L346" i="27" a="1"/>
  <c r="L347" i="27" a="1"/>
  <c r="L348" i="27" a="1"/>
  <c r="L349" i="27" a="1"/>
  <c r="L350" i="27" a="1"/>
  <c r="L351" i="27" a="1"/>
  <c r="L352" i="27" a="1"/>
  <c r="L353" i="27" a="1"/>
  <c r="L354" i="27" a="1"/>
  <c r="L355" i="27" a="1"/>
  <c r="L356" i="27" a="1"/>
  <c r="L357" i="27" a="1"/>
  <c r="L358" i="27" a="1"/>
  <c r="L359" i="27" a="1"/>
  <c r="L360" i="27" a="1"/>
  <c r="L361" i="27" a="1"/>
  <c r="L362" i="27" a="1"/>
  <c r="L363" i="27" a="1"/>
  <c r="L364" i="27" a="1"/>
  <c r="L365" i="27" a="1"/>
  <c r="L366" i="27" a="1"/>
  <c r="L367" i="27" a="1"/>
  <c r="L368" i="27" a="1"/>
  <c r="L369" i="27" a="1"/>
  <c r="L370" i="27" a="1"/>
  <c r="L371" i="27" a="1"/>
  <c r="L372" i="27" a="1"/>
  <c r="L373" i="27" a="1"/>
  <c r="L374" i="27" a="1"/>
  <c r="L375" i="27" a="1"/>
  <c r="L376" i="27" a="1"/>
  <c r="L377" i="27" a="1"/>
  <c r="L378" i="27" a="1"/>
  <c r="L379" i="27" a="1"/>
  <c r="L380" i="27" a="1"/>
  <c r="L381" i="27" a="1"/>
  <c r="L382" i="27" a="1"/>
  <c r="K2" i="27" a="1"/>
  <c r="K3" i="27" a="1"/>
  <c r="K4" i="27" a="1"/>
  <c r="K5" i="27" a="1"/>
  <c r="K6" i="27" a="1"/>
  <c r="K7" i="27" a="1"/>
  <c r="K8" i="27" a="1"/>
  <c r="K9" i="27" a="1"/>
  <c r="K10" i="27" a="1"/>
  <c r="K11" i="27" a="1"/>
  <c r="K12" i="27" a="1"/>
  <c r="K13" i="27" a="1"/>
  <c r="K14" i="27" a="1"/>
  <c r="K15" i="27" a="1"/>
  <c r="K16" i="27" a="1"/>
  <c r="K17" i="27" a="1"/>
  <c r="K18" i="27" a="1"/>
  <c r="K19" i="27" a="1"/>
  <c r="K20" i="27" a="1"/>
  <c r="K21" i="27" a="1"/>
  <c r="K22" i="27" a="1"/>
  <c r="K23" i="27" a="1"/>
  <c r="K24" i="27" a="1"/>
  <c r="K25" i="27" a="1"/>
  <c r="K26" i="27" a="1"/>
  <c r="K27" i="27" a="1"/>
  <c r="K28" i="27" a="1"/>
  <c r="K29" i="27" a="1"/>
  <c r="K30" i="27" a="1"/>
  <c r="K31" i="27" a="1"/>
  <c r="K32" i="27" a="1"/>
  <c r="K33" i="27" a="1"/>
  <c r="K34" i="27" a="1"/>
  <c r="K35" i="27" a="1"/>
  <c r="K36" i="27" a="1"/>
  <c r="K37" i="27" a="1"/>
  <c r="K38" i="27" a="1"/>
  <c r="K39" i="27" a="1"/>
  <c r="K40" i="27" a="1"/>
  <c r="K41" i="27" a="1"/>
  <c r="K42" i="27" a="1"/>
  <c r="K43" i="27" a="1"/>
  <c r="K44" i="27" a="1"/>
  <c r="K45" i="27" a="1"/>
  <c r="K46" i="27" a="1"/>
  <c r="K47" i="27" a="1"/>
  <c r="K48" i="27" a="1"/>
  <c r="K49" i="27" a="1"/>
  <c r="K50" i="27" a="1"/>
  <c r="K51" i="27" a="1"/>
  <c r="K52" i="27" a="1"/>
  <c r="K53" i="27" a="1"/>
  <c r="K54" i="27" a="1"/>
  <c r="K55" i="27" a="1"/>
  <c r="K56" i="27" a="1"/>
  <c r="K57" i="27" a="1"/>
  <c r="K58" i="27" a="1"/>
  <c r="K59" i="27" a="1"/>
  <c r="K60" i="27" a="1"/>
  <c r="K61" i="27" a="1"/>
  <c r="K62" i="27" a="1"/>
  <c r="K63" i="27" a="1"/>
  <c r="K64" i="27" a="1"/>
  <c r="K65" i="27" a="1"/>
  <c r="K66" i="27" a="1"/>
  <c r="K67" i="27" a="1"/>
  <c r="K68" i="27" a="1"/>
  <c r="K69" i="27" a="1"/>
  <c r="K70" i="27" a="1"/>
  <c r="K71" i="27" a="1"/>
  <c r="K72" i="27" a="1"/>
  <c r="K73" i="27" a="1"/>
  <c r="K74" i="27" a="1"/>
  <c r="K75" i="27" a="1"/>
  <c r="K76" i="27" a="1"/>
  <c r="K77" i="27" a="1"/>
  <c r="K78" i="27" a="1"/>
  <c r="K79" i="27" a="1"/>
  <c r="K80" i="27" a="1"/>
  <c r="K81" i="27" a="1"/>
  <c r="K82" i="27" a="1"/>
  <c r="K83" i="27" a="1"/>
  <c r="K84" i="27" a="1"/>
  <c r="K85" i="27" a="1"/>
  <c r="K86" i="27" a="1"/>
  <c r="K87" i="27" a="1"/>
  <c r="K88" i="27" a="1"/>
  <c r="K89" i="27" a="1"/>
  <c r="K90" i="27" a="1"/>
  <c r="K91" i="27" a="1"/>
  <c r="K92" i="27" a="1"/>
  <c r="K93" i="27" a="1"/>
  <c r="K94" i="27" a="1"/>
  <c r="K95" i="27" a="1"/>
  <c r="K96" i="27" a="1"/>
  <c r="K97" i="27" a="1"/>
  <c r="K98" i="27" a="1"/>
  <c r="K99" i="27" a="1"/>
  <c r="K100" i="27" a="1"/>
  <c r="K101" i="27" a="1"/>
  <c r="K102" i="27" a="1"/>
  <c r="K103" i="27" a="1"/>
  <c r="K104" i="27" a="1"/>
  <c r="K105" i="27" a="1"/>
  <c r="K106" i="27" a="1"/>
  <c r="K107" i="27" a="1"/>
  <c r="K108" i="27" a="1"/>
  <c r="K109" i="27" a="1"/>
  <c r="K110" i="27" a="1"/>
  <c r="K111" i="27" a="1"/>
  <c r="K112" i="27" a="1"/>
  <c r="K113" i="27" a="1"/>
  <c r="K114" i="27" a="1"/>
  <c r="K115" i="27" a="1"/>
  <c r="K116" i="27" a="1"/>
  <c r="K117" i="27" a="1"/>
  <c r="K118" i="27" a="1"/>
  <c r="K119" i="27" a="1"/>
  <c r="K120" i="27" a="1"/>
  <c r="K121" i="27" a="1"/>
  <c r="K122" i="27" a="1"/>
  <c r="K123" i="27" a="1"/>
  <c r="K124" i="27" a="1"/>
  <c r="K125" i="27" a="1"/>
  <c r="K126" i="27" a="1"/>
  <c r="K127" i="27" a="1"/>
  <c r="K128" i="27" a="1"/>
  <c r="K129" i="27" a="1"/>
  <c r="K130" i="27" a="1"/>
  <c r="K131" i="27" a="1"/>
  <c r="K132" i="27" a="1"/>
  <c r="K133" i="27" a="1"/>
  <c r="K134" i="27" a="1"/>
  <c r="K135" i="27" a="1"/>
  <c r="K136" i="27" a="1"/>
  <c r="K137" i="27" a="1"/>
  <c r="K138" i="27" a="1"/>
  <c r="K139" i="27" a="1"/>
  <c r="K140" i="27" a="1"/>
  <c r="K141" i="27" a="1"/>
  <c r="K142" i="27" a="1"/>
  <c r="K143" i="27" a="1"/>
  <c r="K144" i="27" a="1"/>
  <c r="K145" i="27" a="1"/>
  <c r="K146" i="27" a="1"/>
  <c r="K147" i="27" a="1"/>
  <c r="K148" i="27" a="1"/>
  <c r="K149" i="27" a="1"/>
  <c r="K150" i="27" a="1"/>
  <c r="K151" i="27" a="1"/>
  <c r="K152" i="27" a="1"/>
  <c r="K153" i="27" a="1"/>
  <c r="K154" i="27" a="1"/>
  <c r="K155" i="27" a="1"/>
  <c r="K156" i="27" a="1"/>
  <c r="K157" i="27" a="1"/>
  <c r="K158" i="27" a="1"/>
  <c r="K159" i="27" a="1"/>
  <c r="K160" i="27" a="1"/>
  <c r="K161" i="27" a="1"/>
  <c r="K162" i="27" a="1"/>
  <c r="K163" i="27" a="1"/>
  <c r="K164" i="27" a="1"/>
  <c r="K165" i="27" a="1"/>
  <c r="K166" i="27" a="1"/>
  <c r="K167" i="27" a="1"/>
  <c r="K168" i="27" a="1"/>
  <c r="K169" i="27" a="1"/>
  <c r="K170" i="27" a="1"/>
  <c r="K171" i="27" a="1"/>
  <c r="K172" i="27" a="1"/>
  <c r="K173" i="27" a="1"/>
  <c r="K174" i="27" a="1"/>
  <c r="K175" i="27" a="1"/>
  <c r="K176" i="27" a="1"/>
  <c r="K177" i="27" a="1"/>
  <c r="K178" i="27" a="1"/>
  <c r="K179" i="27" a="1"/>
  <c r="K180" i="27" a="1"/>
  <c r="K181" i="27" a="1"/>
  <c r="K182" i="27" a="1"/>
  <c r="K183" i="27" a="1"/>
  <c r="K184" i="27" a="1"/>
  <c r="K185" i="27" a="1"/>
  <c r="K186" i="27" a="1"/>
  <c r="K187" i="27" a="1"/>
  <c r="K188" i="27" a="1"/>
  <c r="K189" i="27" a="1"/>
  <c r="K190" i="27" a="1"/>
  <c r="K191" i="27" a="1"/>
  <c r="K192" i="27" a="1"/>
  <c r="K193" i="27" a="1"/>
  <c r="K194" i="27" a="1"/>
  <c r="K195" i="27" a="1"/>
  <c r="K196" i="27" a="1"/>
  <c r="K197" i="27" a="1"/>
  <c r="K198" i="27" a="1"/>
  <c r="K199" i="27" a="1"/>
  <c r="K200" i="27" a="1"/>
  <c r="K201" i="27" a="1"/>
  <c r="K202" i="27" a="1"/>
  <c r="K203" i="27" a="1"/>
  <c r="K204" i="27" a="1"/>
  <c r="K205" i="27" a="1"/>
  <c r="K206" i="27" a="1"/>
  <c r="K207" i="27" a="1"/>
  <c r="K208" i="27" a="1"/>
  <c r="K209" i="27" a="1"/>
  <c r="K210" i="27" a="1"/>
  <c r="K211" i="27" a="1"/>
  <c r="K212" i="27" a="1"/>
  <c r="K213" i="27" a="1"/>
  <c r="K214" i="27" a="1"/>
  <c r="K215" i="27" a="1"/>
  <c r="K216" i="27" a="1"/>
  <c r="K217" i="27" a="1"/>
  <c r="K218" i="27" a="1"/>
  <c r="K219" i="27" a="1"/>
  <c r="K220" i="27" a="1"/>
  <c r="K221" i="27" a="1"/>
  <c r="K222" i="27" a="1"/>
  <c r="K223" i="27" a="1"/>
  <c r="K224" i="27" a="1"/>
  <c r="K225" i="27" a="1"/>
  <c r="K226" i="27" a="1"/>
  <c r="K227" i="27" a="1"/>
  <c r="K228" i="27" a="1"/>
  <c r="K229" i="27" a="1"/>
  <c r="K230" i="27" a="1"/>
  <c r="K231" i="27" a="1"/>
  <c r="K232" i="27" a="1"/>
  <c r="K233" i="27" a="1"/>
  <c r="K234" i="27" a="1"/>
  <c r="K235" i="27" a="1"/>
  <c r="K236" i="27" a="1"/>
  <c r="K237" i="27" a="1"/>
  <c r="K238" i="27" a="1"/>
  <c r="K239" i="27" a="1"/>
  <c r="K240" i="27" a="1"/>
  <c r="K241" i="27" a="1"/>
  <c r="K242" i="27" a="1"/>
  <c r="K243" i="27" a="1"/>
  <c r="K244" i="27" a="1"/>
  <c r="K245" i="27" a="1"/>
  <c r="K246" i="27" a="1"/>
  <c r="K247" i="27" a="1"/>
  <c r="K248" i="27" a="1"/>
  <c r="K249" i="27" a="1"/>
  <c r="K250" i="27" a="1"/>
  <c r="K251" i="27" a="1"/>
  <c r="K252" i="27" a="1"/>
  <c r="K253" i="27" a="1"/>
  <c r="K254" i="27" a="1"/>
  <c r="K255" i="27" a="1"/>
  <c r="K256" i="27" a="1"/>
  <c r="K257" i="27" a="1"/>
  <c r="K258" i="27" a="1"/>
  <c r="K259" i="27" a="1"/>
  <c r="K260" i="27" a="1"/>
  <c r="K261" i="27" a="1"/>
  <c r="K262" i="27" a="1"/>
  <c r="K263" i="27" a="1"/>
  <c r="K264" i="27" a="1"/>
  <c r="K265" i="27" a="1"/>
  <c r="K266" i="27" a="1"/>
  <c r="K267" i="27" a="1"/>
  <c r="K268" i="27" a="1"/>
  <c r="K269" i="27" a="1"/>
  <c r="K270" i="27" a="1"/>
  <c r="K271" i="27" a="1"/>
  <c r="K272" i="27" a="1"/>
  <c r="K273" i="27" a="1"/>
  <c r="K274" i="27" a="1"/>
  <c r="K275" i="27" a="1"/>
  <c r="K276" i="27" a="1"/>
  <c r="K277" i="27" a="1"/>
  <c r="K278" i="27" a="1"/>
  <c r="K279" i="27" a="1"/>
  <c r="K280" i="27" a="1"/>
  <c r="K281" i="27" a="1"/>
  <c r="K282" i="27" a="1"/>
  <c r="K283" i="27" a="1"/>
  <c r="K284" i="27" a="1"/>
  <c r="K285" i="27" a="1"/>
  <c r="K286" i="27" a="1"/>
  <c r="K287" i="27" a="1"/>
  <c r="K288" i="27" a="1"/>
  <c r="K289" i="27" a="1"/>
  <c r="K290" i="27" a="1"/>
  <c r="K291" i="27" a="1"/>
  <c r="K292" i="27" a="1"/>
  <c r="K293" i="27" a="1"/>
  <c r="K294" i="27" a="1"/>
  <c r="K295" i="27" a="1"/>
  <c r="K296" i="27" a="1"/>
  <c r="K297" i="27" a="1"/>
  <c r="K298" i="27" a="1"/>
  <c r="K299" i="27" a="1"/>
  <c r="K300" i="27" a="1"/>
  <c r="K301" i="27" a="1"/>
  <c r="K302" i="27" a="1"/>
  <c r="K303" i="27" a="1"/>
  <c r="K304" i="27" a="1"/>
  <c r="K305" i="27" a="1"/>
  <c r="K306" i="27" a="1"/>
  <c r="K307" i="27" a="1"/>
  <c r="K308" i="27" a="1"/>
  <c r="K309" i="27" a="1"/>
  <c r="K310" i="27" a="1"/>
  <c r="K311" i="27" a="1"/>
  <c r="K312" i="27" a="1"/>
  <c r="K313" i="27" a="1"/>
  <c r="K314" i="27" a="1"/>
  <c r="K315" i="27" a="1"/>
  <c r="K316" i="27" a="1"/>
  <c r="K317" i="27" a="1"/>
  <c r="K318" i="27" a="1"/>
  <c r="K319" i="27" a="1"/>
  <c r="K320" i="27" a="1"/>
  <c r="K321" i="27" a="1"/>
  <c r="K322" i="27" a="1"/>
  <c r="K323" i="27" a="1"/>
  <c r="K324" i="27" a="1"/>
  <c r="K325" i="27" a="1"/>
  <c r="K326" i="27" a="1"/>
  <c r="K327" i="27" a="1"/>
  <c r="K328" i="27" a="1"/>
  <c r="K329" i="27" a="1"/>
  <c r="K330" i="27" a="1"/>
  <c r="K331" i="27" a="1"/>
  <c r="K332" i="27" a="1"/>
  <c r="K333" i="27" a="1"/>
  <c r="K334" i="27" a="1"/>
  <c r="K335" i="27" a="1"/>
  <c r="K336" i="27" a="1"/>
  <c r="K337" i="27" a="1"/>
  <c r="K338" i="27" a="1"/>
  <c r="K339" i="27" a="1"/>
  <c r="K340" i="27" a="1"/>
  <c r="K341" i="27" a="1"/>
  <c r="K342" i="27" a="1"/>
  <c r="K343" i="27" a="1"/>
  <c r="K344" i="27" a="1"/>
  <c r="K345" i="27" a="1"/>
  <c r="K346" i="27" a="1"/>
  <c r="K347" i="27" a="1"/>
  <c r="K348" i="27" a="1"/>
  <c r="K349" i="27" a="1"/>
  <c r="K350" i="27" a="1"/>
  <c r="K351" i="27" a="1"/>
  <c r="K352" i="27" a="1"/>
  <c r="K353" i="27" a="1"/>
  <c r="K354" i="27" a="1"/>
  <c r="K355" i="27" a="1"/>
  <c r="K356" i="27" a="1"/>
  <c r="K357" i="27" a="1"/>
  <c r="K358" i="27" a="1"/>
  <c r="K359" i="27" a="1"/>
  <c r="K360" i="27" a="1"/>
  <c r="K361" i="27" a="1"/>
  <c r="K362" i="27" a="1"/>
  <c r="K363" i="27" a="1"/>
  <c r="K364" i="27" a="1"/>
  <c r="K365" i="27" a="1"/>
  <c r="K366" i="27" a="1"/>
  <c r="K367" i="27" a="1"/>
  <c r="K368" i="27" a="1"/>
  <c r="K369" i="27" a="1"/>
  <c r="K370" i="27" a="1"/>
  <c r="K371" i="27" a="1"/>
  <c r="K372" i="27" a="1"/>
  <c r="K373" i="27" a="1"/>
  <c r="K374" i="27" a="1"/>
  <c r="K375" i="27" a="1"/>
  <c r="K376" i="27" a="1"/>
  <c r="K377" i="27" a="1"/>
  <c r="K378" i="27" a="1"/>
  <c r="K379" i="27" a="1"/>
  <c r="K380" i="27" a="1"/>
  <c r="K381" i="27" a="1"/>
  <c r="K382" i="27" a="1"/>
  <c r="J2" i="27" a="1"/>
  <c r="J3" i="27" a="1"/>
  <c r="J4" i="27" a="1"/>
  <c r="J5" i="27" a="1"/>
  <c r="J6" i="27" a="1"/>
  <c r="J7" i="27" a="1"/>
  <c r="J8" i="27" a="1"/>
  <c r="J9" i="27" a="1"/>
  <c r="J10" i="27" a="1"/>
  <c r="J11" i="27" a="1"/>
  <c r="J12" i="27" a="1"/>
  <c r="J13" i="27" a="1"/>
  <c r="J14" i="27" a="1"/>
  <c r="J15" i="27" a="1"/>
  <c r="J16" i="27" a="1"/>
  <c r="J17" i="27" a="1"/>
  <c r="J18" i="27" a="1"/>
  <c r="J19" i="27" a="1"/>
  <c r="J20" i="27" a="1"/>
  <c r="J21" i="27" a="1"/>
  <c r="J22" i="27" a="1"/>
  <c r="J23" i="27" a="1"/>
  <c r="J24" i="27" a="1"/>
  <c r="J25" i="27" a="1"/>
  <c r="J26" i="27" a="1"/>
  <c r="J27" i="27" a="1"/>
  <c r="J28" i="27" a="1"/>
  <c r="J29" i="27" a="1"/>
  <c r="J30" i="27" a="1"/>
  <c r="J31" i="27" a="1"/>
  <c r="J32" i="27" a="1"/>
  <c r="J33" i="27" a="1"/>
  <c r="J34" i="27" a="1"/>
  <c r="J35" i="27" a="1"/>
  <c r="J36" i="27" a="1"/>
  <c r="J37" i="27" a="1"/>
  <c r="J38" i="27" a="1"/>
  <c r="J39" i="27" a="1"/>
  <c r="J40" i="27" a="1"/>
  <c r="J41" i="27" a="1"/>
  <c r="J42" i="27" a="1"/>
  <c r="J43" i="27" a="1"/>
  <c r="J44" i="27" a="1"/>
  <c r="J45" i="27" a="1"/>
  <c r="J46" i="27" a="1"/>
  <c r="J47" i="27" a="1"/>
  <c r="J48" i="27" a="1"/>
  <c r="J49" i="27" a="1"/>
  <c r="J50" i="27" a="1"/>
  <c r="J51" i="27" a="1"/>
  <c r="J52" i="27" a="1"/>
  <c r="J53" i="27" a="1"/>
  <c r="J54" i="27" a="1"/>
  <c r="J55" i="27" a="1"/>
  <c r="J56" i="27" a="1"/>
  <c r="J57" i="27" a="1"/>
  <c r="J58" i="27" a="1"/>
  <c r="J59" i="27" a="1"/>
  <c r="J60" i="27" a="1"/>
  <c r="J61" i="27" a="1"/>
  <c r="J62" i="27" a="1"/>
  <c r="J63" i="27" a="1"/>
  <c r="J64" i="27" a="1"/>
  <c r="J65" i="27" a="1"/>
  <c r="J66" i="27" a="1"/>
  <c r="J67" i="27" a="1"/>
  <c r="J68" i="27" a="1"/>
  <c r="J69" i="27" a="1"/>
  <c r="J70" i="27" a="1"/>
  <c r="J71" i="27" a="1"/>
  <c r="J72" i="27" a="1"/>
  <c r="J73" i="27" a="1"/>
  <c r="J74" i="27" a="1"/>
  <c r="J75" i="27" a="1"/>
  <c r="J76" i="27" a="1"/>
  <c r="J77" i="27" a="1"/>
  <c r="J78" i="27" a="1"/>
  <c r="J79" i="27" a="1"/>
  <c r="J80" i="27" a="1"/>
  <c r="J81" i="27" a="1"/>
  <c r="J82" i="27" a="1"/>
  <c r="J83" i="27" a="1"/>
  <c r="J84" i="27" a="1"/>
  <c r="J85" i="27" a="1"/>
  <c r="J86" i="27" a="1"/>
  <c r="J87" i="27" a="1"/>
  <c r="J88" i="27" a="1"/>
  <c r="J89" i="27" a="1"/>
  <c r="J90" i="27" a="1"/>
  <c r="J91" i="27" a="1"/>
  <c r="J92" i="27" a="1"/>
  <c r="J93" i="27" a="1"/>
  <c r="J94" i="27" a="1"/>
  <c r="J95" i="27" a="1"/>
  <c r="J96" i="27" a="1"/>
  <c r="J97" i="27" a="1"/>
  <c r="J98" i="27" a="1"/>
  <c r="J99" i="27" a="1"/>
  <c r="J100" i="27" a="1"/>
  <c r="J101" i="27" a="1"/>
  <c r="J102" i="27" a="1"/>
  <c r="J103" i="27" a="1"/>
  <c r="J104" i="27" a="1"/>
  <c r="J105" i="27" a="1"/>
  <c r="J106" i="27" a="1"/>
  <c r="J107" i="27" a="1"/>
  <c r="J108" i="27" a="1"/>
  <c r="J109" i="27" a="1"/>
  <c r="J110" i="27" a="1"/>
  <c r="J111" i="27" a="1"/>
  <c r="J112" i="27" a="1"/>
  <c r="J113" i="27" a="1"/>
  <c r="J114" i="27" a="1"/>
  <c r="J115" i="27" a="1"/>
  <c r="J116" i="27" a="1"/>
  <c r="J117" i="27" a="1"/>
  <c r="J118" i="27" a="1"/>
  <c r="J119" i="27" a="1"/>
  <c r="J120" i="27" a="1"/>
  <c r="J121" i="27" a="1"/>
  <c r="J122" i="27" a="1"/>
  <c r="J123" i="27" a="1"/>
  <c r="J124" i="27" a="1"/>
  <c r="J125" i="27" a="1"/>
  <c r="J126" i="27" a="1"/>
  <c r="J127" i="27" a="1"/>
  <c r="J128" i="27" a="1"/>
  <c r="J129" i="27" a="1"/>
  <c r="J130" i="27" a="1"/>
  <c r="J131" i="27" a="1"/>
  <c r="J132" i="27" a="1"/>
  <c r="J133" i="27" a="1"/>
  <c r="J134" i="27" a="1"/>
  <c r="J135" i="27" a="1"/>
  <c r="J136" i="27" a="1"/>
  <c r="J137" i="27" a="1"/>
  <c r="J138" i="27" a="1"/>
  <c r="J139" i="27" a="1"/>
  <c r="J140" i="27" a="1"/>
  <c r="J141" i="27" a="1"/>
  <c r="J142" i="27" a="1"/>
  <c r="J143" i="27" a="1"/>
  <c r="J144" i="27" a="1"/>
  <c r="J145" i="27" a="1"/>
  <c r="J146" i="27" a="1"/>
  <c r="J147" i="27" a="1"/>
  <c r="J148" i="27" a="1"/>
  <c r="J149" i="27" a="1"/>
  <c r="J150" i="27" a="1"/>
  <c r="J151" i="27" a="1"/>
  <c r="J152" i="27" a="1"/>
  <c r="J153" i="27" a="1"/>
  <c r="J154" i="27" a="1"/>
  <c r="J155" i="27" a="1"/>
  <c r="J156" i="27" a="1"/>
  <c r="J157" i="27" a="1"/>
  <c r="J158" i="27" a="1"/>
  <c r="J159" i="27" a="1"/>
  <c r="J160" i="27" a="1"/>
  <c r="J161" i="27" a="1"/>
  <c r="J162" i="27" a="1"/>
  <c r="J163" i="27" a="1"/>
  <c r="J164" i="27" a="1"/>
  <c r="J165" i="27" a="1"/>
  <c r="J166" i="27" a="1"/>
  <c r="J167" i="27" a="1"/>
  <c r="J168" i="27" a="1"/>
  <c r="J169" i="27" a="1"/>
  <c r="J170" i="27" a="1"/>
  <c r="J171" i="27" a="1"/>
  <c r="J172" i="27" a="1"/>
  <c r="J173" i="27" a="1"/>
  <c r="J174" i="27" a="1"/>
  <c r="J175" i="27" a="1"/>
  <c r="J176" i="27" a="1"/>
  <c r="J177" i="27" a="1"/>
  <c r="J178" i="27" a="1"/>
  <c r="J179" i="27" a="1"/>
  <c r="J180" i="27" a="1"/>
  <c r="J181" i="27" a="1"/>
  <c r="J182" i="27" a="1"/>
  <c r="J183" i="27" a="1"/>
  <c r="J184" i="27" a="1"/>
  <c r="J185" i="27" a="1"/>
  <c r="J186" i="27" a="1"/>
  <c r="J187" i="27" a="1"/>
  <c r="J188" i="27" a="1"/>
  <c r="J189" i="27" a="1"/>
  <c r="J190" i="27" a="1"/>
  <c r="J191" i="27" a="1"/>
  <c r="J192" i="27" a="1"/>
  <c r="J193" i="27" a="1"/>
  <c r="J194" i="27" a="1"/>
  <c r="J195" i="27" a="1"/>
  <c r="J196" i="27" a="1"/>
  <c r="J197" i="27" a="1"/>
  <c r="J198" i="27" a="1"/>
  <c r="J199" i="27" a="1"/>
  <c r="J200" i="27" a="1"/>
  <c r="J201" i="27" a="1"/>
  <c r="J202" i="27" a="1"/>
  <c r="J203" i="27" a="1"/>
  <c r="J204" i="27" a="1"/>
  <c r="J205" i="27" a="1"/>
  <c r="J206" i="27" a="1"/>
  <c r="J207" i="27" a="1"/>
  <c r="J208" i="27" a="1"/>
  <c r="J209" i="27" a="1"/>
  <c r="J210" i="27" a="1"/>
  <c r="J211" i="27" a="1"/>
  <c r="J212" i="27" a="1"/>
  <c r="J213" i="27" a="1"/>
  <c r="J214" i="27" a="1"/>
  <c r="J215" i="27" a="1"/>
  <c r="J216" i="27" a="1"/>
  <c r="J217" i="27" a="1"/>
  <c r="J218" i="27" a="1"/>
  <c r="J219" i="27" a="1"/>
  <c r="J220" i="27" a="1"/>
  <c r="J221" i="27" a="1"/>
  <c r="J222" i="27" a="1"/>
  <c r="J223" i="27" a="1"/>
  <c r="J224" i="27" a="1"/>
  <c r="J225" i="27" a="1"/>
  <c r="J226" i="27" a="1"/>
  <c r="J227" i="27" a="1"/>
  <c r="J228" i="27" a="1"/>
  <c r="J229" i="27" a="1"/>
  <c r="J230" i="27" a="1"/>
  <c r="J231" i="27" a="1"/>
  <c r="J232" i="27" a="1"/>
  <c r="J233" i="27" a="1"/>
  <c r="J234" i="27" a="1"/>
  <c r="J235" i="27" a="1"/>
  <c r="J236" i="27" a="1"/>
  <c r="J237" i="27" a="1"/>
  <c r="J238" i="27" a="1"/>
  <c r="J239" i="27" a="1"/>
  <c r="J240" i="27" a="1"/>
  <c r="J241" i="27" a="1"/>
  <c r="J242" i="27" a="1"/>
  <c r="J243" i="27" a="1"/>
  <c r="J244" i="27" a="1"/>
  <c r="J245" i="27" a="1"/>
  <c r="J246" i="27" a="1"/>
  <c r="J247" i="27" a="1"/>
  <c r="J248" i="27" a="1"/>
  <c r="J249" i="27" a="1"/>
  <c r="J250" i="27" a="1"/>
  <c r="J251" i="27" a="1"/>
  <c r="J252" i="27" a="1"/>
  <c r="J253" i="27" a="1"/>
  <c r="J254" i="27" a="1"/>
  <c r="J255" i="27" a="1"/>
  <c r="J256" i="27" a="1"/>
  <c r="J257" i="27" a="1"/>
  <c r="J258" i="27" a="1"/>
  <c r="J259" i="27" a="1"/>
  <c r="J260" i="27" a="1"/>
  <c r="J261" i="27" a="1"/>
  <c r="J262" i="27" a="1"/>
  <c r="J263" i="27" a="1"/>
  <c r="J264" i="27" a="1"/>
  <c r="J265" i="27" a="1"/>
  <c r="J266" i="27" a="1"/>
  <c r="J267" i="27" a="1"/>
  <c r="J268" i="27" a="1"/>
  <c r="J269" i="27" a="1"/>
  <c r="J270" i="27" a="1"/>
  <c r="J271" i="27" a="1"/>
  <c r="J272" i="27" a="1"/>
  <c r="J273" i="27" a="1"/>
  <c r="J274" i="27" a="1"/>
  <c r="J275" i="27" a="1"/>
  <c r="J276" i="27" a="1"/>
  <c r="J277" i="27" a="1"/>
  <c r="J278" i="27" a="1"/>
  <c r="J279" i="27" a="1"/>
  <c r="J280" i="27" a="1"/>
  <c r="J281" i="27" a="1"/>
  <c r="J282" i="27" a="1"/>
  <c r="J283" i="27" a="1"/>
  <c r="J284" i="27" a="1"/>
  <c r="J285" i="27" a="1"/>
  <c r="J286" i="27" a="1"/>
  <c r="J287" i="27" a="1"/>
  <c r="J288" i="27" a="1"/>
  <c r="J289" i="27" a="1"/>
  <c r="J290" i="27" a="1"/>
  <c r="J291" i="27" a="1"/>
  <c r="J292" i="27" a="1"/>
  <c r="J293" i="27" a="1"/>
  <c r="J294" i="27" a="1"/>
  <c r="J295" i="27" a="1"/>
  <c r="J296" i="27" a="1"/>
  <c r="J297" i="27" a="1"/>
  <c r="J298" i="27" a="1"/>
  <c r="J299" i="27" a="1"/>
  <c r="J300" i="27" a="1"/>
  <c r="J301" i="27" a="1"/>
  <c r="J302" i="27" a="1"/>
  <c r="J303" i="27" a="1"/>
  <c r="J304" i="27" a="1"/>
  <c r="J305" i="27" a="1"/>
  <c r="J306" i="27" a="1"/>
  <c r="J307" i="27" a="1"/>
  <c r="J308" i="27" a="1"/>
  <c r="J309" i="27" a="1"/>
  <c r="J310" i="27" a="1"/>
  <c r="J311" i="27" a="1"/>
  <c r="J312" i="27" a="1"/>
  <c r="J313" i="27" a="1"/>
  <c r="J314" i="27" a="1"/>
  <c r="J315" i="27" a="1"/>
  <c r="J316" i="27" a="1"/>
  <c r="J317" i="27" a="1"/>
  <c r="J318" i="27" a="1"/>
  <c r="J319" i="27" a="1"/>
  <c r="J320" i="27" a="1"/>
  <c r="J321" i="27" a="1"/>
  <c r="J322" i="27" a="1"/>
  <c r="J323" i="27" a="1"/>
  <c r="J324" i="27" a="1"/>
  <c r="J325" i="27" a="1"/>
  <c r="J326" i="27" a="1"/>
  <c r="J327" i="27" a="1"/>
  <c r="J328" i="27" a="1"/>
  <c r="J329" i="27" a="1"/>
  <c r="J330" i="27" a="1"/>
  <c r="J331" i="27" a="1"/>
  <c r="J332" i="27" a="1"/>
  <c r="J333" i="27" a="1"/>
  <c r="J334" i="27" a="1"/>
  <c r="J335" i="27" a="1"/>
  <c r="J336" i="27" a="1"/>
  <c r="J337" i="27" a="1"/>
  <c r="J338" i="27" a="1"/>
  <c r="J339" i="27" a="1"/>
  <c r="J340" i="27" a="1"/>
  <c r="J341" i="27" a="1"/>
  <c r="J342" i="27" a="1"/>
  <c r="J343" i="27" a="1"/>
  <c r="J344" i="27" a="1"/>
  <c r="J345" i="27" a="1"/>
  <c r="J346" i="27" a="1"/>
  <c r="J347" i="27" a="1"/>
  <c r="J348" i="27" a="1"/>
  <c r="J349" i="27" a="1"/>
  <c r="J350" i="27" a="1"/>
  <c r="J351" i="27" a="1"/>
  <c r="J352" i="27" a="1"/>
  <c r="J353" i="27" a="1"/>
  <c r="J354" i="27" a="1"/>
  <c r="J355" i="27" a="1"/>
  <c r="J356" i="27" a="1"/>
  <c r="J357" i="27" a="1"/>
  <c r="J358" i="27" a="1"/>
  <c r="J359" i="27" a="1"/>
  <c r="J360" i="27" a="1"/>
  <c r="J361" i="27" a="1"/>
  <c r="J362" i="27" a="1"/>
  <c r="J363" i="27" a="1"/>
  <c r="J364" i="27" a="1"/>
  <c r="J365" i="27" a="1"/>
  <c r="J366" i="27" a="1"/>
  <c r="J367" i="27" a="1"/>
  <c r="J368" i="27" a="1"/>
  <c r="J369" i="27" a="1"/>
  <c r="J370" i="27" a="1"/>
  <c r="J371" i="27" a="1"/>
  <c r="J372" i="27" a="1"/>
  <c r="J373" i="27" a="1"/>
  <c r="J374" i="27" a="1"/>
  <c r="J375" i="27" a="1"/>
  <c r="J376" i="27" a="1"/>
  <c r="J377" i="27" a="1"/>
  <c r="J378" i="27" a="1"/>
  <c r="J379" i="27" a="1"/>
  <c r="J380" i="27" a="1"/>
  <c r="J381" i="27" a="1"/>
  <c r="J382" i="27" a="1"/>
  <c r="I2" i="27" a="1"/>
  <c r="I3" i="27" a="1"/>
  <c r="I4" i="27" a="1"/>
  <c r="I5" i="27" a="1"/>
  <c r="I6" i="27" a="1"/>
  <c r="I7" i="27" a="1"/>
  <c r="I8" i="27" a="1"/>
  <c r="I9" i="27" a="1"/>
  <c r="I10" i="27" a="1"/>
  <c r="I11" i="27" a="1"/>
  <c r="I12" i="27" a="1"/>
  <c r="I13" i="27" a="1"/>
  <c r="I14" i="27" a="1"/>
  <c r="I15" i="27" a="1"/>
  <c r="I16" i="27" a="1"/>
  <c r="I17" i="27" a="1"/>
  <c r="I18" i="27" a="1"/>
  <c r="I19" i="27" a="1"/>
  <c r="I20" i="27" a="1"/>
  <c r="I21" i="27" a="1"/>
  <c r="I22" i="27" a="1"/>
  <c r="I23" i="27" a="1"/>
  <c r="I24" i="27" a="1"/>
  <c r="I25" i="27" a="1"/>
  <c r="I26" i="27" a="1"/>
  <c r="I27" i="27" a="1"/>
  <c r="I28" i="27" a="1"/>
  <c r="I29" i="27" a="1"/>
  <c r="I30" i="27" a="1"/>
  <c r="I31" i="27" a="1"/>
  <c r="I32" i="27" a="1"/>
  <c r="I33" i="27" a="1"/>
  <c r="I34" i="27" a="1"/>
  <c r="I35" i="27" a="1"/>
  <c r="I36" i="27" a="1"/>
  <c r="I37" i="27" a="1"/>
  <c r="I38" i="27" a="1"/>
  <c r="I39" i="27" a="1"/>
  <c r="I40" i="27" a="1"/>
  <c r="I41" i="27" a="1"/>
  <c r="I42" i="27" a="1"/>
  <c r="I43" i="27" a="1"/>
  <c r="I44" i="27" a="1"/>
  <c r="I45" i="27" a="1"/>
  <c r="I46" i="27" a="1"/>
  <c r="I47" i="27" a="1"/>
  <c r="I48" i="27" a="1"/>
  <c r="I49" i="27" a="1"/>
  <c r="I50" i="27" a="1"/>
  <c r="I51" i="27" a="1"/>
  <c r="I52" i="27" a="1"/>
  <c r="I53" i="27" a="1"/>
  <c r="I54" i="27" a="1"/>
  <c r="I55" i="27" a="1"/>
  <c r="I56" i="27" a="1"/>
  <c r="I57" i="27" a="1"/>
  <c r="I58" i="27" a="1"/>
  <c r="I59" i="27" a="1"/>
  <c r="I60" i="27" a="1"/>
  <c r="I61" i="27" a="1"/>
  <c r="I62" i="27" a="1"/>
  <c r="I63" i="27" a="1"/>
  <c r="I64" i="27" a="1"/>
  <c r="I65" i="27" a="1"/>
  <c r="I66" i="27" a="1"/>
  <c r="I67" i="27" a="1"/>
  <c r="I68" i="27" a="1"/>
  <c r="I69" i="27" a="1"/>
  <c r="I70" i="27" a="1"/>
  <c r="I71" i="27" a="1"/>
  <c r="I72" i="27" a="1"/>
  <c r="I73" i="27" a="1"/>
  <c r="I74" i="27" a="1"/>
  <c r="I75" i="27" a="1"/>
  <c r="I76" i="27" a="1"/>
  <c r="I77" i="27" a="1"/>
  <c r="I78" i="27" a="1"/>
  <c r="I79" i="27" a="1"/>
  <c r="I80" i="27" a="1"/>
  <c r="I81" i="27" a="1"/>
  <c r="I82" i="27" a="1"/>
  <c r="I83" i="27" a="1"/>
  <c r="I84" i="27" a="1"/>
  <c r="I85" i="27" a="1"/>
  <c r="I86" i="27" a="1"/>
  <c r="I87" i="27" a="1"/>
  <c r="I88" i="27" a="1"/>
  <c r="I89" i="27" a="1"/>
  <c r="I90" i="27" a="1"/>
  <c r="I91" i="27" a="1"/>
  <c r="I92" i="27" a="1"/>
  <c r="I93" i="27" a="1"/>
  <c r="I94" i="27" a="1"/>
  <c r="I95" i="27" a="1"/>
  <c r="I96" i="27" a="1"/>
  <c r="I97" i="27" a="1"/>
  <c r="I98" i="27" a="1"/>
  <c r="I99" i="27" a="1"/>
  <c r="I100" i="27" a="1"/>
  <c r="I101" i="27" a="1"/>
  <c r="I102" i="27" a="1"/>
  <c r="I103" i="27" a="1"/>
  <c r="I104" i="27" a="1"/>
  <c r="I105" i="27" a="1"/>
  <c r="I106" i="27" a="1"/>
  <c r="I107" i="27" a="1"/>
  <c r="I108" i="27" a="1"/>
  <c r="I109" i="27" a="1"/>
  <c r="I110" i="27" a="1"/>
  <c r="I111" i="27" a="1"/>
  <c r="I112" i="27" a="1"/>
  <c r="I113" i="27" a="1"/>
  <c r="I114" i="27" a="1"/>
  <c r="I115" i="27" a="1"/>
  <c r="I116" i="27" a="1"/>
  <c r="I117" i="27" a="1"/>
  <c r="I118" i="27" a="1"/>
  <c r="I119" i="27" a="1"/>
  <c r="I120" i="27" a="1"/>
  <c r="I121" i="27" a="1"/>
  <c r="I122" i="27" a="1"/>
  <c r="I123" i="27" a="1"/>
  <c r="I124" i="27" a="1"/>
  <c r="I125" i="27" a="1"/>
  <c r="I126" i="27" a="1"/>
  <c r="I127" i="27" a="1"/>
  <c r="I128" i="27" a="1"/>
  <c r="I129" i="27" a="1"/>
  <c r="I130" i="27" a="1"/>
  <c r="I131" i="27" a="1"/>
  <c r="I132" i="27" a="1"/>
  <c r="I133" i="27" a="1"/>
  <c r="I134" i="27" a="1"/>
  <c r="I135" i="27" a="1"/>
  <c r="I136" i="27" a="1"/>
  <c r="I137" i="27" a="1"/>
  <c r="I138" i="27" a="1"/>
  <c r="I139" i="27" a="1"/>
  <c r="I140" i="27" a="1"/>
  <c r="I141" i="27" a="1"/>
  <c r="I142" i="27" a="1"/>
  <c r="I143" i="27" a="1"/>
  <c r="I144" i="27" a="1"/>
  <c r="I145" i="27" a="1"/>
  <c r="I146" i="27" a="1"/>
  <c r="I147" i="27" a="1"/>
  <c r="I148" i="27" a="1"/>
  <c r="I149" i="27" a="1"/>
  <c r="I150" i="27" a="1"/>
  <c r="I151" i="27" a="1"/>
  <c r="I152" i="27" a="1"/>
  <c r="I153" i="27" a="1"/>
  <c r="I154" i="27" a="1"/>
  <c r="I155" i="27" a="1"/>
  <c r="I156" i="27" a="1"/>
  <c r="I157" i="27" a="1"/>
  <c r="I158" i="27" a="1"/>
  <c r="I159" i="27" a="1"/>
  <c r="I160" i="27" a="1"/>
  <c r="I161" i="27" a="1"/>
  <c r="I162" i="27" a="1"/>
  <c r="I163" i="27" a="1"/>
  <c r="I164" i="27" a="1"/>
  <c r="I165" i="27" a="1"/>
  <c r="I166" i="27" a="1"/>
  <c r="I167" i="27" a="1"/>
  <c r="I168" i="27" a="1"/>
  <c r="I169" i="27" a="1"/>
  <c r="I170" i="27" a="1"/>
  <c r="I171" i="27" a="1"/>
  <c r="I172" i="27" a="1"/>
  <c r="I173" i="27" a="1"/>
  <c r="I174" i="27" a="1"/>
  <c r="I175" i="27" a="1"/>
  <c r="I176" i="27" a="1"/>
  <c r="I177" i="27" a="1"/>
  <c r="I178" i="27" a="1"/>
  <c r="I179" i="27" a="1"/>
  <c r="I180" i="27" a="1"/>
  <c r="I181" i="27" a="1"/>
  <c r="I182" i="27" a="1"/>
  <c r="I183" i="27" a="1"/>
  <c r="I184" i="27" a="1"/>
  <c r="I185" i="27" a="1"/>
  <c r="I186" i="27" a="1"/>
  <c r="I187" i="27" a="1"/>
  <c r="I188" i="27" a="1"/>
  <c r="I189" i="27" a="1"/>
  <c r="I190" i="27" a="1"/>
  <c r="I191" i="27" a="1"/>
  <c r="I192" i="27" a="1"/>
  <c r="I193" i="27" a="1"/>
  <c r="I194" i="27" a="1"/>
  <c r="I195" i="27" a="1"/>
  <c r="I196" i="27" a="1"/>
  <c r="I197" i="27" a="1"/>
  <c r="I198" i="27" a="1"/>
  <c r="I199" i="27" a="1"/>
  <c r="I200" i="27" a="1"/>
  <c r="I201" i="27" a="1"/>
  <c r="I202" i="27" a="1"/>
  <c r="I203" i="27" a="1"/>
  <c r="I204" i="27" a="1"/>
  <c r="I205" i="27" a="1"/>
  <c r="I206" i="27" a="1"/>
  <c r="I207" i="27" a="1"/>
  <c r="I208" i="27" a="1"/>
  <c r="I209" i="27" a="1"/>
  <c r="I210" i="27" a="1"/>
  <c r="I211" i="27" a="1"/>
  <c r="I212" i="27" a="1"/>
  <c r="I213" i="27" a="1"/>
  <c r="I214" i="27" a="1"/>
  <c r="I215" i="27" a="1"/>
  <c r="I216" i="27" a="1"/>
  <c r="I217" i="27" a="1"/>
  <c r="I218" i="27" a="1"/>
  <c r="I219" i="27" a="1"/>
  <c r="I220" i="27" a="1"/>
  <c r="I221" i="27" a="1"/>
  <c r="I222" i="27" a="1"/>
  <c r="I223" i="27" a="1"/>
  <c r="I224" i="27" a="1"/>
  <c r="I225" i="27" a="1"/>
  <c r="I226" i="27" a="1"/>
  <c r="I227" i="27" a="1"/>
  <c r="I228" i="27" a="1"/>
  <c r="I229" i="27" a="1"/>
  <c r="I230" i="27" a="1"/>
  <c r="I231" i="27" a="1"/>
  <c r="I232" i="27" a="1"/>
  <c r="I233" i="27" a="1"/>
  <c r="I234" i="27" a="1"/>
  <c r="I235" i="27" a="1"/>
  <c r="I236" i="27" a="1"/>
  <c r="I237" i="27" a="1"/>
  <c r="I238" i="27" a="1"/>
  <c r="I239" i="27" a="1"/>
  <c r="I240" i="27" a="1"/>
  <c r="I241" i="27" a="1"/>
  <c r="I242" i="27" a="1"/>
  <c r="I243" i="27" a="1"/>
  <c r="I244" i="27" a="1"/>
  <c r="I245" i="27" a="1"/>
  <c r="I246" i="27" a="1"/>
  <c r="I247" i="27" a="1"/>
  <c r="I248" i="27" a="1"/>
  <c r="I249" i="27" a="1"/>
  <c r="I250" i="27" a="1"/>
  <c r="I251" i="27" a="1"/>
  <c r="I252" i="27" a="1"/>
  <c r="I253" i="27" a="1"/>
  <c r="I254" i="27" a="1"/>
  <c r="I255" i="27" a="1"/>
  <c r="I256" i="27" a="1"/>
  <c r="I257" i="27" a="1"/>
  <c r="I258" i="27" a="1"/>
  <c r="I259" i="27" a="1"/>
  <c r="I260" i="27" a="1"/>
  <c r="I261" i="27" a="1"/>
  <c r="I262" i="27" a="1"/>
  <c r="I263" i="27" a="1"/>
  <c r="I264" i="27" a="1"/>
  <c r="I265" i="27" a="1"/>
  <c r="I266" i="27" a="1"/>
  <c r="I267" i="27" a="1"/>
  <c r="I268" i="27" a="1"/>
  <c r="I269" i="27" a="1"/>
  <c r="I270" i="27" a="1"/>
  <c r="I271" i="27" a="1"/>
  <c r="I272" i="27" a="1"/>
  <c r="I273" i="27" a="1"/>
  <c r="I274" i="27" a="1"/>
  <c r="I275" i="27" a="1"/>
  <c r="I276" i="27" a="1"/>
  <c r="I277" i="27" a="1"/>
  <c r="I278" i="27" a="1"/>
  <c r="I279" i="27" a="1"/>
  <c r="I280" i="27" a="1"/>
  <c r="I281" i="27" a="1"/>
  <c r="I282" i="27" a="1"/>
  <c r="I283" i="27" a="1"/>
  <c r="I284" i="27" a="1"/>
  <c r="I285" i="27" a="1"/>
  <c r="I286" i="27" a="1"/>
  <c r="I287" i="27" a="1"/>
  <c r="I288" i="27" a="1"/>
  <c r="I289" i="27" a="1"/>
  <c r="I290" i="27" a="1"/>
  <c r="I291" i="27" a="1"/>
  <c r="I292" i="27" a="1"/>
  <c r="I293" i="27" a="1"/>
  <c r="I294" i="27" a="1"/>
  <c r="I295" i="27" a="1"/>
  <c r="I296" i="27" a="1"/>
  <c r="I297" i="27" a="1"/>
  <c r="I298" i="27" a="1"/>
  <c r="I299" i="27" a="1"/>
  <c r="I300" i="27" a="1"/>
  <c r="I301" i="27" a="1"/>
  <c r="I302" i="27" a="1"/>
  <c r="I303" i="27" a="1"/>
  <c r="I304" i="27" a="1"/>
  <c r="I305" i="27" a="1"/>
  <c r="I306" i="27" a="1"/>
  <c r="I307" i="27" a="1"/>
  <c r="I308" i="27" a="1"/>
  <c r="I309" i="27" a="1"/>
  <c r="I310" i="27" a="1"/>
  <c r="I311" i="27" a="1"/>
  <c r="I312" i="27" a="1"/>
  <c r="I313" i="27" a="1"/>
  <c r="I314" i="27" a="1"/>
  <c r="I315" i="27" a="1"/>
  <c r="I316" i="27" a="1"/>
  <c r="I317" i="27" a="1"/>
  <c r="I318" i="27" a="1"/>
  <c r="I319" i="27" a="1"/>
  <c r="I320" i="27" a="1"/>
  <c r="I321" i="27" a="1"/>
  <c r="I322" i="27" a="1"/>
  <c r="I323" i="27" a="1"/>
  <c r="I324" i="27" a="1"/>
  <c r="I325" i="27" a="1"/>
  <c r="I326" i="27" a="1"/>
  <c r="I327" i="27" a="1"/>
  <c r="I328" i="27" a="1"/>
  <c r="I329" i="27" a="1"/>
  <c r="I330" i="27" a="1"/>
  <c r="I331" i="27" a="1"/>
  <c r="I332" i="27" a="1"/>
  <c r="I333" i="27" a="1"/>
  <c r="I334" i="27" a="1"/>
  <c r="I335" i="27" a="1"/>
  <c r="I336" i="27" a="1"/>
  <c r="I337" i="27" a="1"/>
  <c r="I338" i="27" a="1"/>
  <c r="I339" i="27" a="1"/>
  <c r="I340" i="27" a="1"/>
  <c r="I341" i="27" a="1"/>
  <c r="I342" i="27" a="1"/>
  <c r="I343" i="27" a="1"/>
  <c r="I344" i="27" a="1"/>
  <c r="I345" i="27" a="1"/>
  <c r="I346" i="27" a="1"/>
  <c r="I347" i="27" a="1"/>
  <c r="I348" i="27" a="1"/>
  <c r="I349" i="27" a="1"/>
  <c r="I350" i="27" a="1"/>
  <c r="I351" i="27" a="1"/>
  <c r="I352" i="27" a="1"/>
  <c r="I353" i="27" a="1"/>
  <c r="I354" i="27" a="1"/>
  <c r="I355" i="27" a="1"/>
  <c r="I356" i="27" a="1"/>
  <c r="I357" i="27" a="1"/>
  <c r="I358" i="27" a="1"/>
  <c r="I359" i="27" a="1"/>
  <c r="I360" i="27" a="1"/>
  <c r="I361" i="27" a="1"/>
  <c r="I362" i="27" a="1"/>
  <c r="I363" i="27" a="1"/>
  <c r="I364" i="27" a="1"/>
  <c r="I365" i="27" a="1"/>
  <c r="I366" i="27" a="1"/>
  <c r="I367" i="27" a="1"/>
  <c r="I368" i="27" a="1"/>
  <c r="I369" i="27" a="1"/>
  <c r="I370" i="27" a="1"/>
  <c r="I371" i="27" a="1"/>
  <c r="I372" i="27" a="1"/>
  <c r="I373" i="27" a="1"/>
  <c r="I374" i="27" a="1"/>
  <c r="I375" i="27" a="1"/>
  <c r="I376" i="27" a="1"/>
  <c r="I377" i="27" a="1"/>
  <c r="I378" i="27" a="1"/>
  <c r="I379" i="27" a="1"/>
  <c r="I380" i="27" a="1"/>
  <c r="I381" i="27" a="1"/>
  <c r="I382" i="27" a="1"/>
  <c r="H2" i="27" a="1"/>
  <c r="H3" i="27" a="1"/>
  <c r="H4" i="27" a="1"/>
  <c r="H5" i="27" a="1"/>
  <c r="H6" i="27" a="1"/>
  <c r="H7" i="27" a="1"/>
  <c r="H8" i="27" a="1"/>
  <c r="H9" i="27" a="1"/>
  <c r="H10" i="27" a="1"/>
  <c r="H11" i="27" a="1"/>
  <c r="H12" i="27" a="1"/>
  <c r="H13" i="27" a="1"/>
  <c r="H14" i="27" a="1"/>
  <c r="H15" i="27" a="1"/>
  <c r="H16" i="27" a="1"/>
  <c r="H17" i="27" a="1"/>
  <c r="H18" i="27" a="1"/>
  <c r="H19" i="27" a="1"/>
  <c r="H20" i="27" a="1"/>
  <c r="H21" i="27" a="1"/>
  <c r="H22" i="27" a="1"/>
  <c r="H23" i="27" a="1"/>
  <c r="H24" i="27" a="1"/>
  <c r="H25" i="27" a="1"/>
  <c r="H26" i="27" a="1"/>
  <c r="H27" i="27" a="1"/>
  <c r="H28" i="27" a="1"/>
  <c r="H29" i="27" a="1"/>
  <c r="H30" i="27" a="1"/>
  <c r="H31" i="27" a="1"/>
  <c r="H32" i="27" a="1"/>
  <c r="H33" i="27" a="1"/>
  <c r="H34" i="27" a="1"/>
  <c r="H35" i="27" a="1"/>
  <c r="H36" i="27" a="1"/>
  <c r="H37" i="27" a="1"/>
  <c r="H38" i="27" a="1"/>
  <c r="H39" i="27" a="1"/>
  <c r="H40" i="27" a="1"/>
  <c r="H41" i="27" a="1"/>
  <c r="H42" i="27" a="1"/>
  <c r="H43" i="27" a="1"/>
  <c r="H44" i="27" a="1"/>
  <c r="H45" i="27" a="1"/>
  <c r="H46" i="27" a="1"/>
  <c r="H47" i="27" a="1"/>
  <c r="H48" i="27" a="1"/>
  <c r="H49" i="27" a="1"/>
  <c r="H50" i="27" a="1"/>
  <c r="H51" i="27" a="1"/>
  <c r="H52" i="27" a="1"/>
  <c r="H53" i="27" a="1"/>
  <c r="H54" i="27" a="1"/>
  <c r="H55" i="27" a="1"/>
  <c r="H56" i="27" a="1"/>
  <c r="H57" i="27" a="1"/>
  <c r="H58" i="27" a="1"/>
  <c r="H59" i="27" a="1"/>
  <c r="H60" i="27" a="1"/>
  <c r="H61" i="27" a="1"/>
  <c r="H62" i="27" a="1"/>
  <c r="H63" i="27" a="1"/>
  <c r="H64" i="27" a="1"/>
  <c r="H65" i="27" a="1"/>
  <c r="H66" i="27" a="1"/>
  <c r="H67" i="27" a="1"/>
  <c r="H68" i="27" a="1"/>
  <c r="H69" i="27" a="1"/>
  <c r="H70" i="27" a="1"/>
  <c r="H71" i="27" a="1"/>
  <c r="H72" i="27" a="1"/>
  <c r="H73" i="27" a="1"/>
  <c r="H74" i="27" a="1"/>
  <c r="H75" i="27" a="1"/>
  <c r="H76" i="27" a="1"/>
  <c r="H77" i="27" a="1"/>
  <c r="H78" i="27" a="1"/>
  <c r="H79" i="27" a="1"/>
  <c r="H80" i="27" a="1"/>
  <c r="H81" i="27" a="1"/>
  <c r="H82" i="27" a="1"/>
  <c r="H83" i="27" a="1"/>
  <c r="H84" i="27" a="1"/>
  <c r="H85" i="27" a="1"/>
  <c r="H86" i="27" a="1"/>
  <c r="H87" i="27" a="1"/>
  <c r="H88" i="27" a="1"/>
  <c r="H89" i="27" a="1"/>
  <c r="H90" i="27" a="1"/>
  <c r="H91" i="27" a="1"/>
  <c r="H92" i="27" a="1"/>
  <c r="H93" i="27" a="1"/>
  <c r="H94" i="27" a="1"/>
  <c r="H95" i="27" a="1"/>
  <c r="H96" i="27" a="1"/>
  <c r="H97" i="27" a="1"/>
  <c r="H98" i="27" a="1"/>
  <c r="H99" i="27" a="1"/>
  <c r="H100" i="27" a="1"/>
  <c r="H101" i="27" a="1"/>
  <c r="H102" i="27" a="1"/>
  <c r="H103" i="27" a="1"/>
  <c r="H104" i="27" a="1"/>
  <c r="H105" i="27" a="1"/>
  <c r="H106" i="27" a="1"/>
  <c r="H107" i="27" a="1"/>
  <c r="H108" i="27" a="1"/>
  <c r="H109" i="27" a="1"/>
  <c r="H110" i="27" a="1"/>
  <c r="H111" i="27" a="1"/>
  <c r="H112" i="27" a="1"/>
  <c r="H113" i="27" a="1"/>
  <c r="H114" i="27" a="1"/>
  <c r="H115" i="27" a="1"/>
  <c r="H116" i="27" a="1"/>
  <c r="H117" i="27" a="1"/>
  <c r="H118" i="27" a="1"/>
  <c r="H119" i="27" a="1"/>
  <c r="H120" i="27" a="1"/>
  <c r="H121" i="27" a="1"/>
  <c r="H122" i="27" a="1"/>
  <c r="H123" i="27" a="1"/>
  <c r="H124" i="27" a="1"/>
  <c r="H125" i="27" a="1"/>
  <c r="H126" i="27" a="1"/>
  <c r="H127" i="27" a="1"/>
  <c r="H128" i="27" a="1"/>
  <c r="H129" i="27" a="1"/>
  <c r="H130" i="27" a="1"/>
  <c r="H131" i="27" a="1"/>
  <c r="H132" i="27" a="1"/>
  <c r="H133" i="27" a="1"/>
  <c r="H134" i="27" a="1"/>
  <c r="H135" i="27" a="1"/>
  <c r="H136" i="27" a="1"/>
  <c r="H137" i="27" a="1"/>
  <c r="H138" i="27" a="1"/>
  <c r="H139" i="27" a="1"/>
  <c r="H140" i="27" a="1"/>
  <c r="H141" i="27" a="1"/>
  <c r="H142" i="27" a="1"/>
  <c r="H143" i="27" a="1"/>
  <c r="H144" i="27" a="1"/>
  <c r="H145" i="27" a="1"/>
  <c r="H146" i="27" a="1"/>
  <c r="H147" i="27" a="1"/>
  <c r="H148" i="27" a="1"/>
  <c r="H149" i="27" a="1"/>
  <c r="H150" i="27" a="1"/>
  <c r="H151" i="27" a="1"/>
  <c r="H152" i="27" a="1"/>
  <c r="H153" i="27" a="1"/>
  <c r="H154" i="27" a="1"/>
  <c r="H155" i="27" a="1"/>
  <c r="H156" i="27" a="1"/>
  <c r="H157" i="27" a="1"/>
  <c r="H158" i="27" a="1"/>
  <c r="H159" i="27" a="1"/>
  <c r="H160" i="27" a="1"/>
  <c r="H161" i="27" a="1"/>
  <c r="H162" i="27" a="1"/>
  <c r="H163" i="27" a="1"/>
  <c r="H164" i="27" a="1"/>
  <c r="H165" i="27" a="1"/>
  <c r="H166" i="27" a="1"/>
  <c r="H167" i="27" a="1"/>
  <c r="H168" i="27" a="1"/>
  <c r="H169" i="27" a="1"/>
  <c r="H170" i="27" a="1"/>
  <c r="H171" i="27" a="1"/>
  <c r="H172" i="27" a="1"/>
  <c r="H173" i="27" a="1"/>
  <c r="H174" i="27" a="1"/>
  <c r="H175" i="27" a="1"/>
  <c r="H176" i="27" a="1"/>
  <c r="H177" i="27" a="1"/>
  <c r="H178" i="27" a="1"/>
  <c r="H179" i="27" a="1"/>
  <c r="H180" i="27" a="1"/>
  <c r="H181" i="27" a="1"/>
  <c r="H182" i="27" a="1"/>
  <c r="H183" i="27" a="1"/>
  <c r="H184" i="27" a="1"/>
  <c r="H185" i="27" a="1"/>
  <c r="H186" i="27" a="1"/>
  <c r="H187" i="27" a="1"/>
  <c r="H188" i="27" a="1"/>
  <c r="H189" i="27" a="1"/>
  <c r="H190" i="27" a="1"/>
  <c r="H191" i="27" a="1"/>
  <c r="H192" i="27" a="1"/>
  <c r="H193" i="27" a="1"/>
  <c r="H194" i="27" a="1"/>
  <c r="H195" i="27" a="1"/>
  <c r="H196" i="27" a="1"/>
  <c r="H197" i="27" a="1"/>
  <c r="H198" i="27" a="1"/>
  <c r="H199" i="27" a="1"/>
  <c r="H200" i="27" a="1"/>
  <c r="H201" i="27" a="1"/>
  <c r="H202" i="27" a="1"/>
  <c r="H203" i="27" a="1"/>
  <c r="H204" i="27" a="1"/>
  <c r="H205" i="27" a="1"/>
  <c r="H206" i="27" a="1"/>
  <c r="H207" i="27" a="1"/>
  <c r="H208" i="27" a="1"/>
  <c r="H209" i="27" a="1"/>
  <c r="H210" i="27" a="1"/>
  <c r="H211" i="27" a="1"/>
  <c r="H212" i="27" a="1"/>
  <c r="H213" i="27" a="1"/>
  <c r="H214" i="27" a="1"/>
  <c r="H215" i="27" a="1"/>
  <c r="H216" i="27" a="1"/>
  <c r="H217" i="27" a="1"/>
  <c r="H218" i="27" a="1"/>
  <c r="H219" i="27" a="1"/>
  <c r="H220" i="27" a="1"/>
  <c r="H221" i="27" a="1"/>
  <c r="H222" i="27" a="1"/>
  <c r="H223" i="27" a="1"/>
  <c r="H224" i="27" a="1"/>
  <c r="H225" i="27" a="1"/>
  <c r="H226" i="27" a="1"/>
  <c r="H227" i="27" a="1"/>
  <c r="H228" i="27" a="1"/>
  <c r="H229" i="27" a="1"/>
  <c r="H230" i="27" a="1"/>
  <c r="H231" i="27" a="1"/>
  <c r="H232" i="27" a="1"/>
  <c r="H233" i="27" a="1"/>
  <c r="H234" i="27" a="1"/>
  <c r="H235" i="27" a="1"/>
  <c r="H236" i="27" a="1"/>
  <c r="H237" i="27" a="1"/>
  <c r="H238" i="27" a="1"/>
  <c r="H239" i="27" a="1"/>
  <c r="H240" i="27" a="1"/>
  <c r="H241" i="27" a="1"/>
  <c r="H242" i="27" a="1"/>
  <c r="H243" i="27" a="1"/>
  <c r="H244" i="27" a="1"/>
  <c r="H245" i="27" a="1"/>
  <c r="H246" i="27" a="1"/>
  <c r="H247" i="27" a="1"/>
  <c r="H248" i="27" a="1"/>
  <c r="H249" i="27" a="1"/>
  <c r="H250" i="27" a="1"/>
  <c r="H251" i="27" a="1"/>
  <c r="H252" i="27" a="1"/>
  <c r="H253" i="27" a="1"/>
  <c r="H254" i="27" a="1"/>
  <c r="H255" i="27" a="1"/>
  <c r="H256" i="27" a="1"/>
  <c r="H257" i="27" a="1"/>
  <c r="H258" i="27" a="1"/>
  <c r="H259" i="27" a="1"/>
  <c r="H260" i="27" a="1"/>
  <c r="H261" i="27" a="1"/>
  <c r="H262" i="27" a="1"/>
  <c r="H263" i="27" a="1"/>
  <c r="H264" i="27" a="1"/>
  <c r="H265" i="27" a="1"/>
  <c r="H266" i="27" a="1"/>
  <c r="H267" i="27" a="1"/>
  <c r="H268" i="27" a="1"/>
  <c r="H269" i="27" a="1"/>
  <c r="H270" i="27" a="1"/>
  <c r="H271" i="27" a="1"/>
  <c r="H272" i="27" a="1"/>
  <c r="H273" i="27" a="1"/>
  <c r="H274" i="27" a="1"/>
  <c r="H275" i="27" a="1"/>
  <c r="H276" i="27" a="1"/>
  <c r="H277" i="27" a="1"/>
  <c r="H278" i="27" a="1"/>
  <c r="H279" i="27" a="1"/>
  <c r="H280" i="27" a="1"/>
  <c r="H281" i="27" a="1"/>
  <c r="H282" i="27" a="1"/>
  <c r="H283" i="27" a="1"/>
  <c r="H284" i="27" a="1"/>
  <c r="H285" i="27" a="1"/>
  <c r="H286" i="27" a="1"/>
  <c r="H287" i="27" a="1"/>
  <c r="H288" i="27" a="1"/>
  <c r="H289" i="27" a="1"/>
  <c r="H290" i="27" a="1"/>
  <c r="H291" i="27" a="1"/>
  <c r="H292" i="27" a="1"/>
  <c r="H293" i="27" a="1"/>
  <c r="H294" i="27" a="1"/>
  <c r="H295" i="27" a="1"/>
  <c r="H296" i="27" a="1"/>
  <c r="H297" i="27" a="1"/>
  <c r="H298" i="27" a="1"/>
  <c r="H299" i="27" a="1"/>
  <c r="H300" i="27" a="1"/>
  <c r="H301" i="27" a="1"/>
  <c r="H302" i="27" a="1"/>
  <c r="H303" i="27" a="1"/>
  <c r="H304" i="27" a="1"/>
  <c r="H305" i="27" a="1"/>
  <c r="H306" i="27" a="1"/>
  <c r="H307" i="27" a="1"/>
  <c r="H308" i="27" a="1"/>
  <c r="H309" i="27" a="1"/>
  <c r="H310" i="27" a="1"/>
  <c r="H311" i="27" a="1"/>
  <c r="H312" i="27" a="1"/>
  <c r="H313" i="27" a="1"/>
  <c r="H314" i="27" a="1"/>
  <c r="H315" i="27" a="1"/>
  <c r="H316" i="27" a="1"/>
  <c r="H317" i="27" a="1"/>
  <c r="H318" i="27" a="1"/>
  <c r="H319" i="27" a="1"/>
  <c r="H320" i="27" a="1"/>
  <c r="H321" i="27" a="1"/>
  <c r="H322" i="27" a="1"/>
  <c r="H323" i="27" a="1"/>
  <c r="H324" i="27" a="1"/>
  <c r="H325" i="27" a="1"/>
  <c r="H326" i="27" a="1"/>
  <c r="H327" i="27" a="1"/>
  <c r="H328" i="27" a="1"/>
  <c r="H329" i="27" a="1"/>
  <c r="H330" i="27" a="1"/>
  <c r="H331" i="27" a="1"/>
  <c r="H332" i="27" a="1"/>
  <c r="H333" i="27" a="1"/>
  <c r="H334" i="27" a="1"/>
  <c r="H335" i="27" a="1"/>
  <c r="H336" i="27" a="1"/>
  <c r="H337" i="27" a="1"/>
  <c r="H338" i="27" a="1"/>
  <c r="H339" i="27" a="1"/>
  <c r="H340" i="27" a="1"/>
  <c r="H341" i="27" a="1"/>
  <c r="H342" i="27" a="1"/>
  <c r="H343" i="27" a="1"/>
  <c r="H344" i="27" a="1"/>
  <c r="H345" i="27" a="1"/>
  <c r="H346" i="27" a="1"/>
  <c r="H347" i="27" a="1"/>
  <c r="H348" i="27" a="1"/>
  <c r="H349" i="27" a="1"/>
  <c r="H350" i="27" a="1"/>
  <c r="H351" i="27" a="1"/>
  <c r="H352" i="27" a="1"/>
  <c r="H353" i="27" a="1"/>
  <c r="H354" i="27" a="1"/>
  <c r="H355" i="27" a="1"/>
  <c r="H356" i="27" a="1"/>
  <c r="H357" i="27" a="1"/>
  <c r="H358" i="27" a="1"/>
  <c r="H359" i="27" a="1"/>
  <c r="H360" i="27" a="1"/>
  <c r="H361" i="27" a="1"/>
  <c r="H362" i="27" a="1"/>
  <c r="H363" i="27" a="1"/>
  <c r="H364" i="27" a="1"/>
  <c r="H365" i="27" a="1"/>
  <c r="H366" i="27" a="1"/>
  <c r="H367" i="27" a="1"/>
  <c r="H368" i="27" a="1"/>
  <c r="H369" i="27" a="1"/>
  <c r="H370" i="27" a="1"/>
  <c r="H371" i="27" a="1"/>
  <c r="H372" i="27" a="1"/>
  <c r="H373" i="27" a="1"/>
  <c r="H374" i="27" a="1"/>
  <c r="H375" i="27" a="1"/>
  <c r="H376" i="27" a="1"/>
  <c r="H377" i="27" a="1"/>
  <c r="H378" i="27" a="1"/>
  <c r="H379" i="27" a="1"/>
  <c r="H380" i="27" a="1"/>
  <c r="H381" i="27" a="1"/>
  <c r="H382" i="27" a="1"/>
  <c r="G2" i="27" a="1"/>
  <c r="G3" i="27" a="1"/>
  <c r="G4" i="27" a="1"/>
  <c r="G5" i="27" a="1"/>
  <c r="G6" i="27" a="1"/>
  <c r="G7" i="27" a="1"/>
  <c r="G8" i="27" a="1"/>
  <c r="G9" i="27" a="1"/>
  <c r="G10" i="27" a="1"/>
  <c r="G11" i="27" a="1"/>
  <c r="G12" i="27" a="1"/>
  <c r="G13" i="27" a="1"/>
  <c r="G14" i="27" a="1"/>
  <c r="G15" i="27" a="1"/>
  <c r="G16" i="27" a="1"/>
  <c r="G17" i="27" a="1"/>
  <c r="G18" i="27" a="1"/>
  <c r="G19" i="27" a="1"/>
  <c r="G20" i="27" a="1"/>
  <c r="G21" i="27" a="1"/>
  <c r="G22" i="27" a="1"/>
  <c r="G23" i="27" a="1"/>
  <c r="G24" i="27" a="1"/>
  <c r="G25" i="27" a="1"/>
  <c r="G26" i="27" a="1"/>
  <c r="G27" i="27" a="1"/>
  <c r="G28" i="27" a="1"/>
  <c r="G29" i="27" a="1"/>
  <c r="G30" i="27" a="1"/>
  <c r="G31" i="27" a="1"/>
  <c r="G32" i="27" a="1"/>
  <c r="G33" i="27" a="1"/>
  <c r="G34" i="27" a="1"/>
  <c r="G35" i="27" a="1"/>
  <c r="G36" i="27" a="1"/>
  <c r="G37" i="27" a="1"/>
  <c r="G38" i="27" a="1"/>
  <c r="G39" i="27" a="1"/>
  <c r="G40" i="27" a="1"/>
  <c r="G41" i="27" a="1"/>
  <c r="G42" i="27" a="1"/>
  <c r="G43" i="27" a="1"/>
  <c r="G44" i="27" a="1"/>
  <c r="G45" i="27" a="1"/>
  <c r="G46" i="27" a="1"/>
  <c r="G47" i="27" a="1"/>
  <c r="G48" i="27" a="1"/>
  <c r="G49" i="27" a="1"/>
  <c r="G50" i="27" a="1"/>
  <c r="G51" i="27" a="1"/>
  <c r="G52" i="27" a="1"/>
  <c r="G53" i="27" a="1"/>
  <c r="G54" i="27" a="1"/>
  <c r="G55" i="27" a="1"/>
  <c r="G56" i="27" a="1"/>
  <c r="G57" i="27" a="1"/>
  <c r="G58" i="27" a="1"/>
  <c r="G59" i="27" a="1"/>
  <c r="G60" i="27" a="1"/>
  <c r="G61" i="27" a="1"/>
  <c r="G62" i="27" a="1"/>
  <c r="G63" i="27" a="1"/>
  <c r="G64" i="27" a="1"/>
  <c r="G65" i="27" a="1"/>
  <c r="G66" i="27" a="1"/>
  <c r="G67" i="27" a="1"/>
  <c r="G68" i="27" a="1"/>
  <c r="G69" i="27" a="1"/>
  <c r="G70" i="27" a="1"/>
  <c r="G71" i="27" a="1"/>
  <c r="G72" i="27" a="1"/>
  <c r="G73" i="27" a="1"/>
  <c r="G74" i="27" a="1"/>
  <c r="G75" i="27" a="1"/>
  <c r="G76" i="27" a="1"/>
  <c r="G77" i="27" a="1"/>
  <c r="G78" i="27" a="1"/>
  <c r="G79" i="27" a="1"/>
  <c r="G80" i="27" a="1"/>
  <c r="G81" i="27" a="1"/>
  <c r="G82" i="27" a="1"/>
  <c r="G83" i="27" a="1"/>
  <c r="G84" i="27" a="1"/>
  <c r="G85" i="27" a="1"/>
  <c r="G86" i="27" a="1"/>
  <c r="G87" i="27" a="1"/>
  <c r="G88" i="27" a="1"/>
  <c r="G89" i="27" a="1"/>
  <c r="G90" i="27" a="1"/>
  <c r="G91" i="27" a="1"/>
  <c r="G92" i="27" a="1"/>
  <c r="G93" i="27" a="1"/>
  <c r="G94" i="27" a="1"/>
  <c r="G95" i="27" a="1"/>
  <c r="G96" i="27" a="1"/>
  <c r="G97" i="27" a="1"/>
  <c r="G98" i="27" a="1"/>
  <c r="G99" i="27" a="1"/>
  <c r="G100" i="27" a="1"/>
  <c r="G101" i="27" a="1"/>
  <c r="G102" i="27" a="1"/>
  <c r="G103" i="27" a="1"/>
  <c r="G104" i="27" a="1"/>
  <c r="G105" i="27" a="1"/>
  <c r="G106" i="27" a="1"/>
  <c r="G107" i="27" a="1"/>
  <c r="G108" i="27" a="1"/>
  <c r="G109" i="27" a="1"/>
  <c r="G110" i="27" a="1"/>
  <c r="G111" i="27" a="1"/>
  <c r="G112" i="27" a="1"/>
  <c r="G113" i="27" a="1"/>
  <c r="G114" i="27" a="1"/>
  <c r="G115" i="27" a="1"/>
  <c r="G116" i="27" a="1"/>
  <c r="G117" i="27" a="1"/>
  <c r="G118" i="27" a="1"/>
  <c r="G119" i="27" a="1"/>
  <c r="G120" i="27" a="1"/>
  <c r="G121" i="27" a="1"/>
  <c r="G122" i="27" a="1"/>
  <c r="G123" i="27" a="1"/>
  <c r="G124" i="27" a="1"/>
  <c r="G125" i="27" a="1"/>
  <c r="G126" i="27" a="1"/>
  <c r="G127" i="27" a="1"/>
  <c r="G128" i="27" a="1"/>
  <c r="G129" i="27" a="1"/>
  <c r="G130" i="27" a="1"/>
  <c r="G131" i="27" a="1"/>
  <c r="G132" i="27" a="1"/>
  <c r="G133" i="27" a="1"/>
  <c r="G134" i="27" a="1"/>
  <c r="G135" i="27" a="1"/>
  <c r="G136" i="27" a="1"/>
  <c r="G137" i="27" a="1"/>
  <c r="G138" i="27" a="1"/>
  <c r="G139" i="27" a="1"/>
  <c r="G140" i="27" a="1"/>
  <c r="G141" i="27" a="1"/>
  <c r="G142" i="27" a="1"/>
  <c r="G143" i="27" a="1"/>
  <c r="G144" i="27" a="1"/>
  <c r="G145" i="27" a="1"/>
  <c r="G146" i="27" a="1"/>
  <c r="G147" i="27" a="1"/>
  <c r="G148" i="27" a="1"/>
  <c r="G149" i="27" a="1"/>
  <c r="G150" i="27" a="1"/>
  <c r="G151" i="27" a="1"/>
  <c r="G152" i="27" a="1"/>
  <c r="G153" i="27" a="1"/>
  <c r="G154" i="27" a="1"/>
  <c r="G155" i="27" a="1"/>
  <c r="G156" i="27" a="1"/>
  <c r="G157" i="27" a="1"/>
  <c r="G158" i="27" a="1"/>
  <c r="G159" i="27" a="1"/>
  <c r="G160" i="27" a="1"/>
  <c r="G161" i="27" a="1"/>
  <c r="G162" i="27" a="1"/>
  <c r="G163" i="27" a="1"/>
  <c r="G164" i="27" a="1"/>
  <c r="G165" i="27" a="1"/>
  <c r="G166" i="27" a="1"/>
  <c r="G167" i="27" a="1"/>
  <c r="G168" i="27" a="1"/>
  <c r="G169" i="27" a="1"/>
  <c r="G170" i="27" a="1"/>
  <c r="G171" i="27" a="1"/>
  <c r="G172" i="27" a="1"/>
  <c r="G173" i="27" a="1"/>
  <c r="G174" i="27" a="1"/>
  <c r="G175" i="27" a="1"/>
  <c r="G176" i="27" a="1"/>
  <c r="G177" i="27" a="1"/>
  <c r="G178" i="27" a="1"/>
  <c r="G179" i="27" a="1"/>
  <c r="G180" i="27" a="1"/>
  <c r="G181" i="27" a="1"/>
  <c r="G182" i="27" a="1"/>
  <c r="G183" i="27" a="1"/>
  <c r="G184" i="27" a="1"/>
  <c r="G185" i="27" a="1"/>
  <c r="G186" i="27" a="1"/>
  <c r="G187" i="27" a="1"/>
  <c r="G188" i="27" a="1"/>
  <c r="G189" i="27" a="1"/>
  <c r="G190" i="27" a="1"/>
  <c r="G191" i="27" a="1"/>
  <c r="G192" i="27" a="1"/>
  <c r="G193" i="27" a="1"/>
  <c r="G194" i="27" a="1"/>
  <c r="G195" i="27" a="1"/>
  <c r="G196" i="27" a="1"/>
  <c r="G197" i="27" a="1"/>
  <c r="G198" i="27" a="1"/>
  <c r="G199" i="27" a="1"/>
  <c r="G200" i="27" a="1"/>
  <c r="G201" i="27" a="1"/>
  <c r="G202" i="27" a="1"/>
  <c r="G203" i="27" a="1"/>
  <c r="G204" i="27" a="1"/>
  <c r="G205" i="27" a="1"/>
  <c r="G206" i="27" a="1"/>
  <c r="G207" i="27" a="1"/>
  <c r="G208" i="27" a="1"/>
  <c r="G209" i="27" a="1"/>
  <c r="G210" i="27" a="1"/>
  <c r="G211" i="27" a="1"/>
  <c r="G212" i="27" a="1"/>
  <c r="G213" i="27" a="1"/>
  <c r="G214" i="27" a="1"/>
  <c r="G215" i="27" a="1"/>
  <c r="G216" i="27" a="1"/>
  <c r="G217" i="27" a="1"/>
  <c r="G218" i="27" a="1"/>
  <c r="G219" i="27" a="1"/>
  <c r="G220" i="27" a="1"/>
  <c r="G221" i="27" a="1"/>
  <c r="G222" i="27" a="1"/>
  <c r="G223" i="27" a="1"/>
  <c r="G224" i="27" a="1"/>
  <c r="G225" i="27" a="1"/>
  <c r="G226" i="27" a="1"/>
  <c r="G227" i="27" a="1"/>
  <c r="G228" i="27" a="1"/>
  <c r="G229" i="27" a="1"/>
  <c r="G230" i="27" a="1"/>
  <c r="G231" i="27" a="1"/>
  <c r="G232" i="27" a="1"/>
  <c r="G233" i="27" a="1"/>
  <c r="G234" i="27" a="1"/>
  <c r="G235" i="27" a="1"/>
  <c r="G236" i="27" a="1"/>
  <c r="G237" i="27" a="1"/>
  <c r="G238" i="27" a="1"/>
  <c r="G239" i="27" a="1"/>
  <c r="G240" i="27" a="1"/>
  <c r="G241" i="27" a="1"/>
  <c r="G242" i="27" a="1"/>
  <c r="G243" i="27" a="1"/>
  <c r="G244" i="27" a="1"/>
  <c r="G245" i="27" a="1"/>
  <c r="G246" i="27" a="1"/>
  <c r="G247" i="27" a="1"/>
  <c r="G248" i="27" a="1"/>
  <c r="G249" i="27" a="1"/>
  <c r="G250" i="27" a="1"/>
  <c r="G251" i="27" a="1"/>
  <c r="G252" i="27" a="1"/>
  <c r="G253" i="27" a="1"/>
  <c r="G254" i="27" a="1"/>
  <c r="G255" i="27" a="1"/>
  <c r="G256" i="27" a="1"/>
  <c r="G257" i="27" a="1"/>
  <c r="G258" i="27" a="1"/>
  <c r="G259" i="27" a="1"/>
  <c r="G260" i="27" a="1"/>
  <c r="G261" i="27" a="1"/>
  <c r="G262" i="27" a="1"/>
  <c r="G263" i="27" a="1"/>
  <c r="G264" i="27" a="1"/>
  <c r="G265" i="27" a="1"/>
  <c r="G266" i="27" a="1"/>
  <c r="G267" i="27" a="1"/>
  <c r="G268" i="27" a="1"/>
  <c r="G269" i="27" a="1"/>
  <c r="G270" i="27" a="1"/>
  <c r="G271" i="27" a="1"/>
  <c r="G272" i="27" a="1"/>
  <c r="G273" i="27" a="1"/>
  <c r="G274" i="27" a="1"/>
  <c r="G275" i="27" a="1"/>
  <c r="G276" i="27" a="1"/>
  <c r="G277" i="27" a="1"/>
  <c r="G278" i="27" a="1"/>
  <c r="G279" i="27" a="1"/>
  <c r="G280" i="27" a="1"/>
  <c r="G281" i="27" a="1"/>
  <c r="G282" i="27" a="1"/>
  <c r="G283" i="27" a="1"/>
  <c r="G284" i="27" a="1"/>
  <c r="G285" i="27" a="1"/>
  <c r="G286" i="27" a="1"/>
  <c r="G287" i="27" a="1"/>
  <c r="G288" i="27" a="1"/>
  <c r="G289" i="27" a="1"/>
  <c r="G290" i="27" a="1"/>
  <c r="G291" i="27" a="1"/>
  <c r="G292" i="27" a="1"/>
  <c r="G293" i="27" a="1"/>
  <c r="G294" i="27" a="1"/>
  <c r="G295" i="27" a="1"/>
  <c r="G296" i="27" a="1"/>
  <c r="G297" i="27" a="1"/>
  <c r="G298" i="27" a="1"/>
  <c r="G299" i="27" a="1"/>
  <c r="G300" i="27" a="1"/>
  <c r="G301" i="27" a="1"/>
  <c r="G302" i="27" a="1"/>
  <c r="G303" i="27" a="1"/>
  <c r="G304" i="27" a="1"/>
  <c r="G305" i="27" a="1"/>
  <c r="G306" i="27" a="1"/>
  <c r="G307" i="27" a="1"/>
  <c r="G308" i="27" a="1"/>
  <c r="G309" i="27" a="1"/>
  <c r="G310" i="27" a="1"/>
  <c r="G311" i="27" a="1"/>
  <c r="G312" i="27" a="1"/>
  <c r="G313" i="27" a="1"/>
  <c r="G314" i="27" a="1"/>
  <c r="G315" i="27" a="1"/>
  <c r="G316" i="27" a="1"/>
  <c r="G317" i="27" a="1"/>
  <c r="G318" i="27" a="1"/>
  <c r="G319" i="27" a="1"/>
  <c r="G320" i="27" a="1"/>
  <c r="G321" i="27" a="1"/>
  <c r="G322" i="27" a="1"/>
  <c r="G323" i="27" a="1"/>
  <c r="G324" i="27" a="1"/>
  <c r="G325" i="27" a="1"/>
  <c r="G326" i="27" a="1"/>
  <c r="G327" i="27" a="1"/>
  <c r="G328" i="27" a="1"/>
  <c r="G329" i="27" a="1"/>
  <c r="G330" i="27" a="1"/>
  <c r="G331" i="27" a="1"/>
  <c r="G332" i="27" a="1"/>
  <c r="G333" i="27" a="1"/>
  <c r="G334" i="27" a="1"/>
  <c r="G335" i="27" a="1"/>
  <c r="G336" i="27" a="1"/>
  <c r="G337" i="27" a="1"/>
  <c r="G338" i="27" a="1"/>
  <c r="G339" i="27" a="1"/>
  <c r="G340" i="27" a="1"/>
  <c r="G341" i="27" a="1"/>
  <c r="G342" i="27" a="1"/>
  <c r="G343" i="27" a="1"/>
  <c r="G344" i="27" a="1"/>
  <c r="G345" i="27" a="1"/>
  <c r="G346" i="27" a="1"/>
  <c r="G347" i="27" a="1"/>
  <c r="G348" i="27" a="1"/>
  <c r="G349" i="27" a="1"/>
  <c r="G350" i="27" a="1"/>
  <c r="G351" i="27" a="1"/>
  <c r="G352" i="27" a="1"/>
  <c r="G353" i="27" a="1"/>
  <c r="G354" i="27" a="1"/>
  <c r="G355" i="27" a="1"/>
  <c r="G356" i="27" a="1"/>
  <c r="G357" i="27" a="1"/>
  <c r="G358" i="27" a="1"/>
  <c r="G359" i="27" a="1"/>
  <c r="G360" i="27" a="1"/>
  <c r="G361" i="27" a="1"/>
  <c r="G362" i="27" a="1"/>
  <c r="G363" i="27" a="1"/>
  <c r="G364" i="27" a="1"/>
  <c r="G365" i="27" a="1"/>
  <c r="G366" i="27" a="1"/>
  <c r="G367" i="27" a="1"/>
  <c r="G368" i="27" a="1"/>
  <c r="G369" i="27" a="1"/>
  <c r="G370" i="27" a="1"/>
  <c r="G371" i="27" a="1"/>
  <c r="G372" i="27" a="1"/>
  <c r="G373" i="27" a="1"/>
  <c r="G374" i="27" a="1"/>
  <c r="G375" i="27" a="1"/>
  <c r="G376" i="27" a="1"/>
  <c r="G377" i="27" a="1"/>
  <c r="G378" i="27" a="1"/>
  <c r="G379" i="27" a="1"/>
  <c r="G380" i="27" a="1"/>
  <c r="G381" i="27" a="1"/>
  <c r="G382" i="27" a="1"/>
  <c r="F2" i="27" a="1"/>
  <c r="F3" i="27" a="1"/>
  <c r="F4" i="27" a="1"/>
  <c r="F5" i="27" a="1"/>
  <c r="F6" i="27" a="1"/>
  <c r="F7" i="27" a="1"/>
  <c r="F8" i="27" a="1"/>
  <c r="F9" i="27" a="1"/>
  <c r="F10" i="27" a="1"/>
  <c r="F11" i="27" a="1"/>
  <c r="F12" i="27" a="1"/>
  <c r="F13" i="27" a="1"/>
  <c r="F14" i="27" a="1"/>
  <c r="F15" i="27" a="1"/>
  <c r="F16" i="27" a="1"/>
  <c r="F17" i="27" a="1"/>
  <c r="F18" i="27" a="1"/>
  <c r="F19" i="27" a="1"/>
  <c r="F20" i="27" a="1"/>
  <c r="F21" i="27" a="1"/>
  <c r="F22" i="27" a="1"/>
  <c r="F23" i="27" a="1"/>
  <c r="F24" i="27" a="1"/>
  <c r="F25" i="27" a="1"/>
  <c r="F26" i="27" a="1"/>
  <c r="F27" i="27" a="1"/>
  <c r="F28" i="27" a="1"/>
  <c r="F29" i="27" a="1"/>
  <c r="F30" i="27" a="1"/>
  <c r="F31" i="27" a="1"/>
  <c r="F32" i="27" a="1"/>
  <c r="F33" i="27" a="1"/>
  <c r="F34" i="27" a="1"/>
  <c r="F35" i="27" a="1"/>
  <c r="F36" i="27" a="1"/>
  <c r="F37" i="27" a="1"/>
  <c r="F38" i="27" a="1"/>
  <c r="F39" i="27" a="1"/>
  <c r="F40" i="27" a="1"/>
  <c r="F41" i="27" a="1"/>
  <c r="F42" i="27" a="1"/>
  <c r="F43" i="27" a="1"/>
  <c r="F44" i="27" a="1"/>
  <c r="F45" i="27" a="1"/>
  <c r="F46" i="27" a="1"/>
  <c r="F47" i="27" a="1"/>
  <c r="F48" i="27" a="1"/>
  <c r="F49" i="27" a="1"/>
  <c r="F50" i="27" a="1"/>
  <c r="F51" i="27" a="1"/>
  <c r="F52" i="27" a="1"/>
  <c r="F53" i="27" a="1"/>
  <c r="F54" i="27" a="1"/>
  <c r="F55" i="27" a="1"/>
  <c r="F56" i="27" a="1"/>
  <c r="F57" i="27" a="1"/>
  <c r="F58" i="27" a="1"/>
  <c r="F59" i="27" a="1"/>
  <c r="F60" i="27" a="1"/>
  <c r="F61" i="27" a="1"/>
  <c r="F62" i="27" a="1"/>
  <c r="F63" i="27" a="1"/>
  <c r="F64" i="27" a="1"/>
  <c r="F65" i="27" a="1"/>
  <c r="F66" i="27" a="1"/>
  <c r="F67" i="27" a="1"/>
  <c r="F68" i="27" a="1"/>
  <c r="F69" i="27" a="1"/>
  <c r="F70" i="27" a="1"/>
  <c r="F71" i="27" a="1"/>
  <c r="F72" i="27" a="1"/>
  <c r="F73" i="27" a="1"/>
  <c r="F74" i="27" a="1"/>
  <c r="F75" i="27" a="1"/>
  <c r="F76" i="27" a="1"/>
  <c r="F77" i="27" a="1"/>
  <c r="F78" i="27" a="1"/>
  <c r="F79" i="27" a="1"/>
  <c r="F80" i="27" a="1"/>
  <c r="F81" i="27" a="1"/>
  <c r="F82" i="27" a="1"/>
  <c r="F83" i="27" a="1"/>
  <c r="F84" i="27" a="1"/>
  <c r="F85" i="27" a="1"/>
  <c r="F86" i="27" a="1"/>
  <c r="F87" i="27" a="1"/>
  <c r="F88" i="27" a="1"/>
  <c r="F89" i="27" a="1"/>
  <c r="F90" i="27" a="1"/>
  <c r="F91" i="27" a="1"/>
  <c r="F92" i="27" a="1"/>
  <c r="F93" i="27" a="1"/>
  <c r="F94" i="27" a="1"/>
  <c r="F95" i="27" a="1"/>
  <c r="F96" i="27" a="1"/>
  <c r="F97" i="27" a="1"/>
  <c r="F98" i="27" a="1"/>
  <c r="F99" i="27" a="1"/>
  <c r="F100" i="27" a="1"/>
  <c r="F101" i="27" a="1"/>
  <c r="F102" i="27" a="1"/>
  <c r="F103" i="27" a="1"/>
  <c r="F104" i="27" a="1"/>
  <c r="F105" i="27" a="1"/>
  <c r="F106" i="27" a="1"/>
  <c r="F107" i="27" a="1"/>
  <c r="F108" i="27" a="1"/>
  <c r="F109" i="27" a="1"/>
  <c r="F110" i="27" a="1"/>
  <c r="F111" i="27" a="1"/>
  <c r="F112" i="27" a="1"/>
  <c r="F113" i="27" a="1"/>
  <c r="F114" i="27" a="1"/>
  <c r="F115" i="27" a="1"/>
  <c r="F116" i="27" a="1"/>
  <c r="F117" i="27" a="1"/>
  <c r="F118" i="27" a="1"/>
  <c r="F119" i="27" a="1"/>
  <c r="F120" i="27" a="1"/>
  <c r="F121" i="27" a="1"/>
  <c r="F122" i="27" a="1"/>
  <c r="F123" i="27" a="1"/>
  <c r="F124" i="27" a="1"/>
  <c r="F125" i="27" a="1"/>
  <c r="F126" i="27" a="1"/>
  <c r="F127" i="27" a="1"/>
  <c r="F128" i="27" a="1"/>
  <c r="F129" i="27" a="1"/>
  <c r="F130" i="27" a="1"/>
  <c r="F131" i="27" a="1"/>
  <c r="F132" i="27" a="1"/>
  <c r="F133" i="27" a="1"/>
  <c r="F134" i="27" a="1"/>
  <c r="F135" i="27" a="1"/>
  <c r="F136" i="27" a="1"/>
  <c r="F137" i="27" a="1"/>
  <c r="F138" i="27" a="1"/>
  <c r="F139" i="27" a="1"/>
  <c r="F140" i="27" a="1"/>
  <c r="F141" i="27" a="1"/>
  <c r="F142" i="27" a="1"/>
  <c r="F143" i="27" a="1"/>
  <c r="F144" i="27" a="1"/>
  <c r="F145" i="27" a="1"/>
  <c r="F146" i="27" a="1"/>
  <c r="F147" i="27" a="1"/>
  <c r="F148" i="27" a="1"/>
  <c r="F149" i="27" a="1"/>
  <c r="F150" i="27" a="1"/>
  <c r="F151" i="27" a="1"/>
  <c r="F152" i="27" a="1"/>
  <c r="F153" i="27" a="1"/>
  <c r="F154" i="27" a="1"/>
  <c r="F155" i="27" a="1"/>
  <c r="F156" i="27" a="1"/>
  <c r="F157" i="27" a="1"/>
  <c r="F158" i="27" a="1"/>
  <c r="F159" i="27" a="1"/>
  <c r="F160" i="27" a="1"/>
  <c r="F161" i="27" a="1"/>
  <c r="F162" i="27" a="1"/>
  <c r="F163" i="27" a="1"/>
  <c r="F164" i="27" a="1"/>
  <c r="F165" i="27" a="1"/>
  <c r="F166" i="27" a="1"/>
  <c r="F167" i="27" a="1"/>
  <c r="F168" i="27" a="1"/>
  <c r="F169" i="27" a="1"/>
  <c r="F170" i="27" a="1"/>
  <c r="F171" i="27" a="1"/>
  <c r="F172" i="27" a="1"/>
  <c r="F173" i="27" a="1"/>
  <c r="F174" i="27" a="1"/>
  <c r="F175" i="27" a="1"/>
  <c r="F176" i="27" a="1"/>
  <c r="F177" i="27" a="1"/>
  <c r="F178" i="27" a="1"/>
  <c r="F179" i="27" a="1"/>
  <c r="F180" i="27" a="1"/>
  <c r="F181" i="27" a="1"/>
  <c r="F182" i="27" a="1"/>
  <c r="F183" i="27" a="1"/>
  <c r="F184" i="27" a="1"/>
  <c r="F185" i="27" a="1"/>
  <c r="F186" i="27" a="1"/>
  <c r="F187" i="27" a="1"/>
  <c r="F188" i="27" a="1"/>
  <c r="F189" i="27" a="1"/>
  <c r="F190" i="27" a="1"/>
  <c r="F191" i="27" a="1"/>
  <c r="F192" i="27" a="1"/>
  <c r="F193" i="27" a="1"/>
  <c r="F194" i="27" a="1"/>
  <c r="F195" i="27" a="1"/>
  <c r="F196" i="27" a="1"/>
  <c r="F197" i="27" a="1"/>
  <c r="F198" i="27" a="1"/>
  <c r="F199" i="27" a="1"/>
  <c r="F200" i="27" a="1"/>
  <c r="F201" i="27" a="1"/>
  <c r="F202" i="27" a="1"/>
  <c r="F203" i="27" a="1"/>
  <c r="F204" i="27" a="1"/>
  <c r="F205" i="27" a="1"/>
  <c r="F206" i="27" a="1"/>
  <c r="F207" i="27" a="1"/>
  <c r="F208" i="27" a="1"/>
  <c r="F209" i="27" a="1"/>
  <c r="F210" i="27" a="1"/>
  <c r="F211" i="27" a="1"/>
  <c r="F212" i="27" a="1"/>
  <c r="F213" i="27" a="1"/>
  <c r="F214" i="27" a="1"/>
  <c r="F215" i="27" a="1"/>
  <c r="F216" i="27" a="1"/>
  <c r="F217" i="27" a="1"/>
  <c r="F218" i="27" a="1"/>
  <c r="F219" i="27" a="1"/>
  <c r="F220" i="27" a="1"/>
  <c r="F221" i="27" a="1"/>
  <c r="F222" i="27" a="1"/>
  <c r="F223" i="27" a="1"/>
  <c r="F224" i="27" a="1"/>
  <c r="F225" i="27" a="1"/>
  <c r="F226" i="27" a="1"/>
  <c r="F227" i="27" a="1"/>
  <c r="F228" i="27" a="1"/>
  <c r="F229" i="27" a="1"/>
  <c r="F230" i="27" a="1"/>
  <c r="F231" i="27" a="1"/>
  <c r="F232" i="27" a="1"/>
  <c r="F233" i="27" a="1"/>
  <c r="F234" i="27" a="1"/>
  <c r="F235" i="27" a="1"/>
  <c r="F236" i="27" a="1"/>
  <c r="F237" i="27" a="1"/>
  <c r="F238" i="27" a="1"/>
  <c r="F239" i="27" a="1"/>
  <c r="F240" i="27" a="1"/>
  <c r="F241" i="27" a="1"/>
  <c r="F242" i="27" a="1"/>
  <c r="F243" i="27" a="1"/>
  <c r="F244" i="27" a="1"/>
  <c r="F245" i="27" a="1"/>
  <c r="F246" i="27" a="1"/>
  <c r="F247" i="27" a="1"/>
  <c r="F248" i="27" a="1"/>
  <c r="F249" i="27" a="1"/>
  <c r="F250" i="27" a="1"/>
  <c r="F251" i="27" a="1"/>
  <c r="F252" i="27" a="1"/>
  <c r="F253" i="27" a="1"/>
  <c r="F254" i="27" a="1"/>
  <c r="F255" i="27" a="1"/>
  <c r="F256" i="27" a="1"/>
  <c r="F257" i="27" a="1"/>
  <c r="F258" i="27" a="1"/>
  <c r="F259" i="27" a="1"/>
  <c r="F260" i="27" a="1"/>
  <c r="F261" i="27" a="1"/>
  <c r="F262" i="27" a="1"/>
  <c r="F263" i="27" a="1"/>
  <c r="F264" i="27" a="1"/>
  <c r="F265" i="27" a="1"/>
  <c r="F266" i="27" a="1"/>
  <c r="F267" i="27" a="1"/>
  <c r="F268" i="27" a="1"/>
  <c r="F269" i="27" a="1"/>
  <c r="F270" i="27" a="1"/>
  <c r="F271" i="27" a="1"/>
  <c r="F272" i="27" a="1"/>
  <c r="F273" i="27" a="1"/>
  <c r="F274" i="27" a="1"/>
  <c r="F275" i="27" a="1"/>
  <c r="F276" i="27" a="1"/>
  <c r="F277" i="27" a="1"/>
  <c r="F278" i="27" a="1"/>
  <c r="F279" i="27" a="1"/>
  <c r="F280" i="27" a="1"/>
  <c r="F281" i="27" a="1"/>
  <c r="F282" i="27" a="1"/>
  <c r="F283" i="27" a="1"/>
  <c r="F284" i="27" a="1"/>
  <c r="F285" i="27" a="1"/>
  <c r="F286" i="27" a="1"/>
  <c r="F287" i="27" a="1"/>
  <c r="F288" i="27" a="1"/>
  <c r="F289" i="27" a="1"/>
  <c r="F290" i="27" a="1"/>
  <c r="F291" i="27" a="1"/>
  <c r="F292" i="27" a="1"/>
  <c r="F293" i="27" a="1"/>
  <c r="F294" i="27" a="1"/>
  <c r="F295" i="27" a="1"/>
  <c r="F296" i="27" a="1"/>
  <c r="F297" i="27" a="1"/>
  <c r="F298" i="27" a="1"/>
  <c r="F299" i="27" a="1"/>
  <c r="F300" i="27" a="1"/>
  <c r="F301" i="27" a="1"/>
  <c r="F302" i="27" a="1"/>
  <c r="F303" i="27" a="1"/>
  <c r="F304" i="27" a="1"/>
  <c r="F305" i="27" a="1"/>
  <c r="F306" i="27" a="1"/>
  <c r="F307" i="27" a="1"/>
  <c r="F308" i="27" a="1"/>
  <c r="F309" i="27" a="1"/>
  <c r="F310" i="27" a="1"/>
  <c r="F311" i="27" a="1"/>
  <c r="F312" i="27" a="1"/>
  <c r="F313" i="27" a="1"/>
  <c r="F314" i="27" a="1"/>
  <c r="F315" i="27" a="1"/>
  <c r="F316" i="27" a="1"/>
  <c r="F317" i="27" a="1"/>
  <c r="F318" i="27" a="1"/>
  <c r="F319" i="27" a="1"/>
  <c r="F320" i="27" a="1"/>
  <c r="F321" i="27" a="1"/>
  <c r="F322" i="27" a="1"/>
  <c r="F323" i="27" a="1"/>
  <c r="F324" i="27" a="1"/>
  <c r="F325" i="27" a="1"/>
  <c r="F326" i="27" a="1"/>
  <c r="F327" i="27" a="1"/>
  <c r="F328" i="27" a="1"/>
  <c r="F329" i="27" a="1"/>
  <c r="F330" i="27" a="1"/>
  <c r="F331" i="27" a="1"/>
  <c r="F332" i="27" a="1"/>
  <c r="F333" i="27" a="1"/>
  <c r="F334" i="27" a="1"/>
  <c r="F335" i="27" a="1"/>
  <c r="F336" i="27" a="1"/>
  <c r="F337" i="27" a="1"/>
  <c r="F338" i="27" a="1"/>
  <c r="F339" i="27" a="1"/>
  <c r="F340" i="27" a="1"/>
  <c r="F341" i="27" a="1"/>
  <c r="F342" i="27" a="1"/>
  <c r="F343" i="27" a="1"/>
  <c r="F344" i="27" a="1"/>
  <c r="F345" i="27" a="1"/>
  <c r="F346" i="27" a="1"/>
  <c r="F347" i="27" a="1"/>
  <c r="F348" i="27" a="1"/>
  <c r="F349" i="27" a="1"/>
  <c r="F350" i="27" a="1"/>
  <c r="F351" i="27" a="1"/>
  <c r="F352" i="27" a="1"/>
  <c r="F353" i="27" a="1"/>
  <c r="F354" i="27" a="1"/>
  <c r="F355" i="27" a="1"/>
  <c r="F356" i="27" a="1"/>
  <c r="F357" i="27" a="1"/>
  <c r="F358" i="27" a="1"/>
  <c r="F359" i="27" a="1"/>
  <c r="F360" i="27" a="1"/>
  <c r="F361" i="27" a="1"/>
  <c r="F362" i="27" a="1"/>
  <c r="F363" i="27" a="1"/>
  <c r="F364" i="27" a="1"/>
  <c r="F365" i="27" a="1"/>
  <c r="F366" i="27" a="1"/>
  <c r="F367" i="27" a="1"/>
  <c r="F368" i="27" a="1"/>
  <c r="F369" i="27" a="1"/>
  <c r="F370" i="27" a="1"/>
  <c r="F371" i="27" a="1"/>
  <c r="F372" i="27" a="1"/>
  <c r="F373" i="27" a="1"/>
  <c r="F374" i="27" a="1"/>
  <c r="F375" i="27" a="1"/>
  <c r="F376" i="27" a="1"/>
  <c r="F377" i="27" a="1"/>
  <c r="F378" i="27" a="1"/>
  <c r="F379" i="27" a="1"/>
  <c r="F380" i="27" a="1"/>
  <c r="F381" i="27" a="1"/>
  <c r="F382" i="27" a="1"/>
  <c r="E2" i="27" a="1"/>
  <c r="E3" i="27" a="1"/>
  <c r="E4" i="27" a="1"/>
  <c r="E5" i="27" a="1"/>
  <c r="E6" i="27" a="1"/>
  <c r="E7" i="27" a="1"/>
  <c r="E8" i="27" a="1"/>
  <c r="E9" i="27" a="1"/>
  <c r="E10" i="27" a="1"/>
  <c r="E11" i="27" a="1"/>
  <c r="E12" i="27" a="1"/>
  <c r="E13" i="27" a="1"/>
  <c r="E14" i="27" a="1"/>
  <c r="E15" i="27" a="1"/>
  <c r="E16" i="27" a="1"/>
  <c r="E17" i="27" a="1"/>
  <c r="E18" i="27" a="1"/>
  <c r="E19" i="27" a="1"/>
  <c r="E20" i="27" a="1"/>
  <c r="E21" i="27" a="1"/>
  <c r="E22" i="27" a="1"/>
  <c r="E23" i="27" a="1"/>
  <c r="E24" i="27" a="1"/>
  <c r="E25" i="27" a="1"/>
  <c r="E26" i="27" a="1"/>
  <c r="E27" i="27" a="1"/>
  <c r="E28" i="27" a="1"/>
  <c r="E29" i="27" a="1"/>
  <c r="E30" i="27" a="1"/>
  <c r="E31" i="27" a="1"/>
  <c r="E32" i="27" a="1"/>
  <c r="E33" i="27" a="1"/>
  <c r="E34" i="27" a="1"/>
  <c r="E35" i="27" a="1"/>
  <c r="E36" i="27" a="1"/>
  <c r="E37" i="27" a="1"/>
  <c r="E38" i="27" a="1"/>
  <c r="E39" i="27" a="1"/>
  <c r="E40" i="27" a="1"/>
  <c r="E41" i="27" a="1"/>
  <c r="E42" i="27" a="1"/>
  <c r="E43" i="27" a="1"/>
  <c r="E44" i="27" a="1"/>
  <c r="E45" i="27" a="1"/>
  <c r="E46" i="27" a="1"/>
  <c r="E47" i="27" a="1"/>
  <c r="E48" i="27" a="1"/>
  <c r="E49" i="27" a="1"/>
  <c r="E50" i="27" a="1"/>
  <c r="E51" i="27" a="1"/>
  <c r="E52" i="27" a="1"/>
  <c r="E53" i="27" a="1"/>
  <c r="E54" i="27" a="1"/>
  <c r="E55" i="27" a="1"/>
  <c r="E56" i="27" a="1"/>
  <c r="E57" i="27" a="1"/>
  <c r="E58" i="27" a="1"/>
  <c r="E59" i="27" a="1"/>
  <c r="E60" i="27" a="1"/>
  <c r="E61" i="27" a="1"/>
  <c r="E62" i="27" a="1"/>
  <c r="E63" i="27" a="1"/>
  <c r="E64" i="27" a="1"/>
  <c r="E65" i="27" a="1"/>
  <c r="E66" i="27" a="1"/>
  <c r="E67" i="27" a="1"/>
  <c r="E68" i="27" a="1"/>
  <c r="E69" i="27" a="1"/>
  <c r="E70" i="27" a="1"/>
  <c r="E71" i="27" a="1"/>
  <c r="E72" i="27" a="1"/>
  <c r="E73" i="27" a="1"/>
  <c r="E74" i="27" a="1"/>
  <c r="E75" i="27" a="1"/>
  <c r="E76" i="27" a="1"/>
  <c r="E77" i="27" a="1"/>
  <c r="E78" i="27" a="1"/>
  <c r="E79" i="27" a="1"/>
  <c r="E80" i="27" a="1"/>
  <c r="E81" i="27" a="1"/>
  <c r="E82" i="27" a="1"/>
  <c r="E83" i="27" a="1"/>
  <c r="E84" i="27" a="1"/>
  <c r="E85" i="27" a="1"/>
  <c r="E86" i="27" a="1"/>
  <c r="E87" i="27" a="1"/>
  <c r="E88" i="27" a="1"/>
  <c r="E89" i="27" a="1"/>
  <c r="E90" i="27" a="1"/>
  <c r="E91" i="27" a="1"/>
  <c r="E92" i="27" a="1"/>
  <c r="E93" i="27" a="1"/>
  <c r="E94" i="27" a="1"/>
  <c r="E95" i="27" a="1"/>
  <c r="E96" i="27" a="1"/>
  <c r="E97" i="27" a="1"/>
  <c r="E98" i="27" a="1"/>
  <c r="E99" i="27" a="1"/>
  <c r="E100" i="27" a="1"/>
  <c r="E101" i="27" a="1"/>
  <c r="E102" i="27" a="1"/>
  <c r="E103" i="27" a="1"/>
  <c r="E104" i="27" a="1"/>
  <c r="E105" i="27" a="1"/>
  <c r="E106" i="27" a="1"/>
  <c r="E107" i="27" a="1"/>
  <c r="E108" i="27" a="1"/>
  <c r="E109" i="27" a="1"/>
  <c r="E110" i="27" a="1"/>
  <c r="E111" i="27" a="1"/>
  <c r="E112" i="27" a="1"/>
  <c r="E113" i="27" a="1"/>
  <c r="E114" i="27" a="1"/>
  <c r="E115" i="27" a="1"/>
  <c r="E116" i="27" a="1"/>
  <c r="E117" i="27" a="1"/>
  <c r="E118" i="27" a="1"/>
  <c r="E119" i="27" a="1"/>
  <c r="E120" i="27" a="1"/>
  <c r="E121" i="27" a="1"/>
  <c r="E122" i="27" a="1"/>
  <c r="E123" i="27" a="1"/>
  <c r="E124" i="27" a="1"/>
  <c r="E125" i="27" a="1"/>
  <c r="E126" i="27" a="1"/>
  <c r="E127" i="27" a="1"/>
  <c r="E128" i="27" a="1"/>
  <c r="E129" i="27" a="1"/>
  <c r="E130" i="27" a="1"/>
  <c r="E131" i="27" a="1"/>
  <c r="E132" i="27" a="1"/>
  <c r="E133" i="27" a="1"/>
  <c r="E134" i="27" a="1"/>
  <c r="E135" i="27" a="1"/>
  <c r="E136" i="27" a="1"/>
  <c r="E137" i="27" a="1"/>
  <c r="E138" i="27" a="1"/>
  <c r="E139" i="27" a="1"/>
  <c r="E140" i="27" a="1"/>
  <c r="E141" i="27" a="1"/>
  <c r="E142" i="27" a="1"/>
  <c r="E143" i="27" a="1"/>
  <c r="E144" i="27" a="1"/>
  <c r="E145" i="27" a="1"/>
  <c r="E146" i="27" a="1"/>
  <c r="E147" i="27" a="1"/>
  <c r="E148" i="27" a="1"/>
  <c r="E149" i="27" a="1"/>
  <c r="E150" i="27" a="1"/>
  <c r="E151" i="27" a="1"/>
  <c r="E152" i="27" a="1"/>
  <c r="E153" i="27" a="1"/>
  <c r="E154" i="27" a="1"/>
  <c r="E155" i="27" a="1"/>
  <c r="E156" i="27" a="1"/>
  <c r="E157" i="27" a="1"/>
  <c r="E158" i="27" a="1"/>
  <c r="E159" i="27" a="1"/>
  <c r="E160" i="27" a="1"/>
  <c r="E161" i="27" a="1"/>
  <c r="E162" i="27" a="1"/>
  <c r="E163" i="27" a="1"/>
  <c r="E164" i="27" a="1"/>
  <c r="E165" i="27" a="1"/>
  <c r="E166" i="27" a="1"/>
  <c r="E167" i="27" a="1"/>
  <c r="E168" i="27" a="1"/>
  <c r="E169" i="27" a="1"/>
  <c r="E170" i="27" a="1"/>
  <c r="E171" i="27" a="1"/>
  <c r="E172" i="27" a="1"/>
  <c r="E173" i="27" a="1"/>
  <c r="E174" i="27" a="1"/>
  <c r="E175" i="27" a="1"/>
  <c r="E176" i="27" a="1"/>
  <c r="E177" i="27" a="1"/>
  <c r="E178" i="27" a="1"/>
  <c r="E179" i="27" a="1"/>
  <c r="E180" i="27" a="1"/>
  <c r="E181" i="27" a="1"/>
  <c r="E182" i="27" a="1"/>
  <c r="E183" i="27" a="1"/>
  <c r="E184" i="27" a="1"/>
  <c r="E185" i="27" a="1"/>
  <c r="E186" i="27" a="1"/>
  <c r="E187" i="27" a="1"/>
  <c r="E188" i="27" a="1"/>
  <c r="E189" i="27" a="1"/>
  <c r="E190" i="27" a="1"/>
  <c r="E191" i="27" a="1"/>
  <c r="E192" i="27" a="1"/>
  <c r="E193" i="27" a="1"/>
  <c r="E194" i="27" a="1"/>
  <c r="E195" i="27" a="1"/>
  <c r="E196" i="27" a="1"/>
  <c r="E197" i="27" a="1"/>
  <c r="E198" i="27" a="1"/>
  <c r="E199" i="27" a="1"/>
  <c r="E200" i="27" a="1"/>
  <c r="E201" i="27" a="1"/>
  <c r="E202" i="27" a="1"/>
  <c r="E203" i="27" a="1"/>
  <c r="E204" i="27" a="1"/>
  <c r="E205" i="27" a="1"/>
  <c r="E206" i="27" a="1"/>
  <c r="E207" i="27" a="1"/>
  <c r="E208" i="27" a="1"/>
  <c r="E209" i="27" a="1"/>
  <c r="E210" i="27" a="1"/>
  <c r="E211" i="27" a="1"/>
  <c r="E212" i="27" a="1"/>
  <c r="E213" i="27" a="1"/>
  <c r="E214" i="27" a="1"/>
  <c r="E215" i="27" a="1"/>
  <c r="E216" i="27" a="1"/>
  <c r="E217" i="27" a="1"/>
  <c r="E218" i="27" a="1"/>
  <c r="E219" i="27" a="1"/>
  <c r="E220" i="27" a="1"/>
  <c r="E221" i="27" a="1"/>
  <c r="E222" i="27" a="1"/>
  <c r="E223" i="27" a="1"/>
  <c r="E224" i="27" a="1"/>
  <c r="E225" i="27" a="1"/>
  <c r="E226" i="27" a="1"/>
  <c r="E227" i="27" a="1"/>
  <c r="E228" i="27" a="1"/>
  <c r="E229" i="27" a="1"/>
  <c r="E230" i="27" a="1"/>
  <c r="E231" i="27" a="1"/>
  <c r="E232" i="27" a="1"/>
  <c r="E233" i="27" a="1"/>
  <c r="E234" i="27" a="1"/>
  <c r="E235" i="27" a="1"/>
  <c r="E236" i="27" a="1"/>
  <c r="E237" i="27" a="1"/>
  <c r="E238" i="27" a="1"/>
  <c r="E239" i="27" a="1"/>
  <c r="E240" i="27" a="1"/>
  <c r="E241" i="27" a="1"/>
  <c r="E242" i="27" a="1"/>
  <c r="E243" i="27" a="1"/>
  <c r="E244" i="27" a="1"/>
  <c r="E245" i="27" a="1"/>
  <c r="E246" i="27" a="1"/>
  <c r="E247" i="27" a="1"/>
  <c r="E248" i="27" a="1"/>
  <c r="E249" i="27" a="1"/>
  <c r="E250" i="27" a="1"/>
  <c r="E251" i="27" a="1"/>
  <c r="E252" i="27" a="1"/>
  <c r="E253" i="27" a="1"/>
  <c r="E254" i="27" a="1"/>
  <c r="E255" i="27" a="1"/>
  <c r="E256" i="27" a="1"/>
  <c r="E257" i="27" a="1"/>
  <c r="E258" i="27" a="1"/>
  <c r="E259" i="27" a="1"/>
  <c r="E260" i="27" a="1"/>
  <c r="E261" i="27" a="1"/>
  <c r="E262" i="27" a="1"/>
  <c r="E263" i="27" a="1"/>
  <c r="E264" i="27" a="1"/>
  <c r="E265" i="27" a="1"/>
  <c r="E266" i="27" a="1"/>
  <c r="E267" i="27" a="1"/>
  <c r="E268" i="27" a="1"/>
  <c r="E269" i="27" a="1"/>
  <c r="E270" i="27" a="1"/>
  <c r="E271" i="27" a="1"/>
  <c r="E272" i="27" a="1"/>
  <c r="E273" i="27" a="1"/>
  <c r="E274" i="27" a="1"/>
  <c r="E275" i="27" a="1"/>
  <c r="E276" i="27" a="1"/>
  <c r="E277" i="27" a="1"/>
  <c r="E278" i="27" a="1"/>
  <c r="E279" i="27" a="1"/>
  <c r="E280" i="27" a="1"/>
  <c r="E281" i="27" a="1"/>
  <c r="E282" i="27" a="1"/>
  <c r="E283" i="27" a="1"/>
  <c r="E284" i="27" a="1"/>
  <c r="E285" i="27" a="1"/>
  <c r="E286" i="27" a="1"/>
  <c r="E287" i="27" a="1"/>
  <c r="E288" i="27" a="1"/>
  <c r="E289" i="27" a="1"/>
  <c r="E290" i="27" a="1"/>
  <c r="E291" i="27" a="1"/>
  <c r="E292" i="27" a="1"/>
  <c r="E293" i="27" a="1"/>
  <c r="E294" i="27" a="1"/>
  <c r="E295" i="27" a="1"/>
  <c r="E296" i="27" a="1"/>
  <c r="E297" i="27" a="1"/>
  <c r="E298" i="27" a="1"/>
  <c r="E299" i="27" a="1"/>
  <c r="E300" i="27" a="1"/>
  <c r="E301" i="27" a="1"/>
  <c r="E302" i="27" a="1"/>
  <c r="E303" i="27" a="1"/>
  <c r="E304" i="27" a="1"/>
  <c r="E305" i="27" a="1"/>
  <c r="E306" i="27" a="1"/>
  <c r="E307" i="27" a="1"/>
  <c r="E308" i="27" a="1"/>
  <c r="E309" i="27" a="1"/>
  <c r="E310" i="27" a="1"/>
  <c r="E311" i="27" a="1"/>
  <c r="E312" i="27" a="1"/>
  <c r="E313" i="27" a="1"/>
  <c r="E314" i="27" a="1"/>
  <c r="E315" i="27" a="1"/>
  <c r="E316" i="27" a="1"/>
  <c r="E317" i="27" a="1"/>
  <c r="E318" i="27" a="1"/>
  <c r="E319" i="27" a="1"/>
  <c r="E320" i="27" a="1"/>
  <c r="E321" i="27" a="1"/>
  <c r="E322" i="27" a="1"/>
  <c r="E323" i="27" a="1"/>
  <c r="E324" i="27" a="1"/>
  <c r="E325" i="27" a="1"/>
  <c r="E326" i="27" a="1"/>
  <c r="E327" i="27" a="1"/>
  <c r="E328" i="27" a="1"/>
  <c r="E329" i="27" a="1"/>
  <c r="E330" i="27" a="1"/>
  <c r="E331" i="27" a="1"/>
  <c r="E332" i="27" a="1"/>
  <c r="E333" i="27" a="1"/>
  <c r="E334" i="27" a="1"/>
  <c r="E335" i="27" a="1"/>
  <c r="E336" i="27" a="1"/>
  <c r="E337" i="27" a="1"/>
  <c r="E338" i="27" a="1"/>
  <c r="E339" i="27" a="1"/>
  <c r="E340" i="27" a="1"/>
  <c r="E341" i="27" a="1"/>
  <c r="E342" i="27" a="1"/>
  <c r="E343" i="27" a="1"/>
  <c r="E344" i="27" a="1"/>
  <c r="E345" i="27" a="1"/>
  <c r="E346" i="27" a="1"/>
  <c r="E347" i="27" a="1"/>
  <c r="E348" i="27" a="1"/>
  <c r="E349" i="27" a="1"/>
  <c r="E350" i="27" a="1"/>
  <c r="E351" i="27" a="1"/>
  <c r="E352" i="27" a="1"/>
  <c r="E353" i="27" a="1"/>
  <c r="E354" i="27" a="1"/>
  <c r="E355" i="27" a="1"/>
  <c r="E356" i="27" a="1"/>
  <c r="E357" i="27" a="1"/>
  <c r="E358" i="27" a="1"/>
  <c r="E359" i="27" a="1"/>
  <c r="E360" i="27" a="1"/>
  <c r="E361" i="27" a="1"/>
  <c r="E362" i="27" a="1"/>
  <c r="E363" i="27" a="1"/>
  <c r="E364" i="27" a="1"/>
  <c r="E365" i="27" a="1"/>
  <c r="E366" i="27" a="1"/>
  <c r="E367" i="27" a="1"/>
  <c r="E368" i="27" a="1"/>
  <c r="E369" i="27" a="1"/>
  <c r="E370" i="27" a="1"/>
  <c r="E371" i="27" a="1"/>
  <c r="E372" i="27" a="1"/>
  <c r="E373" i="27" a="1"/>
  <c r="E374" i="27" a="1"/>
  <c r="E375" i="27" a="1"/>
  <c r="E376" i="27" a="1"/>
  <c r="E377" i="27" a="1"/>
  <c r="E378" i="27" a="1"/>
  <c r="E379" i="27" a="1"/>
  <c r="E380" i="27" a="1"/>
  <c r="E381" i="27" a="1"/>
  <c r="E382" i="27" a="1"/>
  <c r="D2" i="27" a="1"/>
  <c r="D3" i="27" a="1"/>
  <c r="D4" i="27" a="1"/>
  <c r="D5" i="27" a="1"/>
  <c r="D6" i="27" a="1"/>
  <c r="D7" i="27" a="1"/>
  <c r="D8" i="27" a="1"/>
  <c r="D9" i="27" a="1"/>
  <c r="D10" i="27" a="1"/>
  <c r="D11" i="27" a="1"/>
  <c r="D12" i="27" a="1"/>
  <c r="D13" i="27" a="1"/>
  <c r="D14" i="27" a="1"/>
  <c r="D15" i="27" a="1"/>
  <c r="D16" i="27" a="1"/>
  <c r="D17" i="27" a="1"/>
  <c r="D18" i="27" a="1"/>
  <c r="D19" i="27" a="1"/>
  <c r="D20" i="27" a="1"/>
  <c r="D21" i="27" a="1"/>
  <c r="D22" i="27" a="1"/>
  <c r="D23" i="27" a="1"/>
  <c r="D24" i="27" a="1"/>
  <c r="D25" i="27" a="1"/>
  <c r="D26" i="27" a="1"/>
  <c r="D27" i="27" a="1"/>
  <c r="D28" i="27" a="1"/>
  <c r="D29" i="27" a="1"/>
  <c r="D30" i="27" a="1"/>
  <c r="D31" i="27" a="1"/>
  <c r="D32" i="27" a="1"/>
  <c r="D33" i="27" a="1"/>
  <c r="D34" i="27" a="1"/>
  <c r="D35" i="27" a="1"/>
  <c r="D36" i="27" a="1"/>
  <c r="D37" i="27" a="1"/>
  <c r="D38" i="27" a="1"/>
  <c r="D39" i="27" a="1"/>
  <c r="D40" i="27" a="1"/>
  <c r="D41" i="27" a="1"/>
  <c r="D42" i="27" a="1"/>
  <c r="D43" i="27" a="1"/>
  <c r="D44" i="27" a="1"/>
  <c r="D45" i="27" a="1"/>
  <c r="D46" i="27" a="1"/>
  <c r="D47" i="27" a="1"/>
  <c r="D48" i="27" a="1"/>
  <c r="D49" i="27" a="1"/>
  <c r="D50" i="27" a="1"/>
  <c r="D51" i="27" a="1"/>
  <c r="D52" i="27" a="1"/>
  <c r="D53" i="27" a="1"/>
  <c r="D54" i="27" a="1"/>
  <c r="D55" i="27" a="1"/>
  <c r="D56" i="27" a="1"/>
  <c r="D57" i="27" a="1"/>
  <c r="D58" i="27" a="1"/>
  <c r="D59" i="27" a="1"/>
  <c r="D60" i="27" a="1"/>
  <c r="D61" i="27" a="1"/>
  <c r="D62" i="27" a="1"/>
  <c r="D63" i="27" a="1"/>
  <c r="D64" i="27" a="1"/>
  <c r="D65" i="27" a="1"/>
  <c r="D66" i="27" a="1"/>
  <c r="D67" i="27" a="1"/>
  <c r="D68" i="27" a="1"/>
  <c r="D69" i="27" a="1"/>
  <c r="D70" i="27" a="1"/>
  <c r="D71" i="27" a="1"/>
  <c r="D72" i="27" a="1"/>
  <c r="D73" i="27" a="1"/>
  <c r="D74" i="27" a="1"/>
  <c r="D75" i="27" a="1"/>
  <c r="D76" i="27" a="1"/>
  <c r="D77" i="27" a="1"/>
  <c r="D78" i="27" a="1"/>
  <c r="D79" i="27" a="1"/>
  <c r="D80" i="27" a="1"/>
  <c r="D81" i="27" a="1"/>
  <c r="D82" i="27" a="1"/>
  <c r="D83" i="27" a="1"/>
  <c r="D84" i="27" a="1"/>
  <c r="D85" i="27" a="1"/>
  <c r="D86" i="27" a="1"/>
  <c r="D87" i="27" a="1"/>
  <c r="D88" i="27" a="1"/>
  <c r="D89" i="27" a="1"/>
  <c r="D90" i="27" a="1"/>
  <c r="D91" i="27" a="1"/>
  <c r="D92" i="27" a="1"/>
  <c r="D93" i="27" a="1"/>
  <c r="D94" i="27" a="1"/>
  <c r="D95" i="27" a="1"/>
  <c r="D96" i="27" a="1"/>
  <c r="D97" i="27" a="1"/>
  <c r="D98" i="27" a="1"/>
  <c r="D99" i="27" a="1"/>
  <c r="D100" i="27" a="1"/>
  <c r="D101" i="27" a="1"/>
  <c r="D102" i="27" a="1"/>
  <c r="D103" i="27" a="1"/>
  <c r="D104" i="27" a="1"/>
  <c r="D105" i="27" a="1"/>
  <c r="D106" i="27" a="1"/>
  <c r="D107" i="27" a="1"/>
  <c r="D108" i="27" a="1"/>
  <c r="D109" i="27" a="1"/>
  <c r="D110" i="27" a="1"/>
  <c r="D111" i="27" a="1"/>
  <c r="D112" i="27" a="1"/>
  <c r="D113" i="27" a="1"/>
  <c r="D114" i="27" a="1"/>
  <c r="D115" i="27" a="1"/>
  <c r="D116" i="27" a="1"/>
  <c r="D117" i="27" a="1"/>
  <c r="D118" i="27" a="1"/>
  <c r="D119" i="27" a="1"/>
  <c r="D120" i="27" a="1"/>
  <c r="D121" i="27" a="1"/>
  <c r="D122" i="27" a="1"/>
  <c r="D123" i="27" a="1"/>
  <c r="D124" i="27" a="1"/>
  <c r="D125" i="27" a="1"/>
  <c r="D126" i="27" a="1"/>
  <c r="D127" i="27" a="1"/>
  <c r="D128" i="27" a="1"/>
  <c r="D129" i="27" a="1"/>
  <c r="D130" i="27" a="1"/>
  <c r="D131" i="27" a="1"/>
  <c r="D132" i="27" a="1"/>
  <c r="D133" i="27" a="1"/>
  <c r="D134" i="27" a="1"/>
  <c r="D135" i="27" a="1"/>
  <c r="D136" i="27" a="1"/>
  <c r="D137" i="27" a="1"/>
  <c r="D138" i="27" a="1"/>
  <c r="D139" i="27" a="1"/>
  <c r="D140" i="27" a="1"/>
  <c r="D141" i="27" a="1"/>
  <c r="D142" i="27" a="1"/>
  <c r="D143" i="27" a="1"/>
  <c r="D144" i="27" a="1"/>
  <c r="D145" i="27" a="1"/>
  <c r="D146" i="27" a="1"/>
  <c r="D147" i="27" a="1"/>
  <c r="D148" i="27" a="1"/>
  <c r="D149" i="27" a="1"/>
  <c r="D150" i="27" a="1"/>
  <c r="D151" i="27" a="1"/>
  <c r="D152" i="27" a="1"/>
  <c r="D153" i="27" a="1"/>
  <c r="D154" i="27" a="1"/>
  <c r="D155" i="27" a="1"/>
  <c r="D156" i="27" a="1"/>
  <c r="D157" i="27" a="1"/>
  <c r="D158" i="27" a="1"/>
  <c r="D159" i="27" a="1"/>
  <c r="D160" i="27" a="1"/>
  <c r="D161" i="27" a="1"/>
  <c r="D162" i="27" a="1"/>
  <c r="D163" i="27" a="1"/>
  <c r="D164" i="27" a="1"/>
  <c r="D165" i="27" a="1"/>
  <c r="D166" i="27" a="1"/>
  <c r="D167" i="27" a="1"/>
  <c r="D168" i="27" a="1"/>
  <c r="D169" i="27" a="1"/>
  <c r="D170" i="27" a="1"/>
  <c r="D171" i="27" a="1"/>
  <c r="D172" i="27" a="1"/>
  <c r="D173" i="27" a="1"/>
  <c r="D174" i="27" a="1"/>
  <c r="D175" i="27" a="1"/>
  <c r="D176" i="27" a="1"/>
  <c r="D177" i="27" a="1"/>
  <c r="D178" i="27" a="1"/>
  <c r="D179" i="27" a="1"/>
  <c r="D180" i="27" a="1"/>
  <c r="D181" i="27" a="1"/>
  <c r="D182" i="27" a="1"/>
  <c r="D183" i="27" a="1"/>
  <c r="D184" i="27" a="1"/>
  <c r="D185" i="27" a="1"/>
  <c r="D186" i="27" a="1"/>
  <c r="D187" i="27" a="1"/>
  <c r="D188" i="27" a="1"/>
  <c r="D189" i="27" a="1"/>
  <c r="D190" i="27" a="1"/>
  <c r="D191" i="27" a="1"/>
  <c r="D192" i="27" a="1"/>
  <c r="D193" i="27" a="1"/>
  <c r="D194" i="27" a="1"/>
  <c r="D195" i="27" a="1"/>
  <c r="D196" i="27" a="1"/>
  <c r="D197" i="27" a="1"/>
  <c r="D198" i="27" a="1"/>
  <c r="D199" i="27" a="1"/>
  <c r="D200" i="27" a="1"/>
  <c r="D201" i="27" a="1"/>
  <c r="D202" i="27" a="1"/>
  <c r="D203" i="27" a="1"/>
  <c r="D204" i="27" a="1"/>
  <c r="D205" i="27" a="1"/>
  <c r="D206" i="27" a="1"/>
  <c r="D207" i="27" a="1"/>
  <c r="D208" i="27" a="1"/>
  <c r="D209" i="27" a="1"/>
  <c r="D210" i="27" a="1"/>
  <c r="D211" i="27" a="1"/>
  <c r="D212" i="27" a="1"/>
  <c r="D213" i="27" a="1"/>
  <c r="D214" i="27" a="1"/>
  <c r="D215" i="27" a="1"/>
  <c r="D216" i="27" a="1"/>
  <c r="D217" i="27" a="1"/>
  <c r="D218" i="27" a="1"/>
  <c r="D219" i="27" a="1"/>
  <c r="D220" i="27" a="1"/>
  <c r="D221" i="27" a="1"/>
  <c r="D222" i="27" a="1"/>
  <c r="D223" i="27" a="1"/>
  <c r="D224" i="27" a="1"/>
  <c r="D225" i="27" a="1"/>
  <c r="D226" i="27" a="1"/>
  <c r="D227" i="27" a="1"/>
  <c r="D228" i="27" a="1"/>
  <c r="D229" i="27" a="1"/>
  <c r="D230" i="27" a="1"/>
  <c r="D231" i="27" a="1"/>
  <c r="D232" i="27" a="1"/>
  <c r="D233" i="27" a="1"/>
  <c r="D234" i="27" a="1"/>
  <c r="D235" i="27" a="1"/>
  <c r="D236" i="27" a="1"/>
  <c r="D237" i="27" a="1"/>
  <c r="D238" i="27" a="1"/>
  <c r="D239" i="27" a="1"/>
  <c r="D240" i="27" a="1"/>
  <c r="D241" i="27" a="1"/>
  <c r="D242" i="27" a="1"/>
  <c r="D243" i="27" a="1"/>
  <c r="D244" i="27" a="1"/>
  <c r="D245" i="27" a="1"/>
  <c r="D246" i="27" a="1"/>
  <c r="D247" i="27" a="1"/>
  <c r="D248" i="27" a="1"/>
  <c r="D249" i="27" a="1"/>
  <c r="D250" i="27" a="1"/>
  <c r="D251" i="27" a="1"/>
  <c r="D252" i="27" a="1"/>
  <c r="D253" i="27" a="1"/>
  <c r="D254" i="27" a="1"/>
  <c r="D255" i="27" a="1"/>
  <c r="D256" i="27" a="1"/>
  <c r="D257" i="27" a="1"/>
  <c r="D258" i="27" a="1"/>
  <c r="D259" i="27" a="1"/>
  <c r="D260" i="27" a="1"/>
  <c r="D261" i="27" a="1"/>
  <c r="D262" i="27" a="1"/>
  <c r="D263" i="27" a="1"/>
  <c r="D264" i="27" a="1"/>
  <c r="D265" i="27" a="1"/>
  <c r="D266" i="27" a="1"/>
  <c r="D267" i="27" a="1"/>
  <c r="D268" i="27" a="1"/>
  <c r="D269" i="27" a="1"/>
  <c r="D270" i="27" a="1"/>
  <c r="D271" i="27" a="1"/>
  <c r="D272" i="27" a="1"/>
  <c r="D273" i="27" a="1"/>
  <c r="D274" i="27" a="1"/>
  <c r="D275" i="27" a="1"/>
  <c r="D276" i="27" a="1"/>
  <c r="D277" i="27" a="1"/>
  <c r="D278" i="27" a="1"/>
  <c r="D279" i="27" a="1"/>
  <c r="D280" i="27" a="1"/>
  <c r="D281" i="27" a="1"/>
  <c r="D282" i="27" a="1"/>
  <c r="D283" i="27" a="1"/>
  <c r="D284" i="27" a="1"/>
  <c r="D285" i="27" a="1"/>
  <c r="D286" i="27" a="1"/>
  <c r="D287" i="27" a="1"/>
  <c r="D288" i="27" a="1"/>
  <c r="D289" i="27" a="1"/>
  <c r="D290" i="27" a="1"/>
  <c r="D291" i="27" a="1"/>
  <c r="D292" i="27" a="1"/>
  <c r="D293" i="27" a="1"/>
  <c r="D294" i="27" a="1"/>
  <c r="D295" i="27" a="1"/>
  <c r="D296" i="27" a="1"/>
  <c r="D297" i="27" a="1"/>
  <c r="D298" i="27" a="1"/>
  <c r="D299" i="27" a="1"/>
  <c r="D300" i="27" a="1"/>
  <c r="D301" i="27" a="1"/>
  <c r="D302" i="27" a="1"/>
  <c r="D303" i="27" a="1"/>
  <c r="D304" i="27" a="1"/>
  <c r="D305" i="27" a="1"/>
  <c r="D306" i="27" a="1"/>
  <c r="D307" i="27" a="1"/>
  <c r="D308" i="27" a="1"/>
  <c r="D309" i="27" a="1"/>
  <c r="D310" i="27" a="1"/>
  <c r="D311" i="27" a="1"/>
  <c r="D312" i="27" a="1"/>
  <c r="D313" i="27" a="1"/>
  <c r="D314" i="27" a="1"/>
  <c r="D315" i="27" a="1"/>
  <c r="D316" i="27" a="1"/>
  <c r="D317" i="27" a="1"/>
  <c r="D318" i="27" a="1"/>
  <c r="D319" i="27" a="1"/>
  <c r="D320" i="27" a="1"/>
  <c r="D321" i="27" a="1"/>
  <c r="D322" i="27" a="1"/>
  <c r="D323" i="27" a="1"/>
  <c r="D324" i="27" a="1"/>
  <c r="D325" i="27" a="1"/>
  <c r="D326" i="27" a="1"/>
  <c r="D327" i="27" a="1"/>
  <c r="D328" i="27" a="1"/>
  <c r="D329" i="27" a="1"/>
  <c r="D330" i="27" a="1"/>
  <c r="D331" i="27" a="1"/>
  <c r="D332" i="27" a="1"/>
  <c r="D333" i="27" a="1"/>
  <c r="D334" i="27" a="1"/>
  <c r="D335" i="27" a="1"/>
  <c r="D336" i="27" a="1"/>
  <c r="D337" i="27" a="1"/>
  <c r="D338" i="27" a="1"/>
  <c r="D339" i="27" a="1"/>
  <c r="D340" i="27" a="1"/>
  <c r="D341" i="27" a="1"/>
  <c r="D342" i="27" a="1"/>
  <c r="D343" i="27" a="1"/>
  <c r="D344" i="27" a="1"/>
  <c r="D345" i="27" a="1"/>
  <c r="D346" i="27" a="1"/>
  <c r="D347" i="27" a="1"/>
  <c r="D348" i="27" a="1"/>
  <c r="D349" i="27" a="1"/>
  <c r="D350" i="27" a="1"/>
  <c r="D351" i="27" a="1"/>
  <c r="D352" i="27" a="1"/>
  <c r="D353" i="27" a="1"/>
  <c r="D354" i="27" a="1"/>
  <c r="D355" i="27" a="1"/>
  <c r="D356" i="27" a="1"/>
  <c r="D357" i="27" a="1"/>
  <c r="D358" i="27" a="1"/>
  <c r="D359" i="27" a="1"/>
  <c r="D360" i="27" a="1"/>
  <c r="D361" i="27" a="1"/>
  <c r="D362" i="27" a="1"/>
  <c r="D363" i="27" a="1"/>
  <c r="D364" i="27" a="1"/>
  <c r="D365" i="27" a="1"/>
  <c r="D366" i="27" a="1"/>
  <c r="D367" i="27" a="1"/>
  <c r="D368" i="27" a="1"/>
  <c r="D369" i="27" a="1"/>
  <c r="D370" i="27" a="1"/>
  <c r="D371" i="27" a="1"/>
  <c r="D372" i="27" a="1"/>
  <c r="D373" i="27" a="1"/>
  <c r="D374" i="27" a="1"/>
  <c r="D375" i="27" a="1"/>
  <c r="D376" i="27" a="1"/>
  <c r="D377" i="27" a="1"/>
  <c r="D378" i="27" a="1"/>
  <c r="D379" i="27" a="1"/>
  <c r="D380" i="27" a="1"/>
  <c r="D381" i="27" a="1"/>
  <c r="D382" i="27" a="1"/>
  <c r="C2" i="27" a="1"/>
  <c r="C3" i="27" a="1"/>
  <c r="C4" i="27" a="1"/>
  <c r="C5" i="27" a="1"/>
  <c r="C6" i="27" a="1"/>
  <c r="C7" i="27" a="1"/>
  <c r="C8" i="27" a="1"/>
  <c r="C9" i="27" a="1"/>
  <c r="C10" i="27" a="1"/>
  <c r="C11" i="27" a="1"/>
  <c r="C12" i="27" a="1"/>
  <c r="C13" i="27" a="1"/>
  <c r="C14" i="27" a="1"/>
  <c r="C15" i="27" a="1"/>
  <c r="C16" i="27" a="1"/>
  <c r="C17" i="27" a="1"/>
  <c r="C18" i="27" a="1"/>
  <c r="C19" i="27" a="1"/>
  <c r="C20" i="27" a="1"/>
  <c r="C21" i="27" a="1"/>
  <c r="C22" i="27" a="1"/>
  <c r="C23" i="27" a="1"/>
  <c r="C24" i="27" a="1"/>
  <c r="C25" i="27" a="1"/>
  <c r="C26" i="27" a="1"/>
  <c r="C27" i="27" a="1"/>
  <c r="C28" i="27" a="1"/>
  <c r="C29" i="27" a="1"/>
  <c r="C30" i="27" a="1"/>
  <c r="C31" i="27" a="1"/>
  <c r="C32" i="27" a="1"/>
  <c r="C33" i="27" a="1"/>
  <c r="C34" i="27" a="1"/>
  <c r="C35" i="27" a="1"/>
  <c r="C36" i="27" a="1"/>
  <c r="C37" i="27" a="1"/>
  <c r="C38" i="27" a="1"/>
  <c r="C39" i="27" a="1"/>
  <c r="C40" i="27" a="1"/>
  <c r="C41" i="27" a="1"/>
  <c r="C42" i="27" a="1"/>
  <c r="C43" i="27" a="1"/>
  <c r="C44" i="27" a="1"/>
  <c r="C45" i="27" a="1"/>
  <c r="C46" i="27" a="1"/>
  <c r="C47" i="27" a="1"/>
  <c r="C48" i="27" a="1"/>
  <c r="C49" i="27" a="1"/>
  <c r="C50" i="27" a="1"/>
  <c r="C51" i="27" a="1"/>
  <c r="C52" i="27" a="1"/>
  <c r="C53" i="27" a="1"/>
  <c r="C54" i="27" a="1"/>
  <c r="C55" i="27" a="1"/>
  <c r="C56" i="27" a="1"/>
  <c r="C57" i="27" a="1"/>
  <c r="C58" i="27" a="1"/>
  <c r="C59" i="27" a="1"/>
  <c r="C60" i="27" a="1"/>
  <c r="C61" i="27" a="1"/>
  <c r="C62" i="27" a="1"/>
  <c r="C63" i="27" a="1"/>
  <c r="C64" i="27" a="1"/>
  <c r="C65" i="27" a="1"/>
  <c r="C66" i="27" a="1"/>
  <c r="C67" i="27" a="1"/>
  <c r="C68" i="27" a="1"/>
  <c r="C69" i="27" a="1"/>
  <c r="C70" i="27" a="1"/>
  <c r="C71" i="27" a="1"/>
  <c r="C72" i="27" a="1"/>
  <c r="C73" i="27" a="1"/>
  <c r="C74" i="27" a="1"/>
  <c r="C75" i="27" a="1"/>
  <c r="C76" i="27" a="1"/>
  <c r="C77" i="27" a="1"/>
  <c r="C78" i="27" a="1"/>
  <c r="C79" i="27" a="1"/>
  <c r="C80" i="27" a="1"/>
  <c r="C81" i="27" a="1"/>
  <c r="C82" i="27" a="1"/>
  <c r="C83" i="27" a="1"/>
  <c r="C84" i="27" a="1"/>
  <c r="C85" i="27" a="1"/>
  <c r="C86" i="27" a="1"/>
  <c r="C87" i="27" a="1"/>
  <c r="C88" i="27" a="1"/>
  <c r="C89" i="27" a="1"/>
  <c r="C90" i="27" a="1"/>
  <c r="C91" i="27" a="1"/>
  <c r="C92" i="27" a="1"/>
  <c r="C93" i="27" a="1"/>
  <c r="C94" i="27" a="1"/>
  <c r="C95" i="27" a="1"/>
  <c r="C96" i="27" a="1"/>
  <c r="C97" i="27" a="1"/>
  <c r="C98" i="27" a="1"/>
  <c r="C99" i="27" a="1"/>
  <c r="C100" i="27" a="1"/>
  <c r="C101" i="27" a="1"/>
  <c r="C102" i="27" a="1"/>
  <c r="C103" i="27" a="1"/>
  <c r="C104" i="27" a="1"/>
  <c r="C105" i="27" a="1"/>
  <c r="C106" i="27" a="1"/>
  <c r="C107" i="27" a="1"/>
  <c r="C108" i="27" a="1"/>
  <c r="C109" i="27" a="1"/>
  <c r="C110" i="27" a="1"/>
  <c r="C111" i="27" a="1"/>
  <c r="C112" i="27" a="1"/>
  <c r="C113" i="27" a="1"/>
  <c r="C114" i="27" a="1"/>
  <c r="C115" i="27" a="1"/>
  <c r="C116" i="27" a="1"/>
  <c r="C117" i="27" a="1"/>
  <c r="C118" i="27" a="1"/>
  <c r="C119" i="27" a="1"/>
  <c r="C120" i="27" a="1"/>
  <c r="C121" i="27" a="1"/>
  <c r="C122" i="27" a="1"/>
  <c r="C123" i="27" a="1"/>
  <c r="C124" i="27" a="1"/>
  <c r="C125" i="27" a="1"/>
  <c r="C126" i="27" a="1"/>
  <c r="C127" i="27" a="1"/>
  <c r="C128" i="27" a="1"/>
  <c r="C129" i="27" a="1"/>
  <c r="C130" i="27" a="1"/>
  <c r="C131" i="27" a="1"/>
  <c r="C132" i="27" a="1"/>
  <c r="C133" i="27" a="1"/>
  <c r="C134" i="27" a="1"/>
  <c r="C135" i="27" a="1"/>
  <c r="C136" i="27" a="1"/>
  <c r="C137" i="27" a="1"/>
  <c r="C138" i="27" a="1"/>
  <c r="C139" i="27" a="1"/>
  <c r="C140" i="27" a="1"/>
  <c r="C141" i="27" a="1"/>
  <c r="C142" i="27" a="1"/>
  <c r="C143" i="27" a="1"/>
  <c r="C144" i="27" a="1"/>
  <c r="C145" i="27" a="1"/>
  <c r="C146" i="27" a="1"/>
  <c r="C147" i="27" a="1"/>
  <c r="C148" i="27" a="1"/>
  <c r="C149" i="27" a="1"/>
  <c r="C150" i="27" a="1"/>
  <c r="C151" i="27" a="1"/>
  <c r="C152" i="27" a="1"/>
  <c r="C153" i="27" a="1"/>
  <c r="C154" i="27" a="1"/>
  <c r="C155" i="27" a="1"/>
  <c r="C156" i="27" a="1"/>
  <c r="C157" i="27" a="1"/>
  <c r="C158" i="27" a="1"/>
  <c r="C159" i="27" a="1"/>
  <c r="C160" i="27" a="1"/>
  <c r="C161" i="27" a="1"/>
  <c r="C162" i="27" a="1"/>
  <c r="C163" i="27" a="1"/>
  <c r="C164" i="27" a="1"/>
  <c r="C165" i="27" a="1"/>
  <c r="C166" i="27" a="1"/>
  <c r="C167" i="27" a="1"/>
  <c r="C168" i="27" a="1"/>
  <c r="C169" i="27" a="1"/>
  <c r="C170" i="27" a="1"/>
  <c r="C171" i="27" a="1"/>
  <c r="C172" i="27" a="1"/>
  <c r="C173" i="27" a="1"/>
  <c r="C174" i="27" a="1"/>
  <c r="C175" i="27" a="1"/>
  <c r="C176" i="27" a="1"/>
  <c r="C177" i="27" a="1"/>
  <c r="C178" i="27" a="1"/>
  <c r="C179" i="27" a="1"/>
  <c r="C180" i="27" a="1"/>
  <c r="C181" i="27" a="1"/>
  <c r="C182" i="27" a="1"/>
  <c r="C183" i="27" a="1"/>
  <c r="C184" i="27" a="1"/>
  <c r="C185" i="27" a="1"/>
  <c r="C186" i="27" a="1"/>
  <c r="C187" i="27" a="1"/>
  <c r="C188" i="27" a="1"/>
  <c r="C189" i="27" a="1"/>
  <c r="C190" i="27" a="1"/>
  <c r="C191" i="27" a="1"/>
  <c r="C192" i="27" a="1"/>
  <c r="C193" i="27" a="1"/>
  <c r="C194" i="27" a="1"/>
  <c r="C195" i="27" a="1"/>
  <c r="C196" i="27" a="1"/>
  <c r="C197" i="27" a="1"/>
  <c r="C198" i="27" a="1"/>
  <c r="C199" i="27" a="1"/>
  <c r="C200" i="27" a="1"/>
  <c r="C201" i="27" a="1"/>
  <c r="C202" i="27" a="1"/>
  <c r="C203" i="27" a="1"/>
  <c r="C204" i="27" a="1"/>
  <c r="C205" i="27" a="1"/>
  <c r="C206" i="27" a="1"/>
  <c r="C207" i="27" a="1"/>
  <c r="C208" i="27" a="1"/>
  <c r="C209" i="27" a="1"/>
  <c r="C210" i="27" a="1"/>
  <c r="C211" i="27" a="1"/>
  <c r="C212" i="27" a="1"/>
  <c r="C213" i="27" a="1"/>
  <c r="C214" i="27" a="1"/>
  <c r="C215" i="27" a="1"/>
  <c r="C216" i="27" a="1"/>
  <c r="C217" i="27" a="1"/>
  <c r="C218" i="27" a="1"/>
  <c r="C219" i="27" a="1"/>
  <c r="C220" i="27" a="1"/>
  <c r="C221" i="27" a="1"/>
  <c r="C222" i="27" a="1"/>
  <c r="C223" i="27" a="1"/>
  <c r="C224" i="27" a="1"/>
  <c r="C225" i="27" a="1"/>
  <c r="C226" i="27" a="1"/>
  <c r="C227" i="27" a="1"/>
  <c r="C228" i="27" a="1"/>
  <c r="C229" i="27" a="1"/>
  <c r="C230" i="27" a="1"/>
  <c r="C231" i="27" a="1"/>
  <c r="C232" i="27" a="1"/>
  <c r="C233" i="27" a="1"/>
  <c r="C234" i="27" a="1"/>
  <c r="C235" i="27" a="1"/>
  <c r="C236" i="27" a="1"/>
  <c r="C237" i="27" a="1"/>
  <c r="C238" i="27" a="1"/>
  <c r="C239" i="27" a="1"/>
  <c r="C240" i="27" a="1"/>
  <c r="C241" i="27" a="1"/>
  <c r="C242" i="27" a="1"/>
  <c r="C243" i="27" a="1"/>
  <c r="C244" i="27" a="1"/>
  <c r="C245" i="27" a="1"/>
  <c r="C246" i="27" a="1"/>
  <c r="C247" i="27" a="1"/>
  <c r="C248" i="27" a="1"/>
  <c r="C249" i="27" a="1"/>
  <c r="C250" i="27" a="1"/>
  <c r="C251" i="27" a="1"/>
  <c r="C252" i="27" a="1"/>
  <c r="C253" i="27" a="1"/>
  <c r="C254" i="27" a="1"/>
  <c r="C255" i="27" a="1"/>
  <c r="C256" i="27" a="1"/>
  <c r="C257" i="27" a="1"/>
  <c r="C258" i="27" a="1"/>
  <c r="C259" i="27" a="1"/>
  <c r="C260" i="27" a="1"/>
  <c r="C261" i="27" a="1"/>
  <c r="C262" i="27" a="1"/>
  <c r="C263" i="27" a="1"/>
  <c r="C264" i="27" a="1"/>
  <c r="C265" i="27" a="1"/>
  <c r="C266" i="27" a="1"/>
  <c r="C267" i="27" a="1"/>
  <c r="C268" i="27" a="1"/>
  <c r="C269" i="27" a="1"/>
  <c r="C270" i="27" a="1"/>
  <c r="C271" i="27" a="1"/>
  <c r="C272" i="27" a="1"/>
  <c r="C273" i="27" a="1"/>
  <c r="C274" i="27" a="1"/>
  <c r="C275" i="27" a="1"/>
  <c r="C276" i="27" a="1"/>
  <c r="C277" i="27" a="1"/>
  <c r="C278" i="27" a="1"/>
  <c r="C279" i="27" a="1"/>
  <c r="C280" i="27" a="1"/>
  <c r="C281" i="27" a="1"/>
  <c r="C282" i="27" a="1"/>
  <c r="C283" i="27" a="1"/>
  <c r="C284" i="27" a="1"/>
  <c r="C285" i="27" a="1"/>
  <c r="C286" i="27" a="1"/>
  <c r="C287" i="27" a="1"/>
  <c r="C288" i="27" a="1"/>
  <c r="C289" i="27" a="1"/>
  <c r="C290" i="27" a="1"/>
  <c r="C291" i="27" a="1"/>
  <c r="C292" i="27" a="1"/>
  <c r="C293" i="27" a="1"/>
  <c r="C294" i="27" a="1"/>
  <c r="C295" i="27" a="1"/>
  <c r="C296" i="27" a="1"/>
  <c r="C297" i="27" a="1"/>
  <c r="C298" i="27" a="1"/>
  <c r="C299" i="27" a="1"/>
  <c r="C300" i="27" a="1"/>
  <c r="C301" i="27" a="1"/>
  <c r="C302" i="27" a="1"/>
  <c r="C303" i="27" a="1"/>
  <c r="C304" i="27" a="1"/>
  <c r="C305" i="27" a="1"/>
  <c r="C306" i="27" a="1"/>
  <c r="C307" i="27" a="1"/>
  <c r="C308" i="27" a="1"/>
  <c r="C309" i="27" a="1"/>
  <c r="C310" i="27" a="1"/>
  <c r="C311" i="27" a="1"/>
  <c r="C312" i="27" a="1"/>
  <c r="C313" i="27" a="1"/>
  <c r="C314" i="27" a="1"/>
  <c r="C315" i="27" a="1"/>
  <c r="C316" i="27" a="1"/>
  <c r="C317" i="27" a="1"/>
  <c r="C318" i="27" a="1"/>
  <c r="C319" i="27" a="1"/>
  <c r="C320" i="27" a="1"/>
  <c r="C321" i="27" a="1"/>
  <c r="C322" i="27" a="1"/>
  <c r="C323" i="27" a="1"/>
  <c r="C324" i="27" a="1"/>
  <c r="C325" i="27" a="1"/>
  <c r="C326" i="27" a="1"/>
  <c r="C327" i="27" a="1"/>
  <c r="C328" i="27" a="1"/>
  <c r="C329" i="27" a="1"/>
  <c r="C330" i="27" a="1"/>
  <c r="C331" i="27" a="1"/>
  <c r="C332" i="27" a="1"/>
  <c r="C333" i="27" a="1"/>
  <c r="C334" i="27" a="1"/>
  <c r="C335" i="27" a="1"/>
  <c r="C336" i="27" a="1"/>
  <c r="C337" i="27" a="1"/>
  <c r="C338" i="27" a="1"/>
  <c r="C339" i="27" a="1"/>
  <c r="C340" i="27" a="1"/>
  <c r="C341" i="27" a="1"/>
  <c r="C342" i="27" a="1"/>
  <c r="C343" i="27" a="1"/>
  <c r="C344" i="27" a="1"/>
  <c r="C345" i="27" a="1"/>
  <c r="C346" i="27" a="1"/>
  <c r="C347" i="27" a="1"/>
  <c r="C348" i="27" a="1"/>
  <c r="C349" i="27" a="1"/>
  <c r="C350" i="27" a="1"/>
  <c r="C351" i="27" a="1"/>
  <c r="C352" i="27" a="1"/>
  <c r="C353" i="27" a="1"/>
  <c r="C354" i="27" a="1"/>
  <c r="C355" i="27" a="1"/>
  <c r="C356" i="27" a="1"/>
  <c r="C357" i="27" a="1"/>
  <c r="C358" i="27" a="1"/>
  <c r="C359" i="27" a="1"/>
  <c r="C360" i="27" a="1"/>
  <c r="C361" i="27" a="1"/>
  <c r="C362" i="27" a="1"/>
  <c r="C363" i="27" a="1"/>
  <c r="C364" i="27" a="1"/>
  <c r="C365" i="27" a="1"/>
  <c r="C366" i="27" a="1"/>
  <c r="C367" i="27" a="1"/>
  <c r="C368" i="27" a="1"/>
  <c r="C369" i="27" a="1"/>
  <c r="C370" i="27" a="1"/>
  <c r="C371" i="27" a="1"/>
  <c r="C372" i="27" a="1"/>
  <c r="C373" i="27" a="1"/>
  <c r="C374" i="27" a="1"/>
  <c r="C375" i="27" a="1"/>
  <c r="C376" i="27" a="1"/>
  <c r="C377" i="27" a="1"/>
  <c r="C378" i="27" a="1"/>
  <c r="C379" i="27" a="1"/>
  <c r="C380" i="27" a="1"/>
  <c r="C381" i="27" a="1"/>
  <c r="C382" i="27" a="1"/>
  <c r="B2" i="27" a="1"/>
  <c r="B3" i="27" a="1"/>
  <c r="B4" i="27" a="1"/>
  <c r="B5" i="27" a="1"/>
  <c r="B6" i="27" a="1"/>
  <c r="B7" i="27" a="1"/>
  <c r="B8" i="27" a="1"/>
  <c r="B9" i="27" a="1"/>
  <c r="B10" i="27" a="1"/>
  <c r="B11" i="27" a="1"/>
  <c r="B12" i="27" a="1"/>
  <c r="B13" i="27" a="1"/>
  <c r="B14" i="27" a="1"/>
  <c r="B15" i="27" a="1"/>
  <c r="B16" i="27" a="1"/>
  <c r="B17" i="27" a="1"/>
  <c r="B18" i="27" a="1"/>
  <c r="B19" i="27" a="1"/>
  <c r="B20" i="27" a="1"/>
  <c r="B21" i="27" a="1"/>
  <c r="B22" i="27" a="1"/>
  <c r="B23" i="27" a="1"/>
  <c r="B24" i="27" a="1"/>
  <c r="B25" i="27" a="1"/>
  <c r="B26" i="27" a="1"/>
  <c r="B27" i="27" a="1"/>
  <c r="B28" i="27" a="1"/>
  <c r="B29" i="27" a="1"/>
  <c r="B30" i="27" a="1"/>
  <c r="B31" i="27" a="1"/>
  <c r="B32" i="27" a="1"/>
  <c r="B33" i="27" a="1"/>
  <c r="B34" i="27" a="1"/>
  <c r="B35" i="27" a="1"/>
  <c r="B36" i="27" a="1"/>
  <c r="B37" i="27" a="1"/>
  <c r="B38" i="27" a="1"/>
  <c r="B39" i="27" a="1"/>
  <c r="B40" i="27" a="1"/>
  <c r="B41" i="27" a="1"/>
  <c r="B42" i="27" a="1"/>
  <c r="B43" i="27" a="1"/>
  <c r="B44" i="27" a="1"/>
  <c r="B45" i="27" a="1"/>
  <c r="B46" i="27" a="1"/>
  <c r="B47" i="27" a="1"/>
  <c r="B48" i="27" a="1"/>
  <c r="B49" i="27" a="1"/>
  <c r="B50" i="27" a="1"/>
  <c r="B51" i="27" a="1"/>
  <c r="B52" i="27" a="1"/>
  <c r="B53" i="27" a="1"/>
  <c r="B54" i="27" a="1"/>
  <c r="B55" i="27" a="1"/>
  <c r="B56" i="27" a="1"/>
  <c r="B57" i="27" a="1"/>
  <c r="B58" i="27" a="1"/>
  <c r="B59" i="27" a="1"/>
  <c r="B60" i="27" a="1"/>
  <c r="B61" i="27" a="1"/>
  <c r="B62" i="27" a="1"/>
  <c r="B63" i="27" a="1"/>
  <c r="B64" i="27" a="1"/>
  <c r="B65" i="27" a="1"/>
  <c r="B66" i="27" a="1"/>
  <c r="B67" i="27" a="1"/>
  <c r="B68" i="27" a="1"/>
  <c r="B69" i="27" a="1"/>
  <c r="B70" i="27" a="1"/>
  <c r="B71" i="27" a="1"/>
  <c r="B72" i="27" a="1"/>
  <c r="B73" i="27" a="1"/>
  <c r="B74" i="27" a="1"/>
  <c r="B75" i="27" a="1"/>
  <c r="B76" i="27" a="1"/>
  <c r="B77" i="27" a="1"/>
  <c r="B78" i="27" a="1"/>
  <c r="B79" i="27" a="1"/>
  <c r="B80" i="27" a="1"/>
  <c r="B81" i="27" a="1"/>
  <c r="B82" i="27" a="1"/>
  <c r="B83" i="27" a="1"/>
  <c r="B84" i="27" a="1"/>
  <c r="B85" i="27" a="1"/>
  <c r="B86" i="27" a="1"/>
  <c r="B87" i="27" a="1"/>
  <c r="B88" i="27" a="1"/>
  <c r="B89" i="27" a="1"/>
  <c r="B90" i="27" a="1"/>
  <c r="B91" i="27" a="1"/>
  <c r="B92" i="27" a="1"/>
  <c r="B93" i="27" a="1"/>
  <c r="B94" i="27" a="1"/>
  <c r="B95" i="27" a="1"/>
  <c r="B96" i="27" a="1"/>
  <c r="B97" i="27" a="1"/>
  <c r="B98" i="27" a="1"/>
  <c r="B99" i="27" a="1"/>
  <c r="B100" i="27" a="1"/>
  <c r="B101" i="27" a="1"/>
  <c r="B102" i="27" a="1"/>
  <c r="B103" i="27" a="1"/>
  <c r="B104" i="27" a="1"/>
  <c r="B105" i="27" a="1"/>
  <c r="B106" i="27" a="1"/>
  <c r="B107" i="27" a="1"/>
  <c r="B108" i="27" a="1"/>
  <c r="B109" i="27" a="1"/>
  <c r="B110" i="27" a="1"/>
  <c r="B111" i="27" a="1"/>
  <c r="B112" i="27" a="1"/>
  <c r="B113" i="27" a="1"/>
  <c r="B114" i="27" a="1"/>
  <c r="B115" i="27" a="1"/>
  <c r="B116" i="27" a="1"/>
  <c r="B117" i="27" a="1"/>
  <c r="B118" i="27" a="1"/>
  <c r="B119" i="27" a="1"/>
  <c r="B120" i="27" a="1"/>
  <c r="B121" i="27" a="1"/>
  <c r="B122" i="27" a="1"/>
  <c r="B123" i="27" a="1"/>
  <c r="B124" i="27" a="1"/>
  <c r="B125" i="27" a="1"/>
  <c r="B126" i="27" a="1"/>
  <c r="B127" i="27" a="1"/>
  <c r="B128" i="27" a="1"/>
  <c r="B129" i="27" a="1"/>
  <c r="B130" i="27" a="1"/>
  <c r="B131" i="27" a="1"/>
  <c r="B132" i="27" a="1"/>
  <c r="B133" i="27" a="1"/>
  <c r="B134" i="27" a="1"/>
  <c r="B135" i="27" a="1"/>
  <c r="B136" i="27" a="1"/>
  <c r="B137" i="27" a="1"/>
  <c r="B138" i="27" a="1"/>
  <c r="B139" i="27" a="1"/>
  <c r="B140" i="27" a="1"/>
  <c r="B141" i="27" a="1"/>
  <c r="B142" i="27" a="1"/>
  <c r="B143" i="27" a="1"/>
  <c r="B144" i="27" a="1"/>
  <c r="B145" i="27" a="1"/>
  <c r="B146" i="27" a="1"/>
  <c r="B147" i="27" a="1"/>
  <c r="B148" i="27" a="1"/>
  <c r="B149" i="27" a="1"/>
  <c r="B150" i="27" a="1"/>
  <c r="B151" i="27" a="1"/>
  <c r="B152" i="27" a="1"/>
  <c r="B153" i="27" a="1"/>
  <c r="B154" i="27" a="1"/>
  <c r="B155" i="27" a="1"/>
  <c r="B156" i="27" a="1"/>
  <c r="B157" i="27" a="1"/>
  <c r="B158" i="27" a="1"/>
  <c r="B159" i="27" a="1"/>
  <c r="B160" i="27" a="1"/>
  <c r="B161" i="27" a="1"/>
  <c r="B162" i="27" a="1"/>
  <c r="B163" i="27" a="1"/>
  <c r="B164" i="27" a="1"/>
  <c r="B165" i="27" a="1"/>
  <c r="B166" i="27" a="1"/>
  <c r="B167" i="27" a="1"/>
  <c r="B168" i="27" a="1"/>
  <c r="B169" i="27" a="1"/>
  <c r="B170" i="27" a="1"/>
  <c r="B171" i="27" a="1"/>
  <c r="B172" i="27" a="1"/>
  <c r="B173" i="27" a="1"/>
  <c r="B174" i="27" a="1"/>
  <c r="B175" i="27" a="1"/>
  <c r="B176" i="27" a="1"/>
  <c r="B177" i="27" a="1"/>
  <c r="B178" i="27" a="1"/>
  <c r="B179" i="27" a="1"/>
  <c r="B180" i="27" a="1"/>
  <c r="B181" i="27" a="1"/>
  <c r="B182" i="27" a="1"/>
  <c r="B183" i="27" a="1"/>
  <c r="B184" i="27" a="1"/>
  <c r="B185" i="27" a="1"/>
  <c r="B186" i="27" a="1"/>
  <c r="B187" i="27" a="1"/>
  <c r="B188" i="27" a="1"/>
  <c r="B189" i="27" a="1"/>
  <c r="B190" i="27" a="1"/>
  <c r="B191" i="27" a="1"/>
  <c r="B192" i="27" a="1"/>
  <c r="B193" i="27" a="1"/>
  <c r="B194" i="27" a="1"/>
  <c r="B195" i="27" a="1"/>
  <c r="B196" i="27" a="1"/>
  <c r="B197" i="27" a="1"/>
  <c r="B198" i="27" a="1"/>
  <c r="B199" i="27" a="1"/>
  <c r="B200" i="27" a="1"/>
  <c r="B201" i="27" a="1"/>
  <c r="B202" i="27" a="1"/>
  <c r="B203" i="27" a="1"/>
  <c r="B204" i="27" a="1"/>
  <c r="B205" i="27" a="1"/>
  <c r="B206" i="27" a="1"/>
  <c r="B207" i="27" a="1"/>
  <c r="B208" i="27" a="1"/>
  <c r="B209" i="27" a="1"/>
  <c r="B210" i="27" a="1"/>
  <c r="B211" i="27" a="1"/>
  <c r="B212" i="27" a="1"/>
  <c r="B213" i="27" a="1"/>
  <c r="B214" i="27" a="1"/>
  <c r="B215" i="27" a="1"/>
  <c r="B216" i="27" a="1"/>
  <c r="B217" i="27" a="1"/>
  <c r="B218" i="27" a="1"/>
  <c r="B219" i="27" a="1"/>
  <c r="B220" i="27" a="1"/>
  <c r="B221" i="27" a="1"/>
  <c r="B222" i="27" a="1"/>
  <c r="B223" i="27" a="1"/>
  <c r="B224" i="27" a="1"/>
  <c r="B225" i="27" a="1"/>
  <c r="B226" i="27" a="1"/>
  <c r="B227" i="27" a="1"/>
  <c r="B228" i="27" a="1"/>
  <c r="B229" i="27" a="1"/>
  <c r="B230" i="27" a="1"/>
  <c r="B231" i="27" a="1"/>
  <c r="B232" i="27" a="1"/>
  <c r="B233" i="27" a="1"/>
  <c r="B234" i="27" a="1"/>
  <c r="B235" i="27" a="1"/>
  <c r="B236" i="27" a="1"/>
  <c r="B237" i="27" a="1"/>
  <c r="B238" i="27" a="1"/>
  <c r="B239" i="27" a="1"/>
  <c r="B240" i="27" a="1"/>
  <c r="B241" i="27" a="1"/>
  <c r="B242" i="27" a="1"/>
  <c r="B243" i="27" a="1"/>
  <c r="B244" i="27" a="1"/>
  <c r="B245" i="27" a="1"/>
  <c r="B246" i="27" a="1"/>
  <c r="B247" i="27" a="1"/>
  <c r="B248" i="27" a="1"/>
  <c r="B249" i="27" a="1"/>
  <c r="B250" i="27" a="1"/>
  <c r="B251" i="27" a="1"/>
  <c r="B252" i="27" a="1"/>
  <c r="B253" i="27" a="1"/>
  <c r="B254" i="27" a="1"/>
  <c r="B255" i="27" a="1"/>
  <c r="B256" i="27" a="1"/>
  <c r="B257" i="27" a="1"/>
  <c r="B258" i="27" a="1"/>
  <c r="B259" i="27" a="1"/>
  <c r="B260" i="27" a="1"/>
  <c r="B261" i="27" a="1"/>
  <c r="B262" i="27" a="1"/>
  <c r="B263" i="27" a="1"/>
  <c r="B264" i="27" a="1"/>
  <c r="B265" i="27" a="1"/>
  <c r="B266" i="27" a="1"/>
  <c r="B267" i="27" a="1"/>
  <c r="B268" i="27" a="1"/>
  <c r="B269" i="27" a="1"/>
  <c r="B270" i="27" a="1"/>
  <c r="B271" i="27" a="1"/>
  <c r="B272" i="27" a="1"/>
  <c r="B273" i="27" a="1"/>
  <c r="B274" i="27" a="1"/>
  <c r="B275" i="27" a="1"/>
  <c r="B276" i="27" a="1"/>
  <c r="B277" i="27" a="1"/>
  <c r="B278" i="27" a="1"/>
  <c r="B279" i="27" a="1"/>
  <c r="B280" i="27" a="1"/>
  <c r="B281" i="27" a="1"/>
  <c r="B282" i="27" a="1"/>
  <c r="B283" i="27" a="1"/>
  <c r="B284" i="27" a="1"/>
  <c r="B285" i="27" a="1"/>
  <c r="B286" i="27" a="1"/>
  <c r="B287" i="27" a="1"/>
  <c r="B288" i="27" a="1"/>
  <c r="B289" i="27" a="1"/>
  <c r="B290" i="27" a="1"/>
  <c r="B291" i="27" a="1"/>
  <c r="B292" i="27" a="1"/>
  <c r="B293" i="27" a="1"/>
  <c r="B294" i="27" a="1"/>
  <c r="B295" i="27" a="1"/>
  <c r="B296" i="27" a="1"/>
  <c r="B297" i="27" a="1"/>
  <c r="B298" i="27" a="1"/>
  <c r="B299" i="27" a="1"/>
  <c r="B300" i="27" a="1"/>
  <c r="B301" i="27" a="1"/>
  <c r="B302" i="27" a="1"/>
  <c r="B303" i="27" a="1"/>
  <c r="B304" i="27" a="1"/>
  <c r="B305" i="27" a="1"/>
  <c r="B306" i="27" a="1"/>
  <c r="B307" i="27" a="1"/>
  <c r="B308" i="27" a="1"/>
  <c r="B309" i="27" a="1"/>
  <c r="B310" i="27" a="1"/>
  <c r="B311" i="27" a="1"/>
  <c r="B312" i="27" a="1"/>
  <c r="B313" i="27" a="1"/>
  <c r="B314" i="27" a="1"/>
  <c r="B315" i="27" a="1"/>
  <c r="B316" i="27" a="1"/>
  <c r="B317" i="27" a="1"/>
  <c r="B318" i="27" a="1"/>
  <c r="B319" i="27" a="1"/>
  <c r="B320" i="27" a="1"/>
  <c r="B321" i="27" a="1"/>
  <c r="B322" i="27" a="1"/>
  <c r="B323" i="27" a="1"/>
  <c r="B324" i="27" a="1"/>
  <c r="B325" i="27" a="1"/>
  <c r="B326" i="27" a="1"/>
  <c r="B327" i="27" a="1"/>
  <c r="B328" i="27" a="1"/>
  <c r="B329" i="27" a="1"/>
  <c r="B330" i="27" a="1"/>
  <c r="B331" i="27" a="1"/>
  <c r="B332" i="27" a="1"/>
  <c r="B333" i="27" a="1"/>
  <c r="B334" i="27" a="1"/>
  <c r="B335" i="27" a="1"/>
  <c r="B336" i="27" a="1"/>
  <c r="B337" i="27" a="1"/>
  <c r="B338" i="27" a="1"/>
  <c r="B339" i="27" a="1"/>
  <c r="B340" i="27" a="1"/>
  <c r="B341" i="27" a="1"/>
  <c r="B342" i="27" a="1"/>
  <c r="B343" i="27" a="1"/>
  <c r="B344" i="27" a="1"/>
  <c r="B345" i="27" a="1"/>
  <c r="B346" i="27" a="1"/>
  <c r="B347" i="27" a="1"/>
  <c r="B348" i="27" a="1"/>
  <c r="B349" i="27" a="1"/>
  <c r="B350" i="27" a="1"/>
  <c r="B351" i="27" a="1"/>
  <c r="B352" i="27" a="1"/>
  <c r="B353" i="27" a="1"/>
  <c r="B354" i="27" a="1"/>
  <c r="B355" i="27" a="1"/>
  <c r="B356" i="27" a="1"/>
  <c r="B357" i="27" a="1"/>
  <c r="B358" i="27" a="1"/>
  <c r="B359" i="27" a="1"/>
  <c r="B360" i="27" a="1"/>
  <c r="B361" i="27" a="1"/>
  <c r="B362" i="27" a="1"/>
  <c r="B363" i="27" a="1"/>
  <c r="B364" i="27" a="1"/>
  <c r="B365" i="27" a="1"/>
  <c r="B366" i="27" a="1"/>
  <c r="B367" i="27" a="1"/>
  <c r="B368" i="27" a="1"/>
  <c r="B369" i="27" a="1"/>
  <c r="B370" i="27" a="1"/>
  <c r="B371" i="27" a="1"/>
  <c r="B372" i="27" a="1"/>
  <c r="B373" i="27" a="1"/>
  <c r="B374" i="27" a="1"/>
  <c r="B375" i="27" a="1"/>
  <c r="B376" i="27" a="1"/>
  <c r="B377" i="27" a="1"/>
  <c r="B378" i="27" a="1"/>
  <c r="B379" i="27" a="1"/>
  <c r="B380" i="27" a="1"/>
  <c r="B381" i="27" a="1"/>
  <c r="B382" i="27" a="1"/>
  <c r="A2" i="27" a="1"/>
  <c r="A3" i="27" a="1"/>
  <c r="A4" i="27" a="1"/>
  <c r="A5" i="27" a="1"/>
  <c r="A6" i="27" a="1"/>
  <c r="A7" i="27" a="1"/>
  <c r="A8" i="27" a="1"/>
  <c r="A9" i="27" a="1"/>
  <c r="A10" i="27" a="1"/>
  <c r="A11" i="27" a="1"/>
  <c r="A12" i="27" a="1"/>
  <c r="A13" i="27" a="1"/>
  <c r="A14" i="27" a="1"/>
  <c r="A15" i="27" a="1"/>
  <c r="A16" i="27" a="1"/>
  <c r="A17" i="27" a="1"/>
  <c r="A18" i="27" a="1"/>
  <c r="A19" i="27" a="1"/>
  <c r="A20" i="27" a="1"/>
  <c r="A21" i="27" a="1"/>
  <c r="A22" i="27" a="1"/>
  <c r="A23" i="27" a="1"/>
  <c r="A24" i="27" a="1"/>
  <c r="A25" i="27" a="1"/>
  <c r="A26" i="27" a="1"/>
  <c r="A27" i="27" a="1"/>
  <c r="A28" i="27" a="1"/>
  <c r="A29" i="27" a="1"/>
  <c r="A30" i="27" a="1"/>
  <c r="A31" i="27" a="1"/>
  <c r="A32" i="27" a="1"/>
  <c r="A33" i="27" a="1"/>
  <c r="A34" i="27" a="1"/>
  <c r="A35" i="27" a="1"/>
  <c r="A36" i="27" a="1"/>
  <c r="A37" i="27" a="1"/>
  <c r="A38" i="27" a="1"/>
  <c r="A39" i="27" a="1"/>
  <c r="A40" i="27" a="1"/>
  <c r="A41" i="27" a="1"/>
  <c r="A42" i="27" a="1"/>
  <c r="A43" i="27" a="1"/>
  <c r="A44" i="27" a="1"/>
  <c r="A45" i="27" a="1"/>
  <c r="A46" i="27" a="1"/>
  <c r="A47" i="27" a="1"/>
  <c r="A48" i="27" a="1"/>
  <c r="A49" i="27" a="1"/>
  <c r="A50" i="27" a="1"/>
  <c r="A51" i="27" a="1"/>
  <c r="A52" i="27" a="1"/>
  <c r="A53" i="27" a="1"/>
  <c r="A54" i="27" a="1"/>
  <c r="A55" i="27" a="1"/>
  <c r="A56" i="27" a="1"/>
  <c r="A57" i="27" a="1"/>
  <c r="A58" i="27" a="1"/>
  <c r="A59" i="27" a="1"/>
  <c r="A60" i="27" a="1"/>
  <c r="A61" i="27" a="1"/>
  <c r="A62" i="27" a="1"/>
  <c r="A63" i="27" a="1"/>
  <c r="A64" i="27" a="1"/>
  <c r="A65" i="27" a="1"/>
  <c r="A66" i="27" a="1"/>
  <c r="A67" i="27" a="1"/>
  <c r="A68" i="27" a="1"/>
  <c r="A69" i="27" a="1"/>
  <c r="A70" i="27" a="1"/>
  <c r="A71" i="27" a="1"/>
  <c r="A72" i="27" a="1"/>
  <c r="A73" i="27" a="1"/>
  <c r="A74" i="27" a="1"/>
  <c r="A75" i="27" a="1"/>
  <c r="A76" i="27" a="1"/>
  <c r="A77" i="27" a="1"/>
  <c r="A78" i="27" a="1"/>
  <c r="A79" i="27" a="1"/>
  <c r="A80" i="27" a="1"/>
  <c r="A81" i="27" a="1"/>
  <c r="A82" i="27" a="1"/>
  <c r="A83" i="27" a="1"/>
  <c r="A84" i="27" a="1"/>
  <c r="A85" i="27" a="1"/>
  <c r="A86" i="27" a="1"/>
  <c r="A87" i="27" a="1"/>
  <c r="A88" i="27" a="1"/>
  <c r="A89" i="27" a="1"/>
  <c r="A90" i="27" a="1"/>
  <c r="A91" i="27" a="1"/>
  <c r="A92" i="27" a="1"/>
  <c r="A93" i="27" a="1"/>
  <c r="A94" i="27" a="1"/>
  <c r="A95" i="27" a="1"/>
  <c r="A96" i="27" a="1"/>
  <c r="A97" i="27" a="1"/>
  <c r="A98" i="27" a="1"/>
  <c r="A99" i="27" a="1"/>
  <c r="A100" i="27" a="1"/>
  <c r="A101" i="27" a="1"/>
  <c r="A102" i="27" a="1"/>
  <c r="A103" i="27" a="1"/>
  <c r="A104" i="27" a="1"/>
  <c r="A105" i="27" a="1"/>
  <c r="A106" i="27" a="1"/>
  <c r="A107" i="27" a="1"/>
  <c r="A108" i="27" a="1"/>
  <c r="A109" i="27" a="1"/>
  <c r="A110" i="27" a="1"/>
  <c r="A111" i="27" a="1"/>
  <c r="A112" i="27" a="1"/>
  <c r="A113" i="27" a="1"/>
  <c r="A114" i="27" a="1"/>
  <c r="A115" i="27" a="1"/>
  <c r="A116" i="27" a="1"/>
  <c r="A117" i="27" a="1"/>
  <c r="A118" i="27" a="1"/>
  <c r="A119" i="27" a="1"/>
  <c r="A120" i="27" a="1"/>
  <c r="A121" i="27" a="1"/>
  <c r="A122" i="27" a="1"/>
  <c r="A123" i="27" a="1"/>
  <c r="A124" i="27" a="1"/>
  <c r="A125" i="27" a="1"/>
  <c r="A126" i="27" a="1"/>
  <c r="A127" i="27" a="1"/>
  <c r="A128" i="27" a="1"/>
  <c r="A129" i="27" a="1"/>
  <c r="A130" i="27" a="1"/>
  <c r="A131" i="27" a="1"/>
  <c r="A132" i="27" a="1"/>
  <c r="A133" i="27" a="1"/>
  <c r="A134" i="27" a="1"/>
  <c r="A135" i="27" a="1"/>
  <c r="A136" i="27" a="1"/>
  <c r="A137" i="27" a="1"/>
  <c r="A138" i="27" a="1"/>
  <c r="A139" i="27" a="1"/>
  <c r="A140" i="27" a="1"/>
  <c r="A141" i="27" a="1"/>
  <c r="A142" i="27" a="1"/>
  <c r="A143" i="27" a="1"/>
  <c r="A144" i="27" a="1"/>
  <c r="A145" i="27" a="1"/>
  <c r="A146" i="27" a="1"/>
  <c r="A147" i="27" a="1"/>
  <c r="A148" i="27" a="1"/>
  <c r="A149" i="27" a="1"/>
  <c r="A150" i="27" a="1"/>
  <c r="A151" i="27" a="1"/>
  <c r="A152" i="27" a="1"/>
  <c r="A153" i="27" a="1"/>
  <c r="A154" i="27" a="1"/>
  <c r="A155" i="27" a="1"/>
  <c r="A156" i="27" a="1"/>
  <c r="A157" i="27" a="1"/>
  <c r="A158" i="27" a="1"/>
  <c r="A159" i="27" a="1"/>
  <c r="A160" i="27" a="1"/>
  <c r="A161" i="27" a="1"/>
  <c r="A162" i="27" a="1"/>
  <c r="A163" i="27" a="1"/>
  <c r="A164" i="27" a="1"/>
  <c r="A165" i="27" a="1"/>
  <c r="A166" i="27" a="1"/>
  <c r="A167" i="27" a="1"/>
  <c r="A168" i="27" a="1"/>
  <c r="A169" i="27" a="1"/>
  <c r="A170" i="27" a="1"/>
  <c r="A171" i="27" a="1"/>
  <c r="A172" i="27" a="1"/>
  <c r="A173" i="27" a="1"/>
  <c r="A174" i="27" a="1"/>
  <c r="A175" i="27" a="1"/>
  <c r="A176" i="27" a="1"/>
  <c r="A177" i="27" a="1"/>
  <c r="A178" i="27" a="1"/>
  <c r="A179" i="27" a="1"/>
  <c r="A180" i="27" a="1"/>
  <c r="A181" i="27" a="1"/>
  <c r="A182" i="27" a="1"/>
  <c r="A183" i="27" a="1"/>
  <c r="A184" i="27" a="1"/>
  <c r="A185" i="27" a="1"/>
  <c r="A186" i="27" a="1"/>
  <c r="A187" i="27" a="1"/>
  <c r="A188" i="27" a="1"/>
  <c r="A189" i="27" a="1"/>
  <c r="A190" i="27" a="1"/>
  <c r="A191" i="27" a="1"/>
  <c r="A192" i="27" a="1"/>
  <c r="A193" i="27" a="1"/>
  <c r="A194" i="27" a="1"/>
  <c r="A195" i="27" a="1"/>
  <c r="A196" i="27" a="1"/>
  <c r="A197" i="27" a="1"/>
  <c r="A198" i="27" a="1"/>
  <c r="A199" i="27" a="1"/>
  <c r="A200" i="27" a="1"/>
  <c r="A201" i="27" a="1"/>
  <c r="A202" i="27" a="1"/>
  <c r="A203" i="27" a="1"/>
  <c r="A204" i="27" a="1"/>
  <c r="A205" i="27" a="1"/>
  <c r="A206" i="27" a="1"/>
  <c r="A207" i="27" a="1"/>
  <c r="A208" i="27" a="1"/>
  <c r="A209" i="27" a="1"/>
  <c r="A210" i="27" a="1"/>
  <c r="A211" i="27" a="1"/>
  <c r="A212" i="27" a="1"/>
  <c r="A213" i="27" a="1"/>
  <c r="A214" i="27" a="1"/>
  <c r="A215" i="27" a="1"/>
  <c r="A216" i="27" a="1"/>
  <c r="A217" i="27" a="1"/>
  <c r="A218" i="27" a="1"/>
  <c r="A219" i="27" a="1"/>
  <c r="A220" i="27" a="1"/>
  <c r="A221" i="27" a="1"/>
  <c r="A222" i="27" a="1"/>
  <c r="A223" i="27" a="1"/>
  <c r="A224" i="27" a="1"/>
  <c r="A225" i="27" a="1"/>
  <c r="A226" i="27" a="1"/>
  <c r="A227" i="27" a="1"/>
  <c r="A228" i="27" a="1"/>
  <c r="A229" i="27" a="1"/>
  <c r="A230" i="27" a="1"/>
  <c r="A231" i="27" a="1"/>
  <c r="A232" i="27" a="1"/>
  <c r="A233" i="27" a="1"/>
  <c r="A234" i="27" a="1"/>
  <c r="A235" i="27" a="1"/>
  <c r="A236" i="27" a="1"/>
  <c r="A237" i="27" a="1"/>
  <c r="A238" i="27" a="1"/>
  <c r="A239" i="27" a="1"/>
  <c r="A240" i="27" a="1"/>
  <c r="A241" i="27" a="1"/>
  <c r="A242" i="27" a="1"/>
  <c r="A243" i="27" a="1"/>
  <c r="A244" i="27" a="1"/>
  <c r="A245" i="27" a="1"/>
  <c r="A246" i="27" a="1"/>
  <c r="A247" i="27" a="1"/>
  <c r="A248" i="27" a="1"/>
  <c r="A249" i="27" a="1"/>
  <c r="A250" i="27" a="1"/>
  <c r="A251" i="27" a="1"/>
  <c r="A252" i="27" a="1"/>
  <c r="A253" i="27" a="1"/>
  <c r="A254" i="27" a="1"/>
  <c r="A255" i="27" a="1"/>
  <c r="A256" i="27" a="1"/>
  <c r="A257" i="27" a="1"/>
  <c r="A258" i="27" a="1"/>
  <c r="A259" i="27" a="1"/>
  <c r="A260" i="27" a="1"/>
  <c r="A261" i="27" a="1"/>
  <c r="A262" i="27" a="1"/>
  <c r="A263" i="27" a="1"/>
  <c r="A264" i="27" a="1"/>
  <c r="A265" i="27" a="1"/>
  <c r="A266" i="27" a="1"/>
  <c r="A267" i="27" a="1"/>
  <c r="A268" i="27" a="1"/>
  <c r="A269" i="27" a="1"/>
  <c r="A270" i="27" a="1"/>
  <c r="A271" i="27" a="1"/>
  <c r="A272" i="27" a="1"/>
  <c r="A273" i="27" a="1"/>
  <c r="A274" i="27" a="1"/>
  <c r="A275" i="27" a="1"/>
  <c r="A276" i="27" a="1"/>
  <c r="A277" i="27" a="1"/>
  <c r="A278" i="27" a="1"/>
  <c r="A279" i="27" a="1"/>
  <c r="A280" i="27" a="1"/>
  <c r="A281" i="27" a="1"/>
  <c r="A282" i="27" a="1"/>
  <c r="A283" i="27" a="1"/>
  <c r="A284" i="27" a="1"/>
  <c r="A285" i="27" a="1"/>
  <c r="A286" i="27" a="1"/>
  <c r="A287" i="27" a="1"/>
  <c r="A288" i="27" a="1"/>
  <c r="A289" i="27" a="1"/>
  <c r="A290" i="27" a="1"/>
  <c r="A291" i="27" a="1"/>
  <c r="A292" i="27" a="1"/>
  <c r="A293" i="27" a="1"/>
  <c r="A294" i="27" a="1"/>
  <c r="A295" i="27" a="1"/>
  <c r="A296" i="27" a="1"/>
  <c r="A297" i="27" a="1"/>
  <c r="A298" i="27" a="1"/>
  <c r="A299" i="27" a="1"/>
  <c r="A300" i="27" a="1"/>
  <c r="A301" i="27" a="1"/>
  <c r="A302" i="27" a="1"/>
  <c r="A303" i="27" a="1"/>
  <c r="A304" i="27" a="1"/>
  <c r="A305" i="27" a="1"/>
  <c r="A306" i="27" a="1"/>
  <c r="A307" i="27" a="1"/>
  <c r="A308" i="27" a="1"/>
  <c r="A309" i="27" a="1"/>
  <c r="A310" i="27" a="1"/>
  <c r="A311" i="27" a="1"/>
  <c r="A312" i="27" a="1"/>
  <c r="A313" i="27" a="1"/>
  <c r="A314" i="27" a="1"/>
  <c r="A315" i="27" a="1"/>
  <c r="A316" i="27" a="1"/>
  <c r="A317" i="27" a="1"/>
  <c r="A318" i="27" a="1"/>
  <c r="A319" i="27" a="1"/>
  <c r="A320" i="27" a="1"/>
  <c r="A321" i="27" a="1"/>
  <c r="A322" i="27" a="1"/>
  <c r="A323" i="27" a="1"/>
  <c r="A324" i="27" a="1"/>
  <c r="A325" i="27" a="1"/>
  <c r="A326" i="27" a="1"/>
  <c r="A327" i="27" a="1"/>
  <c r="A328" i="27" a="1"/>
  <c r="A329" i="27" a="1"/>
  <c r="A330" i="27" a="1"/>
  <c r="A331" i="27" a="1"/>
  <c r="A332" i="27" a="1"/>
  <c r="A333" i="27" a="1"/>
  <c r="A334" i="27" a="1"/>
  <c r="A335" i="27" a="1"/>
  <c r="A336" i="27" a="1"/>
  <c r="A337" i="27" a="1"/>
  <c r="A338" i="27" a="1"/>
  <c r="A339" i="27" a="1"/>
  <c r="A340" i="27" a="1"/>
  <c r="A341" i="27" a="1"/>
  <c r="A342" i="27" a="1"/>
  <c r="A343" i="27" a="1"/>
  <c r="A344" i="27" a="1"/>
  <c r="A345" i="27" a="1"/>
  <c r="A346" i="27" a="1"/>
  <c r="A347" i="27" a="1"/>
  <c r="A348" i="27" a="1"/>
  <c r="A349" i="27" a="1"/>
  <c r="A350" i="27" a="1"/>
  <c r="A351" i="27" a="1"/>
  <c r="A352" i="27" a="1"/>
  <c r="A353" i="27" a="1"/>
  <c r="A354" i="27" a="1"/>
  <c r="A355" i="27" a="1"/>
  <c r="A356" i="27" a="1"/>
  <c r="A357" i="27" a="1"/>
  <c r="A358" i="27" a="1"/>
  <c r="A359" i="27" a="1"/>
  <c r="A360" i="27" a="1"/>
  <c r="A361" i="27" a="1"/>
  <c r="A362" i="27" a="1"/>
  <c r="A363" i="27" a="1"/>
  <c r="A364" i="27" a="1"/>
  <c r="A365" i="27" a="1"/>
  <c r="A366" i="27" a="1"/>
  <c r="A367" i="27" a="1"/>
  <c r="A368" i="27" a="1"/>
  <c r="A369" i="27" a="1"/>
  <c r="A370" i="27" a="1"/>
  <c r="A371" i="27" a="1"/>
  <c r="A372" i="27" a="1"/>
  <c r="A373" i="27" a="1"/>
  <c r="A374" i="27" a="1"/>
  <c r="A375" i="27" a="1"/>
  <c r="A376" i="27" a="1"/>
  <c r="A377" i="27" a="1"/>
  <c r="A378" i="27" a="1"/>
  <c r="A379" i="27" a="1"/>
  <c r="A380" i="27" a="1"/>
  <c r="A381" i="27" a="1"/>
  <c r="A382" i="27" a="1"/>
  <c r="A382" i="27" l="1"/>
  <c r="A381" i="27"/>
  <c r="A380" i="27"/>
  <c r="A379" i="27"/>
  <c r="A378" i="27"/>
  <c r="A377" i="27"/>
  <c r="A376" i="27"/>
  <c r="A375" i="27"/>
  <c r="A374" i="27"/>
  <c r="A373" i="27"/>
  <c r="A372" i="27"/>
  <c r="A371" i="27"/>
  <c r="A370" i="27"/>
  <c r="A369" i="27"/>
  <c r="A368" i="27"/>
  <c r="A367" i="27"/>
  <c r="A366" i="27"/>
  <c r="A365" i="27"/>
  <c r="A364" i="27"/>
  <c r="A363" i="27"/>
  <c r="A362" i="27"/>
  <c r="A361" i="27"/>
  <c r="A360" i="27"/>
  <c r="A359" i="27"/>
  <c r="A358" i="27"/>
  <c r="A357" i="27"/>
  <c r="A356" i="27"/>
  <c r="A355" i="27"/>
  <c r="A354" i="27"/>
  <c r="A353" i="27"/>
  <c r="A352" i="27"/>
  <c r="A351" i="27"/>
  <c r="A350" i="27"/>
  <c r="A349" i="27"/>
  <c r="A348" i="27"/>
  <c r="A347" i="27"/>
  <c r="A346" i="27"/>
  <c r="A345" i="27"/>
  <c r="A344" i="27"/>
  <c r="A343" i="27"/>
  <c r="A342" i="27"/>
  <c r="A341" i="27"/>
  <c r="A340" i="27"/>
  <c r="A339" i="27"/>
  <c r="A338" i="27"/>
  <c r="A337" i="27"/>
  <c r="A336" i="27"/>
  <c r="A335" i="27"/>
  <c r="A334" i="27"/>
  <c r="A333" i="27"/>
  <c r="A332" i="27"/>
  <c r="A331" i="27"/>
  <c r="A330" i="27"/>
  <c r="A329" i="27"/>
  <c r="A328" i="27"/>
  <c r="A327" i="27"/>
  <c r="A326" i="27"/>
  <c r="A325" i="27"/>
  <c r="A324" i="27"/>
  <c r="A323" i="27"/>
  <c r="A322" i="27"/>
  <c r="A321" i="27"/>
  <c r="A320" i="27"/>
  <c r="A319" i="27"/>
  <c r="A318" i="27"/>
  <c r="A317" i="27"/>
  <c r="A316" i="27"/>
  <c r="A315" i="27"/>
  <c r="A314" i="27"/>
  <c r="A313" i="27"/>
  <c r="A312" i="27"/>
  <c r="A311" i="27"/>
  <c r="A310" i="27"/>
  <c r="A309" i="27"/>
  <c r="A308" i="27"/>
  <c r="A307" i="27"/>
  <c r="A306" i="27"/>
  <c r="A305" i="27"/>
  <c r="A304" i="27"/>
  <c r="A303" i="27"/>
  <c r="A302" i="27"/>
  <c r="A301" i="27"/>
  <c r="A300" i="27"/>
  <c r="A299" i="27"/>
  <c r="A298" i="27"/>
  <c r="A297" i="27"/>
  <c r="A296" i="27"/>
  <c r="A295" i="27"/>
  <c r="A294" i="27"/>
  <c r="A293" i="27"/>
  <c r="A292" i="27"/>
  <c r="A291" i="27"/>
  <c r="A290" i="27"/>
  <c r="A289" i="27"/>
  <c r="A288" i="27"/>
  <c r="A287" i="27"/>
  <c r="A286" i="27"/>
  <c r="A285" i="27"/>
  <c r="A284" i="27"/>
  <c r="A283" i="27"/>
  <c r="A282" i="27"/>
  <c r="A281" i="27"/>
  <c r="A280" i="27"/>
  <c r="A279" i="27"/>
  <c r="A278" i="27"/>
  <c r="A277" i="27"/>
  <c r="A276" i="27"/>
  <c r="A275" i="27"/>
  <c r="A274" i="27"/>
  <c r="A273" i="27"/>
  <c r="A272" i="27"/>
  <c r="A271" i="27"/>
  <c r="A270" i="27"/>
  <c r="A269" i="27"/>
  <c r="A268" i="27"/>
  <c r="A267" i="27"/>
  <c r="A266" i="27"/>
  <c r="A265" i="27"/>
  <c r="A264" i="27"/>
  <c r="A263" i="27"/>
  <c r="A262" i="27"/>
  <c r="A261" i="27"/>
  <c r="A260" i="27"/>
  <c r="A259" i="27"/>
  <c r="A258" i="27"/>
  <c r="A257" i="27"/>
  <c r="A256" i="27"/>
  <c r="A255" i="27"/>
  <c r="A254" i="27"/>
  <c r="A253" i="27"/>
  <c r="A252" i="27"/>
  <c r="A251" i="27"/>
  <c r="A250" i="27"/>
  <c r="A249" i="27"/>
  <c r="A248" i="27"/>
  <c r="A247" i="27"/>
  <c r="A246" i="27"/>
  <c r="A245" i="27"/>
  <c r="A244" i="27"/>
  <c r="A243" i="27"/>
  <c r="A242" i="27"/>
  <c r="A241" i="27"/>
  <c r="A240" i="27"/>
  <c r="A239" i="27"/>
  <c r="A238" i="27"/>
  <c r="A237" i="27"/>
  <c r="A236" i="27"/>
  <c r="A235" i="27"/>
  <c r="A234" i="27"/>
  <c r="A233" i="27"/>
  <c r="A232" i="27"/>
  <c r="A231" i="27"/>
  <c r="A230" i="27"/>
  <c r="A229" i="27"/>
  <c r="A228" i="27"/>
  <c r="A227" i="27"/>
  <c r="A226" i="27"/>
  <c r="A225" i="27"/>
  <c r="A224" i="27"/>
  <c r="A223" i="27"/>
  <c r="A222" i="27"/>
  <c r="A221" i="27"/>
  <c r="A220" i="27"/>
  <c r="A219" i="27"/>
  <c r="A218" i="27"/>
  <c r="A217" i="27"/>
  <c r="A216" i="27"/>
  <c r="A215" i="27"/>
  <c r="A214" i="27"/>
  <c r="A213" i="27"/>
  <c r="A212" i="27"/>
  <c r="A211" i="27"/>
  <c r="A210" i="27"/>
  <c r="A209" i="27"/>
  <c r="A208" i="27"/>
  <c r="A207" i="27"/>
  <c r="A206" i="27"/>
  <c r="A205" i="27"/>
  <c r="A204" i="27"/>
  <c r="A203" i="27"/>
  <c r="A202" i="27"/>
  <c r="A201" i="27"/>
  <c r="A200" i="27"/>
  <c r="A199" i="27"/>
  <c r="A198" i="27"/>
  <c r="A197" i="27"/>
  <c r="A196" i="27"/>
  <c r="A195" i="27"/>
  <c r="A194" i="27"/>
  <c r="A193" i="27"/>
  <c r="A192" i="27"/>
  <c r="A191" i="27"/>
  <c r="A190" i="27"/>
  <c r="A189" i="27"/>
  <c r="A188" i="27"/>
  <c r="A187" i="27"/>
  <c r="A186" i="27"/>
  <c r="A185" i="27"/>
  <c r="A184" i="27"/>
  <c r="A183" i="27"/>
  <c r="A182" i="27"/>
  <c r="A181" i="27"/>
  <c r="A180" i="27"/>
  <c r="A179" i="27"/>
  <c r="A178" i="27"/>
  <c r="A177" i="27"/>
  <c r="A176" i="27"/>
  <c r="A175" i="27"/>
  <c r="A174" i="27"/>
  <c r="A173" i="27"/>
  <c r="A172" i="27"/>
  <c r="A171" i="27"/>
  <c r="A170" i="27"/>
  <c r="A169" i="27"/>
  <c r="A168" i="27"/>
  <c r="A167" i="27"/>
  <c r="A166" i="27"/>
  <c r="A165" i="27"/>
  <c r="A164" i="27"/>
  <c r="A163" i="27"/>
  <c r="A162" i="27"/>
  <c r="A161" i="27"/>
  <c r="A160" i="27"/>
  <c r="A159" i="27"/>
  <c r="A158" i="27"/>
  <c r="A157" i="27"/>
  <c r="A156" i="27"/>
  <c r="A155" i="27"/>
  <c r="A154" i="27"/>
  <c r="A153" i="27"/>
  <c r="A152" i="27"/>
  <c r="A151" i="27"/>
  <c r="A150" i="27"/>
  <c r="A149" i="27"/>
  <c r="A148" i="27"/>
  <c r="A147" i="27"/>
  <c r="A146" i="27"/>
  <c r="A145" i="27"/>
  <c r="A144" i="27"/>
  <c r="A143" i="27"/>
  <c r="A142" i="27"/>
  <c r="A141" i="27"/>
  <c r="A140" i="27"/>
  <c r="A139" i="27"/>
  <c r="A138" i="27"/>
  <c r="A137" i="27"/>
  <c r="A136" i="27"/>
  <c r="A135" i="27"/>
  <c r="A134" i="27"/>
  <c r="A133" i="27"/>
  <c r="A132" i="27"/>
  <c r="A131" i="27"/>
  <c r="A130" i="27"/>
  <c r="A129" i="27"/>
  <c r="A128" i="27"/>
  <c r="A127" i="27"/>
  <c r="A126" i="27"/>
  <c r="A125" i="27"/>
  <c r="A124" i="27"/>
  <c r="A123" i="27"/>
  <c r="A122" i="27"/>
  <c r="A121" i="27"/>
  <c r="A120" i="27"/>
  <c r="A119" i="27"/>
  <c r="A118" i="27"/>
  <c r="A117" i="27"/>
  <c r="A116" i="27"/>
  <c r="A115" i="27"/>
  <c r="A114" i="27"/>
  <c r="A113" i="27"/>
  <c r="A112" i="27"/>
  <c r="A111" i="27"/>
  <c r="A110" i="27"/>
  <c r="A109" i="27"/>
  <c r="A108" i="27"/>
  <c r="A107" i="27"/>
  <c r="A106" i="27"/>
  <c r="A105" i="27"/>
  <c r="A104" i="27"/>
  <c r="A103" i="27"/>
  <c r="A102" i="27"/>
  <c r="A101" i="27"/>
  <c r="A100" i="27"/>
  <c r="A99" i="27"/>
  <c r="A98" i="27"/>
  <c r="A97" i="27"/>
  <c r="A96" i="27"/>
  <c r="A95" i="27"/>
  <c r="A94" i="27"/>
  <c r="A93" i="27"/>
  <c r="A92" i="27"/>
  <c r="A91" i="27"/>
  <c r="A90" i="27"/>
  <c r="A89" i="27"/>
  <c r="A88" i="27"/>
  <c r="A87" i="27"/>
  <c r="A86" i="27"/>
  <c r="A85" i="27"/>
  <c r="A84" i="27"/>
  <c r="A83" i="27"/>
  <c r="A82" i="27"/>
  <c r="A81" i="27"/>
  <c r="A80" i="27"/>
  <c r="A79" i="27"/>
  <c r="A78" i="27"/>
  <c r="A77" i="27"/>
  <c r="A76" i="27"/>
  <c r="A75" i="27"/>
  <c r="A74" i="27"/>
  <c r="A73" i="27"/>
  <c r="A72" i="27"/>
  <c r="A71" i="27"/>
  <c r="A70" i="27"/>
  <c r="A69" i="27"/>
  <c r="A68" i="27"/>
  <c r="A67" i="27"/>
  <c r="A66" i="27"/>
  <c r="A65" i="27"/>
  <c r="A64" i="27"/>
  <c r="A63" i="27"/>
  <c r="A62" i="27"/>
  <c r="A61" i="27"/>
  <c r="A60" i="27"/>
  <c r="A59" i="27"/>
  <c r="A58" i="27"/>
  <c r="A57" i="27"/>
  <c r="A56" i="27"/>
  <c r="A55" i="27"/>
  <c r="A54" i="27"/>
  <c r="A53" i="27"/>
  <c r="A52" i="27"/>
  <c r="A51" i="27"/>
  <c r="A50" i="27"/>
  <c r="A49" i="27"/>
  <c r="A48" i="27"/>
  <c r="A47" i="27"/>
  <c r="A46" i="27"/>
  <c r="A45" i="27"/>
  <c r="A44" i="27"/>
  <c r="A43" i="27"/>
  <c r="A42" i="27"/>
  <c r="A41" i="27"/>
  <c r="A40" i="27"/>
  <c r="A39" i="27"/>
  <c r="A38" i="27"/>
  <c r="A37" i="27"/>
  <c r="A36" i="27"/>
  <c r="A35" i="27"/>
  <c r="A34" i="27"/>
  <c r="A33" i="27"/>
  <c r="A32" i="27"/>
  <c r="A31" i="27"/>
  <c r="A30" i="27"/>
  <c r="A29" i="27"/>
  <c r="A28" i="27"/>
  <c r="A27" i="27"/>
  <c r="A26" i="27"/>
  <c r="A25" i="27"/>
  <c r="A24" i="27"/>
  <c r="A23" i="27"/>
  <c r="A22" i="27"/>
  <c r="A21" i="27"/>
  <c r="A20" i="27"/>
  <c r="A19" i="27"/>
  <c r="A18" i="27"/>
  <c r="A17" i="27"/>
  <c r="A16" i="27"/>
  <c r="A15" i="27"/>
  <c r="A14" i="27"/>
  <c r="A13" i="27"/>
  <c r="A12" i="27"/>
  <c r="A11" i="27"/>
  <c r="A10" i="27"/>
  <c r="A9" i="27"/>
  <c r="A8" i="27"/>
  <c r="A7" i="27"/>
  <c r="A6" i="27"/>
  <c r="A5" i="27"/>
  <c r="A4" i="27"/>
  <c r="A3" i="27"/>
  <c r="A2" i="27"/>
  <c r="B382" i="27"/>
  <c r="B381" i="27"/>
  <c r="B380" i="27"/>
  <c r="B379" i="27"/>
  <c r="B378" i="27"/>
  <c r="B377" i="27"/>
  <c r="B376" i="27"/>
  <c r="B375" i="27"/>
  <c r="B374" i="27"/>
  <c r="B373" i="27"/>
  <c r="B372" i="27"/>
  <c r="B371" i="27"/>
  <c r="B370" i="27"/>
  <c r="B369" i="27"/>
  <c r="B368" i="27"/>
  <c r="B367" i="27"/>
  <c r="B366" i="27"/>
  <c r="B365" i="27"/>
  <c r="B364" i="27"/>
  <c r="B363" i="27"/>
  <c r="B362" i="27"/>
  <c r="B361" i="27"/>
  <c r="B360" i="27"/>
  <c r="B359" i="27"/>
  <c r="B358" i="27"/>
  <c r="B357" i="27"/>
  <c r="B356" i="27"/>
  <c r="B355" i="27"/>
  <c r="B354" i="27"/>
  <c r="B353" i="27"/>
  <c r="B352" i="27"/>
  <c r="B351" i="27"/>
  <c r="B350" i="27"/>
  <c r="B349" i="27"/>
  <c r="B348" i="27"/>
  <c r="B347" i="27"/>
  <c r="B346" i="27"/>
  <c r="B345" i="27"/>
  <c r="B344" i="27"/>
  <c r="B343" i="27"/>
  <c r="B342" i="27"/>
  <c r="B341" i="27"/>
  <c r="B340" i="27"/>
  <c r="B339" i="27"/>
  <c r="B338" i="27"/>
  <c r="B337" i="27"/>
  <c r="B336" i="27"/>
  <c r="B335" i="27"/>
  <c r="B334" i="27"/>
  <c r="B333" i="27"/>
  <c r="B332" i="27"/>
  <c r="B331" i="27"/>
  <c r="B330" i="27"/>
  <c r="B329" i="27"/>
  <c r="B328" i="27"/>
  <c r="B327" i="27"/>
  <c r="B326" i="27"/>
  <c r="B325" i="27"/>
  <c r="B324" i="27"/>
  <c r="B323" i="27"/>
  <c r="B322" i="27"/>
  <c r="B321" i="27"/>
  <c r="B320" i="27"/>
  <c r="B319" i="27"/>
  <c r="B318" i="27"/>
  <c r="B317" i="27"/>
  <c r="B316" i="27"/>
  <c r="B315" i="27"/>
  <c r="B314" i="27"/>
  <c r="B313" i="27"/>
  <c r="B312" i="27"/>
  <c r="B311" i="27"/>
  <c r="B310" i="27"/>
  <c r="B309" i="27"/>
  <c r="B308" i="27"/>
  <c r="B307" i="27"/>
  <c r="B306" i="27"/>
  <c r="B305" i="27"/>
  <c r="B304" i="27"/>
  <c r="B303" i="27"/>
  <c r="B302" i="27"/>
  <c r="B301" i="27"/>
  <c r="B300" i="27"/>
  <c r="B299" i="27"/>
  <c r="B298" i="27"/>
  <c r="B297" i="27"/>
  <c r="B296" i="27"/>
  <c r="B295" i="27"/>
  <c r="B294" i="27"/>
  <c r="B293" i="27"/>
  <c r="B292" i="27"/>
  <c r="B291" i="27"/>
  <c r="B290" i="27"/>
  <c r="B289" i="27"/>
  <c r="B288" i="27"/>
  <c r="B287" i="27"/>
  <c r="B286" i="27"/>
  <c r="B285" i="27"/>
  <c r="B284" i="27"/>
  <c r="B283" i="27"/>
  <c r="B282" i="27"/>
  <c r="B281" i="27"/>
  <c r="B280" i="27"/>
  <c r="B279" i="27"/>
  <c r="B278" i="27"/>
  <c r="B277" i="27"/>
  <c r="B276" i="27"/>
  <c r="B275" i="27"/>
  <c r="B274" i="27"/>
  <c r="B273" i="27"/>
  <c r="B272" i="27"/>
  <c r="B271" i="27"/>
  <c r="B270" i="27"/>
  <c r="B269" i="27"/>
  <c r="B268" i="27"/>
  <c r="B267" i="27"/>
  <c r="B266" i="27"/>
  <c r="B265" i="27"/>
  <c r="B264" i="27"/>
  <c r="B263" i="27"/>
  <c r="B262" i="27"/>
  <c r="B261" i="27"/>
  <c r="B260" i="27"/>
  <c r="B259" i="27"/>
  <c r="B258" i="27"/>
  <c r="B257" i="27"/>
  <c r="B256" i="27"/>
  <c r="B255" i="27"/>
  <c r="B254" i="27"/>
  <c r="B253" i="27"/>
  <c r="B252" i="27"/>
  <c r="B251" i="27"/>
  <c r="B250" i="27"/>
  <c r="B249" i="27"/>
  <c r="B248" i="27"/>
  <c r="B247" i="27"/>
  <c r="B246" i="27"/>
  <c r="B245" i="27"/>
  <c r="B244" i="27"/>
  <c r="B243" i="27"/>
  <c r="B242" i="27"/>
  <c r="B241" i="27"/>
  <c r="B240" i="27"/>
  <c r="B239" i="27"/>
  <c r="B238" i="27"/>
  <c r="B237" i="27"/>
  <c r="B236" i="27"/>
  <c r="B235" i="27"/>
  <c r="B234" i="27"/>
  <c r="B233" i="27"/>
  <c r="B232" i="27"/>
  <c r="B231" i="27"/>
  <c r="B230" i="27"/>
  <c r="B229" i="27"/>
  <c r="B228" i="27"/>
  <c r="B227" i="27"/>
  <c r="B226" i="27"/>
  <c r="B225" i="27"/>
  <c r="B224" i="27"/>
  <c r="B223" i="27"/>
  <c r="B222" i="27"/>
  <c r="B221" i="27"/>
  <c r="B220" i="27"/>
  <c r="B219" i="27"/>
  <c r="B218" i="27"/>
  <c r="B217" i="27"/>
  <c r="B216" i="27"/>
  <c r="B215" i="27"/>
  <c r="B214" i="27"/>
  <c r="B213" i="27"/>
  <c r="B212" i="27"/>
  <c r="B211" i="27"/>
  <c r="B210" i="27"/>
  <c r="B209" i="27"/>
  <c r="B208" i="27"/>
  <c r="B207" i="27"/>
  <c r="B206" i="27"/>
  <c r="B205" i="27"/>
  <c r="B204" i="27"/>
  <c r="B203" i="27"/>
  <c r="B202" i="27"/>
  <c r="B201" i="27"/>
  <c r="B200" i="27"/>
  <c r="B199" i="27"/>
  <c r="B198" i="27"/>
  <c r="B197" i="27"/>
  <c r="B196" i="27"/>
  <c r="B195" i="27"/>
  <c r="B194" i="27"/>
  <c r="B193" i="27"/>
  <c r="B192" i="27"/>
  <c r="B191" i="27"/>
  <c r="B190" i="27"/>
  <c r="B189" i="27"/>
  <c r="B188" i="27"/>
  <c r="B187" i="27"/>
  <c r="B186" i="27"/>
  <c r="B185" i="27"/>
  <c r="B184" i="27"/>
  <c r="B183" i="27"/>
  <c r="B182" i="27"/>
  <c r="B181" i="27"/>
  <c r="B180" i="27"/>
  <c r="B179" i="27"/>
  <c r="B178" i="27"/>
  <c r="B177" i="27"/>
  <c r="B176" i="27"/>
  <c r="B175" i="27"/>
  <c r="B174" i="27"/>
  <c r="B173" i="27"/>
  <c r="B172" i="27"/>
  <c r="B171" i="27"/>
  <c r="B170" i="27"/>
  <c r="B169" i="27"/>
  <c r="B168" i="27"/>
  <c r="B167" i="27"/>
  <c r="B166" i="27"/>
  <c r="B165" i="27"/>
  <c r="B164" i="27"/>
  <c r="B163" i="27"/>
  <c r="B162" i="27"/>
  <c r="B161" i="27"/>
  <c r="B160" i="27"/>
  <c r="B159" i="27"/>
  <c r="B158" i="27"/>
  <c r="B157" i="27"/>
  <c r="B156" i="27"/>
  <c r="B155" i="27"/>
  <c r="B154" i="27"/>
  <c r="B153"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17" i="27"/>
  <c r="B116" i="27"/>
  <c r="B115" i="27"/>
  <c r="B114" i="27"/>
  <c r="B113" i="27"/>
  <c r="B112" i="27"/>
  <c r="B111" i="27"/>
  <c r="B110" i="27"/>
  <c r="B109" i="27"/>
  <c r="B108" i="27"/>
  <c r="B107" i="27"/>
  <c r="B106" i="27"/>
  <c r="B105" i="27"/>
  <c r="B104" i="27"/>
  <c r="B103"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51" i="27"/>
  <c r="B50" i="27"/>
  <c r="B49" i="27"/>
  <c r="B48" i="27"/>
  <c r="B47" i="27"/>
  <c r="B46" i="27"/>
  <c r="B45" i="27"/>
  <c r="B44" i="27"/>
  <c r="B43" i="27"/>
  <c r="B42" i="27"/>
  <c r="B41" i="27"/>
  <c r="B40" i="27"/>
  <c r="B39" i="27"/>
  <c r="B38" i="27"/>
  <c r="B37" i="27"/>
  <c r="B36" i="27"/>
  <c r="B35"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B6" i="27"/>
  <c r="B5" i="27"/>
  <c r="B4" i="27"/>
  <c r="B3" i="27"/>
  <c r="B2" i="27"/>
  <c r="C382" i="27"/>
  <c r="C381" i="27"/>
  <c r="C380" i="27"/>
  <c r="C379" i="27"/>
  <c r="C378" i="27"/>
  <c r="C377" i="27"/>
  <c r="C376" i="27"/>
  <c r="C375" i="27"/>
  <c r="C374" i="27"/>
  <c r="C373" i="27"/>
  <c r="C372" i="27"/>
  <c r="C371" i="27"/>
  <c r="C370" i="27"/>
  <c r="C369" i="27"/>
  <c r="C368" i="27"/>
  <c r="C367" i="27"/>
  <c r="C366" i="27"/>
  <c r="C365" i="27"/>
  <c r="C364" i="27"/>
  <c r="C363" i="27"/>
  <c r="C362" i="27"/>
  <c r="C361" i="27"/>
  <c r="C360" i="27"/>
  <c r="C359" i="27"/>
  <c r="C358" i="27"/>
  <c r="C357" i="27"/>
  <c r="C356" i="27"/>
  <c r="C355" i="27"/>
  <c r="C354" i="27"/>
  <c r="C353" i="27"/>
  <c r="C352" i="27"/>
  <c r="C351" i="27"/>
  <c r="C350" i="27"/>
  <c r="C349" i="27"/>
  <c r="C348" i="27"/>
  <c r="C347" i="27"/>
  <c r="C346" i="27"/>
  <c r="C345" i="27"/>
  <c r="C344" i="27"/>
  <c r="C343" i="27"/>
  <c r="C342" i="27"/>
  <c r="C341" i="27"/>
  <c r="C340" i="27"/>
  <c r="C339" i="27"/>
  <c r="C338" i="27"/>
  <c r="C337" i="27"/>
  <c r="C336" i="27"/>
  <c r="C335" i="27"/>
  <c r="C334" i="27"/>
  <c r="C333" i="27"/>
  <c r="C332" i="27"/>
  <c r="C331" i="27"/>
  <c r="C330" i="27"/>
  <c r="C329" i="27"/>
  <c r="C328" i="27"/>
  <c r="C327" i="27"/>
  <c r="C326" i="27"/>
  <c r="C325" i="27"/>
  <c r="C324" i="27"/>
  <c r="C323" i="27"/>
  <c r="C322" i="27"/>
  <c r="C321" i="27"/>
  <c r="C320" i="27"/>
  <c r="C319" i="27"/>
  <c r="C318" i="27"/>
  <c r="C317" i="27"/>
  <c r="C316" i="27"/>
  <c r="C315" i="27"/>
  <c r="C314" i="27"/>
  <c r="C313" i="27"/>
  <c r="C312" i="27"/>
  <c r="C311" i="27"/>
  <c r="C310" i="27"/>
  <c r="C309" i="27"/>
  <c r="C308" i="27"/>
  <c r="C307" i="27"/>
  <c r="C306" i="27"/>
  <c r="C305" i="27"/>
  <c r="C304" i="27"/>
  <c r="C303" i="27"/>
  <c r="C302" i="27"/>
  <c r="C301" i="27"/>
  <c r="C300" i="27"/>
  <c r="C299" i="27"/>
  <c r="C298" i="27"/>
  <c r="C297" i="27"/>
  <c r="C296" i="27"/>
  <c r="C295" i="27"/>
  <c r="C294" i="27"/>
  <c r="C293" i="27"/>
  <c r="C292" i="27"/>
  <c r="C291" i="27"/>
  <c r="C290" i="27"/>
  <c r="C289" i="27"/>
  <c r="C288" i="27"/>
  <c r="C287" i="27"/>
  <c r="C286" i="27"/>
  <c r="C285" i="27"/>
  <c r="C284" i="27"/>
  <c r="C283" i="27"/>
  <c r="C282" i="27"/>
  <c r="C281" i="27"/>
  <c r="C280" i="27"/>
  <c r="C279" i="27"/>
  <c r="C278" i="27"/>
  <c r="C277" i="27"/>
  <c r="C276" i="27"/>
  <c r="C275" i="27"/>
  <c r="C274" i="27"/>
  <c r="C273" i="27"/>
  <c r="C272" i="27"/>
  <c r="C271" i="27"/>
  <c r="C270" i="27"/>
  <c r="C269" i="27"/>
  <c r="C268" i="27"/>
  <c r="C267" i="27"/>
  <c r="C266" i="27"/>
  <c r="C265" i="27"/>
  <c r="C264" i="27"/>
  <c r="C263" i="27"/>
  <c r="C262" i="27"/>
  <c r="C261" i="27"/>
  <c r="C260" i="27"/>
  <c r="C259" i="27"/>
  <c r="C258" i="27"/>
  <c r="C257" i="27"/>
  <c r="C256" i="27"/>
  <c r="C255" i="27"/>
  <c r="C254" i="27"/>
  <c r="C253" i="27"/>
  <c r="C252" i="27"/>
  <c r="C251" i="27"/>
  <c r="C250" i="27"/>
  <c r="C249" i="27"/>
  <c r="C248" i="27"/>
  <c r="C247" i="27"/>
  <c r="C246" i="27"/>
  <c r="C245" i="27"/>
  <c r="C244" i="27"/>
  <c r="C243" i="27"/>
  <c r="C242" i="27"/>
  <c r="C241" i="27"/>
  <c r="C240" i="27"/>
  <c r="C239" i="27"/>
  <c r="C238" i="27"/>
  <c r="C237" i="27"/>
  <c r="C236" i="27"/>
  <c r="C235" i="27"/>
  <c r="C234" i="27"/>
  <c r="C233" i="27"/>
  <c r="C232" i="27"/>
  <c r="C231" i="27"/>
  <c r="C230" i="27"/>
  <c r="C229" i="27"/>
  <c r="C228" i="27"/>
  <c r="C227" i="27"/>
  <c r="C226" i="27"/>
  <c r="C225" i="27"/>
  <c r="C224" i="27"/>
  <c r="C223" i="27"/>
  <c r="C222" i="27"/>
  <c r="C221" i="27"/>
  <c r="C220" i="27"/>
  <c r="C219" i="27"/>
  <c r="C218" i="27"/>
  <c r="C217" i="27"/>
  <c r="C216" i="27"/>
  <c r="C215" i="27"/>
  <c r="C214" i="27"/>
  <c r="C213" i="27"/>
  <c r="C212" i="27"/>
  <c r="C211" i="27"/>
  <c r="C210" i="27"/>
  <c r="C209" i="27"/>
  <c r="C208" i="27"/>
  <c r="C207" i="27"/>
  <c r="C206" i="27"/>
  <c r="C205" i="27"/>
  <c r="C204" i="27"/>
  <c r="C203" i="27"/>
  <c r="C202" i="27"/>
  <c r="C201" i="27"/>
  <c r="C200" i="27"/>
  <c r="C199" i="27"/>
  <c r="C198" i="27"/>
  <c r="C197" i="27"/>
  <c r="C196" i="27"/>
  <c r="C195" i="27"/>
  <c r="C194" i="27"/>
  <c r="C193" i="27"/>
  <c r="C192" i="27"/>
  <c r="C191" i="27"/>
  <c r="C190" i="27"/>
  <c r="C189" i="27"/>
  <c r="C188" i="27"/>
  <c r="C187" i="27"/>
  <c r="C186" i="27"/>
  <c r="C185" i="27"/>
  <c r="C184" i="27"/>
  <c r="C183" i="27"/>
  <c r="C182" i="27"/>
  <c r="C181" i="27"/>
  <c r="C180" i="27"/>
  <c r="C179" i="27"/>
  <c r="C178" i="27"/>
  <c r="C177" i="27"/>
  <c r="C176" i="27"/>
  <c r="C175" i="27"/>
  <c r="C174" i="27"/>
  <c r="C173" i="27"/>
  <c r="C172" i="27"/>
  <c r="C171" i="27"/>
  <c r="C170" i="27"/>
  <c r="C169" i="27"/>
  <c r="C168" i="27"/>
  <c r="C167" i="27"/>
  <c r="C166" i="27"/>
  <c r="C165" i="27"/>
  <c r="C164" i="27"/>
  <c r="C163" i="27"/>
  <c r="C162" i="27"/>
  <c r="C161" i="27"/>
  <c r="C160" i="27"/>
  <c r="C159" i="27"/>
  <c r="C158" i="27"/>
  <c r="C157" i="27"/>
  <c r="C156" i="27"/>
  <c r="C155" i="27"/>
  <c r="C154" i="27"/>
  <c r="C153" i="27"/>
  <c r="C152" i="27"/>
  <c r="C151" i="27"/>
  <c r="C150" i="27"/>
  <c r="C149" i="27"/>
  <c r="C148" i="27"/>
  <c r="C147" i="27"/>
  <c r="C146" i="27"/>
  <c r="C145" i="27"/>
  <c r="C144" i="27"/>
  <c r="C143" i="27"/>
  <c r="C142" i="27"/>
  <c r="C141" i="27"/>
  <c r="C140" i="27"/>
  <c r="C139" i="27"/>
  <c r="C138" i="27"/>
  <c r="C137" i="27"/>
  <c r="C136" i="27"/>
  <c r="C135" i="27"/>
  <c r="C134" i="27"/>
  <c r="C133" i="27"/>
  <c r="C132" i="27"/>
  <c r="C131" i="27"/>
  <c r="C130" i="27"/>
  <c r="C129" i="27"/>
  <c r="C128" i="27"/>
  <c r="C127" i="27"/>
  <c r="C126" i="27"/>
  <c r="C125" i="27"/>
  <c r="C124" i="27"/>
  <c r="C123" i="27"/>
  <c r="C122" i="27"/>
  <c r="C121" i="27"/>
  <c r="C120" i="27"/>
  <c r="C119" i="27"/>
  <c r="C118" i="27"/>
  <c r="C117" i="27"/>
  <c r="C116" i="27"/>
  <c r="C115" i="27"/>
  <c r="C114" i="27"/>
  <c r="C113" i="27"/>
  <c r="C112" i="27"/>
  <c r="C111" i="27"/>
  <c r="C110" i="27"/>
  <c r="C109" i="27"/>
  <c r="C108" i="27"/>
  <c r="C107" i="27"/>
  <c r="C106" i="27"/>
  <c r="C105" i="27"/>
  <c r="C104" i="27"/>
  <c r="C103" i="27"/>
  <c r="C102" i="27"/>
  <c r="C101" i="27"/>
  <c r="C100" i="27"/>
  <c r="C99" i="27"/>
  <c r="C98" i="27"/>
  <c r="C97" i="27"/>
  <c r="C96" i="27"/>
  <c r="C95" i="27"/>
  <c r="C94" i="27"/>
  <c r="C93" i="27"/>
  <c r="C92" i="27"/>
  <c r="C91" i="27"/>
  <c r="C90" i="27"/>
  <c r="C89" i="27"/>
  <c r="C88" i="27"/>
  <c r="C87" i="27"/>
  <c r="C86" i="27"/>
  <c r="C85" i="27"/>
  <c r="C84" i="27"/>
  <c r="C83" i="27"/>
  <c r="C82" i="27"/>
  <c r="C81" i="27"/>
  <c r="C80" i="27"/>
  <c r="C79" i="27"/>
  <c r="C78" i="27"/>
  <c r="C77" i="27"/>
  <c r="C76" i="27"/>
  <c r="C75" i="27"/>
  <c r="C74" i="27"/>
  <c r="C73" i="27"/>
  <c r="C72" i="27"/>
  <c r="C71" i="27"/>
  <c r="C70" i="27"/>
  <c r="C69" i="27"/>
  <c r="C68" i="27"/>
  <c r="C67" i="27"/>
  <c r="C66" i="27"/>
  <c r="C65" i="27"/>
  <c r="C64" i="27"/>
  <c r="C63" i="27"/>
  <c r="C62" i="27"/>
  <c r="C61" i="27"/>
  <c r="C60" i="27"/>
  <c r="C59" i="27"/>
  <c r="C58" i="27"/>
  <c r="C57" i="27"/>
  <c r="C56" i="27"/>
  <c r="C55" i="27"/>
  <c r="C54" i="27"/>
  <c r="C53" i="27"/>
  <c r="C52" i="27"/>
  <c r="C51" i="27"/>
  <c r="C50" i="27"/>
  <c r="C49" i="27"/>
  <c r="C48" i="27"/>
  <c r="C47" i="27"/>
  <c r="C46" i="27"/>
  <c r="C45" i="27"/>
  <c r="C44" i="27"/>
  <c r="C43" i="27"/>
  <c r="C42" i="27"/>
  <c r="C41" i="27"/>
  <c r="C40" i="27"/>
  <c r="C39" i="27"/>
  <c r="C38" i="27"/>
  <c r="C37" i="27"/>
  <c r="C36" i="27"/>
  <c r="C35" i="27"/>
  <c r="C34" i="27"/>
  <c r="C33" i="27"/>
  <c r="C32" i="27"/>
  <c r="C31" i="27"/>
  <c r="C30" i="27"/>
  <c r="C29" i="27"/>
  <c r="C28" i="27"/>
  <c r="C27" i="27"/>
  <c r="C26" i="27"/>
  <c r="C25" i="27"/>
  <c r="C24" i="27"/>
  <c r="C23" i="27"/>
  <c r="C22" i="27"/>
  <c r="C21" i="27"/>
  <c r="C20" i="27"/>
  <c r="C19" i="27"/>
  <c r="C18" i="27"/>
  <c r="C17" i="27"/>
  <c r="C16" i="27"/>
  <c r="C15" i="27"/>
  <c r="C14" i="27"/>
  <c r="C13" i="27"/>
  <c r="C12" i="27"/>
  <c r="C11" i="27"/>
  <c r="C10" i="27"/>
  <c r="C9" i="27"/>
  <c r="C8" i="27"/>
  <c r="C7" i="27"/>
  <c r="C6" i="27"/>
  <c r="C5" i="27"/>
  <c r="C4" i="27"/>
  <c r="C3" i="27"/>
  <c r="C2" i="27"/>
  <c r="D382" i="27"/>
  <c r="D381" i="27"/>
  <c r="D380" i="27"/>
  <c r="D379" i="27"/>
  <c r="D378" i="27"/>
  <c r="D377" i="27"/>
  <c r="D376" i="27"/>
  <c r="D375" i="27"/>
  <c r="D374" i="27"/>
  <c r="D373" i="27"/>
  <c r="D372" i="27"/>
  <c r="D371" i="27"/>
  <c r="D370" i="27"/>
  <c r="D369" i="27"/>
  <c r="D368" i="27"/>
  <c r="D367" i="27"/>
  <c r="D366" i="27"/>
  <c r="D365" i="27"/>
  <c r="D364" i="27"/>
  <c r="D363" i="27"/>
  <c r="D362" i="27"/>
  <c r="D361" i="27"/>
  <c r="D360" i="27"/>
  <c r="D359" i="27"/>
  <c r="D358" i="27"/>
  <c r="D357" i="27"/>
  <c r="D356" i="27"/>
  <c r="D355" i="27"/>
  <c r="D354" i="27"/>
  <c r="D353" i="27"/>
  <c r="D352" i="27"/>
  <c r="D351" i="27"/>
  <c r="D350" i="27"/>
  <c r="D349" i="27"/>
  <c r="D348" i="27"/>
  <c r="D347" i="27"/>
  <c r="D346" i="27"/>
  <c r="D345" i="27"/>
  <c r="D344" i="27"/>
  <c r="D343" i="27"/>
  <c r="D342" i="27"/>
  <c r="D341" i="27"/>
  <c r="D340" i="27"/>
  <c r="D339" i="27"/>
  <c r="D338" i="27"/>
  <c r="D337" i="27"/>
  <c r="D336" i="27"/>
  <c r="D335" i="27"/>
  <c r="D334" i="27"/>
  <c r="D333" i="27"/>
  <c r="D332" i="27"/>
  <c r="D331" i="27"/>
  <c r="D330" i="27"/>
  <c r="D329" i="27"/>
  <c r="D328" i="27"/>
  <c r="D327" i="27"/>
  <c r="D326" i="27"/>
  <c r="D325" i="27"/>
  <c r="D324" i="27"/>
  <c r="D323" i="27"/>
  <c r="D322" i="27"/>
  <c r="D321" i="27"/>
  <c r="D320" i="27"/>
  <c r="D319" i="27"/>
  <c r="D318" i="27"/>
  <c r="D317" i="27"/>
  <c r="D316" i="27"/>
  <c r="D315" i="27"/>
  <c r="D314" i="27"/>
  <c r="D313" i="27"/>
  <c r="D312" i="27"/>
  <c r="D311" i="27"/>
  <c r="D310" i="27"/>
  <c r="D309" i="27"/>
  <c r="D308" i="27"/>
  <c r="D307" i="27"/>
  <c r="D306" i="27"/>
  <c r="D305" i="27"/>
  <c r="D304" i="27"/>
  <c r="D303" i="27"/>
  <c r="D302" i="27"/>
  <c r="D301" i="27"/>
  <c r="D300" i="27"/>
  <c r="D299" i="27"/>
  <c r="D298" i="27"/>
  <c r="D297" i="27"/>
  <c r="D296" i="27"/>
  <c r="D295" i="27"/>
  <c r="D294" i="27"/>
  <c r="D293" i="27"/>
  <c r="D292" i="27"/>
  <c r="D291" i="27"/>
  <c r="D290" i="27"/>
  <c r="D289" i="27"/>
  <c r="D288" i="27"/>
  <c r="D287" i="27"/>
  <c r="D286" i="27"/>
  <c r="D285" i="27"/>
  <c r="D284" i="27"/>
  <c r="D283" i="27"/>
  <c r="D282" i="27"/>
  <c r="D281" i="27"/>
  <c r="D280" i="27"/>
  <c r="D279" i="27"/>
  <c r="D278" i="27"/>
  <c r="D277" i="27"/>
  <c r="D276" i="27"/>
  <c r="D275" i="27"/>
  <c r="D274" i="27"/>
  <c r="D273" i="27"/>
  <c r="D272" i="27"/>
  <c r="D271" i="27"/>
  <c r="D270" i="27"/>
  <c r="D269" i="27"/>
  <c r="D268" i="27"/>
  <c r="D267" i="27"/>
  <c r="D266" i="27"/>
  <c r="D265" i="27"/>
  <c r="D264" i="27"/>
  <c r="D263" i="27"/>
  <c r="D262" i="27"/>
  <c r="D261" i="27"/>
  <c r="D260" i="27"/>
  <c r="D259" i="27"/>
  <c r="D258" i="27"/>
  <c r="D257" i="27"/>
  <c r="D256" i="27"/>
  <c r="D255" i="27"/>
  <c r="D254" i="27"/>
  <c r="D253" i="27"/>
  <c r="D252" i="27"/>
  <c r="D251" i="27"/>
  <c r="D250" i="27"/>
  <c r="D249" i="27"/>
  <c r="D248" i="27"/>
  <c r="D247" i="27"/>
  <c r="D246" i="27"/>
  <c r="D245" i="27"/>
  <c r="D244" i="27"/>
  <c r="D243" i="27"/>
  <c r="D242" i="27"/>
  <c r="D241" i="27"/>
  <c r="D240" i="27"/>
  <c r="D239" i="27"/>
  <c r="D238" i="27"/>
  <c r="D237" i="27"/>
  <c r="D236" i="27"/>
  <c r="D235" i="27"/>
  <c r="D234" i="27"/>
  <c r="D233" i="27"/>
  <c r="D232" i="27"/>
  <c r="D231" i="27"/>
  <c r="D230" i="27"/>
  <c r="D229" i="27"/>
  <c r="D228" i="27"/>
  <c r="D227" i="27"/>
  <c r="D226" i="27"/>
  <c r="D225" i="27"/>
  <c r="D224" i="27"/>
  <c r="D223" i="27"/>
  <c r="D222" i="27"/>
  <c r="D221" i="27"/>
  <c r="D220" i="27"/>
  <c r="D219" i="27"/>
  <c r="D218" i="27"/>
  <c r="D217" i="27"/>
  <c r="D216" i="27"/>
  <c r="D215" i="27"/>
  <c r="D214" i="27"/>
  <c r="D213" i="27"/>
  <c r="D212" i="27"/>
  <c r="D211" i="27"/>
  <c r="D210" i="27"/>
  <c r="D209" i="27"/>
  <c r="D208" i="27"/>
  <c r="D207" i="27"/>
  <c r="D206" i="27"/>
  <c r="D205" i="27"/>
  <c r="D204" i="27"/>
  <c r="D203" i="27"/>
  <c r="D202" i="27"/>
  <c r="D201" i="27"/>
  <c r="D200" i="27"/>
  <c r="D199" i="27"/>
  <c r="D198" i="27"/>
  <c r="D197" i="27"/>
  <c r="D196" i="27"/>
  <c r="D195" i="27"/>
  <c r="D194" i="27"/>
  <c r="D193" i="27"/>
  <c r="D192" i="27"/>
  <c r="D191" i="27"/>
  <c r="D190" i="27"/>
  <c r="D189" i="27"/>
  <c r="D188" i="27"/>
  <c r="D187" i="27"/>
  <c r="D186" i="27"/>
  <c r="D185" i="27"/>
  <c r="D184" i="27"/>
  <c r="D183" i="27"/>
  <c r="D182" i="27"/>
  <c r="D181" i="27"/>
  <c r="D180" i="27"/>
  <c r="D179" i="27"/>
  <c r="D178" i="27"/>
  <c r="D177" i="27"/>
  <c r="D176" i="27"/>
  <c r="D175" i="27"/>
  <c r="D174" i="27"/>
  <c r="D173" i="27"/>
  <c r="D172" i="27"/>
  <c r="D171" i="27"/>
  <c r="D170" i="27"/>
  <c r="D169" i="27"/>
  <c r="D168" i="27"/>
  <c r="D167" i="27"/>
  <c r="D166" i="27"/>
  <c r="D165" i="27"/>
  <c r="D164" i="27"/>
  <c r="D163" i="27"/>
  <c r="D162" i="27"/>
  <c r="D161" i="27"/>
  <c r="D160" i="27"/>
  <c r="D159" i="27"/>
  <c r="D158" i="27"/>
  <c r="D157" i="27"/>
  <c r="D156" i="27"/>
  <c r="D155" i="27"/>
  <c r="D154" i="27"/>
  <c r="D153" i="27"/>
  <c r="D152" i="27"/>
  <c r="D151" i="27"/>
  <c r="D150" i="27"/>
  <c r="D149" i="27"/>
  <c r="D148" i="27"/>
  <c r="D147" i="27"/>
  <c r="D146" i="27"/>
  <c r="D145" i="27"/>
  <c r="D144" i="27"/>
  <c r="D143" i="27"/>
  <c r="D142" i="27"/>
  <c r="D141" i="27"/>
  <c r="D140" i="27"/>
  <c r="D139" i="27"/>
  <c r="D138" i="27"/>
  <c r="D137" i="27"/>
  <c r="D136" i="27"/>
  <c r="D135" i="27"/>
  <c r="D134" i="27"/>
  <c r="D133" i="27"/>
  <c r="D132" i="27"/>
  <c r="D131" i="27"/>
  <c r="D130" i="27"/>
  <c r="D129" i="27"/>
  <c r="D128" i="27"/>
  <c r="D127" i="27"/>
  <c r="D126" i="27"/>
  <c r="D125" i="27"/>
  <c r="D124" i="27"/>
  <c r="D123" i="27"/>
  <c r="D122" i="27"/>
  <c r="D121" i="27"/>
  <c r="D120" i="27"/>
  <c r="D119" i="27"/>
  <c r="D118" i="27"/>
  <c r="D117" i="27"/>
  <c r="D116" i="27"/>
  <c r="D115" i="27"/>
  <c r="D114" i="27"/>
  <c r="D113" i="27"/>
  <c r="D112" i="27"/>
  <c r="D111" i="27"/>
  <c r="D110" i="27"/>
  <c r="D109" i="27"/>
  <c r="D108" i="27"/>
  <c r="D107" i="27"/>
  <c r="D106" i="27"/>
  <c r="D105" i="27"/>
  <c r="D104" i="27"/>
  <c r="D103" i="27"/>
  <c r="D102" i="27"/>
  <c r="D101" i="27"/>
  <c r="D100" i="27"/>
  <c r="D99" i="27"/>
  <c r="D98" i="27"/>
  <c r="D97" i="27"/>
  <c r="D96" i="27"/>
  <c r="D95" i="27"/>
  <c r="D94" i="27"/>
  <c r="D93" i="27"/>
  <c r="D92" i="27"/>
  <c r="D91" i="27"/>
  <c r="D90" i="27"/>
  <c r="D89" i="27"/>
  <c r="D88" i="27"/>
  <c r="D87" i="27"/>
  <c r="D86" i="27"/>
  <c r="D85" i="27"/>
  <c r="D84" i="27"/>
  <c r="D83" i="27"/>
  <c r="D82" i="27"/>
  <c r="D81" i="27"/>
  <c r="D80" i="27"/>
  <c r="D79" i="27"/>
  <c r="D78" i="27"/>
  <c r="D77" i="27"/>
  <c r="D76" i="27"/>
  <c r="D75" i="27"/>
  <c r="D74" i="27"/>
  <c r="D73" i="27"/>
  <c r="D72" i="27"/>
  <c r="D71" i="27"/>
  <c r="D70" i="27"/>
  <c r="D69" i="27"/>
  <c r="D68" i="27"/>
  <c r="D67" i="27"/>
  <c r="D66" i="27"/>
  <c r="D65" i="27"/>
  <c r="D64" i="27"/>
  <c r="D63" i="27"/>
  <c r="D62" i="27"/>
  <c r="D61" i="27"/>
  <c r="D60" i="27"/>
  <c r="D59" i="27"/>
  <c r="D58" i="27"/>
  <c r="D57" i="27"/>
  <c r="D56" i="27"/>
  <c r="D55" i="27"/>
  <c r="D54" i="27"/>
  <c r="D53" i="27"/>
  <c r="D52" i="27"/>
  <c r="D51" i="27"/>
  <c r="D50" i="27"/>
  <c r="D49" i="27"/>
  <c r="D48" i="27"/>
  <c r="D47" i="27"/>
  <c r="D46" i="27"/>
  <c r="D45" i="27"/>
  <c r="D44" i="27"/>
  <c r="D43" i="27"/>
  <c r="D42" i="27"/>
  <c r="D41" i="27"/>
  <c r="D40" i="27"/>
  <c r="D39" i="27"/>
  <c r="D38" i="27"/>
  <c r="D37" i="27"/>
  <c r="D36" i="27"/>
  <c r="D35" i="27"/>
  <c r="D34" i="27"/>
  <c r="D33" i="27"/>
  <c r="D32" i="27"/>
  <c r="D31" i="27"/>
  <c r="D30" i="27"/>
  <c r="D29" i="27"/>
  <c r="D28" i="27"/>
  <c r="D27" i="27"/>
  <c r="D26" i="27"/>
  <c r="D25" i="27"/>
  <c r="D24" i="27"/>
  <c r="D23" i="27"/>
  <c r="D22" i="27"/>
  <c r="D21" i="27"/>
  <c r="D20" i="27"/>
  <c r="D19" i="27"/>
  <c r="D18" i="27"/>
  <c r="D17" i="27"/>
  <c r="D16" i="27"/>
  <c r="D15" i="27"/>
  <c r="D14" i="27"/>
  <c r="D13" i="27"/>
  <c r="D12" i="27"/>
  <c r="D11" i="27"/>
  <c r="D10" i="27"/>
  <c r="D9" i="27"/>
  <c r="D8" i="27"/>
  <c r="D7" i="27"/>
  <c r="D6" i="27"/>
  <c r="D5" i="27"/>
  <c r="D4" i="27"/>
  <c r="D3" i="27"/>
  <c r="D2" i="27"/>
  <c r="E382" i="27"/>
  <c r="E381" i="27"/>
  <c r="E380" i="27"/>
  <c r="E379" i="27"/>
  <c r="E378" i="27"/>
  <c r="E377" i="27"/>
  <c r="E376" i="27"/>
  <c r="E375" i="27"/>
  <c r="E374" i="27"/>
  <c r="E373" i="27"/>
  <c r="E372" i="27"/>
  <c r="E371" i="27"/>
  <c r="E370" i="27"/>
  <c r="E369" i="27"/>
  <c r="E368" i="27"/>
  <c r="E367" i="27"/>
  <c r="E366" i="27"/>
  <c r="E365" i="27"/>
  <c r="E364" i="27"/>
  <c r="E363" i="27"/>
  <c r="E362" i="27"/>
  <c r="E361" i="27"/>
  <c r="E360" i="27"/>
  <c r="E359" i="27"/>
  <c r="E358" i="27"/>
  <c r="E357" i="27"/>
  <c r="E356" i="27"/>
  <c r="E355" i="27"/>
  <c r="E354" i="27"/>
  <c r="E353" i="27"/>
  <c r="E352" i="27"/>
  <c r="E351" i="27"/>
  <c r="E350" i="27"/>
  <c r="E349" i="27"/>
  <c r="E348" i="27"/>
  <c r="E347" i="27"/>
  <c r="E346" i="27"/>
  <c r="E345" i="27"/>
  <c r="E344" i="27"/>
  <c r="E343" i="27"/>
  <c r="E342" i="27"/>
  <c r="E341" i="27"/>
  <c r="E340" i="27"/>
  <c r="E339" i="27"/>
  <c r="E338" i="27"/>
  <c r="E337" i="27"/>
  <c r="E336" i="27"/>
  <c r="E335" i="27"/>
  <c r="E334" i="27"/>
  <c r="E333" i="27"/>
  <c r="E332" i="27"/>
  <c r="E331" i="27"/>
  <c r="E330" i="27"/>
  <c r="E329" i="27"/>
  <c r="E328" i="27"/>
  <c r="E327" i="27"/>
  <c r="E326" i="27"/>
  <c r="E325" i="27"/>
  <c r="E324" i="27"/>
  <c r="E323" i="27"/>
  <c r="E322" i="27"/>
  <c r="E321" i="27"/>
  <c r="E320" i="27"/>
  <c r="E319" i="27"/>
  <c r="E318" i="27"/>
  <c r="E317" i="27"/>
  <c r="E316" i="27"/>
  <c r="E315" i="27"/>
  <c r="E314" i="27"/>
  <c r="E313" i="27"/>
  <c r="E312" i="27"/>
  <c r="E311" i="27"/>
  <c r="E310" i="27"/>
  <c r="E309" i="27"/>
  <c r="E308" i="27"/>
  <c r="E307" i="27"/>
  <c r="E306" i="27"/>
  <c r="E305" i="27"/>
  <c r="E304" i="27"/>
  <c r="E303" i="27"/>
  <c r="E302" i="27"/>
  <c r="E301" i="27"/>
  <c r="E300" i="27"/>
  <c r="E299" i="27"/>
  <c r="E298" i="27"/>
  <c r="E297" i="27"/>
  <c r="E296" i="27"/>
  <c r="E295" i="27"/>
  <c r="E294" i="27"/>
  <c r="E293" i="27"/>
  <c r="E292" i="27"/>
  <c r="E291" i="27"/>
  <c r="E290" i="27"/>
  <c r="E289" i="27"/>
  <c r="E288" i="27"/>
  <c r="E287" i="27"/>
  <c r="E286" i="27"/>
  <c r="E285" i="27"/>
  <c r="E284" i="27"/>
  <c r="E283" i="27"/>
  <c r="E282" i="27"/>
  <c r="E281" i="27"/>
  <c r="E280" i="27"/>
  <c r="E279" i="27"/>
  <c r="E278" i="27"/>
  <c r="E277" i="27"/>
  <c r="E276" i="27"/>
  <c r="E275" i="27"/>
  <c r="E274" i="27"/>
  <c r="E273" i="27"/>
  <c r="E272" i="27"/>
  <c r="E271" i="27"/>
  <c r="E270" i="27"/>
  <c r="E269" i="27"/>
  <c r="E268" i="27"/>
  <c r="E267" i="27"/>
  <c r="E266" i="27"/>
  <c r="E265" i="27"/>
  <c r="E264" i="27"/>
  <c r="E263" i="27"/>
  <c r="E262" i="27"/>
  <c r="E261" i="27"/>
  <c r="E260" i="27"/>
  <c r="E259" i="27"/>
  <c r="E258" i="27"/>
  <c r="E257" i="27"/>
  <c r="E256" i="27"/>
  <c r="E255" i="27"/>
  <c r="E254" i="27"/>
  <c r="E253" i="27"/>
  <c r="E252" i="27"/>
  <c r="E251" i="27"/>
  <c r="E250" i="27"/>
  <c r="E249" i="27"/>
  <c r="E248" i="27"/>
  <c r="E247" i="27"/>
  <c r="E246" i="27"/>
  <c r="E245" i="27"/>
  <c r="E244" i="27"/>
  <c r="E243" i="27"/>
  <c r="E242" i="27"/>
  <c r="E241" i="27"/>
  <c r="E240" i="27"/>
  <c r="E239" i="27"/>
  <c r="E238" i="27"/>
  <c r="E237" i="27"/>
  <c r="E236" i="27"/>
  <c r="E235" i="27"/>
  <c r="E234" i="27"/>
  <c r="E233" i="27"/>
  <c r="E232" i="27"/>
  <c r="E231" i="27"/>
  <c r="E230" i="27"/>
  <c r="E229" i="27"/>
  <c r="E228" i="27"/>
  <c r="E227" i="27"/>
  <c r="E226" i="27"/>
  <c r="E225" i="27"/>
  <c r="E224" i="27"/>
  <c r="E223" i="27"/>
  <c r="E222" i="27"/>
  <c r="E221" i="27"/>
  <c r="E220" i="27"/>
  <c r="E219" i="27"/>
  <c r="E218" i="27"/>
  <c r="E217" i="27"/>
  <c r="E216" i="27"/>
  <c r="E215" i="27"/>
  <c r="E214" i="27"/>
  <c r="E213" i="27"/>
  <c r="E212" i="27"/>
  <c r="E211" i="27"/>
  <c r="E210" i="27"/>
  <c r="E209" i="27"/>
  <c r="E208" i="27"/>
  <c r="E207" i="27"/>
  <c r="E206" i="27"/>
  <c r="E205" i="27"/>
  <c r="E204" i="27"/>
  <c r="E203" i="27"/>
  <c r="E202" i="27"/>
  <c r="E201" i="27"/>
  <c r="E200" i="27"/>
  <c r="E199" i="27"/>
  <c r="E198" i="27"/>
  <c r="E197" i="27"/>
  <c r="E196" i="27"/>
  <c r="E195" i="27"/>
  <c r="E194" i="27"/>
  <c r="E193" i="27"/>
  <c r="E192" i="27"/>
  <c r="E191" i="27"/>
  <c r="E190" i="27"/>
  <c r="E189" i="27"/>
  <c r="E188" i="27"/>
  <c r="E187" i="27"/>
  <c r="E186" i="27"/>
  <c r="E185" i="27"/>
  <c r="E184" i="27"/>
  <c r="E183" i="27"/>
  <c r="E182" i="27"/>
  <c r="E181" i="27"/>
  <c r="E180" i="27"/>
  <c r="E179" i="27"/>
  <c r="E178" i="27"/>
  <c r="E177" i="27"/>
  <c r="E176" i="27"/>
  <c r="E175" i="27"/>
  <c r="E174" i="27"/>
  <c r="E173" i="27"/>
  <c r="E172" i="27"/>
  <c r="E171" i="27"/>
  <c r="E170" i="27"/>
  <c r="E169" i="27"/>
  <c r="E168" i="27"/>
  <c r="E167" i="27"/>
  <c r="E166" i="27"/>
  <c r="E165" i="27"/>
  <c r="E164" i="27"/>
  <c r="E163" i="27"/>
  <c r="E162" i="27"/>
  <c r="E161" i="27"/>
  <c r="E160" i="27"/>
  <c r="E159" i="27"/>
  <c r="E158" i="27"/>
  <c r="E157" i="27"/>
  <c r="E156" i="27"/>
  <c r="E155" i="27"/>
  <c r="E154" i="27"/>
  <c r="E153" i="27"/>
  <c r="E152" i="27"/>
  <c r="E151" i="27"/>
  <c r="E150" i="27"/>
  <c r="E149" i="27"/>
  <c r="E148" i="27"/>
  <c r="E147" i="27"/>
  <c r="E146" i="27"/>
  <c r="E145" i="27"/>
  <c r="E144" i="27"/>
  <c r="E143" i="27"/>
  <c r="E142" i="27"/>
  <c r="E141" i="27"/>
  <c r="E140" i="27"/>
  <c r="E139" i="27"/>
  <c r="E138" i="27"/>
  <c r="E137" i="27"/>
  <c r="E136" i="27"/>
  <c r="E135" i="27"/>
  <c r="E134" i="27"/>
  <c r="E133" i="27"/>
  <c r="E132" i="27"/>
  <c r="E131" i="27"/>
  <c r="E130" i="27"/>
  <c r="E129" i="27"/>
  <c r="E128" i="27"/>
  <c r="E127" i="27"/>
  <c r="E126" i="27"/>
  <c r="E125" i="27"/>
  <c r="E124" i="27"/>
  <c r="E123" i="27"/>
  <c r="E122" i="27"/>
  <c r="E121" i="27"/>
  <c r="E120" i="27"/>
  <c r="E119" i="27"/>
  <c r="E118" i="27"/>
  <c r="E117" i="27"/>
  <c r="E116" i="27"/>
  <c r="E115" i="27"/>
  <c r="E114" i="27"/>
  <c r="E113" i="27"/>
  <c r="E112" i="27"/>
  <c r="E111" i="27"/>
  <c r="E110" i="27"/>
  <c r="E109" i="27"/>
  <c r="E108" i="27"/>
  <c r="E107" i="27"/>
  <c r="E106" i="27"/>
  <c r="E105" i="27"/>
  <c r="E104" i="27"/>
  <c r="E103" i="27"/>
  <c r="E102" i="27"/>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E2" i="27"/>
  <c r="F382" i="27"/>
  <c r="F381" i="27"/>
  <c r="F380" i="27"/>
  <c r="F379" i="27"/>
  <c r="F378" i="27"/>
  <c r="F377" i="27"/>
  <c r="F376" i="27"/>
  <c r="F375" i="27"/>
  <c r="F374" i="27"/>
  <c r="F373" i="27"/>
  <c r="F372" i="27"/>
  <c r="F371" i="27"/>
  <c r="F370" i="27"/>
  <c r="F369" i="27"/>
  <c r="F368" i="27"/>
  <c r="F367" i="27"/>
  <c r="F366" i="27"/>
  <c r="F365" i="27"/>
  <c r="F364" i="27"/>
  <c r="F363" i="27"/>
  <c r="F362" i="27"/>
  <c r="F361" i="27"/>
  <c r="F360" i="27"/>
  <c r="F359" i="27"/>
  <c r="F358" i="27"/>
  <c r="F357" i="27"/>
  <c r="F356" i="27"/>
  <c r="F355" i="27"/>
  <c r="F354" i="27"/>
  <c r="F353" i="27"/>
  <c r="F352" i="27"/>
  <c r="F351" i="27"/>
  <c r="F350" i="27"/>
  <c r="F349" i="27"/>
  <c r="F348" i="27"/>
  <c r="F347" i="27"/>
  <c r="F346" i="27"/>
  <c r="F345" i="27"/>
  <c r="F344" i="27"/>
  <c r="F343" i="27"/>
  <c r="F342" i="27"/>
  <c r="F341" i="27"/>
  <c r="F340" i="27"/>
  <c r="F339" i="27"/>
  <c r="F338" i="27"/>
  <c r="F337" i="27"/>
  <c r="F336" i="27"/>
  <c r="F335" i="27"/>
  <c r="F334" i="27"/>
  <c r="F333" i="27"/>
  <c r="F332" i="27"/>
  <c r="F331" i="27"/>
  <c r="F330" i="27"/>
  <c r="F329" i="27"/>
  <c r="F328" i="27"/>
  <c r="F327" i="27"/>
  <c r="F326" i="27"/>
  <c r="F325" i="27"/>
  <c r="F324" i="27"/>
  <c r="F323" i="27"/>
  <c r="F322" i="27"/>
  <c r="F321" i="27"/>
  <c r="F320" i="27"/>
  <c r="F319" i="27"/>
  <c r="F318" i="27"/>
  <c r="F317" i="27"/>
  <c r="F316" i="27"/>
  <c r="F315" i="27"/>
  <c r="F314" i="27"/>
  <c r="F313" i="27"/>
  <c r="F312" i="27"/>
  <c r="F311" i="27"/>
  <c r="F310" i="27"/>
  <c r="F309" i="27"/>
  <c r="F308" i="27"/>
  <c r="F307" i="27"/>
  <c r="F306" i="27"/>
  <c r="F305" i="27"/>
  <c r="F304" i="27"/>
  <c r="F303" i="27"/>
  <c r="F302" i="27"/>
  <c r="F301" i="27"/>
  <c r="F300" i="27"/>
  <c r="F299" i="27"/>
  <c r="F298" i="27"/>
  <c r="F297" i="27"/>
  <c r="F296" i="27"/>
  <c r="F295" i="27"/>
  <c r="F294" i="27"/>
  <c r="F293" i="27"/>
  <c r="F292" i="27"/>
  <c r="F291" i="27"/>
  <c r="F290" i="27"/>
  <c r="F289" i="27"/>
  <c r="F288" i="27"/>
  <c r="F287" i="27"/>
  <c r="F286" i="27"/>
  <c r="F285" i="27"/>
  <c r="F284" i="27"/>
  <c r="F283" i="27"/>
  <c r="F282" i="27"/>
  <c r="F281" i="27"/>
  <c r="F280" i="27"/>
  <c r="F279" i="27"/>
  <c r="F278" i="27"/>
  <c r="F277" i="27"/>
  <c r="F276" i="27"/>
  <c r="F275" i="27"/>
  <c r="F274" i="27"/>
  <c r="F273" i="27"/>
  <c r="F272" i="27"/>
  <c r="F271" i="27"/>
  <c r="F270" i="27"/>
  <c r="F269" i="27"/>
  <c r="F268" i="27"/>
  <c r="F267" i="27"/>
  <c r="F266" i="27"/>
  <c r="F265" i="27"/>
  <c r="F264" i="27"/>
  <c r="F263" i="27"/>
  <c r="F262" i="27"/>
  <c r="F261" i="27"/>
  <c r="F260" i="27"/>
  <c r="F259" i="27"/>
  <c r="F258" i="27"/>
  <c r="F257" i="27"/>
  <c r="F256" i="27"/>
  <c r="F255" i="27"/>
  <c r="F254" i="27"/>
  <c r="F253" i="27"/>
  <c r="F252" i="27"/>
  <c r="F251" i="27"/>
  <c r="F250" i="27"/>
  <c r="F249" i="27"/>
  <c r="F248" i="27"/>
  <c r="F247" i="27"/>
  <c r="F246" i="27"/>
  <c r="F245" i="27"/>
  <c r="F244" i="27"/>
  <c r="F243" i="27"/>
  <c r="F242" i="27"/>
  <c r="F241" i="27"/>
  <c r="F240" i="27"/>
  <c r="F239" i="27"/>
  <c r="F238" i="27"/>
  <c r="F237" i="27"/>
  <c r="F236" i="27"/>
  <c r="F235" i="27"/>
  <c r="F234" i="27"/>
  <c r="F233" i="27"/>
  <c r="F232" i="27"/>
  <c r="F231" i="27"/>
  <c r="F230" i="27"/>
  <c r="F229" i="27"/>
  <c r="F228" i="27"/>
  <c r="F227" i="27"/>
  <c r="F226" i="27"/>
  <c r="F225" i="27"/>
  <c r="F224" i="27"/>
  <c r="F223" i="27"/>
  <c r="F222" i="27"/>
  <c r="F221" i="27"/>
  <c r="F220" i="27"/>
  <c r="F219" i="27"/>
  <c r="F218" i="27"/>
  <c r="F217" i="27"/>
  <c r="F216" i="27"/>
  <c r="F215" i="27"/>
  <c r="F214" i="27"/>
  <c r="F213" i="27"/>
  <c r="F212" i="27"/>
  <c r="F211" i="27"/>
  <c r="F210" i="27"/>
  <c r="F209" i="27"/>
  <c r="F208" i="27"/>
  <c r="F207" i="27"/>
  <c r="F206" i="27"/>
  <c r="F205" i="27"/>
  <c r="F204" i="27"/>
  <c r="F203" i="27"/>
  <c r="F202" i="27"/>
  <c r="F201" i="27"/>
  <c r="F200" i="27"/>
  <c r="F199" i="27"/>
  <c r="F198" i="27"/>
  <c r="F197" i="27"/>
  <c r="F196" i="27"/>
  <c r="F195" i="27"/>
  <c r="F194" i="27"/>
  <c r="F193" i="27"/>
  <c r="F192" i="27"/>
  <c r="F191" i="27"/>
  <c r="F190" i="27"/>
  <c r="F189" i="27"/>
  <c r="F188" i="27"/>
  <c r="F187" i="27"/>
  <c r="F186" i="27"/>
  <c r="F185" i="27"/>
  <c r="F184" i="27"/>
  <c r="F183" i="27"/>
  <c r="F182" i="27"/>
  <c r="F181" i="27"/>
  <c r="F180" i="27"/>
  <c r="F179" i="27"/>
  <c r="F178" i="27"/>
  <c r="F177" i="27"/>
  <c r="F176" i="27"/>
  <c r="F175" i="27"/>
  <c r="F174" i="27"/>
  <c r="F173" i="27"/>
  <c r="F172" i="27"/>
  <c r="F171" i="27"/>
  <c r="F170" i="27"/>
  <c r="F169" i="27"/>
  <c r="F168" i="27"/>
  <c r="F167" i="27"/>
  <c r="F166" i="27"/>
  <c r="F165" i="27"/>
  <c r="F164" i="27"/>
  <c r="F163" i="27"/>
  <c r="F162" i="27"/>
  <c r="F161" i="27"/>
  <c r="F160" i="27"/>
  <c r="F159" i="27"/>
  <c r="F158" i="27"/>
  <c r="F157" i="27"/>
  <c r="F156" i="27"/>
  <c r="F155" i="27"/>
  <c r="F154" i="27"/>
  <c r="F153" i="27"/>
  <c r="F152" i="27"/>
  <c r="F151" i="27"/>
  <c r="F150" i="27"/>
  <c r="F149" i="27"/>
  <c r="F148" i="27"/>
  <c r="F147" i="27"/>
  <c r="F146" i="27"/>
  <c r="F145" i="27"/>
  <c r="F144" i="27"/>
  <c r="F143" i="27"/>
  <c r="F142" i="27"/>
  <c r="F141" i="27"/>
  <c r="F140" i="27"/>
  <c r="F139" i="27"/>
  <c r="F138" i="27"/>
  <c r="F137" i="27"/>
  <c r="F136" i="27"/>
  <c r="F135" i="27"/>
  <c r="F134" i="27"/>
  <c r="F133" i="27"/>
  <c r="F132" i="27"/>
  <c r="F131" i="27"/>
  <c r="F130" i="27"/>
  <c r="F129" i="27"/>
  <c r="F128" i="27"/>
  <c r="F127" i="27"/>
  <c r="F126" i="27"/>
  <c r="F125" i="27"/>
  <c r="F124" i="27"/>
  <c r="F123" i="27"/>
  <c r="F122" i="27"/>
  <c r="F121" i="27"/>
  <c r="F120" i="27"/>
  <c r="F119" i="27"/>
  <c r="F118" i="27"/>
  <c r="F117" i="27"/>
  <c r="F116" i="27"/>
  <c r="F115" i="27"/>
  <c r="F114" i="27"/>
  <c r="F113" i="27"/>
  <c r="F112" i="27"/>
  <c r="F111" i="27"/>
  <c r="F110" i="27"/>
  <c r="F109" i="27"/>
  <c r="F108" i="27"/>
  <c r="F107" i="27"/>
  <c r="F106" i="27"/>
  <c r="F105" i="27"/>
  <c r="F104" i="27"/>
  <c r="F103" i="27"/>
  <c r="F102" i="27"/>
  <c r="F101" i="27"/>
  <c r="F100" i="27"/>
  <c r="F99" i="27"/>
  <c r="F98" i="27"/>
  <c r="F97" i="27"/>
  <c r="F96" i="27"/>
  <c r="F95" i="27"/>
  <c r="F94" i="27"/>
  <c r="F93" i="27"/>
  <c r="F92" i="27"/>
  <c r="F91" i="27"/>
  <c r="F90" i="27"/>
  <c r="F89" i="27"/>
  <c r="F88" i="27"/>
  <c r="F87" i="27"/>
  <c r="F86" i="27"/>
  <c r="F85" i="27"/>
  <c r="F84" i="27"/>
  <c r="F83" i="27"/>
  <c r="F82" i="27"/>
  <c r="F81" i="27"/>
  <c r="F80" i="27"/>
  <c r="F79" i="27"/>
  <c r="F78" i="27"/>
  <c r="F77" i="27"/>
  <c r="F76" i="27"/>
  <c r="F75" i="27"/>
  <c r="F74" i="27"/>
  <c r="F73" i="27"/>
  <c r="F72" i="27"/>
  <c r="F71" i="27"/>
  <c r="F70" i="27"/>
  <c r="F69" i="27"/>
  <c r="F68" i="27"/>
  <c r="F67" i="27"/>
  <c r="F66" i="27"/>
  <c r="F65" i="27"/>
  <c r="F64" i="27"/>
  <c r="F63" i="27"/>
  <c r="F62" i="27"/>
  <c r="F61" i="27"/>
  <c r="F60" i="27"/>
  <c r="F59" i="27"/>
  <c r="F58" i="27"/>
  <c r="F57" i="27"/>
  <c r="F56" i="27"/>
  <c r="F55" i="27"/>
  <c r="F54" i="27"/>
  <c r="F53" i="27"/>
  <c r="F52" i="27"/>
  <c r="F51" i="27"/>
  <c r="F50" i="27"/>
  <c r="F49" i="27"/>
  <c r="F48" i="27"/>
  <c r="F47" i="27"/>
  <c r="F46" i="27"/>
  <c r="F45" i="27"/>
  <c r="F44" i="27"/>
  <c r="F43" i="27"/>
  <c r="F42" i="27"/>
  <c r="F41" i="27"/>
  <c r="F40" i="27"/>
  <c r="F39" i="27"/>
  <c r="F38" i="27"/>
  <c r="F37" i="27"/>
  <c r="F36" i="27"/>
  <c r="F35" i="27"/>
  <c r="F34" i="27"/>
  <c r="F33" i="27"/>
  <c r="F32" i="27"/>
  <c r="F31" i="27"/>
  <c r="F30" i="27"/>
  <c r="F29" i="27"/>
  <c r="F28" i="27"/>
  <c r="F27" i="27"/>
  <c r="F26" i="27"/>
  <c r="F25" i="27"/>
  <c r="F24" i="27"/>
  <c r="F23" i="27"/>
  <c r="F22" i="27"/>
  <c r="F21" i="27"/>
  <c r="F20" i="27"/>
  <c r="F19" i="27"/>
  <c r="F18" i="27"/>
  <c r="F17" i="27"/>
  <c r="F16" i="27"/>
  <c r="F15" i="27"/>
  <c r="F14" i="27"/>
  <c r="F13" i="27"/>
  <c r="F12" i="27"/>
  <c r="F11" i="27"/>
  <c r="F10" i="27"/>
  <c r="F9" i="27"/>
  <c r="F8" i="27"/>
  <c r="F7" i="27"/>
  <c r="F6" i="27"/>
  <c r="F5" i="27"/>
  <c r="F4" i="27"/>
  <c r="F3" i="27"/>
  <c r="F2" i="27"/>
  <c r="G382" i="27"/>
  <c r="G381" i="27"/>
  <c r="G380" i="27"/>
  <c r="G379" i="27"/>
  <c r="G378" i="27"/>
  <c r="G377" i="27"/>
  <c r="G376" i="27"/>
  <c r="G375" i="27"/>
  <c r="G374" i="27"/>
  <c r="G373" i="27"/>
  <c r="G372" i="27"/>
  <c r="G371" i="27"/>
  <c r="G370" i="27"/>
  <c r="G369" i="27"/>
  <c r="G368" i="27"/>
  <c r="G367" i="27"/>
  <c r="G366" i="27"/>
  <c r="G365" i="27"/>
  <c r="G364" i="27"/>
  <c r="G363" i="27"/>
  <c r="G362" i="27"/>
  <c r="G361" i="27"/>
  <c r="G360" i="27"/>
  <c r="G359" i="27"/>
  <c r="G358" i="27"/>
  <c r="G357" i="27"/>
  <c r="G356" i="27"/>
  <c r="G355" i="27"/>
  <c r="G354" i="27"/>
  <c r="G353" i="27"/>
  <c r="G352" i="27"/>
  <c r="G351" i="27"/>
  <c r="G350" i="27"/>
  <c r="G349" i="27"/>
  <c r="G348" i="27"/>
  <c r="G347" i="27"/>
  <c r="G346" i="27"/>
  <c r="G345" i="27"/>
  <c r="G344" i="27"/>
  <c r="G343" i="27"/>
  <c r="G342" i="27"/>
  <c r="G341" i="27"/>
  <c r="G340" i="27"/>
  <c r="G339" i="27"/>
  <c r="G338" i="27"/>
  <c r="G337" i="27"/>
  <c r="G336" i="27"/>
  <c r="G335" i="27"/>
  <c r="G334" i="27"/>
  <c r="G333" i="27"/>
  <c r="G332" i="27"/>
  <c r="G331" i="27"/>
  <c r="G330" i="27"/>
  <c r="G329" i="27"/>
  <c r="G328" i="27"/>
  <c r="G327" i="27"/>
  <c r="G326" i="27"/>
  <c r="G325" i="27"/>
  <c r="G324" i="27"/>
  <c r="G323" i="27"/>
  <c r="G322" i="27"/>
  <c r="G321" i="27"/>
  <c r="G320" i="27"/>
  <c r="G319" i="27"/>
  <c r="G318" i="27"/>
  <c r="G317" i="27"/>
  <c r="G316" i="27"/>
  <c r="G315" i="27"/>
  <c r="G314" i="27"/>
  <c r="G313" i="27"/>
  <c r="G312" i="27"/>
  <c r="G311" i="27"/>
  <c r="G310" i="27"/>
  <c r="G309" i="27"/>
  <c r="G308" i="27"/>
  <c r="G307" i="27"/>
  <c r="G306" i="27"/>
  <c r="G305" i="27"/>
  <c r="G304" i="27"/>
  <c r="G303" i="27"/>
  <c r="G302" i="27"/>
  <c r="G301" i="27"/>
  <c r="G300" i="27"/>
  <c r="G299" i="27"/>
  <c r="G298" i="27"/>
  <c r="G297" i="27"/>
  <c r="G296" i="27"/>
  <c r="G295" i="27"/>
  <c r="G294" i="27"/>
  <c r="G293" i="27"/>
  <c r="G292" i="27"/>
  <c r="G291" i="27"/>
  <c r="G290" i="27"/>
  <c r="G289" i="27"/>
  <c r="G288" i="27"/>
  <c r="G287" i="27"/>
  <c r="G286" i="27"/>
  <c r="G285" i="27"/>
  <c r="G284" i="27"/>
  <c r="G283" i="27"/>
  <c r="G282" i="27"/>
  <c r="G281" i="27"/>
  <c r="G280" i="27"/>
  <c r="G279" i="27"/>
  <c r="G278" i="27"/>
  <c r="G277" i="27"/>
  <c r="G276" i="27"/>
  <c r="G275" i="27"/>
  <c r="G274" i="27"/>
  <c r="G273" i="27"/>
  <c r="G272" i="27"/>
  <c r="G271" i="27"/>
  <c r="G270" i="27"/>
  <c r="G269" i="27"/>
  <c r="G268" i="27"/>
  <c r="G267" i="27"/>
  <c r="G266" i="27"/>
  <c r="G265" i="27"/>
  <c r="G264" i="27"/>
  <c r="G263" i="27"/>
  <c r="G262" i="27"/>
  <c r="G261" i="27"/>
  <c r="G260" i="27"/>
  <c r="G259" i="27"/>
  <c r="G258" i="27"/>
  <c r="G257" i="27"/>
  <c r="G256" i="27"/>
  <c r="G255" i="27"/>
  <c r="G254" i="27"/>
  <c r="G253" i="27"/>
  <c r="G252" i="27"/>
  <c r="G251" i="27"/>
  <c r="G250" i="27"/>
  <c r="G249" i="27"/>
  <c r="G248" i="27"/>
  <c r="G247" i="27"/>
  <c r="G246" i="27"/>
  <c r="G245" i="27"/>
  <c r="G244" i="27"/>
  <c r="G243" i="27"/>
  <c r="G242" i="27"/>
  <c r="G241" i="27"/>
  <c r="G240" i="27"/>
  <c r="G239" i="27"/>
  <c r="G238" i="27"/>
  <c r="G237" i="27"/>
  <c r="G236" i="27"/>
  <c r="G235" i="27"/>
  <c r="G234" i="27"/>
  <c r="G233" i="27"/>
  <c r="G232" i="27"/>
  <c r="G231" i="27"/>
  <c r="G230" i="27"/>
  <c r="G229" i="27"/>
  <c r="G228" i="27"/>
  <c r="G227" i="27"/>
  <c r="G226" i="27"/>
  <c r="G225" i="27"/>
  <c r="G224" i="27"/>
  <c r="G223" i="27"/>
  <c r="G222" i="27"/>
  <c r="G221" i="27"/>
  <c r="G220" i="27"/>
  <c r="G219" i="27"/>
  <c r="G218" i="27"/>
  <c r="G217" i="27"/>
  <c r="G216" i="27"/>
  <c r="G215" i="27"/>
  <c r="G214" i="27"/>
  <c r="G213" i="27"/>
  <c r="G212" i="27"/>
  <c r="G211" i="27"/>
  <c r="G210" i="27"/>
  <c r="G209" i="27"/>
  <c r="G208" i="27"/>
  <c r="G207" i="27"/>
  <c r="G206" i="27"/>
  <c r="G205" i="27"/>
  <c r="G204" i="27"/>
  <c r="G203" i="27"/>
  <c r="G202" i="27"/>
  <c r="G201" i="27"/>
  <c r="G200" i="27"/>
  <c r="G199" i="27"/>
  <c r="G198" i="27"/>
  <c r="G197" i="27"/>
  <c r="G196" i="27"/>
  <c r="G195" i="27"/>
  <c r="G194" i="27"/>
  <c r="G193" i="27"/>
  <c r="G192" i="27"/>
  <c r="G191" i="27"/>
  <c r="G190" i="27"/>
  <c r="G189" i="27"/>
  <c r="G188" i="27"/>
  <c r="G187" i="27"/>
  <c r="G186" i="27"/>
  <c r="G185" i="27"/>
  <c r="G184" i="27"/>
  <c r="G183" i="27"/>
  <c r="G182" i="27"/>
  <c r="G181" i="27"/>
  <c r="G180" i="27"/>
  <c r="G179" i="27"/>
  <c r="G178" i="27"/>
  <c r="G177" i="27"/>
  <c r="G176" i="27"/>
  <c r="G175" i="27"/>
  <c r="G174" i="27"/>
  <c r="G173" i="27"/>
  <c r="G172" i="27"/>
  <c r="G171" i="27"/>
  <c r="G170" i="27"/>
  <c r="G169" i="27"/>
  <c r="G168" i="27"/>
  <c r="G167" i="27"/>
  <c r="G166" i="27"/>
  <c r="G165" i="27"/>
  <c r="G164" i="27"/>
  <c r="G163" i="27"/>
  <c r="G162" i="27"/>
  <c r="G161" i="27"/>
  <c r="G160" i="27"/>
  <c r="G159" i="27"/>
  <c r="G158" i="27"/>
  <c r="G157" i="27"/>
  <c r="G156" i="27"/>
  <c r="G155" i="27"/>
  <c r="G154" i="27"/>
  <c r="G153" i="27"/>
  <c r="G152" i="27"/>
  <c r="G151" i="27"/>
  <c r="G150" i="27"/>
  <c r="G149" i="27"/>
  <c r="G148" i="27"/>
  <c r="G147" i="27"/>
  <c r="G146" i="27"/>
  <c r="G145" i="27"/>
  <c r="G144" i="27"/>
  <c r="G143" i="27"/>
  <c r="G142" i="27"/>
  <c r="G141" i="27"/>
  <c r="G140" i="27"/>
  <c r="G139" i="27"/>
  <c r="G138" i="27"/>
  <c r="G137" i="27"/>
  <c r="G136" i="27"/>
  <c r="G135" i="27"/>
  <c r="G134" i="27"/>
  <c r="G133" i="27"/>
  <c r="G132" i="27"/>
  <c r="G131" i="27"/>
  <c r="G130" i="27"/>
  <c r="G129" i="27"/>
  <c r="G128" i="27"/>
  <c r="G127" i="27"/>
  <c r="G126" i="27"/>
  <c r="G125" i="27"/>
  <c r="G124" i="27"/>
  <c r="G123" i="27"/>
  <c r="G122" i="27"/>
  <c r="G121" i="27"/>
  <c r="G120" i="27"/>
  <c r="G119" i="27"/>
  <c r="G118" i="27"/>
  <c r="G117" i="27"/>
  <c r="G116" i="27"/>
  <c r="G115" i="27"/>
  <c r="G114" i="27"/>
  <c r="G113" i="27"/>
  <c r="G112" i="27"/>
  <c r="G111" i="27"/>
  <c r="G110" i="27"/>
  <c r="G109" i="27"/>
  <c r="G108" i="27"/>
  <c r="G107" i="27"/>
  <c r="G106" i="27"/>
  <c r="G105" i="27"/>
  <c r="G104" i="27"/>
  <c r="G103" i="27"/>
  <c r="G102" i="27"/>
  <c r="G101" i="27"/>
  <c r="G100" i="27"/>
  <c r="G99" i="27"/>
  <c r="G98" i="27"/>
  <c r="G97" i="27"/>
  <c r="G96" i="27"/>
  <c r="G95" i="27"/>
  <c r="G94" i="27"/>
  <c r="G93" i="27"/>
  <c r="G92" i="27"/>
  <c r="G91" i="27"/>
  <c r="G90" i="27"/>
  <c r="G89" i="27"/>
  <c r="G88" i="27"/>
  <c r="G87" i="27"/>
  <c r="G86" i="27"/>
  <c r="G85" i="27"/>
  <c r="G84" i="27"/>
  <c r="G83" i="27"/>
  <c r="G82" i="27"/>
  <c r="G81" i="27"/>
  <c r="G80" i="27"/>
  <c r="G79" i="27"/>
  <c r="G78" i="27"/>
  <c r="G77" i="27"/>
  <c r="G76" i="27"/>
  <c r="G75" i="27"/>
  <c r="G74" i="27"/>
  <c r="G73" i="27"/>
  <c r="G72" i="27"/>
  <c r="G71" i="27"/>
  <c r="G70" i="27"/>
  <c r="G69" i="27"/>
  <c r="G68" i="27"/>
  <c r="G67" i="27"/>
  <c r="G66" i="27"/>
  <c r="G65" i="27"/>
  <c r="G64" i="27"/>
  <c r="G63" i="27"/>
  <c r="G62" i="27"/>
  <c r="G61" i="27"/>
  <c r="G60" i="27"/>
  <c r="G59" i="27"/>
  <c r="G58" i="27"/>
  <c r="G57" i="27"/>
  <c r="G56" i="27"/>
  <c r="G55" i="27"/>
  <c r="G54" i="27"/>
  <c r="G53" i="27"/>
  <c r="G52" i="27"/>
  <c r="G51" i="27"/>
  <c r="G50" i="27"/>
  <c r="G49" i="27"/>
  <c r="G48" i="27"/>
  <c r="G47" i="27"/>
  <c r="G46" i="27"/>
  <c r="G45" i="27"/>
  <c r="G44" i="27"/>
  <c r="G43" i="27"/>
  <c r="G42" i="27"/>
  <c r="G41" i="27"/>
  <c r="G40" i="27"/>
  <c r="G39" i="27"/>
  <c r="G38" i="27"/>
  <c r="G37" i="27"/>
  <c r="G36" i="27"/>
  <c r="G35" i="27"/>
  <c r="G34" i="27"/>
  <c r="G33" i="27"/>
  <c r="G32" i="27"/>
  <c r="G31" i="27"/>
  <c r="G30" i="27"/>
  <c r="G29" i="27"/>
  <c r="G28" i="27"/>
  <c r="G27" i="27"/>
  <c r="G26" i="27"/>
  <c r="G25" i="27"/>
  <c r="G24" i="27"/>
  <c r="G23" i="27"/>
  <c r="G22" i="27"/>
  <c r="G21" i="27"/>
  <c r="G20" i="27"/>
  <c r="G19" i="27"/>
  <c r="G18" i="27"/>
  <c r="G17" i="27"/>
  <c r="G16" i="27"/>
  <c r="G15" i="27"/>
  <c r="G14" i="27"/>
  <c r="G13" i="27"/>
  <c r="G12" i="27"/>
  <c r="G11" i="27"/>
  <c r="G10" i="27"/>
  <c r="G9" i="27"/>
  <c r="G8" i="27"/>
  <c r="G7" i="27"/>
  <c r="G6" i="27"/>
  <c r="G5" i="27"/>
  <c r="G4" i="27"/>
  <c r="G3" i="27"/>
  <c r="G2" i="27"/>
  <c r="H382" i="27"/>
  <c r="H381" i="27"/>
  <c r="H380" i="27"/>
  <c r="H379" i="27"/>
  <c r="H378" i="27"/>
  <c r="H377" i="27"/>
  <c r="H376" i="27"/>
  <c r="H375" i="27"/>
  <c r="H374" i="27"/>
  <c r="H373" i="27"/>
  <c r="H372" i="27"/>
  <c r="H371" i="27"/>
  <c r="H370" i="27"/>
  <c r="H369" i="27"/>
  <c r="H368" i="27"/>
  <c r="H367" i="27"/>
  <c r="H366" i="27"/>
  <c r="H365" i="27"/>
  <c r="H364" i="27"/>
  <c r="H363" i="27"/>
  <c r="H362" i="27"/>
  <c r="H361" i="27"/>
  <c r="H360" i="27"/>
  <c r="H359" i="27"/>
  <c r="H358" i="27"/>
  <c r="H357" i="27"/>
  <c r="H356" i="27"/>
  <c r="H355" i="27"/>
  <c r="H354" i="27"/>
  <c r="H353" i="27"/>
  <c r="H352" i="27"/>
  <c r="H351" i="27"/>
  <c r="H350" i="27"/>
  <c r="H349" i="27"/>
  <c r="H348" i="27"/>
  <c r="H347" i="27"/>
  <c r="H346" i="27"/>
  <c r="H345" i="27"/>
  <c r="H344" i="27"/>
  <c r="H343" i="27"/>
  <c r="H342" i="27"/>
  <c r="H341" i="27"/>
  <c r="H340" i="27"/>
  <c r="H339" i="27"/>
  <c r="H338" i="27"/>
  <c r="H337" i="27"/>
  <c r="H336" i="27"/>
  <c r="H335" i="27"/>
  <c r="H334" i="27"/>
  <c r="H333" i="27"/>
  <c r="H332" i="27"/>
  <c r="H331" i="27"/>
  <c r="H330" i="27"/>
  <c r="H329" i="27"/>
  <c r="H328" i="27"/>
  <c r="H327" i="27"/>
  <c r="H326" i="27"/>
  <c r="H325" i="27"/>
  <c r="H324" i="27"/>
  <c r="H323" i="27"/>
  <c r="H322" i="27"/>
  <c r="H321" i="27"/>
  <c r="H320" i="27"/>
  <c r="H319" i="27"/>
  <c r="H318" i="27"/>
  <c r="H317" i="27"/>
  <c r="H316" i="27"/>
  <c r="H315" i="27"/>
  <c r="H314" i="27"/>
  <c r="H313" i="27"/>
  <c r="H312" i="27"/>
  <c r="H311" i="27"/>
  <c r="H310" i="27"/>
  <c r="H309" i="27"/>
  <c r="H308" i="27"/>
  <c r="H307" i="27"/>
  <c r="H306" i="27"/>
  <c r="H305" i="27"/>
  <c r="H304" i="27"/>
  <c r="H303" i="27"/>
  <c r="H302" i="27"/>
  <c r="H301" i="27"/>
  <c r="H300" i="27"/>
  <c r="H299" i="27"/>
  <c r="H298" i="27"/>
  <c r="H297" i="27"/>
  <c r="H296" i="27"/>
  <c r="H295" i="27"/>
  <c r="H294" i="27"/>
  <c r="H293" i="27"/>
  <c r="H292" i="27"/>
  <c r="H291" i="27"/>
  <c r="H290" i="27"/>
  <c r="H289" i="27"/>
  <c r="H288" i="27"/>
  <c r="H287" i="27"/>
  <c r="H286" i="27"/>
  <c r="H285" i="27"/>
  <c r="H284" i="27"/>
  <c r="H283" i="27"/>
  <c r="H282" i="27"/>
  <c r="H281" i="27"/>
  <c r="H280" i="27"/>
  <c r="H279" i="27"/>
  <c r="H278" i="27"/>
  <c r="H277" i="27"/>
  <c r="H276" i="27"/>
  <c r="H275" i="27"/>
  <c r="H274" i="27"/>
  <c r="H273" i="27"/>
  <c r="H272" i="27"/>
  <c r="H271" i="27"/>
  <c r="H270" i="27"/>
  <c r="H269" i="27"/>
  <c r="H268" i="27"/>
  <c r="H267" i="27"/>
  <c r="H266" i="27"/>
  <c r="H265" i="27"/>
  <c r="H264" i="27"/>
  <c r="H263" i="27"/>
  <c r="H262" i="27"/>
  <c r="H261" i="27"/>
  <c r="H260" i="27"/>
  <c r="H259" i="27"/>
  <c r="H258" i="27"/>
  <c r="H257" i="27"/>
  <c r="H256" i="27"/>
  <c r="H255" i="27"/>
  <c r="H254" i="27"/>
  <c r="H253" i="27"/>
  <c r="H252" i="27"/>
  <c r="H251" i="27"/>
  <c r="H250" i="27"/>
  <c r="H249" i="27"/>
  <c r="H248" i="27"/>
  <c r="H247" i="27"/>
  <c r="H246" i="27"/>
  <c r="H245" i="27"/>
  <c r="H244" i="27"/>
  <c r="H243" i="27"/>
  <c r="H242" i="27"/>
  <c r="H241" i="27"/>
  <c r="H240" i="27"/>
  <c r="H239" i="27"/>
  <c r="H238" i="27"/>
  <c r="H237" i="27"/>
  <c r="H236" i="27"/>
  <c r="H235" i="27"/>
  <c r="H234" i="27"/>
  <c r="H233" i="27"/>
  <c r="H232" i="27"/>
  <c r="H231" i="27"/>
  <c r="H230" i="27"/>
  <c r="H229" i="27"/>
  <c r="H228" i="27"/>
  <c r="H227" i="27"/>
  <c r="H226" i="27"/>
  <c r="H225" i="27"/>
  <c r="H224" i="27"/>
  <c r="H223" i="27"/>
  <c r="H222" i="27"/>
  <c r="H221" i="27"/>
  <c r="H220" i="27"/>
  <c r="H219" i="27"/>
  <c r="H218" i="27"/>
  <c r="H217" i="27"/>
  <c r="H216" i="27"/>
  <c r="H215" i="27"/>
  <c r="H214" i="27"/>
  <c r="H213" i="27"/>
  <c r="H212" i="27"/>
  <c r="H211" i="27"/>
  <c r="H210" i="27"/>
  <c r="H209" i="27"/>
  <c r="H208" i="27"/>
  <c r="H207" i="27"/>
  <c r="H206" i="27"/>
  <c r="H205" i="27"/>
  <c r="H204" i="27"/>
  <c r="H203" i="27"/>
  <c r="H202" i="27"/>
  <c r="H201" i="27"/>
  <c r="H200" i="27"/>
  <c r="H199" i="27"/>
  <c r="H198" i="27"/>
  <c r="H197" i="27"/>
  <c r="H196" i="27"/>
  <c r="H195" i="27"/>
  <c r="H194" i="27"/>
  <c r="H193" i="27"/>
  <c r="H192" i="27"/>
  <c r="H191" i="27"/>
  <c r="H190" i="27"/>
  <c r="H189" i="27"/>
  <c r="H188" i="27"/>
  <c r="H187" i="27"/>
  <c r="H186" i="27"/>
  <c r="H185" i="27"/>
  <c r="H184" i="27"/>
  <c r="H183" i="27"/>
  <c r="H182" i="27"/>
  <c r="H181" i="27"/>
  <c r="H180" i="27"/>
  <c r="H179" i="27"/>
  <c r="H178" i="27"/>
  <c r="H177" i="27"/>
  <c r="H176" i="27"/>
  <c r="H175" i="27"/>
  <c r="H174" i="27"/>
  <c r="H173" i="27"/>
  <c r="H172" i="27"/>
  <c r="H171" i="27"/>
  <c r="H170" i="27"/>
  <c r="H169" i="27"/>
  <c r="H168" i="27"/>
  <c r="H167" i="27"/>
  <c r="H166" i="27"/>
  <c r="H165" i="27"/>
  <c r="H164" i="27"/>
  <c r="H163" i="27"/>
  <c r="H162" i="27"/>
  <c r="H161" i="27"/>
  <c r="H160" i="27"/>
  <c r="H159" i="27"/>
  <c r="H158" i="27"/>
  <c r="H157" i="27"/>
  <c r="H156" i="27"/>
  <c r="H155" i="27"/>
  <c r="H154" i="27"/>
  <c r="H153" i="27"/>
  <c r="H152" i="27"/>
  <c r="H151" i="27"/>
  <c r="H150" i="27"/>
  <c r="H149" i="27"/>
  <c r="H148" i="27"/>
  <c r="H147" i="27"/>
  <c r="H146" i="27"/>
  <c r="H145" i="27"/>
  <c r="H144" i="27"/>
  <c r="H143" i="27"/>
  <c r="H142" i="27"/>
  <c r="H141" i="27"/>
  <c r="H140" i="27"/>
  <c r="H139" i="27"/>
  <c r="H138" i="27"/>
  <c r="H137" i="27"/>
  <c r="H136" i="27"/>
  <c r="H135" i="27"/>
  <c r="H134" i="27"/>
  <c r="H133" i="27"/>
  <c r="H132" i="27"/>
  <c r="H131" i="27"/>
  <c r="H130" i="27"/>
  <c r="H129" i="27"/>
  <c r="H128" i="27"/>
  <c r="H127" i="27"/>
  <c r="H126" i="27"/>
  <c r="H125" i="27"/>
  <c r="H124" i="27"/>
  <c r="H123" i="27"/>
  <c r="H122" i="27"/>
  <c r="H121" i="27"/>
  <c r="H120" i="27"/>
  <c r="H119" i="27"/>
  <c r="H118" i="27"/>
  <c r="H117" i="27"/>
  <c r="H116" i="27"/>
  <c r="H115" i="27"/>
  <c r="H114" i="27"/>
  <c r="H113" i="27"/>
  <c r="H112" i="27"/>
  <c r="H111" i="27"/>
  <c r="H110" i="27"/>
  <c r="H109" i="27"/>
  <c r="H108" i="27"/>
  <c r="H107" i="27"/>
  <c r="H106" i="27"/>
  <c r="H105" i="27"/>
  <c r="H104" i="27"/>
  <c r="H103" i="27"/>
  <c r="H102" i="27"/>
  <c r="H101" i="27"/>
  <c r="H100" i="27"/>
  <c r="H99" i="27"/>
  <c r="H98" i="27"/>
  <c r="H97" i="27"/>
  <c r="H96" i="27"/>
  <c r="H95" i="27"/>
  <c r="H94" i="27"/>
  <c r="H93" i="27"/>
  <c r="H92" i="27"/>
  <c r="H91" i="27"/>
  <c r="H90" i="27"/>
  <c r="H89" i="27"/>
  <c r="H88" i="27"/>
  <c r="H87" i="27"/>
  <c r="H86" i="27"/>
  <c r="H85" i="27"/>
  <c r="H84" i="27"/>
  <c r="H83" i="27"/>
  <c r="H82" i="27"/>
  <c r="H81" i="27"/>
  <c r="H80" i="27"/>
  <c r="H79" i="27"/>
  <c r="H78" i="27"/>
  <c r="H77" i="27"/>
  <c r="H76" i="27"/>
  <c r="H75" i="27"/>
  <c r="H74" i="27"/>
  <c r="H73" i="27"/>
  <c r="H72" i="27"/>
  <c r="H71" i="27"/>
  <c r="H70" i="27"/>
  <c r="H69" i="27"/>
  <c r="H68" i="27"/>
  <c r="H67" i="27"/>
  <c r="H66" i="27"/>
  <c r="H65" i="27"/>
  <c r="H64" i="27"/>
  <c r="H63" i="27"/>
  <c r="H62" i="27"/>
  <c r="H61" i="27"/>
  <c r="H60" i="27"/>
  <c r="H59" i="27"/>
  <c r="H58" i="27"/>
  <c r="H57" i="27"/>
  <c r="H56" i="27"/>
  <c r="H55" i="27"/>
  <c r="H54" i="27"/>
  <c r="H53" i="27"/>
  <c r="H52" i="27"/>
  <c r="H51" i="27"/>
  <c r="H50" i="27"/>
  <c r="H49" i="27"/>
  <c r="H48" i="27"/>
  <c r="H47" i="27"/>
  <c r="H46" i="27"/>
  <c r="H45" i="27"/>
  <c r="H44" i="27"/>
  <c r="H43" i="27"/>
  <c r="H42" i="27"/>
  <c r="H41" i="27"/>
  <c r="H40" i="27"/>
  <c r="H39" i="27"/>
  <c r="H38" i="27"/>
  <c r="H37" i="27"/>
  <c r="H36" i="27"/>
  <c r="H35" i="27"/>
  <c r="H34" i="27"/>
  <c r="H33" i="27"/>
  <c r="H32" i="27"/>
  <c r="H31" i="27"/>
  <c r="H30" i="27"/>
  <c r="H29" i="27"/>
  <c r="H28" i="27"/>
  <c r="H27" i="27"/>
  <c r="H26" i="27"/>
  <c r="H25" i="27"/>
  <c r="H24" i="27"/>
  <c r="H23" i="27"/>
  <c r="H22" i="27"/>
  <c r="H21" i="27"/>
  <c r="H20" i="27"/>
  <c r="H19" i="27"/>
  <c r="H18" i="27"/>
  <c r="H17" i="27"/>
  <c r="H16" i="27"/>
  <c r="H15" i="27"/>
  <c r="H14" i="27"/>
  <c r="H13" i="27"/>
  <c r="H12" i="27"/>
  <c r="H11" i="27"/>
  <c r="H10" i="27"/>
  <c r="H9" i="27"/>
  <c r="H8" i="27"/>
  <c r="H7" i="27"/>
  <c r="H6" i="27"/>
  <c r="H5" i="27"/>
  <c r="H4" i="27"/>
  <c r="H3" i="27"/>
  <c r="H2" i="27"/>
  <c r="I382" i="27"/>
  <c r="I381" i="27"/>
  <c r="I380" i="27"/>
  <c r="I379" i="27"/>
  <c r="I378" i="27"/>
  <c r="I377" i="27"/>
  <c r="I376" i="27"/>
  <c r="I375" i="27"/>
  <c r="I374" i="27"/>
  <c r="I373" i="27"/>
  <c r="I372" i="27"/>
  <c r="I371" i="27"/>
  <c r="I370" i="27"/>
  <c r="I369" i="27"/>
  <c r="I368" i="27"/>
  <c r="I367" i="27"/>
  <c r="I366" i="27"/>
  <c r="I365" i="27"/>
  <c r="I364" i="27"/>
  <c r="I363" i="27"/>
  <c r="I362" i="27"/>
  <c r="I361" i="27"/>
  <c r="I360" i="27"/>
  <c r="I359" i="27"/>
  <c r="I358" i="27"/>
  <c r="I357" i="27"/>
  <c r="I356" i="27"/>
  <c r="I355" i="27"/>
  <c r="I354" i="27"/>
  <c r="I353" i="27"/>
  <c r="I352" i="27"/>
  <c r="I351" i="27"/>
  <c r="I350" i="27"/>
  <c r="I349" i="27"/>
  <c r="I348" i="27"/>
  <c r="I347" i="27"/>
  <c r="I346" i="27"/>
  <c r="I345" i="27"/>
  <c r="I344" i="27"/>
  <c r="I343" i="27"/>
  <c r="I342" i="27"/>
  <c r="I341" i="27"/>
  <c r="I340" i="27"/>
  <c r="I339" i="27"/>
  <c r="I338" i="27"/>
  <c r="I337" i="27"/>
  <c r="I336" i="27"/>
  <c r="I335" i="27"/>
  <c r="I334" i="27"/>
  <c r="I333" i="27"/>
  <c r="I332" i="27"/>
  <c r="I331" i="27"/>
  <c r="I330" i="27"/>
  <c r="I329" i="27"/>
  <c r="I328" i="27"/>
  <c r="I327" i="27"/>
  <c r="I326" i="27"/>
  <c r="I325" i="27"/>
  <c r="I324" i="27"/>
  <c r="I323" i="27"/>
  <c r="I322" i="27"/>
  <c r="I321" i="27"/>
  <c r="I320" i="27"/>
  <c r="I319" i="27"/>
  <c r="I318" i="27"/>
  <c r="I317" i="27"/>
  <c r="I316" i="27"/>
  <c r="I315" i="27"/>
  <c r="I314" i="27"/>
  <c r="I313" i="27"/>
  <c r="I312" i="27"/>
  <c r="I311" i="27"/>
  <c r="I310" i="27"/>
  <c r="I309" i="27"/>
  <c r="I308" i="27"/>
  <c r="I307" i="27"/>
  <c r="I306" i="27"/>
  <c r="I305" i="27"/>
  <c r="I304" i="27"/>
  <c r="I303" i="27"/>
  <c r="I302" i="27"/>
  <c r="I301" i="27"/>
  <c r="I300" i="27"/>
  <c r="I299" i="27"/>
  <c r="I298" i="27"/>
  <c r="I297" i="27"/>
  <c r="I296" i="27"/>
  <c r="I295" i="27"/>
  <c r="I294" i="27"/>
  <c r="I293" i="27"/>
  <c r="I292" i="27"/>
  <c r="I291" i="27"/>
  <c r="I290" i="27"/>
  <c r="I289" i="27"/>
  <c r="I288" i="27"/>
  <c r="I287" i="27"/>
  <c r="I286" i="27"/>
  <c r="I285" i="27"/>
  <c r="I284" i="27"/>
  <c r="I283" i="27"/>
  <c r="I282" i="27"/>
  <c r="I281" i="27"/>
  <c r="I280" i="27"/>
  <c r="I279" i="27"/>
  <c r="I278" i="27"/>
  <c r="I277" i="27"/>
  <c r="I276" i="27"/>
  <c r="I275" i="27"/>
  <c r="I274" i="27"/>
  <c r="I273" i="27"/>
  <c r="I272" i="27"/>
  <c r="I271" i="27"/>
  <c r="I270" i="27"/>
  <c r="I269" i="27"/>
  <c r="I268" i="27"/>
  <c r="I267" i="27"/>
  <c r="I266" i="27"/>
  <c r="I265" i="27"/>
  <c r="I264" i="27"/>
  <c r="I263" i="27"/>
  <c r="I262" i="27"/>
  <c r="I261" i="27"/>
  <c r="I260" i="27"/>
  <c r="I259" i="27"/>
  <c r="I258" i="27"/>
  <c r="I257" i="27"/>
  <c r="I256" i="27"/>
  <c r="I255" i="27"/>
  <c r="I254" i="27"/>
  <c r="I253" i="27"/>
  <c r="I252" i="27"/>
  <c r="I251" i="27"/>
  <c r="I250" i="27"/>
  <c r="I249" i="27"/>
  <c r="I248" i="27"/>
  <c r="I247" i="27"/>
  <c r="I246" i="27"/>
  <c r="I245" i="27"/>
  <c r="I244" i="27"/>
  <c r="I243" i="27"/>
  <c r="I242" i="27"/>
  <c r="I241" i="27"/>
  <c r="I240" i="27"/>
  <c r="I239" i="27"/>
  <c r="I238" i="27"/>
  <c r="I237" i="27"/>
  <c r="I236" i="27"/>
  <c r="I235" i="27"/>
  <c r="I234" i="27"/>
  <c r="I233" i="27"/>
  <c r="I232" i="27"/>
  <c r="I231" i="27"/>
  <c r="I230" i="27"/>
  <c r="I229" i="27"/>
  <c r="I228" i="27"/>
  <c r="I227" i="27"/>
  <c r="I226" i="27"/>
  <c r="I225" i="27"/>
  <c r="I224" i="27"/>
  <c r="I223" i="27"/>
  <c r="I222" i="27"/>
  <c r="I221" i="27"/>
  <c r="I220" i="27"/>
  <c r="I219" i="27"/>
  <c r="I218" i="27"/>
  <c r="I217" i="27"/>
  <c r="I216" i="27"/>
  <c r="I215" i="27"/>
  <c r="I214" i="27"/>
  <c r="I213" i="27"/>
  <c r="I212" i="27"/>
  <c r="I211" i="27"/>
  <c r="I210" i="27"/>
  <c r="I209" i="27"/>
  <c r="I208" i="27"/>
  <c r="I207" i="27"/>
  <c r="I206" i="27"/>
  <c r="I205" i="27"/>
  <c r="I204" i="27"/>
  <c r="I203" i="27"/>
  <c r="I202" i="27"/>
  <c r="I201" i="27"/>
  <c r="I200" i="27"/>
  <c r="I199" i="27"/>
  <c r="I198" i="27"/>
  <c r="I197" i="27"/>
  <c r="I196" i="27"/>
  <c r="I195" i="27"/>
  <c r="I194" i="27"/>
  <c r="I193" i="27"/>
  <c r="I192" i="27"/>
  <c r="I191" i="27"/>
  <c r="I190" i="27"/>
  <c r="I189" i="27"/>
  <c r="I188" i="27"/>
  <c r="I187" i="27"/>
  <c r="I186" i="27"/>
  <c r="I185" i="27"/>
  <c r="I184" i="27"/>
  <c r="I183" i="27"/>
  <c r="I182" i="27"/>
  <c r="I181" i="27"/>
  <c r="I180" i="27"/>
  <c r="I179" i="27"/>
  <c r="I178" i="27"/>
  <c r="I177" i="27"/>
  <c r="I176" i="27"/>
  <c r="I175" i="27"/>
  <c r="I174" i="27"/>
  <c r="I173" i="27"/>
  <c r="I172" i="27"/>
  <c r="I171" i="27"/>
  <c r="I170" i="27"/>
  <c r="I169" i="27"/>
  <c r="I168" i="27"/>
  <c r="I167" i="27"/>
  <c r="I166" i="27"/>
  <c r="I165" i="27"/>
  <c r="I164" i="27"/>
  <c r="I163" i="27"/>
  <c r="I162" i="27"/>
  <c r="I161" i="27"/>
  <c r="I160" i="27"/>
  <c r="I159" i="27"/>
  <c r="I158" i="27"/>
  <c r="I157" i="27"/>
  <c r="I156" i="27"/>
  <c r="I155" i="27"/>
  <c r="I154" i="27"/>
  <c r="I153" i="27"/>
  <c r="I152" i="27"/>
  <c r="I151" i="27"/>
  <c r="I150" i="27"/>
  <c r="I149" i="27"/>
  <c r="I148" i="27"/>
  <c r="I147" i="27"/>
  <c r="I146" i="27"/>
  <c r="I145" i="27"/>
  <c r="I144" i="27"/>
  <c r="I143" i="27"/>
  <c r="I142" i="27"/>
  <c r="I141" i="27"/>
  <c r="I140" i="27"/>
  <c r="I139" i="27"/>
  <c r="I138" i="27"/>
  <c r="I137" i="27"/>
  <c r="I136" i="27"/>
  <c r="I135" i="27"/>
  <c r="I134" i="27"/>
  <c r="I133" i="27"/>
  <c r="I132" i="27"/>
  <c r="I131" i="27"/>
  <c r="I130" i="27"/>
  <c r="I129" i="27"/>
  <c r="I128" i="27"/>
  <c r="I127" i="27"/>
  <c r="I126" i="27"/>
  <c r="I125" i="27"/>
  <c r="I124" i="27"/>
  <c r="I123" i="27"/>
  <c r="I122" i="27"/>
  <c r="I121" i="27"/>
  <c r="I120" i="27"/>
  <c r="I119" i="27"/>
  <c r="I118" i="27"/>
  <c r="I117" i="27"/>
  <c r="I116" i="27"/>
  <c r="I115" i="27"/>
  <c r="I114" i="27"/>
  <c r="I113" i="27"/>
  <c r="I112" i="27"/>
  <c r="I111" i="27"/>
  <c r="I110" i="27"/>
  <c r="I109" i="27"/>
  <c r="I108" i="27"/>
  <c r="I107" i="27"/>
  <c r="I106" i="27"/>
  <c r="I105" i="27"/>
  <c r="I104" i="27"/>
  <c r="I103" i="27"/>
  <c r="I102" i="27"/>
  <c r="I101" i="27"/>
  <c r="I100" i="27"/>
  <c r="I99" i="27"/>
  <c r="I98" i="27"/>
  <c r="I97" i="27"/>
  <c r="I96" i="27"/>
  <c r="I95" i="27"/>
  <c r="I94" i="27"/>
  <c r="I93" i="27"/>
  <c r="I92" i="27"/>
  <c r="I91" i="27"/>
  <c r="I90" i="27"/>
  <c r="I89" i="27"/>
  <c r="I88" i="27"/>
  <c r="I87" i="27"/>
  <c r="I86" i="27"/>
  <c r="I85" i="27"/>
  <c r="I84" i="27"/>
  <c r="I83" i="27"/>
  <c r="I82" i="27"/>
  <c r="I81" i="27"/>
  <c r="I80" i="27"/>
  <c r="I79" i="27"/>
  <c r="I78" i="27"/>
  <c r="I77" i="27"/>
  <c r="I76" i="27"/>
  <c r="I75" i="27"/>
  <c r="I74" i="27"/>
  <c r="I73" i="27"/>
  <c r="I72" i="27"/>
  <c r="I71" i="27"/>
  <c r="I70" i="27"/>
  <c r="I69" i="27"/>
  <c r="I68" i="27"/>
  <c r="I67" i="27"/>
  <c r="I66" i="27"/>
  <c r="I65" i="27"/>
  <c r="I64" i="27"/>
  <c r="I63" i="27"/>
  <c r="I62" i="27"/>
  <c r="I61" i="27"/>
  <c r="I60" i="27"/>
  <c r="I59" i="27"/>
  <c r="I58" i="27"/>
  <c r="I57" i="27"/>
  <c r="I56" i="27"/>
  <c r="I55" i="27"/>
  <c r="I54" i="27"/>
  <c r="I53" i="27"/>
  <c r="I52" i="27"/>
  <c r="I51" i="27"/>
  <c r="I50" i="27"/>
  <c r="I49" i="27"/>
  <c r="I48" i="27"/>
  <c r="I47" i="27"/>
  <c r="I46" i="27"/>
  <c r="I45" i="27"/>
  <c r="I44" i="27"/>
  <c r="I43" i="27"/>
  <c r="I42" i="27"/>
  <c r="I41" i="27"/>
  <c r="I40" i="27"/>
  <c r="I39" i="27"/>
  <c r="I38" i="27"/>
  <c r="I37" i="27"/>
  <c r="I36" i="27"/>
  <c r="I35" i="27"/>
  <c r="I34" i="27"/>
  <c r="I33" i="27"/>
  <c r="I32" i="27"/>
  <c r="I31" i="27"/>
  <c r="I30" i="27"/>
  <c r="I29" i="27"/>
  <c r="I28" i="27"/>
  <c r="I27" i="27"/>
  <c r="I26" i="27"/>
  <c r="I25" i="27"/>
  <c r="I24" i="27"/>
  <c r="I23" i="27"/>
  <c r="I22" i="27"/>
  <c r="I21" i="27"/>
  <c r="I20" i="27"/>
  <c r="I19" i="27"/>
  <c r="I18" i="27"/>
  <c r="I17" i="27"/>
  <c r="I16" i="27"/>
  <c r="I15" i="27"/>
  <c r="I14" i="27"/>
  <c r="I13" i="27"/>
  <c r="I12" i="27"/>
  <c r="I11" i="27"/>
  <c r="I10" i="27"/>
  <c r="I9" i="27"/>
  <c r="I8" i="27"/>
  <c r="I7" i="27"/>
  <c r="I6" i="27"/>
  <c r="I5" i="27"/>
  <c r="I4" i="27"/>
  <c r="I3" i="27"/>
  <c r="I2" i="27"/>
  <c r="J382" i="27"/>
  <c r="J381" i="27"/>
  <c r="J380" i="27"/>
  <c r="J379" i="27"/>
  <c r="J378" i="27"/>
  <c r="J377" i="27"/>
  <c r="J376" i="27"/>
  <c r="J375" i="27"/>
  <c r="J374" i="27"/>
  <c r="J373" i="27"/>
  <c r="J372" i="27"/>
  <c r="J371" i="27"/>
  <c r="J370" i="27"/>
  <c r="J369" i="27"/>
  <c r="J368" i="27"/>
  <c r="J367" i="27"/>
  <c r="J366" i="27"/>
  <c r="J365" i="27"/>
  <c r="J364" i="27"/>
  <c r="J363" i="27"/>
  <c r="J362" i="27"/>
  <c r="J361" i="27"/>
  <c r="J360" i="27"/>
  <c r="J359" i="27"/>
  <c r="J358" i="27"/>
  <c r="J357" i="27"/>
  <c r="J356" i="27"/>
  <c r="J355" i="27"/>
  <c r="J354" i="27"/>
  <c r="J353" i="27"/>
  <c r="J352" i="27"/>
  <c r="J351" i="27"/>
  <c r="J350" i="27"/>
  <c r="J349" i="27"/>
  <c r="J348" i="27"/>
  <c r="J347" i="27"/>
  <c r="J346" i="27"/>
  <c r="J345" i="27"/>
  <c r="J344" i="27"/>
  <c r="J343" i="27"/>
  <c r="J342" i="27"/>
  <c r="J341" i="27"/>
  <c r="J340" i="27"/>
  <c r="J339" i="27"/>
  <c r="J338" i="27"/>
  <c r="J337" i="27"/>
  <c r="J336" i="27"/>
  <c r="J335" i="27"/>
  <c r="J334" i="27"/>
  <c r="J333" i="27"/>
  <c r="J332" i="27"/>
  <c r="J331" i="27"/>
  <c r="J330" i="27"/>
  <c r="J329" i="27"/>
  <c r="J328" i="27"/>
  <c r="J327" i="27"/>
  <c r="J326" i="27"/>
  <c r="J325" i="27"/>
  <c r="J324" i="27"/>
  <c r="J323" i="27"/>
  <c r="J322" i="27"/>
  <c r="J321" i="27"/>
  <c r="J320" i="27"/>
  <c r="J319" i="27"/>
  <c r="J318" i="27"/>
  <c r="J317" i="27"/>
  <c r="J316" i="27"/>
  <c r="J315" i="27"/>
  <c r="J314" i="27"/>
  <c r="J313" i="27"/>
  <c r="J312" i="27"/>
  <c r="J311" i="27"/>
  <c r="J310" i="27"/>
  <c r="J309" i="27"/>
  <c r="J308" i="27"/>
  <c r="J307" i="27"/>
  <c r="J306" i="27"/>
  <c r="J305" i="27"/>
  <c r="J304" i="27"/>
  <c r="J303" i="27"/>
  <c r="J302" i="27"/>
  <c r="J301" i="27"/>
  <c r="J300" i="27"/>
  <c r="J299" i="27"/>
  <c r="J298" i="27"/>
  <c r="J297" i="27"/>
  <c r="J296" i="27"/>
  <c r="J295" i="27"/>
  <c r="J294" i="27"/>
  <c r="J293" i="27"/>
  <c r="J292" i="27"/>
  <c r="J291" i="27"/>
  <c r="J290" i="27"/>
  <c r="J289" i="27"/>
  <c r="J288" i="27"/>
  <c r="J287" i="27"/>
  <c r="J286" i="27"/>
  <c r="J285" i="27"/>
  <c r="J284" i="27"/>
  <c r="J283" i="27"/>
  <c r="J282" i="27"/>
  <c r="J281" i="27"/>
  <c r="J280" i="27"/>
  <c r="J279" i="27"/>
  <c r="J278" i="27"/>
  <c r="J277" i="27"/>
  <c r="J276" i="27"/>
  <c r="J275" i="27"/>
  <c r="J274" i="27"/>
  <c r="J273" i="27"/>
  <c r="J272" i="27"/>
  <c r="J271" i="27"/>
  <c r="J270" i="27"/>
  <c r="J269" i="27"/>
  <c r="J268" i="27"/>
  <c r="J267" i="27"/>
  <c r="J266" i="27"/>
  <c r="J265" i="27"/>
  <c r="J264" i="27"/>
  <c r="J263" i="27"/>
  <c r="J262" i="27"/>
  <c r="J261" i="27"/>
  <c r="J260" i="27"/>
  <c r="J259" i="27"/>
  <c r="J258" i="27"/>
  <c r="J257" i="27"/>
  <c r="J256" i="27"/>
  <c r="J255" i="27"/>
  <c r="J254" i="27"/>
  <c r="J253" i="27"/>
  <c r="J252" i="27"/>
  <c r="J251" i="27"/>
  <c r="J250" i="27"/>
  <c r="J249" i="27"/>
  <c r="J248" i="27"/>
  <c r="J247" i="27"/>
  <c r="J246" i="27"/>
  <c r="J245" i="27"/>
  <c r="J244" i="27"/>
  <c r="J243" i="27"/>
  <c r="J242" i="27"/>
  <c r="J241" i="27"/>
  <c r="J240" i="27"/>
  <c r="J239" i="27"/>
  <c r="J238" i="27"/>
  <c r="J237" i="27"/>
  <c r="J236" i="27"/>
  <c r="J235" i="27"/>
  <c r="J234" i="27"/>
  <c r="J233" i="27"/>
  <c r="J232" i="27"/>
  <c r="J231" i="27"/>
  <c r="J230" i="27"/>
  <c r="J229" i="27"/>
  <c r="J228" i="27"/>
  <c r="J227" i="27"/>
  <c r="J226" i="27"/>
  <c r="J225" i="27"/>
  <c r="J224" i="27"/>
  <c r="J223" i="27"/>
  <c r="J222" i="27"/>
  <c r="J221" i="27"/>
  <c r="J220" i="27"/>
  <c r="J219" i="27"/>
  <c r="J218" i="27"/>
  <c r="J217" i="27"/>
  <c r="J216" i="27"/>
  <c r="J215" i="27"/>
  <c r="J214" i="27"/>
  <c r="J213" i="27"/>
  <c r="J212" i="27"/>
  <c r="J211" i="27"/>
  <c r="J210" i="27"/>
  <c r="J209" i="27"/>
  <c r="J208" i="27"/>
  <c r="J207" i="27"/>
  <c r="J206" i="27"/>
  <c r="J205" i="27"/>
  <c r="J204" i="27"/>
  <c r="J203" i="27"/>
  <c r="J202" i="27"/>
  <c r="J201" i="27"/>
  <c r="J200" i="27"/>
  <c r="J199" i="27"/>
  <c r="J198" i="27"/>
  <c r="J197" i="27"/>
  <c r="J196" i="27"/>
  <c r="J195" i="27"/>
  <c r="J194" i="27"/>
  <c r="J193" i="27"/>
  <c r="J192" i="27"/>
  <c r="J191" i="27"/>
  <c r="J190" i="27"/>
  <c r="J189" i="27"/>
  <c r="J188" i="27"/>
  <c r="J187" i="27"/>
  <c r="J186" i="27"/>
  <c r="J185" i="27"/>
  <c r="J184" i="27"/>
  <c r="J183" i="27"/>
  <c r="J182" i="27"/>
  <c r="J181" i="27"/>
  <c r="J180" i="27"/>
  <c r="J179" i="27"/>
  <c r="J178" i="27"/>
  <c r="J177" i="27"/>
  <c r="J176" i="27"/>
  <c r="J175" i="27"/>
  <c r="J174" i="27"/>
  <c r="J173" i="27"/>
  <c r="J172" i="27"/>
  <c r="J171" i="27"/>
  <c r="J170" i="27"/>
  <c r="J169" i="27"/>
  <c r="J168" i="27"/>
  <c r="J167" i="27"/>
  <c r="J166" i="27"/>
  <c r="J165" i="27"/>
  <c r="J164" i="27"/>
  <c r="J163" i="27"/>
  <c r="J162" i="27"/>
  <c r="J161" i="27"/>
  <c r="J160" i="27"/>
  <c r="J159" i="27"/>
  <c r="J158" i="27"/>
  <c r="J157" i="27"/>
  <c r="J156" i="27"/>
  <c r="J155" i="27"/>
  <c r="J154" i="27"/>
  <c r="J153" i="27"/>
  <c r="J152" i="27"/>
  <c r="J151" i="27"/>
  <c r="J150" i="27"/>
  <c r="J149" i="27"/>
  <c r="J148" i="27"/>
  <c r="J147" i="27"/>
  <c r="J146" i="27"/>
  <c r="J145" i="27"/>
  <c r="J144" i="27"/>
  <c r="J143" i="27"/>
  <c r="J142" i="27"/>
  <c r="J141" i="27"/>
  <c r="J140" i="27"/>
  <c r="J139" i="27"/>
  <c r="J138" i="27"/>
  <c r="J137" i="27"/>
  <c r="J136" i="27"/>
  <c r="J135" i="27"/>
  <c r="J134" i="27"/>
  <c r="J133" i="27"/>
  <c r="J132" i="27"/>
  <c r="J131" i="27"/>
  <c r="J130" i="27"/>
  <c r="J129" i="27"/>
  <c r="J128" i="27"/>
  <c r="J127" i="27"/>
  <c r="J126" i="27"/>
  <c r="J125" i="27"/>
  <c r="J124" i="27"/>
  <c r="J123" i="27"/>
  <c r="J122" i="27"/>
  <c r="J121" i="27"/>
  <c r="J120" i="27"/>
  <c r="J119" i="27"/>
  <c r="J118" i="27"/>
  <c r="J117" i="27"/>
  <c r="J116" i="27"/>
  <c r="J115" i="27"/>
  <c r="J114" i="27"/>
  <c r="J113" i="27"/>
  <c r="J112" i="27"/>
  <c r="J111" i="27"/>
  <c r="J110" i="27"/>
  <c r="J109" i="27"/>
  <c r="J108" i="27"/>
  <c r="J107" i="27"/>
  <c r="J106" i="27"/>
  <c r="J105" i="27"/>
  <c r="J104" i="27"/>
  <c r="J103" i="27"/>
  <c r="J102" i="27"/>
  <c r="J101" i="27"/>
  <c r="J100" i="27"/>
  <c r="J99" i="27"/>
  <c r="J98" i="27"/>
  <c r="J97" i="27"/>
  <c r="J96" i="27"/>
  <c r="J95" i="27"/>
  <c r="J94" i="27"/>
  <c r="J93" i="27"/>
  <c r="J92" i="27"/>
  <c r="J91" i="27"/>
  <c r="J90" i="27"/>
  <c r="J89" i="27"/>
  <c r="J88" i="27"/>
  <c r="J87" i="27"/>
  <c r="J86" i="27"/>
  <c r="J85" i="27"/>
  <c r="J84" i="27"/>
  <c r="J83" i="27"/>
  <c r="J82" i="27"/>
  <c r="J81" i="27"/>
  <c r="J80" i="27"/>
  <c r="J79" i="27"/>
  <c r="J78" i="27"/>
  <c r="J77" i="27"/>
  <c r="J76" i="27"/>
  <c r="J75" i="27"/>
  <c r="J74" i="27"/>
  <c r="J73" i="27"/>
  <c r="J72" i="27"/>
  <c r="J71" i="27"/>
  <c r="J70" i="27"/>
  <c r="J69" i="27"/>
  <c r="J68" i="27"/>
  <c r="J67" i="27"/>
  <c r="J66" i="27"/>
  <c r="J65" i="27"/>
  <c r="J64" i="27"/>
  <c r="J63" i="27"/>
  <c r="J62" i="27"/>
  <c r="J61" i="27"/>
  <c r="J60" i="27"/>
  <c r="J59" i="27"/>
  <c r="J58" i="27"/>
  <c r="J57" i="27"/>
  <c r="J56" i="27"/>
  <c r="J55" i="27"/>
  <c r="J54" i="27"/>
  <c r="J53" i="27"/>
  <c r="J52" i="27"/>
  <c r="J51" i="27"/>
  <c r="J50" i="27"/>
  <c r="J49" i="27"/>
  <c r="J48" i="27"/>
  <c r="J47" i="27"/>
  <c r="J46" i="27"/>
  <c r="J45" i="27"/>
  <c r="J44" i="27"/>
  <c r="J43" i="27"/>
  <c r="J42" i="27"/>
  <c r="J41" i="27"/>
  <c r="J40" i="27"/>
  <c r="J39" i="27"/>
  <c r="J38" i="27"/>
  <c r="J37" i="27"/>
  <c r="J36" i="27"/>
  <c r="J35" i="27"/>
  <c r="J34" i="27"/>
  <c r="J33" i="27"/>
  <c r="J32" i="27"/>
  <c r="J31" i="27"/>
  <c r="J30" i="27"/>
  <c r="J29" i="27"/>
  <c r="J28" i="27"/>
  <c r="J27" i="27"/>
  <c r="J26" i="27"/>
  <c r="J25" i="27"/>
  <c r="J24" i="27"/>
  <c r="J23" i="27"/>
  <c r="J22" i="27"/>
  <c r="J21" i="27"/>
  <c r="J20" i="27"/>
  <c r="J19" i="27"/>
  <c r="J18" i="27"/>
  <c r="J17" i="27"/>
  <c r="J16" i="27"/>
  <c r="J15" i="27"/>
  <c r="J14" i="27"/>
  <c r="J13" i="27"/>
  <c r="J12" i="27"/>
  <c r="J11" i="27"/>
  <c r="J10" i="27"/>
  <c r="J9" i="27"/>
  <c r="J8" i="27"/>
  <c r="J7" i="27"/>
  <c r="J6" i="27"/>
  <c r="J5" i="27"/>
  <c r="J4" i="27"/>
  <c r="J3" i="27"/>
  <c r="J2" i="27"/>
  <c r="K382" i="27"/>
  <c r="K381" i="27"/>
  <c r="K380" i="27"/>
  <c r="K379" i="27"/>
  <c r="K378" i="27"/>
  <c r="K377" i="27"/>
  <c r="K376" i="27"/>
  <c r="K375" i="27"/>
  <c r="K374" i="27"/>
  <c r="K373" i="27"/>
  <c r="K372" i="27"/>
  <c r="K371" i="27"/>
  <c r="K370" i="27"/>
  <c r="K369" i="27"/>
  <c r="K368" i="27"/>
  <c r="K367" i="27"/>
  <c r="K366" i="27"/>
  <c r="K365" i="27"/>
  <c r="K364" i="27"/>
  <c r="K363" i="27"/>
  <c r="K362" i="27"/>
  <c r="K361" i="27"/>
  <c r="K360" i="27"/>
  <c r="K359" i="27"/>
  <c r="K358" i="27"/>
  <c r="K357" i="27"/>
  <c r="K356" i="27"/>
  <c r="K355" i="27"/>
  <c r="K354" i="27"/>
  <c r="K353" i="27"/>
  <c r="K352" i="27"/>
  <c r="K351" i="27"/>
  <c r="K350" i="27"/>
  <c r="K349" i="27"/>
  <c r="K348" i="27"/>
  <c r="K347" i="27"/>
  <c r="K346" i="27"/>
  <c r="K345" i="27"/>
  <c r="K344" i="27"/>
  <c r="K343" i="27"/>
  <c r="K342" i="27"/>
  <c r="K341" i="27"/>
  <c r="K340" i="27"/>
  <c r="K339" i="27"/>
  <c r="K338" i="27"/>
  <c r="K337" i="27"/>
  <c r="K336" i="27"/>
  <c r="K335" i="27"/>
  <c r="K334" i="27"/>
  <c r="K333" i="27"/>
  <c r="K332" i="27"/>
  <c r="K331" i="27"/>
  <c r="K330" i="27"/>
  <c r="K329" i="27"/>
  <c r="K328" i="27"/>
  <c r="K327" i="27"/>
  <c r="K326" i="27"/>
  <c r="K325" i="27"/>
  <c r="K324" i="27"/>
  <c r="K323" i="27"/>
  <c r="K322" i="27"/>
  <c r="K321" i="27"/>
  <c r="K320" i="27"/>
  <c r="K319" i="27"/>
  <c r="K318" i="27"/>
  <c r="K317" i="27"/>
  <c r="K316" i="27"/>
  <c r="K315" i="27"/>
  <c r="K314" i="27"/>
  <c r="K313" i="27"/>
  <c r="K312" i="27"/>
  <c r="K311" i="27"/>
  <c r="K310" i="27"/>
  <c r="K309" i="27"/>
  <c r="K308" i="27"/>
  <c r="K307" i="27"/>
  <c r="K306" i="27"/>
  <c r="K305" i="27"/>
  <c r="K304" i="27"/>
  <c r="K303" i="27"/>
  <c r="K302" i="27"/>
  <c r="K301" i="27"/>
  <c r="K300" i="27"/>
  <c r="K299" i="27"/>
  <c r="K298" i="27"/>
  <c r="K297" i="27"/>
  <c r="K296" i="27"/>
  <c r="K295" i="27"/>
  <c r="K294" i="27"/>
  <c r="K293" i="27"/>
  <c r="K292" i="27"/>
  <c r="K291" i="27"/>
  <c r="K290" i="27"/>
  <c r="K289" i="27"/>
  <c r="K288" i="27"/>
  <c r="K287" i="27"/>
  <c r="K286" i="27"/>
  <c r="K285" i="27"/>
  <c r="K284" i="27"/>
  <c r="K283" i="27"/>
  <c r="K282" i="27"/>
  <c r="K281" i="27"/>
  <c r="K280" i="27"/>
  <c r="K279" i="27"/>
  <c r="K278" i="27"/>
  <c r="K277" i="27"/>
  <c r="K276" i="27"/>
  <c r="K275" i="27"/>
  <c r="K274" i="27"/>
  <c r="K273" i="27"/>
  <c r="K272" i="27"/>
  <c r="K271" i="27"/>
  <c r="K270" i="27"/>
  <c r="K269" i="27"/>
  <c r="K268" i="27"/>
  <c r="K267" i="27"/>
  <c r="K266" i="27"/>
  <c r="K265" i="27"/>
  <c r="K264" i="27"/>
  <c r="K263" i="27"/>
  <c r="K262" i="27"/>
  <c r="K261" i="27"/>
  <c r="K260" i="27"/>
  <c r="K259" i="27"/>
  <c r="K258" i="27"/>
  <c r="K257" i="27"/>
  <c r="K256" i="27"/>
  <c r="K255" i="27"/>
  <c r="K254" i="27"/>
  <c r="K253" i="27"/>
  <c r="K252" i="27"/>
  <c r="K251" i="27"/>
  <c r="K250" i="27"/>
  <c r="K249" i="27"/>
  <c r="K248" i="27"/>
  <c r="K247" i="27"/>
  <c r="K246" i="27"/>
  <c r="K245" i="27"/>
  <c r="K244" i="27"/>
  <c r="K243" i="27"/>
  <c r="K242" i="27"/>
  <c r="K241" i="27"/>
  <c r="K240" i="27"/>
  <c r="K239" i="27"/>
  <c r="K238" i="27"/>
  <c r="K237" i="27"/>
  <c r="K236" i="27"/>
  <c r="K235" i="27"/>
  <c r="K234" i="27"/>
  <c r="K233" i="27"/>
  <c r="K232" i="27"/>
  <c r="K231" i="27"/>
  <c r="K230" i="27"/>
  <c r="K229" i="27"/>
  <c r="K228" i="27"/>
  <c r="K227" i="27"/>
  <c r="K226" i="27"/>
  <c r="K225" i="27"/>
  <c r="K224" i="27"/>
  <c r="K223" i="27"/>
  <c r="K222" i="27"/>
  <c r="K221" i="27"/>
  <c r="K220" i="27"/>
  <c r="K219" i="27"/>
  <c r="K218" i="27"/>
  <c r="K217" i="27"/>
  <c r="K216" i="27"/>
  <c r="K215" i="27"/>
  <c r="K214" i="27"/>
  <c r="K213" i="27"/>
  <c r="K212" i="27"/>
  <c r="K211" i="27"/>
  <c r="K210" i="27"/>
  <c r="K209" i="27"/>
  <c r="K208" i="27"/>
  <c r="K207" i="27"/>
  <c r="K206" i="27"/>
  <c r="K205" i="27"/>
  <c r="K204" i="27"/>
  <c r="K203" i="27"/>
  <c r="K202" i="27"/>
  <c r="K201" i="27"/>
  <c r="K200" i="27"/>
  <c r="K199" i="27"/>
  <c r="K198" i="27"/>
  <c r="K197" i="27"/>
  <c r="K196" i="27"/>
  <c r="K195" i="27"/>
  <c r="K194" i="27"/>
  <c r="K193" i="27"/>
  <c r="K192" i="27"/>
  <c r="K191" i="27"/>
  <c r="K190" i="27"/>
  <c r="K189" i="27"/>
  <c r="K188" i="27"/>
  <c r="K187" i="27"/>
  <c r="K186" i="27"/>
  <c r="K185" i="27"/>
  <c r="K184" i="27"/>
  <c r="K183" i="27"/>
  <c r="K182" i="27"/>
  <c r="K181" i="27"/>
  <c r="K180" i="27"/>
  <c r="K179" i="27"/>
  <c r="K178" i="27"/>
  <c r="K177" i="27"/>
  <c r="K176" i="27"/>
  <c r="K175" i="27"/>
  <c r="K174" i="27"/>
  <c r="K173" i="27"/>
  <c r="K172" i="27"/>
  <c r="K171" i="27"/>
  <c r="K170" i="27"/>
  <c r="K169" i="27"/>
  <c r="K168" i="27"/>
  <c r="K167" i="27"/>
  <c r="K166" i="27"/>
  <c r="K165" i="27"/>
  <c r="K164" i="27"/>
  <c r="K163" i="27"/>
  <c r="K162" i="27"/>
  <c r="K161" i="27"/>
  <c r="K160" i="27"/>
  <c r="K159" i="27"/>
  <c r="K158" i="27"/>
  <c r="K157" i="27"/>
  <c r="K156" i="27"/>
  <c r="K155" i="27"/>
  <c r="K154" i="27"/>
  <c r="K153" i="27"/>
  <c r="K152" i="27"/>
  <c r="K151" i="27"/>
  <c r="K150" i="27"/>
  <c r="K149" i="27"/>
  <c r="K148" i="27"/>
  <c r="K147" i="27"/>
  <c r="K146" i="27"/>
  <c r="K145" i="27"/>
  <c r="K144" i="27"/>
  <c r="K143" i="27"/>
  <c r="K142" i="27"/>
  <c r="K141" i="27"/>
  <c r="K140" i="27"/>
  <c r="K139" i="27"/>
  <c r="K138" i="27"/>
  <c r="K137" i="27"/>
  <c r="K136" i="27"/>
  <c r="K135" i="27"/>
  <c r="K134" i="27"/>
  <c r="K133" i="27"/>
  <c r="K132" i="27"/>
  <c r="K131" i="27"/>
  <c r="K130" i="27"/>
  <c r="K129" i="27"/>
  <c r="K128" i="27"/>
  <c r="K127" i="27"/>
  <c r="K126" i="27"/>
  <c r="K125" i="27"/>
  <c r="K124" i="27"/>
  <c r="K123" i="27"/>
  <c r="K122" i="27"/>
  <c r="K121" i="27"/>
  <c r="K120" i="27"/>
  <c r="K119" i="27"/>
  <c r="K118" i="27"/>
  <c r="K117" i="27"/>
  <c r="K116" i="27"/>
  <c r="K115" i="27"/>
  <c r="K114" i="27"/>
  <c r="K113" i="27"/>
  <c r="K112" i="27"/>
  <c r="K111" i="27"/>
  <c r="K110" i="27"/>
  <c r="K109" i="27"/>
  <c r="K108" i="27"/>
  <c r="K107" i="27"/>
  <c r="K106" i="27"/>
  <c r="K105" i="27"/>
  <c r="K104" i="27"/>
  <c r="K103" i="27"/>
  <c r="K102" i="27"/>
  <c r="K101" i="27"/>
  <c r="K100" i="27"/>
  <c r="K99" i="27"/>
  <c r="K98" i="27"/>
  <c r="K97" i="27"/>
  <c r="K96" i="27"/>
  <c r="K95" i="27"/>
  <c r="K94" i="27"/>
  <c r="K93" i="27"/>
  <c r="K92" i="27"/>
  <c r="K91" i="27"/>
  <c r="K90" i="27"/>
  <c r="K89" i="27"/>
  <c r="K88" i="27"/>
  <c r="K87" i="27"/>
  <c r="K86" i="27"/>
  <c r="K85" i="27"/>
  <c r="K84" i="27"/>
  <c r="K83" i="27"/>
  <c r="K82" i="27"/>
  <c r="K81" i="27"/>
  <c r="K80" i="27"/>
  <c r="K79" i="27"/>
  <c r="K78" i="27"/>
  <c r="K77" i="27"/>
  <c r="K76" i="27"/>
  <c r="K75" i="27"/>
  <c r="K74" i="27"/>
  <c r="K73" i="27"/>
  <c r="K72" i="27"/>
  <c r="K71" i="27"/>
  <c r="K70" i="27"/>
  <c r="K69" i="27"/>
  <c r="K68" i="27"/>
  <c r="K67" i="27"/>
  <c r="K66" i="27"/>
  <c r="K65" i="27"/>
  <c r="K64" i="27"/>
  <c r="K63" i="27"/>
  <c r="K62" i="27"/>
  <c r="K61" i="27"/>
  <c r="K60" i="27"/>
  <c r="K59" i="27"/>
  <c r="K58" i="27"/>
  <c r="K57" i="27"/>
  <c r="K56" i="27"/>
  <c r="K55" i="27"/>
  <c r="K54" i="27"/>
  <c r="K53" i="27"/>
  <c r="K52" i="27"/>
  <c r="K51" i="27"/>
  <c r="K50" i="27"/>
  <c r="K49" i="27"/>
  <c r="K48" i="27"/>
  <c r="K47" i="27"/>
  <c r="K46" i="27"/>
  <c r="K45" i="27"/>
  <c r="K44" i="27"/>
  <c r="K43" i="27"/>
  <c r="K42" i="27"/>
  <c r="K41" i="27"/>
  <c r="K40" i="27"/>
  <c r="K39" i="27"/>
  <c r="K38" i="27"/>
  <c r="K37" i="27"/>
  <c r="K36" i="27"/>
  <c r="K35" i="27"/>
  <c r="K34" i="27"/>
  <c r="K33" i="27"/>
  <c r="K32" i="27"/>
  <c r="K31" i="27"/>
  <c r="K30" i="27"/>
  <c r="K29" i="27"/>
  <c r="K28" i="27"/>
  <c r="K27" i="27"/>
  <c r="K26" i="27"/>
  <c r="K25" i="27"/>
  <c r="K24" i="27"/>
  <c r="K23" i="27"/>
  <c r="K22" i="27"/>
  <c r="K21" i="27"/>
  <c r="K20" i="27"/>
  <c r="K19" i="27"/>
  <c r="K18" i="27"/>
  <c r="K17" i="27"/>
  <c r="K16" i="27"/>
  <c r="K15" i="27"/>
  <c r="K14" i="27"/>
  <c r="K13" i="27"/>
  <c r="K12" i="27"/>
  <c r="K11" i="27"/>
  <c r="K10" i="27"/>
  <c r="K9" i="27"/>
  <c r="K8" i="27"/>
  <c r="K7" i="27"/>
  <c r="K6" i="27"/>
  <c r="K5" i="27"/>
  <c r="K4" i="27"/>
  <c r="K3" i="27"/>
  <c r="K2" i="27"/>
  <c r="L382" i="27"/>
  <c r="L381" i="27"/>
  <c r="L380" i="27"/>
  <c r="L379" i="27"/>
  <c r="L378" i="27"/>
  <c r="L377" i="27"/>
  <c r="L376" i="27"/>
  <c r="L375" i="27"/>
  <c r="L374" i="27"/>
  <c r="L373" i="27"/>
  <c r="L372" i="27"/>
  <c r="L371" i="27"/>
  <c r="L370" i="27"/>
  <c r="L369" i="27"/>
  <c r="L368" i="27"/>
  <c r="L367" i="27"/>
  <c r="L366" i="27"/>
  <c r="L365" i="27"/>
  <c r="L364" i="27"/>
  <c r="L363" i="27"/>
  <c r="L362" i="27"/>
  <c r="L361" i="27"/>
  <c r="L360" i="27"/>
  <c r="L359" i="27"/>
  <c r="L358" i="27"/>
  <c r="L357" i="27"/>
  <c r="L356" i="27"/>
  <c r="L355" i="27"/>
  <c r="L354" i="27"/>
  <c r="L353" i="27"/>
  <c r="L352" i="27"/>
  <c r="L351" i="27"/>
  <c r="L350" i="27"/>
  <c r="L349" i="27"/>
  <c r="L348" i="27"/>
  <c r="L347" i="27"/>
  <c r="L346" i="27"/>
  <c r="L345" i="27"/>
  <c r="L344" i="27"/>
  <c r="L343" i="27"/>
  <c r="L342" i="27"/>
  <c r="L341" i="27"/>
  <c r="L340" i="27"/>
  <c r="L339" i="27"/>
  <c r="L338" i="27"/>
  <c r="L337" i="27"/>
  <c r="L336" i="27"/>
  <c r="L335" i="27"/>
  <c r="L334" i="27"/>
  <c r="L333" i="27"/>
  <c r="L332" i="27"/>
  <c r="L331" i="27"/>
  <c r="L330" i="27"/>
  <c r="L329" i="27"/>
  <c r="L328" i="27"/>
  <c r="L327" i="27"/>
  <c r="L326" i="27"/>
  <c r="L325" i="27"/>
  <c r="L324" i="27"/>
  <c r="L323" i="27"/>
  <c r="L322" i="27"/>
  <c r="L321" i="27"/>
  <c r="L320" i="27"/>
  <c r="L319" i="27"/>
  <c r="L318" i="27"/>
  <c r="L317" i="27"/>
  <c r="L316" i="27"/>
  <c r="L315" i="27"/>
  <c r="L314" i="27"/>
  <c r="L313" i="27"/>
  <c r="L312" i="27"/>
  <c r="L311" i="27"/>
  <c r="L310" i="27"/>
  <c r="L309" i="27"/>
  <c r="L308" i="27"/>
  <c r="L307" i="27"/>
  <c r="L306" i="27"/>
  <c r="L305" i="27"/>
  <c r="L304" i="27"/>
  <c r="L303" i="27"/>
  <c r="L302" i="27"/>
  <c r="L301" i="27"/>
  <c r="L300" i="27"/>
  <c r="L299" i="27"/>
  <c r="L298" i="27"/>
  <c r="L297" i="27"/>
  <c r="L296" i="27"/>
  <c r="L295" i="27"/>
  <c r="L294" i="27"/>
  <c r="L293" i="27"/>
  <c r="L292" i="27"/>
  <c r="L291" i="27"/>
  <c r="L290" i="27"/>
  <c r="L289" i="27"/>
  <c r="L288" i="27"/>
  <c r="L287" i="27"/>
  <c r="L286" i="27"/>
  <c r="L285" i="27"/>
  <c r="L284" i="27"/>
  <c r="L283" i="27"/>
  <c r="L282" i="27"/>
  <c r="L281" i="27"/>
  <c r="L280" i="27"/>
  <c r="L279" i="27"/>
  <c r="L278" i="27"/>
  <c r="L277" i="27"/>
  <c r="L276" i="27"/>
  <c r="L275" i="27"/>
  <c r="L274" i="27"/>
  <c r="L273" i="27"/>
  <c r="L272" i="27"/>
  <c r="L271" i="27"/>
  <c r="L270" i="27"/>
  <c r="L269" i="27"/>
  <c r="L268" i="27"/>
  <c r="L267" i="27"/>
  <c r="L266" i="27"/>
  <c r="L265" i="27"/>
  <c r="L264" i="27"/>
  <c r="L263" i="27"/>
  <c r="L262" i="27"/>
  <c r="L261" i="27"/>
  <c r="L260" i="27"/>
  <c r="L259" i="27"/>
  <c r="L258" i="27"/>
  <c r="L257" i="27"/>
  <c r="L256" i="27"/>
  <c r="L255" i="27"/>
  <c r="L254" i="27"/>
  <c r="L253" i="27"/>
  <c r="L252" i="27"/>
  <c r="L251" i="27"/>
  <c r="L250" i="27"/>
  <c r="L249" i="27"/>
  <c r="L248" i="27"/>
  <c r="L247" i="27"/>
  <c r="L246" i="27"/>
  <c r="L245" i="27"/>
  <c r="L244" i="27"/>
  <c r="L243" i="27"/>
  <c r="L242" i="27"/>
  <c r="L241" i="27"/>
  <c r="L240" i="27"/>
  <c r="L239" i="27"/>
  <c r="L238" i="27"/>
  <c r="L237" i="27"/>
  <c r="L236" i="27"/>
  <c r="L235" i="27"/>
  <c r="L234" i="27"/>
  <c r="L233" i="27"/>
  <c r="L232" i="27"/>
  <c r="L231" i="27"/>
  <c r="L230" i="27"/>
  <c r="L229" i="27"/>
  <c r="L228" i="27"/>
  <c r="L227" i="27"/>
  <c r="L226" i="27"/>
  <c r="L225" i="27"/>
  <c r="L224" i="27"/>
  <c r="L223" i="27"/>
  <c r="L222" i="27"/>
  <c r="L221" i="27"/>
  <c r="L220" i="27"/>
  <c r="L219" i="27"/>
  <c r="L218" i="27"/>
  <c r="L217" i="27"/>
  <c r="L216" i="27"/>
  <c r="L215" i="27"/>
  <c r="L214" i="27"/>
  <c r="L213" i="27"/>
  <c r="L212" i="27"/>
  <c r="L211" i="27"/>
  <c r="L210" i="27"/>
  <c r="L209" i="27"/>
  <c r="L208" i="27"/>
  <c r="L207" i="27"/>
  <c r="L206" i="27"/>
  <c r="L205" i="27"/>
  <c r="L204" i="27"/>
  <c r="L203" i="27"/>
  <c r="L202" i="27"/>
  <c r="L201" i="27"/>
  <c r="L200" i="27"/>
  <c r="L199" i="27"/>
  <c r="L198" i="27"/>
  <c r="L197" i="27"/>
  <c r="L196" i="27"/>
  <c r="L195" i="27"/>
  <c r="L194" i="27"/>
  <c r="L193" i="27"/>
  <c r="L192" i="27"/>
  <c r="L191" i="27"/>
  <c r="L190" i="27"/>
  <c r="L189" i="27"/>
  <c r="L188" i="27"/>
  <c r="L187" i="27"/>
  <c r="L186" i="27"/>
  <c r="L185" i="27"/>
  <c r="L184" i="27"/>
  <c r="L183" i="27"/>
  <c r="L182" i="27"/>
  <c r="L181" i="27"/>
  <c r="L180" i="27"/>
  <c r="L179" i="27"/>
  <c r="L178" i="27"/>
  <c r="L177" i="27"/>
  <c r="L176" i="27"/>
  <c r="L175" i="27"/>
  <c r="L174" i="27"/>
  <c r="L173" i="27"/>
  <c r="L172" i="27"/>
  <c r="L171" i="27"/>
  <c r="L170" i="27"/>
  <c r="L169" i="27"/>
  <c r="L168" i="27"/>
  <c r="L167" i="27"/>
  <c r="L166" i="27"/>
  <c r="L165" i="27"/>
  <c r="L164" i="27"/>
  <c r="L163" i="27"/>
  <c r="L162" i="27"/>
  <c r="L161" i="27"/>
  <c r="L160" i="27"/>
  <c r="L159" i="27"/>
  <c r="L158" i="27"/>
  <c r="L157" i="27"/>
  <c r="L156" i="27"/>
  <c r="L155" i="27"/>
  <c r="L154" i="27"/>
  <c r="L153" i="27"/>
  <c r="L152" i="27"/>
  <c r="L151" i="27"/>
  <c r="L150" i="27"/>
  <c r="L149" i="27"/>
  <c r="L148" i="27"/>
  <c r="L147" i="27"/>
  <c r="L146" i="27"/>
  <c r="L145" i="27"/>
  <c r="L144" i="27"/>
  <c r="L143" i="27"/>
  <c r="L142" i="27"/>
  <c r="L141" i="27"/>
  <c r="L140" i="27"/>
  <c r="L139" i="27"/>
  <c r="L138" i="27"/>
  <c r="L137" i="27"/>
  <c r="L136" i="27"/>
  <c r="L135" i="27"/>
  <c r="L134" i="27"/>
  <c r="L133" i="27"/>
  <c r="L132" i="27"/>
  <c r="L131" i="27"/>
  <c r="L130" i="27"/>
  <c r="L129" i="27"/>
  <c r="L128" i="27"/>
  <c r="L127" i="27"/>
  <c r="L126" i="27"/>
  <c r="L125" i="27"/>
  <c r="L124" i="27"/>
  <c r="L123" i="27"/>
  <c r="L122" i="27"/>
  <c r="L121" i="27"/>
  <c r="L120" i="27"/>
  <c r="L119" i="27"/>
  <c r="L118" i="27"/>
  <c r="L117" i="27"/>
  <c r="L116" i="27"/>
  <c r="L115" i="27"/>
  <c r="L114" i="27"/>
  <c r="L113" i="27"/>
  <c r="L112" i="27"/>
  <c r="L111" i="27"/>
  <c r="L110" i="27"/>
  <c r="L109" i="27"/>
  <c r="L108" i="27"/>
  <c r="L107" i="27"/>
  <c r="L106" i="27"/>
  <c r="L105" i="27"/>
  <c r="L104" i="27"/>
  <c r="L103" i="27"/>
  <c r="L102" i="27"/>
  <c r="L101" i="27"/>
  <c r="L100" i="27"/>
  <c r="L99" i="27"/>
  <c r="L98" i="27"/>
  <c r="L97" i="27"/>
  <c r="L96" i="27"/>
  <c r="L95" i="27"/>
  <c r="L94" i="27"/>
  <c r="L93" i="27"/>
  <c r="L92" i="27"/>
  <c r="L91" i="27"/>
  <c r="L90" i="27"/>
  <c r="L89" i="27"/>
  <c r="L88" i="27"/>
  <c r="L87" i="27"/>
  <c r="L86" i="27"/>
  <c r="L85" i="27"/>
  <c r="L84" i="27"/>
  <c r="L83" i="27"/>
  <c r="L82" i="27"/>
  <c r="L81" i="27"/>
  <c r="L80" i="27"/>
  <c r="L79" i="27"/>
  <c r="L78" i="27"/>
  <c r="L77" i="27"/>
  <c r="L76" i="27"/>
  <c r="L75" i="27"/>
  <c r="L74" i="27"/>
  <c r="L73" i="27"/>
  <c r="L72" i="27"/>
  <c r="L71" i="27"/>
  <c r="L70" i="27"/>
  <c r="L69" i="27"/>
  <c r="L68" i="27"/>
  <c r="L67" i="27"/>
  <c r="L66" i="27"/>
  <c r="L65" i="27"/>
  <c r="L64" i="27"/>
  <c r="L63" i="27"/>
  <c r="L62" i="27"/>
  <c r="L61" i="27"/>
  <c r="L60" i="27"/>
  <c r="L59" i="27"/>
  <c r="L58" i="27"/>
  <c r="L57" i="27"/>
  <c r="L56" i="27"/>
  <c r="L55" i="27"/>
  <c r="L54" i="27"/>
  <c r="L53" i="27"/>
  <c r="L52" i="27"/>
  <c r="L51" i="27"/>
  <c r="L50" i="27"/>
  <c r="L49" i="27"/>
  <c r="L48" i="27"/>
  <c r="L47" i="27"/>
  <c r="L46" i="27"/>
  <c r="L45" i="27"/>
  <c r="L44" i="27"/>
  <c r="L43" i="27"/>
  <c r="L42" i="27"/>
  <c r="L41" i="27"/>
  <c r="L40" i="27"/>
  <c r="L39" i="27"/>
  <c r="L38" i="27"/>
  <c r="L37" i="27"/>
  <c r="L36" i="27"/>
  <c r="L35" i="27"/>
  <c r="L34" i="27"/>
  <c r="L33" i="27"/>
  <c r="L32" i="27"/>
  <c r="L31" i="27"/>
  <c r="L30" i="27"/>
  <c r="L29" i="27"/>
  <c r="L28" i="27"/>
  <c r="L27" i="27"/>
  <c r="L26" i="27"/>
  <c r="L25" i="27"/>
  <c r="L24" i="27"/>
  <c r="L23" i="27"/>
  <c r="L22" i="27"/>
  <c r="L21" i="27"/>
  <c r="L20" i="27"/>
  <c r="L19" i="27"/>
  <c r="L18" i="27"/>
  <c r="L17" i="27"/>
  <c r="L16" i="27"/>
  <c r="L15" i="27"/>
  <c r="L14" i="27"/>
  <c r="L13" i="27"/>
  <c r="L12" i="27"/>
  <c r="L11" i="27"/>
  <c r="L10" i="27"/>
  <c r="L9" i="27"/>
  <c r="L8" i="27"/>
  <c r="L7" i="27"/>
  <c r="L6" i="27"/>
  <c r="L5" i="27"/>
  <c r="L4" i="27"/>
  <c r="L3" i="27"/>
  <c r="L2" i="27"/>
  <c r="M382" i="27"/>
  <c r="M381" i="27"/>
  <c r="M380" i="27"/>
  <c r="M379" i="27"/>
  <c r="M378" i="27"/>
  <c r="M377" i="27"/>
  <c r="M376" i="27"/>
  <c r="M375" i="27"/>
  <c r="M374" i="27"/>
  <c r="M373" i="27"/>
  <c r="M372" i="27"/>
  <c r="M371" i="27"/>
  <c r="M370" i="27"/>
  <c r="M369" i="27"/>
  <c r="M368" i="27"/>
  <c r="M367" i="27"/>
  <c r="M366" i="27"/>
  <c r="M365" i="27"/>
  <c r="M364" i="27"/>
  <c r="M363" i="27"/>
  <c r="M362" i="27"/>
  <c r="M361" i="27"/>
  <c r="M360" i="27"/>
  <c r="M359" i="27"/>
  <c r="M358" i="27"/>
  <c r="M357" i="27"/>
  <c r="M356" i="27"/>
  <c r="M355" i="27"/>
  <c r="M354" i="27"/>
  <c r="M353" i="27"/>
  <c r="M352" i="27"/>
  <c r="M351" i="27"/>
  <c r="M350" i="27"/>
  <c r="M349" i="27"/>
  <c r="M348" i="27"/>
  <c r="M347" i="27"/>
  <c r="M346" i="27"/>
  <c r="M345" i="27"/>
  <c r="M344" i="27"/>
  <c r="M343" i="27"/>
  <c r="M342" i="27"/>
  <c r="M341" i="27"/>
  <c r="M340" i="27"/>
  <c r="M339" i="27"/>
  <c r="M338" i="27"/>
  <c r="M337" i="27"/>
  <c r="M336" i="27"/>
  <c r="M335" i="27"/>
  <c r="M334" i="27"/>
  <c r="M333" i="27"/>
  <c r="M332" i="27"/>
  <c r="M331" i="27"/>
  <c r="M330" i="27"/>
  <c r="M329" i="27"/>
  <c r="M328" i="27"/>
  <c r="M327" i="27"/>
  <c r="M326" i="27"/>
  <c r="M325" i="27"/>
  <c r="M324" i="27"/>
  <c r="M323" i="27"/>
  <c r="M322" i="27"/>
  <c r="M321" i="27"/>
  <c r="M320" i="27"/>
  <c r="M319" i="27"/>
  <c r="M318" i="27"/>
  <c r="M317" i="27"/>
  <c r="M316" i="27"/>
  <c r="M315" i="27"/>
  <c r="M314" i="27"/>
  <c r="M313" i="27"/>
  <c r="M312" i="27"/>
  <c r="M311" i="27"/>
  <c r="M310" i="27"/>
  <c r="M309" i="27"/>
  <c r="M308" i="27"/>
  <c r="M307" i="27"/>
  <c r="M306" i="27"/>
  <c r="M305" i="27"/>
  <c r="M304" i="27"/>
  <c r="M303" i="27"/>
  <c r="M302" i="27"/>
  <c r="M301" i="27"/>
  <c r="M300" i="27"/>
  <c r="M299" i="27"/>
  <c r="M298" i="27"/>
  <c r="M297" i="27"/>
  <c r="M296" i="27"/>
  <c r="M295" i="27"/>
  <c r="M294" i="27"/>
  <c r="M293" i="27"/>
  <c r="M292" i="27"/>
  <c r="M291" i="27"/>
  <c r="M290" i="27"/>
  <c r="M289" i="27"/>
  <c r="M288" i="27"/>
  <c r="M287" i="27"/>
  <c r="M286" i="27"/>
  <c r="M285" i="27"/>
  <c r="M284" i="27"/>
  <c r="M283" i="27"/>
  <c r="M282" i="27"/>
  <c r="M281" i="27"/>
  <c r="M280" i="27"/>
  <c r="M279" i="27"/>
  <c r="M278" i="27"/>
  <c r="M277" i="27"/>
  <c r="M276" i="27"/>
  <c r="M275" i="27"/>
  <c r="M274" i="27"/>
  <c r="M273" i="27"/>
  <c r="M272" i="27"/>
  <c r="M271" i="27"/>
  <c r="M270" i="27"/>
  <c r="M269" i="27"/>
  <c r="M268" i="27"/>
  <c r="M267" i="27"/>
  <c r="M266" i="27"/>
  <c r="M265" i="27"/>
  <c r="M264" i="27"/>
  <c r="M263" i="27"/>
  <c r="M262" i="27"/>
  <c r="M261" i="27"/>
  <c r="M260" i="27"/>
  <c r="M259" i="27"/>
  <c r="M258" i="27"/>
  <c r="M257" i="27"/>
  <c r="M256" i="27"/>
  <c r="M255" i="27"/>
  <c r="M254" i="27"/>
  <c r="M253" i="27"/>
  <c r="M252" i="27"/>
  <c r="M251" i="27"/>
  <c r="M250" i="27"/>
  <c r="M249" i="27"/>
  <c r="M248" i="27"/>
  <c r="M247" i="27"/>
  <c r="M246" i="27"/>
  <c r="M245" i="27"/>
  <c r="M244" i="27"/>
  <c r="M243" i="27"/>
  <c r="M242" i="27"/>
  <c r="M241" i="27"/>
  <c r="M240" i="27"/>
  <c r="M239" i="27"/>
  <c r="M238" i="27"/>
  <c r="M237" i="27"/>
  <c r="M236" i="27"/>
  <c r="M235" i="27"/>
  <c r="M234" i="27"/>
  <c r="M233" i="27"/>
  <c r="M232" i="27"/>
  <c r="M231" i="27"/>
  <c r="M230" i="27"/>
  <c r="M229" i="27"/>
  <c r="M228" i="27"/>
  <c r="M227" i="27"/>
  <c r="M226" i="27"/>
  <c r="M225" i="27"/>
  <c r="M224" i="27"/>
  <c r="M223" i="27"/>
  <c r="M222" i="27"/>
  <c r="M221" i="27"/>
  <c r="M220" i="27"/>
  <c r="M219" i="27"/>
  <c r="M218" i="27"/>
  <c r="M217" i="27"/>
  <c r="M216" i="27"/>
  <c r="M215" i="27"/>
  <c r="M214" i="27"/>
  <c r="M213" i="27"/>
  <c r="M212" i="27"/>
  <c r="M211" i="27"/>
  <c r="M210" i="27"/>
  <c r="M209" i="27"/>
  <c r="M208" i="27"/>
  <c r="M207" i="27"/>
  <c r="M206" i="27"/>
  <c r="M205" i="27"/>
  <c r="M204" i="27"/>
  <c r="M203" i="27"/>
  <c r="M202" i="27"/>
  <c r="M201" i="27"/>
  <c r="M200" i="27"/>
  <c r="M199" i="27"/>
  <c r="M198" i="27"/>
  <c r="M197" i="27"/>
  <c r="M196" i="27"/>
  <c r="M195" i="27"/>
  <c r="M194" i="27"/>
  <c r="M193" i="27"/>
  <c r="M192" i="27"/>
  <c r="M191" i="27"/>
  <c r="M190" i="27"/>
  <c r="M189" i="27"/>
  <c r="M188" i="27"/>
  <c r="M187" i="27"/>
  <c r="M186" i="27"/>
  <c r="M185" i="27"/>
  <c r="M184" i="27"/>
  <c r="M183" i="27"/>
  <c r="M182" i="27"/>
  <c r="M181" i="27"/>
  <c r="M180" i="27"/>
  <c r="M179" i="27"/>
  <c r="M178" i="27"/>
  <c r="M177" i="27"/>
  <c r="M176" i="27"/>
  <c r="M175" i="27"/>
  <c r="M174" i="27"/>
  <c r="M173" i="27"/>
  <c r="M172" i="27"/>
  <c r="M171" i="27"/>
  <c r="M170" i="27"/>
  <c r="M169" i="27"/>
  <c r="M168" i="27"/>
  <c r="M167" i="27"/>
  <c r="M166" i="27"/>
  <c r="M165" i="27"/>
  <c r="M164" i="27"/>
  <c r="M163" i="27"/>
  <c r="M162" i="27"/>
  <c r="M161" i="27"/>
  <c r="M160" i="27"/>
  <c r="M159" i="27"/>
  <c r="M158" i="27"/>
  <c r="M157" i="27"/>
  <c r="M156" i="27"/>
  <c r="M155" i="27"/>
  <c r="M154" i="27"/>
  <c r="M153" i="27"/>
  <c r="M152" i="27"/>
  <c r="M151" i="27"/>
  <c r="M150" i="27"/>
  <c r="M149" i="27"/>
  <c r="M148" i="27"/>
  <c r="M147" i="27"/>
  <c r="M146" i="27"/>
  <c r="M145" i="27"/>
  <c r="M144" i="27"/>
  <c r="M143" i="27"/>
  <c r="M142" i="27"/>
  <c r="M141" i="27"/>
  <c r="M140" i="27"/>
  <c r="M139" i="27"/>
  <c r="M138" i="27"/>
  <c r="M137" i="27"/>
  <c r="M136" i="27"/>
  <c r="M135" i="27"/>
  <c r="M134" i="27"/>
  <c r="M133" i="27"/>
  <c r="M132" i="27"/>
  <c r="M131" i="27"/>
  <c r="M130" i="27"/>
  <c r="M129" i="27"/>
  <c r="M128" i="27"/>
  <c r="M127" i="27"/>
  <c r="M126" i="27"/>
  <c r="M125" i="27"/>
  <c r="M124" i="27"/>
  <c r="M123" i="27"/>
  <c r="M122" i="27"/>
  <c r="M121" i="27"/>
  <c r="M120" i="27"/>
  <c r="M119" i="27"/>
  <c r="M118" i="27"/>
  <c r="M117" i="27"/>
  <c r="M116" i="27"/>
  <c r="M115" i="27"/>
  <c r="M114" i="27"/>
  <c r="M113" i="27"/>
  <c r="M112" i="27"/>
  <c r="M111" i="27"/>
  <c r="M110" i="27"/>
  <c r="M109" i="27"/>
  <c r="M108" i="27"/>
  <c r="M107" i="27"/>
  <c r="M106" i="27"/>
  <c r="M105" i="27"/>
  <c r="M104" i="27"/>
  <c r="M103" i="27"/>
  <c r="M102" i="27"/>
  <c r="M101" i="27"/>
  <c r="M100" i="27"/>
  <c r="M99" i="27"/>
  <c r="M98" i="27"/>
  <c r="M97" i="27"/>
  <c r="M96" i="27"/>
  <c r="M95" i="27"/>
  <c r="M94" i="27"/>
  <c r="M93" i="27"/>
  <c r="M92" i="27"/>
  <c r="M91" i="27"/>
  <c r="M90" i="27"/>
  <c r="M89" i="27"/>
  <c r="M88" i="27"/>
  <c r="M87" i="27"/>
  <c r="M86" i="27"/>
  <c r="M85" i="27"/>
  <c r="M84" i="27"/>
  <c r="M83" i="27"/>
  <c r="M82" i="27"/>
  <c r="M81" i="27"/>
  <c r="M80" i="27"/>
  <c r="M79" i="27"/>
  <c r="M78" i="27"/>
  <c r="M77" i="27"/>
  <c r="M76" i="27"/>
  <c r="M75" i="27"/>
  <c r="M74" i="27"/>
  <c r="M73" i="27"/>
  <c r="M72" i="27"/>
  <c r="M71" i="27"/>
  <c r="M70" i="27"/>
  <c r="M69" i="27"/>
  <c r="M68" i="27"/>
  <c r="M67" i="27"/>
  <c r="M66" i="27"/>
  <c r="M65" i="27"/>
  <c r="M64" i="27"/>
  <c r="M63" i="27"/>
  <c r="M62" i="27"/>
  <c r="M61" i="27"/>
  <c r="M60" i="27"/>
  <c r="M59" i="27"/>
  <c r="M58" i="27"/>
  <c r="M57" i="27"/>
  <c r="M56" i="27"/>
  <c r="M55" i="27"/>
  <c r="M54" i="27"/>
  <c r="M53" i="27"/>
  <c r="M52" i="27"/>
  <c r="M51" i="27"/>
  <c r="M50" i="27"/>
  <c r="M49" i="27"/>
  <c r="M48" i="27"/>
  <c r="M47" i="27"/>
  <c r="M46" i="27"/>
  <c r="M45" i="27"/>
  <c r="M44" i="27"/>
  <c r="M43" i="27"/>
  <c r="M42" i="27"/>
  <c r="M41" i="27"/>
  <c r="M40" i="27"/>
  <c r="M39" i="27"/>
  <c r="M38" i="27"/>
  <c r="M37" i="27"/>
  <c r="M36" i="27"/>
  <c r="M35" i="27"/>
  <c r="M34" i="27"/>
  <c r="M33" i="27"/>
  <c r="M32" i="27"/>
  <c r="M31" i="27"/>
  <c r="M30" i="27"/>
  <c r="M29" i="27"/>
  <c r="M28" i="27"/>
  <c r="M27" i="27"/>
  <c r="M26" i="27"/>
  <c r="M25" i="27"/>
  <c r="M24" i="27"/>
  <c r="M23" i="27"/>
  <c r="M22" i="27"/>
  <c r="M21" i="27"/>
  <c r="M20" i="27"/>
  <c r="M19" i="27"/>
  <c r="M18" i="27"/>
  <c r="M17" i="27"/>
  <c r="M16" i="27"/>
  <c r="M15" i="27"/>
  <c r="M14" i="27"/>
  <c r="M13" i="27"/>
  <c r="M12" i="27"/>
  <c r="M11" i="27"/>
  <c r="M10" i="27"/>
  <c r="M9" i="27"/>
  <c r="M8" i="27"/>
  <c r="M7" i="27"/>
  <c r="M6" i="27"/>
  <c r="M5" i="27"/>
  <c r="M4" i="27"/>
  <c r="M3" i="27"/>
  <c r="M2" i="27"/>
  <c r="N382" i="27"/>
  <c r="N381" i="27"/>
  <c r="N380" i="27"/>
  <c r="N379" i="27"/>
  <c r="N378" i="27"/>
  <c r="N377" i="27"/>
  <c r="N376" i="27"/>
  <c r="N375" i="27"/>
  <c r="N374" i="27"/>
  <c r="N373" i="27"/>
  <c r="N372" i="27"/>
  <c r="N371" i="27"/>
  <c r="N370" i="27"/>
  <c r="N369" i="27"/>
  <c r="N368" i="27"/>
  <c r="N367" i="27"/>
  <c r="N366" i="27"/>
  <c r="N365" i="27"/>
  <c r="N364" i="27"/>
  <c r="N363" i="27"/>
  <c r="N362" i="27"/>
  <c r="N361" i="27"/>
  <c r="N360" i="27"/>
  <c r="N359" i="27"/>
  <c r="N358" i="27"/>
  <c r="N357" i="27"/>
  <c r="N356" i="27"/>
  <c r="N355" i="27"/>
  <c r="N354" i="27"/>
  <c r="N353" i="27"/>
  <c r="N352" i="27"/>
  <c r="N351" i="27"/>
  <c r="N350" i="27"/>
  <c r="N349" i="27"/>
  <c r="N348" i="27"/>
  <c r="N347" i="27"/>
  <c r="N346" i="27"/>
  <c r="N345" i="27"/>
  <c r="N344" i="27"/>
  <c r="N343" i="27"/>
  <c r="N342" i="27"/>
  <c r="N341" i="27"/>
  <c r="N340" i="27"/>
  <c r="N339" i="27"/>
  <c r="N338" i="27"/>
  <c r="N337" i="27"/>
  <c r="N336" i="27"/>
  <c r="N335" i="27"/>
  <c r="N334" i="27"/>
  <c r="N333" i="27"/>
  <c r="N332" i="27"/>
  <c r="N331" i="27"/>
  <c r="N330" i="27"/>
  <c r="N329" i="27"/>
  <c r="N328" i="27"/>
  <c r="N327" i="27"/>
  <c r="N326" i="27"/>
  <c r="N325" i="27"/>
  <c r="N324" i="27"/>
  <c r="N323" i="27"/>
  <c r="N322" i="27"/>
  <c r="N321" i="27"/>
  <c r="N320" i="27"/>
  <c r="N319" i="27"/>
  <c r="N318" i="27"/>
  <c r="N317" i="27"/>
  <c r="N316" i="27"/>
  <c r="N315" i="27"/>
  <c r="N314" i="27"/>
  <c r="N313" i="27"/>
  <c r="N312" i="27"/>
  <c r="N311" i="27"/>
  <c r="N310" i="27"/>
  <c r="N309" i="27"/>
  <c r="N308" i="27"/>
  <c r="N307" i="27"/>
  <c r="N306" i="27"/>
  <c r="N305" i="27"/>
  <c r="N304" i="27"/>
  <c r="N303" i="27"/>
  <c r="N302" i="27"/>
  <c r="N301" i="27"/>
  <c r="N300" i="27"/>
  <c r="N299" i="27"/>
  <c r="N298" i="27"/>
  <c r="N297" i="27"/>
  <c r="N296" i="27"/>
  <c r="N295" i="27"/>
  <c r="N294" i="27"/>
  <c r="N293" i="27"/>
  <c r="N292" i="27"/>
  <c r="N291" i="27"/>
  <c r="N290" i="27"/>
  <c r="N289" i="27"/>
  <c r="N288" i="27"/>
  <c r="N287" i="27"/>
  <c r="N286" i="27"/>
  <c r="N285" i="27"/>
  <c r="N284" i="27"/>
  <c r="N283" i="27"/>
  <c r="N282" i="27"/>
  <c r="N281" i="27"/>
  <c r="N280" i="27"/>
  <c r="N279" i="27"/>
  <c r="N278" i="27"/>
  <c r="N277" i="27"/>
  <c r="N276" i="27"/>
  <c r="N275" i="27"/>
  <c r="N274" i="27"/>
  <c r="N273" i="27"/>
  <c r="N272" i="27"/>
  <c r="N271" i="27"/>
  <c r="N270" i="27"/>
  <c r="N269" i="27"/>
  <c r="N268" i="27"/>
  <c r="N267" i="27"/>
  <c r="N266" i="27"/>
  <c r="N265" i="27"/>
  <c r="N264" i="27"/>
  <c r="N263" i="27"/>
  <c r="N262" i="27"/>
  <c r="N261" i="27"/>
  <c r="N260" i="27"/>
  <c r="N259" i="27"/>
  <c r="N258" i="27"/>
  <c r="N257" i="27"/>
  <c r="N256" i="27"/>
  <c r="N255" i="27"/>
  <c r="N254" i="27"/>
  <c r="N253" i="27"/>
  <c r="N252" i="27"/>
  <c r="N251" i="27"/>
  <c r="N250" i="27"/>
  <c r="N249" i="27"/>
  <c r="N248" i="27"/>
  <c r="N247" i="27"/>
  <c r="N246" i="27"/>
  <c r="N245" i="27"/>
  <c r="N244" i="27"/>
  <c r="N243" i="27"/>
  <c r="N242" i="27"/>
  <c r="N241" i="27"/>
  <c r="N240" i="27"/>
  <c r="N239" i="27"/>
  <c r="N238" i="27"/>
  <c r="N237" i="27"/>
  <c r="N236" i="27"/>
  <c r="N235" i="27"/>
  <c r="N234" i="27"/>
  <c r="N233" i="27"/>
  <c r="N232" i="27"/>
  <c r="N231" i="27"/>
  <c r="N230" i="27"/>
  <c r="N229" i="27"/>
  <c r="N228" i="27"/>
  <c r="N227" i="27"/>
  <c r="N226" i="27"/>
  <c r="N225" i="27"/>
  <c r="N224" i="27"/>
  <c r="N223" i="27"/>
  <c r="N222" i="27"/>
  <c r="N221" i="27"/>
  <c r="N220" i="27"/>
  <c r="N219" i="27"/>
  <c r="N218" i="27"/>
  <c r="N217" i="27"/>
  <c r="N216" i="27"/>
  <c r="N215" i="27"/>
  <c r="N214" i="27"/>
  <c r="N213" i="27"/>
  <c r="N212" i="27"/>
  <c r="N211" i="27"/>
  <c r="N210" i="27"/>
  <c r="N209" i="27"/>
  <c r="N208" i="27"/>
  <c r="N207" i="27"/>
  <c r="N206" i="27"/>
  <c r="N205" i="27"/>
  <c r="N204" i="27"/>
  <c r="N203" i="27"/>
  <c r="N202" i="27"/>
  <c r="N201" i="27"/>
  <c r="N200" i="27"/>
  <c r="N199" i="27"/>
  <c r="N198" i="27"/>
  <c r="N197" i="27"/>
  <c r="N196" i="27"/>
  <c r="N195" i="27"/>
  <c r="N194" i="27"/>
  <c r="N193" i="27"/>
  <c r="N192" i="27"/>
  <c r="N191" i="27"/>
  <c r="N190" i="27"/>
  <c r="N189" i="27"/>
  <c r="N188" i="27"/>
  <c r="N187" i="27"/>
  <c r="N186" i="27"/>
  <c r="N185" i="27"/>
  <c r="N184" i="27"/>
  <c r="N183" i="27"/>
  <c r="N182" i="27"/>
  <c r="N181" i="27"/>
  <c r="N180" i="27"/>
  <c r="N179" i="27"/>
  <c r="N178" i="27"/>
  <c r="N177" i="27"/>
  <c r="N176" i="27"/>
  <c r="N175" i="27"/>
  <c r="N174" i="27"/>
  <c r="N173" i="27"/>
  <c r="N172" i="27"/>
  <c r="N171" i="27"/>
  <c r="N170" i="27"/>
  <c r="N169" i="27"/>
  <c r="N168" i="27"/>
  <c r="N167" i="27"/>
  <c r="N166" i="27"/>
  <c r="N165" i="27"/>
  <c r="N164" i="27"/>
  <c r="N163" i="27"/>
  <c r="N162" i="27"/>
  <c r="N161" i="27"/>
  <c r="N160" i="27"/>
  <c r="N159" i="27"/>
  <c r="N158" i="27"/>
  <c r="N157" i="27"/>
  <c r="N156" i="27"/>
  <c r="N155" i="27"/>
  <c r="N154" i="27"/>
  <c r="N153" i="27"/>
  <c r="N152" i="27"/>
  <c r="N151" i="27"/>
  <c r="N150" i="27"/>
  <c r="N149" i="27"/>
  <c r="N148" i="27"/>
  <c r="N147" i="27"/>
  <c r="N146" i="27"/>
  <c r="N145" i="27"/>
  <c r="N144" i="27"/>
  <c r="N143" i="27"/>
  <c r="N142" i="27"/>
  <c r="N141" i="27"/>
  <c r="N140" i="27"/>
  <c r="N139" i="27"/>
  <c r="N138" i="27"/>
  <c r="N137" i="27"/>
  <c r="N136" i="27"/>
  <c r="N135" i="27"/>
  <c r="N134" i="27"/>
  <c r="N133" i="27"/>
  <c r="N132" i="27"/>
  <c r="N131" i="27"/>
  <c r="N130" i="27"/>
  <c r="N129" i="27"/>
  <c r="N128" i="27"/>
  <c r="N127" i="27"/>
  <c r="N126" i="27"/>
  <c r="N125" i="27"/>
  <c r="N124" i="27"/>
  <c r="N123" i="27"/>
  <c r="N122" i="27"/>
  <c r="N121" i="27"/>
  <c r="N120" i="27"/>
  <c r="N119" i="27"/>
  <c r="N118" i="27"/>
  <c r="N117" i="27"/>
  <c r="N116" i="27"/>
  <c r="N115" i="27"/>
  <c r="N114" i="27"/>
  <c r="N113" i="27"/>
  <c r="N112" i="27"/>
  <c r="N111" i="27"/>
  <c r="N110" i="27"/>
  <c r="N109" i="27"/>
  <c r="N108" i="27"/>
  <c r="N107" i="27"/>
  <c r="N106" i="27"/>
  <c r="N105" i="27"/>
  <c r="N104" i="27"/>
  <c r="N103" i="27"/>
  <c r="N102" i="27"/>
  <c r="N101" i="27"/>
  <c r="N100" i="27"/>
  <c r="N99" i="27"/>
  <c r="N98" i="27"/>
  <c r="N97" i="27"/>
  <c r="N96" i="27"/>
  <c r="N95" i="27"/>
  <c r="N94" i="27"/>
  <c r="N93" i="27"/>
  <c r="N92" i="27"/>
  <c r="N91" i="27"/>
  <c r="N90" i="27"/>
  <c r="N89" i="27"/>
  <c r="N88" i="27"/>
  <c r="N87" i="27"/>
  <c r="N86" i="27"/>
  <c r="N85" i="27"/>
  <c r="N84" i="27"/>
  <c r="N83" i="27"/>
  <c r="N82" i="27"/>
  <c r="N81" i="27"/>
  <c r="N80" i="27"/>
  <c r="N79" i="27"/>
  <c r="N78" i="27"/>
  <c r="N77" i="27"/>
  <c r="N76" i="27"/>
  <c r="N75" i="27"/>
  <c r="N74" i="27"/>
  <c r="N73" i="27"/>
  <c r="N72" i="27"/>
  <c r="N71" i="27"/>
  <c r="N70" i="27"/>
  <c r="N69" i="27"/>
  <c r="N68" i="27"/>
  <c r="N67" i="27"/>
  <c r="N66" i="27"/>
  <c r="N65" i="27"/>
  <c r="N64" i="27"/>
  <c r="N63" i="27"/>
  <c r="N62" i="27"/>
  <c r="N61" i="27"/>
  <c r="N60" i="27"/>
  <c r="N59" i="27"/>
  <c r="N58" i="27"/>
  <c r="N57" i="27"/>
  <c r="N56" i="27"/>
  <c r="N55" i="27"/>
  <c r="N54" i="27"/>
  <c r="N53" i="27"/>
  <c r="N52" i="27"/>
  <c r="N51" i="27"/>
  <c r="N50" i="27"/>
  <c r="N49" i="27"/>
  <c r="N48" i="27"/>
  <c r="N47" i="27"/>
  <c r="N46" i="27"/>
  <c r="N45" i="27"/>
  <c r="N44" i="27"/>
  <c r="N43" i="27"/>
  <c r="N42" i="27"/>
  <c r="N41" i="27"/>
  <c r="N40" i="27"/>
  <c r="N39" i="27"/>
  <c r="N38" i="27"/>
  <c r="N37" i="27"/>
  <c r="N36" i="27"/>
  <c r="N35" i="27"/>
  <c r="N34" i="27"/>
  <c r="N33" i="27"/>
  <c r="N32" i="27"/>
  <c r="N31" i="27"/>
  <c r="N30" i="27"/>
  <c r="N29" i="27"/>
  <c r="N28" i="27"/>
  <c r="N27" i="27"/>
  <c r="N26" i="27"/>
  <c r="N25" i="27"/>
  <c r="N24" i="27"/>
  <c r="N23" i="27"/>
  <c r="N22" i="27"/>
  <c r="N21" i="27"/>
  <c r="N20" i="27"/>
  <c r="N19" i="27"/>
  <c r="N18" i="27"/>
  <c r="N17" i="27"/>
  <c r="N16" i="27"/>
  <c r="N15" i="27"/>
  <c r="N14" i="27"/>
  <c r="N13" i="27"/>
  <c r="N12" i="27"/>
  <c r="N11" i="27"/>
  <c r="N10" i="27"/>
  <c r="N9" i="27"/>
  <c r="N8" i="27"/>
  <c r="N7" i="27"/>
  <c r="N6" i="27"/>
  <c r="N5" i="27"/>
  <c r="N4" i="27"/>
  <c r="N3" i="27"/>
  <c r="N2" i="27"/>
  <c r="AI382" i="27"/>
  <c r="AI381" i="27"/>
  <c r="AI380" i="27"/>
  <c r="AI379" i="27"/>
  <c r="AI378" i="27"/>
  <c r="AI377" i="27"/>
  <c r="AI376" i="27"/>
  <c r="AI375" i="27"/>
  <c r="AI374" i="27"/>
  <c r="AI373" i="27"/>
  <c r="AI372" i="27"/>
  <c r="AI371" i="27"/>
  <c r="AI370" i="27"/>
  <c r="AI369" i="27"/>
  <c r="AI368" i="27"/>
  <c r="AI367" i="27"/>
  <c r="AI366" i="27"/>
  <c r="AI365" i="27"/>
  <c r="AI364" i="27"/>
  <c r="AI363" i="27"/>
  <c r="AI362" i="27"/>
  <c r="AI361" i="27"/>
  <c r="AI360" i="27"/>
  <c r="AI359" i="27"/>
  <c r="AI358" i="27"/>
  <c r="AI357" i="27"/>
  <c r="AI356" i="27"/>
  <c r="AI355" i="27"/>
  <c r="AI354" i="27"/>
  <c r="AI353" i="27"/>
  <c r="AI352" i="27"/>
  <c r="AI351" i="27"/>
  <c r="AI350" i="27"/>
  <c r="AI349" i="27"/>
  <c r="AI348" i="27"/>
  <c r="AI347" i="27"/>
  <c r="AI346" i="27"/>
  <c r="AI345" i="27"/>
  <c r="AI344" i="27"/>
  <c r="AI343" i="27"/>
  <c r="AI342" i="27"/>
  <c r="AI341" i="27"/>
  <c r="AI340" i="27"/>
  <c r="AI339" i="27"/>
  <c r="AI338" i="27"/>
  <c r="AI337" i="27"/>
  <c r="AI336" i="27"/>
  <c r="AI335" i="27"/>
  <c r="AI334" i="27"/>
  <c r="AI333" i="27"/>
  <c r="AI332" i="27"/>
  <c r="AI331" i="27"/>
  <c r="AI330" i="27"/>
  <c r="AI329" i="27"/>
  <c r="AI328" i="27"/>
  <c r="AI327" i="27"/>
  <c r="AI326" i="27"/>
  <c r="AI325" i="27"/>
  <c r="AI324" i="27"/>
  <c r="AI323" i="27"/>
  <c r="AI322" i="27"/>
  <c r="AI321" i="27"/>
  <c r="AI320" i="27"/>
  <c r="AI319" i="27"/>
  <c r="AI318" i="27"/>
  <c r="AI317" i="27"/>
  <c r="AI316" i="27"/>
  <c r="AI315" i="27"/>
  <c r="AI314" i="27"/>
  <c r="AI313" i="27"/>
  <c r="AI312" i="27"/>
  <c r="AI311" i="27"/>
  <c r="AI310" i="27"/>
  <c r="AI309" i="27"/>
  <c r="AI308" i="27"/>
  <c r="AI307" i="27"/>
  <c r="AI306" i="27"/>
  <c r="AI305" i="27"/>
  <c r="AI304" i="27"/>
  <c r="AI303" i="27"/>
  <c r="AI302" i="27"/>
  <c r="AI301" i="27"/>
  <c r="AI300" i="27"/>
  <c r="AI299" i="27"/>
  <c r="AI298" i="27"/>
  <c r="AI297" i="27"/>
  <c r="AI296" i="27"/>
  <c r="AI295" i="27"/>
  <c r="AI294" i="27"/>
  <c r="AI293" i="27"/>
  <c r="AI292" i="27"/>
  <c r="AI291" i="27"/>
  <c r="AI290" i="27"/>
  <c r="AI289" i="27"/>
  <c r="AI288" i="27"/>
  <c r="AI287" i="27"/>
  <c r="AI286" i="27"/>
  <c r="AI285" i="27"/>
  <c r="AI284" i="27"/>
  <c r="AI283" i="27"/>
  <c r="AI282" i="27"/>
  <c r="AI281" i="27"/>
  <c r="AI280" i="27"/>
  <c r="AI279" i="27"/>
  <c r="AI278" i="27"/>
  <c r="AI277" i="27"/>
  <c r="AI276" i="27"/>
  <c r="AI275" i="27"/>
  <c r="AI274" i="27"/>
  <c r="AI273" i="27"/>
  <c r="AI272" i="27"/>
  <c r="AI271" i="27"/>
  <c r="AI270" i="27"/>
  <c r="AI269" i="27"/>
  <c r="AI268" i="27"/>
  <c r="AI267" i="27"/>
  <c r="AI266" i="27"/>
  <c r="AI265" i="27"/>
  <c r="AI264" i="27"/>
  <c r="AI263" i="27"/>
  <c r="AI262" i="27"/>
  <c r="AI261" i="27"/>
  <c r="AI260" i="27"/>
  <c r="AI259" i="27"/>
  <c r="AI258" i="27"/>
  <c r="AI257" i="27"/>
  <c r="AI256" i="27"/>
  <c r="AI255" i="27"/>
  <c r="AI254" i="27"/>
  <c r="AI253" i="27"/>
  <c r="AI252" i="27"/>
  <c r="AI251" i="27"/>
  <c r="AI250" i="27"/>
  <c r="AI249" i="27"/>
  <c r="AI248" i="27"/>
  <c r="AI247" i="27"/>
  <c r="AI246" i="27"/>
  <c r="AI245" i="27"/>
  <c r="AI244" i="27"/>
  <c r="AI243" i="27"/>
  <c r="AI242" i="27"/>
  <c r="AI241" i="27"/>
  <c r="AI240" i="27"/>
  <c r="AI239" i="27"/>
  <c r="AI238" i="27"/>
  <c r="AI237" i="27"/>
  <c r="AI236" i="27"/>
  <c r="AI235" i="27"/>
  <c r="AI234" i="27"/>
  <c r="AI233" i="27"/>
  <c r="AI232" i="27"/>
  <c r="AI231" i="27"/>
  <c r="AI230" i="27"/>
  <c r="AI229" i="27"/>
  <c r="AI228" i="27"/>
  <c r="AI227" i="27"/>
  <c r="AI226" i="27"/>
  <c r="AI225" i="27"/>
  <c r="AI224" i="27"/>
  <c r="AI223" i="27"/>
  <c r="AI222" i="27"/>
  <c r="AI221" i="27"/>
  <c r="AI220" i="27"/>
  <c r="AI219" i="27"/>
  <c r="AI218" i="27"/>
  <c r="AI217" i="27"/>
  <c r="AI216" i="27"/>
  <c r="AI215" i="27"/>
  <c r="AI214" i="27"/>
  <c r="AI213" i="27"/>
  <c r="AI212" i="27"/>
  <c r="AI211" i="27"/>
  <c r="AI210" i="27"/>
  <c r="AI209" i="27"/>
  <c r="AI208" i="27"/>
  <c r="AI207" i="27"/>
  <c r="AI206" i="27"/>
  <c r="AI205" i="27"/>
  <c r="AI204" i="27"/>
  <c r="AI203" i="27"/>
  <c r="AI202" i="27"/>
  <c r="AI201" i="27"/>
  <c r="AI200" i="27"/>
  <c r="AI199" i="27"/>
  <c r="AI198" i="27"/>
  <c r="AI197" i="27"/>
  <c r="AI196" i="27"/>
  <c r="AI195" i="27"/>
  <c r="AI194" i="27"/>
  <c r="AI193" i="27"/>
  <c r="AI192" i="27"/>
  <c r="AI191" i="27"/>
  <c r="AI190" i="27"/>
  <c r="AI189" i="27"/>
  <c r="AI188" i="27"/>
  <c r="AI187" i="27"/>
  <c r="AI186" i="27"/>
  <c r="AI185" i="27"/>
  <c r="AI184" i="27"/>
  <c r="AI183" i="27"/>
  <c r="AI182" i="27"/>
  <c r="AI181" i="27"/>
  <c r="AI180" i="27"/>
  <c r="AI179" i="27"/>
  <c r="AI178" i="27"/>
  <c r="AI177" i="27"/>
  <c r="AI176" i="27"/>
  <c r="AI175" i="27"/>
  <c r="AI174" i="27"/>
  <c r="AI173" i="27"/>
  <c r="AI172" i="27"/>
  <c r="AI171" i="27"/>
  <c r="AI170" i="27"/>
  <c r="AI169" i="27"/>
  <c r="AI168" i="27"/>
  <c r="AI167" i="27"/>
  <c r="AI166" i="27"/>
  <c r="AI165" i="27"/>
  <c r="AI164" i="27"/>
  <c r="AI163" i="27"/>
  <c r="AI162" i="27"/>
  <c r="AI161" i="27"/>
  <c r="AI160" i="27"/>
  <c r="AI159" i="27"/>
  <c r="AI158" i="27"/>
  <c r="AI157" i="27"/>
  <c r="AI156" i="27"/>
  <c r="AI155" i="27"/>
  <c r="AI154" i="27"/>
  <c r="AI153" i="27"/>
  <c r="AI152" i="27"/>
  <c r="AI151" i="27"/>
  <c r="AI150" i="27"/>
  <c r="AI149" i="27"/>
  <c r="AI148" i="27"/>
  <c r="AI147" i="27"/>
  <c r="AI146" i="27"/>
  <c r="AI145" i="27"/>
  <c r="AI144" i="27"/>
  <c r="AI143" i="27"/>
  <c r="AI142" i="27"/>
  <c r="AI141" i="27"/>
  <c r="AI140" i="27"/>
  <c r="AI139" i="27"/>
  <c r="AI138" i="27"/>
  <c r="AI137" i="27"/>
  <c r="AI136" i="27"/>
  <c r="AI135" i="27"/>
  <c r="AI134" i="27"/>
  <c r="AI133" i="27"/>
  <c r="AI132" i="27"/>
  <c r="AI131" i="27"/>
  <c r="AI130" i="27"/>
  <c r="AI129" i="27"/>
  <c r="AI128" i="27"/>
  <c r="AI127" i="27"/>
  <c r="AI126" i="27"/>
  <c r="AI125" i="27"/>
  <c r="AI124" i="27"/>
  <c r="AI123" i="27"/>
  <c r="AI122" i="27"/>
  <c r="AI121" i="27"/>
  <c r="AI120" i="27"/>
  <c r="AI119" i="27"/>
  <c r="AI118" i="27"/>
  <c r="AI117" i="27"/>
  <c r="AI116" i="27"/>
  <c r="AI115" i="27"/>
  <c r="AI114" i="27"/>
  <c r="AI113" i="27"/>
  <c r="AI112" i="27"/>
  <c r="AI111" i="27"/>
  <c r="AI110" i="27"/>
  <c r="AI109" i="27"/>
  <c r="AI108" i="27"/>
  <c r="AI107" i="27"/>
  <c r="AI106" i="27"/>
  <c r="AI105" i="27"/>
  <c r="AI104" i="27"/>
  <c r="AI103" i="27"/>
  <c r="AI102" i="27"/>
  <c r="AI101" i="27"/>
  <c r="AI100" i="27"/>
  <c r="AI99" i="27"/>
  <c r="AI98" i="27"/>
  <c r="AI97" i="27"/>
  <c r="AI96" i="27"/>
  <c r="AI95" i="27"/>
  <c r="AI94" i="27"/>
  <c r="AI93" i="27"/>
  <c r="AI92" i="27"/>
  <c r="AI91" i="27"/>
  <c r="AI90" i="27"/>
  <c r="AI89" i="27"/>
  <c r="AI88" i="27"/>
  <c r="AI87" i="27"/>
  <c r="AI86" i="27"/>
  <c r="AI85" i="27"/>
  <c r="AI84" i="27"/>
  <c r="AI83" i="27"/>
  <c r="AI82" i="27"/>
  <c r="AI81" i="27"/>
  <c r="AI80" i="27"/>
  <c r="AI79" i="27"/>
  <c r="AI78" i="27"/>
  <c r="AI77" i="27"/>
  <c r="AI76" i="27"/>
  <c r="AI75" i="27"/>
  <c r="AI74" i="27"/>
  <c r="AI73" i="27"/>
  <c r="AI72" i="27"/>
  <c r="AI71" i="27"/>
  <c r="AI70" i="27"/>
  <c r="AI69" i="27"/>
  <c r="AI68" i="27"/>
  <c r="AI67" i="27"/>
  <c r="AI66" i="27"/>
  <c r="AI65" i="27"/>
  <c r="AI64" i="27"/>
  <c r="AI63" i="27"/>
  <c r="AI62" i="27"/>
  <c r="AI61" i="27"/>
  <c r="AI60" i="27"/>
  <c r="AI59" i="27"/>
  <c r="AI58" i="27"/>
  <c r="AI57" i="27"/>
  <c r="AI56" i="27"/>
  <c r="AI55" i="27"/>
  <c r="AI54" i="27"/>
  <c r="AI53" i="27"/>
  <c r="AI52" i="27"/>
  <c r="AI51" i="27"/>
  <c r="AI50" i="27"/>
  <c r="AI49" i="27"/>
  <c r="AI48" i="27"/>
  <c r="AI47" i="27"/>
  <c r="AI46" i="27"/>
  <c r="AI45" i="27"/>
  <c r="AI44" i="27"/>
  <c r="AI43" i="27"/>
  <c r="AI42" i="27"/>
  <c r="AI41" i="27"/>
  <c r="AI40" i="27"/>
  <c r="AI39" i="27"/>
  <c r="AI38" i="27"/>
  <c r="AI37" i="27"/>
  <c r="AI36" i="27"/>
  <c r="AI35" i="27"/>
  <c r="AI34" i="27"/>
  <c r="AI33" i="27"/>
  <c r="AI32" i="27"/>
  <c r="AI31" i="27"/>
  <c r="AI30" i="27"/>
  <c r="AI29" i="27"/>
  <c r="AI28" i="27"/>
  <c r="AI27" i="27"/>
  <c r="AI26" i="27"/>
  <c r="AI25" i="27"/>
  <c r="AI24" i="27"/>
  <c r="AI23" i="27"/>
  <c r="AI22" i="27"/>
  <c r="AI21" i="27"/>
  <c r="AI20" i="27"/>
  <c r="AI19" i="27"/>
  <c r="AI18" i="27"/>
  <c r="AI17" i="27"/>
  <c r="AI16" i="27"/>
  <c r="AI15" i="27"/>
  <c r="AI14" i="27"/>
  <c r="AI13" i="27"/>
  <c r="AI12" i="27"/>
  <c r="AI11" i="27"/>
  <c r="AI10" i="27"/>
  <c r="AI9" i="27"/>
  <c r="AI8" i="27"/>
  <c r="AI7" i="27"/>
  <c r="AI6" i="27"/>
  <c r="AI5" i="27"/>
  <c r="AI4" i="27"/>
  <c r="AI3" i="27"/>
  <c r="AI2" i="27"/>
  <c r="AH382" i="27"/>
  <c r="AH381" i="27"/>
  <c r="AH380" i="27"/>
  <c r="AH379" i="27"/>
  <c r="AH378" i="27"/>
  <c r="AH377" i="27"/>
  <c r="AH376" i="27"/>
  <c r="AH375" i="27"/>
  <c r="AH374" i="27"/>
  <c r="AH373" i="27"/>
  <c r="AH372" i="27"/>
  <c r="AH371" i="27"/>
  <c r="AH370" i="27"/>
  <c r="AH369" i="27"/>
  <c r="AH368" i="27"/>
  <c r="AH367" i="27"/>
  <c r="AH366" i="27"/>
  <c r="AH365" i="27"/>
  <c r="AH364" i="27"/>
  <c r="AH363" i="27"/>
  <c r="AH362" i="27"/>
  <c r="AH361" i="27"/>
  <c r="AH360" i="27"/>
  <c r="AH359" i="27"/>
  <c r="AH358" i="27"/>
  <c r="AH357" i="27"/>
  <c r="AH356" i="27"/>
  <c r="AH355" i="27"/>
  <c r="AH354" i="27"/>
  <c r="AH353" i="27"/>
  <c r="AH352" i="27"/>
  <c r="AH351" i="27"/>
  <c r="AH350" i="27"/>
  <c r="AH349" i="27"/>
  <c r="AH348" i="27"/>
  <c r="AH347" i="27"/>
  <c r="AH346" i="27"/>
  <c r="AH345" i="27"/>
  <c r="AH344" i="27"/>
  <c r="AH343" i="27"/>
  <c r="AH342" i="27"/>
  <c r="AH341" i="27"/>
  <c r="AH340" i="27"/>
  <c r="AH339" i="27"/>
  <c r="AH338" i="27"/>
  <c r="AH337" i="27"/>
  <c r="AH336" i="27"/>
  <c r="AH335" i="27"/>
  <c r="AH334" i="27"/>
  <c r="AH333" i="27"/>
  <c r="AH332" i="27"/>
  <c r="AH331" i="27"/>
  <c r="AH330" i="27"/>
  <c r="AH329" i="27"/>
  <c r="AH328" i="27"/>
  <c r="AH327" i="27"/>
  <c r="AH326" i="27"/>
  <c r="AH325" i="27"/>
  <c r="AH324" i="27"/>
  <c r="AH323" i="27"/>
  <c r="AH322" i="27"/>
  <c r="AH321" i="27"/>
  <c r="AH320" i="27"/>
  <c r="AH319" i="27"/>
  <c r="AH318" i="27"/>
  <c r="AH317" i="27"/>
  <c r="AH316" i="27"/>
  <c r="AH315" i="27"/>
  <c r="AH314" i="27"/>
  <c r="AH313" i="27"/>
  <c r="AH312" i="27"/>
  <c r="AH311" i="27"/>
  <c r="AH310" i="27"/>
  <c r="AH309" i="27"/>
  <c r="AH308" i="27"/>
  <c r="AH307" i="27"/>
  <c r="AH306" i="27"/>
  <c r="AH305" i="27"/>
  <c r="AH304" i="27"/>
  <c r="AH303" i="27"/>
  <c r="AH302" i="27"/>
  <c r="AH301" i="27"/>
  <c r="AH300" i="27"/>
  <c r="AH299" i="27"/>
  <c r="AH298" i="27"/>
  <c r="AH297" i="27"/>
  <c r="AH296" i="27"/>
  <c r="AH295" i="27"/>
  <c r="AH294" i="27"/>
  <c r="AH293" i="27"/>
  <c r="AH292" i="27"/>
  <c r="AH291" i="27"/>
  <c r="AH290" i="27"/>
  <c r="AH289" i="27"/>
  <c r="AH288" i="27"/>
  <c r="AH287" i="27"/>
  <c r="AH286" i="27"/>
  <c r="AH285" i="27"/>
  <c r="AH284" i="27"/>
  <c r="AH283" i="27"/>
  <c r="AH282" i="27"/>
  <c r="AH281" i="27"/>
  <c r="AH280" i="27"/>
  <c r="AH279" i="27"/>
  <c r="AH278" i="27"/>
  <c r="AH277" i="27"/>
  <c r="AH276" i="27"/>
  <c r="AH275" i="27"/>
  <c r="AH274" i="27"/>
  <c r="AH273" i="27"/>
  <c r="AH272" i="27"/>
  <c r="AH271" i="27"/>
  <c r="AH270" i="27"/>
  <c r="AH269" i="27"/>
  <c r="AH268" i="27"/>
  <c r="AH267" i="27"/>
  <c r="AH266" i="27"/>
  <c r="AH265" i="27"/>
  <c r="AH264" i="27"/>
  <c r="AH263" i="27"/>
  <c r="AH262" i="27"/>
  <c r="AH261" i="27"/>
  <c r="AH260" i="27"/>
  <c r="AH259" i="27"/>
  <c r="AH258" i="27"/>
  <c r="AH257" i="27"/>
  <c r="AH256" i="27"/>
  <c r="AH255" i="27"/>
  <c r="AH254" i="27"/>
  <c r="AH253" i="27"/>
  <c r="AH252" i="27"/>
  <c r="AH251" i="27"/>
  <c r="AH250" i="27"/>
  <c r="AH249" i="27"/>
  <c r="AH248" i="27"/>
  <c r="AH247" i="27"/>
  <c r="AH246" i="27"/>
  <c r="AH245" i="27"/>
  <c r="AH244" i="27"/>
  <c r="AH243" i="27"/>
  <c r="AH242" i="27"/>
  <c r="AH241" i="27"/>
  <c r="AH240" i="27"/>
  <c r="AH239" i="27"/>
  <c r="AH238" i="27"/>
  <c r="AH237" i="27"/>
  <c r="AH236" i="27"/>
  <c r="AH235" i="27"/>
  <c r="AH234" i="27"/>
  <c r="AH233" i="27"/>
  <c r="AH232" i="27"/>
  <c r="AH231" i="27"/>
  <c r="AH230" i="27"/>
  <c r="AH229" i="27"/>
  <c r="AH228" i="27"/>
  <c r="AH227" i="27"/>
  <c r="AH226" i="27"/>
  <c r="AH225" i="27"/>
  <c r="AH224" i="27"/>
  <c r="AH223" i="27"/>
  <c r="AH222" i="27"/>
  <c r="AH221" i="27"/>
  <c r="AH220" i="27"/>
  <c r="AH219" i="27"/>
  <c r="AH218" i="27"/>
  <c r="AH217" i="27"/>
  <c r="AH216" i="27"/>
  <c r="AH215" i="27"/>
  <c r="AH214" i="27"/>
  <c r="AH213" i="27"/>
  <c r="AH212" i="27"/>
  <c r="AH211" i="27"/>
  <c r="AH210" i="27"/>
  <c r="AH209" i="27"/>
  <c r="AH208" i="27"/>
  <c r="AH207" i="27"/>
  <c r="AH206" i="27"/>
  <c r="AH205" i="27"/>
  <c r="AH204" i="27"/>
  <c r="AH203" i="27"/>
  <c r="AH202" i="27"/>
  <c r="AH201" i="27"/>
  <c r="AH200" i="27"/>
  <c r="AH199" i="27"/>
  <c r="AH198" i="27"/>
  <c r="AH197" i="27"/>
  <c r="AH196" i="27"/>
  <c r="AH195" i="27"/>
  <c r="AH194" i="27"/>
  <c r="AH193" i="27"/>
  <c r="AH192" i="27"/>
  <c r="AH191" i="27"/>
  <c r="AH190" i="27"/>
  <c r="AH189" i="27"/>
  <c r="AH188" i="27"/>
  <c r="AH187" i="27"/>
  <c r="AH186" i="27"/>
  <c r="AH185" i="27"/>
  <c r="AH184" i="27"/>
  <c r="AH183" i="27"/>
  <c r="AH182" i="27"/>
  <c r="AH181" i="27"/>
  <c r="AH180" i="27"/>
  <c r="AH179" i="27"/>
  <c r="AH178" i="27"/>
  <c r="AH177" i="27"/>
  <c r="AH176" i="27"/>
  <c r="AH175" i="27"/>
  <c r="AH174" i="27"/>
  <c r="AH173" i="27"/>
  <c r="AH172" i="27"/>
  <c r="AH171" i="27"/>
  <c r="AH170" i="27"/>
  <c r="AH169" i="27"/>
  <c r="AH168" i="27"/>
  <c r="AH167" i="27"/>
  <c r="AH166" i="27"/>
  <c r="AH165" i="27"/>
  <c r="AH164" i="27"/>
  <c r="AH163" i="27"/>
  <c r="AH162" i="27"/>
  <c r="AH161" i="27"/>
  <c r="AH160" i="27"/>
  <c r="AH159" i="27"/>
  <c r="AH158" i="27"/>
  <c r="AH157" i="27"/>
  <c r="AH156" i="27"/>
  <c r="AH155" i="27"/>
  <c r="AH154" i="27"/>
  <c r="AH153" i="27"/>
  <c r="AH152" i="27"/>
  <c r="AH151" i="27"/>
  <c r="AH150" i="27"/>
  <c r="AH149" i="27"/>
  <c r="AH148" i="27"/>
  <c r="AH147" i="27"/>
  <c r="AH146" i="27"/>
  <c r="AH145" i="27"/>
  <c r="AH144" i="27"/>
  <c r="AH143" i="27"/>
  <c r="AH142" i="27"/>
  <c r="AH141" i="27"/>
  <c r="AH140" i="27"/>
  <c r="AH139" i="27"/>
  <c r="AH138" i="27"/>
  <c r="AH137" i="27"/>
  <c r="AH136" i="27"/>
  <c r="AH135" i="27"/>
  <c r="AH134" i="27"/>
  <c r="AH133" i="27"/>
  <c r="AH132" i="27"/>
  <c r="AH131" i="27"/>
  <c r="AH130" i="27"/>
  <c r="AH129" i="27"/>
  <c r="AH128" i="27"/>
  <c r="AH127" i="27"/>
  <c r="AH126" i="27"/>
  <c r="AH125" i="27"/>
  <c r="AH124" i="27"/>
  <c r="AH123" i="27"/>
  <c r="AH122" i="27"/>
  <c r="AH121" i="27"/>
  <c r="AH120" i="27"/>
  <c r="AH119" i="27"/>
  <c r="AH118" i="27"/>
  <c r="AH117" i="27"/>
  <c r="AH116" i="27"/>
  <c r="AH115" i="27"/>
  <c r="AH114" i="27"/>
  <c r="AH113" i="27"/>
  <c r="AH112" i="27"/>
  <c r="AH111" i="27"/>
  <c r="AH110" i="27"/>
  <c r="AH109" i="27"/>
  <c r="AH108" i="27"/>
  <c r="AH107" i="27"/>
  <c r="AH106" i="27"/>
  <c r="AH105" i="27"/>
  <c r="AH104" i="27"/>
  <c r="AH103" i="27"/>
  <c r="AH102" i="27"/>
  <c r="AH101" i="27"/>
  <c r="AH100" i="27"/>
  <c r="AH99" i="27"/>
  <c r="AH98" i="27"/>
  <c r="AH97" i="27"/>
  <c r="AH96" i="27"/>
  <c r="AH95" i="27"/>
  <c r="AH94" i="27"/>
  <c r="AH93" i="27"/>
  <c r="AH92" i="27"/>
  <c r="AH91" i="27"/>
  <c r="AH90" i="27"/>
  <c r="AH89" i="27"/>
  <c r="AH88" i="27"/>
  <c r="AH87" i="27"/>
  <c r="AH86" i="27"/>
  <c r="AH85" i="27"/>
  <c r="AH84" i="27"/>
  <c r="AH83" i="27"/>
  <c r="AH82" i="27"/>
  <c r="AH81" i="27"/>
  <c r="AH80" i="27"/>
  <c r="AH79" i="27"/>
  <c r="AH78" i="27"/>
  <c r="AH77" i="27"/>
  <c r="AH76" i="27"/>
  <c r="AH75" i="27"/>
  <c r="AH74" i="27"/>
  <c r="AH73" i="27"/>
  <c r="AH72" i="27"/>
  <c r="AH71" i="27"/>
  <c r="AH70" i="27"/>
  <c r="AH69" i="27"/>
  <c r="AH68" i="27"/>
  <c r="AH67" i="27"/>
  <c r="AH66" i="27"/>
  <c r="AH65" i="27"/>
  <c r="AH64" i="27"/>
  <c r="AH63" i="27"/>
  <c r="AH62" i="27"/>
  <c r="AH61" i="27"/>
  <c r="AH60" i="27"/>
  <c r="AH59" i="27"/>
  <c r="AH58" i="27"/>
  <c r="AH57" i="27"/>
  <c r="AH56" i="27"/>
  <c r="AH55" i="27"/>
  <c r="AH54" i="27"/>
  <c r="AH53" i="27"/>
  <c r="AH52" i="27"/>
  <c r="AH51" i="27"/>
  <c r="AH50" i="27"/>
  <c r="AH49" i="27"/>
  <c r="AH48" i="27"/>
  <c r="AH47" i="27"/>
  <c r="AH46" i="27"/>
  <c r="AH45" i="27"/>
  <c r="AH44" i="27"/>
  <c r="AH43" i="27"/>
  <c r="AH42" i="27"/>
  <c r="AH41" i="27"/>
  <c r="AH40" i="27"/>
  <c r="AH39" i="27"/>
  <c r="AH38" i="27"/>
  <c r="AH37" i="27"/>
  <c r="AH36" i="27"/>
  <c r="AH35" i="27"/>
  <c r="AH34" i="27"/>
  <c r="AH33" i="27"/>
  <c r="AH32" i="27"/>
  <c r="AH31" i="27"/>
  <c r="AH30" i="27"/>
  <c r="AH29" i="27"/>
  <c r="AH28" i="27"/>
  <c r="AH27" i="27"/>
  <c r="AH26" i="27"/>
  <c r="AH25" i="27"/>
  <c r="AH24" i="27"/>
  <c r="AH23" i="27"/>
  <c r="AH22" i="27"/>
  <c r="AH21" i="27"/>
  <c r="AH20" i="27"/>
  <c r="AH19" i="27"/>
  <c r="AH18" i="27"/>
  <c r="AH17" i="27"/>
  <c r="AH16" i="27"/>
  <c r="AH15" i="27"/>
  <c r="AH14" i="27"/>
  <c r="AH13" i="27"/>
  <c r="AH12" i="27"/>
  <c r="AH11" i="27"/>
  <c r="AH10" i="27"/>
  <c r="AH9" i="27"/>
  <c r="AH8" i="27"/>
  <c r="AH7" i="27"/>
  <c r="AH6" i="27"/>
  <c r="AH5" i="27"/>
  <c r="AH4" i="27"/>
  <c r="AH3" i="27"/>
  <c r="AH2" i="27"/>
  <c r="AG382" i="27"/>
  <c r="AG381" i="27"/>
  <c r="AG380" i="27"/>
  <c r="AG379" i="27"/>
  <c r="AG378" i="27"/>
  <c r="AG377" i="27"/>
  <c r="AG376" i="27"/>
  <c r="AG375" i="27"/>
  <c r="AG374" i="27"/>
  <c r="AG373" i="27"/>
  <c r="AG372" i="27"/>
  <c r="AG371" i="27"/>
  <c r="AG370" i="27"/>
  <c r="AG369" i="27"/>
  <c r="AG368" i="27"/>
  <c r="AG367" i="27"/>
  <c r="AG366" i="27"/>
  <c r="AG365" i="27"/>
  <c r="AG364" i="27"/>
  <c r="AG363" i="27"/>
  <c r="AG362" i="27"/>
  <c r="AG361" i="27"/>
  <c r="AG360" i="27"/>
  <c r="AG359" i="27"/>
  <c r="AG358" i="27"/>
  <c r="AG357" i="27"/>
  <c r="AG356" i="27"/>
  <c r="AG355" i="27"/>
  <c r="AG354" i="27"/>
  <c r="AG353" i="27"/>
  <c r="AG352" i="27"/>
  <c r="AG351" i="27"/>
  <c r="AG350" i="27"/>
  <c r="AG349" i="27"/>
  <c r="AG348" i="27"/>
  <c r="AG347" i="27"/>
  <c r="AG346" i="27"/>
  <c r="AG345" i="27"/>
  <c r="AG344" i="27"/>
  <c r="AG343" i="27"/>
  <c r="AG342" i="27"/>
  <c r="AG341" i="27"/>
  <c r="AG340" i="27"/>
  <c r="AG339" i="27"/>
  <c r="AG338" i="27"/>
  <c r="AG337" i="27"/>
  <c r="AG336" i="27"/>
  <c r="AG335" i="27"/>
  <c r="AG334" i="27"/>
  <c r="AG333" i="27"/>
  <c r="AG332" i="27"/>
  <c r="AG331" i="27"/>
  <c r="AG330" i="27"/>
  <c r="AG329" i="27"/>
  <c r="AG328" i="27"/>
  <c r="AG327" i="27"/>
  <c r="AG326" i="27"/>
  <c r="AG325" i="27"/>
  <c r="AG324" i="27"/>
  <c r="AG323" i="27"/>
  <c r="AG322" i="27"/>
  <c r="AG321" i="27"/>
  <c r="AG320" i="27"/>
  <c r="AG319" i="27"/>
  <c r="AG318" i="27"/>
  <c r="AG317" i="27"/>
  <c r="AG316" i="27"/>
  <c r="AG315" i="27"/>
  <c r="AG314" i="27"/>
  <c r="AG313" i="27"/>
  <c r="AG312" i="27"/>
  <c r="AG311" i="27"/>
  <c r="AG310" i="27"/>
  <c r="AG309" i="27"/>
  <c r="AG308" i="27"/>
  <c r="AG307" i="27"/>
  <c r="AG306" i="27"/>
  <c r="AG305" i="27"/>
  <c r="AG304" i="27"/>
  <c r="AG303" i="27"/>
  <c r="AG302" i="27"/>
  <c r="AG301" i="27"/>
  <c r="AG300" i="27"/>
  <c r="AG299" i="27"/>
  <c r="AG298" i="27"/>
  <c r="AG297" i="27"/>
  <c r="AG296" i="27"/>
  <c r="AG295" i="27"/>
  <c r="AG294" i="27"/>
  <c r="AG293" i="27"/>
  <c r="AG292" i="27"/>
  <c r="AG291" i="27"/>
  <c r="AG290" i="27"/>
  <c r="AG289" i="27"/>
  <c r="AG288" i="27"/>
  <c r="AG287" i="27"/>
  <c r="AG286" i="27"/>
  <c r="AG285" i="27"/>
  <c r="AG284" i="27"/>
  <c r="AG283" i="27"/>
  <c r="AG282" i="27"/>
  <c r="AG281" i="27"/>
  <c r="AG280" i="27"/>
  <c r="AG279" i="27"/>
  <c r="AG278" i="27"/>
  <c r="AG277" i="27"/>
  <c r="AG276" i="27"/>
  <c r="AG275" i="27"/>
  <c r="AG274" i="27"/>
  <c r="AG273" i="27"/>
  <c r="AG272" i="27"/>
  <c r="AG271" i="27"/>
  <c r="AG270" i="27"/>
  <c r="AG269" i="27"/>
  <c r="AG268" i="27"/>
  <c r="AG267" i="27"/>
  <c r="AG266" i="27"/>
  <c r="AG265" i="27"/>
  <c r="AG264" i="27"/>
  <c r="AG263" i="27"/>
  <c r="AG262" i="27"/>
  <c r="AG261" i="27"/>
  <c r="AG260" i="27"/>
  <c r="AG259" i="27"/>
  <c r="AG258" i="27"/>
  <c r="AG257" i="27"/>
  <c r="AG256" i="27"/>
  <c r="AG255" i="27"/>
  <c r="AG254" i="27"/>
  <c r="AG253" i="27"/>
  <c r="AG252" i="27"/>
  <c r="AG251" i="27"/>
  <c r="AG250" i="27"/>
  <c r="AG249" i="27"/>
  <c r="AG248" i="27"/>
  <c r="AG247" i="27"/>
  <c r="AG246" i="27"/>
  <c r="AG245" i="27"/>
  <c r="AG244" i="27"/>
  <c r="AG243" i="27"/>
  <c r="AG242" i="27"/>
  <c r="AG241" i="27"/>
  <c r="AG240" i="27"/>
  <c r="AG239" i="27"/>
  <c r="AG238" i="27"/>
  <c r="AG237" i="27"/>
  <c r="AG236" i="27"/>
  <c r="AG235" i="27"/>
  <c r="AG234" i="27"/>
  <c r="AG233" i="27"/>
  <c r="AG232" i="27"/>
  <c r="AG231" i="27"/>
  <c r="AG230" i="27"/>
  <c r="AG229" i="27"/>
  <c r="AG228" i="27"/>
  <c r="AG227" i="27"/>
  <c r="AG226" i="27"/>
  <c r="AG225" i="27"/>
  <c r="AG224" i="27"/>
  <c r="AG223" i="27"/>
  <c r="AG222" i="27"/>
  <c r="AG221" i="27"/>
  <c r="AG220" i="27"/>
  <c r="AG219" i="27"/>
  <c r="AG218" i="27"/>
  <c r="AG217" i="27"/>
  <c r="AG216" i="27"/>
  <c r="AG215" i="27"/>
  <c r="AG214" i="27"/>
  <c r="AG213" i="27"/>
  <c r="AG212" i="27"/>
  <c r="AG211" i="27"/>
  <c r="AG210" i="27"/>
  <c r="AG209" i="27"/>
  <c r="AG208" i="27"/>
  <c r="AG207" i="27"/>
  <c r="AG206" i="27"/>
  <c r="AG205" i="27"/>
  <c r="AG204" i="27"/>
  <c r="AG203" i="27"/>
  <c r="AG202" i="27"/>
  <c r="AG201" i="27"/>
  <c r="AG200" i="27"/>
  <c r="AG199" i="27"/>
  <c r="AG198" i="27"/>
  <c r="AG197" i="27"/>
  <c r="AG196" i="27"/>
  <c r="AG195" i="27"/>
  <c r="AG194" i="27"/>
  <c r="AG193" i="27"/>
  <c r="AG192" i="27"/>
  <c r="AG191" i="27"/>
  <c r="AG190" i="27"/>
  <c r="AG189" i="27"/>
  <c r="AG188" i="27"/>
  <c r="AG187" i="27"/>
  <c r="AG186" i="27"/>
  <c r="AG185" i="27"/>
  <c r="AG184" i="27"/>
  <c r="AG183" i="27"/>
  <c r="AG182" i="27"/>
  <c r="AG181" i="27"/>
  <c r="AG180" i="27"/>
  <c r="AG179" i="27"/>
  <c r="AG178" i="27"/>
  <c r="AG177" i="27"/>
  <c r="AG176" i="27"/>
  <c r="AG175" i="27"/>
  <c r="AG174" i="27"/>
  <c r="AG173" i="27"/>
  <c r="AG172" i="27"/>
  <c r="AG171" i="27"/>
  <c r="AG170" i="27"/>
  <c r="AG169" i="27"/>
  <c r="AG168" i="27"/>
  <c r="AG167" i="27"/>
  <c r="AG166" i="27"/>
  <c r="AG165" i="27"/>
  <c r="AG164" i="27"/>
  <c r="AG163" i="27"/>
  <c r="AG162" i="27"/>
  <c r="AG161" i="27"/>
  <c r="AG160" i="27"/>
  <c r="AG159" i="27"/>
  <c r="AG158" i="27"/>
  <c r="AG157" i="27"/>
  <c r="AG156" i="27"/>
  <c r="AG155" i="27"/>
  <c r="AG154" i="27"/>
  <c r="AG153" i="27"/>
  <c r="AG152" i="27"/>
  <c r="AG151" i="27"/>
  <c r="AG150" i="27"/>
  <c r="AG149" i="27"/>
  <c r="AG148" i="27"/>
  <c r="AG147" i="27"/>
  <c r="AG146" i="27"/>
  <c r="AG145" i="27"/>
  <c r="AG144" i="27"/>
  <c r="AG143" i="27"/>
  <c r="AG142" i="27"/>
  <c r="AG141" i="27"/>
  <c r="AG140" i="27"/>
  <c r="AG139" i="27"/>
  <c r="AG138" i="27"/>
  <c r="AG137" i="27"/>
  <c r="AG136" i="27"/>
  <c r="AG135" i="27"/>
  <c r="AG134" i="27"/>
  <c r="AG133" i="27"/>
  <c r="AG132" i="27"/>
  <c r="AG131" i="27"/>
  <c r="AG130" i="27"/>
  <c r="AG129" i="27"/>
  <c r="AG128" i="27"/>
  <c r="AG127" i="27"/>
  <c r="AG126" i="27"/>
  <c r="AG125" i="27"/>
  <c r="AG124" i="27"/>
  <c r="AG123" i="27"/>
  <c r="AG122" i="27"/>
  <c r="AG121" i="27"/>
  <c r="AG120" i="27"/>
  <c r="AG119" i="27"/>
  <c r="AG118" i="27"/>
  <c r="AG117" i="27"/>
  <c r="AG116" i="27"/>
  <c r="AG115" i="27"/>
  <c r="AG114" i="27"/>
  <c r="AG113" i="27"/>
  <c r="AG112" i="27"/>
  <c r="AG111" i="27"/>
  <c r="AG110" i="27"/>
  <c r="AG109" i="27"/>
  <c r="AG108" i="27"/>
  <c r="AG107" i="27"/>
  <c r="AG106" i="27"/>
  <c r="AG105" i="27"/>
  <c r="AG104" i="27"/>
  <c r="AG103" i="27"/>
  <c r="AG102" i="27"/>
  <c r="AG101" i="27"/>
  <c r="AG100" i="27"/>
  <c r="AG99" i="27"/>
  <c r="AG98" i="27"/>
  <c r="AG97" i="27"/>
  <c r="AG96" i="27"/>
  <c r="AG95" i="27"/>
  <c r="AG94" i="27"/>
  <c r="AG93" i="27"/>
  <c r="AG92" i="27"/>
  <c r="AG91" i="27"/>
  <c r="AG90" i="27"/>
  <c r="AG89" i="27"/>
  <c r="AG88" i="27"/>
  <c r="AG87" i="27"/>
  <c r="AG86" i="27"/>
  <c r="AG85" i="27"/>
  <c r="AG84" i="27"/>
  <c r="AG83" i="27"/>
  <c r="AG82" i="27"/>
  <c r="AG81" i="27"/>
  <c r="AG80" i="27"/>
  <c r="AG79" i="27"/>
  <c r="AG78" i="27"/>
  <c r="AG77" i="27"/>
  <c r="AG76" i="27"/>
  <c r="AG75" i="27"/>
  <c r="AG74" i="27"/>
  <c r="AG73" i="27"/>
  <c r="AG72" i="27"/>
  <c r="AG71" i="27"/>
  <c r="AG70" i="27"/>
  <c r="AG69" i="27"/>
  <c r="AG68" i="27"/>
  <c r="AG67" i="27"/>
  <c r="AG66" i="27"/>
  <c r="AG65" i="27"/>
  <c r="AG64" i="27"/>
  <c r="AG63" i="27"/>
  <c r="AG62" i="27"/>
  <c r="AG61" i="27"/>
  <c r="AG60" i="27"/>
  <c r="AG59" i="27"/>
  <c r="AG58" i="27"/>
  <c r="AG57" i="27"/>
  <c r="AG56" i="27"/>
  <c r="AG55" i="27"/>
  <c r="AG54" i="27"/>
  <c r="AG53" i="27"/>
  <c r="AG52" i="27"/>
  <c r="AG51" i="27"/>
  <c r="AG50" i="27"/>
  <c r="AG49" i="27"/>
  <c r="AG48" i="27"/>
  <c r="AG47" i="27"/>
  <c r="AG46" i="27"/>
  <c r="AG45" i="27"/>
  <c r="AG44" i="27"/>
  <c r="AG43" i="27"/>
  <c r="AG42" i="27"/>
  <c r="AG41" i="27"/>
  <c r="AG40" i="27"/>
  <c r="AG39" i="27"/>
  <c r="AG38" i="27"/>
  <c r="AG37" i="27"/>
  <c r="AG36" i="27"/>
  <c r="AG35" i="27"/>
  <c r="AG34" i="27"/>
  <c r="AG33" i="27"/>
  <c r="AG32" i="27"/>
  <c r="AG31" i="27"/>
  <c r="AG30" i="27"/>
  <c r="AG29" i="27"/>
  <c r="AG28" i="27"/>
  <c r="AG27" i="27"/>
  <c r="AG26" i="27"/>
  <c r="AG25" i="27"/>
  <c r="AG24" i="27"/>
  <c r="AG23" i="27"/>
  <c r="AG22" i="27"/>
  <c r="AG21" i="27"/>
  <c r="AG20" i="27"/>
  <c r="AG19" i="27"/>
  <c r="AG18" i="27"/>
  <c r="AG17" i="27"/>
  <c r="AG16" i="27"/>
  <c r="AG15" i="27"/>
  <c r="AG14" i="27"/>
  <c r="AG13" i="27"/>
  <c r="AG12" i="27"/>
  <c r="AG11" i="27"/>
  <c r="AG10" i="27"/>
  <c r="AG9" i="27"/>
  <c r="AG8" i="27"/>
  <c r="AG7" i="27"/>
  <c r="AG6" i="27"/>
  <c r="AG5" i="27"/>
  <c r="AG4" i="27"/>
  <c r="AG3" i="27"/>
  <c r="AG2" i="27"/>
  <c r="AF382" i="27"/>
  <c r="AF381" i="27"/>
  <c r="AF380" i="27"/>
  <c r="AF379" i="27"/>
  <c r="AF378" i="27"/>
  <c r="AF377" i="27"/>
  <c r="AF376" i="27"/>
  <c r="AF375" i="27"/>
  <c r="AF374" i="27"/>
  <c r="AF373" i="27"/>
  <c r="AF372" i="27"/>
  <c r="AF371" i="27"/>
  <c r="AF370" i="27"/>
  <c r="AF369" i="27"/>
  <c r="AF368" i="27"/>
  <c r="AF367" i="27"/>
  <c r="AF366" i="27"/>
  <c r="AF365" i="27"/>
  <c r="AF364" i="27"/>
  <c r="AF363" i="27"/>
  <c r="AF362" i="27"/>
  <c r="AF361" i="27"/>
  <c r="AF360" i="27"/>
  <c r="AF359" i="27"/>
  <c r="AF358" i="27"/>
  <c r="AF357" i="27"/>
  <c r="AF356" i="27"/>
  <c r="AF355" i="27"/>
  <c r="AF354" i="27"/>
  <c r="AF353" i="27"/>
  <c r="AF352" i="27"/>
  <c r="AF351" i="27"/>
  <c r="AF350" i="27"/>
  <c r="AF349" i="27"/>
  <c r="AF348" i="27"/>
  <c r="AF347" i="27"/>
  <c r="AF346" i="27"/>
  <c r="AF345" i="27"/>
  <c r="AF344" i="27"/>
  <c r="AF343" i="27"/>
  <c r="AF342" i="27"/>
  <c r="AF341" i="27"/>
  <c r="AF340" i="27"/>
  <c r="AF339" i="27"/>
  <c r="AF338" i="27"/>
  <c r="AF337" i="27"/>
  <c r="AF336" i="27"/>
  <c r="AF335" i="27"/>
  <c r="AF334" i="27"/>
  <c r="AF333" i="27"/>
  <c r="AF332" i="27"/>
  <c r="AF331" i="27"/>
  <c r="AF330" i="27"/>
  <c r="AF329" i="27"/>
  <c r="AF328" i="27"/>
  <c r="AF327" i="27"/>
  <c r="AF326" i="27"/>
  <c r="AF325" i="27"/>
  <c r="AF324" i="27"/>
  <c r="AF323" i="27"/>
  <c r="AF322" i="27"/>
  <c r="AF321" i="27"/>
  <c r="AF320" i="27"/>
  <c r="AF319" i="27"/>
  <c r="AF318" i="27"/>
  <c r="AF317" i="27"/>
  <c r="AF316" i="27"/>
  <c r="AF315" i="27"/>
  <c r="AF314" i="27"/>
  <c r="AF313" i="27"/>
  <c r="AF312" i="27"/>
  <c r="AF311" i="27"/>
  <c r="AF310" i="27"/>
  <c r="AF309" i="27"/>
  <c r="AF308" i="27"/>
  <c r="AF307" i="27"/>
  <c r="AF306" i="27"/>
  <c r="AF305" i="27"/>
  <c r="AF304" i="27"/>
  <c r="AF303" i="27"/>
  <c r="AF302" i="27"/>
  <c r="AF301" i="27"/>
  <c r="AF300" i="27"/>
  <c r="AF299" i="27"/>
  <c r="AF298" i="27"/>
  <c r="AF297" i="27"/>
  <c r="AF296" i="27"/>
  <c r="AF295" i="27"/>
  <c r="AF294" i="27"/>
  <c r="AF293" i="27"/>
  <c r="AF292" i="27"/>
  <c r="AF291" i="27"/>
  <c r="AF290" i="27"/>
  <c r="AF289" i="27"/>
  <c r="AF288" i="27"/>
  <c r="AF287" i="27"/>
  <c r="AF286" i="27"/>
  <c r="AF285" i="27"/>
  <c r="AF284" i="27"/>
  <c r="AF283" i="27"/>
  <c r="AF282" i="27"/>
  <c r="AF281" i="27"/>
  <c r="AF280" i="27"/>
  <c r="AF279" i="27"/>
  <c r="AF278" i="27"/>
  <c r="AF277" i="27"/>
  <c r="AF276" i="27"/>
  <c r="AF275" i="27"/>
  <c r="AF274" i="27"/>
  <c r="AF273" i="27"/>
  <c r="AF272" i="27"/>
  <c r="AF271" i="27"/>
  <c r="AF270" i="27"/>
  <c r="AF269" i="27"/>
  <c r="AF268" i="27"/>
  <c r="AF267" i="27"/>
  <c r="AF266" i="27"/>
  <c r="AF265" i="27"/>
  <c r="AF264" i="27"/>
  <c r="AF263" i="27"/>
  <c r="AF262" i="27"/>
  <c r="AF261" i="27"/>
  <c r="AF260" i="27"/>
  <c r="AF259" i="27"/>
  <c r="AF258" i="27"/>
  <c r="AF257" i="27"/>
  <c r="AF256" i="27"/>
  <c r="AF255" i="27"/>
  <c r="AF254" i="27"/>
  <c r="AF253" i="27"/>
  <c r="AF252" i="27"/>
  <c r="AF251" i="27"/>
  <c r="AF250" i="27"/>
  <c r="AF249" i="27"/>
  <c r="AF248" i="27"/>
  <c r="AF247" i="27"/>
  <c r="AF246" i="27"/>
  <c r="AF245" i="27"/>
  <c r="AF244" i="27"/>
  <c r="AF243" i="27"/>
  <c r="AF242" i="27"/>
  <c r="AF241" i="27"/>
  <c r="AF240" i="27"/>
  <c r="AF239" i="27"/>
  <c r="AF238" i="27"/>
  <c r="AF237" i="27"/>
  <c r="AF236" i="27"/>
  <c r="AF235" i="27"/>
  <c r="AF234" i="27"/>
  <c r="AF233" i="27"/>
  <c r="AF232" i="27"/>
  <c r="AF231" i="27"/>
  <c r="AF230" i="27"/>
  <c r="AF229" i="27"/>
  <c r="AF228" i="27"/>
  <c r="AF227" i="27"/>
  <c r="AF226" i="27"/>
  <c r="AF225" i="27"/>
  <c r="AF224" i="27"/>
  <c r="AF223" i="27"/>
  <c r="AF222" i="27"/>
  <c r="AF221" i="27"/>
  <c r="AF220" i="27"/>
  <c r="AF219" i="27"/>
  <c r="AF218" i="27"/>
  <c r="AF217" i="27"/>
  <c r="AF216" i="27"/>
  <c r="AF215" i="27"/>
  <c r="AF214" i="27"/>
  <c r="AF213" i="27"/>
  <c r="AF212" i="27"/>
  <c r="AF211" i="27"/>
  <c r="AF210" i="27"/>
  <c r="AF209" i="27"/>
  <c r="AF208" i="27"/>
  <c r="AF207" i="27"/>
  <c r="AF206" i="27"/>
  <c r="AF205" i="27"/>
  <c r="AF204" i="27"/>
  <c r="AF203" i="27"/>
  <c r="AF202" i="27"/>
  <c r="AF201" i="27"/>
  <c r="AF200" i="27"/>
  <c r="AF199" i="27"/>
  <c r="AF198" i="27"/>
  <c r="AF197" i="27"/>
  <c r="AF196" i="27"/>
  <c r="AF195" i="27"/>
  <c r="AF194" i="27"/>
  <c r="AF193" i="27"/>
  <c r="AF192" i="27"/>
  <c r="AF191" i="27"/>
  <c r="AF190" i="27"/>
  <c r="AF189" i="27"/>
  <c r="AF188" i="27"/>
  <c r="AF187" i="27"/>
  <c r="AF186" i="27"/>
  <c r="AF185" i="27"/>
  <c r="AF184" i="27"/>
  <c r="AF183" i="27"/>
  <c r="AF182" i="27"/>
  <c r="AF181" i="27"/>
  <c r="AF180" i="27"/>
  <c r="AF179" i="27"/>
  <c r="AF178" i="27"/>
  <c r="AF177" i="27"/>
  <c r="AF176" i="27"/>
  <c r="AF175" i="27"/>
  <c r="AF174" i="27"/>
  <c r="AF173" i="27"/>
  <c r="AF172" i="27"/>
  <c r="AF171" i="27"/>
  <c r="AF170" i="27"/>
  <c r="AF169" i="27"/>
  <c r="AF168" i="27"/>
  <c r="AF167" i="27"/>
  <c r="AF166" i="27"/>
  <c r="AF165" i="27"/>
  <c r="AF164" i="27"/>
  <c r="AF163" i="27"/>
  <c r="AF162" i="27"/>
  <c r="AF161" i="27"/>
  <c r="AF160" i="27"/>
  <c r="AF159" i="27"/>
  <c r="AF158" i="27"/>
  <c r="AF157" i="27"/>
  <c r="AF156" i="27"/>
  <c r="AF155" i="27"/>
  <c r="AF154" i="27"/>
  <c r="AF153" i="27"/>
  <c r="AF152" i="27"/>
  <c r="AF151" i="27"/>
  <c r="AF150" i="27"/>
  <c r="AF149" i="27"/>
  <c r="AF148" i="27"/>
  <c r="AF147" i="27"/>
  <c r="AF146" i="27"/>
  <c r="AF145" i="27"/>
  <c r="AF144" i="27"/>
  <c r="AF143" i="27"/>
  <c r="AF142" i="27"/>
  <c r="AF141" i="27"/>
  <c r="AF140" i="27"/>
  <c r="AF139" i="27"/>
  <c r="AF138" i="27"/>
  <c r="AF137" i="27"/>
  <c r="AF136" i="27"/>
  <c r="AF135" i="27"/>
  <c r="AF134" i="27"/>
  <c r="AF133" i="27"/>
  <c r="AF132" i="27"/>
  <c r="AF131" i="27"/>
  <c r="AF130" i="27"/>
  <c r="AF129" i="27"/>
  <c r="AF128" i="27"/>
  <c r="AF127" i="27"/>
  <c r="AF126" i="27"/>
  <c r="AF125" i="27"/>
  <c r="AF124" i="27"/>
  <c r="AF123" i="27"/>
  <c r="AF122" i="27"/>
  <c r="AF121" i="27"/>
  <c r="AF120" i="27"/>
  <c r="AF119" i="27"/>
  <c r="AF118" i="27"/>
  <c r="AF117" i="27"/>
  <c r="AF116" i="27"/>
  <c r="AF115" i="27"/>
  <c r="AF114" i="27"/>
  <c r="AF113" i="27"/>
  <c r="AF112" i="27"/>
  <c r="AF111" i="27"/>
  <c r="AF110" i="27"/>
  <c r="AF109" i="27"/>
  <c r="AF108" i="27"/>
  <c r="AF107" i="27"/>
  <c r="AF106" i="27"/>
  <c r="AF105" i="27"/>
  <c r="AF104" i="27"/>
  <c r="AF103" i="27"/>
  <c r="AF102" i="27"/>
  <c r="AF101" i="27"/>
  <c r="AF100" i="27"/>
  <c r="AF99" i="27"/>
  <c r="AF98" i="27"/>
  <c r="AF97" i="27"/>
  <c r="AF96" i="27"/>
  <c r="AF95" i="27"/>
  <c r="AF94" i="27"/>
  <c r="AF93" i="27"/>
  <c r="AF92" i="27"/>
  <c r="AF91" i="27"/>
  <c r="AF90" i="27"/>
  <c r="AF89" i="27"/>
  <c r="AF88" i="27"/>
  <c r="AF87" i="27"/>
  <c r="AF86" i="27"/>
  <c r="AF85" i="27"/>
  <c r="AF84" i="27"/>
  <c r="AF83" i="27"/>
  <c r="AF82" i="27"/>
  <c r="AF81" i="27"/>
  <c r="AF80" i="27"/>
  <c r="AF79" i="27"/>
  <c r="AF78" i="27"/>
  <c r="AF77" i="27"/>
  <c r="AF76" i="27"/>
  <c r="AF75" i="27"/>
  <c r="AF74" i="27"/>
  <c r="AF73" i="27"/>
  <c r="AF72" i="27"/>
  <c r="AF71" i="27"/>
  <c r="AF70" i="27"/>
  <c r="AF69" i="27"/>
  <c r="AF68" i="27"/>
  <c r="AF67" i="27"/>
  <c r="AF66" i="27"/>
  <c r="AF65" i="27"/>
  <c r="AF64" i="27"/>
  <c r="AF63" i="27"/>
  <c r="AF62" i="27"/>
  <c r="AF61" i="27"/>
  <c r="AF60" i="27"/>
  <c r="AF59" i="27"/>
  <c r="AF58" i="27"/>
  <c r="AF57" i="27"/>
  <c r="AF56" i="27"/>
  <c r="AF55" i="27"/>
  <c r="AF54" i="27"/>
  <c r="AF53" i="27"/>
  <c r="AF52" i="27"/>
  <c r="AF51" i="27"/>
  <c r="AF50" i="27"/>
  <c r="AF49" i="27"/>
  <c r="AF48" i="27"/>
  <c r="AF47" i="27"/>
  <c r="AF46" i="27"/>
  <c r="AF45" i="27"/>
  <c r="AF44" i="27"/>
  <c r="AF43" i="27"/>
  <c r="AF42" i="27"/>
  <c r="AF41" i="27"/>
  <c r="AF40" i="27"/>
  <c r="AF39" i="27"/>
  <c r="AF38" i="27"/>
  <c r="AF37" i="27"/>
  <c r="AF36" i="27"/>
  <c r="AF35" i="27"/>
  <c r="AF34" i="27"/>
  <c r="AF33" i="27"/>
  <c r="AF32" i="27"/>
  <c r="AF31" i="27"/>
  <c r="AF30" i="27"/>
  <c r="AF29" i="27"/>
  <c r="AF28" i="27"/>
  <c r="AF27" i="27"/>
  <c r="AF26" i="27"/>
  <c r="AF25" i="27"/>
  <c r="AF24" i="27"/>
  <c r="AF23" i="27"/>
  <c r="AF22" i="27"/>
  <c r="AF21" i="27"/>
  <c r="AF20" i="27"/>
  <c r="AF19" i="27"/>
  <c r="AF18" i="27"/>
  <c r="AF17" i="27"/>
  <c r="AF16" i="27"/>
  <c r="AF15" i="27"/>
  <c r="AF14" i="27"/>
  <c r="AF13" i="27"/>
  <c r="AF12" i="27"/>
  <c r="AF11" i="27"/>
  <c r="AF10" i="27"/>
  <c r="AF9" i="27"/>
  <c r="AF8" i="27"/>
  <c r="AF7" i="27"/>
  <c r="AF6" i="27"/>
  <c r="AF5" i="27"/>
  <c r="AF4" i="27"/>
  <c r="AF3" i="27"/>
  <c r="AF2" i="27"/>
  <c r="AE382" i="27"/>
  <c r="AE381" i="27"/>
  <c r="AE380" i="27"/>
  <c r="AE379" i="27"/>
  <c r="AE378" i="27"/>
  <c r="AE377" i="27"/>
  <c r="AE376" i="27"/>
  <c r="AE375" i="27"/>
  <c r="AE374" i="27"/>
  <c r="AE373" i="27"/>
  <c r="AE372" i="27"/>
  <c r="AE371" i="27"/>
  <c r="AE370" i="27"/>
  <c r="AE369" i="27"/>
  <c r="AE368" i="27"/>
  <c r="AE367" i="27"/>
  <c r="AE366" i="27"/>
  <c r="AE365" i="27"/>
  <c r="AE364" i="27"/>
  <c r="AE363" i="27"/>
  <c r="AE362" i="27"/>
  <c r="AE361" i="27"/>
  <c r="AE360" i="27"/>
  <c r="AE359" i="27"/>
  <c r="AE358" i="27"/>
  <c r="AE357" i="27"/>
  <c r="AE356" i="27"/>
  <c r="AE355" i="27"/>
  <c r="AE354" i="27"/>
  <c r="AE353" i="27"/>
  <c r="AE352" i="27"/>
  <c r="AE351" i="27"/>
  <c r="AE350" i="27"/>
  <c r="AE349" i="27"/>
  <c r="AE348" i="27"/>
  <c r="AE347" i="27"/>
  <c r="AE346" i="27"/>
  <c r="AE345" i="27"/>
  <c r="AE344" i="27"/>
  <c r="AE343" i="27"/>
  <c r="AE342" i="27"/>
  <c r="AE341" i="27"/>
  <c r="AE340" i="27"/>
  <c r="AE339" i="27"/>
  <c r="AE338" i="27"/>
  <c r="AE337" i="27"/>
  <c r="AE336" i="27"/>
  <c r="AE335" i="27"/>
  <c r="AE334" i="27"/>
  <c r="AE333" i="27"/>
  <c r="AE332" i="27"/>
  <c r="AE331" i="27"/>
  <c r="AE330" i="27"/>
  <c r="AE329" i="27"/>
  <c r="AE328" i="27"/>
  <c r="AE327" i="27"/>
  <c r="AE326" i="27"/>
  <c r="AE325" i="27"/>
  <c r="AE324" i="27"/>
  <c r="AE323" i="27"/>
  <c r="AE322" i="27"/>
  <c r="AE321" i="27"/>
  <c r="AE320" i="27"/>
  <c r="AE319" i="27"/>
  <c r="AE318" i="27"/>
  <c r="AE317" i="27"/>
  <c r="AE316" i="27"/>
  <c r="AE315" i="27"/>
  <c r="AE314" i="27"/>
  <c r="AE313" i="27"/>
  <c r="AE312" i="27"/>
  <c r="AE311" i="27"/>
  <c r="AE310" i="27"/>
  <c r="AE309" i="27"/>
  <c r="AE308" i="27"/>
  <c r="AE307" i="27"/>
  <c r="AE306" i="27"/>
  <c r="AE305" i="27"/>
  <c r="AE304" i="27"/>
  <c r="AE303" i="27"/>
  <c r="AE302" i="27"/>
  <c r="AE301" i="27"/>
  <c r="AE300" i="27"/>
  <c r="AE299" i="27"/>
  <c r="AE298" i="27"/>
  <c r="AE297" i="27"/>
  <c r="AE296" i="27"/>
  <c r="AE295" i="27"/>
  <c r="AE294" i="27"/>
  <c r="AE293" i="27"/>
  <c r="AE292" i="27"/>
  <c r="AE291" i="27"/>
  <c r="AE290" i="27"/>
  <c r="AE289" i="27"/>
  <c r="AE288" i="27"/>
  <c r="AE287" i="27"/>
  <c r="AE286" i="27"/>
  <c r="AE285" i="27"/>
  <c r="AE284" i="27"/>
  <c r="AE283" i="27"/>
  <c r="AE282" i="27"/>
  <c r="AE281" i="27"/>
  <c r="AE280" i="27"/>
  <c r="AE279" i="27"/>
  <c r="AE278" i="27"/>
  <c r="AE277" i="27"/>
  <c r="AE276" i="27"/>
  <c r="AE275" i="27"/>
  <c r="AE274" i="27"/>
  <c r="AE273" i="27"/>
  <c r="AE272" i="27"/>
  <c r="AE271" i="27"/>
  <c r="AE270" i="27"/>
  <c r="AE269" i="27"/>
  <c r="AE268" i="27"/>
  <c r="AE267" i="27"/>
  <c r="AE266" i="27"/>
  <c r="AE265" i="27"/>
  <c r="AE264" i="27"/>
  <c r="AE263" i="27"/>
  <c r="AE262" i="27"/>
  <c r="AE261" i="27"/>
  <c r="AE260" i="27"/>
  <c r="AE259" i="27"/>
  <c r="AE258" i="27"/>
  <c r="AE257" i="27"/>
  <c r="AE256" i="27"/>
  <c r="AE255" i="27"/>
  <c r="AE254" i="27"/>
  <c r="AE253" i="27"/>
  <c r="AE252" i="27"/>
  <c r="AE251" i="27"/>
  <c r="AE250" i="27"/>
  <c r="AE249" i="27"/>
  <c r="AE248" i="27"/>
  <c r="AE247" i="27"/>
  <c r="AE246" i="27"/>
  <c r="AE245" i="27"/>
  <c r="AE244" i="27"/>
  <c r="AE243" i="27"/>
  <c r="AE242" i="27"/>
  <c r="AE241" i="27"/>
  <c r="AE240" i="27"/>
  <c r="AE239" i="27"/>
  <c r="AE238" i="27"/>
  <c r="AE237" i="27"/>
  <c r="AE236" i="27"/>
  <c r="AE235" i="27"/>
  <c r="AE234" i="27"/>
  <c r="AE233" i="27"/>
  <c r="AE232" i="27"/>
  <c r="AE231" i="27"/>
  <c r="AE230" i="27"/>
  <c r="AE229" i="27"/>
  <c r="AE228" i="27"/>
  <c r="AE227" i="27"/>
  <c r="AE226" i="27"/>
  <c r="AE225" i="27"/>
  <c r="AE224" i="27"/>
  <c r="AE223" i="27"/>
  <c r="AE222" i="27"/>
  <c r="AE221" i="27"/>
  <c r="AE220" i="27"/>
  <c r="AE219" i="27"/>
  <c r="AE218" i="27"/>
  <c r="AE217" i="27"/>
  <c r="AE216" i="27"/>
  <c r="AE215" i="27"/>
  <c r="AE214" i="27"/>
  <c r="AE213" i="27"/>
  <c r="AE212" i="27"/>
  <c r="AE211" i="27"/>
  <c r="AE210" i="27"/>
  <c r="AE209" i="27"/>
  <c r="AE208" i="27"/>
  <c r="AE207" i="27"/>
  <c r="AE206" i="27"/>
  <c r="AE205" i="27"/>
  <c r="AE204" i="27"/>
  <c r="AE203" i="27"/>
  <c r="AE202" i="27"/>
  <c r="AE201" i="27"/>
  <c r="AE200" i="27"/>
  <c r="AE199" i="27"/>
  <c r="AE198" i="27"/>
  <c r="AE197" i="27"/>
  <c r="AE196" i="27"/>
  <c r="AE195" i="27"/>
  <c r="AE194" i="27"/>
  <c r="AE193" i="27"/>
  <c r="AE192" i="27"/>
  <c r="AE191" i="27"/>
  <c r="AE190" i="27"/>
  <c r="AE189" i="27"/>
  <c r="AE188" i="27"/>
  <c r="AE187" i="27"/>
  <c r="AE186" i="27"/>
  <c r="AE185" i="27"/>
  <c r="AE184" i="27"/>
  <c r="AE183" i="27"/>
  <c r="AE182" i="27"/>
  <c r="AE181" i="27"/>
  <c r="AE180" i="27"/>
  <c r="AE179" i="27"/>
  <c r="AE178" i="27"/>
  <c r="AE177" i="27"/>
  <c r="AE176" i="27"/>
  <c r="AE175" i="27"/>
  <c r="AE174" i="27"/>
  <c r="AE173" i="27"/>
  <c r="AE172" i="27"/>
  <c r="AE171" i="27"/>
  <c r="AE170" i="27"/>
  <c r="AE169" i="27"/>
  <c r="AE168" i="27"/>
  <c r="AE167" i="27"/>
  <c r="AE166" i="27"/>
  <c r="AE165" i="27"/>
  <c r="AE164" i="27"/>
  <c r="AE163" i="27"/>
  <c r="AE162" i="27"/>
  <c r="AE161" i="27"/>
  <c r="AE160" i="27"/>
  <c r="AE159" i="27"/>
  <c r="AE158" i="27"/>
  <c r="AE157" i="27"/>
  <c r="AE156" i="27"/>
  <c r="AE155" i="27"/>
  <c r="AE154" i="27"/>
  <c r="AE153" i="27"/>
  <c r="AE152" i="27"/>
  <c r="AE151" i="27"/>
  <c r="AE150" i="27"/>
  <c r="AE149" i="27"/>
  <c r="AE148" i="27"/>
  <c r="AE147" i="27"/>
  <c r="AE146" i="27"/>
  <c r="AE145" i="27"/>
  <c r="AE144" i="27"/>
  <c r="AE143" i="27"/>
  <c r="AE142" i="27"/>
  <c r="AE141" i="27"/>
  <c r="AE140" i="27"/>
  <c r="AE139" i="27"/>
  <c r="AE138" i="27"/>
  <c r="AE137" i="27"/>
  <c r="AE136" i="27"/>
  <c r="AE135" i="27"/>
  <c r="AE134" i="27"/>
  <c r="AE133" i="27"/>
  <c r="AE132" i="27"/>
  <c r="AE131" i="27"/>
  <c r="AE130" i="27"/>
  <c r="AE129" i="27"/>
  <c r="AE128" i="27"/>
  <c r="AE127" i="27"/>
  <c r="AE126" i="27"/>
  <c r="AE125" i="27"/>
  <c r="AE124" i="27"/>
  <c r="AE123" i="27"/>
  <c r="AE122" i="27"/>
  <c r="AE121" i="27"/>
  <c r="AE120" i="27"/>
  <c r="AE119" i="27"/>
  <c r="AE118" i="27"/>
  <c r="AE117" i="27"/>
  <c r="AE116" i="27"/>
  <c r="AE115" i="27"/>
  <c r="AE114" i="27"/>
  <c r="AE113" i="27"/>
  <c r="AE112" i="27"/>
  <c r="AE111" i="27"/>
  <c r="AE110" i="27"/>
  <c r="AE109" i="27"/>
  <c r="AE108" i="27"/>
  <c r="AE107" i="27"/>
  <c r="AE106" i="27"/>
  <c r="AE105" i="27"/>
  <c r="AE104" i="27"/>
  <c r="AE103" i="27"/>
  <c r="AE102" i="27"/>
  <c r="AE101" i="27"/>
  <c r="AE100" i="27"/>
  <c r="AE99" i="27"/>
  <c r="AE98" i="27"/>
  <c r="AE97" i="27"/>
  <c r="AE96" i="27"/>
  <c r="AE95" i="27"/>
  <c r="AE94" i="27"/>
  <c r="AE93" i="27"/>
  <c r="AE92" i="27"/>
  <c r="AE91" i="27"/>
  <c r="AE90" i="27"/>
  <c r="AE89" i="27"/>
  <c r="AE88" i="27"/>
  <c r="AE87" i="27"/>
  <c r="AE86" i="27"/>
  <c r="AE85" i="27"/>
  <c r="AE84" i="27"/>
  <c r="AE83" i="27"/>
  <c r="AE82" i="27"/>
  <c r="AE81" i="27"/>
  <c r="AE80" i="27"/>
  <c r="AE79" i="27"/>
  <c r="AE78" i="27"/>
  <c r="AE77" i="27"/>
  <c r="AE76" i="27"/>
  <c r="AE75" i="27"/>
  <c r="AE74" i="27"/>
  <c r="AE73" i="27"/>
  <c r="AE72" i="27"/>
  <c r="AE71" i="27"/>
  <c r="AE70" i="27"/>
  <c r="AE69" i="27"/>
  <c r="AE68" i="27"/>
  <c r="AE67" i="27"/>
  <c r="AE66" i="27"/>
  <c r="AE65" i="27"/>
  <c r="AE64" i="27"/>
  <c r="AE63" i="27"/>
  <c r="AE62" i="27"/>
  <c r="AE61" i="27"/>
  <c r="AE60" i="27"/>
  <c r="AE59" i="27"/>
  <c r="AE58" i="27"/>
  <c r="AE57" i="27"/>
  <c r="AE56" i="27"/>
  <c r="AE55" i="27"/>
  <c r="AE54" i="27"/>
  <c r="AE53" i="27"/>
  <c r="AE52" i="27"/>
  <c r="AE51" i="27"/>
  <c r="AE50" i="27"/>
  <c r="AE49" i="27"/>
  <c r="AE48" i="27"/>
  <c r="AE47" i="27"/>
  <c r="AE46" i="27"/>
  <c r="AE45" i="27"/>
  <c r="AE44" i="27"/>
  <c r="AE43" i="27"/>
  <c r="AE42" i="27"/>
  <c r="AE41" i="27"/>
  <c r="AE40" i="27"/>
  <c r="AE39" i="27"/>
  <c r="AE38" i="27"/>
  <c r="AE37" i="27"/>
  <c r="AE36" i="27"/>
  <c r="AE35" i="27"/>
  <c r="AE34" i="27"/>
  <c r="AE33" i="27"/>
  <c r="AE32" i="27"/>
  <c r="AE31" i="27"/>
  <c r="AE30" i="27"/>
  <c r="AE29" i="27"/>
  <c r="AE28" i="27"/>
  <c r="AE27" i="27"/>
  <c r="AE26" i="27"/>
  <c r="AE25" i="27"/>
  <c r="AE24" i="27"/>
  <c r="AE23" i="27"/>
  <c r="AE22" i="27"/>
  <c r="AE21" i="27"/>
  <c r="AE20" i="27"/>
  <c r="AE19" i="27"/>
  <c r="AE18" i="27"/>
  <c r="AE17" i="27"/>
  <c r="AE16" i="27"/>
  <c r="AE15" i="27"/>
  <c r="AE14" i="27"/>
  <c r="AE13" i="27"/>
  <c r="AE12" i="27"/>
  <c r="AE11" i="27"/>
  <c r="AE10" i="27"/>
  <c r="AE9" i="27"/>
  <c r="AE8" i="27"/>
  <c r="AE7" i="27"/>
  <c r="AE6" i="27"/>
  <c r="AE5" i="27"/>
  <c r="AE4" i="27"/>
  <c r="AE3" i="27"/>
  <c r="AE2" i="27"/>
  <c r="AD382" i="27"/>
  <c r="AD381" i="27"/>
  <c r="AD380" i="27"/>
  <c r="AD379" i="27"/>
  <c r="AD378" i="27"/>
  <c r="AD377" i="27"/>
  <c r="AD376" i="27"/>
  <c r="AD375" i="27"/>
  <c r="AD374" i="27"/>
  <c r="AD373" i="27"/>
  <c r="AD372" i="27"/>
  <c r="AD371" i="27"/>
  <c r="AD370" i="27"/>
  <c r="AD369" i="27"/>
  <c r="AD368" i="27"/>
  <c r="AD367" i="27"/>
  <c r="AD366" i="27"/>
  <c r="AD365" i="27"/>
  <c r="AD364" i="27"/>
  <c r="AD363" i="27"/>
  <c r="AD362" i="27"/>
  <c r="AD361" i="27"/>
  <c r="AD360" i="27"/>
  <c r="AD359" i="27"/>
  <c r="AD358" i="27"/>
  <c r="AD357" i="27"/>
  <c r="AD356" i="27"/>
  <c r="AD355" i="27"/>
  <c r="AD354" i="27"/>
  <c r="AD353" i="27"/>
  <c r="AD352" i="27"/>
  <c r="AD351" i="27"/>
  <c r="AD350" i="27"/>
  <c r="AD349" i="27"/>
  <c r="AD348" i="27"/>
  <c r="AD347" i="27"/>
  <c r="AD346" i="27"/>
  <c r="AD345" i="27"/>
  <c r="AD344" i="27"/>
  <c r="AD343" i="27"/>
  <c r="AD342" i="27"/>
  <c r="AD341" i="27"/>
  <c r="AD340" i="27"/>
  <c r="AD339" i="27"/>
  <c r="AD338" i="27"/>
  <c r="AD337" i="27"/>
  <c r="AD336" i="27"/>
  <c r="AD335" i="27"/>
  <c r="AD334" i="27"/>
  <c r="AD333" i="27"/>
  <c r="AD332" i="27"/>
  <c r="AD331" i="27"/>
  <c r="AD330" i="27"/>
  <c r="AD329" i="27"/>
  <c r="AD328" i="27"/>
  <c r="AD327" i="27"/>
  <c r="AD326" i="27"/>
  <c r="AD325" i="27"/>
  <c r="AD324" i="27"/>
  <c r="AD323" i="27"/>
  <c r="AD322" i="27"/>
  <c r="AD321" i="27"/>
  <c r="AD320" i="27"/>
  <c r="AD319" i="27"/>
  <c r="AD318" i="27"/>
  <c r="AD317" i="27"/>
  <c r="AD316" i="27"/>
  <c r="AD315" i="27"/>
  <c r="AD314" i="27"/>
  <c r="AD313" i="27"/>
  <c r="AD312" i="27"/>
  <c r="AD311" i="27"/>
  <c r="AD310" i="27"/>
  <c r="AD309" i="27"/>
  <c r="AD308" i="27"/>
  <c r="AD307" i="27"/>
  <c r="AD306" i="27"/>
  <c r="AD305" i="27"/>
  <c r="AD304" i="27"/>
  <c r="AD303" i="27"/>
  <c r="AD302" i="27"/>
  <c r="AD301" i="27"/>
  <c r="AD300" i="27"/>
  <c r="AD299" i="27"/>
  <c r="AD298" i="27"/>
  <c r="AD297" i="27"/>
  <c r="AD296" i="27"/>
  <c r="AD295" i="27"/>
  <c r="AD294" i="27"/>
  <c r="AD293" i="27"/>
  <c r="AD292" i="27"/>
  <c r="AD291" i="27"/>
  <c r="AD290" i="27"/>
  <c r="AD289" i="27"/>
  <c r="AD288" i="27"/>
  <c r="AD287" i="27"/>
  <c r="AD286" i="27"/>
  <c r="AD285" i="27"/>
  <c r="AD284" i="27"/>
  <c r="AD283" i="27"/>
  <c r="AD282" i="27"/>
  <c r="AD281" i="27"/>
  <c r="AD280" i="27"/>
  <c r="AD279" i="27"/>
  <c r="AD278" i="27"/>
  <c r="AD277" i="27"/>
  <c r="AD276" i="27"/>
  <c r="AD275" i="27"/>
  <c r="AD274" i="27"/>
  <c r="AD273" i="27"/>
  <c r="AD272" i="27"/>
  <c r="AD271" i="27"/>
  <c r="AD270" i="27"/>
  <c r="AD269" i="27"/>
  <c r="AD268" i="27"/>
  <c r="AD267" i="27"/>
  <c r="AD266" i="27"/>
  <c r="AD265" i="27"/>
  <c r="AD264" i="27"/>
  <c r="AD263" i="27"/>
  <c r="AD262" i="27"/>
  <c r="AD261" i="27"/>
  <c r="AD260" i="27"/>
  <c r="AD259" i="27"/>
  <c r="AD258" i="27"/>
  <c r="AD257" i="27"/>
  <c r="AD256" i="27"/>
  <c r="AD255" i="27"/>
  <c r="AD254" i="27"/>
  <c r="AD253" i="27"/>
  <c r="AD252" i="27"/>
  <c r="AD251" i="27"/>
  <c r="AD250" i="27"/>
  <c r="AD249" i="27"/>
  <c r="AD248" i="27"/>
  <c r="AD247" i="27"/>
  <c r="AD246" i="27"/>
  <c r="AD245" i="27"/>
  <c r="AD244" i="27"/>
  <c r="AD243" i="27"/>
  <c r="AD242" i="27"/>
  <c r="AD241" i="27"/>
  <c r="AD240" i="27"/>
  <c r="AD239" i="27"/>
  <c r="AD238" i="27"/>
  <c r="AD237" i="27"/>
  <c r="AD236" i="27"/>
  <c r="AD235" i="27"/>
  <c r="AD234" i="27"/>
  <c r="AD233" i="27"/>
  <c r="AD232" i="27"/>
  <c r="AD231" i="27"/>
  <c r="AD230" i="27"/>
  <c r="AD229" i="27"/>
  <c r="AD228" i="27"/>
  <c r="AD227" i="27"/>
  <c r="AD226" i="27"/>
  <c r="AD225" i="27"/>
  <c r="AD224" i="27"/>
  <c r="AD223" i="27"/>
  <c r="AD222" i="27"/>
  <c r="AD221" i="27"/>
  <c r="AD220" i="27"/>
  <c r="AD219" i="27"/>
  <c r="AD218" i="27"/>
  <c r="AD217" i="27"/>
  <c r="AD216" i="27"/>
  <c r="AD215" i="27"/>
  <c r="AD214" i="27"/>
  <c r="AD213" i="27"/>
  <c r="AD212" i="27"/>
  <c r="AD211" i="27"/>
  <c r="AD210" i="27"/>
  <c r="AD209" i="27"/>
  <c r="AD208" i="27"/>
  <c r="AD207" i="27"/>
  <c r="AD206" i="27"/>
  <c r="AD205" i="27"/>
  <c r="AD204" i="27"/>
  <c r="AD203" i="27"/>
  <c r="AD202" i="27"/>
  <c r="AD201" i="27"/>
  <c r="AD200" i="27"/>
  <c r="AD199" i="27"/>
  <c r="AD198" i="27"/>
  <c r="AD197" i="27"/>
  <c r="AD196" i="27"/>
  <c r="AD195" i="27"/>
  <c r="AD194" i="27"/>
  <c r="AD193" i="27"/>
  <c r="AD192" i="27"/>
  <c r="AD191" i="27"/>
  <c r="AD190" i="27"/>
  <c r="AD189" i="27"/>
  <c r="AD188" i="27"/>
  <c r="AD187" i="27"/>
  <c r="AD186" i="27"/>
  <c r="AD185" i="27"/>
  <c r="AD184" i="27"/>
  <c r="AD183" i="27"/>
  <c r="AD182" i="27"/>
  <c r="AD181" i="27"/>
  <c r="AD180" i="27"/>
  <c r="AD179" i="27"/>
  <c r="AD178" i="27"/>
  <c r="AD177" i="27"/>
  <c r="AD176" i="27"/>
  <c r="AD175" i="27"/>
  <c r="AD174" i="27"/>
  <c r="AD173" i="27"/>
  <c r="AD172" i="27"/>
  <c r="AD171" i="27"/>
  <c r="AD170" i="27"/>
  <c r="AD169" i="27"/>
  <c r="AD168" i="27"/>
  <c r="AD167" i="27"/>
  <c r="AD166" i="27"/>
  <c r="AD165" i="27"/>
  <c r="AD164" i="27"/>
  <c r="AD163" i="27"/>
  <c r="AD162" i="27"/>
  <c r="AD161" i="27"/>
  <c r="AD160" i="27"/>
  <c r="AD159" i="27"/>
  <c r="AD158" i="27"/>
  <c r="AD157" i="27"/>
  <c r="AD156" i="27"/>
  <c r="AD155" i="27"/>
  <c r="AD154" i="27"/>
  <c r="AD153" i="27"/>
  <c r="AD152" i="27"/>
  <c r="AD151" i="27"/>
  <c r="AD150" i="27"/>
  <c r="AD149" i="27"/>
  <c r="AD148" i="27"/>
  <c r="AD147" i="27"/>
  <c r="AD146" i="27"/>
  <c r="AD145" i="27"/>
  <c r="AD144" i="27"/>
  <c r="AD143" i="27"/>
  <c r="AD142" i="27"/>
  <c r="AD141" i="27"/>
  <c r="AD140" i="27"/>
  <c r="AD139" i="27"/>
  <c r="AD138" i="27"/>
  <c r="AD137" i="27"/>
  <c r="AD136" i="27"/>
  <c r="AD135" i="27"/>
  <c r="AD134" i="27"/>
  <c r="AD133" i="27"/>
  <c r="AD132" i="27"/>
  <c r="AD131" i="27"/>
  <c r="AD130" i="27"/>
  <c r="AD129" i="27"/>
  <c r="AD128" i="27"/>
  <c r="AD127" i="27"/>
  <c r="AD126" i="27"/>
  <c r="AD125" i="27"/>
  <c r="AD124" i="27"/>
  <c r="AD123" i="27"/>
  <c r="AD122" i="27"/>
  <c r="AD121" i="27"/>
  <c r="AD120" i="27"/>
  <c r="AD119" i="27"/>
  <c r="AD118" i="27"/>
  <c r="AD117" i="27"/>
  <c r="AD116" i="27"/>
  <c r="AD115" i="27"/>
  <c r="AD114" i="27"/>
  <c r="AD113" i="27"/>
  <c r="AD112" i="27"/>
  <c r="AD111" i="27"/>
  <c r="AD110" i="27"/>
  <c r="AD109" i="27"/>
  <c r="AD108" i="27"/>
  <c r="AD107" i="27"/>
  <c r="AD106" i="27"/>
  <c r="AD105" i="27"/>
  <c r="AD104" i="27"/>
  <c r="AD103" i="27"/>
  <c r="AD102" i="27"/>
  <c r="AD101" i="27"/>
  <c r="AD100" i="27"/>
  <c r="AD99" i="27"/>
  <c r="AD98" i="27"/>
  <c r="AD97" i="27"/>
  <c r="AD96" i="27"/>
  <c r="AD95" i="27"/>
  <c r="AD94" i="27"/>
  <c r="AD93" i="27"/>
  <c r="AD92" i="27"/>
  <c r="AD91" i="27"/>
  <c r="AD90" i="27"/>
  <c r="AD89" i="27"/>
  <c r="AD88" i="27"/>
  <c r="AD87" i="27"/>
  <c r="AD86" i="27"/>
  <c r="AD85" i="27"/>
  <c r="AD84" i="27"/>
  <c r="AD83" i="27"/>
  <c r="AD82" i="27"/>
  <c r="AD81" i="27"/>
  <c r="AD80" i="27"/>
  <c r="AD79" i="27"/>
  <c r="AD78" i="27"/>
  <c r="AD77" i="27"/>
  <c r="AD76" i="27"/>
  <c r="AD75" i="27"/>
  <c r="AD74" i="27"/>
  <c r="AD73" i="27"/>
  <c r="AD72" i="27"/>
  <c r="AD71" i="27"/>
  <c r="AD70" i="27"/>
  <c r="AD69" i="27"/>
  <c r="AD68" i="27"/>
  <c r="AD67" i="27"/>
  <c r="AD66" i="27"/>
  <c r="AD65" i="27"/>
  <c r="AD64" i="27"/>
  <c r="AD63" i="27"/>
  <c r="AD62" i="27"/>
  <c r="AD61" i="27"/>
  <c r="AD60" i="27"/>
  <c r="AD59" i="27"/>
  <c r="AD58" i="27"/>
  <c r="AD57" i="27"/>
  <c r="AD56" i="27"/>
  <c r="AD55" i="27"/>
  <c r="AD54" i="27"/>
  <c r="AD53" i="27"/>
  <c r="AD52" i="27"/>
  <c r="AD51" i="27"/>
  <c r="AD50" i="27"/>
  <c r="AD49" i="27"/>
  <c r="AD48" i="27"/>
  <c r="AD47" i="27"/>
  <c r="AD46" i="27"/>
  <c r="AD45" i="27"/>
  <c r="AD44" i="27"/>
  <c r="AD43" i="27"/>
  <c r="AD42" i="27"/>
  <c r="AD41" i="27"/>
  <c r="AD40" i="27"/>
  <c r="AD39" i="27"/>
  <c r="AD38" i="27"/>
  <c r="AD37" i="27"/>
  <c r="AD36" i="27"/>
  <c r="AD35" i="27"/>
  <c r="AD34" i="27"/>
  <c r="AD33" i="27"/>
  <c r="AD32" i="27"/>
  <c r="AD31" i="27"/>
  <c r="AD30" i="27"/>
  <c r="AD29" i="27"/>
  <c r="AD28" i="27"/>
  <c r="AD27" i="27"/>
  <c r="AD26" i="27"/>
  <c r="AD25" i="27"/>
  <c r="AD24" i="27"/>
  <c r="AD23" i="27"/>
  <c r="AD22" i="27"/>
  <c r="AD21" i="27"/>
  <c r="AD20" i="27"/>
  <c r="AD19" i="27"/>
  <c r="AD18" i="27"/>
  <c r="AD17" i="27"/>
  <c r="AD16" i="27"/>
  <c r="AD15" i="27"/>
  <c r="AD14" i="27"/>
  <c r="AD13" i="27"/>
  <c r="AD12" i="27"/>
  <c r="AD11" i="27"/>
  <c r="AD10" i="27"/>
  <c r="AD9" i="27"/>
  <c r="AD8" i="27"/>
  <c r="AD7" i="27"/>
  <c r="AD6" i="27"/>
  <c r="AD5" i="27"/>
  <c r="AD4" i="27"/>
  <c r="AD3" i="27"/>
  <c r="AD2" i="27"/>
  <c r="AC382" i="27"/>
  <c r="AC381" i="27"/>
  <c r="AC380" i="27"/>
  <c r="AC379" i="27"/>
  <c r="AC378" i="27"/>
  <c r="AC377" i="27"/>
  <c r="AC376" i="27"/>
  <c r="AC375" i="27"/>
  <c r="AC374" i="27"/>
  <c r="AC373" i="27"/>
  <c r="AC372" i="27"/>
  <c r="AC371" i="27"/>
  <c r="AC370" i="27"/>
  <c r="AC369" i="27"/>
  <c r="AC368" i="27"/>
  <c r="AC367" i="27"/>
  <c r="AC366" i="27"/>
  <c r="AC365" i="27"/>
  <c r="AC364" i="27"/>
  <c r="AC363" i="27"/>
  <c r="AC362" i="27"/>
  <c r="AC361" i="27"/>
  <c r="AC360" i="27"/>
  <c r="AC359" i="27"/>
  <c r="AC358" i="27"/>
  <c r="AC357" i="27"/>
  <c r="AC356" i="27"/>
  <c r="AC355" i="27"/>
  <c r="AC354" i="27"/>
  <c r="AC353" i="27"/>
  <c r="AC352" i="27"/>
  <c r="AC351" i="27"/>
  <c r="AC350" i="27"/>
  <c r="AC349" i="27"/>
  <c r="AC348" i="27"/>
  <c r="AC347" i="27"/>
  <c r="AC346" i="27"/>
  <c r="AC345" i="27"/>
  <c r="AC344" i="27"/>
  <c r="AC343" i="27"/>
  <c r="AC342" i="27"/>
  <c r="AC341" i="27"/>
  <c r="AC340" i="27"/>
  <c r="AC339" i="27"/>
  <c r="AC338" i="27"/>
  <c r="AC337" i="27"/>
  <c r="AC336" i="27"/>
  <c r="AC335" i="27"/>
  <c r="AC334" i="27"/>
  <c r="AC333" i="27"/>
  <c r="AC332" i="27"/>
  <c r="AC331" i="27"/>
  <c r="AC330" i="27"/>
  <c r="AC329" i="27"/>
  <c r="AC328" i="27"/>
  <c r="AC327" i="27"/>
  <c r="AC326" i="27"/>
  <c r="AC325" i="27"/>
  <c r="AC324" i="27"/>
  <c r="AC323" i="27"/>
  <c r="AC322" i="27"/>
  <c r="AC321" i="27"/>
  <c r="AC320" i="27"/>
  <c r="AC319" i="27"/>
  <c r="AC318" i="27"/>
  <c r="AC317" i="27"/>
  <c r="AC316" i="27"/>
  <c r="AC315" i="27"/>
  <c r="AC314" i="27"/>
  <c r="AC313" i="27"/>
  <c r="AC312" i="27"/>
  <c r="AC311" i="27"/>
  <c r="AC310" i="27"/>
  <c r="AC309" i="27"/>
  <c r="AC308" i="27"/>
  <c r="AC307" i="27"/>
  <c r="AC306" i="27"/>
  <c r="AC305" i="27"/>
  <c r="AC304" i="27"/>
  <c r="AC303" i="27"/>
  <c r="AC302" i="27"/>
  <c r="AC301" i="27"/>
  <c r="AC300" i="27"/>
  <c r="AC299" i="27"/>
  <c r="AC298" i="27"/>
  <c r="AC297" i="27"/>
  <c r="AC296" i="27"/>
  <c r="AC295" i="27"/>
  <c r="AC294" i="27"/>
  <c r="AC293" i="27"/>
  <c r="AC292" i="27"/>
  <c r="AC291" i="27"/>
  <c r="AC290" i="27"/>
  <c r="AC289" i="27"/>
  <c r="AC288" i="27"/>
  <c r="AC287" i="27"/>
  <c r="AC286" i="27"/>
  <c r="AC285" i="27"/>
  <c r="AC284" i="27"/>
  <c r="AC283" i="27"/>
  <c r="AC282" i="27"/>
  <c r="AC281" i="27"/>
  <c r="AC280" i="27"/>
  <c r="AC279" i="27"/>
  <c r="AC278" i="27"/>
  <c r="AC277" i="27"/>
  <c r="AC276" i="27"/>
  <c r="AC275" i="27"/>
  <c r="AC274" i="27"/>
  <c r="AC273" i="27"/>
  <c r="AC272" i="27"/>
  <c r="AC271" i="27"/>
  <c r="AC270" i="27"/>
  <c r="AC269" i="27"/>
  <c r="AC268" i="27"/>
  <c r="AC267" i="27"/>
  <c r="AC266" i="27"/>
  <c r="AC265" i="27"/>
  <c r="AC264" i="27"/>
  <c r="AC263" i="27"/>
  <c r="AC262" i="27"/>
  <c r="AC261" i="27"/>
  <c r="AC260" i="27"/>
  <c r="AC259" i="27"/>
  <c r="AC258" i="27"/>
  <c r="AC257" i="27"/>
  <c r="AC256" i="27"/>
  <c r="AC255" i="27"/>
  <c r="AC254" i="27"/>
  <c r="AC253" i="27"/>
  <c r="AC252" i="27"/>
  <c r="AC251" i="27"/>
  <c r="AC250" i="27"/>
  <c r="AC249" i="27"/>
  <c r="AC248" i="27"/>
  <c r="AC247" i="27"/>
  <c r="AC246" i="27"/>
  <c r="AC245" i="27"/>
  <c r="AC244" i="27"/>
  <c r="AC243" i="27"/>
  <c r="AC242" i="27"/>
  <c r="AC241" i="27"/>
  <c r="AC240" i="27"/>
  <c r="AC239" i="27"/>
  <c r="AC238" i="27"/>
  <c r="AC237" i="27"/>
  <c r="AC236" i="27"/>
  <c r="AC235" i="27"/>
  <c r="AC234" i="27"/>
  <c r="AC233" i="27"/>
  <c r="AC232" i="27"/>
  <c r="AC231" i="27"/>
  <c r="AC230" i="27"/>
  <c r="AC229" i="27"/>
  <c r="AC228" i="27"/>
  <c r="AC227" i="27"/>
  <c r="AC226" i="27"/>
  <c r="AC225" i="27"/>
  <c r="AC224" i="27"/>
  <c r="AC223" i="27"/>
  <c r="AC222" i="27"/>
  <c r="AC221" i="27"/>
  <c r="AC220" i="27"/>
  <c r="AC219" i="27"/>
  <c r="AC218" i="27"/>
  <c r="AC217" i="27"/>
  <c r="AC216" i="27"/>
  <c r="AC215" i="27"/>
  <c r="AC214" i="27"/>
  <c r="AC213" i="27"/>
  <c r="AC212" i="27"/>
  <c r="AC211" i="27"/>
  <c r="AC210" i="27"/>
  <c r="AC209" i="27"/>
  <c r="AC208" i="27"/>
  <c r="AC207" i="27"/>
  <c r="AC206" i="27"/>
  <c r="AC205" i="27"/>
  <c r="AC204" i="27"/>
  <c r="AC203" i="27"/>
  <c r="AC202" i="27"/>
  <c r="AC201" i="27"/>
  <c r="AC200" i="27"/>
  <c r="AC199" i="27"/>
  <c r="AC198" i="27"/>
  <c r="AC197" i="27"/>
  <c r="AC196" i="27"/>
  <c r="AC195" i="27"/>
  <c r="AC194" i="27"/>
  <c r="AC193" i="27"/>
  <c r="AC192" i="27"/>
  <c r="AC191" i="27"/>
  <c r="AC190" i="27"/>
  <c r="AC189" i="27"/>
  <c r="AC188" i="27"/>
  <c r="AC187" i="27"/>
  <c r="AC186" i="27"/>
  <c r="AC185" i="27"/>
  <c r="AC184" i="27"/>
  <c r="AC183" i="27"/>
  <c r="AC182" i="27"/>
  <c r="AC181" i="27"/>
  <c r="AC180" i="27"/>
  <c r="AC179" i="27"/>
  <c r="AC178" i="27"/>
  <c r="AC177" i="27"/>
  <c r="AC176" i="27"/>
  <c r="AC175" i="27"/>
  <c r="AC174" i="27"/>
  <c r="AC173" i="27"/>
  <c r="AC172" i="27"/>
  <c r="AC171" i="27"/>
  <c r="AC170" i="27"/>
  <c r="AC169" i="27"/>
  <c r="AC168" i="27"/>
  <c r="AC167" i="27"/>
  <c r="AC166" i="27"/>
  <c r="AC165" i="27"/>
  <c r="AC164" i="27"/>
  <c r="AC163" i="27"/>
  <c r="AC162" i="27"/>
  <c r="AC161" i="27"/>
  <c r="AC160" i="27"/>
  <c r="AC159" i="27"/>
  <c r="AC158" i="27"/>
  <c r="AC157" i="27"/>
  <c r="AC156" i="27"/>
  <c r="AC155" i="27"/>
  <c r="AC154" i="27"/>
  <c r="AC153" i="27"/>
  <c r="AC152" i="27"/>
  <c r="AC151" i="27"/>
  <c r="AC150" i="27"/>
  <c r="AC149" i="27"/>
  <c r="AC148" i="27"/>
  <c r="AC147" i="27"/>
  <c r="AC146" i="27"/>
  <c r="AC145" i="27"/>
  <c r="AC144" i="27"/>
  <c r="AC143" i="27"/>
  <c r="AC142" i="27"/>
  <c r="AC141" i="27"/>
  <c r="AC140" i="27"/>
  <c r="AC139" i="27"/>
  <c r="AC138" i="27"/>
  <c r="AC137" i="27"/>
  <c r="AC136" i="27"/>
  <c r="AC135" i="27"/>
  <c r="AC134" i="27"/>
  <c r="AC133" i="27"/>
  <c r="AC132" i="27"/>
  <c r="AC131" i="27"/>
  <c r="AC130" i="27"/>
  <c r="AC129" i="27"/>
  <c r="AC128" i="27"/>
  <c r="AC127" i="27"/>
  <c r="AC126" i="27"/>
  <c r="AC125" i="27"/>
  <c r="AC124" i="27"/>
  <c r="AC123" i="27"/>
  <c r="AC122" i="27"/>
  <c r="AC121" i="27"/>
  <c r="AC120" i="27"/>
  <c r="AC119" i="27"/>
  <c r="AC118" i="27"/>
  <c r="AC117" i="27"/>
  <c r="AC116" i="27"/>
  <c r="AC115" i="27"/>
  <c r="AC114" i="27"/>
  <c r="AC113" i="27"/>
  <c r="AC112" i="27"/>
  <c r="AC111" i="27"/>
  <c r="AC110" i="27"/>
  <c r="AC109" i="27"/>
  <c r="AC108" i="27"/>
  <c r="AC107" i="27"/>
  <c r="AC106" i="27"/>
  <c r="AC105" i="27"/>
  <c r="AC104" i="27"/>
  <c r="AC103" i="27"/>
  <c r="AC102" i="27"/>
  <c r="AC101" i="27"/>
  <c r="AC100" i="27"/>
  <c r="AC99" i="27"/>
  <c r="AC98" i="27"/>
  <c r="AC97" i="27"/>
  <c r="AC96" i="27"/>
  <c r="AC95" i="27"/>
  <c r="AC94" i="27"/>
  <c r="AC93" i="27"/>
  <c r="AC92" i="27"/>
  <c r="AC91" i="27"/>
  <c r="AC90" i="27"/>
  <c r="AC89" i="27"/>
  <c r="AC88" i="27"/>
  <c r="AC87" i="27"/>
  <c r="AC86" i="27"/>
  <c r="AC85" i="27"/>
  <c r="AC84" i="27"/>
  <c r="AC83" i="27"/>
  <c r="AC82" i="27"/>
  <c r="AC81" i="27"/>
  <c r="AC80" i="27"/>
  <c r="AC79" i="27"/>
  <c r="AC78" i="27"/>
  <c r="AC77" i="27"/>
  <c r="AC76" i="27"/>
  <c r="AC75" i="27"/>
  <c r="AC74" i="27"/>
  <c r="AC73" i="27"/>
  <c r="AC72" i="27"/>
  <c r="AC71" i="27"/>
  <c r="AC70" i="27"/>
  <c r="AC69" i="27"/>
  <c r="AC68" i="27"/>
  <c r="AC67" i="27"/>
  <c r="AC66" i="27"/>
  <c r="AC65" i="27"/>
  <c r="AC64" i="27"/>
  <c r="AC63" i="27"/>
  <c r="AC62" i="27"/>
  <c r="AC61" i="27"/>
  <c r="AC60" i="27"/>
  <c r="AC59" i="27"/>
  <c r="AC58" i="27"/>
  <c r="AC57" i="27"/>
  <c r="AC56" i="27"/>
  <c r="AC55" i="27"/>
  <c r="AC54" i="27"/>
  <c r="AC53" i="27"/>
  <c r="AC52" i="27"/>
  <c r="AC51" i="27"/>
  <c r="AC50" i="27"/>
  <c r="AC49" i="27"/>
  <c r="AC48" i="27"/>
  <c r="AC47" i="27"/>
  <c r="AC46" i="27"/>
  <c r="AC45" i="27"/>
  <c r="AC44" i="27"/>
  <c r="AC43" i="27"/>
  <c r="AC42" i="27"/>
  <c r="AC41" i="27"/>
  <c r="AC40" i="27"/>
  <c r="AC39" i="27"/>
  <c r="AC38" i="27"/>
  <c r="AC37" i="27"/>
  <c r="AC36" i="27"/>
  <c r="AC35" i="27"/>
  <c r="AC34" i="27"/>
  <c r="AC33" i="27"/>
  <c r="AC32" i="27"/>
  <c r="AC31" i="27"/>
  <c r="AC30" i="27"/>
  <c r="AC29" i="27"/>
  <c r="AC28" i="27"/>
  <c r="AC27" i="27"/>
  <c r="AC26" i="27"/>
  <c r="AC25" i="27"/>
  <c r="AC24" i="27"/>
  <c r="AC23" i="27"/>
  <c r="AC22" i="27"/>
  <c r="AC21" i="27"/>
  <c r="AC20" i="27"/>
  <c r="AC19" i="27"/>
  <c r="AC18" i="27"/>
  <c r="AC17" i="27"/>
  <c r="AC16" i="27"/>
  <c r="AC15" i="27"/>
  <c r="AC14" i="27"/>
  <c r="AC13" i="27"/>
  <c r="AC12" i="27"/>
  <c r="AC11" i="27"/>
  <c r="AC10" i="27"/>
  <c r="AC9" i="27"/>
  <c r="AC8" i="27"/>
  <c r="AC7" i="27"/>
  <c r="AC6" i="27"/>
  <c r="AC5" i="27"/>
  <c r="AC4" i="27"/>
  <c r="AC3" i="27"/>
  <c r="AC2" i="27"/>
  <c r="AB382" i="27"/>
  <c r="AB381" i="27"/>
  <c r="AB380" i="27"/>
  <c r="AB379" i="27"/>
  <c r="AB378" i="27"/>
  <c r="AB377" i="27"/>
  <c r="AB376" i="27"/>
  <c r="AB375" i="27"/>
  <c r="AB374" i="27"/>
  <c r="AB373" i="27"/>
  <c r="AB372" i="27"/>
  <c r="AB371" i="27"/>
  <c r="AB370" i="27"/>
  <c r="AB369" i="27"/>
  <c r="AB368" i="27"/>
  <c r="AB367" i="27"/>
  <c r="AB366" i="27"/>
  <c r="AB365" i="27"/>
  <c r="AB364" i="27"/>
  <c r="AB363" i="27"/>
  <c r="AB362" i="27"/>
  <c r="AB361" i="27"/>
  <c r="AB360" i="27"/>
  <c r="AB359" i="27"/>
  <c r="AB358" i="27"/>
  <c r="AB357" i="27"/>
  <c r="AB356" i="27"/>
  <c r="AB355" i="27"/>
  <c r="AB354" i="27"/>
  <c r="AB353" i="27"/>
  <c r="AB352" i="27"/>
  <c r="AB351" i="27"/>
  <c r="AB350" i="27"/>
  <c r="AB349" i="27"/>
  <c r="AB348" i="27"/>
  <c r="AB347" i="27"/>
  <c r="AB346" i="27"/>
  <c r="AB345" i="27"/>
  <c r="AB344" i="27"/>
  <c r="AB343" i="27"/>
  <c r="AB342" i="27"/>
  <c r="AB341" i="27"/>
  <c r="AB340" i="27"/>
  <c r="AB339" i="27"/>
  <c r="AB338" i="27"/>
  <c r="AB337" i="27"/>
  <c r="AB336" i="27"/>
  <c r="AB335" i="27"/>
  <c r="AB334" i="27"/>
  <c r="AB333" i="27"/>
  <c r="AB332" i="27"/>
  <c r="AB331" i="27"/>
  <c r="AB330" i="27"/>
  <c r="AB329" i="27"/>
  <c r="AB328" i="27"/>
  <c r="AB327" i="27"/>
  <c r="AB326" i="27"/>
  <c r="AB325" i="27"/>
  <c r="AB324" i="27"/>
  <c r="AB323" i="27"/>
  <c r="AB322" i="27"/>
  <c r="AB321" i="27"/>
  <c r="AB320" i="27"/>
  <c r="AB319" i="27"/>
  <c r="AB318" i="27"/>
  <c r="AB317" i="27"/>
  <c r="AB316" i="27"/>
  <c r="AB315" i="27"/>
  <c r="AB314" i="27"/>
  <c r="AB313" i="27"/>
  <c r="AB312" i="27"/>
  <c r="AB311" i="27"/>
  <c r="AB310" i="27"/>
  <c r="AB309" i="27"/>
  <c r="AB308" i="27"/>
  <c r="AB307" i="27"/>
  <c r="AB306" i="27"/>
  <c r="AB305" i="27"/>
  <c r="AB304" i="27"/>
  <c r="AB303" i="27"/>
  <c r="AB302" i="27"/>
  <c r="AB301" i="27"/>
  <c r="AB300" i="27"/>
  <c r="AB299" i="27"/>
  <c r="AB298" i="27"/>
  <c r="AB297" i="27"/>
  <c r="AB296" i="27"/>
  <c r="AB295" i="27"/>
  <c r="AB294" i="27"/>
  <c r="AB293" i="27"/>
  <c r="AB292" i="27"/>
  <c r="AB291" i="27"/>
  <c r="AB290" i="27"/>
  <c r="AB289" i="27"/>
  <c r="AB288" i="27"/>
  <c r="AB287" i="27"/>
  <c r="AB286" i="27"/>
  <c r="AB285" i="27"/>
  <c r="AB284" i="27"/>
  <c r="AB283" i="27"/>
  <c r="AB282" i="27"/>
  <c r="AB281" i="27"/>
  <c r="AB280" i="27"/>
  <c r="AB279" i="27"/>
  <c r="AB278" i="27"/>
  <c r="AB277" i="27"/>
  <c r="AB276" i="27"/>
  <c r="AB275" i="27"/>
  <c r="AB274" i="27"/>
  <c r="AB273" i="27"/>
  <c r="AB272" i="27"/>
  <c r="AB271" i="27"/>
  <c r="AB270" i="27"/>
  <c r="AB269" i="27"/>
  <c r="AB268" i="27"/>
  <c r="AB267" i="27"/>
  <c r="AB266" i="27"/>
  <c r="AB265" i="27"/>
  <c r="AB264" i="27"/>
  <c r="AB263" i="27"/>
  <c r="AB262" i="27"/>
  <c r="AB261" i="27"/>
  <c r="AB260" i="27"/>
  <c r="AB259" i="27"/>
  <c r="AB258" i="27"/>
  <c r="AB257" i="27"/>
  <c r="AB256" i="27"/>
  <c r="AB255" i="27"/>
  <c r="AB254" i="27"/>
  <c r="AB253" i="27"/>
  <c r="AB252" i="27"/>
  <c r="AB251" i="27"/>
  <c r="AB250" i="27"/>
  <c r="AB249" i="27"/>
  <c r="AB248" i="27"/>
  <c r="AB247" i="27"/>
  <c r="AB246" i="27"/>
  <c r="AB245" i="27"/>
  <c r="AB244" i="27"/>
  <c r="AB243" i="27"/>
  <c r="AB242" i="27"/>
  <c r="AB241" i="27"/>
  <c r="AB240" i="27"/>
  <c r="AB239" i="27"/>
  <c r="AB238" i="27"/>
  <c r="AB237" i="27"/>
  <c r="AB236" i="27"/>
  <c r="AB235" i="27"/>
  <c r="AB234" i="27"/>
  <c r="AB233" i="27"/>
  <c r="AB232" i="27"/>
  <c r="AB231" i="27"/>
  <c r="AB230" i="27"/>
  <c r="AB229" i="27"/>
  <c r="AB228" i="27"/>
  <c r="AB227" i="27"/>
  <c r="AB226" i="27"/>
  <c r="AB225" i="27"/>
  <c r="AB224" i="27"/>
  <c r="AB223" i="27"/>
  <c r="AB222" i="27"/>
  <c r="AB221" i="27"/>
  <c r="AB220" i="27"/>
  <c r="AB219" i="27"/>
  <c r="AB218" i="27"/>
  <c r="AB217" i="27"/>
  <c r="AB216" i="27"/>
  <c r="AB215" i="27"/>
  <c r="AB214" i="27"/>
  <c r="AB213" i="27"/>
  <c r="AB212" i="27"/>
  <c r="AB211" i="27"/>
  <c r="AB210" i="27"/>
  <c r="AB209" i="27"/>
  <c r="AB208" i="27"/>
  <c r="AB207" i="27"/>
  <c r="AB206" i="27"/>
  <c r="AB205" i="27"/>
  <c r="AB204" i="27"/>
  <c r="AB203" i="27"/>
  <c r="AB202" i="27"/>
  <c r="AB201" i="27"/>
  <c r="AB200" i="27"/>
  <c r="AB199" i="27"/>
  <c r="AB198" i="27"/>
  <c r="AB197" i="27"/>
  <c r="AB196" i="27"/>
  <c r="AB195" i="27"/>
  <c r="AB194" i="27"/>
  <c r="AB193" i="27"/>
  <c r="AB192" i="27"/>
  <c r="AB191" i="27"/>
  <c r="AB190" i="27"/>
  <c r="AB189" i="27"/>
  <c r="AB188" i="27"/>
  <c r="AB187" i="27"/>
  <c r="AB186" i="27"/>
  <c r="AB185" i="27"/>
  <c r="AB184" i="27"/>
  <c r="AB183" i="27"/>
  <c r="AB182" i="27"/>
  <c r="AB181" i="27"/>
  <c r="AB180" i="27"/>
  <c r="AB179" i="27"/>
  <c r="AB178" i="27"/>
  <c r="AB177" i="27"/>
  <c r="AB176" i="27"/>
  <c r="AB175" i="27"/>
  <c r="AB174" i="27"/>
  <c r="AB173" i="27"/>
  <c r="AB172" i="27"/>
  <c r="AB171" i="27"/>
  <c r="AB170" i="27"/>
  <c r="AB169" i="27"/>
  <c r="AB168" i="27"/>
  <c r="AB167" i="27"/>
  <c r="AB166" i="27"/>
  <c r="AB165" i="27"/>
  <c r="AB164" i="27"/>
  <c r="AB163" i="27"/>
  <c r="AB162" i="27"/>
  <c r="AB161" i="27"/>
  <c r="AB160" i="27"/>
  <c r="AB159" i="27"/>
  <c r="AB158" i="27"/>
  <c r="AB157" i="27"/>
  <c r="AB156" i="27"/>
  <c r="AB155" i="27"/>
  <c r="AB154" i="27"/>
  <c r="AB153" i="27"/>
  <c r="AB152" i="27"/>
  <c r="AB151" i="27"/>
  <c r="AB150" i="27"/>
  <c r="AB149" i="27"/>
  <c r="AB148" i="27"/>
  <c r="AB147" i="27"/>
  <c r="AB146" i="27"/>
  <c r="AB145" i="27"/>
  <c r="AB144" i="27"/>
  <c r="AB143" i="27"/>
  <c r="AB142" i="27"/>
  <c r="AB141" i="27"/>
  <c r="AB140" i="27"/>
  <c r="AB139" i="27"/>
  <c r="AB138" i="27"/>
  <c r="AB137" i="27"/>
  <c r="AB136" i="27"/>
  <c r="AB135" i="27"/>
  <c r="AB134" i="27"/>
  <c r="AB133" i="27"/>
  <c r="AB132" i="27"/>
  <c r="AB131" i="27"/>
  <c r="AB130" i="27"/>
  <c r="AB129" i="27"/>
  <c r="AB128" i="27"/>
  <c r="AB127" i="27"/>
  <c r="AB126" i="27"/>
  <c r="AB125" i="27"/>
  <c r="AB124" i="27"/>
  <c r="AB123" i="27"/>
  <c r="AB122" i="27"/>
  <c r="AB121" i="27"/>
  <c r="AB120" i="27"/>
  <c r="AB119" i="27"/>
  <c r="AB118" i="27"/>
  <c r="AB117" i="27"/>
  <c r="AB116" i="27"/>
  <c r="AB115" i="27"/>
  <c r="AB114" i="27"/>
  <c r="AB113" i="27"/>
  <c r="AB112" i="27"/>
  <c r="AB111" i="27"/>
  <c r="AB110" i="27"/>
  <c r="AB109" i="27"/>
  <c r="AB108" i="27"/>
  <c r="AB107" i="27"/>
  <c r="AB106" i="27"/>
  <c r="AB105" i="27"/>
  <c r="AB104" i="27"/>
  <c r="AB103" i="27"/>
  <c r="AB102" i="27"/>
  <c r="AB101" i="27"/>
  <c r="AB100" i="27"/>
  <c r="AB99" i="27"/>
  <c r="AB98" i="27"/>
  <c r="AB97" i="27"/>
  <c r="AB96" i="27"/>
  <c r="AB95" i="27"/>
  <c r="AB94" i="27"/>
  <c r="AB93" i="27"/>
  <c r="AB92" i="27"/>
  <c r="AB91" i="27"/>
  <c r="AB90" i="27"/>
  <c r="AB89" i="27"/>
  <c r="AB88" i="27"/>
  <c r="AB87" i="27"/>
  <c r="AB86" i="27"/>
  <c r="AB85" i="27"/>
  <c r="AB84" i="27"/>
  <c r="AB83" i="27"/>
  <c r="AB82" i="27"/>
  <c r="AB81" i="27"/>
  <c r="AB80" i="27"/>
  <c r="AB79" i="27"/>
  <c r="AB78" i="27"/>
  <c r="AB77" i="27"/>
  <c r="AB76" i="27"/>
  <c r="AB75" i="27"/>
  <c r="AB74" i="27"/>
  <c r="AB73" i="27"/>
  <c r="AB72" i="27"/>
  <c r="AB71" i="27"/>
  <c r="AB70" i="27"/>
  <c r="AB69" i="27"/>
  <c r="AB68" i="27"/>
  <c r="AB67" i="27"/>
  <c r="AB66" i="27"/>
  <c r="AB65" i="27"/>
  <c r="AB64" i="27"/>
  <c r="AB63" i="27"/>
  <c r="AB62" i="27"/>
  <c r="AB61" i="27"/>
  <c r="AB60" i="27"/>
  <c r="AB59" i="27"/>
  <c r="AB58" i="27"/>
  <c r="AB57" i="27"/>
  <c r="AB56" i="27"/>
  <c r="AB55" i="27"/>
  <c r="AB54" i="27"/>
  <c r="AB53" i="27"/>
  <c r="AB52" i="27"/>
  <c r="AB51" i="27"/>
  <c r="AB50" i="27"/>
  <c r="AB49" i="27"/>
  <c r="AB48" i="27"/>
  <c r="AB47" i="27"/>
  <c r="AB46" i="27"/>
  <c r="AB45" i="27"/>
  <c r="AB44" i="27"/>
  <c r="AB43" i="27"/>
  <c r="AB42" i="27"/>
  <c r="AB41" i="27"/>
  <c r="AB40" i="27"/>
  <c r="AB39" i="27"/>
  <c r="AB38" i="27"/>
  <c r="AB37" i="27"/>
  <c r="AB36" i="27"/>
  <c r="AB35" i="27"/>
  <c r="AB34" i="27"/>
  <c r="AB33" i="27"/>
  <c r="AB32" i="27"/>
  <c r="AB31" i="27"/>
  <c r="AB30" i="27"/>
  <c r="AB29" i="27"/>
  <c r="AB28" i="27"/>
  <c r="AB27" i="27"/>
  <c r="AB26" i="27"/>
  <c r="AB25" i="27"/>
  <c r="AB24" i="27"/>
  <c r="AB23" i="27"/>
  <c r="AB22" i="27"/>
  <c r="AB21" i="27"/>
  <c r="AB20" i="27"/>
  <c r="AB19" i="27"/>
  <c r="AB18" i="27"/>
  <c r="AB17" i="27"/>
  <c r="AB16" i="27"/>
  <c r="AB15" i="27"/>
  <c r="AB14" i="27"/>
  <c r="AB13" i="27"/>
  <c r="AB12" i="27"/>
  <c r="AB11" i="27"/>
  <c r="AB10" i="27"/>
  <c r="AB9" i="27"/>
  <c r="AB8" i="27"/>
  <c r="AB7" i="27"/>
  <c r="AB6" i="27"/>
  <c r="AB5" i="27"/>
  <c r="AB4" i="27"/>
  <c r="AB3" i="27"/>
  <c r="AB2" i="27"/>
  <c r="AA382" i="27"/>
  <c r="AA381" i="27"/>
  <c r="AA380" i="27"/>
  <c r="AA379" i="27"/>
  <c r="AA378" i="27"/>
  <c r="AA377" i="27"/>
  <c r="AA376" i="27"/>
  <c r="AA375" i="27"/>
  <c r="AA374" i="27"/>
  <c r="AA373" i="27"/>
  <c r="AA372" i="27"/>
  <c r="AA371" i="27"/>
  <c r="AA370" i="27"/>
  <c r="AA369" i="27"/>
  <c r="AA368" i="27"/>
  <c r="AA367" i="27"/>
  <c r="AA366" i="27"/>
  <c r="AA365" i="27"/>
  <c r="AA364" i="27"/>
  <c r="AA363" i="27"/>
  <c r="AA362" i="27"/>
  <c r="AA361" i="27"/>
  <c r="AA360" i="27"/>
  <c r="AA359" i="27"/>
  <c r="AA358" i="27"/>
  <c r="AA357" i="27"/>
  <c r="AA356" i="27"/>
  <c r="AA355" i="27"/>
  <c r="AA354" i="27"/>
  <c r="AA353" i="27"/>
  <c r="AA352" i="27"/>
  <c r="AA351" i="27"/>
  <c r="AA350" i="27"/>
  <c r="AA349" i="27"/>
  <c r="AA348" i="27"/>
  <c r="AA347" i="27"/>
  <c r="AA346" i="27"/>
  <c r="AA345" i="27"/>
  <c r="AA344" i="27"/>
  <c r="AA343" i="27"/>
  <c r="AA342" i="27"/>
  <c r="AA341" i="27"/>
  <c r="AA340" i="27"/>
  <c r="AA339" i="27"/>
  <c r="AA338" i="27"/>
  <c r="AA337" i="27"/>
  <c r="AA336" i="27"/>
  <c r="AA335" i="27"/>
  <c r="AA334" i="27"/>
  <c r="AA333" i="27"/>
  <c r="AA332" i="27"/>
  <c r="AA331" i="27"/>
  <c r="AA330" i="27"/>
  <c r="AA329" i="27"/>
  <c r="AA328" i="27"/>
  <c r="AA327" i="27"/>
  <c r="AA326" i="27"/>
  <c r="AA325" i="27"/>
  <c r="AA324" i="27"/>
  <c r="AA323" i="27"/>
  <c r="AA322" i="27"/>
  <c r="AA321" i="27"/>
  <c r="AA320" i="27"/>
  <c r="AA319" i="27"/>
  <c r="AA318" i="27"/>
  <c r="AA317" i="27"/>
  <c r="AA316" i="27"/>
  <c r="AA315" i="27"/>
  <c r="AA314" i="27"/>
  <c r="AA313" i="27"/>
  <c r="AA312" i="27"/>
  <c r="AA311" i="27"/>
  <c r="AA310" i="27"/>
  <c r="AA309" i="27"/>
  <c r="AA308" i="27"/>
  <c r="AA307" i="27"/>
  <c r="AA306" i="27"/>
  <c r="AA305" i="27"/>
  <c r="AA304" i="27"/>
  <c r="AA303" i="27"/>
  <c r="AA302" i="27"/>
  <c r="AA301" i="27"/>
  <c r="AA300" i="27"/>
  <c r="AA299" i="27"/>
  <c r="AA298" i="27"/>
  <c r="AA297" i="27"/>
  <c r="AA296" i="27"/>
  <c r="AA295" i="27"/>
  <c r="AA294" i="27"/>
  <c r="AA293" i="27"/>
  <c r="AA292" i="27"/>
  <c r="AA291" i="27"/>
  <c r="AA290" i="27"/>
  <c r="AA289" i="27"/>
  <c r="AA288" i="27"/>
  <c r="AA287" i="27"/>
  <c r="AA286" i="27"/>
  <c r="AA285" i="27"/>
  <c r="AA284" i="27"/>
  <c r="AA283" i="27"/>
  <c r="AA282" i="27"/>
  <c r="AA281" i="27"/>
  <c r="AA280" i="27"/>
  <c r="AA279" i="27"/>
  <c r="AA278" i="27"/>
  <c r="AA277" i="27"/>
  <c r="AA276" i="27"/>
  <c r="AA275" i="27"/>
  <c r="AA274" i="27"/>
  <c r="AA273" i="27"/>
  <c r="AA272" i="27"/>
  <c r="AA271" i="27"/>
  <c r="AA270" i="27"/>
  <c r="AA269" i="27"/>
  <c r="AA268" i="27"/>
  <c r="AA267" i="27"/>
  <c r="AA266" i="27"/>
  <c r="AA265" i="27"/>
  <c r="AA264" i="27"/>
  <c r="AA263" i="27"/>
  <c r="AA262" i="27"/>
  <c r="AA261" i="27"/>
  <c r="AA260" i="27"/>
  <c r="AA259" i="27"/>
  <c r="AA258" i="27"/>
  <c r="AA257" i="27"/>
  <c r="AA256" i="27"/>
  <c r="AA255" i="27"/>
  <c r="AA254" i="27"/>
  <c r="AA253" i="27"/>
  <c r="AA252" i="27"/>
  <c r="AA251" i="27"/>
  <c r="AA250" i="27"/>
  <c r="AA249" i="27"/>
  <c r="AA248" i="27"/>
  <c r="AA247" i="27"/>
  <c r="AA246" i="27"/>
  <c r="AA245" i="27"/>
  <c r="AA244" i="27"/>
  <c r="AA243" i="27"/>
  <c r="AA242" i="27"/>
  <c r="AA241" i="27"/>
  <c r="AA240" i="27"/>
  <c r="AA239" i="27"/>
  <c r="AA238" i="27"/>
  <c r="AA237" i="27"/>
  <c r="AA236" i="27"/>
  <c r="AA235" i="27"/>
  <c r="AA234" i="27"/>
  <c r="AA233" i="27"/>
  <c r="AA232" i="27"/>
  <c r="AA231" i="27"/>
  <c r="AA230" i="27"/>
  <c r="AA229" i="27"/>
  <c r="AA228" i="27"/>
  <c r="AA227" i="27"/>
  <c r="AA226" i="27"/>
  <c r="AA225" i="27"/>
  <c r="AA224" i="27"/>
  <c r="AA223" i="27"/>
  <c r="AA222" i="27"/>
  <c r="AA221" i="27"/>
  <c r="AA220" i="27"/>
  <c r="AA219" i="27"/>
  <c r="AA218" i="27"/>
  <c r="AA217" i="27"/>
  <c r="AA216" i="27"/>
  <c r="AA215" i="27"/>
  <c r="AA214" i="27"/>
  <c r="AA213" i="27"/>
  <c r="AA212" i="27"/>
  <c r="AA211" i="27"/>
  <c r="AA210" i="27"/>
  <c r="AA209" i="27"/>
  <c r="AA208" i="27"/>
  <c r="AA207" i="27"/>
  <c r="AA206" i="27"/>
  <c r="AA205" i="27"/>
  <c r="AA204" i="27"/>
  <c r="AA203" i="27"/>
  <c r="AA202" i="27"/>
  <c r="AA201" i="27"/>
  <c r="AA200" i="27"/>
  <c r="AA199" i="27"/>
  <c r="AA198" i="27"/>
  <c r="AA197" i="27"/>
  <c r="AA196" i="27"/>
  <c r="AA195" i="27"/>
  <c r="AA194" i="27"/>
  <c r="AA193" i="27"/>
  <c r="AA192" i="27"/>
  <c r="AA191" i="27"/>
  <c r="AA190" i="27"/>
  <c r="AA189" i="27"/>
  <c r="AA188" i="27"/>
  <c r="AA187" i="27"/>
  <c r="AA186" i="27"/>
  <c r="AA185" i="27"/>
  <c r="AA184" i="27"/>
  <c r="AA183" i="27"/>
  <c r="AA182" i="27"/>
  <c r="AA181" i="27"/>
  <c r="AA180" i="27"/>
  <c r="AA179" i="27"/>
  <c r="AA178" i="27"/>
  <c r="AA177" i="27"/>
  <c r="AA176" i="27"/>
  <c r="AA175" i="27"/>
  <c r="AA174" i="27"/>
  <c r="AA173" i="27"/>
  <c r="AA172" i="27"/>
  <c r="AA171" i="27"/>
  <c r="AA170" i="27"/>
  <c r="AA169" i="27"/>
  <c r="AA168" i="27"/>
  <c r="AA167" i="27"/>
  <c r="AA166" i="27"/>
  <c r="AA165" i="27"/>
  <c r="AA164" i="27"/>
  <c r="AA163" i="27"/>
  <c r="AA162" i="27"/>
  <c r="AA161" i="27"/>
  <c r="AA160" i="27"/>
  <c r="AA159" i="27"/>
  <c r="AA158" i="27"/>
  <c r="AA157" i="27"/>
  <c r="AA156" i="27"/>
  <c r="AA155" i="27"/>
  <c r="AA154" i="27"/>
  <c r="AA153" i="27"/>
  <c r="AA152" i="27"/>
  <c r="AA151" i="27"/>
  <c r="AA150" i="27"/>
  <c r="AA149" i="27"/>
  <c r="AA148" i="27"/>
  <c r="AA147" i="27"/>
  <c r="AA146" i="27"/>
  <c r="AA145" i="27"/>
  <c r="AA144" i="27"/>
  <c r="AA143" i="27"/>
  <c r="AA142" i="27"/>
  <c r="AA141" i="27"/>
  <c r="AA140" i="27"/>
  <c r="AA139" i="27"/>
  <c r="AA138" i="27"/>
  <c r="AA137" i="27"/>
  <c r="AA136" i="27"/>
  <c r="AA135" i="27"/>
  <c r="AA134" i="27"/>
  <c r="AA133" i="27"/>
  <c r="AA132" i="27"/>
  <c r="AA131" i="27"/>
  <c r="AA130" i="27"/>
  <c r="AA129" i="27"/>
  <c r="AA128" i="27"/>
  <c r="AA127" i="27"/>
  <c r="AA126" i="27"/>
  <c r="AA125" i="27"/>
  <c r="AA124" i="27"/>
  <c r="AA123" i="27"/>
  <c r="AA122" i="27"/>
  <c r="AA121" i="27"/>
  <c r="AA120" i="27"/>
  <c r="AA119" i="27"/>
  <c r="AA118" i="27"/>
  <c r="AA117" i="27"/>
  <c r="AA116" i="27"/>
  <c r="AA115" i="27"/>
  <c r="AA114" i="27"/>
  <c r="AA113" i="27"/>
  <c r="AA112" i="27"/>
  <c r="AA111" i="27"/>
  <c r="AA110" i="27"/>
  <c r="AA109" i="27"/>
  <c r="AA108" i="27"/>
  <c r="AA107" i="27"/>
  <c r="AA106" i="27"/>
  <c r="AA105" i="27"/>
  <c r="AA104" i="27"/>
  <c r="AA103" i="27"/>
  <c r="AA102" i="27"/>
  <c r="AA101" i="27"/>
  <c r="AA100" i="27"/>
  <c r="AA99" i="27"/>
  <c r="AA98" i="27"/>
  <c r="AA97" i="27"/>
  <c r="AA96" i="27"/>
  <c r="AA95" i="27"/>
  <c r="AA94" i="27"/>
  <c r="AA93" i="27"/>
  <c r="AA92" i="27"/>
  <c r="AA91" i="27"/>
  <c r="AA90" i="27"/>
  <c r="AA89" i="27"/>
  <c r="AA88" i="27"/>
  <c r="AA87" i="27"/>
  <c r="AA86" i="27"/>
  <c r="AA85" i="27"/>
  <c r="AA84" i="27"/>
  <c r="AA83" i="27"/>
  <c r="AA82" i="27"/>
  <c r="AA81" i="27"/>
  <c r="AA80" i="27"/>
  <c r="AA79" i="27"/>
  <c r="AA78" i="27"/>
  <c r="AA77" i="27"/>
  <c r="AA76" i="27"/>
  <c r="AA75" i="27"/>
  <c r="AA74" i="27"/>
  <c r="AA73" i="27"/>
  <c r="AA72" i="27"/>
  <c r="AA71" i="27"/>
  <c r="AA70" i="27"/>
  <c r="AA69" i="27"/>
  <c r="AA68" i="27"/>
  <c r="AA67" i="27"/>
  <c r="AA66" i="27"/>
  <c r="AA65" i="27"/>
  <c r="AA64" i="27"/>
  <c r="AA63" i="27"/>
  <c r="AA62" i="27"/>
  <c r="AA61" i="27"/>
  <c r="AA60" i="27"/>
  <c r="AA59" i="27"/>
  <c r="AA58" i="27"/>
  <c r="AA57" i="27"/>
  <c r="AA56" i="27"/>
  <c r="AA55" i="27"/>
  <c r="AA54" i="27"/>
  <c r="AA53" i="27"/>
  <c r="AA52" i="27"/>
  <c r="AA51" i="27"/>
  <c r="AA50" i="27"/>
  <c r="AA49" i="27"/>
  <c r="AA48" i="27"/>
  <c r="AA47" i="27"/>
  <c r="AA46" i="27"/>
  <c r="AA45" i="27"/>
  <c r="AA44" i="27"/>
  <c r="AA43" i="27"/>
  <c r="AA42" i="27"/>
  <c r="AA41" i="27"/>
  <c r="AA40" i="27"/>
  <c r="AA39" i="27"/>
  <c r="AA38" i="27"/>
  <c r="AA37" i="27"/>
  <c r="AA36" i="27"/>
  <c r="AA35" i="27"/>
  <c r="AA34" i="27"/>
  <c r="AA33" i="27"/>
  <c r="AA32" i="27"/>
  <c r="AA31" i="27"/>
  <c r="AA30" i="27"/>
  <c r="AA29" i="27"/>
  <c r="AA28" i="27"/>
  <c r="AA27" i="27"/>
  <c r="AA26" i="27"/>
  <c r="AA25" i="27"/>
  <c r="AA24" i="27"/>
  <c r="AA23" i="27"/>
  <c r="AA22" i="27"/>
  <c r="AA21" i="27"/>
  <c r="AA20" i="27"/>
  <c r="AA19" i="27"/>
  <c r="AA18" i="27"/>
  <c r="AA17" i="27"/>
  <c r="AA16" i="27"/>
  <c r="AA15" i="27"/>
  <c r="AA14" i="27"/>
  <c r="AA13" i="27"/>
  <c r="AA12" i="27"/>
  <c r="AA11" i="27"/>
  <c r="AA10" i="27"/>
  <c r="AA9" i="27"/>
  <c r="AA8" i="27"/>
  <c r="AA7" i="27"/>
  <c r="AA6" i="27"/>
  <c r="AA5" i="27"/>
  <c r="AA4" i="27"/>
  <c r="AA3" i="27"/>
  <c r="AA2" i="27"/>
  <c r="Z382" i="27"/>
  <c r="Z381" i="27"/>
  <c r="Z380" i="27"/>
  <c r="Z379" i="27"/>
  <c r="Z378" i="27"/>
  <c r="Z377" i="27"/>
  <c r="Z376" i="27"/>
  <c r="Z375" i="27"/>
  <c r="Z374" i="27"/>
  <c r="Z373" i="27"/>
  <c r="Z372" i="27"/>
  <c r="Z371" i="27"/>
  <c r="Z370" i="27"/>
  <c r="Z369" i="27"/>
  <c r="Z368" i="27"/>
  <c r="Z367" i="27"/>
  <c r="Z366" i="27"/>
  <c r="Z365" i="27"/>
  <c r="Z364" i="27"/>
  <c r="Z363" i="27"/>
  <c r="Z362" i="27"/>
  <c r="Z361" i="27"/>
  <c r="Z360" i="27"/>
  <c r="Z359" i="27"/>
  <c r="Z358" i="27"/>
  <c r="Z357" i="27"/>
  <c r="Z356" i="27"/>
  <c r="Z355" i="27"/>
  <c r="Z354" i="27"/>
  <c r="Z353" i="27"/>
  <c r="Z352" i="27"/>
  <c r="Z351" i="27"/>
  <c r="Z350" i="27"/>
  <c r="Z349" i="27"/>
  <c r="Z348" i="27"/>
  <c r="Z347" i="27"/>
  <c r="Z346" i="27"/>
  <c r="Z345" i="27"/>
  <c r="Z344" i="27"/>
  <c r="Z343" i="27"/>
  <c r="Z342" i="27"/>
  <c r="Z341" i="27"/>
  <c r="Z340" i="27"/>
  <c r="Z339" i="27"/>
  <c r="Z338" i="27"/>
  <c r="Z337" i="27"/>
  <c r="Z336" i="27"/>
  <c r="Z335" i="27"/>
  <c r="Z334" i="27"/>
  <c r="Z333" i="27"/>
  <c r="Z332" i="27"/>
  <c r="Z331" i="27"/>
  <c r="Z330" i="27"/>
  <c r="Z329" i="27"/>
  <c r="Z328" i="27"/>
  <c r="Z327" i="27"/>
  <c r="Z326" i="27"/>
  <c r="Z325" i="27"/>
  <c r="Z324" i="27"/>
  <c r="Z323" i="27"/>
  <c r="Z322" i="27"/>
  <c r="Z321" i="27"/>
  <c r="Z320" i="27"/>
  <c r="Z319" i="27"/>
  <c r="Z318" i="27"/>
  <c r="Z317" i="27"/>
  <c r="Z316" i="27"/>
  <c r="Z315" i="27"/>
  <c r="Z314" i="27"/>
  <c r="Z313" i="27"/>
  <c r="Z312" i="27"/>
  <c r="Z311" i="27"/>
  <c r="Z310" i="27"/>
  <c r="Z309" i="27"/>
  <c r="Z308" i="27"/>
  <c r="Z307" i="27"/>
  <c r="Z306" i="27"/>
  <c r="Z305" i="27"/>
  <c r="Z304" i="27"/>
  <c r="Z303" i="27"/>
  <c r="Z302" i="27"/>
  <c r="Z301" i="27"/>
  <c r="Z300" i="27"/>
  <c r="Z299" i="27"/>
  <c r="Z298" i="27"/>
  <c r="Z297" i="27"/>
  <c r="Z296" i="27"/>
  <c r="Z295" i="27"/>
  <c r="Z294" i="27"/>
  <c r="Z293" i="27"/>
  <c r="Z292" i="27"/>
  <c r="Z291" i="27"/>
  <c r="Z290" i="27"/>
  <c r="Z289" i="27"/>
  <c r="Z288" i="27"/>
  <c r="Z287" i="27"/>
  <c r="Z286" i="27"/>
  <c r="Z285" i="27"/>
  <c r="Z284" i="27"/>
  <c r="Z283" i="27"/>
  <c r="Z282" i="27"/>
  <c r="Z281" i="27"/>
  <c r="Z280" i="27"/>
  <c r="Z279" i="27"/>
  <c r="Z278" i="27"/>
  <c r="Z277" i="27"/>
  <c r="Z276" i="27"/>
  <c r="Z275" i="27"/>
  <c r="Z274" i="27"/>
  <c r="Z273" i="27"/>
  <c r="Z272" i="27"/>
  <c r="Z271" i="27"/>
  <c r="Z270" i="27"/>
  <c r="Z269" i="27"/>
  <c r="Z268" i="27"/>
  <c r="Z267" i="27"/>
  <c r="Z266" i="27"/>
  <c r="Z265" i="27"/>
  <c r="Z264" i="27"/>
  <c r="Z263" i="27"/>
  <c r="Z262" i="27"/>
  <c r="Z261" i="27"/>
  <c r="Z260" i="27"/>
  <c r="Z259" i="27"/>
  <c r="Z258" i="27"/>
  <c r="Z257" i="27"/>
  <c r="Z256" i="27"/>
  <c r="Z255" i="27"/>
  <c r="Z254" i="27"/>
  <c r="Z253" i="27"/>
  <c r="Z252" i="27"/>
  <c r="Z251" i="27"/>
  <c r="Z250" i="27"/>
  <c r="Z249" i="27"/>
  <c r="Z248" i="27"/>
  <c r="Z247" i="27"/>
  <c r="Z246" i="27"/>
  <c r="Z245" i="27"/>
  <c r="Z244" i="27"/>
  <c r="Z243" i="27"/>
  <c r="Z242" i="27"/>
  <c r="Z241" i="27"/>
  <c r="Z240" i="27"/>
  <c r="Z239" i="27"/>
  <c r="Z238" i="27"/>
  <c r="Z237" i="27"/>
  <c r="Z236" i="27"/>
  <c r="Z235" i="27"/>
  <c r="Z234" i="27"/>
  <c r="Z233" i="27"/>
  <c r="Z232" i="27"/>
  <c r="Z231" i="27"/>
  <c r="Z230" i="27"/>
  <c r="Z229" i="27"/>
  <c r="Z228" i="27"/>
  <c r="Z227" i="27"/>
  <c r="Z226" i="27"/>
  <c r="Z225" i="27"/>
  <c r="Z224" i="27"/>
  <c r="Z223" i="27"/>
  <c r="Z222" i="27"/>
  <c r="Z221" i="27"/>
  <c r="Z220" i="27"/>
  <c r="Z219" i="27"/>
  <c r="Z218" i="27"/>
  <c r="Z217" i="27"/>
  <c r="Z216" i="27"/>
  <c r="Z215" i="27"/>
  <c r="Z214" i="27"/>
  <c r="Z213" i="27"/>
  <c r="Z212" i="27"/>
  <c r="Z211" i="27"/>
  <c r="Z210" i="27"/>
  <c r="Z209" i="27"/>
  <c r="Z208" i="27"/>
  <c r="Z207" i="27"/>
  <c r="Z206" i="27"/>
  <c r="Z205" i="27"/>
  <c r="Z204" i="27"/>
  <c r="Z203" i="27"/>
  <c r="Z202" i="27"/>
  <c r="Z201" i="27"/>
  <c r="Z200" i="27"/>
  <c r="Z199" i="27"/>
  <c r="Z198" i="27"/>
  <c r="Z197" i="27"/>
  <c r="Z196" i="27"/>
  <c r="Z195" i="27"/>
  <c r="Z194" i="27"/>
  <c r="Z193" i="27"/>
  <c r="Z192" i="27"/>
  <c r="Z191" i="27"/>
  <c r="Z190" i="27"/>
  <c r="Z189" i="27"/>
  <c r="Z188" i="27"/>
  <c r="Z187" i="27"/>
  <c r="Z186" i="27"/>
  <c r="Z185" i="27"/>
  <c r="Z184" i="27"/>
  <c r="Z183" i="27"/>
  <c r="Z182" i="27"/>
  <c r="Z181" i="27"/>
  <c r="Z180" i="27"/>
  <c r="Z179" i="27"/>
  <c r="Z178" i="27"/>
  <c r="Z177" i="27"/>
  <c r="Z176" i="27"/>
  <c r="Z175" i="27"/>
  <c r="Z174" i="27"/>
  <c r="Z173" i="27"/>
  <c r="Z172" i="27"/>
  <c r="Z171" i="27"/>
  <c r="Z170" i="27"/>
  <c r="Z169" i="27"/>
  <c r="Z168" i="27"/>
  <c r="Z167" i="27"/>
  <c r="Z166" i="27"/>
  <c r="Z165" i="27"/>
  <c r="Z164" i="27"/>
  <c r="Z163" i="27"/>
  <c r="Z162" i="27"/>
  <c r="Z161" i="27"/>
  <c r="Z160" i="27"/>
  <c r="Z159" i="27"/>
  <c r="Z158" i="27"/>
  <c r="Z157" i="27"/>
  <c r="Z156" i="27"/>
  <c r="Z155" i="27"/>
  <c r="Z154" i="27"/>
  <c r="Z153" i="27"/>
  <c r="Z152" i="27"/>
  <c r="Z151" i="27"/>
  <c r="Z150" i="27"/>
  <c r="Z149" i="27"/>
  <c r="Z148" i="27"/>
  <c r="Z147" i="27"/>
  <c r="Z146" i="27"/>
  <c r="Z145" i="27"/>
  <c r="Z144" i="27"/>
  <c r="Z143" i="27"/>
  <c r="Z142" i="27"/>
  <c r="Z141" i="27"/>
  <c r="Z140" i="27"/>
  <c r="Z139" i="27"/>
  <c r="Z138" i="27"/>
  <c r="Z137" i="27"/>
  <c r="Z136" i="27"/>
  <c r="Z135" i="27"/>
  <c r="Z134" i="27"/>
  <c r="Z133" i="27"/>
  <c r="Z132" i="27"/>
  <c r="Z131" i="27"/>
  <c r="Z130" i="27"/>
  <c r="Z129" i="27"/>
  <c r="Z128" i="27"/>
  <c r="Z127" i="27"/>
  <c r="Z126" i="27"/>
  <c r="Z125" i="27"/>
  <c r="Z124" i="27"/>
  <c r="Z123" i="27"/>
  <c r="Z122" i="27"/>
  <c r="Z121" i="27"/>
  <c r="Z120" i="27"/>
  <c r="Z119" i="27"/>
  <c r="Z118" i="27"/>
  <c r="Z117" i="27"/>
  <c r="Z116" i="27"/>
  <c r="Z115" i="27"/>
  <c r="Z114" i="27"/>
  <c r="Z113" i="27"/>
  <c r="Z112" i="27"/>
  <c r="Z111" i="27"/>
  <c r="Z110" i="27"/>
  <c r="Z109" i="27"/>
  <c r="Z108" i="27"/>
  <c r="Z107" i="27"/>
  <c r="Z106" i="27"/>
  <c r="Z105" i="27"/>
  <c r="Z104" i="27"/>
  <c r="Z103" i="27"/>
  <c r="Z102" i="27"/>
  <c r="Z101" i="27"/>
  <c r="Z100" i="27"/>
  <c r="Z99" i="27"/>
  <c r="Z98" i="27"/>
  <c r="Z97" i="27"/>
  <c r="Z96" i="27"/>
  <c r="Z95" i="27"/>
  <c r="Z94" i="27"/>
  <c r="Z93" i="27"/>
  <c r="Z92" i="27"/>
  <c r="Z91" i="27"/>
  <c r="Z90" i="27"/>
  <c r="Z89" i="27"/>
  <c r="Z88" i="27"/>
  <c r="Z87" i="27"/>
  <c r="Z86" i="27"/>
  <c r="Z85" i="27"/>
  <c r="Z84" i="27"/>
  <c r="Z83" i="27"/>
  <c r="Z82" i="27"/>
  <c r="Z81" i="27"/>
  <c r="Z80" i="27"/>
  <c r="Z79" i="27"/>
  <c r="Z78" i="27"/>
  <c r="Z77" i="27"/>
  <c r="Z76" i="27"/>
  <c r="Z75" i="27"/>
  <c r="Z74" i="27"/>
  <c r="Z73" i="27"/>
  <c r="Z72" i="27"/>
  <c r="Z71" i="27"/>
  <c r="Z70" i="27"/>
  <c r="Z69" i="27"/>
  <c r="Z68" i="27"/>
  <c r="Z67" i="27"/>
  <c r="Z66" i="27"/>
  <c r="Z65" i="27"/>
  <c r="Z64" i="27"/>
  <c r="Z63" i="27"/>
  <c r="Z62" i="27"/>
  <c r="Z61" i="27"/>
  <c r="Z60" i="27"/>
  <c r="Z59" i="27"/>
  <c r="Z58" i="27"/>
  <c r="Z57" i="27"/>
  <c r="Z56" i="27"/>
  <c r="Z55" i="27"/>
  <c r="Z54" i="27"/>
  <c r="Z53" i="27"/>
  <c r="Z52" i="27"/>
  <c r="Z51" i="27"/>
  <c r="Z50" i="27"/>
  <c r="Z49" i="27"/>
  <c r="Z48" i="27"/>
  <c r="Z47" i="27"/>
  <c r="Z46" i="27"/>
  <c r="Z45" i="27"/>
  <c r="Z44" i="27"/>
  <c r="Z43" i="27"/>
  <c r="Z42" i="27"/>
  <c r="Z41" i="27"/>
  <c r="Z40" i="27"/>
  <c r="Z39" i="27"/>
  <c r="Z38" i="27"/>
  <c r="Z37" i="27"/>
  <c r="Z36" i="27"/>
  <c r="Z35" i="27"/>
  <c r="Z34" i="27"/>
  <c r="Z33" i="27"/>
  <c r="Z32" i="27"/>
  <c r="Z31" i="27"/>
  <c r="Z30" i="27"/>
  <c r="Z29" i="27"/>
  <c r="Z28" i="27"/>
  <c r="Z27" i="27"/>
  <c r="Z26" i="27"/>
  <c r="Z25" i="27"/>
  <c r="Z24" i="27"/>
  <c r="Z23" i="27"/>
  <c r="Z22" i="27"/>
  <c r="Z21" i="27"/>
  <c r="Z20" i="27"/>
  <c r="Z19" i="27"/>
  <c r="Z18" i="27"/>
  <c r="Z17" i="27"/>
  <c r="Z16" i="27"/>
  <c r="Z15" i="27"/>
  <c r="Z14" i="27"/>
  <c r="Z13" i="27"/>
  <c r="Z12" i="27"/>
  <c r="Z11" i="27"/>
  <c r="Z10" i="27"/>
  <c r="Z9" i="27"/>
  <c r="Z8" i="27"/>
  <c r="Z7" i="27"/>
  <c r="Z6" i="27"/>
  <c r="Z5" i="27"/>
  <c r="Z4" i="27"/>
  <c r="Z3" i="27"/>
  <c r="Z2" i="27"/>
  <c r="Y382" i="27"/>
  <c r="Y381" i="27"/>
  <c r="Y380" i="27"/>
  <c r="Y379" i="27"/>
  <c r="Y378" i="27"/>
  <c r="Y377" i="27"/>
  <c r="Y376" i="27"/>
  <c r="Y375" i="27"/>
  <c r="Y374" i="27"/>
  <c r="Y373" i="27"/>
  <c r="Y372" i="27"/>
  <c r="Y371" i="27"/>
  <c r="Y370" i="27"/>
  <c r="Y369" i="27"/>
  <c r="Y368" i="27"/>
  <c r="Y367" i="27"/>
  <c r="Y366" i="27"/>
  <c r="Y365" i="27"/>
  <c r="Y364" i="27"/>
  <c r="Y363" i="27"/>
  <c r="Y362" i="27"/>
  <c r="Y361" i="27"/>
  <c r="Y360" i="27"/>
  <c r="Y359" i="27"/>
  <c r="Y358" i="27"/>
  <c r="Y357" i="27"/>
  <c r="Y356" i="27"/>
  <c r="Y355" i="27"/>
  <c r="Y354" i="27"/>
  <c r="Y353" i="27"/>
  <c r="Y352" i="27"/>
  <c r="Y351" i="27"/>
  <c r="Y350" i="27"/>
  <c r="Y349" i="27"/>
  <c r="Y348" i="27"/>
  <c r="Y347" i="27"/>
  <c r="Y346" i="27"/>
  <c r="Y345" i="27"/>
  <c r="Y344" i="27"/>
  <c r="Y343" i="27"/>
  <c r="Y342" i="27"/>
  <c r="Y341" i="27"/>
  <c r="Y340" i="27"/>
  <c r="Y339" i="27"/>
  <c r="Y338" i="27"/>
  <c r="Y337" i="27"/>
  <c r="Y336" i="27"/>
  <c r="Y335" i="27"/>
  <c r="Y334" i="27"/>
  <c r="Y333" i="27"/>
  <c r="Y332" i="27"/>
  <c r="Y331" i="27"/>
  <c r="Y330" i="27"/>
  <c r="Y329" i="27"/>
  <c r="Y328" i="27"/>
  <c r="Y327" i="27"/>
  <c r="Y326" i="27"/>
  <c r="Y325" i="27"/>
  <c r="Y324" i="27"/>
  <c r="Y323" i="27"/>
  <c r="Y322" i="27"/>
  <c r="Y321" i="27"/>
  <c r="Y320" i="27"/>
  <c r="Y319" i="27"/>
  <c r="Y318" i="27"/>
  <c r="Y317" i="27"/>
  <c r="Y316" i="27"/>
  <c r="Y315" i="27"/>
  <c r="Y314" i="27"/>
  <c r="Y313" i="27"/>
  <c r="Y312" i="27"/>
  <c r="Y311" i="27"/>
  <c r="Y310" i="27"/>
  <c r="Y309" i="27"/>
  <c r="Y308" i="27"/>
  <c r="Y307" i="27"/>
  <c r="Y306" i="27"/>
  <c r="Y305" i="27"/>
  <c r="Y304" i="27"/>
  <c r="Y303" i="27"/>
  <c r="Y302" i="27"/>
  <c r="Y301" i="27"/>
  <c r="Y300" i="27"/>
  <c r="Y299" i="27"/>
  <c r="Y298" i="27"/>
  <c r="Y297" i="27"/>
  <c r="Y296" i="27"/>
  <c r="Y295" i="27"/>
  <c r="Y294" i="27"/>
  <c r="Y293" i="27"/>
  <c r="Y292" i="27"/>
  <c r="Y291" i="27"/>
  <c r="Y290" i="27"/>
  <c r="Y289" i="27"/>
  <c r="Y288" i="27"/>
  <c r="Y287" i="27"/>
  <c r="Y286" i="27"/>
  <c r="Y285" i="27"/>
  <c r="Y284" i="27"/>
  <c r="Y283" i="27"/>
  <c r="Y282" i="27"/>
  <c r="Y281" i="27"/>
  <c r="Y280" i="27"/>
  <c r="Y279" i="27"/>
  <c r="Y278" i="27"/>
  <c r="Y277" i="27"/>
  <c r="Y276" i="27"/>
  <c r="Y275" i="27"/>
  <c r="Y274" i="27"/>
  <c r="Y273" i="27"/>
  <c r="Y272" i="27"/>
  <c r="Y271" i="27"/>
  <c r="Y270" i="27"/>
  <c r="Y269" i="27"/>
  <c r="Y268" i="27"/>
  <c r="Y267" i="27"/>
  <c r="Y266" i="27"/>
  <c r="Y265" i="27"/>
  <c r="Y264" i="27"/>
  <c r="Y263" i="27"/>
  <c r="Y262" i="27"/>
  <c r="Y261" i="27"/>
  <c r="Y260" i="27"/>
  <c r="Y259" i="27"/>
  <c r="Y258" i="27"/>
  <c r="Y257" i="27"/>
  <c r="Y256" i="27"/>
  <c r="Y255" i="27"/>
  <c r="Y254" i="27"/>
  <c r="Y253" i="27"/>
  <c r="Y252" i="27"/>
  <c r="Y251" i="27"/>
  <c r="Y250" i="27"/>
  <c r="Y249" i="27"/>
  <c r="Y248" i="27"/>
  <c r="Y247" i="27"/>
  <c r="Y246" i="27"/>
  <c r="Y245" i="27"/>
  <c r="Y244" i="27"/>
  <c r="Y243" i="27"/>
  <c r="Y242" i="27"/>
  <c r="Y241" i="27"/>
  <c r="Y240" i="27"/>
  <c r="Y239" i="27"/>
  <c r="Y238" i="27"/>
  <c r="Y237" i="27"/>
  <c r="Y236" i="27"/>
  <c r="Y235" i="27"/>
  <c r="Y234" i="27"/>
  <c r="Y233" i="27"/>
  <c r="Y232" i="27"/>
  <c r="Y231" i="27"/>
  <c r="Y230" i="27"/>
  <c r="Y229" i="27"/>
  <c r="Y228" i="27"/>
  <c r="Y227" i="27"/>
  <c r="Y226" i="27"/>
  <c r="Y225" i="27"/>
  <c r="Y224" i="27"/>
  <c r="Y223" i="27"/>
  <c r="Y222" i="27"/>
  <c r="Y221" i="27"/>
  <c r="Y220" i="27"/>
  <c r="Y219" i="27"/>
  <c r="Y218" i="27"/>
  <c r="Y217" i="27"/>
  <c r="Y216" i="27"/>
  <c r="Y215" i="27"/>
  <c r="Y214" i="27"/>
  <c r="Y213" i="27"/>
  <c r="Y212" i="27"/>
  <c r="Y211" i="27"/>
  <c r="Y210" i="27"/>
  <c r="Y209" i="27"/>
  <c r="Y208" i="27"/>
  <c r="Y207" i="27"/>
  <c r="Y206" i="27"/>
  <c r="Y205" i="27"/>
  <c r="Y204" i="27"/>
  <c r="Y203" i="27"/>
  <c r="Y202" i="27"/>
  <c r="Y201" i="27"/>
  <c r="Y200" i="27"/>
  <c r="Y199" i="27"/>
  <c r="Y198" i="27"/>
  <c r="Y197" i="27"/>
  <c r="Y196" i="27"/>
  <c r="Y195" i="27"/>
  <c r="Y194" i="27"/>
  <c r="Y193" i="27"/>
  <c r="Y192" i="27"/>
  <c r="Y191" i="27"/>
  <c r="Y190" i="27"/>
  <c r="Y189" i="27"/>
  <c r="Y188" i="27"/>
  <c r="Y187" i="27"/>
  <c r="Y186" i="27"/>
  <c r="Y185" i="27"/>
  <c r="Y184" i="27"/>
  <c r="Y183" i="27"/>
  <c r="Y182" i="27"/>
  <c r="Y181" i="27"/>
  <c r="Y180" i="27"/>
  <c r="Y179" i="27"/>
  <c r="Y178" i="27"/>
  <c r="Y177" i="27"/>
  <c r="Y176" i="27"/>
  <c r="Y175" i="27"/>
  <c r="Y174" i="27"/>
  <c r="Y173" i="27"/>
  <c r="Y172" i="27"/>
  <c r="Y171" i="27"/>
  <c r="Y170" i="27"/>
  <c r="Y169" i="27"/>
  <c r="Y168" i="27"/>
  <c r="Y167" i="27"/>
  <c r="Y166" i="27"/>
  <c r="Y165" i="27"/>
  <c r="Y164" i="27"/>
  <c r="Y163" i="27"/>
  <c r="Y162" i="27"/>
  <c r="Y161" i="27"/>
  <c r="Y160" i="27"/>
  <c r="Y159" i="27"/>
  <c r="Y158" i="27"/>
  <c r="Y157" i="27"/>
  <c r="Y156" i="27"/>
  <c r="Y155" i="27"/>
  <c r="Y154" i="27"/>
  <c r="Y153" i="27"/>
  <c r="Y152" i="27"/>
  <c r="Y151" i="27"/>
  <c r="Y150" i="27"/>
  <c r="Y149" i="27"/>
  <c r="Y148" i="27"/>
  <c r="Y147" i="27"/>
  <c r="Y146" i="27"/>
  <c r="Y145" i="27"/>
  <c r="Y144" i="27"/>
  <c r="Y143" i="27"/>
  <c r="Y142" i="27"/>
  <c r="Y141" i="27"/>
  <c r="Y140" i="27"/>
  <c r="Y139" i="27"/>
  <c r="Y138" i="27"/>
  <c r="Y137" i="27"/>
  <c r="Y136" i="27"/>
  <c r="Y135" i="27"/>
  <c r="Y134" i="27"/>
  <c r="Y133" i="27"/>
  <c r="Y132" i="27"/>
  <c r="Y131" i="27"/>
  <c r="Y130" i="27"/>
  <c r="Y129" i="27"/>
  <c r="Y128" i="27"/>
  <c r="Y127" i="27"/>
  <c r="Y126" i="27"/>
  <c r="Y125" i="27"/>
  <c r="Y124" i="27"/>
  <c r="Y123" i="27"/>
  <c r="Y122" i="27"/>
  <c r="Y121" i="27"/>
  <c r="Y120" i="27"/>
  <c r="Y119" i="27"/>
  <c r="Y118" i="27"/>
  <c r="Y117" i="27"/>
  <c r="Y116" i="27"/>
  <c r="Y115" i="27"/>
  <c r="Y114" i="27"/>
  <c r="Y113" i="27"/>
  <c r="Y112" i="27"/>
  <c r="Y111" i="27"/>
  <c r="Y110" i="27"/>
  <c r="Y109" i="27"/>
  <c r="Y108" i="27"/>
  <c r="Y107" i="27"/>
  <c r="Y106" i="27"/>
  <c r="Y105" i="27"/>
  <c r="Y104" i="27"/>
  <c r="Y103" i="27"/>
  <c r="Y102" i="27"/>
  <c r="Y101" i="27"/>
  <c r="Y100" i="27"/>
  <c r="Y99" i="27"/>
  <c r="Y98" i="27"/>
  <c r="Y97" i="27"/>
  <c r="Y96" i="27"/>
  <c r="Y95" i="27"/>
  <c r="Y94" i="27"/>
  <c r="Y93" i="27"/>
  <c r="Y92" i="27"/>
  <c r="Y91" i="27"/>
  <c r="Y90" i="27"/>
  <c r="Y89" i="27"/>
  <c r="Y88" i="27"/>
  <c r="Y87" i="27"/>
  <c r="Y86" i="27"/>
  <c r="Y85" i="27"/>
  <c r="Y84" i="27"/>
  <c r="Y83" i="27"/>
  <c r="Y82" i="27"/>
  <c r="Y81" i="27"/>
  <c r="Y80" i="27"/>
  <c r="Y79" i="27"/>
  <c r="Y78" i="27"/>
  <c r="Y77" i="27"/>
  <c r="Y76" i="27"/>
  <c r="Y75" i="27"/>
  <c r="Y74" i="27"/>
  <c r="Y73" i="27"/>
  <c r="Y72" i="27"/>
  <c r="Y71" i="27"/>
  <c r="Y70" i="27"/>
  <c r="Y69" i="27"/>
  <c r="Y68" i="27"/>
  <c r="Y67" i="27"/>
  <c r="Y66" i="27"/>
  <c r="Y65" i="27"/>
  <c r="Y64" i="27"/>
  <c r="Y63" i="27"/>
  <c r="Y62" i="27"/>
  <c r="Y61" i="27"/>
  <c r="Y60" i="27"/>
  <c r="Y59" i="27"/>
  <c r="Y58" i="27"/>
  <c r="Y57" i="27"/>
  <c r="Y56" i="27"/>
  <c r="Y55" i="27"/>
  <c r="Y54" i="27"/>
  <c r="Y53" i="27"/>
  <c r="Y52" i="27"/>
  <c r="Y51" i="27"/>
  <c r="Y50" i="27"/>
  <c r="Y49" i="27"/>
  <c r="Y48" i="27"/>
  <c r="Y47" i="27"/>
  <c r="Y46" i="27"/>
  <c r="Y45" i="27"/>
  <c r="Y44" i="27"/>
  <c r="Y43" i="27"/>
  <c r="Y42" i="27"/>
  <c r="Y41" i="27"/>
  <c r="Y40" i="27"/>
  <c r="Y39" i="27"/>
  <c r="Y38" i="27"/>
  <c r="Y37" i="27"/>
  <c r="Y36" i="27"/>
  <c r="Y35" i="27"/>
  <c r="Y34" i="27"/>
  <c r="Y33" i="27"/>
  <c r="Y32" i="27"/>
  <c r="Y31" i="27"/>
  <c r="Y30" i="27"/>
  <c r="Y29" i="27"/>
  <c r="Y28" i="27"/>
  <c r="Y27" i="27"/>
  <c r="Y26" i="27"/>
  <c r="Y25" i="27"/>
  <c r="Y24" i="27"/>
  <c r="Y23" i="27"/>
  <c r="Y22" i="27"/>
  <c r="Y21" i="27"/>
  <c r="Y20" i="27"/>
  <c r="Y19" i="27"/>
  <c r="Y18" i="27"/>
  <c r="Y17" i="27"/>
  <c r="Y16" i="27"/>
  <c r="Y15" i="27"/>
  <c r="Y14" i="27"/>
  <c r="Y13" i="27"/>
  <c r="Y12" i="27"/>
  <c r="Y11" i="27"/>
  <c r="Y10" i="27"/>
  <c r="Y9" i="27"/>
  <c r="Y8" i="27"/>
  <c r="Y7" i="27"/>
  <c r="Y6" i="27"/>
  <c r="Y5" i="27"/>
  <c r="Y4" i="27"/>
  <c r="Y3" i="27"/>
  <c r="Y2" i="27"/>
  <c r="X382" i="27"/>
  <c r="X381" i="27"/>
  <c r="X380" i="27"/>
  <c r="X379" i="27"/>
  <c r="X378" i="27"/>
  <c r="X377" i="27"/>
  <c r="X376" i="27"/>
  <c r="X375" i="27"/>
  <c r="X374" i="27"/>
  <c r="X373" i="27"/>
  <c r="X372" i="27"/>
  <c r="X371" i="27"/>
  <c r="X370" i="27"/>
  <c r="X369" i="27"/>
  <c r="X368" i="27"/>
  <c r="X367" i="27"/>
  <c r="X366" i="27"/>
  <c r="X365" i="27"/>
  <c r="X364" i="27"/>
  <c r="X363" i="27"/>
  <c r="X362" i="27"/>
  <c r="X361" i="27"/>
  <c r="X360" i="27"/>
  <c r="X359" i="27"/>
  <c r="X358" i="27"/>
  <c r="X357" i="27"/>
  <c r="X356" i="27"/>
  <c r="X355" i="27"/>
  <c r="X354" i="27"/>
  <c r="X353" i="27"/>
  <c r="X352" i="27"/>
  <c r="X351" i="27"/>
  <c r="X350" i="27"/>
  <c r="X349" i="27"/>
  <c r="X348" i="27"/>
  <c r="X347" i="27"/>
  <c r="X346" i="27"/>
  <c r="X345" i="27"/>
  <c r="X344" i="27"/>
  <c r="X343" i="27"/>
  <c r="X342" i="27"/>
  <c r="X341" i="27"/>
  <c r="X340" i="27"/>
  <c r="X339" i="27"/>
  <c r="X338" i="27"/>
  <c r="X337" i="27"/>
  <c r="X336" i="27"/>
  <c r="X335" i="27"/>
  <c r="X334" i="27"/>
  <c r="X333" i="27"/>
  <c r="X332" i="27"/>
  <c r="X331" i="27"/>
  <c r="X330" i="27"/>
  <c r="X329" i="27"/>
  <c r="X328" i="27"/>
  <c r="X327" i="27"/>
  <c r="X326" i="27"/>
  <c r="X325" i="27"/>
  <c r="X324" i="27"/>
  <c r="X323" i="27"/>
  <c r="X322" i="27"/>
  <c r="X321" i="27"/>
  <c r="X320" i="27"/>
  <c r="X319" i="27"/>
  <c r="X318" i="27"/>
  <c r="X317" i="27"/>
  <c r="X316" i="27"/>
  <c r="X315" i="27"/>
  <c r="X314" i="27"/>
  <c r="X313" i="27"/>
  <c r="X312" i="27"/>
  <c r="X311" i="27"/>
  <c r="X310" i="27"/>
  <c r="X309" i="27"/>
  <c r="X308" i="27"/>
  <c r="X307" i="27"/>
  <c r="X306" i="27"/>
  <c r="X305" i="27"/>
  <c r="X304" i="27"/>
  <c r="X303" i="27"/>
  <c r="X302" i="27"/>
  <c r="X301" i="27"/>
  <c r="X300" i="27"/>
  <c r="X299" i="27"/>
  <c r="X298" i="27"/>
  <c r="X297" i="27"/>
  <c r="X296" i="27"/>
  <c r="X295" i="27"/>
  <c r="X294" i="27"/>
  <c r="X293" i="27"/>
  <c r="X292" i="27"/>
  <c r="X291" i="27"/>
  <c r="X290" i="27"/>
  <c r="X289" i="27"/>
  <c r="X288" i="27"/>
  <c r="X287" i="27"/>
  <c r="X286" i="27"/>
  <c r="X285" i="27"/>
  <c r="X284" i="27"/>
  <c r="X283" i="27"/>
  <c r="X282" i="27"/>
  <c r="X281" i="27"/>
  <c r="X280" i="27"/>
  <c r="X279" i="27"/>
  <c r="X278" i="27"/>
  <c r="X277" i="27"/>
  <c r="X276" i="27"/>
  <c r="X275" i="27"/>
  <c r="X274" i="27"/>
  <c r="X273" i="27"/>
  <c r="X272" i="27"/>
  <c r="X271" i="27"/>
  <c r="X270" i="27"/>
  <c r="X269" i="27"/>
  <c r="X268" i="27"/>
  <c r="X267" i="27"/>
  <c r="X266" i="27"/>
  <c r="X265" i="27"/>
  <c r="X264" i="27"/>
  <c r="X263" i="27"/>
  <c r="X262" i="27"/>
  <c r="X261" i="27"/>
  <c r="X260" i="27"/>
  <c r="X259" i="27"/>
  <c r="X258" i="27"/>
  <c r="X257" i="27"/>
  <c r="X256" i="27"/>
  <c r="X255" i="27"/>
  <c r="X254" i="27"/>
  <c r="X253" i="27"/>
  <c r="X252" i="27"/>
  <c r="X251" i="27"/>
  <c r="X250" i="27"/>
  <c r="X249" i="27"/>
  <c r="X248" i="27"/>
  <c r="X247" i="27"/>
  <c r="X246" i="27"/>
  <c r="X245" i="27"/>
  <c r="X244" i="27"/>
  <c r="X243" i="27"/>
  <c r="X242" i="27"/>
  <c r="X241" i="27"/>
  <c r="X240" i="27"/>
  <c r="X239" i="27"/>
  <c r="X238" i="27"/>
  <c r="X237" i="27"/>
  <c r="X236" i="27"/>
  <c r="X235" i="27"/>
  <c r="X234" i="27"/>
  <c r="X233" i="27"/>
  <c r="X232" i="27"/>
  <c r="X231" i="27"/>
  <c r="X230" i="27"/>
  <c r="X229" i="27"/>
  <c r="X228" i="27"/>
  <c r="X227" i="27"/>
  <c r="X226" i="27"/>
  <c r="X225" i="27"/>
  <c r="X224" i="27"/>
  <c r="X223" i="27"/>
  <c r="X222" i="27"/>
  <c r="X221" i="27"/>
  <c r="X220" i="27"/>
  <c r="X219" i="27"/>
  <c r="X218" i="27"/>
  <c r="X217" i="27"/>
  <c r="X216" i="27"/>
  <c r="X215" i="27"/>
  <c r="X214" i="27"/>
  <c r="X213" i="27"/>
  <c r="X212" i="27"/>
  <c r="X211" i="27"/>
  <c r="X210" i="27"/>
  <c r="X209" i="27"/>
  <c r="X208" i="27"/>
  <c r="X207" i="27"/>
  <c r="X206" i="27"/>
  <c r="X205" i="27"/>
  <c r="X204" i="27"/>
  <c r="X203" i="27"/>
  <c r="X202" i="27"/>
  <c r="X201" i="27"/>
  <c r="X200" i="27"/>
  <c r="X199" i="27"/>
  <c r="X198" i="27"/>
  <c r="X197" i="27"/>
  <c r="X196" i="27"/>
  <c r="X195" i="27"/>
  <c r="X194" i="27"/>
  <c r="X193" i="27"/>
  <c r="X192" i="27"/>
  <c r="X191" i="27"/>
  <c r="X190" i="27"/>
  <c r="X189" i="27"/>
  <c r="X188" i="27"/>
  <c r="X187" i="27"/>
  <c r="X186" i="27"/>
  <c r="X185" i="27"/>
  <c r="X184" i="27"/>
  <c r="X183" i="27"/>
  <c r="X182" i="27"/>
  <c r="X181" i="27"/>
  <c r="X180" i="27"/>
  <c r="X179" i="27"/>
  <c r="X178" i="27"/>
  <c r="X177" i="27"/>
  <c r="X176" i="27"/>
  <c r="X175" i="27"/>
  <c r="X174" i="27"/>
  <c r="X173" i="27"/>
  <c r="X172" i="27"/>
  <c r="X171" i="27"/>
  <c r="X170" i="27"/>
  <c r="X169" i="27"/>
  <c r="X168" i="27"/>
  <c r="X167" i="27"/>
  <c r="X166" i="27"/>
  <c r="X165" i="27"/>
  <c r="X164" i="27"/>
  <c r="X163" i="27"/>
  <c r="X162" i="27"/>
  <c r="X161" i="27"/>
  <c r="X160" i="27"/>
  <c r="X159" i="27"/>
  <c r="X158" i="27"/>
  <c r="X157" i="27"/>
  <c r="X156" i="27"/>
  <c r="X155" i="27"/>
  <c r="X154" i="27"/>
  <c r="X153" i="27"/>
  <c r="X152" i="27"/>
  <c r="X151" i="27"/>
  <c r="X150" i="27"/>
  <c r="X149" i="27"/>
  <c r="X148" i="27"/>
  <c r="X147" i="27"/>
  <c r="X146" i="27"/>
  <c r="X145" i="27"/>
  <c r="X144" i="27"/>
  <c r="X143" i="27"/>
  <c r="X142" i="27"/>
  <c r="X141" i="27"/>
  <c r="X140" i="27"/>
  <c r="X139" i="27"/>
  <c r="X138" i="27"/>
  <c r="X137" i="27"/>
  <c r="X136" i="27"/>
  <c r="X135" i="27"/>
  <c r="X134" i="27"/>
  <c r="X133" i="27"/>
  <c r="X132" i="27"/>
  <c r="X131" i="27"/>
  <c r="X130" i="27"/>
  <c r="X129" i="27"/>
  <c r="X128" i="27"/>
  <c r="X127" i="27"/>
  <c r="X126" i="27"/>
  <c r="X125" i="27"/>
  <c r="X124" i="27"/>
  <c r="X123" i="27"/>
  <c r="X122" i="27"/>
  <c r="X121" i="27"/>
  <c r="X120" i="27"/>
  <c r="X119" i="27"/>
  <c r="X118" i="27"/>
  <c r="X117" i="27"/>
  <c r="X116" i="27"/>
  <c r="X115" i="27"/>
  <c r="X114" i="27"/>
  <c r="X113" i="27"/>
  <c r="X112" i="27"/>
  <c r="X111" i="27"/>
  <c r="X110" i="27"/>
  <c r="X109" i="27"/>
  <c r="X108" i="27"/>
  <c r="X107" i="27"/>
  <c r="X106" i="27"/>
  <c r="X105" i="27"/>
  <c r="X104" i="27"/>
  <c r="X103" i="27"/>
  <c r="X102" i="27"/>
  <c r="X101" i="27"/>
  <c r="X100" i="27"/>
  <c r="X99" i="27"/>
  <c r="X98" i="27"/>
  <c r="X97" i="27"/>
  <c r="X96" i="27"/>
  <c r="X95" i="27"/>
  <c r="X94" i="27"/>
  <c r="X93" i="27"/>
  <c r="X92" i="27"/>
  <c r="X91" i="27"/>
  <c r="X90" i="27"/>
  <c r="X89" i="27"/>
  <c r="X88" i="27"/>
  <c r="X87" i="27"/>
  <c r="X86" i="27"/>
  <c r="X85" i="27"/>
  <c r="X84" i="27"/>
  <c r="X83" i="27"/>
  <c r="X82" i="27"/>
  <c r="X81" i="27"/>
  <c r="X80" i="27"/>
  <c r="X79" i="27"/>
  <c r="X78" i="27"/>
  <c r="X77" i="27"/>
  <c r="X76" i="27"/>
  <c r="X75" i="27"/>
  <c r="X74" i="27"/>
  <c r="X73" i="27"/>
  <c r="X72" i="27"/>
  <c r="X71" i="27"/>
  <c r="X70" i="27"/>
  <c r="X69" i="27"/>
  <c r="X68" i="27"/>
  <c r="X67" i="27"/>
  <c r="X66" i="27"/>
  <c r="X65" i="27"/>
  <c r="X64" i="27"/>
  <c r="X63" i="27"/>
  <c r="X62" i="27"/>
  <c r="X61" i="27"/>
  <c r="X60" i="27"/>
  <c r="X59" i="27"/>
  <c r="X58" i="27"/>
  <c r="X57" i="27"/>
  <c r="X56" i="27"/>
  <c r="X55" i="27"/>
  <c r="X54" i="27"/>
  <c r="X53" i="27"/>
  <c r="X52" i="27"/>
  <c r="X51" i="27"/>
  <c r="X50" i="27"/>
  <c r="X49" i="27"/>
  <c r="X48" i="27"/>
  <c r="X47" i="27"/>
  <c r="X46" i="27"/>
  <c r="X45" i="27"/>
  <c r="X44" i="27"/>
  <c r="X43" i="27"/>
  <c r="X42" i="27"/>
  <c r="X41" i="27"/>
  <c r="X40" i="27"/>
  <c r="X39" i="27"/>
  <c r="X38" i="27"/>
  <c r="X37" i="27"/>
  <c r="X36" i="27"/>
  <c r="X35" i="27"/>
  <c r="X34" i="27"/>
  <c r="X33" i="27"/>
  <c r="X32" i="27"/>
  <c r="X31" i="27"/>
  <c r="X30" i="27"/>
  <c r="X29" i="27"/>
  <c r="X28" i="27"/>
  <c r="X27" i="27"/>
  <c r="X26" i="27"/>
  <c r="X25" i="27"/>
  <c r="X24" i="27"/>
  <c r="X23" i="27"/>
  <c r="X22" i="27"/>
  <c r="X21" i="27"/>
  <c r="X20" i="27"/>
  <c r="X19" i="27"/>
  <c r="X18" i="27"/>
  <c r="X17" i="27"/>
  <c r="X16" i="27"/>
  <c r="X15" i="27"/>
  <c r="X14" i="27"/>
  <c r="X13" i="27"/>
  <c r="X12" i="27"/>
  <c r="X11" i="27"/>
  <c r="X10" i="27"/>
  <c r="X9" i="27"/>
  <c r="X8" i="27"/>
  <c r="X7" i="27"/>
  <c r="X6" i="27"/>
  <c r="X5" i="27"/>
  <c r="X4" i="27"/>
  <c r="X3" i="27"/>
  <c r="X2" i="27"/>
  <c r="W382" i="27"/>
  <c r="W381" i="27"/>
  <c r="W380" i="27"/>
  <c r="W379" i="27"/>
  <c r="W378" i="27"/>
  <c r="W377" i="27"/>
  <c r="W376" i="27"/>
  <c r="W375" i="27"/>
  <c r="W374" i="27"/>
  <c r="W373" i="27"/>
  <c r="W372" i="27"/>
  <c r="W371" i="27"/>
  <c r="W370" i="27"/>
  <c r="W369" i="27"/>
  <c r="W368" i="27"/>
  <c r="W367" i="27"/>
  <c r="W366" i="27"/>
  <c r="W365" i="27"/>
  <c r="W364" i="27"/>
  <c r="W363" i="27"/>
  <c r="W362" i="27"/>
  <c r="W361" i="27"/>
  <c r="W360" i="27"/>
  <c r="W359" i="27"/>
  <c r="W358" i="27"/>
  <c r="W357" i="27"/>
  <c r="W356" i="27"/>
  <c r="W355" i="27"/>
  <c r="W354" i="27"/>
  <c r="W353" i="27"/>
  <c r="W352" i="27"/>
  <c r="W351" i="27"/>
  <c r="W350" i="27"/>
  <c r="W349" i="27"/>
  <c r="W348" i="27"/>
  <c r="W347" i="27"/>
  <c r="W346" i="27"/>
  <c r="W345" i="27"/>
  <c r="W344" i="27"/>
  <c r="W343" i="27"/>
  <c r="W342" i="27"/>
  <c r="W341" i="27"/>
  <c r="W340" i="27"/>
  <c r="W339" i="27"/>
  <c r="W338" i="27"/>
  <c r="W337" i="27"/>
  <c r="W336" i="27"/>
  <c r="W335" i="27"/>
  <c r="W334" i="27"/>
  <c r="W333" i="27"/>
  <c r="W332" i="27"/>
  <c r="W331" i="27"/>
  <c r="W330" i="27"/>
  <c r="W329" i="27"/>
  <c r="W328" i="27"/>
  <c r="W327" i="27"/>
  <c r="W326" i="27"/>
  <c r="W325" i="27"/>
  <c r="W324" i="27"/>
  <c r="W323" i="27"/>
  <c r="W322" i="27"/>
  <c r="W321" i="27"/>
  <c r="W320" i="27"/>
  <c r="W319" i="27"/>
  <c r="W318" i="27"/>
  <c r="W317" i="27"/>
  <c r="W316" i="27"/>
  <c r="W315" i="27"/>
  <c r="W314" i="27"/>
  <c r="W313" i="27"/>
  <c r="W312" i="27"/>
  <c r="W311" i="27"/>
  <c r="W310" i="27"/>
  <c r="W309" i="27"/>
  <c r="W308" i="27"/>
  <c r="W307" i="27"/>
  <c r="W306" i="27"/>
  <c r="W305" i="27"/>
  <c r="W304" i="27"/>
  <c r="W303" i="27"/>
  <c r="W302" i="27"/>
  <c r="W301" i="27"/>
  <c r="W300" i="27"/>
  <c r="W299" i="27"/>
  <c r="W298" i="27"/>
  <c r="W297" i="27"/>
  <c r="W296" i="27"/>
  <c r="W295" i="27"/>
  <c r="W294" i="27"/>
  <c r="W293" i="27"/>
  <c r="W292" i="27"/>
  <c r="W291" i="27"/>
  <c r="W290" i="27"/>
  <c r="W289" i="27"/>
  <c r="W288" i="27"/>
  <c r="W287" i="27"/>
  <c r="W286" i="27"/>
  <c r="W285" i="27"/>
  <c r="W284" i="27"/>
  <c r="W283" i="27"/>
  <c r="W282" i="27"/>
  <c r="W281" i="27"/>
  <c r="W280" i="27"/>
  <c r="W279" i="27"/>
  <c r="W278" i="27"/>
  <c r="W277" i="27"/>
  <c r="W276" i="27"/>
  <c r="W275" i="27"/>
  <c r="W274" i="27"/>
  <c r="W273" i="27"/>
  <c r="W272" i="27"/>
  <c r="W271" i="27"/>
  <c r="W270" i="27"/>
  <c r="W269" i="27"/>
  <c r="W268" i="27"/>
  <c r="W267" i="27"/>
  <c r="W266" i="27"/>
  <c r="W265" i="27"/>
  <c r="W264" i="27"/>
  <c r="W263" i="27"/>
  <c r="W262" i="27"/>
  <c r="W261" i="27"/>
  <c r="W260" i="27"/>
  <c r="W259" i="27"/>
  <c r="W258" i="27"/>
  <c r="W257" i="27"/>
  <c r="W256" i="27"/>
  <c r="W255" i="27"/>
  <c r="W254" i="27"/>
  <c r="W253" i="27"/>
  <c r="W252" i="27"/>
  <c r="W251" i="27"/>
  <c r="W250" i="27"/>
  <c r="W249" i="27"/>
  <c r="W248" i="27"/>
  <c r="W247" i="27"/>
  <c r="W246" i="27"/>
  <c r="W245" i="27"/>
  <c r="W244" i="27"/>
  <c r="W243" i="27"/>
  <c r="W242" i="27"/>
  <c r="W241" i="27"/>
  <c r="W240" i="27"/>
  <c r="W239" i="27"/>
  <c r="W238" i="27"/>
  <c r="W237" i="27"/>
  <c r="W236" i="27"/>
  <c r="W235" i="27"/>
  <c r="W234" i="27"/>
  <c r="W233" i="27"/>
  <c r="W232" i="27"/>
  <c r="W231" i="27"/>
  <c r="W230" i="27"/>
  <c r="W229" i="27"/>
  <c r="W228" i="27"/>
  <c r="W227" i="27"/>
  <c r="W226" i="27"/>
  <c r="W225" i="27"/>
  <c r="W224" i="27"/>
  <c r="W223" i="27"/>
  <c r="W222" i="27"/>
  <c r="W221" i="27"/>
  <c r="W220" i="27"/>
  <c r="W219" i="27"/>
  <c r="W218" i="27"/>
  <c r="W217" i="27"/>
  <c r="W216" i="27"/>
  <c r="W215" i="27"/>
  <c r="W214" i="27"/>
  <c r="W213" i="27"/>
  <c r="W212" i="27"/>
  <c r="W211" i="27"/>
  <c r="W210" i="27"/>
  <c r="W209" i="27"/>
  <c r="W208" i="27"/>
  <c r="W207" i="27"/>
  <c r="W206" i="27"/>
  <c r="W205" i="27"/>
  <c r="W204" i="27"/>
  <c r="W203" i="27"/>
  <c r="W202" i="27"/>
  <c r="W201" i="27"/>
  <c r="W200" i="27"/>
  <c r="W199" i="27"/>
  <c r="W198" i="27"/>
  <c r="W197" i="27"/>
  <c r="W196" i="27"/>
  <c r="W195" i="27"/>
  <c r="W194" i="27"/>
  <c r="W193" i="27"/>
  <c r="W192" i="27"/>
  <c r="W191" i="27"/>
  <c r="W190" i="27"/>
  <c r="W189" i="27"/>
  <c r="W188" i="27"/>
  <c r="W187" i="27"/>
  <c r="W186" i="27"/>
  <c r="W185" i="27"/>
  <c r="W184" i="27"/>
  <c r="W183" i="27"/>
  <c r="W182" i="27"/>
  <c r="W181" i="27"/>
  <c r="W180" i="27"/>
  <c r="W179" i="27"/>
  <c r="W178" i="27"/>
  <c r="W177" i="27"/>
  <c r="W176" i="27"/>
  <c r="W175" i="27"/>
  <c r="W174" i="27"/>
  <c r="W173" i="27"/>
  <c r="W172" i="27"/>
  <c r="W171" i="27"/>
  <c r="W170" i="27"/>
  <c r="W169" i="27"/>
  <c r="W168" i="27"/>
  <c r="W167" i="27"/>
  <c r="W166" i="27"/>
  <c r="W165" i="27"/>
  <c r="W164" i="27"/>
  <c r="W163" i="27"/>
  <c r="W162" i="27"/>
  <c r="W161" i="27"/>
  <c r="W160" i="27"/>
  <c r="W159" i="27"/>
  <c r="W158" i="27"/>
  <c r="W157" i="27"/>
  <c r="W156" i="27"/>
  <c r="W155" i="27"/>
  <c r="W154" i="27"/>
  <c r="W153" i="27"/>
  <c r="W152" i="27"/>
  <c r="W151" i="27"/>
  <c r="W150" i="27"/>
  <c r="W149" i="27"/>
  <c r="W148" i="27"/>
  <c r="W147" i="27"/>
  <c r="W146" i="27"/>
  <c r="W145" i="27"/>
  <c r="W144" i="27"/>
  <c r="W143" i="27"/>
  <c r="W142" i="27"/>
  <c r="W141" i="27"/>
  <c r="W140" i="27"/>
  <c r="W139" i="27"/>
  <c r="W138" i="27"/>
  <c r="W137" i="27"/>
  <c r="W136" i="27"/>
  <c r="W135" i="27"/>
  <c r="W134" i="27"/>
  <c r="W133" i="27"/>
  <c r="W132" i="27"/>
  <c r="W131" i="27"/>
  <c r="W130" i="27"/>
  <c r="W129" i="27"/>
  <c r="W128" i="27"/>
  <c r="W127" i="27"/>
  <c r="W126" i="27"/>
  <c r="W125" i="27"/>
  <c r="W124" i="27"/>
  <c r="W123" i="27"/>
  <c r="W122" i="27"/>
  <c r="W121" i="27"/>
  <c r="W120" i="27"/>
  <c r="W119" i="27"/>
  <c r="W118" i="27"/>
  <c r="W117" i="27"/>
  <c r="W116" i="27"/>
  <c r="W115" i="27"/>
  <c r="W114" i="27"/>
  <c r="W113" i="27"/>
  <c r="W112" i="27"/>
  <c r="W111" i="27"/>
  <c r="W110" i="27"/>
  <c r="W109" i="27"/>
  <c r="W108" i="27"/>
  <c r="W107" i="27"/>
  <c r="W106" i="27"/>
  <c r="W105" i="27"/>
  <c r="W104" i="27"/>
  <c r="W103" i="27"/>
  <c r="W102" i="27"/>
  <c r="W101" i="27"/>
  <c r="W100" i="27"/>
  <c r="W99" i="27"/>
  <c r="W98" i="27"/>
  <c r="W97" i="27"/>
  <c r="W96" i="27"/>
  <c r="W95" i="27"/>
  <c r="W94" i="27"/>
  <c r="W93" i="27"/>
  <c r="W92" i="27"/>
  <c r="W91" i="27"/>
  <c r="W90" i="27"/>
  <c r="W89" i="27"/>
  <c r="W88" i="27"/>
  <c r="W87" i="27"/>
  <c r="W86" i="27"/>
  <c r="W85" i="27"/>
  <c r="W84" i="27"/>
  <c r="W83" i="27"/>
  <c r="W82" i="27"/>
  <c r="W81" i="27"/>
  <c r="W80" i="27"/>
  <c r="W79" i="27"/>
  <c r="W78" i="27"/>
  <c r="W77" i="27"/>
  <c r="W76" i="27"/>
  <c r="W75" i="27"/>
  <c r="W74" i="27"/>
  <c r="W73" i="27"/>
  <c r="W72" i="27"/>
  <c r="W71" i="27"/>
  <c r="W70" i="27"/>
  <c r="W69" i="27"/>
  <c r="W68" i="27"/>
  <c r="W67" i="27"/>
  <c r="W66" i="27"/>
  <c r="W65" i="27"/>
  <c r="W64" i="27"/>
  <c r="W63" i="27"/>
  <c r="W62" i="27"/>
  <c r="W61" i="27"/>
  <c r="W60" i="27"/>
  <c r="W59" i="27"/>
  <c r="W58" i="27"/>
  <c r="W57" i="27"/>
  <c r="W56" i="27"/>
  <c r="W55" i="27"/>
  <c r="W54" i="27"/>
  <c r="W53" i="27"/>
  <c r="W52" i="27"/>
  <c r="W51" i="27"/>
  <c r="W50" i="27"/>
  <c r="W49" i="27"/>
  <c r="W48" i="27"/>
  <c r="W47" i="27"/>
  <c r="W46" i="27"/>
  <c r="W45" i="27"/>
  <c r="W44" i="27"/>
  <c r="W43" i="27"/>
  <c r="W42" i="27"/>
  <c r="W41" i="27"/>
  <c r="W40" i="27"/>
  <c r="W39" i="27"/>
  <c r="W38" i="27"/>
  <c r="W37" i="27"/>
  <c r="W36" i="27"/>
  <c r="W35" i="27"/>
  <c r="W34" i="27"/>
  <c r="W33" i="27"/>
  <c r="W32" i="27"/>
  <c r="W31" i="27"/>
  <c r="W30" i="27"/>
  <c r="W29" i="27"/>
  <c r="W28" i="27"/>
  <c r="W27" i="27"/>
  <c r="W26" i="27"/>
  <c r="W25" i="27"/>
  <c r="W24" i="27"/>
  <c r="W23" i="27"/>
  <c r="W22" i="27"/>
  <c r="W21" i="27"/>
  <c r="W20" i="27"/>
  <c r="W19" i="27"/>
  <c r="W18" i="27"/>
  <c r="W17" i="27"/>
  <c r="W16" i="27"/>
  <c r="W15" i="27"/>
  <c r="W14" i="27"/>
  <c r="W13" i="27"/>
  <c r="W12" i="27"/>
  <c r="W11" i="27"/>
  <c r="W10" i="27"/>
  <c r="W9" i="27"/>
  <c r="W8" i="27"/>
  <c r="W7" i="27"/>
  <c r="W6" i="27"/>
  <c r="W5" i="27"/>
  <c r="W4" i="27"/>
  <c r="W3" i="27"/>
  <c r="W2" i="27"/>
  <c r="O382" i="27"/>
  <c r="O381" i="27"/>
  <c r="O380" i="27"/>
  <c r="O379" i="27"/>
  <c r="O378" i="27"/>
  <c r="O377" i="27"/>
  <c r="O376" i="27"/>
  <c r="O375" i="27"/>
  <c r="O374" i="27"/>
  <c r="O373" i="27"/>
  <c r="O372" i="27"/>
  <c r="O371" i="27"/>
  <c r="O370" i="27"/>
  <c r="O369" i="27"/>
  <c r="O368" i="27"/>
  <c r="O367" i="27"/>
  <c r="O366" i="27"/>
  <c r="O365" i="27"/>
  <c r="O364" i="27"/>
  <c r="O363" i="27"/>
  <c r="O362" i="27"/>
  <c r="O361" i="27"/>
  <c r="O360" i="27"/>
  <c r="O359" i="27"/>
  <c r="O358" i="27"/>
  <c r="O357" i="27"/>
  <c r="O356" i="27"/>
  <c r="O355" i="27"/>
  <c r="O354" i="27"/>
  <c r="O353" i="27"/>
  <c r="O352" i="27"/>
  <c r="O351" i="27"/>
  <c r="O350" i="27"/>
  <c r="O349" i="27"/>
  <c r="O348" i="27"/>
  <c r="O347" i="27"/>
  <c r="O346" i="27"/>
  <c r="O345" i="27"/>
  <c r="O344" i="27"/>
  <c r="O343" i="27"/>
  <c r="O342" i="27"/>
  <c r="O341" i="27"/>
  <c r="O340" i="27"/>
  <c r="O339" i="27"/>
  <c r="O338" i="27"/>
  <c r="O337" i="27"/>
  <c r="O336" i="27"/>
  <c r="O335" i="27"/>
  <c r="O334" i="27"/>
  <c r="O333" i="27"/>
  <c r="O332" i="27"/>
  <c r="O331" i="27"/>
  <c r="O330" i="27"/>
  <c r="O329" i="27"/>
  <c r="O328" i="27"/>
  <c r="O327" i="27"/>
  <c r="O326" i="27"/>
  <c r="O325" i="27"/>
  <c r="O324" i="27"/>
  <c r="O323" i="27"/>
  <c r="O322" i="27"/>
  <c r="O321" i="27"/>
  <c r="O320" i="27"/>
  <c r="O319" i="27"/>
  <c r="O318" i="27"/>
  <c r="O317" i="27"/>
  <c r="O316" i="27"/>
  <c r="O315" i="27"/>
  <c r="O314" i="27"/>
  <c r="O313" i="27"/>
  <c r="O312" i="27"/>
  <c r="O311" i="27"/>
  <c r="O310" i="27"/>
  <c r="O309" i="27"/>
  <c r="O308" i="27"/>
  <c r="O307" i="27"/>
  <c r="O306" i="27"/>
  <c r="O305" i="27"/>
  <c r="O304" i="27"/>
  <c r="O303" i="27"/>
  <c r="O302" i="27"/>
  <c r="O301" i="27"/>
  <c r="O300" i="27"/>
  <c r="O299" i="27"/>
  <c r="O298" i="27"/>
  <c r="O297" i="27"/>
  <c r="O296" i="27"/>
  <c r="O295" i="27"/>
  <c r="O294" i="27"/>
  <c r="O293" i="27"/>
  <c r="O292" i="27"/>
  <c r="O291" i="27"/>
  <c r="O290" i="27"/>
  <c r="O289" i="27"/>
  <c r="O288" i="27"/>
  <c r="O287" i="27"/>
  <c r="O286" i="27"/>
  <c r="O285" i="27"/>
  <c r="O284" i="27"/>
  <c r="O283" i="27"/>
  <c r="O282" i="27"/>
  <c r="O281" i="27"/>
  <c r="O280" i="27"/>
  <c r="O279" i="27"/>
  <c r="O278" i="27"/>
  <c r="O277" i="27"/>
  <c r="O276" i="27"/>
  <c r="O275" i="27"/>
  <c r="O274" i="27"/>
  <c r="O273" i="27"/>
  <c r="O272" i="27"/>
  <c r="O271" i="27"/>
  <c r="O270" i="27"/>
  <c r="O269" i="27"/>
  <c r="O268" i="27"/>
  <c r="O267" i="27"/>
  <c r="O266" i="27"/>
  <c r="O265" i="27"/>
  <c r="O264" i="27"/>
  <c r="O263" i="27"/>
  <c r="O262" i="27"/>
  <c r="O261" i="27"/>
  <c r="O260" i="27"/>
  <c r="O259" i="27"/>
  <c r="O258" i="27"/>
  <c r="O257" i="27"/>
  <c r="O256" i="27"/>
  <c r="O255" i="27"/>
  <c r="O254" i="27"/>
  <c r="O253" i="27"/>
  <c r="O252" i="27"/>
  <c r="O251" i="27"/>
  <c r="O250" i="27"/>
  <c r="O249" i="27"/>
  <c r="O248" i="27"/>
  <c r="O247" i="27"/>
  <c r="O246" i="27"/>
  <c r="O245" i="27"/>
  <c r="O244" i="27"/>
  <c r="O243" i="27"/>
  <c r="O242" i="27"/>
  <c r="O241" i="27"/>
  <c r="O240" i="27"/>
  <c r="O239" i="27"/>
  <c r="O238" i="27"/>
  <c r="O237" i="27"/>
  <c r="O236" i="27"/>
  <c r="O235" i="27"/>
  <c r="O234" i="27"/>
  <c r="O233" i="27"/>
  <c r="O232" i="27"/>
  <c r="O231" i="27"/>
  <c r="O230" i="27"/>
  <c r="O229" i="27"/>
  <c r="O228" i="27"/>
  <c r="O227" i="27"/>
  <c r="O226" i="27"/>
  <c r="O225" i="27"/>
  <c r="O224" i="27"/>
  <c r="O223" i="27"/>
  <c r="O222" i="27"/>
  <c r="O221" i="27"/>
  <c r="O220" i="27"/>
  <c r="O219" i="27"/>
  <c r="O218" i="27"/>
  <c r="O217" i="27"/>
  <c r="O216" i="27"/>
  <c r="O215" i="27"/>
  <c r="O214" i="27"/>
  <c r="O213" i="27"/>
  <c r="O212" i="27"/>
  <c r="O211" i="27"/>
  <c r="O210" i="27"/>
  <c r="O209" i="27"/>
  <c r="O208" i="27"/>
  <c r="O207" i="27"/>
  <c r="O206" i="27"/>
  <c r="O205" i="27"/>
  <c r="O204" i="27"/>
  <c r="O203" i="27"/>
  <c r="O202" i="27"/>
  <c r="O201" i="27"/>
  <c r="O200" i="27"/>
  <c r="O199" i="27"/>
  <c r="O198" i="27"/>
  <c r="O197" i="27"/>
  <c r="O196" i="27"/>
  <c r="O195" i="27"/>
  <c r="O194" i="27"/>
  <c r="O193" i="27"/>
  <c r="O192" i="27"/>
  <c r="O191" i="27"/>
  <c r="O190" i="27"/>
  <c r="O189" i="27"/>
  <c r="O188" i="27"/>
  <c r="O187" i="27"/>
  <c r="O186" i="27"/>
  <c r="O185" i="27"/>
  <c r="O184" i="27"/>
  <c r="O183" i="27"/>
  <c r="O182" i="27"/>
  <c r="O181" i="27"/>
  <c r="O180" i="27"/>
  <c r="O179" i="27"/>
  <c r="O178" i="27"/>
  <c r="O177" i="27"/>
  <c r="O176" i="27"/>
  <c r="O175" i="27"/>
  <c r="O174" i="27"/>
  <c r="O173" i="27"/>
  <c r="O172" i="27"/>
  <c r="O171" i="27"/>
  <c r="O170" i="27"/>
  <c r="O169" i="27"/>
  <c r="O168" i="27"/>
  <c r="O167" i="27"/>
  <c r="O166" i="27"/>
  <c r="O165" i="27"/>
  <c r="O164" i="27"/>
  <c r="O163" i="27"/>
  <c r="O162" i="27"/>
  <c r="O161" i="27"/>
  <c r="O160" i="27"/>
  <c r="O159" i="27"/>
  <c r="O158" i="27"/>
  <c r="O157" i="27"/>
  <c r="O156" i="27"/>
  <c r="O155" i="27"/>
  <c r="O154" i="27"/>
  <c r="O153" i="27"/>
  <c r="O152" i="27"/>
  <c r="O151" i="27"/>
  <c r="O150" i="27"/>
  <c r="O149" i="27"/>
  <c r="O148" i="27"/>
  <c r="O147" i="27"/>
  <c r="O146" i="27"/>
  <c r="O145" i="27"/>
  <c r="O144" i="27"/>
  <c r="O143" i="27"/>
  <c r="O142" i="27"/>
  <c r="O141" i="27"/>
  <c r="O140" i="27"/>
  <c r="O139" i="27"/>
  <c r="O138" i="27"/>
  <c r="O137" i="27"/>
  <c r="O136" i="27"/>
  <c r="O135" i="27"/>
  <c r="O134" i="27"/>
  <c r="O133" i="27"/>
  <c r="O132" i="27"/>
  <c r="O131" i="27"/>
  <c r="O130" i="27"/>
  <c r="O129" i="27"/>
  <c r="O128" i="27"/>
  <c r="O127" i="27"/>
  <c r="O126" i="27"/>
  <c r="O125" i="27"/>
  <c r="O124" i="27"/>
  <c r="O123" i="27"/>
  <c r="O122" i="27"/>
  <c r="O121" i="27"/>
  <c r="O120" i="27"/>
  <c r="O119" i="27"/>
  <c r="O118" i="27"/>
  <c r="O117" i="27"/>
  <c r="O116" i="27"/>
  <c r="O115" i="27"/>
  <c r="O114" i="27"/>
  <c r="O113" i="27"/>
  <c r="O112" i="27"/>
  <c r="O111" i="27"/>
  <c r="O110" i="27"/>
  <c r="O109" i="27"/>
  <c r="O108" i="27"/>
  <c r="O107" i="27"/>
  <c r="O106" i="27"/>
  <c r="O105" i="27"/>
  <c r="O104" i="27"/>
  <c r="O103" i="27"/>
  <c r="O102" i="27"/>
  <c r="O101" i="27"/>
  <c r="O100" i="27"/>
  <c r="O99" i="27"/>
  <c r="O98" i="27"/>
  <c r="O97" i="27"/>
  <c r="O96" i="27"/>
  <c r="O95" i="27"/>
  <c r="O94" i="27"/>
  <c r="O93" i="27"/>
  <c r="O92" i="27"/>
  <c r="O91" i="27"/>
  <c r="O90" i="27"/>
  <c r="O89" i="27"/>
  <c r="O88" i="27"/>
  <c r="O87" i="27"/>
  <c r="O86" i="27"/>
  <c r="O85" i="27"/>
  <c r="O84" i="27"/>
  <c r="O83" i="27"/>
  <c r="O82" i="27"/>
  <c r="O81" i="27"/>
  <c r="O80" i="27"/>
  <c r="O79" i="27"/>
  <c r="O78" i="27"/>
  <c r="O77" i="27"/>
  <c r="O76" i="27"/>
  <c r="O75" i="27"/>
  <c r="O74" i="27"/>
  <c r="O73" i="27"/>
  <c r="O72" i="27"/>
  <c r="O71" i="27"/>
  <c r="O70" i="27"/>
  <c r="O69" i="27"/>
  <c r="O68" i="27"/>
  <c r="O67" i="27"/>
  <c r="O66" i="27"/>
  <c r="O65" i="27"/>
  <c r="O64" i="27"/>
  <c r="O63" i="27"/>
  <c r="O62" i="27"/>
  <c r="O61" i="27"/>
  <c r="O60" i="27"/>
  <c r="O59" i="27"/>
  <c r="O58" i="27"/>
  <c r="O57" i="27"/>
  <c r="O56" i="27"/>
  <c r="O55" i="27"/>
  <c r="O54" i="27"/>
  <c r="O53" i="27"/>
  <c r="O52" i="27"/>
  <c r="O51" i="27"/>
  <c r="O50" i="27"/>
  <c r="O49" i="27"/>
  <c r="O48" i="27"/>
  <c r="O47" i="27"/>
  <c r="O46" i="27"/>
  <c r="O45" i="27"/>
  <c r="O44" i="27"/>
  <c r="O43" i="27"/>
  <c r="O42" i="27"/>
  <c r="O41" i="27"/>
  <c r="O40" i="27"/>
  <c r="O39" i="27"/>
  <c r="O38" i="27"/>
  <c r="O37" i="27"/>
  <c r="O36" i="27"/>
  <c r="O35" i="27"/>
  <c r="O34" i="27"/>
  <c r="O33" i="27"/>
  <c r="O32" i="27"/>
  <c r="O31" i="27"/>
  <c r="O30" i="27"/>
  <c r="O29" i="27"/>
  <c r="O28" i="27"/>
  <c r="O27" i="27"/>
  <c r="O26" i="27"/>
  <c r="O25" i="27"/>
  <c r="O24" i="27"/>
  <c r="O23" i="27"/>
  <c r="O22" i="27"/>
  <c r="O21" i="27"/>
  <c r="O20" i="27"/>
  <c r="O19" i="27"/>
  <c r="O18" i="27"/>
  <c r="O17" i="27"/>
  <c r="O16" i="27"/>
  <c r="O15" i="27"/>
  <c r="O14" i="27"/>
  <c r="O13" i="27"/>
  <c r="O12" i="27"/>
  <c r="O11" i="27"/>
  <c r="O10" i="27"/>
  <c r="O9" i="27"/>
  <c r="O8" i="27"/>
  <c r="O7" i="27"/>
  <c r="O6" i="27"/>
  <c r="O5" i="27"/>
  <c r="O4" i="27"/>
  <c r="O3" i="27"/>
  <c r="O2" i="27"/>
  <c r="A78" i="28"/>
  <c r="A199" i="28"/>
  <c r="A198" i="28"/>
  <c r="A197" i="28"/>
  <c r="A196" i="28"/>
  <c r="A195" i="28"/>
  <c r="A224" i="28"/>
  <c r="A211" i="28"/>
  <c r="A194" i="28"/>
  <c r="A382" i="28"/>
  <c r="A193" i="28"/>
  <c r="A192" i="28"/>
  <c r="A191" i="28"/>
  <c r="A190" i="28"/>
  <c r="A189" i="28"/>
  <c r="A9" i="28"/>
  <c r="A188" i="28"/>
  <c r="A206" i="28"/>
  <c r="A187" i="28"/>
  <c r="A186" i="28"/>
  <c r="A185" i="28"/>
  <c r="A184" i="28"/>
  <c r="A183" i="28"/>
  <c r="A182" i="28"/>
  <c r="A181" i="28"/>
  <c r="A180" i="28"/>
  <c r="A179" i="28"/>
  <c r="A30" i="28"/>
  <c r="A283" i="28"/>
  <c r="A280" i="28"/>
  <c r="A354" i="28"/>
  <c r="A342" i="28"/>
  <c r="A178" i="28"/>
  <c r="A379" i="28"/>
  <c r="A177" i="28"/>
  <c r="A176" i="28"/>
  <c r="A175" i="28"/>
  <c r="A174" i="28"/>
  <c r="A29" i="28"/>
  <c r="A370" i="28"/>
  <c r="A28" i="28"/>
  <c r="A69" i="28"/>
  <c r="A27" i="28"/>
  <c r="A173" i="28"/>
  <c r="A172" i="28"/>
  <c r="A3" i="28"/>
  <c r="A171" i="28"/>
  <c r="A170" i="28"/>
  <c r="A169" i="28"/>
  <c r="A254" i="28"/>
  <c r="A168" i="28"/>
  <c r="A71" i="28"/>
  <c r="A35" i="28"/>
  <c r="A26" i="28"/>
  <c r="A378" i="28"/>
  <c r="A167" i="28"/>
  <c r="A166" i="28"/>
  <c r="A165" i="28"/>
  <c r="A164" i="28"/>
  <c r="A74" i="28"/>
  <c r="A163" i="28"/>
  <c r="A372" i="28"/>
  <c r="A279" i="28"/>
  <c r="A162" i="28"/>
  <c r="A25" i="28"/>
  <c r="A161" i="28"/>
  <c r="A251" i="28"/>
  <c r="A297" i="28"/>
  <c r="A160" i="28"/>
  <c r="A159" i="28"/>
  <c r="A243" i="28"/>
  <c r="A158" i="28"/>
  <c r="A157" i="28"/>
  <c r="A336" i="28"/>
  <c r="A315" i="28"/>
  <c r="A294" i="28"/>
  <c r="A4" i="28"/>
  <c r="A296" i="28"/>
  <c r="A295" i="28"/>
  <c r="A5" i="28"/>
  <c r="A156" i="28"/>
  <c r="A155" i="28"/>
  <c r="A154" i="28"/>
  <c r="A153" i="28"/>
  <c r="A152" i="28"/>
  <c r="A203" i="28"/>
  <c r="A260" i="28"/>
  <c r="A369" i="28"/>
  <c r="A223" i="28"/>
  <c r="A151" i="28"/>
  <c r="A230" i="28"/>
  <c r="A24" i="28"/>
  <c r="A278" i="28"/>
  <c r="A218" i="28"/>
  <c r="A150" i="28"/>
  <c r="A304" i="28"/>
  <c r="A277" i="28"/>
  <c r="A284" i="28"/>
  <c r="A346" i="28"/>
  <c r="A149" i="28"/>
  <c r="A148" i="28"/>
  <c r="A308" i="28"/>
  <c r="A311" i="28"/>
  <c r="A72" i="28"/>
  <c r="A147" i="28"/>
  <c r="A146" i="28"/>
  <c r="A302" i="28"/>
  <c r="A145" i="28"/>
  <c r="A301" i="28"/>
  <c r="A144" i="28"/>
  <c r="A347" i="28"/>
  <c r="A143" i="28"/>
  <c r="A142" i="28"/>
  <c r="A348" i="28"/>
  <c r="A360" i="28"/>
  <c r="A365" i="28"/>
  <c r="A141" i="28"/>
  <c r="A140" i="28"/>
  <c r="A353" i="28"/>
  <c r="A377" i="28"/>
  <c r="A376" i="28"/>
  <c r="A361" i="28"/>
  <c r="A375" i="28"/>
  <c r="A368" i="28"/>
  <c r="A139" i="28"/>
  <c r="A68" i="28"/>
  <c r="A202" i="28"/>
  <c r="A36" i="28"/>
  <c r="A256" i="28"/>
  <c r="A32" i="28"/>
  <c r="A138" i="28"/>
  <c r="A276" i="28"/>
  <c r="A137" i="28"/>
  <c r="A136" i="28"/>
  <c r="A366" i="28"/>
  <c r="A135" i="28"/>
  <c r="A67" i="28"/>
  <c r="A270" i="28"/>
  <c r="A66" i="28"/>
  <c r="A65" i="28"/>
  <c r="A23" i="28"/>
  <c r="A134" i="28"/>
  <c r="A46" i="28"/>
  <c r="A22" i="28"/>
  <c r="A133" i="28"/>
  <c r="A132" i="28"/>
  <c r="A362" i="28"/>
  <c r="A64" i="28"/>
  <c r="A275" i="28"/>
  <c r="A131" i="28"/>
  <c r="A130" i="28"/>
  <c r="A2" i="28"/>
  <c r="A129" i="28"/>
  <c r="A128" i="28"/>
  <c r="A127" i="28"/>
  <c r="A371" i="28"/>
  <c r="A126" i="28"/>
  <c r="A358" i="28"/>
  <c r="A125" i="28"/>
  <c r="A351" i="28"/>
  <c r="A313" i="28"/>
  <c r="A124" i="28"/>
  <c r="A239" i="28"/>
  <c r="A225" i="28"/>
  <c r="A208" i="28"/>
  <c r="A47" i="28"/>
  <c r="A209" i="28"/>
  <c r="A312" i="28"/>
  <c r="A48" i="28"/>
  <c r="A123" i="28"/>
  <c r="A291" i="28"/>
  <c r="A357" i="28"/>
  <c r="A40" i="28"/>
  <c r="A43" i="28"/>
  <c r="A269" i="28"/>
  <c r="A282" i="28"/>
  <c r="A63" i="28"/>
  <c r="A41" i="28"/>
  <c r="A215" i="28"/>
  <c r="A248" i="28"/>
  <c r="A122" i="28"/>
  <c r="A42" i="28"/>
  <c r="A219" i="28"/>
  <c r="A222" i="28"/>
  <c r="A21" i="28"/>
  <c r="A20" i="28"/>
  <c r="A213" i="28"/>
  <c r="A19" i="28"/>
  <c r="A212" i="28"/>
  <c r="A18" i="28"/>
  <c r="A249" i="28"/>
  <c r="A318" i="28"/>
  <c r="A121" i="28"/>
  <c r="A250" i="28"/>
  <c r="A262" i="28"/>
  <c r="A267" i="28"/>
  <c r="A120" i="28"/>
  <c r="A325" i="28"/>
  <c r="A255" i="28"/>
  <c r="A314" i="28"/>
  <c r="A300" i="28"/>
  <c r="A263" i="28"/>
  <c r="A274" i="28"/>
  <c r="A33" i="28"/>
  <c r="A17" i="28"/>
  <c r="A16" i="28"/>
  <c r="A15" i="28"/>
  <c r="A119" i="28"/>
  <c r="A289" i="28"/>
  <c r="A118" i="28"/>
  <c r="A320" i="28"/>
  <c r="A117" i="28"/>
  <c r="A62" i="28"/>
  <c r="A116" i="28"/>
  <c r="A334" i="28"/>
  <c r="A264" i="28"/>
  <c r="A115" i="28"/>
  <c r="A14" i="28"/>
  <c r="A45" i="28"/>
  <c r="A293" i="28"/>
  <c r="A329" i="28"/>
  <c r="A339" i="28"/>
  <c r="A310" i="28"/>
  <c r="A303" i="28"/>
  <c r="A253" i="28"/>
  <c r="A340" i="28"/>
  <c r="A6" i="28"/>
  <c r="A331" i="28"/>
  <c r="A381" i="28"/>
  <c r="A259" i="28"/>
  <c r="A373" i="28"/>
  <c r="A76" i="28"/>
  <c r="A201" i="28"/>
  <c r="A75" i="28"/>
  <c r="A333" i="28"/>
  <c r="A292" i="28"/>
  <c r="A61" i="28"/>
  <c r="A60" i="28"/>
  <c r="A343" i="28"/>
  <c r="A59" i="28"/>
  <c r="A227" i="28"/>
  <c r="A8" i="28"/>
  <c r="A328" i="28"/>
  <c r="A231" i="28"/>
  <c r="A58" i="28"/>
  <c r="A57" i="28"/>
  <c r="A56" i="28"/>
  <c r="A114" i="28"/>
  <c r="A316" i="28"/>
  <c r="A113" i="28"/>
  <c r="A327" i="28"/>
  <c r="A352" i="28"/>
  <c r="A330" i="28"/>
  <c r="A55" i="28"/>
  <c r="A323" i="28"/>
  <c r="A235" i="28"/>
  <c r="A242" i="28"/>
  <c r="A221" i="28"/>
  <c r="A214" i="28"/>
  <c r="A49" i="28"/>
  <c r="A332" i="28"/>
  <c r="A237" i="28"/>
  <c r="A51" i="28"/>
  <c r="A234" i="28"/>
  <c r="A286" i="28"/>
  <c r="A226" i="28"/>
  <c r="A285" i="28"/>
  <c r="A233" i="28"/>
  <c r="A236" i="28"/>
  <c r="A298" i="28"/>
  <c r="A204" i="28"/>
  <c r="A257" i="28"/>
  <c r="A355" i="28"/>
  <c r="A217" i="28"/>
  <c r="A112" i="28"/>
  <c r="A240" i="28"/>
  <c r="A54" i="28"/>
  <c r="A345" i="28"/>
  <c r="A244" i="28"/>
  <c r="A265" i="28"/>
  <c r="A306" i="28"/>
  <c r="A111" i="28"/>
  <c r="A261" i="28"/>
  <c r="A200" i="28"/>
  <c r="A380" i="28"/>
  <c r="A337" i="28"/>
  <c r="A246" i="28"/>
  <c r="A13" i="28"/>
  <c r="A12" i="28"/>
  <c r="A252" i="28"/>
  <c r="A341" i="28"/>
  <c r="A363" i="28"/>
  <c r="A110" i="28"/>
  <c r="A109" i="28"/>
  <c r="A359" i="28"/>
  <c r="A281" i="28"/>
  <c r="A321" i="28"/>
  <c r="A287" i="28"/>
  <c r="A258" i="28"/>
  <c r="A108" i="28"/>
  <c r="A344" i="28"/>
  <c r="A107" i="28"/>
  <c r="A205" i="28"/>
  <c r="A106" i="28"/>
  <c r="A350" i="28"/>
  <c r="A349" i="28"/>
  <c r="A241" i="28"/>
  <c r="A50" i="28"/>
  <c r="A44" i="28"/>
  <c r="A73" i="28"/>
  <c r="A324" i="28"/>
  <c r="A70" i="28"/>
  <c r="A53" i="28"/>
  <c r="A228" i="28"/>
  <c r="A105" i="28"/>
  <c r="A104" i="28"/>
  <c r="A103" i="28"/>
  <c r="A102" i="28"/>
  <c r="A101" i="28"/>
  <c r="A238" i="28"/>
  <c r="A216" i="28"/>
  <c r="A100" i="28"/>
  <c r="A374" i="28"/>
  <c r="A99" i="28"/>
  <c r="A356" i="28"/>
  <c r="A307" i="28"/>
  <c r="A266" i="28"/>
  <c r="A98" i="28"/>
  <c r="A232" i="28"/>
  <c r="A97" i="28"/>
  <c r="A31" i="28"/>
  <c r="A210" i="28"/>
  <c r="A96" i="28"/>
  <c r="A288" i="28"/>
  <c r="A220" i="28"/>
  <c r="A95" i="28"/>
  <c r="A268" i="28"/>
  <c r="A94" i="28"/>
  <c r="A317" i="28"/>
  <c r="A338" i="28"/>
  <c r="A7" i="28"/>
  <c r="A207" i="28"/>
  <c r="A11" i="28"/>
  <c r="A273" i="28"/>
  <c r="A38" i="28"/>
  <c r="A37" i="28"/>
  <c r="A39" i="28"/>
  <c r="A34" i="28"/>
  <c r="A10" i="28"/>
  <c r="A319" i="28"/>
  <c r="A52" i="28"/>
  <c r="A93" i="28"/>
  <c r="A272" i="28"/>
  <c r="A92" i="28"/>
  <c r="A91" i="28"/>
  <c r="A90" i="28"/>
  <c r="A89" i="28"/>
  <c r="A335" i="28"/>
  <c r="A271" i="28"/>
  <c r="A305" i="28"/>
  <c r="A229" i="28"/>
  <c r="A88" i="28"/>
  <c r="A87" i="28"/>
  <c r="A86" i="28"/>
  <c r="A245" i="28"/>
  <c r="A85" i="28"/>
  <c r="A290" i="28"/>
  <c r="A364" i="28"/>
  <c r="A84" i="28"/>
  <c r="A326" i="28"/>
  <c r="A83" i="28"/>
  <c r="A247" i="28"/>
  <c r="A77" i="28"/>
  <c r="A322" i="28"/>
  <c r="A299" i="28"/>
  <c r="A82" i="28"/>
  <c r="A81" i="28"/>
  <c r="A309" i="28"/>
  <c r="A80" i="28"/>
  <c r="A367" i="28"/>
  <c r="A79" i="28"/>
  <c r="B199" i="28"/>
  <c r="B198" i="28"/>
  <c r="B197" i="28"/>
  <c r="B196" i="28"/>
  <c r="B195" i="28"/>
  <c r="B224" i="28"/>
  <c r="B211" i="28"/>
  <c r="B194" i="28"/>
  <c r="B382" i="28"/>
  <c r="B193" i="28"/>
  <c r="B192" i="28"/>
  <c r="B191" i="28"/>
  <c r="B190" i="28"/>
  <c r="B189" i="28"/>
  <c r="B9" i="28"/>
  <c r="B188" i="28"/>
  <c r="B206" i="28"/>
  <c r="B187" i="28"/>
  <c r="B186" i="28"/>
  <c r="B185" i="28"/>
  <c r="B184" i="28"/>
  <c r="B183" i="28"/>
  <c r="B182" i="28"/>
  <c r="B181" i="28"/>
  <c r="B180" i="28"/>
  <c r="B179" i="28"/>
  <c r="B30" i="28"/>
  <c r="B283" i="28"/>
  <c r="B280" i="28"/>
  <c r="B354" i="28"/>
  <c r="B342" i="28"/>
  <c r="B178" i="28"/>
  <c r="B379" i="28"/>
  <c r="B177" i="28"/>
  <c r="B176" i="28"/>
  <c r="B175" i="28"/>
  <c r="B174" i="28"/>
  <c r="B29" i="28"/>
  <c r="B370" i="28"/>
  <c r="B28" i="28"/>
  <c r="B69" i="28"/>
  <c r="B27" i="28"/>
  <c r="B173" i="28"/>
  <c r="B172" i="28"/>
  <c r="B3" i="28"/>
  <c r="B171" i="28"/>
  <c r="B170" i="28"/>
  <c r="B169" i="28"/>
  <c r="B254" i="28"/>
  <c r="B168" i="28"/>
  <c r="B71" i="28"/>
  <c r="B35" i="28"/>
  <c r="B26" i="28"/>
  <c r="B378" i="28"/>
  <c r="B167" i="28"/>
  <c r="B166" i="28"/>
  <c r="B165" i="28"/>
  <c r="B164" i="28"/>
  <c r="B74" i="28"/>
  <c r="B163" i="28"/>
  <c r="B372" i="28"/>
  <c r="B279" i="28"/>
  <c r="B162" i="28"/>
  <c r="B25" i="28"/>
  <c r="B161" i="28"/>
  <c r="B251" i="28"/>
  <c r="B297" i="28"/>
  <c r="B160" i="28"/>
  <c r="B159" i="28"/>
  <c r="B243" i="28"/>
  <c r="B158" i="28"/>
  <c r="B157" i="28"/>
  <c r="B336" i="28"/>
  <c r="B315" i="28"/>
  <c r="B294" i="28"/>
  <c r="B4" i="28"/>
  <c r="B296" i="28"/>
  <c r="B295" i="28"/>
  <c r="B5" i="28"/>
  <c r="B156" i="28"/>
  <c r="B155" i="28"/>
  <c r="B154" i="28"/>
  <c r="B153" i="28"/>
  <c r="B152" i="28"/>
  <c r="B203" i="28"/>
  <c r="B260" i="28"/>
  <c r="B369" i="28"/>
  <c r="B223" i="28"/>
  <c r="B151" i="28"/>
  <c r="B230" i="28"/>
  <c r="B24" i="28"/>
  <c r="B278" i="28"/>
  <c r="B218" i="28"/>
  <c r="B150" i="28"/>
  <c r="B304" i="28"/>
  <c r="B277" i="28"/>
  <c r="B284" i="28"/>
  <c r="B346" i="28"/>
  <c r="B149" i="28"/>
  <c r="B148" i="28"/>
  <c r="B308" i="28"/>
  <c r="B311" i="28"/>
  <c r="B72" i="28"/>
  <c r="B147" i="28"/>
  <c r="B146" i="28"/>
  <c r="B302" i="28"/>
  <c r="B145" i="28"/>
  <c r="B301" i="28"/>
  <c r="B144" i="28"/>
  <c r="B347" i="28"/>
  <c r="B143" i="28"/>
  <c r="B142" i="28"/>
  <c r="B348" i="28"/>
  <c r="B360" i="28"/>
  <c r="B365" i="28"/>
  <c r="B141" i="28"/>
  <c r="B140" i="28"/>
  <c r="B353" i="28"/>
  <c r="B377" i="28"/>
  <c r="B376" i="28"/>
  <c r="B361" i="28"/>
  <c r="B375" i="28"/>
  <c r="B368" i="28"/>
  <c r="B139" i="28"/>
  <c r="B68" i="28"/>
  <c r="B202" i="28"/>
  <c r="B36" i="28"/>
  <c r="B256" i="28"/>
  <c r="B32" i="28"/>
  <c r="B138" i="28"/>
  <c r="B276" i="28"/>
  <c r="B137" i="28"/>
  <c r="B136" i="28"/>
  <c r="B366" i="28"/>
  <c r="B135" i="28"/>
  <c r="B67" i="28"/>
  <c r="B270" i="28"/>
  <c r="B66" i="28"/>
  <c r="B65" i="28"/>
  <c r="B23" i="28"/>
  <c r="B134" i="28"/>
  <c r="B46" i="28"/>
  <c r="B22" i="28"/>
  <c r="B133" i="28"/>
  <c r="B132" i="28"/>
  <c r="B362" i="28"/>
  <c r="B64" i="28"/>
  <c r="B275" i="28"/>
  <c r="B131" i="28"/>
  <c r="B130" i="28"/>
  <c r="B2" i="28"/>
  <c r="B129" i="28"/>
  <c r="B128" i="28"/>
  <c r="B127" i="28"/>
  <c r="B371" i="28"/>
  <c r="B126" i="28"/>
  <c r="B358" i="28"/>
  <c r="B125" i="28"/>
  <c r="B351" i="28"/>
  <c r="B313" i="28"/>
  <c r="B124" i="28"/>
  <c r="B239" i="28"/>
  <c r="B225" i="28"/>
  <c r="B208" i="28"/>
  <c r="B47" i="28"/>
  <c r="B209" i="28"/>
  <c r="B312" i="28"/>
  <c r="B48" i="28"/>
  <c r="B123" i="28"/>
  <c r="B291" i="28"/>
  <c r="B357" i="28"/>
  <c r="B40" i="28"/>
  <c r="B43" i="28"/>
  <c r="B269" i="28"/>
  <c r="B282" i="28"/>
  <c r="B63" i="28"/>
  <c r="B41" i="28"/>
  <c r="B215" i="28"/>
  <c r="B248" i="28"/>
  <c r="B122" i="28"/>
  <c r="B42" i="28"/>
  <c r="B219" i="28"/>
  <c r="B222" i="28"/>
  <c r="B21" i="28"/>
  <c r="B20" i="28"/>
  <c r="B213" i="28"/>
  <c r="B19" i="28"/>
  <c r="B212" i="28"/>
  <c r="B18" i="28"/>
  <c r="B249" i="28"/>
  <c r="B318" i="28"/>
  <c r="B121" i="28"/>
  <c r="B250" i="28"/>
  <c r="B262" i="28"/>
  <c r="B267" i="28"/>
  <c r="B120" i="28"/>
  <c r="B325" i="28"/>
  <c r="B255" i="28"/>
  <c r="B314" i="28"/>
  <c r="B300" i="28"/>
  <c r="B263" i="28"/>
  <c r="B274" i="28"/>
  <c r="B33" i="28"/>
  <c r="B17" i="28"/>
  <c r="B16" i="28"/>
  <c r="B15" i="28"/>
  <c r="B119" i="28"/>
  <c r="B289" i="28"/>
  <c r="B118" i="28"/>
  <c r="B320" i="28"/>
  <c r="B117" i="28"/>
  <c r="B62" i="28"/>
  <c r="B116" i="28"/>
  <c r="B334" i="28"/>
  <c r="B264" i="28"/>
  <c r="B115" i="28"/>
  <c r="B14" i="28"/>
  <c r="B45" i="28"/>
  <c r="B293" i="28"/>
  <c r="B329" i="28"/>
  <c r="B339" i="28"/>
  <c r="B310" i="28"/>
  <c r="B303" i="28"/>
  <c r="B253" i="28"/>
  <c r="B340" i="28"/>
  <c r="B6" i="28"/>
  <c r="B331" i="28"/>
  <c r="B381" i="28"/>
  <c r="B259" i="28"/>
  <c r="B373" i="28"/>
  <c r="B76" i="28"/>
  <c r="B201" i="28"/>
  <c r="B75" i="28"/>
  <c r="B333" i="28"/>
  <c r="B292" i="28"/>
  <c r="B61" i="28"/>
  <c r="B60" i="28"/>
  <c r="B343" i="28"/>
  <c r="B59" i="28"/>
  <c r="B227" i="28"/>
  <c r="B8" i="28"/>
  <c r="B328" i="28"/>
  <c r="B231" i="28"/>
  <c r="B58" i="28"/>
  <c r="B57" i="28"/>
  <c r="B56" i="28"/>
  <c r="B114" i="28"/>
  <c r="B316" i="28"/>
  <c r="B113" i="28"/>
  <c r="B327" i="28"/>
  <c r="B352" i="28"/>
  <c r="B330" i="28"/>
  <c r="B55" i="28"/>
  <c r="B323" i="28"/>
  <c r="B235" i="28"/>
  <c r="B242" i="28"/>
  <c r="B221" i="28"/>
  <c r="B214" i="28"/>
  <c r="B49" i="28"/>
  <c r="B332" i="28"/>
  <c r="B237" i="28"/>
  <c r="B51" i="28"/>
  <c r="B234" i="28"/>
  <c r="B286" i="28"/>
  <c r="B226" i="28"/>
  <c r="B285" i="28"/>
  <c r="B233" i="28"/>
  <c r="B236" i="28"/>
  <c r="B298" i="28"/>
  <c r="B204" i="28"/>
  <c r="B257" i="28"/>
  <c r="B355" i="28"/>
  <c r="B217" i="28"/>
  <c r="B112" i="28"/>
  <c r="B240" i="28"/>
  <c r="B54" i="28"/>
  <c r="B345" i="28"/>
  <c r="B244" i="28"/>
  <c r="B265" i="28"/>
  <c r="B306" i="28"/>
  <c r="B111" i="28"/>
  <c r="B261" i="28"/>
  <c r="B200" i="28"/>
  <c r="B380" i="28"/>
  <c r="B337" i="28"/>
  <c r="B246" i="28"/>
  <c r="B13" i="28"/>
  <c r="B12" i="28"/>
  <c r="B252" i="28"/>
  <c r="B341" i="28"/>
  <c r="B363" i="28"/>
  <c r="B110" i="28"/>
  <c r="B109" i="28"/>
  <c r="B359" i="28"/>
  <c r="B281" i="28"/>
  <c r="B321" i="28"/>
  <c r="B287" i="28"/>
  <c r="B258" i="28"/>
  <c r="B108" i="28"/>
  <c r="B344" i="28"/>
  <c r="B107" i="28"/>
  <c r="B205" i="28"/>
  <c r="B106" i="28"/>
  <c r="B350" i="28"/>
  <c r="B349" i="28"/>
  <c r="B241" i="28"/>
  <c r="B50" i="28"/>
  <c r="B44" i="28"/>
  <c r="B73" i="28"/>
  <c r="B324" i="28"/>
  <c r="B70" i="28"/>
  <c r="B53" i="28"/>
  <c r="B228" i="28"/>
  <c r="B105" i="28"/>
  <c r="B104" i="28"/>
  <c r="B103" i="28"/>
  <c r="B102" i="28"/>
  <c r="B101" i="28"/>
  <c r="B238" i="28"/>
  <c r="B216" i="28"/>
  <c r="B100" i="28"/>
  <c r="B374" i="28"/>
  <c r="B99" i="28"/>
  <c r="B356" i="28"/>
  <c r="B307" i="28"/>
  <c r="B266" i="28"/>
  <c r="B98" i="28"/>
  <c r="B232" i="28"/>
  <c r="B97" i="28"/>
  <c r="B31" i="28"/>
  <c r="B210" i="28"/>
  <c r="B96" i="28"/>
  <c r="B288" i="28"/>
  <c r="B220" i="28"/>
  <c r="B95" i="28"/>
  <c r="B268" i="28"/>
  <c r="B94" i="28"/>
  <c r="B317" i="28"/>
  <c r="B338" i="28"/>
  <c r="B7" i="28"/>
  <c r="B207" i="28"/>
  <c r="B11" i="28"/>
  <c r="B273" i="28"/>
  <c r="B38" i="28"/>
  <c r="B37" i="28"/>
  <c r="B39" i="28"/>
  <c r="B34" i="28"/>
  <c r="B10" i="28"/>
  <c r="B319" i="28"/>
  <c r="B52" i="28"/>
  <c r="B93" i="28"/>
  <c r="B272" i="28"/>
  <c r="B92" i="28"/>
  <c r="B91" i="28"/>
  <c r="B90" i="28"/>
  <c r="B89" i="28"/>
  <c r="B335" i="28"/>
  <c r="B271" i="28"/>
  <c r="B305" i="28"/>
  <c r="B229" i="28"/>
  <c r="B88" i="28"/>
  <c r="B87" i="28"/>
  <c r="B86" i="28"/>
  <c r="B245" i="28"/>
  <c r="B85" i="28"/>
  <c r="B290" i="28"/>
  <c r="B364" i="28"/>
  <c r="B84" i="28"/>
  <c r="B326" i="28"/>
  <c r="B83" i="28"/>
  <c r="B247" i="28"/>
  <c r="B77" i="28"/>
  <c r="B322" i="28"/>
  <c r="B299" i="28"/>
  <c r="B82" i="28"/>
  <c r="B81" i="28"/>
  <c r="B309" i="28"/>
  <c r="B80" i="28"/>
  <c r="B367" i="28"/>
  <c r="B79" i="28"/>
  <c r="B78" i="28"/>
  <c r="C199" i="28"/>
  <c r="C198" i="28"/>
  <c r="C197" i="28"/>
  <c r="C196" i="28"/>
  <c r="C195" i="28"/>
  <c r="C224" i="28"/>
  <c r="C211" i="28"/>
  <c r="C194" i="28"/>
  <c r="C382" i="28"/>
  <c r="C193" i="28"/>
  <c r="C192" i="28"/>
  <c r="C191" i="28"/>
  <c r="C190" i="28"/>
  <c r="C189" i="28"/>
  <c r="C9" i="28"/>
  <c r="C188" i="28"/>
  <c r="C206" i="28"/>
  <c r="C187" i="28"/>
  <c r="C186" i="28"/>
  <c r="C185" i="28"/>
  <c r="C184" i="28"/>
  <c r="C183" i="28"/>
  <c r="C182" i="28"/>
  <c r="C181" i="28"/>
  <c r="C180" i="28"/>
  <c r="C179" i="28"/>
  <c r="C30" i="28"/>
  <c r="C283" i="28"/>
  <c r="C280" i="28"/>
  <c r="C354" i="28"/>
  <c r="C342" i="28"/>
  <c r="C178" i="28"/>
  <c r="C379" i="28"/>
  <c r="C177" i="28"/>
  <c r="C176" i="28"/>
  <c r="C175" i="28"/>
  <c r="C174" i="28"/>
  <c r="C29" i="28"/>
  <c r="C370" i="28"/>
  <c r="C28" i="28"/>
  <c r="C69" i="28"/>
  <c r="C27" i="28"/>
  <c r="C173" i="28"/>
  <c r="C172" i="28"/>
  <c r="C3" i="28"/>
  <c r="C171" i="28"/>
  <c r="C170" i="28"/>
  <c r="C169" i="28"/>
  <c r="C254" i="28"/>
  <c r="C168" i="28"/>
  <c r="C71" i="28"/>
  <c r="C35" i="28"/>
  <c r="C26" i="28"/>
  <c r="C378" i="28"/>
  <c r="C167" i="28"/>
  <c r="C166" i="28"/>
  <c r="C165" i="28"/>
  <c r="C164" i="28"/>
  <c r="C74" i="28"/>
  <c r="C163" i="28"/>
  <c r="C372" i="28"/>
  <c r="C279" i="28"/>
  <c r="C162" i="28"/>
  <c r="C25" i="28"/>
  <c r="C161" i="28"/>
  <c r="C251" i="28"/>
  <c r="C297" i="28"/>
  <c r="C160" i="28"/>
  <c r="C159" i="28"/>
  <c r="C243" i="28"/>
  <c r="C158" i="28"/>
  <c r="C157" i="28"/>
  <c r="C336" i="28"/>
  <c r="C315" i="28"/>
  <c r="C294" i="28"/>
  <c r="C4" i="28"/>
  <c r="C296" i="28"/>
  <c r="C295" i="28"/>
  <c r="C5" i="28"/>
  <c r="C156" i="28"/>
  <c r="C155" i="28"/>
  <c r="C154" i="28"/>
  <c r="C153" i="28"/>
  <c r="C152" i="28"/>
  <c r="C203" i="28"/>
  <c r="C260" i="28"/>
  <c r="C369" i="28"/>
  <c r="C223" i="28"/>
  <c r="C151" i="28"/>
  <c r="C230" i="28"/>
  <c r="C24" i="28"/>
  <c r="C278" i="28"/>
  <c r="C218" i="28"/>
  <c r="C150" i="28"/>
  <c r="C304" i="28"/>
  <c r="C277" i="28"/>
  <c r="C284" i="28"/>
  <c r="C346" i="28"/>
  <c r="C149" i="28"/>
  <c r="C148" i="28"/>
  <c r="C308" i="28"/>
  <c r="C311" i="28"/>
  <c r="C72" i="28"/>
  <c r="C147" i="28"/>
  <c r="C146" i="28"/>
  <c r="C302" i="28"/>
  <c r="C145" i="28"/>
  <c r="C301" i="28"/>
  <c r="C144" i="28"/>
  <c r="C347" i="28"/>
  <c r="C143" i="28"/>
  <c r="C142" i="28"/>
  <c r="C348" i="28"/>
  <c r="C360" i="28"/>
  <c r="C365" i="28"/>
  <c r="C141" i="28"/>
  <c r="C140" i="28"/>
  <c r="C353" i="28"/>
  <c r="C377" i="28"/>
  <c r="C376" i="28"/>
  <c r="C361" i="28"/>
  <c r="C375" i="28"/>
  <c r="C368" i="28"/>
  <c r="C139" i="28"/>
  <c r="C68" i="28"/>
  <c r="C202" i="28"/>
  <c r="C36" i="28"/>
  <c r="C256" i="28"/>
  <c r="C32" i="28"/>
  <c r="C138" i="28"/>
  <c r="C276" i="28"/>
  <c r="C137" i="28"/>
  <c r="C136" i="28"/>
  <c r="C366" i="28"/>
  <c r="C135" i="28"/>
  <c r="C67" i="28"/>
  <c r="C270" i="28"/>
  <c r="C66" i="28"/>
  <c r="C65" i="28"/>
  <c r="C23" i="28"/>
  <c r="C134" i="28"/>
  <c r="C46" i="28"/>
  <c r="C22" i="28"/>
  <c r="C133" i="28"/>
  <c r="C132" i="28"/>
  <c r="C362" i="28"/>
  <c r="C64" i="28"/>
  <c r="C275" i="28"/>
  <c r="C131" i="28"/>
  <c r="C130" i="28"/>
  <c r="C2" i="28"/>
  <c r="C129" i="28"/>
  <c r="C128" i="28"/>
  <c r="C127" i="28"/>
  <c r="C371" i="28"/>
  <c r="C126" i="28"/>
  <c r="C358" i="28"/>
  <c r="C125" i="28"/>
  <c r="C351" i="28"/>
  <c r="C313" i="28"/>
  <c r="C124" i="28"/>
  <c r="C239" i="28"/>
  <c r="C225" i="28"/>
  <c r="C208" i="28"/>
  <c r="C47" i="28"/>
  <c r="C209" i="28"/>
  <c r="C312" i="28"/>
  <c r="C48" i="28"/>
  <c r="C123" i="28"/>
  <c r="C291" i="28"/>
  <c r="C357" i="28"/>
  <c r="C40" i="28"/>
  <c r="C43" i="28"/>
  <c r="C269" i="28"/>
  <c r="C282" i="28"/>
  <c r="C63" i="28"/>
  <c r="C41" i="28"/>
  <c r="C215" i="28"/>
  <c r="C248" i="28"/>
  <c r="C122" i="28"/>
  <c r="C42" i="28"/>
  <c r="C219" i="28"/>
  <c r="C222" i="28"/>
  <c r="C21" i="28"/>
  <c r="C20" i="28"/>
  <c r="C213" i="28"/>
  <c r="C19" i="28"/>
  <c r="C212" i="28"/>
  <c r="C18" i="28"/>
  <c r="C249" i="28"/>
  <c r="C318" i="28"/>
  <c r="C121" i="28"/>
  <c r="C250" i="28"/>
  <c r="C262" i="28"/>
  <c r="C267" i="28"/>
  <c r="C120" i="28"/>
  <c r="C325" i="28"/>
  <c r="C255" i="28"/>
  <c r="C314" i="28"/>
  <c r="C300" i="28"/>
  <c r="C263" i="28"/>
  <c r="C274" i="28"/>
  <c r="C33" i="28"/>
  <c r="C17" i="28"/>
  <c r="C16" i="28"/>
  <c r="C15" i="28"/>
  <c r="C119" i="28"/>
  <c r="C289" i="28"/>
  <c r="C118" i="28"/>
  <c r="C320" i="28"/>
  <c r="C117" i="28"/>
  <c r="C62" i="28"/>
  <c r="C116" i="28"/>
  <c r="C334" i="28"/>
  <c r="C264" i="28"/>
  <c r="C115" i="28"/>
  <c r="C14" i="28"/>
  <c r="C45" i="28"/>
  <c r="C293" i="28"/>
  <c r="C329" i="28"/>
  <c r="C339" i="28"/>
  <c r="C310" i="28"/>
  <c r="C303" i="28"/>
  <c r="C253" i="28"/>
  <c r="C340" i="28"/>
  <c r="C6" i="28"/>
  <c r="C331" i="28"/>
  <c r="C381" i="28"/>
  <c r="C259" i="28"/>
  <c r="C373" i="28"/>
  <c r="C76" i="28"/>
  <c r="C201" i="28"/>
  <c r="C75" i="28"/>
  <c r="C333" i="28"/>
  <c r="C292" i="28"/>
  <c r="C61" i="28"/>
  <c r="C60" i="28"/>
  <c r="C343" i="28"/>
  <c r="C59" i="28"/>
  <c r="C227" i="28"/>
  <c r="C8" i="28"/>
  <c r="C328" i="28"/>
  <c r="C231" i="28"/>
  <c r="C58" i="28"/>
  <c r="C57" i="28"/>
  <c r="C56" i="28"/>
  <c r="C114" i="28"/>
  <c r="C316" i="28"/>
  <c r="C113" i="28"/>
  <c r="C327" i="28"/>
  <c r="C352" i="28"/>
  <c r="C330" i="28"/>
  <c r="C55" i="28"/>
  <c r="C323" i="28"/>
  <c r="C235" i="28"/>
  <c r="C242" i="28"/>
  <c r="C221" i="28"/>
  <c r="C214" i="28"/>
  <c r="C49" i="28"/>
  <c r="C332" i="28"/>
  <c r="C237" i="28"/>
  <c r="C51" i="28"/>
  <c r="C234" i="28"/>
  <c r="C286" i="28"/>
  <c r="C226" i="28"/>
  <c r="C285" i="28"/>
  <c r="C233" i="28"/>
  <c r="C236" i="28"/>
  <c r="C298" i="28"/>
  <c r="C204" i="28"/>
  <c r="C257" i="28"/>
  <c r="C355" i="28"/>
  <c r="C217" i="28"/>
  <c r="C112" i="28"/>
  <c r="C240" i="28"/>
  <c r="C54" i="28"/>
  <c r="C345" i="28"/>
  <c r="C244" i="28"/>
  <c r="C265" i="28"/>
  <c r="C306" i="28"/>
  <c r="C111" i="28"/>
  <c r="C261" i="28"/>
  <c r="C200" i="28"/>
  <c r="C380" i="28"/>
  <c r="C337" i="28"/>
  <c r="C246" i="28"/>
  <c r="C13" i="28"/>
  <c r="C12" i="28"/>
  <c r="C252" i="28"/>
  <c r="C341" i="28"/>
  <c r="C363" i="28"/>
  <c r="C110" i="28"/>
  <c r="C109" i="28"/>
  <c r="C359" i="28"/>
  <c r="C281" i="28"/>
  <c r="C321" i="28"/>
  <c r="C287" i="28"/>
  <c r="C258" i="28"/>
  <c r="C108" i="28"/>
  <c r="C344" i="28"/>
  <c r="C107" i="28"/>
  <c r="C205" i="28"/>
  <c r="C106" i="28"/>
  <c r="C350" i="28"/>
  <c r="C349" i="28"/>
  <c r="C241" i="28"/>
  <c r="C50" i="28"/>
  <c r="C44" i="28"/>
  <c r="C73" i="28"/>
  <c r="C324" i="28"/>
  <c r="C70" i="28"/>
  <c r="C53" i="28"/>
  <c r="C228" i="28"/>
  <c r="C105" i="28"/>
  <c r="C104" i="28"/>
  <c r="C103" i="28"/>
  <c r="C102" i="28"/>
  <c r="C101" i="28"/>
  <c r="C238" i="28"/>
  <c r="C216" i="28"/>
  <c r="C100" i="28"/>
  <c r="C374" i="28"/>
  <c r="C99" i="28"/>
  <c r="C356" i="28"/>
  <c r="C307" i="28"/>
  <c r="C266" i="28"/>
  <c r="C98" i="28"/>
  <c r="C232" i="28"/>
  <c r="C97" i="28"/>
  <c r="C31" i="28"/>
  <c r="C210" i="28"/>
  <c r="C96" i="28"/>
  <c r="C288" i="28"/>
  <c r="C220" i="28"/>
  <c r="C95" i="28"/>
  <c r="C268" i="28"/>
  <c r="C94" i="28"/>
  <c r="C317" i="28"/>
  <c r="C338" i="28"/>
  <c r="C7" i="28"/>
  <c r="C207" i="28"/>
  <c r="C11" i="28"/>
  <c r="C273" i="28"/>
  <c r="C38" i="28"/>
  <c r="C37" i="28"/>
  <c r="C39" i="28"/>
  <c r="C34" i="28"/>
  <c r="C10" i="28"/>
  <c r="C319" i="28"/>
  <c r="C52" i="28"/>
  <c r="C93" i="28"/>
  <c r="C272" i="28"/>
  <c r="C92" i="28"/>
  <c r="C91" i="28"/>
  <c r="C90" i="28"/>
  <c r="C89" i="28"/>
  <c r="C335" i="28"/>
  <c r="C271" i="28"/>
  <c r="C305" i="28"/>
  <c r="C229" i="28"/>
  <c r="C88" i="28"/>
  <c r="C87" i="28"/>
  <c r="C86" i="28"/>
  <c r="C245" i="28"/>
  <c r="C85" i="28"/>
  <c r="C290" i="28"/>
  <c r="C364" i="28"/>
  <c r="C84" i="28"/>
  <c r="C326" i="28"/>
  <c r="C83" i="28"/>
  <c r="C247" i="28"/>
  <c r="C77" i="28"/>
  <c r="C322" i="28"/>
  <c r="C299" i="28"/>
  <c r="C82" i="28"/>
  <c r="C81" i="28"/>
  <c r="C309" i="28"/>
  <c r="C80" i="28"/>
  <c r="C367" i="28"/>
  <c r="C79" i="28"/>
  <c r="C78" i="28"/>
  <c r="D199" i="28"/>
  <c r="D198" i="28"/>
  <c r="D197" i="28"/>
  <c r="D196" i="28"/>
  <c r="D195" i="28"/>
  <c r="D224" i="28"/>
  <c r="D211" i="28"/>
  <c r="D194" i="28"/>
  <c r="D382" i="28"/>
  <c r="D193" i="28"/>
  <c r="D192" i="28"/>
  <c r="D191" i="28"/>
  <c r="D190" i="28"/>
  <c r="D189" i="28"/>
  <c r="D9" i="28"/>
  <c r="D188" i="28"/>
  <c r="D206" i="28"/>
  <c r="D187" i="28"/>
  <c r="D186" i="28"/>
  <c r="D185" i="28"/>
  <c r="D184" i="28"/>
  <c r="D183" i="28"/>
  <c r="D182" i="28"/>
  <c r="D181" i="28"/>
  <c r="D180" i="28"/>
  <c r="D179" i="28"/>
  <c r="D30" i="28"/>
  <c r="D283" i="28"/>
  <c r="D280" i="28"/>
  <c r="D354" i="28"/>
  <c r="D342" i="28"/>
  <c r="D178" i="28"/>
  <c r="D379" i="28"/>
  <c r="D177" i="28"/>
  <c r="D176" i="28"/>
  <c r="D175" i="28"/>
  <c r="D174" i="28"/>
  <c r="D29" i="28"/>
  <c r="D370" i="28"/>
  <c r="D28" i="28"/>
  <c r="D69" i="28"/>
  <c r="D27" i="28"/>
  <c r="D173" i="28"/>
  <c r="D172" i="28"/>
  <c r="D3" i="28"/>
  <c r="D171" i="28"/>
  <c r="D170" i="28"/>
  <c r="D169" i="28"/>
  <c r="D254" i="28"/>
  <c r="D168" i="28"/>
  <c r="D71" i="28"/>
  <c r="D35" i="28"/>
  <c r="D26" i="28"/>
  <c r="D378" i="28"/>
  <c r="D167" i="28"/>
  <c r="D166" i="28"/>
  <c r="D165" i="28"/>
  <c r="D164" i="28"/>
  <c r="D74" i="28"/>
  <c r="D163" i="28"/>
  <c r="D372" i="28"/>
  <c r="D279" i="28"/>
  <c r="D162" i="28"/>
  <c r="D25" i="28"/>
  <c r="D161" i="28"/>
  <c r="D251" i="28"/>
  <c r="D297" i="28"/>
  <c r="D160" i="28"/>
  <c r="D159" i="28"/>
  <c r="D243" i="28"/>
  <c r="D158" i="28"/>
  <c r="D157" i="28"/>
  <c r="D336" i="28"/>
  <c r="D315" i="28"/>
  <c r="D294" i="28"/>
  <c r="D4" i="28"/>
  <c r="D296" i="28"/>
  <c r="D295" i="28"/>
  <c r="D5" i="28"/>
  <c r="D156" i="28"/>
  <c r="D155" i="28"/>
  <c r="D154" i="28"/>
  <c r="D153" i="28"/>
  <c r="D152" i="28"/>
  <c r="D203" i="28"/>
  <c r="D260" i="28"/>
  <c r="D369" i="28"/>
  <c r="D223" i="28"/>
  <c r="D151" i="28"/>
  <c r="D230" i="28"/>
  <c r="D24" i="28"/>
  <c r="D278" i="28"/>
  <c r="D218" i="28"/>
  <c r="D150" i="28"/>
  <c r="D304" i="28"/>
  <c r="D277" i="28"/>
  <c r="D284" i="28"/>
  <c r="D346" i="28"/>
  <c r="D149" i="28"/>
  <c r="D148" i="28"/>
  <c r="D308" i="28"/>
  <c r="D311" i="28"/>
  <c r="D72" i="28"/>
  <c r="D147" i="28"/>
  <c r="D146" i="28"/>
  <c r="D302" i="28"/>
  <c r="D145" i="28"/>
  <c r="D301" i="28"/>
  <c r="D144" i="28"/>
  <c r="D347" i="28"/>
  <c r="D143" i="28"/>
  <c r="D142" i="28"/>
  <c r="D348" i="28"/>
  <c r="D360" i="28"/>
  <c r="D365" i="28"/>
  <c r="D141" i="28"/>
  <c r="D140" i="28"/>
  <c r="D353" i="28"/>
  <c r="D377" i="28"/>
  <c r="D376" i="28"/>
  <c r="D361" i="28"/>
  <c r="D375" i="28"/>
  <c r="D368" i="28"/>
  <c r="D139" i="28"/>
  <c r="D68" i="28"/>
  <c r="D202" i="28"/>
  <c r="D36" i="28"/>
  <c r="D256" i="28"/>
  <c r="D32" i="28"/>
  <c r="D138" i="28"/>
  <c r="D276" i="28"/>
  <c r="D137" i="28"/>
  <c r="D136" i="28"/>
  <c r="D366" i="28"/>
  <c r="D135" i="28"/>
  <c r="D67" i="28"/>
  <c r="D270" i="28"/>
  <c r="D66" i="28"/>
  <c r="D65" i="28"/>
  <c r="D23" i="28"/>
  <c r="D134" i="28"/>
  <c r="D46" i="28"/>
  <c r="D22" i="28"/>
  <c r="D133" i="28"/>
  <c r="D132" i="28"/>
  <c r="D362" i="28"/>
  <c r="D64" i="28"/>
  <c r="D275" i="28"/>
  <c r="D131" i="28"/>
  <c r="D130" i="28"/>
  <c r="D2" i="28"/>
  <c r="D129" i="28"/>
  <c r="D128" i="28"/>
  <c r="D127" i="28"/>
  <c r="D371" i="28"/>
  <c r="D126" i="28"/>
  <c r="D358" i="28"/>
  <c r="D125" i="28"/>
  <c r="D351" i="28"/>
  <c r="D313" i="28"/>
  <c r="D124" i="28"/>
  <c r="D239" i="28"/>
  <c r="D225" i="28"/>
  <c r="D208" i="28"/>
  <c r="D47" i="28"/>
  <c r="D209" i="28"/>
  <c r="D312" i="28"/>
  <c r="D48" i="28"/>
  <c r="D123" i="28"/>
  <c r="D291" i="28"/>
  <c r="D357" i="28"/>
  <c r="D40" i="28"/>
  <c r="D43" i="28"/>
  <c r="D269" i="28"/>
  <c r="D282" i="28"/>
  <c r="D63" i="28"/>
  <c r="D41" i="28"/>
  <c r="D215" i="28"/>
  <c r="D248" i="28"/>
  <c r="D122" i="28"/>
  <c r="D42" i="28"/>
  <c r="D219" i="28"/>
  <c r="D222" i="28"/>
  <c r="D21" i="28"/>
  <c r="D20" i="28"/>
  <c r="D213" i="28"/>
  <c r="D19" i="28"/>
  <c r="D212" i="28"/>
  <c r="D18" i="28"/>
  <c r="D249" i="28"/>
  <c r="D318" i="28"/>
  <c r="D121" i="28"/>
  <c r="D250" i="28"/>
  <c r="D262" i="28"/>
  <c r="D267" i="28"/>
  <c r="D120" i="28"/>
  <c r="D325" i="28"/>
  <c r="D255" i="28"/>
  <c r="D314" i="28"/>
  <c r="D300" i="28"/>
  <c r="D263" i="28"/>
  <c r="D274" i="28"/>
  <c r="D33" i="28"/>
  <c r="D17" i="28"/>
  <c r="D16" i="28"/>
  <c r="D15" i="28"/>
  <c r="D119" i="28"/>
  <c r="D289" i="28"/>
  <c r="D118" i="28"/>
  <c r="D320" i="28"/>
  <c r="D117" i="28"/>
  <c r="D62" i="28"/>
  <c r="D116" i="28"/>
  <c r="D334" i="28"/>
  <c r="D264" i="28"/>
  <c r="D115" i="28"/>
  <c r="D14" i="28"/>
  <c r="D45" i="28"/>
  <c r="D293" i="28"/>
  <c r="D329" i="28"/>
  <c r="D339" i="28"/>
  <c r="D310" i="28"/>
  <c r="D303" i="28"/>
  <c r="D253" i="28"/>
  <c r="D340" i="28"/>
  <c r="D6" i="28"/>
  <c r="D331" i="28"/>
  <c r="D381" i="28"/>
  <c r="D259" i="28"/>
  <c r="D373" i="28"/>
  <c r="D76" i="28"/>
  <c r="D201" i="28"/>
  <c r="D75" i="28"/>
  <c r="D333" i="28"/>
  <c r="D292" i="28"/>
  <c r="D61" i="28"/>
  <c r="D60" i="28"/>
  <c r="D343" i="28"/>
  <c r="D59" i="28"/>
  <c r="D227" i="28"/>
  <c r="D8" i="28"/>
  <c r="D328" i="28"/>
  <c r="D231" i="28"/>
  <c r="D58" i="28"/>
  <c r="D57" i="28"/>
  <c r="D56" i="28"/>
  <c r="D114" i="28"/>
  <c r="D316" i="28"/>
  <c r="D113" i="28"/>
  <c r="D327" i="28"/>
  <c r="D352" i="28"/>
  <c r="D330" i="28"/>
  <c r="D55" i="28"/>
  <c r="D323" i="28"/>
  <c r="D235" i="28"/>
  <c r="D242" i="28"/>
  <c r="D221" i="28"/>
  <c r="D214" i="28"/>
  <c r="D49" i="28"/>
  <c r="D332" i="28"/>
  <c r="D237" i="28"/>
  <c r="D51" i="28"/>
  <c r="D234" i="28"/>
  <c r="D286" i="28"/>
  <c r="D226" i="28"/>
  <c r="D285" i="28"/>
  <c r="D233" i="28"/>
  <c r="D236" i="28"/>
  <c r="D298" i="28"/>
  <c r="D204" i="28"/>
  <c r="D257" i="28"/>
  <c r="D355" i="28"/>
  <c r="D217" i="28"/>
  <c r="D112" i="28"/>
  <c r="D240" i="28"/>
  <c r="D54" i="28"/>
  <c r="D345" i="28"/>
  <c r="D244" i="28"/>
  <c r="D265" i="28"/>
  <c r="D306" i="28"/>
  <c r="D111" i="28"/>
  <c r="D261" i="28"/>
  <c r="D200" i="28"/>
  <c r="D380" i="28"/>
  <c r="D337" i="28"/>
  <c r="D246" i="28"/>
  <c r="D13" i="28"/>
  <c r="D12" i="28"/>
  <c r="D252" i="28"/>
  <c r="D341" i="28"/>
  <c r="D363" i="28"/>
  <c r="D110" i="28"/>
  <c r="D109" i="28"/>
  <c r="D359" i="28"/>
  <c r="D281" i="28"/>
  <c r="D321" i="28"/>
  <c r="D287" i="28"/>
  <c r="D258" i="28"/>
  <c r="D108" i="28"/>
  <c r="D344" i="28"/>
  <c r="D107" i="28"/>
  <c r="D205" i="28"/>
  <c r="D106" i="28"/>
  <c r="D350" i="28"/>
  <c r="D349" i="28"/>
  <c r="D241" i="28"/>
  <c r="D50" i="28"/>
  <c r="D44" i="28"/>
  <c r="D73" i="28"/>
  <c r="D324" i="28"/>
  <c r="D70" i="28"/>
  <c r="D53" i="28"/>
  <c r="D228" i="28"/>
  <c r="D105" i="28"/>
  <c r="D104" i="28"/>
  <c r="D103" i="28"/>
  <c r="D102" i="28"/>
  <c r="D101" i="28"/>
  <c r="D238" i="28"/>
  <c r="D216" i="28"/>
  <c r="D100" i="28"/>
  <c r="D374" i="28"/>
  <c r="D99" i="28"/>
  <c r="D356" i="28"/>
  <c r="D307" i="28"/>
  <c r="D266" i="28"/>
  <c r="D98" i="28"/>
  <c r="D232" i="28"/>
  <c r="D97" i="28"/>
  <c r="D31" i="28"/>
  <c r="D210" i="28"/>
  <c r="D96" i="28"/>
  <c r="D288" i="28"/>
  <c r="D220" i="28"/>
  <c r="D95" i="28"/>
  <c r="D268" i="28"/>
  <c r="D94" i="28"/>
  <c r="D317" i="28"/>
  <c r="D338" i="28"/>
  <c r="D7" i="28"/>
  <c r="D207" i="28"/>
  <c r="D11" i="28"/>
  <c r="D273" i="28"/>
  <c r="D38" i="28"/>
  <c r="D37" i="28"/>
  <c r="D39" i="28"/>
  <c r="D34" i="28"/>
  <c r="D10" i="28"/>
  <c r="D319" i="28"/>
  <c r="D52" i="28"/>
  <c r="D93" i="28"/>
  <c r="D272" i="28"/>
  <c r="D92" i="28"/>
  <c r="D91" i="28"/>
  <c r="D90" i="28"/>
  <c r="D89" i="28"/>
  <c r="D335" i="28"/>
  <c r="D271" i="28"/>
  <c r="D305" i="28"/>
  <c r="D229" i="28"/>
  <c r="D88" i="28"/>
  <c r="D87" i="28"/>
  <c r="D86" i="28"/>
  <c r="D245" i="28"/>
  <c r="D85" i="28"/>
  <c r="D290" i="28"/>
  <c r="D364" i="28"/>
  <c r="D84" i="28"/>
  <c r="D326" i="28"/>
  <c r="D83" i="28"/>
  <c r="D247" i="28"/>
  <c r="D77" i="28"/>
  <c r="D322" i="28"/>
  <c r="D299" i="28"/>
  <c r="D82" i="28"/>
  <c r="D81" i="28"/>
  <c r="D309" i="28"/>
  <c r="D80" i="28"/>
  <c r="D367" i="28"/>
  <c r="D79" i="28"/>
  <c r="D78" i="28"/>
  <c r="E199" i="28"/>
  <c r="E198" i="28"/>
  <c r="E197" i="28"/>
  <c r="E196" i="28"/>
  <c r="E195" i="28"/>
  <c r="E224" i="28"/>
  <c r="E211" i="28"/>
  <c r="E194" i="28"/>
  <c r="E382" i="28"/>
  <c r="E193" i="28"/>
  <c r="E192" i="28"/>
  <c r="E191" i="28"/>
  <c r="E190" i="28"/>
  <c r="E189" i="28"/>
  <c r="E9" i="28"/>
  <c r="E188" i="28"/>
  <c r="E206" i="28"/>
  <c r="E187" i="28"/>
  <c r="E186" i="28"/>
  <c r="E185" i="28"/>
  <c r="E184" i="28"/>
  <c r="E183" i="28"/>
  <c r="E182" i="28"/>
  <c r="E181" i="28"/>
  <c r="E180" i="28"/>
  <c r="E179" i="28"/>
  <c r="E30" i="28"/>
  <c r="E283" i="28"/>
  <c r="E280" i="28"/>
  <c r="E354" i="28"/>
  <c r="E342" i="28"/>
  <c r="E178" i="28"/>
  <c r="E379" i="28"/>
  <c r="E177" i="28"/>
  <c r="E176" i="28"/>
  <c r="E175" i="28"/>
  <c r="E174" i="28"/>
  <c r="E29" i="28"/>
  <c r="E370" i="28"/>
  <c r="E28" i="28"/>
  <c r="E69" i="28"/>
  <c r="E27" i="28"/>
  <c r="E173" i="28"/>
  <c r="E172" i="28"/>
  <c r="E3" i="28"/>
  <c r="E171" i="28"/>
  <c r="E170" i="28"/>
  <c r="E169" i="28"/>
  <c r="E254" i="28"/>
  <c r="E168" i="28"/>
  <c r="E71" i="28"/>
  <c r="E35" i="28"/>
  <c r="E26" i="28"/>
  <c r="E378" i="28"/>
  <c r="E167" i="28"/>
  <c r="E166" i="28"/>
  <c r="E165" i="28"/>
  <c r="E164" i="28"/>
  <c r="E74" i="28"/>
  <c r="E163" i="28"/>
  <c r="E372" i="28"/>
  <c r="E279" i="28"/>
  <c r="E162" i="28"/>
  <c r="E25" i="28"/>
  <c r="E161" i="28"/>
  <c r="E251" i="28"/>
  <c r="E297" i="28"/>
  <c r="E160" i="28"/>
  <c r="E159" i="28"/>
  <c r="E243" i="28"/>
  <c r="E158" i="28"/>
  <c r="E157" i="28"/>
  <c r="E336" i="28"/>
  <c r="E315" i="28"/>
  <c r="E294" i="28"/>
  <c r="E4" i="28"/>
  <c r="E296" i="28"/>
  <c r="E295" i="28"/>
  <c r="E5" i="28"/>
  <c r="E156" i="28"/>
  <c r="E155" i="28"/>
  <c r="E154" i="28"/>
  <c r="E153" i="28"/>
  <c r="E152" i="28"/>
  <c r="E203" i="28"/>
  <c r="E260" i="28"/>
  <c r="E369" i="28"/>
  <c r="E223" i="28"/>
  <c r="E151" i="28"/>
  <c r="E230" i="28"/>
  <c r="E24" i="28"/>
  <c r="E278" i="28"/>
  <c r="E218" i="28"/>
  <c r="E150" i="28"/>
  <c r="E304" i="28"/>
  <c r="E277" i="28"/>
  <c r="E284" i="28"/>
  <c r="E346" i="28"/>
  <c r="E149" i="28"/>
  <c r="E148" i="28"/>
  <c r="E308" i="28"/>
  <c r="E311" i="28"/>
  <c r="E72" i="28"/>
  <c r="E147" i="28"/>
  <c r="E146" i="28"/>
  <c r="E302" i="28"/>
  <c r="E145" i="28"/>
  <c r="E301" i="28"/>
  <c r="E144" i="28"/>
  <c r="E347" i="28"/>
  <c r="E143" i="28"/>
  <c r="E142" i="28"/>
  <c r="E348" i="28"/>
  <c r="E360" i="28"/>
  <c r="E365" i="28"/>
  <c r="E141" i="28"/>
  <c r="E140" i="28"/>
  <c r="E353" i="28"/>
  <c r="E377" i="28"/>
  <c r="E376" i="28"/>
  <c r="E361" i="28"/>
  <c r="E375" i="28"/>
  <c r="E368" i="28"/>
  <c r="E139" i="28"/>
  <c r="E68" i="28"/>
  <c r="E202" i="28"/>
  <c r="E36" i="28"/>
  <c r="E256" i="28"/>
  <c r="E32" i="28"/>
  <c r="E138" i="28"/>
  <c r="E276" i="28"/>
  <c r="E137" i="28"/>
  <c r="E136" i="28"/>
  <c r="E366" i="28"/>
  <c r="E135" i="28"/>
  <c r="E67" i="28"/>
  <c r="E270" i="28"/>
  <c r="E66" i="28"/>
  <c r="E65" i="28"/>
  <c r="E23" i="28"/>
  <c r="E134" i="28"/>
  <c r="E46" i="28"/>
  <c r="E22" i="28"/>
  <c r="E133" i="28"/>
  <c r="E132" i="28"/>
  <c r="E362" i="28"/>
  <c r="E64" i="28"/>
  <c r="E275" i="28"/>
  <c r="E131" i="28"/>
  <c r="E130" i="28"/>
  <c r="E2" i="28"/>
  <c r="E129" i="28"/>
  <c r="E128" i="28"/>
  <c r="E127" i="28"/>
  <c r="E371" i="28"/>
  <c r="E126" i="28"/>
  <c r="E358" i="28"/>
  <c r="E125" i="28"/>
  <c r="E351" i="28"/>
  <c r="E313" i="28"/>
  <c r="E124" i="28"/>
  <c r="E239" i="28"/>
  <c r="E225" i="28"/>
  <c r="E208" i="28"/>
  <c r="E47" i="28"/>
  <c r="E209" i="28"/>
  <c r="E312" i="28"/>
  <c r="E48" i="28"/>
  <c r="E123" i="28"/>
  <c r="E291" i="28"/>
  <c r="E357" i="28"/>
  <c r="E40" i="28"/>
  <c r="E43" i="28"/>
  <c r="E269" i="28"/>
  <c r="E282" i="28"/>
  <c r="E63" i="28"/>
  <c r="E41" i="28"/>
  <c r="E215" i="28"/>
  <c r="E248" i="28"/>
  <c r="E122" i="28"/>
  <c r="E42" i="28"/>
  <c r="E219" i="28"/>
  <c r="E222" i="28"/>
  <c r="E21" i="28"/>
  <c r="E20" i="28"/>
  <c r="E213" i="28"/>
  <c r="E19" i="28"/>
  <c r="E212" i="28"/>
  <c r="E18" i="28"/>
  <c r="E249" i="28"/>
  <c r="E318" i="28"/>
  <c r="E121" i="28"/>
  <c r="E250" i="28"/>
  <c r="E262" i="28"/>
  <c r="E267" i="28"/>
  <c r="E120" i="28"/>
  <c r="E325" i="28"/>
  <c r="E255" i="28"/>
  <c r="E314" i="28"/>
  <c r="E300" i="28"/>
  <c r="E263" i="28"/>
  <c r="E274" i="28"/>
  <c r="E33" i="28"/>
  <c r="E17" i="28"/>
  <c r="E16" i="28"/>
  <c r="E15" i="28"/>
  <c r="E119" i="28"/>
  <c r="E289" i="28"/>
  <c r="E118" i="28"/>
  <c r="E320" i="28"/>
  <c r="E117" i="28"/>
  <c r="E62" i="28"/>
  <c r="E116" i="28"/>
  <c r="E334" i="28"/>
  <c r="E264" i="28"/>
  <c r="E115" i="28"/>
  <c r="E14" i="28"/>
  <c r="E45" i="28"/>
  <c r="E293" i="28"/>
  <c r="E329" i="28"/>
  <c r="E339" i="28"/>
  <c r="E310" i="28"/>
  <c r="E303" i="28"/>
  <c r="E253" i="28"/>
  <c r="E340" i="28"/>
  <c r="E6" i="28"/>
  <c r="E331" i="28"/>
  <c r="E381" i="28"/>
  <c r="E259" i="28"/>
  <c r="E373" i="28"/>
  <c r="E76" i="28"/>
  <c r="E201" i="28"/>
  <c r="E75" i="28"/>
  <c r="E333" i="28"/>
  <c r="E292" i="28"/>
  <c r="E61" i="28"/>
  <c r="E60" i="28"/>
  <c r="E343" i="28"/>
  <c r="E59" i="28"/>
  <c r="E227" i="28"/>
  <c r="E8" i="28"/>
  <c r="E328" i="28"/>
  <c r="E231" i="28"/>
  <c r="E58" i="28"/>
  <c r="E57" i="28"/>
  <c r="E56" i="28"/>
  <c r="E114" i="28"/>
  <c r="E316" i="28"/>
  <c r="E113" i="28"/>
  <c r="E327" i="28"/>
  <c r="E352" i="28"/>
  <c r="E330" i="28"/>
  <c r="E55" i="28"/>
  <c r="E323" i="28"/>
  <c r="E235" i="28"/>
  <c r="E242" i="28"/>
  <c r="E221" i="28"/>
  <c r="E214" i="28"/>
  <c r="E49" i="28"/>
  <c r="E332" i="28"/>
  <c r="E237" i="28"/>
  <c r="E51" i="28"/>
  <c r="E234" i="28"/>
  <c r="E286" i="28"/>
  <c r="E226" i="28"/>
  <c r="E285" i="28"/>
  <c r="E233" i="28"/>
  <c r="E236" i="28"/>
  <c r="E298" i="28"/>
  <c r="E204" i="28"/>
  <c r="E257" i="28"/>
  <c r="E355" i="28"/>
  <c r="E217" i="28"/>
  <c r="E112" i="28"/>
  <c r="E240" i="28"/>
  <c r="E54" i="28"/>
  <c r="E345" i="28"/>
  <c r="E244" i="28"/>
  <c r="E265" i="28"/>
  <c r="E306" i="28"/>
  <c r="E111" i="28"/>
  <c r="E261" i="28"/>
  <c r="E200" i="28"/>
  <c r="E380" i="28"/>
  <c r="E337" i="28"/>
  <c r="E246" i="28"/>
  <c r="E13" i="28"/>
  <c r="E12" i="28"/>
  <c r="E252" i="28"/>
  <c r="E341" i="28"/>
  <c r="E363" i="28"/>
  <c r="E110" i="28"/>
  <c r="E109" i="28"/>
  <c r="E359" i="28"/>
  <c r="E281" i="28"/>
  <c r="E321" i="28"/>
  <c r="E287" i="28"/>
  <c r="E258" i="28"/>
  <c r="E108" i="28"/>
  <c r="E344" i="28"/>
  <c r="E107" i="28"/>
  <c r="E205" i="28"/>
  <c r="E106" i="28"/>
  <c r="E350" i="28"/>
  <c r="E349" i="28"/>
  <c r="E241" i="28"/>
  <c r="E50" i="28"/>
  <c r="E44" i="28"/>
  <c r="E73" i="28"/>
  <c r="E324" i="28"/>
  <c r="E70" i="28"/>
  <c r="E53" i="28"/>
  <c r="E228" i="28"/>
  <c r="E105" i="28"/>
  <c r="E104" i="28"/>
  <c r="E103" i="28"/>
  <c r="E102" i="28"/>
  <c r="E101" i="28"/>
  <c r="E238" i="28"/>
  <c r="E216" i="28"/>
  <c r="E100" i="28"/>
  <c r="E374" i="28"/>
  <c r="E99" i="28"/>
  <c r="E356" i="28"/>
  <c r="E307" i="28"/>
  <c r="E266" i="28"/>
  <c r="E98" i="28"/>
  <c r="E232" i="28"/>
  <c r="E97" i="28"/>
  <c r="E31" i="28"/>
  <c r="E210" i="28"/>
  <c r="E96" i="28"/>
  <c r="E288" i="28"/>
  <c r="E220" i="28"/>
  <c r="E95" i="28"/>
  <c r="E268" i="28"/>
  <c r="E94" i="28"/>
  <c r="E317" i="28"/>
  <c r="E338" i="28"/>
  <c r="E7" i="28"/>
  <c r="E207" i="28"/>
  <c r="E11" i="28"/>
  <c r="E273" i="28"/>
  <c r="E38" i="28"/>
  <c r="E37" i="28"/>
  <c r="E39" i="28"/>
  <c r="E34" i="28"/>
  <c r="E10" i="28"/>
  <c r="E319" i="28"/>
  <c r="E52" i="28"/>
  <c r="E93" i="28"/>
  <c r="E272" i="28"/>
  <c r="E92" i="28"/>
  <c r="E91" i="28"/>
  <c r="E90" i="28"/>
  <c r="E89" i="28"/>
  <c r="E335" i="28"/>
  <c r="E271" i="28"/>
  <c r="E305" i="28"/>
  <c r="E229" i="28"/>
  <c r="E88" i="28"/>
  <c r="E87" i="28"/>
  <c r="E86" i="28"/>
  <c r="E245" i="28"/>
  <c r="E85" i="28"/>
  <c r="E290" i="28"/>
  <c r="E364" i="28"/>
  <c r="E84" i="28"/>
  <c r="E326" i="28"/>
  <c r="E83" i="28"/>
  <c r="E247" i="28"/>
  <c r="E77" i="28"/>
  <c r="E322" i="28"/>
  <c r="E299" i="28"/>
  <c r="E82" i="28"/>
  <c r="E81" i="28"/>
  <c r="E309" i="28"/>
  <c r="E80" i="28"/>
  <c r="E367" i="28"/>
  <c r="E79" i="28"/>
  <c r="E78" i="28"/>
  <c r="F199" i="28"/>
  <c r="F198" i="28"/>
  <c r="F197" i="28"/>
  <c r="F196" i="28"/>
  <c r="F195" i="28"/>
  <c r="F224" i="28"/>
  <c r="F211" i="28"/>
  <c r="F194" i="28"/>
  <c r="F382" i="28"/>
  <c r="F193" i="28"/>
  <c r="F192" i="28"/>
  <c r="F191" i="28"/>
  <c r="F190" i="28"/>
  <c r="F189" i="28"/>
  <c r="F9" i="28"/>
  <c r="F188" i="28"/>
  <c r="F206" i="28"/>
  <c r="F187" i="28"/>
  <c r="F186" i="28"/>
  <c r="F185" i="28"/>
  <c r="F184" i="28"/>
  <c r="F183" i="28"/>
  <c r="F182" i="28"/>
  <c r="F181" i="28"/>
  <c r="F180" i="28"/>
  <c r="F179" i="28"/>
  <c r="F30" i="28"/>
  <c r="F283" i="28"/>
  <c r="F280" i="28"/>
  <c r="F354" i="28"/>
  <c r="F342" i="28"/>
  <c r="F178" i="28"/>
  <c r="F379" i="28"/>
  <c r="F177" i="28"/>
  <c r="F176" i="28"/>
  <c r="F175" i="28"/>
  <c r="F174" i="28"/>
  <c r="F29" i="28"/>
  <c r="F370" i="28"/>
  <c r="F28" i="28"/>
  <c r="F69" i="28"/>
  <c r="F27" i="28"/>
  <c r="F173" i="28"/>
  <c r="F172" i="28"/>
  <c r="F3" i="28"/>
  <c r="F171" i="28"/>
  <c r="F170" i="28"/>
  <c r="F169" i="28"/>
  <c r="F254" i="28"/>
  <c r="F168" i="28"/>
  <c r="F71" i="28"/>
  <c r="F35" i="28"/>
  <c r="F26" i="28"/>
  <c r="F378" i="28"/>
  <c r="F167" i="28"/>
  <c r="F166" i="28"/>
  <c r="F165" i="28"/>
  <c r="F164" i="28"/>
  <c r="F74" i="28"/>
  <c r="F163" i="28"/>
  <c r="F372" i="28"/>
  <c r="F279" i="28"/>
  <c r="F162" i="28"/>
  <c r="F25" i="28"/>
  <c r="F161" i="28"/>
  <c r="F251" i="28"/>
  <c r="F297" i="28"/>
  <c r="F160" i="28"/>
  <c r="F159" i="28"/>
  <c r="F243" i="28"/>
  <c r="F158" i="28"/>
  <c r="F157" i="28"/>
  <c r="F336" i="28"/>
  <c r="F315" i="28"/>
  <c r="F294" i="28"/>
  <c r="F4" i="28"/>
  <c r="F296" i="28"/>
  <c r="F295" i="28"/>
  <c r="F5" i="28"/>
  <c r="F156" i="28"/>
  <c r="F155" i="28"/>
  <c r="F154" i="28"/>
  <c r="F153" i="28"/>
  <c r="F152" i="28"/>
  <c r="F203" i="28"/>
  <c r="F260" i="28"/>
  <c r="F369" i="28"/>
  <c r="F223" i="28"/>
  <c r="F151" i="28"/>
  <c r="F230" i="28"/>
  <c r="F24" i="28"/>
  <c r="F278" i="28"/>
  <c r="F218" i="28"/>
  <c r="F150" i="28"/>
  <c r="F304" i="28"/>
  <c r="F277" i="28"/>
  <c r="F284" i="28"/>
  <c r="F346" i="28"/>
  <c r="F149" i="28"/>
  <c r="F148" i="28"/>
  <c r="F308" i="28"/>
  <c r="F311" i="28"/>
  <c r="F72" i="28"/>
  <c r="F147" i="28"/>
  <c r="F146" i="28"/>
  <c r="F302" i="28"/>
  <c r="F145" i="28"/>
  <c r="F301" i="28"/>
  <c r="F144" i="28"/>
  <c r="F347" i="28"/>
  <c r="F143" i="28"/>
  <c r="F142" i="28"/>
  <c r="F348" i="28"/>
  <c r="F360" i="28"/>
  <c r="F365" i="28"/>
  <c r="F141" i="28"/>
  <c r="F140" i="28"/>
  <c r="F353" i="28"/>
  <c r="F377" i="28"/>
  <c r="F376" i="28"/>
  <c r="F361" i="28"/>
  <c r="F375" i="28"/>
  <c r="F368" i="28"/>
  <c r="F139" i="28"/>
  <c r="F68" i="28"/>
  <c r="F202" i="28"/>
  <c r="F36" i="28"/>
  <c r="F256" i="28"/>
  <c r="F32" i="28"/>
  <c r="F138" i="28"/>
  <c r="F276" i="28"/>
  <c r="F137" i="28"/>
  <c r="F136" i="28"/>
  <c r="F366" i="28"/>
  <c r="F135" i="28"/>
  <c r="F67" i="28"/>
  <c r="F270" i="28"/>
  <c r="F66" i="28"/>
  <c r="F65" i="28"/>
  <c r="F23" i="28"/>
  <c r="F134" i="28"/>
  <c r="F46" i="28"/>
  <c r="F22" i="28"/>
  <c r="F133" i="28"/>
  <c r="F132" i="28"/>
  <c r="F362" i="28"/>
  <c r="F64" i="28"/>
  <c r="F275" i="28"/>
  <c r="F131" i="28"/>
  <c r="F130" i="28"/>
  <c r="F2" i="28"/>
  <c r="F129" i="28"/>
  <c r="F128" i="28"/>
  <c r="F127" i="28"/>
  <c r="F371" i="28"/>
  <c r="F126" i="28"/>
  <c r="F358" i="28"/>
  <c r="F125" i="28"/>
  <c r="F351" i="28"/>
  <c r="F313" i="28"/>
  <c r="F124" i="28"/>
  <c r="F239" i="28"/>
  <c r="F225" i="28"/>
  <c r="F208" i="28"/>
  <c r="F47" i="28"/>
  <c r="F209" i="28"/>
  <c r="F312" i="28"/>
  <c r="F48" i="28"/>
  <c r="F123" i="28"/>
  <c r="F291" i="28"/>
  <c r="F357" i="28"/>
  <c r="F40" i="28"/>
  <c r="F43" i="28"/>
  <c r="F269" i="28"/>
  <c r="F282" i="28"/>
  <c r="F63" i="28"/>
  <c r="F41" i="28"/>
  <c r="F215" i="28"/>
  <c r="F248" i="28"/>
  <c r="F122" i="28"/>
  <c r="F42" i="28"/>
  <c r="F219" i="28"/>
  <c r="F222" i="28"/>
  <c r="F21" i="28"/>
  <c r="F20" i="28"/>
  <c r="F213" i="28"/>
  <c r="F19" i="28"/>
  <c r="F212" i="28"/>
  <c r="F18" i="28"/>
  <c r="F249" i="28"/>
  <c r="F318" i="28"/>
  <c r="F121" i="28"/>
  <c r="F250" i="28"/>
  <c r="F262" i="28"/>
  <c r="F267" i="28"/>
  <c r="F120" i="28"/>
  <c r="F325" i="28"/>
  <c r="F255" i="28"/>
  <c r="F314" i="28"/>
  <c r="F300" i="28"/>
  <c r="F263" i="28"/>
  <c r="F274" i="28"/>
  <c r="F33" i="28"/>
  <c r="F17" i="28"/>
  <c r="F16" i="28"/>
  <c r="F15" i="28"/>
  <c r="F119" i="28"/>
  <c r="F289" i="28"/>
  <c r="F118" i="28"/>
  <c r="F320" i="28"/>
  <c r="F117" i="28"/>
  <c r="F62" i="28"/>
  <c r="F116" i="28"/>
  <c r="F334" i="28"/>
  <c r="F264" i="28"/>
  <c r="F115" i="28"/>
  <c r="F14" i="28"/>
  <c r="F45" i="28"/>
  <c r="F293" i="28"/>
  <c r="F329" i="28"/>
  <c r="F339" i="28"/>
  <c r="F310" i="28"/>
  <c r="F303" i="28"/>
  <c r="F253" i="28"/>
  <c r="F340" i="28"/>
  <c r="F6" i="28"/>
  <c r="F331" i="28"/>
  <c r="F381" i="28"/>
  <c r="F259" i="28"/>
  <c r="F373" i="28"/>
  <c r="F76" i="28"/>
  <c r="F201" i="28"/>
  <c r="F75" i="28"/>
  <c r="F333" i="28"/>
  <c r="F292" i="28"/>
  <c r="F61" i="28"/>
  <c r="F60" i="28"/>
  <c r="F343" i="28"/>
  <c r="F59" i="28"/>
  <c r="F227" i="28"/>
  <c r="F8" i="28"/>
  <c r="F328" i="28"/>
  <c r="F231" i="28"/>
  <c r="F58" i="28"/>
  <c r="F57" i="28"/>
  <c r="F56" i="28"/>
  <c r="F114" i="28"/>
  <c r="F316" i="28"/>
  <c r="F113" i="28"/>
  <c r="F327" i="28"/>
  <c r="F352" i="28"/>
  <c r="F330" i="28"/>
  <c r="F55" i="28"/>
  <c r="F323" i="28"/>
  <c r="F235" i="28"/>
  <c r="F242" i="28"/>
  <c r="F221" i="28"/>
  <c r="F214" i="28"/>
  <c r="F49" i="28"/>
  <c r="F332" i="28"/>
  <c r="F237" i="28"/>
  <c r="F51" i="28"/>
  <c r="F234" i="28"/>
  <c r="F286" i="28"/>
  <c r="F226" i="28"/>
  <c r="F285" i="28"/>
  <c r="F233" i="28"/>
  <c r="F236" i="28"/>
  <c r="F298" i="28"/>
  <c r="F204" i="28"/>
  <c r="F257" i="28"/>
  <c r="F355" i="28"/>
  <c r="F217" i="28"/>
  <c r="F112" i="28"/>
  <c r="F240" i="28"/>
  <c r="F54" i="28"/>
  <c r="F345" i="28"/>
  <c r="F244" i="28"/>
  <c r="F265" i="28"/>
  <c r="F306" i="28"/>
  <c r="F111" i="28"/>
  <c r="F261" i="28"/>
  <c r="F200" i="28"/>
  <c r="F380" i="28"/>
  <c r="F337" i="28"/>
  <c r="F246" i="28"/>
  <c r="F13" i="28"/>
  <c r="F12" i="28"/>
  <c r="F252" i="28"/>
  <c r="F341" i="28"/>
  <c r="F363" i="28"/>
  <c r="F110" i="28"/>
  <c r="F109" i="28"/>
  <c r="F359" i="28"/>
  <c r="F281" i="28"/>
  <c r="F321" i="28"/>
  <c r="F287" i="28"/>
  <c r="F258" i="28"/>
  <c r="F108" i="28"/>
  <c r="F344" i="28"/>
  <c r="F107" i="28"/>
  <c r="F205" i="28"/>
  <c r="F106" i="28"/>
  <c r="F350" i="28"/>
  <c r="F349" i="28"/>
  <c r="F241" i="28"/>
  <c r="F50" i="28"/>
  <c r="F44" i="28"/>
  <c r="F73" i="28"/>
  <c r="F324" i="28"/>
  <c r="F70" i="28"/>
  <c r="F53" i="28"/>
  <c r="F228" i="28"/>
  <c r="F105" i="28"/>
  <c r="F104" i="28"/>
  <c r="F103" i="28"/>
  <c r="F102" i="28"/>
  <c r="F101" i="28"/>
  <c r="F238" i="28"/>
  <c r="F216" i="28"/>
  <c r="F100" i="28"/>
  <c r="F374" i="28"/>
  <c r="F99" i="28"/>
  <c r="F356" i="28"/>
  <c r="F307" i="28"/>
  <c r="F266" i="28"/>
  <c r="F98" i="28"/>
  <c r="F232" i="28"/>
  <c r="F97" i="28"/>
  <c r="F31" i="28"/>
  <c r="F210" i="28"/>
  <c r="F96" i="28"/>
  <c r="F288" i="28"/>
  <c r="F220" i="28"/>
  <c r="F95" i="28"/>
  <c r="F268" i="28"/>
  <c r="F94" i="28"/>
  <c r="F317" i="28"/>
  <c r="F338" i="28"/>
  <c r="F7" i="28"/>
  <c r="F207" i="28"/>
  <c r="F11" i="28"/>
  <c r="F273" i="28"/>
  <c r="F38" i="28"/>
  <c r="F37" i="28"/>
  <c r="F39" i="28"/>
  <c r="F34" i="28"/>
  <c r="F10" i="28"/>
  <c r="F319" i="28"/>
  <c r="F52" i="28"/>
  <c r="F93" i="28"/>
  <c r="F272" i="28"/>
  <c r="F92" i="28"/>
  <c r="F91" i="28"/>
  <c r="F90" i="28"/>
  <c r="F89" i="28"/>
  <c r="F335" i="28"/>
  <c r="F271" i="28"/>
  <c r="F305" i="28"/>
  <c r="F229" i="28"/>
  <c r="F88" i="28"/>
  <c r="F87" i="28"/>
  <c r="F86" i="28"/>
  <c r="F245" i="28"/>
  <c r="F85" i="28"/>
  <c r="F290" i="28"/>
  <c r="F364" i="28"/>
  <c r="F84" i="28"/>
  <c r="F326" i="28"/>
  <c r="F83" i="28"/>
  <c r="F247" i="28"/>
  <c r="F77" i="28"/>
  <c r="F322" i="28"/>
  <c r="F299" i="28"/>
  <c r="F82" i="28"/>
  <c r="F81" i="28"/>
  <c r="F309" i="28"/>
  <c r="F80" i="28"/>
  <c r="F367" i="28"/>
  <c r="F79" i="28"/>
  <c r="F78" i="28"/>
  <c r="G199" i="28"/>
  <c r="G198" i="28"/>
  <c r="G197" i="28"/>
  <c r="G196" i="28"/>
  <c r="G195" i="28"/>
  <c r="G224" i="28"/>
  <c r="G211" i="28"/>
  <c r="G194" i="28"/>
  <c r="G382" i="28"/>
  <c r="G193" i="28"/>
  <c r="G192" i="28"/>
  <c r="G191" i="28"/>
  <c r="G190" i="28"/>
  <c r="G189" i="28"/>
  <c r="G9" i="28"/>
  <c r="G188" i="28"/>
  <c r="G206" i="28"/>
  <c r="G187" i="28"/>
  <c r="G186" i="28"/>
  <c r="G185" i="28"/>
  <c r="G184" i="28"/>
  <c r="G183" i="28"/>
  <c r="G182" i="28"/>
  <c r="G181" i="28"/>
  <c r="G180" i="28"/>
  <c r="G179" i="28"/>
  <c r="G30" i="28"/>
  <c r="G283" i="28"/>
  <c r="G280" i="28"/>
  <c r="G354" i="28"/>
  <c r="G342" i="28"/>
  <c r="G178" i="28"/>
  <c r="G379" i="28"/>
  <c r="G177" i="28"/>
  <c r="G176" i="28"/>
  <c r="G175" i="28"/>
  <c r="G174" i="28"/>
  <c r="G29" i="28"/>
  <c r="G370" i="28"/>
  <c r="G28" i="28"/>
  <c r="G69" i="28"/>
  <c r="G27" i="28"/>
  <c r="G173" i="28"/>
  <c r="G172" i="28"/>
  <c r="G3" i="28"/>
  <c r="G171" i="28"/>
  <c r="G170" i="28"/>
  <c r="G169" i="28"/>
  <c r="G254" i="28"/>
  <c r="G168" i="28"/>
  <c r="G71" i="28"/>
  <c r="G35" i="28"/>
  <c r="G26" i="28"/>
  <c r="G378" i="28"/>
  <c r="G167" i="28"/>
  <c r="G166" i="28"/>
  <c r="G165" i="28"/>
  <c r="G164" i="28"/>
  <c r="G74" i="28"/>
  <c r="G163" i="28"/>
  <c r="G372" i="28"/>
  <c r="G279" i="28"/>
  <c r="G162" i="28"/>
  <c r="G25" i="28"/>
  <c r="G161" i="28"/>
  <c r="G251" i="28"/>
  <c r="G297" i="28"/>
  <c r="G160" i="28"/>
  <c r="G159" i="28"/>
  <c r="G243" i="28"/>
  <c r="G158" i="28"/>
  <c r="G157" i="28"/>
  <c r="G336" i="28"/>
  <c r="G315" i="28"/>
  <c r="G294" i="28"/>
  <c r="G4" i="28"/>
  <c r="G296" i="28"/>
  <c r="G295" i="28"/>
  <c r="G5" i="28"/>
  <c r="G156" i="28"/>
  <c r="G155" i="28"/>
  <c r="G154" i="28"/>
  <c r="G153" i="28"/>
  <c r="G152" i="28"/>
  <c r="G203" i="28"/>
  <c r="G260" i="28"/>
  <c r="G369" i="28"/>
  <c r="G223" i="28"/>
  <c r="G151" i="28"/>
  <c r="G230" i="28"/>
  <c r="G24" i="28"/>
  <c r="G278" i="28"/>
  <c r="G218" i="28"/>
  <c r="G150" i="28"/>
  <c r="G304" i="28"/>
  <c r="G277" i="28"/>
  <c r="G284" i="28"/>
  <c r="G346" i="28"/>
  <c r="G149" i="28"/>
  <c r="G148" i="28"/>
  <c r="G308" i="28"/>
  <c r="G311" i="28"/>
  <c r="G72" i="28"/>
  <c r="G147" i="28"/>
  <c r="G146" i="28"/>
  <c r="G302" i="28"/>
  <c r="G145" i="28"/>
  <c r="G301" i="28"/>
  <c r="G144" i="28"/>
  <c r="G347" i="28"/>
  <c r="G143" i="28"/>
  <c r="G142" i="28"/>
  <c r="G348" i="28"/>
  <c r="G360" i="28"/>
  <c r="G365" i="28"/>
  <c r="G141" i="28"/>
  <c r="G140" i="28"/>
  <c r="G353" i="28"/>
  <c r="G377" i="28"/>
  <c r="G376" i="28"/>
  <c r="G361" i="28"/>
  <c r="G375" i="28"/>
  <c r="G368" i="28"/>
  <c r="G139" i="28"/>
  <c r="G68" i="28"/>
  <c r="G202" i="28"/>
  <c r="G36" i="28"/>
  <c r="G256" i="28"/>
  <c r="G32" i="28"/>
  <c r="G138" i="28"/>
  <c r="G276" i="28"/>
  <c r="G137" i="28"/>
  <c r="G136" i="28"/>
  <c r="G366" i="28"/>
  <c r="G135" i="28"/>
  <c r="G67" i="28"/>
  <c r="G270" i="28"/>
  <c r="G66" i="28"/>
  <c r="G65" i="28"/>
  <c r="G23" i="28"/>
  <c r="G134" i="28"/>
  <c r="G46" i="28"/>
  <c r="G22" i="28"/>
  <c r="G133" i="28"/>
  <c r="G132" i="28"/>
  <c r="G362" i="28"/>
  <c r="G64" i="28"/>
  <c r="G275" i="28"/>
  <c r="G131" i="28"/>
  <c r="G130" i="28"/>
  <c r="G2" i="28"/>
  <c r="G129" i="28"/>
  <c r="G128" i="28"/>
  <c r="G127" i="28"/>
  <c r="G371" i="28"/>
  <c r="G126" i="28"/>
  <c r="G358" i="28"/>
  <c r="G125" i="28"/>
  <c r="G351" i="28"/>
  <c r="G313" i="28"/>
  <c r="G124" i="28"/>
  <c r="G239" i="28"/>
  <c r="G225" i="28"/>
  <c r="G208" i="28"/>
  <c r="G47" i="28"/>
  <c r="G209" i="28"/>
  <c r="G312" i="28"/>
  <c r="G48" i="28"/>
  <c r="G123" i="28"/>
  <c r="G291" i="28"/>
  <c r="G357" i="28"/>
  <c r="G40" i="28"/>
  <c r="G43" i="28"/>
  <c r="G269" i="28"/>
  <c r="G282" i="28"/>
  <c r="G63" i="28"/>
  <c r="G41" i="28"/>
  <c r="G215" i="28"/>
  <c r="G248" i="28"/>
  <c r="G122" i="28"/>
  <c r="G42" i="28"/>
  <c r="G219" i="28"/>
  <c r="G222" i="28"/>
  <c r="G21" i="28"/>
  <c r="G20" i="28"/>
  <c r="G213" i="28"/>
  <c r="G19" i="28"/>
  <c r="G212" i="28"/>
  <c r="G18" i="28"/>
  <c r="G249" i="28"/>
  <c r="G318" i="28"/>
  <c r="G121" i="28"/>
  <c r="G250" i="28"/>
  <c r="G262" i="28"/>
  <c r="G267" i="28"/>
  <c r="G120" i="28"/>
  <c r="G325" i="28"/>
  <c r="G255" i="28"/>
  <c r="G314" i="28"/>
  <c r="G300" i="28"/>
  <c r="G263" i="28"/>
  <c r="G274" i="28"/>
  <c r="G33" i="28"/>
  <c r="G17" i="28"/>
  <c r="G16" i="28"/>
  <c r="G15" i="28"/>
  <c r="G119" i="28"/>
  <c r="G289" i="28"/>
  <c r="G118" i="28"/>
  <c r="G320" i="28"/>
  <c r="G117" i="28"/>
  <c r="G62" i="28"/>
  <c r="G116" i="28"/>
  <c r="G334" i="28"/>
  <c r="G264" i="28"/>
  <c r="G115" i="28"/>
  <c r="G14" i="28"/>
  <c r="G45" i="28"/>
  <c r="G293" i="28"/>
  <c r="G329" i="28"/>
  <c r="G339" i="28"/>
  <c r="G310" i="28"/>
  <c r="G303" i="28"/>
  <c r="G253" i="28"/>
  <c r="G340" i="28"/>
  <c r="G6" i="28"/>
  <c r="G331" i="28"/>
  <c r="G381" i="28"/>
  <c r="G259" i="28"/>
  <c r="G373" i="28"/>
  <c r="G76" i="28"/>
  <c r="G201" i="28"/>
  <c r="G75" i="28"/>
  <c r="G333" i="28"/>
  <c r="G292" i="28"/>
  <c r="G61" i="28"/>
  <c r="G60" i="28"/>
  <c r="G343" i="28"/>
  <c r="G59" i="28"/>
  <c r="G227" i="28"/>
  <c r="G8" i="28"/>
  <c r="G328" i="28"/>
  <c r="G231" i="28"/>
  <c r="G58" i="28"/>
  <c r="G57" i="28"/>
  <c r="G56" i="28"/>
  <c r="G114" i="28"/>
  <c r="G316" i="28"/>
  <c r="G113" i="28"/>
  <c r="G327" i="28"/>
  <c r="G352" i="28"/>
  <c r="G330" i="28"/>
  <c r="G55" i="28"/>
  <c r="G323" i="28"/>
  <c r="G235" i="28"/>
  <c r="G242" i="28"/>
  <c r="G221" i="28"/>
  <c r="G214" i="28"/>
  <c r="G49" i="28"/>
  <c r="G332" i="28"/>
  <c r="G237" i="28"/>
  <c r="G51" i="28"/>
  <c r="G234" i="28"/>
  <c r="G286" i="28"/>
  <c r="G226" i="28"/>
  <c r="G285" i="28"/>
  <c r="G233" i="28"/>
  <c r="G236" i="28"/>
  <c r="G298" i="28"/>
  <c r="G204" i="28"/>
  <c r="G257" i="28"/>
  <c r="G355" i="28"/>
  <c r="G217" i="28"/>
  <c r="G112" i="28"/>
  <c r="G240" i="28"/>
  <c r="G54" i="28"/>
  <c r="G345" i="28"/>
  <c r="G244" i="28"/>
  <c r="G265" i="28"/>
  <c r="G306" i="28"/>
  <c r="G111" i="28"/>
  <c r="G261" i="28"/>
  <c r="G200" i="28"/>
  <c r="G380" i="28"/>
  <c r="G337" i="28"/>
  <c r="G246" i="28"/>
  <c r="G13" i="28"/>
  <c r="G12" i="28"/>
  <c r="G252" i="28"/>
  <c r="G341" i="28"/>
  <c r="G363" i="28"/>
  <c r="G110" i="28"/>
  <c r="G109" i="28"/>
  <c r="G359" i="28"/>
  <c r="G281" i="28"/>
  <c r="G321" i="28"/>
  <c r="G287" i="28"/>
  <c r="G258" i="28"/>
  <c r="G108" i="28"/>
  <c r="G344" i="28"/>
  <c r="G107" i="28"/>
  <c r="G205" i="28"/>
  <c r="G106" i="28"/>
  <c r="G350" i="28"/>
  <c r="G349" i="28"/>
  <c r="G241" i="28"/>
  <c r="G50" i="28"/>
  <c r="G44" i="28"/>
  <c r="G73" i="28"/>
  <c r="G324" i="28"/>
  <c r="G70" i="28"/>
  <c r="G53" i="28"/>
  <c r="G228" i="28"/>
  <c r="G105" i="28"/>
  <c r="G104" i="28"/>
  <c r="G103" i="28"/>
  <c r="G102" i="28"/>
  <c r="G101" i="28"/>
  <c r="G238" i="28"/>
  <c r="G216" i="28"/>
  <c r="G100" i="28"/>
  <c r="G374" i="28"/>
  <c r="G99" i="28"/>
  <c r="G356" i="28"/>
  <c r="G307" i="28"/>
  <c r="G266" i="28"/>
  <c r="G98" i="28"/>
  <c r="G232" i="28"/>
  <c r="G97" i="28"/>
  <c r="G31" i="28"/>
  <c r="G210" i="28"/>
  <c r="G96" i="28"/>
  <c r="G288" i="28"/>
  <c r="G220" i="28"/>
  <c r="G95" i="28"/>
  <c r="G268" i="28"/>
  <c r="G94" i="28"/>
  <c r="G317" i="28"/>
  <c r="G338" i="28"/>
  <c r="G7" i="28"/>
  <c r="G207" i="28"/>
  <c r="G11" i="28"/>
  <c r="G273" i="28"/>
  <c r="G38" i="28"/>
  <c r="G37" i="28"/>
  <c r="G39" i="28"/>
  <c r="G34" i="28"/>
  <c r="G10" i="28"/>
  <c r="G319" i="28"/>
  <c r="G52" i="28"/>
  <c r="G93" i="28"/>
  <c r="G272" i="28"/>
  <c r="G92" i="28"/>
  <c r="G91" i="28"/>
  <c r="G90" i="28"/>
  <c r="G89" i="28"/>
  <c r="G335" i="28"/>
  <c r="G271" i="28"/>
  <c r="G305" i="28"/>
  <c r="G229" i="28"/>
  <c r="G88" i="28"/>
  <c r="G87" i="28"/>
  <c r="G86" i="28"/>
  <c r="G245" i="28"/>
  <c r="G85" i="28"/>
  <c r="G290" i="28"/>
  <c r="G364" i="28"/>
  <c r="G84" i="28"/>
  <c r="G326" i="28"/>
  <c r="G83" i="28"/>
  <c r="G247" i="28"/>
  <c r="G77" i="28"/>
  <c r="G322" i="28"/>
  <c r="G299" i="28"/>
  <c r="G82" i="28"/>
  <c r="G81" i="28"/>
  <c r="G309" i="28"/>
  <c r="G80" i="28"/>
  <c r="G367" i="28"/>
  <c r="G79" i="28"/>
  <c r="G78" i="28"/>
  <c r="H199" i="28"/>
  <c r="H198" i="28"/>
  <c r="H197" i="28"/>
  <c r="H196" i="28"/>
  <c r="H195" i="28"/>
  <c r="H224" i="28"/>
  <c r="H211" i="28"/>
  <c r="H194" i="28"/>
  <c r="H382" i="28"/>
  <c r="H193" i="28"/>
  <c r="H192" i="28"/>
  <c r="H191" i="28"/>
  <c r="H190" i="28"/>
  <c r="H189" i="28"/>
  <c r="H9" i="28"/>
  <c r="H188" i="28"/>
  <c r="H206" i="28"/>
  <c r="H187" i="28"/>
  <c r="H186" i="28"/>
  <c r="H185" i="28"/>
  <c r="H184" i="28"/>
  <c r="H183" i="28"/>
  <c r="H182" i="28"/>
  <c r="H181" i="28"/>
  <c r="H180" i="28"/>
  <c r="H179" i="28"/>
  <c r="H30" i="28"/>
  <c r="H283" i="28"/>
  <c r="H280" i="28"/>
  <c r="H354" i="28"/>
  <c r="H342" i="28"/>
  <c r="H178" i="28"/>
  <c r="H379" i="28"/>
  <c r="H177" i="28"/>
  <c r="H176" i="28"/>
  <c r="H175" i="28"/>
  <c r="H174" i="28"/>
  <c r="H29" i="28"/>
  <c r="H370" i="28"/>
  <c r="H28" i="28"/>
  <c r="H69" i="28"/>
  <c r="H27" i="28"/>
  <c r="H173" i="28"/>
  <c r="H172" i="28"/>
  <c r="H3" i="28"/>
  <c r="H171" i="28"/>
  <c r="H170" i="28"/>
  <c r="H169" i="28"/>
  <c r="H254" i="28"/>
  <c r="H168" i="28"/>
  <c r="H71" i="28"/>
  <c r="H35" i="28"/>
  <c r="H26" i="28"/>
  <c r="H378" i="28"/>
  <c r="H167" i="28"/>
  <c r="H166" i="28"/>
  <c r="H165" i="28"/>
  <c r="H164" i="28"/>
  <c r="H74" i="28"/>
  <c r="H163" i="28"/>
  <c r="H372" i="28"/>
  <c r="H279" i="28"/>
  <c r="H162" i="28"/>
  <c r="H25" i="28"/>
  <c r="H161" i="28"/>
  <c r="H251" i="28"/>
  <c r="H297" i="28"/>
  <c r="H160" i="28"/>
  <c r="H159" i="28"/>
  <c r="H243" i="28"/>
  <c r="H158" i="28"/>
  <c r="H157" i="28"/>
  <c r="H336" i="28"/>
  <c r="H315" i="28"/>
  <c r="H294" i="28"/>
  <c r="H4" i="28"/>
  <c r="H296" i="28"/>
  <c r="H295" i="28"/>
  <c r="H5" i="28"/>
  <c r="H156" i="28"/>
  <c r="H155" i="28"/>
  <c r="H154" i="28"/>
  <c r="H153" i="28"/>
  <c r="H152" i="28"/>
  <c r="H203" i="28"/>
  <c r="H260" i="28"/>
  <c r="H369" i="28"/>
  <c r="H223" i="28"/>
  <c r="H151" i="28"/>
  <c r="H230" i="28"/>
  <c r="H24" i="28"/>
  <c r="H278" i="28"/>
  <c r="H218" i="28"/>
  <c r="H150" i="28"/>
  <c r="H304" i="28"/>
  <c r="H277" i="28"/>
  <c r="H284" i="28"/>
  <c r="H346" i="28"/>
  <c r="H149" i="28"/>
  <c r="H148" i="28"/>
  <c r="H308" i="28"/>
  <c r="H311" i="28"/>
  <c r="H72" i="28"/>
  <c r="H147" i="28"/>
  <c r="H146" i="28"/>
  <c r="H302" i="28"/>
  <c r="H145" i="28"/>
  <c r="H301" i="28"/>
  <c r="H144" i="28"/>
  <c r="H347" i="28"/>
  <c r="H143" i="28"/>
  <c r="H142" i="28"/>
  <c r="H348" i="28"/>
  <c r="H360" i="28"/>
  <c r="H365" i="28"/>
  <c r="H141" i="28"/>
  <c r="H140" i="28"/>
  <c r="H353" i="28"/>
  <c r="H377" i="28"/>
  <c r="H376" i="28"/>
  <c r="H361" i="28"/>
  <c r="H375" i="28"/>
  <c r="H368" i="28"/>
  <c r="H139" i="28"/>
  <c r="H68" i="28"/>
  <c r="H202" i="28"/>
  <c r="H36" i="28"/>
  <c r="H256" i="28"/>
  <c r="H32" i="28"/>
  <c r="H138" i="28"/>
  <c r="H276" i="28"/>
  <c r="H137" i="28"/>
  <c r="H136" i="28"/>
  <c r="H366" i="28"/>
  <c r="H135" i="28"/>
  <c r="H67" i="28"/>
  <c r="H270" i="28"/>
  <c r="H66" i="28"/>
  <c r="H65" i="28"/>
  <c r="H23" i="28"/>
  <c r="H134" i="28"/>
  <c r="H46" i="28"/>
  <c r="H22" i="28"/>
  <c r="H133" i="28"/>
  <c r="H132" i="28"/>
  <c r="H362" i="28"/>
  <c r="H64" i="28"/>
  <c r="H275" i="28"/>
  <c r="H131" i="28"/>
  <c r="H130" i="28"/>
  <c r="H2" i="28"/>
  <c r="H129" i="28"/>
  <c r="H128" i="28"/>
  <c r="H127" i="28"/>
  <c r="H371" i="28"/>
  <c r="H126" i="28"/>
  <c r="H358" i="28"/>
  <c r="H125" i="28"/>
  <c r="H351" i="28"/>
  <c r="H313" i="28"/>
  <c r="H124" i="28"/>
  <c r="H239" i="28"/>
  <c r="H225" i="28"/>
  <c r="H208" i="28"/>
  <c r="H47" i="28"/>
  <c r="H209" i="28"/>
  <c r="H312" i="28"/>
  <c r="H48" i="28"/>
  <c r="H123" i="28"/>
  <c r="H291" i="28"/>
  <c r="H357" i="28"/>
  <c r="H40" i="28"/>
  <c r="H43" i="28"/>
  <c r="H269" i="28"/>
  <c r="H282" i="28"/>
  <c r="H63" i="28"/>
  <c r="H41" i="28"/>
  <c r="H215" i="28"/>
  <c r="H248" i="28"/>
  <c r="H122" i="28"/>
  <c r="H42" i="28"/>
  <c r="H219" i="28"/>
  <c r="H222" i="28"/>
  <c r="H21" i="28"/>
  <c r="H20" i="28"/>
  <c r="H213" i="28"/>
  <c r="H19" i="28"/>
  <c r="H212" i="28"/>
  <c r="H18" i="28"/>
  <c r="H249" i="28"/>
  <c r="H318" i="28"/>
  <c r="H121" i="28"/>
  <c r="H250" i="28"/>
  <c r="H262" i="28"/>
  <c r="H267" i="28"/>
  <c r="H120" i="28"/>
  <c r="H325" i="28"/>
  <c r="H255" i="28"/>
  <c r="H314" i="28"/>
  <c r="H300" i="28"/>
  <c r="H263" i="28"/>
  <c r="H274" i="28"/>
  <c r="H33" i="28"/>
  <c r="H17" i="28"/>
  <c r="H16" i="28"/>
  <c r="H15" i="28"/>
  <c r="H119" i="28"/>
  <c r="H289" i="28"/>
  <c r="H118" i="28"/>
  <c r="H320" i="28"/>
  <c r="H117" i="28"/>
  <c r="H62" i="28"/>
  <c r="H116" i="28"/>
  <c r="H334" i="28"/>
  <c r="H264" i="28"/>
  <c r="H115" i="28"/>
  <c r="H14" i="28"/>
  <c r="H45" i="28"/>
  <c r="H293" i="28"/>
  <c r="H329" i="28"/>
  <c r="H339" i="28"/>
  <c r="H310" i="28"/>
  <c r="H303" i="28"/>
  <c r="H253" i="28"/>
  <c r="H340" i="28"/>
  <c r="H6" i="28"/>
  <c r="H331" i="28"/>
  <c r="H381" i="28"/>
  <c r="H259" i="28"/>
  <c r="H373" i="28"/>
  <c r="H76" i="28"/>
  <c r="H201" i="28"/>
  <c r="H75" i="28"/>
  <c r="H333" i="28"/>
  <c r="H292" i="28"/>
  <c r="H61" i="28"/>
  <c r="H60" i="28"/>
  <c r="H343" i="28"/>
  <c r="H59" i="28"/>
  <c r="H227" i="28"/>
  <c r="H8" i="28"/>
  <c r="H328" i="28"/>
  <c r="H231" i="28"/>
  <c r="H58" i="28"/>
  <c r="H57" i="28"/>
  <c r="H56" i="28"/>
  <c r="H114" i="28"/>
  <c r="H316" i="28"/>
  <c r="H113" i="28"/>
  <c r="H327" i="28"/>
  <c r="H352" i="28"/>
  <c r="H330" i="28"/>
  <c r="H55" i="28"/>
  <c r="H323" i="28"/>
  <c r="H235" i="28"/>
  <c r="H242" i="28"/>
  <c r="H221" i="28"/>
  <c r="H214" i="28"/>
  <c r="H49" i="28"/>
  <c r="H332" i="28"/>
  <c r="H237" i="28"/>
  <c r="H51" i="28"/>
  <c r="H234" i="28"/>
  <c r="H286" i="28"/>
  <c r="H226" i="28"/>
  <c r="H285" i="28"/>
  <c r="H233" i="28"/>
  <c r="H236" i="28"/>
  <c r="H298" i="28"/>
  <c r="H204" i="28"/>
  <c r="H257" i="28"/>
  <c r="H355" i="28"/>
  <c r="H217" i="28"/>
  <c r="H112" i="28"/>
  <c r="H240" i="28"/>
  <c r="H54" i="28"/>
  <c r="H345" i="28"/>
  <c r="H244" i="28"/>
  <c r="H265" i="28"/>
  <c r="H306" i="28"/>
  <c r="H111" i="28"/>
  <c r="H261" i="28"/>
  <c r="H200" i="28"/>
  <c r="H380" i="28"/>
  <c r="H337" i="28"/>
  <c r="H246" i="28"/>
  <c r="H13" i="28"/>
  <c r="H12" i="28"/>
  <c r="H252" i="28"/>
  <c r="H341" i="28"/>
  <c r="H363" i="28"/>
  <c r="H110" i="28"/>
  <c r="H109" i="28"/>
  <c r="H359" i="28"/>
  <c r="H281" i="28"/>
  <c r="H321" i="28"/>
  <c r="H287" i="28"/>
  <c r="H258" i="28"/>
  <c r="H108" i="28"/>
  <c r="H344" i="28"/>
  <c r="H107" i="28"/>
  <c r="H205" i="28"/>
  <c r="H106" i="28"/>
  <c r="H350" i="28"/>
  <c r="H349" i="28"/>
  <c r="H241" i="28"/>
  <c r="H50" i="28"/>
  <c r="H44" i="28"/>
  <c r="H73" i="28"/>
  <c r="H324" i="28"/>
  <c r="H70" i="28"/>
  <c r="H53" i="28"/>
  <c r="H228" i="28"/>
  <c r="H105" i="28"/>
  <c r="H104" i="28"/>
  <c r="H103" i="28"/>
  <c r="H102" i="28"/>
  <c r="H101" i="28"/>
  <c r="H238" i="28"/>
  <c r="H216" i="28"/>
  <c r="H100" i="28"/>
  <c r="H374" i="28"/>
  <c r="H99" i="28"/>
  <c r="H356" i="28"/>
  <c r="H307" i="28"/>
  <c r="H266" i="28"/>
  <c r="H98" i="28"/>
  <c r="H232" i="28"/>
  <c r="H97" i="28"/>
  <c r="H31" i="28"/>
  <c r="H210" i="28"/>
  <c r="H96" i="28"/>
  <c r="H288" i="28"/>
  <c r="H220" i="28"/>
  <c r="H95" i="28"/>
  <c r="H268" i="28"/>
  <c r="H94" i="28"/>
  <c r="H317" i="28"/>
  <c r="H338" i="28"/>
  <c r="H7" i="28"/>
  <c r="H207" i="28"/>
  <c r="H11" i="28"/>
  <c r="H273" i="28"/>
  <c r="H38" i="28"/>
  <c r="H37" i="28"/>
  <c r="H39" i="28"/>
  <c r="H34" i="28"/>
  <c r="H10" i="28"/>
  <c r="H319" i="28"/>
  <c r="H52" i="28"/>
  <c r="H93" i="28"/>
  <c r="H272" i="28"/>
  <c r="H92" i="28"/>
  <c r="H91" i="28"/>
  <c r="H90" i="28"/>
  <c r="H89" i="28"/>
  <c r="H335" i="28"/>
  <c r="H271" i="28"/>
  <c r="H305" i="28"/>
  <c r="H229" i="28"/>
  <c r="H88" i="28"/>
  <c r="H87" i="28"/>
  <c r="H86" i="28"/>
  <c r="H245" i="28"/>
  <c r="H85" i="28"/>
  <c r="H290" i="28"/>
  <c r="H364" i="28"/>
  <c r="H84" i="28"/>
  <c r="H326" i="28"/>
  <c r="H83" i="28"/>
  <c r="H247" i="28"/>
  <c r="H77" i="28"/>
  <c r="H322" i="28"/>
  <c r="H299" i="28"/>
  <c r="H82" i="28"/>
  <c r="H81" i="28"/>
  <c r="H309" i="28"/>
  <c r="H80" i="28"/>
  <c r="H367" i="28"/>
  <c r="H79" i="28"/>
  <c r="H78" i="28"/>
  <c r="I199" i="28"/>
  <c r="K199" i="28" s="1"/>
  <c r="I198" i="28"/>
  <c r="K198" i="28" s="1"/>
  <c r="I197" i="28"/>
  <c r="K197" i="28" s="1"/>
  <c r="I196" i="28"/>
  <c r="K196" i="28" s="1"/>
  <c r="I195" i="28"/>
  <c r="K195" i="28" s="1"/>
  <c r="I224" i="28"/>
  <c r="K224" i="28" s="1"/>
  <c r="I211" i="28"/>
  <c r="K211" i="28" s="1"/>
  <c r="I194" i="28"/>
  <c r="K194" i="28" s="1"/>
  <c r="I382" i="28"/>
  <c r="K382" i="28" s="1"/>
  <c r="I193" i="28"/>
  <c r="K193" i="28" s="1"/>
  <c r="I192" i="28"/>
  <c r="K192" i="28" s="1"/>
  <c r="I191" i="28"/>
  <c r="K191" i="28" s="1"/>
  <c r="I190" i="28"/>
  <c r="K190" i="28" s="1"/>
  <c r="I189" i="28"/>
  <c r="K189" i="28" s="1"/>
  <c r="I9" i="28"/>
  <c r="K9" i="28" s="1"/>
  <c r="I188" i="28"/>
  <c r="K188" i="28" s="1"/>
  <c r="I206" i="28"/>
  <c r="K206" i="28" s="1"/>
  <c r="I187" i="28"/>
  <c r="K187" i="28" s="1"/>
  <c r="I186" i="28"/>
  <c r="K186" i="28" s="1"/>
  <c r="I185" i="28"/>
  <c r="K185" i="28" s="1"/>
  <c r="I184" i="28"/>
  <c r="K184" i="28" s="1"/>
  <c r="I183" i="28"/>
  <c r="K183" i="28" s="1"/>
  <c r="I182" i="28"/>
  <c r="K182" i="28" s="1"/>
  <c r="I181" i="28"/>
  <c r="K181" i="28" s="1"/>
  <c r="I180" i="28"/>
  <c r="K180" i="28" s="1"/>
  <c r="I179" i="28"/>
  <c r="K179" i="28" s="1"/>
  <c r="I30" i="28"/>
  <c r="K30" i="28" s="1"/>
  <c r="I283" i="28"/>
  <c r="K283" i="28" s="1"/>
  <c r="I280" i="28"/>
  <c r="K280" i="28" s="1"/>
  <c r="I354" i="28"/>
  <c r="K354" i="28" s="1"/>
  <c r="I342" i="28"/>
  <c r="K342" i="28" s="1"/>
  <c r="I178" i="28"/>
  <c r="K178" i="28" s="1"/>
  <c r="I379" i="28"/>
  <c r="K379" i="28" s="1"/>
  <c r="I177" i="28"/>
  <c r="K177" i="28" s="1"/>
  <c r="I176" i="28"/>
  <c r="K176" i="28" s="1"/>
  <c r="I175" i="28"/>
  <c r="K175" i="28" s="1"/>
  <c r="I174" i="28"/>
  <c r="K174" i="28" s="1"/>
  <c r="I29" i="28"/>
  <c r="K29" i="28" s="1"/>
  <c r="I370" i="28"/>
  <c r="K370" i="28" s="1"/>
  <c r="I28" i="28"/>
  <c r="K28" i="28" s="1"/>
  <c r="I69" i="28"/>
  <c r="K69" i="28" s="1"/>
  <c r="I27" i="28"/>
  <c r="K27" i="28" s="1"/>
  <c r="I173" i="28"/>
  <c r="K173" i="28" s="1"/>
  <c r="I172" i="28"/>
  <c r="K172" i="28" s="1"/>
  <c r="I3" i="28"/>
  <c r="K3" i="28" s="1"/>
  <c r="I171" i="28"/>
  <c r="K171" i="28" s="1"/>
  <c r="I170" i="28"/>
  <c r="K170" i="28" s="1"/>
  <c r="I169" i="28"/>
  <c r="K169" i="28" s="1"/>
  <c r="I254" i="28"/>
  <c r="K254" i="28" s="1"/>
  <c r="I168" i="28"/>
  <c r="K168" i="28" s="1"/>
  <c r="I71" i="28"/>
  <c r="K71" i="28" s="1"/>
  <c r="I35" i="28"/>
  <c r="K35" i="28" s="1"/>
  <c r="I26" i="28"/>
  <c r="K26" i="28" s="1"/>
  <c r="I378" i="28"/>
  <c r="K378" i="28" s="1"/>
  <c r="I167" i="28"/>
  <c r="K167" i="28" s="1"/>
  <c r="I166" i="28"/>
  <c r="K166" i="28" s="1"/>
  <c r="I165" i="28"/>
  <c r="K165" i="28" s="1"/>
  <c r="I164" i="28"/>
  <c r="K164" i="28" s="1"/>
  <c r="I74" i="28"/>
  <c r="K74" i="28" s="1"/>
  <c r="I163" i="28"/>
  <c r="K163" i="28" s="1"/>
  <c r="I372" i="28"/>
  <c r="K372" i="28" s="1"/>
  <c r="I279" i="28"/>
  <c r="K279" i="28" s="1"/>
  <c r="I162" i="28"/>
  <c r="K162" i="28" s="1"/>
  <c r="I25" i="28"/>
  <c r="K25" i="28" s="1"/>
  <c r="I161" i="28"/>
  <c r="K161" i="28" s="1"/>
  <c r="I251" i="28"/>
  <c r="K251" i="28" s="1"/>
  <c r="I297" i="28"/>
  <c r="K297" i="28" s="1"/>
  <c r="I160" i="28"/>
  <c r="K160" i="28" s="1"/>
  <c r="I159" i="28"/>
  <c r="K159" i="28" s="1"/>
  <c r="I243" i="28"/>
  <c r="K243" i="28" s="1"/>
  <c r="I158" i="28"/>
  <c r="K158" i="28" s="1"/>
  <c r="I157" i="28"/>
  <c r="K157" i="28" s="1"/>
  <c r="I336" i="28"/>
  <c r="K336" i="28" s="1"/>
  <c r="I315" i="28"/>
  <c r="K315" i="28" s="1"/>
  <c r="I294" i="28"/>
  <c r="K294" i="28" s="1"/>
  <c r="I4" i="28"/>
  <c r="K4" i="28" s="1"/>
  <c r="I296" i="28"/>
  <c r="K296" i="28" s="1"/>
  <c r="I295" i="28"/>
  <c r="K295" i="28" s="1"/>
  <c r="I5" i="28"/>
  <c r="K5" i="28" s="1"/>
  <c r="I156" i="28"/>
  <c r="K156" i="28" s="1"/>
  <c r="I155" i="28"/>
  <c r="K155" i="28" s="1"/>
  <c r="I154" i="28"/>
  <c r="K154" i="28" s="1"/>
  <c r="I153" i="28"/>
  <c r="K153" i="28" s="1"/>
  <c r="I152" i="28"/>
  <c r="K152" i="28" s="1"/>
  <c r="I203" i="28"/>
  <c r="K203" i="28" s="1"/>
  <c r="I260" i="28"/>
  <c r="K260" i="28" s="1"/>
  <c r="I369" i="28"/>
  <c r="K369" i="28" s="1"/>
  <c r="I223" i="28"/>
  <c r="K223" i="28" s="1"/>
  <c r="I151" i="28"/>
  <c r="K151" i="28" s="1"/>
  <c r="I230" i="28"/>
  <c r="K230" i="28" s="1"/>
  <c r="I24" i="28"/>
  <c r="K24" i="28" s="1"/>
  <c r="I278" i="28"/>
  <c r="K278" i="28" s="1"/>
  <c r="I218" i="28"/>
  <c r="K218" i="28" s="1"/>
  <c r="I150" i="28"/>
  <c r="K150" i="28" s="1"/>
  <c r="I304" i="28"/>
  <c r="K304" i="28" s="1"/>
  <c r="I277" i="28"/>
  <c r="K277" i="28" s="1"/>
  <c r="I284" i="28"/>
  <c r="K284" i="28" s="1"/>
  <c r="I346" i="28"/>
  <c r="K346" i="28" s="1"/>
  <c r="I149" i="28"/>
  <c r="K149" i="28" s="1"/>
  <c r="I148" i="28"/>
  <c r="K148" i="28" s="1"/>
  <c r="I308" i="28"/>
  <c r="K308" i="28" s="1"/>
  <c r="I311" i="28"/>
  <c r="K311" i="28" s="1"/>
  <c r="I72" i="28"/>
  <c r="K72" i="28" s="1"/>
  <c r="I147" i="28"/>
  <c r="K147" i="28" s="1"/>
  <c r="I146" i="28"/>
  <c r="K146" i="28" s="1"/>
  <c r="I302" i="28"/>
  <c r="K302" i="28" s="1"/>
  <c r="I145" i="28"/>
  <c r="K145" i="28" s="1"/>
  <c r="I301" i="28"/>
  <c r="K301" i="28" s="1"/>
  <c r="I144" i="28"/>
  <c r="K144" i="28" s="1"/>
  <c r="I347" i="28"/>
  <c r="K347" i="28" s="1"/>
  <c r="I143" i="28"/>
  <c r="K143" i="28" s="1"/>
  <c r="I142" i="28"/>
  <c r="K142" i="28" s="1"/>
  <c r="I348" i="28"/>
  <c r="K348" i="28" s="1"/>
  <c r="I360" i="28"/>
  <c r="K360" i="28" s="1"/>
  <c r="I365" i="28"/>
  <c r="K365" i="28" s="1"/>
  <c r="I141" i="28"/>
  <c r="K141" i="28" s="1"/>
  <c r="I140" i="28"/>
  <c r="K140" i="28" s="1"/>
  <c r="I353" i="28"/>
  <c r="K353" i="28" s="1"/>
  <c r="I377" i="28"/>
  <c r="K377" i="28" s="1"/>
  <c r="I376" i="28"/>
  <c r="K376" i="28" s="1"/>
  <c r="I361" i="28"/>
  <c r="K361" i="28" s="1"/>
  <c r="I375" i="28"/>
  <c r="K375" i="28" s="1"/>
  <c r="I368" i="28"/>
  <c r="K368" i="28" s="1"/>
  <c r="I139" i="28"/>
  <c r="K139" i="28" s="1"/>
  <c r="I68" i="28"/>
  <c r="K68" i="28" s="1"/>
  <c r="I202" i="28"/>
  <c r="K202" i="28" s="1"/>
  <c r="I36" i="28"/>
  <c r="K36" i="28" s="1"/>
  <c r="I256" i="28"/>
  <c r="K256" i="28" s="1"/>
  <c r="I32" i="28"/>
  <c r="K32" i="28" s="1"/>
  <c r="I138" i="28"/>
  <c r="K138" i="28" s="1"/>
  <c r="I276" i="28"/>
  <c r="K276" i="28" s="1"/>
  <c r="I137" i="28"/>
  <c r="K137" i="28" s="1"/>
  <c r="I136" i="28"/>
  <c r="K136" i="28" s="1"/>
  <c r="I366" i="28"/>
  <c r="K366" i="28" s="1"/>
  <c r="I135" i="28"/>
  <c r="K135" i="28" s="1"/>
  <c r="I67" i="28"/>
  <c r="K67" i="28" s="1"/>
  <c r="I270" i="28"/>
  <c r="K270" i="28" s="1"/>
  <c r="I66" i="28"/>
  <c r="K66" i="28" s="1"/>
  <c r="I65" i="28"/>
  <c r="K65" i="28" s="1"/>
  <c r="I23" i="28"/>
  <c r="K23" i="28" s="1"/>
  <c r="I134" i="28"/>
  <c r="K134" i="28" s="1"/>
  <c r="I46" i="28"/>
  <c r="K46" i="28" s="1"/>
  <c r="I22" i="28"/>
  <c r="K22" i="28" s="1"/>
  <c r="I133" i="28"/>
  <c r="K133" i="28" s="1"/>
  <c r="I132" i="28"/>
  <c r="K132" i="28" s="1"/>
  <c r="I362" i="28"/>
  <c r="K362" i="28" s="1"/>
  <c r="I64" i="28"/>
  <c r="K64" i="28" s="1"/>
  <c r="I275" i="28"/>
  <c r="K275" i="28" s="1"/>
  <c r="I131" i="28"/>
  <c r="K131" i="28" s="1"/>
  <c r="I130" i="28"/>
  <c r="K130" i="28" s="1"/>
  <c r="I2" i="28"/>
  <c r="K2" i="28" s="1"/>
  <c r="I129" i="28"/>
  <c r="K129" i="28" s="1"/>
  <c r="I128" i="28"/>
  <c r="K128" i="28" s="1"/>
  <c r="I127" i="28"/>
  <c r="K127" i="28" s="1"/>
  <c r="I371" i="28"/>
  <c r="K371" i="28" s="1"/>
  <c r="I126" i="28"/>
  <c r="K126" i="28" s="1"/>
  <c r="I358" i="28"/>
  <c r="K358" i="28" s="1"/>
  <c r="I125" i="28"/>
  <c r="K125" i="28" s="1"/>
  <c r="I351" i="28"/>
  <c r="K351" i="28" s="1"/>
  <c r="I313" i="28"/>
  <c r="K313" i="28" s="1"/>
  <c r="I124" i="28"/>
  <c r="K124" i="28" s="1"/>
  <c r="I239" i="28"/>
  <c r="K239" i="28" s="1"/>
  <c r="I225" i="28"/>
  <c r="K225" i="28" s="1"/>
  <c r="I208" i="28"/>
  <c r="K208" i="28" s="1"/>
  <c r="I47" i="28"/>
  <c r="K47" i="28" s="1"/>
  <c r="I209" i="28"/>
  <c r="K209" i="28" s="1"/>
  <c r="I312" i="28"/>
  <c r="K312" i="28" s="1"/>
  <c r="I48" i="28"/>
  <c r="K48" i="28" s="1"/>
  <c r="I123" i="28"/>
  <c r="K123" i="28" s="1"/>
  <c r="I291" i="28"/>
  <c r="K291" i="28" s="1"/>
  <c r="I357" i="28"/>
  <c r="K357" i="28" s="1"/>
  <c r="I40" i="28"/>
  <c r="K40" i="28" s="1"/>
  <c r="I43" i="28"/>
  <c r="K43" i="28" s="1"/>
  <c r="I269" i="28"/>
  <c r="K269" i="28" s="1"/>
  <c r="I282" i="28"/>
  <c r="K282" i="28" s="1"/>
  <c r="I63" i="28"/>
  <c r="K63" i="28" s="1"/>
  <c r="I41" i="28"/>
  <c r="K41" i="28" s="1"/>
  <c r="I215" i="28"/>
  <c r="K215" i="28" s="1"/>
  <c r="I248" i="28"/>
  <c r="K248" i="28" s="1"/>
  <c r="I122" i="28"/>
  <c r="K122" i="28" s="1"/>
  <c r="I42" i="28"/>
  <c r="K42" i="28" s="1"/>
  <c r="I219" i="28"/>
  <c r="K219" i="28" s="1"/>
  <c r="I222" i="28"/>
  <c r="K222" i="28" s="1"/>
  <c r="I21" i="28"/>
  <c r="K21" i="28" s="1"/>
  <c r="I20" i="28"/>
  <c r="K20" i="28" s="1"/>
  <c r="I213" i="28"/>
  <c r="K213" i="28" s="1"/>
  <c r="I19" i="28"/>
  <c r="K19" i="28" s="1"/>
  <c r="I212" i="28"/>
  <c r="K212" i="28" s="1"/>
  <c r="I18" i="28"/>
  <c r="K18" i="28" s="1"/>
  <c r="I249" i="28"/>
  <c r="K249" i="28" s="1"/>
  <c r="I318" i="28"/>
  <c r="K318" i="28" s="1"/>
  <c r="I121" i="28"/>
  <c r="K121" i="28" s="1"/>
  <c r="I250" i="28"/>
  <c r="K250" i="28" s="1"/>
  <c r="I262" i="28"/>
  <c r="K262" i="28" s="1"/>
  <c r="I267" i="28"/>
  <c r="K267" i="28" s="1"/>
  <c r="I120" i="28"/>
  <c r="K120" i="28" s="1"/>
  <c r="I325" i="28"/>
  <c r="K325" i="28" s="1"/>
  <c r="I255" i="28"/>
  <c r="K255" i="28" s="1"/>
  <c r="I314" i="28"/>
  <c r="K314" i="28" s="1"/>
  <c r="I300" i="28"/>
  <c r="K300" i="28" s="1"/>
  <c r="I263" i="28"/>
  <c r="K263" i="28" s="1"/>
  <c r="I274" i="28"/>
  <c r="K274" i="28" s="1"/>
  <c r="I33" i="28"/>
  <c r="K33" i="28" s="1"/>
  <c r="I17" i="28"/>
  <c r="K17" i="28" s="1"/>
  <c r="I16" i="28"/>
  <c r="K16" i="28" s="1"/>
  <c r="I15" i="28"/>
  <c r="K15" i="28" s="1"/>
  <c r="I119" i="28"/>
  <c r="K119" i="28" s="1"/>
  <c r="I289" i="28"/>
  <c r="K289" i="28" s="1"/>
  <c r="I118" i="28"/>
  <c r="K118" i="28" s="1"/>
  <c r="I320" i="28"/>
  <c r="K320" i="28" s="1"/>
  <c r="I117" i="28"/>
  <c r="K117" i="28" s="1"/>
  <c r="I62" i="28"/>
  <c r="K62" i="28" s="1"/>
  <c r="I116" i="28"/>
  <c r="K116" i="28" s="1"/>
  <c r="I334" i="28"/>
  <c r="K334" i="28" s="1"/>
  <c r="I264" i="28"/>
  <c r="K264" i="28" s="1"/>
  <c r="I115" i="28"/>
  <c r="K115" i="28" s="1"/>
  <c r="I14" i="28"/>
  <c r="K14" i="28" s="1"/>
  <c r="I45" i="28"/>
  <c r="K45" i="28" s="1"/>
  <c r="I293" i="28"/>
  <c r="K293" i="28" s="1"/>
  <c r="I329" i="28"/>
  <c r="K329" i="28" s="1"/>
  <c r="I339" i="28"/>
  <c r="K339" i="28" s="1"/>
  <c r="I310" i="28"/>
  <c r="K310" i="28" s="1"/>
  <c r="I303" i="28"/>
  <c r="K303" i="28" s="1"/>
  <c r="I253" i="28"/>
  <c r="K253" i="28" s="1"/>
  <c r="I340" i="28"/>
  <c r="K340" i="28" s="1"/>
  <c r="I6" i="28"/>
  <c r="K6" i="28" s="1"/>
  <c r="I331" i="28"/>
  <c r="K331" i="28" s="1"/>
  <c r="I381" i="28"/>
  <c r="K381" i="28" s="1"/>
  <c r="I259" i="28"/>
  <c r="K259" i="28" s="1"/>
  <c r="I373" i="28"/>
  <c r="K373" i="28" s="1"/>
  <c r="I76" i="28"/>
  <c r="K76" i="28" s="1"/>
  <c r="I201" i="28"/>
  <c r="K201" i="28" s="1"/>
  <c r="I75" i="28"/>
  <c r="K75" i="28" s="1"/>
  <c r="I333" i="28"/>
  <c r="K333" i="28" s="1"/>
  <c r="I292" i="28"/>
  <c r="K292" i="28" s="1"/>
  <c r="I61" i="28"/>
  <c r="K61" i="28" s="1"/>
  <c r="I60" i="28"/>
  <c r="K60" i="28" s="1"/>
  <c r="I343" i="28"/>
  <c r="K343" i="28" s="1"/>
  <c r="I59" i="28"/>
  <c r="K59" i="28" s="1"/>
  <c r="I227" i="28"/>
  <c r="K227" i="28" s="1"/>
  <c r="I8" i="28"/>
  <c r="K8" i="28" s="1"/>
  <c r="I328" i="28"/>
  <c r="K328" i="28" s="1"/>
  <c r="I231" i="28"/>
  <c r="K231" i="28" s="1"/>
  <c r="I58" i="28"/>
  <c r="K58" i="28" s="1"/>
  <c r="I57" i="28"/>
  <c r="K57" i="28" s="1"/>
  <c r="I56" i="28"/>
  <c r="K56" i="28" s="1"/>
  <c r="I114" i="28"/>
  <c r="K114" i="28" s="1"/>
  <c r="I316" i="28"/>
  <c r="K316" i="28" s="1"/>
  <c r="I113" i="28"/>
  <c r="K113" i="28" s="1"/>
  <c r="I327" i="28"/>
  <c r="K327" i="28" s="1"/>
  <c r="I352" i="28"/>
  <c r="K352" i="28" s="1"/>
  <c r="I330" i="28"/>
  <c r="K330" i="28" s="1"/>
  <c r="I55" i="28"/>
  <c r="K55" i="28" s="1"/>
  <c r="I323" i="28"/>
  <c r="K323" i="28" s="1"/>
  <c r="I235" i="28"/>
  <c r="K235" i="28" s="1"/>
  <c r="I242" i="28"/>
  <c r="K242" i="28" s="1"/>
  <c r="I221" i="28"/>
  <c r="K221" i="28" s="1"/>
  <c r="I214" i="28"/>
  <c r="K214" i="28" s="1"/>
  <c r="I49" i="28"/>
  <c r="K49" i="28" s="1"/>
  <c r="I332" i="28"/>
  <c r="K332" i="28" s="1"/>
  <c r="I237" i="28"/>
  <c r="K237" i="28" s="1"/>
  <c r="I51" i="28"/>
  <c r="K51" i="28" s="1"/>
  <c r="I234" i="28"/>
  <c r="K234" i="28" s="1"/>
  <c r="I286" i="28"/>
  <c r="K286" i="28" s="1"/>
  <c r="I226" i="28"/>
  <c r="K226" i="28" s="1"/>
  <c r="I285" i="28"/>
  <c r="K285" i="28" s="1"/>
  <c r="I233" i="28"/>
  <c r="K233" i="28" s="1"/>
  <c r="I236" i="28"/>
  <c r="K236" i="28" s="1"/>
  <c r="I298" i="28"/>
  <c r="K298" i="28" s="1"/>
  <c r="I204" i="28"/>
  <c r="K204" i="28" s="1"/>
  <c r="I257" i="28"/>
  <c r="K257" i="28" s="1"/>
  <c r="I355" i="28"/>
  <c r="K355" i="28" s="1"/>
  <c r="I217" i="28"/>
  <c r="K217" i="28" s="1"/>
  <c r="I112" i="28"/>
  <c r="K112" i="28" s="1"/>
  <c r="I240" i="28"/>
  <c r="K240" i="28" s="1"/>
  <c r="I54" i="28"/>
  <c r="K54" i="28" s="1"/>
  <c r="I345" i="28"/>
  <c r="K345" i="28" s="1"/>
  <c r="I244" i="28"/>
  <c r="K244" i="28" s="1"/>
  <c r="I265" i="28"/>
  <c r="K265" i="28" s="1"/>
  <c r="I306" i="28"/>
  <c r="K306" i="28" s="1"/>
  <c r="I111" i="28"/>
  <c r="K111" i="28" s="1"/>
  <c r="I261" i="28"/>
  <c r="K261" i="28" s="1"/>
  <c r="I200" i="28"/>
  <c r="K200" i="28" s="1"/>
  <c r="I380" i="28"/>
  <c r="K380" i="28" s="1"/>
  <c r="I337" i="28"/>
  <c r="K337" i="28" s="1"/>
  <c r="I246" i="28"/>
  <c r="K246" i="28" s="1"/>
  <c r="I13" i="28"/>
  <c r="K13" i="28" s="1"/>
  <c r="I12" i="28"/>
  <c r="K12" i="28" s="1"/>
  <c r="I252" i="28"/>
  <c r="K252" i="28" s="1"/>
  <c r="I341" i="28"/>
  <c r="K341" i="28" s="1"/>
  <c r="I363" i="28"/>
  <c r="K363" i="28" s="1"/>
  <c r="I110" i="28"/>
  <c r="K110" i="28" s="1"/>
  <c r="I109" i="28"/>
  <c r="K109" i="28" s="1"/>
  <c r="I359" i="28"/>
  <c r="K359" i="28" s="1"/>
  <c r="I281" i="28"/>
  <c r="K281" i="28" s="1"/>
  <c r="I321" i="28"/>
  <c r="K321" i="28" s="1"/>
  <c r="I287" i="28"/>
  <c r="K287" i="28" s="1"/>
  <c r="I258" i="28"/>
  <c r="K258" i="28" s="1"/>
  <c r="I108" i="28"/>
  <c r="K108" i="28" s="1"/>
  <c r="I344" i="28"/>
  <c r="K344" i="28" s="1"/>
  <c r="I107" i="28"/>
  <c r="K107" i="28" s="1"/>
  <c r="I205" i="28"/>
  <c r="K205" i="28" s="1"/>
  <c r="I106" i="28"/>
  <c r="K106" i="28" s="1"/>
  <c r="I350" i="28"/>
  <c r="K350" i="28" s="1"/>
  <c r="I349" i="28"/>
  <c r="K349" i="28" s="1"/>
  <c r="I241" i="28"/>
  <c r="K241" i="28" s="1"/>
  <c r="I50" i="28"/>
  <c r="K50" i="28" s="1"/>
  <c r="I44" i="28"/>
  <c r="K44" i="28" s="1"/>
  <c r="I73" i="28"/>
  <c r="K73" i="28" s="1"/>
  <c r="I324" i="28"/>
  <c r="K324" i="28" s="1"/>
  <c r="I70" i="28"/>
  <c r="K70" i="28" s="1"/>
  <c r="I53" i="28"/>
  <c r="K53" i="28" s="1"/>
  <c r="I228" i="28"/>
  <c r="K228" i="28" s="1"/>
  <c r="I105" i="28"/>
  <c r="K105" i="28" s="1"/>
  <c r="I104" i="28"/>
  <c r="K104" i="28" s="1"/>
  <c r="I103" i="28"/>
  <c r="K103" i="28" s="1"/>
  <c r="I102" i="28"/>
  <c r="K102" i="28" s="1"/>
  <c r="I101" i="28"/>
  <c r="K101" i="28" s="1"/>
  <c r="I238" i="28"/>
  <c r="K238" i="28" s="1"/>
  <c r="I216" i="28"/>
  <c r="K216" i="28" s="1"/>
  <c r="I100" i="28"/>
  <c r="K100" i="28" s="1"/>
  <c r="I374" i="28"/>
  <c r="K374" i="28" s="1"/>
  <c r="I99" i="28"/>
  <c r="K99" i="28" s="1"/>
  <c r="I356" i="28"/>
  <c r="K356" i="28" s="1"/>
  <c r="I307" i="28"/>
  <c r="K307" i="28" s="1"/>
  <c r="I266" i="28"/>
  <c r="K266" i="28" s="1"/>
  <c r="I98" i="28"/>
  <c r="K98" i="28" s="1"/>
  <c r="I232" i="28"/>
  <c r="K232" i="28" s="1"/>
  <c r="I97" i="28"/>
  <c r="K97" i="28" s="1"/>
  <c r="I31" i="28"/>
  <c r="K31" i="28" s="1"/>
  <c r="I210" i="28"/>
  <c r="K210" i="28" s="1"/>
  <c r="I96" i="28"/>
  <c r="K96" i="28" s="1"/>
  <c r="I288" i="28"/>
  <c r="K288" i="28" s="1"/>
  <c r="I220" i="28"/>
  <c r="K220" i="28" s="1"/>
  <c r="I95" i="28"/>
  <c r="K95" i="28" s="1"/>
  <c r="I268" i="28"/>
  <c r="K268" i="28" s="1"/>
  <c r="I94" i="28"/>
  <c r="K94" i="28" s="1"/>
  <c r="I317" i="28"/>
  <c r="K317" i="28" s="1"/>
  <c r="I338" i="28"/>
  <c r="K338" i="28" s="1"/>
  <c r="I7" i="28"/>
  <c r="K7" i="28" s="1"/>
  <c r="I207" i="28"/>
  <c r="K207" i="28" s="1"/>
  <c r="I11" i="28"/>
  <c r="K11" i="28" s="1"/>
  <c r="I273" i="28"/>
  <c r="K273" i="28" s="1"/>
  <c r="I38" i="28"/>
  <c r="K38" i="28" s="1"/>
  <c r="I37" i="28"/>
  <c r="K37" i="28" s="1"/>
  <c r="I39" i="28"/>
  <c r="K39" i="28" s="1"/>
  <c r="I34" i="28"/>
  <c r="K34" i="28" s="1"/>
  <c r="I10" i="28"/>
  <c r="K10" i="28" s="1"/>
  <c r="I319" i="28"/>
  <c r="K319" i="28" s="1"/>
  <c r="I52" i="28"/>
  <c r="K52" i="28" s="1"/>
  <c r="I93" i="28"/>
  <c r="K93" i="28" s="1"/>
  <c r="I272" i="28"/>
  <c r="K272" i="28" s="1"/>
  <c r="I92" i="28"/>
  <c r="K92" i="28" s="1"/>
  <c r="I91" i="28"/>
  <c r="K91" i="28" s="1"/>
  <c r="I90" i="28"/>
  <c r="K90" i="28" s="1"/>
  <c r="I89" i="28"/>
  <c r="K89" i="28" s="1"/>
  <c r="I335" i="28"/>
  <c r="K335" i="28" s="1"/>
  <c r="I271" i="28"/>
  <c r="K271" i="28" s="1"/>
  <c r="I305" i="28"/>
  <c r="K305" i="28" s="1"/>
  <c r="I229" i="28"/>
  <c r="K229" i="28" s="1"/>
  <c r="I88" i="28"/>
  <c r="K88" i="28" s="1"/>
  <c r="I87" i="28"/>
  <c r="K87" i="28" s="1"/>
  <c r="I86" i="28"/>
  <c r="K86" i="28" s="1"/>
  <c r="I245" i="28"/>
  <c r="K245" i="28" s="1"/>
  <c r="I85" i="28"/>
  <c r="K85" i="28" s="1"/>
  <c r="I290" i="28"/>
  <c r="K290" i="28" s="1"/>
  <c r="I364" i="28"/>
  <c r="K364" i="28" s="1"/>
  <c r="I84" i="28"/>
  <c r="K84" i="28" s="1"/>
  <c r="I326" i="28"/>
  <c r="K326" i="28" s="1"/>
  <c r="I83" i="28"/>
  <c r="K83" i="28" s="1"/>
  <c r="I247" i="28"/>
  <c r="K247" i="28" s="1"/>
  <c r="I77" i="28"/>
  <c r="K77" i="28" s="1"/>
  <c r="I322" i="28"/>
  <c r="K322" i="28" s="1"/>
  <c r="I299" i="28"/>
  <c r="K299" i="28" s="1"/>
  <c r="I82" i="28"/>
  <c r="K82" i="28" s="1"/>
  <c r="I81" i="28"/>
  <c r="K81" i="28" s="1"/>
  <c r="I309" i="28"/>
  <c r="K309" i="28" s="1"/>
  <c r="I80" i="28"/>
  <c r="K80" i="28" s="1"/>
  <c r="I367" i="28"/>
  <c r="K367" i="28" s="1"/>
  <c r="I79" i="28"/>
  <c r="K79" i="28" s="1"/>
  <c r="I78" i="28"/>
  <c r="K78" i="28" s="1"/>
  <c r="L382" i="19"/>
  <c r="M382" i="19"/>
  <c r="N382" i="19"/>
  <c r="O382" i="19"/>
  <c r="P382" i="19"/>
  <c r="Q382" i="19"/>
  <c r="R382" i="19"/>
  <c r="S382" i="19"/>
  <c r="T382" i="19"/>
  <c r="U382" i="19"/>
  <c r="V382" i="19"/>
  <c r="W382" i="19"/>
  <c r="X382" i="19"/>
  <c r="Y382" i="19"/>
  <c r="Z382" i="19"/>
  <c r="AA382" i="19"/>
  <c r="AB382" i="19"/>
  <c r="AC382" i="19"/>
  <c r="AD382" i="19"/>
  <c r="AE382" i="19"/>
  <c r="AF382" i="19"/>
  <c r="AG382" i="19"/>
  <c r="AH382" i="19"/>
  <c r="AI382" i="19"/>
  <c r="AJ382" i="19"/>
  <c r="AK382" i="19"/>
  <c r="AL382" i="19"/>
  <c r="AM382" i="19"/>
  <c r="L381" i="19"/>
  <c r="M381" i="19"/>
  <c r="N381" i="19"/>
  <c r="O381" i="19"/>
  <c r="P381" i="19"/>
  <c r="Q381" i="19"/>
  <c r="R381" i="19"/>
  <c r="S381" i="19"/>
  <c r="T381" i="19"/>
  <c r="U381" i="19"/>
  <c r="V381" i="19"/>
  <c r="W381" i="19"/>
  <c r="X381" i="19"/>
  <c r="Y381" i="19"/>
  <c r="Z381" i="19"/>
  <c r="AA381" i="19"/>
  <c r="AB381" i="19"/>
  <c r="AC381" i="19"/>
  <c r="AD381" i="19"/>
  <c r="AE381" i="19"/>
  <c r="AF381" i="19"/>
  <c r="AG381" i="19"/>
  <c r="AH381" i="19"/>
  <c r="AI381" i="19"/>
  <c r="AJ381" i="19"/>
  <c r="AK381" i="19"/>
  <c r="AL381" i="19"/>
  <c r="AM381" i="19"/>
  <c r="L380" i="19"/>
  <c r="M380" i="19"/>
  <c r="N380" i="19"/>
  <c r="O380" i="19"/>
  <c r="P380" i="19"/>
  <c r="Q380" i="19"/>
  <c r="R380" i="19"/>
  <c r="S380" i="19"/>
  <c r="T380" i="19"/>
  <c r="U380" i="19"/>
  <c r="V380" i="19"/>
  <c r="W380" i="19"/>
  <c r="X380" i="19"/>
  <c r="Y380" i="19"/>
  <c r="Z380" i="19"/>
  <c r="AA380" i="19"/>
  <c r="AB380" i="19"/>
  <c r="AC380" i="19"/>
  <c r="AD380" i="19"/>
  <c r="AE380" i="19"/>
  <c r="AF380" i="19"/>
  <c r="AG380" i="19"/>
  <c r="AH380" i="19"/>
  <c r="AI380" i="19"/>
  <c r="AJ380" i="19"/>
  <c r="AK380" i="19"/>
  <c r="AL380" i="19"/>
  <c r="AM380" i="19"/>
  <c r="L379" i="19"/>
  <c r="M379" i="19"/>
  <c r="N379" i="19"/>
  <c r="O379" i="19"/>
  <c r="P379" i="19"/>
  <c r="Q379" i="19"/>
  <c r="R379" i="19"/>
  <c r="S379" i="19"/>
  <c r="T379" i="19"/>
  <c r="U379" i="19"/>
  <c r="V379" i="19"/>
  <c r="W379" i="19"/>
  <c r="X379" i="19"/>
  <c r="Y379" i="19"/>
  <c r="Z379" i="19"/>
  <c r="AA379" i="19"/>
  <c r="AB379" i="19"/>
  <c r="AC379" i="19"/>
  <c r="AD379" i="19"/>
  <c r="AE379" i="19"/>
  <c r="AF379" i="19"/>
  <c r="AG379" i="19"/>
  <c r="AH379" i="19"/>
  <c r="AI379" i="19"/>
  <c r="AJ379" i="19"/>
  <c r="AK379" i="19"/>
  <c r="AL379" i="19"/>
  <c r="AM379" i="19"/>
  <c r="L378" i="19"/>
  <c r="M378" i="19"/>
  <c r="N378" i="19"/>
  <c r="O378" i="19"/>
  <c r="P378" i="19"/>
  <c r="Q378" i="19"/>
  <c r="R378" i="19"/>
  <c r="S378" i="19"/>
  <c r="T378" i="19"/>
  <c r="U378" i="19"/>
  <c r="V378" i="19"/>
  <c r="W378" i="19"/>
  <c r="X378" i="19"/>
  <c r="Y378" i="19"/>
  <c r="Z378" i="19"/>
  <c r="AA378" i="19"/>
  <c r="AB378" i="19"/>
  <c r="AC378" i="19"/>
  <c r="AD378" i="19"/>
  <c r="AE378" i="19"/>
  <c r="AF378" i="19"/>
  <c r="AG378" i="19"/>
  <c r="AH378" i="19"/>
  <c r="AI378" i="19"/>
  <c r="AJ378" i="19"/>
  <c r="AK378" i="19"/>
  <c r="AL378" i="19"/>
  <c r="AM378" i="19"/>
  <c r="L377" i="19"/>
  <c r="M377" i="19"/>
  <c r="N377" i="19"/>
  <c r="O377" i="19"/>
  <c r="P377" i="19"/>
  <c r="Q377" i="19"/>
  <c r="R377" i="19"/>
  <c r="S377" i="19"/>
  <c r="T377" i="19"/>
  <c r="U377" i="19"/>
  <c r="V377" i="19"/>
  <c r="W377" i="19"/>
  <c r="X377" i="19"/>
  <c r="Y377" i="19"/>
  <c r="Z377" i="19"/>
  <c r="AA377" i="19"/>
  <c r="AB377" i="19"/>
  <c r="AC377" i="19"/>
  <c r="AD377" i="19"/>
  <c r="AE377" i="19"/>
  <c r="AF377" i="19"/>
  <c r="AG377" i="19"/>
  <c r="AH377" i="19"/>
  <c r="AI377" i="19"/>
  <c r="AJ377" i="19"/>
  <c r="AK377" i="19"/>
  <c r="AL377" i="19"/>
  <c r="AM377" i="19"/>
  <c r="L376" i="19"/>
  <c r="M376" i="19"/>
  <c r="N376" i="19"/>
  <c r="O376" i="19"/>
  <c r="P376" i="19"/>
  <c r="Q376" i="19"/>
  <c r="R376" i="19"/>
  <c r="S376" i="19"/>
  <c r="T376" i="19"/>
  <c r="U376" i="19"/>
  <c r="V376" i="19"/>
  <c r="W376" i="19"/>
  <c r="X376" i="19"/>
  <c r="Y376" i="19"/>
  <c r="Z376" i="19"/>
  <c r="AA376" i="19"/>
  <c r="AB376" i="19"/>
  <c r="AC376" i="19"/>
  <c r="AD376" i="19"/>
  <c r="AE376" i="19"/>
  <c r="AF376" i="19"/>
  <c r="AG376" i="19"/>
  <c r="AH376" i="19"/>
  <c r="AI376" i="19"/>
  <c r="AJ376" i="19"/>
  <c r="AK376" i="19"/>
  <c r="AL376" i="19"/>
  <c r="AM376" i="19"/>
  <c r="L375" i="19"/>
  <c r="M375" i="19"/>
  <c r="N375" i="19"/>
  <c r="O375" i="19"/>
  <c r="P375" i="19"/>
  <c r="Q375" i="19"/>
  <c r="R375" i="19"/>
  <c r="S375" i="19"/>
  <c r="T375" i="19"/>
  <c r="U375" i="19"/>
  <c r="V375" i="19"/>
  <c r="W375" i="19"/>
  <c r="X375" i="19"/>
  <c r="Y375" i="19"/>
  <c r="Z375" i="19"/>
  <c r="AA375" i="19"/>
  <c r="AB375" i="19"/>
  <c r="AC375" i="19"/>
  <c r="AD375" i="19"/>
  <c r="AE375" i="19"/>
  <c r="AF375" i="19"/>
  <c r="AG375" i="19"/>
  <c r="AH375" i="19"/>
  <c r="AI375" i="19"/>
  <c r="AJ375" i="19"/>
  <c r="AK375" i="19"/>
  <c r="AL375" i="19"/>
  <c r="AM375" i="19"/>
  <c r="L374" i="19"/>
  <c r="M374" i="19"/>
  <c r="N374" i="19"/>
  <c r="O374" i="19"/>
  <c r="P374" i="19"/>
  <c r="Q374" i="19"/>
  <c r="R374" i="19"/>
  <c r="S374" i="19"/>
  <c r="T374" i="19"/>
  <c r="U374" i="19"/>
  <c r="V374" i="19"/>
  <c r="W374" i="19"/>
  <c r="X374" i="19"/>
  <c r="Y374" i="19"/>
  <c r="Z374" i="19"/>
  <c r="AA374" i="19"/>
  <c r="AB374" i="19"/>
  <c r="AC374" i="19"/>
  <c r="AD374" i="19"/>
  <c r="AE374" i="19"/>
  <c r="AF374" i="19"/>
  <c r="AG374" i="19"/>
  <c r="AH374" i="19"/>
  <c r="AI374" i="19"/>
  <c r="AJ374" i="19"/>
  <c r="AK374" i="19"/>
  <c r="AL374" i="19"/>
  <c r="AM374" i="19"/>
  <c r="L373" i="19"/>
  <c r="M373" i="19"/>
  <c r="N373" i="19"/>
  <c r="O373" i="19"/>
  <c r="P373" i="19"/>
  <c r="Q373" i="19"/>
  <c r="R373" i="19"/>
  <c r="S373" i="19"/>
  <c r="T373" i="19"/>
  <c r="U373" i="19"/>
  <c r="V373" i="19"/>
  <c r="W373" i="19"/>
  <c r="X373" i="19"/>
  <c r="Y373" i="19"/>
  <c r="Z373" i="19"/>
  <c r="AA373" i="19"/>
  <c r="AB373" i="19"/>
  <c r="AC373" i="19"/>
  <c r="AD373" i="19"/>
  <c r="AE373" i="19"/>
  <c r="AF373" i="19"/>
  <c r="AG373" i="19"/>
  <c r="AH373" i="19"/>
  <c r="AI373" i="19"/>
  <c r="AJ373" i="19"/>
  <c r="AK373" i="19"/>
  <c r="AL373" i="19"/>
  <c r="AM373" i="19"/>
  <c r="L372" i="19"/>
  <c r="M372" i="19"/>
  <c r="N372" i="19"/>
  <c r="O372" i="19"/>
  <c r="P372" i="19"/>
  <c r="Q372" i="19"/>
  <c r="R372" i="19"/>
  <c r="S372" i="19"/>
  <c r="T372" i="19"/>
  <c r="U372" i="19"/>
  <c r="V372" i="19"/>
  <c r="W372" i="19"/>
  <c r="X372" i="19"/>
  <c r="Y372" i="19"/>
  <c r="Z372" i="19"/>
  <c r="AA372" i="19"/>
  <c r="AB372" i="19"/>
  <c r="AC372" i="19"/>
  <c r="AD372" i="19"/>
  <c r="AE372" i="19"/>
  <c r="AF372" i="19"/>
  <c r="AG372" i="19"/>
  <c r="AH372" i="19"/>
  <c r="AI372" i="19"/>
  <c r="AJ372" i="19"/>
  <c r="AK372" i="19"/>
  <c r="AL372" i="19"/>
  <c r="AM372" i="19"/>
  <c r="L371" i="19"/>
  <c r="M371" i="19"/>
  <c r="N371" i="19"/>
  <c r="O371" i="19"/>
  <c r="P371" i="19"/>
  <c r="Q371" i="19"/>
  <c r="R371" i="19"/>
  <c r="S371" i="19"/>
  <c r="T371" i="19"/>
  <c r="U371" i="19"/>
  <c r="V371" i="19"/>
  <c r="W371" i="19"/>
  <c r="X371" i="19"/>
  <c r="Y371" i="19"/>
  <c r="Z371" i="19"/>
  <c r="AA371" i="19"/>
  <c r="AB371" i="19"/>
  <c r="AC371" i="19"/>
  <c r="AD371" i="19"/>
  <c r="AE371" i="19"/>
  <c r="AF371" i="19"/>
  <c r="AG371" i="19"/>
  <c r="AH371" i="19"/>
  <c r="AI371" i="19"/>
  <c r="AJ371" i="19"/>
  <c r="AK371" i="19"/>
  <c r="AL371" i="19"/>
  <c r="AM371" i="19"/>
  <c r="L370" i="19"/>
  <c r="M370" i="19"/>
  <c r="N370" i="19"/>
  <c r="O370" i="19"/>
  <c r="P370" i="19"/>
  <c r="Q370" i="19"/>
  <c r="R370" i="19"/>
  <c r="S370" i="19"/>
  <c r="T370" i="19"/>
  <c r="U370" i="19"/>
  <c r="V370" i="19"/>
  <c r="W370" i="19"/>
  <c r="X370" i="19"/>
  <c r="Y370" i="19"/>
  <c r="Z370" i="19"/>
  <c r="AA370" i="19"/>
  <c r="AB370" i="19"/>
  <c r="AC370" i="19"/>
  <c r="AD370" i="19"/>
  <c r="AE370" i="19"/>
  <c r="AF370" i="19"/>
  <c r="AG370" i="19"/>
  <c r="AH370" i="19"/>
  <c r="AI370" i="19"/>
  <c r="AJ370" i="19"/>
  <c r="AK370" i="19"/>
  <c r="AL370" i="19"/>
  <c r="AM370" i="19"/>
  <c r="L369" i="19"/>
  <c r="M369" i="19"/>
  <c r="N369" i="19"/>
  <c r="O369" i="19"/>
  <c r="P369" i="19"/>
  <c r="Q369" i="19"/>
  <c r="R369" i="19"/>
  <c r="S369" i="19"/>
  <c r="T369" i="19"/>
  <c r="U369" i="19"/>
  <c r="V369" i="19"/>
  <c r="W369" i="19"/>
  <c r="X369" i="19"/>
  <c r="Y369" i="19"/>
  <c r="Z369" i="19"/>
  <c r="AA369" i="19"/>
  <c r="AB369" i="19"/>
  <c r="AC369" i="19"/>
  <c r="AD369" i="19"/>
  <c r="AE369" i="19"/>
  <c r="AF369" i="19"/>
  <c r="AG369" i="19"/>
  <c r="AH369" i="19"/>
  <c r="AI369" i="19"/>
  <c r="AJ369" i="19"/>
  <c r="AK369" i="19"/>
  <c r="AL369" i="19"/>
  <c r="AM369" i="19"/>
  <c r="L368" i="19"/>
  <c r="M368" i="19"/>
  <c r="N368" i="19"/>
  <c r="O368" i="19"/>
  <c r="P368" i="19"/>
  <c r="Q368" i="19"/>
  <c r="R368" i="19"/>
  <c r="S368" i="19"/>
  <c r="T368" i="19"/>
  <c r="U368" i="19"/>
  <c r="V368" i="19"/>
  <c r="W368" i="19"/>
  <c r="X368" i="19"/>
  <c r="Y368" i="19"/>
  <c r="Z368" i="19"/>
  <c r="AA368" i="19"/>
  <c r="AB368" i="19"/>
  <c r="AC368" i="19"/>
  <c r="AD368" i="19"/>
  <c r="AE368" i="19"/>
  <c r="AF368" i="19"/>
  <c r="AG368" i="19"/>
  <c r="AH368" i="19"/>
  <c r="AI368" i="19"/>
  <c r="AJ368" i="19"/>
  <c r="AK368" i="19"/>
  <c r="AL368" i="19"/>
  <c r="AM368" i="19"/>
  <c r="L367" i="19"/>
  <c r="M367" i="19"/>
  <c r="N367" i="19"/>
  <c r="O367" i="19"/>
  <c r="P367" i="19"/>
  <c r="Q367" i="19"/>
  <c r="R367" i="19"/>
  <c r="S367" i="19"/>
  <c r="T367" i="19"/>
  <c r="U367" i="19"/>
  <c r="V367" i="19"/>
  <c r="W367" i="19"/>
  <c r="X367" i="19"/>
  <c r="Y367" i="19"/>
  <c r="Z367" i="19"/>
  <c r="AA367" i="19"/>
  <c r="AB367" i="19"/>
  <c r="AC367" i="19"/>
  <c r="AD367" i="19"/>
  <c r="AE367" i="19"/>
  <c r="AF367" i="19"/>
  <c r="AG367" i="19"/>
  <c r="AH367" i="19"/>
  <c r="AI367" i="19"/>
  <c r="AJ367" i="19"/>
  <c r="AK367" i="19"/>
  <c r="AL367" i="19"/>
  <c r="AM367" i="19"/>
  <c r="L366" i="19"/>
  <c r="M366" i="19"/>
  <c r="N366" i="19"/>
  <c r="O366" i="19"/>
  <c r="P366" i="19"/>
  <c r="Q366" i="19"/>
  <c r="R366" i="19"/>
  <c r="S366" i="19"/>
  <c r="T366" i="19"/>
  <c r="U366" i="19"/>
  <c r="V366" i="19"/>
  <c r="W366" i="19"/>
  <c r="X366" i="19"/>
  <c r="Y366" i="19"/>
  <c r="Z366" i="19"/>
  <c r="AA366" i="19"/>
  <c r="AB366" i="19"/>
  <c r="AC366" i="19"/>
  <c r="AD366" i="19"/>
  <c r="AE366" i="19"/>
  <c r="AF366" i="19"/>
  <c r="AG366" i="19"/>
  <c r="AH366" i="19"/>
  <c r="AI366" i="19"/>
  <c r="AJ366" i="19"/>
  <c r="AK366" i="19"/>
  <c r="AL366" i="19"/>
  <c r="AM366" i="19"/>
  <c r="L365" i="19"/>
  <c r="M365" i="19"/>
  <c r="N365" i="19"/>
  <c r="O365" i="19"/>
  <c r="P365" i="19"/>
  <c r="Q365" i="19"/>
  <c r="R365" i="19"/>
  <c r="S365" i="19"/>
  <c r="T365" i="19"/>
  <c r="U365" i="19"/>
  <c r="V365" i="19"/>
  <c r="W365" i="19"/>
  <c r="X365" i="19"/>
  <c r="Y365" i="19"/>
  <c r="Z365" i="19"/>
  <c r="AA365" i="19"/>
  <c r="AB365" i="19"/>
  <c r="AC365" i="19"/>
  <c r="AD365" i="19"/>
  <c r="AE365" i="19"/>
  <c r="AF365" i="19"/>
  <c r="AG365" i="19"/>
  <c r="AH365" i="19"/>
  <c r="AI365" i="19"/>
  <c r="AJ365" i="19"/>
  <c r="AK365" i="19"/>
  <c r="AL365" i="19"/>
  <c r="AM365" i="19"/>
  <c r="L364" i="19"/>
  <c r="M364" i="19"/>
  <c r="N364" i="19"/>
  <c r="O364" i="19"/>
  <c r="P364" i="19"/>
  <c r="Q364" i="19"/>
  <c r="R364" i="19"/>
  <c r="S364" i="19"/>
  <c r="T364" i="19"/>
  <c r="U364" i="19"/>
  <c r="V364" i="19"/>
  <c r="W364" i="19"/>
  <c r="X364" i="19"/>
  <c r="Y364" i="19"/>
  <c r="Z364" i="19"/>
  <c r="AA364" i="19"/>
  <c r="AB364" i="19"/>
  <c r="AC364" i="19"/>
  <c r="AD364" i="19"/>
  <c r="AE364" i="19"/>
  <c r="AF364" i="19"/>
  <c r="AG364" i="19"/>
  <c r="AH364" i="19"/>
  <c r="AI364" i="19"/>
  <c r="AJ364" i="19"/>
  <c r="AK364" i="19"/>
  <c r="AL364" i="19"/>
  <c r="AM364" i="19"/>
  <c r="L363" i="19"/>
  <c r="M363" i="19"/>
  <c r="N363" i="19"/>
  <c r="O363" i="19"/>
  <c r="P363" i="19"/>
  <c r="Q363" i="19"/>
  <c r="R363" i="19"/>
  <c r="S363" i="19"/>
  <c r="T363" i="19"/>
  <c r="U363" i="19"/>
  <c r="V363" i="19"/>
  <c r="W363" i="19"/>
  <c r="X363" i="19"/>
  <c r="Y363" i="19"/>
  <c r="Z363" i="19"/>
  <c r="AA363" i="19"/>
  <c r="AB363" i="19"/>
  <c r="AC363" i="19"/>
  <c r="AD363" i="19"/>
  <c r="AE363" i="19"/>
  <c r="AF363" i="19"/>
  <c r="AG363" i="19"/>
  <c r="AH363" i="19"/>
  <c r="AI363" i="19"/>
  <c r="AJ363" i="19"/>
  <c r="AK363" i="19"/>
  <c r="AL363" i="19"/>
  <c r="AM363" i="19"/>
  <c r="L362" i="19"/>
  <c r="M362" i="19"/>
  <c r="N362" i="19"/>
  <c r="O362" i="19"/>
  <c r="P362" i="19"/>
  <c r="Q362" i="19"/>
  <c r="R362" i="19"/>
  <c r="S362" i="19"/>
  <c r="T362" i="19"/>
  <c r="U362" i="19"/>
  <c r="V362" i="19"/>
  <c r="W362" i="19"/>
  <c r="X362" i="19"/>
  <c r="Y362" i="19"/>
  <c r="Z362" i="19"/>
  <c r="AA362" i="19"/>
  <c r="AB362" i="19"/>
  <c r="AC362" i="19"/>
  <c r="AD362" i="19"/>
  <c r="AE362" i="19"/>
  <c r="AF362" i="19"/>
  <c r="AG362" i="19"/>
  <c r="AH362" i="19"/>
  <c r="AI362" i="19"/>
  <c r="AJ362" i="19"/>
  <c r="AK362" i="19"/>
  <c r="AL362" i="19"/>
  <c r="AM362" i="19"/>
  <c r="L361" i="19"/>
  <c r="M361" i="19"/>
  <c r="N361" i="19"/>
  <c r="O361" i="19"/>
  <c r="P361" i="19"/>
  <c r="Q361" i="19"/>
  <c r="R361" i="19"/>
  <c r="S361" i="19"/>
  <c r="T361" i="19"/>
  <c r="U361" i="19"/>
  <c r="V361" i="19"/>
  <c r="W361" i="19"/>
  <c r="X361" i="19"/>
  <c r="Y361" i="19"/>
  <c r="Z361" i="19"/>
  <c r="AA361" i="19"/>
  <c r="AB361" i="19"/>
  <c r="AC361" i="19"/>
  <c r="AD361" i="19"/>
  <c r="AE361" i="19"/>
  <c r="AF361" i="19"/>
  <c r="AG361" i="19"/>
  <c r="AH361" i="19"/>
  <c r="AI361" i="19"/>
  <c r="AJ361" i="19"/>
  <c r="AK361" i="19"/>
  <c r="AL361" i="19"/>
  <c r="AM361" i="19"/>
  <c r="L360" i="19"/>
  <c r="M360" i="19"/>
  <c r="N360" i="19"/>
  <c r="O360" i="19"/>
  <c r="P360" i="19"/>
  <c r="Q360" i="19"/>
  <c r="R360" i="19"/>
  <c r="S360" i="19"/>
  <c r="T360" i="19"/>
  <c r="U360" i="19"/>
  <c r="V360" i="19"/>
  <c r="W360" i="19"/>
  <c r="X360" i="19"/>
  <c r="Y360" i="19"/>
  <c r="Z360" i="19"/>
  <c r="AA360" i="19"/>
  <c r="AB360" i="19"/>
  <c r="AC360" i="19"/>
  <c r="AD360" i="19"/>
  <c r="AE360" i="19"/>
  <c r="AF360" i="19"/>
  <c r="AG360" i="19"/>
  <c r="AH360" i="19"/>
  <c r="AI360" i="19"/>
  <c r="AJ360" i="19"/>
  <c r="AK360" i="19"/>
  <c r="AL360" i="19"/>
  <c r="AM360" i="19"/>
  <c r="L359" i="19"/>
  <c r="M359" i="19"/>
  <c r="N359" i="19"/>
  <c r="O359" i="19"/>
  <c r="P359" i="19"/>
  <c r="Q359" i="19"/>
  <c r="R359" i="19"/>
  <c r="S359" i="19"/>
  <c r="T359" i="19"/>
  <c r="U359" i="19"/>
  <c r="V359" i="19"/>
  <c r="W359" i="19"/>
  <c r="X359" i="19"/>
  <c r="Y359" i="19"/>
  <c r="Z359" i="19"/>
  <c r="AA359" i="19"/>
  <c r="AB359" i="19"/>
  <c r="AC359" i="19"/>
  <c r="AD359" i="19"/>
  <c r="AE359" i="19"/>
  <c r="AF359" i="19"/>
  <c r="AG359" i="19"/>
  <c r="AH359" i="19"/>
  <c r="AI359" i="19"/>
  <c r="AJ359" i="19"/>
  <c r="AK359" i="19"/>
  <c r="AL359" i="19"/>
  <c r="AM359" i="19"/>
  <c r="L358" i="19"/>
  <c r="M358" i="19"/>
  <c r="N358" i="19"/>
  <c r="O358" i="19"/>
  <c r="P358" i="19"/>
  <c r="Q358" i="19"/>
  <c r="R358" i="19"/>
  <c r="S358" i="19"/>
  <c r="T358" i="19"/>
  <c r="U358" i="19"/>
  <c r="V358" i="19"/>
  <c r="W358" i="19"/>
  <c r="X358" i="19"/>
  <c r="Y358" i="19"/>
  <c r="Z358" i="19"/>
  <c r="AA358" i="19"/>
  <c r="AB358" i="19"/>
  <c r="AC358" i="19"/>
  <c r="AD358" i="19"/>
  <c r="AE358" i="19"/>
  <c r="AF358" i="19"/>
  <c r="AG358" i="19"/>
  <c r="AH358" i="19"/>
  <c r="AI358" i="19"/>
  <c r="AJ358" i="19"/>
  <c r="AK358" i="19"/>
  <c r="AL358" i="19"/>
  <c r="AM358" i="19"/>
  <c r="L357" i="19"/>
  <c r="M357" i="19"/>
  <c r="N357" i="19"/>
  <c r="O357" i="19"/>
  <c r="P357" i="19"/>
  <c r="Q357" i="19"/>
  <c r="R357" i="19"/>
  <c r="S357" i="19"/>
  <c r="T357" i="19"/>
  <c r="U357" i="19"/>
  <c r="V357" i="19"/>
  <c r="W357" i="19"/>
  <c r="X357" i="19"/>
  <c r="Y357" i="19"/>
  <c r="Z357" i="19"/>
  <c r="AA357" i="19"/>
  <c r="AB357" i="19"/>
  <c r="AC357" i="19"/>
  <c r="AD357" i="19"/>
  <c r="AE357" i="19"/>
  <c r="AF357" i="19"/>
  <c r="AG357" i="19"/>
  <c r="AH357" i="19"/>
  <c r="AI357" i="19"/>
  <c r="AJ357" i="19"/>
  <c r="AK357" i="19"/>
  <c r="AL357" i="19"/>
  <c r="AM357" i="19"/>
  <c r="L356" i="19"/>
  <c r="M356" i="19"/>
  <c r="N356" i="19"/>
  <c r="O356" i="19"/>
  <c r="P356" i="19"/>
  <c r="Q356" i="19"/>
  <c r="R356" i="19"/>
  <c r="S356" i="19"/>
  <c r="T356" i="19"/>
  <c r="U356" i="19"/>
  <c r="V356" i="19"/>
  <c r="W356" i="19"/>
  <c r="X356" i="19"/>
  <c r="Y356" i="19"/>
  <c r="Z356" i="19"/>
  <c r="AA356" i="19"/>
  <c r="AB356" i="19"/>
  <c r="AC356" i="19"/>
  <c r="AD356" i="19"/>
  <c r="AE356" i="19"/>
  <c r="AF356" i="19"/>
  <c r="AG356" i="19"/>
  <c r="AH356" i="19"/>
  <c r="AI356" i="19"/>
  <c r="AJ356" i="19"/>
  <c r="AK356" i="19"/>
  <c r="AL356" i="19"/>
  <c r="AM356" i="19"/>
  <c r="L355" i="19"/>
  <c r="M355" i="19"/>
  <c r="N355" i="19"/>
  <c r="O355" i="19"/>
  <c r="P355" i="19"/>
  <c r="Q355" i="19"/>
  <c r="R355" i="19"/>
  <c r="S355" i="19"/>
  <c r="T355" i="19"/>
  <c r="U355" i="19"/>
  <c r="V355" i="19"/>
  <c r="W355" i="19"/>
  <c r="X355" i="19"/>
  <c r="Y355" i="19"/>
  <c r="Z355" i="19"/>
  <c r="AA355" i="19"/>
  <c r="AB355" i="19"/>
  <c r="AC355" i="19"/>
  <c r="AD355" i="19"/>
  <c r="AE355" i="19"/>
  <c r="AF355" i="19"/>
  <c r="AG355" i="19"/>
  <c r="AH355" i="19"/>
  <c r="AI355" i="19"/>
  <c r="AJ355" i="19"/>
  <c r="AK355" i="19"/>
  <c r="AL355" i="19"/>
  <c r="AM355" i="19"/>
  <c r="L354" i="19"/>
  <c r="M354" i="19"/>
  <c r="N354" i="19"/>
  <c r="O354" i="19"/>
  <c r="P354" i="19"/>
  <c r="Q354" i="19"/>
  <c r="R354" i="19"/>
  <c r="S354" i="19"/>
  <c r="T354" i="19"/>
  <c r="U354" i="19"/>
  <c r="V354" i="19"/>
  <c r="W354" i="19"/>
  <c r="X354" i="19"/>
  <c r="Y354" i="19"/>
  <c r="Z354" i="19"/>
  <c r="AA354" i="19"/>
  <c r="AB354" i="19"/>
  <c r="AC354" i="19"/>
  <c r="AD354" i="19"/>
  <c r="AE354" i="19"/>
  <c r="AF354" i="19"/>
  <c r="AG354" i="19"/>
  <c r="AH354" i="19"/>
  <c r="AI354" i="19"/>
  <c r="AJ354" i="19"/>
  <c r="AK354" i="19"/>
  <c r="AL354" i="19"/>
  <c r="AM354" i="19"/>
  <c r="L353" i="19"/>
  <c r="M353" i="19"/>
  <c r="N353" i="19"/>
  <c r="O353" i="19"/>
  <c r="P353" i="19"/>
  <c r="Q353" i="19"/>
  <c r="R353" i="19"/>
  <c r="S353" i="19"/>
  <c r="T353" i="19"/>
  <c r="U353" i="19"/>
  <c r="V353" i="19"/>
  <c r="W353" i="19"/>
  <c r="X353" i="19"/>
  <c r="Y353" i="19"/>
  <c r="Z353" i="19"/>
  <c r="AA353" i="19"/>
  <c r="AB353" i="19"/>
  <c r="AC353" i="19"/>
  <c r="AD353" i="19"/>
  <c r="AE353" i="19"/>
  <c r="AF353" i="19"/>
  <c r="AG353" i="19"/>
  <c r="AH353" i="19"/>
  <c r="AI353" i="19"/>
  <c r="AJ353" i="19"/>
  <c r="AK353" i="19"/>
  <c r="AL353" i="19"/>
  <c r="AM353" i="19"/>
  <c r="L352" i="19"/>
  <c r="M352" i="19"/>
  <c r="N352" i="19"/>
  <c r="O352" i="19"/>
  <c r="P352" i="19"/>
  <c r="Q352" i="19"/>
  <c r="R352" i="19"/>
  <c r="S352" i="19"/>
  <c r="T352" i="19"/>
  <c r="U352" i="19"/>
  <c r="V352" i="19"/>
  <c r="W352" i="19"/>
  <c r="X352" i="19"/>
  <c r="Y352" i="19"/>
  <c r="Z352" i="19"/>
  <c r="AA352" i="19"/>
  <c r="AB352" i="19"/>
  <c r="AC352" i="19"/>
  <c r="AD352" i="19"/>
  <c r="AE352" i="19"/>
  <c r="AF352" i="19"/>
  <c r="AG352" i="19"/>
  <c r="AH352" i="19"/>
  <c r="AI352" i="19"/>
  <c r="AJ352" i="19"/>
  <c r="AK352" i="19"/>
  <c r="AL352" i="19"/>
  <c r="AM352" i="19"/>
  <c r="L351" i="19"/>
  <c r="M351" i="19"/>
  <c r="N351" i="19"/>
  <c r="O351" i="19"/>
  <c r="P351" i="19"/>
  <c r="Q351" i="19"/>
  <c r="R351" i="19"/>
  <c r="S351" i="19"/>
  <c r="T351" i="19"/>
  <c r="U351" i="19"/>
  <c r="V351" i="19"/>
  <c r="W351" i="19"/>
  <c r="X351" i="19"/>
  <c r="Y351" i="19"/>
  <c r="Z351" i="19"/>
  <c r="AA351" i="19"/>
  <c r="AB351" i="19"/>
  <c r="AC351" i="19"/>
  <c r="AD351" i="19"/>
  <c r="AE351" i="19"/>
  <c r="AF351" i="19"/>
  <c r="AG351" i="19"/>
  <c r="AH351" i="19"/>
  <c r="AI351" i="19"/>
  <c r="AJ351" i="19"/>
  <c r="AK351" i="19"/>
  <c r="AL351" i="19"/>
  <c r="AM351" i="19"/>
  <c r="L350" i="19"/>
  <c r="M350" i="19"/>
  <c r="N350" i="19"/>
  <c r="O350" i="19"/>
  <c r="P350" i="19"/>
  <c r="Q350" i="19"/>
  <c r="R350" i="19"/>
  <c r="S350" i="19"/>
  <c r="T350" i="19"/>
  <c r="U350" i="19"/>
  <c r="V350" i="19"/>
  <c r="W350" i="19"/>
  <c r="X350" i="19"/>
  <c r="Y350" i="19"/>
  <c r="Z350" i="19"/>
  <c r="AA350" i="19"/>
  <c r="AB350" i="19"/>
  <c r="AC350" i="19"/>
  <c r="AD350" i="19"/>
  <c r="AE350" i="19"/>
  <c r="AF350" i="19"/>
  <c r="AG350" i="19"/>
  <c r="AH350" i="19"/>
  <c r="AI350" i="19"/>
  <c r="AJ350" i="19"/>
  <c r="AK350" i="19"/>
  <c r="AL350" i="19"/>
  <c r="AM350" i="19"/>
  <c r="L349" i="19"/>
  <c r="M349" i="19"/>
  <c r="N349" i="19"/>
  <c r="O349" i="19"/>
  <c r="P349" i="19"/>
  <c r="Q349" i="19"/>
  <c r="R349" i="19"/>
  <c r="S349" i="19"/>
  <c r="T349" i="19"/>
  <c r="U349" i="19"/>
  <c r="V349" i="19"/>
  <c r="W349" i="19"/>
  <c r="X349" i="19"/>
  <c r="Y349" i="19"/>
  <c r="Z349" i="19"/>
  <c r="AA349" i="19"/>
  <c r="AB349" i="19"/>
  <c r="AC349" i="19"/>
  <c r="AD349" i="19"/>
  <c r="AE349" i="19"/>
  <c r="AF349" i="19"/>
  <c r="AG349" i="19"/>
  <c r="AH349" i="19"/>
  <c r="AI349" i="19"/>
  <c r="AJ349" i="19"/>
  <c r="AK349" i="19"/>
  <c r="AL349" i="19"/>
  <c r="AM349" i="19"/>
  <c r="L348" i="19"/>
  <c r="M348" i="19"/>
  <c r="N348" i="19"/>
  <c r="O348" i="19"/>
  <c r="P348" i="19"/>
  <c r="Q348" i="19"/>
  <c r="R348" i="19"/>
  <c r="S348" i="19"/>
  <c r="T348" i="19"/>
  <c r="U348" i="19"/>
  <c r="V348" i="19"/>
  <c r="W348" i="19"/>
  <c r="X348" i="19"/>
  <c r="Y348" i="19"/>
  <c r="Z348" i="19"/>
  <c r="AA348" i="19"/>
  <c r="AB348" i="19"/>
  <c r="AC348" i="19"/>
  <c r="AD348" i="19"/>
  <c r="AE348" i="19"/>
  <c r="AF348" i="19"/>
  <c r="AG348" i="19"/>
  <c r="AH348" i="19"/>
  <c r="AI348" i="19"/>
  <c r="AJ348" i="19"/>
  <c r="AK348" i="19"/>
  <c r="AL348" i="19"/>
  <c r="AM348" i="19"/>
  <c r="L347" i="19"/>
  <c r="M347" i="19"/>
  <c r="N347" i="19"/>
  <c r="O347" i="19"/>
  <c r="P347" i="19"/>
  <c r="Q347" i="19"/>
  <c r="R347" i="19"/>
  <c r="S347" i="19"/>
  <c r="T347" i="19"/>
  <c r="U347" i="19"/>
  <c r="V347" i="19"/>
  <c r="W347" i="19"/>
  <c r="X347" i="19"/>
  <c r="Y347" i="19"/>
  <c r="Z347" i="19"/>
  <c r="AA347" i="19"/>
  <c r="AB347" i="19"/>
  <c r="AC347" i="19"/>
  <c r="AD347" i="19"/>
  <c r="AE347" i="19"/>
  <c r="AF347" i="19"/>
  <c r="AG347" i="19"/>
  <c r="AH347" i="19"/>
  <c r="AI347" i="19"/>
  <c r="AJ347" i="19"/>
  <c r="AK347" i="19"/>
  <c r="AL347" i="19"/>
  <c r="AM347" i="19"/>
  <c r="L346" i="19"/>
  <c r="M346" i="19"/>
  <c r="N346" i="19"/>
  <c r="O346" i="19"/>
  <c r="P346" i="19"/>
  <c r="Q346" i="19"/>
  <c r="R346" i="19"/>
  <c r="S346" i="19"/>
  <c r="T346" i="19"/>
  <c r="U346" i="19"/>
  <c r="V346" i="19"/>
  <c r="W346" i="19"/>
  <c r="X346" i="19"/>
  <c r="Y346" i="19"/>
  <c r="Z346" i="19"/>
  <c r="AA346" i="19"/>
  <c r="AB346" i="19"/>
  <c r="AC346" i="19"/>
  <c r="AD346" i="19"/>
  <c r="AE346" i="19"/>
  <c r="AF346" i="19"/>
  <c r="AG346" i="19"/>
  <c r="AH346" i="19"/>
  <c r="AI346" i="19"/>
  <c r="AJ346" i="19"/>
  <c r="AK346" i="19"/>
  <c r="AL346" i="19"/>
  <c r="AM346" i="19"/>
  <c r="L345" i="19"/>
  <c r="M345" i="19"/>
  <c r="N345" i="19"/>
  <c r="O345" i="19"/>
  <c r="P345" i="19"/>
  <c r="Q345" i="19"/>
  <c r="R345" i="19"/>
  <c r="S345" i="19"/>
  <c r="T345" i="19"/>
  <c r="U345" i="19"/>
  <c r="V345" i="19"/>
  <c r="W345" i="19"/>
  <c r="X345" i="19"/>
  <c r="Y345" i="19"/>
  <c r="Z345" i="19"/>
  <c r="AA345" i="19"/>
  <c r="AB345" i="19"/>
  <c r="AC345" i="19"/>
  <c r="AD345" i="19"/>
  <c r="AE345" i="19"/>
  <c r="AF345" i="19"/>
  <c r="AG345" i="19"/>
  <c r="AH345" i="19"/>
  <c r="AI345" i="19"/>
  <c r="AJ345" i="19"/>
  <c r="AK345" i="19"/>
  <c r="AL345" i="19"/>
  <c r="AM345" i="19"/>
  <c r="L344" i="19"/>
  <c r="M344" i="19"/>
  <c r="N344" i="19"/>
  <c r="O344" i="19"/>
  <c r="P344" i="19"/>
  <c r="Q344" i="19"/>
  <c r="R344" i="19"/>
  <c r="S344" i="19"/>
  <c r="T344" i="19"/>
  <c r="U344" i="19"/>
  <c r="V344" i="19"/>
  <c r="W344" i="19"/>
  <c r="X344" i="19"/>
  <c r="Y344" i="19"/>
  <c r="Z344" i="19"/>
  <c r="AA344" i="19"/>
  <c r="AB344" i="19"/>
  <c r="AC344" i="19"/>
  <c r="AD344" i="19"/>
  <c r="AE344" i="19"/>
  <c r="AF344" i="19"/>
  <c r="AG344" i="19"/>
  <c r="AH344" i="19"/>
  <c r="AI344" i="19"/>
  <c r="AJ344" i="19"/>
  <c r="AK344" i="19"/>
  <c r="AL344" i="19"/>
  <c r="AM344" i="19"/>
  <c r="L343" i="19"/>
  <c r="M343" i="19"/>
  <c r="N343" i="19"/>
  <c r="O343" i="19"/>
  <c r="P343" i="19"/>
  <c r="Q343" i="19"/>
  <c r="R343" i="19"/>
  <c r="S343" i="19"/>
  <c r="T343" i="19"/>
  <c r="U343" i="19"/>
  <c r="V343" i="19"/>
  <c r="W343" i="19"/>
  <c r="X343" i="19"/>
  <c r="Y343" i="19"/>
  <c r="Z343" i="19"/>
  <c r="AA343" i="19"/>
  <c r="AB343" i="19"/>
  <c r="AC343" i="19"/>
  <c r="AD343" i="19"/>
  <c r="AE343" i="19"/>
  <c r="AF343" i="19"/>
  <c r="AG343" i="19"/>
  <c r="AH343" i="19"/>
  <c r="AI343" i="19"/>
  <c r="AJ343" i="19"/>
  <c r="AK343" i="19"/>
  <c r="AL343" i="19"/>
  <c r="AM343" i="19"/>
  <c r="L342" i="19"/>
  <c r="M342" i="19"/>
  <c r="N342" i="19"/>
  <c r="O342" i="19"/>
  <c r="P342" i="19"/>
  <c r="Q342" i="19"/>
  <c r="R342" i="19"/>
  <c r="S342" i="19"/>
  <c r="T342" i="19"/>
  <c r="U342" i="19"/>
  <c r="V342" i="19"/>
  <c r="W342" i="19"/>
  <c r="X342" i="19"/>
  <c r="Y342" i="19"/>
  <c r="Z342" i="19"/>
  <c r="AA342" i="19"/>
  <c r="AB342" i="19"/>
  <c r="AC342" i="19"/>
  <c r="AD342" i="19"/>
  <c r="AE342" i="19"/>
  <c r="AF342" i="19"/>
  <c r="AG342" i="19"/>
  <c r="AH342" i="19"/>
  <c r="AI342" i="19"/>
  <c r="AJ342" i="19"/>
  <c r="AK342" i="19"/>
  <c r="AL342" i="19"/>
  <c r="AM342" i="19"/>
  <c r="L341" i="19"/>
  <c r="M341" i="19"/>
  <c r="N341" i="19"/>
  <c r="O341" i="19"/>
  <c r="P341" i="19"/>
  <c r="Q341" i="19"/>
  <c r="R341" i="19"/>
  <c r="S341" i="19"/>
  <c r="T341" i="19"/>
  <c r="U341" i="19"/>
  <c r="V341" i="19"/>
  <c r="W341" i="19"/>
  <c r="X341" i="19"/>
  <c r="Y341" i="19"/>
  <c r="Z341" i="19"/>
  <c r="AA341" i="19"/>
  <c r="AB341" i="19"/>
  <c r="AC341" i="19"/>
  <c r="AD341" i="19"/>
  <c r="AE341" i="19"/>
  <c r="AF341" i="19"/>
  <c r="AG341" i="19"/>
  <c r="AH341" i="19"/>
  <c r="AI341" i="19"/>
  <c r="AJ341" i="19"/>
  <c r="AK341" i="19"/>
  <c r="AL341" i="19"/>
  <c r="AM341" i="19"/>
  <c r="L340" i="19"/>
  <c r="M340" i="19"/>
  <c r="N340" i="19"/>
  <c r="O340" i="19"/>
  <c r="P340" i="19"/>
  <c r="Q340" i="19"/>
  <c r="R340" i="19"/>
  <c r="S340" i="19"/>
  <c r="T340" i="19"/>
  <c r="U340" i="19"/>
  <c r="V340" i="19"/>
  <c r="W340" i="19"/>
  <c r="X340" i="19"/>
  <c r="Y340" i="19"/>
  <c r="Z340" i="19"/>
  <c r="AA340" i="19"/>
  <c r="AB340" i="19"/>
  <c r="AC340" i="19"/>
  <c r="AD340" i="19"/>
  <c r="AE340" i="19"/>
  <c r="AF340" i="19"/>
  <c r="AG340" i="19"/>
  <c r="AH340" i="19"/>
  <c r="AI340" i="19"/>
  <c r="AJ340" i="19"/>
  <c r="AK340" i="19"/>
  <c r="AL340" i="19"/>
  <c r="AM340" i="19"/>
  <c r="L339" i="19"/>
  <c r="M339" i="19"/>
  <c r="N339" i="19"/>
  <c r="O339" i="19"/>
  <c r="P339" i="19"/>
  <c r="Q339" i="19"/>
  <c r="R339" i="19"/>
  <c r="S339" i="19"/>
  <c r="T339" i="19"/>
  <c r="U339" i="19"/>
  <c r="V339" i="19"/>
  <c r="W339" i="19"/>
  <c r="X339" i="19"/>
  <c r="Y339" i="19"/>
  <c r="Z339" i="19"/>
  <c r="AA339" i="19"/>
  <c r="AB339" i="19"/>
  <c r="AC339" i="19"/>
  <c r="AD339" i="19"/>
  <c r="AE339" i="19"/>
  <c r="AF339" i="19"/>
  <c r="AG339" i="19"/>
  <c r="AH339" i="19"/>
  <c r="AI339" i="19"/>
  <c r="AJ339" i="19"/>
  <c r="AK339" i="19"/>
  <c r="AL339" i="19"/>
  <c r="AM339" i="19"/>
  <c r="L338" i="19"/>
  <c r="M338" i="19"/>
  <c r="N338" i="19"/>
  <c r="O338" i="19"/>
  <c r="P338" i="19"/>
  <c r="Q338" i="19"/>
  <c r="R338" i="19"/>
  <c r="S338" i="19"/>
  <c r="T338" i="19"/>
  <c r="U338" i="19"/>
  <c r="V338" i="19"/>
  <c r="W338" i="19"/>
  <c r="X338" i="19"/>
  <c r="Y338" i="19"/>
  <c r="Z338" i="19"/>
  <c r="AA338" i="19"/>
  <c r="AB338" i="19"/>
  <c r="AC338" i="19"/>
  <c r="AD338" i="19"/>
  <c r="AE338" i="19"/>
  <c r="AF338" i="19"/>
  <c r="AG338" i="19"/>
  <c r="AH338" i="19"/>
  <c r="AI338" i="19"/>
  <c r="AJ338" i="19"/>
  <c r="AK338" i="19"/>
  <c r="AL338" i="19"/>
  <c r="AM338" i="19"/>
  <c r="L337" i="19"/>
  <c r="M337" i="19"/>
  <c r="N337" i="19"/>
  <c r="O337" i="19"/>
  <c r="P337" i="19"/>
  <c r="Q337" i="19"/>
  <c r="R337" i="19"/>
  <c r="S337" i="19"/>
  <c r="T337" i="19"/>
  <c r="U337" i="19"/>
  <c r="V337" i="19"/>
  <c r="W337" i="19"/>
  <c r="X337" i="19"/>
  <c r="Y337" i="19"/>
  <c r="Z337" i="19"/>
  <c r="AA337" i="19"/>
  <c r="AB337" i="19"/>
  <c r="AC337" i="19"/>
  <c r="AD337" i="19"/>
  <c r="AE337" i="19"/>
  <c r="AF337" i="19"/>
  <c r="AG337" i="19"/>
  <c r="AH337" i="19"/>
  <c r="AI337" i="19"/>
  <c r="AJ337" i="19"/>
  <c r="AK337" i="19"/>
  <c r="AL337" i="19"/>
  <c r="AM337" i="19"/>
  <c r="L336" i="19"/>
  <c r="M336" i="19"/>
  <c r="N336" i="19"/>
  <c r="O336" i="19"/>
  <c r="P336" i="19"/>
  <c r="Q336" i="19"/>
  <c r="R336" i="19"/>
  <c r="S336" i="19"/>
  <c r="T336" i="19"/>
  <c r="U336" i="19"/>
  <c r="V336" i="19"/>
  <c r="W336" i="19"/>
  <c r="X336" i="19"/>
  <c r="Y336" i="19"/>
  <c r="Z336" i="19"/>
  <c r="AA336" i="19"/>
  <c r="AB336" i="19"/>
  <c r="AC336" i="19"/>
  <c r="AD336" i="19"/>
  <c r="AE336" i="19"/>
  <c r="AF336" i="19"/>
  <c r="AG336" i="19"/>
  <c r="AH336" i="19"/>
  <c r="AI336" i="19"/>
  <c r="AJ336" i="19"/>
  <c r="AK336" i="19"/>
  <c r="AL336" i="19"/>
  <c r="AM336" i="19"/>
  <c r="L335" i="19"/>
  <c r="M335" i="19"/>
  <c r="N335" i="19"/>
  <c r="O335" i="19"/>
  <c r="P335" i="19"/>
  <c r="Q335" i="19"/>
  <c r="R335" i="19"/>
  <c r="S335" i="19"/>
  <c r="T335" i="19"/>
  <c r="U335" i="19"/>
  <c r="V335" i="19"/>
  <c r="W335" i="19"/>
  <c r="X335" i="19"/>
  <c r="Y335" i="19"/>
  <c r="Z335" i="19"/>
  <c r="AA335" i="19"/>
  <c r="AB335" i="19"/>
  <c r="AC335" i="19"/>
  <c r="AD335" i="19"/>
  <c r="AE335" i="19"/>
  <c r="AF335" i="19"/>
  <c r="AG335" i="19"/>
  <c r="AH335" i="19"/>
  <c r="AI335" i="19"/>
  <c r="AJ335" i="19"/>
  <c r="AK335" i="19"/>
  <c r="AL335" i="19"/>
  <c r="AM335" i="19"/>
  <c r="L334" i="19"/>
  <c r="M334" i="19"/>
  <c r="N334" i="19"/>
  <c r="O334" i="19"/>
  <c r="P334" i="19"/>
  <c r="Q334" i="19"/>
  <c r="R334" i="19"/>
  <c r="S334" i="19"/>
  <c r="T334" i="19"/>
  <c r="U334" i="19"/>
  <c r="V334" i="19"/>
  <c r="W334" i="19"/>
  <c r="X334" i="19"/>
  <c r="Y334" i="19"/>
  <c r="Z334" i="19"/>
  <c r="AA334" i="19"/>
  <c r="AB334" i="19"/>
  <c r="AC334" i="19"/>
  <c r="AD334" i="19"/>
  <c r="AE334" i="19"/>
  <c r="AF334" i="19"/>
  <c r="AG334" i="19"/>
  <c r="AH334" i="19"/>
  <c r="AI334" i="19"/>
  <c r="AJ334" i="19"/>
  <c r="AK334" i="19"/>
  <c r="AL334" i="19"/>
  <c r="AM334" i="19"/>
  <c r="L333" i="19"/>
  <c r="M333" i="19"/>
  <c r="N333" i="19"/>
  <c r="O333" i="19"/>
  <c r="P333" i="19"/>
  <c r="Q333" i="19"/>
  <c r="R333" i="19"/>
  <c r="S333" i="19"/>
  <c r="T333" i="19"/>
  <c r="U333" i="19"/>
  <c r="V333" i="19"/>
  <c r="W333" i="19"/>
  <c r="X333" i="19"/>
  <c r="Y333" i="19"/>
  <c r="Z333" i="19"/>
  <c r="AA333" i="19"/>
  <c r="AB333" i="19"/>
  <c r="AC333" i="19"/>
  <c r="AD333" i="19"/>
  <c r="AE333" i="19"/>
  <c r="AF333" i="19"/>
  <c r="AG333" i="19"/>
  <c r="AH333" i="19"/>
  <c r="AI333" i="19"/>
  <c r="AJ333" i="19"/>
  <c r="AK333" i="19"/>
  <c r="AL333" i="19"/>
  <c r="AM333" i="19"/>
  <c r="L332" i="19"/>
  <c r="M332" i="19"/>
  <c r="N332" i="19"/>
  <c r="O332" i="19"/>
  <c r="P332" i="19"/>
  <c r="Q332" i="19"/>
  <c r="R332" i="19"/>
  <c r="S332" i="19"/>
  <c r="T332" i="19"/>
  <c r="U332" i="19"/>
  <c r="V332" i="19"/>
  <c r="W332" i="19"/>
  <c r="X332" i="19"/>
  <c r="Y332" i="19"/>
  <c r="Z332" i="19"/>
  <c r="AA332" i="19"/>
  <c r="AB332" i="19"/>
  <c r="AC332" i="19"/>
  <c r="AD332" i="19"/>
  <c r="AE332" i="19"/>
  <c r="AF332" i="19"/>
  <c r="AG332" i="19"/>
  <c r="AH332" i="19"/>
  <c r="AI332" i="19"/>
  <c r="AJ332" i="19"/>
  <c r="AK332" i="19"/>
  <c r="AL332" i="19"/>
  <c r="AM332" i="19"/>
  <c r="L331" i="19"/>
  <c r="M331" i="19"/>
  <c r="N331" i="19"/>
  <c r="O331" i="19"/>
  <c r="P331" i="19"/>
  <c r="Q331" i="19"/>
  <c r="R331" i="19"/>
  <c r="S331" i="19"/>
  <c r="T331" i="19"/>
  <c r="U331" i="19"/>
  <c r="V331" i="19"/>
  <c r="W331" i="19"/>
  <c r="X331" i="19"/>
  <c r="Y331" i="19"/>
  <c r="Z331" i="19"/>
  <c r="AA331" i="19"/>
  <c r="AB331" i="19"/>
  <c r="AC331" i="19"/>
  <c r="AD331" i="19"/>
  <c r="AE331" i="19"/>
  <c r="AF331" i="19"/>
  <c r="AG331" i="19"/>
  <c r="AH331" i="19"/>
  <c r="AI331" i="19"/>
  <c r="AJ331" i="19"/>
  <c r="AK331" i="19"/>
  <c r="AL331" i="19"/>
  <c r="AM331" i="19"/>
  <c r="L330" i="19"/>
  <c r="M330" i="19"/>
  <c r="N330" i="19"/>
  <c r="O330" i="19"/>
  <c r="P330" i="19"/>
  <c r="Q330" i="19"/>
  <c r="R330" i="19"/>
  <c r="S330" i="19"/>
  <c r="T330" i="19"/>
  <c r="U330" i="19"/>
  <c r="V330" i="19"/>
  <c r="W330" i="19"/>
  <c r="X330" i="19"/>
  <c r="Y330" i="19"/>
  <c r="Z330" i="19"/>
  <c r="AA330" i="19"/>
  <c r="AB330" i="19"/>
  <c r="AC330" i="19"/>
  <c r="AD330" i="19"/>
  <c r="AE330" i="19"/>
  <c r="AF330" i="19"/>
  <c r="AG330" i="19"/>
  <c r="AH330" i="19"/>
  <c r="AI330" i="19"/>
  <c r="AJ330" i="19"/>
  <c r="AK330" i="19"/>
  <c r="AL330" i="19"/>
  <c r="AM330" i="19"/>
  <c r="L329" i="19"/>
  <c r="M329" i="19"/>
  <c r="N329" i="19"/>
  <c r="O329" i="19"/>
  <c r="P329" i="19"/>
  <c r="Q329" i="19"/>
  <c r="R329" i="19"/>
  <c r="S329" i="19"/>
  <c r="T329" i="19"/>
  <c r="U329" i="19"/>
  <c r="V329" i="19"/>
  <c r="W329" i="19"/>
  <c r="X329" i="19"/>
  <c r="Y329" i="19"/>
  <c r="Z329" i="19"/>
  <c r="AA329" i="19"/>
  <c r="AB329" i="19"/>
  <c r="AC329" i="19"/>
  <c r="AD329" i="19"/>
  <c r="AE329" i="19"/>
  <c r="AF329" i="19"/>
  <c r="AG329" i="19"/>
  <c r="AH329" i="19"/>
  <c r="AI329" i="19"/>
  <c r="AJ329" i="19"/>
  <c r="AK329" i="19"/>
  <c r="AL329" i="19"/>
  <c r="AM329" i="19"/>
  <c r="L328" i="19"/>
  <c r="M328" i="19"/>
  <c r="N328" i="19"/>
  <c r="O328" i="19"/>
  <c r="P328" i="19"/>
  <c r="Q328" i="19"/>
  <c r="R328" i="19"/>
  <c r="S328" i="19"/>
  <c r="T328" i="19"/>
  <c r="U328" i="19"/>
  <c r="V328" i="19"/>
  <c r="W328" i="19"/>
  <c r="X328" i="19"/>
  <c r="Y328" i="19"/>
  <c r="Z328" i="19"/>
  <c r="AA328" i="19"/>
  <c r="AB328" i="19"/>
  <c r="AC328" i="19"/>
  <c r="AD328" i="19"/>
  <c r="AE328" i="19"/>
  <c r="AF328" i="19"/>
  <c r="AG328" i="19"/>
  <c r="AH328" i="19"/>
  <c r="AI328" i="19"/>
  <c r="AJ328" i="19"/>
  <c r="AK328" i="19"/>
  <c r="AL328" i="19"/>
  <c r="AM328" i="19"/>
  <c r="L327" i="19"/>
  <c r="M327" i="19"/>
  <c r="N327" i="19"/>
  <c r="O327" i="19"/>
  <c r="P327" i="19"/>
  <c r="Q327" i="19"/>
  <c r="R327" i="19"/>
  <c r="S327" i="19"/>
  <c r="T327" i="19"/>
  <c r="U327" i="19"/>
  <c r="V327" i="19"/>
  <c r="W327" i="19"/>
  <c r="X327" i="19"/>
  <c r="Y327" i="19"/>
  <c r="Z327" i="19"/>
  <c r="AA327" i="19"/>
  <c r="AB327" i="19"/>
  <c r="AC327" i="19"/>
  <c r="AD327" i="19"/>
  <c r="AE327" i="19"/>
  <c r="AF327" i="19"/>
  <c r="AG327" i="19"/>
  <c r="AH327" i="19"/>
  <c r="AI327" i="19"/>
  <c r="AJ327" i="19"/>
  <c r="AK327" i="19"/>
  <c r="AL327" i="19"/>
  <c r="AM327" i="19"/>
  <c r="L326" i="19"/>
  <c r="M326" i="19"/>
  <c r="N326" i="19"/>
  <c r="O326" i="19"/>
  <c r="P326" i="19"/>
  <c r="Q326" i="19"/>
  <c r="R326" i="19"/>
  <c r="S326" i="19"/>
  <c r="T326" i="19"/>
  <c r="U326" i="19"/>
  <c r="V326" i="19"/>
  <c r="W326" i="19"/>
  <c r="X326" i="19"/>
  <c r="Y326" i="19"/>
  <c r="Z326" i="19"/>
  <c r="AA326" i="19"/>
  <c r="AB326" i="19"/>
  <c r="AC326" i="19"/>
  <c r="AD326" i="19"/>
  <c r="AE326" i="19"/>
  <c r="AF326" i="19"/>
  <c r="AG326" i="19"/>
  <c r="AH326" i="19"/>
  <c r="AI326" i="19"/>
  <c r="AJ326" i="19"/>
  <c r="AK326" i="19"/>
  <c r="AL326" i="19"/>
  <c r="AM326" i="19"/>
  <c r="L325" i="19"/>
  <c r="M325" i="19"/>
  <c r="N325" i="19"/>
  <c r="O325" i="19"/>
  <c r="P325" i="19"/>
  <c r="Q325" i="19"/>
  <c r="R325" i="19"/>
  <c r="S325" i="19"/>
  <c r="T325" i="19"/>
  <c r="U325" i="19"/>
  <c r="V325" i="19"/>
  <c r="W325" i="19"/>
  <c r="X325" i="19"/>
  <c r="Y325" i="19"/>
  <c r="Z325" i="19"/>
  <c r="AA325" i="19"/>
  <c r="AB325" i="19"/>
  <c r="AC325" i="19"/>
  <c r="AD325" i="19"/>
  <c r="AE325" i="19"/>
  <c r="AF325" i="19"/>
  <c r="AG325" i="19"/>
  <c r="AH325" i="19"/>
  <c r="AI325" i="19"/>
  <c r="AJ325" i="19"/>
  <c r="AK325" i="19"/>
  <c r="AL325" i="19"/>
  <c r="AM325" i="19"/>
  <c r="L324" i="19"/>
  <c r="M324" i="19"/>
  <c r="N324" i="19"/>
  <c r="O324" i="19"/>
  <c r="P324" i="19"/>
  <c r="Q324" i="19"/>
  <c r="R324" i="19"/>
  <c r="S324" i="19"/>
  <c r="T324" i="19"/>
  <c r="U324" i="19"/>
  <c r="V324" i="19"/>
  <c r="W324" i="19"/>
  <c r="X324" i="19"/>
  <c r="Y324" i="19"/>
  <c r="Z324" i="19"/>
  <c r="AA324" i="19"/>
  <c r="AB324" i="19"/>
  <c r="AC324" i="19"/>
  <c r="AD324" i="19"/>
  <c r="AE324" i="19"/>
  <c r="AF324" i="19"/>
  <c r="AG324" i="19"/>
  <c r="AH324" i="19"/>
  <c r="AI324" i="19"/>
  <c r="AJ324" i="19"/>
  <c r="AK324" i="19"/>
  <c r="AL324" i="19"/>
  <c r="AM324" i="19"/>
  <c r="L323" i="19"/>
  <c r="M323" i="19"/>
  <c r="N323" i="19"/>
  <c r="O323" i="19"/>
  <c r="P323" i="19"/>
  <c r="Q323" i="19"/>
  <c r="R323" i="19"/>
  <c r="S323" i="19"/>
  <c r="T323" i="19"/>
  <c r="U323" i="19"/>
  <c r="V323" i="19"/>
  <c r="W323" i="19"/>
  <c r="X323" i="19"/>
  <c r="Y323" i="19"/>
  <c r="Z323" i="19"/>
  <c r="AA323" i="19"/>
  <c r="AB323" i="19"/>
  <c r="AC323" i="19"/>
  <c r="AD323" i="19"/>
  <c r="AE323" i="19"/>
  <c r="AF323" i="19"/>
  <c r="AG323" i="19"/>
  <c r="AH323" i="19"/>
  <c r="AI323" i="19"/>
  <c r="AJ323" i="19"/>
  <c r="AK323" i="19"/>
  <c r="AL323" i="19"/>
  <c r="AM323" i="19"/>
  <c r="L322" i="19"/>
  <c r="M322" i="19"/>
  <c r="N322" i="19"/>
  <c r="O322" i="19"/>
  <c r="P322" i="19"/>
  <c r="Q322" i="19"/>
  <c r="R322" i="19"/>
  <c r="S322" i="19"/>
  <c r="T322" i="19"/>
  <c r="U322" i="19"/>
  <c r="V322" i="19"/>
  <c r="W322" i="19"/>
  <c r="X322" i="19"/>
  <c r="Y322" i="19"/>
  <c r="Z322" i="19"/>
  <c r="AA322" i="19"/>
  <c r="AB322" i="19"/>
  <c r="AC322" i="19"/>
  <c r="AD322" i="19"/>
  <c r="AE322" i="19"/>
  <c r="AF322" i="19"/>
  <c r="AG322" i="19"/>
  <c r="AH322" i="19"/>
  <c r="AI322" i="19"/>
  <c r="AJ322" i="19"/>
  <c r="AK322" i="19"/>
  <c r="AL322" i="19"/>
  <c r="AM322" i="19"/>
  <c r="L321" i="19"/>
  <c r="M321" i="19"/>
  <c r="N321" i="19"/>
  <c r="O321" i="19"/>
  <c r="P321" i="19"/>
  <c r="Q321" i="19"/>
  <c r="R321" i="19"/>
  <c r="S321" i="19"/>
  <c r="T321" i="19"/>
  <c r="U321" i="19"/>
  <c r="V321" i="19"/>
  <c r="W321" i="19"/>
  <c r="X321" i="19"/>
  <c r="Y321" i="19"/>
  <c r="Z321" i="19"/>
  <c r="AA321" i="19"/>
  <c r="AB321" i="19"/>
  <c r="AC321" i="19"/>
  <c r="AD321" i="19"/>
  <c r="AE321" i="19"/>
  <c r="AF321" i="19"/>
  <c r="AG321" i="19"/>
  <c r="AH321" i="19"/>
  <c r="AI321" i="19"/>
  <c r="AJ321" i="19"/>
  <c r="AK321" i="19"/>
  <c r="AL321" i="19"/>
  <c r="AM321" i="19"/>
  <c r="L320" i="19"/>
  <c r="M320" i="19"/>
  <c r="N320" i="19"/>
  <c r="O320" i="19"/>
  <c r="P320" i="19"/>
  <c r="Q320" i="19"/>
  <c r="R320" i="19"/>
  <c r="S320" i="19"/>
  <c r="T320" i="19"/>
  <c r="U320" i="19"/>
  <c r="V320" i="19"/>
  <c r="W320" i="19"/>
  <c r="X320" i="19"/>
  <c r="Y320" i="19"/>
  <c r="Z320" i="19"/>
  <c r="AA320" i="19"/>
  <c r="AB320" i="19"/>
  <c r="AC320" i="19"/>
  <c r="AD320" i="19"/>
  <c r="AE320" i="19"/>
  <c r="AF320" i="19"/>
  <c r="AG320" i="19"/>
  <c r="AH320" i="19"/>
  <c r="AI320" i="19"/>
  <c r="AJ320" i="19"/>
  <c r="AK320" i="19"/>
  <c r="AL320" i="19"/>
  <c r="AM320" i="19"/>
  <c r="L319" i="19"/>
  <c r="M319" i="19"/>
  <c r="N319" i="19"/>
  <c r="O319" i="19"/>
  <c r="P319" i="19"/>
  <c r="Q319" i="19"/>
  <c r="R319" i="19"/>
  <c r="S319" i="19"/>
  <c r="T319" i="19"/>
  <c r="U319" i="19"/>
  <c r="V319" i="19"/>
  <c r="W319" i="19"/>
  <c r="X319" i="19"/>
  <c r="Y319" i="19"/>
  <c r="Z319" i="19"/>
  <c r="AA319" i="19"/>
  <c r="AB319" i="19"/>
  <c r="AC319" i="19"/>
  <c r="AD319" i="19"/>
  <c r="AE319" i="19"/>
  <c r="AF319" i="19"/>
  <c r="AG319" i="19"/>
  <c r="AH319" i="19"/>
  <c r="AI319" i="19"/>
  <c r="AJ319" i="19"/>
  <c r="AK319" i="19"/>
  <c r="AL319" i="19"/>
  <c r="AM319" i="19"/>
  <c r="L318" i="19"/>
  <c r="M318" i="19"/>
  <c r="N318" i="19"/>
  <c r="O318" i="19"/>
  <c r="P318" i="19"/>
  <c r="Q318" i="19"/>
  <c r="R318" i="19"/>
  <c r="S318" i="19"/>
  <c r="T318" i="19"/>
  <c r="U318" i="19"/>
  <c r="V318" i="19"/>
  <c r="W318" i="19"/>
  <c r="X318" i="19"/>
  <c r="Y318" i="19"/>
  <c r="Z318" i="19"/>
  <c r="AA318" i="19"/>
  <c r="AB318" i="19"/>
  <c r="AC318" i="19"/>
  <c r="AD318" i="19"/>
  <c r="AE318" i="19"/>
  <c r="AF318" i="19"/>
  <c r="AG318" i="19"/>
  <c r="AH318" i="19"/>
  <c r="AI318" i="19"/>
  <c r="AJ318" i="19"/>
  <c r="AK318" i="19"/>
  <c r="AL318" i="19"/>
  <c r="AM318" i="19"/>
  <c r="L317" i="19"/>
  <c r="M317" i="19"/>
  <c r="N317" i="19"/>
  <c r="O317" i="19"/>
  <c r="P317" i="19"/>
  <c r="Q317" i="19"/>
  <c r="R317" i="19"/>
  <c r="S317" i="19"/>
  <c r="T317" i="19"/>
  <c r="U317" i="19"/>
  <c r="V317" i="19"/>
  <c r="W317" i="19"/>
  <c r="X317" i="19"/>
  <c r="Y317" i="19"/>
  <c r="Z317" i="19"/>
  <c r="AA317" i="19"/>
  <c r="AB317" i="19"/>
  <c r="AC317" i="19"/>
  <c r="AD317" i="19"/>
  <c r="AE317" i="19"/>
  <c r="AF317" i="19"/>
  <c r="AG317" i="19"/>
  <c r="AH317" i="19"/>
  <c r="AI317" i="19"/>
  <c r="AJ317" i="19"/>
  <c r="AK317" i="19"/>
  <c r="AL317" i="19"/>
  <c r="AM317" i="19"/>
  <c r="L316" i="19"/>
  <c r="M316" i="19"/>
  <c r="N316" i="19"/>
  <c r="O316" i="19"/>
  <c r="P316" i="19"/>
  <c r="Q316" i="19"/>
  <c r="R316" i="19"/>
  <c r="S316" i="19"/>
  <c r="T316" i="19"/>
  <c r="U316" i="19"/>
  <c r="V316" i="19"/>
  <c r="W316" i="19"/>
  <c r="X316" i="19"/>
  <c r="Y316" i="19"/>
  <c r="Z316" i="19"/>
  <c r="AA316" i="19"/>
  <c r="AB316" i="19"/>
  <c r="AC316" i="19"/>
  <c r="AD316" i="19"/>
  <c r="AE316" i="19"/>
  <c r="AF316" i="19"/>
  <c r="AG316" i="19"/>
  <c r="AH316" i="19"/>
  <c r="AI316" i="19"/>
  <c r="AJ316" i="19"/>
  <c r="AK316" i="19"/>
  <c r="AL316" i="19"/>
  <c r="AM316" i="19"/>
  <c r="L315" i="19"/>
  <c r="M315" i="19"/>
  <c r="N315" i="19"/>
  <c r="O315" i="19"/>
  <c r="P315" i="19"/>
  <c r="Q315" i="19"/>
  <c r="R315" i="19"/>
  <c r="S315" i="19"/>
  <c r="T315" i="19"/>
  <c r="U315" i="19"/>
  <c r="V315" i="19"/>
  <c r="W315" i="19"/>
  <c r="X315" i="19"/>
  <c r="Y315" i="19"/>
  <c r="Z315" i="19"/>
  <c r="AA315" i="19"/>
  <c r="AB315" i="19"/>
  <c r="AC315" i="19"/>
  <c r="AD315" i="19"/>
  <c r="AE315" i="19"/>
  <c r="AF315" i="19"/>
  <c r="AG315" i="19"/>
  <c r="AH315" i="19"/>
  <c r="AI315" i="19"/>
  <c r="AJ315" i="19"/>
  <c r="AK315" i="19"/>
  <c r="AL315" i="19"/>
  <c r="AM315" i="19"/>
  <c r="L314" i="19"/>
  <c r="M314" i="19"/>
  <c r="N314" i="19"/>
  <c r="O314" i="19"/>
  <c r="P314" i="19"/>
  <c r="Q314" i="19"/>
  <c r="R314" i="19"/>
  <c r="S314" i="19"/>
  <c r="T314" i="19"/>
  <c r="U314" i="19"/>
  <c r="V314" i="19"/>
  <c r="W314" i="19"/>
  <c r="X314" i="19"/>
  <c r="Y314" i="19"/>
  <c r="Z314" i="19"/>
  <c r="AA314" i="19"/>
  <c r="AB314" i="19"/>
  <c r="AC314" i="19"/>
  <c r="AD314" i="19"/>
  <c r="AE314" i="19"/>
  <c r="AF314" i="19"/>
  <c r="AG314" i="19"/>
  <c r="AH314" i="19"/>
  <c r="AI314" i="19"/>
  <c r="AJ314" i="19"/>
  <c r="AK314" i="19"/>
  <c r="AL314" i="19"/>
  <c r="AM314" i="19"/>
  <c r="L313" i="19"/>
  <c r="M313" i="19"/>
  <c r="N313" i="19"/>
  <c r="O313" i="19"/>
  <c r="P313" i="19"/>
  <c r="Q313" i="19"/>
  <c r="R313" i="19"/>
  <c r="S313" i="19"/>
  <c r="T313" i="19"/>
  <c r="U313" i="19"/>
  <c r="V313" i="19"/>
  <c r="W313" i="19"/>
  <c r="X313" i="19"/>
  <c r="Y313" i="19"/>
  <c r="Z313" i="19"/>
  <c r="AA313" i="19"/>
  <c r="AB313" i="19"/>
  <c r="AC313" i="19"/>
  <c r="AD313" i="19"/>
  <c r="AE313" i="19"/>
  <c r="AF313" i="19"/>
  <c r="AG313" i="19"/>
  <c r="AH313" i="19"/>
  <c r="AI313" i="19"/>
  <c r="AJ313" i="19"/>
  <c r="AK313" i="19"/>
  <c r="AL313" i="19"/>
  <c r="AM313" i="19"/>
  <c r="L312" i="19"/>
  <c r="M312" i="19"/>
  <c r="N312" i="19"/>
  <c r="O312" i="19"/>
  <c r="P312" i="19"/>
  <c r="Q312" i="19"/>
  <c r="R312" i="19"/>
  <c r="S312" i="19"/>
  <c r="T312" i="19"/>
  <c r="U312" i="19"/>
  <c r="V312" i="19"/>
  <c r="W312" i="19"/>
  <c r="X312" i="19"/>
  <c r="Y312" i="19"/>
  <c r="Z312" i="19"/>
  <c r="AA312" i="19"/>
  <c r="AB312" i="19"/>
  <c r="AC312" i="19"/>
  <c r="AD312" i="19"/>
  <c r="AE312" i="19"/>
  <c r="AF312" i="19"/>
  <c r="AG312" i="19"/>
  <c r="AH312" i="19"/>
  <c r="AI312" i="19"/>
  <c r="AJ312" i="19"/>
  <c r="AK312" i="19"/>
  <c r="AL312" i="19"/>
  <c r="AM312" i="19"/>
  <c r="L311" i="19"/>
  <c r="M311" i="19"/>
  <c r="N311" i="19"/>
  <c r="O311" i="19"/>
  <c r="P311" i="19"/>
  <c r="Q311" i="19"/>
  <c r="R311" i="19"/>
  <c r="S311" i="19"/>
  <c r="T311" i="19"/>
  <c r="U311" i="19"/>
  <c r="V311" i="19"/>
  <c r="W311" i="19"/>
  <c r="X311" i="19"/>
  <c r="Y311" i="19"/>
  <c r="Z311" i="19"/>
  <c r="AA311" i="19"/>
  <c r="AB311" i="19"/>
  <c r="AC311" i="19"/>
  <c r="AD311" i="19"/>
  <c r="AE311" i="19"/>
  <c r="AF311" i="19"/>
  <c r="AG311" i="19"/>
  <c r="AH311" i="19"/>
  <c r="AI311" i="19"/>
  <c r="AJ311" i="19"/>
  <c r="AK311" i="19"/>
  <c r="AL311" i="19"/>
  <c r="AM311" i="19"/>
  <c r="L310" i="19"/>
  <c r="M310" i="19"/>
  <c r="N310" i="19"/>
  <c r="O310" i="19"/>
  <c r="P310" i="19"/>
  <c r="Q310" i="19"/>
  <c r="R310" i="19"/>
  <c r="S310" i="19"/>
  <c r="T310" i="19"/>
  <c r="U310" i="19"/>
  <c r="V310" i="19"/>
  <c r="W310" i="19"/>
  <c r="X310" i="19"/>
  <c r="Y310" i="19"/>
  <c r="Z310" i="19"/>
  <c r="AA310" i="19"/>
  <c r="AB310" i="19"/>
  <c r="AC310" i="19"/>
  <c r="AD310" i="19"/>
  <c r="AE310" i="19"/>
  <c r="AF310" i="19"/>
  <c r="AG310" i="19"/>
  <c r="AH310" i="19"/>
  <c r="AI310" i="19"/>
  <c r="AJ310" i="19"/>
  <c r="AK310" i="19"/>
  <c r="AL310" i="19"/>
  <c r="AM310" i="19"/>
  <c r="L309" i="19"/>
  <c r="M309" i="19"/>
  <c r="N309" i="19"/>
  <c r="O309" i="19"/>
  <c r="P309" i="19"/>
  <c r="Q309" i="19"/>
  <c r="R309" i="19"/>
  <c r="S309" i="19"/>
  <c r="T309" i="19"/>
  <c r="U309" i="19"/>
  <c r="V309" i="19"/>
  <c r="W309" i="19"/>
  <c r="X309" i="19"/>
  <c r="Y309" i="19"/>
  <c r="Z309" i="19"/>
  <c r="AA309" i="19"/>
  <c r="AB309" i="19"/>
  <c r="AC309" i="19"/>
  <c r="AD309" i="19"/>
  <c r="AE309" i="19"/>
  <c r="AF309" i="19"/>
  <c r="AG309" i="19"/>
  <c r="AH309" i="19"/>
  <c r="AI309" i="19"/>
  <c r="AJ309" i="19"/>
  <c r="AK309" i="19"/>
  <c r="AL309" i="19"/>
  <c r="AM309" i="19"/>
  <c r="L308" i="19"/>
  <c r="M308" i="19"/>
  <c r="N308" i="19"/>
  <c r="O308" i="19"/>
  <c r="P308" i="19"/>
  <c r="Q308" i="19"/>
  <c r="R308" i="19"/>
  <c r="S308" i="19"/>
  <c r="T308" i="19"/>
  <c r="U308" i="19"/>
  <c r="V308" i="19"/>
  <c r="W308" i="19"/>
  <c r="X308" i="19"/>
  <c r="Y308" i="19"/>
  <c r="Z308" i="19"/>
  <c r="AA308" i="19"/>
  <c r="AB308" i="19"/>
  <c r="AC308" i="19"/>
  <c r="AD308" i="19"/>
  <c r="AE308" i="19"/>
  <c r="AF308" i="19"/>
  <c r="AG308" i="19"/>
  <c r="AH308" i="19"/>
  <c r="AI308" i="19"/>
  <c r="AJ308" i="19"/>
  <c r="AK308" i="19"/>
  <c r="AL308" i="19"/>
  <c r="AM308" i="19"/>
  <c r="L307" i="19"/>
  <c r="M307" i="19"/>
  <c r="N307" i="19"/>
  <c r="O307" i="19"/>
  <c r="P307" i="19"/>
  <c r="Q307" i="19"/>
  <c r="R307" i="19"/>
  <c r="S307" i="19"/>
  <c r="T307" i="19"/>
  <c r="U307" i="19"/>
  <c r="V307" i="19"/>
  <c r="W307" i="19"/>
  <c r="X307" i="19"/>
  <c r="Y307" i="19"/>
  <c r="Z307" i="19"/>
  <c r="AA307" i="19"/>
  <c r="AB307" i="19"/>
  <c r="AC307" i="19"/>
  <c r="AD307" i="19"/>
  <c r="AE307" i="19"/>
  <c r="AF307" i="19"/>
  <c r="AG307" i="19"/>
  <c r="AH307" i="19"/>
  <c r="AI307" i="19"/>
  <c r="AJ307" i="19"/>
  <c r="AK307" i="19"/>
  <c r="AL307" i="19"/>
  <c r="AM307" i="19"/>
  <c r="L306" i="19"/>
  <c r="M306" i="19"/>
  <c r="N306" i="19"/>
  <c r="O306" i="19"/>
  <c r="P306" i="19"/>
  <c r="Q306" i="19"/>
  <c r="R306" i="19"/>
  <c r="S306" i="19"/>
  <c r="T306" i="19"/>
  <c r="U306" i="19"/>
  <c r="V306" i="19"/>
  <c r="W306" i="19"/>
  <c r="X306" i="19"/>
  <c r="Y306" i="19"/>
  <c r="Z306" i="19"/>
  <c r="AA306" i="19"/>
  <c r="AB306" i="19"/>
  <c r="AC306" i="19"/>
  <c r="AD306" i="19"/>
  <c r="AE306" i="19"/>
  <c r="AF306" i="19"/>
  <c r="AG306" i="19"/>
  <c r="AH306" i="19"/>
  <c r="AI306" i="19"/>
  <c r="AJ306" i="19"/>
  <c r="AK306" i="19"/>
  <c r="AL306" i="19"/>
  <c r="AM306" i="19"/>
  <c r="L305" i="19"/>
  <c r="M305" i="19"/>
  <c r="N305" i="19"/>
  <c r="O305" i="19"/>
  <c r="P305" i="19"/>
  <c r="Q305" i="19"/>
  <c r="R305" i="19"/>
  <c r="S305" i="19"/>
  <c r="T305" i="19"/>
  <c r="U305" i="19"/>
  <c r="V305" i="19"/>
  <c r="W305" i="19"/>
  <c r="X305" i="19"/>
  <c r="Y305" i="19"/>
  <c r="Z305" i="19"/>
  <c r="AA305" i="19"/>
  <c r="AB305" i="19"/>
  <c r="AC305" i="19"/>
  <c r="AD305" i="19"/>
  <c r="AE305" i="19"/>
  <c r="AF305" i="19"/>
  <c r="AG305" i="19"/>
  <c r="AH305" i="19"/>
  <c r="AI305" i="19"/>
  <c r="AJ305" i="19"/>
  <c r="AK305" i="19"/>
  <c r="AL305" i="19"/>
  <c r="AM305" i="19"/>
  <c r="L304" i="19"/>
  <c r="M304" i="19"/>
  <c r="N304" i="19"/>
  <c r="O304" i="19"/>
  <c r="P304" i="19"/>
  <c r="Q304" i="19"/>
  <c r="R304" i="19"/>
  <c r="S304" i="19"/>
  <c r="T304" i="19"/>
  <c r="U304" i="19"/>
  <c r="V304" i="19"/>
  <c r="W304" i="19"/>
  <c r="X304" i="19"/>
  <c r="Y304" i="19"/>
  <c r="Z304" i="19"/>
  <c r="AA304" i="19"/>
  <c r="AB304" i="19"/>
  <c r="AC304" i="19"/>
  <c r="AD304" i="19"/>
  <c r="AE304" i="19"/>
  <c r="AF304" i="19"/>
  <c r="AG304" i="19"/>
  <c r="AH304" i="19"/>
  <c r="AI304" i="19"/>
  <c r="AJ304" i="19"/>
  <c r="AK304" i="19"/>
  <c r="AL304" i="19"/>
  <c r="AM304" i="19"/>
  <c r="L303" i="19"/>
  <c r="M303" i="19"/>
  <c r="N303" i="19"/>
  <c r="O303" i="19"/>
  <c r="P303" i="19"/>
  <c r="Q303" i="19"/>
  <c r="R303" i="19"/>
  <c r="S303" i="19"/>
  <c r="T303" i="19"/>
  <c r="U303" i="19"/>
  <c r="V303" i="19"/>
  <c r="W303" i="19"/>
  <c r="X303" i="19"/>
  <c r="Y303" i="19"/>
  <c r="Z303" i="19"/>
  <c r="AA303" i="19"/>
  <c r="AB303" i="19"/>
  <c r="AC303" i="19"/>
  <c r="AD303" i="19"/>
  <c r="AE303" i="19"/>
  <c r="AF303" i="19"/>
  <c r="AG303" i="19"/>
  <c r="AH303" i="19"/>
  <c r="AI303" i="19"/>
  <c r="AJ303" i="19"/>
  <c r="AK303" i="19"/>
  <c r="AL303" i="19"/>
  <c r="AM303" i="19"/>
  <c r="L302" i="19"/>
  <c r="M302" i="19"/>
  <c r="N302" i="19"/>
  <c r="O302" i="19"/>
  <c r="P302" i="19"/>
  <c r="Q302" i="19"/>
  <c r="R302" i="19"/>
  <c r="S302" i="19"/>
  <c r="T302" i="19"/>
  <c r="U302" i="19"/>
  <c r="V302" i="19"/>
  <c r="W302" i="19"/>
  <c r="X302" i="19"/>
  <c r="Y302" i="19"/>
  <c r="Z302" i="19"/>
  <c r="AA302" i="19"/>
  <c r="AB302" i="19"/>
  <c r="AC302" i="19"/>
  <c r="AD302" i="19"/>
  <c r="AE302" i="19"/>
  <c r="AF302" i="19"/>
  <c r="AG302" i="19"/>
  <c r="AH302" i="19"/>
  <c r="AI302" i="19"/>
  <c r="AJ302" i="19"/>
  <c r="AK302" i="19"/>
  <c r="AL302" i="19"/>
  <c r="AM302" i="19"/>
  <c r="L301" i="19"/>
  <c r="M301" i="19"/>
  <c r="N301" i="19"/>
  <c r="O301" i="19"/>
  <c r="P301" i="19"/>
  <c r="Q301" i="19"/>
  <c r="R301" i="19"/>
  <c r="S301" i="19"/>
  <c r="T301" i="19"/>
  <c r="U301" i="19"/>
  <c r="V301" i="19"/>
  <c r="W301" i="19"/>
  <c r="X301" i="19"/>
  <c r="Y301" i="19"/>
  <c r="Z301" i="19"/>
  <c r="AA301" i="19"/>
  <c r="AB301" i="19"/>
  <c r="AC301" i="19"/>
  <c r="AD301" i="19"/>
  <c r="AE301" i="19"/>
  <c r="AF301" i="19"/>
  <c r="AG301" i="19"/>
  <c r="AH301" i="19"/>
  <c r="AI301" i="19"/>
  <c r="AJ301" i="19"/>
  <c r="AK301" i="19"/>
  <c r="AL301" i="19"/>
  <c r="AM301" i="19"/>
  <c r="L300" i="19"/>
  <c r="M300" i="19"/>
  <c r="N300" i="19"/>
  <c r="O300" i="19"/>
  <c r="P300" i="19"/>
  <c r="Q300" i="19"/>
  <c r="R300" i="19"/>
  <c r="S300" i="19"/>
  <c r="T300" i="19"/>
  <c r="U300" i="19"/>
  <c r="V300" i="19"/>
  <c r="W300" i="19"/>
  <c r="X300" i="19"/>
  <c r="Y300" i="19"/>
  <c r="Z300" i="19"/>
  <c r="AA300" i="19"/>
  <c r="AB300" i="19"/>
  <c r="AC300" i="19"/>
  <c r="AD300" i="19"/>
  <c r="AE300" i="19"/>
  <c r="AF300" i="19"/>
  <c r="AG300" i="19"/>
  <c r="AH300" i="19"/>
  <c r="AI300" i="19"/>
  <c r="AJ300" i="19"/>
  <c r="AK300" i="19"/>
  <c r="AL300" i="19"/>
  <c r="AM300" i="19"/>
  <c r="L299" i="19"/>
  <c r="M299" i="19"/>
  <c r="N299" i="19"/>
  <c r="O299" i="19"/>
  <c r="P299" i="19"/>
  <c r="Q299" i="19"/>
  <c r="R299" i="19"/>
  <c r="S299" i="19"/>
  <c r="T299" i="19"/>
  <c r="U299" i="19"/>
  <c r="V299" i="19"/>
  <c r="W299" i="19"/>
  <c r="X299" i="19"/>
  <c r="Y299" i="19"/>
  <c r="Z299" i="19"/>
  <c r="AA299" i="19"/>
  <c r="AB299" i="19"/>
  <c r="AC299" i="19"/>
  <c r="AD299" i="19"/>
  <c r="AE299" i="19"/>
  <c r="AF299" i="19"/>
  <c r="AG299" i="19"/>
  <c r="AH299" i="19"/>
  <c r="AI299" i="19"/>
  <c r="AJ299" i="19"/>
  <c r="AK299" i="19"/>
  <c r="AL299" i="19"/>
  <c r="AM299" i="19"/>
  <c r="L298" i="19"/>
  <c r="M298" i="19"/>
  <c r="N298" i="19"/>
  <c r="O298" i="19"/>
  <c r="P298" i="19"/>
  <c r="Q298" i="19"/>
  <c r="R298" i="19"/>
  <c r="S298" i="19"/>
  <c r="T298" i="19"/>
  <c r="U298" i="19"/>
  <c r="V298" i="19"/>
  <c r="W298" i="19"/>
  <c r="X298" i="19"/>
  <c r="Y298" i="19"/>
  <c r="Z298" i="19"/>
  <c r="AA298" i="19"/>
  <c r="AB298" i="19"/>
  <c r="AC298" i="19"/>
  <c r="AD298" i="19"/>
  <c r="AE298" i="19"/>
  <c r="AF298" i="19"/>
  <c r="AG298" i="19"/>
  <c r="AH298" i="19"/>
  <c r="AI298" i="19"/>
  <c r="AJ298" i="19"/>
  <c r="AK298" i="19"/>
  <c r="AL298" i="19"/>
  <c r="AM298" i="19"/>
  <c r="L297" i="19"/>
  <c r="M297" i="19"/>
  <c r="N297" i="19"/>
  <c r="O297" i="19"/>
  <c r="P297" i="19"/>
  <c r="Q297" i="19"/>
  <c r="R297" i="19"/>
  <c r="S297" i="19"/>
  <c r="T297" i="19"/>
  <c r="U297" i="19"/>
  <c r="V297" i="19"/>
  <c r="W297" i="19"/>
  <c r="X297" i="19"/>
  <c r="Y297" i="19"/>
  <c r="Z297" i="19"/>
  <c r="AA297" i="19"/>
  <c r="AB297" i="19"/>
  <c r="AC297" i="19"/>
  <c r="AD297" i="19"/>
  <c r="AE297" i="19"/>
  <c r="AF297" i="19"/>
  <c r="AG297" i="19"/>
  <c r="AH297" i="19"/>
  <c r="AI297" i="19"/>
  <c r="AJ297" i="19"/>
  <c r="AK297" i="19"/>
  <c r="AL297" i="19"/>
  <c r="AM297" i="19"/>
  <c r="L296" i="19"/>
  <c r="M296" i="19"/>
  <c r="N296" i="19"/>
  <c r="O296" i="19"/>
  <c r="P296" i="19"/>
  <c r="Q296" i="19"/>
  <c r="R296" i="19"/>
  <c r="S296" i="19"/>
  <c r="T296" i="19"/>
  <c r="U296" i="19"/>
  <c r="V296" i="19"/>
  <c r="W296" i="19"/>
  <c r="X296" i="19"/>
  <c r="Y296" i="19"/>
  <c r="Z296" i="19"/>
  <c r="AA296" i="19"/>
  <c r="AB296" i="19"/>
  <c r="AC296" i="19"/>
  <c r="AD296" i="19"/>
  <c r="AE296" i="19"/>
  <c r="AF296" i="19"/>
  <c r="AG296" i="19"/>
  <c r="AH296" i="19"/>
  <c r="AI296" i="19"/>
  <c r="AJ296" i="19"/>
  <c r="AK296" i="19"/>
  <c r="AL296" i="19"/>
  <c r="AM296" i="19"/>
  <c r="L295" i="19"/>
  <c r="M295" i="19"/>
  <c r="N295" i="19"/>
  <c r="O295" i="19"/>
  <c r="P295" i="19"/>
  <c r="Q295" i="19"/>
  <c r="R295" i="19"/>
  <c r="S295" i="19"/>
  <c r="T295" i="19"/>
  <c r="U295" i="19"/>
  <c r="V295" i="19"/>
  <c r="W295" i="19"/>
  <c r="X295" i="19"/>
  <c r="Y295" i="19"/>
  <c r="Z295" i="19"/>
  <c r="AA295" i="19"/>
  <c r="AB295" i="19"/>
  <c r="AC295" i="19"/>
  <c r="AD295" i="19"/>
  <c r="AE295" i="19"/>
  <c r="AF295" i="19"/>
  <c r="AG295" i="19"/>
  <c r="AH295" i="19"/>
  <c r="AI295" i="19"/>
  <c r="AJ295" i="19"/>
  <c r="AK295" i="19"/>
  <c r="AL295" i="19"/>
  <c r="AM295" i="19"/>
  <c r="L294" i="19"/>
  <c r="M294" i="19"/>
  <c r="N294" i="19"/>
  <c r="O294" i="19"/>
  <c r="P294" i="19"/>
  <c r="Q294" i="19"/>
  <c r="R294" i="19"/>
  <c r="S294" i="19"/>
  <c r="T294" i="19"/>
  <c r="U294" i="19"/>
  <c r="V294" i="19"/>
  <c r="W294" i="19"/>
  <c r="X294" i="19"/>
  <c r="Y294" i="19"/>
  <c r="Z294" i="19"/>
  <c r="AA294" i="19"/>
  <c r="AB294" i="19"/>
  <c r="AC294" i="19"/>
  <c r="AD294" i="19"/>
  <c r="AE294" i="19"/>
  <c r="AF294" i="19"/>
  <c r="AG294" i="19"/>
  <c r="AH294" i="19"/>
  <c r="AI294" i="19"/>
  <c r="AJ294" i="19"/>
  <c r="AK294" i="19"/>
  <c r="AL294" i="19"/>
  <c r="AM294" i="19"/>
  <c r="L293" i="19"/>
  <c r="M293" i="19"/>
  <c r="N293" i="19"/>
  <c r="O293" i="19"/>
  <c r="P293" i="19"/>
  <c r="Q293" i="19"/>
  <c r="R293" i="19"/>
  <c r="S293" i="19"/>
  <c r="T293" i="19"/>
  <c r="U293" i="19"/>
  <c r="V293" i="19"/>
  <c r="W293" i="19"/>
  <c r="X293" i="19"/>
  <c r="Y293" i="19"/>
  <c r="Z293" i="19"/>
  <c r="AA293" i="19"/>
  <c r="AB293" i="19"/>
  <c r="AC293" i="19"/>
  <c r="AD293" i="19"/>
  <c r="AE293" i="19"/>
  <c r="AF293" i="19"/>
  <c r="AG293" i="19"/>
  <c r="AH293" i="19"/>
  <c r="AI293" i="19"/>
  <c r="AJ293" i="19"/>
  <c r="AK293" i="19"/>
  <c r="AL293" i="19"/>
  <c r="AM293" i="19"/>
  <c r="L292" i="19"/>
  <c r="M292" i="19"/>
  <c r="N292" i="19"/>
  <c r="O292" i="19"/>
  <c r="P292" i="19"/>
  <c r="Q292" i="19"/>
  <c r="R292" i="19"/>
  <c r="S292" i="19"/>
  <c r="T292" i="19"/>
  <c r="U292" i="19"/>
  <c r="V292" i="19"/>
  <c r="W292" i="19"/>
  <c r="X292" i="19"/>
  <c r="Y292" i="19"/>
  <c r="Z292" i="19"/>
  <c r="AA292" i="19"/>
  <c r="AB292" i="19"/>
  <c r="AC292" i="19"/>
  <c r="AD292" i="19"/>
  <c r="AE292" i="19"/>
  <c r="AF292" i="19"/>
  <c r="AG292" i="19"/>
  <c r="AH292" i="19"/>
  <c r="AI292" i="19"/>
  <c r="AJ292" i="19"/>
  <c r="AK292" i="19"/>
  <c r="AL292" i="19"/>
  <c r="AM292" i="19"/>
  <c r="L291" i="19"/>
  <c r="M291" i="19"/>
  <c r="N291" i="19"/>
  <c r="O291" i="19"/>
  <c r="P291" i="19"/>
  <c r="Q291" i="19"/>
  <c r="R291" i="19"/>
  <c r="S291" i="19"/>
  <c r="T291" i="19"/>
  <c r="U291" i="19"/>
  <c r="V291" i="19"/>
  <c r="W291" i="19"/>
  <c r="X291" i="19"/>
  <c r="Y291" i="19"/>
  <c r="Z291" i="19"/>
  <c r="AA291" i="19"/>
  <c r="AB291" i="19"/>
  <c r="AC291" i="19"/>
  <c r="AD291" i="19"/>
  <c r="AE291" i="19"/>
  <c r="AF291" i="19"/>
  <c r="AG291" i="19"/>
  <c r="AH291" i="19"/>
  <c r="AI291" i="19"/>
  <c r="AJ291" i="19"/>
  <c r="AK291" i="19"/>
  <c r="AL291" i="19"/>
  <c r="AM291" i="19"/>
  <c r="L290" i="19"/>
  <c r="M290" i="19"/>
  <c r="N290" i="19"/>
  <c r="O290" i="19"/>
  <c r="P290" i="19"/>
  <c r="Q290" i="19"/>
  <c r="R290" i="19"/>
  <c r="S290" i="19"/>
  <c r="T290" i="19"/>
  <c r="U290" i="19"/>
  <c r="V290" i="19"/>
  <c r="W290" i="19"/>
  <c r="X290" i="19"/>
  <c r="Y290" i="19"/>
  <c r="Z290" i="19"/>
  <c r="AA290" i="19"/>
  <c r="AB290" i="19"/>
  <c r="AC290" i="19"/>
  <c r="AD290" i="19"/>
  <c r="AE290" i="19"/>
  <c r="AF290" i="19"/>
  <c r="AG290" i="19"/>
  <c r="AH290" i="19"/>
  <c r="AI290" i="19"/>
  <c r="AJ290" i="19"/>
  <c r="AK290" i="19"/>
  <c r="AL290" i="19"/>
  <c r="AM290" i="19"/>
  <c r="L289" i="19"/>
  <c r="M289" i="19"/>
  <c r="N289" i="19"/>
  <c r="O289" i="19"/>
  <c r="P289" i="19"/>
  <c r="Q289" i="19"/>
  <c r="R289" i="19"/>
  <c r="S289" i="19"/>
  <c r="T289" i="19"/>
  <c r="U289" i="19"/>
  <c r="V289" i="19"/>
  <c r="W289" i="19"/>
  <c r="X289" i="19"/>
  <c r="Y289" i="19"/>
  <c r="Z289" i="19"/>
  <c r="AA289" i="19"/>
  <c r="AB289" i="19"/>
  <c r="AC289" i="19"/>
  <c r="AD289" i="19"/>
  <c r="AE289" i="19"/>
  <c r="AF289" i="19"/>
  <c r="AG289" i="19"/>
  <c r="AH289" i="19"/>
  <c r="AI289" i="19"/>
  <c r="AJ289" i="19"/>
  <c r="AK289" i="19"/>
  <c r="AL289" i="19"/>
  <c r="AM289" i="19"/>
  <c r="L288" i="19"/>
  <c r="M288" i="19"/>
  <c r="N288" i="19"/>
  <c r="O288" i="19"/>
  <c r="P288" i="19"/>
  <c r="Q288" i="19"/>
  <c r="R288" i="19"/>
  <c r="S288" i="19"/>
  <c r="T288" i="19"/>
  <c r="U288" i="19"/>
  <c r="V288" i="19"/>
  <c r="W288" i="19"/>
  <c r="X288" i="19"/>
  <c r="Y288" i="19"/>
  <c r="Z288" i="19"/>
  <c r="AA288" i="19"/>
  <c r="AB288" i="19"/>
  <c r="AC288" i="19"/>
  <c r="AD288" i="19"/>
  <c r="AE288" i="19"/>
  <c r="AF288" i="19"/>
  <c r="AG288" i="19"/>
  <c r="AH288" i="19"/>
  <c r="AI288" i="19"/>
  <c r="AJ288" i="19"/>
  <c r="AK288" i="19"/>
  <c r="AL288" i="19"/>
  <c r="AM288" i="19"/>
  <c r="L287" i="19"/>
  <c r="M287" i="19"/>
  <c r="N287" i="19"/>
  <c r="O287" i="19"/>
  <c r="P287" i="19"/>
  <c r="Q287" i="19"/>
  <c r="R287" i="19"/>
  <c r="S287" i="19"/>
  <c r="T287" i="19"/>
  <c r="U287" i="19"/>
  <c r="V287" i="19"/>
  <c r="W287" i="19"/>
  <c r="X287" i="19"/>
  <c r="Y287" i="19"/>
  <c r="Z287" i="19"/>
  <c r="AA287" i="19"/>
  <c r="AB287" i="19"/>
  <c r="AC287" i="19"/>
  <c r="AD287" i="19"/>
  <c r="AE287" i="19"/>
  <c r="AF287" i="19"/>
  <c r="AG287" i="19"/>
  <c r="AH287" i="19"/>
  <c r="AI287" i="19"/>
  <c r="AJ287" i="19"/>
  <c r="AK287" i="19"/>
  <c r="AL287" i="19"/>
  <c r="AM287" i="19"/>
  <c r="L286" i="19"/>
  <c r="M286" i="19"/>
  <c r="N286" i="19"/>
  <c r="O286" i="19"/>
  <c r="P286" i="19"/>
  <c r="Q286" i="19"/>
  <c r="R286" i="19"/>
  <c r="S286" i="19"/>
  <c r="T286" i="19"/>
  <c r="U286" i="19"/>
  <c r="V286" i="19"/>
  <c r="W286" i="19"/>
  <c r="X286" i="19"/>
  <c r="Y286" i="19"/>
  <c r="Z286" i="19"/>
  <c r="AA286" i="19"/>
  <c r="AB286" i="19"/>
  <c r="AC286" i="19"/>
  <c r="AD286" i="19"/>
  <c r="AE286" i="19"/>
  <c r="AF286" i="19"/>
  <c r="AG286" i="19"/>
  <c r="AH286" i="19"/>
  <c r="AI286" i="19"/>
  <c r="AJ286" i="19"/>
  <c r="AK286" i="19"/>
  <c r="AL286" i="19"/>
  <c r="AM286" i="19"/>
  <c r="L285" i="19"/>
  <c r="M285" i="19"/>
  <c r="N285" i="19"/>
  <c r="O285" i="19"/>
  <c r="P285" i="19"/>
  <c r="Q285" i="19"/>
  <c r="R285" i="19"/>
  <c r="S285" i="19"/>
  <c r="T285" i="19"/>
  <c r="U285" i="19"/>
  <c r="V285" i="19"/>
  <c r="W285" i="19"/>
  <c r="X285" i="19"/>
  <c r="Y285" i="19"/>
  <c r="Z285" i="19"/>
  <c r="AA285" i="19"/>
  <c r="AB285" i="19"/>
  <c r="AC285" i="19"/>
  <c r="AD285" i="19"/>
  <c r="AE285" i="19"/>
  <c r="AF285" i="19"/>
  <c r="AG285" i="19"/>
  <c r="AH285" i="19"/>
  <c r="AI285" i="19"/>
  <c r="AJ285" i="19"/>
  <c r="AK285" i="19"/>
  <c r="AL285" i="19"/>
  <c r="AM285" i="19"/>
  <c r="L284" i="19"/>
  <c r="M284" i="19"/>
  <c r="N284" i="19"/>
  <c r="O284" i="19"/>
  <c r="P284" i="19"/>
  <c r="Q284" i="19"/>
  <c r="R284" i="19"/>
  <c r="S284" i="19"/>
  <c r="T284" i="19"/>
  <c r="U284" i="19"/>
  <c r="V284" i="19"/>
  <c r="W284" i="19"/>
  <c r="X284" i="19"/>
  <c r="Y284" i="19"/>
  <c r="Z284" i="19"/>
  <c r="AA284" i="19"/>
  <c r="AB284" i="19"/>
  <c r="AC284" i="19"/>
  <c r="AD284" i="19"/>
  <c r="AE284" i="19"/>
  <c r="AF284" i="19"/>
  <c r="AG284" i="19"/>
  <c r="AH284" i="19"/>
  <c r="AI284" i="19"/>
  <c r="AJ284" i="19"/>
  <c r="AK284" i="19"/>
  <c r="AL284" i="19"/>
  <c r="AM284" i="19"/>
  <c r="L283" i="19"/>
  <c r="M283" i="19"/>
  <c r="N283" i="19"/>
  <c r="O283" i="19"/>
  <c r="P283" i="19"/>
  <c r="Q283" i="19"/>
  <c r="R283" i="19"/>
  <c r="S283" i="19"/>
  <c r="T283" i="19"/>
  <c r="U283" i="19"/>
  <c r="V283" i="19"/>
  <c r="W283" i="19"/>
  <c r="X283" i="19"/>
  <c r="Y283" i="19"/>
  <c r="Z283" i="19"/>
  <c r="AA283" i="19"/>
  <c r="AB283" i="19"/>
  <c r="AC283" i="19"/>
  <c r="AD283" i="19"/>
  <c r="AE283" i="19"/>
  <c r="AF283" i="19"/>
  <c r="AG283" i="19"/>
  <c r="AH283" i="19"/>
  <c r="AI283" i="19"/>
  <c r="AJ283" i="19"/>
  <c r="AK283" i="19"/>
  <c r="AL283" i="19"/>
  <c r="AM283" i="19"/>
  <c r="L282" i="19"/>
  <c r="M282" i="19"/>
  <c r="N282" i="19"/>
  <c r="O282" i="19"/>
  <c r="P282" i="19"/>
  <c r="Q282" i="19"/>
  <c r="R282" i="19"/>
  <c r="S282" i="19"/>
  <c r="T282" i="19"/>
  <c r="U282" i="19"/>
  <c r="V282" i="19"/>
  <c r="W282" i="19"/>
  <c r="X282" i="19"/>
  <c r="Y282" i="19"/>
  <c r="Z282" i="19"/>
  <c r="AA282" i="19"/>
  <c r="AB282" i="19"/>
  <c r="AC282" i="19"/>
  <c r="AD282" i="19"/>
  <c r="AE282" i="19"/>
  <c r="AF282" i="19"/>
  <c r="AG282" i="19"/>
  <c r="AH282" i="19"/>
  <c r="AI282" i="19"/>
  <c r="AJ282" i="19"/>
  <c r="AK282" i="19"/>
  <c r="AL282" i="19"/>
  <c r="AM282" i="19"/>
  <c r="L281" i="19"/>
  <c r="M281" i="19"/>
  <c r="N281" i="19"/>
  <c r="O281" i="19"/>
  <c r="P281" i="19"/>
  <c r="Q281" i="19"/>
  <c r="R281" i="19"/>
  <c r="S281" i="19"/>
  <c r="T281" i="19"/>
  <c r="U281" i="19"/>
  <c r="V281" i="19"/>
  <c r="W281" i="19"/>
  <c r="X281" i="19"/>
  <c r="Y281" i="19"/>
  <c r="Z281" i="19"/>
  <c r="AA281" i="19"/>
  <c r="AB281" i="19"/>
  <c r="AC281" i="19"/>
  <c r="AD281" i="19"/>
  <c r="AE281" i="19"/>
  <c r="AF281" i="19"/>
  <c r="AG281" i="19"/>
  <c r="AH281" i="19"/>
  <c r="AI281" i="19"/>
  <c r="AJ281" i="19"/>
  <c r="AK281" i="19"/>
  <c r="AL281" i="19"/>
  <c r="AM281" i="19"/>
  <c r="L280" i="19"/>
  <c r="M280" i="19"/>
  <c r="N280" i="19"/>
  <c r="O280" i="19"/>
  <c r="P280" i="19"/>
  <c r="Q280" i="19"/>
  <c r="R280" i="19"/>
  <c r="S280" i="19"/>
  <c r="T280" i="19"/>
  <c r="U280" i="19"/>
  <c r="V280" i="19"/>
  <c r="W280" i="19"/>
  <c r="X280" i="19"/>
  <c r="Y280" i="19"/>
  <c r="Z280" i="19"/>
  <c r="AA280" i="19"/>
  <c r="AB280" i="19"/>
  <c r="AC280" i="19"/>
  <c r="AD280" i="19"/>
  <c r="AE280" i="19"/>
  <c r="AF280" i="19"/>
  <c r="AG280" i="19"/>
  <c r="AH280" i="19"/>
  <c r="AI280" i="19"/>
  <c r="AJ280" i="19"/>
  <c r="AK280" i="19"/>
  <c r="AL280" i="19"/>
  <c r="AM280" i="19"/>
  <c r="L279" i="19"/>
  <c r="M279" i="19"/>
  <c r="N279" i="19"/>
  <c r="O279" i="19"/>
  <c r="P279" i="19"/>
  <c r="Q279" i="19"/>
  <c r="R279" i="19"/>
  <c r="S279" i="19"/>
  <c r="T279" i="19"/>
  <c r="U279" i="19"/>
  <c r="V279" i="19"/>
  <c r="W279" i="19"/>
  <c r="X279" i="19"/>
  <c r="Y279" i="19"/>
  <c r="Z279" i="19"/>
  <c r="AA279" i="19"/>
  <c r="AB279" i="19"/>
  <c r="AC279" i="19"/>
  <c r="AD279" i="19"/>
  <c r="AE279" i="19"/>
  <c r="AF279" i="19"/>
  <c r="AG279" i="19"/>
  <c r="AH279" i="19"/>
  <c r="AI279" i="19"/>
  <c r="AJ279" i="19"/>
  <c r="AK279" i="19"/>
  <c r="AL279" i="19"/>
  <c r="AM279" i="19"/>
  <c r="L278" i="19"/>
  <c r="M278" i="19"/>
  <c r="N278" i="19"/>
  <c r="O278" i="19"/>
  <c r="P278" i="19"/>
  <c r="Q278" i="19"/>
  <c r="R278" i="19"/>
  <c r="S278" i="19"/>
  <c r="T278" i="19"/>
  <c r="U278" i="19"/>
  <c r="V278" i="19"/>
  <c r="W278" i="19"/>
  <c r="X278" i="19"/>
  <c r="Y278" i="19"/>
  <c r="Z278" i="19"/>
  <c r="AA278" i="19"/>
  <c r="AB278" i="19"/>
  <c r="AC278" i="19"/>
  <c r="AD278" i="19"/>
  <c r="AE278" i="19"/>
  <c r="AF278" i="19"/>
  <c r="AG278" i="19"/>
  <c r="AH278" i="19"/>
  <c r="AI278" i="19"/>
  <c r="AJ278" i="19"/>
  <c r="AK278" i="19"/>
  <c r="AL278" i="19"/>
  <c r="AM278" i="19"/>
  <c r="L277" i="19"/>
  <c r="M277" i="19"/>
  <c r="N277" i="19"/>
  <c r="O277" i="19"/>
  <c r="P277" i="19"/>
  <c r="Q277" i="19"/>
  <c r="R277" i="19"/>
  <c r="S277" i="19"/>
  <c r="T277" i="19"/>
  <c r="U277" i="19"/>
  <c r="V277" i="19"/>
  <c r="W277" i="19"/>
  <c r="X277" i="19"/>
  <c r="Y277" i="19"/>
  <c r="Z277" i="19"/>
  <c r="AA277" i="19"/>
  <c r="AB277" i="19"/>
  <c r="AC277" i="19"/>
  <c r="AD277" i="19"/>
  <c r="AE277" i="19"/>
  <c r="AF277" i="19"/>
  <c r="AG277" i="19"/>
  <c r="AH277" i="19"/>
  <c r="AI277" i="19"/>
  <c r="AJ277" i="19"/>
  <c r="AK277" i="19"/>
  <c r="AL277" i="19"/>
  <c r="AM277" i="19"/>
  <c r="L276" i="19"/>
  <c r="M276" i="19"/>
  <c r="N276" i="19"/>
  <c r="O276" i="19"/>
  <c r="P276" i="19"/>
  <c r="Q276" i="19"/>
  <c r="R276" i="19"/>
  <c r="S276" i="19"/>
  <c r="T276" i="19"/>
  <c r="U276" i="19"/>
  <c r="V276" i="19"/>
  <c r="W276" i="19"/>
  <c r="X276" i="19"/>
  <c r="Y276" i="19"/>
  <c r="Z276" i="19"/>
  <c r="AA276" i="19"/>
  <c r="AB276" i="19"/>
  <c r="AC276" i="19"/>
  <c r="AD276" i="19"/>
  <c r="AE276" i="19"/>
  <c r="AF276" i="19"/>
  <c r="AG276" i="19"/>
  <c r="AH276" i="19"/>
  <c r="AI276" i="19"/>
  <c r="AJ276" i="19"/>
  <c r="AK276" i="19"/>
  <c r="AL276" i="19"/>
  <c r="AM276" i="19"/>
  <c r="L275" i="19"/>
  <c r="M275" i="19"/>
  <c r="N275" i="19"/>
  <c r="O275" i="19"/>
  <c r="P275" i="19"/>
  <c r="Q275" i="19"/>
  <c r="R275" i="19"/>
  <c r="S275" i="19"/>
  <c r="T275" i="19"/>
  <c r="U275" i="19"/>
  <c r="V275" i="19"/>
  <c r="W275" i="19"/>
  <c r="X275" i="19"/>
  <c r="Y275" i="19"/>
  <c r="Z275" i="19"/>
  <c r="AA275" i="19"/>
  <c r="AB275" i="19"/>
  <c r="AC275" i="19"/>
  <c r="AD275" i="19"/>
  <c r="AE275" i="19"/>
  <c r="AF275" i="19"/>
  <c r="AG275" i="19"/>
  <c r="AH275" i="19"/>
  <c r="AI275" i="19"/>
  <c r="AJ275" i="19"/>
  <c r="AK275" i="19"/>
  <c r="AL275" i="19"/>
  <c r="AM275" i="19"/>
  <c r="L274" i="19"/>
  <c r="M274" i="19"/>
  <c r="N274" i="19"/>
  <c r="O274" i="19"/>
  <c r="P274" i="19"/>
  <c r="Q274" i="19"/>
  <c r="R274" i="19"/>
  <c r="S274" i="19"/>
  <c r="T274" i="19"/>
  <c r="U274" i="19"/>
  <c r="V274" i="19"/>
  <c r="W274" i="19"/>
  <c r="X274" i="19"/>
  <c r="Y274" i="19"/>
  <c r="Z274" i="19"/>
  <c r="AA274" i="19"/>
  <c r="AB274" i="19"/>
  <c r="AC274" i="19"/>
  <c r="AD274" i="19"/>
  <c r="AE274" i="19"/>
  <c r="AF274" i="19"/>
  <c r="AG274" i="19"/>
  <c r="AH274" i="19"/>
  <c r="AI274" i="19"/>
  <c r="AJ274" i="19"/>
  <c r="AK274" i="19"/>
  <c r="AL274" i="19"/>
  <c r="AM274" i="19"/>
  <c r="L273" i="19"/>
  <c r="M273" i="19"/>
  <c r="N273" i="19"/>
  <c r="O273" i="19"/>
  <c r="P273" i="19"/>
  <c r="Q273" i="19"/>
  <c r="R273" i="19"/>
  <c r="S273" i="19"/>
  <c r="T273" i="19"/>
  <c r="U273" i="19"/>
  <c r="V273" i="19"/>
  <c r="W273" i="19"/>
  <c r="X273" i="19"/>
  <c r="Y273" i="19"/>
  <c r="Z273" i="19"/>
  <c r="AA273" i="19"/>
  <c r="AB273" i="19"/>
  <c r="AC273" i="19"/>
  <c r="AD273" i="19"/>
  <c r="AE273" i="19"/>
  <c r="AF273" i="19"/>
  <c r="AG273" i="19"/>
  <c r="AH273" i="19"/>
  <c r="AI273" i="19"/>
  <c r="AJ273" i="19"/>
  <c r="AK273" i="19"/>
  <c r="AL273" i="19"/>
  <c r="AM273" i="19"/>
  <c r="L272" i="19"/>
  <c r="M272" i="19"/>
  <c r="N272" i="19"/>
  <c r="O272" i="19"/>
  <c r="P272" i="19"/>
  <c r="Q272" i="19"/>
  <c r="R272" i="19"/>
  <c r="S272" i="19"/>
  <c r="T272" i="19"/>
  <c r="U272" i="19"/>
  <c r="V272" i="19"/>
  <c r="W272" i="19"/>
  <c r="X272" i="19"/>
  <c r="Y272" i="19"/>
  <c r="Z272" i="19"/>
  <c r="AA272" i="19"/>
  <c r="AB272" i="19"/>
  <c r="AC272" i="19"/>
  <c r="AD272" i="19"/>
  <c r="AE272" i="19"/>
  <c r="AF272" i="19"/>
  <c r="AG272" i="19"/>
  <c r="AH272" i="19"/>
  <c r="AI272" i="19"/>
  <c r="AJ272" i="19"/>
  <c r="AK272" i="19"/>
  <c r="AL272" i="19"/>
  <c r="AM272" i="19"/>
  <c r="L271" i="19"/>
  <c r="M271" i="19"/>
  <c r="N271" i="19"/>
  <c r="O271" i="19"/>
  <c r="P271" i="19"/>
  <c r="Q271" i="19"/>
  <c r="R271" i="19"/>
  <c r="S271" i="19"/>
  <c r="T271" i="19"/>
  <c r="U271" i="19"/>
  <c r="V271" i="19"/>
  <c r="W271" i="19"/>
  <c r="X271" i="19"/>
  <c r="Y271" i="19"/>
  <c r="Z271" i="19"/>
  <c r="AA271" i="19"/>
  <c r="AB271" i="19"/>
  <c r="AC271" i="19"/>
  <c r="AD271" i="19"/>
  <c r="AE271" i="19"/>
  <c r="AF271" i="19"/>
  <c r="AG271" i="19"/>
  <c r="AH271" i="19"/>
  <c r="AI271" i="19"/>
  <c r="AJ271" i="19"/>
  <c r="AK271" i="19"/>
  <c r="AL271" i="19"/>
  <c r="AM271" i="19"/>
  <c r="L270" i="19"/>
  <c r="M270" i="19"/>
  <c r="N270" i="19"/>
  <c r="O270" i="19"/>
  <c r="P270" i="19"/>
  <c r="Q270" i="19"/>
  <c r="R270" i="19"/>
  <c r="S270" i="19"/>
  <c r="T270" i="19"/>
  <c r="U270" i="19"/>
  <c r="V270" i="19"/>
  <c r="W270" i="19"/>
  <c r="X270" i="19"/>
  <c r="Y270" i="19"/>
  <c r="Z270" i="19"/>
  <c r="AA270" i="19"/>
  <c r="AB270" i="19"/>
  <c r="AC270" i="19"/>
  <c r="AD270" i="19"/>
  <c r="AE270" i="19"/>
  <c r="AF270" i="19"/>
  <c r="AG270" i="19"/>
  <c r="AH270" i="19"/>
  <c r="AI270" i="19"/>
  <c r="AJ270" i="19"/>
  <c r="AK270" i="19"/>
  <c r="AL270" i="19"/>
  <c r="AM270" i="19"/>
  <c r="L269" i="19"/>
  <c r="M269" i="19"/>
  <c r="N269" i="19"/>
  <c r="O269" i="19"/>
  <c r="P269" i="19"/>
  <c r="Q269" i="19"/>
  <c r="R269" i="19"/>
  <c r="S269" i="19"/>
  <c r="T269" i="19"/>
  <c r="U269" i="19"/>
  <c r="V269" i="19"/>
  <c r="W269" i="19"/>
  <c r="X269" i="19"/>
  <c r="Y269" i="19"/>
  <c r="Z269" i="19"/>
  <c r="AA269" i="19"/>
  <c r="AB269" i="19"/>
  <c r="AC269" i="19"/>
  <c r="AD269" i="19"/>
  <c r="AE269" i="19"/>
  <c r="AF269" i="19"/>
  <c r="AG269" i="19"/>
  <c r="AH269" i="19"/>
  <c r="AI269" i="19"/>
  <c r="AJ269" i="19"/>
  <c r="AK269" i="19"/>
  <c r="AL269" i="19"/>
  <c r="AM269" i="19"/>
  <c r="L268" i="19"/>
  <c r="M268" i="19"/>
  <c r="N268" i="19"/>
  <c r="O268" i="19"/>
  <c r="P268" i="19"/>
  <c r="Q268" i="19"/>
  <c r="R268" i="19"/>
  <c r="S268" i="19"/>
  <c r="T268" i="19"/>
  <c r="U268" i="19"/>
  <c r="V268" i="19"/>
  <c r="W268" i="19"/>
  <c r="X268" i="19"/>
  <c r="Y268" i="19"/>
  <c r="Z268" i="19"/>
  <c r="AA268" i="19"/>
  <c r="AB268" i="19"/>
  <c r="AC268" i="19"/>
  <c r="AD268" i="19"/>
  <c r="AE268" i="19"/>
  <c r="AF268" i="19"/>
  <c r="AG268" i="19"/>
  <c r="AH268" i="19"/>
  <c r="AI268" i="19"/>
  <c r="AJ268" i="19"/>
  <c r="AK268" i="19"/>
  <c r="AL268" i="19"/>
  <c r="AM268" i="19"/>
  <c r="L267" i="19"/>
  <c r="M267" i="19"/>
  <c r="N267" i="19"/>
  <c r="O267" i="19"/>
  <c r="P267" i="19"/>
  <c r="Q267" i="19"/>
  <c r="R267" i="19"/>
  <c r="S267" i="19"/>
  <c r="T267" i="19"/>
  <c r="U267" i="19"/>
  <c r="V267" i="19"/>
  <c r="W267" i="19"/>
  <c r="X267" i="19"/>
  <c r="Y267" i="19"/>
  <c r="Z267" i="19"/>
  <c r="AA267" i="19"/>
  <c r="AB267" i="19"/>
  <c r="AC267" i="19"/>
  <c r="AD267" i="19"/>
  <c r="AE267" i="19"/>
  <c r="AF267" i="19"/>
  <c r="AG267" i="19"/>
  <c r="AH267" i="19"/>
  <c r="AI267" i="19"/>
  <c r="AJ267" i="19"/>
  <c r="AK267" i="19"/>
  <c r="AL267" i="19"/>
  <c r="AM267" i="19"/>
  <c r="L266" i="19"/>
  <c r="M266" i="19"/>
  <c r="N266" i="19"/>
  <c r="O266" i="19"/>
  <c r="P266" i="19"/>
  <c r="Q266" i="19"/>
  <c r="R266" i="19"/>
  <c r="S266" i="19"/>
  <c r="T266" i="19"/>
  <c r="U266" i="19"/>
  <c r="V266" i="19"/>
  <c r="W266" i="19"/>
  <c r="X266" i="19"/>
  <c r="Y266" i="19"/>
  <c r="Z266" i="19"/>
  <c r="AA266" i="19"/>
  <c r="AB266" i="19"/>
  <c r="AC266" i="19"/>
  <c r="AD266" i="19"/>
  <c r="AE266" i="19"/>
  <c r="AF266" i="19"/>
  <c r="AG266" i="19"/>
  <c r="AH266" i="19"/>
  <c r="AI266" i="19"/>
  <c r="AJ266" i="19"/>
  <c r="AK266" i="19"/>
  <c r="AL266" i="19"/>
  <c r="AM266" i="19"/>
  <c r="L265" i="19"/>
  <c r="M265" i="19"/>
  <c r="N265" i="19"/>
  <c r="O265" i="19"/>
  <c r="P265" i="19"/>
  <c r="Q265" i="19"/>
  <c r="R265" i="19"/>
  <c r="S265" i="19"/>
  <c r="T265" i="19"/>
  <c r="U265" i="19"/>
  <c r="V265" i="19"/>
  <c r="W265" i="19"/>
  <c r="X265" i="19"/>
  <c r="Y265" i="19"/>
  <c r="Z265" i="19"/>
  <c r="AA265" i="19"/>
  <c r="AB265" i="19"/>
  <c r="AC265" i="19"/>
  <c r="AD265" i="19"/>
  <c r="AE265" i="19"/>
  <c r="AF265" i="19"/>
  <c r="AG265" i="19"/>
  <c r="AH265" i="19"/>
  <c r="AI265" i="19"/>
  <c r="AJ265" i="19"/>
  <c r="AK265" i="19"/>
  <c r="AL265" i="19"/>
  <c r="AM265" i="19"/>
  <c r="L264" i="19"/>
  <c r="M264" i="19"/>
  <c r="N264" i="19"/>
  <c r="O264" i="19"/>
  <c r="P264" i="19"/>
  <c r="Q264" i="19"/>
  <c r="R264" i="19"/>
  <c r="S264" i="19"/>
  <c r="T264" i="19"/>
  <c r="U264" i="19"/>
  <c r="V264" i="19"/>
  <c r="W264" i="19"/>
  <c r="X264" i="19"/>
  <c r="Y264" i="19"/>
  <c r="Z264" i="19"/>
  <c r="AA264" i="19"/>
  <c r="AB264" i="19"/>
  <c r="AC264" i="19"/>
  <c r="AD264" i="19"/>
  <c r="AE264" i="19"/>
  <c r="AF264" i="19"/>
  <c r="AG264" i="19"/>
  <c r="AH264" i="19"/>
  <c r="AI264" i="19"/>
  <c r="AJ264" i="19"/>
  <c r="AK264" i="19"/>
  <c r="AL264" i="19"/>
  <c r="AM264" i="19"/>
  <c r="L263" i="19"/>
  <c r="M263" i="19"/>
  <c r="N263" i="19"/>
  <c r="O263" i="19"/>
  <c r="P263" i="19"/>
  <c r="Q263" i="19"/>
  <c r="R263" i="19"/>
  <c r="S263" i="19"/>
  <c r="T263" i="19"/>
  <c r="U263" i="19"/>
  <c r="V263" i="19"/>
  <c r="W263" i="19"/>
  <c r="X263" i="19"/>
  <c r="Y263" i="19"/>
  <c r="Z263" i="19"/>
  <c r="AA263" i="19"/>
  <c r="AB263" i="19"/>
  <c r="AC263" i="19"/>
  <c r="AD263" i="19"/>
  <c r="AE263" i="19"/>
  <c r="AF263" i="19"/>
  <c r="AG263" i="19"/>
  <c r="AH263" i="19"/>
  <c r="AI263" i="19"/>
  <c r="AJ263" i="19"/>
  <c r="AK263" i="19"/>
  <c r="AL263" i="19"/>
  <c r="AM263" i="19"/>
  <c r="L262" i="19"/>
  <c r="M262" i="19"/>
  <c r="N262" i="19"/>
  <c r="O262" i="19"/>
  <c r="P262" i="19"/>
  <c r="Q262" i="19"/>
  <c r="R262" i="19"/>
  <c r="S262" i="19"/>
  <c r="T262" i="19"/>
  <c r="U262" i="19"/>
  <c r="V262" i="19"/>
  <c r="W262" i="19"/>
  <c r="X262" i="19"/>
  <c r="Y262" i="19"/>
  <c r="Z262" i="19"/>
  <c r="AA262" i="19"/>
  <c r="AB262" i="19"/>
  <c r="AC262" i="19"/>
  <c r="AD262" i="19"/>
  <c r="AE262" i="19"/>
  <c r="AF262" i="19"/>
  <c r="AG262" i="19"/>
  <c r="AH262" i="19"/>
  <c r="AI262" i="19"/>
  <c r="AJ262" i="19"/>
  <c r="AK262" i="19"/>
  <c r="AL262" i="19"/>
  <c r="AM262" i="19"/>
  <c r="L261" i="19"/>
  <c r="M261" i="19"/>
  <c r="N261" i="19"/>
  <c r="O261" i="19"/>
  <c r="P261" i="19"/>
  <c r="Q261" i="19"/>
  <c r="R261" i="19"/>
  <c r="S261" i="19"/>
  <c r="T261" i="19"/>
  <c r="U261" i="19"/>
  <c r="V261" i="19"/>
  <c r="W261" i="19"/>
  <c r="X261" i="19"/>
  <c r="Y261" i="19"/>
  <c r="Z261" i="19"/>
  <c r="AA261" i="19"/>
  <c r="AB261" i="19"/>
  <c r="AC261" i="19"/>
  <c r="AD261" i="19"/>
  <c r="AE261" i="19"/>
  <c r="AF261" i="19"/>
  <c r="AG261" i="19"/>
  <c r="AH261" i="19"/>
  <c r="AI261" i="19"/>
  <c r="AJ261" i="19"/>
  <c r="AK261" i="19"/>
  <c r="AL261" i="19"/>
  <c r="AM261" i="19"/>
  <c r="L260" i="19"/>
  <c r="M260" i="19"/>
  <c r="N260" i="19"/>
  <c r="O260" i="19"/>
  <c r="P260" i="19"/>
  <c r="Q260" i="19"/>
  <c r="R260" i="19"/>
  <c r="S260" i="19"/>
  <c r="T260" i="19"/>
  <c r="U260" i="19"/>
  <c r="V260" i="19"/>
  <c r="W260" i="19"/>
  <c r="X260" i="19"/>
  <c r="Y260" i="19"/>
  <c r="Z260" i="19"/>
  <c r="AA260" i="19"/>
  <c r="AB260" i="19"/>
  <c r="AC260" i="19"/>
  <c r="AD260" i="19"/>
  <c r="AE260" i="19"/>
  <c r="AF260" i="19"/>
  <c r="AG260" i="19"/>
  <c r="AH260" i="19"/>
  <c r="AI260" i="19"/>
  <c r="AJ260" i="19"/>
  <c r="AK260" i="19"/>
  <c r="AL260" i="19"/>
  <c r="AM260" i="19"/>
  <c r="L259" i="19"/>
  <c r="M259" i="19"/>
  <c r="N259" i="19"/>
  <c r="O259" i="19"/>
  <c r="P259" i="19"/>
  <c r="Q259" i="19"/>
  <c r="R259" i="19"/>
  <c r="S259" i="19"/>
  <c r="T259" i="19"/>
  <c r="U259" i="19"/>
  <c r="V259" i="19"/>
  <c r="W259" i="19"/>
  <c r="X259" i="19"/>
  <c r="Y259" i="19"/>
  <c r="Z259" i="19"/>
  <c r="AA259" i="19"/>
  <c r="AB259" i="19"/>
  <c r="AC259" i="19"/>
  <c r="AD259" i="19"/>
  <c r="AE259" i="19"/>
  <c r="AF259" i="19"/>
  <c r="AG259" i="19"/>
  <c r="AH259" i="19"/>
  <c r="AI259" i="19"/>
  <c r="AJ259" i="19"/>
  <c r="AK259" i="19"/>
  <c r="AL259" i="19"/>
  <c r="AM259" i="19"/>
  <c r="L258" i="19"/>
  <c r="M258" i="19"/>
  <c r="N258" i="19"/>
  <c r="O258" i="19"/>
  <c r="P258" i="19"/>
  <c r="Q258" i="19"/>
  <c r="R258" i="19"/>
  <c r="S258" i="19"/>
  <c r="T258" i="19"/>
  <c r="U258" i="19"/>
  <c r="V258" i="19"/>
  <c r="W258" i="19"/>
  <c r="X258" i="19"/>
  <c r="Y258" i="19"/>
  <c r="Z258" i="19"/>
  <c r="AA258" i="19"/>
  <c r="AB258" i="19"/>
  <c r="AC258" i="19"/>
  <c r="AD258" i="19"/>
  <c r="AE258" i="19"/>
  <c r="AF258" i="19"/>
  <c r="AG258" i="19"/>
  <c r="AH258" i="19"/>
  <c r="AI258" i="19"/>
  <c r="AJ258" i="19"/>
  <c r="AK258" i="19"/>
  <c r="AL258" i="19"/>
  <c r="AM258" i="19"/>
  <c r="L257" i="19"/>
  <c r="M257" i="19"/>
  <c r="N257" i="19"/>
  <c r="O257" i="19"/>
  <c r="P257" i="19"/>
  <c r="Q257" i="19"/>
  <c r="R257" i="19"/>
  <c r="S257" i="19"/>
  <c r="T257" i="19"/>
  <c r="U257" i="19"/>
  <c r="V257" i="19"/>
  <c r="W257" i="19"/>
  <c r="X257" i="19"/>
  <c r="Y257" i="19"/>
  <c r="Z257" i="19"/>
  <c r="AA257" i="19"/>
  <c r="AB257" i="19"/>
  <c r="AC257" i="19"/>
  <c r="AD257" i="19"/>
  <c r="AE257" i="19"/>
  <c r="AF257" i="19"/>
  <c r="AG257" i="19"/>
  <c r="AH257" i="19"/>
  <c r="AI257" i="19"/>
  <c r="AJ257" i="19"/>
  <c r="AK257" i="19"/>
  <c r="AL257" i="19"/>
  <c r="AM257" i="19"/>
  <c r="L256" i="19"/>
  <c r="M256" i="19"/>
  <c r="N256" i="19"/>
  <c r="O256" i="19"/>
  <c r="P256" i="19"/>
  <c r="Q256" i="19"/>
  <c r="R256" i="19"/>
  <c r="S256" i="19"/>
  <c r="T256" i="19"/>
  <c r="U256" i="19"/>
  <c r="V256" i="19"/>
  <c r="W256" i="19"/>
  <c r="X256" i="19"/>
  <c r="Y256" i="19"/>
  <c r="Z256" i="19"/>
  <c r="AA256" i="19"/>
  <c r="AB256" i="19"/>
  <c r="AC256" i="19"/>
  <c r="AD256" i="19"/>
  <c r="AE256" i="19"/>
  <c r="AF256" i="19"/>
  <c r="AG256" i="19"/>
  <c r="AH256" i="19"/>
  <c r="AI256" i="19"/>
  <c r="AJ256" i="19"/>
  <c r="AK256" i="19"/>
  <c r="AL256" i="19"/>
  <c r="AM256" i="19"/>
  <c r="L255" i="19"/>
  <c r="M255" i="19"/>
  <c r="N255" i="19"/>
  <c r="O255" i="19"/>
  <c r="P255" i="19"/>
  <c r="Q255" i="19"/>
  <c r="R255" i="19"/>
  <c r="S255" i="19"/>
  <c r="T255" i="19"/>
  <c r="U255" i="19"/>
  <c r="V255" i="19"/>
  <c r="W255" i="19"/>
  <c r="X255" i="19"/>
  <c r="Y255" i="19"/>
  <c r="Z255" i="19"/>
  <c r="AA255" i="19"/>
  <c r="AB255" i="19"/>
  <c r="AC255" i="19"/>
  <c r="AD255" i="19"/>
  <c r="AE255" i="19"/>
  <c r="AF255" i="19"/>
  <c r="AG255" i="19"/>
  <c r="AH255" i="19"/>
  <c r="AI255" i="19"/>
  <c r="AJ255" i="19"/>
  <c r="AK255" i="19"/>
  <c r="AL255" i="19"/>
  <c r="AM255" i="19"/>
  <c r="L254" i="19"/>
  <c r="M254" i="19"/>
  <c r="N254" i="19"/>
  <c r="O254" i="19"/>
  <c r="P254" i="19"/>
  <c r="Q254" i="19"/>
  <c r="R254" i="19"/>
  <c r="S254" i="19"/>
  <c r="T254" i="19"/>
  <c r="U254" i="19"/>
  <c r="V254" i="19"/>
  <c r="W254" i="19"/>
  <c r="X254" i="19"/>
  <c r="Y254" i="19"/>
  <c r="Z254" i="19"/>
  <c r="AA254" i="19"/>
  <c r="AB254" i="19"/>
  <c r="AC254" i="19"/>
  <c r="AD254" i="19"/>
  <c r="AE254" i="19"/>
  <c r="AF254" i="19"/>
  <c r="AG254" i="19"/>
  <c r="AH254" i="19"/>
  <c r="AI254" i="19"/>
  <c r="AJ254" i="19"/>
  <c r="AK254" i="19"/>
  <c r="AL254" i="19"/>
  <c r="AM254" i="19"/>
  <c r="L253" i="19"/>
  <c r="M253" i="19"/>
  <c r="N253" i="19"/>
  <c r="O253" i="19"/>
  <c r="P253" i="19"/>
  <c r="Q253" i="19"/>
  <c r="R253" i="19"/>
  <c r="S253" i="19"/>
  <c r="T253" i="19"/>
  <c r="U253" i="19"/>
  <c r="V253" i="19"/>
  <c r="W253" i="19"/>
  <c r="X253" i="19"/>
  <c r="Y253" i="19"/>
  <c r="Z253" i="19"/>
  <c r="AA253" i="19"/>
  <c r="AB253" i="19"/>
  <c r="AC253" i="19"/>
  <c r="AD253" i="19"/>
  <c r="AE253" i="19"/>
  <c r="AF253" i="19"/>
  <c r="AG253" i="19"/>
  <c r="AH253" i="19"/>
  <c r="AI253" i="19"/>
  <c r="AJ253" i="19"/>
  <c r="AK253" i="19"/>
  <c r="AL253" i="19"/>
  <c r="AM253" i="19"/>
  <c r="L252" i="19"/>
  <c r="M252" i="19"/>
  <c r="N252" i="19"/>
  <c r="O252" i="19"/>
  <c r="P252" i="19"/>
  <c r="Q252" i="19"/>
  <c r="R252" i="19"/>
  <c r="S252" i="19"/>
  <c r="T252" i="19"/>
  <c r="U252" i="19"/>
  <c r="V252" i="19"/>
  <c r="W252" i="19"/>
  <c r="X252" i="19"/>
  <c r="Y252" i="19"/>
  <c r="Z252" i="19"/>
  <c r="AA252" i="19"/>
  <c r="AB252" i="19"/>
  <c r="AC252" i="19"/>
  <c r="AD252" i="19"/>
  <c r="AE252" i="19"/>
  <c r="AF252" i="19"/>
  <c r="AG252" i="19"/>
  <c r="AH252" i="19"/>
  <c r="AI252" i="19"/>
  <c r="AJ252" i="19"/>
  <c r="AK252" i="19"/>
  <c r="AL252" i="19"/>
  <c r="AM252" i="19"/>
  <c r="L251" i="19"/>
  <c r="M251" i="19"/>
  <c r="N251" i="19"/>
  <c r="O251" i="19"/>
  <c r="P251" i="19"/>
  <c r="Q251" i="19"/>
  <c r="R251" i="19"/>
  <c r="S251" i="19"/>
  <c r="T251" i="19"/>
  <c r="U251" i="19"/>
  <c r="V251" i="19"/>
  <c r="W251" i="19"/>
  <c r="X251" i="19"/>
  <c r="Y251" i="19"/>
  <c r="Z251" i="19"/>
  <c r="AA251" i="19"/>
  <c r="AB251" i="19"/>
  <c r="AC251" i="19"/>
  <c r="AD251" i="19"/>
  <c r="AE251" i="19"/>
  <c r="AF251" i="19"/>
  <c r="AG251" i="19"/>
  <c r="AH251" i="19"/>
  <c r="AI251" i="19"/>
  <c r="AJ251" i="19"/>
  <c r="AK251" i="19"/>
  <c r="AL251" i="19"/>
  <c r="AM251" i="19"/>
  <c r="L250" i="19"/>
  <c r="M250" i="19"/>
  <c r="N250" i="19"/>
  <c r="O250" i="19"/>
  <c r="P250" i="19"/>
  <c r="Q250" i="19"/>
  <c r="R250" i="19"/>
  <c r="S250" i="19"/>
  <c r="T250" i="19"/>
  <c r="U250" i="19"/>
  <c r="V250" i="19"/>
  <c r="W250" i="19"/>
  <c r="X250" i="19"/>
  <c r="Y250" i="19"/>
  <c r="Z250" i="19"/>
  <c r="AA250" i="19"/>
  <c r="AB250" i="19"/>
  <c r="AC250" i="19"/>
  <c r="AD250" i="19"/>
  <c r="AE250" i="19"/>
  <c r="AF250" i="19"/>
  <c r="AG250" i="19"/>
  <c r="AH250" i="19"/>
  <c r="AI250" i="19"/>
  <c r="AJ250" i="19"/>
  <c r="AK250" i="19"/>
  <c r="AL250" i="19"/>
  <c r="AM250" i="19"/>
  <c r="L249" i="19"/>
  <c r="M249" i="19"/>
  <c r="N249" i="19"/>
  <c r="O249" i="19"/>
  <c r="P249" i="19"/>
  <c r="Q249" i="19"/>
  <c r="R249" i="19"/>
  <c r="S249" i="19"/>
  <c r="T249" i="19"/>
  <c r="U249" i="19"/>
  <c r="V249" i="19"/>
  <c r="W249" i="19"/>
  <c r="X249" i="19"/>
  <c r="Y249" i="19"/>
  <c r="Z249" i="19"/>
  <c r="AA249" i="19"/>
  <c r="AB249" i="19"/>
  <c r="AC249" i="19"/>
  <c r="AD249" i="19"/>
  <c r="AE249" i="19"/>
  <c r="AF249" i="19"/>
  <c r="AG249" i="19"/>
  <c r="AH249" i="19"/>
  <c r="AI249" i="19"/>
  <c r="AJ249" i="19"/>
  <c r="AK249" i="19"/>
  <c r="AL249" i="19"/>
  <c r="AM249" i="19"/>
  <c r="L248" i="19"/>
  <c r="M248" i="19"/>
  <c r="N248" i="19"/>
  <c r="O248" i="19"/>
  <c r="P248" i="19"/>
  <c r="Q248" i="19"/>
  <c r="R248" i="19"/>
  <c r="S248" i="19"/>
  <c r="T248" i="19"/>
  <c r="U248" i="19"/>
  <c r="V248" i="19"/>
  <c r="W248" i="19"/>
  <c r="X248" i="19"/>
  <c r="Y248" i="19"/>
  <c r="Z248" i="19"/>
  <c r="AA248" i="19"/>
  <c r="AB248" i="19"/>
  <c r="AC248" i="19"/>
  <c r="AD248" i="19"/>
  <c r="AE248" i="19"/>
  <c r="AF248" i="19"/>
  <c r="AG248" i="19"/>
  <c r="AH248" i="19"/>
  <c r="AI248" i="19"/>
  <c r="AJ248" i="19"/>
  <c r="AK248" i="19"/>
  <c r="AL248" i="19"/>
  <c r="AM248" i="19"/>
  <c r="L247" i="19"/>
  <c r="M247" i="19"/>
  <c r="N247" i="19"/>
  <c r="O247" i="19"/>
  <c r="P247" i="19"/>
  <c r="Q247" i="19"/>
  <c r="R247" i="19"/>
  <c r="S247" i="19"/>
  <c r="T247" i="19"/>
  <c r="U247" i="19"/>
  <c r="V247" i="19"/>
  <c r="W247" i="19"/>
  <c r="X247" i="19"/>
  <c r="Y247" i="19"/>
  <c r="Z247" i="19"/>
  <c r="AA247" i="19"/>
  <c r="AB247" i="19"/>
  <c r="AC247" i="19"/>
  <c r="AD247" i="19"/>
  <c r="AE247" i="19"/>
  <c r="AF247" i="19"/>
  <c r="AG247" i="19"/>
  <c r="AH247" i="19"/>
  <c r="AI247" i="19"/>
  <c r="AJ247" i="19"/>
  <c r="AK247" i="19"/>
  <c r="AL247" i="19"/>
  <c r="AM247" i="19"/>
  <c r="L246" i="19"/>
  <c r="M246" i="19"/>
  <c r="N246" i="19"/>
  <c r="O246" i="19"/>
  <c r="P246" i="19"/>
  <c r="Q246" i="19"/>
  <c r="R246" i="19"/>
  <c r="S246" i="19"/>
  <c r="T246" i="19"/>
  <c r="U246" i="19"/>
  <c r="V246" i="19"/>
  <c r="W246" i="19"/>
  <c r="X246" i="19"/>
  <c r="Y246" i="19"/>
  <c r="Z246" i="19"/>
  <c r="AA246" i="19"/>
  <c r="AB246" i="19"/>
  <c r="AC246" i="19"/>
  <c r="AD246" i="19"/>
  <c r="AE246" i="19"/>
  <c r="AF246" i="19"/>
  <c r="AG246" i="19"/>
  <c r="AH246" i="19"/>
  <c r="AI246" i="19"/>
  <c r="AJ246" i="19"/>
  <c r="AK246" i="19"/>
  <c r="AL246" i="19"/>
  <c r="AM246" i="19"/>
  <c r="L245" i="19"/>
  <c r="M245" i="19"/>
  <c r="N245" i="19"/>
  <c r="O245" i="19"/>
  <c r="P245" i="19"/>
  <c r="Q245" i="19"/>
  <c r="R245" i="19"/>
  <c r="S245" i="19"/>
  <c r="T245" i="19"/>
  <c r="U245" i="19"/>
  <c r="V245" i="19"/>
  <c r="W245" i="19"/>
  <c r="X245" i="19"/>
  <c r="Y245" i="19"/>
  <c r="Z245" i="19"/>
  <c r="AA245" i="19"/>
  <c r="AB245" i="19"/>
  <c r="AC245" i="19"/>
  <c r="AD245" i="19"/>
  <c r="AE245" i="19"/>
  <c r="AF245" i="19"/>
  <c r="AG245" i="19"/>
  <c r="AH245" i="19"/>
  <c r="AI245" i="19"/>
  <c r="AJ245" i="19"/>
  <c r="AK245" i="19"/>
  <c r="AL245" i="19"/>
  <c r="AM245" i="19"/>
  <c r="L244" i="19"/>
  <c r="M244" i="19"/>
  <c r="N244" i="19"/>
  <c r="O244" i="19"/>
  <c r="P244" i="19"/>
  <c r="Q244" i="19"/>
  <c r="R244" i="19"/>
  <c r="S244" i="19"/>
  <c r="T244" i="19"/>
  <c r="U244" i="19"/>
  <c r="V244" i="19"/>
  <c r="W244" i="19"/>
  <c r="X244" i="19"/>
  <c r="Y244" i="19"/>
  <c r="Z244" i="19"/>
  <c r="AA244" i="19"/>
  <c r="AB244" i="19"/>
  <c r="AC244" i="19"/>
  <c r="AD244" i="19"/>
  <c r="AE244" i="19"/>
  <c r="AF244" i="19"/>
  <c r="AG244" i="19"/>
  <c r="AH244" i="19"/>
  <c r="AI244" i="19"/>
  <c r="AJ244" i="19"/>
  <c r="AK244" i="19"/>
  <c r="AL244" i="19"/>
  <c r="AM244" i="19"/>
  <c r="L243" i="19"/>
  <c r="M243" i="19"/>
  <c r="N243" i="19"/>
  <c r="O243" i="19"/>
  <c r="P243" i="19"/>
  <c r="Q243" i="19"/>
  <c r="R243" i="19"/>
  <c r="S243" i="19"/>
  <c r="T243" i="19"/>
  <c r="U243" i="19"/>
  <c r="V243" i="19"/>
  <c r="W243" i="19"/>
  <c r="X243" i="19"/>
  <c r="Y243" i="19"/>
  <c r="Z243" i="19"/>
  <c r="AA243" i="19"/>
  <c r="AB243" i="19"/>
  <c r="AC243" i="19"/>
  <c r="AD243" i="19"/>
  <c r="AE243" i="19"/>
  <c r="AF243" i="19"/>
  <c r="AG243" i="19"/>
  <c r="AH243" i="19"/>
  <c r="AI243" i="19"/>
  <c r="AJ243" i="19"/>
  <c r="AK243" i="19"/>
  <c r="AL243" i="19"/>
  <c r="AM243" i="19"/>
  <c r="L242" i="19"/>
  <c r="M242" i="19"/>
  <c r="N242" i="19"/>
  <c r="O242" i="19"/>
  <c r="P242" i="19"/>
  <c r="Q242" i="19"/>
  <c r="R242" i="19"/>
  <c r="S242" i="19"/>
  <c r="T242" i="19"/>
  <c r="U242" i="19"/>
  <c r="V242" i="19"/>
  <c r="W242" i="19"/>
  <c r="X242" i="19"/>
  <c r="Y242" i="19"/>
  <c r="Z242" i="19"/>
  <c r="AA242" i="19"/>
  <c r="AB242" i="19"/>
  <c r="AC242" i="19"/>
  <c r="AD242" i="19"/>
  <c r="AE242" i="19"/>
  <c r="AF242" i="19"/>
  <c r="AG242" i="19"/>
  <c r="AH242" i="19"/>
  <c r="AI242" i="19"/>
  <c r="AJ242" i="19"/>
  <c r="AK242" i="19"/>
  <c r="AL242" i="19"/>
  <c r="AM242" i="19"/>
  <c r="L241" i="19"/>
  <c r="M241" i="19"/>
  <c r="N241" i="19"/>
  <c r="O241" i="19"/>
  <c r="P241" i="19"/>
  <c r="Q241" i="19"/>
  <c r="R241" i="19"/>
  <c r="S241" i="19"/>
  <c r="T241" i="19"/>
  <c r="U241" i="19"/>
  <c r="V241" i="19"/>
  <c r="W241" i="19"/>
  <c r="X241" i="19"/>
  <c r="Y241" i="19"/>
  <c r="Z241" i="19"/>
  <c r="AA241" i="19"/>
  <c r="AB241" i="19"/>
  <c r="AC241" i="19"/>
  <c r="AD241" i="19"/>
  <c r="AE241" i="19"/>
  <c r="AF241" i="19"/>
  <c r="AG241" i="19"/>
  <c r="AH241" i="19"/>
  <c r="AI241" i="19"/>
  <c r="AJ241" i="19"/>
  <c r="AK241" i="19"/>
  <c r="AL241" i="19"/>
  <c r="AM241" i="19"/>
  <c r="L240" i="19"/>
  <c r="M240" i="19"/>
  <c r="N240" i="19"/>
  <c r="O240" i="19"/>
  <c r="P240" i="19"/>
  <c r="Q240" i="19"/>
  <c r="R240" i="19"/>
  <c r="S240" i="19"/>
  <c r="T240" i="19"/>
  <c r="U240" i="19"/>
  <c r="V240" i="19"/>
  <c r="W240" i="19"/>
  <c r="X240" i="19"/>
  <c r="Y240" i="19"/>
  <c r="Z240" i="19"/>
  <c r="AA240" i="19"/>
  <c r="AB240" i="19"/>
  <c r="AC240" i="19"/>
  <c r="AD240" i="19"/>
  <c r="AE240" i="19"/>
  <c r="AF240" i="19"/>
  <c r="AG240" i="19"/>
  <c r="AH240" i="19"/>
  <c r="AI240" i="19"/>
  <c r="AJ240" i="19"/>
  <c r="AK240" i="19"/>
  <c r="AL240" i="19"/>
  <c r="AM240" i="19"/>
  <c r="L239" i="19"/>
  <c r="M239" i="19"/>
  <c r="N239" i="19"/>
  <c r="O239" i="19"/>
  <c r="P239" i="19"/>
  <c r="Q239" i="19"/>
  <c r="R239" i="19"/>
  <c r="S239" i="19"/>
  <c r="T239" i="19"/>
  <c r="U239" i="19"/>
  <c r="V239" i="19"/>
  <c r="W239" i="19"/>
  <c r="X239" i="19"/>
  <c r="Y239" i="19"/>
  <c r="Z239" i="19"/>
  <c r="AA239" i="19"/>
  <c r="AB239" i="19"/>
  <c r="AC239" i="19"/>
  <c r="AD239" i="19"/>
  <c r="AE239" i="19"/>
  <c r="AF239" i="19"/>
  <c r="AG239" i="19"/>
  <c r="AH239" i="19"/>
  <c r="AI239" i="19"/>
  <c r="AJ239" i="19"/>
  <c r="AK239" i="19"/>
  <c r="AL239" i="19"/>
  <c r="AM239" i="19"/>
  <c r="L238" i="19"/>
  <c r="M238" i="19"/>
  <c r="N238" i="19"/>
  <c r="O238" i="19"/>
  <c r="P238" i="19"/>
  <c r="Q238" i="19"/>
  <c r="R238" i="19"/>
  <c r="S238" i="19"/>
  <c r="T238" i="19"/>
  <c r="U238" i="19"/>
  <c r="V238" i="19"/>
  <c r="W238" i="19"/>
  <c r="X238" i="19"/>
  <c r="Y238" i="19"/>
  <c r="Z238" i="19"/>
  <c r="AA238" i="19"/>
  <c r="AB238" i="19"/>
  <c r="AC238" i="19"/>
  <c r="AD238" i="19"/>
  <c r="AE238" i="19"/>
  <c r="AF238" i="19"/>
  <c r="AG238" i="19"/>
  <c r="AH238" i="19"/>
  <c r="AI238" i="19"/>
  <c r="AJ238" i="19"/>
  <c r="AK238" i="19"/>
  <c r="AL238" i="19"/>
  <c r="AM238" i="19"/>
  <c r="L237" i="19"/>
  <c r="M237" i="19"/>
  <c r="N237" i="19"/>
  <c r="O237" i="19"/>
  <c r="P237" i="19"/>
  <c r="Q237" i="19"/>
  <c r="R237" i="19"/>
  <c r="S237" i="19"/>
  <c r="T237" i="19"/>
  <c r="U237" i="19"/>
  <c r="V237" i="19"/>
  <c r="W237" i="19"/>
  <c r="X237" i="19"/>
  <c r="Y237" i="19"/>
  <c r="Z237" i="19"/>
  <c r="AA237" i="19"/>
  <c r="AB237" i="19"/>
  <c r="AC237" i="19"/>
  <c r="AD237" i="19"/>
  <c r="AE237" i="19"/>
  <c r="AF237" i="19"/>
  <c r="AG237" i="19"/>
  <c r="AH237" i="19"/>
  <c r="AI237" i="19"/>
  <c r="AJ237" i="19"/>
  <c r="AK237" i="19"/>
  <c r="AL237" i="19"/>
  <c r="AM237" i="19"/>
  <c r="L236" i="19"/>
  <c r="M236" i="19"/>
  <c r="N236" i="19"/>
  <c r="O236" i="19"/>
  <c r="P236" i="19"/>
  <c r="Q236" i="19"/>
  <c r="R236" i="19"/>
  <c r="S236" i="19"/>
  <c r="T236" i="19"/>
  <c r="U236" i="19"/>
  <c r="V236" i="19"/>
  <c r="W236" i="19"/>
  <c r="X236" i="19"/>
  <c r="Y236" i="19"/>
  <c r="Z236" i="19"/>
  <c r="AA236" i="19"/>
  <c r="AB236" i="19"/>
  <c r="AC236" i="19"/>
  <c r="AD236" i="19"/>
  <c r="AE236" i="19"/>
  <c r="AF236" i="19"/>
  <c r="AG236" i="19"/>
  <c r="AH236" i="19"/>
  <c r="AI236" i="19"/>
  <c r="AJ236" i="19"/>
  <c r="AK236" i="19"/>
  <c r="AL236" i="19"/>
  <c r="AM236" i="19"/>
  <c r="L235" i="19"/>
  <c r="M235" i="19"/>
  <c r="N235" i="19"/>
  <c r="O235" i="19"/>
  <c r="P235" i="19"/>
  <c r="Q235" i="19"/>
  <c r="R235" i="19"/>
  <c r="S235" i="19"/>
  <c r="T235" i="19"/>
  <c r="U235" i="19"/>
  <c r="V235" i="19"/>
  <c r="W235" i="19"/>
  <c r="X235" i="19"/>
  <c r="Y235" i="19"/>
  <c r="Z235" i="19"/>
  <c r="AA235" i="19"/>
  <c r="AB235" i="19"/>
  <c r="AC235" i="19"/>
  <c r="AD235" i="19"/>
  <c r="AE235" i="19"/>
  <c r="AF235" i="19"/>
  <c r="AG235" i="19"/>
  <c r="AH235" i="19"/>
  <c r="AI235" i="19"/>
  <c r="AJ235" i="19"/>
  <c r="AK235" i="19"/>
  <c r="AL235" i="19"/>
  <c r="AM235" i="19"/>
  <c r="L234" i="19"/>
  <c r="M234" i="19"/>
  <c r="N234" i="19"/>
  <c r="O234" i="19"/>
  <c r="P234" i="19"/>
  <c r="Q234" i="19"/>
  <c r="R234" i="19"/>
  <c r="S234" i="19"/>
  <c r="T234" i="19"/>
  <c r="U234" i="19"/>
  <c r="V234" i="19"/>
  <c r="W234" i="19"/>
  <c r="X234" i="19"/>
  <c r="Y234" i="19"/>
  <c r="Z234" i="19"/>
  <c r="AA234" i="19"/>
  <c r="AB234" i="19"/>
  <c r="AC234" i="19"/>
  <c r="AD234" i="19"/>
  <c r="AE234" i="19"/>
  <c r="AF234" i="19"/>
  <c r="AG234" i="19"/>
  <c r="AH234" i="19"/>
  <c r="AI234" i="19"/>
  <c r="AJ234" i="19"/>
  <c r="AK234" i="19"/>
  <c r="AL234" i="19"/>
  <c r="AM234" i="19"/>
  <c r="L233" i="19"/>
  <c r="M233" i="19"/>
  <c r="N233" i="19"/>
  <c r="O233" i="19"/>
  <c r="P233" i="19"/>
  <c r="Q233" i="19"/>
  <c r="R233" i="19"/>
  <c r="S233" i="19"/>
  <c r="T233" i="19"/>
  <c r="U233" i="19"/>
  <c r="V233" i="19"/>
  <c r="W233" i="19"/>
  <c r="X233" i="19"/>
  <c r="Y233" i="19"/>
  <c r="Z233" i="19"/>
  <c r="AA233" i="19"/>
  <c r="AB233" i="19"/>
  <c r="AC233" i="19"/>
  <c r="AD233" i="19"/>
  <c r="AE233" i="19"/>
  <c r="AF233" i="19"/>
  <c r="AG233" i="19"/>
  <c r="AH233" i="19"/>
  <c r="AI233" i="19"/>
  <c r="AJ233" i="19"/>
  <c r="AK233" i="19"/>
  <c r="AL233" i="19"/>
  <c r="AM233" i="19"/>
  <c r="L232" i="19"/>
  <c r="M232" i="19"/>
  <c r="N232" i="19"/>
  <c r="O232" i="19"/>
  <c r="P232" i="19"/>
  <c r="Q232" i="19"/>
  <c r="R232" i="19"/>
  <c r="S232" i="19"/>
  <c r="T232" i="19"/>
  <c r="U232" i="19"/>
  <c r="V232" i="19"/>
  <c r="W232" i="19"/>
  <c r="X232" i="19"/>
  <c r="Y232" i="19"/>
  <c r="Z232" i="19"/>
  <c r="AA232" i="19"/>
  <c r="AB232" i="19"/>
  <c r="AC232" i="19"/>
  <c r="AD232" i="19"/>
  <c r="AE232" i="19"/>
  <c r="AF232" i="19"/>
  <c r="AG232" i="19"/>
  <c r="AH232" i="19"/>
  <c r="AI232" i="19"/>
  <c r="AJ232" i="19"/>
  <c r="AK232" i="19"/>
  <c r="AL232" i="19"/>
  <c r="AM232" i="19"/>
  <c r="L231" i="19"/>
  <c r="M231" i="19"/>
  <c r="N231" i="19"/>
  <c r="O231" i="19"/>
  <c r="P231" i="19"/>
  <c r="Q231" i="19"/>
  <c r="R231" i="19"/>
  <c r="S231" i="19"/>
  <c r="T231" i="19"/>
  <c r="U231" i="19"/>
  <c r="V231" i="19"/>
  <c r="W231" i="19"/>
  <c r="X231" i="19"/>
  <c r="Y231" i="19"/>
  <c r="Z231" i="19"/>
  <c r="AA231" i="19"/>
  <c r="AB231" i="19"/>
  <c r="AC231" i="19"/>
  <c r="AD231" i="19"/>
  <c r="AE231" i="19"/>
  <c r="AF231" i="19"/>
  <c r="AG231" i="19"/>
  <c r="AH231" i="19"/>
  <c r="AI231" i="19"/>
  <c r="AJ231" i="19"/>
  <c r="AK231" i="19"/>
  <c r="AL231" i="19"/>
  <c r="AM231" i="19"/>
  <c r="L230" i="19"/>
  <c r="M230" i="19"/>
  <c r="N230" i="19"/>
  <c r="O230" i="19"/>
  <c r="P230" i="19"/>
  <c r="Q230" i="19"/>
  <c r="R230" i="19"/>
  <c r="S230" i="19"/>
  <c r="T230" i="19"/>
  <c r="U230" i="19"/>
  <c r="V230" i="19"/>
  <c r="W230" i="19"/>
  <c r="X230" i="19"/>
  <c r="Y230" i="19"/>
  <c r="Z230" i="19"/>
  <c r="AA230" i="19"/>
  <c r="AB230" i="19"/>
  <c r="AC230" i="19"/>
  <c r="AD230" i="19"/>
  <c r="AE230" i="19"/>
  <c r="AF230" i="19"/>
  <c r="AG230" i="19"/>
  <c r="AH230" i="19"/>
  <c r="AI230" i="19"/>
  <c r="AJ230" i="19"/>
  <c r="AK230" i="19"/>
  <c r="AL230" i="19"/>
  <c r="AM230" i="19"/>
  <c r="L229" i="19"/>
  <c r="M229" i="19"/>
  <c r="N229" i="19"/>
  <c r="O229" i="19"/>
  <c r="P229" i="19"/>
  <c r="Q229" i="19"/>
  <c r="R229" i="19"/>
  <c r="S229" i="19"/>
  <c r="T229" i="19"/>
  <c r="U229" i="19"/>
  <c r="V229" i="19"/>
  <c r="W229" i="19"/>
  <c r="X229" i="19"/>
  <c r="Y229" i="19"/>
  <c r="Z229" i="19"/>
  <c r="AA229" i="19"/>
  <c r="AB229" i="19"/>
  <c r="AC229" i="19"/>
  <c r="AD229" i="19"/>
  <c r="AE229" i="19"/>
  <c r="AF229" i="19"/>
  <c r="AG229" i="19"/>
  <c r="AH229" i="19"/>
  <c r="AI229" i="19"/>
  <c r="AJ229" i="19"/>
  <c r="AK229" i="19"/>
  <c r="AL229" i="19"/>
  <c r="AM229" i="19"/>
  <c r="L228" i="19"/>
  <c r="M228" i="19"/>
  <c r="N228" i="19"/>
  <c r="O228" i="19"/>
  <c r="P228" i="19"/>
  <c r="Q228" i="19"/>
  <c r="R228" i="19"/>
  <c r="S228" i="19"/>
  <c r="T228" i="19"/>
  <c r="U228" i="19"/>
  <c r="V228" i="19"/>
  <c r="W228" i="19"/>
  <c r="X228" i="19"/>
  <c r="Y228" i="19"/>
  <c r="Z228" i="19"/>
  <c r="AA228" i="19"/>
  <c r="AB228" i="19"/>
  <c r="AC228" i="19"/>
  <c r="AD228" i="19"/>
  <c r="AE228" i="19"/>
  <c r="AF228" i="19"/>
  <c r="AG228" i="19"/>
  <c r="AH228" i="19"/>
  <c r="AI228" i="19"/>
  <c r="AJ228" i="19"/>
  <c r="AK228" i="19"/>
  <c r="AL228" i="19"/>
  <c r="AM228" i="19"/>
  <c r="L227" i="19"/>
  <c r="M227" i="19"/>
  <c r="N227" i="19"/>
  <c r="O227" i="19"/>
  <c r="P227" i="19"/>
  <c r="Q227" i="19"/>
  <c r="R227" i="19"/>
  <c r="S227" i="19"/>
  <c r="T227" i="19"/>
  <c r="U227" i="19"/>
  <c r="V227" i="19"/>
  <c r="W227" i="19"/>
  <c r="X227" i="19"/>
  <c r="Y227" i="19"/>
  <c r="Z227" i="19"/>
  <c r="AA227" i="19"/>
  <c r="AB227" i="19"/>
  <c r="AC227" i="19"/>
  <c r="AD227" i="19"/>
  <c r="AE227" i="19"/>
  <c r="AF227" i="19"/>
  <c r="AG227" i="19"/>
  <c r="AH227" i="19"/>
  <c r="AI227" i="19"/>
  <c r="AJ227" i="19"/>
  <c r="AK227" i="19"/>
  <c r="AL227" i="19"/>
  <c r="AM227" i="19"/>
  <c r="L226" i="19"/>
  <c r="M226" i="19"/>
  <c r="N226" i="19"/>
  <c r="O226" i="19"/>
  <c r="P226" i="19"/>
  <c r="Q226" i="19"/>
  <c r="R226" i="19"/>
  <c r="S226" i="19"/>
  <c r="T226" i="19"/>
  <c r="U226" i="19"/>
  <c r="V226" i="19"/>
  <c r="W226" i="19"/>
  <c r="X226" i="19"/>
  <c r="Y226" i="19"/>
  <c r="Z226" i="19"/>
  <c r="AA226" i="19"/>
  <c r="AB226" i="19"/>
  <c r="AC226" i="19"/>
  <c r="AD226" i="19"/>
  <c r="AE226" i="19"/>
  <c r="AF226" i="19"/>
  <c r="AG226" i="19"/>
  <c r="AH226" i="19"/>
  <c r="AI226" i="19"/>
  <c r="AJ226" i="19"/>
  <c r="AK226" i="19"/>
  <c r="AL226" i="19"/>
  <c r="AM226" i="19"/>
  <c r="L225" i="19"/>
  <c r="M225" i="19"/>
  <c r="N225" i="19"/>
  <c r="O225" i="19"/>
  <c r="P225" i="19"/>
  <c r="Q225" i="19"/>
  <c r="R225" i="19"/>
  <c r="S225" i="19"/>
  <c r="T225" i="19"/>
  <c r="U225" i="19"/>
  <c r="V225" i="19"/>
  <c r="W225" i="19"/>
  <c r="X225" i="19"/>
  <c r="Y225" i="19"/>
  <c r="Z225" i="19"/>
  <c r="AA225" i="19"/>
  <c r="AB225" i="19"/>
  <c r="AC225" i="19"/>
  <c r="AD225" i="19"/>
  <c r="AE225" i="19"/>
  <c r="AF225" i="19"/>
  <c r="AG225" i="19"/>
  <c r="AH225" i="19"/>
  <c r="AI225" i="19"/>
  <c r="AJ225" i="19"/>
  <c r="AK225" i="19"/>
  <c r="AL225" i="19"/>
  <c r="AM225" i="19"/>
  <c r="L224" i="19"/>
  <c r="M224" i="19"/>
  <c r="N224" i="19"/>
  <c r="O224" i="19"/>
  <c r="P224" i="19"/>
  <c r="Q224" i="19"/>
  <c r="R224" i="19"/>
  <c r="S224" i="19"/>
  <c r="T224" i="19"/>
  <c r="U224" i="19"/>
  <c r="V224" i="19"/>
  <c r="W224" i="19"/>
  <c r="X224" i="19"/>
  <c r="Y224" i="19"/>
  <c r="Z224" i="19"/>
  <c r="AA224" i="19"/>
  <c r="AB224" i="19"/>
  <c r="AC224" i="19"/>
  <c r="AD224" i="19"/>
  <c r="AE224" i="19"/>
  <c r="AF224" i="19"/>
  <c r="AG224" i="19"/>
  <c r="AH224" i="19"/>
  <c r="AI224" i="19"/>
  <c r="AJ224" i="19"/>
  <c r="AK224" i="19"/>
  <c r="AL224" i="19"/>
  <c r="AM224" i="19"/>
  <c r="L223" i="19"/>
  <c r="M223" i="19"/>
  <c r="N223" i="19"/>
  <c r="O223" i="19"/>
  <c r="P223" i="19"/>
  <c r="Q223" i="19"/>
  <c r="R223" i="19"/>
  <c r="S223" i="19"/>
  <c r="T223" i="19"/>
  <c r="U223" i="19"/>
  <c r="V223" i="19"/>
  <c r="W223" i="19"/>
  <c r="X223" i="19"/>
  <c r="Y223" i="19"/>
  <c r="Z223" i="19"/>
  <c r="AA223" i="19"/>
  <c r="AB223" i="19"/>
  <c r="AC223" i="19"/>
  <c r="AD223" i="19"/>
  <c r="AE223" i="19"/>
  <c r="AF223" i="19"/>
  <c r="AG223" i="19"/>
  <c r="AH223" i="19"/>
  <c r="AI223" i="19"/>
  <c r="AJ223" i="19"/>
  <c r="AK223" i="19"/>
  <c r="AL223" i="19"/>
  <c r="AM223" i="19"/>
  <c r="L222" i="19"/>
  <c r="M222" i="19"/>
  <c r="N222" i="19"/>
  <c r="O222" i="19"/>
  <c r="P222" i="19"/>
  <c r="Q222" i="19"/>
  <c r="R222" i="19"/>
  <c r="S222" i="19"/>
  <c r="T222" i="19"/>
  <c r="U222" i="19"/>
  <c r="V222" i="19"/>
  <c r="W222" i="19"/>
  <c r="X222" i="19"/>
  <c r="Y222" i="19"/>
  <c r="Z222" i="19"/>
  <c r="AA222" i="19"/>
  <c r="AB222" i="19"/>
  <c r="AC222" i="19"/>
  <c r="AD222" i="19"/>
  <c r="AE222" i="19"/>
  <c r="AF222" i="19"/>
  <c r="AG222" i="19"/>
  <c r="AH222" i="19"/>
  <c r="AI222" i="19"/>
  <c r="AJ222" i="19"/>
  <c r="AK222" i="19"/>
  <c r="AL222" i="19"/>
  <c r="AM222" i="19"/>
  <c r="L221" i="19"/>
  <c r="M221" i="19"/>
  <c r="N221" i="19"/>
  <c r="O221" i="19"/>
  <c r="P221" i="19"/>
  <c r="Q221" i="19"/>
  <c r="R221" i="19"/>
  <c r="S221" i="19"/>
  <c r="T221" i="19"/>
  <c r="U221" i="19"/>
  <c r="V221" i="19"/>
  <c r="W221" i="19"/>
  <c r="X221" i="19"/>
  <c r="Y221" i="19"/>
  <c r="Z221" i="19"/>
  <c r="AA221" i="19"/>
  <c r="AB221" i="19"/>
  <c r="AC221" i="19"/>
  <c r="AD221" i="19"/>
  <c r="AE221" i="19"/>
  <c r="AF221" i="19"/>
  <c r="AG221" i="19"/>
  <c r="AH221" i="19"/>
  <c r="AI221" i="19"/>
  <c r="AJ221" i="19"/>
  <c r="AK221" i="19"/>
  <c r="AL221" i="19"/>
  <c r="AM221" i="19"/>
  <c r="L220" i="19"/>
  <c r="M220" i="19"/>
  <c r="N220" i="19"/>
  <c r="O220" i="19"/>
  <c r="P220" i="19"/>
  <c r="Q220" i="19"/>
  <c r="R220" i="19"/>
  <c r="S220" i="19"/>
  <c r="T220" i="19"/>
  <c r="U220" i="19"/>
  <c r="V220" i="19"/>
  <c r="W220" i="19"/>
  <c r="X220" i="19"/>
  <c r="Y220" i="19"/>
  <c r="Z220" i="19"/>
  <c r="AA220" i="19"/>
  <c r="AB220" i="19"/>
  <c r="AC220" i="19"/>
  <c r="AD220" i="19"/>
  <c r="AE220" i="19"/>
  <c r="AF220" i="19"/>
  <c r="AG220" i="19"/>
  <c r="AH220" i="19"/>
  <c r="AI220" i="19"/>
  <c r="AJ220" i="19"/>
  <c r="AK220" i="19"/>
  <c r="AL220" i="19"/>
  <c r="AM220" i="19"/>
  <c r="L219" i="19"/>
  <c r="M219" i="19"/>
  <c r="N219" i="19"/>
  <c r="O219" i="19"/>
  <c r="P219" i="19"/>
  <c r="Q219" i="19"/>
  <c r="R219" i="19"/>
  <c r="S219" i="19"/>
  <c r="T219" i="19"/>
  <c r="U219" i="19"/>
  <c r="V219" i="19"/>
  <c r="W219" i="19"/>
  <c r="X219" i="19"/>
  <c r="Y219" i="19"/>
  <c r="Z219" i="19"/>
  <c r="AA219" i="19"/>
  <c r="AB219" i="19"/>
  <c r="AC219" i="19"/>
  <c r="AD219" i="19"/>
  <c r="AE219" i="19"/>
  <c r="AF219" i="19"/>
  <c r="AG219" i="19"/>
  <c r="AH219" i="19"/>
  <c r="AI219" i="19"/>
  <c r="AJ219" i="19"/>
  <c r="AK219" i="19"/>
  <c r="AL219" i="19"/>
  <c r="AM219" i="19"/>
  <c r="L218" i="19"/>
  <c r="M218" i="19"/>
  <c r="N218" i="19"/>
  <c r="O218" i="19"/>
  <c r="P218" i="19"/>
  <c r="Q218" i="19"/>
  <c r="R218" i="19"/>
  <c r="S218" i="19"/>
  <c r="T218" i="19"/>
  <c r="U218" i="19"/>
  <c r="V218" i="19"/>
  <c r="W218" i="19"/>
  <c r="X218" i="19"/>
  <c r="Y218" i="19"/>
  <c r="Z218" i="19"/>
  <c r="AA218" i="19"/>
  <c r="AB218" i="19"/>
  <c r="AC218" i="19"/>
  <c r="AD218" i="19"/>
  <c r="AE218" i="19"/>
  <c r="AF218" i="19"/>
  <c r="AG218" i="19"/>
  <c r="AH218" i="19"/>
  <c r="AI218" i="19"/>
  <c r="AJ218" i="19"/>
  <c r="AK218" i="19"/>
  <c r="AL218" i="19"/>
  <c r="AM218" i="19"/>
  <c r="L217" i="19"/>
  <c r="M217" i="19"/>
  <c r="N217" i="19"/>
  <c r="O217" i="19"/>
  <c r="P217" i="19"/>
  <c r="Q217" i="19"/>
  <c r="R217" i="19"/>
  <c r="S217" i="19"/>
  <c r="T217" i="19"/>
  <c r="U217" i="19"/>
  <c r="V217" i="19"/>
  <c r="W217" i="19"/>
  <c r="X217" i="19"/>
  <c r="Y217" i="19"/>
  <c r="Z217" i="19"/>
  <c r="AA217" i="19"/>
  <c r="AB217" i="19"/>
  <c r="AC217" i="19"/>
  <c r="AD217" i="19"/>
  <c r="AE217" i="19"/>
  <c r="AF217" i="19"/>
  <c r="AG217" i="19"/>
  <c r="AH217" i="19"/>
  <c r="AI217" i="19"/>
  <c r="AJ217" i="19"/>
  <c r="AK217" i="19"/>
  <c r="AL217" i="19"/>
  <c r="AM217" i="19"/>
  <c r="L216" i="19"/>
  <c r="M216" i="19"/>
  <c r="N216" i="19"/>
  <c r="O216" i="19"/>
  <c r="P216" i="19"/>
  <c r="Q216" i="19"/>
  <c r="R216" i="19"/>
  <c r="S216" i="19"/>
  <c r="T216" i="19"/>
  <c r="U216" i="19"/>
  <c r="V216" i="19"/>
  <c r="W216" i="19"/>
  <c r="X216" i="19"/>
  <c r="Y216" i="19"/>
  <c r="Z216" i="19"/>
  <c r="AA216" i="19"/>
  <c r="AB216" i="19"/>
  <c r="AC216" i="19"/>
  <c r="AD216" i="19"/>
  <c r="AE216" i="19"/>
  <c r="AF216" i="19"/>
  <c r="AG216" i="19"/>
  <c r="AH216" i="19"/>
  <c r="AI216" i="19"/>
  <c r="AJ216" i="19"/>
  <c r="AK216" i="19"/>
  <c r="AL216" i="19"/>
  <c r="AM216" i="19"/>
  <c r="L215" i="19"/>
  <c r="M215" i="19"/>
  <c r="N215" i="19"/>
  <c r="O215" i="19"/>
  <c r="P215" i="19"/>
  <c r="Q215" i="19"/>
  <c r="R215" i="19"/>
  <c r="S215" i="19"/>
  <c r="T215" i="19"/>
  <c r="U215" i="19"/>
  <c r="V215" i="19"/>
  <c r="W215" i="19"/>
  <c r="X215" i="19"/>
  <c r="Y215" i="19"/>
  <c r="Z215" i="19"/>
  <c r="AA215" i="19"/>
  <c r="AB215" i="19"/>
  <c r="AC215" i="19"/>
  <c r="AD215" i="19"/>
  <c r="AE215" i="19"/>
  <c r="AF215" i="19"/>
  <c r="AG215" i="19"/>
  <c r="AH215" i="19"/>
  <c r="AI215" i="19"/>
  <c r="AJ215" i="19"/>
  <c r="AK215" i="19"/>
  <c r="AL215" i="19"/>
  <c r="AM215" i="19"/>
  <c r="L214" i="19"/>
  <c r="M214" i="19"/>
  <c r="N214" i="19"/>
  <c r="O214" i="19"/>
  <c r="P214" i="19"/>
  <c r="Q214" i="19"/>
  <c r="R214" i="19"/>
  <c r="S214" i="19"/>
  <c r="T214" i="19"/>
  <c r="U214" i="19"/>
  <c r="V214" i="19"/>
  <c r="W214" i="19"/>
  <c r="X214" i="19"/>
  <c r="Y214" i="19"/>
  <c r="Z214" i="19"/>
  <c r="AA214" i="19"/>
  <c r="AB214" i="19"/>
  <c r="AC214" i="19"/>
  <c r="AD214" i="19"/>
  <c r="AE214" i="19"/>
  <c r="AF214" i="19"/>
  <c r="AG214" i="19"/>
  <c r="AH214" i="19"/>
  <c r="AI214" i="19"/>
  <c r="AJ214" i="19"/>
  <c r="AK214" i="19"/>
  <c r="AL214" i="19"/>
  <c r="AM214" i="19"/>
  <c r="L213" i="19"/>
  <c r="M213" i="19"/>
  <c r="N213" i="19"/>
  <c r="O213" i="19"/>
  <c r="P213" i="19"/>
  <c r="Q213" i="19"/>
  <c r="R213" i="19"/>
  <c r="S213" i="19"/>
  <c r="T213" i="19"/>
  <c r="U213" i="19"/>
  <c r="V213" i="19"/>
  <c r="W213" i="19"/>
  <c r="X213" i="19"/>
  <c r="Y213" i="19"/>
  <c r="Z213" i="19"/>
  <c r="AA213" i="19"/>
  <c r="AB213" i="19"/>
  <c r="AC213" i="19"/>
  <c r="AD213" i="19"/>
  <c r="AE213" i="19"/>
  <c r="AF213" i="19"/>
  <c r="AG213" i="19"/>
  <c r="AH213" i="19"/>
  <c r="AI213" i="19"/>
  <c r="AJ213" i="19"/>
  <c r="AK213" i="19"/>
  <c r="AL213" i="19"/>
  <c r="AM213" i="19"/>
  <c r="L212" i="19"/>
  <c r="M212" i="19"/>
  <c r="N212" i="19"/>
  <c r="O212" i="19"/>
  <c r="P212" i="19"/>
  <c r="Q212" i="19"/>
  <c r="R212" i="19"/>
  <c r="S212" i="19"/>
  <c r="T212" i="19"/>
  <c r="U212" i="19"/>
  <c r="V212" i="19"/>
  <c r="W212" i="19"/>
  <c r="X212" i="19"/>
  <c r="Y212" i="19"/>
  <c r="Z212" i="19"/>
  <c r="AA212" i="19"/>
  <c r="AB212" i="19"/>
  <c r="AC212" i="19"/>
  <c r="AD212" i="19"/>
  <c r="AE212" i="19"/>
  <c r="AF212" i="19"/>
  <c r="AG212" i="19"/>
  <c r="AH212" i="19"/>
  <c r="AI212" i="19"/>
  <c r="AJ212" i="19"/>
  <c r="AK212" i="19"/>
  <c r="AL212" i="19"/>
  <c r="AM212" i="19"/>
  <c r="L211" i="19"/>
  <c r="M211" i="19"/>
  <c r="N211" i="19"/>
  <c r="O211" i="19"/>
  <c r="P211" i="19"/>
  <c r="Q211" i="19"/>
  <c r="R211" i="19"/>
  <c r="S211" i="19"/>
  <c r="T211" i="19"/>
  <c r="U211" i="19"/>
  <c r="V211" i="19"/>
  <c r="W211" i="19"/>
  <c r="X211" i="19"/>
  <c r="Y211" i="19"/>
  <c r="Z211" i="19"/>
  <c r="AA211" i="19"/>
  <c r="AB211" i="19"/>
  <c r="AC211" i="19"/>
  <c r="AD211" i="19"/>
  <c r="AE211" i="19"/>
  <c r="AF211" i="19"/>
  <c r="AG211" i="19"/>
  <c r="AH211" i="19"/>
  <c r="AI211" i="19"/>
  <c r="AJ211" i="19"/>
  <c r="AK211" i="19"/>
  <c r="AL211" i="19"/>
  <c r="AM211" i="19"/>
  <c r="L210" i="19"/>
  <c r="M210" i="19"/>
  <c r="N210" i="19"/>
  <c r="O210" i="19"/>
  <c r="P210" i="19"/>
  <c r="Q210" i="19"/>
  <c r="R210" i="19"/>
  <c r="S210" i="19"/>
  <c r="T210" i="19"/>
  <c r="U210" i="19"/>
  <c r="V210" i="19"/>
  <c r="W210" i="19"/>
  <c r="X210" i="19"/>
  <c r="Y210" i="19"/>
  <c r="Z210" i="19"/>
  <c r="AA210" i="19"/>
  <c r="AB210" i="19"/>
  <c r="AC210" i="19"/>
  <c r="AD210" i="19"/>
  <c r="AE210" i="19"/>
  <c r="AF210" i="19"/>
  <c r="AG210" i="19"/>
  <c r="AH210" i="19"/>
  <c r="AI210" i="19"/>
  <c r="AJ210" i="19"/>
  <c r="AK210" i="19"/>
  <c r="AL210" i="19"/>
  <c r="AM210" i="19"/>
  <c r="L209" i="19"/>
  <c r="M209" i="19"/>
  <c r="N209" i="19"/>
  <c r="O209" i="19"/>
  <c r="P209" i="19"/>
  <c r="Q209" i="19"/>
  <c r="R209" i="19"/>
  <c r="S209" i="19"/>
  <c r="T209" i="19"/>
  <c r="U209" i="19"/>
  <c r="V209" i="19"/>
  <c r="W209" i="19"/>
  <c r="X209" i="19"/>
  <c r="Y209" i="19"/>
  <c r="Z209" i="19"/>
  <c r="AA209" i="19"/>
  <c r="AB209" i="19"/>
  <c r="AC209" i="19"/>
  <c r="AD209" i="19"/>
  <c r="AE209" i="19"/>
  <c r="AF209" i="19"/>
  <c r="AG209" i="19"/>
  <c r="AH209" i="19"/>
  <c r="AI209" i="19"/>
  <c r="AJ209" i="19"/>
  <c r="AK209" i="19"/>
  <c r="AL209" i="19"/>
  <c r="AM209" i="19"/>
  <c r="L208" i="19"/>
  <c r="M208" i="19"/>
  <c r="N208" i="19"/>
  <c r="O208" i="19"/>
  <c r="P208" i="19"/>
  <c r="Q208" i="19"/>
  <c r="R208" i="19"/>
  <c r="S208" i="19"/>
  <c r="T208" i="19"/>
  <c r="U208" i="19"/>
  <c r="V208" i="19"/>
  <c r="W208" i="19"/>
  <c r="X208" i="19"/>
  <c r="Y208" i="19"/>
  <c r="Z208" i="19"/>
  <c r="AA208" i="19"/>
  <c r="AB208" i="19"/>
  <c r="AC208" i="19"/>
  <c r="AD208" i="19"/>
  <c r="AE208" i="19"/>
  <c r="AF208" i="19"/>
  <c r="AG208" i="19"/>
  <c r="AH208" i="19"/>
  <c r="AI208" i="19"/>
  <c r="AJ208" i="19"/>
  <c r="AK208" i="19"/>
  <c r="AL208" i="19"/>
  <c r="AM208" i="19"/>
  <c r="L207" i="19"/>
  <c r="M207" i="19"/>
  <c r="N207" i="19"/>
  <c r="O207" i="19"/>
  <c r="P207" i="19"/>
  <c r="Q207" i="19"/>
  <c r="R207" i="19"/>
  <c r="S207" i="19"/>
  <c r="T207" i="19"/>
  <c r="U207" i="19"/>
  <c r="V207" i="19"/>
  <c r="W207" i="19"/>
  <c r="X207" i="19"/>
  <c r="Y207" i="19"/>
  <c r="Z207" i="19"/>
  <c r="AA207" i="19"/>
  <c r="AB207" i="19"/>
  <c r="AC207" i="19"/>
  <c r="AD207" i="19"/>
  <c r="AE207" i="19"/>
  <c r="AF207" i="19"/>
  <c r="AG207" i="19"/>
  <c r="AH207" i="19"/>
  <c r="AI207" i="19"/>
  <c r="AJ207" i="19"/>
  <c r="AK207" i="19"/>
  <c r="AL207" i="19"/>
  <c r="AM207" i="19"/>
  <c r="L206" i="19"/>
  <c r="M206" i="19"/>
  <c r="N206" i="19"/>
  <c r="O206" i="19"/>
  <c r="P206" i="19"/>
  <c r="Q206" i="19"/>
  <c r="R206" i="19"/>
  <c r="S206" i="19"/>
  <c r="T206" i="19"/>
  <c r="U206" i="19"/>
  <c r="V206" i="19"/>
  <c r="W206" i="19"/>
  <c r="X206" i="19"/>
  <c r="Y206" i="19"/>
  <c r="Z206" i="19"/>
  <c r="AA206" i="19"/>
  <c r="AB206" i="19"/>
  <c r="AC206" i="19"/>
  <c r="AD206" i="19"/>
  <c r="AE206" i="19"/>
  <c r="AF206" i="19"/>
  <c r="AG206" i="19"/>
  <c r="AH206" i="19"/>
  <c r="AI206" i="19"/>
  <c r="AJ206" i="19"/>
  <c r="AK206" i="19"/>
  <c r="AL206" i="19"/>
  <c r="AM206" i="19"/>
  <c r="L205" i="19"/>
  <c r="M205" i="19"/>
  <c r="N205" i="19"/>
  <c r="O205" i="19"/>
  <c r="P205" i="19"/>
  <c r="Q205" i="19"/>
  <c r="R205" i="19"/>
  <c r="S205" i="19"/>
  <c r="T205" i="19"/>
  <c r="U205" i="19"/>
  <c r="V205" i="19"/>
  <c r="W205" i="19"/>
  <c r="X205" i="19"/>
  <c r="Y205" i="19"/>
  <c r="Z205" i="19"/>
  <c r="AA205" i="19"/>
  <c r="AB205" i="19"/>
  <c r="AC205" i="19"/>
  <c r="AD205" i="19"/>
  <c r="AE205" i="19"/>
  <c r="AF205" i="19"/>
  <c r="AG205" i="19"/>
  <c r="AH205" i="19"/>
  <c r="AI205" i="19"/>
  <c r="AJ205" i="19"/>
  <c r="AK205" i="19"/>
  <c r="AL205" i="19"/>
  <c r="AM205" i="19"/>
  <c r="L204" i="19"/>
  <c r="M204" i="19"/>
  <c r="N204" i="19"/>
  <c r="O204" i="19"/>
  <c r="P204" i="19"/>
  <c r="Q204" i="19"/>
  <c r="R204" i="19"/>
  <c r="S204" i="19"/>
  <c r="T204" i="19"/>
  <c r="U204" i="19"/>
  <c r="V204" i="19"/>
  <c r="W204" i="19"/>
  <c r="X204" i="19"/>
  <c r="Y204" i="19"/>
  <c r="Z204" i="19"/>
  <c r="AA204" i="19"/>
  <c r="AB204" i="19"/>
  <c r="AC204" i="19"/>
  <c r="AD204" i="19"/>
  <c r="AE204" i="19"/>
  <c r="AF204" i="19"/>
  <c r="AG204" i="19"/>
  <c r="AH204" i="19"/>
  <c r="AI204" i="19"/>
  <c r="AJ204" i="19"/>
  <c r="AK204" i="19"/>
  <c r="AL204" i="19"/>
  <c r="AM204" i="19"/>
  <c r="L203" i="19"/>
  <c r="M203" i="19"/>
  <c r="N203" i="19"/>
  <c r="O203" i="19"/>
  <c r="P203" i="19"/>
  <c r="Q203" i="19"/>
  <c r="R203" i="19"/>
  <c r="S203" i="19"/>
  <c r="T203" i="19"/>
  <c r="U203" i="19"/>
  <c r="V203" i="19"/>
  <c r="W203" i="19"/>
  <c r="X203" i="19"/>
  <c r="Y203" i="19"/>
  <c r="Z203" i="19"/>
  <c r="AA203" i="19"/>
  <c r="AB203" i="19"/>
  <c r="AC203" i="19"/>
  <c r="AD203" i="19"/>
  <c r="AE203" i="19"/>
  <c r="AF203" i="19"/>
  <c r="AG203" i="19"/>
  <c r="AH203" i="19"/>
  <c r="AI203" i="19"/>
  <c r="AJ203" i="19"/>
  <c r="AK203" i="19"/>
  <c r="AL203" i="19"/>
  <c r="AM203" i="19"/>
  <c r="L202" i="19"/>
  <c r="M202" i="19"/>
  <c r="N202" i="19"/>
  <c r="O202" i="19"/>
  <c r="P202" i="19"/>
  <c r="Q202" i="19"/>
  <c r="R202" i="19"/>
  <c r="S202" i="19"/>
  <c r="T202" i="19"/>
  <c r="U202" i="19"/>
  <c r="V202" i="19"/>
  <c r="W202" i="19"/>
  <c r="X202" i="19"/>
  <c r="Y202" i="19"/>
  <c r="Z202" i="19"/>
  <c r="AA202" i="19"/>
  <c r="AB202" i="19"/>
  <c r="AC202" i="19"/>
  <c r="AD202" i="19"/>
  <c r="AE202" i="19"/>
  <c r="AF202" i="19"/>
  <c r="AG202" i="19"/>
  <c r="AH202" i="19"/>
  <c r="AI202" i="19"/>
  <c r="AJ202" i="19"/>
  <c r="AK202" i="19"/>
  <c r="AL202" i="19"/>
  <c r="AM202" i="19"/>
  <c r="L201" i="19"/>
  <c r="M201" i="19"/>
  <c r="N201" i="19"/>
  <c r="O201" i="19"/>
  <c r="P201" i="19"/>
  <c r="Q201" i="19"/>
  <c r="R201" i="19"/>
  <c r="S201" i="19"/>
  <c r="T201" i="19"/>
  <c r="U201" i="19"/>
  <c r="V201" i="19"/>
  <c r="W201" i="19"/>
  <c r="X201" i="19"/>
  <c r="Y201" i="19"/>
  <c r="Z201" i="19"/>
  <c r="AA201" i="19"/>
  <c r="AB201" i="19"/>
  <c r="AC201" i="19"/>
  <c r="AD201" i="19"/>
  <c r="AE201" i="19"/>
  <c r="AF201" i="19"/>
  <c r="AG201" i="19"/>
  <c r="AH201" i="19"/>
  <c r="AI201" i="19"/>
  <c r="AJ201" i="19"/>
  <c r="AK201" i="19"/>
  <c r="AL201" i="19"/>
  <c r="AM201" i="19"/>
  <c r="L200" i="19"/>
  <c r="M200" i="19"/>
  <c r="N200" i="19"/>
  <c r="O200" i="19"/>
  <c r="P200" i="19"/>
  <c r="Q200" i="19"/>
  <c r="R200" i="19"/>
  <c r="S200" i="19"/>
  <c r="T200" i="19"/>
  <c r="U200" i="19"/>
  <c r="V200" i="19"/>
  <c r="W200" i="19"/>
  <c r="X200" i="19"/>
  <c r="Y200" i="19"/>
  <c r="Z200" i="19"/>
  <c r="AA200" i="19"/>
  <c r="AB200" i="19"/>
  <c r="AC200" i="19"/>
  <c r="AD200" i="19"/>
  <c r="AE200" i="19"/>
  <c r="AF200" i="19"/>
  <c r="AG200" i="19"/>
  <c r="AH200" i="19"/>
  <c r="AI200" i="19"/>
  <c r="AJ200" i="19"/>
  <c r="AK200" i="19"/>
  <c r="AL200" i="19"/>
  <c r="AM200" i="19"/>
  <c r="L199" i="19"/>
  <c r="M199" i="19"/>
  <c r="N199" i="19"/>
  <c r="O199" i="19"/>
  <c r="P199" i="19"/>
  <c r="Q199" i="19"/>
  <c r="R199" i="19"/>
  <c r="S199" i="19"/>
  <c r="T199" i="19"/>
  <c r="U199" i="19"/>
  <c r="V199" i="19"/>
  <c r="W199" i="19"/>
  <c r="X199" i="19"/>
  <c r="Y199" i="19"/>
  <c r="Z199" i="19"/>
  <c r="AA199" i="19"/>
  <c r="AB199" i="19"/>
  <c r="AC199" i="19"/>
  <c r="AD199" i="19"/>
  <c r="AE199" i="19"/>
  <c r="AF199" i="19"/>
  <c r="AG199" i="19"/>
  <c r="AH199" i="19"/>
  <c r="AI199" i="19"/>
  <c r="AJ199" i="19"/>
  <c r="AK199" i="19"/>
  <c r="AL199" i="19"/>
  <c r="AM199" i="19"/>
  <c r="L198" i="19"/>
  <c r="M198" i="19"/>
  <c r="N198" i="19"/>
  <c r="O198" i="19"/>
  <c r="P198" i="19"/>
  <c r="Q198" i="19"/>
  <c r="R198" i="19"/>
  <c r="S198" i="19"/>
  <c r="T198" i="19"/>
  <c r="U198" i="19"/>
  <c r="V198" i="19"/>
  <c r="W198" i="19"/>
  <c r="X198" i="19"/>
  <c r="Y198" i="19"/>
  <c r="Z198" i="19"/>
  <c r="AA198" i="19"/>
  <c r="AB198" i="19"/>
  <c r="AC198" i="19"/>
  <c r="AD198" i="19"/>
  <c r="AE198" i="19"/>
  <c r="AF198" i="19"/>
  <c r="AG198" i="19"/>
  <c r="AH198" i="19"/>
  <c r="AI198" i="19"/>
  <c r="AJ198" i="19"/>
  <c r="AK198" i="19"/>
  <c r="AL198" i="19"/>
  <c r="AM198" i="19"/>
  <c r="L197" i="19"/>
  <c r="M197" i="19"/>
  <c r="N197" i="19"/>
  <c r="O197" i="19"/>
  <c r="P197" i="19"/>
  <c r="Q197" i="19"/>
  <c r="R197" i="19"/>
  <c r="S197" i="19"/>
  <c r="T197" i="19"/>
  <c r="U197" i="19"/>
  <c r="V197" i="19"/>
  <c r="W197" i="19"/>
  <c r="X197" i="19"/>
  <c r="Y197" i="19"/>
  <c r="Z197" i="19"/>
  <c r="AA197" i="19"/>
  <c r="AB197" i="19"/>
  <c r="AC197" i="19"/>
  <c r="AD197" i="19"/>
  <c r="AE197" i="19"/>
  <c r="AF197" i="19"/>
  <c r="AG197" i="19"/>
  <c r="AH197" i="19"/>
  <c r="AI197" i="19"/>
  <c r="AJ197" i="19"/>
  <c r="AK197" i="19"/>
  <c r="AL197" i="19"/>
  <c r="AM197" i="19"/>
  <c r="L196" i="19"/>
  <c r="M196" i="19"/>
  <c r="N196" i="19"/>
  <c r="O196" i="19"/>
  <c r="P196" i="19"/>
  <c r="Q196" i="19"/>
  <c r="R196" i="19"/>
  <c r="S196" i="19"/>
  <c r="T196" i="19"/>
  <c r="U196" i="19"/>
  <c r="V196" i="19"/>
  <c r="W196" i="19"/>
  <c r="X196" i="19"/>
  <c r="Y196" i="19"/>
  <c r="Z196" i="19"/>
  <c r="AA196" i="19"/>
  <c r="AB196" i="19"/>
  <c r="AC196" i="19"/>
  <c r="AD196" i="19"/>
  <c r="AE196" i="19"/>
  <c r="AF196" i="19"/>
  <c r="AG196" i="19"/>
  <c r="AH196" i="19"/>
  <c r="AI196" i="19"/>
  <c r="AJ196" i="19"/>
  <c r="AK196" i="19"/>
  <c r="AL196" i="19"/>
  <c r="AM196" i="19"/>
  <c r="L195" i="19"/>
  <c r="M195" i="19"/>
  <c r="N195" i="19"/>
  <c r="O195" i="19"/>
  <c r="P195" i="19"/>
  <c r="Q195" i="19"/>
  <c r="R195" i="19"/>
  <c r="S195" i="19"/>
  <c r="T195" i="19"/>
  <c r="U195" i="19"/>
  <c r="V195" i="19"/>
  <c r="W195" i="19"/>
  <c r="X195" i="19"/>
  <c r="Y195" i="19"/>
  <c r="Z195" i="19"/>
  <c r="AA195" i="19"/>
  <c r="AB195" i="19"/>
  <c r="AC195" i="19"/>
  <c r="AD195" i="19"/>
  <c r="AE195" i="19"/>
  <c r="AF195" i="19"/>
  <c r="AG195" i="19"/>
  <c r="AH195" i="19"/>
  <c r="AI195" i="19"/>
  <c r="AJ195" i="19"/>
  <c r="AK195" i="19"/>
  <c r="AL195" i="19"/>
  <c r="AM195" i="19"/>
  <c r="L194" i="19"/>
  <c r="M194" i="19"/>
  <c r="N194" i="19"/>
  <c r="O194" i="19"/>
  <c r="P194" i="19"/>
  <c r="Q194" i="19"/>
  <c r="R194" i="19"/>
  <c r="S194" i="19"/>
  <c r="T194" i="19"/>
  <c r="U194" i="19"/>
  <c r="V194" i="19"/>
  <c r="W194" i="19"/>
  <c r="X194" i="19"/>
  <c r="Y194" i="19"/>
  <c r="Z194" i="19"/>
  <c r="AA194" i="19"/>
  <c r="AB194" i="19"/>
  <c r="AC194" i="19"/>
  <c r="AD194" i="19"/>
  <c r="AE194" i="19"/>
  <c r="AF194" i="19"/>
  <c r="AG194" i="19"/>
  <c r="AH194" i="19"/>
  <c r="AI194" i="19"/>
  <c r="AJ194" i="19"/>
  <c r="AK194" i="19"/>
  <c r="AL194" i="19"/>
  <c r="AM194" i="19"/>
  <c r="L193" i="19"/>
  <c r="M193" i="19"/>
  <c r="N193" i="19"/>
  <c r="O193" i="19"/>
  <c r="P193" i="19"/>
  <c r="Q193" i="19"/>
  <c r="R193" i="19"/>
  <c r="S193" i="19"/>
  <c r="T193" i="19"/>
  <c r="U193" i="19"/>
  <c r="V193" i="19"/>
  <c r="W193" i="19"/>
  <c r="X193" i="19"/>
  <c r="Y193" i="19"/>
  <c r="Z193" i="19"/>
  <c r="AA193" i="19"/>
  <c r="AB193" i="19"/>
  <c r="AC193" i="19"/>
  <c r="AD193" i="19"/>
  <c r="AE193" i="19"/>
  <c r="AF193" i="19"/>
  <c r="AG193" i="19"/>
  <c r="AH193" i="19"/>
  <c r="AI193" i="19"/>
  <c r="AJ193" i="19"/>
  <c r="AK193" i="19"/>
  <c r="AL193" i="19"/>
  <c r="AM193" i="19"/>
  <c r="L192" i="19"/>
  <c r="M192" i="19"/>
  <c r="N192" i="19"/>
  <c r="O192" i="19"/>
  <c r="P192" i="19"/>
  <c r="Q192" i="19"/>
  <c r="R192" i="19"/>
  <c r="S192" i="19"/>
  <c r="T192" i="19"/>
  <c r="U192" i="19"/>
  <c r="V192" i="19"/>
  <c r="W192" i="19"/>
  <c r="X192" i="19"/>
  <c r="Y192" i="19"/>
  <c r="Z192" i="19"/>
  <c r="AA192" i="19"/>
  <c r="AB192" i="19"/>
  <c r="AC192" i="19"/>
  <c r="AD192" i="19"/>
  <c r="AE192" i="19"/>
  <c r="AF192" i="19"/>
  <c r="AG192" i="19"/>
  <c r="AH192" i="19"/>
  <c r="AI192" i="19"/>
  <c r="AJ192" i="19"/>
  <c r="AK192" i="19"/>
  <c r="AL192" i="19"/>
  <c r="AM192" i="19"/>
  <c r="L191" i="19"/>
  <c r="M191" i="19"/>
  <c r="N191" i="19"/>
  <c r="O191" i="19"/>
  <c r="P191" i="19"/>
  <c r="Q191" i="19"/>
  <c r="R191" i="19"/>
  <c r="S191" i="19"/>
  <c r="T191" i="19"/>
  <c r="U191" i="19"/>
  <c r="V191" i="19"/>
  <c r="W191" i="19"/>
  <c r="X191" i="19"/>
  <c r="Y191" i="19"/>
  <c r="Z191" i="19"/>
  <c r="AA191" i="19"/>
  <c r="AB191" i="19"/>
  <c r="AC191" i="19"/>
  <c r="AD191" i="19"/>
  <c r="AE191" i="19"/>
  <c r="AF191" i="19"/>
  <c r="AG191" i="19"/>
  <c r="AH191" i="19"/>
  <c r="AI191" i="19"/>
  <c r="AJ191" i="19"/>
  <c r="AK191" i="19"/>
  <c r="AL191" i="19"/>
  <c r="AM191" i="19"/>
  <c r="L190" i="19"/>
  <c r="M190" i="19"/>
  <c r="N190" i="19"/>
  <c r="O190" i="19"/>
  <c r="P190" i="19"/>
  <c r="Q190" i="19"/>
  <c r="R190" i="19"/>
  <c r="S190" i="19"/>
  <c r="T190" i="19"/>
  <c r="U190" i="19"/>
  <c r="V190" i="19"/>
  <c r="W190" i="19"/>
  <c r="X190" i="19"/>
  <c r="Y190" i="19"/>
  <c r="Z190" i="19"/>
  <c r="AA190" i="19"/>
  <c r="AB190" i="19"/>
  <c r="AC190" i="19"/>
  <c r="AD190" i="19"/>
  <c r="AE190" i="19"/>
  <c r="AF190" i="19"/>
  <c r="AG190" i="19"/>
  <c r="AH190" i="19"/>
  <c r="AI190" i="19"/>
  <c r="AJ190" i="19"/>
  <c r="AK190" i="19"/>
  <c r="AL190" i="19"/>
  <c r="AM190" i="19"/>
  <c r="L189" i="19"/>
  <c r="M189" i="19"/>
  <c r="N189" i="19"/>
  <c r="O189" i="19"/>
  <c r="P189" i="19"/>
  <c r="Q189" i="19"/>
  <c r="R189" i="19"/>
  <c r="S189" i="19"/>
  <c r="T189" i="19"/>
  <c r="U189" i="19"/>
  <c r="V189" i="19"/>
  <c r="W189" i="19"/>
  <c r="X189" i="19"/>
  <c r="Y189" i="19"/>
  <c r="Z189" i="19"/>
  <c r="AA189" i="19"/>
  <c r="AB189" i="19"/>
  <c r="AC189" i="19"/>
  <c r="AD189" i="19"/>
  <c r="AE189" i="19"/>
  <c r="AF189" i="19"/>
  <c r="AG189" i="19"/>
  <c r="AH189" i="19"/>
  <c r="AI189" i="19"/>
  <c r="AJ189" i="19"/>
  <c r="AK189" i="19"/>
  <c r="AL189" i="19"/>
  <c r="AM189" i="19"/>
  <c r="L188" i="19"/>
  <c r="M188" i="19"/>
  <c r="N188" i="19"/>
  <c r="O188" i="19"/>
  <c r="P188" i="19"/>
  <c r="Q188" i="19"/>
  <c r="R188" i="19"/>
  <c r="S188" i="19"/>
  <c r="T188" i="19"/>
  <c r="U188" i="19"/>
  <c r="V188" i="19"/>
  <c r="W188" i="19"/>
  <c r="X188" i="19"/>
  <c r="Y188" i="19"/>
  <c r="Z188" i="19"/>
  <c r="AA188" i="19"/>
  <c r="AB188" i="19"/>
  <c r="AC188" i="19"/>
  <c r="AD188" i="19"/>
  <c r="AE188" i="19"/>
  <c r="AF188" i="19"/>
  <c r="AG188" i="19"/>
  <c r="AH188" i="19"/>
  <c r="AI188" i="19"/>
  <c r="AJ188" i="19"/>
  <c r="AK188" i="19"/>
  <c r="AL188" i="19"/>
  <c r="AM188" i="19"/>
  <c r="L187" i="19"/>
  <c r="M187" i="19"/>
  <c r="N187" i="19"/>
  <c r="O187" i="19"/>
  <c r="P187" i="19"/>
  <c r="Q187" i="19"/>
  <c r="R187" i="19"/>
  <c r="S187" i="19"/>
  <c r="T187" i="19"/>
  <c r="U187" i="19"/>
  <c r="V187" i="19"/>
  <c r="W187" i="19"/>
  <c r="X187" i="19"/>
  <c r="Y187" i="19"/>
  <c r="Z187" i="19"/>
  <c r="AA187" i="19"/>
  <c r="AB187" i="19"/>
  <c r="AC187" i="19"/>
  <c r="AD187" i="19"/>
  <c r="AE187" i="19"/>
  <c r="AF187" i="19"/>
  <c r="AG187" i="19"/>
  <c r="AH187" i="19"/>
  <c r="AI187" i="19"/>
  <c r="AJ187" i="19"/>
  <c r="AK187" i="19"/>
  <c r="AL187" i="19"/>
  <c r="AM187" i="19"/>
  <c r="L186" i="19"/>
  <c r="M186" i="19"/>
  <c r="N186" i="19"/>
  <c r="O186" i="19"/>
  <c r="P186" i="19"/>
  <c r="Q186" i="19"/>
  <c r="R186" i="19"/>
  <c r="S186" i="19"/>
  <c r="T186" i="19"/>
  <c r="U186" i="19"/>
  <c r="V186" i="19"/>
  <c r="W186" i="19"/>
  <c r="X186" i="19"/>
  <c r="Y186" i="19"/>
  <c r="Z186" i="19"/>
  <c r="AA186" i="19"/>
  <c r="AB186" i="19"/>
  <c r="AC186" i="19"/>
  <c r="AD186" i="19"/>
  <c r="AE186" i="19"/>
  <c r="AF186" i="19"/>
  <c r="AG186" i="19"/>
  <c r="AH186" i="19"/>
  <c r="AI186" i="19"/>
  <c r="AJ186" i="19"/>
  <c r="AK186" i="19"/>
  <c r="AL186" i="19"/>
  <c r="AM186" i="19"/>
  <c r="L185" i="19"/>
  <c r="M185" i="19"/>
  <c r="N185" i="19"/>
  <c r="O185" i="19"/>
  <c r="P185" i="19"/>
  <c r="Q185" i="19"/>
  <c r="R185" i="19"/>
  <c r="S185" i="19"/>
  <c r="T185" i="19"/>
  <c r="U185" i="19"/>
  <c r="V185" i="19"/>
  <c r="W185" i="19"/>
  <c r="X185" i="19"/>
  <c r="Y185" i="19"/>
  <c r="Z185" i="19"/>
  <c r="AA185" i="19"/>
  <c r="AB185" i="19"/>
  <c r="AC185" i="19"/>
  <c r="AD185" i="19"/>
  <c r="AE185" i="19"/>
  <c r="AF185" i="19"/>
  <c r="AG185" i="19"/>
  <c r="AH185" i="19"/>
  <c r="AI185" i="19"/>
  <c r="AJ185" i="19"/>
  <c r="AK185" i="19"/>
  <c r="AL185" i="19"/>
  <c r="AM185" i="19"/>
  <c r="L184" i="19"/>
  <c r="M184" i="19"/>
  <c r="N184" i="19"/>
  <c r="O184" i="19"/>
  <c r="P184" i="19"/>
  <c r="Q184" i="19"/>
  <c r="R184" i="19"/>
  <c r="S184" i="19"/>
  <c r="T184" i="19"/>
  <c r="U184" i="19"/>
  <c r="V184" i="19"/>
  <c r="W184" i="19"/>
  <c r="X184" i="19"/>
  <c r="Y184" i="19"/>
  <c r="Z184" i="19"/>
  <c r="AA184" i="19"/>
  <c r="AB184" i="19"/>
  <c r="AC184" i="19"/>
  <c r="AD184" i="19"/>
  <c r="AE184" i="19"/>
  <c r="AF184" i="19"/>
  <c r="AG184" i="19"/>
  <c r="AH184" i="19"/>
  <c r="AI184" i="19"/>
  <c r="AJ184" i="19"/>
  <c r="AK184" i="19"/>
  <c r="AL184" i="19"/>
  <c r="AM184" i="19"/>
  <c r="L183" i="19"/>
  <c r="M183" i="19"/>
  <c r="N183" i="19"/>
  <c r="O183" i="19"/>
  <c r="P183" i="19"/>
  <c r="Q183" i="19"/>
  <c r="R183" i="19"/>
  <c r="S183" i="19"/>
  <c r="T183" i="19"/>
  <c r="U183" i="19"/>
  <c r="V183" i="19"/>
  <c r="W183" i="19"/>
  <c r="X183" i="19"/>
  <c r="Y183" i="19"/>
  <c r="Z183" i="19"/>
  <c r="AA183" i="19"/>
  <c r="AB183" i="19"/>
  <c r="AC183" i="19"/>
  <c r="AD183" i="19"/>
  <c r="AE183" i="19"/>
  <c r="AF183" i="19"/>
  <c r="AG183" i="19"/>
  <c r="AH183" i="19"/>
  <c r="AI183" i="19"/>
  <c r="AJ183" i="19"/>
  <c r="AK183" i="19"/>
  <c r="AL183" i="19"/>
  <c r="AM183" i="19"/>
  <c r="L182" i="19"/>
  <c r="M182" i="19"/>
  <c r="N182" i="19"/>
  <c r="O182" i="19"/>
  <c r="P182" i="19"/>
  <c r="Q182" i="19"/>
  <c r="R182" i="19"/>
  <c r="S182" i="19"/>
  <c r="T182" i="19"/>
  <c r="U182" i="19"/>
  <c r="V182" i="19"/>
  <c r="W182" i="19"/>
  <c r="X182" i="19"/>
  <c r="Y182" i="19"/>
  <c r="Z182" i="19"/>
  <c r="AA182" i="19"/>
  <c r="AB182" i="19"/>
  <c r="AC182" i="19"/>
  <c r="AD182" i="19"/>
  <c r="AE182" i="19"/>
  <c r="AF182" i="19"/>
  <c r="AG182" i="19"/>
  <c r="AH182" i="19"/>
  <c r="AI182" i="19"/>
  <c r="AJ182" i="19"/>
  <c r="AK182" i="19"/>
  <c r="AL182" i="19"/>
  <c r="AM182" i="19"/>
  <c r="L181" i="19"/>
  <c r="M181" i="19"/>
  <c r="N181" i="19"/>
  <c r="O181" i="19"/>
  <c r="P181" i="19"/>
  <c r="Q181" i="19"/>
  <c r="R181" i="19"/>
  <c r="S181" i="19"/>
  <c r="T181" i="19"/>
  <c r="U181" i="19"/>
  <c r="V181" i="19"/>
  <c r="W181" i="19"/>
  <c r="X181" i="19"/>
  <c r="Y181" i="19"/>
  <c r="Z181" i="19"/>
  <c r="AA181" i="19"/>
  <c r="AB181" i="19"/>
  <c r="AC181" i="19"/>
  <c r="AD181" i="19"/>
  <c r="AE181" i="19"/>
  <c r="AF181" i="19"/>
  <c r="AG181" i="19"/>
  <c r="AH181" i="19"/>
  <c r="AI181" i="19"/>
  <c r="AJ181" i="19"/>
  <c r="AK181" i="19"/>
  <c r="AL181" i="19"/>
  <c r="AM181" i="19"/>
  <c r="L180" i="19"/>
  <c r="M180" i="19"/>
  <c r="N180" i="19"/>
  <c r="O180" i="19"/>
  <c r="P180" i="19"/>
  <c r="Q180" i="19"/>
  <c r="R180" i="19"/>
  <c r="S180" i="19"/>
  <c r="T180" i="19"/>
  <c r="U180" i="19"/>
  <c r="V180" i="19"/>
  <c r="W180" i="19"/>
  <c r="X180" i="19"/>
  <c r="Y180" i="19"/>
  <c r="Z180" i="19"/>
  <c r="AA180" i="19"/>
  <c r="AB180" i="19"/>
  <c r="AC180" i="19"/>
  <c r="AD180" i="19"/>
  <c r="AE180" i="19"/>
  <c r="AF180" i="19"/>
  <c r="AG180" i="19"/>
  <c r="AH180" i="19"/>
  <c r="AI180" i="19"/>
  <c r="AJ180" i="19"/>
  <c r="AK180" i="19"/>
  <c r="AL180" i="19"/>
  <c r="AM180" i="19"/>
  <c r="L179" i="19"/>
  <c r="M179" i="19"/>
  <c r="N179" i="19"/>
  <c r="O179" i="19"/>
  <c r="P179" i="19"/>
  <c r="Q179" i="19"/>
  <c r="R179" i="19"/>
  <c r="S179" i="19"/>
  <c r="T179" i="19"/>
  <c r="U179" i="19"/>
  <c r="V179" i="19"/>
  <c r="W179" i="19"/>
  <c r="X179" i="19"/>
  <c r="Y179" i="19"/>
  <c r="Z179" i="19"/>
  <c r="AA179" i="19"/>
  <c r="AB179" i="19"/>
  <c r="AC179" i="19"/>
  <c r="AD179" i="19"/>
  <c r="AE179" i="19"/>
  <c r="AF179" i="19"/>
  <c r="AG179" i="19"/>
  <c r="AH179" i="19"/>
  <c r="AI179" i="19"/>
  <c r="AJ179" i="19"/>
  <c r="AK179" i="19"/>
  <c r="AL179" i="19"/>
  <c r="AM179" i="19"/>
  <c r="L178" i="19"/>
  <c r="M178" i="19"/>
  <c r="N178" i="19"/>
  <c r="O178" i="19"/>
  <c r="P178" i="19"/>
  <c r="Q178" i="19"/>
  <c r="R178" i="19"/>
  <c r="S178" i="19"/>
  <c r="T178" i="19"/>
  <c r="U178" i="19"/>
  <c r="V178" i="19"/>
  <c r="W178" i="19"/>
  <c r="X178" i="19"/>
  <c r="Y178" i="19"/>
  <c r="Z178" i="19"/>
  <c r="AA178" i="19"/>
  <c r="AB178" i="19"/>
  <c r="AC178" i="19"/>
  <c r="AD178" i="19"/>
  <c r="AE178" i="19"/>
  <c r="AF178" i="19"/>
  <c r="AG178" i="19"/>
  <c r="AH178" i="19"/>
  <c r="AI178" i="19"/>
  <c r="AJ178" i="19"/>
  <c r="AK178" i="19"/>
  <c r="AL178" i="19"/>
  <c r="AM178" i="19"/>
  <c r="L177" i="19"/>
  <c r="M177" i="19"/>
  <c r="N177" i="19"/>
  <c r="O177" i="19"/>
  <c r="P177" i="19"/>
  <c r="Q177" i="19"/>
  <c r="R177" i="19"/>
  <c r="S177" i="19"/>
  <c r="T177" i="19"/>
  <c r="U177" i="19"/>
  <c r="V177" i="19"/>
  <c r="W177" i="19"/>
  <c r="X177" i="19"/>
  <c r="Y177" i="19"/>
  <c r="Z177" i="19"/>
  <c r="AA177" i="19"/>
  <c r="AB177" i="19"/>
  <c r="AC177" i="19"/>
  <c r="AD177" i="19"/>
  <c r="AE177" i="19"/>
  <c r="AF177" i="19"/>
  <c r="AG177" i="19"/>
  <c r="AH177" i="19"/>
  <c r="AI177" i="19"/>
  <c r="AJ177" i="19"/>
  <c r="AK177" i="19"/>
  <c r="AL177" i="19"/>
  <c r="AM177" i="19"/>
  <c r="L176" i="19"/>
  <c r="M176" i="19"/>
  <c r="N176" i="19"/>
  <c r="O176" i="19"/>
  <c r="P176" i="19"/>
  <c r="Q176" i="19"/>
  <c r="R176" i="19"/>
  <c r="S176" i="19"/>
  <c r="T176" i="19"/>
  <c r="U176" i="19"/>
  <c r="V176" i="19"/>
  <c r="W176" i="19"/>
  <c r="X176" i="19"/>
  <c r="Y176" i="19"/>
  <c r="Z176" i="19"/>
  <c r="AA176" i="19"/>
  <c r="AB176" i="19"/>
  <c r="AC176" i="19"/>
  <c r="AD176" i="19"/>
  <c r="AE176" i="19"/>
  <c r="AF176" i="19"/>
  <c r="AG176" i="19"/>
  <c r="AH176" i="19"/>
  <c r="AI176" i="19"/>
  <c r="AJ176" i="19"/>
  <c r="AK176" i="19"/>
  <c r="AL176" i="19"/>
  <c r="AM176" i="19"/>
  <c r="L175" i="19"/>
  <c r="M175" i="19"/>
  <c r="N175" i="19"/>
  <c r="O175" i="19"/>
  <c r="P175" i="19"/>
  <c r="Q175" i="19"/>
  <c r="R175" i="19"/>
  <c r="S175" i="19"/>
  <c r="T175" i="19"/>
  <c r="U175" i="19"/>
  <c r="V175" i="19"/>
  <c r="W175" i="19"/>
  <c r="X175" i="19"/>
  <c r="Y175" i="19"/>
  <c r="Z175" i="19"/>
  <c r="AA175" i="19"/>
  <c r="AB175" i="19"/>
  <c r="AC175" i="19"/>
  <c r="AD175" i="19"/>
  <c r="AE175" i="19"/>
  <c r="AF175" i="19"/>
  <c r="AG175" i="19"/>
  <c r="AH175" i="19"/>
  <c r="AI175" i="19"/>
  <c r="AJ175" i="19"/>
  <c r="AK175" i="19"/>
  <c r="AL175" i="19"/>
  <c r="AM175" i="19"/>
  <c r="L174" i="19"/>
  <c r="M174" i="19"/>
  <c r="N174" i="19"/>
  <c r="O174" i="19"/>
  <c r="P174" i="19"/>
  <c r="Q174" i="19"/>
  <c r="R174" i="19"/>
  <c r="S174" i="19"/>
  <c r="T174" i="19"/>
  <c r="U174" i="19"/>
  <c r="V174" i="19"/>
  <c r="W174" i="19"/>
  <c r="X174" i="19"/>
  <c r="Y174" i="19"/>
  <c r="Z174" i="19"/>
  <c r="AA174" i="19"/>
  <c r="AB174" i="19"/>
  <c r="AC174" i="19"/>
  <c r="AD174" i="19"/>
  <c r="AE174" i="19"/>
  <c r="AF174" i="19"/>
  <c r="AG174" i="19"/>
  <c r="AH174" i="19"/>
  <c r="AI174" i="19"/>
  <c r="AJ174" i="19"/>
  <c r="AK174" i="19"/>
  <c r="AL174" i="19"/>
  <c r="AM174" i="19"/>
  <c r="L173" i="19"/>
  <c r="M173" i="19"/>
  <c r="N173" i="19"/>
  <c r="O173" i="19"/>
  <c r="P173" i="19"/>
  <c r="Q173" i="19"/>
  <c r="R173" i="19"/>
  <c r="S173" i="19"/>
  <c r="T173" i="19"/>
  <c r="U173" i="19"/>
  <c r="V173" i="19"/>
  <c r="W173" i="19"/>
  <c r="X173" i="19"/>
  <c r="Y173" i="19"/>
  <c r="Z173" i="19"/>
  <c r="AA173" i="19"/>
  <c r="AB173" i="19"/>
  <c r="AC173" i="19"/>
  <c r="AD173" i="19"/>
  <c r="AE173" i="19"/>
  <c r="AF173" i="19"/>
  <c r="AG173" i="19"/>
  <c r="AH173" i="19"/>
  <c r="AI173" i="19"/>
  <c r="AJ173" i="19"/>
  <c r="AK173" i="19"/>
  <c r="AL173" i="19"/>
  <c r="AM173" i="19"/>
  <c r="L172" i="19"/>
  <c r="M172" i="19"/>
  <c r="N172" i="19"/>
  <c r="O172" i="19"/>
  <c r="P172" i="19"/>
  <c r="Q172" i="19"/>
  <c r="R172" i="19"/>
  <c r="S172" i="19"/>
  <c r="T172" i="19"/>
  <c r="U172" i="19"/>
  <c r="V172" i="19"/>
  <c r="W172" i="19"/>
  <c r="X172" i="19"/>
  <c r="Y172" i="19"/>
  <c r="Z172" i="19"/>
  <c r="AA172" i="19"/>
  <c r="AB172" i="19"/>
  <c r="AC172" i="19"/>
  <c r="AD172" i="19"/>
  <c r="AE172" i="19"/>
  <c r="AF172" i="19"/>
  <c r="AG172" i="19"/>
  <c r="AH172" i="19"/>
  <c r="AI172" i="19"/>
  <c r="AJ172" i="19"/>
  <c r="AK172" i="19"/>
  <c r="AL172" i="19"/>
  <c r="AM172" i="19"/>
  <c r="L171" i="19"/>
  <c r="M171" i="19"/>
  <c r="N171" i="19"/>
  <c r="O171" i="19"/>
  <c r="P171" i="19"/>
  <c r="Q171" i="19"/>
  <c r="R171" i="19"/>
  <c r="S171" i="19"/>
  <c r="T171" i="19"/>
  <c r="U171" i="19"/>
  <c r="V171" i="19"/>
  <c r="W171" i="19"/>
  <c r="X171" i="19"/>
  <c r="Y171" i="19"/>
  <c r="Z171" i="19"/>
  <c r="AA171" i="19"/>
  <c r="AB171" i="19"/>
  <c r="AC171" i="19"/>
  <c r="AD171" i="19"/>
  <c r="AE171" i="19"/>
  <c r="AF171" i="19"/>
  <c r="AG171" i="19"/>
  <c r="AH171" i="19"/>
  <c r="AI171" i="19"/>
  <c r="AJ171" i="19"/>
  <c r="AK171" i="19"/>
  <c r="AL171" i="19"/>
  <c r="AM171" i="19"/>
  <c r="L170" i="19"/>
  <c r="M170" i="19"/>
  <c r="N170" i="19"/>
  <c r="O170" i="19"/>
  <c r="P170" i="19"/>
  <c r="Q170" i="19"/>
  <c r="R170" i="19"/>
  <c r="S170" i="19"/>
  <c r="T170" i="19"/>
  <c r="U170" i="19"/>
  <c r="V170" i="19"/>
  <c r="W170" i="19"/>
  <c r="X170" i="19"/>
  <c r="Y170" i="19"/>
  <c r="Z170" i="19"/>
  <c r="AA170" i="19"/>
  <c r="AB170" i="19"/>
  <c r="AC170" i="19"/>
  <c r="AD170" i="19"/>
  <c r="AE170" i="19"/>
  <c r="AF170" i="19"/>
  <c r="AG170" i="19"/>
  <c r="AH170" i="19"/>
  <c r="AI170" i="19"/>
  <c r="AJ170" i="19"/>
  <c r="AK170" i="19"/>
  <c r="AL170" i="19"/>
  <c r="AM170" i="19"/>
  <c r="L169" i="19"/>
  <c r="M169" i="19"/>
  <c r="N169" i="19"/>
  <c r="O169" i="19"/>
  <c r="P169" i="19"/>
  <c r="Q169" i="19"/>
  <c r="R169" i="19"/>
  <c r="S169" i="19"/>
  <c r="T169" i="19"/>
  <c r="U169" i="19"/>
  <c r="V169" i="19"/>
  <c r="W169" i="19"/>
  <c r="X169" i="19"/>
  <c r="Y169" i="19"/>
  <c r="Z169" i="19"/>
  <c r="AA169" i="19"/>
  <c r="AB169" i="19"/>
  <c r="AC169" i="19"/>
  <c r="AD169" i="19"/>
  <c r="AE169" i="19"/>
  <c r="AF169" i="19"/>
  <c r="AG169" i="19"/>
  <c r="AH169" i="19"/>
  <c r="AI169" i="19"/>
  <c r="AJ169" i="19"/>
  <c r="AK169" i="19"/>
  <c r="AL169" i="19"/>
  <c r="AM169" i="19"/>
  <c r="L168" i="19"/>
  <c r="M168" i="19"/>
  <c r="N168" i="19"/>
  <c r="O168" i="19"/>
  <c r="P168" i="19"/>
  <c r="Q168" i="19"/>
  <c r="R168" i="19"/>
  <c r="S168" i="19"/>
  <c r="T168" i="19"/>
  <c r="U168" i="19"/>
  <c r="V168" i="19"/>
  <c r="W168" i="19"/>
  <c r="X168" i="19"/>
  <c r="Y168" i="19"/>
  <c r="Z168" i="19"/>
  <c r="AA168" i="19"/>
  <c r="AB168" i="19"/>
  <c r="AC168" i="19"/>
  <c r="AD168" i="19"/>
  <c r="AE168" i="19"/>
  <c r="AF168" i="19"/>
  <c r="AG168" i="19"/>
  <c r="AH168" i="19"/>
  <c r="AI168" i="19"/>
  <c r="AJ168" i="19"/>
  <c r="AK168" i="19"/>
  <c r="AL168" i="19"/>
  <c r="AM168" i="19"/>
  <c r="L167" i="19"/>
  <c r="M167" i="19"/>
  <c r="N167" i="19"/>
  <c r="O167" i="19"/>
  <c r="P167" i="19"/>
  <c r="Q167" i="19"/>
  <c r="R167" i="19"/>
  <c r="S167" i="19"/>
  <c r="T167" i="19"/>
  <c r="U167" i="19"/>
  <c r="V167" i="19"/>
  <c r="W167" i="19"/>
  <c r="X167" i="19"/>
  <c r="Y167" i="19"/>
  <c r="Z167" i="19"/>
  <c r="AA167" i="19"/>
  <c r="AB167" i="19"/>
  <c r="AC167" i="19"/>
  <c r="AD167" i="19"/>
  <c r="AE167" i="19"/>
  <c r="AF167" i="19"/>
  <c r="AG167" i="19"/>
  <c r="AH167" i="19"/>
  <c r="AI167" i="19"/>
  <c r="AJ167" i="19"/>
  <c r="AK167" i="19"/>
  <c r="AL167" i="19"/>
  <c r="AM167" i="19"/>
  <c r="AN167" i="19"/>
  <c r="L166" i="19"/>
  <c r="M166" i="19"/>
  <c r="N166" i="19"/>
  <c r="O166" i="19"/>
  <c r="P166" i="19"/>
  <c r="Q166" i="19"/>
  <c r="R166" i="19"/>
  <c r="S166" i="19"/>
  <c r="T166" i="19"/>
  <c r="U166" i="19"/>
  <c r="V166" i="19"/>
  <c r="W166" i="19"/>
  <c r="X166" i="19"/>
  <c r="Y166" i="19"/>
  <c r="Z166" i="19"/>
  <c r="AA166" i="19"/>
  <c r="AB166" i="19"/>
  <c r="AC166" i="19"/>
  <c r="AD166" i="19"/>
  <c r="AE166" i="19"/>
  <c r="AF166" i="19"/>
  <c r="AG166" i="19"/>
  <c r="AH166" i="19"/>
  <c r="AI166" i="19"/>
  <c r="AJ166" i="19"/>
  <c r="AK166" i="19"/>
  <c r="AL166" i="19"/>
  <c r="AM166" i="19"/>
  <c r="AN166" i="19"/>
  <c r="L165" i="19"/>
  <c r="M165" i="19"/>
  <c r="N165" i="19"/>
  <c r="O165" i="19"/>
  <c r="P165" i="19"/>
  <c r="Q165" i="19"/>
  <c r="R165" i="19"/>
  <c r="S165" i="19"/>
  <c r="T165" i="19"/>
  <c r="U165" i="19"/>
  <c r="V165" i="19"/>
  <c r="W165" i="19"/>
  <c r="X165" i="19"/>
  <c r="Y165" i="19"/>
  <c r="Z165" i="19"/>
  <c r="AA165" i="19"/>
  <c r="AB165" i="19"/>
  <c r="AC165" i="19"/>
  <c r="AD165" i="19"/>
  <c r="AE165" i="19"/>
  <c r="AF165" i="19"/>
  <c r="AG165" i="19"/>
  <c r="AH165" i="19"/>
  <c r="AI165" i="19"/>
  <c r="AJ165" i="19"/>
  <c r="AK165" i="19"/>
  <c r="AL165" i="19"/>
  <c r="AM165" i="19"/>
  <c r="AN165" i="19"/>
  <c r="L164" i="19"/>
  <c r="M164" i="19"/>
  <c r="N164" i="19"/>
  <c r="O164" i="19"/>
  <c r="P164" i="19"/>
  <c r="Q164" i="19"/>
  <c r="R164" i="19"/>
  <c r="S164" i="19"/>
  <c r="T164" i="19"/>
  <c r="U164" i="19"/>
  <c r="V164" i="19"/>
  <c r="W164" i="19"/>
  <c r="X164" i="19"/>
  <c r="Y164" i="19"/>
  <c r="Z164" i="19"/>
  <c r="AA164" i="19"/>
  <c r="AB164" i="19"/>
  <c r="AC164" i="19"/>
  <c r="AD164" i="19"/>
  <c r="AE164" i="19"/>
  <c r="AF164" i="19"/>
  <c r="AG164" i="19"/>
  <c r="AH164" i="19"/>
  <c r="AI164" i="19"/>
  <c r="AJ164" i="19"/>
  <c r="AK164" i="19"/>
  <c r="AL164" i="19"/>
  <c r="AM164" i="19"/>
  <c r="AN164" i="19"/>
  <c r="L163" i="19"/>
  <c r="M163" i="19"/>
  <c r="N163" i="19"/>
  <c r="O163" i="19"/>
  <c r="P163" i="19"/>
  <c r="Q163" i="19"/>
  <c r="R163" i="19"/>
  <c r="S163" i="19"/>
  <c r="T163" i="19"/>
  <c r="U163" i="19"/>
  <c r="V163" i="19"/>
  <c r="W163" i="19"/>
  <c r="X163" i="19"/>
  <c r="Y163" i="19"/>
  <c r="Z163" i="19"/>
  <c r="AA163" i="19"/>
  <c r="AB163" i="19"/>
  <c r="AC163" i="19"/>
  <c r="AD163" i="19"/>
  <c r="AE163" i="19"/>
  <c r="AF163" i="19"/>
  <c r="AG163" i="19"/>
  <c r="AH163" i="19"/>
  <c r="AI163" i="19"/>
  <c r="AJ163" i="19"/>
  <c r="AK163" i="19"/>
  <c r="AL163" i="19"/>
  <c r="AM163" i="19"/>
  <c r="AN163" i="19"/>
  <c r="L162" i="19"/>
  <c r="M162" i="19"/>
  <c r="N162" i="19"/>
  <c r="O162" i="19"/>
  <c r="P162" i="19"/>
  <c r="Q162" i="19"/>
  <c r="R162" i="19"/>
  <c r="S162" i="19"/>
  <c r="T162" i="19"/>
  <c r="U162" i="19"/>
  <c r="V162" i="19"/>
  <c r="W162" i="19"/>
  <c r="X162" i="19"/>
  <c r="Y162" i="19"/>
  <c r="Z162" i="19"/>
  <c r="AA162" i="19"/>
  <c r="AB162" i="19"/>
  <c r="AC162" i="19"/>
  <c r="AD162" i="19"/>
  <c r="AE162" i="19"/>
  <c r="AF162" i="19"/>
  <c r="AG162" i="19"/>
  <c r="AH162" i="19"/>
  <c r="AI162" i="19"/>
  <c r="AJ162" i="19"/>
  <c r="AK162" i="19"/>
  <c r="AL162" i="19"/>
  <c r="AM162" i="19"/>
  <c r="AN162" i="19"/>
  <c r="L161" i="19"/>
  <c r="M161" i="19"/>
  <c r="N161" i="19"/>
  <c r="O161" i="19"/>
  <c r="P161" i="19"/>
  <c r="Q161" i="19"/>
  <c r="R161" i="19"/>
  <c r="S161" i="19"/>
  <c r="T161" i="19"/>
  <c r="U161" i="19"/>
  <c r="V161" i="19"/>
  <c r="W161" i="19"/>
  <c r="X161" i="19"/>
  <c r="Y161" i="19"/>
  <c r="Z161" i="19"/>
  <c r="AA161" i="19"/>
  <c r="AB161" i="19"/>
  <c r="AC161" i="19"/>
  <c r="AD161" i="19"/>
  <c r="AE161" i="19"/>
  <c r="AF161" i="19"/>
  <c r="AG161" i="19"/>
  <c r="AH161" i="19"/>
  <c r="AI161" i="19"/>
  <c r="AJ161" i="19"/>
  <c r="AK161" i="19"/>
  <c r="AL161" i="19"/>
  <c r="AM161" i="19"/>
  <c r="AN161" i="19"/>
  <c r="L160" i="19"/>
  <c r="M160" i="19"/>
  <c r="N160" i="19"/>
  <c r="O160" i="19"/>
  <c r="P160" i="19"/>
  <c r="Q160" i="19"/>
  <c r="R160" i="19"/>
  <c r="S160" i="19"/>
  <c r="T160" i="19"/>
  <c r="U160" i="19"/>
  <c r="V160" i="19"/>
  <c r="W160" i="19"/>
  <c r="X160" i="19"/>
  <c r="Y160" i="19"/>
  <c r="Z160" i="19"/>
  <c r="AA160" i="19"/>
  <c r="AB160" i="19"/>
  <c r="AC160" i="19"/>
  <c r="AD160" i="19"/>
  <c r="AE160" i="19"/>
  <c r="AF160" i="19"/>
  <c r="AG160" i="19"/>
  <c r="AH160" i="19"/>
  <c r="AI160" i="19"/>
  <c r="AJ160" i="19"/>
  <c r="AK160" i="19"/>
  <c r="AL160" i="19"/>
  <c r="AM160" i="19"/>
  <c r="AN160" i="19"/>
  <c r="L159" i="19"/>
  <c r="M159" i="19"/>
  <c r="N159" i="19"/>
  <c r="O159" i="19"/>
  <c r="P159" i="19"/>
  <c r="Q159" i="19"/>
  <c r="R159" i="19"/>
  <c r="S159" i="19"/>
  <c r="T159" i="19"/>
  <c r="U159" i="19"/>
  <c r="V159" i="19"/>
  <c r="W159" i="19"/>
  <c r="X159" i="19"/>
  <c r="Y159" i="19"/>
  <c r="Z159" i="19"/>
  <c r="AA159" i="19"/>
  <c r="AB159" i="19"/>
  <c r="AC159" i="19"/>
  <c r="AD159" i="19"/>
  <c r="AE159" i="19"/>
  <c r="AF159" i="19"/>
  <c r="AG159" i="19"/>
  <c r="AH159" i="19"/>
  <c r="AI159" i="19"/>
  <c r="AJ159" i="19"/>
  <c r="AK159" i="19"/>
  <c r="AL159" i="19"/>
  <c r="AM159" i="19"/>
  <c r="AN159" i="19"/>
  <c r="L158" i="19"/>
  <c r="M158" i="19"/>
  <c r="N158" i="19"/>
  <c r="O158" i="19"/>
  <c r="P158" i="19"/>
  <c r="Q158" i="19"/>
  <c r="R158" i="19"/>
  <c r="S158" i="19"/>
  <c r="T158" i="19"/>
  <c r="U158" i="19"/>
  <c r="V158" i="19"/>
  <c r="W158" i="19"/>
  <c r="X158" i="19"/>
  <c r="Y158" i="19"/>
  <c r="Z158" i="19"/>
  <c r="AA158" i="19"/>
  <c r="AB158" i="19"/>
  <c r="AC158" i="19"/>
  <c r="AD158" i="19"/>
  <c r="AE158" i="19"/>
  <c r="AF158" i="19"/>
  <c r="AG158" i="19"/>
  <c r="AH158" i="19"/>
  <c r="AI158" i="19"/>
  <c r="AJ158" i="19"/>
  <c r="AK158" i="19"/>
  <c r="AL158" i="19"/>
  <c r="AM158" i="19"/>
  <c r="AN158" i="19"/>
  <c r="L157" i="19"/>
  <c r="M157" i="19"/>
  <c r="N157" i="19"/>
  <c r="O157" i="19"/>
  <c r="P157" i="19"/>
  <c r="Q157" i="19"/>
  <c r="R157" i="19"/>
  <c r="S157" i="19"/>
  <c r="T157" i="19"/>
  <c r="U157" i="19"/>
  <c r="V157" i="19"/>
  <c r="W157" i="19"/>
  <c r="X157" i="19"/>
  <c r="Y157" i="19"/>
  <c r="Z157" i="19"/>
  <c r="AA157" i="19"/>
  <c r="AB157" i="19"/>
  <c r="AC157" i="19"/>
  <c r="AD157" i="19"/>
  <c r="AE157" i="19"/>
  <c r="AF157" i="19"/>
  <c r="AG157" i="19"/>
  <c r="AH157" i="19"/>
  <c r="AI157" i="19"/>
  <c r="AJ157" i="19"/>
  <c r="AK157" i="19"/>
  <c r="AL157" i="19"/>
  <c r="AM157" i="19"/>
  <c r="AN157" i="19"/>
  <c r="L156" i="19"/>
  <c r="M156" i="19"/>
  <c r="N156" i="19"/>
  <c r="O156" i="19"/>
  <c r="P156" i="19"/>
  <c r="Q156" i="19"/>
  <c r="R156" i="19"/>
  <c r="S156" i="19"/>
  <c r="T156" i="19"/>
  <c r="U156" i="19"/>
  <c r="V156" i="19"/>
  <c r="W156" i="19"/>
  <c r="X156" i="19"/>
  <c r="Y156" i="19"/>
  <c r="Z156" i="19"/>
  <c r="AA156" i="19"/>
  <c r="AB156" i="19"/>
  <c r="AC156" i="19"/>
  <c r="AD156" i="19"/>
  <c r="AE156" i="19"/>
  <c r="AF156" i="19"/>
  <c r="AG156" i="19"/>
  <c r="AH156" i="19"/>
  <c r="AI156" i="19"/>
  <c r="AJ156" i="19"/>
  <c r="AK156" i="19"/>
  <c r="AL156" i="19"/>
  <c r="AM156" i="19"/>
  <c r="AN156" i="19"/>
  <c r="L155" i="19"/>
  <c r="M155" i="19"/>
  <c r="N155" i="19"/>
  <c r="O155" i="19"/>
  <c r="P155" i="19"/>
  <c r="Q155" i="19"/>
  <c r="R155" i="19"/>
  <c r="S155" i="19"/>
  <c r="T155" i="19"/>
  <c r="U155" i="19"/>
  <c r="V155" i="19"/>
  <c r="W155" i="19"/>
  <c r="X155" i="19"/>
  <c r="Y155" i="19"/>
  <c r="Z155" i="19"/>
  <c r="AA155" i="19"/>
  <c r="AB155" i="19"/>
  <c r="AC155" i="19"/>
  <c r="AD155" i="19"/>
  <c r="AE155" i="19"/>
  <c r="AF155" i="19"/>
  <c r="AG155" i="19"/>
  <c r="AH155" i="19"/>
  <c r="AI155" i="19"/>
  <c r="AJ155" i="19"/>
  <c r="AK155" i="19"/>
  <c r="AL155" i="19"/>
  <c r="AM155" i="19"/>
  <c r="AN155" i="19"/>
  <c r="L154" i="19"/>
  <c r="M154" i="19"/>
  <c r="N154" i="19"/>
  <c r="O154" i="19"/>
  <c r="P154" i="19"/>
  <c r="Q154" i="19"/>
  <c r="R154" i="19"/>
  <c r="S154" i="19"/>
  <c r="T154" i="19"/>
  <c r="U154" i="19"/>
  <c r="V154" i="19"/>
  <c r="W154" i="19"/>
  <c r="X154" i="19"/>
  <c r="Y154" i="19"/>
  <c r="Z154" i="19"/>
  <c r="AA154" i="19"/>
  <c r="AB154" i="19"/>
  <c r="AC154" i="19"/>
  <c r="AD154" i="19"/>
  <c r="AE154" i="19"/>
  <c r="AF154" i="19"/>
  <c r="AG154" i="19"/>
  <c r="AH154" i="19"/>
  <c r="AI154" i="19"/>
  <c r="AJ154" i="19"/>
  <c r="AK154" i="19"/>
  <c r="AL154" i="19"/>
  <c r="AM154" i="19"/>
  <c r="AN154" i="19"/>
  <c r="L153" i="19"/>
  <c r="M153" i="19"/>
  <c r="N153" i="19"/>
  <c r="O153" i="19"/>
  <c r="P153" i="19"/>
  <c r="Q153" i="19"/>
  <c r="R153" i="19"/>
  <c r="S153" i="19"/>
  <c r="T153" i="19"/>
  <c r="U153" i="19"/>
  <c r="V153" i="19"/>
  <c r="W153" i="19"/>
  <c r="X153" i="19"/>
  <c r="Y153" i="19"/>
  <c r="Z153" i="19"/>
  <c r="AA153" i="19"/>
  <c r="AB153" i="19"/>
  <c r="AC153" i="19"/>
  <c r="AD153" i="19"/>
  <c r="AE153" i="19"/>
  <c r="AF153" i="19"/>
  <c r="AG153" i="19"/>
  <c r="AH153" i="19"/>
  <c r="AI153" i="19"/>
  <c r="AJ153" i="19"/>
  <c r="AK153" i="19"/>
  <c r="AL153" i="19"/>
  <c r="AM153" i="19"/>
  <c r="AN153" i="19"/>
  <c r="L152" i="19"/>
  <c r="M152" i="19"/>
  <c r="N152" i="19"/>
  <c r="O152" i="19"/>
  <c r="P152" i="19"/>
  <c r="Q152" i="19"/>
  <c r="R152" i="19"/>
  <c r="S152" i="19"/>
  <c r="T152" i="19"/>
  <c r="U152" i="19"/>
  <c r="V152" i="19"/>
  <c r="W152" i="19"/>
  <c r="X152" i="19"/>
  <c r="Y152" i="19"/>
  <c r="Z152" i="19"/>
  <c r="AA152" i="19"/>
  <c r="AB152" i="19"/>
  <c r="AC152" i="19"/>
  <c r="AD152" i="19"/>
  <c r="AE152" i="19"/>
  <c r="AF152" i="19"/>
  <c r="AG152" i="19"/>
  <c r="AH152" i="19"/>
  <c r="AI152" i="19"/>
  <c r="AJ152" i="19"/>
  <c r="AK152" i="19"/>
  <c r="AL152" i="19"/>
  <c r="AM152" i="19"/>
  <c r="AN152" i="19"/>
  <c r="L151" i="19"/>
  <c r="M151" i="19"/>
  <c r="N151" i="19"/>
  <c r="O151" i="19"/>
  <c r="P151" i="19"/>
  <c r="Q151" i="19"/>
  <c r="R151" i="19"/>
  <c r="S151" i="19"/>
  <c r="T151" i="19"/>
  <c r="U151" i="19"/>
  <c r="V151" i="19"/>
  <c r="W151" i="19"/>
  <c r="X151" i="19"/>
  <c r="Y151" i="19"/>
  <c r="Z151" i="19"/>
  <c r="AA151" i="19"/>
  <c r="AB151" i="19"/>
  <c r="AC151" i="19"/>
  <c r="AD151" i="19"/>
  <c r="AE151" i="19"/>
  <c r="AF151" i="19"/>
  <c r="AG151" i="19"/>
  <c r="AH151" i="19"/>
  <c r="AI151" i="19"/>
  <c r="AJ151" i="19"/>
  <c r="AK151" i="19"/>
  <c r="AL151" i="19"/>
  <c r="AM151" i="19"/>
  <c r="AN151" i="19"/>
  <c r="L150" i="19"/>
  <c r="M150" i="19"/>
  <c r="N150" i="19"/>
  <c r="O150" i="19"/>
  <c r="P150" i="19"/>
  <c r="Q150" i="19"/>
  <c r="R150" i="19"/>
  <c r="S150" i="19"/>
  <c r="T150" i="19"/>
  <c r="U150" i="19"/>
  <c r="V150" i="19"/>
  <c r="W150" i="19"/>
  <c r="X150" i="19"/>
  <c r="Y150" i="19"/>
  <c r="Z150" i="19"/>
  <c r="AA150" i="19"/>
  <c r="AB150" i="19"/>
  <c r="AC150" i="19"/>
  <c r="AD150" i="19"/>
  <c r="AE150" i="19"/>
  <c r="AF150" i="19"/>
  <c r="AG150" i="19"/>
  <c r="AH150" i="19"/>
  <c r="AI150" i="19"/>
  <c r="AJ150" i="19"/>
  <c r="AK150" i="19"/>
  <c r="AL150" i="19"/>
  <c r="AM150" i="19"/>
  <c r="AN150" i="19"/>
  <c r="L149" i="19"/>
  <c r="M149" i="19"/>
  <c r="N149" i="19"/>
  <c r="O149" i="19"/>
  <c r="P149" i="19"/>
  <c r="Q149" i="19"/>
  <c r="R149" i="19"/>
  <c r="S149" i="19"/>
  <c r="T149" i="19"/>
  <c r="U149" i="19"/>
  <c r="V149" i="19"/>
  <c r="W149" i="19"/>
  <c r="X149" i="19"/>
  <c r="Y149" i="19"/>
  <c r="Z149" i="19"/>
  <c r="AA149" i="19"/>
  <c r="AB149" i="19"/>
  <c r="AC149" i="19"/>
  <c r="AD149" i="19"/>
  <c r="AE149" i="19"/>
  <c r="AF149" i="19"/>
  <c r="AG149" i="19"/>
  <c r="AH149" i="19"/>
  <c r="AI149" i="19"/>
  <c r="AJ149" i="19"/>
  <c r="AK149" i="19"/>
  <c r="AL149" i="19"/>
  <c r="AM149" i="19"/>
  <c r="AN149" i="19"/>
  <c r="L148" i="19"/>
  <c r="M148" i="19"/>
  <c r="N148" i="19"/>
  <c r="O148" i="19"/>
  <c r="P148" i="19"/>
  <c r="Q148" i="19"/>
  <c r="R148" i="19"/>
  <c r="S148" i="19"/>
  <c r="T148" i="19"/>
  <c r="U148" i="19"/>
  <c r="V148" i="19"/>
  <c r="W148" i="19"/>
  <c r="X148" i="19"/>
  <c r="Y148" i="19"/>
  <c r="Z148" i="19"/>
  <c r="AA148" i="19"/>
  <c r="AB148" i="19"/>
  <c r="AC148" i="19"/>
  <c r="AD148" i="19"/>
  <c r="AE148" i="19"/>
  <c r="AF148" i="19"/>
  <c r="AG148" i="19"/>
  <c r="AH148" i="19"/>
  <c r="AI148" i="19"/>
  <c r="AJ148" i="19"/>
  <c r="AK148" i="19"/>
  <c r="AL148" i="19"/>
  <c r="AM148" i="19"/>
  <c r="AN148" i="19"/>
  <c r="L147" i="19"/>
  <c r="M147" i="19"/>
  <c r="N147" i="19"/>
  <c r="O147" i="19"/>
  <c r="P147" i="19"/>
  <c r="Q147" i="19"/>
  <c r="R147" i="19"/>
  <c r="S147" i="19"/>
  <c r="T147" i="19"/>
  <c r="U147" i="19"/>
  <c r="V147" i="19"/>
  <c r="W147" i="19"/>
  <c r="X147" i="19"/>
  <c r="Y147" i="19"/>
  <c r="Z147" i="19"/>
  <c r="AA147" i="19"/>
  <c r="AB147" i="19"/>
  <c r="AC147" i="19"/>
  <c r="AD147" i="19"/>
  <c r="AE147" i="19"/>
  <c r="AF147" i="19"/>
  <c r="AG147" i="19"/>
  <c r="AH147" i="19"/>
  <c r="AI147" i="19"/>
  <c r="AJ147" i="19"/>
  <c r="AK147" i="19"/>
  <c r="AL147" i="19"/>
  <c r="AM147" i="19"/>
  <c r="AN147" i="19"/>
  <c r="L146" i="19"/>
  <c r="M146" i="19"/>
  <c r="N146" i="19"/>
  <c r="O146" i="19"/>
  <c r="P146" i="19"/>
  <c r="Q146" i="19"/>
  <c r="R146" i="19"/>
  <c r="S146" i="19"/>
  <c r="T146" i="19"/>
  <c r="U146" i="19"/>
  <c r="V146" i="19"/>
  <c r="W146" i="19"/>
  <c r="X146" i="19"/>
  <c r="Y146" i="19"/>
  <c r="Z146" i="19"/>
  <c r="AA146" i="19"/>
  <c r="AB146" i="19"/>
  <c r="AC146" i="19"/>
  <c r="AD146" i="19"/>
  <c r="AE146" i="19"/>
  <c r="AF146" i="19"/>
  <c r="AG146" i="19"/>
  <c r="AH146" i="19"/>
  <c r="AI146" i="19"/>
  <c r="AJ146" i="19"/>
  <c r="AK146" i="19"/>
  <c r="AL146" i="19"/>
  <c r="AM146" i="19"/>
  <c r="AN146" i="19"/>
  <c r="L145" i="19"/>
  <c r="M145" i="19"/>
  <c r="N145" i="19"/>
  <c r="O145" i="19"/>
  <c r="P145" i="19"/>
  <c r="Q145" i="19"/>
  <c r="R145" i="19"/>
  <c r="S145" i="19"/>
  <c r="T145" i="19"/>
  <c r="U145" i="19"/>
  <c r="V145" i="19"/>
  <c r="W145" i="19"/>
  <c r="X145" i="19"/>
  <c r="Y145" i="19"/>
  <c r="Z145" i="19"/>
  <c r="AA145" i="19"/>
  <c r="AB145" i="19"/>
  <c r="AC145" i="19"/>
  <c r="AD145" i="19"/>
  <c r="AE145" i="19"/>
  <c r="AF145" i="19"/>
  <c r="AG145" i="19"/>
  <c r="AH145" i="19"/>
  <c r="AI145" i="19"/>
  <c r="AJ145" i="19"/>
  <c r="AK145" i="19"/>
  <c r="AL145" i="19"/>
  <c r="AM145" i="19"/>
  <c r="AN145" i="19"/>
  <c r="L144" i="19"/>
  <c r="M144" i="19"/>
  <c r="N144" i="19"/>
  <c r="O144" i="19"/>
  <c r="P144" i="19"/>
  <c r="Q144" i="19"/>
  <c r="R144" i="19"/>
  <c r="S144" i="19"/>
  <c r="T144" i="19"/>
  <c r="U144" i="19"/>
  <c r="V144" i="19"/>
  <c r="W144" i="19"/>
  <c r="X144" i="19"/>
  <c r="Y144" i="19"/>
  <c r="Z144" i="19"/>
  <c r="AA144" i="19"/>
  <c r="AB144" i="19"/>
  <c r="AC144" i="19"/>
  <c r="AD144" i="19"/>
  <c r="AE144" i="19"/>
  <c r="AF144" i="19"/>
  <c r="AG144" i="19"/>
  <c r="AH144" i="19"/>
  <c r="AI144" i="19"/>
  <c r="AJ144" i="19"/>
  <c r="AK144" i="19"/>
  <c r="AL144" i="19"/>
  <c r="AM144" i="19"/>
  <c r="AN144" i="19"/>
  <c r="L143" i="19"/>
  <c r="M143" i="19"/>
  <c r="N143" i="19"/>
  <c r="O143" i="19"/>
  <c r="P143" i="19"/>
  <c r="Q143" i="19"/>
  <c r="R143" i="19"/>
  <c r="S143" i="19"/>
  <c r="T143" i="19"/>
  <c r="U143" i="19"/>
  <c r="V143" i="19"/>
  <c r="W143" i="19"/>
  <c r="X143" i="19"/>
  <c r="Y143" i="19"/>
  <c r="Z143" i="19"/>
  <c r="AA143" i="19"/>
  <c r="AB143" i="19"/>
  <c r="AC143" i="19"/>
  <c r="AD143" i="19"/>
  <c r="AE143" i="19"/>
  <c r="AF143" i="19"/>
  <c r="AG143" i="19"/>
  <c r="AH143" i="19"/>
  <c r="AI143" i="19"/>
  <c r="AJ143" i="19"/>
  <c r="AK143" i="19"/>
  <c r="AL143" i="19"/>
  <c r="AM143" i="19"/>
  <c r="AN143" i="19"/>
  <c r="L142" i="19"/>
  <c r="M142" i="19"/>
  <c r="N142" i="19"/>
  <c r="O142" i="19"/>
  <c r="P142" i="19"/>
  <c r="Q142" i="19"/>
  <c r="R142" i="19"/>
  <c r="S142" i="19"/>
  <c r="T142" i="19"/>
  <c r="U142" i="19"/>
  <c r="V142" i="19"/>
  <c r="W142" i="19"/>
  <c r="X142" i="19"/>
  <c r="Y142" i="19"/>
  <c r="Z142" i="19"/>
  <c r="AA142" i="19"/>
  <c r="AB142" i="19"/>
  <c r="AC142" i="19"/>
  <c r="AD142" i="19"/>
  <c r="AE142" i="19"/>
  <c r="AF142" i="19"/>
  <c r="AG142" i="19"/>
  <c r="AH142" i="19"/>
  <c r="AI142" i="19"/>
  <c r="AJ142" i="19"/>
  <c r="AK142" i="19"/>
  <c r="AL142" i="19"/>
  <c r="AM142" i="19"/>
  <c r="AN142" i="19"/>
  <c r="L141" i="19"/>
  <c r="M141" i="19"/>
  <c r="N141" i="19"/>
  <c r="O141" i="19"/>
  <c r="P141" i="19"/>
  <c r="Q141" i="19"/>
  <c r="R141" i="19"/>
  <c r="S141" i="19"/>
  <c r="T141" i="19"/>
  <c r="U141" i="19"/>
  <c r="V141" i="19"/>
  <c r="W141" i="19"/>
  <c r="X141" i="19"/>
  <c r="Y141" i="19"/>
  <c r="Z141" i="19"/>
  <c r="AA141" i="19"/>
  <c r="AB141" i="19"/>
  <c r="AC141" i="19"/>
  <c r="AD141" i="19"/>
  <c r="AE141" i="19"/>
  <c r="AF141" i="19"/>
  <c r="AG141" i="19"/>
  <c r="AH141" i="19"/>
  <c r="AI141" i="19"/>
  <c r="AJ141" i="19"/>
  <c r="AK141" i="19"/>
  <c r="AL141" i="19"/>
  <c r="AM141" i="19"/>
  <c r="AN141" i="19"/>
  <c r="L140" i="19"/>
  <c r="M140" i="19"/>
  <c r="N140" i="19"/>
  <c r="O140" i="19"/>
  <c r="P140" i="19"/>
  <c r="Q140" i="19"/>
  <c r="R140" i="19"/>
  <c r="S140" i="19"/>
  <c r="T140" i="19"/>
  <c r="U140" i="19"/>
  <c r="V140" i="19"/>
  <c r="W140" i="19"/>
  <c r="X140" i="19"/>
  <c r="Y140" i="19"/>
  <c r="Z140" i="19"/>
  <c r="AA140" i="19"/>
  <c r="AB140" i="19"/>
  <c r="AC140" i="19"/>
  <c r="AD140" i="19"/>
  <c r="AE140" i="19"/>
  <c r="AF140" i="19"/>
  <c r="AG140" i="19"/>
  <c r="AH140" i="19"/>
  <c r="AI140" i="19"/>
  <c r="AJ140" i="19"/>
  <c r="AK140" i="19"/>
  <c r="AL140" i="19"/>
  <c r="AM140" i="19"/>
  <c r="AN140" i="19"/>
  <c r="L139" i="19"/>
  <c r="M139" i="19"/>
  <c r="N139" i="19"/>
  <c r="O139" i="19"/>
  <c r="P139" i="19"/>
  <c r="Q139" i="19"/>
  <c r="R139" i="19"/>
  <c r="S139" i="19"/>
  <c r="T139" i="19"/>
  <c r="U139" i="19"/>
  <c r="V139" i="19"/>
  <c r="W139" i="19"/>
  <c r="X139" i="19"/>
  <c r="Y139" i="19"/>
  <c r="Z139" i="19"/>
  <c r="AA139" i="19"/>
  <c r="AB139" i="19"/>
  <c r="AC139" i="19"/>
  <c r="AD139" i="19"/>
  <c r="AE139" i="19"/>
  <c r="AF139" i="19"/>
  <c r="AG139" i="19"/>
  <c r="AH139" i="19"/>
  <c r="AI139" i="19"/>
  <c r="AJ139" i="19"/>
  <c r="AK139" i="19"/>
  <c r="AL139" i="19"/>
  <c r="AM139" i="19"/>
  <c r="AN139" i="19"/>
  <c r="L138" i="19"/>
  <c r="M138" i="19"/>
  <c r="N138" i="19"/>
  <c r="O138" i="19"/>
  <c r="P138" i="19"/>
  <c r="Q138" i="19"/>
  <c r="R138" i="19"/>
  <c r="S138" i="19"/>
  <c r="T138" i="19"/>
  <c r="U138" i="19"/>
  <c r="V138" i="19"/>
  <c r="W138" i="19"/>
  <c r="X138" i="19"/>
  <c r="Y138" i="19"/>
  <c r="Z138" i="19"/>
  <c r="AA138" i="19"/>
  <c r="AB138" i="19"/>
  <c r="AC138" i="19"/>
  <c r="AD138" i="19"/>
  <c r="AE138" i="19"/>
  <c r="AF138" i="19"/>
  <c r="AG138" i="19"/>
  <c r="AH138" i="19"/>
  <c r="AI138" i="19"/>
  <c r="AJ138" i="19"/>
  <c r="AK138" i="19"/>
  <c r="AL138" i="19"/>
  <c r="AM138" i="19"/>
  <c r="AN138" i="19"/>
  <c r="L137" i="19"/>
  <c r="M137" i="19"/>
  <c r="N137" i="19"/>
  <c r="O137" i="19"/>
  <c r="P137" i="19"/>
  <c r="Q137" i="19"/>
  <c r="R137" i="19"/>
  <c r="S137" i="19"/>
  <c r="T137" i="19"/>
  <c r="U137" i="19"/>
  <c r="V137" i="19"/>
  <c r="W137" i="19"/>
  <c r="X137" i="19"/>
  <c r="Y137" i="19"/>
  <c r="Z137" i="19"/>
  <c r="AA137" i="19"/>
  <c r="AB137" i="19"/>
  <c r="AC137" i="19"/>
  <c r="AD137" i="19"/>
  <c r="AE137" i="19"/>
  <c r="AF137" i="19"/>
  <c r="AG137" i="19"/>
  <c r="AH137" i="19"/>
  <c r="AI137" i="19"/>
  <c r="AJ137" i="19"/>
  <c r="AK137" i="19"/>
  <c r="AL137" i="19"/>
  <c r="AM137" i="19"/>
  <c r="AN137" i="19"/>
  <c r="L136" i="19"/>
  <c r="M136" i="19"/>
  <c r="N136" i="19"/>
  <c r="O136" i="19"/>
  <c r="P136" i="19"/>
  <c r="Q136" i="19"/>
  <c r="R136" i="19"/>
  <c r="S136" i="19"/>
  <c r="T136" i="19"/>
  <c r="U136" i="19"/>
  <c r="V136" i="19"/>
  <c r="W136" i="19"/>
  <c r="X136" i="19"/>
  <c r="Y136" i="19"/>
  <c r="Z136" i="19"/>
  <c r="AA136" i="19"/>
  <c r="AB136" i="19"/>
  <c r="AC136" i="19"/>
  <c r="AD136" i="19"/>
  <c r="AE136" i="19"/>
  <c r="AF136" i="19"/>
  <c r="AG136" i="19"/>
  <c r="AH136" i="19"/>
  <c r="AI136" i="19"/>
  <c r="AJ136" i="19"/>
  <c r="AK136" i="19"/>
  <c r="AL136" i="19"/>
  <c r="AM136" i="19"/>
  <c r="AN136" i="19"/>
  <c r="L135" i="19"/>
  <c r="M135" i="19"/>
  <c r="N135" i="19"/>
  <c r="O135" i="19"/>
  <c r="P135" i="19"/>
  <c r="Q135" i="19"/>
  <c r="R135" i="19"/>
  <c r="S135" i="19"/>
  <c r="T135" i="19"/>
  <c r="U135" i="19"/>
  <c r="V135" i="19"/>
  <c r="W135" i="19"/>
  <c r="X135" i="19"/>
  <c r="Y135" i="19"/>
  <c r="Z135" i="19"/>
  <c r="AA135" i="19"/>
  <c r="AB135" i="19"/>
  <c r="AC135" i="19"/>
  <c r="AD135" i="19"/>
  <c r="AE135" i="19"/>
  <c r="AF135" i="19"/>
  <c r="AG135" i="19"/>
  <c r="AH135" i="19"/>
  <c r="AI135" i="19"/>
  <c r="AJ135" i="19"/>
  <c r="AK135" i="19"/>
  <c r="AL135" i="19"/>
  <c r="AM135" i="19"/>
  <c r="AN135" i="19"/>
  <c r="L134" i="19"/>
  <c r="M134" i="19"/>
  <c r="N134" i="19"/>
  <c r="O134" i="19"/>
  <c r="P134" i="19"/>
  <c r="Q134" i="19"/>
  <c r="R134" i="19"/>
  <c r="S134" i="19"/>
  <c r="T134" i="19"/>
  <c r="U134" i="19"/>
  <c r="V134" i="19"/>
  <c r="W134" i="19"/>
  <c r="X134" i="19"/>
  <c r="Y134" i="19"/>
  <c r="Z134" i="19"/>
  <c r="AA134" i="19"/>
  <c r="AB134" i="19"/>
  <c r="AC134" i="19"/>
  <c r="AD134" i="19"/>
  <c r="AE134" i="19"/>
  <c r="AF134" i="19"/>
  <c r="AG134" i="19"/>
  <c r="AH134" i="19"/>
  <c r="AI134" i="19"/>
  <c r="AJ134" i="19"/>
  <c r="AK134" i="19"/>
  <c r="AL134" i="19"/>
  <c r="AM134" i="19"/>
  <c r="AN134" i="19"/>
  <c r="L133" i="19"/>
  <c r="M133" i="19"/>
  <c r="N133" i="19"/>
  <c r="O133" i="19"/>
  <c r="P133" i="19"/>
  <c r="Q133" i="19"/>
  <c r="R133" i="19"/>
  <c r="S133" i="19"/>
  <c r="T133" i="19"/>
  <c r="U133" i="19"/>
  <c r="V133" i="19"/>
  <c r="W133" i="19"/>
  <c r="X133" i="19"/>
  <c r="Y133" i="19"/>
  <c r="Z133" i="19"/>
  <c r="AA133" i="19"/>
  <c r="AB133" i="19"/>
  <c r="AC133" i="19"/>
  <c r="AD133" i="19"/>
  <c r="AE133" i="19"/>
  <c r="AF133" i="19"/>
  <c r="AG133" i="19"/>
  <c r="AH133" i="19"/>
  <c r="AI133" i="19"/>
  <c r="AJ133" i="19"/>
  <c r="AK133" i="19"/>
  <c r="AL133" i="19"/>
  <c r="AM133" i="19"/>
  <c r="AN133" i="19"/>
  <c r="L132" i="19"/>
  <c r="M132" i="19"/>
  <c r="N132" i="19"/>
  <c r="O132" i="19"/>
  <c r="P132" i="19"/>
  <c r="Q132" i="19"/>
  <c r="R132" i="19"/>
  <c r="S132" i="19"/>
  <c r="T132" i="19"/>
  <c r="U132" i="19"/>
  <c r="V132" i="19"/>
  <c r="W132" i="19"/>
  <c r="X132" i="19"/>
  <c r="Y132" i="19"/>
  <c r="Z132" i="19"/>
  <c r="AA132" i="19"/>
  <c r="AB132" i="19"/>
  <c r="AC132" i="19"/>
  <c r="AD132" i="19"/>
  <c r="AE132" i="19"/>
  <c r="AF132" i="19"/>
  <c r="AG132" i="19"/>
  <c r="AH132" i="19"/>
  <c r="AI132" i="19"/>
  <c r="AJ132" i="19"/>
  <c r="AK132" i="19"/>
  <c r="AL132" i="19"/>
  <c r="AM132" i="19"/>
  <c r="AN132" i="19"/>
  <c r="L131" i="19"/>
  <c r="M131" i="19"/>
  <c r="N131" i="19"/>
  <c r="O131" i="19"/>
  <c r="P131" i="19"/>
  <c r="Q131" i="19"/>
  <c r="R131" i="19"/>
  <c r="S131" i="19"/>
  <c r="T131" i="19"/>
  <c r="U131" i="19"/>
  <c r="V131" i="19"/>
  <c r="W131" i="19"/>
  <c r="X131" i="19"/>
  <c r="Y131" i="19"/>
  <c r="Z131" i="19"/>
  <c r="AA131" i="19"/>
  <c r="AB131" i="19"/>
  <c r="AC131" i="19"/>
  <c r="AD131" i="19"/>
  <c r="AE131" i="19"/>
  <c r="AF131" i="19"/>
  <c r="AG131" i="19"/>
  <c r="AH131" i="19"/>
  <c r="AI131" i="19"/>
  <c r="AJ131" i="19"/>
  <c r="AK131" i="19"/>
  <c r="AL131" i="19"/>
  <c r="AM131" i="19"/>
  <c r="AN131" i="19"/>
  <c r="L130" i="19"/>
  <c r="M130" i="19"/>
  <c r="N130" i="19"/>
  <c r="O130" i="19"/>
  <c r="P130" i="19"/>
  <c r="Q130" i="19"/>
  <c r="R130" i="19"/>
  <c r="S130" i="19"/>
  <c r="T130" i="19"/>
  <c r="U130" i="19"/>
  <c r="V130" i="19"/>
  <c r="W130" i="19"/>
  <c r="X130" i="19"/>
  <c r="Y130" i="19"/>
  <c r="Z130" i="19"/>
  <c r="AA130" i="19"/>
  <c r="AB130" i="19"/>
  <c r="AC130" i="19"/>
  <c r="AD130" i="19"/>
  <c r="AE130" i="19"/>
  <c r="AF130" i="19"/>
  <c r="AG130" i="19"/>
  <c r="AH130" i="19"/>
  <c r="AI130" i="19"/>
  <c r="AJ130" i="19"/>
  <c r="AK130" i="19"/>
  <c r="AL130" i="19"/>
  <c r="AM130" i="19"/>
  <c r="AN130" i="19"/>
  <c r="L129" i="19"/>
  <c r="M129" i="19"/>
  <c r="N129" i="19"/>
  <c r="O129" i="19"/>
  <c r="P129" i="19"/>
  <c r="Q129" i="19"/>
  <c r="R129" i="19"/>
  <c r="S129" i="19"/>
  <c r="T129" i="19"/>
  <c r="U129" i="19"/>
  <c r="V129" i="19"/>
  <c r="W129" i="19"/>
  <c r="X129" i="19"/>
  <c r="Y129" i="19"/>
  <c r="Z129" i="19"/>
  <c r="AA129" i="19"/>
  <c r="AB129" i="19"/>
  <c r="AC129" i="19"/>
  <c r="AD129" i="19"/>
  <c r="AE129" i="19"/>
  <c r="AF129" i="19"/>
  <c r="AG129" i="19"/>
  <c r="AH129" i="19"/>
  <c r="AI129" i="19"/>
  <c r="AJ129" i="19"/>
  <c r="AK129" i="19"/>
  <c r="AL129" i="19"/>
  <c r="AM129" i="19"/>
  <c r="AN129" i="19"/>
  <c r="L128" i="19"/>
  <c r="M128" i="19"/>
  <c r="N128" i="19"/>
  <c r="O128" i="19"/>
  <c r="P128" i="19"/>
  <c r="Q128" i="19"/>
  <c r="R128" i="19"/>
  <c r="S128" i="19"/>
  <c r="T128" i="19"/>
  <c r="U128" i="19"/>
  <c r="V128" i="19"/>
  <c r="W128" i="19"/>
  <c r="X128" i="19"/>
  <c r="Y128" i="19"/>
  <c r="Z128" i="19"/>
  <c r="AA128" i="19"/>
  <c r="AB128" i="19"/>
  <c r="AC128" i="19"/>
  <c r="AD128" i="19"/>
  <c r="AE128" i="19"/>
  <c r="AF128" i="19"/>
  <c r="AG128" i="19"/>
  <c r="AH128" i="19"/>
  <c r="AI128" i="19"/>
  <c r="AJ128" i="19"/>
  <c r="AK128" i="19"/>
  <c r="AL128" i="19"/>
  <c r="AM128" i="19"/>
  <c r="AN128" i="19"/>
  <c r="L127" i="19"/>
  <c r="M127" i="19"/>
  <c r="N127" i="19"/>
  <c r="O127" i="19"/>
  <c r="P127" i="19"/>
  <c r="Q127" i="19"/>
  <c r="R127" i="19"/>
  <c r="S127" i="19"/>
  <c r="T127" i="19"/>
  <c r="U127" i="19"/>
  <c r="V127" i="19"/>
  <c r="W127" i="19"/>
  <c r="X127" i="19"/>
  <c r="Y127" i="19"/>
  <c r="Z127" i="19"/>
  <c r="AA127" i="19"/>
  <c r="AB127" i="19"/>
  <c r="AC127" i="19"/>
  <c r="AD127" i="19"/>
  <c r="AE127" i="19"/>
  <c r="AF127" i="19"/>
  <c r="AG127" i="19"/>
  <c r="AH127" i="19"/>
  <c r="AI127" i="19"/>
  <c r="AJ127" i="19"/>
  <c r="AK127" i="19"/>
  <c r="AL127" i="19"/>
  <c r="AM127" i="19"/>
  <c r="AN127" i="19"/>
  <c r="L126" i="19"/>
  <c r="M126" i="19"/>
  <c r="N126" i="19"/>
  <c r="O126" i="19"/>
  <c r="P126" i="19"/>
  <c r="Q126" i="19"/>
  <c r="R126" i="19"/>
  <c r="S126" i="19"/>
  <c r="T126" i="19"/>
  <c r="U126" i="19"/>
  <c r="V126" i="19"/>
  <c r="W126" i="19"/>
  <c r="X126" i="19"/>
  <c r="Y126" i="19"/>
  <c r="Z126" i="19"/>
  <c r="AA126" i="19"/>
  <c r="AB126" i="19"/>
  <c r="AC126" i="19"/>
  <c r="AD126" i="19"/>
  <c r="AE126" i="19"/>
  <c r="AF126" i="19"/>
  <c r="AG126" i="19"/>
  <c r="AH126" i="19"/>
  <c r="AI126" i="19"/>
  <c r="AJ126" i="19"/>
  <c r="AK126" i="19"/>
  <c r="AL126" i="19"/>
  <c r="AM126" i="19"/>
  <c r="AN126" i="19"/>
  <c r="L125" i="19"/>
  <c r="M125" i="19"/>
  <c r="N125" i="19"/>
  <c r="O125" i="19"/>
  <c r="P125" i="19"/>
  <c r="Q125" i="19"/>
  <c r="R125" i="19"/>
  <c r="S125" i="19"/>
  <c r="T125" i="19"/>
  <c r="U125" i="19"/>
  <c r="V125" i="19"/>
  <c r="W125" i="19"/>
  <c r="X125" i="19"/>
  <c r="Y125" i="19"/>
  <c r="Z125" i="19"/>
  <c r="AA125" i="19"/>
  <c r="AB125" i="19"/>
  <c r="AC125" i="19"/>
  <c r="AD125" i="19"/>
  <c r="AE125" i="19"/>
  <c r="AF125" i="19"/>
  <c r="AG125" i="19"/>
  <c r="AH125" i="19"/>
  <c r="AI125" i="19"/>
  <c r="AJ125" i="19"/>
  <c r="AK125" i="19"/>
  <c r="AL125" i="19"/>
  <c r="AM125" i="19"/>
  <c r="AN125" i="19"/>
  <c r="L124" i="19"/>
  <c r="M124" i="19"/>
  <c r="N124" i="19"/>
  <c r="O124" i="19"/>
  <c r="P124" i="19"/>
  <c r="Q124" i="19"/>
  <c r="R124" i="19"/>
  <c r="S124" i="19"/>
  <c r="T124" i="19"/>
  <c r="U124" i="19"/>
  <c r="V124" i="19"/>
  <c r="W124" i="19"/>
  <c r="X124" i="19"/>
  <c r="Y124" i="19"/>
  <c r="Z124" i="19"/>
  <c r="AA124" i="19"/>
  <c r="AB124" i="19"/>
  <c r="AC124" i="19"/>
  <c r="AD124" i="19"/>
  <c r="AE124" i="19"/>
  <c r="AF124" i="19"/>
  <c r="AG124" i="19"/>
  <c r="AH124" i="19"/>
  <c r="AI124" i="19"/>
  <c r="AJ124" i="19"/>
  <c r="AK124" i="19"/>
  <c r="AL124" i="19"/>
  <c r="AM124" i="19"/>
  <c r="AN124" i="19"/>
  <c r="L123" i="19"/>
  <c r="M123" i="19"/>
  <c r="N123" i="19"/>
  <c r="O123" i="19"/>
  <c r="P123" i="19"/>
  <c r="Q123" i="19"/>
  <c r="R123" i="19"/>
  <c r="S123" i="19"/>
  <c r="T123" i="19"/>
  <c r="U123" i="19"/>
  <c r="V123" i="19"/>
  <c r="W123" i="19"/>
  <c r="X123" i="19"/>
  <c r="Y123" i="19"/>
  <c r="Z123" i="19"/>
  <c r="AA123" i="19"/>
  <c r="AB123" i="19"/>
  <c r="AC123" i="19"/>
  <c r="AD123" i="19"/>
  <c r="AE123" i="19"/>
  <c r="AF123" i="19"/>
  <c r="AG123" i="19"/>
  <c r="AH123" i="19"/>
  <c r="AI123" i="19"/>
  <c r="AJ123" i="19"/>
  <c r="AK123" i="19"/>
  <c r="AL123" i="19"/>
  <c r="AM123" i="19"/>
  <c r="AN123" i="19"/>
  <c r="L122" i="19"/>
  <c r="M122" i="19"/>
  <c r="N122" i="19"/>
  <c r="O122" i="19"/>
  <c r="P122" i="19"/>
  <c r="Q122" i="19"/>
  <c r="R122" i="19"/>
  <c r="S122" i="19"/>
  <c r="T122" i="19"/>
  <c r="U122" i="19"/>
  <c r="V122" i="19"/>
  <c r="W122" i="19"/>
  <c r="X122" i="19"/>
  <c r="Y122" i="19"/>
  <c r="Z122" i="19"/>
  <c r="AA122" i="19"/>
  <c r="AB122" i="19"/>
  <c r="AC122" i="19"/>
  <c r="AD122" i="19"/>
  <c r="AE122" i="19"/>
  <c r="AF122" i="19"/>
  <c r="AG122" i="19"/>
  <c r="AH122" i="19"/>
  <c r="AI122" i="19"/>
  <c r="AJ122" i="19"/>
  <c r="AK122" i="19"/>
  <c r="AL122" i="19"/>
  <c r="AM122" i="19"/>
  <c r="AN122" i="19"/>
  <c r="L121" i="19"/>
  <c r="M121" i="19"/>
  <c r="N121" i="19"/>
  <c r="O121" i="19"/>
  <c r="P121" i="19"/>
  <c r="Q121" i="19"/>
  <c r="R121" i="19"/>
  <c r="S121" i="19"/>
  <c r="T121" i="19"/>
  <c r="U121" i="19"/>
  <c r="V121" i="19"/>
  <c r="W121" i="19"/>
  <c r="X121" i="19"/>
  <c r="Y121" i="19"/>
  <c r="Z121" i="19"/>
  <c r="AA121" i="19"/>
  <c r="AB121" i="19"/>
  <c r="AC121" i="19"/>
  <c r="AD121" i="19"/>
  <c r="AE121" i="19"/>
  <c r="AF121" i="19"/>
  <c r="AG121" i="19"/>
  <c r="AH121" i="19"/>
  <c r="AI121" i="19"/>
  <c r="AJ121" i="19"/>
  <c r="AK121" i="19"/>
  <c r="AL121" i="19"/>
  <c r="AM121" i="19"/>
  <c r="AN121" i="19"/>
  <c r="L120" i="19"/>
  <c r="M120" i="19"/>
  <c r="N120" i="19"/>
  <c r="O120" i="19"/>
  <c r="P120" i="19"/>
  <c r="Q120" i="19"/>
  <c r="R120" i="19"/>
  <c r="S120" i="19"/>
  <c r="T120" i="19"/>
  <c r="U120" i="19"/>
  <c r="V120" i="19"/>
  <c r="W120" i="19"/>
  <c r="X120" i="19"/>
  <c r="Y120" i="19"/>
  <c r="Z120" i="19"/>
  <c r="AA120" i="19"/>
  <c r="AB120" i="19"/>
  <c r="AC120" i="19"/>
  <c r="AD120" i="19"/>
  <c r="AE120" i="19"/>
  <c r="AF120" i="19"/>
  <c r="AG120" i="19"/>
  <c r="AH120" i="19"/>
  <c r="AI120" i="19"/>
  <c r="AJ120" i="19"/>
  <c r="AK120" i="19"/>
  <c r="AL120" i="19"/>
  <c r="AM120" i="19"/>
  <c r="AN120" i="19"/>
  <c r="L119" i="19"/>
  <c r="M119" i="19"/>
  <c r="N119" i="19"/>
  <c r="O119" i="19"/>
  <c r="P119" i="19"/>
  <c r="Q119" i="19"/>
  <c r="R119" i="19"/>
  <c r="S119" i="19"/>
  <c r="T119" i="19"/>
  <c r="U119" i="19"/>
  <c r="V119" i="19"/>
  <c r="W119" i="19"/>
  <c r="X119" i="19"/>
  <c r="Y119" i="19"/>
  <c r="Z119" i="19"/>
  <c r="AA119" i="19"/>
  <c r="AB119" i="19"/>
  <c r="AC119" i="19"/>
  <c r="AD119" i="19"/>
  <c r="AE119" i="19"/>
  <c r="AF119" i="19"/>
  <c r="AG119" i="19"/>
  <c r="AH119" i="19"/>
  <c r="AI119" i="19"/>
  <c r="AJ119" i="19"/>
  <c r="AK119" i="19"/>
  <c r="AL119" i="19"/>
  <c r="AM119" i="19"/>
  <c r="AN119" i="19"/>
  <c r="L118" i="19"/>
  <c r="M118" i="19"/>
  <c r="N118" i="19"/>
  <c r="O118" i="19"/>
  <c r="P118" i="19"/>
  <c r="Q118" i="19"/>
  <c r="R118" i="19"/>
  <c r="S118" i="19"/>
  <c r="T118" i="19"/>
  <c r="U118" i="19"/>
  <c r="V118" i="19"/>
  <c r="W118" i="19"/>
  <c r="X118" i="19"/>
  <c r="Y118" i="19"/>
  <c r="Z118" i="19"/>
  <c r="AA118" i="19"/>
  <c r="AB118" i="19"/>
  <c r="AC118" i="19"/>
  <c r="AD118" i="19"/>
  <c r="AE118" i="19"/>
  <c r="AF118" i="19"/>
  <c r="AG118" i="19"/>
  <c r="AH118" i="19"/>
  <c r="AI118" i="19"/>
  <c r="AJ118" i="19"/>
  <c r="AK118" i="19"/>
  <c r="AL118" i="19"/>
  <c r="AM118" i="19"/>
  <c r="AN118" i="19"/>
  <c r="L117" i="19"/>
  <c r="M117" i="19"/>
  <c r="N117" i="19"/>
  <c r="O117" i="19"/>
  <c r="P117" i="19"/>
  <c r="Q117" i="19"/>
  <c r="R117" i="19"/>
  <c r="S117" i="19"/>
  <c r="T117" i="19"/>
  <c r="U117" i="19"/>
  <c r="V117" i="19"/>
  <c r="W117" i="19"/>
  <c r="X117" i="19"/>
  <c r="Y117" i="19"/>
  <c r="Z117" i="19"/>
  <c r="AA117" i="19"/>
  <c r="AB117" i="19"/>
  <c r="AC117" i="19"/>
  <c r="AD117" i="19"/>
  <c r="AE117" i="19"/>
  <c r="AF117" i="19"/>
  <c r="AG117" i="19"/>
  <c r="AH117" i="19"/>
  <c r="AI117" i="19"/>
  <c r="AJ117" i="19"/>
  <c r="AK117" i="19"/>
  <c r="AL117" i="19"/>
  <c r="AM117" i="19"/>
  <c r="AN117" i="19"/>
  <c r="L116" i="19"/>
  <c r="M116" i="19"/>
  <c r="N116" i="19"/>
  <c r="O116" i="19"/>
  <c r="P116" i="19"/>
  <c r="Q116" i="19"/>
  <c r="R116" i="19"/>
  <c r="S116" i="19"/>
  <c r="T116" i="19"/>
  <c r="U116" i="19"/>
  <c r="V116" i="19"/>
  <c r="W116" i="19"/>
  <c r="X116" i="19"/>
  <c r="Y116" i="19"/>
  <c r="Z116" i="19"/>
  <c r="AA116" i="19"/>
  <c r="AB116" i="19"/>
  <c r="AC116" i="19"/>
  <c r="AD116" i="19"/>
  <c r="AE116" i="19"/>
  <c r="AF116" i="19"/>
  <c r="AG116" i="19"/>
  <c r="AH116" i="19"/>
  <c r="AI116" i="19"/>
  <c r="AJ116" i="19"/>
  <c r="AK116" i="19"/>
  <c r="AL116" i="19"/>
  <c r="AM116" i="19"/>
  <c r="AN116" i="19"/>
  <c r="L115" i="19"/>
  <c r="M115" i="19"/>
  <c r="N115" i="19"/>
  <c r="O115" i="19"/>
  <c r="P115" i="19"/>
  <c r="Q115" i="19"/>
  <c r="R115" i="19"/>
  <c r="S115" i="19"/>
  <c r="T115" i="19"/>
  <c r="U115" i="19"/>
  <c r="V115" i="19"/>
  <c r="W115" i="19"/>
  <c r="X115" i="19"/>
  <c r="Y115" i="19"/>
  <c r="Z115" i="19"/>
  <c r="AA115" i="19"/>
  <c r="AB115" i="19"/>
  <c r="AC115" i="19"/>
  <c r="AD115" i="19"/>
  <c r="AE115" i="19"/>
  <c r="AF115" i="19"/>
  <c r="AG115" i="19"/>
  <c r="AH115" i="19"/>
  <c r="AI115" i="19"/>
  <c r="AJ115" i="19"/>
  <c r="AK115" i="19"/>
  <c r="AL115" i="19"/>
  <c r="AM115" i="19"/>
  <c r="AN115" i="19"/>
  <c r="L114" i="19"/>
  <c r="M114" i="19"/>
  <c r="N114" i="19"/>
  <c r="O114" i="19"/>
  <c r="P114" i="19"/>
  <c r="Q114" i="19"/>
  <c r="R114" i="19"/>
  <c r="S114" i="19"/>
  <c r="T114" i="19"/>
  <c r="U114" i="19"/>
  <c r="V114" i="19"/>
  <c r="W114" i="19"/>
  <c r="X114" i="19"/>
  <c r="Y114" i="19"/>
  <c r="Z114" i="19"/>
  <c r="AA114" i="19"/>
  <c r="AB114" i="19"/>
  <c r="AC114" i="19"/>
  <c r="AD114" i="19"/>
  <c r="AE114" i="19"/>
  <c r="AF114" i="19"/>
  <c r="AG114" i="19"/>
  <c r="AH114" i="19"/>
  <c r="AI114" i="19"/>
  <c r="AJ114" i="19"/>
  <c r="AK114" i="19"/>
  <c r="AL114" i="19"/>
  <c r="AM114" i="19"/>
  <c r="AN114" i="19"/>
  <c r="L113" i="19"/>
  <c r="M113" i="19"/>
  <c r="N113" i="19"/>
  <c r="O113" i="19"/>
  <c r="P113" i="19"/>
  <c r="Q113" i="19"/>
  <c r="R113" i="19"/>
  <c r="S113" i="19"/>
  <c r="T113" i="19"/>
  <c r="U113" i="19"/>
  <c r="V113" i="19"/>
  <c r="W113" i="19"/>
  <c r="X113" i="19"/>
  <c r="Y113" i="19"/>
  <c r="Z113" i="19"/>
  <c r="AA113" i="19"/>
  <c r="AB113" i="19"/>
  <c r="AC113" i="19"/>
  <c r="AD113" i="19"/>
  <c r="AE113" i="19"/>
  <c r="AF113" i="19"/>
  <c r="AG113" i="19"/>
  <c r="AH113" i="19"/>
  <c r="AI113" i="19"/>
  <c r="AJ113" i="19"/>
  <c r="AK113" i="19"/>
  <c r="AL113" i="19"/>
  <c r="AM113" i="19"/>
  <c r="AN113" i="19"/>
  <c r="L112" i="19"/>
  <c r="M112" i="19"/>
  <c r="N112" i="19"/>
  <c r="O112" i="19"/>
  <c r="P112" i="19"/>
  <c r="Q112" i="19"/>
  <c r="R112" i="19"/>
  <c r="S112" i="19"/>
  <c r="T112" i="19"/>
  <c r="U112" i="19"/>
  <c r="V112" i="19"/>
  <c r="W112" i="19"/>
  <c r="X112" i="19"/>
  <c r="Y112" i="19"/>
  <c r="Z112" i="19"/>
  <c r="AA112" i="19"/>
  <c r="AB112" i="19"/>
  <c r="AC112" i="19"/>
  <c r="AD112" i="19"/>
  <c r="AE112" i="19"/>
  <c r="AF112" i="19"/>
  <c r="AG112" i="19"/>
  <c r="AH112" i="19"/>
  <c r="AI112" i="19"/>
  <c r="AJ112" i="19"/>
  <c r="AK112" i="19"/>
  <c r="AL112" i="19"/>
  <c r="AM112" i="19"/>
  <c r="AN112" i="19"/>
  <c r="L111" i="19"/>
  <c r="M111" i="19"/>
  <c r="N111" i="19"/>
  <c r="O111" i="19"/>
  <c r="P111" i="19"/>
  <c r="Q111" i="19"/>
  <c r="R111" i="19"/>
  <c r="S111" i="19"/>
  <c r="T111" i="19"/>
  <c r="U111" i="19"/>
  <c r="V111" i="19"/>
  <c r="W111" i="19"/>
  <c r="X111" i="19"/>
  <c r="Y111" i="19"/>
  <c r="Z111" i="19"/>
  <c r="AA111" i="19"/>
  <c r="AB111" i="19"/>
  <c r="AC111" i="19"/>
  <c r="AD111" i="19"/>
  <c r="AE111" i="19"/>
  <c r="AF111" i="19"/>
  <c r="AG111" i="19"/>
  <c r="AH111" i="19"/>
  <c r="AI111" i="19"/>
  <c r="AJ111" i="19"/>
  <c r="AK111" i="19"/>
  <c r="AL111" i="19"/>
  <c r="AM111" i="19"/>
  <c r="AN111" i="19"/>
  <c r="L110" i="19"/>
  <c r="M110" i="19"/>
  <c r="N110" i="19"/>
  <c r="O110" i="19"/>
  <c r="P110" i="19"/>
  <c r="Q110" i="19"/>
  <c r="R110" i="19"/>
  <c r="S110" i="19"/>
  <c r="T110" i="19"/>
  <c r="U110" i="19"/>
  <c r="V110" i="19"/>
  <c r="W110" i="19"/>
  <c r="X110" i="19"/>
  <c r="Y110" i="19"/>
  <c r="Z110" i="19"/>
  <c r="AA110" i="19"/>
  <c r="AB110" i="19"/>
  <c r="AC110" i="19"/>
  <c r="AD110" i="19"/>
  <c r="AE110" i="19"/>
  <c r="AF110" i="19"/>
  <c r="AG110" i="19"/>
  <c r="AH110" i="19"/>
  <c r="AI110" i="19"/>
  <c r="AJ110" i="19"/>
  <c r="AK110" i="19"/>
  <c r="AL110" i="19"/>
  <c r="AM110" i="19"/>
  <c r="AN110" i="19"/>
  <c r="L109" i="19"/>
  <c r="M109" i="19"/>
  <c r="N109" i="19"/>
  <c r="O109" i="19"/>
  <c r="P109" i="19"/>
  <c r="Q109" i="19"/>
  <c r="R109" i="19"/>
  <c r="S109" i="19"/>
  <c r="T109" i="19"/>
  <c r="U109" i="19"/>
  <c r="V109" i="19"/>
  <c r="W109" i="19"/>
  <c r="X109" i="19"/>
  <c r="Y109" i="19"/>
  <c r="Z109" i="19"/>
  <c r="AA109" i="19"/>
  <c r="AB109" i="19"/>
  <c r="AC109" i="19"/>
  <c r="AD109" i="19"/>
  <c r="AE109" i="19"/>
  <c r="AF109" i="19"/>
  <c r="AG109" i="19"/>
  <c r="AH109" i="19"/>
  <c r="AI109" i="19"/>
  <c r="AJ109" i="19"/>
  <c r="AK109" i="19"/>
  <c r="AL109" i="19"/>
  <c r="AM109" i="19"/>
  <c r="AN109" i="19"/>
  <c r="L108" i="19"/>
  <c r="M108" i="19"/>
  <c r="N108" i="19"/>
  <c r="O108" i="19"/>
  <c r="P108" i="19"/>
  <c r="Q108" i="19"/>
  <c r="R108" i="19"/>
  <c r="S108" i="19"/>
  <c r="T108" i="19"/>
  <c r="U108" i="19"/>
  <c r="V108" i="19"/>
  <c r="W108" i="19"/>
  <c r="X108" i="19"/>
  <c r="Y108" i="19"/>
  <c r="Z108" i="19"/>
  <c r="AA108" i="19"/>
  <c r="AB108" i="19"/>
  <c r="AC108" i="19"/>
  <c r="AD108" i="19"/>
  <c r="AE108" i="19"/>
  <c r="AF108" i="19"/>
  <c r="AG108" i="19"/>
  <c r="AH108" i="19"/>
  <c r="AI108" i="19"/>
  <c r="AJ108" i="19"/>
  <c r="AK108" i="19"/>
  <c r="AL108" i="19"/>
  <c r="AM108" i="19"/>
  <c r="AN108" i="19"/>
  <c r="L107" i="19"/>
  <c r="M107" i="19"/>
  <c r="N107" i="19"/>
  <c r="O107" i="19"/>
  <c r="P107" i="19"/>
  <c r="Q107" i="19"/>
  <c r="R107" i="19"/>
  <c r="S107" i="19"/>
  <c r="T107" i="19"/>
  <c r="U107" i="19"/>
  <c r="V107" i="19"/>
  <c r="W107" i="19"/>
  <c r="X107" i="19"/>
  <c r="Y107" i="19"/>
  <c r="Z107" i="19"/>
  <c r="AA107" i="19"/>
  <c r="AB107" i="19"/>
  <c r="AC107" i="19"/>
  <c r="AD107" i="19"/>
  <c r="AE107" i="19"/>
  <c r="AF107" i="19"/>
  <c r="AG107" i="19"/>
  <c r="AH107" i="19"/>
  <c r="AI107" i="19"/>
  <c r="AJ107" i="19"/>
  <c r="AK107" i="19"/>
  <c r="AL107" i="19"/>
  <c r="AM107" i="19"/>
  <c r="AN107" i="19"/>
  <c r="L106" i="19"/>
  <c r="M106" i="19"/>
  <c r="N106" i="19"/>
  <c r="O106" i="19"/>
  <c r="P106" i="19"/>
  <c r="Q106" i="19"/>
  <c r="R106" i="19"/>
  <c r="S106" i="19"/>
  <c r="T106" i="19"/>
  <c r="U106" i="19"/>
  <c r="V106" i="19"/>
  <c r="W106" i="19"/>
  <c r="X106" i="19"/>
  <c r="Y106" i="19"/>
  <c r="Z106" i="19"/>
  <c r="AA106" i="19"/>
  <c r="AB106" i="19"/>
  <c r="AC106" i="19"/>
  <c r="AD106" i="19"/>
  <c r="AE106" i="19"/>
  <c r="AF106" i="19"/>
  <c r="AG106" i="19"/>
  <c r="AH106" i="19"/>
  <c r="AI106" i="19"/>
  <c r="AJ106" i="19"/>
  <c r="AK106" i="19"/>
  <c r="AL106" i="19"/>
  <c r="AM106" i="19"/>
  <c r="AN106" i="19"/>
  <c r="L105" i="19"/>
  <c r="M105" i="19"/>
  <c r="N105" i="19"/>
  <c r="O105" i="19"/>
  <c r="P105" i="19"/>
  <c r="Q105" i="19"/>
  <c r="R105" i="19"/>
  <c r="S105" i="19"/>
  <c r="T105" i="19"/>
  <c r="U105" i="19"/>
  <c r="V105" i="19"/>
  <c r="W105" i="19"/>
  <c r="X105" i="19"/>
  <c r="Y105" i="19"/>
  <c r="Z105" i="19"/>
  <c r="AA105" i="19"/>
  <c r="AB105" i="19"/>
  <c r="AC105" i="19"/>
  <c r="AD105" i="19"/>
  <c r="AE105" i="19"/>
  <c r="AF105" i="19"/>
  <c r="AG105" i="19"/>
  <c r="AH105" i="19"/>
  <c r="AI105" i="19"/>
  <c r="AJ105" i="19"/>
  <c r="AK105" i="19"/>
  <c r="AL105" i="19"/>
  <c r="AM105" i="19"/>
  <c r="AN105" i="19"/>
  <c r="L104" i="19"/>
  <c r="M104" i="19"/>
  <c r="N104" i="19"/>
  <c r="O104" i="19"/>
  <c r="P104" i="19"/>
  <c r="Q104" i="19"/>
  <c r="R104" i="19"/>
  <c r="S104" i="19"/>
  <c r="T104" i="19"/>
  <c r="U104" i="19"/>
  <c r="V104" i="19"/>
  <c r="W104" i="19"/>
  <c r="X104" i="19"/>
  <c r="Y104" i="19"/>
  <c r="Z104" i="19"/>
  <c r="AA104" i="19"/>
  <c r="AB104" i="19"/>
  <c r="AC104" i="19"/>
  <c r="AD104" i="19"/>
  <c r="AE104" i="19"/>
  <c r="AF104" i="19"/>
  <c r="AG104" i="19"/>
  <c r="AH104" i="19"/>
  <c r="AI104" i="19"/>
  <c r="AJ104" i="19"/>
  <c r="AK104" i="19"/>
  <c r="AL104" i="19"/>
  <c r="AM104" i="19"/>
  <c r="AN104" i="19"/>
  <c r="L103" i="19"/>
  <c r="M103" i="19"/>
  <c r="N103" i="19"/>
  <c r="O103" i="19"/>
  <c r="P103" i="19"/>
  <c r="Q103" i="19"/>
  <c r="R103" i="19"/>
  <c r="S103" i="19"/>
  <c r="T103" i="19"/>
  <c r="U103" i="19"/>
  <c r="V103" i="19"/>
  <c r="W103" i="19"/>
  <c r="X103" i="19"/>
  <c r="Y103" i="19"/>
  <c r="Z103" i="19"/>
  <c r="AA103" i="19"/>
  <c r="AB103" i="19"/>
  <c r="AC103" i="19"/>
  <c r="AD103" i="19"/>
  <c r="AE103" i="19"/>
  <c r="AF103" i="19"/>
  <c r="AG103" i="19"/>
  <c r="AH103" i="19"/>
  <c r="AI103" i="19"/>
  <c r="AJ103" i="19"/>
  <c r="AK103" i="19"/>
  <c r="AL103" i="19"/>
  <c r="AM103" i="19"/>
  <c r="AN103" i="19"/>
  <c r="L102" i="19"/>
  <c r="M102" i="19"/>
  <c r="N102" i="19"/>
  <c r="O102" i="19"/>
  <c r="P102" i="19"/>
  <c r="Q102" i="19"/>
  <c r="R102" i="19"/>
  <c r="S102" i="19"/>
  <c r="T102" i="19"/>
  <c r="U102" i="19"/>
  <c r="V102" i="19"/>
  <c r="W102" i="19"/>
  <c r="X102" i="19"/>
  <c r="Y102" i="19"/>
  <c r="Z102" i="19"/>
  <c r="AA102" i="19"/>
  <c r="AB102" i="19"/>
  <c r="AC102" i="19"/>
  <c r="AD102" i="19"/>
  <c r="AE102" i="19"/>
  <c r="AF102" i="19"/>
  <c r="AG102" i="19"/>
  <c r="AH102" i="19"/>
  <c r="AI102" i="19"/>
  <c r="AJ102" i="19"/>
  <c r="AK102" i="19"/>
  <c r="AL102" i="19"/>
  <c r="AM102" i="19"/>
  <c r="AN102" i="19"/>
  <c r="L101" i="19"/>
  <c r="M101" i="19"/>
  <c r="N101" i="19"/>
  <c r="O101" i="19"/>
  <c r="P101" i="19"/>
  <c r="Q101" i="19"/>
  <c r="R101" i="19"/>
  <c r="S101" i="19"/>
  <c r="T101" i="19"/>
  <c r="U101" i="19"/>
  <c r="V101" i="19"/>
  <c r="W101" i="19"/>
  <c r="X101" i="19"/>
  <c r="Y101" i="19"/>
  <c r="Z101" i="19"/>
  <c r="AA101" i="19"/>
  <c r="AB101" i="19"/>
  <c r="AC101" i="19"/>
  <c r="AD101" i="19"/>
  <c r="AE101" i="19"/>
  <c r="AF101" i="19"/>
  <c r="AG101" i="19"/>
  <c r="AH101" i="19"/>
  <c r="AI101" i="19"/>
  <c r="AJ101" i="19"/>
  <c r="AK101" i="19"/>
  <c r="AL101" i="19"/>
  <c r="AM101" i="19"/>
  <c r="AN101" i="19"/>
  <c r="L100" i="19"/>
  <c r="M100" i="19"/>
  <c r="N100" i="19"/>
  <c r="O100" i="19"/>
  <c r="P100" i="19"/>
  <c r="Q100" i="19"/>
  <c r="R100" i="19"/>
  <c r="S100" i="19"/>
  <c r="T100" i="19"/>
  <c r="U100" i="19"/>
  <c r="V100" i="19"/>
  <c r="W100" i="19"/>
  <c r="X100" i="19"/>
  <c r="Y100" i="19"/>
  <c r="Z100" i="19"/>
  <c r="AA100" i="19"/>
  <c r="AB100" i="19"/>
  <c r="AC100" i="19"/>
  <c r="AD100" i="19"/>
  <c r="AE100" i="19"/>
  <c r="AF100" i="19"/>
  <c r="AG100" i="19"/>
  <c r="AH100" i="19"/>
  <c r="AI100" i="19"/>
  <c r="AJ100" i="19"/>
  <c r="AK100" i="19"/>
  <c r="AL100" i="19"/>
  <c r="AM100" i="19"/>
  <c r="AN100" i="19"/>
  <c r="L99" i="19"/>
  <c r="M99" i="19"/>
  <c r="N99" i="19"/>
  <c r="O99" i="19"/>
  <c r="P99" i="19"/>
  <c r="Q99" i="19"/>
  <c r="R99" i="19"/>
  <c r="S99" i="19"/>
  <c r="T99" i="19"/>
  <c r="U99" i="19"/>
  <c r="V99" i="19"/>
  <c r="W99" i="19"/>
  <c r="X99" i="19"/>
  <c r="Y99" i="19"/>
  <c r="Z99" i="19"/>
  <c r="AA99" i="19"/>
  <c r="AB99" i="19"/>
  <c r="AC99" i="19"/>
  <c r="AD99" i="19"/>
  <c r="AE99" i="19"/>
  <c r="AF99" i="19"/>
  <c r="AG99" i="19"/>
  <c r="AH99" i="19"/>
  <c r="AI99" i="19"/>
  <c r="AJ99" i="19"/>
  <c r="AK99" i="19"/>
  <c r="AL99" i="19"/>
  <c r="AM99" i="19"/>
  <c r="AN99" i="19"/>
  <c r="L98" i="19"/>
  <c r="M98" i="19"/>
  <c r="N98" i="19"/>
  <c r="O98" i="19"/>
  <c r="P98" i="19"/>
  <c r="Q98" i="19"/>
  <c r="R98" i="19"/>
  <c r="S98" i="19"/>
  <c r="T98" i="19"/>
  <c r="U98" i="19"/>
  <c r="V98" i="19"/>
  <c r="W98" i="19"/>
  <c r="X98" i="19"/>
  <c r="Y98" i="19"/>
  <c r="Z98" i="19"/>
  <c r="AA98" i="19"/>
  <c r="AB98" i="19"/>
  <c r="AC98" i="19"/>
  <c r="AD98" i="19"/>
  <c r="AE98" i="19"/>
  <c r="AF98" i="19"/>
  <c r="AG98" i="19"/>
  <c r="AH98" i="19"/>
  <c r="AI98" i="19"/>
  <c r="AJ98" i="19"/>
  <c r="AK98" i="19"/>
  <c r="AL98" i="19"/>
  <c r="AM98" i="19"/>
  <c r="AN98" i="19"/>
  <c r="L97" i="19"/>
  <c r="M97" i="19"/>
  <c r="N97" i="19"/>
  <c r="O97" i="19"/>
  <c r="P97" i="19"/>
  <c r="Q97" i="19"/>
  <c r="R97" i="19"/>
  <c r="S97" i="19"/>
  <c r="T97" i="19"/>
  <c r="U97" i="19"/>
  <c r="V97" i="19"/>
  <c r="W97" i="19"/>
  <c r="X97" i="19"/>
  <c r="Y97" i="19"/>
  <c r="Z97" i="19"/>
  <c r="AA97" i="19"/>
  <c r="AB97" i="19"/>
  <c r="AC97" i="19"/>
  <c r="AD97" i="19"/>
  <c r="AE97" i="19"/>
  <c r="AF97" i="19"/>
  <c r="AG97" i="19"/>
  <c r="AH97" i="19"/>
  <c r="AI97" i="19"/>
  <c r="AJ97" i="19"/>
  <c r="AK97" i="19"/>
  <c r="AL97" i="19"/>
  <c r="AM97" i="19"/>
  <c r="AN97" i="19"/>
  <c r="L96" i="19"/>
  <c r="M96" i="19"/>
  <c r="N96" i="19"/>
  <c r="O96" i="19"/>
  <c r="P96" i="19"/>
  <c r="Q96" i="19"/>
  <c r="R96" i="19"/>
  <c r="S96" i="19"/>
  <c r="T96" i="19"/>
  <c r="U96" i="19"/>
  <c r="V96" i="19"/>
  <c r="W96" i="19"/>
  <c r="X96" i="19"/>
  <c r="Y96" i="19"/>
  <c r="Z96" i="19"/>
  <c r="AA96" i="19"/>
  <c r="AB96" i="19"/>
  <c r="AC96" i="19"/>
  <c r="AD96" i="19"/>
  <c r="AE96" i="19"/>
  <c r="AF96" i="19"/>
  <c r="AG96" i="19"/>
  <c r="AH96" i="19"/>
  <c r="AI96" i="19"/>
  <c r="AJ96" i="19"/>
  <c r="AK96" i="19"/>
  <c r="AL96" i="19"/>
  <c r="AM96" i="19"/>
  <c r="AN96" i="19"/>
  <c r="L95" i="19"/>
  <c r="M95" i="19"/>
  <c r="N95" i="19"/>
  <c r="O95" i="19"/>
  <c r="P95" i="19"/>
  <c r="Q95" i="19"/>
  <c r="R95" i="19"/>
  <c r="S95" i="19"/>
  <c r="T95" i="19"/>
  <c r="U95" i="19"/>
  <c r="V95" i="19"/>
  <c r="W95" i="19"/>
  <c r="X95" i="19"/>
  <c r="Y95" i="19"/>
  <c r="Z95" i="19"/>
  <c r="AA95" i="19"/>
  <c r="AB95" i="19"/>
  <c r="AC95" i="19"/>
  <c r="AD95" i="19"/>
  <c r="AE95" i="19"/>
  <c r="AF95" i="19"/>
  <c r="AG95" i="19"/>
  <c r="AH95" i="19"/>
  <c r="AI95" i="19"/>
  <c r="AJ95" i="19"/>
  <c r="AK95" i="19"/>
  <c r="AL95" i="19"/>
  <c r="AM95" i="19"/>
  <c r="AN95" i="19"/>
  <c r="L94" i="19"/>
  <c r="M94" i="19"/>
  <c r="N94" i="19"/>
  <c r="O94" i="19"/>
  <c r="P94" i="19"/>
  <c r="Q94" i="19"/>
  <c r="R94" i="19"/>
  <c r="S94" i="19"/>
  <c r="T94" i="19"/>
  <c r="U94" i="19"/>
  <c r="V94" i="19"/>
  <c r="W94" i="19"/>
  <c r="X94" i="19"/>
  <c r="Y94" i="19"/>
  <c r="Z94" i="19"/>
  <c r="AA94" i="19"/>
  <c r="AB94" i="19"/>
  <c r="AC94" i="19"/>
  <c r="AD94" i="19"/>
  <c r="AE94" i="19"/>
  <c r="AF94" i="19"/>
  <c r="AG94" i="19"/>
  <c r="AH94" i="19"/>
  <c r="AI94" i="19"/>
  <c r="AJ94" i="19"/>
  <c r="AK94" i="19"/>
  <c r="AL94" i="19"/>
  <c r="AM94" i="19"/>
  <c r="AN94" i="19"/>
  <c r="L93" i="19"/>
  <c r="M93" i="19"/>
  <c r="N93" i="19"/>
  <c r="O93" i="19"/>
  <c r="P93" i="19"/>
  <c r="Q93" i="19"/>
  <c r="R93" i="19"/>
  <c r="S93" i="19"/>
  <c r="T93" i="19"/>
  <c r="U93" i="19"/>
  <c r="V93" i="19"/>
  <c r="W93" i="19"/>
  <c r="X93" i="19"/>
  <c r="Y93" i="19"/>
  <c r="Z93" i="19"/>
  <c r="AA93" i="19"/>
  <c r="AB93" i="19"/>
  <c r="AC93" i="19"/>
  <c r="AD93" i="19"/>
  <c r="AE93" i="19"/>
  <c r="AF93" i="19"/>
  <c r="AG93" i="19"/>
  <c r="AH93" i="19"/>
  <c r="AI93" i="19"/>
  <c r="AJ93" i="19"/>
  <c r="AK93" i="19"/>
  <c r="AL93" i="19"/>
  <c r="AM93" i="19"/>
  <c r="AN93" i="19"/>
  <c r="L92" i="19"/>
  <c r="M92" i="19"/>
  <c r="N92" i="19"/>
  <c r="O92" i="19"/>
  <c r="P92" i="19"/>
  <c r="Q92" i="19"/>
  <c r="R92" i="19"/>
  <c r="S92" i="19"/>
  <c r="T92" i="19"/>
  <c r="U92" i="19"/>
  <c r="V92" i="19"/>
  <c r="W92" i="19"/>
  <c r="X92" i="19"/>
  <c r="Y92" i="19"/>
  <c r="Z92" i="19"/>
  <c r="AA92" i="19"/>
  <c r="AB92" i="19"/>
  <c r="AC92" i="19"/>
  <c r="AD92" i="19"/>
  <c r="AE92" i="19"/>
  <c r="AF92" i="19"/>
  <c r="AG92" i="19"/>
  <c r="AH92" i="19"/>
  <c r="AI92" i="19"/>
  <c r="AJ92" i="19"/>
  <c r="AK92" i="19"/>
  <c r="AL92" i="19"/>
  <c r="AM92" i="19"/>
  <c r="AN92" i="19"/>
  <c r="L91" i="19"/>
  <c r="M91" i="19"/>
  <c r="N91" i="19"/>
  <c r="O91" i="19"/>
  <c r="P91" i="19"/>
  <c r="Q91" i="19"/>
  <c r="R91" i="19"/>
  <c r="S91" i="19"/>
  <c r="T91" i="19"/>
  <c r="U91" i="19"/>
  <c r="V91" i="19"/>
  <c r="W91" i="19"/>
  <c r="X91" i="19"/>
  <c r="Y91" i="19"/>
  <c r="Z91" i="19"/>
  <c r="AA91" i="19"/>
  <c r="AB91" i="19"/>
  <c r="AC91" i="19"/>
  <c r="AD91" i="19"/>
  <c r="AE91" i="19"/>
  <c r="AF91" i="19"/>
  <c r="AG91" i="19"/>
  <c r="AH91" i="19"/>
  <c r="AI91" i="19"/>
  <c r="AJ91" i="19"/>
  <c r="AK91" i="19"/>
  <c r="AL91" i="19"/>
  <c r="AM91" i="19"/>
  <c r="AN91" i="19"/>
  <c r="L90" i="19"/>
  <c r="M90" i="19"/>
  <c r="N90" i="19"/>
  <c r="O90" i="19"/>
  <c r="P90" i="19"/>
  <c r="Q90" i="19"/>
  <c r="R90" i="19"/>
  <c r="S90" i="19"/>
  <c r="T90" i="19"/>
  <c r="U90" i="19"/>
  <c r="V90" i="19"/>
  <c r="W90" i="19"/>
  <c r="X90" i="19"/>
  <c r="Y90" i="19"/>
  <c r="Z90" i="19"/>
  <c r="AA90" i="19"/>
  <c r="AB90" i="19"/>
  <c r="AC90" i="19"/>
  <c r="AD90" i="19"/>
  <c r="AE90" i="19"/>
  <c r="AF90" i="19"/>
  <c r="AG90" i="19"/>
  <c r="AH90" i="19"/>
  <c r="AI90" i="19"/>
  <c r="AJ90" i="19"/>
  <c r="AK90" i="19"/>
  <c r="AL90" i="19"/>
  <c r="AM90" i="19"/>
  <c r="AN90" i="19"/>
  <c r="L89" i="19"/>
  <c r="M89" i="19"/>
  <c r="N89" i="19"/>
  <c r="O89" i="19"/>
  <c r="P89" i="19"/>
  <c r="Q89" i="19"/>
  <c r="R89" i="19"/>
  <c r="S89" i="19"/>
  <c r="T89" i="19"/>
  <c r="U89" i="19"/>
  <c r="V89" i="19"/>
  <c r="W89" i="19"/>
  <c r="X89" i="19"/>
  <c r="Y89" i="19"/>
  <c r="Z89" i="19"/>
  <c r="AA89" i="19"/>
  <c r="AB89" i="19"/>
  <c r="AC89" i="19"/>
  <c r="AD89" i="19"/>
  <c r="AE89" i="19"/>
  <c r="AF89" i="19"/>
  <c r="AG89" i="19"/>
  <c r="AH89" i="19"/>
  <c r="AI89" i="19"/>
  <c r="AJ89" i="19"/>
  <c r="AK89" i="19"/>
  <c r="AL89" i="19"/>
  <c r="AM89" i="19"/>
  <c r="AN89" i="19"/>
  <c r="L88" i="19"/>
  <c r="M88" i="19"/>
  <c r="N88" i="19"/>
  <c r="O88" i="19"/>
  <c r="P88" i="19"/>
  <c r="Q88" i="19"/>
  <c r="R88" i="19"/>
  <c r="S88" i="19"/>
  <c r="T88" i="19"/>
  <c r="U88" i="19"/>
  <c r="V88" i="19"/>
  <c r="W88" i="19"/>
  <c r="X88" i="19"/>
  <c r="Y88" i="19"/>
  <c r="Z88" i="19"/>
  <c r="AA88" i="19"/>
  <c r="AB88" i="19"/>
  <c r="AC88" i="19"/>
  <c r="AD88" i="19"/>
  <c r="AE88" i="19"/>
  <c r="AF88" i="19"/>
  <c r="AG88" i="19"/>
  <c r="AH88" i="19"/>
  <c r="AI88" i="19"/>
  <c r="AJ88" i="19"/>
  <c r="AK88" i="19"/>
  <c r="AL88" i="19"/>
  <c r="AM88" i="19"/>
  <c r="AN88" i="19"/>
  <c r="L87" i="19"/>
  <c r="M87" i="19"/>
  <c r="N87" i="19"/>
  <c r="O87" i="19"/>
  <c r="P87" i="19"/>
  <c r="Q87" i="19"/>
  <c r="R87" i="19"/>
  <c r="S87" i="19"/>
  <c r="T87" i="19"/>
  <c r="U87" i="19"/>
  <c r="V87" i="19"/>
  <c r="W87" i="19"/>
  <c r="X87" i="19"/>
  <c r="Y87" i="19"/>
  <c r="Z87" i="19"/>
  <c r="AA87" i="19"/>
  <c r="AB87" i="19"/>
  <c r="AC87" i="19"/>
  <c r="AD87" i="19"/>
  <c r="AE87" i="19"/>
  <c r="AF87" i="19"/>
  <c r="AG87" i="19"/>
  <c r="AH87" i="19"/>
  <c r="AI87" i="19"/>
  <c r="AJ87" i="19"/>
  <c r="AK87" i="19"/>
  <c r="AL87" i="19"/>
  <c r="AM87" i="19"/>
  <c r="AN87" i="19"/>
  <c r="L86" i="19"/>
  <c r="M86" i="19"/>
  <c r="N86" i="19"/>
  <c r="O86" i="19"/>
  <c r="P86" i="19"/>
  <c r="Q86" i="19"/>
  <c r="R86" i="19"/>
  <c r="S86" i="19"/>
  <c r="T86" i="19"/>
  <c r="U86" i="19"/>
  <c r="V86" i="19"/>
  <c r="W86" i="19"/>
  <c r="X86" i="19"/>
  <c r="Y86" i="19"/>
  <c r="Z86" i="19"/>
  <c r="AA86" i="19"/>
  <c r="AB86" i="19"/>
  <c r="AC86" i="19"/>
  <c r="AD86" i="19"/>
  <c r="AE86" i="19"/>
  <c r="AF86" i="19"/>
  <c r="AG86" i="19"/>
  <c r="AH86" i="19"/>
  <c r="AI86" i="19"/>
  <c r="AJ86" i="19"/>
  <c r="AK86" i="19"/>
  <c r="AL86" i="19"/>
  <c r="AM86" i="19"/>
  <c r="AN86" i="19"/>
  <c r="L85" i="19"/>
  <c r="M85" i="19"/>
  <c r="N85" i="19"/>
  <c r="O85" i="19"/>
  <c r="P85" i="19"/>
  <c r="Q85" i="19"/>
  <c r="R85" i="19"/>
  <c r="S85" i="19"/>
  <c r="T85" i="19"/>
  <c r="U85" i="19"/>
  <c r="V85" i="19"/>
  <c r="W85" i="19"/>
  <c r="X85" i="19"/>
  <c r="Y85" i="19"/>
  <c r="Z85" i="19"/>
  <c r="AA85" i="19"/>
  <c r="AB85" i="19"/>
  <c r="AC85" i="19"/>
  <c r="AD85" i="19"/>
  <c r="AE85" i="19"/>
  <c r="AF85" i="19"/>
  <c r="AG85" i="19"/>
  <c r="AH85" i="19"/>
  <c r="AI85" i="19"/>
  <c r="AJ85" i="19"/>
  <c r="AK85" i="19"/>
  <c r="AL85" i="19"/>
  <c r="AM85" i="19"/>
  <c r="AN85" i="19"/>
  <c r="L84" i="19"/>
  <c r="M84" i="19"/>
  <c r="N84" i="19"/>
  <c r="O84" i="19"/>
  <c r="P84" i="19"/>
  <c r="Q84" i="19"/>
  <c r="R84" i="19"/>
  <c r="S84" i="19"/>
  <c r="T84" i="19"/>
  <c r="U84" i="19"/>
  <c r="V84" i="19"/>
  <c r="W84" i="19"/>
  <c r="X84" i="19"/>
  <c r="Y84" i="19"/>
  <c r="Z84" i="19"/>
  <c r="AA84" i="19"/>
  <c r="AB84" i="19"/>
  <c r="AC84" i="19"/>
  <c r="AD84" i="19"/>
  <c r="AE84" i="19"/>
  <c r="AF84" i="19"/>
  <c r="AG84" i="19"/>
  <c r="AH84" i="19"/>
  <c r="AI84" i="19"/>
  <c r="AJ84" i="19"/>
  <c r="AK84" i="19"/>
  <c r="AL84" i="19"/>
  <c r="AM84" i="19"/>
  <c r="AN84" i="19"/>
  <c r="L83" i="19"/>
  <c r="M83" i="19"/>
  <c r="N83" i="19"/>
  <c r="O83" i="19"/>
  <c r="P83" i="19"/>
  <c r="Q83" i="19"/>
  <c r="R83" i="19"/>
  <c r="S83" i="19"/>
  <c r="T83" i="19"/>
  <c r="U83" i="19"/>
  <c r="V83" i="19"/>
  <c r="W83" i="19"/>
  <c r="X83" i="19"/>
  <c r="Y83" i="19"/>
  <c r="Z83" i="19"/>
  <c r="AA83" i="19"/>
  <c r="AB83" i="19"/>
  <c r="AC83" i="19"/>
  <c r="AD83" i="19"/>
  <c r="AE83" i="19"/>
  <c r="AF83" i="19"/>
  <c r="AG83" i="19"/>
  <c r="AH83" i="19"/>
  <c r="AI83" i="19"/>
  <c r="AJ83" i="19"/>
  <c r="AK83" i="19"/>
  <c r="AL83" i="19"/>
  <c r="AM83" i="19"/>
  <c r="AN83" i="19"/>
  <c r="L82" i="19"/>
  <c r="M82" i="19"/>
  <c r="N82" i="19"/>
  <c r="O82" i="19"/>
  <c r="P82" i="19"/>
  <c r="Q82" i="19"/>
  <c r="R82" i="19"/>
  <c r="S82" i="19"/>
  <c r="T82" i="19"/>
  <c r="U82" i="19"/>
  <c r="V82" i="19"/>
  <c r="W82" i="19"/>
  <c r="X82" i="19"/>
  <c r="Y82" i="19"/>
  <c r="Z82" i="19"/>
  <c r="AA82" i="19"/>
  <c r="AB82" i="19"/>
  <c r="AC82" i="19"/>
  <c r="AD82" i="19"/>
  <c r="AE82" i="19"/>
  <c r="AF82" i="19"/>
  <c r="AG82" i="19"/>
  <c r="AH82" i="19"/>
  <c r="AI82" i="19"/>
  <c r="AJ82" i="19"/>
  <c r="AK82" i="19"/>
  <c r="AL82" i="19"/>
  <c r="AM82" i="19"/>
  <c r="AN82" i="19"/>
  <c r="L81" i="19"/>
  <c r="M81" i="19"/>
  <c r="N81" i="19"/>
  <c r="O81" i="19"/>
  <c r="P81" i="19"/>
  <c r="Q81" i="19"/>
  <c r="R81" i="19"/>
  <c r="S81" i="19"/>
  <c r="T81" i="19"/>
  <c r="U81" i="19"/>
  <c r="V81" i="19"/>
  <c r="W81" i="19"/>
  <c r="X81" i="19"/>
  <c r="Y81" i="19"/>
  <c r="Z81" i="19"/>
  <c r="AA81" i="19"/>
  <c r="AB81" i="19"/>
  <c r="AC81" i="19"/>
  <c r="AD81" i="19"/>
  <c r="AE81" i="19"/>
  <c r="AF81" i="19"/>
  <c r="AG81" i="19"/>
  <c r="AH81" i="19"/>
  <c r="AI81" i="19"/>
  <c r="AJ81" i="19"/>
  <c r="AK81" i="19"/>
  <c r="AL81" i="19"/>
  <c r="AM81" i="19"/>
  <c r="AN81" i="19"/>
  <c r="L80" i="19"/>
  <c r="M80" i="19"/>
  <c r="N80" i="19"/>
  <c r="O80" i="19"/>
  <c r="P80" i="19"/>
  <c r="Q80" i="19"/>
  <c r="R80" i="19"/>
  <c r="S80" i="19"/>
  <c r="T80" i="19"/>
  <c r="U80" i="19"/>
  <c r="V80" i="19"/>
  <c r="W80" i="19"/>
  <c r="X80" i="19"/>
  <c r="Y80" i="19"/>
  <c r="Z80" i="19"/>
  <c r="AA80" i="19"/>
  <c r="AB80" i="19"/>
  <c r="AC80" i="19"/>
  <c r="AD80" i="19"/>
  <c r="AE80" i="19"/>
  <c r="AF80" i="19"/>
  <c r="AG80" i="19"/>
  <c r="AH80" i="19"/>
  <c r="AI80" i="19"/>
  <c r="AJ80" i="19"/>
  <c r="AK80" i="19"/>
  <c r="AL80" i="19"/>
  <c r="AM80" i="19"/>
  <c r="AN80" i="19"/>
  <c r="L79" i="19"/>
  <c r="M79" i="19"/>
  <c r="N79" i="19"/>
  <c r="O79" i="19"/>
  <c r="P79" i="19"/>
  <c r="Q79" i="19"/>
  <c r="R79" i="19"/>
  <c r="S79" i="19"/>
  <c r="T79" i="19"/>
  <c r="U79" i="19"/>
  <c r="V79" i="19"/>
  <c r="W79" i="19"/>
  <c r="X79" i="19"/>
  <c r="Y79" i="19"/>
  <c r="Z79" i="19"/>
  <c r="AA79" i="19"/>
  <c r="AB79" i="19"/>
  <c r="AC79" i="19"/>
  <c r="AD79" i="19"/>
  <c r="AE79" i="19"/>
  <c r="AF79" i="19"/>
  <c r="AG79" i="19"/>
  <c r="AH79" i="19"/>
  <c r="AI79" i="19"/>
  <c r="AJ79" i="19"/>
  <c r="AK79" i="19"/>
  <c r="AL79" i="19"/>
  <c r="AM79" i="19"/>
  <c r="AN79" i="19"/>
  <c r="L78" i="19"/>
  <c r="M78" i="19"/>
  <c r="N78" i="19"/>
  <c r="O78" i="19"/>
  <c r="P78" i="19"/>
  <c r="Q78" i="19"/>
  <c r="R78" i="19"/>
  <c r="S78" i="19"/>
  <c r="T78" i="19"/>
  <c r="U78" i="19"/>
  <c r="V78" i="19"/>
  <c r="W78" i="19"/>
  <c r="X78" i="19"/>
  <c r="Y78" i="19"/>
  <c r="Z78" i="19"/>
  <c r="AA78" i="19"/>
  <c r="AB78" i="19"/>
  <c r="AC78" i="19"/>
  <c r="AD78" i="19"/>
  <c r="AE78" i="19"/>
  <c r="AF78" i="19"/>
  <c r="AG78" i="19"/>
  <c r="AH78" i="19"/>
  <c r="AI78" i="19"/>
  <c r="AJ78" i="19"/>
  <c r="AK78" i="19"/>
  <c r="AL78" i="19"/>
  <c r="AM78" i="19"/>
  <c r="AN78" i="19"/>
  <c r="L77" i="19"/>
  <c r="M77" i="19"/>
  <c r="N77" i="19"/>
  <c r="O77" i="19"/>
  <c r="P77" i="19"/>
  <c r="Q77" i="19"/>
  <c r="R77" i="19"/>
  <c r="S77" i="19"/>
  <c r="T77" i="19"/>
  <c r="U77" i="19"/>
  <c r="V77" i="19"/>
  <c r="W77" i="19"/>
  <c r="X77" i="19"/>
  <c r="Y77" i="19"/>
  <c r="Z77" i="19"/>
  <c r="AA77" i="19"/>
  <c r="AB77" i="19"/>
  <c r="AC77" i="19"/>
  <c r="AD77" i="19"/>
  <c r="AE77" i="19"/>
  <c r="AF77" i="19"/>
  <c r="AG77" i="19"/>
  <c r="AH77" i="19"/>
  <c r="AI77" i="19"/>
  <c r="AJ77" i="19"/>
  <c r="AK77" i="19"/>
  <c r="AL77" i="19"/>
  <c r="AM77" i="19"/>
  <c r="AN77" i="19"/>
  <c r="L76" i="19"/>
  <c r="M76" i="19"/>
  <c r="N76" i="19"/>
  <c r="O76" i="19"/>
  <c r="P76" i="19"/>
  <c r="Q76" i="19"/>
  <c r="R76" i="19"/>
  <c r="S76" i="19"/>
  <c r="T76" i="19"/>
  <c r="U76" i="19"/>
  <c r="V76" i="19"/>
  <c r="W76" i="19"/>
  <c r="X76" i="19"/>
  <c r="Y76" i="19"/>
  <c r="Z76" i="19"/>
  <c r="AA76" i="19"/>
  <c r="AB76" i="19"/>
  <c r="AC76" i="19"/>
  <c r="AD76" i="19"/>
  <c r="AE76" i="19"/>
  <c r="AF76" i="19"/>
  <c r="AG76" i="19"/>
  <c r="AH76" i="19"/>
  <c r="AI76" i="19"/>
  <c r="AJ76" i="19"/>
  <c r="AK76" i="19"/>
  <c r="AL76" i="19"/>
  <c r="AM76" i="19"/>
  <c r="AN76" i="19"/>
  <c r="L75" i="19"/>
  <c r="M75" i="19"/>
  <c r="N75" i="19"/>
  <c r="O75" i="19"/>
  <c r="P75" i="19"/>
  <c r="Q75" i="19"/>
  <c r="R75" i="19"/>
  <c r="S75" i="19"/>
  <c r="T75" i="19"/>
  <c r="U75" i="19"/>
  <c r="V75" i="19"/>
  <c r="W75" i="19"/>
  <c r="X75" i="19"/>
  <c r="Y75" i="19"/>
  <c r="Z75" i="19"/>
  <c r="AA75" i="19"/>
  <c r="AB75" i="19"/>
  <c r="AC75" i="19"/>
  <c r="AD75" i="19"/>
  <c r="AE75" i="19"/>
  <c r="AF75" i="19"/>
  <c r="AG75" i="19"/>
  <c r="AH75" i="19"/>
  <c r="AI75" i="19"/>
  <c r="AJ75" i="19"/>
  <c r="AK75" i="19"/>
  <c r="AL75" i="19"/>
  <c r="AM75" i="19"/>
  <c r="AN75" i="19"/>
  <c r="L74" i="19"/>
  <c r="M74" i="19"/>
  <c r="N74" i="19"/>
  <c r="O74" i="19"/>
  <c r="P74" i="19"/>
  <c r="Q74" i="19"/>
  <c r="R74" i="19"/>
  <c r="S74" i="19"/>
  <c r="T74" i="19"/>
  <c r="U74" i="19"/>
  <c r="V74" i="19"/>
  <c r="W74" i="19"/>
  <c r="X74" i="19"/>
  <c r="Y74" i="19"/>
  <c r="Z74" i="19"/>
  <c r="AA74" i="19"/>
  <c r="AB74" i="19"/>
  <c r="AC74" i="19"/>
  <c r="AD74" i="19"/>
  <c r="AE74" i="19"/>
  <c r="AF74" i="19"/>
  <c r="AG74" i="19"/>
  <c r="AH74" i="19"/>
  <c r="AI74" i="19"/>
  <c r="AJ74" i="19"/>
  <c r="AK74" i="19"/>
  <c r="AL74" i="19"/>
  <c r="AM74" i="19"/>
  <c r="AN74" i="19"/>
  <c r="L73" i="19"/>
  <c r="M73" i="19"/>
  <c r="N73" i="19"/>
  <c r="O73" i="19"/>
  <c r="P73" i="19"/>
  <c r="Q73" i="19"/>
  <c r="R73" i="19"/>
  <c r="S73" i="19"/>
  <c r="T73" i="19"/>
  <c r="U73" i="19"/>
  <c r="V73" i="19"/>
  <c r="W73" i="19"/>
  <c r="X73" i="19"/>
  <c r="Y73" i="19"/>
  <c r="Z73" i="19"/>
  <c r="AA73" i="19"/>
  <c r="AB73" i="19"/>
  <c r="AC73" i="19"/>
  <c r="AD73" i="19"/>
  <c r="AE73" i="19"/>
  <c r="AF73" i="19"/>
  <c r="AG73" i="19"/>
  <c r="AH73" i="19"/>
  <c r="AI73" i="19"/>
  <c r="AJ73" i="19"/>
  <c r="AK73" i="19"/>
  <c r="AL73" i="19"/>
  <c r="AM73" i="19"/>
  <c r="AN73" i="19"/>
  <c r="L72" i="19"/>
  <c r="M72" i="19"/>
  <c r="N72" i="19"/>
  <c r="O72" i="19"/>
  <c r="P72" i="19"/>
  <c r="Q72" i="19"/>
  <c r="R72" i="19"/>
  <c r="S72" i="19"/>
  <c r="T72" i="19"/>
  <c r="U72" i="19"/>
  <c r="V72" i="19"/>
  <c r="W72" i="19"/>
  <c r="X72" i="19"/>
  <c r="Y72" i="19"/>
  <c r="Z72" i="19"/>
  <c r="AA72" i="19"/>
  <c r="AB72" i="19"/>
  <c r="AC72" i="19"/>
  <c r="AD72" i="19"/>
  <c r="AE72" i="19"/>
  <c r="AF72" i="19"/>
  <c r="AG72" i="19"/>
  <c r="AH72" i="19"/>
  <c r="AI72" i="19"/>
  <c r="AJ72" i="19"/>
  <c r="AK72" i="19"/>
  <c r="AL72" i="19"/>
  <c r="AM72" i="19"/>
  <c r="AN72" i="19"/>
  <c r="L71" i="19"/>
  <c r="M71" i="19"/>
  <c r="N71" i="19"/>
  <c r="O71" i="19"/>
  <c r="P71" i="19"/>
  <c r="Q71" i="19"/>
  <c r="R71" i="19"/>
  <c r="S71" i="19"/>
  <c r="T71" i="19"/>
  <c r="U71" i="19"/>
  <c r="V71" i="19"/>
  <c r="W71" i="19"/>
  <c r="X71" i="19"/>
  <c r="Y71" i="19"/>
  <c r="Z71" i="19"/>
  <c r="AA71" i="19"/>
  <c r="AB71" i="19"/>
  <c r="AC71" i="19"/>
  <c r="AD71" i="19"/>
  <c r="AE71" i="19"/>
  <c r="AF71" i="19"/>
  <c r="AG71" i="19"/>
  <c r="AH71" i="19"/>
  <c r="AI71" i="19"/>
  <c r="AJ71" i="19"/>
  <c r="AK71" i="19"/>
  <c r="AL71" i="19"/>
  <c r="AM71" i="19"/>
  <c r="AN71" i="19"/>
  <c r="L70" i="19"/>
  <c r="M70" i="19"/>
  <c r="N70" i="19"/>
  <c r="O70" i="19"/>
  <c r="P70" i="19"/>
  <c r="Q70" i="19"/>
  <c r="R70" i="19"/>
  <c r="S70" i="19"/>
  <c r="T70" i="19"/>
  <c r="U70" i="19"/>
  <c r="V70" i="19"/>
  <c r="W70" i="19"/>
  <c r="X70" i="19"/>
  <c r="Y70" i="19"/>
  <c r="Z70" i="19"/>
  <c r="AA70" i="19"/>
  <c r="AB70" i="19"/>
  <c r="AC70" i="19"/>
  <c r="AD70" i="19"/>
  <c r="AE70" i="19"/>
  <c r="AF70" i="19"/>
  <c r="AG70" i="19"/>
  <c r="AH70" i="19"/>
  <c r="AI70" i="19"/>
  <c r="AJ70" i="19"/>
  <c r="AK70" i="19"/>
  <c r="AL70" i="19"/>
  <c r="AM70" i="19"/>
  <c r="AN70" i="19"/>
  <c r="L69" i="19"/>
  <c r="M69" i="19"/>
  <c r="N69" i="19"/>
  <c r="O69" i="19"/>
  <c r="P69" i="19"/>
  <c r="Q69" i="19"/>
  <c r="R69" i="19"/>
  <c r="S69" i="19"/>
  <c r="T69" i="19"/>
  <c r="U69" i="19"/>
  <c r="V69" i="19"/>
  <c r="W69" i="19"/>
  <c r="X69" i="19"/>
  <c r="Y69" i="19"/>
  <c r="Z69" i="19"/>
  <c r="AA69" i="19"/>
  <c r="AB69" i="19"/>
  <c r="AC69" i="19"/>
  <c r="AD69" i="19"/>
  <c r="AE69" i="19"/>
  <c r="AF69" i="19"/>
  <c r="AG69" i="19"/>
  <c r="AH69" i="19"/>
  <c r="AI69" i="19"/>
  <c r="AJ69" i="19"/>
  <c r="AK69" i="19"/>
  <c r="AL69" i="19"/>
  <c r="AM69" i="19"/>
  <c r="AN69" i="19"/>
  <c r="L68" i="19"/>
  <c r="M68" i="19"/>
  <c r="N68" i="19"/>
  <c r="O68" i="19"/>
  <c r="P68" i="19"/>
  <c r="Q68" i="19"/>
  <c r="R68" i="19"/>
  <c r="S68" i="19"/>
  <c r="T68" i="19"/>
  <c r="U68" i="19"/>
  <c r="V68" i="19"/>
  <c r="W68" i="19"/>
  <c r="X68" i="19"/>
  <c r="Y68" i="19"/>
  <c r="Z68" i="19"/>
  <c r="AA68" i="19"/>
  <c r="AB68" i="19"/>
  <c r="AC68" i="19"/>
  <c r="AD68" i="19"/>
  <c r="AE68" i="19"/>
  <c r="AF68" i="19"/>
  <c r="AG68" i="19"/>
  <c r="AH68" i="19"/>
  <c r="AI68" i="19"/>
  <c r="AJ68" i="19"/>
  <c r="AK68" i="19"/>
  <c r="AL68" i="19"/>
  <c r="AM68" i="19"/>
  <c r="AN68" i="19"/>
  <c r="L67" i="19"/>
  <c r="M67" i="19"/>
  <c r="N67" i="19"/>
  <c r="O67" i="19"/>
  <c r="P67" i="19"/>
  <c r="Q67" i="19"/>
  <c r="R67" i="19"/>
  <c r="S67" i="19"/>
  <c r="T67" i="19"/>
  <c r="U67" i="19"/>
  <c r="V67" i="19"/>
  <c r="W67" i="19"/>
  <c r="X67" i="19"/>
  <c r="Y67" i="19"/>
  <c r="Z67" i="19"/>
  <c r="AA67" i="19"/>
  <c r="AB67" i="19"/>
  <c r="AC67" i="19"/>
  <c r="AD67" i="19"/>
  <c r="AE67" i="19"/>
  <c r="AF67" i="19"/>
  <c r="AG67" i="19"/>
  <c r="AH67" i="19"/>
  <c r="AI67" i="19"/>
  <c r="AJ67" i="19"/>
  <c r="AK67" i="19"/>
  <c r="AL67" i="19"/>
  <c r="AM67" i="19"/>
  <c r="AN67" i="19"/>
  <c r="L66" i="19"/>
  <c r="M66" i="19"/>
  <c r="N66" i="19"/>
  <c r="O66" i="19"/>
  <c r="P66" i="19"/>
  <c r="Q66" i="19"/>
  <c r="R66" i="19"/>
  <c r="S66" i="19"/>
  <c r="T66" i="19"/>
  <c r="U66" i="19"/>
  <c r="V66" i="19"/>
  <c r="W66" i="19"/>
  <c r="X66" i="19"/>
  <c r="Y66" i="19"/>
  <c r="Z66" i="19"/>
  <c r="AA66" i="19"/>
  <c r="AB66" i="19"/>
  <c r="AC66" i="19"/>
  <c r="AD66" i="19"/>
  <c r="AE66" i="19"/>
  <c r="AF66" i="19"/>
  <c r="AG66" i="19"/>
  <c r="AH66" i="19"/>
  <c r="AI66" i="19"/>
  <c r="AJ66" i="19"/>
  <c r="AK66" i="19"/>
  <c r="AL66" i="19"/>
  <c r="AM66" i="19"/>
  <c r="AN66" i="19"/>
  <c r="L65" i="19"/>
  <c r="M65" i="19"/>
  <c r="N65" i="19"/>
  <c r="O65" i="19"/>
  <c r="P65" i="19"/>
  <c r="Q65" i="19"/>
  <c r="R65" i="19"/>
  <c r="S65" i="19"/>
  <c r="T65" i="19"/>
  <c r="U65" i="19"/>
  <c r="V65" i="19"/>
  <c r="W65" i="19"/>
  <c r="X65" i="19"/>
  <c r="Y65" i="19"/>
  <c r="Z65" i="19"/>
  <c r="AA65" i="19"/>
  <c r="AB65" i="19"/>
  <c r="AC65" i="19"/>
  <c r="AD65" i="19"/>
  <c r="AE65" i="19"/>
  <c r="AF65" i="19"/>
  <c r="AG65" i="19"/>
  <c r="AH65" i="19"/>
  <c r="AI65" i="19"/>
  <c r="AJ65" i="19"/>
  <c r="AK65" i="19"/>
  <c r="AL65" i="19"/>
  <c r="AM65" i="19"/>
  <c r="AN65" i="19"/>
  <c r="L64" i="19"/>
  <c r="M64" i="19"/>
  <c r="N64" i="19"/>
  <c r="O64" i="19"/>
  <c r="P64" i="19"/>
  <c r="Q64" i="19"/>
  <c r="R64" i="19"/>
  <c r="S64" i="19"/>
  <c r="T64" i="19"/>
  <c r="U64" i="19"/>
  <c r="V64" i="19"/>
  <c r="W64" i="19"/>
  <c r="X64" i="19"/>
  <c r="Y64" i="19"/>
  <c r="Z64" i="19"/>
  <c r="AA64" i="19"/>
  <c r="AB64" i="19"/>
  <c r="AC64" i="19"/>
  <c r="AD64" i="19"/>
  <c r="AE64" i="19"/>
  <c r="AF64" i="19"/>
  <c r="AG64" i="19"/>
  <c r="AH64" i="19"/>
  <c r="AI64" i="19"/>
  <c r="AJ64" i="19"/>
  <c r="AK64" i="19"/>
  <c r="AL64" i="19"/>
  <c r="AM64" i="19"/>
  <c r="AN64" i="19"/>
  <c r="L63" i="19"/>
  <c r="M63" i="19"/>
  <c r="N63" i="19"/>
  <c r="O63" i="19"/>
  <c r="P63" i="19"/>
  <c r="Q63" i="19"/>
  <c r="R63" i="19"/>
  <c r="S63" i="19"/>
  <c r="T63" i="19"/>
  <c r="U63" i="19"/>
  <c r="V63" i="19"/>
  <c r="W63" i="19"/>
  <c r="X63" i="19"/>
  <c r="Y63" i="19"/>
  <c r="Z63" i="19"/>
  <c r="AA63" i="19"/>
  <c r="AB63" i="19"/>
  <c r="AC63" i="19"/>
  <c r="AD63" i="19"/>
  <c r="AE63" i="19"/>
  <c r="AF63" i="19"/>
  <c r="AG63" i="19"/>
  <c r="AH63" i="19"/>
  <c r="AI63" i="19"/>
  <c r="AJ63" i="19"/>
  <c r="AK63" i="19"/>
  <c r="AL63" i="19"/>
  <c r="AM63" i="19"/>
  <c r="AN63" i="19"/>
  <c r="L62" i="19"/>
  <c r="M62" i="19"/>
  <c r="N62" i="19"/>
  <c r="O62" i="19"/>
  <c r="P62" i="19"/>
  <c r="Q62" i="19"/>
  <c r="R62" i="19"/>
  <c r="S62" i="19"/>
  <c r="T62" i="19"/>
  <c r="U62" i="19"/>
  <c r="V62" i="19"/>
  <c r="W62" i="19"/>
  <c r="X62" i="19"/>
  <c r="Y62" i="19"/>
  <c r="Z62" i="19"/>
  <c r="AA62" i="19"/>
  <c r="AB62" i="19"/>
  <c r="AC62" i="19"/>
  <c r="AD62" i="19"/>
  <c r="AE62" i="19"/>
  <c r="AF62" i="19"/>
  <c r="AG62" i="19"/>
  <c r="AH62" i="19"/>
  <c r="AI62" i="19"/>
  <c r="AJ62" i="19"/>
  <c r="AK62" i="19"/>
  <c r="AL62" i="19"/>
  <c r="AM62" i="19"/>
  <c r="AN62" i="19"/>
  <c r="L61" i="19"/>
  <c r="M61" i="19"/>
  <c r="N61" i="19"/>
  <c r="O61" i="19"/>
  <c r="P61" i="19"/>
  <c r="Q61" i="19"/>
  <c r="R61" i="19"/>
  <c r="S61" i="19"/>
  <c r="T61" i="19"/>
  <c r="U61" i="19"/>
  <c r="V61" i="19"/>
  <c r="W61" i="19"/>
  <c r="X61" i="19"/>
  <c r="Y61" i="19"/>
  <c r="Z61" i="19"/>
  <c r="AA61" i="19"/>
  <c r="AB61" i="19"/>
  <c r="AC61" i="19"/>
  <c r="AD61" i="19"/>
  <c r="AE61" i="19"/>
  <c r="AF61" i="19"/>
  <c r="AG61" i="19"/>
  <c r="AH61" i="19"/>
  <c r="AI61" i="19"/>
  <c r="AJ61" i="19"/>
  <c r="AK61" i="19"/>
  <c r="AL61" i="19"/>
  <c r="AM61" i="19"/>
  <c r="AN61" i="19"/>
  <c r="L60" i="19"/>
  <c r="M60" i="19"/>
  <c r="N60" i="19"/>
  <c r="O60" i="19"/>
  <c r="P60" i="19"/>
  <c r="Q60" i="19"/>
  <c r="R60" i="19"/>
  <c r="S60" i="19"/>
  <c r="T60" i="19"/>
  <c r="U60" i="19"/>
  <c r="V60" i="19"/>
  <c r="W60" i="19"/>
  <c r="X60" i="19"/>
  <c r="Y60" i="19"/>
  <c r="Z60" i="19"/>
  <c r="AA60" i="19"/>
  <c r="AB60" i="19"/>
  <c r="AC60" i="19"/>
  <c r="AD60" i="19"/>
  <c r="AE60" i="19"/>
  <c r="AF60" i="19"/>
  <c r="AG60" i="19"/>
  <c r="AH60" i="19"/>
  <c r="AI60" i="19"/>
  <c r="AJ60" i="19"/>
  <c r="AK60" i="19"/>
  <c r="AL60" i="19"/>
  <c r="AM60" i="19"/>
  <c r="AN60" i="19"/>
  <c r="L59" i="19"/>
  <c r="M59" i="19"/>
  <c r="N59" i="19"/>
  <c r="O59" i="19"/>
  <c r="P59" i="19"/>
  <c r="Q59" i="19"/>
  <c r="R59" i="19"/>
  <c r="S59" i="19"/>
  <c r="T59" i="19"/>
  <c r="U59" i="19"/>
  <c r="V59" i="19"/>
  <c r="W59" i="19"/>
  <c r="X59" i="19"/>
  <c r="Y59" i="19"/>
  <c r="Z59" i="19"/>
  <c r="AA59" i="19"/>
  <c r="AB59" i="19"/>
  <c r="AC59" i="19"/>
  <c r="AD59" i="19"/>
  <c r="AE59" i="19"/>
  <c r="AF59" i="19"/>
  <c r="AG59" i="19"/>
  <c r="AH59" i="19"/>
  <c r="AI59" i="19"/>
  <c r="AJ59" i="19"/>
  <c r="AK59" i="19"/>
  <c r="AL59" i="19"/>
  <c r="AM59" i="19"/>
  <c r="AN59" i="19"/>
  <c r="L58" i="19"/>
  <c r="M58" i="19"/>
  <c r="N58" i="19"/>
  <c r="O58" i="19"/>
  <c r="P58" i="19"/>
  <c r="Q58" i="19"/>
  <c r="R58" i="19"/>
  <c r="S58" i="19"/>
  <c r="T58" i="19"/>
  <c r="U58" i="19"/>
  <c r="V58" i="19"/>
  <c r="W58" i="19"/>
  <c r="X58" i="19"/>
  <c r="Y58" i="19"/>
  <c r="Z58" i="19"/>
  <c r="AA58" i="19"/>
  <c r="AB58" i="19"/>
  <c r="AC58" i="19"/>
  <c r="AD58" i="19"/>
  <c r="AE58" i="19"/>
  <c r="AF58" i="19"/>
  <c r="AG58" i="19"/>
  <c r="AH58" i="19"/>
  <c r="AI58" i="19"/>
  <c r="AJ58" i="19"/>
  <c r="AK58" i="19"/>
  <c r="AL58" i="19"/>
  <c r="AM58" i="19"/>
  <c r="AN58" i="19"/>
  <c r="L57" i="19"/>
  <c r="M57" i="19"/>
  <c r="N57" i="19"/>
  <c r="O57" i="19"/>
  <c r="P57" i="19"/>
  <c r="Q57" i="19"/>
  <c r="R57" i="19"/>
  <c r="S57" i="19"/>
  <c r="T57" i="19"/>
  <c r="U57" i="19"/>
  <c r="V57" i="19"/>
  <c r="W57" i="19"/>
  <c r="X57" i="19"/>
  <c r="Y57" i="19"/>
  <c r="Z57" i="19"/>
  <c r="AA57" i="19"/>
  <c r="AB57" i="19"/>
  <c r="AC57" i="19"/>
  <c r="AD57" i="19"/>
  <c r="AE57" i="19"/>
  <c r="AF57" i="19"/>
  <c r="AG57" i="19"/>
  <c r="AH57" i="19"/>
  <c r="AI57" i="19"/>
  <c r="AJ57" i="19"/>
  <c r="AK57" i="19"/>
  <c r="AL57" i="19"/>
  <c r="AM57" i="19"/>
  <c r="AN57" i="19"/>
  <c r="L56" i="19"/>
  <c r="M56" i="19"/>
  <c r="N56" i="19"/>
  <c r="O56" i="19"/>
  <c r="P56" i="19"/>
  <c r="Q56" i="19"/>
  <c r="R56" i="19"/>
  <c r="S56" i="19"/>
  <c r="T56" i="19"/>
  <c r="U56" i="19"/>
  <c r="V56" i="19"/>
  <c r="W56" i="19"/>
  <c r="X56" i="19"/>
  <c r="Y56" i="19"/>
  <c r="Z56" i="19"/>
  <c r="AA56" i="19"/>
  <c r="AB56" i="19"/>
  <c r="AC56" i="19"/>
  <c r="AD56" i="19"/>
  <c r="AE56" i="19"/>
  <c r="AF56" i="19"/>
  <c r="AG56" i="19"/>
  <c r="AH56" i="19"/>
  <c r="AI56" i="19"/>
  <c r="AJ56" i="19"/>
  <c r="AK56" i="19"/>
  <c r="AL56" i="19"/>
  <c r="AM56" i="19"/>
  <c r="AN56" i="19"/>
  <c r="L55" i="19"/>
  <c r="M55" i="19"/>
  <c r="N55" i="19"/>
  <c r="O55" i="19"/>
  <c r="P55" i="19"/>
  <c r="Q55" i="19"/>
  <c r="R55" i="19"/>
  <c r="S55" i="19"/>
  <c r="T55" i="19"/>
  <c r="U55" i="19"/>
  <c r="V55" i="19"/>
  <c r="W55" i="19"/>
  <c r="X55" i="19"/>
  <c r="Y55" i="19"/>
  <c r="Z55" i="19"/>
  <c r="AA55" i="19"/>
  <c r="AB55" i="19"/>
  <c r="AC55" i="19"/>
  <c r="AD55" i="19"/>
  <c r="AE55" i="19"/>
  <c r="AF55" i="19"/>
  <c r="AG55" i="19"/>
  <c r="AH55" i="19"/>
  <c r="AI55" i="19"/>
  <c r="AJ55" i="19"/>
  <c r="AK55" i="19"/>
  <c r="AL55" i="19"/>
  <c r="AM55" i="19"/>
  <c r="AN55" i="19"/>
  <c r="L54" i="19"/>
  <c r="M54" i="19"/>
  <c r="N54" i="19"/>
  <c r="O54" i="19"/>
  <c r="P54" i="19"/>
  <c r="Q54" i="19"/>
  <c r="R54" i="19"/>
  <c r="S54" i="19"/>
  <c r="T54" i="19"/>
  <c r="U54" i="19"/>
  <c r="V54" i="19"/>
  <c r="W54" i="19"/>
  <c r="X54" i="19"/>
  <c r="Y54" i="19"/>
  <c r="Z54" i="19"/>
  <c r="AA54" i="19"/>
  <c r="AB54" i="19"/>
  <c r="AC54" i="19"/>
  <c r="AD54" i="19"/>
  <c r="AE54" i="19"/>
  <c r="AF54" i="19"/>
  <c r="AG54" i="19"/>
  <c r="AH54" i="19"/>
  <c r="AI54" i="19"/>
  <c r="AJ54" i="19"/>
  <c r="AK54" i="19"/>
  <c r="AL54" i="19"/>
  <c r="AM54" i="19"/>
  <c r="AN54" i="19"/>
  <c r="L53" i="19"/>
  <c r="M53" i="19"/>
  <c r="N53" i="19"/>
  <c r="O53" i="19"/>
  <c r="P53" i="19"/>
  <c r="Q53" i="19"/>
  <c r="R53" i="19"/>
  <c r="S53" i="19"/>
  <c r="T53" i="19"/>
  <c r="U53" i="19"/>
  <c r="V53" i="19"/>
  <c r="W53" i="19"/>
  <c r="X53" i="19"/>
  <c r="Y53" i="19"/>
  <c r="Z53" i="19"/>
  <c r="AA53" i="19"/>
  <c r="AB53" i="19"/>
  <c r="AC53" i="19"/>
  <c r="AD53" i="19"/>
  <c r="AE53" i="19"/>
  <c r="AF53" i="19"/>
  <c r="AG53" i="19"/>
  <c r="AH53" i="19"/>
  <c r="AI53" i="19"/>
  <c r="AJ53" i="19"/>
  <c r="AK53" i="19"/>
  <c r="AL53" i="19"/>
  <c r="AM53" i="19"/>
  <c r="AN53" i="19"/>
  <c r="L52" i="19"/>
  <c r="M52" i="19"/>
  <c r="N52" i="19"/>
  <c r="O52" i="19"/>
  <c r="P52" i="19"/>
  <c r="Q52" i="19"/>
  <c r="R52" i="19"/>
  <c r="S52" i="19"/>
  <c r="T52" i="19"/>
  <c r="U52" i="19"/>
  <c r="V52" i="19"/>
  <c r="W52" i="19"/>
  <c r="X52" i="19"/>
  <c r="Y52" i="19"/>
  <c r="Z52" i="19"/>
  <c r="AA52" i="19"/>
  <c r="AB52" i="19"/>
  <c r="AC52" i="19"/>
  <c r="AD52" i="19"/>
  <c r="AE52" i="19"/>
  <c r="AF52" i="19"/>
  <c r="AG52" i="19"/>
  <c r="AH52" i="19"/>
  <c r="AI52" i="19"/>
  <c r="AJ52" i="19"/>
  <c r="AK52" i="19"/>
  <c r="AL52" i="19"/>
  <c r="AM52" i="19"/>
  <c r="AN52" i="19"/>
  <c r="L51" i="19"/>
  <c r="M51" i="19"/>
  <c r="N51" i="19"/>
  <c r="O51" i="19"/>
  <c r="P51" i="19"/>
  <c r="Q51" i="19"/>
  <c r="R51" i="19"/>
  <c r="S51" i="19"/>
  <c r="T51" i="19"/>
  <c r="U51" i="19"/>
  <c r="V51" i="19"/>
  <c r="W51" i="19"/>
  <c r="X51" i="19"/>
  <c r="Y51" i="19"/>
  <c r="Z51" i="19"/>
  <c r="AA51" i="19"/>
  <c r="AB51" i="19"/>
  <c r="AC51" i="19"/>
  <c r="AD51" i="19"/>
  <c r="AE51" i="19"/>
  <c r="AF51" i="19"/>
  <c r="AG51" i="19"/>
  <c r="AH51" i="19"/>
  <c r="AI51" i="19"/>
  <c r="AJ51" i="19"/>
  <c r="AK51" i="19"/>
  <c r="AL51" i="19"/>
  <c r="AM51" i="19"/>
  <c r="AN51" i="19"/>
  <c r="L50" i="19"/>
  <c r="M50" i="19"/>
  <c r="N50" i="19"/>
  <c r="O50" i="19"/>
  <c r="P50" i="19"/>
  <c r="Q50" i="19"/>
  <c r="R50" i="19"/>
  <c r="S50" i="19"/>
  <c r="T50" i="19"/>
  <c r="U50" i="19"/>
  <c r="V50" i="19"/>
  <c r="W50" i="19"/>
  <c r="X50" i="19"/>
  <c r="Y50" i="19"/>
  <c r="Z50" i="19"/>
  <c r="AA50" i="19"/>
  <c r="AB50" i="19"/>
  <c r="AC50" i="19"/>
  <c r="AD50" i="19"/>
  <c r="AE50" i="19"/>
  <c r="AF50" i="19"/>
  <c r="AG50" i="19"/>
  <c r="AH50" i="19"/>
  <c r="AI50" i="19"/>
  <c r="AJ50" i="19"/>
  <c r="AK50" i="19"/>
  <c r="AL50" i="19"/>
  <c r="AM50" i="19"/>
  <c r="AN50" i="19"/>
  <c r="L49" i="19"/>
  <c r="M49" i="19"/>
  <c r="N49" i="19"/>
  <c r="O49" i="19"/>
  <c r="P49" i="19"/>
  <c r="Q49" i="19"/>
  <c r="R49" i="19"/>
  <c r="S49" i="19"/>
  <c r="T49" i="19"/>
  <c r="U49" i="19"/>
  <c r="V49" i="19"/>
  <c r="W49" i="19"/>
  <c r="X49" i="19"/>
  <c r="Y49" i="19"/>
  <c r="Z49" i="19"/>
  <c r="AA49" i="19"/>
  <c r="AB49" i="19"/>
  <c r="AC49" i="19"/>
  <c r="AD49" i="19"/>
  <c r="AE49" i="19"/>
  <c r="AF49" i="19"/>
  <c r="AG49" i="19"/>
  <c r="AH49" i="19"/>
  <c r="AI49" i="19"/>
  <c r="AJ49" i="19"/>
  <c r="AK49" i="19"/>
  <c r="AL49" i="19"/>
  <c r="AM49" i="19"/>
  <c r="AN49" i="19"/>
  <c r="L48" i="19"/>
  <c r="M48" i="19"/>
  <c r="N48" i="19"/>
  <c r="O48" i="19"/>
  <c r="P48" i="19"/>
  <c r="Q48" i="19"/>
  <c r="R48" i="19"/>
  <c r="S48" i="19"/>
  <c r="T48" i="19"/>
  <c r="U48" i="19"/>
  <c r="V48" i="19"/>
  <c r="W48" i="19"/>
  <c r="X48" i="19"/>
  <c r="Y48" i="19"/>
  <c r="Z48" i="19"/>
  <c r="AA48" i="19"/>
  <c r="AB48" i="19"/>
  <c r="AC48" i="19"/>
  <c r="AD48" i="19"/>
  <c r="AE48" i="19"/>
  <c r="AF48" i="19"/>
  <c r="AG48" i="19"/>
  <c r="AH48" i="19"/>
  <c r="AI48" i="19"/>
  <c r="AJ48" i="19"/>
  <c r="AK48" i="19"/>
  <c r="AL48" i="19"/>
  <c r="AM48" i="19"/>
  <c r="AN48" i="19"/>
  <c r="L47" i="19"/>
  <c r="M47" i="19"/>
  <c r="N47" i="19"/>
  <c r="O47" i="19"/>
  <c r="P47" i="19"/>
  <c r="Q47" i="19"/>
  <c r="R47" i="19"/>
  <c r="S47" i="19"/>
  <c r="T47" i="19"/>
  <c r="U47" i="19"/>
  <c r="V47" i="19"/>
  <c r="W47" i="19"/>
  <c r="X47" i="19"/>
  <c r="Y47" i="19"/>
  <c r="Z47" i="19"/>
  <c r="AA47" i="19"/>
  <c r="AB47" i="19"/>
  <c r="AC47" i="19"/>
  <c r="AD47" i="19"/>
  <c r="AE47" i="19"/>
  <c r="AF47" i="19"/>
  <c r="AG47" i="19"/>
  <c r="AH47" i="19"/>
  <c r="AI47" i="19"/>
  <c r="AJ47" i="19"/>
  <c r="AK47" i="19"/>
  <c r="AL47" i="19"/>
  <c r="AM47" i="19"/>
  <c r="AN47" i="19"/>
  <c r="L46" i="19"/>
  <c r="M46" i="19"/>
  <c r="N46" i="19"/>
  <c r="O46" i="19"/>
  <c r="P46" i="19"/>
  <c r="Q46" i="19"/>
  <c r="R46" i="19"/>
  <c r="S46" i="19"/>
  <c r="T46" i="19"/>
  <c r="U46" i="19"/>
  <c r="V46" i="19"/>
  <c r="W46" i="19"/>
  <c r="X46" i="19"/>
  <c r="Y46" i="19"/>
  <c r="Z46" i="19"/>
  <c r="AA46" i="19"/>
  <c r="AB46" i="19"/>
  <c r="AC46" i="19"/>
  <c r="AD46" i="19"/>
  <c r="AE46" i="19"/>
  <c r="AF46" i="19"/>
  <c r="AG46" i="19"/>
  <c r="AH46" i="19"/>
  <c r="AI46" i="19"/>
  <c r="AJ46" i="19"/>
  <c r="AK46" i="19"/>
  <c r="AL46" i="19"/>
  <c r="AM46" i="19"/>
  <c r="AN46" i="19"/>
  <c r="L45" i="19"/>
  <c r="M45" i="19"/>
  <c r="N45" i="19"/>
  <c r="O45" i="19"/>
  <c r="P45" i="19"/>
  <c r="Q45" i="19"/>
  <c r="R45" i="19"/>
  <c r="S45" i="19"/>
  <c r="T45" i="19"/>
  <c r="U45" i="19"/>
  <c r="V45" i="19"/>
  <c r="W45" i="19"/>
  <c r="X45" i="19"/>
  <c r="Y45" i="19"/>
  <c r="Z45" i="19"/>
  <c r="AA45" i="19"/>
  <c r="AB45" i="19"/>
  <c r="AC45" i="19"/>
  <c r="AD45" i="19"/>
  <c r="AE45" i="19"/>
  <c r="AF45" i="19"/>
  <c r="AG45" i="19"/>
  <c r="AH45" i="19"/>
  <c r="AI45" i="19"/>
  <c r="AJ45" i="19"/>
  <c r="AK45" i="19"/>
  <c r="AL45" i="19"/>
  <c r="AM45" i="19"/>
  <c r="AN45" i="19"/>
  <c r="L44" i="19"/>
  <c r="M44" i="19"/>
  <c r="N44" i="19"/>
  <c r="O44" i="19"/>
  <c r="P44" i="19"/>
  <c r="Q44" i="19"/>
  <c r="R44" i="19"/>
  <c r="S44" i="19"/>
  <c r="T44" i="19"/>
  <c r="U44" i="19"/>
  <c r="V44" i="19"/>
  <c r="W44" i="19"/>
  <c r="X44" i="19"/>
  <c r="Y44" i="19"/>
  <c r="Z44" i="19"/>
  <c r="AA44" i="19"/>
  <c r="AB44" i="19"/>
  <c r="AC44" i="19"/>
  <c r="AD44" i="19"/>
  <c r="AE44" i="19"/>
  <c r="AF44" i="19"/>
  <c r="AG44" i="19"/>
  <c r="AH44" i="19"/>
  <c r="AI44" i="19"/>
  <c r="AJ44" i="19"/>
  <c r="AK44" i="19"/>
  <c r="AL44" i="19"/>
  <c r="AM44" i="19"/>
  <c r="AN44" i="19"/>
  <c r="L43" i="19"/>
  <c r="M43" i="19"/>
  <c r="N43" i="19"/>
  <c r="O43" i="19"/>
  <c r="P43" i="19"/>
  <c r="Q43" i="19"/>
  <c r="R43" i="19"/>
  <c r="S43" i="19"/>
  <c r="T43" i="19"/>
  <c r="U43" i="19"/>
  <c r="V43" i="19"/>
  <c r="W43" i="19"/>
  <c r="X43" i="19"/>
  <c r="Y43" i="19"/>
  <c r="Z43" i="19"/>
  <c r="AA43" i="19"/>
  <c r="AB43" i="19"/>
  <c r="AC43" i="19"/>
  <c r="AD43" i="19"/>
  <c r="AE43" i="19"/>
  <c r="AF43" i="19"/>
  <c r="AG43" i="19"/>
  <c r="AH43" i="19"/>
  <c r="AI43" i="19"/>
  <c r="AJ43" i="19"/>
  <c r="AK43" i="19"/>
  <c r="AL43" i="19"/>
  <c r="AM43" i="19"/>
  <c r="AN43" i="19"/>
  <c r="L42" i="19"/>
  <c r="M42" i="19"/>
  <c r="N42" i="19"/>
  <c r="O42" i="19"/>
  <c r="P42" i="19"/>
  <c r="Q42" i="19"/>
  <c r="R42" i="19"/>
  <c r="S42" i="19"/>
  <c r="T42" i="19"/>
  <c r="U42" i="19"/>
  <c r="V42" i="19"/>
  <c r="W42" i="19"/>
  <c r="X42" i="19"/>
  <c r="Y42" i="19"/>
  <c r="Z42" i="19"/>
  <c r="AA42" i="19"/>
  <c r="AB42" i="19"/>
  <c r="AC42" i="19"/>
  <c r="AD42" i="19"/>
  <c r="AE42" i="19"/>
  <c r="AF42" i="19"/>
  <c r="AG42" i="19"/>
  <c r="AH42" i="19"/>
  <c r="AI42" i="19"/>
  <c r="AJ42" i="19"/>
  <c r="AK42" i="19"/>
  <c r="AL42" i="19"/>
  <c r="AM42" i="19"/>
  <c r="AN42" i="19"/>
  <c r="L41" i="19"/>
  <c r="M41" i="19"/>
  <c r="N41" i="19"/>
  <c r="O41" i="19"/>
  <c r="P41" i="19"/>
  <c r="Q41" i="19"/>
  <c r="R41" i="19"/>
  <c r="S41" i="19"/>
  <c r="T41" i="19"/>
  <c r="U41" i="19"/>
  <c r="V41" i="19"/>
  <c r="W41" i="19"/>
  <c r="X41" i="19"/>
  <c r="Y41" i="19"/>
  <c r="Z41" i="19"/>
  <c r="AA41" i="19"/>
  <c r="AB41" i="19"/>
  <c r="AC41" i="19"/>
  <c r="AD41" i="19"/>
  <c r="AE41" i="19"/>
  <c r="AF41" i="19"/>
  <c r="AG41" i="19"/>
  <c r="AH41" i="19"/>
  <c r="AI41" i="19"/>
  <c r="AJ41" i="19"/>
  <c r="AK41" i="19"/>
  <c r="AL41" i="19"/>
  <c r="AM41" i="19"/>
  <c r="AN41" i="19"/>
  <c r="L40" i="19"/>
  <c r="M40" i="19"/>
  <c r="N40" i="19"/>
  <c r="O40" i="19"/>
  <c r="P40" i="19"/>
  <c r="Q40" i="19"/>
  <c r="R40" i="19"/>
  <c r="S40" i="19"/>
  <c r="T40" i="19"/>
  <c r="U40" i="19"/>
  <c r="V40" i="19"/>
  <c r="W40" i="19"/>
  <c r="X40" i="19"/>
  <c r="Y40" i="19"/>
  <c r="Z40" i="19"/>
  <c r="AA40" i="19"/>
  <c r="AB40" i="19"/>
  <c r="AC40" i="19"/>
  <c r="AD40" i="19"/>
  <c r="AE40" i="19"/>
  <c r="AF40" i="19"/>
  <c r="AG40" i="19"/>
  <c r="AH40" i="19"/>
  <c r="AI40" i="19"/>
  <c r="AJ40" i="19"/>
  <c r="AK40" i="19"/>
  <c r="AL40" i="19"/>
  <c r="AM40" i="19"/>
  <c r="AN40" i="19"/>
  <c r="L39" i="19"/>
  <c r="M39" i="19"/>
  <c r="N39" i="19"/>
  <c r="O39" i="19"/>
  <c r="P39" i="19"/>
  <c r="Q39" i="19"/>
  <c r="R39" i="19"/>
  <c r="S39" i="19"/>
  <c r="T39" i="19"/>
  <c r="U39" i="19"/>
  <c r="V39" i="19"/>
  <c r="W39" i="19"/>
  <c r="X39" i="19"/>
  <c r="Y39" i="19"/>
  <c r="Z39" i="19"/>
  <c r="AA39" i="19"/>
  <c r="AB39" i="19"/>
  <c r="AC39" i="19"/>
  <c r="AD39" i="19"/>
  <c r="AE39" i="19"/>
  <c r="AF39" i="19"/>
  <c r="AG39" i="19"/>
  <c r="AH39" i="19"/>
  <c r="AI39" i="19"/>
  <c r="AJ39" i="19"/>
  <c r="AK39" i="19"/>
  <c r="AL39" i="19"/>
  <c r="AM39" i="19"/>
  <c r="AN39" i="19"/>
  <c r="L38" i="19"/>
  <c r="M38" i="19"/>
  <c r="N38" i="19"/>
  <c r="O38" i="19"/>
  <c r="P38" i="19"/>
  <c r="Q38" i="19"/>
  <c r="R38" i="19"/>
  <c r="S38" i="19"/>
  <c r="T38" i="19"/>
  <c r="U38" i="19"/>
  <c r="V38" i="19"/>
  <c r="W38" i="19"/>
  <c r="X38" i="19"/>
  <c r="Y38" i="19"/>
  <c r="Z38" i="19"/>
  <c r="AA38" i="19"/>
  <c r="AB38" i="19"/>
  <c r="AC38" i="19"/>
  <c r="AD38" i="19"/>
  <c r="AE38" i="19"/>
  <c r="AF38" i="19"/>
  <c r="AG38" i="19"/>
  <c r="AH38" i="19"/>
  <c r="AI38" i="19"/>
  <c r="AJ38" i="19"/>
  <c r="AK38" i="19"/>
  <c r="AL38" i="19"/>
  <c r="AM38" i="19"/>
  <c r="AN38" i="19"/>
  <c r="L37" i="19"/>
  <c r="M37" i="19"/>
  <c r="N37" i="19"/>
  <c r="O37" i="19"/>
  <c r="P37" i="19"/>
  <c r="Q37" i="19"/>
  <c r="R37" i="19"/>
  <c r="S37" i="19"/>
  <c r="T37" i="19"/>
  <c r="U37" i="19"/>
  <c r="V37" i="19"/>
  <c r="W37" i="19"/>
  <c r="X37" i="19"/>
  <c r="Y37" i="19"/>
  <c r="Z37" i="19"/>
  <c r="AA37" i="19"/>
  <c r="AB37" i="19"/>
  <c r="AC37" i="19"/>
  <c r="AD37" i="19"/>
  <c r="AE37" i="19"/>
  <c r="AF37" i="19"/>
  <c r="AG37" i="19"/>
  <c r="AH37" i="19"/>
  <c r="AI37" i="19"/>
  <c r="AJ37" i="19"/>
  <c r="AK37" i="19"/>
  <c r="AL37" i="19"/>
  <c r="AM37" i="19"/>
  <c r="AN37" i="19"/>
  <c r="L36" i="19"/>
  <c r="M36" i="19"/>
  <c r="N36" i="19"/>
  <c r="O36" i="19"/>
  <c r="P36" i="19"/>
  <c r="Q36" i="19"/>
  <c r="R36" i="19"/>
  <c r="S36" i="19"/>
  <c r="T36" i="19"/>
  <c r="U36" i="19"/>
  <c r="V36" i="19"/>
  <c r="W36" i="19"/>
  <c r="X36" i="19"/>
  <c r="Y36" i="19"/>
  <c r="Z36" i="19"/>
  <c r="AA36" i="19"/>
  <c r="AB36" i="19"/>
  <c r="AC36" i="19"/>
  <c r="AD36" i="19"/>
  <c r="AE36" i="19"/>
  <c r="AF36" i="19"/>
  <c r="AG36" i="19"/>
  <c r="AH36" i="19"/>
  <c r="AI36" i="19"/>
  <c r="AJ36" i="19"/>
  <c r="AK36" i="19"/>
  <c r="AL36" i="19"/>
  <c r="AM36" i="19"/>
  <c r="AN36" i="19"/>
  <c r="L35" i="19"/>
  <c r="M35" i="19"/>
  <c r="N35" i="19"/>
  <c r="O35" i="19"/>
  <c r="P35" i="19"/>
  <c r="Q35" i="19"/>
  <c r="R35" i="19"/>
  <c r="S35" i="19"/>
  <c r="T35" i="19"/>
  <c r="U35" i="19"/>
  <c r="V35" i="19"/>
  <c r="W35" i="19"/>
  <c r="X35" i="19"/>
  <c r="Y35" i="19"/>
  <c r="Z35" i="19"/>
  <c r="AA35" i="19"/>
  <c r="AB35" i="19"/>
  <c r="AC35" i="19"/>
  <c r="AD35" i="19"/>
  <c r="AE35" i="19"/>
  <c r="AF35" i="19"/>
  <c r="AG35" i="19"/>
  <c r="AH35" i="19"/>
  <c r="AI35" i="19"/>
  <c r="AJ35" i="19"/>
  <c r="AK35" i="19"/>
  <c r="AL35" i="19"/>
  <c r="AM35" i="19"/>
  <c r="AN35" i="19"/>
  <c r="L34" i="19"/>
  <c r="M34" i="19"/>
  <c r="N34" i="19"/>
  <c r="O34" i="19"/>
  <c r="P34" i="19"/>
  <c r="Q34" i="19"/>
  <c r="R34" i="19"/>
  <c r="S34" i="19"/>
  <c r="T34" i="19"/>
  <c r="U34" i="19"/>
  <c r="V34" i="19"/>
  <c r="W34" i="19"/>
  <c r="X34" i="19"/>
  <c r="Y34" i="19"/>
  <c r="Z34" i="19"/>
  <c r="AA34" i="19"/>
  <c r="AB34" i="19"/>
  <c r="AC34" i="19"/>
  <c r="AD34" i="19"/>
  <c r="AE34" i="19"/>
  <c r="AF34" i="19"/>
  <c r="AG34" i="19"/>
  <c r="AH34" i="19"/>
  <c r="AI34" i="19"/>
  <c r="AJ34" i="19"/>
  <c r="AK34" i="19"/>
  <c r="AL34" i="19"/>
  <c r="AM34" i="19"/>
  <c r="AN34" i="19"/>
  <c r="L33" i="19"/>
  <c r="M33" i="19"/>
  <c r="N33" i="19"/>
  <c r="O33" i="19"/>
  <c r="P33" i="19"/>
  <c r="Q33" i="19"/>
  <c r="R33" i="19"/>
  <c r="S33" i="19"/>
  <c r="T33" i="19"/>
  <c r="U33" i="19"/>
  <c r="V33" i="19"/>
  <c r="W33" i="19"/>
  <c r="X33" i="19"/>
  <c r="Y33" i="19"/>
  <c r="Z33" i="19"/>
  <c r="AA33" i="19"/>
  <c r="AB33" i="19"/>
  <c r="AC33" i="19"/>
  <c r="AD33" i="19"/>
  <c r="AE33" i="19"/>
  <c r="AF33" i="19"/>
  <c r="AG33" i="19"/>
  <c r="AH33" i="19"/>
  <c r="AI33" i="19"/>
  <c r="AJ33" i="19"/>
  <c r="AK33" i="19"/>
  <c r="AL33" i="19"/>
  <c r="AM33" i="19"/>
  <c r="AN33" i="19"/>
  <c r="L32" i="19"/>
  <c r="M32" i="19"/>
  <c r="N32" i="19"/>
  <c r="O32" i="19"/>
  <c r="P32" i="19"/>
  <c r="Q32" i="19"/>
  <c r="R32" i="19"/>
  <c r="S32" i="19"/>
  <c r="T32" i="19"/>
  <c r="U32" i="19"/>
  <c r="V32" i="19"/>
  <c r="W32" i="19"/>
  <c r="X32" i="19"/>
  <c r="Y32" i="19"/>
  <c r="Z32" i="19"/>
  <c r="AA32" i="19"/>
  <c r="AB32" i="19"/>
  <c r="AC32" i="19"/>
  <c r="AD32" i="19"/>
  <c r="AE32" i="19"/>
  <c r="AF32" i="19"/>
  <c r="AG32" i="19"/>
  <c r="AH32" i="19"/>
  <c r="AI32" i="19"/>
  <c r="AJ32" i="19"/>
  <c r="AK32" i="19"/>
  <c r="AL32" i="19"/>
  <c r="AM32" i="19"/>
  <c r="AN32" i="19"/>
  <c r="L31" i="19"/>
  <c r="M31" i="19"/>
  <c r="N31" i="19"/>
  <c r="O31" i="19"/>
  <c r="P31" i="19"/>
  <c r="Q31" i="19"/>
  <c r="R31" i="19"/>
  <c r="S31" i="19"/>
  <c r="T31" i="19"/>
  <c r="U31" i="19"/>
  <c r="V31" i="19"/>
  <c r="W31" i="19"/>
  <c r="X31" i="19"/>
  <c r="Y31" i="19"/>
  <c r="Z31" i="19"/>
  <c r="AA31" i="19"/>
  <c r="AB31" i="19"/>
  <c r="AC31" i="19"/>
  <c r="AD31" i="19"/>
  <c r="AE31" i="19"/>
  <c r="AF31" i="19"/>
  <c r="AG31" i="19"/>
  <c r="AH31" i="19"/>
  <c r="AI31" i="19"/>
  <c r="AJ31" i="19"/>
  <c r="AK31" i="19"/>
  <c r="AL31" i="19"/>
  <c r="AM31" i="19"/>
  <c r="AN31" i="19"/>
  <c r="L30" i="19"/>
  <c r="M30" i="19"/>
  <c r="N30" i="19"/>
  <c r="O30" i="19"/>
  <c r="P30" i="19"/>
  <c r="Q30" i="19"/>
  <c r="R30" i="19"/>
  <c r="S30" i="19"/>
  <c r="T30" i="19"/>
  <c r="U30" i="19"/>
  <c r="V30" i="19"/>
  <c r="W30" i="19"/>
  <c r="X30" i="19"/>
  <c r="Y30" i="19"/>
  <c r="Z30" i="19"/>
  <c r="AA30" i="19"/>
  <c r="AB30" i="19"/>
  <c r="AC30" i="19"/>
  <c r="AD30" i="19"/>
  <c r="AE30" i="19"/>
  <c r="AF30" i="19"/>
  <c r="AG30" i="19"/>
  <c r="AH30" i="19"/>
  <c r="AI30" i="19"/>
  <c r="AJ30" i="19"/>
  <c r="AK30" i="19"/>
  <c r="AL30" i="19"/>
  <c r="AM30" i="19"/>
  <c r="AN30" i="19"/>
  <c r="L29" i="19"/>
  <c r="M29" i="19"/>
  <c r="N29" i="19"/>
  <c r="O29" i="19"/>
  <c r="P29" i="19"/>
  <c r="Q29" i="19"/>
  <c r="R29" i="19"/>
  <c r="S29" i="19"/>
  <c r="T29" i="19"/>
  <c r="U29" i="19"/>
  <c r="V29" i="19"/>
  <c r="W29" i="19"/>
  <c r="X29" i="19"/>
  <c r="Y29" i="19"/>
  <c r="Z29" i="19"/>
  <c r="AA29" i="19"/>
  <c r="AB29" i="19"/>
  <c r="AC29" i="19"/>
  <c r="AD29" i="19"/>
  <c r="AE29" i="19"/>
  <c r="AF29" i="19"/>
  <c r="AG29" i="19"/>
  <c r="AH29" i="19"/>
  <c r="AI29" i="19"/>
  <c r="AJ29" i="19"/>
  <c r="AK29" i="19"/>
  <c r="AL29" i="19"/>
  <c r="AM29" i="19"/>
  <c r="AN29" i="19"/>
  <c r="L28" i="19"/>
  <c r="M28" i="19"/>
  <c r="N28" i="19"/>
  <c r="O28" i="19"/>
  <c r="P28" i="19"/>
  <c r="Q28" i="19"/>
  <c r="R28" i="19"/>
  <c r="S28" i="19"/>
  <c r="T28" i="19"/>
  <c r="U28" i="19"/>
  <c r="V28" i="19"/>
  <c r="W28" i="19"/>
  <c r="X28" i="19"/>
  <c r="Y28" i="19"/>
  <c r="Z28" i="19"/>
  <c r="AA28" i="19"/>
  <c r="AB28" i="19"/>
  <c r="AC28" i="19"/>
  <c r="AD28" i="19"/>
  <c r="AE28" i="19"/>
  <c r="AF28" i="19"/>
  <c r="AG28" i="19"/>
  <c r="AH28" i="19"/>
  <c r="AI28" i="19"/>
  <c r="AJ28" i="19"/>
  <c r="AK28" i="19"/>
  <c r="AL28" i="19"/>
  <c r="AM28" i="19"/>
  <c r="AN28" i="19"/>
  <c r="L27" i="19"/>
  <c r="M27" i="19"/>
  <c r="N27" i="19"/>
  <c r="O27" i="19"/>
  <c r="P27" i="19"/>
  <c r="Q27" i="19"/>
  <c r="R27" i="19"/>
  <c r="S27" i="19"/>
  <c r="T27" i="19"/>
  <c r="U27" i="19"/>
  <c r="V27" i="19"/>
  <c r="W27" i="19"/>
  <c r="X27" i="19"/>
  <c r="Y27" i="19"/>
  <c r="Z27" i="19"/>
  <c r="AA27" i="19"/>
  <c r="AB27" i="19"/>
  <c r="AC27" i="19"/>
  <c r="AD27" i="19"/>
  <c r="AE27" i="19"/>
  <c r="AF27" i="19"/>
  <c r="AG27" i="19"/>
  <c r="AH27" i="19"/>
  <c r="AI27" i="19"/>
  <c r="AJ27" i="19"/>
  <c r="AK27" i="19"/>
  <c r="AL27" i="19"/>
  <c r="AM27" i="19"/>
  <c r="AN27" i="19"/>
  <c r="L26" i="19"/>
  <c r="M26" i="19"/>
  <c r="N26" i="19"/>
  <c r="O26" i="19"/>
  <c r="P26" i="19"/>
  <c r="Q26" i="19"/>
  <c r="R26" i="19"/>
  <c r="S26" i="19"/>
  <c r="T26" i="19"/>
  <c r="U26" i="19"/>
  <c r="V26" i="19"/>
  <c r="W26" i="19"/>
  <c r="X26" i="19"/>
  <c r="Y26" i="19"/>
  <c r="Z26" i="19"/>
  <c r="AA26" i="19"/>
  <c r="AB26" i="19"/>
  <c r="AC26" i="19"/>
  <c r="AD26" i="19"/>
  <c r="AE26" i="19"/>
  <c r="AF26" i="19"/>
  <c r="AG26" i="19"/>
  <c r="AH26" i="19"/>
  <c r="AI26" i="19"/>
  <c r="AJ26" i="19"/>
  <c r="AK26" i="19"/>
  <c r="AL26" i="19"/>
  <c r="AM26" i="19"/>
  <c r="AN26" i="19"/>
  <c r="L25" i="19"/>
  <c r="M25" i="19"/>
  <c r="N25" i="19"/>
  <c r="O25" i="19"/>
  <c r="P25" i="19"/>
  <c r="Q25" i="19"/>
  <c r="R25" i="19"/>
  <c r="S25" i="19"/>
  <c r="T25" i="19"/>
  <c r="U25" i="19"/>
  <c r="V25" i="19"/>
  <c r="W25" i="19"/>
  <c r="X25" i="19"/>
  <c r="Y25" i="19"/>
  <c r="Z25" i="19"/>
  <c r="AA25" i="19"/>
  <c r="AB25" i="19"/>
  <c r="AC25" i="19"/>
  <c r="AD25" i="19"/>
  <c r="AE25" i="19"/>
  <c r="AF25" i="19"/>
  <c r="AG25" i="19"/>
  <c r="AH25" i="19"/>
  <c r="AI25" i="19"/>
  <c r="AJ25" i="19"/>
  <c r="AK25" i="19"/>
  <c r="AL25" i="19"/>
  <c r="AM25" i="19"/>
  <c r="AN25" i="19"/>
  <c r="L24" i="19"/>
  <c r="M24" i="19"/>
  <c r="N24" i="19"/>
  <c r="O24" i="19"/>
  <c r="P24" i="19"/>
  <c r="Q24" i="19"/>
  <c r="R24" i="19"/>
  <c r="S24" i="19"/>
  <c r="T24" i="19"/>
  <c r="U24" i="19"/>
  <c r="V24" i="19"/>
  <c r="W24" i="19"/>
  <c r="X24" i="19"/>
  <c r="Y24" i="19"/>
  <c r="Z24" i="19"/>
  <c r="AA24" i="19"/>
  <c r="AB24" i="19"/>
  <c r="AC24" i="19"/>
  <c r="AD24" i="19"/>
  <c r="AE24" i="19"/>
  <c r="AF24" i="19"/>
  <c r="AG24" i="19"/>
  <c r="AH24" i="19"/>
  <c r="AI24" i="19"/>
  <c r="AJ24" i="19"/>
  <c r="AK24" i="19"/>
  <c r="AL24" i="19"/>
  <c r="AM24" i="19"/>
  <c r="AN24" i="19"/>
  <c r="L23" i="19"/>
  <c r="M23" i="19"/>
  <c r="N23" i="19"/>
  <c r="O23" i="19"/>
  <c r="P23" i="19"/>
  <c r="Q23" i="19"/>
  <c r="R23" i="19"/>
  <c r="S23" i="19"/>
  <c r="T23" i="19"/>
  <c r="U23" i="19"/>
  <c r="V23" i="19"/>
  <c r="W23" i="19"/>
  <c r="X23" i="19"/>
  <c r="Y23" i="19"/>
  <c r="Z23" i="19"/>
  <c r="AA23" i="19"/>
  <c r="AB23" i="19"/>
  <c r="AC23" i="19"/>
  <c r="AD23" i="19"/>
  <c r="AE23" i="19"/>
  <c r="AF23" i="19"/>
  <c r="AG23" i="19"/>
  <c r="AH23" i="19"/>
  <c r="AI23" i="19"/>
  <c r="AJ23" i="19"/>
  <c r="AK23" i="19"/>
  <c r="AL23" i="19"/>
  <c r="AM23" i="19"/>
  <c r="AN23" i="19"/>
  <c r="L22" i="19"/>
  <c r="M22" i="19"/>
  <c r="N22" i="19"/>
  <c r="O22" i="19"/>
  <c r="P22" i="19"/>
  <c r="Q22" i="19"/>
  <c r="R22" i="19"/>
  <c r="S22" i="19"/>
  <c r="T22" i="19"/>
  <c r="U22" i="19"/>
  <c r="V22" i="19"/>
  <c r="W22" i="19"/>
  <c r="X22" i="19"/>
  <c r="Y22" i="19"/>
  <c r="Z22" i="19"/>
  <c r="AA22" i="19"/>
  <c r="AB22" i="19"/>
  <c r="AC22" i="19"/>
  <c r="AD22" i="19"/>
  <c r="AE22" i="19"/>
  <c r="AF22" i="19"/>
  <c r="AG22" i="19"/>
  <c r="AH22" i="19"/>
  <c r="AI22" i="19"/>
  <c r="AJ22" i="19"/>
  <c r="AK22" i="19"/>
  <c r="AL22" i="19"/>
  <c r="AM22" i="19"/>
  <c r="AN22" i="19"/>
  <c r="L21" i="19"/>
  <c r="M21" i="19"/>
  <c r="N21" i="19"/>
  <c r="O21" i="19"/>
  <c r="P21" i="19"/>
  <c r="Q21" i="19"/>
  <c r="R21" i="19"/>
  <c r="S21" i="19"/>
  <c r="T21" i="19"/>
  <c r="U21" i="19"/>
  <c r="V21" i="19"/>
  <c r="W21" i="19"/>
  <c r="X21" i="19"/>
  <c r="Y21" i="19"/>
  <c r="Z21" i="19"/>
  <c r="AA21" i="19"/>
  <c r="AB21" i="19"/>
  <c r="AC21" i="19"/>
  <c r="AD21" i="19"/>
  <c r="AE21" i="19"/>
  <c r="AF21" i="19"/>
  <c r="AG21" i="19"/>
  <c r="AH21" i="19"/>
  <c r="AI21" i="19"/>
  <c r="AJ21" i="19"/>
  <c r="AK21" i="19"/>
  <c r="AL21" i="19"/>
  <c r="AM21" i="19"/>
  <c r="AN21" i="19"/>
  <c r="L20" i="19"/>
  <c r="M20" i="19"/>
  <c r="N20" i="19"/>
  <c r="O20" i="19"/>
  <c r="P20" i="19"/>
  <c r="Q20" i="19"/>
  <c r="R20" i="19"/>
  <c r="S20" i="19"/>
  <c r="T20" i="19"/>
  <c r="U20" i="19"/>
  <c r="V20" i="19"/>
  <c r="W20" i="19"/>
  <c r="X20" i="19"/>
  <c r="Y20" i="19"/>
  <c r="Z20" i="19"/>
  <c r="AA20" i="19"/>
  <c r="AB20" i="19"/>
  <c r="AC20" i="19"/>
  <c r="AD20" i="19"/>
  <c r="AE20" i="19"/>
  <c r="AF20" i="19"/>
  <c r="AG20" i="19"/>
  <c r="AH20" i="19"/>
  <c r="AI20" i="19"/>
  <c r="AJ20" i="19"/>
  <c r="AK20" i="19"/>
  <c r="AL20" i="19"/>
  <c r="AM20" i="19"/>
  <c r="AN20" i="19"/>
  <c r="L19" i="19"/>
  <c r="M19" i="19"/>
  <c r="N19" i="19"/>
  <c r="O19" i="19"/>
  <c r="P19" i="19"/>
  <c r="Q19" i="19"/>
  <c r="R19" i="19"/>
  <c r="S19" i="19"/>
  <c r="T19" i="19"/>
  <c r="U19" i="19"/>
  <c r="V19" i="19"/>
  <c r="W19" i="19"/>
  <c r="X19" i="19"/>
  <c r="Y19" i="19"/>
  <c r="Z19" i="19"/>
  <c r="AA19" i="19"/>
  <c r="AB19" i="19"/>
  <c r="AC19" i="19"/>
  <c r="AD19" i="19"/>
  <c r="AE19" i="19"/>
  <c r="AF19" i="19"/>
  <c r="AG19" i="19"/>
  <c r="AH19" i="19"/>
  <c r="AI19" i="19"/>
  <c r="AJ19" i="19"/>
  <c r="AK19" i="19"/>
  <c r="AL19" i="19"/>
  <c r="AM19" i="19"/>
  <c r="AN19" i="19"/>
  <c r="L18" i="19"/>
  <c r="M18" i="19"/>
  <c r="N18" i="19"/>
  <c r="O18" i="19"/>
  <c r="P18" i="19"/>
  <c r="Q18" i="19"/>
  <c r="R18" i="19"/>
  <c r="S18" i="19"/>
  <c r="T18" i="19"/>
  <c r="U18" i="19"/>
  <c r="V18" i="19"/>
  <c r="W18" i="19"/>
  <c r="X18" i="19"/>
  <c r="Y18" i="19"/>
  <c r="Z18" i="19"/>
  <c r="AA18" i="19"/>
  <c r="AB18" i="19"/>
  <c r="AC18" i="19"/>
  <c r="AD18" i="19"/>
  <c r="AE18" i="19"/>
  <c r="AF18" i="19"/>
  <c r="AG18" i="19"/>
  <c r="AH18" i="19"/>
  <c r="AI18" i="19"/>
  <c r="AJ18" i="19"/>
  <c r="AK18" i="19"/>
  <c r="AL18" i="19"/>
  <c r="AM18" i="19"/>
  <c r="AN18" i="19"/>
  <c r="L17" i="19"/>
  <c r="M17" i="19"/>
  <c r="N17" i="19"/>
  <c r="O17" i="19"/>
  <c r="P17" i="19"/>
  <c r="Q17" i="19"/>
  <c r="R17" i="19"/>
  <c r="S17" i="19"/>
  <c r="T17" i="19"/>
  <c r="U17" i="19"/>
  <c r="V17" i="19"/>
  <c r="W17" i="19"/>
  <c r="X17" i="19"/>
  <c r="Y17" i="19"/>
  <c r="Z17" i="19"/>
  <c r="AA17" i="19"/>
  <c r="AB17" i="19"/>
  <c r="AC17" i="19"/>
  <c r="AD17" i="19"/>
  <c r="AE17" i="19"/>
  <c r="AF17" i="19"/>
  <c r="AG17" i="19"/>
  <c r="AH17" i="19"/>
  <c r="AI17" i="19"/>
  <c r="AJ17" i="19"/>
  <c r="AK17" i="19"/>
  <c r="AL17" i="19"/>
  <c r="AM17" i="19"/>
  <c r="AN17" i="19"/>
  <c r="L16" i="19"/>
  <c r="M16" i="19"/>
  <c r="N16" i="19"/>
  <c r="O16" i="19"/>
  <c r="P16" i="19"/>
  <c r="Q16" i="19"/>
  <c r="R16" i="19"/>
  <c r="S16" i="19"/>
  <c r="T16" i="19"/>
  <c r="U16" i="19"/>
  <c r="V16" i="19"/>
  <c r="W16" i="19"/>
  <c r="X16" i="19"/>
  <c r="Y16" i="19"/>
  <c r="Z16" i="19"/>
  <c r="AA16" i="19"/>
  <c r="AB16" i="19"/>
  <c r="AC16" i="19"/>
  <c r="AD16" i="19"/>
  <c r="AE16" i="19"/>
  <c r="AF16" i="19"/>
  <c r="AG16" i="19"/>
  <c r="AH16" i="19"/>
  <c r="AI16" i="19"/>
  <c r="AJ16" i="19"/>
  <c r="AK16" i="19"/>
  <c r="AL16" i="19"/>
  <c r="AM16" i="19"/>
  <c r="AN16" i="19"/>
  <c r="L15" i="19"/>
  <c r="M15" i="19"/>
  <c r="N15" i="19"/>
  <c r="O15" i="19"/>
  <c r="P15" i="19"/>
  <c r="Q15" i="19"/>
  <c r="R15" i="19"/>
  <c r="S15" i="19"/>
  <c r="T15" i="19"/>
  <c r="U15" i="19"/>
  <c r="V15" i="19"/>
  <c r="W15" i="19"/>
  <c r="X15" i="19"/>
  <c r="Y15" i="19"/>
  <c r="Z15" i="19"/>
  <c r="AA15" i="19"/>
  <c r="AB15" i="19"/>
  <c r="AC15" i="19"/>
  <c r="AD15" i="19"/>
  <c r="AE15" i="19"/>
  <c r="AF15" i="19"/>
  <c r="AG15" i="19"/>
  <c r="AH15" i="19"/>
  <c r="AI15" i="19"/>
  <c r="AJ15" i="19"/>
  <c r="AK15" i="19"/>
  <c r="AL15" i="19"/>
  <c r="AM15" i="19"/>
  <c r="AN15" i="19"/>
  <c r="L14" i="19"/>
  <c r="M14" i="19"/>
  <c r="N14" i="19"/>
  <c r="O14" i="19"/>
  <c r="P14" i="19"/>
  <c r="Q14" i="19"/>
  <c r="R14" i="19"/>
  <c r="S14" i="19"/>
  <c r="T14" i="19"/>
  <c r="U14" i="19"/>
  <c r="V14" i="19"/>
  <c r="W14" i="19"/>
  <c r="X14" i="19"/>
  <c r="Y14" i="19"/>
  <c r="Z14" i="19"/>
  <c r="AA14" i="19"/>
  <c r="AB14" i="19"/>
  <c r="AC14" i="19"/>
  <c r="AD14" i="19"/>
  <c r="AE14" i="19"/>
  <c r="AF14" i="19"/>
  <c r="AG14" i="19"/>
  <c r="AH14" i="19"/>
  <c r="AI14" i="19"/>
  <c r="AJ14" i="19"/>
  <c r="AK14" i="19"/>
  <c r="AL14" i="19"/>
  <c r="AM14" i="19"/>
  <c r="AN14" i="19"/>
  <c r="L13" i="19"/>
  <c r="M13" i="19"/>
  <c r="N13" i="19"/>
  <c r="O13" i="19"/>
  <c r="P13" i="19"/>
  <c r="Q13" i="19"/>
  <c r="R13" i="19"/>
  <c r="S13" i="19"/>
  <c r="T13" i="19"/>
  <c r="U13" i="19"/>
  <c r="V13" i="19"/>
  <c r="W13" i="19"/>
  <c r="X13" i="19"/>
  <c r="Y13" i="19"/>
  <c r="Z13" i="19"/>
  <c r="AA13" i="19"/>
  <c r="AB13" i="19"/>
  <c r="AC13" i="19"/>
  <c r="AD13" i="19"/>
  <c r="AE13" i="19"/>
  <c r="AF13" i="19"/>
  <c r="AG13" i="19"/>
  <c r="AH13" i="19"/>
  <c r="AI13" i="19"/>
  <c r="AJ13" i="19"/>
  <c r="AK13" i="19"/>
  <c r="AL13" i="19"/>
  <c r="AM13" i="19"/>
  <c r="AN13" i="19"/>
  <c r="L12" i="19"/>
  <c r="M12" i="19"/>
  <c r="N12" i="19"/>
  <c r="O12" i="19"/>
  <c r="P12" i="19"/>
  <c r="Q12" i="19"/>
  <c r="R12" i="19"/>
  <c r="S12" i="19"/>
  <c r="T12" i="19"/>
  <c r="U12" i="19"/>
  <c r="V12" i="19"/>
  <c r="W12" i="19"/>
  <c r="X12" i="19"/>
  <c r="Y12" i="19"/>
  <c r="Z12" i="19"/>
  <c r="AA12" i="19"/>
  <c r="AB12" i="19"/>
  <c r="AC12" i="19"/>
  <c r="AD12" i="19"/>
  <c r="AE12" i="19"/>
  <c r="AF12" i="19"/>
  <c r="AG12" i="19"/>
  <c r="AH12" i="19"/>
  <c r="AI12" i="19"/>
  <c r="AJ12" i="19"/>
  <c r="AK12" i="19"/>
  <c r="AL12" i="19"/>
  <c r="AM12" i="19"/>
  <c r="AN12" i="19"/>
  <c r="L11" i="19"/>
  <c r="M11" i="19"/>
  <c r="N11" i="19"/>
  <c r="O11" i="19"/>
  <c r="P11" i="19"/>
  <c r="Q11" i="19"/>
  <c r="R11" i="19"/>
  <c r="S11" i="19"/>
  <c r="T11" i="19"/>
  <c r="U11" i="19"/>
  <c r="V11" i="19"/>
  <c r="W11" i="19"/>
  <c r="X11" i="19"/>
  <c r="Y11" i="19"/>
  <c r="Z11" i="19"/>
  <c r="AA11" i="19"/>
  <c r="AB11" i="19"/>
  <c r="AC11" i="19"/>
  <c r="AD11" i="19"/>
  <c r="AE11" i="19"/>
  <c r="AF11" i="19"/>
  <c r="AG11" i="19"/>
  <c r="AH11" i="19"/>
  <c r="AI11" i="19"/>
  <c r="AJ11" i="19"/>
  <c r="AK11" i="19"/>
  <c r="AL11" i="19"/>
  <c r="AM11" i="19"/>
  <c r="AN11" i="19"/>
  <c r="L10" i="19"/>
  <c r="M10" i="19"/>
  <c r="N10" i="19"/>
  <c r="O10" i="19"/>
  <c r="P10" i="19"/>
  <c r="Q10" i="19"/>
  <c r="R10" i="19"/>
  <c r="S10" i="19"/>
  <c r="T10" i="19"/>
  <c r="U10" i="19"/>
  <c r="V10" i="19"/>
  <c r="W10" i="19"/>
  <c r="X10" i="19"/>
  <c r="Y10" i="19"/>
  <c r="Z10" i="19"/>
  <c r="AA10" i="19"/>
  <c r="AB10" i="19"/>
  <c r="AC10" i="19"/>
  <c r="AD10" i="19"/>
  <c r="AE10" i="19"/>
  <c r="AF10" i="19"/>
  <c r="AG10" i="19"/>
  <c r="AH10" i="19"/>
  <c r="AI10" i="19"/>
  <c r="AJ10" i="19"/>
  <c r="AK10" i="19"/>
  <c r="AL10" i="19"/>
  <c r="AM10" i="19"/>
  <c r="AN10" i="19"/>
  <c r="L9" i="19"/>
  <c r="M9" i="19"/>
  <c r="N9" i="19"/>
  <c r="O9" i="19"/>
  <c r="P9" i="19"/>
  <c r="Q9" i="19"/>
  <c r="R9" i="19"/>
  <c r="S9" i="19"/>
  <c r="T9" i="19"/>
  <c r="U9" i="19"/>
  <c r="V9" i="19"/>
  <c r="W9" i="19"/>
  <c r="X9" i="19"/>
  <c r="Y9" i="19"/>
  <c r="Z9" i="19"/>
  <c r="AA9" i="19"/>
  <c r="AB9" i="19"/>
  <c r="AC9" i="19"/>
  <c r="AD9" i="19"/>
  <c r="AE9" i="19"/>
  <c r="AF9" i="19"/>
  <c r="AG9" i="19"/>
  <c r="AH9" i="19"/>
  <c r="AI9" i="19"/>
  <c r="AJ9" i="19"/>
  <c r="AK9" i="19"/>
  <c r="AL9" i="19"/>
  <c r="AM9" i="19"/>
  <c r="AN9" i="19"/>
  <c r="L8" i="19"/>
  <c r="M8" i="19"/>
  <c r="N8" i="19"/>
  <c r="O8" i="19"/>
  <c r="P8" i="19"/>
  <c r="Q8" i="19"/>
  <c r="R8" i="19"/>
  <c r="S8" i="19"/>
  <c r="T8" i="19"/>
  <c r="U8" i="19"/>
  <c r="V8" i="19"/>
  <c r="W8" i="19"/>
  <c r="X8" i="19"/>
  <c r="Y8" i="19"/>
  <c r="Z8" i="19"/>
  <c r="AA8" i="19"/>
  <c r="AB8" i="19"/>
  <c r="AC8" i="19"/>
  <c r="AD8" i="19"/>
  <c r="AE8" i="19"/>
  <c r="AF8" i="19"/>
  <c r="AG8" i="19"/>
  <c r="AH8" i="19"/>
  <c r="AI8" i="19"/>
  <c r="AJ8" i="19"/>
  <c r="AK8" i="19"/>
  <c r="AL8" i="19"/>
  <c r="AM8" i="19"/>
  <c r="AN8" i="19"/>
  <c r="L7" i="19"/>
  <c r="M7" i="19"/>
  <c r="N7" i="19"/>
  <c r="O7" i="19"/>
  <c r="P7" i="19"/>
  <c r="Q7" i="19"/>
  <c r="R7" i="19"/>
  <c r="S7" i="19"/>
  <c r="T7" i="19"/>
  <c r="U7" i="19"/>
  <c r="V7" i="19"/>
  <c r="W7" i="19"/>
  <c r="X7" i="19"/>
  <c r="Y7" i="19"/>
  <c r="Z7" i="19"/>
  <c r="AA7" i="19"/>
  <c r="AB7" i="19"/>
  <c r="AC7" i="19"/>
  <c r="AD7" i="19"/>
  <c r="AE7" i="19"/>
  <c r="AF7" i="19"/>
  <c r="AG7" i="19"/>
  <c r="AH7" i="19"/>
  <c r="AI7" i="19"/>
  <c r="AJ7" i="19"/>
  <c r="AK7" i="19"/>
  <c r="AL7" i="19"/>
  <c r="AM7" i="19"/>
  <c r="AN7" i="19"/>
  <c r="L6" i="19"/>
  <c r="M6" i="19"/>
  <c r="N6" i="19"/>
  <c r="O6" i="19"/>
  <c r="P6" i="19"/>
  <c r="Q6" i="19"/>
  <c r="R6" i="19"/>
  <c r="S6" i="19"/>
  <c r="T6" i="19"/>
  <c r="U6" i="19"/>
  <c r="V6" i="19"/>
  <c r="W6" i="19"/>
  <c r="X6" i="19"/>
  <c r="Y6" i="19"/>
  <c r="Z6" i="19"/>
  <c r="AA6" i="19"/>
  <c r="AB6" i="19"/>
  <c r="AC6" i="19"/>
  <c r="AD6" i="19"/>
  <c r="AE6" i="19"/>
  <c r="AF6" i="19"/>
  <c r="AG6" i="19"/>
  <c r="AH6" i="19"/>
  <c r="AI6" i="19"/>
  <c r="AJ6" i="19"/>
  <c r="AK6" i="19"/>
  <c r="AL6" i="19"/>
  <c r="AM6" i="19"/>
  <c r="AN6" i="19"/>
  <c r="L5" i="19"/>
  <c r="M5" i="19"/>
  <c r="N5" i="19"/>
  <c r="O5" i="19"/>
  <c r="P5" i="19"/>
  <c r="Q5" i="19"/>
  <c r="R5" i="19"/>
  <c r="S5" i="19"/>
  <c r="T5" i="19"/>
  <c r="U5" i="19"/>
  <c r="V5" i="19"/>
  <c r="W5" i="19"/>
  <c r="X5" i="19"/>
  <c r="Y5" i="19"/>
  <c r="Z5" i="19"/>
  <c r="AA5" i="19"/>
  <c r="AB5" i="19"/>
  <c r="AC5" i="19"/>
  <c r="AD5" i="19"/>
  <c r="AE5" i="19"/>
  <c r="AF5" i="19"/>
  <c r="AG5" i="19"/>
  <c r="AH5" i="19"/>
  <c r="AI5" i="19"/>
  <c r="AJ5" i="19"/>
  <c r="AK5" i="19"/>
  <c r="AL5" i="19"/>
  <c r="AM5" i="19"/>
  <c r="AN5" i="19"/>
  <c r="L4" i="19"/>
  <c r="M4" i="19"/>
  <c r="N4" i="19"/>
  <c r="O4" i="19"/>
  <c r="P4" i="19"/>
  <c r="Q4" i="19"/>
  <c r="R4" i="19"/>
  <c r="S4" i="19"/>
  <c r="T4" i="19"/>
  <c r="U4" i="19"/>
  <c r="V4" i="19"/>
  <c r="W4" i="19"/>
  <c r="X4" i="19"/>
  <c r="Y4" i="19"/>
  <c r="Z4" i="19"/>
  <c r="AA4" i="19"/>
  <c r="AB4" i="19"/>
  <c r="AC4" i="19"/>
  <c r="AD4" i="19"/>
  <c r="AE4" i="19"/>
  <c r="AF4" i="19"/>
  <c r="AG4" i="19"/>
  <c r="AH4" i="19"/>
  <c r="AI4" i="19"/>
  <c r="AJ4" i="19"/>
  <c r="AK4" i="19"/>
  <c r="AL4" i="19"/>
  <c r="AM4" i="19"/>
  <c r="AN4" i="19"/>
  <c r="L3" i="19"/>
  <c r="M3" i="19"/>
  <c r="N3" i="19"/>
  <c r="O3" i="19"/>
  <c r="P3" i="19"/>
  <c r="Q3" i="19"/>
  <c r="R3" i="19"/>
  <c r="S3" i="19"/>
  <c r="T3" i="19"/>
  <c r="U3" i="19"/>
  <c r="V3" i="19"/>
  <c r="W3" i="19"/>
  <c r="X3" i="19"/>
  <c r="Y3" i="19"/>
  <c r="Z3" i="19"/>
  <c r="AA3" i="19"/>
  <c r="AB3" i="19"/>
  <c r="AC3" i="19"/>
  <c r="AD3" i="19"/>
  <c r="AE3" i="19"/>
  <c r="AF3" i="19"/>
  <c r="AG3" i="19"/>
  <c r="AH3" i="19"/>
  <c r="AI3" i="19"/>
  <c r="AJ3" i="19"/>
  <c r="AK3" i="19"/>
  <c r="AL3" i="19"/>
  <c r="AM3" i="19"/>
  <c r="AN3" i="19"/>
  <c r="L2" i="19"/>
  <c r="M2" i="19"/>
  <c r="N2" i="19"/>
  <c r="O2" i="19"/>
  <c r="P2" i="19"/>
  <c r="Q2" i="19"/>
  <c r="R2" i="19"/>
  <c r="S2" i="19"/>
  <c r="T2" i="19"/>
  <c r="U2" i="19"/>
  <c r="V2" i="19"/>
  <c r="W2" i="19"/>
  <c r="X2" i="19"/>
  <c r="Y2" i="19"/>
  <c r="Z2" i="19"/>
  <c r="AA2" i="19"/>
  <c r="AB2" i="19"/>
  <c r="AC2" i="19"/>
  <c r="AD2" i="19"/>
  <c r="AE2" i="19"/>
  <c r="AF2" i="19"/>
  <c r="AG2" i="19"/>
  <c r="AH2" i="19"/>
  <c r="AI2" i="19"/>
  <c r="AJ2" i="19"/>
  <c r="AK2" i="19"/>
  <c r="AL2" i="19"/>
  <c r="AM2" i="19"/>
  <c r="AN2" i="19"/>
  <c r="J382" i="19"/>
  <c r="J381" i="19"/>
  <c r="J380" i="19"/>
  <c r="J379" i="19"/>
  <c r="J378" i="19"/>
  <c r="J377" i="19"/>
  <c r="J376" i="19"/>
  <c r="J375" i="19"/>
  <c r="J374" i="19"/>
  <c r="J373" i="19"/>
  <c r="J372" i="19"/>
  <c r="J371" i="19"/>
  <c r="J370" i="19"/>
  <c r="J369" i="19"/>
  <c r="J368" i="19"/>
  <c r="J367" i="19"/>
  <c r="J366" i="19"/>
  <c r="J365" i="19"/>
  <c r="J364" i="19"/>
  <c r="J363" i="19"/>
  <c r="J362" i="19"/>
  <c r="J361" i="19"/>
  <c r="J360" i="19"/>
  <c r="J359" i="19"/>
  <c r="J358" i="19"/>
  <c r="J357" i="19"/>
  <c r="J356" i="19"/>
  <c r="J355" i="19"/>
  <c r="J354" i="19"/>
  <c r="J353" i="19"/>
  <c r="J352" i="19"/>
  <c r="J351" i="19"/>
  <c r="J350" i="19"/>
  <c r="J349" i="19"/>
  <c r="J348" i="19"/>
  <c r="J347" i="19"/>
  <c r="J346" i="19"/>
  <c r="J345" i="19"/>
  <c r="J344" i="19"/>
  <c r="J343" i="19"/>
  <c r="J342" i="19"/>
  <c r="J341" i="19"/>
  <c r="J340" i="19"/>
  <c r="J339" i="19"/>
  <c r="J338" i="19"/>
  <c r="J337" i="19"/>
  <c r="J336" i="19"/>
  <c r="J335" i="19"/>
  <c r="J334" i="19"/>
  <c r="J333" i="19"/>
  <c r="J332" i="19"/>
  <c r="J331" i="19"/>
  <c r="J330" i="19"/>
  <c r="J329" i="19"/>
  <c r="J328" i="19"/>
  <c r="J327" i="19"/>
  <c r="J326" i="19"/>
  <c r="J325" i="19"/>
  <c r="J324" i="19"/>
  <c r="J323" i="19"/>
  <c r="J322" i="19"/>
  <c r="J321" i="19"/>
  <c r="J320" i="19"/>
  <c r="J319" i="19"/>
  <c r="J318" i="19"/>
  <c r="J317" i="19"/>
  <c r="J316" i="19"/>
  <c r="J315" i="19"/>
  <c r="J314" i="19"/>
  <c r="J313" i="19"/>
  <c r="J312" i="19"/>
  <c r="J311" i="19"/>
  <c r="J310" i="19"/>
  <c r="J309" i="19"/>
  <c r="J308" i="19"/>
  <c r="J307" i="19"/>
  <c r="J306" i="19"/>
  <c r="J305" i="19"/>
  <c r="J304" i="19"/>
  <c r="J303" i="19"/>
  <c r="J302" i="19"/>
  <c r="J301" i="19"/>
  <c r="J300" i="19"/>
  <c r="J299" i="19"/>
  <c r="J298" i="19"/>
  <c r="J297" i="19"/>
  <c r="J296" i="19"/>
  <c r="J295" i="19"/>
  <c r="J294" i="19"/>
  <c r="J293" i="19"/>
  <c r="J292" i="19"/>
  <c r="J291" i="19"/>
  <c r="J290" i="19"/>
  <c r="J289" i="19"/>
  <c r="J288" i="19"/>
  <c r="J287" i="19"/>
  <c r="J286" i="19"/>
  <c r="J285" i="19"/>
  <c r="J284" i="19"/>
  <c r="J283" i="19"/>
  <c r="J282" i="19"/>
  <c r="J281" i="19"/>
  <c r="J280" i="19"/>
  <c r="J279" i="19"/>
  <c r="J278" i="19"/>
  <c r="J277" i="19"/>
  <c r="J276" i="19"/>
  <c r="J275" i="19"/>
  <c r="J274" i="19"/>
  <c r="J273" i="19"/>
  <c r="J272" i="19"/>
  <c r="J271" i="19"/>
  <c r="J270" i="19"/>
  <c r="J269" i="19"/>
  <c r="J268" i="19"/>
  <c r="J267" i="19"/>
  <c r="J266" i="19"/>
  <c r="J265" i="19"/>
  <c r="J264" i="19"/>
  <c r="J263" i="19"/>
  <c r="J262" i="19"/>
  <c r="J261" i="19"/>
  <c r="J260" i="19"/>
  <c r="J259" i="19"/>
  <c r="J258" i="19"/>
  <c r="J257" i="19"/>
  <c r="J256" i="19"/>
  <c r="J255" i="19"/>
  <c r="J254" i="19"/>
  <c r="J253" i="19"/>
  <c r="J252" i="19"/>
  <c r="J251" i="19"/>
  <c r="J250" i="19"/>
  <c r="J249" i="19"/>
  <c r="J248" i="19"/>
  <c r="J247" i="19"/>
  <c r="J246" i="19"/>
  <c r="J245" i="19"/>
  <c r="J244" i="19"/>
  <c r="J243" i="19"/>
  <c r="J242" i="19"/>
  <c r="J241" i="19"/>
  <c r="J240" i="19"/>
  <c r="J239" i="19"/>
  <c r="J238" i="19"/>
  <c r="J237" i="19"/>
  <c r="J236" i="19"/>
  <c r="J235" i="19"/>
  <c r="J234" i="19"/>
  <c r="J233" i="19"/>
  <c r="J232" i="19"/>
  <c r="J231" i="19"/>
  <c r="J230" i="19"/>
  <c r="J229" i="19"/>
  <c r="J228" i="19"/>
  <c r="J227" i="19"/>
  <c r="J226" i="19"/>
  <c r="J225" i="19"/>
  <c r="J224" i="19"/>
  <c r="J223" i="19"/>
  <c r="J222" i="19"/>
  <c r="J221" i="19"/>
  <c r="J220" i="19"/>
  <c r="J219" i="19"/>
  <c r="J218" i="19"/>
  <c r="J217" i="19"/>
  <c r="J216" i="19"/>
  <c r="J215" i="19"/>
  <c r="J214" i="19"/>
  <c r="J213" i="19"/>
  <c r="J212" i="19"/>
  <c r="J211" i="19"/>
  <c r="J210" i="19"/>
  <c r="J209" i="19"/>
  <c r="J208" i="19"/>
  <c r="J207" i="19"/>
  <c r="J206" i="19"/>
  <c r="J205" i="19"/>
  <c r="J204" i="19"/>
  <c r="J203" i="19"/>
  <c r="J202" i="19"/>
  <c r="J201" i="19"/>
  <c r="J200" i="19"/>
  <c r="J199" i="19"/>
  <c r="J198" i="19"/>
  <c r="J197" i="19"/>
  <c r="J196" i="19"/>
  <c r="J195" i="19"/>
  <c r="J194" i="19"/>
  <c r="J193" i="19"/>
  <c r="J192" i="19"/>
  <c r="J191" i="19"/>
  <c r="J190" i="19"/>
  <c r="J189" i="19"/>
  <c r="J188" i="19"/>
  <c r="J187" i="19"/>
  <c r="J186" i="19"/>
  <c r="J185" i="19"/>
  <c r="J184" i="19"/>
  <c r="J183" i="19"/>
  <c r="J182" i="19"/>
  <c r="J181" i="19"/>
  <c r="J180" i="19"/>
  <c r="J179" i="19"/>
  <c r="J178" i="19"/>
  <c r="J177" i="19"/>
  <c r="J176" i="19"/>
  <c r="J175" i="19"/>
  <c r="J174" i="19"/>
  <c r="J173" i="19"/>
  <c r="J172" i="19"/>
  <c r="J171" i="19"/>
  <c r="J170" i="19"/>
  <c r="J169" i="19"/>
  <c r="J168" i="19"/>
  <c r="J167" i="19"/>
  <c r="J166" i="19"/>
  <c r="J165" i="19"/>
  <c r="J164" i="19"/>
  <c r="J163" i="19"/>
  <c r="J162" i="19"/>
  <c r="J161" i="19"/>
  <c r="J160" i="19"/>
  <c r="J159" i="19"/>
  <c r="J158" i="19"/>
  <c r="J157" i="19"/>
  <c r="J156" i="19"/>
  <c r="J155" i="19"/>
  <c r="J154" i="19"/>
  <c r="J153" i="19"/>
  <c r="J152" i="19"/>
  <c r="J151" i="19"/>
  <c r="J150" i="19"/>
  <c r="J149" i="19"/>
  <c r="J148" i="19"/>
  <c r="J147" i="19"/>
  <c r="J146" i="19"/>
  <c r="J145" i="19"/>
  <c r="J144" i="19"/>
  <c r="J143" i="19"/>
  <c r="J142" i="19"/>
  <c r="J141" i="19"/>
  <c r="J140" i="19"/>
  <c r="J139" i="19"/>
  <c r="J138" i="19"/>
  <c r="J137" i="19"/>
  <c r="J136" i="19"/>
  <c r="J135" i="19"/>
  <c r="J134" i="19"/>
  <c r="J133" i="19"/>
  <c r="J132" i="19"/>
  <c r="J131" i="19"/>
  <c r="J130" i="19"/>
  <c r="J129" i="19"/>
  <c r="J128" i="19"/>
  <c r="J127" i="19"/>
  <c r="J126" i="19"/>
  <c r="J125" i="19"/>
  <c r="J124" i="19"/>
  <c r="J123" i="19"/>
  <c r="J122" i="19"/>
  <c r="J121" i="19"/>
  <c r="J120" i="19"/>
  <c r="J119" i="19"/>
  <c r="J118" i="19"/>
  <c r="J117" i="19"/>
  <c r="J116" i="19"/>
  <c r="J115" i="19"/>
  <c r="J114" i="19"/>
  <c r="J113" i="19"/>
  <c r="J112" i="19"/>
  <c r="J111" i="19"/>
  <c r="J110" i="19"/>
  <c r="J109" i="19"/>
  <c r="J108" i="19"/>
  <c r="J107" i="19"/>
  <c r="J106" i="19"/>
  <c r="J105" i="19"/>
  <c r="J104" i="19"/>
  <c r="J103" i="19"/>
  <c r="J102" i="19"/>
  <c r="J101" i="19"/>
  <c r="J100" i="19"/>
  <c r="J99" i="19"/>
  <c r="J98" i="19"/>
  <c r="J97" i="19"/>
  <c r="J96" i="19"/>
  <c r="J95" i="19"/>
  <c r="J94" i="19"/>
  <c r="J93" i="19"/>
  <c r="J92" i="19"/>
  <c r="J91" i="19"/>
  <c r="J90" i="19"/>
  <c r="J89" i="19"/>
  <c r="J88" i="19"/>
  <c r="J87" i="19"/>
  <c r="J86" i="19"/>
  <c r="J85" i="19"/>
  <c r="J84" i="19"/>
  <c r="J83" i="19"/>
  <c r="J82" i="19"/>
  <c r="J81" i="19"/>
  <c r="J80" i="19"/>
  <c r="J79" i="19"/>
  <c r="J78" i="19"/>
  <c r="J77" i="19"/>
  <c r="J76" i="19"/>
  <c r="J75" i="19"/>
  <c r="J74" i="19"/>
  <c r="J73" i="19"/>
  <c r="J72" i="19"/>
  <c r="J71" i="19"/>
  <c r="J70" i="19"/>
  <c r="J69" i="19"/>
  <c r="J68" i="19"/>
  <c r="J67" i="19"/>
  <c r="J66" i="19"/>
  <c r="J65" i="19"/>
  <c r="J64" i="19"/>
  <c r="J63" i="19"/>
  <c r="J62" i="19"/>
  <c r="J61" i="19"/>
  <c r="J60" i="19"/>
  <c r="J59" i="19"/>
  <c r="J58" i="19"/>
  <c r="J57" i="19"/>
  <c r="J56" i="19"/>
  <c r="J55" i="19"/>
  <c r="J54" i="19"/>
  <c r="J53" i="19"/>
  <c r="J52" i="19"/>
  <c r="J51" i="19"/>
  <c r="J50" i="19"/>
  <c r="J49" i="19"/>
  <c r="J48" i="19"/>
  <c r="J47" i="19"/>
  <c r="J46" i="19"/>
  <c r="J45" i="19"/>
  <c r="J44" i="19"/>
  <c r="J43" i="19"/>
  <c r="J42" i="19"/>
  <c r="J41" i="19"/>
  <c r="J40" i="19"/>
  <c r="J39" i="19"/>
  <c r="J38" i="19"/>
  <c r="J37" i="19"/>
  <c r="J36" i="19"/>
  <c r="J35" i="19"/>
  <c r="J34" i="19"/>
  <c r="J33" i="19"/>
  <c r="J32" i="19"/>
  <c r="J31" i="19"/>
  <c r="J30" i="19"/>
  <c r="J29" i="19"/>
  <c r="J28" i="19"/>
  <c r="J27" i="19"/>
  <c r="J26" i="19"/>
  <c r="J25" i="19"/>
  <c r="J24" i="19"/>
  <c r="J23" i="19"/>
  <c r="J22" i="19"/>
  <c r="J21" i="19"/>
  <c r="J20" i="19"/>
  <c r="J19" i="19"/>
  <c r="J18" i="19"/>
  <c r="J17" i="19"/>
  <c r="J16" i="19"/>
  <c r="J15" i="19"/>
  <c r="J14" i="19"/>
  <c r="J13" i="19"/>
  <c r="J12" i="19"/>
  <c r="J11" i="19"/>
  <c r="J10" i="19"/>
  <c r="J9" i="19"/>
  <c r="J8" i="19"/>
  <c r="J7" i="19"/>
  <c r="J6" i="19"/>
  <c r="J5" i="19"/>
  <c r="J4" i="19"/>
  <c r="J3" i="19"/>
  <c r="J2" i="19"/>
  <c r="K382" i="19"/>
  <c r="K381" i="19"/>
  <c r="K380" i="19"/>
  <c r="K379" i="19"/>
  <c r="K378" i="19"/>
  <c r="K377" i="19"/>
  <c r="K376" i="19"/>
  <c r="K375" i="19"/>
  <c r="K374" i="19"/>
  <c r="K373" i="19"/>
  <c r="K372" i="19"/>
  <c r="K371" i="19"/>
  <c r="K370" i="19"/>
  <c r="K369" i="19"/>
  <c r="K368" i="19"/>
  <c r="K367" i="19"/>
  <c r="K366" i="19"/>
  <c r="K365" i="19"/>
  <c r="K364" i="19"/>
  <c r="K363" i="19"/>
  <c r="K362" i="19"/>
  <c r="K361" i="19"/>
  <c r="K360" i="19"/>
  <c r="K359" i="19"/>
  <c r="K358" i="19"/>
  <c r="K357" i="19"/>
  <c r="K356" i="19"/>
  <c r="K355" i="19"/>
  <c r="K354" i="19"/>
  <c r="K353" i="19"/>
  <c r="K352" i="19"/>
  <c r="K351" i="19"/>
  <c r="K350" i="19"/>
  <c r="K349" i="19"/>
  <c r="K348" i="19"/>
  <c r="K347" i="19"/>
  <c r="K346" i="19"/>
  <c r="K345" i="19"/>
  <c r="K344" i="19"/>
  <c r="K343" i="19"/>
  <c r="K342" i="19"/>
  <c r="K341" i="19"/>
  <c r="K340" i="19"/>
  <c r="K339" i="19"/>
  <c r="K338" i="19"/>
  <c r="K337" i="19"/>
  <c r="K336" i="19"/>
  <c r="K335" i="19"/>
  <c r="K334" i="19"/>
  <c r="K333" i="19"/>
  <c r="K332" i="19"/>
  <c r="K331" i="19"/>
  <c r="K330" i="19"/>
  <c r="K329" i="19"/>
  <c r="K328" i="19"/>
  <c r="K327" i="19"/>
  <c r="K326" i="19"/>
  <c r="K325" i="19"/>
  <c r="K324" i="19"/>
  <c r="K323" i="19"/>
  <c r="K322" i="19"/>
  <c r="K321" i="19"/>
  <c r="K320" i="19"/>
  <c r="K319" i="19"/>
  <c r="K318" i="19"/>
  <c r="K317" i="19"/>
  <c r="K316" i="19"/>
  <c r="K315" i="19"/>
  <c r="K314" i="19"/>
  <c r="K313" i="19"/>
  <c r="K312" i="19"/>
  <c r="K311" i="19"/>
  <c r="K310" i="19"/>
  <c r="K309" i="19"/>
  <c r="K308" i="19"/>
  <c r="K307" i="19"/>
  <c r="K306" i="19"/>
  <c r="K305" i="19"/>
  <c r="K304" i="19"/>
  <c r="K303" i="19"/>
  <c r="K302" i="19"/>
  <c r="K301" i="19"/>
  <c r="K300" i="19"/>
  <c r="K299" i="19"/>
  <c r="K298" i="19"/>
  <c r="K297" i="19"/>
  <c r="K296" i="19"/>
  <c r="K295" i="19"/>
  <c r="K294" i="19"/>
  <c r="K293" i="19"/>
  <c r="K292" i="19"/>
  <c r="K291" i="19"/>
  <c r="K290" i="19"/>
  <c r="K289" i="19"/>
  <c r="K288" i="19"/>
  <c r="K287" i="19"/>
  <c r="K286" i="19"/>
  <c r="K285" i="19"/>
  <c r="K284" i="19"/>
  <c r="K283" i="19"/>
  <c r="K282" i="19"/>
  <c r="K281" i="19"/>
  <c r="K280" i="19"/>
  <c r="K279" i="19"/>
  <c r="K278" i="19"/>
  <c r="K277" i="19"/>
  <c r="K276" i="19"/>
  <c r="K275" i="19"/>
  <c r="K274" i="19"/>
  <c r="K273" i="19"/>
  <c r="K272" i="19"/>
  <c r="K271" i="19"/>
  <c r="K270" i="19"/>
  <c r="K269" i="19"/>
  <c r="K268" i="19"/>
  <c r="K267" i="19"/>
  <c r="K266" i="19"/>
  <c r="K265" i="19"/>
  <c r="K264" i="19"/>
  <c r="K263" i="19"/>
  <c r="K262" i="19"/>
  <c r="K261" i="19"/>
  <c r="K260" i="19"/>
  <c r="K259" i="19"/>
  <c r="K258" i="19"/>
  <c r="K257" i="19"/>
  <c r="K256" i="19"/>
  <c r="K255" i="19"/>
  <c r="K254" i="19"/>
  <c r="K253" i="19"/>
  <c r="K252" i="19"/>
  <c r="K251" i="19"/>
  <c r="K250" i="19"/>
  <c r="K249" i="19"/>
  <c r="K248" i="19"/>
  <c r="K247" i="19"/>
  <c r="K246" i="19"/>
  <c r="K245" i="19"/>
  <c r="K244" i="19"/>
  <c r="K243" i="19"/>
  <c r="K242" i="19"/>
  <c r="K241" i="19"/>
  <c r="K240" i="19"/>
  <c r="K239" i="19"/>
  <c r="K238" i="19"/>
  <c r="K237" i="19"/>
  <c r="K236" i="19"/>
  <c r="K235" i="19"/>
  <c r="K234" i="19"/>
  <c r="K233" i="19"/>
  <c r="K232" i="19"/>
  <c r="K231" i="19"/>
  <c r="K230" i="19"/>
  <c r="K229" i="19"/>
  <c r="K228" i="19"/>
  <c r="K227" i="19"/>
  <c r="K226" i="19"/>
  <c r="K225" i="19"/>
  <c r="K224" i="19"/>
  <c r="K223" i="19"/>
  <c r="K222" i="19"/>
  <c r="K221" i="19"/>
  <c r="K220" i="19"/>
  <c r="K219" i="19"/>
  <c r="K218" i="19"/>
  <c r="K217" i="19"/>
  <c r="K216" i="19"/>
  <c r="K215" i="19"/>
  <c r="K214" i="19"/>
  <c r="K213" i="19"/>
  <c r="K212" i="19"/>
  <c r="K211" i="19"/>
  <c r="K210" i="19"/>
  <c r="K209" i="19"/>
  <c r="K208" i="19"/>
  <c r="K207" i="19"/>
  <c r="K206" i="19"/>
  <c r="K205" i="19"/>
  <c r="K204" i="19"/>
  <c r="K203" i="19"/>
  <c r="K202" i="19"/>
  <c r="K201" i="19"/>
  <c r="K200" i="19"/>
  <c r="K199" i="19"/>
  <c r="K198" i="19"/>
  <c r="K197" i="19"/>
  <c r="K196" i="19"/>
  <c r="K195" i="19"/>
  <c r="K194" i="19"/>
  <c r="K193" i="19"/>
  <c r="K192" i="19"/>
  <c r="K191" i="19"/>
  <c r="K190" i="19"/>
  <c r="K189" i="19"/>
  <c r="K188" i="19"/>
  <c r="K187" i="19"/>
  <c r="K186" i="19"/>
  <c r="K185" i="19"/>
  <c r="K184" i="19"/>
  <c r="K183" i="19"/>
  <c r="K182" i="19"/>
  <c r="K181" i="19"/>
  <c r="K180" i="19"/>
  <c r="K179" i="19"/>
  <c r="K178" i="19"/>
  <c r="K177" i="19"/>
  <c r="K176" i="19"/>
  <c r="K175" i="19"/>
  <c r="K174" i="19"/>
  <c r="K173" i="19"/>
  <c r="K172" i="19"/>
  <c r="K171" i="19"/>
  <c r="K170" i="19"/>
  <c r="K169" i="19"/>
  <c r="K168" i="19"/>
  <c r="K167" i="19"/>
  <c r="K166" i="19"/>
  <c r="K165" i="19"/>
  <c r="K164" i="19"/>
  <c r="K163" i="19"/>
  <c r="K162" i="19"/>
  <c r="K161" i="19"/>
  <c r="K160" i="19"/>
  <c r="K159" i="19"/>
  <c r="K158" i="19"/>
  <c r="K157" i="19"/>
  <c r="K156" i="19"/>
  <c r="K155" i="19"/>
  <c r="K154" i="19"/>
  <c r="K153" i="19"/>
  <c r="K152" i="19"/>
  <c r="K151" i="19"/>
  <c r="K150" i="19"/>
  <c r="K149" i="19"/>
  <c r="K148" i="19"/>
  <c r="K147" i="19"/>
  <c r="K146" i="19"/>
  <c r="K145" i="19"/>
  <c r="K144" i="19"/>
  <c r="K143" i="19"/>
  <c r="K142" i="19"/>
  <c r="K141" i="19"/>
  <c r="K140" i="19"/>
  <c r="K139" i="19"/>
  <c r="K138" i="19"/>
  <c r="K137" i="19"/>
  <c r="K136" i="19"/>
  <c r="K135" i="19"/>
  <c r="K134" i="19"/>
  <c r="K133" i="19"/>
  <c r="K132" i="19"/>
  <c r="K131" i="19"/>
  <c r="K130" i="19"/>
  <c r="K129" i="19"/>
  <c r="K128" i="19"/>
  <c r="K127" i="19"/>
  <c r="K126" i="19"/>
  <c r="K125" i="19"/>
  <c r="K124" i="19"/>
  <c r="K123" i="19"/>
  <c r="K122" i="19"/>
  <c r="K121" i="19"/>
  <c r="K120" i="19"/>
  <c r="K119" i="19"/>
  <c r="K118" i="19"/>
  <c r="K117" i="19"/>
  <c r="K116" i="19"/>
  <c r="K115" i="19"/>
  <c r="K114" i="19"/>
  <c r="K113" i="19"/>
  <c r="K112" i="19"/>
  <c r="K111" i="19"/>
  <c r="K110" i="19"/>
  <c r="K109" i="19"/>
  <c r="K108" i="19"/>
  <c r="K107" i="19"/>
  <c r="K106" i="19"/>
  <c r="K105" i="19"/>
  <c r="K104" i="19"/>
  <c r="K103" i="19"/>
  <c r="K102" i="19"/>
  <c r="K101" i="19"/>
  <c r="K100" i="19"/>
  <c r="K99" i="19"/>
  <c r="K98" i="19"/>
  <c r="K97" i="19"/>
  <c r="K96" i="19"/>
  <c r="K95" i="19"/>
  <c r="K94" i="19"/>
  <c r="K93" i="19"/>
  <c r="K92" i="19"/>
  <c r="K91" i="19"/>
  <c r="K90" i="19"/>
  <c r="K89" i="19"/>
  <c r="K88" i="19"/>
  <c r="K87" i="19"/>
  <c r="K86" i="19"/>
  <c r="K85" i="19"/>
  <c r="K84" i="19"/>
  <c r="K83" i="19"/>
  <c r="K82" i="19"/>
  <c r="K81" i="19"/>
  <c r="K80" i="19"/>
  <c r="K79" i="19"/>
  <c r="K78" i="19"/>
  <c r="K77" i="19"/>
  <c r="K76" i="19"/>
  <c r="K75" i="19"/>
  <c r="K74" i="19"/>
  <c r="K73" i="19"/>
  <c r="K72" i="19"/>
  <c r="K71" i="19"/>
  <c r="K70" i="19"/>
  <c r="K69" i="19"/>
  <c r="K68" i="19"/>
  <c r="K67" i="19"/>
  <c r="K66" i="19"/>
  <c r="K65" i="19"/>
  <c r="K64" i="19"/>
  <c r="K63" i="19"/>
  <c r="K62" i="19"/>
  <c r="K61" i="19"/>
  <c r="K60" i="19"/>
  <c r="K59" i="19"/>
  <c r="K58" i="19"/>
  <c r="K57" i="19"/>
  <c r="K56" i="19"/>
  <c r="K55" i="19"/>
  <c r="K54" i="19"/>
  <c r="K53" i="19"/>
  <c r="K52" i="19"/>
  <c r="K51" i="19"/>
  <c r="K50" i="19"/>
  <c r="K49" i="19"/>
  <c r="K48" i="19"/>
  <c r="K47" i="19"/>
  <c r="K46" i="19"/>
  <c r="K45" i="19"/>
  <c r="K44" i="19"/>
  <c r="K43" i="19"/>
  <c r="K42" i="19"/>
  <c r="K41" i="19"/>
  <c r="K40" i="19"/>
  <c r="K39" i="19"/>
  <c r="K38" i="19"/>
  <c r="K37" i="19"/>
  <c r="K36" i="19"/>
  <c r="K35" i="19"/>
  <c r="K34" i="19"/>
  <c r="K33" i="19"/>
  <c r="K32" i="19"/>
  <c r="K31" i="19"/>
  <c r="K30" i="19"/>
  <c r="K29" i="19"/>
  <c r="K28" i="19"/>
  <c r="K27" i="19"/>
  <c r="K26" i="19"/>
  <c r="K25" i="19"/>
  <c r="K24" i="19"/>
  <c r="K23" i="19"/>
  <c r="K22" i="19"/>
  <c r="K21" i="19"/>
  <c r="K20" i="19"/>
  <c r="K19" i="19"/>
  <c r="K18" i="19"/>
  <c r="K17" i="19"/>
  <c r="K16" i="19"/>
  <c r="K15" i="19"/>
  <c r="K14" i="19"/>
  <c r="K13" i="19"/>
  <c r="K12" i="19"/>
  <c r="K11" i="19"/>
  <c r="K10" i="19"/>
  <c r="K9" i="19"/>
  <c r="K8" i="19"/>
  <c r="K7" i="19"/>
  <c r="K6" i="19"/>
  <c r="K5" i="19"/>
  <c r="K4" i="19"/>
  <c r="K3" i="19"/>
  <c r="K2" i="19"/>
  <c r="AW382" i="19"/>
  <c r="AW381" i="19"/>
  <c r="AW380" i="19"/>
  <c r="AW379" i="19"/>
  <c r="AW378" i="19"/>
  <c r="AW377" i="19"/>
  <c r="AW376" i="19"/>
  <c r="AW375" i="19"/>
  <c r="AW374" i="19"/>
  <c r="AW373" i="19"/>
  <c r="AW372" i="19"/>
  <c r="AW371" i="19"/>
  <c r="AW370" i="19"/>
  <c r="AW369" i="19"/>
  <c r="AW368" i="19"/>
  <c r="AW367" i="19"/>
  <c r="AW366" i="19"/>
  <c r="AW365" i="19"/>
  <c r="AW364" i="19"/>
  <c r="AW363" i="19"/>
  <c r="AW362" i="19"/>
  <c r="AW361" i="19"/>
  <c r="AW360" i="19"/>
  <c r="AW359" i="19"/>
  <c r="AW358" i="19"/>
  <c r="AW357" i="19"/>
  <c r="AW356" i="19"/>
  <c r="AW355" i="19"/>
  <c r="AW354" i="19"/>
  <c r="AW353" i="19"/>
  <c r="AW352" i="19"/>
  <c r="AW351" i="19"/>
  <c r="AW350" i="19"/>
  <c r="AW349" i="19"/>
  <c r="AW348" i="19"/>
  <c r="AW347" i="19"/>
  <c r="AW346" i="19"/>
  <c r="AW345" i="19"/>
  <c r="AW344" i="19"/>
  <c r="AW343" i="19"/>
  <c r="AW342" i="19"/>
  <c r="AW341" i="19"/>
  <c r="AW340" i="19"/>
  <c r="AW339" i="19"/>
  <c r="AW338" i="19"/>
  <c r="AW337" i="19"/>
  <c r="AW336" i="19"/>
  <c r="AW335" i="19"/>
  <c r="AW334" i="19"/>
  <c r="AW333" i="19"/>
  <c r="AW332" i="19"/>
  <c r="AW331" i="19"/>
  <c r="AW330" i="19"/>
  <c r="AW329" i="19"/>
  <c r="AW328" i="19"/>
  <c r="AW327" i="19"/>
  <c r="AW326" i="19"/>
  <c r="AW325" i="19"/>
  <c r="AW324" i="19"/>
  <c r="AW323" i="19"/>
  <c r="AW322" i="19"/>
  <c r="AW321" i="19"/>
  <c r="AW320" i="19"/>
  <c r="AW319" i="19"/>
  <c r="AW318" i="19"/>
  <c r="AW317" i="19"/>
  <c r="AW316" i="19"/>
  <c r="AW315" i="19"/>
  <c r="AW314" i="19"/>
  <c r="AW313" i="19"/>
  <c r="AW312" i="19"/>
  <c r="AW311" i="19"/>
  <c r="AW310" i="19"/>
  <c r="AW309" i="19"/>
  <c r="AW308" i="19"/>
  <c r="AW307" i="19"/>
  <c r="AW306" i="19"/>
  <c r="AW305" i="19"/>
  <c r="AW304" i="19"/>
  <c r="AW303" i="19"/>
  <c r="AW302" i="19"/>
  <c r="AW301" i="19"/>
  <c r="AW300" i="19"/>
  <c r="AW299" i="19"/>
  <c r="AW298" i="19"/>
  <c r="AW297" i="19"/>
  <c r="AW296" i="19"/>
  <c r="AW295" i="19"/>
  <c r="AW294" i="19"/>
  <c r="AW293" i="19"/>
  <c r="AW292" i="19"/>
  <c r="AW291" i="19"/>
  <c r="AW290" i="19"/>
  <c r="AW289" i="19"/>
  <c r="AW288" i="19"/>
  <c r="AW287" i="19"/>
  <c r="AW286" i="19"/>
  <c r="AW285" i="19"/>
  <c r="AW284" i="19"/>
  <c r="AW283" i="19"/>
  <c r="AW282" i="19"/>
  <c r="AW281" i="19"/>
  <c r="AW280" i="19"/>
  <c r="AW279" i="19"/>
  <c r="AW278" i="19"/>
  <c r="AW277" i="19"/>
  <c r="AW276" i="19"/>
  <c r="AW275" i="19"/>
  <c r="AW274" i="19"/>
  <c r="AW273" i="19"/>
  <c r="AW272" i="19"/>
  <c r="AW271" i="19"/>
  <c r="AW270" i="19"/>
  <c r="AW269" i="19"/>
  <c r="AW268" i="19"/>
  <c r="AW267" i="19"/>
  <c r="AW266" i="19"/>
  <c r="AW265" i="19"/>
  <c r="AW264" i="19"/>
  <c r="AW263" i="19"/>
  <c r="AW262" i="19"/>
  <c r="AW261" i="19"/>
  <c r="AW260" i="19"/>
  <c r="AW259" i="19"/>
  <c r="AW258" i="19"/>
  <c r="AW257" i="19"/>
  <c r="AW256" i="19"/>
  <c r="AW255" i="19"/>
  <c r="AW254" i="19"/>
  <c r="AW253" i="19"/>
  <c r="AW252" i="19"/>
  <c r="AW251" i="19"/>
  <c r="AW250" i="19"/>
  <c r="AW249" i="19"/>
  <c r="AW248" i="19"/>
  <c r="AW247" i="19"/>
  <c r="AW246" i="19"/>
  <c r="AW245" i="19"/>
  <c r="AW244" i="19"/>
  <c r="AW243" i="19"/>
  <c r="AW242" i="19"/>
  <c r="AW241" i="19"/>
  <c r="AW240" i="19"/>
  <c r="AW239" i="19"/>
  <c r="AW238" i="19"/>
  <c r="AW237" i="19"/>
  <c r="AW236" i="19"/>
  <c r="AW235" i="19"/>
  <c r="AW234" i="19"/>
  <c r="AW233" i="19"/>
  <c r="AW232" i="19"/>
  <c r="AW231" i="19"/>
  <c r="AW230" i="19"/>
  <c r="AW229" i="19"/>
  <c r="AW228" i="19"/>
  <c r="AW227" i="19"/>
  <c r="AW226" i="19"/>
  <c r="AW225" i="19"/>
  <c r="AW224" i="19"/>
  <c r="AW223" i="19"/>
  <c r="AW222" i="19"/>
  <c r="AW221" i="19"/>
  <c r="AW220" i="19"/>
  <c r="AW219" i="19"/>
  <c r="AW218" i="19"/>
  <c r="AW217" i="19"/>
  <c r="AW216" i="19"/>
  <c r="AW215" i="19"/>
  <c r="AW214" i="19"/>
  <c r="AW213" i="19"/>
  <c r="AW212" i="19"/>
  <c r="AW211" i="19"/>
  <c r="AW210" i="19"/>
  <c r="AW209" i="19"/>
  <c r="AW208" i="19"/>
  <c r="AW207" i="19"/>
  <c r="AW206" i="19"/>
  <c r="AW205" i="19"/>
  <c r="AW204" i="19"/>
  <c r="AW203" i="19"/>
  <c r="AW202" i="19"/>
  <c r="AW201" i="19"/>
  <c r="AW200" i="19"/>
  <c r="AW199" i="19"/>
  <c r="AW198" i="19"/>
  <c r="AW197" i="19"/>
  <c r="AW196" i="19"/>
  <c r="AW195" i="19"/>
  <c r="AW194" i="19"/>
  <c r="AW193" i="19"/>
  <c r="AW192" i="19"/>
  <c r="AW191" i="19"/>
  <c r="AW190" i="19"/>
  <c r="AW189" i="19"/>
  <c r="AW188" i="19"/>
  <c r="AW187" i="19"/>
  <c r="AW186" i="19"/>
  <c r="AW185" i="19"/>
  <c r="AW184" i="19"/>
  <c r="AW183" i="19"/>
  <c r="AW182" i="19"/>
  <c r="AW181" i="19"/>
  <c r="AW180" i="19"/>
  <c r="AW179" i="19"/>
  <c r="AW178" i="19"/>
  <c r="AW177" i="19"/>
  <c r="AW176" i="19"/>
  <c r="AW175" i="19"/>
  <c r="AW174" i="19"/>
  <c r="AW173" i="19"/>
  <c r="AW172" i="19"/>
  <c r="AW171" i="19"/>
  <c r="AW170" i="19"/>
  <c r="AW169" i="19"/>
  <c r="AW168" i="19"/>
  <c r="AW167" i="19"/>
  <c r="AW166" i="19"/>
  <c r="AW165" i="19"/>
  <c r="AW164" i="19"/>
  <c r="AW163" i="19"/>
  <c r="AW162" i="19"/>
  <c r="AW161" i="19"/>
  <c r="AW160" i="19"/>
  <c r="AW159" i="19"/>
  <c r="AW158" i="19"/>
  <c r="AW157" i="19"/>
  <c r="AW156" i="19"/>
  <c r="AW155" i="19"/>
  <c r="AW154" i="19"/>
  <c r="AW153" i="19"/>
  <c r="AW152" i="19"/>
  <c r="AW151" i="19"/>
  <c r="AW150" i="19"/>
  <c r="AW149" i="19"/>
  <c r="AW148" i="19"/>
  <c r="AW147" i="19"/>
  <c r="AW146" i="19"/>
  <c r="AW145" i="19"/>
  <c r="AW144" i="19"/>
  <c r="AW143" i="19"/>
  <c r="AW142" i="19"/>
  <c r="AW141" i="19"/>
  <c r="AW140" i="19"/>
  <c r="AW139" i="19"/>
  <c r="AW138" i="19"/>
  <c r="AW137" i="19"/>
  <c r="AW136" i="19"/>
  <c r="AW135" i="19"/>
  <c r="AW134" i="19"/>
  <c r="AW133" i="19"/>
  <c r="AW132" i="19"/>
  <c r="AW131" i="19"/>
  <c r="AW130" i="19"/>
  <c r="AW129" i="19"/>
  <c r="AW128" i="19"/>
  <c r="AW127" i="19"/>
  <c r="AW126" i="19"/>
  <c r="AW125" i="19"/>
  <c r="AW124" i="19"/>
  <c r="AW123" i="19"/>
  <c r="AW122" i="19"/>
  <c r="AW121" i="19"/>
  <c r="AW120" i="19"/>
  <c r="AW119" i="19"/>
  <c r="AW118" i="19"/>
  <c r="AW117" i="19"/>
  <c r="AW116" i="19"/>
  <c r="AW115" i="19"/>
  <c r="AW114" i="19"/>
  <c r="AW113" i="19"/>
  <c r="AW112" i="19"/>
  <c r="AW111" i="19"/>
  <c r="AW110" i="19"/>
  <c r="AW109" i="19"/>
  <c r="AW108" i="19"/>
  <c r="AW107" i="19"/>
  <c r="AW106" i="19"/>
  <c r="AW105" i="19"/>
  <c r="AW104" i="19"/>
  <c r="AW103" i="19"/>
  <c r="AW102" i="19"/>
  <c r="AW101" i="19"/>
  <c r="AW100" i="19"/>
  <c r="AW99" i="19"/>
  <c r="AW98" i="19"/>
  <c r="AW97" i="19"/>
  <c r="AW96" i="19"/>
  <c r="AW95" i="19"/>
  <c r="AW94" i="19"/>
  <c r="AW93" i="19"/>
  <c r="AW92" i="19"/>
  <c r="AW91" i="19"/>
  <c r="AW90" i="19"/>
  <c r="AW89" i="19"/>
  <c r="AW88" i="19"/>
  <c r="AW87" i="19"/>
  <c r="AW86" i="19"/>
  <c r="AW85" i="19"/>
  <c r="AW84" i="19"/>
  <c r="AW83" i="19"/>
  <c r="AW82" i="19"/>
  <c r="AW81" i="19"/>
  <c r="AW80" i="19"/>
  <c r="AW79" i="19"/>
  <c r="AW78" i="19"/>
  <c r="AW77" i="19"/>
  <c r="AW76" i="19"/>
  <c r="AW75" i="19"/>
  <c r="AW74" i="19"/>
  <c r="AW73" i="19"/>
  <c r="AW72" i="19"/>
  <c r="AW71" i="19"/>
  <c r="AW70" i="19"/>
  <c r="AW69" i="19"/>
  <c r="AW68" i="19"/>
  <c r="AW67" i="19"/>
  <c r="AW66" i="19"/>
  <c r="AW65" i="19"/>
  <c r="AW64" i="19"/>
  <c r="AW63" i="19"/>
  <c r="AW62" i="19"/>
  <c r="AW61" i="19"/>
  <c r="AW60" i="19"/>
  <c r="AW59" i="19"/>
  <c r="AW58" i="19"/>
  <c r="AW57" i="19"/>
  <c r="AW56" i="19"/>
  <c r="AW55" i="19"/>
  <c r="AW54" i="19"/>
  <c r="AW53" i="19"/>
  <c r="AW52" i="19"/>
  <c r="AW51" i="19"/>
  <c r="AW50" i="19"/>
  <c r="AW49" i="19"/>
  <c r="AW48" i="19"/>
  <c r="AW47" i="19"/>
  <c r="AW46" i="19"/>
  <c r="AW45" i="19"/>
  <c r="AW44" i="19"/>
  <c r="AW43" i="19"/>
  <c r="AW42" i="19"/>
  <c r="AW41" i="19"/>
  <c r="AW40" i="19"/>
  <c r="AW39" i="19"/>
  <c r="AW38" i="19"/>
  <c r="AW37" i="19"/>
  <c r="AW36" i="19"/>
  <c r="AW35" i="19"/>
  <c r="AW34" i="19"/>
  <c r="AW33" i="19"/>
  <c r="AW32" i="19"/>
  <c r="AW31" i="19"/>
  <c r="AW30" i="19"/>
  <c r="AW29" i="19"/>
  <c r="AW28" i="19"/>
  <c r="AW27" i="19"/>
  <c r="AW26" i="19"/>
  <c r="AW25" i="19"/>
  <c r="AW24" i="19"/>
  <c r="AW23" i="19"/>
  <c r="AW22" i="19"/>
  <c r="AW21" i="19"/>
  <c r="AW20" i="19"/>
  <c r="AW19" i="19"/>
  <c r="AW18" i="19"/>
  <c r="AW17" i="19"/>
  <c r="AW16" i="19"/>
  <c r="AW15" i="19"/>
  <c r="AW14" i="19"/>
  <c r="AW13" i="19"/>
  <c r="AW12" i="19"/>
  <c r="AW11" i="19"/>
  <c r="AW10" i="19"/>
  <c r="AW9" i="19"/>
  <c r="AW8" i="19"/>
  <c r="AW7" i="19"/>
  <c r="AW6" i="19"/>
  <c r="AW5" i="19"/>
  <c r="AW4" i="19"/>
  <c r="AW3" i="19"/>
  <c r="AW2" i="19"/>
  <c r="AV382" i="19"/>
  <c r="AV381" i="19"/>
  <c r="AV380" i="19"/>
  <c r="AV379" i="19"/>
  <c r="AV378" i="19"/>
  <c r="AV377" i="19"/>
  <c r="AV376" i="19"/>
  <c r="AV375" i="19"/>
  <c r="AV374" i="19"/>
  <c r="AV373" i="19"/>
  <c r="AV372" i="19"/>
  <c r="AV371" i="19"/>
  <c r="AV370" i="19"/>
  <c r="AV369" i="19"/>
  <c r="AV368" i="19"/>
  <c r="AV367" i="19"/>
  <c r="AV366" i="19"/>
  <c r="AV365" i="19"/>
  <c r="AV364" i="19"/>
  <c r="AV363" i="19"/>
  <c r="AV362" i="19"/>
  <c r="AV361" i="19"/>
  <c r="AV360" i="19"/>
  <c r="AV359" i="19"/>
  <c r="AV358" i="19"/>
  <c r="AV357" i="19"/>
  <c r="AV356" i="19"/>
  <c r="AV355" i="19"/>
  <c r="AV354" i="19"/>
  <c r="AV353" i="19"/>
  <c r="AV352" i="19"/>
  <c r="AV351" i="19"/>
  <c r="AV350" i="19"/>
  <c r="AV349" i="19"/>
  <c r="AV348" i="19"/>
  <c r="AV347" i="19"/>
  <c r="AV346" i="19"/>
  <c r="AV345" i="19"/>
  <c r="AV344" i="19"/>
  <c r="AV343" i="19"/>
  <c r="AV342" i="19"/>
  <c r="AV341" i="19"/>
  <c r="AV340" i="19"/>
  <c r="AV339" i="19"/>
  <c r="AV338" i="19"/>
  <c r="AV337" i="19"/>
  <c r="AV336" i="19"/>
  <c r="AV335" i="19"/>
  <c r="AV334" i="19"/>
  <c r="AV333" i="19"/>
  <c r="AV332" i="19"/>
  <c r="AV331" i="19"/>
  <c r="AV330" i="19"/>
  <c r="AV329" i="19"/>
  <c r="AV328" i="19"/>
  <c r="AV327" i="19"/>
  <c r="AV326" i="19"/>
  <c r="AV325" i="19"/>
  <c r="AV324" i="19"/>
  <c r="AV323" i="19"/>
  <c r="AV322" i="19"/>
  <c r="AV321" i="19"/>
  <c r="AV320" i="19"/>
  <c r="AV319" i="19"/>
  <c r="AV318" i="19"/>
  <c r="AV317" i="19"/>
  <c r="AV316" i="19"/>
  <c r="AV315" i="19"/>
  <c r="AV314" i="19"/>
  <c r="AV313" i="19"/>
  <c r="AV312" i="19"/>
  <c r="AV311" i="19"/>
  <c r="AV310" i="19"/>
  <c r="AV309" i="19"/>
  <c r="AV308" i="19"/>
  <c r="AV307" i="19"/>
  <c r="AV306" i="19"/>
  <c r="AV305" i="19"/>
  <c r="AV304" i="19"/>
  <c r="AV303" i="19"/>
  <c r="AV302" i="19"/>
  <c r="AV301" i="19"/>
  <c r="AV300" i="19"/>
  <c r="AV299" i="19"/>
  <c r="AV298" i="19"/>
  <c r="AV297" i="19"/>
  <c r="AV296" i="19"/>
  <c r="AV295" i="19"/>
  <c r="AV294" i="19"/>
  <c r="AV293" i="19"/>
  <c r="AV292" i="19"/>
  <c r="AV291" i="19"/>
  <c r="AV290" i="19"/>
  <c r="AV289" i="19"/>
  <c r="AV288" i="19"/>
  <c r="AV287" i="19"/>
  <c r="AV286" i="19"/>
  <c r="AV285" i="19"/>
  <c r="AV284" i="19"/>
  <c r="AV283" i="19"/>
  <c r="AV282" i="19"/>
  <c r="AV281" i="19"/>
  <c r="AV280" i="19"/>
  <c r="AV279" i="19"/>
  <c r="AV278" i="19"/>
  <c r="AV277" i="19"/>
  <c r="AV276" i="19"/>
  <c r="AV275" i="19"/>
  <c r="AV274" i="19"/>
  <c r="AV273" i="19"/>
  <c r="AV272" i="19"/>
  <c r="AV271" i="19"/>
  <c r="AV270" i="19"/>
  <c r="AV269" i="19"/>
  <c r="AV268" i="19"/>
  <c r="AV267" i="19"/>
  <c r="AV266" i="19"/>
  <c r="AV265" i="19"/>
  <c r="AV264" i="19"/>
  <c r="AV263" i="19"/>
  <c r="AV262" i="19"/>
  <c r="AV261" i="19"/>
  <c r="AV260" i="19"/>
  <c r="AV259" i="19"/>
  <c r="AV258" i="19"/>
  <c r="AV257" i="19"/>
  <c r="AV256" i="19"/>
  <c r="AV255" i="19"/>
  <c r="AV254" i="19"/>
  <c r="AV253" i="19"/>
  <c r="AV252" i="19"/>
  <c r="AV251" i="19"/>
  <c r="AV250" i="19"/>
  <c r="AV249" i="19"/>
  <c r="AV248" i="19"/>
  <c r="AV247" i="19"/>
  <c r="AV246" i="19"/>
  <c r="AV245" i="19"/>
  <c r="AV244" i="19"/>
  <c r="AV243" i="19"/>
  <c r="AV242" i="19"/>
  <c r="AV241" i="19"/>
  <c r="AV240" i="19"/>
  <c r="AV239" i="19"/>
  <c r="AV238" i="19"/>
  <c r="AV237" i="19"/>
  <c r="AV236" i="19"/>
  <c r="AV235" i="19"/>
  <c r="AV234" i="19"/>
  <c r="AV233" i="19"/>
  <c r="AV232" i="19"/>
  <c r="AV231" i="19"/>
  <c r="AV230" i="19"/>
  <c r="AV229" i="19"/>
  <c r="AV228" i="19"/>
  <c r="AV227" i="19"/>
  <c r="AV226" i="19"/>
  <c r="AV225" i="19"/>
  <c r="AV224" i="19"/>
  <c r="AV223" i="19"/>
  <c r="AV222" i="19"/>
  <c r="AV221" i="19"/>
  <c r="AV220" i="19"/>
  <c r="AV219" i="19"/>
  <c r="AV218" i="19"/>
  <c r="AV217" i="19"/>
  <c r="AV216" i="19"/>
  <c r="AV215" i="19"/>
  <c r="AV214" i="19"/>
  <c r="AV213" i="19"/>
  <c r="AV212" i="19"/>
  <c r="AV211" i="19"/>
  <c r="AV210" i="19"/>
  <c r="AV209" i="19"/>
  <c r="AV208" i="19"/>
  <c r="AV207" i="19"/>
  <c r="AV206" i="19"/>
  <c r="AV205" i="19"/>
  <c r="AV204" i="19"/>
  <c r="AV203" i="19"/>
  <c r="AV202" i="19"/>
  <c r="AV201" i="19"/>
  <c r="AV200" i="19"/>
  <c r="AV199" i="19"/>
  <c r="AV198" i="19"/>
  <c r="AV197" i="19"/>
  <c r="AV196" i="19"/>
  <c r="AV195" i="19"/>
  <c r="AV194" i="19"/>
  <c r="AV193" i="19"/>
  <c r="AV192" i="19"/>
  <c r="AV191" i="19"/>
  <c r="AV190" i="19"/>
  <c r="AV189" i="19"/>
  <c r="AV188" i="19"/>
  <c r="AV187" i="19"/>
  <c r="AV186" i="19"/>
  <c r="AV185" i="19"/>
  <c r="AV184" i="19"/>
  <c r="AV183" i="19"/>
  <c r="AV182" i="19"/>
  <c r="AV181" i="19"/>
  <c r="AV180" i="19"/>
  <c r="AV179" i="19"/>
  <c r="AV178" i="19"/>
  <c r="AV177" i="19"/>
  <c r="AV176" i="19"/>
  <c r="AV175" i="19"/>
  <c r="AV174" i="19"/>
  <c r="AV173" i="19"/>
  <c r="AV172" i="19"/>
  <c r="AV171" i="19"/>
  <c r="AV170" i="19"/>
  <c r="AV169" i="19"/>
  <c r="AV168" i="19"/>
  <c r="AV167" i="19"/>
  <c r="AV166" i="19"/>
  <c r="AV165" i="19"/>
  <c r="AV164" i="19"/>
  <c r="AV163" i="19"/>
  <c r="AV162" i="19"/>
  <c r="AV161" i="19"/>
  <c r="AV160" i="19"/>
  <c r="AV159" i="19"/>
  <c r="AV158" i="19"/>
  <c r="AV157" i="19"/>
  <c r="AV156" i="19"/>
  <c r="AV155" i="19"/>
  <c r="AV154" i="19"/>
  <c r="AV153" i="19"/>
  <c r="AV152" i="19"/>
  <c r="AV151" i="19"/>
  <c r="AV150" i="19"/>
  <c r="AV149" i="19"/>
  <c r="AV148" i="19"/>
  <c r="AV147" i="19"/>
  <c r="AV146" i="19"/>
  <c r="AV145" i="19"/>
  <c r="AV144" i="19"/>
  <c r="AV143" i="19"/>
  <c r="AV142" i="19"/>
  <c r="AV141" i="19"/>
  <c r="AV140" i="19"/>
  <c r="AV139" i="19"/>
  <c r="AV138" i="19"/>
  <c r="AV137" i="19"/>
  <c r="AV136" i="19"/>
  <c r="AV135" i="19"/>
  <c r="AV134" i="19"/>
  <c r="AV133" i="19"/>
  <c r="AV132" i="19"/>
  <c r="AV131" i="19"/>
  <c r="AV130" i="19"/>
  <c r="AV129" i="19"/>
  <c r="AV128" i="19"/>
  <c r="AV127" i="19"/>
  <c r="AV126" i="19"/>
  <c r="AV125" i="19"/>
  <c r="AV124" i="19"/>
  <c r="AV123" i="19"/>
  <c r="AV122" i="19"/>
  <c r="AV121" i="19"/>
  <c r="AV120" i="19"/>
  <c r="AV119" i="19"/>
  <c r="AV118" i="19"/>
  <c r="AV117" i="19"/>
  <c r="AV116" i="19"/>
  <c r="AV115" i="19"/>
  <c r="AV114" i="19"/>
  <c r="AV113" i="19"/>
  <c r="AV112" i="19"/>
  <c r="AV111" i="19"/>
  <c r="AV110" i="19"/>
  <c r="AV109" i="19"/>
  <c r="AV108" i="19"/>
  <c r="AV107" i="19"/>
  <c r="AV106" i="19"/>
  <c r="AV105" i="19"/>
  <c r="AV104" i="19"/>
  <c r="AV103" i="19"/>
  <c r="AV102" i="19"/>
  <c r="AV101" i="19"/>
  <c r="AV100" i="19"/>
  <c r="AV99" i="19"/>
  <c r="AV98" i="19"/>
  <c r="AV97" i="19"/>
  <c r="AV96" i="19"/>
  <c r="AV95" i="19"/>
  <c r="AV94" i="19"/>
  <c r="AV93" i="19"/>
  <c r="AV92" i="19"/>
  <c r="AV91" i="19"/>
  <c r="AV90" i="19"/>
  <c r="AV89" i="19"/>
  <c r="AV88" i="19"/>
  <c r="AV87" i="19"/>
  <c r="AV86" i="19"/>
  <c r="AV85" i="19"/>
  <c r="AV84" i="19"/>
  <c r="AV83" i="19"/>
  <c r="AV82" i="19"/>
  <c r="AV81" i="19"/>
  <c r="AV80" i="19"/>
  <c r="AV79" i="19"/>
  <c r="AV78" i="19"/>
  <c r="AV77" i="19"/>
  <c r="AV76" i="19"/>
  <c r="AV75" i="19"/>
  <c r="AV74" i="19"/>
  <c r="AV73" i="19"/>
  <c r="AV72" i="19"/>
  <c r="AV71" i="19"/>
  <c r="AV70" i="19"/>
  <c r="AV69" i="19"/>
  <c r="AV68" i="19"/>
  <c r="AV67" i="19"/>
  <c r="AV66" i="19"/>
  <c r="AV65" i="19"/>
  <c r="AV64" i="19"/>
  <c r="AV63" i="19"/>
  <c r="AV62" i="19"/>
  <c r="AV61" i="19"/>
  <c r="AV60" i="19"/>
  <c r="AV59" i="19"/>
  <c r="AV58" i="19"/>
  <c r="AV57" i="19"/>
  <c r="AV56" i="19"/>
  <c r="AV55" i="19"/>
  <c r="AV54" i="19"/>
  <c r="AV53" i="19"/>
  <c r="AV52" i="19"/>
  <c r="AV51" i="19"/>
  <c r="AV50" i="19"/>
  <c r="AV49" i="19"/>
  <c r="AV48" i="19"/>
  <c r="AV47" i="19"/>
  <c r="AV46" i="19"/>
  <c r="AV45" i="19"/>
  <c r="AV44" i="19"/>
  <c r="AV43" i="19"/>
  <c r="AV42" i="19"/>
  <c r="AV41" i="19"/>
  <c r="AV40" i="19"/>
  <c r="AV39" i="19"/>
  <c r="AV38" i="19"/>
  <c r="AV37" i="19"/>
  <c r="AV36" i="19"/>
  <c r="AV35" i="19"/>
  <c r="AV34" i="19"/>
  <c r="AV33" i="19"/>
  <c r="AV32" i="19"/>
  <c r="AV31" i="19"/>
  <c r="AV30" i="19"/>
  <c r="AV29" i="19"/>
  <c r="AV28" i="19"/>
  <c r="AV27" i="19"/>
  <c r="AV26" i="19"/>
  <c r="AV25" i="19"/>
  <c r="AV24" i="19"/>
  <c r="AV23" i="19"/>
  <c r="AV22" i="19"/>
  <c r="AV21" i="19"/>
  <c r="AV20" i="19"/>
  <c r="AV19" i="19"/>
  <c r="AV18" i="19"/>
  <c r="AV17" i="19"/>
  <c r="AV16" i="19"/>
  <c r="AV15" i="19"/>
  <c r="AV14" i="19"/>
  <c r="AV13" i="19"/>
  <c r="AV12" i="19"/>
  <c r="AV11" i="19"/>
  <c r="AV10" i="19"/>
  <c r="AV9" i="19"/>
  <c r="AV8" i="19"/>
  <c r="AV7" i="19"/>
  <c r="AV6" i="19"/>
  <c r="AV5" i="19"/>
  <c r="AV4" i="19"/>
  <c r="AV3" i="19"/>
  <c r="AV2" i="19"/>
  <c r="AU382" i="19"/>
  <c r="AU381" i="19"/>
  <c r="AU380" i="19"/>
  <c r="AU379" i="19"/>
  <c r="AU378" i="19"/>
  <c r="AU377" i="19"/>
  <c r="AU376" i="19"/>
  <c r="AU375" i="19"/>
  <c r="AU374" i="19"/>
  <c r="AU373" i="19"/>
  <c r="AU372" i="19"/>
  <c r="AU371" i="19"/>
  <c r="AU370" i="19"/>
  <c r="AU369" i="19"/>
  <c r="AU368" i="19"/>
  <c r="AU367" i="19"/>
  <c r="AU366" i="19"/>
  <c r="AU365" i="19"/>
  <c r="AU364" i="19"/>
  <c r="AU363" i="19"/>
  <c r="AU362" i="19"/>
  <c r="AU361" i="19"/>
  <c r="AU360" i="19"/>
  <c r="AU359" i="19"/>
  <c r="AU358" i="19"/>
  <c r="AU357" i="19"/>
  <c r="AU356" i="19"/>
  <c r="AU355" i="19"/>
  <c r="AU354" i="19"/>
  <c r="AU353" i="19"/>
  <c r="AU352" i="19"/>
  <c r="AU351" i="19"/>
  <c r="AU350" i="19"/>
  <c r="AU349" i="19"/>
  <c r="AU348" i="19"/>
  <c r="AU347" i="19"/>
  <c r="AU346" i="19"/>
  <c r="AU345" i="19"/>
  <c r="AU344" i="19"/>
  <c r="AU343" i="19"/>
  <c r="AU342" i="19"/>
  <c r="AU341" i="19"/>
  <c r="AU340" i="19"/>
  <c r="AU339" i="19"/>
  <c r="AU338" i="19"/>
  <c r="AU337" i="19"/>
  <c r="AU336" i="19"/>
  <c r="AU335" i="19"/>
  <c r="AU334" i="19"/>
  <c r="AU333" i="19"/>
  <c r="AU332" i="19"/>
  <c r="AU331" i="19"/>
  <c r="AU330" i="19"/>
  <c r="AU329" i="19"/>
  <c r="AU328" i="19"/>
  <c r="AU327" i="19"/>
  <c r="AU326" i="19"/>
  <c r="AU325" i="19"/>
  <c r="AU324" i="19"/>
  <c r="AU323" i="19"/>
  <c r="AU322" i="19"/>
  <c r="AU321" i="19"/>
  <c r="AU320" i="19"/>
  <c r="AU319" i="19"/>
  <c r="AU318" i="19"/>
  <c r="AU317" i="19"/>
  <c r="AU316" i="19"/>
  <c r="AU315" i="19"/>
  <c r="AU314" i="19"/>
  <c r="AU313" i="19"/>
  <c r="AU312" i="19"/>
  <c r="AU311" i="19"/>
  <c r="AU310" i="19"/>
  <c r="AU309" i="19"/>
  <c r="AU308" i="19"/>
  <c r="AU307" i="19"/>
  <c r="AU306" i="19"/>
  <c r="AU305" i="19"/>
  <c r="AU304" i="19"/>
  <c r="AU303" i="19"/>
  <c r="AU302" i="19"/>
  <c r="AU301" i="19"/>
  <c r="AU300" i="19"/>
  <c r="AU299" i="19"/>
  <c r="AU298" i="19"/>
  <c r="AU297" i="19"/>
  <c r="AU296" i="19"/>
  <c r="AU295" i="19"/>
  <c r="AU294" i="19"/>
  <c r="AU293" i="19"/>
  <c r="AU292" i="19"/>
  <c r="AU291" i="19"/>
  <c r="AU290" i="19"/>
  <c r="AU289" i="19"/>
  <c r="AU288" i="19"/>
  <c r="AU287" i="19"/>
  <c r="AU286" i="19"/>
  <c r="AU285" i="19"/>
  <c r="AU284" i="19"/>
  <c r="AU283" i="19"/>
  <c r="AU282" i="19"/>
  <c r="AU281" i="19"/>
  <c r="AU280" i="19"/>
  <c r="AU279" i="19"/>
  <c r="AU278" i="19"/>
  <c r="AU277" i="19"/>
  <c r="AU276" i="19"/>
  <c r="AU275" i="19"/>
  <c r="AU274" i="19"/>
  <c r="AU273" i="19"/>
  <c r="AU272" i="19"/>
  <c r="AU271" i="19"/>
  <c r="AU270" i="19"/>
  <c r="AU269" i="19"/>
  <c r="AU268" i="19"/>
  <c r="AU267" i="19"/>
  <c r="AU266" i="19"/>
  <c r="AU265" i="19"/>
  <c r="AU264" i="19"/>
  <c r="AU263" i="19"/>
  <c r="AU262" i="19"/>
  <c r="AU261" i="19"/>
  <c r="AU260" i="19"/>
  <c r="AU259" i="19"/>
  <c r="AU258" i="19"/>
  <c r="AU257" i="19"/>
  <c r="AU256" i="19"/>
  <c r="AU255" i="19"/>
  <c r="AU254" i="19"/>
  <c r="AU253" i="19"/>
  <c r="AU252" i="19"/>
  <c r="AU251" i="19"/>
  <c r="AU250" i="19"/>
  <c r="AU249" i="19"/>
  <c r="AU248" i="19"/>
  <c r="AU247" i="19"/>
  <c r="AU246" i="19"/>
  <c r="AU245" i="19"/>
  <c r="AU244" i="19"/>
  <c r="AU243" i="19"/>
  <c r="AU242" i="19"/>
  <c r="AU241" i="19"/>
  <c r="AU240" i="19"/>
  <c r="AU239" i="19"/>
  <c r="AU238" i="19"/>
  <c r="AU237" i="19"/>
  <c r="AU236" i="19"/>
  <c r="AU235" i="19"/>
  <c r="AU234" i="19"/>
  <c r="AU233" i="19"/>
  <c r="AU232" i="19"/>
  <c r="AU231" i="19"/>
  <c r="AU230" i="19"/>
  <c r="AU229" i="19"/>
  <c r="AU228" i="19"/>
  <c r="AU227" i="19"/>
  <c r="AU226" i="19"/>
  <c r="AU225" i="19"/>
  <c r="AU224" i="19"/>
  <c r="AU223" i="19"/>
  <c r="AU222" i="19"/>
  <c r="AU221" i="19"/>
  <c r="AU220" i="19"/>
  <c r="AU219" i="19"/>
  <c r="AU218" i="19"/>
  <c r="AU217" i="19"/>
  <c r="AU216" i="19"/>
  <c r="AU215" i="19"/>
  <c r="AU214" i="19"/>
  <c r="AU213" i="19"/>
  <c r="AU212" i="19"/>
  <c r="AU211" i="19"/>
  <c r="AU210" i="19"/>
  <c r="AU209" i="19"/>
  <c r="AU208" i="19"/>
  <c r="AU207" i="19"/>
  <c r="AU206" i="19"/>
  <c r="AU205" i="19"/>
  <c r="AU204" i="19"/>
  <c r="AU203" i="19"/>
  <c r="AU202" i="19"/>
  <c r="AU201" i="19"/>
  <c r="AU200" i="19"/>
  <c r="AU199" i="19"/>
  <c r="AU198" i="19"/>
  <c r="AU197" i="19"/>
  <c r="AU196" i="19"/>
  <c r="AU195" i="19"/>
  <c r="AU194" i="19"/>
  <c r="AU193" i="19"/>
  <c r="AU192" i="19"/>
  <c r="AU191" i="19"/>
  <c r="AU190" i="19"/>
  <c r="AU189" i="19"/>
  <c r="AU188" i="19"/>
  <c r="AU187" i="19"/>
  <c r="AU186" i="19"/>
  <c r="AU185" i="19"/>
  <c r="AU184" i="19"/>
  <c r="AU183" i="19"/>
  <c r="AU182" i="19"/>
  <c r="AU181" i="19"/>
  <c r="AU180" i="19"/>
  <c r="AU179" i="19"/>
  <c r="AU178" i="19"/>
  <c r="AU177" i="19"/>
  <c r="AU176" i="19"/>
  <c r="AU175" i="19"/>
  <c r="AU174" i="19"/>
  <c r="AU173" i="19"/>
  <c r="AU172" i="19"/>
  <c r="AU171" i="19"/>
  <c r="AU170" i="19"/>
  <c r="AU169" i="19"/>
  <c r="AU168" i="19"/>
  <c r="AU167" i="19"/>
  <c r="AU166" i="19"/>
  <c r="AU165" i="19"/>
  <c r="AU164" i="19"/>
  <c r="AU163" i="19"/>
  <c r="AU162" i="19"/>
  <c r="AU161" i="19"/>
  <c r="AU160" i="19"/>
  <c r="AU159" i="19"/>
  <c r="AU158" i="19"/>
  <c r="AU157" i="19"/>
  <c r="AU156" i="19"/>
  <c r="AU155" i="19"/>
  <c r="AU154" i="19"/>
  <c r="AU153" i="19"/>
  <c r="AU152" i="19"/>
  <c r="AU151" i="19"/>
  <c r="AU150" i="19"/>
  <c r="AU149" i="19"/>
  <c r="AU148" i="19"/>
  <c r="AU147" i="19"/>
  <c r="AU146" i="19"/>
  <c r="AU145" i="19"/>
  <c r="AU144" i="19"/>
  <c r="AU143" i="19"/>
  <c r="AU142" i="19"/>
  <c r="AU141" i="19"/>
  <c r="AU140" i="19"/>
  <c r="AU139" i="19"/>
  <c r="AU138" i="19"/>
  <c r="AU137" i="19"/>
  <c r="AU136" i="19"/>
  <c r="AU135" i="19"/>
  <c r="AU134" i="19"/>
  <c r="AU133" i="19"/>
  <c r="AU132" i="19"/>
  <c r="AU131" i="19"/>
  <c r="AU130" i="19"/>
  <c r="AU129" i="19"/>
  <c r="AU128" i="19"/>
  <c r="AU127" i="19"/>
  <c r="AU126" i="19"/>
  <c r="AU125" i="19"/>
  <c r="AU124" i="19"/>
  <c r="AU123" i="19"/>
  <c r="AU122" i="19"/>
  <c r="AU121" i="19"/>
  <c r="AU120" i="19"/>
  <c r="AU119" i="19"/>
  <c r="AU118" i="19"/>
  <c r="AU117" i="19"/>
  <c r="AU116" i="19"/>
  <c r="AU115" i="19"/>
  <c r="AU114" i="19"/>
  <c r="AU113" i="19"/>
  <c r="AU112" i="19"/>
  <c r="AU111" i="19"/>
  <c r="AU110" i="19"/>
  <c r="AU109" i="19"/>
  <c r="AU108" i="19"/>
  <c r="AU107" i="19"/>
  <c r="AU106" i="19"/>
  <c r="AU105" i="19"/>
  <c r="AU104" i="19"/>
  <c r="AU103" i="19"/>
  <c r="AU102" i="19"/>
  <c r="AU101" i="19"/>
  <c r="AU100" i="19"/>
  <c r="AU99" i="19"/>
  <c r="AU98" i="19"/>
  <c r="AU97" i="19"/>
  <c r="AU96" i="19"/>
  <c r="AU95" i="19"/>
  <c r="AU94" i="19"/>
  <c r="AU93" i="19"/>
  <c r="AU92" i="19"/>
  <c r="AU91" i="19"/>
  <c r="AU90" i="19"/>
  <c r="AU89" i="19"/>
  <c r="AU88" i="19"/>
  <c r="AU87" i="19"/>
  <c r="AU86" i="19"/>
  <c r="AU85" i="19"/>
  <c r="AU84" i="19"/>
  <c r="AU83" i="19"/>
  <c r="AU82" i="19"/>
  <c r="AU81" i="19"/>
  <c r="AU80" i="19"/>
  <c r="AU79" i="19"/>
  <c r="AU78" i="19"/>
  <c r="AU77" i="19"/>
  <c r="AU76" i="19"/>
  <c r="AU75" i="19"/>
  <c r="AU74" i="19"/>
  <c r="AU73" i="19"/>
  <c r="AU72" i="19"/>
  <c r="AU71" i="19"/>
  <c r="AU70" i="19"/>
  <c r="AU69" i="19"/>
  <c r="AU68" i="19"/>
  <c r="AU67" i="19"/>
  <c r="AU66" i="19"/>
  <c r="AU65" i="19"/>
  <c r="AU64" i="19"/>
  <c r="AU63" i="19"/>
  <c r="AU62" i="19"/>
  <c r="AU61" i="19"/>
  <c r="AU60" i="19"/>
  <c r="AU59" i="19"/>
  <c r="AU58" i="19"/>
  <c r="AU57" i="19"/>
  <c r="AU56" i="19"/>
  <c r="AU55" i="19"/>
  <c r="AU54" i="19"/>
  <c r="AU53" i="19"/>
  <c r="AU52" i="19"/>
  <c r="AU51" i="19"/>
  <c r="AU50" i="19"/>
  <c r="AU49" i="19"/>
  <c r="AU48" i="19"/>
  <c r="AU47" i="19"/>
  <c r="AU46" i="19"/>
  <c r="AU45" i="19"/>
  <c r="AU44" i="19"/>
  <c r="AU43" i="19"/>
  <c r="AU42" i="19"/>
  <c r="AU41" i="19"/>
  <c r="AU40" i="19"/>
  <c r="AU39" i="19"/>
  <c r="AU38" i="19"/>
  <c r="AU37" i="19"/>
  <c r="AU36" i="19"/>
  <c r="AU35" i="19"/>
  <c r="AU34" i="19"/>
  <c r="AU33" i="19"/>
  <c r="AU32" i="19"/>
  <c r="AU31" i="19"/>
  <c r="AU30" i="19"/>
  <c r="AU29" i="19"/>
  <c r="AU28" i="19"/>
  <c r="AU27" i="19"/>
  <c r="AU26" i="19"/>
  <c r="AU25" i="19"/>
  <c r="AU24" i="19"/>
  <c r="AU23" i="19"/>
  <c r="AU22" i="19"/>
  <c r="AU21" i="19"/>
  <c r="AU20" i="19"/>
  <c r="AU19" i="19"/>
  <c r="AU18" i="19"/>
  <c r="AU17" i="19"/>
  <c r="AU16" i="19"/>
  <c r="AU15" i="19"/>
  <c r="AU14" i="19"/>
  <c r="AU13" i="19"/>
  <c r="AU12" i="19"/>
  <c r="AU11" i="19"/>
  <c r="AU10" i="19"/>
  <c r="AU9" i="19"/>
  <c r="AU8" i="19"/>
  <c r="AU7" i="19"/>
  <c r="AU6" i="19"/>
  <c r="AU5" i="19"/>
  <c r="AU4" i="19"/>
  <c r="AU3" i="19"/>
  <c r="AU2" i="19"/>
  <c r="AT382" i="19"/>
  <c r="AT381" i="19"/>
  <c r="AT380" i="19"/>
  <c r="AT379" i="19"/>
  <c r="AT378" i="19"/>
  <c r="AT377" i="19"/>
  <c r="AT376" i="19"/>
  <c r="AT375" i="19"/>
  <c r="AT374" i="19"/>
  <c r="AT373" i="19"/>
  <c r="AT372" i="19"/>
  <c r="AT371" i="19"/>
  <c r="AT370" i="19"/>
  <c r="AT369" i="19"/>
  <c r="AT368" i="19"/>
  <c r="AT367" i="19"/>
  <c r="AT366" i="19"/>
  <c r="AT365" i="19"/>
  <c r="AT364" i="19"/>
  <c r="AT363" i="19"/>
  <c r="AT362" i="19"/>
  <c r="AT361" i="19"/>
  <c r="AT360" i="19"/>
  <c r="AT359" i="19"/>
  <c r="AT358" i="19"/>
  <c r="AT357" i="19"/>
  <c r="AT356" i="19"/>
  <c r="AT355" i="19"/>
  <c r="AT354" i="19"/>
  <c r="AT353" i="19"/>
  <c r="AT352" i="19"/>
  <c r="AT351" i="19"/>
  <c r="AT350" i="19"/>
  <c r="AT349" i="19"/>
  <c r="AT348" i="19"/>
  <c r="AT347" i="19"/>
  <c r="AT346" i="19"/>
  <c r="AT345" i="19"/>
  <c r="AT344" i="19"/>
  <c r="AT343" i="19"/>
  <c r="AT342" i="19"/>
  <c r="AT341" i="19"/>
  <c r="AT340" i="19"/>
  <c r="AT339" i="19"/>
  <c r="AT338" i="19"/>
  <c r="AT337" i="19"/>
  <c r="AT336" i="19"/>
  <c r="AT335" i="19"/>
  <c r="AT334" i="19"/>
  <c r="AT333" i="19"/>
  <c r="AT332" i="19"/>
  <c r="AT331" i="19"/>
  <c r="AT330" i="19"/>
  <c r="AT329" i="19"/>
  <c r="AT328" i="19"/>
  <c r="AT327" i="19"/>
  <c r="AT326" i="19"/>
  <c r="AT325" i="19"/>
  <c r="AT324" i="19"/>
  <c r="AT323" i="19"/>
  <c r="AT322" i="19"/>
  <c r="AT321" i="19"/>
  <c r="AT320" i="19"/>
  <c r="AT319" i="19"/>
  <c r="AT318" i="19"/>
  <c r="AT317" i="19"/>
  <c r="AT316" i="19"/>
  <c r="AT315" i="19"/>
  <c r="AT314" i="19"/>
  <c r="AT313" i="19"/>
  <c r="AT312" i="19"/>
  <c r="AT311" i="19"/>
  <c r="AT310" i="19"/>
  <c r="AT309" i="19"/>
  <c r="AT308" i="19"/>
  <c r="AT307" i="19"/>
  <c r="AT306" i="19"/>
  <c r="AT305" i="19"/>
  <c r="AT304" i="19"/>
  <c r="AT303" i="19"/>
  <c r="AT302" i="19"/>
  <c r="AT301" i="19"/>
  <c r="AT300" i="19"/>
  <c r="AT299" i="19"/>
  <c r="AT298" i="19"/>
  <c r="AT297" i="19"/>
  <c r="AT296" i="19"/>
  <c r="AT295" i="19"/>
  <c r="AT294" i="19"/>
  <c r="AT293" i="19"/>
  <c r="AT292" i="19"/>
  <c r="AT291" i="19"/>
  <c r="AT290" i="19"/>
  <c r="AT289" i="19"/>
  <c r="AT288" i="19"/>
  <c r="AT287" i="19"/>
  <c r="AT286" i="19"/>
  <c r="AT285" i="19"/>
  <c r="AT284" i="19"/>
  <c r="AT283" i="19"/>
  <c r="AT282" i="19"/>
  <c r="AT281" i="19"/>
  <c r="AT280" i="19"/>
  <c r="AT279" i="19"/>
  <c r="AT278" i="19"/>
  <c r="AT277" i="19"/>
  <c r="AT276" i="19"/>
  <c r="AT275" i="19"/>
  <c r="AT274" i="19"/>
  <c r="AT273" i="19"/>
  <c r="AT272" i="19"/>
  <c r="AT271" i="19"/>
  <c r="AT270" i="19"/>
  <c r="AT269" i="19"/>
  <c r="AT268" i="19"/>
  <c r="AT267" i="19"/>
  <c r="AT266" i="19"/>
  <c r="AT265" i="19"/>
  <c r="AT264" i="19"/>
  <c r="AT263" i="19"/>
  <c r="AT262" i="19"/>
  <c r="AT261" i="19"/>
  <c r="AT260" i="19"/>
  <c r="AT259" i="19"/>
  <c r="AT258" i="19"/>
  <c r="AT257" i="19"/>
  <c r="AT256" i="19"/>
  <c r="AT255" i="19"/>
  <c r="AT254" i="19"/>
  <c r="AT253" i="19"/>
  <c r="AT252" i="19"/>
  <c r="AT251" i="19"/>
  <c r="AT250" i="19"/>
  <c r="AT249" i="19"/>
  <c r="AT248" i="19"/>
  <c r="AT247" i="19"/>
  <c r="AT246" i="19"/>
  <c r="AT245" i="19"/>
  <c r="AT244" i="19"/>
  <c r="AT243" i="19"/>
  <c r="AT242" i="19"/>
  <c r="AT241" i="19"/>
  <c r="AT240" i="19"/>
  <c r="AT239" i="19"/>
  <c r="AT238" i="19"/>
  <c r="AT237" i="19"/>
  <c r="AT236" i="19"/>
  <c r="AT235" i="19"/>
  <c r="AT234" i="19"/>
  <c r="AT233" i="19"/>
  <c r="AT232" i="19"/>
  <c r="AT231" i="19"/>
  <c r="AT230" i="19"/>
  <c r="AT229" i="19"/>
  <c r="AT228" i="19"/>
  <c r="AT227" i="19"/>
  <c r="AT226" i="19"/>
  <c r="AT225" i="19"/>
  <c r="AT224" i="19"/>
  <c r="AT223" i="19"/>
  <c r="AT222" i="19"/>
  <c r="AT221" i="19"/>
  <c r="AT220" i="19"/>
  <c r="AT219" i="19"/>
  <c r="AT218" i="19"/>
  <c r="AT217" i="19"/>
  <c r="AT216" i="19"/>
  <c r="AT215" i="19"/>
  <c r="AT214" i="19"/>
  <c r="AT213" i="19"/>
  <c r="AT212" i="19"/>
  <c r="AT211" i="19"/>
  <c r="AT210" i="19"/>
  <c r="AT209" i="19"/>
  <c r="AT208" i="19"/>
  <c r="AT207" i="19"/>
  <c r="AT206" i="19"/>
  <c r="AT205" i="19"/>
  <c r="AT204" i="19"/>
  <c r="AT203" i="19"/>
  <c r="AT202" i="19"/>
  <c r="AT201" i="19"/>
  <c r="AT200" i="19"/>
  <c r="AT199" i="19"/>
  <c r="AT198" i="19"/>
  <c r="AT197" i="19"/>
  <c r="AT196" i="19"/>
  <c r="AT195" i="19"/>
  <c r="AT194" i="19"/>
  <c r="AT193" i="19"/>
  <c r="AT192" i="19"/>
  <c r="AT191" i="19"/>
  <c r="AT190" i="19"/>
  <c r="AT189" i="19"/>
  <c r="AT188" i="19"/>
  <c r="AT187" i="19"/>
  <c r="AT186" i="19"/>
  <c r="AT185" i="19"/>
  <c r="AT184" i="19"/>
  <c r="AT183" i="19"/>
  <c r="AT182" i="19"/>
  <c r="AT181" i="19"/>
  <c r="AT180" i="19"/>
  <c r="AT179" i="19"/>
  <c r="AT178" i="19"/>
  <c r="AT177" i="19"/>
  <c r="AT176" i="19"/>
  <c r="AT175" i="19"/>
  <c r="AT174" i="19"/>
  <c r="AT173" i="19"/>
  <c r="AT172" i="19"/>
  <c r="AT171" i="19"/>
  <c r="AT170" i="19"/>
  <c r="AT169" i="19"/>
  <c r="AT168" i="19"/>
  <c r="AT167" i="19"/>
  <c r="AT166" i="19"/>
  <c r="AT165" i="19"/>
  <c r="AT164" i="19"/>
  <c r="AT163" i="19"/>
  <c r="AT162" i="19"/>
  <c r="AT161" i="19"/>
  <c r="AT160" i="19"/>
  <c r="AT159" i="19"/>
  <c r="AT158" i="19"/>
  <c r="AT157" i="19"/>
  <c r="AT156" i="19"/>
  <c r="AT155" i="19"/>
  <c r="AT154" i="19"/>
  <c r="AT153" i="19"/>
  <c r="AT152" i="19"/>
  <c r="AT151" i="19"/>
  <c r="AT150" i="19"/>
  <c r="AT149" i="19"/>
  <c r="AT148" i="19"/>
  <c r="AT147" i="19"/>
  <c r="AT146" i="19"/>
  <c r="AT145" i="19"/>
  <c r="AT144" i="19"/>
  <c r="AT143" i="19"/>
  <c r="AT142" i="19"/>
  <c r="AT141" i="19"/>
  <c r="AT140" i="19"/>
  <c r="AT139" i="19"/>
  <c r="AT138" i="19"/>
  <c r="AT137" i="19"/>
  <c r="AT136" i="19"/>
  <c r="AT135" i="19"/>
  <c r="AT134" i="19"/>
  <c r="AT133" i="19"/>
  <c r="AT132" i="19"/>
  <c r="AT131" i="19"/>
  <c r="AT130" i="19"/>
  <c r="AT129" i="19"/>
  <c r="AT128" i="19"/>
  <c r="AT127" i="19"/>
  <c r="AT126" i="19"/>
  <c r="AT125" i="19"/>
  <c r="AT124" i="19"/>
  <c r="AT123" i="19"/>
  <c r="AT122" i="19"/>
  <c r="AT121" i="19"/>
  <c r="AT120" i="19"/>
  <c r="AT119" i="19"/>
  <c r="AT118" i="19"/>
  <c r="AT117" i="19"/>
  <c r="AT116" i="19"/>
  <c r="AT115" i="19"/>
  <c r="AT114" i="19"/>
  <c r="AT113" i="19"/>
  <c r="AT112" i="19"/>
  <c r="AT111" i="19"/>
  <c r="AT110" i="19"/>
  <c r="AT109" i="19"/>
  <c r="AT108" i="19"/>
  <c r="AT107" i="19"/>
  <c r="AT106" i="19"/>
  <c r="AT105" i="19"/>
  <c r="AT104" i="19"/>
  <c r="AT103" i="19"/>
  <c r="AT102" i="19"/>
  <c r="AT101" i="19"/>
  <c r="AT100" i="19"/>
  <c r="AT99" i="19"/>
  <c r="AT98" i="19"/>
  <c r="AT97" i="19"/>
  <c r="AT96" i="19"/>
  <c r="AT95" i="19"/>
  <c r="AT94" i="19"/>
  <c r="AT93" i="19"/>
  <c r="AT92" i="19"/>
  <c r="AT91" i="19"/>
  <c r="AT90" i="19"/>
  <c r="AT89" i="19"/>
  <c r="AT88" i="19"/>
  <c r="AT87" i="19"/>
  <c r="AT86" i="19"/>
  <c r="AT85" i="19"/>
  <c r="AT84" i="19"/>
  <c r="AT83" i="19"/>
  <c r="AT82" i="19"/>
  <c r="AT81" i="19"/>
  <c r="AT80" i="19"/>
  <c r="AT79" i="19"/>
  <c r="AT78" i="19"/>
  <c r="AT77" i="19"/>
  <c r="AT76" i="19"/>
  <c r="AT75" i="19"/>
  <c r="AT74" i="19"/>
  <c r="AT73" i="19"/>
  <c r="AT72" i="19"/>
  <c r="AT71" i="19"/>
  <c r="AT70" i="19"/>
  <c r="AT69" i="19"/>
  <c r="AT68" i="19"/>
  <c r="AT67" i="19"/>
  <c r="AT66" i="19"/>
  <c r="AT65" i="19"/>
  <c r="AT64" i="19"/>
  <c r="AT63" i="19"/>
  <c r="AT62" i="19"/>
  <c r="AT61" i="19"/>
  <c r="AT60" i="19"/>
  <c r="AT59" i="19"/>
  <c r="AT58" i="19"/>
  <c r="AT57" i="19"/>
  <c r="AT56" i="19"/>
  <c r="AT55" i="19"/>
  <c r="AT54" i="19"/>
  <c r="AT53" i="19"/>
  <c r="AT52" i="19"/>
  <c r="AT51" i="19"/>
  <c r="AT50" i="19"/>
  <c r="AT49" i="19"/>
  <c r="AT48" i="19"/>
  <c r="AT47" i="19"/>
  <c r="AT46" i="19"/>
  <c r="AT45" i="19"/>
  <c r="AT44" i="19"/>
  <c r="AT43" i="19"/>
  <c r="AT42" i="19"/>
  <c r="AT41" i="19"/>
  <c r="AT40" i="19"/>
  <c r="AT39" i="19"/>
  <c r="AT38" i="19"/>
  <c r="AT37" i="19"/>
  <c r="AT36" i="19"/>
  <c r="AT35" i="19"/>
  <c r="AT34" i="19"/>
  <c r="AT33" i="19"/>
  <c r="AT32" i="19"/>
  <c r="AT31" i="19"/>
  <c r="AT30" i="19"/>
  <c r="AT29" i="19"/>
  <c r="AT28" i="19"/>
  <c r="AT27" i="19"/>
  <c r="AT26" i="19"/>
  <c r="AT25" i="19"/>
  <c r="AT24" i="19"/>
  <c r="AT23" i="19"/>
  <c r="AT22" i="19"/>
  <c r="AT21" i="19"/>
  <c r="AT20" i="19"/>
  <c r="AT19" i="19"/>
  <c r="AT18" i="19"/>
  <c r="AT17" i="19"/>
  <c r="AT16" i="19"/>
  <c r="AT15" i="19"/>
  <c r="AT14" i="19"/>
  <c r="AT13" i="19"/>
  <c r="AT12" i="19"/>
  <c r="AT11" i="19"/>
  <c r="AT10" i="19"/>
  <c r="AT9" i="19"/>
  <c r="AT8" i="19"/>
  <c r="AT7" i="19"/>
  <c r="AT6" i="19"/>
  <c r="AT5" i="19"/>
  <c r="AT4" i="19"/>
  <c r="AT3" i="19"/>
  <c r="AT2" i="19"/>
  <c r="AS382" i="19"/>
  <c r="AS381" i="19"/>
  <c r="AS380" i="19"/>
  <c r="AS379" i="19"/>
  <c r="AS378" i="19"/>
  <c r="AS377" i="19"/>
  <c r="AS376" i="19"/>
  <c r="AS375" i="19"/>
  <c r="AS374" i="19"/>
  <c r="AS373" i="19"/>
  <c r="AS372" i="19"/>
  <c r="AS371" i="19"/>
  <c r="AS370" i="19"/>
  <c r="AS369" i="19"/>
  <c r="AS368" i="19"/>
  <c r="AS367" i="19"/>
  <c r="AS366" i="19"/>
  <c r="AS365" i="19"/>
  <c r="AS364" i="19"/>
  <c r="AS363" i="19"/>
  <c r="AS362" i="19"/>
  <c r="AS361" i="19"/>
  <c r="AS360" i="19"/>
  <c r="AS359" i="19"/>
  <c r="AS358" i="19"/>
  <c r="AS357" i="19"/>
  <c r="AS356" i="19"/>
  <c r="AS355" i="19"/>
  <c r="AS354" i="19"/>
  <c r="AS353" i="19"/>
  <c r="AS352" i="19"/>
  <c r="AS351" i="19"/>
  <c r="AS350" i="19"/>
  <c r="AS349" i="19"/>
  <c r="AS348" i="19"/>
  <c r="AS347" i="19"/>
  <c r="AS346" i="19"/>
  <c r="AS345" i="19"/>
  <c r="AS344" i="19"/>
  <c r="AS343" i="19"/>
  <c r="AS342" i="19"/>
  <c r="AS341" i="19"/>
  <c r="AS340" i="19"/>
  <c r="AS339" i="19"/>
  <c r="AS338" i="19"/>
  <c r="AS337" i="19"/>
  <c r="AS336" i="19"/>
  <c r="AS335" i="19"/>
  <c r="AS334" i="19"/>
  <c r="AS333" i="19"/>
  <c r="AS332" i="19"/>
  <c r="AS331" i="19"/>
  <c r="AS330" i="19"/>
  <c r="AS329" i="19"/>
  <c r="AS328" i="19"/>
  <c r="AS327" i="19"/>
  <c r="AS326" i="19"/>
  <c r="AS325" i="19"/>
  <c r="AS324" i="19"/>
  <c r="AS323" i="19"/>
  <c r="AS322" i="19"/>
  <c r="AS321" i="19"/>
  <c r="AS320" i="19"/>
  <c r="AS319" i="19"/>
  <c r="AS318" i="19"/>
  <c r="AS317" i="19"/>
  <c r="AS316" i="19"/>
  <c r="AS315" i="19"/>
  <c r="AS314" i="19"/>
  <c r="AS313" i="19"/>
  <c r="AS312" i="19"/>
  <c r="AS311" i="19"/>
  <c r="AS310" i="19"/>
  <c r="AS309" i="19"/>
  <c r="AS308" i="19"/>
  <c r="AS307" i="19"/>
  <c r="AS306" i="19"/>
  <c r="AS305" i="19"/>
  <c r="AS304" i="19"/>
  <c r="AS303" i="19"/>
  <c r="AS302" i="19"/>
  <c r="AS301" i="19"/>
  <c r="AS300" i="19"/>
  <c r="AS299" i="19"/>
  <c r="AS298" i="19"/>
  <c r="AS297" i="19"/>
  <c r="AS296" i="19"/>
  <c r="AS295" i="19"/>
  <c r="AS294" i="19"/>
  <c r="AS293" i="19"/>
  <c r="AS292" i="19"/>
  <c r="AS291" i="19"/>
  <c r="AS290" i="19"/>
  <c r="AS289" i="19"/>
  <c r="AS288" i="19"/>
  <c r="AS287" i="19"/>
  <c r="AS286" i="19"/>
  <c r="AS285" i="19"/>
  <c r="AS284" i="19"/>
  <c r="AS283" i="19"/>
  <c r="AS282" i="19"/>
  <c r="AS281" i="19"/>
  <c r="AS280" i="19"/>
  <c r="AS279" i="19"/>
  <c r="AS278" i="19"/>
  <c r="AS277" i="19"/>
  <c r="AS276" i="19"/>
  <c r="AS275" i="19"/>
  <c r="AS274" i="19"/>
  <c r="AS273" i="19"/>
  <c r="AS272" i="19"/>
  <c r="AS271" i="19"/>
  <c r="AS270" i="19"/>
  <c r="AS269" i="19"/>
  <c r="AS268" i="19"/>
  <c r="AS267" i="19"/>
  <c r="AS266" i="19"/>
  <c r="AS265" i="19"/>
  <c r="AS264" i="19"/>
  <c r="AS263" i="19"/>
  <c r="AS262" i="19"/>
  <c r="AS261" i="19"/>
  <c r="AS260" i="19"/>
  <c r="AS259" i="19"/>
  <c r="AS258" i="19"/>
  <c r="AS257" i="19"/>
  <c r="AS256" i="19"/>
  <c r="AS255" i="19"/>
  <c r="AS254" i="19"/>
  <c r="AS253" i="19"/>
  <c r="AS252" i="19"/>
  <c r="AS251" i="19"/>
  <c r="AS250" i="19"/>
  <c r="AS249" i="19"/>
  <c r="AS248" i="19"/>
  <c r="AS247" i="19"/>
  <c r="AS246" i="19"/>
  <c r="AS245" i="19"/>
  <c r="AS244" i="19"/>
  <c r="AS243" i="19"/>
  <c r="AS242" i="19"/>
  <c r="AS241" i="19"/>
  <c r="AS240" i="19"/>
  <c r="AS239" i="19"/>
  <c r="AS238" i="19"/>
  <c r="AS237" i="19"/>
  <c r="AS236" i="19"/>
  <c r="AS235" i="19"/>
  <c r="AS234" i="19"/>
  <c r="AS233" i="19"/>
  <c r="AS232" i="19"/>
  <c r="AS231" i="19"/>
  <c r="AS230" i="19"/>
  <c r="AS229" i="19"/>
  <c r="AS228" i="19"/>
  <c r="AS227" i="19"/>
  <c r="AS226" i="19"/>
  <c r="AS225" i="19"/>
  <c r="AS224" i="19"/>
  <c r="AS223" i="19"/>
  <c r="AS222" i="19"/>
  <c r="AS221" i="19"/>
  <c r="AS220" i="19"/>
  <c r="AS219" i="19"/>
  <c r="AS218" i="19"/>
  <c r="AS217" i="19"/>
  <c r="AS216" i="19"/>
  <c r="AS215" i="19"/>
  <c r="AS214" i="19"/>
  <c r="AS213" i="19"/>
  <c r="AS212" i="19"/>
  <c r="AS211" i="19"/>
  <c r="AS210" i="19"/>
  <c r="AS209" i="19"/>
  <c r="AS208" i="19"/>
  <c r="AS207" i="19"/>
  <c r="AS206" i="19"/>
  <c r="AS205" i="19"/>
  <c r="AS204" i="19"/>
  <c r="AS203" i="19"/>
  <c r="AS202" i="19"/>
  <c r="AS201" i="19"/>
  <c r="AS200" i="19"/>
  <c r="AS199" i="19"/>
  <c r="AS198" i="19"/>
  <c r="AS197" i="19"/>
  <c r="AS196" i="19"/>
  <c r="AS195" i="19"/>
  <c r="AS194" i="19"/>
  <c r="AS193" i="19"/>
  <c r="AS192" i="19"/>
  <c r="AS191" i="19"/>
  <c r="AS190" i="19"/>
  <c r="AS189" i="19"/>
  <c r="AS188" i="19"/>
  <c r="AS187" i="19"/>
  <c r="AS186" i="19"/>
  <c r="AS185" i="19"/>
  <c r="AS184" i="19"/>
  <c r="AS183" i="19"/>
  <c r="AS182" i="19"/>
  <c r="AS181" i="19"/>
  <c r="AS180" i="19"/>
  <c r="AS179" i="19"/>
  <c r="AS178" i="19"/>
  <c r="AS177" i="19"/>
  <c r="AS176" i="19"/>
  <c r="AS175" i="19"/>
  <c r="AS174" i="19"/>
  <c r="AS173" i="19"/>
  <c r="AS172" i="19"/>
  <c r="AS171" i="19"/>
  <c r="AS170" i="19"/>
  <c r="AS169" i="19"/>
  <c r="AS168" i="19"/>
  <c r="AS167" i="19"/>
  <c r="AS166" i="19"/>
  <c r="AS165" i="19"/>
  <c r="AS164" i="19"/>
  <c r="AS163" i="19"/>
  <c r="AS162" i="19"/>
  <c r="AS161" i="19"/>
  <c r="AS160" i="19"/>
  <c r="AS159" i="19"/>
  <c r="AS158" i="19"/>
  <c r="AS157" i="19"/>
  <c r="AS156" i="19"/>
  <c r="AS155" i="19"/>
  <c r="AS154" i="19"/>
  <c r="AS153" i="19"/>
  <c r="AS152" i="19"/>
  <c r="AS151" i="19"/>
  <c r="AS150" i="19"/>
  <c r="AS149" i="19"/>
  <c r="AS148" i="19"/>
  <c r="AS147" i="19"/>
  <c r="AS146" i="19"/>
  <c r="AS145" i="19"/>
  <c r="AS144" i="19"/>
  <c r="AS143" i="19"/>
  <c r="AS142" i="19"/>
  <c r="AS141" i="19"/>
  <c r="AS140" i="19"/>
  <c r="AS139" i="19"/>
  <c r="AS138" i="19"/>
  <c r="AS137" i="19"/>
  <c r="AS136" i="19"/>
  <c r="AS135" i="19"/>
  <c r="AS134" i="19"/>
  <c r="AS133" i="19"/>
  <c r="AS132" i="19"/>
  <c r="AS131" i="19"/>
  <c r="AS130" i="19"/>
  <c r="AS129" i="19"/>
  <c r="AS128" i="19"/>
  <c r="AS127" i="19"/>
  <c r="AS126" i="19"/>
  <c r="AS125" i="19"/>
  <c r="AS124" i="19"/>
  <c r="AS123" i="19"/>
  <c r="AS122" i="19"/>
  <c r="AS121" i="19"/>
  <c r="AS120" i="19"/>
  <c r="AS119" i="19"/>
  <c r="AS118" i="19"/>
  <c r="AS117" i="19"/>
  <c r="AS116" i="19"/>
  <c r="AS115" i="19"/>
  <c r="AS114" i="19"/>
  <c r="AS113" i="19"/>
  <c r="AS112" i="19"/>
  <c r="AS111" i="19"/>
  <c r="AS110" i="19"/>
  <c r="AS109" i="19"/>
  <c r="AS108" i="19"/>
  <c r="AS107" i="19"/>
  <c r="AS106" i="19"/>
  <c r="AS105" i="19"/>
  <c r="AS104" i="19"/>
  <c r="AS103" i="19"/>
  <c r="AS102" i="19"/>
  <c r="AS101" i="19"/>
  <c r="AS100" i="19"/>
  <c r="AS99" i="19"/>
  <c r="AS98" i="19"/>
  <c r="AS97" i="19"/>
  <c r="AS96" i="19"/>
  <c r="AS95" i="19"/>
  <c r="AS94" i="19"/>
  <c r="AS93" i="19"/>
  <c r="AS92" i="19"/>
  <c r="AS91" i="19"/>
  <c r="AS90" i="19"/>
  <c r="AS89" i="19"/>
  <c r="AS88" i="19"/>
  <c r="AS87" i="19"/>
  <c r="AS86" i="19"/>
  <c r="AS85" i="19"/>
  <c r="AS84" i="19"/>
  <c r="AS83" i="19"/>
  <c r="AS82" i="19"/>
  <c r="AS81" i="19"/>
  <c r="AS80" i="19"/>
  <c r="AS79" i="19"/>
  <c r="AS78" i="19"/>
  <c r="AS77" i="19"/>
  <c r="AS76" i="19"/>
  <c r="AS75" i="19"/>
  <c r="AS74" i="19"/>
  <c r="AS73" i="19"/>
  <c r="AS72" i="19"/>
  <c r="AS71" i="19"/>
  <c r="AS70" i="19"/>
  <c r="AS69" i="19"/>
  <c r="AS68" i="19"/>
  <c r="AS67" i="19"/>
  <c r="AS66" i="19"/>
  <c r="AS65" i="19"/>
  <c r="AS64" i="19"/>
  <c r="AS63" i="19"/>
  <c r="AS62" i="19"/>
  <c r="AS61" i="19"/>
  <c r="AS60" i="19"/>
  <c r="AS59" i="19"/>
  <c r="AS58" i="19"/>
  <c r="AS57" i="19"/>
  <c r="AS56" i="19"/>
  <c r="AS55" i="19"/>
  <c r="AS54" i="19"/>
  <c r="AS53" i="19"/>
  <c r="AS52" i="19"/>
  <c r="AS51" i="19"/>
  <c r="AS50" i="19"/>
  <c r="AS49" i="19"/>
  <c r="AS48" i="19"/>
  <c r="AS47" i="19"/>
  <c r="AS46" i="19"/>
  <c r="AS45" i="19"/>
  <c r="AS44" i="19"/>
  <c r="AS43" i="19"/>
  <c r="AS42" i="19"/>
  <c r="AS41" i="19"/>
  <c r="AS40" i="19"/>
  <c r="AS39" i="19"/>
  <c r="AS38" i="19"/>
  <c r="AS37" i="19"/>
  <c r="AS36" i="19"/>
  <c r="AS35" i="19"/>
  <c r="AS34" i="19"/>
  <c r="AS33" i="19"/>
  <c r="AS32" i="19"/>
  <c r="AS31" i="19"/>
  <c r="AS30" i="19"/>
  <c r="AS29" i="19"/>
  <c r="AS28" i="19"/>
  <c r="AS27" i="19"/>
  <c r="AS26" i="19"/>
  <c r="AS25" i="19"/>
  <c r="AS24" i="19"/>
  <c r="AS23" i="19"/>
  <c r="AS22" i="19"/>
  <c r="AS21" i="19"/>
  <c r="AS20" i="19"/>
  <c r="AS19" i="19"/>
  <c r="AS18" i="19"/>
  <c r="AS17" i="19"/>
  <c r="AS16" i="19"/>
  <c r="AS15" i="19"/>
  <c r="AS14" i="19"/>
  <c r="AS13" i="19"/>
  <c r="AS12" i="19"/>
  <c r="AS11" i="19"/>
  <c r="AS10" i="19"/>
  <c r="AS9" i="19"/>
  <c r="AS8" i="19"/>
  <c r="AS7" i="19"/>
  <c r="AS6" i="19"/>
  <c r="AS5" i="19"/>
  <c r="AS4" i="19"/>
  <c r="AS3" i="19"/>
  <c r="AS2" i="19"/>
  <c r="AR382" i="19"/>
  <c r="AR381" i="19"/>
  <c r="AR380" i="19"/>
  <c r="AR379" i="19"/>
  <c r="AR378" i="19"/>
  <c r="AR377" i="19"/>
  <c r="AR376" i="19"/>
  <c r="AR375" i="19"/>
  <c r="AR374" i="19"/>
  <c r="AR373" i="19"/>
  <c r="AR372" i="19"/>
  <c r="AR371" i="19"/>
  <c r="AR370" i="19"/>
  <c r="AR369" i="19"/>
  <c r="AR368" i="19"/>
  <c r="AR367" i="19"/>
  <c r="AR366" i="19"/>
  <c r="AR365" i="19"/>
  <c r="AR364" i="19"/>
  <c r="AR363" i="19"/>
  <c r="AR362" i="19"/>
  <c r="AR361" i="19"/>
  <c r="AR360" i="19"/>
  <c r="AR359" i="19"/>
  <c r="AR358" i="19"/>
  <c r="AR357" i="19"/>
  <c r="AR356" i="19"/>
  <c r="AR355" i="19"/>
  <c r="AR354" i="19"/>
  <c r="AR353" i="19"/>
  <c r="AR352" i="19"/>
  <c r="AR351" i="19"/>
  <c r="AR350" i="19"/>
  <c r="AR349" i="19"/>
  <c r="AR348" i="19"/>
  <c r="AR347" i="19"/>
  <c r="AR346" i="19"/>
  <c r="AR345" i="19"/>
  <c r="AR344" i="19"/>
  <c r="AR343" i="19"/>
  <c r="AR342" i="19"/>
  <c r="AR341" i="19"/>
  <c r="AR340" i="19"/>
  <c r="AR339" i="19"/>
  <c r="AR338" i="19"/>
  <c r="AR337" i="19"/>
  <c r="AR336" i="19"/>
  <c r="AR335" i="19"/>
  <c r="AR334" i="19"/>
  <c r="AR333" i="19"/>
  <c r="AR332" i="19"/>
  <c r="AR331" i="19"/>
  <c r="AR330" i="19"/>
  <c r="AR329" i="19"/>
  <c r="AR328" i="19"/>
  <c r="AR327" i="19"/>
  <c r="AR326" i="19"/>
  <c r="AR325" i="19"/>
  <c r="AR324" i="19"/>
  <c r="AR323" i="19"/>
  <c r="AR322" i="19"/>
  <c r="AR321" i="19"/>
  <c r="AR320" i="19"/>
  <c r="AR319" i="19"/>
  <c r="AR318" i="19"/>
  <c r="AR317" i="19"/>
  <c r="AR316" i="19"/>
  <c r="AR315" i="19"/>
  <c r="AR314" i="19"/>
  <c r="AR313" i="19"/>
  <c r="AR312" i="19"/>
  <c r="AR311" i="19"/>
  <c r="AR310" i="19"/>
  <c r="AR309" i="19"/>
  <c r="AR308" i="19"/>
  <c r="AR307" i="19"/>
  <c r="AR306" i="19"/>
  <c r="AR305" i="19"/>
  <c r="AR304" i="19"/>
  <c r="AR303" i="19"/>
  <c r="AR302" i="19"/>
  <c r="AR301" i="19"/>
  <c r="AR300" i="19"/>
  <c r="AR299" i="19"/>
  <c r="AR298" i="19"/>
  <c r="AR297" i="19"/>
  <c r="AR296" i="19"/>
  <c r="AR295" i="19"/>
  <c r="AR294" i="19"/>
  <c r="AR293" i="19"/>
  <c r="AR292" i="19"/>
  <c r="AR291" i="19"/>
  <c r="AR290" i="19"/>
  <c r="AR289" i="19"/>
  <c r="AR288" i="19"/>
  <c r="AR287" i="19"/>
  <c r="AR286" i="19"/>
  <c r="AR285" i="19"/>
  <c r="AR284" i="19"/>
  <c r="AR283" i="19"/>
  <c r="AR282" i="19"/>
  <c r="AR281" i="19"/>
  <c r="AR280" i="19"/>
  <c r="AR279" i="19"/>
  <c r="AR278" i="19"/>
  <c r="AR277" i="19"/>
  <c r="AR276" i="19"/>
  <c r="AR275" i="19"/>
  <c r="AR274" i="19"/>
  <c r="AR273" i="19"/>
  <c r="AR272" i="19"/>
  <c r="AR271" i="19"/>
  <c r="AR270" i="19"/>
  <c r="AR269" i="19"/>
  <c r="AR268" i="19"/>
  <c r="AR267" i="19"/>
  <c r="AR266" i="19"/>
  <c r="AR265" i="19"/>
  <c r="AR264" i="19"/>
  <c r="AR263" i="19"/>
  <c r="AR262" i="19"/>
  <c r="AR261" i="19"/>
  <c r="AR260" i="19"/>
  <c r="AR259" i="19"/>
  <c r="AR258" i="19"/>
  <c r="AR257" i="19"/>
  <c r="AR256" i="19"/>
  <c r="AR255" i="19"/>
  <c r="AR254" i="19"/>
  <c r="AR253" i="19"/>
  <c r="AR252" i="19"/>
  <c r="AR251" i="19"/>
  <c r="AR250" i="19"/>
  <c r="AR249" i="19"/>
  <c r="AR248" i="19"/>
  <c r="AR247" i="19"/>
  <c r="AR246" i="19"/>
  <c r="AR245" i="19"/>
  <c r="AR244" i="19"/>
  <c r="AR243" i="19"/>
  <c r="AR242" i="19"/>
  <c r="AR241" i="19"/>
  <c r="AR240" i="19"/>
  <c r="AR239" i="19"/>
  <c r="AR238" i="19"/>
  <c r="AR237" i="19"/>
  <c r="AR236" i="19"/>
  <c r="AR235" i="19"/>
  <c r="AR234" i="19"/>
  <c r="AR233" i="19"/>
  <c r="AR232" i="19"/>
  <c r="AR231" i="19"/>
  <c r="AR230" i="19"/>
  <c r="AR229" i="19"/>
  <c r="AR228" i="19"/>
  <c r="AR227" i="19"/>
  <c r="AR226" i="19"/>
  <c r="AR225" i="19"/>
  <c r="AR224" i="19"/>
  <c r="AR223" i="19"/>
  <c r="AR222" i="19"/>
  <c r="AR221" i="19"/>
  <c r="AR220" i="19"/>
  <c r="AR219" i="19"/>
  <c r="AR218" i="19"/>
  <c r="AR217" i="19"/>
  <c r="AR216" i="19"/>
  <c r="AR215" i="19"/>
  <c r="AR214" i="19"/>
  <c r="AR213" i="19"/>
  <c r="AR212" i="19"/>
  <c r="AR211" i="19"/>
  <c r="AR210" i="19"/>
  <c r="AR209" i="19"/>
  <c r="AR208" i="19"/>
  <c r="AR207" i="19"/>
  <c r="AR206" i="19"/>
  <c r="AR205" i="19"/>
  <c r="AR204" i="19"/>
  <c r="AR203" i="19"/>
  <c r="AR202" i="19"/>
  <c r="AR201" i="19"/>
  <c r="AR200" i="19"/>
  <c r="AR199" i="19"/>
  <c r="AR198" i="19"/>
  <c r="AR197" i="19"/>
  <c r="AR196" i="19"/>
  <c r="AR195" i="19"/>
  <c r="AR194" i="19"/>
  <c r="AR193" i="19"/>
  <c r="AR192" i="19"/>
  <c r="AR191" i="19"/>
  <c r="AR190" i="19"/>
  <c r="AR189" i="19"/>
  <c r="AR188" i="19"/>
  <c r="AR187" i="19"/>
  <c r="AR186" i="19"/>
  <c r="AR185" i="19"/>
  <c r="AR184" i="19"/>
  <c r="AR183" i="19"/>
  <c r="AR182" i="19"/>
  <c r="AR181" i="19"/>
  <c r="AR180" i="19"/>
  <c r="AR179" i="19"/>
  <c r="AR178" i="19"/>
  <c r="AR177" i="19"/>
  <c r="AR176" i="19"/>
  <c r="AR175" i="19"/>
  <c r="AR174" i="19"/>
  <c r="AR173" i="19"/>
  <c r="AR172" i="19"/>
  <c r="AR171" i="19"/>
  <c r="AR170" i="19"/>
  <c r="AR169" i="19"/>
  <c r="AR168" i="19"/>
  <c r="AR167" i="19"/>
  <c r="AR166" i="19"/>
  <c r="AR165" i="19"/>
  <c r="AR164" i="19"/>
  <c r="AR163" i="19"/>
  <c r="AR162" i="19"/>
  <c r="AR161" i="19"/>
  <c r="AR160" i="19"/>
  <c r="AR159" i="19"/>
  <c r="AR158" i="19"/>
  <c r="AR157" i="19"/>
  <c r="AR156" i="19"/>
  <c r="AR155" i="19"/>
  <c r="AR154" i="19"/>
  <c r="AR153" i="19"/>
  <c r="AR152" i="19"/>
  <c r="AR151" i="19"/>
  <c r="AR150" i="19"/>
  <c r="AR149" i="19"/>
  <c r="AR148" i="19"/>
  <c r="AR147" i="19"/>
  <c r="AR146" i="19"/>
  <c r="AR145" i="19"/>
  <c r="AR144" i="19"/>
  <c r="AR143" i="19"/>
  <c r="AR142" i="19"/>
  <c r="AR141" i="19"/>
  <c r="AR140" i="19"/>
  <c r="AR139" i="19"/>
  <c r="AR138" i="19"/>
  <c r="AR137" i="19"/>
  <c r="AR136" i="19"/>
  <c r="AR135" i="19"/>
  <c r="AR134" i="19"/>
  <c r="AR133" i="19"/>
  <c r="AR132" i="19"/>
  <c r="AR131" i="19"/>
  <c r="AR130" i="19"/>
  <c r="AR129" i="19"/>
  <c r="AR128" i="19"/>
  <c r="AR127" i="19"/>
  <c r="AR126" i="19"/>
  <c r="AR125" i="19"/>
  <c r="AR124" i="19"/>
  <c r="AR123" i="19"/>
  <c r="AR122" i="19"/>
  <c r="AR121" i="19"/>
  <c r="AR120" i="19"/>
  <c r="AR119" i="19"/>
  <c r="AR118" i="19"/>
  <c r="AR117" i="19"/>
  <c r="AR116" i="19"/>
  <c r="AR115" i="19"/>
  <c r="AR114" i="19"/>
  <c r="AR113" i="19"/>
  <c r="AR112" i="19"/>
  <c r="AR111" i="19"/>
  <c r="AR110" i="19"/>
  <c r="AR109" i="19"/>
  <c r="AR108" i="19"/>
  <c r="AR107" i="19"/>
  <c r="AR106" i="19"/>
  <c r="AR105" i="19"/>
  <c r="AR104" i="19"/>
  <c r="AR103" i="19"/>
  <c r="AR102" i="19"/>
  <c r="AR101" i="19"/>
  <c r="AR100" i="19"/>
  <c r="AR99" i="19"/>
  <c r="AR98" i="19"/>
  <c r="AR97" i="19"/>
  <c r="AR96" i="19"/>
  <c r="AR95" i="19"/>
  <c r="AR94" i="19"/>
  <c r="AR93" i="19"/>
  <c r="AR92" i="19"/>
  <c r="AR91" i="19"/>
  <c r="AR90" i="19"/>
  <c r="AR89" i="19"/>
  <c r="AR88" i="19"/>
  <c r="AR87" i="19"/>
  <c r="AR86" i="19"/>
  <c r="AR85" i="19"/>
  <c r="AR84" i="19"/>
  <c r="AR83" i="19"/>
  <c r="AR82" i="19"/>
  <c r="AR81" i="19"/>
  <c r="AR80" i="19"/>
  <c r="AR79" i="19"/>
  <c r="AR78" i="19"/>
  <c r="AR77" i="19"/>
  <c r="AR76" i="19"/>
  <c r="AR75" i="19"/>
  <c r="AR74" i="19"/>
  <c r="AR73" i="19"/>
  <c r="AR72" i="19"/>
  <c r="AR71" i="19"/>
  <c r="AR70" i="19"/>
  <c r="AR69" i="19"/>
  <c r="AR68" i="19"/>
  <c r="AR67" i="19"/>
  <c r="AR66" i="19"/>
  <c r="AR65" i="19"/>
  <c r="AR64" i="19"/>
  <c r="AR63" i="19"/>
  <c r="AR62" i="19"/>
  <c r="AR61" i="19"/>
  <c r="AR60" i="19"/>
  <c r="AR59" i="19"/>
  <c r="AR58" i="19"/>
  <c r="AR57" i="19"/>
  <c r="AR56" i="19"/>
  <c r="AR55" i="19"/>
  <c r="AR54" i="19"/>
  <c r="AR53" i="19"/>
  <c r="AR52" i="19"/>
  <c r="AR51" i="19"/>
  <c r="AR50" i="19"/>
  <c r="AR49" i="19"/>
  <c r="AR48" i="19"/>
  <c r="AR47" i="19"/>
  <c r="AR46" i="19"/>
  <c r="AR45" i="19"/>
  <c r="AR44" i="19"/>
  <c r="AR43" i="19"/>
  <c r="AR42" i="19"/>
  <c r="AR41" i="19"/>
  <c r="AR40" i="19"/>
  <c r="AR39" i="19"/>
  <c r="AR38" i="19"/>
  <c r="AR37" i="19"/>
  <c r="AR36" i="19"/>
  <c r="AR35" i="19"/>
  <c r="AR34" i="19"/>
  <c r="AR33" i="19"/>
  <c r="AR32" i="19"/>
  <c r="AR31" i="19"/>
  <c r="AR30" i="19"/>
  <c r="AR29" i="19"/>
  <c r="AR28" i="19"/>
  <c r="AR27" i="19"/>
  <c r="AR26" i="19"/>
  <c r="AR25" i="19"/>
  <c r="AR24" i="19"/>
  <c r="AR23" i="19"/>
  <c r="AR22" i="19"/>
  <c r="AR21" i="19"/>
  <c r="AR20" i="19"/>
  <c r="AR19" i="19"/>
  <c r="AR18" i="19"/>
  <c r="AR17" i="19"/>
  <c r="AR16" i="19"/>
  <c r="AR15" i="19"/>
  <c r="AR14" i="19"/>
  <c r="AR13" i="19"/>
  <c r="AR12" i="19"/>
  <c r="AR11" i="19"/>
  <c r="AR10" i="19"/>
  <c r="AR9" i="19"/>
  <c r="AR8" i="19"/>
  <c r="AR7" i="19"/>
  <c r="AR6" i="19"/>
  <c r="AR5" i="19"/>
  <c r="AR4" i="19"/>
  <c r="AR3" i="19"/>
  <c r="AR2" i="19"/>
  <c r="AQ382" i="19"/>
  <c r="AQ381" i="19"/>
  <c r="AQ380" i="19"/>
  <c r="AQ379" i="19"/>
  <c r="AQ378" i="19"/>
  <c r="AQ377" i="19"/>
  <c r="AQ376" i="19"/>
  <c r="AQ375" i="19"/>
  <c r="AQ374" i="19"/>
  <c r="AQ373" i="19"/>
  <c r="AQ372" i="19"/>
  <c r="AQ371" i="19"/>
  <c r="AQ370" i="19"/>
  <c r="AQ369" i="19"/>
  <c r="AQ368" i="19"/>
  <c r="AQ367" i="19"/>
  <c r="AQ366" i="19"/>
  <c r="AQ365" i="19"/>
  <c r="AQ364" i="19"/>
  <c r="AQ363" i="19"/>
  <c r="AQ362" i="19"/>
  <c r="AQ361" i="19"/>
  <c r="AQ360" i="19"/>
  <c r="AQ359" i="19"/>
  <c r="AQ358" i="19"/>
  <c r="AQ357" i="19"/>
  <c r="AQ356" i="19"/>
  <c r="AQ355" i="19"/>
  <c r="AQ354" i="19"/>
  <c r="AQ353" i="19"/>
  <c r="AQ352" i="19"/>
  <c r="AQ351" i="19"/>
  <c r="AQ350" i="19"/>
  <c r="AQ349" i="19"/>
  <c r="AQ348" i="19"/>
  <c r="AQ347" i="19"/>
  <c r="AQ346" i="19"/>
  <c r="AQ345" i="19"/>
  <c r="AQ344" i="19"/>
  <c r="AQ343" i="19"/>
  <c r="AQ342" i="19"/>
  <c r="AQ341" i="19"/>
  <c r="AQ340" i="19"/>
  <c r="AQ339" i="19"/>
  <c r="AQ338" i="19"/>
  <c r="AQ337" i="19"/>
  <c r="AQ336" i="19"/>
  <c r="AQ335" i="19"/>
  <c r="AQ334" i="19"/>
  <c r="AQ333" i="19"/>
  <c r="AQ332" i="19"/>
  <c r="AQ331" i="19"/>
  <c r="AQ330" i="19"/>
  <c r="AQ329" i="19"/>
  <c r="AQ328" i="19"/>
  <c r="AQ327" i="19"/>
  <c r="AQ326" i="19"/>
  <c r="AQ325" i="19"/>
  <c r="AQ324" i="19"/>
  <c r="AQ323" i="19"/>
  <c r="AQ322" i="19"/>
  <c r="AQ321" i="19"/>
  <c r="AQ320" i="19"/>
  <c r="AQ319" i="19"/>
  <c r="AQ318" i="19"/>
  <c r="AQ317" i="19"/>
  <c r="AQ316" i="19"/>
  <c r="AQ315" i="19"/>
  <c r="AQ314" i="19"/>
  <c r="AQ313" i="19"/>
  <c r="AQ312" i="19"/>
  <c r="AQ311" i="19"/>
  <c r="AQ310" i="19"/>
  <c r="AQ309" i="19"/>
  <c r="AQ308" i="19"/>
  <c r="AQ307" i="19"/>
  <c r="AQ306" i="19"/>
  <c r="AQ305" i="19"/>
  <c r="AQ304" i="19"/>
  <c r="AQ303" i="19"/>
  <c r="AQ302" i="19"/>
  <c r="AQ301" i="19"/>
  <c r="AQ300" i="19"/>
  <c r="AQ299" i="19"/>
  <c r="AQ298" i="19"/>
  <c r="AQ297" i="19"/>
  <c r="AQ296" i="19"/>
  <c r="AQ295" i="19"/>
  <c r="AQ294" i="19"/>
  <c r="AQ293" i="19"/>
  <c r="AQ292" i="19"/>
  <c r="AQ291" i="19"/>
  <c r="AQ290" i="19"/>
  <c r="AQ289" i="19"/>
  <c r="AQ288" i="19"/>
  <c r="AQ287" i="19"/>
  <c r="AQ286" i="19"/>
  <c r="AQ285" i="19"/>
  <c r="AQ284" i="19"/>
  <c r="AQ283" i="19"/>
  <c r="AQ282" i="19"/>
  <c r="AQ281" i="19"/>
  <c r="AQ280" i="19"/>
  <c r="AQ279" i="19"/>
  <c r="AQ278" i="19"/>
  <c r="AQ277" i="19"/>
  <c r="AQ276" i="19"/>
  <c r="AQ275" i="19"/>
  <c r="AQ274" i="19"/>
  <c r="AQ273" i="19"/>
  <c r="AQ272" i="19"/>
  <c r="AQ271" i="19"/>
  <c r="AQ270" i="19"/>
  <c r="AQ269" i="19"/>
  <c r="AQ268" i="19"/>
  <c r="AQ267" i="19"/>
  <c r="AQ266" i="19"/>
  <c r="AQ265" i="19"/>
  <c r="AQ264" i="19"/>
  <c r="AQ263" i="19"/>
  <c r="AQ262" i="19"/>
  <c r="AQ261" i="19"/>
  <c r="AQ260" i="19"/>
  <c r="AQ259" i="19"/>
  <c r="AQ258" i="19"/>
  <c r="AQ257" i="19"/>
  <c r="AQ256" i="19"/>
  <c r="AQ255" i="19"/>
  <c r="AQ254" i="19"/>
  <c r="AQ253" i="19"/>
  <c r="AQ252" i="19"/>
  <c r="AQ251" i="19"/>
  <c r="AQ250" i="19"/>
  <c r="AQ249" i="19"/>
  <c r="AQ248" i="19"/>
  <c r="AQ247" i="19"/>
  <c r="AQ246" i="19"/>
  <c r="AQ245" i="19"/>
  <c r="AQ244" i="19"/>
  <c r="AQ243" i="19"/>
  <c r="AQ242" i="19"/>
  <c r="AQ241" i="19"/>
  <c r="AQ240" i="19"/>
  <c r="AQ239" i="19"/>
  <c r="AQ238" i="19"/>
  <c r="AQ237" i="19"/>
  <c r="AQ236" i="19"/>
  <c r="AQ235" i="19"/>
  <c r="AQ234" i="19"/>
  <c r="AQ233" i="19"/>
  <c r="AQ232" i="19"/>
  <c r="AQ231" i="19"/>
  <c r="AQ230" i="19"/>
  <c r="AQ229" i="19"/>
  <c r="AQ228" i="19"/>
  <c r="AQ227" i="19"/>
  <c r="AQ226" i="19"/>
  <c r="AQ225" i="19"/>
  <c r="AQ224" i="19"/>
  <c r="AQ223" i="19"/>
  <c r="AQ222" i="19"/>
  <c r="AQ221" i="19"/>
  <c r="AQ220" i="19"/>
  <c r="AQ219" i="19"/>
  <c r="AQ218" i="19"/>
  <c r="AQ217" i="19"/>
  <c r="AQ216" i="19"/>
  <c r="AQ215" i="19"/>
  <c r="AQ214" i="19"/>
  <c r="AQ213" i="19"/>
  <c r="AQ212" i="19"/>
  <c r="AQ211" i="19"/>
  <c r="AQ210" i="19"/>
  <c r="AQ209" i="19"/>
  <c r="AQ208" i="19"/>
  <c r="AQ207" i="19"/>
  <c r="AQ206" i="19"/>
  <c r="AQ205" i="19"/>
  <c r="AQ204" i="19"/>
  <c r="AQ203" i="19"/>
  <c r="AQ202" i="19"/>
  <c r="AQ201" i="19"/>
  <c r="AQ200" i="19"/>
  <c r="AQ199" i="19"/>
  <c r="AQ198" i="19"/>
  <c r="AQ197" i="19"/>
  <c r="AQ196" i="19"/>
  <c r="AQ195" i="19"/>
  <c r="AQ194" i="19"/>
  <c r="AQ193" i="19"/>
  <c r="AQ192" i="19"/>
  <c r="AQ191" i="19"/>
  <c r="AQ190" i="19"/>
  <c r="AQ189" i="19"/>
  <c r="AQ188" i="19"/>
  <c r="AQ187" i="19"/>
  <c r="AQ186" i="19"/>
  <c r="AQ185" i="19"/>
  <c r="AQ184" i="19"/>
  <c r="AQ183" i="19"/>
  <c r="AQ182" i="19"/>
  <c r="AQ181" i="19"/>
  <c r="AQ180" i="19"/>
  <c r="AQ179" i="19"/>
  <c r="AQ178" i="19"/>
  <c r="AQ177" i="19"/>
  <c r="AQ176" i="19"/>
  <c r="AQ175" i="19"/>
  <c r="AQ174" i="19"/>
  <c r="AQ173" i="19"/>
  <c r="AQ172" i="19"/>
  <c r="AQ171" i="19"/>
  <c r="AQ170" i="19"/>
  <c r="AQ169" i="19"/>
  <c r="AQ168" i="19"/>
  <c r="AQ167" i="19"/>
  <c r="AQ166" i="19"/>
  <c r="AQ165" i="19"/>
  <c r="AQ164" i="19"/>
  <c r="AQ163" i="19"/>
  <c r="AQ162" i="19"/>
  <c r="AQ161" i="19"/>
  <c r="AQ160" i="19"/>
  <c r="AQ159" i="19"/>
  <c r="AQ158" i="19"/>
  <c r="AQ157" i="19"/>
  <c r="AQ156" i="19"/>
  <c r="AQ155" i="19"/>
  <c r="AQ154" i="19"/>
  <c r="AQ153" i="19"/>
  <c r="AQ152" i="19"/>
  <c r="AQ151" i="19"/>
  <c r="AQ150" i="19"/>
  <c r="AQ149" i="19"/>
  <c r="AQ148" i="19"/>
  <c r="AQ147" i="19"/>
  <c r="AQ146" i="19"/>
  <c r="AQ145" i="19"/>
  <c r="AQ144" i="19"/>
  <c r="AQ143" i="19"/>
  <c r="AQ142" i="19"/>
  <c r="AQ141" i="19"/>
  <c r="AQ140" i="19"/>
  <c r="AQ139" i="19"/>
  <c r="AQ138" i="19"/>
  <c r="AQ137" i="19"/>
  <c r="AQ136" i="19"/>
  <c r="AQ135" i="19"/>
  <c r="AQ134" i="19"/>
  <c r="AQ133" i="19"/>
  <c r="AQ132" i="19"/>
  <c r="AQ131" i="19"/>
  <c r="AQ130" i="19"/>
  <c r="AQ129" i="19"/>
  <c r="AQ128" i="19"/>
  <c r="AQ127" i="19"/>
  <c r="AQ126" i="19"/>
  <c r="AQ125" i="19"/>
  <c r="AQ124" i="19"/>
  <c r="AQ123" i="19"/>
  <c r="AQ122" i="19"/>
  <c r="AQ121" i="19"/>
  <c r="AQ120" i="19"/>
  <c r="AQ119" i="19"/>
  <c r="AQ118" i="19"/>
  <c r="AQ117" i="19"/>
  <c r="AQ116" i="19"/>
  <c r="AQ115" i="19"/>
  <c r="AQ114" i="19"/>
  <c r="AQ113" i="19"/>
  <c r="AQ112" i="19"/>
  <c r="AQ111" i="19"/>
  <c r="AQ110" i="19"/>
  <c r="AQ109" i="19"/>
  <c r="AQ108" i="19"/>
  <c r="AQ107" i="19"/>
  <c r="AQ106" i="19"/>
  <c r="AQ105" i="19"/>
  <c r="AQ104" i="19"/>
  <c r="AQ103" i="19"/>
  <c r="AQ102" i="19"/>
  <c r="AQ101" i="19"/>
  <c r="AQ100" i="19"/>
  <c r="AQ99" i="19"/>
  <c r="AQ98" i="19"/>
  <c r="AQ97" i="19"/>
  <c r="AQ96" i="19"/>
  <c r="AQ95" i="19"/>
  <c r="AQ94" i="19"/>
  <c r="AQ93" i="19"/>
  <c r="AQ92" i="19"/>
  <c r="AQ91" i="19"/>
  <c r="AQ90" i="19"/>
  <c r="AQ89" i="19"/>
  <c r="AQ88" i="19"/>
  <c r="AQ87" i="19"/>
  <c r="AQ86" i="19"/>
  <c r="AQ85" i="19"/>
  <c r="AQ84" i="19"/>
  <c r="AQ83" i="19"/>
  <c r="AQ82" i="19"/>
  <c r="AQ81" i="19"/>
  <c r="AQ80" i="19"/>
  <c r="AQ79" i="19"/>
  <c r="AQ78" i="19"/>
  <c r="AQ77" i="19"/>
  <c r="AQ76" i="19"/>
  <c r="AQ75" i="19"/>
  <c r="AQ74" i="19"/>
  <c r="AQ73" i="19"/>
  <c r="AQ72" i="19"/>
  <c r="AQ71" i="19"/>
  <c r="AQ70" i="19"/>
  <c r="AQ69" i="19"/>
  <c r="AQ68" i="19"/>
  <c r="AQ67" i="19"/>
  <c r="AQ66" i="19"/>
  <c r="AQ65" i="19"/>
  <c r="AQ64" i="19"/>
  <c r="AQ63" i="19"/>
  <c r="AQ62" i="19"/>
  <c r="AQ61" i="19"/>
  <c r="AQ60" i="19"/>
  <c r="AQ59" i="19"/>
  <c r="AQ58" i="19"/>
  <c r="AQ57" i="19"/>
  <c r="AQ56" i="19"/>
  <c r="AQ55" i="19"/>
  <c r="AQ54" i="19"/>
  <c r="AQ53" i="19"/>
  <c r="AQ52" i="19"/>
  <c r="AQ51" i="19"/>
  <c r="AQ50" i="19"/>
  <c r="AQ49" i="19"/>
  <c r="AQ48" i="19"/>
  <c r="AQ47" i="19"/>
  <c r="AQ46" i="19"/>
  <c r="AQ45" i="19"/>
  <c r="AQ44" i="19"/>
  <c r="AQ43" i="19"/>
  <c r="AQ42" i="19"/>
  <c r="AQ41" i="19"/>
  <c r="AQ40" i="19"/>
  <c r="AQ39" i="19"/>
  <c r="AQ38" i="19"/>
  <c r="AQ37" i="19"/>
  <c r="AQ36" i="19"/>
  <c r="AQ35" i="19"/>
  <c r="AQ34" i="19"/>
  <c r="AQ33" i="19"/>
  <c r="AQ32" i="19"/>
  <c r="AQ31" i="19"/>
  <c r="AQ30" i="19"/>
  <c r="AQ29" i="19"/>
  <c r="AQ28" i="19"/>
  <c r="AQ27" i="19"/>
  <c r="AQ26" i="19"/>
  <c r="AQ25" i="19"/>
  <c r="AQ24" i="19"/>
  <c r="AQ23" i="19"/>
  <c r="AQ22" i="19"/>
  <c r="AQ21" i="19"/>
  <c r="AQ20" i="19"/>
  <c r="AQ19" i="19"/>
  <c r="AQ18" i="19"/>
  <c r="AQ17" i="19"/>
  <c r="AQ16" i="19"/>
  <c r="AQ15" i="19"/>
  <c r="AQ14" i="19"/>
  <c r="AQ13" i="19"/>
  <c r="AQ12" i="19"/>
  <c r="AQ11" i="19"/>
  <c r="AQ10" i="19"/>
  <c r="AQ9" i="19"/>
  <c r="AQ8" i="19"/>
  <c r="AQ7" i="19"/>
  <c r="AQ6" i="19"/>
  <c r="AQ5" i="19"/>
  <c r="AQ4" i="19"/>
  <c r="AQ3" i="19"/>
  <c r="AQ2" i="19"/>
  <c r="AP382" i="19"/>
  <c r="AP381" i="19"/>
  <c r="AP380" i="19"/>
  <c r="AP379" i="19"/>
  <c r="AP378" i="19"/>
  <c r="AP377" i="19"/>
  <c r="AP376" i="19"/>
  <c r="AP375" i="19"/>
  <c r="AP374" i="19"/>
  <c r="AP373" i="19"/>
  <c r="AP372" i="19"/>
  <c r="AP371" i="19"/>
  <c r="AP370" i="19"/>
  <c r="AP369" i="19"/>
  <c r="AP368" i="19"/>
  <c r="AP367" i="19"/>
  <c r="AP366" i="19"/>
  <c r="AP365" i="19"/>
  <c r="AP364" i="19"/>
  <c r="AP363" i="19"/>
  <c r="AP362" i="19"/>
  <c r="AP361" i="19"/>
  <c r="AP360" i="19"/>
  <c r="AP359" i="19"/>
  <c r="AP358" i="19"/>
  <c r="AP357" i="19"/>
  <c r="AP356" i="19"/>
  <c r="AP355" i="19"/>
  <c r="AP354" i="19"/>
  <c r="AP353" i="19"/>
  <c r="AP352" i="19"/>
  <c r="AP351" i="19"/>
  <c r="AP350" i="19"/>
  <c r="AP349" i="19"/>
  <c r="AP348" i="19"/>
  <c r="AP347" i="19"/>
  <c r="AP346" i="19"/>
  <c r="AP345" i="19"/>
  <c r="AP344" i="19"/>
  <c r="AP343" i="19"/>
  <c r="AP342" i="19"/>
  <c r="AP341" i="19"/>
  <c r="AP340" i="19"/>
  <c r="AP339" i="19"/>
  <c r="AP338" i="19"/>
  <c r="AP337" i="19"/>
  <c r="AP336" i="19"/>
  <c r="AP335" i="19"/>
  <c r="AP334" i="19"/>
  <c r="AP333" i="19"/>
  <c r="AP332" i="19"/>
  <c r="AP331" i="19"/>
  <c r="AP330" i="19"/>
  <c r="AP329" i="19"/>
  <c r="AP328" i="19"/>
  <c r="AP327" i="19"/>
  <c r="AP326" i="19"/>
  <c r="AP325" i="19"/>
  <c r="AP324" i="19"/>
  <c r="AP323" i="19"/>
  <c r="AP322" i="19"/>
  <c r="AP321" i="19"/>
  <c r="AP320" i="19"/>
  <c r="AP319" i="19"/>
  <c r="AP318" i="19"/>
  <c r="AP317" i="19"/>
  <c r="AP316" i="19"/>
  <c r="AP315" i="19"/>
  <c r="AP314" i="19"/>
  <c r="AP313" i="19"/>
  <c r="AP312" i="19"/>
  <c r="AP311" i="19"/>
  <c r="AP310" i="19"/>
  <c r="AP309" i="19"/>
  <c r="AP308" i="19"/>
  <c r="AP307" i="19"/>
  <c r="AP306" i="19"/>
  <c r="AP305" i="19"/>
  <c r="AP304" i="19"/>
  <c r="AP303" i="19"/>
  <c r="AP302" i="19"/>
  <c r="AP301" i="19"/>
  <c r="AP300" i="19"/>
  <c r="AP299" i="19"/>
  <c r="AP298" i="19"/>
  <c r="AP297" i="19"/>
  <c r="AP296" i="19"/>
  <c r="AP295" i="19"/>
  <c r="AP294" i="19"/>
  <c r="AP293" i="19"/>
  <c r="AP292" i="19"/>
  <c r="AP291" i="19"/>
  <c r="AP290" i="19"/>
  <c r="AP289" i="19"/>
  <c r="AP288" i="19"/>
  <c r="AP287" i="19"/>
  <c r="AP286" i="19"/>
  <c r="AP285" i="19"/>
  <c r="AP284" i="19"/>
  <c r="AP283" i="19"/>
  <c r="AP282" i="19"/>
  <c r="AP281" i="19"/>
  <c r="AP280" i="19"/>
  <c r="AP279" i="19"/>
  <c r="AP278" i="19"/>
  <c r="AP277" i="19"/>
  <c r="AP276" i="19"/>
  <c r="AP275" i="19"/>
  <c r="AP274" i="19"/>
  <c r="AP273" i="19"/>
  <c r="AP272" i="19"/>
  <c r="AP271" i="19"/>
  <c r="AP270" i="19"/>
  <c r="AP269" i="19"/>
  <c r="AP268" i="19"/>
  <c r="AP267" i="19"/>
  <c r="AP266" i="19"/>
  <c r="AP265" i="19"/>
  <c r="AP264" i="19"/>
  <c r="AP263" i="19"/>
  <c r="AP262" i="19"/>
  <c r="AP261" i="19"/>
  <c r="AP260" i="19"/>
  <c r="AP259" i="19"/>
  <c r="AP258" i="19"/>
  <c r="AP257" i="19"/>
  <c r="AP256" i="19"/>
  <c r="AP255" i="19"/>
  <c r="AP254" i="19"/>
  <c r="AP253" i="19"/>
  <c r="AP252" i="19"/>
  <c r="AP251" i="19"/>
  <c r="AP250" i="19"/>
  <c r="AP249" i="19"/>
  <c r="AP248" i="19"/>
  <c r="AP247" i="19"/>
  <c r="AP246" i="19"/>
  <c r="AP245" i="19"/>
  <c r="AP244" i="19"/>
  <c r="AP243" i="19"/>
  <c r="AP242" i="19"/>
  <c r="AP241" i="19"/>
  <c r="AP240" i="19"/>
  <c r="AP239" i="19"/>
  <c r="AP238" i="19"/>
  <c r="AP237" i="19"/>
  <c r="AP236" i="19"/>
  <c r="AP235" i="19"/>
  <c r="AP234" i="19"/>
  <c r="AP233" i="19"/>
  <c r="AP232" i="19"/>
  <c r="AP231" i="19"/>
  <c r="AP230" i="19"/>
  <c r="AP229" i="19"/>
  <c r="AP228" i="19"/>
  <c r="AP227" i="19"/>
  <c r="AP226" i="19"/>
  <c r="AP225" i="19"/>
  <c r="AP224" i="19"/>
  <c r="AP223" i="19"/>
  <c r="AP222" i="19"/>
  <c r="AP221" i="19"/>
  <c r="AP220" i="19"/>
  <c r="AP219" i="19"/>
  <c r="AP218" i="19"/>
  <c r="AP217" i="19"/>
  <c r="AP216" i="19"/>
  <c r="AP215" i="19"/>
  <c r="AP214" i="19"/>
  <c r="AP213" i="19"/>
  <c r="AP212" i="19"/>
  <c r="AP211" i="19"/>
  <c r="AP210" i="19"/>
  <c r="AP209" i="19"/>
  <c r="AP208" i="19"/>
  <c r="AP207" i="19"/>
  <c r="AP206" i="19"/>
  <c r="AP205" i="19"/>
  <c r="AP204" i="19"/>
  <c r="AP203" i="19"/>
  <c r="AP202" i="19"/>
  <c r="AP201" i="19"/>
  <c r="AP200" i="19"/>
  <c r="AP199" i="19"/>
  <c r="AP198" i="19"/>
  <c r="AP197" i="19"/>
  <c r="AP196" i="19"/>
  <c r="AP195" i="19"/>
  <c r="AP194" i="19"/>
  <c r="AP193" i="19"/>
  <c r="AP192" i="19"/>
  <c r="AP191" i="19"/>
  <c r="AP190" i="19"/>
  <c r="AP189" i="19"/>
  <c r="AP188" i="19"/>
  <c r="AP187" i="19"/>
  <c r="AP186" i="19"/>
  <c r="AP185" i="19"/>
  <c r="AP184" i="19"/>
  <c r="AP183" i="19"/>
  <c r="AP182" i="19"/>
  <c r="AP181" i="19"/>
  <c r="AP180" i="19"/>
  <c r="AP179" i="19"/>
  <c r="AP178" i="19"/>
  <c r="AP177" i="19"/>
  <c r="AP176" i="19"/>
  <c r="AP175" i="19"/>
  <c r="AP174" i="19"/>
  <c r="AP173" i="19"/>
  <c r="AP172" i="19"/>
  <c r="AP171" i="19"/>
  <c r="AP170" i="19"/>
  <c r="AP169" i="19"/>
  <c r="AP168" i="19"/>
  <c r="AP167" i="19"/>
  <c r="AP166" i="19"/>
  <c r="AP165" i="19"/>
  <c r="AP164" i="19"/>
  <c r="AP163" i="19"/>
  <c r="AP162" i="19"/>
  <c r="AP161" i="19"/>
  <c r="AP160" i="19"/>
  <c r="AP159" i="19"/>
  <c r="AP158" i="19"/>
  <c r="AP157" i="19"/>
  <c r="AP156" i="19"/>
  <c r="AP155" i="19"/>
  <c r="AP154" i="19"/>
  <c r="AP153" i="19"/>
  <c r="AP152" i="19"/>
  <c r="AP151" i="19"/>
  <c r="AP150" i="19"/>
  <c r="AP149" i="19"/>
  <c r="AP148" i="19"/>
  <c r="AP147" i="19"/>
  <c r="AP146" i="19"/>
  <c r="AP145" i="19"/>
  <c r="AP144" i="19"/>
  <c r="AP143" i="19"/>
  <c r="AP142" i="19"/>
  <c r="AP141" i="19"/>
  <c r="AP140" i="19"/>
  <c r="AP139" i="19"/>
  <c r="AP138" i="19"/>
  <c r="AP137" i="19"/>
  <c r="AP136" i="19"/>
  <c r="AP135" i="19"/>
  <c r="AP134" i="19"/>
  <c r="AP133" i="19"/>
  <c r="AP132" i="19"/>
  <c r="AP131" i="19"/>
  <c r="AP130" i="19"/>
  <c r="AP129" i="19"/>
  <c r="AP128" i="19"/>
  <c r="AP127" i="19"/>
  <c r="AP126" i="19"/>
  <c r="AP125" i="19"/>
  <c r="AP124" i="19"/>
  <c r="AP123" i="19"/>
  <c r="AP122" i="19"/>
  <c r="AP121" i="19"/>
  <c r="AP120" i="19"/>
  <c r="AP119" i="19"/>
  <c r="AP118" i="19"/>
  <c r="AP117" i="19"/>
  <c r="AP116" i="19"/>
  <c r="AP115" i="19"/>
  <c r="AP114" i="19"/>
  <c r="AP113" i="19"/>
  <c r="AP112" i="19"/>
  <c r="AP111" i="19"/>
  <c r="AP110" i="19"/>
  <c r="AP109" i="19"/>
  <c r="AP108" i="19"/>
  <c r="AP107" i="19"/>
  <c r="AP106" i="19"/>
  <c r="AP105" i="19"/>
  <c r="AP104" i="19"/>
  <c r="AP103" i="19"/>
  <c r="AP102" i="19"/>
  <c r="AP101" i="19"/>
  <c r="AP100" i="19"/>
  <c r="AP99" i="19"/>
  <c r="AP98" i="19"/>
  <c r="AP97" i="19"/>
  <c r="AP96" i="19"/>
  <c r="AP95" i="19"/>
  <c r="AP94" i="19"/>
  <c r="AP93" i="19"/>
  <c r="AP92" i="19"/>
  <c r="AP91" i="19"/>
  <c r="AP90" i="19"/>
  <c r="AP89" i="19"/>
  <c r="AP88" i="19"/>
  <c r="AP87" i="19"/>
  <c r="AP86" i="19"/>
  <c r="AP85" i="19"/>
  <c r="AP84" i="19"/>
  <c r="AP83" i="19"/>
  <c r="AP82" i="19"/>
  <c r="AP81" i="19"/>
  <c r="AP80" i="19"/>
  <c r="AP79" i="19"/>
  <c r="AP78" i="19"/>
  <c r="AP77" i="19"/>
  <c r="AP76" i="19"/>
  <c r="AP75" i="19"/>
  <c r="AP74" i="19"/>
  <c r="AP73" i="19"/>
  <c r="AP72" i="19"/>
  <c r="AP71" i="19"/>
  <c r="AP70" i="19"/>
  <c r="AP69" i="19"/>
  <c r="AP68" i="19"/>
  <c r="AP67" i="19"/>
  <c r="AP66" i="19"/>
  <c r="AP65" i="19"/>
  <c r="AP64" i="19"/>
  <c r="AP63" i="19"/>
  <c r="AP62" i="19"/>
  <c r="AP61" i="19"/>
  <c r="AP60" i="19"/>
  <c r="AP59" i="19"/>
  <c r="AP58" i="19"/>
  <c r="AP57" i="19"/>
  <c r="AP56" i="19"/>
  <c r="AP55" i="19"/>
  <c r="AP54" i="19"/>
  <c r="AP53" i="19"/>
  <c r="AP52" i="19"/>
  <c r="AP51" i="19"/>
  <c r="AP50" i="19"/>
  <c r="AP49" i="19"/>
  <c r="AP48" i="19"/>
  <c r="AP47" i="19"/>
  <c r="AP46" i="19"/>
  <c r="AP45" i="19"/>
  <c r="AP44" i="19"/>
  <c r="AP43" i="19"/>
  <c r="AP42" i="19"/>
  <c r="AP41" i="19"/>
  <c r="AP40" i="19"/>
  <c r="AP39" i="19"/>
  <c r="AP38" i="19"/>
  <c r="AP37" i="19"/>
  <c r="AP36" i="19"/>
  <c r="AP35" i="19"/>
  <c r="AP34" i="19"/>
  <c r="AP33" i="19"/>
  <c r="AP32" i="19"/>
  <c r="AP31" i="19"/>
  <c r="AP30" i="19"/>
  <c r="AP29" i="19"/>
  <c r="AP28" i="19"/>
  <c r="AP27" i="19"/>
  <c r="AP26" i="19"/>
  <c r="AP25" i="19"/>
  <c r="AP24" i="19"/>
  <c r="AP23" i="19"/>
  <c r="AP22" i="19"/>
  <c r="AP21" i="19"/>
  <c r="AP20" i="19"/>
  <c r="AP19" i="19"/>
  <c r="AP18" i="19"/>
  <c r="AP17" i="19"/>
  <c r="AP16" i="19"/>
  <c r="AP15" i="19"/>
  <c r="AP14" i="19"/>
  <c r="AP13" i="19"/>
  <c r="AP12" i="19"/>
  <c r="AP11" i="19"/>
  <c r="AP10" i="19"/>
  <c r="AP9" i="19"/>
  <c r="AP8" i="19"/>
  <c r="AP7" i="19"/>
  <c r="AP6" i="19"/>
  <c r="AP5" i="19"/>
  <c r="AP4" i="19"/>
  <c r="AP3" i="19"/>
  <c r="AP2" i="19"/>
  <c r="AO382" i="19"/>
  <c r="AO381" i="19"/>
  <c r="AO380" i="19"/>
  <c r="AO379" i="19"/>
  <c r="AO378" i="19"/>
  <c r="AO377" i="19"/>
  <c r="AO376" i="19"/>
  <c r="AO375" i="19"/>
  <c r="AO374" i="19"/>
  <c r="AO373" i="19"/>
  <c r="AO372" i="19"/>
  <c r="AO371" i="19"/>
  <c r="AO370" i="19"/>
  <c r="AO369" i="19"/>
  <c r="AO368" i="19"/>
  <c r="AO367" i="19"/>
  <c r="AO366" i="19"/>
  <c r="AO365" i="19"/>
  <c r="AO364" i="19"/>
  <c r="AO363" i="19"/>
  <c r="AO362" i="19"/>
  <c r="AO361" i="19"/>
  <c r="AO360" i="19"/>
  <c r="AO359" i="19"/>
  <c r="AO358" i="19"/>
  <c r="AO357" i="19"/>
  <c r="AO356" i="19"/>
  <c r="AO355" i="19"/>
  <c r="AO354" i="19"/>
  <c r="AO353" i="19"/>
  <c r="AO352" i="19"/>
  <c r="AO351" i="19"/>
  <c r="AO350" i="19"/>
  <c r="AO349" i="19"/>
  <c r="AO348" i="19"/>
  <c r="AO347" i="19"/>
  <c r="AO346" i="19"/>
  <c r="AO345" i="19"/>
  <c r="AO344" i="19"/>
  <c r="AO343" i="19"/>
  <c r="AO342" i="19"/>
  <c r="AO341" i="19"/>
  <c r="AO340" i="19"/>
  <c r="AO339" i="19"/>
  <c r="AO338" i="19"/>
  <c r="AO337" i="19"/>
  <c r="AO336" i="19"/>
  <c r="AO335" i="19"/>
  <c r="AO334" i="19"/>
  <c r="AO333" i="19"/>
  <c r="AO332" i="19"/>
  <c r="AO331" i="19"/>
  <c r="AO330" i="19"/>
  <c r="AO329" i="19"/>
  <c r="AO328" i="19"/>
  <c r="AO327" i="19"/>
  <c r="AO326" i="19"/>
  <c r="AO325" i="19"/>
  <c r="AO324" i="19"/>
  <c r="AO323" i="19"/>
  <c r="AO322" i="19"/>
  <c r="AO321" i="19"/>
  <c r="AO320" i="19"/>
  <c r="AO319" i="19"/>
  <c r="AO318" i="19"/>
  <c r="AO317" i="19"/>
  <c r="AO316" i="19"/>
  <c r="AO315" i="19"/>
  <c r="AO314" i="19"/>
  <c r="AO313" i="19"/>
  <c r="AO312" i="19"/>
  <c r="AO311" i="19"/>
  <c r="AO310" i="19"/>
  <c r="AO309" i="19"/>
  <c r="AO308" i="19"/>
  <c r="AO307" i="19"/>
  <c r="AO306" i="19"/>
  <c r="AO305" i="19"/>
  <c r="AO304" i="19"/>
  <c r="AO303" i="19"/>
  <c r="AO302" i="19"/>
  <c r="AO301" i="19"/>
  <c r="AO300" i="19"/>
  <c r="AO299" i="19"/>
  <c r="AO298" i="19"/>
  <c r="AO297" i="19"/>
  <c r="AO296" i="19"/>
  <c r="AO295" i="19"/>
  <c r="AO294" i="19"/>
  <c r="AO293" i="19"/>
  <c r="AO292" i="19"/>
  <c r="AO291" i="19"/>
  <c r="AO290" i="19"/>
  <c r="AO289" i="19"/>
  <c r="AO288" i="19"/>
  <c r="AO287" i="19"/>
  <c r="AO286" i="19"/>
  <c r="AO285" i="19"/>
  <c r="AO284" i="19"/>
  <c r="AO283" i="19"/>
  <c r="AO282" i="19"/>
  <c r="AO281" i="19"/>
  <c r="AO280" i="19"/>
  <c r="AO279" i="19"/>
  <c r="AO278" i="19"/>
  <c r="AO277" i="19"/>
  <c r="AO276" i="19"/>
  <c r="AO275" i="19"/>
  <c r="AO274" i="19"/>
  <c r="AO273" i="19"/>
  <c r="AO272" i="19"/>
  <c r="AO271" i="19"/>
  <c r="AO270" i="19"/>
  <c r="AO269" i="19"/>
  <c r="AO268" i="19"/>
  <c r="AO267" i="19"/>
  <c r="AO266" i="19"/>
  <c r="AO265" i="19"/>
  <c r="AO264" i="19"/>
  <c r="AO263" i="19"/>
  <c r="AO262" i="19"/>
  <c r="AO261" i="19"/>
  <c r="AO260" i="19"/>
  <c r="AO259" i="19"/>
  <c r="AO258" i="19"/>
  <c r="AO257" i="19"/>
  <c r="AO256" i="19"/>
  <c r="AO255" i="19"/>
  <c r="AO254" i="19"/>
  <c r="AO253" i="19"/>
  <c r="AO252" i="19"/>
  <c r="AO251" i="19"/>
  <c r="AO250" i="19"/>
  <c r="AO249" i="19"/>
  <c r="AO248" i="19"/>
  <c r="AO247" i="19"/>
  <c r="AO246" i="19"/>
  <c r="AO245" i="19"/>
  <c r="AO244" i="19"/>
  <c r="AO243" i="19"/>
  <c r="AO242" i="19"/>
  <c r="AO241" i="19"/>
  <c r="AO240" i="19"/>
  <c r="AO239" i="19"/>
  <c r="AO238" i="19"/>
  <c r="AO237" i="19"/>
  <c r="AO236" i="19"/>
  <c r="AO235" i="19"/>
  <c r="AO234" i="19"/>
  <c r="AO233" i="19"/>
  <c r="AO232" i="19"/>
  <c r="AO231" i="19"/>
  <c r="AO230" i="19"/>
  <c r="AO229" i="19"/>
  <c r="AO228" i="19"/>
  <c r="AO227" i="19"/>
  <c r="AO226" i="19"/>
  <c r="AO225" i="19"/>
  <c r="AO224" i="19"/>
  <c r="AO223" i="19"/>
  <c r="AO222" i="19"/>
  <c r="AO221" i="19"/>
  <c r="AO220" i="19"/>
  <c r="AO219" i="19"/>
  <c r="AO218" i="19"/>
  <c r="AO217" i="19"/>
  <c r="AO216" i="19"/>
  <c r="AO215" i="19"/>
  <c r="AO214" i="19"/>
  <c r="AO213" i="19"/>
  <c r="AO212" i="19"/>
  <c r="AO211" i="19"/>
  <c r="AO210" i="19"/>
  <c r="AO209" i="19"/>
  <c r="AO208" i="19"/>
  <c r="AO207" i="19"/>
  <c r="AO206" i="19"/>
  <c r="AO205" i="19"/>
  <c r="AO204" i="19"/>
  <c r="AO203" i="19"/>
  <c r="AO202" i="19"/>
  <c r="AO201" i="19"/>
  <c r="AO200" i="19"/>
  <c r="AO199" i="19"/>
  <c r="AO198" i="19"/>
  <c r="AO197" i="19"/>
  <c r="AO196" i="19"/>
  <c r="AO195" i="19"/>
  <c r="AO194" i="19"/>
  <c r="AO193" i="19"/>
  <c r="AO192" i="19"/>
  <c r="AO191" i="19"/>
  <c r="AO190" i="19"/>
  <c r="AO189" i="19"/>
  <c r="AO188" i="19"/>
  <c r="AO187" i="19"/>
  <c r="AO186" i="19"/>
  <c r="AO185" i="19"/>
  <c r="AO184" i="19"/>
  <c r="AO183" i="19"/>
  <c r="AO182" i="19"/>
  <c r="AO181" i="19"/>
  <c r="AO180" i="19"/>
  <c r="AO179" i="19"/>
  <c r="AO178" i="19"/>
  <c r="AO177" i="19"/>
  <c r="AO176" i="19"/>
  <c r="AO175" i="19"/>
  <c r="AO174" i="19"/>
  <c r="AO173" i="19"/>
  <c r="AO172" i="19"/>
  <c r="AO171" i="19"/>
  <c r="AO170" i="19"/>
  <c r="AO169" i="19"/>
  <c r="AO168" i="19"/>
  <c r="AO167" i="19"/>
  <c r="AO166" i="19"/>
  <c r="AO165" i="19"/>
  <c r="AO164" i="19"/>
  <c r="AO163" i="19"/>
  <c r="AO162" i="19"/>
  <c r="AO161" i="19"/>
  <c r="AO160" i="19"/>
  <c r="AO159" i="19"/>
  <c r="AO158" i="19"/>
  <c r="AO157" i="19"/>
  <c r="AO156" i="19"/>
  <c r="AO155" i="19"/>
  <c r="AO154" i="19"/>
  <c r="AO153" i="19"/>
  <c r="AO152" i="19"/>
  <c r="AO151" i="19"/>
  <c r="AO150" i="19"/>
  <c r="AO149" i="19"/>
  <c r="AO148" i="19"/>
  <c r="AO147" i="19"/>
  <c r="AO146" i="19"/>
  <c r="AO145" i="19"/>
  <c r="AO144" i="19"/>
  <c r="AO143" i="19"/>
  <c r="AO142" i="19"/>
  <c r="AO141" i="19"/>
  <c r="AO140" i="19"/>
  <c r="AO139" i="19"/>
  <c r="AO138" i="19"/>
  <c r="AO137" i="19"/>
  <c r="AO136" i="19"/>
  <c r="AO135" i="19"/>
  <c r="AO134" i="19"/>
  <c r="AO133" i="19"/>
  <c r="AO132" i="19"/>
  <c r="AO131" i="19"/>
  <c r="AO130" i="19"/>
  <c r="AO129" i="19"/>
  <c r="AO128" i="19"/>
  <c r="AO127" i="19"/>
  <c r="AO126" i="19"/>
  <c r="AO125" i="19"/>
  <c r="AO124" i="19"/>
  <c r="AO123" i="19"/>
  <c r="AO122" i="19"/>
  <c r="AO121" i="19"/>
  <c r="AO120" i="19"/>
  <c r="AO119" i="19"/>
  <c r="AO118" i="19"/>
  <c r="AO117" i="19"/>
  <c r="AO116" i="19"/>
  <c r="AO115" i="19"/>
  <c r="AO114" i="19"/>
  <c r="AO113" i="19"/>
  <c r="AO112" i="19"/>
  <c r="AO111" i="19"/>
  <c r="AO110" i="19"/>
  <c r="AO109" i="19"/>
  <c r="AO108" i="19"/>
  <c r="AO107" i="19"/>
  <c r="AO106" i="19"/>
  <c r="AO105" i="19"/>
  <c r="AO104" i="19"/>
  <c r="AO103" i="19"/>
  <c r="AO102" i="19"/>
  <c r="AO101" i="19"/>
  <c r="AO100" i="19"/>
  <c r="AO99" i="19"/>
  <c r="AO98" i="19"/>
  <c r="AO97" i="19"/>
  <c r="AO96" i="19"/>
  <c r="AO95" i="19"/>
  <c r="AO94" i="19"/>
  <c r="AO93" i="19"/>
  <c r="AO92" i="19"/>
  <c r="AO91" i="19"/>
  <c r="AO90" i="19"/>
  <c r="AO89" i="19"/>
  <c r="AO88" i="19"/>
  <c r="AO87" i="19"/>
  <c r="AO86" i="19"/>
  <c r="AO85" i="19"/>
  <c r="AO84" i="19"/>
  <c r="AO83" i="19"/>
  <c r="AO82" i="19"/>
  <c r="AO81" i="19"/>
  <c r="AO80" i="19"/>
  <c r="AO79" i="19"/>
  <c r="AO78" i="19"/>
  <c r="AO77" i="19"/>
  <c r="AO76" i="19"/>
  <c r="AO75" i="19"/>
  <c r="AO74" i="19"/>
  <c r="AO73" i="19"/>
  <c r="AO72" i="19"/>
  <c r="AO71" i="19"/>
  <c r="AO70" i="19"/>
  <c r="AO69" i="19"/>
  <c r="AO68" i="19"/>
  <c r="AO67" i="19"/>
  <c r="AO66" i="19"/>
  <c r="AO65" i="19"/>
  <c r="AO64" i="19"/>
  <c r="AO63" i="19"/>
  <c r="AO62" i="19"/>
  <c r="AO61" i="19"/>
  <c r="AO60" i="19"/>
  <c r="AO59" i="19"/>
  <c r="AO58" i="19"/>
  <c r="AO57" i="19"/>
  <c r="AO56" i="19"/>
  <c r="AO55" i="19"/>
  <c r="AO54" i="19"/>
  <c r="AO53" i="19"/>
  <c r="AO52" i="19"/>
  <c r="AO51" i="19"/>
  <c r="AO50" i="19"/>
  <c r="AO49" i="19"/>
  <c r="AO48" i="19"/>
  <c r="AO47" i="19"/>
  <c r="AO46" i="19"/>
  <c r="AO45" i="19"/>
  <c r="AO44" i="19"/>
  <c r="AO43" i="19"/>
  <c r="AO42" i="19"/>
  <c r="AO41" i="19"/>
  <c r="AO40" i="19"/>
  <c r="AO39" i="19"/>
  <c r="AO38" i="19"/>
  <c r="AO37" i="19"/>
  <c r="AO36" i="19"/>
  <c r="AO35" i="19"/>
  <c r="AO34" i="19"/>
  <c r="AO33" i="19"/>
  <c r="AO32" i="19"/>
  <c r="AO31" i="19"/>
  <c r="AO30" i="19"/>
  <c r="AO29" i="19"/>
  <c r="AO28" i="19"/>
  <c r="AO27" i="19"/>
  <c r="AO26" i="19"/>
  <c r="AO25" i="19"/>
  <c r="AO24" i="19"/>
  <c r="AO23" i="19"/>
  <c r="AO22" i="19"/>
  <c r="AO21" i="19"/>
  <c r="AO20" i="19"/>
  <c r="AO19" i="19"/>
  <c r="AO18" i="19"/>
  <c r="AO17" i="19"/>
  <c r="AO16" i="19"/>
  <c r="AO15" i="19"/>
  <c r="AO14" i="19"/>
  <c r="AO13" i="19"/>
  <c r="AO12" i="19"/>
  <c r="AO11" i="19"/>
  <c r="AO10" i="19"/>
  <c r="AO9" i="19"/>
  <c r="AO8" i="19"/>
  <c r="AO7" i="19"/>
  <c r="AO6" i="19"/>
  <c r="AO5" i="19"/>
  <c r="AO4" i="19"/>
  <c r="AO3" i="19"/>
  <c r="AO2" i="19"/>
  <c r="AN382" i="19"/>
  <c r="AN381" i="19"/>
  <c r="AN380" i="19"/>
  <c r="AN379" i="19"/>
  <c r="AN378" i="19"/>
  <c r="AN377" i="19"/>
  <c r="AN376" i="19"/>
  <c r="AN375" i="19"/>
  <c r="AN374" i="19"/>
  <c r="AN373" i="19"/>
  <c r="AN372" i="19"/>
  <c r="AN371" i="19"/>
  <c r="AN370" i="19"/>
  <c r="AN369" i="19"/>
  <c r="AN368" i="19"/>
  <c r="AN367" i="19"/>
  <c r="AN366" i="19"/>
  <c r="AN365" i="19"/>
  <c r="AN364" i="19"/>
  <c r="AN363" i="19"/>
  <c r="AN362" i="19"/>
  <c r="AN361" i="19"/>
  <c r="AN360" i="19"/>
  <c r="AN359" i="19"/>
  <c r="AN358" i="19"/>
  <c r="AN357" i="19"/>
  <c r="AN356" i="19"/>
  <c r="AN355" i="19"/>
  <c r="AN354" i="19"/>
  <c r="AN353" i="19"/>
  <c r="AN352" i="19"/>
  <c r="AN351" i="19"/>
  <c r="AN350" i="19"/>
  <c r="AN349" i="19"/>
  <c r="AN348" i="19"/>
  <c r="AN347" i="19"/>
  <c r="AN346" i="19"/>
  <c r="AN345" i="19"/>
  <c r="AN344" i="19"/>
  <c r="AN343" i="19"/>
  <c r="AN342" i="19"/>
  <c r="AN341" i="19"/>
  <c r="AN340" i="19"/>
  <c r="AN339" i="19"/>
  <c r="AN338" i="19"/>
  <c r="AN337" i="19"/>
  <c r="AN336" i="19"/>
  <c r="AN335" i="19"/>
  <c r="AN334" i="19"/>
  <c r="AN333" i="19"/>
  <c r="AN332" i="19"/>
  <c r="AN331" i="19"/>
  <c r="AN330" i="19"/>
  <c r="AN329" i="19"/>
  <c r="AN328" i="19"/>
  <c r="AN327" i="19"/>
  <c r="AN326" i="19"/>
  <c r="AN325" i="19"/>
  <c r="AN324" i="19"/>
  <c r="AN323" i="19"/>
  <c r="AN322" i="19"/>
  <c r="AN321" i="19"/>
  <c r="AN320" i="19"/>
  <c r="AN319" i="19"/>
  <c r="AN318" i="19"/>
  <c r="AN317" i="19"/>
  <c r="AN316" i="19"/>
  <c r="AN315" i="19"/>
  <c r="AN314" i="19"/>
  <c r="AN313" i="19"/>
  <c r="AN312" i="19"/>
  <c r="AN311" i="19"/>
  <c r="AN310" i="19"/>
  <c r="AN309" i="19"/>
  <c r="AN308" i="19"/>
  <c r="AN307" i="19"/>
  <c r="AN306" i="19"/>
  <c r="AN305" i="19"/>
  <c r="AN304" i="19"/>
  <c r="AN303" i="19"/>
  <c r="AN302" i="19"/>
  <c r="AN301" i="19"/>
  <c r="AN300" i="19"/>
  <c r="AN299" i="19"/>
  <c r="AN298" i="19"/>
  <c r="AN297" i="19"/>
  <c r="AN296" i="19"/>
  <c r="AN295" i="19"/>
  <c r="AN294" i="19"/>
  <c r="AN293" i="19"/>
  <c r="AN292" i="19"/>
  <c r="AN291" i="19"/>
  <c r="AN290" i="19"/>
  <c r="AN289" i="19"/>
  <c r="AN288" i="19"/>
  <c r="AN287" i="19"/>
  <c r="AN286" i="19"/>
  <c r="AN285" i="19"/>
  <c r="AN284" i="19"/>
  <c r="AN283" i="19"/>
  <c r="AN282" i="19"/>
  <c r="AN281" i="19"/>
  <c r="AN280" i="19"/>
  <c r="AN279" i="19"/>
  <c r="AN278" i="19"/>
  <c r="AN277" i="19"/>
  <c r="AN276" i="19"/>
  <c r="AN275" i="19"/>
  <c r="AN274" i="19"/>
  <c r="AN273" i="19"/>
  <c r="AN272" i="19"/>
  <c r="AN271" i="19"/>
  <c r="AN270" i="19"/>
  <c r="AN269" i="19"/>
  <c r="AN268" i="19"/>
  <c r="AN267" i="19"/>
  <c r="AN266" i="19"/>
  <c r="AN265" i="19"/>
  <c r="AN264" i="19"/>
  <c r="AN263" i="19"/>
  <c r="AN262" i="19"/>
  <c r="AN261" i="19"/>
  <c r="AN260" i="19"/>
  <c r="AN259" i="19"/>
  <c r="AN258" i="19"/>
  <c r="AN257" i="19"/>
  <c r="AN256" i="19"/>
  <c r="AN255" i="19"/>
  <c r="AN254" i="19"/>
  <c r="AN253" i="19"/>
  <c r="AN252" i="19"/>
  <c r="AN251" i="19"/>
  <c r="AN250" i="19"/>
  <c r="AN249" i="19"/>
  <c r="AN248" i="19"/>
  <c r="AN247" i="19"/>
  <c r="AN246" i="19"/>
  <c r="AN245" i="19"/>
  <c r="AN244" i="19"/>
  <c r="AN243" i="19"/>
  <c r="AN242" i="19"/>
  <c r="AN241" i="19"/>
  <c r="AN240" i="19"/>
  <c r="AN239" i="19"/>
  <c r="AN238" i="19"/>
  <c r="AN237" i="19"/>
  <c r="AN236" i="19"/>
  <c r="AN235" i="19"/>
  <c r="AN234" i="19"/>
  <c r="AN233" i="19"/>
  <c r="AN232" i="19"/>
  <c r="AN231" i="19"/>
  <c r="AN230" i="19"/>
  <c r="AN229" i="19"/>
  <c r="AN228" i="19"/>
  <c r="AN227" i="19"/>
  <c r="AN226" i="19"/>
  <c r="AN225" i="19"/>
  <c r="AN224" i="19"/>
  <c r="AN223" i="19"/>
  <c r="AN222" i="19"/>
  <c r="AN221" i="19"/>
  <c r="AN220" i="19"/>
  <c r="AN219" i="19"/>
  <c r="AN218" i="19"/>
  <c r="AN217" i="19"/>
  <c r="AN216" i="19"/>
  <c r="AN215" i="19"/>
  <c r="AN214" i="19"/>
  <c r="AN213" i="19"/>
  <c r="AN212" i="19"/>
  <c r="AN211" i="19"/>
  <c r="AN210" i="19"/>
  <c r="AN209" i="19"/>
  <c r="AN208" i="19"/>
  <c r="AN207" i="19"/>
  <c r="AN206" i="19"/>
  <c r="AN205" i="19"/>
  <c r="AN204" i="19"/>
  <c r="AN203" i="19"/>
  <c r="AN202" i="19"/>
  <c r="AN201" i="19"/>
  <c r="AN200" i="19"/>
  <c r="AN199" i="19"/>
  <c r="AN198" i="19"/>
  <c r="AN197" i="19"/>
  <c r="AN196" i="19"/>
  <c r="AN195" i="19"/>
  <c r="AN194" i="19"/>
  <c r="AN193" i="19"/>
  <c r="AN192" i="19"/>
  <c r="AN191" i="19"/>
  <c r="AN190" i="19"/>
  <c r="AN189" i="19"/>
  <c r="AN188" i="19"/>
  <c r="AN187" i="19"/>
  <c r="AN186" i="19"/>
  <c r="AN185" i="19"/>
  <c r="AN184" i="19"/>
  <c r="AN183" i="19"/>
  <c r="AN182" i="19"/>
  <c r="AN181" i="19"/>
  <c r="AN180" i="19"/>
  <c r="AN179" i="19"/>
  <c r="AN178" i="19"/>
  <c r="AN177" i="19"/>
  <c r="AN176" i="19"/>
  <c r="AN175" i="19"/>
  <c r="AN174" i="19"/>
  <c r="AN173" i="19"/>
  <c r="AN172" i="19"/>
  <c r="AN171" i="19"/>
  <c r="AN170" i="19"/>
  <c r="AN169" i="19"/>
  <c r="AN168" i="19"/>
  <c r="E327" i="10"/>
  <c r="D327" i="10"/>
  <c r="E326" i="10"/>
  <c r="D326" i="10"/>
  <c r="E325" i="10"/>
  <c r="D325" i="10"/>
  <c r="E324" i="10"/>
  <c r="D324" i="10"/>
  <c r="E323" i="10"/>
  <c r="D323" i="10"/>
  <c r="E322" i="10"/>
  <c r="D322" i="10"/>
  <c r="E321" i="10"/>
  <c r="D321" i="10"/>
  <c r="E320" i="10"/>
  <c r="D320" i="10"/>
  <c r="E319" i="10"/>
  <c r="D319" i="10"/>
  <c r="E318" i="10"/>
  <c r="D318" i="10"/>
  <c r="E317" i="10"/>
  <c r="D317" i="10"/>
  <c r="E316" i="10"/>
  <c r="D316" i="10"/>
  <c r="E315" i="10"/>
  <c r="D315" i="10"/>
  <c r="E314" i="10"/>
  <c r="D314" i="10"/>
  <c r="E313" i="10"/>
  <c r="D313" i="10"/>
  <c r="E312" i="10"/>
  <c r="D312" i="10"/>
  <c r="E311" i="10"/>
  <c r="D311" i="10"/>
  <c r="E310" i="10"/>
  <c r="D310" i="10"/>
  <c r="E309" i="10"/>
  <c r="D309" i="10"/>
  <c r="E308" i="10"/>
  <c r="D308" i="10"/>
  <c r="E307" i="10"/>
  <c r="D307" i="10"/>
  <c r="E306" i="10"/>
  <c r="D306" i="10"/>
  <c r="E305" i="10"/>
  <c r="D305" i="10"/>
  <c r="E304" i="10"/>
  <c r="D304" i="10"/>
  <c r="E303" i="10"/>
  <c r="D303" i="10"/>
  <c r="E302" i="10"/>
  <c r="D302" i="10"/>
  <c r="E301" i="10"/>
  <c r="D301" i="10"/>
  <c r="E300" i="10"/>
  <c r="D300" i="10"/>
  <c r="E299" i="10"/>
  <c r="D299" i="10"/>
  <c r="E298" i="10"/>
  <c r="D298" i="10"/>
  <c r="E297" i="10"/>
  <c r="D297" i="10"/>
  <c r="E296" i="10"/>
  <c r="D296" i="10"/>
  <c r="E295" i="10"/>
  <c r="D295" i="10"/>
  <c r="E294" i="10"/>
  <c r="D294" i="10"/>
  <c r="E293" i="10"/>
  <c r="D293" i="10"/>
  <c r="E292" i="10"/>
  <c r="D292" i="10"/>
  <c r="E291" i="10"/>
  <c r="D291" i="10"/>
  <c r="E290" i="10"/>
  <c r="D290" i="10"/>
  <c r="E289" i="10"/>
  <c r="D289" i="10"/>
  <c r="E288" i="10"/>
  <c r="D288" i="10"/>
  <c r="E287" i="10"/>
  <c r="D287" i="10"/>
  <c r="E286" i="10"/>
  <c r="D286" i="10"/>
  <c r="E285" i="10"/>
  <c r="D285" i="10"/>
  <c r="E284" i="10"/>
  <c r="D284" i="10"/>
  <c r="E283" i="10"/>
  <c r="D283" i="10"/>
  <c r="E282" i="10"/>
  <c r="D282" i="10"/>
  <c r="E281" i="10"/>
  <c r="D281" i="10"/>
  <c r="E280" i="10"/>
  <c r="D280" i="10"/>
  <c r="E279" i="10"/>
  <c r="D279" i="10"/>
  <c r="E278" i="10"/>
  <c r="D278" i="10"/>
  <c r="E277" i="10"/>
  <c r="D277" i="10"/>
  <c r="E276" i="10"/>
  <c r="D276" i="10"/>
  <c r="E275" i="10"/>
  <c r="D275" i="10"/>
  <c r="E274" i="10"/>
  <c r="D274" i="10"/>
  <c r="E273" i="10"/>
  <c r="D273" i="10"/>
  <c r="E272" i="10"/>
  <c r="D272" i="10"/>
  <c r="E271" i="10"/>
  <c r="D271" i="10"/>
  <c r="E270" i="10"/>
  <c r="D270" i="10"/>
  <c r="E269" i="10"/>
  <c r="D269" i="10"/>
  <c r="E268" i="10"/>
  <c r="D268" i="10"/>
  <c r="E267" i="10"/>
  <c r="D267" i="10"/>
  <c r="E266" i="10"/>
  <c r="D266" i="10"/>
  <c r="E265" i="10"/>
  <c r="D265" i="10"/>
  <c r="E264" i="10"/>
  <c r="D264" i="10"/>
  <c r="E263" i="10"/>
  <c r="D263" i="10"/>
  <c r="E262" i="10"/>
  <c r="D262" i="10"/>
  <c r="E261" i="10"/>
  <c r="D261" i="10"/>
  <c r="E260" i="10"/>
  <c r="D260" i="10"/>
  <c r="E259" i="10"/>
  <c r="D259" i="10"/>
  <c r="E258" i="10"/>
  <c r="D258" i="10"/>
  <c r="E257" i="10"/>
  <c r="D257" i="10"/>
  <c r="E256" i="10"/>
  <c r="D256" i="10"/>
  <c r="E255" i="10"/>
  <c r="D255" i="10"/>
  <c r="E254" i="10"/>
  <c r="D254" i="10"/>
  <c r="E253" i="10"/>
  <c r="D253" i="10"/>
  <c r="E252" i="10"/>
  <c r="D252" i="10"/>
  <c r="E251" i="10"/>
  <c r="D251" i="10"/>
  <c r="E250" i="10"/>
  <c r="D250" i="10"/>
  <c r="E249" i="10"/>
  <c r="D249" i="10"/>
  <c r="E248" i="10"/>
  <c r="D248" i="10"/>
  <c r="E247" i="10"/>
  <c r="D247" i="10"/>
  <c r="E246" i="10"/>
  <c r="D246" i="10"/>
  <c r="E245" i="10"/>
  <c r="D245" i="10"/>
  <c r="E244" i="10"/>
  <c r="D244" i="10"/>
  <c r="E243" i="10"/>
  <c r="D243" i="10"/>
  <c r="E242" i="10"/>
  <c r="D242" i="10"/>
  <c r="E241" i="10"/>
  <c r="D241" i="10"/>
  <c r="E240" i="10"/>
  <c r="D240" i="10"/>
  <c r="E239" i="10"/>
  <c r="D239" i="10"/>
  <c r="E238" i="10"/>
  <c r="D238" i="10"/>
  <c r="E237" i="10"/>
  <c r="D237" i="10"/>
  <c r="E236" i="10"/>
  <c r="D236" i="10"/>
  <c r="E235" i="10"/>
  <c r="D235" i="10"/>
  <c r="E234" i="10"/>
  <c r="D234" i="10"/>
  <c r="E233" i="10"/>
  <c r="D233" i="10"/>
  <c r="E232" i="10"/>
  <c r="D232" i="10"/>
  <c r="E231" i="10"/>
  <c r="D231" i="10"/>
  <c r="E230" i="10"/>
  <c r="D230" i="10"/>
  <c r="E229" i="10"/>
  <c r="D229" i="10"/>
  <c r="E228" i="10"/>
  <c r="D228" i="10"/>
  <c r="E227" i="10"/>
  <c r="D227" i="10"/>
  <c r="E226" i="10"/>
  <c r="D226" i="10"/>
  <c r="E225" i="10"/>
  <c r="D225" i="10"/>
  <c r="E224" i="10"/>
  <c r="D224" i="10"/>
  <c r="E223" i="10"/>
  <c r="D223" i="10"/>
  <c r="E222" i="10"/>
  <c r="D222" i="10"/>
  <c r="E221" i="10"/>
  <c r="D221" i="10"/>
  <c r="E220" i="10"/>
  <c r="D220" i="10"/>
  <c r="E219" i="10"/>
  <c r="D219" i="10"/>
  <c r="E218" i="10"/>
  <c r="D218" i="10"/>
  <c r="E217" i="10"/>
  <c r="D217" i="10"/>
  <c r="E216" i="10"/>
  <c r="D216" i="10"/>
  <c r="E215" i="10"/>
  <c r="D215" i="10"/>
  <c r="E214" i="10"/>
  <c r="D214" i="10"/>
  <c r="E213" i="10"/>
  <c r="D213" i="10"/>
  <c r="E212" i="10"/>
  <c r="D212" i="10"/>
  <c r="E211" i="10"/>
  <c r="D211" i="10"/>
  <c r="E210" i="10"/>
  <c r="D210" i="10"/>
  <c r="E209" i="10"/>
  <c r="D209" i="10"/>
  <c r="E208" i="10"/>
  <c r="D208" i="10"/>
  <c r="E207" i="10"/>
  <c r="D207" i="10"/>
  <c r="E206" i="10"/>
  <c r="D206" i="10"/>
  <c r="E205" i="10"/>
  <c r="D205" i="10"/>
  <c r="E204" i="10"/>
  <c r="D204" i="10"/>
  <c r="E203" i="10"/>
  <c r="D203" i="10"/>
  <c r="E202" i="10"/>
  <c r="D202" i="10"/>
  <c r="E201" i="10"/>
  <c r="D201" i="10"/>
  <c r="E200" i="10"/>
  <c r="D200" i="10"/>
  <c r="E199" i="10"/>
  <c r="D199" i="10"/>
  <c r="E198" i="10"/>
  <c r="D198" i="10"/>
  <c r="E197" i="10"/>
  <c r="D197" i="10"/>
  <c r="E196" i="10"/>
  <c r="D196" i="10"/>
  <c r="E195" i="10"/>
  <c r="D195" i="10"/>
  <c r="E194" i="10"/>
  <c r="D194" i="10"/>
  <c r="E193" i="10"/>
  <c r="D193" i="10"/>
  <c r="E192" i="10"/>
  <c r="D192" i="10"/>
  <c r="E191" i="10"/>
  <c r="D191" i="10"/>
  <c r="E190" i="10"/>
  <c r="D190" i="10"/>
  <c r="E189" i="10"/>
  <c r="D189" i="10"/>
  <c r="E188" i="10"/>
  <c r="D188" i="10"/>
  <c r="E187" i="10"/>
  <c r="D187" i="10"/>
  <c r="E186" i="10"/>
  <c r="D186" i="10"/>
  <c r="E185" i="10"/>
  <c r="D185" i="10"/>
  <c r="E184" i="10"/>
  <c r="D184" i="10"/>
  <c r="E183" i="10"/>
  <c r="D183" i="10"/>
  <c r="E182" i="10"/>
  <c r="D182" i="10"/>
  <c r="E181" i="10"/>
  <c r="D181" i="10"/>
  <c r="E180" i="10"/>
  <c r="D180" i="10"/>
  <c r="E179" i="10"/>
  <c r="D179" i="10"/>
  <c r="E178" i="10"/>
  <c r="D178" i="10"/>
  <c r="E177" i="10"/>
  <c r="D177" i="10"/>
  <c r="E176" i="10"/>
  <c r="D176" i="10"/>
  <c r="E175" i="10"/>
  <c r="D175" i="10"/>
  <c r="E174" i="10"/>
  <c r="D174" i="10"/>
  <c r="E173" i="10"/>
  <c r="D173" i="10"/>
  <c r="E172" i="10"/>
  <c r="D172" i="10"/>
  <c r="E171" i="10"/>
  <c r="D171" i="10"/>
  <c r="E170" i="10"/>
  <c r="D170" i="10"/>
  <c r="E169" i="10"/>
  <c r="D169" i="10"/>
  <c r="E168" i="10"/>
  <c r="D168" i="10"/>
  <c r="E167" i="10"/>
  <c r="D167" i="10"/>
  <c r="E166" i="10"/>
  <c r="D166" i="10"/>
  <c r="E165" i="10"/>
  <c r="D165" i="10"/>
  <c r="E164" i="10"/>
  <c r="D164" i="10"/>
  <c r="E163" i="10"/>
  <c r="D163" i="10"/>
  <c r="E162" i="10"/>
  <c r="D162" i="10"/>
  <c r="E161" i="10"/>
  <c r="D161" i="10"/>
  <c r="E160" i="10"/>
  <c r="D160" i="10"/>
  <c r="E159" i="10"/>
  <c r="D159" i="10"/>
  <c r="E158" i="10"/>
  <c r="D158" i="10"/>
  <c r="E157" i="10"/>
  <c r="D157" i="10"/>
  <c r="E156" i="10"/>
  <c r="D156" i="10"/>
  <c r="E155" i="10"/>
  <c r="D155" i="10"/>
  <c r="E154" i="10"/>
  <c r="D154" i="10"/>
  <c r="E153" i="10"/>
  <c r="D153" i="10"/>
  <c r="E152" i="10"/>
  <c r="D152" i="10"/>
  <c r="E151" i="10"/>
  <c r="D151" i="10"/>
  <c r="E150" i="10"/>
  <c r="D150" i="10"/>
  <c r="E149" i="10"/>
  <c r="D149" i="10"/>
  <c r="E148" i="10"/>
  <c r="D148" i="10"/>
  <c r="E147" i="10"/>
  <c r="D147" i="10"/>
  <c r="E146" i="10"/>
  <c r="D146" i="10"/>
  <c r="E145" i="10"/>
  <c r="D145" i="10"/>
  <c r="E144" i="10"/>
  <c r="D144" i="10"/>
  <c r="E143" i="10"/>
  <c r="D143" i="10"/>
  <c r="E142" i="10"/>
  <c r="D142" i="10"/>
  <c r="E141" i="10"/>
  <c r="D141" i="10"/>
  <c r="E140" i="10"/>
  <c r="D140" i="10"/>
  <c r="E139" i="10"/>
  <c r="D139" i="10"/>
  <c r="E138" i="10"/>
  <c r="D138" i="10"/>
  <c r="E137" i="10"/>
  <c r="D137" i="10"/>
  <c r="E136" i="10"/>
  <c r="D136" i="10"/>
  <c r="E135" i="10"/>
  <c r="D135" i="10"/>
  <c r="E134" i="10"/>
  <c r="D134" i="10"/>
  <c r="E133" i="10"/>
  <c r="D133" i="10"/>
  <c r="E132" i="10"/>
  <c r="D132" i="10"/>
  <c r="E131" i="10"/>
  <c r="D131" i="10"/>
  <c r="E130" i="10"/>
  <c r="D130" i="10"/>
  <c r="E129" i="10"/>
  <c r="D129" i="10"/>
  <c r="E128" i="10"/>
  <c r="D128" i="10"/>
  <c r="E127" i="10"/>
  <c r="D127" i="10"/>
  <c r="E126" i="10"/>
  <c r="D126" i="10"/>
  <c r="E125" i="10"/>
  <c r="D125" i="10"/>
  <c r="E124" i="10"/>
  <c r="D124" i="10"/>
  <c r="E123" i="10"/>
  <c r="D123" i="10"/>
  <c r="E122" i="10"/>
  <c r="D122" i="10"/>
  <c r="E121" i="10"/>
  <c r="D121" i="10"/>
  <c r="E120" i="10"/>
  <c r="D120" i="10"/>
  <c r="E119" i="10"/>
  <c r="D119" i="10"/>
  <c r="E118" i="10"/>
  <c r="D118" i="10"/>
  <c r="E117" i="10"/>
  <c r="D117" i="10"/>
  <c r="E116" i="10"/>
  <c r="D116" i="10"/>
  <c r="E115" i="10"/>
  <c r="D115" i="10"/>
  <c r="E114" i="10"/>
  <c r="D114" i="10"/>
  <c r="E113" i="10"/>
  <c r="D113" i="10"/>
  <c r="E112" i="10"/>
  <c r="D112" i="10"/>
  <c r="E111" i="10"/>
  <c r="D111" i="10"/>
  <c r="E110" i="10"/>
  <c r="D110" i="10"/>
  <c r="E109" i="10"/>
  <c r="D109" i="10"/>
  <c r="E108" i="10"/>
  <c r="D108" i="10"/>
  <c r="E107" i="10"/>
  <c r="D107" i="10"/>
  <c r="E106" i="10"/>
  <c r="D106" i="10"/>
  <c r="E105" i="10"/>
  <c r="D105" i="10"/>
  <c r="E104" i="10"/>
  <c r="D104" i="10"/>
  <c r="E103" i="10"/>
  <c r="D103" i="10"/>
  <c r="E102" i="10"/>
  <c r="D102" i="10"/>
  <c r="E101" i="10"/>
  <c r="D101" i="10"/>
  <c r="E100" i="10"/>
  <c r="D100" i="10"/>
  <c r="E99" i="10"/>
  <c r="D99" i="10"/>
  <c r="E98" i="10"/>
  <c r="D98" i="10"/>
  <c r="E97" i="10"/>
  <c r="D97" i="10"/>
  <c r="E96" i="10"/>
  <c r="D96" i="10"/>
  <c r="E95" i="10"/>
  <c r="D95" i="10"/>
  <c r="E94" i="10"/>
  <c r="D94" i="10"/>
  <c r="E93" i="10"/>
  <c r="D93" i="10"/>
  <c r="E92" i="10"/>
  <c r="D92" i="10"/>
  <c r="E91" i="10"/>
  <c r="D91" i="10"/>
  <c r="E90" i="10"/>
  <c r="D90" i="10"/>
  <c r="E89" i="10"/>
  <c r="D89" i="10"/>
  <c r="E88" i="10"/>
  <c r="D88" i="10"/>
  <c r="E87" i="10"/>
  <c r="D87" i="10"/>
  <c r="E86" i="10"/>
  <c r="D86" i="10"/>
  <c r="E85" i="10"/>
  <c r="D85" i="10"/>
  <c r="E84" i="10"/>
  <c r="D84" i="10"/>
  <c r="E83" i="10"/>
  <c r="D83" i="10"/>
  <c r="E82" i="10"/>
  <c r="D82" i="10"/>
  <c r="E81" i="10"/>
  <c r="D81" i="10"/>
  <c r="E80" i="10"/>
  <c r="D80" i="10"/>
  <c r="E79" i="10"/>
  <c r="D79" i="10"/>
  <c r="E78" i="10"/>
  <c r="D78" i="10"/>
  <c r="E77" i="10"/>
  <c r="D77" i="10"/>
  <c r="E76" i="10"/>
  <c r="D76" i="10"/>
  <c r="E75" i="10"/>
  <c r="D75" i="10"/>
  <c r="E74" i="10"/>
  <c r="D74" i="10"/>
  <c r="E73" i="10"/>
  <c r="D73" i="10"/>
  <c r="E72" i="10"/>
  <c r="D72" i="10"/>
  <c r="E71" i="10"/>
  <c r="D71" i="10"/>
  <c r="E70" i="10"/>
  <c r="D70" i="10"/>
  <c r="E69" i="10"/>
  <c r="D69" i="10"/>
  <c r="E68" i="10"/>
  <c r="D68" i="10"/>
  <c r="E67" i="10"/>
  <c r="D67" i="10"/>
  <c r="E66" i="10"/>
  <c r="D66" i="10"/>
  <c r="E65" i="10"/>
  <c r="D65" i="10"/>
  <c r="E64" i="10"/>
  <c r="D64" i="10"/>
  <c r="E63" i="10"/>
  <c r="D63" i="10"/>
  <c r="E62" i="10"/>
  <c r="D62" i="10"/>
  <c r="E61" i="10"/>
  <c r="D61" i="10"/>
  <c r="E60" i="10"/>
  <c r="D60" i="10"/>
  <c r="E59" i="10"/>
  <c r="D59" i="10"/>
  <c r="E58" i="10"/>
  <c r="D58" i="10"/>
  <c r="E57" i="10"/>
  <c r="D57" i="10"/>
  <c r="E56" i="10"/>
  <c r="D56" i="10"/>
  <c r="E55" i="10"/>
  <c r="D55" i="10"/>
  <c r="E54" i="10"/>
  <c r="D54" i="10"/>
  <c r="E53" i="10"/>
  <c r="D53" i="10"/>
  <c r="E52" i="10"/>
  <c r="D52" i="10"/>
  <c r="E51" i="10"/>
  <c r="D51" i="10"/>
  <c r="E50" i="10"/>
  <c r="D50" i="10"/>
  <c r="E49" i="10"/>
  <c r="D49" i="10"/>
  <c r="E48" i="10"/>
  <c r="D48" i="10"/>
  <c r="E47" i="10"/>
  <c r="D47" i="10"/>
  <c r="E46" i="10"/>
  <c r="D46" i="10"/>
  <c r="E45" i="10"/>
  <c r="D45" i="10"/>
  <c r="E44" i="10"/>
  <c r="D44" i="10"/>
  <c r="E43" i="10"/>
  <c r="D43" i="10"/>
  <c r="E42" i="10"/>
  <c r="D42" i="10"/>
  <c r="E41" i="10"/>
  <c r="D41" i="10"/>
  <c r="E40" i="10"/>
  <c r="D40" i="10"/>
  <c r="E39" i="10"/>
  <c r="D39" i="10"/>
  <c r="E38" i="10"/>
  <c r="D38" i="10"/>
  <c r="E37" i="10"/>
  <c r="D37" i="10"/>
  <c r="E36" i="10"/>
  <c r="D36" i="10"/>
  <c r="E35" i="10"/>
  <c r="D35" i="10"/>
  <c r="E34" i="10"/>
  <c r="D34" i="10"/>
  <c r="E33" i="10"/>
  <c r="D33" i="10"/>
  <c r="E32" i="10"/>
  <c r="D32" i="10"/>
  <c r="E31" i="10"/>
  <c r="D31" i="10"/>
  <c r="E30" i="10"/>
  <c r="D30" i="10"/>
  <c r="E29" i="10"/>
  <c r="D29" i="10"/>
  <c r="E28" i="10"/>
  <c r="D28" i="10"/>
  <c r="E27" i="10"/>
  <c r="D27" i="10"/>
  <c r="E26" i="10"/>
  <c r="D26" i="10"/>
  <c r="E25" i="10"/>
  <c r="D25" i="10"/>
  <c r="E24" i="10"/>
  <c r="D24" i="10"/>
  <c r="E23" i="10"/>
  <c r="D23" i="10"/>
  <c r="E22" i="10"/>
  <c r="D22" i="10"/>
  <c r="E21" i="10"/>
  <c r="D21" i="10"/>
  <c r="E20" i="10"/>
  <c r="D20" i="10"/>
  <c r="E19" i="10"/>
  <c r="D19" i="10"/>
  <c r="E18" i="10"/>
  <c r="D18" i="10"/>
  <c r="E17" i="10"/>
  <c r="D17" i="10"/>
  <c r="E16" i="10"/>
  <c r="D16" i="10"/>
  <c r="E15" i="10"/>
  <c r="D15" i="10"/>
  <c r="E14" i="10"/>
  <c r="D14" i="10"/>
  <c r="E13" i="10"/>
  <c r="D13" i="10"/>
  <c r="E12" i="10"/>
  <c r="D12" i="10"/>
  <c r="E11" i="10"/>
  <c r="D11" i="10"/>
  <c r="E10" i="10"/>
  <c r="D10" i="10"/>
  <c r="E9" i="10"/>
  <c r="D9" i="10"/>
  <c r="E8" i="10"/>
  <c r="D8" i="10"/>
  <c r="E7" i="10"/>
  <c r="D7" i="10"/>
  <c r="E6" i="10"/>
  <c r="D6" i="10"/>
  <c r="E5" i="10"/>
  <c r="D5" i="10"/>
  <c r="E4" i="10"/>
  <c r="D4" i="10"/>
  <c r="E3" i="10"/>
  <c r="D3" i="10"/>
  <c r="E2" i="10"/>
  <c r="D2" i="10"/>
  <c r="L78" i="28" l="1"/>
  <c r="J78" i="28"/>
  <c r="L79" i="28"/>
  <c r="J79" i="28"/>
  <c r="L367" i="28"/>
  <c r="J367" i="28"/>
  <c r="L80" i="28"/>
  <c r="J80" i="28"/>
  <c r="L309" i="28"/>
  <c r="J309" i="28"/>
  <c r="L81" i="28"/>
  <c r="J81" i="28"/>
  <c r="L82" i="28"/>
  <c r="J82" i="28"/>
  <c r="L299" i="28"/>
  <c r="J299" i="28"/>
  <c r="L322" i="28"/>
  <c r="J322" i="28"/>
  <c r="L77" i="28"/>
  <c r="J77" i="28"/>
  <c r="L247" i="28"/>
  <c r="J247" i="28"/>
  <c r="L83" i="28"/>
  <c r="J83" i="28"/>
  <c r="L326" i="28"/>
  <c r="J326" i="28"/>
  <c r="L84" i="28"/>
  <c r="J84" i="28"/>
  <c r="L364" i="28"/>
  <c r="J364" i="28"/>
  <c r="L290" i="28"/>
  <c r="J290" i="28"/>
  <c r="L85" i="28"/>
  <c r="J85" i="28"/>
  <c r="L245" i="28"/>
  <c r="J245" i="28"/>
  <c r="L86" i="28"/>
  <c r="J86" i="28"/>
  <c r="L87" i="28"/>
  <c r="J87" i="28"/>
  <c r="L88" i="28"/>
  <c r="J88" i="28"/>
  <c r="L229" i="28"/>
  <c r="J229" i="28"/>
  <c r="L305" i="28"/>
  <c r="J305" i="28"/>
  <c r="L271" i="28"/>
  <c r="J271" i="28"/>
  <c r="L335" i="28"/>
  <c r="J335" i="28"/>
  <c r="L89" i="28"/>
  <c r="J89" i="28"/>
  <c r="L90" i="28"/>
  <c r="J90" i="28"/>
  <c r="L91" i="28"/>
  <c r="J91" i="28"/>
  <c r="L92" i="28"/>
  <c r="J92" i="28"/>
  <c r="L272" i="28"/>
  <c r="J272" i="28"/>
  <c r="L93" i="28"/>
  <c r="J93" i="28"/>
  <c r="L52" i="28"/>
  <c r="J52" i="28"/>
  <c r="L319" i="28"/>
  <c r="J319" i="28"/>
  <c r="L10" i="28"/>
  <c r="J10" i="28"/>
  <c r="L34" i="28"/>
  <c r="J34" i="28"/>
  <c r="L39" i="28"/>
  <c r="J39" i="28"/>
  <c r="L37" i="28"/>
  <c r="J37" i="28"/>
  <c r="L38" i="28"/>
  <c r="J38" i="28"/>
  <c r="L273" i="28"/>
  <c r="J273" i="28"/>
  <c r="L11" i="28"/>
  <c r="J11" i="28"/>
  <c r="L207" i="28"/>
  <c r="J207" i="28"/>
  <c r="L7" i="28"/>
  <c r="J7" i="28"/>
  <c r="L338" i="28"/>
  <c r="J338" i="28"/>
  <c r="L317" i="28"/>
  <c r="J317" i="28"/>
  <c r="L94" i="28"/>
  <c r="J94" i="28"/>
  <c r="L268" i="28"/>
  <c r="J268" i="28"/>
  <c r="L95" i="28"/>
  <c r="J95" i="28"/>
  <c r="L220" i="28"/>
  <c r="J220" i="28"/>
  <c r="L288" i="28"/>
  <c r="J288" i="28"/>
  <c r="L96" i="28"/>
  <c r="J96" i="28"/>
  <c r="L210" i="28"/>
  <c r="J210" i="28"/>
  <c r="L31" i="28"/>
  <c r="J31" i="28"/>
  <c r="L97" i="28"/>
  <c r="J97" i="28"/>
  <c r="L232" i="28"/>
  <c r="J232" i="28"/>
  <c r="L98" i="28"/>
  <c r="J98" i="28"/>
  <c r="L266" i="28"/>
  <c r="J266" i="28"/>
  <c r="L307" i="28"/>
  <c r="J307" i="28"/>
  <c r="L356" i="28"/>
  <c r="J356" i="28"/>
  <c r="L99" i="28"/>
  <c r="J99" i="28"/>
  <c r="L374" i="28"/>
  <c r="J374" i="28"/>
  <c r="L100" i="28"/>
  <c r="J100" i="28"/>
  <c r="L216" i="28"/>
  <c r="J216" i="28"/>
  <c r="L238" i="28"/>
  <c r="J238" i="28"/>
  <c r="L101" i="28"/>
  <c r="J101" i="28"/>
  <c r="L102" i="28"/>
  <c r="J102" i="28"/>
  <c r="L103" i="28"/>
  <c r="J103" i="28"/>
  <c r="L104" i="28"/>
  <c r="J104" i="28"/>
  <c r="L105" i="28"/>
  <c r="J105" i="28"/>
  <c r="L228" i="28"/>
  <c r="J228" i="28"/>
  <c r="L53" i="28"/>
  <c r="J53" i="28"/>
  <c r="L70" i="28"/>
  <c r="J70" i="28"/>
  <c r="L324" i="28"/>
  <c r="J324" i="28"/>
  <c r="L73" i="28"/>
  <c r="J73" i="28"/>
  <c r="L44" i="28"/>
  <c r="J44" i="28"/>
  <c r="L50" i="28"/>
  <c r="J50" i="28"/>
  <c r="L241" i="28"/>
  <c r="J241" i="28"/>
  <c r="L349" i="28"/>
  <c r="J349" i="28"/>
  <c r="L350" i="28"/>
  <c r="J350" i="28"/>
  <c r="L106" i="28"/>
  <c r="J106" i="28"/>
  <c r="L205" i="28"/>
  <c r="J205" i="28"/>
  <c r="L107" i="28"/>
  <c r="J107" i="28"/>
  <c r="L344" i="28"/>
  <c r="J344" i="28"/>
  <c r="L108" i="28"/>
  <c r="J108" i="28"/>
  <c r="L258" i="28"/>
  <c r="J258" i="28"/>
  <c r="L287" i="28"/>
  <c r="J287" i="28"/>
  <c r="L321" i="28"/>
  <c r="J321" i="28"/>
  <c r="L281" i="28"/>
  <c r="J281" i="28"/>
  <c r="L359" i="28"/>
  <c r="J359" i="28"/>
  <c r="L109" i="28"/>
  <c r="J109" i="28"/>
  <c r="L110" i="28"/>
  <c r="J110" i="28"/>
  <c r="L363" i="28"/>
  <c r="J363" i="28"/>
  <c r="L341" i="28"/>
  <c r="J341" i="28"/>
  <c r="L252" i="28"/>
  <c r="J252" i="28"/>
  <c r="L12" i="28"/>
  <c r="J12" i="28"/>
  <c r="L13" i="28"/>
  <c r="J13" i="28"/>
  <c r="L246" i="28"/>
  <c r="J246" i="28"/>
  <c r="L337" i="28"/>
  <c r="J337" i="28"/>
  <c r="L380" i="28"/>
  <c r="J380" i="28"/>
  <c r="L200" i="28"/>
  <c r="J200" i="28"/>
  <c r="L261" i="28"/>
  <c r="J261" i="28"/>
  <c r="L111" i="28"/>
  <c r="J111" i="28"/>
  <c r="L306" i="28"/>
  <c r="J306" i="28"/>
  <c r="L265" i="28"/>
  <c r="J265" i="28"/>
  <c r="L244" i="28"/>
  <c r="J244" i="28"/>
  <c r="L345" i="28"/>
  <c r="J345" i="28"/>
  <c r="L54" i="28"/>
  <c r="J54" i="28"/>
  <c r="L240" i="28"/>
  <c r="J240" i="28"/>
  <c r="L112" i="28"/>
  <c r="J112" i="28"/>
  <c r="L217" i="28"/>
  <c r="J217" i="28"/>
  <c r="L355" i="28"/>
  <c r="J355" i="28"/>
  <c r="L257" i="28"/>
  <c r="J257" i="28"/>
  <c r="L204" i="28"/>
  <c r="J204" i="28"/>
  <c r="L298" i="28"/>
  <c r="J298" i="28"/>
  <c r="L236" i="28"/>
  <c r="J236" i="28"/>
  <c r="L233" i="28"/>
  <c r="J233" i="28"/>
  <c r="L285" i="28"/>
  <c r="J285" i="28"/>
  <c r="L226" i="28"/>
  <c r="J226" i="28"/>
  <c r="L286" i="28"/>
  <c r="J286" i="28"/>
  <c r="L234" i="28"/>
  <c r="J234" i="28"/>
  <c r="L51" i="28"/>
  <c r="J51" i="28"/>
  <c r="L237" i="28"/>
  <c r="J237" i="28"/>
  <c r="L332" i="28"/>
  <c r="J332" i="28"/>
  <c r="L49" i="28"/>
  <c r="J49" i="28"/>
  <c r="L214" i="28"/>
  <c r="J214" i="28"/>
  <c r="L221" i="28"/>
  <c r="J221" i="28"/>
  <c r="L242" i="28"/>
  <c r="J242" i="28"/>
  <c r="L235" i="28"/>
  <c r="J235" i="28"/>
  <c r="L323" i="28"/>
  <c r="J323" i="28"/>
  <c r="L55" i="28"/>
  <c r="J55" i="28"/>
  <c r="L330" i="28"/>
  <c r="J330" i="28"/>
  <c r="L352" i="28"/>
  <c r="J352" i="28"/>
  <c r="L327" i="28"/>
  <c r="J327" i="28"/>
  <c r="L113" i="28"/>
  <c r="J113" i="28"/>
  <c r="L316" i="28"/>
  <c r="J316" i="28"/>
  <c r="L114" i="28"/>
  <c r="J114" i="28"/>
  <c r="L56" i="28"/>
  <c r="J56" i="28"/>
  <c r="L57" i="28"/>
  <c r="J57" i="28"/>
  <c r="L58" i="28"/>
  <c r="J58" i="28"/>
  <c r="L231" i="28"/>
  <c r="J231" i="28"/>
  <c r="L328" i="28"/>
  <c r="J328" i="28"/>
  <c r="L8" i="28"/>
  <c r="J8" i="28"/>
  <c r="L227" i="28"/>
  <c r="J227" i="28"/>
  <c r="L59" i="28"/>
  <c r="J59" i="28"/>
  <c r="L343" i="28"/>
  <c r="J343" i="28"/>
  <c r="L60" i="28"/>
  <c r="J60" i="28"/>
  <c r="L61" i="28"/>
  <c r="J61" i="28"/>
  <c r="L292" i="28"/>
  <c r="J292" i="28"/>
  <c r="L333" i="28"/>
  <c r="J333" i="28"/>
  <c r="L75" i="28"/>
  <c r="J75" i="28"/>
  <c r="L201" i="28"/>
  <c r="J201" i="28"/>
  <c r="L76" i="28"/>
  <c r="J76" i="28"/>
  <c r="L373" i="28"/>
  <c r="J373" i="28"/>
  <c r="L259" i="28"/>
  <c r="J259" i="28"/>
  <c r="L381" i="28"/>
  <c r="J381" i="28"/>
  <c r="L331" i="28"/>
  <c r="J331" i="28"/>
  <c r="L6" i="28"/>
  <c r="J6" i="28"/>
  <c r="L340" i="28"/>
  <c r="J340" i="28"/>
  <c r="L253" i="28"/>
  <c r="J253" i="28"/>
  <c r="L303" i="28"/>
  <c r="J303" i="28"/>
  <c r="L310" i="28"/>
  <c r="J310" i="28"/>
  <c r="L339" i="28"/>
  <c r="J339" i="28"/>
  <c r="L329" i="28"/>
  <c r="J329" i="28"/>
  <c r="L293" i="28"/>
  <c r="J293" i="28"/>
  <c r="L45" i="28"/>
  <c r="J45" i="28"/>
  <c r="L14" i="28"/>
  <c r="J14" i="28"/>
  <c r="L115" i="28"/>
  <c r="J115" i="28"/>
  <c r="L264" i="28"/>
  <c r="J264" i="28"/>
  <c r="L334" i="28"/>
  <c r="J334" i="28"/>
  <c r="L116" i="28"/>
  <c r="J116" i="28"/>
  <c r="L62" i="28"/>
  <c r="J62" i="28"/>
  <c r="L117" i="28"/>
  <c r="J117" i="28"/>
  <c r="L320" i="28"/>
  <c r="J320" i="28"/>
  <c r="L118" i="28"/>
  <c r="J118" i="28"/>
  <c r="L289" i="28"/>
  <c r="J289" i="28"/>
  <c r="L119" i="28"/>
  <c r="J119" i="28"/>
  <c r="L15" i="28"/>
  <c r="J15" i="28"/>
  <c r="L16" i="28"/>
  <c r="J16" i="28"/>
  <c r="L17" i="28"/>
  <c r="J17" i="28"/>
  <c r="L33" i="28"/>
  <c r="J33" i="28"/>
  <c r="L274" i="28"/>
  <c r="J274" i="28"/>
  <c r="L263" i="28"/>
  <c r="J263" i="28"/>
  <c r="L300" i="28"/>
  <c r="J300" i="28"/>
  <c r="L314" i="28"/>
  <c r="J314" i="28"/>
  <c r="L255" i="28"/>
  <c r="J255" i="28"/>
  <c r="L325" i="28"/>
  <c r="J325" i="28"/>
  <c r="L120" i="28"/>
  <c r="J120" i="28"/>
  <c r="L267" i="28"/>
  <c r="J267" i="28"/>
  <c r="L262" i="28"/>
  <c r="J262" i="28"/>
  <c r="L250" i="28"/>
  <c r="J250" i="28"/>
  <c r="L121" i="28"/>
  <c r="J121" i="28"/>
  <c r="L318" i="28"/>
  <c r="J318" i="28"/>
  <c r="L249" i="28"/>
  <c r="J249" i="28"/>
  <c r="L18" i="28"/>
  <c r="J18" i="28"/>
  <c r="L212" i="28"/>
  <c r="J212" i="28"/>
  <c r="L19" i="28"/>
  <c r="J19" i="28"/>
  <c r="L213" i="28"/>
  <c r="J213" i="28"/>
  <c r="L20" i="28"/>
  <c r="J20" i="28"/>
  <c r="L21" i="28"/>
  <c r="J21" i="28"/>
  <c r="L222" i="28"/>
  <c r="J222" i="28"/>
  <c r="L219" i="28"/>
  <c r="J219" i="28"/>
  <c r="L42" i="28"/>
  <c r="J42" i="28"/>
  <c r="L122" i="28"/>
  <c r="J122" i="28"/>
  <c r="L248" i="28"/>
  <c r="J248" i="28"/>
  <c r="L215" i="28"/>
  <c r="J215" i="28"/>
  <c r="L41" i="28"/>
  <c r="J41" i="28"/>
  <c r="L63" i="28"/>
  <c r="J63" i="28"/>
  <c r="L282" i="28"/>
  <c r="J282" i="28"/>
  <c r="L269" i="28"/>
  <c r="J269" i="28"/>
  <c r="L43" i="28"/>
  <c r="J43" i="28"/>
  <c r="L40" i="28"/>
  <c r="J40" i="28"/>
  <c r="L357" i="28"/>
  <c r="J357" i="28"/>
  <c r="L291" i="28"/>
  <c r="J291" i="28"/>
  <c r="L123" i="28"/>
  <c r="J123" i="28"/>
  <c r="L48" i="28"/>
  <c r="J48" i="28"/>
  <c r="L312" i="28"/>
  <c r="J312" i="28"/>
  <c r="L209" i="28"/>
  <c r="J209" i="28"/>
  <c r="L47" i="28"/>
  <c r="J47" i="28"/>
  <c r="L208" i="28"/>
  <c r="J208" i="28"/>
  <c r="L225" i="28"/>
  <c r="J225" i="28"/>
  <c r="L239" i="28"/>
  <c r="J239" i="28"/>
  <c r="L124" i="28"/>
  <c r="J124" i="28"/>
  <c r="L313" i="28"/>
  <c r="J313" i="28"/>
  <c r="L351" i="28"/>
  <c r="J351" i="28"/>
  <c r="L125" i="28"/>
  <c r="J125" i="28"/>
  <c r="L358" i="28"/>
  <c r="J358" i="28"/>
  <c r="L126" i="28"/>
  <c r="J126" i="28"/>
  <c r="L371" i="28"/>
  <c r="J371" i="28"/>
  <c r="L127" i="28"/>
  <c r="J127" i="28"/>
  <c r="L128" i="28"/>
  <c r="J128" i="28"/>
  <c r="L129" i="28"/>
  <c r="J129" i="28"/>
  <c r="L2" i="28"/>
  <c r="J2" i="28"/>
  <c r="L130" i="28"/>
  <c r="J130" i="28"/>
  <c r="L131" i="28"/>
  <c r="J131" i="28"/>
  <c r="L275" i="28"/>
  <c r="J275" i="28"/>
  <c r="L64" i="28"/>
  <c r="J64" i="28"/>
  <c r="L362" i="28"/>
  <c r="J362" i="28"/>
  <c r="L132" i="28"/>
  <c r="J132" i="28"/>
  <c r="L133" i="28"/>
  <c r="J133" i="28"/>
  <c r="L22" i="28"/>
  <c r="J22" i="28"/>
  <c r="L46" i="28"/>
  <c r="J46" i="28"/>
  <c r="L134" i="28"/>
  <c r="J134" i="28"/>
  <c r="L23" i="28"/>
  <c r="J23" i="28"/>
  <c r="L65" i="28"/>
  <c r="J65" i="28"/>
  <c r="L66" i="28"/>
  <c r="J66" i="28"/>
  <c r="L270" i="28"/>
  <c r="J270" i="28"/>
  <c r="L67" i="28"/>
  <c r="J67" i="28"/>
  <c r="L135" i="28"/>
  <c r="J135" i="28"/>
  <c r="L366" i="28"/>
  <c r="J366" i="28"/>
  <c r="L136" i="28"/>
  <c r="J136" i="28"/>
  <c r="L137" i="28"/>
  <c r="J137" i="28"/>
  <c r="L276" i="28"/>
  <c r="J276" i="28"/>
  <c r="L138" i="28"/>
  <c r="J138" i="28"/>
  <c r="L32" i="28"/>
  <c r="J32" i="28"/>
  <c r="L256" i="28"/>
  <c r="J256" i="28"/>
  <c r="L36" i="28"/>
  <c r="J36" i="28"/>
  <c r="L202" i="28"/>
  <c r="J202" i="28"/>
  <c r="L68" i="28"/>
  <c r="J68" i="28"/>
  <c r="L139" i="28"/>
  <c r="J139" i="28"/>
  <c r="L368" i="28"/>
  <c r="J368" i="28"/>
  <c r="L375" i="28"/>
  <c r="J375" i="28"/>
  <c r="L361" i="28"/>
  <c r="J361" i="28"/>
  <c r="L376" i="28"/>
  <c r="J376" i="28"/>
  <c r="L377" i="28"/>
  <c r="J377" i="28"/>
  <c r="L353" i="28"/>
  <c r="J353" i="28"/>
  <c r="L140" i="28"/>
  <c r="J140" i="28"/>
  <c r="L141" i="28"/>
  <c r="J141" i="28"/>
  <c r="L365" i="28"/>
  <c r="J365" i="28"/>
  <c r="L360" i="28"/>
  <c r="J360" i="28"/>
  <c r="L348" i="28"/>
  <c r="J348" i="28"/>
  <c r="L142" i="28"/>
  <c r="J142" i="28"/>
  <c r="L143" i="28"/>
  <c r="J143" i="28"/>
  <c r="L347" i="28"/>
  <c r="J347" i="28"/>
  <c r="L144" i="28"/>
  <c r="J144" i="28"/>
  <c r="L301" i="28"/>
  <c r="J301" i="28"/>
  <c r="L145" i="28"/>
  <c r="J145" i="28"/>
  <c r="L302" i="28"/>
  <c r="J302" i="28"/>
  <c r="L146" i="28"/>
  <c r="J146" i="28"/>
  <c r="L147" i="28"/>
  <c r="J147" i="28"/>
  <c r="L72" i="28"/>
  <c r="J72" i="28"/>
  <c r="L311" i="28"/>
  <c r="J311" i="28"/>
  <c r="L308" i="28"/>
  <c r="J308" i="28"/>
  <c r="L148" i="28"/>
  <c r="J148" i="28"/>
  <c r="L149" i="28"/>
  <c r="J149" i="28"/>
  <c r="L346" i="28"/>
  <c r="J346" i="28"/>
  <c r="L284" i="28"/>
  <c r="J284" i="28"/>
  <c r="L277" i="28"/>
  <c r="J277" i="28"/>
  <c r="L304" i="28"/>
  <c r="J304" i="28"/>
  <c r="L150" i="28"/>
  <c r="J150" i="28"/>
  <c r="L218" i="28"/>
  <c r="J218" i="28"/>
  <c r="L278" i="28"/>
  <c r="J278" i="28"/>
  <c r="L24" i="28"/>
  <c r="J24" i="28"/>
  <c r="L230" i="28"/>
  <c r="J230" i="28"/>
  <c r="L151" i="28"/>
  <c r="J151" i="28"/>
  <c r="L223" i="28"/>
  <c r="J223" i="28"/>
  <c r="L369" i="28"/>
  <c r="J369" i="28"/>
  <c r="L260" i="28"/>
  <c r="J260" i="28"/>
  <c r="L203" i="28"/>
  <c r="J203" i="28"/>
  <c r="L152" i="28"/>
  <c r="J152" i="28"/>
  <c r="L153" i="28"/>
  <c r="J153" i="28"/>
  <c r="L154" i="28"/>
  <c r="J154" i="28"/>
  <c r="L155" i="28"/>
  <c r="J155" i="28"/>
  <c r="L156" i="28"/>
  <c r="J156" i="28"/>
  <c r="L5" i="28"/>
  <c r="J5" i="28"/>
  <c r="L295" i="28"/>
  <c r="J295" i="28"/>
  <c r="L296" i="28"/>
  <c r="J296" i="28"/>
  <c r="L4" i="28"/>
  <c r="J4" i="28"/>
  <c r="L294" i="28"/>
  <c r="J294" i="28"/>
  <c r="L315" i="28"/>
  <c r="J315" i="28"/>
  <c r="L336" i="28"/>
  <c r="J336" i="28"/>
  <c r="L157" i="28"/>
  <c r="J157" i="28"/>
  <c r="L158" i="28"/>
  <c r="J158" i="28"/>
  <c r="L243" i="28"/>
  <c r="J243" i="28"/>
  <c r="L159" i="28"/>
  <c r="J159" i="28"/>
  <c r="L160" i="28"/>
  <c r="J160" i="28"/>
  <c r="L297" i="28"/>
  <c r="J297" i="28"/>
  <c r="L251" i="28"/>
  <c r="J251" i="28"/>
  <c r="L161" i="28"/>
  <c r="J161" i="28"/>
  <c r="L25" i="28"/>
  <c r="J25" i="28"/>
  <c r="L162" i="28"/>
  <c r="J162" i="28"/>
  <c r="L279" i="28"/>
  <c r="J279" i="28"/>
  <c r="L372" i="28"/>
  <c r="J372" i="28"/>
  <c r="L163" i="28"/>
  <c r="J163" i="28"/>
  <c r="L74" i="28"/>
  <c r="J74" i="28"/>
  <c r="L164" i="28"/>
  <c r="J164" i="28"/>
  <c r="L165" i="28"/>
  <c r="J165" i="28"/>
  <c r="L166" i="28"/>
  <c r="J166" i="28"/>
  <c r="L167" i="28"/>
  <c r="J167" i="28"/>
  <c r="L378" i="28"/>
  <c r="J378" i="28"/>
  <c r="L26" i="28"/>
  <c r="J26" i="28"/>
  <c r="L35" i="28"/>
  <c r="J35" i="28"/>
  <c r="L71" i="28"/>
  <c r="J71" i="28"/>
  <c r="L168" i="28"/>
  <c r="J168" i="28"/>
  <c r="L254" i="28"/>
  <c r="J254" i="28"/>
  <c r="L169" i="28"/>
  <c r="J169" i="28"/>
  <c r="L170" i="28"/>
  <c r="J170" i="28"/>
  <c r="L171" i="28"/>
  <c r="J171" i="28"/>
  <c r="L3" i="28"/>
  <c r="J3" i="28"/>
  <c r="L172" i="28"/>
  <c r="J172" i="28"/>
  <c r="L173" i="28"/>
  <c r="J173" i="28"/>
  <c r="L27" i="28"/>
  <c r="J27" i="28"/>
  <c r="L69" i="28"/>
  <c r="J69" i="28"/>
  <c r="L28" i="28"/>
  <c r="J28" i="28"/>
  <c r="L370" i="28"/>
  <c r="J370" i="28"/>
  <c r="L29" i="28"/>
  <c r="J29" i="28"/>
  <c r="L174" i="28"/>
  <c r="J174" i="28"/>
  <c r="L175" i="28"/>
  <c r="J175" i="28"/>
  <c r="L176" i="28"/>
  <c r="J176" i="28"/>
  <c r="L177" i="28"/>
  <c r="J177" i="28"/>
  <c r="L379" i="28"/>
  <c r="J379" i="28"/>
  <c r="L178" i="28"/>
  <c r="J178" i="28"/>
  <c r="L342" i="28"/>
  <c r="J342" i="28"/>
  <c r="L354" i="28"/>
  <c r="J354" i="28"/>
  <c r="L280" i="28"/>
  <c r="J280" i="28"/>
  <c r="L283" i="28"/>
  <c r="J283" i="28"/>
  <c r="L30" i="28"/>
  <c r="J30" i="28"/>
  <c r="L179" i="28"/>
  <c r="J179" i="28"/>
  <c r="L180" i="28"/>
  <c r="J180" i="28"/>
  <c r="L181" i="28"/>
  <c r="J181" i="28"/>
  <c r="L182" i="28"/>
  <c r="J182" i="28"/>
  <c r="L183" i="28"/>
  <c r="J183" i="28"/>
  <c r="L184" i="28"/>
  <c r="J184" i="28"/>
  <c r="L185" i="28"/>
  <c r="J185" i="28"/>
  <c r="L186" i="28"/>
  <c r="J186" i="28"/>
  <c r="L187" i="28"/>
  <c r="J187" i="28"/>
  <c r="L206" i="28"/>
  <c r="J206" i="28"/>
  <c r="L188" i="28"/>
  <c r="J188" i="28"/>
  <c r="L9" i="28"/>
  <c r="J9" i="28"/>
  <c r="L189" i="28"/>
  <c r="J189" i="28"/>
  <c r="L190" i="28"/>
  <c r="J190" i="28"/>
  <c r="L191" i="28"/>
  <c r="J191" i="28"/>
  <c r="L192" i="28"/>
  <c r="J192" i="28"/>
  <c r="L193" i="28"/>
  <c r="J193" i="28"/>
  <c r="L382" i="28"/>
  <c r="J382" i="28"/>
  <c r="L194" i="28"/>
  <c r="J194" i="28"/>
  <c r="L211" i="28"/>
  <c r="J211" i="28"/>
  <c r="L224" i="28"/>
  <c r="J224" i="28"/>
  <c r="L195" i="28"/>
  <c r="J195" i="28"/>
  <c r="L196" i="28"/>
  <c r="J196" i="28"/>
  <c r="L197" i="28"/>
  <c r="J197" i="28"/>
  <c r="L198" i="28"/>
  <c r="J198" i="28"/>
  <c r="L199" i="28"/>
  <c r="J199" i="28"/>
  <c r="Q9" i="2"/>
  <c r="AF2" i="2"/>
  <c r="AF3" i="2"/>
  <c r="AF4" i="2"/>
  <c r="AF5" i="2"/>
  <c r="AF7" i="2"/>
  <c r="AF9" i="2"/>
  <c r="AF11" i="2"/>
  <c r="AF12" i="2"/>
  <c r="AF13" i="2"/>
  <c r="AF14" i="2"/>
  <c r="AF16" i="2"/>
  <c r="AF18" i="2"/>
  <c r="AF20" i="2"/>
  <c r="AF21" i="2"/>
  <c r="AF23" i="2"/>
  <c r="AF25" i="2"/>
  <c r="AF27" i="2"/>
  <c r="AF29" i="2"/>
  <c r="AF31" i="2"/>
  <c r="AF33" i="2"/>
  <c r="AF35" i="2"/>
  <c r="AF37" i="2"/>
  <c r="AF39" i="2"/>
  <c r="AF41" i="2"/>
  <c r="AF43" i="2"/>
  <c r="AF45" i="2"/>
  <c r="AF46" i="2"/>
  <c r="AF47" i="2"/>
  <c r="AF48" i="2"/>
  <c r="AF49" i="2"/>
  <c r="AF50" i="2"/>
  <c r="AF51" i="2"/>
  <c r="AF53" i="2"/>
  <c r="AF55" i="2"/>
  <c r="AF57" i="2"/>
  <c r="AF59" i="2"/>
  <c r="AF61" i="2"/>
  <c r="AF63" i="2"/>
  <c r="AF65" i="2"/>
  <c r="AF67" i="2"/>
  <c r="AF69" i="2"/>
  <c r="AF71" i="2"/>
  <c r="AF73" i="2"/>
  <c r="AF75" i="2"/>
  <c r="AF77" i="2"/>
  <c r="AF79" i="2"/>
  <c r="AF81" i="2"/>
  <c r="AF83" i="2"/>
  <c r="AF85" i="2"/>
  <c r="AF86" i="2"/>
  <c r="AF87" i="2"/>
  <c r="AF88" i="2"/>
  <c r="AF90" i="2"/>
  <c r="AF92" i="2"/>
  <c r="AF94" i="2"/>
  <c r="AF96" i="2"/>
  <c r="AF98" i="2"/>
  <c r="AF100" i="2"/>
  <c r="AF101" i="2"/>
  <c r="AF102" i="2"/>
  <c r="AF103" i="2"/>
  <c r="AF105" i="2"/>
  <c r="AF107" i="2"/>
  <c r="AF109" i="2"/>
  <c r="AF111" i="2"/>
  <c r="AF113" i="2"/>
  <c r="AF115" i="2"/>
  <c r="AF117" i="2"/>
  <c r="AF119" i="2"/>
  <c r="AF121" i="2"/>
  <c r="AF123" i="2"/>
  <c r="AF125" i="2"/>
  <c r="AF127" i="2"/>
  <c r="AF129" i="2"/>
  <c r="AF131" i="2"/>
  <c r="AF133" i="2"/>
  <c r="AF135" i="2"/>
  <c r="AF137" i="2"/>
  <c r="AF139" i="2"/>
  <c r="AF141" i="2"/>
  <c r="AF143" i="2"/>
  <c r="AF145" i="2"/>
  <c r="AF147" i="2"/>
  <c r="AF149" i="2"/>
  <c r="AF151" i="2"/>
  <c r="AF153" i="2"/>
  <c r="AF155" i="2"/>
  <c r="AF157" i="2"/>
  <c r="AF159" i="2"/>
  <c r="AF161" i="2"/>
  <c r="AF163" i="2"/>
  <c r="AF165" i="2"/>
  <c r="AF166" i="2"/>
  <c r="AF168" i="2"/>
  <c r="AF169" i="2"/>
  <c r="AF171" i="2"/>
  <c r="AF172" i="2"/>
  <c r="AF174" i="2"/>
  <c r="AF176" i="2"/>
  <c r="AF178" i="2"/>
  <c r="AF180" i="2"/>
  <c r="AF182" i="2"/>
  <c r="AF184" i="2"/>
  <c r="AF186" i="2"/>
  <c r="AF188" i="2"/>
  <c r="AF190" i="2"/>
  <c r="AF192" i="2"/>
  <c r="AF194" i="2"/>
  <c r="AF196" i="2"/>
  <c r="AF197" i="2"/>
  <c r="AF198" i="2"/>
  <c r="AF199" i="2"/>
  <c r="AF201" i="2"/>
  <c r="AF203" i="2"/>
  <c r="AF205" i="2"/>
  <c r="AF207" i="2"/>
  <c r="AF209" i="2"/>
  <c r="AF211" i="2"/>
  <c r="AF213" i="2"/>
  <c r="AF215" i="2"/>
  <c r="AF217" i="2"/>
  <c r="AF219" i="2"/>
  <c r="AF221" i="2"/>
  <c r="AF223" i="2"/>
  <c r="AF225" i="2"/>
  <c r="AF227" i="2"/>
  <c r="AF229" i="2"/>
  <c r="AF231" i="2"/>
  <c r="AF233" i="2"/>
  <c r="AF235" i="2"/>
  <c r="AF237" i="2"/>
  <c r="AF239" i="2"/>
  <c r="AF240" i="2"/>
  <c r="AF241" i="2"/>
  <c r="AF242" i="2"/>
  <c r="AF243" i="2"/>
  <c r="AF244" i="2"/>
  <c r="AF246" i="2"/>
  <c r="AF248" i="2"/>
  <c r="AF249" i="2"/>
  <c r="AF251" i="2"/>
  <c r="AF253" i="2"/>
  <c r="AF255" i="2"/>
  <c r="AF257" i="2"/>
  <c r="AF259" i="2"/>
  <c r="AF261" i="2"/>
  <c r="AF263" i="2"/>
  <c r="AF264" i="2"/>
  <c r="AF266" i="2"/>
  <c r="AF268" i="2"/>
  <c r="AF270" i="2"/>
  <c r="AF272" i="2"/>
  <c r="AF274" i="2"/>
  <c r="AF275" i="2"/>
  <c r="AF277" i="2"/>
  <c r="AF279" i="2"/>
  <c r="AF281" i="2"/>
  <c r="AF283" i="2"/>
  <c r="AF285" i="2"/>
  <c r="AF287" i="2"/>
  <c r="AF289" i="2"/>
  <c r="AF291" i="2"/>
  <c r="AF293" i="2"/>
  <c r="AF295" i="2"/>
  <c r="AF297" i="2"/>
  <c r="AF299" i="2"/>
  <c r="AF301" i="2"/>
  <c r="AF303" i="2"/>
  <c r="AF305" i="2"/>
  <c r="AF307" i="2"/>
  <c r="AF309" i="2"/>
  <c r="AF311" i="2"/>
  <c r="AF313" i="2"/>
  <c r="AF315" i="2"/>
  <c r="AF317" i="2"/>
  <c r="AF319" i="2"/>
  <c r="AF321" i="2"/>
  <c r="AF323" i="2"/>
  <c r="AF325" i="2"/>
  <c r="AF327" i="2"/>
  <c r="AF329" i="2"/>
  <c r="AF331" i="2"/>
  <c r="AF333" i="2"/>
  <c r="AF335" i="2"/>
  <c r="AF337" i="2"/>
  <c r="AF339" i="2"/>
  <c r="AF341" i="2"/>
  <c r="AF343" i="2"/>
  <c r="AF345" i="2"/>
  <c r="AF347" i="2"/>
  <c r="AF349" i="2"/>
  <c r="AF351" i="2"/>
  <c r="AF353" i="2"/>
  <c r="AF355" i="2"/>
  <c r="AF357" i="2"/>
  <c r="AF359" i="2"/>
  <c r="AF361" i="2"/>
  <c r="AF363" i="2"/>
  <c r="AF365" i="2"/>
  <c r="AF367" i="2"/>
  <c r="AF369" i="2"/>
  <c r="AF371" i="2"/>
  <c r="AF373" i="2"/>
  <c r="AF375" i="2"/>
  <c r="AF377" i="2"/>
  <c r="AF379" i="2"/>
  <c r="AF381" i="2"/>
  <c r="AF382" i="2"/>
  <c r="AF383" i="2"/>
  <c r="AF384" i="2"/>
  <c r="AF386" i="2"/>
  <c r="AF388" i="2"/>
  <c r="AF390" i="2"/>
  <c r="AF392" i="2"/>
  <c r="AF394" i="2"/>
  <c r="AF396" i="2"/>
  <c r="AF397" i="2"/>
  <c r="AF398" i="2"/>
  <c r="AF399" i="2"/>
  <c r="AF401" i="2"/>
  <c r="AF403" i="2"/>
  <c r="AF405" i="2"/>
  <c r="AF407" i="2"/>
  <c r="AF409" i="2"/>
  <c r="AF411" i="2"/>
  <c r="AF413" i="2"/>
  <c r="AF415" i="2"/>
  <c r="AF417" i="2"/>
  <c r="AF419" i="2"/>
  <c r="AF420" i="2"/>
  <c r="AF422" i="2"/>
  <c r="AF423" i="2"/>
  <c r="AF425" i="2"/>
  <c r="AF426" i="2"/>
  <c r="AF428" i="2"/>
  <c r="AF430" i="2"/>
  <c r="AF432" i="2"/>
  <c r="AF434" i="2"/>
  <c r="AF436" i="2"/>
  <c r="AF438" i="2"/>
  <c r="AF439" i="2"/>
  <c r="AF440" i="2"/>
  <c r="AF441" i="2"/>
  <c r="AF443" i="2"/>
  <c r="AF445" i="2"/>
  <c r="AF447" i="2"/>
  <c r="AF449" i="2"/>
  <c r="AF451" i="2"/>
  <c r="AF453" i="2"/>
  <c r="AF455" i="2"/>
  <c r="AF457" i="2"/>
  <c r="AF459" i="2"/>
  <c r="AF461" i="2"/>
  <c r="AF463" i="2"/>
  <c r="AF465" i="2"/>
  <c r="AF467" i="2"/>
  <c r="AF468" i="2"/>
  <c r="AF470" i="2"/>
  <c r="AF471" i="2"/>
  <c r="AF473" i="2"/>
  <c r="AF474" i="2"/>
  <c r="AF476" i="2"/>
  <c r="AF478" i="2"/>
  <c r="AF480" i="2"/>
  <c r="AF482" i="2"/>
  <c r="AF484" i="2"/>
  <c r="AF486" i="2"/>
  <c r="AF488" i="2"/>
  <c r="AF490" i="2"/>
  <c r="AF492" i="2"/>
  <c r="AF494" i="2"/>
  <c r="AF496" i="2"/>
  <c r="AF498" i="2"/>
  <c r="AF500" i="2"/>
  <c r="AF502" i="2"/>
  <c r="AF505" i="2"/>
  <c r="AF507" i="2"/>
  <c r="AF509" i="2"/>
  <c r="AF511" i="2"/>
  <c r="AF513" i="2"/>
  <c r="AF515" i="2"/>
  <c r="AF517" i="2"/>
  <c r="AF519" i="2"/>
  <c r="AF521" i="2"/>
  <c r="AF523" i="2"/>
  <c r="AF525" i="2"/>
  <c r="AF526" i="2"/>
  <c r="AF528" i="2"/>
  <c r="AF529" i="2"/>
  <c r="AF531" i="2"/>
  <c r="AF532" i="2"/>
  <c r="AF534" i="2"/>
  <c r="AF536" i="2"/>
  <c r="AF538" i="2"/>
  <c r="AF540" i="2"/>
  <c r="AF542" i="2"/>
  <c r="AF544" i="2"/>
  <c r="AF546" i="2"/>
  <c r="AF548" i="2"/>
  <c r="AF550" i="2"/>
  <c r="AF552" i="2"/>
  <c r="AF553" i="2"/>
  <c r="AF555" i="2"/>
  <c r="AF556" i="2"/>
  <c r="AF558" i="2"/>
  <c r="AF559" i="2"/>
  <c r="AF561" i="2"/>
  <c r="AF563" i="2"/>
  <c r="AF565" i="2"/>
  <c r="AF567" i="2"/>
  <c r="AF569" i="2"/>
  <c r="AF571" i="2"/>
  <c r="AF573" i="2"/>
  <c r="AF575" i="2"/>
  <c r="AF577" i="2"/>
  <c r="AF579" i="2"/>
  <c r="AF581" i="2"/>
  <c r="AF583" i="2"/>
  <c r="AF585" i="2"/>
  <c r="AF587" i="2"/>
  <c r="AF589" i="2"/>
  <c r="AF591" i="2"/>
  <c r="AF593" i="2"/>
  <c r="AF595" i="2"/>
  <c r="AF597" i="2"/>
  <c r="AF599" i="2"/>
  <c r="AF601" i="2"/>
  <c r="AF603" i="2"/>
  <c r="AF605" i="2"/>
  <c r="AF607" i="2"/>
  <c r="AF609" i="2"/>
  <c r="AF611" i="2"/>
  <c r="AF613" i="2"/>
  <c r="AF615" i="2"/>
  <c r="AF617" i="2"/>
  <c r="AF619" i="2"/>
  <c r="AF621" i="2"/>
  <c r="AF623" i="2"/>
  <c r="AF625" i="2"/>
  <c r="AF627" i="2"/>
  <c r="AF629" i="2"/>
  <c r="AF632" i="2"/>
  <c r="AF634" i="2"/>
  <c r="AF636" i="2"/>
  <c r="AF638" i="2"/>
  <c r="AF640" i="2"/>
  <c r="AF642" i="2"/>
  <c r="AF643" i="2"/>
  <c r="AF644" i="2"/>
  <c r="AF645" i="2"/>
  <c r="AF646" i="2"/>
  <c r="AF648" i="2"/>
  <c r="AF650" i="2"/>
  <c r="AF652" i="2"/>
  <c r="AF654" i="2"/>
  <c r="AF656" i="2"/>
  <c r="AF658" i="2"/>
  <c r="AF660" i="2"/>
  <c r="AF662" i="2"/>
  <c r="AF664" i="2"/>
  <c r="AF665" i="2"/>
  <c r="AF666" i="2"/>
  <c r="AF667" i="2"/>
  <c r="AF669" i="2"/>
  <c r="AF671" i="2"/>
  <c r="AF673" i="2"/>
  <c r="AF675" i="2"/>
  <c r="AF677" i="2"/>
  <c r="AF679" i="2"/>
  <c r="AF681" i="2"/>
  <c r="AF683" i="2"/>
  <c r="AF685" i="2"/>
  <c r="AF687" i="2"/>
  <c r="AF689" i="2"/>
  <c r="AF691" i="2"/>
  <c r="AF693" i="2"/>
  <c r="AF695" i="2"/>
  <c r="AF697" i="2"/>
  <c r="AF698" i="2"/>
  <c r="AF699" i="2"/>
  <c r="AF700" i="2"/>
  <c r="AF701" i="2"/>
  <c r="AF702" i="2"/>
  <c r="AF703" i="2"/>
  <c r="AF704" i="2"/>
  <c r="AF706" i="2"/>
  <c r="AF708" i="2"/>
  <c r="AF710" i="2"/>
  <c r="AF711" i="2"/>
  <c r="AF712" i="2"/>
  <c r="AF713" i="2"/>
  <c r="AF715" i="2"/>
  <c r="AF717" i="2"/>
  <c r="AF719" i="2"/>
  <c r="AF721" i="2"/>
  <c r="AF723" i="2"/>
  <c r="AF725" i="2"/>
  <c r="AF727" i="2"/>
  <c r="AF729" i="2"/>
  <c r="AF731" i="2"/>
  <c r="AF733" i="2"/>
  <c r="AF735" i="2"/>
  <c r="AF737" i="2"/>
  <c r="AF739" i="2"/>
  <c r="AF741" i="2"/>
  <c r="AF743" i="2"/>
  <c r="AF745" i="2"/>
  <c r="AF746" i="2"/>
  <c r="AF748" i="2"/>
  <c r="AF749" i="2"/>
  <c r="AF751" i="2"/>
  <c r="AF752" i="2"/>
  <c r="AF754" i="2"/>
  <c r="AF756" i="2"/>
  <c r="AF758" i="2"/>
  <c r="AF760" i="2"/>
  <c r="AF762" i="2"/>
  <c r="AF764" i="2"/>
  <c r="AF766" i="2"/>
  <c r="AF768" i="2"/>
  <c r="AF770" i="2"/>
  <c r="AF772" i="2"/>
  <c r="AF774" i="2"/>
  <c r="AF776" i="2"/>
  <c r="AF778" i="2"/>
  <c r="AF780" i="2"/>
  <c r="AF782" i="2"/>
  <c r="AF784" i="2"/>
  <c r="AF786" i="2"/>
  <c r="AF788" i="2"/>
  <c r="AF790" i="2"/>
  <c r="AF792" i="2"/>
  <c r="AF794" i="2"/>
  <c r="AF796" i="2"/>
  <c r="AF798" i="2"/>
  <c r="AF800" i="2"/>
  <c r="AF801" i="2"/>
  <c r="AF802" i="2"/>
  <c r="AF803" i="2"/>
  <c r="AF805" i="2"/>
  <c r="AF807" i="2"/>
  <c r="AF809" i="2"/>
  <c r="AF811" i="2"/>
  <c r="AF813" i="2"/>
  <c r="AF815" i="2"/>
  <c r="AF817" i="2"/>
  <c r="AF819" i="2"/>
  <c r="AF821" i="2"/>
  <c r="AF823" i="2"/>
  <c r="AF825" i="2"/>
  <c r="AF827" i="2"/>
  <c r="AF829" i="2"/>
  <c r="AF831" i="2"/>
  <c r="AF833" i="2"/>
  <c r="AF834" i="2"/>
  <c r="AF835" i="2"/>
  <c r="AF836" i="2"/>
  <c r="AF837" i="2"/>
  <c r="AF838" i="2"/>
  <c r="AF839" i="2"/>
  <c r="AF841" i="2"/>
  <c r="AF843" i="2"/>
  <c r="AF845" i="2"/>
  <c r="AF847" i="2"/>
  <c r="AF849" i="2"/>
  <c r="AF851" i="2"/>
  <c r="AF853" i="2"/>
  <c r="AF855" i="2"/>
  <c r="AF857" i="2"/>
  <c r="AF859" i="2"/>
  <c r="AF861" i="2"/>
  <c r="AF863" i="2"/>
  <c r="AF865" i="2"/>
  <c r="AF867" i="2"/>
  <c r="AF869" i="2"/>
  <c r="AF871" i="2"/>
  <c r="AF873" i="2"/>
  <c r="AF875" i="2"/>
  <c r="AF877" i="2"/>
  <c r="AF879" i="2"/>
  <c r="AF881" i="2"/>
  <c r="AF883" i="2"/>
  <c r="AF885" i="2"/>
  <c r="AF887" i="2"/>
  <c r="AF889" i="2"/>
  <c r="AF891" i="2"/>
  <c r="AF893" i="2"/>
  <c r="AF895" i="2"/>
  <c r="AF897" i="2"/>
  <c r="AF899" i="2"/>
  <c r="AF901" i="2"/>
  <c r="AF903" i="2"/>
  <c r="AF905" i="2"/>
  <c r="AF907" i="2"/>
  <c r="AF909" i="2"/>
  <c r="AF911" i="2"/>
  <c r="AF913" i="2"/>
  <c r="AF915" i="2"/>
  <c r="AF917" i="2"/>
  <c r="AF919" i="2"/>
  <c r="AF921" i="2"/>
  <c r="AF923" i="2"/>
  <c r="AF925" i="2"/>
  <c r="AF927" i="2"/>
  <c r="AF929" i="2"/>
  <c r="AF930" i="2"/>
  <c r="AF932" i="2"/>
  <c r="AF933" i="2"/>
  <c r="AF935" i="2"/>
  <c r="AF936" i="2"/>
  <c r="AF938" i="2"/>
  <c r="AF940" i="2"/>
  <c r="AF942" i="2"/>
  <c r="AF944" i="2"/>
  <c r="AF946" i="2"/>
  <c r="AF948" i="2"/>
  <c r="AF950" i="2"/>
  <c r="AF952" i="2"/>
  <c r="AF954" i="2"/>
  <c r="AF956" i="2"/>
  <c r="AF958" i="2"/>
  <c r="AF960" i="2"/>
  <c r="AF962" i="2"/>
  <c r="AF964" i="2"/>
  <c r="AF966" i="2"/>
  <c r="AF968" i="2"/>
  <c r="AF970" i="2"/>
  <c r="AF972" i="2"/>
  <c r="AF974" i="2"/>
  <c r="AF976" i="2"/>
  <c r="AF978" i="2"/>
  <c r="AF980" i="2"/>
  <c r="AF982" i="2"/>
  <c r="AF984" i="2"/>
  <c r="AF986" i="2"/>
  <c r="AF988" i="2"/>
  <c r="AF990" i="2"/>
  <c r="AF992" i="2"/>
  <c r="AF994" i="2"/>
  <c r="AF996" i="2"/>
  <c r="AF998" i="2"/>
  <c r="AF1000" i="2"/>
  <c r="AF1002" i="2"/>
  <c r="AF1004" i="2"/>
  <c r="AF1006" i="2"/>
  <c r="AF1008" i="2"/>
  <c r="AF1010" i="2"/>
  <c r="AF1012" i="2"/>
  <c r="AF1014" i="2"/>
  <c r="AF1016" i="2"/>
  <c r="AF1018" i="2"/>
  <c r="AF1020" i="2"/>
  <c r="AF1022" i="2"/>
  <c r="AF1024" i="2"/>
  <c r="AF1026" i="2"/>
  <c r="AF1028" i="2"/>
  <c r="AF1030" i="2"/>
  <c r="AF1032" i="2"/>
  <c r="AF1034" i="2"/>
  <c r="AF1036" i="2"/>
  <c r="AF1038" i="2"/>
  <c r="AF1040" i="2"/>
  <c r="AF1041" i="2"/>
  <c r="AF1042" i="2"/>
  <c r="AF1043" i="2"/>
  <c r="AF1044" i="2"/>
  <c r="AF1045" i="2"/>
  <c r="AF1046" i="2"/>
  <c r="AF1048" i="2"/>
  <c r="AF1050" i="2"/>
  <c r="AF1052" i="2"/>
  <c r="AF1054" i="2"/>
  <c r="AF1056" i="2"/>
  <c r="AF1058" i="2"/>
  <c r="AF1060" i="2"/>
  <c r="AF1062" i="2"/>
  <c r="AF1064" i="2"/>
  <c r="AF1066" i="2"/>
  <c r="AF1068" i="2"/>
  <c r="AF1070" i="2"/>
  <c r="AF1072" i="2"/>
  <c r="AF1074" i="2"/>
  <c r="AF1076" i="2"/>
  <c r="AF1078" i="2"/>
  <c r="AF1080" i="2"/>
  <c r="AF1082" i="2"/>
  <c r="AF1083" i="2"/>
  <c r="AF1084" i="2"/>
  <c r="AF1085" i="2"/>
  <c r="AF1087" i="2"/>
  <c r="AF1089" i="2"/>
  <c r="AF1091" i="2"/>
  <c r="AF1093" i="2"/>
  <c r="AF1095" i="2"/>
  <c r="AF1097" i="2"/>
  <c r="AF1099" i="2"/>
  <c r="AF1101" i="2"/>
  <c r="AF1103" i="2"/>
  <c r="AF1104" i="2"/>
  <c r="AF1105" i="2"/>
  <c r="AF1106" i="2"/>
  <c r="AF1108" i="2"/>
  <c r="AF1110" i="2"/>
  <c r="AF1112" i="2"/>
  <c r="AF1114" i="2"/>
  <c r="AF1116" i="2"/>
  <c r="AF1118" i="2"/>
  <c r="AF1120" i="2"/>
  <c r="AF1122" i="2"/>
  <c r="AF1127" i="2"/>
  <c r="AF1129" i="2"/>
  <c r="AF1131" i="2"/>
  <c r="AF1133" i="2"/>
  <c r="AF1135" i="2"/>
  <c r="AF1137" i="2"/>
  <c r="AF1139" i="2"/>
  <c r="AF1141" i="2"/>
  <c r="AF1143" i="2"/>
  <c r="AF1145" i="2"/>
  <c r="AF1147" i="2"/>
  <c r="AF1149" i="2"/>
  <c r="AF1151" i="2"/>
  <c r="AF1153" i="2"/>
  <c r="AF1155" i="2"/>
  <c r="AF1157" i="2"/>
  <c r="AF1159" i="2"/>
  <c r="AF1161" i="2"/>
  <c r="AF1163" i="2"/>
  <c r="AF1165" i="2"/>
  <c r="AF1167" i="2"/>
  <c r="AF1169" i="2"/>
  <c r="AF1171" i="2"/>
  <c r="AF1173" i="2"/>
  <c r="AF1175" i="2"/>
  <c r="AF1177" i="2"/>
  <c r="AF1179" i="2"/>
  <c r="AF1180" i="2"/>
  <c r="AF1181" i="2"/>
  <c r="AF1182" i="2"/>
  <c r="AF1183" i="2"/>
  <c r="AF1184" i="2"/>
  <c r="AF1185" i="2"/>
  <c r="AF1186" i="2"/>
  <c r="AF1187" i="2"/>
  <c r="AF1188" i="2"/>
  <c r="AF1189" i="2"/>
  <c r="AF1190" i="2"/>
  <c r="AF1191" i="2"/>
  <c r="AF1192" i="2"/>
  <c r="AF1193" i="2"/>
  <c r="AF1194" i="2"/>
  <c r="AF1195" i="2"/>
  <c r="AF1196" i="2"/>
  <c r="AF1197" i="2"/>
  <c r="AF1198" i="2"/>
  <c r="AF1199" i="2"/>
  <c r="AF1200" i="2"/>
  <c r="AF1201" i="2"/>
  <c r="AF1202" i="2"/>
  <c r="AF1203" i="2"/>
  <c r="AF1204" i="2"/>
  <c r="AF1205" i="2"/>
  <c r="AF1206" i="2"/>
  <c r="AF1207" i="2"/>
  <c r="AF1208" i="2"/>
  <c r="AF1209" i="2"/>
  <c r="AF1210" i="2"/>
  <c r="AF1211" i="2"/>
  <c r="AF1212" i="2"/>
  <c r="AF1213" i="2"/>
  <c r="AF1214" i="2"/>
  <c r="AF1215" i="2"/>
  <c r="AF1216" i="2"/>
  <c r="AF1217" i="2"/>
  <c r="AF1218" i="2"/>
  <c r="AF1219" i="2"/>
  <c r="AF1220" i="2"/>
  <c r="AF1221" i="2"/>
  <c r="AF1222" i="2"/>
  <c r="AF1223" i="2"/>
  <c r="AF1224" i="2"/>
  <c r="AF1225" i="2"/>
  <c r="AF1226" i="2"/>
  <c r="AF1227" i="2"/>
  <c r="AF1228" i="2"/>
  <c r="AF1229" i="2"/>
  <c r="AF1230" i="2"/>
  <c r="AF1231" i="2"/>
  <c r="AF1232" i="2"/>
  <c r="AF1233" i="2"/>
  <c r="AF1234" i="2"/>
  <c r="AF1235" i="2"/>
  <c r="AF1236" i="2"/>
  <c r="AF1237" i="2"/>
  <c r="AF1238" i="2"/>
  <c r="AF1239" i="2"/>
  <c r="AF1240" i="2"/>
  <c r="AF1241" i="2"/>
  <c r="AF1242" i="2"/>
  <c r="AF1243" i="2"/>
  <c r="AF1244" i="2"/>
  <c r="AF1245" i="2"/>
  <c r="AF1246" i="2"/>
  <c r="AF1247" i="2"/>
  <c r="AF1248" i="2"/>
  <c r="AF1249" i="2"/>
  <c r="AF1250" i="2"/>
  <c r="AF1251" i="2"/>
  <c r="AF1252" i="2"/>
  <c r="AF1253" i="2"/>
  <c r="AF1254" i="2"/>
  <c r="AF1255" i="2"/>
  <c r="AF1256" i="2"/>
  <c r="AF1257" i="2"/>
  <c r="AF1258" i="2"/>
  <c r="AF1259" i="2"/>
  <c r="AF1260" i="2"/>
  <c r="AF1261" i="2"/>
  <c r="AF1262" i="2"/>
  <c r="AF1263" i="2"/>
  <c r="AF1264" i="2"/>
  <c r="AF1265" i="2"/>
  <c r="AF1266" i="2"/>
  <c r="AF1267" i="2"/>
  <c r="AF1268" i="2"/>
  <c r="AF1269" i="2"/>
  <c r="AF1270" i="2"/>
  <c r="AF1271" i="2"/>
  <c r="AF1272" i="2"/>
  <c r="AF1273" i="2"/>
  <c r="AF1274" i="2"/>
  <c r="AF1275" i="2"/>
  <c r="AF1276" i="2"/>
  <c r="AF1277" i="2"/>
  <c r="AF1278" i="2"/>
  <c r="AF1279" i="2"/>
  <c r="AF1280" i="2"/>
  <c r="AF1281" i="2"/>
  <c r="AF1282" i="2"/>
  <c r="AF1283" i="2"/>
  <c r="AF1284" i="2"/>
  <c r="AF1285" i="2"/>
  <c r="AF1286" i="2"/>
  <c r="AF1287" i="2"/>
  <c r="AF1288" i="2"/>
  <c r="AF1289" i="2"/>
  <c r="AF1290" i="2"/>
  <c r="AF1291" i="2"/>
  <c r="AF1292" i="2"/>
  <c r="AF1293" i="2"/>
  <c r="AF1294" i="2"/>
  <c r="AF1295" i="2"/>
  <c r="AF1296" i="2"/>
  <c r="AF1297" i="2"/>
  <c r="AF1298" i="2"/>
  <c r="AF1299" i="2"/>
  <c r="AF1300" i="2"/>
  <c r="AF1301" i="2"/>
  <c r="AF1302" i="2"/>
  <c r="AF1303" i="2"/>
  <c r="AF1304" i="2"/>
  <c r="AF1305" i="2"/>
  <c r="AF1306" i="2"/>
  <c r="AF1307" i="2"/>
  <c r="AF1308" i="2"/>
  <c r="AF1309" i="2"/>
  <c r="AF1310" i="2"/>
  <c r="AF1311" i="2"/>
  <c r="AF1312" i="2"/>
  <c r="AF1313" i="2"/>
  <c r="AF1314" i="2"/>
  <c r="AF1315" i="2"/>
  <c r="AF1316" i="2"/>
  <c r="AF1317" i="2"/>
  <c r="AF1318" i="2"/>
  <c r="AF1319" i="2"/>
  <c r="AF1320" i="2"/>
  <c r="AF1321" i="2"/>
  <c r="AF1322" i="2"/>
  <c r="AF1323" i="2"/>
  <c r="AF1324" i="2"/>
  <c r="AF1325" i="2"/>
  <c r="AF1326" i="2"/>
  <c r="AF1327" i="2"/>
  <c r="AF1328" i="2"/>
  <c r="AF1329" i="2"/>
  <c r="AF1330" i="2"/>
  <c r="AF1331" i="2"/>
  <c r="AF1332" i="2"/>
  <c r="AF1333" i="2"/>
  <c r="AF1334" i="2"/>
  <c r="AF1335" i="2"/>
  <c r="AF1336" i="2"/>
  <c r="AF1337" i="2"/>
  <c r="AF1338" i="2"/>
  <c r="AF1339" i="2"/>
  <c r="AF1340" i="2"/>
  <c r="AF1341" i="2"/>
  <c r="AF1342" i="2"/>
  <c r="AF1343" i="2"/>
  <c r="AF1344" i="2"/>
  <c r="AF1345" i="2"/>
  <c r="AF1346" i="2"/>
  <c r="AF1347" i="2"/>
  <c r="AF1348" i="2"/>
  <c r="AF1349" i="2"/>
  <c r="AF1350" i="2"/>
  <c r="AF1351" i="2"/>
  <c r="AF1352" i="2"/>
  <c r="AF1353" i="2"/>
  <c r="AF1354" i="2"/>
  <c r="AF1355" i="2"/>
  <c r="AF1356" i="2"/>
  <c r="AF1357" i="2"/>
  <c r="AF1358" i="2"/>
  <c r="AF1359" i="2"/>
  <c r="AF1360" i="2"/>
  <c r="AF1361" i="2"/>
  <c r="AF1362" i="2"/>
  <c r="AF1363" i="2"/>
  <c r="AF1364" i="2"/>
  <c r="AF1365" i="2"/>
  <c r="AF1366" i="2"/>
  <c r="AF1367" i="2"/>
  <c r="AF1368" i="2"/>
  <c r="AF1369" i="2"/>
  <c r="AF1370" i="2"/>
  <c r="AF1371" i="2"/>
  <c r="AF1372" i="2"/>
  <c r="AF1373" i="2"/>
  <c r="AF1374" i="2"/>
  <c r="AF1375" i="2"/>
  <c r="AF1376" i="2"/>
  <c r="AF1377" i="2"/>
  <c r="AF1378" i="2"/>
  <c r="AF1379" i="2"/>
  <c r="AF1380" i="2"/>
  <c r="AF1381" i="2"/>
  <c r="AF1382" i="2"/>
  <c r="AF1383" i="2"/>
  <c r="AF1384" i="2"/>
  <c r="AF1385" i="2"/>
  <c r="AF1386" i="2"/>
  <c r="AF1387" i="2"/>
  <c r="AF1388" i="2"/>
  <c r="AF1389" i="2"/>
  <c r="AF1390" i="2"/>
  <c r="AF1391" i="2"/>
  <c r="AF1392" i="2"/>
  <c r="AF1393" i="2"/>
  <c r="AF1394" i="2"/>
  <c r="AF1395" i="2"/>
  <c r="AF1396" i="2"/>
  <c r="AF1397" i="2"/>
  <c r="AF1398" i="2"/>
  <c r="AF1399" i="2"/>
  <c r="AF1400" i="2"/>
  <c r="AF1401" i="2"/>
  <c r="AF1402" i="2"/>
  <c r="AF1403" i="2"/>
  <c r="AF1404" i="2"/>
  <c r="AF1405" i="2"/>
  <c r="AF1406" i="2"/>
  <c r="AF1407" i="2"/>
  <c r="AF1408" i="2"/>
  <c r="AF1409" i="2"/>
  <c r="AF1410" i="2"/>
  <c r="AF1411" i="2"/>
  <c r="AF1412" i="2"/>
  <c r="AF1413" i="2"/>
  <c r="AF1414" i="2"/>
  <c r="AF1415" i="2"/>
  <c r="AF1416" i="2"/>
  <c r="AF1417" i="2"/>
  <c r="AF1418" i="2"/>
  <c r="AF1419" i="2"/>
  <c r="AF1420" i="2"/>
  <c r="AF1421" i="2"/>
  <c r="AF1422" i="2"/>
  <c r="AF1423" i="2"/>
  <c r="AF1424" i="2"/>
  <c r="AF1425" i="2"/>
  <c r="AF1426" i="2"/>
  <c r="AF1427" i="2"/>
  <c r="AF1428" i="2"/>
  <c r="AF1429" i="2"/>
  <c r="AF1430" i="2"/>
  <c r="AF1431" i="2"/>
  <c r="AF1432" i="2"/>
  <c r="AF1433" i="2"/>
  <c r="AF1434" i="2"/>
  <c r="AF1435" i="2"/>
  <c r="AF1436" i="2"/>
  <c r="AF1437" i="2"/>
  <c r="AF1438" i="2"/>
  <c r="AF1439" i="2"/>
  <c r="AF1440" i="2"/>
  <c r="AF1441" i="2"/>
  <c r="AF1442" i="2"/>
  <c r="AF1443" i="2"/>
  <c r="AF1444" i="2"/>
  <c r="AF1445" i="2"/>
  <c r="AF1446" i="2"/>
  <c r="AF1447" i="2"/>
  <c r="AF1448" i="2"/>
  <c r="AF1449" i="2"/>
  <c r="AF1450" i="2"/>
  <c r="AF1451" i="2"/>
  <c r="AF1452" i="2"/>
  <c r="AF1453" i="2"/>
  <c r="AF1454" i="2"/>
  <c r="AF1455" i="2"/>
  <c r="AF1456" i="2"/>
  <c r="AF1457" i="2"/>
  <c r="AF1458" i="2"/>
  <c r="AF1459" i="2"/>
  <c r="AF1460" i="2"/>
  <c r="AF1461" i="2"/>
  <c r="AF1462" i="2"/>
  <c r="AF1463" i="2"/>
  <c r="AF1464" i="2"/>
  <c r="AF1465" i="2"/>
  <c r="AF1466" i="2"/>
  <c r="AF1467" i="2"/>
  <c r="AF1468" i="2"/>
  <c r="AF1469" i="2"/>
  <c r="AF1470" i="2"/>
  <c r="AF1471" i="2"/>
  <c r="AF1472" i="2"/>
  <c r="AF1473" i="2"/>
  <c r="AF1474" i="2"/>
  <c r="AF1475" i="2"/>
  <c r="AF1476" i="2"/>
  <c r="AF1477" i="2"/>
  <c r="AF1478" i="2"/>
  <c r="AF1479" i="2"/>
  <c r="AF1480" i="2"/>
  <c r="AF1481" i="2"/>
  <c r="AF1482" i="2"/>
  <c r="AF1483" i="2"/>
  <c r="AF1484" i="2"/>
  <c r="AF1485" i="2"/>
  <c r="AF1486" i="2"/>
  <c r="AF1487" i="2"/>
  <c r="AF1488" i="2"/>
  <c r="AF1489" i="2"/>
  <c r="AF1490" i="2"/>
  <c r="AF1491" i="2"/>
  <c r="AF1492" i="2"/>
  <c r="AF1493" i="2"/>
  <c r="AF1494" i="2"/>
  <c r="AF1495" i="2"/>
  <c r="AF1496" i="2"/>
  <c r="AF1497" i="2"/>
  <c r="AF1498" i="2"/>
  <c r="AF1499" i="2"/>
  <c r="AF1500" i="2"/>
  <c r="AF1501" i="2"/>
  <c r="AF1502" i="2"/>
  <c r="AF1503" i="2"/>
  <c r="AF1504" i="2"/>
  <c r="AF1505" i="2"/>
  <c r="AF1506" i="2"/>
  <c r="AF1507" i="2"/>
  <c r="AF1508" i="2"/>
  <c r="AF1509" i="2"/>
  <c r="AF1510" i="2"/>
  <c r="AF1511" i="2"/>
  <c r="AF1512" i="2"/>
  <c r="AF1513" i="2"/>
  <c r="AF1514" i="2"/>
  <c r="AF1515" i="2"/>
  <c r="AF1516" i="2"/>
  <c r="AF1517" i="2"/>
  <c r="AF1518" i="2"/>
  <c r="AF1519" i="2"/>
  <c r="AF1520" i="2"/>
  <c r="AF1521" i="2"/>
  <c r="AF1522" i="2"/>
  <c r="AF1523" i="2"/>
  <c r="AF1524" i="2"/>
  <c r="AF1525" i="2"/>
  <c r="AF1526" i="2"/>
  <c r="AF1527" i="2"/>
  <c r="AF1528" i="2"/>
  <c r="AF1529" i="2"/>
  <c r="AF1530" i="2"/>
  <c r="AF1531" i="2"/>
  <c r="AF1532" i="2"/>
  <c r="AF1533" i="2"/>
  <c r="AF1534" i="2"/>
  <c r="AF1535" i="2"/>
  <c r="AF1536" i="2"/>
  <c r="AF1537" i="2"/>
  <c r="AF1538" i="2"/>
  <c r="AF1539" i="2"/>
  <c r="AF1540" i="2"/>
  <c r="AF1541" i="2"/>
  <c r="AF1542" i="2"/>
  <c r="AF1543" i="2"/>
  <c r="AF1544" i="2"/>
  <c r="AF1545" i="2"/>
  <c r="AF1546" i="2"/>
  <c r="AF1547" i="2"/>
  <c r="AF1548" i="2"/>
  <c r="AF1549" i="2"/>
  <c r="AF1550" i="2"/>
  <c r="AF1551" i="2"/>
  <c r="AF1552" i="2"/>
  <c r="AF1553" i="2"/>
  <c r="AF1554" i="2"/>
  <c r="AF1555" i="2"/>
  <c r="AF1556" i="2"/>
  <c r="AF1557" i="2"/>
  <c r="AF1558" i="2"/>
  <c r="AF1559" i="2"/>
  <c r="AF1560" i="2"/>
  <c r="AF1561" i="2"/>
  <c r="AF1562" i="2"/>
  <c r="AF1563" i="2"/>
  <c r="AF1564" i="2"/>
  <c r="AF1565" i="2"/>
  <c r="AF1566" i="2"/>
  <c r="AF1567" i="2"/>
  <c r="AF1568" i="2"/>
  <c r="AF1569" i="2"/>
  <c r="AF1570" i="2"/>
  <c r="AF1571" i="2"/>
  <c r="AF1572" i="2"/>
  <c r="AF1573" i="2"/>
  <c r="AF1574" i="2"/>
  <c r="AF1575" i="2"/>
  <c r="AF1576" i="2"/>
  <c r="AF1577" i="2"/>
  <c r="AF1578" i="2"/>
  <c r="AF1579" i="2"/>
  <c r="AF1580" i="2"/>
  <c r="AF1581" i="2"/>
  <c r="AF1582" i="2"/>
  <c r="AF1583" i="2"/>
  <c r="AF1584" i="2"/>
  <c r="AF1585" i="2"/>
  <c r="AF1586" i="2"/>
  <c r="AF1587" i="2"/>
  <c r="AF1588" i="2"/>
  <c r="AF1589" i="2"/>
  <c r="AF1590" i="2"/>
  <c r="AF1591" i="2"/>
  <c r="AF1592" i="2"/>
  <c r="AF1593" i="2"/>
  <c r="AF1594" i="2"/>
  <c r="AF1596" i="2"/>
  <c r="AF1597" i="2"/>
  <c r="AF1599" i="2"/>
  <c r="AF1602" i="2"/>
  <c r="AF1603" i="2"/>
  <c r="AF1605" i="2"/>
  <c r="AF1607" i="2"/>
  <c r="AF1609" i="2"/>
  <c r="AF1611" i="2"/>
  <c r="AF1614" i="2"/>
  <c r="AF1615" i="2"/>
  <c r="AF1617" i="2"/>
  <c r="AF1620" i="2"/>
  <c r="AF1621" i="2"/>
  <c r="AF1623" i="2"/>
  <c r="AF1626" i="2"/>
  <c r="AF1627" i="2"/>
  <c r="AF1629" i="2"/>
  <c r="AF1631" i="2"/>
  <c r="AF1633" i="2"/>
  <c r="AF1635" i="2"/>
  <c r="AF1637" i="2"/>
  <c r="AF1639" i="2"/>
  <c r="AF1641" i="2"/>
  <c r="AF1644" i="2"/>
  <c r="AF1645" i="2"/>
  <c r="AF1647" i="2"/>
  <c r="AF1649" i="2"/>
  <c r="AF1651" i="2"/>
  <c r="AF1653" i="2"/>
  <c r="AF1656" i="2"/>
  <c r="AF1657" i="2"/>
  <c r="AF1659" i="2"/>
  <c r="AF1661" i="2"/>
  <c r="AF1663" i="2"/>
  <c r="AF1664" i="2"/>
  <c r="AF1666" i="2"/>
  <c r="AF1668" i="2"/>
  <c r="AF1670" i="2"/>
  <c r="AF1672" i="2"/>
  <c r="AF1674" i="2"/>
  <c r="AF1676" i="2"/>
  <c r="AF1678" i="2"/>
  <c r="AF1680" i="2"/>
  <c r="AF1682" i="2"/>
  <c r="AF1684" i="2"/>
  <c r="AF1687" i="2"/>
  <c r="AF1688" i="2"/>
  <c r="AF1690" i="2"/>
  <c r="AF1693" i="2"/>
  <c r="AF1694" i="2"/>
  <c r="AF1696" i="2"/>
  <c r="AF1699" i="2"/>
  <c r="AF1700" i="2"/>
  <c r="AF1702" i="2"/>
  <c r="AF1705" i="2"/>
  <c r="AF1706" i="2"/>
  <c r="AF1708" i="2"/>
  <c r="AF1711" i="2"/>
  <c r="AF1712" i="2"/>
  <c r="AF1714" i="2"/>
  <c r="AF1716" i="2"/>
  <c r="AF1718" i="2"/>
  <c r="AF1720" i="2"/>
  <c r="AF1723" i="2"/>
  <c r="AF1725" i="2"/>
  <c r="AE5" i="2"/>
  <c r="AE6" i="2"/>
  <c r="AE7" i="2"/>
  <c r="AE8" i="2"/>
  <c r="AE9" i="2"/>
  <c r="AE10" i="2"/>
  <c r="AE14" i="2"/>
  <c r="AE15" i="2"/>
  <c r="AE16" i="2"/>
  <c r="AE17" i="2"/>
  <c r="AE18" i="2"/>
  <c r="AE19" i="2"/>
  <c r="AE21" i="2"/>
  <c r="AE22" i="2"/>
  <c r="AE23" i="2"/>
  <c r="AE24" i="2"/>
  <c r="AE25" i="2"/>
  <c r="AE26" i="2"/>
  <c r="AE27" i="2"/>
  <c r="AE28" i="2"/>
  <c r="AE29" i="2"/>
  <c r="AE30" i="2"/>
  <c r="AE31" i="2"/>
  <c r="AE32" i="2"/>
  <c r="AE33" i="2"/>
  <c r="AE34" i="2"/>
  <c r="AE35" i="2"/>
  <c r="AE36" i="2"/>
  <c r="AE37" i="2"/>
  <c r="AE38" i="2"/>
  <c r="AE39" i="2"/>
  <c r="AE40" i="2"/>
  <c r="AE41" i="2"/>
  <c r="AE42" i="2"/>
  <c r="AE43" i="2"/>
  <c r="AE44"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8" i="2"/>
  <c r="AE89" i="2"/>
  <c r="AE90" i="2"/>
  <c r="AE91" i="2"/>
  <c r="AE92" i="2"/>
  <c r="AE93" i="2"/>
  <c r="AE94" i="2"/>
  <c r="AE95" i="2"/>
  <c r="AE96" i="2"/>
  <c r="AE97" i="2"/>
  <c r="AE98" i="2"/>
  <c r="AE99"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6" i="2"/>
  <c r="AE167" i="2"/>
  <c r="AE169" i="2"/>
  <c r="AE170" i="2"/>
  <c r="AE172" i="2"/>
  <c r="AE173" i="2"/>
  <c r="AE174" i="2"/>
  <c r="AE175" i="2"/>
  <c r="AE176" i="2"/>
  <c r="AE177" i="2"/>
  <c r="AE178" i="2"/>
  <c r="AE179" i="2"/>
  <c r="AE180" i="2"/>
  <c r="AE181" i="2"/>
  <c r="AE182" i="2"/>
  <c r="AE183" i="2"/>
  <c r="AE184" i="2"/>
  <c r="AE185" i="2"/>
  <c r="AE186" i="2"/>
  <c r="AE187" i="2"/>
  <c r="AE188" i="2"/>
  <c r="AE189" i="2"/>
  <c r="AE190" i="2"/>
  <c r="AE191" i="2"/>
  <c r="AE192" i="2"/>
  <c r="AE193" i="2"/>
  <c r="AE194" i="2"/>
  <c r="AE195" i="2"/>
  <c r="AE199" i="2"/>
  <c r="AE200" i="2"/>
  <c r="AE201" i="2"/>
  <c r="AE202" i="2"/>
  <c r="AE203" i="2"/>
  <c r="AE204" i="2"/>
  <c r="AE205" i="2"/>
  <c r="AE206" i="2"/>
  <c r="AE207" i="2"/>
  <c r="AE208" i="2"/>
  <c r="AE209" i="2"/>
  <c r="AE210" i="2"/>
  <c r="AE211" i="2"/>
  <c r="AE212" i="2"/>
  <c r="AE213" i="2"/>
  <c r="AE214" i="2"/>
  <c r="AE215" i="2"/>
  <c r="AE216" i="2"/>
  <c r="AE217" i="2"/>
  <c r="AE218" i="2"/>
  <c r="AE219" i="2"/>
  <c r="AE220" i="2"/>
  <c r="AE221" i="2"/>
  <c r="AE222" i="2"/>
  <c r="AE223" i="2"/>
  <c r="AE224" i="2"/>
  <c r="AE225" i="2"/>
  <c r="AE226" i="2"/>
  <c r="AE227" i="2"/>
  <c r="AE228" i="2"/>
  <c r="AE229" i="2"/>
  <c r="AE230" i="2"/>
  <c r="AE231" i="2"/>
  <c r="AE232" i="2"/>
  <c r="AE233" i="2"/>
  <c r="AE234" i="2"/>
  <c r="AE235" i="2"/>
  <c r="AE236" i="2"/>
  <c r="AE237" i="2"/>
  <c r="AE238" i="2"/>
  <c r="AE243" i="2"/>
  <c r="AE245" i="2"/>
  <c r="AE246" i="2"/>
  <c r="AE247" i="2"/>
  <c r="AE249" i="2"/>
  <c r="AE250" i="2"/>
  <c r="AE251" i="2"/>
  <c r="AE252" i="2"/>
  <c r="AE253" i="2"/>
  <c r="AE254" i="2"/>
  <c r="AE255" i="2"/>
  <c r="AE256" i="2"/>
  <c r="AE257" i="2"/>
  <c r="AE258" i="2"/>
  <c r="AE259" i="2"/>
  <c r="AE260" i="2"/>
  <c r="AE261" i="2"/>
  <c r="AE262" i="2"/>
  <c r="AE264" i="2"/>
  <c r="AE265" i="2"/>
  <c r="AE266" i="2"/>
  <c r="AE267" i="2"/>
  <c r="AE268" i="2"/>
  <c r="AE269" i="2"/>
  <c r="AE270" i="2"/>
  <c r="AE271" i="2"/>
  <c r="AE272" i="2"/>
  <c r="AE273" i="2"/>
  <c r="AE274" i="2"/>
  <c r="AE275" i="2"/>
  <c r="AE276" i="2"/>
  <c r="AE277" i="2"/>
  <c r="AE278" i="2"/>
  <c r="AE279" i="2"/>
  <c r="AE280" i="2"/>
  <c r="AE281" i="2"/>
  <c r="AE282" i="2"/>
  <c r="AE283" i="2"/>
  <c r="AE284" i="2"/>
  <c r="AE285" i="2"/>
  <c r="AE286" i="2"/>
  <c r="AE287" i="2"/>
  <c r="AE288" i="2"/>
  <c r="AE289" i="2"/>
  <c r="AE290" i="2"/>
  <c r="AE291" i="2"/>
  <c r="AE292" i="2"/>
  <c r="AE293" i="2"/>
  <c r="AE294" i="2"/>
  <c r="AE295" i="2"/>
  <c r="AE296" i="2"/>
  <c r="AE297" i="2"/>
  <c r="AE298" i="2"/>
  <c r="AE299" i="2"/>
  <c r="AE300" i="2"/>
  <c r="AE301" i="2"/>
  <c r="AE302" i="2"/>
  <c r="AE303" i="2"/>
  <c r="AE304" i="2"/>
  <c r="AE305" i="2"/>
  <c r="AE306" i="2"/>
  <c r="AE307" i="2"/>
  <c r="AE308" i="2"/>
  <c r="AE309" i="2"/>
  <c r="AE310" i="2"/>
  <c r="AE311" i="2"/>
  <c r="AE312" i="2"/>
  <c r="AE313" i="2"/>
  <c r="AE314" i="2"/>
  <c r="AE315" i="2"/>
  <c r="AE316" i="2"/>
  <c r="AE317" i="2"/>
  <c r="AE318" i="2"/>
  <c r="AE319" i="2"/>
  <c r="AE320" i="2"/>
  <c r="AE321" i="2"/>
  <c r="AE322" i="2"/>
  <c r="AE323" i="2"/>
  <c r="AE324" i="2"/>
  <c r="AE325" i="2"/>
  <c r="AE326" i="2"/>
  <c r="AE327" i="2"/>
  <c r="AE328" i="2"/>
  <c r="AE329" i="2"/>
  <c r="AE330" i="2"/>
  <c r="AE331" i="2"/>
  <c r="AE332" i="2"/>
  <c r="AE333" i="2"/>
  <c r="AE334" i="2"/>
  <c r="AE335" i="2"/>
  <c r="AE336" i="2"/>
  <c r="AE337" i="2"/>
  <c r="AE338" i="2"/>
  <c r="AE339" i="2"/>
  <c r="AE340" i="2"/>
  <c r="AE341" i="2"/>
  <c r="AE342" i="2"/>
  <c r="AE343" i="2"/>
  <c r="AE344" i="2"/>
  <c r="AE345" i="2"/>
  <c r="AE346" i="2"/>
  <c r="AE347" i="2"/>
  <c r="AE348" i="2"/>
  <c r="AE349" i="2"/>
  <c r="AE350" i="2"/>
  <c r="AE351" i="2"/>
  <c r="AE352" i="2"/>
  <c r="AE353" i="2"/>
  <c r="AE354" i="2"/>
  <c r="AE355" i="2"/>
  <c r="AE356" i="2"/>
  <c r="AE357" i="2"/>
  <c r="AE358" i="2"/>
  <c r="AE359" i="2"/>
  <c r="AE360" i="2"/>
  <c r="AE361" i="2"/>
  <c r="AE362" i="2"/>
  <c r="AE363" i="2"/>
  <c r="AE364" i="2"/>
  <c r="AE365" i="2"/>
  <c r="AE366" i="2"/>
  <c r="AE367" i="2"/>
  <c r="AE368" i="2"/>
  <c r="AE369" i="2"/>
  <c r="AE370" i="2"/>
  <c r="AE371" i="2"/>
  <c r="AE372" i="2"/>
  <c r="AE373" i="2"/>
  <c r="AE374" i="2"/>
  <c r="AE375" i="2"/>
  <c r="AE376" i="2"/>
  <c r="AE377" i="2"/>
  <c r="AE378" i="2"/>
  <c r="AE379" i="2"/>
  <c r="AE380" i="2"/>
  <c r="AE384" i="2"/>
  <c r="AE385" i="2"/>
  <c r="AE386" i="2"/>
  <c r="AE387" i="2"/>
  <c r="AE388" i="2"/>
  <c r="AE389" i="2"/>
  <c r="AE390" i="2"/>
  <c r="AE391" i="2"/>
  <c r="AE392" i="2"/>
  <c r="AE393" i="2"/>
  <c r="AE394" i="2"/>
  <c r="AE395" i="2"/>
  <c r="AE399" i="2"/>
  <c r="AE400" i="2"/>
  <c r="AE401" i="2"/>
  <c r="AE402" i="2"/>
  <c r="AE403" i="2"/>
  <c r="AE404" i="2"/>
  <c r="AE405" i="2"/>
  <c r="AE406" i="2"/>
  <c r="AE407" i="2"/>
  <c r="AE408" i="2"/>
  <c r="AE409" i="2"/>
  <c r="AE410" i="2"/>
  <c r="AE411" i="2"/>
  <c r="AE412" i="2"/>
  <c r="AE413" i="2"/>
  <c r="AE414" i="2"/>
  <c r="AE415" i="2"/>
  <c r="AE416" i="2"/>
  <c r="AE417" i="2"/>
  <c r="AE418" i="2"/>
  <c r="AE420" i="2"/>
  <c r="AE421" i="2"/>
  <c r="AE423" i="2"/>
  <c r="AE424" i="2"/>
  <c r="AE426" i="2"/>
  <c r="AE427" i="2"/>
  <c r="AE428" i="2"/>
  <c r="AE429" i="2"/>
  <c r="AE430" i="2"/>
  <c r="AE431" i="2"/>
  <c r="AE432" i="2"/>
  <c r="AE433" i="2"/>
  <c r="AE434" i="2"/>
  <c r="AE435" i="2"/>
  <c r="AE436" i="2"/>
  <c r="AE437" i="2"/>
  <c r="AE441" i="2"/>
  <c r="AE442" i="2"/>
  <c r="AE443" i="2"/>
  <c r="AE444" i="2"/>
  <c r="AE445" i="2"/>
  <c r="AE446" i="2"/>
  <c r="AE447" i="2"/>
  <c r="AE448" i="2"/>
  <c r="AE449" i="2"/>
  <c r="AE450" i="2"/>
  <c r="AE451" i="2"/>
  <c r="AE452" i="2"/>
  <c r="AE453" i="2"/>
  <c r="AE454" i="2"/>
  <c r="AE455" i="2"/>
  <c r="AE456" i="2"/>
  <c r="AE457" i="2"/>
  <c r="AE458" i="2"/>
  <c r="AE459" i="2"/>
  <c r="AE460" i="2"/>
  <c r="AE461" i="2"/>
  <c r="AE462" i="2"/>
  <c r="AE463" i="2"/>
  <c r="AE464" i="2"/>
  <c r="AE465" i="2"/>
  <c r="AE466" i="2"/>
  <c r="AE468" i="2"/>
  <c r="AE469" i="2"/>
  <c r="AE471" i="2"/>
  <c r="AE472" i="2"/>
  <c r="AE474" i="2"/>
  <c r="AE475" i="2"/>
  <c r="AE476" i="2"/>
  <c r="AE477" i="2"/>
  <c r="AE478" i="2"/>
  <c r="AE479" i="2"/>
  <c r="AE480" i="2"/>
  <c r="AE481" i="2"/>
  <c r="AE482" i="2"/>
  <c r="AE483" i="2"/>
  <c r="AE484" i="2"/>
  <c r="AE485" i="2"/>
  <c r="AE486" i="2"/>
  <c r="AE487" i="2"/>
  <c r="AE488" i="2"/>
  <c r="AE489" i="2"/>
  <c r="AE490" i="2"/>
  <c r="AE491" i="2"/>
  <c r="AE492" i="2"/>
  <c r="AE493" i="2"/>
  <c r="AE494" i="2"/>
  <c r="AE495" i="2"/>
  <c r="AE496" i="2"/>
  <c r="AE497" i="2"/>
  <c r="AE498" i="2"/>
  <c r="AE499" i="2"/>
  <c r="AE500" i="2"/>
  <c r="AE501" i="2"/>
  <c r="AE502" i="2"/>
  <c r="AE503" i="2"/>
  <c r="AE504" i="2"/>
  <c r="AE505" i="2"/>
  <c r="AE506" i="2"/>
  <c r="AE507" i="2"/>
  <c r="AE508" i="2"/>
  <c r="AE509" i="2"/>
  <c r="AE510" i="2"/>
  <c r="AE511" i="2"/>
  <c r="AE512" i="2"/>
  <c r="AE513" i="2"/>
  <c r="AE514" i="2"/>
  <c r="AE515" i="2"/>
  <c r="AE516" i="2"/>
  <c r="AE517" i="2"/>
  <c r="AE518" i="2"/>
  <c r="AE519" i="2"/>
  <c r="AE520" i="2"/>
  <c r="AE521" i="2"/>
  <c r="AE522" i="2"/>
  <c r="AE523" i="2"/>
  <c r="AE524" i="2"/>
  <c r="AE526" i="2"/>
  <c r="AE527" i="2"/>
  <c r="AE529" i="2"/>
  <c r="AE530" i="2"/>
  <c r="AE532" i="2"/>
  <c r="AE533" i="2"/>
  <c r="AE534" i="2"/>
  <c r="AE535" i="2"/>
  <c r="AE536" i="2"/>
  <c r="AE537" i="2"/>
  <c r="AE538" i="2"/>
  <c r="AE539" i="2"/>
  <c r="AE540" i="2"/>
  <c r="AE541" i="2"/>
  <c r="AE542" i="2"/>
  <c r="AE543" i="2"/>
  <c r="AE544" i="2"/>
  <c r="AE545" i="2"/>
  <c r="AE546" i="2"/>
  <c r="AE547" i="2"/>
  <c r="AE548" i="2"/>
  <c r="AE549" i="2"/>
  <c r="AE550" i="2"/>
  <c r="AE551" i="2"/>
  <c r="AE553" i="2"/>
  <c r="AE554" i="2"/>
  <c r="AE556" i="2"/>
  <c r="AE557" i="2"/>
  <c r="AE560" i="2"/>
  <c r="AE562" i="2"/>
  <c r="AE564" i="2"/>
  <c r="AE565" i="2"/>
  <c r="AE566" i="2"/>
  <c r="AE567" i="2"/>
  <c r="AE568" i="2"/>
  <c r="AE569" i="2"/>
  <c r="AE570" i="2"/>
  <c r="AE571" i="2"/>
  <c r="AE572" i="2"/>
  <c r="AE573" i="2"/>
  <c r="AE574" i="2"/>
  <c r="AE575" i="2"/>
  <c r="AE576" i="2"/>
  <c r="AE577" i="2"/>
  <c r="AE578" i="2"/>
  <c r="AE579" i="2"/>
  <c r="AE580" i="2"/>
  <c r="AE581" i="2"/>
  <c r="AE582" i="2"/>
  <c r="AE583" i="2"/>
  <c r="AE584" i="2"/>
  <c r="AE585" i="2"/>
  <c r="AE586" i="2"/>
  <c r="AE587" i="2"/>
  <c r="AE588" i="2"/>
  <c r="AE589" i="2"/>
  <c r="AE590" i="2"/>
  <c r="AE591" i="2"/>
  <c r="AE592" i="2"/>
  <c r="AE593" i="2"/>
  <c r="AE594" i="2"/>
  <c r="AE595" i="2"/>
  <c r="AE596" i="2"/>
  <c r="AE597" i="2"/>
  <c r="AE598" i="2"/>
  <c r="AE599" i="2"/>
  <c r="AE600" i="2"/>
  <c r="AE601" i="2"/>
  <c r="AE602" i="2"/>
  <c r="AE603" i="2"/>
  <c r="AE604" i="2"/>
  <c r="AE605" i="2"/>
  <c r="AE606" i="2"/>
  <c r="AE607" i="2"/>
  <c r="AE608" i="2"/>
  <c r="AE609" i="2"/>
  <c r="AE610" i="2"/>
  <c r="AE611" i="2"/>
  <c r="AE612" i="2"/>
  <c r="AE613" i="2"/>
  <c r="AE614" i="2"/>
  <c r="AE615" i="2"/>
  <c r="AE616" i="2"/>
  <c r="AE617" i="2"/>
  <c r="AE618" i="2"/>
  <c r="AE619" i="2"/>
  <c r="AE620" i="2"/>
  <c r="AE621" i="2"/>
  <c r="AE622" i="2"/>
  <c r="AE623" i="2"/>
  <c r="AE624" i="2"/>
  <c r="AE625" i="2"/>
  <c r="AE626" i="2"/>
  <c r="AE627" i="2"/>
  <c r="AE628" i="2"/>
  <c r="AE629" i="2"/>
  <c r="AE630" i="2"/>
  <c r="AE631" i="2"/>
  <c r="AE632" i="2"/>
  <c r="AE633" i="2"/>
  <c r="AE634" i="2"/>
  <c r="AE635" i="2"/>
  <c r="AE636" i="2"/>
  <c r="AE637" i="2"/>
  <c r="AE638" i="2"/>
  <c r="AE639" i="2"/>
  <c r="AE640" i="2"/>
  <c r="AE641" i="2"/>
  <c r="AE643" i="2"/>
  <c r="AE646" i="2"/>
  <c r="AE647" i="2"/>
  <c r="AE648" i="2"/>
  <c r="AE649" i="2"/>
  <c r="AE650" i="2"/>
  <c r="AE651" i="2"/>
  <c r="AE652" i="2"/>
  <c r="AE653" i="2"/>
  <c r="AE654" i="2"/>
  <c r="AE655" i="2"/>
  <c r="AE656" i="2"/>
  <c r="AE657" i="2"/>
  <c r="AE658" i="2"/>
  <c r="AE659" i="2"/>
  <c r="AE660" i="2"/>
  <c r="AE661" i="2"/>
  <c r="AE662" i="2"/>
  <c r="AE663" i="2"/>
  <c r="AE667" i="2"/>
  <c r="AE668" i="2"/>
  <c r="AE669" i="2"/>
  <c r="AE670" i="2"/>
  <c r="AE671" i="2"/>
  <c r="AE672" i="2"/>
  <c r="AE673" i="2"/>
  <c r="AE674" i="2"/>
  <c r="AE675" i="2"/>
  <c r="AE676" i="2"/>
  <c r="AE677" i="2"/>
  <c r="AE678" i="2"/>
  <c r="AE679" i="2"/>
  <c r="AE680" i="2"/>
  <c r="AE681" i="2"/>
  <c r="AE682" i="2"/>
  <c r="AE683" i="2"/>
  <c r="AE684" i="2"/>
  <c r="AE685" i="2"/>
  <c r="AE686" i="2"/>
  <c r="AE687" i="2"/>
  <c r="AE688" i="2"/>
  <c r="AE689" i="2"/>
  <c r="AE690" i="2"/>
  <c r="AE691" i="2"/>
  <c r="AE692" i="2"/>
  <c r="AE693" i="2"/>
  <c r="AE694" i="2"/>
  <c r="AE695" i="2"/>
  <c r="AE696" i="2"/>
  <c r="AE705" i="2"/>
  <c r="AE707" i="2"/>
  <c r="AE709" i="2"/>
  <c r="AE713" i="2"/>
  <c r="AE714" i="2"/>
  <c r="AE715" i="2"/>
  <c r="AE716" i="2"/>
  <c r="AE717" i="2"/>
  <c r="AE718" i="2"/>
  <c r="AE719" i="2"/>
  <c r="AE720" i="2"/>
  <c r="AE721" i="2"/>
  <c r="AE722" i="2"/>
  <c r="AE723" i="2"/>
  <c r="AE724" i="2"/>
  <c r="AE725" i="2"/>
  <c r="AE726" i="2"/>
  <c r="AE727" i="2"/>
  <c r="AE728" i="2"/>
  <c r="AE729" i="2"/>
  <c r="AE730" i="2"/>
  <c r="AE731" i="2"/>
  <c r="AE732" i="2"/>
  <c r="AE733" i="2"/>
  <c r="AE734" i="2"/>
  <c r="AE735" i="2"/>
  <c r="AE736" i="2"/>
  <c r="AE737" i="2"/>
  <c r="AE738" i="2"/>
  <c r="AE739" i="2"/>
  <c r="AE740" i="2"/>
  <c r="AE741" i="2"/>
  <c r="AE742" i="2"/>
  <c r="AE743" i="2"/>
  <c r="AE744" i="2"/>
  <c r="AE746" i="2"/>
  <c r="AE747" i="2"/>
  <c r="AE749" i="2"/>
  <c r="AE750" i="2"/>
  <c r="AE752" i="2"/>
  <c r="AE753" i="2"/>
  <c r="AE754" i="2"/>
  <c r="AE755" i="2"/>
  <c r="AE756" i="2"/>
  <c r="AE757" i="2"/>
  <c r="AE758" i="2"/>
  <c r="AE759" i="2"/>
  <c r="AE760" i="2"/>
  <c r="AE761" i="2"/>
  <c r="AE762" i="2"/>
  <c r="AE763" i="2"/>
  <c r="AE764" i="2"/>
  <c r="AE765" i="2"/>
  <c r="AE766" i="2"/>
  <c r="AE767" i="2"/>
  <c r="AE768" i="2"/>
  <c r="AE769" i="2"/>
  <c r="AE770" i="2"/>
  <c r="AE771" i="2"/>
  <c r="AE772" i="2"/>
  <c r="AE773" i="2"/>
  <c r="AE774" i="2"/>
  <c r="AE775" i="2"/>
  <c r="AE776" i="2"/>
  <c r="AE777" i="2"/>
  <c r="AE778" i="2"/>
  <c r="AE779" i="2"/>
  <c r="AE780" i="2"/>
  <c r="AE781" i="2"/>
  <c r="AE782" i="2"/>
  <c r="AE783" i="2"/>
  <c r="AE784" i="2"/>
  <c r="AE785" i="2"/>
  <c r="AE786" i="2"/>
  <c r="AE787" i="2"/>
  <c r="AE788" i="2"/>
  <c r="AE789" i="2"/>
  <c r="AE790" i="2"/>
  <c r="AE791" i="2"/>
  <c r="AE792" i="2"/>
  <c r="AE793" i="2"/>
  <c r="AE794" i="2"/>
  <c r="AE795" i="2"/>
  <c r="AE796" i="2"/>
  <c r="AE797" i="2"/>
  <c r="AE798" i="2"/>
  <c r="AE799" i="2"/>
  <c r="AE800" i="2"/>
  <c r="AE801" i="2"/>
  <c r="AE802" i="2"/>
  <c r="AE803" i="2"/>
  <c r="AE804" i="2"/>
  <c r="AE805" i="2"/>
  <c r="AE806" i="2"/>
  <c r="AE807" i="2"/>
  <c r="AE808" i="2"/>
  <c r="AE809" i="2"/>
  <c r="AE810" i="2"/>
  <c r="AE811" i="2"/>
  <c r="AE812" i="2"/>
  <c r="AE813" i="2"/>
  <c r="AE814" i="2"/>
  <c r="AE815" i="2"/>
  <c r="AE816" i="2"/>
  <c r="AE817" i="2"/>
  <c r="AE818" i="2"/>
  <c r="AE819" i="2"/>
  <c r="AE820" i="2"/>
  <c r="AE821" i="2"/>
  <c r="AE822" i="2"/>
  <c r="AE823" i="2"/>
  <c r="AE824" i="2"/>
  <c r="AE825" i="2"/>
  <c r="AE826" i="2"/>
  <c r="AE827" i="2"/>
  <c r="AE828" i="2"/>
  <c r="AE829" i="2"/>
  <c r="AE830" i="2"/>
  <c r="AE831" i="2"/>
  <c r="AE832" i="2"/>
  <c r="AE839" i="2"/>
  <c r="AE840" i="2"/>
  <c r="AE841" i="2"/>
  <c r="AE842" i="2"/>
  <c r="AE843" i="2"/>
  <c r="AE844" i="2"/>
  <c r="AE845" i="2"/>
  <c r="AE846" i="2"/>
  <c r="AE847" i="2"/>
  <c r="AE848" i="2"/>
  <c r="AE849" i="2"/>
  <c r="AE850" i="2"/>
  <c r="AE851" i="2"/>
  <c r="AE852" i="2"/>
  <c r="AE853" i="2"/>
  <c r="AE854" i="2"/>
  <c r="AE855" i="2"/>
  <c r="AE856" i="2"/>
  <c r="AE857" i="2"/>
  <c r="AE858" i="2"/>
  <c r="AE859" i="2"/>
  <c r="AE860" i="2"/>
  <c r="AE861" i="2"/>
  <c r="AE862" i="2"/>
  <c r="AE863" i="2"/>
  <c r="AE864" i="2"/>
  <c r="AE865" i="2"/>
  <c r="AE866" i="2"/>
  <c r="AE867" i="2"/>
  <c r="AE868" i="2"/>
  <c r="AE869" i="2"/>
  <c r="AE870" i="2"/>
  <c r="AE871" i="2"/>
  <c r="AE872" i="2"/>
  <c r="AE873" i="2"/>
  <c r="AE874" i="2"/>
  <c r="AE875" i="2"/>
  <c r="AE876" i="2"/>
  <c r="AE877" i="2"/>
  <c r="AE878" i="2"/>
  <c r="AE879" i="2"/>
  <c r="AE880" i="2"/>
  <c r="AE881" i="2"/>
  <c r="AE882" i="2"/>
  <c r="AE883" i="2"/>
  <c r="AE884" i="2"/>
  <c r="AE885" i="2"/>
  <c r="AE886" i="2"/>
  <c r="AE887" i="2"/>
  <c r="AE888" i="2"/>
  <c r="AE889" i="2"/>
  <c r="AE890" i="2"/>
  <c r="AE891" i="2"/>
  <c r="AE892" i="2"/>
  <c r="AE893" i="2"/>
  <c r="AE894" i="2"/>
  <c r="AE895" i="2"/>
  <c r="AE896" i="2"/>
  <c r="AE897" i="2"/>
  <c r="AE898" i="2"/>
  <c r="AE899" i="2"/>
  <c r="AE900" i="2"/>
  <c r="AE901" i="2"/>
  <c r="AE902" i="2"/>
  <c r="AE903" i="2"/>
  <c r="AE904" i="2"/>
  <c r="AE905" i="2"/>
  <c r="AE906" i="2"/>
  <c r="AE907" i="2"/>
  <c r="AE908" i="2"/>
  <c r="AE909" i="2"/>
  <c r="AE910" i="2"/>
  <c r="AE911" i="2"/>
  <c r="AE912" i="2"/>
  <c r="AE913" i="2"/>
  <c r="AE914" i="2"/>
  <c r="AE915" i="2"/>
  <c r="AE916" i="2"/>
  <c r="AE917" i="2"/>
  <c r="AE918" i="2"/>
  <c r="AE919" i="2"/>
  <c r="AE920" i="2"/>
  <c r="AE921" i="2"/>
  <c r="AE922" i="2"/>
  <c r="AE923" i="2"/>
  <c r="AE924" i="2"/>
  <c r="AE925" i="2"/>
  <c r="AE926" i="2"/>
  <c r="AE927" i="2"/>
  <c r="AE928" i="2"/>
  <c r="AE930" i="2"/>
  <c r="AE931" i="2"/>
  <c r="AE933" i="2"/>
  <c r="AE934" i="2"/>
  <c r="AE936" i="2"/>
  <c r="AE937" i="2"/>
  <c r="AE938" i="2"/>
  <c r="AE939" i="2"/>
  <c r="AE940" i="2"/>
  <c r="AE941" i="2"/>
  <c r="AE942" i="2"/>
  <c r="AE943" i="2"/>
  <c r="AE944" i="2"/>
  <c r="AE945" i="2"/>
  <c r="AE946" i="2"/>
  <c r="AE947" i="2"/>
  <c r="AE948" i="2"/>
  <c r="AE949" i="2"/>
  <c r="AE950" i="2"/>
  <c r="AE951" i="2"/>
  <c r="AE952" i="2"/>
  <c r="AE953" i="2"/>
  <c r="AE954" i="2"/>
  <c r="AE955" i="2"/>
  <c r="AE956" i="2"/>
  <c r="AE957" i="2"/>
  <c r="AE958" i="2"/>
  <c r="AE959" i="2"/>
  <c r="AE960" i="2"/>
  <c r="AE961" i="2"/>
  <c r="AE962" i="2"/>
  <c r="AE963" i="2"/>
  <c r="AE964" i="2"/>
  <c r="AE965" i="2"/>
  <c r="AE966" i="2"/>
  <c r="AE967" i="2"/>
  <c r="AE968" i="2"/>
  <c r="AE969" i="2"/>
  <c r="AE970" i="2"/>
  <c r="AE971" i="2"/>
  <c r="AE972" i="2"/>
  <c r="AE973" i="2"/>
  <c r="AE974" i="2"/>
  <c r="AE975" i="2"/>
  <c r="AE976" i="2"/>
  <c r="AE977" i="2"/>
  <c r="AE978" i="2"/>
  <c r="AE979" i="2"/>
  <c r="AE980" i="2"/>
  <c r="AE981" i="2"/>
  <c r="AE982" i="2"/>
  <c r="AE983" i="2"/>
  <c r="AE984" i="2"/>
  <c r="AE985" i="2"/>
  <c r="AE986" i="2"/>
  <c r="AE987" i="2"/>
  <c r="AE988" i="2"/>
  <c r="AE989" i="2"/>
  <c r="AE990" i="2"/>
  <c r="AE991" i="2"/>
  <c r="AE992" i="2"/>
  <c r="AE993" i="2"/>
  <c r="AE994" i="2"/>
  <c r="AE995" i="2"/>
  <c r="AE996" i="2"/>
  <c r="AE997" i="2"/>
  <c r="AE998" i="2"/>
  <c r="AE999" i="2"/>
  <c r="AE1000" i="2"/>
  <c r="AE1001" i="2"/>
  <c r="AE1002" i="2"/>
  <c r="AE1003" i="2"/>
  <c r="AE1004" i="2"/>
  <c r="AE1005" i="2"/>
  <c r="AE1006" i="2"/>
  <c r="AE1007" i="2"/>
  <c r="AE1008" i="2"/>
  <c r="AE1009" i="2"/>
  <c r="AE1010" i="2"/>
  <c r="AE1011" i="2"/>
  <c r="AE1012" i="2"/>
  <c r="AE1013" i="2"/>
  <c r="AE1014" i="2"/>
  <c r="AE1015" i="2"/>
  <c r="AE1016" i="2"/>
  <c r="AE1017" i="2"/>
  <c r="AE1018" i="2"/>
  <c r="AE1019" i="2"/>
  <c r="AE1020" i="2"/>
  <c r="AE1021" i="2"/>
  <c r="AE1022" i="2"/>
  <c r="AE1023" i="2"/>
  <c r="AE1024" i="2"/>
  <c r="AE1025" i="2"/>
  <c r="AE1026" i="2"/>
  <c r="AE1027" i="2"/>
  <c r="AE1028" i="2"/>
  <c r="AE1029" i="2"/>
  <c r="AE1030" i="2"/>
  <c r="AE1031" i="2"/>
  <c r="AE1032" i="2"/>
  <c r="AE1033" i="2"/>
  <c r="AE1034" i="2"/>
  <c r="AE1035" i="2"/>
  <c r="AE1036" i="2"/>
  <c r="AE1037" i="2"/>
  <c r="AE1038" i="2"/>
  <c r="AE1039" i="2"/>
  <c r="AE1046" i="2"/>
  <c r="AE1047" i="2"/>
  <c r="AE1048" i="2"/>
  <c r="AE1049" i="2"/>
  <c r="AE1050" i="2"/>
  <c r="AE1051" i="2"/>
  <c r="AE1052" i="2"/>
  <c r="AE1053" i="2"/>
  <c r="AE1054" i="2"/>
  <c r="AE1055" i="2"/>
  <c r="AE1056" i="2"/>
  <c r="AE1057" i="2"/>
  <c r="AE1058" i="2"/>
  <c r="AE1059" i="2"/>
  <c r="AE1060" i="2"/>
  <c r="AE1061" i="2"/>
  <c r="AE1062" i="2"/>
  <c r="AE1063" i="2"/>
  <c r="AE1064" i="2"/>
  <c r="AE1065" i="2"/>
  <c r="AE1066" i="2"/>
  <c r="AE1067" i="2"/>
  <c r="AE1068" i="2"/>
  <c r="AE1069" i="2"/>
  <c r="AE1070" i="2"/>
  <c r="AE1071" i="2"/>
  <c r="AE1072" i="2"/>
  <c r="AE1073" i="2"/>
  <c r="AE1074" i="2"/>
  <c r="AE1075" i="2"/>
  <c r="AE1076" i="2"/>
  <c r="AE1077" i="2"/>
  <c r="AE1078" i="2"/>
  <c r="AE1079" i="2"/>
  <c r="AE1080" i="2"/>
  <c r="AE1081" i="2"/>
  <c r="AE1085" i="2"/>
  <c r="AE1086" i="2"/>
  <c r="AE1087" i="2"/>
  <c r="AE1088" i="2"/>
  <c r="AE1089" i="2"/>
  <c r="AE1090" i="2"/>
  <c r="AE1091" i="2"/>
  <c r="AE1092" i="2"/>
  <c r="AE1093" i="2"/>
  <c r="AE1094" i="2"/>
  <c r="AE1095" i="2"/>
  <c r="AE1096" i="2"/>
  <c r="AE1097" i="2"/>
  <c r="AE1098" i="2"/>
  <c r="AE1099" i="2"/>
  <c r="AE1100" i="2"/>
  <c r="AE1101" i="2"/>
  <c r="AE1102" i="2"/>
  <c r="AE1106" i="2"/>
  <c r="AE1107" i="2"/>
  <c r="AE1108" i="2"/>
  <c r="AE1109" i="2"/>
  <c r="AE1110" i="2"/>
  <c r="AE1111" i="2"/>
  <c r="AE1112" i="2"/>
  <c r="AE1113" i="2"/>
  <c r="AE1114" i="2"/>
  <c r="AE1115" i="2"/>
  <c r="AE1116" i="2"/>
  <c r="AE1117" i="2"/>
  <c r="AE1118" i="2"/>
  <c r="AE1119" i="2"/>
  <c r="AE1120" i="2"/>
  <c r="AE1121" i="2"/>
  <c r="AE1122" i="2"/>
  <c r="AE1123" i="2"/>
  <c r="AE1124" i="2"/>
  <c r="AE1125" i="2"/>
  <c r="AE1126" i="2"/>
  <c r="AE1127" i="2"/>
  <c r="AE1128" i="2"/>
  <c r="AE1129" i="2"/>
  <c r="AE1130" i="2"/>
  <c r="AE1131" i="2"/>
  <c r="AE1132" i="2"/>
  <c r="AE1134" i="2"/>
  <c r="AE1136" i="2"/>
  <c r="AE1138" i="2"/>
  <c r="AE1139" i="2"/>
  <c r="AE1140" i="2"/>
  <c r="AE1141" i="2"/>
  <c r="AE1142" i="2"/>
  <c r="AE1143" i="2"/>
  <c r="AE1144" i="2"/>
  <c r="AE1145" i="2"/>
  <c r="AE1146" i="2"/>
  <c r="AE1147" i="2"/>
  <c r="AE1148" i="2"/>
  <c r="AE1149" i="2"/>
  <c r="AE1150" i="2"/>
  <c r="AE1151" i="2"/>
  <c r="AE1152" i="2"/>
  <c r="AE1153" i="2"/>
  <c r="AE1154" i="2"/>
  <c r="AE1155" i="2"/>
  <c r="AE1156" i="2"/>
  <c r="AE1157" i="2"/>
  <c r="AE1158" i="2"/>
  <c r="AE1159" i="2"/>
  <c r="AE1160" i="2"/>
  <c r="AE1161" i="2"/>
  <c r="AE1162" i="2"/>
  <c r="AE1163" i="2"/>
  <c r="AE1164" i="2"/>
  <c r="AE1165" i="2"/>
  <c r="AE1166" i="2"/>
  <c r="AE1167" i="2"/>
  <c r="AE1168" i="2"/>
  <c r="AE1169" i="2"/>
  <c r="AE1170" i="2"/>
  <c r="AE1171" i="2"/>
  <c r="AE1172" i="2"/>
  <c r="AE1173" i="2"/>
  <c r="AE1174" i="2"/>
  <c r="AE1175" i="2"/>
  <c r="AE1176" i="2"/>
  <c r="AE1177" i="2"/>
  <c r="AE1178" i="2"/>
  <c r="AE1595" i="2"/>
  <c r="AE1596" i="2"/>
  <c r="AE1597" i="2"/>
  <c r="AE1598" i="2"/>
  <c r="AE1599" i="2"/>
  <c r="AE1600" i="2"/>
  <c r="AE1601" i="2"/>
  <c r="AE1602" i="2"/>
  <c r="AE1603" i="2"/>
  <c r="AE1604" i="2"/>
  <c r="AE1605" i="2"/>
  <c r="AE1606" i="2"/>
  <c r="AE1607" i="2"/>
  <c r="AE1608" i="2"/>
  <c r="AE1609" i="2"/>
  <c r="AE1610" i="2"/>
  <c r="AE1611" i="2"/>
  <c r="AE1612" i="2"/>
  <c r="AE1613" i="2"/>
  <c r="AE1614" i="2"/>
  <c r="AE1615" i="2"/>
  <c r="AE1616" i="2"/>
  <c r="AE1617" i="2"/>
  <c r="AE1618" i="2"/>
  <c r="AE1619" i="2"/>
  <c r="AE1620" i="2"/>
  <c r="AE1621" i="2"/>
  <c r="AE1622" i="2"/>
  <c r="AE1623" i="2"/>
  <c r="AE1624" i="2"/>
  <c r="AE1625" i="2"/>
  <c r="AE1626" i="2"/>
  <c r="AE1627" i="2"/>
  <c r="AE1628" i="2"/>
  <c r="AE1629" i="2"/>
  <c r="AE1630" i="2"/>
  <c r="AE1631" i="2"/>
  <c r="AE1632" i="2"/>
  <c r="AE1633" i="2"/>
  <c r="AE1634" i="2"/>
  <c r="AE1635" i="2"/>
  <c r="AE1636" i="2"/>
  <c r="AE1637" i="2"/>
  <c r="AE1638" i="2"/>
  <c r="AE1639" i="2"/>
  <c r="AE1640" i="2"/>
  <c r="AE1641" i="2"/>
  <c r="AE1642" i="2"/>
  <c r="AE1643" i="2"/>
  <c r="AE1644" i="2"/>
  <c r="AE1645" i="2"/>
  <c r="AE1646" i="2"/>
  <c r="AE1647" i="2"/>
  <c r="AE1648" i="2"/>
  <c r="AE1649" i="2"/>
  <c r="AE1650" i="2"/>
  <c r="AE1651" i="2"/>
  <c r="AE1652" i="2"/>
  <c r="AE1653" i="2"/>
  <c r="AE1654" i="2"/>
  <c r="AE1655" i="2"/>
  <c r="AE1656" i="2"/>
  <c r="AE1657" i="2"/>
  <c r="AE1658" i="2"/>
  <c r="AE1659" i="2"/>
  <c r="AE1660" i="2"/>
  <c r="AE1661" i="2"/>
  <c r="AE1662" i="2"/>
  <c r="AE1663" i="2"/>
  <c r="AE1664" i="2"/>
  <c r="AE1665" i="2"/>
  <c r="AE1666" i="2"/>
  <c r="AE1667" i="2"/>
  <c r="AE1668" i="2"/>
  <c r="AE1669" i="2"/>
  <c r="AE1670" i="2"/>
  <c r="AE1671" i="2"/>
  <c r="AE1672" i="2"/>
  <c r="AE1673" i="2"/>
  <c r="AE1674" i="2"/>
  <c r="AE1675" i="2"/>
  <c r="AE1676" i="2"/>
  <c r="AE1677" i="2"/>
  <c r="AE1678" i="2"/>
  <c r="AE1679" i="2"/>
  <c r="AE1680" i="2"/>
  <c r="AE1681" i="2"/>
  <c r="AE1682" i="2"/>
  <c r="AE1683" i="2"/>
  <c r="AE1684" i="2"/>
  <c r="AE1685" i="2"/>
  <c r="AE1686" i="2"/>
  <c r="AE1687" i="2"/>
  <c r="AE1688" i="2"/>
  <c r="AE1689" i="2"/>
  <c r="AE1690" i="2"/>
  <c r="AE1691" i="2"/>
  <c r="AE1692" i="2"/>
  <c r="AE1693" i="2"/>
  <c r="AE1694" i="2"/>
  <c r="AE1695" i="2"/>
  <c r="AE1696" i="2"/>
  <c r="AE1697" i="2"/>
  <c r="AE1698" i="2"/>
  <c r="AE1699" i="2"/>
  <c r="AE1700" i="2"/>
  <c r="AE1701" i="2"/>
  <c r="AE1702" i="2"/>
  <c r="AE1703" i="2"/>
  <c r="AE1704" i="2"/>
  <c r="AE1705" i="2"/>
  <c r="AE1706" i="2"/>
  <c r="AE1707" i="2"/>
  <c r="AE1708" i="2"/>
  <c r="AE1709" i="2"/>
  <c r="AE1710" i="2"/>
  <c r="AE1711" i="2"/>
  <c r="AE1712" i="2"/>
  <c r="AE1713" i="2"/>
  <c r="AE1714" i="2"/>
  <c r="AE1715" i="2"/>
  <c r="AE1716" i="2"/>
  <c r="AE1717" i="2"/>
  <c r="AE1718" i="2"/>
  <c r="AE1719" i="2"/>
  <c r="AE1720" i="2"/>
  <c r="AE1721" i="2"/>
  <c r="AE1722" i="2"/>
  <c r="AE1723" i="2"/>
  <c r="AE1724" i="2"/>
  <c r="AE1725" i="2"/>
  <c r="AE1726" i="2"/>
  <c r="AD2" i="2"/>
  <c r="AD3" i="2"/>
  <c r="AD4" i="2"/>
  <c r="AD6" i="2"/>
  <c r="AD8" i="2"/>
  <c r="AD10" i="2"/>
  <c r="AD11" i="2"/>
  <c r="AD12" i="2"/>
  <c r="AD13" i="2"/>
  <c r="AD15" i="2"/>
  <c r="AD17" i="2"/>
  <c r="AD19" i="2"/>
  <c r="AD20" i="2"/>
  <c r="AD22" i="2"/>
  <c r="AD24" i="2"/>
  <c r="AD26" i="2"/>
  <c r="AD28" i="2"/>
  <c r="AD30" i="2"/>
  <c r="AD32" i="2"/>
  <c r="AD34" i="2"/>
  <c r="AD36" i="2"/>
  <c r="AD38" i="2"/>
  <c r="AD40" i="2"/>
  <c r="AD42" i="2"/>
  <c r="AD44" i="2"/>
  <c r="AD45" i="2"/>
  <c r="AD46" i="2"/>
  <c r="AD47" i="2"/>
  <c r="AD48" i="2"/>
  <c r="AD49" i="2"/>
  <c r="AD50" i="2"/>
  <c r="AD52" i="2"/>
  <c r="AD54" i="2"/>
  <c r="AD56" i="2"/>
  <c r="AD58" i="2"/>
  <c r="AD60" i="2"/>
  <c r="AD62" i="2"/>
  <c r="AD64" i="2"/>
  <c r="AD66" i="2"/>
  <c r="AD68" i="2"/>
  <c r="AD70" i="2"/>
  <c r="AD72" i="2"/>
  <c r="AD74" i="2"/>
  <c r="AD76" i="2"/>
  <c r="AD78" i="2"/>
  <c r="AD80" i="2"/>
  <c r="AD82" i="2"/>
  <c r="AD84" i="2"/>
  <c r="AD85" i="2"/>
  <c r="AD86" i="2"/>
  <c r="AD87" i="2"/>
  <c r="AD89" i="2"/>
  <c r="AD91" i="2"/>
  <c r="AD93" i="2"/>
  <c r="AD95" i="2"/>
  <c r="AD97" i="2"/>
  <c r="AD99" i="2"/>
  <c r="AD100" i="2"/>
  <c r="AD101" i="2"/>
  <c r="AD102" i="2"/>
  <c r="AD104" i="2"/>
  <c r="AD106" i="2"/>
  <c r="AD108" i="2"/>
  <c r="AD110" i="2"/>
  <c r="AD112" i="2"/>
  <c r="AD114" i="2"/>
  <c r="AD116" i="2"/>
  <c r="AD118" i="2"/>
  <c r="AD120" i="2"/>
  <c r="AD122" i="2"/>
  <c r="AD124" i="2"/>
  <c r="AD126" i="2"/>
  <c r="AD128" i="2"/>
  <c r="AD130" i="2"/>
  <c r="AD132" i="2"/>
  <c r="AD134" i="2"/>
  <c r="AD136" i="2"/>
  <c r="AD138" i="2"/>
  <c r="AD140" i="2"/>
  <c r="AD142" i="2"/>
  <c r="AD144" i="2"/>
  <c r="AD146" i="2"/>
  <c r="AD148" i="2"/>
  <c r="AD150" i="2"/>
  <c r="AD152" i="2"/>
  <c r="AD154" i="2"/>
  <c r="AD156" i="2"/>
  <c r="AD158" i="2"/>
  <c r="AD160" i="2"/>
  <c r="AD162" i="2"/>
  <c r="AD164" i="2"/>
  <c r="AD165" i="2"/>
  <c r="AD167" i="2"/>
  <c r="AD168" i="2"/>
  <c r="AD170" i="2"/>
  <c r="AD171" i="2"/>
  <c r="AD173" i="2"/>
  <c r="AD175" i="2"/>
  <c r="AD177" i="2"/>
  <c r="AD179" i="2"/>
  <c r="AD181" i="2"/>
  <c r="AD183" i="2"/>
  <c r="AD185" i="2"/>
  <c r="AD187" i="2"/>
  <c r="AD189" i="2"/>
  <c r="AD191" i="2"/>
  <c r="AD193" i="2"/>
  <c r="AD195" i="2"/>
  <c r="AD196" i="2"/>
  <c r="AD197" i="2"/>
  <c r="AD198" i="2"/>
  <c r="AD200" i="2"/>
  <c r="AD202" i="2"/>
  <c r="AD204" i="2"/>
  <c r="AD206" i="2"/>
  <c r="AD208" i="2"/>
  <c r="AD210" i="2"/>
  <c r="AD212" i="2"/>
  <c r="AD214" i="2"/>
  <c r="AD216" i="2"/>
  <c r="AD218" i="2"/>
  <c r="AD220" i="2"/>
  <c r="AD222" i="2"/>
  <c r="AD224" i="2"/>
  <c r="AD226" i="2"/>
  <c r="AD228" i="2"/>
  <c r="AD230" i="2"/>
  <c r="AD232" i="2"/>
  <c r="AD234" i="2"/>
  <c r="AD236" i="2"/>
  <c r="AD238" i="2"/>
  <c r="AD239" i="2"/>
  <c r="AD240" i="2"/>
  <c r="AD241" i="2"/>
  <c r="AD242" i="2"/>
  <c r="AD244" i="2"/>
  <c r="AD245" i="2"/>
  <c r="AD247" i="2"/>
  <c r="AD248" i="2"/>
  <c r="AD250" i="2"/>
  <c r="AD252" i="2"/>
  <c r="AD254" i="2"/>
  <c r="AD256" i="2"/>
  <c r="AD258" i="2"/>
  <c r="AD260" i="2"/>
  <c r="AD262" i="2"/>
  <c r="AD263" i="2"/>
  <c r="AD265" i="2"/>
  <c r="AD267" i="2"/>
  <c r="AD269" i="2"/>
  <c r="AD271" i="2"/>
  <c r="AD273" i="2"/>
  <c r="AD276" i="2"/>
  <c r="AD278" i="2"/>
  <c r="AD280" i="2"/>
  <c r="AD282" i="2"/>
  <c r="AD284" i="2"/>
  <c r="AD286" i="2"/>
  <c r="AD288" i="2"/>
  <c r="AD290" i="2"/>
  <c r="AD292" i="2"/>
  <c r="AD294" i="2"/>
  <c r="AD296" i="2"/>
  <c r="AD298" i="2"/>
  <c r="AD300" i="2"/>
  <c r="AD302" i="2"/>
  <c r="AD304" i="2"/>
  <c r="AD306" i="2"/>
  <c r="AD308" i="2"/>
  <c r="AD310" i="2"/>
  <c r="AD312" i="2"/>
  <c r="AD314" i="2"/>
  <c r="AD316" i="2"/>
  <c r="AD318" i="2"/>
  <c r="AD320" i="2"/>
  <c r="AD322" i="2"/>
  <c r="AD324" i="2"/>
  <c r="AD326" i="2"/>
  <c r="AD328" i="2"/>
  <c r="AD330" i="2"/>
  <c r="AD332" i="2"/>
  <c r="AD334" i="2"/>
  <c r="AD336" i="2"/>
  <c r="AD338" i="2"/>
  <c r="AD340" i="2"/>
  <c r="AD342" i="2"/>
  <c r="AD344" i="2"/>
  <c r="AD346" i="2"/>
  <c r="AD348" i="2"/>
  <c r="AD350" i="2"/>
  <c r="AD352" i="2"/>
  <c r="AD354" i="2"/>
  <c r="AD356" i="2"/>
  <c r="AD358" i="2"/>
  <c r="AD360" i="2"/>
  <c r="AD362" i="2"/>
  <c r="AD364" i="2"/>
  <c r="AD366" i="2"/>
  <c r="AD368" i="2"/>
  <c r="AD370" i="2"/>
  <c r="AD372" i="2"/>
  <c r="AD374" i="2"/>
  <c r="AD376" i="2"/>
  <c r="AD378" i="2"/>
  <c r="AD380" i="2"/>
  <c r="AD381" i="2"/>
  <c r="AD382" i="2"/>
  <c r="AD383" i="2"/>
  <c r="AD385" i="2"/>
  <c r="AD387" i="2"/>
  <c r="AD389" i="2"/>
  <c r="AD391" i="2"/>
  <c r="AD393" i="2"/>
  <c r="AD395" i="2"/>
  <c r="AD396" i="2"/>
  <c r="AD397" i="2"/>
  <c r="AD398" i="2"/>
  <c r="AD400" i="2"/>
  <c r="AD402" i="2"/>
  <c r="AD404" i="2"/>
  <c r="AD406" i="2"/>
  <c r="AD408" i="2"/>
  <c r="AD410" i="2"/>
  <c r="AD412" i="2"/>
  <c r="AD414" i="2"/>
  <c r="AD416" i="2"/>
  <c r="AD418" i="2"/>
  <c r="AD419" i="2"/>
  <c r="AD421" i="2"/>
  <c r="AD422" i="2"/>
  <c r="AD424" i="2"/>
  <c r="AD425" i="2"/>
  <c r="AD427" i="2"/>
  <c r="AD429" i="2"/>
  <c r="AD431" i="2"/>
  <c r="AD433" i="2"/>
  <c r="AD435" i="2"/>
  <c r="AD437" i="2"/>
  <c r="AD438" i="2"/>
  <c r="AD439" i="2"/>
  <c r="AD440" i="2"/>
  <c r="AD442" i="2"/>
  <c r="AD444" i="2"/>
  <c r="AD446" i="2"/>
  <c r="AD448" i="2"/>
  <c r="AD450" i="2"/>
  <c r="AD452" i="2"/>
  <c r="AD454" i="2"/>
  <c r="AD456" i="2"/>
  <c r="AD458" i="2"/>
  <c r="AD460" i="2"/>
  <c r="AD462" i="2"/>
  <c r="AD464" i="2"/>
  <c r="AD466" i="2"/>
  <c r="AD467" i="2"/>
  <c r="AD469" i="2"/>
  <c r="AD470" i="2"/>
  <c r="AD472" i="2"/>
  <c r="AD473" i="2"/>
  <c r="AD475" i="2"/>
  <c r="AD477" i="2"/>
  <c r="AD479" i="2"/>
  <c r="AD481" i="2"/>
  <c r="AD483" i="2"/>
  <c r="AD485" i="2"/>
  <c r="AD487" i="2"/>
  <c r="AD489" i="2"/>
  <c r="AD491" i="2"/>
  <c r="AD493" i="2"/>
  <c r="AD495" i="2"/>
  <c r="AD497" i="2"/>
  <c r="AD499" i="2"/>
  <c r="AD501" i="2"/>
  <c r="AD503" i="2"/>
  <c r="AD504" i="2"/>
  <c r="AD506" i="2"/>
  <c r="AD508" i="2"/>
  <c r="AD510" i="2"/>
  <c r="AD512" i="2"/>
  <c r="AD514" i="2"/>
  <c r="AD516" i="2"/>
  <c r="AD518" i="2"/>
  <c r="AD520" i="2"/>
  <c r="AD522" i="2"/>
  <c r="AD524" i="2"/>
  <c r="AD525" i="2"/>
  <c r="AD527" i="2"/>
  <c r="AD528" i="2"/>
  <c r="AD530" i="2"/>
  <c r="AD531" i="2"/>
  <c r="AD533" i="2"/>
  <c r="AD535" i="2"/>
  <c r="AD537" i="2"/>
  <c r="AD539" i="2"/>
  <c r="AD541" i="2"/>
  <c r="AD543" i="2"/>
  <c r="AD545" i="2"/>
  <c r="AD547" i="2"/>
  <c r="AD549" i="2"/>
  <c r="AD551" i="2"/>
  <c r="AD552" i="2"/>
  <c r="AD554" i="2"/>
  <c r="AD555" i="2"/>
  <c r="AD557" i="2"/>
  <c r="AD558" i="2"/>
  <c r="AD559" i="2"/>
  <c r="AD560" i="2"/>
  <c r="AD561" i="2"/>
  <c r="AD562" i="2"/>
  <c r="AD563" i="2"/>
  <c r="AD564" i="2"/>
  <c r="AD566" i="2"/>
  <c r="AD568" i="2"/>
  <c r="AD570" i="2"/>
  <c r="AD572" i="2"/>
  <c r="AD574" i="2"/>
  <c r="AD576" i="2"/>
  <c r="AD578" i="2"/>
  <c r="AD580" i="2"/>
  <c r="AD582" i="2"/>
  <c r="AD584" i="2"/>
  <c r="AD586" i="2"/>
  <c r="AD588" i="2"/>
  <c r="AD590" i="2"/>
  <c r="AD592" i="2"/>
  <c r="AD594" i="2"/>
  <c r="AD596" i="2"/>
  <c r="AD598" i="2"/>
  <c r="AD600" i="2"/>
  <c r="AD602" i="2"/>
  <c r="AD604" i="2"/>
  <c r="AD606" i="2"/>
  <c r="AD608" i="2"/>
  <c r="AD610" i="2"/>
  <c r="AD612" i="2"/>
  <c r="AD614" i="2"/>
  <c r="AD616" i="2"/>
  <c r="AD618" i="2"/>
  <c r="AD620" i="2"/>
  <c r="AD622" i="2"/>
  <c r="AD624" i="2"/>
  <c r="AD626" i="2"/>
  <c r="AD628" i="2"/>
  <c r="AD630" i="2"/>
  <c r="AD631" i="2"/>
  <c r="AD633" i="2"/>
  <c r="AD635" i="2"/>
  <c r="AD637" i="2"/>
  <c r="AD639" i="2"/>
  <c r="AD641" i="2"/>
  <c r="AD642" i="2"/>
  <c r="AD644" i="2"/>
  <c r="AD645" i="2"/>
  <c r="AD647" i="2"/>
  <c r="AD649" i="2"/>
  <c r="AD651" i="2"/>
  <c r="AD653" i="2"/>
  <c r="AD655" i="2"/>
  <c r="AD657" i="2"/>
  <c r="AD659" i="2"/>
  <c r="AD661" i="2"/>
  <c r="AD663" i="2"/>
  <c r="AD664" i="2"/>
  <c r="AD665" i="2"/>
  <c r="AD666" i="2"/>
  <c r="AD668" i="2"/>
  <c r="AD670" i="2"/>
  <c r="AD672" i="2"/>
  <c r="AD674" i="2"/>
  <c r="AD676" i="2"/>
  <c r="AD678" i="2"/>
  <c r="AD680" i="2"/>
  <c r="AD682" i="2"/>
  <c r="AD684" i="2"/>
  <c r="AD686" i="2"/>
  <c r="AD688" i="2"/>
  <c r="AD690" i="2"/>
  <c r="AD692" i="2"/>
  <c r="AD694" i="2"/>
  <c r="AD696" i="2"/>
  <c r="AD697" i="2"/>
  <c r="AD698" i="2"/>
  <c r="AD699" i="2"/>
  <c r="AD700" i="2"/>
  <c r="AD701" i="2"/>
  <c r="AD702" i="2"/>
  <c r="AD703" i="2"/>
  <c r="AD704" i="2"/>
  <c r="AD705" i="2"/>
  <c r="AD706" i="2"/>
  <c r="AD707" i="2"/>
  <c r="AD708" i="2"/>
  <c r="AD709" i="2"/>
  <c r="AD710" i="2"/>
  <c r="AD711" i="2"/>
  <c r="AD712" i="2"/>
  <c r="AD714" i="2"/>
  <c r="AD716" i="2"/>
  <c r="AD718" i="2"/>
  <c r="AD720" i="2"/>
  <c r="AD722" i="2"/>
  <c r="AD724" i="2"/>
  <c r="AD726" i="2"/>
  <c r="AD728" i="2"/>
  <c r="AD730" i="2"/>
  <c r="AD732" i="2"/>
  <c r="AD734" i="2"/>
  <c r="AD736" i="2"/>
  <c r="AD738" i="2"/>
  <c r="AD740" i="2"/>
  <c r="AD742" i="2"/>
  <c r="AD744" i="2"/>
  <c r="AD745" i="2"/>
  <c r="AD747" i="2"/>
  <c r="AD748" i="2"/>
  <c r="AD750" i="2"/>
  <c r="AD751" i="2"/>
  <c r="AD753" i="2"/>
  <c r="AD755" i="2"/>
  <c r="AD757" i="2"/>
  <c r="AD759" i="2"/>
  <c r="AD761" i="2"/>
  <c r="AD763" i="2"/>
  <c r="AD765" i="2"/>
  <c r="AD767" i="2"/>
  <c r="AD769" i="2"/>
  <c r="AD771" i="2"/>
  <c r="AD773" i="2"/>
  <c r="AD775" i="2"/>
  <c r="AD777" i="2"/>
  <c r="AD779" i="2"/>
  <c r="AD781" i="2"/>
  <c r="AD783" i="2"/>
  <c r="AD785" i="2"/>
  <c r="AD787" i="2"/>
  <c r="AD789" i="2"/>
  <c r="AD791" i="2"/>
  <c r="AD793" i="2"/>
  <c r="AD795" i="2"/>
  <c r="AD797" i="2"/>
  <c r="AD799" i="2"/>
  <c r="AD804" i="2"/>
  <c r="AD806" i="2"/>
  <c r="AD808" i="2"/>
  <c r="AD810" i="2"/>
  <c r="AD812" i="2"/>
  <c r="AD814" i="2"/>
  <c r="AD816" i="2"/>
  <c r="AD818" i="2"/>
  <c r="AD820" i="2"/>
  <c r="AD822" i="2"/>
  <c r="AD824" i="2"/>
  <c r="AD826" i="2"/>
  <c r="AD828" i="2"/>
  <c r="AD830" i="2"/>
  <c r="AD832" i="2"/>
  <c r="AD833" i="2"/>
  <c r="AD834" i="2"/>
  <c r="AD835" i="2"/>
  <c r="AD836" i="2"/>
  <c r="AD837" i="2"/>
  <c r="AD838" i="2"/>
  <c r="AD840" i="2"/>
  <c r="AD842" i="2"/>
  <c r="AD844" i="2"/>
  <c r="AD846" i="2"/>
  <c r="AD848" i="2"/>
  <c r="AD850" i="2"/>
  <c r="AD852" i="2"/>
  <c r="AD854" i="2"/>
  <c r="AD856" i="2"/>
  <c r="AD858" i="2"/>
  <c r="AD860" i="2"/>
  <c r="AD862" i="2"/>
  <c r="AD864" i="2"/>
  <c r="AD866" i="2"/>
  <c r="AD868" i="2"/>
  <c r="AD870" i="2"/>
  <c r="AD872" i="2"/>
  <c r="AD874" i="2"/>
  <c r="AD876" i="2"/>
  <c r="AD878" i="2"/>
  <c r="AD880" i="2"/>
  <c r="AD882" i="2"/>
  <c r="AD884" i="2"/>
  <c r="AD886" i="2"/>
  <c r="AD888" i="2"/>
  <c r="AD890" i="2"/>
  <c r="AD892" i="2"/>
  <c r="AD894" i="2"/>
  <c r="AD896" i="2"/>
  <c r="AD898" i="2"/>
  <c r="AD900" i="2"/>
  <c r="AD902" i="2"/>
  <c r="AD904" i="2"/>
  <c r="AD906" i="2"/>
  <c r="AD908" i="2"/>
  <c r="AD910" i="2"/>
  <c r="AD912" i="2"/>
  <c r="AD914" i="2"/>
  <c r="AD916" i="2"/>
  <c r="AD918" i="2"/>
  <c r="AD920" i="2"/>
  <c r="AD922" i="2"/>
  <c r="AD924" i="2"/>
  <c r="AD926" i="2"/>
  <c r="AD928" i="2"/>
  <c r="AD929" i="2"/>
  <c r="AD931" i="2"/>
  <c r="AD932" i="2"/>
  <c r="AD934" i="2"/>
  <c r="AD935" i="2"/>
  <c r="AD937" i="2"/>
  <c r="AD939" i="2"/>
  <c r="AD941" i="2"/>
  <c r="AD943" i="2"/>
  <c r="AD945" i="2"/>
  <c r="AD947" i="2"/>
  <c r="AD949" i="2"/>
  <c r="AD951" i="2"/>
  <c r="AD953" i="2"/>
  <c r="AD955" i="2"/>
  <c r="AD957" i="2"/>
  <c r="AD959" i="2"/>
  <c r="AD961" i="2"/>
  <c r="AD963" i="2"/>
  <c r="AD965" i="2"/>
  <c r="AD967" i="2"/>
  <c r="AD969" i="2"/>
  <c r="AD971" i="2"/>
  <c r="AD973" i="2"/>
  <c r="AD975" i="2"/>
  <c r="AD977" i="2"/>
  <c r="AD979" i="2"/>
  <c r="AD981" i="2"/>
  <c r="AD983" i="2"/>
  <c r="AD985" i="2"/>
  <c r="AD987" i="2"/>
  <c r="AD989" i="2"/>
  <c r="AD991" i="2"/>
  <c r="AD993" i="2"/>
  <c r="AD995" i="2"/>
  <c r="AD997" i="2"/>
  <c r="AD999" i="2"/>
  <c r="AD1001" i="2"/>
  <c r="AD1003" i="2"/>
  <c r="AD1005" i="2"/>
  <c r="AD1007" i="2"/>
  <c r="AD1009" i="2"/>
  <c r="AD1011" i="2"/>
  <c r="AD1013" i="2"/>
  <c r="AD1015" i="2"/>
  <c r="AD1017" i="2"/>
  <c r="AD1019" i="2"/>
  <c r="AD1021" i="2"/>
  <c r="AD1023" i="2"/>
  <c r="AD1025" i="2"/>
  <c r="AD1027" i="2"/>
  <c r="AD1029" i="2"/>
  <c r="AD1031" i="2"/>
  <c r="AD1033" i="2"/>
  <c r="AD1035" i="2"/>
  <c r="AD1037" i="2"/>
  <c r="AD1039" i="2"/>
  <c r="AD1040" i="2"/>
  <c r="AD1041" i="2"/>
  <c r="AD1042" i="2"/>
  <c r="AD1043" i="2"/>
  <c r="AD1044" i="2"/>
  <c r="AD1045" i="2"/>
  <c r="AD1047" i="2"/>
  <c r="AD1049" i="2"/>
  <c r="AD1051" i="2"/>
  <c r="AD1053" i="2"/>
  <c r="AD1055" i="2"/>
  <c r="AD1057" i="2"/>
  <c r="AD1059" i="2"/>
  <c r="AD1061" i="2"/>
  <c r="AD1063" i="2"/>
  <c r="AD1065" i="2"/>
  <c r="AD1067" i="2"/>
  <c r="AD1069" i="2"/>
  <c r="AD1071" i="2"/>
  <c r="AD1073" i="2"/>
  <c r="AD1075" i="2"/>
  <c r="AD1077" i="2"/>
  <c r="AD1079" i="2"/>
  <c r="AD1081" i="2"/>
  <c r="AD1082" i="2"/>
  <c r="AD1083" i="2"/>
  <c r="AD1084" i="2"/>
  <c r="AD1086" i="2"/>
  <c r="AD1088" i="2"/>
  <c r="AD1090" i="2"/>
  <c r="AD1092" i="2"/>
  <c r="AD1094" i="2"/>
  <c r="AD1096" i="2"/>
  <c r="AD1098" i="2"/>
  <c r="AD1100" i="2"/>
  <c r="AD1102" i="2"/>
  <c r="AD1103" i="2"/>
  <c r="AD1104" i="2"/>
  <c r="AD1105" i="2"/>
  <c r="AD1107" i="2"/>
  <c r="AD1109" i="2"/>
  <c r="AD1111" i="2"/>
  <c r="AD1113" i="2"/>
  <c r="AD1115" i="2"/>
  <c r="AD1117" i="2"/>
  <c r="AD1119" i="2"/>
  <c r="AD1121" i="2"/>
  <c r="AD1123" i="2"/>
  <c r="AD1124" i="2"/>
  <c r="AD1125" i="2"/>
  <c r="AD1126" i="2"/>
  <c r="AD1128" i="2"/>
  <c r="AD1130" i="2"/>
  <c r="AD1132" i="2"/>
  <c r="AD1133" i="2"/>
  <c r="AD1134" i="2"/>
  <c r="AD1135" i="2"/>
  <c r="AD1136" i="2"/>
  <c r="AD1137" i="2"/>
  <c r="AD1138" i="2"/>
  <c r="AD1140" i="2"/>
  <c r="AD1142" i="2"/>
  <c r="AD1144" i="2"/>
  <c r="AD1146" i="2"/>
  <c r="AD1148" i="2"/>
  <c r="AD1150" i="2"/>
  <c r="AD1152" i="2"/>
  <c r="AD1154" i="2"/>
  <c r="AD1156" i="2"/>
  <c r="AD1158" i="2"/>
  <c r="AD1160" i="2"/>
  <c r="AD1162" i="2"/>
  <c r="AD1164" i="2"/>
  <c r="AD1166" i="2"/>
  <c r="AD1168" i="2"/>
  <c r="AD1170" i="2"/>
  <c r="AD1172" i="2"/>
  <c r="AD1174" i="2"/>
  <c r="AD1176" i="2"/>
  <c r="AD1178" i="2"/>
  <c r="AD1179" i="2"/>
  <c r="AD1180" i="2"/>
  <c r="AD1181" i="2"/>
  <c r="AD1182" i="2"/>
  <c r="AD1183" i="2"/>
  <c r="AD1184" i="2"/>
  <c r="AD1185" i="2"/>
  <c r="AD1186" i="2"/>
  <c r="AD1187" i="2"/>
  <c r="AD1188" i="2"/>
  <c r="AD1189" i="2"/>
  <c r="AD1190" i="2"/>
  <c r="AD1191" i="2"/>
  <c r="AD1192" i="2"/>
  <c r="AD1193" i="2"/>
  <c r="AD1194" i="2"/>
  <c r="AD1195" i="2"/>
  <c r="AD1196" i="2"/>
  <c r="AD1197" i="2"/>
  <c r="AD1198" i="2"/>
  <c r="AD1199" i="2"/>
  <c r="AD1200" i="2"/>
  <c r="AD1201" i="2"/>
  <c r="AD1202" i="2"/>
  <c r="AD1203" i="2"/>
  <c r="AD1204" i="2"/>
  <c r="AD1205" i="2"/>
  <c r="AD1206" i="2"/>
  <c r="AD1207" i="2"/>
  <c r="AD1208" i="2"/>
  <c r="AD1209" i="2"/>
  <c r="AD1210" i="2"/>
  <c r="AD1211" i="2"/>
  <c r="AD1212" i="2"/>
  <c r="AD1213" i="2"/>
  <c r="AD1214" i="2"/>
  <c r="AD1215" i="2"/>
  <c r="AD1216" i="2"/>
  <c r="AD1217" i="2"/>
  <c r="AD1218" i="2"/>
  <c r="AD1219" i="2"/>
  <c r="AD1220" i="2"/>
  <c r="AD1221" i="2"/>
  <c r="AD1222" i="2"/>
  <c r="AD1223" i="2"/>
  <c r="AD1224" i="2"/>
  <c r="AD1225" i="2"/>
  <c r="AD1226" i="2"/>
  <c r="AD1227" i="2"/>
  <c r="AD1228" i="2"/>
  <c r="AD1229" i="2"/>
  <c r="AD1230" i="2"/>
  <c r="AD1231" i="2"/>
  <c r="AD1232" i="2"/>
  <c r="AD1233" i="2"/>
  <c r="AD1234" i="2"/>
  <c r="AD1235" i="2"/>
  <c r="AD1236" i="2"/>
  <c r="AD1237" i="2"/>
  <c r="AD1238" i="2"/>
  <c r="AD1239" i="2"/>
  <c r="AD1240" i="2"/>
  <c r="AD1241" i="2"/>
  <c r="AD1242" i="2"/>
  <c r="AD1243" i="2"/>
  <c r="AD1244" i="2"/>
  <c r="AD1245" i="2"/>
  <c r="AD1246" i="2"/>
  <c r="AD1247" i="2"/>
  <c r="AD1248" i="2"/>
  <c r="AD1249" i="2"/>
  <c r="AD1250" i="2"/>
  <c r="AD1251" i="2"/>
  <c r="AD1252" i="2"/>
  <c r="AD1253" i="2"/>
  <c r="AD1254" i="2"/>
  <c r="AD1255" i="2"/>
  <c r="AD1256" i="2"/>
  <c r="AD1257" i="2"/>
  <c r="AD1258" i="2"/>
  <c r="AD1259" i="2"/>
  <c r="AD1260" i="2"/>
  <c r="AD1261" i="2"/>
  <c r="AD1262" i="2"/>
  <c r="AD1263" i="2"/>
  <c r="AD1264" i="2"/>
  <c r="AD1265" i="2"/>
  <c r="AD1266" i="2"/>
  <c r="AD1267" i="2"/>
  <c r="AD1268" i="2"/>
  <c r="AD1269" i="2"/>
  <c r="AD1270" i="2"/>
  <c r="AD1271" i="2"/>
  <c r="AD1272" i="2"/>
  <c r="AD1273" i="2"/>
  <c r="AD1274" i="2"/>
  <c r="AD1275" i="2"/>
  <c r="AD1276" i="2"/>
  <c r="AD1277" i="2"/>
  <c r="AD1278" i="2"/>
  <c r="AD1279" i="2"/>
  <c r="AD1280" i="2"/>
  <c r="AD1281" i="2"/>
  <c r="AD1282" i="2"/>
  <c r="AD1283" i="2"/>
  <c r="AD1284" i="2"/>
  <c r="AD1285" i="2"/>
  <c r="AD1286" i="2"/>
  <c r="AD1287" i="2"/>
  <c r="AD1288" i="2"/>
  <c r="AD1289" i="2"/>
  <c r="AD1290" i="2"/>
  <c r="AD1291" i="2"/>
  <c r="AD1292" i="2"/>
  <c r="AD1293" i="2"/>
  <c r="AD1294" i="2"/>
  <c r="AD1295" i="2"/>
  <c r="AD1296" i="2"/>
  <c r="AD1297" i="2"/>
  <c r="AD1298" i="2"/>
  <c r="AD1299" i="2"/>
  <c r="AD1300" i="2"/>
  <c r="AD1301" i="2"/>
  <c r="AD1302" i="2"/>
  <c r="AD1303" i="2"/>
  <c r="AD1304" i="2"/>
  <c r="AD1305" i="2"/>
  <c r="AD1306" i="2"/>
  <c r="AD1307" i="2"/>
  <c r="AD1308" i="2"/>
  <c r="AD1309" i="2"/>
  <c r="AD1310" i="2"/>
  <c r="AD1311" i="2"/>
  <c r="AD1312" i="2"/>
  <c r="AD1313" i="2"/>
  <c r="AD1314" i="2"/>
  <c r="AD1315" i="2"/>
  <c r="AD1316" i="2"/>
  <c r="AD1317" i="2"/>
  <c r="AD1318" i="2"/>
  <c r="AD1319" i="2"/>
  <c r="AD1320" i="2"/>
  <c r="AD1321" i="2"/>
  <c r="AD1322" i="2"/>
  <c r="AD1323" i="2"/>
  <c r="AD1324" i="2"/>
  <c r="AD1325" i="2"/>
  <c r="AD1326" i="2"/>
  <c r="AD1327" i="2"/>
  <c r="AD1328" i="2"/>
  <c r="AD1329" i="2"/>
  <c r="AD1330" i="2"/>
  <c r="AD1331" i="2"/>
  <c r="AD1332" i="2"/>
  <c r="AD1333" i="2"/>
  <c r="AD1334" i="2"/>
  <c r="AD1335" i="2"/>
  <c r="AD1336" i="2"/>
  <c r="AD1337" i="2"/>
  <c r="AD1338" i="2"/>
  <c r="AD1339" i="2"/>
  <c r="AD1340" i="2"/>
  <c r="AD1341" i="2"/>
  <c r="AD1342" i="2"/>
  <c r="AD1343" i="2"/>
  <c r="AD1344" i="2"/>
  <c r="AD1345" i="2"/>
  <c r="AD1346" i="2"/>
  <c r="AD1347" i="2"/>
  <c r="AD1348" i="2"/>
  <c r="AD1349" i="2"/>
  <c r="AD1350" i="2"/>
  <c r="AD1351" i="2"/>
  <c r="AD1352" i="2"/>
  <c r="AD1353" i="2"/>
  <c r="AD1354" i="2"/>
  <c r="AD1355" i="2"/>
  <c r="AD1356" i="2"/>
  <c r="AD1357" i="2"/>
  <c r="AD1358" i="2"/>
  <c r="AD1359" i="2"/>
  <c r="AD1360" i="2"/>
  <c r="AD1361" i="2"/>
  <c r="AD1362" i="2"/>
  <c r="AD1363" i="2"/>
  <c r="AD1364" i="2"/>
  <c r="AD1365" i="2"/>
  <c r="AD1366" i="2"/>
  <c r="AD1367" i="2"/>
  <c r="AD1368" i="2"/>
  <c r="AD1369" i="2"/>
  <c r="AD1370" i="2"/>
  <c r="AD1371" i="2"/>
  <c r="AD1372" i="2"/>
  <c r="AD1373" i="2"/>
  <c r="AD1374" i="2"/>
  <c r="AD1375" i="2"/>
  <c r="AD1376" i="2"/>
  <c r="AD1377" i="2"/>
  <c r="AD1378" i="2"/>
  <c r="AD1379" i="2"/>
  <c r="AD1380" i="2"/>
  <c r="AD1381" i="2"/>
  <c r="AD1382" i="2"/>
  <c r="AD1383" i="2"/>
  <c r="AD1384" i="2"/>
  <c r="AD1385" i="2"/>
  <c r="AD1386" i="2"/>
  <c r="AD1387" i="2"/>
  <c r="AD1388" i="2"/>
  <c r="AD1389" i="2"/>
  <c r="AD1390" i="2"/>
  <c r="AD1391" i="2"/>
  <c r="AD1392" i="2"/>
  <c r="AD1393" i="2"/>
  <c r="AD1394" i="2"/>
  <c r="AD1395" i="2"/>
  <c r="AD1396" i="2"/>
  <c r="AD1397" i="2"/>
  <c r="AD1398" i="2"/>
  <c r="AD1399" i="2"/>
  <c r="AD1400" i="2"/>
  <c r="AD1401" i="2"/>
  <c r="AD1402" i="2"/>
  <c r="AD1403" i="2"/>
  <c r="AD1404" i="2"/>
  <c r="AD1405" i="2"/>
  <c r="AD1406" i="2"/>
  <c r="AD1407" i="2"/>
  <c r="AD1408" i="2"/>
  <c r="AD1409" i="2"/>
  <c r="AD1410" i="2"/>
  <c r="AD1411" i="2"/>
  <c r="AD1412" i="2"/>
  <c r="AD1413" i="2"/>
  <c r="AD1414" i="2"/>
  <c r="AD1415" i="2"/>
  <c r="AD1416" i="2"/>
  <c r="AD1417" i="2"/>
  <c r="AD1418" i="2"/>
  <c r="AD1419" i="2"/>
  <c r="AD1420" i="2"/>
  <c r="AD1421" i="2"/>
  <c r="AD1422" i="2"/>
  <c r="AD1423" i="2"/>
  <c r="AD1424" i="2"/>
  <c r="AD1425" i="2"/>
  <c r="AD1426" i="2"/>
  <c r="AD1427" i="2"/>
  <c r="AD1428" i="2"/>
  <c r="AD1429" i="2"/>
  <c r="AD1430" i="2"/>
  <c r="AD1431" i="2"/>
  <c r="AD1432" i="2"/>
  <c r="AD1433" i="2"/>
  <c r="AD1434" i="2"/>
  <c r="AD1435" i="2"/>
  <c r="AD1436" i="2"/>
  <c r="AD1437" i="2"/>
  <c r="AD1438" i="2"/>
  <c r="AD1439" i="2"/>
  <c r="AD1440" i="2"/>
  <c r="AD1441" i="2"/>
  <c r="AD1442" i="2"/>
  <c r="AD1443" i="2"/>
  <c r="AD1444" i="2"/>
  <c r="AD1445" i="2"/>
  <c r="AD1446" i="2"/>
  <c r="AD1447" i="2"/>
  <c r="AD1448" i="2"/>
  <c r="AD1449" i="2"/>
  <c r="AD1450" i="2"/>
  <c r="AD1451" i="2"/>
  <c r="AD1452" i="2"/>
  <c r="AD1453" i="2"/>
  <c r="AD1454" i="2"/>
  <c r="AD1455" i="2"/>
  <c r="AD1456" i="2"/>
  <c r="AD1457" i="2"/>
  <c r="AD1458" i="2"/>
  <c r="AD1459" i="2"/>
  <c r="AD1460" i="2"/>
  <c r="AD1461" i="2"/>
  <c r="AD1462" i="2"/>
  <c r="AD1463" i="2"/>
  <c r="AD1464" i="2"/>
  <c r="AD1465" i="2"/>
  <c r="AD1466" i="2"/>
  <c r="AD1467" i="2"/>
  <c r="AD1468" i="2"/>
  <c r="AD1469" i="2"/>
  <c r="AD1470" i="2"/>
  <c r="AD1471" i="2"/>
  <c r="AD1472" i="2"/>
  <c r="AD1473" i="2"/>
  <c r="AD1474" i="2"/>
  <c r="AD1475" i="2"/>
  <c r="AD1476" i="2"/>
  <c r="AD1477" i="2"/>
  <c r="AD1478" i="2"/>
  <c r="AD1479" i="2"/>
  <c r="AD1480" i="2"/>
  <c r="AD1481" i="2"/>
  <c r="AD1482" i="2"/>
  <c r="AD1483" i="2"/>
  <c r="AD1484" i="2"/>
  <c r="AD1485" i="2"/>
  <c r="AD1486" i="2"/>
  <c r="AD1487" i="2"/>
  <c r="AD1488" i="2"/>
  <c r="AD1489" i="2"/>
  <c r="AD1490" i="2"/>
  <c r="AD1491" i="2"/>
  <c r="AD1492" i="2"/>
  <c r="AD1493" i="2"/>
  <c r="AD1494" i="2"/>
  <c r="AD1495" i="2"/>
  <c r="AD1496" i="2"/>
  <c r="AD1497" i="2"/>
  <c r="AD1498" i="2"/>
  <c r="AD1499" i="2"/>
  <c r="AD1500" i="2"/>
  <c r="AD1501" i="2"/>
  <c r="AD1502" i="2"/>
  <c r="AD1503" i="2"/>
  <c r="AD1504" i="2"/>
  <c r="AD1505" i="2"/>
  <c r="AD1506" i="2"/>
  <c r="AD1507" i="2"/>
  <c r="AD1508" i="2"/>
  <c r="AD1509" i="2"/>
  <c r="AD1510" i="2"/>
  <c r="AD1511" i="2"/>
  <c r="AD1512" i="2"/>
  <c r="AD1513" i="2"/>
  <c r="AD1514" i="2"/>
  <c r="AD1515" i="2"/>
  <c r="AD1516" i="2"/>
  <c r="AD1517" i="2"/>
  <c r="AD1518" i="2"/>
  <c r="AD1519" i="2"/>
  <c r="AD1520" i="2"/>
  <c r="AD1521" i="2"/>
  <c r="AD1522" i="2"/>
  <c r="AD1523" i="2"/>
  <c r="AD1524" i="2"/>
  <c r="AD1525" i="2"/>
  <c r="AD1526" i="2"/>
  <c r="AD1527" i="2"/>
  <c r="AD1528" i="2"/>
  <c r="AD1529" i="2"/>
  <c r="AD1530" i="2"/>
  <c r="AD1531" i="2"/>
  <c r="AD1532" i="2"/>
  <c r="AD1533" i="2"/>
  <c r="AD1534" i="2"/>
  <c r="AD1535" i="2"/>
  <c r="AD1536" i="2"/>
  <c r="AD1537" i="2"/>
  <c r="AD1538" i="2"/>
  <c r="AD1539" i="2"/>
  <c r="AD1540" i="2"/>
  <c r="AD1541" i="2"/>
  <c r="AD1542" i="2"/>
  <c r="AD1543" i="2"/>
  <c r="AD1544" i="2"/>
  <c r="AD1545" i="2"/>
  <c r="AD1546" i="2"/>
  <c r="AD1547" i="2"/>
  <c r="AD1548" i="2"/>
  <c r="AD1549" i="2"/>
  <c r="AD1550" i="2"/>
  <c r="AD1551" i="2"/>
  <c r="AD1552" i="2"/>
  <c r="AD1553" i="2"/>
  <c r="AD1554" i="2"/>
  <c r="AD1555" i="2"/>
  <c r="AD1556" i="2"/>
  <c r="AD1557" i="2"/>
  <c r="AD1558" i="2"/>
  <c r="AD1559" i="2"/>
  <c r="AD1560" i="2"/>
  <c r="AD1561" i="2"/>
  <c r="AD1562" i="2"/>
  <c r="AD1563" i="2"/>
  <c r="AD1564" i="2"/>
  <c r="AD1565" i="2"/>
  <c r="AD1566" i="2"/>
  <c r="AD1567" i="2"/>
  <c r="AD1568" i="2"/>
  <c r="AD1569" i="2"/>
  <c r="AD1570" i="2"/>
  <c r="AD1571" i="2"/>
  <c r="AD1572" i="2"/>
  <c r="AD1573" i="2"/>
  <c r="AD1574" i="2"/>
  <c r="AD1575" i="2"/>
  <c r="AD1576" i="2"/>
  <c r="AD1577" i="2"/>
  <c r="AD1578" i="2"/>
  <c r="AD1579" i="2"/>
  <c r="AD1580" i="2"/>
  <c r="AD1581" i="2"/>
  <c r="AD1582" i="2"/>
  <c r="AD1583" i="2"/>
  <c r="AD1584" i="2"/>
  <c r="AD1585" i="2"/>
  <c r="AD1586" i="2"/>
  <c r="AD1587" i="2"/>
  <c r="AD1588" i="2"/>
  <c r="AD1589" i="2"/>
  <c r="AD1590" i="2"/>
  <c r="AD1591" i="2"/>
  <c r="AD1592" i="2"/>
  <c r="AD1593" i="2"/>
  <c r="AD1594" i="2"/>
  <c r="AD1595" i="2"/>
  <c r="AD1598" i="2"/>
  <c r="AD1600" i="2"/>
  <c r="AD1601" i="2"/>
  <c r="AD1604" i="2"/>
  <c r="AD1606" i="2"/>
  <c r="AD1608" i="2"/>
  <c r="AD1610" i="2"/>
  <c r="AD1612" i="2"/>
  <c r="AD1613" i="2"/>
  <c r="AD1616" i="2"/>
  <c r="AD1618" i="2"/>
  <c r="AD1619" i="2"/>
  <c r="AD1622" i="2"/>
  <c r="AD1624" i="2"/>
  <c r="AD1625" i="2"/>
  <c r="AD1628" i="2"/>
  <c r="AD1630" i="2"/>
  <c r="AD1632" i="2"/>
  <c r="AD1634" i="2"/>
  <c r="AD1636" i="2"/>
  <c r="AD1638" i="2"/>
  <c r="AD1640" i="2"/>
  <c r="AD1642" i="2"/>
  <c r="AD1643" i="2"/>
  <c r="AD1646" i="2"/>
  <c r="AD1648" i="2"/>
  <c r="AD1650" i="2"/>
  <c r="AD1652" i="2"/>
  <c r="AD1654" i="2"/>
  <c r="AD1655" i="2"/>
  <c r="AD1658" i="2"/>
  <c r="AD1660" i="2"/>
  <c r="AD1662" i="2"/>
  <c r="AD1665" i="2"/>
  <c r="AD1667" i="2"/>
  <c r="AD1669" i="2"/>
  <c r="AD1671" i="2"/>
  <c r="AD1673" i="2"/>
  <c r="AD1675" i="2"/>
  <c r="AD1677" i="2"/>
  <c r="AD1679" i="2"/>
  <c r="AD1681" i="2"/>
  <c r="AD1683" i="2"/>
  <c r="AD1685" i="2"/>
  <c r="AD1686" i="2"/>
  <c r="AD1689" i="2"/>
  <c r="AD1691" i="2"/>
  <c r="AD1692" i="2"/>
  <c r="AD1695" i="2"/>
  <c r="AD1697" i="2"/>
  <c r="AD1698" i="2"/>
  <c r="AD1701" i="2"/>
  <c r="AD1703" i="2"/>
  <c r="AD1704" i="2"/>
  <c r="AD1707" i="2"/>
  <c r="AD1709" i="2"/>
  <c r="AD1710" i="2"/>
  <c r="AD1713" i="2"/>
  <c r="AD1715" i="2"/>
  <c r="AD1717" i="2"/>
  <c r="AD1719" i="2"/>
  <c r="AD1721" i="2"/>
  <c r="AD1722" i="2"/>
  <c r="AD1724" i="2"/>
  <c r="AD1726" i="2"/>
  <c r="AI2" i="2"/>
  <c r="AI3" i="2"/>
  <c r="AI4" i="2"/>
  <c r="AI5" i="2"/>
  <c r="AI7" i="2"/>
  <c r="AI9" i="2"/>
  <c r="AI11" i="2"/>
  <c r="AI12" i="2"/>
  <c r="AI13" i="2"/>
  <c r="AI14" i="2"/>
  <c r="AI16" i="2"/>
  <c r="AI18" i="2"/>
  <c r="AI20" i="2"/>
  <c r="AI21" i="2"/>
  <c r="AI23" i="2"/>
  <c r="AI25" i="2"/>
  <c r="AI27" i="2"/>
  <c r="AI29" i="2"/>
  <c r="AI31" i="2"/>
  <c r="AI33" i="2"/>
  <c r="AI35" i="2"/>
  <c r="AI37" i="2"/>
  <c r="AI39" i="2"/>
  <c r="AI41" i="2"/>
  <c r="AI43" i="2"/>
  <c r="AI45" i="2"/>
  <c r="AI46" i="2"/>
  <c r="AI47" i="2"/>
  <c r="AI48" i="2"/>
  <c r="AI49" i="2"/>
  <c r="AI50" i="2"/>
  <c r="AI51" i="2"/>
  <c r="AI53" i="2"/>
  <c r="AI55" i="2"/>
  <c r="AI57" i="2"/>
  <c r="AI59" i="2"/>
  <c r="AI61" i="2"/>
  <c r="AI63" i="2"/>
  <c r="AI65" i="2"/>
  <c r="AI67" i="2"/>
  <c r="AI69" i="2"/>
  <c r="AI71" i="2"/>
  <c r="AI73" i="2"/>
  <c r="AI75" i="2"/>
  <c r="AI77" i="2"/>
  <c r="AI79" i="2"/>
  <c r="AI81" i="2"/>
  <c r="AI83" i="2"/>
  <c r="AI85" i="2"/>
  <c r="AI86" i="2"/>
  <c r="AI87" i="2"/>
  <c r="AI88" i="2"/>
  <c r="AI90" i="2"/>
  <c r="AI92" i="2"/>
  <c r="AI94" i="2"/>
  <c r="AI96" i="2"/>
  <c r="AI98" i="2"/>
  <c r="AI100" i="2"/>
  <c r="AI101" i="2"/>
  <c r="AI102" i="2"/>
  <c r="AI103" i="2"/>
  <c r="AI105" i="2"/>
  <c r="AI107" i="2"/>
  <c r="AI109" i="2"/>
  <c r="AI111" i="2"/>
  <c r="AI113" i="2"/>
  <c r="AI115" i="2"/>
  <c r="AI117" i="2"/>
  <c r="AI119" i="2"/>
  <c r="AI121" i="2"/>
  <c r="AI123" i="2"/>
  <c r="AI125" i="2"/>
  <c r="AI127" i="2"/>
  <c r="AI129" i="2"/>
  <c r="AI131" i="2"/>
  <c r="AI133" i="2"/>
  <c r="AI135" i="2"/>
  <c r="AI137" i="2"/>
  <c r="AI139" i="2"/>
  <c r="AI141" i="2"/>
  <c r="AI143" i="2"/>
  <c r="AI145" i="2"/>
  <c r="AI147" i="2"/>
  <c r="AI149" i="2"/>
  <c r="AI151" i="2"/>
  <c r="AI153" i="2"/>
  <c r="AI155" i="2"/>
  <c r="AI157" i="2"/>
  <c r="AI159" i="2"/>
  <c r="AI161" i="2"/>
  <c r="AI163" i="2"/>
  <c r="AI165" i="2"/>
  <c r="AI166" i="2"/>
  <c r="AI168" i="2"/>
  <c r="AI169" i="2"/>
  <c r="AI171" i="2"/>
  <c r="AI172" i="2"/>
  <c r="AI174" i="2"/>
  <c r="AI176" i="2"/>
  <c r="AI178" i="2"/>
  <c r="AI180" i="2"/>
  <c r="AI182" i="2"/>
  <c r="AI184" i="2"/>
  <c r="AI186" i="2"/>
  <c r="AI188" i="2"/>
  <c r="AI190" i="2"/>
  <c r="AI192" i="2"/>
  <c r="AI194" i="2"/>
  <c r="AI196" i="2"/>
  <c r="AI197" i="2"/>
  <c r="AI198" i="2"/>
  <c r="AI199" i="2"/>
  <c r="AI201" i="2"/>
  <c r="AI203" i="2"/>
  <c r="AI205" i="2"/>
  <c r="AI207" i="2"/>
  <c r="AI209" i="2"/>
  <c r="AI211" i="2"/>
  <c r="AI213" i="2"/>
  <c r="AI215" i="2"/>
  <c r="AI217" i="2"/>
  <c r="AI219" i="2"/>
  <c r="AI221" i="2"/>
  <c r="AI223" i="2"/>
  <c r="AI225" i="2"/>
  <c r="AI227" i="2"/>
  <c r="AI229" i="2"/>
  <c r="AI231" i="2"/>
  <c r="AI233" i="2"/>
  <c r="AI235" i="2"/>
  <c r="AI237" i="2"/>
  <c r="AI239" i="2"/>
  <c r="AI240" i="2"/>
  <c r="AI241" i="2"/>
  <c r="AI242" i="2"/>
  <c r="AI243" i="2"/>
  <c r="AI244" i="2"/>
  <c r="AI246" i="2"/>
  <c r="AI248" i="2"/>
  <c r="AI249" i="2"/>
  <c r="AI251" i="2"/>
  <c r="AI253" i="2"/>
  <c r="AI255" i="2"/>
  <c r="AI257" i="2"/>
  <c r="AI259" i="2"/>
  <c r="AI261" i="2"/>
  <c r="AI263" i="2"/>
  <c r="AI264" i="2"/>
  <c r="AI266" i="2"/>
  <c r="AI268" i="2"/>
  <c r="AI270" i="2"/>
  <c r="AI272" i="2"/>
  <c r="AI274" i="2"/>
  <c r="AI275" i="2"/>
  <c r="AI277" i="2"/>
  <c r="AI279" i="2"/>
  <c r="AI281" i="2"/>
  <c r="AI283" i="2"/>
  <c r="AI285" i="2"/>
  <c r="AI287" i="2"/>
  <c r="AI289" i="2"/>
  <c r="AI291" i="2"/>
  <c r="AI293" i="2"/>
  <c r="AI295" i="2"/>
  <c r="AI297" i="2"/>
  <c r="AI299" i="2"/>
  <c r="AI301" i="2"/>
  <c r="AI303" i="2"/>
  <c r="AI305" i="2"/>
  <c r="AI307" i="2"/>
  <c r="AI309" i="2"/>
  <c r="AI311" i="2"/>
  <c r="AI313" i="2"/>
  <c r="AI315" i="2"/>
  <c r="AI317" i="2"/>
  <c r="AI319" i="2"/>
  <c r="AI321" i="2"/>
  <c r="AI323" i="2"/>
  <c r="AI325" i="2"/>
  <c r="AI327" i="2"/>
  <c r="AI329" i="2"/>
  <c r="AI331" i="2"/>
  <c r="AI333" i="2"/>
  <c r="AI335" i="2"/>
  <c r="AI337" i="2"/>
  <c r="AI339" i="2"/>
  <c r="AI341" i="2"/>
  <c r="AI343" i="2"/>
  <c r="AI345" i="2"/>
  <c r="AI347" i="2"/>
  <c r="AI349" i="2"/>
  <c r="AI351" i="2"/>
  <c r="AI353" i="2"/>
  <c r="AI355" i="2"/>
  <c r="AI357" i="2"/>
  <c r="AI359" i="2"/>
  <c r="AI361" i="2"/>
  <c r="AI363" i="2"/>
  <c r="AI365" i="2"/>
  <c r="AI367" i="2"/>
  <c r="AI369" i="2"/>
  <c r="AI371" i="2"/>
  <c r="AI373" i="2"/>
  <c r="AI375" i="2"/>
  <c r="AI377" i="2"/>
  <c r="AI379" i="2"/>
  <c r="AI381" i="2"/>
  <c r="AI382" i="2"/>
  <c r="AI383" i="2"/>
  <c r="AI384" i="2"/>
  <c r="AI386" i="2"/>
  <c r="AI388" i="2"/>
  <c r="AI390" i="2"/>
  <c r="AI392" i="2"/>
  <c r="AI394" i="2"/>
  <c r="AI396" i="2"/>
  <c r="AI397" i="2"/>
  <c r="AI398" i="2"/>
  <c r="AI399" i="2"/>
  <c r="AI401" i="2"/>
  <c r="AI403" i="2"/>
  <c r="AI405" i="2"/>
  <c r="AI407" i="2"/>
  <c r="AI409" i="2"/>
  <c r="AI411" i="2"/>
  <c r="AI413" i="2"/>
  <c r="AI415" i="2"/>
  <c r="AI417" i="2"/>
  <c r="AI419" i="2"/>
  <c r="AI420" i="2"/>
  <c r="AI422" i="2"/>
  <c r="AI423" i="2"/>
  <c r="AI425" i="2"/>
  <c r="AI426" i="2"/>
  <c r="AI428" i="2"/>
  <c r="AI430" i="2"/>
  <c r="AI432" i="2"/>
  <c r="AI434" i="2"/>
  <c r="AI436" i="2"/>
  <c r="AI438" i="2"/>
  <c r="AI439" i="2"/>
  <c r="AI440" i="2"/>
  <c r="AI441" i="2"/>
  <c r="AI443" i="2"/>
  <c r="AI445" i="2"/>
  <c r="AI447" i="2"/>
  <c r="AI449" i="2"/>
  <c r="AI451" i="2"/>
  <c r="AI453" i="2"/>
  <c r="AI455" i="2"/>
  <c r="AI457" i="2"/>
  <c r="AI459" i="2"/>
  <c r="AI461" i="2"/>
  <c r="AI463" i="2"/>
  <c r="AI465" i="2"/>
  <c r="AI467" i="2"/>
  <c r="AI468" i="2"/>
  <c r="AI470" i="2"/>
  <c r="AI471" i="2"/>
  <c r="AI473" i="2"/>
  <c r="AI474" i="2"/>
  <c r="AI476" i="2"/>
  <c r="AI478" i="2"/>
  <c r="AI480" i="2"/>
  <c r="AI482" i="2"/>
  <c r="AI484" i="2"/>
  <c r="AI486" i="2"/>
  <c r="AI488" i="2"/>
  <c r="AI490" i="2"/>
  <c r="AI492" i="2"/>
  <c r="AI494" i="2"/>
  <c r="AI496" i="2"/>
  <c r="AI498" i="2"/>
  <c r="AI500" i="2"/>
  <c r="AI502" i="2"/>
  <c r="AI505" i="2"/>
  <c r="AI507" i="2"/>
  <c r="AI509" i="2"/>
  <c r="AI511" i="2"/>
  <c r="AI513" i="2"/>
  <c r="AI515" i="2"/>
  <c r="AI517" i="2"/>
  <c r="AI519" i="2"/>
  <c r="AI521" i="2"/>
  <c r="AI523" i="2"/>
  <c r="AI525" i="2"/>
  <c r="AI526" i="2"/>
  <c r="AI528" i="2"/>
  <c r="AI529" i="2"/>
  <c r="AI531" i="2"/>
  <c r="AI532" i="2"/>
  <c r="AI534" i="2"/>
  <c r="AI536" i="2"/>
  <c r="AI538" i="2"/>
  <c r="AI540" i="2"/>
  <c r="AI542" i="2"/>
  <c r="AI544" i="2"/>
  <c r="AI546" i="2"/>
  <c r="AI548" i="2"/>
  <c r="AI550" i="2"/>
  <c r="AI552" i="2"/>
  <c r="AI553" i="2"/>
  <c r="AI555" i="2"/>
  <c r="AI556" i="2"/>
  <c r="AI558" i="2"/>
  <c r="AI559" i="2"/>
  <c r="AI561" i="2"/>
  <c r="AI563" i="2"/>
  <c r="AI565" i="2"/>
  <c r="AI567" i="2"/>
  <c r="AI569" i="2"/>
  <c r="AI571" i="2"/>
  <c r="AI573" i="2"/>
  <c r="AI575" i="2"/>
  <c r="AI577" i="2"/>
  <c r="AI579" i="2"/>
  <c r="AI581" i="2"/>
  <c r="AI583" i="2"/>
  <c r="AI585" i="2"/>
  <c r="AI587" i="2"/>
  <c r="AI589" i="2"/>
  <c r="AI591" i="2"/>
  <c r="AI593" i="2"/>
  <c r="AI595" i="2"/>
  <c r="AI597" i="2"/>
  <c r="AI599" i="2"/>
  <c r="AI601" i="2"/>
  <c r="AI603" i="2"/>
  <c r="AI605" i="2"/>
  <c r="AI607" i="2"/>
  <c r="AI609" i="2"/>
  <c r="AI611" i="2"/>
  <c r="AI613" i="2"/>
  <c r="AI615" i="2"/>
  <c r="AI617" i="2"/>
  <c r="AI619" i="2"/>
  <c r="AI621" i="2"/>
  <c r="AI623" i="2"/>
  <c r="AI625" i="2"/>
  <c r="AI627" i="2"/>
  <c r="AI629" i="2"/>
  <c r="AI632" i="2"/>
  <c r="AI634" i="2"/>
  <c r="AI636" i="2"/>
  <c r="AI638" i="2"/>
  <c r="AI640" i="2"/>
  <c r="AI642" i="2"/>
  <c r="AI643" i="2"/>
  <c r="AI644" i="2"/>
  <c r="AI645" i="2"/>
  <c r="AI646" i="2"/>
  <c r="AI648" i="2"/>
  <c r="AI650" i="2"/>
  <c r="AI652" i="2"/>
  <c r="AI654" i="2"/>
  <c r="AI656" i="2"/>
  <c r="AI658" i="2"/>
  <c r="AI660" i="2"/>
  <c r="AI662" i="2"/>
  <c r="AI664" i="2"/>
  <c r="AI665" i="2"/>
  <c r="AI666" i="2"/>
  <c r="AI667" i="2"/>
  <c r="AI669" i="2"/>
  <c r="AI671" i="2"/>
  <c r="AI673" i="2"/>
  <c r="AI675" i="2"/>
  <c r="AI677" i="2"/>
  <c r="AI679" i="2"/>
  <c r="AI681" i="2"/>
  <c r="AI683" i="2"/>
  <c r="AI685" i="2"/>
  <c r="AI687" i="2"/>
  <c r="AI689" i="2"/>
  <c r="AI691" i="2"/>
  <c r="AI693" i="2"/>
  <c r="AI695" i="2"/>
  <c r="AI697" i="2"/>
  <c r="AI698" i="2"/>
  <c r="AI699" i="2"/>
  <c r="AI700" i="2"/>
  <c r="AI701" i="2"/>
  <c r="AI702" i="2"/>
  <c r="AI703" i="2"/>
  <c r="AI704" i="2"/>
  <c r="AI706" i="2"/>
  <c r="AI708" i="2"/>
  <c r="AI710" i="2"/>
  <c r="AI711" i="2"/>
  <c r="AI712" i="2"/>
  <c r="AI713" i="2"/>
  <c r="AI715" i="2"/>
  <c r="AI717" i="2"/>
  <c r="AI719" i="2"/>
  <c r="AI721" i="2"/>
  <c r="AI723" i="2"/>
  <c r="AI725" i="2"/>
  <c r="AI727" i="2"/>
  <c r="AI729" i="2"/>
  <c r="AI731" i="2"/>
  <c r="AI733" i="2"/>
  <c r="AI735" i="2"/>
  <c r="AI737" i="2"/>
  <c r="AI739" i="2"/>
  <c r="AI741" i="2"/>
  <c r="AI743" i="2"/>
  <c r="AI745" i="2"/>
  <c r="AI746" i="2"/>
  <c r="AI748" i="2"/>
  <c r="AI749" i="2"/>
  <c r="AI751" i="2"/>
  <c r="AI752" i="2"/>
  <c r="AI754" i="2"/>
  <c r="AI756" i="2"/>
  <c r="AI758" i="2"/>
  <c r="AI760" i="2"/>
  <c r="AI762" i="2"/>
  <c r="AI764" i="2"/>
  <c r="AI766" i="2"/>
  <c r="AI768" i="2"/>
  <c r="AI770" i="2"/>
  <c r="AI772" i="2"/>
  <c r="AI774" i="2"/>
  <c r="AI776" i="2"/>
  <c r="AI778" i="2"/>
  <c r="AI780" i="2"/>
  <c r="AI782" i="2"/>
  <c r="AI784" i="2"/>
  <c r="AI786" i="2"/>
  <c r="AI788" i="2"/>
  <c r="AI790" i="2"/>
  <c r="AI792" i="2"/>
  <c r="AI794" i="2"/>
  <c r="AI796" i="2"/>
  <c r="AI798" i="2"/>
  <c r="AI800" i="2"/>
  <c r="AI801" i="2"/>
  <c r="AI802" i="2"/>
  <c r="AI803" i="2"/>
  <c r="AI805" i="2"/>
  <c r="AI807" i="2"/>
  <c r="AI809" i="2"/>
  <c r="AI811" i="2"/>
  <c r="AI813" i="2"/>
  <c r="AI815" i="2"/>
  <c r="AI817" i="2"/>
  <c r="AI819" i="2"/>
  <c r="AI821" i="2"/>
  <c r="AI823" i="2"/>
  <c r="AI825" i="2"/>
  <c r="AI827" i="2"/>
  <c r="AI829" i="2"/>
  <c r="AI831" i="2"/>
  <c r="AI833" i="2"/>
  <c r="AI834" i="2"/>
  <c r="AI835" i="2"/>
  <c r="AI836" i="2"/>
  <c r="AI837" i="2"/>
  <c r="AI838" i="2"/>
  <c r="AI839" i="2"/>
  <c r="AI841" i="2"/>
  <c r="AI843" i="2"/>
  <c r="AI845" i="2"/>
  <c r="AI847" i="2"/>
  <c r="AI849" i="2"/>
  <c r="AI851" i="2"/>
  <c r="AI853" i="2"/>
  <c r="AI855" i="2"/>
  <c r="AI857" i="2"/>
  <c r="AI859" i="2"/>
  <c r="AI861" i="2"/>
  <c r="AI863" i="2"/>
  <c r="AI865" i="2"/>
  <c r="AI867" i="2"/>
  <c r="AI869" i="2"/>
  <c r="AI871" i="2"/>
  <c r="AI873" i="2"/>
  <c r="AI875" i="2"/>
  <c r="AI877" i="2"/>
  <c r="AI879" i="2"/>
  <c r="AI881" i="2"/>
  <c r="AI883" i="2"/>
  <c r="AI885" i="2"/>
  <c r="AI887" i="2"/>
  <c r="AI889" i="2"/>
  <c r="AI891" i="2"/>
  <c r="AI893" i="2"/>
  <c r="AI895" i="2"/>
  <c r="AI897" i="2"/>
  <c r="AI899" i="2"/>
  <c r="AI901" i="2"/>
  <c r="AI903" i="2"/>
  <c r="AI905" i="2"/>
  <c r="AI907" i="2"/>
  <c r="AI909" i="2"/>
  <c r="AI911" i="2"/>
  <c r="AI913" i="2"/>
  <c r="AI915" i="2"/>
  <c r="AI917" i="2"/>
  <c r="AI919" i="2"/>
  <c r="AI921" i="2"/>
  <c r="AI923" i="2"/>
  <c r="AI925" i="2"/>
  <c r="AI927" i="2"/>
  <c r="AI929" i="2"/>
  <c r="AI930" i="2"/>
  <c r="AI932" i="2"/>
  <c r="AI933" i="2"/>
  <c r="AI935" i="2"/>
  <c r="AI936" i="2"/>
  <c r="AI938" i="2"/>
  <c r="AI940" i="2"/>
  <c r="AI942" i="2"/>
  <c r="AI944" i="2"/>
  <c r="AI946" i="2"/>
  <c r="AI948" i="2"/>
  <c r="AI950" i="2"/>
  <c r="AI952" i="2"/>
  <c r="AI954" i="2"/>
  <c r="AI956" i="2"/>
  <c r="AI958" i="2"/>
  <c r="AI960" i="2"/>
  <c r="AI962" i="2"/>
  <c r="AI964" i="2"/>
  <c r="AI966" i="2"/>
  <c r="AI968" i="2"/>
  <c r="AI970" i="2"/>
  <c r="AI972" i="2"/>
  <c r="AI974" i="2"/>
  <c r="AI976" i="2"/>
  <c r="AI978" i="2"/>
  <c r="AI980" i="2"/>
  <c r="AI982" i="2"/>
  <c r="AI984" i="2"/>
  <c r="AI986" i="2"/>
  <c r="AI988" i="2"/>
  <c r="AI990" i="2"/>
  <c r="AI992" i="2"/>
  <c r="AI994" i="2"/>
  <c r="AI996" i="2"/>
  <c r="AI998" i="2"/>
  <c r="AI1000" i="2"/>
  <c r="AI1002" i="2"/>
  <c r="AI1004" i="2"/>
  <c r="AI1006" i="2"/>
  <c r="AI1008" i="2"/>
  <c r="AI1010" i="2"/>
  <c r="AI1012" i="2"/>
  <c r="AI1014" i="2"/>
  <c r="AI1016" i="2"/>
  <c r="AI1018" i="2"/>
  <c r="AI1020" i="2"/>
  <c r="AI1022" i="2"/>
  <c r="AI1024" i="2"/>
  <c r="AI1026" i="2"/>
  <c r="AI1028" i="2"/>
  <c r="AI1030" i="2"/>
  <c r="AI1032" i="2"/>
  <c r="AI1034" i="2"/>
  <c r="AI1036" i="2"/>
  <c r="AI1038" i="2"/>
  <c r="AI1040" i="2"/>
  <c r="AI1041" i="2"/>
  <c r="AI1042" i="2"/>
  <c r="AI1043" i="2"/>
  <c r="AI1044" i="2"/>
  <c r="AI1045" i="2"/>
  <c r="AI1046" i="2"/>
  <c r="AI1048" i="2"/>
  <c r="AI1050" i="2"/>
  <c r="AI1052" i="2"/>
  <c r="AI1054" i="2"/>
  <c r="AI1056" i="2"/>
  <c r="AI1058" i="2"/>
  <c r="AI1060" i="2"/>
  <c r="AI1062" i="2"/>
  <c r="AI1064" i="2"/>
  <c r="AI1066" i="2"/>
  <c r="AI1068" i="2"/>
  <c r="AI1070" i="2"/>
  <c r="AI1072" i="2"/>
  <c r="AI1074" i="2"/>
  <c r="AI1076" i="2"/>
  <c r="AI1078" i="2"/>
  <c r="AI1080" i="2"/>
  <c r="AI1082" i="2"/>
  <c r="AI1083" i="2"/>
  <c r="AI1084" i="2"/>
  <c r="AI1085" i="2"/>
  <c r="AI1087" i="2"/>
  <c r="AI1089" i="2"/>
  <c r="AI1091" i="2"/>
  <c r="AI1093" i="2"/>
  <c r="AI1095" i="2"/>
  <c r="AI1097" i="2"/>
  <c r="AI1099" i="2"/>
  <c r="AI1101" i="2"/>
  <c r="AI1103" i="2"/>
  <c r="AI1104" i="2"/>
  <c r="AI1105" i="2"/>
  <c r="AI1106" i="2"/>
  <c r="AI1108" i="2"/>
  <c r="AI1110" i="2"/>
  <c r="AI1112" i="2"/>
  <c r="AI1114" i="2"/>
  <c r="AI1116" i="2"/>
  <c r="AI1118" i="2"/>
  <c r="AI1120" i="2"/>
  <c r="AI1122" i="2"/>
  <c r="AI1127" i="2"/>
  <c r="AI1129" i="2"/>
  <c r="AI1131" i="2"/>
  <c r="AI1133" i="2"/>
  <c r="AI1135" i="2"/>
  <c r="AI1137" i="2"/>
  <c r="AI1139" i="2"/>
  <c r="AI1141" i="2"/>
  <c r="AI1143" i="2"/>
  <c r="AI1145" i="2"/>
  <c r="AI1147" i="2"/>
  <c r="AI1149" i="2"/>
  <c r="AI1151" i="2"/>
  <c r="AI1153" i="2"/>
  <c r="AI1155" i="2"/>
  <c r="AI1157" i="2"/>
  <c r="AI1159" i="2"/>
  <c r="AI1161" i="2"/>
  <c r="AI1163" i="2"/>
  <c r="AI1165" i="2"/>
  <c r="AI1167" i="2"/>
  <c r="AI1169" i="2"/>
  <c r="AI1171" i="2"/>
  <c r="AI1173" i="2"/>
  <c r="AI1175" i="2"/>
  <c r="AI1177" i="2"/>
  <c r="AI1179" i="2"/>
  <c r="AI1180" i="2"/>
  <c r="AI1181" i="2"/>
  <c r="AI1182" i="2"/>
  <c r="AI1183" i="2"/>
  <c r="AI1184" i="2"/>
  <c r="AI1185" i="2"/>
  <c r="AI1186" i="2"/>
  <c r="AI1187" i="2"/>
  <c r="AI1188" i="2"/>
  <c r="AI1189" i="2"/>
  <c r="AI1190" i="2"/>
  <c r="AI1191" i="2"/>
  <c r="AI1192" i="2"/>
  <c r="AI1193" i="2"/>
  <c r="AI1194" i="2"/>
  <c r="AI1195" i="2"/>
  <c r="AI1196" i="2"/>
  <c r="AI1197" i="2"/>
  <c r="AI1198" i="2"/>
  <c r="AI1199" i="2"/>
  <c r="AI1200" i="2"/>
  <c r="AI1201" i="2"/>
  <c r="AI1202" i="2"/>
  <c r="AI1203" i="2"/>
  <c r="AI1204" i="2"/>
  <c r="AI1205" i="2"/>
  <c r="AI1206" i="2"/>
  <c r="AI1207" i="2"/>
  <c r="AI1208" i="2"/>
  <c r="AI1209" i="2"/>
  <c r="AI1210" i="2"/>
  <c r="AI1211" i="2"/>
  <c r="AI1212" i="2"/>
  <c r="AI1213" i="2"/>
  <c r="AI1214" i="2"/>
  <c r="AI1215" i="2"/>
  <c r="AI1216" i="2"/>
  <c r="AI1217" i="2"/>
  <c r="AI1218" i="2"/>
  <c r="AI1219" i="2"/>
  <c r="AI1220" i="2"/>
  <c r="AI1221" i="2"/>
  <c r="AI1222" i="2"/>
  <c r="AI1223" i="2"/>
  <c r="AI1224" i="2"/>
  <c r="AI1225" i="2"/>
  <c r="AI1226" i="2"/>
  <c r="AI1227" i="2"/>
  <c r="AI1228" i="2"/>
  <c r="AI1229" i="2"/>
  <c r="AI1230" i="2"/>
  <c r="AI1231" i="2"/>
  <c r="AI1232" i="2"/>
  <c r="AI1233" i="2"/>
  <c r="AI1234" i="2"/>
  <c r="AI1235" i="2"/>
  <c r="AI1236" i="2"/>
  <c r="AI1237" i="2"/>
  <c r="AI1238" i="2"/>
  <c r="AI1239" i="2"/>
  <c r="AI1240" i="2"/>
  <c r="AI1241" i="2"/>
  <c r="AI1242" i="2"/>
  <c r="AI1243" i="2"/>
  <c r="AI1244" i="2"/>
  <c r="AI1245" i="2"/>
  <c r="AI1246" i="2"/>
  <c r="AI1247" i="2"/>
  <c r="AI1248" i="2"/>
  <c r="AI1249" i="2"/>
  <c r="AI1250" i="2"/>
  <c r="AI1251" i="2"/>
  <c r="AI1252" i="2"/>
  <c r="AI1253" i="2"/>
  <c r="AI1254" i="2"/>
  <c r="AI1255" i="2"/>
  <c r="AI1256" i="2"/>
  <c r="AI1257" i="2"/>
  <c r="AI1258" i="2"/>
  <c r="AI1259" i="2"/>
  <c r="AI1260" i="2"/>
  <c r="AI1261" i="2"/>
  <c r="AI1262" i="2"/>
  <c r="AI1263" i="2"/>
  <c r="AI1264" i="2"/>
  <c r="AI1265" i="2"/>
  <c r="AI1266" i="2"/>
  <c r="AI1267" i="2"/>
  <c r="AI1268" i="2"/>
  <c r="AI1269" i="2"/>
  <c r="AI1270" i="2"/>
  <c r="AI1271" i="2"/>
  <c r="AI1272" i="2"/>
  <c r="AI1273" i="2"/>
  <c r="AI1274" i="2"/>
  <c r="AI1275" i="2"/>
  <c r="AI1276" i="2"/>
  <c r="AI1277" i="2"/>
  <c r="AI1278" i="2"/>
  <c r="AI1279" i="2"/>
  <c r="AI1280" i="2"/>
  <c r="AI1281" i="2"/>
  <c r="AI1282" i="2"/>
  <c r="AI1283" i="2"/>
  <c r="AI1284" i="2"/>
  <c r="AI1285" i="2"/>
  <c r="AI1286" i="2"/>
  <c r="AI1287" i="2"/>
  <c r="AI1288" i="2"/>
  <c r="AI1289" i="2"/>
  <c r="AI1290" i="2"/>
  <c r="AI1291" i="2"/>
  <c r="AI1292" i="2"/>
  <c r="AI1293" i="2"/>
  <c r="AI1294" i="2"/>
  <c r="AI1295" i="2"/>
  <c r="AI1296" i="2"/>
  <c r="AI1297" i="2"/>
  <c r="AI1298" i="2"/>
  <c r="AI1299" i="2"/>
  <c r="AI1300" i="2"/>
  <c r="AI1301" i="2"/>
  <c r="AI1302" i="2"/>
  <c r="AI1303" i="2"/>
  <c r="AI1304" i="2"/>
  <c r="AI1305" i="2"/>
  <c r="AI1306" i="2"/>
  <c r="AI1307" i="2"/>
  <c r="AI1308" i="2"/>
  <c r="AI1309" i="2"/>
  <c r="AI1310" i="2"/>
  <c r="AI1311" i="2"/>
  <c r="AI1312" i="2"/>
  <c r="AI1313" i="2"/>
  <c r="AI1314" i="2"/>
  <c r="AI1315" i="2"/>
  <c r="AI1316" i="2"/>
  <c r="AI1317" i="2"/>
  <c r="AI1318" i="2"/>
  <c r="AI1319" i="2"/>
  <c r="AI1320" i="2"/>
  <c r="AI1321" i="2"/>
  <c r="AI1322" i="2"/>
  <c r="AI1323" i="2"/>
  <c r="AI1324" i="2"/>
  <c r="AI1325" i="2"/>
  <c r="AI1326" i="2"/>
  <c r="AI1327" i="2"/>
  <c r="AI1328" i="2"/>
  <c r="AI1329" i="2"/>
  <c r="AI1330" i="2"/>
  <c r="AI1331" i="2"/>
  <c r="AI1332" i="2"/>
  <c r="AI1333" i="2"/>
  <c r="AI1334" i="2"/>
  <c r="AI1335" i="2"/>
  <c r="AI1336" i="2"/>
  <c r="AI1337" i="2"/>
  <c r="AI1338" i="2"/>
  <c r="AI1339" i="2"/>
  <c r="AI1340" i="2"/>
  <c r="AI1341" i="2"/>
  <c r="AI1342" i="2"/>
  <c r="AI1343" i="2"/>
  <c r="AI1344" i="2"/>
  <c r="AI1345" i="2"/>
  <c r="AI1346" i="2"/>
  <c r="AI1347" i="2"/>
  <c r="AI1348" i="2"/>
  <c r="AI1349" i="2"/>
  <c r="AI1350" i="2"/>
  <c r="AI1351" i="2"/>
  <c r="AI1352" i="2"/>
  <c r="AI1353" i="2"/>
  <c r="AI1354" i="2"/>
  <c r="AI1355" i="2"/>
  <c r="AI1356" i="2"/>
  <c r="AI1357" i="2"/>
  <c r="AI1358" i="2"/>
  <c r="AI1359" i="2"/>
  <c r="AI1360" i="2"/>
  <c r="AI1361" i="2"/>
  <c r="AI1362" i="2"/>
  <c r="AI1363" i="2"/>
  <c r="AI1364" i="2"/>
  <c r="AI1365" i="2"/>
  <c r="AI1366" i="2"/>
  <c r="AI1367" i="2"/>
  <c r="AI1368" i="2"/>
  <c r="AI1369" i="2"/>
  <c r="AI1370" i="2"/>
  <c r="AI1371" i="2"/>
  <c r="AI1372" i="2"/>
  <c r="AI1373" i="2"/>
  <c r="AI1374" i="2"/>
  <c r="AI1375" i="2"/>
  <c r="AI1376" i="2"/>
  <c r="AI1377" i="2"/>
  <c r="AI1378" i="2"/>
  <c r="AI1379" i="2"/>
  <c r="AI1380" i="2"/>
  <c r="AI1381" i="2"/>
  <c r="AI1382" i="2"/>
  <c r="AI1383" i="2"/>
  <c r="AI1384" i="2"/>
  <c r="AI1385" i="2"/>
  <c r="AI1386" i="2"/>
  <c r="AI1387" i="2"/>
  <c r="AI1388" i="2"/>
  <c r="AI1389" i="2"/>
  <c r="AI1390" i="2"/>
  <c r="AI1391" i="2"/>
  <c r="AI1392" i="2"/>
  <c r="AI1393" i="2"/>
  <c r="AI1394" i="2"/>
  <c r="AI1395" i="2"/>
  <c r="AI1396" i="2"/>
  <c r="AI1397" i="2"/>
  <c r="AI1398" i="2"/>
  <c r="AI1399" i="2"/>
  <c r="AI1400" i="2"/>
  <c r="AI1401" i="2"/>
  <c r="AI1402" i="2"/>
  <c r="AI1403" i="2"/>
  <c r="AI1404" i="2"/>
  <c r="AI1405" i="2"/>
  <c r="AI1406" i="2"/>
  <c r="AI1407" i="2"/>
  <c r="AI1408" i="2"/>
  <c r="AI1409" i="2"/>
  <c r="AI1410" i="2"/>
  <c r="AI1411" i="2"/>
  <c r="AI1412" i="2"/>
  <c r="AI1413" i="2"/>
  <c r="AI1414" i="2"/>
  <c r="AI1415" i="2"/>
  <c r="AI1416" i="2"/>
  <c r="AI1417" i="2"/>
  <c r="AI1418" i="2"/>
  <c r="AI1419" i="2"/>
  <c r="AI1420" i="2"/>
  <c r="AI1421" i="2"/>
  <c r="AI1422" i="2"/>
  <c r="AI1423" i="2"/>
  <c r="AI1424" i="2"/>
  <c r="AI1425" i="2"/>
  <c r="AI1426" i="2"/>
  <c r="AI1427" i="2"/>
  <c r="AI1428" i="2"/>
  <c r="AI1429" i="2"/>
  <c r="AI1430" i="2"/>
  <c r="AI1431" i="2"/>
  <c r="AI1432" i="2"/>
  <c r="AI1433" i="2"/>
  <c r="AI1434" i="2"/>
  <c r="AI1435" i="2"/>
  <c r="AI1436" i="2"/>
  <c r="AI1437" i="2"/>
  <c r="AI1438" i="2"/>
  <c r="AI1439" i="2"/>
  <c r="AI1440" i="2"/>
  <c r="AI1441" i="2"/>
  <c r="AI1442" i="2"/>
  <c r="AI1443" i="2"/>
  <c r="AI1444" i="2"/>
  <c r="AI1445" i="2"/>
  <c r="AI1446" i="2"/>
  <c r="AI1447" i="2"/>
  <c r="AI1448" i="2"/>
  <c r="AI1449" i="2"/>
  <c r="AI1450" i="2"/>
  <c r="AI1451" i="2"/>
  <c r="AI1452" i="2"/>
  <c r="AI1453" i="2"/>
  <c r="AI1454" i="2"/>
  <c r="AI1455" i="2"/>
  <c r="AI1456" i="2"/>
  <c r="AI1457" i="2"/>
  <c r="AI1458" i="2"/>
  <c r="AI1459" i="2"/>
  <c r="AI1460" i="2"/>
  <c r="AI1461" i="2"/>
  <c r="AI1462" i="2"/>
  <c r="AI1463" i="2"/>
  <c r="AI1464" i="2"/>
  <c r="AI1465" i="2"/>
  <c r="AI1466" i="2"/>
  <c r="AI1467" i="2"/>
  <c r="AI1468" i="2"/>
  <c r="AI1469" i="2"/>
  <c r="AI1470" i="2"/>
  <c r="AI1471" i="2"/>
  <c r="AI1472" i="2"/>
  <c r="AI1473" i="2"/>
  <c r="AI1474" i="2"/>
  <c r="AI1475" i="2"/>
  <c r="AI1476" i="2"/>
  <c r="AI1477" i="2"/>
  <c r="AI1478" i="2"/>
  <c r="AI1479" i="2"/>
  <c r="AI1480" i="2"/>
  <c r="AI1481" i="2"/>
  <c r="AI1482" i="2"/>
  <c r="AI1483" i="2"/>
  <c r="AI1484" i="2"/>
  <c r="AI1485" i="2"/>
  <c r="AI1486" i="2"/>
  <c r="AI1487" i="2"/>
  <c r="AI1488" i="2"/>
  <c r="AI1489" i="2"/>
  <c r="AI1490" i="2"/>
  <c r="AI1491" i="2"/>
  <c r="AI1492" i="2"/>
  <c r="AI1493" i="2"/>
  <c r="AI1494" i="2"/>
  <c r="AI1495" i="2"/>
  <c r="AI1496" i="2"/>
  <c r="AI1497" i="2"/>
  <c r="AI1498" i="2"/>
  <c r="AI1499" i="2"/>
  <c r="AI1500" i="2"/>
  <c r="AI1501" i="2"/>
  <c r="AI1502" i="2"/>
  <c r="AI1503" i="2"/>
  <c r="AI1504" i="2"/>
  <c r="AI1505" i="2"/>
  <c r="AI1506" i="2"/>
  <c r="AI1507" i="2"/>
  <c r="AI1508" i="2"/>
  <c r="AI1509" i="2"/>
  <c r="AI1510" i="2"/>
  <c r="AI1511" i="2"/>
  <c r="AI1512" i="2"/>
  <c r="AI1513" i="2"/>
  <c r="AI1514" i="2"/>
  <c r="AI1515" i="2"/>
  <c r="AI1516" i="2"/>
  <c r="AI1517" i="2"/>
  <c r="AI1518" i="2"/>
  <c r="AI1519" i="2"/>
  <c r="AI1520" i="2"/>
  <c r="AI1521" i="2"/>
  <c r="AI1522" i="2"/>
  <c r="AI1523" i="2"/>
  <c r="AI1524" i="2"/>
  <c r="AI1525" i="2"/>
  <c r="AI1526" i="2"/>
  <c r="AI1527" i="2"/>
  <c r="AI1528" i="2"/>
  <c r="AI1529" i="2"/>
  <c r="AI1530" i="2"/>
  <c r="AI1531" i="2"/>
  <c r="AI1532" i="2"/>
  <c r="AI1533" i="2"/>
  <c r="AI1534" i="2"/>
  <c r="AI1535" i="2"/>
  <c r="AI1536" i="2"/>
  <c r="AI1537" i="2"/>
  <c r="AI1538" i="2"/>
  <c r="AI1539" i="2"/>
  <c r="AI1540" i="2"/>
  <c r="AI1541" i="2"/>
  <c r="AI1542" i="2"/>
  <c r="AI1543" i="2"/>
  <c r="AI1544" i="2"/>
  <c r="AI1545" i="2"/>
  <c r="AI1546" i="2"/>
  <c r="AI1547" i="2"/>
  <c r="AI1548" i="2"/>
  <c r="AI1549" i="2"/>
  <c r="AI1550" i="2"/>
  <c r="AI1551" i="2"/>
  <c r="AI1552" i="2"/>
  <c r="AI1553" i="2"/>
  <c r="AI1554" i="2"/>
  <c r="AI1555" i="2"/>
  <c r="AI1556" i="2"/>
  <c r="AI1557" i="2"/>
  <c r="AI1558" i="2"/>
  <c r="AI1559" i="2"/>
  <c r="AI1560" i="2"/>
  <c r="AI1561" i="2"/>
  <c r="AI1562" i="2"/>
  <c r="AI1563" i="2"/>
  <c r="AI1564" i="2"/>
  <c r="AI1565" i="2"/>
  <c r="AI1566" i="2"/>
  <c r="AI1567" i="2"/>
  <c r="AI1568" i="2"/>
  <c r="AI1569" i="2"/>
  <c r="AI1570" i="2"/>
  <c r="AI1571" i="2"/>
  <c r="AI1572" i="2"/>
  <c r="AI1573" i="2"/>
  <c r="AI1574" i="2"/>
  <c r="AI1575" i="2"/>
  <c r="AI1576" i="2"/>
  <c r="AI1577" i="2"/>
  <c r="AI1578" i="2"/>
  <c r="AI1579" i="2"/>
  <c r="AI1580" i="2"/>
  <c r="AI1581" i="2"/>
  <c r="AI1582" i="2"/>
  <c r="AI1583" i="2"/>
  <c r="AI1584" i="2"/>
  <c r="AI1585" i="2"/>
  <c r="AI1586" i="2"/>
  <c r="AI1587" i="2"/>
  <c r="AI1588" i="2"/>
  <c r="AI1589" i="2"/>
  <c r="AI1590" i="2"/>
  <c r="AI1591" i="2"/>
  <c r="AI1592" i="2"/>
  <c r="AI1593" i="2"/>
  <c r="AI1594" i="2"/>
  <c r="AI1596" i="2"/>
  <c r="AI1597" i="2"/>
  <c r="AI1599" i="2"/>
  <c r="AI1602" i="2"/>
  <c r="AI1603" i="2"/>
  <c r="AI1605" i="2"/>
  <c r="AI1607" i="2"/>
  <c r="AI1609" i="2"/>
  <c r="AI1611" i="2"/>
  <c r="AI1614" i="2"/>
  <c r="AI1615" i="2"/>
  <c r="AI1617" i="2"/>
  <c r="AI1620" i="2"/>
  <c r="AI1621" i="2"/>
  <c r="AI1623" i="2"/>
  <c r="AI1626" i="2"/>
  <c r="AI1627" i="2"/>
  <c r="AI1629" i="2"/>
  <c r="AI1631" i="2"/>
  <c r="AI1633" i="2"/>
  <c r="AI1635" i="2"/>
  <c r="AI1637" i="2"/>
  <c r="AI1639" i="2"/>
  <c r="AI1641" i="2"/>
  <c r="AI1644" i="2"/>
  <c r="AI1645" i="2"/>
  <c r="AI1647" i="2"/>
  <c r="AI1649" i="2"/>
  <c r="AI1651" i="2"/>
  <c r="AI1653" i="2"/>
  <c r="AI1656" i="2"/>
  <c r="AI1657" i="2"/>
  <c r="AI1659" i="2"/>
  <c r="AI1661" i="2"/>
  <c r="AI1663" i="2"/>
  <c r="AI1664" i="2"/>
  <c r="AI1666" i="2"/>
  <c r="AI1668" i="2"/>
  <c r="AI1670" i="2"/>
  <c r="AI1672" i="2"/>
  <c r="AI1674" i="2"/>
  <c r="AI1676" i="2"/>
  <c r="AI1678" i="2"/>
  <c r="AI1680" i="2"/>
  <c r="AI1682" i="2"/>
  <c r="AI1684" i="2"/>
  <c r="AI1687" i="2"/>
  <c r="AI1688" i="2"/>
  <c r="AI1690" i="2"/>
  <c r="AI1693" i="2"/>
  <c r="AI1694" i="2"/>
  <c r="AI1696" i="2"/>
  <c r="AI1699" i="2"/>
  <c r="AI1700" i="2"/>
  <c r="AI1702" i="2"/>
  <c r="AI1705" i="2"/>
  <c r="AI1706" i="2"/>
  <c r="AI1708" i="2"/>
  <c r="AI1711" i="2"/>
  <c r="AI1712" i="2"/>
  <c r="AI1714" i="2"/>
  <c r="AI1716" i="2"/>
  <c r="AI1718" i="2"/>
  <c r="AI1720" i="2"/>
  <c r="AI1723" i="2"/>
  <c r="AI1725" i="2"/>
  <c r="AH5" i="2"/>
  <c r="AH6" i="2"/>
  <c r="AH7" i="2"/>
  <c r="AH8" i="2"/>
  <c r="AH9" i="2"/>
  <c r="AH10" i="2"/>
  <c r="AH14" i="2"/>
  <c r="AH15" i="2"/>
  <c r="AH16" i="2"/>
  <c r="AH17" i="2"/>
  <c r="AH18" i="2"/>
  <c r="AH19" i="2"/>
  <c r="AH21" i="2"/>
  <c r="AH22" i="2"/>
  <c r="AH23" i="2"/>
  <c r="AH24" i="2"/>
  <c r="AH25" i="2"/>
  <c r="AH26" i="2"/>
  <c r="AH27" i="2"/>
  <c r="AH28" i="2"/>
  <c r="AH29" i="2"/>
  <c r="AH30" i="2"/>
  <c r="AH31" i="2"/>
  <c r="AH32" i="2"/>
  <c r="AH33" i="2"/>
  <c r="AH34" i="2"/>
  <c r="AH35" i="2"/>
  <c r="AH36" i="2"/>
  <c r="AH37" i="2"/>
  <c r="AH38" i="2"/>
  <c r="AH39" i="2"/>
  <c r="AH40" i="2"/>
  <c r="AH41" i="2"/>
  <c r="AH42" i="2"/>
  <c r="AH43" i="2"/>
  <c r="AH44"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8" i="2"/>
  <c r="AH89" i="2"/>
  <c r="AH90" i="2"/>
  <c r="AH91" i="2"/>
  <c r="AH92" i="2"/>
  <c r="AH93" i="2"/>
  <c r="AH94" i="2"/>
  <c r="AH95" i="2"/>
  <c r="AH96" i="2"/>
  <c r="AH97" i="2"/>
  <c r="AH98" i="2"/>
  <c r="AH99" i="2"/>
  <c r="AH103" i="2"/>
  <c r="AH104" i="2"/>
  <c r="AH105" i="2"/>
  <c r="AH106" i="2"/>
  <c r="AH107" i="2"/>
  <c r="AH108" i="2"/>
  <c r="AH109" i="2"/>
  <c r="AH110" i="2"/>
  <c r="AH111" i="2"/>
  <c r="AH112" i="2"/>
  <c r="AH113" i="2"/>
  <c r="AH114" i="2"/>
  <c r="AH115" i="2"/>
  <c r="AH116" i="2"/>
  <c r="AH117" i="2"/>
  <c r="AH118" i="2"/>
  <c r="AH119" i="2"/>
  <c r="AH120" i="2"/>
  <c r="AH121" i="2"/>
  <c r="AH122" i="2"/>
  <c r="AH123" i="2"/>
  <c r="AH124" i="2"/>
  <c r="AH125" i="2"/>
  <c r="AH126" i="2"/>
  <c r="AH127" i="2"/>
  <c r="AH128" i="2"/>
  <c r="AH129" i="2"/>
  <c r="AH130" i="2"/>
  <c r="AH131" i="2"/>
  <c r="AH132" i="2"/>
  <c r="AH133" i="2"/>
  <c r="AH134" i="2"/>
  <c r="AH135" i="2"/>
  <c r="AH136" i="2"/>
  <c r="AH137" i="2"/>
  <c r="AH138" i="2"/>
  <c r="AH139" i="2"/>
  <c r="AH140" i="2"/>
  <c r="AH141" i="2"/>
  <c r="AH142" i="2"/>
  <c r="AH143" i="2"/>
  <c r="AH144" i="2"/>
  <c r="AH145" i="2"/>
  <c r="AH146" i="2"/>
  <c r="AH147" i="2"/>
  <c r="AH148" i="2"/>
  <c r="AH149" i="2"/>
  <c r="AH150" i="2"/>
  <c r="AH151" i="2"/>
  <c r="AH152" i="2"/>
  <c r="AH153" i="2"/>
  <c r="AH154" i="2"/>
  <c r="AH155" i="2"/>
  <c r="AH156" i="2"/>
  <c r="AH157" i="2"/>
  <c r="AH158" i="2"/>
  <c r="AH159" i="2"/>
  <c r="AH160" i="2"/>
  <c r="AH161" i="2"/>
  <c r="AH162" i="2"/>
  <c r="AH163" i="2"/>
  <c r="AH164" i="2"/>
  <c r="AH166" i="2"/>
  <c r="AH167" i="2"/>
  <c r="AH169" i="2"/>
  <c r="AH170" i="2"/>
  <c r="AH172" i="2"/>
  <c r="AH173" i="2"/>
  <c r="AH174" i="2"/>
  <c r="AH175" i="2"/>
  <c r="AH176" i="2"/>
  <c r="AH177" i="2"/>
  <c r="AH178" i="2"/>
  <c r="AH179" i="2"/>
  <c r="AH180" i="2"/>
  <c r="AH181" i="2"/>
  <c r="AH182" i="2"/>
  <c r="AH183" i="2"/>
  <c r="AH184" i="2"/>
  <c r="AH185" i="2"/>
  <c r="AH186" i="2"/>
  <c r="AH187" i="2"/>
  <c r="AH188" i="2"/>
  <c r="AH189" i="2"/>
  <c r="AH190" i="2"/>
  <c r="AH191" i="2"/>
  <c r="AH192" i="2"/>
  <c r="AH193" i="2"/>
  <c r="AH194" i="2"/>
  <c r="AH195" i="2"/>
  <c r="AH199" i="2"/>
  <c r="AH200" i="2"/>
  <c r="AH201" i="2"/>
  <c r="AH202" i="2"/>
  <c r="AH203" i="2"/>
  <c r="AH204" i="2"/>
  <c r="AH205" i="2"/>
  <c r="AH206" i="2"/>
  <c r="AH207" i="2"/>
  <c r="AH208" i="2"/>
  <c r="AH209" i="2"/>
  <c r="AH210" i="2"/>
  <c r="AH211" i="2"/>
  <c r="AH212" i="2"/>
  <c r="AH213" i="2"/>
  <c r="AH214" i="2"/>
  <c r="AH215" i="2"/>
  <c r="AH216" i="2"/>
  <c r="AH217" i="2"/>
  <c r="AH218" i="2"/>
  <c r="AH219" i="2"/>
  <c r="AH220" i="2"/>
  <c r="AH221" i="2"/>
  <c r="AH222" i="2"/>
  <c r="AH223" i="2"/>
  <c r="AH224" i="2"/>
  <c r="AH225" i="2"/>
  <c r="AH226" i="2"/>
  <c r="AH227" i="2"/>
  <c r="AH228" i="2"/>
  <c r="AH229" i="2"/>
  <c r="AH230" i="2"/>
  <c r="AH231" i="2"/>
  <c r="AH232" i="2"/>
  <c r="AH233" i="2"/>
  <c r="AH234" i="2"/>
  <c r="AH235" i="2"/>
  <c r="AH236" i="2"/>
  <c r="AH237" i="2"/>
  <c r="AH238" i="2"/>
  <c r="AH243" i="2"/>
  <c r="AH245" i="2"/>
  <c r="AH246" i="2"/>
  <c r="AH247" i="2"/>
  <c r="AH249" i="2"/>
  <c r="AH250" i="2"/>
  <c r="AH251" i="2"/>
  <c r="AH252" i="2"/>
  <c r="AH253" i="2"/>
  <c r="AH254" i="2"/>
  <c r="AH255" i="2"/>
  <c r="AH256" i="2"/>
  <c r="AH257" i="2"/>
  <c r="AH258" i="2"/>
  <c r="AH259" i="2"/>
  <c r="AH260" i="2"/>
  <c r="AH261" i="2"/>
  <c r="AH262" i="2"/>
  <c r="AH264" i="2"/>
  <c r="AH265" i="2"/>
  <c r="AH266" i="2"/>
  <c r="AH267" i="2"/>
  <c r="AH268" i="2"/>
  <c r="AH269" i="2"/>
  <c r="AH270" i="2"/>
  <c r="AH271" i="2"/>
  <c r="AH272" i="2"/>
  <c r="AH273" i="2"/>
  <c r="AH274" i="2"/>
  <c r="AH275" i="2"/>
  <c r="AH276" i="2"/>
  <c r="AH277" i="2"/>
  <c r="AH278" i="2"/>
  <c r="AH279" i="2"/>
  <c r="AH280" i="2"/>
  <c r="AH281" i="2"/>
  <c r="AH282" i="2"/>
  <c r="AH283" i="2"/>
  <c r="AH284" i="2"/>
  <c r="AH285" i="2"/>
  <c r="AH286" i="2"/>
  <c r="AH287" i="2"/>
  <c r="AH288" i="2"/>
  <c r="AH289" i="2"/>
  <c r="AH290" i="2"/>
  <c r="AH291" i="2"/>
  <c r="AH292" i="2"/>
  <c r="AH293" i="2"/>
  <c r="AH294" i="2"/>
  <c r="AH295" i="2"/>
  <c r="AH296" i="2"/>
  <c r="AH297" i="2"/>
  <c r="AH298" i="2"/>
  <c r="AH299" i="2"/>
  <c r="AH300" i="2"/>
  <c r="AH301" i="2"/>
  <c r="AH302" i="2"/>
  <c r="AH303" i="2"/>
  <c r="AH304" i="2"/>
  <c r="AH305" i="2"/>
  <c r="AH306" i="2"/>
  <c r="AH307" i="2"/>
  <c r="AH308" i="2"/>
  <c r="AH309" i="2"/>
  <c r="AH310" i="2"/>
  <c r="AH311" i="2"/>
  <c r="AH312" i="2"/>
  <c r="AH313" i="2"/>
  <c r="AH314" i="2"/>
  <c r="AH315" i="2"/>
  <c r="AH316" i="2"/>
  <c r="AH317" i="2"/>
  <c r="AH318" i="2"/>
  <c r="AH319" i="2"/>
  <c r="AH320" i="2"/>
  <c r="AH321" i="2"/>
  <c r="AH322" i="2"/>
  <c r="AH323" i="2"/>
  <c r="AH324" i="2"/>
  <c r="AH325" i="2"/>
  <c r="AH326" i="2"/>
  <c r="AH327" i="2"/>
  <c r="AH328" i="2"/>
  <c r="AH329" i="2"/>
  <c r="AH330" i="2"/>
  <c r="AH331" i="2"/>
  <c r="AH332" i="2"/>
  <c r="AH333" i="2"/>
  <c r="AH334" i="2"/>
  <c r="AH335" i="2"/>
  <c r="AH336" i="2"/>
  <c r="AH337" i="2"/>
  <c r="AH338" i="2"/>
  <c r="AH339" i="2"/>
  <c r="AH340" i="2"/>
  <c r="AH341" i="2"/>
  <c r="AH342" i="2"/>
  <c r="AH343" i="2"/>
  <c r="AH344" i="2"/>
  <c r="AH345" i="2"/>
  <c r="AH346" i="2"/>
  <c r="AH347" i="2"/>
  <c r="AH348" i="2"/>
  <c r="AH349" i="2"/>
  <c r="AH350" i="2"/>
  <c r="AH351" i="2"/>
  <c r="AH352" i="2"/>
  <c r="AH353" i="2"/>
  <c r="AH354" i="2"/>
  <c r="AH355" i="2"/>
  <c r="AH356" i="2"/>
  <c r="AH357" i="2"/>
  <c r="AH358" i="2"/>
  <c r="AH359" i="2"/>
  <c r="AH360" i="2"/>
  <c r="AH361" i="2"/>
  <c r="AH362" i="2"/>
  <c r="AH363" i="2"/>
  <c r="AH364" i="2"/>
  <c r="AH365" i="2"/>
  <c r="AH366" i="2"/>
  <c r="AH367" i="2"/>
  <c r="AH368" i="2"/>
  <c r="AH369" i="2"/>
  <c r="AH370" i="2"/>
  <c r="AH371" i="2"/>
  <c r="AH372" i="2"/>
  <c r="AH373" i="2"/>
  <c r="AH374" i="2"/>
  <c r="AH375" i="2"/>
  <c r="AH376" i="2"/>
  <c r="AH377" i="2"/>
  <c r="AH378" i="2"/>
  <c r="AH379" i="2"/>
  <c r="AH380" i="2"/>
  <c r="AH384" i="2"/>
  <c r="AH385" i="2"/>
  <c r="AH386" i="2"/>
  <c r="AH387" i="2"/>
  <c r="AH388" i="2"/>
  <c r="AH389" i="2"/>
  <c r="AH390" i="2"/>
  <c r="AH391" i="2"/>
  <c r="AH392" i="2"/>
  <c r="AH393" i="2"/>
  <c r="AH394" i="2"/>
  <c r="AH395" i="2"/>
  <c r="AH399" i="2"/>
  <c r="AH400" i="2"/>
  <c r="AH401" i="2"/>
  <c r="AH402" i="2"/>
  <c r="AH403" i="2"/>
  <c r="AH404" i="2"/>
  <c r="AH405" i="2"/>
  <c r="AH406" i="2"/>
  <c r="AH407" i="2"/>
  <c r="AH408" i="2"/>
  <c r="AH409" i="2"/>
  <c r="AH410" i="2"/>
  <c r="AH411" i="2"/>
  <c r="AH412" i="2"/>
  <c r="AH413" i="2"/>
  <c r="AH414" i="2"/>
  <c r="AH415" i="2"/>
  <c r="AH416" i="2"/>
  <c r="AH417" i="2"/>
  <c r="AH418" i="2"/>
  <c r="AH420" i="2"/>
  <c r="AH421" i="2"/>
  <c r="AH423" i="2"/>
  <c r="AH424" i="2"/>
  <c r="AH426" i="2"/>
  <c r="AH427" i="2"/>
  <c r="AH428" i="2"/>
  <c r="AH429" i="2"/>
  <c r="AH430" i="2"/>
  <c r="AH431" i="2"/>
  <c r="AH432" i="2"/>
  <c r="AH433" i="2"/>
  <c r="AH434" i="2"/>
  <c r="AH435" i="2"/>
  <c r="AH436" i="2"/>
  <c r="AH437" i="2"/>
  <c r="AH441" i="2"/>
  <c r="AH442" i="2"/>
  <c r="AH443" i="2"/>
  <c r="AH444" i="2"/>
  <c r="AH445" i="2"/>
  <c r="AH446" i="2"/>
  <c r="AH447" i="2"/>
  <c r="AH448" i="2"/>
  <c r="AH449" i="2"/>
  <c r="AH450" i="2"/>
  <c r="AH451" i="2"/>
  <c r="AH452" i="2"/>
  <c r="AH453" i="2"/>
  <c r="AH454" i="2"/>
  <c r="AH455" i="2"/>
  <c r="AH456" i="2"/>
  <c r="AH457" i="2"/>
  <c r="AH458" i="2"/>
  <c r="AH459" i="2"/>
  <c r="AH460" i="2"/>
  <c r="AH461" i="2"/>
  <c r="AH462" i="2"/>
  <c r="AH463" i="2"/>
  <c r="AH464" i="2"/>
  <c r="AH465" i="2"/>
  <c r="AH466" i="2"/>
  <c r="AH468" i="2"/>
  <c r="AH469" i="2"/>
  <c r="AH471" i="2"/>
  <c r="AH472" i="2"/>
  <c r="AH474" i="2"/>
  <c r="AH475" i="2"/>
  <c r="AH476" i="2"/>
  <c r="AH477" i="2"/>
  <c r="AH478" i="2"/>
  <c r="AH479" i="2"/>
  <c r="AH480" i="2"/>
  <c r="AH481" i="2"/>
  <c r="AH482" i="2"/>
  <c r="AH483" i="2"/>
  <c r="AH484" i="2"/>
  <c r="AH485" i="2"/>
  <c r="AH486" i="2"/>
  <c r="AH487" i="2"/>
  <c r="AH488" i="2"/>
  <c r="AH489" i="2"/>
  <c r="AH490" i="2"/>
  <c r="AH491" i="2"/>
  <c r="AH492" i="2"/>
  <c r="AH493" i="2"/>
  <c r="AH494" i="2"/>
  <c r="AH495" i="2"/>
  <c r="AH496" i="2"/>
  <c r="AH497" i="2"/>
  <c r="AH498" i="2"/>
  <c r="AH499" i="2"/>
  <c r="AH500" i="2"/>
  <c r="AH501" i="2"/>
  <c r="AH502" i="2"/>
  <c r="AH503" i="2"/>
  <c r="AH504" i="2"/>
  <c r="AH505" i="2"/>
  <c r="AH506" i="2"/>
  <c r="AH507" i="2"/>
  <c r="AH508" i="2"/>
  <c r="AH509" i="2"/>
  <c r="AH510" i="2"/>
  <c r="AH511" i="2"/>
  <c r="AH512" i="2"/>
  <c r="AH513" i="2"/>
  <c r="AH514" i="2"/>
  <c r="AH515" i="2"/>
  <c r="AH516" i="2"/>
  <c r="AH517" i="2"/>
  <c r="AH518" i="2"/>
  <c r="AH519" i="2"/>
  <c r="AH520" i="2"/>
  <c r="AH521" i="2"/>
  <c r="AH522" i="2"/>
  <c r="AH523" i="2"/>
  <c r="AH524" i="2"/>
  <c r="AH526" i="2"/>
  <c r="AH527" i="2"/>
  <c r="AH529" i="2"/>
  <c r="AH530" i="2"/>
  <c r="AH532" i="2"/>
  <c r="AH533" i="2"/>
  <c r="AH534" i="2"/>
  <c r="AH535" i="2"/>
  <c r="AH536" i="2"/>
  <c r="AH537" i="2"/>
  <c r="AH538" i="2"/>
  <c r="AH539" i="2"/>
  <c r="AH540" i="2"/>
  <c r="AH541" i="2"/>
  <c r="AH542" i="2"/>
  <c r="AH543" i="2"/>
  <c r="AH544" i="2"/>
  <c r="AH545" i="2"/>
  <c r="AH546" i="2"/>
  <c r="AH547" i="2"/>
  <c r="AH548" i="2"/>
  <c r="AH549" i="2"/>
  <c r="AH550" i="2"/>
  <c r="AH551" i="2"/>
  <c r="AH553" i="2"/>
  <c r="AH554" i="2"/>
  <c r="AH556" i="2"/>
  <c r="AH557" i="2"/>
  <c r="AH560" i="2"/>
  <c r="AH562" i="2"/>
  <c r="AH564" i="2"/>
  <c r="AH565" i="2"/>
  <c r="AH566" i="2"/>
  <c r="AH567" i="2"/>
  <c r="AH568" i="2"/>
  <c r="AH569" i="2"/>
  <c r="AH570" i="2"/>
  <c r="AH571" i="2"/>
  <c r="AH572" i="2"/>
  <c r="AH573" i="2"/>
  <c r="AH574" i="2"/>
  <c r="AH575" i="2"/>
  <c r="AH576" i="2"/>
  <c r="AH577" i="2"/>
  <c r="AH578" i="2"/>
  <c r="AH579" i="2"/>
  <c r="AH580" i="2"/>
  <c r="AH581" i="2"/>
  <c r="AH582" i="2"/>
  <c r="AH583" i="2"/>
  <c r="AH584" i="2"/>
  <c r="AH585" i="2"/>
  <c r="AH586" i="2"/>
  <c r="AH587" i="2"/>
  <c r="AH588" i="2"/>
  <c r="AH589" i="2"/>
  <c r="AH590" i="2"/>
  <c r="AH591" i="2"/>
  <c r="AH592" i="2"/>
  <c r="AH593" i="2"/>
  <c r="AH594" i="2"/>
  <c r="AH595" i="2"/>
  <c r="AH596" i="2"/>
  <c r="AH597" i="2"/>
  <c r="AH598" i="2"/>
  <c r="AH599" i="2"/>
  <c r="AH600" i="2"/>
  <c r="AH601" i="2"/>
  <c r="AH602" i="2"/>
  <c r="AH603" i="2"/>
  <c r="AH604" i="2"/>
  <c r="AH605" i="2"/>
  <c r="AH606" i="2"/>
  <c r="AH607" i="2"/>
  <c r="AH608" i="2"/>
  <c r="AH609" i="2"/>
  <c r="AH610" i="2"/>
  <c r="AH611" i="2"/>
  <c r="AH612" i="2"/>
  <c r="AH613" i="2"/>
  <c r="AH614" i="2"/>
  <c r="AH615" i="2"/>
  <c r="AH616" i="2"/>
  <c r="AH617" i="2"/>
  <c r="AH618" i="2"/>
  <c r="AH619" i="2"/>
  <c r="AH620" i="2"/>
  <c r="AH621" i="2"/>
  <c r="AH622" i="2"/>
  <c r="AH623" i="2"/>
  <c r="AH624" i="2"/>
  <c r="AH625" i="2"/>
  <c r="AH626" i="2"/>
  <c r="AH627" i="2"/>
  <c r="AH628" i="2"/>
  <c r="AH629" i="2"/>
  <c r="AH630" i="2"/>
  <c r="AH631" i="2"/>
  <c r="AH632" i="2"/>
  <c r="AH633" i="2"/>
  <c r="AH634" i="2"/>
  <c r="AH635" i="2"/>
  <c r="AH636" i="2"/>
  <c r="AH637" i="2"/>
  <c r="AH638" i="2"/>
  <c r="AH639" i="2"/>
  <c r="AH640" i="2"/>
  <c r="AH641" i="2"/>
  <c r="AH643" i="2"/>
  <c r="AH646" i="2"/>
  <c r="AH647" i="2"/>
  <c r="AH648" i="2"/>
  <c r="AH649" i="2"/>
  <c r="AH650" i="2"/>
  <c r="AH651" i="2"/>
  <c r="AH652" i="2"/>
  <c r="AH653" i="2"/>
  <c r="AH654" i="2"/>
  <c r="AH655" i="2"/>
  <c r="AH656" i="2"/>
  <c r="AH657" i="2"/>
  <c r="AH658" i="2"/>
  <c r="AH659" i="2"/>
  <c r="AH660" i="2"/>
  <c r="AH661" i="2"/>
  <c r="AH662" i="2"/>
  <c r="AH663" i="2"/>
  <c r="AH667" i="2"/>
  <c r="AH668" i="2"/>
  <c r="AH669" i="2"/>
  <c r="AH670" i="2"/>
  <c r="AH671" i="2"/>
  <c r="AH672" i="2"/>
  <c r="AH673" i="2"/>
  <c r="AH674" i="2"/>
  <c r="AH675" i="2"/>
  <c r="AH676" i="2"/>
  <c r="AH677" i="2"/>
  <c r="AH678" i="2"/>
  <c r="AH679" i="2"/>
  <c r="AH680" i="2"/>
  <c r="AH681" i="2"/>
  <c r="AH682" i="2"/>
  <c r="AH683" i="2"/>
  <c r="AH684" i="2"/>
  <c r="AH685" i="2"/>
  <c r="AH686" i="2"/>
  <c r="AH687" i="2"/>
  <c r="AH688" i="2"/>
  <c r="AH689" i="2"/>
  <c r="AH690" i="2"/>
  <c r="AH691" i="2"/>
  <c r="AH692" i="2"/>
  <c r="AH693" i="2"/>
  <c r="AH694" i="2"/>
  <c r="AH695" i="2"/>
  <c r="AH696" i="2"/>
  <c r="AH705" i="2"/>
  <c r="AH707" i="2"/>
  <c r="AH709" i="2"/>
  <c r="AH713" i="2"/>
  <c r="AH714" i="2"/>
  <c r="AH715" i="2"/>
  <c r="AH716" i="2"/>
  <c r="AH717" i="2"/>
  <c r="AH718" i="2"/>
  <c r="AH719" i="2"/>
  <c r="AH720" i="2"/>
  <c r="AH721" i="2"/>
  <c r="AH722" i="2"/>
  <c r="AH723" i="2"/>
  <c r="AH724" i="2"/>
  <c r="AH725" i="2"/>
  <c r="AH726" i="2"/>
  <c r="AH727" i="2"/>
  <c r="AH728" i="2"/>
  <c r="AH729" i="2"/>
  <c r="AH730" i="2"/>
  <c r="AH731" i="2"/>
  <c r="AH732" i="2"/>
  <c r="AH733" i="2"/>
  <c r="AH734" i="2"/>
  <c r="AH735" i="2"/>
  <c r="AH736" i="2"/>
  <c r="AH737" i="2"/>
  <c r="AH738" i="2"/>
  <c r="AH739" i="2"/>
  <c r="AH740" i="2"/>
  <c r="AH741" i="2"/>
  <c r="AH742" i="2"/>
  <c r="AH743" i="2"/>
  <c r="AH744" i="2"/>
  <c r="AH746" i="2"/>
  <c r="AH747" i="2"/>
  <c r="AH749" i="2"/>
  <c r="AH750" i="2"/>
  <c r="AH752" i="2"/>
  <c r="AH753" i="2"/>
  <c r="AH754" i="2"/>
  <c r="AH755" i="2"/>
  <c r="AH756" i="2"/>
  <c r="AH757" i="2"/>
  <c r="AH758" i="2"/>
  <c r="AH759" i="2"/>
  <c r="AH760" i="2"/>
  <c r="AH761" i="2"/>
  <c r="AH762" i="2"/>
  <c r="AH763" i="2"/>
  <c r="AH764" i="2"/>
  <c r="AH765" i="2"/>
  <c r="AH766" i="2"/>
  <c r="AH767" i="2"/>
  <c r="AH768" i="2"/>
  <c r="AH769" i="2"/>
  <c r="AH770" i="2"/>
  <c r="AH771" i="2"/>
  <c r="AH772" i="2"/>
  <c r="AH773" i="2"/>
  <c r="AH774" i="2"/>
  <c r="AH775" i="2"/>
  <c r="AH776" i="2"/>
  <c r="AH777" i="2"/>
  <c r="AH778" i="2"/>
  <c r="AH779" i="2"/>
  <c r="AH780" i="2"/>
  <c r="AH781" i="2"/>
  <c r="AH782" i="2"/>
  <c r="AH783" i="2"/>
  <c r="AH784" i="2"/>
  <c r="AH785" i="2"/>
  <c r="AH786" i="2"/>
  <c r="AH787" i="2"/>
  <c r="AH788" i="2"/>
  <c r="AH789" i="2"/>
  <c r="AH790" i="2"/>
  <c r="AH791" i="2"/>
  <c r="AH792" i="2"/>
  <c r="AH793" i="2"/>
  <c r="AH794" i="2"/>
  <c r="AH795" i="2"/>
  <c r="AH796" i="2"/>
  <c r="AH797" i="2"/>
  <c r="AH798" i="2"/>
  <c r="AH799" i="2"/>
  <c r="AH800" i="2"/>
  <c r="AH801" i="2"/>
  <c r="AH802" i="2"/>
  <c r="AH803" i="2"/>
  <c r="AH804" i="2"/>
  <c r="AH805" i="2"/>
  <c r="AH806" i="2"/>
  <c r="AH807" i="2"/>
  <c r="AH808" i="2"/>
  <c r="AH809" i="2"/>
  <c r="AH810" i="2"/>
  <c r="AH811" i="2"/>
  <c r="AH812" i="2"/>
  <c r="AH813" i="2"/>
  <c r="AH814" i="2"/>
  <c r="AH815" i="2"/>
  <c r="AH816" i="2"/>
  <c r="AH817" i="2"/>
  <c r="AH818" i="2"/>
  <c r="AH819" i="2"/>
  <c r="AH820" i="2"/>
  <c r="AH821" i="2"/>
  <c r="AH822" i="2"/>
  <c r="AH823" i="2"/>
  <c r="AH824" i="2"/>
  <c r="AH825" i="2"/>
  <c r="AH826" i="2"/>
  <c r="AH827" i="2"/>
  <c r="AH828" i="2"/>
  <c r="AH829" i="2"/>
  <c r="AH830" i="2"/>
  <c r="AH831" i="2"/>
  <c r="AH832" i="2"/>
  <c r="AH839" i="2"/>
  <c r="AH840" i="2"/>
  <c r="AH841" i="2"/>
  <c r="AH842" i="2"/>
  <c r="AH843" i="2"/>
  <c r="AH844" i="2"/>
  <c r="AH845" i="2"/>
  <c r="AH846" i="2"/>
  <c r="AH847" i="2"/>
  <c r="AH848" i="2"/>
  <c r="AH849" i="2"/>
  <c r="AH850" i="2"/>
  <c r="AH851" i="2"/>
  <c r="AH852" i="2"/>
  <c r="AH853" i="2"/>
  <c r="AH854" i="2"/>
  <c r="AH855" i="2"/>
  <c r="AH856" i="2"/>
  <c r="AH857" i="2"/>
  <c r="AH858" i="2"/>
  <c r="AH859" i="2"/>
  <c r="AH860" i="2"/>
  <c r="AH861" i="2"/>
  <c r="AH862" i="2"/>
  <c r="AH863" i="2"/>
  <c r="AH864" i="2"/>
  <c r="AH865" i="2"/>
  <c r="AH866" i="2"/>
  <c r="AH867" i="2"/>
  <c r="AH868" i="2"/>
  <c r="AH869" i="2"/>
  <c r="AH870" i="2"/>
  <c r="AH871" i="2"/>
  <c r="AH872" i="2"/>
  <c r="AH873" i="2"/>
  <c r="AH874" i="2"/>
  <c r="AH875" i="2"/>
  <c r="AH876" i="2"/>
  <c r="AH877" i="2"/>
  <c r="AH878" i="2"/>
  <c r="AH879" i="2"/>
  <c r="AH880" i="2"/>
  <c r="AH881" i="2"/>
  <c r="AH882" i="2"/>
  <c r="AH883" i="2"/>
  <c r="AH884" i="2"/>
  <c r="AH885" i="2"/>
  <c r="AH886" i="2"/>
  <c r="AH887" i="2"/>
  <c r="AH888" i="2"/>
  <c r="AH889" i="2"/>
  <c r="AH890" i="2"/>
  <c r="AH891" i="2"/>
  <c r="AH892" i="2"/>
  <c r="AH893" i="2"/>
  <c r="AH894" i="2"/>
  <c r="AH895" i="2"/>
  <c r="AH896" i="2"/>
  <c r="AH897" i="2"/>
  <c r="AH898" i="2"/>
  <c r="AH899" i="2"/>
  <c r="AH900" i="2"/>
  <c r="AH901" i="2"/>
  <c r="AH902" i="2"/>
  <c r="AH903" i="2"/>
  <c r="AH904" i="2"/>
  <c r="AH905" i="2"/>
  <c r="AH906" i="2"/>
  <c r="AH907" i="2"/>
  <c r="AH908" i="2"/>
  <c r="AH909" i="2"/>
  <c r="AH910" i="2"/>
  <c r="AH911" i="2"/>
  <c r="AH912" i="2"/>
  <c r="AH913" i="2"/>
  <c r="AH914" i="2"/>
  <c r="AH915" i="2"/>
  <c r="AH916" i="2"/>
  <c r="AH917" i="2"/>
  <c r="AH918" i="2"/>
  <c r="AH919" i="2"/>
  <c r="AH920" i="2"/>
  <c r="AH921" i="2"/>
  <c r="AH922" i="2"/>
  <c r="AH923" i="2"/>
  <c r="AH924" i="2"/>
  <c r="AH925" i="2"/>
  <c r="AH926" i="2"/>
  <c r="AH927" i="2"/>
  <c r="AH928" i="2"/>
  <c r="AH930" i="2"/>
  <c r="AH931" i="2"/>
  <c r="AH933" i="2"/>
  <c r="AH934" i="2"/>
  <c r="AH936" i="2"/>
  <c r="AH937" i="2"/>
  <c r="AH938" i="2"/>
  <c r="AH939" i="2"/>
  <c r="AH940" i="2"/>
  <c r="AH941" i="2"/>
  <c r="AH942" i="2"/>
  <c r="AH943" i="2"/>
  <c r="AH944" i="2"/>
  <c r="AH945" i="2"/>
  <c r="AH946" i="2"/>
  <c r="AH947" i="2"/>
  <c r="AH948" i="2"/>
  <c r="AH949" i="2"/>
  <c r="AH950" i="2"/>
  <c r="AH951" i="2"/>
  <c r="AH952" i="2"/>
  <c r="AH953" i="2"/>
  <c r="AH954" i="2"/>
  <c r="AH955" i="2"/>
  <c r="AH956" i="2"/>
  <c r="AH957" i="2"/>
  <c r="AH958" i="2"/>
  <c r="AH959" i="2"/>
  <c r="AH960" i="2"/>
  <c r="AH961" i="2"/>
  <c r="AH962" i="2"/>
  <c r="AH963" i="2"/>
  <c r="AH964" i="2"/>
  <c r="AH965" i="2"/>
  <c r="AH966" i="2"/>
  <c r="AH967" i="2"/>
  <c r="AH968" i="2"/>
  <c r="AH969" i="2"/>
  <c r="AH970" i="2"/>
  <c r="AH971" i="2"/>
  <c r="AH972" i="2"/>
  <c r="AH973" i="2"/>
  <c r="AH974" i="2"/>
  <c r="AH975" i="2"/>
  <c r="AH976" i="2"/>
  <c r="AH977" i="2"/>
  <c r="AH978" i="2"/>
  <c r="AH979" i="2"/>
  <c r="AH980" i="2"/>
  <c r="AH981" i="2"/>
  <c r="AH982" i="2"/>
  <c r="AH983" i="2"/>
  <c r="AH984" i="2"/>
  <c r="AH985" i="2"/>
  <c r="AH986" i="2"/>
  <c r="AH987" i="2"/>
  <c r="AH988" i="2"/>
  <c r="AH989" i="2"/>
  <c r="AH990" i="2"/>
  <c r="AH991" i="2"/>
  <c r="AH992" i="2"/>
  <c r="AH993" i="2"/>
  <c r="AH994" i="2"/>
  <c r="AH995" i="2"/>
  <c r="AH996" i="2"/>
  <c r="AH997" i="2"/>
  <c r="AH998" i="2"/>
  <c r="AH999" i="2"/>
  <c r="AH1000" i="2"/>
  <c r="AH1001" i="2"/>
  <c r="AH1002" i="2"/>
  <c r="AH1003" i="2"/>
  <c r="AH1004" i="2"/>
  <c r="AH1005" i="2"/>
  <c r="AH1006" i="2"/>
  <c r="AH1007" i="2"/>
  <c r="AH1008" i="2"/>
  <c r="AH1009" i="2"/>
  <c r="AH1010" i="2"/>
  <c r="AH1011" i="2"/>
  <c r="AH1012" i="2"/>
  <c r="AH1013" i="2"/>
  <c r="AH1014" i="2"/>
  <c r="AH1015" i="2"/>
  <c r="AH1016" i="2"/>
  <c r="AH1017" i="2"/>
  <c r="AH1018" i="2"/>
  <c r="AH1019" i="2"/>
  <c r="AH1020" i="2"/>
  <c r="AH1021" i="2"/>
  <c r="AH1022" i="2"/>
  <c r="AH1023" i="2"/>
  <c r="AH1024" i="2"/>
  <c r="AH1025" i="2"/>
  <c r="AH1026" i="2"/>
  <c r="AH1027" i="2"/>
  <c r="AH1028" i="2"/>
  <c r="AH1029" i="2"/>
  <c r="AH1030" i="2"/>
  <c r="AH1031" i="2"/>
  <c r="AH1032" i="2"/>
  <c r="AH1033" i="2"/>
  <c r="AH1034" i="2"/>
  <c r="AH1035" i="2"/>
  <c r="AH1036" i="2"/>
  <c r="AH1037" i="2"/>
  <c r="AH1038" i="2"/>
  <c r="AH1039" i="2"/>
  <c r="AH1046" i="2"/>
  <c r="AH1047" i="2"/>
  <c r="AH1048" i="2"/>
  <c r="AH1049" i="2"/>
  <c r="AH1050" i="2"/>
  <c r="AH1051" i="2"/>
  <c r="AH1052" i="2"/>
  <c r="AH1053" i="2"/>
  <c r="AH1054" i="2"/>
  <c r="AH1055" i="2"/>
  <c r="AH1056" i="2"/>
  <c r="AH1057" i="2"/>
  <c r="AH1058" i="2"/>
  <c r="AH1059" i="2"/>
  <c r="AH1060" i="2"/>
  <c r="AH1061" i="2"/>
  <c r="AH1062" i="2"/>
  <c r="AH1063" i="2"/>
  <c r="AH1064" i="2"/>
  <c r="AH1065" i="2"/>
  <c r="AH1066" i="2"/>
  <c r="AH1067" i="2"/>
  <c r="AH1068" i="2"/>
  <c r="AH1069" i="2"/>
  <c r="AH1070" i="2"/>
  <c r="AH1071" i="2"/>
  <c r="AH1072" i="2"/>
  <c r="AH1073" i="2"/>
  <c r="AH1074" i="2"/>
  <c r="AH1075" i="2"/>
  <c r="AH1076" i="2"/>
  <c r="AH1077" i="2"/>
  <c r="AH1078" i="2"/>
  <c r="AH1079" i="2"/>
  <c r="AH1080" i="2"/>
  <c r="AH1081" i="2"/>
  <c r="AH1085" i="2"/>
  <c r="AH1086" i="2"/>
  <c r="AH1087" i="2"/>
  <c r="AH1088" i="2"/>
  <c r="AH1089" i="2"/>
  <c r="AH1090" i="2"/>
  <c r="AH1091" i="2"/>
  <c r="AH1092" i="2"/>
  <c r="AH1093" i="2"/>
  <c r="AH1094" i="2"/>
  <c r="AH1095" i="2"/>
  <c r="AH1096" i="2"/>
  <c r="AH1097" i="2"/>
  <c r="AH1098" i="2"/>
  <c r="AH1099" i="2"/>
  <c r="AH1100" i="2"/>
  <c r="AH1101" i="2"/>
  <c r="AH1102" i="2"/>
  <c r="AH1106" i="2"/>
  <c r="AH1107" i="2"/>
  <c r="AH1108" i="2"/>
  <c r="AH1109" i="2"/>
  <c r="AH1110" i="2"/>
  <c r="AH1111" i="2"/>
  <c r="AH1112" i="2"/>
  <c r="AH1113" i="2"/>
  <c r="AH1114" i="2"/>
  <c r="AH1115" i="2"/>
  <c r="AH1116" i="2"/>
  <c r="AH1117" i="2"/>
  <c r="AH1118" i="2"/>
  <c r="AH1119" i="2"/>
  <c r="AH1120" i="2"/>
  <c r="AH1121" i="2"/>
  <c r="AH1122" i="2"/>
  <c r="AH1123" i="2"/>
  <c r="AH1124" i="2"/>
  <c r="AH1125" i="2"/>
  <c r="AH1126" i="2"/>
  <c r="AH1127" i="2"/>
  <c r="AH1128" i="2"/>
  <c r="AH1129" i="2"/>
  <c r="AH1130" i="2"/>
  <c r="AH1131" i="2"/>
  <c r="AH1132" i="2"/>
  <c r="AH1134" i="2"/>
  <c r="AH1136" i="2"/>
  <c r="AH1138" i="2"/>
  <c r="AH1139" i="2"/>
  <c r="AH1140" i="2"/>
  <c r="AH1141" i="2"/>
  <c r="AH1142" i="2"/>
  <c r="AH1143" i="2"/>
  <c r="AH1144" i="2"/>
  <c r="AH1145" i="2"/>
  <c r="AH1146" i="2"/>
  <c r="AH1147" i="2"/>
  <c r="AH1148" i="2"/>
  <c r="AH1149" i="2"/>
  <c r="AH1150" i="2"/>
  <c r="AH1151" i="2"/>
  <c r="AH1152" i="2"/>
  <c r="AH1153" i="2"/>
  <c r="AH1154" i="2"/>
  <c r="AH1155" i="2"/>
  <c r="AH1156" i="2"/>
  <c r="AH1157" i="2"/>
  <c r="AH1158" i="2"/>
  <c r="AH1159" i="2"/>
  <c r="AH1160" i="2"/>
  <c r="AH1161" i="2"/>
  <c r="AH1162" i="2"/>
  <c r="AH1163" i="2"/>
  <c r="AH1164" i="2"/>
  <c r="AH1165" i="2"/>
  <c r="AH1166" i="2"/>
  <c r="AH1167" i="2"/>
  <c r="AH1168" i="2"/>
  <c r="AH1169" i="2"/>
  <c r="AH1170" i="2"/>
  <c r="AH1171" i="2"/>
  <c r="AH1172" i="2"/>
  <c r="AH1173" i="2"/>
  <c r="AH1174" i="2"/>
  <c r="AH1175" i="2"/>
  <c r="AH1176" i="2"/>
  <c r="AH1177" i="2"/>
  <c r="AH1178" i="2"/>
  <c r="AH1595" i="2"/>
  <c r="AH1596" i="2"/>
  <c r="AH1597" i="2"/>
  <c r="AH1598" i="2"/>
  <c r="AH1599" i="2"/>
  <c r="AH1600" i="2"/>
  <c r="AH1601" i="2"/>
  <c r="AH1602" i="2"/>
  <c r="AH1603" i="2"/>
  <c r="AH1604" i="2"/>
  <c r="AH1605" i="2"/>
  <c r="AH1606" i="2"/>
  <c r="AH1607" i="2"/>
  <c r="AH1608" i="2"/>
  <c r="AH1609" i="2"/>
  <c r="AH1610" i="2"/>
  <c r="AH1611" i="2"/>
  <c r="AH1612" i="2"/>
  <c r="AH1613" i="2"/>
  <c r="AH1614" i="2"/>
  <c r="AH1615" i="2"/>
  <c r="AH1616" i="2"/>
  <c r="AH1617" i="2"/>
  <c r="AH1618" i="2"/>
  <c r="AH1619" i="2"/>
  <c r="AH1620" i="2"/>
  <c r="AH1621" i="2"/>
  <c r="AH1622" i="2"/>
  <c r="AH1623" i="2"/>
  <c r="AH1624" i="2"/>
  <c r="AH1625" i="2"/>
  <c r="AH1626" i="2"/>
  <c r="AH1627" i="2"/>
  <c r="AH1628" i="2"/>
  <c r="AH1629" i="2"/>
  <c r="AH1630" i="2"/>
  <c r="AH1631" i="2"/>
  <c r="AH1632" i="2"/>
  <c r="AH1633" i="2"/>
  <c r="AH1634" i="2"/>
  <c r="AH1635" i="2"/>
  <c r="AH1636" i="2"/>
  <c r="AH1637" i="2"/>
  <c r="AH1638" i="2"/>
  <c r="AH1639" i="2"/>
  <c r="AH1640" i="2"/>
  <c r="AH1641" i="2"/>
  <c r="AH1642" i="2"/>
  <c r="AH1643" i="2"/>
  <c r="AH1644" i="2"/>
  <c r="AH1645" i="2"/>
  <c r="AH1646" i="2"/>
  <c r="AH1647" i="2"/>
  <c r="AH1648" i="2"/>
  <c r="AH1649" i="2"/>
  <c r="AH1650" i="2"/>
  <c r="AH1651" i="2"/>
  <c r="AH1652" i="2"/>
  <c r="AH1653" i="2"/>
  <c r="AH1654" i="2"/>
  <c r="AH1655" i="2"/>
  <c r="AH1656" i="2"/>
  <c r="AH1657" i="2"/>
  <c r="AH1658" i="2"/>
  <c r="AH1659" i="2"/>
  <c r="AH1660" i="2"/>
  <c r="AH1661" i="2"/>
  <c r="AH1662" i="2"/>
  <c r="AH1663" i="2"/>
  <c r="AH1664" i="2"/>
  <c r="AH1665" i="2"/>
  <c r="AH1666" i="2"/>
  <c r="AH1667" i="2"/>
  <c r="AH1668" i="2"/>
  <c r="AH1669" i="2"/>
  <c r="AH1670" i="2"/>
  <c r="AH1671" i="2"/>
  <c r="AH1672" i="2"/>
  <c r="AH1673" i="2"/>
  <c r="AH1674" i="2"/>
  <c r="AH1675" i="2"/>
  <c r="AH1676" i="2"/>
  <c r="AH1677" i="2"/>
  <c r="AH1678" i="2"/>
  <c r="AH1679" i="2"/>
  <c r="AH1680" i="2"/>
  <c r="AH1681" i="2"/>
  <c r="AH1682" i="2"/>
  <c r="AH1683" i="2"/>
  <c r="AH1684" i="2"/>
  <c r="AH1685" i="2"/>
  <c r="AH1686" i="2"/>
  <c r="AH1687" i="2"/>
  <c r="AH1688" i="2"/>
  <c r="AH1689" i="2"/>
  <c r="AH1690" i="2"/>
  <c r="AH1691" i="2"/>
  <c r="AH1692" i="2"/>
  <c r="AH1693" i="2"/>
  <c r="AH1694" i="2"/>
  <c r="AH1695" i="2"/>
  <c r="AH1696" i="2"/>
  <c r="AH1697" i="2"/>
  <c r="AH1698" i="2"/>
  <c r="AH1699" i="2"/>
  <c r="AH1700" i="2"/>
  <c r="AH1701" i="2"/>
  <c r="AH1702" i="2"/>
  <c r="AH1703" i="2"/>
  <c r="AH1704" i="2"/>
  <c r="AH1705" i="2"/>
  <c r="AH1706" i="2"/>
  <c r="AH1707" i="2"/>
  <c r="AH1708" i="2"/>
  <c r="AH1709" i="2"/>
  <c r="AH1710" i="2"/>
  <c r="AH1711" i="2"/>
  <c r="AH1712" i="2"/>
  <c r="AH1713" i="2"/>
  <c r="AH1714" i="2"/>
  <c r="AH1715" i="2"/>
  <c r="AH1716" i="2"/>
  <c r="AH1717" i="2"/>
  <c r="AH1718" i="2"/>
  <c r="AH1719" i="2"/>
  <c r="AH1720" i="2"/>
  <c r="AH1721" i="2"/>
  <c r="AH1722" i="2"/>
  <c r="AH1723" i="2"/>
  <c r="AH1724" i="2"/>
  <c r="AH1725" i="2"/>
  <c r="AH1726" i="2"/>
  <c r="AG2" i="2"/>
  <c r="AG3" i="2"/>
  <c r="AG4" i="2"/>
  <c r="AG6" i="2"/>
  <c r="AG8" i="2"/>
  <c r="AG10" i="2"/>
  <c r="AG11" i="2"/>
  <c r="AG12" i="2"/>
  <c r="AG13" i="2"/>
  <c r="AG15" i="2"/>
  <c r="AG17" i="2"/>
  <c r="AG19" i="2"/>
  <c r="AG20" i="2"/>
  <c r="AG22" i="2"/>
  <c r="AG24" i="2"/>
  <c r="AG26" i="2"/>
  <c r="AG28" i="2"/>
  <c r="AG30" i="2"/>
  <c r="AG32" i="2"/>
  <c r="AG34" i="2"/>
  <c r="AG36" i="2"/>
  <c r="AG38" i="2"/>
  <c r="AG40" i="2"/>
  <c r="AG42" i="2"/>
  <c r="AG44" i="2"/>
  <c r="AG45" i="2"/>
  <c r="AG46" i="2"/>
  <c r="AG47" i="2"/>
  <c r="AG48" i="2"/>
  <c r="AG49" i="2"/>
  <c r="AG50" i="2"/>
  <c r="AG52" i="2"/>
  <c r="AG54" i="2"/>
  <c r="AG56" i="2"/>
  <c r="AG58" i="2"/>
  <c r="AG60" i="2"/>
  <c r="AG62" i="2"/>
  <c r="AG64" i="2"/>
  <c r="AG66" i="2"/>
  <c r="AG68" i="2"/>
  <c r="AG70" i="2"/>
  <c r="AG72" i="2"/>
  <c r="AG74" i="2"/>
  <c r="AG76" i="2"/>
  <c r="AG78" i="2"/>
  <c r="AG80" i="2"/>
  <c r="AG82" i="2"/>
  <c r="AG84" i="2"/>
  <c r="AG85" i="2"/>
  <c r="AG86" i="2"/>
  <c r="AG87" i="2"/>
  <c r="AG89" i="2"/>
  <c r="AG91" i="2"/>
  <c r="AG93" i="2"/>
  <c r="AG95" i="2"/>
  <c r="AG97" i="2"/>
  <c r="AG99" i="2"/>
  <c r="AG100" i="2"/>
  <c r="AG101" i="2"/>
  <c r="AG102" i="2"/>
  <c r="AG104" i="2"/>
  <c r="AG106" i="2"/>
  <c r="AG108" i="2"/>
  <c r="AG110" i="2"/>
  <c r="AG112" i="2"/>
  <c r="AG114" i="2"/>
  <c r="AG116" i="2"/>
  <c r="AG118" i="2"/>
  <c r="AG120" i="2"/>
  <c r="AG122" i="2"/>
  <c r="AG124" i="2"/>
  <c r="AG126" i="2"/>
  <c r="AG128" i="2"/>
  <c r="AG130" i="2"/>
  <c r="AG132" i="2"/>
  <c r="AG134" i="2"/>
  <c r="AG136" i="2"/>
  <c r="AG138" i="2"/>
  <c r="AG140" i="2"/>
  <c r="AG142" i="2"/>
  <c r="AG144" i="2"/>
  <c r="AG146" i="2"/>
  <c r="AG148" i="2"/>
  <c r="AG150" i="2"/>
  <c r="AG152" i="2"/>
  <c r="AG154" i="2"/>
  <c r="AG156" i="2"/>
  <c r="AG158" i="2"/>
  <c r="AG160" i="2"/>
  <c r="AG162" i="2"/>
  <c r="AG164" i="2"/>
  <c r="AG165" i="2"/>
  <c r="AG167" i="2"/>
  <c r="AG168" i="2"/>
  <c r="AG170" i="2"/>
  <c r="AG171" i="2"/>
  <c r="AG173" i="2"/>
  <c r="AG175" i="2"/>
  <c r="AG177" i="2"/>
  <c r="AG179" i="2"/>
  <c r="AG181" i="2"/>
  <c r="AG183" i="2"/>
  <c r="AG185" i="2"/>
  <c r="AG187" i="2"/>
  <c r="AG189" i="2"/>
  <c r="AG191" i="2"/>
  <c r="AG193" i="2"/>
  <c r="AG195" i="2"/>
  <c r="AG196" i="2"/>
  <c r="AG197" i="2"/>
  <c r="AG198" i="2"/>
  <c r="AG200" i="2"/>
  <c r="AG202" i="2"/>
  <c r="AG204" i="2"/>
  <c r="AG206" i="2"/>
  <c r="AG208" i="2"/>
  <c r="AG210" i="2"/>
  <c r="AG212" i="2"/>
  <c r="AG214" i="2"/>
  <c r="AG216" i="2"/>
  <c r="AG218" i="2"/>
  <c r="AG220" i="2"/>
  <c r="AG222" i="2"/>
  <c r="AG224" i="2"/>
  <c r="AG226" i="2"/>
  <c r="AG228" i="2"/>
  <c r="AG230" i="2"/>
  <c r="AG232" i="2"/>
  <c r="AG234" i="2"/>
  <c r="AG236" i="2"/>
  <c r="AG238" i="2"/>
  <c r="AG239" i="2"/>
  <c r="AG240" i="2"/>
  <c r="AG241" i="2"/>
  <c r="AG242" i="2"/>
  <c r="AG244" i="2"/>
  <c r="AG245" i="2"/>
  <c r="AG247" i="2"/>
  <c r="AG248" i="2"/>
  <c r="AG250" i="2"/>
  <c r="AG252" i="2"/>
  <c r="AG254" i="2"/>
  <c r="AG256" i="2"/>
  <c r="AG258" i="2"/>
  <c r="AG260" i="2"/>
  <c r="AG262" i="2"/>
  <c r="AG263" i="2"/>
  <c r="AG265" i="2"/>
  <c r="AG267" i="2"/>
  <c r="AG269" i="2"/>
  <c r="AG271" i="2"/>
  <c r="AG273" i="2"/>
  <c r="AG276" i="2"/>
  <c r="AG278" i="2"/>
  <c r="AG280" i="2"/>
  <c r="AG282" i="2"/>
  <c r="AG284" i="2"/>
  <c r="AG286" i="2"/>
  <c r="AG288" i="2"/>
  <c r="AG290" i="2"/>
  <c r="AG292" i="2"/>
  <c r="AG294" i="2"/>
  <c r="AG296" i="2"/>
  <c r="AG298" i="2"/>
  <c r="AG300" i="2"/>
  <c r="AG302" i="2"/>
  <c r="AG304" i="2"/>
  <c r="AG306" i="2"/>
  <c r="AG308" i="2"/>
  <c r="AG310" i="2"/>
  <c r="AG312" i="2"/>
  <c r="AG314" i="2"/>
  <c r="AG316" i="2"/>
  <c r="AG318" i="2"/>
  <c r="AG320" i="2"/>
  <c r="AG322" i="2"/>
  <c r="AG324" i="2"/>
  <c r="AG326" i="2"/>
  <c r="AG328" i="2"/>
  <c r="AG330" i="2"/>
  <c r="AG332" i="2"/>
  <c r="AG334" i="2"/>
  <c r="AG336" i="2"/>
  <c r="AG338" i="2"/>
  <c r="AG340" i="2"/>
  <c r="AG342" i="2"/>
  <c r="AG344" i="2"/>
  <c r="AG346" i="2"/>
  <c r="AG348" i="2"/>
  <c r="AG350" i="2"/>
  <c r="AG352" i="2"/>
  <c r="AG354" i="2"/>
  <c r="AG356" i="2"/>
  <c r="AG358" i="2"/>
  <c r="AG360" i="2"/>
  <c r="AG362" i="2"/>
  <c r="AG364" i="2"/>
  <c r="AG366" i="2"/>
  <c r="AG368" i="2"/>
  <c r="AG370" i="2"/>
  <c r="AG372" i="2"/>
  <c r="AG374" i="2"/>
  <c r="AG376" i="2"/>
  <c r="AG378" i="2"/>
  <c r="AG380" i="2"/>
  <c r="AG381" i="2"/>
  <c r="AG382" i="2"/>
  <c r="AG383" i="2"/>
  <c r="AG385" i="2"/>
  <c r="AG387" i="2"/>
  <c r="AG389" i="2"/>
  <c r="AG391" i="2"/>
  <c r="AG393" i="2"/>
  <c r="AG395" i="2"/>
  <c r="AG396" i="2"/>
  <c r="AG397" i="2"/>
  <c r="AG398" i="2"/>
  <c r="AG400" i="2"/>
  <c r="AG402" i="2"/>
  <c r="AG404" i="2"/>
  <c r="AG406" i="2"/>
  <c r="AG408" i="2"/>
  <c r="AG410" i="2"/>
  <c r="AG412" i="2"/>
  <c r="AG414" i="2"/>
  <c r="AG416" i="2"/>
  <c r="AG418" i="2"/>
  <c r="AG419" i="2"/>
  <c r="AG421" i="2"/>
  <c r="AG422" i="2"/>
  <c r="AG424" i="2"/>
  <c r="AG425" i="2"/>
  <c r="AG427" i="2"/>
  <c r="AG429" i="2"/>
  <c r="AG431" i="2"/>
  <c r="AG433" i="2"/>
  <c r="AG435" i="2"/>
  <c r="AG437" i="2"/>
  <c r="AG438" i="2"/>
  <c r="AG439" i="2"/>
  <c r="AG440" i="2"/>
  <c r="AG442" i="2"/>
  <c r="AG444" i="2"/>
  <c r="AG446" i="2"/>
  <c r="AG448" i="2"/>
  <c r="AG450" i="2"/>
  <c r="AG452" i="2"/>
  <c r="AG454" i="2"/>
  <c r="AG456" i="2"/>
  <c r="AG458" i="2"/>
  <c r="AG460" i="2"/>
  <c r="AG462" i="2"/>
  <c r="AG464" i="2"/>
  <c r="AG466" i="2"/>
  <c r="AG467" i="2"/>
  <c r="AG469" i="2"/>
  <c r="AG470" i="2"/>
  <c r="AG472" i="2"/>
  <c r="AG473" i="2"/>
  <c r="AG475" i="2"/>
  <c r="AG477" i="2"/>
  <c r="AG479" i="2"/>
  <c r="AG481" i="2"/>
  <c r="AG483" i="2"/>
  <c r="AG485" i="2"/>
  <c r="AG487" i="2"/>
  <c r="AG489" i="2"/>
  <c r="AG491" i="2"/>
  <c r="AG493" i="2"/>
  <c r="AG495" i="2"/>
  <c r="AG497" i="2"/>
  <c r="AG499" i="2"/>
  <c r="AG501" i="2"/>
  <c r="AG503" i="2"/>
  <c r="AG504" i="2"/>
  <c r="AG506" i="2"/>
  <c r="AG508" i="2"/>
  <c r="AG510" i="2"/>
  <c r="AG512" i="2"/>
  <c r="AG514" i="2"/>
  <c r="AG516" i="2"/>
  <c r="AG518" i="2"/>
  <c r="AG520" i="2"/>
  <c r="AG522" i="2"/>
  <c r="AG524" i="2"/>
  <c r="AG525" i="2"/>
  <c r="AG527" i="2"/>
  <c r="AG528" i="2"/>
  <c r="AG530" i="2"/>
  <c r="AG531" i="2"/>
  <c r="AG533" i="2"/>
  <c r="AG535" i="2"/>
  <c r="AG537" i="2"/>
  <c r="AG539" i="2"/>
  <c r="AG541" i="2"/>
  <c r="AG543" i="2"/>
  <c r="AG545" i="2"/>
  <c r="AG547" i="2"/>
  <c r="AG549" i="2"/>
  <c r="AG551" i="2"/>
  <c r="AG552" i="2"/>
  <c r="AG554" i="2"/>
  <c r="AG555" i="2"/>
  <c r="AG557" i="2"/>
  <c r="AG558" i="2"/>
  <c r="AG559" i="2"/>
  <c r="AG560" i="2"/>
  <c r="AG561" i="2"/>
  <c r="AG562" i="2"/>
  <c r="AG563" i="2"/>
  <c r="AG564" i="2"/>
  <c r="AG566" i="2"/>
  <c r="AG568" i="2"/>
  <c r="AG570" i="2"/>
  <c r="AG572" i="2"/>
  <c r="AG574" i="2"/>
  <c r="AG576" i="2"/>
  <c r="AG578" i="2"/>
  <c r="AG580" i="2"/>
  <c r="AG582" i="2"/>
  <c r="AG584" i="2"/>
  <c r="AG586" i="2"/>
  <c r="AG588" i="2"/>
  <c r="AG590" i="2"/>
  <c r="AG592" i="2"/>
  <c r="AG594" i="2"/>
  <c r="AG596" i="2"/>
  <c r="AG598" i="2"/>
  <c r="AG600" i="2"/>
  <c r="AG602" i="2"/>
  <c r="AG604" i="2"/>
  <c r="AG606" i="2"/>
  <c r="AG608" i="2"/>
  <c r="AG610" i="2"/>
  <c r="AG612" i="2"/>
  <c r="AG614" i="2"/>
  <c r="AG616" i="2"/>
  <c r="AG618" i="2"/>
  <c r="AG620" i="2"/>
  <c r="AG622" i="2"/>
  <c r="AG624" i="2"/>
  <c r="AG626" i="2"/>
  <c r="AG628" i="2"/>
  <c r="AG630" i="2"/>
  <c r="AG631" i="2"/>
  <c r="AG633" i="2"/>
  <c r="AG635" i="2"/>
  <c r="AG637" i="2"/>
  <c r="AG639" i="2"/>
  <c r="AG641" i="2"/>
  <c r="AG642" i="2"/>
  <c r="AG644" i="2"/>
  <c r="AG645" i="2"/>
  <c r="AG647" i="2"/>
  <c r="AG649" i="2"/>
  <c r="AG651" i="2"/>
  <c r="AG653" i="2"/>
  <c r="AG655" i="2"/>
  <c r="AG657" i="2"/>
  <c r="AG659" i="2"/>
  <c r="AG661" i="2"/>
  <c r="AG663" i="2"/>
  <c r="AG664" i="2"/>
  <c r="AG665" i="2"/>
  <c r="AG666" i="2"/>
  <c r="AG668" i="2"/>
  <c r="AG670" i="2"/>
  <c r="AG672" i="2"/>
  <c r="AG674" i="2"/>
  <c r="AG676" i="2"/>
  <c r="AG678" i="2"/>
  <c r="AG680" i="2"/>
  <c r="AG682" i="2"/>
  <c r="AG684" i="2"/>
  <c r="AG686" i="2"/>
  <c r="AG688" i="2"/>
  <c r="AG690" i="2"/>
  <c r="AG692" i="2"/>
  <c r="AG694" i="2"/>
  <c r="AG696" i="2"/>
  <c r="AG697" i="2"/>
  <c r="AG698" i="2"/>
  <c r="AG699" i="2"/>
  <c r="AG700" i="2"/>
  <c r="AG701" i="2"/>
  <c r="AG702" i="2"/>
  <c r="AG703" i="2"/>
  <c r="AG704" i="2"/>
  <c r="AG705" i="2"/>
  <c r="AG706" i="2"/>
  <c r="AG707" i="2"/>
  <c r="AG708" i="2"/>
  <c r="AG709" i="2"/>
  <c r="AG710" i="2"/>
  <c r="AG711" i="2"/>
  <c r="AG712" i="2"/>
  <c r="AG714" i="2"/>
  <c r="AG716" i="2"/>
  <c r="AG718" i="2"/>
  <c r="AG720" i="2"/>
  <c r="AG722" i="2"/>
  <c r="AG724" i="2"/>
  <c r="AG726" i="2"/>
  <c r="AG728" i="2"/>
  <c r="AG730" i="2"/>
  <c r="AG732" i="2"/>
  <c r="AG734" i="2"/>
  <c r="AG736" i="2"/>
  <c r="AG738" i="2"/>
  <c r="AG740" i="2"/>
  <c r="AG742" i="2"/>
  <c r="AG744" i="2"/>
  <c r="AG745" i="2"/>
  <c r="AG747" i="2"/>
  <c r="AG748" i="2"/>
  <c r="AG750" i="2"/>
  <c r="AG751" i="2"/>
  <c r="AG753" i="2"/>
  <c r="AG755" i="2"/>
  <c r="AG757" i="2"/>
  <c r="AG759" i="2"/>
  <c r="AG761" i="2"/>
  <c r="AG763" i="2"/>
  <c r="AG765" i="2"/>
  <c r="AG767" i="2"/>
  <c r="AG769" i="2"/>
  <c r="AG771" i="2"/>
  <c r="AG773" i="2"/>
  <c r="AG775" i="2"/>
  <c r="AG777" i="2"/>
  <c r="AG779" i="2"/>
  <c r="AG781" i="2"/>
  <c r="AG783" i="2"/>
  <c r="AG785" i="2"/>
  <c r="AG787" i="2"/>
  <c r="AG789" i="2"/>
  <c r="AG791" i="2"/>
  <c r="AG793" i="2"/>
  <c r="AG795" i="2"/>
  <c r="AG797" i="2"/>
  <c r="AG799" i="2"/>
  <c r="AG804" i="2"/>
  <c r="AG806" i="2"/>
  <c r="AG808" i="2"/>
  <c r="AG810" i="2"/>
  <c r="AG812" i="2"/>
  <c r="AG814" i="2"/>
  <c r="AG816" i="2"/>
  <c r="AG818" i="2"/>
  <c r="AG820" i="2"/>
  <c r="AG822" i="2"/>
  <c r="AG824" i="2"/>
  <c r="AG826" i="2"/>
  <c r="AG828" i="2"/>
  <c r="AG830" i="2"/>
  <c r="AG832" i="2"/>
  <c r="AG833" i="2"/>
  <c r="AG834" i="2"/>
  <c r="AG835" i="2"/>
  <c r="AG836" i="2"/>
  <c r="AG837" i="2"/>
  <c r="AG838" i="2"/>
  <c r="AG840" i="2"/>
  <c r="AG842" i="2"/>
  <c r="AG844" i="2"/>
  <c r="AG846" i="2"/>
  <c r="AG848" i="2"/>
  <c r="AG850" i="2"/>
  <c r="AG852" i="2"/>
  <c r="AG854" i="2"/>
  <c r="AG856" i="2"/>
  <c r="AG858" i="2"/>
  <c r="AG860" i="2"/>
  <c r="AG862" i="2"/>
  <c r="AG864" i="2"/>
  <c r="AG866" i="2"/>
  <c r="AG868" i="2"/>
  <c r="AG870" i="2"/>
  <c r="AG872" i="2"/>
  <c r="AG874" i="2"/>
  <c r="AG876" i="2"/>
  <c r="AG878" i="2"/>
  <c r="AG880" i="2"/>
  <c r="AG882" i="2"/>
  <c r="AG884" i="2"/>
  <c r="AG886" i="2"/>
  <c r="AG888" i="2"/>
  <c r="AG890" i="2"/>
  <c r="AG892" i="2"/>
  <c r="AG894" i="2"/>
  <c r="AG896" i="2"/>
  <c r="AG898" i="2"/>
  <c r="AG900" i="2"/>
  <c r="AG902" i="2"/>
  <c r="AG904" i="2"/>
  <c r="AG906" i="2"/>
  <c r="AG908" i="2"/>
  <c r="AG910" i="2"/>
  <c r="AG912" i="2"/>
  <c r="AG914" i="2"/>
  <c r="AG916" i="2"/>
  <c r="AG918" i="2"/>
  <c r="AG920" i="2"/>
  <c r="AG922" i="2"/>
  <c r="AG924" i="2"/>
  <c r="AG926" i="2"/>
  <c r="AG928" i="2"/>
  <c r="AG929" i="2"/>
  <c r="AG931" i="2"/>
  <c r="AG932" i="2"/>
  <c r="AG934" i="2"/>
  <c r="AG935" i="2"/>
  <c r="AG937" i="2"/>
  <c r="AG939" i="2"/>
  <c r="AG941" i="2"/>
  <c r="AG943" i="2"/>
  <c r="AG945" i="2"/>
  <c r="AG947" i="2"/>
  <c r="AG949" i="2"/>
  <c r="AG951" i="2"/>
  <c r="AG953" i="2"/>
  <c r="AG955" i="2"/>
  <c r="AG957" i="2"/>
  <c r="AG959" i="2"/>
  <c r="AG961" i="2"/>
  <c r="AG963" i="2"/>
  <c r="AG965" i="2"/>
  <c r="AG967" i="2"/>
  <c r="AG969" i="2"/>
  <c r="AG971" i="2"/>
  <c r="AG973" i="2"/>
  <c r="AG975" i="2"/>
  <c r="AG977" i="2"/>
  <c r="AG979" i="2"/>
  <c r="AG981" i="2"/>
  <c r="AG983" i="2"/>
  <c r="AG985" i="2"/>
  <c r="AG987" i="2"/>
  <c r="AG989" i="2"/>
  <c r="AG991" i="2"/>
  <c r="AG993" i="2"/>
  <c r="AG995" i="2"/>
  <c r="AG997" i="2"/>
  <c r="AG999" i="2"/>
  <c r="AG1001" i="2"/>
  <c r="AG1003" i="2"/>
  <c r="AG1005" i="2"/>
  <c r="AG1007" i="2"/>
  <c r="AG1009" i="2"/>
  <c r="AG1011" i="2"/>
  <c r="AG1013" i="2"/>
  <c r="AG1015" i="2"/>
  <c r="AG1017" i="2"/>
  <c r="AG1019" i="2"/>
  <c r="AG1021" i="2"/>
  <c r="AG1023" i="2"/>
  <c r="AG1025" i="2"/>
  <c r="AG1027" i="2"/>
  <c r="AG1029" i="2"/>
  <c r="AG1031" i="2"/>
  <c r="AG1033" i="2"/>
  <c r="AG1035" i="2"/>
  <c r="AG1037" i="2"/>
  <c r="AG1039" i="2"/>
  <c r="AG1040" i="2"/>
  <c r="AG1041" i="2"/>
  <c r="AG1042" i="2"/>
  <c r="AG1043" i="2"/>
  <c r="AG1044" i="2"/>
  <c r="AG1045" i="2"/>
  <c r="AG1047" i="2"/>
  <c r="AG1049" i="2"/>
  <c r="AG1051" i="2"/>
  <c r="AG1053" i="2"/>
  <c r="AG1055" i="2"/>
  <c r="AG1057" i="2"/>
  <c r="AG1059" i="2"/>
  <c r="AG1061" i="2"/>
  <c r="AG1063" i="2"/>
  <c r="AG1065" i="2"/>
  <c r="AG1067" i="2"/>
  <c r="AG1069" i="2"/>
  <c r="AG1071" i="2"/>
  <c r="AG1073" i="2"/>
  <c r="AG1075" i="2"/>
  <c r="AG1077" i="2"/>
  <c r="AG1079" i="2"/>
  <c r="AG1081" i="2"/>
  <c r="AG1082" i="2"/>
  <c r="AG1083" i="2"/>
  <c r="AG1084" i="2"/>
  <c r="AG1086" i="2"/>
  <c r="AG1088" i="2"/>
  <c r="AG1090" i="2"/>
  <c r="AG1092" i="2"/>
  <c r="AG1094" i="2"/>
  <c r="AG1096" i="2"/>
  <c r="AG1098" i="2"/>
  <c r="AG1100" i="2"/>
  <c r="AG1102" i="2"/>
  <c r="AG1103" i="2"/>
  <c r="AG1104" i="2"/>
  <c r="AG1105" i="2"/>
  <c r="AG1107" i="2"/>
  <c r="AG1109" i="2"/>
  <c r="AG1111" i="2"/>
  <c r="AG1113" i="2"/>
  <c r="AG1115" i="2"/>
  <c r="AG1117" i="2"/>
  <c r="AG1119" i="2"/>
  <c r="AG1121" i="2"/>
  <c r="AG1123" i="2"/>
  <c r="AG1124" i="2"/>
  <c r="AG1125" i="2"/>
  <c r="AG1126" i="2"/>
  <c r="AG1128" i="2"/>
  <c r="AG1130" i="2"/>
  <c r="AG1132" i="2"/>
  <c r="AG1133" i="2"/>
  <c r="AG1134" i="2"/>
  <c r="AG1135" i="2"/>
  <c r="AG1136" i="2"/>
  <c r="AG1137" i="2"/>
  <c r="AG1138" i="2"/>
  <c r="AG1140" i="2"/>
  <c r="AG1142" i="2"/>
  <c r="AG1144" i="2"/>
  <c r="AG1146" i="2"/>
  <c r="AG1148" i="2"/>
  <c r="AG1150" i="2"/>
  <c r="AG1152" i="2"/>
  <c r="AG1154" i="2"/>
  <c r="AG1156" i="2"/>
  <c r="AG1158" i="2"/>
  <c r="AG1160" i="2"/>
  <c r="AG1162" i="2"/>
  <c r="AG1164" i="2"/>
  <c r="AG1166" i="2"/>
  <c r="AG1168" i="2"/>
  <c r="AG1170" i="2"/>
  <c r="AG1172" i="2"/>
  <c r="AG1174" i="2"/>
  <c r="AG1176" i="2"/>
  <c r="AG1178" i="2"/>
  <c r="AG1179" i="2"/>
  <c r="AG1180" i="2"/>
  <c r="AG1181" i="2"/>
  <c r="AG1182" i="2"/>
  <c r="AG1183" i="2"/>
  <c r="AG1184" i="2"/>
  <c r="AG1185" i="2"/>
  <c r="AG1186" i="2"/>
  <c r="AG1187" i="2"/>
  <c r="AG1188" i="2"/>
  <c r="AG1189" i="2"/>
  <c r="AG1190" i="2"/>
  <c r="AG1191" i="2"/>
  <c r="AG1192" i="2"/>
  <c r="AG1193" i="2"/>
  <c r="AG1194" i="2"/>
  <c r="AG1195" i="2"/>
  <c r="AG1196" i="2"/>
  <c r="AG1197" i="2"/>
  <c r="AG1198" i="2"/>
  <c r="AG1199" i="2"/>
  <c r="AG1200" i="2"/>
  <c r="AG1201" i="2"/>
  <c r="AG1202" i="2"/>
  <c r="AG1203" i="2"/>
  <c r="AG1204" i="2"/>
  <c r="AG1205" i="2"/>
  <c r="AG1206" i="2"/>
  <c r="AG1207" i="2"/>
  <c r="AG1208" i="2"/>
  <c r="AG1209" i="2"/>
  <c r="AG1210" i="2"/>
  <c r="AG1211" i="2"/>
  <c r="AG1212" i="2"/>
  <c r="AG1213" i="2"/>
  <c r="AG1214" i="2"/>
  <c r="AG1215" i="2"/>
  <c r="AG1216" i="2"/>
  <c r="AG1217" i="2"/>
  <c r="AG1218" i="2"/>
  <c r="AG1219" i="2"/>
  <c r="AG1220" i="2"/>
  <c r="AG1221" i="2"/>
  <c r="AG1222" i="2"/>
  <c r="AG1223" i="2"/>
  <c r="AG1224" i="2"/>
  <c r="AG1225" i="2"/>
  <c r="AG1226" i="2"/>
  <c r="AG1227" i="2"/>
  <c r="AG1228" i="2"/>
  <c r="AG1229" i="2"/>
  <c r="AG1230" i="2"/>
  <c r="AG1231" i="2"/>
  <c r="AG1232" i="2"/>
  <c r="AG1233" i="2"/>
  <c r="AG1234" i="2"/>
  <c r="AG1235" i="2"/>
  <c r="AG1236" i="2"/>
  <c r="AG1237" i="2"/>
  <c r="AG1238" i="2"/>
  <c r="AG1239" i="2"/>
  <c r="AG1240" i="2"/>
  <c r="AG1241" i="2"/>
  <c r="AG1242" i="2"/>
  <c r="AG1243" i="2"/>
  <c r="AG1244" i="2"/>
  <c r="AG1245" i="2"/>
  <c r="AG1246" i="2"/>
  <c r="AG1247" i="2"/>
  <c r="AG1248" i="2"/>
  <c r="AG1249" i="2"/>
  <c r="AG1250" i="2"/>
  <c r="AG1251" i="2"/>
  <c r="AG1252" i="2"/>
  <c r="AG1253" i="2"/>
  <c r="AG1254" i="2"/>
  <c r="AG1255" i="2"/>
  <c r="AG1256" i="2"/>
  <c r="AG1257" i="2"/>
  <c r="AG1258" i="2"/>
  <c r="AG1259" i="2"/>
  <c r="AG1260" i="2"/>
  <c r="AG1261" i="2"/>
  <c r="AG1262" i="2"/>
  <c r="AG1263" i="2"/>
  <c r="AG1264" i="2"/>
  <c r="AG1265" i="2"/>
  <c r="AG1266" i="2"/>
  <c r="AG1267" i="2"/>
  <c r="AG1268" i="2"/>
  <c r="AG1269" i="2"/>
  <c r="AG1270" i="2"/>
  <c r="AG1271" i="2"/>
  <c r="AG1272" i="2"/>
  <c r="AG1273" i="2"/>
  <c r="AG1274" i="2"/>
  <c r="AG1275" i="2"/>
  <c r="AG1276" i="2"/>
  <c r="AG1277" i="2"/>
  <c r="AG1278" i="2"/>
  <c r="AG1279" i="2"/>
  <c r="AG1280" i="2"/>
  <c r="AG1281" i="2"/>
  <c r="AG1282" i="2"/>
  <c r="AG1283" i="2"/>
  <c r="AG1284" i="2"/>
  <c r="AG1285" i="2"/>
  <c r="AG1286" i="2"/>
  <c r="AG1287" i="2"/>
  <c r="AG1288" i="2"/>
  <c r="AG1289" i="2"/>
  <c r="AG1290" i="2"/>
  <c r="AG1291" i="2"/>
  <c r="AG1292" i="2"/>
  <c r="AG1293" i="2"/>
  <c r="AG1294" i="2"/>
  <c r="AG1295" i="2"/>
  <c r="AG1296" i="2"/>
  <c r="AG1297" i="2"/>
  <c r="AG1298" i="2"/>
  <c r="AG1299" i="2"/>
  <c r="AG1300" i="2"/>
  <c r="AG1301" i="2"/>
  <c r="AG1302" i="2"/>
  <c r="AG1303" i="2"/>
  <c r="AG1304" i="2"/>
  <c r="AG1305" i="2"/>
  <c r="AG1306" i="2"/>
  <c r="AG1307" i="2"/>
  <c r="AG1308" i="2"/>
  <c r="AG1309" i="2"/>
  <c r="AG1310" i="2"/>
  <c r="AG1311" i="2"/>
  <c r="AG1312" i="2"/>
  <c r="AG1313" i="2"/>
  <c r="AG1314" i="2"/>
  <c r="AG1315" i="2"/>
  <c r="AG1316" i="2"/>
  <c r="AG1317" i="2"/>
  <c r="AG1318" i="2"/>
  <c r="AG1319" i="2"/>
  <c r="AG1320" i="2"/>
  <c r="AG1321" i="2"/>
  <c r="AG1322" i="2"/>
  <c r="AG1323" i="2"/>
  <c r="AG1324" i="2"/>
  <c r="AG1325" i="2"/>
  <c r="AG1326" i="2"/>
  <c r="AG1327" i="2"/>
  <c r="AG1328" i="2"/>
  <c r="AG1329" i="2"/>
  <c r="AG1330" i="2"/>
  <c r="AG1331" i="2"/>
  <c r="AG1332" i="2"/>
  <c r="AG1333" i="2"/>
  <c r="AG1334" i="2"/>
  <c r="AG1335" i="2"/>
  <c r="AG1336" i="2"/>
  <c r="AG1337" i="2"/>
  <c r="AG1338" i="2"/>
  <c r="AG1339" i="2"/>
  <c r="AG1340" i="2"/>
  <c r="AG1341" i="2"/>
  <c r="AG1342" i="2"/>
  <c r="AG1343" i="2"/>
  <c r="AG1344" i="2"/>
  <c r="AG1345" i="2"/>
  <c r="AG1346" i="2"/>
  <c r="AG1347" i="2"/>
  <c r="AG1348" i="2"/>
  <c r="AG1349" i="2"/>
  <c r="AG1350" i="2"/>
  <c r="AG1351" i="2"/>
  <c r="AG1352" i="2"/>
  <c r="AG1353" i="2"/>
  <c r="AG1354" i="2"/>
  <c r="AG1355" i="2"/>
  <c r="AG1356" i="2"/>
  <c r="AG1357" i="2"/>
  <c r="AG1358" i="2"/>
  <c r="AG1359" i="2"/>
  <c r="AG1360" i="2"/>
  <c r="AG1361" i="2"/>
  <c r="AG1362" i="2"/>
  <c r="AG1363" i="2"/>
  <c r="AG1364" i="2"/>
  <c r="AG1365" i="2"/>
  <c r="AG1366" i="2"/>
  <c r="AG1367" i="2"/>
  <c r="AG1368" i="2"/>
  <c r="AG1369" i="2"/>
  <c r="AG1370" i="2"/>
  <c r="AG1371" i="2"/>
  <c r="AG1372" i="2"/>
  <c r="AG1373" i="2"/>
  <c r="AG1374" i="2"/>
  <c r="AG1375" i="2"/>
  <c r="AG1376" i="2"/>
  <c r="AG1377" i="2"/>
  <c r="AG1378" i="2"/>
  <c r="AG1379" i="2"/>
  <c r="AG1380" i="2"/>
  <c r="AG1381" i="2"/>
  <c r="AG1382" i="2"/>
  <c r="AG1383" i="2"/>
  <c r="AG1384" i="2"/>
  <c r="AG1385" i="2"/>
  <c r="AG1386" i="2"/>
  <c r="AG1387" i="2"/>
  <c r="AG1388" i="2"/>
  <c r="AG1389" i="2"/>
  <c r="AG1390" i="2"/>
  <c r="AG1391" i="2"/>
  <c r="AG1392" i="2"/>
  <c r="AG1393" i="2"/>
  <c r="AG1394" i="2"/>
  <c r="AG1395" i="2"/>
  <c r="AG1396" i="2"/>
  <c r="AG1397" i="2"/>
  <c r="AG1398" i="2"/>
  <c r="AG1399" i="2"/>
  <c r="AG1400" i="2"/>
  <c r="AG1401" i="2"/>
  <c r="AG1402" i="2"/>
  <c r="AG1403" i="2"/>
  <c r="AG1404" i="2"/>
  <c r="AG1405" i="2"/>
  <c r="AG1406" i="2"/>
  <c r="AG1407" i="2"/>
  <c r="AG1408" i="2"/>
  <c r="AG1409" i="2"/>
  <c r="AG1410" i="2"/>
  <c r="AG1411" i="2"/>
  <c r="AG1412" i="2"/>
  <c r="AG1413" i="2"/>
  <c r="AG1414" i="2"/>
  <c r="AG1415" i="2"/>
  <c r="AG1416" i="2"/>
  <c r="AG1417" i="2"/>
  <c r="AG1418" i="2"/>
  <c r="AG1419" i="2"/>
  <c r="AG1420" i="2"/>
  <c r="AG1421" i="2"/>
  <c r="AG1422" i="2"/>
  <c r="AG1423" i="2"/>
  <c r="AG1424" i="2"/>
  <c r="AG1425" i="2"/>
  <c r="AG1426" i="2"/>
  <c r="AG1427" i="2"/>
  <c r="AG1428" i="2"/>
  <c r="AG1429" i="2"/>
  <c r="AG1430" i="2"/>
  <c r="AG1431" i="2"/>
  <c r="AG1432" i="2"/>
  <c r="AG1433" i="2"/>
  <c r="AG1434" i="2"/>
  <c r="AG1435" i="2"/>
  <c r="AG1436" i="2"/>
  <c r="AG1437" i="2"/>
  <c r="AG1438" i="2"/>
  <c r="AG1439" i="2"/>
  <c r="AG1440" i="2"/>
  <c r="AG1441" i="2"/>
  <c r="AG1442" i="2"/>
  <c r="AG1443" i="2"/>
  <c r="AG1444" i="2"/>
  <c r="AG1445" i="2"/>
  <c r="AG1446" i="2"/>
  <c r="AG1447" i="2"/>
  <c r="AG1448" i="2"/>
  <c r="AG1449" i="2"/>
  <c r="AG1450" i="2"/>
  <c r="AG1451" i="2"/>
  <c r="AG1452" i="2"/>
  <c r="AG1453" i="2"/>
  <c r="AG1454" i="2"/>
  <c r="AG1455" i="2"/>
  <c r="AG1456" i="2"/>
  <c r="AG1457" i="2"/>
  <c r="AG1458" i="2"/>
  <c r="AG1459" i="2"/>
  <c r="AG1460" i="2"/>
  <c r="AG1461" i="2"/>
  <c r="AG1462" i="2"/>
  <c r="AG1463" i="2"/>
  <c r="AG1464" i="2"/>
  <c r="AG1465" i="2"/>
  <c r="AG1466" i="2"/>
  <c r="AG1467" i="2"/>
  <c r="AG1468" i="2"/>
  <c r="AG1469" i="2"/>
  <c r="AG1470" i="2"/>
  <c r="AG1471" i="2"/>
  <c r="AG1472" i="2"/>
  <c r="AG1473" i="2"/>
  <c r="AG1474" i="2"/>
  <c r="AG1475" i="2"/>
  <c r="AG1476" i="2"/>
  <c r="AG1477" i="2"/>
  <c r="AG1478" i="2"/>
  <c r="AG1479" i="2"/>
  <c r="AG1480" i="2"/>
  <c r="AG1481" i="2"/>
  <c r="AG1482" i="2"/>
  <c r="AG1483" i="2"/>
  <c r="AG1484" i="2"/>
  <c r="AG1485" i="2"/>
  <c r="AG1486" i="2"/>
  <c r="AG1487" i="2"/>
  <c r="AG1488" i="2"/>
  <c r="AG1489" i="2"/>
  <c r="AG1490" i="2"/>
  <c r="AG1491" i="2"/>
  <c r="AG1492" i="2"/>
  <c r="AG1493" i="2"/>
  <c r="AG1494" i="2"/>
  <c r="AG1495" i="2"/>
  <c r="AG1496" i="2"/>
  <c r="AG1497" i="2"/>
  <c r="AG1498" i="2"/>
  <c r="AG1499" i="2"/>
  <c r="AG1500" i="2"/>
  <c r="AG1501" i="2"/>
  <c r="AG1502" i="2"/>
  <c r="AG1503" i="2"/>
  <c r="AG1504" i="2"/>
  <c r="AG1505" i="2"/>
  <c r="AG1506" i="2"/>
  <c r="AG1507" i="2"/>
  <c r="AG1508" i="2"/>
  <c r="AG1509" i="2"/>
  <c r="AG1510" i="2"/>
  <c r="AG1511" i="2"/>
  <c r="AG1512" i="2"/>
  <c r="AG1513" i="2"/>
  <c r="AG1514" i="2"/>
  <c r="AG1515" i="2"/>
  <c r="AG1516" i="2"/>
  <c r="AG1517" i="2"/>
  <c r="AG1518" i="2"/>
  <c r="AG1519" i="2"/>
  <c r="AG1520" i="2"/>
  <c r="AG1521" i="2"/>
  <c r="AG1522" i="2"/>
  <c r="AG1523" i="2"/>
  <c r="AG1524" i="2"/>
  <c r="AG1525" i="2"/>
  <c r="AG1526" i="2"/>
  <c r="AG1527" i="2"/>
  <c r="AG1528" i="2"/>
  <c r="AG1529" i="2"/>
  <c r="AG1530" i="2"/>
  <c r="AG1531" i="2"/>
  <c r="AG1532" i="2"/>
  <c r="AG1533" i="2"/>
  <c r="AG1534" i="2"/>
  <c r="AG1535" i="2"/>
  <c r="AG1536" i="2"/>
  <c r="AG1537" i="2"/>
  <c r="AG1538" i="2"/>
  <c r="AG1539" i="2"/>
  <c r="AG1540" i="2"/>
  <c r="AG1541" i="2"/>
  <c r="AG1542" i="2"/>
  <c r="AG1543" i="2"/>
  <c r="AG1544" i="2"/>
  <c r="AG1545" i="2"/>
  <c r="AG1546" i="2"/>
  <c r="AG1547" i="2"/>
  <c r="AG1548" i="2"/>
  <c r="AG1549" i="2"/>
  <c r="AG1550" i="2"/>
  <c r="AG1551" i="2"/>
  <c r="AG1552" i="2"/>
  <c r="AG1553" i="2"/>
  <c r="AG1554" i="2"/>
  <c r="AG1555" i="2"/>
  <c r="AG1556" i="2"/>
  <c r="AG1557" i="2"/>
  <c r="AG1558" i="2"/>
  <c r="AG1559" i="2"/>
  <c r="AG1560" i="2"/>
  <c r="AG1561" i="2"/>
  <c r="AG1562" i="2"/>
  <c r="AG1563" i="2"/>
  <c r="AG1564" i="2"/>
  <c r="AG1565" i="2"/>
  <c r="AG1566" i="2"/>
  <c r="AG1567" i="2"/>
  <c r="AG1568" i="2"/>
  <c r="AG1569" i="2"/>
  <c r="AG1570" i="2"/>
  <c r="AG1571" i="2"/>
  <c r="AG1572" i="2"/>
  <c r="AG1573" i="2"/>
  <c r="AG1574" i="2"/>
  <c r="AG1575" i="2"/>
  <c r="AG1576" i="2"/>
  <c r="AG1577" i="2"/>
  <c r="AG1578" i="2"/>
  <c r="AG1579" i="2"/>
  <c r="AG1580" i="2"/>
  <c r="AG1581" i="2"/>
  <c r="AG1582" i="2"/>
  <c r="AG1583" i="2"/>
  <c r="AG1584" i="2"/>
  <c r="AG1585" i="2"/>
  <c r="AG1586" i="2"/>
  <c r="AG1587" i="2"/>
  <c r="AG1588" i="2"/>
  <c r="AG1589" i="2"/>
  <c r="AG1590" i="2"/>
  <c r="AG1591" i="2"/>
  <c r="AG1592" i="2"/>
  <c r="AG1593" i="2"/>
  <c r="AG1594" i="2"/>
  <c r="AG1595" i="2"/>
  <c r="AG1598" i="2"/>
  <c r="AG1600" i="2"/>
  <c r="AG1601" i="2"/>
  <c r="AG1604" i="2"/>
  <c r="AG1606" i="2"/>
  <c r="AG1608" i="2"/>
  <c r="AG1610" i="2"/>
  <c r="AG1612" i="2"/>
  <c r="AG1613" i="2"/>
  <c r="AG1616" i="2"/>
  <c r="AG1618" i="2"/>
  <c r="AG1619" i="2"/>
  <c r="AG1622" i="2"/>
  <c r="AG1624" i="2"/>
  <c r="AG1625" i="2"/>
  <c r="AG1628" i="2"/>
  <c r="AG1630" i="2"/>
  <c r="AG1632" i="2"/>
  <c r="AG1634" i="2"/>
  <c r="AG1636" i="2"/>
  <c r="AG1638" i="2"/>
  <c r="AG1640" i="2"/>
  <c r="AG1642" i="2"/>
  <c r="AG1643" i="2"/>
  <c r="AG1646" i="2"/>
  <c r="AG1648" i="2"/>
  <c r="AG1650" i="2"/>
  <c r="AG1652" i="2"/>
  <c r="AG1654" i="2"/>
  <c r="AG1655" i="2"/>
  <c r="AG1658" i="2"/>
  <c r="AG1660" i="2"/>
  <c r="AG1662" i="2"/>
  <c r="AG1665" i="2"/>
  <c r="AG1667" i="2"/>
  <c r="AG1669" i="2"/>
  <c r="AG1671" i="2"/>
  <c r="AG1673" i="2"/>
  <c r="AG1675" i="2"/>
  <c r="AG1677" i="2"/>
  <c r="AG1679" i="2"/>
  <c r="AG1681" i="2"/>
  <c r="AG1683" i="2"/>
  <c r="AG1685" i="2"/>
  <c r="AG1686" i="2"/>
  <c r="AG1689" i="2"/>
  <c r="AG1691" i="2"/>
  <c r="AG1692" i="2"/>
  <c r="AG1695" i="2"/>
  <c r="AG1697" i="2"/>
  <c r="AG1698" i="2"/>
  <c r="AG1701" i="2"/>
  <c r="AG1703" i="2"/>
  <c r="AG1704" i="2"/>
  <c r="AG1707" i="2"/>
  <c r="AG1709" i="2"/>
  <c r="AG1710" i="2"/>
  <c r="AG1713" i="2"/>
  <c r="AG1715" i="2"/>
  <c r="AG1717" i="2"/>
  <c r="AG1719" i="2"/>
  <c r="AG1721" i="2"/>
  <c r="AG1722" i="2"/>
  <c r="AG1724" i="2"/>
  <c r="AG1726" i="2"/>
  <c r="AC2" i="2"/>
  <c r="AC3" i="2"/>
  <c r="AC4" i="2"/>
  <c r="AC5" i="2"/>
  <c r="AC7" i="2"/>
  <c r="AC9" i="2"/>
  <c r="AC11" i="2"/>
  <c r="AC12" i="2"/>
  <c r="AC13" i="2"/>
  <c r="AC14" i="2"/>
  <c r="AC16" i="2"/>
  <c r="AC18" i="2"/>
  <c r="AC20" i="2"/>
  <c r="AC21" i="2"/>
  <c r="AC23" i="2"/>
  <c r="AC25" i="2"/>
  <c r="AC27" i="2"/>
  <c r="AC29" i="2"/>
  <c r="AC31" i="2"/>
  <c r="AC33" i="2"/>
  <c r="AC35" i="2"/>
  <c r="AC37" i="2"/>
  <c r="AC39" i="2"/>
  <c r="AC41" i="2"/>
  <c r="AC43" i="2"/>
  <c r="AC45" i="2"/>
  <c r="AC46" i="2"/>
  <c r="AC47" i="2"/>
  <c r="AC48" i="2"/>
  <c r="AC49" i="2"/>
  <c r="AC50" i="2"/>
  <c r="AC51" i="2"/>
  <c r="AC53" i="2"/>
  <c r="AC55" i="2"/>
  <c r="AC57" i="2"/>
  <c r="AC59" i="2"/>
  <c r="AC61" i="2"/>
  <c r="AC63" i="2"/>
  <c r="AC65" i="2"/>
  <c r="AC67" i="2"/>
  <c r="AC69" i="2"/>
  <c r="AC71" i="2"/>
  <c r="AC73" i="2"/>
  <c r="AC75" i="2"/>
  <c r="AC77" i="2"/>
  <c r="AC79" i="2"/>
  <c r="AC81" i="2"/>
  <c r="AC83" i="2"/>
  <c r="AC85" i="2"/>
  <c r="AC86" i="2"/>
  <c r="AC87" i="2"/>
  <c r="AC88" i="2"/>
  <c r="AC90" i="2"/>
  <c r="AC92" i="2"/>
  <c r="AC94" i="2"/>
  <c r="AC96" i="2"/>
  <c r="AC98" i="2"/>
  <c r="AC100" i="2"/>
  <c r="AC101" i="2"/>
  <c r="AC102" i="2"/>
  <c r="AC103" i="2"/>
  <c r="AC105" i="2"/>
  <c r="AC107" i="2"/>
  <c r="AC109" i="2"/>
  <c r="AC111" i="2"/>
  <c r="AC113" i="2"/>
  <c r="AC115" i="2"/>
  <c r="AC117" i="2"/>
  <c r="AC119" i="2"/>
  <c r="AC121" i="2"/>
  <c r="AC123" i="2"/>
  <c r="AC125" i="2"/>
  <c r="AC127" i="2"/>
  <c r="AC129" i="2"/>
  <c r="AC131" i="2"/>
  <c r="AC133" i="2"/>
  <c r="AC135" i="2"/>
  <c r="AC137" i="2"/>
  <c r="AC139" i="2"/>
  <c r="AC141" i="2"/>
  <c r="AC143" i="2"/>
  <c r="AC145" i="2"/>
  <c r="AC147" i="2"/>
  <c r="AC149" i="2"/>
  <c r="AC151" i="2"/>
  <c r="AC153" i="2"/>
  <c r="AC155" i="2"/>
  <c r="AC157" i="2"/>
  <c r="AC159" i="2"/>
  <c r="AC161" i="2"/>
  <c r="AC163" i="2"/>
  <c r="AC165" i="2"/>
  <c r="AC166" i="2"/>
  <c r="AC168" i="2"/>
  <c r="AC169" i="2"/>
  <c r="AC171" i="2"/>
  <c r="AC172" i="2"/>
  <c r="AC174" i="2"/>
  <c r="AC176" i="2"/>
  <c r="AC178" i="2"/>
  <c r="AC180" i="2"/>
  <c r="AC182" i="2"/>
  <c r="AC184" i="2"/>
  <c r="AC186" i="2"/>
  <c r="AC188" i="2"/>
  <c r="AC190" i="2"/>
  <c r="AC192" i="2"/>
  <c r="AC194" i="2"/>
  <c r="AC196" i="2"/>
  <c r="AC197" i="2"/>
  <c r="AC198" i="2"/>
  <c r="AC199" i="2"/>
  <c r="AC201" i="2"/>
  <c r="AC203" i="2"/>
  <c r="AC205" i="2"/>
  <c r="AC207" i="2"/>
  <c r="AC209" i="2"/>
  <c r="AC211" i="2"/>
  <c r="AC213" i="2"/>
  <c r="AC215" i="2"/>
  <c r="AC217" i="2"/>
  <c r="AC219" i="2"/>
  <c r="AC221" i="2"/>
  <c r="AC223" i="2"/>
  <c r="AC225" i="2"/>
  <c r="AC227" i="2"/>
  <c r="AC229" i="2"/>
  <c r="AC231" i="2"/>
  <c r="AC233" i="2"/>
  <c r="AC235" i="2"/>
  <c r="AC237" i="2"/>
  <c r="AC239" i="2"/>
  <c r="AC240" i="2"/>
  <c r="AC241" i="2"/>
  <c r="AC242" i="2"/>
  <c r="AC243" i="2"/>
  <c r="AC244" i="2"/>
  <c r="AC246" i="2"/>
  <c r="AC248" i="2"/>
  <c r="AC249" i="2"/>
  <c r="AC251" i="2"/>
  <c r="AC253" i="2"/>
  <c r="AC255" i="2"/>
  <c r="AC257" i="2"/>
  <c r="AC259" i="2"/>
  <c r="AC261" i="2"/>
  <c r="AC263" i="2"/>
  <c r="AC264" i="2"/>
  <c r="AC266" i="2"/>
  <c r="AC268" i="2"/>
  <c r="AC270" i="2"/>
  <c r="AC272" i="2"/>
  <c r="AC274" i="2"/>
  <c r="AC275" i="2"/>
  <c r="AC277" i="2"/>
  <c r="AC279" i="2"/>
  <c r="AC281" i="2"/>
  <c r="AC283" i="2"/>
  <c r="AC285" i="2"/>
  <c r="AC287" i="2"/>
  <c r="AC289" i="2"/>
  <c r="AC291" i="2"/>
  <c r="AC293" i="2"/>
  <c r="AC295" i="2"/>
  <c r="AC297" i="2"/>
  <c r="AC299" i="2"/>
  <c r="AC301" i="2"/>
  <c r="AC303" i="2"/>
  <c r="AC305" i="2"/>
  <c r="AC307" i="2"/>
  <c r="AC309" i="2"/>
  <c r="AC311" i="2"/>
  <c r="AC313" i="2"/>
  <c r="AC315" i="2"/>
  <c r="AC317" i="2"/>
  <c r="AC319" i="2"/>
  <c r="AC321" i="2"/>
  <c r="AC323" i="2"/>
  <c r="AC325" i="2"/>
  <c r="AC327" i="2"/>
  <c r="AC329" i="2"/>
  <c r="AC331" i="2"/>
  <c r="AC333" i="2"/>
  <c r="AC335" i="2"/>
  <c r="AC337" i="2"/>
  <c r="AC339" i="2"/>
  <c r="AC341" i="2"/>
  <c r="AC343" i="2"/>
  <c r="AC345" i="2"/>
  <c r="AC347" i="2"/>
  <c r="AC349" i="2"/>
  <c r="AC351" i="2"/>
  <c r="AC353" i="2"/>
  <c r="AC355" i="2"/>
  <c r="AC357" i="2"/>
  <c r="AC359" i="2"/>
  <c r="AC361" i="2"/>
  <c r="AC363" i="2"/>
  <c r="AC365" i="2"/>
  <c r="AC367" i="2"/>
  <c r="AC369" i="2"/>
  <c r="AC371" i="2"/>
  <c r="AC373" i="2"/>
  <c r="AC375" i="2"/>
  <c r="AC377" i="2"/>
  <c r="AC379" i="2"/>
  <c r="AC381" i="2"/>
  <c r="AC382" i="2"/>
  <c r="AC383" i="2"/>
  <c r="AC384" i="2"/>
  <c r="AC386" i="2"/>
  <c r="AC388" i="2"/>
  <c r="AC390" i="2"/>
  <c r="AC392" i="2"/>
  <c r="AC394" i="2"/>
  <c r="AC396" i="2"/>
  <c r="AC397" i="2"/>
  <c r="AC398" i="2"/>
  <c r="AC399" i="2"/>
  <c r="AC401" i="2"/>
  <c r="AC403" i="2"/>
  <c r="AC405" i="2"/>
  <c r="AC407" i="2"/>
  <c r="AC409" i="2"/>
  <c r="AC411" i="2"/>
  <c r="AC413" i="2"/>
  <c r="AC415" i="2"/>
  <c r="AC417" i="2"/>
  <c r="AC419" i="2"/>
  <c r="AC420" i="2"/>
  <c r="AC422" i="2"/>
  <c r="AC423" i="2"/>
  <c r="AC425" i="2"/>
  <c r="AC426" i="2"/>
  <c r="AC428" i="2"/>
  <c r="AC430" i="2"/>
  <c r="AC432" i="2"/>
  <c r="AC434" i="2"/>
  <c r="AC436" i="2"/>
  <c r="AC438" i="2"/>
  <c r="AC439" i="2"/>
  <c r="AC440" i="2"/>
  <c r="AC441" i="2"/>
  <c r="AC443" i="2"/>
  <c r="AC445" i="2"/>
  <c r="AC447" i="2"/>
  <c r="AC449" i="2"/>
  <c r="AC451" i="2"/>
  <c r="AC453" i="2"/>
  <c r="AC455" i="2"/>
  <c r="AC457" i="2"/>
  <c r="AC459" i="2"/>
  <c r="AC461" i="2"/>
  <c r="AC463" i="2"/>
  <c r="AC465" i="2"/>
  <c r="AC467" i="2"/>
  <c r="AC468" i="2"/>
  <c r="AC470" i="2"/>
  <c r="AC471" i="2"/>
  <c r="AC473" i="2"/>
  <c r="AC474" i="2"/>
  <c r="AC476" i="2"/>
  <c r="AC478" i="2"/>
  <c r="AC480" i="2"/>
  <c r="AC482" i="2"/>
  <c r="AC484" i="2"/>
  <c r="AC486" i="2"/>
  <c r="AC488" i="2"/>
  <c r="AC490" i="2"/>
  <c r="AC492" i="2"/>
  <c r="AC494" i="2"/>
  <c r="AC496" i="2"/>
  <c r="AC498" i="2"/>
  <c r="AC500" i="2"/>
  <c r="AC502" i="2"/>
  <c r="AC505" i="2"/>
  <c r="AC507" i="2"/>
  <c r="AC509" i="2"/>
  <c r="AC511" i="2"/>
  <c r="AC513" i="2"/>
  <c r="AC515" i="2"/>
  <c r="AC517" i="2"/>
  <c r="AC519" i="2"/>
  <c r="AC521" i="2"/>
  <c r="AC523" i="2"/>
  <c r="AC525" i="2"/>
  <c r="AC526" i="2"/>
  <c r="AC528" i="2"/>
  <c r="AC529" i="2"/>
  <c r="AC531" i="2"/>
  <c r="AC532" i="2"/>
  <c r="AC534" i="2"/>
  <c r="AC536" i="2"/>
  <c r="AC538" i="2"/>
  <c r="AC540" i="2"/>
  <c r="AC542" i="2"/>
  <c r="AC544" i="2"/>
  <c r="AC546" i="2"/>
  <c r="AC548" i="2"/>
  <c r="AC550" i="2"/>
  <c r="AC552" i="2"/>
  <c r="AC553" i="2"/>
  <c r="AC555" i="2"/>
  <c r="AC556" i="2"/>
  <c r="AC558" i="2"/>
  <c r="AC559" i="2"/>
  <c r="AC561" i="2"/>
  <c r="AC563" i="2"/>
  <c r="AC565" i="2"/>
  <c r="AC567" i="2"/>
  <c r="AC569" i="2"/>
  <c r="AC571" i="2"/>
  <c r="AC573" i="2"/>
  <c r="AC575" i="2"/>
  <c r="AC577" i="2"/>
  <c r="AC579" i="2"/>
  <c r="AC581" i="2"/>
  <c r="AC583" i="2"/>
  <c r="AC585" i="2"/>
  <c r="AC587" i="2"/>
  <c r="AC589" i="2"/>
  <c r="AC591" i="2"/>
  <c r="AC593" i="2"/>
  <c r="AC595" i="2"/>
  <c r="AC597" i="2"/>
  <c r="AC599" i="2"/>
  <c r="AC601" i="2"/>
  <c r="AC603" i="2"/>
  <c r="AC605" i="2"/>
  <c r="AC607" i="2"/>
  <c r="AC609" i="2"/>
  <c r="AC611" i="2"/>
  <c r="AC613" i="2"/>
  <c r="AC615" i="2"/>
  <c r="AC617" i="2"/>
  <c r="AC619" i="2"/>
  <c r="AC621" i="2"/>
  <c r="AC623" i="2"/>
  <c r="AC625" i="2"/>
  <c r="AC627" i="2"/>
  <c r="AC629" i="2"/>
  <c r="AC632" i="2"/>
  <c r="AC634" i="2"/>
  <c r="AC636" i="2"/>
  <c r="AC638" i="2"/>
  <c r="AC640" i="2"/>
  <c r="AC642" i="2"/>
  <c r="AC643" i="2"/>
  <c r="AC644" i="2"/>
  <c r="AC645" i="2"/>
  <c r="AC646" i="2"/>
  <c r="AC648" i="2"/>
  <c r="AC650" i="2"/>
  <c r="AC652" i="2"/>
  <c r="AC654" i="2"/>
  <c r="AC656" i="2"/>
  <c r="AC658" i="2"/>
  <c r="AC660" i="2"/>
  <c r="AC662" i="2"/>
  <c r="AC664" i="2"/>
  <c r="AC665" i="2"/>
  <c r="AC666" i="2"/>
  <c r="AC667" i="2"/>
  <c r="AC669" i="2"/>
  <c r="AC671" i="2"/>
  <c r="AC673" i="2"/>
  <c r="AC675" i="2"/>
  <c r="AC677" i="2"/>
  <c r="AC679" i="2"/>
  <c r="AC681" i="2"/>
  <c r="AC683" i="2"/>
  <c r="AC685" i="2"/>
  <c r="AC687" i="2"/>
  <c r="AC689" i="2"/>
  <c r="AC691" i="2"/>
  <c r="AC693" i="2"/>
  <c r="AC695" i="2"/>
  <c r="AC697" i="2"/>
  <c r="AC698" i="2"/>
  <c r="AC699" i="2"/>
  <c r="AC700" i="2"/>
  <c r="AC701" i="2"/>
  <c r="AC702" i="2"/>
  <c r="AC703" i="2"/>
  <c r="AC704" i="2"/>
  <c r="AC706" i="2"/>
  <c r="AC708" i="2"/>
  <c r="AC710" i="2"/>
  <c r="AC711" i="2"/>
  <c r="AC712" i="2"/>
  <c r="AC713" i="2"/>
  <c r="AC715" i="2"/>
  <c r="AC717" i="2"/>
  <c r="AC719" i="2"/>
  <c r="AC721" i="2"/>
  <c r="AC723" i="2"/>
  <c r="AC725" i="2"/>
  <c r="AC727" i="2"/>
  <c r="AC729" i="2"/>
  <c r="AC731" i="2"/>
  <c r="AC733" i="2"/>
  <c r="AC735" i="2"/>
  <c r="AC737" i="2"/>
  <c r="AC739" i="2"/>
  <c r="AC741" i="2"/>
  <c r="AC743" i="2"/>
  <c r="AC745" i="2"/>
  <c r="AC746" i="2"/>
  <c r="AC748" i="2"/>
  <c r="AC749" i="2"/>
  <c r="AC751" i="2"/>
  <c r="AC752" i="2"/>
  <c r="AC754" i="2"/>
  <c r="AC756" i="2"/>
  <c r="AC758" i="2"/>
  <c r="AC760" i="2"/>
  <c r="AC762" i="2"/>
  <c r="AC764" i="2"/>
  <c r="AC766" i="2"/>
  <c r="AC768" i="2"/>
  <c r="AC770" i="2"/>
  <c r="AC772" i="2"/>
  <c r="AC774" i="2"/>
  <c r="AC776" i="2"/>
  <c r="AC778" i="2"/>
  <c r="AC780" i="2"/>
  <c r="AC782" i="2"/>
  <c r="AC784" i="2"/>
  <c r="AC786" i="2"/>
  <c r="AC788" i="2"/>
  <c r="AC790" i="2"/>
  <c r="AC792" i="2"/>
  <c r="AC794" i="2"/>
  <c r="AC796" i="2"/>
  <c r="AC798" i="2"/>
  <c r="AC800" i="2"/>
  <c r="AC801" i="2"/>
  <c r="AC802" i="2"/>
  <c r="AC803" i="2"/>
  <c r="AC805" i="2"/>
  <c r="AC807" i="2"/>
  <c r="AC809" i="2"/>
  <c r="AC811" i="2"/>
  <c r="AC813" i="2"/>
  <c r="AC815" i="2"/>
  <c r="AC817" i="2"/>
  <c r="AC819" i="2"/>
  <c r="AC821" i="2"/>
  <c r="AC823" i="2"/>
  <c r="AC825" i="2"/>
  <c r="AC827" i="2"/>
  <c r="AC829" i="2"/>
  <c r="AC831" i="2"/>
  <c r="AC833" i="2"/>
  <c r="AC834" i="2"/>
  <c r="AC835" i="2"/>
  <c r="AC836" i="2"/>
  <c r="AC837" i="2"/>
  <c r="AC838" i="2"/>
  <c r="AC839" i="2"/>
  <c r="AC841" i="2"/>
  <c r="AC843" i="2"/>
  <c r="AC845" i="2"/>
  <c r="AC847" i="2"/>
  <c r="AC849" i="2"/>
  <c r="AC851" i="2"/>
  <c r="AC853" i="2"/>
  <c r="AC855" i="2"/>
  <c r="AC857" i="2"/>
  <c r="AC859" i="2"/>
  <c r="AC861" i="2"/>
  <c r="AC863" i="2"/>
  <c r="AC865" i="2"/>
  <c r="AC867" i="2"/>
  <c r="AC869" i="2"/>
  <c r="AC871" i="2"/>
  <c r="AC873" i="2"/>
  <c r="AC875" i="2"/>
  <c r="AC877" i="2"/>
  <c r="AC879" i="2"/>
  <c r="AC881" i="2"/>
  <c r="AC883" i="2"/>
  <c r="AC885" i="2"/>
  <c r="AC887" i="2"/>
  <c r="AC889" i="2"/>
  <c r="AC891" i="2"/>
  <c r="AC893" i="2"/>
  <c r="AC895" i="2"/>
  <c r="AC897" i="2"/>
  <c r="AC899" i="2"/>
  <c r="AC901" i="2"/>
  <c r="AC903" i="2"/>
  <c r="AC905" i="2"/>
  <c r="AC907" i="2"/>
  <c r="AC909" i="2"/>
  <c r="AC911" i="2"/>
  <c r="AC913" i="2"/>
  <c r="AC915" i="2"/>
  <c r="AC917" i="2"/>
  <c r="AC919" i="2"/>
  <c r="AC921" i="2"/>
  <c r="AC923" i="2"/>
  <c r="AC925" i="2"/>
  <c r="AC927" i="2"/>
  <c r="AC929" i="2"/>
  <c r="AC930" i="2"/>
  <c r="AC932" i="2"/>
  <c r="AC933" i="2"/>
  <c r="AC935" i="2"/>
  <c r="AC936" i="2"/>
  <c r="AC938" i="2"/>
  <c r="AC940" i="2"/>
  <c r="AC942" i="2"/>
  <c r="AC944" i="2"/>
  <c r="AC946" i="2"/>
  <c r="AC948" i="2"/>
  <c r="AC950" i="2"/>
  <c r="AC952" i="2"/>
  <c r="AC954" i="2"/>
  <c r="AC956" i="2"/>
  <c r="AC958" i="2"/>
  <c r="AC960" i="2"/>
  <c r="AC962" i="2"/>
  <c r="AC964" i="2"/>
  <c r="AC966" i="2"/>
  <c r="AC968" i="2"/>
  <c r="AC970" i="2"/>
  <c r="AC972" i="2"/>
  <c r="AC974" i="2"/>
  <c r="AC976" i="2"/>
  <c r="AC978" i="2"/>
  <c r="AC980" i="2"/>
  <c r="AC982" i="2"/>
  <c r="AC984" i="2"/>
  <c r="AC986" i="2"/>
  <c r="AC988" i="2"/>
  <c r="AC990" i="2"/>
  <c r="AC992" i="2"/>
  <c r="AC994" i="2"/>
  <c r="AC996" i="2"/>
  <c r="AC998" i="2"/>
  <c r="AC1000" i="2"/>
  <c r="AC1002" i="2"/>
  <c r="AC1004" i="2"/>
  <c r="AC1006" i="2"/>
  <c r="AC1008" i="2"/>
  <c r="AC1010" i="2"/>
  <c r="AC1012" i="2"/>
  <c r="AC1014" i="2"/>
  <c r="AC1016" i="2"/>
  <c r="AC1018" i="2"/>
  <c r="AC1020" i="2"/>
  <c r="AC1022" i="2"/>
  <c r="AC1024" i="2"/>
  <c r="AC1026" i="2"/>
  <c r="AC1028" i="2"/>
  <c r="AC1030" i="2"/>
  <c r="AC1032" i="2"/>
  <c r="AC1034" i="2"/>
  <c r="AC1036" i="2"/>
  <c r="AC1038" i="2"/>
  <c r="AC1040" i="2"/>
  <c r="AC1041" i="2"/>
  <c r="AC1042" i="2"/>
  <c r="AC1043" i="2"/>
  <c r="AC1044" i="2"/>
  <c r="AC1045" i="2"/>
  <c r="AC1046" i="2"/>
  <c r="AC1048" i="2"/>
  <c r="AC1050" i="2"/>
  <c r="AC1052" i="2"/>
  <c r="AC1054" i="2"/>
  <c r="AC1056" i="2"/>
  <c r="AC1058" i="2"/>
  <c r="AC1060" i="2"/>
  <c r="AC1062" i="2"/>
  <c r="AC1064" i="2"/>
  <c r="AC1066" i="2"/>
  <c r="AC1068" i="2"/>
  <c r="AC1070" i="2"/>
  <c r="AC1072" i="2"/>
  <c r="AC1074" i="2"/>
  <c r="AC1076" i="2"/>
  <c r="AC1078" i="2"/>
  <c r="AC1080" i="2"/>
  <c r="AC1082" i="2"/>
  <c r="AC1083" i="2"/>
  <c r="AC1084" i="2"/>
  <c r="AC1085" i="2"/>
  <c r="AC1087" i="2"/>
  <c r="AC1089" i="2"/>
  <c r="AC1091" i="2"/>
  <c r="AC1093" i="2"/>
  <c r="AC1095" i="2"/>
  <c r="AC1097" i="2"/>
  <c r="AC1099" i="2"/>
  <c r="AC1101" i="2"/>
  <c r="AC1103" i="2"/>
  <c r="AC1104" i="2"/>
  <c r="AC1105" i="2"/>
  <c r="AC1106" i="2"/>
  <c r="AC1108" i="2"/>
  <c r="AC1110" i="2"/>
  <c r="AC1112" i="2"/>
  <c r="AC1114" i="2"/>
  <c r="AC1116" i="2"/>
  <c r="AC1118" i="2"/>
  <c r="AC1120" i="2"/>
  <c r="AC1122" i="2"/>
  <c r="AC1127" i="2"/>
  <c r="AC1129" i="2"/>
  <c r="AC1131" i="2"/>
  <c r="AC1133" i="2"/>
  <c r="AC1135" i="2"/>
  <c r="AC1137" i="2"/>
  <c r="AC1139" i="2"/>
  <c r="AC1141" i="2"/>
  <c r="AC1143" i="2"/>
  <c r="AC1145" i="2"/>
  <c r="AC1147" i="2"/>
  <c r="AC1149" i="2"/>
  <c r="AC1151" i="2"/>
  <c r="AC1153" i="2"/>
  <c r="AC1155" i="2"/>
  <c r="AC1157" i="2"/>
  <c r="AC1159" i="2"/>
  <c r="AC1161" i="2"/>
  <c r="AC1163" i="2"/>
  <c r="AC1165" i="2"/>
  <c r="AC1167" i="2"/>
  <c r="AC1169" i="2"/>
  <c r="AC1171" i="2"/>
  <c r="AC1173" i="2"/>
  <c r="AC1175" i="2"/>
  <c r="AC1177"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6" i="2"/>
  <c r="AC1597" i="2"/>
  <c r="AC1599" i="2"/>
  <c r="AC1602" i="2"/>
  <c r="AC1603" i="2"/>
  <c r="AC1605" i="2"/>
  <c r="AC1607" i="2"/>
  <c r="AC1609" i="2"/>
  <c r="AC1611" i="2"/>
  <c r="AC1614" i="2"/>
  <c r="AC1615" i="2"/>
  <c r="AC1617" i="2"/>
  <c r="AC1620" i="2"/>
  <c r="AC1621" i="2"/>
  <c r="AC1623" i="2"/>
  <c r="AC1626" i="2"/>
  <c r="AC1627" i="2"/>
  <c r="AC1629" i="2"/>
  <c r="AC1631" i="2"/>
  <c r="AC1633" i="2"/>
  <c r="AC1635" i="2"/>
  <c r="AC1637" i="2"/>
  <c r="AC1639" i="2"/>
  <c r="AC1641" i="2"/>
  <c r="AC1644" i="2"/>
  <c r="AC1645" i="2"/>
  <c r="AC1647" i="2"/>
  <c r="AC1649" i="2"/>
  <c r="AC1651" i="2"/>
  <c r="AC1653" i="2"/>
  <c r="AC1656" i="2"/>
  <c r="AC1657" i="2"/>
  <c r="AC1659" i="2"/>
  <c r="AC1661" i="2"/>
  <c r="AC1663" i="2"/>
  <c r="AC1664" i="2"/>
  <c r="AC1666" i="2"/>
  <c r="AC1668" i="2"/>
  <c r="AC1670" i="2"/>
  <c r="AC1672" i="2"/>
  <c r="AC1674" i="2"/>
  <c r="AC1676" i="2"/>
  <c r="AC1678" i="2"/>
  <c r="AC1680" i="2"/>
  <c r="AC1682" i="2"/>
  <c r="AC1684" i="2"/>
  <c r="AC1687" i="2"/>
  <c r="AC1688" i="2"/>
  <c r="AC1690" i="2"/>
  <c r="AC1693" i="2"/>
  <c r="AC1694" i="2"/>
  <c r="AC1696" i="2"/>
  <c r="AC1699" i="2"/>
  <c r="AC1700" i="2"/>
  <c r="AC1702" i="2"/>
  <c r="AC1705" i="2"/>
  <c r="AC1706" i="2"/>
  <c r="AC1708" i="2"/>
  <c r="AC1711" i="2"/>
  <c r="AC1712" i="2"/>
  <c r="AC1714" i="2"/>
  <c r="AC1716" i="2"/>
  <c r="AC1718" i="2"/>
  <c r="AC1720" i="2"/>
  <c r="AC1723" i="2"/>
  <c r="AC1725" i="2"/>
  <c r="AB5" i="2"/>
  <c r="AB6" i="2"/>
  <c r="AB7" i="2"/>
  <c r="AB8" i="2"/>
  <c r="AB9" i="2"/>
  <c r="AB10" i="2"/>
  <c r="AB14" i="2"/>
  <c r="AB15" i="2"/>
  <c r="AB16" i="2"/>
  <c r="AB17" i="2"/>
  <c r="AB18" i="2"/>
  <c r="AB19" i="2"/>
  <c r="AB21" i="2"/>
  <c r="AB22" i="2"/>
  <c r="AB23" i="2"/>
  <c r="AB24" i="2"/>
  <c r="AB25" i="2"/>
  <c r="AB26" i="2"/>
  <c r="AB27" i="2"/>
  <c r="AB28" i="2"/>
  <c r="AB29" i="2"/>
  <c r="AB30" i="2"/>
  <c r="AB31" i="2"/>
  <c r="AB32" i="2"/>
  <c r="AB33" i="2"/>
  <c r="AB34" i="2"/>
  <c r="AB35" i="2"/>
  <c r="AB36" i="2"/>
  <c r="AB37" i="2"/>
  <c r="AB38" i="2"/>
  <c r="AB39" i="2"/>
  <c r="AB40" i="2"/>
  <c r="AB41" i="2"/>
  <c r="AB42" i="2"/>
  <c r="AB43" i="2"/>
  <c r="AB44"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8" i="2"/>
  <c r="AB89" i="2"/>
  <c r="AB90" i="2"/>
  <c r="AB91" i="2"/>
  <c r="AB92" i="2"/>
  <c r="AB93" i="2"/>
  <c r="AB94" i="2"/>
  <c r="AB95" i="2"/>
  <c r="AB96" i="2"/>
  <c r="AB97" i="2"/>
  <c r="AB98" i="2"/>
  <c r="AB99"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6" i="2"/>
  <c r="AB167" i="2"/>
  <c r="AB169" i="2"/>
  <c r="AB170"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43" i="2"/>
  <c r="AB245" i="2"/>
  <c r="AB246" i="2"/>
  <c r="AB247" i="2"/>
  <c r="AB249" i="2"/>
  <c r="AB250" i="2"/>
  <c r="AB251" i="2"/>
  <c r="AB252" i="2"/>
  <c r="AB253" i="2"/>
  <c r="AB254" i="2"/>
  <c r="AB255" i="2"/>
  <c r="AB256" i="2"/>
  <c r="AB257" i="2"/>
  <c r="AB258" i="2"/>
  <c r="AB259" i="2"/>
  <c r="AB260" i="2"/>
  <c r="AB261" i="2"/>
  <c r="AB262"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4" i="2"/>
  <c r="AB385" i="2"/>
  <c r="AB386" i="2"/>
  <c r="AB387" i="2"/>
  <c r="AB388" i="2"/>
  <c r="AB389" i="2"/>
  <c r="AB390" i="2"/>
  <c r="AB391" i="2"/>
  <c r="AB392" i="2"/>
  <c r="AB393" i="2"/>
  <c r="AB394" i="2"/>
  <c r="AB395" i="2"/>
  <c r="AB399" i="2"/>
  <c r="AB400" i="2"/>
  <c r="AB401" i="2"/>
  <c r="AB402" i="2"/>
  <c r="AB403" i="2"/>
  <c r="AB404" i="2"/>
  <c r="AB405" i="2"/>
  <c r="AB406" i="2"/>
  <c r="AB407" i="2"/>
  <c r="AB408" i="2"/>
  <c r="AB409" i="2"/>
  <c r="AB410" i="2"/>
  <c r="AB411" i="2"/>
  <c r="AB412" i="2"/>
  <c r="AB413" i="2"/>
  <c r="AB414" i="2"/>
  <c r="AB415" i="2"/>
  <c r="AB416" i="2"/>
  <c r="AB417" i="2"/>
  <c r="AB418" i="2"/>
  <c r="AB420" i="2"/>
  <c r="AB421" i="2"/>
  <c r="AB423" i="2"/>
  <c r="AB424" i="2"/>
  <c r="AB426" i="2"/>
  <c r="AB427" i="2"/>
  <c r="AB428" i="2"/>
  <c r="AB429" i="2"/>
  <c r="AB430" i="2"/>
  <c r="AB431" i="2"/>
  <c r="AB432" i="2"/>
  <c r="AB433" i="2"/>
  <c r="AB434" i="2"/>
  <c r="AB435" i="2"/>
  <c r="AB436" i="2"/>
  <c r="AB437"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8" i="2"/>
  <c r="AB469" i="2"/>
  <c r="AB471" i="2"/>
  <c r="AB472"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6" i="2"/>
  <c r="AB527" i="2"/>
  <c r="AB529" i="2"/>
  <c r="AB530" i="2"/>
  <c r="AB532" i="2"/>
  <c r="AB533" i="2"/>
  <c r="AB534" i="2"/>
  <c r="AB535" i="2"/>
  <c r="AB536" i="2"/>
  <c r="AB537" i="2"/>
  <c r="AB538" i="2"/>
  <c r="AB539" i="2"/>
  <c r="AB540" i="2"/>
  <c r="AB541" i="2"/>
  <c r="AB542" i="2"/>
  <c r="AB543" i="2"/>
  <c r="AB544" i="2"/>
  <c r="AB545" i="2"/>
  <c r="AB546" i="2"/>
  <c r="AB547" i="2"/>
  <c r="AB548" i="2"/>
  <c r="AB549" i="2"/>
  <c r="AB550" i="2"/>
  <c r="AB551" i="2"/>
  <c r="AB553" i="2"/>
  <c r="AB554" i="2"/>
  <c r="AB556" i="2"/>
  <c r="AB557" i="2"/>
  <c r="AB560" i="2"/>
  <c r="AB562"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3" i="2"/>
  <c r="AB646" i="2"/>
  <c r="AB647" i="2"/>
  <c r="AB648" i="2"/>
  <c r="AB649" i="2"/>
  <c r="AB650" i="2"/>
  <c r="AB651" i="2"/>
  <c r="AB652" i="2"/>
  <c r="AB653" i="2"/>
  <c r="AB654" i="2"/>
  <c r="AB655" i="2"/>
  <c r="AB656" i="2"/>
  <c r="AB657" i="2"/>
  <c r="AB658" i="2"/>
  <c r="AB659" i="2"/>
  <c r="AB660" i="2"/>
  <c r="AB661" i="2"/>
  <c r="AB662" i="2"/>
  <c r="AB663"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705" i="2"/>
  <c r="AB707" i="2"/>
  <c r="AB709"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6" i="2"/>
  <c r="AB747" i="2"/>
  <c r="AB749" i="2"/>
  <c r="AB750"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30" i="2"/>
  <c r="AB931" i="2"/>
  <c r="AB933" i="2"/>
  <c r="AB934"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5" i="2"/>
  <c r="AB1086" i="2"/>
  <c r="AB1087" i="2"/>
  <c r="AB1088" i="2"/>
  <c r="AB1089" i="2"/>
  <c r="AB1090" i="2"/>
  <c r="AB1091" i="2"/>
  <c r="AB1092" i="2"/>
  <c r="AB1093" i="2"/>
  <c r="AB1094" i="2"/>
  <c r="AB1095" i="2"/>
  <c r="AB1096" i="2"/>
  <c r="AB1097" i="2"/>
  <c r="AB1098" i="2"/>
  <c r="AB1099" i="2"/>
  <c r="AB1100" i="2"/>
  <c r="AB1101" i="2"/>
  <c r="AB1102"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4" i="2"/>
  <c r="AB1136"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A2" i="2"/>
  <c r="AA3" i="2"/>
  <c r="AA4" i="2"/>
  <c r="AA6" i="2"/>
  <c r="AA8" i="2"/>
  <c r="AA10" i="2"/>
  <c r="AA11" i="2"/>
  <c r="AA12" i="2"/>
  <c r="AA13" i="2"/>
  <c r="AA15" i="2"/>
  <c r="AA17" i="2"/>
  <c r="AA19" i="2"/>
  <c r="AA20" i="2"/>
  <c r="AA22" i="2"/>
  <c r="AA24" i="2"/>
  <c r="AA26" i="2"/>
  <c r="AA28" i="2"/>
  <c r="AA30" i="2"/>
  <c r="AA32" i="2"/>
  <c r="AA34" i="2"/>
  <c r="AA36" i="2"/>
  <c r="AA38" i="2"/>
  <c r="AA40" i="2"/>
  <c r="AA42" i="2"/>
  <c r="AA44" i="2"/>
  <c r="AA45" i="2"/>
  <c r="AA46" i="2"/>
  <c r="AA47" i="2"/>
  <c r="AA48" i="2"/>
  <c r="AA49" i="2"/>
  <c r="AA50" i="2"/>
  <c r="AA52" i="2"/>
  <c r="AA54" i="2"/>
  <c r="AA56" i="2"/>
  <c r="AA58" i="2"/>
  <c r="AA60" i="2"/>
  <c r="AA62" i="2"/>
  <c r="AA64" i="2"/>
  <c r="AA66" i="2"/>
  <c r="AA68" i="2"/>
  <c r="AA70" i="2"/>
  <c r="AA72" i="2"/>
  <c r="AA74" i="2"/>
  <c r="AA76" i="2"/>
  <c r="AA78" i="2"/>
  <c r="AA80" i="2"/>
  <c r="AA82" i="2"/>
  <c r="AA84" i="2"/>
  <c r="AA85" i="2"/>
  <c r="AA86" i="2"/>
  <c r="AA87" i="2"/>
  <c r="AA89" i="2"/>
  <c r="AA91" i="2"/>
  <c r="AA93" i="2"/>
  <c r="AA95" i="2"/>
  <c r="AA97" i="2"/>
  <c r="AA99" i="2"/>
  <c r="AA100" i="2"/>
  <c r="AA101" i="2"/>
  <c r="AA102" i="2"/>
  <c r="AA104" i="2"/>
  <c r="AA106" i="2"/>
  <c r="AA108" i="2"/>
  <c r="AA110" i="2"/>
  <c r="AA112" i="2"/>
  <c r="AA114" i="2"/>
  <c r="AA116" i="2"/>
  <c r="AA118" i="2"/>
  <c r="AA120" i="2"/>
  <c r="AA122" i="2"/>
  <c r="AA124" i="2"/>
  <c r="AA126" i="2"/>
  <c r="AA128" i="2"/>
  <c r="AA130" i="2"/>
  <c r="AA132" i="2"/>
  <c r="AA134" i="2"/>
  <c r="AA136" i="2"/>
  <c r="AA138" i="2"/>
  <c r="AA140" i="2"/>
  <c r="AA142" i="2"/>
  <c r="AA144" i="2"/>
  <c r="AA146" i="2"/>
  <c r="AA148" i="2"/>
  <c r="AA150" i="2"/>
  <c r="AA152" i="2"/>
  <c r="AA154" i="2"/>
  <c r="AA156" i="2"/>
  <c r="AA158" i="2"/>
  <c r="AA160" i="2"/>
  <c r="AA162" i="2"/>
  <c r="AA164" i="2"/>
  <c r="AA165" i="2"/>
  <c r="AA167" i="2"/>
  <c r="AA168" i="2"/>
  <c r="AA170" i="2"/>
  <c r="AA171" i="2"/>
  <c r="AA173" i="2"/>
  <c r="AA175" i="2"/>
  <c r="AA177" i="2"/>
  <c r="AA179" i="2"/>
  <c r="AA181" i="2"/>
  <c r="AA183" i="2"/>
  <c r="AA185" i="2"/>
  <c r="AA187" i="2"/>
  <c r="AA189" i="2"/>
  <c r="AA191" i="2"/>
  <c r="AA193" i="2"/>
  <c r="AA195" i="2"/>
  <c r="AA196" i="2"/>
  <c r="AA197" i="2"/>
  <c r="AA198" i="2"/>
  <c r="AA200" i="2"/>
  <c r="AA202" i="2"/>
  <c r="AA204" i="2"/>
  <c r="AA206" i="2"/>
  <c r="AA208" i="2"/>
  <c r="AA210" i="2"/>
  <c r="AA212" i="2"/>
  <c r="AA214" i="2"/>
  <c r="AA216" i="2"/>
  <c r="AA218" i="2"/>
  <c r="AA220" i="2"/>
  <c r="AA222" i="2"/>
  <c r="AA224" i="2"/>
  <c r="AA226" i="2"/>
  <c r="AA228" i="2"/>
  <c r="AA230" i="2"/>
  <c r="AA232" i="2"/>
  <c r="AA234" i="2"/>
  <c r="AA236" i="2"/>
  <c r="AA238" i="2"/>
  <c r="AA239" i="2"/>
  <c r="AA240" i="2"/>
  <c r="AA241" i="2"/>
  <c r="AA242" i="2"/>
  <c r="AA244" i="2"/>
  <c r="AA245" i="2"/>
  <c r="AA247" i="2"/>
  <c r="AA248" i="2"/>
  <c r="AA250" i="2"/>
  <c r="AA252" i="2"/>
  <c r="AA254" i="2"/>
  <c r="AA256" i="2"/>
  <c r="AA258" i="2"/>
  <c r="AA260" i="2"/>
  <c r="AA262" i="2"/>
  <c r="AA263" i="2"/>
  <c r="AA265" i="2"/>
  <c r="AA267" i="2"/>
  <c r="AA269" i="2"/>
  <c r="AA271" i="2"/>
  <c r="AA273" i="2"/>
  <c r="AA276" i="2"/>
  <c r="AA278" i="2"/>
  <c r="AA280" i="2"/>
  <c r="AA282" i="2"/>
  <c r="AA284" i="2"/>
  <c r="AA286" i="2"/>
  <c r="AA288" i="2"/>
  <c r="AA290" i="2"/>
  <c r="AA292" i="2"/>
  <c r="AA294" i="2"/>
  <c r="AA296" i="2"/>
  <c r="AA298" i="2"/>
  <c r="AA300" i="2"/>
  <c r="AA302" i="2"/>
  <c r="AA304" i="2"/>
  <c r="AA306" i="2"/>
  <c r="AA308" i="2"/>
  <c r="AA310" i="2"/>
  <c r="AA312" i="2"/>
  <c r="AA314" i="2"/>
  <c r="AA316" i="2"/>
  <c r="AA318" i="2"/>
  <c r="AA320" i="2"/>
  <c r="AA322" i="2"/>
  <c r="AA324" i="2"/>
  <c r="AA326" i="2"/>
  <c r="AA328" i="2"/>
  <c r="AA330" i="2"/>
  <c r="AA332" i="2"/>
  <c r="AA334" i="2"/>
  <c r="AA336" i="2"/>
  <c r="AA338" i="2"/>
  <c r="AA340" i="2"/>
  <c r="AA342" i="2"/>
  <c r="AA344" i="2"/>
  <c r="AA346" i="2"/>
  <c r="AA348" i="2"/>
  <c r="AA350" i="2"/>
  <c r="AA352" i="2"/>
  <c r="AA354" i="2"/>
  <c r="AA356" i="2"/>
  <c r="AA358" i="2"/>
  <c r="AA360" i="2"/>
  <c r="AA362" i="2"/>
  <c r="AA364" i="2"/>
  <c r="AA366" i="2"/>
  <c r="AA368" i="2"/>
  <c r="AA370" i="2"/>
  <c r="AA372" i="2"/>
  <c r="AA374" i="2"/>
  <c r="AA376" i="2"/>
  <c r="AA378" i="2"/>
  <c r="AA380" i="2"/>
  <c r="AA381" i="2"/>
  <c r="AA382" i="2"/>
  <c r="AA383" i="2"/>
  <c r="AA385" i="2"/>
  <c r="AA387" i="2"/>
  <c r="AA389" i="2"/>
  <c r="AA391" i="2"/>
  <c r="AA393" i="2"/>
  <c r="AA395" i="2"/>
  <c r="AA396" i="2"/>
  <c r="AA397" i="2"/>
  <c r="AA398" i="2"/>
  <c r="AA400" i="2"/>
  <c r="AA402" i="2"/>
  <c r="AA404" i="2"/>
  <c r="AA406" i="2"/>
  <c r="AA408" i="2"/>
  <c r="AA410" i="2"/>
  <c r="AA412" i="2"/>
  <c r="AA414" i="2"/>
  <c r="AA416" i="2"/>
  <c r="AA418" i="2"/>
  <c r="AA419" i="2"/>
  <c r="AA421" i="2"/>
  <c r="AA422" i="2"/>
  <c r="AA424" i="2"/>
  <c r="AA425" i="2"/>
  <c r="AA427" i="2"/>
  <c r="AA429" i="2"/>
  <c r="AA431" i="2"/>
  <c r="AA433" i="2"/>
  <c r="AA435" i="2"/>
  <c r="AA437" i="2"/>
  <c r="AA438" i="2"/>
  <c r="AA439" i="2"/>
  <c r="AA440" i="2"/>
  <c r="AA442" i="2"/>
  <c r="AA444" i="2"/>
  <c r="AA446" i="2"/>
  <c r="AA448" i="2"/>
  <c r="AA450" i="2"/>
  <c r="AA452" i="2"/>
  <c r="AA454" i="2"/>
  <c r="AA456" i="2"/>
  <c r="AA458" i="2"/>
  <c r="AA460" i="2"/>
  <c r="AA462" i="2"/>
  <c r="AA464" i="2"/>
  <c r="AA466" i="2"/>
  <c r="AA467" i="2"/>
  <c r="AA469" i="2"/>
  <c r="AA470" i="2"/>
  <c r="AA472" i="2"/>
  <c r="AA473" i="2"/>
  <c r="AA475" i="2"/>
  <c r="AA477" i="2"/>
  <c r="AA479" i="2"/>
  <c r="AA481" i="2"/>
  <c r="AA483" i="2"/>
  <c r="AA485" i="2"/>
  <c r="AA487" i="2"/>
  <c r="AA489" i="2"/>
  <c r="AA491" i="2"/>
  <c r="AA493" i="2"/>
  <c r="AA495" i="2"/>
  <c r="AA497" i="2"/>
  <c r="AA499" i="2"/>
  <c r="AA501" i="2"/>
  <c r="AA503" i="2"/>
  <c r="AA504" i="2"/>
  <c r="AA506" i="2"/>
  <c r="AA508" i="2"/>
  <c r="AA510" i="2"/>
  <c r="AA512" i="2"/>
  <c r="AA514" i="2"/>
  <c r="AA516" i="2"/>
  <c r="AA518" i="2"/>
  <c r="AA520" i="2"/>
  <c r="AA522" i="2"/>
  <c r="AA524" i="2"/>
  <c r="AA525" i="2"/>
  <c r="AA527" i="2"/>
  <c r="AA528" i="2"/>
  <c r="AA530" i="2"/>
  <c r="AA531" i="2"/>
  <c r="AA533" i="2"/>
  <c r="AA535" i="2"/>
  <c r="AA537" i="2"/>
  <c r="AA539" i="2"/>
  <c r="AA541" i="2"/>
  <c r="AA543" i="2"/>
  <c r="AA545" i="2"/>
  <c r="AA547" i="2"/>
  <c r="AA549" i="2"/>
  <c r="AA551" i="2"/>
  <c r="AA552" i="2"/>
  <c r="AA554" i="2"/>
  <c r="AA555" i="2"/>
  <c r="AA557" i="2"/>
  <c r="AA558" i="2"/>
  <c r="AA559" i="2"/>
  <c r="AA560" i="2"/>
  <c r="AA561" i="2"/>
  <c r="AA562" i="2"/>
  <c r="AA563" i="2"/>
  <c r="AA564" i="2"/>
  <c r="AA566" i="2"/>
  <c r="AA568" i="2"/>
  <c r="AA570" i="2"/>
  <c r="AA572" i="2"/>
  <c r="AA574" i="2"/>
  <c r="AA576" i="2"/>
  <c r="AA578" i="2"/>
  <c r="AA580" i="2"/>
  <c r="AA582" i="2"/>
  <c r="AA584" i="2"/>
  <c r="AA586" i="2"/>
  <c r="AA588" i="2"/>
  <c r="AA590" i="2"/>
  <c r="AA592" i="2"/>
  <c r="AA594" i="2"/>
  <c r="AA596" i="2"/>
  <c r="AA598" i="2"/>
  <c r="AA600" i="2"/>
  <c r="AA602" i="2"/>
  <c r="AA604" i="2"/>
  <c r="AA606" i="2"/>
  <c r="AA608" i="2"/>
  <c r="AA610" i="2"/>
  <c r="AA612" i="2"/>
  <c r="AA614" i="2"/>
  <c r="AA616" i="2"/>
  <c r="AA618" i="2"/>
  <c r="AA620" i="2"/>
  <c r="AA622" i="2"/>
  <c r="AA624" i="2"/>
  <c r="AA626" i="2"/>
  <c r="AA628" i="2"/>
  <c r="AA630" i="2"/>
  <c r="AA631" i="2"/>
  <c r="AA633" i="2"/>
  <c r="AA635" i="2"/>
  <c r="AA637" i="2"/>
  <c r="AA639" i="2"/>
  <c r="AA641" i="2"/>
  <c r="AA642" i="2"/>
  <c r="AA644" i="2"/>
  <c r="AA645" i="2"/>
  <c r="AA647" i="2"/>
  <c r="AA649" i="2"/>
  <c r="AA651" i="2"/>
  <c r="AA653" i="2"/>
  <c r="AA655" i="2"/>
  <c r="AA657" i="2"/>
  <c r="AA659" i="2"/>
  <c r="AA661" i="2"/>
  <c r="AA663" i="2"/>
  <c r="AA664" i="2"/>
  <c r="AA665" i="2"/>
  <c r="AA666" i="2"/>
  <c r="AA668" i="2"/>
  <c r="AA670" i="2"/>
  <c r="AA672" i="2"/>
  <c r="AA674" i="2"/>
  <c r="AA676" i="2"/>
  <c r="AA678" i="2"/>
  <c r="AA680" i="2"/>
  <c r="AA682" i="2"/>
  <c r="AA684" i="2"/>
  <c r="AA686" i="2"/>
  <c r="AA688" i="2"/>
  <c r="AA690" i="2"/>
  <c r="AA692" i="2"/>
  <c r="AA694" i="2"/>
  <c r="AA696" i="2"/>
  <c r="AA697" i="2"/>
  <c r="AA698" i="2"/>
  <c r="AA699" i="2"/>
  <c r="AA700" i="2"/>
  <c r="AA701" i="2"/>
  <c r="AA702" i="2"/>
  <c r="AA703" i="2"/>
  <c r="AA704" i="2"/>
  <c r="AA705" i="2"/>
  <c r="AA706" i="2"/>
  <c r="AA707" i="2"/>
  <c r="AA708" i="2"/>
  <c r="AA709" i="2"/>
  <c r="AA710" i="2"/>
  <c r="AA711" i="2"/>
  <c r="AA712" i="2"/>
  <c r="AA714" i="2"/>
  <c r="AA716" i="2"/>
  <c r="AA718" i="2"/>
  <c r="AA720" i="2"/>
  <c r="AA722" i="2"/>
  <c r="AA724" i="2"/>
  <c r="AA726" i="2"/>
  <c r="AA728" i="2"/>
  <c r="AA730" i="2"/>
  <c r="AA732" i="2"/>
  <c r="AA734" i="2"/>
  <c r="AA736" i="2"/>
  <c r="AA738" i="2"/>
  <c r="AA740" i="2"/>
  <c r="AA742" i="2"/>
  <c r="AA744" i="2"/>
  <c r="AA745" i="2"/>
  <c r="AA747" i="2"/>
  <c r="AA748" i="2"/>
  <c r="AA750" i="2"/>
  <c r="AA751" i="2"/>
  <c r="AA753" i="2"/>
  <c r="AA755" i="2"/>
  <c r="AA757" i="2"/>
  <c r="AA759" i="2"/>
  <c r="AA761" i="2"/>
  <c r="AA763" i="2"/>
  <c r="AA765" i="2"/>
  <c r="AA767" i="2"/>
  <c r="AA769" i="2"/>
  <c r="AA771" i="2"/>
  <c r="AA773" i="2"/>
  <c r="AA775" i="2"/>
  <c r="AA777" i="2"/>
  <c r="AA779" i="2"/>
  <c r="AA781" i="2"/>
  <c r="AA783" i="2"/>
  <c r="AA785" i="2"/>
  <c r="AA787" i="2"/>
  <c r="AA789" i="2"/>
  <c r="AA791" i="2"/>
  <c r="AA793" i="2"/>
  <c r="AA795" i="2"/>
  <c r="AA797" i="2"/>
  <c r="AA799" i="2"/>
  <c r="AA804" i="2"/>
  <c r="AA806" i="2"/>
  <c r="AA808" i="2"/>
  <c r="AA810" i="2"/>
  <c r="AA812" i="2"/>
  <c r="AA814" i="2"/>
  <c r="AA816" i="2"/>
  <c r="AA818" i="2"/>
  <c r="AA820" i="2"/>
  <c r="AA822" i="2"/>
  <c r="AA824" i="2"/>
  <c r="AA826" i="2"/>
  <c r="AA828" i="2"/>
  <c r="AA830" i="2"/>
  <c r="AA832" i="2"/>
  <c r="AA833" i="2"/>
  <c r="AA834" i="2"/>
  <c r="AA835" i="2"/>
  <c r="AA836" i="2"/>
  <c r="AA837" i="2"/>
  <c r="AA838" i="2"/>
  <c r="AA840" i="2"/>
  <c r="AA842" i="2"/>
  <c r="AA844" i="2"/>
  <c r="AA846" i="2"/>
  <c r="AA848" i="2"/>
  <c r="AA850" i="2"/>
  <c r="AA852" i="2"/>
  <c r="AA854" i="2"/>
  <c r="AA856" i="2"/>
  <c r="AA858" i="2"/>
  <c r="AA860" i="2"/>
  <c r="AA862" i="2"/>
  <c r="AA864" i="2"/>
  <c r="AA866" i="2"/>
  <c r="AA868" i="2"/>
  <c r="AA870" i="2"/>
  <c r="AA872" i="2"/>
  <c r="AA874" i="2"/>
  <c r="AA876" i="2"/>
  <c r="AA878" i="2"/>
  <c r="AA880" i="2"/>
  <c r="AA882" i="2"/>
  <c r="AA884" i="2"/>
  <c r="AA886" i="2"/>
  <c r="AA888" i="2"/>
  <c r="AA890" i="2"/>
  <c r="AA892" i="2"/>
  <c r="AA894" i="2"/>
  <c r="AA896" i="2"/>
  <c r="AA898" i="2"/>
  <c r="AA900" i="2"/>
  <c r="AA902" i="2"/>
  <c r="AA904" i="2"/>
  <c r="AA906" i="2"/>
  <c r="AA908" i="2"/>
  <c r="AA910" i="2"/>
  <c r="AA912" i="2"/>
  <c r="AA914" i="2"/>
  <c r="AA916" i="2"/>
  <c r="AA918" i="2"/>
  <c r="AA920" i="2"/>
  <c r="AA922" i="2"/>
  <c r="AA924" i="2"/>
  <c r="AA926" i="2"/>
  <c r="AA928" i="2"/>
  <c r="AA929" i="2"/>
  <c r="AA931" i="2"/>
  <c r="AA932" i="2"/>
  <c r="AA934" i="2"/>
  <c r="AA935" i="2"/>
  <c r="AA937" i="2"/>
  <c r="AA939" i="2"/>
  <c r="AA941" i="2"/>
  <c r="AA943" i="2"/>
  <c r="AA945" i="2"/>
  <c r="AA947" i="2"/>
  <c r="AA949" i="2"/>
  <c r="AA951" i="2"/>
  <c r="AA953" i="2"/>
  <c r="AA955" i="2"/>
  <c r="AA957" i="2"/>
  <c r="AA959" i="2"/>
  <c r="AA961" i="2"/>
  <c r="AA963" i="2"/>
  <c r="AA965" i="2"/>
  <c r="AA967" i="2"/>
  <c r="AA969" i="2"/>
  <c r="AA971" i="2"/>
  <c r="AA973" i="2"/>
  <c r="AA975" i="2"/>
  <c r="AA977" i="2"/>
  <c r="AA979" i="2"/>
  <c r="AA981" i="2"/>
  <c r="AA983" i="2"/>
  <c r="AA985" i="2"/>
  <c r="AA987" i="2"/>
  <c r="AA989" i="2"/>
  <c r="AA991" i="2"/>
  <c r="AA993" i="2"/>
  <c r="AA995" i="2"/>
  <c r="AA997" i="2"/>
  <c r="AA999" i="2"/>
  <c r="AA1001" i="2"/>
  <c r="AA1003" i="2"/>
  <c r="AA1005" i="2"/>
  <c r="AA1007" i="2"/>
  <c r="AA1009" i="2"/>
  <c r="AA1011" i="2"/>
  <c r="AA1013" i="2"/>
  <c r="AA1015" i="2"/>
  <c r="AA1017" i="2"/>
  <c r="AA1019" i="2"/>
  <c r="AA1021" i="2"/>
  <c r="AA1023" i="2"/>
  <c r="AA1025" i="2"/>
  <c r="AA1027" i="2"/>
  <c r="AA1029" i="2"/>
  <c r="AA1031" i="2"/>
  <c r="AA1033" i="2"/>
  <c r="AA1035" i="2"/>
  <c r="AA1037" i="2"/>
  <c r="AA1039" i="2"/>
  <c r="AA1040" i="2"/>
  <c r="AA1041" i="2"/>
  <c r="AA1042" i="2"/>
  <c r="AA1043" i="2"/>
  <c r="AA1044" i="2"/>
  <c r="AA1045" i="2"/>
  <c r="AA1047" i="2"/>
  <c r="AA1049" i="2"/>
  <c r="AA1051" i="2"/>
  <c r="AA1053" i="2"/>
  <c r="AA1055" i="2"/>
  <c r="AA1057" i="2"/>
  <c r="AA1059" i="2"/>
  <c r="AA1061" i="2"/>
  <c r="AA1063" i="2"/>
  <c r="AA1065" i="2"/>
  <c r="AA1067" i="2"/>
  <c r="AA1069" i="2"/>
  <c r="AA1071" i="2"/>
  <c r="AA1073" i="2"/>
  <c r="AA1075" i="2"/>
  <c r="AA1077" i="2"/>
  <c r="AA1079" i="2"/>
  <c r="AA1081" i="2"/>
  <c r="AA1082" i="2"/>
  <c r="AA1083" i="2"/>
  <c r="AA1084" i="2"/>
  <c r="AA1086" i="2"/>
  <c r="AA1088" i="2"/>
  <c r="AA1090" i="2"/>
  <c r="AA1092" i="2"/>
  <c r="AA1094" i="2"/>
  <c r="AA1096" i="2"/>
  <c r="AA1098" i="2"/>
  <c r="AA1100" i="2"/>
  <c r="AA1102" i="2"/>
  <c r="AA1103" i="2"/>
  <c r="AA1104" i="2"/>
  <c r="AA1105" i="2"/>
  <c r="AA1107" i="2"/>
  <c r="AA1109" i="2"/>
  <c r="AA1111" i="2"/>
  <c r="AA1113" i="2"/>
  <c r="AA1115" i="2"/>
  <c r="AA1117" i="2"/>
  <c r="AA1119" i="2"/>
  <c r="AA1121" i="2"/>
  <c r="AA1123" i="2"/>
  <c r="AA1124" i="2"/>
  <c r="AA1125" i="2"/>
  <c r="AA1126" i="2"/>
  <c r="AA1128" i="2"/>
  <c r="AA1130" i="2"/>
  <c r="AA1132" i="2"/>
  <c r="AA1133" i="2"/>
  <c r="AA1134" i="2"/>
  <c r="AA1135" i="2"/>
  <c r="AA1136" i="2"/>
  <c r="AA1137" i="2"/>
  <c r="AA1138" i="2"/>
  <c r="AA1140" i="2"/>
  <c r="AA1142" i="2"/>
  <c r="AA1144" i="2"/>
  <c r="AA1146" i="2"/>
  <c r="AA1148" i="2"/>
  <c r="AA1150" i="2"/>
  <c r="AA1152" i="2"/>
  <c r="AA1154" i="2"/>
  <c r="AA1156" i="2"/>
  <c r="AA1158" i="2"/>
  <c r="AA1160" i="2"/>
  <c r="AA1162" i="2"/>
  <c r="AA1164" i="2"/>
  <c r="AA1166" i="2"/>
  <c r="AA1168" i="2"/>
  <c r="AA1170" i="2"/>
  <c r="AA1172" i="2"/>
  <c r="AA1174" i="2"/>
  <c r="AA1176"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8" i="2"/>
  <c r="AA1600" i="2"/>
  <c r="AA1601" i="2"/>
  <c r="AA1604" i="2"/>
  <c r="AA1606" i="2"/>
  <c r="AA1608" i="2"/>
  <c r="AA1610" i="2"/>
  <c r="AA1612" i="2"/>
  <c r="AA1613" i="2"/>
  <c r="AA1616" i="2"/>
  <c r="AA1618" i="2"/>
  <c r="AA1619" i="2"/>
  <c r="AA1622" i="2"/>
  <c r="AA1624" i="2"/>
  <c r="AA1625" i="2"/>
  <c r="AA1628" i="2"/>
  <c r="AA1630" i="2"/>
  <c r="AA1632" i="2"/>
  <c r="AA1634" i="2"/>
  <c r="AA1636" i="2"/>
  <c r="AA1638" i="2"/>
  <c r="AA1640" i="2"/>
  <c r="AA1642" i="2"/>
  <c r="AA1643" i="2"/>
  <c r="AA1646" i="2"/>
  <c r="AA1648" i="2"/>
  <c r="AA1650" i="2"/>
  <c r="AA1652" i="2"/>
  <c r="AA1654" i="2"/>
  <c r="AA1655" i="2"/>
  <c r="AA1658" i="2"/>
  <c r="AA1660" i="2"/>
  <c r="AA1662" i="2"/>
  <c r="AA1665" i="2"/>
  <c r="AA1667" i="2"/>
  <c r="AA1669" i="2"/>
  <c r="AA1671" i="2"/>
  <c r="AA1673" i="2"/>
  <c r="AA1675" i="2"/>
  <c r="AA1677" i="2"/>
  <c r="AA1679" i="2"/>
  <c r="AA1681" i="2"/>
  <c r="AA1683" i="2"/>
  <c r="AA1685" i="2"/>
  <c r="AA1686" i="2"/>
  <c r="AA1689" i="2"/>
  <c r="AA1691" i="2"/>
  <c r="AA1692" i="2"/>
  <c r="AA1695" i="2"/>
  <c r="AA1697" i="2"/>
  <c r="AA1698" i="2"/>
  <c r="AA1701" i="2"/>
  <c r="AA1703" i="2"/>
  <c r="AA1704" i="2"/>
  <c r="AA1707" i="2"/>
  <c r="AA1709" i="2"/>
  <c r="AA1710" i="2"/>
  <c r="AA1713" i="2"/>
  <c r="AA1715" i="2"/>
  <c r="AA1717" i="2"/>
  <c r="AA1719" i="2"/>
  <c r="AA1721" i="2"/>
  <c r="AA1722" i="2"/>
  <c r="AA1724" i="2"/>
  <c r="AA1726" i="2"/>
  <c r="Z2" i="2"/>
  <c r="Z3" i="2"/>
  <c r="Z4" i="2"/>
  <c r="Z5" i="2"/>
  <c r="Z7" i="2"/>
  <c r="Z9" i="2"/>
  <c r="Z11" i="2"/>
  <c r="Z12" i="2"/>
  <c r="Z13" i="2"/>
  <c r="Z14" i="2"/>
  <c r="Z16" i="2"/>
  <c r="Z18" i="2"/>
  <c r="Z20" i="2"/>
  <c r="Z21" i="2"/>
  <c r="Z23" i="2"/>
  <c r="Z25" i="2"/>
  <c r="Z27" i="2"/>
  <c r="Z29" i="2"/>
  <c r="Z31" i="2"/>
  <c r="Z33" i="2"/>
  <c r="Z35" i="2"/>
  <c r="Z37" i="2"/>
  <c r="Z39" i="2"/>
  <c r="Z41" i="2"/>
  <c r="Z43" i="2"/>
  <c r="Z45" i="2"/>
  <c r="Z46" i="2"/>
  <c r="Z47" i="2"/>
  <c r="Z48" i="2"/>
  <c r="Z49" i="2"/>
  <c r="Z50" i="2"/>
  <c r="Z51" i="2"/>
  <c r="Z53" i="2"/>
  <c r="Z55" i="2"/>
  <c r="Z57" i="2"/>
  <c r="Z59" i="2"/>
  <c r="Z61" i="2"/>
  <c r="Z63" i="2"/>
  <c r="Z65" i="2"/>
  <c r="Z67" i="2"/>
  <c r="Z69" i="2"/>
  <c r="Z71" i="2"/>
  <c r="Z73" i="2"/>
  <c r="Z75" i="2"/>
  <c r="Z77" i="2"/>
  <c r="Z79" i="2"/>
  <c r="Z81" i="2"/>
  <c r="Z83" i="2"/>
  <c r="Z85" i="2"/>
  <c r="Z86" i="2"/>
  <c r="Z87" i="2"/>
  <c r="Z88" i="2"/>
  <c r="Z90" i="2"/>
  <c r="Z92" i="2"/>
  <c r="Z94" i="2"/>
  <c r="Z96" i="2"/>
  <c r="Z98" i="2"/>
  <c r="Z100" i="2"/>
  <c r="Z101" i="2"/>
  <c r="Z102" i="2"/>
  <c r="Z103" i="2"/>
  <c r="Z105" i="2"/>
  <c r="Z107" i="2"/>
  <c r="Z109" i="2"/>
  <c r="Z111" i="2"/>
  <c r="Z113" i="2"/>
  <c r="Z115" i="2"/>
  <c r="Z117" i="2"/>
  <c r="Z119" i="2"/>
  <c r="Z121" i="2"/>
  <c r="Z123" i="2"/>
  <c r="Z125" i="2"/>
  <c r="Z127" i="2"/>
  <c r="Z129" i="2"/>
  <c r="Z131" i="2"/>
  <c r="Z133" i="2"/>
  <c r="Z135" i="2"/>
  <c r="Z137" i="2"/>
  <c r="Z139" i="2"/>
  <c r="Z141" i="2"/>
  <c r="Z143" i="2"/>
  <c r="Z145" i="2"/>
  <c r="Z147" i="2"/>
  <c r="Z149" i="2"/>
  <c r="Z151" i="2"/>
  <c r="Z153" i="2"/>
  <c r="Z155" i="2"/>
  <c r="Z157" i="2"/>
  <c r="Z159" i="2"/>
  <c r="Z161" i="2"/>
  <c r="Z163" i="2"/>
  <c r="Z165" i="2"/>
  <c r="Z166" i="2"/>
  <c r="Z168" i="2"/>
  <c r="Z169" i="2"/>
  <c r="Z171" i="2"/>
  <c r="Z172" i="2"/>
  <c r="Z174" i="2"/>
  <c r="Z176" i="2"/>
  <c r="Z178" i="2"/>
  <c r="Z180" i="2"/>
  <c r="Z182" i="2"/>
  <c r="Z184" i="2"/>
  <c r="Z186" i="2"/>
  <c r="Z188" i="2"/>
  <c r="Z190" i="2"/>
  <c r="Z192" i="2"/>
  <c r="Z194" i="2"/>
  <c r="Z196" i="2"/>
  <c r="Z197" i="2"/>
  <c r="Z198" i="2"/>
  <c r="Z199" i="2"/>
  <c r="Z201" i="2"/>
  <c r="Z203" i="2"/>
  <c r="Z205" i="2"/>
  <c r="Z207" i="2"/>
  <c r="Z209" i="2"/>
  <c r="Z211" i="2"/>
  <c r="Z213" i="2"/>
  <c r="Z215" i="2"/>
  <c r="Z217" i="2"/>
  <c r="Z219" i="2"/>
  <c r="Z221" i="2"/>
  <c r="Z223" i="2"/>
  <c r="Z225" i="2"/>
  <c r="Z227" i="2"/>
  <c r="Z229" i="2"/>
  <c r="Z231" i="2"/>
  <c r="Z233" i="2"/>
  <c r="Z235" i="2"/>
  <c r="Z237" i="2"/>
  <c r="Z239" i="2"/>
  <c r="Z240" i="2"/>
  <c r="Z241" i="2"/>
  <c r="Z242" i="2"/>
  <c r="Z243" i="2"/>
  <c r="Z244" i="2"/>
  <c r="Z246" i="2"/>
  <c r="Z248" i="2"/>
  <c r="Z249" i="2"/>
  <c r="Z251" i="2"/>
  <c r="Z253" i="2"/>
  <c r="Z255" i="2"/>
  <c r="Z257" i="2"/>
  <c r="Z259" i="2"/>
  <c r="Z261" i="2"/>
  <c r="Z263" i="2"/>
  <c r="Z264" i="2"/>
  <c r="Z266" i="2"/>
  <c r="Z268" i="2"/>
  <c r="Z270" i="2"/>
  <c r="Z272" i="2"/>
  <c r="Z274" i="2"/>
  <c r="Z275" i="2"/>
  <c r="Z277" i="2"/>
  <c r="Z279" i="2"/>
  <c r="Z281" i="2"/>
  <c r="Z283" i="2"/>
  <c r="Z285" i="2"/>
  <c r="Z287" i="2"/>
  <c r="Z289" i="2"/>
  <c r="Z291" i="2"/>
  <c r="Z293" i="2"/>
  <c r="Z295" i="2"/>
  <c r="Z297" i="2"/>
  <c r="Z299" i="2"/>
  <c r="Z301" i="2"/>
  <c r="Z303" i="2"/>
  <c r="Z305" i="2"/>
  <c r="Z307" i="2"/>
  <c r="Z309" i="2"/>
  <c r="Z311" i="2"/>
  <c r="Z313" i="2"/>
  <c r="Z315" i="2"/>
  <c r="Z317" i="2"/>
  <c r="Z319" i="2"/>
  <c r="Z321" i="2"/>
  <c r="Z323" i="2"/>
  <c r="Z325" i="2"/>
  <c r="Z327" i="2"/>
  <c r="Z329" i="2"/>
  <c r="Z331" i="2"/>
  <c r="Z333" i="2"/>
  <c r="Z335" i="2"/>
  <c r="Z337" i="2"/>
  <c r="Z339" i="2"/>
  <c r="Z341" i="2"/>
  <c r="Z343" i="2"/>
  <c r="Z345" i="2"/>
  <c r="Z347" i="2"/>
  <c r="Z349" i="2"/>
  <c r="Z351" i="2"/>
  <c r="Z353" i="2"/>
  <c r="Z355" i="2"/>
  <c r="Z357" i="2"/>
  <c r="Z359" i="2"/>
  <c r="Z361" i="2"/>
  <c r="Z363" i="2"/>
  <c r="Z365" i="2"/>
  <c r="Z367" i="2"/>
  <c r="Z369" i="2"/>
  <c r="Z371" i="2"/>
  <c r="Z373" i="2"/>
  <c r="Z375" i="2"/>
  <c r="Z377" i="2"/>
  <c r="Z379" i="2"/>
  <c r="Z381" i="2"/>
  <c r="Z382" i="2"/>
  <c r="Z383" i="2"/>
  <c r="Z384" i="2"/>
  <c r="Z386" i="2"/>
  <c r="Z388" i="2"/>
  <c r="Z390" i="2"/>
  <c r="Z392" i="2"/>
  <c r="Z394" i="2"/>
  <c r="Z396" i="2"/>
  <c r="Z397" i="2"/>
  <c r="Z398" i="2"/>
  <c r="Z399" i="2"/>
  <c r="Z401" i="2"/>
  <c r="Z403" i="2"/>
  <c r="Z405" i="2"/>
  <c r="Z407" i="2"/>
  <c r="Z409" i="2"/>
  <c r="Z411" i="2"/>
  <c r="Z413" i="2"/>
  <c r="Z415" i="2"/>
  <c r="Z417" i="2"/>
  <c r="Z419" i="2"/>
  <c r="Z420" i="2"/>
  <c r="Z422" i="2"/>
  <c r="Z423" i="2"/>
  <c r="Z425" i="2"/>
  <c r="Z426" i="2"/>
  <c r="Z428" i="2"/>
  <c r="Z430" i="2"/>
  <c r="Z432" i="2"/>
  <c r="Z434" i="2"/>
  <c r="Z436" i="2"/>
  <c r="Z438" i="2"/>
  <c r="Z439" i="2"/>
  <c r="Z440" i="2"/>
  <c r="Z441" i="2"/>
  <c r="Z443" i="2"/>
  <c r="Z445" i="2"/>
  <c r="Z447" i="2"/>
  <c r="Z449" i="2"/>
  <c r="Z451" i="2"/>
  <c r="Z453" i="2"/>
  <c r="Z455" i="2"/>
  <c r="Z457" i="2"/>
  <c r="Z459" i="2"/>
  <c r="Z461" i="2"/>
  <c r="Z463" i="2"/>
  <c r="Z465" i="2"/>
  <c r="Z467" i="2"/>
  <c r="Z468" i="2"/>
  <c r="Z470" i="2"/>
  <c r="Z471" i="2"/>
  <c r="Z473" i="2"/>
  <c r="Z474" i="2"/>
  <c r="Z476" i="2"/>
  <c r="Z478" i="2"/>
  <c r="Z480" i="2"/>
  <c r="Z482" i="2"/>
  <c r="Z484" i="2"/>
  <c r="Z486" i="2"/>
  <c r="Z488" i="2"/>
  <c r="Z490" i="2"/>
  <c r="Z492" i="2"/>
  <c r="Z494" i="2"/>
  <c r="Z496" i="2"/>
  <c r="Z498" i="2"/>
  <c r="Z500" i="2"/>
  <c r="Z502" i="2"/>
  <c r="Z505" i="2"/>
  <c r="Z507" i="2"/>
  <c r="Z509" i="2"/>
  <c r="Z511" i="2"/>
  <c r="Z513" i="2"/>
  <c r="Z515" i="2"/>
  <c r="Z517" i="2"/>
  <c r="Z519" i="2"/>
  <c r="Z521" i="2"/>
  <c r="Z523" i="2"/>
  <c r="Z525" i="2"/>
  <c r="Z526" i="2"/>
  <c r="Z528" i="2"/>
  <c r="Z529" i="2"/>
  <c r="Z531" i="2"/>
  <c r="Z532" i="2"/>
  <c r="Z534" i="2"/>
  <c r="Z536" i="2"/>
  <c r="Z538" i="2"/>
  <c r="Z540" i="2"/>
  <c r="Z542" i="2"/>
  <c r="Z544" i="2"/>
  <c r="Z546" i="2"/>
  <c r="Z548" i="2"/>
  <c r="Z550" i="2"/>
  <c r="Z552" i="2"/>
  <c r="Z553" i="2"/>
  <c r="Z555" i="2"/>
  <c r="Z556" i="2"/>
  <c r="Z558" i="2"/>
  <c r="Z559" i="2"/>
  <c r="Z561" i="2"/>
  <c r="Z563" i="2"/>
  <c r="Z565" i="2"/>
  <c r="Z567" i="2"/>
  <c r="Z569" i="2"/>
  <c r="Z571" i="2"/>
  <c r="Z573" i="2"/>
  <c r="Z575" i="2"/>
  <c r="Z577" i="2"/>
  <c r="Z579" i="2"/>
  <c r="Z581" i="2"/>
  <c r="Z583" i="2"/>
  <c r="Z585" i="2"/>
  <c r="Z587" i="2"/>
  <c r="Z589" i="2"/>
  <c r="Z591" i="2"/>
  <c r="Z593" i="2"/>
  <c r="Z595" i="2"/>
  <c r="Z597" i="2"/>
  <c r="Z599" i="2"/>
  <c r="Z601" i="2"/>
  <c r="Z603" i="2"/>
  <c r="Z605" i="2"/>
  <c r="Z607" i="2"/>
  <c r="Z609" i="2"/>
  <c r="Z611" i="2"/>
  <c r="Z613" i="2"/>
  <c r="Z615" i="2"/>
  <c r="Z617" i="2"/>
  <c r="Z619" i="2"/>
  <c r="Z621" i="2"/>
  <c r="Z623" i="2"/>
  <c r="Z625" i="2"/>
  <c r="Z627" i="2"/>
  <c r="Z629" i="2"/>
  <c r="Z632" i="2"/>
  <c r="Z634" i="2"/>
  <c r="Z636" i="2"/>
  <c r="Z638" i="2"/>
  <c r="Z640" i="2"/>
  <c r="Z642" i="2"/>
  <c r="Z643" i="2"/>
  <c r="Z644" i="2"/>
  <c r="Z645" i="2"/>
  <c r="Z646" i="2"/>
  <c r="Z648" i="2"/>
  <c r="Z650" i="2"/>
  <c r="Z652" i="2"/>
  <c r="Z654" i="2"/>
  <c r="Z656" i="2"/>
  <c r="Z658" i="2"/>
  <c r="Z660" i="2"/>
  <c r="Z662" i="2"/>
  <c r="Z664" i="2"/>
  <c r="Z665" i="2"/>
  <c r="Z666" i="2"/>
  <c r="Z667" i="2"/>
  <c r="Z669" i="2"/>
  <c r="Z671" i="2"/>
  <c r="Z673" i="2"/>
  <c r="Z675" i="2"/>
  <c r="Z677" i="2"/>
  <c r="Z679" i="2"/>
  <c r="Z681" i="2"/>
  <c r="Z683" i="2"/>
  <c r="Z685" i="2"/>
  <c r="Z687" i="2"/>
  <c r="Z689" i="2"/>
  <c r="Z691" i="2"/>
  <c r="Z693" i="2"/>
  <c r="Z695" i="2"/>
  <c r="Z697" i="2"/>
  <c r="Z698" i="2"/>
  <c r="Z699" i="2"/>
  <c r="Z700" i="2"/>
  <c r="Z701" i="2"/>
  <c r="Z702" i="2"/>
  <c r="Z703" i="2"/>
  <c r="Z704" i="2"/>
  <c r="Z706" i="2"/>
  <c r="Z708" i="2"/>
  <c r="Z710" i="2"/>
  <c r="Z711" i="2"/>
  <c r="Z712" i="2"/>
  <c r="Z713" i="2"/>
  <c r="Z715" i="2"/>
  <c r="Z717" i="2"/>
  <c r="Z719" i="2"/>
  <c r="Z721" i="2"/>
  <c r="Z723" i="2"/>
  <c r="Z725" i="2"/>
  <c r="Z727" i="2"/>
  <c r="Z729" i="2"/>
  <c r="Z731" i="2"/>
  <c r="Z733" i="2"/>
  <c r="Z735" i="2"/>
  <c r="Z737" i="2"/>
  <c r="Z739" i="2"/>
  <c r="Z741" i="2"/>
  <c r="Z743" i="2"/>
  <c r="Z745" i="2"/>
  <c r="Z746" i="2"/>
  <c r="Z748" i="2"/>
  <c r="Z749" i="2"/>
  <c r="Z751" i="2"/>
  <c r="Z752" i="2"/>
  <c r="Z754" i="2"/>
  <c r="Z756" i="2"/>
  <c r="Z758" i="2"/>
  <c r="Z760" i="2"/>
  <c r="Z762" i="2"/>
  <c r="Z764" i="2"/>
  <c r="Z766" i="2"/>
  <c r="Z768" i="2"/>
  <c r="Z770" i="2"/>
  <c r="Z772" i="2"/>
  <c r="Z774" i="2"/>
  <c r="Z776" i="2"/>
  <c r="Z778" i="2"/>
  <c r="Z780" i="2"/>
  <c r="Z782" i="2"/>
  <c r="Z784" i="2"/>
  <c r="Z786" i="2"/>
  <c r="Z788" i="2"/>
  <c r="Z790" i="2"/>
  <c r="Z792" i="2"/>
  <c r="Z794" i="2"/>
  <c r="Z796" i="2"/>
  <c r="Z798" i="2"/>
  <c r="Z800" i="2"/>
  <c r="Z801" i="2"/>
  <c r="Z802" i="2"/>
  <c r="Z803" i="2"/>
  <c r="Z805" i="2"/>
  <c r="Z807" i="2"/>
  <c r="Z809" i="2"/>
  <c r="Z811" i="2"/>
  <c r="Z813" i="2"/>
  <c r="Z815" i="2"/>
  <c r="Z817" i="2"/>
  <c r="Z819" i="2"/>
  <c r="Z821" i="2"/>
  <c r="Z823" i="2"/>
  <c r="Z825" i="2"/>
  <c r="Z827" i="2"/>
  <c r="Z829" i="2"/>
  <c r="Z831" i="2"/>
  <c r="Z833" i="2"/>
  <c r="Z834" i="2"/>
  <c r="Z835" i="2"/>
  <c r="Z836" i="2"/>
  <c r="Z837" i="2"/>
  <c r="Z838" i="2"/>
  <c r="Z839" i="2"/>
  <c r="Z841" i="2"/>
  <c r="Z843" i="2"/>
  <c r="Z845" i="2"/>
  <c r="Z847" i="2"/>
  <c r="Z849" i="2"/>
  <c r="Z851" i="2"/>
  <c r="Z853" i="2"/>
  <c r="Z855" i="2"/>
  <c r="Z857" i="2"/>
  <c r="Z859" i="2"/>
  <c r="Z861" i="2"/>
  <c r="Z863" i="2"/>
  <c r="Z865" i="2"/>
  <c r="Z867" i="2"/>
  <c r="Z869" i="2"/>
  <c r="Z871" i="2"/>
  <c r="Z873" i="2"/>
  <c r="Z875" i="2"/>
  <c r="Z877" i="2"/>
  <c r="Z879" i="2"/>
  <c r="Z881" i="2"/>
  <c r="Z883" i="2"/>
  <c r="Z885" i="2"/>
  <c r="Z887" i="2"/>
  <c r="Z889" i="2"/>
  <c r="Z891" i="2"/>
  <c r="Z893" i="2"/>
  <c r="Z895" i="2"/>
  <c r="Z897" i="2"/>
  <c r="Z899" i="2"/>
  <c r="Z901" i="2"/>
  <c r="Z903" i="2"/>
  <c r="Z905" i="2"/>
  <c r="Z907" i="2"/>
  <c r="Z909" i="2"/>
  <c r="Z911" i="2"/>
  <c r="Z913" i="2"/>
  <c r="Z915" i="2"/>
  <c r="Z917" i="2"/>
  <c r="Z919" i="2"/>
  <c r="Z921" i="2"/>
  <c r="Z923" i="2"/>
  <c r="Z925" i="2"/>
  <c r="Z927" i="2"/>
  <c r="Z929" i="2"/>
  <c r="Z930" i="2"/>
  <c r="Z932" i="2"/>
  <c r="Z933" i="2"/>
  <c r="Z935" i="2"/>
  <c r="Z936" i="2"/>
  <c r="Z938" i="2"/>
  <c r="Z940" i="2"/>
  <c r="Z942" i="2"/>
  <c r="Z944" i="2"/>
  <c r="Z946" i="2"/>
  <c r="Z948" i="2"/>
  <c r="Z950" i="2"/>
  <c r="Z952" i="2"/>
  <c r="Z954" i="2"/>
  <c r="Z956" i="2"/>
  <c r="Z958" i="2"/>
  <c r="Z960" i="2"/>
  <c r="Z962" i="2"/>
  <c r="Z964" i="2"/>
  <c r="Z966" i="2"/>
  <c r="Z968" i="2"/>
  <c r="Z970" i="2"/>
  <c r="Z972" i="2"/>
  <c r="Z974" i="2"/>
  <c r="Z976" i="2"/>
  <c r="Z978" i="2"/>
  <c r="Z980" i="2"/>
  <c r="Z982" i="2"/>
  <c r="Z984" i="2"/>
  <c r="Z986" i="2"/>
  <c r="Z988" i="2"/>
  <c r="Z990" i="2"/>
  <c r="Z992" i="2"/>
  <c r="Z994" i="2"/>
  <c r="Z996" i="2"/>
  <c r="Z998" i="2"/>
  <c r="Z1000" i="2"/>
  <c r="Z1002" i="2"/>
  <c r="Z1004" i="2"/>
  <c r="Z1006" i="2"/>
  <c r="Z1008" i="2"/>
  <c r="Z1010" i="2"/>
  <c r="Z1012" i="2"/>
  <c r="Z1014" i="2"/>
  <c r="Z1016" i="2"/>
  <c r="Z1018" i="2"/>
  <c r="Z1020" i="2"/>
  <c r="Z1022" i="2"/>
  <c r="Z1024" i="2"/>
  <c r="Z1026" i="2"/>
  <c r="Z1028" i="2"/>
  <c r="Z1030" i="2"/>
  <c r="Z1032" i="2"/>
  <c r="Z1034" i="2"/>
  <c r="Z1036" i="2"/>
  <c r="Z1038" i="2"/>
  <c r="Z1040" i="2"/>
  <c r="Z1041" i="2"/>
  <c r="Z1042" i="2"/>
  <c r="Z1043" i="2"/>
  <c r="Z1044" i="2"/>
  <c r="Z1045" i="2"/>
  <c r="Z1046" i="2"/>
  <c r="Z1048" i="2"/>
  <c r="Z1050" i="2"/>
  <c r="Z1052" i="2"/>
  <c r="Z1054" i="2"/>
  <c r="Z1056" i="2"/>
  <c r="Z1058" i="2"/>
  <c r="Z1060" i="2"/>
  <c r="Z1062" i="2"/>
  <c r="Z1064" i="2"/>
  <c r="Z1066" i="2"/>
  <c r="Z1068" i="2"/>
  <c r="Z1070" i="2"/>
  <c r="Z1072" i="2"/>
  <c r="Z1074" i="2"/>
  <c r="Z1076" i="2"/>
  <c r="Z1078" i="2"/>
  <c r="Z1080" i="2"/>
  <c r="Z1082" i="2"/>
  <c r="Z1083" i="2"/>
  <c r="Z1084" i="2"/>
  <c r="Z1085" i="2"/>
  <c r="Z1087" i="2"/>
  <c r="Z1089" i="2"/>
  <c r="Z1091" i="2"/>
  <c r="Z1093" i="2"/>
  <c r="Z1095" i="2"/>
  <c r="Z1097" i="2"/>
  <c r="Z1099" i="2"/>
  <c r="Z1101" i="2"/>
  <c r="Z1103" i="2"/>
  <c r="Z1104" i="2"/>
  <c r="Z1105" i="2"/>
  <c r="Z1106" i="2"/>
  <c r="Z1108" i="2"/>
  <c r="Z1110" i="2"/>
  <c r="Z1112" i="2"/>
  <c r="Z1114" i="2"/>
  <c r="Z1116" i="2"/>
  <c r="Z1118" i="2"/>
  <c r="Z1120" i="2"/>
  <c r="Z1122" i="2"/>
  <c r="Z1127" i="2"/>
  <c r="Z1129" i="2"/>
  <c r="Z1131" i="2"/>
  <c r="Z1133" i="2"/>
  <c r="Z1135" i="2"/>
  <c r="Z1137" i="2"/>
  <c r="Z1139" i="2"/>
  <c r="Z1141" i="2"/>
  <c r="Z1143" i="2"/>
  <c r="Z1145" i="2"/>
  <c r="Z1147" i="2"/>
  <c r="Z1149" i="2"/>
  <c r="Z1151" i="2"/>
  <c r="Z1153" i="2"/>
  <c r="Z1155" i="2"/>
  <c r="Z1157" i="2"/>
  <c r="Z1159" i="2"/>
  <c r="Z1161" i="2"/>
  <c r="Z1163" i="2"/>
  <c r="Z1165" i="2"/>
  <c r="Z1167" i="2"/>
  <c r="Z1169" i="2"/>
  <c r="Z1171" i="2"/>
  <c r="Z1173" i="2"/>
  <c r="Z1175" i="2"/>
  <c r="Z1177"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6" i="2"/>
  <c r="Z1597" i="2"/>
  <c r="Z1599" i="2"/>
  <c r="Z1602" i="2"/>
  <c r="Z1603" i="2"/>
  <c r="Z1605" i="2"/>
  <c r="Z1607" i="2"/>
  <c r="Z1609" i="2"/>
  <c r="Z1611" i="2"/>
  <c r="Z1614" i="2"/>
  <c r="Z1615" i="2"/>
  <c r="Z1617" i="2"/>
  <c r="Z1620" i="2"/>
  <c r="Z1621" i="2"/>
  <c r="Z1623" i="2"/>
  <c r="Z1626" i="2"/>
  <c r="Z1627" i="2"/>
  <c r="Z1629" i="2"/>
  <c r="Z1631" i="2"/>
  <c r="Z1633" i="2"/>
  <c r="Z1635" i="2"/>
  <c r="Z1637" i="2"/>
  <c r="Z1639" i="2"/>
  <c r="Z1641" i="2"/>
  <c r="Z1644" i="2"/>
  <c r="Z1645" i="2"/>
  <c r="Z1647" i="2"/>
  <c r="Z1649" i="2"/>
  <c r="Z1651" i="2"/>
  <c r="Z1653" i="2"/>
  <c r="Z1656" i="2"/>
  <c r="Z1657" i="2"/>
  <c r="Z1659" i="2"/>
  <c r="Z1661" i="2"/>
  <c r="Z1663" i="2"/>
  <c r="Z1664" i="2"/>
  <c r="Z1666" i="2"/>
  <c r="Z1668" i="2"/>
  <c r="Z1670" i="2"/>
  <c r="Z1672" i="2"/>
  <c r="Z1674" i="2"/>
  <c r="Z1676" i="2"/>
  <c r="Z1678" i="2"/>
  <c r="Z1680" i="2"/>
  <c r="Z1682" i="2"/>
  <c r="Z1684" i="2"/>
  <c r="Z1687" i="2"/>
  <c r="Z1688" i="2"/>
  <c r="Z1690" i="2"/>
  <c r="Z1693" i="2"/>
  <c r="Z1694" i="2"/>
  <c r="Z1696" i="2"/>
  <c r="Z1699" i="2"/>
  <c r="Z1700" i="2"/>
  <c r="Z1702" i="2"/>
  <c r="Z1705" i="2"/>
  <c r="Z1706" i="2"/>
  <c r="Z1708" i="2"/>
  <c r="Z1711" i="2"/>
  <c r="Z1712" i="2"/>
  <c r="Z1714" i="2"/>
  <c r="Z1716" i="2"/>
  <c r="Z1718" i="2"/>
  <c r="Z1720" i="2"/>
  <c r="Z1723" i="2"/>
  <c r="Z1725" i="2"/>
  <c r="Y5" i="2"/>
  <c r="Y6" i="2"/>
  <c r="Y7" i="2"/>
  <c r="Y8" i="2"/>
  <c r="Y9" i="2"/>
  <c r="Y10" i="2"/>
  <c r="Y14" i="2"/>
  <c r="Y15" i="2"/>
  <c r="Y16" i="2"/>
  <c r="Y17" i="2"/>
  <c r="Y18" i="2"/>
  <c r="Y19" i="2"/>
  <c r="Y21" i="2"/>
  <c r="Y22" i="2"/>
  <c r="Y23" i="2"/>
  <c r="Y24" i="2"/>
  <c r="Y25" i="2"/>
  <c r="Y26" i="2"/>
  <c r="Y27" i="2"/>
  <c r="Y28" i="2"/>
  <c r="Y29" i="2"/>
  <c r="Y30" i="2"/>
  <c r="Y31" i="2"/>
  <c r="Y32" i="2"/>
  <c r="Y33" i="2"/>
  <c r="Y34" i="2"/>
  <c r="Y35" i="2"/>
  <c r="Y36" i="2"/>
  <c r="Y37" i="2"/>
  <c r="Y38" i="2"/>
  <c r="Y39" i="2"/>
  <c r="Y40" i="2"/>
  <c r="Y41" i="2"/>
  <c r="Y42" i="2"/>
  <c r="Y43" i="2"/>
  <c r="Y44"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8" i="2"/>
  <c r="Y89" i="2"/>
  <c r="Y90" i="2"/>
  <c r="Y91" i="2"/>
  <c r="Y92" i="2"/>
  <c r="Y93" i="2"/>
  <c r="Y94" i="2"/>
  <c r="Y95" i="2"/>
  <c r="Y96" i="2"/>
  <c r="Y97" i="2"/>
  <c r="Y98" i="2"/>
  <c r="Y99"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6" i="2"/>
  <c r="Y167" i="2"/>
  <c r="Y169" i="2"/>
  <c r="Y170" i="2"/>
  <c r="Y172" i="2"/>
  <c r="Y173" i="2"/>
  <c r="Y174" i="2"/>
  <c r="Y175" i="2"/>
  <c r="Y176" i="2"/>
  <c r="Y177" i="2"/>
  <c r="Y178" i="2"/>
  <c r="Y179" i="2"/>
  <c r="Y180" i="2"/>
  <c r="Y181" i="2"/>
  <c r="Y182" i="2"/>
  <c r="Y183" i="2"/>
  <c r="Y184" i="2"/>
  <c r="Y185" i="2"/>
  <c r="Y186" i="2"/>
  <c r="Y187" i="2"/>
  <c r="Y188" i="2"/>
  <c r="Y189" i="2"/>
  <c r="Y190" i="2"/>
  <c r="Y191" i="2"/>
  <c r="Y192" i="2"/>
  <c r="Y193" i="2"/>
  <c r="Y194" i="2"/>
  <c r="Y195"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43" i="2"/>
  <c r="Y245" i="2"/>
  <c r="Y246" i="2"/>
  <c r="Y247" i="2"/>
  <c r="Y249" i="2"/>
  <c r="Y250" i="2"/>
  <c r="Y251" i="2"/>
  <c r="Y252" i="2"/>
  <c r="Y253" i="2"/>
  <c r="Y254" i="2"/>
  <c r="Y255" i="2"/>
  <c r="Y256" i="2"/>
  <c r="Y257" i="2"/>
  <c r="Y258" i="2"/>
  <c r="Y259" i="2"/>
  <c r="Y260" i="2"/>
  <c r="Y261" i="2"/>
  <c r="Y262"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4" i="2"/>
  <c r="Y385" i="2"/>
  <c r="Y386" i="2"/>
  <c r="Y387" i="2"/>
  <c r="Y388" i="2"/>
  <c r="Y389" i="2"/>
  <c r="Y390" i="2"/>
  <c r="Y391" i="2"/>
  <c r="Y392" i="2"/>
  <c r="Y393" i="2"/>
  <c r="Y394" i="2"/>
  <c r="Y395" i="2"/>
  <c r="Y399" i="2"/>
  <c r="Y400" i="2"/>
  <c r="Y401" i="2"/>
  <c r="Y402" i="2"/>
  <c r="Y403" i="2"/>
  <c r="Y404" i="2"/>
  <c r="Y405" i="2"/>
  <c r="Y406" i="2"/>
  <c r="Y407" i="2"/>
  <c r="Y408" i="2"/>
  <c r="Y409" i="2"/>
  <c r="Y410" i="2"/>
  <c r="Y411" i="2"/>
  <c r="Y412" i="2"/>
  <c r="Y413" i="2"/>
  <c r="Y414" i="2"/>
  <c r="Y415" i="2"/>
  <c r="Y416" i="2"/>
  <c r="Y417" i="2"/>
  <c r="Y418" i="2"/>
  <c r="Y420" i="2"/>
  <c r="Y421" i="2"/>
  <c r="Y423" i="2"/>
  <c r="Y424" i="2"/>
  <c r="Y426" i="2"/>
  <c r="Y427" i="2"/>
  <c r="Y428" i="2"/>
  <c r="Y429" i="2"/>
  <c r="Y430" i="2"/>
  <c r="Y431" i="2"/>
  <c r="Y432" i="2"/>
  <c r="Y433" i="2"/>
  <c r="Y434" i="2"/>
  <c r="Y435" i="2"/>
  <c r="Y436" i="2"/>
  <c r="Y437"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8" i="2"/>
  <c r="Y469" i="2"/>
  <c r="Y471" i="2"/>
  <c r="Y472"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6" i="2"/>
  <c r="Y527" i="2"/>
  <c r="Y529" i="2"/>
  <c r="Y530" i="2"/>
  <c r="Y532" i="2"/>
  <c r="Y533" i="2"/>
  <c r="Y534" i="2"/>
  <c r="Y535" i="2"/>
  <c r="Y536" i="2"/>
  <c r="Y537" i="2"/>
  <c r="Y538" i="2"/>
  <c r="Y539" i="2"/>
  <c r="Y540" i="2"/>
  <c r="Y541" i="2"/>
  <c r="Y542" i="2"/>
  <c r="Y543" i="2"/>
  <c r="Y544" i="2"/>
  <c r="Y545" i="2"/>
  <c r="Y546" i="2"/>
  <c r="Y547" i="2"/>
  <c r="Y548" i="2"/>
  <c r="Y549" i="2"/>
  <c r="Y550" i="2"/>
  <c r="Y551" i="2"/>
  <c r="Y553" i="2"/>
  <c r="Y554" i="2"/>
  <c r="Y556" i="2"/>
  <c r="Y557" i="2"/>
  <c r="Y560" i="2"/>
  <c r="Y562"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3" i="2"/>
  <c r="Y646" i="2"/>
  <c r="Y647" i="2"/>
  <c r="Y648" i="2"/>
  <c r="Y649" i="2"/>
  <c r="Y650" i="2"/>
  <c r="Y651" i="2"/>
  <c r="Y652" i="2"/>
  <c r="Y653" i="2"/>
  <c r="Y654" i="2"/>
  <c r="Y655" i="2"/>
  <c r="Y656" i="2"/>
  <c r="Y657" i="2"/>
  <c r="Y658" i="2"/>
  <c r="Y659" i="2"/>
  <c r="Y660" i="2"/>
  <c r="Y661" i="2"/>
  <c r="Y662" i="2"/>
  <c r="Y663"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705" i="2"/>
  <c r="Y707" i="2"/>
  <c r="Y709"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6" i="2"/>
  <c r="Y747" i="2"/>
  <c r="Y749" i="2"/>
  <c r="Y750"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30" i="2"/>
  <c r="Y931" i="2"/>
  <c r="Y933" i="2"/>
  <c r="Y934"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5" i="2"/>
  <c r="Y1086" i="2"/>
  <c r="Y1087" i="2"/>
  <c r="Y1088" i="2"/>
  <c r="Y1089" i="2"/>
  <c r="Y1090" i="2"/>
  <c r="Y1091" i="2"/>
  <c r="Y1092" i="2"/>
  <c r="Y1093" i="2"/>
  <c r="Y1094" i="2"/>
  <c r="Y1095" i="2"/>
  <c r="Y1096" i="2"/>
  <c r="Y1097" i="2"/>
  <c r="Y1098" i="2"/>
  <c r="Y1099" i="2"/>
  <c r="Y1100" i="2"/>
  <c r="Y1101" i="2"/>
  <c r="Y1102"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4" i="2"/>
  <c r="Y1136"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X2" i="2"/>
  <c r="X3" i="2"/>
  <c r="X4" i="2"/>
  <c r="X6" i="2"/>
  <c r="X8" i="2"/>
  <c r="X10" i="2"/>
  <c r="X11" i="2"/>
  <c r="X12" i="2"/>
  <c r="X13" i="2"/>
  <c r="X15" i="2"/>
  <c r="X17" i="2"/>
  <c r="X19" i="2"/>
  <c r="X20" i="2"/>
  <c r="X22" i="2"/>
  <c r="X24" i="2"/>
  <c r="X26" i="2"/>
  <c r="X28" i="2"/>
  <c r="X30" i="2"/>
  <c r="X32" i="2"/>
  <c r="X34" i="2"/>
  <c r="X36" i="2"/>
  <c r="X38" i="2"/>
  <c r="X40" i="2"/>
  <c r="X42" i="2"/>
  <c r="X44" i="2"/>
  <c r="X45" i="2"/>
  <c r="X46" i="2"/>
  <c r="X47" i="2"/>
  <c r="X48" i="2"/>
  <c r="X49" i="2"/>
  <c r="X50" i="2"/>
  <c r="X52" i="2"/>
  <c r="X54" i="2"/>
  <c r="X56" i="2"/>
  <c r="X58" i="2"/>
  <c r="X60" i="2"/>
  <c r="X62" i="2"/>
  <c r="X64" i="2"/>
  <c r="X66" i="2"/>
  <c r="X68" i="2"/>
  <c r="X70" i="2"/>
  <c r="X72" i="2"/>
  <c r="X74" i="2"/>
  <c r="X76" i="2"/>
  <c r="X78" i="2"/>
  <c r="X80" i="2"/>
  <c r="X82" i="2"/>
  <c r="X84" i="2"/>
  <c r="X85" i="2"/>
  <c r="X86" i="2"/>
  <c r="X87" i="2"/>
  <c r="X89" i="2"/>
  <c r="X91" i="2"/>
  <c r="X93" i="2"/>
  <c r="X95" i="2"/>
  <c r="X97" i="2"/>
  <c r="X99" i="2"/>
  <c r="X100" i="2"/>
  <c r="X101" i="2"/>
  <c r="X102" i="2"/>
  <c r="X104" i="2"/>
  <c r="X106" i="2"/>
  <c r="X108" i="2"/>
  <c r="X110" i="2"/>
  <c r="X112" i="2"/>
  <c r="X114" i="2"/>
  <c r="X116" i="2"/>
  <c r="X118" i="2"/>
  <c r="X120" i="2"/>
  <c r="X122" i="2"/>
  <c r="X124" i="2"/>
  <c r="X126" i="2"/>
  <c r="X128" i="2"/>
  <c r="X130" i="2"/>
  <c r="X132" i="2"/>
  <c r="X134" i="2"/>
  <c r="X136" i="2"/>
  <c r="X138" i="2"/>
  <c r="X140" i="2"/>
  <c r="X142" i="2"/>
  <c r="X144" i="2"/>
  <c r="X146" i="2"/>
  <c r="X148" i="2"/>
  <c r="X150" i="2"/>
  <c r="X152" i="2"/>
  <c r="X154" i="2"/>
  <c r="X156" i="2"/>
  <c r="X158" i="2"/>
  <c r="X160" i="2"/>
  <c r="X162" i="2"/>
  <c r="X164" i="2"/>
  <c r="X165" i="2"/>
  <c r="X167" i="2"/>
  <c r="X168" i="2"/>
  <c r="X170" i="2"/>
  <c r="X171" i="2"/>
  <c r="X173" i="2"/>
  <c r="X175" i="2"/>
  <c r="X177" i="2"/>
  <c r="X179" i="2"/>
  <c r="X181" i="2"/>
  <c r="X183" i="2"/>
  <c r="X185" i="2"/>
  <c r="X187" i="2"/>
  <c r="X189" i="2"/>
  <c r="X191" i="2"/>
  <c r="X193" i="2"/>
  <c r="X195" i="2"/>
  <c r="X196" i="2"/>
  <c r="X197" i="2"/>
  <c r="X198" i="2"/>
  <c r="X200" i="2"/>
  <c r="X202" i="2"/>
  <c r="X204" i="2"/>
  <c r="X206" i="2"/>
  <c r="X208" i="2"/>
  <c r="X210" i="2"/>
  <c r="X212" i="2"/>
  <c r="X214" i="2"/>
  <c r="X216" i="2"/>
  <c r="X218" i="2"/>
  <c r="X220" i="2"/>
  <c r="X222" i="2"/>
  <c r="X224" i="2"/>
  <c r="X226" i="2"/>
  <c r="X228" i="2"/>
  <c r="X230" i="2"/>
  <c r="X232" i="2"/>
  <c r="X234" i="2"/>
  <c r="X236" i="2"/>
  <c r="X238" i="2"/>
  <c r="X239" i="2"/>
  <c r="X240" i="2"/>
  <c r="X241" i="2"/>
  <c r="X242" i="2"/>
  <c r="X244" i="2"/>
  <c r="X245" i="2"/>
  <c r="X247" i="2"/>
  <c r="X248" i="2"/>
  <c r="X250" i="2"/>
  <c r="X252" i="2"/>
  <c r="X254" i="2"/>
  <c r="X256" i="2"/>
  <c r="X258" i="2"/>
  <c r="X260" i="2"/>
  <c r="X262" i="2"/>
  <c r="X263" i="2"/>
  <c r="X265" i="2"/>
  <c r="X267" i="2"/>
  <c r="X269" i="2"/>
  <c r="X271" i="2"/>
  <c r="X273" i="2"/>
  <c r="X276" i="2"/>
  <c r="X278" i="2"/>
  <c r="X280" i="2"/>
  <c r="X282" i="2"/>
  <c r="X284" i="2"/>
  <c r="X286" i="2"/>
  <c r="X288" i="2"/>
  <c r="X290" i="2"/>
  <c r="X292" i="2"/>
  <c r="X294" i="2"/>
  <c r="X296" i="2"/>
  <c r="X298" i="2"/>
  <c r="X300" i="2"/>
  <c r="X302" i="2"/>
  <c r="X304" i="2"/>
  <c r="X306" i="2"/>
  <c r="X308" i="2"/>
  <c r="X310" i="2"/>
  <c r="X312" i="2"/>
  <c r="X314" i="2"/>
  <c r="X316" i="2"/>
  <c r="X318" i="2"/>
  <c r="X320" i="2"/>
  <c r="X322" i="2"/>
  <c r="X324" i="2"/>
  <c r="X326" i="2"/>
  <c r="X328" i="2"/>
  <c r="X330" i="2"/>
  <c r="X332" i="2"/>
  <c r="X334" i="2"/>
  <c r="X336" i="2"/>
  <c r="X338" i="2"/>
  <c r="X340" i="2"/>
  <c r="X342" i="2"/>
  <c r="X344" i="2"/>
  <c r="X346" i="2"/>
  <c r="X348" i="2"/>
  <c r="X350" i="2"/>
  <c r="X352" i="2"/>
  <c r="X354" i="2"/>
  <c r="X356" i="2"/>
  <c r="X358" i="2"/>
  <c r="X360" i="2"/>
  <c r="X362" i="2"/>
  <c r="X364" i="2"/>
  <c r="X366" i="2"/>
  <c r="X368" i="2"/>
  <c r="X370" i="2"/>
  <c r="X372" i="2"/>
  <c r="X374" i="2"/>
  <c r="X376" i="2"/>
  <c r="X378" i="2"/>
  <c r="X380" i="2"/>
  <c r="X381" i="2"/>
  <c r="X382" i="2"/>
  <c r="X383" i="2"/>
  <c r="X385" i="2"/>
  <c r="X387" i="2"/>
  <c r="X389" i="2"/>
  <c r="X391" i="2"/>
  <c r="X393" i="2"/>
  <c r="X395" i="2"/>
  <c r="X396" i="2"/>
  <c r="X397" i="2"/>
  <c r="X398" i="2"/>
  <c r="X400" i="2"/>
  <c r="X402" i="2"/>
  <c r="X404" i="2"/>
  <c r="X406" i="2"/>
  <c r="X408" i="2"/>
  <c r="X410" i="2"/>
  <c r="X412" i="2"/>
  <c r="X414" i="2"/>
  <c r="X416" i="2"/>
  <c r="X418" i="2"/>
  <c r="X419" i="2"/>
  <c r="X421" i="2"/>
  <c r="X422" i="2"/>
  <c r="X424" i="2"/>
  <c r="X425" i="2"/>
  <c r="X427" i="2"/>
  <c r="X429" i="2"/>
  <c r="X431" i="2"/>
  <c r="X433" i="2"/>
  <c r="X435" i="2"/>
  <c r="X437" i="2"/>
  <c r="X438" i="2"/>
  <c r="X439" i="2"/>
  <c r="X440" i="2"/>
  <c r="X442" i="2"/>
  <c r="X444" i="2"/>
  <c r="X446" i="2"/>
  <c r="X448" i="2"/>
  <c r="X450" i="2"/>
  <c r="X452" i="2"/>
  <c r="X454" i="2"/>
  <c r="X456" i="2"/>
  <c r="X458" i="2"/>
  <c r="X460" i="2"/>
  <c r="X462" i="2"/>
  <c r="X464" i="2"/>
  <c r="X466" i="2"/>
  <c r="X467" i="2"/>
  <c r="X469" i="2"/>
  <c r="X470" i="2"/>
  <c r="X472" i="2"/>
  <c r="X473" i="2"/>
  <c r="X475" i="2"/>
  <c r="X477" i="2"/>
  <c r="X479" i="2"/>
  <c r="X481" i="2"/>
  <c r="X483" i="2"/>
  <c r="X485" i="2"/>
  <c r="X487" i="2"/>
  <c r="X489" i="2"/>
  <c r="X491" i="2"/>
  <c r="X493" i="2"/>
  <c r="X495" i="2"/>
  <c r="X497" i="2"/>
  <c r="X499" i="2"/>
  <c r="X501" i="2"/>
  <c r="X503" i="2"/>
  <c r="X504" i="2"/>
  <c r="X506" i="2"/>
  <c r="X508" i="2"/>
  <c r="X510" i="2"/>
  <c r="X512" i="2"/>
  <c r="X514" i="2"/>
  <c r="X516" i="2"/>
  <c r="X518" i="2"/>
  <c r="X520" i="2"/>
  <c r="X522" i="2"/>
  <c r="X524" i="2"/>
  <c r="X525" i="2"/>
  <c r="X527" i="2"/>
  <c r="X528" i="2"/>
  <c r="X530" i="2"/>
  <c r="X531" i="2"/>
  <c r="X533" i="2"/>
  <c r="X535" i="2"/>
  <c r="X537" i="2"/>
  <c r="X539" i="2"/>
  <c r="X541" i="2"/>
  <c r="X543" i="2"/>
  <c r="X545" i="2"/>
  <c r="X547" i="2"/>
  <c r="X549" i="2"/>
  <c r="X551" i="2"/>
  <c r="X552" i="2"/>
  <c r="X554" i="2"/>
  <c r="X555" i="2"/>
  <c r="X557" i="2"/>
  <c r="X558" i="2"/>
  <c r="X559" i="2"/>
  <c r="X560" i="2"/>
  <c r="X561" i="2"/>
  <c r="X562" i="2"/>
  <c r="X563" i="2"/>
  <c r="X564" i="2"/>
  <c r="X566" i="2"/>
  <c r="X568" i="2"/>
  <c r="X570" i="2"/>
  <c r="X572" i="2"/>
  <c r="X574" i="2"/>
  <c r="X576" i="2"/>
  <c r="X578" i="2"/>
  <c r="X580" i="2"/>
  <c r="X582" i="2"/>
  <c r="X584" i="2"/>
  <c r="X586" i="2"/>
  <c r="X588" i="2"/>
  <c r="X590" i="2"/>
  <c r="X592" i="2"/>
  <c r="X594" i="2"/>
  <c r="X596" i="2"/>
  <c r="X598" i="2"/>
  <c r="X600" i="2"/>
  <c r="X602" i="2"/>
  <c r="X604" i="2"/>
  <c r="X606" i="2"/>
  <c r="X608" i="2"/>
  <c r="X610" i="2"/>
  <c r="X612" i="2"/>
  <c r="X614" i="2"/>
  <c r="X616" i="2"/>
  <c r="X618" i="2"/>
  <c r="X620" i="2"/>
  <c r="X622" i="2"/>
  <c r="X624" i="2"/>
  <c r="X626" i="2"/>
  <c r="X628" i="2"/>
  <c r="X630" i="2"/>
  <c r="X631" i="2"/>
  <c r="X633" i="2"/>
  <c r="X635" i="2"/>
  <c r="X637" i="2"/>
  <c r="X639" i="2"/>
  <c r="X641" i="2"/>
  <c r="X642" i="2"/>
  <c r="X644" i="2"/>
  <c r="X645" i="2"/>
  <c r="X647" i="2"/>
  <c r="X649" i="2"/>
  <c r="X651" i="2"/>
  <c r="X653" i="2"/>
  <c r="X655" i="2"/>
  <c r="X657" i="2"/>
  <c r="X659" i="2"/>
  <c r="X661" i="2"/>
  <c r="X663" i="2"/>
  <c r="X664" i="2"/>
  <c r="X665" i="2"/>
  <c r="X666" i="2"/>
  <c r="X668" i="2"/>
  <c r="X670" i="2"/>
  <c r="X672" i="2"/>
  <c r="X674" i="2"/>
  <c r="X676" i="2"/>
  <c r="X678" i="2"/>
  <c r="X680" i="2"/>
  <c r="X682" i="2"/>
  <c r="X684" i="2"/>
  <c r="X686" i="2"/>
  <c r="X688" i="2"/>
  <c r="X690" i="2"/>
  <c r="X692" i="2"/>
  <c r="X694" i="2"/>
  <c r="X696" i="2"/>
  <c r="X697" i="2"/>
  <c r="X698" i="2"/>
  <c r="X699" i="2"/>
  <c r="X700" i="2"/>
  <c r="X701" i="2"/>
  <c r="X702" i="2"/>
  <c r="X703" i="2"/>
  <c r="X704" i="2"/>
  <c r="X705" i="2"/>
  <c r="X706" i="2"/>
  <c r="X707" i="2"/>
  <c r="X708" i="2"/>
  <c r="X709" i="2"/>
  <c r="X710" i="2"/>
  <c r="X711" i="2"/>
  <c r="X712" i="2"/>
  <c r="X714" i="2"/>
  <c r="X716" i="2"/>
  <c r="X718" i="2"/>
  <c r="X720" i="2"/>
  <c r="X722" i="2"/>
  <c r="X724" i="2"/>
  <c r="X726" i="2"/>
  <c r="X728" i="2"/>
  <c r="X730" i="2"/>
  <c r="X732" i="2"/>
  <c r="X734" i="2"/>
  <c r="X736" i="2"/>
  <c r="X738" i="2"/>
  <c r="X740" i="2"/>
  <c r="X742" i="2"/>
  <c r="X744" i="2"/>
  <c r="X745" i="2"/>
  <c r="X747" i="2"/>
  <c r="X748" i="2"/>
  <c r="X750" i="2"/>
  <c r="X751" i="2"/>
  <c r="X753" i="2"/>
  <c r="X755" i="2"/>
  <c r="X757" i="2"/>
  <c r="X759" i="2"/>
  <c r="X761" i="2"/>
  <c r="X763" i="2"/>
  <c r="X765" i="2"/>
  <c r="X767" i="2"/>
  <c r="X769" i="2"/>
  <c r="X771" i="2"/>
  <c r="X773" i="2"/>
  <c r="X775" i="2"/>
  <c r="X777" i="2"/>
  <c r="X779" i="2"/>
  <c r="X781" i="2"/>
  <c r="X783" i="2"/>
  <c r="X785" i="2"/>
  <c r="X787" i="2"/>
  <c r="X789" i="2"/>
  <c r="X791" i="2"/>
  <c r="X793" i="2"/>
  <c r="X795" i="2"/>
  <c r="X797" i="2"/>
  <c r="X799" i="2"/>
  <c r="X804" i="2"/>
  <c r="X806" i="2"/>
  <c r="X808" i="2"/>
  <c r="X810" i="2"/>
  <c r="X812" i="2"/>
  <c r="X814" i="2"/>
  <c r="X816" i="2"/>
  <c r="X818" i="2"/>
  <c r="X820" i="2"/>
  <c r="X822" i="2"/>
  <c r="X824" i="2"/>
  <c r="X826" i="2"/>
  <c r="X828" i="2"/>
  <c r="X830" i="2"/>
  <c r="X832" i="2"/>
  <c r="X833" i="2"/>
  <c r="X834" i="2"/>
  <c r="X835" i="2"/>
  <c r="X836" i="2"/>
  <c r="X837" i="2"/>
  <c r="X838" i="2"/>
  <c r="X840" i="2"/>
  <c r="X842" i="2"/>
  <c r="X844" i="2"/>
  <c r="X846" i="2"/>
  <c r="X848" i="2"/>
  <c r="X850" i="2"/>
  <c r="X852" i="2"/>
  <c r="X854" i="2"/>
  <c r="X856" i="2"/>
  <c r="X858" i="2"/>
  <c r="X860" i="2"/>
  <c r="X862" i="2"/>
  <c r="X864" i="2"/>
  <c r="X866" i="2"/>
  <c r="X868" i="2"/>
  <c r="X870" i="2"/>
  <c r="X872" i="2"/>
  <c r="X874" i="2"/>
  <c r="X876" i="2"/>
  <c r="X878" i="2"/>
  <c r="X880" i="2"/>
  <c r="X882" i="2"/>
  <c r="X884" i="2"/>
  <c r="X886" i="2"/>
  <c r="X888" i="2"/>
  <c r="X890" i="2"/>
  <c r="X892" i="2"/>
  <c r="X894" i="2"/>
  <c r="X896" i="2"/>
  <c r="X898" i="2"/>
  <c r="X900" i="2"/>
  <c r="X902" i="2"/>
  <c r="X904" i="2"/>
  <c r="X906" i="2"/>
  <c r="X908" i="2"/>
  <c r="X910" i="2"/>
  <c r="X912" i="2"/>
  <c r="X914" i="2"/>
  <c r="X916" i="2"/>
  <c r="X918" i="2"/>
  <c r="X920" i="2"/>
  <c r="X922" i="2"/>
  <c r="X924" i="2"/>
  <c r="X926" i="2"/>
  <c r="X928" i="2"/>
  <c r="X929" i="2"/>
  <c r="X931" i="2"/>
  <c r="X932" i="2"/>
  <c r="X934" i="2"/>
  <c r="X935" i="2"/>
  <c r="X937" i="2"/>
  <c r="X939" i="2"/>
  <c r="X941" i="2"/>
  <c r="X943" i="2"/>
  <c r="X945" i="2"/>
  <c r="X947" i="2"/>
  <c r="X949" i="2"/>
  <c r="X951" i="2"/>
  <c r="X953" i="2"/>
  <c r="X955" i="2"/>
  <c r="X957" i="2"/>
  <c r="X959" i="2"/>
  <c r="X961" i="2"/>
  <c r="X963" i="2"/>
  <c r="X965" i="2"/>
  <c r="X967" i="2"/>
  <c r="X969" i="2"/>
  <c r="X971" i="2"/>
  <c r="X973" i="2"/>
  <c r="X975" i="2"/>
  <c r="X977" i="2"/>
  <c r="X979" i="2"/>
  <c r="X981" i="2"/>
  <c r="X983" i="2"/>
  <c r="X985" i="2"/>
  <c r="X987" i="2"/>
  <c r="X989" i="2"/>
  <c r="X991" i="2"/>
  <c r="X993" i="2"/>
  <c r="X995" i="2"/>
  <c r="X997" i="2"/>
  <c r="X999" i="2"/>
  <c r="X1001" i="2"/>
  <c r="X1003" i="2"/>
  <c r="X1005" i="2"/>
  <c r="X1007" i="2"/>
  <c r="X1009" i="2"/>
  <c r="X1011" i="2"/>
  <c r="X1013" i="2"/>
  <c r="X1015" i="2"/>
  <c r="X1017" i="2"/>
  <c r="X1019" i="2"/>
  <c r="X1021" i="2"/>
  <c r="X1023" i="2"/>
  <c r="X1025" i="2"/>
  <c r="X1027" i="2"/>
  <c r="X1029" i="2"/>
  <c r="X1031" i="2"/>
  <c r="X1033" i="2"/>
  <c r="X1035" i="2"/>
  <c r="X1037" i="2"/>
  <c r="X1039" i="2"/>
  <c r="X1040" i="2"/>
  <c r="X1041" i="2"/>
  <c r="X1042" i="2"/>
  <c r="X1043" i="2"/>
  <c r="X1044" i="2"/>
  <c r="X1045" i="2"/>
  <c r="X1047" i="2"/>
  <c r="X1049" i="2"/>
  <c r="X1051" i="2"/>
  <c r="X1053" i="2"/>
  <c r="X1055" i="2"/>
  <c r="X1057" i="2"/>
  <c r="X1059" i="2"/>
  <c r="X1061" i="2"/>
  <c r="X1063" i="2"/>
  <c r="X1065" i="2"/>
  <c r="X1067" i="2"/>
  <c r="X1069" i="2"/>
  <c r="X1071" i="2"/>
  <c r="X1073" i="2"/>
  <c r="X1075" i="2"/>
  <c r="X1077" i="2"/>
  <c r="X1079" i="2"/>
  <c r="X1081" i="2"/>
  <c r="X1082" i="2"/>
  <c r="X1083" i="2"/>
  <c r="X1084" i="2"/>
  <c r="X1086" i="2"/>
  <c r="X1088" i="2"/>
  <c r="X1090" i="2"/>
  <c r="X1092" i="2"/>
  <c r="X1094" i="2"/>
  <c r="X1096" i="2"/>
  <c r="X1098" i="2"/>
  <c r="X1100" i="2"/>
  <c r="X1102" i="2"/>
  <c r="X1103" i="2"/>
  <c r="X1104" i="2"/>
  <c r="X1105" i="2"/>
  <c r="X1107" i="2"/>
  <c r="X1109" i="2"/>
  <c r="X1111" i="2"/>
  <c r="X1113" i="2"/>
  <c r="X1115" i="2"/>
  <c r="X1117" i="2"/>
  <c r="X1119" i="2"/>
  <c r="X1121" i="2"/>
  <c r="X1123" i="2"/>
  <c r="X1124" i="2"/>
  <c r="X1125" i="2"/>
  <c r="X1126" i="2"/>
  <c r="X1128" i="2"/>
  <c r="X1130" i="2"/>
  <c r="X1132" i="2"/>
  <c r="X1133" i="2"/>
  <c r="X1134" i="2"/>
  <c r="X1135" i="2"/>
  <c r="X1136" i="2"/>
  <c r="X1137" i="2"/>
  <c r="X1138" i="2"/>
  <c r="X1140" i="2"/>
  <c r="X1142" i="2"/>
  <c r="X1144" i="2"/>
  <c r="X1146" i="2"/>
  <c r="X1148" i="2"/>
  <c r="X1150" i="2"/>
  <c r="X1152" i="2"/>
  <c r="X1154" i="2"/>
  <c r="X1156" i="2"/>
  <c r="X1158" i="2"/>
  <c r="X1160" i="2"/>
  <c r="X1162" i="2"/>
  <c r="X1164" i="2"/>
  <c r="X1166" i="2"/>
  <c r="X1168" i="2"/>
  <c r="X1170" i="2"/>
  <c r="X1172" i="2"/>
  <c r="X1174" i="2"/>
  <c r="X1176"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8" i="2"/>
  <c r="X1600" i="2"/>
  <c r="X1601" i="2"/>
  <c r="X1604" i="2"/>
  <c r="X1606" i="2"/>
  <c r="X1608" i="2"/>
  <c r="X1610" i="2"/>
  <c r="X1612" i="2"/>
  <c r="X1613" i="2"/>
  <c r="X1616" i="2"/>
  <c r="X1618" i="2"/>
  <c r="X1619" i="2"/>
  <c r="X1622" i="2"/>
  <c r="X1624" i="2"/>
  <c r="X1625" i="2"/>
  <c r="X1628" i="2"/>
  <c r="X1630" i="2"/>
  <c r="X1632" i="2"/>
  <c r="X1634" i="2"/>
  <c r="X1636" i="2"/>
  <c r="X1638" i="2"/>
  <c r="X1640" i="2"/>
  <c r="X1642" i="2"/>
  <c r="X1643" i="2"/>
  <c r="X1646" i="2"/>
  <c r="X1648" i="2"/>
  <c r="X1650" i="2"/>
  <c r="X1652" i="2"/>
  <c r="X1654" i="2"/>
  <c r="X1655" i="2"/>
  <c r="X1658" i="2"/>
  <c r="X1660" i="2"/>
  <c r="X1662" i="2"/>
  <c r="X1665" i="2"/>
  <c r="X1667" i="2"/>
  <c r="X1669" i="2"/>
  <c r="X1671" i="2"/>
  <c r="X1673" i="2"/>
  <c r="X1675" i="2"/>
  <c r="X1677" i="2"/>
  <c r="X1679" i="2"/>
  <c r="X1681" i="2"/>
  <c r="X1683" i="2"/>
  <c r="X1685" i="2"/>
  <c r="X1686" i="2"/>
  <c r="X1689" i="2"/>
  <c r="X1691" i="2"/>
  <c r="X1692" i="2"/>
  <c r="X1695" i="2"/>
  <c r="X1697" i="2"/>
  <c r="X1698" i="2"/>
  <c r="X1701" i="2"/>
  <c r="X1703" i="2"/>
  <c r="X1704" i="2"/>
  <c r="X1707" i="2"/>
  <c r="X1709" i="2"/>
  <c r="X1710" i="2"/>
  <c r="X1713" i="2"/>
  <c r="X1715" i="2"/>
  <c r="X1717" i="2"/>
  <c r="X1719" i="2"/>
  <c r="X1721" i="2"/>
  <c r="X1722" i="2"/>
  <c r="X1724" i="2"/>
  <c r="X1726" i="2"/>
  <c r="W2" i="2"/>
  <c r="AH2" i="2" s="1"/>
  <c r="W3" i="2"/>
  <c r="AH3" i="2" s="1"/>
  <c r="W4" i="2"/>
  <c r="AH4" i="2" s="1"/>
  <c r="W5" i="2"/>
  <c r="AG5" i="2" s="1"/>
  <c r="W6" i="2"/>
  <c r="AI6" i="2" s="1"/>
  <c r="W7" i="2"/>
  <c r="AG7" i="2" s="1"/>
  <c r="W8" i="2"/>
  <c r="AI8" i="2" s="1"/>
  <c r="W9" i="2"/>
  <c r="AG9" i="2" s="1"/>
  <c r="W10" i="2"/>
  <c r="AI10" i="2" s="1"/>
  <c r="W11" i="2"/>
  <c r="AH11" i="2" s="1"/>
  <c r="W12" i="2"/>
  <c r="AH12" i="2" s="1"/>
  <c r="W13" i="2"/>
  <c r="AH13" i="2" s="1"/>
  <c r="W14" i="2"/>
  <c r="AG14" i="2" s="1"/>
  <c r="W15" i="2"/>
  <c r="AI15" i="2" s="1"/>
  <c r="W16" i="2"/>
  <c r="AG16" i="2" s="1"/>
  <c r="W17" i="2"/>
  <c r="AI17" i="2" s="1"/>
  <c r="W18" i="2"/>
  <c r="AG18" i="2" s="1"/>
  <c r="W19" i="2"/>
  <c r="AI19" i="2" s="1"/>
  <c r="W20" i="2"/>
  <c r="AH20" i="2" s="1"/>
  <c r="W21" i="2"/>
  <c r="AG21" i="2" s="1"/>
  <c r="W22" i="2"/>
  <c r="AI22" i="2" s="1"/>
  <c r="W23" i="2"/>
  <c r="AG23" i="2" s="1"/>
  <c r="W24" i="2"/>
  <c r="AI24" i="2" s="1"/>
  <c r="W25" i="2"/>
  <c r="AG25" i="2" s="1"/>
  <c r="W26" i="2"/>
  <c r="AI26" i="2" s="1"/>
  <c r="W27" i="2"/>
  <c r="AG27" i="2" s="1"/>
  <c r="W28" i="2"/>
  <c r="AI28" i="2" s="1"/>
  <c r="W29" i="2"/>
  <c r="AG29" i="2" s="1"/>
  <c r="W30" i="2"/>
  <c r="AI30" i="2" s="1"/>
  <c r="W31" i="2"/>
  <c r="AG31" i="2" s="1"/>
  <c r="W32" i="2"/>
  <c r="AI32" i="2" s="1"/>
  <c r="W33" i="2"/>
  <c r="AG33" i="2" s="1"/>
  <c r="W34" i="2"/>
  <c r="AI34" i="2" s="1"/>
  <c r="W35" i="2"/>
  <c r="AG35" i="2" s="1"/>
  <c r="W36" i="2"/>
  <c r="AI36" i="2" s="1"/>
  <c r="W37" i="2"/>
  <c r="AG37" i="2" s="1"/>
  <c r="W38" i="2"/>
  <c r="AI38" i="2" s="1"/>
  <c r="W39" i="2"/>
  <c r="AG39" i="2" s="1"/>
  <c r="W40" i="2"/>
  <c r="AI40" i="2" s="1"/>
  <c r="W41" i="2"/>
  <c r="AG41" i="2" s="1"/>
  <c r="W42" i="2"/>
  <c r="AI42" i="2" s="1"/>
  <c r="W43" i="2"/>
  <c r="AG43" i="2" s="1"/>
  <c r="W44" i="2"/>
  <c r="AI44" i="2" s="1"/>
  <c r="W45" i="2"/>
  <c r="AH45" i="2" s="1"/>
  <c r="W46" i="2"/>
  <c r="AH46" i="2" s="1"/>
  <c r="W47" i="2"/>
  <c r="AH47" i="2" s="1"/>
  <c r="W48" i="2"/>
  <c r="AH48" i="2" s="1"/>
  <c r="W49" i="2"/>
  <c r="AH49" i="2" s="1"/>
  <c r="W50" i="2"/>
  <c r="AH50" i="2" s="1"/>
  <c r="W51" i="2"/>
  <c r="AG51" i="2" s="1"/>
  <c r="W52" i="2"/>
  <c r="AI52" i="2" s="1"/>
  <c r="W53" i="2"/>
  <c r="AG53" i="2" s="1"/>
  <c r="W54" i="2"/>
  <c r="AI54" i="2" s="1"/>
  <c r="W55" i="2"/>
  <c r="AG55" i="2" s="1"/>
  <c r="W56" i="2"/>
  <c r="AI56" i="2" s="1"/>
  <c r="W57" i="2"/>
  <c r="AG57" i="2" s="1"/>
  <c r="W58" i="2"/>
  <c r="AI58" i="2" s="1"/>
  <c r="W59" i="2"/>
  <c r="AG59" i="2" s="1"/>
  <c r="W60" i="2"/>
  <c r="AI60" i="2" s="1"/>
  <c r="W61" i="2"/>
  <c r="AG61" i="2" s="1"/>
  <c r="W62" i="2"/>
  <c r="AI62" i="2" s="1"/>
  <c r="W63" i="2"/>
  <c r="AG63" i="2" s="1"/>
  <c r="W64" i="2"/>
  <c r="AI64" i="2" s="1"/>
  <c r="W65" i="2"/>
  <c r="AG65" i="2" s="1"/>
  <c r="W66" i="2"/>
  <c r="AI66" i="2" s="1"/>
  <c r="W67" i="2"/>
  <c r="AG67" i="2" s="1"/>
  <c r="W68" i="2"/>
  <c r="AI68" i="2" s="1"/>
  <c r="W69" i="2"/>
  <c r="AG69" i="2" s="1"/>
  <c r="W70" i="2"/>
  <c r="AI70" i="2" s="1"/>
  <c r="W71" i="2"/>
  <c r="AG71" i="2" s="1"/>
  <c r="W72" i="2"/>
  <c r="AI72" i="2" s="1"/>
  <c r="W73" i="2"/>
  <c r="AG73" i="2" s="1"/>
  <c r="W74" i="2"/>
  <c r="AI74" i="2" s="1"/>
  <c r="W75" i="2"/>
  <c r="AG75" i="2" s="1"/>
  <c r="W76" i="2"/>
  <c r="AI76" i="2" s="1"/>
  <c r="W77" i="2"/>
  <c r="AG77" i="2" s="1"/>
  <c r="W78" i="2"/>
  <c r="AI78" i="2" s="1"/>
  <c r="W79" i="2"/>
  <c r="AG79" i="2" s="1"/>
  <c r="W80" i="2"/>
  <c r="AI80" i="2" s="1"/>
  <c r="W81" i="2"/>
  <c r="AG81" i="2" s="1"/>
  <c r="W82" i="2"/>
  <c r="AI82" i="2" s="1"/>
  <c r="W83" i="2"/>
  <c r="AG83" i="2" s="1"/>
  <c r="W84" i="2"/>
  <c r="AI84" i="2" s="1"/>
  <c r="W85" i="2"/>
  <c r="AH85" i="2" s="1"/>
  <c r="W86" i="2"/>
  <c r="AH86" i="2" s="1"/>
  <c r="W87" i="2"/>
  <c r="AH87" i="2" s="1"/>
  <c r="W88" i="2"/>
  <c r="AG88" i="2" s="1"/>
  <c r="W89" i="2"/>
  <c r="AI89" i="2" s="1"/>
  <c r="W90" i="2"/>
  <c r="AG90" i="2" s="1"/>
  <c r="W91" i="2"/>
  <c r="AI91" i="2" s="1"/>
  <c r="W92" i="2"/>
  <c r="AG92" i="2" s="1"/>
  <c r="W93" i="2"/>
  <c r="AI93" i="2" s="1"/>
  <c r="W94" i="2"/>
  <c r="AG94" i="2" s="1"/>
  <c r="W95" i="2"/>
  <c r="AI95" i="2" s="1"/>
  <c r="W96" i="2"/>
  <c r="AG96" i="2" s="1"/>
  <c r="W97" i="2"/>
  <c r="AI97" i="2" s="1"/>
  <c r="W98" i="2"/>
  <c r="AG98" i="2" s="1"/>
  <c r="W99" i="2"/>
  <c r="AI99" i="2" s="1"/>
  <c r="W100" i="2"/>
  <c r="AH100" i="2" s="1"/>
  <c r="W101" i="2"/>
  <c r="AH101" i="2" s="1"/>
  <c r="W102" i="2"/>
  <c r="AH102" i="2" s="1"/>
  <c r="W103" i="2"/>
  <c r="AG103" i="2" s="1"/>
  <c r="W104" i="2"/>
  <c r="AI104" i="2" s="1"/>
  <c r="W105" i="2"/>
  <c r="AG105" i="2" s="1"/>
  <c r="W106" i="2"/>
  <c r="AI106" i="2" s="1"/>
  <c r="W107" i="2"/>
  <c r="AG107" i="2" s="1"/>
  <c r="W108" i="2"/>
  <c r="AI108" i="2" s="1"/>
  <c r="W109" i="2"/>
  <c r="AG109" i="2" s="1"/>
  <c r="W110" i="2"/>
  <c r="AI110" i="2" s="1"/>
  <c r="W111" i="2"/>
  <c r="AG111" i="2" s="1"/>
  <c r="W112" i="2"/>
  <c r="AI112" i="2" s="1"/>
  <c r="W113" i="2"/>
  <c r="AG113" i="2" s="1"/>
  <c r="W114" i="2"/>
  <c r="AI114" i="2" s="1"/>
  <c r="W115" i="2"/>
  <c r="AG115" i="2" s="1"/>
  <c r="W116" i="2"/>
  <c r="AI116" i="2" s="1"/>
  <c r="W117" i="2"/>
  <c r="AG117" i="2" s="1"/>
  <c r="W118" i="2"/>
  <c r="AI118" i="2" s="1"/>
  <c r="W119" i="2"/>
  <c r="AG119" i="2" s="1"/>
  <c r="W120" i="2"/>
  <c r="AI120" i="2" s="1"/>
  <c r="W121" i="2"/>
  <c r="AG121" i="2" s="1"/>
  <c r="W122" i="2"/>
  <c r="AI122" i="2" s="1"/>
  <c r="W123" i="2"/>
  <c r="AG123" i="2" s="1"/>
  <c r="W124" i="2"/>
  <c r="AI124" i="2" s="1"/>
  <c r="W125" i="2"/>
  <c r="AG125" i="2" s="1"/>
  <c r="W126" i="2"/>
  <c r="AI126" i="2" s="1"/>
  <c r="W127" i="2"/>
  <c r="AG127" i="2" s="1"/>
  <c r="W128" i="2"/>
  <c r="AI128" i="2" s="1"/>
  <c r="W129" i="2"/>
  <c r="AG129" i="2" s="1"/>
  <c r="W130" i="2"/>
  <c r="AI130" i="2" s="1"/>
  <c r="W131" i="2"/>
  <c r="AG131" i="2" s="1"/>
  <c r="W132" i="2"/>
  <c r="AI132" i="2" s="1"/>
  <c r="W133" i="2"/>
  <c r="AG133" i="2" s="1"/>
  <c r="W134" i="2"/>
  <c r="AI134" i="2" s="1"/>
  <c r="W135" i="2"/>
  <c r="AG135" i="2" s="1"/>
  <c r="W136" i="2"/>
  <c r="AI136" i="2" s="1"/>
  <c r="W137" i="2"/>
  <c r="AG137" i="2" s="1"/>
  <c r="W138" i="2"/>
  <c r="AI138" i="2" s="1"/>
  <c r="W139" i="2"/>
  <c r="AG139" i="2" s="1"/>
  <c r="W140" i="2"/>
  <c r="AI140" i="2" s="1"/>
  <c r="W141" i="2"/>
  <c r="AG141" i="2" s="1"/>
  <c r="W142" i="2"/>
  <c r="AI142" i="2" s="1"/>
  <c r="W143" i="2"/>
  <c r="AG143" i="2" s="1"/>
  <c r="W144" i="2"/>
  <c r="AI144" i="2" s="1"/>
  <c r="W145" i="2"/>
  <c r="AG145" i="2" s="1"/>
  <c r="W146" i="2"/>
  <c r="AI146" i="2" s="1"/>
  <c r="W147" i="2"/>
  <c r="AG147" i="2" s="1"/>
  <c r="W148" i="2"/>
  <c r="AI148" i="2" s="1"/>
  <c r="W149" i="2"/>
  <c r="AG149" i="2" s="1"/>
  <c r="W150" i="2"/>
  <c r="AI150" i="2" s="1"/>
  <c r="W151" i="2"/>
  <c r="AG151" i="2" s="1"/>
  <c r="W152" i="2"/>
  <c r="AI152" i="2" s="1"/>
  <c r="W153" i="2"/>
  <c r="AG153" i="2" s="1"/>
  <c r="W154" i="2"/>
  <c r="AI154" i="2" s="1"/>
  <c r="W155" i="2"/>
  <c r="AG155" i="2" s="1"/>
  <c r="W156" i="2"/>
  <c r="AI156" i="2" s="1"/>
  <c r="W157" i="2"/>
  <c r="AG157" i="2" s="1"/>
  <c r="W158" i="2"/>
  <c r="AI158" i="2" s="1"/>
  <c r="W159" i="2"/>
  <c r="AG159" i="2" s="1"/>
  <c r="W160" i="2"/>
  <c r="AI160" i="2" s="1"/>
  <c r="W161" i="2"/>
  <c r="AG161" i="2" s="1"/>
  <c r="W162" i="2"/>
  <c r="AI162" i="2" s="1"/>
  <c r="W163" i="2"/>
  <c r="AG163" i="2" s="1"/>
  <c r="W164" i="2"/>
  <c r="AI164" i="2" s="1"/>
  <c r="W165" i="2"/>
  <c r="AH165" i="2" s="1"/>
  <c r="W166" i="2"/>
  <c r="AG166" i="2" s="1"/>
  <c r="W167" i="2"/>
  <c r="AI167" i="2" s="1"/>
  <c r="W168" i="2"/>
  <c r="AH168" i="2" s="1"/>
  <c r="W169" i="2"/>
  <c r="AG169" i="2" s="1"/>
  <c r="W170" i="2"/>
  <c r="AI170" i="2" s="1"/>
  <c r="W171" i="2"/>
  <c r="AH171" i="2" s="1"/>
  <c r="W172" i="2"/>
  <c r="AG172" i="2" s="1"/>
  <c r="W173" i="2"/>
  <c r="AI173" i="2" s="1"/>
  <c r="W174" i="2"/>
  <c r="AG174" i="2" s="1"/>
  <c r="W175" i="2"/>
  <c r="AI175" i="2" s="1"/>
  <c r="W176" i="2"/>
  <c r="AG176" i="2" s="1"/>
  <c r="W177" i="2"/>
  <c r="AI177" i="2" s="1"/>
  <c r="W178" i="2"/>
  <c r="AG178" i="2" s="1"/>
  <c r="W179" i="2"/>
  <c r="AI179" i="2" s="1"/>
  <c r="W180" i="2"/>
  <c r="AG180" i="2" s="1"/>
  <c r="W181" i="2"/>
  <c r="AI181" i="2" s="1"/>
  <c r="W182" i="2"/>
  <c r="AG182" i="2" s="1"/>
  <c r="W183" i="2"/>
  <c r="AI183" i="2" s="1"/>
  <c r="W184" i="2"/>
  <c r="AG184" i="2" s="1"/>
  <c r="W185" i="2"/>
  <c r="AI185" i="2" s="1"/>
  <c r="W186" i="2"/>
  <c r="AG186" i="2" s="1"/>
  <c r="W187" i="2"/>
  <c r="AI187" i="2" s="1"/>
  <c r="W188" i="2"/>
  <c r="AG188" i="2" s="1"/>
  <c r="W189" i="2"/>
  <c r="AI189" i="2" s="1"/>
  <c r="W190" i="2"/>
  <c r="AG190" i="2" s="1"/>
  <c r="W191" i="2"/>
  <c r="AI191" i="2" s="1"/>
  <c r="W192" i="2"/>
  <c r="AG192" i="2" s="1"/>
  <c r="W193" i="2"/>
  <c r="AI193" i="2" s="1"/>
  <c r="W194" i="2"/>
  <c r="AG194" i="2" s="1"/>
  <c r="W195" i="2"/>
  <c r="AI195" i="2" s="1"/>
  <c r="W196" i="2"/>
  <c r="AH196" i="2" s="1"/>
  <c r="W197" i="2"/>
  <c r="AH197" i="2" s="1"/>
  <c r="W198" i="2"/>
  <c r="AH198" i="2" s="1"/>
  <c r="W199" i="2"/>
  <c r="AG199" i="2" s="1"/>
  <c r="W200" i="2"/>
  <c r="AI200" i="2" s="1"/>
  <c r="W201" i="2"/>
  <c r="AG201" i="2" s="1"/>
  <c r="W202" i="2"/>
  <c r="AI202" i="2" s="1"/>
  <c r="W203" i="2"/>
  <c r="AG203" i="2" s="1"/>
  <c r="W204" i="2"/>
  <c r="AI204" i="2" s="1"/>
  <c r="W205" i="2"/>
  <c r="AG205" i="2" s="1"/>
  <c r="W206" i="2"/>
  <c r="AI206" i="2" s="1"/>
  <c r="W207" i="2"/>
  <c r="AG207" i="2" s="1"/>
  <c r="W208" i="2"/>
  <c r="AI208" i="2" s="1"/>
  <c r="W209" i="2"/>
  <c r="AG209" i="2" s="1"/>
  <c r="W210" i="2"/>
  <c r="AI210" i="2" s="1"/>
  <c r="W211" i="2"/>
  <c r="AG211" i="2" s="1"/>
  <c r="W212" i="2"/>
  <c r="AI212" i="2" s="1"/>
  <c r="W213" i="2"/>
  <c r="AG213" i="2" s="1"/>
  <c r="W214" i="2"/>
  <c r="AI214" i="2" s="1"/>
  <c r="W215" i="2"/>
  <c r="AG215" i="2" s="1"/>
  <c r="W216" i="2"/>
  <c r="AI216" i="2" s="1"/>
  <c r="W217" i="2"/>
  <c r="AG217" i="2" s="1"/>
  <c r="W218" i="2"/>
  <c r="AI218" i="2" s="1"/>
  <c r="W219" i="2"/>
  <c r="AG219" i="2" s="1"/>
  <c r="W220" i="2"/>
  <c r="AI220" i="2" s="1"/>
  <c r="W221" i="2"/>
  <c r="AG221" i="2" s="1"/>
  <c r="W222" i="2"/>
  <c r="AI222" i="2" s="1"/>
  <c r="W223" i="2"/>
  <c r="AG223" i="2" s="1"/>
  <c r="W224" i="2"/>
  <c r="AI224" i="2" s="1"/>
  <c r="W225" i="2"/>
  <c r="AG225" i="2" s="1"/>
  <c r="W226" i="2"/>
  <c r="AI226" i="2" s="1"/>
  <c r="W227" i="2"/>
  <c r="AG227" i="2" s="1"/>
  <c r="W228" i="2"/>
  <c r="AI228" i="2" s="1"/>
  <c r="W229" i="2"/>
  <c r="AG229" i="2" s="1"/>
  <c r="W230" i="2"/>
  <c r="AI230" i="2" s="1"/>
  <c r="W231" i="2"/>
  <c r="AG231" i="2" s="1"/>
  <c r="W232" i="2"/>
  <c r="AI232" i="2" s="1"/>
  <c r="W233" i="2"/>
  <c r="AG233" i="2" s="1"/>
  <c r="W234" i="2"/>
  <c r="AI234" i="2" s="1"/>
  <c r="W235" i="2"/>
  <c r="AG235" i="2" s="1"/>
  <c r="W236" i="2"/>
  <c r="AI236" i="2" s="1"/>
  <c r="W237" i="2"/>
  <c r="AG237" i="2" s="1"/>
  <c r="W238" i="2"/>
  <c r="AI238" i="2" s="1"/>
  <c r="W239" i="2"/>
  <c r="AH239" i="2" s="1"/>
  <c r="W240" i="2"/>
  <c r="AH240" i="2" s="1"/>
  <c r="W241" i="2"/>
  <c r="AH241" i="2" s="1"/>
  <c r="W242" i="2"/>
  <c r="AH242" i="2" s="1"/>
  <c r="W243" i="2"/>
  <c r="AG243" i="2" s="1"/>
  <c r="W244" i="2"/>
  <c r="AH244" i="2" s="1"/>
  <c r="W245" i="2"/>
  <c r="AI245" i="2" s="1"/>
  <c r="W246" i="2"/>
  <c r="AG246" i="2" s="1"/>
  <c r="W247" i="2"/>
  <c r="AI247" i="2" s="1"/>
  <c r="W248" i="2"/>
  <c r="AH248" i="2" s="1"/>
  <c r="W249" i="2"/>
  <c r="AG249" i="2" s="1"/>
  <c r="W250" i="2"/>
  <c r="AI250" i="2" s="1"/>
  <c r="W251" i="2"/>
  <c r="AG251" i="2" s="1"/>
  <c r="W252" i="2"/>
  <c r="AI252" i="2" s="1"/>
  <c r="W253" i="2"/>
  <c r="AG253" i="2" s="1"/>
  <c r="W254" i="2"/>
  <c r="AI254" i="2" s="1"/>
  <c r="W255" i="2"/>
  <c r="AG255" i="2" s="1"/>
  <c r="W256" i="2"/>
  <c r="AI256" i="2" s="1"/>
  <c r="W257" i="2"/>
  <c r="AG257" i="2" s="1"/>
  <c r="W258" i="2"/>
  <c r="AI258" i="2" s="1"/>
  <c r="W259" i="2"/>
  <c r="AG259" i="2" s="1"/>
  <c r="W260" i="2"/>
  <c r="AI260" i="2" s="1"/>
  <c r="W261" i="2"/>
  <c r="AG261" i="2" s="1"/>
  <c r="W262" i="2"/>
  <c r="AI262" i="2" s="1"/>
  <c r="W263" i="2"/>
  <c r="AH263" i="2" s="1"/>
  <c r="W264" i="2"/>
  <c r="AG264" i="2" s="1"/>
  <c r="W265" i="2"/>
  <c r="AI265" i="2" s="1"/>
  <c r="W266" i="2"/>
  <c r="AG266" i="2" s="1"/>
  <c r="W267" i="2"/>
  <c r="AI267" i="2" s="1"/>
  <c r="W268" i="2"/>
  <c r="AG268" i="2" s="1"/>
  <c r="W269" i="2"/>
  <c r="AI269" i="2" s="1"/>
  <c r="W270" i="2"/>
  <c r="AG270" i="2" s="1"/>
  <c r="W271" i="2"/>
  <c r="AI271" i="2" s="1"/>
  <c r="W272" i="2"/>
  <c r="AG272" i="2" s="1"/>
  <c r="W273" i="2"/>
  <c r="AI273" i="2" s="1"/>
  <c r="W274" i="2"/>
  <c r="AG274" i="2" s="1"/>
  <c r="W275" i="2"/>
  <c r="AG275" i="2" s="1"/>
  <c r="W276" i="2"/>
  <c r="AI276" i="2" s="1"/>
  <c r="W277" i="2"/>
  <c r="AG277" i="2" s="1"/>
  <c r="W278" i="2"/>
  <c r="AI278" i="2" s="1"/>
  <c r="W279" i="2"/>
  <c r="AG279" i="2" s="1"/>
  <c r="W280" i="2"/>
  <c r="AI280" i="2" s="1"/>
  <c r="W281" i="2"/>
  <c r="AG281" i="2" s="1"/>
  <c r="W282" i="2"/>
  <c r="AI282" i="2" s="1"/>
  <c r="W283" i="2"/>
  <c r="AG283" i="2" s="1"/>
  <c r="W284" i="2"/>
  <c r="AI284" i="2" s="1"/>
  <c r="W285" i="2"/>
  <c r="AG285" i="2" s="1"/>
  <c r="W286" i="2"/>
  <c r="AI286" i="2" s="1"/>
  <c r="W287" i="2"/>
  <c r="AG287" i="2" s="1"/>
  <c r="W288" i="2"/>
  <c r="AI288" i="2" s="1"/>
  <c r="W289" i="2"/>
  <c r="AG289" i="2" s="1"/>
  <c r="W290" i="2"/>
  <c r="AI290" i="2" s="1"/>
  <c r="W291" i="2"/>
  <c r="AG291" i="2" s="1"/>
  <c r="W292" i="2"/>
  <c r="AI292" i="2" s="1"/>
  <c r="W293" i="2"/>
  <c r="AG293" i="2" s="1"/>
  <c r="W294" i="2"/>
  <c r="AI294" i="2" s="1"/>
  <c r="W295" i="2"/>
  <c r="AG295" i="2" s="1"/>
  <c r="W296" i="2"/>
  <c r="AI296" i="2" s="1"/>
  <c r="W297" i="2"/>
  <c r="AG297" i="2" s="1"/>
  <c r="W298" i="2"/>
  <c r="AI298" i="2" s="1"/>
  <c r="W299" i="2"/>
  <c r="AG299" i="2" s="1"/>
  <c r="W300" i="2"/>
  <c r="AI300" i="2" s="1"/>
  <c r="W301" i="2"/>
  <c r="AG301" i="2" s="1"/>
  <c r="W302" i="2"/>
  <c r="AI302" i="2" s="1"/>
  <c r="W303" i="2"/>
  <c r="AG303" i="2" s="1"/>
  <c r="W304" i="2"/>
  <c r="AI304" i="2" s="1"/>
  <c r="W305" i="2"/>
  <c r="AG305" i="2" s="1"/>
  <c r="W306" i="2"/>
  <c r="AI306" i="2" s="1"/>
  <c r="W307" i="2"/>
  <c r="AG307" i="2" s="1"/>
  <c r="W308" i="2"/>
  <c r="AI308" i="2" s="1"/>
  <c r="W309" i="2"/>
  <c r="AG309" i="2" s="1"/>
  <c r="W310" i="2"/>
  <c r="AI310" i="2" s="1"/>
  <c r="W311" i="2"/>
  <c r="AG311" i="2" s="1"/>
  <c r="W312" i="2"/>
  <c r="AI312" i="2" s="1"/>
  <c r="W313" i="2"/>
  <c r="AG313" i="2" s="1"/>
  <c r="W314" i="2"/>
  <c r="AI314" i="2" s="1"/>
  <c r="W315" i="2"/>
  <c r="AG315" i="2" s="1"/>
  <c r="W316" i="2"/>
  <c r="AI316" i="2" s="1"/>
  <c r="W317" i="2"/>
  <c r="AG317" i="2" s="1"/>
  <c r="W318" i="2"/>
  <c r="AI318" i="2" s="1"/>
  <c r="W319" i="2"/>
  <c r="AG319" i="2" s="1"/>
  <c r="W320" i="2"/>
  <c r="AI320" i="2" s="1"/>
  <c r="W321" i="2"/>
  <c r="AG321" i="2" s="1"/>
  <c r="W322" i="2"/>
  <c r="AI322" i="2" s="1"/>
  <c r="W323" i="2"/>
  <c r="AG323" i="2" s="1"/>
  <c r="W324" i="2"/>
  <c r="AI324" i="2" s="1"/>
  <c r="W325" i="2"/>
  <c r="AG325" i="2" s="1"/>
  <c r="W326" i="2"/>
  <c r="AI326" i="2" s="1"/>
  <c r="W327" i="2"/>
  <c r="AG327" i="2" s="1"/>
  <c r="W328" i="2"/>
  <c r="AI328" i="2" s="1"/>
  <c r="W329" i="2"/>
  <c r="AG329" i="2" s="1"/>
  <c r="W330" i="2"/>
  <c r="AI330" i="2" s="1"/>
  <c r="W331" i="2"/>
  <c r="AG331" i="2" s="1"/>
  <c r="W332" i="2"/>
  <c r="AI332" i="2" s="1"/>
  <c r="W333" i="2"/>
  <c r="AG333" i="2" s="1"/>
  <c r="W334" i="2"/>
  <c r="AI334" i="2" s="1"/>
  <c r="W335" i="2"/>
  <c r="AG335" i="2" s="1"/>
  <c r="W336" i="2"/>
  <c r="AI336" i="2" s="1"/>
  <c r="W337" i="2"/>
  <c r="AG337" i="2" s="1"/>
  <c r="W338" i="2"/>
  <c r="AI338" i="2" s="1"/>
  <c r="W339" i="2"/>
  <c r="AG339" i="2" s="1"/>
  <c r="W340" i="2"/>
  <c r="AI340" i="2" s="1"/>
  <c r="W341" i="2"/>
  <c r="AG341" i="2" s="1"/>
  <c r="W342" i="2"/>
  <c r="AI342" i="2" s="1"/>
  <c r="W343" i="2"/>
  <c r="AG343" i="2" s="1"/>
  <c r="W344" i="2"/>
  <c r="AI344" i="2" s="1"/>
  <c r="W345" i="2"/>
  <c r="AG345" i="2" s="1"/>
  <c r="W346" i="2"/>
  <c r="AI346" i="2" s="1"/>
  <c r="W347" i="2"/>
  <c r="AG347" i="2" s="1"/>
  <c r="W348" i="2"/>
  <c r="AI348" i="2" s="1"/>
  <c r="W349" i="2"/>
  <c r="AG349" i="2" s="1"/>
  <c r="W350" i="2"/>
  <c r="AI350" i="2" s="1"/>
  <c r="W351" i="2"/>
  <c r="AG351" i="2" s="1"/>
  <c r="W352" i="2"/>
  <c r="AI352" i="2" s="1"/>
  <c r="W353" i="2"/>
  <c r="AG353" i="2" s="1"/>
  <c r="W354" i="2"/>
  <c r="AI354" i="2" s="1"/>
  <c r="W355" i="2"/>
  <c r="AG355" i="2" s="1"/>
  <c r="W356" i="2"/>
  <c r="AI356" i="2" s="1"/>
  <c r="W357" i="2"/>
  <c r="AG357" i="2" s="1"/>
  <c r="W358" i="2"/>
  <c r="AI358" i="2" s="1"/>
  <c r="W359" i="2"/>
  <c r="AG359" i="2" s="1"/>
  <c r="W360" i="2"/>
  <c r="AI360" i="2" s="1"/>
  <c r="W361" i="2"/>
  <c r="AG361" i="2" s="1"/>
  <c r="W362" i="2"/>
  <c r="AI362" i="2" s="1"/>
  <c r="W363" i="2"/>
  <c r="AG363" i="2" s="1"/>
  <c r="W364" i="2"/>
  <c r="AI364" i="2" s="1"/>
  <c r="W365" i="2"/>
  <c r="AG365" i="2" s="1"/>
  <c r="W366" i="2"/>
  <c r="AI366" i="2" s="1"/>
  <c r="W367" i="2"/>
  <c r="AG367" i="2" s="1"/>
  <c r="W368" i="2"/>
  <c r="AI368" i="2" s="1"/>
  <c r="W369" i="2"/>
  <c r="AG369" i="2" s="1"/>
  <c r="W370" i="2"/>
  <c r="AI370" i="2" s="1"/>
  <c r="W371" i="2"/>
  <c r="AG371" i="2" s="1"/>
  <c r="W372" i="2"/>
  <c r="AI372" i="2" s="1"/>
  <c r="W373" i="2"/>
  <c r="AG373" i="2" s="1"/>
  <c r="W374" i="2"/>
  <c r="AI374" i="2" s="1"/>
  <c r="W375" i="2"/>
  <c r="AG375" i="2" s="1"/>
  <c r="W376" i="2"/>
  <c r="AI376" i="2" s="1"/>
  <c r="W377" i="2"/>
  <c r="AG377" i="2" s="1"/>
  <c r="W378" i="2"/>
  <c r="AI378" i="2" s="1"/>
  <c r="W379" i="2"/>
  <c r="AG379" i="2" s="1"/>
  <c r="W380" i="2"/>
  <c r="AI380" i="2" s="1"/>
  <c r="W381" i="2"/>
  <c r="AH381" i="2" s="1"/>
  <c r="W382" i="2"/>
  <c r="AH382" i="2" s="1"/>
  <c r="W383" i="2"/>
  <c r="AH383" i="2" s="1"/>
  <c r="W384" i="2"/>
  <c r="AG384" i="2" s="1"/>
  <c r="W385" i="2"/>
  <c r="AI385" i="2" s="1"/>
  <c r="W386" i="2"/>
  <c r="AG386" i="2" s="1"/>
  <c r="W387" i="2"/>
  <c r="AI387" i="2" s="1"/>
  <c r="W388" i="2"/>
  <c r="AG388" i="2" s="1"/>
  <c r="W389" i="2"/>
  <c r="AI389" i="2" s="1"/>
  <c r="W390" i="2"/>
  <c r="AG390" i="2" s="1"/>
  <c r="W391" i="2"/>
  <c r="AI391" i="2" s="1"/>
  <c r="W392" i="2"/>
  <c r="AG392" i="2" s="1"/>
  <c r="W393" i="2"/>
  <c r="AI393" i="2" s="1"/>
  <c r="W394" i="2"/>
  <c r="AG394" i="2" s="1"/>
  <c r="W395" i="2"/>
  <c r="AI395" i="2" s="1"/>
  <c r="W396" i="2"/>
  <c r="AH396" i="2" s="1"/>
  <c r="W397" i="2"/>
  <c r="AH397" i="2" s="1"/>
  <c r="W398" i="2"/>
  <c r="AH398" i="2" s="1"/>
  <c r="W399" i="2"/>
  <c r="AG399" i="2" s="1"/>
  <c r="W400" i="2"/>
  <c r="AI400" i="2" s="1"/>
  <c r="W401" i="2"/>
  <c r="AG401" i="2" s="1"/>
  <c r="W402" i="2"/>
  <c r="AI402" i="2" s="1"/>
  <c r="W403" i="2"/>
  <c r="AG403" i="2" s="1"/>
  <c r="W404" i="2"/>
  <c r="AI404" i="2" s="1"/>
  <c r="W405" i="2"/>
  <c r="AG405" i="2" s="1"/>
  <c r="W406" i="2"/>
  <c r="AI406" i="2" s="1"/>
  <c r="W407" i="2"/>
  <c r="AG407" i="2" s="1"/>
  <c r="W408" i="2"/>
  <c r="AI408" i="2" s="1"/>
  <c r="W409" i="2"/>
  <c r="AG409" i="2" s="1"/>
  <c r="W410" i="2"/>
  <c r="AI410" i="2" s="1"/>
  <c r="W411" i="2"/>
  <c r="AG411" i="2" s="1"/>
  <c r="W412" i="2"/>
  <c r="AI412" i="2" s="1"/>
  <c r="W413" i="2"/>
  <c r="AG413" i="2" s="1"/>
  <c r="W414" i="2"/>
  <c r="AI414" i="2" s="1"/>
  <c r="W415" i="2"/>
  <c r="AG415" i="2" s="1"/>
  <c r="W416" i="2"/>
  <c r="AI416" i="2" s="1"/>
  <c r="W417" i="2"/>
  <c r="AG417" i="2" s="1"/>
  <c r="W418" i="2"/>
  <c r="AI418" i="2" s="1"/>
  <c r="W419" i="2"/>
  <c r="AH419" i="2" s="1"/>
  <c r="W420" i="2"/>
  <c r="AG420" i="2" s="1"/>
  <c r="W421" i="2"/>
  <c r="AI421" i="2" s="1"/>
  <c r="W422" i="2"/>
  <c r="AH422" i="2" s="1"/>
  <c r="W423" i="2"/>
  <c r="AG423" i="2" s="1"/>
  <c r="W424" i="2"/>
  <c r="AI424" i="2" s="1"/>
  <c r="W425" i="2"/>
  <c r="AH425" i="2" s="1"/>
  <c r="W426" i="2"/>
  <c r="AG426" i="2" s="1"/>
  <c r="W427" i="2"/>
  <c r="AI427" i="2" s="1"/>
  <c r="W428" i="2"/>
  <c r="AG428" i="2" s="1"/>
  <c r="W429" i="2"/>
  <c r="AI429" i="2" s="1"/>
  <c r="W430" i="2"/>
  <c r="AG430" i="2" s="1"/>
  <c r="W431" i="2"/>
  <c r="AI431" i="2" s="1"/>
  <c r="W432" i="2"/>
  <c r="AG432" i="2" s="1"/>
  <c r="W433" i="2"/>
  <c r="AI433" i="2" s="1"/>
  <c r="W434" i="2"/>
  <c r="AG434" i="2" s="1"/>
  <c r="W435" i="2"/>
  <c r="AI435" i="2" s="1"/>
  <c r="W436" i="2"/>
  <c r="AG436" i="2" s="1"/>
  <c r="W437" i="2"/>
  <c r="AI437" i="2" s="1"/>
  <c r="W438" i="2"/>
  <c r="AH438" i="2" s="1"/>
  <c r="W439" i="2"/>
  <c r="AH439" i="2" s="1"/>
  <c r="W440" i="2"/>
  <c r="AH440" i="2" s="1"/>
  <c r="W441" i="2"/>
  <c r="AG441" i="2" s="1"/>
  <c r="W442" i="2"/>
  <c r="AI442" i="2" s="1"/>
  <c r="W443" i="2"/>
  <c r="AG443" i="2" s="1"/>
  <c r="W444" i="2"/>
  <c r="AI444" i="2" s="1"/>
  <c r="W445" i="2"/>
  <c r="AG445" i="2" s="1"/>
  <c r="W446" i="2"/>
  <c r="AI446" i="2" s="1"/>
  <c r="W447" i="2"/>
  <c r="AG447" i="2" s="1"/>
  <c r="W448" i="2"/>
  <c r="AI448" i="2" s="1"/>
  <c r="W449" i="2"/>
  <c r="AG449" i="2" s="1"/>
  <c r="W450" i="2"/>
  <c r="AI450" i="2" s="1"/>
  <c r="W451" i="2"/>
  <c r="AG451" i="2" s="1"/>
  <c r="W452" i="2"/>
  <c r="AI452" i="2" s="1"/>
  <c r="W453" i="2"/>
  <c r="AG453" i="2" s="1"/>
  <c r="W454" i="2"/>
  <c r="AI454" i="2" s="1"/>
  <c r="W455" i="2"/>
  <c r="AG455" i="2" s="1"/>
  <c r="W456" i="2"/>
  <c r="AI456" i="2" s="1"/>
  <c r="W457" i="2"/>
  <c r="AG457" i="2" s="1"/>
  <c r="W458" i="2"/>
  <c r="AI458" i="2" s="1"/>
  <c r="W459" i="2"/>
  <c r="AG459" i="2" s="1"/>
  <c r="W460" i="2"/>
  <c r="AI460" i="2" s="1"/>
  <c r="W461" i="2"/>
  <c r="AG461" i="2" s="1"/>
  <c r="W462" i="2"/>
  <c r="AI462" i="2" s="1"/>
  <c r="W463" i="2"/>
  <c r="AG463" i="2" s="1"/>
  <c r="W464" i="2"/>
  <c r="AI464" i="2" s="1"/>
  <c r="W465" i="2"/>
  <c r="AG465" i="2" s="1"/>
  <c r="W466" i="2"/>
  <c r="AI466" i="2" s="1"/>
  <c r="W467" i="2"/>
  <c r="AH467" i="2" s="1"/>
  <c r="W468" i="2"/>
  <c r="AG468" i="2" s="1"/>
  <c r="W469" i="2"/>
  <c r="AI469" i="2" s="1"/>
  <c r="W470" i="2"/>
  <c r="AH470" i="2" s="1"/>
  <c r="W471" i="2"/>
  <c r="AG471" i="2" s="1"/>
  <c r="W472" i="2"/>
  <c r="AI472" i="2" s="1"/>
  <c r="W473" i="2"/>
  <c r="AH473" i="2" s="1"/>
  <c r="W474" i="2"/>
  <c r="AG474" i="2" s="1"/>
  <c r="W475" i="2"/>
  <c r="AI475" i="2" s="1"/>
  <c r="W476" i="2"/>
  <c r="AG476" i="2" s="1"/>
  <c r="W477" i="2"/>
  <c r="AI477" i="2" s="1"/>
  <c r="W478" i="2"/>
  <c r="AG478" i="2" s="1"/>
  <c r="W479" i="2"/>
  <c r="AI479" i="2" s="1"/>
  <c r="W480" i="2"/>
  <c r="AG480" i="2" s="1"/>
  <c r="W481" i="2"/>
  <c r="AI481" i="2" s="1"/>
  <c r="W482" i="2"/>
  <c r="AG482" i="2" s="1"/>
  <c r="W483" i="2"/>
  <c r="AI483" i="2" s="1"/>
  <c r="W484" i="2"/>
  <c r="AG484" i="2" s="1"/>
  <c r="W485" i="2"/>
  <c r="AI485" i="2" s="1"/>
  <c r="W486" i="2"/>
  <c r="AG486" i="2" s="1"/>
  <c r="W487" i="2"/>
  <c r="AI487" i="2" s="1"/>
  <c r="W488" i="2"/>
  <c r="AG488" i="2" s="1"/>
  <c r="W489" i="2"/>
  <c r="AI489" i="2" s="1"/>
  <c r="W490" i="2"/>
  <c r="AG490" i="2" s="1"/>
  <c r="W491" i="2"/>
  <c r="AI491" i="2" s="1"/>
  <c r="W492" i="2"/>
  <c r="AG492" i="2" s="1"/>
  <c r="W493" i="2"/>
  <c r="AI493" i="2" s="1"/>
  <c r="W494" i="2"/>
  <c r="AG494" i="2" s="1"/>
  <c r="W495" i="2"/>
  <c r="AI495" i="2" s="1"/>
  <c r="W496" i="2"/>
  <c r="AG496" i="2" s="1"/>
  <c r="W497" i="2"/>
  <c r="AI497" i="2" s="1"/>
  <c r="W498" i="2"/>
  <c r="AG498" i="2" s="1"/>
  <c r="W499" i="2"/>
  <c r="AI499" i="2" s="1"/>
  <c r="W500" i="2"/>
  <c r="AG500" i="2" s="1"/>
  <c r="W501" i="2"/>
  <c r="AI501" i="2" s="1"/>
  <c r="W502" i="2"/>
  <c r="AG502" i="2" s="1"/>
  <c r="W503" i="2"/>
  <c r="AI503" i="2" s="1"/>
  <c r="W504" i="2"/>
  <c r="AI504" i="2" s="1"/>
  <c r="W505" i="2"/>
  <c r="AG505" i="2" s="1"/>
  <c r="W506" i="2"/>
  <c r="AI506" i="2" s="1"/>
  <c r="W507" i="2"/>
  <c r="AG507" i="2" s="1"/>
  <c r="W508" i="2"/>
  <c r="AI508" i="2" s="1"/>
  <c r="W509" i="2"/>
  <c r="AG509" i="2" s="1"/>
  <c r="W510" i="2"/>
  <c r="AI510" i="2" s="1"/>
  <c r="W511" i="2"/>
  <c r="AG511" i="2" s="1"/>
  <c r="W512" i="2"/>
  <c r="AI512" i="2" s="1"/>
  <c r="W513" i="2"/>
  <c r="AG513" i="2" s="1"/>
  <c r="W514" i="2"/>
  <c r="AI514" i="2" s="1"/>
  <c r="W515" i="2"/>
  <c r="AG515" i="2" s="1"/>
  <c r="W516" i="2"/>
  <c r="AI516" i="2" s="1"/>
  <c r="W517" i="2"/>
  <c r="AG517" i="2" s="1"/>
  <c r="W518" i="2"/>
  <c r="AI518" i="2" s="1"/>
  <c r="W519" i="2"/>
  <c r="AG519" i="2" s="1"/>
  <c r="W520" i="2"/>
  <c r="AI520" i="2" s="1"/>
  <c r="W521" i="2"/>
  <c r="AG521" i="2" s="1"/>
  <c r="W522" i="2"/>
  <c r="AI522" i="2" s="1"/>
  <c r="W523" i="2"/>
  <c r="AG523" i="2" s="1"/>
  <c r="W524" i="2"/>
  <c r="AI524" i="2" s="1"/>
  <c r="W525" i="2"/>
  <c r="AH525" i="2" s="1"/>
  <c r="W526" i="2"/>
  <c r="AG526" i="2" s="1"/>
  <c r="W527" i="2"/>
  <c r="AI527" i="2" s="1"/>
  <c r="W528" i="2"/>
  <c r="AH528" i="2" s="1"/>
  <c r="W529" i="2"/>
  <c r="AG529" i="2" s="1"/>
  <c r="W530" i="2"/>
  <c r="AI530" i="2" s="1"/>
  <c r="W531" i="2"/>
  <c r="AH531" i="2" s="1"/>
  <c r="W532" i="2"/>
  <c r="AG532" i="2" s="1"/>
  <c r="W533" i="2"/>
  <c r="AI533" i="2" s="1"/>
  <c r="W534" i="2"/>
  <c r="AG534" i="2" s="1"/>
  <c r="W535" i="2"/>
  <c r="AI535" i="2" s="1"/>
  <c r="W536" i="2"/>
  <c r="AG536" i="2" s="1"/>
  <c r="W537" i="2"/>
  <c r="AI537" i="2" s="1"/>
  <c r="W538" i="2"/>
  <c r="AG538" i="2" s="1"/>
  <c r="W539" i="2"/>
  <c r="AI539" i="2" s="1"/>
  <c r="W540" i="2"/>
  <c r="AG540" i="2" s="1"/>
  <c r="W541" i="2"/>
  <c r="AI541" i="2" s="1"/>
  <c r="W542" i="2"/>
  <c r="AG542" i="2" s="1"/>
  <c r="W543" i="2"/>
  <c r="AI543" i="2" s="1"/>
  <c r="W544" i="2"/>
  <c r="AG544" i="2" s="1"/>
  <c r="W545" i="2"/>
  <c r="AI545" i="2" s="1"/>
  <c r="W546" i="2"/>
  <c r="AG546" i="2" s="1"/>
  <c r="W547" i="2"/>
  <c r="AI547" i="2" s="1"/>
  <c r="W548" i="2"/>
  <c r="AG548" i="2" s="1"/>
  <c r="W549" i="2"/>
  <c r="AI549" i="2" s="1"/>
  <c r="W550" i="2"/>
  <c r="AG550" i="2" s="1"/>
  <c r="W551" i="2"/>
  <c r="AI551" i="2" s="1"/>
  <c r="W552" i="2"/>
  <c r="AH552" i="2" s="1"/>
  <c r="W553" i="2"/>
  <c r="AG553" i="2" s="1"/>
  <c r="W554" i="2"/>
  <c r="AI554" i="2" s="1"/>
  <c r="W555" i="2"/>
  <c r="AH555" i="2" s="1"/>
  <c r="W556" i="2"/>
  <c r="AG556" i="2" s="1"/>
  <c r="W557" i="2"/>
  <c r="AI557" i="2" s="1"/>
  <c r="W558" i="2"/>
  <c r="AH558" i="2" s="1"/>
  <c r="W559" i="2"/>
  <c r="AH559" i="2" s="1"/>
  <c r="W560" i="2"/>
  <c r="AI560" i="2" s="1"/>
  <c r="W561" i="2"/>
  <c r="AH561" i="2" s="1"/>
  <c r="W562" i="2"/>
  <c r="AI562" i="2" s="1"/>
  <c r="W563" i="2"/>
  <c r="AH563" i="2" s="1"/>
  <c r="W564" i="2"/>
  <c r="AI564" i="2" s="1"/>
  <c r="W565" i="2"/>
  <c r="AG565" i="2" s="1"/>
  <c r="W566" i="2"/>
  <c r="AI566" i="2" s="1"/>
  <c r="W567" i="2"/>
  <c r="AG567" i="2" s="1"/>
  <c r="W568" i="2"/>
  <c r="AI568" i="2" s="1"/>
  <c r="W569" i="2"/>
  <c r="AG569" i="2" s="1"/>
  <c r="W570" i="2"/>
  <c r="AI570" i="2" s="1"/>
  <c r="W571" i="2"/>
  <c r="AG571" i="2" s="1"/>
  <c r="W572" i="2"/>
  <c r="AI572" i="2" s="1"/>
  <c r="W573" i="2"/>
  <c r="AG573" i="2" s="1"/>
  <c r="W574" i="2"/>
  <c r="AI574" i="2" s="1"/>
  <c r="W575" i="2"/>
  <c r="AG575" i="2" s="1"/>
  <c r="W576" i="2"/>
  <c r="AI576" i="2" s="1"/>
  <c r="W577" i="2"/>
  <c r="AG577" i="2" s="1"/>
  <c r="W578" i="2"/>
  <c r="AI578" i="2" s="1"/>
  <c r="W579" i="2"/>
  <c r="AG579" i="2" s="1"/>
  <c r="W580" i="2"/>
  <c r="AI580" i="2" s="1"/>
  <c r="W581" i="2"/>
  <c r="AG581" i="2" s="1"/>
  <c r="W582" i="2"/>
  <c r="AI582" i="2" s="1"/>
  <c r="W583" i="2"/>
  <c r="AG583" i="2" s="1"/>
  <c r="W584" i="2"/>
  <c r="AI584" i="2" s="1"/>
  <c r="W585" i="2"/>
  <c r="AG585" i="2" s="1"/>
  <c r="W586" i="2"/>
  <c r="AI586" i="2" s="1"/>
  <c r="W587" i="2"/>
  <c r="AG587" i="2" s="1"/>
  <c r="W588" i="2"/>
  <c r="AI588" i="2" s="1"/>
  <c r="W589" i="2"/>
  <c r="AG589" i="2" s="1"/>
  <c r="W590" i="2"/>
  <c r="AI590" i="2" s="1"/>
  <c r="W591" i="2"/>
  <c r="AG591" i="2" s="1"/>
  <c r="W592" i="2"/>
  <c r="AI592" i="2" s="1"/>
  <c r="W593" i="2"/>
  <c r="AG593" i="2" s="1"/>
  <c r="W594" i="2"/>
  <c r="AI594" i="2" s="1"/>
  <c r="W595" i="2"/>
  <c r="AG595" i="2" s="1"/>
  <c r="W596" i="2"/>
  <c r="AI596" i="2" s="1"/>
  <c r="W597" i="2"/>
  <c r="AG597" i="2" s="1"/>
  <c r="W598" i="2"/>
  <c r="AI598" i="2" s="1"/>
  <c r="W599" i="2"/>
  <c r="AG599" i="2" s="1"/>
  <c r="W600" i="2"/>
  <c r="AI600" i="2" s="1"/>
  <c r="W601" i="2"/>
  <c r="AG601" i="2" s="1"/>
  <c r="W602" i="2"/>
  <c r="AI602" i="2" s="1"/>
  <c r="W603" i="2"/>
  <c r="AG603" i="2" s="1"/>
  <c r="W604" i="2"/>
  <c r="AI604" i="2" s="1"/>
  <c r="W605" i="2"/>
  <c r="AG605" i="2" s="1"/>
  <c r="W606" i="2"/>
  <c r="AI606" i="2" s="1"/>
  <c r="W607" i="2"/>
  <c r="AG607" i="2" s="1"/>
  <c r="W608" i="2"/>
  <c r="AI608" i="2" s="1"/>
  <c r="W609" i="2"/>
  <c r="AG609" i="2" s="1"/>
  <c r="W610" i="2"/>
  <c r="AI610" i="2" s="1"/>
  <c r="W611" i="2"/>
  <c r="AG611" i="2" s="1"/>
  <c r="W612" i="2"/>
  <c r="AI612" i="2" s="1"/>
  <c r="W613" i="2"/>
  <c r="AG613" i="2" s="1"/>
  <c r="W614" i="2"/>
  <c r="AI614" i="2" s="1"/>
  <c r="W615" i="2"/>
  <c r="AG615" i="2" s="1"/>
  <c r="W616" i="2"/>
  <c r="AI616" i="2" s="1"/>
  <c r="W617" i="2"/>
  <c r="AG617" i="2" s="1"/>
  <c r="W618" i="2"/>
  <c r="AI618" i="2" s="1"/>
  <c r="W619" i="2"/>
  <c r="AG619" i="2" s="1"/>
  <c r="W620" i="2"/>
  <c r="AI620" i="2" s="1"/>
  <c r="W621" i="2"/>
  <c r="AG621" i="2" s="1"/>
  <c r="W622" i="2"/>
  <c r="AI622" i="2" s="1"/>
  <c r="W623" i="2"/>
  <c r="AG623" i="2" s="1"/>
  <c r="W624" i="2"/>
  <c r="AI624" i="2" s="1"/>
  <c r="W625" i="2"/>
  <c r="AG625" i="2" s="1"/>
  <c r="W626" i="2"/>
  <c r="AI626" i="2" s="1"/>
  <c r="W627" i="2"/>
  <c r="AG627" i="2" s="1"/>
  <c r="W628" i="2"/>
  <c r="AI628" i="2" s="1"/>
  <c r="W629" i="2"/>
  <c r="AG629" i="2" s="1"/>
  <c r="W630" i="2"/>
  <c r="AI630" i="2" s="1"/>
  <c r="W631" i="2"/>
  <c r="AI631" i="2" s="1"/>
  <c r="W632" i="2"/>
  <c r="AG632" i="2" s="1"/>
  <c r="W633" i="2"/>
  <c r="AI633" i="2" s="1"/>
  <c r="W634" i="2"/>
  <c r="AG634" i="2" s="1"/>
  <c r="W635" i="2"/>
  <c r="AI635" i="2" s="1"/>
  <c r="W636" i="2"/>
  <c r="AG636" i="2" s="1"/>
  <c r="W637" i="2"/>
  <c r="AI637" i="2" s="1"/>
  <c r="W638" i="2"/>
  <c r="AG638" i="2" s="1"/>
  <c r="W639" i="2"/>
  <c r="AI639" i="2" s="1"/>
  <c r="W640" i="2"/>
  <c r="AG640" i="2" s="1"/>
  <c r="W641" i="2"/>
  <c r="AI641" i="2" s="1"/>
  <c r="W642" i="2"/>
  <c r="AH642" i="2" s="1"/>
  <c r="W643" i="2"/>
  <c r="AG643" i="2" s="1"/>
  <c r="W644" i="2"/>
  <c r="AH644" i="2" s="1"/>
  <c r="W645" i="2"/>
  <c r="AH645" i="2" s="1"/>
  <c r="W646" i="2"/>
  <c r="AG646" i="2" s="1"/>
  <c r="W647" i="2"/>
  <c r="AI647" i="2" s="1"/>
  <c r="W648" i="2"/>
  <c r="AG648" i="2" s="1"/>
  <c r="W649" i="2"/>
  <c r="AI649" i="2" s="1"/>
  <c r="W650" i="2"/>
  <c r="AG650" i="2" s="1"/>
  <c r="W651" i="2"/>
  <c r="AI651" i="2" s="1"/>
  <c r="W652" i="2"/>
  <c r="AG652" i="2" s="1"/>
  <c r="W653" i="2"/>
  <c r="AI653" i="2" s="1"/>
  <c r="W654" i="2"/>
  <c r="AG654" i="2" s="1"/>
  <c r="W655" i="2"/>
  <c r="AI655" i="2" s="1"/>
  <c r="W656" i="2"/>
  <c r="AG656" i="2" s="1"/>
  <c r="W657" i="2"/>
  <c r="AI657" i="2" s="1"/>
  <c r="W658" i="2"/>
  <c r="AG658" i="2" s="1"/>
  <c r="W659" i="2"/>
  <c r="AI659" i="2" s="1"/>
  <c r="W660" i="2"/>
  <c r="AG660" i="2" s="1"/>
  <c r="W661" i="2"/>
  <c r="AI661" i="2" s="1"/>
  <c r="W662" i="2"/>
  <c r="AG662" i="2" s="1"/>
  <c r="W663" i="2"/>
  <c r="AI663" i="2" s="1"/>
  <c r="W664" i="2"/>
  <c r="AH664" i="2" s="1"/>
  <c r="W665" i="2"/>
  <c r="AH665" i="2" s="1"/>
  <c r="W666" i="2"/>
  <c r="AH666" i="2" s="1"/>
  <c r="W667" i="2"/>
  <c r="AG667" i="2" s="1"/>
  <c r="W668" i="2"/>
  <c r="AI668" i="2" s="1"/>
  <c r="W669" i="2"/>
  <c r="AG669" i="2" s="1"/>
  <c r="W670" i="2"/>
  <c r="AI670" i="2" s="1"/>
  <c r="W671" i="2"/>
  <c r="AG671" i="2" s="1"/>
  <c r="W672" i="2"/>
  <c r="AI672" i="2" s="1"/>
  <c r="W673" i="2"/>
  <c r="AG673" i="2" s="1"/>
  <c r="W674" i="2"/>
  <c r="AI674" i="2" s="1"/>
  <c r="W675" i="2"/>
  <c r="AG675" i="2" s="1"/>
  <c r="W676" i="2"/>
  <c r="AI676" i="2" s="1"/>
  <c r="W677" i="2"/>
  <c r="AG677" i="2" s="1"/>
  <c r="W678" i="2"/>
  <c r="AI678" i="2" s="1"/>
  <c r="W679" i="2"/>
  <c r="AG679" i="2" s="1"/>
  <c r="W680" i="2"/>
  <c r="AI680" i="2" s="1"/>
  <c r="W681" i="2"/>
  <c r="AG681" i="2" s="1"/>
  <c r="W682" i="2"/>
  <c r="AI682" i="2" s="1"/>
  <c r="W683" i="2"/>
  <c r="AG683" i="2" s="1"/>
  <c r="W684" i="2"/>
  <c r="AI684" i="2" s="1"/>
  <c r="W685" i="2"/>
  <c r="AG685" i="2" s="1"/>
  <c r="W686" i="2"/>
  <c r="AI686" i="2" s="1"/>
  <c r="W687" i="2"/>
  <c r="AG687" i="2" s="1"/>
  <c r="W688" i="2"/>
  <c r="AI688" i="2" s="1"/>
  <c r="W689" i="2"/>
  <c r="AG689" i="2" s="1"/>
  <c r="W690" i="2"/>
  <c r="AI690" i="2" s="1"/>
  <c r="W691" i="2"/>
  <c r="AG691" i="2" s="1"/>
  <c r="W692" i="2"/>
  <c r="AI692" i="2" s="1"/>
  <c r="W693" i="2"/>
  <c r="AG693" i="2" s="1"/>
  <c r="W694" i="2"/>
  <c r="AI694" i="2" s="1"/>
  <c r="W695" i="2"/>
  <c r="AG695" i="2" s="1"/>
  <c r="W696" i="2"/>
  <c r="AI696" i="2" s="1"/>
  <c r="W697" i="2"/>
  <c r="AH697" i="2" s="1"/>
  <c r="W698" i="2"/>
  <c r="AH698" i="2" s="1"/>
  <c r="W699" i="2"/>
  <c r="AH699" i="2" s="1"/>
  <c r="W700" i="2"/>
  <c r="AH700" i="2" s="1"/>
  <c r="W701" i="2"/>
  <c r="AH701" i="2" s="1"/>
  <c r="W702" i="2"/>
  <c r="AH702" i="2" s="1"/>
  <c r="W703" i="2"/>
  <c r="AH703" i="2" s="1"/>
  <c r="W704" i="2"/>
  <c r="AH704" i="2" s="1"/>
  <c r="W705" i="2"/>
  <c r="AI705" i="2" s="1"/>
  <c r="W706" i="2"/>
  <c r="AH706" i="2" s="1"/>
  <c r="W707" i="2"/>
  <c r="AI707" i="2" s="1"/>
  <c r="W708" i="2"/>
  <c r="AH708" i="2" s="1"/>
  <c r="W709" i="2"/>
  <c r="AI709" i="2" s="1"/>
  <c r="W710" i="2"/>
  <c r="AH710" i="2" s="1"/>
  <c r="W711" i="2"/>
  <c r="AH711" i="2" s="1"/>
  <c r="W712" i="2"/>
  <c r="AH712" i="2" s="1"/>
  <c r="W713" i="2"/>
  <c r="AG713" i="2" s="1"/>
  <c r="W714" i="2"/>
  <c r="AI714" i="2" s="1"/>
  <c r="W715" i="2"/>
  <c r="AG715" i="2" s="1"/>
  <c r="W716" i="2"/>
  <c r="AI716" i="2" s="1"/>
  <c r="W717" i="2"/>
  <c r="AG717" i="2" s="1"/>
  <c r="W718" i="2"/>
  <c r="AI718" i="2" s="1"/>
  <c r="W719" i="2"/>
  <c r="AG719" i="2" s="1"/>
  <c r="W720" i="2"/>
  <c r="AI720" i="2" s="1"/>
  <c r="W721" i="2"/>
  <c r="AG721" i="2" s="1"/>
  <c r="W722" i="2"/>
  <c r="AI722" i="2" s="1"/>
  <c r="W723" i="2"/>
  <c r="AG723" i="2" s="1"/>
  <c r="W724" i="2"/>
  <c r="AI724" i="2" s="1"/>
  <c r="W725" i="2"/>
  <c r="AG725" i="2" s="1"/>
  <c r="W726" i="2"/>
  <c r="AI726" i="2" s="1"/>
  <c r="W727" i="2"/>
  <c r="AG727" i="2" s="1"/>
  <c r="W728" i="2"/>
  <c r="AI728" i="2" s="1"/>
  <c r="W729" i="2"/>
  <c r="AG729" i="2" s="1"/>
  <c r="W730" i="2"/>
  <c r="AI730" i="2" s="1"/>
  <c r="W731" i="2"/>
  <c r="AG731" i="2" s="1"/>
  <c r="W732" i="2"/>
  <c r="AI732" i="2" s="1"/>
  <c r="W733" i="2"/>
  <c r="AG733" i="2" s="1"/>
  <c r="W734" i="2"/>
  <c r="AI734" i="2" s="1"/>
  <c r="W735" i="2"/>
  <c r="AG735" i="2" s="1"/>
  <c r="W736" i="2"/>
  <c r="AI736" i="2" s="1"/>
  <c r="W737" i="2"/>
  <c r="AG737" i="2" s="1"/>
  <c r="W738" i="2"/>
  <c r="AI738" i="2" s="1"/>
  <c r="W739" i="2"/>
  <c r="AG739" i="2" s="1"/>
  <c r="W740" i="2"/>
  <c r="AI740" i="2" s="1"/>
  <c r="W741" i="2"/>
  <c r="AG741" i="2" s="1"/>
  <c r="W742" i="2"/>
  <c r="AI742" i="2" s="1"/>
  <c r="W743" i="2"/>
  <c r="AG743" i="2" s="1"/>
  <c r="W744" i="2"/>
  <c r="AI744" i="2" s="1"/>
  <c r="W745" i="2"/>
  <c r="AH745" i="2" s="1"/>
  <c r="W746" i="2"/>
  <c r="AG746" i="2" s="1"/>
  <c r="W747" i="2"/>
  <c r="AI747" i="2" s="1"/>
  <c r="W748" i="2"/>
  <c r="AH748" i="2" s="1"/>
  <c r="W749" i="2"/>
  <c r="AG749" i="2" s="1"/>
  <c r="W750" i="2"/>
  <c r="AI750" i="2" s="1"/>
  <c r="W751" i="2"/>
  <c r="AH751" i="2" s="1"/>
  <c r="W752" i="2"/>
  <c r="AG752" i="2" s="1"/>
  <c r="W753" i="2"/>
  <c r="AI753" i="2" s="1"/>
  <c r="W754" i="2"/>
  <c r="AG754" i="2" s="1"/>
  <c r="W755" i="2"/>
  <c r="AI755" i="2" s="1"/>
  <c r="W756" i="2"/>
  <c r="AG756" i="2" s="1"/>
  <c r="W757" i="2"/>
  <c r="AI757" i="2" s="1"/>
  <c r="W758" i="2"/>
  <c r="AG758" i="2" s="1"/>
  <c r="W759" i="2"/>
  <c r="AI759" i="2" s="1"/>
  <c r="W760" i="2"/>
  <c r="AG760" i="2" s="1"/>
  <c r="W761" i="2"/>
  <c r="AI761" i="2" s="1"/>
  <c r="W762" i="2"/>
  <c r="AG762" i="2" s="1"/>
  <c r="W763" i="2"/>
  <c r="AI763" i="2" s="1"/>
  <c r="W764" i="2"/>
  <c r="AG764" i="2" s="1"/>
  <c r="W765" i="2"/>
  <c r="AI765" i="2" s="1"/>
  <c r="W766" i="2"/>
  <c r="AG766" i="2" s="1"/>
  <c r="W767" i="2"/>
  <c r="AI767" i="2" s="1"/>
  <c r="W768" i="2"/>
  <c r="AG768" i="2" s="1"/>
  <c r="W769" i="2"/>
  <c r="AI769" i="2" s="1"/>
  <c r="W770" i="2"/>
  <c r="AG770" i="2" s="1"/>
  <c r="W771" i="2"/>
  <c r="AI771" i="2" s="1"/>
  <c r="W772" i="2"/>
  <c r="AG772" i="2" s="1"/>
  <c r="W773" i="2"/>
  <c r="AI773" i="2" s="1"/>
  <c r="W774" i="2"/>
  <c r="AG774" i="2" s="1"/>
  <c r="W775" i="2"/>
  <c r="AI775" i="2" s="1"/>
  <c r="W776" i="2"/>
  <c r="AG776" i="2" s="1"/>
  <c r="W777" i="2"/>
  <c r="AI777" i="2" s="1"/>
  <c r="W778" i="2"/>
  <c r="AG778" i="2" s="1"/>
  <c r="W779" i="2"/>
  <c r="AI779" i="2" s="1"/>
  <c r="W780" i="2"/>
  <c r="AG780" i="2" s="1"/>
  <c r="W781" i="2"/>
  <c r="AI781" i="2" s="1"/>
  <c r="W782" i="2"/>
  <c r="AG782" i="2" s="1"/>
  <c r="W783" i="2"/>
  <c r="AI783" i="2" s="1"/>
  <c r="W784" i="2"/>
  <c r="AG784" i="2" s="1"/>
  <c r="W785" i="2"/>
  <c r="AI785" i="2" s="1"/>
  <c r="W786" i="2"/>
  <c r="AG786" i="2" s="1"/>
  <c r="W787" i="2"/>
  <c r="AI787" i="2" s="1"/>
  <c r="W788" i="2"/>
  <c r="AG788" i="2" s="1"/>
  <c r="W789" i="2"/>
  <c r="AI789" i="2" s="1"/>
  <c r="W790" i="2"/>
  <c r="AG790" i="2" s="1"/>
  <c r="W791" i="2"/>
  <c r="AI791" i="2" s="1"/>
  <c r="W792" i="2"/>
  <c r="AG792" i="2" s="1"/>
  <c r="W793" i="2"/>
  <c r="AI793" i="2" s="1"/>
  <c r="W794" i="2"/>
  <c r="AG794" i="2" s="1"/>
  <c r="W795" i="2"/>
  <c r="AI795" i="2" s="1"/>
  <c r="W796" i="2"/>
  <c r="AG796" i="2" s="1"/>
  <c r="W797" i="2"/>
  <c r="AI797" i="2" s="1"/>
  <c r="W798" i="2"/>
  <c r="AG798" i="2" s="1"/>
  <c r="W799" i="2"/>
  <c r="AI799" i="2" s="1"/>
  <c r="W800" i="2"/>
  <c r="AG800" i="2" s="1"/>
  <c r="W801" i="2"/>
  <c r="AG801" i="2" s="1"/>
  <c r="W802" i="2"/>
  <c r="AG802" i="2" s="1"/>
  <c r="W803" i="2"/>
  <c r="AG803" i="2" s="1"/>
  <c r="W804" i="2"/>
  <c r="AI804" i="2" s="1"/>
  <c r="W805" i="2"/>
  <c r="AG805" i="2" s="1"/>
  <c r="W806" i="2"/>
  <c r="AI806" i="2" s="1"/>
  <c r="W807" i="2"/>
  <c r="AG807" i="2" s="1"/>
  <c r="W808" i="2"/>
  <c r="AI808" i="2" s="1"/>
  <c r="W809" i="2"/>
  <c r="AG809" i="2" s="1"/>
  <c r="W810" i="2"/>
  <c r="AI810" i="2" s="1"/>
  <c r="W811" i="2"/>
  <c r="AG811" i="2" s="1"/>
  <c r="W812" i="2"/>
  <c r="AI812" i="2" s="1"/>
  <c r="W813" i="2"/>
  <c r="AG813" i="2" s="1"/>
  <c r="W814" i="2"/>
  <c r="AI814" i="2" s="1"/>
  <c r="W815" i="2"/>
  <c r="AG815" i="2" s="1"/>
  <c r="W816" i="2"/>
  <c r="AI816" i="2" s="1"/>
  <c r="W817" i="2"/>
  <c r="AG817" i="2" s="1"/>
  <c r="W818" i="2"/>
  <c r="AI818" i="2" s="1"/>
  <c r="W819" i="2"/>
  <c r="AG819" i="2" s="1"/>
  <c r="W820" i="2"/>
  <c r="AI820" i="2" s="1"/>
  <c r="W821" i="2"/>
  <c r="AG821" i="2" s="1"/>
  <c r="W822" i="2"/>
  <c r="AI822" i="2" s="1"/>
  <c r="W823" i="2"/>
  <c r="AG823" i="2" s="1"/>
  <c r="W824" i="2"/>
  <c r="AI824" i="2" s="1"/>
  <c r="W825" i="2"/>
  <c r="AG825" i="2" s="1"/>
  <c r="W826" i="2"/>
  <c r="AI826" i="2" s="1"/>
  <c r="W827" i="2"/>
  <c r="AG827" i="2" s="1"/>
  <c r="W828" i="2"/>
  <c r="AI828" i="2" s="1"/>
  <c r="W829" i="2"/>
  <c r="AG829" i="2" s="1"/>
  <c r="W830" i="2"/>
  <c r="AI830" i="2" s="1"/>
  <c r="W831" i="2"/>
  <c r="AG831" i="2" s="1"/>
  <c r="W832" i="2"/>
  <c r="AI832" i="2" s="1"/>
  <c r="W833" i="2"/>
  <c r="AH833" i="2" s="1"/>
  <c r="W834" i="2"/>
  <c r="AH834" i="2" s="1"/>
  <c r="W835" i="2"/>
  <c r="AH835" i="2" s="1"/>
  <c r="W836" i="2"/>
  <c r="AH836" i="2" s="1"/>
  <c r="W837" i="2"/>
  <c r="AH837" i="2" s="1"/>
  <c r="W838" i="2"/>
  <c r="AH838" i="2" s="1"/>
  <c r="W839" i="2"/>
  <c r="AG839" i="2" s="1"/>
  <c r="W840" i="2"/>
  <c r="AI840" i="2" s="1"/>
  <c r="W841" i="2"/>
  <c r="AG841" i="2" s="1"/>
  <c r="W842" i="2"/>
  <c r="AI842" i="2" s="1"/>
  <c r="W843" i="2"/>
  <c r="AG843" i="2" s="1"/>
  <c r="W844" i="2"/>
  <c r="AI844" i="2" s="1"/>
  <c r="W845" i="2"/>
  <c r="AG845" i="2" s="1"/>
  <c r="W846" i="2"/>
  <c r="AI846" i="2" s="1"/>
  <c r="W847" i="2"/>
  <c r="AG847" i="2" s="1"/>
  <c r="W848" i="2"/>
  <c r="AI848" i="2" s="1"/>
  <c r="W849" i="2"/>
  <c r="AG849" i="2" s="1"/>
  <c r="W850" i="2"/>
  <c r="AI850" i="2" s="1"/>
  <c r="W851" i="2"/>
  <c r="AG851" i="2" s="1"/>
  <c r="W852" i="2"/>
  <c r="AI852" i="2" s="1"/>
  <c r="W853" i="2"/>
  <c r="AG853" i="2" s="1"/>
  <c r="W854" i="2"/>
  <c r="AI854" i="2" s="1"/>
  <c r="W855" i="2"/>
  <c r="AG855" i="2" s="1"/>
  <c r="W856" i="2"/>
  <c r="AI856" i="2" s="1"/>
  <c r="W857" i="2"/>
  <c r="AG857" i="2" s="1"/>
  <c r="W858" i="2"/>
  <c r="AI858" i="2" s="1"/>
  <c r="W859" i="2"/>
  <c r="AG859" i="2" s="1"/>
  <c r="W860" i="2"/>
  <c r="AI860" i="2" s="1"/>
  <c r="W861" i="2"/>
  <c r="AG861" i="2" s="1"/>
  <c r="W862" i="2"/>
  <c r="AI862" i="2" s="1"/>
  <c r="W863" i="2"/>
  <c r="AG863" i="2" s="1"/>
  <c r="W864" i="2"/>
  <c r="AI864" i="2" s="1"/>
  <c r="W865" i="2"/>
  <c r="AG865" i="2" s="1"/>
  <c r="W866" i="2"/>
  <c r="AI866" i="2" s="1"/>
  <c r="W867" i="2"/>
  <c r="AG867" i="2" s="1"/>
  <c r="W868" i="2"/>
  <c r="AI868" i="2" s="1"/>
  <c r="W869" i="2"/>
  <c r="AG869" i="2" s="1"/>
  <c r="W870" i="2"/>
  <c r="AI870" i="2" s="1"/>
  <c r="W871" i="2"/>
  <c r="AG871" i="2" s="1"/>
  <c r="W872" i="2"/>
  <c r="AI872" i="2" s="1"/>
  <c r="W873" i="2"/>
  <c r="AG873" i="2" s="1"/>
  <c r="W874" i="2"/>
  <c r="AI874" i="2" s="1"/>
  <c r="W875" i="2"/>
  <c r="AG875" i="2" s="1"/>
  <c r="W876" i="2"/>
  <c r="AI876" i="2" s="1"/>
  <c r="W877" i="2"/>
  <c r="AG877" i="2" s="1"/>
  <c r="W878" i="2"/>
  <c r="AI878" i="2" s="1"/>
  <c r="W879" i="2"/>
  <c r="AG879" i="2" s="1"/>
  <c r="W880" i="2"/>
  <c r="AI880" i="2" s="1"/>
  <c r="W881" i="2"/>
  <c r="AG881" i="2" s="1"/>
  <c r="W882" i="2"/>
  <c r="AI882" i="2" s="1"/>
  <c r="W883" i="2"/>
  <c r="AG883" i="2" s="1"/>
  <c r="W884" i="2"/>
  <c r="AI884" i="2" s="1"/>
  <c r="W885" i="2"/>
  <c r="AG885" i="2" s="1"/>
  <c r="W886" i="2"/>
  <c r="AI886" i="2" s="1"/>
  <c r="W887" i="2"/>
  <c r="AG887" i="2" s="1"/>
  <c r="W888" i="2"/>
  <c r="AI888" i="2" s="1"/>
  <c r="W889" i="2"/>
  <c r="AG889" i="2" s="1"/>
  <c r="W890" i="2"/>
  <c r="AI890" i="2" s="1"/>
  <c r="W891" i="2"/>
  <c r="AG891" i="2" s="1"/>
  <c r="W892" i="2"/>
  <c r="AI892" i="2" s="1"/>
  <c r="W893" i="2"/>
  <c r="AG893" i="2" s="1"/>
  <c r="W894" i="2"/>
  <c r="AI894" i="2" s="1"/>
  <c r="W895" i="2"/>
  <c r="AG895" i="2" s="1"/>
  <c r="W896" i="2"/>
  <c r="AI896" i="2" s="1"/>
  <c r="W897" i="2"/>
  <c r="AG897" i="2" s="1"/>
  <c r="W898" i="2"/>
  <c r="AI898" i="2" s="1"/>
  <c r="W899" i="2"/>
  <c r="AG899" i="2" s="1"/>
  <c r="W900" i="2"/>
  <c r="AI900" i="2" s="1"/>
  <c r="W901" i="2"/>
  <c r="AG901" i="2" s="1"/>
  <c r="W902" i="2"/>
  <c r="AI902" i="2" s="1"/>
  <c r="W903" i="2"/>
  <c r="AG903" i="2" s="1"/>
  <c r="W904" i="2"/>
  <c r="AI904" i="2" s="1"/>
  <c r="W905" i="2"/>
  <c r="AG905" i="2" s="1"/>
  <c r="W906" i="2"/>
  <c r="AI906" i="2" s="1"/>
  <c r="W907" i="2"/>
  <c r="AG907" i="2" s="1"/>
  <c r="W908" i="2"/>
  <c r="AI908" i="2" s="1"/>
  <c r="W909" i="2"/>
  <c r="AG909" i="2" s="1"/>
  <c r="W910" i="2"/>
  <c r="AI910" i="2" s="1"/>
  <c r="W911" i="2"/>
  <c r="AG911" i="2" s="1"/>
  <c r="W912" i="2"/>
  <c r="AI912" i="2" s="1"/>
  <c r="W913" i="2"/>
  <c r="AG913" i="2" s="1"/>
  <c r="W914" i="2"/>
  <c r="AI914" i="2" s="1"/>
  <c r="W915" i="2"/>
  <c r="AG915" i="2" s="1"/>
  <c r="W916" i="2"/>
  <c r="AI916" i="2" s="1"/>
  <c r="W917" i="2"/>
  <c r="AG917" i="2" s="1"/>
  <c r="W918" i="2"/>
  <c r="AI918" i="2" s="1"/>
  <c r="W919" i="2"/>
  <c r="AG919" i="2" s="1"/>
  <c r="W920" i="2"/>
  <c r="AI920" i="2" s="1"/>
  <c r="W921" i="2"/>
  <c r="AG921" i="2" s="1"/>
  <c r="W922" i="2"/>
  <c r="AI922" i="2" s="1"/>
  <c r="W923" i="2"/>
  <c r="AG923" i="2" s="1"/>
  <c r="W924" i="2"/>
  <c r="AI924" i="2" s="1"/>
  <c r="W925" i="2"/>
  <c r="AG925" i="2" s="1"/>
  <c r="W926" i="2"/>
  <c r="AI926" i="2" s="1"/>
  <c r="W927" i="2"/>
  <c r="AG927" i="2" s="1"/>
  <c r="W928" i="2"/>
  <c r="AI928" i="2" s="1"/>
  <c r="W929" i="2"/>
  <c r="AH929" i="2" s="1"/>
  <c r="W930" i="2"/>
  <c r="AG930" i="2" s="1"/>
  <c r="W931" i="2"/>
  <c r="AI931" i="2" s="1"/>
  <c r="W932" i="2"/>
  <c r="AH932" i="2" s="1"/>
  <c r="W933" i="2"/>
  <c r="AG933" i="2" s="1"/>
  <c r="W934" i="2"/>
  <c r="AI934" i="2" s="1"/>
  <c r="W935" i="2"/>
  <c r="AH935" i="2" s="1"/>
  <c r="W936" i="2"/>
  <c r="AG936" i="2" s="1"/>
  <c r="W937" i="2"/>
  <c r="AI937" i="2" s="1"/>
  <c r="W938" i="2"/>
  <c r="AG938" i="2" s="1"/>
  <c r="W939" i="2"/>
  <c r="AI939" i="2" s="1"/>
  <c r="W940" i="2"/>
  <c r="AG940" i="2" s="1"/>
  <c r="W941" i="2"/>
  <c r="AI941" i="2" s="1"/>
  <c r="W942" i="2"/>
  <c r="AG942" i="2" s="1"/>
  <c r="W943" i="2"/>
  <c r="AI943" i="2" s="1"/>
  <c r="W944" i="2"/>
  <c r="AG944" i="2" s="1"/>
  <c r="W945" i="2"/>
  <c r="AI945" i="2" s="1"/>
  <c r="W946" i="2"/>
  <c r="AG946" i="2" s="1"/>
  <c r="W947" i="2"/>
  <c r="AI947" i="2" s="1"/>
  <c r="W948" i="2"/>
  <c r="AG948" i="2" s="1"/>
  <c r="W949" i="2"/>
  <c r="AI949" i="2" s="1"/>
  <c r="W950" i="2"/>
  <c r="AG950" i="2" s="1"/>
  <c r="W951" i="2"/>
  <c r="AI951" i="2" s="1"/>
  <c r="W952" i="2"/>
  <c r="AG952" i="2" s="1"/>
  <c r="W953" i="2"/>
  <c r="AI953" i="2" s="1"/>
  <c r="W954" i="2"/>
  <c r="AG954" i="2" s="1"/>
  <c r="W955" i="2"/>
  <c r="AI955" i="2" s="1"/>
  <c r="W956" i="2"/>
  <c r="AG956" i="2" s="1"/>
  <c r="W957" i="2"/>
  <c r="AI957" i="2" s="1"/>
  <c r="W958" i="2"/>
  <c r="AG958" i="2" s="1"/>
  <c r="W959" i="2"/>
  <c r="AI959" i="2" s="1"/>
  <c r="W960" i="2"/>
  <c r="AG960" i="2" s="1"/>
  <c r="W961" i="2"/>
  <c r="AI961" i="2" s="1"/>
  <c r="W962" i="2"/>
  <c r="AG962" i="2" s="1"/>
  <c r="W963" i="2"/>
  <c r="AI963" i="2" s="1"/>
  <c r="W964" i="2"/>
  <c r="AG964" i="2" s="1"/>
  <c r="W965" i="2"/>
  <c r="AI965" i="2" s="1"/>
  <c r="W966" i="2"/>
  <c r="AG966" i="2" s="1"/>
  <c r="W967" i="2"/>
  <c r="AI967" i="2" s="1"/>
  <c r="W968" i="2"/>
  <c r="AG968" i="2" s="1"/>
  <c r="W969" i="2"/>
  <c r="AI969" i="2" s="1"/>
  <c r="W970" i="2"/>
  <c r="AG970" i="2" s="1"/>
  <c r="W971" i="2"/>
  <c r="AI971" i="2" s="1"/>
  <c r="W972" i="2"/>
  <c r="AG972" i="2" s="1"/>
  <c r="W973" i="2"/>
  <c r="AI973" i="2" s="1"/>
  <c r="W974" i="2"/>
  <c r="AG974" i="2" s="1"/>
  <c r="W975" i="2"/>
  <c r="AI975" i="2" s="1"/>
  <c r="W976" i="2"/>
  <c r="AG976" i="2" s="1"/>
  <c r="W977" i="2"/>
  <c r="AI977" i="2" s="1"/>
  <c r="W978" i="2"/>
  <c r="AG978" i="2" s="1"/>
  <c r="W979" i="2"/>
  <c r="AI979" i="2" s="1"/>
  <c r="W980" i="2"/>
  <c r="AG980" i="2" s="1"/>
  <c r="W981" i="2"/>
  <c r="AI981" i="2" s="1"/>
  <c r="W982" i="2"/>
  <c r="AG982" i="2" s="1"/>
  <c r="W983" i="2"/>
  <c r="AI983" i="2" s="1"/>
  <c r="W984" i="2"/>
  <c r="AG984" i="2" s="1"/>
  <c r="W985" i="2"/>
  <c r="AI985" i="2" s="1"/>
  <c r="W986" i="2"/>
  <c r="AG986" i="2" s="1"/>
  <c r="W987" i="2"/>
  <c r="AI987" i="2" s="1"/>
  <c r="W988" i="2"/>
  <c r="AG988" i="2" s="1"/>
  <c r="W989" i="2"/>
  <c r="AI989" i="2" s="1"/>
  <c r="W990" i="2"/>
  <c r="AG990" i="2" s="1"/>
  <c r="W991" i="2"/>
  <c r="AI991" i="2" s="1"/>
  <c r="W992" i="2"/>
  <c r="AG992" i="2" s="1"/>
  <c r="W993" i="2"/>
  <c r="AI993" i="2" s="1"/>
  <c r="W994" i="2"/>
  <c r="AG994" i="2" s="1"/>
  <c r="W995" i="2"/>
  <c r="AI995" i="2" s="1"/>
  <c r="W996" i="2"/>
  <c r="AG996" i="2" s="1"/>
  <c r="W997" i="2"/>
  <c r="AI997" i="2" s="1"/>
  <c r="W998" i="2"/>
  <c r="AG998" i="2" s="1"/>
  <c r="W999" i="2"/>
  <c r="AI999" i="2" s="1"/>
  <c r="W1000" i="2"/>
  <c r="AG1000" i="2" s="1"/>
  <c r="W1001" i="2"/>
  <c r="AI1001" i="2" s="1"/>
  <c r="W1002" i="2"/>
  <c r="AG1002" i="2" s="1"/>
  <c r="W1003" i="2"/>
  <c r="AI1003" i="2" s="1"/>
  <c r="W1004" i="2"/>
  <c r="AG1004" i="2" s="1"/>
  <c r="W1005" i="2"/>
  <c r="AI1005" i="2" s="1"/>
  <c r="W1006" i="2"/>
  <c r="AG1006" i="2" s="1"/>
  <c r="W1007" i="2"/>
  <c r="AI1007" i="2" s="1"/>
  <c r="W1008" i="2"/>
  <c r="AG1008" i="2" s="1"/>
  <c r="W1009" i="2"/>
  <c r="AI1009" i="2" s="1"/>
  <c r="W1010" i="2"/>
  <c r="AG1010" i="2" s="1"/>
  <c r="W1011" i="2"/>
  <c r="AI1011" i="2" s="1"/>
  <c r="W1012" i="2"/>
  <c r="AG1012" i="2" s="1"/>
  <c r="W1013" i="2"/>
  <c r="AI1013" i="2" s="1"/>
  <c r="W1014" i="2"/>
  <c r="AG1014" i="2" s="1"/>
  <c r="W1015" i="2"/>
  <c r="AI1015" i="2" s="1"/>
  <c r="W1016" i="2"/>
  <c r="AG1016" i="2" s="1"/>
  <c r="W1017" i="2"/>
  <c r="AI1017" i="2" s="1"/>
  <c r="W1018" i="2"/>
  <c r="AG1018" i="2" s="1"/>
  <c r="W1019" i="2"/>
  <c r="AI1019" i="2" s="1"/>
  <c r="W1020" i="2"/>
  <c r="AG1020" i="2" s="1"/>
  <c r="W1021" i="2"/>
  <c r="AI1021" i="2" s="1"/>
  <c r="W1022" i="2"/>
  <c r="AG1022" i="2" s="1"/>
  <c r="W1023" i="2"/>
  <c r="AI1023" i="2" s="1"/>
  <c r="W1024" i="2"/>
  <c r="AG1024" i="2" s="1"/>
  <c r="W1025" i="2"/>
  <c r="AI1025" i="2" s="1"/>
  <c r="W1026" i="2"/>
  <c r="AG1026" i="2" s="1"/>
  <c r="W1027" i="2"/>
  <c r="AI1027" i="2" s="1"/>
  <c r="W1028" i="2"/>
  <c r="AG1028" i="2" s="1"/>
  <c r="W1029" i="2"/>
  <c r="AI1029" i="2" s="1"/>
  <c r="W1030" i="2"/>
  <c r="AG1030" i="2" s="1"/>
  <c r="W1031" i="2"/>
  <c r="AI1031" i="2" s="1"/>
  <c r="W1032" i="2"/>
  <c r="AG1032" i="2" s="1"/>
  <c r="W1033" i="2"/>
  <c r="AI1033" i="2" s="1"/>
  <c r="W1034" i="2"/>
  <c r="AG1034" i="2" s="1"/>
  <c r="W1035" i="2"/>
  <c r="AI1035" i="2" s="1"/>
  <c r="W1036" i="2"/>
  <c r="AG1036" i="2" s="1"/>
  <c r="W1037" i="2"/>
  <c r="AI1037" i="2" s="1"/>
  <c r="W1038" i="2"/>
  <c r="AG1038" i="2" s="1"/>
  <c r="W1039" i="2"/>
  <c r="AI1039" i="2" s="1"/>
  <c r="W1040" i="2"/>
  <c r="AH1040" i="2" s="1"/>
  <c r="W1041" i="2"/>
  <c r="AH1041" i="2" s="1"/>
  <c r="W1042" i="2"/>
  <c r="AH1042" i="2" s="1"/>
  <c r="W1043" i="2"/>
  <c r="AH1043" i="2" s="1"/>
  <c r="W1044" i="2"/>
  <c r="AH1044" i="2" s="1"/>
  <c r="W1045" i="2"/>
  <c r="AH1045" i="2" s="1"/>
  <c r="W1046" i="2"/>
  <c r="AG1046" i="2" s="1"/>
  <c r="W1047" i="2"/>
  <c r="AI1047" i="2" s="1"/>
  <c r="W1048" i="2"/>
  <c r="AG1048" i="2" s="1"/>
  <c r="W1049" i="2"/>
  <c r="AI1049" i="2" s="1"/>
  <c r="W1050" i="2"/>
  <c r="AG1050" i="2" s="1"/>
  <c r="W1051" i="2"/>
  <c r="AI1051" i="2" s="1"/>
  <c r="W1052" i="2"/>
  <c r="AG1052" i="2" s="1"/>
  <c r="W1053" i="2"/>
  <c r="AI1053" i="2" s="1"/>
  <c r="W1054" i="2"/>
  <c r="AG1054" i="2" s="1"/>
  <c r="W1055" i="2"/>
  <c r="AI1055" i="2" s="1"/>
  <c r="W1056" i="2"/>
  <c r="AG1056" i="2" s="1"/>
  <c r="W1057" i="2"/>
  <c r="AI1057" i="2" s="1"/>
  <c r="W1058" i="2"/>
  <c r="AG1058" i="2" s="1"/>
  <c r="W1059" i="2"/>
  <c r="AI1059" i="2" s="1"/>
  <c r="W1060" i="2"/>
  <c r="AG1060" i="2" s="1"/>
  <c r="W1061" i="2"/>
  <c r="AI1061" i="2" s="1"/>
  <c r="W1062" i="2"/>
  <c r="AG1062" i="2" s="1"/>
  <c r="W1063" i="2"/>
  <c r="AI1063" i="2" s="1"/>
  <c r="W1064" i="2"/>
  <c r="AG1064" i="2" s="1"/>
  <c r="W1065" i="2"/>
  <c r="AI1065" i="2" s="1"/>
  <c r="W1066" i="2"/>
  <c r="AG1066" i="2" s="1"/>
  <c r="W1067" i="2"/>
  <c r="AI1067" i="2" s="1"/>
  <c r="W1068" i="2"/>
  <c r="AG1068" i="2" s="1"/>
  <c r="W1069" i="2"/>
  <c r="AI1069" i="2" s="1"/>
  <c r="W1070" i="2"/>
  <c r="AG1070" i="2" s="1"/>
  <c r="W1071" i="2"/>
  <c r="AI1071" i="2" s="1"/>
  <c r="W1072" i="2"/>
  <c r="AG1072" i="2" s="1"/>
  <c r="W1073" i="2"/>
  <c r="AI1073" i="2" s="1"/>
  <c r="W1074" i="2"/>
  <c r="AG1074" i="2" s="1"/>
  <c r="W1075" i="2"/>
  <c r="AI1075" i="2" s="1"/>
  <c r="W1076" i="2"/>
  <c r="AG1076" i="2" s="1"/>
  <c r="W1077" i="2"/>
  <c r="AI1077" i="2" s="1"/>
  <c r="W1078" i="2"/>
  <c r="AG1078" i="2" s="1"/>
  <c r="W1079" i="2"/>
  <c r="AI1079" i="2" s="1"/>
  <c r="W1080" i="2"/>
  <c r="AG1080" i="2" s="1"/>
  <c r="W1081" i="2"/>
  <c r="AI1081" i="2" s="1"/>
  <c r="W1082" i="2"/>
  <c r="AH1082" i="2" s="1"/>
  <c r="W1083" i="2"/>
  <c r="AH1083" i="2" s="1"/>
  <c r="W1084" i="2"/>
  <c r="AH1084" i="2" s="1"/>
  <c r="W1085" i="2"/>
  <c r="AG1085" i="2" s="1"/>
  <c r="W1086" i="2"/>
  <c r="AI1086" i="2" s="1"/>
  <c r="W1087" i="2"/>
  <c r="AG1087" i="2" s="1"/>
  <c r="W1088" i="2"/>
  <c r="AI1088" i="2" s="1"/>
  <c r="W1089" i="2"/>
  <c r="AG1089" i="2" s="1"/>
  <c r="W1090" i="2"/>
  <c r="AI1090" i="2" s="1"/>
  <c r="W1091" i="2"/>
  <c r="AG1091" i="2" s="1"/>
  <c r="W1092" i="2"/>
  <c r="AI1092" i="2" s="1"/>
  <c r="W1093" i="2"/>
  <c r="AG1093" i="2" s="1"/>
  <c r="W1094" i="2"/>
  <c r="AI1094" i="2" s="1"/>
  <c r="W1095" i="2"/>
  <c r="AG1095" i="2" s="1"/>
  <c r="W1096" i="2"/>
  <c r="AI1096" i="2" s="1"/>
  <c r="W1097" i="2"/>
  <c r="AG1097" i="2" s="1"/>
  <c r="W1098" i="2"/>
  <c r="AI1098" i="2" s="1"/>
  <c r="W1099" i="2"/>
  <c r="AG1099" i="2" s="1"/>
  <c r="W1100" i="2"/>
  <c r="AI1100" i="2" s="1"/>
  <c r="W1101" i="2"/>
  <c r="AG1101" i="2" s="1"/>
  <c r="W1102" i="2"/>
  <c r="AI1102" i="2" s="1"/>
  <c r="W1103" i="2"/>
  <c r="AH1103" i="2" s="1"/>
  <c r="W1104" i="2"/>
  <c r="AH1104" i="2" s="1"/>
  <c r="W1105" i="2"/>
  <c r="AH1105" i="2" s="1"/>
  <c r="W1106" i="2"/>
  <c r="AG1106" i="2" s="1"/>
  <c r="W1107" i="2"/>
  <c r="AI1107" i="2" s="1"/>
  <c r="W1108" i="2"/>
  <c r="AG1108" i="2" s="1"/>
  <c r="W1109" i="2"/>
  <c r="AI1109" i="2" s="1"/>
  <c r="W1110" i="2"/>
  <c r="AG1110" i="2" s="1"/>
  <c r="W1111" i="2"/>
  <c r="AI1111" i="2" s="1"/>
  <c r="W1112" i="2"/>
  <c r="AG1112" i="2" s="1"/>
  <c r="W1113" i="2"/>
  <c r="AI1113" i="2" s="1"/>
  <c r="W1114" i="2"/>
  <c r="AG1114" i="2" s="1"/>
  <c r="W1115" i="2"/>
  <c r="AI1115" i="2" s="1"/>
  <c r="W1116" i="2"/>
  <c r="AG1116" i="2" s="1"/>
  <c r="W1117" i="2"/>
  <c r="AI1117" i="2" s="1"/>
  <c r="W1118" i="2"/>
  <c r="AG1118" i="2" s="1"/>
  <c r="W1119" i="2"/>
  <c r="AI1119" i="2" s="1"/>
  <c r="W1120" i="2"/>
  <c r="AG1120" i="2" s="1"/>
  <c r="W1121" i="2"/>
  <c r="AI1121" i="2" s="1"/>
  <c r="W1122" i="2"/>
  <c r="AG1122" i="2" s="1"/>
  <c r="W1123" i="2"/>
  <c r="AI1123" i="2" s="1"/>
  <c r="W1124" i="2"/>
  <c r="AI1124" i="2" s="1"/>
  <c r="W1125" i="2"/>
  <c r="AI1125" i="2" s="1"/>
  <c r="W1126" i="2"/>
  <c r="AI1126" i="2" s="1"/>
  <c r="W1127" i="2"/>
  <c r="AG1127" i="2" s="1"/>
  <c r="W1128" i="2"/>
  <c r="AI1128" i="2" s="1"/>
  <c r="W1129" i="2"/>
  <c r="AG1129" i="2" s="1"/>
  <c r="W1130" i="2"/>
  <c r="AI1130" i="2" s="1"/>
  <c r="W1131" i="2"/>
  <c r="AG1131" i="2" s="1"/>
  <c r="W1132" i="2"/>
  <c r="AI1132" i="2" s="1"/>
  <c r="W1133" i="2"/>
  <c r="AH1133" i="2" s="1"/>
  <c r="W1134" i="2"/>
  <c r="AI1134" i="2" s="1"/>
  <c r="W1135" i="2"/>
  <c r="AH1135" i="2" s="1"/>
  <c r="W1136" i="2"/>
  <c r="AI1136" i="2" s="1"/>
  <c r="W1137" i="2"/>
  <c r="AH1137" i="2" s="1"/>
  <c r="W1138" i="2"/>
  <c r="AI1138" i="2" s="1"/>
  <c r="W1139" i="2"/>
  <c r="AG1139" i="2" s="1"/>
  <c r="W1140" i="2"/>
  <c r="AI1140" i="2" s="1"/>
  <c r="W1141" i="2"/>
  <c r="AG1141" i="2" s="1"/>
  <c r="W1142" i="2"/>
  <c r="AI1142" i="2" s="1"/>
  <c r="W1143" i="2"/>
  <c r="AG1143" i="2" s="1"/>
  <c r="W1144" i="2"/>
  <c r="AI1144" i="2" s="1"/>
  <c r="W1145" i="2"/>
  <c r="AG1145" i="2" s="1"/>
  <c r="W1146" i="2"/>
  <c r="AI1146" i="2" s="1"/>
  <c r="W1147" i="2"/>
  <c r="AG1147" i="2" s="1"/>
  <c r="W1148" i="2"/>
  <c r="AI1148" i="2" s="1"/>
  <c r="W1149" i="2"/>
  <c r="AG1149" i="2" s="1"/>
  <c r="W1150" i="2"/>
  <c r="AI1150" i="2" s="1"/>
  <c r="W1151" i="2"/>
  <c r="AG1151" i="2" s="1"/>
  <c r="W1152" i="2"/>
  <c r="AI1152" i="2" s="1"/>
  <c r="W1153" i="2"/>
  <c r="AG1153" i="2" s="1"/>
  <c r="W1154" i="2"/>
  <c r="AI1154" i="2" s="1"/>
  <c r="W1155" i="2"/>
  <c r="AG1155" i="2" s="1"/>
  <c r="W1156" i="2"/>
  <c r="AI1156" i="2" s="1"/>
  <c r="W1157" i="2"/>
  <c r="AG1157" i="2" s="1"/>
  <c r="W1158" i="2"/>
  <c r="AI1158" i="2" s="1"/>
  <c r="W1159" i="2"/>
  <c r="AG1159" i="2" s="1"/>
  <c r="W1160" i="2"/>
  <c r="AI1160" i="2" s="1"/>
  <c r="W1161" i="2"/>
  <c r="AG1161" i="2" s="1"/>
  <c r="W1162" i="2"/>
  <c r="AI1162" i="2" s="1"/>
  <c r="W1163" i="2"/>
  <c r="AG1163" i="2" s="1"/>
  <c r="W1164" i="2"/>
  <c r="AI1164" i="2" s="1"/>
  <c r="W1165" i="2"/>
  <c r="AG1165" i="2" s="1"/>
  <c r="W1166" i="2"/>
  <c r="AI1166" i="2" s="1"/>
  <c r="W1167" i="2"/>
  <c r="AG1167" i="2" s="1"/>
  <c r="W1168" i="2"/>
  <c r="AI1168" i="2" s="1"/>
  <c r="W1169" i="2"/>
  <c r="AG1169" i="2" s="1"/>
  <c r="W1170" i="2"/>
  <c r="AI1170" i="2" s="1"/>
  <c r="W1171" i="2"/>
  <c r="AG1171" i="2" s="1"/>
  <c r="W1172" i="2"/>
  <c r="AI1172" i="2" s="1"/>
  <c r="W1173" i="2"/>
  <c r="AG1173" i="2" s="1"/>
  <c r="W1174" i="2"/>
  <c r="AI1174" i="2" s="1"/>
  <c r="W1175" i="2"/>
  <c r="AG1175" i="2" s="1"/>
  <c r="W1176" i="2"/>
  <c r="AI1176" i="2" s="1"/>
  <c r="W1177" i="2"/>
  <c r="AG1177" i="2" s="1"/>
  <c r="W1178" i="2"/>
  <c r="AI1178" i="2" s="1"/>
  <c r="W1179" i="2"/>
  <c r="AH1179" i="2" s="1"/>
  <c r="W1180" i="2"/>
  <c r="AH1180" i="2" s="1"/>
  <c r="W1181" i="2"/>
  <c r="AH1181" i="2" s="1"/>
  <c r="W1182" i="2"/>
  <c r="AH1182" i="2" s="1"/>
  <c r="W1183" i="2"/>
  <c r="AH1183" i="2" s="1"/>
  <c r="W1184" i="2"/>
  <c r="AH1184" i="2" s="1"/>
  <c r="W1185" i="2"/>
  <c r="AH1185" i="2" s="1"/>
  <c r="W1186" i="2"/>
  <c r="AH1186" i="2" s="1"/>
  <c r="W1187" i="2"/>
  <c r="AH1187" i="2" s="1"/>
  <c r="W1188" i="2"/>
  <c r="AH1188" i="2" s="1"/>
  <c r="W1189" i="2"/>
  <c r="AH1189" i="2" s="1"/>
  <c r="W1190" i="2"/>
  <c r="AH1190" i="2" s="1"/>
  <c r="W1191" i="2"/>
  <c r="AH1191" i="2" s="1"/>
  <c r="W1192" i="2"/>
  <c r="AH1192" i="2" s="1"/>
  <c r="W1193" i="2"/>
  <c r="AH1193" i="2" s="1"/>
  <c r="W1194" i="2"/>
  <c r="AH1194" i="2" s="1"/>
  <c r="W1195" i="2"/>
  <c r="AH1195" i="2" s="1"/>
  <c r="W1196" i="2"/>
  <c r="AH1196" i="2" s="1"/>
  <c r="W1197" i="2"/>
  <c r="AH1197" i="2" s="1"/>
  <c r="W1198" i="2"/>
  <c r="AH1198" i="2" s="1"/>
  <c r="W1199" i="2"/>
  <c r="AH1199" i="2" s="1"/>
  <c r="W1200" i="2"/>
  <c r="AH1200" i="2" s="1"/>
  <c r="W1201" i="2"/>
  <c r="AH1201" i="2" s="1"/>
  <c r="W1202" i="2"/>
  <c r="AH1202" i="2" s="1"/>
  <c r="W1203" i="2"/>
  <c r="AH1203" i="2" s="1"/>
  <c r="W1204" i="2"/>
  <c r="AH1204" i="2" s="1"/>
  <c r="W1205" i="2"/>
  <c r="AH1205" i="2" s="1"/>
  <c r="W1206" i="2"/>
  <c r="AH1206" i="2" s="1"/>
  <c r="W1207" i="2"/>
  <c r="AH1207" i="2" s="1"/>
  <c r="W1208" i="2"/>
  <c r="AH1208" i="2" s="1"/>
  <c r="W1209" i="2"/>
  <c r="AH1209" i="2" s="1"/>
  <c r="W1210" i="2"/>
  <c r="AH1210" i="2" s="1"/>
  <c r="W1211" i="2"/>
  <c r="AH1211" i="2" s="1"/>
  <c r="W1212" i="2"/>
  <c r="AH1212" i="2" s="1"/>
  <c r="W1213" i="2"/>
  <c r="AH1213" i="2" s="1"/>
  <c r="W1214" i="2"/>
  <c r="AH1214" i="2" s="1"/>
  <c r="W1215" i="2"/>
  <c r="AH1215" i="2" s="1"/>
  <c r="W1216" i="2"/>
  <c r="AH1216" i="2" s="1"/>
  <c r="W1217" i="2"/>
  <c r="AH1217" i="2" s="1"/>
  <c r="W1218" i="2"/>
  <c r="AH1218" i="2" s="1"/>
  <c r="W1219" i="2"/>
  <c r="AH1219" i="2" s="1"/>
  <c r="W1220" i="2"/>
  <c r="AH1220" i="2" s="1"/>
  <c r="W1221" i="2"/>
  <c r="AH1221" i="2" s="1"/>
  <c r="W1222" i="2"/>
  <c r="AH1222" i="2" s="1"/>
  <c r="W1223" i="2"/>
  <c r="AH1223" i="2" s="1"/>
  <c r="W1224" i="2"/>
  <c r="AH1224" i="2" s="1"/>
  <c r="W1225" i="2"/>
  <c r="AH1225" i="2" s="1"/>
  <c r="W1226" i="2"/>
  <c r="AH1226" i="2" s="1"/>
  <c r="W1227" i="2"/>
  <c r="AH1227" i="2" s="1"/>
  <c r="W1228" i="2"/>
  <c r="AH1228" i="2" s="1"/>
  <c r="W1229" i="2"/>
  <c r="AH1229" i="2" s="1"/>
  <c r="W1230" i="2"/>
  <c r="AH1230" i="2" s="1"/>
  <c r="W1231" i="2"/>
  <c r="AH1231" i="2" s="1"/>
  <c r="W1232" i="2"/>
  <c r="AH1232" i="2" s="1"/>
  <c r="W1233" i="2"/>
  <c r="AH1233" i="2" s="1"/>
  <c r="W1234" i="2"/>
  <c r="AH1234" i="2" s="1"/>
  <c r="W1235" i="2"/>
  <c r="AH1235" i="2" s="1"/>
  <c r="W1236" i="2"/>
  <c r="AH1236" i="2" s="1"/>
  <c r="W1237" i="2"/>
  <c r="AH1237" i="2" s="1"/>
  <c r="W1238" i="2"/>
  <c r="AH1238" i="2" s="1"/>
  <c r="W1239" i="2"/>
  <c r="AH1239" i="2" s="1"/>
  <c r="W1240" i="2"/>
  <c r="AH1240" i="2" s="1"/>
  <c r="W1241" i="2"/>
  <c r="AH1241" i="2" s="1"/>
  <c r="W1242" i="2"/>
  <c r="AH1242" i="2" s="1"/>
  <c r="W1243" i="2"/>
  <c r="AH1243" i="2" s="1"/>
  <c r="W1244" i="2"/>
  <c r="AH1244" i="2" s="1"/>
  <c r="W1245" i="2"/>
  <c r="AH1245" i="2" s="1"/>
  <c r="W1246" i="2"/>
  <c r="AH1246" i="2" s="1"/>
  <c r="W1247" i="2"/>
  <c r="AH1247" i="2" s="1"/>
  <c r="W1248" i="2"/>
  <c r="AH1248" i="2" s="1"/>
  <c r="W1249" i="2"/>
  <c r="AH1249" i="2" s="1"/>
  <c r="W1250" i="2"/>
  <c r="AH1250" i="2" s="1"/>
  <c r="W1251" i="2"/>
  <c r="AH1251" i="2" s="1"/>
  <c r="W1252" i="2"/>
  <c r="AH1252" i="2" s="1"/>
  <c r="W1253" i="2"/>
  <c r="AH1253" i="2" s="1"/>
  <c r="W1254" i="2"/>
  <c r="AH1254" i="2" s="1"/>
  <c r="W1255" i="2"/>
  <c r="AH1255" i="2" s="1"/>
  <c r="W1256" i="2"/>
  <c r="AH1256" i="2" s="1"/>
  <c r="W1257" i="2"/>
  <c r="AH1257" i="2" s="1"/>
  <c r="W1258" i="2"/>
  <c r="AH1258" i="2" s="1"/>
  <c r="W1259" i="2"/>
  <c r="AH1259" i="2" s="1"/>
  <c r="W1260" i="2"/>
  <c r="AH1260" i="2" s="1"/>
  <c r="W1261" i="2"/>
  <c r="AH1261" i="2" s="1"/>
  <c r="W1262" i="2"/>
  <c r="AH1262" i="2" s="1"/>
  <c r="W1263" i="2"/>
  <c r="AH1263" i="2" s="1"/>
  <c r="W1264" i="2"/>
  <c r="AH1264" i="2" s="1"/>
  <c r="W1265" i="2"/>
  <c r="AH1265" i="2" s="1"/>
  <c r="W1266" i="2"/>
  <c r="AH1266" i="2" s="1"/>
  <c r="W1267" i="2"/>
  <c r="AH1267" i="2" s="1"/>
  <c r="W1268" i="2"/>
  <c r="AH1268" i="2" s="1"/>
  <c r="W1269" i="2"/>
  <c r="AH1269" i="2" s="1"/>
  <c r="W1270" i="2"/>
  <c r="AH1270" i="2" s="1"/>
  <c r="W1271" i="2"/>
  <c r="AH1271" i="2" s="1"/>
  <c r="W1272" i="2"/>
  <c r="AH1272" i="2" s="1"/>
  <c r="W1273" i="2"/>
  <c r="AH1273" i="2" s="1"/>
  <c r="W1274" i="2"/>
  <c r="AH1274" i="2" s="1"/>
  <c r="W1275" i="2"/>
  <c r="AH1275" i="2" s="1"/>
  <c r="W1276" i="2"/>
  <c r="AH1276" i="2" s="1"/>
  <c r="W1277" i="2"/>
  <c r="AH1277" i="2" s="1"/>
  <c r="W1278" i="2"/>
  <c r="AH1278" i="2" s="1"/>
  <c r="W1279" i="2"/>
  <c r="AH1279" i="2" s="1"/>
  <c r="W1280" i="2"/>
  <c r="AH1280" i="2" s="1"/>
  <c r="W1281" i="2"/>
  <c r="AH1281" i="2" s="1"/>
  <c r="W1282" i="2"/>
  <c r="AH1282" i="2" s="1"/>
  <c r="W1283" i="2"/>
  <c r="AH1283" i="2" s="1"/>
  <c r="W1284" i="2"/>
  <c r="AH1284" i="2" s="1"/>
  <c r="W1285" i="2"/>
  <c r="AH1285" i="2" s="1"/>
  <c r="W1286" i="2"/>
  <c r="AH1286" i="2" s="1"/>
  <c r="W1287" i="2"/>
  <c r="AH1287" i="2" s="1"/>
  <c r="W1288" i="2"/>
  <c r="AH1288" i="2" s="1"/>
  <c r="W1289" i="2"/>
  <c r="AH1289" i="2" s="1"/>
  <c r="W1290" i="2"/>
  <c r="AH1290" i="2" s="1"/>
  <c r="W1291" i="2"/>
  <c r="AH1291" i="2" s="1"/>
  <c r="W1292" i="2"/>
  <c r="AH1292" i="2" s="1"/>
  <c r="W1293" i="2"/>
  <c r="AH1293" i="2" s="1"/>
  <c r="W1294" i="2"/>
  <c r="AH1294" i="2" s="1"/>
  <c r="W1295" i="2"/>
  <c r="AH1295" i="2" s="1"/>
  <c r="W1296" i="2"/>
  <c r="AH1296" i="2" s="1"/>
  <c r="W1297" i="2"/>
  <c r="AH1297" i="2" s="1"/>
  <c r="W1298" i="2"/>
  <c r="AH1298" i="2" s="1"/>
  <c r="W1299" i="2"/>
  <c r="AH1299" i="2" s="1"/>
  <c r="W1300" i="2"/>
  <c r="AH1300" i="2" s="1"/>
  <c r="W1301" i="2"/>
  <c r="AH1301" i="2" s="1"/>
  <c r="W1302" i="2"/>
  <c r="AH1302" i="2" s="1"/>
  <c r="W1303" i="2"/>
  <c r="AH1303" i="2" s="1"/>
  <c r="W1304" i="2"/>
  <c r="AH1304" i="2" s="1"/>
  <c r="W1305" i="2"/>
  <c r="AH1305" i="2" s="1"/>
  <c r="W1306" i="2"/>
  <c r="AH1306" i="2" s="1"/>
  <c r="W1307" i="2"/>
  <c r="AH1307" i="2" s="1"/>
  <c r="W1308" i="2"/>
  <c r="AH1308" i="2" s="1"/>
  <c r="W1309" i="2"/>
  <c r="AH1309" i="2" s="1"/>
  <c r="W1310" i="2"/>
  <c r="AH1310" i="2" s="1"/>
  <c r="W1311" i="2"/>
  <c r="AH1311" i="2" s="1"/>
  <c r="W1312" i="2"/>
  <c r="AH1312" i="2" s="1"/>
  <c r="W1313" i="2"/>
  <c r="AH1313" i="2" s="1"/>
  <c r="W1314" i="2"/>
  <c r="AH1314" i="2" s="1"/>
  <c r="W1315" i="2"/>
  <c r="AH1315" i="2" s="1"/>
  <c r="W1316" i="2"/>
  <c r="AH1316" i="2" s="1"/>
  <c r="W1317" i="2"/>
  <c r="AH1317" i="2" s="1"/>
  <c r="W1318" i="2"/>
  <c r="AH1318" i="2" s="1"/>
  <c r="W1319" i="2"/>
  <c r="AH1319" i="2" s="1"/>
  <c r="W1320" i="2"/>
  <c r="AH1320" i="2" s="1"/>
  <c r="W1321" i="2"/>
  <c r="AH1321" i="2" s="1"/>
  <c r="W1322" i="2"/>
  <c r="AH1322" i="2" s="1"/>
  <c r="W1323" i="2"/>
  <c r="AH1323" i="2" s="1"/>
  <c r="W1324" i="2"/>
  <c r="AH1324" i="2" s="1"/>
  <c r="W1325" i="2"/>
  <c r="AH1325" i="2" s="1"/>
  <c r="W1326" i="2"/>
  <c r="AH1326" i="2" s="1"/>
  <c r="W1327" i="2"/>
  <c r="AH1327" i="2" s="1"/>
  <c r="W1328" i="2"/>
  <c r="AH1328" i="2" s="1"/>
  <c r="W1329" i="2"/>
  <c r="AH1329" i="2" s="1"/>
  <c r="W1330" i="2"/>
  <c r="AH1330" i="2" s="1"/>
  <c r="W1331" i="2"/>
  <c r="AH1331" i="2" s="1"/>
  <c r="W1332" i="2"/>
  <c r="AH1332" i="2" s="1"/>
  <c r="W1333" i="2"/>
  <c r="AH1333" i="2" s="1"/>
  <c r="W1334" i="2"/>
  <c r="AH1334" i="2" s="1"/>
  <c r="W1335" i="2"/>
  <c r="AH1335" i="2" s="1"/>
  <c r="W1336" i="2"/>
  <c r="AH1336" i="2" s="1"/>
  <c r="W1337" i="2"/>
  <c r="AH1337" i="2" s="1"/>
  <c r="W1338" i="2"/>
  <c r="AH1338" i="2" s="1"/>
  <c r="W1339" i="2"/>
  <c r="AH1339" i="2" s="1"/>
  <c r="W1340" i="2"/>
  <c r="AH1340" i="2" s="1"/>
  <c r="W1341" i="2"/>
  <c r="AH1341" i="2" s="1"/>
  <c r="W1342" i="2"/>
  <c r="AH1342" i="2" s="1"/>
  <c r="W1343" i="2"/>
  <c r="AH1343" i="2" s="1"/>
  <c r="W1344" i="2"/>
  <c r="AH1344" i="2" s="1"/>
  <c r="W1345" i="2"/>
  <c r="AH1345" i="2" s="1"/>
  <c r="W1346" i="2"/>
  <c r="AH1346" i="2" s="1"/>
  <c r="W1347" i="2"/>
  <c r="AH1347" i="2" s="1"/>
  <c r="W1348" i="2"/>
  <c r="AH1348" i="2" s="1"/>
  <c r="W1349" i="2"/>
  <c r="AH1349" i="2" s="1"/>
  <c r="W1350" i="2"/>
  <c r="AH1350" i="2" s="1"/>
  <c r="W1351" i="2"/>
  <c r="AH1351" i="2" s="1"/>
  <c r="W1352" i="2"/>
  <c r="AH1352" i="2" s="1"/>
  <c r="W1353" i="2"/>
  <c r="AH1353" i="2" s="1"/>
  <c r="W1354" i="2"/>
  <c r="AH1354" i="2" s="1"/>
  <c r="W1355" i="2"/>
  <c r="AH1355" i="2" s="1"/>
  <c r="W1356" i="2"/>
  <c r="AH1356" i="2" s="1"/>
  <c r="W1357" i="2"/>
  <c r="AH1357" i="2" s="1"/>
  <c r="W1358" i="2"/>
  <c r="AH1358" i="2" s="1"/>
  <c r="W1359" i="2"/>
  <c r="AH1359" i="2" s="1"/>
  <c r="W1360" i="2"/>
  <c r="AH1360" i="2" s="1"/>
  <c r="W1361" i="2"/>
  <c r="AH1361" i="2" s="1"/>
  <c r="W1362" i="2"/>
  <c r="AH1362" i="2" s="1"/>
  <c r="W1363" i="2"/>
  <c r="AH1363" i="2" s="1"/>
  <c r="W1364" i="2"/>
  <c r="AH1364" i="2" s="1"/>
  <c r="W1365" i="2"/>
  <c r="AH1365" i="2" s="1"/>
  <c r="W1366" i="2"/>
  <c r="AH1366" i="2" s="1"/>
  <c r="W1367" i="2"/>
  <c r="AH1367" i="2" s="1"/>
  <c r="W1368" i="2"/>
  <c r="AH1368" i="2" s="1"/>
  <c r="W1369" i="2"/>
  <c r="AH1369" i="2" s="1"/>
  <c r="W1370" i="2"/>
  <c r="AH1370" i="2" s="1"/>
  <c r="W1371" i="2"/>
  <c r="AH1371" i="2" s="1"/>
  <c r="W1372" i="2"/>
  <c r="AH1372" i="2" s="1"/>
  <c r="W1373" i="2"/>
  <c r="AH1373" i="2" s="1"/>
  <c r="W1374" i="2"/>
  <c r="AH1374" i="2" s="1"/>
  <c r="W1375" i="2"/>
  <c r="AH1375" i="2" s="1"/>
  <c r="W1376" i="2"/>
  <c r="AH1376" i="2" s="1"/>
  <c r="W1377" i="2"/>
  <c r="AH1377" i="2" s="1"/>
  <c r="W1378" i="2"/>
  <c r="AH1378" i="2" s="1"/>
  <c r="W1379" i="2"/>
  <c r="AH1379" i="2" s="1"/>
  <c r="W1380" i="2"/>
  <c r="AH1380" i="2" s="1"/>
  <c r="W1381" i="2"/>
  <c r="AH1381" i="2" s="1"/>
  <c r="W1382" i="2"/>
  <c r="AH1382" i="2" s="1"/>
  <c r="W1383" i="2"/>
  <c r="AH1383" i="2" s="1"/>
  <c r="W1384" i="2"/>
  <c r="AH1384" i="2" s="1"/>
  <c r="W1385" i="2"/>
  <c r="AH1385" i="2" s="1"/>
  <c r="W1386" i="2"/>
  <c r="AH1386" i="2" s="1"/>
  <c r="W1387" i="2"/>
  <c r="AH1387" i="2" s="1"/>
  <c r="W1388" i="2"/>
  <c r="AH1388" i="2" s="1"/>
  <c r="W1389" i="2"/>
  <c r="AH1389" i="2" s="1"/>
  <c r="W1390" i="2"/>
  <c r="AH1390" i="2" s="1"/>
  <c r="W1391" i="2"/>
  <c r="AH1391" i="2" s="1"/>
  <c r="W1392" i="2"/>
  <c r="AH1392" i="2" s="1"/>
  <c r="W1393" i="2"/>
  <c r="AH1393" i="2" s="1"/>
  <c r="W1394" i="2"/>
  <c r="AH1394" i="2" s="1"/>
  <c r="W1395" i="2"/>
  <c r="AH1395" i="2" s="1"/>
  <c r="W1396" i="2"/>
  <c r="AH1396" i="2" s="1"/>
  <c r="W1397" i="2"/>
  <c r="AH1397" i="2" s="1"/>
  <c r="W1398" i="2"/>
  <c r="AH1398" i="2" s="1"/>
  <c r="W1399" i="2"/>
  <c r="AH1399" i="2" s="1"/>
  <c r="W1400" i="2"/>
  <c r="AH1400" i="2" s="1"/>
  <c r="W1401" i="2"/>
  <c r="AH1401" i="2" s="1"/>
  <c r="W1402" i="2"/>
  <c r="AH1402" i="2" s="1"/>
  <c r="W1403" i="2"/>
  <c r="AH1403" i="2" s="1"/>
  <c r="W1404" i="2"/>
  <c r="AH1404" i="2" s="1"/>
  <c r="W1405" i="2"/>
  <c r="AH1405" i="2" s="1"/>
  <c r="W1406" i="2"/>
  <c r="AH1406" i="2" s="1"/>
  <c r="W1407" i="2"/>
  <c r="AH1407" i="2" s="1"/>
  <c r="W1408" i="2"/>
  <c r="AH1408" i="2" s="1"/>
  <c r="W1409" i="2"/>
  <c r="AH1409" i="2" s="1"/>
  <c r="W1410" i="2"/>
  <c r="AH1410" i="2" s="1"/>
  <c r="W1411" i="2"/>
  <c r="AH1411" i="2" s="1"/>
  <c r="W1412" i="2"/>
  <c r="AH1412" i="2" s="1"/>
  <c r="W1413" i="2"/>
  <c r="AH1413" i="2" s="1"/>
  <c r="W1414" i="2"/>
  <c r="AH1414" i="2" s="1"/>
  <c r="W1415" i="2"/>
  <c r="AH1415" i="2" s="1"/>
  <c r="W1416" i="2"/>
  <c r="AH1416" i="2" s="1"/>
  <c r="W1417" i="2"/>
  <c r="AH1417" i="2" s="1"/>
  <c r="W1418" i="2"/>
  <c r="AH1418" i="2" s="1"/>
  <c r="W1419" i="2"/>
  <c r="AH1419" i="2" s="1"/>
  <c r="W1420" i="2"/>
  <c r="AH1420" i="2" s="1"/>
  <c r="W1421" i="2"/>
  <c r="AH1421" i="2" s="1"/>
  <c r="W1422" i="2"/>
  <c r="AH1422" i="2" s="1"/>
  <c r="W1423" i="2"/>
  <c r="AH1423" i="2" s="1"/>
  <c r="W1424" i="2"/>
  <c r="AH1424" i="2" s="1"/>
  <c r="W1425" i="2"/>
  <c r="AH1425" i="2" s="1"/>
  <c r="W1426" i="2"/>
  <c r="AH1426" i="2" s="1"/>
  <c r="W1427" i="2"/>
  <c r="AH1427" i="2" s="1"/>
  <c r="W1428" i="2"/>
  <c r="AH1428" i="2" s="1"/>
  <c r="W1429" i="2"/>
  <c r="AH1429" i="2" s="1"/>
  <c r="W1430" i="2"/>
  <c r="AH1430" i="2" s="1"/>
  <c r="W1431" i="2"/>
  <c r="AH1431" i="2" s="1"/>
  <c r="W1432" i="2"/>
  <c r="AH1432" i="2" s="1"/>
  <c r="W1433" i="2"/>
  <c r="AH1433" i="2" s="1"/>
  <c r="W1434" i="2"/>
  <c r="AH1434" i="2" s="1"/>
  <c r="W1435" i="2"/>
  <c r="AH1435" i="2" s="1"/>
  <c r="W1436" i="2"/>
  <c r="AH1436" i="2" s="1"/>
  <c r="W1437" i="2"/>
  <c r="AH1437" i="2" s="1"/>
  <c r="W1438" i="2"/>
  <c r="AH1438" i="2" s="1"/>
  <c r="W1439" i="2"/>
  <c r="AH1439" i="2" s="1"/>
  <c r="W1440" i="2"/>
  <c r="AH1440" i="2" s="1"/>
  <c r="W1441" i="2"/>
  <c r="AH1441" i="2" s="1"/>
  <c r="W1442" i="2"/>
  <c r="AH1442" i="2" s="1"/>
  <c r="W1443" i="2"/>
  <c r="AH1443" i="2" s="1"/>
  <c r="W1444" i="2"/>
  <c r="AH1444" i="2" s="1"/>
  <c r="W1445" i="2"/>
  <c r="AH1445" i="2" s="1"/>
  <c r="W1446" i="2"/>
  <c r="AH1446" i="2" s="1"/>
  <c r="W1447" i="2"/>
  <c r="AH1447" i="2" s="1"/>
  <c r="W1448" i="2"/>
  <c r="AH1448" i="2" s="1"/>
  <c r="W1449" i="2"/>
  <c r="AH1449" i="2" s="1"/>
  <c r="W1450" i="2"/>
  <c r="AH1450" i="2" s="1"/>
  <c r="W1451" i="2"/>
  <c r="AH1451" i="2" s="1"/>
  <c r="W1452" i="2"/>
  <c r="AH1452" i="2" s="1"/>
  <c r="W1453" i="2"/>
  <c r="AH1453" i="2" s="1"/>
  <c r="W1454" i="2"/>
  <c r="AH1454" i="2" s="1"/>
  <c r="W1455" i="2"/>
  <c r="AH1455" i="2" s="1"/>
  <c r="W1456" i="2"/>
  <c r="AH1456" i="2" s="1"/>
  <c r="W1457" i="2"/>
  <c r="AH1457" i="2" s="1"/>
  <c r="W1458" i="2"/>
  <c r="AH1458" i="2" s="1"/>
  <c r="W1459" i="2"/>
  <c r="AH1459" i="2" s="1"/>
  <c r="W1460" i="2"/>
  <c r="AH1460" i="2" s="1"/>
  <c r="W1461" i="2"/>
  <c r="AH1461" i="2" s="1"/>
  <c r="W1462" i="2"/>
  <c r="AH1462" i="2" s="1"/>
  <c r="W1463" i="2"/>
  <c r="AH1463" i="2" s="1"/>
  <c r="W1464" i="2"/>
  <c r="AH1464" i="2" s="1"/>
  <c r="W1465" i="2"/>
  <c r="AH1465" i="2" s="1"/>
  <c r="W1466" i="2"/>
  <c r="AH1466" i="2" s="1"/>
  <c r="W1467" i="2"/>
  <c r="AH1467" i="2" s="1"/>
  <c r="W1468" i="2"/>
  <c r="AH1468" i="2" s="1"/>
  <c r="W1469" i="2"/>
  <c r="AH1469" i="2" s="1"/>
  <c r="W1470" i="2"/>
  <c r="AH1470" i="2" s="1"/>
  <c r="W1471" i="2"/>
  <c r="AH1471" i="2" s="1"/>
  <c r="W1472" i="2"/>
  <c r="AH1472" i="2" s="1"/>
  <c r="W1473" i="2"/>
  <c r="AH1473" i="2" s="1"/>
  <c r="W1474" i="2"/>
  <c r="AH1474" i="2" s="1"/>
  <c r="W1475" i="2"/>
  <c r="AH1475" i="2" s="1"/>
  <c r="W1476" i="2"/>
  <c r="AH1476" i="2" s="1"/>
  <c r="W1477" i="2"/>
  <c r="AH1477" i="2" s="1"/>
  <c r="W1478" i="2"/>
  <c r="AH1478" i="2" s="1"/>
  <c r="W1479" i="2"/>
  <c r="AH1479" i="2" s="1"/>
  <c r="W1480" i="2"/>
  <c r="AH1480" i="2" s="1"/>
  <c r="W1481" i="2"/>
  <c r="AH1481" i="2" s="1"/>
  <c r="W1482" i="2"/>
  <c r="AH1482" i="2" s="1"/>
  <c r="W1483" i="2"/>
  <c r="AH1483" i="2" s="1"/>
  <c r="W1484" i="2"/>
  <c r="AH1484" i="2" s="1"/>
  <c r="W1485" i="2"/>
  <c r="AH1485" i="2" s="1"/>
  <c r="W1486" i="2"/>
  <c r="AH1486" i="2" s="1"/>
  <c r="W1487" i="2"/>
  <c r="AH1487" i="2" s="1"/>
  <c r="W1488" i="2"/>
  <c r="AH1488" i="2" s="1"/>
  <c r="W1489" i="2"/>
  <c r="AH1489" i="2" s="1"/>
  <c r="W1490" i="2"/>
  <c r="AH1490" i="2" s="1"/>
  <c r="W1491" i="2"/>
  <c r="AH1491" i="2" s="1"/>
  <c r="W1492" i="2"/>
  <c r="AH1492" i="2" s="1"/>
  <c r="W1493" i="2"/>
  <c r="AH1493" i="2" s="1"/>
  <c r="W1494" i="2"/>
  <c r="AH1494" i="2" s="1"/>
  <c r="W1495" i="2"/>
  <c r="AH1495" i="2" s="1"/>
  <c r="W1496" i="2"/>
  <c r="AH1496" i="2" s="1"/>
  <c r="W1497" i="2"/>
  <c r="AH1497" i="2" s="1"/>
  <c r="W1498" i="2"/>
  <c r="AH1498" i="2" s="1"/>
  <c r="W1499" i="2"/>
  <c r="AH1499" i="2" s="1"/>
  <c r="W1500" i="2"/>
  <c r="AH1500" i="2" s="1"/>
  <c r="W1501" i="2"/>
  <c r="AH1501" i="2" s="1"/>
  <c r="W1502" i="2"/>
  <c r="AH1502" i="2" s="1"/>
  <c r="W1503" i="2"/>
  <c r="AH1503" i="2" s="1"/>
  <c r="W1504" i="2"/>
  <c r="AH1504" i="2" s="1"/>
  <c r="W1505" i="2"/>
  <c r="AH1505" i="2" s="1"/>
  <c r="W1506" i="2"/>
  <c r="AH1506" i="2" s="1"/>
  <c r="W1507" i="2"/>
  <c r="AH1507" i="2" s="1"/>
  <c r="W1508" i="2"/>
  <c r="AH1508" i="2" s="1"/>
  <c r="W1509" i="2"/>
  <c r="AH1509" i="2" s="1"/>
  <c r="W1510" i="2"/>
  <c r="AH1510" i="2" s="1"/>
  <c r="W1511" i="2"/>
  <c r="AH1511" i="2" s="1"/>
  <c r="W1512" i="2"/>
  <c r="AH1512" i="2" s="1"/>
  <c r="W1513" i="2"/>
  <c r="AH1513" i="2" s="1"/>
  <c r="W1514" i="2"/>
  <c r="AH1514" i="2" s="1"/>
  <c r="W1515" i="2"/>
  <c r="AH1515" i="2" s="1"/>
  <c r="W1516" i="2"/>
  <c r="AH1516" i="2" s="1"/>
  <c r="W1517" i="2"/>
  <c r="AH1517" i="2" s="1"/>
  <c r="W1518" i="2"/>
  <c r="AH1518" i="2" s="1"/>
  <c r="W1519" i="2"/>
  <c r="AH1519" i="2" s="1"/>
  <c r="W1520" i="2"/>
  <c r="AH1520" i="2" s="1"/>
  <c r="W1521" i="2"/>
  <c r="AH1521" i="2" s="1"/>
  <c r="W1522" i="2"/>
  <c r="AH1522" i="2" s="1"/>
  <c r="W1523" i="2"/>
  <c r="AH1523" i="2" s="1"/>
  <c r="W1524" i="2"/>
  <c r="AH1524" i="2" s="1"/>
  <c r="W1525" i="2"/>
  <c r="AH1525" i="2" s="1"/>
  <c r="W1526" i="2"/>
  <c r="AH1526" i="2" s="1"/>
  <c r="W1527" i="2"/>
  <c r="AH1527" i="2" s="1"/>
  <c r="W1528" i="2"/>
  <c r="AH1528" i="2" s="1"/>
  <c r="W1529" i="2"/>
  <c r="AH1529" i="2" s="1"/>
  <c r="W1530" i="2"/>
  <c r="AH1530" i="2" s="1"/>
  <c r="W1531" i="2"/>
  <c r="AH1531" i="2" s="1"/>
  <c r="W1532" i="2"/>
  <c r="AH1532" i="2" s="1"/>
  <c r="W1533" i="2"/>
  <c r="AH1533" i="2" s="1"/>
  <c r="W1534" i="2"/>
  <c r="AH1534" i="2" s="1"/>
  <c r="W1535" i="2"/>
  <c r="AH1535" i="2" s="1"/>
  <c r="W1536" i="2"/>
  <c r="AH1536" i="2" s="1"/>
  <c r="W1537" i="2"/>
  <c r="AH1537" i="2" s="1"/>
  <c r="W1538" i="2"/>
  <c r="AH1538" i="2" s="1"/>
  <c r="W1539" i="2"/>
  <c r="AH1539" i="2" s="1"/>
  <c r="W1540" i="2"/>
  <c r="AH1540" i="2" s="1"/>
  <c r="W1541" i="2"/>
  <c r="AH1541" i="2" s="1"/>
  <c r="W1542" i="2"/>
  <c r="AH1542" i="2" s="1"/>
  <c r="W1543" i="2"/>
  <c r="AH1543" i="2" s="1"/>
  <c r="W1544" i="2"/>
  <c r="AH1544" i="2" s="1"/>
  <c r="W1545" i="2"/>
  <c r="AH1545" i="2" s="1"/>
  <c r="W1546" i="2"/>
  <c r="AH1546" i="2" s="1"/>
  <c r="W1547" i="2"/>
  <c r="AH1547" i="2" s="1"/>
  <c r="W1548" i="2"/>
  <c r="AH1548" i="2" s="1"/>
  <c r="W1549" i="2"/>
  <c r="AH1549" i="2" s="1"/>
  <c r="W1550" i="2"/>
  <c r="AH1550" i="2" s="1"/>
  <c r="W1551" i="2"/>
  <c r="AH1551" i="2" s="1"/>
  <c r="W1552" i="2"/>
  <c r="AH1552" i="2" s="1"/>
  <c r="W1553" i="2"/>
  <c r="AH1553" i="2" s="1"/>
  <c r="W1554" i="2"/>
  <c r="AH1554" i="2" s="1"/>
  <c r="W1555" i="2"/>
  <c r="AH1555" i="2" s="1"/>
  <c r="W1556" i="2"/>
  <c r="AH1556" i="2" s="1"/>
  <c r="W1557" i="2"/>
  <c r="AH1557" i="2" s="1"/>
  <c r="W1558" i="2"/>
  <c r="AH1558" i="2" s="1"/>
  <c r="W1559" i="2"/>
  <c r="AH1559" i="2" s="1"/>
  <c r="W1560" i="2"/>
  <c r="AH1560" i="2" s="1"/>
  <c r="W1561" i="2"/>
  <c r="AH1561" i="2" s="1"/>
  <c r="W1562" i="2"/>
  <c r="AH1562" i="2" s="1"/>
  <c r="W1563" i="2"/>
  <c r="AH1563" i="2" s="1"/>
  <c r="W1564" i="2"/>
  <c r="AH1564" i="2" s="1"/>
  <c r="W1565" i="2"/>
  <c r="AH1565" i="2" s="1"/>
  <c r="W1566" i="2"/>
  <c r="AH1566" i="2" s="1"/>
  <c r="W1567" i="2"/>
  <c r="AH1567" i="2" s="1"/>
  <c r="W1568" i="2"/>
  <c r="AH1568" i="2" s="1"/>
  <c r="W1569" i="2"/>
  <c r="AH1569" i="2" s="1"/>
  <c r="W1570" i="2"/>
  <c r="AH1570" i="2" s="1"/>
  <c r="W1571" i="2"/>
  <c r="AH1571" i="2" s="1"/>
  <c r="W1572" i="2"/>
  <c r="AH1572" i="2" s="1"/>
  <c r="W1573" i="2"/>
  <c r="AH1573" i="2" s="1"/>
  <c r="W1574" i="2"/>
  <c r="AH1574" i="2" s="1"/>
  <c r="W1575" i="2"/>
  <c r="AH1575" i="2" s="1"/>
  <c r="W1576" i="2"/>
  <c r="AH1576" i="2" s="1"/>
  <c r="W1577" i="2"/>
  <c r="AH1577" i="2" s="1"/>
  <c r="W1578" i="2"/>
  <c r="AH1578" i="2" s="1"/>
  <c r="W1579" i="2"/>
  <c r="AH1579" i="2" s="1"/>
  <c r="W1580" i="2"/>
  <c r="AH1580" i="2" s="1"/>
  <c r="W1581" i="2"/>
  <c r="AH1581" i="2" s="1"/>
  <c r="W1582" i="2"/>
  <c r="AH1582" i="2" s="1"/>
  <c r="W1583" i="2"/>
  <c r="AH1583" i="2" s="1"/>
  <c r="W1584" i="2"/>
  <c r="AH1584" i="2" s="1"/>
  <c r="W1585" i="2"/>
  <c r="AH1585" i="2" s="1"/>
  <c r="W1586" i="2"/>
  <c r="AH1586" i="2" s="1"/>
  <c r="W1587" i="2"/>
  <c r="AH1587" i="2" s="1"/>
  <c r="W1588" i="2"/>
  <c r="AH1588" i="2" s="1"/>
  <c r="W1589" i="2"/>
  <c r="AH1589" i="2" s="1"/>
  <c r="W1590" i="2"/>
  <c r="AH1590" i="2" s="1"/>
  <c r="W1591" i="2"/>
  <c r="AH1591" i="2" s="1"/>
  <c r="W1592" i="2"/>
  <c r="AH1592" i="2" s="1"/>
  <c r="W1593" i="2"/>
  <c r="AH1593" i="2" s="1"/>
  <c r="W1594" i="2"/>
  <c r="AH1594" i="2" s="1"/>
  <c r="W1595" i="2"/>
  <c r="AI1595" i="2" s="1"/>
  <c r="W1596" i="2"/>
  <c r="AG1596" i="2" s="1"/>
  <c r="W1597" i="2"/>
  <c r="AG1597" i="2" s="1"/>
  <c r="W1598" i="2"/>
  <c r="AI1598" i="2" s="1"/>
  <c r="W1599" i="2"/>
  <c r="AG1599" i="2" s="1"/>
  <c r="W1600" i="2"/>
  <c r="AI1600" i="2" s="1"/>
  <c r="W1601" i="2"/>
  <c r="AI1601" i="2" s="1"/>
  <c r="W1602" i="2"/>
  <c r="AG1602" i="2" s="1"/>
  <c r="W1603" i="2"/>
  <c r="AG1603" i="2" s="1"/>
  <c r="W1604" i="2"/>
  <c r="AI1604" i="2" s="1"/>
  <c r="W1605" i="2"/>
  <c r="AG1605" i="2" s="1"/>
  <c r="W1606" i="2"/>
  <c r="AI1606" i="2" s="1"/>
  <c r="W1607" i="2"/>
  <c r="AG1607" i="2" s="1"/>
  <c r="W1608" i="2"/>
  <c r="AI1608" i="2" s="1"/>
  <c r="W1609" i="2"/>
  <c r="AG1609" i="2" s="1"/>
  <c r="W1610" i="2"/>
  <c r="AI1610" i="2" s="1"/>
  <c r="W1611" i="2"/>
  <c r="AG1611" i="2" s="1"/>
  <c r="W1612" i="2"/>
  <c r="AI1612" i="2" s="1"/>
  <c r="W1613" i="2"/>
  <c r="AI1613" i="2" s="1"/>
  <c r="W1614" i="2"/>
  <c r="AG1614" i="2" s="1"/>
  <c r="W1615" i="2"/>
  <c r="AG1615" i="2" s="1"/>
  <c r="W1616" i="2"/>
  <c r="AI1616" i="2" s="1"/>
  <c r="W1617" i="2"/>
  <c r="AG1617" i="2" s="1"/>
  <c r="W1618" i="2"/>
  <c r="AI1618" i="2" s="1"/>
  <c r="W1619" i="2"/>
  <c r="AI1619" i="2" s="1"/>
  <c r="W1620" i="2"/>
  <c r="AG1620" i="2" s="1"/>
  <c r="W1621" i="2"/>
  <c r="AG1621" i="2" s="1"/>
  <c r="W1622" i="2"/>
  <c r="AI1622" i="2" s="1"/>
  <c r="W1623" i="2"/>
  <c r="AG1623" i="2" s="1"/>
  <c r="W1624" i="2"/>
  <c r="AI1624" i="2" s="1"/>
  <c r="W1625" i="2"/>
  <c r="AI1625" i="2" s="1"/>
  <c r="W1626" i="2"/>
  <c r="AG1626" i="2" s="1"/>
  <c r="W1627" i="2"/>
  <c r="AG1627" i="2" s="1"/>
  <c r="W1628" i="2"/>
  <c r="AI1628" i="2" s="1"/>
  <c r="W1629" i="2"/>
  <c r="AG1629" i="2" s="1"/>
  <c r="W1630" i="2"/>
  <c r="AI1630" i="2" s="1"/>
  <c r="W1631" i="2"/>
  <c r="AG1631" i="2" s="1"/>
  <c r="W1632" i="2"/>
  <c r="AI1632" i="2" s="1"/>
  <c r="W1633" i="2"/>
  <c r="AG1633" i="2" s="1"/>
  <c r="W1634" i="2"/>
  <c r="AI1634" i="2" s="1"/>
  <c r="W1635" i="2"/>
  <c r="AG1635" i="2" s="1"/>
  <c r="W1636" i="2"/>
  <c r="AI1636" i="2" s="1"/>
  <c r="W1637" i="2"/>
  <c r="AG1637" i="2" s="1"/>
  <c r="W1638" i="2"/>
  <c r="AI1638" i="2" s="1"/>
  <c r="W1639" i="2"/>
  <c r="AG1639" i="2" s="1"/>
  <c r="W1640" i="2"/>
  <c r="AI1640" i="2" s="1"/>
  <c r="W1641" i="2"/>
  <c r="AG1641" i="2" s="1"/>
  <c r="W1642" i="2"/>
  <c r="AI1642" i="2" s="1"/>
  <c r="W1643" i="2"/>
  <c r="AI1643" i="2" s="1"/>
  <c r="W1644" i="2"/>
  <c r="AG1644" i="2" s="1"/>
  <c r="W1645" i="2"/>
  <c r="AG1645" i="2" s="1"/>
  <c r="W1646" i="2"/>
  <c r="AI1646" i="2" s="1"/>
  <c r="W1647" i="2"/>
  <c r="AG1647" i="2" s="1"/>
  <c r="W1648" i="2"/>
  <c r="AI1648" i="2" s="1"/>
  <c r="W1649" i="2"/>
  <c r="AG1649" i="2" s="1"/>
  <c r="W1650" i="2"/>
  <c r="AI1650" i="2" s="1"/>
  <c r="W1651" i="2"/>
  <c r="AG1651" i="2" s="1"/>
  <c r="W1652" i="2"/>
  <c r="AI1652" i="2" s="1"/>
  <c r="W1653" i="2"/>
  <c r="AG1653" i="2" s="1"/>
  <c r="W1654" i="2"/>
  <c r="AI1654" i="2" s="1"/>
  <c r="W1655" i="2"/>
  <c r="AI1655" i="2" s="1"/>
  <c r="W1656" i="2"/>
  <c r="AG1656" i="2" s="1"/>
  <c r="W1657" i="2"/>
  <c r="AG1657" i="2" s="1"/>
  <c r="W1658" i="2"/>
  <c r="AI1658" i="2" s="1"/>
  <c r="W1659" i="2"/>
  <c r="AG1659" i="2" s="1"/>
  <c r="W1660" i="2"/>
  <c r="AI1660" i="2" s="1"/>
  <c r="W1661" i="2"/>
  <c r="AG1661" i="2" s="1"/>
  <c r="W1662" i="2"/>
  <c r="AI1662" i="2" s="1"/>
  <c r="W1663" i="2"/>
  <c r="AG1663" i="2" s="1"/>
  <c r="W1664" i="2"/>
  <c r="AG1664" i="2" s="1"/>
  <c r="W1665" i="2"/>
  <c r="AI1665" i="2" s="1"/>
  <c r="W1666" i="2"/>
  <c r="AG1666" i="2" s="1"/>
  <c r="W1667" i="2"/>
  <c r="AI1667" i="2" s="1"/>
  <c r="W1668" i="2"/>
  <c r="AG1668" i="2" s="1"/>
  <c r="W1669" i="2"/>
  <c r="AI1669" i="2" s="1"/>
  <c r="W1670" i="2"/>
  <c r="AG1670" i="2" s="1"/>
  <c r="W1671" i="2"/>
  <c r="AI1671" i="2" s="1"/>
  <c r="W1672" i="2"/>
  <c r="AG1672" i="2" s="1"/>
  <c r="W1673" i="2"/>
  <c r="AI1673" i="2" s="1"/>
  <c r="W1674" i="2"/>
  <c r="AG1674" i="2" s="1"/>
  <c r="W1675" i="2"/>
  <c r="AI1675" i="2" s="1"/>
  <c r="W1676" i="2"/>
  <c r="AG1676" i="2" s="1"/>
  <c r="W1677" i="2"/>
  <c r="AI1677" i="2" s="1"/>
  <c r="W1678" i="2"/>
  <c r="AG1678" i="2" s="1"/>
  <c r="W1679" i="2"/>
  <c r="AI1679" i="2" s="1"/>
  <c r="W1680" i="2"/>
  <c r="AG1680" i="2" s="1"/>
  <c r="W1681" i="2"/>
  <c r="AI1681" i="2" s="1"/>
  <c r="W1682" i="2"/>
  <c r="AG1682" i="2" s="1"/>
  <c r="W1683" i="2"/>
  <c r="AI1683" i="2" s="1"/>
  <c r="W1684" i="2"/>
  <c r="AG1684" i="2" s="1"/>
  <c r="W1685" i="2"/>
  <c r="AI1685" i="2" s="1"/>
  <c r="W1686" i="2"/>
  <c r="AI1686" i="2" s="1"/>
  <c r="W1687" i="2"/>
  <c r="AG1687" i="2" s="1"/>
  <c r="W1688" i="2"/>
  <c r="AG1688" i="2" s="1"/>
  <c r="W1689" i="2"/>
  <c r="AI1689" i="2" s="1"/>
  <c r="W1690" i="2"/>
  <c r="AG1690" i="2" s="1"/>
  <c r="W1691" i="2"/>
  <c r="AI1691" i="2" s="1"/>
  <c r="W1692" i="2"/>
  <c r="AI1692" i="2" s="1"/>
  <c r="W1693" i="2"/>
  <c r="AG1693" i="2" s="1"/>
  <c r="W1694" i="2"/>
  <c r="AG1694" i="2" s="1"/>
  <c r="W1695" i="2"/>
  <c r="AI1695" i="2" s="1"/>
  <c r="W1696" i="2"/>
  <c r="AG1696" i="2" s="1"/>
  <c r="W1697" i="2"/>
  <c r="AI1697" i="2" s="1"/>
  <c r="W1698" i="2"/>
  <c r="AI1698" i="2" s="1"/>
  <c r="W1699" i="2"/>
  <c r="AG1699" i="2" s="1"/>
  <c r="W1700" i="2"/>
  <c r="AG1700" i="2" s="1"/>
  <c r="W1701" i="2"/>
  <c r="AI1701" i="2" s="1"/>
  <c r="W1702" i="2"/>
  <c r="AG1702" i="2" s="1"/>
  <c r="W1703" i="2"/>
  <c r="AI1703" i="2" s="1"/>
  <c r="W1704" i="2"/>
  <c r="AI1704" i="2" s="1"/>
  <c r="W1705" i="2"/>
  <c r="AG1705" i="2" s="1"/>
  <c r="W1706" i="2"/>
  <c r="AG1706" i="2" s="1"/>
  <c r="W1707" i="2"/>
  <c r="AI1707" i="2" s="1"/>
  <c r="W1708" i="2"/>
  <c r="AG1708" i="2" s="1"/>
  <c r="W1709" i="2"/>
  <c r="AI1709" i="2" s="1"/>
  <c r="W1710" i="2"/>
  <c r="AI1710" i="2" s="1"/>
  <c r="W1711" i="2"/>
  <c r="AG1711" i="2" s="1"/>
  <c r="W1712" i="2"/>
  <c r="AG1712" i="2" s="1"/>
  <c r="W1713" i="2"/>
  <c r="AI1713" i="2" s="1"/>
  <c r="W1714" i="2"/>
  <c r="AG1714" i="2" s="1"/>
  <c r="W1715" i="2"/>
  <c r="AI1715" i="2" s="1"/>
  <c r="W1716" i="2"/>
  <c r="AG1716" i="2" s="1"/>
  <c r="W1717" i="2"/>
  <c r="AI1717" i="2" s="1"/>
  <c r="W1718" i="2"/>
  <c r="AG1718" i="2" s="1"/>
  <c r="W1719" i="2"/>
  <c r="AI1719" i="2" s="1"/>
  <c r="W1720" i="2"/>
  <c r="AG1720" i="2" s="1"/>
  <c r="W1721" i="2"/>
  <c r="AI1721" i="2" s="1"/>
  <c r="W1722" i="2"/>
  <c r="AI1722" i="2" s="1"/>
  <c r="W1723" i="2"/>
  <c r="AG1723" i="2" s="1"/>
  <c r="W1724" i="2"/>
  <c r="AI1724" i="2" s="1"/>
  <c r="W1725" i="2"/>
  <c r="AG1725" i="2" s="1"/>
  <c r="W1726" i="2"/>
  <c r="AI1726" i="2" s="1"/>
  <c r="V2" i="2"/>
  <c r="AB2" i="2" s="1"/>
  <c r="V3" i="2"/>
  <c r="AB3" i="2" s="1"/>
  <c r="V4" i="2"/>
  <c r="AB4" i="2" s="1"/>
  <c r="V5" i="2"/>
  <c r="AA5" i="2" s="1"/>
  <c r="V6" i="2"/>
  <c r="AC6" i="2" s="1"/>
  <c r="V7" i="2"/>
  <c r="AA7" i="2" s="1"/>
  <c r="V8" i="2"/>
  <c r="AC8" i="2" s="1"/>
  <c r="V9" i="2"/>
  <c r="AA9" i="2" s="1"/>
  <c r="V10" i="2"/>
  <c r="AC10" i="2" s="1"/>
  <c r="V11" i="2"/>
  <c r="AB11" i="2" s="1"/>
  <c r="V12" i="2"/>
  <c r="AB12" i="2" s="1"/>
  <c r="V13" i="2"/>
  <c r="AB13" i="2" s="1"/>
  <c r="V14" i="2"/>
  <c r="AA14" i="2" s="1"/>
  <c r="V15" i="2"/>
  <c r="AC15" i="2" s="1"/>
  <c r="V16" i="2"/>
  <c r="AA16" i="2" s="1"/>
  <c r="V17" i="2"/>
  <c r="AC17" i="2" s="1"/>
  <c r="V18" i="2"/>
  <c r="AA18" i="2" s="1"/>
  <c r="V19" i="2"/>
  <c r="AC19" i="2" s="1"/>
  <c r="V20" i="2"/>
  <c r="AB20" i="2" s="1"/>
  <c r="V21" i="2"/>
  <c r="AA21" i="2" s="1"/>
  <c r="V22" i="2"/>
  <c r="AC22" i="2" s="1"/>
  <c r="V23" i="2"/>
  <c r="AA23" i="2" s="1"/>
  <c r="V24" i="2"/>
  <c r="AC24" i="2" s="1"/>
  <c r="V25" i="2"/>
  <c r="AA25" i="2" s="1"/>
  <c r="V26" i="2"/>
  <c r="AC26" i="2" s="1"/>
  <c r="V27" i="2"/>
  <c r="AA27" i="2" s="1"/>
  <c r="V28" i="2"/>
  <c r="AC28" i="2" s="1"/>
  <c r="V29" i="2"/>
  <c r="AA29" i="2" s="1"/>
  <c r="V30" i="2"/>
  <c r="AC30" i="2" s="1"/>
  <c r="V31" i="2"/>
  <c r="AA31" i="2" s="1"/>
  <c r="V32" i="2"/>
  <c r="AC32" i="2" s="1"/>
  <c r="V33" i="2"/>
  <c r="AA33" i="2" s="1"/>
  <c r="V34" i="2"/>
  <c r="AC34" i="2" s="1"/>
  <c r="V35" i="2"/>
  <c r="AA35" i="2" s="1"/>
  <c r="V36" i="2"/>
  <c r="AC36" i="2" s="1"/>
  <c r="V37" i="2"/>
  <c r="AA37" i="2" s="1"/>
  <c r="V38" i="2"/>
  <c r="AC38" i="2" s="1"/>
  <c r="V39" i="2"/>
  <c r="AA39" i="2" s="1"/>
  <c r="V40" i="2"/>
  <c r="AC40" i="2" s="1"/>
  <c r="V41" i="2"/>
  <c r="AA41" i="2" s="1"/>
  <c r="V42" i="2"/>
  <c r="AC42" i="2" s="1"/>
  <c r="V43" i="2"/>
  <c r="AA43" i="2" s="1"/>
  <c r="V44" i="2"/>
  <c r="AC44" i="2" s="1"/>
  <c r="V45" i="2"/>
  <c r="AB45" i="2" s="1"/>
  <c r="V46" i="2"/>
  <c r="AB46" i="2" s="1"/>
  <c r="V47" i="2"/>
  <c r="AB47" i="2" s="1"/>
  <c r="V48" i="2"/>
  <c r="AB48" i="2" s="1"/>
  <c r="V49" i="2"/>
  <c r="AB49" i="2" s="1"/>
  <c r="V50" i="2"/>
  <c r="AB50" i="2" s="1"/>
  <c r="V51" i="2"/>
  <c r="AA51" i="2" s="1"/>
  <c r="V52" i="2"/>
  <c r="AC52" i="2" s="1"/>
  <c r="V53" i="2"/>
  <c r="AA53" i="2" s="1"/>
  <c r="V54" i="2"/>
  <c r="AC54" i="2" s="1"/>
  <c r="V55" i="2"/>
  <c r="AA55" i="2" s="1"/>
  <c r="V56" i="2"/>
  <c r="AC56" i="2" s="1"/>
  <c r="V57" i="2"/>
  <c r="AA57" i="2" s="1"/>
  <c r="V58" i="2"/>
  <c r="AC58" i="2" s="1"/>
  <c r="V59" i="2"/>
  <c r="AA59" i="2" s="1"/>
  <c r="V60" i="2"/>
  <c r="AC60" i="2" s="1"/>
  <c r="V61" i="2"/>
  <c r="AA61" i="2" s="1"/>
  <c r="V62" i="2"/>
  <c r="AC62" i="2" s="1"/>
  <c r="V63" i="2"/>
  <c r="AA63" i="2" s="1"/>
  <c r="V64" i="2"/>
  <c r="AC64" i="2" s="1"/>
  <c r="V65" i="2"/>
  <c r="AA65" i="2" s="1"/>
  <c r="V66" i="2"/>
  <c r="AC66" i="2" s="1"/>
  <c r="V67" i="2"/>
  <c r="AA67" i="2" s="1"/>
  <c r="V68" i="2"/>
  <c r="AC68" i="2" s="1"/>
  <c r="V69" i="2"/>
  <c r="AA69" i="2" s="1"/>
  <c r="V70" i="2"/>
  <c r="AC70" i="2" s="1"/>
  <c r="V71" i="2"/>
  <c r="AA71" i="2" s="1"/>
  <c r="V72" i="2"/>
  <c r="AC72" i="2" s="1"/>
  <c r="V73" i="2"/>
  <c r="AA73" i="2" s="1"/>
  <c r="V74" i="2"/>
  <c r="AC74" i="2" s="1"/>
  <c r="V75" i="2"/>
  <c r="AA75" i="2" s="1"/>
  <c r="V76" i="2"/>
  <c r="AC76" i="2" s="1"/>
  <c r="V77" i="2"/>
  <c r="AA77" i="2" s="1"/>
  <c r="V78" i="2"/>
  <c r="AC78" i="2" s="1"/>
  <c r="V79" i="2"/>
  <c r="AA79" i="2" s="1"/>
  <c r="V80" i="2"/>
  <c r="AC80" i="2" s="1"/>
  <c r="V81" i="2"/>
  <c r="AA81" i="2" s="1"/>
  <c r="V82" i="2"/>
  <c r="AC82" i="2" s="1"/>
  <c r="V83" i="2"/>
  <c r="AA83" i="2" s="1"/>
  <c r="V84" i="2"/>
  <c r="AC84" i="2" s="1"/>
  <c r="V85" i="2"/>
  <c r="AB85" i="2" s="1"/>
  <c r="V86" i="2"/>
  <c r="AB86" i="2" s="1"/>
  <c r="V87" i="2"/>
  <c r="AB87" i="2" s="1"/>
  <c r="V88" i="2"/>
  <c r="AA88" i="2" s="1"/>
  <c r="V89" i="2"/>
  <c r="AC89" i="2" s="1"/>
  <c r="V90" i="2"/>
  <c r="AA90" i="2" s="1"/>
  <c r="V91" i="2"/>
  <c r="AC91" i="2" s="1"/>
  <c r="V92" i="2"/>
  <c r="AA92" i="2" s="1"/>
  <c r="V93" i="2"/>
  <c r="AC93" i="2" s="1"/>
  <c r="V94" i="2"/>
  <c r="AA94" i="2" s="1"/>
  <c r="V95" i="2"/>
  <c r="AC95" i="2" s="1"/>
  <c r="V96" i="2"/>
  <c r="AA96" i="2" s="1"/>
  <c r="V97" i="2"/>
  <c r="AC97" i="2" s="1"/>
  <c r="V98" i="2"/>
  <c r="AA98" i="2" s="1"/>
  <c r="V99" i="2"/>
  <c r="AC99" i="2" s="1"/>
  <c r="V100" i="2"/>
  <c r="AB100" i="2" s="1"/>
  <c r="V101" i="2"/>
  <c r="AB101" i="2" s="1"/>
  <c r="V102" i="2"/>
  <c r="AB102" i="2" s="1"/>
  <c r="V103" i="2"/>
  <c r="AA103" i="2" s="1"/>
  <c r="V104" i="2"/>
  <c r="AC104" i="2" s="1"/>
  <c r="V105" i="2"/>
  <c r="AA105" i="2" s="1"/>
  <c r="V106" i="2"/>
  <c r="AC106" i="2" s="1"/>
  <c r="V107" i="2"/>
  <c r="AA107" i="2" s="1"/>
  <c r="V108" i="2"/>
  <c r="AC108" i="2" s="1"/>
  <c r="V109" i="2"/>
  <c r="AA109" i="2" s="1"/>
  <c r="V110" i="2"/>
  <c r="AC110" i="2" s="1"/>
  <c r="V111" i="2"/>
  <c r="AA111" i="2" s="1"/>
  <c r="V112" i="2"/>
  <c r="AC112" i="2" s="1"/>
  <c r="V113" i="2"/>
  <c r="AA113" i="2" s="1"/>
  <c r="V114" i="2"/>
  <c r="AC114" i="2" s="1"/>
  <c r="V115" i="2"/>
  <c r="AA115" i="2" s="1"/>
  <c r="V116" i="2"/>
  <c r="AC116" i="2" s="1"/>
  <c r="V117" i="2"/>
  <c r="AA117" i="2" s="1"/>
  <c r="V118" i="2"/>
  <c r="AC118" i="2" s="1"/>
  <c r="V119" i="2"/>
  <c r="AA119" i="2" s="1"/>
  <c r="V120" i="2"/>
  <c r="AC120" i="2" s="1"/>
  <c r="V121" i="2"/>
  <c r="AA121" i="2" s="1"/>
  <c r="V122" i="2"/>
  <c r="AC122" i="2" s="1"/>
  <c r="V123" i="2"/>
  <c r="AA123" i="2" s="1"/>
  <c r="V124" i="2"/>
  <c r="AC124" i="2" s="1"/>
  <c r="V125" i="2"/>
  <c r="AA125" i="2" s="1"/>
  <c r="V126" i="2"/>
  <c r="AC126" i="2" s="1"/>
  <c r="V127" i="2"/>
  <c r="AA127" i="2" s="1"/>
  <c r="V128" i="2"/>
  <c r="AC128" i="2" s="1"/>
  <c r="V129" i="2"/>
  <c r="AA129" i="2" s="1"/>
  <c r="V130" i="2"/>
  <c r="AC130" i="2" s="1"/>
  <c r="V131" i="2"/>
  <c r="AA131" i="2" s="1"/>
  <c r="V132" i="2"/>
  <c r="AC132" i="2" s="1"/>
  <c r="V133" i="2"/>
  <c r="AA133" i="2" s="1"/>
  <c r="V134" i="2"/>
  <c r="AC134" i="2" s="1"/>
  <c r="V135" i="2"/>
  <c r="AA135" i="2" s="1"/>
  <c r="V136" i="2"/>
  <c r="AC136" i="2" s="1"/>
  <c r="V137" i="2"/>
  <c r="AA137" i="2" s="1"/>
  <c r="V138" i="2"/>
  <c r="AC138" i="2" s="1"/>
  <c r="V139" i="2"/>
  <c r="AA139" i="2" s="1"/>
  <c r="V140" i="2"/>
  <c r="AC140" i="2" s="1"/>
  <c r="V141" i="2"/>
  <c r="AA141" i="2" s="1"/>
  <c r="V142" i="2"/>
  <c r="AC142" i="2" s="1"/>
  <c r="V143" i="2"/>
  <c r="AA143" i="2" s="1"/>
  <c r="V144" i="2"/>
  <c r="AC144" i="2" s="1"/>
  <c r="V145" i="2"/>
  <c r="AA145" i="2" s="1"/>
  <c r="V146" i="2"/>
  <c r="AC146" i="2" s="1"/>
  <c r="V147" i="2"/>
  <c r="AA147" i="2" s="1"/>
  <c r="V148" i="2"/>
  <c r="AC148" i="2" s="1"/>
  <c r="V149" i="2"/>
  <c r="AA149" i="2" s="1"/>
  <c r="V150" i="2"/>
  <c r="AC150" i="2" s="1"/>
  <c r="V151" i="2"/>
  <c r="AA151" i="2" s="1"/>
  <c r="V152" i="2"/>
  <c r="AC152" i="2" s="1"/>
  <c r="V153" i="2"/>
  <c r="AA153" i="2" s="1"/>
  <c r="V154" i="2"/>
  <c r="AC154" i="2" s="1"/>
  <c r="V155" i="2"/>
  <c r="AA155" i="2" s="1"/>
  <c r="V156" i="2"/>
  <c r="AC156" i="2" s="1"/>
  <c r="V157" i="2"/>
  <c r="AA157" i="2" s="1"/>
  <c r="V158" i="2"/>
  <c r="AC158" i="2" s="1"/>
  <c r="V159" i="2"/>
  <c r="AA159" i="2" s="1"/>
  <c r="V160" i="2"/>
  <c r="AC160" i="2" s="1"/>
  <c r="V161" i="2"/>
  <c r="AA161" i="2" s="1"/>
  <c r="V162" i="2"/>
  <c r="AC162" i="2" s="1"/>
  <c r="V163" i="2"/>
  <c r="AA163" i="2" s="1"/>
  <c r="V164" i="2"/>
  <c r="AC164" i="2" s="1"/>
  <c r="V165" i="2"/>
  <c r="AB165" i="2" s="1"/>
  <c r="V166" i="2"/>
  <c r="AA166" i="2" s="1"/>
  <c r="V167" i="2"/>
  <c r="AC167" i="2" s="1"/>
  <c r="V168" i="2"/>
  <c r="AB168" i="2" s="1"/>
  <c r="V169" i="2"/>
  <c r="AA169" i="2" s="1"/>
  <c r="V170" i="2"/>
  <c r="AC170" i="2" s="1"/>
  <c r="V171" i="2"/>
  <c r="AB171" i="2" s="1"/>
  <c r="V172" i="2"/>
  <c r="AA172" i="2" s="1"/>
  <c r="V173" i="2"/>
  <c r="AC173" i="2" s="1"/>
  <c r="V174" i="2"/>
  <c r="AA174" i="2" s="1"/>
  <c r="V175" i="2"/>
  <c r="AC175" i="2" s="1"/>
  <c r="V176" i="2"/>
  <c r="AA176" i="2" s="1"/>
  <c r="V177" i="2"/>
  <c r="AC177" i="2" s="1"/>
  <c r="V178" i="2"/>
  <c r="AA178" i="2" s="1"/>
  <c r="V179" i="2"/>
  <c r="AC179" i="2" s="1"/>
  <c r="V180" i="2"/>
  <c r="AA180" i="2" s="1"/>
  <c r="V181" i="2"/>
  <c r="AC181" i="2" s="1"/>
  <c r="V182" i="2"/>
  <c r="AA182" i="2" s="1"/>
  <c r="V183" i="2"/>
  <c r="AC183" i="2" s="1"/>
  <c r="V184" i="2"/>
  <c r="AA184" i="2" s="1"/>
  <c r="V185" i="2"/>
  <c r="AC185" i="2" s="1"/>
  <c r="V186" i="2"/>
  <c r="AA186" i="2" s="1"/>
  <c r="V187" i="2"/>
  <c r="AC187" i="2" s="1"/>
  <c r="V188" i="2"/>
  <c r="AA188" i="2" s="1"/>
  <c r="V189" i="2"/>
  <c r="AC189" i="2" s="1"/>
  <c r="V190" i="2"/>
  <c r="AA190" i="2" s="1"/>
  <c r="V191" i="2"/>
  <c r="AC191" i="2" s="1"/>
  <c r="V192" i="2"/>
  <c r="AA192" i="2" s="1"/>
  <c r="V193" i="2"/>
  <c r="AC193" i="2" s="1"/>
  <c r="V194" i="2"/>
  <c r="AA194" i="2" s="1"/>
  <c r="V195" i="2"/>
  <c r="AC195" i="2" s="1"/>
  <c r="V196" i="2"/>
  <c r="AB196" i="2" s="1"/>
  <c r="V197" i="2"/>
  <c r="AB197" i="2" s="1"/>
  <c r="V198" i="2"/>
  <c r="AB198" i="2" s="1"/>
  <c r="V199" i="2"/>
  <c r="AA199" i="2" s="1"/>
  <c r="V200" i="2"/>
  <c r="AC200" i="2" s="1"/>
  <c r="V201" i="2"/>
  <c r="AA201" i="2" s="1"/>
  <c r="V202" i="2"/>
  <c r="AC202" i="2" s="1"/>
  <c r="V203" i="2"/>
  <c r="AA203" i="2" s="1"/>
  <c r="V204" i="2"/>
  <c r="AC204" i="2" s="1"/>
  <c r="V205" i="2"/>
  <c r="AA205" i="2" s="1"/>
  <c r="V206" i="2"/>
  <c r="AC206" i="2" s="1"/>
  <c r="V207" i="2"/>
  <c r="AA207" i="2" s="1"/>
  <c r="V208" i="2"/>
  <c r="AC208" i="2" s="1"/>
  <c r="V209" i="2"/>
  <c r="AA209" i="2" s="1"/>
  <c r="V210" i="2"/>
  <c r="AC210" i="2" s="1"/>
  <c r="V211" i="2"/>
  <c r="AA211" i="2" s="1"/>
  <c r="V212" i="2"/>
  <c r="AC212" i="2" s="1"/>
  <c r="V213" i="2"/>
  <c r="AA213" i="2" s="1"/>
  <c r="V214" i="2"/>
  <c r="AC214" i="2" s="1"/>
  <c r="V215" i="2"/>
  <c r="AA215" i="2" s="1"/>
  <c r="V216" i="2"/>
  <c r="AC216" i="2" s="1"/>
  <c r="V217" i="2"/>
  <c r="AA217" i="2" s="1"/>
  <c r="V218" i="2"/>
  <c r="AC218" i="2" s="1"/>
  <c r="V219" i="2"/>
  <c r="AA219" i="2" s="1"/>
  <c r="V220" i="2"/>
  <c r="AC220" i="2" s="1"/>
  <c r="V221" i="2"/>
  <c r="AA221" i="2" s="1"/>
  <c r="V222" i="2"/>
  <c r="AC222" i="2" s="1"/>
  <c r="V223" i="2"/>
  <c r="AA223" i="2" s="1"/>
  <c r="V224" i="2"/>
  <c r="AC224" i="2" s="1"/>
  <c r="V225" i="2"/>
  <c r="AA225" i="2" s="1"/>
  <c r="V226" i="2"/>
  <c r="AC226" i="2" s="1"/>
  <c r="V227" i="2"/>
  <c r="AA227" i="2" s="1"/>
  <c r="V228" i="2"/>
  <c r="AC228" i="2" s="1"/>
  <c r="V229" i="2"/>
  <c r="AA229" i="2" s="1"/>
  <c r="V230" i="2"/>
  <c r="AC230" i="2" s="1"/>
  <c r="V231" i="2"/>
  <c r="AA231" i="2" s="1"/>
  <c r="V232" i="2"/>
  <c r="AC232" i="2" s="1"/>
  <c r="V233" i="2"/>
  <c r="AA233" i="2" s="1"/>
  <c r="V234" i="2"/>
  <c r="AC234" i="2" s="1"/>
  <c r="V235" i="2"/>
  <c r="AA235" i="2" s="1"/>
  <c r="V236" i="2"/>
  <c r="AC236" i="2" s="1"/>
  <c r="V237" i="2"/>
  <c r="AA237" i="2" s="1"/>
  <c r="V238" i="2"/>
  <c r="AC238" i="2" s="1"/>
  <c r="V239" i="2"/>
  <c r="AB239" i="2" s="1"/>
  <c r="V240" i="2"/>
  <c r="AB240" i="2" s="1"/>
  <c r="V241" i="2"/>
  <c r="AB241" i="2" s="1"/>
  <c r="V242" i="2"/>
  <c r="AB242" i="2" s="1"/>
  <c r="V243" i="2"/>
  <c r="AA243" i="2" s="1"/>
  <c r="V244" i="2"/>
  <c r="AB244" i="2" s="1"/>
  <c r="V245" i="2"/>
  <c r="AC245" i="2" s="1"/>
  <c r="V246" i="2"/>
  <c r="AA246" i="2" s="1"/>
  <c r="V247" i="2"/>
  <c r="AC247" i="2" s="1"/>
  <c r="V248" i="2"/>
  <c r="AB248" i="2" s="1"/>
  <c r="V249" i="2"/>
  <c r="AA249" i="2" s="1"/>
  <c r="V250" i="2"/>
  <c r="AC250" i="2" s="1"/>
  <c r="V251" i="2"/>
  <c r="AA251" i="2" s="1"/>
  <c r="V252" i="2"/>
  <c r="AC252" i="2" s="1"/>
  <c r="V253" i="2"/>
  <c r="AA253" i="2" s="1"/>
  <c r="V254" i="2"/>
  <c r="AC254" i="2" s="1"/>
  <c r="V255" i="2"/>
  <c r="AA255" i="2" s="1"/>
  <c r="V256" i="2"/>
  <c r="AC256" i="2" s="1"/>
  <c r="V257" i="2"/>
  <c r="AA257" i="2" s="1"/>
  <c r="V258" i="2"/>
  <c r="AC258" i="2" s="1"/>
  <c r="V259" i="2"/>
  <c r="AA259" i="2" s="1"/>
  <c r="V260" i="2"/>
  <c r="AC260" i="2" s="1"/>
  <c r="V261" i="2"/>
  <c r="AA261" i="2" s="1"/>
  <c r="V262" i="2"/>
  <c r="AC262" i="2" s="1"/>
  <c r="V263" i="2"/>
  <c r="AB263" i="2" s="1"/>
  <c r="V264" i="2"/>
  <c r="AA264" i="2" s="1"/>
  <c r="V265" i="2"/>
  <c r="AC265" i="2" s="1"/>
  <c r="V266" i="2"/>
  <c r="AA266" i="2" s="1"/>
  <c r="V267" i="2"/>
  <c r="AC267" i="2" s="1"/>
  <c r="V268" i="2"/>
  <c r="AA268" i="2" s="1"/>
  <c r="V269" i="2"/>
  <c r="AC269" i="2" s="1"/>
  <c r="V270" i="2"/>
  <c r="AA270" i="2" s="1"/>
  <c r="V271" i="2"/>
  <c r="AC271" i="2" s="1"/>
  <c r="V272" i="2"/>
  <c r="AA272" i="2" s="1"/>
  <c r="V273" i="2"/>
  <c r="AC273" i="2" s="1"/>
  <c r="V274" i="2"/>
  <c r="AA274" i="2" s="1"/>
  <c r="V275" i="2"/>
  <c r="AA275" i="2" s="1"/>
  <c r="V276" i="2"/>
  <c r="AC276" i="2" s="1"/>
  <c r="V277" i="2"/>
  <c r="AA277" i="2" s="1"/>
  <c r="V278" i="2"/>
  <c r="AC278" i="2" s="1"/>
  <c r="V279" i="2"/>
  <c r="AA279" i="2" s="1"/>
  <c r="V280" i="2"/>
  <c r="AC280" i="2" s="1"/>
  <c r="V281" i="2"/>
  <c r="AA281" i="2" s="1"/>
  <c r="V282" i="2"/>
  <c r="AC282" i="2" s="1"/>
  <c r="V283" i="2"/>
  <c r="AA283" i="2" s="1"/>
  <c r="V284" i="2"/>
  <c r="AC284" i="2" s="1"/>
  <c r="V285" i="2"/>
  <c r="AA285" i="2" s="1"/>
  <c r="V286" i="2"/>
  <c r="AC286" i="2" s="1"/>
  <c r="V287" i="2"/>
  <c r="AA287" i="2" s="1"/>
  <c r="V288" i="2"/>
  <c r="AC288" i="2" s="1"/>
  <c r="V289" i="2"/>
  <c r="AA289" i="2" s="1"/>
  <c r="V290" i="2"/>
  <c r="AC290" i="2" s="1"/>
  <c r="V291" i="2"/>
  <c r="AA291" i="2" s="1"/>
  <c r="V292" i="2"/>
  <c r="AC292" i="2" s="1"/>
  <c r="V293" i="2"/>
  <c r="AA293" i="2" s="1"/>
  <c r="V294" i="2"/>
  <c r="AC294" i="2" s="1"/>
  <c r="V295" i="2"/>
  <c r="AA295" i="2" s="1"/>
  <c r="V296" i="2"/>
  <c r="AC296" i="2" s="1"/>
  <c r="V297" i="2"/>
  <c r="AA297" i="2" s="1"/>
  <c r="V298" i="2"/>
  <c r="AC298" i="2" s="1"/>
  <c r="V299" i="2"/>
  <c r="AA299" i="2" s="1"/>
  <c r="V300" i="2"/>
  <c r="AC300" i="2" s="1"/>
  <c r="V301" i="2"/>
  <c r="AA301" i="2" s="1"/>
  <c r="V302" i="2"/>
  <c r="AC302" i="2" s="1"/>
  <c r="V303" i="2"/>
  <c r="AA303" i="2" s="1"/>
  <c r="V304" i="2"/>
  <c r="AC304" i="2" s="1"/>
  <c r="V305" i="2"/>
  <c r="AA305" i="2" s="1"/>
  <c r="V306" i="2"/>
  <c r="AC306" i="2" s="1"/>
  <c r="V307" i="2"/>
  <c r="AA307" i="2" s="1"/>
  <c r="V308" i="2"/>
  <c r="AC308" i="2" s="1"/>
  <c r="V309" i="2"/>
  <c r="AA309" i="2" s="1"/>
  <c r="V310" i="2"/>
  <c r="AC310" i="2" s="1"/>
  <c r="V311" i="2"/>
  <c r="AA311" i="2" s="1"/>
  <c r="V312" i="2"/>
  <c r="AC312" i="2" s="1"/>
  <c r="V313" i="2"/>
  <c r="AA313" i="2" s="1"/>
  <c r="V314" i="2"/>
  <c r="AC314" i="2" s="1"/>
  <c r="V315" i="2"/>
  <c r="AA315" i="2" s="1"/>
  <c r="V316" i="2"/>
  <c r="AC316" i="2" s="1"/>
  <c r="V317" i="2"/>
  <c r="AA317" i="2" s="1"/>
  <c r="V318" i="2"/>
  <c r="AC318" i="2" s="1"/>
  <c r="V319" i="2"/>
  <c r="AA319" i="2" s="1"/>
  <c r="V320" i="2"/>
  <c r="AC320" i="2" s="1"/>
  <c r="V321" i="2"/>
  <c r="AA321" i="2" s="1"/>
  <c r="V322" i="2"/>
  <c r="AC322" i="2" s="1"/>
  <c r="V323" i="2"/>
  <c r="AA323" i="2" s="1"/>
  <c r="V324" i="2"/>
  <c r="AC324" i="2" s="1"/>
  <c r="V325" i="2"/>
  <c r="AA325" i="2" s="1"/>
  <c r="V326" i="2"/>
  <c r="AC326" i="2" s="1"/>
  <c r="V327" i="2"/>
  <c r="AA327" i="2" s="1"/>
  <c r="V328" i="2"/>
  <c r="AC328" i="2" s="1"/>
  <c r="V329" i="2"/>
  <c r="AA329" i="2" s="1"/>
  <c r="V330" i="2"/>
  <c r="AC330" i="2" s="1"/>
  <c r="V331" i="2"/>
  <c r="AA331" i="2" s="1"/>
  <c r="V332" i="2"/>
  <c r="AC332" i="2" s="1"/>
  <c r="V333" i="2"/>
  <c r="AA333" i="2" s="1"/>
  <c r="V334" i="2"/>
  <c r="AC334" i="2" s="1"/>
  <c r="V335" i="2"/>
  <c r="AA335" i="2" s="1"/>
  <c r="V336" i="2"/>
  <c r="AC336" i="2" s="1"/>
  <c r="V337" i="2"/>
  <c r="AA337" i="2" s="1"/>
  <c r="V338" i="2"/>
  <c r="AC338" i="2" s="1"/>
  <c r="V339" i="2"/>
  <c r="AA339" i="2" s="1"/>
  <c r="V340" i="2"/>
  <c r="AC340" i="2" s="1"/>
  <c r="V341" i="2"/>
  <c r="AA341" i="2" s="1"/>
  <c r="V342" i="2"/>
  <c r="AC342" i="2" s="1"/>
  <c r="V343" i="2"/>
  <c r="AA343" i="2" s="1"/>
  <c r="V344" i="2"/>
  <c r="AC344" i="2" s="1"/>
  <c r="V345" i="2"/>
  <c r="AA345" i="2" s="1"/>
  <c r="V346" i="2"/>
  <c r="AC346" i="2" s="1"/>
  <c r="V347" i="2"/>
  <c r="AA347" i="2" s="1"/>
  <c r="V348" i="2"/>
  <c r="AC348" i="2" s="1"/>
  <c r="V349" i="2"/>
  <c r="AA349" i="2" s="1"/>
  <c r="V350" i="2"/>
  <c r="AC350" i="2" s="1"/>
  <c r="V351" i="2"/>
  <c r="AA351" i="2" s="1"/>
  <c r="V352" i="2"/>
  <c r="AC352" i="2" s="1"/>
  <c r="V353" i="2"/>
  <c r="AA353" i="2" s="1"/>
  <c r="V354" i="2"/>
  <c r="AC354" i="2" s="1"/>
  <c r="V355" i="2"/>
  <c r="AA355" i="2" s="1"/>
  <c r="V356" i="2"/>
  <c r="AC356" i="2" s="1"/>
  <c r="V357" i="2"/>
  <c r="AA357" i="2" s="1"/>
  <c r="V358" i="2"/>
  <c r="AC358" i="2" s="1"/>
  <c r="V359" i="2"/>
  <c r="AA359" i="2" s="1"/>
  <c r="V360" i="2"/>
  <c r="AC360" i="2" s="1"/>
  <c r="V361" i="2"/>
  <c r="AA361" i="2" s="1"/>
  <c r="V362" i="2"/>
  <c r="AC362" i="2" s="1"/>
  <c r="V363" i="2"/>
  <c r="AA363" i="2" s="1"/>
  <c r="V364" i="2"/>
  <c r="AC364" i="2" s="1"/>
  <c r="V365" i="2"/>
  <c r="AA365" i="2" s="1"/>
  <c r="V366" i="2"/>
  <c r="AC366" i="2" s="1"/>
  <c r="V367" i="2"/>
  <c r="AA367" i="2" s="1"/>
  <c r="V368" i="2"/>
  <c r="AC368" i="2" s="1"/>
  <c r="V369" i="2"/>
  <c r="AA369" i="2" s="1"/>
  <c r="V370" i="2"/>
  <c r="AC370" i="2" s="1"/>
  <c r="V371" i="2"/>
  <c r="AA371" i="2" s="1"/>
  <c r="V372" i="2"/>
  <c r="AC372" i="2" s="1"/>
  <c r="V373" i="2"/>
  <c r="AA373" i="2" s="1"/>
  <c r="V374" i="2"/>
  <c r="AC374" i="2" s="1"/>
  <c r="V375" i="2"/>
  <c r="AA375" i="2" s="1"/>
  <c r="V376" i="2"/>
  <c r="AC376" i="2" s="1"/>
  <c r="V377" i="2"/>
  <c r="AA377" i="2" s="1"/>
  <c r="V378" i="2"/>
  <c r="AC378" i="2" s="1"/>
  <c r="V379" i="2"/>
  <c r="AA379" i="2" s="1"/>
  <c r="V380" i="2"/>
  <c r="AC380" i="2" s="1"/>
  <c r="V381" i="2"/>
  <c r="AB381" i="2" s="1"/>
  <c r="V382" i="2"/>
  <c r="AB382" i="2" s="1"/>
  <c r="V383" i="2"/>
  <c r="AB383" i="2" s="1"/>
  <c r="V384" i="2"/>
  <c r="AA384" i="2" s="1"/>
  <c r="V385" i="2"/>
  <c r="AC385" i="2" s="1"/>
  <c r="V386" i="2"/>
  <c r="AA386" i="2" s="1"/>
  <c r="V387" i="2"/>
  <c r="AC387" i="2" s="1"/>
  <c r="V388" i="2"/>
  <c r="AA388" i="2" s="1"/>
  <c r="V389" i="2"/>
  <c r="AC389" i="2" s="1"/>
  <c r="V390" i="2"/>
  <c r="AA390" i="2" s="1"/>
  <c r="V391" i="2"/>
  <c r="AC391" i="2" s="1"/>
  <c r="V392" i="2"/>
  <c r="AA392" i="2" s="1"/>
  <c r="V393" i="2"/>
  <c r="AC393" i="2" s="1"/>
  <c r="V394" i="2"/>
  <c r="AA394" i="2" s="1"/>
  <c r="V395" i="2"/>
  <c r="AC395" i="2" s="1"/>
  <c r="V396" i="2"/>
  <c r="AB396" i="2" s="1"/>
  <c r="V397" i="2"/>
  <c r="AB397" i="2" s="1"/>
  <c r="V398" i="2"/>
  <c r="AB398" i="2" s="1"/>
  <c r="V399" i="2"/>
  <c r="AA399" i="2" s="1"/>
  <c r="V400" i="2"/>
  <c r="AC400" i="2" s="1"/>
  <c r="V401" i="2"/>
  <c r="AA401" i="2" s="1"/>
  <c r="V402" i="2"/>
  <c r="AC402" i="2" s="1"/>
  <c r="V403" i="2"/>
  <c r="AA403" i="2" s="1"/>
  <c r="V404" i="2"/>
  <c r="AC404" i="2" s="1"/>
  <c r="V405" i="2"/>
  <c r="AA405" i="2" s="1"/>
  <c r="V406" i="2"/>
  <c r="AC406" i="2" s="1"/>
  <c r="V407" i="2"/>
  <c r="AA407" i="2" s="1"/>
  <c r="V408" i="2"/>
  <c r="AC408" i="2" s="1"/>
  <c r="V409" i="2"/>
  <c r="AA409" i="2" s="1"/>
  <c r="V410" i="2"/>
  <c r="AC410" i="2" s="1"/>
  <c r="V411" i="2"/>
  <c r="AA411" i="2" s="1"/>
  <c r="V412" i="2"/>
  <c r="AC412" i="2" s="1"/>
  <c r="V413" i="2"/>
  <c r="AA413" i="2" s="1"/>
  <c r="V414" i="2"/>
  <c r="AC414" i="2" s="1"/>
  <c r="V415" i="2"/>
  <c r="AA415" i="2" s="1"/>
  <c r="V416" i="2"/>
  <c r="AC416" i="2" s="1"/>
  <c r="V417" i="2"/>
  <c r="AA417" i="2" s="1"/>
  <c r="V418" i="2"/>
  <c r="AC418" i="2" s="1"/>
  <c r="V419" i="2"/>
  <c r="AB419" i="2" s="1"/>
  <c r="V420" i="2"/>
  <c r="AA420" i="2" s="1"/>
  <c r="V421" i="2"/>
  <c r="AC421" i="2" s="1"/>
  <c r="V422" i="2"/>
  <c r="AB422" i="2" s="1"/>
  <c r="V423" i="2"/>
  <c r="AA423" i="2" s="1"/>
  <c r="V424" i="2"/>
  <c r="AC424" i="2" s="1"/>
  <c r="V425" i="2"/>
  <c r="AB425" i="2" s="1"/>
  <c r="V426" i="2"/>
  <c r="AA426" i="2" s="1"/>
  <c r="V427" i="2"/>
  <c r="AC427" i="2" s="1"/>
  <c r="V428" i="2"/>
  <c r="AA428" i="2" s="1"/>
  <c r="V429" i="2"/>
  <c r="AC429" i="2" s="1"/>
  <c r="V430" i="2"/>
  <c r="AA430" i="2" s="1"/>
  <c r="V431" i="2"/>
  <c r="AC431" i="2" s="1"/>
  <c r="V432" i="2"/>
  <c r="AA432" i="2" s="1"/>
  <c r="V433" i="2"/>
  <c r="AC433" i="2" s="1"/>
  <c r="V434" i="2"/>
  <c r="AA434" i="2" s="1"/>
  <c r="V435" i="2"/>
  <c r="AC435" i="2" s="1"/>
  <c r="V436" i="2"/>
  <c r="AA436" i="2" s="1"/>
  <c r="V437" i="2"/>
  <c r="AC437" i="2" s="1"/>
  <c r="V438" i="2"/>
  <c r="AB438" i="2" s="1"/>
  <c r="V439" i="2"/>
  <c r="AB439" i="2" s="1"/>
  <c r="V440" i="2"/>
  <c r="AB440" i="2" s="1"/>
  <c r="V441" i="2"/>
  <c r="AA441" i="2" s="1"/>
  <c r="V442" i="2"/>
  <c r="AC442" i="2" s="1"/>
  <c r="V443" i="2"/>
  <c r="AA443" i="2" s="1"/>
  <c r="V444" i="2"/>
  <c r="AC444" i="2" s="1"/>
  <c r="V445" i="2"/>
  <c r="AA445" i="2" s="1"/>
  <c r="V446" i="2"/>
  <c r="AC446" i="2" s="1"/>
  <c r="V447" i="2"/>
  <c r="AA447" i="2" s="1"/>
  <c r="V448" i="2"/>
  <c r="AC448" i="2" s="1"/>
  <c r="V449" i="2"/>
  <c r="AA449" i="2" s="1"/>
  <c r="V450" i="2"/>
  <c r="AC450" i="2" s="1"/>
  <c r="V451" i="2"/>
  <c r="AA451" i="2" s="1"/>
  <c r="V452" i="2"/>
  <c r="AC452" i="2" s="1"/>
  <c r="V453" i="2"/>
  <c r="AA453" i="2" s="1"/>
  <c r="V454" i="2"/>
  <c r="AC454" i="2" s="1"/>
  <c r="V455" i="2"/>
  <c r="AA455" i="2" s="1"/>
  <c r="V456" i="2"/>
  <c r="AC456" i="2" s="1"/>
  <c r="V457" i="2"/>
  <c r="AA457" i="2" s="1"/>
  <c r="V458" i="2"/>
  <c r="AC458" i="2" s="1"/>
  <c r="V459" i="2"/>
  <c r="AA459" i="2" s="1"/>
  <c r="V460" i="2"/>
  <c r="AC460" i="2" s="1"/>
  <c r="V461" i="2"/>
  <c r="AA461" i="2" s="1"/>
  <c r="V462" i="2"/>
  <c r="AC462" i="2" s="1"/>
  <c r="V463" i="2"/>
  <c r="AA463" i="2" s="1"/>
  <c r="V464" i="2"/>
  <c r="AC464" i="2" s="1"/>
  <c r="V465" i="2"/>
  <c r="AA465" i="2" s="1"/>
  <c r="V466" i="2"/>
  <c r="AC466" i="2" s="1"/>
  <c r="V467" i="2"/>
  <c r="AB467" i="2" s="1"/>
  <c r="V468" i="2"/>
  <c r="AA468" i="2" s="1"/>
  <c r="V469" i="2"/>
  <c r="AC469" i="2" s="1"/>
  <c r="V470" i="2"/>
  <c r="AB470" i="2" s="1"/>
  <c r="V471" i="2"/>
  <c r="AA471" i="2" s="1"/>
  <c r="V472" i="2"/>
  <c r="AC472" i="2" s="1"/>
  <c r="V473" i="2"/>
  <c r="AB473" i="2" s="1"/>
  <c r="V474" i="2"/>
  <c r="AA474" i="2" s="1"/>
  <c r="V475" i="2"/>
  <c r="AC475" i="2" s="1"/>
  <c r="V476" i="2"/>
  <c r="AA476" i="2" s="1"/>
  <c r="V477" i="2"/>
  <c r="AC477" i="2" s="1"/>
  <c r="V478" i="2"/>
  <c r="AA478" i="2" s="1"/>
  <c r="V479" i="2"/>
  <c r="AC479" i="2" s="1"/>
  <c r="V480" i="2"/>
  <c r="AA480" i="2" s="1"/>
  <c r="V481" i="2"/>
  <c r="AC481" i="2" s="1"/>
  <c r="V482" i="2"/>
  <c r="AA482" i="2" s="1"/>
  <c r="V483" i="2"/>
  <c r="AC483" i="2" s="1"/>
  <c r="V484" i="2"/>
  <c r="AA484" i="2" s="1"/>
  <c r="V485" i="2"/>
  <c r="AC485" i="2" s="1"/>
  <c r="V486" i="2"/>
  <c r="AA486" i="2" s="1"/>
  <c r="V487" i="2"/>
  <c r="AC487" i="2" s="1"/>
  <c r="V488" i="2"/>
  <c r="AA488" i="2" s="1"/>
  <c r="V489" i="2"/>
  <c r="AC489" i="2" s="1"/>
  <c r="V490" i="2"/>
  <c r="AA490" i="2" s="1"/>
  <c r="V491" i="2"/>
  <c r="AC491" i="2" s="1"/>
  <c r="V492" i="2"/>
  <c r="AA492" i="2" s="1"/>
  <c r="V493" i="2"/>
  <c r="AC493" i="2" s="1"/>
  <c r="V494" i="2"/>
  <c r="AA494" i="2" s="1"/>
  <c r="V495" i="2"/>
  <c r="AC495" i="2" s="1"/>
  <c r="V496" i="2"/>
  <c r="AA496" i="2" s="1"/>
  <c r="V497" i="2"/>
  <c r="AC497" i="2" s="1"/>
  <c r="V498" i="2"/>
  <c r="AA498" i="2" s="1"/>
  <c r="V499" i="2"/>
  <c r="AC499" i="2" s="1"/>
  <c r="V500" i="2"/>
  <c r="AA500" i="2" s="1"/>
  <c r="V501" i="2"/>
  <c r="AC501" i="2" s="1"/>
  <c r="V502" i="2"/>
  <c r="AA502" i="2" s="1"/>
  <c r="V503" i="2"/>
  <c r="AC503" i="2" s="1"/>
  <c r="V504" i="2"/>
  <c r="AC504" i="2" s="1"/>
  <c r="V505" i="2"/>
  <c r="AA505" i="2" s="1"/>
  <c r="V506" i="2"/>
  <c r="AC506" i="2" s="1"/>
  <c r="V507" i="2"/>
  <c r="AA507" i="2" s="1"/>
  <c r="V508" i="2"/>
  <c r="AC508" i="2" s="1"/>
  <c r="V509" i="2"/>
  <c r="AA509" i="2" s="1"/>
  <c r="V510" i="2"/>
  <c r="AC510" i="2" s="1"/>
  <c r="V511" i="2"/>
  <c r="AA511" i="2" s="1"/>
  <c r="V512" i="2"/>
  <c r="AC512" i="2" s="1"/>
  <c r="V513" i="2"/>
  <c r="AA513" i="2" s="1"/>
  <c r="V514" i="2"/>
  <c r="AC514" i="2" s="1"/>
  <c r="V515" i="2"/>
  <c r="AA515" i="2" s="1"/>
  <c r="V516" i="2"/>
  <c r="AC516" i="2" s="1"/>
  <c r="V517" i="2"/>
  <c r="AA517" i="2" s="1"/>
  <c r="V518" i="2"/>
  <c r="AC518" i="2" s="1"/>
  <c r="V519" i="2"/>
  <c r="AA519" i="2" s="1"/>
  <c r="V520" i="2"/>
  <c r="AC520" i="2" s="1"/>
  <c r="V521" i="2"/>
  <c r="AA521" i="2" s="1"/>
  <c r="V522" i="2"/>
  <c r="AC522" i="2" s="1"/>
  <c r="V523" i="2"/>
  <c r="AA523" i="2" s="1"/>
  <c r="V524" i="2"/>
  <c r="AC524" i="2" s="1"/>
  <c r="V525" i="2"/>
  <c r="AB525" i="2" s="1"/>
  <c r="V526" i="2"/>
  <c r="AA526" i="2" s="1"/>
  <c r="V527" i="2"/>
  <c r="AC527" i="2" s="1"/>
  <c r="V528" i="2"/>
  <c r="AB528" i="2" s="1"/>
  <c r="V529" i="2"/>
  <c r="AA529" i="2" s="1"/>
  <c r="V530" i="2"/>
  <c r="AC530" i="2" s="1"/>
  <c r="V531" i="2"/>
  <c r="AB531" i="2" s="1"/>
  <c r="V532" i="2"/>
  <c r="AA532" i="2" s="1"/>
  <c r="V533" i="2"/>
  <c r="AC533" i="2" s="1"/>
  <c r="V534" i="2"/>
  <c r="AA534" i="2" s="1"/>
  <c r="V535" i="2"/>
  <c r="AC535" i="2" s="1"/>
  <c r="V536" i="2"/>
  <c r="AA536" i="2" s="1"/>
  <c r="V537" i="2"/>
  <c r="AC537" i="2" s="1"/>
  <c r="V538" i="2"/>
  <c r="AA538" i="2" s="1"/>
  <c r="V539" i="2"/>
  <c r="AC539" i="2" s="1"/>
  <c r="V540" i="2"/>
  <c r="AA540" i="2" s="1"/>
  <c r="V541" i="2"/>
  <c r="AC541" i="2" s="1"/>
  <c r="V542" i="2"/>
  <c r="AA542" i="2" s="1"/>
  <c r="V543" i="2"/>
  <c r="AC543" i="2" s="1"/>
  <c r="V544" i="2"/>
  <c r="AA544" i="2" s="1"/>
  <c r="V545" i="2"/>
  <c r="AC545" i="2" s="1"/>
  <c r="V546" i="2"/>
  <c r="AA546" i="2" s="1"/>
  <c r="V547" i="2"/>
  <c r="AC547" i="2" s="1"/>
  <c r="V548" i="2"/>
  <c r="AA548" i="2" s="1"/>
  <c r="V549" i="2"/>
  <c r="AC549" i="2" s="1"/>
  <c r="V550" i="2"/>
  <c r="AA550" i="2" s="1"/>
  <c r="V551" i="2"/>
  <c r="AC551" i="2" s="1"/>
  <c r="V552" i="2"/>
  <c r="AB552" i="2" s="1"/>
  <c r="V553" i="2"/>
  <c r="AA553" i="2" s="1"/>
  <c r="V554" i="2"/>
  <c r="AC554" i="2" s="1"/>
  <c r="V555" i="2"/>
  <c r="AB555" i="2" s="1"/>
  <c r="V556" i="2"/>
  <c r="AA556" i="2" s="1"/>
  <c r="V557" i="2"/>
  <c r="AC557" i="2" s="1"/>
  <c r="V558" i="2"/>
  <c r="AB558" i="2" s="1"/>
  <c r="V559" i="2"/>
  <c r="AB559" i="2" s="1"/>
  <c r="V560" i="2"/>
  <c r="AC560" i="2" s="1"/>
  <c r="V561" i="2"/>
  <c r="AB561" i="2" s="1"/>
  <c r="V562" i="2"/>
  <c r="AC562" i="2" s="1"/>
  <c r="V563" i="2"/>
  <c r="AB563" i="2" s="1"/>
  <c r="V564" i="2"/>
  <c r="AC564" i="2" s="1"/>
  <c r="V565" i="2"/>
  <c r="AA565" i="2" s="1"/>
  <c r="V566" i="2"/>
  <c r="AC566" i="2" s="1"/>
  <c r="V567" i="2"/>
  <c r="AA567" i="2" s="1"/>
  <c r="V568" i="2"/>
  <c r="AC568" i="2" s="1"/>
  <c r="V569" i="2"/>
  <c r="AA569" i="2" s="1"/>
  <c r="V570" i="2"/>
  <c r="AC570" i="2" s="1"/>
  <c r="V571" i="2"/>
  <c r="AA571" i="2" s="1"/>
  <c r="V572" i="2"/>
  <c r="AC572" i="2" s="1"/>
  <c r="V573" i="2"/>
  <c r="AA573" i="2" s="1"/>
  <c r="V574" i="2"/>
  <c r="AC574" i="2" s="1"/>
  <c r="V575" i="2"/>
  <c r="AA575" i="2" s="1"/>
  <c r="V576" i="2"/>
  <c r="AC576" i="2" s="1"/>
  <c r="V577" i="2"/>
  <c r="AA577" i="2" s="1"/>
  <c r="V578" i="2"/>
  <c r="AC578" i="2" s="1"/>
  <c r="V579" i="2"/>
  <c r="AA579" i="2" s="1"/>
  <c r="V580" i="2"/>
  <c r="AC580" i="2" s="1"/>
  <c r="V581" i="2"/>
  <c r="AA581" i="2" s="1"/>
  <c r="V582" i="2"/>
  <c r="AC582" i="2" s="1"/>
  <c r="V583" i="2"/>
  <c r="AA583" i="2" s="1"/>
  <c r="V584" i="2"/>
  <c r="AC584" i="2" s="1"/>
  <c r="V585" i="2"/>
  <c r="AA585" i="2" s="1"/>
  <c r="V586" i="2"/>
  <c r="AC586" i="2" s="1"/>
  <c r="V587" i="2"/>
  <c r="AA587" i="2" s="1"/>
  <c r="V588" i="2"/>
  <c r="AC588" i="2" s="1"/>
  <c r="V589" i="2"/>
  <c r="AA589" i="2" s="1"/>
  <c r="V590" i="2"/>
  <c r="AC590" i="2" s="1"/>
  <c r="V591" i="2"/>
  <c r="AA591" i="2" s="1"/>
  <c r="V592" i="2"/>
  <c r="AC592" i="2" s="1"/>
  <c r="V593" i="2"/>
  <c r="AA593" i="2" s="1"/>
  <c r="V594" i="2"/>
  <c r="AC594" i="2" s="1"/>
  <c r="V595" i="2"/>
  <c r="AA595" i="2" s="1"/>
  <c r="V596" i="2"/>
  <c r="AC596" i="2" s="1"/>
  <c r="V597" i="2"/>
  <c r="AA597" i="2" s="1"/>
  <c r="V598" i="2"/>
  <c r="AC598" i="2" s="1"/>
  <c r="V599" i="2"/>
  <c r="AA599" i="2" s="1"/>
  <c r="V600" i="2"/>
  <c r="AC600" i="2" s="1"/>
  <c r="V601" i="2"/>
  <c r="AA601" i="2" s="1"/>
  <c r="V602" i="2"/>
  <c r="AC602" i="2" s="1"/>
  <c r="V603" i="2"/>
  <c r="AA603" i="2" s="1"/>
  <c r="V604" i="2"/>
  <c r="AC604" i="2" s="1"/>
  <c r="V605" i="2"/>
  <c r="AA605" i="2" s="1"/>
  <c r="V606" i="2"/>
  <c r="AC606" i="2" s="1"/>
  <c r="V607" i="2"/>
  <c r="AA607" i="2" s="1"/>
  <c r="V608" i="2"/>
  <c r="AC608" i="2" s="1"/>
  <c r="V609" i="2"/>
  <c r="AA609" i="2" s="1"/>
  <c r="V610" i="2"/>
  <c r="AC610" i="2" s="1"/>
  <c r="V611" i="2"/>
  <c r="AA611" i="2" s="1"/>
  <c r="V612" i="2"/>
  <c r="AC612" i="2" s="1"/>
  <c r="V613" i="2"/>
  <c r="AA613" i="2" s="1"/>
  <c r="V614" i="2"/>
  <c r="AC614" i="2" s="1"/>
  <c r="V615" i="2"/>
  <c r="AA615" i="2" s="1"/>
  <c r="V616" i="2"/>
  <c r="AC616" i="2" s="1"/>
  <c r="V617" i="2"/>
  <c r="AA617" i="2" s="1"/>
  <c r="V618" i="2"/>
  <c r="AC618" i="2" s="1"/>
  <c r="V619" i="2"/>
  <c r="AA619" i="2" s="1"/>
  <c r="V620" i="2"/>
  <c r="AC620" i="2" s="1"/>
  <c r="V621" i="2"/>
  <c r="AA621" i="2" s="1"/>
  <c r="V622" i="2"/>
  <c r="AC622" i="2" s="1"/>
  <c r="V623" i="2"/>
  <c r="AA623" i="2" s="1"/>
  <c r="V624" i="2"/>
  <c r="AC624" i="2" s="1"/>
  <c r="V625" i="2"/>
  <c r="AA625" i="2" s="1"/>
  <c r="V626" i="2"/>
  <c r="AC626" i="2" s="1"/>
  <c r="V627" i="2"/>
  <c r="AA627" i="2" s="1"/>
  <c r="V628" i="2"/>
  <c r="AC628" i="2" s="1"/>
  <c r="V629" i="2"/>
  <c r="AA629" i="2" s="1"/>
  <c r="V630" i="2"/>
  <c r="AC630" i="2" s="1"/>
  <c r="V631" i="2"/>
  <c r="AC631" i="2" s="1"/>
  <c r="V632" i="2"/>
  <c r="AA632" i="2" s="1"/>
  <c r="V633" i="2"/>
  <c r="AC633" i="2" s="1"/>
  <c r="V634" i="2"/>
  <c r="AA634" i="2" s="1"/>
  <c r="V635" i="2"/>
  <c r="AC635" i="2" s="1"/>
  <c r="V636" i="2"/>
  <c r="AA636" i="2" s="1"/>
  <c r="V637" i="2"/>
  <c r="AC637" i="2" s="1"/>
  <c r="V638" i="2"/>
  <c r="AA638" i="2" s="1"/>
  <c r="V639" i="2"/>
  <c r="AC639" i="2" s="1"/>
  <c r="V640" i="2"/>
  <c r="AA640" i="2" s="1"/>
  <c r="V641" i="2"/>
  <c r="AC641" i="2" s="1"/>
  <c r="V642" i="2"/>
  <c r="AB642" i="2" s="1"/>
  <c r="V643" i="2"/>
  <c r="AA643" i="2" s="1"/>
  <c r="V644" i="2"/>
  <c r="AB644" i="2" s="1"/>
  <c r="V645" i="2"/>
  <c r="AB645" i="2" s="1"/>
  <c r="V646" i="2"/>
  <c r="AA646" i="2" s="1"/>
  <c r="V647" i="2"/>
  <c r="AC647" i="2" s="1"/>
  <c r="V648" i="2"/>
  <c r="AA648" i="2" s="1"/>
  <c r="V649" i="2"/>
  <c r="AC649" i="2" s="1"/>
  <c r="V650" i="2"/>
  <c r="AA650" i="2" s="1"/>
  <c r="V651" i="2"/>
  <c r="AC651" i="2" s="1"/>
  <c r="V652" i="2"/>
  <c r="AA652" i="2" s="1"/>
  <c r="V653" i="2"/>
  <c r="AC653" i="2" s="1"/>
  <c r="V654" i="2"/>
  <c r="AA654" i="2" s="1"/>
  <c r="V655" i="2"/>
  <c r="AC655" i="2" s="1"/>
  <c r="V656" i="2"/>
  <c r="AA656" i="2" s="1"/>
  <c r="V657" i="2"/>
  <c r="AC657" i="2" s="1"/>
  <c r="V658" i="2"/>
  <c r="AA658" i="2" s="1"/>
  <c r="V659" i="2"/>
  <c r="AC659" i="2" s="1"/>
  <c r="V660" i="2"/>
  <c r="AA660" i="2" s="1"/>
  <c r="V661" i="2"/>
  <c r="AC661" i="2" s="1"/>
  <c r="V662" i="2"/>
  <c r="AA662" i="2" s="1"/>
  <c r="V663" i="2"/>
  <c r="AC663" i="2" s="1"/>
  <c r="V664" i="2"/>
  <c r="AB664" i="2" s="1"/>
  <c r="V665" i="2"/>
  <c r="AB665" i="2" s="1"/>
  <c r="V666" i="2"/>
  <c r="AB666" i="2" s="1"/>
  <c r="V667" i="2"/>
  <c r="AA667" i="2" s="1"/>
  <c r="V668" i="2"/>
  <c r="AC668" i="2" s="1"/>
  <c r="V669" i="2"/>
  <c r="AA669" i="2" s="1"/>
  <c r="V670" i="2"/>
  <c r="AC670" i="2" s="1"/>
  <c r="V671" i="2"/>
  <c r="AA671" i="2" s="1"/>
  <c r="V672" i="2"/>
  <c r="AC672" i="2" s="1"/>
  <c r="V673" i="2"/>
  <c r="AA673" i="2" s="1"/>
  <c r="V674" i="2"/>
  <c r="AC674" i="2" s="1"/>
  <c r="V675" i="2"/>
  <c r="AA675" i="2" s="1"/>
  <c r="V676" i="2"/>
  <c r="AC676" i="2" s="1"/>
  <c r="V677" i="2"/>
  <c r="AA677" i="2" s="1"/>
  <c r="V678" i="2"/>
  <c r="AC678" i="2" s="1"/>
  <c r="V679" i="2"/>
  <c r="AA679" i="2" s="1"/>
  <c r="V680" i="2"/>
  <c r="AC680" i="2" s="1"/>
  <c r="V681" i="2"/>
  <c r="AA681" i="2" s="1"/>
  <c r="V682" i="2"/>
  <c r="AC682" i="2" s="1"/>
  <c r="V683" i="2"/>
  <c r="AA683" i="2" s="1"/>
  <c r="V684" i="2"/>
  <c r="AC684" i="2" s="1"/>
  <c r="V685" i="2"/>
  <c r="AA685" i="2" s="1"/>
  <c r="V686" i="2"/>
  <c r="AC686" i="2" s="1"/>
  <c r="V687" i="2"/>
  <c r="AA687" i="2" s="1"/>
  <c r="V688" i="2"/>
  <c r="AC688" i="2" s="1"/>
  <c r="V689" i="2"/>
  <c r="AA689" i="2" s="1"/>
  <c r="V690" i="2"/>
  <c r="AC690" i="2" s="1"/>
  <c r="V691" i="2"/>
  <c r="AA691" i="2" s="1"/>
  <c r="V692" i="2"/>
  <c r="AC692" i="2" s="1"/>
  <c r="V693" i="2"/>
  <c r="AA693" i="2" s="1"/>
  <c r="V694" i="2"/>
  <c r="AC694" i="2" s="1"/>
  <c r="V695" i="2"/>
  <c r="AA695" i="2" s="1"/>
  <c r="V696" i="2"/>
  <c r="AC696" i="2" s="1"/>
  <c r="V697" i="2"/>
  <c r="AB697" i="2" s="1"/>
  <c r="V698" i="2"/>
  <c r="AB698" i="2" s="1"/>
  <c r="V699" i="2"/>
  <c r="AB699" i="2" s="1"/>
  <c r="V700" i="2"/>
  <c r="AB700" i="2" s="1"/>
  <c r="V701" i="2"/>
  <c r="AB701" i="2" s="1"/>
  <c r="V702" i="2"/>
  <c r="AB702" i="2" s="1"/>
  <c r="V703" i="2"/>
  <c r="AB703" i="2" s="1"/>
  <c r="V704" i="2"/>
  <c r="AB704" i="2" s="1"/>
  <c r="V705" i="2"/>
  <c r="AC705" i="2" s="1"/>
  <c r="V706" i="2"/>
  <c r="AB706" i="2" s="1"/>
  <c r="V707" i="2"/>
  <c r="AC707" i="2" s="1"/>
  <c r="V708" i="2"/>
  <c r="AB708" i="2" s="1"/>
  <c r="V709" i="2"/>
  <c r="AC709" i="2" s="1"/>
  <c r="V710" i="2"/>
  <c r="AB710" i="2" s="1"/>
  <c r="V711" i="2"/>
  <c r="AB711" i="2" s="1"/>
  <c r="V712" i="2"/>
  <c r="AB712" i="2" s="1"/>
  <c r="V713" i="2"/>
  <c r="AA713" i="2" s="1"/>
  <c r="V714" i="2"/>
  <c r="AC714" i="2" s="1"/>
  <c r="V715" i="2"/>
  <c r="AA715" i="2" s="1"/>
  <c r="V716" i="2"/>
  <c r="AC716" i="2" s="1"/>
  <c r="V717" i="2"/>
  <c r="AA717" i="2" s="1"/>
  <c r="V718" i="2"/>
  <c r="AC718" i="2" s="1"/>
  <c r="V719" i="2"/>
  <c r="AA719" i="2" s="1"/>
  <c r="V720" i="2"/>
  <c r="AC720" i="2" s="1"/>
  <c r="V721" i="2"/>
  <c r="AA721" i="2" s="1"/>
  <c r="V722" i="2"/>
  <c r="AC722" i="2" s="1"/>
  <c r="V723" i="2"/>
  <c r="AA723" i="2" s="1"/>
  <c r="V724" i="2"/>
  <c r="AC724" i="2" s="1"/>
  <c r="V725" i="2"/>
  <c r="AA725" i="2" s="1"/>
  <c r="V726" i="2"/>
  <c r="AC726" i="2" s="1"/>
  <c r="V727" i="2"/>
  <c r="AA727" i="2" s="1"/>
  <c r="V728" i="2"/>
  <c r="AC728" i="2" s="1"/>
  <c r="V729" i="2"/>
  <c r="AA729" i="2" s="1"/>
  <c r="V730" i="2"/>
  <c r="AC730" i="2" s="1"/>
  <c r="V731" i="2"/>
  <c r="AA731" i="2" s="1"/>
  <c r="V732" i="2"/>
  <c r="AC732" i="2" s="1"/>
  <c r="V733" i="2"/>
  <c r="AA733" i="2" s="1"/>
  <c r="V734" i="2"/>
  <c r="AC734" i="2" s="1"/>
  <c r="V735" i="2"/>
  <c r="AA735" i="2" s="1"/>
  <c r="V736" i="2"/>
  <c r="AC736" i="2" s="1"/>
  <c r="V737" i="2"/>
  <c r="AA737" i="2" s="1"/>
  <c r="V738" i="2"/>
  <c r="AC738" i="2" s="1"/>
  <c r="V739" i="2"/>
  <c r="AA739" i="2" s="1"/>
  <c r="V740" i="2"/>
  <c r="AC740" i="2" s="1"/>
  <c r="V741" i="2"/>
  <c r="AA741" i="2" s="1"/>
  <c r="V742" i="2"/>
  <c r="AC742" i="2" s="1"/>
  <c r="V743" i="2"/>
  <c r="AA743" i="2" s="1"/>
  <c r="V744" i="2"/>
  <c r="AC744" i="2" s="1"/>
  <c r="V745" i="2"/>
  <c r="AB745" i="2" s="1"/>
  <c r="V746" i="2"/>
  <c r="AA746" i="2" s="1"/>
  <c r="V747" i="2"/>
  <c r="AC747" i="2" s="1"/>
  <c r="V748" i="2"/>
  <c r="AB748" i="2" s="1"/>
  <c r="V749" i="2"/>
  <c r="AA749" i="2" s="1"/>
  <c r="V750" i="2"/>
  <c r="AC750" i="2" s="1"/>
  <c r="V751" i="2"/>
  <c r="AB751" i="2" s="1"/>
  <c r="V752" i="2"/>
  <c r="AA752" i="2" s="1"/>
  <c r="V753" i="2"/>
  <c r="AC753" i="2" s="1"/>
  <c r="V754" i="2"/>
  <c r="AA754" i="2" s="1"/>
  <c r="V755" i="2"/>
  <c r="AC755" i="2" s="1"/>
  <c r="V756" i="2"/>
  <c r="AA756" i="2" s="1"/>
  <c r="V757" i="2"/>
  <c r="AC757" i="2" s="1"/>
  <c r="V758" i="2"/>
  <c r="AA758" i="2" s="1"/>
  <c r="V759" i="2"/>
  <c r="AC759" i="2" s="1"/>
  <c r="V760" i="2"/>
  <c r="AA760" i="2" s="1"/>
  <c r="V761" i="2"/>
  <c r="AC761" i="2" s="1"/>
  <c r="V762" i="2"/>
  <c r="AA762" i="2" s="1"/>
  <c r="V763" i="2"/>
  <c r="AC763" i="2" s="1"/>
  <c r="V764" i="2"/>
  <c r="AA764" i="2" s="1"/>
  <c r="V765" i="2"/>
  <c r="AC765" i="2" s="1"/>
  <c r="V766" i="2"/>
  <c r="AA766" i="2" s="1"/>
  <c r="V767" i="2"/>
  <c r="AC767" i="2" s="1"/>
  <c r="V768" i="2"/>
  <c r="AA768" i="2" s="1"/>
  <c r="V769" i="2"/>
  <c r="AC769" i="2" s="1"/>
  <c r="V770" i="2"/>
  <c r="AA770" i="2" s="1"/>
  <c r="V771" i="2"/>
  <c r="AC771" i="2" s="1"/>
  <c r="V772" i="2"/>
  <c r="AA772" i="2" s="1"/>
  <c r="V773" i="2"/>
  <c r="AC773" i="2" s="1"/>
  <c r="V774" i="2"/>
  <c r="AA774" i="2" s="1"/>
  <c r="V775" i="2"/>
  <c r="AC775" i="2" s="1"/>
  <c r="V776" i="2"/>
  <c r="AA776" i="2" s="1"/>
  <c r="V777" i="2"/>
  <c r="AC777" i="2" s="1"/>
  <c r="V778" i="2"/>
  <c r="AA778" i="2" s="1"/>
  <c r="V779" i="2"/>
  <c r="AC779" i="2" s="1"/>
  <c r="V780" i="2"/>
  <c r="AA780" i="2" s="1"/>
  <c r="V781" i="2"/>
  <c r="AC781" i="2" s="1"/>
  <c r="V782" i="2"/>
  <c r="AA782" i="2" s="1"/>
  <c r="V783" i="2"/>
  <c r="AC783" i="2" s="1"/>
  <c r="V784" i="2"/>
  <c r="AA784" i="2" s="1"/>
  <c r="V785" i="2"/>
  <c r="AC785" i="2" s="1"/>
  <c r="V786" i="2"/>
  <c r="AA786" i="2" s="1"/>
  <c r="V787" i="2"/>
  <c r="AC787" i="2" s="1"/>
  <c r="V788" i="2"/>
  <c r="AA788" i="2" s="1"/>
  <c r="V789" i="2"/>
  <c r="AC789" i="2" s="1"/>
  <c r="V790" i="2"/>
  <c r="AA790" i="2" s="1"/>
  <c r="V791" i="2"/>
  <c r="AC791" i="2" s="1"/>
  <c r="V792" i="2"/>
  <c r="AA792" i="2" s="1"/>
  <c r="V793" i="2"/>
  <c r="AC793" i="2" s="1"/>
  <c r="V794" i="2"/>
  <c r="AA794" i="2" s="1"/>
  <c r="V795" i="2"/>
  <c r="AC795" i="2" s="1"/>
  <c r="V796" i="2"/>
  <c r="AA796" i="2" s="1"/>
  <c r="V797" i="2"/>
  <c r="AC797" i="2" s="1"/>
  <c r="V798" i="2"/>
  <c r="AA798" i="2" s="1"/>
  <c r="V799" i="2"/>
  <c r="AC799" i="2" s="1"/>
  <c r="V800" i="2"/>
  <c r="AA800" i="2" s="1"/>
  <c r="V801" i="2"/>
  <c r="AA801" i="2" s="1"/>
  <c r="V802" i="2"/>
  <c r="AA802" i="2" s="1"/>
  <c r="V803" i="2"/>
  <c r="AA803" i="2" s="1"/>
  <c r="V804" i="2"/>
  <c r="AC804" i="2" s="1"/>
  <c r="V805" i="2"/>
  <c r="AA805" i="2" s="1"/>
  <c r="V806" i="2"/>
  <c r="AC806" i="2" s="1"/>
  <c r="V807" i="2"/>
  <c r="AA807" i="2" s="1"/>
  <c r="V808" i="2"/>
  <c r="AC808" i="2" s="1"/>
  <c r="V809" i="2"/>
  <c r="AA809" i="2" s="1"/>
  <c r="V810" i="2"/>
  <c r="AC810" i="2" s="1"/>
  <c r="V811" i="2"/>
  <c r="AA811" i="2" s="1"/>
  <c r="V812" i="2"/>
  <c r="AC812" i="2" s="1"/>
  <c r="V813" i="2"/>
  <c r="AA813" i="2" s="1"/>
  <c r="V814" i="2"/>
  <c r="AC814" i="2" s="1"/>
  <c r="V815" i="2"/>
  <c r="AA815" i="2" s="1"/>
  <c r="V816" i="2"/>
  <c r="AC816" i="2" s="1"/>
  <c r="V817" i="2"/>
  <c r="AA817" i="2" s="1"/>
  <c r="V818" i="2"/>
  <c r="AC818" i="2" s="1"/>
  <c r="V819" i="2"/>
  <c r="AA819" i="2" s="1"/>
  <c r="V820" i="2"/>
  <c r="AC820" i="2" s="1"/>
  <c r="V821" i="2"/>
  <c r="AA821" i="2" s="1"/>
  <c r="V822" i="2"/>
  <c r="AC822" i="2" s="1"/>
  <c r="V823" i="2"/>
  <c r="AA823" i="2" s="1"/>
  <c r="V824" i="2"/>
  <c r="AC824" i="2" s="1"/>
  <c r="V825" i="2"/>
  <c r="AA825" i="2" s="1"/>
  <c r="V826" i="2"/>
  <c r="AC826" i="2" s="1"/>
  <c r="V827" i="2"/>
  <c r="AA827" i="2" s="1"/>
  <c r="V828" i="2"/>
  <c r="AC828" i="2" s="1"/>
  <c r="V829" i="2"/>
  <c r="AA829" i="2" s="1"/>
  <c r="V830" i="2"/>
  <c r="AC830" i="2" s="1"/>
  <c r="V831" i="2"/>
  <c r="AA831" i="2" s="1"/>
  <c r="V832" i="2"/>
  <c r="AC832" i="2" s="1"/>
  <c r="V833" i="2"/>
  <c r="AB833" i="2" s="1"/>
  <c r="V834" i="2"/>
  <c r="AB834" i="2" s="1"/>
  <c r="V835" i="2"/>
  <c r="AB835" i="2" s="1"/>
  <c r="V836" i="2"/>
  <c r="AB836" i="2" s="1"/>
  <c r="V837" i="2"/>
  <c r="AB837" i="2" s="1"/>
  <c r="V838" i="2"/>
  <c r="AB838" i="2" s="1"/>
  <c r="V839" i="2"/>
  <c r="AA839" i="2" s="1"/>
  <c r="V840" i="2"/>
  <c r="AC840" i="2" s="1"/>
  <c r="V841" i="2"/>
  <c r="AA841" i="2" s="1"/>
  <c r="V842" i="2"/>
  <c r="AC842" i="2" s="1"/>
  <c r="V843" i="2"/>
  <c r="AA843" i="2" s="1"/>
  <c r="V844" i="2"/>
  <c r="AC844" i="2" s="1"/>
  <c r="V845" i="2"/>
  <c r="AA845" i="2" s="1"/>
  <c r="V846" i="2"/>
  <c r="AC846" i="2" s="1"/>
  <c r="V847" i="2"/>
  <c r="AA847" i="2" s="1"/>
  <c r="V848" i="2"/>
  <c r="AC848" i="2" s="1"/>
  <c r="V849" i="2"/>
  <c r="AA849" i="2" s="1"/>
  <c r="V850" i="2"/>
  <c r="AC850" i="2" s="1"/>
  <c r="V851" i="2"/>
  <c r="AA851" i="2" s="1"/>
  <c r="V852" i="2"/>
  <c r="AC852" i="2" s="1"/>
  <c r="V853" i="2"/>
  <c r="AA853" i="2" s="1"/>
  <c r="V854" i="2"/>
  <c r="AC854" i="2" s="1"/>
  <c r="V855" i="2"/>
  <c r="AA855" i="2" s="1"/>
  <c r="V856" i="2"/>
  <c r="AC856" i="2" s="1"/>
  <c r="V857" i="2"/>
  <c r="AA857" i="2" s="1"/>
  <c r="V858" i="2"/>
  <c r="AC858" i="2" s="1"/>
  <c r="V859" i="2"/>
  <c r="AA859" i="2" s="1"/>
  <c r="V860" i="2"/>
  <c r="AC860" i="2" s="1"/>
  <c r="V861" i="2"/>
  <c r="AA861" i="2" s="1"/>
  <c r="V862" i="2"/>
  <c r="AC862" i="2" s="1"/>
  <c r="V863" i="2"/>
  <c r="AA863" i="2" s="1"/>
  <c r="V864" i="2"/>
  <c r="AC864" i="2" s="1"/>
  <c r="V865" i="2"/>
  <c r="AA865" i="2" s="1"/>
  <c r="V866" i="2"/>
  <c r="AC866" i="2" s="1"/>
  <c r="V867" i="2"/>
  <c r="AA867" i="2" s="1"/>
  <c r="V868" i="2"/>
  <c r="AC868" i="2" s="1"/>
  <c r="V869" i="2"/>
  <c r="AA869" i="2" s="1"/>
  <c r="V870" i="2"/>
  <c r="AC870" i="2" s="1"/>
  <c r="V871" i="2"/>
  <c r="AA871" i="2" s="1"/>
  <c r="V872" i="2"/>
  <c r="AC872" i="2" s="1"/>
  <c r="V873" i="2"/>
  <c r="AA873" i="2" s="1"/>
  <c r="V874" i="2"/>
  <c r="AC874" i="2" s="1"/>
  <c r="V875" i="2"/>
  <c r="AA875" i="2" s="1"/>
  <c r="V876" i="2"/>
  <c r="AC876" i="2" s="1"/>
  <c r="V877" i="2"/>
  <c r="AA877" i="2" s="1"/>
  <c r="V878" i="2"/>
  <c r="AC878" i="2" s="1"/>
  <c r="V879" i="2"/>
  <c r="AA879" i="2" s="1"/>
  <c r="V880" i="2"/>
  <c r="AC880" i="2" s="1"/>
  <c r="V881" i="2"/>
  <c r="AA881" i="2" s="1"/>
  <c r="V882" i="2"/>
  <c r="AC882" i="2" s="1"/>
  <c r="V883" i="2"/>
  <c r="AA883" i="2" s="1"/>
  <c r="V884" i="2"/>
  <c r="AC884" i="2" s="1"/>
  <c r="V885" i="2"/>
  <c r="AA885" i="2" s="1"/>
  <c r="V886" i="2"/>
  <c r="AC886" i="2" s="1"/>
  <c r="V887" i="2"/>
  <c r="AA887" i="2" s="1"/>
  <c r="V888" i="2"/>
  <c r="AC888" i="2" s="1"/>
  <c r="V889" i="2"/>
  <c r="AA889" i="2" s="1"/>
  <c r="V890" i="2"/>
  <c r="AC890" i="2" s="1"/>
  <c r="V891" i="2"/>
  <c r="AA891" i="2" s="1"/>
  <c r="V892" i="2"/>
  <c r="AC892" i="2" s="1"/>
  <c r="V893" i="2"/>
  <c r="AA893" i="2" s="1"/>
  <c r="V894" i="2"/>
  <c r="AC894" i="2" s="1"/>
  <c r="V895" i="2"/>
  <c r="AA895" i="2" s="1"/>
  <c r="V896" i="2"/>
  <c r="AC896" i="2" s="1"/>
  <c r="V897" i="2"/>
  <c r="AA897" i="2" s="1"/>
  <c r="V898" i="2"/>
  <c r="AC898" i="2" s="1"/>
  <c r="V899" i="2"/>
  <c r="AA899" i="2" s="1"/>
  <c r="V900" i="2"/>
  <c r="AC900" i="2" s="1"/>
  <c r="V901" i="2"/>
  <c r="AA901" i="2" s="1"/>
  <c r="V902" i="2"/>
  <c r="AC902" i="2" s="1"/>
  <c r="V903" i="2"/>
  <c r="AA903" i="2" s="1"/>
  <c r="V904" i="2"/>
  <c r="AC904" i="2" s="1"/>
  <c r="V905" i="2"/>
  <c r="AA905" i="2" s="1"/>
  <c r="V906" i="2"/>
  <c r="AC906" i="2" s="1"/>
  <c r="V907" i="2"/>
  <c r="AA907" i="2" s="1"/>
  <c r="V908" i="2"/>
  <c r="AC908" i="2" s="1"/>
  <c r="V909" i="2"/>
  <c r="AA909" i="2" s="1"/>
  <c r="V910" i="2"/>
  <c r="AC910" i="2" s="1"/>
  <c r="V911" i="2"/>
  <c r="AA911" i="2" s="1"/>
  <c r="V912" i="2"/>
  <c r="AC912" i="2" s="1"/>
  <c r="V913" i="2"/>
  <c r="AA913" i="2" s="1"/>
  <c r="V914" i="2"/>
  <c r="AC914" i="2" s="1"/>
  <c r="V915" i="2"/>
  <c r="AA915" i="2" s="1"/>
  <c r="V916" i="2"/>
  <c r="AC916" i="2" s="1"/>
  <c r="V917" i="2"/>
  <c r="AA917" i="2" s="1"/>
  <c r="V918" i="2"/>
  <c r="AC918" i="2" s="1"/>
  <c r="V919" i="2"/>
  <c r="AA919" i="2" s="1"/>
  <c r="V920" i="2"/>
  <c r="AC920" i="2" s="1"/>
  <c r="V921" i="2"/>
  <c r="AA921" i="2" s="1"/>
  <c r="V922" i="2"/>
  <c r="AC922" i="2" s="1"/>
  <c r="V923" i="2"/>
  <c r="AA923" i="2" s="1"/>
  <c r="V924" i="2"/>
  <c r="AC924" i="2" s="1"/>
  <c r="V925" i="2"/>
  <c r="AA925" i="2" s="1"/>
  <c r="V926" i="2"/>
  <c r="AC926" i="2" s="1"/>
  <c r="V927" i="2"/>
  <c r="AA927" i="2" s="1"/>
  <c r="V928" i="2"/>
  <c r="AC928" i="2" s="1"/>
  <c r="V929" i="2"/>
  <c r="AB929" i="2" s="1"/>
  <c r="V930" i="2"/>
  <c r="AA930" i="2" s="1"/>
  <c r="V931" i="2"/>
  <c r="AC931" i="2" s="1"/>
  <c r="V932" i="2"/>
  <c r="AB932" i="2" s="1"/>
  <c r="V933" i="2"/>
  <c r="AA933" i="2" s="1"/>
  <c r="V934" i="2"/>
  <c r="AC934" i="2" s="1"/>
  <c r="V935" i="2"/>
  <c r="AB935" i="2" s="1"/>
  <c r="V936" i="2"/>
  <c r="AA936" i="2" s="1"/>
  <c r="V937" i="2"/>
  <c r="AC937" i="2" s="1"/>
  <c r="V938" i="2"/>
  <c r="AA938" i="2" s="1"/>
  <c r="V939" i="2"/>
  <c r="AC939" i="2" s="1"/>
  <c r="V940" i="2"/>
  <c r="AA940" i="2" s="1"/>
  <c r="V941" i="2"/>
  <c r="AC941" i="2" s="1"/>
  <c r="V942" i="2"/>
  <c r="AA942" i="2" s="1"/>
  <c r="V943" i="2"/>
  <c r="AC943" i="2" s="1"/>
  <c r="V944" i="2"/>
  <c r="AA944" i="2" s="1"/>
  <c r="V945" i="2"/>
  <c r="AC945" i="2" s="1"/>
  <c r="V946" i="2"/>
  <c r="AA946" i="2" s="1"/>
  <c r="V947" i="2"/>
  <c r="AC947" i="2" s="1"/>
  <c r="V948" i="2"/>
  <c r="AA948" i="2" s="1"/>
  <c r="V949" i="2"/>
  <c r="AC949" i="2" s="1"/>
  <c r="V950" i="2"/>
  <c r="AA950" i="2" s="1"/>
  <c r="V951" i="2"/>
  <c r="AC951" i="2" s="1"/>
  <c r="V952" i="2"/>
  <c r="AA952" i="2" s="1"/>
  <c r="V953" i="2"/>
  <c r="AC953" i="2" s="1"/>
  <c r="V954" i="2"/>
  <c r="AA954" i="2" s="1"/>
  <c r="V955" i="2"/>
  <c r="AC955" i="2" s="1"/>
  <c r="V956" i="2"/>
  <c r="AA956" i="2" s="1"/>
  <c r="V957" i="2"/>
  <c r="AC957" i="2" s="1"/>
  <c r="V958" i="2"/>
  <c r="AA958" i="2" s="1"/>
  <c r="V959" i="2"/>
  <c r="AC959" i="2" s="1"/>
  <c r="V960" i="2"/>
  <c r="AA960" i="2" s="1"/>
  <c r="V961" i="2"/>
  <c r="AC961" i="2" s="1"/>
  <c r="V962" i="2"/>
  <c r="AA962" i="2" s="1"/>
  <c r="V963" i="2"/>
  <c r="AC963" i="2" s="1"/>
  <c r="V964" i="2"/>
  <c r="AA964" i="2" s="1"/>
  <c r="V965" i="2"/>
  <c r="AC965" i="2" s="1"/>
  <c r="V966" i="2"/>
  <c r="AA966" i="2" s="1"/>
  <c r="V967" i="2"/>
  <c r="AC967" i="2" s="1"/>
  <c r="V968" i="2"/>
  <c r="AA968" i="2" s="1"/>
  <c r="V969" i="2"/>
  <c r="AC969" i="2" s="1"/>
  <c r="V970" i="2"/>
  <c r="AA970" i="2" s="1"/>
  <c r="V971" i="2"/>
  <c r="AC971" i="2" s="1"/>
  <c r="V972" i="2"/>
  <c r="AA972" i="2" s="1"/>
  <c r="V973" i="2"/>
  <c r="AC973" i="2" s="1"/>
  <c r="V974" i="2"/>
  <c r="AA974" i="2" s="1"/>
  <c r="V975" i="2"/>
  <c r="AC975" i="2" s="1"/>
  <c r="V976" i="2"/>
  <c r="AA976" i="2" s="1"/>
  <c r="V977" i="2"/>
  <c r="AC977" i="2" s="1"/>
  <c r="V978" i="2"/>
  <c r="AA978" i="2" s="1"/>
  <c r="V979" i="2"/>
  <c r="AC979" i="2" s="1"/>
  <c r="V980" i="2"/>
  <c r="AA980" i="2" s="1"/>
  <c r="V981" i="2"/>
  <c r="AC981" i="2" s="1"/>
  <c r="V982" i="2"/>
  <c r="AA982" i="2" s="1"/>
  <c r="V983" i="2"/>
  <c r="AC983" i="2" s="1"/>
  <c r="V984" i="2"/>
  <c r="AA984" i="2" s="1"/>
  <c r="V985" i="2"/>
  <c r="AC985" i="2" s="1"/>
  <c r="V986" i="2"/>
  <c r="AA986" i="2" s="1"/>
  <c r="V987" i="2"/>
  <c r="AC987" i="2" s="1"/>
  <c r="V988" i="2"/>
  <c r="AA988" i="2" s="1"/>
  <c r="V989" i="2"/>
  <c r="AC989" i="2" s="1"/>
  <c r="V990" i="2"/>
  <c r="AA990" i="2" s="1"/>
  <c r="V991" i="2"/>
  <c r="AC991" i="2" s="1"/>
  <c r="V992" i="2"/>
  <c r="AA992" i="2" s="1"/>
  <c r="V993" i="2"/>
  <c r="AC993" i="2" s="1"/>
  <c r="V994" i="2"/>
  <c r="AA994" i="2" s="1"/>
  <c r="V995" i="2"/>
  <c r="AC995" i="2" s="1"/>
  <c r="V996" i="2"/>
  <c r="AA996" i="2" s="1"/>
  <c r="V997" i="2"/>
  <c r="AC997" i="2" s="1"/>
  <c r="V998" i="2"/>
  <c r="AA998" i="2" s="1"/>
  <c r="V999" i="2"/>
  <c r="AC999" i="2" s="1"/>
  <c r="V1000" i="2"/>
  <c r="AA1000" i="2" s="1"/>
  <c r="V1001" i="2"/>
  <c r="AC1001" i="2" s="1"/>
  <c r="V1002" i="2"/>
  <c r="AA1002" i="2" s="1"/>
  <c r="V1003" i="2"/>
  <c r="AC1003" i="2" s="1"/>
  <c r="V1004" i="2"/>
  <c r="AA1004" i="2" s="1"/>
  <c r="V1005" i="2"/>
  <c r="AC1005" i="2" s="1"/>
  <c r="V1006" i="2"/>
  <c r="AA1006" i="2" s="1"/>
  <c r="V1007" i="2"/>
  <c r="AC1007" i="2" s="1"/>
  <c r="V1008" i="2"/>
  <c r="AA1008" i="2" s="1"/>
  <c r="V1009" i="2"/>
  <c r="AC1009" i="2" s="1"/>
  <c r="V1010" i="2"/>
  <c r="AA1010" i="2" s="1"/>
  <c r="V1011" i="2"/>
  <c r="AC1011" i="2" s="1"/>
  <c r="V1012" i="2"/>
  <c r="AA1012" i="2" s="1"/>
  <c r="V1013" i="2"/>
  <c r="AC1013" i="2" s="1"/>
  <c r="V1014" i="2"/>
  <c r="AA1014" i="2" s="1"/>
  <c r="V1015" i="2"/>
  <c r="AC1015" i="2" s="1"/>
  <c r="V1016" i="2"/>
  <c r="AA1016" i="2" s="1"/>
  <c r="V1017" i="2"/>
  <c r="AC1017" i="2" s="1"/>
  <c r="V1018" i="2"/>
  <c r="AA1018" i="2" s="1"/>
  <c r="V1019" i="2"/>
  <c r="AC1019" i="2" s="1"/>
  <c r="V1020" i="2"/>
  <c r="AA1020" i="2" s="1"/>
  <c r="V1021" i="2"/>
  <c r="AC1021" i="2" s="1"/>
  <c r="V1022" i="2"/>
  <c r="AA1022" i="2" s="1"/>
  <c r="V1023" i="2"/>
  <c r="AC1023" i="2" s="1"/>
  <c r="V1024" i="2"/>
  <c r="AA1024" i="2" s="1"/>
  <c r="V1025" i="2"/>
  <c r="AC1025" i="2" s="1"/>
  <c r="V1026" i="2"/>
  <c r="AA1026" i="2" s="1"/>
  <c r="V1027" i="2"/>
  <c r="AC1027" i="2" s="1"/>
  <c r="V1028" i="2"/>
  <c r="AA1028" i="2" s="1"/>
  <c r="V1029" i="2"/>
  <c r="AC1029" i="2" s="1"/>
  <c r="V1030" i="2"/>
  <c r="AA1030" i="2" s="1"/>
  <c r="V1031" i="2"/>
  <c r="AC1031" i="2" s="1"/>
  <c r="V1032" i="2"/>
  <c r="AA1032" i="2" s="1"/>
  <c r="V1033" i="2"/>
  <c r="AC1033" i="2" s="1"/>
  <c r="V1034" i="2"/>
  <c r="AA1034" i="2" s="1"/>
  <c r="V1035" i="2"/>
  <c r="AC1035" i="2" s="1"/>
  <c r="V1036" i="2"/>
  <c r="AA1036" i="2" s="1"/>
  <c r="V1037" i="2"/>
  <c r="AC1037" i="2" s="1"/>
  <c r="V1038" i="2"/>
  <c r="AA1038" i="2" s="1"/>
  <c r="V1039" i="2"/>
  <c r="AC1039" i="2" s="1"/>
  <c r="V1040" i="2"/>
  <c r="AB1040" i="2" s="1"/>
  <c r="V1041" i="2"/>
  <c r="AB1041" i="2" s="1"/>
  <c r="V1042" i="2"/>
  <c r="AB1042" i="2" s="1"/>
  <c r="V1043" i="2"/>
  <c r="AB1043" i="2" s="1"/>
  <c r="V1044" i="2"/>
  <c r="AB1044" i="2" s="1"/>
  <c r="V1045" i="2"/>
  <c r="AB1045" i="2" s="1"/>
  <c r="V1046" i="2"/>
  <c r="AA1046" i="2" s="1"/>
  <c r="V1047" i="2"/>
  <c r="AC1047" i="2" s="1"/>
  <c r="V1048" i="2"/>
  <c r="AA1048" i="2" s="1"/>
  <c r="V1049" i="2"/>
  <c r="AC1049" i="2" s="1"/>
  <c r="V1050" i="2"/>
  <c r="AA1050" i="2" s="1"/>
  <c r="V1051" i="2"/>
  <c r="AC1051" i="2" s="1"/>
  <c r="V1052" i="2"/>
  <c r="AA1052" i="2" s="1"/>
  <c r="V1053" i="2"/>
  <c r="AC1053" i="2" s="1"/>
  <c r="V1054" i="2"/>
  <c r="AA1054" i="2" s="1"/>
  <c r="V1055" i="2"/>
  <c r="AC1055" i="2" s="1"/>
  <c r="V1056" i="2"/>
  <c r="AA1056" i="2" s="1"/>
  <c r="V1057" i="2"/>
  <c r="AC1057" i="2" s="1"/>
  <c r="V1058" i="2"/>
  <c r="AA1058" i="2" s="1"/>
  <c r="V1059" i="2"/>
  <c r="AC1059" i="2" s="1"/>
  <c r="V1060" i="2"/>
  <c r="AA1060" i="2" s="1"/>
  <c r="V1061" i="2"/>
  <c r="AC1061" i="2" s="1"/>
  <c r="V1062" i="2"/>
  <c r="AA1062" i="2" s="1"/>
  <c r="V1063" i="2"/>
  <c r="AC1063" i="2" s="1"/>
  <c r="V1064" i="2"/>
  <c r="AA1064" i="2" s="1"/>
  <c r="V1065" i="2"/>
  <c r="AC1065" i="2" s="1"/>
  <c r="V1066" i="2"/>
  <c r="AA1066" i="2" s="1"/>
  <c r="V1067" i="2"/>
  <c r="AC1067" i="2" s="1"/>
  <c r="V1068" i="2"/>
  <c r="AA1068" i="2" s="1"/>
  <c r="V1069" i="2"/>
  <c r="AC1069" i="2" s="1"/>
  <c r="V1070" i="2"/>
  <c r="AA1070" i="2" s="1"/>
  <c r="V1071" i="2"/>
  <c r="AC1071" i="2" s="1"/>
  <c r="V1072" i="2"/>
  <c r="AA1072" i="2" s="1"/>
  <c r="V1073" i="2"/>
  <c r="AC1073" i="2" s="1"/>
  <c r="V1074" i="2"/>
  <c r="AA1074" i="2" s="1"/>
  <c r="V1075" i="2"/>
  <c r="AC1075" i="2" s="1"/>
  <c r="V1076" i="2"/>
  <c r="AA1076" i="2" s="1"/>
  <c r="V1077" i="2"/>
  <c r="AC1077" i="2" s="1"/>
  <c r="V1078" i="2"/>
  <c r="AA1078" i="2" s="1"/>
  <c r="V1079" i="2"/>
  <c r="AC1079" i="2" s="1"/>
  <c r="V1080" i="2"/>
  <c r="AA1080" i="2" s="1"/>
  <c r="V1081" i="2"/>
  <c r="AC1081" i="2" s="1"/>
  <c r="V1082" i="2"/>
  <c r="AB1082" i="2" s="1"/>
  <c r="V1083" i="2"/>
  <c r="AB1083" i="2" s="1"/>
  <c r="V1084" i="2"/>
  <c r="AB1084" i="2" s="1"/>
  <c r="V1085" i="2"/>
  <c r="AA1085" i="2" s="1"/>
  <c r="V1086" i="2"/>
  <c r="AC1086" i="2" s="1"/>
  <c r="V1087" i="2"/>
  <c r="AA1087" i="2" s="1"/>
  <c r="V1088" i="2"/>
  <c r="AC1088" i="2" s="1"/>
  <c r="V1089" i="2"/>
  <c r="AA1089" i="2" s="1"/>
  <c r="V1090" i="2"/>
  <c r="AC1090" i="2" s="1"/>
  <c r="V1091" i="2"/>
  <c r="AA1091" i="2" s="1"/>
  <c r="V1092" i="2"/>
  <c r="AC1092" i="2" s="1"/>
  <c r="V1093" i="2"/>
  <c r="AA1093" i="2" s="1"/>
  <c r="V1094" i="2"/>
  <c r="AC1094" i="2" s="1"/>
  <c r="V1095" i="2"/>
  <c r="AA1095" i="2" s="1"/>
  <c r="V1096" i="2"/>
  <c r="AC1096" i="2" s="1"/>
  <c r="V1097" i="2"/>
  <c r="AA1097" i="2" s="1"/>
  <c r="V1098" i="2"/>
  <c r="AC1098" i="2" s="1"/>
  <c r="V1099" i="2"/>
  <c r="AA1099" i="2" s="1"/>
  <c r="V1100" i="2"/>
  <c r="AC1100" i="2" s="1"/>
  <c r="V1101" i="2"/>
  <c r="AA1101" i="2" s="1"/>
  <c r="V1102" i="2"/>
  <c r="AC1102" i="2" s="1"/>
  <c r="V1103" i="2"/>
  <c r="AB1103" i="2" s="1"/>
  <c r="V1104" i="2"/>
  <c r="AB1104" i="2" s="1"/>
  <c r="V1105" i="2"/>
  <c r="AB1105" i="2" s="1"/>
  <c r="V1106" i="2"/>
  <c r="AA1106" i="2" s="1"/>
  <c r="V1107" i="2"/>
  <c r="AC1107" i="2" s="1"/>
  <c r="V1108" i="2"/>
  <c r="AA1108" i="2" s="1"/>
  <c r="V1109" i="2"/>
  <c r="AC1109" i="2" s="1"/>
  <c r="V1110" i="2"/>
  <c r="AA1110" i="2" s="1"/>
  <c r="V1111" i="2"/>
  <c r="AC1111" i="2" s="1"/>
  <c r="V1112" i="2"/>
  <c r="AA1112" i="2" s="1"/>
  <c r="V1113" i="2"/>
  <c r="AC1113" i="2" s="1"/>
  <c r="V1114" i="2"/>
  <c r="AA1114" i="2" s="1"/>
  <c r="V1115" i="2"/>
  <c r="AC1115" i="2" s="1"/>
  <c r="V1116" i="2"/>
  <c r="AA1116" i="2" s="1"/>
  <c r="V1117" i="2"/>
  <c r="AC1117" i="2" s="1"/>
  <c r="V1118" i="2"/>
  <c r="AA1118" i="2" s="1"/>
  <c r="V1119" i="2"/>
  <c r="AC1119" i="2" s="1"/>
  <c r="V1120" i="2"/>
  <c r="AA1120" i="2" s="1"/>
  <c r="V1121" i="2"/>
  <c r="AC1121" i="2" s="1"/>
  <c r="V1122" i="2"/>
  <c r="AA1122" i="2" s="1"/>
  <c r="V1123" i="2"/>
  <c r="AC1123" i="2" s="1"/>
  <c r="V1124" i="2"/>
  <c r="AC1124" i="2" s="1"/>
  <c r="V1125" i="2"/>
  <c r="AC1125" i="2" s="1"/>
  <c r="V1126" i="2"/>
  <c r="AC1126" i="2" s="1"/>
  <c r="V1127" i="2"/>
  <c r="AA1127" i="2" s="1"/>
  <c r="V1128" i="2"/>
  <c r="AC1128" i="2" s="1"/>
  <c r="V1129" i="2"/>
  <c r="AA1129" i="2" s="1"/>
  <c r="V1130" i="2"/>
  <c r="AC1130" i="2" s="1"/>
  <c r="V1131" i="2"/>
  <c r="AA1131" i="2" s="1"/>
  <c r="V1132" i="2"/>
  <c r="AC1132" i="2" s="1"/>
  <c r="V1133" i="2"/>
  <c r="AB1133" i="2" s="1"/>
  <c r="V1134" i="2"/>
  <c r="AC1134" i="2" s="1"/>
  <c r="V1135" i="2"/>
  <c r="AB1135" i="2" s="1"/>
  <c r="V1136" i="2"/>
  <c r="AC1136" i="2" s="1"/>
  <c r="V1137" i="2"/>
  <c r="AB1137" i="2" s="1"/>
  <c r="V1138" i="2"/>
  <c r="AC1138" i="2" s="1"/>
  <c r="V1139" i="2"/>
  <c r="AA1139" i="2" s="1"/>
  <c r="V1140" i="2"/>
  <c r="AC1140" i="2" s="1"/>
  <c r="V1141" i="2"/>
  <c r="AA1141" i="2" s="1"/>
  <c r="V1142" i="2"/>
  <c r="AC1142" i="2" s="1"/>
  <c r="V1143" i="2"/>
  <c r="AA1143" i="2" s="1"/>
  <c r="V1144" i="2"/>
  <c r="AC1144" i="2" s="1"/>
  <c r="V1145" i="2"/>
  <c r="AA1145" i="2" s="1"/>
  <c r="V1146" i="2"/>
  <c r="AC1146" i="2" s="1"/>
  <c r="V1147" i="2"/>
  <c r="AA1147" i="2" s="1"/>
  <c r="V1148" i="2"/>
  <c r="AC1148" i="2" s="1"/>
  <c r="V1149" i="2"/>
  <c r="AA1149" i="2" s="1"/>
  <c r="V1150" i="2"/>
  <c r="AC1150" i="2" s="1"/>
  <c r="V1151" i="2"/>
  <c r="AA1151" i="2" s="1"/>
  <c r="V1152" i="2"/>
  <c r="AC1152" i="2" s="1"/>
  <c r="V1153" i="2"/>
  <c r="AA1153" i="2" s="1"/>
  <c r="V1154" i="2"/>
  <c r="AC1154" i="2" s="1"/>
  <c r="V1155" i="2"/>
  <c r="AA1155" i="2" s="1"/>
  <c r="V1156" i="2"/>
  <c r="AC1156" i="2" s="1"/>
  <c r="V1157" i="2"/>
  <c r="AA1157" i="2" s="1"/>
  <c r="V1158" i="2"/>
  <c r="AC1158" i="2" s="1"/>
  <c r="V1159" i="2"/>
  <c r="AA1159" i="2" s="1"/>
  <c r="V1160" i="2"/>
  <c r="AC1160" i="2" s="1"/>
  <c r="V1161" i="2"/>
  <c r="AA1161" i="2" s="1"/>
  <c r="V1162" i="2"/>
  <c r="AC1162" i="2" s="1"/>
  <c r="V1163" i="2"/>
  <c r="AA1163" i="2" s="1"/>
  <c r="V1164" i="2"/>
  <c r="AC1164" i="2" s="1"/>
  <c r="V1165" i="2"/>
  <c r="AA1165" i="2" s="1"/>
  <c r="V1166" i="2"/>
  <c r="AC1166" i="2" s="1"/>
  <c r="V1167" i="2"/>
  <c r="AA1167" i="2" s="1"/>
  <c r="V1168" i="2"/>
  <c r="AC1168" i="2" s="1"/>
  <c r="V1169" i="2"/>
  <c r="AA1169" i="2" s="1"/>
  <c r="V1170" i="2"/>
  <c r="AC1170" i="2" s="1"/>
  <c r="V1171" i="2"/>
  <c r="AA1171" i="2" s="1"/>
  <c r="V1172" i="2"/>
  <c r="AC1172" i="2" s="1"/>
  <c r="V1173" i="2"/>
  <c r="AA1173" i="2" s="1"/>
  <c r="V1174" i="2"/>
  <c r="AC1174" i="2" s="1"/>
  <c r="V1175" i="2"/>
  <c r="AA1175" i="2" s="1"/>
  <c r="V1176" i="2"/>
  <c r="AC1176" i="2" s="1"/>
  <c r="V1177" i="2"/>
  <c r="AA1177" i="2" s="1"/>
  <c r="V1178" i="2"/>
  <c r="AC1178" i="2" s="1"/>
  <c r="V1179" i="2"/>
  <c r="AB1179" i="2" s="1"/>
  <c r="V1180" i="2"/>
  <c r="AB1180" i="2" s="1"/>
  <c r="V1181" i="2"/>
  <c r="AB1181" i="2" s="1"/>
  <c r="V1182" i="2"/>
  <c r="AB1182" i="2" s="1"/>
  <c r="V1183" i="2"/>
  <c r="AB1183" i="2" s="1"/>
  <c r="V1184" i="2"/>
  <c r="AB1184" i="2" s="1"/>
  <c r="V1185" i="2"/>
  <c r="AB1185" i="2" s="1"/>
  <c r="V1186" i="2"/>
  <c r="AB1186" i="2" s="1"/>
  <c r="V1187" i="2"/>
  <c r="AB1187" i="2" s="1"/>
  <c r="V1188" i="2"/>
  <c r="AB1188" i="2" s="1"/>
  <c r="V1189" i="2"/>
  <c r="AB1189" i="2" s="1"/>
  <c r="V1190" i="2"/>
  <c r="AB1190" i="2" s="1"/>
  <c r="V1191" i="2"/>
  <c r="AB1191" i="2" s="1"/>
  <c r="V1192" i="2"/>
  <c r="AB1192" i="2" s="1"/>
  <c r="V1193" i="2"/>
  <c r="AB1193" i="2" s="1"/>
  <c r="V1194" i="2"/>
  <c r="AB1194" i="2" s="1"/>
  <c r="V1195" i="2"/>
  <c r="AB1195" i="2" s="1"/>
  <c r="V1196" i="2"/>
  <c r="AB1196" i="2" s="1"/>
  <c r="V1197" i="2"/>
  <c r="AB1197" i="2" s="1"/>
  <c r="V1198" i="2"/>
  <c r="AB1198" i="2" s="1"/>
  <c r="V1199" i="2"/>
  <c r="AB1199" i="2" s="1"/>
  <c r="V1200" i="2"/>
  <c r="AB1200" i="2" s="1"/>
  <c r="V1201" i="2"/>
  <c r="AB1201" i="2" s="1"/>
  <c r="V1202" i="2"/>
  <c r="AB1202" i="2" s="1"/>
  <c r="V1203" i="2"/>
  <c r="AB1203" i="2" s="1"/>
  <c r="V1204" i="2"/>
  <c r="AB1204" i="2" s="1"/>
  <c r="V1205" i="2"/>
  <c r="AB1205" i="2" s="1"/>
  <c r="V1206" i="2"/>
  <c r="AB1206" i="2" s="1"/>
  <c r="V1207" i="2"/>
  <c r="AB1207" i="2" s="1"/>
  <c r="V1208" i="2"/>
  <c r="AB1208" i="2" s="1"/>
  <c r="V1209" i="2"/>
  <c r="AB1209" i="2" s="1"/>
  <c r="V1210" i="2"/>
  <c r="AB1210" i="2" s="1"/>
  <c r="V1211" i="2"/>
  <c r="AB1211" i="2" s="1"/>
  <c r="V1212" i="2"/>
  <c r="AB1212" i="2" s="1"/>
  <c r="V1213" i="2"/>
  <c r="AB1213" i="2" s="1"/>
  <c r="V1214" i="2"/>
  <c r="AB1214" i="2" s="1"/>
  <c r="V1215" i="2"/>
  <c r="AB1215" i="2" s="1"/>
  <c r="V1216" i="2"/>
  <c r="AB1216" i="2" s="1"/>
  <c r="V1217" i="2"/>
  <c r="AB1217" i="2" s="1"/>
  <c r="V1218" i="2"/>
  <c r="AB1218" i="2" s="1"/>
  <c r="V1219" i="2"/>
  <c r="AB1219" i="2" s="1"/>
  <c r="V1220" i="2"/>
  <c r="AB1220" i="2" s="1"/>
  <c r="V1221" i="2"/>
  <c r="AB1221" i="2" s="1"/>
  <c r="V1222" i="2"/>
  <c r="AB1222" i="2" s="1"/>
  <c r="V1223" i="2"/>
  <c r="AB1223" i="2" s="1"/>
  <c r="V1224" i="2"/>
  <c r="AB1224" i="2" s="1"/>
  <c r="V1225" i="2"/>
  <c r="AB1225" i="2" s="1"/>
  <c r="V1226" i="2"/>
  <c r="AB1226" i="2" s="1"/>
  <c r="V1227" i="2"/>
  <c r="AB1227" i="2" s="1"/>
  <c r="V1228" i="2"/>
  <c r="AB1228" i="2" s="1"/>
  <c r="V1229" i="2"/>
  <c r="AB1229" i="2" s="1"/>
  <c r="V1230" i="2"/>
  <c r="AB1230" i="2" s="1"/>
  <c r="V1231" i="2"/>
  <c r="AB1231" i="2" s="1"/>
  <c r="V1232" i="2"/>
  <c r="AB1232" i="2" s="1"/>
  <c r="V1233" i="2"/>
  <c r="AB1233" i="2" s="1"/>
  <c r="V1234" i="2"/>
  <c r="AB1234" i="2" s="1"/>
  <c r="V1235" i="2"/>
  <c r="AB1235" i="2" s="1"/>
  <c r="V1236" i="2"/>
  <c r="AB1236" i="2" s="1"/>
  <c r="V1237" i="2"/>
  <c r="AB1237" i="2" s="1"/>
  <c r="V1238" i="2"/>
  <c r="AB1238" i="2" s="1"/>
  <c r="V1239" i="2"/>
  <c r="AB1239" i="2" s="1"/>
  <c r="V1240" i="2"/>
  <c r="AB1240" i="2" s="1"/>
  <c r="V1241" i="2"/>
  <c r="AB1241" i="2" s="1"/>
  <c r="V1242" i="2"/>
  <c r="AB1242" i="2" s="1"/>
  <c r="V1243" i="2"/>
  <c r="AB1243" i="2" s="1"/>
  <c r="V1244" i="2"/>
  <c r="AB1244" i="2" s="1"/>
  <c r="V1245" i="2"/>
  <c r="AB1245" i="2" s="1"/>
  <c r="V1246" i="2"/>
  <c r="AB1246" i="2" s="1"/>
  <c r="V1247" i="2"/>
  <c r="AB1247" i="2" s="1"/>
  <c r="V1248" i="2"/>
  <c r="AB1248" i="2" s="1"/>
  <c r="V1249" i="2"/>
  <c r="AB1249" i="2" s="1"/>
  <c r="V1250" i="2"/>
  <c r="AB1250" i="2" s="1"/>
  <c r="V1251" i="2"/>
  <c r="AB1251" i="2" s="1"/>
  <c r="V1252" i="2"/>
  <c r="AB1252" i="2" s="1"/>
  <c r="V1253" i="2"/>
  <c r="AB1253" i="2" s="1"/>
  <c r="V1254" i="2"/>
  <c r="AB1254" i="2" s="1"/>
  <c r="V1255" i="2"/>
  <c r="AB1255" i="2" s="1"/>
  <c r="V1256" i="2"/>
  <c r="AB1256" i="2" s="1"/>
  <c r="V1257" i="2"/>
  <c r="AB1257" i="2" s="1"/>
  <c r="V1258" i="2"/>
  <c r="AB1258" i="2" s="1"/>
  <c r="V1259" i="2"/>
  <c r="AB1259" i="2" s="1"/>
  <c r="V1260" i="2"/>
  <c r="AB1260" i="2" s="1"/>
  <c r="V1261" i="2"/>
  <c r="AB1261" i="2" s="1"/>
  <c r="V1262" i="2"/>
  <c r="AB1262" i="2" s="1"/>
  <c r="V1263" i="2"/>
  <c r="AB1263" i="2" s="1"/>
  <c r="V1264" i="2"/>
  <c r="AB1264" i="2" s="1"/>
  <c r="V1265" i="2"/>
  <c r="AB1265" i="2" s="1"/>
  <c r="V1266" i="2"/>
  <c r="AB1266" i="2" s="1"/>
  <c r="V1267" i="2"/>
  <c r="AB1267" i="2" s="1"/>
  <c r="V1268" i="2"/>
  <c r="AB1268" i="2" s="1"/>
  <c r="V1269" i="2"/>
  <c r="AB1269" i="2" s="1"/>
  <c r="V1270" i="2"/>
  <c r="AB1270" i="2" s="1"/>
  <c r="V1271" i="2"/>
  <c r="AB1271" i="2" s="1"/>
  <c r="V1272" i="2"/>
  <c r="AB1272" i="2" s="1"/>
  <c r="V1273" i="2"/>
  <c r="AB1273" i="2" s="1"/>
  <c r="V1274" i="2"/>
  <c r="AB1274" i="2" s="1"/>
  <c r="V1275" i="2"/>
  <c r="AB1275" i="2" s="1"/>
  <c r="V1276" i="2"/>
  <c r="AB1276" i="2" s="1"/>
  <c r="V1277" i="2"/>
  <c r="AB1277" i="2" s="1"/>
  <c r="V1278" i="2"/>
  <c r="AB1278" i="2" s="1"/>
  <c r="V1279" i="2"/>
  <c r="AB1279" i="2" s="1"/>
  <c r="V1280" i="2"/>
  <c r="AB1280" i="2" s="1"/>
  <c r="V1281" i="2"/>
  <c r="AB1281" i="2" s="1"/>
  <c r="V1282" i="2"/>
  <c r="AB1282" i="2" s="1"/>
  <c r="V1283" i="2"/>
  <c r="AB1283" i="2" s="1"/>
  <c r="V1284" i="2"/>
  <c r="AB1284" i="2" s="1"/>
  <c r="V1285" i="2"/>
  <c r="AB1285" i="2" s="1"/>
  <c r="V1286" i="2"/>
  <c r="AB1286" i="2" s="1"/>
  <c r="V1287" i="2"/>
  <c r="AB1287" i="2" s="1"/>
  <c r="V1288" i="2"/>
  <c r="AB1288" i="2" s="1"/>
  <c r="V1289" i="2"/>
  <c r="AB1289" i="2" s="1"/>
  <c r="V1290" i="2"/>
  <c r="AB1290" i="2" s="1"/>
  <c r="V1291" i="2"/>
  <c r="AB1291" i="2" s="1"/>
  <c r="V1292" i="2"/>
  <c r="AB1292" i="2" s="1"/>
  <c r="V1293" i="2"/>
  <c r="AB1293" i="2" s="1"/>
  <c r="V1294" i="2"/>
  <c r="AB1294" i="2" s="1"/>
  <c r="V1295" i="2"/>
  <c r="AB1295" i="2" s="1"/>
  <c r="V1296" i="2"/>
  <c r="AB1296" i="2" s="1"/>
  <c r="V1297" i="2"/>
  <c r="AB1297" i="2" s="1"/>
  <c r="V1298" i="2"/>
  <c r="AB1298" i="2" s="1"/>
  <c r="V1299" i="2"/>
  <c r="AB1299" i="2" s="1"/>
  <c r="V1300" i="2"/>
  <c r="AB1300" i="2" s="1"/>
  <c r="V1301" i="2"/>
  <c r="AB1301" i="2" s="1"/>
  <c r="V1302" i="2"/>
  <c r="AB1302" i="2" s="1"/>
  <c r="V1303" i="2"/>
  <c r="AB1303" i="2" s="1"/>
  <c r="V1304" i="2"/>
  <c r="AB1304" i="2" s="1"/>
  <c r="V1305" i="2"/>
  <c r="AB1305" i="2" s="1"/>
  <c r="V1306" i="2"/>
  <c r="AB1306" i="2" s="1"/>
  <c r="V1307" i="2"/>
  <c r="AB1307" i="2" s="1"/>
  <c r="V1308" i="2"/>
  <c r="AB1308" i="2" s="1"/>
  <c r="V1309" i="2"/>
  <c r="AB1309" i="2" s="1"/>
  <c r="V1310" i="2"/>
  <c r="AB1310" i="2" s="1"/>
  <c r="V1311" i="2"/>
  <c r="AB1311" i="2" s="1"/>
  <c r="V1312" i="2"/>
  <c r="AB1312" i="2" s="1"/>
  <c r="V1313" i="2"/>
  <c r="AB1313" i="2" s="1"/>
  <c r="V1314" i="2"/>
  <c r="AB1314" i="2" s="1"/>
  <c r="V1315" i="2"/>
  <c r="AB1315" i="2" s="1"/>
  <c r="V1316" i="2"/>
  <c r="AB1316" i="2" s="1"/>
  <c r="V1317" i="2"/>
  <c r="AB1317" i="2" s="1"/>
  <c r="V1318" i="2"/>
  <c r="AB1318" i="2" s="1"/>
  <c r="V1319" i="2"/>
  <c r="AB1319" i="2" s="1"/>
  <c r="V1320" i="2"/>
  <c r="AB1320" i="2" s="1"/>
  <c r="V1321" i="2"/>
  <c r="AB1321" i="2" s="1"/>
  <c r="V1322" i="2"/>
  <c r="AB1322" i="2" s="1"/>
  <c r="V1323" i="2"/>
  <c r="AB1323" i="2" s="1"/>
  <c r="V1324" i="2"/>
  <c r="AB1324" i="2" s="1"/>
  <c r="V1325" i="2"/>
  <c r="AB1325" i="2" s="1"/>
  <c r="V1326" i="2"/>
  <c r="AB1326" i="2" s="1"/>
  <c r="V1327" i="2"/>
  <c r="AB1327" i="2" s="1"/>
  <c r="V1328" i="2"/>
  <c r="AB1328" i="2" s="1"/>
  <c r="V1329" i="2"/>
  <c r="AB1329" i="2" s="1"/>
  <c r="V1330" i="2"/>
  <c r="AB1330" i="2" s="1"/>
  <c r="V1331" i="2"/>
  <c r="AB1331" i="2" s="1"/>
  <c r="V1332" i="2"/>
  <c r="AB1332" i="2" s="1"/>
  <c r="V1333" i="2"/>
  <c r="AB1333" i="2" s="1"/>
  <c r="V1334" i="2"/>
  <c r="AB1334" i="2" s="1"/>
  <c r="V1335" i="2"/>
  <c r="AB1335" i="2" s="1"/>
  <c r="V1336" i="2"/>
  <c r="AB1336" i="2" s="1"/>
  <c r="V1337" i="2"/>
  <c r="AB1337" i="2" s="1"/>
  <c r="V1338" i="2"/>
  <c r="AB1338" i="2" s="1"/>
  <c r="V1339" i="2"/>
  <c r="AB1339" i="2" s="1"/>
  <c r="V1340" i="2"/>
  <c r="AB1340" i="2" s="1"/>
  <c r="V1341" i="2"/>
  <c r="AB1341" i="2" s="1"/>
  <c r="V1342" i="2"/>
  <c r="AB1342" i="2" s="1"/>
  <c r="V1343" i="2"/>
  <c r="AB1343" i="2" s="1"/>
  <c r="V1344" i="2"/>
  <c r="AB1344" i="2" s="1"/>
  <c r="V1345" i="2"/>
  <c r="AB1345" i="2" s="1"/>
  <c r="V1346" i="2"/>
  <c r="AB1346" i="2" s="1"/>
  <c r="V1347" i="2"/>
  <c r="AB1347" i="2" s="1"/>
  <c r="V1348" i="2"/>
  <c r="AB1348" i="2" s="1"/>
  <c r="V1349" i="2"/>
  <c r="AB1349" i="2" s="1"/>
  <c r="V1350" i="2"/>
  <c r="AB1350" i="2" s="1"/>
  <c r="V1351" i="2"/>
  <c r="AB1351" i="2" s="1"/>
  <c r="V1352" i="2"/>
  <c r="AB1352" i="2" s="1"/>
  <c r="V1353" i="2"/>
  <c r="AB1353" i="2" s="1"/>
  <c r="V1354" i="2"/>
  <c r="AB1354" i="2" s="1"/>
  <c r="V1355" i="2"/>
  <c r="AB1355" i="2" s="1"/>
  <c r="V1356" i="2"/>
  <c r="AB1356" i="2" s="1"/>
  <c r="V1357" i="2"/>
  <c r="AB1357" i="2" s="1"/>
  <c r="V1358" i="2"/>
  <c r="AB1358" i="2" s="1"/>
  <c r="V1359" i="2"/>
  <c r="AB1359" i="2" s="1"/>
  <c r="V1360" i="2"/>
  <c r="AB1360" i="2" s="1"/>
  <c r="V1361" i="2"/>
  <c r="AB1361" i="2" s="1"/>
  <c r="V1362" i="2"/>
  <c r="AB1362" i="2" s="1"/>
  <c r="V1363" i="2"/>
  <c r="AB1363" i="2" s="1"/>
  <c r="V1364" i="2"/>
  <c r="AB1364" i="2" s="1"/>
  <c r="V1365" i="2"/>
  <c r="AB1365" i="2" s="1"/>
  <c r="V1366" i="2"/>
  <c r="AB1366" i="2" s="1"/>
  <c r="V1367" i="2"/>
  <c r="AB1367" i="2" s="1"/>
  <c r="V1368" i="2"/>
  <c r="AB1368" i="2" s="1"/>
  <c r="V1369" i="2"/>
  <c r="AB1369" i="2" s="1"/>
  <c r="V1370" i="2"/>
  <c r="AB1370" i="2" s="1"/>
  <c r="V1371" i="2"/>
  <c r="AB1371" i="2" s="1"/>
  <c r="V1372" i="2"/>
  <c r="AB1372" i="2" s="1"/>
  <c r="V1373" i="2"/>
  <c r="AB1373" i="2" s="1"/>
  <c r="V1374" i="2"/>
  <c r="AB1374" i="2" s="1"/>
  <c r="V1375" i="2"/>
  <c r="AB1375" i="2" s="1"/>
  <c r="V1376" i="2"/>
  <c r="AB1376" i="2" s="1"/>
  <c r="V1377" i="2"/>
  <c r="AB1377" i="2" s="1"/>
  <c r="V1378" i="2"/>
  <c r="AB1378" i="2" s="1"/>
  <c r="V1379" i="2"/>
  <c r="AB1379" i="2" s="1"/>
  <c r="V1380" i="2"/>
  <c r="AB1380" i="2" s="1"/>
  <c r="V1381" i="2"/>
  <c r="AB1381" i="2" s="1"/>
  <c r="V1382" i="2"/>
  <c r="AB1382" i="2" s="1"/>
  <c r="V1383" i="2"/>
  <c r="AB1383" i="2" s="1"/>
  <c r="V1384" i="2"/>
  <c r="AB1384" i="2" s="1"/>
  <c r="V1385" i="2"/>
  <c r="AB1385" i="2" s="1"/>
  <c r="V1386" i="2"/>
  <c r="AB1386" i="2" s="1"/>
  <c r="V1387" i="2"/>
  <c r="AB1387" i="2" s="1"/>
  <c r="V1388" i="2"/>
  <c r="AB1388" i="2" s="1"/>
  <c r="V1389" i="2"/>
  <c r="AB1389" i="2" s="1"/>
  <c r="V1390" i="2"/>
  <c r="AB1390" i="2" s="1"/>
  <c r="V1391" i="2"/>
  <c r="AB1391" i="2" s="1"/>
  <c r="V1392" i="2"/>
  <c r="AB1392" i="2" s="1"/>
  <c r="V1393" i="2"/>
  <c r="AB1393" i="2" s="1"/>
  <c r="V1394" i="2"/>
  <c r="AB1394" i="2" s="1"/>
  <c r="V1395" i="2"/>
  <c r="AB1395" i="2" s="1"/>
  <c r="V1396" i="2"/>
  <c r="AB1396" i="2" s="1"/>
  <c r="V1397" i="2"/>
  <c r="AB1397" i="2" s="1"/>
  <c r="V1398" i="2"/>
  <c r="AB1398" i="2" s="1"/>
  <c r="V1399" i="2"/>
  <c r="AB1399" i="2" s="1"/>
  <c r="V1400" i="2"/>
  <c r="AB1400" i="2" s="1"/>
  <c r="V1401" i="2"/>
  <c r="AB1401" i="2" s="1"/>
  <c r="V1402" i="2"/>
  <c r="AB1402" i="2" s="1"/>
  <c r="V1403" i="2"/>
  <c r="AB1403" i="2" s="1"/>
  <c r="V1404" i="2"/>
  <c r="AB1404" i="2" s="1"/>
  <c r="V1405" i="2"/>
  <c r="AB1405" i="2" s="1"/>
  <c r="V1406" i="2"/>
  <c r="AB1406" i="2" s="1"/>
  <c r="V1407" i="2"/>
  <c r="AB1407" i="2" s="1"/>
  <c r="V1408" i="2"/>
  <c r="AB1408" i="2" s="1"/>
  <c r="V1409" i="2"/>
  <c r="AB1409" i="2" s="1"/>
  <c r="V1410" i="2"/>
  <c r="AB1410" i="2" s="1"/>
  <c r="V1411" i="2"/>
  <c r="AB1411" i="2" s="1"/>
  <c r="V1412" i="2"/>
  <c r="AB1412" i="2" s="1"/>
  <c r="V1413" i="2"/>
  <c r="AB1413" i="2" s="1"/>
  <c r="V1414" i="2"/>
  <c r="AB1414" i="2" s="1"/>
  <c r="V1415" i="2"/>
  <c r="AB1415" i="2" s="1"/>
  <c r="V1416" i="2"/>
  <c r="AB1416" i="2" s="1"/>
  <c r="V1417" i="2"/>
  <c r="AB1417" i="2" s="1"/>
  <c r="V1418" i="2"/>
  <c r="AB1418" i="2" s="1"/>
  <c r="V1419" i="2"/>
  <c r="AB1419" i="2" s="1"/>
  <c r="V1420" i="2"/>
  <c r="AB1420" i="2" s="1"/>
  <c r="V1421" i="2"/>
  <c r="AB1421" i="2" s="1"/>
  <c r="V1422" i="2"/>
  <c r="AB1422" i="2" s="1"/>
  <c r="V1423" i="2"/>
  <c r="AB1423" i="2" s="1"/>
  <c r="V1424" i="2"/>
  <c r="AB1424" i="2" s="1"/>
  <c r="V1425" i="2"/>
  <c r="AB1425" i="2" s="1"/>
  <c r="V1426" i="2"/>
  <c r="AB1426" i="2" s="1"/>
  <c r="V1427" i="2"/>
  <c r="AB1427" i="2" s="1"/>
  <c r="V1428" i="2"/>
  <c r="AB1428" i="2" s="1"/>
  <c r="V1429" i="2"/>
  <c r="AB1429" i="2" s="1"/>
  <c r="V1430" i="2"/>
  <c r="AB1430" i="2" s="1"/>
  <c r="V1431" i="2"/>
  <c r="AB1431" i="2" s="1"/>
  <c r="V1432" i="2"/>
  <c r="AB1432" i="2" s="1"/>
  <c r="V1433" i="2"/>
  <c r="AB1433" i="2" s="1"/>
  <c r="V1434" i="2"/>
  <c r="AB1434" i="2" s="1"/>
  <c r="V1435" i="2"/>
  <c r="AB1435" i="2" s="1"/>
  <c r="V1436" i="2"/>
  <c r="AB1436" i="2" s="1"/>
  <c r="V1437" i="2"/>
  <c r="AB1437" i="2" s="1"/>
  <c r="V1438" i="2"/>
  <c r="AB1438" i="2" s="1"/>
  <c r="V1439" i="2"/>
  <c r="AB1439" i="2" s="1"/>
  <c r="V1440" i="2"/>
  <c r="AB1440" i="2" s="1"/>
  <c r="V1441" i="2"/>
  <c r="AB1441" i="2" s="1"/>
  <c r="V1442" i="2"/>
  <c r="AB1442" i="2" s="1"/>
  <c r="V1443" i="2"/>
  <c r="AB1443" i="2" s="1"/>
  <c r="V1444" i="2"/>
  <c r="AB1444" i="2" s="1"/>
  <c r="V1445" i="2"/>
  <c r="AB1445" i="2" s="1"/>
  <c r="V1446" i="2"/>
  <c r="AB1446" i="2" s="1"/>
  <c r="V1447" i="2"/>
  <c r="AB1447" i="2" s="1"/>
  <c r="V1448" i="2"/>
  <c r="AB1448" i="2" s="1"/>
  <c r="V1449" i="2"/>
  <c r="AB1449" i="2" s="1"/>
  <c r="V1450" i="2"/>
  <c r="AB1450" i="2" s="1"/>
  <c r="V1451" i="2"/>
  <c r="AB1451" i="2" s="1"/>
  <c r="V1452" i="2"/>
  <c r="AB1452" i="2" s="1"/>
  <c r="V1453" i="2"/>
  <c r="AB1453" i="2" s="1"/>
  <c r="V1454" i="2"/>
  <c r="AB1454" i="2" s="1"/>
  <c r="V1455" i="2"/>
  <c r="AB1455" i="2" s="1"/>
  <c r="V1456" i="2"/>
  <c r="AB1456" i="2" s="1"/>
  <c r="V1457" i="2"/>
  <c r="AB1457" i="2" s="1"/>
  <c r="V1458" i="2"/>
  <c r="AB1458" i="2" s="1"/>
  <c r="V1459" i="2"/>
  <c r="AB1459" i="2" s="1"/>
  <c r="V1460" i="2"/>
  <c r="AB1460" i="2" s="1"/>
  <c r="V1461" i="2"/>
  <c r="AB1461" i="2" s="1"/>
  <c r="V1462" i="2"/>
  <c r="AB1462" i="2" s="1"/>
  <c r="V1463" i="2"/>
  <c r="AB1463" i="2" s="1"/>
  <c r="V1464" i="2"/>
  <c r="AB1464" i="2" s="1"/>
  <c r="V1465" i="2"/>
  <c r="AB1465" i="2" s="1"/>
  <c r="V1466" i="2"/>
  <c r="AB1466" i="2" s="1"/>
  <c r="V1467" i="2"/>
  <c r="AB1467" i="2" s="1"/>
  <c r="V1468" i="2"/>
  <c r="AB1468" i="2" s="1"/>
  <c r="V1469" i="2"/>
  <c r="AB1469" i="2" s="1"/>
  <c r="V1470" i="2"/>
  <c r="AB1470" i="2" s="1"/>
  <c r="V1471" i="2"/>
  <c r="AB1471" i="2" s="1"/>
  <c r="V1472" i="2"/>
  <c r="AB1472" i="2" s="1"/>
  <c r="V1473" i="2"/>
  <c r="AB1473" i="2" s="1"/>
  <c r="V1474" i="2"/>
  <c r="AB1474" i="2" s="1"/>
  <c r="V1475" i="2"/>
  <c r="AB1475" i="2" s="1"/>
  <c r="V1476" i="2"/>
  <c r="AB1476" i="2" s="1"/>
  <c r="V1477" i="2"/>
  <c r="AB1477" i="2" s="1"/>
  <c r="V1478" i="2"/>
  <c r="AB1478" i="2" s="1"/>
  <c r="V1479" i="2"/>
  <c r="AB1479" i="2" s="1"/>
  <c r="V1480" i="2"/>
  <c r="AB1480" i="2" s="1"/>
  <c r="V1481" i="2"/>
  <c r="AB1481" i="2" s="1"/>
  <c r="V1482" i="2"/>
  <c r="AB1482" i="2" s="1"/>
  <c r="V1483" i="2"/>
  <c r="AB1483" i="2" s="1"/>
  <c r="V1484" i="2"/>
  <c r="AB1484" i="2" s="1"/>
  <c r="V1485" i="2"/>
  <c r="AB1485" i="2" s="1"/>
  <c r="V1486" i="2"/>
  <c r="AB1486" i="2" s="1"/>
  <c r="V1487" i="2"/>
  <c r="AB1487" i="2" s="1"/>
  <c r="V1488" i="2"/>
  <c r="AB1488" i="2" s="1"/>
  <c r="V1489" i="2"/>
  <c r="AB1489" i="2" s="1"/>
  <c r="V1490" i="2"/>
  <c r="AB1490" i="2" s="1"/>
  <c r="V1491" i="2"/>
  <c r="AB1491" i="2" s="1"/>
  <c r="V1492" i="2"/>
  <c r="AB1492" i="2" s="1"/>
  <c r="V1493" i="2"/>
  <c r="AB1493" i="2" s="1"/>
  <c r="V1494" i="2"/>
  <c r="AB1494" i="2" s="1"/>
  <c r="V1495" i="2"/>
  <c r="AB1495" i="2" s="1"/>
  <c r="V1496" i="2"/>
  <c r="AB1496" i="2" s="1"/>
  <c r="V1497" i="2"/>
  <c r="AB1497" i="2" s="1"/>
  <c r="V1498" i="2"/>
  <c r="AB1498" i="2" s="1"/>
  <c r="V1499" i="2"/>
  <c r="AB1499" i="2" s="1"/>
  <c r="V1500" i="2"/>
  <c r="AB1500" i="2" s="1"/>
  <c r="V1501" i="2"/>
  <c r="AB1501" i="2" s="1"/>
  <c r="V1502" i="2"/>
  <c r="AB1502" i="2" s="1"/>
  <c r="V1503" i="2"/>
  <c r="AB1503" i="2" s="1"/>
  <c r="V1504" i="2"/>
  <c r="AB1504" i="2" s="1"/>
  <c r="V1505" i="2"/>
  <c r="AB1505" i="2" s="1"/>
  <c r="V1506" i="2"/>
  <c r="AB1506" i="2" s="1"/>
  <c r="V1507" i="2"/>
  <c r="AB1507" i="2" s="1"/>
  <c r="V1508" i="2"/>
  <c r="AB1508" i="2" s="1"/>
  <c r="V1509" i="2"/>
  <c r="AB1509" i="2" s="1"/>
  <c r="V1510" i="2"/>
  <c r="AB1510" i="2" s="1"/>
  <c r="V1511" i="2"/>
  <c r="AB1511" i="2" s="1"/>
  <c r="V1512" i="2"/>
  <c r="AB1512" i="2" s="1"/>
  <c r="V1513" i="2"/>
  <c r="AB1513" i="2" s="1"/>
  <c r="V1514" i="2"/>
  <c r="AB1514" i="2" s="1"/>
  <c r="V1515" i="2"/>
  <c r="AB1515" i="2" s="1"/>
  <c r="V1516" i="2"/>
  <c r="AB1516" i="2" s="1"/>
  <c r="V1517" i="2"/>
  <c r="AB1517" i="2" s="1"/>
  <c r="V1518" i="2"/>
  <c r="AB1518" i="2" s="1"/>
  <c r="V1519" i="2"/>
  <c r="AB1519" i="2" s="1"/>
  <c r="V1520" i="2"/>
  <c r="AB1520" i="2" s="1"/>
  <c r="V1521" i="2"/>
  <c r="AB1521" i="2" s="1"/>
  <c r="V1522" i="2"/>
  <c r="AB1522" i="2" s="1"/>
  <c r="V1523" i="2"/>
  <c r="AB1523" i="2" s="1"/>
  <c r="V1524" i="2"/>
  <c r="AB1524" i="2" s="1"/>
  <c r="V1525" i="2"/>
  <c r="AB1525" i="2" s="1"/>
  <c r="V1526" i="2"/>
  <c r="AB1526" i="2" s="1"/>
  <c r="V1527" i="2"/>
  <c r="AB1527" i="2" s="1"/>
  <c r="V1528" i="2"/>
  <c r="AB1528" i="2" s="1"/>
  <c r="V1529" i="2"/>
  <c r="AB1529" i="2" s="1"/>
  <c r="V1530" i="2"/>
  <c r="AB1530" i="2" s="1"/>
  <c r="V1531" i="2"/>
  <c r="AB1531" i="2" s="1"/>
  <c r="V1532" i="2"/>
  <c r="AB1532" i="2" s="1"/>
  <c r="V1533" i="2"/>
  <c r="AB1533" i="2" s="1"/>
  <c r="V1534" i="2"/>
  <c r="AB1534" i="2" s="1"/>
  <c r="V1535" i="2"/>
  <c r="AB1535" i="2" s="1"/>
  <c r="V1536" i="2"/>
  <c r="AB1536" i="2" s="1"/>
  <c r="V1537" i="2"/>
  <c r="AB1537" i="2" s="1"/>
  <c r="V1538" i="2"/>
  <c r="AB1538" i="2" s="1"/>
  <c r="V1539" i="2"/>
  <c r="AB1539" i="2" s="1"/>
  <c r="V1540" i="2"/>
  <c r="AB1540" i="2" s="1"/>
  <c r="V1541" i="2"/>
  <c r="AB1541" i="2" s="1"/>
  <c r="V1542" i="2"/>
  <c r="AB1542" i="2" s="1"/>
  <c r="V1543" i="2"/>
  <c r="AB1543" i="2" s="1"/>
  <c r="V1544" i="2"/>
  <c r="AB1544" i="2" s="1"/>
  <c r="V1545" i="2"/>
  <c r="AB1545" i="2" s="1"/>
  <c r="V1546" i="2"/>
  <c r="AB1546" i="2" s="1"/>
  <c r="V1547" i="2"/>
  <c r="AB1547" i="2" s="1"/>
  <c r="V1548" i="2"/>
  <c r="AB1548" i="2" s="1"/>
  <c r="V1549" i="2"/>
  <c r="AB1549" i="2" s="1"/>
  <c r="V1550" i="2"/>
  <c r="AB1550" i="2" s="1"/>
  <c r="V1551" i="2"/>
  <c r="AB1551" i="2" s="1"/>
  <c r="V1552" i="2"/>
  <c r="AB1552" i="2" s="1"/>
  <c r="V1553" i="2"/>
  <c r="AB1553" i="2" s="1"/>
  <c r="V1554" i="2"/>
  <c r="AB1554" i="2" s="1"/>
  <c r="V1555" i="2"/>
  <c r="AB1555" i="2" s="1"/>
  <c r="V1556" i="2"/>
  <c r="AB1556" i="2" s="1"/>
  <c r="V1557" i="2"/>
  <c r="AB1557" i="2" s="1"/>
  <c r="V1558" i="2"/>
  <c r="AB1558" i="2" s="1"/>
  <c r="V1559" i="2"/>
  <c r="AB1559" i="2" s="1"/>
  <c r="V1560" i="2"/>
  <c r="AB1560" i="2" s="1"/>
  <c r="V1561" i="2"/>
  <c r="AB1561" i="2" s="1"/>
  <c r="V1562" i="2"/>
  <c r="AB1562" i="2" s="1"/>
  <c r="V1563" i="2"/>
  <c r="AB1563" i="2" s="1"/>
  <c r="V1564" i="2"/>
  <c r="AB1564" i="2" s="1"/>
  <c r="V1565" i="2"/>
  <c r="AB1565" i="2" s="1"/>
  <c r="V1566" i="2"/>
  <c r="AB1566" i="2" s="1"/>
  <c r="V1567" i="2"/>
  <c r="AB1567" i="2" s="1"/>
  <c r="V1568" i="2"/>
  <c r="AB1568" i="2" s="1"/>
  <c r="V1569" i="2"/>
  <c r="AB1569" i="2" s="1"/>
  <c r="V1570" i="2"/>
  <c r="AB1570" i="2" s="1"/>
  <c r="V1571" i="2"/>
  <c r="AB1571" i="2" s="1"/>
  <c r="V1572" i="2"/>
  <c r="AB1572" i="2" s="1"/>
  <c r="V1573" i="2"/>
  <c r="AB1573" i="2" s="1"/>
  <c r="V1574" i="2"/>
  <c r="AB1574" i="2" s="1"/>
  <c r="V1575" i="2"/>
  <c r="AB1575" i="2" s="1"/>
  <c r="V1576" i="2"/>
  <c r="AB1576" i="2" s="1"/>
  <c r="V1577" i="2"/>
  <c r="AB1577" i="2" s="1"/>
  <c r="V1578" i="2"/>
  <c r="AB1578" i="2" s="1"/>
  <c r="V1579" i="2"/>
  <c r="AB1579" i="2" s="1"/>
  <c r="V1580" i="2"/>
  <c r="AB1580" i="2" s="1"/>
  <c r="V1581" i="2"/>
  <c r="AB1581" i="2" s="1"/>
  <c r="V1582" i="2"/>
  <c r="AB1582" i="2" s="1"/>
  <c r="V1583" i="2"/>
  <c r="AB1583" i="2" s="1"/>
  <c r="V1584" i="2"/>
  <c r="AB1584" i="2" s="1"/>
  <c r="V1585" i="2"/>
  <c r="AB1585" i="2" s="1"/>
  <c r="V1586" i="2"/>
  <c r="AB1586" i="2" s="1"/>
  <c r="V1587" i="2"/>
  <c r="AB1587" i="2" s="1"/>
  <c r="V1588" i="2"/>
  <c r="AB1588" i="2" s="1"/>
  <c r="V1589" i="2"/>
  <c r="AB1589" i="2" s="1"/>
  <c r="V1590" i="2"/>
  <c r="AB1590" i="2" s="1"/>
  <c r="V1591" i="2"/>
  <c r="AB1591" i="2" s="1"/>
  <c r="V1592" i="2"/>
  <c r="AB1592" i="2" s="1"/>
  <c r="V1593" i="2"/>
  <c r="AB1593" i="2" s="1"/>
  <c r="V1594" i="2"/>
  <c r="AB1594" i="2" s="1"/>
  <c r="V1595" i="2"/>
  <c r="AC1595" i="2" s="1"/>
  <c r="V1596" i="2"/>
  <c r="AA1596" i="2" s="1"/>
  <c r="V1597" i="2"/>
  <c r="AA1597" i="2" s="1"/>
  <c r="V1598" i="2"/>
  <c r="AC1598" i="2" s="1"/>
  <c r="V1599" i="2"/>
  <c r="AA1599" i="2" s="1"/>
  <c r="V1600" i="2"/>
  <c r="AC1600" i="2" s="1"/>
  <c r="V1601" i="2"/>
  <c r="AC1601" i="2" s="1"/>
  <c r="V1602" i="2"/>
  <c r="AA1602" i="2" s="1"/>
  <c r="V1603" i="2"/>
  <c r="AA1603" i="2" s="1"/>
  <c r="V1604" i="2"/>
  <c r="AC1604" i="2" s="1"/>
  <c r="V1605" i="2"/>
  <c r="AA1605" i="2" s="1"/>
  <c r="V1606" i="2"/>
  <c r="AC1606" i="2" s="1"/>
  <c r="V1607" i="2"/>
  <c r="AA1607" i="2" s="1"/>
  <c r="V1608" i="2"/>
  <c r="AC1608" i="2" s="1"/>
  <c r="V1609" i="2"/>
  <c r="AA1609" i="2" s="1"/>
  <c r="V1610" i="2"/>
  <c r="AC1610" i="2" s="1"/>
  <c r="V1611" i="2"/>
  <c r="AA1611" i="2" s="1"/>
  <c r="V1612" i="2"/>
  <c r="AC1612" i="2" s="1"/>
  <c r="V1613" i="2"/>
  <c r="AC1613" i="2" s="1"/>
  <c r="V1614" i="2"/>
  <c r="AA1614" i="2" s="1"/>
  <c r="V1615" i="2"/>
  <c r="AA1615" i="2" s="1"/>
  <c r="V1616" i="2"/>
  <c r="AC1616" i="2" s="1"/>
  <c r="V1617" i="2"/>
  <c r="AA1617" i="2" s="1"/>
  <c r="V1618" i="2"/>
  <c r="AC1618" i="2" s="1"/>
  <c r="V1619" i="2"/>
  <c r="AC1619" i="2" s="1"/>
  <c r="V1620" i="2"/>
  <c r="AA1620" i="2" s="1"/>
  <c r="V1621" i="2"/>
  <c r="AA1621" i="2" s="1"/>
  <c r="V1622" i="2"/>
  <c r="AC1622" i="2" s="1"/>
  <c r="V1623" i="2"/>
  <c r="AA1623" i="2" s="1"/>
  <c r="V1624" i="2"/>
  <c r="AC1624" i="2" s="1"/>
  <c r="V1625" i="2"/>
  <c r="AC1625" i="2" s="1"/>
  <c r="V1626" i="2"/>
  <c r="AA1626" i="2" s="1"/>
  <c r="V1627" i="2"/>
  <c r="AA1627" i="2" s="1"/>
  <c r="V1628" i="2"/>
  <c r="AC1628" i="2" s="1"/>
  <c r="V1629" i="2"/>
  <c r="AA1629" i="2" s="1"/>
  <c r="V1630" i="2"/>
  <c r="AC1630" i="2" s="1"/>
  <c r="V1631" i="2"/>
  <c r="AA1631" i="2" s="1"/>
  <c r="V1632" i="2"/>
  <c r="AC1632" i="2" s="1"/>
  <c r="V1633" i="2"/>
  <c r="AA1633" i="2" s="1"/>
  <c r="V1634" i="2"/>
  <c r="AC1634" i="2" s="1"/>
  <c r="V1635" i="2"/>
  <c r="AA1635" i="2" s="1"/>
  <c r="V1636" i="2"/>
  <c r="AC1636" i="2" s="1"/>
  <c r="V1637" i="2"/>
  <c r="AA1637" i="2" s="1"/>
  <c r="V1638" i="2"/>
  <c r="AC1638" i="2" s="1"/>
  <c r="V1639" i="2"/>
  <c r="AA1639" i="2" s="1"/>
  <c r="V1640" i="2"/>
  <c r="AC1640" i="2" s="1"/>
  <c r="V1641" i="2"/>
  <c r="AA1641" i="2" s="1"/>
  <c r="V1642" i="2"/>
  <c r="AC1642" i="2" s="1"/>
  <c r="V1643" i="2"/>
  <c r="AC1643" i="2" s="1"/>
  <c r="V1644" i="2"/>
  <c r="AA1644" i="2" s="1"/>
  <c r="V1645" i="2"/>
  <c r="AA1645" i="2" s="1"/>
  <c r="V1646" i="2"/>
  <c r="AC1646" i="2" s="1"/>
  <c r="V1647" i="2"/>
  <c r="AA1647" i="2" s="1"/>
  <c r="V1648" i="2"/>
  <c r="AC1648" i="2" s="1"/>
  <c r="V1649" i="2"/>
  <c r="AA1649" i="2" s="1"/>
  <c r="V1650" i="2"/>
  <c r="AC1650" i="2" s="1"/>
  <c r="V1651" i="2"/>
  <c r="AA1651" i="2" s="1"/>
  <c r="V1652" i="2"/>
  <c r="AC1652" i="2" s="1"/>
  <c r="V1653" i="2"/>
  <c r="AA1653" i="2" s="1"/>
  <c r="V1654" i="2"/>
  <c r="AC1654" i="2" s="1"/>
  <c r="V1655" i="2"/>
  <c r="AC1655" i="2" s="1"/>
  <c r="V1656" i="2"/>
  <c r="AA1656" i="2" s="1"/>
  <c r="V1657" i="2"/>
  <c r="AA1657" i="2" s="1"/>
  <c r="V1658" i="2"/>
  <c r="AC1658" i="2" s="1"/>
  <c r="V1659" i="2"/>
  <c r="AA1659" i="2" s="1"/>
  <c r="V1660" i="2"/>
  <c r="AC1660" i="2" s="1"/>
  <c r="V1661" i="2"/>
  <c r="AA1661" i="2" s="1"/>
  <c r="V1662" i="2"/>
  <c r="AC1662" i="2" s="1"/>
  <c r="V1663" i="2"/>
  <c r="AA1663" i="2" s="1"/>
  <c r="V1664" i="2"/>
  <c r="AA1664" i="2" s="1"/>
  <c r="V1665" i="2"/>
  <c r="AC1665" i="2" s="1"/>
  <c r="V1666" i="2"/>
  <c r="AA1666" i="2" s="1"/>
  <c r="V1667" i="2"/>
  <c r="AC1667" i="2" s="1"/>
  <c r="V1668" i="2"/>
  <c r="AA1668" i="2" s="1"/>
  <c r="V1669" i="2"/>
  <c r="AC1669" i="2" s="1"/>
  <c r="V1670" i="2"/>
  <c r="AA1670" i="2" s="1"/>
  <c r="V1671" i="2"/>
  <c r="AC1671" i="2" s="1"/>
  <c r="V1672" i="2"/>
  <c r="AA1672" i="2" s="1"/>
  <c r="V1673" i="2"/>
  <c r="AC1673" i="2" s="1"/>
  <c r="V1674" i="2"/>
  <c r="AA1674" i="2" s="1"/>
  <c r="V1675" i="2"/>
  <c r="AC1675" i="2" s="1"/>
  <c r="V1676" i="2"/>
  <c r="AA1676" i="2" s="1"/>
  <c r="V1677" i="2"/>
  <c r="AC1677" i="2" s="1"/>
  <c r="V1678" i="2"/>
  <c r="AA1678" i="2" s="1"/>
  <c r="V1679" i="2"/>
  <c r="AC1679" i="2" s="1"/>
  <c r="V1680" i="2"/>
  <c r="AA1680" i="2" s="1"/>
  <c r="V1681" i="2"/>
  <c r="AC1681" i="2" s="1"/>
  <c r="V1682" i="2"/>
  <c r="AA1682" i="2" s="1"/>
  <c r="V1683" i="2"/>
  <c r="AC1683" i="2" s="1"/>
  <c r="V1684" i="2"/>
  <c r="AA1684" i="2" s="1"/>
  <c r="V1685" i="2"/>
  <c r="AC1685" i="2" s="1"/>
  <c r="V1686" i="2"/>
  <c r="AC1686" i="2" s="1"/>
  <c r="V1687" i="2"/>
  <c r="AA1687" i="2" s="1"/>
  <c r="V1688" i="2"/>
  <c r="AA1688" i="2" s="1"/>
  <c r="V1689" i="2"/>
  <c r="AC1689" i="2" s="1"/>
  <c r="V1690" i="2"/>
  <c r="AA1690" i="2" s="1"/>
  <c r="V1691" i="2"/>
  <c r="AC1691" i="2" s="1"/>
  <c r="V1692" i="2"/>
  <c r="AC1692" i="2" s="1"/>
  <c r="V1693" i="2"/>
  <c r="AA1693" i="2" s="1"/>
  <c r="V1694" i="2"/>
  <c r="AA1694" i="2" s="1"/>
  <c r="V1695" i="2"/>
  <c r="AC1695" i="2" s="1"/>
  <c r="V1696" i="2"/>
  <c r="AA1696" i="2" s="1"/>
  <c r="V1697" i="2"/>
  <c r="AC1697" i="2" s="1"/>
  <c r="V1698" i="2"/>
  <c r="AC1698" i="2" s="1"/>
  <c r="V1699" i="2"/>
  <c r="AA1699" i="2" s="1"/>
  <c r="V1700" i="2"/>
  <c r="AA1700" i="2" s="1"/>
  <c r="V1701" i="2"/>
  <c r="AC1701" i="2" s="1"/>
  <c r="V1702" i="2"/>
  <c r="AA1702" i="2" s="1"/>
  <c r="V1703" i="2"/>
  <c r="AC1703" i="2" s="1"/>
  <c r="V1704" i="2"/>
  <c r="AC1704" i="2" s="1"/>
  <c r="V1705" i="2"/>
  <c r="AA1705" i="2" s="1"/>
  <c r="V1706" i="2"/>
  <c r="AA1706" i="2" s="1"/>
  <c r="V1707" i="2"/>
  <c r="AC1707" i="2" s="1"/>
  <c r="V1708" i="2"/>
  <c r="AA1708" i="2" s="1"/>
  <c r="V1709" i="2"/>
  <c r="AC1709" i="2" s="1"/>
  <c r="V1710" i="2"/>
  <c r="AC1710" i="2" s="1"/>
  <c r="V1711" i="2"/>
  <c r="AA1711" i="2" s="1"/>
  <c r="V1712" i="2"/>
  <c r="AA1712" i="2" s="1"/>
  <c r="V1713" i="2"/>
  <c r="AC1713" i="2" s="1"/>
  <c r="V1714" i="2"/>
  <c r="AA1714" i="2" s="1"/>
  <c r="V1715" i="2"/>
  <c r="AC1715" i="2" s="1"/>
  <c r="V1716" i="2"/>
  <c r="AA1716" i="2" s="1"/>
  <c r="V1717" i="2"/>
  <c r="AC1717" i="2" s="1"/>
  <c r="V1718" i="2"/>
  <c r="AA1718" i="2" s="1"/>
  <c r="V1719" i="2"/>
  <c r="AC1719" i="2" s="1"/>
  <c r="V1720" i="2"/>
  <c r="AA1720" i="2" s="1"/>
  <c r="V1721" i="2"/>
  <c r="AC1721" i="2" s="1"/>
  <c r="V1722" i="2"/>
  <c r="AC1722" i="2" s="1"/>
  <c r="V1723" i="2"/>
  <c r="AA1723" i="2" s="1"/>
  <c r="V1724" i="2"/>
  <c r="AC1724" i="2" s="1"/>
  <c r="V1725" i="2"/>
  <c r="AA1725" i="2" s="1"/>
  <c r="V1726" i="2"/>
  <c r="AC1726" i="2" s="1"/>
  <c r="T2" i="2"/>
  <c r="Y2" i="2" s="1"/>
  <c r="T3" i="2"/>
  <c r="Y3" i="2" s="1"/>
  <c r="T4" i="2"/>
  <c r="T5" i="2"/>
  <c r="X5" i="2" s="1"/>
  <c r="T6" i="2"/>
  <c r="Z6" i="2" s="1"/>
  <c r="T7" i="2"/>
  <c r="X7" i="2" s="1"/>
  <c r="T8" i="2"/>
  <c r="Z8" i="2" s="1"/>
  <c r="T9" i="2"/>
  <c r="X9" i="2" s="1"/>
  <c r="T10" i="2"/>
  <c r="Z10" i="2" s="1"/>
  <c r="T11" i="2"/>
  <c r="Y11" i="2" s="1"/>
  <c r="T12" i="2"/>
  <c r="Y12" i="2" s="1"/>
  <c r="T13" i="2"/>
  <c r="Y13" i="2" s="1"/>
  <c r="T14" i="2"/>
  <c r="X14" i="2" s="1"/>
  <c r="T15" i="2"/>
  <c r="Z15" i="2" s="1"/>
  <c r="T16" i="2"/>
  <c r="X16" i="2" s="1"/>
  <c r="T17" i="2"/>
  <c r="Z17" i="2" s="1"/>
  <c r="T18" i="2"/>
  <c r="X18" i="2" s="1"/>
  <c r="T19" i="2"/>
  <c r="Z19" i="2" s="1"/>
  <c r="T20" i="2"/>
  <c r="Y20" i="2" s="1"/>
  <c r="T21" i="2"/>
  <c r="X21" i="2" s="1"/>
  <c r="T22" i="2"/>
  <c r="Z22" i="2" s="1"/>
  <c r="T23" i="2"/>
  <c r="X23" i="2" s="1"/>
  <c r="T24" i="2"/>
  <c r="Z24" i="2" s="1"/>
  <c r="T25" i="2"/>
  <c r="X25" i="2" s="1"/>
  <c r="T26" i="2"/>
  <c r="Z26" i="2" s="1"/>
  <c r="T27" i="2"/>
  <c r="X27" i="2" s="1"/>
  <c r="T28" i="2"/>
  <c r="Z28" i="2" s="1"/>
  <c r="T29" i="2"/>
  <c r="X29" i="2" s="1"/>
  <c r="T30" i="2"/>
  <c r="Z30" i="2" s="1"/>
  <c r="T31" i="2"/>
  <c r="X31" i="2" s="1"/>
  <c r="T32" i="2"/>
  <c r="Z32" i="2" s="1"/>
  <c r="T33" i="2"/>
  <c r="X33" i="2" s="1"/>
  <c r="T34" i="2"/>
  <c r="Z34" i="2" s="1"/>
  <c r="T35" i="2"/>
  <c r="X35" i="2" s="1"/>
  <c r="T36" i="2"/>
  <c r="Z36" i="2" s="1"/>
  <c r="T37" i="2"/>
  <c r="X37" i="2" s="1"/>
  <c r="T38" i="2"/>
  <c r="Z38" i="2" s="1"/>
  <c r="T39" i="2"/>
  <c r="X39" i="2" s="1"/>
  <c r="T40" i="2"/>
  <c r="Z40" i="2" s="1"/>
  <c r="T41" i="2"/>
  <c r="X41" i="2" s="1"/>
  <c r="T42" i="2"/>
  <c r="Z42" i="2" s="1"/>
  <c r="T43" i="2"/>
  <c r="X43" i="2" s="1"/>
  <c r="T44" i="2"/>
  <c r="Z44" i="2" s="1"/>
  <c r="T45" i="2"/>
  <c r="Y45" i="2" s="1"/>
  <c r="T46" i="2"/>
  <c r="Y46" i="2" s="1"/>
  <c r="T47" i="2"/>
  <c r="Y47" i="2" s="1"/>
  <c r="T48" i="2"/>
  <c r="Y48" i="2" s="1"/>
  <c r="T49" i="2"/>
  <c r="Y49" i="2" s="1"/>
  <c r="T50" i="2"/>
  <c r="Y50" i="2" s="1"/>
  <c r="T51" i="2"/>
  <c r="X51" i="2" s="1"/>
  <c r="T52" i="2"/>
  <c r="Z52" i="2" s="1"/>
  <c r="T53" i="2"/>
  <c r="X53" i="2" s="1"/>
  <c r="T54" i="2"/>
  <c r="Z54" i="2" s="1"/>
  <c r="T55" i="2"/>
  <c r="X55" i="2" s="1"/>
  <c r="T56" i="2"/>
  <c r="Z56" i="2" s="1"/>
  <c r="T57" i="2"/>
  <c r="X57" i="2" s="1"/>
  <c r="T58" i="2"/>
  <c r="Z58" i="2" s="1"/>
  <c r="T59" i="2"/>
  <c r="X59" i="2" s="1"/>
  <c r="T60" i="2"/>
  <c r="Z60" i="2" s="1"/>
  <c r="T61" i="2"/>
  <c r="X61" i="2" s="1"/>
  <c r="T62" i="2"/>
  <c r="Z62" i="2" s="1"/>
  <c r="T63" i="2"/>
  <c r="X63" i="2" s="1"/>
  <c r="T64" i="2"/>
  <c r="Z64" i="2" s="1"/>
  <c r="T65" i="2"/>
  <c r="X65" i="2" s="1"/>
  <c r="T66" i="2"/>
  <c r="Z66" i="2" s="1"/>
  <c r="T67" i="2"/>
  <c r="X67" i="2" s="1"/>
  <c r="T68" i="2"/>
  <c r="Z68" i="2" s="1"/>
  <c r="T69" i="2"/>
  <c r="X69" i="2" s="1"/>
  <c r="T70" i="2"/>
  <c r="Z70" i="2" s="1"/>
  <c r="T71" i="2"/>
  <c r="X71" i="2" s="1"/>
  <c r="T72" i="2"/>
  <c r="Z72" i="2" s="1"/>
  <c r="T73" i="2"/>
  <c r="X73" i="2" s="1"/>
  <c r="T74" i="2"/>
  <c r="Z74" i="2" s="1"/>
  <c r="T75" i="2"/>
  <c r="X75" i="2" s="1"/>
  <c r="T76" i="2"/>
  <c r="Z76" i="2" s="1"/>
  <c r="T77" i="2"/>
  <c r="X77" i="2" s="1"/>
  <c r="T78" i="2"/>
  <c r="Z78" i="2" s="1"/>
  <c r="T79" i="2"/>
  <c r="X79" i="2" s="1"/>
  <c r="T80" i="2"/>
  <c r="Z80" i="2" s="1"/>
  <c r="T81" i="2"/>
  <c r="X81" i="2" s="1"/>
  <c r="T82" i="2"/>
  <c r="Z82" i="2" s="1"/>
  <c r="T83" i="2"/>
  <c r="X83" i="2" s="1"/>
  <c r="T84" i="2"/>
  <c r="Z84" i="2" s="1"/>
  <c r="T85" i="2"/>
  <c r="Y85" i="2" s="1"/>
  <c r="T86" i="2"/>
  <c r="Y86" i="2" s="1"/>
  <c r="T87" i="2"/>
  <c r="Y87" i="2" s="1"/>
  <c r="T88" i="2"/>
  <c r="X88" i="2" s="1"/>
  <c r="T89" i="2"/>
  <c r="Z89" i="2" s="1"/>
  <c r="T90" i="2"/>
  <c r="X90" i="2" s="1"/>
  <c r="T91" i="2"/>
  <c r="Z91" i="2" s="1"/>
  <c r="T92" i="2"/>
  <c r="X92" i="2" s="1"/>
  <c r="T93" i="2"/>
  <c r="Z93" i="2" s="1"/>
  <c r="T94" i="2"/>
  <c r="X94" i="2" s="1"/>
  <c r="T95" i="2"/>
  <c r="Z95" i="2" s="1"/>
  <c r="T96" i="2"/>
  <c r="X96" i="2" s="1"/>
  <c r="T97" i="2"/>
  <c r="Z97" i="2" s="1"/>
  <c r="T98" i="2"/>
  <c r="X98" i="2" s="1"/>
  <c r="T99" i="2"/>
  <c r="Z99" i="2" s="1"/>
  <c r="T100" i="2"/>
  <c r="Y100" i="2" s="1"/>
  <c r="T101" i="2"/>
  <c r="Y101" i="2" s="1"/>
  <c r="T102" i="2"/>
  <c r="Y102" i="2" s="1"/>
  <c r="T103" i="2"/>
  <c r="X103" i="2" s="1"/>
  <c r="T104" i="2"/>
  <c r="Z104" i="2" s="1"/>
  <c r="T105" i="2"/>
  <c r="X105" i="2" s="1"/>
  <c r="T106" i="2"/>
  <c r="Z106" i="2" s="1"/>
  <c r="T107" i="2"/>
  <c r="X107" i="2" s="1"/>
  <c r="T108" i="2"/>
  <c r="Z108" i="2" s="1"/>
  <c r="T109" i="2"/>
  <c r="X109" i="2" s="1"/>
  <c r="T110" i="2"/>
  <c r="Z110" i="2" s="1"/>
  <c r="T111" i="2"/>
  <c r="X111" i="2" s="1"/>
  <c r="T112" i="2"/>
  <c r="Z112" i="2" s="1"/>
  <c r="T113" i="2"/>
  <c r="X113" i="2" s="1"/>
  <c r="T114" i="2"/>
  <c r="Z114" i="2" s="1"/>
  <c r="T115" i="2"/>
  <c r="X115" i="2" s="1"/>
  <c r="T116" i="2"/>
  <c r="Z116" i="2" s="1"/>
  <c r="T117" i="2"/>
  <c r="X117" i="2" s="1"/>
  <c r="T118" i="2"/>
  <c r="Z118" i="2" s="1"/>
  <c r="T119" i="2"/>
  <c r="X119" i="2" s="1"/>
  <c r="T120" i="2"/>
  <c r="Z120" i="2" s="1"/>
  <c r="T121" i="2"/>
  <c r="X121" i="2" s="1"/>
  <c r="T122" i="2"/>
  <c r="Z122" i="2" s="1"/>
  <c r="T123" i="2"/>
  <c r="X123" i="2" s="1"/>
  <c r="T124" i="2"/>
  <c r="Z124" i="2" s="1"/>
  <c r="T125" i="2"/>
  <c r="X125" i="2" s="1"/>
  <c r="T126" i="2"/>
  <c r="Z126" i="2" s="1"/>
  <c r="T127" i="2"/>
  <c r="X127" i="2" s="1"/>
  <c r="T128" i="2"/>
  <c r="Z128" i="2" s="1"/>
  <c r="T129" i="2"/>
  <c r="X129" i="2" s="1"/>
  <c r="T130" i="2"/>
  <c r="Z130" i="2" s="1"/>
  <c r="T131" i="2"/>
  <c r="X131" i="2" s="1"/>
  <c r="T132" i="2"/>
  <c r="Z132" i="2" s="1"/>
  <c r="T133" i="2"/>
  <c r="X133" i="2" s="1"/>
  <c r="T134" i="2"/>
  <c r="Z134" i="2" s="1"/>
  <c r="T135" i="2"/>
  <c r="X135" i="2" s="1"/>
  <c r="T136" i="2"/>
  <c r="Z136" i="2" s="1"/>
  <c r="T137" i="2"/>
  <c r="X137" i="2" s="1"/>
  <c r="T138" i="2"/>
  <c r="Z138" i="2" s="1"/>
  <c r="T139" i="2"/>
  <c r="X139" i="2" s="1"/>
  <c r="T140" i="2"/>
  <c r="Z140" i="2" s="1"/>
  <c r="T141" i="2"/>
  <c r="X141" i="2" s="1"/>
  <c r="T142" i="2"/>
  <c r="Z142" i="2" s="1"/>
  <c r="T143" i="2"/>
  <c r="X143" i="2" s="1"/>
  <c r="T144" i="2"/>
  <c r="Z144" i="2" s="1"/>
  <c r="T145" i="2"/>
  <c r="X145" i="2" s="1"/>
  <c r="T146" i="2"/>
  <c r="Z146" i="2" s="1"/>
  <c r="T147" i="2"/>
  <c r="X147" i="2" s="1"/>
  <c r="T148" i="2"/>
  <c r="Z148" i="2" s="1"/>
  <c r="T149" i="2"/>
  <c r="X149" i="2" s="1"/>
  <c r="T150" i="2"/>
  <c r="Z150" i="2" s="1"/>
  <c r="T151" i="2"/>
  <c r="X151" i="2" s="1"/>
  <c r="T153" i="2"/>
  <c r="X153" i="2" s="1"/>
  <c r="T155" i="2"/>
  <c r="X155" i="2" s="1"/>
  <c r="T157" i="2"/>
  <c r="X157" i="2" s="1"/>
  <c r="T158" i="2"/>
  <c r="Z158" i="2" s="1"/>
  <c r="T159" i="2"/>
  <c r="X159" i="2" s="1"/>
  <c r="T160" i="2"/>
  <c r="Z160" i="2" s="1"/>
  <c r="T161" i="2"/>
  <c r="X161" i="2" s="1"/>
  <c r="T162" i="2"/>
  <c r="Z162" i="2" s="1"/>
  <c r="T163" i="2"/>
  <c r="X163" i="2" s="1"/>
  <c r="T164" i="2"/>
  <c r="Z164" i="2" s="1"/>
  <c r="T165" i="2"/>
  <c r="Y165" i="2" s="1"/>
  <c r="T166" i="2"/>
  <c r="X166" i="2" s="1"/>
  <c r="T167" i="2"/>
  <c r="Z167" i="2" s="1"/>
  <c r="T168" i="2"/>
  <c r="Y168" i="2" s="1"/>
  <c r="T169" i="2"/>
  <c r="X169" i="2" s="1"/>
  <c r="T170" i="2"/>
  <c r="Z170" i="2" s="1"/>
  <c r="T171" i="2"/>
  <c r="Y171" i="2" s="1"/>
  <c r="T172" i="2"/>
  <c r="X172" i="2" s="1"/>
  <c r="T173" i="2"/>
  <c r="Z173" i="2" s="1"/>
  <c r="T174" i="2"/>
  <c r="X174" i="2" s="1"/>
  <c r="T175" i="2"/>
  <c r="Z175" i="2" s="1"/>
  <c r="T176" i="2"/>
  <c r="X176" i="2" s="1"/>
  <c r="T177" i="2"/>
  <c r="Z177" i="2" s="1"/>
  <c r="T178" i="2"/>
  <c r="X178" i="2" s="1"/>
  <c r="T179" i="2"/>
  <c r="Z179" i="2" s="1"/>
  <c r="T180" i="2"/>
  <c r="X180" i="2" s="1"/>
  <c r="T181" i="2"/>
  <c r="Z181" i="2" s="1"/>
  <c r="T182" i="2"/>
  <c r="X182" i="2" s="1"/>
  <c r="T183" i="2"/>
  <c r="Z183" i="2" s="1"/>
  <c r="T184" i="2"/>
  <c r="X184" i="2" s="1"/>
  <c r="T185" i="2"/>
  <c r="Z185" i="2" s="1"/>
  <c r="T186" i="2"/>
  <c r="X186" i="2" s="1"/>
  <c r="T187" i="2"/>
  <c r="Z187" i="2" s="1"/>
  <c r="T188" i="2"/>
  <c r="X188" i="2" s="1"/>
  <c r="T189" i="2"/>
  <c r="Z189" i="2" s="1"/>
  <c r="T190" i="2"/>
  <c r="X190" i="2" s="1"/>
  <c r="T191" i="2"/>
  <c r="Z191" i="2" s="1"/>
  <c r="T192" i="2"/>
  <c r="X192" i="2" s="1"/>
  <c r="T193" i="2"/>
  <c r="Z193" i="2" s="1"/>
  <c r="T194" i="2"/>
  <c r="X194" i="2" s="1"/>
  <c r="T195" i="2"/>
  <c r="Z195" i="2" s="1"/>
  <c r="T196" i="2"/>
  <c r="Y196" i="2" s="1"/>
  <c r="T197" i="2"/>
  <c r="Y197" i="2" s="1"/>
  <c r="T198" i="2"/>
  <c r="Y198" i="2" s="1"/>
  <c r="T199" i="2"/>
  <c r="X199" i="2" s="1"/>
  <c r="T200" i="2"/>
  <c r="Z200" i="2" s="1"/>
  <c r="T201" i="2"/>
  <c r="X201" i="2" s="1"/>
  <c r="T202" i="2"/>
  <c r="Z202" i="2" s="1"/>
  <c r="T203" i="2"/>
  <c r="X203" i="2" s="1"/>
  <c r="T204" i="2"/>
  <c r="Z204" i="2" s="1"/>
  <c r="T205" i="2"/>
  <c r="X205" i="2" s="1"/>
  <c r="T206" i="2"/>
  <c r="Z206" i="2" s="1"/>
  <c r="T207" i="2"/>
  <c r="X207" i="2" s="1"/>
  <c r="T208" i="2"/>
  <c r="Z208" i="2" s="1"/>
  <c r="T209" i="2"/>
  <c r="X209" i="2" s="1"/>
  <c r="T210" i="2"/>
  <c r="Z210" i="2" s="1"/>
  <c r="T211" i="2"/>
  <c r="X211" i="2" s="1"/>
  <c r="T212" i="2"/>
  <c r="Z212" i="2" s="1"/>
  <c r="T213" i="2"/>
  <c r="X213" i="2" s="1"/>
  <c r="T214" i="2"/>
  <c r="Z214" i="2" s="1"/>
  <c r="T215" i="2"/>
  <c r="X215" i="2" s="1"/>
  <c r="T216" i="2"/>
  <c r="Z216" i="2" s="1"/>
  <c r="T217" i="2"/>
  <c r="X217" i="2" s="1"/>
  <c r="T218" i="2"/>
  <c r="Z218" i="2" s="1"/>
  <c r="T219" i="2"/>
  <c r="X219" i="2" s="1"/>
  <c r="T220" i="2"/>
  <c r="Z220" i="2" s="1"/>
  <c r="T221" i="2"/>
  <c r="X221" i="2" s="1"/>
  <c r="T222" i="2"/>
  <c r="Z222" i="2" s="1"/>
  <c r="T223" i="2"/>
  <c r="X223" i="2" s="1"/>
  <c r="T224" i="2"/>
  <c r="Z224" i="2" s="1"/>
  <c r="T225" i="2"/>
  <c r="X225" i="2" s="1"/>
  <c r="T226" i="2"/>
  <c r="Z226" i="2" s="1"/>
  <c r="T227" i="2"/>
  <c r="X227" i="2" s="1"/>
  <c r="T228" i="2"/>
  <c r="Z228" i="2" s="1"/>
  <c r="T229" i="2"/>
  <c r="X229" i="2" s="1"/>
  <c r="T230" i="2"/>
  <c r="Z230" i="2" s="1"/>
  <c r="T231" i="2"/>
  <c r="X231" i="2" s="1"/>
  <c r="T232" i="2"/>
  <c r="Z232" i="2" s="1"/>
  <c r="T233" i="2"/>
  <c r="X233" i="2" s="1"/>
  <c r="T234" i="2"/>
  <c r="Z234" i="2" s="1"/>
  <c r="T235" i="2"/>
  <c r="X235" i="2" s="1"/>
  <c r="T236" i="2"/>
  <c r="Z236" i="2" s="1"/>
  <c r="T237" i="2"/>
  <c r="X237" i="2" s="1"/>
  <c r="T238" i="2"/>
  <c r="Z238" i="2" s="1"/>
  <c r="T239" i="2"/>
  <c r="Y239" i="2" s="1"/>
  <c r="T240" i="2"/>
  <c r="Y240" i="2" s="1"/>
  <c r="T241" i="2"/>
  <c r="Y241" i="2" s="1"/>
  <c r="T242" i="2"/>
  <c r="Y242" i="2" s="1"/>
  <c r="T243" i="2"/>
  <c r="X243" i="2" s="1"/>
  <c r="T244" i="2"/>
  <c r="Y244" i="2" s="1"/>
  <c r="T245" i="2"/>
  <c r="Z245" i="2" s="1"/>
  <c r="T246" i="2"/>
  <c r="X246" i="2" s="1"/>
  <c r="T247" i="2"/>
  <c r="Z247" i="2" s="1"/>
  <c r="T248" i="2"/>
  <c r="Y248" i="2" s="1"/>
  <c r="T249" i="2"/>
  <c r="X249" i="2" s="1"/>
  <c r="T250" i="2"/>
  <c r="Z250" i="2" s="1"/>
  <c r="T251" i="2"/>
  <c r="X251" i="2" s="1"/>
  <c r="T252" i="2"/>
  <c r="Z252" i="2" s="1"/>
  <c r="T253" i="2"/>
  <c r="X253" i="2" s="1"/>
  <c r="T254" i="2"/>
  <c r="Z254" i="2" s="1"/>
  <c r="T255" i="2"/>
  <c r="X255" i="2" s="1"/>
  <c r="T256" i="2"/>
  <c r="Z256" i="2" s="1"/>
  <c r="T257" i="2"/>
  <c r="X257" i="2" s="1"/>
  <c r="T258" i="2"/>
  <c r="Z258" i="2" s="1"/>
  <c r="T259" i="2"/>
  <c r="X259" i="2" s="1"/>
  <c r="T260" i="2"/>
  <c r="Z260" i="2" s="1"/>
  <c r="T261" i="2"/>
  <c r="X261" i="2" s="1"/>
  <c r="T262" i="2"/>
  <c r="Z262" i="2" s="1"/>
  <c r="T263" i="2"/>
  <c r="Y263" i="2" s="1"/>
  <c r="T264" i="2"/>
  <c r="X264" i="2" s="1"/>
  <c r="T265" i="2"/>
  <c r="Z265" i="2" s="1"/>
  <c r="T266" i="2"/>
  <c r="X266" i="2" s="1"/>
  <c r="T267" i="2"/>
  <c r="Z267" i="2" s="1"/>
  <c r="T268" i="2"/>
  <c r="X268" i="2" s="1"/>
  <c r="T269" i="2"/>
  <c r="Z269" i="2" s="1"/>
  <c r="T270" i="2"/>
  <c r="X270" i="2" s="1"/>
  <c r="T271" i="2"/>
  <c r="Z271" i="2" s="1"/>
  <c r="T272" i="2"/>
  <c r="X272" i="2" s="1"/>
  <c r="T273" i="2"/>
  <c r="Z273" i="2" s="1"/>
  <c r="T274" i="2"/>
  <c r="X274" i="2" s="1"/>
  <c r="T275" i="2"/>
  <c r="X275" i="2" s="1"/>
  <c r="T276" i="2"/>
  <c r="Z276" i="2" s="1"/>
  <c r="T277" i="2"/>
  <c r="X277" i="2" s="1"/>
  <c r="T278" i="2"/>
  <c r="Z278" i="2" s="1"/>
  <c r="T279" i="2"/>
  <c r="X279" i="2" s="1"/>
  <c r="T280" i="2"/>
  <c r="Z280" i="2" s="1"/>
  <c r="T281" i="2"/>
  <c r="X281" i="2" s="1"/>
  <c r="T282" i="2"/>
  <c r="Z282" i="2" s="1"/>
  <c r="T283" i="2"/>
  <c r="X283" i="2" s="1"/>
  <c r="T284" i="2"/>
  <c r="Z284" i="2" s="1"/>
  <c r="T285" i="2"/>
  <c r="X285" i="2" s="1"/>
  <c r="T286" i="2"/>
  <c r="Z286" i="2" s="1"/>
  <c r="T287" i="2"/>
  <c r="X287" i="2" s="1"/>
  <c r="T288" i="2"/>
  <c r="Z288" i="2" s="1"/>
  <c r="T289" i="2"/>
  <c r="X289" i="2" s="1"/>
  <c r="T290" i="2"/>
  <c r="Z290" i="2" s="1"/>
  <c r="T291" i="2"/>
  <c r="X291" i="2" s="1"/>
  <c r="T292" i="2"/>
  <c r="Z292" i="2" s="1"/>
  <c r="T293" i="2"/>
  <c r="X293" i="2" s="1"/>
  <c r="T294" i="2"/>
  <c r="Z294" i="2" s="1"/>
  <c r="T295" i="2"/>
  <c r="X295" i="2" s="1"/>
  <c r="T296" i="2"/>
  <c r="Z296" i="2" s="1"/>
  <c r="T297" i="2"/>
  <c r="X297" i="2" s="1"/>
  <c r="T298" i="2"/>
  <c r="Z298" i="2" s="1"/>
  <c r="T299" i="2"/>
  <c r="X299" i="2" s="1"/>
  <c r="T300" i="2"/>
  <c r="Z300" i="2" s="1"/>
  <c r="T301" i="2"/>
  <c r="X301" i="2" s="1"/>
  <c r="T302" i="2"/>
  <c r="Z302" i="2" s="1"/>
  <c r="T303" i="2"/>
  <c r="X303" i="2" s="1"/>
  <c r="T304" i="2"/>
  <c r="Z304" i="2" s="1"/>
  <c r="T305" i="2"/>
  <c r="X305" i="2" s="1"/>
  <c r="T306" i="2"/>
  <c r="Z306" i="2" s="1"/>
  <c r="T307" i="2"/>
  <c r="X307" i="2" s="1"/>
  <c r="T308" i="2"/>
  <c r="Z308" i="2" s="1"/>
  <c r="T309" i="2"/>
  <c r="X309" i="2" s="1"/>
  <c r="T310" i="2"/>
  <c r="Z310" i="2" s="1"/>
  <c r="T311" i="2"/>
  <c r="X311" i="2" s="1"/>
  <c r="T312" i="2"/>
  <c r="Z312" i="2" s="1"/>
  <c r="T313" i="2"/>
  <c r="X313" i="2" s="1"/>
  <c r="T314" i="2"/>
  <c r="Z314" i="2" s="1"/>
  <c r="T315" i="2"/>
  <c r="X315" i="2" s="1"/>
  <c r="T316" i="2"/>
  <c r="Z316" i="2" s="1"/>
  <c r="T317" i="2"/>
  <c r="X317" i="2" s="1"/>
  <c r="T318" i="2"/>
  <c r="Z318" i="2" s="1"/>
  <c r="T319" i="2"/>
  <c r="X319" i="2" s="1"/>
  <c r="T320" i="2"/>
  <c r="Z320" i="2" s="1"/>
  <c r="T321" i="2"/>
  <c r="X321" i="2" s="1"/>
  <c r="T322" i="2"/>
  <c r="Z322" i="2" s="1"/>
  <c r="T323" i="2"/>
  <c r="X323" i="2" s="1"/>
  <c r="T324" i="2"/>
  <c r="Z324" i="2" s="1"/>
  <c r="T325" i="2"/>
  <c r="X325" i="2" s="1"/>
  <c r="T326" i="2"/>
  <c r="Z326" i="2" s="1"/>
  <c r="T327" i="2"/>
  <c r="X327" i="2" s="1"/>
  <c r="T328" i="2"/>
  <c r="Z328" i="2" s="1"/>
  <c r="T329" i="2"/>
  <c r="X329" i="2" s="1"/>
  <c r="T330" i="2"/>
  <c r="Z330" i="2" s="1"/>
  <c r="T331" i="2"/>
  <c r="X331" i="2" s="1"/>
  <c r="T332" i="2"/>
  <c r="Z332" i="2" s="1"/>
  <c r="T333" i="2"/>
  <c r="X333" i="2" s="1"/>
  <c r="T334" i="2"/>
  <c r="Z334" i="2" s="1"/>
  <c r="T335" i="2"/>
  <c r="X335" i="2" s="1"/>
  <c r="T336" i="2"/>
  <c r="Z336" i="2" s="1"/>
  <c r="T337" i="2"/>
  <c r="X337" i="2" s="1"/>
  <c r="T338" i="2"/>
  <c r="Z338" i="2" s="1"/>
  <c r="T339" i="2"/>
  <c r="X339" i="2" s="1"/>
  <c r="T340" i="2"/>
  <c r="Z340" i="2" s="1"/>
  <c r="T341" i="2"/>
  <c r="X341" i="2" s="1"/>
  <c r="T342" i="2"/>
  <c r="Z342" i="2" s="1"/>
  <c r="T343" i="2"/>
  <c r="X343" i="2" s="1"/>
  <c r="T344" i="2"/>
  <c r="Z344" i="2" s="1"/>
  <c r="T345" i="2"/>
  <c r="X345" i="2" s="1"/>
  <c r="T346" i="2"/>
  <c r="Z346" i="2" s="1"/>
  <c r="T347" i="2"/>
  <c r="X347" i="2" s="1"/>
  <c r="T348" i="2"/>
  <c r="Z348" i="2" s="1"/>
  <c r="T349" i="2"/>
  <c r="X349" i="2" s="1"/>
  <c r="T350" i="2"/>
  <c r="Z350" i="2" s="1"/>
  <c r="T351" i="2"/>
  <c r="X351" i="2" s="1"/>
  <c r="T352" i="2"/>
  <c r="Z352" i="2" s="1"/>
  <c r="T353" i="2"/>
  <c r="X353" i="2" s="1"/>
  <c r="T354" i="2"/>
  <c r="Z354" i="2" s="1"/>
  <c r="T355" i="2"/>
  <c r="X355" i="2" s="1"/>
  <c r="T356" i="2"/>
  <c r="Z356" i="2" s="1"/>
  <c r="T357" i="2"/>
  <c r="X357" i="2" s="1"/>
  <c r="T358" i="2"/>
  <c r="Z358" i="2" s="1"/>
  <c r="T359" i="2"/>
  <c r="X359" i="2" s="1"/>
  <c r="T360" i="2"/>
  <c r="Z360" i="2" s="1"/>
  <c r="T361" i="2"/>
  <c r="X361" i="2" s="1"/>
  <c r="T362" i="2"/>
  <c r="Z362" i="2" s="1"/>
  <c r="T363" i="2"/>
  <c r="X363" i="2" s="1"/>
  <c r="T364" i="2"/>
  <c r="Z364" i="2" s="1"/>
  <c r="T365" i="2"/>
  <c r="X365" i="2" s="1"/>
  <c r="T366" i="2"/>
  <c r="Z366" i="2" s="1"/>
  <c r="T367" i="2"/>
  <c r="X367" i="2" s="1"/>
  <c r="T368" i="2"/>
  <c r="Z368" i="2" s="1"/>
  <c r="T369" i="2"/>
  <c r="X369" i="2" s="1"/>
  <c r="T370" i="2"/>
  <c r="Z370" i="2" s="1"/>
  <c r="T371" i="2"/>
  <c r="X371" i="2" s="1"/>
  <c r="T372" i="2"/>
  <c r="Z372" i="2" s="1"/>
  <c r="T373" i="2"/>
  <c r="X373" i="2" s="1"/>
  <c r="T374" i="2"/>
  <c r="Z374" i="2" s="1"/>
  <c r="T375" i="2"/>
  <c r="X375" i="2" s="1"/>
  <c r="T376" i="2"/>
  <c r="Z376" i="2" s="1"/>
  <c r="T377" i="2"/>
  <c r="X377" i="2" s="1"/>
  <c r="T378" i="2"/>
  <c r="Z378" i="2" s="1"/>
  <c r="T379" i="2"/>
  <c r="X379" i="2" s="1"/>
  <c r="T380" i="2"/>
  <c r="Z380" i="2" s="1"/>
  <c r="T381" i="2"/>
  <c r="Y381" i="2" s="1"/>
  <c r="T382" i="2"/>
  <c r="Y382" i="2" s="1"/>
  <c r="T383" i="2"/>
  <c r="Y383" i="2" s="1"/>
  <c r="T384" i="2"/>
  <c r="X384" i="2" s="1"/>
  <c r="T385" i="2"/>
  <c r="Z385" i="2" s="1"/>
  <c r="T386" i="2"/>
  <c r="X386" i="2" s="1"/>
  <c r="T387" i="2"/>
  <c r="Z387" i="2" s="1"/>
  <c r="T388" i="2"/>
  <c r="X388" i="2" s="1"/>
  <c r="T389" i="2"/>
  <c r="Z389" i="2" s="1"/>
  <c r="T390" i="2"/>
  <c r="X390" i="2" s="1"/>
  <c r="T391" i="2"/>
  <c r="Z391" i="2" s="1"/>
  <c r="T392" i="2"/>
  <c r="X392" i="2" s="1"/>
  <c r="T393" i="2"/>
  <c r="Z393" i="2" s="1"/>
  <c r="T394" i="2"/>
  <c r="X394" i="2" s="1"/>
  <c r="T395" i="2"/>
  <c r="Z395" i="2" s="1"/>
  <c r="T396" i="2"/>
  <c r="Y396" i="2" s="1"/>
  <c r="T397" i="2"/>
  <c r="Y397" i="2" s="1"/>
  <c r="T398" i="2"/>
  <c r="Y398" i="2" s="1"/>
  <c r="T399" i="2"/>
  <c r="X399" i="2" s="1"/>
  <c r="T400" i="2"/>
  <c r="Z400" i="2" s="1"/>
  <c r="T401" i="2"/>
  <c r="X401" i="2" s="1"/>
  <c r="T402" i="2"/>
  <c r="Z402" i="2" s="1"/>
  <c r="T403" i="2"/>
  <c r="X403" i="2" s="1"/>
  <c r="T404" i="2"/>
  <c r="Z404" i="2" s="1"/>
  <c r="T405" i="2"/>
  <c r="X405" i="2" s="1"/>
  <c r="T406" i="2"/>
  <c r="Z406" i="2" s="1"/>
  <c r="T407" i="2"/>
  <c r="X407" i="2" s="1"/>
  <c r="T408" i="2"/>
  <c r="Z408" i="2" s="1"/>
  <c r="T409" i="2"/>
  <c r="X409" i="2" s="1"/>
  <c r="T410" i="2"/>
  <c r="Z410" i="2" s="1"/>
  <c r="T411" i="2"/>
  <c r="X411" i="2" s="1"/>
  <c r="T412" i="2"/>
  <c r="Z412" i="2" s="1"/>
  <c r="T413" i="2"/>
  <c r="X413" i="2" s="1"/>
  <c r="T414" i="2"/>
  <c r="Z414" i="2" s="1"/>
  <c r="T415" i="2"/>
  <c r="X415" i="2" s="1"/>
  <c r="T416" i="2"/>
  <c r="Z416" i="2" s="1"/>
  <c r="T417" i="2"/>
  <c r="X417" i="2" s="1"/>
  <c r="T418" i="2"/>
  <c r="Z418" i="2" s="1"/>
  <c r="T419" i="2"/>
  <c r="Y419" i="2" s="1"/>
  <c r="T420" i="2"/>
  <c r="X420" i="2" s="1"/>
  <c r="T421" i="2"/>
  <c r="Z421" i="2" s="1"/>
  <c r="T422" i="2"/>
  <c r="Y422" i="2" s="1"/>
  <c r="T423" i="2"/>
  <c r="X423" i="2" s="1"/>
  <c r="T424" i="2"/>
  <c r="Z424" i="2" s="1"/>
  <c r="T425" i="2"/>
  <c r="Y425" i="2" s="1"/>
  <c r="T426" i="2"/>
  <c r="X426" i="2" s="1"/>
  <c r="T427" i="2"/>
  <c r="Z427" i="2" s="1"/>
  <c r="T428" i="2"/>
  <c r="X428" i="2" s="1"/>
  <c r="T429" i="2"/>
  <c r="Z429" i="2" s="1"/>
  <c r="T430" i="2"/>
  <c r="X430" i="2" s="1"/>
  <c r="T431" i="2"/>
  <c r="Z431" i="2" s="1"/>
  <c r="T432" i="2"/>
  <c r="X432" i="2" s="1"/>
  <c r="T433" i="2"/>
  <c r="Z433" i="2" s="1"/>
  <c r="T434" i="2"/>
  <c r="X434" i="2" s="1"/>
  <c r="T435" i="2"/>
  <c r="Z435" i="2" s="1"/>
  <c r="T436" i="2"/>
  <c r="X436" i="2" s="1"/>
  <c r="T437" i="2"/>
  <c r="Z437" i="2" s="1"/>
  <c r="T438" i="2"/>
  <c r="Y438" i="2" s="1"/>
  <c r="T439" i="2"/>
  <c r="Y439" i="2" s="1"/>
  <c r="T440" i="2"/>
  <c r="Y440" i="2" s="1"/>
  <c r="T441" i="2"/>
  <c r="X441" i="2" s="1"/>
  <c r="T442" i="2"/>
  <c r="Z442" i="2" s="1"/>
  <c r="T443" i="2"/>
  <c r="X443" i="2" s="1"/>
  <c r="T444" i="2"/>
  <c r="Z444" i="2" s="1"/>
  <c r="T445" i="2"/>
  <c r="X445" i="2" s="1"/>
  <c r="T446" i="2"/>
  <c r="Z446" i="2" s="1"/>
  <c r="T447" i="2"/>
  <c r="X447" i="2" s="1"/>
  <c r="T448" i="2"/>
  <c r="Z448" i="2" s="1"/>
  <c r="T449" i="2"/>
  <c r="X449" i="2" s="1"/>
  <c r="T450" i="2"/>
  <c r="Z450" i="2" s="1"/>
  <c r="T451" i="2"/>
  <c r="X451" i="2" s="1"/>
  <c r="T452" i="2"/>
  <c r="Z452" i="2" s="1"/>
  <c r="T453" i="2"/>
  <c r="X453" i="2" s="1"/>
  <c r="T454" i="2"/>
  <c r="Z454" i="2" s="1"/>
  <c r="T455" i="2"/>
  <c r="X455" i="2" s="1"/>
  <c r="T456" i="2"/>
  <c r="Z456" i="2" s="1"/>
  <c r="T457" i="2"/>
  <c r="X457" i="2" s="1"/>
  <c r="T458" i="2"/>
  <c r="Z458" i="2" s="1"/>
  <c r="T459" i="2"/>
  <c r="X459" i="2" s="1"/>
  <c r="T460" i="2"/>
  <c r="Z460" i="2" s="1"/>
  <c r="T461" i="2"/>
  <c r="X461" i="2" s="1"/>
  <c r="T462" i="2"/>
  <c r="Z462" i="2" s="1"/>
  <c r="T463" i="2"/>
  <c r="X463" i="2" s="1"/>
  <c r="T464" i="2"/>
  <c r="Z464" i="2" s="1"/>
  <c r="T465" i="2"/>
  <c r="X465" i="2" s="1"/>
  <c r="T466" i="2"/>
  <c r="Z466" i="2" s="1"/>
  <c r="T467" i="2"/>
  <c r="Y467" i="2" s="1"/>
  <c r="T468" i="2"/>
  <c r="X468" i="2" s="1"/>
  <c r="T469" i="2"/>
  <c r="Z469" i="2" s="1"/>
  <c r="T470" i="2"/>
  <c r="Y470" i="2" s="1"/>
  <c r="T471" i="2"/>
  <c r="X471" i="2" s="1"/>
  <c r="T472" i="2"/>
  <c r="Z472" i="2" s="1"/>
  <c r="T473" i="2"/>
  <c r="Y473" i="2" s="1"/>
  <c r="T474" i="2"/>
  <c r="X474" i="2" s="1"/>
  <c r="T475" i="2"/>
  <c r="Z475" i="2" s="1"/>
  <c r="T476" i="2"/>
  <c r="X476" i="2" s="1"/>
  <c r="T477" i="2"/>
  <c r="Z477" i="2" s="1"/>
  <c r="T478" i="2"/>
  <c r="X478" i="2" s="1"/>
  <c r="T479" i="2"/>
  <c r="Z479" i="2" s="1"/>
  <c r="T480" i="2"/>
  <c r="X480" i="2" s="1"/>
  <c r="T481" i="2"/>
  <c r="Z481" i="2" s="1"/>
  <c r="T482" i="2"/>
  <c r="X482" i="2" s="1"/>
  <c r="T483" i="2"/>
  <c r="Z483" i="2" s="1"/>
  <c r="T484" i="2"/>
  <c r="X484" i="2" s="1"/>
  <c r="T485" i="2"/>
  <c r="Z485" i="2" s="1"/>
  <c r="T486" i="2"/>
  <c r="X486" i="2" s="1"/>
  <c r="T487" i="2"/>
  <c r="Z487" i="2" s="1"/>
  <c r="T488" i="2"/>
  <c r="X488" i="2" s="1"/>
  <c r="T489" i="2"/>
  <c r="Z489" i="2" s="1"/>
  <c r="T490" i="2"/>
  <c r="X490" i="2" s="1"/>
  <c r="T491" i="2"/>
  <c r="Z491" i="2" s="1"/>
  <c r="T492" i="2"/>
  <c r="X492" i="2" s="1"/>
  <c r="T493" i="2"/>
  <c r="Z493" i="2" s="1"/>
  <c r="T494" i="2"/>
  <c r="X494" i="2" s="1"/>
  <c r="T495" i="2"/>
  <c r="Z495" i="2" s="1"/>
  <c r="T496" i="2"/>
  <c r="X496" i="2" s="1"/>
  <c r="T497" i="2"/>
  <c r="Z497" i="2" s="1"/>
  <c r="T498" i="2"/>
  <c r="X498" i="2" s="1"/>
  <c r="T499" i="2"/>
  <c r="Z499" i="2" s="1"/>
  <c r="T500" i="2"/>
  <c r="X500" i="2" s="1"/>
  <c r="T501" i="2"/>
  <c r="Z501" i="2" s="1"/>
  <c r="T502" i="2"/>
  <c r="X502" i="2" s="1"/>
  <c r="T503" i="2"/>
  <c r="Z503" i="2" s="1"/>
  <c r="T504" i="2"/>
  <c r="Z504" i="2" s="1"/>
  <c r="T505" i="2"/>
  <c r="X505" i="2" s="1"/>
  <c r="T506" i="2"/>
  <c r="Z506" i="2" s="1"/>
  <c r="T507" i="2"/>
  <c r="X507" i="2" s="1"/>
  <c r="T508" i="2"/>
  <c r="Z508" i="2" s="1"/>
  <c r="T509" i="2"/>
  <c r="X509" i="2" s="1"/>
  <c r="T510" i="2"/>
  <c r="Z510" i="2" s="1"/>
  <c r="T511" i="2"/>
  <c r="X511" i="2" s="1"/>
  <c r="T512" i="2"/>
  <c r="Z512" i="2" s="1"/>
  <c r="T513" i="2"/>
  <c r="X513" i="2" s="1"/>
  <c r="T514" i="2"/>
  <c r="Z514" i="2" s="1"/>
  <c r="T515" i="2"/>
  <c r="X515" i="2" s="1"/>
  <c r="T516" i="2"/>
  <c r="Z516" i="2" s="1"/>
  <c r="T517" i="2"/>
  <c r="X517" i="2" s="1"/>
  <c r="T518" i="2"/>
  <c r="Z518" i="2" s="1"/>
  <c r="T519" i="2"/>
  <c r="X519" i="2" s="1"/>
  <c r="T520" i="2"/>
  <c r="Z520" i="2" s="1"/>
  <c r="T521" i="2"/>
  <c r="X521" i="2" s="1"/>
  <c r="T522" i="2"/>
  <c r="Z522" i="2" s="1"/>
  <c r="T523" i="2"/>
  <c r="X523" i="2" s="1"/>
  <c r="T524" i="2"/>
  <c r="Z524" i="2" s="1"/>
  <c r="T525" i="2"/>
  <c r="Y525" i="2" s="1"/>
  <c r="T526" i="2"/>
  <c r="X526" i="2" s="1"/>
  <c r="T527" i="2"/>
  <c r="Z527" i="2" s="1"/>
  <c r="T528" i="2"/>
  <c r="Y528" i="2" s="1"/>
  <c r="T529" i="2"/>
  <c r="X529" i="2" s="1"/>
  <c r="T530" i="2"/>
  <c r="Z530" i="2" s="1"/>
  <c r="T531" i="2"/>
  <c r="Y531" i="2" s="1"/>
  <c r="T532" i="2"/>
  <c r="X532" i="2" s="1"/>
  <c r="T533" i="2"/>
  <c r="Z533" i="2" s="1"/>
  <c r="T534" i="2"/>
  <c r="X534" i="2" s="1"/>
  <c r="T535" i="2"/>
  <c r="Z535" i="2" s="1"/>
  <c r="T536" i="2"/>
  <c r="X536" i="2" s="1"/>
  <c r="T537" i="2"/>
  <c r="Z537" i="2" s="1"/>
  <c r="T538" i="2"/>
  <c r="X538" i="2" s="1"/>
  <c r="T539" i="2"/>
  <c r="Z539" i="2" s="1"/>
  <c r="T540" i="2"/>
  <c r="X540" i="2" s="1"/>
  <c r="T541" i="2"/>
  <c r="Z541" i="2" s="1"/>
  <c r="T542" i="2"/>
  <c r="X542" i="2" s="1"/>
  <c r="T543" i="2"/>
  <c r="Z543" i="2" s="1"/>
  <c r="T544" i="2"/>
  <c r="X544" i="2" s="1"/>
  <c r="T545" i="2"/>
  <c r="Z545" i="2" s="1"/>
  <c r="T546" i="2"/>
  <c r="X546" i="2" s="1"/>
  <c r="T547" i="2"/>
  <c r="Z547" i="2" s="1"/>
  <c r="T548" i="2"/>
  <c r="X548" i="2" s="1"/>
  <c r="T549" i="2"/>
  <c r="Z549" i="2" s="1"/>
  <c r="T550" i="2"/>
  <c r="X550" i="2" s="1"/>
  <c r="T551" i="2"/>
  <c r="Z551" i="2" s="1"/>
  <c r="T552" i="2"/>
  <c r="Y552" i="2" s="1"/>
  <c r="T553" i="2"/>
  <c r="X553" i="2" s="1"/>
  <c r="T554" i="2"/>
  <c r="Z554" i="2" s="1"/>
  <c r="T555" i="2"/>
  <c r="Y555" i="2" s="1"/>
  <c r="T556" i="2"/>
  <c r="X556" i="2" s="1"/>
  <c r="T557" i="2"/>
  <c r="Z557" i="2" s="1"/>
  <c r="T558" i="2"/>
  <c r="Y558" i="2" s="1"/>
  <c r="T559" i="2"/>
  <c r="Y559" i="2" s="1"/>
  <c r="T560" i="2"/>
  <c r="Z560" i="2" s="1"/>
  <c r="T561" i="2"/>
  <c r="Y561" i="2" s="1"/>
  <c r="T562" i="2"/>
  <c r="Z562" i="2" s="1"/>
  <c r="T563" i="2"/>
  <c r="Y563" i="2" s="1"/>
  <c r="T564" i="2"/>
  <c r="Z564" i="2" s="1"/>
  <c r="T565" i="2"/>
  <c r="X565" i="2" s="1"/>
  <c r="T566" i="2"/>
  <c r="Z566" i="2" s="1"/>
  <c r="T567" i="2"/>
  <c r="X567" i="2" s="1"/>
  <c r="T568" i="2"/>
  <c r="Z568" i="2" s="1"/>
  <c r="T569" i="2"/>
  <c r="X569" i="2" s="1"/>
  <c r="T570" i="2"/>
  <c r="Z570" i="2" s="1"/>
  <c r="T571" i="2"/>
  <c r="X571" i="2" s="1"/>
  <c r="T572" i="2"/>
  <c r="Z572" i="2" s="1"/>
  <c r="T573" i="2"/>
  <c r="X573" i="2" s="1"/>
  <c r="T574" i="2"/>
  <c r="Z574" i="2" s="1"/>
  <c r="T575" i="2"/>
  <c r="X575" i="2" s="1"/>
  <c r="T576" i="2"/>
  <c r="Z576" i="2" s="1"/>
  <c r="T577" i="2"/>
  <c r="X577" i="2" s="1"/>
  <c r="T578" i="2"/>
  <c r="Z578" i="2" s="1"/>
  <c r="T579" i="2"/>
  <c r="X579" i="2" s="1"/>
  <c r="T580" i="2"/>
  <c r="Z580" i="2" s="1"/>
  <c r="T581" i="2"/>
  <c r="X581" i="2" s="1"/>
  <c r="T582" i="2"/>
  <c r="Z582" i="2" s="1"/>
  <c r="T583" i="2"/>
  <c r="X583" i="2" s="1"/>
  <c r="T584" i="2"/>
  <c r="Z584" i="2" s="1"/>
  <c r="T585" i="2"/>
  <c r="X585" i="2" s="1"/>
  <c r="T586" i="2"/>
  <c r="Z586" i="2" s="1"/>
  <c r="T587" i="2"/>
  <c r="X587" i="2" s="1"/>
  <c r="T588" i="2"/>
  <c r="Z588" i="2" s="1"/>
  <c r="T589" i="2"/>
  <c r="X589" i="2" s="1"/>
  <c r="T590" i="2"/>
  <c r="Z590" i="2" s="1"/>
  <c r="T591" i="2"/>
  <c r="X591" i="2" s="1"/>
  <c r="T592" i="2"/>
  <c r="Z592" i="2" s="1"/>
  <c r="T593" i="2"/>
  <c r="X593" i="2" s="1"/>
  <c r="T594" i="2"/>
  <c r="Z594" i="2" s="1"/>
  <c r="T595" i="2"/>
  <c r="X595" i="2" s="1"/>
  <c r="T596" i="2"/>
  <c r="Z596" i="2" s="1"/>
  <c r="T597" i="2"/>
  <c r="X597" i="2" s="1"/>
  <c r="T598" i="2"/>
  <c r="Z598" i="2" s="1"/>
  <c r="T599" i="2"/>
  <c r="X599" i="2" s="1"/>
  <c r="T600" i="2"/>
  <c r="Z600" i="2" s="1"/>
  <c r="T601" i="2"/>
  <c r="X601" i="2" s="1"/>
  <c r="T602" i="2"/>
  <c r="Z602" i="2" s="1"/>
  <c r="T603" i="2"/>
  <c r="X603" i="2" s="1"/>
  <c r="T604" i="2"/>
  <c r="Z604" i="2" s="1"/>
  <c r="T605" i="2"/>
  <c r="X605" i="2" s="1"/>
  <c r="T606" i="2"/>
  <c r="Z606" i="2" s="1"/>
  <c r="T607" i="2"/>
  <c r="X607" i="2" s="1"/>
  <c r="T608" i="2"/>
  <c r="Z608" i="2" s="1"/>
  <c r="T609" i="2"/>
  <c r="X609" i="2" s="1"/>
  <c r="T610" i="2"/>
  <c r="Z610" i="2" s="1"/>
  <c r="T611" i="2"/>
  <c r="X611" i="2" s="1"/>
  <c r="T612" i="2"/>
  <c r="Z612" i="2" s="1"/>
  <c r="T613" i="2"/>
  <c r="X613" i="2" s="1"/>
  <c r="T614" i="2"/>
  <c r="Z614" i="2" s="1"/>
  <c r="T615" i="2"/>
  <c r="X615" i="2" s="1"/>
  <c r="T616" i="2"/>
  <c r="Z616" i="2" s="1"/>
  <c r="T617" i="2"/>
  <c r="X617" i="2" s="1"/>
  <c r="T618" i="2"/>
  <c r="Z618" i="2" s="1"/>
  <c r="T619" i="2"/>
  <c r="X619" i="2" s="1"/>
  <c r="T620" i="2"/>
  <c r="Z620" i="2" s="1"/>
  <c r="T621" i="2"/>
  <c r="X621" i="2" s="1"/>
  <c r="T622" i="2"/>
  <c r="Z622" i="2" s="1"/>
  <c r="T623" i="2"/>
  <c r="X623" i="2" s="1"/>
  <c r="T624" i="2"/>
  <c r="Z624" i="2" s="1"/>
  <c r="T625" i="2"/>
  <c r="X625" i="2" s="1"/>
  <c r="T626" i="2"/>
  <c r="Z626" i="2" s="1"/>
  <c r="T627" i="2"/>
  <c r="X627" i="2" s="1"/>
  <c r="T628" i="2"/>
  <c r="Z628" i="2" s="1"/>
  <c r="T629" i="2"/>
  <c r="X629" i="2" s="1"/>
  <c r="T630" i="2"/>
  <c r="Z630" i="2" s="1"/>
  <c r="T631" i="2"/>
  <c r="Z631" i="2" s="1"/>
  <c r="T632" i="2"/>
  <c r="X632" i="2" s="1"/>
  <c r="T633" i="2"/>
  <c r="Z633" i="2" s="1"/>
  <c r="T634" i="2"/>
  <c r="X634" i="2" s="1"/>
  <c r="T635" i="2"/>
  <c r="Z635" i="2" s="1"/>
  <c r="T636" i="2"/>
  <c r="X636" i="2" s="1"/>
  <c r="T637" i="2"/>
  <c r="Z637" i="2" s="1"/>
  <c r="T638" i="2"/>
  <c r="X638" i="2" s="1"/>
  <c r="T639" i="2"/>
  <c r="Z639" i="2" s="1"/>
  <c r="T640" i="2"/>
  <c r="X640" i="2" s="1"/>
  <c r="T641" i="2"/>
  <c r="Z641" i="2" s="1"/>
  <c r="T642" i="2"/>
  <c r="Y642" i="2" s="1"/>
  <c r="T643" i="2"/>
  <c r="X643" i="2" s="1"/>
  <c r="T644" i="2"/>
  <c r="Y644" i="2" s="1"/>
  <c r="T645" i="2"/>
  <c r="Y645" i="2" s="1"/>
  <c r="T646" i="2"/>
  <c r="X646" i="2" s="1"/>
  <c r="T647" i="2"/>
  <c r="Z647" i="2" s="1"/>
  <c r="T648" i="2"/>
  <c r="X648" i="2" s="1"/>
  <c r="T649" i="2"/>
  <c r="Z649" i="2" s="1"/>
  <c r="T650" i="2"/>
  <c r="X650" i="2" s="1"/>
  <c r="T651" i="2"/>
  <c r="Z651" i="2" s="1"/>
  <c r="T652" i="2"/>
  <c r="X652" i="2" s="1"/>
  <c r="T653" i="2"/>
  <c r="Z653" i="2" s="1"/>
  <c r="T654" i="2"/>
  <c r="X654" i="2" s="1"/>
  <c r="T655" i="2"/>
  <c r="Z655" i="2" s="1"/>
  <c r="T656" i="2"/>
  <c r="X656" i="2" s="1"/>
  <c r="T657" i="2"/>
  <c r="Z657" i="2" s="1"/>
  <c r="T658" i="2"/>
  <c r="X658" i="2" s="1"/>
  <c r="T659" i="2"/>
  <c r="Z659" i="2" s="1"/>
  <c r="T660" i="2"/>
  <c r="X660" i="2" s="1"/>
  <c r="T661" i="2"/>
  <c r="Z661" i="2" s="1"/>
  <c r="T662" i="2"/>
  <c r="X662" i="2" s="1"/>
  <c r="T663" i="2"/>
  <c r="Z663" i="2" s="1"/>
  <c r="T664" i="2"/>
  <c r="Y664" i="2" s="1"/>
  <c r="T665" i="2"/>
  <c r="Y665" i="2" s="1"/>
  <c r="T666" i="2"/>
  <c r="Y666" i="2" s="1"/>
  <c r="T667" i="2"/>
  <c r="X667" i="2" s="1"/>
  <c r="T668" i="2"/>
  <c r="Z668" i="2" s="1"/>
  <c r="T669" i="2"/>
  <c r="X669" i="2" s="1"/>
  <c r="T670" i="2"/>
  <c r="Z670" i="2" s="1"/>
  <c r="T671" i="2"/>
  <c r="X671" i="2" s="1"/>
  <c r="T672" i="2"/>
  <c r="Z672" i="2" s="1"/>
  <c r="T673" i="2"/>
  <c r="X673" i="2" s="1"/>
  <c r="T674" i="2"/>
  <c r="Z674" i="2" s="1"/>
  <c r="T675" i="2"/>
  <c r="X675" i="2" s="1"/>
  <c r="T676" i="2"/>
  <c r="Z676" i="2" s="1"/>
  <c r="T677" i="2"/>
  <c r="X677" i="2" s="1"/>
  <c r="T678" i="2"/>
  <c r="Z678" i="2" s="1"/>
  <c r="T679" i="2"/>
  <c r="X679" i="2" s="1"/>
  <c r="T680" i="2"/>
  <c r="Z680" i="2" s="1"/>
  <c r="T681" i="2"/>
  <c r="X681" i="2" s="1"/>
  <c r="T682" i="2"/>
  <c r="Z682" i="2" s="1"/>
  <c r="T683" i="2"/>
  <c r="X683" i="2" s="1"/>
  <c r="T684" i="2"/>
  <c r="Z684" i="2" s="1"/>
  <c r="T685" i="2"/>
  <c r="X685" i="2" s="1"/>
  <c r="T686" i="2"/>
  <c r="Z686" i="2" s="1"/>
  <c r="T687" i="2"/>
  <c r="X687" i="2" s="1"/>
  <c r="T688" i="2"/>
  <c r="Z688" i="2" s="1"/>
  <c r="T689" i="2"/>
  <c r="X689" i="2" s="1"/>
  <c r="T690" i="2"/>
  <c r="Z690" i="2" s="1"/>
  <c r="T691" i="2"/>
  <c r="X691" i="2" s="1"/>
  <c r="T692" i="2"/>
  <c r="Z692" i="2" s="1"/>
  <c r="T693" i="2"/>
  <c r="X693" i="2" s="1"/>
  <c r="T694" i="2"/>
  <c r="Z694" i="2" s="1"/>
  <c r="T695" i="2"/>
  <c r="X695" i="2" s="1"/>
  <c r="T696" i="2"/>
  <c r="Z696" i="2" s="1"/>
  <c r="T697" i="2"/>
  <c r="Y697" i="2" s="1"/>
  <c r="T698" i="2"/>
  <c r="Y698" i="2" s="1"/>
  <c r="T699" i="2"/>
  <c r="Y699" i="2" s="1"/>
  <c r="T700" i="2"/>
  <c r="Y700" i="2" s="1"/>
  <c r="T701" i="2"/>
  <c r="Y701" i="2" s="1"/>
  <c r="T702" i="2"/>
  <c r="Y702" i="2" s="1"/>
  <c r="T703" i="2"/>
  <c r="Y703" i="2" s="1"/>
  <c r="T704" i="2"/>
  <c r="Y704" i="2" s="1"/>
  <c r="T705" i="2"/>
  <c r="Z705" i="2" s="1"/>
  <c r="T706" i="2"/>
  <c r="Y706" i="2" s="1"/>
  <c r="T707" i="2"/>
  <c r="Z707" i="2" s="1"/>
  <c r="T708" i="2"/>
  <c r="Y708" i="2" s="1"/>
  <c r="T709" i="2"/>
  <c r="Z709" i="2" s="1"/>
  <c r="T710" i="2"/>
  <c r="Y710" i="2" s="1"/>
  <c r="T711" i="2"/>
  <c r="Y711" i="2" s="1"/>
  <c r="T712" i="2"/>
  <c r="Y712" i="2" s="1"/>
  <c r="T713" i="2"/>
  <c r="X713" i="2" s="1"/>
  <c r="T714" i="2"/>
  <c r="Z714" i="2" s="1"/>
  <c r="T715" i="2"/>
  <c r="X715" i="2" s="1"/>
  <c r="T716" i="2"/>
  <c r="Z716" i="2" s="1"/>
  <c r="T717" i="2"/>
  <c r="X717" i="2" s="1"/>
  <c r="T718" i="2"/>
  <c r="Z718" i="2" s="1"/>
  <c r="T719" i="2"/>
  <c r="X719" i="2" s="1"/>
  <c r="T720" i="2"/>
  <c r="Z720" i="2" s="1"/>
  <c r="T721" i="2"/>
  <c r="X721" i="2" s="1"/>
  <c r="T722" i="2"/>
  <c r="Z722" i="2" s="1"/>
  <c r="T723" i="2"/>
  <c r="X723" i="2" s="1"/>
  <c r="T724" i="2"/>
  <c r="Z724" i="2" s="1"/>
  <c r="T725" i="2"/>
  <c r="X725" i="2" s="1"/>
  <c r="T726" i="2"/>
  <c r="Z726" i="2" s="1"/>
  <c r="T727" i="2"/>
  <c r="X727" i="2" s="1"/>
  <c r="T728" i="2"/>
  <c r="Z728" i="2" s="1"/>
  <c r="T729" i="2"/>
  <c r="X729" i="2" s="1"/>
  <c r="T730" i="2"/>
  <c r="Z730" i="2" s="1"/>
  <c r="T731" i="2"/>
  <c r="X731" i="2" s="1"/>
  <c r="T732" i="2"/>
  <c r="Z732" i="2" s="1"/>
  <c r="T733" i="2"/>
  <c r="X733" i="2" s="1"/>
  <c r="T734" i="2"/>
  <c r="Z734" i="2" s="1"/>
  <c r="T735" i="2"/>
  <c r="X735" i="2" s="1"/>
  <c r="T736" i="2"/>
  <c r="Z736" i="2" s="1"/>
  <c r="T737" i="2"/>
  <c r="X737" i="2" s="1"/>
  <c r="T738" i="2"/>
  <c r="Z738" i="2" s="1"/>
  <c r="T739" i="2"/>
  <c r="X739" i="2" s="1"/>
  <c r="T740" i="2"/>
  <c r="Z740" i="2" s="1"/>
  <c r="T741" i="2"/>
  <c r="X741" i="2" s="1"/>
  <c r="T742" i="2"/>
  <c r="Z742" i="2" s="1"/>
  <c r="T743" i="2"/>
  <c r="X743" i="2" s="1"/>
  <c r="T744" i="2"/>
  <c r="Z744" i="2" s="1"/>
  <c r="T745" i="2"/>
  <c r="Y745" i="2" s="1"/>
  <c r="T746" i="2"/>
  <c r="X746" i="2" s="1"/>
  <c r="T747" i="2"/>
  <c r="Z747" i="2" s="1"/>
  <c r="T748" i="2"/>
  <c r="Y748" i="2" s="1"/>
  <c r="T749" i="2"/>
  <c r="X749" i="2" s="1"/>
  <c r="T750" i="2"/>
  <c r="Z750" i="2" s="1"/>
  <c r="T751" i="2"/>
  <c r="Y751" i="2" s="1"/>
  <c r="T752" i="2"/>
  <c r="X752" i="2" s="1"/>
  <c r="T753" i="2"/>
  <c r="Z753" i="2" s="1"/>
  <c r="T754" i="2"/>
  <c r="X754" i="2" s="1"/>
  <c r="T755" i="2"/>
  <c r="Z755" i="2" s="1"/>
  <c r="T756" i="2"/>
  <c r="X756" i="2" s="1"/>
  <c r="T757" i="2"/>
  <c r="Z757" i="2" s="1"/>
  <c r="T758" i="2"/>
  <c r="X758" i="2" s="1"/>
  <c r="T759" i="2"/>
  <c r="Z759" i="2" s="1"/>
  <c r="T760" i="2"/>
  <c r="X760" i="2" s="1"/>
  <c r="T761" i="2"/>
  <c r="Z761" i="2" s="1"/>
  <c r="T762" i="2"/>
  <c r="X762" i="2" s="1"/>
  <c r="T763" i="2"/>
  <c r="Z763" i="2" s="1"/>
  <c r="T764" i="2"/>
  <c r="X764" i="2" s="1"/>
  <c r="T765" i="2"/>
  <c r="Z765" i="2" s="1"/>
  <c r="T766" i="2"/>
  <c r="X766" i="2" s="1"/>
  <c r="T767" i="2"/>
  <c r="Z767" i="2" s="1"/>
  <c r="T768" i="2"/>
  <c r="X768" i="2" s="1"/>
  <c r="T769" i="2"/>
  <c r="Z769" i="2" s="1"/>
  <c r="T770" i="2"/>
  <c r="X770" i="2" s="1"/>
  <c r="T771" i="2"/>
  <c r="Z771" i="2" s="1"/>
  <c r="T772" i="2"/>
  <c r="X772" i="2" s="1"/>
  <c r="T773" i="2"/>
  <c r="Z773" i="2" s="1"/>
  <c r="T774" i="2"/>
  <c r="X774" i="2" s="1"/>
  <c r="T775" i="2"/>
  <c r="Z775" i="2" s="1"/>
  <c r="T776" i="2"/>
  <c r="X776" i="2" s="1"/>
  <c r="T777" i="2"/>
  <c r="Z777" i="2" s="1"/>
  <c r="T778" i="2"/>
  <c r="X778" i="2" s="1"/>
  <c r="T779" i="2"/>
  <c r="Z779" i="2" s="1"/>
  <c r="T780" i="2"/>
  <c r="X780" i="2" s="1"/>
  <c r="T781" i="2"/>
  <c r="Z781" i="2" s="1"/>
  <c r="T782" i="2"/>
  <c r="X782" i="2" s="1"/>
  <c r="T783" i="2"/>
  <c r="Z783" i="2" s="1"/>
  <c r="T784" i="2"/>
  <c r="X784" i="2" s="1"/>
  <c r="T785" i="2"/>
  <c r="Z785" i="2" s="1"/>
  <c r="T786" i="2"/>
  <c r="X786" i="2" s="1"/>
  <c r="T787" i="2"/>
  <c r="Z787" i="2" s="1"/>
  <c r="T788" i="2"/>
  <c r="X788" i="2" s="1"/>
  <c r="T789" i="2"/>
  <c r="Z789" i="2" s="1"/>
  <c r="T790" i="2"/>
  <c r="X790" i="2" s="1"/>
  <c r="T791" i="2"/>
  <c r="Z791" i="2" s="1"/>
  <c r="T792" i="2"/>
  <c r="X792" i="2" s="1"/>
  <c r="T793" i="2"/>
  <c r="Z793" i="2" s="1"/>
  <c r="T794" i="2"/>
  <c r="X794" i="2" s="1"/>
  <c r="T795" i="2"/>
  <c r="Z795" i="2" s="1"/>
  <c r="T796" i="2"/>
  <c r="X796" i="2" s="1"/>
  <c r="T797" i="2"/>
  <c r="Z797" i="2" s="1"/>
  <c r="T798" i="2"/>
  <c r="X798" i="2" s="1"/>
  <c r="T799" i="2"/>
  <c r="Z799" i="2" s="1"/>
  <c r="T800" i="2"/>
  <c r="X800" i="2" s="1"/>
  <c r="T801" i="2"/>
  <c r="X801" i="2" s="1"/>
  <c r="T802" i="2"/>
  <c r="X802" i="2" s="1"/>
  <c r="T803" i="2"/>
  <c r="X803" i="2" s="1"/>
  <c r="T804" i="2"/>
  <c r="Z804" i="2" s="1"/>
  <c r="T805" i="2"/>
  <c r="X805" i="2" s="1"/>
  <c r="T806" i="2"/>
  <c r="Z806" i="2" s="1"/>
  <c r="T807" i="2"/>
  <c r="X807" i="2" s="1"/>
  <c r="T808" i="2"/>
  <c r="Z808" i="2" s="1"/>
  <c r="T809" i="2"/>
  <c r="X809" i="2" s="1"/>
  <c r="T810" i="2"/>
  <c r="Z810" i="2" s="1"/>
  <c r="T811" i="2"/>
  <c r="X811" i="2" s="1"/>
  <c r="T812" i="2"/>
  <c r="Z812" i="2" s="1"/>
  <c r="T813" i="2"/>
  <c r="X813" i="2" s="1"/>
  <c r="T814" i="2"/>
  <c r="Z814" i="2" s="1"/>
  <c r="T815" i="2"/>
  <c r="X815" i="2" s="1"/>
  <c r="T816" i="2"/>
  <c r="Z816" i="2" s="1"/>
  <c r="T817" i="2"/>
  <c r="X817" i="2" s="1"/>
  <c r="T818" i="2"/>
  <c r="Z818" i="2" s="1"/>
  <c r="T819" i="2"/>
  <c r="X819" i="2" s="1"/>
  <c r="T820" i="2"/>
  <c r="Z820" i="2" s="1"/>
  <c r="T821" i="2"/>
  <c r="X821" i="2" s="1"/>
  <c r="T822" i="2"/>
  <c r="Z822" i="2" s="1"/>
  <c r="T823" i="2"/>
  <c r="X823" i="2" s="1"/>
  <c r="T824" i="2"/>
  <c r="Z824" i="2" s="1"/>
  <c r="T825" i="2"/>
  <c r="X825" i="2" s="1"/>
  <c r="T826" i="2"/>
  <c r="Z826" i="2" s="1"/>
  <c r="T827" i="2"/>
  <c r="X827" i="2" s="1"/>
  <c r="T828" i="2"/>
  <c r="Z828" i="2" s="1"/>
  <c r="T829" i="2"/>
  <c r="X829" i="2" s="1"/>
  <c r="T830" i="2"/>
  <c r="Z830" i="2" s="1"/>
  <c r="T831" i="2"/>
  <c r="X831" i="2" s="1"/>
  <c r="T832" i="2"/>
  <c r="Z832" i="2" s="1"/>
  <c r="T833" i="2"/>
  <c r="Y833" i="2" s="1"/>
  <c r="T834" i="2"/>
  <c r="Y834" i="2" s="1"/>
  <c r="T835" i="2"/>
  <c r="Y835" i="2" s="1"/>
  <c r="T836" i="2"/>
  <c r="Y836" i="2" s="1"/>
  <c r="T837" i="2"/>
  <c r="Y837" i="2" s="1"/>
  <c r="T838" i="2"/>
  <c r="Y838" i="2" s="1"/>
  <c r="T839" i="2"/>
  <c r="X839" i="2" s="1"/>
  <c r="T840" i="2"/>
  <c r="Z840" i="2" s="1"/>
  <c r="T841" i="2"/>
  <c r="X841" i="2" s="1"/>
  <c r="T842" i="2"/>
  <c r="Z842" i="2" s="1"/>
  <c r="T843" i="2"/>
  <c r="X843" i="2" s="1"/>
  <c r="T844" i="2"/>
  <c r="Z844" i="2" s="1"/>
  <c r="T845" i="2"/>
  <c r="X845" i="2" s="1"/>
  <c r="T846" i="2"/>
  <c r="Z846" i="2" s="1"/>
  <c r="T847" i="2"/>
  <c r="X847" i="2" s="1"/>
  <c r="T848" i="2"/>
  <c r="Z848" i="2" s="1"/>
  <c r="T849" i="2"/>
  <c r="X849" i="2" s="1"/>
  <c r="T850" i="2"/>
  <c r="Z850" i="2" s="1"/>
  <c r="T851" i="2"/>
  <c r="X851" i="2" s="1"/>
  <c r="T852" i="2"/>
  <c r="Z852" i="2" s="1"/>
  <c r="T853" i="2"/>
  <c r="X853" i="2" s="1"/>
  <c r="T854" i="2"/>
  <c r="Z854" i="2" s="1"/>
  <c r="T855" i="2"/>
  <c r="X855" i="2" s="1"/>
  <c r="T856" i="2"/>
  <c r="Z856" i="2" s="1"/>
  <c r="T857" i="2"/>
  <c r="X857" i="2" s="1"/>
  <c r="T858" i="2"/>
  <c r="Z858" i="2" s="1"/>
  <c r="T859" i="2"/>
  <c r="X859" i="2" s="1"/>
  <c r="T860" i="2"/>
  <c r="Z860" i="2" s="1"/>
  <c r="T861" i="2"/>
  <c r="X861" i="2" s="1"/>
  <c r="T862" i="2"/>
  <c r="Z862" i="2" s="1"/>
  <c r="T863" i="2"/>
  <c r="X863" i="2" s="1"/>
  <c r="T864" i="2"/>
  <c r="Z864" i="2" s="1"/>
  <c r="T865" i="2"/>
  <c r="X865" i="2" s="1"/>
  <c r="T866" i="2"/>
  <c r="Z866" i="2" s="1"/>
  <c r="T867" i="2"/>
  <c r="X867" i="2" s="1"/>
  <c r="T868" i="2"/>
  <c r="Z868" i="2" s="1"/>
  <c r="T869" i="2"/>
  <c r="X869" i="2" s="1"/>
  <c r="T870" i="2"/>
  <c r="Z870" i="2" s="1"/>
  <c r="T871" i="2"/>
  <c r="X871" i="2" s="1"/>
  <c r="T872" i="2"/>
  <c r="Z872" i="2" s="1"/>
  <c r="T873" i="2"/>
  <c r="X873" i="2" s="1"/>
  <c r="T874" i="2"/>
  <c r="Z874" i="2" s="1"/>
  <c r="T875" i="2"/>
  <c r="X875" i="2" s="1"/>
  <c r="T876" i="2"/>
  <c r="Z876" i="2" s="1"/>
  <c r="T877" i="2"/>
  <c r="X877" i="2" s="1"/>
  <c r="T878" i="2"/>
  <c r="Z878" i="2" s="1"/>
  <c r="T879" i="2"/>
  <c r="X879" i="2" s="1"/>
  <c r="T880" i="2"/>
  <c r="Z880" i="2" s="1"/>
  <c r="T881" i="2"/>
  <c r="X881" i="2" s="1"/>
  <c r="T882" i="2"/>
  <c r="Z882" i="2" s="1"/>
  <c r="T883" i="2"/>
  <c r="X883" i="2" s="1"/>
  <c r="T884" i="2"/>
  <c r="Z884" i="2" s="1"/>
  <c r="T885" i="2"/>
  <c r="X885" i="2" s="1"/>
  <c r="T886" i="2"/>
  <c r="Z886" i="2" s="1"/>
  <c r="T887" i="2"/>
  <c r="X887" i="2" s="1"/>
  <c r="T888" i="2"/>
  <c r="Z888" i="2" s="1"/>
  <c r="T889" i="2"/>
  <c r="X889" i="2" s="1"/>
  <c r="T890" i="2"/>
  <c r="Z890" i="2" s="1"/>
  <c r="T891" i="2"/>
  <c r="X891" i="2" s="1"/>
  <c r="T892" i="2"/>
  <c r="Z892" i="2" s="1"/>
  <c r="T893" i="2"/>
  <c r="X893" i="2" s="1"/>
  <c r="T894" i="2"/>
  <c r="Z894" i="2" s="1"/>
  <c r="T895" i="2"/>
  <c r="X895" i="2" s="1"/>
  <c r="T896" i="2"/>
  <c r="Z896" i="2" s="1"/>
  <c r="T897" i="2"/>
  <c r="X897" i="2" s="1"/>
  <c r="T898" i="2"/>
  <c r="Z898" i="2" s="1"/>
  <c r="T899" i="2"/>
  <c r="X899" i="2" s="1"/>
  <c r="T900" i="2"/>
  <c r="Z900" i="2" s="1"/>
  <c r="T901" i="2"/>
  <c r="X901" i="2" s="1"/>
  <c r="T902" i="2"/>
  <c r="Z902" i="2" s="1"/>
  <c r="T903" i="2"/>
  <c r="X903" i="2" s="1"/>
  <c r="T904" i="2"/>
  <c r="Z904" i="2" s="1"/>
  <c r="T905" i="2"/>
  <c r="X905" i="2" s="1"/>
  <c r="T906" i="2"/>
  <c r="Z906" i="2" s="1"/>
  <c r="T907" i="2"/>
  <c r="X907" i="2" s="1"/>
  <c r="T908" i="2"/>
  <c r="Z908" i="2" s="1"/>
  <c r="T909" i="2"/>
  <c r="X909" i="2" s="1"/>
  <c r="T910" i="2"/>
  <c r="Z910" i="2" s="1"/>
  <c r="T911" i="2"/>
  <c r="X911" i="2" s="1"/>
  <c r="T912" i="2"/>
  <c r="Z912" i="2" s="1"/>
  <c r="T913" i="2"/>
  <c r="X913" i="2" s="1"/>
  <c r="T914" i="2"/>
  <c r="Z914" i="2" s="1"/>
  <c r="T915" i="2"/>
  <c r="X915" i="2" s="1"/>
  <c r="T916" i="2"/>
  <c r="Z916" i="2" s="1"/>
  <c r="T917" i="2"/>
  <c r="X917" i="2" s="1"/>
  <c r="T918" i="2"/>
  <c r="Z918" i="2" s="1"/>
  <c r="T919" i="2"/>
  <c r="X919" i="2" s="1"/>
  <c r="T920" i="2"/>
  <c r="Z920" i="2" s="1"/>
  <c r="T921" i="2"/>
  <c r="X921" i="2" s="1"/>
  <c r="T922" i="2"/>
  <c r="Z922" i="2" s="1"/>
  <c r="T923" i="2"/>
  <c r="X923" i="2" s="1"/>
  <c r="T924" i="2"/>
  <c r="Z924" i="2" s="1"/>
  <c r="T925" i="2"/>
  <c r="X925" i="2" s="1"/>
  <c r="T926" i="2"/>
  <c r="Z926" i="2" s="1"/>
  <c r="T927" i="2"/>
  <c r="X927" i="2" s="1"/>
  <c r="T928" i="2"/>
  <c r="Z928" i="2" s="1"/>
  <c r="T929" i="2"/>
  <c r="Y929" i="2" s="1"/>
  <c r="T930" i="2"/>
  <c r="X930" i="2" s="1"/>
  <c r="T931" i="2"/>
  <c r="Z931" i="2" s="1"/>
  <c r="T932" i="2"/>
  <c r="Y932" i="2" s="1"/>
  <c r="T933" i="2"/>
  <c r="X933" i="2" s="1"/>
  <c r="T934" i="2"/>
  <c r="Z934" i="2" s="1"/>
  <c r="T935" i="2"/>
  <c r="Y935" i="2" s="1"/>
  <c r="T936" i="2"/>
  <c r="X936" i="2" s="1"/>
  <c r="T937" i="2"/>
  <c r="Z937" i="2" s="1"/>
  <c r="T938" i="2"/>
  <c r="X938" i="2" s="1"/>
  <c r="T939" i="2"/>
  <c r="Z939" i="2" s="1"/>
  <c r="T940" i="2"/>
  <c r="X940" i="2" s="1"/>
  <c r="T941" i="2"/>
  <c r="Z941" i="2" s="1"/>
  <c r="T942" i="2"/>
  <c r="X942" i="2" s="1"/>
  <c r="T943" i="2"/>
  <c r="Z943" i="2" s="1"/>
  <c r="T944" i="2"/>
  <c r="X944" i="2" s="1"/>
  <c r="T945" i="2"/>
  <c r="Z945" i="2" s="1"/>
  <c r="T946" i="2"/>
  <c r="X946" i="2" s="1"/>
  <c r="T947" i="2"/>
  <c r="Z947" i="2" s="1"/>
  <c r="T948" i="2"/>
  <c r="X948" i="2" s="1"/>
  <c r="T949" i="2"/>
  <c r="Z949" i="2" s="1"/>
  <c r="T950" i="2"/>
  <c r="X950" i="2" s="1"/>
  <c r="T951" i="2"/>
  <c r="Z951" i="2" s="1"/>
  <c r="T952" i="2"/>
  <c r="X952" i="2" s="1"/>
  <c r="T953" i="2"/>
  <c r="Z953" i="2" s="1"/>
  <c r="T954" i="2"/>
  <c r="X954" i="2" s="1"/>
  <c r="T955" i="2"/>
  <c r="Z955" i="2" s="1"/>
  <c r="T956" i="2"/>
  <c r="X956" i="2" s="1"/>
  <c r="T957" i="2"/>
  <c r="Z957" i="2" s="1"/>
  <c r="T958" i="2"/>
  <c r="X958" i="2" s="1"/>
  <c r="T959" i="2"/>
  <c r="Z959" i="2" s="1"/>
  <c r="T960" i="2"/>
  <c r="X960" i="2" s="1"/>
  <c r="T961" i="2"/>
  <c r="Z961" i="2" s="1"/>
  <c r="T962" i="2"/>
  <c r="X962" i="2" s="1"/>
  <c r="T963" i="2"/>
  <c r="Z963" i="2" s="1"/>
  <c r="T964" i="2"/>
  <c r="X964" i="2" s="1"/>
  <c r="T965" i="2"/>
  <c r="Z965" i="2" s="1"/>
  <c r="T966" i="2"/>
  <c r="X966" i="2" s="1"/>
  <c r="T967" i="2"/>
  <c r="Z967" i="2" s="1"/>
  <c r="T968" i="2"/>
  <c r="X968" i="2" s="1"/>
  <c r="T969" i="2"/>
  <c r="Z969" i="2" s="1"/>
  <c r="T970" i="2"/>
  <c r="X970" i="2" s="1"/>
  <c r="T971" i="2"/>
  <c r="Z971" i="2" s="1"/>
  <c r="T972" i="2"/>
  <c r="X972" i="2" s="1"/>
  <c r="T973" i="2"/>
  <c r="Z973" i="2" s="1"/>
  <c r="T974" i="2"/>
  <c r="X974" i="2" s="1"/>
  <c r="T975" i="2"/>
  <c r="Z975" i="2" s="1"/>
  <c r="T976" i="2"/>
  <c r="X976" i="2" s="1"/>
  <c r="T977" i="2"/>
  <c r="Z977" i="2" s="1"/>
  <c r="T978" i="2"/>
  <c r="X978" i="2" s="1"/>
  <c r="T979" i="2"/>
  <c r="Z979" i="2" s="1"/>
  <c r="T980" i="2"/>
  <c r="X980" i="2" s="1"/>
  <c r="T981" i="2"/>
  <c r="Z981" i="2" s="1"/>
  <c r="T982" i="2"/>
  <c r="X982" i="2" s="1"/>
  <c r="T983" i="2"/>
  <c r="Z983" i="2" s="1"/>
  <c r="T984" i="2"/>
  <c r="X984" i="2" s="1"/>
  <c r="T985" i="2"/>
  <c r="Z985" i="2" s="1"/>
  <c r="T986" i="2"/>
  <c r="X986" i="2" s="1"/>
  <c r="T987" i="2"/>
  <c r="Z987" i="2" s="1"/>
  <c r="T988" i="2"/>
  <c r="X988" i="2" s="1"/>
  <c r="T989" i="2"/>
  <c r="Z989" i="2" s="1"/>
  <c r="T990" i="2"/>
  <c r="X990" i="2" s="1"/>
  <c r="T991" i="2"/>
  <c r="Z991" i="2" s="1"/>
  <c r="T992" i="2"/>
  <c r="X992" i="2" s="1"/>
  <c r="T993" i="2"/>
  <c r="Z993" i="2" s="1"/>
  <c r="T994" i="2"/>
  <c r="X994" i="2" s="1"/>
  <c r="T995" i="2"/>
  <c r="Z995" i="2" s="1"/>
  <c r="T996" i="2"/>
  <c r="X996" i="2" s="1"/>
  <c r="T997" i="2"/>
  <c r="Z997" i="2" s="1"/>
  <c r="T998" i="2"/>
  <c r="X998" i="2" s="1"/>
  <c r="T999" i="2"/>
  <c r="Z999" i="2" s="1"/>
  <c r="T1000" i="2"/>
  <c r="X1000" i="2" s="1"/>
  <c r="T1001" i="2"/>
  <c r="Z1001" i="2" s="1"/>
  <c r="T1002" i="2"/>
  <c r="X1002" i="2" s="1"/>
  <c r="T1003" i="2"/>
  <c r="Z1003" i="2" s="1"/>
  <c r="T1004" i="2"/>
  <c r="X1004" i="2" s="1"/>
  <c r="T1005" i="2"/>
  <c r="Z1005" i="2" s="1"/>
  <c r="T1006" i="2"/>
  <c r="X1006" i="2" s="1"/>
  <c r="T1007" i="2"/>
  <c r="Z1007" i="2" s="1"/>
  <c r="T1008" i="2"/>
  <c r="X1008" i="2" s="1"/>
  <c r="T1009" i="2"/>
  <c r="Z1009" i="2" s="1"/>
  <c r="T1010" i="2"/>
  <c r="X1010" i="2" s="1"/>
  <c r="T1011" i="2"/>
  <c r="Z1011" i="2" s="1"/>
  <c r="T1012" i="2"/>
  <c r="X1012" i="2" s="1"/>
  <c r="T1013" i="2"/>
  <c r="Z1013" i="2" s="1"/>
  <c r="T1014" i="2"/>
  <c r="X1014" i="2" s="1"/>
  <c r="T1015" i="2"/>
  <c r="Z1015" i="2" s="1"/>
  <c r="T1016" i="2"/>
  <c r="X1016" i="2" s="1"/>
  <c r="T1017" i="2"/>
  <c r="Z1017" i="2" s="1"/>
  <c r="T1018" i="2"/>
  <c r="X1018" i="2" s="1"/>
  <c r="T1019" i="2"/>
  <c r="Z1019" i="2" s="1"/>
  <c r="T1020" i="2"/>
  <c r="X1020" i="2" s="1"/>
  <c r="T1021" i="2"/>
  <c r="Z1021" i="2" s="1"/>
  <c r="T1022" i="2"/>
  <c r="X1022" i="2" s="1"/>
  <c r="T1023" i="2"/>
  <c r="Z1023" i="2" s="1"/>
  <c r="T1024" i="2"/>
  <c r="X1024" i="2" s="1"/>
  <c r="T1025" i="2"/>
  <c r="Z1025" i="2" s="1"/>
  <c r="T1026" i="2"/>
  <c r="X1026" i="2" s="1"/>
  <c r="T1027" i="2"/>
  <c r="Z1027" i="2" s="1"/>
  <c r="T1028" i="2"/>
  <c r="X1028" i="2" s="1"/>
  <c r="T1029" i="2"/>
  <c r="Z1029" i="2" s="1"/>
  <c r="T1030" i="2"/>
  <c r="X1030" i="2" s="1"/>
  <c r="T1031" i="2"/>
  <c r="Z1031" i="2" s="1"/>
  <c r="T1032" i="2"/>
  <c r="X1032" i="2" s="1"/>
  <c r="T1033" i="2"/>
  <c r="Z1033" i="2" s="1"/>
  <c r="T1034" i="2"/>
  <c r="X1034" i="2" s="1"/>
  <c r="T1035" i="2"/>
  <c r="Z1035" i="2" s="1"/>
  <c r="T1036" i="2"/>
  <c r="X1036" i="2" s="1"/>
  <c r="T1037" i="2"/>
  <c r="Z1037" i="2" s="1"/>
  <c r="T1038" i="2"/>
  <c r="X1038" i="2" s="1"/>
  <c r="T1039" i="2"/>
  <c r="Z1039" i="2" s="1"/>
  <c r="T1040" i="2"/>
  <c r="Y1040" i="2" s="1"/>
  <c r="T1041" i="2"/>
  <c r="Y1041" i="2" s="1"/>
  <c r="T1042" i="2"/>
  <c r="Y1042" i="2" s="1"/>
  <c r="T1043" i="2"/>
  <c r="Y1043" i="2" s="1"/>
  <c r="T1044" i="2"/>
  <c r="Y1044" i="2" s="1"/>
  <c r="T1045" i="2"/>
  <c r="Y1045" i="2" s="1"/>
  <c r="T1046" i="2"/>
  <c r="X1046" i="2" s="1"/>
  <c r="T1047" i="2"/>
  <c r="Z1047" i="2" s="1"/>
  <c r="T1048" i="2"/>
  <c r="X1048" i="2" s="1"/>
  <c r="T1049" i="2"/>
  <c r="Z1049" i="2" s="1"/>
  <c r="T1050" i="2"/>
  <c r="X1050" i="2" s="1"/>
  <c r="T1051" i="2"/>
  <c r="Z1051" i="2" s="1"/>
  <c r="T1052" i="2"/>
  <c r="X1052" i="2" s="1"/>
  <c r="T1053" i="2"/>
  <c r="Z1053" i="2" s="1"/>
  <c r="T1054" i="2"/>
  <c r="X1054" i="2" s="1"/>
  <c r="T1055" i="2"/>
  <c r="Z1055" i="2" s="1"/>
  <c r="T1056" i="2"/>
  <c r="X1056" i="2" s="1"/>
  <c r="T1057" i="2"/>
  <c r="Z1057" i="2" s="1"/>
  <c r="T1058" i="2"/>
  <c r="X1058" i="2" s="1"/>
  <c r="T1059" i="2"/>
  <c r="Z1059" i="2" s="1"/>
  <c r="T1060" i="2"/>
  <c r="X1060" i="2" s="1"/>
  <c r="T1061" i="2"/>
  <c r="Z1061" i="2" s="1"/>
  <c r="T1062" i="2"/>
  <c r="X1062" i="2" s="1"/>
  <c r="T1063" i="2"/>
  <c r="Z1063" i="2" s="1"/>
  <c r="T1064" i="2"/>
  <c r="X1064" i="2" s="1"/>
  <c r="T1065" i="2"/>
  <c r="Z1065" i="2" s="1"/>
  <c r="T1066" i="2"/>
  <c r="X1066" i="2" s="1"/>
  <c r="T1067" i="2"/>
  <c r="Z1067" i="2" s="1"/>
  <c r="T1068" i="2"/>
  <c r="X1068" i="2" s="1"/>
  <c r="T1069" i="2"/>
  <c r="Z1069" i="2" s="1"/>
  <c r="T1070" i="2"/>
  <c r="X1070" i="2" s="1"/>
  <c r="T1071" i="2"/>
  <c r="Z1071" i="2" s="1"/>
  <c r="T1072" i="2"/>
  <c r="X1072" i="2" s="1"/>
  <c r="T1073" i="2"/>
  <c r="Z1073" i="2" s="1"/>
  <c r="T1074" i="2"/>
  <c r="X1074" i="2" s="1"/>
  <c r="T1075" i="2"/>
  <c r="Z1075" i="2" s="1"/>
  <c r="T1076" i="2"/>
  <c r="X1076" i="2" s="1"/>
  <c r="T1077" i="2"/>
  <c r="Z1077" i="2" s="1"/>
  <c r="T1078" i="2"/>
  <c r="X1078" i="2" s="1"/>
  <c r="T1079" i="2"/>
  <c r="Z1079" i="2" s="1"/>
  <c r="T1080" i="2"/>
  <c r="X1080" i="2" s="1"/>
  <c r="T1081" i="2"/>
  <c r="Z1081" i="2" s="1"/>
  <c r="T1082" i="2"/>
  <c r="Y1082" i="2" s="1"/>
  <c r="T1083" i="2"/>
  <c r="Y1083" i="2" s="1"/>
  <c r="T1084" i="2"/>
  <c r="Y1084" i="2" s="1"/>
  <c r="T1085" i="2"/>
  <c r="X1085" i="2" s="1"/>
  <c r="T1086" i="2"/>
  <c r="Z1086" i="2" s="1"/>
  <c r="T1087" i="2"/>
  <c r="X1087" i="2" s="1"/>
  <c r="T1088" i="2"/>
  <c r="Z1088" i="2" s="1"/>
  <c r="T1089" i="2"/>
  <c r="X1089" i="2" s="1"/>
  <c r="T1090" i="2"/>
  <c r="Z1090" i="2" s="1"/>
  <c r="T1091" i="2"/>
  <c r="X1091" i="2" s="1"/>
  <c r="T1092" i="2"/>
  <c r="Z1092" i="2" s="1"/>
  <c r="T1093" i="2"/>
  <c r="X1093" i="2" s="1"/>
  <c r="T1094" i="2"/>
  <c r="Z1094" i="2" s="1"/>
  <c r="T1095" i="2"/>
  <c r="X1095" i="2" s="1"/>
  <c r="T1096" i="2"/>
  <c r="Z1096" i="2" s="1"/>
  <c r="T1097" i="2"/>
  <c r="X1097" i="2" s="1"/>
  <c r="T1098" i="2"/>
  <c r="Z1098" i="2" s="1"/>
  <c r="T1099" i="2"/>
  <c r="X1099" i="2" s="1"/>
  <c r="T1100" i="2"/>
  <c r="Z1100" i="2" s="1"/>
  <c r="T1101" i="2"/>
  <c r="X1101" i="2" s="1"/>
  <c r="T1102" i="2"/>
  <c r="Z1102" i="2" s="1"/>
  <c r="T1103" i="2"/>
  <c r="Y1103" i="2" s="1"/>
  <c r="T1104" i="2"/>
  <c r="Y1104" i="2" s="1"/>
  <c r="T1105" i="2"/>
  <c r="Y1105" i="2" s="1"/>
  <c r="T1106" i="2"/>
  <c r="X1106" i="2" s="1"/>
  <c r="T1107" i="2"/>
  <c r="Z1107" i="2" s="1"/>
  <c r="T1108" i="2"/>
  <c r="X1108" i="2" s="1"/>
  <c r="T1109" i="2"/>
  <c r="Z1109" i="2" s="1"/>
  <c r="T1110" i="2"/>
  <c r="X1110" i="2" s="1"/>
  <c r="T1111" i="2"/>
  <c r="Z1111" i="2" s="1"/>
  <c r="T1112" i="2"/>
  <c r="X1112" i="2" s="1"/>
  <c r="T1113" i="2"/>
  <c r="Z1113" i="2" s="1"/>
  <c r="T1114" i="2"/>
  <c r="X1114" i="2" s="1"/>
  <c r="T1115" i="2"/>
  <c r="Z1115" i="2" s="1"/>
  <c r="T1116" i="2"/>
  <c r="X1116" i="2" s="1"/>
  <c r="T1117" i="2"/>
  <c r="Z1117" i="2" s="1"/>
  <c r="T1118" i="2"/>
  <c r="X1118" i="2" s="1"/>
  <c r="T1119" i="2"/>
  <c r="Z1119" i="2" s="1"/>
  <c r="T1120" i="2"/>
  <c r="X1120" i="2" s="1"/>
  <c r="T1121" i="2"/>
  <c r="Z1121" i="2" s="1"/>
  <c r="T1122" i="2"/>
  <c r="X1122" i="2" s="1"/>
  <c r="T1123" i="2"/>
  <c r="Z1123" i="2" s="1"/>
  <c r="T1124" i="2"/>
  <c r="Z1124" i="2" s="1"/>
  <c r="T1125" i="2"/>
  <c r="Z1125" i="2" s="1"/>
  <c r="T1126" i="2"/>
  <c r="Z1126" i="2" s="1"/>
  <c r="T1127" i="2"/>
  <c r="X1127" i="2" s="1"/>
  <c r="T1128" i="2"/>
  <c r="Z1128" i="2" s="1"/>
  <c r="T1129" i="2"/>
  <c r="X1129" i="2" s="1"/>
  <c r="T1130" i="2"/>
  <c r="Z1130" i="2" s="1"/>
  <c r="T1131" i="2"/>
  <c r="X1131" i="2" s="1"/>
  <c r="T1132" i="2"/>
  <c r="Z1132" i="2" s="1"/>
  <c r="T1133" i="2"/>
  <c r="Y1133" i="2" s="1"/>
  <c r="T1134" i="2"/>
  <c r="Z1134" i="2" s="1"/>
  <c r="T1135" i="2"/>
  <c r="Y1135" i="2" s="1"/>
  <c r="T1136" i="2"/>
  <c r="Z1136" i="2" s="1"/>
  <c r="T1137" i="2"/>
  <c r="Y1137" i="2" s="1"/>
  <c r="T1138" i="2"/>
  <c r="Z1138" i="2" s="1"/>
  <c r="T1139" i="2"/>
  <c r="X1139" i="2" s="1"/>
  <c r="T1140" i="2"/>
  <c r="Z1140" i="2" s="1"/>
  <c r="T1141" i="2"/>
  <c r="X1141" i="2" s="1"/>
  <c r="T1142" i="2"/>
  <c r="Z1142" i="2" s="1"/>
  <c r="T1143" i="2"/>
  <c r="X1143" i="2" s="1"/>
  <c r="T1144" i="2"/>
  <c r="Z1144" i="2" s="1"/>
  <c r="T1145" i="2"/>
  <c r="X1145" i="2" s="1"/>
  <c r="T1146" i="2"/>
  <c r="Z1146" i="2" s="1"/>
  <c r="T1147" i="2"/>
  <c r="X1147" i="2" s="1"/>
  <c r="T1148" i="2"/>
  <c r="Z1148" i="2" s="1"/>
  <c r="T1149" i="2"/>
  <c r="X1149" i="2" s="1"/>
  <c r="T1150" i="2"/>
  <c r="Z1150" i="2" s="1"/>
  <c r="T1151" i="2"/>
  <c r="X1151" i="2" s="1"/>
  <c r="T1152" i="2"/>
  <c r="Z1152" i="2" s="1"/>
  <c r="T1153" i="2"/>
  <c r="X1153" i="2" s="1"/>
  <c r="T1154" i="2"/>
  <c r="Z1154" i="2" s="1"/>
  <c r="T1155" i="2"/>
  <c r="X1155" i="2" s="1"/>
  <c r="T1156" i="2"/>
  <c r="Z1156" i="2" s="1"/>
  <c r="T1157" i="2"/>
  <c r="X1157" i="2" s="1"/>
  <c r="T1158" i="2"/>
  <c r="Z1158" i="2" s="1"/>
  <c r="T1159" i="2"/>
  <c r="X1159" i="2" s="1"/>
  <c r="T1160" i="2"/>
  <c r="Z1160" i="2" s="1"/>
  <c r="T1161" i="2"/>
  <c r="X1161" i="2" s="1"/>
  <c r="T1162" i="2"/>
  <c r="Z1162" i="2" s="1"/>
  <c r="T1163" i="2"/>
  <c r="X1163" i="2" s="1"/>
  <c r="T1164" i="2"/>
  <c r="Z1164" i="2" s="1"/>
  <c r="T1165" i="2"/>
  <c r="X1165" i="2" s="1"/>
  <c r="T1166" i="2"/>
  <c r="Z1166" i="2" s="1"/>
  <c r="T1167" i="2"/>
  <c r="X1167" i="2" s="1"/>
  <c r="T1168" i="2"/>
  <c r="Z1168" i="2" s="1"/>
  <c r="T1169" i="2"/>
  <c r="X1169" i="2" s="1"/>
  <c r="T1170" i="2"/>
  <c r="Z1170" i="2" s="1"/>
  <c r="T1171" i="2"/>
  <c r="X1171" i="2" s="1"/>
  <c r="T1172" i="2"/>
  <c r="Z1172" i="2" s="1"/>
  <c r="T1173" i="2"/>
  <c r="X1173" i="2" s="1"/>
  <c r="T1174" i="2"/>
  <c r="Z1174" i="2" s="1"/>
  <c r="T1175" i="2"/>
  <c r="X1175" i="2" s="1"/>
  <c r="T1176" i="2"/>
  <c r="Z1176" i="2" s="1"/>
  <c r="T1177" i="2"/>
  <c r="X1177" i="2" s="1"/>
  <c r="T1178" i="2"/>
  <c r="Z1178" i="2" s="1"/>
  <c r="T1179" i="2"/>
  <c r="Y1179" i="2" s="1"/>
  <c r="T1180" i="2"/>
  <c r="Y1180" i="2" s="1"/>
  <c r="T1181" i="2"/>
  <c r="Y1181" i="2" s="1"/>
  <c r="T1182" i="2"/>
  <c r="Y1182" i="2" s="1"/>
  <c r="T1183" i="2"/>
  <c r="Y1183" i="2" s="1"/>
  <c r="T1184" i="2"/>
  <c r="Y1184" i="2" s="1"/>
  <c r="T1185" i="2"/>
  <c r="Y1185" i="2" s="1"/>
  <c r="T1186" i="2"/>
  <c r="Y1186" i="2" s="1"/>
  <c r="T1187" i="2"/>
  <c r="Y1187" i="2" s="1"/>
  <c r="T1188" i="2"/>
  <c r="Y1188" i="2" s="1"/>
  <c r="T1189" i="2"/>
  <c r="Y1189" i="2" s="1"/>
  <c r="T1190" i="2"/>
  <c r="Y1190" i="2" s="1"/>
  <c r="T1191" i="2"/>
  <c r="Y1191" i="2" s="1"/>
  <c r="T1192" i="2"/>
  <c r="Y1192" i="2" s="1"/>
  <c r="T1193" i="2"/>
  <c r="Y1193" i="2" s="1"/>
  <c r="T1194" i="2"/>
  <c r="Y1194" i="2" s="1"/>
  <c r="T1195" i="2"/>
  <c r="Y1195" i="2" s="1"/>
  <c r="T1196" i="2"/>
  <c r="Y1196" i="2" s="1"/>
  <c r="T1197" i="2"/>
  <c r="Y1197" i="2" s="1"/>
  <c r="T1198" i="2"/>
  <c r="Y1198" i="2" s="1"/>
  <c r="T1199" i="2"/>
  <c r="Y1199" i="2" s="1"/>
  <c r="T1200" i="2"/>
  <c r="Y1200" i="2" s="1"/>
  <c r="T1201" i="2"/>
  <c r="Y1201" i="2" s="1"/>
  <c r="T1202" i="2"/>
  <c r="Y1202" i="2" s="1"/>
  <c r="T1203" i="2"/>
  <c r="Y1203" i="2" s="1"/>
  <c r="T1204" i="2"/>
  <c r="Y1204" i="2" s="1"/>
  <c r="T1205" i="2"/>
  <c r="Y1205" i="2" s="1"/>
  <c r="T1206" i="2"/>
  <c r="Y1206" i="2" s="1"/>
  <c r="T1207" i="2"/>
  <c r="Y1207" i="2" s="1"/>
  <c r="T1208" i="2"/>
  <c r="Y1208" i="2" s="1"/>
  <c r="T1209" i="2"/>
  <c r="Y1209" i="2" s="1"/>
  <c r="T1210" i="2"/>
  <c r="Y1210" i="2" s="1"/>
  <c r="T1211" i="2"/>
  <c r="Y1211" i="2" s="1"/>
  <c r="T1212" i="2"/>
  <c r="Y1212" i="2" s="1"/>
  <c r="T1213" i="2"/>
  <c r="Y1213" i="2" s="1"/>
  <c r="T1214" i="2"/>
  <c r="Y1214" i="2" s="1"/>
  <c r="T1215" i="2"/>
  <c r="Y1215" i="2" s="1"/>
  <c r="T1216" i="2"/>
  <c r="Y1216" i="2" s="1"/>
  <c r="T1217" i="2"/>
  <c r="Y1217" i="2" s="1"/>
  <c r="T1218" i="2"/>
  <c r="Y1218" i="2" s="1"/>
  <c r="T1219" i="2"/>
  <c r="Y1219" i="2" s="1"/>
  <c r="T1220" i="2"/>
  <c r="Y1220" i="2" s="1"/>
  <c r="T1221" i="2"/>
  <c r="Y1221" i="2" s="1"/>
  <c r="T1222" i="2"/>
  <c r="Y1222" i="2" s="1"/>
  <c r="T1223" i="2"/>
  <c r="Y1223" i="2" s="1"/>
  <c r="T1224" i="2"/>
  <c r="Y1224" i="2" s="1"/>
  <c r="T1225" i="2"/>
  <c r="Y1225" i="2" s="1"/>
  <c r="T1226" i="2"/>
  <c r="Y1226" i="2" s="1"/>
  <c r="T1227" i="2"/>
  <c r="Y1227" i="2" s="1"/>
  <c r="T1228" i="2"/>
  <c r="Y1228" i="2" s="1"/>
  <c r="T1229" i="2"/>
  <c r="Y1229" i="2" s="1"/>
  <c r="T1230" i="2"/>
  <c r="Y1230" i="2" s="1"/>
  <c r="T1231" i="2"/>
  <c r="Y1231" i="2" s="1"/>
  <c r="T1232" i="2"/>
  <c r="Y1232" i="2" s="1"/>
  <c r="T1233" i="2"/>
  <c r="Y1233" i="2" s="1"/>
  <c r="T1234" i="2"/>
  <c r="Y1234" i="2" s="1"/>
  <c r="T1235" i="2"/>
  <c r="Y1235" i="2" s="1"/>
  <c r="T1236" i="2"/>
  <c r="Y1236" i="2" s="1"/>
  <c r="T1237" i="2"/>
  <c r="Y1237" i="2" s="1"/>
  <c r="T1238" i="2"/>
  <c r="Y1238" i="2" s="1"/>
  <c r="T1239" i="2"/>
  <c r="Y1239" i="2" s="1"/>
  <c r="T1240" i="2"/>
  <c r="Y1240" i="2" s="1"/>
  <c r="T1241" i="2"/>
  <c r="Y1241" i="2" s="1"/>
  <c r="T1242" i="2"/>
  <c r="Y1242" i="2" s="1"/>
  <c r="T1243" i="2"/>
  <c r="Y1243" i="2" s="1"/>
  <c r="T1244" i="2"/>
  <c r="Y1244" i="2" s="1"/>
  <c r="T1245" i="2"/>
  <c r="Y1245" i="2" s="1"/>
  <c r="T1246" i="2"/>
  <c r="Y1246" i="2" s="1"/>
  <c r="T1247" i="2"/>
  <c r="Y1247" i="2" s="1"/>
  <c r="T1248" i="2"/>
  <c r="Y1248" i="2" s="1"/>
  <c r="T1249" i="2"/>
  <c r="Y1249" i="2" s="1"/>
  <c r="T1250" i="2"/>
  <c r="Y1250" i="2" s="1"/>
  <c r="T1251" i="2"/>
  <c r="Y1251" i="2" s="1"/>
  <c r="T1252" i="2"/>
  <c r="Y1252" i="2" s="1"/>
  <c r="T1253" i="2"/>
  <c r="Y1253" i="2" s="1"/>
  <c r="T1254" i="2"/>
  <c r="Y1254" i="2" s="1"/>
  <c r="T1255" i="2"/>
  <c r="Y1255" i="2" s="1"/>
  <c r="T1256" i="2"/>
  <c r="Y1256" i="2" s="1"/>
  <c r="T1257" i="2"/>
  <c r="Y1257" i="2" s="1"/>
  <c r="T1258" i="2"/>
  <c r="Y1258" i="2" s="1"/>
  <c r="T1259" i="2"/>
  <c r="Y1259" i="2" s="1"/>
  <c r="T1260" i="2"/>
  <c r="Y1260" i="2" s="1"/>
  <c r="T1261" i="2"/>
  <c r="Y1261" i="2" s="1"/>
  <c r="T1262" i="2"/>
  <c r="Y1262" i="2" s="1"/>
  <c r="T1263" i="2"/>
  <c r="Y1263" i="2" s="1"/>
  <c r="T1264" i="2"/>
  <c r="Y1264" i="2" s="1"/>
  <c r="T1265" i="2"/>
  <c r="Y1265" i="2" s="1"/>
  <c r="T1266" i="2"/>
  <c r="Y1266" i="2" s="1"/>
  <c r="T1267" i="2"/>
  <c r="Y1267" i="2" s="1"/>
  <c r="T1268" i="2"/>
  <c r="Y1268" i="2" s="1"/>
  <c r="T1269" i="2"/>
  <c r="Y1269" i="2" s="1"/>
  <c r="T1270" i="2"/>
  <c r="Y1270" i="2" s="1"/>
  <c r="T1271" i="2"/>
  <c r="Y1271" i="2" s="1"/>
  <c r="T1272" i="2"/>
  <c r="Y1272" i="2" s="1"/>
  <c r="T1273" i="2"/>
  <c r="Y1273" i="2" s="1"/>
  <c r="T1274" i="2"/>
  <c r="Y1274" i="2" s="1"/>
  <c r="T1275" i="2"/>
  <c r="Y1275" i="2" s="1"/>
  <c r="T1276" i="2"/>
  <c r="Y1276" i="2" s="1"/>
  <c r="T1277" i="2"/>
  <c r="Y1277" i="2" s="1"/>
  <c r="T1278" i="2"/>
  <c r="Y1278" i="2" s="1"/>
  <c r="T1279" i="2"/>
  <c r="Y1279" i="2" s="1"/>
  <c r="T1280" i="2"/>
  <c r="Y1280" i="2" s="1"/>
  <c r="T1281" i="2"/>
  <c r="Y1281" i="2" s="1"/>
  <c r="T1282" i="2"/>
  <c r="Y1282" i="2" s="1"/>
  <c r="T1283" i="2"/>
  <c r="Y1283" i="2" s="1"/>
  <c r="T1284" i="2"/>
  <c r="Y1284" i="2" s="1"/>
  <c r="T1285" i="2"/>
  <c r="Y1285" i="2" s="1"/>
  <c r="T1286" i="2"/>
  <c r="Y1286" i="2" s="1"/>
  <c r="T1287" i="2"/>
  <c r="Y1287" i="2" s="1"/>
  <c r="T1288" i="2"/>
  <c r="Y1288" i="2" s="1"/>
  <c r="T1289" i="2"/>
  <c r="Y1289" i="2" s="1"/>
  <c r="T1290" i="2"/>
  <c r="Y1290" i="2" s="1"/>
  <c r="T1291" i="2"/>
  <c r="Y1291" i="2" s="1"/>
  <c r="T1292" i="2"/>
  <c r="Y1292" i="2" s="1"/>
  <c r="T1293" i="2"/>
  <c r="Y1293" i="2" s="1"/>
  <c r="T1294" i="2"/>
  <c r="Y1294" i="2" s="1"/>
  <c r="T1295" i="2"/>
  <c r="Y1295" i="2" s="1"/>
  <c r="T1296" i="2"/>
  <c r="Y1296" i="2" s="1"/>
  <c r="T1297" i="2"/>
  <c r="Y1297" i="2" s="1"/>
  <c r="T1298" i="2"/>
  <c r="Y1298" i="2" s="1"/>
  <c r="T1299" i="2"/>
  <c r="Y1299" i="2" s="1"/>
  <c r="T1300" i="2"/>
  <c r="Y1300" i="2" s="1"/>
  <c r="T1301" i="2"/>
  <c r="Y1301" i="2" s="1"/>
  <c r="T1302" i="2"/>
  <c r="Y1302" i="2" s="1"/>
  <c r="T1303" i="2"/>
  <c r="Y1303" i="2" s="1"/>
  <c r="T1304" i="2"/>
  <c r="Y1304" i="2" s="1"/>
  <c r="T1305" i="2"/>
  <c r="Y1305" i="2" s="1"/>
  <c r="T1306" i="2"/>
  <c r="Y1306" i="2" s="1"/>
  <c r="T1307" i="2"/>
  <c r="Y1307" i="2" s="1"/>
  <c r="T1308" i="2"/>
  <c r="Y1308" i="2" s="1"/>
  <c r="T1309" i="2"/>
  <c r="Y1309" i="2" s="1"/>
  <c r="T1310" i="2"/>
  <c r="Y1310" i="2" s="1"/>
  <c r="T1311" i="2"/>
  <c r="Y1311" i="2" s="1"/>
  <c r="T1312" i="2"/>
  <c r="Y1312" i="2" s="1"/>
  <c r="T1313" i="2"/>
  <c r="Y1313" i="2" s="1"/>
  <c r="T1314" i="2"/>
  <c r="Y1314" i="2" s="1"/>
  <c r="T1315" i="2"/>
  <c r="Y1315" i="2" s="1"/>
  <c r="T1316" i="2"/>
  <c r="Y1316" i="2" s="1"/>
  <c r="T1317" i="2"/>
  <c r="Y1317" i="2" s="1"/>
  <c r="T1318" i="2"/>
  <c r="Y1318" i="2" s="1"/>
  <c r="T1319" i="2"/>
  <c r="Y1319" i="2" s="1"/>
  <c r="T1320" i="2"/>
  <c r="Y1320" i="2" s="1"/>
  <c r="T1321" i="2"/>
  <c r="Y1321" i="2" s="1"/>
  <c r="T1322" i="2"/>
  <c r="Y1322" i="2" s="1"/>
  <c r="T1323" i="2"/>
  <c r="Y1323" i="2" s="1"/>
  <c r="T1324" i="2"/>
  <c r="Y1324" i="2" s="1"/>
  <c r="T1325" i="2"/>
  <c r="Y1325" i="2" s="1"/>
  <c r="T1326" i="2"/>
  <c r="Y1326" i="2" s="1"/>
  <c r="T1327" i="2"/>
  <c r="Y1327" i="2" s="1"/>
  <c r="T1328" i="2"/>
  <c r="Y1328" i="2" s="1"/>
  <c r="T1329" i="2"/>
  <c r="Y1329" i="2" s="1"/>
  <c r="T1330" i="2"/>
  <c r="Y1330" i="2" s="1"/>
  <c r="T1331" i="2"/>
  <c r="Y1331" i="2" s="1"/>
  <c r="T1332" i="2"/>
  <c r="Y1332" i="2" s="1"/>
  <c r="T1333" i="2"/>
  <c r="Y1333" i="2" s="1"/>
  <c r="T1334" i="2"/>
  <c r="Y1334" i="2" s="1"/>
  <c r="T1335" i="2"/>
  <c r="Y1335" i="2" s="1"/>
  <c r="T1336" i="2"/>
  <c r="Y1336" i="2" s="1"/>
  <c r="T1337" i="2"/>
  <c r="Y1337" i="2" s="1"/>
  <c r="T1338" i="2"/>
  <c r="Y1338" i="2" s="1"/>
  <c r="T1339" i="2"/>
  <c r="Y1339" i="2" s="1"/>
  <c r="T1340" i="2"/>
  <c r="Y1340" i="2" s="1"/>
  <c r="T1341" i="2"/>
  <c r="Y1341" i="2" s="1"/>
  <c r="T1342" i="2"/>
  <c r="Y1342" i="2" s="1"/>
  <c r="T1343" i="2"/>
  <c r="Y1343" i="2" s="1"/>
  <c r="T1344" i="2"/>
  <c r="Y1344" i="2" s="1"/>
  <c r="T1345" i="2"/>
  <c r="Y1345" i="2" s="1"/>
  <c r="T1346" i="2"/>
  <c r="Y1346" i="2" s="1"/>
  <c r="T1347" i="2"/>
  <c r="Y1347" i="2" s="1"/>
  <c r="T1348" i="2"/>
  <c r="Y1348" i="2" s="1"/>
  <c r="T1349" i="2"/>
  <c r="Y1349" i="2" s="1"/>
  <c r="T1350" i="2"/>
  <c r="Y1350" i="2" s="1"/>
  <c r="T1351" i="2"/>
  <c r="Y1351" i="2" s="1"/>
  <c r="T1352" i="2"/>
  <c r="Y1352" i="2" s="1"/>
  <c r="T1353" i="2"/>
  <c r="Y1353" i="2" s="1"/>
  <c r="T1354" i="2"/>
  <c r="Y1354" i="2" s="1"/>
  <c r="T1355" i="2"/>
  <c r="Y1355" i="2" s="1"/>
  <c r="T1356" i="2"/>
  <c r="Y1356" i="2" s="1"/>
  <c r="T1357" i="2"/>
  <c r="Y1357" i="2" s="1"/>
  <c r="T1358" i="2"/>
  <c r="Y1358" i="2" s="1"/>
  <c r="T1359" i="2"/>
  <c r="Y1359" i="2" s="1"/>
  <c r="T1360" i="2"/>
  <c r="Y1360" i="2" s="1"/>
  <c r="T1361" i="2"/>
  <c r="Y1361" i="2" s="1"/>
  <c r="T1362" i="2"/>
  <c r="Y1362" i="2" s="1"/>
  <c r="T1363" i="2"/>
  <c r="Y1363" i="2" s="1"/>
  <c r="T1364" i="2"/>
  <c r="Y1364" i="2" s="1"/>
  <c r="T1365" i="2"/>
  <c r="Y1365" i="2" s="1"/>
  <c r="T1366" i="2"/>
  <c r="Y1366" i="2" s="1"/>
  <c r="T1367" i="2"/>
  <c r="Y1367" i="2" s="1"/>
  <c r="T1368" i="2"/>
  <c r="Y1368" i="2" s="1"/>
  <c r="T1369" i="2"/>
  <c r="Y1369" i="2" s="1"/>
  <c r="T1370" i="2"/>
  <c r="Y1370" i="2" s="1"/>
  <c r="T1371" i="2"/>
  <c r="Y1371" i="2" s="1"/>
  <c r="T1372" i="2"/>
  <c r="Y1372" i="2" s="1"/>
  <c r="T1373" i="2"/>
  <c r="Y1373" i="2" s="1"/>
  <c r="T1374" i="2"/>
  <c r="Y1374" i="2" s="1"/>
  <c r="T1375" i="2"/>
  <c r="Y1375" i="2" s="1"/>
  <c r="T1376" i="2"/>
  <c r="Y1376" i="2" s="1"/>
  <c r="T1377" i="2"/>
  <c r="Y1377" i="2" s="1"/>
  <c r="T1378" i="2"/>
  <c r="Y1378" i="2" s="1"/>
  <c r="T1379" i="2"/>
  <c r="Y1379" i="2" s="1"/>
  <c r="T1380" i="2"/>
  <c r="Y1380" i="2" s="1"/>
  <c r="T1381" i="2"/>
  <c r="Y1381" i="2" s="1"/>
  <c r="T1382" i="2"/>
  <c r="Y1382" i="2" s="1"/>
  <c r="T1383" i="2"/>
  <c r="Y1383" i="2" s="1"/>
  <c r="T1384" i="2"/>
  <c r="Y1384" i="2" s="1"/>
  <c r="T1385" i="2"/>
  <c r="Y1385" i="2" s="1"/>
  <c r="T1386" i="2"/>
  <c r="Y1386" i="2" s="1"/>
  <c r="T1387" i="2"/>
  <c r="Y1387" i="2" s="1"/>
  <c r="T1388" i="2"/>
  <c r="Y1388" i="2" s="1"/>
  <c r="T1389" i="2"/>
  <c r="Y1389" i="2" s="1"/>
  <c r="T1390" i="2"/>
  <c r="Y1390" i="2" s="1"/>
  <c r="T1391" i="2"/>
  <c r="Y1391" i="2" s="1"/>
  <c r="T1392" i="2"/>
  <c r="Y1392" i="2" s="1"/>
  <c r="T1393" i="2"/>
  <c r="Y1393" i="2" s="1"/>
  <c r="T1394" i="2"/>
  <c r="Y1394" i="2" s="1"/>
  <c r="T1395" i="2"/>
  <c r="Y1395" i="2" s="1"/>
  <c r="T1396" i="2"/>
  <c r="Y1396" i="2" s="1"/>
  <c r="T1397" i="2"/>
  <c r="Y1397" i="2" s="1"/>
  <c r="T1398" i="2"/>
  <c r="Y1398" i="2" s="1"/>
  <c r="T1399" i="2"/>
  <c r="Y1399" i="2" s="1"/>
  <c r="T1400" i="2"/>
  <c r="Y1400" i="2" s="1"/>
  <c r="T1401" i="2"/>
  <c r="Y1401" i="2" s="1"/>
  <c r="T1402" i="2"/>
  <c r="Y1402" i="2" s="1"/>
  <c r="T1403" i="2"/>
  <c r="Y1403" i="2" s="1"/>
  <c r="T1404" i="2"/>
  <c r="Y1404" i="2" s="1"/>
  <c r="T1405" i="2"/>
  <c r="Y1405" i="2" s="1"/>
  <c r="T1406" i="2"/>
  <c r="Y1406" i="2" s="1"/>
  <c r="T1407" i="2"/>
  <c r="Y1407" i="2" s="1"/>
  <c r="T1408" i="2"/>
  <c r="Y1408" i="2" s="1"/>
  <c r="T1409" i="2"/>
  <c r="Y1409" i="2" s="1"/>
  <c r="T1410" i="2"/>
  <c r="Y1410" i="2" s="1"/>
  <c r="T1411" i="2"/>
  <c r="Y1411" i="2" s="1"/>
  <c r="T1412" i="2"/>
  <c r="Y1412" i="2" s="1"/>
  <c r="T1413" i="2"/>
  <c r="Y1413" i="2" s="1"/>
  <c r="T1414" i="2"/>
  <c r="Y1414" i="2" s="1"/>
  <c r="T1415" i="2"/>
  <c r="Y1415" i="2" s="1"/>
  <c r="T1416" i="2"/>
  <c r="Y1416" i="2" s="1"/>
  <c r="T1417" i="2"/>
  <c r="Y1417" i="2" s="1"/>
  <c r="T1418" i="2"/>
  <c r="Y1418" i="2" s="1"/>
  <c r="T1419" i="2"/>
  <c r="Y1419" i="2" s="1"/>
  <c r="T1420" i="2"/>
  <c r="Y1420" i="2" s="1"/>
  <c r="T1421" i="2"/>
  <c r="Y1421" i="2" s="1"/>
  <c r="T1422" i="2"/>
  <c r="Y1422" i="2" s="1"/>
  <c r="T1423" i="2"/>
  <c r="Y1423" i="2" s="1"/>
  <c r="T1424" i="2"/>
  <c r="Y1424" i="2" s="1"/>
  <c r="T1425" i="2"/>
  <c r="Y1425" i="2" s="1"/>
  <c r="T1426" i="2"/>
  <c r="Y1426" i="2" s="1"/>
  <c r="T1427" i="2"/>
  <c r="Y1427" i="2" s="1"/>
  <c r="T1428" i="2"/>
  <c r="Y1428" i="2" s="1"/>
  <c r="T1429" i="2"/>
  <c r="Y1429" i="2" s="1"/>
  <c r="T1430" i="2"/>
  <c r="Y1430" i="2" s="1"/>
  <c r="T1431" i="2"/>
  <c r="Y1431" i="2" s="1"/>
  <c r="T1432" i="2"/>
  <c r="Y1432" i="2" s="1"/>
  <c r="T1433" i="2"/>
  <c r="Y1433" i="2" s="1"/>
  <c r="T1434" i="2"/>
  <c r="Y1434" i="2" s="1"/>
  <c r="T1435" i="2"/>
  <c r="Y1435" i="2" s="1"/>
  <c r="T1436" i="2"/>
  <c r="Y1436" i="2" s="1"/>
  <c r="T1437" i="2"/>
  <c r="Y1437" i="2" s="1"/>
  <c r="T1438" i="2"/>
  <c r="Y1438" i="2" s="1"/>
  <c r="T1439" i="2"/>
  <c r="Y1439" i="2" s="1"/>
  <c r="T1440" i="2"/>
  <c r="Y1440" i="2" s="1"/>
  <c r="T1441" i="2"/>
  <c r="Y1441" i="2" s="1"/>
  <c r="T1442" i="2"/>
  <c r="Y1442" i="2" s="1"/>
  <c r="T1443" i="2"/>
  <c r="Y1443" i="2" s="1"/>
  <c r="T1444" i="2"/>
  <c r="Y1444" i="2" s="1"/>
  <c r="T1445" i="2"/>
  <c r="Y1445" i="2" s="1"/>
  <c r="T1446" i="2"/>
  <c r="Y1446" i="2" s="1"/>
  <c r="T1447" i="2"/>
  <c r="Y1447" i="2" s="1"/>
  <c r="T1448" i="2"/>
  <c r="Y1448" i="2" s="1"/>
  <c r="T1449" i="2"/>
  <c r="Y1449" i="2" s="1"/>
  <c r="T1450" i="2"/>
  <c r="Y1450" i="2" s="1"/>
  <c r="T1451" i="2"/>
  <c r="Y1451" i="2" s="1"/>
  <c r="T1452" i="2"/>
  <c r="Y1452" i="2" s="1"/>
  <c r="T1453" i="2"/>
  <c r="Y1453" i="2" s="1"/>
  <c r="T1454" i="2"/>
  <c r="Y1454" i="2" s="1"/>
  <c r="T1455" i="2"/>
  <c r="Y1455" i="2" s="1"/>
  <c r="T1456" i="2"/>
  <c r="Y1456" i="2" s="1"/>
  <c r="T1457" i="2"/>
  <c r="Y1457" i="2" s="1"/>
  <c r="T1458" i="2"/>
  <c r="Y1458" i="2" s="1"/>
  <c r="T1459" i="2"/>
  <c r="Y1459" i="2" s="1"/>
  <c r="T1460" i="2"/>
  <c r="Y1460" i="2" s="1"/>
  <c r="T1461" i="2"/>
  <c r="Y1461" i="2" s="1"/>
  <c r="T1462" i="2"/>
  <c r="Y1462" i="2" s="1"/>
  <c r="T1463" i="2"/>
  <c r="Y1463" i="2" s="1"/>
  <c r="T1464" i="2"/>
  <c r="Y1464" i="2" s="1"/>
  <c r="T1465" i="2"/>
  <c r="Y1465" i="2" s="1"/>
  <c r="T1466" i="2"/>
  <c r="Y1466" i="2" s="1"/>
  <c r="T1467" i="2"/>
  <c r="Y1467" i="2" s="1"/>
  <c r="T1468" i="2"/>
  <c r="Y1468" i="2" s="1"/>
  <c r="T1469" i="2"/>
  <c r="Y1469" i="2" s="1"/>
  <c r="T1470" i="2"/>
  <c r="Y1470" i="2" s="1"/>
  <c r="T1471" i="2"/>
  <c r="Y1471" i="2" s="1"/>
  <c r="T1472" i="2"/>
  <c r="Y1472" i="2" s="1"/>
  <c r="T1473" i="2"/>
  <c r="Y1473" i="2" s="1"/>
  <c r="T1474" i="2"/>
  <c r="Y1474" i="2" s="1"/>
  <c r="T1475" i="2"/>
  <c r="Y1475" i="2" s="1"/>
  <c r="T1476" i="2"/>
  <c r="Y1476" i="2" s="1"/>
  <c r="T1477" i="2"/>
  <c r="Y1477" i="2" s="1"/>
  <c r="T1478" i="2"/>
  <c r="Y1478" i="2" s="1"/>
  <c r="T1479" i="2"/>
  <c r="Y1479" i="2" s="1"/>
  <c r="T1480" i="2"/>
  <c r="Y1480" i="2" s="1"/>
  <c r="T1481" i="2"/>
  <c r="Y1481" i="2" s="1"/>
  <c r="T1482" i="2"/>
  <c r="Y1482" i="2" s="1"/>
  <c r="T1483" i="2"/>
  <c r="Y1483" i="2" s="1"/>
  <c r="T1484" i="2"/>
  <c r="Y1484" i="2" s="1"/>
  <c r="T1485" i="2"/>
  <c r="Y1485" i="2" s="1"/>
  <c r="T1486" i="2"/>
  <c r="Y1486" i="2" s="1"/>
  <c r="T1487" i="2"/>
  <c r="Y1487" i="2" s="1"/>
  <c r="T1488" i="2"/>
  <c r="Y1488" i="2" s="1"/>
  <c r="T1489" i="2"/>
  <c r="Y1489" i="2" s="1"/>
  <c r="T1490" i="2"/>
  <c r="Y1490" i="2" s="1"/>
  <c r="T1491" i="2"/>
  <c r="Y1491" i="2" s="1"/>
  <c r="T1492" i="2"/>
  <c r="Y1492" i="2" s="1"/>
  <c r="T1493" i="2"/>
  <c r="Y1493" i="2" s="1"/>
  <c r="T1494" i="2"/>
  <c r="Y1494" i="2" s="1"/>
  <c r="T1495" i="2"/>
  <c r="Y1495" i="2" s="1"/>
  <c r="T1496" i="2"/>
  <c r="Y1496" i="2" s="1"/>
  <c r="T1497" i="2"/>
  <c r="Y1497" i="2" s="1"/>
  <c r="T1498" i="2"/>
  <c r="Y1498" i="2" s="1"/>
  <c r="T1499" i="2"/>
  <c r="Y1499" i="2" s="1"/>
  <c r="T1500" i="2"/>
  <c r="Y1500" i="2" s="1"/>
  <c r="T1501" i="2"/>
  <c r="Y1501" i="2" s="1"/>
  <c r="T1502" i="2"/>
  <c r="Y1502" i="2" s="1"/>
  <c r="T1503" i="2"/>
  <c r="Y1503" i="2" s="1"/>
  <c r="T1504" i="2"/>
  <c r="Y1504" i="2" s="1"/>
  <c r="T1505" i="2"/>
  <c r="Y1505" i="2" s="1"/>
  <c r="T1506" i="2"/>
  <c r="Y1506" i="2" s="1"/>
  <c r="T1507" i="2"/>
  <c r="Y1507" i="2" s="1"/>
  <c r="T1508" i="2"/>
  <c r="Y1508" i="2" s="1"/>
  <c r="T1509" i="2"/>
  <c r="Y1509" i="2" s="1"/>
  <c r="T1510" i="2"/>
  <c r="Y1510" i="2" s="1"/>
  <c r="T1511" i="2"/>
  <c r="Y1511" i="2" s="1"/>
  <c r="T1512" i="2"/>
  <c r="Y1512" i="2" s="1"/>
  <c r="T1513" i="2"/>
  <c r="Y1513" i="2" s="1"/>
  <c r="T1514" i="2"/>
  <c r="Y1514" i="2" s="1"/>
  <c r="T1515" i="2"/>
  <c r="Y1515" i="2" s="1"/>
  <c r="T1516" i="2"/>
  <c r="Y1516" i="2" s="1"/>
  <c r="T1517" i="2"/>
  <c r="Y1517" i="2" s="1"/>
  <c r="T1518" i="2"/>
  <c r="Y1518" i="2" s="1"/>
  <c r="T1519" i="2"/>
  <c r="Y1519" i="2" s="1"/>
  <c r="T1520" i="2"/>
  <c r="Y1520" i="2" s="1"/>
  <c r="T1521" i="2"/>
  <c r="Y1521" i="2" s="1"/>
  <c r="T1522" i="2"/>
  <c r="Y1522" i="2" s="1"/>
  <c r="T1523" i="2"/>
  <c r="Y1523" i="2" s="1"/>
  <c r="T1524" i="2"/>
  <c r="Y1524" i="2" s="1"/>
  <c r="T1525" i="2"/>
  <c r="Y1525" i="2" s="1"/>
  <c r="T1526" i="2"/>
  <c r="Y1526" i="2" s="1"/>
  <c r="T1527" i="2"/>
  <c r="Y1527" i="2" s="1"/>
  <c r="T1528" i="2"/>
  <c r="Y1528" i="2" s="1"/>
  <c r="T1529" i="2"/>
  <c r="Y1529" i="2" s="1"/>
  <c r="T1530" i="2"/>
  <c r="Y1530" i="2" s="1"/>
  <c r="T1531" i="2"/>
  <c r="Y1531" i="2" s="1"/>
  <c r="T1532" i="2"/>
  <c r="Y1532" i="2" s="1"/>
  <c r="T1533" i="2"/>
  <c r="Y1533" i="2" s="1"/>
  <c r="T1534" i="2"/>
  <c r="Y1534" i="2" s="1"/>
  <c r="T1535" i="2"/>
  <c r="Y1535" i="2" s="1"/>
  <c r="T1536" i="2"/>
  <c r="Y1536" i="2" s="1"/>
  <c r="T1537" i="2"/>
  <c r="Y1537" i="2" s="1"/>
  <c r="T1538" i="2"/>
  <c r="Y1538" i="2" s="1"/>
  <c r="T1539" i="2"/>
  <c r="Y1539" i="2" s="1"/>
  <c r="T1540" i="2"/>
  <c r="Y1540" i="2" s="1"/>
  <c r="T1541" i="2"/>
  <c r="Y1541" i="2" s="1"/>
  <c r="T1542" i="2"/>
  <c r="Y1542" i="2" s="1"/>
  <c r="T1543" i="2"/>
  <c r="Y1543" i="2" s="1"/>
  <c r="T1544" i="2"/>
  <c r="Y1544" i="2" s="1"/>
  <c r="T1545" i="2"/>
  <c r="Y1545" i="2" s="1"/>
  <c r="T1546" i="2"/>
  <c r="Y1546" i="2" s="1"/>
  <c r="T1547" i="2"/>
  <c r="Y1547" i="2" s="1"/>
  <c r="T1548" i="2"/>
  <c r="Y1548" i="2" s="1"/>
  <c r="T1549" i="2"/>
  <c r="Y1549" i="2" s="1"/>
  <c r="T1550" i="2"/>
  <c r="Y1550" i="2" s="1"/>
  <c r="T1551" i="2"/>
  <c r="Y1551" i="2" s="1"/>
  <c r="T1552" i="2"/>
  <c r="Y1552" i="2" s="1"/>
  <c r="T1553" i="2"/>
  <c r="Y1553" i="2" s="1"/>
  <c r="T1554" i="2"/>
  <c r="Y1554" i="2" s="1"/>
  <c r="T1555" i="2"/>
  <c r="Y1555" i="2" s="1"/>
  <c r="T1556" i="2"/>
  <c r="Y1556" i="2" s="1"/>
  <c r="T1557" i="2"/>
  <c r="Y1557" i="2" s="1"/>
  <c r="T1558" i="2"/>
  <c r="Y1558" i="2" s="1"/>
  <c r="T1559" i="2"/>
  <c r="Y1559" i="2" s="1"/>
  <c r="T1560" i="2"/>
  <c r="Y1560" i="2" s="1"/>
  <c r="T1561" i="2"/>
  <c r="Y1561" i="2" s="1"/>
  <c r="T1562" i="2"/>
  <c r="Y1562" i="2" s="1"/>
  <c r="T1563" i="2"/>
  <c r="Y1563" i="2" s="1"/>
  <c r="T1564" i="2"/>
  <c r="Y1564" i="2" s="1"/>
  <c r="T1565" i="2"/>
  <c r="Y1565" i="2" s="1"/>
  <c r="T1566" i="2"/>
  <c r="Y1566" i="2" s="1"/>
  <c r="T1567" i="2"/>
  <c r="Y1567" i="2" s="1"/>
  <c r="T1568" i="2"/>
  <c r="Y1568" i="2" s="1"/>
  <c r="T1569" i="2"/>
  <c r="Y1569" i="2" s="1"/>
  <c r="T1570" i="2"/>
  <c r="Y1570" i="2" s="1"/>
  <c r="T1571" i="2"/>
  <c r="Y1571" i="2" s="1"/>
  <c r="T1572" i="2"/>
  <c r="Y1572" i="2" s="1"/>
  <c r="T1573" i="2"/>
  <c r="Y1573" i="2" s="1"/>
  <c r="T1574" i="2"/>
  <c r="Y1574" i="2" s="1"/>
  <c r="T1575" i="2"/>
  <c r="Y1575" i="2" s="1"/>
  <c r="T1576" i="2"/>
  <c r="Y1576" i="2" s="1"/>
  <c r="T1577" i="2"/>
  <c r="Y1577" i="2" s="1"/>
  <c r="T1578" i="2"/>
  <c r="Y1578" i="2" s="1"/>
  <c r="T1579" i="2"/>
  <c r="Y1579" i="2" s="1"/>
  <c r="T1580" i="2"/>
  <c r="Y1580" i="2" s="1"/>
  <c r="T1581" i="2"/>
  <c r="Y1581" i="2" s="1"/>
  <c r="T1582" i="2"/>
  <c r="Y1582" i="2" s="1"/>
  <c r="T1583" i="2"/>
  <c r="Y1583" i="2" s="1"/>
  <c r="T1584" i="2"/>
  <c r="Y1584" i="2" s="1"/>
  <c r="T1585" i="2"/>
  <c r="Y1585" i="2" s="1"/>
  <c r="T1586" i="2"/>
  <c r="Y1586" i="2" s="1"/>
  <c r="T1587" i="2"/>
  <c r="Y1587" i="2" s="1"/>
  <c r="T1588" i="2"/>
  <c r="Y1588" i="2" s="1"/>
  <c r="T1589" i="2"/>
  <c r="Y1589" i="2" s="1"/>
  <c r="T1590" i="2"/>
  <c r="Y1590" i="2" s="1"/>
  <c r="T1591" i="2"/>
  <c r="Y1591" i="2" s="1"/>
  <c r="T1592" i="2"/>
  <c r="Y1592" i="2" s="1"/>
  <c r="T1593" i="2"/>
  <c r="Y1593" i="2" s="1"/>
  <c r="T1594" i="2"/>
  <c r="Y1594" i="2" s="1"/>
  <c r="T1595" i="2"/>
  <c r="Z1595" i="2" s="1"/>
  <c r="T1596" i="2"/>
  <c r="X1596" i="2" s="1"/>
  <c r="T1597" i="2"/>
  <c r="X1597" i="2" s="1"/>
  <c r="T1598" i="2"/>
  <c r="Z1598" i="2" s="1"/>
  <c r="T1599" i="2"/>
  <c r="X1599" i="2" s="1"/>
  <c r="T1600" i="2"/>
  <c r="Z1600" i="2" s="1"/>
  <c r="T1601" i="2"/>
  <c r="Z1601" i="2" s="1"/>
  <c r="T1602" i="2"/>
  <c r="X1602" i="2" s="1"/>
  <c r="T1603" i="2"/>
  <c r="X1603" i="2" s="1"/>
  <c r="T1604" i="2"/>
  <c r="Z1604" i="2" s="1"/>
  <c r="T1605" i="2"/>
  <c r="X1605" i="2" s="1"/>
  <c r="T1606" i="2"/>
  <c r="Z1606" i="2" s="1"/>
  <c r="T1607" i="2"/>
  <c r="X1607" i="2" s="1"/>
  <c r="T1608" i="2"/>
  <c r="Z1608" i="2" s="1"/>
  <c r="T1609" i="2"/>
  <c r="X1609" i="2" s="1"/>
  <c r="T1610" i="2"/>
  <c r="Z1610" i="2" s="1"/>
  <c r="T1611" i="2"/>
  <c r="X1611" i="2" s="1"/>
  <c r="T1612" i="2"/>
  <c r="Z1612" i="2" s="1"/>
  <c r="T1613" i="2"/>
  <c r="Z1613" i="2" s="1"/>
  <c r="T1614" i="2"/>
  <c r="X1614" i="2" s="1"/>
  <c r="T1615" i="2"/>
  <c r="X1615" i="2" s="1"/>
  <c r="T1616" i="2"/>
  <c r="Z1616" i="2" s="1"/>
  <c r="T1617" i="2"/>
  <c r="X1617" i="2" s="1"/>
  <c r="T1618" i="2"/>
  <c r="Z1618" i="2" s="1"/>
  <c r="T1619" i="2"/>
  <c r="Z1619" i="2" s="1"/>
  <c r="T1620" i="2"/>
  <c r="X1620" i="2" s="1"/>
  <c r="T1621" i="2"/>
  <c r="X1621" i="2" s="1"/>
  <c r="T1622" i="2"/>
  <c r="Z1622" i="2" s="1"/>
  <c r="T1623" i="2"/>
  <c r="X1623" i="2" s="1"/>
  <c r="T1624" i="2"/>
  <c r="Z1624" i="2" s="1"/>
  <c r="T1625" i="2"/>
  <c r="Z1625" i="2" s="1"/>
  <c r="T1626" i="2"/>
  <c r="X1626" i="2" s="1"/>
  <c r="T1627" i="2"/>
  <c r="X1627" i="2" s="1"/>
  <c r="T1628" i="2"/>
  <c r="Z1628" i="2" s="1"/>
  <c r="T1629" i="2"/>
  <c r="X1629" i="2" s="1"/>
  <c r="T1630" i="2"/>
  <c r="Z1630" i="2" s="1"/>
  <c r="T1631" i="2"/>
  <c r="X1631" i="2" s="1"/>
  <c r="T1632" i="2"/>
  <c r="Z1632" i="2" s="1"/>
  <c r="T1633" i="2"/>
  <c r="X1633" i="2" s="1"/>
  <c r="T1634" i="2"/>
  <c r="Z1634" i="2" s="1"/>
  <c r="T1635" i="2"/>
  <c r="X1635" i="2" s="1"/>
  <c r="T1636" i="2"/>
  <c r="Z1636" i="2" s="1"/>
  <c r="T1637" i="2"/>
  <c r="X1637" i="2" s="1"/>
  <c r="T1638" i="2"/>
  <c r="Z1638" i="2" s="1"/>
  <c r="T1639" i="2"/>
  <c r="X1639" i="2" s="1"/>
  <c r="T1640" i="2"/>
  <c r="Z1640" i="2" s="1"/>
  <c r="T1641" i="2"/>
  <c r="X1641" i="2" s="1"/>
  <c r="T1642" i="2"/>
  <c r="Z1642" i="2" s="1"/>
  <c r="T1643" i="2"/>
  <c r="Z1643" i="2" s="1"/>
  <c r="T1644" i="2"/>
  <c r="X1644" i="2" s="1"/>
  <c r="T1645" i="2"/>
  <c r="X1645" i="2" s="1"/>
  <c r="T1646" i="2"/>
  <c r="Z1646" i="2" s="1"/>
  <c r="T1647" i="2"/>
  <c r="X1647" i="2" s="1"/>
  <c r="T1648" i="2"/>
  <c r="Z1648" i="2" s="1"/>
  <c r="T1649" i="2"/>
  <c r="X1649" i="2" s="1"/>
  <c r="T1650" i="2"/>
  <c r="Z1650" i="2" s="1"/>
  <c r="T1651" i="2"/>
  <c r="X1651" i="2" s="1"/>
  <c r="T1652" i="2"/>
  <c r="Z1652" i="2" s="1"/>
  <c r="T1653" i="2"/>
  <c r="X1653" i="2" s="1"/>
  <c r="T1654" i="2"/>
  <c r="Z1654" i="2" s="1"/>
  <c r="T1655" i="2"/>
  <c r="Z1655" i="2" s="1"/>
  <c r="T1656" i="2"/>
  <c r="X1656" i="2" s="1"/>
  <c r="T1657" i="2"/>
  <c r="X1657" i="2" s="1"/>
  <c r="T1658" i="2"/>
  <c r="Z1658" i="2" s="1"/>
  <c r="T1659" i="2"/>
  <c r="X1659" i="2" s="1"/>
  <c r="T1660" i="2"/>
  <c r="Z1660" i="2" s="1"/>
  <c r="T1661" i="2"/>
  <c r="X1661" i="2" s="1"/>
  <c r="T1662" i="2"/>
  <c r="Z1662" i="2" s="1"/>
  <c r="T1663" i="2"/>
  <c r="X1663" i="2" s="1"/>
  <c r="T1664" i="2"/>
  <c r="X1664" i="2" s="1"/>
  <c r="T1665" i="2"/>
  <c r="Z1665" i="2" s="1"/>
  <c r="T1666" i="2"/>
  <c r="X1666" i="2" s="1"/>
  <c r="T1667" i="2"/>
  <c r="Z1667" i="2" s="1"/>
  <c r="T1668" i="2"/>
  <c r="X1668" i="2" s="1"/>
  <c r="T1669" i="2"/>
  <c r="Z1669" i="2" s="1"/>
  <c r="T1670" i="2"/>
  <c r="X1670" i="2" s="1"/>
  <c r="T1671" i="2"/>
  <c r="Z1671" i="2" s="1"/>
  <c r="T1672" i="2"/>
  <c r="X1672" i="2" s="1"/>
  <c r="T1673" i="2"/>
  <c r="Z1673" i="2" s="1"/>
  <c r="T1674" i="2"/>
  <c r="X1674" i="2" s="1"/>
  <c r="T1675" i="2"/>
  <c r="Z1675" i="2" s="1"/>
  <c r="T1676" i="2"/>
  <c r="X1676" i="2" s="1"/>
  <c r="T1677" i="2"/>
  <c r="Z1677" i="2" s="1"/>
  <c r="T1678" i="2"/>
  <c r="X1678" i="2" s="1"/>
  <c r="T1679" i="2"/>
  <c r="Z1679" i="2" s="1"/>
  <c r="T1680" i="2"/>
  <c r="X1680" i="2" s="1"/>
  <c r="T1681" i="2"/>
  <c r="Z1681" i="2" s="1"/>
  <c r="T1682" i="2"/>
  <c r="X1682" i="2" s="1"/>
  <c r="T1683" i="2"/>
  <c r="Z1683" i="2" s="1"/>
  <c r="T1684" i="2"/>
  <c r="X1684" i="2" s="1"/>
  <c r="T1685" i="2"/>
  <c r="Z1685" i="2" s="1"/>
  <c r="T1686" i="2"/>
  <c r="Z1686" i="2" s="1"/>
  <c r="T1687" i="2"/>
  <c r="X1687" i="2" s="1"/>
  <c r="T1688" i="2"/>
  <c r="X1688" i="2" s="1"/>
  <c r="T1689" i="2"/>
  <c r="Z1689" i="2" s="1"/>
  <c r="T1690" i="2"/>
  <c r="X1690" i="2" s="1"/>
  <c r="T1691" i="2"/>
  <c r="Z1691" i="2" s="1"/>
  <c r="T1692" i="2"/>
  <c r="Z1692" i="2" s="1"/>
  <c r="T1693" i="2"/>
  <c r="X1693" i="2" s="1"/>
  <c r="T1694" i="2"/>
  <c r="X1694" i="2" s="1"/>
  <c r="T1695" i="2"/>
  <c r="Z1695" i="2" s="1"/>
  <c r="T1696" i="2"/>
  <c r="X1696" i="2" s="1"/>
  <c r="T1697" i="2"/>
  <c r="Z1697" i="2" s="1"/>
  <c r="T1698" i="2"/>
  <c r="Z1698" i="2" s="1"/>
  <c r="T1699" i="2"/>
  <c r="X1699" i="2" s="1"/>
  <c r="T1700" i="2"/>
  <c r="X1700" i="2" s="1"/>
  <c r="T1701" i="2"/>
  <c r="Z1701" i="2" s="1"/>
  <c r="T1702" i="2"/>
  <c r="X1702" i="2" s="1"/>
  <c r="T1703" i="2"/>
  <c r="Z1703" i="2" s="1"/>
  <c r="T1704" i="2"/>
  <c r="Z1704" i="2" s="1"/>
  <c r="T1705" i="2"/>
  <c r="X1705" i="2" s="1"/>
  <c r="T1706" i="2"/>
  <c r="X1706" i="2" s="1"/>
  <c r="T1707" i="2"/>
  <c r="Z1707" i="2" s="1"/>
  <c r="T1708" i="2"/>
  <c r="X1708" i="2" s="1"/>
  <c r="T1709" i="2"/>
  <c r="Z1709" i="2" s="1"/>
  <c r="T1710" i="2"/>
  <c r="Z1710" i="2" s="1"/>
  <c r="T1711" i="2"/>
  <c r="X1711" i="2" s="1"/>
  <c r="T1712" i="2"/>
  <c r="X1712" i="2" s="1"/>
  <c r="T1713" i="2"/>
  <c r="Z1713" i="2" s="1"/>
  <c r="T1714" i="2"/>
  <c r="X1714" i="2" s="1"/>
  <c r="T1715" i="2"/>
  <c r="Z1715" i="2" s="1"/>
  <c r="T1716" i="2"/>
  <c r="X1716" i="2" s="1"/>
  <c r="T1717" i="2"/>
  <c r="Z1717" i="2" s="1"/>
  <c r="T1718" i="2"/>
  <c r="X1718" i="2" s="1"/>
  <c r="T1719" i="2"/>
  <c r="Z1719" i="2" s="1"/>
  <c r="T1720" i="2"/>
  <c r="X1720" i="2" s="1"/>
  <c r="T1721" i="2"/>
  <c r="Z1721" i="2" s="1"/>
  <c r="T1722" i="2"/>
  <c r="Z1722" i="2" s="1"/>
  <c r="T1723" i="2"/>
  <c r="X1723" i="2" s="1"/>
  <c r="T1724" i="2"/>
  <c r="Z1724" i="2" s="1"/>
  <c r="T1725" i="2"/>
  <c r="X1725" i="2" s="1"/>
  <c r="T1726" i="2"/>
  <c r="Z1726" i="2" s="1"/>
  <c r="U2" i="2"/>
  <c r="AE2" i="2" s="1"/>
  <c r="U3" i="2"/>
  <c r="AE3" i="2" s="1"/>
  <c r="U4" i="2"/>
  <c r="U5" i="2"/>
  <c r="AD5" i="2" s="1"/>
  <c r="U6" i="2"/>
  <c r="AF6" i="2" s="1"/>
  <c r="U7" i="2"/>
  <c r="AD7" i="2" s="1"/>
  <c r="U8" i="2"/>
  <c r="AF8" i="2" s="1"/>
  <c r="U9" i="2"/>
  <c r="AD9" i="2" s="1"/>
  <c r="U10" i="2"/>
  <c r="AF10" i="2" s="1"/>
  <c r="U11" i="2"/>
  <c r="AE11" i="2" s="1"/>
  <c r="U12" i="2"/>
  <c r="AE12" i="2" s="1"/>
  <c r="U13" i="2"/>
  <c r="AE13" i="2" s="1"/>
  <c r="U14" i="2"/>
  <c r="AD14" i="2" s="1"/>
  <c r="U15" i="2"/>
  <c r="AF15" i="2" s="1"/>
  <c r="U16" i="2"/>
  <c r="AD16" i="2" s="1"/>
  <c r="U17" i="2"/>
  <c r="AF17" i="2" s="1"/>
  <c r="U18" i="2"/>
  <c r="AD18" i="2" s="1"/>
  <c r="U19" i="2"/>
  <c r="AF19" i="2" s="1"/>
  <c r="U20" i="2"/>
  <c r="AE20" i="2" s="1"/>
  <c r="U21" i="2"/>
  <c r="AD21" i="2" s="1"/>
  <c r="U22" i="2"/>
  <c r="AF22" i="2" s="1"/>
  <c r="U23" i="2"/>
  <c r="AD23" i="2" s="1"/>
  <c r="U24" i="2"/>
  <c r="AF24" i="2" s="1"/>
  <c r="U25" i="2"/>
  <c r="AD25" i="2" s="1"/>
  <c r="U26" i="2"/>
  <c r="AF26" i="2" s="1"/>
  <c r="U27" i="2"/>
  <c r="AD27" i="2" s="1"/>
  <c r="U28" i="2"/>
  <c r="AF28" i="2" s="1"/>
  <c r="U29" i="2"/>
  <c r="AD29" i="2" s="1"/>
  <c r="U30" i="2"/>
  <c r="AF30" i="2" s="1"/>
  <c r="U31" i="2"/>
  <c r="AD31" i="2" s="1"/>
  <c r="U32" i="2"/>
  <c r="AF32" i="2" s="1"/>
  <c r="U33" i="2"/>
  <c r="AD33" i="2" s="1"/>
  <c r="U34" i="2"/>
  <c r="AF34" i="2" s="1"/>
  <c r="U35" i="2"/>
  <c r="AD35" i="2" s="1"/>
  <c r="U36" i="2"/>
  <c r="AF36" i="2" s="1"/>
  <c r="U37" i="2"/>
  <c r="AD37" i="2" s="1"/>
  <c r="U38" i="2"/>
  <c r="AF38" i="2" s="1"/>
  <c r="U39" i="2"/>
  <c r="AD39" i="2" s="1"/>
  <c r="U40" i="2"/>
  <c r="AF40" i="2" s="1"/>
  <c r="U41" i="2"/>
  <c r="AD41" i="2" s="1"/>
  <c r="U42" i="2"/>
  <c r="AF42" i="2" s="1"/>
  <c r="U43" i="2"/>
  <c r="AD43" i="2" s="1"/>
  <c r="U44" i="2"/>
  <c r="AF44" i="2" s="1"/>
  <c r="U45" i="2"/>
  <c r="AE45" i="2" s="1"/>
  <c r="U46" i="2"/>
  <c r="AE46" i="2" s="1"/>
  <c r="U47" i="2"/>
  <c r="AE47" i="2" s="1"/>
  <c r="U48" i="2"/>
  <c r="AE48" i="2" s="1"/>
  <c r="U49" i="2"/>
  <c r="AE49" i="2" s="1"/>
  <c r="U50" i="2"/>
  <c r="AE50" i="2" s="1"/>
  <c r="U51" i="2"/>
  <c r="AD51" i="2" s="1"/>
  <c r="U52" i="2"/>
  <c r="AF52" i="2" s="1"/>
  <c r="U53" i="2"/>
  <c r="AD53" i="2" s="1"/>
  <c r="U54" i="2"/>
  <c r="AF54" i="2" s="1"/>
  <c r="U55" i="2"/>
  <c r="AD55" i="2" s="1"/>
  <c r="U56" i="2"/>
  <c r="AF56" i="2" s="1"/>
  <c r="U57" i="2"/>
  <c r="AD57" i="2" s="1"/>
  <c r="U58" i="2"/>
  <c r="AF58" i="2" s="1"/>
  <c r="U59" i="2"/>
  <c r="AD59" i="2" s="1"/>
  <c r="U60" i="2"/>
  <c r="AF60" i="2" s="1"/>
  <c r="U61" i="2"/>
  <c r="AD61" i="2" s="1"/>
  <c r="U62" i="2"/>
  <c r="AF62" i="2" s="1"/>
  <c r="U63" i="2"/>
  <c r="AD63" i="2" s="1"/>
  <c r="U64" i="2"/>
  <c r="AF64" i="2" s="1"/>
  <c r="U65" i="2"/>
  <c r="AD65" i="2" s="1"/>
  <c r="U66" i="2"/>
  <c r="AF66" i="2" s="1"/>
  <c r="U67" i="2"/>
  <c r="AD67" i="2" s="1"/>
  <c r="U68" i="2"/>
  <c r="AF68" i="2" s="1"/>
  <c r="U69" i="2"/>
  <c r="AD69" i="2" s="1"/>
  <c r="U70" i="2"/>
  <c r="AF70" i="2" s="1"/>
  <c r="U71" i="2"/>
  <c r="AD71" i="2" s="1"/>
  <c r="U72" i="2"/>
  <c r="AF72" i="2" s="1"/>
  <c r="U73" i="2"/>
  <c r="AD73" i="2" s="1"/>
  <c r="U74" i="2"/>
  <c r="AF74" i="2" s="1"/>
  <c r="U75" i="2"/>
  <c r="AD75" i="2" s="1"/>
  <c r="U76" i="2"/>
  <c r="AF76" i="2" s="1"/>
  <c r="U77" i="2"/>
  <c r="AD77" i="2" s="1"/>
  <c r="U78" i="2"/>
  <c r="AF78" i="2" s="1"/>
  <c r="U79" i="2"/>
  <c r="AD79" i="2" s="1"/>
  <c r="U80" i="2"/>
  <c r="AF80" i="2" s="1"/>
  <c r="U81" i="2"/>
  <c r="AD81" i="2" s="1"/>
  <c r="U82" i="2"/>
  <c r="AF82" i="2" s="1"/>
  <c r="U83" i="2"/>
  <c r="AD83" i="2" s="1"/>
  <c r="U84" i="2"/>
  <c r="AF84" i="2" s="1"/>
  <c r="U85" i="2"/>
  <c r="AE85" i="2" s="1"/>
  <c r="U86" i="2"/>
  <c r="AE86" i="2" s="1"/>
  <c r="U87" i="2"/>
  <c r="AE87" i="2" s="1"/>
  <c r="U88" i="2"/>
  <c r="AD88" i="2" s="1"/>
  <c r="U89" i="2"/>
  <c r="AF89" i="2" s="1"/>
  <c r="U90" i="2"/>
  <c r="AD90" i="2" s="1"/>
  <c r="U91" i="2"/>
  <c r="AF91" i="2" s="1"/>
  <c r="U92" i="2"/>
  <c r="AD92" i="2" s="1"/>
  <c r="U93" i="2"/>
  <c r="AF93" i="2" s="1"/>
  <c r="U94" i="2"/>
  <c r="AD94" i="2" s="1"/>
  <c r="U95" i="2"/>
  <c r="AF95" i="2" s="1"/>
  <c r="U96" i="2"/>
  <c r="AD96" i="2" s="1"/>
  <c r="U97" i="2"/>
  <c r="AF97" i="2" s="1"/>
  <c r="U98" i="2"/>
  <c r="AD98" i="2" s="1"/>
  <c r="U99" i="2"/>
  <c r="AF99" i="2" s="1"/>
  <c r="U100" i="2"/>
  <c r="AE100" i="2" s="1"/>
  <c r="U101" i="2"/>
  <c r="AE101" i="2" s="1"/>
  <c r="U102" i="2"/>
  <c r="AE102" i="2" s="1"/>
  <c r="U103" i="2"/>
  <c r="AD103" i="2" s="1"/>
  <c r="U104" i="2"/>
  <c r="AF104" i="2" s="1"/>
  <c r="U105" i="2"/>
  <c r="AD105" i="2" s="1"/>
  <c r="U106" i="2"/>
  <c r="AF106" i="2" s="1"/>
  <c r="U107" i="2"/>
  <c r="AD107" i="2" s="1"/>
  <c r="U108" i="2"/>
  <c r="AF108" i="2" s="1"/>
  <c r="U109" i="2"/>
  <c r="AD109" i="2" s="1"/>
  <c r="U110" i="2"/>
  <c r="AF110" i="2" s="1"/>
  <c r="U111" i="2"/>
  <c r="AD111" i="2" s="1"/>
  <c r="U112" i="2"/>
  <c r="AF112" i="2" s="1"/>
  <c r="U113" i="2"/>
  <c r="AD113" i="2" s="1"/>
  <c r="U114" i="2"/>
  <c r="AF114" i="2" s="1"/>
  <c r="U115" i="2"/>
  <c r="AD115" i="2" s="1"/>
  <c r="U116" i="2"/>
  <c r="AF116" i="2" s="1"/>
  <c r="U117" i="2"/>
  <c r="AD117" i="2" s="1"/>
  <c r="U118" i="2"/>
  <c r="AF118" i="2" s="1"/>
  <c r="U119" i="2"/>
  <c r="AD119" i="2" s="1"/>
  <c r="U120" i="2"/>
  <c r="AF120" i="2" s="1"/>
  <c r="U121" i="2"/>
  <c r="AD121" i="2" s="1"/>
  <c r="U122" i="2"/>
  <c r="AF122" i="2" s="1"/>
  <c r="U123" i="2"/>
  <c r="AD123" i="2" s="1"/>
  <c r="U124" i="2"/>
  <c r="AF124" i="2" s="1"/>
  <c r="U125" i="2"/>
  <c r="AD125" i="2" s="1"/>
  <c r="U126" i="2"/>
  <c r="AF126" i="2" s="1"/>
  <c r="U127" i="2"/>
  <c r="AD127" i="2" s="1"/>
  <c r="U128" i="2"/>
  <c r="AF128" i="2" s="1"/>
  <c r="U129" i="2"/>
  <c r="AD129" i="2" s="1"/>
  <c r="U130" i="2"/>
  <c r="AF130" i="2" s="1"/>
  <c r="U131" i="2"/>
  <c r="AD131" i="2" s="1"/>
  <c r="U132" i="2"/>
  <c r="AF132" i="2" s="1"/>
  <c r="U133" i="2"/>
  <c r="AD133" i="2" s="1"/>
  <c r="U134" i="2"/>
  <c r="AF134" i="2" s="1"/>
  <c r="U135" i="2"/>
  <c r="AD135" i="2" s="1"/>
  <c r="U136" i="2"/>
  <c r="AF136" i="2" s="1"/>
  <c r="U137" i="2"/>
  <c r="AD137" i="2" s="1"/>
  <c r="U138" i="2"/>
  <c r="AF138" i="2" s="1"/>
  <c r="U139" i="2"/>
  <c r="AD139" i="2" s="1"/>
  <c r="U140" i="2"/>
  <c r="AF140" i="2" s="1"/>
  <c r="U141" i="2"/>
  <c r="AD141" i="2" s="1"/>
  <c r="U142" i="2"/>
  <c r="AF142" i="2" s="1"/>
  <c r="U143" i="2"/>
  <c r="AD143" i="2" s="1"/>
  <c r="U144" i="2"/>
  <c r="AF144" i="2" s="1"/>
  <c r="U145" i="2"/>
  <c r="AD145" i="2" s="1"/>
  <c r="U146" i="2"/>
  <c r="AF146" i="2" s="1"/>
  <c r="U147" i="2"/>
  <c r="AD147" i="2" s="1"/>
  <c r="U148" i="2"/>
  <c r="AF148" i="2" s="1"/>
  <c r="U149" i="2"/>
  <c r="AD149" i="2" s="1"/>
  <c r="U150" i="2"/>
  <c r="AF150" i="2" s="1"/>
  <c r="U151" i="2"/>
  <c r="AD151" i="2" s="1"/>
  <c r="U152" i="2"/>
  <c r="AF152" i="2" s="1"/>
  <c r="U153" i="2"/>
  <c r="AD153" i="2" s="1"/>
  <c r="U154" i="2"/>
  <c r="AF154" i="2" s="1"/>
  <c r="U155" i="2"/>
  <c r="AD155" i="2" s="1"/>
  <c r="U156" i="2"/>
  <c r="AF156" i="2" s="1"/>
  <c r="U157" i="2"/>
  <c r="AD157" i="2" s="1"/>
  <c r="U158" i="2"/>
  <c r="AF158" i="2" s="1"/>
  <c r="U159" i="2"/>
  <c r="AD159" i="2" s="1"/>
  <c r="U160" i="2"/>
  <c r="AF160" i="2" s="1"/>
  <c r="U161" i="2"/>
  <c r="AD161" i="2" s="1"/>
  <c r="U162" i="2"/>
  <c r="AF162" i="2" s="1"/>
  <c r="U163" i="2"/>
  <c r="AD163" i="2" s="1"/>
  <c r="U164" i="2"/>
  <c r="AF164" i="2" s="1"/>
  <c r="U165" i="2"/>
  <c r="AE165" i="2" s="1"/>
  <c r="U166" i="2"/>
  <c r="AD166" i="2" s="1"/>
  <c r="U167" i="2"/>
  <c r="AF167" i="2" s="1"/>
  <c r="U168" i="2"/>
  <c r="AE168" i="2" s="1"/>
  <c r="U169" i="2"/>
  <c r="AD169" i="2" s="1"/>
  <c r="U170" i="2"/>
  <c r="AF170" i="2" s="1"/>
  <c r="U171" i="2"/>
  <c r="AE171" i="2" s="1"/>
  <c r="U172" i="2"/>
  <c r="AD172" i="2" s="1"/>
  <c r="U173" i="2"/>
  <c r="AF173" i="2" s="1"/>
  <c r="U174" i="2"/>
  <c r="AD174" i="2" s="1"/>
  <c r="U175" i="2"/>
  <c r="AF175" i="2" s="1"/>
  <c r="U176" i="2"/>
  <c r="AD176" i="2" s="1"/>
  <c r="U177" i="2"/>
  <c r="AF177" i="2" s="1"/>
  <c r="U178" i="2"/>
  <c r="AD178" i="2" s="1"/>
  <c r="U179" i="2"/>
  <c r="AF179" i="2" s="1"/>
  <c r="U180" i="2"/>
  <c r="AD180" i="2" s="1"/>
  <c r="U181" i="2"/>
  <c r="AF181" i="2" s="1"/>
  <c r="U182" i="2"/>
  <c r="AD182" i="2" s="1"/>
  <c r="U183" i="2"/>
  <c r="AF183" i="2" s="1"/>
  <c r="U184" i="2"/>
  <c r="AD184" i="2" s="1"/>
  <c r="U185" i="2"/>
  <c r="AF185" i="2" s="1"/>
  <c r="U186" i="2"/>
  <c r="AD186" i="2" s="1"/>
  <c r="U187" i="2"/>
  <c r="AF187" i="2" s="1"/>
  <c r="U188" i="2"/>
  <c r="AD188" i="2" s="1"/>
  <c r="U189" i="2"/>
  <c r="AF189" i="2" s="1"/>
  <c r="U190" i="2"/>
  <c r="AD190" i="2" s="1"/>
  <c r="U191" i="2"/>
  <c r="AF191" i="2" s="1"/>
  <c r="U192" i="2"/>
  <c r="AD192" i="2" s="1"/>
  <c r="U193" i="2"/>
  <c r="AF193" i="2" s="1"/>
  <c r="U194" i="2"/>
  <c r="AD194" i="2" s="1"/>
  <c r="U195" i="2"/>
  <c r="AF195" i="2" s="1"/>
  <c r="U196" i="2"/>
  <c r="AE196" i="2" s="1"/>
  <c r="U197" i="2"/>
  <c r="AE197" i="2" s="1"/>
  <c r="U198" i="2"/>
  <c r="AE198" i="2" s="1"/>
  <c r="U199" i="2"/>
  <c r="AD199" i="2" s="1"/>
  <c r="U200" i="2"/>
  <c r="AF200" i="2" s="1"/>
  <c r="U201" i="2"/>
  <c r="AD201" i="2" s="1"/>
  <c r="U202" i="2"/>
  <c r="AF202" i="2" s="1"/>
  <c r="U203" i="2"/>
  <c r="AD203" i="2" s="1"/>
  <c r="U204" i="2"/>
  <c r="AF204" i="2" s="1"/>
  <c r="U205" i="2"/>
  <c r="AD205" i="2" s="1"/>
  <c r="U206" i="2"/>
  <c r="AF206" i="2" s="1"/>
  <c r="U207" i="2"/>
  <c r="AD207" i="2" s="1"/>
  <c r="U208" i="2"/>
  <c r="AF208" i="2" s="1"/>
  <c r="U209" i="2"/>
  <c r="AD209" i="2" s="1"/>
  <c r="U210" i="2"/>
  <c r="AF210" i="2" s="1"/>
  <c r="U211" i="2"/>
  <c r="AD211" i="2" s="1"/>
  <c r="U212" i="2"/>
  <c r="AF212" i="2" s="1"/>
  <c r="U213" i="2"/>
  <c r="AD213" i="2" s="1"/>
  <c r="U214" i="2"/>
  <c r="AF214" i="2" s="1"/>
  <c r="U215" i="2"/>
  <c r="AD215" i="2" s="1"/>
  <c r="U216" i="2"/>
  <c r="AF216" i="2" s="1"/>
  <c r="U217" i="2"/>
  <c r="AD217" i="2" s="1"/>
  <c r="U218" i="2"/>
  <c r="AF218" i="2" s="1"/>
  <c r="U219" i="2"/>
  <c r="AD219" i="2" s="1"/>
  <c r="U220" i="2"/>
  <c r="AF220" i="2" s="1"/>
  <c r="U221" i="2"/>
  <c r="AD221" i="2" s="1"/>
  <c r="U222" i="2"/>
  <c r="AF222" i="2" s="1"/>
  <c r="U223" i="2"/>
  <c r="AD223" i="2" s="1"/>
  <c r="U224" i="2"/>
  <c r="AF224" i="2" s="1"/>
  <c r="U225" i="2"/>
  <c r="AD225" i="2" s="1"/>
  <c r="U226" i="2"/>
  <c r="AF226" i="2" s="1"/>
  <c r="U227" i="2"/>
  <c r="AD227" i="2" s="1"/>
  <c r="U228" i="2"/>
  <c r="AF228" i="2" s="1"/>
  <c r="U229" i="2"/>
  <c r="AD229" i="2" s="1"/>
  <c r="U230" i="2"/>
  <c r="AF230" i="2" s="1"/>
  <c r="U231" i="2"/>
  <c r="AD231" i="2" s="1"/>
  <c r="U232" i="2"/>
  <c r="AF232" i="2" s="1"/>
  <c r="U233" i="2"/>
  <c r="AD233" i="2" s="1"/>
  <c r="U234" i="2"/>
  <c r="AF234" i="2" s="1"/>
  <c r="U235" i="2"/>
  <c r="AD235" i="2" s="1"/>
  <c r="U236" i="2"/>
  <c r="AF236" i="2" s="1"/>
  <c r="U237" i="2"/>
  <c r="AD237" i="2" s="1"/>
  <c r="U238" i="2"/>
  <c r="AF238" i="2" s="1"/>
  <c r="U239" i="2"/>
  <c r="AE239" i="2" s="1"/>
  <c r="U240" i="2"/>
  <c r="AE240" i="2" s="1"/>
  <c r="U241" i="2"/>
  <c r="AE241" i="2" s="1"/>
  <c r="U242" i="2"/>
  <c r="AE242" i="2" s="1"/>
  <c r="U243" i="2"/>
  <c r="AD243" i="2" s="1"/>
  <c r="U244" i="2"/>
  <c r="AE244" i="2" s="1"/>
  <c r="U245" i="2"/>
  <c r="AF245" i="2" s="1"/>
  <c r="U246" i="2"/>
  <c r="AD246" i="2" s="1"/>
  <c r="U247" i="2"/>
  <c r="AF247" i="2" s="1"/>
  <c r="U248" i="2"/>
  <c r="AE248" i="2" s="1"/>
  <c r="U249" i="2"/>
  <c r="AD249" i="2" s="1"/>
  <c r="U250" i="2"/>
  <c r="AF250" i="2" s="1"/>
  <c r="U251" i="2"/>
  <c r="AD251" i="2" s="1"/>
  <c r="U252" i="2"/>
  <c r="AF252" i="2" s="1"/>
  <c r="U253" i="2"/>
  <c r="AD253" i="2" s="1"/>
  <c r="U254" i="2"/>
  <c r="AF254" i="2" s="1"/>
  <c r="U255" i="2"/>
  <c r="AD255" i="2" s="1"/>
  <c r="U256" i="2"/>
  <c r="AF256" i="2" s="1"/>
  <c r="U257" i="2"/>
  <c r="AD257" i="2" s="1"/>
  <c r="U258" i="2"/>
  <c r="AF258" i="2" s="1"/>
  <c r="U259" i="2"/>
  <c r="AD259" i="2" s="1"/>
  <c r="U260" i="2"/>
  <c r="AF260" i="2" s="1"/>
  <c r="U261" i="2"/>
  <c r="AD261" i="2" s="1"/>
  <c r="U262" i="2"/>
  <c r="AF262" i="2" s="1"/>
  <c r="U263" i="2"/>
  <c r="AE263" i="2" s="1"/>
  <c r="U264" i="2"/>
  <c r="AD264" i="2" s="1"/>
  <c r="U265" i="2"/>
  <c r="AF265" i="2" s="1"/>
  <c r="U266" i="2"/>
  <c r="AD266" i="2" s="1"/>
  <c r="U267" i="2"/>
  <c r="AF267" i="2" s="1"/>
  <c r="U268" i="2"/>
  <c r="AD268" i="2" s="1"/>
  <c r="U269" i="2"/>
  <c r="AF269" i="2" s="1"/>
  <c r="U270" i="2"/>
  <c r="AD270" i="2" s="1"/>
  <c r="U271" i="2"/>
  <c r="AF271" i="2" s="1"/>
  <c r="U272" i="2"/>
  <c r="AD272" i="2" s="1"/>
  <c r="U273" i="2"/>
  <c r="AF273" i="2" s="1"/>
  <c r="U274" i="2"/>
  <c r="AD274" i="2" s="1"/>
  <c r="U275" i="2"/>
  <c r="AD275" i="2" s="1"/>
  <c r="U276" i="2"/>
  <c r="AF276" i="2" s="1"/>
  <c r="U277" i="2"/>
  <c r="AD277" i="2" s="1"/>
  <c r="U278" i="2"/>
  <c r="AF278" i="2" s="1"/>
  <c r="U279" i="2"/>
  <c r="AD279" i="2" s="1"/>
  <c r="U280" i="2"/>
  <c r="AF280" i="2" s="1"/>
  <c r="U281" i="2"/>
  <c r="AD281" i="2" s="1"/>
  <c r="U282" i="2"/>
  <c r="AF282" i="2" s="1"/>
  <c r="U283" i="2"/>
  <c r="AD283" i="2" s="1"/>
  <c r="U284" i="2"/>
  <c r="AF284" i="2" s="1"/>
  <c r="U285" i="2"/>
  <c r="AD285" i="2" s="1"/>
  <c r="U286" i="2"/>
  <c r="AF286" i="2" s="1"/>
  <c r="U287" i="2"/>
  <c r="AD287" i="2" s="1"/>
  <c r="U288" i="2"/>
  <c r="AF288" i="2" s="1"/>
  <c r="U289" i="2"/>
  <c r="AD289" i="2" s="1"/>
  <c r="U290" i="2"/>
  <c r="AF290" i="2" s="1"/>
  <c r="U291" i="2"/>
  <c r="AD291" i="2" s="1"/>
  <c r="U292" i="2"/>
  <c r="AF292" i="2" s="1"/>
  <c r="U293" i="2"/>
  <c r="AD293" i="2" s="1"/>
  <c r="U294" i="2"/>
  <c r="AF294" i="2" s="1"/>
  <c r="U295" i="2"/>
  <c r="AD295" i="2" s="1"/>
  <c r="U296" i="2"/>
  <c r="AF296" i="2" s="1"/>
  <c r="U297" i="2"/>
  <c r="AD297" i="2" s="1"/>
  <c r="U298" i="2"/>
  <c r="AF298" i="2" s="1"/>
  <c r="U299" i="2"/>
  <c r="AD299" i="2" s="1"/>
  <c r="U300" i="2"/>
  <c r="AF300" i="2" s="1"/>
  <c r="U301" i="2"/>
  <c r="AD301" i="2" s="1"/>
  <c r="U302" i="2"/>
  <c r="AF302" i="2" s="1"/>
  <c r="U303" i="2"/>
  <c r="AD303" i="2" s="1"/>
  <c r="U304" i="2"/>
  <c r="AF304" i="2" s="1"/>
  <c r="U305" i="2"/>
  <c r="AD305" i="2" s="1"/>
  <c r="U306" i="2"/>
  <c r="AF306" i="2" s="1"/>
  <c r="U307" i="2"/>
  <c r="AD307" i="2" s="1"/>
  <c r="U308" i="2"/>
  <c r="AF308" i="2" s="1"/>
  <c r="U309" i="2"/>
  <c r="AD309" i="2" s="1"/>
  <c r="U310" i="2"/>
  <c r="AF310" i="2" s="1"/>
  <c r="U311" i="2"/>
  <c r="AD311" i="2" s="1"/>
  <c r="U312" i="2"/>
  <c r="AF312" i="2" s="1"/>
  <c r="U313" i="2"/>
  <c r="AD313" i="2" s="1"/>
  <c r="U314" i="2"/>
  <c r="AF314" i="2" s="1"/>
  <c r="U315" i="2"/>
  <c r="AD315" i="2" s="1"/>
  <c r="U316" i="2"/>
  <c r="AF316" i="2" s="1"/>
  <c r="U317" i="2"/>
  <c r="AD317" i="2" s="1"/>
  <c r="U318" i="2"/>
  <c r="AF318" i="2" s="1"/>
  <c r="U319" i="2"/>
  <c r="AD319" i="2" s="1"/>
  <c r="U320" i="2"/>
  <c r="AF320" i="2" s="1"/>
  <c r="U321" i="2"/>
  <c r="AD321" i="2" s="1"/>
  <c r="U322" i="2"/>
  <c r="AF322" i="2" s="1"/>
  <c r="U323" i="2"/>
  <c r="AD323" i="2" s="1"/>
  <c r="U324" i="2"/>
  <c r="AF324" i="2" s="1"/>
  <c r="U325" i="2"/>
  <c r="AD325" i="2" s="1"/>
  <c r="U326" i="2"/>
  <c r="AF326" i="2" s="1"/>
  <c r="U327" i="2"/>
  <c r="AD327" i="2" s="1"/>
  <c r="U328" i="2"/>
  <c r="AF328" i="2" s="1"/>
  <c r="U329" i="2"/>
  <c r="AD329" i="2" s="1"/>
  <c r="U330" i="2"/>
  <c r="AF330" i="2" s="1"/>
  <c r="U331" i="2"/>
  <c r="AD331" i="2" s="1"/>
  <c r="U332" i="2"/>
  <c r="AF332" i="2" s="1"/>
  <c r="U333" i="2"/>
  <c r="AD333" i="2" s="1"/>
  <c r="U334" i="2"/>
  <c r="AF334" i="2" s="1"/>
  <c r="U335" i="2"/>
  <c r="AD335" i="2" s="1"/>
  <c r="U336" i="2"/>
  <c r="AF336" i="2" s="1"/>
  <c r="U337" i="2"/>
  <c r="AD337" i="2" s="1"/>
  <c r="U338" i="2"/>
  <c r="AF338" i="2" s="1"/>
  <c r="U339" i="2"/>
  <c r="AD339" i="2" s="1"/>
  <c r="U340" i="2"/>
  <c r="AF340" i="2" s="1"/>
  <c r="U341" i="2"/>
  <c r="AD341" i="2" s="1"/>
  <c r="U342" i="2"/>
  <c r="AF342" i="2" s="1"/>
  <c r="U343" i="2"/>
  <c r="AD343" i="2" s="1"/>
  <c r="U344" i="2"/>
  <c r="AF344" i="2" s="1"/>
  <c r="U345" i="2"/>
  <c r="AD345" i="2" s="1"/>
  <c r="U346" i="2"/>
  <c r="AF346" i="2" s="1"/>
  <c r="U347" i="2"/>
  <c r="AD347" i="2" s="1"/>
  <c r="U348" i="2"/>
  <c r="AF348" i="2" s="1"/>
  <c r="U349" i="2"/>
  <c r="AD349" i="2" s="1"/>
  <c r="U350" i="2"/>
  <c r="AF350" i="2" s="1"/>
  <c r="U351" i="2"/>
  <c r="AD351" i="2" s="1"/>
  <c r="U352" i="2"/>
  <c r="AF352" i="2" s="1"/>
  <c r="U353" i="2"/>
  <c r="AD353" i="2" s="1"/>
  <c r="U354" i="2"/>
  <c r="AF354" i="2" s="1"/>
  <c r="U355" i="2"/>
  <c r="AD355" i="2" s="1"/>
  <c r="U356" i="2"/>
  <c r="AF356" i="2" s="1"/>
  <c r="U357" i="2"/>
  <c r="AD357" i="2" s="1"/>
  <c r="U358" i="2"/>
  <c r="AF358" i="2" s="1"/>
  <c r="U359" i="2"/>
  <c r="AD359" i="2" s="1"/>
  <c r="U360" i="2"/>
  <c r="AF360" i="2" s="1"/>
  <c r="U361" i="2"/>
  <c r="AD361" i="2" s="1"/>
  <c r="U362" i="2"/>
  <c r="AF362" i="2" s="1"/>
  <c r="U363" i="2"/>
  <c r="AD363" i="2" s="1"/>
  <c r="U364" i="2"/>
  <c r="AF364" i="2" s="1"/>
  <c r="U365" i="2"/>
  <c r="AD365" i="2" s="1"/>
  <c r="U366" i="2"/>
  <c r="AF366" i="2" s="1"/>
  <c r="U367" i="2"/>
  <c r="AD367" i="2" s="1"/>
  <c r="U368" i="2"/>
  <c r="AF368" i="2" s="1"/>
  <c r="U369" i="2"/>
  <c r="AD369" i="2" s="1"/>
  <c r="U370" i="2"/>
  <c r="AF370" i="2" s="1"/>
  <c r="U371" i="2"/>
  <c r="AD371" i="2" s="1"/>
  <c r="U372" i="2"/>
  <c r="AF372" i="2" s="1"/>
  <c r="U373" i="2"/>
  <c r="AD373" i="2" s="1"/>
  <c r="U374" i="2"/>
  <c r="AF374" i="2" s="1"/>
  <c r="U375" i="2"/>
  <c r="AD375" i="2" s="1"/>
  <c r="U376" i="2"/>
  <c r="AF376" i="2" s="1"/>
  <c r="U377" i="2"/>
  <c r="AD377" i="2" s="1"/>
  <c r="U378" i="2"/>
  <c r="AF378" i="2" s="1"/>
  <c r="U379" i="2"/>
  <c r="AD379" i="2" s="1"/>
  <c r="U380" i="2"/>
  <c r="AF380" i="2" s="1"/>
  <c r="U381" i="2"/>
  <c r="AE381" i="2" s="1"/>
  <c r="U382" i="2"/>
  <c r="AE382" i="2" s="1"/>
  <c r="U383" i="2"/>
  <c r="AE383" i="2" s="1"/>
  <c r="U384" i="2"/>
  <c r="AD384" i="2" s="1"/>
  <c r="U385" i="2"/>
  <c r="AF385" i="2" s="1"/>
  <c r="U386" i="2"/>
  <c r="AD386" i="2" s="1"/>
  <c r="U387" i="2"/>
  <c r="AF387" i="2" s="1"/>
  <c r="U388" i="2"/>
  <c r="AD388" i="2" s="1"/>
  <c r="U389" i="2"/>
  <c r="AF389" i="2" s="1"/>
  <c r="U390" i="2"/>
  <c r="AD390" i="2" s="1"/>
  <c r="U391" i="2"/>
  <c r="AF391" i="2" s="1"/>
  <c r="U392" i="2"/>
  <c r="AD392" i="2" s="1"/>
  <c r="U393" i="2"/>
  <c r="AF393" i="2" s="1"/>
  <c r="U394" i="2"/>
  <c r="AD394" i="2" s="1"/>
  <c r="U395" i="2"/>
  <c r="AF395" i="2" s="1"/>
  <c r="U396" i="2"/>
  <c r="AE396" i="2" s="1"/>
  <c r="U397" i="2"/>
  <c r="AE397" i="2" s="1"/>
  <c r="U398" i="2"/>
  <c r="AE398" i="2" s="1"/>
  <c r="U399" i="2"/>
  <c r="AD399" i="2" s="1"/>
  <c r="U400" i="2"/>
  <c r="AF400" i="2" s="1"/>
  <c r="U401" i="2"/>
  <c r="AD401" i="2" s="1"/>
  <c r="U402" i="2"/>
  <c r="AF402" i="2" s="1"/>
  <c r="U403" i="2"/>
  <c r="AD403" i="2" s="1"/>
  <c r="U404" i="2"/>
  <c r="AF404" i="2" s="1"/>
  <c r="U405" i="2"/>
  <c r="AD405" i="2" s="1"/>
  <c r="U406" i="2"/>
  <c r="AF406" i="2" s="1"/>
  <c r="U407" i="2"/>
  <c r="AD407" i="2" s="1"/>
  <c r="U408" i="2"/>
  <c r="AF408" i="2" s="1"/>
  <c r="U409" i="2"/>
  <c r="AD409" i="2" s="1"/>
  <c r="U410" i="2"/>
  <c r="AF410" i="2" s="1"/>
  <c r="U411" i="2"/>
  <c r="AD411" i="2" s="1"/>
  <c r="U412" i="2"/>
  <c r="AF412" i="2" s="1"/>
  <c r="U413" i="2"/>
  <c r="AD413" i="2" s="1"/>
  <c r="U414" i="2"/>
  <c r="AF414" i="2" s="1"/>
  <c r="U415" i="2"/>
  <c r="AD415" i="2" s="1"/>
  <c r="U416" i="2"/>
  <c r="AF416" i="2" s="1"/>
  <c r="U417" i="2"/>
  <c r="AD417" i="2" s="1"/>
  <c r="U418" i="2"/>
  <c r="AF418" i="2" s="1"/>
  <c r="U419" i="2"/>
  <c r="AE419" i="2" s="1"/>
  <c r="U420" i="2"/>
  <c r="AD420" i="2" s="1"/>
  <c r="U421" i="2"/>
  <c r="AF421" i="2" s="1"/>
  <c r="U422" i="2"/>
  <c r="AE422" i="2" s="1"/>
  <c r="U423" i="2"/>
  <c r="AD423" i="2" s="1"/>
  <c r="U424" i="2"/>
  <c r="AF424" i="2" s="1"/>
  <c r="U425" i="2"/>
  <c r="AE425" i="2" s="1"/>
  <c r="U426" i="2"/>
  <c r="AD426" i="2" s="1"/>
  <c r="U427" i="2"/>
  <c r="AF427" i="2" s="1"/>
  <c r="U428" i="2"/>
  <c r="AD428" i="2" s="1"/>
  <c r="U429" i="2"/>
  <c r="AF429" i="2" s="1"/>
  <c r="U430" i="2"/>
  <c r="AD430" i="2" s="1"/>
  <c r="U431" i="2"/>
  <c r="AF431" i="2" s="1"/>
  <c r="U432" i="2"/>
  <c r="AD432" i="2" s="1"/>
  <c r="U433" i="2"/>
  <c r="AF433" i="2" s="1"/>
  <c r="U434" i="2"/>
  <c r="AD434" i="2" s="1"/>
  <c r="U435" i="2"/>
  <c r="AF435" i="2" s="1"/>
  <c r="U436" i="2"/>
  <c r="AD436" i="2" s="1"/>
  <c r="U437" i="2"/>
  <c r="AF437" i="2" s="1"/>
  <c r="U438" i="2"/>
  <c r="AE438" i="2" s="1"/>
  <c r="U439" i="2"/>
  <c r="AE439" i="2" s="1"/>
  <c r="U440" i="2"/>
  <c r="AE440" i="2" s="1"/>
  <c r="U441" i="2"/>
  <c r="AD441" i="2" s="1"/>
  <c r="U442" i="2"/>
  <c r="AF442" i="2" s="1"/>
  <c r="U443" i="2"/>
  <c r="AD443" i="2" s="1"/>
  <c r="U444" i="2"/>
  <c r="AF444" i="2" s="1"/>
  <c r="U445" i="2"/>
  <c r="AD445" i="2" s="1"/>
  <c r="U446" i="2"/>
  <c r="AF446" i="2" s="1"/>
  <c r="U447" i="2"/>
  <c r="AD447" i="2" s="1"/>
  <c r="U448" i="2"/>
  <c r="AF448" i="2" s="1"/>
  <c r="U449" i="2"/>
  <c r="AD449" i="2" s="1"/>
  <c r="U450" i="2"/>
  <c r="AF450" i="2" s="1"/>
  <c r="U451" i="2"/>
  <c r="AD451" i="2" s="1"/>
  <c r="U452" i="2"/>
  <c r="AF452" i="2" s="1"/>
  <c r="U453" i="2"/>
  <c r="AD453" i="2" s="1"/>
  <c r="U454" i="2"/>
  <c r="AF454" i="2" s="1"/>
  <c r="U455" i="2"/>
  <c r="AD455" i="2" s="1"/>
  <c r="U456" i="2"/>
  <c r="AF456" i="2" s="1"/>
  <c r="U457" i="2"/>
  <c r="AD457" i="2" s="1"/>
  <c r="U458" i="2"/>
  <c r="AF458" i="2" s="1"/>
  <c r="U459" i="2"/>
  <c r="AD459" i="2" s="1"/>
  <c r="U460" i="2"/>
  <c r="AF460" i="2" s="1"/>
  <c r="U461" i="2"/>
  <c r="AD461" i="2" s="1"/>
  <c r="U462" i="2"/>
  <c r="AF462" i="2" s="1"/>
  <c r="U463" i="2"/>
  <c r="AD463" i="2" s="1"/>
  <c r="U464" i="2"/>
  <c r="AF464" i="2" s="1"/>
  <c r="U465" i="2"/>
  <c r="AD465" i="2" s="1"/>
  <c r="U466" i="2"/>
  <c r="AF466" i="2" s="1"/>
  <c r="U467" i="2"/>
  <c r="AE467" i="2" s="1"/>
  <c r="U468" i="2"/>
  <c r="AD468" i="2" s="1"/>
  <c r="U469" i="2"/>
  <c r="AF469" i="2" s="1"/>
  <c r="U470" i="2"/>
  <c r="AE470" i="2" s="1"/>
  <c r="U471" i="2"/>
  <c r="AD471" i="2" s="1"/>
  <c r="U472" i="2"/>
  <c r="AF472" i="2" s="1"/>
  <c r="U473" i="2"/>
  <c r="AE473" i="2" s="1"/>
  <c r="U474" i="2"/>
  <c r="AD474" i="2" s="1"/>
  <c r="U475" i="2"/>
  <c r="AF475" i="2" s="1"/>
  <c r="U476" i="2"/>
  <c r="AD476" i="2" s="1"/>
  <c r="U477" i="2"/>
  <c r="AF477" i="2" s="1"/>
  <c r="U478" i="2"/>
  <c r="AD478" i="2" s="1"/>
  <c r="U479" i="2"/>
  <c r="AF479" i="2" s="1"/>
  <c r="U480" i="2"/>
  <c r="AD480" i="2" s="1"/>
  <c r="U481" i="2"/>
  <c r="AF481" i="2" s="1"/>
  <c r="U482" i="2"/>
  <c r="AD482" i="2" s="1"/>
  <c r="U483" i="2"/>
  <c r="AF483" i="2" s="1"/>
  <c r="U484" i="2"/>
  <c r="AD484" i="2" s="1"/>
  <c r="U485" i="2"/>
  <c r="AF485" i="2" s="1"/>
  <c r="U486" i="2"/>
  <c r="AD486" i="2" s="1"/>
  <c r="U487" i="2"/>
  <c r="AF487" i="2" s="1"/>
  <c r="U488" i="2"/>
  <c r="AD488" i="2" s="1"/>
  <c r="U489" i="2"/>
  <c r="AF489" i="2" s="1"/>
  <c r="U490" i="2"/>
  <c r="AD490" i="2" s="1"/>
  <c r="U491" i="2"/>
  <c r="AF491" i="2" s="1"/>
  <c r="U492" i="2"/>
  <c r="AD492" i="2" s="1"/>
  <c r="U493" i="2"/>
  <c r="AF493" i="2" s="1"/>
  <c r="U494" i="2"/>
  <c r="AD494" i="2" s="1"/>
  <c r="U495" i="2"/>
  <c r="AF495" i="2" s="1"/>
  <c r="U496" i="2"/>
  <c r="AD496" i="2" s="1"/>
  <c r="U497" i="2"/>
  <c r="AF497" i="2" s="1"/>
  <c r="U498" i="2"/>
  <c r="AD498" i="2" s="1"/>
  <c r="U499" i="2"/>
  <c r="AF499" i="2" s="1"/>
  <c r="U500" i="2"/>
  <c r="AD500" i="2" s="1"/>
  <c r="U501" i="2"/>
  <c r="AF501" i="2" s="1"/>
  <c r="U502" i="2"/>
  <c r="AD502" i="2" s="1"/>
  <c r="U503" i="2"/>
  <c r="AF503" i="2" s="1"/>
  <c r="U504" i="2"/>
  <c r="AF504" i="2" s="1"/>
  <c r="U505" i="2"/>
  <c r="AD505" i="2" s="1"/>
  <c r="U506" i="2"/>
  <c r="AF506" i="2" s="1"/>
  <c r="U507" i="2"/>
  <c r="AD507" i="2" s="1"/>
  <c r="U508" i="2"/>
  <c r="AF508" i="2" s="1"/>
  <c r="U509" i="2"/>
  <c r="AD509" i="2" s="1"/>
  <c r="U510" i="2"/>
  <c r="AF510" i="2" s="1"/>
  <c r="U511" i="2"/>
  <c r="AD511" i="2" s="1"/>
  <c r="U512" i="2"/>
  <c r="AF512" i="2" s="1"/>
  <c r="U513" i="2"/>
  <c r="AD513" i="2" s="1"/>
  <c r="U514" i="2"/>
  <c r="AF514" i="2" s="1"/>
  <c r="U515" i="2"/>
  <c r="AD515" i="2" s="1"/>
  <c r="U516" i="2"/>
  <c r="AF516" i="2" s="1"/>
  <c r="U517" i="2"/>
  <c r="AD517" i="2" s="1"/>
  <c r="U518" i="2"/>
  <c r="AF518" i="2" s="1"/>
  <c r="U519" i="2"/>
  <c r="AD519" i="2" s="1"/>
  <c r="U520" i="2"/>
  <c r="AF520" i="2" s="1"/>
  <c r="U521" i="2"/>
  <c r="AD521" i="2" s="1"/>
  <c r="U522" i="2"/>
  <c r="AF522" i="2" s="1"/>
  <c r="U523" i="2"/>
  <c r="AD523" i="2" s="1"/>
  <c r="U524" i="2"/>
  <c r="AF524" i="2" s="1"/>
  <c r="U525" i="2"/>
  <c r="AE525" i="2" s="1"/>
  <c r="U526" i="2"/>
  <c r="AD526" i="2" s="1"/>
  <c r="U527" i="2"/>
  <c r="AF527" i="2" s="1"/>
  <c r="U528" i="2"/>
  <c r="AE528" i="2" s="1"/>
  <c r="U529" i="2"/>
  <c r="AD529" i="2" s="1"/>
  <c r="U530" i="2"/>
  <c r="AF530" i="2" s="1"/>
  <c r="U531" i="2"/>
  <c r="AE531" i="2" s="1"/>
  <c r="U532" i="2"/>
  <c r="AD532" i="2" s="1"/>
  <c r="U533" i="2"/>
  <c r="AF533" i="2" s="1"/>
  <c r="U534" i="2"/>
  <c r="AD534" i="2" s="1"/>
  <c r="U535" i="2"/>
  <c r="AF535" i="2" s="1"/>
  <c r="U536" i="2"/>
  <c r="AD536" i="2" s="1"/>
  <c r="U537" i="2"/>
  <c r="AF537" i="2" s="1"/>
  <c r="U538" i="2"/>
  <c r="AD538" i="2" s="1"/>
  <c r="U539" i="2"/>
  <c r="AF539" i="2" s="1"/>
  <c r="U540" i="2"/>
  <c r="AD540" i="2" s="1"/>
  <c r="U541" i="2"/>
  <c r="AF541" i="2" s="1"/>
  <c r="U542" i="2"/>
  <c r="AD542" i="2" s="1"/>
  <c r="U543" i="2"/>
  <c r="AF543" i="2" s="1"/>
  <c r="U544" i="2"/>
  <c r="AD544" i="2" s="1"/>
  <c r="U545" i="2"/>
  <c r="AF545" i="2" s="1"/>
  <c r="U546" i="2"/>
  <c r="AD546" i="2" s="1"/>
  <c r="U547" i="2"/>
  <c r="AF547" i="2" s="1"/>
  <c r="U548" i="2"/>
  <c r="AD548" i="2" s="1"/>
  <c r="U549" i="2"/>
  <c r="AF549" i="2" s="1"/>
  <c r="U550" i="2"/>
  <c r="AD550" i="2" s="1"/>
  <c r="U551" i="2"/>
  <c r="AF551" i="2" s="1"/>
  <c r="U552" i="2"/>
  <c r="AE552" i="2" s="1"/>
  <c r="U553" i="2"/>
  <c r="AD553" i="2" s="1"/>
  <c r="U554" i="2"/>
  <c r="AF554" i="2" s="1"/>
  <c r="U555" i="2"/>
  <c r="AE555" i="2" s="1"/>
  <c r="U556" i="2"/>
  <c r="AD556" i="2" s="1"/>
  <c r="U557" i="2"/>
  <c r="AF557" i="2" s="1"/>
  <c r="U558" i="2"/>
  <c r="AE558" i="2" s="1"/>
  <c r="U559" i="2"/>
  <c r="AE559" i="2" s="1"/>
  <c r="U560" i="2"/>
  <c r="AF560" i="2" s="1"/>
  <c r="U561" i="2"/>
  <c r="AE561" i="2" s="1"/>
  <c r="U562" i="2"/>
  <c r="AF562" i="2" s="1"/>
  <c r="U563" i="2"/>
  <c r="AE563" i="2" s="1"/>
  <c r="U564" i="2"/>
  <c r="AF564" i="2" s="1"/>
  <c r="U565" i="2"/>
  <c r="AD565" i="2" s="1"/>
  <c r="U566" i="2"/>
  <c r="AF566" i="2" s="1"/>
  <c r="U567" i="2"/>
  <c r="AD567" i="2" s="1"/>
  <c r="U568" i="2"/>
  <c r="AF568" i="2" s="1"/>
  <c r="U569" i="2"/>
  <c r="AD569" i="2" s="1"/>
  <c r="U570" i="2"/>
  <c r="AF570" i="2" s="1"/>
  <c r="U571" i="2"/>
  <c r="AD571" i="2" s="1"/>
  <c r="U572" i="2"/>
  <c r="AF572" i="2" s="1"/>
  <c r="U573" i="2"/>
  <c r="AD573" i="2" s="1"/>
  <c r="U574" i="2"/>
  <c r="AF574" i="2" s="1"/>
  <c r="U575" i="2"/>
  <c r="AD575" i="2" s="1"/>
  <c r="U576" i="2"/>
  <c r="AF576" i="2" s="1"/>
  <c r="U577" i="2"/>
  <c r="AD577" i="2" s="1"/>
  <c r="U578" i="2"/>
  <c r="AF578" i="2" s="1"/>
  <c r="U579" i="2"/>
  <c r="AD579" i="2" s="1"/>
  <c r="U580" i="2"/>
  <c r="AF580" i="2" s="1"/>
  <c r="U581" i="2"/>
  <c r="AD581" i="2" s="1"/>
  <c r="U582" i="2"/>
  <c r="AF582" i="2" s="1"/>
  <c r="U583" i="2"/>
  <c r="AD583" i="2" s="1"/>
  <c r="U584" i="2"/>
  <c r="AF584" i="2" s="1"/>
  <c r="U585" i="2"/>
  <c r="AD585" i="2" s="1"/>
  <c r="U586" i="2"/>
  <c r="AF586" i="2" s="1"/>
  <c r="U587" i="2"/>
  <c r="AD587" i="2" s="1"/>
  <c r="U588" i="2"/>
  <c r="AF588" i="2" s="1"/>
  <c r="U589" i="2"/>
  <c r="AD589" i="2" s="1"/>
  <c r="U590" i="2"/>
  <c r="AF590" i="2" s="1"/>
  <c r="U591" i="2"/>
  <c r="AD591" i="2" s="1"/>
  <c r="U592" i="2"/>
  <c r="AF592" i="2" s="1"/>
  <c r="U593" i="2"/>
  <c r="AD593" i="2" s="1"/>
  <c r="U594" i="2"/>
  <c r="AF594" i="2" s="1"/>
  <c r="U595" i="2"/>
  <c r="AD595" i="2" s="1"/>
  <c r="U596" i="2"/>
  <c r="AF596" i="2" s="1"/>
  <c r="U597" i="2"/>
  <c r="AD597" i="2" s="1"/>
  <c r="U598" i="2"/>
  <c r="AF598" i="2" s="1"/>
  <c r="U599" i="2"/>
  <c r="AD599" i="2" s="1"/>
  <c r="U600" i="2"/>
  <c r="AF600" i="2" s="1"/>
  <c r="U601" i="2"/>
  <c r="AD601" i="2" s="1"/>
  <c r="U602" i="2"/>
  <c r="AF602" i="2" s="1"/>
  <c r="U603" i="2"/>
  <c r="AD603" i="2" s="1"/>
  <c r="U604" i="2"/>
  <c r="AF604" i="2" s="1"/>
  <c r="U605" i="2"/>
  <c r="AD605" i="2" s="1"/>
  <c r="U606" i="2"/>
  <c r="AF606" i="2" s="1"/>
  <c r="U607" i="2"/>
  <c r="AD607" i="2" s="1"/>
  <c r="U608" i="2"/>
  <c r="AF608" i="2" s="1"/>
  <c r="U609" i="2"/>
  <c r="AD609" i="2" s="1"/>
  <c r="U610" i="2"/>
  <c r="AF610" i="2" s="1"/>
  <c r="U611" i="2"/>
  <c r="AD611" i="2" s="1"/>
  <c r="U612" i="2"/>
  <c r="AF612" i="2" s="1"/>
  <c r="U613" i="2"/>
  <c r="AD613" i="2" s="1"/>
  <c r="U614" i="2"/>
  <c r="AF614" i="2" s="1"/>
  <c r="U615" i="2"/>
  <c r="AD615" i="2" s="1"/>
  <c r="U616" i="2"/>
  <c r="AF616" i="2" s="1"/>
  <c r="U617" i="2"/>
  <c r="AD617" i="2" s="1"/>
  <c r="U618" i="2"/>
  <c r="AF618" i="2" s="1"/>
  <c r="U619" i="2"/>
  <c r="AD619" i="2" s="1"/>
  <c r="U620" i="2"/>
  <c r="AF620" i="2" s="1"/>
  <c r="U621" i="2"/>
  <c r="AD621" i="2" s="1"/>
  <c r="U622" i="2"/>
  <c r="AF622" i="2" s="1"/>
  <c r="U623" i="2"/>
  <c r="AD623" i="2" s="1"/>
  <c r="U624" i="2"/>
  <c r="AF624" i="2" s="1"/>
  <c r="U625" i="2"/>
  <c r="AD625" i="2" s="1"/>
  <c r="U626" i="2"/>
  <c r="AF626" i="2" s="1"/>
  <c r="U627" i="2"/>
  <c r="AD627" i="2" s="1"/>
  <c r="U628" i="2"/>
  <c r="AF628" i="2" s="1"/>
  <c r="U629" i="2"/>
  <c r="AD629" i="2" s="1"/>
  <c r="U630" i="2"/>
  <c r="AF630" i="2" s="1"/>
  <c r="U631" i="2"/>
  <c r="AF631" i="2" s="1"/>
  <c r="U632" i="2"/>
  <c r="AD632" i="2" s="1"/>
  <c r="U633" i="2"/>
  <c r="AF633" i="2" s="1"/>
  <c r="U634" i="2"/>
  <c r="AD634" i="2" s="1"/>
  <c r="U635" i="2"/>
  <c r="AF635" i="2" s="1"/>
  <c r="U636" i="2"/>
  <c r="AD636" i="2" s="1"/>
  <c r="U637" i="2"/>
  <c r="AF637" i="2" s="1"/>
  <c r="U638" i="2"/>
  <c r="AD638" i="2" s="1"/>
  <c r="U639" i="2"/>
  <c r="AF639" i="2" s="1"/>
  <c r="U640" i="2"/>
  <c r="AD640" i="2" s="1"/>
  <c r="U641" i="2"/>
  <c r="AF641" i="2" s="1"/>
  <c r="U642" i="2"/>
  <c r="AE642" i="2" s="1"/>
  <c r="U643" i="2"/>
  <c r="AD643" i="2" s="1"/>
  <c r="U644" i="2"/>
  <c r="AE644" i="2" s="1"/>
  <c r="U645" i="2"/>
  <c r="AE645" i="2" s="1"/>
  <c r="U646" i="2"/>
  <c r="AD646" i="2" s="1"/>
  <c r="U647" i="2"/>
  <c r="AF647" i="2" s="1"/>
  <c r="U648" i="2"/>
  <c r="AD648" i="2" s="1"/>
  <c r="U649" i="2"/>
  <c r="AF649" i="2" s="1"/>
  <c r="U650" i="2"/>
  <c r="AD650" i="2" s="1"/>
  <c r="U651" i="2"/>
  <c r="AF651" i="2" s="1"/>
  <c r="U652" i="2"/>
  <c r="AD652" i="2" s="1"/>
  <c r="U653" i="2"/>
  <c r="AF653" i="2" s="1"/>
  <c r="U654" i="2"/>
  <c r="AD654" i="2" s="1"/>
  <c r="U655" i="2"/>
  <c r="AF655" i="2" s="1"/>
  <c r="U656" i="2"/>
  <c r="AD656" i="2" s="1"/>
  <c r="U657" i="2"/>
  <c r="AF657" i="2" s="1"/>
  <c r="U658" i="2"/>
  <c r="AD658" i="2" s="1"/>
  <c r="U659" i="2"/>
  <c r="AF659" i="2" s="1"/>
  <c r="U660" i="2"/>
  <c r="AD660" i="2" s="1"/>
  <c r="U661" i="2"/>
  <c r="AF661" i="2" s="1"/>
  <c r="U662" i="2"/>
  <c r="AD662" i="2" s="1"/>
  <c r="U663" i="2"/>
  <c r="AF663" i="2" s="1"/>
  <c r="U664" i="2"/>
  <c r="AE664" i="2" s="1"/>
  <c r="U665" i="2"/>
  <c r="AE665" i="2" s="1"/>
  <c r="U666" i="2"/>
  <c r="AE666" i="2" s="1"/>
  <c r="U667" i="2"/>
  <c r="AD667" i="2" s="1"/>
  <c r="U668" i="2"/>
  <c r="AF668" i="2" s="1"/>
  <c r="U669" i="2"/>
  <c r="AD669" i="2" s="1"/>
  <c r="U670" i="2"/>
  <c r="AF670" i="2" s="1"/>
  <c r="U671" i="2"/>
  <c r="AD671" i="2" s="1"/>
  <c r="U672" i="2"/>
  <c r="AF672" i="2" s="1"/>
  <c r="U673" i="2"/>
  <c r="AD673" i="2" s="1"/>
  <c r="U674" i="2"/>
  <c r="AF674" i="2" s="1"/>
  <c r="U675" i="2"/>
  <c r="AD675" i="2" s="1"/>
  <c r="U676" i="2"/>
  <c r="AF676" i="2" s="1"/>
  <c r="U677" i="2"/>
  <c r="AD677" i="2" s="1"/>
  <c r="U678" i="2"/>
  <c r="AF678" i="2" s="1"/>
  <c r="U679" i="2"/>
  <c r="AD679" i="2" s="1"/>
  <c r="U680" i="2"/>
  <c r="AF680" i="2" s="1"/>
  <c r="U681" i="2"/>
  <c r="AD681" i="2" s="1"/>
  <c r="U682" i="2"/>
  <c r="AF682" i="2" s="1"/>
  <c r="U683" i="2"/>
  <c r="AD683" i="2" s="1"/>
  <c r="U684" i="2"/>
  <c r="AF684" i="2" s="1"/>
  <c r="U685" i="2"/>
  <c r="AD685" i="2" s="1"/>
  <c r="U686" i="2"/>
  <c r="AF686" i="2" s="1"/>
  <c r="U687" i="2"/>
  <c r="AD687" i="2" s="1"/>
  <c r="U688" i="2"/>
  <c r="AF688" i="2" s="1"/>
  <c r="U689" i="2"/>
  <c r="AD689" i="2" s="1"/>
  <c r="U690" i="2"/>
  <c r="AF690" i="2" s="1"/>
  <c r="U691" i="2"/>
  <c r="AD691" i="2" s="1"/>
  <c r="U692" i="2"/>
  <c r="AF692" i="2" s="1"/>
  <c r="U693" i="2"/>
  <c r="AD693" i="2" s="1"/>
  <c r="U694" i="2"/>
  <c r="AF694" i="2" s="1"/>
  <c r="U695" i="2"/>
  <c r="AD695" i="2" s="1"/>
  <c r="U696" i="2"/>
  <c r="AF696" i="2" s="1"/>
  <c r="U697" i="2"/>
  <c r="AE697" i="2" s="1"/>
  <c r="U698" i="2"/>
  <c r="AE698" i="2" s="1"/>
  <c r="U699" i="2"/>
  <c r="AE699" i="2" s="1"/>
  <c r="U700" i="2"/>
  <c r="AE700" i="2" s="1"/>
  <c r="U701" i="2"/>
  <c r="AE701" i="2" s="1"/>
  <c r="U702" i="2"/>
  <c r="AE702" i="2" s="1"/>
  <c r="U703" i="2"/>
  <c r="AE703" i="2" s="1"/>
  <c r="U704" i="2"/>
  <c r="AE704" i="2" s="1"/>
  <c r="U705" i="2"/>
  <c r="AF705" i="2" s="1"/>
  <c r="U706" i="2"/>
  <c r="AE706" i="2" s="1"/>
  <c r="U707" i="2"/>
  <c r="AF707" i="2" s="1"/>
  <c r="U708" i="2"/>
  <c r="AE708" i="2" s="1"/>
  <c r="U709" i="2"/>
  <c r="AF709" i="2" s="1"/>
  <c r="U710" i="2"/>
  <c r="AE710" i="2" s="1"/>
  <c r="U711" i="2"/>
  <c r="AE711" i="2" s="1"/>
  <c r="U712" i="2"/>
  <c r="AE712" i="2" s="1"/>
  <c r="U713" i="2"/>
  <c r="AD713" i="2" s="1"/>
  <c r="U714" i="2"/>
  <c r="AF714" i="2" s="1"/>
  <c r="U715" i="2"/>
  <c r="AD715" i="2" s="1"/>
  <c r="U716" i="2"/>
  <c r="AF716" i="2" s="1"/>
  <c r="U717" i="2"/>
  <c r="AD717" i="2" s="1"/>
  <c r="U718" i="2"/>
  <c r="AF718" i="2" s="1"/>
  <c r="U719" i="2"/>
  <c r="AD719" i="2" s="1"/>
  <c r="U720" i="2"/>
  <c r="AF720" i="2" s="1"/>
  <c r="U721" i="2"/>
  <c r="AD721" i="2" s="1"/>
  <c r="U722" i="2"/>
  <c r="AF722" i="2" s="1"/>
  <c r="U723" i="2"/>
  <c r="AD723" i="2" s="1"/>
  <c r="U724" i="2"/>
  <c r="AF724" i="2" s="1"/>
  <c r="U725" i="2"/>
  <c r="AD725" i="2" s="1"/>
  <c r="U726" i="2"/>
  <c r="AF726" i="2" s="1"/>
  <c r="U727" i="2"/>
  <c r="AD727" i="2" s="1"/>
  <c r="U728" i="2"/>
  <c r="AF728" i="2" s="1"/>
  <c r="U729" i="2"/>
  <c r="AD729" i="2" s="1"/>
  <c r="U730" i="2"/>
  <c r="AF730" i="2" s="1"/>
  <c r="U731" i="2"/>
  <c r="AD731" i="2" s="1"/>
  <c r="U732" i="2"/>
  <c r="AF732" i="2" s="1"/>
  <c r="U733" i="2"/>
  <c r="AD733" i="2" s="1"/>
  <c r="U734" i="2"/>
  <c r="AF734" i="2" s="1"/>
  <c r="U735" i="2"/>
  <c r="AD735" i="2" s="1"/>
  <c r="U736" i="2"/>
  <c r="AF736" i="2" s="1"/>
  <c r="U737" i="2"/>
  <c r="AD737" i="2" s="1"/>
  <c r="U738" i="2"/>
  <c r="AF738" i="2" s="1"/>
  <c r="U739" i="2"/>
  <c r="AD739" i="2" s="1"/>
  <c r="U740" i="2"/>
  <c r="AF740" i="2" s="1"/>
  <c r="U741" i="2"/>
  <c r="AD741" i="2" s="1"/>
  <c r="U742" i="2"/>
  <c r="AF742" i="2" s="1"/>
  <c r="U743" i="2"/>
  <c r="AD743" i="2" s="1"/>
  <c r="U744" i="2"/>
  <c r="AF744" i="2" s="1"/>
  <c r="U745" i="2"/>
  <c r="AE745" i="2" s="1"/>
  <c r="U746" i="2"/>
  <c r="AD746" i="2" s="1"/>
  <c r="U747" i="2"/>
  <c r="AF747" i="2" s="1"/>
  <c r="U748" i="2"/>
  <c r="AE748" i="2" s="1"/>
  <c r="U749" i="2"/>
  <c r="AD749" i="2" s="1"/>
  <c r="U750" i="2"/>
  <c r="AF750" i="2" s="1"/>
  <c r="U751" i="2"/>
  <c r="AE751" i="2" s="1"/>
  <c r="U752" i="2"/>
  <c r="AD752" i="2" s="1"/>
  <c r="U753" i="2"/>
  <c r="AF753" i="2" s="1"/>
  <c r="U754" i="2"/>
  <c r="AD754" i="2" s="1"/>
  <c r="U755" i="2"/>
  <c r="AF755" i="2" s="1"/>
  <c r="U756" i="2"/>
  <c r="AD756" i="2" s="1"/>
  <c r="U757" i="2"/>
  <c r="AF757" i="2" s="1"/>
  <c r="U758" i="2"/>
  <c r="AD758" i="2" s="1"/>
  <c r="U759" i="2"/>
  <c r="AF759" i="2" s="1"/>
  <c r="U760" i="2"/>
  <c r="AD760" i="2" s="1"/>
  <c r="U761" i="2"/>
  <c r="AF761" i="2" s="1"/>
  <c r="U762" i="2"/>
  <c r="AD762" i="2" s="1"/>
  <c r="U763" i="2"/>
  <c r="AF763" i="2" s="1"/>
  <c r="U764" i="2"/>
  <c r="AD764" i="2" s="1"/>
  <c r="U765" i="2"/>
  <c r="AF765" i="2" s="1"/>
  <c r="U766" i="2"/>
  <c r="AD766" i="2" s="1"/>
  <c r="U767" i="2"/>
  <c r="AF767" i="2" s="1"/>
  <c r="U768" i="2"/>
  <c r="AD768" i="2" s="1"/>
  <c r="U769" i="2"/>
  <c r="AF769" i="2" s="1"/>
  <c r="U770" i="2"/>
  <c r="AD770" i="2" s="1"/>
  <c r="U771" i="2"/>
  <c r="AF771" i="2" s="1"/>
  <c r="U772" i="2"/>
  <c r="AD772" i="2" s="1"/>
  <c r="U773" i="2"/>
  <c r="AF773" i="2" s="1"/>
  <c r="U774" i="2"/>
  <c r="AD774" i="2" s="1"/>
  <c r="U775" i="2"/>
  <c r="AF775" i="2" s="1"/>
  <c r="U776" i="2"/>
  <c r="AD776" i="2" s="1"/>
  <c r="U777" i="2"/>
  <c r="AF777" i="2" s="1"/>
  <c r="U778" i="2"/>
  <c r="AD778" i="2" s="1"/>
  <c r="U779" i="2"/>
  <c r="AF779" i="2" s="1"/>
  <c r="U780" i="2"/>
  <c r="AD780" i="2" s="1"/>
  <c r="U781" i="2"/>
  <c r="AF781" i="2" s="1"/>
  <c r="U782" i="2"/>
  <c r="AD782" i="2" s="1"/>
  <c r="U783" i="2"/>
  <c r="AF783" i="2" s="1"/>
  <c r="U784" i="2"/>
  <c r="AD784" i="2" s="1"/>
  <c r="U785" i="2"/>
  <c r="AF785" i="2" s="1"/>
  <c r="U786" i="2"/>
  <c r="AD786" i="2" s="1"/>
  <c r="U787" i="2"/>
  <c r="AF787" i="2" s="1"/>
  <c r="U788" i="2"/>
  <c r="AD788" i="2" s="1"/>
  <c r="U789" i="2"/>
  <c r="AF789" i="2" s="1"/>
  <c r="U790" i="2"/>
  <c r="AD790" i="2" s="1"/>
  <c r="U791" i="2"/>
  <c r="AF791" i="2" s="1"/>
  <c r="U792" i="2"/>
  <c r="AD792" i="2" s="1"/>
  <c r="U793" i="2"/>
  <c r="AF793" i="2" s="1"/>
  <c r="U794" i="2"/>
  <c r="AD794" i="2" s="1"/>
  <c r="U795" i="2"/>
  <c r="AF795" i="2" s="1"/>
  <c r="U796" i="2"/>
  <c r="AD796" i="2" s="1"/>
  <c r="U797" i="2"/>
  <c r="AF797" i="2" s="1"/>
  <c r="U798" i="2"/>
  <c r="AD798" i="2" s="1"/>
  <c r="U799" i="2"/>
  <c r="AF799" i="2" s="1"/>
  <c r="U800" i="2"/>
  <c r="AD800" i="2" s="1"/>
  <c r="U801" i="2"/>
  <c r="AD801" i="2" s="1"/>
  <c r="U802" i="2"/>
  <c r="AD802" i="2" s="1"/>
  <c r="U803" i="2"/>
  <c r="AD803" i="2" s="1"/>
  <c r="U804" i="2"/>
  <c r="AF804" i="2" s="1"/>
  <c r="U805" i="2"/>
  <c r="AD805" i="2" s="1"/>
  <c r="U806" i="2"/>
  <c r="AF806" i="2" s="1"/>
  <c r="U807" i="2"/>
  <c r="AD807" i="2" s="1"/>
  <c r="U808" i="2"/>
  <c r="AF808" i="2" s="1"/>
  <c r="U809" i="2"/>
  <c r="AD809" i="2" s="1"/>
  <c r="U810" i="2"/>
  <c r="AF810" i="2" s="1"/>
  <c r="U811" i="2"/>
  <c r="AD811" i="2" s="1"/>
  <c r="U812" i="2"/>
  <c r="AF812" i="2" s="1"/>
  <c r="U813" i="2"/>
  <c r="AD813" i="2" s="1"/>
  <c r="U814" i="2"/>
  <c r="AF814" i="2" s="1"/>
  <c r="U815" i="2"/>
  <c r="AD815" i="2" s="1"/>
  <c r="U816" i="2"/>
  <c r="AF816" i="2" s="1"/>
  <c r="U817" i="2"/>
  <c r="AD817" i="2" s="1"/>
  <c r="U818" i="2"/>
  <c r="AF818" i="2" s="1"/>
  <c r="U819" i="2"/>
  <c r="AD819" i="2" s="1"/>
  <c r="U820" i="2"/>
  <c r="AF820" i="2" s="1"/>
  <c r="U821" i="2"/>
  <c r="AD821" i="2" s="1"/>
  <c r="U822" i="2"/>
  <c r="AF822" i="2" s="1"/>
  <c r="U823" i="2"/>
  <c r="AD823" i="2" s="1"/>
  <c r="U824" i="2"/>
  <c r="AF824" i="2" s="1"/>
  <c r="U825" i="2"/>
  <c r="AD825" i="2" s="1"/>
  <c r="U826" i="2"/>
  <c r="AF826" i="2" s="1"/>
  <c r="U827" i="2"/>
  <c r="AD827" i="2" s="1"/>
  <c r="U828" i="2"/>
  <c r="AF828" i="2" s="1"/>
  <c r="U829" i="2"/>
  <c r="AD829" i="2" s="1"/>
  <c r="U830" i="2"/>
  <c r="AF830" i="2" s="1"/>
  <c r="U831" i="2"/>
  <c r="AD831" i="2" s="1"/>
  <c r="U832" i="2"/>
  <c r="AF832" i="2" s="1"/>
  <c r="U833" i="2"/>
  <c r="AE833" i="2" s="1"/>
  <c r="U834" i="2"/>
  <c r="AE834" i="2" s="1"/>
  <c r="U835" i="2"/>
  <c r="AE835" i="2" s="1"/>
  <c r="U836" i="2"/>
  <c r="AE836" i="2" s="1"/>
  <c r="U837" i="2"/>
  <c r="AE837" i="2" s="1"/>
  <c r="U838" i="2"/>
  <c r="AE838" i="2" s="1"/>
  <c r="U839" i="2"/>
  <c r="AD839" i="2" s="1"/>
  <c r="U840" i="2"/>
  <c r="AF840" i="2" s="1"/>
  <c r="U841" i="2"/>
  <c r="AD841" i="2" s="1"/>
  <c r="U842" i="2"/>
  <c r="AF842" i="2" s="1"/>
  <c r="U843" i="2"/>
  <c r="AD843" i="2" s="1"/>
  <c r="U844" i="2"/>
  <c r="AF844" i="2" s="1"/>
  <c r="U845" i="2"/>
  <c r="AD845" i="2" s="1"/>
  <c r="U846" i="2"/>
  <c r="AF846" i="2" s="1"/>
  <c r="U847" i="2"/>
  <c r="AD847" i="2" s="1"/>
  <c r="U848" i="2"/>
  <c r="AF848" i="2" s="1"/>
  <c r="U849" i="2"/>
  <c r="AD849" i="2" s="1"/>
  <c r="U850" i="2"/>
  <c r="AF850" i="2" s="1"/>
  <c r="U851" i="2"/>
  <c r="AD851" i="2" s="1"/>
  <c r="U852" i="2"/>
  <c r="AF852" i="2" s="1"/>
  <c r="U853" i="2"/>
  <c r="AD853" i="2" s="1"/>
  <c r="U854" i="2"/>
  <c r="AF854" i="2" s="1"/>
  <c r="U855" i="2"/>
  <c r="AD855" i="2" s="1"/>
  <c r="U856" i="2"/>
  <c r="AF856" i="2" s="1"/>
  <c r="U857" i="2"/>
  <c r="AD857" i="2" s="1"/>
  <c r="U858" i="2"/>
  <c r="AF858" i="2" s="1"/>
  <c r="U859" i="2"/>
  <c r="AD859" i="2" s="1"/>
  <c r="U860" i="2"/>
  <c r="AF860" i="2" s="1"/>
  <c r="U861" i="2"/>
  <c r="AD861" i="2" s="1"/>
  <c r="U862" i="2"/>
  <c r="AF862" i="2" s="1"/>
  <c r="U863" i="2"/>
  <c r="AD863" i="2" s="1"/>
  <c r="U864" i="2"/>
  <c r="AF864" i="2" s="1"/>
  <c r="U865" i="2"/>
  <c r="AD865" i="2" s="1"/>
  <c r="U866" i="2"/>
  <c r="AF866" i="2" s="1"/>
  <c r="U867" i="2"/>
  <c r="AD867" i="2" s="1"/>
  <c r="U868" i="2"/>
  <c r="AF868" i="2" s="1"/>
  <c r="U869" i="2"/>
  <c r="AD869" i="2" s="1"/>
  <c r="U870" i="2"/>
  <c r="AF870" i="2" s="1"/>
  <c r="U871" i="2"/>
  <c r="AD871" i="2" s="1"/>
  <c r="U872" i="2"/>
  <c r="AF872" i="2" s="1"/>
  <c r="U873" i="2"/>
  <c r="AD873" i="2" s="1"/>
  <c r="U874" i="2"/>
  <c r="AF874" i="2" s="1"/>
  <c r="U875" i="2"/>
  <c r="AD875" i="2" s="1"/>
  <c r="U876" i="2"/>
  <c r="AF876" i="2" s="1"/>
  <c r="U877" i="2"/>
  <c r="AD877" i="2" s="1"/>
  <c r="U878" i="2"/>
  <c r="AF878" i="2" s="1"/>
  <c r="U879" i="2"/>
  <c r="AD879" i="2" s="1"/>
  <c r="U880" i="2"/>
  <c r="AF880" i="2" s="1"/>
  <c r="U881" i="2"/>
  <c r="AD881" i="2" s="1"/>
  <c r="U882" i="2"/>
  <c r="AF882" i="2" s="1"/>
  <c r="U883" i="2"/>
  <c r="AD883" i="2" s="1"/>
  <c r="U884" i="2"/>
  <c r="AF884" i="2" s="1"/>
  <c r="U885" i="2"/>
  <c r="AD885" i="2" s="1"/>
  <c r="U886" i="2"/>
  <c r="AF886" i="2" s="1"/>
  <c r="U887" i="2"/>
  <c r="AD887" i="2" s="1"/>
  <c r="U888" i="2"/>
  <c r="AF888" i="2" s="1"/>
  <c r="U889" i="2"/>
  <c r="AD889" i="2" s="1"/>
  <c r="U890" i="2"/>
  <c r="AF890" i="2" s="1"/>
  <c r="U891" i="2"/>
  <c r="AD891" i="2" s="1"/>
  <c r="U892" i="2"/>
  <c r="AF892" i="2" s="1"/>
  <c r="U893" i="2"/>
  <c r="AD893" i="2" s="1"/>
  <c r="U894" i="2"/>
  <c r="AF894" i="2" s="1"/>
  <c r="U895" i="2"/>
  <c r="AD895" i="2" s="1"/>
  <c r="U896" i="2"/>
  <c r="AF896" i="2" s="1"/>
  <c r="U897" i="2"/>
  <c r="AD897" i="2" s="1"/>
  <c r="U898" i="2"/>
  <c r="AF898" i="2" s="1"/>
  <c r="U899" i="2"/>
  <c r="AD899" i="2" s="1"/>
  <c r="U900" i="2"/>
  <c r="AF900" i="2" s="1"/>
  <c r="U901" i="2"/>
  <c r="AD901" i="2" s="1"/>
  <c r="U902" i="2"/>
  <c r="AF902" i="2" s="1"/>
  <c r="U903" i="2"/>
  <c r="AD903" i="2" s="1"/>
  <c r="U904" i="2"/>
  <c r="AF904" i="2" s="1"/>
  <c r="U905" i="2"/>
  <c r="AD905" i="2" s="1"/>
  <c r="U906" i="2"/>
  <c r="AF906" i="2" s="1"/>
  <c r="U907" i="2"/>
  <c r="AD907" i="2" s="1"/>
  <c r="U908" i="2"/>
  <c r="AF908" i="2" s="1"/>
  <c r="U909" i="2"/>
  <c r="AD909" i="2" s="1"/>
  <c r="U910" i="2"/>
  <c r="AF910" i="2" s="1"/>
  <c r="U911" i="2"/>
  <c r="AD911" i="2" s="1"/>
  <c r="U912" i="2"/>
  <c r="AF912" i="2" s="1"/>
  <c r="U913" i="2"/>
  <c r="AD913" i="2" s="1"/>
  <c r="U914" i="2"/>
  <c r="AF914" i="2" s="1"/>
  <c r="U915" i="2"/>
  <c r="AD915" i="2" s="1"/>
  <c r="U916" i="2"/>
  <c r="AF916" i="2" s="1"/>
  <c r="U917" i="2"/>
  <c r="AD917" i="2" s="1"/>
  <c r="U918" i="2"/>
  <c r="AF918" i="2" s="1"/>
  <c r="U919" i="2"/>
  <c r="AD919" i="2" s="1"/>
  <c r="U920" i="2"/>
  <c r="AF920" i="2" s="1"/>
  <c r="U921" i="2"/>
  <c r="AD921" i="2" s="1"/>
  <c r="U922" i="2"/>
  <c r="AF922" i="2" s="1"/>
  <c r="U923" i="2"/>
  <c r="AD923" i="2" s="1"/>
  <c r="U924" i="2"/>
  <c r="AF924" i="2" s="1"/>
  <c r="U925" i="2"/>
  <c r="AD925" i="2" s="1"/>
  <c r="U926" i="2"/>
  <c r="AF926" i="2" s="1"/>
  <c r="U927" i="2"/>
  <c r="AD927" i="2" s="1"/>
  <c r="U928" i="2"/>
  <c r="AF928" i="2" s="1"/>
  <c r="U929" i="2"/>
  <c r="AE929" i="2" s="1"/>
  <c r="U930" i="2"/>
  <c r="AD930" i="2" s="1"/>
  <c r="U931" i="2"/>
  <c r="AF931" i="2" s="1"/>
  <c r="U932" i="2"/>
  <c r="AE932" i="2" s="1"/>
  <c r="U933" i="2"/>
  <c r="AD933" i="2" s="1"/>
  <c r="U934" i="2"/>
  <c r="AF934" i="2" s="1"/>
  <c r="U935" i="2"/>
  <c r="AE935" i="2" s="1"/>
  <c r="U936" i="2"/>
  <c r="AD936" i="2" s="1"/>
  <c r="U937" i="2"/>
  <c r="AF937" i="2" s="1"/>
  <c r="U938" i="2"/>
  <c r="AD938" i="2" s="1"/>
  <c r="U939" i="2"/>
  <c r="AF939" i="2" s="1"/>
  <c r="U940" i="2"/>
  <c r="AD940" i="2" s="1"/>
  <c r="U941" i="2"/>
  <c r="AF941" i="2" s="1"/>
  <c r="U942" i="2"/>
  <c r="AD942" i="2" s="1"/>
  <c r="U943" i="2"/>
  <c r="AF943" i="2" s="1"/>
  <c r="U944" i="2"/>
  <c r="AD944" i="2" s="1"/>
  <c r="U945" i="2"/>
  <c r="AF945" i="2" s="1"/>
  <c r="U946" i="2"/>
  <c r="AD946" i="2" s="1"/>
  <c r="U947" i="2"/>
  <c r="AF947" i="2" s="1"/>
  <c r="U948" i="2"/>
  <c r="AD948" i="2" s="1"/>
  <c r="U949" i="2"/>
  <c r="AF949" i="2" s="1"/>
  <c r="U950" i="2"/>
  <c r="AD950" i="2" s="1"/>
  <c r="U951" i="2"/>
  <c r="AF951" i="2" s="1"/>
  <c r="U952" i="2"/>
  <c r="AD952" i="2" s="1"/>
  <c r="U953" i="2"/>
  <c r="AF953" i="2" s="1"/>
  <c r="U954" i="2"/>
  <c r="AD954" i="2" s="1"/>
  <c r="U955" i="2"/>
  <c r="AF955" i="2" s="1"/>
  <c r="U956" i="2"/>
  <c r="AD956" i="2" s="1"/>
  <c r="U957" i="2"/>
  <c r="AF957" i="2" s="1"/>
  <c r="U958" i="2"/>
  <c r="AD958" i="2" s="1"/>
  <c r="U959" i="2"/>
  <c r="AF959" i="2" s="1"/>
  <c r="U960" i="2"/>
  <c r="AD960" i="2" s="1"/>
  <c r="U961" i="2"/>
  <c r="AF961" i="2" s="1"/>
  <c r="U962" i="2"/>
  <c r="AD962" i="2" s="1"/>
  <c r="U963" i="2"/>
  <c r="AF963" i="2" s="1"/>
  <c r="U964" i="2"/>
  <c r="AD964" i="2" s="1"/>
  <c r="U965" i="2"/>
  <c r="AF965" i="2" s="1"/>
  <c r="U966" i="2"/>
  <c r="AD966" i="2" s="1"/>
  <c r="U967" i="2"/>
  <c r="AF967" i="2" s="1"/>
  <c r="U968" i="2"/>
  <c r="AD968" i="2" s="1"/>
  <c r="U969" i="2"/>
  <c r="AF969" i="2" s="1"/>
  <c r="U970" i="2"/>
  <c r="AD970" i="2" s="1"/>
  <c r="U971" i="2"/>
  <c r="AF971" i="2" s="1"/>
  <c r="U972" i="2"/>
  <c r="AD972" i="2" s="1"/>
  <c r="U973" i="2"/>
  <c r="AF973" i="2" s="1"/>
  <c r="U974" i="2"/>
  <c r="AD974" i="2" s="1"/>
  <c r="U975" i="2"/>
  <c r="AF975" i="2" s="1"/>
  <c r="U976" i="2"/>
  <c r="AD976" i="2" s="1"/>
  <c r="U977" i="2"/>
  <c r="AF977" i="2" s="1"/>
  <c r="U978" i="2"/>
  <c r="AD978" i="2" s="1"/>
  <c r="U979" i="2"/>
  <c r="AF979" i="2" s="1"/>
  <c r="U980" i="2"/>
  <c r="AD980" i="2" s="1"/>
  <c r="U981" i="2"/>
  <c r="AF981" i="2" s="1"/>
  <c r="U982" i="2"/>
  <c r="AD982" i="2" s="1"/>
  <c r="U983" i="2"/>
  <c r="AF983" i="2" s="1"/>
  <c r="U984" i="2"/>
  <c r="AD984" i="2" s="1"/>
  <c r="U985" i="2"/>
  <c r="AF985" i="2" s="1"/>
  <c r="U986" i="2"/>
  <c r="AD986" i="2" s="1"/>
  <c r="U987" i="2"/>
  <c r="AF987" i="2" s="1"/>
  <c r="U988" i="2"/>
  <c r="AD988" i="2" s="1"/>
  <c r="U989" i="2"/>
  <c r="AF989" i="2" s="1"/>
  <c r="U990" i="2"/>
  <c r="AD990" i="2" s="1"/>
  <c r="U991" i="2"/>
  <c r="AF991" i="2" s="1"/>
  <c r="U992" i="2"/>
  <c r="AD992" i="2" s="1"/>
  <c r="U993" i="2"/>
  <c r="AF993" i="2" s="1"/>
  <c r="U994" i="2"/>
  <c r="AD994" i="2" s="1"/>
  <c r="U995" i="2"/>
  <c r="AF995" i="2" s="1"/>
  <c r="U996" i="2"/>
  <c r="AD996" i="2" s="1"/>
  <c r="U997" i="2"/>
  <c r="AF997" i="2" s="1"/>
  <c r="U998" i="2"/>
  <c r="AD998" i="2" s="1"/>
  <c r="U999" i="2"/>
  <c r="AF999" i="2" s="1"/>
  <c r="U1000" i="2"/>
  <c r="AD1000" i="2" s="1"/>
  <c r="U1001" i="2"/>
  <c r="AF1001" i="2" s="1"/>
  <c r="U1002" i="2"/>
  <c r="AD1002" i="2" s="1"/>
  <c r="U1003" i="2"/>
  <c r="AF1003" i="2" s="1"/>
  <c r="U1004" i="2"/>
  <c r="AD1004" i="2" s="1"/>
  <c r="U1005" i="2"/>
  <c r="AF1005" i="2" s="1"/>
  <c r="U1006" i="2"/>
  <c r="AD1006" i="2" s="1"/>
  <c r="U1007" i="2"/>
  <c r="AF1007" i="2" s="1"/>
  <c r="U1008" i="2"/>
  <c r="AD1008" i="2" s="1"/>
  <c r="U1009" i="2"/>
  <c r="AF1009" i="2" s="1"/>
  <c r="U1010" i="2"/>
  <c r="AD1010" i="2" s="1"/>
  <c r="U1011" i="2"/>
  <c r="AF1011" i="2" s="1"/>
  <c r="U1012" i="2"/>
  <c r="AD1012" i="2" s="1"/>
  <c r="U1013" i="2"/>
  <c r="AF1013" i="2" s="1"/>
  <c r="U1014" i="2"/>
  <c r="AD1014" i="2" s="1"/>
  <c r="U1015" i="2"/>
  <c r="AF1015" i="2" s="1"/>
  <c r="U1016" i="2"/>
  <c r="AD1016" i="2" s="1"/>
  <c r="U1017" i="2"/>
  <c r="AF1017" i="2" s="1"/>
  <c r="U1018" i="2"/>
  <c r="AD1018" i="2" s="1"/>
  <c r="U1019" i="2"/>
  <c r="AF1019" i="2" s="1"/>
  <c r="U1020" i="2"/>
  <c r="AD1020" i="2" s="1"/>
  <c r="U1021" i="2"/>
  <c r="AF1021" i="2" s="1"/>
  <c r="U1022" i="2"/>
  <c r="AD1022" i="2" s="1"/>
  <c r="U1023" i="2"/>
  <c r="AF1023" i="2" s="1"/>
  <c r="U1024" i="2"/>
  <c r="AD1024" i="2" s="1"/>
  <c r="U1025" i="2"/>
  <c r="AF1025" i="2" s="1"/>
  <c r="U1026" i="2"/>
  <c r="AD1026" i="2" s="1"/>
  <c r="U1027" i="2"/>
  <c r="AF1027" i="2" s="1"/>
  <c r="U1028" i="2"/>
  <c r="AD1028" i="2" s="1"/>
  <c r="U1029" i="2"/>
  <c r="AF1029" i="2" s="1"/>
  <c r="U1030" i="2"/>
  <c r="AD1030" i="2" s="1"/>
  <c r="U1031" i="2"/>
  <c r="AF1031" i="2" s="1"/>
  <c r="U1032" i="2"/>
  <c r="AD1032" i="2" s="1"/>
  <c r="U1033" i="2"/>
  <c r="AF1033" i="2" s="1"/>
  <c r="U1034" i="2"/>
  <c r="AD1034" i="2" s="1"/>
  <c r="U1035" i="2"/>
  <c r="AF1035" i="2" s="1"/>
  <c r="U1036" i="2"/>
  <c r="AD1036" i="2" s="1"/>
  <c r="U1037" i="2"/>
  <c r="AF1037" i="2" s="1"/>
  <c r="U1038" i="2"/>
  <c r="AD1038" i="2" s="1"/>
  <c r="U1039" i="2"/>
  <c r="AF1039" i="2" s="1"/>
  <c r="U1040" i="2"/>
  <c r="AE1040" i="2" s="1"/>
  <c r="U1041" i="2"/>
  <c r="AE1041" i="2" s="1"/>
  <c r="U1042" i="2"/>
  <c r="AE1042" i="2" s="1"/>
  <c r="U1043" i="2"/>
  <c r="AE1043" i="2" s="1"/>
  <c r="U1044" i="2"/>
  <c r="AE1044" i="2" s="1"/>
  <c r="U1045" i="2"/>
  <c r="AE1045" i="2" s="1"/>
  <c r="U1046" i="2"/>
  <c r="AD1046" i="2" s="1"/>
  <c r="U1047" i="2"/>
  <c r="AF1047" i="2" s="1"/>
  <c r="U1048" i="2"/>
  <c r="AD1048" i="2" s="1"/>
  <c r="U1049" i="2"/>
  <c r="AF1049" i="2" s="1"/>
  <c r="U1050" i="2"/>
  <c r="AD1050" i="2" s="1"/>
  <c r="U1051" i="2"/>
  <c r="AF1051" i="2" s="1"/>
  <c r="U1052" i="2"/>
  <c r="AD1052" i="2" s="1"/>
  <c r="U1053" i="2"/>
  <c r="AF1053" i="2" s="1"/>
  <c r="U1054" i="2"/>
  <c r="AD1054" i="2" s="1"/>
  <c r="U1055" i="2"/>
  <c r="AF1055" i="2" s="1"/>
  <c r="U1056" i="2"/>
  <c r="AD1056" i="2" s="1"/>
  <c r="U1057" i="2"/>
  <c r="AF1057" i="2" s="1"/>
  <c r="U1058" i="2"/>
  <c r="AD1058" i="2" s="1"/>
  <c r="U1059" i="2"/>
  <c r="AF1059" i="2" s="1"/>
  <c r="U1060" i="2"/>
  <c r="AD1060" i="2" s="1"/>
  <c r="U1061" i="2"/>
  <c r="AF1061" i="2" s="1"/>
  <c r="U1062" i="2"/>
  <c r="AD1062" i="2" s="1"/>
  <c r="U1063" i="2"/>
  <c r="AF1063" i="2" s="1"/>
  <c r="U1064" i="2"/>
  <c r="AD1064" i="2" s="1"/>
  <c r="U1065" i="2"/>
  <c r="AF1065" i="2" s="1"/>
  <c r="U1066" i="2"/>
  <c r="AD1066" i="2" s="1"/>
  <c r="U1067" i="2"/>
  <c r="AF1067" i="2" s="1"/>
  <c r="U1068" i="2"/>
  <c r="AD1068" i="2" s="1"/>
  <c r="U1069" i="2"/>
  <c r="AF1069" i="2" s="1"/>
  <c r="U1070" i="2"/>
  <c r="AD1070" i="2" s="1"/>
  <c r="U1071" i="2"/>
  <c r="AF1071" i="2" s="1"/>
  <c r="U1072" i="2"/>
  <c r="AD1072" i="2" s="1"/>
  <c r="U1073" i="2"/>
  <c r="AF1073" i="2" s="1"/>
  <c r="U1074" i="2"/>
  <c r="AD1074" i="2" s="1"/>
  <c r="U1075" i="2"/>
  <c r="AF1075" i="2" s="1"/>
  <c r="U1076" i="2"/>
  <c r="AD1076" i="2" s="1"/>
  <c r="U1077" i="2"/>
  <c r="AF1077" i="2" s="1"/>
  <c r="U1078" i="2"/>
  <c r="AD1078" i="2" s="1"/>
  <c r="U1079" i="2"/>
  <c r="AF1079" i="2" s="1"/>
  <c r="U1080" i="2"/>
  <c r="AD1080" i="2" s="1"/>
  <c r="U1081" i="2"/>
  <c r="AF1081" i="2" s="1"/>
  <c r="U1082" i="2"/>
  <c r="AE1082" i="2" s="1"/>
  <c r="U1083" i="2"/>
  <c r="AE1083" i="2" s="1"/>
  <c r="U1084" i="2"/>
  <c r="AE1084" i="2" s="1"/>
  <c r="U1085" i="2"/>
  <c r="AD1085" i="2" s="1"/>
  <c r="U1086" i="2"/>
  <c r="AF1086" i="2" s="1"/>
  <c r="U1087" i="2"/>
  <c r="AD1087" i="2" s="1"/>
  <c r="U1088" i="2"/>
  <c r="AF1088" i="2" s="1"/>
  <c r="U1089" i="2"/>
  <c r="AD1089" i="2" s="1"/>
  <c r="U1090" i="2"/>
  <c r="AF1090" i="2" s="1"/>
  <c r="U1091" i="2"/>
  <c r="AD1091" i="2" s="1"/>
  <c r="U1092" i="2"/>
  <c r="AF1092" i="2" s="1"/>
  <c r="U1093" i="2"/>
  <c r="AD1093" i="2" s="1"/>
  <c r="U1094" i="2"/>
  <c r="AF1094" i="2" s="1"/>
  <c r="U1095" i="2"/>
  <c r="AD1095" i="2" s="1"/>
  <c r="U1096" i="2"/>
  <c r="AF1096" i="2" s="1"/>
  <c r="U1097" i="2"/>
  <c r="AD1097" i="2" s="1"/>
  <c r="U1098" i="2"/>
  <c r="AF1098" i="2" s="1"/>
  <c r="U1099" i="2"/>
  <c r="AD1099" i="2" s="1"/>
  <c r="U1100" i="2"/>
  <c r="AF1100" i="2" s="1"/>
  <c r="U1101" i="2"/>
  <c r="AD1101" i="2" s="1"/>
  <c r="U1102" i="2"/>
  <c r="AF1102" i="2" s="1"/>
  <c r="U1103" i="2"/>
  <c r="AE1103" i="2" s="1"/>
  <c r="U1104" i="2"/>
  <c r="AE1104" i="2" s="1"/>
  <c r="U1105" i="2"/>
  <c r="AE1105" i="2" s="1"/>
  <c r="U1106" i="2"/>
  <c r="AD1106" i="2" s="1"/>
  <c r="U1107" i="2"/>
  <c r="AF1107" i="2" s="1"/>
  <c r="U1108" i="2"/>
  <c r="AD1108" i="2" s="1"/>
  <c r="U1109" i="2"/>
  <c r="AF1109" i="2" s="1"/>
  <c r="U1110" i="2"/>
  <c r="AD1110" i="2" s="1"/>
  <c r="U1111" i="2"/>
  <c r="AF1111" i="2" s="1"/>
  <c r="U1112" i="2"/>
  <c r="AD1112" i="2" s="1"/>
  <c r="U1113" i="2"/>
  <c r="AF1113" i="2" s="1"/>
  <c r="U1114" i="2"/>
  <c r="AD1114" i="2" s="1"/>
  <c r="U1115" i="2"/>
  <c r="AF1115" i="2" s="1"/>
  <c r="U1116" i="2"/>
  <c r="AD1116" i="2" s="1"/>
  <c r="U1117" i="2"/>
  <c r="AF1117" i="2" s="1"/>
  <c r="U1118" i="2"/>
  <c r="AD1118" i="2" s="1"/>
  <c r="U1119" i="2"/>
  <c r="AF1119" i="2" s="1"/>
  <c r="U1120" i="2"/>
  <c r="AD1120" i="2" s="1"/>
  <c r="U1121" i="2"/>
  <c r="AF1121" i="2" s="1"/>
  <c r="U1122" i="2"/>
  <c r="AD1122" i="2" s="1"/>
  <c r="U1123" i="2"/>
  <c r="AF1123" i="2" s="1"/>
  <c r="U1124" i="2"/>
  <c r="AF1124" i="2" s="1"/>
  <c r="U1125" i="2"/>
  <c r="AF1125" i="2" s="1"/>
  <c r="U1126" i="2"/>
  <c r="AF1126" i="2" s="1"/>
  <c r="U1127" i="2"/>
  <c r="AD1127" i="2" s="1"/>
  <c r="U1128" i="2"/>
  <c r="AF1128" i="2" s="1"/>
  <c r="U1129" i="2"/>
  <c r="AD1129" i="2" s="1"/>
  <c r="U1130" i="2"/>
  <c r="AF1130" i="2" s="1"/>
  <c r="U1131" i="2"/>
  <c r="AD1131" i="2" s="1"/>
  <c r="U1132" i="2"/>
  <c r="AF1132" i="2" s="1"/>
  <c r="U1133" i="2"/>
  <c r="AE1133" i="2" s="1"/>
  <c r="U1134" i="2"/>
  <c r="AF1134" i="2" s="1"/>
  <c r="U1135" i="2"/>
  <c r="AE1135" i="2" s="1"/>
  <c r="U1136" i="2"/>
  <c r="AF1136" i="2" s="1"/>
  <c r="U1137" i="2"/>
  <c r="AE1137" i="2" s="1"/>
  <c r="U1138" i="2"/>
  <c r="AF1138" i="2" s="1"/>
  <c r="U1139" i="2"/>
  <c r="AD1139" i="2" s="1"/>
  <c r="U1140" i="2"/>
  <c r="AF1140" i="2" s="1"/>
  <c r="U1141" i="2"/>
  <c r="AD1141" i="2" s="1"/>
  <c r="U1142" i="2"/>
  <c r="AF1142" i="2" s="1"/>
  <c r="U1143" i="2"/>
  <c r="AD1143" i="2" s="1"/>
  <c r="U1144" i="2"/>
  <c r="AF1144" i="2" s="1"/>
  <c r="U1145" i="2"/>
  <c r="AD1145" i="2" s="1"/>
  <c r="U1146" i="2"/>
  <c r="AF1146" i="2" s="1"/>
  <c r="U1147" i="2"/>
  <c r="AD1147" i="2" s="1"/>
  <c r="U1148" i="2"/>
  <c r="AF1148" i="2" s="1"/>
  <c r="U1149" i="2"/>
  <c r="AD1149" i="2" s="1"/>
  <c r="U1150" i="2"/>
  <c r="AF1150" i="2" s="1"/>
  <c r="U1151" i="2"/>
  <c r="AD1151" i="2" s="1"/>
  <c r="U1152" i="2"/>
  <c r="AF1152" i="2" s="1"/>
  <c r="U1153" i="2"/>
  <c r="AD1153" i="2" s="1"/>
  <c r="U1154" i="2"/>
  <c r="AF1154" i="2" s="1"/>
  <c r="U1155" i="2"/>
  <c r="AD1155" i="2" s="1"/>
  <c r="U1156" i="2"/>
  <c r="AF1156" i="2" s="1"/>
  <c r="U1157" i="2"/>
  <c r="AD1157" i="2" s="1"/>
  <c r="U1158" i="2"/>
  <c r="AF1158" i="2" s="1"/>
  <c r="U1159" i="2"/>
  <c r="AD1159" i="2" s="1"/>
  <c r="U1160" i="2"/>
  <c r="AF1160" i="2" s="1"/>
  <c r="U1161" i="2"/>
  <c r="AD1161" i="2" s="1"/>
  <c r="U1162" i="2"/>
  <c r="AF1162" i="2" s="1"/>
  <c r="U1163" i="2"/>
  <c r="AD1163" i="2" s="1"/>
  <c r="U1164" i="2"/>
  <c r="AF1164" i="2" s="1"/>
  <c r="U1165" i="2"/>
  <c r="AD1165" i="2" s="1"/>
  <c r="U1166" i="2"/>
  <c r="AF1166" i="2" s="1"/>
  <c r="U1167" i="2"/>
  <c r="AD1167" i="2" s="1"/>
  <c r="U1168" i="2"/>
  <c r="AF1168" i="2" s="1"/>
  <c r="U1169" i="2"/>
  <c r="AD1169" i="2" s="1"/>
  <c r="U1170" i="2"/>
  <c r="AF1170" i="2" s="1"/>
  <c r="U1171" i="2"/>
  <c r="AD1171" i="2" s="1"/>
  <c r="U1172" i="2"/>
  <c r="AF1172" i="2" s="1"/>
  <c r="U1173" i="2"/>
  <c r="AD1173" i="2" s="1"/>
  <c r="U1174" i="2"/>
  <c r="AF1174" i="2" s="1"/>
  <c r="U1175" i="2"/>
  <c r="AD1175" i="2" s="1"/>
  <c r="U1176" i="2"/>
  <c r="AF1176" i="2" s="1"/>
  <c r="U1177" i="2"/>
  <c r="AD1177" i="2" s="1"/>
  <c r="U1178" i="2"/>
  <c r="AF1178" i="2" s="1"/>
  <c r="U1179" i="2"/>
  <c r="AE1179" i="2" s="1"/>
  <c r="U1180" i="2"/>
  <c r="AE1180" i="2" s="1"/>
  <c r="U1181" i="2"/>
  <c r="AE1181" i="2" s="1"/>
  <c r="U1182" i="2"/>
  <c r="AE1182" i="2" s="1"/>
  <c r="U1183" i="2"/>
  <c r="AE1183" i="2" s="1"/>
  <c r="U1184" i="2"/>
  <c r="AE1184" i="2" s="1"/>
  <c r="U1185" i="2"/>
  <c r="AE1185" i="2" s="1"/>
  <c r="U1186" i="2"/>
  <c r="AE1186" i="2" s="1"/>
  <c r="U1187" i="2"/>
  <c r="AE1187" i="2" s="1"/>
  <c r="U1188" i="2"/>
  <c r="AE1188" i="2" s="1"/>
  <c r="U1189" i="2"/>
  <c r="AE1189" i="2" s="1"/>
  <c r="U1190" i="2"/>
  <c r="AE1190" i="2" s="1"/>
  <c r="U1191" i="2"/>
  <c r="AE1191" i="2" s="1"/>
  <c r="U1192" i="2"/>
  <c r="AE1192" i="2" s="1"/>
  <c r="U1193" i="2"/>
  <c r="AE1193" i="2" s="1"/>
  <c r="U1194" i="2"/>
  <c r="AE1194" i="2" s="1"/>
  <c r="U1195" i="2"/>
  <c r="AE1195" i="2" s="1"/>
  <c r="U1196" i="2"/>
  <c r="AE1196" i="2" s="1"/>
  <c r="U1197" i="2"/>
  <c r="AE1197" i="2" s="1"/>
  <c r="U1198" i="2"/>
  <c r="AE1198" i="2" s="1"/>
  <c r="U1199" i="2"/>
  <c r="AE1199" i="2" s="1"/>
  <c r="U1200" i="2"/>
  <c r="AE1200" i="2" s="1"/>
  <c r="U1201" i="2"/>
  <c r="AE1201" i="2" s="1"/>
  <c r="U1202" i="2"/>
  <c r="AE1202" i="2" s="1"/>
  <c r="U1203" i="2"/>
  <c r="AE1203" i="2" s="1"/>
  <c r="U1204" i="2"/>
  <c r="AE1204" i="2" s="1"/>
  <c r="U1205" i="2"/>
  <c r="AE1205" i="2" s="1"/>
  <c r="U1206" i="2"/>
  <c r="AE1206" i="2" s="1"/>
  <c r="U1207" i="2"/>
  <c r="AE1207" i="2" s="1"/>
  <c r="U1208" i="2"/>
  <c r="AE1208" i="2" s="1"/>
  <c r="U1209" i="2"/>
  <c r="AE1209" i="2" s="1"/>
  <c r="U1210" i="2"/>
  <c r="AE1210" i="2" s="1"/>
  <c r="U1211" i="2"/>
  <c r="AE1211" i="2" s="1"/>
  <c r="U1212" i="2"/>
  <c r="AE1212" i="2" s="1"/>
  <c r="U1213" i="2"/>
  <c r="AE1213" i="2" s="1"/>
  <c r="U1214" i="2"/>
  <c r="AE1214" i="2" s="1"/>
  <c r="U1215" i="2"/>
  <c r="AE1215" i="2" s="1"/>
  <c r="U1216" i="2"/>
  <c r="AE1216" i="2" s="1"/>
  <c r="U1217" i="2"/>
  <c r="AE1217" i="2" s="1"/>
  <c r="U1218" i="2"/>
  <c r="AE1218" i="2" s="1"/>
  <c r="U1219" i="2"/>
  <c r="AE1219" i="2" s="1"/>
  <c r="U1220" i="2"/>
  <c r="AE1220" i="2" s="1"/>
  <c r="U1221" i="2"/>
  <c r="AE1221" i="2" s="1"/>
  <c r="U1222" i="2"/>
  <c r="AE1222" i="2" s="1"/>
  <c r="U1223" i="2"/>
  <c r="AE1223" i="2" s="1"/>
  <c r="U1224" i="2"/>
  <c r="AE1224" i="2" s="1"/>
  <c r="U1225" i="2"/>
  <c r="AE1225" i="2" s="1"/>
  <c r="U1226" i="2"/>
  <c r="AE1226" i="2" s="1"/>
  <c r="U1227" i="2"/>
  <c r="AE1227" i="2" s="1"/>
  <c r="U1228" i="2"/>
  <c r="AE1228" i="2" s="1"/>
  <c r="U1229" i="2"/>
  <c r="AE1229" i="2" s="1"/>
  <c r="U1230" i="2"/>
  <c r="AE1230" i="2" s="1"/>
  <c r="U1231" i="2"/>
  <c r="AE1231" i="2" s="1"/>
  <c r="U1232" i="2"/>
  <c r="AE1232" i="2" s="1"/>
  <c r="U1233" i="2"/>
  <c r="AE1233" i="2" s="1"/>
  <c r="U1234" i="2"/>
  <c r="AE1234" i="2" s="1"/>
  <c r="U1235" i="2"/>
  <c r="AE1235" i="2" s="1"/>
  <c r="U1236" i="2"/>
  <c r="AE1236" i="2" s="1"/>
  <c r="U1237" i="2"/>
  <c r="AE1237" i="2" s="1"/>
  <c r="U1238" i="2"/>
  <c r="AE1238" i="2" s="1"/>
  <c r="U1239" i="2"/>
  <c r="AE1239" i="2" s="1"/>
  <c r="U1240" i="2"/>
  <c r="AE1240" i="2" s="1"/>
  <c r="U1241" i="2"/>
  <c r="AE1241" i="2" s="1"/>
  <c r="U1242" i="2"/>
  <c r="AE1242" i="2" s="1"/>
  <c r="U1243" i="2"/>
  <c r="AE1243" i="2" s="1"/>
  <c r="U1244" i="2"/>
  <c r="AE1244" i="2" s="1"/>
  <c r="U1245" i="2"/>
  <c r="AE1245" i="2" s="1"/>
  <c r="U1246" i="2"/>
  <c r="AE1246" i="2" s="1"/>
  <c r="U1247" i="2"/>
  <c r="AE1247" i="2" s="1"/>
  <c r="U1248" i="2"/>
  <c r="AE1248" i="2" s="1"/>
  <c r="U1249" i="2"/>
  <c r="AE1249" i="2" s="1"/>
  <c r="U1250" i="2"/>
  <c r="AE1250" i="2" s="1"/>
  <c r="U1251" i="2"/>
  <c r="AE1251" i="2" s="1"/>
  <c r="U1252" i="2"/>
  <c r="AE1252" i="2" s="1"/>
  <c r="U1253" i="2"/>
  <c r="AE1253" i="2" s="1"/>
  <c r="U1254" i="2"/>
  <c r="AE1254" i="2" s="1"/>
  <c r="U1255" i="2"/>
  <c r="AE1255" i="2" s="1"/>
  <c r="U1256" i="2"/>
  <c r="AE1256" i="2" s="1"/>
  <c r="U1257" i="2"/>
  <c r="AE1257" i="2" s="1"/>
  <c r="U1258" i="2"/>
  <c r="AE1258" i="2" s="1"/>
  <c r="U1259" i="2"/>
  <c r="AE1259" i="2" s="1"/>
  <c r="U1260" i="2"/>
  <c r="AE1260" i="2" s="1"/>
  <c r="U1261" i="2"/>
  <c r="AE1261" i="2" s="1"/>
  <c r="U1262" i="2"/>
  <c r="AE1262" i="2" s="1"/>
  <c r="U1263" i="2"/>
  <c r="AE1263" i="2" s="1"/>
  <c r="U1264" i="2"/>
  <c r="AE1264" i="2" s="1"/>
  <c r="U1265" i="2"/>
  <c r="AE1265" i="2" s="1"/>
  <c r="U1266" i="2"/>
  <c r="AE1266" i="2" s="1"/>
  <c r="U1267" i="2"/>
  <c r="AE1267" i="2" s="1"/>
  <c r="U1268" i="2"/>
  <c r="AE1268" i="2" s="1"/>
  <c r="U1269" i="2"/>
  <c r="AE1269" i="2" s="1"/>
  <c r="U1270" i="2"/>
  <c r="AE1270" i="2" s="1"/>
  <c r="U1271" i="2"/>
  <c r="AE1271" i="2" s="1"/>
  <c r="U1272" i="2"/>
  <c r="AE1272" i="2" s="1"/>
  <c r="U1273" i="2"/>
  <c r="AE1273" i="2" s="1"/>
  <c r="U1274" i="2"/>
  <c r="AE1274" i="2" s="1"/>
  <c r="U1275" i="2"/>
  <c r="AE1275" i="2" s="1"/>
  <c r="U1276" i="2"/>
  <c r="AE1276" i="2" s="1"/>
  <c r="U1277" i="2"/>
  <c r="AE1277" i="2" s="1"/>
  <c r="U1278" i="2"/>
  <c r="AE1278" i="2" s="1"/>
  <c r="U1279" i="2"/>
  <c r="AE1279" i="2" s="1"/>
  <c r="U1280" i="2"/>
  <c r="AE1280" i="2" s="1"/>
  <c r="U1281" i="2"/>
  <c r="AE1281" i="2" s="1"/>
  <c r="U1282" i="2"/>
  <c r="AE1282" i="2" s="1"/>
  <c r="U1283" i="2"/>
  <c r="AE1283" i="2" s="1"/>
  <c r="U1284" i="2"/>
  <c r="AE1284" i="2" s="1"/>
  <c r="U1285" i="2"/>
  <c r="AE1285" i="2" s="1"/>
  <c r="U1286" i="2"/>
  <c r="AE1286" i="2" s="1"/>
  <c r="U1287" i="2"/>
  <c r="AE1287" i="2" s="1"/>
  <c r="U1288" i="2"/>
  <c r="AE1288" i="2" s="1"/>
  <c r="U1289" i="2"/>
  <c r="AE1289" i="2" s="1"/>
  <c r="U1290" i="2"/>
  <c r="AE1290" i="2" s="1"/>
  <c r="U1291" i="2"/>
  <c r="AE1291" i="2" s="1"/>
  <c r="U1292" i="2"/>
  <c r="AE1292" i="2" s="1"/>
  <c r="U1293" i="2"/>
  <c r="AE1293" i="2" s="1"/>
  <c r="U1294" i="2"/>
  <c r="AE1294" i="2" s="1"/>
  <c r="U1295" i="2"/>
  <c r="AE1295" i="2" s="1"/>
  <c r="U1296" i="2"/>
  <c r="AE1296" i="2" s="1"/>
  <c r="U1297" i="2"/>
  <c r="AE1297" i="2" s="1"/>
  <c r="U1298" i="2"/>
  <c r="AE1298" i="2" s="1"/>
  <c r="U1299" i="2"/>
  <c r="AE1299" i="2" s="1"/>
  <c r="U1300" i="2"/>
  <c r="AE1300" i="2" s="1"/>
  <c r="U1301" i="2"/>
  <c r="AE1301" i="2" s="1"/>
  <c r="U1302" i="2"/>
  <c r="AE1302" i="2" s="1"/>
  <c r="U1303" i="2"/>
  <c r="AE1303" i="2" s="1"/>
  <c r="U1304" i="2"/>
  <c r="AE1304" i="2" s="1"/>
  <c r="U1305" i="2"/>
  <c r="AE1305" i="2" s="1"/>
  <c r="U1306" i="2"/>
  <c r="AE1306" i="2" s="1"/>
  <c r="U1307" i="2"/>
  <c r="AE1307" i="2" s="1"/>
  <c r="U1308" i="2"/>
  <c r="AE1308" i="2" s="1"/>
  <c r="U1309" i="2"/>
  <c r="AE1309" i="2" s="1"/>
  <c r="U1310" i="2"/>
  <c r="AE1310" i="2" s="1"/>
  <c r="U1311" i="2"/>
  <c r="AE1311" i="2" s="1"/>
  <c r="U1312" i="2"/>
  <c r="AE1312" i="2" s="1"/>
  <c r="U1313" i="2"/>
  <c r="AE1313" i="2" s="1"/>
  <c r="U1314" i="2"/>
  <c r="AE1314" i="2" s="1"/>
  <c r="U1315" i="2"/>
  <c r="AE1315" i="2" s="1"/>
  <c r="U1316" i="2"/>
  <c r="AE1316" i="2" s="1"/>
  <c r="U1317" i="2"/>
  <c r="AE1317" i="2" s="1"/>
  <c r="U1318" i="2"/>
  <c r="AE1318" i="2" s="1"/>
  <c r="U1319" i="2"/>
  <c r="AE1319" i="2" s="1"/>
  <c r="U1320" i="2"/>
  <c r="AE1320" i="2" s="1"/>
  <c r="U1321" i="2"/>
  <c r="AE1321" i="2" s="1"/>
  <c r="U1322" i="2"/>
  <c r="AE1322" i="2" s="1"/>
  <c r="U1323" i="2"/>
  <c r="AE1323" i="2" s="1"/>
  <c r="U1324" i="2"/>
  <c r="AE1324" i="2" s="1"/>
  <c r="U1325" i="2"/>
  <c r="AE1325" i="2" s="1"/>
  <c r="U1326" i="2"/>
  <c r="AE1326" i="2" s="1"/>
  <c r="U1327" i="2"/>
  <c r="AE1327" i="2" s="1"/>
  <c r="U1328" i="2"/>
  <c r="AE1328" i="2" s="1"/>
  <c r="U1329" i="2"/>
  <c r="AE1329" i="2" s="1"/>
  <c r="U1330" i="2"/>
  <c r="AE1330" i="2" s="1"/>
  <c r="U1331" i="2"/>
  <c r="AE1331" i="2" s="1"/>
  <c r="U1332" i="2"/>
  <c r="AE1332" i="2" s="1"/>
  <c r="U1333" i="2"/>
  <c r="AE1333" i="2" s="1"/>
  <c r="U1334" i="2"/>
  <c r="AE1334" i="2" s="1"/>
  <c r="U1335" i="2"/>
  <c r="AE1335" i="2" s="1"/>
  <c r="U1336" i="2"/>
  <c r="AE1336" i="2" s="1"/>
  <c r="U1337" i="2"/>
  <c r="AE1337" i="2" s="1"/>
  <c r="U1338" i="2"/>
  <c r="AE1338" i="2" s="1"/>
  <c r="U1339" i="2"/>
  <c r="AE1339" i="2" s="1"/>
  <c r="U1340" i="2"/>
  <c r="AE1340" i="2" s="1"/>
  <c r="U1341" i="2"/>
  <c r="AE1341" i="2" s="1"/>
  <c r="U1342" i="2"/>
  <c r="AE1342" i="2" s="1"/>
  <c r="U1343" i="2"/>
  <c r="AE1343" i="2" s="1"/>
  <c r="U1344" i="2"/>
  <c r="AE1344" i="2" s="1"/>
  <c r="U1345" i="2"/>
  <c r="AE1345" i="2" s="1"/>
  <c r="U1346" i="2"/>
  <c r="AE1346" i="2" s="1"/>
  <c r="U1347" i="2"/>
  <c r="AE1347" i="2" s="1"/>
  <c r="U1348" i="2"/>
  <c r="AE1348" i="2" s="1"/>
  <c r="U1349" i="2"/>
  <c r="AE1349" i="2" s="1"/>
  <c r="U1350" i="2"/>
  <c r="AE1350" i="2" s="1"/>
  <c r="U1351" i="2"/>
  <c r="AE1351" i="2" s="1"/>
  <c r="U1352" i="2"/>
  <c r="AE1352" i="2" s="1"/>
  <c r="U1353" i="2"/>
  <c r="AE1353" i="2" s="1"/>
  <c r="U1354" i="2"/>
  <c r="AE1354" i="2" s="1"/>
  <c r="U1355" i="2"/>
  <c r="AE1355" i="2" s="1"/>
  <c r="U1356" i="2"/>
  <c r="AE1356" i="2" s="1"/>
  <c r="U1357" i="2"/>
  <c r="AE1357" i="2" s="1"/>
  <c r="U1358" i="2"/>
  <c r="AE1358" i="2" s="1"/>
  <c r="U1359" i="2"/>
  <c r="AE1359" i="2" s="1"/>
  <c r="U1360" i="2"/>
  <c r="AE1360" i="2" s="1"/>
  <c r="U1361" i="2"/>
  <c r="AE1361" i="2" s="1"/>
  <c r="U1362" i="2"/>
  <c r="AE1362" i="2" s="1"/>
  <c r="U1363" i="2"/>
  <c r="AE1363" i="2" s="1"/>
  <c r="U1364" i="2"/>
  <c r="AE1364" i="2" s="1"/>
  <c r="U1365" i="2"/>
  <c r="AE1365" i="2" s="1"/>
  <c r="U1366" i="2"/>
  <c r="AE1366" i="2" s="1"/>
  <c r="U1367" i="2"/>
  <c r="AE1367" i="2" s="1"/>
  <c r="U1368" i="2"/>
  <c r="AE1368" i="2" s="1"/>
  <c r="U1369" i="2"/>
  <c r="AE1369" i="2" s="1"/>
  <c r="U1370" i="2"/>
  <c r="AE1370" i="2" s="1"/>
  <c r="U1371" i="2"/>
  <c r="AE1371" i="2" s="1"/>
  <c r="U1372" i="2"/>
  <c r="AE1372" i="2" s="1"/>
  <c r="U1373" i="2"/>
  <c r="AE1373" i="2" s="1"/>
  <c r="U1374" i="2"/>
  <c r="AE1374" i="2" s="1"/>
  <c r="U1375" i="2"/>
  <c r="AE1375" i="2" s="1"/>
  <c r="U1376" i="2"/>
  <c r="AE1376" i="2" s="1"/>
  <c r="U1377" i="2"/>
  <c r="AE1377" i="2" s="1"/>
  <c r="U1378" i="2"/>
  <c r="AE1378" i="2" s="1"/>
  <c r="U1379" i="2"/>
  <c r="AE1379" i="2" s="1"/>
  <c r="U1380" i="2"/>
  <c r="AE1380" i="2" s="1"/>
  <c r="U1381" i="2"/>
  <c r="AE1381" i="2" s="1"/>
  <c r="U1382" i="2"/>
  <c r="AE1382" i="2" s="1"/>
  <c r="U1383" i="2"/>
  <c r="AE1383" i="2" s="1"/>
  <c r="U1384" i="2"/>
  <c r="AE1384" i="2" s="1"/>
  <c r="U1385" i="2"/>
  <c r="AE1385" i="2" s="1"/>
  <c r="U1386" i="2"/>
  <c r="AE1386" i="2" s="1"/>
  <c r="U1387" i="2"/>
  <c r="AE1387" i="2" s="1"/>
  <c r="U1388" i="2"/>
  <c r="AE1388" i="2" s="1"/>
  <c r="U1389" i="2"/>
  <c r="AE1389" i="2" s="1"/>
  <c r="U1390" i="2"/>
  <c r="AE1390" i="2" s="1"/>
  <c r="U1391" i="2"/>
  <c r="AE1391" i="2" s="1"/>
  <c r="U1392" i="2"/>
  <c r="AE1392" i="2" s="1"/>
  <c r="U1393" i="2"/>
  <c r="AE1393" i="2" s="1"/>
  <c r="U1394" i="2"/>
  <c r="AE1394" i="2" s="1"/>
  <c r="U1395" i="2"/>
  <c r="AE1395" i="2" s="1"/>
  <c r="U1396" i="2"/>
  <c r="AE1396" i="2" s="1"/>
  <c r="U1397" i="2"/>
  <c r="AE1397" i="2" s="1"/>
  <c r="U1398" i="2"/>
  <c r="AE1398" i="2" s="1"/>
  <c r="U1399" i="2"/>
  <c r="AE1399" i="2" s="1"/>
  <c r="U1400" i="2"/>
  <c r="AE1400" i="2" s="1"/>
  <c r="U1401" i="2"/>
  <c r="AE1401" i="2" s="1"/>
  <c r="U1402" i="2"/>
  <c r="AE1402" i="2" s="1"/>
  <c r="U1403" i="2"/>
  <c r="AE1403" i="2" s="1"/>
  <c r="U1404" i="2"/>
  <c r="AE1404" i="2" s="1"/>
  <c r="U1405" i="2"/>
  <c r="AE1405" i="2" s="1"/>
  <c r="U1406" i="2"/>
  <c r="AE1406" i="2" s="1"/>
  <c r="U1407" i="2"/>
  <c r="AE1407" i="2" s="1"/>
  <c r="U1408" i="2"/>
  <c r="AE1408" i="2" s="1"/>
  <c r="U1409" i="2"/>
  <c r="AE1409" i="2" s="1"/>
  <c r="U1410" i="2"/>
  <c r="AE1410" i="2" s="1"/>
  <c r="U1411" i="2"/>
  <c r="AE1411" i="2" s="1"/>
  <c r="U1412" i="2"/>
  <c r="AE1412" i="2" s="1"/>
  <c r="U1413" i="2"/>
  <c r="AE1413" i="2" s="1"/>
  <c r="U1414" i="2"/>
  <c r="AE1414" i="2" s="1"/>
  <c r="U1415" i="2"/>
  <c r="AE1415" i="2" s="1"/>
  <c r="U1416" i="2"/>
  <c r="AE1416" i="2" s="1"/>
  <c r="U1417" i="2"/>
  <c r="AE1417" i="2" s="1"/>
  <c r="U1418" i="2"/>
  <c r="AE1418" i="2" s="1"/>
  <c r="U1419" i="2"/>
  <c r="AE1419" i="2" s="1"/>
  <c r="U1420" i="2"/>
  <c r="AE1420" i="2" s="1"/>
  <c r="U1421" i="2"/>
  <c r="AE1421" i="2" s="1"/>
  <c r="U1422" i="2"/>
  <c r="AE1422" i="2" s="1"/>
  <c r="U1423" i="2"/>
  <c r="AE1423" i="2" s="1"/>
  <c r="U1424" i="2"/>
  <c r="AE1424" i="2" s="1"/>
  <c r="U1425" i="2"/>
  <c r="AE1425" i="2" s="1"/>
  <c r="U1426" i="2"/>
  <c r="AE1426" i="2" s="1"/>
  <c r="U1427" i="2"/>
  <c r="AE1427" i="2" s="1"/>
  <c r="U1428" i="2"/>
  <c r="AE1428" i="2" s="1"/>
  <c r="U1429" i="2"/>
  <c r="AE1429" i="2" s="1"/>
  <c r="U1430" i="2"/>
  <c r="AE1430" i="2" s="1"/>
  <c r="U1431" i="2"/>
  <c r="AE1431" i="2" s="1"/>
  <c r="U1432" i="2"/>
  <c r="AE1432" i="2" s="1"/>
  <c r="U1433" i="2"/>
  <c r="AE1433" i="2" s="1"/>
  <c r="U1434" i="2"/>
  <c r="AE1434" i="2" s="1"/>
  <c r="U1435" i="2"/>
  <c r="AE1435" i="2" s="1"/>
  <c r="U1436" i="2"/>
  <c r="AE1436" i="2" s="1"/>
  <c r="U1437" i="2"/>
  <c r="AE1437" i="2" s="1"/>
  <c r="U1438" i="2"/>
  <c r="AE1438" i="2" s="1"/>
  <c r="U1439" i="2"/>
  <c r="AE1439" i="2" s="1"/>
  <c r="U1440" i="2"/>
  <c r="AE1440" i="2" s="1"/>
  <c r="U1441" i="2"/>
  <c r="AE1441" i="2" s="1"/>
  <c r="U1442" i="2"/>
  <c r="AE1442" i="2" s="1"/>
  <c r="U1443" i="2"/>
  <c r="AE1443" i="2" s="1"/>
  <c r="U1444" i="2"/>
  <c r="AE1444" i="2" s="1"/>
  <c r="U1445" i="2"/>
  <c r="AE1445" i="2" s="1"/>
  <c r="U1446" i="2"/>
  <c r="AE1446" i="2" s="1"/>
  <c r="U1447" i="2"/>
  <c r="AE1447" i="2" s="1"/>
  <c r="U1448" i="2"/>
  <c r="AE1448" i="2" s="1"/>
  <c r="U1449" i="2"/>
  <c r="AE1449" i="2" s="1"/>
  <c r="U1450" i="2"/>
  <c r="AE1450" i="2" s="1"/>
  <c r="U1451" i="2"/>
  <c r="AE1451" i="2" s="1"/>
  <c r="U1452" i="2"/>
  <c r="AE1452" i="2" s="1"/>
  <c r="U1453" i="2"/>
  <c r="AE1453" i="2" s="1"/>
  <c r="U1454" i="2"/>
  <c r="AE1454" i="2" s="1"/>
  <c r="U1455" i="2"/>
  <c r="AE1455" i="2" s="1"/>
  <c r="U1456" i="2"/>
  <c r="AE1456" i="2" s="1"/>
  <c r="U1457" i="2"/>
  <c r="AE1457" i="2" s="1"/>
  <c r="U1458" i="2"/>
  <c r="AE1458" i="2" s="1"/>
  <c r="U1459" i="2"/>
  <c r="AE1459" i="2" s="1"/>
  <c r="U1460" i="2"/>
  <c r="AE1460" i="2" s="1"/>
  <c r="U1461" i="2"/>
  <c r="AE1461" i="2" s="1"/>
  <c r="U1462" i="2"/>
  <c r="AE1462" i="2" s="1"/>
  <c r="U1463" i="2"/>
  <c r="AE1463" i="2" s="1"/>
  <c r="U1464" i="2"/>
  <c r="AE1464" i="2" s="1"/>
  <c r="U1465" i="2"/>
  <c r="AE1465" i="2" s="1"/>
  <c r="U1466" i="2"/>
  <c r="AE1466" i="2" s="1"/>
  <c r="U1467" i="2"/>
  <c r="AE1467" i="2" s="1"/>
  <c r="U1468" i="2"/>
  <c r="AE1468" i="2" s="1"/>
  <c r="U1469" i="2"/>
  <c r="AE1469" i="2" s="1"/>
  <c r="U1470" i="2"/>
  <c r="AE1470" i="2" s="1"/>
  <c r="U1471" i="2"/>
  <c r="AE1471" i="2" s="1"/>
  <c r="U1472" i="2"/>
  <c r="AE1472" i="2" s="1"/>
  <c r="U1473" i="2"/>
  <c r="AE1473" i="2" s="1"/>
  <c r="U1474" i="2"/>
  <c r="AE1474" i="2" s="1"/>
  <c r="U1475" i="2"/>
  <c r="AE1475" i="2" s="1"/>
  <c r="U1476" i="2"/>
  <c r="AE1476" i="2" s="1"/>
  <c r="U1477" i="2"/>
  <c r="AE1477" i="2" s="1"/>
  <c r="U1478" i="2"/>
  <c r="AE1478" i="2" s="1"/>
  <c r="U1479" i="2"/>
  <c r="AE1479" i="2" s="1"/>
  <c r="U1480" i="2"/>
  <c r="AE1480" i="2" s="1"/>
  <c r="U1481" i="2"/>
  <c r="AE1481" i="2" s="1"/>
  <c r="U1482" i="2"/>
  <c r="AE1482" i="2" s="1"/>
  <c r="U1483" i="2"/>
  <c r="AE1483" i="2" s="1"/>
  <c r="U1484" i="2"/>
  <c r="AE1484" i="2" s="1"/>
  <c r="U1485" i="2"/>
  <c r="AE1485" i="2" s="1"/>
  <c r="U1486" i="2"/>
  <c r="AE1486" i="2" s="1"/>
  <c r="U1487" i="2"/>
  <c r="AE1487" i="2" s="1"/>
  <c r="U1488" i="2"/>
  <c r="AE1488" i="2" s="1"/>
  <c r="U1489" i="2"/>
  <c r="AE1489" i="2" s="1"/>
  <c r="U1490" i="2"/>
  <c r="AE1490" i="2" s="1"/>
  <c r="U1491" i="2"/>
  <c r="AE1491" i="2" s="1"/>
  <c r="U1492" i="2"/>
  <c r="AE1492" i="2" s="1"/>
  <c r="U1493" i="2"/>
  <c r="AE1493" i="2" s="1"/>
  <c r="U1494" i="2"/>
  <c r="AE1494" i="2" s="1"/>
  <c r="U1495" i="2"/>
  <c r="AE1495" i="2" s="1"/>
  <c r="U1496" i="2"/>
  <c r="AE1496" i="2" s="1"/>
  <c r="U1497" i="2"/>
  <c r="AE1497" i="2" s="1"/>
  <c r="U1498" i="2"/>
  <c r="AE1498" i="2" s="1"/>
  <c r="U1499" i="2"/>
  <c r="AE1499" i="2" s="1"/>
  <c r="U1500" i="2"/>
  <c r="AE1500" i="2" s="1"/>
  <c r="U1501" i="2"/>
  <c r="AE1501" i="2" s="1"/>
  <c r="U1502" i="2"/>
  <c r="AE1502" i="2" s="1"/>
  <c r="U1503" i="2"/>
  <c r="AE1503" i="2" s="1"/>
  <c r="U1504" i="2"/>
  <c r="AE1504" i="2" s="1"/>
  <c r="U1505" i="2"/>
  <c r="AE1505" i="2" s="1"/>
  <c r="U1506" i="2"/>
  <c r="AE1506" i="2" s="1"/>
  <c r="U1507" i="2"/>
  <c r="AE1507" i="2" s="1"/>
  <c r="U1508" i="2"/>
  <c r="AE1508" i="2" s="1"/>
  <c r="U1509" i="2"/>
  <c r="AE1509" i="2" s="1"/>
  <c r="U1510" i="2"/>
  <c r="AE1510" i="2" s="1"/>
  <c r="U1511" i="2"/>
  <c r="AE1511" i="2" s="1"/>
  <c r="U1512" i="2"/>
  <c r="AE1512" i="2" s="1"/>
  <c r="U1513" i="2"/>
  <c r="AE1513" i="2" s="1"/>
  <c r="U1514" i="2"/>
  <c r="AE1514" i="2" s="1"/>
  <c r="U1515" i="2"/>
  <c r="AE1515" i="2" s="1"/>
  <c r="U1516" i="2"/>
  <c r="AE1516" i="2" s="1"/>
  <c r="U1517" i="2"/>
  <c r="AE1517" i="2" s="1"/>
  <c r="U1518" i="2"/>
  <c r="AE1518" i="2" s="1"/>
  <c r="U1519" i="2"/>
  <c r="AE1519" i="2" s="1"/>
  <c r="U1520" i="2"/>
  <c r="AE1520" i="2" s="1"/>
  <c r="U1521" i="2"/>
  <c r="AE1521" i="2" s="1"/>
  <c r="U1522" i="2"/>
  <c r="AE1522" i="2" s="1"/>
  <c r="U1523" i="2"/>
  <c r="AE1523" i="2" s="1"/>
  <c r="U1524" i="2"/>
  <c r="AE1524" i="2" s="1"/>
  <c r="U1525" i="2"/>
  <c r="AE1525" i="2" s="1"/>
  <c r="U1526" i="2"/>
  <c r="AE1526" i="2" s="1"/>
  <c r="U1527" i="2"/>
  <c r="AE1527" i="2" s="1"/>
  <c r="U1528" i="2"/>
  <c r="AE1528" i="2" s="1"/>
  <c r="U1529" i="2"/>
  <c r="AE1529" i="2" s="1"/>
  <c r="U1530" i="2"/>
  <c r="AE1530" i="2" s="1"/>
  <c r="U1531" i="2"/>
  <c r="AE1531" i="2" s="1"/>
  <c r="U1532" i="2"/>
  <c r="AE1532" i="2" s="1"/>
  <c r="U1533" i="2"/>
  <c r="AE1533" i="2" s="1"/>
  <c r="U1534" i="2"/>
  <c r="AE1534" i="2" s="1"/>
  <c r="U1535" i="2"/>
  <c r="AE1535" i="2" s="1"/>
  <c r="U1536" i="2"/>
  <c r="AE1536" i="2" s="1"/>
  <c r="U1537" i="2"/>
  <c r="AE1537" i="2" s="1"/>
  <c r="U1538" i="2"/>
  <c r="AE1538" i="2" s="1"/>
  <c r="U1539" i="2"/>
  <c r="AE1539" i="2" s="1"/>
  <c r="U1540" i="2"/>
  <c r="AE1540" i="2" s="1"/>
  <c r="U1541" i="2"/>
  <c r="AE1541" i="2" s="1"/>
  <c r="U1542" i="2"/>
  <c r="AE1542" i="2" s="1"/>
  <c r="U1543" i="2"/>
  <c r="AE1543" i="2" s="1"/>
  <c r="U1544" i="2"/>
  <c r="AE1544" i="2" s="1"/>
  <c r="U1545" i="2"/>
  <c r="AE1545" i="2" s="1"/>
  <c r="U1546" i="2"/>
  <c r="AE1546" i="2" s="1"/>
  <c r="U1547" i="2"/>
  <c r="AE1547" i="2" s="1"/>
  <c r="U1548" i="2"/>
  <c r="AE1548" i="2" s="1"/>
  <c r="U1549" i="2"/>
  <c r="AE1549" i="2" s="1"/>
  <c r="U1550" i="2"/>
  <c r="AE1550" i="2" s="1"/>
  <c r="U1551" i="2"/>
  <c r="AE1551" i="2" s="1"/>
  <c r="U1552" i="2"/>
  <c r="AE1552" i="2" s="1"/>
  <c r="U1553" i="2"/>
  <c r="AE1553" i="2" s="1"/>
  <c r="U1554" i="2"/>
  <c r="AE1554" i="2" s="1"/>
  <c r="U1555" i="2"/>
  <c r="AE1555" i="2" s="1"/>
  <c r="U1556" i="2"/>
  <c r="AE1556" i="2" s="1"/>
  <c r="U1557" i="2"/>
  <c r="AE1557" i="2" s="1"/>
  <c r="U1558" i="2"/>
  <c r="AE1558" i="2" s="1"/>
  <c r="U1559" i="2"/>
  <c r="AE1559" i="2" s="1"/>
  <c r="U1560" i="2"/>
  <c r="AE1560" i="2" s="1"/>
  <c r="U1561" i="2"/>
  <c r="AE1561" i="2" s="1"/>
  <c r="U1562" i="2"/>
  <c r="AE1562" i="2" s="1"/>
  <c r="U1563" i="2"/>
  <c r="AE1563" i="2" s="1"/>
  <c r="U1564" i="2"/>
  <c r="AE1564" i="2" s="1"/>
  <c r="U1565" i="2"/>
  <c r="AE1565" i="2" s="1"/>
  <c r="U1566" i="2"/>
  <c r="AE1566" i="2" s="1"/>
  <c r="U1567" i="2"/>
  <c r="AE1567" i="2" s="1"/>
  <c r="U1568" i="2"/>
  <c r="AE1568" i="2" s="1"/>
  <c r="U1569" i="2"/>
  <c r="AE1569" i="2" s="1"/>
  <c r="U1570" i="2"/>
  <c r="AE1570" i="2" s="1"/>
  <c r="U1571" i="2"/>
  <c r="AE1571" i="2" s="1"/>
  <c r="U1572" i="2"/>
  <c r="AE1572" i="2" s="1"/>
  <c r="U1573" i="2"/>
  <c r="AE1573" i="2" s="1"/>
  <c r="U1574" i="2"/>
  <c r="AE1574" i="2" s="1"/>
  <c r="U1575" i="2"/>
  <c r="AE1575" i="2" s="1"/>
  <c r="U1576" i="2"/>
  <c r="AE1576" i="2" s="1"/>
  <c r="U1577" i="2"/>
  <c r="AE1577" i="2" s="1"/>
  <c r="U1578" i="2"/>
  <c r="AE1578" i="2" s="1"/>
  <c r="U1579" i="2"/>
  <c r="AE1579" i="2" s="1"/>
  <c r="U1580" i="2"/>
  <c r="AE1580" i="2" s="1"/>
  <c r="U1581" i="2"/>
  <c r="AE1581" i="2" s="1"/>
  <c r="U1582" i="2"/>
  <c r="AE1582" i="2" s="1"/>
  <c r="U1583" i="2"/>
  <c r="AE1583" i="2" s="1"/>
  <c r="U1584" i="2"/>
  <c r="AE1584" i="2" s="1"/>
  <c r="U1585" i="2"/>
  <c r="AE1585" i="2" s="1"/>
  <c r="U1586" i="2"/>
  <c r="AE1586" i="2" s="1"/>
  <c r="U1587" i="2"/>
  <c r="AE1587" i="2" s="1"/>
  <c r="U1588" i="2"/>
  <c r="AE1588" i="2" s="1"/>
  <c r="U1589" i="2"/>
  <c r="AE1589" i="2" s="1"/>
  <c r="U1590" i="2"/>
  <c r="AE1590" i="2" s="1"/>
  <c r="U1591" i="2"/>
  <c r="AE1591" i="2" s="1"/>
  <c r="U1592" i="2"/>
  <c r="AE1592" i="2" s="1"/>
  <c r="U1593" i="2"/>
  <c r="AE1593" i="2" s="1"/>
  <c r="U1594" i="2"/>
  <c r="AE1594" i="2" s="1"/>
  <c r="U1595" i="2"/>
  <c r="AF1595" i="2" s="1"/>
  <c r="U1596" i="2"/>
  <c r="AD1596" i="2" s="1"/>
  <c r="U1597" i="2"/>
  <c r="AD1597" i="2" s="1"/>
  <c r="U1598" i="2"/>
  <c r="AF1598" i="2" s="1"/>
  <c r="U1599" i="2"/>
  <c r="AD1599" i="2" s="1"/>
  <c r="U1600" i="2"/>
  <c r="AF1600" i="2" s="1"/>
  <c r="U1601" i="2"/>
  <c r="AF1601" i="2" s="1"/>
  <c r="U1602" i="2"/>
  <c r="AD1602" i="2" s="1"/>
  <c r="U1603" i="2"/>
  <c r="AD1603" i="2" s="1"/>
  <c r="U1604" i="2"/>
  <c r="AF1604" i="2" s="1"/>
  <c r="U1605" i="2"/>
  <c r="AD1605" i="2" s="1"/>
  <c r="U1606" i="2"/>
  <c r="AF1606" i="2" s="1"/>
  <c r="U1607" i="2"/>
  <c r="AD1607" i="2" s="1"/>
  <c r="U1608" i="2"/>
  <c r="AF1608" i="2" s="1"/>
  <c r="U1609" i="2"/>
  <c r="AD1609" i="2" s="1"/>
  <c r="U1610" i="2"/>
  <c r="AF1610" i="2" s="1"/>
  <c r="U1611" i="2"/>
  <c r="AD1611" i="2" s="1"/>
  <c r="U1612" i="2"/>
  <c r="AF1612" i="2" s="1"/>
  <c r="U1613" i="2"/>
  <c r="AF1613" i="2" s="1"/>
  <c r="U1614" i="2"/>
  <c r="AD1614" i="2" s="1"/>
  <c r="U1615" i="2"/>
  <c r="AD1615" i="2" s="1"/>
  <c r="U1616" i="2"/>
  <c r="AF1616" i="2" s="1"/>
  <c r="U1617" i="2"/>
  <c r="AD1617" i="2" s="1"/>
  <c r="U1618" i="2"/>
  <c r="AF1618" i="2" s="1"/>
  <c r="U1619" i="2"/>
  <c r="AF1619" i="2" s="1"/>
  <c r="U1620" i="2"/>
  <c r="AD1620" i="2" s="1"/>
  <c r="U1621" i="2"/>
  <c r="AD1621" i="2" s="1"/>
  <c r="U1622" i="2"/>
  <c r="AF1622" i="2" s="1"/>
  <c r="U1623" i="2"/>
  <c r="AD1623" i="2" s="1"/>
  <c r="U1624" i="2"/>
  <c r="AF1624" i="2" s="1"/>
  <c r="U1625" i="2"/>
  <c r="AF1625" i="2" s="1"/>
  <c r="U1626" i="2"/>
  <c r="AD1626" i="2" s="1"/>
  <c r="U1627" i="2"/>
  <c r="AD1627" i="2" s="1"/>
  <c r="U1628" i="2"/>
  <c r="AF1628" i="2" s="1"/>
  <c r="U1629" i="2"/>
  <c r="AD1629" i="2" s="1"/>
  <c r="U1630" i="2"/>
  <c r="AF1630" i="2" s="1"/>
  <c r="U1631" i="2"/>
  <c r="AD1631" i="2" s="1"/>
  <c r="U1632" i="2"/>
  <c r="AF1632" i="2" s="1"/>
  <c r="U1633" i="2"/>
  <c r="AD1633" i="2" s="1"/>
  <c r="U1634" i="2"/>
  <c r="AF1634" i="2" s="1"/>
  <c r="U1635" i="2"/>
  <c r="AD1635" i="2" s="1"/>
  <c r="U1636" i="2"/>
  <c r="AF1636" i="2" s="1"/>
  <c r="U1637" i="2"/>
  <c r="AD1637" i="2" s="1"/>
  <c r="U1638" i="2"/>
  <c r="AF1638" i="2" s="1"/>
  <c r="U1639" i="2"/>
  <c r="AD1639" i="2" s="1"/>
  <c r="U1640" i="2"/>
  <c r="AF1640" i="2" s="1"/>
  <c r="U1641" i="2"/>
  <c r="AD1641" i="2" s="1"/>
  <c r="U1642" i="2"/>
  <c r="AF1642" i="2" s="1"/>
  <c r="U1643" i="2"/>
  <c r="AF1643" i="2" s="1"/>
  <c r="U1644" i="2"/>
  <c r="AD1644" i="2" s="1"/>
  <c r="U1645" i="2"/>
  <c r="AD1645" i="2" s="1"/>
  <c r="U1646" i="2"/>
  <c r="AF1646" i="2" s="1"/>
  <c r="U1647" i="2"/>
  <c r="AD1647" i="2" s="1"/>
  <c r="U1648" i="2"/>
  <c r="AF1648" i="2" s="1"/>
  <c r="U1649" i="2"/>
  <c r="AD1649" i="2" s="1"/>
  <c r="U1650" i="2"/>
  <c r="AF1650" i="2" s="1"/>
  <c r="U1651" i="2"/>
  <c r="AD1651" i="2" s="1"/>
  <c r="U1652" i="2"/>
  <c r="AF1652" i="2" s="1"/>
  <c r="U1653" i="2"/>
  <c r="AD1653" i="2" s="1"/>
  <c r="U1654" i="2"/>
  <c r="AF1654" i="2" s="1"/>
  <c r="U1655" i="2"/>
  <c r="AF1655" i="2" s="1"/>
  <c r="U1656" i="2"/>
  <c r="AD1656" i="2" s="1"/>
  <c r="U1657" i="2"/>
  <c r="AD1657" i="2" s="1"/>
  <c r="U1658" i="2"/>
  <c r="AF1658" i="2" s="1"/>
  <c r="U1659" i="2"/>
  <c r="AD1659" i="2" s="1"/>
  <c r="U1660" i="2"/>
  <c r="AF1660" i="2" s="1"/>
  <c r="U1661" i="2"/>
  <c r="AD1661" i="2" s="1"/>
  <c r="U1662" i="2"/>
  <c r="AF1662" i="2" s="1"/>
  <c r="U1663" i="2"/>
  <c r="AD1663" i="2" s="1"/>
  <c r="U1664" i="2"/>
  <c r="AD1664" i="2" s="1"/>
  <c r="U1665" i="2"/>
  <c r="AF1665" i="2" s="1"/>
  <c r="U1666" i="2"/>
  <c r="AD1666" i="2" s="1"/>
  <c r="U1667" i="2"/>
  <c r="AF1667" i="2" s="1"/>
  <c r="U1668" i="2"/>
  <c r="AD1668" i="2" s="1"/>
  <c r="U1669" i="2"/>
  <c r="AF1669" i="2" s="1"/>
  <c r="U1670" i="2"/>
  <c r="AD1670" i="2" s="1"/>
  <c r="U1671" i="2"/>
  <c r="AF1671" i="2" s="1"/>
  <c r="U1672" i="2"/>
  <c r="AD1672" i="2" s="1"/>
  <c r="U1673" i="2"/>
  <c r="AF1673" i="2" s="1"/>
  <c r="U1674" i="2"/>
  <c r="AD1674" i="2" s="1"/>
  <c r="U1675" i="2"/>
  <c r="AF1675" i="2" s="1"/>
  <c r="U1676" i="2"/>
  <c r="AD1676" i="2" s="1"/>
  <c r="U1677" i="2"/>
  <c r="AF1677" i="2" s="1"/>
  <c r="U1678" i="2"/>
  <c r="AD1678" i="2" s="1"/>
  <c r="U1679" i="2"/>
  <c r="AF1679" i="2" s="1"/>
  <c r="U1680" i="2"/>
  <c r="AD1680" i="2" s="1"/>
  <c r="U1681" i="2"/>
  <c r="AF1681" i="2" s="1"/>
  <c r="U1682" i="2"/>
  <c r="AD1682" i="2" s="1"/>
  <c r="U1683" i="2"/>
  <c r="AF1683" i="2" s="1"/>
  <c r="U1684" i="2"/>
  <c r="AD1684" i="2" s="1"/>
  <c r="U1685" i="2"/>
  <c r="AF1685" i="2" s="1"/>
  <c r="U1686" i="2"/>
  <c r="AF1686" i="2" s="1"/>
  <c r="U1687" i="2"/>
  <c r="AD1687" i="2" s="1"/>
  <c r="U1688" i="2"/>
  <c r="AD1688" i="2" s="1"/>
  <c r="U1689" i="2"/>
  <c r="AF1689" i="2" s="1"/>
  <c r="U1690" i="2"/>
  <c r="AD1690" i="2" s="1"/>
  <c r="U1691" i="2"/>
  <c r="AF1691" i="2" s="1"/>
  <c r="U1692" i="2"/>
  <c r="AF1692" i="2" s="1"/>
  <c r="U1693" i="2"/>
  <c r="AD1693" i="2" s="1"/>
  <c r="U1694" i="2"/>
  <c r="AD1694" i="2" s="1"/>
  <c r="U1695" i="2"/>
  <c r="AF1695" i="2" s="1"/>
  <c r="U1696" i="2"/>
  <c r="AD1696" i="2" s="1"/>
  <c r="U1697" i="2"/>
  <c r="AF1697" i="2" s="1"/>
  <c r="U1698" i="2"/>
  <c r="AF1698" i="2" s="1"/>
  <c r="U1699" i="2"/>
  <c r="AD1699" i="2" s="1"/>
  <c r="U1700" i="2"/>
  <c r="AD1700" i="2" s="1"/>
  <c r="U1701" i="2"/>
  <c r="AF1701" i="2" s="1"/>
  <c r="U1702" i="2"/>
  <c r="AD1702" i="2" s="1"/>
  <c r="U1703" i="2"/>
  <c r="AF1703" i="2" s="1"/>
  <c r="U1704" i="2"/>
  <c r="AF1704" i="2" s="1"/>
  <c r="U1705" i="2"/>
  <c r="AD1705" i="2" s="1"/>
  <c r="U1706" i="2"/>
  <c r="AD1706" i="2" s="1"/>
  <c r="U1707" i="2"/>
  <c r="AF1707" i="2" s="1"/>
  <c r="U1708" i="2"/>
  <c r="AD1708" i="2" s="1"/>
  <c r="U1709" i="2"/>
  <c r="AF1709" i="2" s="1"/>
  <c r="U1710" i="2"/>
  <c r="AF1710" i="2" s="1"/>
  <c r="U1711" i="2"/>
  <c r="AD1711" i="2" s="1"/>
  <c r="U1712" i="2"/>
  <c r="AD1712" i="2" s="1"/>
  <c r="U1713" i="2"/>
  <c r="AF1713" i="2" s="1"/>
  <c r="U1714" i="2"/>
  <c r="AD1714" i="2" s="1"/>
  <c r="U1715" i="2"/>
  <c r="AF1715" i="2" s="1"/>
  <c r="U1716" i="2"/>
  <c r="AD1716" i="2" s="1"/>
  <c r="U1717" i="2"/>
  <c r="AF1717" i="2" s="1"/>
  <c r="U1718" i="2"/>
  <c r="AD1718" i="2" s="1"/>
  <c r="U1719" i="2"/>
  <c r="AF1719" i="2" s="1"/>
  <c r="U1720" i="2"/>
  <c r="AD1720" i="2" s="1"/>
  <c r="U1721" i="2"/>
  <c r="AF1721" i="2" s="1"/>
  <c r="U1722" i="2"/>
  <c r="AF1722" i="2" s="1"/>
  <c r="U1723" i="2"/>
  <c r="AD1723" i="2" s="1"/>
  <c r="U1724" i="2"/>
  <c r="AF1724" i="2" s="1"/>
  <c r="U1725" i="2"/>
  <c r="AD1725" i="2" s="1"/>
  <c r="U1726" i="2"/>
  <c r="AF1726" i="2" s="1"/>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G156" i="2"/>
  <c r="G154" i="2"/>
  <c r="G152" i="2"/>
  <c r="AE4" i="2" l="1"/>
  <c r="F82" i="22"/>
  <c r="Y4" i="2"/>
  <c r="T156" i="2"/>
  <c r="Z156" i="2" s="1"/>
  <c r="T154" i="2"/>
  <c r="Z154" i="2" s="1"/>
  <c r="T152" i="2"/>
  <c r="Z152" i="2" s="1"/>
  <c r="R690" i="2"/>
  <c r="R709" i="2"/>
  <c r="R734" i="2"/>
  <c r="R735" i="2"/>
  <c r="R736" i="2"/>
  <c r="R851" i="2"/>
  <c r="R852" i="2"/>
  <c r="R853" i="2"/>
  <c r="R854" i="2"/>
  <c r="R855" i="2"/>
  <c r="R856" i="2"/>
  <c r="R1097" i="2"/>
  <c r="R1098" i="2"/>
  <c r="R1099" i="2"/>
  <c r="R1100" i="2"/>
  <c r="R1101" i="2"/>
  <c r="R1102" i="2"/>
  <c r="R1139" i="2"/>
  <c r="R1140" i="2"/>
  <c r="R1141" i="2"/>
  <c r="R1142" i="2"/>
  <c r="R1143" i="2"/>
  <c r="R1144" i="2"/>
  <c r="Q2" i="2"/>
  <c r="R2" i="2" s="1"/>
  <c r="Q3" i="2"/>
  <c r="R3" i="2" s="1"/>
  <c r="Q4" i="2"/>
  <c r="R4" i="2" s="1"/>
  <c r="Q5" i="2"/>
  <c r="R5" i="2" s="1"/>
  <c r="Q6" i="2"/>
  <c r="R6" i="2" s="1"/>
  <c r="Q7" i="2"/>
  <c r="R7" i="2" s="1"/>
  <c r="Q8" i="2"/>
  <c r="R8" i="2" s="1"/>
  <c r="R9" i="2"/>
  <c r="Q10" i="2"/>
  <c r="R10" i="2" s="1"/>
  <c r="Q11" i="2"/>
  <c r="R11" i="2" s="1"/>
  <c r="Q12" i="2"/>
  <c r="R12" i="2" s="1"/>
  <c r="Q13" i="2"/>
  <c r="R13" i="2" s="1"/>
  <c r="Q14" i="2"/>
  <c r="R14" i="2" s="1"/>
  <c r="Q15" i="2"/>
  <c r="R15" i="2" s="1"/>
  <c r="Q16" i="2"/>
  <c r="R16" i="2" s="1"/>
  <c r="Q17" i="2"/>
  <c r="R17" i="2" s="1"/>
  <c r="Q18" i="2"/>
  <c r="R18" i="2" s="1"/>
  <c r="Q19" i="2"/>
  <c r="R19" i="2" s="1"/>
  <c r="Q20" i="2"/>
  <c r="R20" i="2" s="1"/>
  <c r="Q21" i="2"/>
  <c r="R21" i="2" s="1"/>
  <c r="Q22" i="2"/>
  <c r="R22" i="2" s="1"/>
  <c r="Q23" i="2"/>
  <c r="R23" i="2" s="1"/>
  <c r="Q24" i="2"/>
  <c r="R24" i="2" s="1"/>
  <c r="Q25" i="2"/>
  <c r="R25" i="2" s="1"/>
  <c r="Q26" i="2"/>
  <c r="R26" i="2" s="1"/>
  <c r="Q27" i="2"/>
  <c r="R27" i="2" s="1"/>
  <c r="Q28" i="2"/>
  <c r="R28" i="2" s="1"/>
  <c r="Q29" i="2"/>
  <c r="R29" i="2" s="1"/>
  <c r="Q30" i="2"/>
  <c r="R30" i="2" s="1"/>
  <c r="Q31" i="2"/>
  <c r="R31" i="2" s="1"/>
  <c r="Q32" i="2"/>
  <c r="R32" i="2" s="1"/>
  <c r="Q33" i="2"/>
  <c r="R33" i="2" s="1"/>
  <c r="Q34" i="2"/>
  <c r="R34" i="2" s="1"/>
  <c r="Q35" i="2"/>
  <c r="R35" i="2" s="1"/>
  <c r="Q36" i="2"/>
  <c r="R36" i="2" s="1"/>
  <c r="Q37" i="2"/>
  <c r="R37" i="2" s="1"/>
  <c r="Q38" i="2"/>
  <c r="R38" i="2" s="1"/>
  <c r="Q39" i="2"/>
  <c r="R39" i="2" s="1"/>
  <c r="Q40" i="2"/>
  <c r="R40" i="2" s="1"/>
  <c r="Q41" i="2"/>
  <c r="R41" i="2" s="1"/>
  <c r="Q42" i="2"/>
  <c r="R42" i="2" s="1"/>
  <c r="Q43" i="2"/>
  <c r="R43" i="2" s="1"/>
  <c r="Q44" i="2"/>
  <c r="R44" i="2" s="1"/>
  <c r="Q45" i="2"/>
  <c r="R45" i="2" s="1"/>
  <c r="Q46" i="2"/>
  <c r="R46" i="2" s="1"/>
  <c r="Q47" i="2"/>
  <c r="R47" i="2" s="1"/>
  <c r="Q48" i="2"/>
  <c r="R48" i="2" s="1"/>
  <c r="Q49" i="2"/>
  <c r="R49" i="2" s="1"/>
  <c r="Q50" i="2"/>
  <c r="R50" i="2" s="1"/>
  <c r="Q51" i="2"/>
  <c r="R51" i="2" s="1"/>
  <c r="Q52" i="2"/>
  <c r="R52" i="2" s="1"/>
  <c r="Q53" i="2"/>
  <c r="R53" i="2" s="1"/>
  <c r="Q54" i="2"/>
  <c r="R54" i="2" s="1"/>
  <c r="Q55" i="2"/>
  <c r="R55" i="2" s="1"/>
  <c r="Q56" i="2"/>
  <c r="R56" i="2" s="1"/>
  <c r="Q57" i="2"/>
  <c r="R57" i="2" s="1"/>
  <c r="Q58" i="2"/>
  <c r="R58" i="2" s="1"/>
  <c r="Q59" i="2"/>
  <c r="R59" i="2" s="1"/>
  <c r="Q60" i="2"/>
  <c r="R60" i="2" s="1"/>
  <c r="Q61" i="2"/>
  <c r="R61" i="2" s="1"/>
  <c r="Q62" i="2"/>
  <c r="R62" i="2" s="1"/>
  <c r="Q63" i="2"/>
  <c r="R63" i="2" s="1"/>
  <c r="Q64" i="2"/>
  <c r="R64" i="2" s="1"/>
  <c r="Q65" i="2"/>
  <c r="R65" i="2" s="1"/>
  <c r="Q66" i="2"/>
  <c r="R66" i="2" s="1"/>
  <c r="Q67" i="2"/>
  <c r="R67" i="2" s="1"/>
  <c r="Q68" i="2"/>
  <c r="R68" i="2" s="1"/>
  <c r="Q69" i="2"/>
  <c r="R69" i="2" s="1"/>
  <c r="Q70" i="2"/>
  <c r="R70" i="2" s="1"/>
  <c r="Q71" i="2"/>
  <c r="R71" i="2" s="1"/>
  <c r="Q72" i="2"/>
  <c r="R72" i="2" s="1"/>
  <c r="Q73" i="2"/>
  <c r="R73" i="2" s="1"/>
  <c r="Q74" i="2"/>
  <c r="R74" i="2" s="1"/>
  <c r="Q75" i="2"/>
  <c r="R75" i="2" s="1"/>
  <c r="Q76" i="2"/>
  <c r="R76" i="2" s="1"/>
  <c r="Q77" i="2"/>
  <c r="R77" i="2" s="1"/>
  <c r="Q78" i="2"/>
  <c r="R78" i="2" s="1"/>
  <c r="Q79" i="2"/>
  <c r="R79" i="2" s="1"/>
  <c r="Q80" i="2"/>
  <c r="R80" i="2" s="1"/>
  <c r="Q81" i="2"/>
  <c r="R81" i="2" s="1"/>
  <c r="Q82" i="2"/>
  <c r="R82" i="2" s="1"/>
  <c r="Q83" i="2"/>
  <c r="R83" i="2" s="1"/>
  <c r="Q84" i="2"/>
  <c r="R84" i="2" s="1"/>
  <c r="Q85" i="2"/>
  <c r="R85" i="2" s="1"/>
  <c r="Q86" i="2"/>
  <c r="R86" i="2" s="1"/>
  <c r="Q87" i="2"/>
  <c r="R87" i="2" s="1"/>
  <c r="Q88" i="2"/>
  <c r="R88" i="2" s="1"/>
  <c r="Q89" i="2"/>
  <c r="R89" i="2" s="1"/>
  <c r="Q90" i="2"/>
  <c r="R90" i="2" s="1"/>
  <c r="Q91" i="2"/>
  <c r="R91" i="2" s="1"/>
  <c r="Q92" i="2"/>
  <c r="R92" i="2" s="1"/>
  <c r="Q93" i="2"/>
  <c r="R93" i="2" s="1"/>
  <c r="Q94" i="2"/>
  <c r="R94" i="2" s="1"/>
  <c r="Q95" i="2"/>
  <c r="R95" i="2" s="1"/>
  <c r="Q96" i="2"/>
  <c r="R96" i="2" s="1"/>
  <c r="Q97" i="2"/>
  <c r="R97" i="2" s="1"/>
  <c r="Q98" i="2"/>
  <c r="R98" i="2" s="1"/>
  <c r="Q99" i="2"/>
  <c r="R99" i="2" s="1"/>
  <c r="Q100" i="2"/>
  <c r="R100" i="2" s="1"/>
  <c r="Q101" i="2"/>
  <c r="R101" i="2" s="1"/>
  <c r="Q102" i="2"/>
  <c r="R102" i="2" s="1"/>
  <c r="Q103" i="2"/>
  <c r="R103" i="2" s="1"/>
  <c r="Q104" i="2"/>
  <c r="R104" i="2" s="1"/>
  <c r="Q105" i="2"/>
  <c r="R105" i="2" s="1"/>
  <c r="Q106" i="2"/>
  <c r="R106" i="2" s="1"/>
  <c r="Q107" i="2"/>
  <c r="R107" i="2" s="1"/>
  <c r="Q108" i="2"/>
  <c r="R108" i="2" s="1"/>
  <c r="Q109" i="2"/>
  <c r="R109" i="2" s="1"/>
  <c r="Q110" i="2"/>
  <c r="R110" i="2" s="1"/>
  <c r="Q111" i="2"/>
  <c r="R111" i="2" s="1"/>
  <c r="Q112" i="2"/>
  <c r="R112" i="2" s="1"/>
  <c r="Q113" i="2"/>
  <c r="R113" i="2" s="1"/>
  <c r="Q114" i="2"/>
  <c r="R114" i="2" s="1"/>
  <c r="Q115" i="2"/>
  <c r="R115" i="2" s="1"/>
  <c r="Q116" i="2"/>
  <c r="R116" i="2" s="1"/>
  <c r="Q117" i="2"/>
  <c r="R117" i="2" s="1"/>
  <c r="Q118" i="2"/>
  <c r="R118" i="2" s="1"/>
  <c r="Q119" i="2"/>
  <c r="R119" i="2" s="1"/>
  <c r="Q120" i="2"/>
  <c r="R120" i="2" s="1"/>
  <c r="Q121" i="2"/>
  <c r="R121" i="2" s="1"/>
  <c r="Q122" i="2"/>
  <c r="R122" i="2" s="1"/>
  <c r="Q123" i="2"/>
  <c r="R123" i="2" s="1"/>
  <c r="Q124" i="2"/>
  <c r="R124" i="2" s="1"/>
  <c r="Q125" i="2"/>
  <c r="R125" i="2" s="1"/>
  <c r="Q126" i="2"/>
  <c r="R126" i="2" s="1"/>
  <c r="Q127" i="2"/>
  <c r="R127" i="2" s="1"/>
  <c r="Q128" i="2"/>
  <c r="R128" i="2" s="1"/>
  <c r="Q129" i="2"/>
  <c r="R129" i="2" s="1"/>
  <c r="Q130" i="2"/>
  <c r="R130" i="2" s="1"/>
  <c r="Q131" i="2"/>
  <c r="R131" i="2" s="1"/>
  <c r="Q132" i="2"/>
  <c r="R132" i="2" s="1"/>
  <c r="Q133" i="2"/>
  <c r="R133" i="2" s="1"/>
  <c r="Q134" i="2"/>
  <c r="R134" i="2" s="1"/>
  <c r="Q135" i="2"/>
  <c r="R135" i="2" s="1"/>
  <c r="Q136" i="2"/>
  <c r="R136" i="2" s="1"/>
  <c r="Q137" i="2"/>
  <c r="R137" i="2" s="1"/>
  <c r="Q138" i="2"/>
  <c r="R138" i="2" s="1"/>
  <c r="Q139" i="2"/>
  <c r="R139" i="2" s="1"/>
  <c r="Q140" i="2"/>
  <c r="R140" i="2" s="1"/>
  <c r="Q141" i="2"/>
  <c r="R141" i="2" s="1"/>
  <c r="Q142" i="2"/>
  <c r="R142" i="2" s="1"/>
  <c r="Q143" i="2"/>
  <c r="R143" i="2" s="1"/>
  <c r="Q144" i="2"/>
  <c r="R144" i="2" s="1"/>
  <c r="Q145" i="2"/>
  <c r="R145" i="2" s="1"/>
  <c r="Q146" i="2"/>
  <c r="R146" i="2" s="1"/>
  <c r="Q147" i="2"/>
  <c r="R147" i="2" s="1"/>
  <c r="Q148" i="2"/>
  <c r="R148" i="2" s="1"/>
  <c r="Q149" i="2"/>
  <c r="R149" i="2" s="1"/>
  <c r="Q150" i="2"/>
  <c r="R150" i="2" s="1"/>
  <c r="Q151" i="2"/>
  <c r="R151" i="2" s="1"/>
  <c r="Q152" i="2"/>
  <c r="R152" i="2" s="1"/>
  <c r="Q153" i="2"/>
  <c r="R153" i="2" s="1"/>
  <c r="Q154" i="2"/>
  <c r="R154" i="2" s="1"/>
  <c r="Q155" i="2"/>
  <c r="R155" i="2" s="1"/>
  <c r="Q156" i="2"/>
  <c r="R156" i="2" s="1"/>
  <c r="Q157" i="2"/>
  <c r="R157" i="2" s="1"/>
  <c r="Q158" i="2"/>
  <c r="R158" i="2" s="1"/>
  <c r="Q159" i="2"/>
  <c r="R159" i="2" s="1"/>
  <c r="Q160" i="2"/>
  <c r="R160" i="2" s="1"/>
  <c r="Q161" i="2"/>
  <c r="R161" i="2" s="1"/>
  <c r="Q162" i="2"/>
  <c r="R162" i="2" s="1"/>
  <c r="Q163" i="2"/>
  <c r="R163" i="2" s="1"/>
  <c r="Q164" i="2"/>
  <c r="R164" i="2" s="1"/>
  <c r="Q165" i="2"/>
  <c r="R165" i="2" s="1"/>
  <c r="Q166" i="2"/>
  <c r="R166" i="2" s="1"/>
  <c r="Q167" i="2"/>
  <c r="R167" i="2" s="1"/>
  <c r="Q168" i="2"/>
  <c r="R168" i="2" s="1"/>
  <c r="Q169" i="2"/>
  <c r="R169" i="2" s="1"/>
  <c r="Q170" i="2"/>
  <c r="R170" i="2" s="1"/>
  <c r="Q171" i="2"/>
  <c r="R171" i="2" s="1"/>
  <c r="Q172" i="2"/>
  <c r="R172" i="2" s="1"/>
  <c r="Q173" i="2"/>
  <c r="R173" i="2" s="1"/>
  <c r="Q174" i="2"/>
  <c r="R174" i="2" s="1"/>
  <c r="Q175" i="2"/>
  <c r="R175" i="2" s="1"/>
  <c r="Q176" i="2"/>
  <c r="R176" i="2" s="1"/>
  <c r="Q177" i="2"/>
  <c r="R177" i="2" s="1"/>
  <c r="Q178" i="2"/>
  <c r="R178" i="2" s="1"/>
  <c r="Q179" i="2"/>
  <c r="R179" i="2" s="1"/>
  <c r="Q180" i="2"/>
  <c r="R180" i="2" s="1"/>
  <c r="Q181" i="2"/>
  <c r="R181" i="2" s="1"/>
  <c r="Q182" i="2"/>
  <c r="R182" i="2" s="1"/>
  <c r="Q183" i="2"/>
  <c r="R183" i="2" s="1"/>
  <c r="Q184" i="2"/>
  <c r="R184" i="2" s="1"/>
  <c r="Q185" i="2"/>
  <c r="R185" i="2" s="1"/>
  <c r="Q186" i="2"/>
  <c r="R186" i="2" s="1"/>
  <c r="Q187" i="2"/>
  <c r="R187" i="2" s="1"/>
  <c r="Q188" i="2"/>
  <c r="R188" i="2" s="1"/>
  <c r="Q189" i="2"/>
  <c r="R189" i="2" s="1"/>
  <c r="Q190" i="2"/>
  <c r="R190" i="2" s="1"/>
  <c r="Q191" i="2"/>
  <c r="R191" i="2" s="1"/>
  <c r="Q192" i="2"/>
  <c r="R192" i="2" s="1"/>
  <c r="Q193" i="2"/>
  <c r="R193" i="2" s="1"/>
  <c r="Q194" i="2"/>
  <c r="R194" i="2" s="1"/>
  <c r="Q195" i="2"/>
  <c r="R195" i="2" s="1"/>
  <c r="Q196" i="2"/>
  <c r="R196" i="2" s="1"/>
  <c r="Q197" i="2"/>
  <c r="R197" i="2" s="1"/>
  <c r="Q198" i="2"/>
  <c r="R198" i="2" s="1"/>
  <c r="Q199" i="2"/>
  <c r="R199" i="2" s="1"/>
  <c r="Q200" i="2"/>
  <c r="R200" i="2" s="1"/>
  <c r="Q201" i="2"/>
  <c r="R201" i="2" s="1"/>
  <c r="Q202" i="2"/>
  <c r="R202" i="2" s="1"/>
  <c r="Q203" i="2"/>
  <c r="R203" i="2" s="1"/>
  <c r="Q204" i="2"/>
  <c r="R204" i="2" s="1"/>
  <c r="Q205" i="2"/>
  <c r="R205" i="2" s="1"/>
  <c r="Q206" i="2"/>
  <c r="R206" i="2" s="1"/>
  <c r="Q207" i="2"/>
  <c r="R207" i="2" s="1"/>
  <c r="Q208" i="2"/>
  <c r="R208" i="2" s="1"/>
  <c r="Q209" i="2"/>
  <c r="R209" i="2" s="1"/>
  <c r="Q210" i="2"/>
  <c r="R210" i="2" s="1"/>
  <c r="Q211" i="2"/>
  <c r="R211" i="2" s="1"/>
  <c r="Q212" i="2"/>
  <c r="R212" i="2" s="1"/>
  <c r="Q213" i="2"/>
  <c r="R213" i="2" s="1"/>
  <c r="Q214" i="2"/>
  <c r="R214" i="2" s="1"/>
  <c r="Q215" i="2"/>
  <c r="R215" i="2" s="1"/>
  <c r="Q216" i="2"/>
  <c r="R216" i="2" s="1"/>
  <c r="Q217" i="2"/>
  <c r="R217" i="2" s="1"/>
  <c r="Q218" i="2"/>
  <c r="R218" i="2" s="1"/>
  <c r="Q219" i="2"/>
  <c r="R219" i="2" s="1"/>
  <c r="Q220" i="2"/>
  <c r="R220" i="2" s="1"/>
  <c r="Q221" i="2"/>
  <c r="R221" i="2" s="1"/>
  <c r="Q222" i="2"/>
  <c r="R222" i="2" s="1"/>
  <c r="Q223" i="2"/>
  <c r="R223" i="2" s="1"/>
  <c r="Q224" i="2"/>
  <c r="R224" i="2" s="1"/>
  <c r="Q225" i="2"/>
  <c r="R225" i="2" s="1"/>
  <c r="Q226" i="2"/>
  <c r="R226" i="2" s="1"/>
  <c r="Q227" i="2"/>
  <c r="R227" i="2" s="1"/>
  <c r="Q228" i="2"/>
  <c r="R228" i="2" s="1"/>
  <c r="Q229" i="2"/>
  <c r="R229" i="2" s="1"/>
  <c r="Q230" i="2"/>
  <c r="R230" i="2" s="1"/>
  <c r="Q231" i="2"/>
  <c r="R231" i="2" s="1"/>
  <c r="Q232" i="2"/>
  <c r="R232" i="2" s="1"/>
  <c r="Q233" i="2"/>
  <c r="R233" i="2" s="1"/>
  <c r="Q234" i="2"/>
  <c r="R234" i="2" s="1"/>
  <c r="Q235" i="2"/>
  <c r="R235" i="2" s="1"/>
  <c r="Q236" i="2"/>
  <c r="R236" i="2" s="1"/>
  <c r="Q237" i="2"/>
  <c r="R237" i="2" s="1"/>
  <c r="Q238" i="2"/>
  <c r="R238" i="2" s="1"/>
  <c r="Q239" i="2"/>
  <c r="R239" i="2" s="1"/>
  <c r="Q240" i="2"/>
  <c r="R240" i="2" s="1"/>
  <c r="Q241" i="2"/>
  <c r="R241" i="2" s="1"/>
  <c r="Q242" i="2"/>
  <c r="R242" i="2" s="1"/>
  <c r="Q243" i="2"/>
  <c r="R243" i="2" s="1"/>
  <c r="Q244" i="2"/>
  <c r="R244" i="2" s="1"/>
  <c r="Q245" i="2"/>
  <c r="R245" i="2" s="1"/>
  <c r="Q246" i="2"/>
  <c r="R246" i="2" s="1"/>
  <c r="Q247" i="2"/>
  <c r="R247" i="2" s="1"/>
  <c r="Q248" i="2"/>
  <c r="R248" i="2" s="1"/>
  <c r="Q249" i="2"/>
  <c r="R249" i="2" s="1"/>
  <c r="Q250" i="2"/>
  <c r="R250" i="2" s="1"/>
  <c r="Q251" i="2"/>
  <c r="R251" i="2" s="1"/>
  <c r="Q252" i="2"/>
  <c r="R252" i="2" s="1"/>
  <c r="Q253" i="2"/>
  <c r="R253" i="2" s="1"/>
  <c r="Q254" i="2"/>
  <c r="R254" i="2" s="1"/>
  <c r="Q255" i="2"/>
  <c r="R255" i="2" s="1"/>
  <c r="Q256" i="2"/>
  <c r="R256" i="2" s="1"/>
  <c r="Q257" i="2"/>
  <c r="R257" i="2" s="1"/>
  <c r="Q258" i="2"/>
  <c r="R258" i="2" s="1"/>
  <c r="Q259" i="2"/>
  <c r="R259" i="2" s="1"/>
  <c r="Q260" i="2"/>
  <c r="R260" i="2" s="1"/>
  <c r="Q261" i="2"/>
  <c r="R261" i="2" s="1"/>
  <c r="Q262" i="2"/>
  <c r="R262" i="2" s="1"/>
  <c r="Q263" i="2"/>
  <c r="R263" i="2" s="1"/>
  <c r="Q264" i="2"/>
  <c r="R264" i="2" s="1"/>
  <c r="Q265" i="2"/>
  <c r="R265" i="2" s="1"/>
  <c r="Q266" i="2"/>
  <c r="R266" i="2" s="1"/>
  <c r="Q267" i="2"/>
  <c r="R267" i="2" s="1"/>
  <c r="Q268" i="2"/>
  <c r="R268" i="2" s="1"/>
  <c r="Q269" i="2"/>
  <c r="R269" i="2" s="1"/>
  <c r="Q270" i="2"/>
  <c r="R270" i="2" s="1"/>
  <c r="Q271" i="2"/>
  <c r="R271" i="2" s="1"/>
  <c r="Q272" i="2"/>
  <c r="R272" i="2" s="1"/>
  <c r="Q273" i="2"/>
  <c r="R273" i="2" s="1"/>
  <c r="Q274" i="2"/>
  <c r="R274" i="2" s="1"/>
  <c r="Q275" i="2"/>
  <c r="R275" i="2" s="1"/>
  <c r="Q276" i="2"/>
  <c r="R276" i="2" s="1"/>
  <c r="Q277" i="2"/>
  <c r="R277" i="2" s="1"/>
  <c r="Q278" i="2"/>
  <c r="R278" i="2" s="1"/>
  <c r="Q279" i="2"/>
  <c r="R279" i="2" s="1"/>
  <c r="Q280" i="2"/>
  <c r="R280" i="2" s="1"/>
  <c r="Q281" i="2"/>
  <c r="R281" i="2" s="1"/>
  <c r="Q282" i="2"/>
  <c r="R282" i="2" s="1"/>
  <c r="Q283" i="2"/>
  <c r="R283" i="2" s="1"/>
  <c r="Q284" i="2"/>
  <c r="R284" i="2" s="1"/>
  <c r="Q285" i="2"/>
  <c r="R285" i="2" s="1"/>
  <c r="Q286" i="2"/>
  <c r="R286" i="2" s="1"/>
  <c r="Q287" i="2"/>
  <c r="R287" i="2" s="1"/>
  <c r="Q288" i="2"/>
  <c r="R288" i="2" s="1"/>
  <c r="Q289" i="2"/>
  <c r="R289" i="2" s="1"/>
  <c r="Q290" i="2"/>
  <c r="R290" i="2" s="1"/>
  <c r="Q291" i="2"/>
  <c r="R291" i="2" s="1"/>
  <c r="Q292" i="2"/>
  <c r="R292" i="2" s="1"/>
  <c r="Q293" i="2"/>
  <c r="R293" i="2" s="1"/>
  <c r="Q294" i="2"/>
  <c r="R294" i="2" s="1"/>
  <c r="Q295" i="2"/>
  <c r="R295" i="2" s="1"/>
  <c r="Q296" i="2"/>
  <c r="R296" i="2" s="1"/>
  <c r="Q297" i="2"/>
  <c r="R297" i="2" s="1"/>
  <c r="Q298" i="2"/>
  <c r="R298" i="2" s="1"/>
  <c r="Q299" i="2"/>
  <c r="R299" i="2" s="1"/>
  <c r="Q300" i="2"/>
  <c r="R300" i="2" s="1"/>
  <c r="Q301" i="2"/>
  <c r="R301" i="2" s="1"/>
  <c r="Q302" i="2"/>
  <c r="R302" i="2" s="1"/>
  <c r="Q303" i="2"/>
  <c r="R303" i="2" s="1"/>
  <c r="Q304" i="2"/>
  <c r="R304" i="2" s="1"/>
  <c r="Q305" i="2"/>
  <c r="R305" i="2" s="1"/>
  <c r="Q306" i="2"/>
  <c r="R306" i="2" s="1"/>
  <c r="Q307" i="2"/>
  <c r="R307" i="2" s="1"/>
  <c r="Q308" i="2"/>
  <c r="R308" i="2" s="1"/>
  <c r="Q309" i="2"/>
  <c r="R309" i="2" s="1"/>
  <c r="Q310" i="2"/>
  <c r="R310" i="2" s="1"/>
  <c r="Q311" i="2"/>
  <c r="R311" i="2" s="1"/>
  <c r="Q312" i="2"/>
  <c r="R312" i="2" s="1"/>
  <c r="Q313" i="2"/>
  <c r="R313" i="2" s="1"/>
  <c r="Q314" i="2"/>
  <c r="R314" i="2" s="1"/>
  <c r="Q315" i="2"/>
  <c r="R315" i="2" s="1"/>
  <c r="Q316" i="2"/>
  <c r="R316" i="2" s="1"/>
  <c r="Q317" i="2"/>
  <c r="R317" i="2" s="1"/>
  <c r="Q318" i="2"/>
  <c r="R318" i="2" s="1"/>
  <c r="Q319" i="2"/>
  <c r="R319" i="2" s="1"/>
  <c r="Q320" i="2"/>
  <c r="R320" i="2" s="1"/>
  <c r="Q321" i="2"/>
  <c r="R321" i="2" s="1"/>
  <c r="Q322" i="2"/>
  <c r="R322" i="2" s="1"/>
  <c r="Q323" i="2"/>
  <c r="R323" i="2" s="1"/>
  <c r="Q324" i="2"/>
  <c r="R324" i="2" s="1"/>
  <c r="Q325" i="2"/>
  <c r="R325" i="2" s="1"/>
  <c r="Q326" i="2"/>
  <c r="R326" i="2" s="1"/>
  <c r="Q327" i="2"/>
  <c r="R327" i="2" s="1"/>
  <c r="Q328" i="2"/>
  <c r="R328" i="2" s="1"/>
  <c r="Q329" i="2"/>
  <c r="R329" i="2" s="1"/>
  <c r="Q330" i="2"/>
  <c r="R330" i="2" s="1"/>
  <c r="Q331" i="2"/>
  <c r="R331" i="2" s="1"/>
  <c r="Q332" i="2"/>
  <c r="R332" i="2" s="1"/>
  <c r="Q333" i="2"/>
  <c r="R333" i="2" s="1"/>
  <c r="Q334" i="2"/>
  <c r="R334" i="2" s="1"/>
  <c r="Q335" i="2"/>
  <c r="R335" i="2" s="1"/>
  <c r="Q336" i="2"/>
  <c r="R336" i="2" s="1"/>
  <c r="Q337" i="2"/>
  <c r="R337" i="2" s="1"/>
  <c r="Q338" i="2"/>
  <c r="R338" i="2" s="1"/>
  <c r="Q339" i="2"/>
  <c r="R339" i="2" s="1"/>
  <c r="Q340" i="2"/>
  <c r="R340" i="2" s="1"/>
  <c r="Q341" i="2"/>
  <c r="R341" i="2" s="1"/>
  <c r="Q342" i="2"/>
  <c r="R342" i="2" s="1"/>
  <c r="Q343" i="2"/>
  <c r="R343" i="2" s="1"/>
  <c r="Q344" i="2"/>
  <c r="R344" i="2" s="1"/>
  <c r="Q345" i="2"/>
  <c r="R345" i="2" s="1"/>
  <c r="Q346" i="2"/>
  <c r="R346" i="2" s="1"/>
  <c r="Q347" i="2"/>
  <c r="R347" i="2" s="1"/>
  <c r="Q348" i="2"/>
  <c r="R348" i="2" s="1"/>
  <c r="Q349" i="2"/>
  <c r="R349" i="2" s="1"/>
  <c r="Q350" i="2"/>
  <c r="R350" i="2" s="1"/>
  <c r="Q351" i="2"/>
  <c r="R351" i="2" s="1"/>
  <c r="Q352" i="2"/>
  <c r="R352" i="2" s="1"/>
  <c r="Q353" i="2"/>
  <c r="R353" i="2" s="1"/>
  <c r="Q354" i="2"/>
  <c r="R354" i="2" s="1"/>
  <c r="Q355" i="2"/>
  <c r="R355" i="2" s="1"/>
  <c r="Q356" i="2"/>
  <c r="R356" i="2" s="1"/>
  <c r="Q357" i="2"/>
  <c r="R357" i="2" s="1"/>
  <c r="Q358" i="2"/>
  <c r="R358" i="2" s="1"/>
  <c r="Q359" i="2"/>
  <c r="R359" i="2" s="1"/>
  <c r="Q360" i="2"/>
  <c r="R360" i="2" s="1"/>
  <c r="Q361" i="2"/>
  <c r="R361" i="2" s="1"/>
  <c r="Q362" i="2"/>
  <c r="R362" i="2" s="1"/>
  <c r="Q363" i="2"/>
  <c r="R363" i="2" s="1"/>
  <c r="Q364" i="2"/>
  <c r="R364" i="2" s="1"/>
  <c r="Q365" i="2"/>
  <c r="R365" i="2" s="1"/>
  <c r="Q366" i="2"/>
  <c r="R366" i="2" s="1"/>
  <c r="Q367" i="2"/>
  <c r="R367" i="2" s="1"/>
  <c r="Q368" i="2"/>
  <c r="R368" i="2" s="1"/>
  <c r="Q369" i="2"/>
  <c r="R369" i="2" s="1"/>
  <c r="Q370" i="2"/>
  <c r="R370" i="2" s="1"/>
  <c r="Q371" i="2"/>
  <c r="R371" i="2" s="1"/>
  <c r="Q372" i="2"/>
  <c r="R372" i="2" s="1"/>
  <c r="Q373" i="2"/>
  <c r="R373" i="2" s="1"/>
  <c r="Q374" i="2"/>
  <c r="R374" i="2" s="1"/>
  <c r="Q375" i="2"/>
  <c r="R375" i="2" s="1"/>
  <c r="Q376" i="2"/>
  <c r="R376" i="2" s="1"/>
  <c r="Q377" i="2"/>
  <c r="R377" i="2" s="1"/>
  <c r="Q378" i="2"/>
  <c r="R378" i="2" s="1"/>
  <c r="Q379" i="2"/>
  <c r="R379" i="2" s="1"/>
  <c r="Q380" i="2"/>
  <c r="R380" i="2" s="1"/>
  <c r="Q381" i="2"/>
  <c r="R381" i="2" s="1"/>
  <c r="Q382" i="2"/>
  <c r="R382" i="2" s="1"/>
  <c r="Q383" i="2"/>
  <c r="R383" i="2" s="1"/>
  <c r="Q384" i="2"/>
  <c r="R384" i="2" s="1"/>
  <c r="Q385" i="2"/>
  <c r="R385" i="2" s="1"/>
  <c r="Q386" i="2"/>
  <c r="R386" i="2" s="1"/>
  <c r="Q387" i="2"/>
  <c r="R387" i="2" s="1"/>
  <c r="Q388" i="2"/>
  <c r="R388" i="2" s="1"/>
  <c r="Q389" i="2"/>
  <c r="R389" i="2" s="1"/>
  <c r="Q390" i="2"/>
  <c r="R390" i="2" s="1"/>
  <c r="Q391" i="2"/>
  <c r="R391" i="2" s="1"/>
  <c r="Q392" i="2"/>
  <c r="R392" i="2" s="1"/>
  <c r="Q393" i="2"/>
  <c r="R393" i="2" s="1"/>
  <c r="Q394" i="2"/>
  <c r="R394" i="2" s="1"/>
  <c r="Q395" i="2"/>
  <c r="R395" i="2" s="1"/>
  <c r="Q396" i="2"/>
  <c r="R396" i="2" s="1"/>
  <c r="Q397" i="2"/>
  <c r="R397" i="2" s="1"/>
  <c r="Q398" i="2"/>
  <c r="R398" i="2" s="1"/>
  <c r="Q399" i="2"/>
  <c r="R399" i="2" s="1"/>
  <c r="Q400" i="2"/>
  <c r="R400" i="2" s="1"/>
  <c r="Q401" i="2"/>
  <c r="R401" i="2" s="1"/>
  <c r="Q402" i="2"/>
  <c r="R402" i="2" s="1"/>
  <c r="Q403" i="2"/>
  <c r="R403" i="2" s="1"/>
  <c r="Q404" i="2"/>
  <c r="R404" i="2" s="1"/>
  <c r="Q405" i="2"/>
  <c r="R405" i="2" s="1"/>
  <c r="Q406" i="2"/>
  <c r="R406" i="2" s="1"/>
  <c r="Q407" i="2"/>
  <c r="R407" i="2" s="1"/>
  <c r="Q408" i="2"/>
  <c r="R408" i="2" s="1"/>
  <c r="Q409" i="2"/>
  <c r="R409" i="2" s="1"/>
  <c r="Q410" i="2"/>
  <c r="R410" i="2" s="1"/>
  <c r="Q411" i="2"/>
  <c r="R411" i="2" s="1"/>
  <c r="Q412" i="2"/>
  <c r="R412" i="2" s="1"/>
  <c r="Q413" i="2"/>
  <c r="R413" i="2" s="1"/>
  <c r="Q414" i="2"/>
  <c r="R414" i="2" s="1"/>
  <c r="Q415" i="2"/>
  <c r="R415" i="2" s="1"/>
  <c r="Q416" i="2"/>
  <c r="R416" i="2" s="1"/>
  <c r="Q417" i="2"/>
  <c r="R417" i="2" s="1"/>
  <c r="Q418" i="2"/>
  <c r="R418" i="2" s="1"/>
  <c r="Q419" i="2"/>
  <c r="R419" i="2" s="1"/>
  <c r="Q420" i="2"/>
  <c r="R420" i="2" s="1"/>
  <c r="Q421" i="2"/>
  <c r="R421" i="2" s="1"/>
  <c r="Q422" i="2"/>
  <c r="R422" i="2" s="1"/>
  <c r="Q423" i="2"/>
  <c r="R423" i="2" s="1"/>
  <c r="Q424" i="2"/>
  <c r="R424" i="2" s="1"/>
  <c r="Q425" i="2"/>
  <c r="R425" i="2" s="1"/>
  <c r="Q426" i="2"/>
  <c r="R426" i="2" s="1"/>
  <c r="Q427" i="2"/>
  <c r="R427" i="2" s="1"/>
  <c r="Q428" i="2"/>
  <c r="R428" i="2" s="1"/>
  <c r="Q429" i="2"/>
  <c r="R429" i="2" s="1"/>
  <c r="Q430" i="2"/>
  <c r="R430" i="2" s="1"/>
  <c r="Q431" i="2"/>
  <c r="R431" i="2" s="1"/>
  <c r="Q432" i="2"/>
  <c r="R432" i="2" s="1"/>
  <c r="Q433" i="2"/>
  <c r="R433" i="2" s="1"/>
  <c r="Q434" i="2"/>
  <c r="R434" i="2" s="1"/>
  <c r="Q435" i="2"/>
  <c r="R435" i="2" s="1"/>
  <c r="Q436" i="2"/>
  <c r="R436" i="2" s="1"/>
  <c r="Q437" i="2"/>
  <c r="R437" i="2" s="1"/>
  <c r="Q438" i="2"/>
  <c r="R438" i="2" s="1"/>
  <c r="Q439" i="2"/>
  <c r="R439" i="2" s="1"/>
  <c r="Q440" i="2"/>
  <c r="R440" i="2" s="1"/>
  <c r="Q441" i="2"/>
  <c r="R441" i="2" s="1"/>
  <c r="Q442" i="2"/>
  <c r="R442" i="2" s="1"/>
  <c r="Q443" i="2"/>
  <c r="R443" i="2" s="1"/>
  <c r="Q444" i="2"/>
  <c r="R444" i="2" s="1"/>
  <c r="Q445" i="2"/>
  <c r="R445" i="2" s="1"/>
  <c r="Q446" i="2"/>
  <c r="R446" i="2" s="1"/>
  <c r="Q447" i="2"/>
  <c r="R447" i="2" s="1"/>
  <c r="Q448" i="2"/>
  <c r="R448" i="2" s="1"/>
  <c r="Q449" i="2"/>
  <c r="R449" i="2" s="1"/>
  <c r="Q450" i="2"/>
  <c r="R450" i="2" s="1"/>
  <c r="Q451" i="2"/>
  <c r="R451" i="2" s="1"/>
  <c r="Q452" i="2"/>
  <c r="R452" i="2" s="1"/>
  <c r="Q453" i="2"/>
  <c r="R453" i="2" s="1"/>
  <c r="Q454" i="2"/>
  <c r="R454" i="2" s="1"/>
  <c r="Q455" i="2"/>
  <c r="R455" i="2" s="1"/>
  <c r="Q456" i="2"/>
  <c r="R456" i="2" s="1"/>
  <c r="Q457" i="2"/>
  <c r="R457" i="2" s="1"/>
  <c r="Q458" i="2"/>
  <c r="R458" i="2" s="1"/>
  <c r="Q459" i="2"/>
  <c r="R459" i="2" s="1"/>
  <c r="Q460" i="2"/>
  <c r="R460" i="2" s="1"/>
  <c r="Q461" i="2"/>
  <c r="R461" i="2" s="1"/>
  <c r="Q462" i="2"/>
  <c r="R462" i="2" s="1"/>
  <c r="Q463" i="2"/>
  <c r="R463" i="2" s="1"/>
  <c r="Q464" i="2"/>
  <c r="R464" i="2" s="1"/>
  <c r="Q465" i="2"/>
  <c r="R465" i="2" s="1"/>
  <c r="Q466" i="2"/>
  <c r="R466" i="2" s="1"/>
  <c r="Q467" i="2"/>
  <c r="R467" i="2" s="1"/>
  <c r="Q468" i="2"/>
  <c r="R468" i="2" s="1"/>
  <c r="Q469" i="2"/>
  <c r="R469" i="2" s="1"/>
  <c r="Q470" i="2"/>
  <c r="R470" i="2" s="1"/>
  <c r="Q471" i="2"/>
  <c r="R471" i="2" s="1"/>
  <c r="Q472" i="2"/>
  <c r="R472" i="2" s="1"/>
  <c r="Q473" i="2"/>
  <c r="R473" i="2" s="1"/>
  <c r="Q474" i="2"/>
  <c r="R474" i="2" s="1"/>
  <c r="Q475" i="2"/>
  <c r="R475" i="2" s="1"/>
  <c r="Q476" i="2"/>
  <c r="R476" i="2" s="1"/>
  <c r="Q477" i="2"/>
  <c r="R477" i="2" s="1"/>
  <c r="Q478" i="2"/>
  <c r="R478" i="2" s="1"/>
  <c r="Q479" i="2"/>
  <c r="R479" i="2" s="1"/>
  <c r="Q480" i="2"/>
  <c r="R480" i="2" s="1"/>
  <c r="Q481" i="2"/>
  <c r="R481" i="2" s="1"/>
  <c r="Q482" i="2"/>
  <c r="R482" i="2" s="1"/>
  <c r="Q483" i="2"/>
  <c r="R483" i="2" s="1"/>
  <c r="Q484" i="2"/>
  <c r="R484" i="2" s="1"/>
  <c r="Q485" i="2"/>
  <c r="R485" i="2" s="1"/>
  <c r="Q486" i="2"/>
  <c r="R486" i="2" s="1"/>
  <c r="Q487" i="2"/>
  <c r="R487" i="2" s="1"/>
  <c r="Q488" i="2"/>
  <c r="R488" i="2" s="1"/>
  <c r="Q489" i="2"/>
  <c r="R489" i="2" s="1"/>
  <c r="Q490" i="2"/>
  <c r="R490" i="2" s="1"/>
  <c r="Q491" i="2"/>
  <c r="R491" i="2" s="1"/>
  <c r="Q492" i="2"/>
  <c r="R492" i="2" s="1"/>
  <c r="Q493" i="2"/>
  <c r="R493" i="2" s="1"/>
  <c r="Q494" i="2"/>
  <c r="R494" i="2" s="1"/>
  <c r="Q495" i="2"/>
  <c r="R495" i="2" s="1"/>
  <c r="Q496" i="2"/>
  <c r="R496" i="2" s="1"/>
  <c r="Q497" i="2"/>
  <c r="R497" i="2" s="1"/>
  <c r="Q498" i="2"/>
  <c r="R498" i="2" s="1"/>
  <c r="Q499" i="2"/>
  <c r="R499" i="2" s="1"/>
  <c r="Q500" i="2"/>
  <c r="R500" i="2" s="1"/>
  <c r="Q501" i="2"/>
  <c r="R501" i="2" s="1"/>
  <c r="Q502" i="2"/>
  <c r="R502" i="2" s="1"/>
  <c r="Q503" i="2"/>
  <c r="R503" i="2" s="1"/>
  <c r="Q504" i="2"/>
  <c r="R504" i="2" s="1"/>
  <c r="Q505" i="2"/>
  <c r="R505" i="2" s="1"/>
  <c r="Q506" i="2"/>
  <c r="R506" i="2" s="1"/>
  <c r="Q507" i="2"/>
  <c r="R507" i="2" s="1"/>
  <c r="Q508" i="2"/>
  <c r="R508" i="2" s="1"/>
  <c r="Q509" i="2"/>
  <c r="R509" i="2" s="1"/>
  <c r="Q510" i="2"/>
  <c r="R510" i="2" s="1"/>
  <c r="Q511" i="2"/>
  <c r="R511" i="2" s="1"/>
  <c r="Q512" i="2"/>
  <c r="R512" i="2" s="1"/>
  <c r="Q513" i="2"/>
  <c r="R513" i="2" s="1"/>
  <c r="Q514" i="2"/>
  <c r="R514" i="2" s="1"/>
  <c r="Q515" i="2"/>
  <c r="R515" i="2" s="1"/>
  <c r="Q516" i="2"/>
  <c r="R516" i="2" s="1"/>
  <c r="Q517" i="2"/>
  <c r="R517" i="2" s="1"/>
  <c r="Q518" i="2"/>
  <c r="R518" i="2" s="1"/>
  <c r="Q519" i="2"/>
  <c r="R519" i="2" s="1"/>
  <c r="Q520" i="2"/>
  <c r="R520" i="2" s="1"/>
  <c r="Q521" i="2"/>
  <c r="R521" i="2" s="1"/>
  <c r="Q522" i="2"/>
  <c r="R522" i="2" s="1"/>
  <c r="Q523" i="2"/>
  <c r="R523" i="2" s="1"/>
  <c r="Q524" i="2"/>
  <c r="R524" i="2" s="1"/>
  <c r="Q525" i="2"/>
  <c r="R525" i="2" s="1"/>
  <c r="Q526" i="2"/>
  <c r="R526" i="2" s="1"/>
  <c r="Q527" i="2"/>
  <c r="R527" i="2" s="1"/>
  <c r="Q528" i="2"/>
  <c r="R528" i="2" s="1"/>
  <c r="Q529" i="2"/>
  <c r="R529" i="2" s="1"/>
  <c r="Q530" i="2"/>
  <c r="R530" i="2" s="1"/>
  <c r="Q531" i="2"/>
  <c r="R531" i="2" s="1"/>
  <c r="Q532" i="2"/>
  <c r="R532" i="2" s="1"/>
  <c r="Q533" i="2"/>
  <c r="R533" i="2" s="1"/>
  <c r="Q534" i="2"/>
  <c r="R534" i="2" s="1"/>
  <c r="Q535" i="2"/>
  <c r="R535" i="2" s="1"/>
  <c r="Q536" i="2"/>
  <c r="R536" i="2" s="1"/>
  <c r="Q537" i="2"/>
  <c r="R537" i="2" s="1"/>
  <c r="Q538" i="2"/>
  <c r="R538" i="2" s="1"/>
  <c r="Q539" i="2"/>
  <c r="R539" i="2" s="1"/>
  <c r="Q540" i="2"/>
  <c r="R540" i="2" s="1"/>
  <c r="Q541" i="2"/>
  <c r="R541" i="2" s="1"/>
  <c r="Q542" i="2"/>
  <c r="R542" i="2" s="1"/>
  <c r="Q543" i="2"/>
  <c r="R543" i="2" s="1"/>
  <c r="Q544" i="2"/>
  <c r="R544" i="2" s="1"/>
  <c r="Q545" i="2"/>
  <c r="R545" i="2" s="1"/>
  <c r="Q546" i="2"/>
  <c r="R546" i="2" s="1"/>
  <c r="Q547" i="2"/>
  <c r="R547" i="2" s="1"/>
  <c r="Q548" i="2"/>
  <c r="R548" i="2" s="1"/>
  <c r="Q549" i="2"/>
  <c r="R549" i="2" s="1"/>
  <c r="Q550" i="2"/>
  <c r="R550" i="2" s="1"/>
  <c r="Q551" i="2"/>
  <c r="R551" i="2" s="1"/>
  <c r="Q552" i="2"/>
  <c r="R552" i="2" s="1"/>
  <c r="Q553" i="2"/>
  <c r="R553" i="2" s="1"/>
  <c r="Q554" i="2"/>
  <c r="R554" i="2" s="1"/>
  <c r="Q555" i="2"/>
  <c r="R555" i="2" s="1"/>
  <c r="Q556" i="2"/>
  <c r="R556" i="2" s="1"/>
  <c r="Q557" i="2"/>
  <c r="R557" i="2" s="1"/>
  <c r="Q558" i="2"/>
  <c r="R558" i="2" s="1"/>
  <c r="Q559" i="2"/>
  <c r="R559" i="2" s="1"/>
  <c r="Q560" i="2"/>
  <c r="R560" i="2" s="1"/>
  <c r="Q561" i="2"/>
  <c r="R561" i="2" s="1"/>
  <c r="Q562" i="2"/>
  <c r="R562" i="2" s="1"/>
  <c r="Q563" i="2"/>
  <c r="R563" i="2" s="1"/>
  <c r="Q564" i="2"/>
  <c r="R564" i="2" s="1"/>
  <c r="Q565" i="2"/>
  <c r="R565" i="2" s="1"/>
  <c r="Q566" i="2"/>
  <c r="R566" i="2" s="1"/>
  <c r="Q567" i="2"/>
  <c r="R567" i="2" s="1"/>
  <c r="Q568" i="2"/>
  <c r="R568" i="2" s="1"/>
  <c r="Q569" i="2"/>
  <c r="R569" i="2" s="1"/>
  <c r="Q570" i="2"/>
  <c r="R570" i="2" s="1"/>
  <c r="Q571" i="2"/>
  <c r="R571" i="2" s="1"/>
  <c r="Q572" i="2"/>
  <c r="R572" i="2" s="1"/>
  <c r="Q573" i="2"/>
  <c r="R573" i="2" s="1"/>
  <c r="Q574" i="2"/>
  <c r="R574" i="2" s="1"/>
  <c r="Q575" i="2"/>
  <c r="R575" i="2" s="1"/>
  <c r="Q576" i="2"/>
  <c r="R576" i="2" s="1"/>
  <c r="Q577" i="2"/>
  <c r="R577" i="2" s="1"/>
  <c r="Q578" i="2"/>
  <c r="R578" i="2" s="1"/>
  <c r="Q579" i="2"/>
  <c r="R579" i="2" s="1"/>
  <c r="Q580" i="2"/>
  <c r="R580" i="2" s="1"/>
  <c r="Q581" i="2"/>
  <c r="R581" i="2" s="1"/>
  <c r="Q582" i="2"/>
  <c r="R582" i="2" s="1"/>
  <c r="Q583" i="2"/>
  <c r="R583" i="2" s="1"/>
  <c r="Q584" i="2"/>
  <c r="R584" i="2" s="1"/>
  <c r="Q585" i="2"/>
  <c r="R585" i="2" s="1"/>
  <c r="Q586" i="2"/>
  <c r="R586" i="2" s="1"/>
  <c r="Q587" i="2"/>
  <c r="R587" i="2" s="1"/>
  <c r="Q588" i="2"/>
  <c r="R588" i="2" s="1"/>
  <c r="Q589" i="2"/>
  <c r="R589" i="2" s="1"/>
  <c r="Q590" i="2"/>
  <c r="R590" i="2" s="1"/>
  <c r="Q591" i="2"/>
  <c r="R591" i="2" s="1"/>
  <c r="Q592" i="2"/>
  <c r="R592" i="2" s="1"/>
  <c r="Q593" i="2"/>
  <c r="R593" i="2" s="1"/>
  <c r="Q594" i="2"/>
  <c r="R594" i="2" s="1"/>
  <c r="Q595" i="2"/>
  <c r="R595" i="2" s="1"/>
  <c r="Q596" i="2"/>
  <c r="R596" i="2" s="1"/>
  <c r="Q597" i="2"/>
  <c r="R597" i="2" s="1"/>
  <c r="Q598" i="2"/>
  <c r="R598" i="2" s="1"/>
  <c r="Q599" i="2"/>
  <c r="R599" i="2" s="1"/>
  <c r="Q600" i="2"/>
  <c r="R600" i="2" s="1"/>
  <c r="Q601" i="2"/>
  <c r="R601" i="2" s="1"/>
  <c r="Q602" i="2"/>
  <c r="R602" i="2" s="1"/>
  <c r="Q603" i="2"/>
  <c r="R603" i="2" s="1"/>
  <c r="Q604" i="2"/>
  <c r="R604" i="2" s="1"/>
  <c r="Q605" i="2"/>
  <c r="R605" i="2" s="1"/>
  <c r="Q606" i="2"/>
  <c r="R606" i="2" s="1"/>
  <c r="Q607" i="2"/>
  <c r="R607" i="2" s="1"/>
  <c r="Q608" i="2"/>
  <c r="R608" i="2" s="1"/>
  <c r="Q609" i="2"/>
  <c r="R609" i="2" s="1"/>
  <c r="Q610" i="2"/>
  <c r="R610" i="2" s="1"/>
  <c r="Q611" i="2"/>
  <c r="R611" i="2" s="1"/>
  <c r="Q612" i="2"/>
  <c r="R612" i="2" s="1"/>
  <c r="Q613" i="2"/>
  <c r="R613" i="2" s="1"/>
  <c r="Q614" i="2"/>
  <c r="R614" i="2" s="1"/>
  <c r="Q615" i="2"/>
  <c r="R615" i="2" s="1"/>
  <c r="Q616" i="2"/>
  <c r="R616" i="2" s="1"/>
  <c r="Q617" i="2"/>
  <c r="R617" i="2" s="1"/>
  <c r="Q618" i="2"/>
  <c r="R618" i="2" s="1"/>
  <c r="Q619" i="2"/>
  <c r="R619" i="2" s="1"/>
  <c r="Q620" i="2"/>
  <c r="R620" i="2" s="1"/>
  <c r="Q621" i="2"/>
  <c r="R621" i="2" s="1"/>
  <c r="Q622" i="2"/>
  <c r="R622" i="2" s="1"/>
  <c r="Q623" i="2"/>
  <c r="R623" i="2" s="1"/>
  <c r="Q624" i="2"/>
  <c r="R624" i="2" s="1"/>
  <c r="Q625" i="2"/>
  <c r="R625" i="2" s="1"/>
  <c r="Q626" i="2"/>
  <c r="R626" i="2" s="1"/>
  <c r="Q627" i="2"/>
  <c r="R627" i="2" s="1"/>
  <c r="Q628" i="2"/>
  <c r="R628" i="2" s="1"/>
  <c r="Q629" i="2"/>
  <c r="R629" i="2" s="1"/>
  <c r="Q630" i="2"/>
  <c r="R630" i="2" s="1"/>
  <c r="Q631" i="2"/>
  <c r="R631" i="2" s="1"/>
  <c r="Q632" i="2"/>
  <c r="R632" i="2" s="1"/>
  <c r="Q633" i="2"/>
  <c r="R633" i="2" s="1"/>
  <c r="Q634" i="2"/>
  <c r="R634" i="2" s="1"/>
  <c r="Q635" i="2"/>
  <c r="R635" i="2" s="1"/>
  <c r="Q636" i="2"/>
  <c r="R636" i="2" s="1"/>
  <c r="Q637" i="2"/>
  <c r="R637" i="2" s="1"/>
  <c r="Q638" i="2"/>
  <c r="R638" i="2" s="1"/>
  <c r="Q639" i="2"/>
  <c r="R639" i="2" s="1"/>
  <c r="Q640" i="2"/>
  <c r="R640" i="2" s="1"/>
  <c r="Q641" i="2"/>
  <c r="R641" i="2" s="1"/>
  <c r="Q642" i="2"/>
  <c r="R642" i="2" s="1"/>
  <c r="Q643" i="2"/>
  <c r="R643" i="2" s="1"/>
  <c r="Q644" i="2"/>
  <c r="R644" i="2" s="1"/>
  <c r="Q645" i="2"/>
  <c r="R645" i="2" s="1"/>
  <c r="Q646" i="2"/>
  <c r="R646" i="2" s="1"/>
  <c r="Q647" i="2"/>
  <c r="R647" i="2" s="1"/>
  <c r="Q648" i="2"/>
  <c r="R648" i="2" s="1"/>
  <c r="Q649" i="2"/>
  <c r="R649" i="2" s="1"/>
  <c r="Q650" i="2"/>
  <c r="R650" i="2" s="1"/>
  <c r="Q651" i="2"/>
  <c r="R651" i="2" s="1"/>
  <c r="Q652" i="2"/>
  <c r="R652" i="2" s="1"/>
  <c r="Q653" i="2"/>
  <c r="R653" i="2" s="1"/>
  <c r="Q654" i="2"/>
  <c r="R654" i="2" s="1"/>
  <c r="Q655" i="2"/>
  <c r="R655" i="2" s="1"/>
  <c r="Q656" i="2"/>
  <c r="R656" i="2" s="1"/>
  <c r="Q657" i="2"/>
  <c r="R657" i="2" s="1"/>
  <c r="Q658" i="2"/>
  <c r="R658" i="2" s="1"/>
  <c r="Q659" i="2"/>
  <c r="R659" i="2" s="1"/>
  <c r="Q660" i="2"/>
  <c r="R660" i="2" s="1"/>
  <c r="Q661" i="2"/>
  <c r="R661" i="2" s="1"/>
  <c r="Q662" i="2"/>
  <c r="R662" i="2" s="1"/>
  <c r="Q663" i="2"/>
  <c r="R663" i="2" s="1"/>
  <c r="Q664" i="2"/>
  <c r="R664" i="2" s="1"/>
  <c r="Q665" i="2"/>
  <c r="R665" i="2" s="1"/>
  <c r="Q666" i="2"/>
  <c r="R666" i="2" s="1"/>
  <c r="Q667" i="2"/>
  <c r="R667" i="2" s="1"/>
  <c r="Q668" i="2"/>
  <c r="R668" i="2" s="1"/>
  <c r="Q669" i="2"/>
  <c r="R669" i="2" s="1"/>
  <c r="Q670" i="2"/>
  <c r="R670" i="2" s="1"/>
  <c r="Q671" i="2"/>
  <c r="R671" i="2" s="1"/>
  <c r="Q672" i="2"/>
  <c r="R672" i="2" s="1"/>
  <c r="Q673" i="2"/>
  <c r="R673" i="2" s="1"/>
  <c r="Q674" i="2"/>
  <c r="R674" i="2" s="1"/>
  <c r="Q675" i="2"/>
  <c r="R675" i="2" s="1"/>
  <c r="Q676" i="2"/>
  <c r="R676" i="2" s="1"/>
  <c r="Q677" i="2"/>
  <c r="R677" i="2" s="1"/>
  <c r="Q678" i="2"/>
  <c r="R678" i="2" s="1"/>
  <c r="Q679" i="2"/>
  <c r="R679" i="2" s="1"/>
  <c r="Q680" i="2"/>
  <c r="R680" i="2" s="1"/>
  <c r="Q681" i="2"/>
  <c r="R681" i="2" s="1"/>
  <c r="Q682" i="2"/>
  <c r="R682" i="2" s="1"/>
  <c r="Q683" i="2"/>
  <c r="R683" i="2" s="1"/>
  <c r="Q684" i="2"/>
  <c r="R684" i="2" s="1"/>
  <c r="Q685" i="2"/>
  <c r="R685" i="2" s="1"/>
  <c r="Q686" i="2"/>
  <c r="R686" i="2" s="1"/>
  <c r="Q687" i="2"/>
  <c r="R687" i="2" s="1"/>
  <c r="Q688" i="2"/>
  <c r="R688" i="2" s="1"/>
  <c r="Q689" i="2"/>
  <c r="R689" i="2" s="1"/>
  <c r="Q690" i="2"/>
  <c r="Q691" i="2"/>
  <c r="R691" i="2" s="1"/>
  <c r="Q692" i="2"/>
  <c r="R692" i="2" s="1"/>
  <c r="Q693" i="2"/>
  <c r="R693" i="2" s="1"/>
  <c r="Q694" i="2"/>
  <c r="R694" i="2" s="1"/>
  <c r="Q695" i="2"/>
  <c r="R695" i="2" s="1"/>
  <c r="Q696" i="2"/>
  <c r="R696" i="2" s="1"/>
  <c r="Q697" i="2"/>
  <c r="R697" i="2" s="1"/>
  <c r="Q698" i="2"/>
  <c r="R698" i="2" s="1"/>
  <c r="Q699" i="2"/>
  <c r="R699" i="2" s="1"/>
  <c r="Q700" i="2"/>
  <c r="R700" i="2" s="1"/>
  <c r="Q701" i="2"/>
  <c r="R701" i="2" s="1"/>
  <c r="Q702" i="2"/>
  <c r="R702" i="2" s="1"/>
  <c r="Q703" i="2"/>
  <c r="R703" i="2" s="1"/>
  <c r="Q704" i="2"/>
  <c r="R704" i="2" s="1"/>
  <c r="Q705" i="2"/>
  <c r="R705" i="2" s="1"/>
  <c r="Q706" i="2"/>
  <c r="R706" i="2" s="1"/>
  <c r="Q707" i="2"/>
  <c r="R707" i="2" s="1"/>
  <c r="Q708" i="2"/>
  <c r="R708" i="2" s="1"/>
  <c r="Q709" i="2"/>
  <c r="Q710" i="2"/>
  <c r="R710" i="2" s="1"/>
  <c r="Q711" i="2"/>
  <c r="R711" i="2" s="1"/>
  <c r="Q712" i="2"/>
  <c r="R712" i="2" s="1"/>
  <c r="Q713" i="2"/>
  <c r="R713" i="2" s="1"/>
  <c r="Q714" i="2"/>
  <c r="R714" i="2" s="1"/>
  <c r="Q715" i="2"/>
  <c r="R715" i="2" s="1"/>
  <c r="Q716" i="2"/>
  <c r="R716" i="2" s="1"/>
  <c r="Q717" i="2"/>
  <c r="R717" i="2" s="1"/>
  <c r="Q718" i="2"/>
  <c r="R718" i="2" s="1"/>
  <c r="Q719" i="2"/>
  <c r="R719" i="2" s="1"/>
  <c r="Q720" i="2"/>
  <c r="R720" i="2" s="1"/>
  <c r="Q721" i="2"/>
  <c r="R721" i="2" s="1"/>
  <c r="Q722" i="2"/>
  <c r="R722" i="2" s="1"/>
  <c r="Q723" i="2"/>
  <c r="R723" i="2" s="1"/>
  <c r="Q724" i="2"/>
  <c r="R724" i="2" s="1"/>
  <c r="Q725" i="2"/>
  <c r="R725" i="2" s="1"/>
  <c r="Q726" i="2"/>
  <c r="R726" i="2" s="1"/>
  <c r="Q727" i="2"/>
  <c r="R727" i="2" s="1"/>
  <c r="Q728" i="2"/>
  <c r="R728" i="2" s="1"/>
  <c r="Q729" i="2"/>
  <c r="R729" i="2" s="1"/>
  <c r="Q730" i="2"/>
  <c r="R730" i="2" s="1"/>
  <c r="Q731" i="2"/>
  <c r="R731" i="2" s="1"/>
  <c r="Q732" i="2"/>
  <c r="R732" i="2" s="1"/>
  <c r="Q733" i="2"/>
  <c r="R733" i="2" s="1"/>
  <c r="Q734" i="2"/>
  <c r="Q735" i="2"/>
  <c r="Q736" i="2"/>
  <c r="Q737" i="2"/>
  <c r="R737" i="2" s="1"/>
  <c r="Q738" i="2"/>
  <c r="R738" i="2" s="1"/>
  <c r="Q739" i="2"/>
  <c r="R739" i="2" s="1"/>
  <c r="Q740" i="2"/>
  <c r="R740" i="2" s="1"/>
  <c r="Q741" i="2"/>
  <c r="R741" i="2" s="1"/>
  <c r="Q742" i="2"/>
  <c r="R742" i="2" s="1"/>
  <c r="Q743" i="2"/>
  <c r="R743" i="2" s="1"/>
  <c r="Q744" i="2"/>
  <c r="R744" i="2" s="1"/>
  <c r="Q745" i="2"/>
  <c r="R745" i="2" s="1"/>
  <c r="Q746" i="2"/>
  <c r="R746" i="2" s="1"/>
  <c r="Q747" i="2"/>
  <c r="R747" i="2" s="1"/>
  <c r="Q748" i="2"/>
  <c r="R748" i="2" s="1"/>
  <c r="Q749" i="2"/>
  <c r="R749" i="2" s="1"/>
  <c r="Q750" i="2"/>
  <c r="R750" i="2" s="1"/>
  <c r="Q751" i="2"/>
  <c r="R751" i="2" s="1"/>
  <c r="Q752" i="2"/>
  <c r="R752" i="2" s="1"/>
  <c r="Q753" i="2"/>
  <c r="R753" i="2" s="1"/>
  <c r="Q754" i="2"/>
  <c r="R754" i="2" s="1"/>
  <c r="Q755" i="2"/>
  <c r="R755" i="2" s="1"/>
  <c r="Q756" i="2"/>
  <c r="R756" i="2" s="1"/>
  <c r="Q757" i="2"/>
  <c r="R757" i="2" s="1"/>
  <c r="Q758" i="2"/>
  <c r="R758" i="2" s="1"/>
  <c r="Q759" i="2"/>
  <c r="R759" i="2" s="1"/>
  <c r="Q760" i="2"/>
  <c r="R760" i="2" s="1"/>
  <c r="Q761" i="2"/>
  <c r="R761" i="2" s="1"/>
  <c r="Q762" i="2"/>
  <c r="R762" i="2" s="1"/>
  <c r="Q763" i="2"/>
  <c r="R763" i="2" s="1"/>
  <c r="Q764" i="2"/>
  <c r="R764" i="2" s="1"/>
  <c r="Q765" i="2"/>
  <c r="R765" i="2" s="1"/>
  <c r="Q766" i="2"/>
  <c r="R766" i="2" s="1"/>
  <c r="Q767" i="2"/>
  <c r="R767" i="2" s="1"/>
  <c r="Q768" i="2"/>
  <c r="R768" i="2" s="1"/>
  <c r="Q769" i="2"/>
  <c r="R769" i="2" s="1"/>
  <c r="Q770" i="2"/>
  <c r="R770" i="2" s="1"/>
  <c r="Q771" i="2"/>
  <c r="R771" i="2" s="1"/>
  <c r="Q772" i="2"/>
  <c r="R772" i="2" s="1"/>
  <c r="Q773" i="2"/>
  <c r="R773" i="2" s="1"/>
  <c r="Q774" i="2"/>
  <c r="R774" i="2" s="1"/>
  <c r="Q775" i="2"/>
  <c r="R775" i="2" s="1"/>
  <c r="Q776" i="2"/>
  <c r="R776" i="2" s="1"/>
  <c r="Q777" i="2"/>
  <c r="R777" i="2" s="1"/>
  <c r="Q778" i="2"/>
  <c r="R778" i="2" s="1"/>
  <c r="Q779" i="2"/>
  <c r="R779" i="2" s="1"/>
  <c r="Q780" i="2"/>
  <c r="R780" i="2" s="1"/>
  <c r="Q781" i="2"/>
  <c r="R781" i="2" s="1"/>
  <c r="Q782" i="2"/>
  <c r="R782" i="2" s="1"/>
  <c r="Q783" i="2"/>
  <c r="R783" i="2" s="1"/>
  <c r="Q784" i="2"/>
  <c r="R784" i="2" s="1"/>
  <c r="Q785" i="2"/>
  <c r="R785" i="2" s="1"/>
  <c r="Q786" i="2"/>
  <c r="R786" i="2" s="1"/>
  <c r="Q787" i="2"/>
  <c r="R787" i="2" s="1"/>
  <c r="Q788" i="2"/>
  <c r="R788" i="2" s="1"/>
  <c r="Q789" i="2"/>
  <c r="R789" i="2" s="1"/>
  <c r="Q790" i="2"/>
  <c r="R790" i="2" s="1"/>
  <c r="Q791" i="2"/>
  <c r="R791" i="2" s="1"/>
  <c r="Q792" i="2"/>
  <c r="R792" i="2" s="1"/>
  <c r="Q793" i="2"/>
  <c r="R793" i="2" s="1"/>
  <c r="Q794" i="2"/>
  <c r="R794" i="2" s="1"/>
  <c r="Q795" i="2"/>
  <c r="R795" i="2" s="1"/>
  <c r="Q796" i="2"/>
  <c r="R796" i="2" s="1"/>
  <c r="Q797" i="2"/>
  <c r="R797" i="2" s="1"/>
  <c r="Q798" i="2"/>
  <c r="R798" i="2" s="1"/>
  <c r="Q799" i="2"/>
  <c r="R799" i="2" s="1"/>
  <c r="Q800" i="2"/>
  <c r="R800" i="2" s="1"/>
  <c r="Q801" i="2"/>
  <c r="R801" i="2" s="1"/>
  <c r="Q802" i="2"/>
  <c r="R802" i="2" s="1"/>
  <c r="Q803" i="2"/>
  <c r="R803" i="2" s="1"/>
  <c r="Q804" i="2"/>
  <c r="R804" i="2" s="1"/>
  <c r="Q805" i="2"/>
  <c r="R805" i="2" s="1"/>
  <c r="Q806" i="2"/>
  <c r="R806" i="2" s="1"/>
  <c r="Q807" i="2"/>
  <c r="R807" i="2" s="1"/>
  <c r="Q808" i="2"/>
  <c r="R808" i="2" s="1"/>
  <c r="Q809" i="2"/>
  <c r="R809" i="2" s="1"/>
  <c r="Q810" i="2"/>
  <c r="R810" i="2" s="1"/>
  <c r="Q811" i="2"/>
  <c r="R811" i="2" s="1"/>
  <c r="Q812" i="2"/>
  <c r="R812" i="2" s="1"/>
  <c r="Q813" i="2"/>
  <c r="R813" i="2" s="1"/>
  <c r="Q814" i="2"/>
  <c r="R814" i="2" s="1"/>
  <c r="Q815" i="2"/>
  <c r="R815" i="2" s="1"/>
  <c r="Q816" i="2"/>
  <c r="R816" i="2" s="1"/>
  <c r="Q817" i="2"/>
  <c r="R817" i="2" s="1"/>
  <c r="Q818" i="2"/>
  <c r="R818" i="2" s="1"/>
  <c r="Q819" i="2"/>
  <c r="R819" i="2" s="1"/>
  <c r="Q820" i="2"/>
  <c r="R820" i="2" s="1"/>
  <c r="Q821" i="2"/>
  <c r="R821" i="2" s="1"/>
  <c r="Q822" i="2"/>
  <c r="R822" i="2" s="1"/>
  <c r="Q823" i="2"/>
  <c r="R823" i="2" s="1"/>
  <c r="Q824" i="2"/>
  <c r="R824" i="2" s="1"/>
  <c r="Q825" i="2"/>
  <c r="R825" i="2" s="1"/>
  <c r="Q826" i="2"/>
  <c r="R826" i="2" s="1"/>
  <c r="Q827" i="2"/>
  <c r="R827" i="2" s="1"/>
  <c r="Q828" i="2"/>
  <c r="R828" i="2" s="1"/>
  <c r="Q829" i="2"/>
  <c r="R829" i="2" s="1"/>
  <c r="Q830" i="2"/>
  <c r="R830" i="2" s="1"/>
  <c r="Q831" i="2"/>
  <c r="R831" i="2" s="1"/>
  <c r="Q832" i="2"/>
  <c r="R832" i="2" s="1"/>
  <c r="Q833" i="2"/>
  <c r="R833" i="2" s="1"/>
  <c r="Q834" i="2"/>
  <c r="R834" i="2" s="1"/>
  <c r="Q835" i="2"/>
  <c r="R835" i="2" s="1"/>
  <c r="Q836" i="2"/>
  <c r="R836" i="2" s="1"/>
  <c r="Q837" i="2"/>
  <c r="R837" i="2" s="1"/>
  <c r="Q838" i="2"/>
  <c r="R838" i="2" s="1"/>
  <c r="Q839" i="2"/>
  <c r="R839" i="2" s="1"/>
  <c r="Q840" i="2"/>
  <c r="R840" i="2" s="1"/>
  <c r="Q841" i="2"/>
  <c r="R841" i="2" s="1"/>
  <c r="Q842" i="2"/>
  <c r="R842" i="2" s="1"/>
  <c r="Q843" i="2"/>
  <c r="R843" i="2" s="1"/>
  <c r="Q844" i="2"/>
  <c r="R844" i="2" s="1"/>
  <c r="Q845" i="2"/>
  <c r="R845" i="2" s="1"/>
  <c r="Q846" i="2"/>
  <c r="R846" i="2" s="1"/>
  <c r="Q847" i="2"/>
  <c r="R847" i="2" s="1"/>
  <c r="Q848" i="2"/>
  <c r="R848" i="2" s="1"/>
  <c r="Q849" i="2"/>
  <c r="R849" i="2" s="1"/>
  <c r="Q850" i="2"/>
  <c r="R850" i="2" s="1"/>
  <c r="Q851" i="2"/>
  <c r="Q852" i="2"/>
  <c r="Q853" i="2"/>
  <c r="Q854" i="2"/>
  <c r="Q855" i="2"/>
  <c r="Q856" i="2"/>
  <c r="Q857" i="2"/>
  <c r="R857" i="2" s="1"/>
  <c r="Q858" i="2"/>
  <c r="R858" i="2" s="1"/>
  <c r="Q859" i="2"/>
  <c r="R859" i="2" s="1"/>
  <c r="Q860" i="2"/>
  <c r="R860" i="2" s="1"/>
  <c r="Q861" i="2"/>
  <c r="R861" i="2" s="1"/>
  <c r="Q862" i="2"/>
  <c r="R862" i="2" s="1"/>
  <c r="Q863" i="2"/>
  <c r="R863" i="2" s="1"/>
  <c r="Q864" i="2"/>
  <c r="R864" i="2" s="1"/>
  <c r="Q865" i="2"/>
  <c r="R865" i="2" s="1"/>
  <c r="Q866" i="2"/>
  <c r="R866" i="2" s="1"/>
  <c r="Q867" i="2"/>
  <c r="R867" i="2" s="1"/>
  <c r="Q868" i="2"/>
  <c r="R868" i="2" s="1"/>
  <c r="Q869" i="2"/>
  <c r="R869" i="2" s="1"/>
  <c r="Q870" i="2"/>
  <c r="R870" i="2" s="1"/>
  <c r="Q871" i="2"/>
  <c r="R871" i="2" s="1"/>
  <c r="Q872" i="2"/>
  <c r="R872" i="2" s="1"/>
  <c r="Q873" i="2"/>
  <c r="R873" i="2" s="1"/>
  <c r="Q874" i="2"/>
  <c r="R874" i="2" s="1"/>
  <c r="Q875" i="2"/>
  <c r="R875" i="2" s="1"/>
  <c r="Q876" i="2"/>
  <c r="R876" i="2" s="1"/>
  <c r="Q877" i="2"/>
  <c r="R877" i="2" s="1"/>
  <c r="Q878" i="2"/>
  <c r="R878" i="2" s="1"/>
  <c r="Q879" i="2"/>
  <c r="R879" i="2" s="1"/>
  <c r="Q880" i="2"/>
  <c r="R880" i="2" s="1"/>
  <c r="Q881" i="2"/>
  <c r="R881" i="2" s="1"/>
  <c r="Q882" i="2"/>
  <c r="R882" i="2" s="1"/>
  <c r="Q883" i="2"/>
  <c r="R883" i="2" s="1"/>
  <c r="Q884" i="2"/>
  <c r="R884" i="2" s="1"/>
  <c r="Q885" i="2"/>
  <c r="R885" i="2" s="1"/>
  <c r="Q886" i="2"/>
  <c r="R886" i="2" s="1"/>
  <c r="Q887" i="2"/>
  <c r="R887" i="2" s="1"/>
  <c r="Q888" i="2"/>
  <c r="R888" i="2" s="1"/>
  <c r="Q889" i="2"/>
  <c r="R889" i="2" s="1"/>
  <c r="Q890" i="2"/>
  <c r="R890" i="2" s="1"/>
  <c r="Q891" i="2"/>
  <c r="R891" i="2" s="1"/>
  <c r="Q892" i="2"/>
  <c r="R892" i="2" s="1"/>
  <c r="Q893" i="2"/>
  <c r="R893" i="2" s="1"/>
  <c r="Q894" i="2"/>
  <c r="R894" i="2" s="1"/>
  <c r="Q895" i="2"/>
  <c r="R895" i="2" s="1"/>
  <c r="Q896" i="2"/>
  <c r="R896" i="2" s="1"/>
  <c r="Q897" i="2"/>
  <c r="R897" i="2" s="1"/>
  <c r="Q898" i="2"/>
  <c r="R898" i="2" s="1"/>
  <c r="Q899" i="2"/>
  <c r="R899" i="2" s="1"/>
  <c r="Q900" i="2"/>
  <c r="R900" i="2" s="1"/>
  <c r="Q901" i="2"/>
  <c r="R901" i="2" s="1"/>
  <c r="Q902" i="2"/>
  <c r="R902" i="2" s="1"/>
  <c r="Q903" i="2"/>
  <c r="R903" i="2" s="1"/>
  <c r="Q904" i="2"/>
  <c r="R904" i="2" s="1"/>
  <c r="Q905" i="2"/>
  <c r="R905" i="2" s="1"/>
  <c r="Q906" i="2"/>
  <c r="R906" i="2" s="1"/>
  <c r="Q907" i="2"/>
  <c r="R907" i="2" s="1"/>
  <c r="Q908" i="2"/>
  <c r="R908" i="2" s="1"/>
  <c r="Q909" i="2"/>
  <c r="R909" i="2" s="1"/>
  <c r="Q910" i="2"/>
  <c r="R910" i="2" s="1"/>
  <c r="Q911" i="2"/>
  <c r="R911" i="2" s="1"/>
  <c r="Q912" i="2"/>
  <c r="R912" i="2" s="1"/>
  <c r="Q913" i="2"/>
  <c r="R913" i="2" s="1"/>
  <c r="Q914" i="2"/>
  <c r="R914" i="2" s="1"/>
  <c r="Q915" i="2"/>
  <c r="R915" i="2" s="1"/>
  <c r="Q916" i="2"/>
  <c r="R916" i="2" s="1"/>
  <c r="Q917" i="2"/>
  <c r="R917" i="2" s="1"/>
  <c r="Q918" i="2"/>
  <c r="R918" i="2" s="1"/>
  <c r="Q919" i="2"/>
  <c r="R919" i="2" s="1"/>
  <c r="Q920" i="2"/>
  <c r="R920" i="2" s="1"/>
  <c r="Q921" i="2"/>
  <c r="R921" i="2" s="1"/>
  <c r="Q922" i="2"/>
  <c r="R922" i="2" s="1"/>
  <c r="Q923" i="2"/>
  <c r="R923" i="2" s="1"/>
  <c r="Q924" i="2"/>
  <c r="R924" i="2" s="1"/>
  <c r="Q925" i="2"/>
  <c r="R925" i="2" s="1"/>
  <c r="Q926" i="2"/>
  <c r="R926" i="2" s="1"/>
  <c r="Q927" i="2"/>
  <c r="R927" i="2" s="1"/>
  <c r="Q928" i="2"/>
  <c r="R928" i="2" s="1"/>
  <c r="Q929" i="2"/>
  <c r="R929" i="2" s="1"/>
  <c r="Q930" i="2"/>
  <c r="R930" i="2" s="1"/>
  <c r="Q931" i="2"/>
  <c r="R931" i="2" s="1"/>
  <c r="Q932" i="2"/>
  <c r="R932" i="2" s="1"/>
  <c r="Q933" i="2"/>
  <c r="R933" i="2" s="1"/>
  <c r="Q934" i="2"/>
  <c r="R934" i="2" s="1"/>
  <c r="Q935" i="2"/>
  <c r="R935" i="2" s="1"/>
  <c r="Q936" i="2"/>
  <c r="R936" i="2" s="1"/>
  <c r="Q937" i="2"/>
  <c r="R937" i="2" s="1"/>
  <c r="Q938" i="2"/>
  <c r="R938" i="2" s="1"/>
  <c r="Q939" i="2"/>
  <c r="R939" i="2" s="1"/>
  <c r="Q940" i="2"/>
  <c r="R940" i="2" s="1"/>
  <c r="Q941" i="2"/>
  <c r="R941" i="2" s="1"/>
  <c r="Q942" i="2"/>
  <c r="R942" i="2" s="1"/>
  <c r="Q943" i="2"/>
  <c r="R943" i="2" s="1"/>
  <c r="Q944" i="2"/>
  <c r="R944" i="2" s="1"/>
  <c r="Q945" i="2"/>
  <c r="R945" i="2" s="1"/>
  <c r="Q946" i="2"/>
  <c r="R946" i="2" s="1"/>
  <c r="Q947" i="2"/>
  <c r="R947" i="2" s="1"/>
  <c r="Q948" i="2"/>
  <c r="R948" i="2" s="1"/>
  <c r="Q949" i="2"/>
  <c r="R949" i="2" s="1"/>
  <c r="Q950" i="2"/>
  <c r="R950" i="2" s="1"/>
  <c r="Q951" i="2"/>
  <c r="R951" i="2" s="1"/>
  <c r="Q952" i="2"/>
  <c r="R952" i="2" s="1"/>
  <c r="Q953" i="2"/>
  <c r="R953" i="2" s="1"/>
  <c r="Q954" i="2"/>
  <c r="R954" i="2" s="1"/>
  <c r="Q955" i="2"/>
  <c r="R955" i="2" s="1"/>
  <c r="Q956" i="2"/>
  <c r="R956" i="2" s="1"/>
  <c r="Q957" i="2"/>
  <c r="R957" i="2" s="1"/>
  <c r="Q958" i="2"/>
  <c r="R958" i="2" s="1"/>
  <c r="Q959" i="2"/>
  <c r="R959" i="2" s="1"/>
  <c r="Q960" i="2"/>
  <c r="R960" i="2" s="1"/>
  <c r="Q961" i="2"/>
  <c r="R961" i="2" s="1"/>
  <c r="Q962" i="2"/>
  <c r="R962" i="2" s="1"/>
  <c r="Q963" i="2"/>
  <c r="R963" i="2" s="1"/>
  <c r="Q964" i="2"/>
  <c r="R964" i="2" s="1"/>
  <c r="Q965" i="2"/>
  <c r="R965" i="2" s="1"/>
  <c r="Q966" i="2"/>
  <c r="R966" i="2" s="1"/>
  <c r="Q967" i="2"/>
  <c r="R967" i="2" s="1"/>
  <c r="Q968" i="2"/>
  <c r="R968" i="2" s="1"/>
  <c r="Q969" i="2"/>
  <c r="R969" i="2" s="1"/>
  <c r="Q970" i="2"/>
  <c r="R970" i="2" s="1"/>
  <c r="Q971" i="2"/>
  <c r="R971" i="2" s="1"/>
  <c r="Q972" i="2"/>
  <c r="R972" i="2" s="1"/>
  <c r="Q973" i="2"/>
  <c r="R973" i="2" s="1"/>
  <c r="Q974" i="2"/>
  <c r="R974" i="2" s="1"/>
  <c r="Q975" i="2"/>
  <c r="R975" i="2" s="1"/>
  <c r="Q976" i="2"/>
  <c r="R976" i="2" s="1"/>
  <c r="Q977" i="2"/>
  <c r="R977" i="2" s="1"/>
  <c r="Q978" i="2"/>
  <c r="R978" i="2" s="1"/>
  <c r="Q979" i="2"/>
  <c r="R979" i="2" s="1"/>
  <c r="Q980" i="2"/>
  <c r="R980" i="2" s="1"/>
  <c r="Q981" i="2"/>
  <c r="R981" i="2" s="1"/>
  <c r="Q982" i="2"/>
  <c r="R982" i="2" s="1"/>
  <c r="Q983" i="2"/>
  <c r="R983" i="2" s="1"/>
  <c r="Q984" i="2"/>
  <c r="R984" i="2" s="1"/>
  <c r="Q985" i="2"/>
  <c r="R985" i="2" s="1"/>
  <c r="Q986" i="2"/>
  <c r="R986" i="2" s="1"/>
  <c r="Q987" i="2"/>
  <c r="R987" i="2" s="1"/>
  <c r="Q988" i="2"/>
  <c r="R988" i="2" s="1"/>
  <c r="Q989" i="2"/>
  <c r="R989" i="2" s="1"/>
  <c r="Q990" i="2"/>
  <c r="R990" i="2" s="1"/>
  <c r="Q991" i="2"/>
  <c r="R991" i="2" s="1"/>
  <c r="Q992" i="2"/>
  <c r="R992" i="2" s="1"/>
  <c r="Q993" i="2"/>
  <c r="R993" i="2" s="1"/>
  <c r="Q994" i="2"/>
  <c r="R994" i="2" s="1"/>
  <c r="Q995" i="2"/>
  <c r="R995" i="2" s="1"/>
  <c r="Q996" i="2"/>
  <c r="R996" i="2" s="1"/>
  <c r="Q997" i="2"/>
  <c r="R997" i="2" s="1"/>
  <c r="Q998" i="2"/>
  <c r="R998" i="2" s="1"/>
  <c r="Q999" i="2"/>
  <c r="R999" i="2" s="1"/>
  <c r="Q1000" i="2"/>
  <c r="R1000" i="2" s="1"/>
  <c r="Q1001" i="2"/>
  <c r="R1001" i="2" s="1"/>
  <c r="Q1002" i="2"/>
  <c r="R1002" i="2" s="1"/>
  <c r="Q1003" i="2"/>
  <c r="R1003" i="2" s="1"/>
  <c r="Q1004" i="2"/>
  <c r="R1004" i="2" s="1"/>
  <c r="Q1005" i="2"/>
  <c r="R1005" i="2" s="1"/>
  <c r="Q1006" i="2"/>
  <c r="R1006" i="2" s="1"/>
  <c r="Q1007" i="2"/>
  <c r="R1007" i="2" s="1"/>
  <c r="Q1008" i="2"/>
  <c r="R1008" i="2" s="1"/>
  <c r="Q1009" i="2"/>
  <c r="R1009" i="2" s="1"/>
  <c r="Q1010" i="2"/>
  <c r="R1010" i="2" s="1"/>
  <c r="Q1011" i="2"/>
  <c r="R1011" i="2" s="1"/>
  <c r="Q1012" i="2"/>
  <c r="R1012" i="2" s="1"/>
  <c r="Q1013" i="2"/>
  <c r="R1013" i="2" s="1"/>
  <c r="Q1014" i="2"/>
  <c r="R1014" i="2" s="1"/>
  <c r="Q1015" i="2"/>
  <c r="R1015" i="2" s="1"/>
  <c r="Q1016" i="2"/>
  <c r="R1016" i="2" s="1"/>
  <c r="Q1017" i="2"/>
  <c r="R1017" i="2" s="1"/>
  <c r="Q1018" i="2"/>
  <c r="R1018" i="2" s="1"/>
  <c r="Q1019" i="2"/>
  <c r="R1019" i="2" s="1"/>
  <c r="Q1020" i="2"/>
  <c r="R1020" i="2" s="1"/>
  <c r="Q1021" i="2"/>
  <c r="R1021" i="2" s="1"/>
  <c r="Q1022" i="2"/>
  <c r="R1022" i="2" s="1"/>
  <c r="Q1023" i="2"/>
  <c r="R1023" i="2" s="1"/>
  <c r="Q1024" i="2"/>
  <c r="R1024" i="2" s="1"/>
  <c r="Q1025" i="2"/>
  <c r="R1025" i="2" s="1"/>
  <c r="Q1026" i="2"/>
  <c r="R1026" i="2" s="1"/>
  <c r="Q1027" i="2"/>
  <c r="R1027" i="2" s="1"/>
  <c r="Q1028" i="2"/>
  <c r="R1028" i="2" s="1"/>
  <c r="Q1029" i="2"/>
  <c r="R1029" i="2" s="1"/>
  <c r="Q1030" i="2"/>
  <c r="R1030" i="2" s="1"/>
  <c r="Q1031" i="2"/>
  <c r="R1031" i="2" s="1"/>
  <c r="Q1032" i="2"/>
  <c r="R1032" i="2" s="1"/>
  <c r="Q1033" i="2"/>
  <c r="R1033" i="2" s="1"/>
  <c r="Q1034" i="2"/>
  <c r="R1034" i="2" s="1"/>
  <c r="Q1035" i="2"/>
  <c r="R1035" i="2" s="1"/>
  <c r="Q1036" i="2"/>
  <c r="R1036" i="2" s="1"/>
  <c r="Q1037" i="2"/>
  <c r="R1037" i="2" s="1"/>
  <c r="Q1038" i="2"/>
  <c r="R1038" i="2" s="1"/>
  <c r="Q1039" i="2"/>
  <c r="R1039" i="2" s="1"/>
  <c r="Q1040" i="2"/>
  <c r="R1040" i="2" s="1"/>
  <c r="Q1041" i="2"/>
  <c r="R1041" i="2" s="1"/>
  <c r="Q1042" i="2"/>
  <c r="R1042" i="2" s="1"/>
  <c r="Q1043" i="2"/>
  <c r="R1043" i="2" s="1"/>
  <c r="Q1044" i="2"/>
  <c r="R1044" i="2" s="1"/>
  <c r="Q1045" i="2"/>
  <c r="R1045" i="2" s="1"/>
  <c r="Q1046" i="2"/>
  <c r="R1046" i="2" s="1"/>
  <c r="Q1047" i="2"/>
  <c r="R1047" i="2" s="1"/>
  <c r="Q1048" i="2"/>
  <c r="R1048" i="2" s="1"/>
  <c r="Q1049" i="2"/>
  <c r="R1049" i="2" s="1"/>
  <c r="Q1050" i="2"/>
  <c r="R1050" i="2" s="1"/>
  <c r="Q1051" i="2"/>
  <c r="R1051" i="2" s="1"/>
  <c r="Q1052" i="2"/>
  <c r="R1052" i="2" s="1"/>
  <c r="Q1053" i="2"/>
  <c r="R1053" i="2" s="1"/>
  <c r="Q1054" i="2"/>
  <c r="R1054" i="2" s="1"/>
  <c r="Q1055" i="2"/>
  <c r="R1055" i="2" s="1"/>
  <c r="Q1056" i="2"/>
  <c r="R1056" i="2" s="1"/>
  <c r="Q1057" i="2"/>
  <c r="R1057" i="2" s="1"/>
  <c r="Q1058" i="2"/>
  <c r="R1058" i="2" s="1"/>
  <c r="Q1059" i="2"/>
  <c r="R1059" i="2" s="1"/>
  <c r="Q1060" i="2"/>
  <c r="R1060" i="2" s="1"/>
  <c r="Q1061" i="2"/>
  <c r="R1061" i="2" s="1"/>
  <c r="Q1062" i="2"/>
  <c r="R1062" i="2" s="1"/>
  <c r="Q1063" i="2"/>
  <c r="R1063" i="2" s="1"/>
  <c r="Q1064" i="2"/>
  <c r="R1064" i="2" s="1"/>
  <c r="Q1065" i="2"/>
  <c r="R1065" i="2" s="1"/>
  <c r="Q1066" i="2"/>
  <c r="R1066" i="2" s="1"/>
  <c r="Q1067" i="2"/>
  <c r="R1067" i="2" s="1"/>
  <c r="Q1068" i="2"/>
  <c r="R1068" i="2" s="1"/>
  <c r="Q1069" i="2"/>
  <c r="R1069" i="2" s="1"/>
  <c r="Q1070" i="2"/>
  <c r="R1070" i="2" s="1"/>
  <c r="Q1071" i="2"/>
  <c r="R1071" i="2" s="1"/>
  <c r="Q1072" i="2"/>
  <c r="R1072" i="2" s="1"/>
  <c r="Q1073" i="2"/>
  <c r="R1073" i="2" s="1"/>
  <c r="Q1074" i="2"/>
  <c r="R1074" i="2" s="1"/>
  <c r="Q1075" i="2"/>
  <c r="R1075" i="2" s="1"/>
  <c r="Q1076" i="2"/>
  <c r="R1076" i="2" s="1"/>
  <c r="Q1077" i="2"/>
  <c r="R1077" i="2" s="1"/>
  <c r="Q1078" i="2"/>
  <c r="R1078" i="2" s="1"/>
  <c r="Q1079" i="2"/>
  <c r="R1079" i="2" s="1"/>
  <c r="Q1080" i="2"/>
  <c r="R1080" i="2" s="1"/>
  <c r="Q1081" i="2"/>
  <c r="R1081" i="2" s="1"/>
  <c r="Q1082" i="2"/>
  <c r="R1082" i="2" s="1"/>
  <c r="Q1083" i="2"/>
  <c r="R1083" i="2" s="1"/>
  <c r="Q1084" i="2"/>
  <c r="R1084" i="2" s="1"/>
  <c r="Q1085" i="2"/>
  <c r="R1085" i="2" s="1"/>
  <c r="Q1086" i="2"/>
  <c r="R1086" i="2" s="1"/>
  <c r="Q1087" i="2"/>
  <c r="R1087" i="2" s="1"/>
  <c r="Q1088" i="2"/>
  <c r="R1088" i="2" s="1"/>
  <c r="Q1089" i="2"/>
  <c r="R1089" i="2" s="1"/>
  <c r="Q1090" i="2"/>
  <c r="R1090" i="2" s="1"/>
  <c r="Q1091" i="2"/>
  <c r="R1091" i="2" s="1"/>
  <c r="Q1092" i="2"/>
  <c r="R1092" i="2" s="1"/>
  <c r="Q1093" i="2"/>
  <c r="R1093" i="2" s="1"/>
  <c r="Q1094" i="2"/>
  <c r="R1094" i="2" s="1"/>
  <c r="Q1095" i="2"/>
  <c r="R1095" i="2" s="1"/>
  <c r="Q1096" i="2"/>
  <c r="R1096" i="2" s="1"/>
  <c r="Q1097" i="2"/>
  <c r="Q1098" i="2"/>
  <c r="Q1099" i="2"/>
  <c r="Q1100" i="2"/>
  <c r="Q1101" i="2"/>
  <c r="Q1102" i="2"/>
  <c r="Q1103" i="2"/>
  <c r="R1103" i="2" s="1"/>
  <c r="Q1104" i="2"/>
  <c r="R1104" i="2" s="1"/>
  <c r="Q1105" i="2"/>
  <c r="R1105" i="2" s="1"/>
  <c r="Q1106" i="2"/>
  <c r="R1106" i="2" s="1"/>
  <c r="Q1107" i="2"/>
  <c r="R1107" i="2" s="1"/>
  <c r="Q1108" i="2"/>
  <c r="R1108" i="2" s="1"/>
  <c r="Q1109" i="2"/>
  <c r="R1109" i="2" s="1"/>
  <c r="Q1110" i="2"/>
  <c r="R1110" i="2" s="1"/>
  <c r="Q1111" i="2"/>
  <c r="R1111" i="2" s="1"/>
  <c r="Q1112" i="2"/>
  <c r="R1112" i="2" s="1"/>
  <c r="Q1113" i="2"/>
  <c r="R1113" i="2" s="1"/>
  <c r="Q1114" i="2"/>
  <c r="R1114" i="2" s="1"/>
  <c r="Q1115" i="2"/>
  <c r="R1115" i="2" s="1"/>
  <c r="Q1116" i="2"/>
  <c r="R1116" i="2" s="1"/>
  <c r="Q1117" i="2"/>
  <c r="R1117" i="2" s="1"/>
  <c r="Q1118" i="2"/>
  <c r="R1118" i="2" s="1"/>
  <c r="Q1119" i="2"/>
  <c r="R1119" i="2" s="1"/>
  <c r="Q1120" i="2"/>
  <c r="R1120" i="2" s="1"/>
  <c r="Q1121" i="2"/>
  <c r="R1121" i="2" s="1"/>
  <c r="Q1122" i="2"/>
  <c r="R1122" i="2" s="1"/>
  <c r="Q1123" i="2"/>
  <c r="R1123" i="2" s="1"/>
  <c r="Q1124" i="2"/>
  <c r="R1124" i="2" s="1"/>
  <c r="Q1125" i="2"/>
  <c r="R1125" i="2" s="1"/>
  <c r="Q1126" i="2"/>
  <c r="R1126" i="2" s="1"/>
  <c r="Q1127" i="2"/>
  <c r="R1127" i="2" s="1"/>
  <c r="Q1128" i="2"/>
  <c r="R1128" i="2" s="1"/>
  <c r="Q1129" i="2"/>
  <c r="R1129" i="2" s="1"/>
  <c r="Q1130" i="2"/>
  <c r="R1130" i="2" s="1"/>
  <c r="Q1131" i="2"/>
  <c r="R1131" i="2" s="1"/>
  <c r="Q1132" i="2"/>
  <c r="R1132" i="2" s="1"/>
  <c r="Q1133" i="2"/>
  <c r="R1133" i="2" s="1"/>
  <c r="Q1134" i="2"/>
  <c r="R1134" i="2" s="1"/>
  <c r="Q1135" i="2"/>
  <c r="R1135" i="2" s="1"/>
  <c r="Q1136" i="2"/>
  <c r="R1136" i="2" s="1"/>
  <c r="Q1137" i="2"/>
  <c r="R1137" i="2" s="1"/>
  <c r="Q1138" i="2"/>
  <c r="R1138" i="2" s="1"/>
  <c r="Q1139" i="2"/>
  <c r="Q1140" i="2"/>
  <c r="Q1141" i="2"/>
  <c r="Q1142" i="2"/>
  <c r="Q1143" i="2"/>
  <c r="Q1144" i="2"/>
  <c r="Q1145" i="2"/>
  <c r="R1145" i="2" s="1"/>
  <c r="Q1146" i="2"/>
  <c r="R1146" i="2" s="1"/>
  <c r="Q1147" i="2"/>
  <c r="R1147" i="2" s="1"/>
  <c r="Q1148" i="2"/>
  <c r="R1148" i="2" s="1"/>
  <c r="Q1149" i="2"/>
  <c r="R1149" i="2" s="1"/>
  <c r="Q1150" i="2"/>
  <c r="R1150" i="2" s="1"/>
  <c r="Q1151" i="2"/>
  <c r="R1151" i="2" s="1"/>
  <c r="Q1152" i="2"/>
  <c r="R1152" i="2" s="1"/>
  <c r="Q1153" i="2"/>
  <c r="R1153" i="2" s="1"/>
  <c r="Q1154" i="2"/>
  <c r="R1154" i="2" s="1"/>
  <c r="Q1155" i="2"/>
  <c r="R1155" i="2" s="1"/>
  <c r="Q1156" i="2"/>
  <c r="R1156" i="2" s="1"/>
  <c r="Q1157" i="2"/>
  <c r="R1157" i="2" s="1"/>
  <c r="Q1158" i="2"/>
  <c r="R1158" i="2" s="1"/>
  <c r="Q1159" i="2"/>
  <c r="R1159" i="2" s="1"/>
  <c r="Q1160" i="2"/>
  <c r="R1160" i="2" s="1"/>
  <c r="Q1161" i="2"/>
  <c r="R1161" i="2" s="1"/>
  <c r="Q1162" i="2"/>
  <c r="R1162" i="2" s="1"/>
  <c r="Q1163" i="2"/>
  <c r="R1163" i="2" s="1"/>
  <c r="Q1164" i="2"/>
  <c r="R1164" i="2" s="1"/>
  <c r="Q1165" i="2"/>
  <c r="R1165" i="2" s="1"/>
  <c r="Q1166" i="2"/>
  <c r="R1166" i="2" s="1"/>
  <c r="Q1167" i="2"/>
  <c r="R1167" i="2" s="1"/>
  <c r="Q1168" i="2"/>
  <c r="R1168" i="2" s="1"/>
  <c r="Q1169" i="2"/>
  <c r="R1169" i="2" s="1"/>
  <c r="Q1170" i="2"/>
  <c r="R1170" i="2" s="1"/>
  <c r="Q1171" i="2"/>
  <c r="R1171" i="2" s="1"/>
  <c r="Q1172" i="2"/>
  <c r="R1172" i="2" s="1"/>
  <c r="Q1173" i="2"/>
  <c r="R1173" i="2" s="1"/>
  <c r="Q1174" i="2"/>
  <c r="R1174" i="2" s="1"/>
  <c r="Q1175" i="2"/>
  <c r="R1175" i="2" s="1"/>
  <c r="Q1176" i="2"/>
  <c r="R1176" i="2" s="1"/>
  <c r="Q1177" i="2"/>
  <c r="R1177" i="2" s="1"/>
  <c r="Q1178" i="2"/>
  <c r="R1178" i="2" s="1"/>
  <c r="Q1179" i="2"/>
  <c r="R1179" i="2" s="1"/>
  <c r="Q1180" i="2"/>
  <c r="R1180" i="2" s="1"/>
  <c r="Q1181" i="2"/>
  <c r="R1181" i="2" s="1"/>
  <c r="Q1182" i="2"/>
  <c r="R1182" i="2" s="1"/>
  <c r="Q1183" i="2"/>
  <c r="R1183" i="2" s="1"/>
  <c r="Q1184" i="2"/>
  <c r="R1184" i="2" s="1"/>
  <c r="Q1185" i="2"/>
  <c r="R1185" i="2" s="1"/>
  <c r="Q1186" i="2"/>
  <c r="R1186" i="2" s="1"/>
  <c r="Q1187" i="2"/>
  <c r="R1187" i="2" s="1"/>
  <c r="Q1188" i="2"/>
  <c r="R1188" i="2" s="1"/>
  <c r="Q1189" i="2"/>
  <c r="R1189" i="2" s="1"/>
  <c r="Q1190" i="2"/>
  <c r="R1190" i="2" s="1"/>
  <c r="Q1191" i="2"/>
  <c r="R1191" i="2" s="1"/>
  <c r="Q1192" i="2"/>
  <c r="R1192" i="2" s="1"/>
  <c r="Q1193" i="2"/>
  <c r="R1193" i="2" s="1"/>
  <c r="Q1194" i="2"/>
  <c r="R1194" i="2" s="1"/>
  <c r="Q1195" i="2"/>
  <c r="R1195" i="2" s="1"/>
  <c r="Q1196" i="2"/>
  <c r="R1196" i="2" s="1"/>
  <c r="Q1197" i="2"/>
  <c r="R1197" i="2" s="1"/>
  <c r="Q1198" i="2"/>
  <c r="R1198" i="2" s="1"/>
  <c r="Q1199" i="2"/>
  <c r="R1199" i="2" s="1"/>
  <c r="Q1200" i="2"/>
  <c r="R1200" i="2" s="1"/>
  <c r="Q1201" i="2"/>
  <c r="R1201" i="2" s="1"/>
  <c r="Q1202" i="2"/>
  <c r="R1202" i="2" s="1"/>
  <c r="Q1203" i="2"/>
  <c r="R1203" i="2" s="1"/>
  <c r="Q1204" i="2"/>
  <c r="R1204" i="2" s="1"/>
  <c r="Q1205" i="2"/>
  <c r="R1205" i="2" s="1"/>
  <c r="Q1206" i="2"/>
  <c r="R1206" i="2" s="1"/>
  <c r="Q1207" i="2"/>
  <c r="R1207" i="2" s="1"/>
  <c r="Q1208" i="2"/>
  <c r="R1208" i="2" s="1"/>
  <c r="Q1209" i="2"/>
  <c r="R1209" i="2" s="1"/>
  <c r="Q1210" i="2"/>
  <c r="R1210" i="2" s="1"/>
  <c r="Q1211" i="2"/>
  <c r="R1211" i="2" s="1"/>
  <c r="Q1212" i="2"/>
  <c r="R1212" i="2" s="1"/>
  <c r="Q1213" i="2"/>
  <c r="R1213" i="2" s="1"/>
  <c r="Q1214" i="2"/>
  <c r="R1214" i="2" s="1"/>
  <c r="Q1215" i="2"/>
  <c r="R1215" i="2" s="1"/>
  <c r="Q1216" i="2"/>
  <c r="R1216" i="2" s="1"/>
  <c r="Q1217" i="2"/>
  <c r="R1217" i="2" s="1"/>
  <c r="Q1218" i="2"/>
  <c r="R1218" i="2" s="1"/>
  <c r="Q1219" i="2"/>
  <c r="R1219" i="2" s="1"/>
  <c r="Q1220" i="2"/>
  <c r="R1220" i="2" s="1"/>
  <c r="Q1221" i="2"/>
  <c r="R1221" i="2" s="1"/>
  <c r="Q1222" i="2"/>
  <c r="R1222" i="2" s="1"/>
  <c r="Q1223" i="2"/>
  <c r="R1223" i="2" s="1"/>
  <c r="Q1224" i="2"/>
  <c r="R1224" i="2" s="1"/>
  <c r="Q1225" i="2"/>
  <c r="R1225" i="2" s="1"/>
  <c r="Q1226" i="2"/>
  <c r="R1226" i="2" s="1"/>
  <c r="Q1227" i="2"/>
  <c r="R1227" i="2" s="1"/>
  <c r="Q1228" i="2"/>
  <c r="R1228" i="2" s="1"/>
  <c r="Q1229" i="2"/>
  <c r="R1229" i="2" s="1"/>
  <c r="Q1230" i="2"/>
  <c r="R1230" i="2" s="1"/>
  <c r="Q1231" i="2"/>
  <c r="R1231" i="2" s="1"/>
  <c r="Q1232" i="2"/>
  <c r="R1232" i="2" s="1"/>
  <c r="Q1233" i="2"/>
  <c r="R1233" i="2" s="1"/>
  <c r="Q1234" i="2"/>
  <c r="R1234" i="2" s="1"/>
  <c r="Q1235" i="2"/>
  <c r="R1235" i="2" s="1"/>
  <c r="Q1236" i="2"/>
  <c r="R1236" i="2" s="1"/>
  <c r="Q1237" i="2"/>
  <c r="R1237" i="2" s="1"/>
  <c r="Q1238" i="2"/>
  <c r="R1238" i="2" s="1"/>
  <c r="Q1239" i="2"/>
  <c r="R1239" i="2" s="1"/>
  <c r="Q1240" i="2"/>
  <c r="R1240" i="2" s="1"/>
  <c r="Q1241" i="2"/>
  <c r="R1241" i="2" s="1"/>
  <c r="Q1242" i="2"/>
  <c r="R1242" i="2" s="1"/>
  <c r="Q1243" i="2"/>
  <c r="R1243" i="2" s="1"/>
  <c r="Q1244" i="2"/>
  <c r="R1244" i="2" s="1"/>
  <c r="Q1245" i="2"/>
  <c r="R1245" i="2" s="1"/>
  <c r="Q1246" i="2"/>
  <c r="R1246" i="2" s="1"/>
  <c r="Q1247" i="2"/>
  <c r="R1247" i="2" s="1"/>
  <c r="Q1248" i="2"/>
  <c r="R1248" i="2" s="1"/>
  <c r="Q1249" i="2"/>
  <c r="R1249" i="2" s="1"/>
  <c r="Q1250" i="2"/>
  <c r="R1250" i="2" s="1"/>
  <c r="Q1251" i="2"/>
  <c r="R1251" i="2" s="1"/>
  <c r="Q1252" i="2"/>
  <c r="R1252" i="2" s="1"/>
  <c r="Q1253" i="2"/>
  <c r="R1253" i="2" s="1"/>
  <c r="Q1254" i="2"/>
  <c r="R1254" i="2" s="1"/>
  <c r="Q1255" i="2"/>
  <c r="R1255" i="2" s="1"/>
  <c r="Q1256" i="2"/>
  <c r="R1256" i="2" s="1"/>
  <c r="Q1257" i="2"/>
  <c r="R1257" i="2" s="1"/>
  <c r="Q1258" i="2"/>
  <c r="R1258" i="2" s="1"/>
  <c r="Q1259" i="2"/>
  <c r="R1259" i="2" s="1"/>
  <c r="Q1260" i="2"/>
  <c r="R1260" i="2" s="1"/>
  <c r="Q1261" i="2"/>
  <c r="R1261" i="2" s="1"/>
  <c r="Q1262" i="2"/>
  <c r="R1262" i="2" s="1"/>
  <c r="Q1263" i="2"/>
  <c r="R1263" i="2" s="1"/>
  <c r="Q1264" i="2"/>
  <c r="R1264" i="2" s="1"/>
  <c r="Q1265" i="2"/>
  <c r="R1265" i="2" s="1"/>
  <c r="Q1266" i="2"/>
  <c r="R1266" i="2" s="1"/>
  <c r="Q1267" i="2"/>
  <c r="R1267" i="2" s="1"/>
  <c r="Q1268" i="2"/>
  <c r="R1268" i="2" s="1"/>
  <c r="Q1269" i="2"/>
  <c r="R1269" i="2" s="1"/>
  <c r="Q1270" i="2"/>
  <c r="R1270" i="2" s="1"/>
  <c r="Q1271" i="2"/>
  <c r="R1271" i="2" s="1"/>
  <c r="Q1272" i="2"/>
  <c r="R1272" i="2" s="1"/>
  <c r="Q1273" i="2"/>
  <c r="R1273" i="2" s="1"/>
  <c r="Q1274" i="2"/>
  <c r="R1274" i="2" s="1"/>
  <c r="Q1275" i="2"/>
  <c r="R1275" i="2" s="1"/>
  <c r="Q1276" i="2"/>
  <c r="R1276" i="2" s="1"/>
  <c r="Q1277" i="2"/>
  <c r="R1277" i="2" s="1"/>
  <c r="Q1278" i="2"/>
  <c r="R1278" i="2" s="1"/>
  <c r="Q1279" i="2"/>
  <c r="R1279" i="2" s="1"/>
  <c r="Q1280" i="2"/>
  <c r="R1280" i="2" s="1"/>
  <c r="Q1281" i="2"/>
  <c r="R1281" i="2" s="1"/>
  <c r="Q1282" i="2"/>
  <c r="R1282" i="2" s="1"/>
  <c r="Q1283" i="2"/>
  <c r="R1283" i="2" s="1"/>
  <c r="Q1284" i="2"/>
  <c r="R1284" i="2" s="1"/>
  <c r="Q1285" i="2"/>
  <c r="R1285" i="2" s="1"/>
  <c r="Q1286" i="2"/>
  <c r="R1286" i="2" s="1"/>
  <c r="Q1287" i="2"/>
  <c r="R1287" i="2" s="1"/>
  <c r="Q1288" i="2"/>
  <c r="R1288" i="2" s="1"/>
  <c r="Q1289" i="2"/>
  <c r="R1289" i="2" s="1"/>
  <c r="Q1290" i="2"/>
  <c r="R1290" i="2" s="1"/>
  <c r="Q1291" i="2"/>
  <c r="R1291" i="2" s="1"/>
  <c r="Q1292" i="2"/>
  <c r="R1292" i="2" s="1"/>
  <c r="Q1293" i="2"/>
  <c r="R1293" i="2" s="1"/>
  <c r="Q1294" i="2"/>
  <c r="R1294" i="2" s="1"/>
  <c r="Q1295" i="2"/>
  <c r="R1295" i="2" s="1"/>
  <c r="Q1296" i="2"/>
  <c r="R1296" i="2" s="1"/>
  <c r="Q1297" i="2"/>
  <c r="R1297" i="2" s="1"/>
  <c r="Q1298" i="2"/>
  <c r="R1298" i="2" s="1"/>
  <c r="Q1299" i="2"/>
  <c r="R1299" i="2" s="1"/>
  <c r="Q1300" i="2"/>
  <c r="R1300" i="2" s="1"/>
  <c r="Q1301" i="2"/>
  <c r="R1301" i="2" s="1"/>
  <c r="Q1302" i="2"/>
  <c r="R1302" i="2" s="1"/>
  <c r="Q1303" i="2"/>
  <c r="R1303" i="2" s="1"/>
  <c r="Q1304" i="2"/>
  <c r="R1304" i="2" s="1"/>
  <c r="Q1305" i="2"/>
  <c r="R1305" i="2" s="1"/>
  <c r="Q1306" i="2"/>
  <c r="R1306" i="2" s="1"/>
  <c r="Q1307" i="2"/>
  <c r="R1307" i="2" s="1"/>
  <c r="Q1308" i="2"/>
  <c r="R1308" i="2" s="1"/>
  <c r="Q1309" i="2"/>
  <c r="R1309" i="2" s="1"/>
  <c r="Q1310" i="2"/>
  <c r="R1310" i="2" s="1"/>
  <c r="Q1311" i="2"/>
  <c r="R1311" i="2" s="1"/>
  <c r="Q1312" i="2"/>
  <c r="R1312" i="2" s="1"/>
  <c r="Q1313" i="2"/>
  <c r="R1313" i="2" s="1"/>
  <c r="Q1314" i="2"/>
  <c r="R1314" i="2" s="1"/>
  <c r="Q1315" i="2"/>
  <c r="R1315" i="2" s="1"/>
  <c r="Q1316" i="2"/>
  <c r="R1316" i="2" s="1"/>
  <c r="Q1317" i="2"/>
  <c r="R1317" i="2" s="1"/>
  <c r="Q1318" i="2"/>
  <c r="R1318" i="2" s="1"/>
  <c r="Q1319" i="2"/>
  <c r="R1319" i="2" s="1"/>
  <c r="Q1320" i="2"/>
  <c r="R1320" i="2" s="1"/>
  <c r="Q1321" i="2"/>
  <c r="R1321" i="2" s="1"/>
  <c r="Q1322" i="2"/>
  <c r="R1322" i="2" s="1"/>
  <c r="Q1323" i="2"/>
  <c r="R1323" i="2" s="1"/>
  <c r="Q1324" i="2"/>
  <c r="R1324" i="2" s="1"/>
  <c r="Q1325" i="2"/>
  <c r="R1325" i="2" s="1"/>
  <c r="Q1326" i="2"/>
  <c r="R1326" i="2" s="1"/>
  <c r="Q1327" i="2"/>
  <c r="R1327" i="2" s="1"/>
  <c r="Q1328" i="2"/>
  <c r="R1328" i="2" s="1"/>
  <c r="Q1329" i="2"/>
  <c r="R1329" i="2" s="1"/>
  <c r="Q1330" i="2"/>
  <c r="R1330" i="2" s="1"/>
  <c r="Q1331" i="2"/>
  <c r="R1331" i="2" s="1"/>
  <c r="Q1332" i="2"/>
  <c r="R1332" i="2" s="1"/>
  <c r="Q1333" i="2"/>
  <c r="R1333" i="2" s="1"/>
  <c r="Q1334" i="2"/>
  <c r="R1334" i="2" s="1"/>
  <c r="Q1335" i="2"/>
  <c r="R1335" i="2" s="1"/>
  <c r="Q1336" i="2"/>
  <c r="R1336" i="2" s="1"/>
  <c r="Q1337" i="2"/>
  <c r="R1337" i="2" s="1"/>
  <c r="Q1338" i="2"/>
  <c r="R1338" i="2" s="1"/>
  <c r="Q1339" i="2"/>
  <c r="R1339" i="2" s="1"/>
  <c r="Q1340" i="2"/>
  <c r="R1340" i="2" s="1"/>
  <c r="Q1341" i="2"/>
  <c r="R1341" i="2" s="1"/>
  <c r="Q1342" i="2"/>
  <c r="R1342" i="2" s="1"/>
  <c r="Q1343" i="2"/>
  <c r="R1343" i="2" s="1"/>
  <c r="Q1344" i="2"/>
  <c r="R1344" i="2" s="1"/>
  <c r="Q1345" i="2"/>
  <c r="R1345" i="2" s="1"/>
  <c r="Q1346" i="2"/>
  <c r="R1346" i="2" s="1"/>
  <c r="Q1347" i="2"/>
  <c r="R1347" i="2" s="1"/>
  <c r="Q1348" i="2"/>
  <c r="R1348" i="2" s="1"/>
  <c r="Q1349" i="2"/>
  <c r="R1349" i="2" s="1"/>
  <c r="Q1350" i="2"/>
  <c r="R1350" i="2" s="1"/>
  <c r="Q1351" i="2"/>
  <c r="R1351" i="2" s="1"/>
  <c r="Q1352" i="2"/>
  <c r="R1352" i="2" s="1"/>
  <c r="Q1353" i="2"/>
  <c r="R1353" i="2" s="1"/>
  <c r="Q1354" i="2"/>
  <c r="R1354" i="2" s="1"/>
  <c r="Q1355" i="2"/>
  <c r="R1355" i="2" s="1"/>
  <c r="Q1356" i="2"/>
  <c r="R1356" i="2" s="1"/>
  <c r="Q1357" i="2"/>
  <c r="R1357" i="2" s="1"/>
  <c r="Q1358" i="2"/>
  <c r="R1358" i="2" s="1"/>
  <c r="Q1359" i="2"/>
  <c r="R1359" i="2" s="1"/>
  <c r="Q1360" i="2"/>
  <c r="R1360" i="2" s="1"/>
  <c r="Q1361" i="2"/>
  <c r="R1361" i="2" s="1"/>
  <c r="Q1362" i="2"/>
  <c r="R1362" i="2" s="1"/>
  <c r="Q1363" i="2"/>
  <c r="R1363" i="2" s="1"/>
  <c r="Q1364" i="2"/>
  <c r="R1364" i="2" s="1"/>
  <c r="Q1365" i="2"/>
  <c r="R1365" i="2" s="1"/>
  <c r="Q1366" i="2"/>
  <c r="R1366" i="2" s="1"/>
  <c r="Q1367" i="2"/>
  <c r="R1367" i="2" s="1"/>
  <c r="Q1368" i="2"/>
  <c r="R1368" i="2" s="1"/>
  <c r="Q1369" i="2"/>
  <c r="R1369" i="2" s="1"/>
  <c r="Q1370" i="2"/>
  <c r="R1370" i="2" s="1"/>
  <c r="Q1371" i="2"/>
  <c r="R1371" i="2" s="1"/>
  <c r="Q1372" i="2"/>
  <c r="R1372" i="2" s="1"/>
  <c r="Q1373" i="2"/>
  <c r="R1373" i="2" s="1"/>
  <c r="Q1374" i="2"/>
  <c r="R1374" i="2" s="1"/>
  <c r="Q1375" i="2"/>
  <c r="R1375" i="2" s="1"/>
  <c r="Q1376" i="2"/>
  <c r="R1376" i="2" s="1"/>
  <c r="Q1377" i="2"/>
  <c r="R1377" i="2" s="1"/>
  <c r="Q1378" i="2"/>
  <c r="R1378" i="2" s="1"/>
  <c r="Q1379" i="2"/>
  <c r="R1379" i="2" s="1"/>
  <c r="Q1380" i="2"/>
  <c r="R1380" i="2" s="1"/>
  <c r="Q1381" i="2"/>
  <c r="R1381" i="2" s="1"/>
  <c r="Q1382" i="2"/>
  <c r="R1382" i="2" s="1"/>
  <c r="Q1383" i="2"/>
  <c r="R1383" i="2" s="1"/>
  <c r="Q1384" i="2"/>
  <c r="R1384" i="2" s="1"/>
  <c r="Q1385" i="2"/>
  <c r="R1385" i="2" s="1"/>
  <c r="Q1386" i="2"/>
  <c r="R1386" i="2" s="1"/>
  <c r="Q1387" i="2"/>
  <c r="R1387" i="2" s="1"/>
  <c r="Q1388" i="2"/>
  <c r="R1388" i="2" s="1"/>
  <c r="Q1389" i="2"/>
  <c r="R1389" i="2" s="1"/>
  <c r="Q1390" i="2"/>
  <c r="R1390" i="2" s="1"/>
  <c r="Q1391" i="2"/>
  <c r="R1391" i="2" s="1"/>
  <c r="Q1392" i="2"/>
  <c r="R1392" i="2" s="1"/>
  <c r="Q1393" i="2"/>
  <c r="R1393" i="2" s="1"/>
  <c r="Q1394" i="2"/>
  <c r="R1394" i="2" s="1"/>
  <c r="Q1395" i="2"/>
  <c r="R1395" i="2" s="1"/>
  <c r="Q1396" i="2"/>
  <c r="R1396" i="2" s="1"/>
  <c r="Q1397" i="2"/>
  <c r="R1397" i="2" s="1"/>
  <c r="Q1398" i="2"/>
  <c r="R1398" i="2" s="1"/>
  <c r="Q1399" i="2"/>
  <c r="R1399" i="2" s="1"/>
  <c r="Q1400" i="2"/>
  <c r="R1400" i="2" s="1"/>
  <c r="Q1401" i="2"/>
  <c r="R1401" i="2" s="1"/>
  <c r="Q1402" i="2"/>
  <c r="R1402" i="2" s="1"/>
  <c r="Q1403" i="2"/>
  <c r="R1403" i="2" s="1"/>
  <c r="Q1404" i="2"/>
  <c r="R1404" i="2" s="1"/>
  <c r="Q1405" i="2"/>
  <c r="R1405" i="2" s="1"/>
  <c r="Q1406" i="2"/>
  <c r="R1406" i="2" s="1"/>
  <c r="Q1407" i="2"/>
  <c r="R1407" i="2" s="1"/>
  <c r="Q1408" i="2"/>
  <c r="R1408" i="2" s="1"/>
  <c r="Q1409" i="2"/>
  <c r="R1409" i="2" s="1"/>
  <c r="Q1410" i="2"/>
  <c r="R1410" i="2" s="1"/>
  <c r="Q1411" i="2"/>
  <c r="R1411" i="2" s="1"/>
  <c r="Q1412" i="2"/>
  <c r="R1412" i="2" s="1"/>
  <c r="Q1413" i="2"/>
  <c r="R1413" i="2" s="1"/>
  <c r="Q1414" i="2"/>
  <c r="R1414" i="2" s="1"/>
  <c r="Q1415" i="2"/>
  <c r="R1415" i="2" s="1"/>
  <c r="Q1416" i="2"/>
  <c r="R1416" i="2" s="1"/>
  <c r="Q1417" i="2"/>
  <c r="R1417" i="2" s="1"/>
  <c r="Q1418" i="2"/>
  <c r="R1418" i="2" s="1"/>
  <c r="Q1419" i="2"/>
  <c r="R1419" i="2" s="1"/>
  <c r="Q1420" i="2"/>
  <c r="R1420" i="2" s="1"/>
  <c r="Q1421" i="2"/>
  <c r="R1421" i="2" s="1"/>
  <c r="Q1422" i="2"/>
  <c r="R1422" i="2" s="1"/>
  <c r="Q1423" i="2"/>
  <c r="R1423" i="2" s="1"/>
  <c r="Q1424" i="2"/>
  <c r="R1424" i="2" s="1"/>
  <c r="Q1425" i="2"/>
  <c r="R1425" i="2" s="1"/>
  <c r="Q1426" i="2"/>
  <c r="R1426" i="2" s="1"/>
  <c r="Q1427" i="2"/>
  <c r="R1427" i="2" s="1"/>
  <c r="Q1428" i="2"/>
  <c r="R1428" i="2" s="1"/>
  <c r="Q1429" i="2"/>
  <c r="R1429" i="2" s="1"/>
  <c r="Q1430" i="2"/>
  <c r="R1430" i="2" s="1"/>
  <c r="Q1431" i="2"/>
  <c r="R1431" i="2" s="1"/>
  <c r="Q1432" i="2"/>
  <c r="R1432" i="2" s="1"/>
  <c r="Q1433" i="2"/>
  <c r="R1433" i="2" s="1"/>
  <c r="Q1434" i="2"/>
  <c r="R1434" i="2" s="1"/>
  <c r="Q1435" i="2"/>
  <c r="R1435" i="2" s="1"/>
  <c r="Q1436" i="2"/>
  <c r="R1436" i="2" s="1"/>
  <c r="Q1437" i="2"/>
  <c r="R1437" i="2" s="1"/>
  <c r="Q1438" i="2"/>
  <c r="R1438" i="2" s="1"/>
  <c r="Q1439" i="2"/>
  <c r="R1439" i="2" s="1"/>
  <c r="Q1440" i="2"/>
  <c r="R1440" i="2" s="1"/>
  <c r="Q1441" i="2"/>
  <c r="R1441" i="2" s="1"/>
  <c r="Q1442" i="2"/>
  <c r="R1442" i="2" s="1"/>
  <c r="Q1443" i="2"/>
  <c r="R1443" i="2" s="1"/>
  <c r="Q1444" i="2"/>
  <c r="R1444" i="2" s="1"/>
  <c r="Q1445" i="2"/>
  <c r="R1445" i="2" s="1"/>
  <c r="Q1446" i="2"/>
  <c r="R1446" i="2" s="1"/>
  <c r="Q1447" i="2"/>
  <c r="R1447" i="2" s="1"/>
  <c r="Q1448" i="2"/>
  <c r="R1448" i="2" s="1"/>
  <c r="Q1449" i="2"/>
  <c r="R1449" i="2" s="1"/>
  <c r="Q1450" i="2"/>
  <c r="R1450" i="2" s="1"/>
  <c r="Q1451" i="2"/>
  <c r="R1451" i="2" s="1"/>
  <c r="Q1452" i="2"/>
  <c r="R1452" i="2" s="1"/>
  <c r="Q1453" i="2"/>
  <c r="R1453" i="2" s="1"/>
  <c r="Q1454" i="2"/>
  <c r="R1454" i="2" s="1"/>
  <c r="Q1455" i="2"/>
  <c r="R1455" i="2" s="1"/>
  <c r="Q1456" i="2"/>
  <c r="R1456" i="2" s="1"/>
  <c r="Q1457" i="2"/>
  <c r="R1457" i="2" s="1"/>
  <c r="Q1458" i="2"/>
  <c r="R1458" i="2" s="1"/>
  <c r="Q1459" i="2"/>
  <c r="R1459" i="2" s="1"/>
  <c r="Q1460" i="2"/>
  <c r="R1460" i="2" s="1"/>
  <c r="Q1461" i="2"/>
  <c r="R1461" i="2" s="1"/>
  <c r="Q1462" i="2"/>
  <c r="R1462" i="2" s="1"/>
  <c r="Q1463" i="2"/>
  <c r="R1463" i="2" s="1"/>
  <c r="Q1464" i="2"/>
  <c r="R1464" i="2" s="1"/>
  <c r="Q1465" i="2"/>
  <c r="R1465" i="2" s="1"/>
  <c r="Q1466" i="2"/>
  <c r="R1466" i="2" s="1"/>
  <c r="Q1467" i="2"/>
  <c r="R1467" i="2" s="1"/>
  <c r="Q1468" i="2"/>
  <c r="R1468" i="2" s="1"/>
  <c r="Q1469" i="2"/>
  <c r="R1469" i="2" s="1"/>
  <c r="Q1470" i="2"/>
  <c r="R1470" i="2" s="1"/>
  <c r="Q1471" i="2"/>
  <c r="R1471" i="2" s="1"/>
  <c r="Q1472" i="2"/>
  <c r="R1472" i="2" s="1"/>
  <c r="Q1473" i="2"/>
  <c r="R1473" i="2" s="1"/>
  <c r="Q1474" i="2"/>
  <c r="R1474" i="2" s="1"/>
  <c r="Q1475" i="2"/>
  <c r="R1475" i="2" s="1"/>
  <c r="Q1476" i="2"/>
  <c r="R1476" i="2" s="1"/>
  <c r="Q1477" i="2"/>
  <c r="R1477" i="2" s="1"/>
  <c r="Q1478" i="2"/>
  <c r="R1478" i="2" s="1"/>
  <c r="Q1479" i="2"/>
  <c r="R1479" i="2" s="1"/>
  <c r="Q1480" i="2"/>
  <c r="R1480" i="2" s="1"/>
  <c r="Q1481" i="2"/>
  <c r="R1481" i="2" s="1"/>
  <c r="Q1482" i="2"/>
  <c r="R1482" i="2" s="1"/>
  <c r="Q1483" i="2"/>
  <c r="R1483" i="2" s="1"/>
  <c r="Q1484" i="2"/>
  <c r="R1484" i="2" s="1"/>
  <c r="Q1485" i="2"/>
  <c r="R1485" i="2" s="1"/>
  <c r="Q1486" i="2"/>
  <c r="R1486" i="2" s="1"/>
  <c r="Q1487" i="2"/>
  <c r="R1487" i="2" s="1"/>
  <c r="Q1488" i="2"/>
  <c r="R1488" i="2" s="1"/>
  <c r="Q1489" i="2"/>
  <c r="R1489" i="2" s="1"/>
  <c r="Q1490" i="2"/>
  <c r="R1490" i="2" s="1"/>
  <c r="Q1491" i="2"/>
  <c r="R1491" i="2" s="1"/>
  <c r="Q1492" i="2"/>
  <c r="R1492" i="2" s="1"/>
  <c r="Q1493" i="2"/>
  <c r="R1493" i="2" s="1"/>
  <c r="Q1494" i="2"/>
  <c r="R1494" i="2" s="1"/>
  <c r="Q1495" i="2"/>
  <c r="R1495" i="2" s="1"/>
  <c r="Q1496" i="2"/>
  <c r="R1496" i="2" s="1"/>
  <c r="Q1497" i="2"/>
  <c r="R1497" i="2" s="1"/>
  <c r="Q1498" i="2"/>
  <c r="R1498" i="2" s="1"/>
  <c r="Q1499" i="2"/>
  <c r="R1499" i="2" s="1"/>
  <c r="Q1500" i="2"/>
  <c r="R1500" i="2" s="1"/>
  <c r="Q1501" i="2"/>
  <c r="R1501" i="2" s="1"/>
  <c r="Q1502" i="2"/>
  <c r="R1502" i="2" s="1"/>
  <c r="Q1503" i="2"/>
  <c r="R1503" i="2" s="1"/>
  <c r="Q1504" i="2"/>
  <c r="R1504" i="2" s="1"/>
  <c r="Q1505" i="2"/>
  <c r="R1505" i="2" s="1"/>
  <c r="Q1506" i="2"/>
  <c r="R1506" i="2" s="1"/>
  <c r="Q1507" i="2"/>
  <c r="R1507" i="2" s="1"/>
  <c r="Q1508" i="2"/>
  <c r="R1508" i="2" s="1"/>
  <c r="Q1509" i="2"/>
  <c r="R1509" i="2" s="1"/>
  <c r="Q1510" i="2"/>
  <c r="R1510" i="2" s="1"/>
  <c r="Q1511" i="2"/>
  <c r="R1511" i="2" s="1"/>
  <c r="Q1512" i="2"/>
  <c r="R1512" i="2" s="1"/>
  <c r="Q1513" i="2"/>
  <c r="R1513" i="2" s="1"/>
  <c r="Q1514" i="2"/>
  <c r="R1514" i="2" s="1"/>
  <c r="Q1515" i="2"/>
  <c r="R1515" i="2" s="1"/>
  <c r="Q1516" i="2"/>
  <c r="R1516" i="2" s="1"/>
  <c r="Q1517" i="2"/>
  <c r="R1517" i="2" s="1"/>
  <c r="Q1518" i="2"/>
  <c r="R1518" i="2" s="1"/>
  <c r="Q1519" i="2"/>
  <c r="R1519" i="2" s="1"/>
  <c r="Q1520" i="2"/>
  <c r="R1520" i="2" s="1"/>
  <c r="Q1521" i="2"/>
  <c r="R1521" i="2" s="1"/>
  <c r="Q1522" i="2"/>
  <c r="R1522" i="2" s="1"/>
  <c r="Q1523" i="2"/>
  <c r="R1523" i="2" s="1"/>
  <c r="Q1524" i="2"/>
  <c r="R1524" i="2" s="1"/>
  <c r="Q1525" i="2"/>
  <c r="R1525" i="2" s="1"/>
  <c r="Q1526" i="2"/>
  <c r="R1526" i="2" s="1"/>
  <c r="Q1527" i="2"/>
  <c r="R1527" i="2" s="1"/>
  <c r="Q1528" i="2"/>
  <c r="R1528" i="2" s="1"/>
  <c r="Q1529" i="2"/>
  <c r="R1529" i="2" s="1"/>
  <c r="Q1530" i="2"/>
  <c r="R1530" i="2" s="1"/>
  <c r="Q1531" i="2"/>
  <c r="R1531" i="2" s="1"/>
  <c r="Q1532" i="2"/>
  <c r="R1532" i="2" s="1"/>
  <c r="Q1533" i="2"/>
  <c r="R1533" i="2" s="1"/>
  <c r="Q1534" i="2"/>
  <c r="R1534" i="2" s="1"/>
  <c r="Q1535" i="2"/>
  <c r="R1535" i="2" s="1"/>
  <c r="Q1536" i="2"/>
  <c r="R1536" i="2" s="1"/>
  <c r="Q1537" i="2"/>
  <c r="R1537" i="2" s="1"/>
  <c r="Q1538" i="2"/>
  <c r="R1538" i="2" s="1"/>
  <c r="Q1539" i="2"/>
  <c r="R1539" i="2" s="1"/>
  <c r="Q1540" i="2"/>
  <c r="R1540" i="2" s="1"/>
  <c r="Q1541" i="2"/>
  <c r="R1541" i="2" s="1"/>
  <c r="Q1542" i="2"/>
  <c r="R1542" i="2" s="1"/>
  <c r="Q1543" i="2"/>
  <c r="R1543" i="2" s="1"/>
  <c r="Q1544" i="2"/>
  <c r="R1544" i="2" s="1"/>
  <c r="Q1545" i="2"/>
  <c r="R1545" i="2" s="1"/>
  <c r="Q1546" i="2"/>
  <c r="R1546" i="2" s="1"/>
  <c r="Q1547" i="2"/>
  <c r="R1547" i="2" s="1"/>
  <c r="Q1548" i="2"/>
  <c r="R1548" i="2" s="1"/>
  <c r="Q1549" i="2"/>
  <c r="R1549" i="2" s="1"/>
  <c r="Q1550" i="2"/>
  <c r="R1550" i="2" s="1"/>
  <c r="Q1551" i="2"/>
  <c r="R1551" i="2" s="1"/>
  <c r="Q1552" i="2"/>
  <c r="R1552" i="2" s="1"/>
  <c r="Q1553" i="2"/>
  <c r="R1553" i="2" s="1"/>
  <c r="Q1554" i="2"/>
  <c r="R1554" i="2" s="1"/>
  <c r="Q1555" i="2"/>
  <c r="R1555" i="2" s="1"/>
  <c r="Q1556" i="2"/>
  <c r="R1556" i="2" s="1"/>
  <c r="Q1557" i="2"/>
  <c r="R1557" i="2" s="1"/>
  <c r="Q1558" i="2"/>
  <c r="R1558" i="2" s="1"/>
  <c r="Q1559" i="2"/>
  <c r="R1559" i="2" s="1"/>
  <c r="Q1560" i="2"/>
  <c r="R1560" i="2" s="1"/>
  <c r="Q1561" i="2"/>
  <c r="R1561" i="2" s="1"/>
  <c r="Q1562" i="2"/>
  <c r="R1562" i="2" s="1"/>
  <c r="Q1563" i="2"/>
  <c r="R1563" i="2" s="1"/>
  <c r="Q1564" i="2"/>
  <c r="R1564" i="2" s="1"/>
  <c r="Q1565" i="2"/>
  <c r="R1565" i="2" s="1"/>
  <c r="Q1566" i="2"/>
  <c r="R1566" i="2" s="1"/>
  <c r="Q1567" i="2"/>
  <c r="R1567" i="2" s="1"/>
  <c r="Q1568" i="2"/>
  <c r="R1568" i="2" s="1"/>
  <c r="Q1569" i="2"/>
  <c r="R1569" i="2" s="1"/>
  <c r="Q1570" i="2"/>
  <c r="R1570" i="2" s="1"/>
  <c r="Q1571" i="2"/>
  <c r="R1571" i="2" s="1"/>
  <c r="Q1572" i="2"/>
  <c r="R1572" i="2" s="1"/>
  <c r="Q1573" i="2"/>
  <c r="R1573" i="2" s="1"/>
  <c r="Q1574" i="2"/>
  <c r="R1574" i="2" s="1"/>
  <c r="Q1575" i="2"/>
  <c r="R1575" i="2" s="1"/>
  <c r="Q1576" i="2"/>
  <c r="R1576" i="2" s="1"/>
  <c r="Q1577" i="2"/>
  <c r="R1577" i="2" s="1"/>
  <c r="Q1578" i="2"/>
  <c r="R1578" i="2" s="1"/>
  <c r="Q1579" i="2"/>
  <c r="R1579" i="2" s="1"/>
  <c r="Q1580" i="2"/>
  <c r="R1580" i="2" s="1"/>
  <c r="Q1581" i="2"/>
  <c r="R1581" i="2" s="1"/>
  <c r="Q1582" i="2"/>
  <c r="R1582" i="2" s="1"/>
  <c r="Q1583" i="2"/>
  <c r="R1583" i="2" s="1"/>
  <c r="Q1584" i="2"/>
  <c r="R1584" i="2" s="1"/>
  <c r="Q1585" i="2"/>
  <c r="R1585" i="2" s="1"/>
  <c r="Q1586" i="2"/>
  <c r="R1586" i="2" s="1"/>
  <c r="Q1587" i="2"/>
  <c r="R1587" i="2" s="1"/>
  <c r="Q1588" i="2"/>
  <c r="R1588" i="2" s="1"/>
  <c r="Q1589" i="2"/>
  <c r="R1589" i="2" s="1"/>
  <c r="Q1590" i="2"/>
  <c r="R1590" i="2" s="1"/>
  <c r="Q1591" i="2"/>
  <c r="R1591" i="2" s="1"/>
  <c r="Q1592" i="2"/>
  <c r="R1592" i="2" s="1"/>
  <c r="Q1593" i="2"/>
  <c r="R1593" i="2" s="1"/>
  <c r="Q1594" i="2"/>
  <c r="R1594" i="2" s="1"/>
  <c r="Q1595" i="2"/>
  <c r="R1595" i="2" s="1"/>
  <c r="Q1596" i="2"/>
  <c r="R1596" i="2" s="1"/>
  <c r="Q1597" i="2"/>
  <c r="R1597" i="2" s="1"/>
  <c r="Q1598" i="2"/>
  <c r="R1598" i="2" s="1"/>
  <c r="Q1599" i="2"/>
  <c r="R1599" i="2" s="1"/>
  <c r="Q1600" i="2"/>
  <c r="R1600" i="2" s="1"/>
  <c r="Q1601" i="2"/>
  <c r="R1601" i="2" s="1"/>
  <c r="Q1602" i="2"/>
  <c r="R1602" i="2" s="1"/>
  <c r="Q1603" i="2"/>
  <c r="R1603" i="2" s="1"/>
  <c r="Q1604" i="2"/>
  <c r="R1604" i="2" s="1"/>
  <c r="Q1605" i="2"/>
  <c r="R1605" i="2" s="1"/>
  <c r="Q1606" i="2"/>
  <c r="R1606" i="2" s="1"/>
  <c r="Q1607" i="2"/>
  <c r="R1607" i="2" s="1"/>
  <c r="Q1608" i="2"/>
  <c r="R1608" i="2" s="1"/>
  <c r="Q1609" i="2"/>
  <c r="R1609" i="2" s="1"/>
  <c r="Q1610" i="2"/>
  <c r="R1610" i="2" s="1"/>
  <c r="Q1611" i="2"/>
  <c r="R1611" i="2" s="1"/>
  <c r="Q1612" i="2"/>
  <c r="R1612" i="2" s="1"/>
  <c r="Q1613" i="2"/>
  <c r="R1613" i="2" s="1"/>
  <c r="Q1614" i="2"/>
  <c r="R1614" i="2" s="1"/>
  <c r="Q1615" i="2"/>
  <c r="R1615" i="2" s="1"/>
  <c r="Q1616" i="2"/>
  <c r="R1616" i="2" s="1"/>
  <c r="Q1617" i="2"/>
  <c r="R1617" i="2" s="1"/>
  <c r="Q1618" i="2"/>
  <c r="R1618" i="2" s="1"/>
  <c r="Q1619" i="2"/>
  <c r="R1619" i="2" s="1"/>
  <c r="Q1620" i="2"/>
  <c r="R1620" i="2" s="1"/>
  <c r="Q1621" i="2"/>
  <c r="R1621" i="2" s="1"/>
  <c r="Q1622" i="2"/>
  <c r="R1622" i="2" s="1"/>
  <c r="Q1623" i="2"/>
  <c r="R1623" i="2" s="1"/>
  <c r="Q1624" i="2"/>
  <c r="R1624" i="2" s="1"/>
  <c r="Q1625" i="2"/>
  <c r="R1625" i="2" s="1"/>
  <c r="Q1626" i="2"/>
  <c r="R1626" i="2" s="1"/>
  <c r="Q1627" i="2"/>
  <c r="R1627" i="2" s="1"/>
  <c r="Q1628" i="2"/>
  <c r="R1628" i="2" s="1"/>
  <c r="Q1629" i="2"/>
  <c r="R1629" i="2" s="1"/>
  <c r="Q1630" i="2"/>
  <c r="R1630" i="2" s="1"/>
  <c r="Q1631" i="2"/>
  <c r="R1631" i="2" s="1"/>
  <c r="Q1632" i="2"/>
  <c r="R1632" i="2" s="1"/>
  <c r="Q1633" i="2"/>
  <c r="R1633" i="2" s="1"/>
  <c r="Q1634" i="2"/>
  <c r="R1634" i="2" s="1"/>
  <c r="Q1635" i="2"/>
  <c r="R1635" i="2" s="1"/>
  <c r="Q1636" i="2"/>
  <c r="R1636" i="2" s="1"/>
  <c r="Q1637" i="2"/>
  <c r="R1637" i="2" s="1"/>
  <c r="Q1638" i="2"/>
  <c r="R1638" i="2" s="1"/>
  <c r="Q1639" i="2"/>
  <c r="R1639" i="2" s="1"/>
  <c r="Q1640" i="2"/>
  <c r="R1640" i="2" s="1"/>
  <c r="Q1641" i="2"/>
  <c r="R1641" i="2" s="1"/>
  <c r="Q1642" i="2"/>
  <c r="R1642" i="2" s="1"/>
  <c r="Q1643" i="2"/>
  <c r="R1643" i="2" s="1"/>
  <c r="Q1644" i="2"/>
  <c r="R1644" i="2" s="1"/>
  <c r="Q1645" i="2"/>
  <c r="R1645" i="2" s="1"/>
  <c r="Q1646" i="2"/>
  <c r="R1646" i="2" s="1"/>
  <c r="Q1647" i="2"/>
  <c r="R1647" i="2" s="1"/>
  <c r="Q1648" i="2"/>
  <c r="R1648" i="2" s="1"/>
  <c r="Q1649" i="2"/>
  <c r="R1649" i="2" s="1"/>
  <c r="Q1650" i="2"/>
  <c r="R1650" i="2" s="1"/>
  <c r="Q1651" i="2"/>
  <c r="R1651" i="2" s="1"/>
  <c r="Q1652" i="2"/>
  <c r="R1652" i="2" s="1"/>
  <c r="Q1653" i="2"/>
  <c r="R1653" i="2" s="1"/>
  <c r="Q1654" i="2"/>
  <c r="R1654" i="2" s="1"/>
  <c r="Q1655" i="2"/>
  <c r="R1655" i="2" s="1"/>
  <c r="Q1656" i="2"/>
  <c r="R1656" i="2" s="1"/>
  <c r="Q1657" i="2"/>
  <c r="R1657" i="2" s="1"/>
  <c r="Q1658" i="2"/>
  <c r="R1658" i="2" s="1"/>
  <c r="Q1659" i="2"/>
  <c r="R1659" i="2" s="1"/>
  <c r="Q1660" i="2"/>
  <c r="R1660" i="2" s="1"/>
  <c r="Q1661" i="2"/>
  <c r="R1661" i="2" s="1"/>
  <c r="Q1662" i="2"/>
  <c r="R1662" i="2" s="1"/>
  <c r="Q1663" i="2"/>
  <c r="R1663" i="2" s="1"/>
  <c r="Q1664" i="2"/>
  <c r="R1664" i="2" s="1"/>
  <c r="Q1665" i="2"/>
  <c r="R1665" i="2" s="1"/>
  <c r="Q1666" i="2"/>
  <c r="R1666" i="2" s="1"/>
  <c r="Q1667" i="2"/>
  <c r="R1667" i="2" s="1"/>
  <c r="Q1668" i="2"/>
  <c r="R1668" i="2" s="1"/>
  <c r="Q1669" i="2"/>
  <c r="R1669" i="2" s="1"/>
  <c r="Q1670" i="2"/>
  <c r="R1670" i="2" s="1"/>
  <c r="Q1671" i="2"/>
  <c r="R1671" i="2" s="1"/>
  <c r="Q1672" i="2"/>
  <c r="R1672" i="2" s="1"/>
  <c r="Q1673" i="2"/>
  <c r="R1673" i="2" s="1"/>
  <c r="Q1674" i="2"/>
  <c r="R1674" i="2" s="1"/>
  <c r="Q1675" i="2"/>
  <c r="R1675" i="2" s="1"/>
  <c r="Q1676" i="2"/>
  <c r="R1676" i="2" s="1"/>
  <c r="Q1677" i="2"/>
  <c r="R1677" i="2" s="1"/>
  <c r="Q1678" i="2"/>
  <c r="R1678" i="2" s="1"/>
  <c r="Q1679" i="2"/>
  <c r="R1679" i="2" s="1"/>
  <c r="Q1680" i="2"/>
  <c r="R1680" i="2" s="1"/>
  <c r="Q1681" i="2"/>
  <c r="R1681" i="2" s="1"/>
  <c r="Q1682" i="2"/>
  <c r="R1682" i="2" s="1"/>
  <c r="Q1683" i="2"/>
  <c r="R1683" i="2" s="1"/>
  <c r="Q1684" i="2"/>
  <c r="R1684" i="2" s="1"/>
  <c r="Q1685" i="2"/>
  <c r="R1685" i="2" s="1"/>
  <c r="Q1686" i="2"/>
  <c r="R1686" i="2" s="1"/>
  <c r="Q1687" i="2"/>
  <c r="R1687" i="2" s="1"/>
  <c r="Q1688" i="2"/>
  <c r="R1688" i="2" s="1"/>
  <c r="Q1689" i="2"/>
  <c r="R1689" i="2" s="1"/>
  <c r="Q1690" i="2"/>
  <c r="R1690" i="2" s="1"/>
  <c r="Q1691" i="2"/>
  <c r="R1691" i="2" s="1"/>
  <c r="Q1692" i="2"/>
  <c r="R1692" i="2" s="1"/>
  <c r="Q1693" i="2"/>
  <c r="R1693" i="2" s="1"/>
  <c r="Q1694" i="2"/>
  <c r="R1694" i="2" s="1"/>
  <c r="Q1695" i="2"/>
  <c r="R1695" i="2" s="1"/>
  <c r="Q1696" i="2"/>
  <c r="R1696" i="2" s="1"/>
  <c r="Q1697" i="2"/>
  <c r="R1697" i="2" s="1"/>
  <c r="Q1698" i="2"/>
  <c r="R1698" i="2" s="1"/>
  <c r="Q1699" i="2"/>
  <c r="R1699" i="2" s="1"/>
  <c r="Q1700" i="2"/>
  <c r="R1700" i="2" s="1"/>
  <c r="Q1701" i="2"/>
  <c r="R1701" i="2" s="1"/>
  <c r="Q1702" i="2"/>
  <c r="R1702" i="2" s="1"/>
  <c r="Q1703" i="2"/>
  <c r="R1703" i="2" s="1"/>
  <c r="Q1704" i="2"/>
  <c r="R1704" i="2" s="1"/>
  <c r="Q1705" i="2"/>
  <c r="R1705" i="2" s="1"/>
  <c r="Q1706" i="2"/>
  <c r="R1706" i="2" s="1"/>
  <c r="Q1707" i="2"/>
  <c r="R1707" i="2" s="1"/>
  <c r="Q1708" i="2"/>
  <c r="R1708" i="2" s="1"/>
  <c r="Q1709" i="2"/>
  <c r="R1709" i="2" s="1"/>
  <c r="Q1710" i="2"/>
  <c r="R1710" i="2" s="1"/>
  <c r="Q1711" i="2"/>
  <c r="R1711" i="2" s="1"/>
  <c r="Q1712" i="2"/>
  <c r="R1712" i="2" s="1"/>
  <c r="Q1713" i="2"/>
  <c r="R1713" i="2" s="1"/>
  <c r="Q1714" i="2"/>
  <c r="R1714" i="2" s="1"/>
  <c r="Q1715" i="2"/>
  <c r="R1715" i="2" s="1"/>
  <c r="Q1716" i="2"/>
  <c r="R1716" i="2" s="1"/>
  <c r="Q1717" i="2"/>
  <c r="R1717" i="2" s="1"/>
  <c r="Q1718" i="2"/>
  <c r="R1718" i="2" s="1"/>
  <c r="Q1719" i="2"/>
  <c r="R1719" i="2" s="1"/>
  <c r="Q1720" i="2"/>
  <c r="R1720" i="2" s="1"/>
  <c r="Q1721" i="2"/>
  <c r="R1721" i="2" s="1"/>
  <c r="Q1722" i="2"/>
  <c r="R1722" i="2" s="1"/>
  <c r="Q1723" i="2"/>
  <c r="R1723" i="2" s="1"/>
  <c r="Q1724" i="2"/>
  <c r="R1724" i="2" s="1"/>
  <c r="Q1725" i="2"/>
  <c r="R1725" i="2" s="1"/>
  <c r="Q1726" i="2"/>
  <c r="R1726" i="2" s="1"/>
  <c r="F2" i="6" l="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G347" i="6" s="1"/>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M2" i="6"/>
  <c r="F85" i="22"/>
  <c r="L85" i="22" s="1"/>
  <c r="O2" i="6"/>
  <c r="S2" i="25" s="1" a="1"/>
  <c r="O3" i="6"/>
  <c r="S3" i="25" s="1" a="1"/>
  <c r="O4" i="6"/>
  <c r="S4" i="25" s="1" a="1"/>
  <c r="O5" i="6"/>
  <c r="S5" i="25" s="1" a="1"/>
  <c r="O6" i="6"/>
  <c r="S6" i="25" s="1" a="1"/>
  <c r="O7" i="6"/>
  <c r="S7" i="25" s="1" a="1"/>
  <c r="O8" i="6"/>
  <c r="S8" i="25" s="1" a="1"/>
  <c r="O9" i="6"/>
  <c r="S9" i="25" s="1" a="1"/>
  <c r="O10" i="6"/>
  <c r="S10" i="25" s="1" a="1"/>
  <c r="O11" i="6"/>
  <c r="S11" i="25" s="1" a="1"/>
  <c r="O12" i="6"/>
  <c r="S12" i="25" s="1" a="1"/>
  <c r="O13" i="6"/>
  <c r="S13" i="25" s="1" a="1"/>
  <c r="O14" i="6"/>
  <c r="S14" i="25" s="1" a="1"/>
  <c r="O15" i="6"/>
  <c r="S15" i="25" s="1" a="1"/>
  <c r="O16" i="6"/>
  <c r="S16" i="25" s="1" a="1"/>
  <c r="O17" i="6"/>
  <c r="S17" i="25" s="1" a="1"/>
  <c r="O18" i="6"/>
  <c r="S18" i="25" s="1" a="1"/>
  <c r="O19" i="6"/>
  <c r="S19" i="25" s="1" a="1"/>
  <c r="O20" i="6"/>
  <c r="S20" i="25" s="1" a="1"/>
  <c r="O21" i="6"/>
  <c r="S21" i="25" s="1" a="1"/>
  <c r="O22" i="6"/>
  <c r="S22" i="25" s="1" a="1"/>
  <c r="O23" i="6"/>
  <c r="S23" i="25" s="1" a="1"/>
  <c r="O24" i="6"/>
  <c r="S24" i="25" s="1" a="1"/>
  <c r="O25" i="6"/>
  <c r="S25" i="25" s="1" a="1"/>
  <c r="O26" i="6"/>
  <c r="S26" i="25" s="1" a="1"/>
  <c r="O27" i="6"/>
  <c r="S27" i="25" s="1" a="1"/>
  <c r="O28" i="6"/>
  <c r="S28" i="25" s="1" a="1"/>
  <c r="O29" i="6"/>
  <c r="S29" i="25" s="1" a="1"/>
  <c r="O30" i="6"/>
  <c r="S30" i="25" s="1" a="1"/>
  <c r="O31" i="6"/>
  <c r="S31" i="25" s="1" a="1"/>
  <c r="O32" i="6"/>
  <c r="S32" i="25" s="1" a="1"/>
  <c r="O33" i="6"/>
  <c r="S33" i="25" s="1" a="1"/>
  <c r="O34" i="6"/>
  <c r="S34" i="25" s="1" a="1"/>
  <c r="O35" i="6"/>
  <c r="S35" i="25" s="1" a="1"/>
  <c r="O36" i="6"/>
  <c r="S36" i="25" s="1" a="1"/>
  <c r="O37" i="6"/>
  <c r="S37" i="25" s="1" a="1"/>
  <c r="O38" i="6"/>
  <c r="S38" i="25" s="1" a="1"/>
  <c r="O39" i="6"/>
  <c r="S39" i="25" s="1" a="1"/>
  <c r="O40" i="6"/>
  <c r="S40" i="25" s="1" a="1"/>
  <c r="O41" i="6"/>
  <c r="S41" i="25" s="1" a="1"/>
  <c r="O42" i="6"/>
  <c r="S42" i="25" s="1" a="1"/>
  <c r="O43" i="6"/>
  <c r="S43" i="25" s="1" a="1"/>
  <c r="O44" i="6"/>
  <c r="S44" i="25" s="1" a="1"/>
  <c r="O45" i="6"/>
  <c r="S45" i="25" s="1" a="1"/>
  <c r="O46" i="6"/>
  <c r="S46" i="25" s="1" a="1"/>
  <c r="O47" i="6"/>
  <c r="S47" i="25" s="1" a="1"/>
  <c r="O48" i="6"/>
  <c r="S48" i="25" s="1" a="1"/>
  <c r="O49" i="6"/>
  <c r="S49" i="25" s="1" a="1"/>
  <c r="O50" i="6"/>
  <c r="S50" i="25" s="1" a="1"/>
  <c r="O51" i="6"/>
  <c r="S51" i="25" s="1" a="1"/>
  <c r="O52" i="6"/>
  <c r="S52" i="25" s="1" a="1"/>
  <c r="O53" i="6"/>
  <c r="S53" i="25" s="1" a="1"/>
  <c r="O54" i="6"/>
  <c r="S54" i="25" s="1" a="1"/>
  <c r="O55" i="6"/>
  <c r="S55" i="25" s="1" a="1"/>
  <c r="O56" i="6"/>
  <c r="S56" i="25" s="1" a="1"/>
  <c r="O57" i="6"/>
  <c r="S57" i="25" s="1" a="1"/>
  <c r="O58" i="6"/>
  <c r="S58" i="25" s="1" a="1"/>
  <c r="O59" i="6"/>
  <c r="S59" i="25" s="1" a="1"/>
  <c r="O60" i="6"/>
  <c r="S60" i="25" s="1" a="1"/>
  <c r="O61" i="6"/>
  <c r="S61" i="25" s="1" a="1"/>
  <c r="O62" i="6"/>
  <c r="S62" i="25" s="1" a="1"/>
  <c r="O63" i="6"/>
  <c r="S63" i="25" s="1" a="1"/>
  <c r="O64" i="6"/>
  <c r="S64" i="25" s="1" a="1"/>
  <c r="O65" i="6"/>
  <c r="S65" i="25" s="1" a="1"/>
  <c r="O66" i="6"/>
  <c r="S66" i="25" s="1" a="1"/>
  <c r="O67" i="6"/>
  <c r="S67" i="25" s="1" a="1"/>
  <c r="O68" i="6"/>
  <c r="S68" i="25" s="1" a="1"/>
  <c r="O69" i="6"/>
  <c r="S69" i="25" s="1" a="1"/>
  <c r="O70" i="6"/>
  <c r="S70" i="25" s="1" a="1"/>
  <c r="O71" i="6"/>
  <c r="S71" i="25" s="1" a="1"/>
  <c r="O72" i="6"/>
  <c r="S72" i="25" s="1" a="1"/>
  <c r="O73" i="6"/>
  <c r="S73" i="25" s="1" a="1"/>
  <c r="O74" i="6"/>
  <c r="S74" i="25" s="1" a="1"/>
  <c r="O75" i="6"/>
  <c r="S75" i="25" s="1" a="1"/>
  <c r="O76" i="6"/>
  <c r="S76" i="25" s="1" a="1"/>
  <c r="O77" i="6"/>
  <c r="S77" i="25" s="1" a="1"/>
  <c r="O78" i="6"/>
  <c r="S78" i="25" s="1" a="1"/>
  <c r="O79" i="6"/>
  <c r="S79" i="25" s="1" a="1"/>
  <c r="O80" i="6"/>
  <c r="S80" i="25" s="1" a="1"/>
  <c r="O81" i="6"/>
  <c r="S81" i="25" s="1" a="1"/>
  <c r="O82" i="6"/>
  <c r="S82" i="25" s="1" a="1"/>
  <c r="O83" i="6"/>
  <c r="S83" i="25" s="1" a="1"/>
  <c r="O84" i="6"/>
  <c r="S84" i="25" s="1" a="1"/>
  <c r="O85" i="6"/>
  <c r="S85" i="25" s="1" a="1"/>
  <c r="O86" i="6"/>
  <c r="S86" i="25" s="1" a="1"/>
  <c r="O87" i="6"/>
  <c r="S87" i="25" s="1" a="1"/>
  <c r="O88" i="6"/>
  <c r="S88" i="25" s="1" a="1"/>
  <c r="O89" i="6"/>
  <c r="S89" i="25" s="1" a="1"/>
  <c r="O90" i="6"/>
  <c r="S90" i="25" s="1" a="1"/>
  <c r="O91" i="6"/>
  <c r="S91" i="25" s="1" a="1"/>
  <c r="O92" i="6"/>
  <c r="S92" i="25" s="1" a="1"/>
  <c r="O93" i="6"/>
  <c r="S93" i="25" s="1" a="1"/>
  <c r="O94" i="6"/>
  <c r="S94" i="25" s="1" a="1"/>
  <c r="O95" i="6"/>
  <c r="S95" i="25" s="1" a="1"/>
  <c r="O96" i="6"/>
  <c r="S96" i="25" s="1" a="1"/>
  <c r="O97" i="6"/>
  <c r="S97" i="25" s="1" a="1"/>
  <c r="O98" i="6"/>
  <c r="S98" i="25" s="1" a="1"/>
  <c r="O99" i="6"/>
  <c r="S99" i="25" s="1" a="1"/>
  <c r="O100" i="6"/>
  <c r="S100" i="25" s="1" a="1"/>
  <c r="O101" i="6"/>
  <c r="S101" i="25" s="1" a="1"/>
  <c r="O102" i="6"/>
  <c r="S102" i="25" s="1" a="1"/>
  <c r="O103" i="6"/>
  <c r="S103" i="25" s="1" a="1"/>
  <c r="O104" i="6"/>
  <c r="S104" i="25" s="1" a="1"/>
  <c r="O105" i="6"/>
  <c r="S105" i="25" s="1" a="1"/>
  <c r="O106" i="6"/>
  <c r="S106" i="25" s="1" a="1"/>
  <c r="O107" i="6"/>
  <c r="S107" i="25" s="1" a="1"/>
  <c r="O108" i="6"/>
  <c r="S108" i="25" s="1" a="1"/>
  <c r="O109" i="6"/>
  <c r="S109" i="25" s="1" a="1"/>
  <c r="O110" i="6"/>
  <c r="S110" i="25" s="1" a="1"/>
  <c r="O111" i="6"/>
  <c r="S111" i="25" s="1" a="1"/>
  <c r="O112" i="6"/>
  <c r="S112" i="25" s="1" a="1"/>
  <c r="O113" i="6"/>
  <c r="S113" i="25" s="1" a="1"/>
  <c r="O114" i="6"/>
  <c r="S114" i="25" s="1" a="1"/>
  <c r="O115" i="6"/>
  <c r="S115" i="25" s="1" a="1"/>
  <c r="O116" i="6"/>
  <c r="S116" i="25" s="1" a="1"/>
  <c r="O117" i="6"/>
  <c r="S117" i="25" s="1" a="1"/>
  <c r="O118" i="6"/>
  <c r="S118" i="25" s="1" a="1"/>
  <c r="O119" i="6"/>
  <c r="S119" i="25" s="1" a="1"/>
  <c r="O120" i="6"/>
  <c r="S120" i="25" s="1" a="1"/>
  <c r="O121" i="6"/>
  <c r="S121" i="25" s="1" a="1"/>
  <c r="O122" i="6"/>
  <c r="S122" i="25" s="1" a="1"/>
  <c r="O123" i="6"/>
  <c r="S123" i="25" s="1" a="1"/>
  <c r="O124" i="6"/>
  <c r="S124" i="25" s="1" a="1"/>
  <c r="O125" i="6"/>
  <c r="S125" i="25" s="1" a="1"/>
  <c r="O126" i="6"/>
  <c r="S126" i="25" s="1" a="1"/>
  <c r="O127" i="6"/>
  <c r="S127" i="25" s="1" a="1"/>
  <c r="O128" i="6"/>
  <c r="S128" i="25" s="1" a="1"/>
  <c r="O129" i="6"/>
  <c r="S129" i="25" s="1" a="1"/>
  <c r="O130" i="6"/>
  <c r="S130" i="25" s="1" a="1"/>
  <c r="O131" i="6"/>
  <c r="S131" i="25" s="1" a="1"/>
  <c r="O132" i="6"/>
  <c r="S132" i="25" s="1" a="1"/>
  <c r="O133" i="6"/>
  <c r="S133" i="25" s="1" a="1"/>
  <c r="O134" i="6"/>
  <c r="S134" i="25" s="1" a="1"/>
  <c r="O135" i="6"/>
  <c r="S135" i="25" s="1" a="1"/>
  <c r="O136" i="6"/>
  <c r="S136" i="25" s="1" a="1"/>
  <c r="O137" i="6"/>
  <c r="S137" i="25" s="1" a="1"/>
  <c r="O138" i="6"/>
  <c r="S138" i="25" s="1" a="1"/>
  <c r="O139" i="6"/>
  <c r="S139" i="25" s="1" a="1"/>
  <c r="O140" i="6"/>
  <c r="S140" i="25" s="1" a="1"/>
  <c r="O141" i="6"/>
  <c r="S141" i="25" s="1" a="1"/>
  <c r="O142" i="6"/>
  <c r="S142" i="25" s="1" a="1"/>
  <c r="O143" i="6"/>
  <c r="S143" i="25" s="1" a="1"/>
  <c r="O144" i="6"/>
  <c r="S144" i="25" s="1" a="1"/>
  <c r="O145" i="6"/>
  <c r="S145" i="25" s="1" a="1"/>
  <c r="O146" i="6"/>
  <c r="S146" i="25" s="1" a="1"/>
  <c r="O147" i="6"/>
  <c r="S147" i="25" s="1" a="1"/>
  <c r="O148" i="6"/>
  <c r="S148" i="25" s="1" a="1"/>
  <c r="O149" i="6"/>
  <c r="S149" i="25" s="1" a="1"/>
  <c r="O150" i="6"/>
  <c r="S150" i="25" s="1" a="1"/>
  <c r="O151" i="6"/>
  <c r="S151" i="25" s="1" a="1"/>
  <c r="O152" i="6"/>
  <c r="S152" i="25" s="1" a="1"/>
  <c r="O153" i="6"/>
  <c r="S153" i="25" s="1" a="1"/>
  <c r="O154" i="6"/>
  <c r="S154" i="25" s="1" a="1"/>
  <c r="O155" i="6"/>
  <c r="S155" i="25" s="1" a="1"/>
  <c r="O156" i="6"/>
  <c r="S156" i="25" s="1" a="1"/>
  <c r="O157" i="6"/>
  <c r="S157" i="25" s="1" a="1"/>
  <c r="O158" i="6"/>
  <c r="S158" i="25" s="1" a="1"/>
  <c r="O159" i="6"/>
  <c r="S159" i="25" s="1" a="1"/>
  <c r="O160" i="6"/>
  <c r="S160" i="25" s="1" a="1"/>
  <c r="O161" i="6"/>
  <c r="S161" i="25" s="1" a="1"/>
  <c r="O162" i="6"/>
  <c r="S162" i="25" s="1" a="1"/>
  <c r="O163" i="6"/>
  <c r="S163" i="25" s="1" a="1"/>
  <c r="O164" i="6"/>
  <c r="S164" i="25" s="1" a="1"/>
  <c r="O165" i="6"/>
  <c r="S165" i="25" s="1" a="1"/>
  <c r="O166" i="6"/>
  <c r="S166" i="25" s="1" a="1"/>
  <c r="O167" i="6"/>
  <c r="S167" i="25" s="1" a="1"/>
  <c r="O168" i="6"/>
  <c r="S168" i="25" s="1" a="1"/>
  <c r="O169" i="6"/>
  <c r="S169" i="25" s="1" a="1"/>
  <c r="O170" i="6"/>
  <c r="S170" i="25" s="1" a="1"/>
  <c r="O171" i="6"/>
  <c r="S171" i="25" s="1" a="1"/>
  <c r="O172" i="6"/>
  <c r="S172" i="25" s="1" a="1"/>
  <c r="O173" i="6"/>
  <c r="S173" i="25" s="1" a="1"/>
  <c r="O174" i="6"/>
  <c r="S174" i="25" s="1" a="1"/>
  <c r="O175" i="6"/>
  <c r="S175" i="25" s="1" a="1"/>
  <c r="O176" i="6"/>
  <c r="S176" i="25" s="1" a="1"/>
  <c r="O177" i="6"/>
  <c r="S177" i="25" s="1" a="1"/>
  <c r="O178" i="6"/>
  <c r="S178" i="25" s="1" a="1"/>
  <c r="O179" i="6"/>
  <c r="S179" i="25" s="1" a="1"/>
  <c r="O180" i="6"/>
  <c r="S180" i="25" s="1" a="1"/>
  <c r="O181" i="6"/>
  <c r="S181" i="25" s="1" a="1"/>
  <c r="O182" i="6"/>
  <c r="S182" i="25" s="1" a="1"/>
  <c r="O183" i="6"/>
  <c r="S183" i="25" s="1" a="1"/>
  <c r="O184" i="6"/>
  <c r="S184" i="25" s="1" a="1"/>
  <c r="O185" i="6"/>
  <c r="S185" i="25" s="1" a="1"/>
  <c r="O186" i="6"/>
  <c r="S186" i="25" s="1" a="1"/>
  <c r="O187" i="6"/>
  <c r="S187" i="25" s="1" a="1"/>
  <c r="O188" i="6"/>
  <c r="S188" i="25" s="1" a="1"/>
  <c r="O189" i="6"/>
  <c r="S189" i="25" s="1" a="1"/>
  <c r="O190" i="6"/>
  <c r="S190" i="25" s="1" a="1"/>
  <c r="O191" i="6"/>
  <c r="S191" i="25" s="1" a="1"/>
  <c r="O192" i="6"/>
  <c r="S192" i="25" s="1" a="1"/>
  <c r="O193" i="6"/>
  <c r="S193" i="25" s="1" a="1"/>
  <c r="O194" i="6"/>
  <c r="S194" i="25" s="1" a="1"/>
  <c r="O195" i="6"/>
  <c r="S195" i="25" s="1" a="1"/>
  <c r="O196" i="6"/>
  <c r="S196" i="25" s="1" a="1"/>
  <c r="O197" i="6"/>
  <c r="S197" i="25" s="1" a="1"/>
  <c r="O198" i="6"/>
  <c r="S198" i="25" s="1" a="1"/>
  <c r="O199" i="6"/>
  <c r="S199" i="25" s="1" a="1"/>
  <c r="O200" i="6"/>
  <c r="S200" i="25" s="1" a="1"/>
  <c r="O201" i="6"/>
  <c r="S201" i="25" s="1" a="1"/>
  <c r="O202" i="6"/>
  <c r="S202" i="25" s="1" a="1"/>
  <c r="O203" i="6"/>
  <c r="S203" i="25" s="1" a="1"/>
  <c r="O204" i="6"/>
  <c r="S204" i="25" s="1" a="1"/>
  <c r="O205" i="6"/>
  <c r="S205" i="25" s="1" a="1"/>
  <c r="O206" i="6"/>
  <c r="S206" i="25" s="1" a="1"/>
  <c r="O207" i="6"/>
  <c r="S207" i="25" s="1" a="1"/>
  <c r="O208" i="6"/>
  <c r="S208" i="25" s="1" a="1"/>
  <c r="O209" i="6"/>
  <c r="S209" i="25" s="1" a="1"/>
  <c r="O210" i="6"/>
  <c r="S210" i="25" s="1" a="1"/>
  <c r="O211" i="6"/>
  <c r="S211" i="25" s="1" a="1"/>
  <c r="O212" i="6"/>
  <c r="S212" i="25" s="1" a="1"/>
  <c r="O213" i="6"/>
  <c r="S213" i="25" s="1" a="1"/>
  <c r="O214" i="6"/>
  <c r="S214" i="25" s="1" a="1"/>
  <c r="O215" i="6"/>
  <c r="S215" i="25" s="1" a="1"/>
  <c r="O216" i="6"/>
  <c r="S216" i="25" s="1" a="1"/>
  <c r="O217" i="6"/>
  <c r="S217" i="25" s="1" a="1"/>
  <c r="O218" i="6"/>
  <c r="S218" i="25" s="1" a="1"/>
  <c r="O219" i="6"/>
  <c r="S219" i="25" s="1" a="1"/>
  <c r="O220" i="6"/>
  <c r="S220" i="25" s="1" a="1"/>
  <c r="O221" i="6"/>
  <c r="S221" i="25" s="1" a="1"/>
  <c r="O222" i="6"/>
  <c r="S222" i="25" s="1" a="1"/>
  <c r="O223" i="6"/>
  <c r="S223" i="25" s="1" a="1"/>
  <c r="O224" i="6"/>
  <c r="S224" i="25" s="1" a="1"/>
  <c r="O225" i="6"/>
  <c r="S225" i="25" s="1" a="1"/>
  <c r="O226" i="6"/>
  <c r="S226" i="25" s="1" a="1"/>
  <c r="O227" i="6"/>
  <c r="S227" i="25" s="1" a="1"/>
  <c r="O228" i="6"/>
  <c r="S228" i="25" s="1" a="1"/>
  <c r="O229" i="6"/>
  <c r="S229" i="25" s="1" a="1"/>
  <c r="O230" i="6"/>
  <c r="S230" i="25" s="1" a="1"/>
  <c r="O231" i="6"/>
  <c r="S231" i="25" s="1" a="1"/>
  <c r="O232" i="6"/>
  <c r="S232" i="25" s="1" a="1"/>
  <c r="O233" i="6"/>
  <c r="S233" i="25" s="1" a="1"/>
  <c r="O234" i="6"/>
  <c r="S234" i="25" s="1" a="1"/>
  <c r="O235" i="6"/>
  <c r="S235" i="25" s="1" a="1"/>
  <c r="O236" i="6"/>
  <c r="S236" i="25" s="1" a="1"/>
  <c r="O237" i="6"/>
  <c r="S237" i="25" s="1" a="1"/>
  <c r="O238" i="6"/>
  <c r="S238" i="25" s="1" a="1"/>
  <c r="O239" i="6"/>
  <c r="S239" i="25" s="1" a="1"/>
  <c r="O240" i="6"/>
  <c r="S240" i="25" s="1" a="1"/>
  <c r="O241" i="6"/>
  <c r="S241" i="25" s="1" a="1"/>
  <c r="O242" i="6"/>
  <c r="S242" i="25" s="1" a="1"/>
  <c r="O243" i="6"/>
  <c r="S243" i="25" s="1" a="1"/>
  <c r="O244" i="6"/>
  <c r="S244" i="25" s="1" a="1"/>
  <c r="O245" i="6"/>
  <c r="S245" i="25" s="1" a="1"/>
  <c r="O246" i="6"/>
  <c r="S246" i="25" s="1" a="1"/>
  <c r="O247" i="6"/>
  <c r="S247" i="25" s="1" a="1"/>
  <c r="O248" i="6"/>
  <c r="S248" i="25" s="1" a="1"/>
  <c r="O249" i="6"/>
  <c r="S249" i="25" s="1" a="1"/>
  <c r="O250" i="6"/>
  <c r="S250" i="25" s="1" a="1"/>
  <c r="O251" i="6"/>
  <c r="S251" i="25" s="1" a="1"/>
  <c r="O252" i="6"/>
  <c r="S252" i="25" s="1" a="1"/>
  <c r="O253" i="6"/>
  <c r="S253" i="25" s="1" a="1"/>
  <c r="O254" i="6"/>
  <c r="S254" i="25" s="1" a="1"/>
  <c r="O255" i="6"/>
  <c r="S255" i="25" s="1" a="1"/>
  <c r="O256" i="6"/>
  <c r="S256" i="25" s="1" a="1"/>
  <c r="O257" i="6"/>
  <c r="S257" i="25" s="1" a="1"/>
  <c r="O258" i="6"/>
  <c r="S258" i="25" s="1" a="1"/>
  <c r="O259" i="6"/>
  <c r="S259" i="25" s="1" a="1"/>
  <c r="O260" i="6"/>
  <c r="S260" i="25" s="1" a="1"/>
  <c r="O261" i="6"/>
  <c r="S261" i="25" s="1" a="1"/>
  <c r="O262" i="6"/>
  <c r="S262" i="25" s="1" a="1"/>
  <c r="O263" i="6"/>
  <c r="S263" i="25" s="1" a="1"/>
  <c r="O264" i="6"/>
  <c r="S264" i="25" s="1" a="1"/>
  <c r="O265" i="6"/>
  <c r="S265" i="25" s="1" a="1"/>
  <c r="O266" i="6"/>
  <c r="S266" i="25" s="1" a="1"/>
  <c r="O267" i="6"/>
  <c r="S267" i="25" s="1" a="1"/>
  <c r="O268" i="6"/>
  <c r="S268" i="25" s="1" a="1"/>
  <c r="O269" i="6"/>
  <c r="S269" i="25" s="1" a="1"/>
  <c r="O270" i="6"/>
  <c r="S270" i="25" s="1" a="1"/>
  <c r="O271" i="6"/>
  <c r="S271" i="25" s="1" a="1"/>
  <c r="O272" i="6"/>
  <c r="S272" i="25" s="1" a="1"/>
  <c r="O273" i="6"/>
  <c r="S273" i="25" s="1" a="1"/>
  <c r="O274" i="6"/>
  <c r="S274" i="25" s="1" a="1"/>
  <c r="O275" i="6"/>
  <c r="S275" i="25" s="1" a="1"/>
  <c r="O276" i="6"/>
  <c r="S276" i="25" s="1" a="1"/>
  <c r="O277" i="6"/>
  <c r="S277" i="25" s="1" a="1"/>
  <c r="O278" i="6"/>
  <c r="S278" i="25" s="1" a="1"/>
  <c r="O279" i="6"/>
  <c r="S279" i="25" s="1" a="1"/>
  <c r="O280" i="6"/>
  <c r="S280" i="25" s="1" a="1"/>
  <c r="O281" i="6"/>
  <c r="S281" i="25" s="1" a="1"/>
  <c r="O282" i="6"/>
  <c r="S282" i="25" s="1" a="1"/>
  <c r="O283" i="6"/>
  <c r="S283" i="25" s="1" a="1"/>
  <c r="O284" i="6"/>
  <c r="S284" i="25" s="1" a="1"/>
  <c r="O285" i="6"/>
  <c r="S285" i="25" s="1" a="1"/>
  <c r="O286" i="6"/>
  <c r="S286" i="25" s="1" a="1"/>
  <c r="O287" i="6"/>
  <c r="S287" i="25" s="1" a="1"/>
  <c r="O288" i="6"/>
  <c r="S288" i="25" s="1" a="1"/>
  <c r="O289" i="6"/>
  <c r="S289" i="25" s="1" a="1"/>
  <c r="O290" i="6"/>
  <c r="S290" i="25" s="1" a="1"/>
  <c r="O291" i="6"/>
  <c r="S291" i="25" s="1" a="1"/>
  <c r="O292" i="6"/>
  <c r="S292" i="25" s="1" a="1"/>
  <c r="O293" i="6"/>
  <c r="S293" i="25" s="1" a="1"/>
  <c r="O294" i="6"/>
  <c r="S294" i="25" s="1" a="1"/>
  <c r="O295" i="6"/>
  <c r="S295" i="25" s="1" a="1"/>
  <c r="O296" i="6"/>
  <c r="S296" i="25" s="1" a="1"/>
  <c r="O297" i="6"/>
  <c r="S297" i="25" s="1" a="1"/>
  <c r="O298" i="6"/>
  <c r="S298" i="25" s="1" a="1"/>
  <c r="O299" i="6"/>
  <c r="S299" i="25" s="1" a="1"/>
  <c r="O300" i="6"/>
  <c r="S300" i="25" s="1" a="1"/>
  <c r="O301" i="6"/>
  <c r="S301" i="25" s="1" a="1"/>
  <c r="O302" i="6"/>
  <c r="S302" i="25" s="1" a="1"/>
  <c r="O303" i="6"/>
  <c r="S303" i="25" s="1" a="1"/>
  <c r="O304" i="6"/>
  <c r="S304" i="25" s="1" a="1"/>
  <c r="O305" i="6"/>
  <c r="S305" i="25" s="1" a="1"/>
  <c r="O306" i="6"/>
  <c r="S306" i="25" s="1" a="1"/>
  <c r="O307" i="6"/>
  <c r="S307" i="25" s="1" a="1"/>
  <c r="O308" i="6"/>
  <c r="S308" i="25" s="1" a="1"/>
  <c r="O309" i="6"/>
  <c r="S309" i="25" s="1" a="1"/>
  <c r="O310" i="6"/>
  <c r="S310" i="25" s="1" a="1"/>
  <c r="O311" i="6"/>
  <c r="S311" i="25" s="1" a="1"/>
  <c r="O312" i="6"/>
  <c r="S312" i="25" s="1" a="1"/>
  <c r="O313" i="6"/>
  <c r="S313" i="25" s="1" a="1"/>
  <c r="O314" i="6"/>
  <c r="S314" i="25" s="1" a="1"/>
  <c r="O315" i="6"/>
  <c r="S315" i="25" s="1" a="1"/>
  <c r="O316" i="6"/>
  <c r="S316" i="25" s="1" a="1"/>
  <c r="O317" i="6"/>
  <c r="S317" i="25" s="1" a="1"/>
  <c r="O318" i="6"/>
  <c r="S318" i="25" s="1" a="1"/>
  <c r="O319" i="6"/>
  <c r="S319" i="25" s="1" a="1"/>
  <c r="O320" i="6"/>
  <c r="S320" i="25" s="1" a="1"/>
  <c r="O321" i="6"/>
  <c r="S321" i="25" s="1" a="1"/>
  <c r="O322" i="6"/>
  <c r="S322" i="25" s="1" a="1"/>
  <c r="O323" i="6"/>
  <c r="S323" i="25" s="1" a="1"/>
  <c r="O324" i="6"/>
  <c r="S324" i="25" s="1" a="1"/>
  <c r="O325" i="6"/>
  <c r="S325" i="25" s="1" a="1"/>
  <c r="O326" i="6"/>
  <c r="S326" i="25" s="1" a="1"/>
  <c r="O327" i="6"/>
  <c r="S327" i="25" s="1" a="1"/>
  <c r="O328" i="6"/>
  <c r="S328" i="25" s="1" a="1"/>
  <c r="O329" i="6"/>
  <c r="S329" i="25" s="1" a="1"/>
  <c r="O330" i="6"/>
  <c r="S330" i="25" s="1" a="1"/>
  <c r="O331" i="6"/>
  <c r="S331" i="25" s="1" a="1"/>
  <c r="O332" i="6"/>
  <c r="S332" i="25" s="1" a="1"/>
  <c r="O333" i="6"/>
  <c r="S333" i="25" s="1" a="1"/>
  <c r="O334" i="6"/>
  <c r="S334" i="25" s="1" a="1"/>
  <c r="O335" i="6"/>
  <c r="S335" i="25" s="1" a="1"/>
  <c r="O336" i="6"/>
  <c r="S336" i="25" s="1" a="1"/>
  <c r="O337" i="6"/>
  <c r="S337" i="25" s="1" a="1"/>
  <c r="O338" i="6"/>
  <c r="S338" i="25" s="1" a="1"/>
  <c r="O339" i="6"/>
  <c r="S339" i="25" s="1" a="1"/>
  <c r="O340" i="6"/>
  <c r="S340" i="25" s="1" a="1"/>
  <c r="O341" i="6"/>
  <c r="S341" i="25" s="1" a="1"/>
  <c r="O342" i="6"/>
  <c r="S342" i="25" s="1" a="1"/>
  <c r="O343" i="6"/>
  <c r="S343" i="25" s="1" a="1"/>
  <c r="O344" i="6"/>
  <c r="S344" i="25" s="1" a="1"/>
  <c r="O345" i="6"/>
  <c r="S345" i="25" s="1" a="1"/>
  <c r="O346" i="6"/>
  <c r="S346" i="25" s="1" a="1"/>
  <c r="O347" i="6"/>
  <c r="S347" i="25" s="1" a="1"/>
  <c r="O348" i="6"/>
  <c r="S348" i="25" s="1" a="1"/>
  <c r="O349" i="6"/>
  <c r="S349" i="25" s="1" a="1"/>
  <c r="O350" i="6"/>
  <c r="S350" i="25" s="1" a="1"/>
  <c r="O351" i="6"/>
  <c r="S351" i="25" s="1" a="1"/>
  <c r="O352" i="6"/>
  <c r="S352" i="25" s="1" a="1"/>
  <c r="O353" i="6"/>
  <c r="S353" i="25" s="1" a="1"/>
  <c r="O354" i="6"/>
  <c r="S354" i="25" s="1" a="1"/>
  <c r="O355" i="6"/>
  <c r="S355" i="25" s="1" a="1"/>
  <c r="O356" i="6"/>
  <c r="S356" i="25" s="1" a="1"/>
  <c r="O357" i="6"/>
  <c r="S357" i="25" s="1" a="1"/>
  <c r="O358" i="6"/>
  <c r="S358" i="25" s="1" a="1"/>
  <c r="O359" i="6"/>
  <c r="S359" i="25" s="1" a="1"/>
  <c r="O360" i="6"/>
  <c r="S360" i="25" s="1" a="1"/>
  <c r="O361" i="6"/>
  <c r="S361" i="25" s="1" a="1"/>
  <c r="O362" i="6"/>
  <c r="S362" i="25" s="1" a="1"/>
  <c r="O363" i="6"/>
  <c r="S363" i="25" s="1" a="1"/>
  <c r="O364" i="6"/>
  <c r="S364" i="25" s="1" a="1"/>
  <c r="O365" i="6"/>
  <c r="S365" i="25" s="1" a="1"/>
  <c r="O366" i="6"/>
  <c r="S366" i="25" s="1" a="1"/>
  <c r="O367" i="6"/>
  <c r="S367" i="25" s="1" a="1"/>
  <c r="O368" i="6"/>
  <c r="S368" i="25" s="1" a="1"/>
  <c r="O369" i="6"/>
  <c r="S369" i="25" s="1" a="1"/>
  <c r="O370" i="6"/>
  <c r="S370" i="25" s="1" a="1"/>
  <c r="O371" i="6"/>
  <c r="S371" i="25" s="1" a="1"/>
  <c r="O372" i="6"/>
  <c r="S372" i="25" s="1" a="1"/>
  <c r="O373" i="6"/>
  <c r="S373" i="25" s="1" a="1"/>
  <c r="O374" i="6"/>
  <c r="S374" i="25" s="1" a="1"/>
  <c r="O375" i="6"/>
  <c r="S375" i="25" s="1" a="1"/>
  <c r="O376" i="6"/>
  <c r="S376" i="25" s="1" a="1"/>
  <c r="O377" i="6"/>
  <c r="S377" i="25" s="1" a="1"/>
  <c r="O378" i="6"/>
  <c r="S378" i="25" s="1" a="1"/>
  <c r="O379" i="6"/>
  <c r="S379" i="25" s="1" a="1"/>
  <c r="O380" i="6"/>
  <c r="S380" i="25" s="1" a="1"/>
  <c r="O381" i="6"/>
  <c r="S381" i="25" s="1" a="1"/>
  <c r="O382" i="6"/>
  <c r="S382" i="25" s="1" a="1"/>
  <c r="N2" i="6"/>
  <c r="R2" i="25" s="1" a="1"/>
  <c r="N3" i="6"/>
  <c r="R3" i="25" s="1" a="1"/>
  <c r="N4" i="6"/>
  <c r="R4" i="25" s="1" a="1"/>
  <c r="N5" i="6"/>
  <c r="R5" i="25" s="1" a="1"/>
  <c r="N6" i="6"/>
  <c r="R6" i="25" s="1" a="1"/>
  <c r="N7" i="6"/>
  <c r="R7" i="25" s="1" a="1"/>
  <c r="N8" i="6"/>
  <c r="R8" i="25" s="1" a="1"/>
  <c r="N9" i="6"/>
  <c r="R9" i="25" s="1" a="1"/>
  <c r="N10" i="6"/>
  <c r="R10" i="25" s="1" a="1"/>
  <c r="N11" i="6"/>
  <c r="R11" i="25" s="1" a="1"/>
  <c r="N12" i="6"/>
  <c r="R12" i="25" s="1" a="1"/>
  <c r="N13" i="6"/>
  <c r="R13" i="25" s="1" a="1"/>
  <c r="N14" i="6"/>
  <c r="R14" i="25" s="1" a="1"/>
  <c r="N15" i="6"/>
  <c r="R15" i="25" s="1" a="1"/>
  <c r="N16" i="6"/>
  <c r="R16" i="25" s="1" a="1"/>
  <c r="N17" i="6"/>
  <c r="R17" i="25" s="1" a="1"/>
  <c r="N18" i="6"/>
  <c r="R18" i="25" s="1" a="1"/>
  <c r="N19" i="6"/>
  <c r="R19" i="25" s="1" a="1"/>
  <c r="N20" i="6"/>
  <c r="R20" i="25" s="1" a="1"/>
  <c r="N21" i="6"/>
  <c r="R21" i="25" s="1" a="1"/>
  <c r="N22" i="6"/>
  <c r="R22" i="25" s="1" a="1"/>
  <c r="N23" i="6"/>
  <c r="R23" i="25" s="1" a="1"/>
  <c r="N24" i="6"/>
  <c r="R24" i="25" s="1" a="1"/>
  <c r="N25" i="6"/>
  <c r="R25" i="25" s="1" a="1"/>
  <c r="N26" i="6"/>
  <c r="R26" i="25" s="1" a="1"/>
  <c r="N27" i="6"/>
  <c r="R27" i="25" s="1" a="1"/>
  <c r="N28" i="6"/>
  <c r="R28" i="25" s="1" a="1"/>
  <c r="N29" i="6"/>
  <c r="R29" i="25" s="1" a="1"/>
  <c r="N30" i="6"/>
  <c r="R30" i="25" s="1" a="1"/>
  <c r="N31" i="6"/>
  <c r="R31" i="25" s="1" a="1"/>
  <c r="N32" i="6"/>
  <c r="R32" i="25" s="1" a="1"/>
  <c r="N33" i="6"/>
  <c r="R33" i="25" s="1" a="1"/>
  <c r="N34" i="6"/>
  <c r="R34" i="25" s="1" a="1"/>
  <c r="N35" i="6"/>
  <c r="R35" i="25" s="1" a="1"/>
  <c r="N36" i="6"/>
  <c r="R36" i="25" s="1" a="1"/>
  <c r="N37" i="6"/>
  <c r="R37" i="25" s="1" a="1"/>
  <c r="N38" i="6"/>
  <c r="R38" i="25" s="1" a="1"/>
  <c r="N39" i="6"/>
  <c r="R39" i="25" s="1" a="1"/>
  <c r="N40" i="6"/>
  <c r="R40" i="25" s="1" a="1"/>
  <c r="N41" i="6"/>
  <c r="R41" i="25" s="1" a="1"/>
  <c r="N42" i="6"/>
  <c r="R42" i="25" s="1" a="1"/>
  <c r="N43" i="6"/>
  <c r="R43" i="25" s="1" a="1"/>
  <c r="N44" i="6"/>
  <c r="R44" i="25" s="1" a="1"/>
  <c r="N45" i="6"/>
  <c r="R45" i="25" s="1" a="1"/>
  <c r="N46" i="6"/>
  <c r="R46" i="25" s="1" a="1"/>
  <c r="N47" i="6"/>
  <c r="R47" i="25" s="1" a="1"/>
  <c r="N48" i="6"/>
  <c r="R48" i="25" s="1" a="1"/>
  <c r="N49" i="6"/>
  <c r="R49" i="25" s="1" a="1"/>
  <c r="N50" i="6"/>
  <c r="R50" i="25" s="1" a="1"/>
  <c r="N51" i="6"/>
  <c r="R51" i="25" s="1" a="1"/>
  <c r="N52" i="6"/>
  <c r="R52" i="25" s="1" a="1"/>
  <c r="N53" i="6"/>
  <c r="R53" i="25" s="1" a="1"/>
  <c r="N54" i="6"/>
  <c r="R54" i="25" s="1" a="1"/>
  <c r="N55" i="6"/>
  <c r="R55" i="25" s="1" a="1"/>
  <c r="N56" i="6"/>
  <c r="R56" i="25" s="1" a="1"/>
  <c r="N57" i="6"/>
  <c r="R57" i="25" s="1" a="1"/>
  <c r="N58" i="6"/>
  <c r="R58" i="25" s="1" a="1"/>
  <c r="N59" i="6"/>
  <c r="R59" i="25" s="1" a="1"/>
  <c r="N60" i="6"/>
  <c r="R60" i="25" s="1" a="1"/>
  <c r="N61" i="6"/>
  <c r="R61" i="25" s="1" a="1"/>
  <c r="N62" i="6"/>
  <c r="R62" i="25" s="1" a="1"/>
  <c r="N63" i="6"/>
  <c r="R63" i="25" s="1" a="1"/>
  <c r="N64" i="6"/>
  <c r="R64" i="25" s="1" a="1"/>
  <c r="N65" i="6"/>
  <c r="R65" i="25" s="1" a="1"/>
  <c r="N66" i="6"/>
  <c r="R66" i="25" s="1" a="1"/>
  <c r="N67" i="6"/>
  <c r="R67" i="25" s="1" a="1"/>
  <c r="N68" i="6"/>
  <c r="R68" i="25" s="1" a="1"/>
  <c r="N69" i="6"/>
  <c r="R69" i="25" s="1" a="1"/>
  <c r="N70" i="6"/>
  <c r="R70" i="25" s="1" a="1"/>
  <c r="N71" i="6"/>
  <c r="R71" i="25" s="1" a="1"/>
  <c r="N72" i="6"/>
  <c r="R72" i="25" s="1" a="1"/>
  <c r="N73" i="6"/>
  <c r="R73" i="25" s="1" a="1"/>
  <c r="N74" i="6"/>
  <c r="R74" i="25" s="1" a="1"/>
  <c r="N75" i="6"/>
  <c r="R75" i="25" s="1" a="1"/>
  <c r="N76" i="6"/>
  <c r="R76" i="25" s="1" a="1"/>
  <c r="N77" i="6"/>
  <c r="R77" i="25" s="1" a="1"/>
  <c r="N78" i="6"/>
  <c r="R78" i="25" s="1" a="1"/>
  <c r="N79" i="6"/>
  <c r="R79" i="25" s="1" a="1"/>
  <c r="N80" i="6"/>
  <c r="R80" i="25" s="1" a="1"/>
  <c r="N81" i="6"/>
  <c r="R81" i="25" s="1" a="1"/>
  <c r="N82" i="6"/>
  <c r="R82" i="25" s="1" a="1"/>
  <c r="N83" i="6"/>
  <c r="R83" i="25" s="1" a="1"/>
  <c r="N84" i="6"/>
  <c r="R84" i="25" s="1" a="1"/>
  <c r="N85" i="6"/>
  <c r="R85" i="25" s="1" a="1"/>
  <c r="N86" i="6"/>
  <c r="R86" i="25" s="1" a="1"/>
  <c r="N87" i="6"/>
  <c r="R87" i="25" s="1" a="1"/>
  <c r="N88" i="6"/>
  <c r="R88" i="25" s="1" a="1"/>
  <c r="N89" i="6"/>
  <c r="R89" i="25" s="1" a="1"/>
  <c r="N90" i="6"/>
  <c r="R90" i="25" s="1" a="1"/>
  <c r="N91" i="6"/>
  <c r="R91" i="25" s="1" a="1"/>
  <c r="N92" i="6"/>
  <c r="R92" i="25" s="1" a="1"/>
  <c r="N93" i="6"/>
  <c r="R93" i="25" s="1" a="1"/>
  <c r="N94" i="6"/>
  <c r="R94" i="25" s="1" a="1"/>
  <c r="N95" i="6"/>
  <c r="R95" i="25" s="1" a="1"/>
  <c r="N96" i="6"/>
  <c r="R96" i="25" s="1" a="1"/>
  <c r="N97" i="6"/>
  <c r="R97" i="25" s="1" a="1"/>
  <c r="N98" i="6"/>
  <c r="R98" i="25" s="1" a="1"/>
  <c r="N99" i="6"/>
  <c r="R99" i="25" s="1" a="1"/>
  <c r="N100" i="6"/>
  <c r="R100" i="25" s="1" a="1"/>
  <c r="N101" i="6"/>
  <c r="R101" i="25" s="1" a="1"/>
  <c r="N102" i="6"/>
  <c r="R102" i="25" s="1" a="1"/>
  <c r="N103" i="6"/>
  <c r="R103" i="25" s="1" a="1"/>
  <c r="N104" i="6"/>
  <c r="R104" i="25" s="1" a="1"/>
  <c r="N105" i="6"/>
  <c r="R105" i="25" s="1" a="1"/>
  <c r="N106" i="6"/>
  <c r="R106" i="25" s="1" a="1"/>
  <c r="N107" i="6"/>
  <c r="R107" i="25" s="1" a="1"/>
  <c r="N108" i="6"/>
  <c r="R108" i="25" s="1" a="1"/>
  <c r="N109" i="6"/>
  <c r="R109" i="25" s="1" a="1"/>
  <c r="N110" i="6"/>
  <c r="R110" i="25" s="1" a="1"/>
  <c r="N111" i="6"/>
  <c r="R111" i="25" s="1" a="1"/>
  <c r="N112" i="6"/>
  <c r="R112" i="25" s="1" a="1"/>
  <c r="N113" i="6"/>
  <c r="R113" i="25" s="1" a="1"/>
  <c r="N114" i="6"/>
  <c r="R114" i="25" s="1" a="1"/>
  <c r="N115" i="6"/>
  <c r="R115" i="25" s="1" a="1"/>
  <c r="N116" i="6"/>
  <c r="R116" i="25" s="1" a="1"/>
  <c r="N117" i="6"/>
  <c r="R117" i="25" s="1" a="1"/>
  <c r="N118" i="6"/>
  <c r="R118" i="25" s="1" a="1"/>
  <c r="N119" i="6"/>
  <c r="R119" i="25" s="1" a="1"/>
  <c r="N120" i="6"/>
  <c r="R120" i="25" s="1" a="1"/>
  <c r="N121" i="6"/>
  <c r="R121" i="25" s="1" a="1"/>
  <c r="N122" i="6"/>
  <c r="R122" i="25" s="1" a="1"/>
  <c r="N123" i="6"/>
  <c r="R123" i="25" s="1" a="1"/>
  <c r="N124" i="6"/>
  <c r="R124" i="25" s="1" a="1"/>
  <c r="N125" i="6"/>
  <c r="R125" i="25" s="1" a="1"/>
  <c r="N126" i="6"/>
  <c r="R126" i="25" s="1" a="1"/>
  <c r="N127" i="6"/>
  <c r="R127" i="25" s="1" a="1"/>
  <c r="N128" i="6"/>
  <c r="R128" i="25" s="1" a="1"/>
  <c r="N129" i="6"/>
  <c r="R129" i="25" s="1" a="1"/>
  <c r="N130" i="6"/>
  <c r="R130" i="25" s="1" a="1"/>
  <c r="N131" i="6"/>
  <c r="R131" i="25" s="1" a="1"/>
  <c r="N132" i="6"/>
  <c r="R132" i="25" s="1" a="1"/>
  <c r="N133" i="6"/>
  <c r="R133" i="25" s="1" a="1"/>
  <c r="N134" i="6"/>
  <c r="R134" i="25" s="1" a="1"/>
  <c r="N135" i="6"/>
  <c r="R135" i="25" s="1" a="1"/>
  <c r="N136" i="6"/>
  <c r="R136" i="25" s="1" a="1"/>
  <c r="N137" i="6"/>
  <c r="R137" i="25" s="1" a="1"/>
  <c r="N138" i="6"/>
  <c r="R138" i="25" s="1" a="1"/>
  <c r="N139" i="6"/>
  <c r="R139" i="25" s="1" a="1"/>
  <c r="N140" i="6"/>
  <c r="R140" i="25" s="1" a="1"/>
  <c r="N141" i="6"/>
  <c r="R141" i="25" s="1" a="1"/>
  <c r="N142" i="6"/>
  <c r="R142" i="25" s="1" a="1"/>
  <c r="N143" i="6"/>
  <c r="R143" i="25" s="1" a="1"/>
  <c r="N144" i="6"/>
  <c r="R144" i="25" s="1" a="1"/>
  <c r="N145" i="6"/>
  <c r="R145" i="25" s="1" a="1"/>
  <c r="N146" i="6"/>
  <c r="R146" i="25" s="1" a="1"/>
  <c r="N147" i="6"/>
  <c r="R147" i="25" s="1" a="1"/>
  <c r="N148" i="6"/>
  <c r="R148" i="25" s="1" a="1"/>
  <c r="N149" i="6"/>
  <c r="R149" i="25" s="1" a="1"/>
  <c r="N150" i="6"/>
  <c r="R150" i="25" s="1" a="1"/>
  <c r="N151" i="6"/>
  <c r="R151" i="25" s="1" a="1"/>
  <c r="N152" i="6"/>
  <c r="R152" i="25" s="1" a="1"/>
  <c r="N153" i="6"/>
  <c r="R153" i="25" s="1" a="1"/>
  <c r="N154" i="6"/>
  <c r="R154" i="25" s="1" a="1"/>
  <c r="N155" i="6"/>
  <c r="R155" i="25" s="1" a="1"/>
  <c r="N156" i="6"/>
  <c r="R156" i="25" s="1" a="1"/>
  <c r="N157" i="6"/>
  <c r="R157" i="25" s="1" a="1"/>
  <c r="N158" i="6"/>
  <c r="R158" i="25" s="1" a="1"/>
  <c r="N159" i="6"/>
  <c r="R159" i="25" s="1" a="1"/>
  <c r="N160" i="6"/>
  <c r="R160" i="25" s="1" a="1"/>
  <c r="N161" i="6"/>
  <c r="R161" i="25" s="1" a="1"/>
  <c r="N162" i="6"/>
  <c r="R162" i="25" s="1" a="1"/>
  <c r="N163" i="6"/>
  <c r="R163" i="25" s="1" a="1"/>
  <c r="N164" i="6"/>
  <c r="R164" i="25" s="1" a="1"/>
  <c r="N165" i="6"/>
  <c r="R165" i="25" s="1" a="1"/>
  <c r="N166" i="6"/>
  <c r="R166" i="25" s="1" a="1"/>
  <c r="N167" i="6"/>
  <c r="R167" i="25" s="1" a="1"/>
  <c r="N168" i="6"/>
  <c r="R168" i="25" s="1" a="1"/>
  <c r="N169" i="6"/>
  <c r="R169" i="25" s="1" a="1"/>
  <c r="N170" i="6"/>
  <c r="R170" i="25" s="1" a="1"/>
  <c r="N171" i="6"/>
  <c r="R171" i="25" s="1" a="1"/>
  <c r="N172" i="6"/>
  <c r="R172" i="25" s="1" a="1"/>
  <c r="N173" i="6"/>
  <c r="R173" i="25" s="1" a="1"/>
  <c r="N174" i="6"/>
  <c r="R174" i="25" s="1" a="1"/>
  <c r="N175" i="6"/>
  <c r="R175" i="25" s="1" a="1"/>
  <c r="N176" i="6"/>
  <c r="R176" i="25" s="1" a="1"/>
  <c r="N177" i="6"/>
  <c r="R177" i="25" s="1" a="1"/>
  <c r="N178" i="6"/>
  <c r="R178" i="25" s="1" a="1"/>
  <c r="N179" i="6"/>
  <c r="R179" i="25" s="1" a="1"/>
  <c r="N180" i="6"/>
  <c r="R180" i="25" s="1" a="1"/>
  <c r="N181" i="6"/>
  <c r="R181" i="25" s="1" a="1"/>
  <c r="N182" i="6"/>
  <c r="R182" i="25" s="1" a="1"/>
  <c r="N183" i="6"/>
  <c r="R183" i="25" s="1" a="1"/>
  <c r="N184" i="6"/>
  <c r="R184" i="25" s="1" a="1"/>
  <c r="N185" i="6"/>
  <c r="R185" i="25" s="1" a="1"/>
  <c r="N186" i="6"/>
  <c r="R186" i="25" s="1" a="1"/>
  <c r="N187" i="6"/>
  <c r="R187" i="25" s="1" a="1"/>
  <c r="N188" i="6"/>
  <c r="R188" i="25" s="1" a="1"/>
  <c r="N189" i="6"/>
  <c r="R189" i="25" s="1" a="1"/>
  <c r="N190" i="6"/>
  <c r="R190" i="25" s="1" a="1"/>
  <c r="N191" i="6"/>
  <c r="R191" i="25" s="1" a="1"/>
  <c r="N192" i="6"/>
  <c r="R192" i="25" s="1" a="1"/>
  <c r="N193" i="6"/>
  <c r="R193" i="25" s="1" a="1"/>
  <c r="N194" i="6"/>
  <c r="R194" i="25" s="1" a="1"/>
  <c r="N195" i="6"/>
  <c r="R195" i="25" s="1" a="1"/>
  <c r="N196" i="6"/>
  <c r="R196" i="25" s="1" a="1"/>
  <c r="N197" i="6"/>
  <c r="R197" i="25" s="1" a="1"/>
  <c r="N198" i="6"/>
  <c r="R198" i="25" s="1" a="1"/>
  <c r="N199" i="6"/>
  <c r="R199" i="25" s="1" a="1"/>
  <c r="N200" i="6"/>
  <c r="R200" i="25" s="1" a="1"/>
  <c r="N201" i="6"/>
  <c r="R201" i="25" s="1" a="1"/>
  <c r="N202" i="6"/>
  <c r="R202" i="25" s="1" a="1"/>
  <c r="N203" i="6"/>
  <c r="R203" i="25" s="1" a="1"/>
  <c r="N204" i="6"/>
  <c r="R204" i="25" s="1" a="1"/>
  <c r="N205" i="6"/>
  <c r="R205" i="25" s="1" a="1"/>
  <c r="N206" i="6"/>
  <c r="R206" i="25" s="1" a="1"/>
  <c r="N207" i="6"/>
  <c r="R207" i="25" s="1" a="1"/>
  <c r="N208" i="6"/>
  <c r="R208" i="25" s="1" a="1"/>
  <c r="N209" i="6"/>
  <c r="R209" i="25" s="1" a="1"/>
  <c r="N210" i="6"/>
  <c r="R210" i="25" s="1" a="1"/>
  <c r="N211" i="6"/>
  <c r="R211" i="25" s="1" a="1"/>
  <c r="N212" i="6"/>
  <c r="R212" i="25" s="1" a="1"/>
  <c r="N213" i="6"/>
  <c r="R213" i="25" s="1" a="1"/>
  <c r="N214" i="6"/>
  <c r="R214" i="25" s="1" a="1"/>
  <c r="N215" i="6"/>
  <c r="R215" i="25" s="1" a="1"/>
  <c r="N216" i="6"/>
  <c r="R216" i="25" s="1" a="1"/>
  <c r="N217" i="6"/>
  <c r="R217" i="25" s="1" a="1"/>
  <c r="N218" i="6"/>
  <c r="R218" i="25" s="1" a="1"/>
  <c r="N219" i="6"/>
  <c r="R219" i="25" s="1" a="1"/>
  <c r="N220" i="6"/>
  <c r="R220" i="25" s="1" a="1"/>
  <c r="N221" i="6"/>
  <c r="R221" i="25" s="1" a="1"/>
  <c r="N222" i="6"/>
  <c r="R222" i="25" s="1" a="1"/>
  <c r="N223" i="6"/>
  <c r="R223" i="25" s="1" a="1"/>
  <c r="N224" i="6"/>
  <c r="R224" i="25" s="1" a="1"/>
  <c r="N225" i="6"/>
  <c r="R225" i="25" s="1" a="1"/>
  <c r="N226" i="6"/>
  <c r="R226" i="25" s="1" a="1"/>
  <c r="N227" i="6"/>
  <c r="R227" i="25" s="1" a="1"/>
  <c r="N228" i="6"/>
  <c r="R228" i="25" s="1" a="1"/>
  <c r="N229" i="6"/>
  <c r="R229" i="25" s="1" a="1"/>
  <c r="N230" i="6"/>
  <c r="R230" i="25" s="1" a="1"/>
  <c r="N231" i="6"/>
  <c r="R231" i="25" s="1" a="1"/>
  <c r="N232" i="6"/>
  <c r="R232" i="25" s="1" a="1"/>
  <c r="N233" i="6"/>
  <c r="R233" i="25" s="1" a="1"/>
  <c r="N234" i="6"/>
  <c r="R234" i="25" s="1" a="1"/>
  <c r="N235" i="6"/>
  <c r="R235" i="25" s="1" a="1"/>
  <c r="N236" i="6"/>
  <c r="R236" i="25" s="1" a="1"/>
  <c r="N237" i="6"/>
  <c r="R237" i="25" s="1" a="1"/>
  <c r="N238" i="6"/>
  <c r="R238" i="25" s="1" a="1"/>
  <c r="N239" i="6"/>
  <c r="R239" i="25" s="1" a="1"/>
  <c r="N240" i="6"/>
  <c r="R240" i="25" s="1" a="1"/>
  <c r="N241" i="6"/>
  <c r="R241" i="25" s="1" a="1"/>
  <c r="N242" i="6"/>
  <c r="R242" i="25" s="1" a="1"/>
  <c r="N243" i="6"/>
  <c r="R243" i="25" s="1" a="1"/>
  <c r="N244" i="6"/>
  <c r="R244" i="25" s="1" a="1"/>
  <c r="N245" i="6"/>
  <c r="R245" i="25" s="1" a="1"/>
  <c r="N246" i="6"/>
  <c r="R246" i="25" s="1" a="1"/>
  <c r="N247" i="6"/>
  <c r="R247" i="25" s="1" a="1"/>
  <c r="N248" i="6"/>
  <c r="R248" i="25" s="1" a="1"/>
  <c r="N249" i="6"/>
  <c r="R249" i="25" s="1" a="1"/>
  <c r="N250" i="6"/>
  <c r="R250" i="25" s="1" a="1"/>
  <c r="N251" i="6"/>
  <c r="R251" i="25" s="1" a="1"/>
  <c r="N252" i="6"/>
  <c r="R252" i="25" s="1" a="1"/>
  <c r="N253" i="6"/>
  <c r="R253" i="25" s="1" a="1"/>
  <c r="N254" i="6"/>
  <c r="R254" i="25" s="1" a="1"/>
  <c r="N255" i="6"/>
  <c r="R255" i="25" s="1" a="1"/>
  <c r="N256" i="6"/>
  <c r="R256" i="25" s="1" a="1"/>
  <c r="N257" i="6"/>
  <c r="R257" i="25" s="1" a="1"/>
  <c r="N258" i="6"/>
  <c r="R258" i="25" s="1" a="1"/>
  <c r="N259" i="6"/>
  <c r="R259" i="25" s="1" a="1"/>
  <c r="N260" i="6"/>
  <c r="R260" i="25" s="1" a="1"/>
  <c r="N261" i="6"/>
  <c r="R261" i="25" s="1" a="1"/>
  <c r="N262" i="6"/>
  <c r="R262" i="25" s="1" a="1"/>
  <c r="N263" i="6"/>
  <c r="R263" i="25" s="1" a="1"/>
  <c r="N264" i="6"/>
  <c r="R264" i="25" s="1" a="1"/>
  <c r="N265" i="6"/>
  <c r="R265" i="25" s="1" a="1"/>
  <c r="N266" i="6"/>
  <c r="R266" i="25" s="1" a="1"/>
  <c r="N267" i="6"/>
  <c r="R267" i="25" s="1" a="1"/>
  <c r="N268" i="6"/>
  <c r="R268" i="25" s="1" a="1"/>
  <c r="N269" i="6"/>
  <c r="R269" i="25" s="1" a="1"/>
  <c r="N270" i="6"/>
  <c r="R270" i="25" s="1" a="1"/>
  <c r="N271" i="6"/>
  <c r="R271" i="25" s="1" a="1"/>
  <c r="N272" i="6"/>
  <c r="R272" i="25" s="1" a="1"/>
  <c r="N273" i="6"/>
  <c r="R273" i="25" s="1" a="1"/>
  <c r="N274" i="6"/>
  <c r="R274" i="25" s="1" a="1"/>
  <c r="N275" i="6"/>
  <c r="R275" i="25" s="1" a="1"/>
  <c r="N276" i="6"/>
  <c r="R276" i="25" s="1" a="1"/>
  <c r="N277" i="6"/>
  <c r="R277" i="25" s="1" a="1"/>
  <c r="N278" i="6"/>
  <c r="R278" i="25" s="1" a="1"/>
  <c r="N279" i="6"/>
  <c r="R279" i="25" s="1" a="1"/>
  <c r="N280" i="6"/>
  <c r="R280" i="25" s="1" a="1"/>
  <c r="N281" i="6"/>
  <c r="R281" i="25" s="1" a="1"/>
  <c r="N282" i="6"/>
  <c r="R282" i="25" s="1" a="1"/>
  <c r="N283" i="6"/>
  <c r="R283" i="25" s="1" a="1"/>
  <c r="N284" i="6"/>
  <c r="R284" i="25" s="1" a="1"/>
  <c r="N285" i="6"/>
  <c r="R285" i="25" s="1" a="1"/>
  <c r="N286" i="6"/>
  <c r="R286" i="25" s="1" a="1"/>
  <c r="N287" i="6"/>
  <c r="R287" i="25" s="1" a="1"/>
  <c r="N288" i="6"/>
  <c r="R288" i="25" s="1" a="1"/>
  <c r="N289" i="6"/>
  <c r="R289" i="25" s="1" a="1"/>
  <c r="N290" i="6"/>
  <c r="R290" i="25" s="1" a="1"/>
  <c r="N291" i="6"/>
  <c r="R291" i="25" s="1" a="1"/>
  <c r="N292" i="6"/>
  <c r="R292" i="25" s="1" a="1"/>
  <c r="N293" i="6"/>
  <c r="R293" i="25" s="1" a="1"/>
  <c r="N294" i="6"/>
  <c r="R294" i="25" s="1" a="1"/>
  <c r="N295" i="6"/>
  <c r="R295" i="25" s="1" a="1"/>
  <c r="N296" i="6"/>
  <c r="R296" i="25" s="1" a="1"/>
  <c r="N297" i="6"/>
  <c r="R297" i="25" s="1" a="1"/>
  <c r="N298" i="6"/>
  <c r="R298" i="25" s="1" a="1"/>
  <c r="N299" i="6"/>
  <c r="R299" i="25" s="1" a="1"/>
  <c r="N300" i="6"/>
  <c r="R300" i="25" s="1" a="1"/>
  <c r="N301" i="6"/>
  <c r="R301" i="25" s="1" a="1"/>
  <c r="N302" i="6"/>
  <c r="R302" i="25" s="1" a="1"/>
  <c r="N303" i="6"/>
  <c r="R303" i="25" s="1" a="1"/>
  <c r="N304" i="6"/>
  <c r="R304" i="25" s="1" a="1"/>
  <c r="N305" i="6"/>
  <c r="R305" i="25" s="1" a="1"/>
  <c r="N306" i="6"/>
  <c r="R306" i="25" s="1" a="1"/>
  <c r="N307" i="6"/>
  <c r="R307" i="25" s="1" a="1"/>
  <c r="N308" i="6"/>
  <c r="R308" i="25" s="1" a="1"/>
  <c r="N309" i="6"/>
  <c r="R309" i="25" s="1" a="1"/>
  <c r="N310" i="6"/>
  <c r="R310" i="25" s="1" a="1"/>
  <c r="N311" i="6"/>
  <c r="R311" i="25" s="1" a="1"/>
  <c r="N312" i="6"/>
  <c r="R312" i="25" s="1" a="1"/>
  <c r="N313" i="6"/>
  <c r="R313" i="25" s="1" a="1"/>
  <c r="N314" i="6"/>
  <c r="R314" i="25" s="1" a="1"/>
  <c r="N315" i="6"/>
  <c r="R315" i="25" s="1" a="1"/>
  <c r="N316" i="6"/>
  <c r="R316" i="25" s="1" a="1"/>
  <c r="N317" i="6"/>
  <c r="R317" i="25" s="1" a="1"/>
  <c r="N318" i="6"/>
  <c r="R318" i="25" s="1" a="1"/>
  <c r="N319" i="6"/>
  <c r="R319" i="25" s="1" a="1"/>
  <c r="N320" i="6"/>
  <c r="R320" i="25" s="1" a="1"/>
  <c r="N321" i="6"/>
  <c r="R321" i="25" s="1" a="1"/>
  <c r="N322" i="6"/>
  <c r="R322" i="25" s="1" a="1"/>
  <c r="N323" i="6"/>
  <c r="R323" i="25" s="1" a="1"/>
  <c r="N324" i="6"/>
  <c r="R324" i="25" s="1" a="1"/>
  <c r="N325" i="6"/>
  <c r="R325" i="25" s="1" a="1"/>
  <c r="N326" i="6"/>
  <c r="R326" i="25" s="1" a="1"/>
  <c r="N327" i="6"/>
  <c r="R327" i="25" s="1" a="1"/>
  <c r="N328" i="6"/>
  <c r="R328" i="25" s="1" a="1"/>
  <c r="N329" i="6"/>
  <c r="R329" i="25" s="1" a="1"/>
  <c r="N330" i="6"/>
  <c r="R330" i="25" s="1" a="1"/>
  <c r="N331" i="6"/>
  <c r="R331" i="25" s="1" a="1"/>
  <c r="N332" i="6"/>
  <c r="R332" i="25" s="1" a="1"/>
  <c r="N333" i="6"/>
  <c r="R333" i="25" s="1" a="1"/>
  <c r="N334" i="6"/>
  <c r="R334" i="25" s="1" a="1"/>
  <c r="N335" i="6"/>
  <c r="R335" i="25" s="1" a="1"/>
  <c r="N336" i="6"/>
  <c r="R336" i="25" s="1" a="1"/>
  <c r="N337" i="6"/>
  <c r="R337" i="25" s="1" a="1"/>
  <c r="N338" i="6"/>
  <c r="R338" i="25" s="1" a="1"/>
  <c r="N339" i="6"/>
  <c r="R339" i="25" s="1" a="1"/>
  <c r="N340" i="6"/>
  <c r="R340" i="25" s="1" a="1"/>
  <c r="N341" i="6"/>
  <c r="R341" i="25" s="1" a="1"/>
  <c r="N342" i="6"/>
  <c r="R342" i="25" s="1" a="1"/>
  <c r="N343" i="6"/>
  <c r="R343" i="25" s="1" a="1"/>
  <c r="N344" i="6"/>
  <c r="R344" i="25" s="1" a="1"/>
  <c r="N345" i="6"/>
  <c r="R345" i="25" s="1" a="1"/>
  <c r="N346" i="6"/>
  <c r="R346" i="25" s="1" a="1"/>
  <c r="N347" i="6"/>
  <c r="R347" i="25" s="1" a="1"/>
  <c r="N348" i="6"/>
  <c r="R348" i="25" s="1" a="1"/>
  <c r="N349" i="6"/>
  <c r="R349" i="25" s="1" a="1"/>
  <c r="N350" i="6"/>
  <c r="R350" i="25" s="1" a="1"/>
  <c r="N351" i="6"/>
  <c r="R351" i="25" s="1" a="1"/>
  <c r="N352" i="6"/>
  <c r="R352" i="25" s="1" a="1"/>
  <c r="N353" i="6"/>
  <c r="R353" i="25" s="1" a="1"/>
  <c r="N354" i="6"/>
  <c r="R354" i="25" s="1" a="1"/>
  <c r="N355" i="6"/>
  <c r="R355" i="25" s="1" a="1"/>
  <c r="N356" i="6"/>
  <c r="R356" i="25" s="1" a="1"/>
  <c r="N357" i="6"/>
  <c r="R357" i="25" s="1" a="1"/>
  <c r="N358" i="6"/>
  <c r="R358" i="25" s="1" a="1"/>
  <c r="N359" i="6"/>
  <c r="R359" i="25" s="1" a="1"/>
  <c r="N360" i="6"/>
  <c r="R360" i="25" s="1" a="1"/>
  <c r="N361" i="6"/>
  <c r="R361" i="25" s="1" a="1"/>
  <c r="N362" i="6"/>
  <c r="R362" i="25" s="1" a="1"/>
  <c r="N363" i="6"/>
  <c r="R363" i="25" s="1" a="1"/>
  <c r="N364" i="6"/>
  <c r="R364" i="25" s="1" a="1"/>
  <c r="N365" i="6"/>
  <c r="R365" i="25" s="1" a="1"/>
  <c r="N366" i="6"/>
  <c r="R366" i="25" s="1" a="1"/>
  <c r="N367" i="6"/>
  <c r="R367" i="25" s="1" a="1"/>
  <c r="N368" i="6"/>
  <c r="R368" i="25" s="1" a="1"/>
  <c r="N369" i="6"/>
  <c r="R369" i="25" s="1" a="1"/>
  <c r="N370" i="6"/>
  <c r="R370" i="25" s="1" a="1"/>
  <c r="N371" i="6"/>
  <c r="R371" i="25" s="1" a="1"/>
  <c r="N372" i="6"/>
  <c r="R372" i="25" s="1" a="1"/>
  <c r="N373" i="6"/>
  <c r="R373" i="25" s="1" a="1"/>
  <c r="N374" i="6"/>
  <c r="R374" i="25" s="1" a="1"/>
  <c r="N375" i="6"/>
  <c r="R375" i="25" s="1" a="1"/>
  <c r="N376" i="6"/>
  <c r="R376" i="25" s="1" a="1"/>
  <c r="N377" i="6"/>
  <c r="R377" i="25" s="1" a="1"/>
  <c r="N378" i="6"/>
  <c r="R378" i="25" s="1" a="1"/>
  <c r="N379" i="6"/>
  <c r="R379" i="25" s="1" a="1"/>
  <c r="N380" i="6"/>
  <c r="R380" i="25" s="1" a="1"/>
  <c r="N381" i="6"/>
  <c r="R381" i="25" s="1" a="1"/>
  <c r="N382" i="6"/>
  <c r="R382" i="25" s="1" a="1"/>
  <c r="AF2" i="6"/>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L2" i="6"/>
  <c r="L2" i="25" s="1" a="1"/>
  <c r="L3" i="6"/>
  <c r="L3" i="25" s="1" a="1"/>
  <c r="L4" i="6"/>
  <c r="L4" i="25" s="1" a="1"/>
  <c r="L5" i="6"/>
  <c r="L5" i="25" s="1" a="1"/>
  <c r="L6" i="6"/>
  <c r="L6" i="25" s="1" a="1"/>
  <c r="L7" i="6"/>
  <c r="L7" i="25" s="1" a="1"/>
  <c r="L8" i="6"/>
  <c r="L8" i="25" s="1" a="1"/>
  <c r="L9" i="6"/>
  <c r="L9" i="25" s="1" a="1"/>
  <c r="L10" i="6"/>
  <c r="L10" i="25" s="1" a="1"/>
  <c r="L11" i="6"/>
  <c r="L11" i="25" s="1" a="1"/>
  <c r="L12" i="6"/>
  <c r="L12" i="25" s="1" a="1"/>
  <c r="L13" i="6"/>
  <c r="L13" i="25" s="1" a="1"/>
  <c r="L14" i="6"/>
  <c r="L14" i="25" s="1" a="1"/>
  <c r="L15" i="6"/>
  <c r="L15" i="25" s="1" a="1"/>
  <c r="L16" i="6"/>
  <c r="L16" i="25" s="1" a="1"/>
  <c r="L17" i="6"/>
  <c r="L17" i="25" s="1" a="1"/>
  <c r="L18" i="6"/>
  <c r="L18" i="25" s="1" a="1"/>
  <c r="L19" i="6"/>
  <c r="L19" i="25" s="1" a="1"/>
  <c r="L20" i="6"/>
  <c r="L20" i="25" s="1" a="1"/>
  <c r="L21" i="6"/>
  <c r="L21" i="25" s="1" a="1"/>
  <c r="L22" i="6"/>
  <c r="L22" i="25" s="1" a="1"/>
  <c r="L23" i="6"/>
  <c r="L23" i="25" s="1" a="1"/>
  <c r="L24" i="6"/>
  <c r="L24" i="25" s="1" a="1"/>
  <c r="L25" i="6"/>
  <c r="L25" i="25" s="1" a="1"/>
  <c r="L26" i="6"/>
  <c r="L26" i="25" s="1" a="1"/>
  <c r="L27" i="6"/>
  <c r="L27" i="25" s="1" a="1"/>
  <c r="L28" i="6"/>
  <c r="L28" i="25" s="1" a="1"/>
  <c r="L29" i="6"/>
  <c r="L29" i="25" s="1" a="1"/>
  <c r="L30" i="6"/>
  <c r="L30" i="25" s="1" a="1"/>
  <c r="L31" i="6"/>
  <c r="L31" i="25" s="1" a="1"/>
  <c r="L32" i="6"/>
  <c r="L32" i="25" s="1" a="1"/>
  <c r="L33" i="6"/>
  <c r="L33" i="25" s="1" a="1"/>
  <c r="L34" i="6"/>
  <c r="L34" i="25" s="1" a="1"/>
  <c r="L35" i="6"/>
  <c r="L35" i="25" s="1" a="1"/>
  <c r="L36" i="6"/>
  <c r="L36" i="25" s="1" a="1"/>
  <c r="L37" i="6"/>
  <c r="L37" i="25" s="1" a="1"/>
  <c r="L38" i="6"/>
  <c r="L38" i="25" s="1" a="1"/>
  <c r="L39" i="6"/>
  <c r="L39" i="25" s="1" a="1"/>
  <c r="L40" i="6"/>
  <c r="L40" i="25" s="1" a="1"/>
  <c r="L41" i="6"/>
  <c r="L41" i="25" s="1" a="1"/>
  <c r="L42" i="6"/>
  <c r="L42" i="25" s="1" a="1"/>
  <c r="L43" i="6"/>
  <c r="L43" i="25" s="1" a="1"/>
  <c r="L44" i="6"/>
  <c r="L44" i="25" s="1" a="1"/>
  <c r="L45" i="6"/>
  <c r="L45" i="25" s="1" a="1"/>
  <c r="L46" i="6"/>
  <c r="L46" i="25" s="1" a="1"/>
  <c r="L47" i="6"/>
  <c r="L47" i="25" s="1" a="1"/>
  <c r="L48" i="6"/>
  <c r="L48" i="25" s="1" a="1"/>
  <c r="L49" i="6"/>
  <c r="L49" i="25" s="1" a="1"/>
  <c r="L50" i="6"/>
  <c r="L50" i="25" s="1" a="1"/>
  <c r="L51" i="6"/>
  <c r="L51" i="25" s="1" a="1"/>
  <c r="L52" i="6"/>
  <c r="L52" i="25" s="1" a="1"/>
  <c r="L53" i="6"/>
  <c r="L53" i="25" s="1" a="1"/>
  <c r="L54" i="6"/>
  <c r="L54" i="25" s="1" a="1"/>
  <c r="L55" i="6"/>
  <c r="L55" i="25" s="1" a="1"/>
  <c r="L56" i="6"/>
  <c r="L56" i="25" s="1" a="1"/>
  <c r="L57" i="6"/>
  <c r="L57" i="25" s="1" a="1"/>
  <c r="L58" i="6"/>
  <c r="L58" i="25" s="1" a="1"/>
  <c r="L59" i="6"/>
  <c r="L59" i="25" s="1" a="1"/>
  <c r="L60" i="6"/>
  <c r="L60" i="25" s="1" a="1"/>
  <c r="L61" i="6"/>
  <c r="L61" i="25" s="1" a="1"/>
  <c r="L62" i="6"/>
  <c r="L62" i="25" s="1" a="1"/>
  <c r="L63" i="6"/>
  <c r="L63" i="25" s="1" a="1"/>
  <c r="L64" i="6"/>
  <c r="L64" i="25" s="1" a="1"/>
  <c r="L65" i="6"/>
  <c r="L65" i="25" s="1" a="1"/>
  <c r="L66" i="6"/>
  <c r="L66" i="25" s="1" a="1"/>
  <c r="L67" i="6"/>
  <c r="L67" i="25" s="1" a="1"/>
  <c r="L68" i="6"/>
  <c r="L68" i="25" s="1" a="1"/>
  <c r="L69" i="6"/>
  <c r="L69" i="25" s="1" a="1"/>
  <c r="L70" i="6"/>
  <c r="L70" i="25" s="1" a="1"/>
  <c r="L71" i="6"/>
  <c r="L71" i="25" s="1" a="1"/>
  <c r="L72" i="6"/>
  <c r="L72" i="25" s="1" a="1"/>
  <c r="L73" i="6"/>
  <c r="L73" i="25" s="1" a="1"/>
  <c r="L74" i="6"/>
  <c r="L74" i="25" s="1" a="1"/>
  <c r="L75" i="6"/>
  <c r="L75" i="25" s="1" a="1"/>
  <c r="L76" i="6"/>
  <c r="L76" i="25" s="1" a="1"/>
  <c r="L77" i="6"/>
  <c r="L77" i="25" s="1" a="1"/>
  <c r="L78" i="6"/>
  <c r="L78" i="25" s="1" a="1"/>
  <c r="L79" i="6"/>
  <c r="L79" i="25" s="1" a="1"/>
  <c r="L80" i="6"/>
  <c r="L80" i="25" s="1" a="1"/>
  <c r="L81" i="6"/>
  <c r="L81" i="25" s="1" a="1"/>
  <c r="L82" i="6"/>
  <c r="L82" i="25" s="1" a="1"/>
  <c r="L83" i="6"/>
  <c r="L83" i="25" s="1" a="1"/>
  <c r="L84" i="6"/>
  <c r="L84" i="25" s="1" a="1"/>
  <c r="L85" i="6"/>
  <c r="L85" i="25" s="1" a="1"/>
  <c r="L86" i="6"/>
  <c r="L86" i="25" s="1" a="1"/>
  <c r="L87" i="6"/>
  <c r="L87" i="25" s="1" a="1"/>
  <c r="L88" i="6"/>
  <c r="L88" i="25" s="1" a="1"/>
  <c r="L89" i="6"/>
  <c r="L89" i="25" s="1" a="1"/>
  <c r="L90" i="6"/>
  <c r="L90" i="25" s="1" a="1"/>
  <c r="L91" i="6"/>
  <c r="L91" i="25" s="1" a="1"/>
  <c r="L92" i="6"/>
  <c r="L92" i="25" s="1" a="1"/>
  <c r="L93" i="6"/>
  <c r="L93" i="25" s="1" a="1"/>
  <c r="L94" i="6"/>
  <c r="L94" i="25" s="1" a="1"/>
  <c r="L95" i="6"/>
  <c r="L95" i="25" s="1" a="1"/>
  <c r="L96" i="6"/>
  <c r="L96" i="25" s="1" a="1"/>
  <c r="L97" i="6"/>
  <c r="L97" i="25" s="1" a="1"/>
  <c r="L98" i="6"/>
  <c r="L98" i="25" s="1" a="1"/>
  <c r="L99" i="6"/>
  <c r="L99" i="25" s="1" a="1"/>
  <c r="L100" i="6"/>
  <c r="L100" i="25" s="1" a="1"/>
  <c r="L101" i="6"/>
  <c r="L101" i="25" s="1" a="1"/>
  <c r="L102" i="6"/>
  <c r="L102" i="25" s="1" a="1"/>
  <c r="L103" i="6"/>
  <c r="L103" i="25" s="1" a="1"/>
  <c r="L104" i="6"/>
  <c r="L104" i="25" s="1" a="1"/>
  <c r="L105" i="6"/>
  <c r="L105" i="25" s="1" a="1"/>
  <c r="L106" i="6"/>
  <c r="L106" i="25" s="1" a="1"/>
  <c r="L107" i="6"/>
  <c r="L107" i="25" s="1" a="1"/>
  <c r="L108" i="6"/>
  <c r="L108" i="25" s="1" a="1"/>
  <c r="L109" i="6"/>
  <c r="L109" i="25" s="1" a="1"/>
  <c r="L110" i="6"/>
  <c r="L110" i="25" s="1" a="1"/>
  <c r="L111" i="6"/>
  <c r="L111" i="25" s="1" a="1"/>
  <c r="L112" i="6"/>
  <c r="L112" i="25" s="1" a="1"/>
  <c r="L113" i="6"/>
  <c r="L113" i="25" s="1" a="1"/>
  <c r="L114" i="6"/>
  <c r="L114" i="25" s="1" a="1"/>
  <c r="L115" i="6"/>
  <c r="L115" i="25" s="1" a="1"/>
  <c r="L116" i="6"/>
  <c r="L116" i="25" s="1" a="1"/>
  <c r="L117" i="6"/>
  <c r="L117" i="25" s="1" a="1"/>
  <c r="L118" i="6"/>
  <c r="L118" i="25" s="1" a="1"/>
  <c r="L119" i="6"/>
  <c r="L119" i="25" s="1" a="1"/>
  <c r="L120" i="6"/>
  <c r="L120" i="25" s="1" a="1"/>
  <c r="L121" i="6"/>
  <c r="L121" i="25" s="1" a="1"/>
  <c r="L122" i="6"/>
  <c r="L122" i="25" s="1" a="1"/>
  <c r="L123" i="6"/>
  <c r="L123" i="25" s="1" a="1"/>
  <c r="L124" i="6"/>
  <c r="L124" i="25" s="1" a="1"/>
  <c r="L125" i="6"/>
  <c r="L125" i="25" s="1" a="1"/>
  <c r="L126" i="6"/>
  <c r="L126" i="25" s="1" a="1"/>
  <c r="L127" i="6"/>
  <c r="L127" i="25" s="1" a="1"/>
  <c r="L128" i="6"/>
  <c r="L128" i="25" s="1" a="1"/>
  <c r="L129" i="6"/>
  <c r="L129" i="25" s="1" a="1"/>
  <c r="L130" i="6"/>
  <c r="L130" i="25" s="1" a="1"/>
  <c r="L131" i="6"/>
  <c r="L131" i="25" s="1" a="1"/>
  <c r="L132" i="6"/>
  <c r="L132" i="25" s="1" a="1"/>
  <c r="L133" i="6"/>
  <c r="L133" i="25" s="1" a="1"/>
  <c r="L134" i="6"/>
  <c r="L134" i="25" s="1" a="1"/>
  <c r="L135" i="6"/>
  <c r="L135" i="25" s="1" a="1"/>
  <c r="L136" i="6"/>
  <c r="L136" i="25" s="1" a="1"/>
  <c r="L137" i="6"/>
  <c r="L137" i="25" s="1" a="1"/>
  <c r="L138" i="6"/>
  <c r="L138" i="25" s="1" a="1"/>
  <c r="L139" i="6"/>
  <c r="L139" i="25" s="1" a="1"/>
  <c r="L140" i="6"/>
  <c r="L140" i="25" s="1" a="1"/>
  <c r="L141" i="6"/>
  <c r="L141" i="25" s="1" a="1"/>
  <c r="L142" i="6"/>
  <c r="L142" i="25" s="1" a="1"/>
  <c r="L143" i="6"/>
  <c r="L143" i="25" s="1" a="1"/>
  <c r="L144" i="6"/>
  <c r="L144" i="25" s="1" a="1"/>
  <c r="L145" i="6"/>
  <c r="L145" i="25" s="1" a="1"/>
  <c r="L146" i="6"/>
  <c r="L146" i="25" s="1" a="1"/>
  <c r="L147" i="6"/>
  <c r="L147" i="25" s="1" a="1"/>
  <c r="L148" i="6"/>
  <c r="L148" i="25" s="1" a="1"/>
  <c r="L149" i="6"/>
  <c r="L149" i="25" s="1" a="1"/>
  <c r="L150" i="6"/>
  <c r="L150" i="25" s="1" a="1"/>
  <c r="L151" i="6"/>
  <c r="L151" i="25" s="1" a="1"/>
  <c r="L152" i="6"/>
  <c r="L152" i="25" s="1" a="1"/>
  <c r="L153" i="6"/>
  <c r="L153" i="25" s="1" a="1"/>
  <c r="L154" i="6"/>
  <c r="L154" i="25" s="1" a="1"/>
  <c r="L155" i="6"/>
  <c r="L155" i="25" s="1" a="1"/>
  <c r="L156" i="6"/>
  <c r="L156" i="25" s="1" a="1"/>
  <c r="L157" i="6"/>
  <c r="L157" i="25" s="1" a="1"/>
  <c r="L158" i="6"/>
  <c r="L158" i="25" s="1" a="1"/>
  <c r="L159" i="6"/>
  <c r="L159" i="25" s="1" a="1"/>
  <c r="L160" i="6"/>
  <c r="L160" i="25" s="1" a="1"/>
  <c r="L161" i="6"/>
  <c r="L161" i="25" s="1" a="1"/>
  <c r="L162" i="6"/>
  <c r="L162" i="25" s="1" a="1"/>
  <c r="L163" i="6"/>
  <c r="L163" i="25" s="1" a="1"/>
  <c r="L164" i="6"/>
  <c r="L164" i="25" s="1" a="1"/>
  <c r="L165" i="6"/>
  <c r="L165" i="25" s="1" a="1"/>
  <c r="L166" i="6"/>
  <c r="L166" i="25" s="1" a="1"/>
  <c r="L167" i="6"/>
  <c r="L167" i="25" s="1" a="1"/>
  <c r="L168" i="6"/>
  <c r="L168" i="25" s="1" a="1"/>
  <c r="L169" i="6"/>
  <c r="L169" i="25" s="1" a="1"/>
  <c r="L170" i="6"/>
  <c r="L170" i="25" s="1" a="1"/>
  <c r="L171" i="6"/>
  <c r="L171" i="25" s="1" a="1"/>
  <c r="L172" i="6"/>
  <c r="L172" i="25" s="1" a="1"/>
  <c r="L173" i="6"/>
  <c r="L173" i="25" s="1" a="1"/>
  <c r="L174" i="6"/>
  <c r="L174" i="25" s="1" a="1"/>
  <c r="L175" i="6"/>
  <c r="L175" i="25" s="1" a="1"/>
  <c r="L176" i="6"/>
  <c r="L176" i="25" s="1" a="1"/>
  <c r="L177" i="6"/>
  <c r="L177" i="25" s="1" a="1"/>
  <c r="L178" i="6"/>
  <c r="L178" i="25" s="1" a="1"/>
  <c r="L179" i="6"/>
  <c r="L179" i="25" s="1" a="1"/>
  <c r="L180" i="6"/>
  <c r="L180" i="25" s="1" a="1"/>
  <c r="L181" i="6"/>
  <c r="L181" i="25" s="1" a="1"/>
  <c r="L182" i="6"/>
  <c r="L182" i="25" s="1" a="1"/>
  <c r="L183" i="6"/>
  <c r="L183" i="25" s="1" a="1"/>
  <c r="L184" i="6"/>
  <c r="L184" i="25" s="1" a="1"/>
  <c r="L185" i="6"/>
  <c r="L185" i="25" s="1" a="1"/>
  <c r="L186" i="6"/>
  <c r="L186" i="25" s="1" a="1"/>
  <c r="L187" i="6"/>
  <c r="L187" i="25" s="1" a="1"/>
  <c r="L188" i="6"/>
  <c r="L188" i="25" s="1" a="1"/>
  <c r="L189" i="6"/>
  <c r="L189" i="25" s="1" a="1"/>
  <c r="L190" i="6"/>
  <c r="L190" i="25" s="1" a="1"/>
  <c r="L191" i="6"/>
  <c r="L191" i="25" s="1" a="1"/>
  <c r="L192" i="6"/>
  <c r="L192" i="25" s="1" a="1"/>
  <c r="L193" i="6"/>
  <c r="L193" i="25" s="1" a="1"/>
  <c r="L194" i="6"/>
  <c r="L194" i="25" s="1" a="1"/>
  <c r="L195" i="6"/>
  <c r="L195" i="25" s="1" a="1"/>
  <c r="L196" i="6"/>
  <c r="L196" i="25" s="1" a="1"/>
  <c r="L197" i="6"/>
  <c r="L197" i="25" s="1" a="1"/>
  <c r="L198" i="6"/>
  <c r="L198" i="25" s="1" a="1"/>
  <c r="L199" i="6"/>
  <c r="L199" i="25" s="1" a="1"/>
  <c r="L200" i="6"/>
  <c r="L200" i="25" s="1" a="1"/>
  <c r="L201" i="6"/>
  <c r="L201" i="25" s="1" a="1"/>
  <c r="L202" i="6"/>
  <c r="L202" i="25" s="1" a="1"/>
  <c r="L203" i="6"/>
  <c r="L203" i="25" s="1" a="1"/>
  <c r="L204" i="6"/>
  <c r="L204" i="25" s="1" a="1"/>
  <c r="L205" i="6"/>
  <c r="L205" i="25" s="1" a="1"/>
  <c r="L206" i="6"/>
  <c r="L206" i="25" s="1" a="1"/>
  <c r="L207" i="6"/>
  <c r="L207" i="25" s="1" a="1"/>
  <c r="L208" i="6"/>
  <c r="L208" i="25" s="1" a="1"/>
  <c r="L209" i="6"/>
  <c r="L209" i="25" s="1" a="1"/>
  <c r="L210" i="6"/>
  <c r="L210" i="25" s="1" a="1"/>
  <c r="L211" i="6"/>
  <c r="L211" i="25" s="1" a="1"/>
  <c r="L212" i="6"/>
  <c r="L212" i="25" s="1" a="1"/>
  <c r="L213" i="6"/>
  <c r="L213" i="25" s="1" a="1"/>
  <c r="L214" i="6"/>
  <c r="L214" i="25" s="1" a="1"/>
  <c r="L215" i="6"/>
  <c r="L215" i="25" s="1" a="1"/>
  <c r="L216" i="6"/>
  <c r="L216" i="25" s="1" a="1"/>
  <c r="L217" i="6"/>
  <c r="L217" i="25" s="1" a="1"/>
  <c r="L218" i="6"/>
  <c r="L218" i="25" s="1" a="1"/>
  <c r="L219" i="6"/>
  <c r="L219" i="25" s="1" a="1"/>
  <c r="L220" i="6"/>
  <c r="L220" i="25" s="1" a="1"/>
  <c r="L221" i="6"/>
  <c r="L221" i="25" s="1" a="1"/>
  <c r="L222" i="6"/>
  <c r="L222" i="25" s="1" a="1"/>
  <c r="L223" i="6"/>
  <c r="L223" i="25" s="1" a="1"/>
  <c r="L224" i="6"/>
  <c r="L224" i="25" s="1" a="1"/>
  <c r="L225" i="6"/>
  <c r="L225" i="25" s="1" a="1"/>
  <c r="L226" i="6"/>
  <c r="L226" i="25" s="1" a="1"/>
  <c r="L227" i="6"/>
  <c r="L227" i="25" s="1" a="1"/>
  <c r="L228" i="6"/>
  <c r="L228" i="25" s="1" a="1"/>
  <c r="L229" i="6"/>
  <c r="L229" i="25" s="1" a="1"/>
  <c r="L230" i="6"/>
  <c r="L230" i="25" s="1" a="1"/>
  <c r="L231" i="6"/>
  <c r="L231" i="25" s="1" a="1"/>
  <c r="L232" i="6"/>
  <c r="L232" i="25" s="1" a="1"/>
  <c r="L233" i="6"/>
  <c r="L233" i="25" s="1" a="1"/>
  <c r="L234" i="6"/>
  <c r="L234" i="25" s="1" a="1"/>
  <c r="L235" i="6"/>
  <c r="L235" i="25" s="1" a="1"/>
  <c r="L236" i="6"/>
  <c r="L236" i="25" s="1" a="1"/>
  <c r="L237" i="6"/>
  <c r="L237" i="25" s="1" a="1"/>
  <c r="L238" i="6"/>
  <c r="L238" i="25" s="1" a="1"/>
  <c r="L239" i="6"/>
  <c r="L239" i="25" s="1" a="1"/>
  <c r="L240" i="6"/>
  <c r="L240" i="25" s="1" a="1"/>
  <c r="L241" i="6"/>
  <c r="L241" i="25" s="1" a="1"/>
  <c r="L242" i="6"/>
  <c r="L242" i="25" s="1" a="1"/>
  <c r="L243" i="6"/>
  <c r="L243" i="25" s="1" a="1"/>
  <c r="L244" i="6"/>
  <c r="L244" i="25" s="1" a="1"/>
  <c r="L245" i="6"/>
  <c r="L245" i="25" s="1" a="1"/>
  <c r="L246" i="6"/>
  <c r="L246" i="25" s="1" a="1"/>
  <c r="L247" i="6"/>
  <c r="L247" i="25" s="1" a="1"/>
  <c r="L248" i="6"/>
  <c r="L248" i="25" s="1" a="1"/>
  <c r="L249" i="6"/>
  <c r="L249" i="25" s="1" a="1"/>
  <c r="L250" i="6"/>
  <c r="L250" i="25" s="1" a="1"/>
  <c r="L251" i="6"/>
  <c r="L251" i="25" s="1" a="1"/>
  <c r="L252" i="6"/>
  <c r="L252" i="25" s="1" a="1"/>
  <c r="L253" i="6"/>
  <c r="L253" i="25" s="1" a="1"/>
  <c r="L254" i="6"/>
  <c r="L254" i="25" s="1" a="1"/>
  <c r="L255" i="6"/>
  <c r="L255" i="25" s="1" a="1"/>
  <c r="L256" i="6"/>
  <c r="L256" i="25" s="1" a="1"/>
  <c r="L257" i="6"/>
  <c r="L257" i="25" s="1" a="1"/>
  <c r="L258" i="6"/>
  <c r="L258" i="25" s="1" a="1"/>
  <c r="L259" i="6"/>
  <c r="L259" i="25" s="1" a="1"/>
  <c r="L260" i="6"/>
  <c r="L260" i="25" s="1" a="1"/>
  <c r="L261" i="6"/>
  <c r="L261" i="25" s="1" a="1"/>
  <c r="L262" i="6"/>
  <c r="L262" i="25" s="1" a="1"/>
  <c r="L263" i="6"/>
  <c r="L263" i="25" s="1" a="1"/>
  <c r="L264" i="6"/>
  <c r="L264" i="25" s="1" a="1"/>
  <c r="L265" i="6"/>
  <c r="L265" i="25" s="1" a="1"/>
  <c r="L266" i="6"/>
  <c r="L266" i="25" s="1" a="1"/>
  <c r="L267" i="6"/>
  <c r="L267" i="25" s="1" a="1"/>
  <c r="L268" i="6"/>
  <c r="L268" i="25" s="1" a="1"/>
  <c r="L269" i="6"/>
  <c r="L269" i="25" s="1" a="1"/>
  <c r="L270" i="6"/>
  <c r="L270" i="25" s="1" a="1"/>
  <c r="L271" i="6"/>
  <c r="L271" i="25" s="1" a="1"/>
  <c r="L272" i="6"/>
  <c r="L272" i="25" s="1" a="1"/>
  <c r="L273" i="6"/>
  <c r="L273" i="25" s="1" a="1"/>
  <c r="L274" i="6"/>
  <c r="L274" i="25" s="1" a="1"/>
  <c r="L275" i="6"/>
  <c r="L275" i="25" s="1" a="1"/>
  <c r="L276" i="6"/>
  <c r="L276" i="25" s="1" a="1"/>
  <c r="L277" i="6"/>
  <c r="L277" i="25" s="1" a="1"/>
  <c r="L278" i="6"/>
  <c r="L278" i="25" s="1" a="1"/>
  <c r="L279" i="6"/>
  <c r="L279" i="25" s="1" a="1"/>
  <c r="L280" i="6"/>
  <c r="L280" i="25" s="1" a="1"/>
  <c r="L281" i="6"/>
  <c r="L281" i="25" s="1" a="1"/>
  <c r="L282" i="6"/>
  <c r="L282" i="25" s="1" a="1"/>
  <c r="L283" i="6"/>
  <c r="L283" i="25" s="1" a="1"/>
  <c r="L284" i="6"/>
  <c r="L284" i="25" s="1" a="1"/>
  <c r="L285" i="6"/>
  <c r="L285" i="25" s="1" a="1"/>
  <c r="L286" i="6"/>
  <c r="L286" i="25" s="1" a="1"/>
  <c r="L287" i="6"/>
  <c r="L287" i="25" s="1" a="1"/>
  <c r="L288" i="6"/>
  <c r="L288" i="25" s="1" a="1"/>
  <c r="L289" i="6"/>
  <c r="L289" i="25" s="1" a="1"/>
  <c r="L290" i="6"/>
  <c r="L290" i="25" s="1" a="1"/>
  <c r="L291" i="6"/>
  <c r="L291" i="25" s="1" a="1"/>
  <c r="L292" i="6"/>
  <c r="L292" i="25" s="1" a="1"/>
  <c r="L293" i="6"/>
  <c r="L293" i="25" s="1" a="1"/>
  <c r="L294" i="6"/>
  <c r="L294" i="25" s="1" a="1"/>
  <c r="L295" i="6"/>
  <c r="L295" i="25" s="1" a="1"/>
  <c r="L296" i="6"/>
  <c r="L296" i="25" s="1" a="1"/>
  <c r="L297" i="6"/>
  <c r="L297" i="25" s="1" a="1"/>
  <c r="L298" i="6"/>
  <c r="L298" i="25" s="1" a="1"/>
  <c r="L299" i="6"/>
  <c r="L299" i="25" s="1" a="1"/>
  <c r="L300" i="6"/>
  <c r="L300" i="25" s="1" a="1"/>
  <c r="L301" i="6"/>
  <c r="L301" i="25" s="1" a="1"/>
  <c r="L302" i="6"/>
  <c r="L302" i="25" s="1" a="1"/>
  <c r="L303" i="6"/>
  <c r="L303" i="25" s="1" a="1"/>
  <c r="L304" i="6"/>
  <c r="L304" i="25" s="1" a="1"/>
  <c r="L305" i="6"/>
  <c r="L305" i="25" s="1" a="1"/>
  <c r="L306" i="6"/>
  <c r="L306" i="25" s="1" a="1"/>
  <c r="L307" i="6"/>
  <c r="L307" i="25" s="1" a="1"/>
  <c r="L308" i="6"/>
  <c r="L308" i="25" s="1" a="1"/>
  <c r="L309" i="6"/>
  <c r="L309" i="25" s="1" a="1"/>
  <c r="L310" i="6"/>
  <c r="L310" i="25" s="1" a="1"/>
  <c r="L311" i="6"/>
  <c r="L311" i="25" s="1" a="1"/>
  <c r="L312" i="6"/>
  <c r="L312" i="25" s="1" a="1"/>
  <c r="L313" i="6"/>
  <c r="L313" i="25" s="1" a="1"/>
  <c r="L314" i="6"/>
  <c r="L314" i="25" s="1" a="1"/>
  <c r="L315" i="6"/>
  <c r="L315" i="25" s="1" a="1"/>
  <c r="L316" i="6"/>
  <c r="L316" i="25" s="1" a="1"/>
  <c r="L317" i="6"/>
  <c r="L317" i="25" s="1" a="1"/>
  <c r="L318" i="6"/>
  <c r="L318" i="25" s="1" a="1"/>
  <c r="L319" i="6"/>
  <c r="L319" i="25" s="1" a="1"/>
  <c r="L320" i="6"/>
  <c r="L320" i="25" s="1" a="1"/>
  <c r="L321" i="6"/>
  <c r="L321" i="25" s="1" a="1"/>
  <c r="L322" i="6"/>
  <c r="L322" i="25" s="1" a="1"/>
  <c r="L323" i="6"/>
  <c r="L323" i="25" s="1" a="1"/>
  <c r="L324" i="6"/>
  <c r="L324" i="25" s="1" a="1"/>
  <c r="L325" i="6"/>
  <c r="L325" i="25" s="1" a="1"/>
  <c r="L326" i="6"/>
  <c r="L326" i="25" s="1" a="1"/>
  <c r="L327" i="6"/>
  <c r="L327" i="25" s="1" a="1"/>
  <c r="L328" i="6"/>
  <c r="L328" i="25" s="1" a="1"/>
  <c r="L329" i="6"/>
  <c r="L329" i="25" s="1" a="1"/>
  <c r="L330" i="6"/>
  <c r="L330" i="25" s="1" a="1"/>
  <c r="L331" i="6"/>
  <c r="L331" i="25" s="1" a="1"/>
  <c r="L332" i="6"/>
  <c r="L332" i="25" s="1" a="1"/>
  <c r="L333" i="6"/>
  <c r="L333" i="25" s="1" a="1"/>
  <c r="L334" i="6"/>
  <c r="L334" i="25" s="1" a="1"/>
  <c r="L335" i="6"/>
  <c r="L335" i="25" s="1" a="1"/>
  <c r="L336" i="6"/>
  <c r="L336" i="25" s="1" a="1"/>
  <c r="L337" i="6"/>
  <c r="L337" i="25" s="1" a="1"/>
  <c r="L338" i="6"/>
  <c r="L338" i="25" s="1" a="1"/>
  <c r="L339" i="6"/>
  <c r="L339" i="25" s="1" a="1"/>
  <c r="L340" i="6"/>
  <c r="L340" i="25" s="1" a="1"/>
  <c r="L341" i="6"/>
  <c r="L341" i="25" s="1" a="1"/>
  <c r="L342" i="6"/>
  <c r="L342" i="25" s="1" a="1"/>
  <c r="L343" i="6"/>
  <c r="L343" i="25" s="1" a="1"/>
  <c r="L344" i="6"/>
  <c r="L344" i="25" s="1" a="1"/>
  <c r="L345" i="6"/>
  <c r="L345" i="25" s="1" a="1"/>
  <c r="L346" i="6"/>
  <c r="L346" i="25" s="1" a="1"/>
  <c r="L347" i="6"/>
  <c r="L347" i="25" s="1" a="1"/>
  <c r="L348" i="6"/>
  <c r="L348" i="25" s="1" a="1"/>
  <c r="L349" i="6"/>
  <c r="L349" i="25" s="1" a="1"/>
  <c r="L350" i="6"/>
  <c r="L350" i="25" s="1" a="1"/>
  <c r="L351" i="6"/>
  <c r="L351" i="25" s="1" a="1"/>
  <c r="L352" i="6"/>
  <c r="L352" i="25" s="1" a="1"/>
  <c r="L353" i="6"/>
  <c r="L353" i="25" s="1" a="1"/>
  <c r="L354" i="6"/>
  <c r="L354" i="25" s="1" a="1"/>
  <c r="L355" i="6"/>
  <c r="L355" i="25" s="1" a="1"/>
  <c r="L356" i="6"/>
  <c r="L356" i="25" s="1" a="1"/>
  <c r="L357" i="6"/>
  <c r="L357" i="25" s="1" a="1"/>
  <c r="L358" i="6"/>
  <c r="L358" i="25" s="1" a="1"/>
  <c r="L359" i="6"/>
  <c r="L359" i="25" s="1" a="1"/>
  <c r="L360" i="6"/>
  <c r="L360" i="25" s="1" a="1"/>
  <c r="L361" i="6"/>
  <c r="L361" i="25" s="1" a="1"/>
  <c r="L362" i="6"/>
  <c r="L362" i="25" s="1" a="1"/>
  <c r="L363" i="6"/>
  <c r="L363" i="25" s="1" a="1"/>
  <c r="L364" i="6"/>
  <c r="L364" i="25" s="1" a="1"/>
  <c r="L365" i="6"/>
  <c r="L365" i="25" s="1" a="1"/>
  <c r="L366" i="6"/>
  <c r="L366" i="25" s="1" a="1"/>
  <c r="L367" i="6"/>
  <c r="L367" i="25" s="1" a="1"/>
  <c r="L368" i="6"/>
  <c r="L368" i="25" s="1" a="1"/>
  <c r="L369" i="6"/>
  <c r="L369" i="25" s="1" a="1"/>
  <c r="L370" i="6"/>
  <c r="L370" i="25" s="1" a="1"/>
  <c r="L371" i="6"/>
  <c r="L371" i="25" s="1" a="1"/>
  <c r="L372" i="6"/>
  <c r="L372" i="25" s="1" a="1"/>
  <c r="L373" i="6"/>
  <c r="L373" i="25" s="1" a="1"/>
  <c r="L374" i="6"/>
  <c r="L374" i="25" s="1" a="1"/>
  <c r="L375" i="6"/>
  <c r="L375" i="25" s="1" a="1"/>
  <c r="L376" i="6"/>
  <c r="L376" i="25" s="1" a="1"/>
  <c r="L377" i="6"/>
  <c r="L377" i="25" s="1" a="1"/>
  <c r="L378" i="6"/>
  <c r="L378" i="25" s="1" a="1"/>
  <c r="L379" i="6"/>
  <c r="L379" i="25" s="1" a="1"/>
  <c r="L380" i="6"/>
  <c r="L380" i="25" s="1" a="1"/>
  <c r="L381" i="6"/>
  <c r="L381" i="25" s="1" a="1"/>
  <c r="L382" i="6"/>
  <c r="L382" i="25" s="1" a="1"/>
  <c r="K2" i="6"/>
  <c r="K2" i="25" s="1" a="1"/>
  <c r="K3" i="6"/>
  <c r="K3" i="25" s="1" a="1"/>
  <c r="K4" i="6"/>
  <c r="K4" i="25" s="1" a="1"/>
  <c r="K5" i="6"/>
  <c r="K5" i="25" s="1" a="1"/>
  <c r="K6" i="6"/>
  <c r="K6" i="25" s="1" a="1"/>
  <c r="K7" i="6"/>
  <c r="K7" i="25" s="1" a="1"/>
  <c r="K8" i="6"/>
  <c r="K8" i="25" s="1" a="1"/>
  <c r="K9" i="6"/>
  <c r="K9" i="25" s="1" a="1"/>
  <c r="K10" i="6"/>
  <c r="K10" i="25" s="1" a="1"/>
  <c r="K11" i="6"/>
  <c r="K11" i="25" s="1" a="1"/>
  <c r="K12" i="6"/>
  <c r="K12" i="25" s="1" a="1"/>
  <c r="K13" i="6"/>
  <c r="K13" i="25" s="1" a="1"/>
  <c r="K14" i="6"/>
  <c r="K14" i="25" s="1" a="1"/>
  <c r="K15" i="6"/>
  <c r="K15" i="25" s="1" a="1"/>
  <c r="K16" i="6"/>
  <c r="K16" i="25" s="1" a="1"/>
  <c r="K17" i="6"/>
  <c r="K17" i="25" s="1" a="1"/>
  <c r="K18" i="6"/>
  <c r="K18" i="25" s="1" a="1"/>
  <c r="K19" i="6"/>
  <c r="K19" i="25" s="1" a="1"/>
  <c r="K20" i="6"/>
  <c r="K20" i="25" s="1" a="1"/>
  <c r="K21" i="6"/>
  <c r="K21" i="25" s="1" a="1"/>
  <c r="K22" i="6"/>
  <c r="K22" i="25" s="1" a="1"/>
  <c r="K23" i="6"/>
  <c r="K23" i="25" s="1" a="1"/>
  <c r="K24" i="6"/>
  <c r="K24" i="25" s="1" a="1"/>
  <c r="K25" i="6"/>
  <c r="K25" i="25" s="1" a="1"/>
  <c r="K26" i="6"/>
  <c r="K26" i="25" s="1" a="1"/>
  <c r="K27" i="6"/>
  <c r="K27" i="25" s="1" a="1"/>
  <c r="K28" i="6"/>
  <c r="K28" i="25" s="1" a="1"/>
  <c r="K29" i="6"/>
  <c r="K29" i="25" s="1" a="1"/>
  <c r="K30" i="6"/>
  <c r="K30" i="25" s="1" a="1"/>
  <c r="K31" i="6"/>
  <c r="K31" i="25" s="1" a="1"/>
  <c r="K32" i="6"/>
  <c r="K32" i="25" s="1" a="1"/>
  <c r="K33" i="6"/>
  <c r="K33" i="25" s="1" a="1"/>
  <c r="K34" i="6"/>
  <c r="K34" i="25" s="1" a="1"/>
  <c r="K35" i="6"/>
  <c r="K35" i="25" s="1" a="1"/>
  <c r="K36" i="6"/>
  <c r="K36" i="25" s="1" a="1"/>
  <c r="K37" i="6"/>
  <c r="K37" i="25" s="1" a="1"/>
  <c r="K38" i="6"/>
  <c r="K38" i="25" s="1" a="1"/>
  <c r="K39" i="6"/>
  <c r="K39" i="25" s="1" a="1"/>
  <c r="K40" i="6"/>
  <c r="K40" i="25" s="1" a="1"/>
  <c r="K41" i="6"/>
  <c r="K41" i="25" s="1" a="1"/>
  <c r="K42" i="6"/>
  <c r="K42" i="25" s="1" a="1"/>
  <c r="K43" i="6"/>
  <c r="K43" i="25" s="1" a="1"/>
  <c r="K44" i="6"/>
  <c r="K44" i="25" s="1" a="1"/>
  <c r="K45" i="6"/>
  <c r="K45" i="25" s="1" a="1"/>
  <c r="K46" i="6"/>
  <c r="K46" i="25" s="1" a="1"/>
  <c r="K47" i="6"/>
  <c r="K47" i="25" s="1" a="1"/>
  <c r="K48" i="6"/>
  <c r="K48" i="25" s="1" a="1"/>
  <c r="K49" i="6"/>
  <c r="K49" i="25" s="1" a="1"/>
  <c r="K50" i="6"/>
  <c r="K50" i="25" s="1" a="1"/>
  <c r="K51" i="6"/>
  <c r="K51" i="25" s="1" a="1"/>
  <c r="K52" i="6"/>
  <c r="K52" i="25" s="1" a="1"/>
  <c r="K53" i="6"/>
  <c r="K53" i="25" s="1" a="1"/>
  <c r="K54" i="6"/>
  <c r="K54" i="25" s="1" a="1"/>
  <c r="K55" i="6"/>
  <c r="K55" i="25" s="1" a="1"/>
  <c r="K56" i="6"/>
  <c r="K56" i="25" s="1" a="1"/>
  <c r="K57" i="6"/>
  <c r="K57" i="25" s="1" a="1"/>
  <c r="K58" i="6"/>
  <c r="K58" i="25" s="1" a="1"/>
  <c r="K59" i="6"/>
  <c r="K59" i="25" s="1" a="1"/>
  <c r="K60" i="6"/>
  <c r="K60" i="25" s="1" a="1"/>
  <c r="K61" i="6"/>
  <c r="K61" i="25" s="1" a="1"/>
  <c r="K62" i="6"/>
  <c r="K62" i="25" s="1" a="1"/>
  <c r="K63" i="6"/>
  <c r="K63" i="25" s="1" a="1"/>
  <c r="K64" i="6"/>
  <c r="K64" i="25" s="1" a="1"/>
  <c r="K65" i="6"/>
  <c r="K65" i="25" s="1" a="1"/>
  <c r="K66" i="6"/>
  <c r="K66" i="25" s="1" a="1"/>
  <c r="K67" i="6"/>
  <c r="K67" i="25" s="1" a="1"/>
  <c r="K68" i="6"/>
  <c r="K68" i="25" s="1" a="1"/>
  <c r="K69" i="6"/>
  <c r="K69" i="25" s="1" a="1"/>
  <c r="K70" i="6"/>
  <c r="K70" i="25" s="1" a="1"/>
  <c r="K71" i="6"/>
  <c r="K71" i="25" s="1" a="1"/>
  <c r="K72" i="6"/>
  <c r="K72" i="25" s="1" a="1"/>
  <c r="K73" i="6"/>
  <c r="K73" i="25" s="1" a="1"/>
  <c r="K74" i="6"/>
  <c r="K74" i="25" s="1" a="1"/>
  <c r="K75" i="6"/>
  <c r="K75" i="25" s="1" a="1"/>
  <c r="K76" i="6"/>
  <c r="K76" i="25" s="1" a="1"/>
  <c r="K77" i="6"/>
  <c r="K77" i="25" s="1" a="1"/>
  <c r="K78" i="6"/>
  <c r="K78" i="25" s="1" a="1"/>
  <c r="K79" i="6"/>
  <c r="K79" i="25" s="1" a="1"/>
  <c r="K80" i="6"/>
  <c r="K80" i="25" s="1" a="1"/>
  <c r="K81" i="6"/>
  <c r="K81" i="25" s="1" a="1"/>
  <c r="K82" i="6"/>
  <c r="K82" i="25" s="1" a="1"/>
  <c r="K83" i="6"/>
  <c r="K83" i="25" s="1" a="1"/>
  <c r="K84" i="6"/>
  <c r="K84" i="25" s="1" a="1"/>
  <c r="K85" i="6"/>
  <c r="K85" i="25" s="1" a="1"/>
  <c r="K86" i="6"/>
  <c r="K86" i="25" s="1" a="1"/>
  <c r="K87" i="6"/>
  <c r="K87" i="25" s="1" a="1"/>
  <c r="K88" i="6"/>
  <c r="K88" i="25" s="1" a="1"/>
  <c r="K89" i="6"/>
  <c r="K89" i="25" s="1" a="1"/>
  <c r="K90" i="6"/>
  <c r="K90" i="25" s="1" a="1"/>
  <c r="K91" i="6"/>
  <c r="K91" i="25" s="1" a="1"/>
  <c r="K92" i="6"/>
  <c r="K92" i="25" s="1" a="1"/>
  <c r="K93" i="6"/>
  <c r="K93" i="25" s="1" a="1"/>
  <c r="K94" i="6"/>
  <c r="K94" i="25" s="1" a="1"/>
  <c r="K95" i="6"/>
  <c r="K95" i="25" s="1" a="1"/>
  <c r="K96" i="6"/>
  <c r="K96" i="25" s="1" a="1"/>
  <c r="K97" i="6"/>
  <c r="K97" i="25" s="1" a="1"/>
  <c r="K98" i="6"/>
  <c r="K98" i="25" s="1" a="1"/>
  <c r="K99" i="6"/>
  <c r="K99" i="25" s="1" a="1"/>
  <c r="K100" i="6"/>
  <c r="K100" i="25" s="1" a="1"/>
  <c r="K101" i="6"/>
  <c r="K101" i="25" s="1" a="1"/>
  <c r="K102" i="6"/>
  <c r="K102" i="25" s="1" a="1"/>
  <c r="K103" i="6"/>
  <c r="K103" i="25" s="1" a="1"/>
  <c r="K104" i="6"/>
  <c r="K104" i="25" s="1" a="1"/>
  <c r="K105" i="6"/>
  <c r="K105" i="25" s="1" a="1"/>
  <c r="K106" i="6"/>
  <c r="K106" i="25" s="1" a="1"/>
  <c r="K107" i="6"/>
  <c r="K107" i="25" s="1" a="1"/>
  <c r="K108" i="6"/>
  <c r="K108" i="25" s="1" a="1"/>
  <c r="K109" i="6"/>
  <c r="K109" i="25" s="1" a="1"/>
  <c r="K110" i="6"/>
  <c r="K110" i="25" s="1" a="1"/>
  <c r="K111" i="6"/>
  <c r="K111" i="25" s="1" a="1"/>
  <c r="K112" i="6"/>
  <c r="K112" i="25" s="1" a="1"/>
  <c r="K113" i="6"/>
  <c r="K113" i="25" s="1" a="1"/>
  <c r="K114" i="6"/>
  <c r="K114" i="25" s="1" a="1"/>
  <c r="K115" i="6"/>
  <c r="K115" i="25" s="1" a="1"/>
  <c r="K116" i="6"/>
  <c r="K116" i="25" s="1" a="1"/>
  <c r="K117" i="6"/>
  <c r="K117" i="25" s="1" a="1"/>
  <c r="K118" i="6"/>
  <c r="K118" i="25" s="1" a="1"/>
  <c r="K119" i="6"/>
  <c r="K119" i="25" s="1" a="1"/>
  <c r="K120" i="6"/>
  <c r="K120" i="25" s="1" a="1"/>
  <c r="K121" i="6"/>
  <c r="K121" i="25" s="1" a="1"/>
  <c r="K122" i="6"/>
  <c r="K122" i="25" s="1" a="1"/>
  <c r="K123" i="6"/>
  <c r="K123" i="25" s="1" a="1"/>
  <c r="K124" i="6"/>
  <c r="K124" i="25" s="1" a="1"/>
  <c r="K125" i="6"/>
  <c r="K125" i="25" s="1" a="1"/>
  <c r="K126" i="6"/>
  <c r="K126" i="25" s="1" a="1"/>
  <c r="K127" i="6"/>
  <c r="K127" i="25" s="1" a="1"/>
  <c r="K128" i="6"/>
  <c r="K128" i="25" s="1" a="1"/>
  <c r="K129" i="6"/>
  <c r="K129" i="25" s="1" a="1"/>
  <c r="K130" i="6"/>
  <c r="K130" i="25" s="1" a="1"/>
  <c r="K131" i="6"/>
  <c r="K131" i="25" s="1" a="1"/>
  <c r="K132" i="6"/>
  <c r="K132" i="25" s="1" a="1"/>
  <c r="K133" i="6"/>
  <c r="K133" i="25" s="1" a="1"/>
  <c r="K134" i="6"/>
  <c r="K134" i="25" s="1" a="1"/>
  <c r="K135" i="6"/>
  <c r="K135" i="25" s="1" a="1"/>
  <c r="K136" i="6"/>
  <c r="K136" i="25" s="1" a="1"/>
  <c r="K137" i="6"/>
  <c r="K137" i="25" s="1" a="1"/>
  <c r="K138" i="6"/>
  <c r="K138" i="25" s="1" a="1"/>
  <c r="K139" i="6"/>
  <c r="K139" i="25" s="1" a="1"/>
  <c r="K140" i="6"/>
  <c r="K140" i="25" s="1" a="1"/>
  <c r="K141" i="6"/>
  <c r="K141" i="25" s="1" a="1"/>
  <c r="K142" i="6"/>
  <c r="K142" i="25" s="1" a="1"/>
  <c r="K143" i="6"/>
  <c r="K143" i="25" s="1" a="1"/>
  <c r="K144" i="6"/>
  <c r="K144" i="25" s="1" a="1"/>
  <c r="K145" i="6"/>
  <c r="K145" i="25" s="1" a="1"/>
  <c r="K146" i="6"/>
  <c r="K146" i="25" s="1" a="1"/>
  <c r="K147" i="6"/>
  <c r="K147" i="25" s="1" a="1"/>
  <c r="K148" i="6"/>
  <c r="K148" i="25" s="1" a="1"/>
  <c r="K149" i="6"/>
  <c r="K149" i="25" s="1" a="1"/>
  <c r="K150" i="6"/>
  <c r="K150" i="25" s="1" a="1"/>
  <c r="K151" i="6"/>
  <c r="K151" i="25" s="1" a="1"/>
  <c r="K152" i="6"/>
  <c r="K152" i="25" s="1" a="1"/>
  <c r="K153" i="6"/>
  <c r="K153" i="25" s="1" a="1"/>
  <c r="K154" i="6"/>
  <c r="K154" i="25" s="1" a="1"/>
  <c r="K155" i="6"/>
  <c r="K155" i="25" s="1" a="1"/>
  <c r="K156" i="6"/>
  <c r="K156" i="25" s="1" a="1"/>
  <c r="K157" i="6"/>
  <c r="K157" i="25" s="1" a="1"/>
  <c r="K158" i="6"/>
  <c r="K158" i="25" s="1" a="1"/>
  <c r="K159" i="6"/>
  <c r="K159" i="25" s="1" a="1"/>
  <c r="K160" i="6"/>
  <c r="K160" i="25" s="1" a="1"/>
  <c r="K161" i="6"/>
  <c r="K161" i="25" s="1" a="1"/>
  <c r="K162" i="6"/>
  <c r="K162" i="25" s="1" a="1"/>
  <c r="K163" i="6"/>
  <c r="K163" i="25" s="1" a="1"/>
  <c r="K164" i="6"/>
  <c r="K164" i="25" s="1" a="1"/>
  <c r="K165" i="6"/>
  <c r="K165" i="25" s="1" a="1"/>
  <c r="K166" i="6"/>
  <c r="K166" i="25" s="1" a="1"/>
  <c r="K167" i="6"/>
  <c r="K167" i="25" s="1" a="1"/>
  <c r="K168" i="6"/>
  <c r="K168" i="25" s="1" a="1"/>
  <c r="K169" i="6"/>
  <c r="K169" i="25" s="1" a="1"/>
  <c r="K170" i="6"/>
  <c r="K170" i="25" s="1" a="1"/>
  <c r="K171" i="6"/>
  <c r="K171" i="25" s="1" a="1"/>
  <c r="K172" i="6"/>
  <c r="K172" i="25" s="1" a="1"/>
  <c r="K173" i="6"/>
  <c r="K173" i="25" s="1" a="1"/>
  <c r="K174" i="6"/>
  <c r="K174" i="25" s="1" a="1"/>
  <c r="K175" i="6"/>
  <c r="K175" i="25" s="1" a="1"/>
  <c r="K176" i="6"/>
  <c r="K176" i="25" s="1" a="1"/>
  <c r="K177" i="6"/>
  <c r="K177" i="25" s="1" a="1"/>
  <c r="K178" i="6"/>
  <c r="K178" i="25" s="1" a="1"/>
  <c r="K179" i="6"/>
  <c r="K179" i="25" s="1" a="1"/>
  <c r="K180" i="6"/>
  <c r="K180" i="25" s="1" a="1"/>
  <c r="K181" i="6"/>
  <c r="K181" i="25" s="1" a="1"/>
  <c r="K182" i="6"/>
  <c r="K182" i="25" s="1" a="1"/>
  <c r="K183" i="6"/>
  <c r="K183" i="25" s="1" a="1"/>
  <c r="K184" i="6"/>
  <c r="K184" i="25" s="1" a="1"/>
  <c r="K185" i="6"/>
  <c r="K185" i="25" s="1" a="1"/>
  <c r="K186" i="6"/>
  <c r="K186" i="25" s="1" a="1"/>
  <c r="K187" i="6"/>
  <c r="K187" i="25" s="1" a="1"/>
  <c r="K188" i="6"/>
  <c r="K188" i="25" s="1" a="1"/>
  <c r="K189" i="6"/>
  <c r="K189" i="25" s="1" a="1"/>
  <c r="K190" i="6"/>
  <c r="K190" i="25" s="1" a="1"/>
  <c r="K191" i="6"/>
  <c r="K191" i="25" s="1" a="1"/>
  <c r="K192" i="6"/>
  <c r="K192" i="25" s="1" a="1"/>
  <c r="K193" i="6"/>
  <c r="K193" i="25" s="1" a="1"/>
  <c r="K194" i="6"/>
  <c r="K194" i="25" s="1" a="1"/>
  <c r="K195" i="6"/>
  <c r="K195" i="25" s="1" a="1"/>
  <c r="K196" i="6"/>
  <c r="K196" i="25" s="1" a="1"/>
  <c r="K197" i="6"/>
  <c r="K197" i="25" s="1" a="1"/>
  <c r="K198" i="6"/>
  <c r="K198" i="25" s="1" a="1"/>
  <c r="K199" i="6"/>
  <c r="K199" i="25" s="1" a="1"/>
  <c r="K200" i="6"/>
  <c r="K200" i="25" s="1" a="1"/>
  <c r="K201" i="6"/>
  <c r="K201" i="25" s="1" a="1"/>
  <c r="K202" i="6"/>
  <c r="K202" i="25" s="1" a="1"/>
  <c r="K203" i="6"/>
  <c r="K203" i="25" s="1" a="1"/>
  <c r="K204" i="6"/>
  <c r="K204" i="25" s="1" a="1"/>
  <c r="K205" i="6"/>
  <c r="K205" i="25" s="1" a="1"/>
  <c r="K206" i="6"/>
  <c r="K206" i="25" s="1" a="1"/>
  <c r="K207" i="6"/>
  <c r="K207" i="25" s="1" a="1"/>
  <c r="K208" i="6"/>
  <c r="K208" i="25" s="1" a="1"/>
  <c r="K209" i="6"/>
  <c r="K209" i="25" s="1" a="1"/>
  <c r="K210" i="6"/>
  <c r="K210" i="25" s="1" a="1"/>
  <c r="K211" i="6"/>
  <c r="K211" i="25" s="1" a="1"/>
  <c r="K212" i="6"/>
  <c r="K212" i="25" s="1" a="1"/>
  <c r="K213" i="6"/>
  <c r="K213" i="25" s="1" a="1"/>
  <c r="K214" i="6"/>
  <c r="K214" i="25" s="1" a="1"/>
  <c r="K215" i="6"/>
  <c r="K215" i="25" s="1" a="1"/>
  <c r="K216" i="6"/>
  <c r="K216" i="25" s="1" a="1"/>
  <c r="K217" i="6"/>
  <c r="K217" i="25" s="1" a="1"/>
  <c r="K218" i="6"/>
  <c r="K218" i="25" s="1" a="1"/>
  <c r="K219" i="6"/>
  <c r="K219" i="25" s="1" a="1"/>
  <c r="K220" i="6"/>
  <c r="K220" i="25" s="1" a="1"/>
  <c r="K221" i="6"/>
  <c r="K221" i="25" s="1" a="1"/>
  <c r="K222" i="6"/>
  <c r="K222" i="25" s="1" a="1"/>
  <c r="K223" i="6"/>
  <c r="K223" i="25" s="1" a="1"/>
  <c r="K224" i="6"/>
  <c r="K224" i="25" s="1" a="1"/>
  <c r="K225" i="6"/>
  <c r="K225" i="25" s="1" a="1"/>
  <c r="K226" i="6"/>
  <c r="K226" i="25" s="1" a="1"/>
  <c r="K227" i="6"/>
  <c r="K227" i="25" s="1" a="1"/>
  <c r="K228" i="6"/>
  <c r="K228" i="25" s="1" a="1"/>
  <c r="K229" i="6"/>
  <c r="K229" i="25" s="1" a="1"/>
  <c r="K230" i="6"/>
  <c r="K230" i="25" s="1" a="1"/>
  <c r="K231" i="6"/>
  <c r="K231" i="25" s="1" a="1"/>
  <c r="K232" i="6"/>
  <c r="K232" i="25" s="1" a="1"/>
  <c r="K233" i="6"/>
  <c r="K233" i="25" s="1" a="1"/>
  <c r="K234" i="6"/>
  <c r="K234" i="25" s="1" a="1"/>
  <c r="K235" i="6"/>
  <c r="K235" i="25" s="1" a="1"/>
  <c r="K236" i="6"/>
  <c r="K236" i="25" s="1" a="1"/>
  <c r="K237" i="6"/>
  <c r="K237" i="25" s="1" a="1"/>
  <c r="K238" i="6"/>
  <c r="K238" i="25" s="1" a="1"/>
  <c r="K239" i="6"/>
  <c r="K239" i="25" s="1" a="1"/>
  <c r="K240" i="6"/>
  <c r="K240" i="25" s="1" a="1"/>
  <c r="K241" i="6"/>
  <c r="K241" i="25" s="1" a="1"/>
  <c r="K242" i="6"/>
  <c r="K242" i="25" s="1" a="1"/>
  <c r="K243" i="6"/>
  <c r="K243" i="25" s="1" a="1"/>
  <c r="K244" i="6"/>
  <c r="K244" i="25" s="1" a="1"/>
  <c r="K245" i="6"/>
  <c r="K245" i="25" s="1" a="1"/>
  <c r="K246" i="6"/>
  <c r="K246" i="25" s="1" a="1"/>
  <c r="K247" i="6"/>
  <c r="K247" i="25" s="1" a="1"/>
  <c r="K248" i="6"/>
  <c r="K248" i="25" s="1" a="1"/>
  <c r="K249" i="6"/>
  <c r="K249" i="25" s="1" a="1"/>
  <c r="K250" i="6"/>
  <c r="K250" i="25" s="1" a="1"/>
  <c r="K251" i="6"/>
  <c r="K251" i="25" s="1" a="1"/>
  <c r="K252" i="6"/>
  <c r="K252" i="25" s="1" a="1"/>
  <c r="K253" i="6"/>
  <c r="K253" i="25" s="1" a="1"/>
  <c r="K254" i="6"/>
  <c r="K254" i="25" s="1" a="1"/>
  <c r="K255" i="6"/>
  <c r="K255" i="25" s="1" a="1"/>
  <c r="K256" i="6"/>
  <c r="K256" i="25" s="1" a="1"/>
  <c r="K257" i="6"/>
  <c r="K257" i="25" s="1" a="1"/>
  <c r="K258" i="6"/>
  <c r="K258" i="25" s="1" a="1"/>
  <c r="K259" i="6"/>
  <c r="K259" i="25" s="1" a="1"/>
  <c r="K260" i="6"/>
  <c r="K260" i="25" s="1" a="1"/>
  <c r="K261" i="6"/>
  <c r="K261" i="25" s="1" a="1"/>
  <c r="K262" i="6"/>
  <c r="K262" i="25" s="1" a="1"/>
  <c r="K263" i="6"/>
  <c r="K263" i="25" s="1" a="1"/>
  <c r="K264" i="6"/>
  <c r="K264" i="25" s="1" a="1"/>
  <c r="K265" i="6"/>
  <c r="K265" i="25" s="1" a="1"/>
  <c r="K266" i="6"/>
  <c r="K266" i="25" s="1" a="1"/>
  <c r="K267" i="6"/>
  <c r="K267" i="25" s="1" a="1"/>
  <c r="K268" i="6"/>
  <c r="K268" i="25" s="1" a="1"/>
  <c r="K269" i="6"/>
  <c r="K269" i="25" s="1" a="1"/>
  <c r="K270" i="6"/>
  <c r="K270" i="25" s="1" a="1"/>
  <c r="K271" i="6"/>
  <c r="K271" i="25" s="1" a="1"/>
  <c r="K272" i="6"/>
  <c r="K272" i="25" s="1" a="1"/>
  <c r="K273" i="6"/>
  <c r="K273" i="25" s="1" a="1"/>
  <c r="K274" i="6"/>
  <c r="K274" i="25" s="1" a="1"/>
  <c r="K275" i="6"/>
  <c r="K275" i="25" s="1" a="1"/>
  <c r="K276" i="6"/>
  <c r="K276" i="25" s="1" a="1"/>
  <c r="K277" i="6"/>
  <c r="K277" i="25" s="1" a="1"/>
  <c r="K278" i="6"/>
  <c r="K278" i="25" s="1" a="1"/>
  <c r="K279" i="6"/>
  <c r="K279" i="25" s="1" a="1"/>
  <c r="K280" i="6"/>
  <c r="K280" i="25" s="1" a="1"/>
  <c r="K281" i="6"/>
  <c r="K281" i="25" s="1" a="1"/>
  <c r="K282" i="6"/>
  <c r="K282" i="25" s="1" a="1"/>
  <c r="K283" i="6"/>
  <c r="K283" i="25" s="1" a="1"/>
  <c r="K284" i="6"/>
  <c r="K284" i="25" s="1" a="1"/>
  <c r="K285" i="6"/>
  <c r="K285" i="25" s="1" a="1"/>
  <c r="K286" i="6"/>
  <c r="K286" i="25" s="1" a="1"/>
  <c r="K287" i="6"/>
  <c r="K287" i="25" s="1" a="1"/>
  <c r="K288" i="6"/>
  <c r="K288" i="25" s="1" a="1"/>
  <c r="K289" i="6"/>
  <c r="K289" i="25" s="1" a="1"/>
  <c r="K290" i="6"/>
  <c r="K290" i="25" s="1" a="1"/>
  <c r="K291" i="6"/>
  <c r="K291" i="25" s="1" a="1"/>
  <c r="K292" i="6"/>
  <c r="K292" i="25" s="1" a="1"/>
  <c r="K293" i="6"/>
  <c r="K293" i="25" s="1" a="1"/>
  <c r="K294" i="6"/>
  <c r="K294" i="25" s="1" a="1"/>
  <c r="K295" i="6"/>
  <c r="K295" i="25" s="1" a="1"/>
  <c r="K296" i="6"/>
  <c r="K296" i="25" s="1" a="1"/>
  <c r="K297" i="6"/>
  <c r="K297" i="25" s="1" a="1"/>
  <c r="K298" i="6"/>
  <c r="K298" i="25" s="1" a="1"/>
  <c r="K299" i="6"/>
  <c r="K299" i="25" s="1" a="1"/>
  <c r="K300" i="6"/>
  <c r="K300" i="25" s="1" a="1"/>
  <c r="K301" i="6"/>
  <c r="K301" i="25" s="1" a="1"/>
  <c r="K302" i="6"/>
  <c r="K302" i="25" s="1" a="1"/>
  <c r="K303" i="6"/>
  <c r="K303" i="25" s="1" a="1"/>
  <c r="K304" i="6"/>
  <c r="K304" i="25" s="1" a="1"/>
  <c r="K305" i="6"/>
  <c r="K305" i="25" s="1" a="1"/>
  <c r="K306" i="6"/>
  <c r="K306" i="25" s="1" a="1"/>
  <c r="K307" i="6"/>
  <c r="K307" i="25" s="1" a="1"/>
  <c r="K308" i="6"/>
  <c r="K308" i="25" s="1" a="1"/>
  <c r="K309" i="6"/>
  <c r="K309" i="25" s="1" a="1"/>
  <c r="K310" i="6"/>
  <c r="K310" i="25" s="1" a="1"/>
  <c r="K311" i="6"/>
  <c r="K311" i="25" s="1" a="1"/>
  <c r="K312" i="6"/>
  <c r="K312" i="25" s="1" a="1"/>
  <c r="K313" i="6"/>
  <c r="K313" i="25" s="1" a="1"/>
  <c r="K314" i="6"/>
  <c r="K314" i="25" s="1" a="1"/>
  <c r="K315" i="6"/>
  <c r="K315" i="25" s="1" a="1"/>
  <c r="K316" i="6"/>
  <c r="K316" i="25" s="1" a="1"/>
  <c r="K317" i="6"/>
  <c r="K317" i="25" s="1" a="1"/>
  <c r="K318" i="6"/>
  <c r="K318" i="25" s="1" a="1"/>
  <c r="K319" i="6"/>
  <c r="K319" i="25" s="1" a="1"/>
  <c r="K320" i="6"/>
  <c r="K320" i="25" s="1" a="1"/>
  <c r="K321" i="6"/>
  <c r="K321" i="25" s="1" a="1"/>
  <c r="K322" i="6"/>
  <c r="K322" i="25" s="1" a="1"/>
  <c r="K323" i="6"/>
  <c r="K323" i="25" s="1" a="1"/>
  <c r="K324" i="6"/>
  <c r="K324" i="25" s="1" a="1"/>
  <c r="K325" i="6"/>
  <c r="K325" i="25" s="1" a="1"/>
  <c r="K326" i="6"/>
  <c r="K326" i="25" s="1" a="1"/>
  <c r="K327" i="6"/>
  <c r="K327" i="25" s="1" a="1"/>
  <c r="K328" i="6"/>
  <c r="K328" i="25" s="1" a="1"/>
  <c r="K329" i="6"/>
  <c r="K329" i="25" s="1" a="1"/>
  <c r="K330" i="6"/>
  <c r="K330" i="25" s="1" a="1"/>
  <c r="K331" i="6"/>
  <c r="K331" i="25" s="1" a="1"/>
  <c r="K332" i="6"/>
  <c r="K332" i="25" s="1" a="1"/>
  <c r="K333" i="6"/>
  <c r="K333" i="25" s="1" a="1"/>
  <c r="K334" i="6"/>
  <c r="K334" i="25" s="1" a="1"/>
  <c r="K335" i="6"/>
  <c r="K335" i="25" s="1" a="1"/>
  <c r="K336" i="6"/>
  <c r="K336" i="25" s="1" a="1"/>
  <c r="K337" i="6"/>
  <c r="K337" i="25" s="1" a="1"/>
  <c r="K338" i="6"/>
  <c r="K338" i="25" s="1" a="1"/>
  <c r="K339" i="6"/>
  <c r="K339" i="25" s="1" a="1"/>
  <c r="K340" i="6"/>
  <c r="K340" i="25" s="1" a="1"/>
  <c r="K341" i="6"/>
  <c r="K341" i="25" s="1" a="1"/>
  <c r="K342" i="6"/>
  <c r="K342" i="25" s="1" a="1"/>
  <c r="K343" i="6"/>
  <c r="K343" i="25" s="1" a="1"/>
  <c r="K344" i="6"/>
  <c r="K344" i="25" s="1" a="1"/>
  <c r="K345" i="6"/>
  <c r="K345" i="25" s="1" a="1"/>
  <c r="K346" i="6"/>
  <c r="K346" i="25" s="1" a="1"/>
  <c r="K347" i="6"/>
  <c r="K347" i="25" s="1" a="1"/>
  <c r="K348" i="6"/>
  <c r="K348" i="25" s="1" a="1"/>
  <c r="K349" i="6"/>
  <c r="K349" i="25" s="1" a="1"/>
  <c r="K350" i="6"/>
  <c r="K350" i="25" s="1" a="1"/>
  <c r="K351" i="6"/>
  <c r="K351" i="25" s="1" a="1"/>
  <c r="K352" i="6"/>
  <c r="K352" i="25" s="1" a="1"/>
  <c r="K353" i="6"/>
  <c r="K353" i="25" s="1" a="1"/>
  <c r="K354" i="6"/>
  <c r="K354" i="25" s="1" a="1"/>
  <c r="K355" i="6"/>
  <c r="K355" i="25" s="1" a="1"/>
  <c r="K356" i="6"/>
  <c r="K356" i="25" s="1" a="1"/>
  <c r="K357" i="6"/>
  <c r="K357" i="25" s="1" a="1"/>
  <c r="K358" i="6"/>
  <c r="K358" i="25" s="1" a="1"/>
  <c r="K359" i="6"/>
  <c r="K359" i="25" s="1" a="1"/>
  <c r="K360" i="6"/>
  <c r="K360" i="25" s="1" a="1"/>
  <c r="K361" i="6"/>
  <c r="K361" i="25" s="1" a="1"/>
  <c r="K362" i="6"/>
  <c r="K362" i="25" s="1" a="1"/>
  <c r="K363" i="6"/>
  <c r="K363" i="25" s="1" a="1"/>
  <c r="K364" i="6"/>
  <c r="K364" i="25" s="1" a="1"/>
  <c r="K365" i="6"/>
  <c r="K365" i="25" s="1" a="1"/>
  <c r="K366" i="6"/>
  <c r="K366" i="25" s="1" a="1"/>
  <c r="K367" i="6"/>
  <c r="K367" i="25" s="1" a="1"/>
  <c r="K368" i="6"/>
  <c r="K368" i="25" s="1" a="1"/>
  <c r="K369" i="6"/>
  <c r="K369" i="25" s="1" a="1"/>
  <c r="K370" i="6"/>
  <c r="K370" i="25" s="1" a="1"/>
  <c r="K371" i="6"/>
  <c r="K371" i="25" s="1" a="1"/>
  <c r="K372" i="6"/>
  <c r="K372" i="25" s="1" a="1"/>
  <c r="K373" i="6"/>
  <c r="K373" i="25" s="1" a="1"/>
  <c r="K374" i="6"/>
  <c r="K374" i="25" s="1" a="1"/>
  <c r="K375" i="6"/>
  <c r="K375" i="25" s="1" a="1"/>
  <c r="K376" i="6"/>
  <c r="K376" i="25" s="1" a="1"/>
  <c r="K377" i="6"/>
  <c r="K377" i="25" s="1" a="1"/>
  <c r="K378" i="6"/>
  <c r="K378" i="25" s="1" a="1"/>
  <c r="K379" i="6"/>
  <c r="K379" i="25" s="1" a="1"/>
  <c r="K380" i="6"/>
  <c r="K380" i="25" s="1" a="1"/>
  <c r="K381" i="6"/>
  <c r="K381" i="25" s="1" a="1"/>
  <c r="K382" i="6"/>
  <c r="K382" i="25" s="1" a="1"/>
  <c r="J2" i="6"/>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V47" i="6" s="1"/>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D3" i="19" a="1"/>
  <c r="D3" i="19"/>
  <c r="D271" i="19" a="1"/>
  <c r="D271" i="19"/>
  <c r="D309" i="19" a="1"/>
  <c r="D309" i="19"/>
  <c r="D331" i="19" a="1"/>
  <c r="D331" i="19"/>
  <c r="D106" i="19" a="1"/>
  <c r="D106" i="19"/>
  <c r="D231" i="19" a="1"/>
  <c r="D231" i="19"/>
  <c r="D205" i="19" a="1"/>
  <c r="D205" i="19"/>
  <c r="D64" i="19" a="1"/>
  <c r="D64" i="19"/>
  <c r="D41" i="19" a="1"/>
  <c r="D41" i="19"/>
  <c r="D307" i="19" a="1"/>
  <c r="D307" i="19"/>
  <c r="D48" i="19" a="1"/>
  <c r="D48" i="19"/>
  <c r="D297" i="19" a="1"/>
  <c r="D297" i="19"/>
  <c r="D347" i="19" a="1"/>
  <c r="D347" i="19"/>
  <c r="D303" i="19" a="1"/>
  <c r="D303" i="19"/>
  <c r="D124" i="19" a="1"/>
  <c r="D124" i="19"/>
  <c r="D317" i="19" a="1"/>
  <c r="D317" i="19"/>
  <c r="D16" i="19" a="1"/>
  <c r="D16" i="19"/>
  <c r="D206" i="19" a="1"/>
  <c r="D206" i="19"/>
  <c r="D289" i="19" a="1"/>
  <c r="D289" i="19"/>
  <c r="D56" i="19" a="1"/>
  <c r="D56" i="19"/>
  <c r="D318" i="19" a="1"/>
  <c r="D318" i="19"/>
  <c r="D179" i="19" a="1"/>
  <c r="D179" i="19"/>
  <c r="D135" i="19" a="1"/>
  <c r="D135" i="19"/>
  <c r="D109" i="19" a="1"/>
  <c r="D109" i="19"/>
  <c r="D298" i="19" a="1"/>
  <c r="D298" i="19"/>
  <c r="D191" i="19" a="1"/>
  <c r="D191" i="19"/>
  <c r="D161" i="19" a="1"/>
  <c r="D161" i="19"/>
  <c r="D132" i="19" a="1"/>
  <c r="D132" i="19"/>
  <c r="D116" i="19" a="1"/>
  <c r="D116" i="19"/>
  <c r="D314" i="19" a="1"/>
  <c r="D314" i="19"/>
  <c r="D108" i="19" a="1"/>
  <c r="D108" i="19"/>
  <c r="D263" i="19" a="1"/>
  <c r="D263" i="19"/>
  <c r="D31" i="19" a="1"/>
  <c r="D31" i="19"/>
  <c r="D51" i="19" a="1"/>
  <c r="D51" i="19"/>
  <c r="D10" i="19" a="1"/>
  <c r="D10" i="19"/>
  <c r="D175" i="19" a="1"/>
  <c r="D175" i="19"/>
  <c r="D379" i="19" a="1"/>
  <c r="D379" i="19"/>
  <c r="D155" i="19" a="1"/>
  <c r="D155" i="19"/>
  <c r="D327" i="19" a="1"/>
  <c r="D327" i="19"/>
  <c r="D332" i="19" a="1"/>
  <c r="D332" i="19"/>
  <c r="D216" i="19" a="1"/>
  <c r="D216" i="19"/>
  <c r="D365" i="19" a="1"/>
  <c r="D365" i="19"/>
  <c r="D339" i="19" a="1"/>
  <c r="D339" i="19"/>
  <c r="D373" i="19" a="1"/>
  <c r="D373" i="19"/>
  <c r="D167" i="19" a="1"/>
  <c r="D167" i="19"/>
  <c r="D37" i="19" a="1"/>
  <c r="D37" i="19"/>
  <c r="D338" i="19" a="1"/>
  <c r="D338" i="19"/>
  <c r="D200" i="19" a="1"/>
  <c r="D200" i="19"/>
  <c r="D169" i="19" a="1"/>
  <c r="D169" i="19"/>
  <c r="D164" i="19" a="1"/>
  <c r="D164" i="19"/>
  <c r="D262" i="19" a="1"/>
  <c r="D262" i="19"/>
  <c r="D243" i="19" a="1"/>
  <c r="D243" i="19"/>
  <c r="D21" i="19" a="1"/>
  <c r="D21" i="19"/>
  <c r="D284" i="19" a="1"/>
  <c r="D284" i="19"/>
  <c r="D75" i="19" a="1"/>
  <c r="D75" i="19"/>
  <c r="D302" i="19" a="1"/>
  <c r="D302" i="19"/>
  <c r="D77" i="19" a="1"/>
  <c r="D77" i="19"/>
  <c r="D362" i="19" a="1"/>
  <c r="D362" i="19"/>
  <c r="D293" i="19" a="1"/>
  <c r="D293" i="19"/>
  <c r="D264" i="19" a="1"/>
  <c r="D264" i="19"/>
  <c r="D107" i="19" a="1"/>
  <c r="D107" i="19"/>
  <c r="D197" i="19" a="1"/>
  <c r="D197" i="19"/>
  <c r="D171" i="19" a="1"/>
  <c r="D171" i="19"/>
  <c r="D286" i="19" a="1"/>
  <c r="D286" i="19"/>
  <c r="D340" i="19" a="1"/>
  <c r="D340" i="19"/>
  <c r="D195" i="19" a="1"/>
  <c r="D195" i="19"/>
  <c r="D20" i="19" a="1"/>
  <c r="D20" i="19"/>
  <c r="D257" i="19" a="1"/>
  <c r="D257" i="19"/>
  <c r="D141" i="19" a="1"/>
  <c r="D141" i="19"/>
  <c r="D246" i="19" a="1"/>
  <c r="D246" i="19"/>
  <c r="D5" i="19" a="1"/>
  <c r="D5" i="19"/>
  <c r="D186" i="19" a="1"/>
  <c r="D186" i="19"/>
  <c r="D121" i="19" a="1"/>
  <c r="D121" i="19"/>
  <c r="D343" i="19" a="1"/>
  <c r="D343" i="19"/>
  <c r="D6" i="19" a="1"/>
  <c r="D6" i="19"/>
  <c r="D95" i="19" a="1"/>
  <c r="D95" i="19"/>
  <c r="D9" i="19" a="1"/>
  <c r="D9" i="19"/>
  <c r="D174" i="19" a="1"/>
  <c r="D174" i="19"/>
  <c r="D62" i="19" a="1"/>
  <c r="D62" i="19"/>
  <c r="D260" i="19" a="1"/>
  <c r="D260" i="19"/>
  <c r="D58" i="19" a="1"/>
  <c r="D58" i="19"/>
  <c r="D101" i="19" a="1"/>
  <c r="D101" i="19"/>
  <c r="D359" i="19" a="1"/>
  <c r="D359" i="19"/>
  <c r="D354" i="19" a="1"/>
  <c r="D354" i="19"/>
  <c r="D218" i="19" a="1"/>
  <c r="D218" i="19"/>
  <c r="D38" i="19" a="1"/>
  <c r="D38" i="19"/>
  <c r="D296" i="19" a="1"/>
  <c r="D296" i="19"/>
  <c r="D25" i="19" a="1"/>
  <c r="D25" i="19"/>
  <c r="D188" i="19" a="1"/>
  <c r="D188" i="19"/>
  <c r="D346" i="19" a="1"/>
  <c r="D346" i="19"/>
  <c r="D381" i="19" a="1"/>
  <c r="D381" i="19"/>
  <c r="D78" i="19" a="1"/>
  <c r="D78" i="19"/>
  <c r="D157" i="19" a="1"/>
  <c r="D157" i="19"/>
  <c r="D74" i="19" a="1"/>
  <c r="D74" i="19"/>
  <c r="D143" i="19" a="1"/>
  <c r="D143" i="19"/>
  <c r="D24" i="19" a="1"/>
  <c r="D24" i="19"/>
  <c r="D35" i="19" a="1"/>
  <c r="D35" i="19"/>
  <c r="D353" i="19" a="1"/>
  <c r="D353" i="19"/>
  <c r="D258" i="19" a="1"/>
  <c r="D258" i="19"/>
  <c r="D159" i="19" a="1"/>
  <c r="D159" i="19"/>
  <c r="D250" i="19" a="1"/>
  <c r="D250" i="19"/>
  <c r="D351" i="19" a="1"/>
  <c r="D351" i="19"/>
  <c r="D33" i="19" a="1"/>
  <c r="D33" i="19"/>
  <c r="D170" i="19" a="1"/>
  <c r="D170" i="19"/>
  <c r="D337" i="19" a="1"/>
  <c r="D337" i="19"/>
  <c r="D190" i="19" a="1"/>
  <c r="D190" i="19"/>
  <c r="D53" i="19" a="1"/>
  <c r="D53" i="19"/>
  <c r="D306" i="19" a="1"/>
  <c r="D306" i="19"/>
  <c r="D4" i="19" a="1"/>
  <c r="D4" i="19"/>
  <c r="D288" i="19" a="1"/>
  <c r="D288" i="19"/>
  <c r="D42" i="19" a="1"/>
  <c r="D42" i="19"/>
  <c r="D128" i="19" a="1"/>
  <c r="D128" i="19"/>
  <c r="D134" i="19" a="1"/>
  <c r="D134" i="19"/>
  <c r="D372" i="19" a="1"/>
  <c r="D372" i="19"/>
  <c r="D269" i="19" a="1"/>
  <c r="D269" i="19"/>
  <c r="D146" i="19" a="1"/>
  <c r="D146" i="19"/>
  <c r="D140" i="19" a="1"/>
  <c r="D140" i="19"/>
  <c r="D371" i="19" a="1"/>
  <c r="D371" i="19"/>
  <c r="D333" i="19" a="1"/>
  <c r="D333" i="19"/>
  <c r="D304" i="19" a="1"/>
  <c r="D304" i="19"/>
  <c r="D86" i="19" a="1"/>
  <c r="D86" i="19"/>
  <c r="D180" i="19" a="1"/>
  <c r="D180" i="19"/>
  <c r="D199" i="19" a="1"/>
  <c r="D199" i="19"/>
  <c r="D173" i="19" a="1"/>
  <c r="D173" i="19"/>
  <c r="D65" i="19" a="1"/>
  <c r="D65" i="19"/>
  <c r="D335" i="19" a="1"/>
  <c r="D335" i="19"/>
  <c r="D287" i="19" a="1"/>
  <c r="D287" i="19"/>
  <c r="D369" i="19" a="1"/>
  <c r="D369" i="19"/>
  <c r="D178" i="19" a="1"/>
  <c r="D178" i="19"/>
  <c r="D98" i="19" a="1"/>
  <c r="D98" i="19"/>
  <c r="D127" i="19" a="1"/>
  <c r="D127" i="19"/>
  <c r="D129" i="19" a="1"/>
  <c r="D129" i="19"/>
  <c r="D138" i="19" a="1"/>
  <c r="D138" i="19"/>
  <c r="D189" i="19" a="1"/>
  <c r="D189" i="19"/>
  <c r="D363" i="19" a="1"/>
  <c r="D363" i="19"/>
  <c r="D247" i="19" a="1"/>
  <c r="D247" i="19"/>
  <c r="D198" i="19" a="1"/>
  <c r="D198" i="19"/>
  <c r="D249" i="19" a="1"/>
  <c r="D249" i="19"/>
  <c r="D182" i="19" a="1"/>
  <c r="D182" i="19"/>
  <c r="D207" i="19" a="1"/>
  <c r="D207" i="19"/>
  <c r="D112" i="19" a="1"/>
  <c r="D112" i="19"/>
  <c r="D36" i="19" a="1"/>
  <c r="D36" i="19"/>
  <c r="D87" i="19" a="1"/>
  <c r="D87" i="19"/>
  <c r="D330" i="19" a="1"/>
  <c r="D330" i="19"/>
  <c r="D183" i="19" a="1"/>
  <c r="D183" i="19"/>
  <c r="D185" i="19" a="1"/>
  <c r="D185" i="19"/>
  <c r="D28" i="19" a="1"/>
  <c r="D28" i="19"/>
  <c r="D117" i="19" a="1"/>
  <c r="D117" i="19"/>
  <c r="D105" i="19" a="1"/>
  <c r="D105" i="19"/>
  <c r="D273" i="19" a="1"/>
  <c r="D273" i="19"/>
  <c r="D380" i="19" a="1"/>
  <c r="D380" i="19"/>
  <c r="D212" i="19" a="1"/>
  <c r="D212" i="19"/>
  <c r="D113" i="19" a="1"/>
  <c r="D113" i="19"/>
  <c r="D97" i="19" a="1"/>
  <c r="D97" i="19"/>
  <c r="D192" i="19" a="1"/>
  <c r="D192" i="19"/>
  <c r="D50" i="19" a="1"/>
  <c r="D50" i="19"/>
  <c r="D266" i="19" a="1"/>
  <c r="D266" i="19"/>
  <c r="D299" i="19" a="1"/>
  <c r="D299" i="19"/>
  <c r="D115" i="19" a="1"/>
  <c r="D115" i="19"/>
  <c r="D13" i="19" a="1"/>
  <c r="D13" i="19"/>
  <c r="D334" i="19" a="1"/>
  <c r="D334" i="19"/>
  <c r="D230" i="19" a="1"/>
  <c r="D230" i="19"/>
  <c r="D44" i="19" a="1"/>
  <c r="D44" i="19"/>
  <c r="D217" i="19" a="1"/>
  <c r="D217" i="19"/>
  <c r="D235" i="19" a="1"/>
  <c r="D235" i="19"/>
  <c r="D229" i="19" a="1"/>
  <c r="D229" i="19"/>
  <c r="D275" i="19" a="1"/>
  <c r="D275" i="19"/>
  <c r="D228" i="19" a="1"/>
  <c r="D228" i="19"/>
  <c r="D267" i="19" a="1"/>
  <c r="D267" i="19"/>
  <c r="D350" i="19" a="1"/>
  <c r="D350" i="19"/>
  <c r="D355" i="19" a="1"/>
  <c r="D355" i="19"/>
  <c r="D349" i="19" a="1"/>
  <c r="D349" i="19"/>
  <c r="D270" i="19" a="1"/>
  <c r="D270" i="19"/>
  <c r="D61" i="19" a="1"/>
  <c r="D61" i="19"/>
  <c r="D348" i="19" a="1"/>
  <c r="D348" i="19"/>
  <c r="D310" i="19" a="1"/>
  <c r="D310" i="19"/>
  <c r="D148" i="19" a="1"/>
  <c r="D148" i="19"/>
  <c r="D181" i="19" a="1"/>
  <c r="D181" i="19"/>
  <c r="D193" i="19" a="1"/>
  <c r="D193" i="19"/>
  <c r="D26" i="19" a="1"/>
  <c r="D26" i="19"/>
  <c r="D345" i="19" a="1"/>
  <c r="D345" i="19"/>
  <c r="D376" i="19" a="1"/>
  <c r="D376" i="19"/>
  <c r="D83" i="19" a="1"/>
  <c r="D83" i="19"/>
  <c r="D160" i="19" a="1"/>
  <c r="D160" i="19"/>
  <c r="D40" i="19" a="1"/>
  <c r="D40" i="19"/>
  <c r="D60" i="19" a="1"/>
  <c r="D60" i="19"/>
  <c r="D154" i="19" a="1"/>
  <c r="D154" i="19"/>
  <c r="D336" i="19" a="1"/>
  <c r="D336" i="19"/>
  <c r="D63" i="19" a="1"/>
  <c r="D63" i="19"/>
  <c r="D68" i="19" a="1"/>
  <c r="D68" i="19"/>
  <c r="D45" i="19" a="1"/>
  <c r="D45" i="19"/>
  <c r="D145" i="19" a="1"/>
  <c r="D145" i="19"/>
  <c r="D315" i="19" a="1"/>
  <c r="D315" i="19"/>
  <c r="D290" i="19" a="1"/>
  <c r="D290" i="19"/>
  <c r="D66" i="19" a="1"/>
  <c r="D66" i="19"/>
  <c r="D43" i="19" a="1"/>
  <c r="D43" i="19"/>
  <c r="D244" i="19" a="1"/>
  <c r="D244" i="19"/>
  <c r="D11" i="19" a="1"/>
  <c r="D11" i="19"/>
  <c r="D137" i="19" a="1"/>
  <c r="D137" i="19"/>
  <c r="D49" i="19" a="1"/>
  <c r="D49" i="19"/>
  <c r="D93" i="19" a="1"/>
  <c r="D93" i="19"/>
  <c r="D245" i="19" a="1"/>
  <c r="D245" i="19"/>
  <c r="D91" i="19" a="1"/>
  <c r="D91" i="19"/>
  <c r="D319" i="19" a="1"/>
  <c r="D319" i="19"/>
  <c r="D100" i="19" a="1"/>
  <c r="D100" i="19"/>
  <c r="D103" i="19" a="1"/>
  <c r="D103" i="19"/>
  <c r="D313" i="19" a="1"/>
  <c r="D313" i="19"/>
  <c r="D69" i="19" a="1"/>
  <c r="D69" i="19"/>
  <c r="D139" i="19" a="1"/>
  <c r="D139" i="19"/>
  <c r="D8" i="19" a="1"/>
  <c r="D8" i="19"/>
  <c r="D341" i="19" a="1"/>
  <c r="D341" i="19"/>
  <c r="D280" i="19" a="1"/>
  <c r="D280" i="19"/>
  <c r="D227" i="19" a="1"/>
  <c r="D227" i="19"/>
  <c r="D253" i="19" a="1"/>
  <c r="D253" i="19"/>
  <c r="D12" i="19" a="1"/>
  <c r="D12" i="19"/>
  <c r="D278" i="19" a="1"/>
  <c r="D278" i="19"/>
  <c r="D126" i="19" a="1"/>
  <c r="D126" i="19"/>
  <c r="D119" i="19" a="1"/>
  <c r="D119" i="19"/>
  <c r="D316" i="19" a="1"/>
  <c r="D316" i="19"/>
  <c r="D70" i="19" a="1"/>
  <c r="D70" i="19"/>
  <c r="D163" i="19" a="1"/>
  <c r="D163" i="19"/>
  <c r="D158" i="19" a="1"/>
  <c r="D158" i="19"/>
  <c r="D73" i="19" a="1"/>
  <c r="D73" i="19"/>
  <c r="D211" i="19" a="1"/>
  <c r="D211" i="19"/>
  <c r="D301" i="19" a="1"/>
  <c r="D301" i="19"/>
  <c r="D14" i="19" a="1"/>
  <c r="D14" i="19"/>
  <c r="D214" i="19" a="1"/>
  <c r="D214" i="19"/>
  <c r="D92" i="19" a="1"/>
  <c r="D92" i="19"/>
  <c r="D166" i="19" a="1"/>
  <c r="D166" i="19"/>
  <c r="D17" i="19" a="1"/>
  <c r="D17" i="19"/>
  <c r="D239" i="19" a="1"/>
  <c r="D239" i="19"/>
  <c r="D291" i="19" a="1"/>
  <c r="D291" i="19"/>
  <c r="D23" i="19" a="1"/>
  <c r="D23" i="19"/>
  <c r="D79" i="19" a="1"/>
  <c r="D79" i="19"/>
  <c r="D18" i="19" a="1"/>
  <c r="D18" i="19"/>
  <c r="D220" i="19" a="1"/>
  <c r="D220" i="19"/>
  <c r="D176" i="19" a="1"/>
  <c r="D176" i="19"/>
  <c r="D295" i="19" a="1"/>
  <c r="D295" i="19"/>
  <c r="D344" i="19" a="1"/>
  <c r="D344" i="19"/>
  <c r="D168" i="19" a="1"/>
  <c r="D168" i="19"/>
  <c r="D370" i="19" a="1"/>
  <c r="D370" i="19"/>
  <c r="D320" i="19" a="1"/>
  <c r="D320" i="19"/>
  <c r="D274" i="19" a="1"/>
  <c r="D274" i="19"/>
  <c r="D22" i="19" a="1"/>
  <c r="D22" i="19"/>
  <c r="D232" i="19" a="1"/>
  <c r="D232" i="19"/>
  <c r="D281" i="19" a="1"/>
  <c r="D281" i="19"/>
  <c r="D240" i="19" a="1"/>
  <c r="D240" i="19"/>
  <c r="D356" i="19" a="1"/>
  <c r="D356" i="19"/>
  <c r="D236" i="19" a="1"/>
  <c r="D236" i="19"/>
  <c r="D209" i="19" a="1"/>
  <c r="D209" i="19"/>
  <c r="D152" i="19" a="1"/>
  <c r="D152" i="19"/>
  <c r="D248" i="19" a="1"/>
  <c r="D248" i="19"/>
  <c r="D99" i="19" a="1"/>
  <c r="D99" i="19"/>
  <c r="D76" i="19" a="1"/>
  <c r="D76" i="19"/>
  <c r="D294" i="19" a="1"/>
  <c r="D294" i="19"/>
  <c r="D203" i="19" a="1"/>
  <c r="D203" i="19"/>
  <c r="D259" i="19" a="1"/>
  <c r="D259" i="19"/>
  <c r="D324" i="19" a="1"/>
  <c r="D324" i="19"/>
  <c r="D321" i="19" a="1"/>
  <c r="D321" i="19"/>
  <c r="D184" i="19" a="1"/>
  <c r="D184" i="19"/>
  <c r="D241" i="19" a="1"/>
  <c r="D241" i="19"/>
  <c r="D300" i="19" a="1"/>
  <c r="D300" i="19"/>
  <c r="D279" i="19" a="1"/>
  <c r="D279" i="19"/>
  <c r="D89" i="19" a="1"/>
  <c r="D89" i="19"/>
  <c r="D226" i="19" a="1"/>
  <c r="D226" i="19"/>
  <c r="D202" i="19" a="1"/>
  <c r="D202" i="19"/>
  <c r="D81" i="19" a="1"/>
  <c r="D81" i="19"/>
  <c r="D342" i="19" a="1"/>
  <c r="D342" i="19"/>
  <c r="D59" i="19" a="1"/>
  <c r="D59" i="19"/>
  <c r="D374" i="19" a="1"/>
  <c r="D374" i="19"/>
  <c r="D47" i="19" a="1"/>
  <c r="D47" i="19"/>
  <c r="D357" i="19" a="1"/>
  <c r="D357" i="19"/>
  <c r="D223" i="19" a="1"/>
  <c r="D223" i="19"/>
  <c r="D80" i="19" a="1"/>
  <c r="D80" i="19"/>
  <c r="D221" i="19" a="1"/>
  <c r="D221" i="19"/>
  <c r="D251" i="19" a="1"/>
  <c r="D251" i="19"/>
  <c r="D125" i="19" a="1"/>
  <c r="D125" i="19"/>
  <c r="D233" i="19" a="1"/>
  <c r="D233" i="19"/>
  <c r="D378" i="19" a="1"/>
  <c r="D378" i="19"/>
  <c r="D234" i="19" a="1"/>
  <c r="D234" i="19"/>
  <c r="D252" i="19" a="1"/>
  <c r="D252" i="19"/>
  <c r="D142" i="19" a="1"/>
  <c r="D142" i="19"/>
  <c r="D210" i="19" a="1"/>
  <c r="D210" i="19"/>
  <c r="D177" i="19" a="1"/>
  <c r="D177" i="19"/>
  <c r="D219" i="19" a="1"/>
  <c r="D219" i="19"/>
  <c r="D329" i="19" a="1"/>
  <c r="D329" i="19"/>
  <c r="D237" i="19" a="1"/>
  <c r="D237" i="19"/>
  <c r="D82" i="19" a="1"/>
  <c r="D82" i="19"/>
  <c r="D32" i="19" a="1"/>
  <c r="D32" i="19"/>
  <c r="D268" i="19" a="1"/>
  <c r="D268" i="19"/>
  <c r="D104" i="19" a="1"/>
  <c r="D104" i="19"/>
  <c r="D156" i="19" a="1"/>
  <c r="D156" i="19"/>
  <c r="D364" i="19" a="1"/>
  <c r="D364" i="19"/>
  <c r="D322" i="19" a="1"/>
  <c r="D322" i="19"/>
  <c r="D208" i="19" a="1"/>
  <c r="D208" i="19"/>
  <c r="D292" i="19" a="1"/>
  <c r="D292" i="19"/>
  <c r="D204" i="19" a="1"/>
  <c r="D204" i="19"/>
  <c r="D213" i="19" a="1"/>
  <c r="D213" i="19"/>
  <c r="D277" i="19" a="1"/>
  <c r="D277" i="19"/>
  <c r="D150" i="19" a="1"/>
  <c r="D150" i="19"/>
  <c r="D311" i="19" a="1"/>
  <c r="D311" i="19"/>
  <c r="D72" i="19" a="1"/>
  <c r="D72" i="19"/>
  <c r="D120" i="19" a="1"/>
  <c r="D120" i="19"/>
  <c r="D255" i="19" a="1"/>
  <c r="D255" i="19"/>
  <c r="D187" i="19" a="1"/>
  <c r="D187" i="19"/>
  <c r="D39" i="19" a="1"/>
  <c r="D39" i="19"/>
  <c r="D57" i="19" a="1"/>
  <c r="D57" i="19"/>
  <c r="D96" i="19" a="1"/>
  <c r="D96" i="19"/>
  <c r="D149" i="19" a="1"/>
  <c r="D149" i="19"/>
  <c r="D130" i="19" a="1"/>
  <c r="D130" i="19"/>
  <c r="D144" i="19" a="1"/>
  <c r="D144" i="19"/>
  <c r="D201" i="19" a="1"/>
  <c r="D201" i="19"/>
  <c r="D282" i="19" a="1"/>
  <c r="D282" i="19"/>
  <c r="D46" i="19" a="1"/>
  <c r="D46" i="19"/>
  <c r="D261" i="19" a="1"/>
  <c r="D261" i="19"/>
  <c r="D276" i="19" a="1"/>
  <c r="D276" i="19"/>
  <c r="D52" i="19" a="1"/>
  <c r="D52" i="19"/>
  <c r="D254" i="19" a="1"/>
  <c r="D254" i="19"/>
  <c r="D367" i="19" a="1"/>
  <c r="D367" i="19"/>
  <c r="D102" i="19" a="1"/>
  <c r="D102" i="19"/>
  <c r="D114" i="19" a="1"/>
  <c r="D114" i="19"/>
  <c r="D238" i="19" a="1"/>
  <c r="D238" i="19"/>
  <c r="D382" i="19" a="1"/>
  <c r="D382" i="19"/>
  <c r="D375" i="19" a="1"/>
  <c r="D375" i="19"/>
  <c r="D360" i="19" a="1"/>
  <c r="D360" i="19"/>
  <c r="D368" i="19" a="1"/>
  <c r="D368" i="19"/>
  <c r="D366" i="19" a="1"/>
  <c r="D366" i="19"/>
  <c r="D122" i="19" a="1"/>
  <c r="D122" i="19"/>
  <c r="D308" i="19" a="1"/>
  <c r="D308" i="19"/>
  <c r="D88" i="19" a="1"/>
  <c r="D88" i="19"/>
  <c r="D242" i="19" a="1"/>
  <c r="D242" i="19"/>
  <c r="D136" i="19" a="1"/>
  <c r="D136" i="19"/>
  <c r="D19" i="19" a="1"/>
  <c r="D19" i="19"/>
  <c r="D27" i="19" a="1"/>
  <c r="D27" i="19"/>
  <c r="D377" i="19" a="1"/>
  <c r="D377" i="19"/>
  <c r="D194" i="19" a="1"/>
  <c r="D194" i="19"/>
  <c r="D29" i="19" a="1"/>
  <c r="D29" i="19"/>
  <c r="D94" i="19" a="1"/>
  <c r="D94" i="19"/>
  <c r="D215" i="19" a="1"/>
  <c r="D215" i="19"/>
  <c r="D352" i="19" a="1"/>
  <c r="D352" i="19"/>
  <c r="D196" i="19" a="1"/>
  <c r="D196" i="19"/>
  <c r="D85" i="19" a="1"/>
  <c r="D85" i="19"/>
  <c r="D325" i="19" a="1"/>
  <c r="D325" i="19"/>
  <c r="D312" i="19" a="1"/>
  <c r="D312" i="19"/>
  <c r="D151" i="19" a="1"/>
  <c r="D151" i="19"/>
  <c r="D165" i="19" a="1"/>
  <c r="D165" i="19"/>
  <c r="D326" i="19" a="1"/>
  <c r="D326" i="19"/>
  <c r="D256" i="19" a="1"/>
  <c r="D256" i="19"/>
  <c r="D123" i="19" a="1"/>
  <c r="D123" i="19"/>
  <c r="D283" i="19" a="1"/>
  <c r="D283" i="19"/>
  <c r="D224" i="19" a="1"/>
  <c r="D224" i="19"/>
  <c r="D361" i="19" a="1"/>
  <c r="D361" i="19"/>
  <c r="D55" i="19" a="1"/>
  <c r="D55" i="19"/>
  <c r="D285" i="19" a="1"/>
  <c r="D285" i="19"/>
  <c r="D305" i="19" a="1"/>
  <c r="D305" i="19"/>
  <c r="D30" i="19" a="1"/>
  <c r="D30" i="19"/>
  <c r="D133" i="19" a="1"/>
  <c r="D133" i="19"/>
  <c r="D272" i="19" a="1"/>
  <c r="D272" i="19"/>
  <c r="D265" i="19" a="1"/>
  <c r="D265" i="19"/>
  <c r="D153" i="19" a="1"/>
  <c r="D153" i="19"/>
  <c r="D172" i="19" a="1"/>
  <c r="D172" i="19"/>
  <c r="D54" i="19" a="1"/>
  <c r="D54" i="19"/>
  <c r="D131" i="19" a="1"/>
  <c r="D131" i="19"/>
  <c r="D323" i="19" a="1"/>
  <c r="D323" i="19"/>
  <c r="D7" i="19" a="1"/>
  <c r="D7" i="19"/>
  <c r="D90" i="19" a="1"/>
  <c r="D90" i="19"/>
  <c r="D71" i="19" a="1"/>
  <c r="D71" i="19"/>
  <c r="D67" i="19" a="1"/>
  <c r="D67" i="19"/>
  <c r="D147" i="19" a="1"/>
  <c r="D147" i="19"/>
  <c r="D222" i="19" a="1"/>
  <c r="D222" i="19"/>
  <c r="D84" i="19" a="1"/>
  <c r="D84" i="19"/>
  <c r="D15" i="19" a="1"/>
  <c r="D15" i="19"/>
  <c r="D111" i="19" a="1"/>
  <c r="D111" i="19"/>
  <c r="D34" i="19" a="1"/>
  <c r="D34" i="19"/>
  <c r="D110" i="19" a="1"/>
  <c r="D110" i="19"/>
  <c r="D225" i="19" a="1"/>
  <c r="D225" i="19"/>
  <c r="D118" i="19" a="1"/>
  <c r="D118" i="19"/>
  <c r="D328" i="19" a="1"/>
  <c r="D328" i="19"/>
  <c r="D358" i="19" a="1"/>
  <c r="D358" i="19"/>
  <c r="D162" i="19" a="1"/>
  <c r="D162" i="19"/>
  <c r="AF382" i="6" l="1"/>
  <c r="AF381" i="6"/>
  <c r="AF380" i="6"/>
  <c r="AF379" i="6"/>
  <c r="AF378" i="6"/>
  <c r="AF377" i="6"/>
  <c r="AF376" i="6"/>
  <c r="AF375" i="6"/>
  <c r="AF374" i="6"/>
  <c r="AF373" i="6"/>
  <c r="AF372" i="6"/>
  <c r="AF371" i="6"/>
  <c r="AF370" i="6"/>
  <c r="AF369" i="6"/>
  <c r="AF368" i="6"/>
  <c r="AF367" i="6"/>
  <c r="AF366" i="6"/>
  <c r="AF365" i="6"/>
  <c r="AF364" i="6"/>
  <c r="AF363" i="6"/>
  <c r="AF362" i="6"/>
  <c r="AF361" i="6"/>
  <c r="AF360" i="6"/>
  <c r="AF359" i="6"/>
  <c r="AF358" i="6"/>
  <c r="AF357" i="6"/>
  <c r="AF356" i="6"/>
  <c r="AF355" i="6"/>
  <c r="AF354" i="6"/>
  <c r="AF353" i="6"/>
  <c r="AF352" i="6"/>
  <c r="AF351" i="6"/>
  <c r="AF350" i="6"/>
  <c r="AF349" i="6"/>
  <c r="AF348" i="6"/>
  <c r="AF347" i="6"/>
  <c r="AF346" i="6"/>
  <c r="AF345" i="6"/>
  <c r="AF344" i="6"/>
  <c r="AF343" i="6"/>
  <c r="AF342" i="6"/>
  <c r="AF341" i="6"/>
  <c r="AF340" i="6"/>
  <c r="AF339" i="6"/>
  <c r="AF338" i="6"/>
  <c r="AF337" i="6"/>
  <c r="AF336" i="6"/>
  <c r="AF335" i="6"/>
  <c r="AF334" i="6"/>
  <c r="AF333" i="6"/>
  <c r="AF332" i="6"/>
  <c r="AF331" i="6"/>
  <c r="AF330" i="6"/>
  <c r="AF329" i="6"/>
  <c r="AF328" i="6"/>
  <c r="AF327" i="6"/>
  <c r="AF326" i="6"/>
  <c r="AF325" i="6"/>
  <c r="AF324" i="6"/>
  <c r="AF323" i="6"/>
  <c r="AF322" i="6"/>
  <c r="AF321" i="6"/>
  <c r="AF320" i="6"/>
  <c r="AF319" i="6"/>
  <c r="AF318" i="6"/>
  <c r="AF317" i="6"/>
  <c r="AF316" i="6"/>
  <c r="AF315" i="6"/>
  <c r="AF314" i="6"/>
  <c r="AF313" i="6"/>
  <c r="AF312" i="6"/>
  <c r="AF311" i="6"/>
  <c r="AF310" i="6"/>
  <c r="AF309" i="6"/>
  <c r="AF308" i="6"/>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87" i="6"/>
  <c r="AF186" i="6"/>
  <c r="AF185" i="6"/>
  <c r="AF184" i="6"/>
  <c r="AF183" i="6"/>
  <c r="AF182" i="6"/>
  <c r="AF181" i="6"/>
  <c r="AF180" i="6"/>
  <c r="AF179" i="6"/>
  <c r="AF178" i="6"/>
  <c r="AF177" i="6"/>
  <c r="AF176" i="6"/>
  <c r="AF175" i="6"/>
  <c r="AF174" i="6"/>
  <c r="AF173" i="6"/>
  <c r="AF172" i="6"/>
  <c r="AF171" i="6"/>
  <c r="AF170" i="6"/>
  <c r="AF169" i="6"/>
  <c r="AF168" i="6"/>
  <c r="AF16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D382" i="6"/>
  <c r="AD381" i="6"/>
  <c r="AD380" i="6"/>
  <c r="AD379" i="6"/>
  <c r="AD378" i="6"/>
  <c r="AD377" i="6"/>
  <c r="AD376" i="6"/>
  <c r="AD375" i="6"/>
  <c r="AD374" i="6"/>
  <c r="AD373" i="6"/>
  <c r="AD372" i="6"/>
  <c r="AD371" i="6"/>
  <c r="AD370" i="6"/>
  <c r="AD369" i="6"/>
  <c r="AD368" i="6"/>
  <c r="AD367" i="6"/>
  <c r="AD366" i="6"/>
  <c r="AD365" i="6"/>
  <c r="AD364" i="6"/>
  <c r="AD363" i="6"/>
  <c r="AD362" i="6"/>
  <c r="AD361" i="6"/>
  <c r="AD360" i="6"/>
  <c r="AD359" i="6"/>
  <c r="AD358" i="6"/>
  <c r="AD357" i="6"/>
  <c r="AD356" i="6"/>
  <c r="AD355" i="6"/>
  <c r="AD354" i="6"/>
  <c r="AD353" i="6"/>
  <c r="AD352" i="6"/>
  <c r="AD351" i="6"/>
  <c r="AD350" i="6"/>
  <c r="AD349" i="6"/>
  <c r="AD348" i="6"/>
  <c r="AD347" i="6"/>
  <c r="AD346" i="6"/>
  <c r="AD345" i="6"/>
  <c r="AD344" i="6"/>
  <c r="AD343" i="6"/>
  <c r="AD342" i="6"/>
  <c r="AD341" i="6"/>
  <c r="AD340" i="6"/>
  <c r="AD339" i="6"/>
  <c r="AD338" i="6"/>
  <c r="AD337" i="6"/>
  <c r="AD336" i="6"/>
  <c r="AD335" i="6"/>
  <c r="AD334" i="6"/>
  <c r="AD333" i="6"/>
  <c r="AD332" i="6"/>
  <c r="AD331" i="6"/>
  <c r="AD330" i="6"/>
  <c r="AD329" i="6"/>
  <c r="AD328" i="6"/>
  <c r="AD327" i="6"/>
  <c r="AD326" i="6"/>
  <c r="AD325" i="6"/>
  <c r="AD324" i="6"/>
  <c r="AD323" i="6"/>
  <c r="AD322" i="6"/>
  <c r="AD321" i="6"/>
  <c r="AD320" i="6"/>
  <c r="AD319" i="6"/>
  <c r="AD318" i="6"/>
  <c r="AD317" i="6"/>
  <c r="AD316" i="6"/>
  <c r="AD315" i="6"/>
  <c r="AD314" i="6"/>
  <c r="AD313" i="6"/>
  <c r="AD312" i="6"/>
  <c r="AD311" i="6"/>
  <c r="AD310" i="6"/>
  <c r="AD309" i="6"/>
  <c r="AD308" i="6"/>
  <c r="AD307" i="6"/>
  <c r="AD306" i="6"/>
  <c r="AD305" i="6"/>
  <c r="AD304" i="6"/>
  <c r="AD303" i="6"/>
  <c r="AD302" i="6"/>
  <c r="AD301" i="6"/>
  <c r="AD300" i="6"/>
  <c r="AD299" i="6"/>
  <c r="AD298" i="6"/>
  <c r="AD297" i="6"/>
  <c r="AD296" i="6"/>
  <c r="AD295" i="6"/>
  <c r="AD294" i="6"/>
  <c r="AD293" i="6"/>
  <c r="AD292" i="6"/>
  <c r="AD291" i="6"/>
  <c r="AD290" i="6"/>
  <c r="AD289" i="6"/>
  <c r="AD288" i="6"/>
  <c r="AD287" i="6"/>
  <c r="AD286" i="6"/>
  <c r="AD285" i="6"/>
  <c r="AD284" i="6"/>
  <c r="AD283" i="6"/>
  <c r="AD282" i="6"/>
  <c r="AD281" i="6"/>
  <c r="AD280" i="6"/>
  <c r="AD279" i="6"/>
  <c r="AD278" i="6"/>
  <c r="AD277" i="6"/>
  <c r="AD276" i="6"/>
  <c r="AD275" i="6"/>
  <c r="AD274" i="6"/>
  <c r="AD273" i="6"/>
  <c r="AD272" i="6"/>
  <c r="AD271" i="6"/>
  <c r="AD270" i="6"/>
  <c r="AD269" i="6"/>
  <c r="AD268" i="6"/>
  <c r="AD267" i="6"/>
  <c r="AD266" i="6"/>
  <c r="AD265" i="6"/>
  <c r="AD264" i="6"/>
  <c r="AD263" i="6"/>
  <c r="AD262" i="6"/>
  <c r="AD261" i="6"/>
  <c r="AD260" i="6"/>
  <c r="AD259" i="6"/>
  <c r="AD258" i="6"/>
  <c r="AD257" i="6"/>
  <c r="AD256" i="6"/>
  <c r="AD255" i="6"/>
  <c r="AD254" i="6"/>
  <c r="AD253" i="6"/>
  <c r="AD252" i="6"/>
  <c r="AD251" i="6"/>
  <c r="AD250" i="6"/>
  <c r="AD249" i="6"/>
  <c r="AD248" i="6"/>
  <c r="AD247" i="6"/>
  <c r="AD246" i="6"/>
  <c r="AD245" i="6"/>
  <c r="AD244" i="6"/>
  <c r="AD243" i="6"/>
  <c r="AD242" i="6"/>
  <c r="AD241" i="6"/>
  <c r="AD240" i="6"/>
  <c r="AD239" i="6"/>
  <c r="AD238" i="6"/>
  <c r="AD237" i="6"/>
  <c r="AD236" i="6"/>
  <c r="AD235" i="6"/>
  <c r="AD234" i="6"/>
  <c r="AD233" i="6"/>
  <c r="AD232" i="6"/>
  <c r="AD231" i="6"/>
  <c r="AD230" i="6"/>
  <c r="AD229" i="6"/>
  <c r="AD228" i="6"/>
  <c r="AD227" i="6"/>
  <c r="AD226" i="6"/>
  <c r="AD225" i="6"/>
  <c r="AD224" i="6"/>
  <c r="AD223" i="6"/>
  <c r="AD222" i="6"/>
  <c r="AD221" i="6"/>
  <c r="AD220" i="6"/>
  <c r="AD219" i="6"/>
  <c r="AD218" i="6"/>
  <c r="AD217" i="6"/>
  <c r="AD216" i="6"/>
  <c r="AD215" i="6"/>
  <c r="AD214" i="6"/>
  <c r="AD213" i="6"/>
  <c r="AD212" i="6"/>
  <c r="AD211" i="6"/>
  <c r="AD210" i="6"/>
  <c r="AD209" i="6"/>
  <c r="AD208" i="6"/>
  <c r="AD207" i="6"/>
  <c r="AD206" i="6"/>
  <c r="AD205" i="6"/>
  <c r="AD204" i="6"/>
  <c r="AD203" i="6"/>
  <c r="AD202" i="6"/>
  <c r="AD201" i="6"/>
  <c r="AD200" i="6"/>
  <c r="AD199" i="6"/>
  <c r="AD198" i="6"/>
  <c r="AD197" i="6"/>
  <c r="AD196" i="6"/>
  <c r="AD195" i="6"/>
  <c r="AD194" i="6"/>
  <c r="AD193" i="6"/>
  <c r="AD192" i="6"/>
  <c r="AD191" i="6"/>
  <c r="AD190" i="6"/>
  <c r="AD189" i="6"/>
  <c r="AD188" i="6"/>
  <c r="AD187" i="6"/>
  <c r="AD186" i="6"/>
  <c r="AD185" i="6"/>
  <c r="AD184" i="6"/>
  <c r="AD183" i="6"/>
  <c r="AD182" i="6"/>
  <c r="AD181" i="6"/>
  <c r="AD180" i="6"/>
  <c r="AD179" i="6"/>
  <c r="AD178" i="6"/>
  <c r="AD177" i="6"/>
  <c r="AD176" i="6"/>
  <c r="AD175" i="6"/>
  <c r="AD174" i="6"/>
  <c r="AD173" i="6"/>
  <c r="AD172" i="6"/>
  <c r="AD171" i="6"/>
  <c r="AD170" i="6"/>
  <c r="AD169" i="6"/>
  <c r="AD168" i="6"/>
  <c r="AD167" i="6"/>
  <c r="AD166" i="6"/>
  <c r="AD165" i="6"/>
  <c r="AD164" i="6"/>
  <c r="AD163" i="6"/>
  <c r="AD162" i="6"/>
  <c r="AD161" i="6"/>
  <c r="AD160" i="6"/>
  <c r="AD159" i="6"/>
  <c r="AD158" i="6"/>
  <c r="AD157" i="6"/>
  <c r="AD156" i="6"/>
  <c r="AD155" i="6"/>
  <c r="AD154" i="6"/>
  <c r="AD153" i="6"/>
  <c r="AD152" i="6"/>
  <c r="AD151" i="6"/>
  <c r="AD150" i="6"/>
  <c r="AD149" i="6"/>
  <c r="AD148" i="6"/>
  <c r="AD147" i="6"/>
  <c r="AD146" i="6"/>
  <c r="AD145" i="6"/>
  <c r="AD144" i="6"/>
  <c r="AD143" i="6"/>
  <c r="AD142" i="6"/>
  <c r="AD141" i="6"/>
  <c r="AD140" i="6"/>
  <c r="AD139" i="6"/>
  <c r="AD138" i="6"/>
  <c r="AD137" i="6"/>
  <c r="AD136" i="6"/>
  <c r="AD135" i="6"/>
  <c r="AD134" i="6"/>
  <c r="AD133" i="6"/>
  <c r="AD132" i="6"/>
  <c r="AD131" i="6"/>
  <c r="AD130" i="6"/>
  <c r="AD129" i="6"/>
  <c r="AD128" i="6"/>
  <c r="AD127" i="6"/>
  <c r="AD126" i="6"/>
  <c r="AD125" i="6"/>
  <c r="AD124" i="6"/>
  <c r="AD123" i="6"/>
  <c r="AD122" i="6"/>
  <c r="AD121" i="6"/>
  <c r="AD120" i="6"/>
  <c r="AD119" i="6"/>
  <c r="AD118" i="6"/>
  <c r="AD117" i="6"/>
  <c r="AD116" i="6"/>
  <c r="AD115" i="6"/>
  <c r="AD114" i="6"/>
  <c r="AD113" i="6"/>
  <c r="AD112" i="6"/>
  <c r="AD111" i="6"/>
  <c r="AD110" i="6"/>
  <c r="AD109" i="6"/>
  <c r="AD108" i="6"/>
  <c r="AD107" i="6"/>
  <c r="AD106" i="6"/>
  <c r="AD105" i="6"/>
  <c r="AD104" i="6"/>
  <c r="AD103" i="6"/>
  <c r="AD102" i="6"/>
  <c r="AD101" i="6"/>
  <c r="AD100" i="6"/>
  <c r="AD99" i="6"/>
  <c r="AD98" i="6"/>
  <c r="AD97" i="6"/>
  <c r="AD96" i="6"/>
  <c r="AD95" i="6"/>
  <c r="AD94" i="6"/>
  <c r="AD93" i="6"/>
  <c r="AD92" i="6"/>
  <c r="AD91" i="6"/>
  <c r="AD90" i="6"/>
  <c r="AD89" i="6"/>
  <c r="AD88" i="6"/>
  <c r="AD87" i="6"/>
  <c r="AD86" i="6"/>
  <c r="AD85" i="6"/>
  <c r="AD84" i="6"/>
  <c r="AD83" i="6"/>
  <c r="AD82" i="6"/>
  <c r="AD81" i="6"/>
  <c r="AD80" i="6"/>
  <c r="AD79" i="6"/>
  <c r="AD78" i="6"/>
  <c r="AD77" i="6"/>
  <c r="AD76" i="6"/>
  <c r="AD75" i="6"/>
  <c r="AD74" i="6"/>
  <c r="AD73" i="6"/>
  <c r="AD72" i="6"/>
  <c r="AD71" i="6"/>
  <c r="AD70" i="6"/>
  <c r="AD69" i="6"/>
  <c r="AD68" i="6"/>
  <c r="AD67" i="6"/>
  <c r="AD66" i="6"/>
  <c r="AD65" i="6"/>
  <c r="AD64" i="6"/>
  <c r="AD63" i="6"/>
  <c r="AD62" i="6"/>
  <c r="AD61" i="6"/>
  <c r="AD60" i="6"/>
  <c r="AD59" i="6"/>
  <c r="AD58" i="6"/>
  <c r="AD57" i="6"/>
  <c r="AD56" i="6"/>
  <c r="AD55" i="6"/>
  <c r="AD54" i="6"/>
  <c r="AD53" i="6"/>
  <c r="AD52" i="6"/>
  <c r="AD51" i="6"/>
  <c r="AD50" i="6"/>
  <c r="AD49" i="6"/>
  <c r="AD48" i="6"/>
  <c r="AD47" i="6"/>
  <c r="AD46" i="6"/>
  <c r="AD45" i="6"/>
  <c r="AD44" i="6"/>
  <c r="AD43" i="6"/>
  <c r="AD42" i="6"/>
  <c r="AD41" i="6"/>
  <c r="AD40" i="6"/>
  <c r="AD39" i="6"/>
  <c r="AD38" i="6"/>
  <c r="AD37" i="6"/>
  <c r="AD36" i="6"/>
  <c r="AD35" i="6"/>
  <c r="AD34" i="6"/>
  <c r="AD33" i="6"/>
  <c r="AD32" i="6"/>
  <c r="AD31" i="6"/>
  <c r="AD30" i="6"/>
  <c r="AD29" i="6"/>
  <c r="AD28" i="6"/>
  <c r="AD27" i="6"/>
  <c r="AD26" i="6"/>
  <c r="AD25" i="6"/>
  <c r="AD24" i="6"/>
  <c r="AD23" i="6"/>
  <c r="AD22" i="6"/>
  <c r="AD21" i="6"/>
  <c r="AD20" i="6"/>
  <c r="AD19" i="6"/>
  <c r="AD18" i="6"/>
  <c r="AD17" i="6"/>
  <c r="AD16" i="6"/>
  <c r="AD15" i="6"/>
  <c r="AD14" i="6"/>
  <c r="AD13" i="6"/>
  <c r="AD12" i="6"/>
  <c r="AD11" i="6"/>
  <c r="AD10" i="6"/>
  <c r="AD9" i="6"/>
  <c r="AD8" i="6"/>
  <c r="AD7" i="6"/>
  <c r="AD6" i="6"/>
  <c r="AD5" i="6"/>
  <c r="AD4" i="6"/>
  <c r="AD3" i="6"/>
  <c r="AD2" i="6"/>
  <c r="E382" i="25" a="1"/>
  <c r="E382" i="25" s="1"/>
  <c r="E381" i="25" a="1"/>
  <c r="E381" i="25" s="1"/>
  <c r="E380" i="25" a="1"/>
  <c r="E380" i="25" s="1"/>
  <c r="E379" i="25" a="1"/>
  <c r="E379" i="25" s="1"/>
  <c r="E378" i="25" a="1"/>
  <c r="E378" i="25" s="1"/>
  <c r="E377" i="25" a="1"/>
  <c r="E377" i="25" s="1"/>
  <c r="E376" i="25" a="1"/>
  <c r="E376" i="25" s="1"/>
  <c r="E375" i="25" a="1"/>
  <c r="E375" i="25" s="1"/>
  <c r="E374" i="25" a="1"/>
  <c r="E374" i="25" s="1"/>
  <c r="E373" i="25" a="1"/>
  <c r="E373" i="25" s="1"/>
  <c r="E372" i="25" a="1"/>
  <c r="E372" i="25" s="1"/>
  <c r="E371" i="25" a="1"/>
  <c r="E371" i="25" s="1"/>
  <c r="E370" i="25" a="1"/>
  <c r="E370" i="25" s="1"/>
  <c r="E369" i="25" a="1"/>
  <c r="E369" i="25" s="1"/>
  <c r="E368" i="25" a="1"/>
  <c r="E368" i="25" s="1"/>
  <c r="E367" i="25" a="1"/>
  <c r="E367" i="25" s="1"/>
  <c r="E366" i="25" a="1"/>
  <c r="E366" i="25" s="1"/>
  <c r="E365" i="25" a="1"/>
  <c r="E365" i="25" s="1"/>
  <c r="E364" i="25" a="1"/>
  <c r="E364" i="25" s="1"/>
  <c r="E363" i="25" a="1"/>
  <c r="E363" i="25" s="1"/>
  <c r="E362" i="25" a="1"/>
  <c r="E362" i="25" s="1"/>
  <c r="E361" i="25" a="1"/>
  <c r="E361" i="25" s="1"/>
  <c r="E360" i="25" a="1"/>
  <c r="E360" i="25" s="1"/>
  <c r="E359" i="25" a="1"/>
  <c r="E359" i="25" s="1"/>
  <c r="E358" i="25" a="1"/>
  <c r="E358" i="25" s="1"/>
  <c r="E357" i="25" a="1"/>
  <c r="E357" i="25" s="1"/>
  <c r="E356" i="25" a="1"/>
  <c r="E356" i="25" s="1"/>
  <c r="E355" i="25" a="1"/>
  <c r="E355" i="25" s="1"/>
  <c r="E354" i="25" a="1"/>
  <c r="E354" i="25" s="1"/>
  <c r="E353" i="25" a="1"/>
  <c r="E353" i="25" s="1"/>
  <c r="E352" i="25" a="1"/>
  <c r="E352" i="25" s="1"/>
  <c r="E351" i="25" a="1"/>
  <c r="E351" i="25" s="1"/>
  <c r="E350" i="25" a="1"/>
  <c r="E350" i="25" s="1"/>
  <c r="E349" i="25" a="1"/>
  <c r="E349" i="25" s="1"/>
  <c r="E348" i="25" a="1"/>
  <c r="E348" i="25" s="1"/>
  <c r="E347" i="25" a="1"/>
  <c r="E347" i="25" s="1"/>
  <c r="E346" i="25" a="1"/>
  <c r="E346" i="25" s="1"/>
  <c r="E345" i="25" a="1"/>
  <c r="E345" i="25" s="1"/>
  <c r="E344" i="25" a="1"/>
  <c r="E344" i="25" s="1"/>
  <c r="E343" i="25" a="1"/>
  <c r="E343" i="25" s="1"/>
  <c r="E342" i="25" a="1"/>
  <c r="E342" i="25" s="1"/>
  <c r="E341" i="25" a="1"/>
  <c r="E341" i="25" s="1"/>
  <c r="E340" i="25" a="1"/>
  <c r="E340" i="25" s="1"/>
  <c r="E339" i="25" a="1"/>
  <c r="E339" i="25" s="1"/>
  <c r="E338" i="25" a="1"/>
  <c r="E338" i="25" s="1"/>
  <c r="E337" i="25" a="1"/>
  <c r="E337" i="25" s="1"/>
  <c r="E336" i="25" a="1"/>
  <c r="E336" i="25" s="1"/>
  <c r="E335" i="25" a="1"/>
  <c r="E335" i="25" s="1"/>
  <c r="E334" i="25" a="1"/>
  <c r="E334" i="25" s="1"/>
  <c r="E333" i="25" a="1"/>
  <c r="E333" i="25" s="1"/>
  <c r="E332" i="25" a="1"/>
  <c r="E332" i="25" s="1"/>
  <c r="E331" i="25" a="1"/>
  <c r="E331" i="25" s="1"/>
  <c r="E330" i="25" a="1"/>
  <c r="E330" i="25" s="1"/>
  <c r="E329" i="25" a="1"/>
  <c r="E329" i="25" s="1"/>
  <c r="E328" i="25" a="1"/>
  <c r="E328" i="25" s="1"/>
  <c r="E327" i="25" a="1"/>
  <c r="E327" i="25" s="1"/>
  <c r="E326" i="25" a="1"/>
  <c r="E326" i="25" s="1"/>
  <c r="E325" i="25" a="1"/>
  <c r="E325" i="25" s="1"/>
  <c r="E324" i="25" a="1"/>
  <c r="E324" i="25" s="1"/>
  <c r="E323" i="25" a="1"/>
  <c r="E323" i="25" s="1"/>
  <c r="E322" i="25" a="1"/>
  <c r="E322" i="25" s="1"/>
  <c r="E321" i="25" a="1"/>
  <c r="E321" i="25" s="1"/>
  <c r="E320" i="25" a="1"/>
  <c r="E320" i="25" s="1"/>
  <c r="E319" i="25" a="1"/>
  <c r="E319" i="25" s="1"/>
  <c r="E318" i="25" a="1"/>
  <c r="E318" i="25" s="1"/>
  <c r="E317" i="25" a="1"/>
  <c r="E317" i="25" s="1"/>
  <c r="E316" i="25" a="1"/>
  <c r="E316" i="25" s="1"/>
  <c r="E315" i="25" a="1"/>
  <c r="E315" i="25" s="1"/>
  <c r="E314" i="25" a="1"/>
  <c r="E314" i="25" s="1"/>
  <c r="E313" i="25" a="1"/>
  <c r="E313" i="25" s="1"/>
  <c r="E312" i="25" a="1"/>
  <c r="E312" i="25" s="1"/>
  <c r="E311" i="25" a="1"/>
  <c r="E311" i="25" s="1"/>
  <c r="E310" i="25" a="1"/>
  <c r="E310" i="25" s="1"/>
  <c r="E309" i="25" a="1"/>
  <c r="E309" i="25" s="1"/>
  <c r="E308" i="25" a="1"/>
  <c r="E308" i="25" s="1"/>
  <c r="E307" i="25" a="1"/>
  <c r="E307" i="25" s="1"/>
  <c r="E306" i="25" a="1"/>
  <c r="E306" i="25" s="1"/>
  <c r="E305" i="25" a="1"/>
  <c r="E305" i="25" s="1"/>
  <c r="E304" i="25" a="1"/>
  <c r="E304" i="25" s="1"/>
  <c r="E303" i="25" a="1"/>
  <c r="E303" i="25" s="1"/>
  <c r="E302" i="25" a="1"/>
  <c r="E302" i="25" s="1"/>
  <c r="E301" i="25" a="1"/>
  <c r="E301" i="25" s="1"/>
  <c r="E300" i="25" a="1"/>
  <c r="E300" i="25" s="1"/>
  <c r="E299" i="25" a="1"/>
  <c r="E299" i="25" s="1"/>
  <c r="E298" i="25" a="1"/>
  <c r="E298" i="25" s="1"/>
  <c r="E297" i="25" a="1"/>
  <c r="E297" i="25" s="1"/>
  <c r="E296" i="25" a="1"/>
  <c r="E296" i="25" s="1"/>
  <c r="E295" i="25" a="1"/>
  <c r="E295" i="25" s="1"/>
  <c r="E294" i="25" a="1"/>
  <c r="E294" i="25" s="1"/>
  <c r="E293" i="25" a="1"/>
  <c r="E293" i="25" s="1"/>
  <c r="E292" i="25" a="1"/>
  <c r="E292" i="25" s="1"/>
  <c r="E291" i="25" a="1"/>
  <c r="E291" i="25" s="1"/>
  <c r="E290" i="25" a="1"/>
  <c r="E290" i="25" s="1"/>
  <c r="E289" i="25" a="1"/>
  <c r="E289" i="25" s="1"/>
  <c r="E288" i="25" a="1"/>
  <c r="E288" i="25" s="1"/>
  <c r="E287" i="25" a="1"/>
  <c r="E287" i="25" s="1"/>
  <c r="E286" i="25" a="1"/>
  <c r="E286" i="25" s="1"/>
  <c r="E285" i="25" a="1"/>
  <c r="E285" i="25" s="1"/>
  <c r="E284" i="25" a="1"/>
  <c r="E284" i="25" s="1"/>
  <c r="E283" i="25" a="1"/>
  <c r="E283" i="25" s="1"/>
  <c r="E282" i="25" a="1"/>
  <c r="E282" i="25" s="1"/>
  <c r="E281" i="25" a="1"/>
  <c r="E281" i="25" s="1"/>
  <c r="E280" i="25" a="1"/>
  <c r="E280" i="25" s="1"/>
  <c r="E279" i="25" a="1"/>
  <c r="E279" i="25" s="1"/>
  <c r="E278" i="25" a="1"/>
  <c r="E278" i="25" s="1"/>
  <c r="E277" i="25" a="1"/>
  <c r="E277" i="25" s="1"/>
  <c r="E276" i="25" a="1"/>
  <c r="E276" i="25" s="1"/>
  <c r="E275" i="25" a="1"/>
  <c r="E275" i="25" s="1"/>
  <c r="E274" i="25" a="1"/>
  <c r="E274" i="25" s="1"/>
  <c r="E273" i="25" a="1"/>
  <c r="E273" i="25" s="1"/>
  <c r="E272" i="25" a="1"/>
  <c r="E272" i="25" s="1"/>
  <c r="E271" i="25" a="1"/>
  <c r="E271" i="25" s="1"/>
  <c r="E270" i="25" a="1"/>
  <c r="E270" i="25" s="1"/>
  <c r="E269" i="25" a="1"/>
  <c r="E269" i="25" s="1"/>
  <c r="E268" i="25" a="1"/>
  <c r="E268" i="25" s="1"/>
  <c r="E267" i="25" a="1"/>
  <c r="E267" i="25" s="1"/>
  <c r="E266" i="25" a="1"/>
  <c r="E266" i="25" s="1"/>
  <c r="E265" i="25" a="1"/>
  <c r="E265" i="25" s="1"/>
  <c r="E264" i="25" a="1"/>
  <c r="E264" i="25" s="1"/>
  <c r="E263" i="25" a="1"/>
  <c r="E263" i="25" s="1"/>
  <c r="E262" i="25" a="1"/>
  <c r="E262" i="25" s="1"/>
  <c r="E261" i="25" a="1"/>
  <c r="E261" i="25" s="1"/>
  <c r="E260" i="25" a="1"/>
  <c r="E260" i="25" s="1"/>
  <c r="E259" i="25" a="1"/>
  <c r="E259" i="25" s="1"/>
  <c r="E258" i="25" a="1"/>
  <c r="E258" i="25" s="1"/>
  <c r="E257" i="25" a="1"/>
  <c r="E257" i="25" s="1"/>
  <c r="E256" i="25" a="1"/>
  <c r="E256" i="25" s="1"/>
  <c r="E255" i="25" a="1"/>
  <c r="E255" i="25" s="1"/>
  <c r="E254" i="25" a="1"/>
  <c r="E254" i="25" s="1"/>
  <c r="E253" i="25" a="1"/>
  <c r="E253" i="25" s="1"/>
  <c r="E252" i="25" a="1"/>
  <c r="E252" i="25" s="1"/>
  <c r="E251" i="25" a="1"/>
  <c r="E251" i="25" s="1"/>
  <c r="E250" i="25" a="1"/>
  <c r="E250" i="25" s="1"/>
  <c r="E249" i="25" a="1"/>
  <c r="E249" i="25" s="1"/>
  <c r="E248" i="25" a="1"/>
  <c r="E248" i="25" s="1"/>
  <c r="E247" i="25" a="1"/>
  <c r="E247" i="25" s="1"/>
  <c r="E246" i="25" a="1"/>
  <c r="E246" i="25" s="1"/>
  <c r="E245" i="25" a="1"/>
  <c r="E245" i="25" s="1"/>
  <c r="E244" i="25" a="1"/>
  <c r="E244" i="25" s="1"/>
  <c r="E243" i="25" a="1"/>
  <c r="E243" i="25" s="1"/>
  <c r="E242" i="25" a="1"/>
  <c r="E242" i="25" s="1"/>
  <c r="E241" i="25" a="1"/>
  <c r="E241" i="25" s="1"/>
  <c r="E240" i="25" a="1"/>
  <c r="E240" i="25" s="1"/>
  <c r="E239" i="25" a="1"/>
  <c r="E239" i="25" s="1"/>
  <c r="E238" i="25" a="1"/>
  <c r="E238" i="25" s="1"/>
  <c r="E237" i="25" a="1"/>
  <c r="E237" i="25" s="1"/>
  <c r="E236" i="25" a="1"/>
  <c r="E236" i="25" s="1"/>
  <c r="E235" i="25" a="1"/>
  <c r="E235" i="25" s="1"/>
  <c r="E234" i="25" a="1"/>
  <c r="E234" i="25" s="1"/>
  <c r="E233" i="25" a="1"/>
  <c r="E233" i="25" s="1"/>
  <c r="E232" i="25" a="1"/>
  <c r="E232" i="25" s="1"/>
  <c r="E231" i="25" a="1"/>
  <c r="E231" i="25" s="1"/>
  <c r="E230" i="25" a="1"/>
  <c r="E230" i="25" s="1"/>
  <c r="E229" i="25" a="1"/>
  <c r="E229" i="25" s="1"/>
  <c r="E228" i="25" a="1"/>
  <c r="E228" i="25" s="1"/>
  <c r="E227" i="25" a="1"/>
  <c r="E227" i="25" s="1"/>
  <c r="E226" i="25" a="1"/>
  <c r="E226" i="25" s="1"/>
  <c r="E225" i="25" a="1"/>
  <c r="E225" i="25" s="1"/>
  <c r="E224" i="25" a="1"/>
  <c r="E224" i="25" s="1"/>
  <c r="E223" i="25" a="1"/>
  <c r="E223" i="25" s="1"/>
  <c r="E222" i="25" a="1"/>
  <c r="E222" i="25" s="1"/>
  <c r="E221" i="25" a="1"/>
  <c r="E221" i="25" s="1"/>
  <c r="E220" i="25" a="1"/>
  <c r="E220" i="25" s="1"/>
  <c r="E219" i="25" a="1"/>
  <c r="E219" i="25" s="1"/>
  <c r="E218" i="25" a="1"/>
  <c r="E218" i="25" s="1"/>
  <c r="E217" i="25" a="1"/>
  <c r="E217" i="25" s="1"/>
  <c r="E216" i="25" a="1"/>
  <c r="E216" i="25" s="1"/>
  <c r="E215" i="25" a="1"/>
  <c r="E215" i="25" s="1"/>
  <c r="E214" i="25" a="1"/>
  <c r="E214" i="25" s="1"/>
  <c r="E213" i="25" a="1"/>
  <c r="E213" i="25" s="1"/>
  <c r="E212" i="25" a="1"/>
  <c r="E212" i="25" s="1"/>
  <c r="E211" i="25" a="1"/>
  <c r="E211" i="25" s="1"/>
  <c r="E210" i="25" a="1"/>
  <c r="E210" i="25" s="1"/>
  <c r="E209" i="25" a="1"/>
  <c r="E209" i="25" s="1"/>
  <c r="E208" i="25" a="1"/>
  <c r="E208" i="25" s="1"/>
  <c r="E207" i="25" a="1"/>
  <c r="E207" i="25" s="1"/>
  <c r="E206" i="25" a="1"/>
  <c r="E206" i="25" s="1"/>
  <c r="E205" i="25" a="1"/>
  <c r="E205" i="25" s="1"/>
  <c r="E204" i="25" a="1"/>
  <c r="E204" i="25" s="1"/>
  <c r="E203" i="25" a="1"/>
  <c r="E203" i="25" s="1"/>
  <c r="E202" i="25" a="1"/>
  <c r="E202" i="25" s="1"/>
  <c r="E201" i="25" a="1"/>
  <c r="E201" i="25" s="1"/>
  <c r="E200" i="25" a="1"/>
  <c r="E200" i="25" s="1"/>
  <c r="E199" i="25" a="1"/>
  <c r="E199" i="25" s="1"/>
  <c r="E198" i="25" a="1"/>
  <c r="E198" i="25" s="1"/>
  <c r="E197" i="25" a="1"/>
  <c r="E197" i="25" s="1"/>
  <c r="E196" i="25" a="1"/>
  <c r="E196" i="25" s="1"/>
  <c r="E195" i="25" a="1"/>
  <c r="E195" i="25" s="1"/>
  <c r="E194" i="25" a="1"/>
  <c r="E194" i="25" s="1"/>
  <c r="E193" i="25" a="1"/>
  <c r="E193" i="25" s="1"/>
  <c r="E192" i="25" a="1"/>
  <c r="E192" i="25" s="1"/>
  <c r="E191" i="25" a="1"/>
  <c r="E191" i="25" s="1"/>
  <c r="E190" i="25" a="1"/>
  <c r="E190" i="25" s="1"/>
  <c r="E189" i="25" a="1"/>
  <c r="E189" i="25" s="1"/>
  <c r="E188" i="25" a="1"/>
  <c r="E188" i="25" s="1"/>
  <c r="E187" i="25" a="1"/>
  <c r="E187" i="25" s="1"/>
  <c r="E186" i="25" a="1"/>
  <c r="E186" i="25" s="1"/>
  <c r="E185" i="25" a="1"/>
  <c r="E185" i="25" s="1"/>
  <c r="E184" i="25" a="1"/>
  <c r="E184" i="25" s="1"/>
  <c r="E183" i="25" a="1"/>
  <c r="E183" i="25" s="1"/>
  <c r="E182" i="25" a="1"/>
  <c r="E182" i="25" s="1"/>
  <c r="E181" i="25" a="1"/>
  <c r="E181" i="25" s="1"/>
  <c r="E180" i="25" a="1"/>
  <c r="E180" i="25" s="1"/>
  <c r="E179" i="25" a="1"/>
  <c r="E179" i="25" s="1"/>
  <c r="E178" i="25" a="1"/>
  <c r="E178" i="25" s="1"/>
  <c r="E177" i="25" a="1"/>
  <c r="E177" i="25" s="1"/>
  <c r="E176" i="25" a="1"/>
  <c r="E176" i="25" s="1"/>
  <c r="E175" i="25" a="1"/>
  <c r="E175" i="25" s="1"/>
  <c r="E174" i="25" a="1"/>
  <c r="E174" i="25" s="1"/>
  <c r="E173" i="25" a="1"/>
  <c r="E173" i="25" s="1"/>
  <c r="E172" i="25" a="1"/>
  <c r="E172" i="25" s="1"/>
  <c r="E171" i="25" a="1"/>
  <c r="E171" i="25" s="1"/>
  <c r="E170" i="25" a="1"/>
  <c r="E170" i="25" s="1"/>
  <c r="E169" i="25" a="1"/>
  <c r="E169" i="25" s="1"/>
  <c r="E168" i="25" a="1"/>
  <c r="E168" i="25" s="1"/>
  <c r="E167" i="25" a="1"/>
  <c r="E167" i="25" s="1"/>
  <c r="E166" i="25" a="1"/>
  <c r="E166" i="25" s="1"/>
  <c r="E165" i="25" a="1"/>
  <c r="E165" i="25" s="1"/>
  <c r="E164" i="25" a="1"/>
  <c r="E164" i="25" s="1"/>
  <c r="E163" i="25" a="1"/>
  <c r="E163" i="25" s="1"/>
  <c r="E162" i="25" a="1"/>
  <c r="E162" i="25" s="1"/>
  <c r="E161" i="25" a="1"/>
  <c r="E161" i="25" s="1"/>
  <c r="E160" i="25" a="1"/>
  <c r="E160" i="25" s="1"/>
  <c r="E159" i="25" a="1"/>
  <c r="E159" i="25" s="1"/>
  <c r="E158" i="25" a="1"/>
  <c r="E158" i="25" s="1"/>
  <c r="E157" i="25" a="1"/>
  <c r="E157" i="25" s="1"/>
  <c r="E156" i="25" a="1"/>
  <c r="E156" i="25" s="1"/>
  <c r="E155" i="25" a="1"/>
  <c r="E155" i="25" s="1"/>
  <c r="E154" i="25" a="1"/>
  <c r="E154" i="25" s="1"/>
  <c r="E153" i="25" a="1"/>
  <c r="E153" i="25" s="1"/>
  <c r="E152" i="25" a="1"/>
  <c r="E152" i="25" s="1"/>
  <c r="E151" i="25" a="1"/>
  <c r="E151" i="25" s="1"/>
  <c r="E150" i="25" a="1"/>
  <c r="E150" i="25" s="1"/>
  <c r="E149" i="25" a="1"/>
  <c r="E149" i="25" s="1"/>
  <c r="E148" i="25" a="1"/>
  <c r="E148" i="25" s="1"/>
  <c r="E147" i="25" a="1"/>
  <c r="E147" i="25" s="1"/>
  <c r="E146" i="25" a="1"/>
  <c r="E146" i="25" s="1"/>
  <c r="E145" i="25" a="1"/>
  <c r="E145" i="25" s="1"/>
  <c r="E144" i="25" a="1"/>
  <c r="E144" i="25" s="1"/>
  <c r="E143" i="25" a="1"/>
  <c r="E143" i="25" s="1"/>
  <c r="E142" i="25" a="1"/>
  <c r="E142" i="25" s="1"/>
  <c r="E141" i="25" a="1"/>
  <c r="E141" i="25" s="1"/>
  <c r="E140" i="25" a="1"/>
  <c r="E140" i="25" s="1"/>
  <c r="E139" i="25" a="1"/>
  <c r="E139" i="25" s="1"/>
  <c r="E138" i="25" a="1"/>
  <c r="E138" i="25" s="1"/>
  <c r="E137" i="25" a="1"/>
  <c r="E137" i="25" s="1"/>
  <c r="E136" i="25" a="1"/>
  <c r="E136" i="25" s="1"/>
  <c r="E135" i="25" a="1"/>
  <c r="E135" i="25" s="1"/>
  <c r="E134" i="25" a="1"/>
  <c r="E134" i="25" s="1"/>
  <c r="E133" i="25" a="1"/>
  <c r="E133" i="25" s="1"/>
  <c r="E132" i="25" a="1"/>
  <c r="E132" i="25" s="1"/>
  <c r="E131" i="25" a="1"/>
  <c r="E131" i="25" s="1"/>
  <c r="E130" i="25" a="1"/>
  <c r="E130" i="25" s="1"/>
  <c r="E129" i="25" a="1"/>
  <c r="E129" i="25" s="1"/>
  <c r="E128" i="25" a="1"/>
  <c r="E128" i="25" s="1"/>
  <c r="E127" i="25" a="1"/>
  <c r="E127" i="25" s="1"/>
  <c r="E126" i="25" a="1"/>
  <c r="E126" i="25" s="1"/>
  <c r="E125" i="25" a="1"/>
  <c r="E125" i="25" s="1"/>
  <c r="E124" i="25" a="1"/>
  <c r="E124" i="25" s="1"/>
  <c r="E123" i="25" a="1"/>
  <c r="E123" i="25" s="1"/>
  <c r="E122" i="25" a="1"/>
  <c r="E122" i="25" s="1"/>
  <c r="E121" i="25" a="1"/>
  <c r="E121" i="25" s="1"/>
  <c r="E120" i="25" a="1"/>
  <c r="E120" i="25" s="1"/>
  <c r="E119" i="25" a="1"/>
  <c r="E119" i="25" s="1"/>
  <c r="E118" i="25" a="1"/>
  <c r="E118" i="25" s="1"/>
  <c r="E117" i="25" a="1"/>
  <c r="E117" i="25" s="1"/>
  <c r="E116" i="25" a="1"/>
  <c r="E116" i="25" s="1"/>
  <c r="E115" i="25" a="1"/>
  <c r="E115" i="25" s="1"/>
  <c r="E114" i="25" a="1"/>
  <c r="E114" i="25" s="1"/>
  <c r="E113" i="25" a="1"/>
  <c r="E113" i="25" s="1"/>
  <c r="E112" i="25" a="1"/>
  <c r="E112" i="25" s="1"/>
  <c r="E111" i="25" a="1"/>
  <c r="E111" i="25" s="1"/>
  <c r="E110" i="25" a="1"/>
  <c r="E110" i="25" s="1"/>
  <c r="E109" i="25" a="1"/>
  <c r="E109" i="25" s="1"/>
  <c r="E108" i="25" a="1"/>
  <c r="E108" i="25" s="1"/>
  <c r="E107" i="25" a="1"/>
  <c r="E107" i="25" s="1"/>
  <c r="E106" i="25" a="1"/>
  <c r="E106" i="25" s="1"/>
  <c r="E105" i="25" a="1"/>
  <c r="E105" i="25" s="1"/>
  <c r="E104" i="25" a="1"/>
  <c r="E104" i="25" s="1"/>
  <c r="E103" i="25" a="1"/>
  <c r="E103" i="25" s="1"/>
  <c r="E102" i="25" a="1"/>
  <c r="E102" i="25" s="1"/>
  <c r="E101" i="25" a="1"/>
  <c r="E101" i="25" s="1"/>
  <c r="E100" i="25" a="1"/>
  <c r="E100" i="25" s="1"/>
  <c r="E99" i="25" a="1"/>
  <c r="E99" i="25" s="1"/>
  <c r="E98" i="25" a="1"/>
  <c r="E98" i="25" s="1"/>
  <c r="E97" i="25" a="1"/>
  <c r="E97" i="25" s="1"/>
  <c r="E96" i="25" a="1"/>
  <c r="E96" i="25" s="1"/>
  <c r="E95" i="25" a="1"/>
  <c r="E95" i="25" s="1"/>
  <c r="E94" i="25" a="1"/>
  <c r="E94" i="25" s="1"/>
  <c r="E93" i="25" a="1"/>
  <c r="E93" i="25" s="1"/>
  <c r="E92" i="25" a="1"/>
  <c r="E92" i="25" s="1"/>
  <c r="E91" i="25" a="1"/>
  <c r="E91" i="25" s="1"/>
  <c r="E90" i="25" a="1"/>
  <c r="E90" i="25" s="1"/>
  <c r="E89" i="25" a="1"/>
  <c r="E89" i="25" s="1"/>
  <c r="E88" i="25" a="1"/>
  <c r="E88" i="25" s="1"/>
  <c r="E87" i="25" a="1"/>
  <c r="E87" i="25" s="1"/>
  <c r="E86" i="25" a="1"/>
  <c r="E86" i="25" s="1"/>
  <c r="E85" i="25" a="1"/>
  <c r="E85" i="25" s="1"/>
  <c r="E84" i="25" a="1"/>
  <c r="E84" i="25" s="1"/>
  <c r="E83" i="25" a="1"/>
  <c r="E83" i="25" s="1"/>
  <c r="E82" i="25" a="1"/>
  <c r="E82" i="25" s="1"/>
  <c r="E81" i="25" a="1"/>
  <c r="E81" i="25" s="1"/>
  <c r="E80" i="25" a="1"/>
  <c r="E80" i="25" s="1"/>
  <c r="E79" i="25" a="1"/>
  <c r="E79" i="25" s="1"/>
  <c r="E78" i="25" a="1"/>
  <c r="E78" i="25" s="1"/>
  <c r="E77" i="25" a="1"/>
  <c r="E77" i="25" s="1"/>
  <c r="E76" i="25" a="1"/>
  <c r="E76" i="25" s="1"/>
  <c r="E75" i="25" a="1"/>
  <c r="E75" i="25" s="1"/>
  <c r="E74" i="25" a="1"/>
  <c r="E74" i="25" s="1"/>
  <c r="E73" i="25" a="1"/>
  <c r="E73" i="25" s="1"/>
  <c r="E72" i="25" a="1"/>
  <c r="E72" i="25" s="1"/>
  <c r="E71" i="25" a="1"/>
  <c r="E71" i="25" s="1"/>
  <c r="E70" i="25" a="1"/>
  <c r="E70" i="25" s="1"/>
  <c r="E69" i="25" a="1"/>
  <c r="E69" i="25" s="1"/>
  <c r="E68" i="25" a="1"/>
  <c r="E68" i="25" s="1"/>
  <c r="E67" i="25" a="1"/>
  <c r="E67" i="25" s="1"/>
  <c r="E66" i="25" a="1"/>
  <c r="E66" i="25" s="1"/>
  <c r="E65" i="25" a="1"/>
  <c r="E65" i="25" s="1"/>
  <c r="E64" i="25" a="1"/>
  <c r="E64" i="25" s="1"/>
  <c r="E63" i="25" a="1"/>
  <c r="E63" i="25" s="1"/>
  <c r="E62" i="25" a="1"/>
  <c r="E62" i="25" s="1"/>
  <c r="E61" i="25" a="1"/>
  <c r="E61" i="25" s="1"/>
  <c r="E60" i="25" a="1"/>
  <c r="E60" i="25" s="1"/>
  <c r="E59" i="25" a="1"/>
  <c r="E59" i="25" s="1"/>
  <c r="E58" i="25" a="1"/>
  <c r="E58" i="25" s="1"/>
  <c r="E57" i="25" a="1"/>
  <c r="E57" i="25" s="1"/>
  <c r="E56" i="25" a="1"/>
  <c r="E56" i="25" s="1"/>
  <c r="E55" i="25" a="1"/>
  <c r="E55" i="25" s="1"/>
  <c r="E54" i="25" a="1"/>
  <c r="E54" i="25" s="1"/>
  <c r="E53" i="25" a="1"/>
  <c r="E53" i="25" s="1"/>
  <c r="E52" i="25" a="1"/>
  <c r="E52" i="25" s="1"/>
  <c r="E51" i="25" a="1"/>
  <c r="E51" i="25" s="1"/>
  <c r="E50" i="25" a="1"/>
  <c r="E50" i="25" s="1"/>
  <c r="E49" i="25" a="1"/>
  <c r="E49" i="25" s="1"/>
  <c r="E48" i="25" a="1"/>
  <c r="E48" i="25" s="1"/>
  <c r="E47" i="25" a="1"/>
  <c r="E47" i="25" s="1"/>
  <c r="E46" i="25" a="1"/>
  <c r="E46" i="25" s="1"/>
  <c r="E45" i="25" a="1"/>
  <c r="E45" i="25" s="1"/>
  <c r="E44" i="25" a="1"/>
  <c r="E44" i="25" s="1"/>
  <c r="E43" i="25" a="1"/>
  <c r="E43" i="25" s="1"/>
  <c r="E42" i="25" a="1"/>
  <c r="E42" i="25" s="1"/>
  <c r="E41" i="25" a="1"/>
  <c r="E41" i="25" s="1"/>
  <c r="E40" i="25" a="1"/>
  <c r="E40" i="25" s="1"/>
  <c r="E39" i="25" a="1"/>
  <c r="E39" i="25" s="1"/>
  <c r="E38" i="25" a="1"/>
  <c r="E38" i="25" s="1"/>
  <c r="E37" i="25" a="1"/>
  <c r="E37" i="25" s="1"/>
  <c r="E36" i="25" a="1"/>
  <c r="E36" i="25" s="1"/>
  <c r="E35" i="25" a="1"/>
  <c r="E35" i="25" s="1"/>
  <c r="E34" i="25" a="1"/>
  <c r="E34" i="25" s="1"/>
  <c r="E33" i="25" a="1"/>
  <c r="E33" i="25" s="1"/>
  <c r="E32" i="25" a="1"/>
  <c r="E32" i="25" s="1"/>
  <c r="E31" i="25" a="1"/>
  <c r="E31" i="25" s="1"/>
  <c r="E30" i="25" a="1"/>
  <c r="E30" i="25" s="1"/>
  <c r="E29" i="25" a="1"/>
  <c r="E29" i="25" s="1"/>
  <c r="E28" i="25" a="1"/>
  <c r="E28" i="25" s="1"/>
  <c r="E27" i="25" a="1"/>
  <c r="E27" i="25" s="1"/>
  <c r="E26" i="25" a="1"/>
  <c r="E26" i="25" s="1"/>
  <c r="E25" i="25" a="1"/>
  <c r="E25" i="25" s="1"/>
  <c r="E24" i="25" a="1"/>
  <c r="E24" i="25" s="1"/>
  <c r="E23" i="25" a="1"/>
  <c r="E23" i="25" s="1"/>
  <c r="E22" i="25" a="1"/>
  <c r="E22" i="25" s="1"/>
  <c r="E21" i="25" a="1"/>
  <c r="E21" i="25" s="1"/>
  <c r="E20" i="25" a="1"/>
  <c r="E20" i="25" s="1"/>
  <c r="E19" i="25" a="1"/>
  <c r="E19" i="25" s="1"/>
  <c r="E18" i="25" a="1"/>
  <c r="E18" i="25" s="1"/>
  <c r="E17" i="25" a="1"/>
  <c r="E17" i="25" s="1"/>
  <c r="E16" i="25" a="1"/>
  <c r="E16" i="25" s="1"/>
  <c r="E15" i="25" a="1"/>
  <c r="E15" i="25" s="1"/>
  <c r="E14" i="25" a="1"/>
  <c r="E14" i="25" s="1"/>
  <c r="E13" i="25" a="1"/>
  <c r="E13" i="25" s="1"/>
  <c r="E12" i="25" a="1"/>
  <c r="E12" i="25" s="1"/>
  <c r="E11" i="25" a="1"/>
  <c r="E11" i="25" s="1"/>
  <c r="E10" i="25" a="1"/>
  <c r="E10" i="25" s="1"/>
  <c r="E9" i="25" a="1"/>
  <c r="E9" i="25" s="1"/>
  <c r="E8" i="25" a="1"/>
  <c r="E8" i="25" s="1"/>
  <c r="E7" i="25" a="1"/>
  <c r="E7" i="25" s="1"/>
  <c r="E6" i="25" a="1"/>
  <c r="E6" i="25" s="1"/>
  <c r="E5" i="25" a="1"/>
  <c r="E5" i="25" s="1"/>
  <c r="E4" i="25" a="1"/>
  <c r="E4" i="25" s="1"/>
  <c r="E3" i="25" a="1"/>
  <c r="E3" i="25" s="1"/>
  <c r="E2" i="25" a="1"/>
  <c r="E2" i="25" s="1"/>
  <c r="J382" i="25" a="1"/>
  <c r="J381" i="25" a="1"/>
  <c r="J380" i="25" a="1"/>
  <c r="J379" i="25" a="1"/>
  <c r="J378" i="25" a="1"/>
  <c r="J377" i="25" a="1"/>
  <c r="J376" i="25" a="1"/>
  <c r="J375" i="25" a="1"/>
  <c r="J374" i="25" a="1"/>
  <c r="J373" i="25" a="1"/>
  <c r="J372" i="25" a="1"/>
  <c r="J371" i="25" a="1"/>
  <c r="J370" i="25" a="1"/>
  <c r="J369" i="25" a="1"/>
  <c r="J368" i="25" a="1"/>
  <c r="J367" i="25" a="1"/>
  <c r="J366" i="25" a="1"/>
  <c r="J365" i="25" a="1"/>
  <c r="J364" i="25" a="1"/>
  <c r="J363" i="25" a="1"/>
  <c r="J362" i="25" a="1"/>
  <c r="J361" i="25" a="1"/>
  <c r="J360" i="25" a="1"/>
  <c r="J359" i="25" a="1"/>
  <c r="J358" i="25" a="1"/>
  <c r="J357" i="25" a="1"/>
  <c r="J356" i="25" a="1"/>
  <c r="J355" i="25" a="1"/>
  <c r="J354" i="25" a="1"/>
  <c r="J353" i="25" a="1"/>
  <c r="J352" i="25" a="1"/>
  <c r="J351" i="25" a="1"/>
  <c r="J350" i="25" a="1"/>
  <c r="J349" i="25" a="1"/>
  <c r="J348" i="25" a="1"/>
  <c r="J347" i="25" a="1"/>
  <c r="J346" i="25" a="1"/>
  <c r="J345" i="25" a="1"/>
  <c r="J344" i="25" a="1"/>
  <c r="J343" i="25" a="1"/>
  <c r="J342" i="25" a="1"/>
  <c r="J341" i="25" a="1"/>
  <c r="J340" i="25" a="1"/>
  <c r="J339" i="25" a="1"/>
  <c r="J338" i="25" a="1"/>
  <c r="J337" i="25" a="1"/>
  <c r="J336" i="25" a="1"/>
  <c r="J335" i="25" a="1"/>
  <c r="J334" i="25" a="1"/>
  <c r="J333" i="25" a="1"/>
  <c r="J332" i="25" a="1"/>
  <c r="J331" i="25" a="1"/>
  <c r="J330" i="25" a="1"/>
  <c r="J329" i="25" a="1"/>
  <c r="J328" i="25" a="1"/>
  <c r="J327" i="25" a="1"/>
  <c r="J326" i="25" a="1"/>
  <c r="J325" i="25" a="1"/>
  <c r="J324" i="25" a="1"/>
  <c r="J323" i="25" a="1"/>
  <c r="J322" i="25" a="1"/>
  <c r="J321" i="25" a="1"/>
  <c r="J320" i="25" a="1"/>
  <c r="J319" i="25" a="1"/>
  <c r="J318" i="25" a="1"/>
  <c r="J317" i="25" a="1"/>
  <c r="J316" i="25" a="1"/>
  <c r="J315" i="25" a="1"/>
  <c r="J314" i="25" a="1"/>
  <c r="J313" i="25" a="1"/>
  <c r="J312" i="25" a="1"/>
  <c r="J311" i="25" a="1"/>
  <c r="J310" i="25" a="1"/>
  <c r="J309" i="25" a="1"/>
  <c r="J308" i="25" a="1"/>
  <c r="J307" i="25" a="1"/>
  <c r="J306" i="25" a="1"/>
  <c r="J305" i="25" a="1"/>
  <c r="J304" i="25" a="1"/>
  <c r="J303" i="25" a="1"/>
  <c r="J302" i="25" a="1"/>
  <c r="J301" i="25" a="1"/>
  <c r="J300" i="25" a="1"/>
  <c r="J299" i="25" a="1"/>
  <c r="J298" i="25" a="1"/>
  <c r="J297" i="25" a="1"/>
  <c r="J296" i="25" a="1"/>
  <c r="J295" i="25" a="1"/>
  <c r="J294" i="25" a="1"/>
  <c r="J293" i="25" a="1"/>
  <c r="J292" i="25" a="1"/>
  <c r="J291" i="25" a="1"/>
  <c r="J290" i="25" a="1"/>
  <c r="J289" i="25" a="1"/>
  <c r="J288" i="25" a="1"/>
  <c r="J287" i="25" a="1"/>
  <c r="J286" i="25" a="1"/>
  <c r="J285" i="25" a="1"/>
  <c r="J284" i="25" a="1"/>
  <c r="J283" i="25" a="1"/>
  <c r="J282" i="25" a="1"/>
  <c r="J281" i="25" a="1"/>
  <c r="J280" i="25" a="1"/>
  <c r="J279" i="25" a="1"/>
  <c r="J278" i="25" a="1"/>
  <c r="J277" i="25" a="1"/>
  <c r="J276" i="25" a="1"/>
  <c r="J275" i="25" a="1"/>
  <c r="J274" i="25" a="1"/>
  <c r="J273" i="25" a="1"/>
  <c r="J272" i="25" a="1"/>
  <c r="J271" i="25" a="1"/>
  <c r="J270" i="25" a="1"/>
  <c r="J269" i="25" a="1"/>
  <c r="J268" i="25" a="1"/>
  <c r="J267" i="25" a="1"/>
  <c r="J266" i="25" a="1"/>
  <c r="J265" i="25" a="1"/>
  <c r="J264" i="25" a="1"/>
  <c r="J263" i="25" a="1"/>
  <c r="J262" i="25" a="1"/>
  <c r="J261" i="25" a="1"/>
  <c r="J260" i="25" a="1"/>
  <c r="J259" i="25" a="1"/>
  <c r="J258" i="25" a="1"/>
  <c r="J257" i="25" a="1"/>
  <c r="J256" i="25" a="1"/>
  <c r="J255" i="25" a="1"/>
  <c r="J254" i="25" a="1"/>
  <c r="J253" i="25" a="1"/>
  <c r="J252" i="25" a="1"/>
  <c r="J251" i="25" a="1"/>
  <c r="J250" i="25" a="1"/>
  <c r="J249" i="25" a="1"/>
  <c r="J248" i="25" a="1"/>
  <c r="J247" i="25" a="1"/>
  <c r="J246" i="25" a="1"/>
  <c r="J245" i="25" a="1"/>
  <c r="J244" i="25" a="1"/>
  <c r="J243" i="25" a="1"/>
  <c r="J242" i="25" a="1"/>
  <c r="J241" i="25" a="1"/>
  <c r="J240" i="25" a="1"/>
  <c r="J239" i="25" a="1"/>
  <c r="J238" i="25" a="1"/>
  <c r="J237" i="25" a="1"/>
  <c r="J236" i="25" a="1"/>
  <c r="J235" i="25" a="1"/>
  <c r="J234" i="25" a="1"/>
  <c r="J233" i="25" a="1"/>
  <c r="J232" i="25" a="1"/>
  <c r="J231" i="25" a="1"/>
  <c r="J230" i="25" a="1"/>
  <c r="J229" i="25" a="1"/>
  <c r="J228" i="25" a="1"/>
  <c r="J227" i="25" a="1"/>
  <c r="J226" i="25" a="1"/>
  <c r="J225" i="25" a="1"/>
  <c r="J224" i="25" a="1"/>
  <c r="J223" i="25" a="1"/>
  <c r="J222" i="25" a="1"/>
  <c r="J221" i="25" a="1"/>
  <c r="J220" i="25" a="1"/>
  <c r="J219" i="25" a="1"/>
  <c r="J218" i="25" a="1"/>
  <c r="J217" i="25" a="1"/>
  <c r="J216" i="25" a="1"/>
  <c r="J215" i="25" a="1"/>
  <c r="J214" i="25" a="1"/>
  <c r="J213" i="25" a="1"/>
  <c r="J212" i="25" a="1"/>
  <c r="J211" i="25" a="1"/>
  <c r="J210" i="25" a="1"/>
  <c r="J209" i="25" a="1"/>
  <c r="J208" i="25" a="1"/>
  <c r="J207" i="25" a="1"/>
  <c r="J206" i="25" a="1"/>
  <c r="J205" i="25" a="1"/>
  <c r="J204" i="25" a="1"/>
  <c r="J203" i="25" a="1"/>
  <c r="J202" i="25" a="1"/>
  <c r="J201" i="25" a="1"/>
  <c r="J200" i="25" a="1"/>
  <c r="J199" i="25" a="1"/>
  <c r="J198" i="25" a="1"/>
  <c r="J197" i="25" a="1"/>
  <c r="J196" i="25" a="1"/>
  <c r="J195" i="25" a="1"/>
  <c r="J194" i="25" a="1"/>
  <c r="J193" i="25" a="1"/>
  <c r="J192" i="25" a="1"/>
  <c r="J191" i="25" a="1"/>
  <c r="J190" i="25" a="1"/>
  <c r="J189" i="25" a="1"/>
  <c r="J188" i="25" a="1"/>
  <c r="J187" i="25" a="1"/>
  <c r="J186" i="25" a="1"/>
  <c r="J185" i="25" a="1"/>
  <c r="J184" i="25" a="1"/>
  <c r="J183" i="25" a="1"/>
  <c r="J182" i="25" a="1"/>
  <c r="J181" i="25" a="1"/>
  <c r="J180" i="25" a="1"/>
  <c r="J179" i="25" a="1"/>
  <c r="J178" i="25" a="1"/>
  <c r="J177" i="25" a="1"/>
  <c r="J176" i="25" a="1"/>
  <c r="J175" i="25" a="1"/>
  <c r="J174" i="25" a="1"/>
  <c r="J173" i="25" a="1"/>
  <c r="J172" i="25" a="1"/>
  <c r="J171" i="25" a="1"/>
  <c r="J170" i="25" a="1"/>
  <c r="J169" i="25" a="1"/>
  <c r="J168" i="25" a="1"/>
  <c r="J167" i="25" a="1"/>
  <c r="J166" i="25" a="1"/>
  <c r="J165" i="25" a="1"/>
  <c r="J164" i="25" a="1"/>
  <c r="J163" i="25" a="1"/>
  <c r="J162" i="25" a="1"/>
  <c r="J161" i="25" a="1"/>
  <c r="J160" i="25" a="1"/>
  <c r="J159" i="25" a="1"/>
  <c r="J158" i="25" a="1"/>
  <c r="J157" i="25" a="1"/>
  <c r="J156" i="25" a="1"/>
  <c r="J155" i="25" a="1"/>
  <c r="J154" i="25" a="1"/>
  <c r="J153" i="25" a="1"/>
  <c r="J152" i="25" a="1"/>
  <c r="J151" i="25" a="1"/>
  <c r="J150" i="25" a="1"/>
  <c r="J149" i="25" a="1"/>
  <c r="J148" i="25" a="1"/>
  <c r="J147" i="25" a="1"/>
  <c r="J146" i="25" a="1"/>
  <c r="J145" i="25" a="1"/>
  <c r="J144" i="25" a="1"/>
  <c r="J143" i="25" a="1"/>
  <c r="J142" i="25" a="1"/>
  <c r="J141" i="25" a="1"/>
  <c r="J140" i="25" a="1"/>
  <c r="J139" i="25" a="1"/>
  <c r="J138" i="25" a="1"/>
  <c r="J137" i="25" a="1"/>
  <c r="J136" i="25" a="1"/>
  <c r="J135" i="25" a="1"/>
  <c r="J134" i="25" a="1"/>
  <c r="J133" i="25" a="1"/>
  <c r="J132" i="25" a="1"/>
  <c r="J131" i="25" a="1"/>
  <c r="J130" i="25" a="1"/>
  <c r="J129" i="25" a="1"/>
  <c r="J128" i="25" a="1"/>
  <c r="J127" i="25" a="1"/>
  <c r="J126" i="25" a="1"/>
  <c r="J125" i="25" a="1"/>
  <c r="J124" i="25" a="1"/>
  <c r="J123" i="25" a="1"/>
  <c r="J122" i="25" a="1"/>
  <c r="J121" i="25" a="1"/>
  <c r="J120" i="25" a="1"/>
  <c r="J119" i="25" a="1"/>
  <c r="J118" i="25" a="1"/>
  <c r="J117" i="25" a="1"/>
  <c r="J116" i="25" a="1"/>
  <c r="J115" i="25" a="1"/>
  <c r="J114" i="25" a="1"/>
  <c r="J113" i="25" a="1"/>
  <c r="J112" i="25" a="1"/>
  <c r="J111" i="25" a="1"/>
  <c r="J110" i="25" a="1"/>
  <c r="J109" i="25" a="1"/>
  <c r="J108" i="25" a="1"/>
  <c r="J107" i="25" a="1"/>
  <c r="J106" i="25" a="1"/>
  <c r="J105" i="25" a="1"/>
  <c r="J104" i="25" a="1"/>
  <c r="J103" i="25" a="1"/>
  <c r="J102" i="25" a="1"/>
  <c r="J101" i="25" a="1"/>
  <c r="J100" i="25" a="1"/>
  <c r="J99" i="25" a="1"/>
  <c r="J98" i="25" a="1"/>
  <c r="J97" i="25" a="1"/>
  <c r="J96" i="25" a="1"/>
  <c r="J95" i="25" a="1"/>
  <c r="J94" i="25" a="1"/>
  <c r="J93" i="25" a="1"/>
  <c r="J92" i="25" a="1"/>
  <c r="J91" i="25" a="1"/>
  <c r="J90" i="25" a="1"/>
  <c r="J89" i="25" a="1"/>
  <c r="J88" i="25" a="1"/>
  <c r="J87" i="25" a="1"/>
  <c r="J86" i="25" a="1"/>
  <c r="J85" i="25" a="1"/>
  <c r="J84" i="25" a="1"/>
  <c r="J83" i="25" a="1"/>
  <c r="J82" i="25" a="1"/>
  <c r="J81" i="25" a="1"/>
  <c r="J80" i="25" a="1"/>
  <c r="J79" i="25" a="1"/>
  <c r="J78" i="25" a="1"/>
  <c r="J77" i="25" a="1"/>
  <c r="J76" i="25" a="1"/>
  <c r="J75" i="25" a="1"/>
  <c r="J74" i="25" a="1"/>
  <c r="J73" i="25" a="1"/>
  <c r="J72" i="25" a="1"/>
  <c r="J71" i="25" a="1"/>
  <c r="J70" i="25" a="1"/>
  <c r="J69" i="25" a="1"/>
  <c r="J68" i="25" a="1"/>
  <c r="J67" i="25" a="1"/>
  <c r="J66" i="25" a="1"/>
  <c r="J65" i="25" a="1"/>
  <c r="J64" i="25" a="1"/>
  <c r="J63" i="25" a="1"/>
  <c r="J62" i="25" a="1"/>
  <c r="J61" i="25" a="1"/>
  <c r="J60" i="25" a="1"/>
  <c r="J59" i="25" a="1"/>
  <c r="J58" i="25" a="1"/>
  <c r="J57" i="25" a="1"/>
  <c r="J56" i="25" a="1"/>
  <c r="J55" i="25" a="1"/>
  <c r="J54" i="25" a="1"/>
  <c r="J53" i="25" a="1"/>
  <c r="J52" i="25" a="1"/>
  <c r="J51" i="25" a="1"/>
  <c r="J50" i="25" a="1"/>
  <c r="J49" i="25" a="1"/>
  <c r="J48" i="25" a="1"/>
  <c r="J47" i="25" a="1"/>
  <c r="J46" i="25" a="1"/>
  <c r="J45" i="25" a="1"/>
  <c r="J44" i="25" a="1"/>
  <c r="J43" i="25" a="1"/>
  <c r="J42" i="25" a="1"/>
  <c r="J41" i="25" a="1"/>
  <c r="J40" i="25" a="1"/>
  <c r="J39" i="25" a="1"/>
  <c r="J38" i="25" a="1"/>
  <c r="J37" i="25" a="1"/>
  <c r="J36" i="25" a="1"/>
  <c r="J35" i="25" a="1"/>
  <c r="J34" i="25" a="1"/>
  <c r="J33" i="25" a="1"/>
  <c r="J32" i="25" a="1"/>
  <c r="J31" i="25" a="1"/>
  <c r="J30" i="25" a="1"/>
  <c r="J29" i="25" a="1"/>
  <c r="J28" i="25" a="1"/>
  <c r="J27" i="25" a="1"/>
  <c r="J26" i="25" a="1"/>
  <c r="J25" i="25" a="1"/>
  <c r="J24" i="25" a="1"/>
  <c r="J23" i="25" a="1"/>
  <c r="J22" i="25" a="1"/>
  <c r="J21" i="25" a="1"/>
  <c r="J20" i="25" a="1"/>
  <c r="J19" i="25" a="1"/>
  <c r="J18" i="25" a="1"/>
  <c r="J17" i="25" a="1"/>
  <c r="J16" i="25" a="1"/>
  <c r="J15" i="25" a="1"/>
  <c r="J14" i="25" a="1"/>
  <c r="J13" i="25" a="1"/>
  <c r="J12" i="25" a="1"/>
  <c r="J11" i="25" a="1"/>
  <c r="J10" i="25" a="1"/>
  <c r="J9" i="25" a="1"/>
  <c r="J8" i="25" a="1"/>
  <c r="J7" i="25" a="1"/>
  <c r="J6" i="25" a="1"/>
  <c r="J5" i="25" a="1"/>
  <c r="J4" i="25" a="1"/>
  <c r="J3" i="25" a="1"/>
  <c r="J2" i="25" a="1"/>
  <c r="Q382" i="25" a="1"/>
  <c r="Q381" i="25" a="1"/>
  <c r="Q380" i="25" a="1"/>
  <c r="Q379" i="25" a="1"/>
  <c r="Q378" i="25" a="1"/>
  <c r="Q377" i="25" a="1"/>
  <c r="Q376" i="25" a="1"/>
  <c r="Q375" i="25" a="1"/>
  <c r="Q374" i="25" a="1"/>
  <c r="Q373" i="25" a="1"/>
  <c r="Q372" i="25" a="1"/>
  <c r="Q371" i="25" a="1"/>
  <c r="Q370" i="25" a="1"/>
  <c r="Q369" i="25" a="1"/>
  <c r="Q368" i="25" a="1"/>
  <c r="Q367" i="25" a="1"/>
  <c r="Q366" i="25" a="1"/>
  <c r="Q365" i="25" a="1"/>
  <c r="Q364" i="25" a="1"/>
  <c r="Q363" i="25" a="1"/>
  <c r="Q362" i="25" a="1"/>
  <c r="Q361" i="25" a="1"/>
  <c r="Q360" i="25" a="1"/>
  <c r="Q359" i="25" a="1"/>
  <c r="Q358" i="25" a="1"/>
  <c r="Q357" i="25" a="1"/>
  <c r="Q356" i="25" a="1"/>
  <c r="Q355" i="25" a="1"/>
  <c r="Q354" i="25" a="1"/>
  <c r="Q353" i="25" a="1"/>
  <c r="Q352" i="25" a="1"/>
  <c r="Q351" i="25" a="1"/>
  <c r="Q350" i="25" a="1"/>
  <c r="Q349" i="25" a="1"/>
  <c r="Q348" i="25" a="1"/>
  <c r="Q347" i="25" a="1"/>
  <c r="Q346" i="25" a="1"/>
  <c r="Q345" i="25" a="1"/>
  <c r="Q344" i="25" a="1"/>
  <c r="Q343" i="25" a="1"/>
  <c r="Q342" i="25" a="1"/>
  <c r="Q341" i="25" a="1"/>
  <c r="Q340" i="25" a="1"/>
  <c r="Q339" i="25" a="1"/>
  <c r="Q338" i="25" a="1"/>
  <c r="Q337" i="25" a="1"/>
  <c r="Q336" i="25" a="1"/>
  <c r="Q335" i="25" a="1"/>
  <c r="Q334" i="25" a="1"/>
  <c r="Q333" i="25" a="1"/>
  <c r="Q332" i="25" a="1"/>
  <c r="Q331" i="25" a="1"/>
  <c r="Q330" i="25" a="1"/>
  <c r="Q329" i="25" a="1"/>
  <c r="Q328" i="25" a="1"/>
  <c r="Q327" i="25" a="1"/>
  <c r="Q326" i="25" a="1"/>
  <c r="Q325" i="25" a="1"/>
  <c r="Q324" i="25" a="1"/>
  <c r="Q323" i="25" a="1"/>
  <c r="Q322" i="25" a="1"/>
  <c r="Q321" i="25" a="1"/>
  <c r="Q320" i="25" a="1"/>
  <c r="Q319" i="25" a="1"/>
  <c r="Q318" i="25" a="1"/>
  <c r="Q317" i="25" a="1"/>
  <c r="Q316" i="25" a="1"/>
  <c r="Q315" i="25" a="1"/>
  <c r="Q314" i="25" a="1"/>
  <c r="Q313" i="25" a="1"/>
  <c r="Q312" i="25" a="1"/>
  <c r="Q311" i="25" a="1"/>
  <c r="Q310" i="25" a="1"/>
  <c r="Q309" i="25" a="1"/>
  <c r="Q308" i="25" a="1"/>
  <c r="Q307" i="25" a="1"/>
  <c r="Q306" i="25" a="1"/>
  <c r="Q305" i="25" a="1"/>
  <c r="Q304" i="25" a="1"/>
  <c r="Q303" i="25" a="1"/>
  <c r="Q302" i="25" a="1"/>
  <c r="Q301" i="25" a="1"/>
  <c r="Q300" i="25" a="1"/>
  <c r="Q299" i="25" a="1"/>
  <c r="Q298" i="25" a="1"/>
  <c r="Q297" i="25" a="1"/>
  <c r="Q296" i="25" a="1"/>
  <c r="Q295" i="25" a="1"/>
  <c r="Q294" i="25" a="1"/>
  <c r="Q293" i="25" a="1"/>
  <c r="Q292" i="25" a="1"/>
  <c r="Q291" i="25" a="1"/>
  <c r="Q290" i="25" a="1"/>
  <c r="Q289" i="25" a="1"/>
  <c r="Q288" i="25" a="1"/>
  <c r="Q287" i="25" a="1"/>
  <c r="Q286" i="25" a="1"/>
  <c r="Q285" i="25" a="1"/>
  <c r="Q284" i="25" a="1"/>
  <c r="Q283" i="25" a="1"/>
  <c r="Q282" i="25" a="1"/>
  <c r="Q281" i="25" a="1"/>
  <c r="Q280" i="25" a="1"/>
  <c r="Q279" i="25" a="1"/>
  <c r="Q278" i="25" a="1"/>
  <c r="Q277" i="25" a="1"/>
  <c r="Q276" i="25" a="1"/>
  <c r="Q275" i="25" a="1"/>
  <c r="Q274" i="25" a="1"/>
  <c r="Q273" i="25" a="1"/>
  <c r="Q272" i="25" a="1"/>
  <c r="Q271" i="25" a="1"/>
  <c r="Q270" i="25" a="1"/>
  <c r="Q269" i="25" a="1"/>
  <c r="Q268" i="25" a="1"/>
  <c r="Q267" i="25" a="1"/>
  <c r="Q266" i="25" a="1"/>
  <c r="Q265" i="25" a="1"/>
  <c r="Q264" i="25" a="1"/>
  <c r="Q263" i="25" a="1"/>
  <c r="Q262" i="25" a="1"/>
  <c r="Q261" i="25" a="1"/>
  <c r="Q260" i="25" a="1"/>
  <c r="Q259" i="25" a="1"/>
  <c r="Q258" i="25" a="1"/>
  <c r="Q257" i="25" a="1"/>
  <c r="Q256" i="25" a="1"/>
  <c r="Q255" i="25" a="1"/>
  <c r="Q254" i="25" a="1"/>
  <c r="Q253" i="25" a="1"/>
  <c r="Q252" i="25" a="1"/>
  <c r="Q251" i="25" a="1"/>
  <c r="Q250" i="25" a="1"/>
  <c r="Q249" i="25" a="1"/>
  <c r="Q248" i="25" a="1"/>
  <c r="Q247" i="25" a="1"/>
  <c r="Q246" i="25" a="1"/>
  <c r="Q245" i="25" a="1"/>
  <c r="Q244" i="25" a="1"/>
  <c r="Q243" i="25" a="1"/>
  <c r="Q242" i="25" a="1"/>
  <c r="Q241" i="25" a="1"/>
  <c r="Q240" i="25" a="1"/>
  <c r="Q239" i="25" a="1"/>
  <c r="Q238" i="25" a="1"/>
  <c r="Q237" i="25" a="1"/>
  <c r="Q236" i="25" a="1"/>
  <c r="Q235" i="25" a="1"/>
  <c r="Q234" i="25" a="1"/>
  <c r="Q233" i="25" a="1"/>
  <c r="Q232" i="25" a="1"/>
  <c r="Q231" i="25" a="1"/>
  <c r="Q230" i="25" a="1"/>
  <c r="Q229" i="25" a="1"/>
  <c r="Q228" i="25" a="1"/>
  <c r="Q227" i="25" a="1"/>
  <c r="Q226" i="25" a="1"/>
  <c r="Q225" i="25" a="1"/>
  <c r="Q224" i="25" a="1"/>
  <c r="Q223" i="25" a="1"/>
  <c r="Q222" i="25" a="1"/>
  <c r="Q221" i="25" a="1"/>
  <c r="Q220" i="25" a="1"/>
  <c r="Q219" i="25" a="1"/>
  <c r="Q218" i="25" a="1"/>
  <c r="Q217" i="25" a="1"/>
  <c r="Q216" i="25" a="1"/>
  <c r="Q215" i="25" a="1"/>
  <c r="Q214" i="25" a="1"/>
  <c r="Q213" i="25" a="1"/>
  <c r="Q212" i="25" a="1"/>
  <c r="Q211" i="25" a="1"/>
  <c r="Q210" i="25" a="1"/>
  <c r="Q209" i="25" a="1"/>
  <c r="Q208" i="25" a="1"/>
  <c r="Q207" i="25" a="1"/>
  <c r="Q206" i="25" a="1"/>
  <c r="Q205" i="25" a="1"/>
  <c r="Q204" i="25" a="1"/>
  <c r="Q203" i="25" a="1"/>
  <c r="Q202" i="25" a="1"/>
  <c r="Q201" i="25" a="1"/>
  <c r="Q200" i="25" a="1"/>
  <c r="Q199" i="25" a="1"/>
  <c r="Q198" i="25" a="1"/>
  <c r="Q197" i="25" a="1"/>
  <c r="Q196" i="25" a="1"/>
  <c r="Q195" i="25" a="1"/>
  <c r="Q194" i="25" a="1"/>
  <c r="Q193" i="25" a="1"/>
  <c r="Q192" i="25" a="1"/>
  <c r="Q191" i="25" a="1"/>
  <c r="Q190" i="25" a="1"/>
  <c r="Q189" i="25" a="1"/>
  <c r="Q188" i="25" a="1"/>
  <c r="Q187" i="25" a="1"/>
  <c r="Q186" i="25" a="1"/>
  <c r="Q185" i="25" a="1"/>
  <c r="Q184" i="25" a="1"/>
  <c r="Q183" i="25" a="1"/>
  <c r="Q182" i="25" a="1"/>
  <c r="Q181" i="25" a="1"/>
  <c r="Q180" i="25" a="1"/>
  <c r="Q179" i="25" a="1"/>
  <c r="Q178" i="25" a="1"/>
  <c r="Q177" i="25" a="1"/>
  <c r="Q176" i="25" a="1"/>
  <c r="Q175" i="25" a="1"/>
  <c r="Q174" i="25" a="1"/>
  <c r="Q173" i="25" a="1"/>
  <c r="Q172" i="25" a="1"/>
  <c r="Q171" i="25" a="1"/>
  <c r="Q170" i="25" a="1"/>
  <c r="Q169" i="25" a="1"/>
  <c r="Q168" i="25" a="1"/>
  <c r="Q167" i="25" a="1"/>
  <c r="Q166" i="25" a="1"/>
  <c r="Q165" i="25" a="1"/>
  <c r="Q164" i="25" a="1"/>
  <c r="Q163" i="25" a="1"/>
  <c r="Q162" i="25" a="1"/>
  <c r="Q161" i="25" a="1"/>
  <c r="Q160" i="25" a="1"/>
  <c r="Q159" i="25" a="1"/>
  <c r="Q158" i="25" a="1"/>
  <c r="Q157" i="25" a="1"/>
  <c r="Q156" i="25" a="1"/>
  <c r="Q155" i="25" a="1"/>
  <c r="Q154" i="25" a="1"/>
  <c r="Q153" i="25" a="1"/>
  <c r="Q152" i="25" a="1"/>
  <c r="Q151" i="25" a="1"/>
  <c r="Q150" i="25" a="1"/>
  <c r="Q149" i="25" a="1"/>
  <c r="Q148" i="25" a="1"/>
  <c r="Q147" i="25" a="1"/>
  <c r="Q146" i="25" a="1"/>
  <c r="Q145" i="25" a="1"/>
  <c r="Q144" i="25" a="1"/>
  <c r="Q143" i="25" a="1"/>
  <c r="Q142" i="25" a="1"/>
  <c r="Q141" i="25" a="1"/>
  <c r="Q140" i="25" a="1"/>
  <c r="Q139" i="25" a="1"/>
  <c r="Q138" i="25" a="1"/>
  <c r="Q137" i="25" a="1"/>
  <c r="Q136" i="25" a="1"/>
  <c r="Q135" i="25" a="1"/>
  <c r="Q134" i="25" a="1"/>
  <c r="Q133" i="25" a="1"/>
  <c r="Q132" i="25" a="1"/>
  <c r="Q131" i="25" a="1"/>
  <c r="Q130" i="25" a="1"/>
  <c r="Q129" i="25" a="1"/>
  <c r="Q128" i="25" a="1"/>
  <c r="Q127" i="25" a="1"/>
  <c r="Q126" i="25" a="1"/>
  <c r="Q125" i="25" a="1"/>
  <c r="Q124" i="25" a="1"/>
  <c r="Q123" i="25" a="1"/>
  <c r="Q122" i="25" a="1"/>
  <c r="Q121" i="25" a="1"/>
  <c r="Q120" i="25" a="1"/>
  <c r="Q119" i="25" a="1"/>
  <c r="Q118" i="25" a="1"/>
  <c r="Q117" i="25" a="1"/>
  <c r="Q116" i="25" a="1"/>
  <c r="Q115" i="25" a="1"/>
  <c r="Q114" i="25" a="1"/>
  <c r="Q113" i="25" a="1"/>
  <c r="Q112" i="25" a="1"/>
  <c r="Q111" i="25" a="1"/>
  <c r="Q110" i="25" a="1"/>
  <c r="Q109" i="25" a="1"/>
  <c r="Q108" i="25" a="1"/>
  <c r="Q107" i="25" a="1"/>
  <c r="Q106" i="25" a="1"/>
  <c r="Q105" i="25" a="1"/>
  <c r="Q104" i="25" a="1"/>
  <c r="Q103" i="25" a="1"/>
  <c r="Q102" i="25" a="1"/>
  <c r="Q101" i="25" a="1"/>
  <c r="Q100" i="25" a="1"/>
  <c r="Q99" i="25" a="1"/>
  <c r="Q98" i="25" a="1"/>
  <c r="Q97" i="25" a="1"/>
  <c r="Q96" i="25" a="1"/>
  <c r="Q95" i="25" a="1"/>
  <c r="Q94" i="25" a="1"/>
  <c r="Q93" i="25" a="1"/>
  <c r="Q92" i="25" a="1"/>
  <c r="Q91" i="25" a="1"/>
  <c r="Q90" i="25" a="1"/>
  <c r="Q89" i="25" a="1"/>
  <c r="Q88" i="25" a="1"/>
  <c r="Q87" i="25" a="1"/>
  <c r="Q86" i="25" a="1"/>
  <c r="Q85" i="25" a="1"/>
  <c r="Q84" i="25" a="1"/>
  <c r="Q83" i="25" a="1"/>
  <c r="Q82" i="25" a="1"/>
  <c r="Q81" i="25" a="1"/>
  <c r="Q80" i="25" a="1"/>
  <c r="Q79" i="25" a="1"/>
  <c r="Q78" i="25" a="1"/>
  <c r="Q77" i="25" a="1"/>
  <c r="Q76" i="25" a="1"/>
  <c r="Q75" i="25" a="1"/>
  <c r="Q74" i="25" a="1"/>
  <c r="Q73" i="25" a="1"/>
  <c r="Q72" i="25" a="1"/>
  <c r="Q71" i="25" a="1"/>
  <c r="Q70" i="25" a="1"/>
  <c r="Q69" i="25" a="1"/>
  <c r="Q68" i="25" a="1"/>
  <c r="Q67" i="25" a="1"/>
  <c r="Q66" i="25" a="1"/>
  <c r="Q65" i="25" a="1"/>
  <c r="Q64" i="25" a="1"/>
  <c r="Q63" i="25" a="1"/>
  <c r="Q62" i="25" a="1"/>
  <c r="Q61" i="25" a="1"/>
  <c r="Q60" i="25" a="1"/>
  <c r="Q59" i="25" a="1"/>
  <c r="Q58" i="25" a="1"/>
  <c r="Q57" i="25" a="1"/>
  <c r="Q56" i="25" a="1"/>
  <c r="Q55" i="25" a="1"/>
  <c r="Q54" i="25" a="1"/>
  <c r="Q53" i="25" a="1"/>
  <c r="Q52" i="25" a="1"/>
  <c r="Q51" i="25" a="1"/>
  <c r="Q50" i="25" a="1"/>
  <c r="Q49" i="25" a="1"/>
  <c r="Q48" i="25" a="1"/>
  <c r="Q47" i="25" a="1"/>
  <c r="Q46" i="25" a="1"/>
  <c r="Q45" i="25" a="1"/>
  <c r="Q44" i="25" a="1"/>
  <c r="Q43" i="25" a="1"/>
  <c r="Q42" i="25" a="1"/>
  <c r="Q41" i="25" a="1"/>
  <c r="Q40" i="25" a="1"/>
  <c r="Q39" i="25" a="1"/>
  <c r="Q38" i="25" a="1"/>
  <c r="Q37" i="25" a="1"/>
  <c r="Q36" i="25" a="1"/>
  <c r="Q35" i="25" a="1"/>
  <c r="Q34" i="25" a="1"/>
  <c r="Q33" i="25" a="1"/>
  <c r="Q32" i="25" a="1"/>
  <c r="Q31" i="25" a="1"/>
  <c r="Q30" i="25" a="1"/>
  <c r="Q29" i="25" a="1"/>
  <c r="Q28" i="25" a="1"/>
  <c r="Q27" i="25" a="1"/>
  <c r="Q26" i="25" a="1"/>
  <c r="Q25" i="25" a="1"/>
  <c r="Q24" i="25" a="1"/>
  <c r="Q23" i="25" a="1"/>
  <c r="Q22" i="25" a="1"/>
  <c r="Q21" i="25" a="1"/>
  <c r="Q20" i="25" a="1"/>
  <c r="Q19" i="25" a="1"/>
  <c r="Q18" i="25" a="1"/>
  <c r="Q17" i="25" a="1"/>
  <c r="Q16" i="25" a="1"/>
  <c r="Q15" i="25" a="1"/>
  <c r="Q14" i="25" a="1"/>
  <c r="Q13" i="25" a="1"/>
  <c r="Q12" i="25" a="1"/>
  <c r="Q11" i="25" a="1"/>
  <c r="Q10" i="25" a="1"/>
  <c r="Q9" i="25" a="1"/>
  <c r="Q8" i="25" a="1"/>
  <c r="Q7" i="25" a="1"/>
  <c r="Q6" i="25" a="1"/>
  <c r="Q5" i="25" a="1"/>
  <c r="Q4" i="25" a="1"/>
  <c r="Q3" i="25" a="1"/>
  <c r="Q2" i="25" a="1"/>
  <c r="J382" i="25"/>
  <c r="P382" i="25" s="1" a="1"/>
  <c r="J381" i="25"/>
  <c r="P381" i="25" s="1" a="1"/>
  <c r="J380" i="25"/>
  <c r="P380" i="25" s="1" a="1"/>
  <c r="J379" i="25"/>
  <c r="P379" i="25" s="1" a="1"/>
  <c r="J378" i="25"/>
  <c r="P378" i="25" s="1" a="1"/>
  <c r="J377" i="25"/>
  <c r="P377" i="25" s="1" a="1"/>
  <c r="J376" i="25"/>
  <c r="P376" i="25" s="1" a="1"/>
  <c r="J375" i="25"/>
  <c r="P375" i="25" s="1" a="1"/>
  <c r="J374" i="25"/>
  <c r="P374" i="25" s="1" a="1"/>
  <c r="J373" i="25"/>
  <c r="P373" i="25" s="1" a="1"/>
  <c r="J372" i="25"/>
  <c r="P372" i="25" s="1" a="1"/>
  <c r="J371" i="25"/>
  <c r="P371" i="25" s="1" a="1"/>
  <c r="J370" i="25"/>
  <c r="P370" i="25" s="1" a="1"/>
  <c r="J369" i="25"/>
  <c r="P369" i="25" s="1" a="1"/>
  <c r="J368" i="25"/>
  <c r="P368" i="25" s="1" a="1"/>
  <c r="J367" i="25"/>
  <c r="P367" i="25" s="1" a="1"/>
  <c r="J366" i="25"/>
  <c r="P366" i="25" s="1" a="1"/>
  <c r="J365" i="25"/>
  <c r="P365" i="25" s="1" a="1"/>
  <c r="J364" i="25"/>
  <c r="P364" i="25" s="1" a="1"/>
  <c r="J363" i="25"/>
  <c r="P363" i="25" s="1" a="1"/>
  <c r="J362" i="25"/>
  <c r="P362" i="25" s="1" a="1"/>
  <c r="J361" i="25"/>
  <c r="P361" i="25" s="1" a="1"/>
  <c r="J360" i="25"/>
  <c r="P360" i="25" s="1" a="1"/>
  <c r="J359" i="25"/>
  <c r="P359" i="25" s="1" a="1"/>
  <c r="J358" i="25"/>
  <c r="P358" i="25" s="1" a="1"/>
  <c r="J357" i="25"/>
  <c r="P357" i="25" s="1" a="1"/>
  <c r="J356" i="25"/>
  <c r="P356" i="25" s="1" a="1"/>
  <c r="J355" i="25"/>
  <c r="P355" i="25" s="1" a="1"/>
  <c r="J354" i="25"/>
  <c r="P354" i="25" s="1" a="1"/>
  <c r="J353" i="25"/>
  <c r="P353" i="25" s="1" a="1"/>
  <c r="J352" i="25"/>
  <c r="P352" i="25" s="1" a="1"/>
  <c r="J351" i="25"/>
  <c r="P351" i="25" s="1" a="1"/>
  <c r="J350" i="25"/>
  <c r="P350" i="25" s="1" a="1"/>
  <c r="J349" i="25"/>
  <c r="P349" i="25" s="1" a="1"/>
  <c r="J348" i="25"/>
  <c r="P348" i="25" s="1" a="1"/>
  <c r="J347" i="25"/>
  <c r="P347" i="25" s="1" a="1"/>
  <c r="J346" i="25"/>
  <c r="P346" i="25" s="1" a="1"/>
  <c r="J345" i="25"/>
  <c r="P345" i="25" s="1" a="1"/>
  <c r="J344" i="25"/>
  <c r="P344" i="25" s="1" a="1"/>
  <c r="J343" i="25"/>
  <c r="P343" i="25" s="1" a="1"/>
  <c r="J342" i="25"/>
  <c r="P342" i="25" s="1" a="1"/>
  <c r="J341" i="25"/>
  <c r="P341" i="25" s="1" a="1"/>
  <c r="J340" i="25"/>
  <c r="P340" i="25" s="1" a="1"/>
  <c r="J339" i="25"/>
  <c r="P339" i="25" s="1" a="1"/>
  <c r="J338" i="25"/>
  <c r="P338" i="25" s="1" a="1"/>
  <c r="J337" i="25"/>
  <c r="P337" i="25" s="1" a="1"/>
  <c r="J336" i="25"/>
  <c r="P336" i="25" s="1" a="1"/>
  <c r="J335" i="25"/>
  <c r="P335" i="25" s="1" a="1"/>
  <c r="J334" i="25"/>
  <c r="P334" i="25" s="1" a="1"/>
  <c r="J333" i="25"/>
  <c r="P333" i="25" s="1" a="1"/>
  <c r="J332" i="25"/>
  <c r="P332" i="25" s="1" a="1"/>
  <c r="J331" i="25"/>
  <c r="P331" i="25" s="1" a="1"/>
  <c r="J330" i="25"/>
  <c r="P330" i="25" s="1" a="1"/>
  <c r="J329" i="25"/>
  <c r="P329" i="25" s="1" a="1"/>
  <c r="J328" i="25"/>
  <c r="P328" i="25" s="1" a="1"/>
  <c r="J327" i="25"/>
  <c r="P327" i="25" s="1" a="1"/>
  <c r="J326" i="25"/>
  <c r="P326" i="25" s="1" a="1"/>
  <c r="J325" i="25"/>
  <c r="P325" i="25" s="1" a="1"/>
  <c r="J324" i="25"/>
  <c r="P324" i="25" s="1" a="1"/>
  <c r="J323" i="25"/>
  <c r="P323" i="25" s="1" a="1"/>
  <c r="J322" i="25"/>
  <c r="P322" i="25" s="1" a="1"/>
  <c r="J321" i="25"/>
  <c r="P321" i="25" s="1" a="1"/>
  <c r="J320" i="25"/>
  <c r="P320" i="25" s="1" a="1"/>
  <c r="J319" i="25"/>
  <c r="P319" i="25" s="1" a="1"/>
  <c r="J318" i="25"/>
  <c r="P318" i="25" s="1" a="1"/>
  <c r="J317" i="25"/>
  <c r="P317" i="25" s="1" a="1"/>
  <c r="J316" i="25"/>
  <c r="P316" i="25" s="1" a="1"/>
  <c r="J315" i="25"/>
  <c r="P315" i="25" s="1" a="1"/>
  <c r="J314" i="25"/>
  <c r="P314" i="25" s="1" a="1"/>
  <c r="J313" i="25"/>
  <c r="P313" i="25" s="1" a="1"/>
  <c r="J312" i="25"/>
  <c r="P312" i="25" s="1" a="1"/>
  <c r="J311" i="25"/>
  <c r="P311" i="25" s="1" a="1"/>
  <c r="J310" i="25"/>
  <c r="P310" i="25" s="1" a="1"/>
  <c r="J309" i="25"/>
  <c r="P309" i="25" s="1" a="1"/>
  <c r="J308" i="25"/>
  <c r="P308" i="25" s="1" a="1"/>
  <c r="J307" i="25"/>
  <c r="P307" i="25" s="1" a="1"/>
  <c r="J306" i="25"/>
  <c r="P306" i="25" s="1" a="1"/>
  <c r="J305" i="25"/>
  <c r="P305" i="25" s="1" a="1"/>
  <c r="J304" i="25"/>
  <c r="P304" i="25" s="1" a="1"/>
  <c r="J303" i="25"/>
  <c r="P303" i="25" s="1" a="1"/>
  <c r="J302" i="25"/>
  <c r="P302" i="25" s="1" a="1"/>
  <c r="J301" i="25"/>
  <c r="P301" i="25" s="1" a="1"/>
  <c r="J300" i="25"/>
  <c r="P300" i="25" s="1" a="1"/>
  <c r="J299" i="25"/>
  <c r="P299" i="25" s="1" a="1"/>
  <c r="J298" i="25"/>
  <c r="P298" i="25" s="1" a="1"/>
  <c r="J297" i="25"/>
  <c r="P297" i="25" s="1" a="1"/>
  <c r="J296" i="25"/>
  <c r="P296" i="25" s="1" a="1"/>
  <c r="J295" i="25"/>
  <c r="P295" i="25" s="1" a="1"/>
  <c r="J294" i="25"/>
  <c r="P294" i="25" s="1" a="1"/>
  <c r="J293" i="25"/>
  <c r="P293" i="25" s="1" a="1"/>
  <c r="J292" i="25"/>
  <c r="P292" i="25" s="1" a="1"/>
  <c r="J291" i="25"/>
  <c r="P291" i="25" s="1" a="1"/>
  <c r="J290" i="25"/>
  <c r="P290" i="25" s="1" a="1"/>
  <c r="J289" i="25"/>
  <c r="P289" i="25" s="1" a="1"/>
  <c r="J288" i="25"/>
  <c r="P288" i="25" s="1" a="1"/>
  <c r="J287" i="25"/>
  <c r="P287" i="25" s="1" a="1"/>
  <c r="J286" i="25"/>
  <c r="P286" i="25" s="1" a="1"/>
  <c r="J285" i="25"/>
  <c r="P285" i="25" s="1" a="1"/>
  <c r="J284" i="25"/>
  <c r="P284" i="25" s="1" a="1"/>
  <c r="J283" i="25"/>
  <c r="P283" i="25" s="1" a="1"/>
  <c r="J282" i="25"/>
  <c r="P282" i="25" s="1" a="1"/>
  <c r="J281" i="25"/>
  <c r="P281" i="25" s="1" a="1"/>
  <c r="J280" i="25"/>
  <c r="P280" i="25" s="1" a="1"/>
  <c r="J279" i="25"/>
  <c r="P279" i="25" s="1" a="1"/>
  <c r="J278" i="25"/>
  <c r="P278" i="25" s="1" a="1"/>
  <c r="J277" i="25"/>
  <c r="P277" i="25" s="1" a="1"/>
  <c r="J276" i="25"/>
  <c r="P276" i="25" s="1" a="1"/>
  <c r="J275" i="25"/>
  <c r="P275" i="25" s="1" a="1"/>
  <c r="J274" i="25"/>
  <c r="P274" i="25" s="1" a="1"/>
  <c r="J273" i="25"/>
  <c r="P273" i="25" s="1" a="1"/>
  <c r="J272" i="25"/>
  <c r="P272" i="25" s="1" a="1"/>
  <c r="J271" i="25"/>
  <c r="P271" i="25" s="1" a="1"/>
  <c r="J270" i="25"/>
  <c r="P270" i="25" s="1" a="1"/>
  <c r="J269" i="25"/>
  <c r="P269" i="25" s="1" a="1"/>
  <c r="J268" i="25"/>
  <c r="P268" i="25" s="1" a="1"/>
  <c r="J267" i="25"/>
  <c r="P267" i="25" s="1" a="1"/>
  <c r="J266" i="25"/>
  <c r="P266" i="25" s="1" a="1"/>
  <c r="J265" i="25"/>
  <c r="P265" i="25" s="1" a="1"/>
  <c r="J264" i="25"/>
  <c r="P264" i="25" s="1" a="1"/>
  <c r="J263" i="25"/>
  <c r="P263" i="25" s="1" a="1"/>
  <c r="J262" i="25"/>
  <c r="P262" i="25" s="1" a="1"/>
  <c r="J261" i="25"/>
  <c r="P261" i="25" s="1" a="1"/>
  <c r="J260" i="25"/>
  <c r="P260" i="25" s="1" a="1"/>
  <c r="J259" i="25"/>
  <c r="P259" i="25" s="1" a="1"/>
  <c r="J258" i="25"/>
  <c r="P258" i="25" s="1" a="1"/>
  <c r="J257" i="25"/>
  <c r="P257" i="25" s="1" a="1"/>
  <c r="J256" i="25"/>
  <c r="P256" i="25" s="1" a="1"/>
  <c r="J255" i="25"/>
  <c r="P255" i="25" s="1" a="1"/>
  <c r="J254" i="25"/>
  <c r="P254" i="25" s="1" a="1"/>
  <c r="J253" i="25"/>
  <c r="P253" i="25" s="1" a="1"/>
  <c r="J252" i="25"/>
  <c r="P252" i="25" s="1" a="1"/>
  <c r="J251" i="25"/>
  <c r="P251" i="25" s="1" a="1"/>
  <c r="J250" i="25"/>
  <c r="P250" i="25" s="1" a="1"/>
  <c r="J249" i="25"/>
  <c r="P249" i="25" s="1" a="1"/>
  <c r="J248" i="25"/>
  <c r="P248" i="25" s="1" a="1"/>
  <c r="J247" i="25"/>
  <c r="P247" i="25" s="1" a="1"/>
  <c r="J246" i="25"/>
  <c r="P246" i="25" s="1" a="1"/>
  <c r="J245" i="25"/>
  <c r="P245" i="25" s="1" a="1"/>
  <c r="J244" i="25"/>
  <c r="P244" i="25" s="1" a="1"/>
  <c r="J243" i="25"/>
  <c r="P243" i="25" s="1" a="1"/>
  <c r="J242" i="25"/>
  <c r="P242" i="25" s="1" a="1"/>
  <c r="J241" i="25"/>
  <c r="P241" i="25" s="1" a="1"/>
  <c r="J240" i="25"/>
  <c r="P240" i="25" s="1" a="1"/>
  <c r="J239" i="25"/>
  <c r="P239" i="25" s="1" a="1"/>
  <c r="J238" i="25"/>
  <c r="P238" i="25" s="1" a="1"/>
  <c r="J237" i="25"/>
  <c r="P237" i="25" s="1" a="1"/>
  <c r="J236" i="25"/>
  <c r="P236" i="25" s="1" a="1"/>
  <c r="J235" i="25"/>
  <c r="P235" i="25" s="1" a="1"/>
  <c r="J234" i="25"/>
  <c r="P234" i="25" s="1" a="1"/>
  <c r="J233" i="25"/>
  <c r="P233" i="25" s="1" a="1"/>
  <c r="J232" i="25"/>
  <c r="P232" i="25" s="1" a="1"/>
  <c r="J231" i="25"/>
  <c r="P231" i="25" s="1" a="1"/>
  <c r="J230" i="25"/>
  <c r="P230" i="25" s="1" a="1"/>
  <c r="J229" i="25"/>
  <c r="P229" i="25" s="1" a="1"/>
  <c r="J228" i="25"/>
  <c r="P228" i="25" s="1" a="1"/>
  <c r="J227" i="25"/>
  <c r="P227" i="25" s="1" a="1"/>
  <c r="J226" i="25"/>
  <c r="P226" i="25" s="1" a="1"/>
  <c r="J225" i="25"/>
  <c r="P225" i="25" s="1" a="1"/>
  <c r="J224" i="25"/>
  <c r="P224" i="25" s="1" a="1"/>
  <c r="J223" i="25"/>
  <c r="P223" i="25" s="1" a="1"/>
  <c r="J222" i="25"/>
  <c r="P222" i="25" s="1" a="1"/>
  <c r="J221" i="25"/>
  <c r="P221" i="25" s="1" a="1"/>
  <c r="J220" i="25"/>
  <c r="P220" i="25" s="1" a="1"/>
  <c r="J219" i="25"/>
  <c r="P219" i="25" s="1" a="1"/>
  <c r="J218" i="25"/>
  <c r="P218" i="25" s="1" a="1"/>
  <c r="J217" i="25"/>
  <c r="P217" i="25" s="1" a="1"/>
  <c r="J216" i="25"/>
  <c r="P216" i="25" s="1" a="1"/>
  <c r="J215" i="25"/>
  <c r="P215" i="25" s="1" a="1"/>
  <c r="J214" i="25"/>
  <c r="P214" i="25" s="1" a="1"/>
  <c r="J213" i="25"/>
  <c r="P213" i="25" s="1" a="1"/>
  <c r="J212" i="25"/>
  <c r="P212" i="25" s="1" a="1"/>
  <c r="J211" i="25"/>
  <c r="P211" i="25" s="1" a="1"/>
  <c r="J210" i="25"/>
  <c r="P210" i="25" s="1" a="1"/>
  <c r="J209" i="25"/>
  <c r="P209" i="25" s="1" a="1"/>
  <c r="J208" i="25"/>
  <c r="P208" i="25" s="1" a="1"/>
  <c r="J207" i="25"/>
  <c r="P207" i="25" s="1" a="1"/>
  <c r="J206" i="25"/>
  <c r="P206" i="25" s="1" a="1"/>
  <c r="J205" i="25"/>
  <c r="P205" i="25" s="1" a="1"/>
  <c r="J204" i="25"/>
  <c r="P204" i="25" s="1" a="1"/>
  <c r="J203" i="25"/>
  <c r="P203" i="25" s="1" a="1"/>
  <c r="J202" i="25"/>
  <c r="P202" i="25" s="1" a="1"/>
  <c r="J201" i="25"/>
  <c r="P201" i="25" s="1" a="1"/>
  <c r="J200" i="25"/>
  <c r="P200" i="25" s="1" a="1"/>
  <c r="J199" i="25"/>
  <c r="P199" i="25" s="1" a="1"/>
  <c r="J198" i="25"/>
  <c r="P198" i="25" s="1" a="1"/>
  <c r="J197" i="25"/>
  <c r="P197" i="25" s="1" a="1"/>
  <c r="J196" i="25"/>
  <c r="P196" i="25" s="1" a="1"/>
  <c r="J195" i="25"/>
  <c r="P195" i="25" s="1" a="1"/>
  <c r="J194" i="25"/>
  <c r="P194" i="25" s="1" a="1"/>
  <c r="J193" i="25"/>
  <c r="P193" i="25" s="1" a="1"/>
  <c r="J192" i="25"/>
  <c r="P192" i="25" s="1" a="1"/>
  <c r="J191" i="25"/>
  <c r="P191" i="25" s="1" a="1"/>
  <c r="J190" i="25"/>
  <c r="P190" i="25" s="1" a="1"/>
  <c r="J189" i="25"/>
  <c r="P189" i="25" s="1" a="1"/>
  <c r="J188" i="25"/>
  <c r="P188" i="25" s="1" a="1"/>
  <c r="J187" i="25"/>
  <c r="P187" i="25" s="1" a="1"/>
  <c r="J186" i="25"/>
  <c r="P186" i="25" s="1" a="1"/>
  <c r="J185" i="25"/>
  <c r="P185" i="25" s="1" a="1"/>
  <c r="J184" i="25"/>
  <c r="P184" i="25" s="1" a="1"/>
  <c r="J183" i="25"/>
  <c r="P183" i="25" s="1" a="1"/>
  <c r="J182" i="25"/>
  <c r="P182" i="25" s="1" a="1"/>
  <c r="J181" i="25"/>
  <c r="P181" i="25" s="1" a="1"/>
  <c r="J180" i="25"/>
  <c r="P180" i="25" s="1" a="1"/>
  <c r="J179" i="25"/>
  <c r="P179" i="25" s="1" a="1"/>
  <c r="J178" i="25"/>
  <c r="P178" i="25" s="1" a="1"/>
  <c r="J177" i="25"/>
  <c r="P177" i="25" s="1" a="1"/>
  <c r="J176" i="25"/>
  <c r="P176" i="25" s="1" a="1"/>
  <c r="J175" i="25"/>
  <c r="P175" i="25" s="1" a="1"/>
  <c r="J174" i="25"/>
  <c r="P174" i="25" s="1" a="1"/>
  <c r="J173" i="25"/>
  <c r="P173" i="25" s="1" a="1"/>
  <c r="J172" i="25"/>
  <c r="P172" i="25" s="1" a="1"/>
  <c r="J171" i="25"/>
  <c r="P171" i="25" s="1" a="1"/>
  <c r="J170" i="25"/>
  <c r="P170" i="25" s="1" a="1"/>
  <c r="J169" i="25"/>
  <c r="P169" i="25" s="1" a="1"/>
  <c r="J168" i="25"/>
  <c r="P168" i="25" s="1" a="1"/>
  <c r="J167" i="25"/>
  <c r="P167" i="25" s="1" a="1"/>
  <c r="J166" i="25"/>
  <c r="P166" i="25" s="1" a="1"/>
  <c r="J165" i="25"/>
  <c r="P165" i="25" s="1" a="1"/>
  <c r="J164" i="25"/>
  <c r="P164" i="25" s="1" a="1"/>
  <c r="J163" i="25"/>
  <c r="P163" i="25" s="1" a="1"/>
  <c r="J162" i="25"/>
  <c r="P162" i="25" s="1" a="1"/>
  <c r="J161" i="25"/>
  <c r="P161" i="25" s="1" a="1"/>
  <c r="J160" i="25"/>
  <c r="P160" i="25" s="1" a="1"/>
  <c r="J159" i="25"/>
  <c r="P159" i="25" s="1" a="1"/>
  <c r="J158" i="25"/>
  <c r="P158" i="25" s="1" a="1"/>
  <c r="J157" i="25"/>
  <c r="P157" i="25" s="1" a="1"/>
  <c r="J156" i="25"/>
  <c r="P156" i="25" s="1" a="1"/>
  <c r="J155" i="25"/>
  <c r="P155" i="25" s="1" a="1"/>
  <c r="J154" i="25"/>
  <c r="P154" i="25" s="1" a="1"/>
  <c r="J153" i="25"/>
  <c r="P153" i="25" s="1" a="1"/>
  <c r="J152" i="25"/>
  <c r="P152" i="25" s="1" a="1"/>
  <c r="J151" i="25"/>
  <c r="P151" i="25" s="1" a="1"/>
  <c r="J150" i="25"/>
  <c r="P150" i="25" s="1" a="1"/>
  <c r="J149" i="25"/>
  <c r="P149" i="25" s="1" a="1"/>
  <c r="J148" i="25"/>
  <c r="P148" i="25" s="1" a="1"/>
  <c r="J147" i="25"/>
  <c r="P147" i="25" s="1" a="1"/>
  <c r="J146" i="25"/>
  <c r="P146" i="25" s="1" a="1"/>
  <c r="J145" i="25"/>
  <c r="P145" i="25" s="1" a="1"/>
  <c r="J144" i="25"/>
  <c r="P144" i="25" s="1" a="1"/>
  <c r="J143" i="25"/>
  <c r="P143" i="25" s="1" a="1"/>
  <c r="J142" i="25"/>
  <c r="P142" i="25" s="1" a="1"/>
  <c r="J141" i="25"/>
  <c r="P141" i="25" s="1" a="1"/>
  <c r="J140" i="25"/>
  <c r="P140" i="25" s="1" a="1"/>
  <c r="J139" i="25"/>
  <c r="P139" i="25" s="1" a="1"/>
  <c r="J138" i="25"/>
  <c r="P138" i="25" s="1" a="1"/>
  <c r="J137" i="25"/>
  <c r="P137" i="25" s="1" a="1"/>
  <c r="J136" i="25"/>
  <c r="P136" i="25" s="1" a="1"/>
  <c r="J135" i="25"/>
  <c r="P135" i="25" s="1" a="1"/>
  <c r="J134" i="25"/>
  <c r="P134" i="25" s="1" a="1"/>
  <c r="J133" i="25"/>
  <c r="P133" i="25" s="1" a="1"/>
  <c r="J132" i="25"/>
  <c r="P132" i="25" s="1" a="1"/>
  <c r="J131" i="25"/>
  <c r="P131" i="25" s="1" a="1"/>
  <c r="J130" i="25"/>
  <c r="P130" i="25" s="1" a="1"/>
  <c r="J129" i="25"/>
  <c r="P129" i="25" s="1" a="1"/>
  <c r="J128" i="25"/>
  <c r="P128" i="25" s="1" a="1"/>
  <c r="J127" i="25"/>
  <c r="P127" i="25" s="1" a="1"/>
  <c r="J126" i="25"/>
  <c r="P126" i="25" s="1" a="1"/>
  <c r="J125" i="25"/>
  <c r="P125" i="25" s="1" a="1"/>
  <c r="J124" i="25"/>
  <c r="P124" i="25" s="1" a="1"/>
  <c r="J123" i="25"/>
  <c r="P123" i="25" s="1" a="1"/>
  <c r="J122" i="25"/>
  <c r="P122" i="25" s="1" a="1"/>
  <c r="J121" i="25"/>
  <c r="P121" i="25" s="1" a="1"/>
  <c r="J120" i="25"/>
  <c r="P120" i="25" s="1" a="1"/>
  <c r="J119" i="25"/>
  <c r="P119" i="25" s="1" a="1"/>
  <c r="J118" i="25"/>
  <c r="P118" i="25" s="1" a="1"/>
  <c r="J117" i="25"/>
  <c r="P117" i="25" s="1" a="1"/>
  <c r="J116" i="25"/>
  <c r="P116" i="25" s="1" a="1"/>
  <c r="J115" i="25"/>
  <c r="P115" i="25" s="1" a="1"/>
  <c r="J114" i="25"/>
  <c r="P114" i="25" s="1" a="1"/>
  <c r="J113" i="25"/>
  <c r="P113" i="25" s="1" a="1"/>
  <c r="J112" i="25"/>
  <c r="P112" i="25" s="1" a="1"/>
  <c r="J111" i="25"/>
  <c r="P111" i="25" s="1" a="1"/>
  <c r="J110" i="25"/>
  <c r="P110" i="25" s="1" a="1"/>
  <c r="J109" i="25"/>
  <c r="P109" i="25" s="1" a="1"/>
  <c r="J108" i="25"/>
  <c r="P108" i="25" s="1" a="1"/>
  <c r="J107" i="25"/>
  <c r="P107" i="25" s="1" a="1"/>
  <c r="J106" i="25"/>
  <c r="P106" i="25" s="1" a="1"/>
  <c r="J105" i="25"/>
  <c r="P105" i="25" s="1" a="1"/>
  <c r="J104" i="25"/>
  <c r="P104" i="25" s="1" a="1"/>
  <c r="J103" i="25"/>
  <c r="P103" i="25" s="1" a="1"/>
  <c r="J102" i="25"/>
  <c r="P102" i="25" s="1" a="1"/>
  <c r="J101" i="25"/>
  <c r="P101" i="25" s="1" a="1"/>
  <c r="J100" i="25"/>
  <c r="P100" i="25" s="1" a="1"/>
  <c r="J99" i="25"/>
  <c r="P99" i="25" s="1" a="1"/>
  <c r="J98" i="25"/>
  <c r="P98" i="25" s="1" a="1"/>
  <c r="J97" i="25"/>
  <c r="P97" i="25" s="1" a="1"/>
  <c r="J96" i="25"/>
  <c r="P96" i="25" s="1" a="1"/>
  <c r="J95" i="25"/>
  <c r="P95" i="25" s="1" a="1"/>
  <c r="J94" i="25"/>
  <c r="P94" i="25" s="1" a="1"/>
  <c r="J93" i="25"/>
  <c r="P93" i="25" s="1" a="1"/>
  <c r="J92" i="25"/>
  <c r="P92" i="25" s="1" a="1"/>
  <c r="J91" i="25"/>
  <c r="P91" i="25" s="1" a="1"/>
  <c r="J90" i="25"/>
  <c r="P90" i="25" s="1" a="1"/>
  <c r="J89" i="25"/>
  <c r="P89" i="25" s="1" a="1"/>
  <c r="J88" i="25"/>
  <c r="P88" i="25" s="1" a="1"/>
  <c r="J87" i="25"/>
  <c r="P87" i="25" s="1" a="1"/>
  <c r="J86" i="25"/>
  <c r="P86" i="25" s="1" a="1"/>
  <c r="J85" i="25"/>
  <c r="P85" i="25" s="1" a="1"/>
  <c r="J84" i="25"/>
  <c r="P84" i="25" s="1" a="1"/>
  <c r="J83" i="25"/>
  <c r="P83" i="25" s="1" a="1"/>
  <c r="J82" i="25"/>
  <c r="P82" i="25" s="1" a="1"/>
  <c r="J81" i="25"/>
  <c r="P81" i="25" s="1" a="1"/>
  <c r="J80" i="25"/>
  <c r="P80" i="25" s="1" a="1"/>
  <c r="J79" i="25"/>
  <c r="P79" i="25" s="1" a="1"/>
  <c r="J78" i="25"/>
  <c r="P78" i="25" s="1" a="1"/>
  <c r="J77" i="25"/>
  <c r="P77" i="25" s="1" a="1"/>
  <c r="J76" i="25"/>
  <c r="P76" i="25" s="1" a="1"/>
  <c r="J75" i="25"/>
  <c r="P75" i="25" s="1" a="1"/>
  <c r="J74" i="25"/>
  <c r="P74" i="25" s="1" a="1"/>
  <c r="J73" i="25"/>
  <c r="P73" i="25" s="1" a="1"/>
  <c r="J72" i="25"/>
  <c r="P72" i="25" s="1" a="1"/>
  <c r="J71" i="25"/>
  <c r="P71" i="25" s="1" a="1"/>
  <c r="J70" i="25"/>
  <c r="P70" i="25" s="1" a="1"/>
  <c r="J69" i="25"/>
  <c r="P69" i="25" s="1" a="1"/>
  <c r="J68" i="25"/>
  <c r="P68" i="25" s="1" a="1"/>
  <c r="J67" i="25"/>
  <c r="P67" i="25" s="1" a="1"/>
  <c r="J66" i="25"/>
  <c r="P66" i="25" s="1" a="1"/>
  <c r="J65" i="25"/>
  <c r="P65" i="25" s="1" a="1"/>
  <c r="J64" i="25"/>
  <c r="P64" i="25" s="1" a="1"/>
  <c r="J63" i="25"/>
  <c r="P63" i="25" s="1" a="1"/>
  <c r="J62" i="25"/>
  <c r="P62" i="25" s="1" a="1"/>
  <c r="J61" i="25"/>
  <c r="P61" i="25" s="1" a="1"/>
  <c r="J60" i="25"/>
  <c r="P60" i="25" s="1" a="1"/>
  <c r="J59" i="25"/>
  <c r="P59" i="25" s="1" a="1"/>
  <c r="J58" i="25"/>
  <c r="P58" i="25" s="1" a="1"/>
  <c r="J57" i="25"/>
  <c r="P57" i="25" s="1" a="1"/>
  <c r="J56" i="25"/>
  <c r="P56" i="25" s="1" a="1"/>
  <c r="J55" i="25"/>
  <c r="P55" i="25" s="1" a="1"/>
  <c r="J54" i="25"/>
  <c r="P54" i="25" s="1" a="1"/>
  <c r="J53" i="25"/>
  <c r="P53" i="25" s="1" a="1"/>
  <c r="J52" i="25"/>
  <c r="P52" i="25" s="1" a="1"/>
  <c r="J51" i="25"/>
  <c r="P51" i="25" s="1" a="1"/>
  <c r="J50" i="25"/>
  <c r="P50" i="25" s="1" a="1"/>
  <c r="J49" i="25"/>
  <c r="P49" i="25" s="1" a="1"/>
  <c r="J48" i="25"/>
  <c r="P48" i="25" s="1" a="1"/>
  <c r="J47" i="25"/>
  <c r="P47" i="25" s="1" a="1"/>
  <c r="J46" i="25"/>
  <c r="P46" i="25" s="1" a="1"/>
  <c r="J45" i="25"/>
  <c r="P45" i="25" s="1" a="1"/>
  <c r="J44" i="25"/>
  <c r="P44" i="25" s="1" a="1"/>
  <c r="J43" i="25"/>
  <c r="P43" i="25" s="1" a="1"/>
  <c r="J42" i="25"/>
  <c r="P42" i="25" s="1" a="1"/>
  <c r="J41" i="25"/>
  <c r="P41" i="25" s="1" a="1"/>
  <c r="J40" i="25"/>
  <c r="P40" i="25" s="1" a="1"/>
  <c r="J39" i="25"/>
  <c r="P39" i="25" s="1" a="1"/>
  <c r="J38" i="25"/>
  <c r="P38" i="25" s="1" a="1"/>
  <c r="J37" i="25"/>
  <c r="P37" i="25" s="1" a="1"/>
  <c r="J36" i="25"/>
  <c r="P36" i="25" s="1" a="1"/>
  <c r="J35" i="25"/>
  <c r="P35" i="25" s="1" a="1"/>
  <c r="J34" i="25"/>
  <c r="P34" i="25" s="1" a="1"/>
  <c r="J33" i="25"/>
  <c r="P33" i="25" s="1" a="1"/>
  <c r="J32" i="25"/>
  <c r="P32" i="25" s="1" a="1"/>
  <c r="J31" i="25"/>
  <c r="P31" i="25" s="1" a="1"/>
  <c r="J30" i="25"/>
  <c r="P30" i="25" s="1" a="1"/>
  <c r="J29" i="25"/>
  <c r="P29" i="25" s="1" a="1"/>
  <c r="J28" i="25"/>
  <c r="P28" i="25" s="1" a="1"/>
  <c r="J27" i="25"/>
  <c r="P27" i="25" s="1" a="1"/>
  <c r="J26" i="25"/>
  <c r="P26" i="25" s="1" a="1"/>
  <c r="J25" i="25"/>
  <c r="P25" i="25" s="1" a="1"/>
  <c r="J24" i="25"/>
  <c r="P24" i="25" s="1" a="1"/>
  <c r="J23" i="25"/>
  <c r="P23" i="25" s="1" a="1"/>
  <c r="J22" i="25"/>
  <c r="P22" i="25" s="1" a="1"/>
  <c r="J21" i="25"/>
  <c r="P21" i="25" s="1" a="1"/>
  <c r="J20" i="25"/>
  <c r="P20" i="25" s="1" a="1"/>
  <c r="J19" i="25"/>
  <c r="P19" i="25" s="1" a="1"/>
  <c r="J18" i="25"/>
  <c r="P18" i="25" s="1" a="1"/>
  <c r="J17" i="25"/>
  <c r="P17" i="25" s="1" a="1"/>
  <c r="J16" i="25"/>
  <c r="P16" i="25" s="1" a="1"/>
  <c r="J15" i="25"/>
  <c r="P15" i="25" s="1" a="1"/>
  <c r="J14" i="25"/>
  <c r="P14" i="25" s="1" a="1"/>
  <c r="J13" i="25"/>
  <c r="P13" i="25" s="1" a="1"/>
  <c r="J12" i="25"/>
  <c r="P12" i="25" s="1" a="1"/>
  <c r="J11" i="25"/>
  <c r="P11" i="25" s="1" a="1"/>
  <c r="J10" i="25"/>
  <c r="P10" i="25" s="1" a="1"/>
  <c r="J9" i="25"/>
  <c r="P9" i="25" s="1" a="1"/>
  <c r="J8" i="25"/>
  <c r="P8" i="25" s="1" a="1"/>
  <c r="J7" i="25"/>
  <c r="P7" i="25" s="1" a="1"/>
  <c r="J6" i="25"/>
  <c r="P6" i="25" s="1" a="1"/>
  <c r="J5" i="25"/>
  <c r="P5" i="25" s="1" a="1"/>
  <c r="J4" i="25"/>
  <c r="P4" i="25" s="1" a="1"/>
  <c r="J3" i="25"/>
  <c r="P3" i="25" s="1" a="1"/>
  <c r="J2" i="25"/>
  <c r="P2" i="25" s="1" a="1"/>
  <c r="K382" i="25"/>
  <c r="K381" i="25"/>
  <c r="K380" i="25"/>
  <c r="K379" i="25"/>
  <c r="K378" i="25"/>
  <c r="K377" i="25"/>
  <c r="K376" i="25"/>
  <c r="K375" i="25"/>
  <c r="K374" i="25"/>
  <c r="K373" i="25"/>
  <c r="K372" i="25"/>
  <c r="K371" i="25"/>
  <c r="K370" i="25"/>
  <c r="K369" i="25"/>
  <c r="K368" i="25"/>
  <c r="K367" i="25"/>
  <c r="K366" i="25"/>
  <c r="K365" i="25"/>
  <c r="K364" i="25"/>
  <c r="K363" i="25"/>
  <c r="K362" i="25"/>
  <c r="K361" i="25"/>
  <c r="K360" i="25"/>
  <c r="K359" i="25"/>
  <c r="K358" i="25"/>
  <c r="K357" i="25"/>
  <c r="K356" i="25"/>
  <c r="K355" i="25"/>
  <c r="K354" i="25"/>
  <c r="K353" i="25"/>
  <c r="K352" i="25"/>
  <c r="K351" i="25"/>
  <c r="K350" i="25"/>
  <c r="K349" i="25"/>
  <c r="K348" i="25"/>
  <c r="K347" i="25"/>
  <c r="K346" i="25"/>
  <c r="K345" i="25"/>
  <c r="K344" i="25"/>
  <c r="K343" i="25"/>
  <c r="K342" i="25"/>
  <c r="K341" i="25"/>
  <c r="K340" i="25"/>
  <c r="K339" i="25"/>
  <c r="K338" i="25"/>
  <c r="K337" i="25"/>
  <c r="K336" i="25"/>
  <c r="K335" i="25"/>
  <c r="K334" i="25"/>
  <c r="K333" i="25"/>
  <c r="K332" i="25"/>
  <c r="K331" i="25"/>
  <c r="K330" i="25"/>
  <c r="K329" i="25"/>
  <c r="K328" i="25"/>
  <c r="K327" i="25"/>
  <c r="K326" i="25"/>
  <c r="K325" i="25"/>
  <c r="K324" i="25"/>
  <c r="K323" i="25"/>
  <c r="K322" i="25"/>
  <c r="K321" i="25"/>
  <c r="K320" i="25"/>
  <c r="K319" i="25"/>
  <c r="K318" i="25"/>
  <c r="K317" i="25"/>
  <c r="K316" i="25"/>
  <c r="K315" i="25"/>
  <c r="K314" i="25"/>
  <c r="K313" i="25"/>
  <c r="K312" i="25"/>
  <c r="K311" i="25"/>
  <c r="K310" i="25"/>
  <c r="K309" i="25"/>
  <c r="K308" i="25"/>
  <c r="K307" i="25"/>
  <c r="K306" i="25"/>
  <c r="K305" i="25"/>
  <c r="K304" i="25"/>
  <c r="K303" i="25"/>
  <c r="K302" i="25"/>
  <c r="K301" i="25"/>
  <c r="K300" i="25"/>
  <c r="K299" i="25"/>
  <c r="K298" i="25"/>
  <c r="K297" i="25"/>
  <c r="K296" i="25"/>
  <c r="K295" i="25"/>
  <c r="K294" i="25"/>
  <c r="K293" i="25"/>
  <c r="K292" i="25"/>
  <c r="K291" i="25"/>
  <c r="K290" i="25"/>
  <c r="K289" i="25"/>
  <c r="K288" i="25"/>
  <c r="K287" i="25"/>
  <c r="K286" i="25"/>
  <c r="K285" i="25"/>
  <c r="K284" i="25"/>
  <c r="K283" i="25"/>
  <c r="K282" i="25"/>
  <c r="K281" i="25"/>
  <c r="K280" i="25"/>
  <c r="K279" i="25"/>
  <c r="K278" i="25"/>
  <c r="K277" i="25"/>
  <c r="K276" i="25"/>
  <c r="K275" i="25"/>
  <c r="K274" i="25"/>
  <c r="K273" i="25"/>
  <c r="K272" i="25"/>
  <c r="K271" i="25"/>
  <c r="K270" i="25"/>
  <c r="K269" i="25"/>
  <c r="K268" i="25"/>
  <c r="K267" i="25"/>
  <c r="K266" i="25"/>
  <c r="K265" i="25"/>
  <c r="K264" i="25"/>
  <c r="K263" i="25"/>
  <c r="K262" i="25"/>
  <c r="K261" i="25"/>
  <c r="K260" i="25"/>
  <c r="K259" i="25"/>
  <c r="K258" i="25"/>
  <c r="K257" i="25"/>
  <c r="K256" i="25"/>
  <c r="K255" i="25"/>
  <c r="K254" i="25"/>
  <c r="K253" i="25"/>
  <c r="K252" i="25"/>
  <c r="K251" i="25"/>
  <c r="K250" i="25"/>
  <c r="K249" i="25"/>
  <c r="K248" i="25"/>
  <c r="K247" i="25"/>
  <c r="K246" i="25"/>
  <c r="K245" i="25"/>
  <c r="K244" i="25"/>
  <c r="K243" i="25"/>
  <c r="K242" i="25"/>
  <c r="K241" i="25"/>
  <c r="K240" i="25"/>
  <c r="K239" i="25"/>
  <c r="K238" i="25"/>
  <c r="K237" i="25"/>
  <c r="K236" i="25"/>
  <c r="K235" i="25"/>
  <c r="K234" i="25"/>
  <c r="K233" i="25"/>
  <c r="K232" i="25"/>
  <c r="K231" i="25"/>
  <c r="K230" i="25"/>
  <c r="K229" i="25"/>
  <c r="K228" i="25"/>
  <c r="K227" i="25"/>
  <c r="K226" i="25"/>
  <c r="K225" i="25"/>
  <c r="K224" i="25"/>
  <c r="K223" i="25"/>
  <c r="K222" i="25"/>
  <c r="K221" i="25"/>
  <c r="K220" i="25"/>
  <c r="K219" i="25"/>
  <c r="K218" i="25"/>
  <c r="K217" i="25"/>
  <c r="K216" i="25"/>
  <c r="K215" i="25"/>
  <c r="K214" i="25"/>
  <c r="K213" i="25"/>
  <c r="K212" i="25"/>
  <c r="K211" i="25"/>
  <c r="K210" i="25"/>
  <c r="K209" i="25"/>
  <c r="K208" i="25"/>
  <c r="K207" i="25"/>
  <c r="K206" i="25"/>
  <c r="K205" i="25"/>
  <c r="K204" i="25"/>
  <c r="K203" i="25"/>
  <c r="K202" i="25"/>
  <c r="K201" i="25"/>
  <c r="K200" i="25"/>
  <c r="K199" i="25"/>
  <c r="K198" i="25"/>
  <c r="K197" i="25"/>
  <c r="K196" i="25"/>
  <c r="K195" i="25"/>
  <c r="K194" i="25"/>
  <c r="K193" i="25"/>
  <c r="K192" i="25"/>
  <c r="K191" i="25"/>
  <c r="K190" i="25"/>
  <c r="K189" i="25"/>
  <c r="K188" i="25"/>
  <c r="K187" i="25"/>
  <c r="K186" i="25"/>
  <c r="K185" i="25"/>
  <c r="K184" i="25"/>
  <c r="K183" i="25"/>
  <c r="K182" i="25"/>
  <c r="K181" i="25"/>
  <c r="K180" i="25"/>
  <c r="K179" i="25"/>
  <c r="K178" i="25"/>
  <c r="K177" i="25"/>
  <c r="K176" i="25"/>
  <c r="K175" i="25"/>
  <c r="K174" i="25"/>
  <c r="K173" i="25"/>
  <c r="K172" i="25"/>
  <c r="K171" i="25"/>
  <c r="K170" i="25"/>
  <c r="K169" i="25"/>
  <c r="K168" i="25"/>
  <c r="K167" i="25"/>
  <c r="K166" i="25"/>
  <c r="K165" i="25"/>
  <c r="K164" i="25"/>
  <c r="K163" i="25"/>
  <c r="K162" i="25"/>
  <c r="K161" i="25"/>
  <c r="K160" i="25"/>
  <c r="K159" i="25"/>
  <c r="K158" i="25"/>
  <c r="K157" i="25"/>
  <c r="K156" i="25"/>
  <c r="K155" i="25"/>
  <c r="K154" i="25"/>
  <c r="K153" i="25"/>
  <c r="K152" i="25"/>
  <c r="K151" i="25"/>
  <c r="K150" i="25"/>
  <c r="K149" i="25"/>
  <c r="K148" i="25"/>
  <c r="K147" i="25"/>
  <c r="K146" i="25"/>
  <c r="K145" i="25"/>
  <c r="K144" i="25"/>
  <c r="K143" i="25"/>
  <c r="K142" i="25"/>
  <c r="K141" i="25"/>
  <c r="K140" i="25"/>
  <c r="K139" i="25"/>
  <c r="K138" i="25"/>
  <c r="K137" i="25"/>
  <c r="K136" i="25"/>
  <c r="K135" i="25"/>
  <c r="K134" i="25"/>
  <c r="K133" i="25"/>
  <c r="K132" i="25"/>
  <c r="K131" i="25"/>
  <c r="K130" i="25"/>
  <c r="K129" i="25"/>
  <c r="K128" i="25"/>
  <c r="K127" i="25"/>
  <c r="K126" i="25"/>
  <c r="K125" i="25"/>
  <c r="K124" i="25"/>
  <c r="K123" i="25"/>
  <c r="K122" i="25"/>
  <c r="K121" i="25"/>
  <c r="K120" i="25"/>
  <c r="K119" i="25"/>
  <c r="K118" i="25"/>
  <c r="K117" i="25"/>
  <c r="K116" i="25"/>
  <c r="K115" i="25"/>
  <c r="K114" i="25"/>
  <c r="K113" i="25"/>
  <c r="K112" i="25"/>
  <c r="K111" i="25"/>
  <c r="K110" i="25"/>
  <c r="K109" i="25"/>
  <c r="K108" i="25"/>
  <c r="K107" i="25"/>
  <c r="K106" i="25"/>
  <c r="K105" i="25"/>
  <c r="K104" i="25"/>
  <c r="K103" i="25"/>
  <c r="K102" i="25"/>
  <c r="K101" i="25"/>
  <c r="K100" i="25"/>
  <c r="K99" i="25"/>
  <c r="K98" i="25"/>
  <c r="K97" i="25"/>
  <c r="K96" i="25"/>
  <c r="K95" i="25"/>
  <c r="K94" i="25"/>
  <c r="K93" i="25"/>
  <c r="K92" i="25"/>
  <c r="K91" i="25"/>
  <c r="K90" i="25"/>
  <c r="K89" i="25"/>
  <c r="K88" i="25"/>
  <c r="K87" i="25"/>
  <c r="K86" i="25"/>
  <c r="K85" i="25"/>
  <c r="K84" i="25"/>
  <c r="K83" i="25"/>
  <c r="K82" i="25"/>
  <c r="K81" i="25"/>
  <c r="K80" i="25"/>
  <c r="K79" i="25"/>
  <c r="K78" i="25"/>
  <c r="K77" i="25"/>
  <c r="K76" i="25"/>
  <c r="K75" i="25"/>
  <c r="K74" i="25"/>
  <c r="K73" i="25"/>
  <c r="K72" i="25"/>
  <c r="K71" i="25"/>
  <c r="K70" i="25"/>
  <c r="K69" i="25"/>
  <c r="K68" i="25"/>
  <c r="K67" i="25"/>
  <c r="K66" i="25"/>
  <c r="K65" i="25"/>
  <c r="K64" i="25"/>
  <c r="K63" i="25"/>
  <c r="K62" i="25"/>
  <c r="K61" i="25"/>
  <c r="K60" i="25"/>
  <c r="K59" i="25"/>
  <c r="K58" i="25"/>
  <c r="K57" i="25"/>
  <c r="K56" i="25"/>
  <c r="K55" i="25"/>
  <c r="K54" i="25"/>
  <c r="K53" i="25"/>
  <c r="K52" i="25"/>
  <c r="K51" i="25"/>
  <c r="K50" i="25"/>
  <c r="K49" i="25"/>
  <c r="K48" i="25"/>
  <c r="K47" i="25"/>
  <c r="K46" i="25"/>
  <c r="K45" i="25"/>
  <c r="K44" i="25"/>
  <c r="K43" i="25"/>
  <c r="K42" i="25"/>
  <c r="K41" i="25"/>
  <c r="K40" i="25"/>
  <c r="K39" i="25"/>
  <c r="K38" i="25"/>
  <c r="K37" i="25"/>
  <c r="K36" i="25"/>
  <c r="K35" i="25"/>
  <c r="K34" i="25"/>
  <c r="K33" i="25"/>
  <c r="K32" i="25"/>
  <c r="K31" i="25"/>
  <c r="K30" i="25"/>
  <c r="K29" i="25"/>
  <c r="K28" i="25"/>
  <c r="K27" i="25"/>
  <c r="K26" i="25"/>
  <c r="K25" i="25"/>
  <c r="K24" i="25"/>
  <c r="K23" i="25"/>
  <c r="K22" i="25"/>
  <c r="K21" i="25"/>
  <c r="K20" i="25"/>
  <c r="K19" i="25"/>
  <c r="K18" i="25"/>
  <c r="K17" i="25"/>
  <c r="K16" i="25"/>
  <c r="K15" i="25"/>
  <c r="K14" i="25"/>
  <c r="K13" i="25"/>
  <c r="K12" i="25"/>
  <c r="K11" i="25"/>
  <c r="K10" i="25"/>
  <c r="K9" i="25"/>
  <c r="K8" i="25"/>
  <c r="K7" i="25"/>
  <c r="K6" i="25"/>
  <c r="K5" i="25"/>
  <c r="K4" i="25"/>
  <c r="K3" i="25"/>
  <c r="K2" i="25"/>
  <c r="L382" i="25"/>
  <c r="L381" i="25"/>
  <c r="L380" i="25"/>
  <c r="L379" i="25"/>
  <c r="L378" i="25"/>
  <c r="L377" i="25"/>
  <c r="L376" i="25"/>
  <c r="L375" i="25"/>
  <c r="L374" i="25"/>
  <c r="L373" i="25"/>
  <c r="L372" i="25"/>
  <c r="L371" i="25"/>
  <c r="L370" i="25"/>
  <c r="L369" i="25"/>
  <c r="L368" i="25"/>
  <c r="L367" i="25"/>
  <c r="L366" i="25"/>
  <c r="L365" i="25"/>
  <c r="L364" i="25"/>
  <c r="L363" i="25"/>
  <c r="L362" i="25"/>
  <c r="L361" i="25"/>
  <c r="L360" i="25"/>
  <c r="L359" i="25"/>
  <c r="L358" i="25"/>
  <c r="L357" i="25"/>
  <c r="L356" i="25"/>
  <c r="L355" i="25"/>
  <c r="L354" i="25"/>
  <c r="L353" i="25"/>
  <c r="L352" i="25"/>
  <c r="L351" i="25"/>
  <c r="L350" i="25"/>
  <c r="L349" i="25"/>
  <c r="L348" i="25"/>
  <c r="L347" i="25"/>
  <c r="L346" i="25"/>
  <c r="L345" i="25"/>
  <c r="L344" i="25"/>
  <c r="L343" i="25"/>
  <c r="L342" i="25"/>
  <c r="L341" i="25"/>
  <c r="L340" i="25"/>
  <c r="L339" i="25"/>
  <c r="L338" i="25"/>
  <c r="L337" i="25"/>
  <c r="L336" i="25"/>
  <c r="L335" i="25"/>
  <c r="L334" i="25"/>
  <c r="L333" i="25"/>
  <c r="L332" i="25"/>
  <c r="L331" i="25"/>
  <c r="L330" i="25"/>
  <c r="L329" i="25"/>
  <c r="L328" i="25"/>
  <c r="L327" i="25"/>
  <c r="L326" i="25"/>
  <c r="L325" i="25"/>
  <c r="L324" i="25"/>
  <c r="L323" i="25"/>
  <c r="L322" i="25"/>
  <c r="L321" i="25"/>
  <c r="L320" i="25"/>
  <c r="L319" i="25"/>
  <c r="L318" i="25"/>
  <c r="L317" i="25"/>
  <c r="L316" i="25"/>
  <c r="L315" i="25"/>
  <c r="L314" i="25"/>
  <c r="L313" i="25"/>
  <c r="L312" i="25"/>
  <c r="L311" i="25"/>
  <c r="L310" i="25"/>
  <c r="L309" i="25"/>
  <c r="L308" i="25"/>
  <c r="L307" i="25"/>
  <c r="L306" i="25"/>
  <c r="L305" i="25"/>
  <c r="L304" i="25"/>
  <c r="L303" i="25"/>
  <c r="L302" i="25"/>
  <c r="L301" i="25"/>
  <c r="L300" i="25"/>
  <c r="L299" i="25"/>
  <c r="L298" i="25"/>
  <c r="L297" i="25"/>
  <c r="L296" i="25"/>
  <c r="L295" i="25"/>
  <c r="L294" i="25"/>
  <c r="L293" i="25"/>
  <c r="L292" i="25"/>
  <c r="L291" i="25"/>
  <c r="L290" i="25"/>
  <c r="L289" i="25"/>
  <c r="L288" i="25"/>
  <c r="L287" i="25"/>
  <c r="L286" i="25"/>
  <c r="L285" i="25"/>
  <c r="L284" i="25"/>
  <c r="L283" i="25"/>
  <c r="L282" i="25"/>
  <c r="L281" i="25"/>
  <c r="L280" i="25"/>
  <c r="L279" i="25"/>
  <c r="L278" i="25"/>
  <c r="L277" i="25"/>
  <c r="L276" i="25"/>
  <c r="L275" i="25"/>
  <c r="L274" i="25"/>
  <c r="L273" i="25"/>
  <c r="L272" i="25"/>
  <c r="L271" i="25"/>
  <c r="L270" i="25"/>
  <c r="L269" i="25"/>
  <c r="L268" i="25"/>
  <c r="L267" i="25"/>
  <c r="L266" i="25"/>
  <c r="L265" i="25"/>
  <c r="L264" i="25"/>
  <c r="L263" i="25"/>
  <c r="L262" i="25"/>
  <c r="L261" i="25"/>
  <c r="L260" i="25"/>
  <c r="L259" i="25"/>
  <c r="L258" i="25"/>
  <c r="L257" i="25"/>
  <c r="L256" i="25"/>
  <c r="L255" i="25"/>
  <c r="L254" i="25"/>
  <c r="L253" i="25"/>
  <c r="L252" i="25"/>
  <c r="L251" i="25"/>
  <c r="L250" i="25"/>
  <c r="L249" i="25"/>
  <c r="L248" i="25"/>
  <c r="L247" i="25"/>
  <c r="L246" i="25"/>
  <c r="L245" i="25"/>
  <c r="L244" i="25"/>
  <c r="L243" i="25"/>
  <c r="L242" i="25"/>
  <c r="L241" i="25"/>
  <c r="L240" i="25"/>
  <c r="L239" i="25"/>
  <c r="L238" i="25"/>
  <c r="L237" i="25"/>
  <c r="L236" i="25"/>
  <c r="L235" i="25"/>
  <c r="L234" i="25"/>
  <c r="L233" i="25"/>
  <c r="L232" i="25"/>
  <c r="L231" i="25"/>
  <c r="L230" i="25"/>
  <c r="L229" i="25"/>
  <c r="L228" i="25"/>
  <c r="L227" i="25"/>
  <c r="L226" i="25"/>
  <c r="L225" i="25"/>
  <c r="L224" i="25"/>
  <c r="L223" i="25"/>
  <c r="L222" i="25"/>
  <c r="L221" i="25"/>
  <c r="L220" i="25"/>
  <c r="L219" i="25"/>
  <c r="L218" i="25"/>
  <c r="L217" i="25"/>
  <c r="L216" i="25"/>
  <c r="L215" i="25"/>
  <c r="L214" i="25"/>
  <c r="L213" i="25"/>
  <c r="L212" i="25"/>
  <c r="L211" i="25"/>
  <c r="L210" i="25"/>
  <c r="L209" i="25"/>
  <c r="L208" i="25"/>
  <c r="L207" i="25"/>
  <c r="L206" i="25"/>
  <c r="L205" i="25"/>
  <c r="L204" i="25"/>
  <c r="L203" i="25"/>
  <c r="L202" i="25"/>
  <c r="L201" i="25"/>
  <c r="L200" i="25"/>
  <c r="L199" i="25"/>
  <c r="L198" i="25"/>
  <c r="L197" i="25"/>
  <c r="L196" i="25"/>
  <c r="L195" i="25"/>
  <c r="L194" i="25"/>
  <c r="L193" i="25"/>
  <c r="L192" i="25"/>
  <c r="L191" i="25"/>
  <c r="L190" i="25"/>
  <c r="L189" i="25"/>
  <c r="L188" i="25"/>
  <c r="L187" i="25"/>
  <c r="L186" i="25"/>
  <c r="L185" i="25"/>
  <c r="L184" i="25"/>
  <c r="L183" i="25"/>
  <c r="L182" i="25"/>
  <c r="L181" i="25"/>
  <c r="L180" i="25"/>
  <c r="L179" i="25"/>
  <c r="L178" i="25"/>
  <c r="L177" i="25"/>
  <c r="L176" i="25"/>
  <c r="L175" i="25"/>
  <c r="L174" i="25"/>
  <c r="L173" i="25"/>
  <c r="L172" i="25"/>
  <c r="L171" i="25"/>
  <c r="L170" i="25"/>
  <c r="L169" i="25"/>
  <c r="L168" i="25"/>
  <c r="L167" i="25"/>
  <c r="L166" i="25"/>
  <c r="L165" i="25"/>
  <c r="L164" i="25"/>
  <c r="L163" i="25"/>
  <c r="L162" i="25"/>
  <c r="L161" i="25"/>
  <c r="L160" i="25"/>
  <c r="L159" i="25"/>
  <c r="L158" i="25"/>
  <c r="L157" i="25"/>
  <c r="L156" i="25"/>
  <c r="L155" i="25"/>
  <c r="L154" i="25"/>
  <c r="L153" i="25"/>
  <c r="L152" i="25"/>
  <c r="L151" i="25"/>
  <c r="L150" i="25"/>
  <c r="L149" i="25"/>
  <c r="L148" i="25"/>
  <c r="L147" i="25"/>
  <c r="L146" i="25"/>
  <c r="L145" i="25"/>
  <c r="L144" i="25"/>
  <c r="L143" i="25"/>
  <c r="L142" i="25"/>
  <c r="L141" i="25"/>
  <c r="L140" i="25"/>
  <c r="L139" i="25"/>
  <c r="L138" i="25"/>
  <c r="L137" i="25"/>
  <c r="L136" i="25"/>
  <c r="L135" i="25"/>
  <c r="L134" i="25"/>
  <c r="L133" i="25"/>
  <c r="L132" i="25"/>
  <c r="L131" i="25"/>
  <c r="L130" i="25"/>
  <c r="L129" i="25"/>
  <c r="L128" i="25"/>
  <c r="L127" i="25"/>
  <c r="L126" i="25"/>
  <c r="L125" i="25"/>
  <c r="L124" i="25"/>
  <c r="L123" i="25"/>
  <c r="L122" i="25"/>
  <c r="L121" i="25"/>
  <c r="L120" i="25"/>
  <c r="L119" i="25"/>
  <c r="L118" i="25"/>
  <c r="L117" i="25"/>
  <c r="L116" i="25"/>
  <c r="L115" i="25"/>
  <c r="L114" i="25"/>
  <c r="L113" i="25"/>
  <c r="L112" i="25"/>
  <c r="L111" i="25"/>
  <c r="L110" i="25"/>
  <c r="L109" i="25"/>
  <c r="L108" i="25"/>
  <c r="L107" i="25"/>
  <c r="L106" i="25"/>
  <c r="L105" i="25"/>
  <c r="L104" i="25"/>
  <c r="L103" i="25"/>
  <c r="L102" i="25"/>
  <c r="L101" i="25"/>
  <c r="L100" i="25"/>
  <c r="L99" i="25"/>
  <c r="L98" i="25"/>
  <c r="L97" i="25"/>
  <c r="L96" i="25"/>
  <c r="L95" i="25"/>
  <c r="L94" i="25"/>
  <c r="L93" i="25"/>
  <c r="L92" i="25"/>
  <c r="L91" i="25"/>
  <c r="L90" i="25"/>
  <c r="L89" i="25"/>
  <c r="L88" i="25"/>
  <c r="L87" i="25"/>
  <c r="L86" i="25"/>
  <c r="L85" i="25"/>
  <c r="L84" i="25"/>
  <c r="L83" i="25"/>
  <c r="L82" i="25"/>
  <c r="L81" i="25"/>
  <c r="L80" i="25"/>
  <c r="L79" i="25"/>
  <c r="L78" i="25"/>
  <c r="L77" i="25"/>
  <c r="L76" i="25"/>
  <c r="L75" i="25"/>
  <c r="L74" i="25"/>
  <c r="L73" i="25"/>
  <c r="L72" i="25"/>
  <c r="L71" i="25"/>
  <c r="L70" i="25"/>
  <c r="L69" i="25"/>
  <c r="L68" i="25"/>
  <c r="L67" i="25"/>
  <c r="L66" i="25"/>
  <c r="L65" i="25"/>
  <c r="L64" i="25"/>
  <c r="L63" i="25"/>
  <c r="L62" i="25"/>
  <c r="L61" i="25"/>
  <c r="L60" i="25"/>
  <c r="L59" i="25"/>
  <c r="L58" i="25"/>
  <c r="L57" i="25"/>
  <c r="L56" i="25"/>
  <c r="L55" i="25"/>
  <c r="L54" i="25"/>
  <c r="L53" i="25"/>
  <c r="L52" i="25"/>
  <c r="L51" i="25"/>
  <c r="L50" i="25"/>
  <c r="L49" i="25"/>
  <c r="L48" i="25"/>
  <c r="L47" i="25"/>
  <c r="L46" i="25"/>
  <c r="L45" i="25"/>
  <c r="L44" i="25"/>
  <c r="L43" i="25"/>
  <c r="L42" i="25"/>
  <c r="L41" i="25"/>
  <c r="L40" i="25"/>
  <c r="L39" i="25"/>
  <c r="L38" i="25"/>
  <c r="L37" i="25"/>
  <c r="L36" i="25"/>
  <c r="L35" i="25"/>
  <c r="L34" i="25"/>
  <c r="L33" i="25"/>
  <c r="L32" i="25"/>
  <c r="L31" i="25"/>
  <c r="L30" i="25"/>
  <c r="L29" i="25"/>
  <c r="L28" i="25"/>
  <c r="L27" i="25"/>
  <c r="L26" i="25"/>
  <c r="L25" i="25"/>
  <c r="L24" i="25"/>
  <c r="L23" i="25"/>
  <c r="L22" i="25"/>
  <c r="L21" i="25"/>
  <c r="L20" i="25"/>
  <c r="L19" i="25"/>
  <c r="L18" i="25"/>
  <c r="L17" i="25"/>
  <c r="L16" i="25"/>
  <c r="L15" i="25"/>
  <c r="L14" i="25"/>
  <c r="L13" i="25"/>
  <c r="L12" i="25"/>
  <c r="L11" i="25"/>
  <c r="L10" i="25"/>
  <c r="L9" i="25"/>
  <c r="L8" i="25"/>
  <c r="L7" i="25"/>
  <c r="L6" i="25"/>
  <c r="L5" i="25"/>
  <c r="L4" i="25"/>
  <c r="L3" i="25"/>
  <c r="L2" i="25"/>
  <c r="Q382" i="25"/>
  <c r="W382" i="25" s="1" a="1"/>
  <c r="Q381" i="25"/>
  <c r="W381" i="25" s="1" a="1"/>
  <c r="Q380" i="25"/>
  <c r="W380" i="25" s="1" a="1"/>
  <c r="Q379" i="25"/>
  <c r="W379" i="25" s="1" a="1"/>
  <c r="Q378" i="25"/>
  <c r="W378" i="25" s="1" a="1"/>
  <c r="Q377" i="25"/>
  <c r="W377" i="25" s="1" a="1"/>
  <c r="Q376" i="25"/>
  <c r="W376" i="25" s="1" a="1"/>
  <c r="Q375" i="25"/>
  <c r="W375" i="25" s="1" a="1"/>
  <c r="Q374" i="25"/>
  <c r="W374" i="25" s="1" a="1"/>
  <c r="Q373" i="25"/>
  <c r="W373" i="25" s="1" a="1"/>
  <c r="Q372" i="25"/>
  <c r="W372" i="25" s="1" a="1"/>
  <c r="Q371" i="25"/>
  <c r="W371" i="25" s="1" a="1"/>
  <c r="Q370" i="25"/>
  <c r="W370" i="25" s="1" a="1"/>
  <c r="Q369" i="25"/>
  <c r="W369" i="25" s="1" a="1"/>
  <c r="Q368" i="25"/>
  <c r="W368" i="25" s="1" a="1"/>
  <c r="Q367" i="25"/>
  <c r="W367" i="25" s="1" a="1"/>
  <c r="Q366" i="25"/>
  <c r="W366" i="25" s="1" a="1"/>
  <c r="Q365" i="25"/>
  <c r="W365" i="25" s="1" a="1"/>
  <c r="Q364" i="25"/>
  <c r="W364" i="25" s="1" a="1"/>
  <c r="Q363" i="25"/>
  <c r="W363" i="25" s="1" a="1"/>
  <c r="Q362" i="25"/>
  <c r="W362" i="25" s="1" a="1"/>
  <c r="Q361" i="25"/>
  <c r="W361" i="25" s="1" a="1"/>
  <c r="Q360" i="25"/>
  <c r="W360" i="25" s="1" a="1"/>
  <c r="Q359" i="25"/>
  <c r="W359" i="25" s="1" a="1"/>
  <c r="Q358" i="25"/>
  <c r="W358" i="25" s="1" a="1"/>
  <c r="Q357" i="25"/>
  <c r="W357" i="25" s="1" a="1"/>
  <c r="Q356" i="25"/>
  <c r="W356" i="25" s="1" a="1"/>
  <c r="Q355" i="25"/>
  <c r="W355" i="25" s="1" a="1"/>
  <c r="Q354" i="25"/>
  <c r="W354" i="25" s="1" a="1"/>
  <c r="Q353" i="25"/>
  <c r="W353" i="25" s="1" a="1"/>
  <c r="Q352" i="25"/>
  <c r="W352" i="25" s="1" a="1"/>
  <c r="Q351" i="25"/>
  <c r="W351" i="25" s="1" a="1"/>
  <c r="Q350" i="25"/>
  <c r="W350" i="25" s="1" a="1"/>
  <c r="Q349" i="25"/>
  <c r="W349" i="25" s="1" a="1"/>
  <c r="Q348" i="25"/>
  <c r="W348" i="25" s="1" a="1"/>
  <c r="Q347" i="25"/>
  <c r="W347" i="25" s="1" a="1"/>
  <c r="Q346" i="25"/>
  <c r="W346" i="25" s="1" a="1"/>
  <c r="Q345" i="25"/>
  <c r="W345" i="25" s="1" a="1"/>
  <c r="Q344" i="25"/>
  <c r="W344" i="25" s="1" a="1"/>
  <c r="Q343" i="25"/>
  <c r="W343" i="25" s="1" a="1"/>
  <c r="Q342" i="25"/>
  <c r="W342" i="25" s="1" a="1"/>
  <c r="Q341" i="25"/>
  <c r="W341" i="25" s="1" a="1"/>
  <c r="Q340" i="25"/>
  <c r="W340" i="25" s="1" a="1"/>
  <c r="Q339" i="25"/>
  <c r="W339" i="25" s="1" a="1"/>
  <c r="Q338" i="25"/>
  <c r="W338" i="25" s="1" a="1"/>
  <c r="Q337" i="25"/>
  <c r="W337" i="25" s="1" a="1"/>
  <c r="Q336" i="25"/>
  <c r="W336" i="25" s="1" a="1"/>
  <c r="Q335" i="25"/>
  <c r="W335" i="25" s="1" a="1"/>
  <c r="Q334" i="25"/>
  <c r="W334" i="25" s="1" a="1"/>
  <c r="Q333" i="25"/>
  <c r="W333" i="25" s="1" a="1"/>
  <c r="Q332" i="25"/>
  <c r="W332" i="25" s="1" a="1"/>
  <c r="Q331" i="25"/>
  <c r="W331" i="25" s="1" a="1"/>
  <c r="Q330" i="25"/>
  <c r="W330" i="25" s="1" a="1"/>
  <c r="Q329" i="25"/>
  <c r="W329" i="25" s="1" a="1"/>
  <c r="Q328" i="25"/>
  <c r="W328" i="25" s="1" a="1"/>
  <c r="Q327" i="25"/>
  <c r="W327" i="25" s="1" a="1"/>
  <c r="Q326" i="25"/>
  <c r="W326" i="25" s="1" a="1"/>
  <c r="Q325" i="25"/>
  <c r="W325" i="25" s="1" a="1"/>
  <c r="Q324" i="25"/>
  <c r="W324" i="25" s="1" a="1"/>
  <c r="Q323" i="25"/>
  <c r="W323" i="25" s="1" a="1"/>
  <c r="Q322" i="25"/>
  <c r="W322" i="25" s="1" a="1"/>
  <c r="Q321" i="25"/>
  <c r="W321" i="25" s="1" a="1"/>
  <c r="Q320" i="25"/>
  <c r="W320" i="25" s="1" a="1"/>
  <c r="Q319" i="25"/>
  <c r="W319" i="25" s="1" a="1"/>
  <c r="Q318" i="25"/>
  <c r="W318" i="25" s="1" a="1"/>
  <c r="Q317" i="25"/>
  <c r="W317" i="25" s="1" a="1"/>
  <c r="Q316" i="25"/>
  <c r="W316" i="25" s="1" a="1"/>
  <c r="Q315" i="25"/>
  <c r="W315" i="25" s="1" a="1"/>
  <c r="Q314" i="25"/>
  <c r="W314" i="25" s="1" a="1"/>
  <c r="Q313" i="25"/>
  <c r="W313" i="25" s="1" a="1"/>
  <c r="Q312" i="25"/>
  <c r="W312" i="25" s="1" a="1"/>
  <c r="Q311" i="25"/>
  <c r="W311" i="25" s="1" a="1"/>
  <c r="Q310" i="25"/>
  <c r="W310" i="25" s="1" a="1"/>
  <c r="Q309" i="25"/>
  <c r="W309" i="25" s="1" a="1"/>
  <c r="Q308" i="25"/>
  <c r="W308" i="25" s="1" a="1"/>
  <c r="Q307" i="25"/>
  <c r="W307" i="25" s="1" a="1"/>
  <c r="Q306" i="25"/>
  <c r="W306" i="25" s="1" a="1"/>
  <c r="Q305" i="25"/>
  <c r="W305" i="25" s="1" a="1"/>
  <c r="Q304" i="25"/>
  <c r="W304" i="25" s="1" a="1"/>
  <c r="Q303" i="25"/>
  <c r="W303" i="25" s="1" a="1"/>
  <c r="Q302" i="25"/>
  <c r="W302" i="25" s="1" a="1"/>
  <c r="Q301" i="25"/>
  <c r="W301" i="25" s="1" a="1"/>
  <c r="Q300" i="25"/>
  <c r="W300" i="25" s="1" a="1"/>
  <c r="Q299" i="25"/>
  <c r="W299" i="25" s="1" a="1"/>
  <c r="Q298" i="25"/>
  <c r="W298" i="25" s="1" a="1"/>
  <c r="Q297" i="25"/>
  <c r="W297" i="25" s="1" a="1"/>
  <c r="Q296" i="25"/>
  <c r="W296" i="25" s="1" a="1"/>
  <c r="Q295" i="25"/>
  <c r="W295" i="25" s="1" a="1"/>
  <c r="Q294" i="25"/>
  <c r="W294" i="25" s="1" a="1"/>
  <c r="Q293" i="25"/>
  <c r="W293" i="25" s="1" a="1"/>
  <c r="Q292" i="25"/>
  <c r="W292" i="25" s="1" a="1"/>
  <c r="Q291" i="25"/>
  <c r="W291" i="25" s="1" a="1"/>
  <c r="Q290" i="25"/>
  <c r="W290" i="25" s="1" a="1"/>
  <c r="Q289" i="25"/>
  <c r="W289" i="25" s="1" a="1"/>
  <c r="Q288" i="25"/>
  <c r="W288" i="25" s="1" a="1"/>
  <c r="Q287" i="25"/>
  <c r="W287" i="25" s="1" a="1"/>
  <c r="Q286" i="25"/>
  <c r="W286" i="25" s="1" a="1"/>
  <c r="Q285" i="25"/>
  <c r="W285" i="25" s="1" a="1"/>
  <c r="Q284" i="25"/>
  <c r="W284" i="25" s="1" a="1"/>
  <c r="Q283" i="25"/>
  <c r="W283" i="25" s="1" a="1"/>
  <c r="Q282" i="25"/>
  <c r="W282" i="25" s="1" a="1"/>
  <c r="Q281" i="25"/>
  <c r="W281" i="25" s="1" a="1"/>
  <c r="Q280" i="25"/>
  <c r="W280" i="25" s="1" a="1"/>
  <c r="Q279" i="25"/>
  <c r="W279" i="25" s="1" a="1"/>
  <c r="Q278" i="25"/>
  <c r="W278" i="25" s="1" a="1"/>
  <c r="Q277" i="25"/>
  <c r="W277" i="25" s="1" a="1"/>
  <c r="Q276" i="25"/>
  <c r="W276" i="25" s="1" a="1"/>
  <c r="Q275" i="25"/>
  <c r="W275" i="25" s="1" a="1"/>
  <c r="Q274" i="25"/>
  <c r="W274" i="25" s="1" a="1"/>
  <c r="Q273" i="25"/>
  <c r="W273" i="25" s="1" a="1"/>
  <c r="Q272" i="25"/>
  <c r="W272" i="25" s="1" a="1"/>
  <c r="Q271" i="25"/>
  <c r="W271" i="25" s="1" a="1"/>
  <c r="Q270" i="25"/>
  <c r="W270" i="25" s="1" a="1"/>
  <c r="Q269" i="25"/>
  <c r="W269" i="25" s="1" a="1"/>
  <c r="Q268" i="25"/>
  <c r="W268" i="25" s="1" a="1"/>
  <c r="Q267" i="25"/>
  <c r="W267" i="25" s="1" a="1"/>
  <c r="Q266" i="25"/>
  <c r="W266" i="25" s="1" a="1"/>
  <c r="Q265" i="25"/>
  <c r="W265" i="25" s="1" a="1"/>
  <c r="Q264" i="25"/>
  <c r="W264" i="25" s="1" a="1"/>
  <c r="Q263" i="25"/>
  <c r="W263" i="25" s="1" a="1"/>
  <c r="Q262" i="25"/>
  <c r="W262" i="25" s="1" a="1"/>
  <c r="Q261" i="25"/>
  <c r="W261" i="25" s="1" a="1"/>
  <c r="Q260" i="25"/>
  <c r="W260" i="25" s="1" a="1"/>
  <c r="Q259" i="25"/>
  <c r="W259" i="25" s="1" a="1"/>
  <c r="Q258" i="25"/>
  <c r="W258" i="25" s="1" a="1"/>
  <c r="Q257" i="25"/>
  <c r="W257" i="25" s="1" a="1"/>
  <c r="Q256" i="25"/>
  <c r="W256" i="25" s="1" a="1"/>
  <c r="Q255" i="25"/>
  <c r="W255" i="25" s="1" a="1"/>
  <c r="Q254" i="25"/>
  <c r="W254" i="25" s="1" a="1"/>
  <c r="Q253" i="25"/>
  <c r="W253" i="25" s="1" a="1"/>
  <c r="Q252" i="25"/>
  <c r="W252" i="25" s="1" a="1"/>
  <c r="Q251" i="25"/>
  <c r="W251" i="25" s="1" a="1"/>
  <c r="Q250" i="25"/>
  <c r="W250" i="25" s="1" a="1"/>
  <c r="Q249" i="25"/>
  <c r="W249" i="25" s="1" a="1"/>
  <c r="Q248" i="25"/>
  <c r="W248" i="25" s="1" a="1"/>
  <c r="Q247" i="25"/>
  <c r="W247" i="25" s="1" a="1"/>
  <c r="Q246" i="25"/>
  <c r="W246" i="25" s="1" a="1"/>
  <c r="Q245" i="25"/>
  <c r="W245" i="25" s="1" a="1"/>
  <c r="Q244" i="25"/>
  <c r="W244" i="25" s="1" a="1"/>
  <c r="Q243" i="25"/>
  <c r="W243" i="25" s="1" a="1"/>
  <c r="Q242" i="25"/>
  <c r="W242" i="25" s="1" a="1"/>
  <c r="Q241" i="25"/>
  <c r="W241" i="25" s="1" a="1"/>
  <c r="Q240" i="25"/>
  <c r="W240" i="25" s="1" a="1"/>
  <c r="Q239" i="25"/>
  <c r="W239" i="25" s="1" a="1"/>
  <c r="Q238" i="25"/>
  <c r="W238" i="25" s="1" a="1"/>
  <c r="Q237" i="25"/>
  <c r="W237" i="25" s="1" a="1"/>
  <c r="Q236" i="25"/>
  <c r="W236" i="25" s="1" a="1"/>
  <c r="Q235" i="25"/>
  <c r="W235" i="25" s="1" a="1"/>
  <c r="Q234" i="25"/>
  <c r="W234" i="25" s="1" a="1"/>
  <c r="Q233" i="25"/>
  <c r="W233" i="25" s="1" a="1"/>
  <c r="Q232" i="25"/>
  <c r="W232" i="25" s="1" a="1"/>
  <c r="Q231" i="25"/>
  <c r="W231" i="25" s="1" a="1"/>
  <c r="Q230" i="25"/>
  <c r="W230" i="25" s="1" a="1"/>
  <c r="Q229" i="25"/>
  <c r="W229" i="25" s="1" a="1"/>
  <c r="Q228" i="25"/>
  <c r="W228" i="25" s="1" a="1"/>
  <c r="Q227" i="25"/>
  <c r="W227" i="25" s="1" a="1"/>
  <c r="Q226" i="25"/>
  <c r="W226" i="25" s="1" a="1"/>
  <c r="Q225" i="25"/>
  <c r="W225" i="25" s="1" a="1"/>
  <c r="Q224" i="25"/>
  <c r="W224" i="25" s="1" a="1"/>
  <c r="Q223" i="25"/>
  <c r="W223" i="25" s="1" a="1"/>
  <c r="Q222" i="25"/>
  <c r="W222" i="25" s="1" a="1"/>
  <c r="Q221" i="25"/>
  <c r="W221" i="25" s="1" a="1"/>
  <c r="Q220" i="25"/>
  <c r="W220" i="25" s="1" a="1"/>
  <c r="Q219" i="25"/>
  <c r="W219" i="25" s="1" a="1"/>
  <c r="Q218" i="25"/>
  <c r="W218" i="25" s="1" a="1"/>
  <c r="Q217" i="25"/>
  <c r="W217" i="25" s="1" a="1"/>
  <c r="Q216" i="25"/>
  <c r="W216" i="25" s="1" a="1"/>
  <c r="Q215" i="25"/>
  <c r="W215" i="25" s="1" a="1"/>
  <c r="Q214" i="25"/>
  <c r="W214" i="25" s="1" a="1"/>
  <c r="Q213" i="25"/>
  <c r="W213" i="25" s="1" a="1"/>
  <c r="Q212" i="25"/>
  <c r="W212" i="25" s="1" a="1"/>
  <c r="Q211" i="25"/>
  <c r="W211" i="25" s="1" a="1"/>
  <c r="Q210" i="25"/>
  <c r="W210" i="25" s="1" a="1"/>
  <c r="Q209" i="25"/>
  <c r="W209" i="25" s="1" a="1"/>
  <c r="Q208" i="25"/>
  <c r="W208" i="25" s="1" a="1"/>
  <c r="Q207" i="25"/>
  <c r="W207" i="25" s="1" a="1"/>
  <c r="Q206" i="25"/>
  <c r="W206" i="25" s="1" a="1"/>
  <c r="Q205" i="25"/>
  <c r="W205" i="25" s="1" a="1"/>
  <c r="Q204" i="25"/>
  <c r="W204" i="25" s="1" a="1"/>
  <c r="Q203" i="25"/>
  <c r="W203" i="25" s="1" a="1"/>
  <c r="Q202" i="25"/>
  <c r="W202" i="25" s="1" a="1"/>
  <c r="Q201" i="25"/>
  <c r="W201" i="25" s="1" a="1"/>
  <c r="Q200" i="25"/>
  <c r="W200" i="25" s="1" a="1"/>
  <c r="Q199" i="25"/>
  <c r="W199" i="25" s="1" a="1"/>
  <c r="Q198" i="25"/>
  <c r="W198" i="25" s="1" a="1"/>
  <c r="Q197" i="25"/>
  <c r="W197" i="25" s="1" a="1"/>
  <c r="Q196" i="25"/>
  <c r="W196" i="25" s="1" a="1"/>
  <c r="Q195" i="25"/>
  <c r="W195" i="25" s="1" a="1"/>
  <c r="Q194" i="25"/>
  <c r="W194" i="25" s="1" a="1"/>
  <c r="Q193" i="25"/>
  <c r="W193" i="25" s="1" a="1"/>
  <c r="Q192" i="25"/>
  <c r="W192" i="25" s="1" a="1"/>
  <c r="Q191" i="25"/>
  <c r="W191" i="25" s="1" a="1"/>
  <c r="Q190" i="25"/>
  <c r="W190" i="25" s="1" a="1"/>
  <c r="Q189" i="25"/>
  <c r="W189" i="25" s="1" a="1"/>
  <c r="Q188" i="25"/>
  <c r="W188" i="25" s="1" a="1"/>
  <c r="Q187" i="25"/>
  <c r="W187" i="25" s="1" a="1"/>
  <c r="Q186" i="25"/>
  <c r="W186" i="25" s="1" a="1"/>
  <c r="Q185" i="25"/>
  <c r="W185" i="25" s="1" a="1"/>
  <c r="Q184" i="25"/>
  <c r="W184" i="25" s="1" a="1"/>
  <c r="Q183" i="25"/>
  <c r="W183" i="25" s="1" a="1"/>
  <c r="Q182" i="25"/>
  <c r="W182" i="25" s="1" a="1"/>
  <c r="Q181" i="25"/>
  <c r="W181" i="25" s="1" a="1"/>
  <c r="Q180" i="25"/>
  <c r="W180" i="25" s="1" a="1"/>
  <c r="Q179" i="25"/>
  <c r="W179" i="25" s="1" a="1"/>
  <c r="Q178" i="25"/>
  <c r="W178" i="25" s="1" a="1"/>
  <c r="Q177" i="25"/>
  <c r="W177" i="25" s="1" a="1"/>
  <c r="Q176" i="25"/>
  <c r="W176" i="25" s="1" a="1"/>
  <c r="Q175" i="25"/>
  <c r="W175" i="25" s="1" a="1"/>
  <c r="Q174" i="25"/>
  <c r="W174" i="25" s="1" a="1"/>
  <c r="Q173" i="25"/>
  <c r="W173" i="25" s="1" a="1"/>
  <c r="Q172" i="25"/>
  <c r="W172" i="25" s="1" a="1"/>
  <c r="Q171" i="25"/>
  <c r="W171" i="25" s="1" a="1"/>
  <c r="Q170" i="25"/>
  <c r="W170" i="25" s="1" a="1"/>
  <c r="Q169" i="25"/>
  <c r="W169" i="25" s="1" a="1"/>
  <c r="Q168" i="25"/>
  <c r="W168" i="25" s="1" a="1"/>
  <c r="Q167" i="25"/>
  <c r="W167" i="25" s="1" a="1"/>
  <c r="Q166" i="25"/>
  <c r="W166" i="25" s="1" a="1"/>
  <c r="Q165" i="25"/>
  <c r="W165" i="25" s="1" a="1"/>
  <c r="Q164" i="25"/>
  <c r="W164" i="25" s="1" a="1"/>
  <c r="Q163" i="25"/>
  <c r="W163" i="25" s="1" a="1"/>
  <c r="Q162" i="25"/>
  <c r="W162" i="25" s="1" a="1"/>
  <c r="Q161" i="25"/>
  <c r="W161" i="25" s="1" a="1"/>
  <c r="Q160" i="25"/>
  <c r="W160" i="25" s="1" a="1"/>
  <c r="Q159" i="25"/>
  <c r="W159" i="25" s="1" a="1"/>
  <c r="Q158" i="25"/>
  <c r="W158" i="25" s="1" a="1"/>
  <c r="Q157" i="25"/>
  <c r="W157" i="25" s="1" a="1"/>
  <c r="Q156" i="25"/>
  <c r="W156" i="25" s="1" a="1"/>
  <c r="Q155" i="25"/>
  <c r="W155" i="25" s="1" a="1"/>
  <c r="Q154" i="25"/>
  <c r="W154" i="25" s="1" a="1"/>
  <c r="Q153" i="25"/>
  <c r="W153" i="25" s="1" a="1"/>
  <c r="Q152" i="25"/>
  <c r="W152" i="25" s="1" a="1"/>
  <c r="Q151" i="25"/>
  <c r="W151" i="25" s="1" a="1"/>
  <c r="Q150" i="25"/>
  <c r="W150" i="25" s="1" a="1"/>
  <c r="Q149" i="25"/>
  <c r="W149" i="25" s="1" a="1"/>
  <c r="Q148" i="25"/>
  <c r="W148" i="25" s="1" a="1"/>
  <c r="Q147" i="25"/>
  <c r="W147" i="25" s="1" a="1"/>
  <c r="Q146" i="25"/>
  <c r="W146" i="25" s="1" a="1"/>
  <c r="Q145" i="25"/>
  <c r="W145" i="25" s="1" a="1"/>
  <c r="Q144" i="25"/>
  <c r="W144" i="25" s="1" a="1"/>
  <c r="Q143" i="25"/>
  <c r="W143" i="25" s="1" a="1"/>
  <c r="Q142" i="25"/>
  <c r="W142" i="25" s="1" a="1"/>
  <c r="Q141" i="25"/>
  <c r="W141" i="25" s="1" a="1"/>
  <c r="Q140" i="25"/>
  <c r="W140" i="25" s="1" a="1"/>
  <c r="Q139" i="25"/>
  <c r="W139" i="25" s="1" a="1"/>
  <c r="Q138" i="25"/>
  <c r="W138" i="25" s="1" a="1"/>
  <c r="Q137" i="25"/>
  <c r="W137" i="25" s="1" a="1"/>
  <c r="Q136" i="25"/>
  <c r="W136" i="25" s="1" a="1"/>
  <c r="Q135" i="25"/>
  <c r="W135" i="25" s="1" a="1"/>
  <c r="Q134" i="25"/>
  <c r="W134" i="25" s="1" a="1"/>
  <c r="Q133" i="25"/>
  <c r="W133" i="25" s="1" a="1"/>
  <c r="Q132" i="25"/>
  <c r="W132" i="25" s="1" a="1"/>
  <c r="Q131" i="25"/>
  <c r="W131" i="25" s="1" a="1"/>
  <c r="Q130" i="25"/>
  <c r="W130" i="25" s="1" a="1"/>
  <c r="Q129" i="25"/>
  <c r="W129" i="25" s="1" a="1"/>
  <c r="Q128" i="25"/>
  <c r="W128" i="25" s="1" a="1"/>
  <c r="Q127" i="25"/>
  <c r="W127" i="25" s="1" a="1"/>
  <c r="Q126" i="25"/>
  <c r="W126" i="25" s="1" a="1"/>
  <c r="Q125" i="25"/>
  <c r="W125" i="25" s="1" a="1"/>
  <c r="Q124" i="25"/>
  <c r="W124" i="25" s="1" a="1"/>
  <c r="Q123" i="25"/>
  <c r="W123" i="25" s="1" a="1"/>
  <c r="Q122" i="25"/>
  <c r="W122" i="25" s="1" a="1"/>
  <c r="Q121" i="25"/>
  <c r="W121" i="25" s="1" a="1"/>
  <c r="Q120" i="25"/>
  <c r="W120" i="25" s="1" a="1"/>
  <c r="Q119" i="25"/>
  <c r="W119" i="25" s="1" a="1"/>
  <c r="Q118" i="25"/>
  <c r="W118" i="25" s="1" a="1"/>
  <c r="Q117" i="25"/>
  <c r="W117" i="25" s="1" a="1"/>
  <c r="Q116" i="25"/>
  <c r="W116" i="25" s="1" a="1"/>
  <c r="Q115" i="25"/>
  <c r="W115" i="25" s="1" a="1"/>
  <c r="Q114" i="25"/>
  <c r="W114" i="25" s="1" a="1"/>
  <c r="Q113" i="25"/>
  <c r="W113" i="25" s="1" a="1"/>
  <c r="Q112" i="25"/>
  <c r="W112" i="25" s="1" a="1"/>
  <c r="Q111" i="25"/>
  <c r="W111" i="25" s="1" a="1"/>
  <c r="Q110" i="25"/>
  <c r="W110" i="25" s="1" a="1"/>
  <c r="Q109" i="25"/>
  <c r="W109" i="25" s="1" a="1"/>
  <c r="Q108" i="25"/>
  <c r="W108" i="25" s="1" a="1"/>
  <c r="Q107" i="25"/>
  <c r="W107" i="25" s="1" a="1"/>
  <c r="Q106" i="25"/>
  <c r="W106" i="25" s="1" a="1"/>
  <c r="Q105" i="25"/>
  <c r="W105" i="25" s="1" a="1"/>
  <c r="Q104" i="25"/>
  <c r="W104" i="25" s="1" a="1"/>
  <c r="Q103" i="25"/>
  <c r="W103" i="25" s="1" a="1"/>
  <c r="Q102" i="25"/>
  <c r="W102" i="25" s="1" a="1"/>
  <c r="Q101" i="25"/>
  <c r="W101" i="25" s="1" a="1"/>
  <c r="Q100" i="25"/>
  <c r="W100" i="25" s="1" a="1"/>
  <c r="Q99" i="25"/>
  <c r="W99" i="25" s="1" a="1"/>
  <c r="Q98" i="25"/>
  <c r="W98" i="25" s="1" a="1"/>
  <c r="Q97" i="25"/>
  <c r="W97" i="25" s="1" a="1"/>
  <c r="Q96" i="25"/>
  <c r="W96" i="25" s="1" a="1"/>
  <c r="Q95" i="25"/>
  <c r="W95" i="25" s="1" a="1"/>
  <c r="Q94" i="25"/>
  <c r="W94" i="25" s="1" a="1"/>
  <c r="Q93" i="25"/>
  <c r="W93" i="25" s="1" a="1"/>
  <c r="Q92" i="25"/>
  <c r="W92" i="25" s="1" a="1"/>
  <c r="Q91" i="25"/>
  <c r="W91" i="25" s="1" a="1"/>
  <c r="Q90" i="25"/>
  <c r="W90" i="25" s="1" a="1"/>
  <c r="Q89" i="25"/>
  <c r="W89" i="25" s="1" a="1"/>
  <c r="Q88" i="25"/>
  <c r="W88" i="25" s="1" a="1"/>
  <c r="Q87" i="25"/>
  <c r="W87" i="25" s="1" a="1"/>
  <c r="Q86" i="25"/>
  <c r="W86" i="25" s="1" a="1"/>
  <c r="Q85" i="25"/>
  <c r="W85" i="25" s="1" a="1"/>
  <c r="Q84" i="25"/>
  <c r="W84" i="25" s="1" a="1"/>
  <c r="Q83" i="25"/>
  <c r="W83" i="25" s="1" a="1"/>
  <c r="Q82" i="25"/>
  <c r="W82" i="25" s="1" a="1"/>
  <c r="Q81" i="25"/>
  <c r="W81" i="25" s="1" a="1"/>
  <c r="Q80" i="25"/>
  <c r="W80" i="25" s="1" a="1"/>
  <c r="Q79" i="25"/>
  <c r="W79" i="25" s="1" a="1"/>
  <c r="Q78" i="25"/>
  <c r="W78" i="25" s="1" a="1"/>
  <c r="Q77" i="25"/>
  <c r="W77" i="25" s="1" a="1"/>
  <c r="Q76" i="25"/>
  <c r="W76" i="25" s="1" a="1"/>
  <c r="Q75" i="25"/>
  <c r="W75" i="25" s="1" a="1"/>
  <c r="Q74" i="25"/>
  <c r="W74" i="25" s="1" a="1"/>
  <c r="Q73" i="25"/>
  <c r="W73" i="25" s="1" a="1"/>
  <c r="Q72" i="25"/>
  <c r="W72" i="25" s="1" a="1"/>
  <c r="Q71" i="25"/>
  <c r="W71" i="25" s="1" a="1"/>
  <c r="Q70" i="25"/>
  <c r="W70" i="25" s="1" a="1"/>
  <c r="Q69" i="25"/>
  <c r="W69" i="25" s="1" a="1"/>
  <c r="Q68" i="25"/>
  <c r="W68" i="25" s="1" a="1"/>
  <c r="Q67" i="25"/>
  <c r="W67" i="25" s="1" a="1"/>
  <c r="Q66" i="25"/>
  <c r="W66" i="25" s="1" a="1"/>
  <c r="Q65" i="25"/>
  <c r="W65" i="25" s="1" a="1"/>
  <c r="Q64" i="25"/>
  <c r="W64" i="25" s="1" a="1"/>
  <c r="Q63" i="25"/>
  <c r="W63" i="25" s="1" a="1"/>
  <c r="Q62" i="25"/>
  <c r="W62" i="25" s="1" a="1"/>
  <c r="Q61" i="25"/>
  <c r="W61" i="25" s="1" a="1"/>
  <c r="Q60" i="25"/>
  <c r="W60" i="25" s="1" a="1"/>
  <c r="Q59" i="25"/>
  <c r="W59" i="25" s="1" a="1"/>
  <c r="Q58" i="25"/>
  <c r="W58" i="25" s="1" a="1"/>
  <c r="Q57" i="25"/>
  <c r="W57" i="25" s="1" a="1"/>
  <c r="Q56" i="25"/>
  <c r="W56" i="25" s="1" a="1"/>
  <c r="Q55" i="25"/>
  <c r="W55" i="25" s="1" a="1"/>
  <c r="Q54" i="25"/>
  <c r="W54" i="25" s="1" a="1"/>
  <c r="Q53" i="25"/>
  <c r="W53" i="25" s="1" a="1"/>
  <c r="Q52" i="25"/>
  <c r="W52" i="25" s="1" a="1"/>
  <c r="Q51" i="25"/>
  <c r="W51" i="25" s="1" a="1"/>
  <c r="Q50" i="25"/>
  <c r="W50" i="25" s="1" a="1"/>
  <c r="Q49" i="25"/>
  <c r="W49" i="25" s="1" a="1"/>
  <c r="Q48" i="25"/>
  <c r="W48" i="25" s="1" a="1"/>
  <c r="Q47" i="25"/>
  <c r="W47" i="25" s="1" a="1"/>
  <c r="Q46" i="25"/>
  <c r="W46" i="25" s="1" a="1"/>
  <c r="Q45" i="25"/>
  <c r="W45" i="25" s="1" a="1"/>
  <c r="Q44" i="25"/>
  <c r="W44" i="25" s="1" a="1"/>
  <c r="Q43" i="25"/>
  <c r="W43" i="25" s="1" a="1"/>
  <c r="Q42" i="25"/>
  <c r="W42" i="25" s="1" a="1"/>
  <c r="Q41" i="25"/>
  <c r="W41" i="25" s="1" a="1"/>
  <c r="Q40" i="25"/>
  <c r="W40" i="25" s="1" a="1"/>
  <c r="Q39" i="25"/>
  <c r="W39" i="25" s="1" a="1"/>
  <c r="Q38" i="25"/>
  <c r="W38" i="25" s="1" a="1"/>
  <c r="Q37" i="25"/>
  <c r="W37" i="25" s="1" a="1"/>
  <c r="Q36" i="25"/>
  <c r="W36" i="25" s="1" a="1"/>
  <c r="Q35" i="25"/>
  <c r="W35" i="25" s="1" a="1"/>
  <c r="Q34" i="25"/>
  <c r="W34" i="25" s="1" a="1"/>
  <c r="Q33" i="25"/>
  <c r="W33" i="25" s="1" a="1"/>
  <c r="Q32" i="25"/>
  <c r="W32" i="25" s="1" a="1"/>
  <c r="Q31" i="25"/>
  <c r="W31" i="25" s="1" a="1"/>
  <c r="Q30" i="25"/>
  <c r="W30" i="25" s="1" a="1"/>
  <c r="Q29" i="25"/>
  <c r="W29" i="25" s="1" a="1"/>
  <c r="Q28" i="25"/>
  <c r="W28" i="25" s="1" a="1"/>
  <c r="Q27" i="25"/>
  <c r="W27" i="25" s="1" a="1"/>
  <c r="Q26" i="25"/>
  <c r="W26" i="25" s="1" a="1"/>
  <c r="Q25" i="25"/>
  <c r="W25" i="25" s="1" a="1"/>
  <c r="Q24" i="25"/>
  <c r="W24" i="25" s="1" a="1"/>
  <c r="Q23" i="25"/>
  <c r="W23" i="25" s="1" a="1"/>
  <c r="Q22" i="25"/>
  <c r="W22" i="25" s="1" a="1"/>
  <c r="Q21" i="25"/>
  <c r="W21" i="25" s="1" a="1"/>
  <c r="Q20" i="25"/>
  <c r="W20" i="25" s="1" a="1"/>
  <c r="Q19" i="25"/>
  <c r="W19" i="25" s="1" a="1"/>
  <c r="Q18" i="25"/>
  <c r="W18" i="25" s="1" a="1"/>
  <c r="Q17" i="25"/>
  <c r="W17" i="25" s="1" a="1"/>
  <c r="Q16" i="25"/>
  <c r="W16" i="25" s="1" a="1"/>
  <c r="Q15" i="25"/>
  <c r="W15" i="25" s="1" a="1"/>
  <c r="Q14" i="25"/>
  <c r="W14" i="25" s="1" a="1"/>
  <c r="Q13" i="25"/>
  <c r="W13" i="25" s="1" a="1"/>
  <c r="Q12" i="25"/>
  <c r="W12" i="25" s="1" a="1"/>
  <c r="Q11" i="25"/>
  <c r="W11" i="25" s="1" a="1"/>
  <c r="Q10" i="25"/>
  <c r="W10" i="25" s="1" a="1"/>
  <c r="Q9" i="25"/>
  <c r="W9" i="25" s="1" a="1"/>
  <c r="Q8" i="25"/>
  <c r="W8" i="25" s="1" a="1"/>
  <c r="Q7" i="25"/>
  <c r="W7" i="25" s="1" a="1"/>
  <c r="Q6" i="25"/>
  <c r="W6" i="25" s="1" a="1"/>
  <c r="Q5" i="25"/>
  <c r="W5" i="25" s="1" a="1"/>
  <c r="Q4" i="25"/>
  <c r="W4" i="25" s="1" a="1"/>
  <c r="Q3" i="25"/>
  <c r="W3" i="25" s="1" a="1"/>
  <c r="Q2" i="25"/>
  <c r="W2" i="25" s="1" a="1"/>
  <c r="R382" i="25"/>
  <c r="R381" i="25"/>
  <c r="R380" i="25"/>
  <c r="R379" i="25"/>
  <c r="R378" i="25"/>
  <c r="R377" i="25"/>
  <c r="R376" i="25"/>
  <c r="R375" i="25"/>
  <c r="R374" i="25"/>
  <c r="R373" i="25"/>
  <c r="R372" i="25"/>
  <c r="R371" i="25"/>
  <c r="R370" i="25"/>
  <c r="R369" i="25"/>
  <c r="R368" i="25"/>
  <c r="R367" i="25"/>
  <c r="R366" i="25"/>
  <c r="R365" i="25"/>
  <c r="R364" i="25"/>
  <c r="R363" i="25"/>
  <c r="R362" i="25"/>
  <c r="R361" i="25"/>
  <c r="R360" i="25"/>
  <c r="R359" i="25"/>
  <c r="R358" i="25"/>
  <c r="R357" i="25"/>
  <c r="R356" i="25"/>
  <c r="R355" i="25"/>
  <c r="R354" i="25"/>
  <c r="R353" i="25"/>
  <c r="R352" i="25"/>
  <c r="R351" i="25"/>
  <c r="R350" i="25"/>
  <c r="R349" i="25"/>
  <c r="R348" i="25"/>
  <c r="R347" i="25"/>
  <c r="R346" i="25"/>
  <c r="R345" i="25"/>
  <c r="R344" i="25"/>
  <c r="R343" i="25"/>
  <c r="R342" i="25"/>
  <c r="R341" i="25"/>
  <c r="R340" i="25"/>
  <c r="R339" i="25"/>
  <c r="R338" i="25"/>
  <c r="R337" i="25"/>
  <c r="R336" i="25"/>
  <c r="R335" i="25"/>
  <c r="R334" i="25"/>
  <c r="R333" i="25"/>
  <c r="R332" i="25"/>
  <c r="R331" i="25"/>
  <c r="R330" i="25"/>
  <c r="R329" i="25"/>
  <c r="R328" i="25"/>
  <c r="R327" i="25"/>
  <c r="R326" i="25"/>
  <c r="R325" i="25"/>
  <c r="R324" i="25"/>
  <c r="R323" i="25"/>
  <c r="R322" i="25"/>
  <c r="R321" i="25"/>
  <c r="R320" i="25"/>
  <c r="R319" i="25"/>
  <c r="R318" i="25"/>
  <c r="R317" i="25"/>
  <c r="R316" i="25"/>
  <c r="R315" i="25"/>
  <c r="R314" i="25"/>
  <c r="R313" i="25"/>
  <c r="R312" i="25"/>
  <c r="R311" i="25"/>
  <c r="R310" i="25"/>
  <c r="R309" i="25"/>
  <c r="R308" i="25"/>
  <c r="R307" i="25"/>
  <c r="R306" i="25"/>
  <c r="R305" i="25"/>
  <c r="R304" i="25"/>
  <c r="R303" i="25"/>
  <c r="R302" i="25"/>
  <c r="R301" i="25"/>
  <c r="R300" i="25"/>
  <c r="R299" i="25"/>
  <c r="R298" i="25"/>
  <c r="R297" i="25"/>
  <c r="R296" i="25"/>
  <c r="R295" i="25"/>
  <c r="R294" i="25"/>
  <c r="R293" i="25"/>
  <c r="R292" i="25"/>
  <c r="R291" i="25"/>
  <c r="R290" i="25"/>
  <c r="R289" i="25"/>
  <c r="R288" i="25"/>
  <c r="R287" i="25"/>
  <c r="R286" i="25"/>
  <c r="R285" i="25"/>
  <c r="R284" i="25"/>
  <c r="R283" i="25"/>
  <c r="R282" i="25"/>
  <c r="R281" i="25"/>
  <c r="R280" i="25"/>
  <c r="R279" i="25"/>
  <c r="R278" i="25"/>
  <c r="R277" i="25"/>
  <c r="R276" i="25"/>
  <c r="R275" i="25"/>
  <c r="R274" i="25"/>
  <c r="R273" i="25"/>
  <c r="R272" i="25"/>
  <c r="R271" i="25"/>
  <c r="R270" i="25"/>
  <c r="R269" i="25"/>
  <c r="R268" i="25"/>
  <c r="R267" i="25"/>
  <c r="R266" i="25"/>
  <c r="R265" i="25"/>
  <c r="R264" i="25"/>
  <c r="R263" i="25"/>
  <c r="R262" i="25"/>
  <c r="R261" i="25"/>
  <c r="R260" i="25"/>
  <c r="R259" i="25"/>
  <c r="R258" i="25"/>
  <c r="R257" i="25"/>
  <c r="R256" i="25"/>
  <c r="R255" i="25"/>
  <c r="R254" i="25"/>
  <c r="R253" i="25"/>
  <c r="R252" i="25"/>
  <c r="R251" i="25"/>
  <c r="R250" i="25"/>
  <c r="R249" i="25"/>
  <c r="R248" i="25"/>
  <c r="R247" i="25"/>
  <c r="R246" i="25"/>
  <c r="R245" i="25"/>
  <c r="R244" i="25"/>
  <c r="R243" i="25"/>
  <c r="R242" i="25"/>
  <c r="R241" i="25"/>
  <c r="R240" i="25"/>
  <c r="R239" i="25"/>
  <c r="R238" i="25"/>
  <c r="R237" i="25"/>
  <c r="R236" i="25"/>
  <c r="R235" i="25"/>
  <c r="R234" i="25"/>
  <c r="R233" i="25"/>
  <c r="R232" i="25"/>
  <c r="R231" i="25"/>
  <c r="R230" i="25"/>
  <c r="R229" i="25"/>
  <c r="R228" i="25"/>
  <c r="R227" i="25"/>
  <c r="R226" i="25"/>
  <c r="R225" i="25"/>
  <c r="R224" i="25"/>
  <c r="R223" i="25"/>
  <c r="R222" i="25"/>
  <c r="R221" i="25"/>
  <c r="R220" i="25"/>
  <c r="R219" i="25"/>
  <c r="R218" i="25"/>
  <c r="R217" i="25"/>
  <c r="R216" i="25"/>
  <c r="R215" i="25"/>
  <c r="R214" i="25"/>
  <c r="R213" i="25"/>
  <c r="R212" i="25"/>
  <c r="R211" i="25"/>
  <c r="R210" i="25"/>
  <c r="R209" i="25"/>
  <c r="R208" i="25"/>
  <c r="R207" i="25"/>
  <c r="R206" i="25"/>
  <c r="R205" i="25"/>
  <c r="R204" i="25"/>
  <c r="R203" i="25"/>
  <c r="R202" i="25"/>
  <c r="R201" i="25"/>
  <c r="R200" i="25"/>
  <c r="R199" i="25"/>
  <c r="R198" i="25"/>
  <c r="R197" i="25"/>
  <c r="R196" i="25"/>
  <c r="R195" i="25"/>
  <c r="R194" i="25"/>
  <c r="R193" i="25"/>
  <c r="R192" i="25"/>
  <c r="R191" i="25"/>
  <c r="R190" i="25"/>
  <c r="R189" i="25"/>
  <c r="R188" i="25"/>
  <c r="R187" i="25"/>
  <c r="R186" i="25"/>
  <c r="R185" i="25"/>
  <c r="R184" i="25"/>
  <c r="R183" i="25"/>
  <c r="R182" i="25"/>
  <c r="R181" i="25"/>
  <c r="R180" i="25"/>
  <c r="R179" i="25"/>
  <c r="R178" i="25"/>
  <c r="R177" i="25"/>
  <c r="R176" i="25"/>
  <c r="R175" i="25"/>
  <c r="R174" i="25"/>
  <c r="R173" i="25"/>
  <c r="R172" i="25"/>
  <c r="R171" i="25"/>
  <c r="R170" i="25"/>
  <c r="R169" i="25"/>
  <c r="R168" i="25"/>
  <c r="R167" i="25"/>
  <c r="R166" i="25"/>
  <c r="R165" i="25"/>
  <c r="R164" i="25"/>
  <c r="R163" i="25"/>
  <c r="R162" i="25"/>
  <c r="R161" i="25"/>
  <c r="R160" i="25"/>
  <c r="R159" i="25"/>
  <c r="R158" i="25"/>
  <c r="R157" i="25"/>
  <c r="R156" i="25"/>
  <c r="R155" i="25"/>
  <c r="R154" i="25"/>
  <c r="R153" i="25"/>
  <c r="R152" i="25"/>
  <c r="R151" i="25"/>
  <c r="R150" i="25"/>
  <c r="R149" i="25"/>
  <c r="R148" i="25"/>
  <c r="R147" i="25"/>
  <c r="R146" i="25"/>
  <c r="R145" i="25"/>
  <c r="R144" i="25"/>
  <c r="R143" i="25"/>
  <c r="R142" i="25"/>
  <c r="R141" i="25"/>
  <c r="R140" i="25"/>
  <c r="R139" i="25"/>
  <c r="R138" i="25"/>
  <c r="R137" i="25"/>
  <c r="R136" i="25"/>
  <c r="R135" i="25"/>
  <c r="R134" i="25"/>
  <c r="R133" i="25"/>
  <c r="R132" i="25"/>
  <c r="R131" i="25"/>
  <c r="R130" i="25"/>
  <c r="R129" i="25"/>
  <c r="R128" i="25"/>
  <c r="R127" i="25"/>
  <c r="R126" i="25"/>
  <c r="R125" i="25"/>
  <c r="R124" i="25"/>
  <c r="R123" i="25"/>
  <c r="R122" i="25"/>
  <c r="R121" i="25"/>
  <c r="R120" i="25"/>
  <c r="R119" i="25"/>
  <c r="R118" i="25"/>
  <c r="R117" i="25"/>
  <c r="R116" i="25"/>
  <c r="R115" i="25"/>
  <c r="R114" i="25"/>
  <c r="R113" i="25"/>
  <c r="R112" i="25"/>
  <c r="R111" i="25"/>
  <c r="R110" i="25"/>
  <c r="R109" i="25"/>
  <c r="R108" i="25"/>
  <c r="R107" i="25"/>
  <c r="R106" i="25"/>
  <c r="R105" i="25"/>
  <c r="R104" i="25"/>
  <c r="R103" i="25"/>
  <c r="R102" i="25"/>
  <c r="R101" i="25"/>
  <c r="R100" i="25"/>
  <c r="R99" i="25"/>
  <c r="R98" i="25"/>
  <c r="R97" i="25"/>
  <c r="R96" i="25"/>
  <c r="R95" i="25"/>
  <c r="R94" i="25"/>
  <c r="R93" i="25"/>
  <c r="R92" i="25"/>
  <c r="R91" i="25"/>
  <c r="R90" i="25"/>
  <c r="R89" i="25"/>
  <c r="R88" i="25"/>
  <c r="R87" i="25"/>
  <c r="R86" i="25"/>
  <c r="R85" i="25"/>
  <c r="R84" i="25"/>
  <c r="R83" i="25"/>
  <c r="R82" i="25"/>
  <c r="R81" i="25"/>
  <c r="R80" i="25"/>
  <c r="R79" i="25"/>
  <c r="R78" i="25"/>
  <c r="R77" i="25"/>
  <c r="R76" i="25"/>
  <c r="R75" i="25"/>
  <c r="R74" i="25"/>
  <c r="R73" i="25"/>
  <c r="R72" i="25"/>
  <c r="R71" i="25"/>
  <c r="R70" i="25"/>
  <c r="R69" i="25"/>
  <c r="R68" i="25"/>
  <c r="R67" i="25"/>
  <c r="R66" i="25"/>
  <c r="R65" i="25"/>
  <c r="R64" i="25"/>
  <c r="R63" i="25"/>
  <c r="R62" i="25"/>
  <c r="R61" i="25"/>
  <c r="R60" i="25"/>
  <c r="R59" i="25"/>
  <c r="R58" i="25"/>
  <c r="R57" i="25"/>
  <c r="R56" i="25"/>
  <c r="R55" i="25"/>
  <c r="R54" i="25"/>
  <c r="R53" i="25"/>
  <c r="R52" i="25"/>
  <c r="R51" i="25"/>
  <c r="R50" i="25"/>
  <c r="R49" i="25"/>
  <c r="R48" i="25"/>
  <c r="R47" i="25"/>
  <c r="R46" i="25"/>
  <c r="R45" i="25"/>
  <c r="R44" i="25"/>
  <c r="R43" i="25"/>
  <c r="R42" i="25"/>
  <c r="R41" i="25"/>
  <c r="R40" i="25"/>
  <c r="R39" i="25"/>
  <c r="R38" i="25"/>
  <c r="R37" i="25"/>
  <c r="R36" i="25"/>
  <c r="R35" i="25"/>
  <c r="R34" i="25"/>
  <c r="R33" i="25"/>
  <c r="R32" i="25"/>
  <c r="R31" i="25"/>
  <c r="R30" i="25"/>
  <c r="R29" i="25"/>
  <c r="R28" i="25"/>
  <c r="R27" i="25"/>
  <c r="R26" i="25"/>
  <c r="R25" i="25"/>
  <c r="R24" i="25"/>
  <c r="R23" i="25"/>
  <c r="R22" i="25"/>
  <c r="R21" i="25"/>
  <c r="R20" i="25"/>
  <c r="R19" i="25"/>
  <c r="R18" i="25"/>
  <c r="R17" i="25"/>
  <c r="R16" i="25"/>
  <c r="R15" i="25"/>
  <c r="R14" i="25"/>
  <c r="R13" i="25"/>
  <c r="R12" i="25"/>
  <c r="R11" i="25"/>
  <c r="R10" i="25"/>
  <c r="R9" i="25"/>
  <c r="R8" i="25"/>
  <c r="R7" i="25"/>
  <c r="R6" i="25"/>
  <c r="R5" i="25"/>
  <c r="R4" i="25"/>
  <c r="R3" i="25"/>
  <c r="R2" i="25"/>
  <c r="S382" i="25"/>
  <c r="S381" i="25"/>
  <c r="S380" i="25"/>
  <c r="S379" i="25"/>
  <c r="S378" i="25"/>
  <c r="S377" i="25"/>
  <c r="S376" i="25"/>
  <c r="S375" i="25"/>
  <c r="S374" i="25"/>
  <c r="S373" i="25"/>
  <c r="S372" i="25"/>
  <c r="S371" i="25"/>
  <c r="S370" i="25"/>
  <c r="S369" i="25"/>
  <c r="S368" i="25"/>
  <c r="S367" i="25"/>
  <c r="S366" i="25"/>
  <c r="S365" i="25"/>
  <c r="S364" i="25"/>
  <c r="S363" i="25"/>
  <c r="S362" i="25"/>
  <c r="S361" i="25"/>
  <c r="S360" i="25"/>
  <c r="S359" i="25"/>
  <c r="S358" i="25"/>
  <c r="S357" i="25"/>
  <c r="S356" i="25"/>
  <c r="S355" i="25"/>
  <c r="S354" i="25"/>
  <c r="S353" i="25"/>
  <c r="S352" i="25"/>
  <c r="S351" i="25"/>
  <c r="S350" i="25"/>
  <c r="S349" i="25"/>
  <c r="S348" i="25"/>
  <c r="S347" i="25"/>
  <c r="S346" i="25"/>
  <c r="S345" i="25"/>
  <c r="S344" i="25"/>
  <c r="S343" i="25"/>
  <c r="S342" i="25"/>
  <c r="S341" i="25"/>
  <c r="S340" i="25"/>
  <c r="S339" i="25"/>
  <c r="S338" i="25"/>
  <c r="S337" i="25"/>
  <c r="S336" i="25"/>
  <c r="S335" i="25"/>
  <c r="S334" i="25"/>
  <c r="S333" i="25"/>
  <c r="S332" i="25"/>
  <c r="S331" i="25"/>
  <c r="S330" i="25"/>
  <c r="S329" i="25"/>
  <c r="S328" i="25"/>
  <c r="S327" i="25"/>
  <c r="S326" i="25"/>
  <c r="S325" i="25"/>
  <c r="S324" i="25"/>
  <c r="S323" i="25"/>
  <c r="S322" i="25"/>
  <c r="S321" i="25"/>
  <c r="S320" i="25"/>
  <c r="S319" i="25"/>
  <c r="S318" i="25"/>
  <c r="S317" i="25"/>
  <c r="S316" i="25"/>
  <c r="S315" i="25"/>
  <c r="S314" i="25"/>
  <c r="S313" i="25"/>
  <c r="S312" i="25"/>
  <c r="S311" i="25"/>
  <c r="S310" i="25"/>
  <c r="S309" i="25"/>
  <c r="S308" i="25"/>
  <c r="S307" i="25"/>
  <c r="S306" i="25"/>
  <c r="S305" i="25"/>
  <c r="S304" i="25"/>
  <c r="S303" i="25"/>
  <c r="S302" i="25"/>
  <c r="S301" i="25"/>
  <c r="S300" i="25"/>
  <c r="S299" i="25"/>
  <c r="S298" i="25"/>
  <c r="S297" i="25"/>
  <c r="S296" i="25"/>
  <c r="S295" i="25"/>
  <c r="S294" i="25"/>
  <c r="S293" i="25"/>
  <c r="S292" i="25"/>
  <c r="S291" i="25"/>
  <c r="S290" i="25"/>
  <c r="S289" i="25"/>
  <c r="S288" i="25"/>
  <c r="S287" i="25"/>
  <c r="S286" i="25"/>
  <c r="S285" i="25"/>
  <c r="S284" i="25"/>
  <c r="S283" i="25"/>
  <c r="S282" i="25"/>
  <c r="S281" i="25"/>
  <c r="S280" i="25"/>
  <c r="S279" i="25"/>
  <c r="S278" i="25"/>
  <c r="S277" i="25"/>
  <c r="S276" i="25"/>
  <c r="S275" i="25"/>
  <c r="S274" i="25"/>
  <c r="S273" i="25"/>
  <c r="S272" i="25"/>
  <c r="S271" i="25"/>
  <c r="S270" i="25"/>
  <c r="S269" i="25"/>
  <c r="S268" i="25"/>
  <c r="S267" i="25"/>
  <c r="S266" i="25"/>
  <c r="S265" i="25"/>
  <c r="S264" i="25"/>
  <c r="S263" i="25"/>
  <c r="S262" i="25"/>
  <c r="S261" i="25"/>
  <c r="S260" i="25"/>
  <c r="S259" i="25"/>
  <c r="S258" i="25"/>
  <c r="S257" i="25"/>
  <c r="S256" i="25"/>
  <c r="S255" i="25"/>
  <c r="S254" i="25"/>
  <c r="S253" i="25"/>
  <c r="S252" i="25"/>
  <c r="S251" i="25"/>
  <c r="S250" i="25"/>
  <c r="S249" i="25"/>
  <c r="S248" i="25"/>
  <c r="S247" i="25"/>
  <c r="S246" i="25"/>
  <c r="S245" i="25"/>
  <c r="S244" i="25"/>
  <c r="S243" i="25"/>
  <c r="S242" i="25"/>
  <c r="S241" i="25"/>
  <c r="S240" i="25"/>
  <c r="S239" i="25"/>
  <c r="S238" i="25"/>
  <c r="S237" i="25"/>
  <c r="S236" i="25"/>
  <c r="S235" i="25"/>
  <c r="S234" i="25"/>
  <c r="S233" i="25"/>
  <c r="S232" i="25"/>
  <c r="S231" i="25"/>
  <c r="S230" i="25"/>
  <c r="S229" i="25"/>
  <c r="S228" i="25"/>
  <c r="S227" i="25"/>
  <c r="S226" i="25"/>
  <c r="S225" i="25"/>
  <c r="S224" i="25"/>
  <c r="S223" i="25"/>
  <c r="S222" i="25"/>
  <c r="S221" i="25"/>
  <c r="S220" i="25"/>
  <c r="S219" i="25"/>
  <c r="S218" i="25"/>
  <c r="S217" i="25"/>
  <c r="S216" i="25"/>
  <c r="S215" i="25"/>
  <c r="S214" i="25"/>
  <c r="S213" i="25"/>
  <c r="S212" i="25"/>
  <c r="S211" i="25"/>
  <c r="S210" i="25"/>
  <c r="S209" i="25"/>
  <c r="S208" i="25"/>
  <c r="S207" i="25"/>
  <c r="S206" i="25"/>
  <c r="S205" i="25"/>
  <c r="S204" i="25"/>
  <c r="S203" i="25"/>
  <c r="S202" i="25"/>
  <c r="S201" i="25"/>
  <c r="S200" i="25"/>
  <c r="S199" i="25"/>
  <c r="S198" i="25"/>
  <c r="S197" i="25"/>
  <c r="S196" i="25"/>
  <c r="S195" i="25"/>
  <c r="S194" i="25"/>
  <c r="S193" i="25"/>
  <c r="S192" i="25"/>
  <c r="S191" i="25"/>
  <c r="S190" i="25"/>
  <c r="S189" i="25"/>
  <c r="S188" i="25"/>
  <c r="S187" i="25"/>
  <c r="S186" i="25"/>
  <c r="S185" i="25"/>
  <c r="S184" i="25"/>
  <c r="S183" i="25"/>
  <c r="S182" i="25"/>
  <c r="S181" i="25"/>
  <c r="S180" i="25"/>
  <c r="S179" i="25"/>
  <c r="S178" i="25"/>
  <c r="S177" i="25"/>
  <c r="S176" i="25"/>
  <c r="S175" i="25"/>
  <c r="S174" i="25"/>
  <c r="S173" i="25"/>
  <c r="S172" i="25"/>
  <c r="S171" i="25"/>
  <c r="S170" i="25"/>
  <c r="S169" i="25"/>
  <c r="S168" i="25"/>
  <c r="S167" i="25"/>
  <c r="S166" i="25"/>
  <c r="S165" i="25"/>
  <c r="S164" i="25"/>
  <c r="S163" i="25"/>
  <c r="S162" i="25"/>
  <c r="S161" i="25"/>
  <c r="S160" i="25"/>
  <c r="S159" i="25"/>
  <c r="S158" i="25"/>
  <c r="S157" i="25"/>
  <c r="S156" i="25"/>
  <c r="S155" i="25"/>
  <c r="S154" i="25"/>
  <c r="S153" i="25"/>
  <c r="S152" i="25"/>
  <c r="S151" i="25"/>
  <c r="S150" i="25"/>
  <c r="S149" i="25"/>
  <c r="S148" i="25"/>
  <c r="S147" i="25"/>
  <c r="S146" i="25"/>
  <c r="S145" i="25"/>
  <c r="S144" i="25"/>
  <c r="S143" i="25"/>
  <c r="S142" i="25"/>
  <c r="S141" i="25"/>
  <c r="S140" i="25"/>
  <c r="S139" i="25"/>
  <c r="S138" i="25"/>
  <c r="S137" i="25"/>
  <c r="S136" i="25"/>
  <c r="S135" i="25"/>
  <c r="S134" i="25"/>
  <c r="S133" i="25"/>
  <c r="S132" i="25"/>
  <c r="S131" i="25"/>
  <c r="S130" i="25"/>
  <c r="S129" i="25"/>
  <c r="S128" i="25"/>
  <c r="S127" i="25"/>
  <c r="S126" i="25"/>
  <c r="S125" i="25"/>
  <c r="S124" i="25"/>
  <c r="S123" i="25"/>
  <c r="S122" i="25"/>
  <c r="S121" i="25"/>
  <c r="S120" i="25"/>
  <c r="S119" i="25"/>
  <c r="S118" i="25"/>
  <c r="S117" i="25"/>
  <c r="S116" i="25"/>
  <c r="S115" i="25"/>
  <c r="S114" i="25"/>
  <c r="S113" i="25"/>
  <c r="S112" i="25"/>
  <c r="S111" i="25"/>
  <c r="S110" i="25"/>
  <c r="S109" i="25"/>
  <c r="S108" i="25"/>
  <c r="S107" i="25"/>
  <c r="S106" i="25"/>
  <c r="S105" i="25"/>
  <c r="S104" i="25"/>
  <c r="S103" i="25"/>
  <c r="S102" i="25"/>
  <c r="S101" i="25"/>
  <c r="S100" i="25"/>
  <c r="S99" i="25"/>
  <c r="S98" i="25"/>
  <c r="S97" i="25"/>
  <c r="S96" i="25"/>
  <c r="S95" i="25"/>
  <c r="S94" i="25"/>
  <c r="S93" i="25"/>
  <c r="S92" i="25"/>
  <c r="S91" i="25"/>
  <c r="S90" i="25"/>
  <c r="S89" i="25"/>
  <c r="S88" i="25"/>
  <c r="S87" i="25"/>
  <c r="S86" i="25"/>
  <c r="S85" i="25"/>
  <c r="S84" i="25"/>
  <c r="S83" i="25"/>
  <c r="S82" i="25"/>
  <c r="S81" i="25"/>
  <c r="S80" i="25"/>
  <c r="S79" i="25"/>
  <c r="S78" i="25"/>
  <c r="S77" i="25"/>
  <c r="S76" i="25"/>
  <c r="S75" i="25"/>
  <c r="S74" i="25"/>
  <c r="S73" i="25"/>
  <c r="S72" i="25"/>
  <c r="S71" i="25"/>
  <c r="S70" i="25"/>
  <c r="S69" i="25"/>
  <c r="S68" i="25"/>
  <c r="S67" i="25"/>
  <c r="S66" i="25"/>
  <c r="S65" i="25"/>
  <c r="S64" i="25"/>
  <c r="S63" i="25"/>
  <c r="S62" i="25"/>
  <c r="S61" i="25"/>
  <c r="S60" i="25"/>
  <c r="S59" i="25"/>
  <c r="S58" i="25"/>
  <c r="S57" i="25"/>
  <c r="S56" i="25"/>
  <c r="S55" i="25"/>
  <c r="S54" i="25"/>
  <c r="S53" i="25"/>
  <c r="S52" i="25"/>
  <c r="S51" i="25"/>
  <c r="S50" i="25"/>
  <c r="S49" i="25"/>
  <c r="S48" i="25"/>
  <c r="S47" i="25"/>
  <c r="S46" i="25"/>
  <c r="S45" i="25"/>
  <c r="S44" i="25"/>
  <c r="S43" i="25"/>
  <c r="S42" i="25"/>
  <c r="S41" i="25"/>
  <c r="S40" i="25"/>
  <c r="S39" i="25"/>
  <c r="S38" i="25"/>
  <c r="S37" i="25"/>
  <c r="S36" i="25"/>
  <c r="S35" i="25"/>
  <c r="S34" i="25"/>
  <c r="S33" i="25"/>
  <c r="S32" i="25"/>
  <c r="S31" i="25"/>
  <c r="S30" i="25"/>
  <c r="S29" i="25"/>
  <c r="S28" i="25"/>
  <c r="S27" i="25"/>
  <c r="S26" i="25"/>
  <c r="S25" i="25"/>
  <c r="S24" i="25"/>
  <c r="S23" i="25"/>
  <c r="S22" i="25"/>
  <c r="S21" i="25"/>
  <c r="S20" i="25"/>
  <c r="S19" i="25"/>
  <c r="S18" i="25"/>
  <c r="S17" i="25"/>
  <c r="S16" i="25"/>
  <c r="S15" i="25"/>
  <c r="S14" i="25"/>
  <c r="S13" i="25"/>
  <c r="S12" i="25"/>
  <c r="S11" i="25"/>
  <c r="S10" i="25"/>
  <c r="S9" i="25"/>
  <c r="S8" i="25"/>
  <c r="S7" i="25"/>
  <c r="S6" i="25"/>
  <c r="S5" i="25"/>
  <c r="S4" i="25"/>
  <c r="S3" i="25"/>
  <c r="S2" i="25"/>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59" i="6"/>
  <c r="V206" i="6"/>
  <c r="V173" i="6"/>
  <c r="V65" i="6"/>
  <c r="V62" i="6"/>
  <c r="V61" i="6"/>
  <c r="V60" i="6"/>
  <c r="V59" i="6"/>
  <c r="V58" i="6"/>
  <c r="V57" i="6"/>
  <c r="V56" i="6"/>
  <c r="V54" i="6"/>
  <c r="V51" i="6"/>
  <c r="V48" i="6"/>
  <c r="V46" i="6"/>
  <c r="V45" i="6"/>
  <c r="V44" i="6"/>
  <c r="V43" i="6"/>
  <c r="V42" i="6"/>
  <c r="V41" i="6"/>
  <c r="V40" i="6"/>
  <c r="V39" i="6"/>
  <c r="V38" i="6"/>
  <c r="V37" i="6"/>
  <c r="V36" i="6"/>
  <c r="V35" i="6"/>
  <c r="V34" i="6"/>
  <c r="V33" i="6"/>
  <c r="V32" i="6"/>
  <c r="V31" i="6"/>
  <c r="V30" i="6"/>
  <c r="V29" i="6"/>
  <c r="V28" i="6"/>
  <c r="V27" i="6"/>
  <c r="V26" i="6"/>
  <c r="V25" i="6"/>
  <c r="V24" i="6"/>
  <c r="V23" i="6"/>
  <c r="V22" i="6"/>
  <c r="V20" i="6"/>
  <c r="V19" i="6"/>
  <c r="V18" i="6"/>
  <c r="V17" i="6"/>
  <c r="V16" i="6"/>
  <c r="V15" i="6"/>
  <c r="V14" i="6"/>
  <c r="V13" i="6"/>
  <c r="V12" i="6"/>
  <c r="V11" i="6"/>
  <c r="V9" i="6"/>
  <c r="V8" i="6"/>
  <c r="V7" i="6"/>
  <c r="V6" i="6"/>
  <c r="V5" i="6"/>
  <c r="V4" i="6"/>
  <c r="V3" i="6"/>
  <c r="V2"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I343" i="6"/>
  <c r="H343" i="6"/>
  <c r="I342" i="6"/>
  <c r="H342" i="6"/>
  <c r="I341" i="6"/>
  <c r="H341" i="6"/>
  <c r="I340" i="6"/>
  <c r="H340" i="6"/>
  <c r="I339" i="6"/>
  <c r="H339" i="6"/>
  <c r="I338" i="6"/>
  <c r="H338" i="6"/>
  <c r="I337" i="6"/>
  <c r="H337" i="6"/>
  <c r="I336" i="6"/>
  <c r="H336" i="6"/>
  <c r="I335" i="6"/>
  <c r="H335" i="6"/>
  <c r="I334" i="6"/>
  <c r="H334" i="6"/>
  <c r="I333" i="6"/>
  <c r="H333" i="6"/>
  <c r="I332" i="6"/>
  <c r="H332" i="6"/>
  <c r="I331" i="6"/>
  <c r="H331" i="6"/>
  <c r="I330" i="6"/>
  <c r="H330" i="6"/>
  <c r="I329" i="6"/>
  <c r="H329" i="6"/>
  <c r="I328" i="6"/>
  <c r="H328" i="6"/>
  <c r="I327" i="6"/>
  <c r="H327" i="6"/>
  <c r="I326" i="6"/>
  <c r="H326" i="6"/>
  <c r="I325" i="6"/>
  <c r="H325" i="6"/>
  <c r="I324" i="6"/>
  <c r="H324" i="6"/>
  <c r="I323" i="6"/>
  <c r="H323" i="6"/>
  <c r="I322" i="6"/>
  <c r="H322" i="6"/>
  <c r="I321" i="6"/>
  <c r="H321" i="6"/>
  <c r="I320" i="6"/>
  <c r="H320" i="6"/>
  <c r="I319" i="6"/>
  <c r="H319" i="6"/>
  <c r="I318" i="6"/>
  <c r="H318" i="6"/>
  <c r="I317" i="6"/>
  <c r="H317" i="6"/>
  <c r="I316" i="6"/>
  <c r="H316" i="6"/>
  <c r="I315" i="6"/>
  <c r="H315" i="6"/>
  <c r="I314" i="6"/>
  <c r="H314" i="6"/>
  <c r="I313" i="6"/>
  <c r="H313" i="6"/>
  <c r="I312" i="6"/>
  <c r="H312" i="6"/>
  <c r="I311" i="6"/>
  <c r="H311" i="6"/>
  <c r="I310" i="6"/>
  <c r="H310" i="6"/>
  <c r="I309" i="6"/>
  <c r="H309" i="6"/>
  <c r="I308" i="6"/>
  <c r="H308" i="6"/>
  <c r="I307" i="6"/>
  <c r="H307" i="6"/>
  <c r="I306" i="6"/>
  <c r="H306" i="6"/>
  <c r="I305" i="6"/>
  <c r="H305" i="6"/>
  <c r="I304" i="6"/>
  <c r="H304" i="6"/>
  <c r="I303" i="6"/>
  <c r="H303" i="6"/>
  <c r="I302" i="6"/>
  <c r="H302" i="6"/>
  <c r="I301" i="6"/>
  <c r="H301" i="6"/>
  <c r="I300" i="6"/>
  <c r="H300" i="6"/>
  <c r="I299" i="6"/>
  <c r="H299" i="6"/>
  <c r="I298" i="6"/>
  <c r="H298" i="6"/>
  <c r="I297" i="6"/>
  <c r="H297" i="6"/>
  <c r="H296" i="6"/>
  <c r="I295" i="6"/>
  <c r="H295" i="6"/>
  <c r="I294" i="6"/>
  <c r="H294" i="6"/>
  <c r="I293" i="6"/>
  <c r="H293" i="6"/>
  <c r="H292" i="6"/>
  <c r="H291" i="6"/>
  <c r="I290" i="6"/>
  <c r="H290" i="6"/>
  <c r="I289" i="6"/>
  <c r="H289" i="6"/>
  <c r="H288" i="6"/>
  <c r="I287" i="6"/>
  <c r="H287" i="6"/>
  <c r="I286" i="6"/>
  <c r="H286" i="6"/>
  <c r="H285" i="6"/>
  <c r="I284" i="6"/>
  <c r="H284" i="6"/>
  <c r="H283" i="6"/>
  <c r="H282" i="6"/>
  <c r="I281" i="6"/>
  <c r="H281" i="6"/>
  <c r="I280" i="6"/>
  <c r="H280" i="6"/>
  <c r="I279" i="6"/>
  <c r="H279" i="6"/>
  <c r="I278" i="6"/>
  <c r="H278" i="6"/>
  <c r="I277" i="6"/>
  <c r="H277" i="6"/>
  <c r="H276" i="6"/>
  <c r="H275" i="6"/>
  <c r="H274" i="6"/>
  <c r="H273" i="6"/>
  <c r="H272" i="6"/>
  <c r="H271" i="6"/>
  <c r="H270" i="6"/>
  <c r="H269" i="6"/>
  <c r="H268" i="6"/>
  <c r="I267" i="6"/>
  <c r="H267" i="6"/>
  <c r="I266" i="6"/>
  <c r="H266" i="6"/>
  <c r="I265" i="6"/>
  <c r="H265" i="6"/>
  <c r="I264" i="6"/>
  <c r="H264" i="6"/>
  <c r="I263" i="6"/>
  <c r="H263" i="6"/>
  <c r="I262" i="6"/>
  <c r="H262" i="6"/>
  <c r="H261" i="6"/>
  <c r="H260" i="6"/>
  <c r="I259"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I206"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I173"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I65" i="6"/>
  <c r="H65" i="6"/>
  <c r="H64" i="6"/>
  <c r="H63" i="6"/>
  <c r="I62" i="6"/>
  <c r="H62" i="6"/>
  <c r="I61" i="6"/>
  <c r="H61" i="6"/>
  <c r="I60" i="6"/>
  <c r="H60" i="6"/>
  <c r="I59" i="6"/>
  <c r="H59" i="6"/>
  <c r="I58" i="6"/>
  <c r="H58" i="6"/>
  <c r="I57" i="6"/>
  <c r="H57" i="6"/>
  <c r="I56" i="6"/>
  <c r="H56" i="6"/>
  <c r="H55" i="6"/>
  <c r="I54" i="6"/>
  <c r="H54" i="6"/>
  <c r="H53" i="6"/>
  <c r="H52" i="6"/>
  <c r="I51" i="6"/>
  <c r="H51" i="6"/>
  <c r="H50" i="6"/>
  <c r="H49" i="6"/>
  <c r="I48" i="6"/>
  <c r="H48" i="6"/>
  <c r="I47" i="6"/>
  <c r="H47" i="6"/>
  <c r="I46" i="6"/>
  <c r="H46" i="6"/>
  <c r="I45" i="6"/>
  <c r="H45" i="6"/>
  <c r="I44" i="6"/>
  <c r="H44" i="6"/>
  <c r="I43" i="6"/>
  <c r="H43" i="6"/>
  <c r="I42" i="6"/>
  <c r="H42" i="6"/>
  <c r="I41" i="6"/>
  <c r="H41" i="6"/>
  <c r="I40" i="6"/>
  <c r="H40" i="6"/>
  <c r="I39" i="6"/>
  <c r="H39" i="6"/>
  <c r="I38" i="6"/>
  <c r="H38" i="6"/>
  <c r="I37" i="6"/>
  <c r="H37" i="6"/>
  <c r="I36" i="6"/>
  <c r="H36" i="6"/>
  <c r="I35" i="6"/>
  <c r="H35" i="6"/>
  <c r="I34" i="6"/>
  <c r="H34" i="6"/>
  <c r="I33" i="6"/>
  <c r="H33" i="6"/>
  <c r="I32" i="6"/>
  <c r="H32" i="6"/>
  <c r="I31" i="6"/>
  <c r="H31" i="6"/>
  <c r="I30" i="6"/>
  <c r="H30" i="6"/>
  <c r="I29" i="6"/>
  <c r="H29" i="6"/>
  <c r="I28" i="6"/>
  <c r="H28" i="6"/>
  <c r="I27" i="6"/>
  <c r="H27" i="6"/>
  <c r="I26" i="6"/>
  <c r="H26" i="6"/>
  <c r="I25" i="6"/>
  <c r="H25" i="6"/>
  <c r="I24" i="6"/>
  <c r="H24" i="6"/>
  <c r="I23" i="6"/>
  <c r="H23" i="6"/>
  <c r="I22" i="6"/>
  <c r="H22" i="6"/>
  <c r="H21" i="6"/>
  <c r="I20" i="6"/>
  <c r="H20" i="6"/>
  <c r="I19" i="6"/>
  <c r="H19" i="6"/>
  <c r="I18" i="6"/>
  <c r="H18" i="6"/>
  <c r="I17" i="6"/>
  <c r="H17" i="6"/>
  <c r="I16" i="6"/>
  <c r="H16" i="6"/>
  <c r="I15" i="6"/>
  <c r="H15" i="6"/>
  <c r="I14" i="6"/>
  <c r="H14" i="6"/>
  <c r="I13" i="6"/>
  <c r="H13" i="6"/>
  <c r="I12" i="6"/>
  <c r="H12" i="6"/>
  <c r="I11" i="6"/>
  <c r="H11" i="6"/>
  <c r="H10" i="6"/>
  <c r="I9" i="6"/>
  <c r="H9" i="6"/>
  <c r="I8" i="6"/>
  <c r="H8" i="6"/>
  <c r="I7" i="6"/>
  <c r="H7" i="6"/>
  <c r="I6" i="6"/>
  <c r="H6" i="6"/>
  <c r="I5" i="6"/>
  <c r="H5" i="6"/>
  <c r="I4" i="6"/>
  <c r="H4" i="6"/>
  <c r="I3" i="6"/>
  <c r="H3" i="6"/>
  <c r="I2" i="6"/>
  <c r="H2" i="6"/>
  <c r="E2" i="19" a="1"/>
  <c r="A2" i="25" l="1" a="1"/>
  <c r="A2" i="19" a="1"/>
  <c r="B2" i="25" a="1"/>
  <c r="B2" i="19" a="1"/>
  <c r="A3" i="25" a="1"/>
  <c r="A3" i="19" a="1"/>
  <c r="B3" i="25" a="1"/>
  <c r="B3" i="19" a="1"/>
  <c r="A4" i="25" a="1"/>
  <c r="A4" i="19" a="1"/>
  <c r="B4" i="25" a="1"/>
  <c r="B4" i="19" a="1"/>
  <c r="A5" i="25" a="1"/>
  <c r="A5" i="19" a="1"/>
  <c r="B5" i="25" a="1"/>
  <c r="B5" i="19" a="1"/>
  <c r="A6" i="25" a="1"/>
  <c r="A6" i="19" a="1"/>
  <c r="B6" i="25" a="1"/>
  <c r="B6" i="19" a="1"/>
  <c r="A7" i="25" a="1"/>
  <c r="A7" i="19" a="1"/>
  <c r="B7" i="25" a="1"/>
  <c r="B7" i="19" a="1"/>
  <c r="A8" i="25" a="1"/>
  <c r="A8" i="19" a="1"/>
  <c r="B8" i="25" a="1"/>
  <c r="B8" i="19" a="1"/>
  <c r="A9" i="25" a="1"/>
  <c r="A9" i="19" a="1"/>
  <c r="B9" i="25" a="1"/>
  <c r="B9" i="19" a="1"/>
  <c r="A10" i="25" a="1"/>
  <c r="A10" i="25" s="1"/>
  <c r="A10" i="19" a="1"/>
  <c r="A11" i="25" a="1"/>
  <c r="A11" i="19" a="1"/>
  <c r="B11" i="25" a="1"/>
  <c r="B11" i="19" a="1"/>
  <c r="A12" i="25" a="1"/>
  <c r="A12" i="19" a="1"/>
  <c r="B12" i="25" a="1"/>
  <c r="B12" i="19" a="1"/>
  <c r="A13" i="25" a="1"/>
  <c r="A13" i="19" a="1"/>
  <c r="B13" i="25" a="1"/>
  <c r="B13" i="19" a="1"/>
  <c r="A14" i="25" a="1"/>
  <c r="A14" i="19" a="1"/>
  <c r="B14" i="25" a="1"/>
  <c r="B14" i="19" a="1"/>
  <c r="A15" i="25" a="1"/>
  <c r="A15" i="19" a="1"/>
  <c r="B15" i="25" a="1"/>
  <c r="B15" i="19" a="1"/>
  <c r="A16" i="25" a="1"/>
  <c r="A16" i="19" a="1"/>
  <c r="B16" i="25" a="1"/>
  <c r="B16" i="19" a="1"/>
  <c r="A17" i="25" a="1"/>
  <c r="A17" i="19" a="1"/>
  <c r="B17" i="25" a="1"/>
  <c r="B17" i="19" a="1"/>
  <c r="A18" i="25" a="1"/>
  <c r="A18" i="19" a="1"/>
  <c r="B18" i="25" a="1"/>
  <c r="B18" i="19" a="1"/>
  <c r="A19" i="25" a="1"/>
  <c r="A19" i="19" a="1"/>
  <c r="B19" i="25" a="1"/>
  <c r="B19" i="19" a="1"/>
  <c r="A20" i="25" a="1"/>
  <c r="A20" i="19" a="1"/>
  <c r="B20" i="25" a="1"/>
  <c r="B20" i="19" a="1"/>
  <c r="A21" i="25" a="1"/>
  <c r="A21" i="25" s="1"/>
  <c r="A21" i="19" a="1"/>
  <c r="A22" i="25" a="1"/>
  <c r="A22" i="19" a="1"/>
  <c r="B22" i="25" a="1"/>
  <c r="B22" i="19" a="1"/>
  <c r="A23" i="25" a="1"/>
  <c r="A23" i="19" a="1"/>
  <c r="B23" i="25" a="1"/>
  <c r="B23" i="19" a="1"/>
  <c r="A24" i="25" a="1"/>
  <c r="A24" i="19" a="1"/>
  <c r="B24" i="25" a="1"/>
  <c r="B24" i="19" a="1"/>
  <c r="A25" i="25" a="1"/>
  <c r="A25" i="19" a="1"/>
  <c r="B25" i="25" a="1"/>
  <c r="B25" i="19" a="1"/>
  <c r="A26" i="25" a="1"/>
  <c r="A26" i="19" a="1"/>
  <c r="B26" i="25" a="1"/>
  <c r="B26" i="19" a="1"/>
  <c r="A27" i="25" a="1"/>
  <c r="A27" i="19" a="1"/>
  <c r="B27" i="25" a="1"/>
  <c r="B27" i="19" a="1"/>
  <c r="A28" i="25" a="1"/>
  <c r="A28" i="19" a="1"/>
  <c r="B28" i="25" a="1"/>
  <c r="B28" i="19" a="1"/>
  <c r="A29" i="25" a="1"/>
  <c r="A29" i="19" a="1"/>
  <c r="B29" i="25" a="1"/>
  <c r="B29" i="19" a="1"/>
  <c r="A30" i="25" a="1"/>
  <c r="A30" i="19" a="1"/>
  <c r="B30" i="25" a="1"/>
  <c r="B30" i="19" a="1"/>
  <c r="A31" i="25" a="1"/>
  <c r="A31" i="19" a="1"/>
  <c r="B31" i="25" a="1"/>
  <c r="B31" i="19" a="1"/>
  <c r="A32" i="25" a="1"/>
  <c r="A32" i="19" a="1"/>
  <c r="B32" i="25" a="1"/>
  <c r="B32" i="19" a="1"/>
  <c r="A33" i="25" a="1"/>
  <c r="A33" i="19" a="1"/>
  <c r="B33" i="25" a="1"/>
  <c r="B33" i="19" a="1"/>
  <c r="A34" i="25" a="1"/>
  <c r="A34" i="19" a="1"/>
  <c r="B34" i="25" a="1"/>
  <c r="B34" i="19" a="1"/>
  <c r="A35" i="25" a="1"/>
  <c r="A35" i="19" a="1"/>
  <c r="B35" i="25" a="1"/>
  <c r="B35" i="19" a="1"/>
  <c r="A36" i="25" a="1"/>
  <c r="A36" i="19" a="1"/>
  <c r="B36" i="25" a="1"/>
  <c r="B36" i="19" a="1"/>
  <c r="A37" i="25" a="1"/>
  <c r="A37" i="19" a="1"/>
  <c r="B37" i="25" a="1"/>
  <c r="B37" i="19" a="1"/>
  <c r="A38" i="25" a="1"/>
  <c r="A38" i="19" a="1"/>
  <c r="B38" i="25" a="1"/>
  <c r="B38" i="19" a="1"/>
  <c r="A39" i="25" a="1"/>
  <c r="A39" i="19" a="1"/>
  <c r="B39" i="25" a="1"/>
  <c r="B39" i="19" a="1"/>
  <c r="A40" i="25" a="1"/>
  <c r="A40" i="19" a="1"/>
  <c r="B40" i="25" a="1"/>
  <c r="B40" i="19" a="1"/>
  <c r="A41" i="25" a="1"/>
  <c r="A41" i="19" a="1"/>
  <c r="B41" i="25" a="1"/>
  <c r="B41" i="19" a="1"/>
  <c r="A42" i="25" a="1"/>
  <c r="A42" i="19" a="1"/>
  <c r="B42" i="25" a="1"/>
  <c r="B42" i="19" a="1"/>
  <c r="A43" i="25" a="1"/>
  <c r="A43" i="19" a="1"/>
  <c r="B43" i="25" a="1"/>
  <c r="B43" i="19" a="1"/>
  <c r="A44" i="25" a="1"/>
  <c r="A44" i="19" a="1"/>
  <c r="B44" i="25" a="1"/>
  <c r="B44" i="19" a="1"/>
  <c r="A45" i="25" a="1"/>
  <c r="A45" i="19" a="1"/>
  <c r="B45" i="25" a="1"/>
  <c r="B45" i="19" a="1"/>
  <c r="A46" i="25" a="1"/>
  <c r="A46" i="19" a="1"/>
  <c r="B46" i="25" a="1"/>
  <c r="B46" i="19" a="1"/>
  <c r="A47" i="25" a="1"/>
  <c r="A47" i="19" a="1"/>
  <c r="B47" i="25" a="1"/>
  <c r="B47" i="19" a="1"/>
  <c r="A48" i="25" a="1"/>
  <c r="A48" i="19" a="1"/>
  <c r="B48" i="25" a="1"/>
  <c r="B48" i="19" a="1"/>
  <c r="A49" i="25" a="1"/>
  <c r="A49" i="25" s="1"/>
  <c r="A49" i="19" a="1"/>
  <c r="A50" i="25" a="1"/>
  <c r="A50" i="25" s="1"/>
  <c r="A50" i="19" a="1"/>
  <c r="A51" i="25" a="1"/>
  <c r="A51" i="19" a="1"/>
  <c r="B51" i="25" a="1"/>
  <c r="B51" i="19" a="1"/>
  <c r="A52" i="25" a="1"/>
  <c r="A52" i="25" s="1"/>
  <c r="A52" i="19" a="1"/>
  <c r="A53" i="25" a="1"/>
  <c r="A53" i="25" s="1"/>
  <c r="A53" i="19" a="1"/>
  <c r="A54" i="25" a="1"/>
  <c r="A54" i="19" a="1"/>
  <c r="B54" i="25" a="1"/>
  <c r="B54" i="19" a="1"/>
  <c r="A55" i="25" a="1"/>
  <c r="A55" i="25" s="1"/>
  <c r="A55" i="19" a="1"/>
  <c r="A56" i="25" a="1"/>
  <c r="A56" i="19" a="1"/>
  <c r="B56" i="25" a="1"/>
  <c r="B56" i="19" a="1"/>
  <c r="A57" i="25" a="1"/>
  <c r="A57" i="19" a="1"/>
  <c r="B57" i="25" a="1"/>
  <c r="B57" i="19" a="1"/>
  <c r="A58" i="25" a="1"/>
  <c r="A58" i="19" a="1"/>
  <c r="B58" i="25" a="1"/>
  <c r="B58" i="19" a="1"/>
  <c r="A59" i="25" a="1"/>
  <c r="A59" i="19" a="1"/>
  <c r="B59" i="25" a="1"/>
  <c r="B59" i="19" a="1"/>
  <c r="A60" i="25" a="1"/>
  <c r="A60" i="19" a="1"/>
  <c r="B60" i="25" a="1"/>
  <c r="B60" i="19" a="1"/>
  <c r="A61" i="25" a="1"/>
  <c r="A61" i="19" a="1"/>
  <c r="B61" i="25" a="1"/>
  <c r="B61" i="19" a="1"/>
  <c r="A62" i="25" a="1"/>
  <c r="A62" i="19" a="1"/>
  <c r="B62" i="25" a="1"/>
  <c r="B62" i="19" a="1"/>
  <c r="A63" i="25" a="1"/>
  <c r="A63" i="25" s="1"/>
  <c r="A63" i="19" a="1"/>
  <c r="A64" i="25" a="1"/>
  <c r="A64" i="25" s="1"/>
  <c r="A64" i="19" a="1"/>
  <c r="A65" i="25" a="1"/>
  <c r="A65" i="19" a="1"/>
  <c r="B65" i="25" a="1"/>
  <c r="B65" i="19" a="1"/>
  <c r="A66" i="25" a="1"/>
  <c r="A66" i="25" s="1"/>
  <c r="A66" i="19" a="1"/>
  <c r="A67" i="25" a="1"/>
  <c r="A67" i="25" s="1"/>
  <c r="A67" i="19" a="1"/>
  <c r="A68" i="25" a="1"/>
  <c r="A68" i="25" s="1"/>
  <c r="A68" i="19" a="1"/>
  <c r="A69" i="25" a="1"/>
  <c r="A69" i="25" s="1"/>
  <c r="A69" i="19" a="1"/>
  <c r="A70" i="25" a="1"/>
  <c r="A70" i="25" s="1"/>
  <c r="A70" i="19" a="1"/>
  <c r="A71" i="25" a="1"/>
  <c r="A71" i="25" s="1"/>
  <c r="A71" i="19" a="1"/>
  <c r="A72" i="25" a="1"/>
  <c r="A72" i="25" s="1"/>
  <c r="A72" i="19" a="1"/>
  <c r="A73" i="25" a="1"/>
  <c r="A73" i="25" s="1"/>
  <c r="A73" i="19" a="1"/>
  <c r="A74" i="25" a="1"/>
  <c r="A74" i="25" s="1"/>
  <c r="A74" i="19" a="1"/>
  <c r="A75" i="25" a="1"/>
  <c r="A75" i="25" s="1"/>
  <c r="A75" i="19" a="1"/>
  <c r="A76" i="25" a="1"/>
  <c r="A76" i="25" s="1"/>
  <c r="A76" i="19" a="1"/>
  <c r="A77" i="25" a="1"/>
  <c r="A77" i="25" s="1"/>
  <c r="A77" i="19" a="1"/>
  <c r="A78" i="25" a="1"/>
  <c r="A78" i="25" s="1"/>
  <c r="A78" i="19" a="1"/>
  <c r="A79" i="25" a="1"/>
  <c r="A79" i="25" s="1"/>
  <c r="A79" i="19" a="1"/>
  <c r="A80" i="25" a="1"/>
  <c r="A80" i="25" s="1"/>
  <c r="A80" i="19" a="1"/>
  <c r="A81" i="25" a="1"/>
  <c r="A81" i="25" s="1"/>
  <c r="A81" i="19" a="1"/>
  <c r="A82" i="25" a="1"/>
  <c r="A82" i="25" s="1"/>
  <c r="A82" i="19" a="1"/>
  <c r="A83" i="25" a="1"/>
  <c r="A83" i="25" s="1"/>
  <c r="A83" i="19" a="1"/>
  <c r="A84" i="25" a="1"/>
  <c r="A84" i="25" s="1"/>
  <c r="A84" i="19" a="1"/>
  <c r="A85" i="25" a="1"/>
  <c r="A85" i="25" s="1"/>
  <c r="A85" i="19" a="1"/>
  <c r="A86" i="25" a="1"/>
  <c r="A86" i="25" s="1"/>
  <c r="A86" i="19" a="1"/>
  <c r="A87" i="25" a="1"/>
  <c r="A87" i="25" s="1"/>
  <c r="A87" i="19" a="1"/>
  <c r="A88" i="25" a="1"/>
  <c r="A88" i="25" s="1"/>
  <c r="A88" i="19" a="1"/>
  <c r="A89" i="25" a="1"/>
  <c r="A89" i="25" s="1"/>
  <c r="A89" i="19" a="1"/>
  <c r="A90" i="25" a="1"/>
  <c r="A90" i="25" s="1"/>
  <c r="A90" i="19" a="1"/>
  <c r="A91" i="25" a="1"/>
  <c r="A91" i="25" s="1"/>
  <c r="A91" i="19" a="1"/>
  <c r="A92" i="25" a="1"/>
  <c r="A92" i="25" s="1"/>
  <c r="A92" i="19" a="1"/>
  <c r="A93" i="25" a="1"/>
  <c r="A93" i="25" s="1"/>
  <c r="A93" i="19" a="1"/>
  <c r="A94" i="25" a="1"/>
  <c r="A94" i="25" s="1"/>
  <c r="A94" i="19" a="1"/>
  <c r="A95" i="25" a="1"/>
  <c r="A95" i="25" s="1"/>
  <c r="A95" i="19" a="1"/>
  <c r="A96" i="25" a="1"/>
  <c r="A96" i="25" s="1"/>
  <c r="A96" i="19" a="1"/>
  <c r="A97" i="25" a="1"/>
  <c r="A97" i="25" s="1"/>
  <c r="A97" i="19" a="1"/>
  <c r="A98" i="25" a="1"/>
  <c r="A98" i="25" s="1"/>
  <c r="A98" i="19" a="1"/>
  <c r="A99" i="25" a="1"/>
  <c r="A99" i="25" s="1"/>
  <c r="A99" i="19" a="1"/>
  <c r="A100" i="25" a="1"/>
  <c r="A100" i="25" s="1"/>
  <c r="A100" i="19" a="1"/>
  <c r="A101" i="25" a="1"/>
  <c r="A101" i="25" s="1"/>
  <c r="A101" i="19" a="1"/>
  <c r="A102" i="25" a="1"/>
  <c r="A102" i="25" s="1"/>
  <c r="A102" i="19" a="1"/>
  <c r="A103" i="25" a="1"/>
  <c r="A103" i="25" s="1"/>
  <c r="A103" i="19" a="1"/>
  <c r="A104" i="25" a="1"/>
  <c r="A104" i="25" s="1"/>
  <c r="A104" i="19" a="1"/>
  <c r="A105" i="25" a="1"/>
  <c r="A105" i="25" s="1"/>
  <c r="A105" i="19" a="1"/>
  <c r="A106" i="25" a="1"/>
  <c r="A106" i="25" s="1"/>
  <c r="A106" i="19" a="1"/>
  <c r="A107" i="25" a="1"/>
  <c r="A107" i="25" s="1"/>
  <c r="A107" i="19" a="1"/>
  <c r="A108" i="25" a="1"/>
  <c r="A108" i="25" s="1"/>
  <c r="A108" i="19" a="1"/>
  <c r="A109" i="25" a="1"/>
  <c r="A109" i="25" s="1"/>
  <c r="A109" i="19" a="1"/>
  <c r="A110" i="25" a="1"/>
  <c r="A110" i="25" s="1"/>
  <c r="A110" i="19" a="1"/>
  <c r="A111" i="25" a="1"/>
  <c r="A111" i="25" s="1"/>
  <c r="A111" i="19" a="1"/>
  <c r="A112" i="25" a="1"/>
  <c r="A112" i="25" s="1"/>
  <c r="A112" i="19" a="1"/>
  <c r="A113" i="25" a="1"/>
  <c r="A113" i="25" s="1"/>
  <c r="A113" i="19" a="1"/>
  <c r="A114" i="25" a="1"/>
  <c r="A114" i="25" s="1"/>
  <c r="A114" i="19" a="1"/>
  <c r="A115" i="25" a="1"/>
  <c r="A115" i="25" s="1"/>
  <c r="A115" i="19" a="1"/>
  <c r="A116" i="25" a="1"/>
  <c r="A116" i="25" s="1"/>
  <c r="A116" i="19" a="1"/>
  <c r="A117" i="25" a="1"/>
  <c r="A117" i="25" s="1"/>
  <c r="A117" i="19" a="1"/>
  <c r="A118" i="25" a="1"/>
  <c r="A118" i="25" s="1"/>
  <c r="A118" i="19" a="1"/>
  <c r="A119" i="25" a="1"/>
  <c r="A119" i="25" s="1"/>
  <c r="A119" i="19" a="1"/>
  <c r="A120" i="25" a="1"/>
  <c r="A120" i="25" s="1"/>
  <c r="A120" i="19" a="1"/>
  <c r="A121" i="25" a="1"/>
  <c r="A121" i="25" s="1"/>
  <c r="A121" i="19" a="1"/>
  <c r="A122" i="25" a="1"/>
  <c r="A122" i="25" s="1"/>
  <c r="A122" i="19" a="1"/>
  <c r="A123" i="25" a="1"/>
  <c r="A123" i="25" s="1"/>
  <c r="A123" i="19" a="1"/>
  <c r="A124" i="25" a="1"/>
  <c r="A124" i="25" s="1"/>
  <c r="A124" i="19" a="1"/>
  <c r="A125" i="25" a="1"/>
  <c r="A125" i="25" s="1"/>
  <c r="A125" i="19" a="1"/>
  <c r="A126" i="25" a="1"/>
  <c r="A126" i="25" s="1"/>
  <c r="A126" i="19" a="1"/>
  <c r="A127" i="25" a="1"/>
  <c r="A127" i="25" s="1"/>
  <c r="A127" i="19" a="1"/>
  <c r="A128" i="25" a="1"/>
  <c r="A128" i="25" s="1"/>
  <c r="A128" i="19" a="1"/>
  <c r="A129" i="25" a="1"/>
  <c r="A129" i="25" s="1"/>
  <c r="A129" i="19" a="1"/>
  <c r="A130" i="25" a="1"/>
  <c r="A130" i="25" s="1"/>
  <c r="A130" i="19" a="1"/>
  <c r="A131" i="25" a="1"/>
  <c r="A131" i="25" s="1"/>
  <c r="A131" i="19" a="1"/>
  <c r="A132" i="25" a="1"/>
  <c r="A132" i="25" s="1"/>
  <c r="A132" i="19" a="1"/>
  <c r="A133" i="25" a="1"/>
  <c r="A133" i="25" s="1"/>
  <c r="A133" i="19" a="1"/>
  <c r="A134" i="25" a="1"/>
  <c r="A134" i="25" s="1"/>
  <c r="A134" i="19" a="1"/>
  <c r="A135" i="25" a="1"/>
  <c r="A135" i="25" s="1"/>
  <c r="A135" i="19" a="1"/>
  <c r="A136" i="25" a="1"/>
  <c r="A136" i="25" s="1"/>
  <c r="A136" i="19" a="1"/>
  <c r="A137" i="25" a="1"/>
  <c r="A137" i="25" s="1"/>
  <c r="A137" i="19" a="1"/>
  <c r="A138" i="25" a="1"/>
  <c r="A138" i="25" s="1"/>
  <c r="A138" i="19" a="1"/>
  <c r="A139" i="25" a="1"/>
  <c r="A139" i="25" s="1"/>
  <c r="A139" i="19" a="1"/>
  <c r="A140" i="25" a="1"/>
  <c r="A140" i="25" s="1"/>
  <c r="A140" i="19" a="1"/>
  <c r="A141" i="25" a="1"/>
  <c r="A141" i="25" s="1"/>
  <c r="A141" i="19" a="1"/>
  <c r="A142" i="25" a="1"/>
  <c r="A142" i="25" s="1"/>
  <c r="A142" i="19" a="1"/>
  <c r="A143" i="25" a="1"/>
  <c r="A143" i="25" s="1"/>
  <c r="A143" i="19" a="1"/>
  <c r="A144" i="25" a="1"/>
  <c r="A144" i="25" s="1"/>
  <c r="A144" i="19" a="1"/>
  <c r="A145" i="25" a="1"/>
  <c r="A145" i="25" s="1"/>
  <c r="A145" i="19" a="1"/>
  <c r="A146" i="25" a="1"/>
  <c r="A146" i="25" s="1"/>
  <c r="A146" i="19" a="1"/>
  <c r="A147" i="25" a="1"/>
  <c r="A147" i="25" s="1"/>
  <c r="A147" i="19" a="1"/>
  <c r="A148" i="25" a="1"/>
  <c r="A148" i="25" s="1"/>
  <c r="A148" i="19" a="1"/>
  <c r="A149" i="25" a="1"/>
  <c r="A149" i="25" s="1"/>
  <c r="A149" i="19" a="1"/>
  <c r="A150" i="25" a="1"/>
  <c r="A150" i="25" s="1"/>
  <c r="A150" i="19" a="1"/>
  <c r="A151" i="25" a="1"/>
  <c r="A151" i="25" s="1"/>
  <c r="A151" i="19" a="1"/>
  <c r="A152" i="25" a="1"/>
  <c r="A152" i="25" s="1"/>
  <c r="A152" i="19" a="1"/>
  <c r="A153" i="25" a="1"/>
  <c r="A153" i="25" s="1"/>
  <c r="A153" i="19" a="1"/>
  <c r="A154" i="25" a="1"/>
  <c r="A154" i="25" s="1"/>
  <c r="A154" i="19" a="1"/>
  <c r="A155" i="25" a="1"/>
  <c r="A155" i="25" s="1"/>
  <c r="A155" i="19" a="1"/>
  <c r="A156" i="25" a="1"/>
  <c r="A156" i="25" s="1"/>
  <c r="A156" i="19" a="1"/>
  <c r="A157" i="25" a="1"/>
  <c r="A157" i="25" s="1"/>
  <c r="A157" i="19" a="1"/>
  <c r="A158" i="25" a="1"/>
  <c r="A158" i="25" s="1"/>
  <c r="A158" i="19" a="1"/>
  <c r="A159" i="25" a="1"/>
  <c r="A159" i="25" s="1"/>
  <c r="A159" i="19" a="1"/>
  <c r="A160" i="25" a="1"/>
  <c r="A160" i="25" s="1"/>
  <c r="A160" i="19" a="1"/>
  <c r="A161" i="25" a="1"/>
  <c r="A161" i="25" s="1"/>
  <c r="A161" i="19" a="1"/>
  <c r="A162" i="25" a="1"/>
  <c r="A162" i="25" s="1"/>
  <c r="A162" i="19" a="1"/>
  <c r="A163" i="25" a="1"/>
  <c r="A163" i="25" s="1"/>
  <c r="A163" i="19" a="1"/>
  <c r="A164" i="25" a="1"/>
  <c r="A164" i="25" s="1"/>
  <c r="A164" i="19" a="1"/>
  <c r="A165" i="25" a="1"/>
  <c r="A165" i="25" s="1"/>
  <c r="A165" i="19" a="1"/>
  <c r="A166" i="25" a="1"/>
  <c r="A166" i="25" s="1"/>
  <c r="A166" i="19" a="1"/>
  <c r="A167" i="25" a="1"/>
  <c r="A167" i="25" s="1"/>
  <c r="A167" i="19" a="1"/>
  <c r="A168" i="25" a="1"/>
  <c r="A168" i="25" s="1"/>
  <c r="A168" i="19" a="1"/>
  <c r="A169" i="25" a="1"/>
  <c r="A169" i="25" s="1"/>
  <c r="A169" i="19" a="1"/>
  <c r="A170" i="25" a="1"/>
  <c r="A170" i="25" s="1"/>
  <c r="A170" i="19" a="1"/>
  <c r="A171" i="25" a="1"/>
  <c r="A171" i="25" s="1"/>
  <c r="A171" i="19" a="1"/>
  <c r="A172" i="25" a="1"/>
  <c r="A172" i="25" s="1"/>
  <c r="A172" i="19" a="1"/>
  <c r="A173" i="25" a="1"/>
  <c r="A173" i="19" a="1"/>
  <c r="B173" i="25" a="1"/>
  <c r="B173" i="19" a="1"/>
  <c r="A174" i="25" a="1"/>
  <c r="A174" i="25" s="1"/>
  <c r="A174" i="19" a="1"/>
  <c r="A175" i="25" a="1"/>
  <c r="A175" i="25" s="1"/>
  <c r="A175" i="19" a="1"/>
  <c r="A176" i="25" a="1"/>
  <c r="A176" i="25" s="1"/>
  <c r="A176" i="19" a="1"/>
  <c r="A177" i="25" a="1"/>
  <c r="A177" i="25" s="1"/>
  <c r="A177" i="19" a="1"/>
  <c r="A178" i="25" a="1"/>
  <c r="A178" i="25" s="1"/>
  <c r="A178" i="19" a="1"/>
  <c r="A179" i="25" a="1"/>
  <c r="A179" i="25" s="1"/>
  <c r="A179" i="19" a="1"/>
  <c r="A180" i="25" a="1"/>
  <c r="A180" i="25" s="1"/>
  <c r="A180" i="19" a="1"/>
  <c r="A181" i="25" a="1"/>
  <c r="A181" i="25" s="1"/>
  <c r="A181" i="19" a="1"/>
  <c r="A182" i="25" a="1"/>
  <c r="A182" i="25" s="1"/>
  <c r="A182" i="19" a="1"/>
  <c r="A183" i="25" a="1"/>
  <c r="A183" i="25" s="1"/>
  <c r="A183" i="19" a="1"/>
  <c r="A184" i="25" a="1"/>
  <c r="A184" i="25" s="1"/>
  <c r="A184" i="19" a="1"/>
  <c r="A185" i="25" a="1"/>
  <c r="A185" i="25" s="1"/>
  <c r="A185" i="19" a="1"/>
  <c r="A186" i="25" a="1"/>
  <c r="A186" i="25" s="1"/>
  <c r="A186" i="19" a="1"/>
  <c r="A187" i="25" a="1"/>
  <c r="A187" i="25" s="1"/>
  <c r="A187" i="19" a="1"/>
  <c r="A188" i="25" a="1"/>
  <c r="A188" i="25" s="1"/>
  <c r="A188" i="19" a="1"/>
  <c r="A189" i="25" a="1"/>
  <c r="A189" i="25" s="1"/>
  <c r="A189" i="19" a="1"/>
  <c r="A190" i="25" a="1"/>
  <c r="A190" i="25" s="1"/>
  <c r="A190" i="19" a="1"/>
  <c r="A191" i="25" a="1"/>
  <c r="A191" i="25" s="1"/>
  <c r="A191" i="19" a="1"/>
  <c r="A192" i="25" a="1"/>
  <c r="A192" i="25" s="1"/>
  <c r="A192" i="19" a="1"/>
  <c r="A193" i="25" a="1"/>
  <c r="A193" i="25" s="1"/>
  <c r="A193" i="19" a="1"/>
  <c r="A194" i="25" a="1"/>
  <c r="A194" i="25" s="1"/>
  <c r="A194" i="19" a="1"/>
  <c r="A195" i="25" a="1"/>
  <c r="A195" i="25" s="1"/>
  <c r="A195" i="19" a="1"/>
  <c r="A196" i="25" a="1"/>
  <c r="A196" i="25" s="1"/>
  <c r="A196" i="19" a="1"/>
  <c r="A197" i="25" a="1"/>
  <c r="A197" i="25" s="1"/>
  <c r="A197" i="19" a="1"/>
  <c r="A198" i="25" a="1"/>
  <c r="A198" i="25" s="1"/>
  <c r="A198" i="19" a="1"/>
  <c r="A199" i="25" a="1"/>
  <c r="A199" i="25" s="1"/>
  <c r="A199" i="19" a="1"/>
  <c r="A200" i="25" a="1"/>
  <c r="A200" i="25" s="1"/>
  <c r="A200" i="19" a="1"/>
  <c r="A201" i="25" a="1"/>
  <c r="A201" i="25" s="1"/>
  <c r="A201" i="19" a="1"/>
  <c r="A202" i="25" a="1"/>
  <c r="A202" i="25" s="1"/>
  <c r="A202" i="19" a="1"/>
  <c r="A203" i="25" a="1"/>
  <c r="A203" i="25" s="1"/>
  <c r="A203" i="19" a="1"/>
  <c r="A204" i="25" a="1"/>
  <c r="A204" i="25" s="1"/>
  <c r="A204" i="19" a="1"/>
  <c r="A205" i="25" a="1"/>
  <c r="A205" i="25" s="1"/>
  <c r="A205" i="19" a="1"/>
  <c r="A206" i="25" a="1"/>
  <c r="A206" i="19" a="1"/>
  <c r="B206" i="25" a="1"/>
  <c r="B206" i="19" a="1"/>
  <c r="A207" i="25" a="1"/>
  <c r="A207" i="25" s="1"/>
  <c r="A207" i="19" a="1"/>
  <c r="A208" i="25" a="1"/>
  <c r="A208" i="25" s="1"/>
  <c r="A208" i="19" a="1"/>
  <c r="A209" i="25" a="1"/>
  <c r="A209" i="25" s="1"/>
  <c r="A209" i="19" a="1"/>
  <c r="A210" i="25" a="1"/>
  <c r="A210" i="25" s="1"/>
  <c r="A210" i="19" a="1"/>
  <c r="A211" i="25" a="1"/>
  <c r="A211" i="25" s="1"/>
  <c r="A211" i="19" a="1"/>
  <c r="A212" i="25" a="1"/>
  <c r="A212" i="25" s="1"/>
  <c r="A212" i="19" a="1"/>
  <c r="A213" i="25" a="1"/>
  <c r="A213" i="25" s="1"/>
  <c r="A213" i="19" a="1"/>
  <c r="A214" i="25" a="1"/>
  <c r="A214" i="25" s="1"/>
  <c r="A214" i="19" a="1"/>
  <c r="A215" i="25" a="1"/>
  <c r="A215" i="25" s="1"/>
  <c r="A215" i="19" a="1"/>
  <c r="A216" i="25" a="1"/>
  <c r="A216" i="25" s="1"/>
  <c r="A216" i="19" a="1"/>
  <c r="A217" i="25" a="1"/>
  <c r="A217" i="25" s="1"/>
  <c r="A217" i="19" a="1"/>
  <c r="A218" i="25" a="1"/>
  <c r="A218" i="25" s="1"/>
  <c r="A218" i="19" a="1"/>
  <c r="A219" i="25" a="1"/>
  <c r="A219" i="25" s="1"/>
  <c r="A219" i="19" a="1"/>
  <c r="A220" i="25" a="1"/>
  <c r="A220" i="25" s="1"/>
  <c r="A220" i="19" a="1"/>
  <c r="A221" i="25" a="1"/>
  <c r="A221" i="25" s="1"/>
  <c r="A221" i="19" a="1"/>
  <c r="A222" i="25" a="1"/>
  <c r="A222" i="25" s="1"/>
  <c r="A222" i="19" a="1"/>
  <c r="A223" i="25" a="1"/>
  <c r="A223" i="25" s="1"/>
  <c r="A223" i="19" a="1"/>
  <c r="A224" i="25" a="1"/>
  <c r="A224" i="25" s="1"/>
  <c r="A224" i="19" a="1"/>
  <c r="A225" i="25" a="1"/>
  <c r="A225" i="25" s="1"/>
  <c r="A225" i="19" a="1"/>
  <c r="A226" i="25" a="1"/>
  <c r="A226" i="25" s="1"/>
  <c r="A226" i="19" a="1"/>
  <c r="A227" i="25" a="1"/>
  <c r="A227" i="25" s="1"/>
  <c r="A227" i="19" a="1"/>
  <c r="A228" i="25" a="1"/>
  <c r="A228" i="25" s="1"/>
  <c r="A228" i="19" a="1"/>
  <c r="A229" i="25" a="1"/>
  <c r="A229" i="25" s="1"/>
  <c r="A229" i="19" a="1"/>
  <c r="A230" i="25" a="1"/>
  <c r="A230" i="25" s="1"/>
  <c r="A230" i="19" a="1"/>
  <c r="A231" i="25" a="1"/>
  <c r="A231" i="25" s="1"/>
  <c r="A231" i="19" a="1"/>
  <c r="A232" i="25" a="1"/>
  <c r="A232" i="25" s="1"/>
  <c r="A232" i="19" a="1"/>
  <c r="A233" i="25" a="1"/>
  <c r="A233" i="25" s="1"/>
  <c r="A233" i="19" a="1"/>
  <c r="A234" i="25" a="1"/>
  <c r="A234" i="25" s="1"/>
  <c r="A234" i="19" a="1"/>
  <c r="A235" i="25" a="1"/>
  <c r="A235" i="25" s="1"/>
  <c r="A235" i="19" a="1"/>
  <c r="A236" i="25" a="1"/>
  <c r="A236" i="25" s="1"/>
  <c r="A236" i="19" a="1"/>
  <c r="A237" i="25" a="1"/>
  <c r="A237" i="25" s="1"/>
  <c r="A237" i="19" a="1"/>
  <c r="A238" i="25" a="1"/>
  <c r="A238" i="25" s="1"/>
  <c r="A238" i="19" a="1"/>
  <c r="A239" i="25" a="1"/>
  <c r="A239" i="25" s="1"/>
  <c r="A239" i="19" a="1"/>
  <c r="A240" i="25" a="1"/>
  <c r="A240" i="25" s="1"/>
  <c r="A240" i="19" a="1"/>
  <c r="A241" i="25" a="1"/>
  <c r="A241" i="25" s="1"/>
  <c r="A241" i="19" a="1"/>
  <c r="A242" i="25" a="1"/>
  <c r="A242" i="25" s="1"/>
  <c r="A242" i="19" a="1"/>
  <c r="A243" i="25" a="1"/>
  <c r="A243" i="25" s="1"/>
  <c r="A243" i="19" a="1"/>
  <c r="A244" i="25" a="1"/>
  <c r="A244" i="25" s="1"/>
  <c r="A244" i="19" a="1"/>
  <c r="A245" i="25" a="1"/>
  <c r="A245" i="25" s="1"/>
  <c r="A245" i="19" a="1"/>
  <c r="A246" i="25" a="1"/>
  <c r="A246" i="25" s="1"/>
  <c r="A246" i="19" a="1"/>
  <c r="A247" i="25" a="1"/>
  <c r="A247" i="25" s="1"/>
  <c r="A247" i="19" a="1"/>
  <c r="A248" i="25" a="1"/>
  <c r="A248" i="25" s="1"/>
  <c r="A248" i="19" a="1"/>
  <c r="A249" i="25" a="1"/>
  <c r="A249" i="25" s="1"/>
  <c r="A249" i="19" a="1"/>
  <c r="A250" i="25" a="1"/>
  <c r="A250" i="25" s="1"/>
  <c r="A250" i="19" a="1"/>
  <c r="A251" i="25" a="1"/>
  <c r="A251" i="25" s="1"/>
  <c r="A251" i="19" a="1"/>
  <c r="A252" i="25" a="1"/>
  <c r="A252" i="25" s="1"/>
  <c r="A252" i="19" a="1"/>
  <c r="A253" i="25" a="1"/>
  <c r="A253" i="25" s="1"/>
  <c r="A253" i="19" a="1"/>
  <c r="A254" i="25" a="1"/>
  <c r="A254" i="25" s="1"/>
  <c r="A254" i="19" a="1"/>
  <c r="A255" i="25" a="1"/>
  <c r="A255" i="25" s="1"/>
  <c r="A255" i="19" a="1"/>
  <c r="A256" i="25" a="1"/>
  <c r="A256" i="25" s="1"/>
  <c r="A256" i="19" a="1"/>
  <c r="A257" i="25" a="1"/>
  <c r="A257" i="25" s="1"/>
  <c r="A257" i="19" a="1"/>
  <c r="A258" i="25" a="1"/>
  <c r="A258" i="25" s="1"/>
  <c r="A258" i="19" a="1"/>
  <c r="A259" i="25" a="1"/>
  <c r="A259" i="19" a="1"/>
  <c r="B259" i="25" a="1"/>
  <c r="B259" i="19" a="1"/>
  <c r="A260" i="25" a="1"/>
  <c r="A260" i="25" s="1"/>
  <c r="A260" i="19" a="1"/>
  <c r="A261" i="25" a="1"/>
  <c r="A261" i="25" s="1"/>
  <c r="A261" i="19" a="1"/>
  <c r="A262" i="25" a="1"/>
  <c r="A262" i="19" a="1"/>
  <c r="B262" i="25" a="1"/>
  <c r="B262" i="19" a="1"/>
  <c r="A263" i="25" a="1"/>
  <c r="A263" i="19" a="1"/>
  <c r="B263" i="25" a="1"/>
  <c r="B263" i="19" a="1"/>
  <c r="A264" i="25" a="1"/>
  <c r="A264" i="19" a="1"/>
  <c r="B264" i="25" a="1"/>
  <c r="B264" i="19" a="1"/>
  <c r="A265" i="25" a="1"/>
  <c r="A265" i="19" a="1"/>
  <c r="B265" i="25" a="1"/>
  <c r="B265" i="19" a="1"/>
  <c r="A266" i="25" a="1"/>
  <c r="A266" i="19" a="1"/>
  <c r="B266" i="25" a="1"/>
  <c r="B266" i="19" a="1"/>
  <c r="A267" i="25" a="1"/>
  <c r="A267" i="19" a="1"/>
  <c r="B267" i="25" a="1"/>
  <c r="B267" i="19" a="1"/>
  <c r="A268" i="25" a="1"/>
  <c r="A268" i="25" s="1"/>
  <c r="A268" i="19" a="1"/>
  <c r="A269" i="25" a="1"/>
  <c r="A269" i="25" s="1"/>
  <c r="A269" i="19" a="1"/>
  <c r="A270" i="25" a="1"/>
  <c r="A270" i="25" s="1"/>
  <c r="A270" i="19" a="1"/>
  <c r="A271" i="25" a="1"/>
  <c r="A271" i="25" s="1"/>
  <c r="A271" i="19" a="1"/>
  <c r="A272" i="25" a="1"/>
  <c r="A272" i="25" s="1"/>
  <c r="A272" i="19" a="1"/>
  <c r="A273" i="25" a="1"/>
  <c r="A273" i="25" s="1"/>
  <c r="A273" i="19" a="1"/>
  <c r="A274" i="25" a="1"/>
  <c r="A274" i="25" s="1"/>
  <c r="A274" i="19" a="1"/>
  <c r="A275" i="25" a="1"/>
  <c r="A275" i="25" s="1"/>
  <c r="A275" i="19" a="1"/>
  <c r="A276" i="25" a="1"/>
  <c r="A276" i="25" s="1"/>
  <c r="A276" i="19" a="1"/>
  <c r="A277" i="25" a="1"/>
  <c r="A277" i="19" a="1"/>
  <c r="B277" i="25" a="1"/>
  <c r="B277" i="19" a="1"/>
  <c r="A278" i="25" a="1"/>
  <c r="A278" i="19" a="1"/>
  <c r="B278" i="25" a="1"/>
  <c r="B278" i="19" a="1"/>
  <c r="A279" i="25" a="1"/>
  <c r="A279" i="19" a="1"/>
  <c r="B279" i="25" a="1"/>
  <c r="B279" i="19" a="1"/>
  <c r="A280" i="25" a="1"/>
  <c r="A280" i="19" a="1"/>
  <c r="B280" i="25" a="1"/>
  <c r="B280" i="19" a="1"/>
  <c r="A281" i="25" a="1"/>
  <c r="A281" i="19" a="1"/>
  <c r="B281" i="25" a="1"/>
  <c r="B281" i="19" a="1"/>
  <c r="A282" i="25" a="1"/>
  <c r="A282" i="25" s="1"/>
  <c r="A282" i="19" a="1"/>
  <c r="A283" i="25" a="1"/>
  <c r="A283" i="25" s="1"/>
  <c r="A283" i="19" a="1"/>
  <c r="A284" i="25" a="1"/>
  <c r="A284" i="19" a="1"/>
  <c r="B284" i="25" a="1"/>
  <c r="B284" i="19" a="1"/>
  <c r="A285" i="25" a="1"/>
  <c r="A285" i="25" s="1"/>
  <c r="A285" i="19" a="1"/>
  <c r="A286" i="25" a="1"/>
  <c r="A286" i="19" a="1"/>
  <c r="B286" i="25" a="1"/>
  <c r="B286" i="19" a="1"/>
  <c r="A287" i="25" a="1"/>
  <c r="A287" i="19" a="1"/>
  <c r="B287" i="25" a="1"/>
  <c r="B287" i="19" a="1"/>
  <c r="A288" i="25" a="1"/>
  <c r="A288" i="25" s="1"/>
  <c r="A288" i="19" a="1"/>
  <c r="A289" i="25" a="1"/>
  <c r="A289" i="19" a="1"/>
  <c r="B289" i="25" a="1"/>
  <c r="B289" i="19" a="1"/>
  <c r="A290" i="25" a="1"/>
  <c r="A290" i="19" a="1"/>
  <c r="B290" i="25" a="1"/>
  <c r="B290" i="19" a="1"/>
  <c r="A291" i="25" a="1"/>
  <c r="A291" i="25" s="1"/>
  <c r="A291" i="19" a="1"/>
  <c r="A292" i="25" a="1"/>
  <c r="A292" i="25" s="1"/>
  <c r="A292" i="19" a="1"/>
  <c r="A293" i="25" a="1"/>
  <c r="A293" i="19" a="1"/>
  <c r="B293" i="25" a="1"/>
  <c r="B293" i="19" a="1"/>
  <c r="A294" i="25" a="1"/>
  <c r="A294" i="19" a="1"/>
  <c r="B294" i="25" a="1"/>
  <c r="B294" i="19" a="1"/>
  <c r="A295" i="25" a="1"/>
  <c r="A295" i="19" a="1"/>
  <c r="B295" i="25" a="1"/>
  <c r="B295" i="19" a="1"/>
  <c r="A296" i="25" a="1"/>
  <c r="A296" i="25" s="1"/>
  <c r="A296" i="19" a="1"/>
  <c r="A297" i="25" a="1"/>
  <c r="A297" i="19" a="1"/>
  <c r="B297" i="25" a="1"/>
  <c r="B297" i="19" a="1"/>
  <c r="A298" i="25" a="1"/>
  <c r="A298" i="19" a="1"/>
  <c r="B298" i="25" a="1"/>
  <c r="B298" i="19" a="1"/>
  <c r="A299" i="25" a="1"/>
  <c r="A299" i="19" a="1"/>
  <c r="B299" i="25" a="1"/>
  <c r="B299" i="19" a="1"/>
  <c r="A300" i="25" a="1"/>
  <c r="A300" i="19" a="1"/>
  <c r="B300" i="25" a="1"/>
  <c r="B300" i="19" a="1"/>
  <c r="A301" i="25" a="1"/>
  <c r="A301" i="19" a="1"/>
  <c r="B301" i="25" a="1"/>
  <c r="B301" i="19" a="1"/>
  <c r="A302" i="25" a="1"/>
  <c r="A302" i="19" a="1"/>
  <c r="B302" i="25" a="1"/>
  <c r="B302" i="19" a="1"/>
  <c r="A303" i="25" a="1"/>
  <c r="A303" i="19" a="1"/>
  <c r="B303" i="25" a="1"/>
  <c r="B303" i="19" a="1"/>
  <c r="A304" i="25" a="1"/>
  <c r="A304" i="19" a="1"/>
  <c r="B304" i="25" a="1"/>
  <c r="B304" i="19" a="1"/>
  <c r="A305" i="25" a="1"/>
  <c r="A305" i="19" a="1"/>
  <c r="B305" i="25" a="1"/>
  <c r="B305" i="19" a="1"/>
  <c r="A306" i="25" a="1"/>
  <c r="A306" i="19" a="1"/>
  <c r="B306" i="25" a="1"/>
  <c r="B306" i="19" a="1"/>
  <c r="A307" i="25" a="1"/>
  <c r="A307" i="19" a="1"/>
  <c r="B307" i="25" a="1"/>
  <c r="B307" i="19" a="1"/>
  <c r="A308" i="25" a="1"/>
  <c r="A308" i="19" a="1"/>
  <c r="B308" i="25" a="1"/>
  <c r="B308" i="19" a="1"/>
  <c r="A309" i="25" a="1"/>
  <c r="A309" i="19" a="1"/>
  <c r="B309" i="25" a="1"/>
  <c r="B309" i="19" a="1"/>
  <c r="A310" i="25" a="1"/>
  <c r="A310" i="19" a="1"/>
  <c r="B310" i="25" a="1"/>
  <c r="B310" i="19" a="1"/>
  <c r="A311" i="25" a="1"/>
  <c r="A311" i="19" a="1"/>
  <c r="B311" i="25" a="1"/>
  <c r="B311" i="19" a="1"/>
  <c r="A312" i="25" a="1"/>
  <c r="A312" i="19" a="1"/>
  <c r="B312" i="25" a="1"/>
  <c r="B312" i="19" a="1"/>
  <c r="A313" i="25" a="1"/>
  <c r="A313" i="19" a="1"/>
  <c r="B313" i="25" a="1"/>
  <c r="B313" i="19" a="1"/>
  <c r="A314" i="25" a="1"/>
  <c r="A314" i="19" a="1"/>
  <c r="B314" i="25" a="1"/>
  <c r="B314" i="19" a="1"/>
  <c r="A315" i="25" a="1"/>
  <c r="A315" i="19" a="1"/>
  <c r="B315" i="25" a="1"/>
  <c r="B315" i="19" a="1"/>
  <c r="A316" i="25" a="1"/>
  <c r="A316" i="19" a="1"/>
  <c r="B316" i="25" a="1"/>
  <c r="B316" i="19" a="1"/>
  <c r="A317" i="25" a="1"/>
  <c r="A317" i="19" a="1"/>
  <c r="B317" i="25" a="1"/>
  <c r="B317" i="19" a="1"/>
  <c r="A318" i="25" a="1"/>
  <c r="A318" i="19" a="1"/>
  <c r="B318" i="25" a="1"/>
  <c r="B318" i="19" a="1"/>
  <c r="A319" i="25" a="1"/>
  <c r="A319" i="19" a="1"/>
  <c r="B319" i="25" a="1"/>
  <c r="B319" i="19" a="1"/>
  <c r="A320" i="25" a="1"/>
  <c r="A320" i="19" a="1"/>
  <c r="B320" i="25" a="1"/>
  <c r="B320" i="19" a="1"/>
  <c r="A321" i="25" a="1"/>
  <c r="A321" i="19" a="1"/>
  <c r="B321" i="25" a="1"/>
  <c r="B321" i="19" a="1"/>
  <c r="A322" i="25" a="1"/>
  <c r="A322" i="19" a="1"/>
  <c r="B322" i="25" a="1"/>
  <c r="B322" i="19" a="1"/>
  <c r="A323" i="25" a="1"/>
  <c r="A323" i="19" a="1"/>
  <c r="B323" i="25" a="1"/>
  <c r="B323" i="19" a="1"/>
  <c r="A324" i="25" a="1"/>
  <c r="A324" i="19" a="1"/>
  <c r="B324" i="25" a="1"/>
  <c r="B324" i="19" a="1"/>
  <c r="A325" i="25" a="1"/>
  <c r="A325" i="19" a="1"/>
  <c r="B325" i="25" a="1"/>
  <c r="B325" i="19" a="1"/>
  <c r="A326" i="25" a="1"/>
  <c r="A326" i="19" a="1"/>
  <c r="B326" i="25" a="1"/>
  <c r="B326" i="19" a="1"/>
  <c r="A327" i="25" a="1"/>
  <c r="A327" i="19" a="1"/>
  <c r="B327" i="25" a="1"/>
  <c r="B327" i="19" a="1"/>
  <c r="A328" i="25" a="1"/>
  <c r="A328" i="19" a="1"/>
  <c r="B328" i="25" a="1"/>
  <c r="B328" i="19" a="1"/>
  <c r="A329" i="25" a="1"/>
  <c r="A329" i="19" a="1"/>
  <c r="B329" i="25" a="1"/>
  <c r="B329" i="19" a="1"/>
  <c r="A330" i="25" a="1"/>
  <c r="A330" i="19" a="1"/>
  <c r="B330" i="25" a="1"/>
  <c r="B330" i="19" a="1"/>
  <c r="A331" i="25" a="1"/>
  <c r="A331" i="19" a="1"/>
  <c r="B331" i="25" a="1"/>
  <c r="B331" i="19" a="1"/>
  <c r="A332" i="25" a="1"/>
  <c r="A332" i="19" a="1"/>
  <c r="B332" i="25" a="1"/>
  <c r="B332" i="19" a="1"/>
  <c r="A333" i="25" a="1"/>
  <c r="A333" i="19" a="1"/>
  <c r="B333" i="25" a="1"/>
  <c r="B333" i="19" a="1"/>
  <c r="A334" i="25" a="1"/>
  <c r="A334" i="19" a="1"/>
  <c r="B334" i="25" a="1"/>
  <c r="B334" i="19" a="1"/>
  <c r="A335" i="25" a="1"/>
  <c r="A335" i="19" a="1"/>
  <c r="B335" i="25" a="1"/>
  <c r="B335" i="19" a="1"/>
  <c r="A336" i="25" a="1"/>
  <c r="A336" i="19" a="1"/>
  <c r="B336" i="25" a="1"/>
  <c r="B336" i="19" a="1"/>
  <c r="A337" i="25" a="1"/>
  <c r="A337" i="19" a="1"/>
  <c r="B337" i="25" a="1"/>
  <c r="B337" i="19" a="1"/>
  <c r="A338" i="25" a="1"/>
  <c r="A338" i="19" a="1"/>
  <c r="B338" i="25" a="1"/>
  <c r="B338" i="19" a="1"/>
  <c r="A339" i="25" a="1"/>
  <c r="A339" i="19" a="1"/>
  <c r="B339" i="25" a="1"/>
  <c r="B339" i="19" a="1"/>
  <c r="A340" i="25" a="1"/>
  <c r="A340" i="19" a="1"/>
  <c r="B340" i="25" a="1"/>
  <c r="B340" i="19" a="1"/>
  <c r="A341" i="25" a="1"/>
  <c r="A341" i="19" a="1"/>
  <c r="B341" i="25" a="1"/>
  <c r="B341" i="19" a="1"/>
  <c r="A342" i="25" a="1"/>
  <c r="A342" i="19" a="1"/>
  <c r="B342" i="25" a="1"/>
  <c r="B342" i="19" a="1"/>
  <c r="A343" i="25" a="1"/>
  <c r="A343" i="19" a="1"/>
  <c r="B343" i="25" a="1"/>
  <c r="B343" i="19" a="1"/>
  <c r="A344" i="25" a="1"/>
  <c r="A344" i="25" s="1"/>
  <c r="A344" i="19" a="1"/>
  <c r="A345" i="25" a="1"/>
  <c r="A345" i="25" s="1"/>
  <c r="A345" i="19" a="1"/>
  <c r="A346" i="25" a="1"/>
  <c r="A346" i="25" s="1"/>
  <c r="A346" i="19" a="1"/>
  <c r="A347" i="25" a="1"/>
  <c r="A347" i="25" s="1"/>
  <c r="A347" i="19" a="1"/>
  <c r="A348" i="25" a="1"/>
  <c r="A348" i="25" s="1"/>
  <c r="A348" i="19" a="1"/>
  <c r="A349" i="25" a="1"/>
  <c r="A349" i="25" s="1"/>
  <c r="A349" i="19" a="1"/>
  <c r="A350" i="25" a="1"/>
  <c r="A350" i="25" s="1"/>
  <c r="A350" i="19" a="1"/>
  <c r="A351" i="25" a="1"/>
  <c r="A351" i="25" s="1"/>
  <c r="A351" i="19" a="1"/>
  <c r="A352" i="25" a="1"/>
  <c r="A352" i="25" s="1"/>
  <c r="A352" i="19" a="1"/>
  <c r="A353" i="25" a="1"/>
  <c r="A353" i="25" s="1"/>
  <c r="A353" i="19" a="1"/>
  <c r="A354" i="25" a="1"/>
  <c r="A354" i="25" s="1"/>
  <c r="A354" i="19" a="1"/>
  <c r="A355" i="25" a="1"/>
  <c r="A355" i="25" s="1"/>
  <c r="A355" i="19" a="1"/>
  <c r="A356" i="25" a="1"/>
  <c r="A356" i="25" s="1"/>
  <c r="A356" i="19" a="1"/>
  <c r="A357" i="25" a="1"/>
  <c r="A357" i="25" s="1"/>
  <c r="A357" i="19" a="1"/>
  <c r="A358" i="25" a="1"/>
  <c r="A358" i="25" s="1"/>
  <c r="A358" i="19" a="1"/>
  <c r="A359" i="25" a="1"/>
  <c r="A359" i="25" s="1"/>
  <c r="A359" i="19" a="1"/>
  <c r="A360" i="25" a="1"/>
  <c r="A360" i="25" s="1"/>
  <c r="A360" i="19" a="1"/>
  <c r="A361" i="25" a="1"/>
  <c r="A361" i="25" s="1"/>
  <c r="A361" i="19" a="1"/>
  <c r="A362" i="25" a="1"/>
  <c r="A362" i="25" s="1"/>
  <c r="A362" i="19" a="1"/>
  <c r="A363" i="25" a="1"/>
  <c r="A363" i="25" s="1"/>
  <c r="A363" i="19" a="1"/>
  <c r="A364" i="25" a="1"/>
  <c r="A364" i="25" s="1"/>
  <c r="A364" i="19" a="1"/>
  <c r="A365" i="25" a="1"/>
  <c r="A365" i="25" s="1"/>
  <c r="A365" i="19" a="1"/>
  <c r="A366" i="25" a="1"/>
  <c r="A366" i="25" s="1"/>
  <c r="A366" i="19" a="1"/>
  <c r="A367" i="25" a="1"/>
  <c r="A367" i="25" s="1"/>
  <c r="A367" i="19" a="1"/>
  <c r="A368" i="25" a="1"/>
  <c r="A368" i="25" s="1"/>
  <c r="A368" i="19" a="1"/>
  <c r="A369" i="25" a="1"/>
  <c r="A369" i="25" s="1"/>
  <c r="A369" i="19" a="1"/>
  <c r="A370" i="25" a="1"/>
  <c r="A370" i="25" s="1"/>
  <c r="A370" i="19" a="1"/>
  <c r="A371" i="25" a="1"/>
  <c r="A371" i="25" s="1"/>
  <c r="A371" i="19" a="1"/>
  <c r="A372" i="25" a="1"/>
  <c r="A372" i="25" s="1"/>
  <c r="A372" i="19" a="1"/>
  <c r="A373" i="25" a="1"/>
  <c r="A373" i="25" s="1"/>
  <c r="A373" i="19" a="1"/>
  <c r="A374" i="25" a="1"/>
  <c r="A374" i="25" s="1"/>
  <c r="A374" i="19" a="1"/>
  <c r="A375" i="25" a="1"/>
  <c r="A375" i="25" s="1"/>
  <c r="A375" i="19" a="1"/>
  <c r="A376" i="25" a="1"/>
  <c r="A376" i="25" s="1"/>
  <c r="A376" i="19" a="1"/>
  <c r="A377" i="25" a="1"/>
  <c r="A377" i="25" s="1"/>
  <c r="A377" i="19" a="1"/>
  <c r="A378" i="25" a="1"/>
  <c r="A378" i="25" s="1"/>
  <c r="A378" i="19" a="1"/>
  <c r="A379" i="25" a="1"/>
  <c r="A379" i="25" s="1"/>
  <c r="A379" i="19" a="1"/>
  <c r="A380" i="25" a="1"/>
  <c r="A380" i="25" s="1"/>
  <c r="A380" i="19" a="1"/>
  <c r="A381" i="25" a="1"/>
  <c r="A381" i="25" s="1"/>
  <c r="A381" i="19" a="1"/>
  <c r="A382" i="25" a="1"/>
  <c r="A382" i="25" s="1"/>
  <c r="A382" i="19" a="1"/>
  <c r="H2" i="25" a="1"/>
  <c r="H2" i="25" s="1"/>
  <c r="H3" i="25" a="1"/>
  <c r="H3" i="25" s="1"/>
  <c r="H4" i="25" a="1"/>
  <c r="H4" i="25" s="1"/>
  <c r="H5" i="25" a="1"/>
  <c r="H5" i="25" s="1"/>
  <c r="H6" i="25" a="1"/>
  <c r="H6" i="25" s="1"/>
  <c r="H7" i="25" a="1"/>
  <c r="H7" i="25" s="1"/>
  <c r="H8" i="25" a="1"/>
  <c r="H8" i="25" s="1"/>
  <c r="H9" i="25" a="1"/>
  <c r="H9" i="25" s="1"/>
  <c r="H11" i="25" a="1"/>
  <c r="H11" i="25" s="1"/>
  <c r="H12" i="25" a="1"/>
  <c r="H12" i="25" s="1"/>
  <c r="H13" i="25" a="1"/>
  <c r="H13" i="25" s="1"/>
  <c r="H14" i="25" a="1"/>
  <c r="H14" i="25" s="1"/>
  <c r="H15" i="25" a="1"/>
  <c r="H15" i="25" s="1"/>
  <c r="H16" i="25" a="1"/>
  <c r="H16" i="25" s="1"/>
  <c r="H17" i="25" a="1"/>
  <c r="H17" i="25" s="1"/>
  <c r="H18" i="25" a="1"/>
  <c r="H18" i="25" s="1"/>
  <c r="H19" i="25" a="1"/>
  <c r="H19" i="25" s="1"/>
  <c r="H20" i="25" a="1"/>
  <c r="H20"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51" i="25" a="1"/>
  <c r="H51" i="25" s="1"/>
  <c r="H54" i="25" a="1"/>
  <c r="H54" i="25" s="1"/>
  <c r="H56" i="25" a="1"/>
  <c r="H56" i="25" s="1"/>
  <c r="H57" i="25" a="1"/>
  <c r="H57" i="25" s="1"/>
  <c r="H58" i="25" a="1"/>
  <c r="H58" i="25" s="1"/>
  <c r="H59" i="25" a="1"/>
  <c r="H59" i="25" s="1"/>
  <c r="H60" i="25" a="1"/>
  <c r="H60" i="25" s="1"/>
  <c r="H61" i="25" a="1"/>
  <c r="H61" i="25" s="1"/>
  <c r="H62" i="25" a="1"/>
  <c r="H62" i="25" s="1"/>
  <c r="H65" i="25" a="1"/>
  <c r="H65" i="25" s="1"/>
  <c r="H173" i="25" a="1"/>
  <c r="H173" i="25" s="1"/>
  <c r="H206" i="25" a="1"/>
  <c r="H206" i="25" s="1"/>
  <c r="H259" i="25" a="1"/>
  <c r="H259" i="25" s="1"/>
  <c r="H262" i="25" a="1"/>
  <c r="H262" i="25" s="1"/>
  <c r="H263" i="25" a="1"/>
  <c r="H263" i="25" s="1"/>
  <c r="H264" i="25" a="1"/>
  <c r="H264" i="25" s="1"/>
  <c r="H265" i="25" a="1"/>
  <c r="H265" i="25" s="1"/>
  <c r="H266" i="25" a="1"/>
  <c r="H266" i="25" s="1"/>
  <c r="H267" i="25" a="1"/>
  <c r="H267" i="25" s="1"/>
  <c r="H268" i="25" a="1"/>
  <c r="H268" i="25" s="1"/>
  <c r="H269" i="25" a="1"/>
  <c r="H269" i="25" s="1"/>
  <c r="H270" i="25" a="1"/>
  <c r="H270" i="25" s="1"/>
  <c r="H271" i="25" a="1"/>
  <c r="H271" i="25" s="1"/>
  <c r="H272" i="25" a="1"/>
  <c r="H272" i="25" s="1"/>
  <c r="H273" i="25" a="1"/>
  <c r="H273" i="25" s="1"/>
  <c r="H274" i="25" a="1"/>
  <c r="H274" i="25" s="1"/>
  <c r="H275" i="25" a="1"/>
  <c r="H275" i="25" s="1"/>
  <c r="H276" i="25" a="1"/>
  <c r="H276" i="25" s="1"/>
  <c r="H277" i="25" a="1"/>
  <c r="H277" i="25" s="1"/>
  <c r="H278" i="25" a="1"/>
  <c r="H278" i="25" s="1"/>
  <c r="H279" i="25" a="1"/>
  <c r="H279" i="25" s="1"/>
  <c r="H280" i="25" a="1"/>
  <c r="H280" i="25" s="1"/>
  <c r="H281" i="25" a="1"/>
  <c r="H281" i="25" s="1"/>
  <c r="H282" i="25" a="1"/>
  <c r="H282" i="25" s="1"/>
  <c r="H283" i="25" a="1"/>
  <c r="H283" i="25" s="1"/>
  <c r="H284" i="25" a="1"/>
  <c r="H284" i="25" s="1"/>
  <c r="H285" i="25" a="1"/>
  <c r="H285" i="25" s="1"/>
  <c r="H286" i="25" a="1"/>
  <c r="H286" i="25" s="1"/>
  <c r="H287" i="25" a="1"/>
  <c r="H287" i="25" s="1"/>
  <c r="H288" i="25" a="1"/>
  <c r="H288" i="25" s="1"/>
  <c r="H289" i="25" a="1"/>
  <c r="H289" i="25" s="1"/>
  <c r="H290" i="25" a="1"/>
  <c r="H290" i="25" s="1"/>
  <c r="H291" i="25" a="1"/>
  <c r="H291" i="25" s="1"/>
  <c r="H292" i="25" a="1"/>
  <c r="H292" i="25" s="1"/>
  <c r="H293" i="25" a="1"/>
  <c r="H293" i="25" s="1"/>
  <c r="H294" i="25" a="1"/>
  <c r="H294" i="25" s="1"/>
  <c r="H295" i="25" a="1"/>
  <c r="H295" i="25" s="1"/>
  <c r="H296" i="25" a="1"/>
  <c r="H296" i="25" s="1"/>
  <c r="H297" i="25" a="1"/>
  <c r="H297" i="25" s="1"/>
  <c r="H298" i="25" a="1"/>
  <c r="H298" i="25" s="1"/>
  <c r="H299" i="25" a="1"/>
  <c r="H299" i="25" s="1"/>
  <c r="H300" i="25" a="1"/>
  <c r="H300" i="25" s="1"/>
  <c r="H301" i="25" a="1"/>
  <c r="H301" i="25" s="1"/>
  <c r="H302" i="25" a="1"/>
  <c r="H302" i="25" s="1"/>
  <c r="H303" i="25" a="1"/>
  <c r="H303" i="25" s="1"/>
  <c r="H304" i="25" a="1"/>
  <c r="H304" i="25" s="1"/>
  <c r="H305" i="25" a="1"/>
  <c r="H305" i="25" s="1"/>
  <c r="H306" i="25" a="1"/>
  <c r="H306" i="25" s="1"/>
  <c r="H307" i="25" a="1"/>
  <c r="H307" i="25" s="1"/>
  <c r="H308" i="25" a="1"/>
  <c r="H308" i="25" s="1"/>
  <c r="H309" i="25" a="1"/>
  <c r="H309" i="25" s="1"/>
  <c r="H310" i="25" a="1"/>
  <c r="H310" i="25" s="1"/>
  <c r="H311" i="25" a="1"/>
  <c r="H311" i="25" s="1"/>
  <c r="H312" i="25" a="1"/>
  <c r="H312" i="25" s="1"/>
  <c r="H313" i="25" a="1"/>
  <c r="H313" i="25" s="1"/>
  <c r="H314" i="25" a="1"/>
  <c r="H314" i="25" s="1"/>
  <c r="H315" i="25" a="1"/>
  <c r="H315" i="25" s="1"/>
  <c r="H316" i="25" a="1"/>
  <c r="H316" i="25" s="1"/>
  <c r="H317" i="25" a="1"/>
  <c r="H317" i="25" s="1"/>
  <c r="H318" i="25" a="1"/>
  <c r="H318" i="25" s="1"/>
  <c r="H319" i="25" a="1"/>
  <c r="H319" i="25" s="1"/>
  <c r="H320" i="25" a="1"/>
  <c r="H320" i="25" s="1"/>
  <c r="H321" i="25" a="1"/>
  <c r="H321" i="25" s="1"/>
  <c r="H322" i="25" a="1"/>
  <c r="H322" i="25" s="1"/>
  <c r="H323" i="25" a="1"/>
  <c r="H323" i="25" s="1"/>
  <c r="H324" i="25" a="1"/>
  <c r="H324" i="25" s="1"/>
  <c r="H325" i="25" a="1"/>
  <c r="H325" i="25" s="1"/>
  <c r="H326" i="25" a="1"/>
  <c r="H326" i="25" s="1"/>
  <c r="H327" i="25" a="1"/>
  <c r="H327" i="25" s="1"/>
  <c r="H328" i="25" a="1"/>
  <c r="H328" i="25" s="1"/>
  <c r="H329" i="25" a="1"/>
  <c r="H329" i="25" s="1"/>
  <c r="H330" i="25" a="1"/>
  <c r="H330" i="25" s="1"/>
  <c r="H331" i="25" a="1"/>
  <c r="H331" i="25" s="1"/>
  <c r="H332" i="25" a="1"/>
  <c r="H332" i="25" s="1"/>
  <c r="H333" i="25" a="1"/>
  <c r="H333" i="25" s="1"/>
  <c r="H334" i="25" a="1"/>
  <c r="H334" i="25" s="1"/>
  <c r="H335" i="25" a="1"/>
  <c r="H335" i="25" s="1"/>
  <c r="H336" i="25" a="1"/>
  <c r="H336" i="25" s="1"/>
  <c r="H337" i="25" a="1"/>
  <c r="H337" i="25" s="1"/>
  <c r="H338" i="25" a="1"/>
  <c r="H338" i="25" s="1"/>
  <c r="H339" i="25" a="1"/>
  <c r="H339" i="25" s="1"/>
  <c r="H340" i="25" a="1"/>
  <c r="H340" i="25" s="1"/>
  <c r="H341" i="25" a="1"/>
  <c r="H341" i="25" s="1"/>
  <c r="H342" i="25" a="1"/>
  <c r="H342" i="25" s="1"/>
  <c r="H343" i="25" a="1"/>
  <c r="H343" i="25" s="1"/>
  <c r="H344" i="25" a="1"/>
  <c r="H344" i="25" s="1"/>
  <c r="H345" i="25" a="1"/>
  <c r="H345" i="25" s="1"/>
  <c r="H346" i="25" a="1"/>
  <c r="H346" i="25" s="1"/>
  <c r="H347" i="25" a="1"/>
  <c r="H347" i="25" s="1"/>
  <c r="H348" i="25" a="1"/>
  <c r="H348" i="25" s="1"/>
  <c r="H349" i="25" a="1"/>
  <c r="H349" i="25" s="1"/>
  <c r="H350" i="25" a="1"/>
  <c r="H350" i="25" s="1"/>
  <c r="H351" i="25" a="1"/>
  <c r="H351" i="25" s="1"/>
  <c r="H352" i="25" a="1"/>
  <c r="H352" i="25" s="1"/>
  <c r="H353" i="25" a="1"/>
  <c r="H353" i="25" s="1"/>
  <c r="H354" i="25" a="1"/>
  <c r="H354" i="25" s="1"/>
  <c r="H355" i="25" a="1"/>
  <c r="H355" i="25" s="1"/>
  <c r="H356" i="25" a="1"/>
  <c r="H356" i="25" s="1"/>
  <c r="H357" i="25" a="1"/>
  <c r="H357" i="25" s="1"/>
  <c r="H358" i="25" a="1"/>
  <c r="H358" i="25" s="1"/>
  <c r="H359" i="25" a="1"/>
  <c r="H359" i="25" s="1"/>
  <c r="H360" i="25" a="1"/>
  <c r="H360" i="25" s="1"/>
  <c r="H361" i="25" a="1"/>
  <c r="H361" i="25" s="1"/>
  <c r="H362" i="25" a="1"/>
  <c r="H362" i="25" s="1"/>
  <c r="H363" i="25" a="1"/>
  <c r="H363" i="25" s="1"/>
  <c r="H364" i="25" a="1"/>
  <c r="H364" i="25" s="1"/>
  <c r="H365" i="25" a="1"/>
  <c r="H365" i="25" s="1"/>
  <c r="H366" i="25" a="1"/>
  <c r="H366" i="25" s="1"/>
  <c r="H367" i="25" a="1"/>
  <c r="H367" i="25" s="1"/>
  <c r="H368" i="25" a="1"/>
  <c r="H368" i="25" s="1"/>
  <c r="H369" i="25" a="1"/>
  <c r="H369" i="25" s="1"/>
  <c r="H370" i="25" a="1"/>
  <c r="H370" i="25" s="1"/>
  <c r="H371" i="25" a="1"/>
  <c r="H371" i="25" s="1"/>
  <c r="H372" i="25" a="1"/>
  <c r="H372" i="25" s="1"/>
  <c r="H373" i="25" a="1"/>
  <c r="H373" i="25" s="1"/>
  <c r="H374" i="25" a="1"/>
  <c r="H374" i="25" s="1"/>
  <c r="H375" i="25" a="1"/>
  <c r="H375" i="25" s="1"/>
  <c r="H376" i="25" a="1"/>
  <c r="H376" i="25" s="1"/>
  <c r="H377" i="25" a="1"/>
  <c r="H377" i="25" s="1"/>
  <c r="H378" i="25" a="1"/>
  <c r="H378" i="25" s="1"/>
  <c r="H379" i="25" a="1"/>
  <c r="H379" i="25" s="1"/>
  <c r="H380" i="25" a="1"/>
  <c r="H380" i="25" s="1"/>
  <c r="H381" i="25" a="1"/>
  <c r="H381" i="25" s="1"/>
  <c r="H382" i="25" a="1"/>
  <c r="H382" i="25" s="1"/>
  <c r="A2" i="19"/>
  <c r="A2" i="25"/>
  <c r="B2" i="19"/>
  <c r="B2" i="25"/>
  <c r="A3" i="19"/>
  <c r="A3" i="25"/>
  <c r="B3" i="19"/>
  <c r="B3" i="25"/>
  <c r="A4" i="19"/>
  <c r="A4" i="25"/>
  <c r="B4" i="19"/>
  <c r="B4" i="25"/>
  <c r="A5" i="19"/>
  <c r="A5" i="25"/>
  <c r="B5" i="19"/>
  <c r="B5" i="25"/>
  <c r="A6" i="19"/>
  <c r="A6" i="25"/>
  <c r="B6" i="19"/>
  <c r="B6" i="25"/>
  <c r="A7" i="19"/>
  <c r="A7" i="25"/>
  <c r="B7" i="19"/>
  <c r="B7" i="25"/>
  <c r="A8" i="19"/>
  <c r="A8" i="25"/>
  <c r="B8" i="19"/>
  <c r="B8" i="25"/>
  <c r="A9" i="19"/>
  <c r="A9" i="25"/>
  <c r="B9" i="19"/>
  <c r="B9" i="25"/>
  <c r="A11" i="19"/>
  <c r="A11" i="25"/>
  <c r="B11" i="19"/>
  <c r="B11" i="25"/>
  <c r="A12" i="19"/>
  <c r="A12" i="25"/>
  <c r="B12" i="19"/>
  <c r="B12" i="25"/>
  <c r="A13" i="19"/>
  <c r="A13" i="25"/>
  <c r="B13" i="19"/>
  <c r="B13" i="25"/>
  <c r="A14" i="19"/>
  <c r="A14" i="25"/>
  <c r="B14" i="19"/>
  <c r="B14" i="25"/>
  <c r="A15" i="19"/>
  <c r="A15" i="25"/>
  <c r="B15" i="19"/>
  <c r="B15" i="25"/>
  <c r="A16" i="19"/>
  <c r="A16" i="25"/>
  <c r="B16" i="19"/>
  <c r="B16" i="25"/>
  <c r="A17" i="19"/>
  <c r="A17" i="25"/>
  <c r="B17" i="19"/>
  <c r="B17" i="25"/>
  <c r="A18" i="19"/>
  <c r="A18" i="25"/>
  <c r="B18" i="19"/>
  <c r="B18" i="25"/>
  <c r="A19" i="19"/>
  <c r="A19" i="25"/>
  <c r="B19" i="19"/>
  <c r="B19" i="25"/>
  <c r="A20" i="19"/>
  <c r="A20" i="25"/>
  <c r="B20" i="19"/>
  <c r="B20" i="25"/>
  <c r="A22" i="19"/>
  <c r="A22" i="25"/>
  <c r="B22" i="19"/>
  <c r="B22" i="25"/>
  <c r="A23" i="19"/>
  <c r="A23" i="25"/>
  <c r="B23" i="19"/>
  <c r="B23" i="25"/>
  <c r="A24" i="19"/>
  <c r="A24" i="25"/>
  <c r="B24" i="19"/>
  <c r="B24" i="25"/>
  <c r="A25" i="19"/>
  <c r="A25" i="25"/>
  <c r="B25" i="19"/>
  <c r="B25" i="25"/>
  <c r="A26" i="19"/>
  <c r="A26" i="25"/>
  <c r="B26" i="19"/>
  <c r="B26" i="25"/>
  <c r="A27" i="19"/>
  <c r="A27" i="25"/>
  <c r="B27" i="19"/>
  <c r="B27" i="25"/>
  <c r="A28" i="19"/>
  <c r="A28" i="25"/>
  <c r="B28" i="19"/>
  <c r="B28" i="25"/>
  <c r="A29" i="19"/>
  <c r="A29" i="25"/>
  <c r="B29" i="19"/>
  <c r="B29" i="25"/>
  <c r="A30" i="19"/>
  <c r="A30" i="25"/>
  <c r="B30" i="19"/>
  <c r="B30" i="25"/>
  <c r="A31" i="19"/>
  <c r="A31" i="25"/>
  <c r="B31" i="19"/>
  <c r="B31" i="25"/>
  <c r="A32" i="19"/>
  <c r="A32" i="25"/>
  <c r="B32" i="19"/>
  <c r="B32" i="25"/>
  <c r="A33" i="19"/>
  <c r="A33" i="25"/>
  <c r="B33" i="19"/>
  <c r="B33" i="25"/>
  <c r="A34" i="19"/>
  <c r="A34" i="25"/>
  <c r="B34" i="19"/>
  <c r="B34" i="25"/>
  <c r="A35" i="19"/>
  <c r="A35" i="25"/>
  <c r="B35" i="19"/>
  <c r="B35" i="25"/>
  <c r="A36" i="19"/>
  <c r="A36" i="25"/>
  <c r="B36" i="19"/>
  <c r="B36" i="25"/>
  <c r="A37" i="19"/>
  <c r="A37" i="25"/>
  <c r="B37" i="19"/>
  <c r="B37" i="25"/>
  <c r="A38" i="19"/>
  <c r="A38" i="25"/>
  <c r="B38" i="19"/>
  <c r="B38" i="25"/>
  <c r="A39" i="19"/>
  <c r="A39" i="25"/>
  <c r="B39" i="19"/>
  <c r="B39" i="25"/>
  <c r="A40" i="19"/>
  <c r="A40" i="25"/>
  <c r="B40" i="19"/>
  <c r="B40" i="25"/>
  <c r="A41" i="19"/>
  <c r="A41" i="25"/>
  <c r="B41" i="19"/>
  <c r="B41" i="25"/>
  <c r="A42" i="19"/>
  <c r="A42" i="25"/>
  <c r="B42" i="19"/>
  <c r="B42" i="25"/>
  <c r="A43" i="19"/>
  <c r="A43" i="25"/>
  <c r="B43" i="19"/>
  <c r="B43" i="25"/>
  <c r="A44" i="19"/>
  <c r="A44" i="25"/>
  <c r="B44" i="19"/>
  <c r="B44" i="25"/>
  <c r="A45" i="19"/>
  <c r="A45" i="25"/>
  <c r="B45" i="19"/>
  <c r="B45" i="25"/>
  <c r="A46" i="19"/>
  <c r="A46" i="25"/>
  <c r="B46" i="19"/>
  <c r="B46" i="25"/>
  <c r="A47" i="19"/>
  <c r="A47" i="25"/>
  <c r="B47" i="19"/>
  <c r="B47" i="25"/>
  <c r="A48" i="19"/>
  <c r="A48" i="25"/>
  <c r="B48" i="19"/>
  <c r="B48" i="25"/>
  <c r="A51" i="19"/>
  <c r="A51" i="25"/>
  <c r="B51" i="19"/>
  <c r="B51" i="25"/>
  <c r="A54" i="19"/>
  <c r="A54" i="25"/>
  <c r="B54" i="19"/>
  <c r="B54" i="25"/>
  <c r="A56" i="19"/>
  <c r="A56" i="25"/>
  <c r="B56" i="19"/>
  <c r="B56" i="25"/>
  <c r="A57" i="19"/>
  <c r="A57" i="25"/>
  <c r="B57" i="19"/>
  <c r="B57" i="25"/>
  <c r="A58" i="19"/>
  <c r="A58" i="25"/>
  <c r="B58" i="19"/>
  <c r="B58" i="25"/>
  <c r="A59" i="19"/>
  <c r="A59" i="25"/>
  <c r="B59" i="19"/>
  <c r="B59" i="25"/>
  <c r="A60" i="19"/>
  <c r="A60" i="25"/>
  <c r="B60" i="19"/>
  <c r="B60" i="25"/>
  <c r="A61" i="19"/>
  <c r="A61" i="25"/>
  <c r="B61" i="19"/>
  <c r="B61" i="25"/>
  <c r="A62" i="19"/>
  <c r="A62" i="25"/>
  <c r="B62" i="19"/>
  <c r="B62" i="25"/>
  <c r="A65" i="19"/>
  <c r="A65" i="25"/>
  <c r="B65" i="19"/>
  <c r="B65" i="25"/>
  <c r="A173" i="19"/>
  <c r="A173" i="25"/>
  <c r="B173" i="19"/>
  <c r="B173" i="25"/>
  <c r="A206" i="19"/>
  <c r="A206" i="25"/>
  <c r="B206" i="19"/>
  <c r="B206" i="25"/>
  <c r="A259" i="19"/>
  <c r="A259" i="25"/>
  <c r="B259" i="19"/>
  <c r="B259" i="25"/>
  <c r="A262" i="19"/>
  <c r="A262" i="25"/>
  <c r="B262" i="19"/>
  <c r="B262" i="25"/>
  <c r="A263" i="19"/>
  <c r="A263" i="25"/>
  <c r="B263" i="19"/>
  <c r="B263" i="25"/>
  <c r="A264" i="19"/>
  <c r="A264" i="25"/>
  <c r="B264" i="19"/>
  <c r="B264" i="25"/>
  <c r="A265" i="19"/>
  <c r="A265" i="25"/>
  <c r="B265" i="19"/>
  <c r="B265" i="25"/>
  <c r="A266" i="19"/>
  <c r="A266" i="25"/>
  <c r="B266" i="19"/>
  <c r="B266" i="25"/>
  <c r="A267" i="19"/>
  <c r="A267" i="25"/>
  <c r="B267" i="19"/>
  <c r="B267" i="25"/>
  <c r="A277" i="19"/>
  <c r="A277" i="25"/>
  <c r="B277" i="19"/>
  <c r="B277" i="25"/>
  <c r="A278" i="19"/>
  <c r="A278" i="25"/>
  <c r="B278" i="19"/>
  <c r="B278" i="25"/>
  <c r="A279" i="19"/>
  <c r="A279" i="25"/>
  <c r="B279" i="19"/>
  <c r="B279" i="25"/>
  <c r="A280" i="19"/>
  <c r="A280" i="25"/>
  <c r="B280" i="19"/>
  <c r="B280" i="25"/>
  <c r="A281" i="19"/>
  <c r="A281" i="25"/>
  <c r="B281" i="19"/>
  <c r="B281" i="25"/>
  <c r="A284" i="19"/>
  <c r="A284" i="25"/>
  <c r="B284" i="19"/>
  <c r="B284" i="25"/>
  <c r="A286" i="19"/>
  <c r="A286" i="25"/>
  <c r="B286" i="19"/>
  <c r="B286" i="25"/>
  <c r="A287" i="19"/>
  <c r="A287" i="25"/>
  <c r="B287" i="19"/>
  <c r="B287" i="25"/>
  <c r="A289" i="19"/>
  <c r="A289" i="25"/>
  <c r="B289" i="19"/>
  <c r="B289" i="25"/>
  <c r="A290" i="19"/>
  <c r="A290" i="25"/>
  <c r="B290" i="19"/>
  <c r="B290" i="25"/>
  <c r="A293" i="19"/>
  <c r="A293" i="25"/>
  <c r="B293" i="19"/>
  <c r="B293" i="25"/>
  <c r="A294" i="19"/>
  <c r="A294" i="25"/>
  <c r="B294" i="19"/>
  <c r="B294" i="25"/>
  <c r="A295" i="19"/>
  <c r="A295" i="25"/>
  <c r="B295" i="19"/>
  <c r="B295" i="25"/>
  <c r="A297" i="19"/>
  <c r="A297" i="25"/>
  <c r="B297" i="19"/>
  <c r="B297" i="25"/>
  <c r="A298" i="19"/>
  <c r="A298" i="25"/>
  <c r="B298" i="19"/>
  <c r="B298" i="25"/>
  <c r="A299" i="19"/>
  <c r="A299" i="25"/>
  <c r="B299" i="19"/>
  <c r="B299" i="25"/>
  <c r="A300" i="19"/>
  <c r="A300" i="25"/>
  <c r="B300" i="19"/>
  <c r="B300" i="25"/>
  <c r="A301" i="19"/>
  <c r="A301" i="25"/>
  <c r="B301" i="19"/>
  <c r="B301" i="25"/>
  <c r="A302" i="19"/>
  <c r="A302" i="25"/>
  <c r="B302" i="19"/>
  <c r="B302" i="25"/>
  <c r="A303" i="19"/>
  <c r="A303" i="25"/>
  <c r="B303" i="19"/>
  <c r="B303" i="25"/>
  <c r="A304" i="19"/>
  <c r="A304" i="25"/>
  <c r="B304" i="19"/>
  <c r="B304" i="25"/>
  <c r="A305" i="19"/>
  <c r="A305" i="25"/>
  <c r="B305" i="19"/>
  <c r="B305" i="25"/>
  <c r="A306" i="19"/>
  <c r="A306" i="25"/>
  <c r="B306" i="19"/>
  <c r="B306" i="25"/>
  <c r="A307" i="19"/>
  <c r="A307" i="25"/>
  <c r="B307" i="19"/>
  <c r="B307" i="25"/>
  <c r="A308" i="19"/>
  <c r="A308" i="25"/>
  <c r="B308" i="19"/>
  <c r="B308" i="25"/>
  <c r="A309" i="19"/>
  <c r="A309" i="25"/>
  <c r="B309" i="19"/>
  <c r="B309" i="25"/>
  <c r="A310" i="19"/>
  <c r="A310" i="25"/>
  <c r="B310" i="19"/>
  <c r="B310" i="25"/>
  <c r="A311" i="19"/>
  <c r="A311" i="25"/>
  <c r="B311" i="19"/>
  <c r="B311" i="25"/>
  <c r="A312" i="19"/>
  <c r="A312" i="25"/>
  <c r="B312" i="19"/>
  <c r="B312" i="25"/>
  <c r="A313" i="19"/>
  <c r="A313" i="25"/>
  <c r="B313" i="19"/>
  <c r="B313" i="25"/>
  <c r="A314" i="19"/>
  <c r="A314" i="25"/>
  <c r="B314" i="19"/>
  <c r="B314" i="25"/>
  <c r="A315" i="19"/>
  <c r="A315" i="25"/>
  <c r="B315" i="19"/>
  <c r="B315" i="25"/>
  <c r="A316" i="19"/>
  <c r="A316" i="25"/>
  <c r="B316" i="19"/>
  <c r="B316" i="25"/>
  <c r="A317" i="19"/>
  <c r="A317" i="25"/>
  <c r="B317" i="19"/>
  <c r="B317" i="25"/>
  <c r="A318" i="19"/>
  <c r="A318" i="25"/>
  <c r="B318" i="19"/>
  <c r="B318" i="25"/>
  <c r="A319" i="19"/>
  <c r="A319" i="25"/>
  <c r="B319" i="19"/>
  <c r="B319" i="25"/>
  <c r="A320" i="19"/>
  <c r="A320" i="25"/>
  <c r="B320" i="19"/>
  <c r="B320" i="25"/>
  <c r="A321" i="19"/>
  <c r="A321" i="25"/>
  <c r="B321" i="19"/>
  <c r="B321" i="25"/>
  <c r="A322" i="19"/>
  <c r="A322" i="25"/>
  <c r="B322" i="19"/>
  <c r="B322" i="25"/>
  <c r="A323" i="19"/>
  <c r="A323" i="25"/>
  <c r="B323" i="19"/>
  <c r="B323" i="25"/>
  <c r="A324" i="19"/>
  <c r="A324" i="25"/>
  <c r="B324" i="19"/>
  <c r="B324" i="25"/>
  <c r="A325" i="19"/>
  <c r="A325" i="25"/>
  <c r="B325" i="19"/>
  <c r="B325" i="25"/>
  <c r="A326" i="19"/>
  <c r="A326" i="25"/>
  <c r="B326" i="19"/>
  <c r="B326" i="25"/>
  <c r="A327" i="19"/>
  <c r="A327" i="25"/>
  <c r="B327" i="19"/>
  <c r="B327" i="25"/>
  <c r="A328" i="19"/>
  <c r="A328" i="25"/>
  <c r="B328" i="19"/>
  <c r="B328" i="25"/>
  <c r="A329" i="19"/>
  <c r="A329" i="25"/>
  <c r="B329" i="19"/>
  <c r="B329" i="25"/>
  <c r="A330" i="19"/>
  <c r="A330" i="25"/>
  <c r="B330" i="19"/>
  <c r="B330" i="25"/>
  <c r="A331" i="19"/>
  <c r="A331" i="25"/>
  <c r="B331" i="19"/>
  <c r="B331" i="25"/>
  <c r="A332" i="19"/>
  <c r="A332" i="25"/>
  <c r="B332" i="19"/>
  <c r="B332" i="25"/>
  <c r="A333" i="19"/>
  <c r="A333" i="25"/>
  <c r="B333" i="19"/>
  <c r="B333" i="25"/>
  <c r="A334" i="19"/>
  <c r="A334" i="25"/>
  <c r="B334" i="19"/>
  <c r="B334" i="25"/>
  <c r="A335" i="19"/>
  <c r="A335" i="25"/>
  <c r="B335" i="19"/>
  <c r="B335" i="25"/>
  <c r="A336" i="19"/>
  <c r="A336" i="25"/>
  <c r="B336" i="19"/>
  <c r="B336" i="25"/>
  <c r="A337" i="19"/>
  <c r="A337" i="25"/>
  <c r="B337" i="19"/>
  <c r="B337" i="25"/>
  <c r="A338" i="19"/>
  <c r="A338" i="25"/>
  <c r="B338" i="19"/>
  <c r="B338" i="25"/>
  <c r="A339" i="19"/>
  <c r="A339" i="25"/>
  <c r="B339" i="19"/>
  <c r="B339" i="25"/>
  <c r="A340" i="19"/>
  <c r="A340" i="25"/>
  <c r="B340" i="19"/>
  <c r="B340" i="25"/>
  <c r="A341" i="19"/>
  <c r="A341" i="25"/>
  <c r="B341" i="19"/>
  <c r="B341" i="25"/>
  <c r="A342" i="19"/>
  <c r="A342" i="25"/>
  <c r="B342" i="19"/>
  <c r="B342" i="25"/>
  <c r="A343" i="19"/>
  <c r="A343" i="25"/>
  <c r="B343" i="19"/>
  <c r="B343" i="25"/>
  <c r="I10" i="6"/>
  <c r="A10" i="19"/>
  <c r="I21" i="6"/>
  <c r="A21" i="19"/>
  <c r="I49" i="6"/>
  <c r="A49" i="19"/>
  <c r="I50" i="6"/>
  <c r="A50" i="19"/>
  <c r="I52" i="6"/>
  <c r="A52" i="19"/>
  <c r="I53" i="6"/>
  <c r="A53" i="19"/>
  <c r="I55" i="6"/>
  <c r="A55" i="19"/>
  <c r="I63" i="6"/>
  <c r="A63" i="19"/>
  <c r="I64" i="6"/>
  <c r="A64" i="19"/>
  <c r="I66" i="6"/>
  <c r="A66" i="19"/>
  <c r="I67" i="6"/>
  <c r="A67" i="19"/>
  <c r="I68" i="6"/>
  <c r="A68" i="19"/>
  <c r="I69" i="6"/>
  <c r="A69" i="19"/>
  <c r="I70" i="6"/>
  <c r="A70" i="19"/>
  <c r="I71" i="6"/>
  <c r="A71" i="19"/>
  <c r="I72" i="6"/>
  <c r="A72" i="19"/>
  <c r="I73" i="6"/>
  <c r="A73" i="19"/>
  <c r="I74" i="6"/>
  <c r="A74" i="19"/>
  <c r="I75" i="6"/>
  <c r="A75" i="19"/>
  <c r="I76" i="6"/>
  <c r="A76" i="19"/>
  <c r="I77" i="6"/>
  <c r="A77" i="19"/>
  <c r="I78" i="6"/>
  <c r="A78" i="19"/>
  <c r="I79" i="6"/>
  <c r="A79" i="19"/>
  <c r="I80" i="6"/>
  <c r="A80" i="19"/>
  <c r="I81" i="6"/>
  <c r="A81" i="19"/>
  <c r="I82" i="6"/>
  <c r="A82" i="19"/>
  <c r="I83" i="6"/>
  <c r="A83" i="19"/>
  <c r="I84" i="6"/>
  <c r="A84" i="19"/>
  <c r="I85" i="6"/>
  <c r="A85" i="19"/>
  <c r="I86" i="6"/>
  <c r="A86" i="19"/>
  <c r="I87" i="6"/>
  <c r="A87" i="19"/>
  <c r="I88" i="6"/>
  <c r="A88" i="19"/>
  <c r="I89" i="6"/>
  <c r="A89" i="19"/>
  <c r="I90" i="6"/>
  <c r="A90" i="19"/>
  <c r="I91" i="6"/>
  <c r="A91" i="19"/>
  <c r="I92" i="6"/>
  <c r="A92" i="19"/>
  <c r="I93" i="6"/>
  <c r="A93" i="19"/>
  <c r="I94" i="6"/>
  <c r="A94" i="19"/>
  <c r="I95" i="6"/>
  <c r="A95" i="19"/>
  <c r="I96" i="6"/>
  <c r="A96" i="19"/>
  <c r="I97" i="6"/>
  <c r="A97" i="19"/>
  <c r="I98" i="6"/>
  <c r="A98" i="19"/>
  <c r="I99" i="6"/>
  <c r="A99" i="19"/>
  <c r="I100" i="6"/>
  <c r="A100" i="19"/>
  <c r="I101" i="6"/>
  <c r="A101" i="19"/>
  <c r="I102" i="6"/>
  <c r="A102" i="19"/>
  <c r="I103" i="6"/>
  <c r="A103" i="19"/>
  <c r="I104" i="6"/>
  <c r="A104" i="19"/>
  <c r="I105" i="6"/>
  <c r="A105" i="19"/>
  <c r="I106" i="6"/>
  <c r="A106" i="19"/>
  <c r="I107" i="6"/>
  <c r="A107" i="19"/>
  <c r="I108" i="6"/>
  <c r="A108" i="19"/>
  <c r="I109" i="6"/>
  <c r="A109" i="19"/>
  <c r="I110" i="6"/>
  <c r="A110" i="19"/>
  <c r="I111" i="6"/>
  <c r="A111" i="19"/>
  <c r="I112" i="6"/>
  <c r="A112" i="19"/>
  <c r="I113" i="6"/>
  <c r="A113" i="19"/>
  <c r="I114" i="6"/>
  <c r="A114" i="19"/>
  <c r="I115" i="6"/>
  <c r="A115" i="19"/>
  <c r="I116" i="6"/>
  <c r="A116" i="19"/>
  <c r="I117" i="6"/>
  <c r="A117" i="19"/>
  <c r="I118" i="6"/>
  <c r="A118" i="19"/>
  <c r="I119" i="6"/>
  <c r="A119" i="19"/>
  <c r="I120" i="6"/>
  <c r="A120" i="19"/>
  <c r="I121" i="6"/>
  <c r="A121" i="19"/>
  <c r="I122" i="6"/>
  <c r="A122" i="19"/>
  <c r="I123" i="6"/>
  <c r="A123" i="19"/>
  <c r="I124" i="6"/>
  <c r="A124" i="19"/>
  <c r="I125" i="6"/>
  <c r="A125" i="19"/>
  <c r="I126" i="6"/>
  <c r="A126" i="19"/>
  <c r="I127" i="6"/>
  <c r="A127" i="19"/>
  <c r="I128" i="6"/>
  <c r="A128" i="19"/>
  <c r="I129" i="6"/>
  <c r="A129" i="19"/>
  <c r="I130" i="6"/>
  <c r="A130" i="19"/>
  <c r="I131" i="6"/>
  <c r="A131" i="19"/>
  <c r="I132" i="6"/>
  <c r="A132" i="19"/>
  <c r="I133" i="6"/>
  <c r="A133" i="19"/>
  <c r="I134" i="6"/>
  <c r="A134" i="19"/>
  <c r="I135" i="6"/>
  <c r="A135" i="19"/>
  <c r="I136" i="6"/>
  <c r="A136" i="19"/>
  <c r="I137" i="6"/>
  <c r="A137" i="19"/>
  <c r="I138" i="6"/>
  <c r="A138" i="19"/>
  <c r="I139" i="6"/>
  <c r="A139" i="19"/>
  <c r="I140" i="6"/>
  <c r="A140" i="19"/>
  <c r="I141" i="6"/>
  <c r="A141" i="19"/>
  <c r="I142" i="6"/>
  <c r="A142" i="19"/>
  <c r="I143" i="6"/>
  <c r="A143" i="19"/>
  <c r="I144" i="6"/>
  <c r="A144" i="19"/>
  <c r="I145" i="6"/>
  <c r="A145" i="19"/>
  <c r="I146" i="6"/>
  <c r="A146" i="19"/>
  <c r="I147" i="6"/>
  <c r="A147" i="19"/>
  <c r="I148" i="6"/>
  <c r="A148" i="19"/>
  <c r="I149" i="6"/>
  <c r="A149" i="19"/>
  <c r="I150" i="6"/>
  <c r="A150" i="19"/>
  <c r="I151" i="6"/>
  <c r="A151" i="19"/>
  <c r="I152" i="6"/>
  <c r="A152" i="19"/>
  <c r="I153" i="6"/>
  <c r="A153" i="19"/>
  <c r="I154" i="6"/>
  <c r="A154" i="19"/>
  <c r="I155" i="6"/>
  <c r="A155" i="19"/>
  <c r="I156" i="6"/>
  <c r="A156" i="19"/>
  <c r="I157" i="6"/>
  <c r="A157" i="19"/>
  <c r="I158" i="6"/>
  <c r="A158" i="19"/>
  <c r="I159" i="6"/>
  <c r="A159" i="19"/>
  <c r="I160" i="6"/>
  <c r="A160" i="19"/>
  <c r="I161" i="6"/>
  <c r="A161" i="19"/>
  <c r="I162" i="6"/>
  <c r="A162" i="19"/>
  <c r="I163" i="6"/>
  <c r="A163" i="19"/>
  <c r="I164" i="6"/>
  <c r="A164" i="19"/>
  <c r="I165" i="6"/>
  <c r="A165" i="19"/>
  <c r="I166" i="6"/>
  <c r="A166" i="19"/>
  <c r="I167" i="6"/>
  <c r="A167" i="19"/>
  <c r="I168" i="6"/>
  <c r="A168" i="19"/>
  <c r="I169" i="6"/>
  <c r="A169" i="19"/>
  <c r="I170" i="6"/>
  <c r="A170" i="19"/>
  <c r="I171" i="6"/>
  <c r="A171" i="19"/>
  <c r="I172" i="6"/>
  <c r="A172" i="19"/>
  <c r="I174" i="6"/>
  <c r="A174" i="19"/>
  <c r="I175" i="6"/>
  <c r="A175" i="19"/>
  <c r="I176" i="6"/>
  <c r="A176" i="19"/>
  <c r="I177" i="6"/>
  <c r="A177" i="19"/>
  <c r="I178" i="6"/>
  <c r="A178" i="19"/>
  <c r="I179" i="6"/>
  <c r="A179" i="19"/>
  <c r="I180" i="6"/>
  <c r="A180" i="19"/>
  <c r="I181" i="6"/>
  <c r="A181" i="19"/>
  <c r="I182" i="6"/>
  <c r="A182" i="19"/>
  <c r="I183" i="6"/>
  <c r="A183" i="19"/>
  <c r="I184" i="6"/>
  <c r="A184" i="19"/>
  <c r="I185" i="6"/>
  <c r="A185" i="19"/>
  <c r="I186" i="6"/>
  <c r="A186" i="19"/>
  <c r="I187" i="6"/>
  <c r="A187" i="19"/>
  <c r="I188" i="6"/>
  <c r="A188" i="19"/>
  <c r="I189" i="6"/>
  <c r="A189" i="19"/>
  <c r="I190" i="6"/>
  <c r="A190" i="19"/>
  <c r="I191" i="6"/>
  <c r="A191" i="19"/>
  <c r="I192" i="6"/>
  <c r="A192" i="19"/>
  <c r="I193" i="6"/>
  <c r="A193" i="19"/>
  <c r="I194" i="6"/>
  <c r="A194" i="19"/>
  <c r="I195" i="6"/>
  <c r="A195" i="19"/>
  <c r="I196" i="6"/>
  <c r="A196" i="19"/>
  <c r="I197" i="6"/>
  <c r="A197" i="19"/>
  <c r="I198" i="6"/>
  <c r="A198" i="19"/>
  <c r="I199" i="6"/>
  <c r="A199" i="19"/>
  <c r="I200" i="6"/>
  <c r="A200" i="19"/>
  <c r="I201" i="6"/>
  <c r="A201" i="19"/>
  <c r="I202" i="6"/>
  <c r="A202" i="19"/>
  <c r="I203" i="6"/>
  <c r="A203" i="19"/>
  <c r="I204" i="6"/>
  <c r="A204" i="19"/>
  <c r="I205" i="6"/>
  <c r="A205" i="19"/>
  <c r="I207" i="6"/>
  <c r="A207" i="19"/>
  <c r="I208" i="6"/>
  <c r="A208" i="19"/>
  <c r="I209" i="6"/>
  <c r="A209" i="19"/>
  <c r="I210" i="6"/>
  <c r="A210" i="19"/>
  <c r="I211" i="6"/>
  <c r="A211" i="19"/>
  <c r="I212" i="6"/>
  <c r="A212" i="19"/>
  <c r="I213" i="6"/>
  <c r="A213" i="19"/>
  <c r="I214" i="6"/>
  <c r="A214" i="19"/>
  <c r="I215" i="6"/>
  <c r="A215" i="19"/>
  <c r="I216" i="6"/>
  <c r="A216" i="19"/>
  <c r="I217" i="6"/>
  <c r="A217" i="19"/>
  <c r="I218" i="6"/>
  <c r="A218" i="19"/>
  <c r="I219" i="6"/>
  <c r="A219" i="19"/>
  <c r="I220" i="6"/>
  <c r="A220" i="19"/>
  <c r="I221" i="6"/>
  <c r="A221" i="19"/>
  <c r="I222" i="6"/>
  <c r="A222" i="19"/>
  <c r="I223" i="6"/>
  <c r="A223" i="19"/>
  <c r="I224" i="6"/>
  <c r="A224" i="19"/>
  <c r="I225" i="6"/>
  <c r="A225" i="19"/>
  <c r="I226" i="6"/>
  <c r="A226" i="19"/>
  <c r="I227" i="6"/>
  <c r="A227" i="19"/>
  <c r="I228" i="6"/>
  <c r="A228" i="19"/>
  <c r="I229" i="6"/>
  <c r="A229" i="19"/>
  <c r="I230" i="6"/>
  <c r="A230" i="19"/>
  <c r="I231" i="6"/>
  <c r="A231" i="19"/>
  <c r="I232" i="6"/>
  <c r="A232" i="19"/>
  <c r="I233" i="6"/>
  <c r="A233" i="19"/>
  <c r="I234" i="6"/>
  <c r="A234" i="19"/>
  <c r="I235" i="6"/>
  <c r="A235" i="19"/>
  <c r="I236" i="6"/>
  <c r="A236" i="19"/>
  <c r="I237" i="6"/>
  <c r="A237" i="19"/>
  <c r="I238" i="6"/>
  <c r="A238" i="19"/>
  <c r="I239" i="6"/>
  <c r="A239" i="19"/>
  <c r="I240" i="6"/>
  <c r="A240" i="19"/>
  <c r="I241" i="6"/>
  <c r="A241" i="19"/>
  <c r="I242" i="6"/>
  <c r="A242" i="19"/>
  <c r="I243" i="6"/>
  <c r="A243" i="19"/>
  <c r="I244" i="6"/>
  <c r="A244" i="19"/>
  <c r="I245" i="6"/>
  <c r="A245" i="19"/>
  <c r="I246" i="6"/>
  <c r="A246" i="19"/>
  <c r="I247" i="6"/>
  <c r="A247" i="19"/>
  <c r="I248" i="6"/>
  <c r="A248" i="19"/>
  <c r="I249" i="6"/>
  <c r="A249" i="19"/>
  <c r="I250" i="6"/>
  <c r="A250" i="19"/>
  <c r="I251" i="6"/>
  <c r="A251" i="19"/>
  <c r="I252" i="6"/>
  <c r="A252" i="19"/>
  <c r="I253" i="6"/>
  <c r="A253" i="19"/>
  <c r="I254" i="6"/>
  <c r="A254" i="19"/>
  <c r="I255" i="6"/>
  <c r="A255" i="19"/>
  <c r="I256" i="6"/>
  <c r="A256" i="19"/>
  <c r="I257" i="6"/>
  <c r="A257" i="19"/>
  <c r="I258" i="6"/>
  <c r="A258" i="19"/>
  <c r="I260" i="6"/>
  <c r="A260" i="19"/>
  <c r="I261" i="6"/>
  <c r="A261" i="19"/>
  <c r="I268" i="6"/>
  <c r="A268" i="19"/>
  <c r="I269" i="6"/>
  <c r="A269" i="19"/>
  <c r="I270" i="6"/>
  <c r="A270" i="19"/>
  <c r="I271" i="6"/>
  <c r="A271" i="19"/>
  <c r="I272" i="6"/>
  <c r="A272" i="19"/>
  <c r="I273" i="6"/>
  <c r="A273" i="19"/>
  <c r="I274" i="6"/>
  <c r="A274" i="19"/>
  <c r="I275" i="6"/>
  <c r="A275" i="19"/>
  <c r="I276" i="6"/>
  <c r="A276" i="19"/>
  <c r="I282" i="6"/>
  <c r="A282" i="19"/>
  <c r="I283" i="6"/>
  <c r="A283" i="19"/>
  <c r="I285" i="6"/>
  <c r="A285" i="19"/>
  <c r="I288" i="6"/>
  <c r="A288" i="19"/>
  <c r="I291" i="6"/>
  <c r="A291" i="19"/>
  <c r="I292" i="6"/>
  <c r="A292" i="19"/>
  <c r="I296" i="6"/>
  <c r="A296" i="19"/>
  <c r="I344" i="6"/>
  <c r="A344" i="19"/>
  <c r="I345" i="6"/>
  <c r="A345" i="19"/>
  <c r="I346" i="6"/>
  <c r="A346" i="19"/>
  <c r="I347" i="6"/>
  <c r="A347" i="19"/>
  <c r="I348" i="6"/>
  <c r="A348" i="19"/>
  <c r="I349" i="6"/>
  <c r="A349" i="19"/>
  <c r="I350" i="6"/>
  <c r="A350" i="19"/>
  <c r="I351" i="6"/>
  <c r="A351" i="19"/>
  <c r="I352" i="6"/>
  <c r="A352" i="19"/>
  <c r="I353" i="6"/>
  <c r="A353" i="19"/>
  <c r="I354" i="6"/>
  <c r="A354" i="19"/>
  <c r="I355" i="6"/>
  <c r="A355" i="19"/>
  <c r="I356" i="6"/>
  <c r="A356" i="19"/>
  <c r="I357" i="6"/>
  <c r="A357" i="19"/>
  <c r="I358" i="6"/>
  <c r="A358" i="19"/>
  <c r="I359" i="6"/>
  <c r="A359" i="19"/>
  <c r="I360" i="6"/>
  <c r="A360" i="19"/>
  <c r="I361" i="6"/>
  <c r="A361" i="19"/>
  <c r="I362" i="6"/>
  <c r="A362" i="19"/>
  <c r="I363" i="6"/>
  <c r="A363" i="19"/>
  <c r="I364" i="6"/>
  <c r="A364" i="19"/>
  <c r="I365" i="6"/>
  <c r="A365" i="19"/>
  <c r="I366" i="6"/>
  <c r="A366" i="19"/>
  <c r="I367" i="6"/>
  <c r="A367" i="19"/>
  <c r="I368" i="6"/>
  <c r="A368" i="19"/>
  <c r="I369" i="6"/>
  <c r="A369" i="19"/>
  <c r="I370" i="6"/>
  <c r="A370" i="19"/>
  <c r="I371" i="6"/>
  <c r="A371" i="19"/>
  <c r="I372" i="6"/>
  <c r="A372" i="19"/>
  <c r="I373" i="6"/>
  <c r="A373" i="19"/>
  <c r="I374" i="6"/>
  <c r="A374" i="19"/>
  <c r="I375" i="6"/>
  <c r="A375" i="19"/>
  <c r="I376" i="6"/>
  <c r="A376" i="19"/>
  <c r="I377" i="6"/>
  <c r="A377" i="19"/>
  <c r="I378" i="6"/>
  <c r="A378" i="19"/>
  <c r="I379" i="6"/>
  <c r="A379" i="19"/>
  <c r="I380" i="6"/>
  <c r="A380" i="19"/>
  <c r="I381" i="6"/>
  <c r="A381" i="19"/>
  <c r="I382" i="6"/>
  <c r="A382" i="19"/>
  <c r="W2" i="6"/>
  <c r="I2" i="25" s="1" a="1"/>
  <c r="W3" i="6"/>
  <c r="I3" i="25" s="1" a="1"/>
  <c r="W4" i="6"/>
  <c r="I4" i="25" s="1" a="1"/>
  <c r="W5" i="6"/>
  <c r="I5" i="25" s="1" a="1"/>
  <c r="W6" i="6"/>
  <c r="I6" i="25" s="1" a="1"/>
  <c r="W7" i="6"/>
  <c r="I7" i="25" s="1" a="1"/>
  <c r="W8" i="6"/>
  <c r="I8" i="25" s="1" a="1"/>
  <c r="W9" i="6"/>
  <c r="I9" i="25" s="1" a="1"/>
  <c r="W11" i="6"/>
  <c r="I11" i="25" s="1" a="1"/>
  <c r="W12" i="6"/>
  <c r="I12" i="25" s="1" a="1"/>
  <c r="W13" i="6"/>
  <c r="I13" i="25" s="1" a="1"/>
  <c r="W14" i="6"/>
  <c r="I14" i="25" s="1" a="1"/>
  <c r="W15" i="6"/>
  <c r="I15" i="25" s="1" a="1"/>
  <c r="W16" i="6"/>
  <c r="I16" i="25" s="1" a="1"/>
  <c r="W17" i="6"/>
  <c r="I17" i="25" s="1" a="1"/>
  <c r="W18" i="6"/>
  <c r="I18" i="25" s="1" a="1"/>
  <c r="W19" i="6"/>
  <c r="I19" i="25" s="1" a="1"/>
  <c r="W20" i="6"/>
  <c r="I20" i="25" s="1" a="1"/>
  <c r="W22" i="6"/>
  <c r="I22" i="25" s="1" a="1"/>
  <c r="W23" i="6"/>
  <c r="I23" i="25" s="1" a="1"/>
  <c r="W24" i="6"/>
  <c r="I24" i="25" s="1" a="1"/>
  <c r="W25" i="6"/>
  <c r="I25" i="25" s="1" a="1"/>
  <c r="W26" i="6"/>
  <c r="I26" i="25" s="1" a="1"/>
  <c r="W27" i="6"/>
  <c r="I27" i="25" s="1" a="1"/>
  <c r="W28" i="6"/>
  <c r="I28" i="25" s="1" a="1"/>
  <c r="W29" i="6"/>
  <c r="I29" i="25" s="1" a="1"/>
  <c r="W30" i="6"/>
  <c r="I30" i="25" s="1" a="1"/>
  <c r="W31" i="6"/>
  <c r="I31" i="25" s="1" a="1"/>
  <c r="W32" i="6"/>
  <c r="I32" i="25" s="1" a="1"/>
  <c r="W33" i="6"/>
  <c r="I33" i="25" s="1" a="1"/>
  <c r="W34" i="6"/>
  <c r="I34" i="25" s="1" a="1"/>
  <c r="W35" i="6"/>
  <c r="I35" i="25" s="1" a="1"/>
  <c r="W36" i="6"/>
  <c r="I36" i="25" s="1" a="1"/>
  <c r="W37" i="6"/>
  <c r="I37" i="25" s="1" a="1"/>
  <c r="W38" i="6"/>
  <c r="I38" i="25" s="1" a="1"/>
  <c r="W39" i="6"/>
  <c r="I39" i="25" s="1" a="1"/>
  <c r="W40" i="6"/>
  <c r="I40" i="25" s="1" a="1"/>
  <c r="W41" i="6"/>
  <c r="I41" i="25" s="1" a="1"/>
  <c r="W42" i="6"/>
  <c r="I42" i="25" s="1" a="1"/>
  <c r="W43" i="6"/>
  <c r="I43" i="25" s="1" a="1"/>
  <c r="W44" i="6"/>
  <c r="I44" i="25" s="1" a="1"/>
  <c r="W45" i="6"/>
  <c r="I45" i="25" s="1" a="1"/>
  <c r="W46" i="6"/>
  <c r="I46" i="25" s="1" a="1"/>
  <c r="W47" i="6"/>
  <c r="I47" i="25" s="1" a="1"/>
  <c r="W48" i="6"/>
  <c r="I48" i="25" s="1" a="1"/>
  <c r="W51" i="6"/>
  <c r="I51" i="25" s="1" a="1"/>
  <c r="W54" i="6"/>
  <c r="I54" i="25" s="1" a="1"/>
  <c r="W56" i="6"/>
  <c r="I56" i="25" s="1" a="1"/>
  <c r="W57" i="6"/>
  <c r="I57" i="25" s="1" a="1"/>
  <c r="W58" i="6"/>
  <c r="I58" i="25" s="1" a="1"/>
  <c r="W59" i="6"/>
  <c r="I59" i="25" s="1" a="1"/>
  <c r="W60" i="6"/>
  <c r="I60" i="25" s="1" a="1"/>
  <c r="W61" i="6"/>
  <c r="I61" i="25" s="1" a="1"/>
  <c r="W62" i="6"/>
  <c r="I62" i="25" s="1" a="1"/>
  <c r="W65" i="6"/>
  <c r="I65" i="25" s="1" a="1"/>
  <c r="W173" i="6"/>
  <c r="I173" i="25" s="1" a="1"/>
  <c r="W206" i="6"/>
  <c r="I206" i="25" s="1" a="1"/>
  <c r="W259" i="6"/>
  <c r="I259" i="25" s="1" a="1"/>
  <c r="W262" i="6"/>
  <c r="I262" i="25" s="1" a="1"/>
  <c r="W263" i="6"/>
  <c r="I263" i="25" s="1" a="1"/>
  <c r="W264" i="6"/>
  <c r="I264" i="25" s="1" a="1"/>
  <c r="W265" i="6"/>
  <c r="I265" i="25" s="1" a="1"/>
  <c r="W266" i="6"/>
  <c r="I266" i="25" s="1" a="1"/>
  <c r="W267" i="6"/>
  <c r="I267" i="25" s="1" a="1"/>
  <c r="W268" i="6"/>
  <c r="I268" i="25" s="1" a="1"/>
  <c r="W269" i="6"/>
  <c r="I269" i="25" s="1" a="1"/>
  <c r="W270" i="6"/>
  <c r="I270" i="25" s="1" a="1"/>
  <c r="W271" i="6"/>
  <c r="I271" i="25" s="1" a="1"/>
  <c r="W272" i="6"/>
  <c r="I272" i="25" s="1" a="1"/>
  <c r="W273" i="6"/>
  <c r="I273" i="25" s="1" a="1"/>
  <c r="W274" i="6"/>
  <c r="I274" i="25" s="1" a="1"/>
  <c r="W275" i="6"/>
  <c r="I275" i="25" s="1" a="1"/>
  <c r="W276" i="6"/>
  <c r="I276" i="25" s="1" a="1"/>
  <c r="W277" i="6"/>
  <c r="I277" i="25" s="1" a="1"/>
  <c r="W278" i="6"/>
  <c r="I278" i="25" s="1" a="1"/>
  <c r="W279" i="6"/>
  <c r="I279" i="25" s="1" a="1"/>
  <c r="W280" i="6"/>
  <c r="I280" i="25" s="1" a="1"/>
  <c r="W281" i="6"/>
  <c r="I281" i="25" s="1" a="1"/>
  <c r="W282" i="6"/>
  <c r="I282" i="25" s="1" a="1"/>
  <c r="W283" i="6"/>
  <c r="I283" i="25" s="1" a="1"/>
  <c r="W284" i="6"/>
  <c r="I284" i="25" s="1" a="1"/>
  <c r="W285" i="6"/>
  <c r="I285" i="25" s="1" a="1"/>
  <c r="W286" i="6"/>
  <c r="I286" i="25" s="1" a="1"/>
  <c r="W287" i="6"/>
  <c r="I287" i="25" s="1" a="1"/>
  <c r="W288" i="6"/>
  <c r="I288" i="25" s="1" a="1"/>
  <c r="W289" i="6"/>
  <c r="I289" i="25" s="1" a="1"/>
  <c r="W290" i="6"/>
  <c r="I290" i="25" s="1" a="1"/>
  <c r="W291" i="6"/>
  <c r="I291" i="25" s="1" a="1"/>
  <c r="W292" i="6"/>
  <c r="I292" i="25" s="1" a="1"/>
  <c r="W293" i="6"/>
  <c r="I293" i="25" s="1" a="1"/>
  <c r="W294" i="6"/>
  <c r="I294" i="25" s="1" a="1"/>
  <c r="W295" i="6"/>
  <c r="I295" i="25" s="1" a="1"/>
  <c r="W296" i="6"/>
  <c r="I296" i="25" s="1" a="1"/>
  <c r="W297" i="6"/>
  <c r="I297" i="25" s="1" a="1"/>
  <c r="W298" i="6"/>
  <c r="I298" i="25" s="1" a="1"/>
  <c r="W299" i="6"/>
  <c r="I299" i="25" s="1" a="1"/>
  <c r="W300" i="6"/>
  <c r="I300" i="25" s="1" a="1"/>
  <c r="W301" i="6"/>
  <c r="I301" i="25" s="1" a="1"/>
  <c r="W302" i="6"/>
  <c r="I302" i="25" s="1" a="1"/>
  <c r="W303" i="6"/>
  <c r="I303" i="25" s="1" a="1"/>
  <c r="W304" i="6"/>
  <c r="I304" i="25" s="1" a="1"/>
  <c r="W305" i="6"/>
  <c r="I305" i="25" s="1" a="1"/>
  <c r="W306" i="6"/>
  <c r="I306" i="25" s="1" a="1"/>
  <c r="W307" i="6"/>
  <c r="I307" i="25" s="1" a="1"/>
  <c r="W308" i="6"/>
  <c r="I308" i="25" s="1" a="1"/>
  <c r="W309" i="6"/>
  <c r="I309" i="25" s="1" a="1"/>
  <c r="W310" i="6"/>
  <c r="I310" i="25" s="1" a="1"/>
  <c r="W311" i="6"/>
  <c r="I311" i="25" s="1" a="1"/>
  <c r="W312" i="6"/>
  <c r="I312" i="25" s="1" a="1"/>
  <c r="W313" i="6"/>
  <c r="I313" i="25" s="1" a="1"/>
  <c r="W314" i="6"/>
  <c r="I314" i="25" s="1" a="1"/>
  <c r="W315" i="6"/>
  <c r="I315" i="25" s="1" a="1"/>
  <c r="W316" i="6"/>
  <c r="I316" i="25" s="1" a="1"/>
  <c r="W317" i="6"/>
  <c r="I317" i="25" s="1" a="1"/>
  <c r="W318" i="6"/>
  <c r="I318" i="25" s="1" a="1"/>
  <c r="W319" i="6"/>
  <c r="I319" i="25" s="1" a="1"/>
  <c r="W320" i="6"/>
  <c r="I320" i="25" s="1" a="1"/>
  <c r="W321" i="6"/>
  <c r="I321" i="25" s="1" a="1"/>
  <c r="W322" i="6"/>
  <c r="I322" i="25" s="1" a="1"/>
  <c r="W323" i="6"/>
  <c r="I323" i="25" s="1" a="1"/>
  <c r="W324" i="6"/>
  <c r="I324" i="25" s="1" a="1"/>
  <c r="W325" i="6"/>
  <c r="I325" i="25" s="1" a="1"/>
  <c r="W326" i="6"/>
  <c r="I326" i="25" s="1" a="1"/>
  <c r="W327" i="6"/>
  <c r="I327" i="25" s="1" a="1"/>
  <c r="W328" i="6"/>
  <c r="I328" i="25" s="1" a="1"/>
  <c r="W329" i="6"/>
  <c r="I329" i="25" s="1" a="1"/>
  <c r="W330" i="6"/>
  <c r="I330" i="25" s="1" a="1"/>
  <c r="W331" i="6"/>
  <c r="I331" i="25" s="1" a="1"/>
  <c r="W332" i="6"/>
  <c r="I332" i="25" s="1" a="1"/>
  <c r="W333" i="6"/>
  <c r="I333" i="25" s="1" a="1"/>
  <c r="W334" i="6"/>
  <c r="I334" i="25" s="1" a="1"/>
  <c r="W335" i="6"/>
  <c r="I335" i="25" s="1" a="1"/>
  <c r="W336" i="6"/>
  <c r="I336" i="25" s="1" a="1"/>
  <c r="W337" i="6"/>
  <c r="I337" i="25" s="1" a="1"/>
  <c r="W338" i="6"/>
  <c r="I338" i="25" s="1" a="1"/>
  <c r="W339" i="6"/>
  <c r="I339" i="25" s="1" a="1"/>
  <c r="W340" i="6"/>
  <c r="I340" i="25" s="1" a="1"/>
  <c r="W341" i="6"/>
  <c r="I341" i="25" s="1" a="1"/>
  <c r="W342" i="6"/>
  <c r="I342" i="25" s="1" a="1"/>
  <c r="W343" i="6"/>
  <c r="I343" i="25" s="1" a="1"/>
  <c r="W344" i="6"/>
  <c r="I344" i="25" s="1" a="1"/>
  <c r="W345" i="6"/>
  <c r="I345" i="25" s="1" a="1"/>
  <c r="W346" i="6"/>
  <c r="I346" i="25" s="1" a="1"/>
  <c r="W347" i="6"/>
  <c r="I347" i="25" s="1" a="1"/>
  <c r="W348" i="6"/>
  <c r="I348" i="25" s="1" a="1"/>
  <c r="W349" i="6"/>
  <c r="I349" i="25" s="1" a="1"/>
  <c r="W350" i="6"/>
  <c r="I350" i="25" s="1" a="1"/>
  <c r="W351" i="6"/>
  <c r="I351" i="25" s="1" a="1"/>
  <c r="W352" i="6"/>
  <c r="I352" i="25" s="1" a="1"/>
  <c r="W353" i="6"/>
  <c r="I353" i="25" s="1" a="1"/>
  <c r="W354" i="6"/>
  <c r="I354" i="25" s="1" a="1"/>
  <c r="W355" i="6"/>
  <c r="I355" i="25" s="1" a="1"/>
  <c r="W356" i="6"/>
  <c r="I356" i="25" s="1" a="1"/>
  <c r="W357" i="6"/>
  <c r="I357" i="25" s="1" a="1"/>
  <c r="W358" i="6"/>
  <c r="I358" i="25" s="1" a="1"/>
  <c r="W359" i="6"/>
  <c r="I359" i="25" s="1" a="1"/>
  <c r="W360" i="6"/>
  <c r="I360" i="25" s="1" a="1"/>
  <c r="W361" i="6"/>
  <c r="I361" i="25" s="1" a="1"/>
  <c r="W362" i="6"/>
  <c r="I362" i="25" s="1" a="1"/>
  <c r="W363" i="6"/>
  <c r="I363" i="25" s="1" a="1"/>
  <c r="W364" i="6"/>
  <c r="I364" i="25" s="1" a="1"/>
  <c r="W365" i="6"/>
  <c r="I365" i="25" s="1" a="1"/>
  <c r="W366" i="6"/>
  <c r="I366" i="25" s="1" a="1"/>
  <c r="W367" i="6"/>
  <c r="I367" i="25" s="1" a="1"/>
  <c r="W368" i="6"/>
  <c r="I368" i="25" s="1" a="1"/>
  <c r="W369" i="6"/>
  <c r="I369" i="25" s="1" a="1"/>
  <c r="W370" i="6"/>
  <c r="I370" i="25" s="1" a="1"/>
  <c r="W371" i="6"/>
  <c r="I371" i="25" s="1" a="1"/>
  <c r="W372" i="6"/>
  <c r="I372" i="25" s="1" a="1"/>
  <c r="W373" i="6"/>
  <c r="I373" i="25" s="1" a="1"/>
  <c r="W374" i="6"/>
  <c r="I374" i="25" s="1" a="1"/>
  <c r="W375" i="6"/>
  <c r="I375" i="25" s="1" a="1"/>
  <c r="W376" i="6"/>
  <c r="I376" i="25" s="1" a="1"/>
  <c r="W377" i="6"/>
  <c r="I377" i="25" s="1" a="1"/>
  <c r="W378" i="6"/>
  <c r="I378" i="25" s="1" a="1"/>
  <c r="W379" i="6"/>
  <c r="I379" i="25" s="1" a="1"/>
  <c r="W380" i="6"/>
  <c r="I380" i="25" s="1" a="1"/>
  <c r="W381" i="6"/>
  <c r="I381" i="25" s="1" a="1"/>
  <c r="W382" i="6"/>
  <c r="I382" i="25" s="1" a="1"/>
  <c r="V21" i="6"/>
  <c r="H21" i="25" s="1" a="1"/>
  <c r="V49" i="6"/>
  <c r="H49" i="25" s="1" a="1"/>
  <c r="V50" i="6"/>
  <c r="H50" i="25" s="1" a="1"/>
  <c r="V52" i="6"/>
  <c r="H52" i="25" s="1" a="1"/>
  <c r="V53" i="6"/>
  <c r="H53" i="25" s="1" a="1"/>
  <c r="V55" i="6"/>
  <c r="H55" i="25" s="1" a="1"/>
  <c r="V63" i="6"/>
  <c r="H63" i="25" s="1" a="1"/>
  <c r="V64" i="6"/>
  <c r="H64" i="25" s="1" a="1"/>
  <c r="V66" i="6"/>
  <c r="H66" i="25" s="1" a="1"/>
  <c r="V67" i="6"/>
  <c r="H67" i="25" s="1" a="1"/>
  <c r="V68" i="6"/>
  <c r="H68" i="25" s="1" a="1"/>
  <c r="V69" i="6"/>
  <c r="H69" i="25" s="1" a="1"/>
  <c r="V70" i="6"/>
  <c r="H70" i="25" s="1" a="1"/>
  <c r="V71" i="6"/>
  <c r="H71" i="25" s="1" a="1"/>
  <c r="V72" i="6"/>
  <c r="H72" i="25" s="1" a="1"/>
  <c r="V73" i="6"/>
  <c r="H73" i="25" s="1" a="1"/>
  <c r="V74" i="6"/>
  <c r="H74" i="25" s="1" a="1"/>
  <c r="V75" i="6"/>
  <c r="H75" i="25" s="1" a="1"/>
  <c r="V76" i="6"/>
  <c r="H76" i="25" s="1" a="1"/>
  <c r="V77" i="6"/>
  <c r="H77" i="25" s="1" a="1"/>
  <c r="V78" i="6"/>
  <c r="H78" i="25" s="1" a="1"/>
  <c r="V79" i="6"/>
  <c r="H79" i="25" s="1" a="1"/>
  <c r="V80" i="6"/>
  <c r="H80" i="25" s="1" a="1"/>
  <c r="V81" i="6"/>
  <c r="H81" i="25" s="1" a="1"/>
  <c r="V82" i="6"/>
  <c r="H82" i="25" s="1" a="1"/>
  <c r="V83" i="6"/>
  <c r="H83" i="25" s="1" a="1"/>
  <c r="V84" i="6"/>
  <c r="H84" i="25" s="1" a="1"/>
  <c r="V85" i="6"/>
  <c r="H85" i="25" s="1" a="1"/>
  <c r="V86" i="6"/>
  <c r="H86" i="25" s="1" a="1"/>
  <c r="V87" i="6"/>
  <c r="H87" i="25" s="1" a="1"/>
  <c r="V88" i="6"/>
  <c r="H88" i="25" s="1" a="1"/>
  <c r="V89" i="6"/>
  <c r="H89" i="25" s="1" a="1"/>
  <c r="V90" i="6"/>
  <c r="H90" i="25" s="1" a="1"/>
  <c r="V91" i="6"/>
  <c r="H91" i="25" s="1" a="1"/>
  <c r="V92" i="6"/>
  <c r="H92" i="25" s="1" a="1"/>
  <c r="V93" i="6"/>
  <c r="H93" i="25" s="1" a="1"/>
  <c r="V94" i="6"/>
  <c r="H94" i="25" s="1" a="1"/>
  <c r="V95" i="6"/>
  <c r="H95" i="25" s="1" a="1"/>
  <c r="V96" i="6"/>
  <c r="H96" i="25" s="1" a="1"/>
  <c r="V97" i="6"/>
  <c r="H97" i="25" s="1" a="1"/>
  <c r="V98" i="6"/>
  <c r="H98" i="25" s="1" a="1"/>
  <c r="V99" i="6"/>
  <c r="H99" i="25" s="1" a="1"/>
  <c r="V100" i="6"/>
  <c r="H100" i="25" s="1" a="1"/>
  <c r="V101" i="6"/>
  <c r="H101" i="25" s="1" a="1"/>
  <c r="V102" i="6"/>
  <c r="H102" i="25" s="1" a="1"/>
  <c r="V103" i="6"/>
  <c r="H103" i="25" s="1" a="1"/>
  <c r="V104" i="6"/>
  <c r="H104" i="25" s="1" a="1"/>
  <c r="V105" i="6"/>
  <c r="H105" i="25" s="1" a="1"/>
  <c r="V106" i="6"/>
  <c r="H106" i="25" s="1" a="1"/>
  <c r="V107" i="6"/>
  <c r="H107" i="25" s="1" a="1"/>
  <c r="V108" i="6"/>
  <c r="H108" i="25" s="1" a="1"/>
  <c r="V109" i="6"/>
  <c r="H109" i="25" s="1" a="1"/>
  <c r="V110" i="6"/>
  <c r="H110" i="25" s="1" a="1"/>
  <c r="V111" i="6"/>
  <c r="H111" i="25" s="1" a="1"/>
  <c r="V112" i="6"/>
  <c r="H112" i="25" s="1" a="1"/>
  <c r="V113" i="6"/>
  <c r="H113" i="25" s="1" a="1"/>
  <c r="V114" i="6"/>
  <c r="H114" i="25" s="1" a="1"/>
  <c r="V115" i="6"/>
  <c r="H115" i="25" s="1" a="1"/>
  <c r="V116" i="6"/>
  <c r="H116" i="25" s="1" a="1"/>
  <c r="V117" i="6"/>
  <c r="H117" i="25" s="1" a="1"/>
  <c r="V118" i="6"/>
  <c r="H118" i="25" s="1" a="1"/>
  <c r="V119" i="6"/>
  <c r="H119" i="25" s="1" a="1"/>
  <c r="V120" i="6"/>
  <c r="H120" i="25" s="1" a="1"/>
  <c r="V121" i="6"/>
  <c r="H121" i="25" s="1" a="1"/>
  <c r="V122" i="6"/>
  <c r="H122" i="25" s="1" a="1"/>
  <c r="V123" i="6"/>
  <c r="H123" i="25" s="1" a="1"/>
  <c r="V124" i="6"/>
  <c r="H124" i="25" s="1" a="1"/>
  <c r="V125" i="6"/>
  <c r="H125" i="25" s="1" a="1"/>
  <c r="V126" i="6"/>
  <c r="H126" i="25" s="1" a="1"/>
  <c r="V127" i="6"/>
  <c r="H127" i="25" s="1" a="1"/>
  <c r="V128" i="6"/>
  <c r="H128" i="25" s="1" a="1"/>
  <c r="V129" i="6"/>
  <c r="H129" i="25" s="1" a="1"/>
  <c r="V130" i="6"/>
  <c r="H130" i="25" s="1" a="1"/>
  <c r="V131" i="6"/>
  <c r="H131" i="25" s="1" a="1"/>
  <c r="V132" i="6"/>
  <c r="H132" i="25" s="1" a="1"/>
  <c r="V133" i="6"/>
  <c r="H133" i="25" s="1" a="1"/>
  <c r="V134" i="6"/>
  <c r="H134" i="25" s="1" a="1"/>
  <c r="V135" i="6"/>
  <c r="H135" i="25" s="1" a="1"/>
  <c r="V136" i="6"/>
  <c r="H136" i="25" s="1" a="1"/>
  <c r="V137" i="6"/>
  <c r="H137" i="25" s="1" a="1"/>
  <c r="V138" i="6"/>
  <c r="H138" i="25" s="1" a="1"/>
  <c r="V139" i="6"/>
  <c r="H139" i="25" s="1" a="1"/>
  <c r="V140" i="6"/>
  <c r="H140" i="25" s="1" a="1"/>
  <c r="V141" i="6"/>
  <c r="H141" i="25" s="1" a="1"/>
  <c r="V142" i="6"/>
  <c r="H142" i="25" s="1" a="1"/>
  <c r="V143" i="6"/>
  <c r="H143" i="25" s="1" a="1"/>
  <c r="V144" i="6"/>
  <c r="H144" i="25" s="1" a="1"/>
  <c r="V145" i="6"/>
  <c r="H145" i="25" s="1" a="1"/>
  <c r="V146" i="6"/>
  <c r="H146" i="25" s="1" a="1"/>
  <c r="V147" i="6"/>
  <c r="H147" i="25" s="1" a="1"/>
  <c r="V148" i="6"/>
  <c r="H148" i="25" s="1" a="1"/>
  <c r="V149" i="6"/>
  <c r="H149" i="25" s="1" a="1"/>
  <c r="V150" i="6"/>
  <c r="H150" i="25" s="1" a="1"/>
  <c r="V151" i="6"/>
  <c r="H151" i="25" s="1" a="1"/>
  <c r="V152" i="6"/>
  <c r="H152" i="25" s="1" a="1"/>
  <c r="V153" i="6"/>
  <c r="H153" i="25" s="1" a="1"/>
  <c r="V154" i="6"/>
  <c r="H154" i="25" s="1" a="1"/>
  <c r="V155" i="6"/>
  <c r="H155" i="25" s="1" a="1"/>
  <c r="V156" i="6"/>
  <c r="H156" i="25" s="1" a="1"/>
  <c r="V157" i="6"/>
  <c r="H157" i="25" s="1" a="1"/>
  <c r="V158" i="6"/>
  <c r="H158" i="25" s="1" a="1"/>
  <c r="V159" i="6"/>
  <c r="H159" i="25" s="1" a="1"/>
  <c r="V160" i="6"/>
  <c r="H160" i="25" s="1" a="1"/>
  <c r="V161" i="6"/>
  <c r="H161" i="25" s="1" a="1"/>
  <c r="V162" i="6"/>
  <c r="H162" i="25" s="1" a="1"/>
  <c r="V163" i="6"/>
  <c r="H163" i="25" s="1" a="1"/>
  <c r="V164" i="6"/>
  <c r="H164" i="25" s="1" a="1"/>
  <c r="V165" i="6"/>
  <c r="H165" i="25" s="1" a="1"/>
  <c r="V166" i="6"/>
  <c r="H166" i="25" s="1" a="1"/>
  <c r="V167" i="6"/>
  <c r="H167" i="25" s="1" a="1"/>
  <c r="V168" i="6"/>
  <c r="H168" i="25" s="1" a="1"/>
  <c r="V169" i="6"/>
  <c r="H169" i="25" s="1" a="1"/>
  <c r="V170" i="6"/>
  <c r="H170" i="25" s="1" a="1"/>
  <c r="V171" i="6"/>
  <c r="H171" i="25" s="1" a="1"/>
  <c r="V172" i="6"/>
  <c r="H172" i="25" s="1" a="1"/>
  <c r="V174" i="6"/>
  <c r="H174" i="25" s="1" a="1"/>
  <c r="V175" i="6"/>
  <c r="H175" i="25" s="1" a="1"/>
  <c r="V176" i="6"/>
  <c r="H176" i="25" s="1" a="1"/>
  <c r="V177" i="6"/>
  <c r="H177" i="25" s="1" a="1"/>
  <c r="V178" i="6"/>
  <c r="H178" i="25" s="1" a="1"/>
  <c r="V179" i="6"/>
  <c r="H179" i="25" s="1" a="1"/>
  <c r="V180" i="6"/>
  <c r="H180" i="25" s="1" a="1"/>
  <c r="V181" i="6"/>
  <c r="H181" i="25" s="1" a="1"/>
  <c r="V182" i="6"/>
  <c r="H182" i="25" s="1" a="1"/>
  <c r="V183" i="6"/>
  <c r="H183" i="25" s="1" a="1"/>
  <c r="V184" i="6"/>
  <c r="H184" i="25" s="1" a="1"/>
  <c r="V185" i="6"/>
  <c r="H185" i="25" s="1" a="1"/>
  <c r="V186" i="6"/>
  <c r="H186" i="25" s="1" a="1"/>
  <c r="V187" i="6"/>
  <c r="H187" i="25" s="1" a="1"/>
  <c r="V188" i="6"/>
  <c r="H188" i="25" s="1" a="1"/>
  <c r="V189" i="6"/>
  <c r="H189" i="25" s="1" a="1"/>
  <c r="V190" i="6"/>
  <c r="H190" i="25" s="1" a="1"/>
  <c r="V191" i="6"/>
  <c r="H191" i="25" s="1" a="1"/>
  <c r="V192" i="6"/>
  <c r="H192" i="25" s="1" a="1"/>
  <c r="V193" i="6"/>
  <c r="H193" i="25" s="1" a="1"/>
  <c r="V194" i="6"/>
  <c r="H194" i="25" s="1" a="1"/>
  <c r="V195" i="6"/>
  <c r="H195" i="25" s="1" a="1"/>
  <c r="V196" i="6"/>
  <c r="H196" i="25" s="1" a="1"/>
  <c r="V197" i="6"/>
  <c r="H197" i="25" s="1" a="1"/>
  <c r="V198" i="6"/>
  <c r="H198" i="25" s="1" a="1"/>
  <c r="V199" i="6"/>
  <c r="H199" i="25" s="1" a="1"/>
  <c r="V200" i="6"/>
  <c r="H200" i="25" s="1" a="1"/>
  <c r="V201" i="6"/>
  <c r="H201" i="25" s="1" a="1"/>
  <c r="V202" i="6"/>
  <c r="H202" i="25" s="1" a="1"/>
  <c r="V203" i="6"/>
  <c r="H203" i="25" s="1" a="1"/>
  <c r="V204" i="6"/>
  <c r="H204" i="25" s="1" a="1"/>
  <c r="V205" i="6"/>
  <c r="H205" i="25" s="1" a="1"/>
  <c r="V207" i="6"/>
  <c r="H207" i="25" s="1" a="1"/>
  <c r="V208" i="6"/>
  <c r="H208" i="25" s="1" a="1"/>
  <c r="V209" i="6"/>
  <c r="H209" i="25" s="1" a="1"/>
  <c r="V210" i="6"/>
  <c r="H210" i="25" s="1" a="1"/>
  <c r="V211" i="6"/>
  <c r="H211" i="25" s="1" a="1"/>
  <c r="V212" i="6"/>
  <c r="H212" i="25" s="1" a="1"/>
  <c r="V213" i="6"/>
  <c r="H213" i="25" s="1" a="1"/>
  <c r="V214" i="6"/>
  <c r="H214" i="25" s="1" a="1"/>
  <c r="V215" i="6"/>
  <c r="H215" i="25" s="1" a="1"/>
  <c r="V216" i="6"/>
  <c r="H216" i="25" s="1" a="1"/>
  <c r="V217" i="6"/>
  <c r="H217" i="25" s="1" a="1"/>
  <c r="V218" i="6"/>
  <c r="H218" i="25" s="1" a="1"/>
  <c r="V219" i="6"/>
  <c r="H219" i="25" s="1" a="1"/>
  <c r="V220" i="6"/>
  <c r="H220" i="25" s="1" a="1"/>
  <c r="V221" i="6"/>
  <c r="H221" i="25" s="1" a="1"/>
  <c r="V222" i="6"/>
  <c r="H222" i="25" s="1" a="1"/>
  <c r="V223" i="6"/>
  <c r="H223" i="25" s="1" a="1"/>
  <c r="V224" i="6"/>
  <c r="H224" i="25" s="1" a="1"/>
  <c r="V225" i="6"/>
  <c r="H225" i="25" s="1" a="1"/>
  <c r="V226" i="6"/>
  <c r="H226" i="25" s="1" a="1"/>
  <c r="V227" i="6"/>
  <c r="H227" i="25" s="1" a="1"/>
  <c r="V228" i="6"/>
  <c r="H228" i="25" s="1" a="1"/>
  <c r="V229" i="6"/>
  <c r="H229" i="25" s="1" a="1"/>
  <c r="V230" i="6"/>
  <c r="H230" i="25" s="1" a="1"/>
  <c r="V231" i="6"/>
  <c r="H231" i="25" s="1" a="1"/>
  <c r="V232" i="6"/>
  <c r="H232" i="25" s="1" a="1"/>
  <c r="V233" i="6"/>
  <c r="H233" i="25" s="1" a="1"/>
  <c r="V234" i="6"/>
  <c r="H234" i="25" s="1" a="1"/>
  <c r="V235" i="6"/>
  <c r="H235" i="25" s="1" a="1"/>
  <c r="V236" i="6"/>
  <c r="H236" i="25" s="1" a="1"/>
  <c r="V237" i="6"/>
  <c r="H237" i="25" s="1" a="1"/>
  <c r="V238" i="6"/>
  <c r="H238" i="25" s="1" a="1"/>
  <c r="V239" i="6"/>
  <c r="H239" i="25" s="1" a="1"/>
  <c r="V240" i="6"/>
  <c r="H240" i="25" s="1" a="1"/>
  <c r="V241" i="6"/>
  <c r="H241" i="25" s="1" a="1"/>
  <c r="V242" i="6"/>
  <c r="H242" i="25" s="1" a="1"/>
  <c r="V243" i="6"/>
  <c r="H243" i="25" s="1" a="1"/>
  <c r="V244" i="6"/>
  <c r="H244" i="25" s="1" a="1"/>
  <c r="V245" i="6"/>
  <c r="H245" i="25" s="1" a="1"/>
  <c r="V246" i="6"/>
  <c r="H246" i="25" s="1" a="1"/>
  <c r="V247" i="6"/>
  <c r="H247" i="25" s="1" a="1"/>
  <c r="V248" i="6"/>
  <c r="H248" i="25" s="1" a="1"/>
  <c r="V249" i="6"/>
  <c r="H249" i="25" s="1" a="1"/>
  <c r="V250" i="6"/>
  <c r="H250" i="25" s="1" a="1"/>
  <c r="V251" i="6"/>
  <c r="H251" i="25" s="1" a="1"/>
  <c r="V252" i="6"/>
  <c r="H252" i="25" s="1" a="1"/>
  <c r="V253" i="6"/>
  <c r="H253" i="25" s="1" a="1"/>
  <c r="V254" i="6"/>
  <c r="H254" i="25" s="1" a="1"/>
  <c r="V255" i="6"/>
  <c r="H255" i="25" s="1" a="1"/>
  <c r="V256" i="6"/>
  <c r="H256" i="25" s="1" a="1"/>
  <c r="V257" i="6"/>
  <c r="H257" i="25" s="1" a="1"/>
  <c r="V258" i="6"/>
  <c r="H258" i="25" s="1" a="1"/>
  <c r="V260" i="6"/>
  <c r="H260" i="25" s="1" a="1"/>
  <c r="V261" i="6"/>
  <c r="H261" i="25" s="1" a="1"/>
  <c r="V10" i="6"/>
  <c r="W21" i="6"/>
  <c r="I21" i="25" s="1" a="1"/>
  <c r="W49" i="6"/>
  <c r="I49" i="25" s="1" a="1"/>
  <c r="W50" i="6"/>
  <c r="I50" i="25" s="1" a="1"/>
  <c r="W52" i="6"/>
  <c r="I52" i="25" s="1" a="1"/>
  <c r="W53" i="6"/>
  <c r="I53" i="25" s="1" a="1"/>
  <c r="W55" i="6"/>
  <c r="I55" i="25" s="1" a="1"/>
  <c r="W63" i="6"/>
  <c r="I63" i="25" s="1" a="1"/>
  <c r="W64" i="6"/>
  <c r="I64" i="25" s="1" a="1"/>
  <c r="W66" i="6"/>
  <c r="I66" i="25" s="1" a="1"/>
  <c r="W67" i="6"/>
  <c r="I67" i="25" s="1" a="1"/>
  <c r="W68" i="6"/>
  <c r="I68" i="25" s="1" a="1"/>
  <c r="W69" i="6"/>
  <c r="I69" i="25" s="1" a="1"/>
  <c r="W70" i="6"/>
  <c r="I70" i="25" s="1" a="1"/>
  <c r="W71" i="6"/>
  <c r="I71" i="25" s="1" a="1"/>
  <c r="W72" i="6"/>
  <c r="I72" i="25" s="1" a="1"/>
  <c r="W73" i="6"/>
  <c r="I73" i="25" s="1" a="1"/>
  <c r="W74" i="6"/>
  <c r="I74" i="25" s="1" a="1"/>
  <c r="W75" i="6"/>
  <c r="I75" i="25" s="1" a="1"/>
  <c r="W76" i="6"/>
  <c r="I76" i="25" s="1" a="1"/>
  <c r="W77" i="6"/>
  <c r="I77" i="25" s="1" a="1"/>
  <c r="W78" i="6"/>
  <c r="I78" i="25" s="1" a="1"/>
  <c r="W79" i="6"/>
  <c r="I79" i="25" s="1" a="1"/>
  <c r="W80" i="6"/>
  <c r="I80" i="25" s="1" a="1"/>
  <c r="W81" i="6"/>
  <c r="I81" i="25" s="1" a="1"/>
  <c r="W82" i="6"/>
  <c r="I82" i="25" s="1" a="1"/>
  <c r="W83" i="6"/>
  <c r="I83" i="25" s="1" a="1"/>
  <c r="W84" i="6"/>
  <c r="I84" i="25" s="1" a="1"/>
  <c r="W85" i="6"/>
  <c r="I85" i="25" s="1" a="1"/>
  <c r="W86" i="6"/>
  <c r="I86" i="25" s="1" a="1"/>
  <c r="W87" i="6"/>
  <c r="I87" i="25" s="1" a="1"/>
  <c r="W88" i="6"/>
  <c r="I88" i="25" s="1" a="1"/>
  <c r="W89" i="6"/>
  <c r="I89" i="25" s="1" a="1"/>
  <c r="W90" i="6"/>
  <c r="I90" i="25" s="1" a="1"/>
  <c r="W91" i="6"/>
  <c r="I91" i="25" s="1" a="1"/>
  <c r="W92" i="6"/>
  <c r="I92" i="25" s="1" a="1"/>
  <c r="W93" i="6"/>
  <c r="I93" i="25" s="1" a="1"/>
  <c r="W94" i="6"/>
  <c r="I94" i="25" s="1" a="1"/>
  <c r="W95" i="6"/>
  <c r="I95" i="25" s="1" a="1"/>
  <c r="W96" i="6"/>
  <c r="I96" i="25" s="1" a="1"/>
  <c r="W97" i="6"/>
  <c r="I97" i="25" s="1" a="1"/>
  <c r="W98" i="6"/>
  <c r="I98" i="25" s="1" a="1"/>
  <c r="W99" i="6"/>
  <c r="I99" i="25" s="1" a="1"/>
  <c r="W100" i="6"/>
  <c r="I100" i="25" s="1" a="1"/>
  <c r="W101" i="6"/>
  <c r="I101" i="25" s="1" a="1"/>
  <c r="W102" i="6"/>
  <c r="I102" i="25" s="1" a="1"/>
  <c r="W103" i="6"/>
  <c r="I103" i="25" s="1" a="1"/>
  <c r="W104" i="6"/>
  <c r="I104" i="25" s="1" a="1"/>
  <c r="W105" i="6"/>
  <c r="I105" i="25" s="1" a="1"/>
  <c r="W106" i="6"/>
  <c r="I106" i="25" s="1" a="1"/>
  <c r="W107" i="6"/>
  <c r="I107" i="25" s="1" a="1"/>
  <c r="W108" i="6"/>
  <c r="I108" i="25" s="1" a="1"/>
  <c r="W109" i="6"/>
  <c r="I109" i="25" s="1" a="1"/>
  <c r="W110" i="6"/>
  <c r="I110" i="25" s="1" a="1"/>
  <c r="W111" i="6"/>
  <c r="I111" i="25" s="1" a="1"/>
  <c r="W112" i="6"/>
  <c r="I112" i="25" s="1" a="1"/>
  <c r="W113" i="6"/>
  <c r="I113" i="25" s="1" a="1"/>
  <c r="W114" i="6"/>
  <c r="I114" i="25" s="1" a="1"/>
  <c r="W115" i="6"/>
  <c r="I115" i="25" s="1" a="1"/>
  <c r="W116" i="6"/>
  <c r="I116" i="25" s="1" a="1"/>
  <c r="W117" i="6"/>
  <c r="I117" i="25" s="1" a="1"/>
  <c r="W118" i="6"/>
  <c r="I118" i="25" s="1" a="1"/>
  <c r="W119" i="6"/>
  <c r="I119" i="25" s="1" a="1"/>
  <c r="W120" i="6"/>
  <c r="I120" i="25" s="1" a="1"/>
  <c r="W121" i="6"/>
  <c r="I121" i="25" s="1" a="1"/>
  <c r="W122" i="6"/>
  <c r="I122" i="25" s="1" a="1"/>
  <c r="W123" i="6"/>
  <c r="I123" i="25" s="1" a="1"/>
  <c r="W124" i="6"/>
  <c r="I124" i="25" s="1" a="1"/>
  <c r="W125" i="6"/>
  <c r="I125" i="25" s="1" a="1"/>
  <c r="W126" i="6"/>
  <c r="I126" i="25" s="1" a="1"/>
  <c r="W127" i="6"/>
  <c r="I127" i="25" s="1" a="1"/>
  <c r="W128" i="6"/>
  <c r="I128" i="25" s="1" a="1"/>
  <c r="W129" i="6"/>
  <c r="I129" i="25" s="1" a="1"/>
  <c r="W130" i="6"/>
  <c r="I130" i="25" s="1" a="1"/>
  <c r="W131" i="6"/>
  <c r="I131" i="25" s="1" a="1"/>
  <c r="W132" i="6"/>
  <c r="I132" i="25" s="1" a="1"/>
  <c r="W133" i="6"/>
  <c r="I133" i="25" s="1" a="1"/>
  <c r="W134" i="6"/>
  <c r="I134" i="25" s="1" a="1"/>
  <c r="W135" i="6"/>
  <c r="I135" i="25" s="1" a="1"/>
  <c r="W136" i="6"/>
  <c r="I136" i="25" s="1" a="1"/>
  <c r="W137" i="6"/>
  <c r="I137" i="25" s="1" a="1"/>
  <c r="W138" i="6"/>
  <c r="I138" i="25" s="1" a="1"/>
  <c r="W139" i="6"/>
  <c r="I139" i="25" s="1" a="1"/>
  <c r="W140" i="6"/>
  <c r="I140" i="25" s="1" a="1"/>
  <c r="W141" i="6"/>
  <c r="I141" i="25" s="1" a="1"/>
  <c r="W142" i="6"/>
  <c r="I142" i="25" s="1" a="1"/>
  <c r="W143" i="6"/>
  <c r="I143" i="25" s="1" a="1"/>
  <c r="W144" i="6"/>
  <c r="I144" i="25" s="1" a="1"/>
  <c r="W145" i="6"/>
  <c r="I145" i="25" s="1" a="1"/>
  <c r="W146" i="6"/>
  <c r="I146" i="25" s="1" a="1"/>
  <c r="W147" i="6"/>
  <c r="I147" i="25" s="1" a="1"/>
  <c r="W148" i="6"/>
  <c r="I148" i="25" s="1" a="1"/>
  <c r="W149" i="6"/>
  <c r="I149" i="25" s="1" a="1"/>
  <c r="W150" i="6"/>
  <c r="I150" i="25" s="1" a="1"/>
  <c r="W151" i="6"/>
  <c r="I151" i="25" s="1" a="1"/>
  <c r="W152" i="6"/>
  <c r="I152" i="25" s="1" a="1"/>
  <c r="W153" i="6"/>
  <c r="I153" i="25" s="1" a="1"/>
  <c r="W154" i="6"/>
  <c r="I154" i="25" s="1" a="1"/>
  <c r="W155" i="6"/>
  <c r="I155" i="25" s="1" a="1"/>
  <c r="W156" i="6"/>
  <c r="I156" i="25" s="1" a="1"/>
  <c r="W157" i="6"/>
  <c r="I157" i="25" s="1" a="1"/>
  <c r="W158" i="6"/>
  <c r="I158" i="25" s="1" a="1"/>
  <c r="W159" i="6"/>
  <c r="I159" i="25" s="1" a="1"/>
  <c r="W160" i="6"/>
  <c r="I160" i="25" s="1" a="1"/>
  <c r="W161" i="6"/>
  <c r="I161" i="25" s="1" a="1"/>
  <c r="W162" i="6"/>
  <c r="I162" i="25" s="1" a="1"/>
  <c r="W163" i="6"/>
  <c r="I163" i="25" s="1" a="1"/>
  <c r="W164" i="6"/>
  <c r="I164" i="25" s="1" a="1"/>
  <c r="W165" i="6"/>
  <c r="I165" i="25" s="1" a="1"/>
  <c r="W166" i="6"/>
  <c r="I166" i="25" s="1" a="1"/>
  <c r="W167" i="6"/>
  <c r="I167" i="25" s="1" a="1"/>
  <c r="W168" i="6"/>
  <c r="I168" i="25" s="1" a="1"/>
  <c r="W169" i="6"/>
  <c r="I169" i="25" s="1" a="1"/>
  <c r="W170" i="6"/>
  <c r="I170" i="25" s="1" a="1"/>
  <c r="W171" i="6"/>
  <c r="I171" i="25" s="1" a="1"/>
  <c r="W172" i="6"/>
  <c r="I172" i="25" s="1" a="1"/>
  <c r="W174" i="6"/>
  <c r="I174" i="25" s="1" a="1"/>
  <c r="W175" i="6"/>
  <c r="I175" i="25" s="1" a="1"/>
  <c r="W176" i="6"/>
  <c r="I176" i="25" s="1" a="1"/>
  <c r="W177" i="6"/>
  <c r="I177" i="25" s="1" a="1"/>
  <c r="W178" i="6"/>
  <c r="I178" i="25" s="1" a="1"/>
  <c r="W179" i="6"/>
  <c r="I179" i="25" s="1" a="1"/>
  <c r="W180" i="6"/>
  <c r="I180" i="25" s="1" a="1"/>
  <c r="W181" i="6"/>
  <c r="I181" i="25" s="1" a="1"/>
  <c r="W182" i="6"/>
  <c r="I182" i="25" s="1" a="1"/>
  <c r="W183" i="6"/>
  <c r="I183" i="25" s="1" a="1"/>
  <c r="W184" i="6"/>
  <c r="I184" i="25" s="1" a="1"/>
  <c r="W185" i="6"/>
  <c r="I185" i="25" s="1" a="1"/>
  <c r="W186" i="6"/>
  <c r="I186" i="25" s="1" a="1"/>
  <c r="W187" i="6"/>
  <c r="I187" i="25" s="1" a="1"/>
  <c r="W188" i="6"/>
  <c r="I188" i="25" s="1" a="1"/>
  <c r="W189" i="6"/>
  <c r="I189" i="25" s="1" a="1"/>
  <c r="W190" i="6"/>
  <c r="I190" i="25" s="1" a="1"/>
  <c r="W191" i="6"/>
  <c r="I191" i="25" s="1" a="1"/>
  <c r="W192" i="6"/>
  <c r="I192" i="25" s="1" a="1"/>
  <c r="W193" i="6"/>
  <c r="I193" i="25" s="1" a="1"/>
  <c r="W194" i="6"/>
  <c r="I194" i="25" s="1" a="1"/>
  <c r="W195" i="6"/>
  <c r="I195" i="25" s="1" a="1"/>
  <c r="W196" i="6"/>
  <c r="I196" i="25" s="1" a="1"/>
  <c r="W197" i="6"/>
  <c r="I197" i="25" s="1" a="1"/>
  <c r="W198" i="6"/>
  <c r="I198" i="25" s="1" a="1"/>
  <c r="W199" i="6"/>
  <c r="I199" i="25" s="1" a="1"/>
  <c r="W200" i="6"/>
  <c r="I200" i="25" s="1" a="1"/>
  <c r="W201" i="6"/>
  <c r="I201" i="25" s="1" a="1"/>
  <c r="W202" i="6"/>
  <c r="I202" i="25" s="1" a="1"/>
  <c r="W203" i="6"/>
  <c r="I203" i="25" s="1" a="1"/>
  <c r="W204" i="6"/>
  <c r="I204" i="25" s="1" a="1"/>
  <c r="W205" i="6"/>
  <c r="I205" i="25" s="1" a="1"/>
  <c r="W207" i="6"/>
  <c r="I207" i="25" s="1" a="1"/>
  <c r="W208" i="6"/>
  <c r="I208" i="25" s="1" a="1"/>
  <c r="W209" i="6"/>
  <c r="I209" i="25" s="1" a="1"/>
  <c r="W210" i="6"/>
  <c r="I210" i="25" s="1" a="1"/>
  <c r="W211" i="6"/>
  <c r="I211" i="25" s="1" a="1"/>
  <c r="W212" i="6"/>
  <c r="I212" i="25" s="1" a="1"/>
  <c r="W213" i="6"/>
  <c r="I213" i="25" s="1" a="1"/>
  <c r="W214" i="6"/>
  <c r="I214" i="25" s="1" a="1"/>
  <c r="W215" i="6"/>
  <c r="I215" i="25" s="1" a="1"/>
  <c r="W216" i="6"/>
  <c r="I216" i="25" s="1" a="1"/>
  <c r="W217" i="6"/>
  <c r="I217" i="25" s="1" a="1"/>
  <c r="W218" i="6"/>
  <c r="I218" i="25" s="1" a="1"/>
  <c r="W219" i="6"/>
  <c r="I219" i="25" s="1" a="1"/>
  <c r="W220" i="6"/>
  <c r="I220" i="25" s="1" a="1"/>
  <c r="W221" i="6"/>
  <c r="I221" i="25" s="1" a="1"/>
  <c r="W222" i="6"/>
  <c r="I222" i="25" s="1" a="1"/>
  <c r="W223" i="6"/>
  <c r="I223" i="25" s="1" a="1"/>
  <c r="W224" i="6"/>
  <c r="I224" i="25" s="1" a="1"/>
  <c r="W225" i="6"/>
  <c r="I225" i="25" s="1" a="1"/>
  <c r="W226" i="6"/>
  <c r="I226" i="25" s="1" a="1"/>
  <c r="W227" i="6"/>
  <c r="I227" i="25" s="1" a="1"/>
  <c r="W228" i="6"/>
  <c r="I228" i="25" s="1" a="1"/>
  <c r="W229" i="6"/>
  <c r="I229" i="25" s="1" a="1"/>
  <c r="W230" i="6"/>
  <c r="I230" i="25" s="1" a="1"/>
  <c r="W231" i="6"/>
  <c r="I231" i="25" s="1" a="1"/>
  <c r="W232" i="6"/>
  <c r="I232" i="25" s="1" a="1"/>
  <c r="W233" i="6"/>
  <c r="I233" i="25" s="1" a="1"/>
  <c r="W234" i="6"/>
  <c r="I234" i="25" s="1" a="1"/>
  <c r="W235" i="6"/>
  <c r="I235" i="25" s="1" a="1"/>
  <c r="W236" i="6"/>
  <c r="I236" i="25" s="1" a="1"/>
  <c r="W237" i="6"/>
  <c r="I237" i="25" s="1" a="1"/>
  <c r="W238" i="6"/>
  <c r="I238" i="25" s="1" a="1"/>
  <c r="W239" i="6"/>
  <c r="I239" i="25" s="1" a="1"/>
  <c r="W240" i="6"/>
  <c r="I240" i="25" s="1" a="1"/>
  <c r="W241" i="6"/>
  <c r="I241" i="25" s="1" a="1"/>
  <c r="W242" i="6"/>
  <c r="I242" i="25" s="1" a="1"/>
  <c r="W243" i="6"/>
  <c r="I243" i="25" s="1" a="1"/>
  <c r="W244" i="6"/>
  <c r="I244" i="25" s="1" a="1"/>
  <c r="W245" i="6"/>
  <c r="I245" i="25" s="1" a="1"/>
  <c r="W246" i="6"/>
  <c r="I246" i="25" s="1" a="1"/>
  <c r="W247" i="6"/>
  <c r="I247" i="25" s="1" a="1"/>
  <c r="W248" i="6"/>
  <c r="I248" i="25" s="1" a="1"/>
  <c r="W249" i="6"/>
  <c r="I249" i="25" s="1" a="1"/>
  <c r="W250" i="6"/>
  <c r="I250" i="25" s="1" a="1"/>
  <c r="W251" i="6"/>
  <c r="I251" i="25" s="1" a="1"/>
  <c r="W252" i="6"/>
  <c r="I252" i="25" s="1" a="1"/>
  <c r="W253" i="6"/>
  <c r="I253" i="25" s="1" a="1"/>
  <c r="W254" i="6"/>
  <c r="I254" i="25" s="1" a="1"/>
  <c r="W255" i="6"/>
  <c r="I255" i="25" s="1" a="1"/>
  <c r="W256" i="6"/>
  <c r="I256" i="25" s="1" a="1"/>
  <c r="W257" i="6"/>
  <c r="I257" i="25" s="1" a="1"/>
  <c r="W258" i="6"/>
  <c r="I258" i="25" s="1" a="1"/>
  <c r="W260" i="6"/>
  <c r="I260" i="25" s="1" a="1"/>
  <c r="W261" i="6"/>
  <c r="I261" i="25" s="1" a="1"/>
  <c r="U2" i="6"/>
  <c r="AC2" i="6" s="1"/>
  <c r="V2" i="25" s="1" a="1"/>
  <c r="T2" i="6"/>
  <c r="AB2" i="6" s="1"/>
  <c r="U2" i="25" s="1" a="1"/>
  <c r="S2" i="6"/>
  <c r="AA2" i="6" s="1"/>
  <c r="U3" i="6"/>
  <c r="AC3" i="6" s="1"/>
  <c r="V3" i="25" s="1" a="1"/>
  <c r="T3" i="6"/>
  <c r="AB3" i="6" s="1"/>
  <c r="U3" i="25" s="1" a="1"/>
  <c r="S3" i="6"/>
  <c r="AA3" i="6" s="1"/>
  <c r="U4" i="6"/>
  <c r="AC4" i="6" s="1"/>
  <c r="V4" i="25" s="1" a="1"/>
  <c r="T4" i="6"/>
  <c r="AB4" i="6" s="1"/>
  <c r="U4" i="25" s="1" a="1"/>
  <c r="S4" i="6"/>
  <c r="AA4" i="6" s="1"/>
  <c r="U5" i="6"/>
  <c r="AC5" i="6" s="1"/>
  <c r="V5" i="25" s="1" a="1"/>
  <c r="T5" i="6"/>
  <c r="AB5" i="6" s="1"/>
  <c r="U5" i="25" s="1" a="1"/>
  <c r="S5" i="6"/>
  <c r="AA5" i="6" s="1"/>
  <c r="U6" i="6"/>
  <c r="AC6" i="6" s="1"/>
  <c r="V6" i="25" s="1" a="1"/>
  <c r="T6" i="6"/>
  <c r="AB6" i="6" s="1"/>
  <c r="U6" i="25" s="1" a="1"/>
  <c r="S6" i="6"/>
  <c r="AA6" i="6" s="1"/>
  <c r="U7" i="6"/>
  <c r="AC7" i="6" s="1"/>
  <c r="V7" i="25" s="1" a="1"/>
  <c r="T7" i="6"/>
  <c r="AB7" i="6" s="1"/>
  <c r="U7" i="25" s="1" a="1"/>
  <c r="S7" i="6"/>
  <c r="AA7" i="6" s="1"/>
  <c r="U8" i="6"/>
  <c r="AC8" i="6" s="1"/>
  <c r="V8" i="25" s="1" a="1"/>
  <c r="T8" i="6"/>
  <c r="AB8" i="6" s="1"/>
  <c r="U8" i="25" s="1" a="1"/>
  <c r="S8" i="6"/>
  <c r="AA8" i="6" s="1"/>
  <c r="U9" i="6"/>
  <c r="AC9" i="6" s="1"/>
  <c r="V9" i="25" s="1" a="1"/>
  <c r="T9" i="6"/>
  <c r="AB9" i="6" s="1"/>
  <c r="U9" i="25" s="1" a="1"/>
  <c r="S9" i="6"/>
  <c r="AA9" i="6" s="1"/>
  <c r="U10" i="6"/>
  <c r="T10" i="6"/>
  <c r="S10" i="6"/>
  <c r="U11" i="6"/>
  <c r="AC11" i="6" s="1"/>
  <c r="V11" i="25" s="1" a="1"/>
  <c r="T11" i="6"/>
  <c r="AB11" i="6" s="1"/>
  <c r="U11" i="25" s="1" a="1"/>
  <c r="S11" i="6"/>
  <c r="AA11" i="6" s="1"/>
  <c r="U12" i="6"/>
  <c r="AC12" i="6" s="1"/>
  <c r="V12" i="25" s="1" a="1"/>
  <c r="T12" i="6"/>
  <c r="AB12" i="6" s="1"/>
  <c r="U12" i="25" s="1" a="1"/>
  <c r="S12" i="6"/>
  <c r="AA12" i="6" s="1"/>
  <c r="U13" i="6"/>
  <c r="AC13" i="6" s="1"/>
  <c r="V13" i="25" s="1" a="1"/>
  <c r="T13" i="6"/>
  <c r="AB13" i="6" s="1"/>
  <c r="U13" i="25" s="1" a="1"/>
  <c r="S13" i="6"/>
  <c r="AA13" i="6" s="1"/>
  <c r="U14" i="6"/>
  <c r="AC14" i="6" s="1"/>
  <c r="V14" i="25" s="1" a="1"/>
  <c r="T14" i="6"/>
  <c r="AB14" i="6" s="1"/>
  <c r="U14" i="25" s="1" a="1"/>
  <c r="S14" i="6"/>
  <c r="AA14" i="6" s="1"/>
  <c r="U15" i="6"/>
  <c r="AC15" i="6" s="1"/>
  <c r="V15" i="25" s="1" a="1"/>
  <c r="T15" i="6"/>
  <c r="AB15" i="6" s="1"/>
  <c r="U15" i="25" s="1" a="1"/>
  <c r="S15" i="6"/>
  <c r="AA15" i="6" s="1"/>
  <c r="U16" i="6"/>
  <c r="AC16" i="6" s="1"/>
  <c r="V16" i="25" s="1" a="1"/>
  <c r="T16" i="6"/>
  <c r="AB16" i="6" s="1"/>
  <c r="U16" i="25" s="1" a="1"/>
  <c r="S16" i="6"/>
  <c r="AA16" i="6" s="1"/>
  <c r="U17" i="6"/>
  <c r="AC17" i="6" s="1"/>
  <c r="V17" i="25" s="1" a="1"/>
  <c r="T17" i="6"/>
  <c r="AB17" i="6" s="1"/>
  <c r="U17" i="25" s="1" a="1"/>
  <c r="S17" i="6"/>
  <c r="AA17" i="6" s="1"/>
  <c r="U18" i="6"/>
  <c r="AC18" i="6" s="1"/>
  <c r="V18" i="25" s="1" a="1"/>
  <c r="T18" i="6"/>
  <c r="AB18" i="6" s="1"/>
  <c r="U18" i="25" s="1" a="1"/>
  <c r="S18" i="6"/>
  <c r="AA18" i="6" s="1"/>
  <c r="U19" i="6"/>
  <c r="AC19" i="6" s="1"/>
  <c r="V19" i="25" s="1" a="1"/>
  <c r="T19" i="6"/>
  <c r="AB19" i="6" s="1"/>
  <c r="U19" i="25" s="1" a="1"/>
  <c r="S19" i="6"/>
  <c r="AA19" i="6" s="1"/>
  <c r="U20" i="6"/>
  <c r="AC20" i="6" s="1"/>
  <c r="V20" i="25" s="1" a="1"/>
  <c r="T20" i="6"/>
  <c r="AB20" i="6" s="1"/>
  <c r="U20" i="25" s="1" a="1"/>
  <c r="S20" i="6"/>
  <c r="AA20" i="6" s="1"/>
  <c r="U21" i="6"/>
  <c r="AC21" i="6" s="1"/>
  <c r="V21" i="25" s="1" a="1"/>
  <c r="T21" i="6"/>
  <c r="AB21" i="6" s="1"/>
  <c r="U21" i="25" s="1" a="1"/>
  <c r="S21" i="6"/>
  <c r="AA21" i="6" s="1"/>
  <c r="U22" i="6"/>
  <c r="AC22" i="6" s="1"/>
  <c r="V22" i="25" s="1" a="1"/>
  <c r="T22" i="6"/>
  <c r="AB22" i="6" s="1"/>
  <c r="U22" i="25" s="1" a="1"/>
  <c r="S22" i="6"/>
  <c r="AA22" i="6" s="1"/>
  <c r="U23" i="6"/>
  <c r="AC23" i="6" s="1"/>
  <c r="V23" i="25" s="1" a="1"/>
  <c r="T23" i="6"/>
  <c r="AB23" i="6" s="1"/>
  <c r="U23" i="25" s="1" a="1"/>
  <c r="S23" i="6"/>
  <c r="AA23" i="6" s="1"/>
  <c r="U24" i="6"/>
  <c r="AC24" i="6" s="1"/>
  <c r="V24" i="25" s="1" a="1"/>
  <c r="T24" i="6"/>
  <c r="AB24" i="6" s="1"/>
  <c r="U24" i="25" s="1" a="1"/>
  <c r="S24" i="6"/>
  <c r="AA24" i="6" s="1"/>
  <c r="U25" i="6"/>
  <c r="AC25" i="6" s="1"/>
  <c r="V25" i="25" s="1" a="1"/>
  <c r="T25" i="6"/>
  <c r="AB25" i="6" s="1"/>
  <c r="U25" i="25" s="1" a="1"/>
  <c r="S25" i="6"/>
  <c r="AA25" i="6" s="1"/>
  <c r="U26" i="6"/>
  <c r="AC26" i="6" s="1"/>
  <c r="V26" i="25" s="1" a="1"/>
  <c r="T26" i="6"/>
  <c r="AB26" i="6" s="1"/>
  <c r="U26" i="25" s="1" a="1"/>
  <c r="S26" i="6"/>
  <c r="AA26" i="6" s="1"/>
  <c r="U27" i="6"/>
  <c r="AC27" i="6" s="1"/>
  <c r="V27" i="25" s="1" a="1"/>
  <c r="T27" i="6"/>
  <c r="AB27" i="6" s="1"/>
  <c r="U27" i="25" s="1" a="1"/>
  <c r="S27" i="6"/>
  <c r="AA27" i="6" s="1"/>
  <c r="U28" i="6"/>
  <c r="AC28" i="6" s="1"/>
  <c r="V28" i="25" s="1" a="1"/>
  <c r="T28" i="6"/>
  <c r="AB28" i="6" s="1"/>
  <c r="U28" i="25" s="1" a="1"/>
  <c r="S28" i="6"/>
  <c r="AA28" i="6" s="1"/>
  <c r="U29" i="6"/>
  <c r="AC29" i="6" s="1"/>
  <c r="V29" i="25" s="1" a="1"/>
  <c r="T29" i="6"/>
  <c r="AB29" i="6" s="1"/>
  <c r="U29" i="25" s="1" a="1"/>
  <c r="S29" i="6"/>
  <c r="AA29" i="6" s="1"/>
  <c r="U30" i="6"/>
  <c r="AC30" i="6" s="1"/>
  <c r="V30" i="25" s="1" a="1"/>
  <c r="T30" i="6"/>
  <c r="AB30" i="6" s="1"/>
  <c r="U30" i="25" s="1" a="1"/>
  <c r="S30" i="6"/>
  <c r="AA30" i="6" s="1"/>
  <c r="U31" i="6"/>
  <c r="AC31" i="6" s="1"/>
  <c r="V31" i="25" s="1" a="1"/>
  <c r="T31" i="6"/>
  <c r="AB31" i="6" s="1"/>
  <c r="U31" i="25" s="1" a="1"/>
  <c r="S31" i="6"/>
  <c r="AA31" i="6" s="1"/>
  <c r="U32" i="6"/>
  <c r="AC32" i="6" s="1"/>
  <c r="V32" i="25" s="1" a="1"/>
  <c r="T32" i="6"/>
  <c r="AB32" i="6" s="1"/>
  <c r="U32" i="25" s="1" a="1"/>
  <c r="S32" i="6"/>
  <c r="AA32" i="6" s="1"/>
  <c r="U33" i="6"/>
  <c r="AC33" i="6" s="1"/>
  <c r="V33" i="25" s="1" a="1"/>
  <c r="T33" i="6"/>
  <c r="AB33" i="6" s="1"/>
  <c r="U33" i="25" s="1" a="1"/>
  <c r="S33" i="6"/>
  <c r="AA33" i="6" s="1"/>
  <c r="U34" i="6"/>
  <c r="AC34" i="6" s="1"/>
  <c r="V34" i="25" s="1" a="1"/>
  <c r="T34" i="6"/>
  <c r="AB34" i="6" s="1"/>
  <c r="U34" i="25" s="1" a="1"/>
  <c r="S34" i="6"/>
  <c r="AA34" i="6" s="1"/>
  <c r="U35" i="6"/>
  <c r="AC35" i="6" s="1"/>
  <c r="V35" i="25" s="1" a="1"/>
  <c r="T35" i="6"/>
  <c r="AB35" i="6" s="1"/>
  <c r="U35" i="25" s="1" a="1"/>
  <c r="S35" i="6"/>
  <c r="AA35" i="6" s="1"/>
  <c r="U36" i="6"/>
  <c r="AC36" i="6" s="1"/>
  <c r="V36" i="25" s="1" a="1"/>
  <c r="T36" i="6"/>
  <c r="AB36" i="6" s="1"/>
  <c r="U36" i="25" s="1" a="1"/>
  <c r="S36" i="6"/>
  <c r="AA36" i="6" s="1"/>
  <c r="U37" i="6"/>
  <c r="AC37" i="6" s="1"/>
  <c r="V37" i="25" s="1" a="1"/>
  <c r="T37" i="6"/>
  <c r="AB37" i="6" s="1"/>
  <c r="U37" i="25" s="1" a="1"/>
  <c r="S37" i="6"/>
  <c r="AA37" i="6" s="1"/>
  <c r="U38" i="6"/>
  <c r="AC38" i="6" s="1"/>
  <c r="V38" i="25" s="1" a="1"/>
  <c r="T38" i="6"/>
  <c r="AB38" i="6" s="1"/>
  <c r="U38" i="25" s="1" a="1"/>
  <c r="S38" i="6"/>
  <c r="AA38" i="6" s="1"/>
  <c r="U39" i="6"/>
  <c r="AC39" i="6" s="1"/>
  <c r="V39" i="25" s="1" a="1"/>
  <c r="T39" i="6"/>
  <c r="AB39" i="6" s="1"/>
  <c r="U39" i="25" s="1" a="1"/>
  <c r="S39" i="6"/>
  <c r="AA39" i="6" s="1"/>
  <c r="U40" i="6"/>
  <c r="AC40" i="6" s="1"/>
  <c r="V40" i="25" s="1" a="1"/>
  <c r="T40" i="6"/>
  <c r="AB40" i="6" s="1"/>
  <c r="U40" i="25" s="1" a="1"/>
  <c r="S40" i="6"/>
  <c r="AA40" i="6" s="1"/>
  <c r="U41" i="6"/>
  <c r="AC41" i="6" s="1"/>
  <c r="V41" i="25" s="1" a="1"/>
  <c r="T41" i="6"/>
  <c r="AB41" i="6" s="1"/>
  <c r="U41" i="25" s="1" a="1"/>
  <c r="S41" i="6"/>
  <c r="AA41" i="6" s="1"/>
  <c r="U42" i="6"/>
  <c r="AC42" i="6" s="1"/>
  <c r="V42" i="25" s="1" a="1"/>
  <c r="T42" i="6"/>
  <c r="AB42" i="6" s="1"/>
  <c r="U42" i="25" s="1" a="1"/>
  <c r="S42" i="6"/>
  <c r="AA42" i="6" s="1"/>
  <c r="U43" i="6"/>
  <c r="AC43" i="6" s="1"/>
  <c r="V43" i="25" s="1" a="1"/>
  <c r="T43" i="6"/>
  <c r="AB43" i="6" s="1"/>
  <c r="U43" i="25" s="1" a="1"/>
  <c r="S43" i="6"/>
  <c r="AA43" i="6" s="1"/>
  <c r="U44" i="6"/>
  <c r="AC44" i="6" s="1"/>
  <c r="V44" i="25" s="1" a="1"/>
  <c r="T44" i="6"/>
  <c r="AB44" i="6" s="1"/>
  <c r="U44" i="25" s="1" a="1"/>
  <c r="S44" i="6"/>
  <c r="AA44" i="6" s="1"/>
  <c r="U45" i="6"/>
  <c r="AC45" i="6" s="1"/>
  <c r="V45" i="25" s="1" a="1"/>
  <c r="T45" i="6"/>
  <c r="AB45" i="6" s="1"/>
  <c r="U45" i="25" s="1" a="1"/>
  <c r="S45" i="6"/>
  <c r="AA45" i="6" s="1"/>
  <c r="U46" i="6"/>
  <c r="AC46" i="6" s="1"/>
  <c r="V46" i="25" s="1" a="1"/>
  <c r="T46" i="6"/>
  <c r="AB46" i="6" s="1"/>
  <c r="U46" i="25" s="1" a="1"/>
  <c r="S46" i="6"/>
  <c r="AA46" i="6" s="1"/>
  <c r="U47" i="6"/>
  <c r="AC47" i="6" s="1"/>
  <c r="V47" i="25" s="1" a="1"/>
  <c r="T47" i="6"/>
  <c r="AB47" i="6" s="1"/>
  <c r="U47" i="25" s="1" a="1"/>
  <c r="S47" i="6"/>
  <c r="AA47" i="6" s="1"/>
  <c r="U48" i="6"/>
  <c r="AC48" i="6" s="1"/>
  <c r="V48" i="25" s="1" a="1"/>
  <c r="T48" i="6"/>
  <c r="AB48" i="6" s="1"/>
  <c r="U48" i="25" s="1" a="1"/>
  <c r="S48" i="6"/>
  <c r="AA48" i="6" s="1"/>
  <c r="U49" i="6"/>
  <c r="AC49" i="6" s="1"/>
  <c r="V49" i="25" s="1" a="1"/>
  <c r="T49" i="6"/>
  <c r="AB49" i="6" s="1"/>
  <c r="U49" i="25" s="1" a="1"/>
  <c r="S49" i="6"/>
  <c r="AA49" i="6" s="1"/>
  <c r="U50" i="6"/>
  <c r="AC50" i="6" s="1"/>
  <c r="V50" i="25" s="1" a="1"/>
  <c r="T50" i="6"/>
  <c r="AB50" i="6" s="1"/>
  <c r="U50" i="25" s="1" a="1"/>
  <c r="S50" i="6"/>
  <c r="AA50" i="6" s="1"/>
  <c r="U51" i="6"/>
  <c r="AC51" i="6" s="1"/>
  <c r="V51" i="25" s="1" a="1"/>
  <c r="T51" i="6"/>
  <c r="AB51" i="6" s="1"/>
  <c r="U51" i="25" s="1" a="1"/>
  <c r="S51" i="6"/>
  <c r="AA51" i="6" s="1"/>
  <c r="U52" i="6"/>
  <c r="AC52" i="6" s="1"/>
  <c r="V52" i="25" s="1" a="1"/>
  <c r="T52" i="6"/>
  <c r="AB52" i="6" s="1"/>
  <c r="U52" i="25" s="1" a="1"/>
  <c r="S52" i="6"/>
  <c r="AA52" i="6" s="1"/>
  <c r="U53" i="6"/>
  <c r="AC53" i="6" s="1"/>
  <c r="V53" i="25" s="1" a="1"/>
  <c r="T53" i="6"/>
  <c r="AB53" i="6" s="1"/>
  <c r="U53" i="25" s="1" a="1"/>
  <c r="S53" i="6"/>
  <c r="AA53" i="6" s="1"/>
  <c r="U54" i="6"/>
  <c r="AC54" i="6" s="1"/>
  <c r="V54" i="25" s="1" a="1"/>
  <c r="T54" i="6"/>
  <c r="AB54" i="6" s="1"/>
  <c r="U54" i="25" s="1" a="1"/>
  <c r="S54" i="6"/>
  <c r="AA54" i="6" s="1"/>
  <c r="U55" i="6"/>
  <c r="AC55" i="6" s="1"/>
  <c r="V55" i="25" s="1" a="1"/>
  <c r="T55" i="6"/>
  <c r="AB55" i="6" s="1"/>
  <c r="U55" i="25" s="1" a="1"/>
  <c r="S55" i="6"/>
  <c r="AA55" i="6" s="1"/>
  <c r="U56" i="6"/>
  <c r="AC56" i="6" s="1"/>
  <c r="V56" i="25" s="1" a="1"/>
  <c r="T56" i="6"/>
  <c r="AB56" i="6" s="1"/>
  <c r="U56" i="25" s="1" a="1"/>
  <c r="S56" i="6"/>
  <c r="AA56" i="6" s="1"/>
  <c r="U57" i="6"/>
  <c r="AC57" i="6" s="1"/>
  <c r="V57" i="25" s="1" a="1"/>
  <c r="T57" i="6"/>
  <c r="AB57" i="6" s="1"/>
  <c r="U57" i="25" s="1" a="1"/>
  <c r="S57" i="6"/>
  <c r="AA57" i="6" s="1"/>
  <c r="U58" i="6"/>
  <c r="AC58" i="6" s="1"/>
  <c r="V58" i="25" s="1" a="1"/>
  <c r="T58" i="6"/>
  <c r="AB58" i="6" s="1"/>
  <c r="U58" i="25" s="1" a="1"/>
  <c r="S58" i="6"/>
  <c r="AA58" i="6" s="1"/>
  <c r="U59" i="6"/>
  <c r="AC59" i="6" s="1"/>
  <c r="V59" i="25" s="1" a="1"/>
  <c r="T59" i="6"/>
  <c r="AB59" i="6" s="1"/>
  <c r="U59" i="25" s="1" a="1"/>
  <c r="S59" i="6"/>
  <c r="AA59" i="6" s="1"/>
  <c r="U60" i="6"/>
  <c r="AC60" i="6" s="1"/>
  <c r="V60" i="25" s="1" a="1"/>
  <c r="T60" i="6"/>
  <c r="AB60" i="6" s="1"/>
  <c r="U60" i="25" s="1" a="1"/>
  <c r="S60" i="6"/>
  <c r="AA60" i="6" s="1"/>
  <c r="U61" i="6"/>
  <c r="AC61" i="6" s="1"/>
  <c r="V61" i="25" s="1" a="1"/>
  <c r="T61" i="6"/>
  <c r="AB61" i="6" s="1"/>
  <c r="U61" i="25" s="1" a="1"/>
  <c r="S61" i="6"/>
  <c r="AA61" i="6" s="1"/>
  <c r="U62" i="6"/>
  <c r="AC62" i="6" s="1"/>
  <c r="V62" i="25" s="1" a="1"/>
  <c r="T62" i="6"/>
  <c r="AB62" i="6" s="1"/>
  <c r="U62" i="25" s="1" a="1"/>
  <c r="S62" i="6"/>
  <c r="AA62" i="6" s="1"/>
  <c r="U63" i="6"/>
  <c r="AC63" i="6" s="1"/>
  <c r="V63" i="25" s="1" a="1"/>
  <c r="T63" i="6"/>
  <c r="AB63" i="6" s="1"/>
  <c r="U63" i="25" s="1" a="1"/>
  <c r="S63" i="6"/>
  <c r="AA63" i="6" s="1"/>
  <c r="U64" i="6"/>
  <c r="AC64" i="6" s="1"/>
  <c r="V64" i="25" s="1" a="1"/>
  <c r="T64" i="6"/>
  <c r="AB64" i="6" s="1"/>
  <c r="U64" i="25" s="1" a="1"/>
  <c r="S64" i="6"/>
  <c r="AA64" i="6" s="1"/>
  <c r="U65" i="6"/>
  <c r="AC65" i="6" s="1"/>
  <c r="V65" i="25" s="1" a="1"/>
  <c r="T65" i="6"/>
  <c r="AB65" i="6" s="1"/>
  <c r="U65" i="25" s="1" a="1"/>
  <c r="S65" i="6"/>
  <c r="AA65" i="6" s="1"/>
  <c r="U66" i="6"/>
  <c r="AC66" i="6" s="1"/>
  <c r="V66" i="25" s="1" a="1"/>
  <c r="T66" i="6"/>
  <c r="AB66" i="6" s="1"/>
  <c r="U66" i="25" s="1" a="1"/>
  <c r="S66" i="6"/>
  <c r="AA66" i="6" s="1"/>
  <c r="U67" i="6"/>
  <c r="AC67" i="6" s="1"/>
  <c r="V67" i="25" s="1" a="1"/>
  <c r="T67" i="6"/>
  <c r="AB67" i="6" s="1"/>
  <c r="U67" i="25" s="1" a="1"/>
  <c r="S67" i="6"/>
  <c r="AA67" i="6" s="1"/>
  <c r="U68" i="6"/>
  <c r="AC68" i="6" s="1"/>
  <c r="V68" i="25" s="1" a="1"/>
  <c r="T68" i="6"/>
  <c r="AB68" i="6" s="1"/>
  <c r="U68" i="25" s="1" a="1"/>
  <c r="S68" i="6"/>
  <c r="AA68" i="6" s="1"/>
  <c r="U69" i="6"/>
  <c r="AC69" i="6" s="1"/>
  <c r="V69" i="25" s="1" a="1"/>
  <c r="T69" i="6"/>
  <c r="AB69" i="6" s="1"/>
  <c r="U69" i="25" s="1" a="1"/>
  <c r="S69" i="6"/>
  <c r="AA69" i="6" s="1"/>
  <c r="U70" i="6"/>
  <c r="AC70" i="6" s="1"/>
  <c r="V70" i="25" s="1" a="1"/>
  <c r="T70" i="6"/>
  <c r="AB70" i="6" s="1"/>
  <c r="U70" i="25" s="1" a="1"/>
  <c r="S70" i="6"/>
  <c r="AA70" i="6" s="1"/>
  <c r="U71" i="6"/>
  <c r="AC71" i="6" s="1"/>
  <c r="V71" i="25" s="1" a="1"/>
  <c r="T71" i="6"/>
  <c r="AB71" i="6" s="1"/>
  <c r="U71" i="25" s="1" a="1"/>
  <c r="S71" i="6"/>
  <c r="AA71" i="6" s="1"/>
  <c r="U72" i="6"/>
  <c r="AC72" i="6" s="1"/>
  <c r="V72" i="25" s="1" a="1"/>
  <c r="T72" i="6"/>
  <c r="AB72" i="6" s="1"/>
  <c r="U72" i="25" s="1" a="1"/>
  <c r="S72" i="6"/>
  <c r="AA72" i="6" s="1"/>
  <c r="U73" i="6"/>
  <c r="AC73" i="6" s="1"/>
  <c r="V73" i="25" s="1" a="1"/>
  <c r="T73" i="6"/>
  <c r="AB73" i="6" s="1"/>
  <c r="U73" i="25" s="1" a="1"/>
  <c r="S73" i="6"/>
  <c r="AA73" i="6" s="1"/>
  <c r="U74" i="6"/>
  <c r="AC74" i="6" s="1"/>
  <c r="V74" i="25" s="1" a="1"/>
  <c r="T74" i="6"/>
  <c r="AB74" i="6" s="1"/>
  <c r="U74" i="25" s="1" a="1"/>
  <c r="S74" i="6"/>
  <c r="AA74" i="6" s="1"/>
  <c r="U75" i="6"/>
  <c r="AC75" i="6" s="1"/>
  <c r="V75" i="25" s="1" a="1"/>
  <c r="T75" i="6"/>
  <c r="AB75" i="6" s="1"/>
  <c r="U75" i="25" s="1" a="1"/>
  <c r="S75" i="6"/>
  <c r="AA75" i="6" s="1"/>
  <c r="U76" i="6"/>
  <c r="AC76" i="6" s="1"/>
  <c r="V76" i="25" s="1" a="1"/>
  <c r="T76" i="6"/>
  <c r="AB76" i="6" s="1"/>
  <c r="U76" i="25" s="1" a="1"/>
  <c r="S76" i="6"/>
  <c r="AA76" i="6" s="1"/>
  <c r="U77" i="6"/>
  <c r="AC77" i="6" s="1"/>
  <c r="V77" i="25" s="1" a="1"/>
  <c r="T77" i="6"/>
  <c r="AB77" i="6" s="1"/>
  <c r="U77" i="25" s="1" a="1"/>
  <c r="S77" i="6"/>
  <c r="AA77" i="6" s="1"/>
  <c r="U78" i="6"/>
  <c r="AC78" i="6" s="1"/>
  <c r="V78" i="25" s="1" a="1"/>
  <c r="T78" i="6"/>
  <c r="AB78" i="6" s="1"/>
  <c r="U78" i="25" s="1" a="1"/>
  <c r="S78" i="6"/>
  <c r="AA78" i="6" s="1"/>
  <c r="U79" i="6"/>
  <c r="AC79" i="6" s="1"/>
  <c r="V79" i="25" s="1" a="1"/>
  <c r="T79" i="6"/>
  <c r="AB79" i="6" s="1"/>
  <c r="U79" i="25" s="1" a="1"/>
  <c r="S79" i="6"/>
  <c r="AA79" i="6" s="1"/>
  <c r="U80" i="6"/>
  <c r="AC80" i="6" s="1"/>
  <c r="V80" i="25" s="1" a="1"/>
  <c r="T80" i="6"/>
  <c r="AB80" i="6" s="1"/>
  <c r="U80" i="25" s="1" a="1"/>
  <c r="S80" i="6"/>
  <c r="AA80" i="6" s="1"/>
  <c r="U81" i="6"/>
  <c r="AC81" i="6" s="1"/>
  <c r="V81" i="25" s="1" a="1"/>
  <c r="T81" i="6"/>
  <c r="AB81" i="6" s="1"/>
  <c r="U81" i="25" s="1" a="1"/>
  <c r="S81" i="6"/>
  <c r="AA81" i="6" s="1"/>
  <c r="U82" i="6"/>
  <c r="AC82" i="6" s="1"/>
  <c r="V82" i="25" s="1" a="1"/>
  <c r="T82" i="6"/>
  <c r="AB82" i="6" s="1"/>
  <c r="U82" i="25" s="1" a="1"/>
  <c r="S82" i="6"/>
  <c r="AA82" i="6" s="1"/>
  <c r="U83" i="6"/>
  <c r="AC83" i="6" s="1"/>
  <c r="V83" i="25" s="1" a="1"/>
  <c r="T83" i="6"/>
  <c r="AB83" i="6" s="1"/>
  <c r="U83" i="25" s="1" a="1"/>
  <c r="S83" i="6"/>
  <c r="AA83" i="6" s="1"/>
  <c r="U84" i="6"/>
  <c r="AC84" i="6" s="1"/>
  <c r="V84" i="25" s="1" a="1"/>
  <c r="T84" i="6"/>
  <c r="AB84" i="6" s="1"/>
  <c r="U84" i="25" s="1" a="1"/>
  <c r="S84" i="6"/>
  <c r="AA84" i="6" s="1"/>
  <c r="U85" i="6"/>
  <c r="AC85" i="6" s="1"/>
  <c r="V85" i="25" s="1" a="1"/>
  <c r="T85" i="6"/>
  <c r="AB85" i="6" s="1"/>
  <c r="U85" i="25" s="1" a="1"/>
  <c r="S85" i="6"/>
  <c r="AA85" i="6" s="1"/>
  <c r="U86" i="6"/>
  <c r="AC86" i="6" s="1"/>
  <c r="V86" i="25" s="1" a="1"/>
  <c r="T86" i="6"/>
  <c r="AB86" i="6" s="1"/>
  <c r="U86" i="25" s="1" a="1"/>
  <c r="S86" i="6"/>
  <c r="AA86" i="6" s="1"/>
  <c r="U87" i="6"/>
  <c r="AC87" i="6" s="1"/>
  <c r="V87" i="25" s="1" a="1"/>
  <c r="T87" i="6"/>
  <c r="AB87" i="6" s="1"/>
  <c r="U87" i="25" s="1" a="1"/>
  <c r="S87" i="6"/>
  <c r="AA87" i="6" s="1"/>
  <c r="U88" i="6"/>
  <c r="AC88" i="6" s="1"/>
  <c r="V88" i="25" s="1" a="1"/>
  <c r="T88" i="6"/>
  <c r="AB88" i="6" s="1"/>
  <c r="U88" i="25" s="1" a="1"/>
  <c r="S88" i="6"/>
  <c r="AA88" i="6" s="1"/>
  <c r="U89" i="6"/>
  <c r="AC89" i="6" s="1"/>
  <c r="V89" i="25" s="1" a="1"/>
  <c r="T89" i="6"/>
  <c r="AB89" i="6" s="1"/>
  <c r="U89" i="25" s="1" a="1"/>
  <c r="S89" i="6"/>
  <c r="AA89" i="6" s="1"/>
  <c r="U90" i="6"/>
  <c r="AC90" i="6" s="1"/>
  <c r="V90" i="25" s="1" a="1"/>
  <c r="T90" i="6"/>
  <c r="AB90" i="6" s="1"/>
  <c r="U90" i="25" s="1" a="1"/>
  <c r="S90" i="6"/>
  <c r="AA90" i="6" s="1"/>
  <c r="U91" i="6"/>
  <c r="AC91" i="6" s="1"/>
  <c r="V91" i="25" s="1" a="1"/>
  <c r="T91" i="6"/>
  <c r="AB91" i="6" s="1"/>
  <c r="U91" i="25" s="1" a="1"/>
  <c r="S91" i="6"/>
  <c r="AA91" i="6" s="1"/>
  <c r="U92" i="6"/>
  <c r="AC92" i="6" s="1"/>
  <c r="V92" i="25" s="1" a="1"/>
  <c r="T92" i="6"/>
  <c r="AB92" i="6" s="1"/>
  <c r="U92" i="25" s="1" a="1"/>
  <c r="S92" i="6"/>
  <c r="AA92" i="6" s="1"/>
  <c r="U93" i="6"/>
  <c r="AC93" i="6" s="1"/>
  <c r="V93" i="25" s="1" a="1"/>
  <c r="T93" i="6"/>
  <c r="AB93" i="6" s="1"/>
  <c r="U93" i="25" s="1" a="1"/>
  <c r="S93" i="6"/>
  <c r="AA93" i="6" s="1"/>
  <c r="U94" i="6"/>
  <c r="AC94" i="6" s="1"/>
  <c r="V94" i="25" s="1" a="1"/>
  <c r="T94" i="6"/>
  <c r="AB94" i="6" s="1"/>
  <c r="U94" i="25" s="1" a="1"/>
  <c r="S94" i="6"/>
  <c r="AA94" i="6" s="1"/>
  <c r="U95" i="6"/>
  <c r="AC95" i="6" s="1"/>
  <c r="V95" i="25" s="1" a="1"/>
  <c r="T95" i="6"/>
  <c r="AB95" i="6" s="1"/>
  <c r="U95" i="25" s="1" a="1"/>
  <c r="S95" i="6"/>
  <c r="AA95" i="6" s="1"/>
  <c r="U96" i="6"/>
  <c r="AC96" i="6" s="1"/>
  <c r="V96" i="25" s="1" a="1"/>
  <c r="T96" i="6"/>
  <c r="AB96" i="6" s="1"/>
  <c r="U96" i="25" s="1" a="1"/>
  <c r="S96" i="6"/>
  <c r="AA96" i="6" s="1"/>
  <c r="U97" i="6"/>
  <c r="AC97" i="6" s="1"/>
  <c r="V97" i="25" s="1" a="1"/>
  <c r="T97" i="6"/>
  <c r="AB97" i="6" s="1"/>
  <c r="U97" i="25" s="1" a="1"/>
  <c r="S97" i="6"/>
  <c r="AA97" i="6" s="1"/>
  <c r="U98" i="6"/>
  <c r="AC98" i="6" s="1"/>
  <c r="V98" i="25" s="1" a="1"/>
  <c r="T98" i="6"/>
  <c r="AB98" i="6" s="1"/>
  <c r="U98" i="25" s="1" a="1"/>
  <c r="S98" i="6"/>
  <c r="AA98" i="6" s="1"/>
  <c r="U99" i="6"/>
  <c r="AC99" i="6" s="1"/>
  <c r="V99" i="25" s="1" a="1"/>
  <c r="T99" i="6"/>
  <c r="AB99" i="6" s="1"/>
  <c r="U99" i="25" s="1" a="1"/>
  <c r="S99" i="6"/>
  <c r="AA99" i="6" s="1"/>
  <c r="U100" i="6"/>
  <c r="AC100" i="6" s="1"/>
  <c r="V100" i="25" s="1" a="1"/>
  <c r="T100" i="6"/>
  <c r="AB100" i="6" s="1"/>
  <c r="U100" i="25" s="1" a="1"/>
  <c r="S100" i="6"/>
  <c r="AA100" i="6" s="1"/>
  <c r="U101" i="6"/>
  <c r="AC101" i="6" s="1"/>
  <c r="V101" i="25" s="1" a="1"/>
  <c r="T101" i="6"/>
  <c r="AB101" i="6" s="1"/>
  <c r="U101" i="25" s="1" a="1"/>
  <c r="S101" i="6"/>
  <c r="AA101" i="6" s="1"/>
  <c r="U102" i="6"/>
  <c r="AC102" i="6" s="1"/>
  <c r="V102" i="25" s="1" a="1"/>
  <c r="T102" i="6"/>
  <c r="AB102" i="6" s="1"/>
  <c r="U102" i="25" s="1" a="1"/>
  <c r="S102" i="6"/>
  <c r="AA102" i="6" s="1"/>
  <c r="U103" i="6"/>
  <c r="AC103" i="6" s="1"/>
  <c r="V103" i="25" s="1" a="1"/>
  <c r="T103" i="6"/>
  <c r="AB103" i="6" s="1"/>
  <c r="U103" i="25" s="1" a="1"/>
  <c r="S103" i="6"/>
  <c r="AA103" i="6" s="1"/>
  <c r="U104" i="6"/>
  <c r="AC104" i="6" s="1"/>
  <c r="V104" i="25" s="1" a="1"/>
  <c r="T104" i="6"/>
  <c r="AB104" i="6" s="1"/>
  <c r="U104" i="25" s="1" a="1"/>
  <c r="S104" i="6"/>
  <c r="AA104" i="6" s="1"/>
  <c r="U105" i="6"/>
  <c r="AC105" i="6" s="1"/>
  <c r="V105" i="25" s="1" a="1"/>
  <c r="T105" i="6"/>
  <c r="AB105" i="6" s="1"/>
  <c r="U105" i="25" s="1" a="1"/>
  <c r="S105" i="6"/>
  <c r="AA105" i="6" s="1"/>
  <c r="U106" i="6"/>
  <c r="AC106" i="6" s="1"/>
  <c r="V106" i="25" s="1" a="1"/>
  <c r="T106" i="6"/>
  <c r="AB106" i="6" s="1"/>
  <c r="U106" i="25" s="1" a="1"/>
  <c r="S106" i="6"/>
  <c r="AA106" i="6" s="1"/>
  <c r="U107" i="6"/>
  <c r="AC107" i="6" s="1"/>
  <c r="V107" i="25" s="1" a="1"/>
  <c r="T107" i="6"/>
  <c r="AB107" i="6" s="1"/>
  <c r="U107" i="25" s="1" a="1"/>
  <c r="S107" i="6"/>
  <c r="AA107" i="6" s="1"/>
  <c r="U108" i="6"/>
  <c r="AC108" i="6" s="1"/>
  <c r="V108" i="25" s="1" a="1"/>
  <c r="T108" i="6"/>
  <c r="AB108" i="6" s="1"/>
  <c r="U108" i="25" s="1" a="1"/>
  <c r="S108" i="6"/>
  <c r="AA108" i="6" s="1"/>
  <c r="U109" i="6"/>
  <c r="AC109" i="6" s="1"/>
  <c r="V109" i="25" s="1" a="1"/>
  <c r="T109" i="6"/>
  <c r="AB109" i="6" s="1"/>
  <c r="U109" i="25" s="1" a="1"/>
  <c r="S109" i="6"/>
  <c r="AA109" i="6" s="1"/>
  <c r="U110" i="6"/>
  <c r="AC110" i="6" s="1"/>
  <c r="V110" i="25" s="1" a="1"/>
  <c r="T110" i="6"/>
  <c r="AB110" i="6" s="1"/>
  <c r="U110" i="25" s="1" a="1"/>
  <c r="S110" i="6"/>
  <c r="AA110" i="6" s="1"/>
  <c r="U111" i="6"/>
  <c r="AC111" i="6" s="1"/>
  <c r="V111" i="25" s="1" a="1"/>
  <c r="T111" i="6"/>
  <c r="AB111" i="6" s="1"/>
  <c r="U111" i="25" s="1" a="1"/>
  <c r="S111" i="6"/>
  <c r="AA111" i="6" s="1"/>
  <c r="U112" i="6"/>
  <c r="AC112" i="6" s="1"/>
  <c r="V112" i="25" s="1" a="1"/>
  <c r="T112" i="6"/>
  <c r="AB112" i="6" s="1"/>
  <c r="U112" i="25" s="1" a="1"/>
  <c r="S112" i="6"/>
  <c r="AA112" i="6" s="1"/>
  <c r="U113" i="6"/>
  <c r="AC113" i="6" s="1"/>
  <c r="V113" i="25" s="1" a="1"/>
  <c r="T113" i="6"/>
  <c r="AB113" i="6" s="1"/>
  <c r="U113" i="25" s="1" a="1"/>
  <c r="S113" i="6"/>
  <c r="AA113" i="6" s="1"/>
  <c r="U114" i="6"/>
  <c r="AC114" i="6" s="1"/>
  <c r="V114" i="25" s="1" a="1"/>
  <c r="T114" i="6"/>
  <c r="AB114" i="6" s="1"/>
  <c r="U114" i="25" s="1" a="1"/>
  <c r="S114" i="6"/>
  <c r="AA114" i="6" s="1"/>
  <c r="U115" i="6"/>
  <c r="AC115" i="6" s="1"/>
  <c r="V115" i="25" s="1" a="1"/>
  <c r="T115" i="6"/>
  <c r="AB115" i="6" s="1"/>
  <c r="U115" i="25" s="1" a="1"/>
  <c r="S115" i="6"/>
  <c r="AA115" i="6" s="1"/>
  <c r="U116" i="6"/>
  <c r="AC116" i="6" s="1"/>
  <c r="V116" i="25" s="1" a="1"/>
  <c r="T116" i="6"/>
  <c r="AB116" i="6" s="1"/>
  <c r="U116" i="25" s="1" a="1"/>
  <c r="S116" i="6"/>
  <c r="AA116" i="6" s="1"/>
  <c r="U117" i="6"/>
  <c r="AC117" i="6" s="1"/>
  <c r="V117" i="25" s="1" a="1"/>
  <c r="T117" i="6"/>
  <c r="AB117" i="6" s="1"/>
  <c r="U117" i="25" s="1" a="1"/>
  <c r="S117" i="6"/>
  <c r="AA117" i="6" s="1"/>
  <c r="U118" i="6"/>
  <c r="AC118" i="6" s="1"/>
  <c r="V118" i="25" s="1" a="1"/>
  <c r="T118" i="6"/>
  <c r="AB118" i="6" s="1"/>
  <c r="U118" i="25" s="1" a="1"/>
  <c r="S118" i="6"/>
  <c r="AA118" i="6" s="1"/>
  <c r="U119" i="6"/>
  <c r="AC119" i="6" s="1"/>
  <c r="V119" i="25" s="1" a="1"/>
  <c r="T119" i="6"/>
  <c r="AB119" i="6" s="1"/>
  <c r="U119" i="25" s="1" a="1"/>
  <c r="S119" i="6"/>
  <c r="AA119" i="6" s="1"/>
  <c r="U120" i="6"/>
  <c r="AC120" i="6" s="1"/>
  <c r="V120" i="25" s="1" a="1"/>
  <c r="T120" i="6"/>
  <c r="AB120" i="6" s="1"/>
  <c r="U120" i="25" s="1" a="1"/>
  <c r="S120" i="6"/>
  <c r="AA120" i="6" s="1"/>
  <c r="U121" i="6"/>
  <c r="AC121" i="6" s="1"/>
  <c r="V121" i="25" s="1" a="1"/>
  <c r="T121" i="6"/>
  <c r="AB121" i="6" s="1"/>
  <c r="U121" i="25" s="1" a="1"/>
  <c r="S121" i="6"/>
  <c r="AA121" i="6" s="1"/>
  <c r="U122" i="6"/>
  <c r="AC122" i="6" s="1"/>
  <c r="V122" i="25" s="1" a="1"/>
  <c r="T122" i="6"/>
  <c r="AB122" i="6" s="1"/>
  <c r="U122" i="25" s="1" a="1"/>
  <c r="S122" i="6"/>
  <c r="AA122" i="6" s="1"/>
  <c r="U123" i="6"/>
  <c r="AC123" i="6" s="1"/>
  <c r="V123" i="25" s="1" a="1"/>
  <c r="T123" i="6"/>
  <c r="AB123" i="6" s="1"/>
  <c r="U123" i="25" s="1" a="1"/>
  <c r="S123" i="6"/>
  <c r="AA123" i="6" s="1"/>
  <c r="U124" i="6"/>
  <c r="AC124" i="6" s="1"/>
  <c r="V124" i="25" s="1" a="1"/>
  <c r="T124" i="6"/>
  <c r="AB124" i="6" s="1"/>
  <c r="U124" i="25" s="1" a="1"/>
  <c r="S124" i="6"/>
  <c r="AA124" i="6" s="1"/>
  <c r="U125" i="6"/>
  <c r="AC125" i="6" s="1"/>
  <c r="V125" i="25" s="1" a="1"/>
  <c r="T125" i="6"/>
  <c r="AB125" i="6" s="1"/>
  <c r="U125" i="25" s="1" a="1"/>
  <c r="S125" i="6"/>
  <c r="AA125" i="6" s="1"/>
  <c r="U126" i="6"/>
  <c r="AC126" i="6" s="1"/>
  <c r="V126" i="25" s="1" a="1"/>
  <c r="T126" i="6"/>
  <c r="AB126" i="6" s="1"/>
  <c r="U126" i="25" s="1" a="1"/>
  <c r="S126" i="6"/>
  <c r="AA126" i="6" s="1"/>
  <c r="U127" i="6"/>
  <c r="AC127" i="6" s="1"/>
  <c r="V127" i="25" s="1" a="1"/>
  <c r="T127" i="6"/>
  <c r="AB127" i="6" s="1"/>
  <c r="U127" i="25" s="1" a="1"/>
  <c r="S127" i="6"/>
  <c r="AA127" i="6" s="1"/>
  <c r="U128" i="6"/>
  <c r="AC128" i="6" s="1"/>
  <c r="V128" i="25" s="1" a="1"/>
  <c r="T128" i="6"/>
  <c r="AB128" i="6" s="1"/>
  <c r="U128" i="25" s="1" a="1"/>
  <c r="S128" i="6"/>
  <c r="AA128" i="6" s="1"/>
  <c r="U129" i="6"/>
  <c r="AC129" i="6" s="1"/>
  <c r="V129" i="25" s="1" a="1"/>
  <c r="T129" i="6"/>
  <c r="AB129" i="6" s="1"/>
  <c r="U129" i="25" s="1" a="1"/>
  <c r="S129" i="6"/>
  <c r="AA129" i="6" s="1"/>
  <c r="U130" i="6"/>
  <c r="AC130" i="6" s="1"/>
  <c r="V130" i="25" s="1" a="1"/>
  <c r="T130" i="6"/>
  <c r="AB130" i="6" s="1"/>
  <c r="U130" i="25" s="1" a="1"/>
  <c r="S130" i="6"/>
  <c r="AA130" i="6" s="1"/>
  <c r="U131" i="6"/>
  <c r="AC131" i="6" s="1"/>
  <c r="V131" i="25" s="1" a="1"/>
  <c r="T131" i="6"/>
  <c r="AB131" i="6" s="1"/>
  <c r="U131" i="25" s="1" a="1"/>
  <c r="S131" i="6"/>
  <c r="AA131" i="6" s="1"/>
  <c r="U132" i="6"/>
  <c r="AC132" i="6" s="1"/>
  <c r="V132" i="25" s="1" a="1"/>
  <c r="T132" i="6"/>
  <c r="AB132" i="6" s="1"/>
  <c r="U132" i="25" s="1" a="1"/>
  <c r="S132" i="6"/>
  <c r="AA132" i="6" s="1"/>
  <c r="U133" i="6"/>
  <c r="AC133" i="6" s="1"/>
  <c r="V133" i="25" s="1" a="1"/>
  <c r="T133" i="6"/>
  <c r="AB133" i="6" s="1"/>
  <c r="U133" i="25" s="1" a="1"/>
  <c r="S133" i="6"/>
  <c r="AA133" i="6" s="1"/>
  <c r="U134" i="6"/>
  <c r="AC134" i="6" s="1"/>
  <c r="V134" i="25" s="1" a="1"/>
  <c r="T134" i="6"/>
  <c r="AB134" i="6" s="1"/>
  <c r="U134" i="25" s="1" a="1"/>
  <c r="S134" i="6"/>
  <c r="AA134" i="6" s="1"/>
  <c r="U135" i="6"/>
  <c r="AC135" i="6" s="1"/>
  <c r="V135" i="25" s="1" a="1"/>
  <c r="T135" i="6"/>
  <c r="AB135" i="6" s="1"/>
  <c r="U135" i="25" s="1" a="1"/>
  <c r="S135" i="6"/>
  <c r="AA135" i="6" s="1"/>
  <c r="U136" i="6"/>
  <c r="AC136" i="6" s="1"/>
  <c r="V136" i="25" s="1" a="1"/>
  <c r="T136" i="6"/>
  <c r="AB136" i="6" s="1"/>
  <c r="U136" i="25" s="1" a="1"/>
  <c r="S136" i="6"/>
  <c r="AA136" i="6" s="1"/>
  <c r="U137" i="6"/>
  <c r="AC137" i="6" s="1"/>
  <c r="V137" i="25" s="1" a="1"/>
  <c r="T137" i="6"/>
  <c r="AB137" i="6" s="1"/>
  <c r="U137" i="25" s="1" a="1"/>
  <c r="S137" i="6"/>
  <c r="AA137" i="6" s="1"/>
  <c r="U138" i="6"/>
  <c r="AC138" i="6" s="1"/>
  <c r="V138" i="25" s="1" a="1"/>
  <c r="T138" i="6"/>
  <c r="AB138" i="6" s="1"/>
  <c r="U138" i="25" s="1" a="1"/>
  <c r="S138" i="6"/>
  <c r="AA138" i="6" s="1"/>
  <c r="U139" i="6"/>
  <c r="AC139" i="6" s="1"/>
  <c r="V139" i="25" s="1" a="1"/>
  <c r="T139" i="6"/>
  <c r="AB139" i="6" s="1"/>
  <c r="U139" i="25" s="1" a="1"/>
  <c r="S139" i="6"/>
  <c r="AA139" i="6" s="1"/>
  <c r="U140" i="6"/>
  <c r="AC140" i="6" s="1"/>
  <c r="V140" i="25" s="1" a="1"/>
  <c r="T140" i="6"/>
  <c r="AB140" i="6" s="1"/>
  <c r="U140" i="25" s="1" a="1"/>
  <c r="S140" i="6"/>
  <c r="AA140" i="6" s="1"/>
  <c r="U141" i="6"/>
  <c r="AC141" i="6" s="1"/>
  <c r="V141" i="25" s="1" a="1"/>
  <c r="T141" i="6"/>
  <c r="AB141" i="6" s="1"/>
  <c r="U141" i="25" s="1" a="1"/>
  <c r="S141" i="6"/>
  <c r="AA141" i="6" s="1"/>
  <c r="U142" i="6"/>
  <c r="AC142" i="6" s="1"/>
  <c r="V142" i="25" s="1" a="1"/>
  <c r="T142" i="6"/>
  <c r="AB142" i="6" s="1"/>
  <c r="U142" i="25" s="1" a="1"/>
  <c r="S142" i="6"/>
  <c r="AA142" i="6" s="1"/>
  <c r="U143" i="6"/>
  <c r="AC143" i="6" s="1"/>
  <c r="V143" i="25" s="1" a="1"/>
  <c r="T143" i="6"/>
  <c r="AB143" i="6" s="1"/>
  <c r="U143" i="25" s="1" a="1"/>
  <c r="S143" i="6"/>
  <c r="AA143" i="6" s="1"/>
  <c r="U144" i="6"/>
  <c r="AC144" i="6" s="1"/>
  <c r="V144" i="25" s="1" a="1"/>
  <c r="T144" i="6"/>
  <c r="AB144" i="6" s="1"/>
  <c r="U144" i="25" s="1" a="1"/>
  <c r="S144" i="6"/>
  <c r="AA144" i="6" s="1"/>
  <c r="U145" i="6"/>
  <c r="AC145" i="6" s="1"/>
  <c r="V145" i="25" s="1" a="1"/>
  <c r="T145" i="6"/>
  <c r="AB145" i="6" s="1"/>
  <c r="U145" i="25" s="1" a="1"/>
  <c r="S145" i="6"/>
  <c r="AA145" i="6" s="1"/>
  <c r="U146" i="6"/>
  <c r="AC146" i="6" s="1"/>
  <c r="V146" i="25" s="1" a="1"/>
  <c r="T146" i="6"/>
  <c r="AB146" i="6" s="1"/>
  <c r="U146" i="25" s="1" a="1"/>
  <c r="S146" i="6"/>
  <c r="AA146" i="6" s="1"/>
  <c r="U147" i="6"/>
  <c r="AC147" i="6" s="1"/>
  <c r="V147" i="25" s="1" a="1"/>
  <c r="T147" i="6"/>
  <c r="AB147" i="6" s="1"/>
  <c r="U147" i="25" s="1" a="1"/>
  <c r="S147" i="6"/>
  <c r="AA147" i="6" s="1"/>
  <c r="U148" i="6"/>
  <c r="AC148" i="6" s="1"/>
  <c r="V148" i="25" s="1" a="1"/>
  <c r="T148" i="6"/>
  <c r="AB148" i="6" s="1"/>
  <c r="U148" i="25" s="1" a="1"/>
  <c r="S148" i="6"/>
  <c r="AA148" i="6" s="1"/>
  <c r="U149" i="6"/>
  <c r="AC149" i="6" s="1"/>
  <c r="V149" i="25" s="1" a="1"/>
  <c r="T149" i="6"/>
  <c r="AB149" i="6" s="1"/>
  <c r="U149" i="25" s="1" a="1"/>
  <c r="S149" i="6"/>
  <c r="AA149" i="6" s="1"/>
  <c r="U150" i="6"/>
  <c r="AC150" i="6" s="1"/>
  <c r="V150" i="25" s="1" a="1"/>
  <c r="T150" i="6"/>
  <c r="AB150" i="6" s="1"/>
  <c r="U150" i="25" s="1" a="1"/>
  <c r="S150" i="6"/>
  <c r="AA150" i="6" s="1"/>
  <c r="U151" i="6"/>
  <c r="AC151" i="6" s="1"/>
  <c r="V151" i="25" s="1" a="1"/>
  <c r="T151" i="6"/>
  <c r="AB151" i="6" s="1"/>
  <c r="U151" i="25" s="1" a="1"/>
  <c r="S151" i="6"/>
  <c r="AA151" i="6" s="1"/>
  <c r="U152" i="6"/>
  <c r="AC152" i="6" s="1"/>
  <c r="V152" i="25" s="1" a="1"/>
  <c r="T152" i="6"/>
  <c r="AB152" i="6" s="1"/>
  <c r="U152" i="25" s="1" a="1"/>
  <c r="S152" i="6"/>
  <c r="AA152" i="6" s="1"/>
  <c r="U153" i="6"/>
  <c r="AC153" i="6" s="1"/>
  <c r="V153" i="25" s="1" a="1"/>
  <c r="T153" i="6"/>
  <c r="AB153" i="6" s="1"/>
  <c r="U153" i="25" s="1" a="1"/>
  <c r="S153" i="6"/>
  <c r="AA153" i="6" s="1"/>
  <c r="U154" i="6"/>
  <c r="AC154" i="6" s="1"/>
  <c r="V154" i="25" s="1" a="1"/>
  <c r="T154" i="6"/>
  <c r="AB154" i="6" s="1"/>
  <c r="U154" i="25" s="1" a="1"/>
  <c r="S154" i="6"/>
  <c r="AA154" i="6" s="1"/>
  <c r="U155" i="6"/>
  <c r="AC155" i="6" s="1"/>
  <c r="V155" i="25" s="1" a="1"/>
  <c r="T155" i="6"/>
  <c r="AB155" i="6" s="1"/>
  <c r="U155" i="25" s="1" a="1"/>
  <c r="S155" i="6"/>
  <c r="AA155" i="6" s="1"/>
  <c r="U156" i="6"/>
  <c r="AC156" i="6" s="1"/>
  <c r="V156" i="25" s="1" a="1"/>
  <c r="T156" i="6"/>
  <c r="AB156" i="6" s="1"/>
  <c r="U156" i="25" s="1" a="1"/>
  <c r="S156" i="6"/>
  <c r="AA156" i="6" s="1"/>
  <c r="U157" i="6"/>
  <c r="AC157" i="6" s="1"/>
  <c r="V157" i="25" s="1" a="1"/>
  <c r="T157" i="6"/>
  <c r="AB157" i="6" s="1"/>
  <c r="U157" i="25" s="1" a="1"/>
  <c r="S157" i="6"/>
  <c r="AA157" i="6" s="1"/>
  <c r="U158" i="6"/>
  <c r="AC158" i="6" s="1"/>
  <c r="V158" i="25" s="1" a="1"/>
  <c r="T158" i="6"/>
  <c r="AB158" i="6" s="1"/>
  <c r="U158" i="25" s="1" a="1"/>
  <c r="S158" i="6"/>
  <c r="AA158" i="6" s="1"/>
  <c r="U159" i="6"/>
  <c r="AC159" i="6" s="1"/>
  <c r="V159" i="25" s="1" a="1"/>
  <c r="T159" i="6"/>
  <c r="AB159" i="6" s="1"/>
  <c r="U159" i="25" s="1" a="1"/>
  <c r="S159" i="6"/>
  <c r="AA159" i="6" s="1"/>
  <c r="U160" i="6"/>
  <c r="AC160" i="6" s="1"/>
  <c r="V160" i="25" s="1" a="1"/>
  <c r="T160" i="6"/>
  <c r="AB160" i="6" s="1"/>
  <c r="U160" i="25" s="1" a="1"/>
  <c r="S160" i="6"/>
  <c r="AA160" i="6" s="1"/>
  <c r="U161" i="6"/>
  <c r="AC161" i="6" s="1"/>
  <c r="V161" i="25" s="1" a="1"/>
  <c r="T161" i="6"/>
  <c r="AB161" i="6" s="1"/>
  <c r="U161" i="25" s="1" a="1"/>
  <c r="S161" i="6"/>
  <c r="AA161" i="6" s="1"/>
  <c r="U162" i="6"/>
  <c r="AC162" i="6" s="1"/>
  <c r="V162" i="25" s="1" a="1"/>
  <c r="T162" i="6"/>
  <c r="AB162" i="6" s="1"/>
  <c r="U162" i="25" s="1" a="1"/>
  <c r="S162" i="6"/>
  <c r="AA162" i="6" s="1"/>
  <c r="U163" i="6"/>
  <c r="AC163" i="6" s="1"/>
  <c r="V163" i="25" s="1" a="1"/>
  <c r="T163" i="6"/>
  <c r="AB163" i="6" s="1"/>
  <c r="U163" i="25" s="1" a="1"/>
  <c r="S163" i="6"/>
  <c r="AA163" i="6" s="1"/>
  <c r="U164" i="6"/>
  <c r="AC164" i="6" s="1"/>
  <c r="V164" i="25" s="1" a="1"/>
  <c r="T164" i="6"/>
  <c r="AB164" i="6" s="1"/>
  <c r="U164" i="25" s="1" a="1"/>
  <c r="S164" i="6"/>
  <c r="AA164" i="6" s="1"/>
  <c r="U165" i="6"/>
  <c r="AC165" i="6" s="1"/>
  <c r="V165" i="25" s="1" a="1"/>
  <c r="T165" i="6"/>
  <c r="AB165" i="6" s="1"/>
  <c r="U165" i="25" s="1" a="1"/>
  <c r="S165" i="6"/>
  <c r="AA165" i="6" s="1"/>
  <c r="U166" i="6"/>
  <c r="AC166" i="6" s="1"/>
  <c r="V166" i="25" s="1" a="1"/>
  <c r="T166" i="6"/>
  <c r="AB166" i="6" s="1"/>
  <c r="U166" i="25" s="1" a="1"/>
  <c r="S166" i="6"/>
  <c r="AA166" i="6" s="1"/>
  <c r="U167" i="6"/>
  <c r="AC167" i="6" s="1"/>
  <c r="V167" i="25" s="1" a="1"/>
  <c r="T167" i="6"/>
  <c r="AB167" i="6" s="1"/>
  <c r="U167" i="25" s="1" a="1"/>
  <c r="S167" i="6"/>
  <c r="AA167" i="6" s="1"/>
  <c r="U168" i="6"/>
  <c r="AC168" i="6" s="1"/>
  <c r="V168" i="25" s="1" a="1"/>
  <c r="T168" i="6"/>
  <c r="AB168" i="6" s="1"/>
  <c r="U168" i="25" s="1" a="1"/>
  <c r="S168" i="6"/>
  <c r="AA168" i="6" s="1"/>
  <c r="U169" i="6"/>
  <c r="AC169" i="6" s="1"/>
  <c r="V169" i="25" s="1" a="1"/>
  <c r="T169" i="6"/>
  <c r="AB169" i="6" s="1"/>
  <c r="U169" i="25" s="1" a="1"/>
  <c r="S169" i="6"/>
  <c r="AA169" i="6" s="1"/>
  <c r="U170" i="6"/>
  <c r="AC170" i="6" s="1"/>
  <c r="V170" i="25" s="1" a="1"/>
  <c r="T170" i="6"/>
  <c r="AB170" i="6" s="1"/>
  <c r="U170" i="25" s="1" a="1"/>
  <c r="S170" i="6"/>
  <c r="AA170" i="6" s="1"/>
  <c r="U171" i="6"/>
  <c r="AC171" i="6" s="1"/>
  <c r="V171" i="25" s="1" a="1"/>
  <c r="T171" i="6"/>
  <c r="AB171" i="6" s="1"/>
  <c r="U171" i="25" s="1" a="1"/>
  <c r="S171" i="6"/>
  <c r="AA171" i="6" s="1"/>
  <c r="U172" i="6"/>
  <c r="AC172" i="6" s="1"/>
  <c r="V172" i="25" s="1" a="1"/>
  <c r="T172" i="6"/>
  <c r="AB172" i="6" s="1"/>
  <c r="U172" i="25" s="1" a="1"/>
  <c r="S172" i="6"/>
  <c r="AA172" i="6" s="1"/>
  <c r="U173" i="6"/>
  <c r="AC173" i="6" s="1"/>
  <c r="V173" i="25" s="1" a="1"/>
  <c r="T173" i="6"/>
  <c r="AB173" i="6" s="1"/>
  <c r="U173" i="25" s="1" a="1"/>
  <c r="S173" i="6"/>
  <c r="AA173" i="6" s="1"/>
  <c r="U174" i="6"/>
  <c r="AC174" i="6" s="1"/>
  <c r="V174" i="25" s="1" a="1"/>
  <c r="T174" i="6"/>
  <c r="AB174" i="6" s="1"/>
  <c r="U174" i="25" s="1" a="1"/>
  <c r="S174" i="6"/>
  <c r="AA174" i="6" s="1"/>
  <c r="U175" i="6"/>
  <c r="AC175" i="6" s="1"/>
  <c r="V175" i="25" s="1" a="1"/>
  <c r="T175" i="6"/>
  <c r="AB175" i="6" s="1"/>
  <c r="U175" i="25" s="1" a="1"/>
  <c r="S175" i="6"/>
  <c r="AA175" i="6" s="1"/>
  <c r="U176" i="6"/>
  <c r="AC176" i="6" s="1"/>
  <c r="V176" i="25" s="1" a="1"/>
  <c r="T176" i="6"/>
  <c r="AB176" i="6" s="1"/>
  <c r="U176" i="25" s="1" a="1"/>
  <c r="S176" i="6"/>
  <c r="AA176" i="6" s="1"/>
  <c r="U177" i="6"/>
  <c r="AC177" i="6" s="1"/>
  <c r="V177" i="25" s="1" a="1"/>
  <c r="T177" i="6"/>
  <c r="AB177" i="6" s="1"/>
  <c r="U177" i="25" s="1" a="1"/>
  <c r="S177" i="6"/>
  <c r="AA177" i="6" s="1"/>
  <c r="U178" i="6"/>
  <c r="AC178" i="6" s="1"/>
  <c r="V178" i="25" s="1" a="1"/>
  <c r="T178" i="6"/>
  <c r="AB178" i="6" s="1"/>
  <c r="U178" i="25" s="1" a="1"/>
  <c r="S178" i="6"/>
  <c r="AA178" i="6" s="1"/>
  <c r="U179" i="6"/>
  <c r="AC179" i="6" s="1"/>
  <c r="V179" i="25" s="1" a="1"/>
  <c r="T179" i="6"/>
  <c r="AB179" i="6" s="1"/>
  <c r="U179" i="25" s="1" a="1"/>
  <c r="S179" i="6"/>
  <c r="AA179" i="6" s="1"/>
  <c r="U180" i="6"/>
  <c r="AC180" i="6" s="1"/>
  <c r="V180" i="25" s="1" a="1"/>
  <c r="T180" i="6"/>
  <c r="AB180" i="6" s="1"/>
  <c r="U180" i="25" s="1" a="1"/>
  <c r="S180" i="6"/>
  <c r="AA180" i="6" s="1"/>
  <c r="U181" i="6"/>
  <c r="AC181" i="6" s="1"/>
  <c r="V181" i="25" s="1" a="1"/>
  <c r="T181" i="6"/>
  <c r="AB181" i="6" s="1"/>
  <c r="U181" i="25" s="1" a="1"/>
  <c r="S181" i="6"/>
  <c r="AA181" i="6" s="1"/>
  <c r="U182" i="6"/>
  <c r="AC182" i="6" s="1"/>
  <c r="V182" i="25" s="1" a="1"/>
  <c r="T182" i="6"/>
  <c r="AB182" i="6" s="1"/>
  <c r="U182" i="25" s="1" a="1"/>
  <c r="S182" i="6"/>
  <c r="AA182" i="6" s="1"/>
  <c r="U183" i="6"/>
  <c r="AC183" i="6" s="1"/>
  <c r="V183" i="25" s="1" a="1"/>
  <c r="T183" i="6"/>
  <c r="AB183" i="6" s="1"/>
  <c r="U183" i="25" s="1" a="1"/>
  <c r="S183" i="6"/>
  <c r="AA183" i="6" s="1"/>
  <c r="U184" i="6"/>
  <c r="AC184" i="6" s="1"/>
  <c r="V184" i="25" s="1" a="1"/>
  <c r="T184" i="6"/>
  <c r="AB184" i="6" s="1"/>
  <c r="U184" i="25" s="1" a="1"/>
  <c r="S184" i="6"/>
  <c r="AA184" i="6" s="1"/>
  <c r="U185" i="6"/>
  <c r="AC185" i="6" s="1"/>
  <c r="V185" i="25" s="1" a="1"/>
  <c r="T185" i="6"/>
  <c r="AB185" i="6" s="1"/>
  <c r="U185" i="25" s="1" a="1"/>
  <c r="S185" i="6"/>
  <c r="AA185" i="6" s="1"/>
  <c r="U186" i="6"/>
  <c r="AC186" i="6" s="1"/>
  <c r="V186" i="25" s="1" a="1"/>
  <c r="T186" i="6"/>
  <c r="AB186" i="6" s="1"/>
  <c r="U186" i="25" s="1" a="1"/>
  <c r="S186" i="6"/>
  <c r="AA186" i="6" s="1"/>
  <c r="U187" i="6"/>
  <c r="AC187" i="6" s="1"/>
  <c r="V187" i="25" s="1" a="1"/>
  <c r="T187" i="6"/>
  <c r="AB187" i="6" s="1"/>
  <c r="U187" i="25" s="1" a="1"/>
  <c r="S187" i="6"/>
  <c r="AA187" i="6" s="1"/>
  <c r="U188" i="6"/>
  <c r="AC188" i="6" s="1"/>
  <c r="V188" i="25" s="1" a="1"/>
  <c r="T188" i="6"/>
  <c r="AB188" i="6" s="1"/>
  <c r="U188" i="25" s="1" a="1"/>
  <c r="S188" i="6"/>
  <c r="AA188" i="6" s="1"/>
  <c r="U189" i="6"/>
  <c r="AC189" i="6" s="1"/>
  <c r="V189" i="25" s="1" a="1"/>
  <c r="T189" i="6"/>
  <c r="AB189" i="6" s="1"/>
  <c r="U189" i="25" s="1" a="1"/>
  <c r="S189" i="6"/>
  <c r="AA189" i="6" s="1"/>
  <c r="U190" i="6"/>
  <c r="AC190" i="6" s="1"/>
  <c r="V190" i="25" s="1" a="1"/>
  <c r="T190" i="6"/>
  <c r="AB190" i="6" s="1"/>
  <c r="U190" i="25" s="1" a="1"/>
  <c r="S190" i="6"/>
  <c r="AA190" i="6" s="1"/>
  <c r="U191" i="6"/>
  <c r="AC191" i="6" s="1"/>
  <c r="V191" i="25" s="1" a="1"/>
  <c r="T191" i="6"/>
  <c r="AB191" i="6" s="1"/>
  <c r="U191" i="25" s="1" a="1"/>
  <c r="S191" i="6"/>
  <c r="AA191" i="6" s="1"/>
  <c r="U192" i="6"/>
  <c r="AC192" i="6" s="1"/>
  <c r="V192" i="25" s="1" a="1"/>
  <c r="T192" i="6"/>
  <c r="AB192" i="6" s="1"/>
  <c r="U192" i="25" s="1" a="1"/>
  <c r="S192" i="6"/>
  <c r="AA192" i="6" s="1"/>
  <c r="U193" i="6"/>
  <c r="AC193" i="6" s="1"/>
  <c r="V193" i="25" s="1" a="1"/>
  <c r="T193" i="6"/>
  <c r="AB193" i="6" s="1"/>
  <c r="U193" i="25" s="1" a="1"/>
  <c r="S193" i="6"/>
  <c r="AA193" i="6" s="1"/>
  <c r="U194" i="6"/>
  <c r="AC194" i="6" s="1"/>
  <c r="V194" i="25" s="1" a="1"/>
  <c r="T194" i="6"/>
  <c r="AB194" i="6" s="1"/>
  <c r="U194" i="25" s="1" a="1"/>
  <c r="S194" i="6"/>
  <c r="AA194" i="6" s="1"/>
  <c r="U195" i="6"/>
  <c r="AC195" i="6" s="1"/>
  <c r="V195" i="25" s="1" a="1"/>
  <c r="T195" i="6"/>
  <c r="AB195" i="6" s="1"/>
  <c r="U195" i="25" s="1" a="1"/>
  <c r="S195" i="6"/>
  <c r="AA195" i="6" s="1"/>
  <c r="U196" i="6"/>
  <c r="AC196" i="6" s="1"/>
  <c r="V196" i="25" s="1" a="1"/>
  <c r="T196" i="6"/>
  <c r="AB196" i="6" s="1"/>
  <c r="U196" i="25" s="1" a="1"/>
  <c r="S196" i="6"/>
  <c r="AA196" i="6" s="1"/>
  <c r="U197" i="6"/>
  <c r="AC197" i="6" s="1"/>
  <c r="V197" i="25" s="1" a="1"/>
  <c r="T197" i="6"/>
  <c r="AB197" i="6" s="1"/>
  <c r="U197" i="25" s="1" a="1"/>
  <c r="S197" i="6"/>
  <c r="AA197" i="6" s="1"/>
  <c r="U198" i="6"/>
  <c r="AC198" i="6" s="1"/>
  <c r="V198" i="25" s="1" a="1"/>
  <c r="T198" i="6"/>
  <c r="AB198" i="6" s="1"/>
  <c r="U198" i="25" s="1" a="1"/>
  <c r="S198" i="6"/>
  <c r="AA198" i="6" s="1"/>
  <c r="U199" i="6"/>
  <c r="AC199" i="6" s="1"/>
  <c r="V199" i="25" s="1" a="1"/>
  <c r="T199" i="6"/>
  <c r="AB199" i="6" s="1"/>
  <c r="U199" i="25" s="1" a="1"/>
  <c r="S199" i="6"/>
  <c r="AA199" i="6" s="1"/>
  <c r="U200" i="6"/>
  <c r="AC200" i="6" s="1"/>
  <c r="V200" i="25" s="1" a="1"/>
  <c r="T200" i="6"/>
  <c r="AB200" i="6" s="1"/>
  <c r="U200" i="25" s="1" a="1"/>
  <c r="S200" i="6"/>
  <c r="AA200" i="6" s="1"/>
  <c r="U201" i="6"/>
  <c r="AC201" i="6" s="1"/>
  <c r="V201" i="25" s="1" a="1"/>
  <c r="T201" i="6"/>
  <c r="AB201" i="6" s="1"/>
  <c r="U201" i="25" s="1" a="1"/>
  <c r="S201" i="6"/>
  <c r="AA201" i="6" s="1"/>
  <c r="U202" i="6"/>
  <c r="AC202" i="6" s="1"/>
  <c r="V202" i="25" s="1" a="1"/>
  <c r="T202" i="6"/>
  <c r="AB202" i="6" s="1"/>
  <c r="U202" i="25" s="1" a="1"/>
  <c r="S202" i="6"/>
  <c r="AA202" i="6" s="1"/>
  <c r="U203" i="6"/>
  <c r="AC203" i="6" s="1"/>
  <c r="V203" i="25" s="1" a="1"/>
  <c r="T203" i="6"/>
  <c r="AB203" i="6" s="1"/>
  <c r="U203" i="25" s="1" a="1"/>
  <c r="S203" i="6"/>
  <c r="AA203" i="6" s="1"/>
  <c r="U204" i="6"/>
  <c r="AC204" i="6" s="1"/>
  <c r="V204" i="25" s="1" a="1"/>
  <c r="T204" i="6"/>
  <c r="AB204" i="6" s="1"/>
  <c r="U204" i="25" s="1" a="1"/>
  <c r="S204" i="6"/>
  <c r="AA204" i="6" s="1"/>
  <c r="U205" i="6"/>
  <c r="AC205" i="6" s="1"/>
  <c r="V205" i="25" s="1" a="1"/>
  <c r="T205" i="6"/>
  <c r="AB205" i="6" s="1"/>
  <c r="U205" i="25" s="1" a="1"/>
  <c r="S205" i="6"/>
  <c r="AA205" i="6" s="1"/>
  <c r="U206" i="6"/>
  <c r="AC206" i="6" s="1"/>
  <c r="V206" i="25" s="1" a="1"/>
  <c r="T206" i="6"/>
  <c r="AB206" i="6" s="1"/>
  <c r="U206" i="25" s="1" a="1"/>
  <c r="S206" i="6"/>
  <c r="AA206" i="6" s="1"/>
  <c r="U207" i="6"/>
  <c r="AC207" i="6" s="1"/>
  <c r="V207" i="25" s="1" a="1"/>
  <c r="T207" i="6"/>
  <c r="AB207" i="6" s="1"/>
  <c r="U207" i="25" s="1" a="1"/>
  <c r="S207" i="6"/>
  <c r="AA207" i="6" s="1"/>
  <c r="U208" i="6"/>
  <c r="AC208" i="6" s="1"/>
  <c r="V208" i="25" s="1" a="1"/>
  <c r="T208" i="6"/>
  <c r="AB208" i="6" s="1"/>
  <c r="U208" i="25" s="1" a="1"/>
  <c r="S208" i="6"/>
  <c r="AA208" i="6" s="1"/>
  <c r="U209" i="6"/>
  <c r="AC209" i="6" s="1"/>
  <c r="V209" i="25" s="1" a="1"/>
  <c r="T209" i="6"/>
  <c r="AB209" i="6" s="1"/>
  <c r="U209" i="25" s="1" a="1"/>
  <c r="S209" i="6"/>
  <c r="AA209" i="6" s="1"/>
  <c r="U210" i="6"/>
  <c r="AC210" i="6" s="1"/>
  <c r="V210" i="25" s="1" a="1"/>
  <c r="T210" i="6"/>
  <c r="AB210" i="6" s="1"/>
  <c r="U210" i="25" s="1" a="1"/>
  <c r="S210" i="6"/>
  <c r="AA210" i="6" s="1"/>
  <c r="U211" i="6"/>
  <c r="AC211" i="6" s="1"/>
  <c r="V211" i="25" s="1" a="1"/>
  <c r="T211" i="6"/>
  <c r="AB211" i="6" s="1"/>
  <c r="U211" i="25" s="1" a="1"/>
  <c r="S211" i="6"/>
  <c r="AA211" i="6" s="1"/>
  <c r="U212" i="6"/>
  <c r="AC212" i="6" s="1"/>
  <c r="V212" i="25" s="1" a="1"/>
  <c r="T212" i="6"/>
  <c r="AB212" i="6" s="1"/>
  <c r="U212" i="25" s="1" a="1"/>
  <c r="S212" i="6"/>
  <c r="AA212" i="6" s="1"/>
  <c r="U213" i="6"/>
  <c r="AC213" i="6" s="1"/>
  <c r="V213" i="25" s="1" a="1"/>
  <c r="T213" i="6"/>
  <c r="AB213" i="6" s="1"/>
  <c r="U213" i="25" s="1" a="1"/>
  <c r="S213" i="6"/>
  <c r="AA213" i="6" s="1"/>
  <c r="U214" i="6"/>
  <c r="AC214" i="6" s="1"/>
  <c r="V214" i="25" s="1" a="1"/>
  <c r="T214" i="6"/>
  <c r="AB214" i="6" s="1"/>
  <c r="U214" i="25" s="1" a="1"/>
  <c r="S214" i="6"/>
  <c r="AA214" i="6" s="1"/>
  <c r="U215" i="6"/>
  <c r="AC215" i="6" s="1"/>
  <c r="V215" i="25" s="1" a="1"/>
  <c r="T215" i="6"/>
  <c r="AB215" i="6" s="1"/>
  <c r="U215" i="25" s="1" a="1"/>
  <c r="S215" i="6"/>
  <c r="AA215" i="6" s="1"/>
  <c r="U216" i="6"/>
  <c r="AC216" i="6" s="1"/>
  <c r="V216" i="25" s="1" a="1"/>
  <c r="T216" i="6"/>
  <c r="AB216" i="6" s="1"/>
  <c r="U216" i="25" s="1" a="1"/>
  <c r="S216" i="6"/>
  <c r="AA216" i="6" s="1"/>
  <c r="U217" i="6"/>
  <c r="AC217" i="6" s="1"/>
  <c r="V217" i="25" s="1" a="1"/>
  <c r="T217" i="6"/>
  <c r="AB217" i="6" s="1"/>
  <c r="U217" i="25" s="1" a="1"/>
  <c r="S217" i="6"/>
  <c r="AA217" i="6" s="1"/>
  <c r="U218" i="6"/>
  <c r="AC218" i="6" s="1"/>
  <c r="V218" i="25" s="1" a="1"/>
  <c r="T218" i="6"/>
  <c r="AB218" i="6" s="1"/>
  <c r="U218" i="25" s="1" a="1"/>
  <c r="S218" i="6"/>
  <c r="AA218" i="6" s="1"/>
  <c r="U219" i="6"/>
  <c r="AC219" i="6" s="1"/>
  <c r="V219" i="25" s="1" a="1"/>
  <c r="T219" i="6"/>
  <c r="AB219" i="6" s="1"/>
  <c r="U219" i="25" s="1" a="1"/>
  <c r="S219" i="6"/>
  <c r="AA219" i="6" s="1"/>
  <c r="U220" i="6"/>
  <c r="AC220" i="6" s="1"/>
  <c r="V220" i="25" s="1" a="1"/>
  <c r="T220" i="6"/>
  <c r="AB220" i="6" s="1"/>
  <c r="U220" i="25" s="1" a="1"/>
  <c r="S220" i="6"/>
  <c r="AA220" i="6" s="1"/>
  <c r="U221" i="6"/>
  <c r="AC221" i="6" s="1"/>
  <c r="V221" i="25" s="1" a="1"/>
  <c r="T221" i="6"/>
  <c r="AB221" i="6" s="1"/>
  <c r="U221" i="25" s="1" a="1"/>
  <c r="S221" i="6"/>
  <c r="AA221" i="6" s="1"/>
  <c r="U222" i="6"/>
  <c r="AC222" i="6" s="1"/>
  <c r="V222" i="25" s="1" a="1"/>
  <c r="T222" i="6"/>
  <c r="AB222" i="6" s="1"/>
  <c r="U222" i="25" s="1" a="1"/>
  <c r="S222" i="6"/>
  <c r="AA222" i="6" s="1"/>
  <c r="U223" i="6"/>
  <c r="AC223" i="6" s="1"/>
  <c r="V223" i="25" s="1" a="1"/>
  <c r="T223" i="6"/>
  <c r="AB223" i="6" s="1"/>
  <c r="U223" i="25" s="1" a="1"/>
  <c r="S223" i="6"/>
  <c r="AA223" i="6" s="1"/>
  <c r="U224" i="6"/>
  <c r="AC224" i="6" s="1"/>
  <c r="V224" i="25" s="1" a="1"/>
  <c r="T224" i="6"/>
  <c r="AB224" i="6" s="1"/>
  <c r="U224" i="25" s="1" a="1"/>
  <c r="S224" i="6"/>
  <c r="AA224" i="6" s="1"/>
  <c r="U225" i="6"/>
  <c r="AC225" i="6" s="1"/>
  <c r="V225" i="25" s="1" a="1"/>
  <c r="T225" i="6"/>
  <c r="AB225" i="6" s="1"/>
  <c r="U225" i="25" s="1" a="1"/>
  <c r="S225" i="6"/>
  <c r="AA225" i="6" s="1"/>
  <c r="U226" i="6"/>
  <c r="AC226" i="6" s="1"/>
  <c r="V226" i="25" s="1" a="1"/>
  <c r="T226" i="6"/>
  <c r="AB226" i="6" s="1"/>
  <c r="U226" i="25" s="1" a="1"/>
  <c r="S226" i="6"/>
  <c r="AA226" i="6" s="1"/>
  <c r="U227" i="6"/>
  <c r="AC227" i="6" s="1"/>
  <c r="V227" i="25" s="1" a="1"/>
  <c r="T227" i="6"/>
  <c r="AB227" i="6" s="1"/>
  <c r="U227" i="25" s="1" a="1"/>
  <c r="S227" i="6"/>
  <c r="AA227" i="6" s="1"/>
  <c r="U228" i="6"/>
  <c r="AC228" i="6" s="1"/>
  <c r="V228" i="25" s="1" a="1"/>
  <c r="T228" i="6"/>
  <c r="AB228" i="6" s="1"/>
  <c r="U228" i="25" s="1" a="1"/>
  <c r="S228" i="6"/>
  <c r="AA228" i="6" s="1"/>
  <c r="U229" i="6"/>
  <c r="AC229" i="6" s="1"/>
  <c r="V229" i="25" s="1" a="1"/>
  <c r="T229" i="6"/>
  <c r="AB229" i="6" s="1"/>
  <c r="U229" i="25" s="1" a="1"/>
  <c r="S229" i="6"/>
  <c r="AA229" i="6" s="1"/>
  <c r="U230" i="6"/>
  <c r="AC230" i="6" s="1"/>
  <c r="V230" i="25" s="1" a="1"/>
  <c r="T230" i="6"/>
  <c r="AB230" i="6" s="1"/>
  <c r="U230" i="25" s="1" a="1"/>
  <c r="S230" i="6"/>
  <c r="AA230" i="6" s="1"/>
  <c r="U231" i="6"/>
  <c r="AC231" i="6" s="1"/>
  <c r="V231" i="25" s="1" a="1"/>
  <c r="T231" i="6"/>
  <c r="AB231" i="6" s="1"/>
  <c r="U231" i="25" s="1" a="1"/>
  <c r="S231" i="6"/>
  <c r="AA231" i="6" s="1"/>
  <c r="U232" i="6"/>
  <c r="AC232" i="6" s="1"/>
  <c r="V232" i="25" s="1" a="1"/>
  <c r="T232" i="6"/>
  <c r="AB232" i="6" s="1"/>
  <c r="U232" i="25" s="1" a="1"/>
  <c r="S232" i="6"/>
  <c r="AA232" i="6" s="1"/>
  <c r="U233" i="6"/>
  <c r="AC233" i="6" s="1"/>
  <c r="V233" i="25" s="1" a="1"/>
  <c r="T233" i="6"/>
  <c r="AB233" i="6" s="1"/>
  <c r="U233" i="25" s="1" a="1"/>
  <c r="S233" i="6"/>
  <c r="AA233" i="6" s="1"/>
  <c r="U234" i="6"/>
  <c r="AC234" i="6" s="1"/>
  <c r="V234" i="25" s="1" a="1"/>
  <c r="T234" i="6"/>
  <c r="AB234" i="6" s="1"/>
  <c r="U234" i="25" s="1" a="1"/>
  <c r="S234" i="6"/>
  <c r="AA234" i="6" s="1"/>
  <c r="U235" i="6"/>
  <c r="AC235" i="6" s="1"/>
  <c r="V235" i="25" s="1" a="1"/>
  <c r="T235" i="6"/>
  <c r="AB235" i="6" s="1"/>
  <c r="U235" i="25" s="1" a="1"/>
  <c r="S235" i="6"/>
  <c r="AA235" i="6" s="1"/>
  <c r="U236" i="6"/>
  <c r="AC236" i="6" s="1"/>
  <c r="V236" i="25" s="1" a="1"/>
  <c r="T236" i="6"/>
  <c r="AB236" i="6" s="1"/>
  <c r="U236" i="25" s="1" a="1"/>
  <c r="S236" i="6"/>
  <c r="AA236" i="6" s="1"/>
  <c r="U237" i="6"/>
  <c r="AC237" i="6" s="1"/>
  <c r="V237" i="25" s="1" a="1"/>
  <c r="T237" i="6"/>
  <c r="AB237" i="6" s="1"/>
  <c r="U237" i="25" s="1" a="1"/>
  <c r="S237" i="6"/>
  <c r="AA237" i="6" s="1"/>
  <c r="U238" i="6"/>
  <c r="AC238" i="6" s="1"/>
  <c r="V238" i="25" s="1" a="1"/>
  <c r="T238" i="6"/>
  <c r="AB238" i="6" s="1"/>
  <c r="U238" i="25" s="1" a="1"/>
  <c r="S238" i="6"/>
  <c r="AA238" i="6" s="1"/>
  <c r="U239" i="6"/>
  <c r="AC239" i="6" s="1"/>
  <c r="V239" i="25" s="1" a="1"/>
  <c r="T239" i="6"/>
  <c r="AB239" i="6" s="1"/>
  <c r="U239" i="25" s="1" a="1"/>
  <c r="S239" i="6"/>
  <c r="AA239" i="6" s="1"/>
  <c r="U240" i="6"/>
  <c r="AC240" i="6" s="1"/>
  <c r="V240" i="25" s="1" a="1"/>
  <c r="T240" i="6"/>
  <c r="AB240" i="6" s="1"/>
  <c r="U240" i="25" s="1" a="1"/>
  <c r="S240" i="6"/>
  <c r="AA240" i="6" s="1"/>
  <c r="U241" i="6"/>
  <c r="AC241" i="6" s="1"/>
  <c r="V241" i="25" s="1" a="1"/>
  <c r="T241" i="6"/>
  <c r="AB241" i="6" s="1"/>
  <c r="U241" i="25" s="1" a="1"/>
  <c r="S241" i="6"/>
  <c r="AA241" i="6" s="1"/>
  <c r="U242" i="6"/>
  <c r="AC242" i="6" s="1"/>
  <c r="V242" i="25" s="1" a="1"/>
  <c r="T242" i="6"/>
  <c r="AB242" i="6" s="1"/>
  <c r="U242" i="25" s="1" a="1"/>
  <c r="S242" i="6"/>
  <c r="AA242" i="6" s="1"/>
  <c r="U243" i="6"/>
  <c r="AC243" i="6" s="1"/>
  <c r="V243" i="25" s="1" a="1"/>
  <c r="T243" i="6"/>
  <c r="AB243" i="6" s="1"/>
  <c r="U243" i="25" s="1" a="1"/>
  <c r="S243" i="6"/>
  <c r="AA243" i="6" s="1"/>
  <c r="U244" i="6"/>
  <c r="AC244" i="6" s="1"/>
  <c r="V244" i="25" s="1" a="1"/>
  <c r="T244" i="6"/>
  <c r="AB244" i="6" s="1"/>
  <c r="U244" i="25" s="1" a="1"/>
  <c r="S244" i="6"/>
  <c r="AA244" i="6" s="1"/>
  <c r="U245" i="6"/>
  <c r="AC245" i="6" s="1"/>
  <c r="V245" i="25" s="1" a="1"/>
  <c r="T245" i="6"/>
  <c r="AB245" i="6" s="1"/>
  <c r="U245" i="25" s="1" a="1"/>
  <c r="S245" i="6"/>
  <c r="AA245" i="6" s="1"/>
  <c r="U246" i="6"/>
  <c r="AC246" i="6" s="1"/>
  <c r="V246" i="25" s="1" a="1"/>
  <c r="T246" i="6"/>
  <c r="AB246" i="6" s="1"/>
  <c r="U246" i="25" s="1" a="1"/>
  <c r="S246" i="6"/>
  <c r="AA246" i="6" s="1"/>
  <c r="U247" i="6"/>
  <c r="AC247" i="6" s="1"/>
  <c r="V247" i="25" s="1" a="1"/>
  <c r="T247" i="6"/>
  <c r="AB247" i="6" s="1"/>
  <c r="U247" i="25" s="1" a="1"/>
  <c r="S247" i="6"/>
  <c r="AA247" i="6" s="1"/>
  <c r="U248" i="6"/>
  <c r="AC248" i="6" s="1"/>
  <c r="V248" i="25" s="1" a="1"/>
  <c r="T248" i="6"/>
  <c r="AB248" i="6" s="1"/>
  <c r="U248" i="25" s="1" a="1"/>
  <c r="S248" i="6"/>
  <c r="AA248" i="6" s="1"/>
  <c r="U249" i="6"/>
  <c r="AC249" i="6" s="1"/>
  <c r="V249" i="25" s="1" a="1"/>
  <c r="T249" i="6"/>
  <c r="AB249" i="6" s="1"/>
  <c r="U249" i="25" s="1" a="1"/>
  <c r="S249" i="6"/>
  <c r="AA249" i="6" s="1"/>
  <c r="U250" i="6"/>
  <c r="AC250" i="6" s="1"/>
  <c r="V250" i="25" s="1" a="1"/>
  <c r="T250" i="6"/>
  <c r="AB250" i="6" s="1"/>
  <c r="U250" i="25" s="1" a="1"/>
  <c r="S250" i="6"/>
  <c r="AA250" i="6" s="1"/>
  <c r="U251" i="6"/>
  <c r="AC251" i="6" s="1"/>
  <c r="V251" i="25" s="1" a="1"/>
  <c r="T251" i="6"/>
  <c r="AB251" i="6" s="1"/>
  <c r="U251" i="25" s="1" a="1"/>
  <c r="S251" i="6"/>
  <c r="AA251" i="6" s="1"/>
  <c r="U252" i="6"/>
  <c r="AC252" i="6" s="1"/>
  <c r="V252" i="25" s="1" a="1"/>
  <c r="T252" i="6"/>
  <c r="AB252" i="6" s="1"/>
  <c r="U252" i="25" s="1" a="1"/>
  <c r="S252" i="6"/>
  <c r="AA252" i="6" s="1"/>
  <c r="U253" i="6"/>
  <c r="AC253" i="6" s="1"/>
  <c r="V253" i="25" s="1" a="1"/>
  <c r="T253" i="6"/>
  <c r="AB253" i="6" s="1"/>
  <c r="U253" i="25" s="1" a="1"/>
  <c r="S253" i="6"/>
  <c r="AA253" i="6" s="1"/>
  <c r="U254" i="6"/>
  <c r="AC254" i="6" s="1"/>
  <c r="V254" i="25" s="1" a="1"/>
  <c r="T254" i="6"/>
  <c r="AB254" i="6" s="1"/>
  <c r="U254" i="25" s="1" a="1"/>
  <c r="S254" i="6"/>
  <c r="AA254" i="6" s="1"/>
  <c r="U255" i="6"/>
  <c r="AC255" i="6" s="1"/>
  <c r="V255" i="25" s="1" a="1"/>
  <c r="T255" i="6"/>
  <c r="AB255" i="6" s="1"/>
  <c r="U255" i="25" s="1" a="1"/>
  <c r="S255" i="6"/>
  <c r="AA255" i="6" s="1"/>
  <c r="U256" i="6"/>
  <c r="AC256" i="6" s="1"/>
  <c r="V256" i="25" s="1" a="1"/>
  <c r="T256" i="6"/>
  <c r="AB256" i="6" s="1"/>
  <c r="U256" i="25" s="1" a="1"/>
  <c r="S256" i="6"/>
  <c r="AA256" i="6" s="1"/>
  <c r="U257" i="6"/>
  <c r="AC257" i="6" s="1"/>
  <c r="V257" i="25" s="1" a="1"/>
  <c r="T257" i="6"/>
  <c r="AB257" i="6" s="1"/>
  <c r="U257" i="25" s="1" a="1"/>
  <c r="S257" i="6"/>
  <c r="AA257" i="6" s="1"/>
  <c r="U258" i="6"/>
  <c r="AC258" i="6" s="1"/>
  <c r="V258" i="25" s="1" a="1"/>
  <c r="T258" i="6"/>
  <c r="AB258" i="6" s="1"/>
  <c r="U258" i="25" s="1" a="1"/>
  <c r="S258" i="6"/>
  <c r="AA258" i="6" s="1"/>
  <c r="U259" i="6"/>
  <c r="AC259" i="6" s="1"/>
  <c r="V259" i="25" s="1" a="1"/>
  <c r="T259" i="6"/>
  <c r="AB259" i="6" s="1"/>
  <c r="U259" i="25" s="1" a="1"/>
  <c r="S259" i="6"/>
  <c r="AA259" i="6" s="1"/>
  <c r="U260" i="6"/>
  <c r="AC260" i="6" s="1"/>
  <c r="V260" i="25" s="1" a="1"/>
  <c r="T260" i="6"/>
  <c r="AB260" i="6" s="1"/>
  <c r="U260" i="25" s="1" a="1"/>
  <c r="S260" i="6"/>
  <c r="AA260" i="6" s="1"/>
  <c r="U261" i="6"/>
  <c r="AC261" i="6" s="1"/>
  <c r="V261" i="25" s="1" a="1"/>
  <c r="T261" i="6"/>
  <c r="AB261" i="6" s="1"/>
  <c r="U261" i="25" s="1" a="1"/>
  <c r="S261" i="6"/>
  <c r="AA261" i="6" s="1"/>
  <c r="U262" i="6"/>
  <c r="AC262" i="6" s="1"/>
  <c r="V262" i="25" s="1" a="1"/>
  <c r="T262" i="6"/>
  <c r="AB262" i="6" s="1"/>
  <c r="U262" i="25" s="1" a="1"/>
  <c r="S262" i="6"/>
  <c r="AA262" i="6" s="1"/>
  <c r="U263" i="6"/>
  <c r="AC263" i="6" s="1"/>
  <c r="V263" i="25" s="1" a="1"/>
  <c r="T263" i="6"/>
  <c r="AB263" i="6" s="1"/>
  <c r="U263" i="25" s="1" a="1"/>
  <c r="S263" i="6"/>
  <c r="AA263" i="6" s="1"/>
  <c r="U264" i="6"/>
  <c r="AC264" i="6" s="1"/>
  <c r="V264" i="25" s="1" a="1"/>
  <c r="T264" i="6"/>
  <c r="AB264" i="6" s="1"/>
  <c r="U264" i="25" s="1" a="1"/>
  <c r="S264" i="6"/>
  <c r="AA264" i="6" s="1"/>
  <c r="U265" i="6"/>
  <c r="AC265" i="6" s="1"/>
  <c r="V265" i="25" s="1" a="1"/>
  <c r="T265" i="6"/>
  <c r="AB265" i="6" s="1"/>
  <c r="U265" i="25" s="1" a="1"/>
  <c r="S265" i="6"/>
  <c r="AA265" i="6" s="1"/>
  <c r="U266" i="6"/>
  <c r="AC266" i="6" s="1"/>
  <c r="V266" i="25" s="1" a="1"/>
  <c r="T266" i="6"/>
  <c r="AB266" i="6" s="1"/>
  <c r="U266" i="25" s="1" a="1"/>
  <c r="S266" i="6"/>
  <c r="AA266" i="6" s="1"/>
  <c r="U267" i="6"/>
  <c r="AC267" i="6" s="1"/>
  <c r="V267" i="25" s="1" a="1"/>
  <c r="T267" i="6"/>
  <c r="AB267" i="6" s="1"/>
  <c r="U267" i="25" s="1" a="1"/>
  <c r="S267" i="6"/>
  <c r="AA267" i="6" s="1"/>
  <c r="U268" i="6"/>
  <c r="AC268" i="6" s="1"/>
  <c r="V268" i="25" s="1" a="1"/>
  <c r="T268" i="6"/>
  <c r="AB268" i="6" s="1"/>
  <c r="U268" i="25" s="1" a="1"/>
  <c r="S268" i="6"/>
  <c r="AA268" i="6" s="1"/>
  <c r="U269" i="6"/>
  <c r="AC269" i="6" s="1"/>
  <c r="V269" i="25" s="1" a="1"/>
  <c r="T269" i="6"/>
  <c r="AB269" i="6" s="1"/>
  <c r="U269" i="25" s="1" a="1"/>
  <c r="S269" i="6"/>
  <c r="AA269" i="6" s="1"/>
  <c r="U270" i="6"/>
  <c r="AC270" i="6" s="1"/>
  <c r="V270" i="25" s="1" a="1"/>
  <c r="T270" i="6"/>
  <c r="AB270" i="6" s="1"/>
  <c r="U270" i="25" s="1" a="1"/>
  <c r="S270" i="6"/>
  <c r="AA270" i="6" s="1"/>
  <c r="U271" i="6"/>
  <c r="AC271" i="6" s="1"/>
  <c r="V271" i="25" s="1" a="1"/>
  <c r="T271" i="6"/>
  <c r="AB271" i="6" s="1"/>
  <c r="U271" i="25" s="1" a="1"/>
  <c r="S271" i="6"/>
  <c r="AA271" i="6" s="1"/>
  <c r="U272" i="6"/>
  <c r="AC272" i="6" s="1"/>
  <c r="V272" i="25" s="1" a="1"/>
  <c r="T272" i="6"/>
  <c r="AB272" i="6" s="1"/>
  <c r="U272" i="25" s="1" a="1"/>
  <c r="S272" i="6"/>
  <c r="AA272" i="6" s="1"/>
  <c r="U273" i="6"/>
  <c r="AC273" i="6" s="1"/>
  <c r="V273" i="25" s="1" a="1"/>
  <c r="T273" i="6"/>
  <c r="AB273" i="6" s="1"/>
  <c r="U273" i="25" s="1" a="1"/>
  <c r="S273" i="6"/>
  <c r="AA273" i="6" s="1"/>
  <c r="U274" i="6"/>
  <c r="AC274" i="6" s="1"/>
  <c r="V274" i="25" s="1" a="1"/>
  <c r="T274" i="6"/>
  <c r="AB274" i="6" s="1"/>
  <c r="U274" i="25" s="1" a="1"/>
  <c r="S274" i="6"/>
  <c r="AA274" i="6" s="1"/>
  <c r="U275" i="6"/>
  <c r="AC275" i="6" s="1"/>
  <c r="V275" i="25" s="1" a="1"/>
  <c r="T275" i="6"/>
  <c r="AB275" i="6" s="1"/>
  <c r="U275" i="25" s="1" a="1"/>
  <c r="S275" i="6"/>
  <c r="AA275" i="6" s="1"/>
  <c r="U276" i="6"/>
  <c r="AC276" i="6" s="1"/>
  <c r="V276" i="25" s="1" a="1"/>
  <c r="T276" i="6"/>
  <c r="AB276" i="6" s="1"/>
  <c r="U276" i="25" s="1" a="1"/>
  <c r="S276" i="6"/>
  <c r="AA276" i="6" s="1"/>
  <c r="U277" i="6"/>
  <c r="AC277" i="6" s="1"/>
  <c r="V277" i="25" s="1" a="1"/>
  <c r="T277" i="6"/>
  <c r="AB277" i="6" s="1"/>
  <c r="U277" i="25" s="1" a="1"/>
  <c r="S277" i="6"/>
  <c r="AA277" i="6" s="1"/>
  <c r="U278" i="6"/>
  <c r="AC278" i="6" s="1"/>
  <c r="V278" i="25" s="1" a="1"/>
  <c r="T278" i="6"/>
  <c r="AB278" i="6" s="1"/>
  <c r="U278" i="25" s="1" a="1"/>
  <c r="S278" i="6"/>
  <c r="AA278" i="6" s="1"/>
  <c r="U279" i="6"/>
  <c r="AC279" i="6" s="1"/>
  <c r="V279" i="25" s="1" a="1"/>
  <c r="T279" i="6"/>
  <c r="AB279" i="6" s="1"/>
  <c r="U279" i="25" s="1" a="1"/>
  <c r="S279" i="6"/>
  <c r="AA279" i="6" s="1"/>
  <c r="U280" i="6"/>
  <c r="AC280" i="6" s="1"/>
  <c r="V280" i="25" s="1" a="1"/>
  <c r="T280" i="6"/>
  <c r="AB280" i="6" s="1"/>
  <c r="U280" i="25" s="1" a="1"/>
  <c r="S280" i="6"/>
  <c r="AA280" i="6" s="1"/>
  <c r="U281" i="6"/>
  <c r="AC281" i="6" s="1"/>
  <c r="V281" i="25" s="1" a="1"/>
  <c r="T281" i="6"/>
  <c r="AB281" i="6" s="1"/>
  <c r="U281" i="25" s="1" a="1"/>
  <c r="S281" i="6"/>
  <c r="AA281" i="6" s="1"/>
  <c r="U282" i="6"/>
  <c r="AC282" i="6" s="1"/>
  <c r="V282" i="25" s="1" a="1"/>
  <c r="T282" i="6"/>
  <c r="AB282" i="6" s="1"/>
  <c r="U282" i="25" s="1" a="1"/>
  <c r="S282" i="6"/>
  <c r="AA282" i="6" s="1"/>
  <c r="U283" i="6"/>
  <c r="AC283" i="6" s="1"/>
  <c r="V283" i="25" s="1" a="1"/>
  <c r="T283" i="6"/>
  <c r="AB283" i="6" s="1"/>
  <c r="U283" i="25" s="1" a="1"/>
  <c r="S283" i="6"/>
  <c r="AA283" i="6" s="1"/>
  <c r="U284" i="6"/>
  <c r="AC284" i="6" s="1"/>
  <c r="V284" i="25" s="1" a="1"/>
  <c r="T284" i="6"/>
  <c r="AB284" i="6" s="1"/>
  <c r="U284" i="25" s="1" a="1"/>
  <c r="S284" i="6"/>
  <c r="AA284" i="6" s="1"/>
  <c r="U285" i="6"/>
  <c r="AC285" i="6" s="1"/>
  <c r="V285" i="25" s="1" a="1"/>
  <c r="T285" i="6"/>
  <c r="AB285" i="6" s="1"/>
  <c r="U285" i="25" s="1" a="1"/>
  <c r="S285" i="6"/>
  <c r="AA285" i="6" s="1"/>
  <c r="U286" i="6"/>
  <c r="AC286" i="6" s="1"/>
  <c r="V286" i="25" s="1" a="1"/>
  <c r="T286" i="6"/>
  <c r="AB286" i="6" s="1"/>
  <c r="U286" i="25" s="1" a="1"/>
  <c r="S286" i="6"/>
  <c r="AA286" i="6" s="1"/>
  <c r="U287" i="6"/>
  <c r="AC287" i="6" s="1"/>
  <c r="V287" i="25" s="1" a="1"/>
  <c r="T287" i="6"/>
  <c r="AB287" i="6" s="1"/>
  <c r="U287" i="25" s="1" a="1"/>
  <c r="S287" i="6"/>
  <c r="AA287" i="6" s="1"/>
  <c r="U288" i="6"/>
  <c r="AC288" i="6" s="1"/>
  <c r="V288" i="25" s="1" a="1"/>
  <c r="T288" i="6"/>
  <c r="AB288" i="6" s="1"/>
  <c r="U288" i="25" s="1" a="1"/>
  <c r="S288" i="6"/>
  <c r="AA288" i="6" s="1"/>
  <c r="U289" i="6"/>
  <c r="AC289" i="6" s="1"/>
  <c r="V289" i="25" s="1" a="1"/>
  <c r="T289" i="6"/>
  <c r="AB289" i="6" s="1"/>
  <c r="U289" i="25" s="1" a="1"/>
  <c r="S289" i="6"/>
  <c r="AA289" i="6" s="1"/>
  <c r="U290" i="6"/>
  <c r="AC290" i="6" s="1"/>
  <c r="V290" i="25" s="1" a="1"/>
  <c r="T290" i="6"/>
  <c r="AB290" i="6" s="1"/>
  <c r="U290" i="25" s="1" a="1"/>
  <c r="S290" i="6"/>
  <c r="AA290" i="6" s="1"/>
  <c r="U291" i="6"/>
  <c r="AC291" i="6" s="1"/>
  <c r="V291" i="25" s="1" a="1"/>
  <c r="T291" i="6"/>
  <c r="AB291" i="6" s="1"/>
  <c r="U291" i="25" s="1" a="1"/>
  <c r="S291" i="6"/>
  <c r="AA291" i="6" s="1"/>
  <c r="U292" i="6"/>
  <c r="AC292" i="6" s="1"/>
  <c r="V292" i="25" s="1" a="1"/>
  <c r="T292" i="6"/>
  <c r="AB292" i="6" s="1"/>
  <c r="U292" i="25" s="1" a="1"/>
  <c r="S292" i="6"/>
  <c r="AA292" i="6" s="1"/>
  <c r="U293" i="6"/>
  <c r="AC293" i="6" s="1"/>
  <c r="V293" i="25" s="1" a="1"/>
  <c r="T293" i="6"/>
  <c r="AB293" i="6" s="1"/>
  <c r="U293" i="25" s="1" a="1"/>
  <c r="S293" i="6"/>
  <c r="AA293" i="6" s="1"/>
  <c r="U294" i="6"/>
  <c r="AC294" i="6" s="1"/>
  <c r="V294" i="25" s="1" a="1"/>
  <c r="T294" i="6"/>
  <c r="AB294" i="6" s="1"/>
  <c r="U294" i="25" s="1" a="1"/>
  <c r="S294" i="6"/>
  <c r="AA294" i="6" s="1"/>
  <c r="U295" i="6"/>
  <c r="AC295" i="6" s="1"/>
  <c r="V295" i="25" s="1" a="1"/>
  <c r="T295" i="6"/>
  <c r="AB295" i="6" s="1"/>
  <c r="U295" i="25" s="1" a="1"/>
  <c r="S295" i="6"/>
  <c r="AA295" i="6" s="1"/>
  <c r="U296" i="6"/>
  <c r="AC296" i="6" s="1"/>
  <c r="V296" i="25" s="1" a="1"/>
  <c r="T296" i="6"/>
  <c r="AB296" i="6" s="1"/>
  <c r="U296" i="25" s="1" a="1"/>
  <c r="S296" i="6"/>
  <c r="AA296" i="6" s="1"/>
  <c r="U297" i="6"/>
  <c r="AC297" i="6" s="1"/>
  <c r="V297" i="25" s="1" a="1"/>
  <c r="T297" i="6"/>
  <c r="AB297" i="6" s="1"/>
  <c r="U297" i="25" s="1" a="1"/>
  <c r="S297" i="6"/>
  <c r="AA297" i="6" s="1"/>
  <c r="U298" i="6"/>
  <c r="AC298" i="6" s="1"/>
  <c r="V298" i="25" s="1" a="1"/>
  <c r="T298" i="6"/>
  <c r="AB298" i="6" s="1"/>
  <c r="U298" i="25" s="1" a="1"/>
  <c r="S298" i="6"/>
  <c r="AA298" i="6" s="1"/>
  <c r="U299" i="6"/>
  <c r="AC299" i="6" s="1"/>
  <c r="V299" i="25" s="1" a="1"/>
  <c r="T299" i="6"/>
  <c r="AB299" i="6" s="1"/>
  <c r="U299" i="25" s="1" a="1"/>
  <c r="S299" i="6"/>
  <c r="AA299" i="6" s="1"/>
  <c r="U300" i="6"/>
  <c r="AC300" i="6" s="1"/>
  <c r="V300" i="25" s="1" a="1"/>
  <c r="T300" i="6"/>
  <c r="AB300" i="6" s="1"/>
  <c r="U300" i="25" s="1" a="1"/>
  <c r="S300" i="6"/>
  <c r="AA300" i="6" s="1"/>
  <c r="U301" i="6"/>
  <c r="AC301" i="6" s="1"/>
  <c r="V301" i="25" s="1" a="1"/>
  <c r="T301" i="6"/>
  <c r="AB301" i="6" s="1"/>
  <c r="U301" i="25" s="1" a="1"/>
  <c r="S301" i="6"/>
  <c r="AA301" i="6" s="1"/>
  <c r="U302" i="6"/>
  <c r="AC302" i="6" s="1"/>
  <c r="V302" i="25" s="1" a="1"/>
  <c r="T302" i="6"/>
  <c r="AB302" i="6" s="1"/>
  <c r="U302" i="25" s="1" a="1"/>
  <c r="S302" i="6"/>
  <c r="AA302" i="6" s="1"/>
  <c r="U303" i="6"/>
  <c r="AC303" i="6" s="1"/>
  <c r="V303" i="25" s="1" a="1"/>
  <c r="T303" i="6"/>
  <c r="AB303" i="6" s="1"/>
  <c r="U303" i="25" s="1" a="1"/>
  <c r="S303" i="6"/>
  <c r="AA303" i="6" s="1"/>
  <c r="U304" i="6"/>
  <c r="AC304" i="6" s="1"/>
  <c r="V304" i="25" s="1" a="1"/>
  <c r="T304" i="6"/>
  <c r="AB304" i="6" s="1"/>
  <c r="U304" i="25" s="1" a="1"/>
  <c r="S304" i="6"/>
  <c r="AA304" i="6" s="1"/>
  <c r="U305" i="6"/>
  <c r="AC305" i="6" s="1"/>
  <c r="V305" i="25" s="1" a="1"/>
  <c r="T305" i="6"/>
  <c r="AB305" i="6" s="1"/>
  <c r="U305" i="25" s="1" a="1"/>
  <c r="S305" i="6"/>
  <c r="AA305" i="6" s="1"/>
  <c r="U306" i="6"/>
  <c r="AC306" i="6" s="1"/>
  <c r="V306" i="25" s="1" a="1"/>
  <c r="T306" i="6"/>
  <c r="AB306" i="6" s="1"/>
  <c r="U306" i="25" s="1" a="1"/>
  <c r="S306" i="6"/>
  <c r="AA306" i="6" s="1"/>
  <c r="U307" i="6"/>
  <c r="AC307" i="6" s="1"/>
  <c r="V307" i="25" s="1" a="1"/>
  <c r="T307" i="6"/>
  <c r="AB307" i="6" s="1"/>
  <c r="U307" i="25" s="1" a="1"/>
  <c r="S307" i="6"/>
  <c r="AA307" i="6" s="1"/>
  <c r="U308" i="6"/>
  <c r="AC308" i="6" s="1"/>
  <c r="V308" i="25" s="1" a="1"/>
  <c r="T308" i="6"/>
  <c r="AB308" i="6" s="1"/>
  <c r="U308" i="25" s="1" a="1"/>
  <c r="S308" i="6"/>
  <c r="AA308" i="6" s="1"/>
  <c r="U309" i="6"/>
  <c r="AC309" i="6" s="1"/>
  <c r="V309" i="25" s="1" a="1"/>
  <c r="T309" i="6"/>
  <c r="AB309" i="6" s="1"/>
  <c r="U309" i="25" s="1" a="1"/>
  <c r="S309" i="6"/>
  <c r="AA309" i="6" s="1"/>
  <c r="U310" i="6"/>
  <c r="AC310" i="6" s="1"/>
  <c r="V310" i="25" s="1" a="1"/>
  <c r="T310" i="6"/>
  <c r="AB310" i="6" s="1"/>
  <c r="U310" i="25" s="1" a="1"/>
  <c r="S310" i="6"/>
  <c r="AA310" i="6" s="1"/>
  <c r="U311" i="6"/>
  <c r="AC311" i="6" s="1"/>
  <c r="V311" i="25" s="1" a="1"/>
  <c r="T311" i="6"/>
  <c r="AB311" i="6" s="1"/>
  <c r="U311" i="25" s="1" a="1"/>
  <c r="S311" i="6"/>
  <c r="AA311" i="6" s="1"/>
  <c r="U312" i="6"/>
  <c r="AC312" i="6" s="1"/>
  <c r="V312" i="25" s="1" a="1"/>
  <c r="T312" i="6"/>
  <c r="AB312" i="6" s="1"/>
  <c r="U312" i="25" s="1" a="1"/>
  <c r="S312" i="6"/>
  <c r="AA312" i="6" s="1"/>
  <c r="U313" i="6"/>
  <c r="AC313" i="6" s="1"/>
  <c r="V313" i="25" s="1" a="1"/>
  <c r="T313" i="6"/>
  <c r="AB313" i="6" s="1"/>
  <c r="U313" i="25" s="1" a="1"/>
  <c r="S313" i="6"/>
  <c r="AA313" i="6" s="1"/>
  <c r="U314" i="6"/>
  <c r="AC314" i="6" s="1"/>
  <c r="V314" i="25" s="1" a="1"/>
  <c r="T314" i="6"/>
  <c r="AB314" i="6" s="1"/>
  <c r="U314" i="25" s="1" a="1"/>
  <c r="S314" i="6"/>
  <c r="AA314" i="6" s="1"/>
  <c r="U315" i="6"/>
  <c r="AC315" i="6" s="1"/>
  <c r="V315" i="25" s="1" a="1"/>
  <c r="T315" i="6"/>
  <c r="AB315" i="6" s="1"/>
  <c r="U315" i="25" s="1" a="1"/>
  <c r="S315" i="6"/>
  <c r="AA315" i="6" s="1"/>
  <c r="U316" i="6"/>
  <c r="AC316" i="6" s="1"/>
  <c r="V316" i="25" s="1" a="1"/>
  <c r="T316" i="6"/>
  <c r="AB316" i="6" s="1"/>
  <c r="U316" i="25" s="1" a="1"/>
  <c r="S316" i="6"/>
  <c r="AA316" i="6" s="1"/>
  <c r="U317" i="6"/>
  <c r="AC317" i="6" s="1"/>
  <c r="V317" i="25" s="1" a="1"/>
  <c r="T317" i="6"/>
  <c r="AB317" i="6" s="1"/>
  <c r="U317" i="25" s="1" a="1"/>
  <c r="S317" i="6"/>
  <c r="AA317" i="6" s="1"/>
  <c r="U318" i="6"/>
  <c r="AC318" i="6" s="1"/>
  <c r="V318" i="25" s="1" a="1"/>
  <c r="T318" i="6"/>
  <c r="AB318" i="6" s="1"/>
  <c r="U318" i="25" s="1" a="1"/>
  <c r="S318" i="6"/>
  <c r="AA318" i="6" s="1"/>
  <c r="U319" i="6"/>
  <c r="AC319" i="6" s="1"/>
  <c r="V319" i="25" s="1" a="1"/>
  <c r="T319" i="6"/>
  <c r="AB319" i="6" s="1"/>
  <c r="U319" i="25" s="1" a="1"/>
  <c r="S319" i="6"/>
  <c r="AA319" i="6" s="1"/>
  <c r="U320" i="6"/>
  <c r="AC320" i="6" s="1"/>
  <c r="V320" i="25" s="1" a="1"/>
  <c r="T320" i="6"/>
  <c r="AB320" i="6" s="1"/>
  <c r="U320" i="25" s="1" a="1"/>
  <c r="S320" i="6"/>
  <c r="AA320" i="6" s="1"/>
  <c r="U321" i="6"/>
  <c r="AC321" i="6" s="1"/>
  <c r="V321" i="25" s="1" a="1"/>
  <c r="T321" i="6"/>
  <c r="AB321" i="6" s="1"/>
  <c r="U321" i="25" s="1" a="1"/>
  <c r="S321" i="6"/>
  <c r="AA321" i="6" s="1"/>
  <c r="U322" i="6"/>
  <c r="AC322" i="6" s="1"/>
  <c r="V322" i="25" s="1" a="1"/>
  <c r="T322" i="6"/>
  <c r="AB322" i="6" s="1"/>
  <c r="U322" i="25" s="1" a="1"/>
  <c r="S322" i="6"/>
  <c r="AA322" i="6" s="1"/>
  <c r="U323" i="6"/>
  <c r="AC323" i="6" s="1"/>
  <c r="V323" i="25" s="1" a="1"/>
  <c r="T323" i="6"/>
  <c r="AB323" i="6" s="1"/>
  <c r="U323" i="25" s="1" a="1"/>
  <c r="S323" i="6"/>
  <c r="AA323" i="6" s="1"/>
  <c r="U324" i="6"/>
  <c r="AC324" i="6" s="1"/>
  <c r="V324" i="25" s="1" a="1"/>
  <c r="T324" i="6"/>
  <c r="AB324" i="6" s="1"/>
  <c r="U324" i="25" s="1" a="1"/>
  <c r="S324" i="6"/>
  <c r="AA324" i="6" s="1"/>
  <c r="U325" i="6"/>
  <c r="AC325" i="6" s="1"/>
  <c r="V325" i="25" s="1" a="1"/>
  <c r="T325" i="6"/>
  <c r="AB325" i="6" s="1"/>
  <c r="U325" i="25" s="1" a="1"/>
  <c r="S325" i="6"/>
  <c r="AA325" i="6" s="1"/>
  <c r="U326" i="6"/>
  <c r="AC326" i="6" s="1"/>
  <c r="V326" i="25" s="1" a="1"/>
  <c r="T326" i="6"/>
  <c r="AB326" i="6" s="1"/>
  <c r="U326" i="25" s="1" a="1"/>
  <c r="S326" i="6"/>
  <c r="AA326" i="6" s="1"/>
  <c r="U327" i="6"/>
  <c r="AC327" i="6" s="1"/>
  <c r="V327" i="25" s="1" a="1"/>
  <c r="T327" i="6"/>
  <c r="AB327" i="6" s="1"/>
  <c r="U327" i="25" s="1" a="1"/>
  <c r="S327" i="6"/>
  <c r="AA327" i="6" s="1"/>
  <c r="U328" i="6"/>
  <c r="AC328" i="6" s="1"/>
  <c r="V328" i="25" s="1" a="1"/>
  <c r="T328" i="6"/>
  <c r="AB328" i="6" s="1"/>
  <c r="U328" i="25" s="1" a="1"/>
  <c r="S328" i="6"/>
  <c r="AA328" i="6" s="1"/>
  <c r="U329" i="6"/>
  <c r="AC329" i="6" s="1"/>
  <c r="V329" i="25" s="1" a="1"/>
  <c r="T329" i="6"/>
  <c r="AB329" i="6" s="1"/>
  <c r="U329" i="25" s="1" a="1"/>
  <c r="S329" i="6"/>
  <c r="AA329" i="6" s="1"/>
  <c r="U330" i="6"/>
  <c r="AC330" i="6" s="1"/>
  <c r="V330" i="25" s="1" a="1"/>
  <c r="T330" i="6"/>
  <c r="AB330" i="6" s="1"/>
  <c r="U330" i="25" s="1" a="1"/>
  <c r="S330" i="6"/>
  <c r="AA330" i="6" s="1"/>
  <c r="U331" i="6"/>
  <c r="AC331" i="6" s="1"/>
  <c r="V331" i="25" s="1" a="1"/>
  <c r="T331" i="6"/>
  <c r="AB331" i="6" s="1"/>
  <c r="U331" i="25" s="1" a="1"/>
  <c r="S331" i="6"/>
  <c r="AA331" i="6" s="1"/>
  <c r="U332" i="6"/>
  <c r="AC332" i="6" s="1"/>
  <c r="V332" i="25" s="1" a="1"/>
  <c r="T332" i="6"/>
  <c r="AB332" i="6" s="1"/>
  <c r="U332" i="25" s="1" a="1"/>
  <c r="S332" i="6"/>
  <c r="AA332" i="6" s="1"/>
  <c r="U333" i="6"/>
  <c r="AC333" i="6" s="1"/>
  <c r="V333" i="25" s="1" a="1"/>
  <c r="T333" i="6"/>
  <c r="AB333" i="6" s="1"/>
  <c r="U333" i="25" s="1" a="1"/>
  <c r="S333" i="6"/>
  <c r="AA333" i="6" s="1"/>
  <c r="U334" i="6"/>
  <c r="AC334" i="6" s="1"/>
  <c r="V334" i="25" s="1" a="1"/>
  <c r="T334" i="6"/>
  <c r="AB334" i="6" s="1"/>
  <c r="U334" i="25" s="1" a="1"/>
  <c r="S334" i="6"/>
  <c r="AA334" i="6" s="1"/>
  <c r="U335" i="6"/>
  <c r="AC335" i="6" s="1"/>
  <c r="V335" i="25" s="1" a="1"/>
  <c r="T335" i="6"/>
  <c r="AB335" i="6" s="1"/>
  <c r="U335" i="25" s="1" a="1"/>
  <c r="S335" i="6"/>
  <c r="AA335" i="6" s="1"/>
  <c r="U336" i="6"/>
  <c r="AC336" i="6" s="1"/>
  <c r="V336" i="25" s="1" a="1"/>
  <c r="T336" i="6"/>
  <c r="AB336" i="6" s="1"/>
  <c r="U336" i="25" s="1" a="1"/>
  <c r="S336" i="6"/>
  <c r="AA336" i="6" s="1"/>
  <c r="U337" i="6"/>
  <c r="AC337" i="6" s="1"/>
  <c r="V337" i="25" s="1" a="1"/>
  <c r="T337" i="6"/>
  <c r="AB337" i="6" s="1"/>
  <c r="U337" i="25" s="1" a="1"/>
  <c r="S337" i="6"/>
  <c r="AA337" i="6" s="1"/>
  <c r="U338" i="6"/>
  <c r="AC338" i="6" s="1"/>
  <c r="V338" i="25" s="1" a="1"/>
  <c r="T338" i="6"/>
  <c r="AB338" i="6" s="1"/>
  <c r="U338" i="25" s="1" a="1"/>
  <c r="S338" i="6"/>
  <c r="AA338" i="6" s="1"/>
  <c r="U339" i="6"/>
  <c r="AC339" i="6" s="1"/>
  <c r="V339" i="25" s="1" a="1"/>
  <c r="T339" i="6"/>
  <c r="AB339" i="6" s="1"/>
  <c r="U339" i="25" s="1" a="1"/>
  <c r="S339" i="6"/>
  <c r="AA339" i="6" s="1"/>
  <c r="U340" i="6"/>
  <c r="AC340" i="6" s="1"/>
  <c r="V340" i="25" s="1" a="1"/>
  <c r="T340" i="6"/>
  <c r="AB340" i="6" s="1"/>
  <c r="U340" i="25" s="1" a="1"/>
  <c r="S340" i="6"/>
  <c r="AA340" i="6" s="1"/>
  <c r="U341" i="6"/>
  <c r="AC341" i="6" s="1"/>
  <c r="V341" i="25" s="1" a="1"/>
  <c r="T341" i="6"/>
  <c r="AB341" i="6" s="1"/>
  <c r="U341" i="25" s="1" a="1"/>
  <c r="S341" i="6"/>
  <c r="AA341" i="6" s="1"/>
  <c r="U342" i="6"/>
  <c r="AC342" i="6" s="1"/>
  <c r="V342" i="25" s="1" a="1"/>
  <c r="T342" i="6"/>
  <c r="AB342" i="6" s="1"/>
  <c r="U342" i="25" s="1" a="1"/>
  <c r="S342" i="6"/>
  <c r="AA342" i="6" s="1"/>
  <c r="U343" i="6"/>
  <c r="AC343" i="6" s="1"/>
  <c r="V343" i="25" s="1" a="1"/>
  <c r="T343" i="6"/>
  <c r="AB343" i="6" s="1"/>
  <c r="U343" i="25" s="1" a="1"/>
  <c r="S343" i="6"/>
  <c r="AA343" i="6" s="1"/>
  <c r="U344" i="6"/>
  <c r="AC344" i="6" s="1"/>
  <c r="V344" i="25" s="1" a="1"/>
  <c r="T344" i="6"/>
  <c r="AB344" i="6" s="1"/>
  <c r="U344" i="25" s="1" a="1"/>
  <c r="S344" i="6"/>
  <c r="AA344" i="6" s="1"/>
  <c r="U345" i="6"/>
  <c r="AC345" i="6" s="1"/>
  <c r="V345" i="25" s="1" a="1"/>
  <c r="T345" i="6"/>
  <c r="AB345" i="6" s="1"/>
  <c r="U345" i="25" s="1" a="1"/>
  <c r="S345" i="6"/>
  <c r="AA345" i="6" s="1"/>
  <c r="U346" i="6"/>
  <c r="AC346" i="6" s="1"/>
  <c r="V346" i="25" s="1" a="1"/>
  <c r="T346" i="6"/>
  <c r="AB346" i="6" s="1"/>
  <c r="U346" i="25" s="1" a="1"/>
  <c r="S346" i="6"/>
  <c r="AA346" i="6" s="1"/>
  <c r="U347" i="6"/>
  <c r="AC347" i="6" s="1"/>
  <c r="V347" i="25" s="1" a="1"/>
  <c r="T347" i="6"/>
  <c r="AB347" i="6" s="1"/>
  <c r="U347" i="25" s="1" a="1"/>
  <c r="S347" i="6"/>
  <c r="AA347" i="6" s="1"/>
  <c r="U348" i="6"/>
  <c r="AC348" i="6" s="1"/>
  <c r="V348" i="25" s="1" a="1"/>
  <c r="T348" i="6"/>
  <c r="AB348" i="6" s="1"/>
  <c r="U348" i="25" s="1" a="1"/>
  <c r="S348" i="6"/>
  <c r="AA348" i="6" s="1"/>
  <c r="U349" i="6"/>
  <c r="AC349" i="6" s="1"/>
  <c r="V349" i="25" s="1" a="1"/>
  <c r="T349" i="6"/>
  <c r="AB349" i="6" s="1"/>
  <c r="U349" i="25" s="1" a="1"/>
  <c r="S349" i="6"/>
  <c r="AA349" i="6" s="1"/>
  <c r="U350" i="6"/>
  <c r="AC350" i="6" s="1"/>
  <c r="V350" i="25" s="1" a="1"/>
  <c r="T350" i="6"/>
  <c r="AB350" i="6" s="1"/>
  <c r="U350" i="25" s="1" a="1"/>
  <c r="S350" i="6"/>
  <c r="AA350" i="6" s="1"/>
  <c r="U351" i="6"/>
  <c r="AC351" i="6" s="1"/>
  <c r="V351" i="25" s="1" a="1"/>
  <c r="T351" i="6"/>
  <c r="AB351" i="6" s="1"/>
  <c r="U351" i="25" s="1" a="1"/>
  <c r="S351" i="6"/>
  <c r="AA351" i="6" s="1"/>
  <c r="U352" i="6"/>
  <c r="AC352" i="6" s="1"/>
  <c r="V352" i="25" s="1" a="1"/>
  <c r="T352" i="6"/>
  <c r="AB352" i="6" s="1"/>
  <c r="U352" i="25" s="1" a="1"/>
  <c r="S352" i="6"/>
  <c r="AA352" i="6" s="1"/>
  <c r="U353" i="6"/>
  <c r="AC353" i="6" s="1"/>
  <c r="V353" i="25" s="1" a="1"/>
  <c r="T353" i="6"/>
  <c r="AB353" i="6" s="1"/>
  <c r="U353" i="25" s="1" a="1"/>
  <c r="S353" i="6"/>
  <c r="AA353" i="6" s="1"/>
  <c r="U354" i="6"/>
  <c r="AC354" i="6" s="1"/>
  <c r="V354" i="25" s="1" a="1"/>
  <c r="T354" i="6"/>
  <c r="AB354" i="6" s="1"/>
  <c r="U354" i="25" s="1" a="1"/>
  <c r="S354" i="6"/>
  <c r="AA354" i="6" s="1"/>
  <c r="U355" i="6"/>
  <c r="AC355" i="6" s="1"/>
  <c r="V355" i="25" s="1" a="1"/>
  <c r="T355" i="6"/>
  <c r="AB355" i="6" s="1"/>
  <c r="U355" i="25" s="1" a="1"/>
  <c r="S355" i="6"/>
  <c r="AA355" i="6" s="1"/>
  <c r="U356" i="6"/>
  <c r="AC356" i="6" s="1"/>
  <c r="V356" i="25" s="1" a="1"/>
  <c r="T356" i="6"/>
  <c r="AB356" i="6" s="1"/>
  <c r="U356" i="25" s="1" a="1"/>
  <c r="S356" i="6"/>
  <c r="AA356" i="6" s="1"/>
  <c r="U357" i="6"/>
  <c r="AC357" i="6" s="1"/>
  <c r="V357" i="25" s="1" a="1"/>
  <c r="T357" i="6"/>
  <c r="AB357" i="6" s="1"/>
  <c r="U357" i="25" s="1" a="1"/>
  <c r="S357" i="6"/>
  <c r="AA357" i="6" s="1"/>
  <c r="U358" i="6"/>
  <c r="AC358" i="6" s="1"/>
  <c r="V358" i="25" s="1" a="1"/>
  <c r="T358" i="6"/>
  <c r="AB358" i="6" s="1"/>
  <c r="U358" i="25" s="1" a="1"/>
  <c r="S358" i="6"/>
  <c r="AA358" i="6" s="1"/>
  <c r="U359" i="6"/>
  <c r="AC359" i="6" s="1"/>
  <c r="V359" i="25" s="1" a="1"/>
  <c r="T359" i="6"/>
  <c r="AB359" i="6" s="1"/>
  <c r="U359" i="25" s="1" a="1"/>
  <c r="S359" i="6"/>
  <c r="AA359" i="6" s="1"/>
  <c r="U360" i="6"/>
  <c r="AC360" i="6" s="1"/>
  <c r="V360" i="25" s="1" a="1"/>
  <c r="T360" i="6"/>
  <c r="AB360" i="6" s="1"/>
  <c r="U360" i="25" s="1" a="1"/>
  <c r="S360" i="6"/>
  <c r="AA360" i="6" s="1"/>
  <c r="U361" i="6"/>
  <c r="AC361" i="6" s="1"/>
  <c r="V361" i="25" s="1" a="1"/>
  <c r="T361" i="6"/>
  <c r="AB361" i="6" s="1"/>
  <c r="U361" i="25" s="1" a="1"/>
  <c r="S361" i="6"/>
  <c r="AA361" i="6" s="1"/>
  <c r="U362" i="6"/>
  <c r="AC362" i="6" s="1"/>
  <c r="V362" i="25" s="1" a="1"/>
  <c r="T362" i="6"/>
  <c r="AB362" i="6" s="1"/>
  <c r="U362" i="25" s="1" a="1"/>
  <c r="S362" i="6"/>
  <c r="AA362" i="6" s="1"/>
  <c r="U363" i="6"/>
  <c r="AC363" i="6" s="1"/>
  <c r="V363" i="25" s="1" a="1"/>
  <c r="T363" i="6"/>
  <c r="AB363" i="6" s="1"/>
  <c r="U363" i="25" s="1" a="1"/>
  <c r="S363" i="6"/>
  <c r="AA363" i="6" s="1"/>
  <c r="U364" i="6"/>
  <c r="AC364" i="6" s="1"/>
  <c r="V364" i="25" s="1" a="1"/>
  <c r="T364" i="6"/>
  <c r="AB364" i="6" s="1"/>
  <c r="U364" i="25" s="1" a="1"/>
  <c r="S364" i="6"/>
  <c r="AA364" i="6" s="1"/>
  <c r="U365" i="6"/>
  <c r="AC365" i="6" s="1"/>
  <c r="V365" i="25" s="1" a="1"/>
  <c r="T365" i="6"/>
  <c r="AB365" i="6" s="1"/>
  <c r="U365" i="25" s="1" a="1"/>
  <c r="S365" i="6"/>
  <c r="AA365" i="6" s="1"/>
  <c r="U366" i="6"/>
  <c r="AC366" i="6" s="1"/>
  <c r="V366" i="25" s="1" a="1"/>
  <c r="T366" i="6"/>
  <c r="AB366" i="6" s="1"/>
  <c r="U366" i="25" s="1" a="1"/>
  <c r="S366" i="6"/>
  <c r="AA366" i="6" s="1"/>
  <c r="U367" i="6"/>
  <c r="AC367" i="6" s="1"/>
  <c r="V367" i="25" s="1" a="1"/>
  <c r="T367" i="6"/>
  <c r="AB367" i="6" s="1"/>
  <c r="U367" i="25" s="1" a="1"/>
  <c r="S367" i="6"/>
  <c r="AA367" i="6" s="1"/>
  <c r="U368" i="6"/>
  <c r="AC368" i="6" s="1"/>
  <c r="V368" i="25" s="1" a="1"/>
  <c r="T368" i="6"/>
  <c r="AB368" i="6" s="1"/>
  <c r="U368" i="25" s="1" a="1"/>
  <c r="S368" i="6"/>
  <c r="AA368" i="6" s="1"/>
  <c r="U369" i="6"/>
  <c r="AC369" i="6" s="1"/>
  <c r="V369" i="25" s="1" a="1"/>
  <c r="T369" i="6"/>
  <c r="AB369" i="6" s="1"/>
  <c r="U369" i="25" s="1" a="1"/>
  <c r="S369" i="6"/>
  <c r="AA369" i="6" s="1"/>
  <c r="U370" i="6"/>
  <c r="AC370" i="6" s="1"/>
  <c r="V370" i="25" s="1" a="1"/>
  <c r="T370" i="6"/>
  <c r="AB370" i="6" s="1"/>
  <c r="U370" i="25" s="1" a="1"/>
  <c r="S370" i="6"/>
  <c r="AA370" i="6" s="1"/>
  <c r="U371" i="6"/>
  <c r="AC371" i="6" s="1"/>
  <c r="V371" i="25" s="1" a="1"/>
  <c r="T371" i="6"/>
  <c r="AB371" i="6" s="1"/>
  <c r="U371" i="25" s="1" a="1"/>
  <c r="S371" i="6"/>
  <c r="AA371" i="6" s="1"/>
  <c r="U372" i="6"/>
  <c r="AC372" i="6" s="1"/>
  <c r="V372" i="25" s="1" a="1"/>
  <c r="T372" i="6"/>
  <c r="AB372" i="6" s="1"/>
  <c r="U372" i="25" s="1" a="1"/>
  <c r="S372" i="6"/>
  <c r="AA372" i="6" s="1"/>
  <c r="U373" i="6"/>
  <c r="AC373" i="6" s="1"/>
  <c r="V373" i="25" s="1" a="1"/>
  <c r="T373" i="6"/>
  <c r="AB373" i="6" s="1"/>
  <c r="U373" i="25" s="1" a="1"/>
  <c r="S373" i="6"/>
  <c r="AA373" i="6" s="1"/>
  <c r="U374" i="6"/>
  <c r="AC374" i="6" s="1"/>
  <c r="V374" i="25" s="1" a="1"/>
  <c r="T374" i="6"/>
  <c r="AB374" i="6" s="1"/>
  <c r="U374" i="25" s="1" a="1"/>
  <c r="S374" i="6"/>
  <c r="AA374" i="6" s="1"/>
  <c r="U375" i="6"/>
  <c r="AC375" i="6" s="1"/>
  <c r="V375" i="25" s="1" a="1"/>
  <c r="T375" i="6"/>
  <c r="AB375" i="6" s="1"/>
  <c r="U375" i="25" s="1" a="1"/>
  <c r="S375" i="6"/>
  <c r="AA375" i="6" s="1"/>
  <c r="U376" i="6"/>
  <c r="AC376" i="6" s="1"/>
  <c r="V376" i="25" s="1" a="1"/>
  <c r="T376" i="6"/>
  <c r="AB376" i="6" s="1"/>
  <c r="U376" i="25" s="1" a="1"/>
  <c r="S376" i="6"/>
  <c r="AA376" i="6" s="1"/>
  <c r="U377" i="6"/>
  <c r="AC377" i="6" s="1"/>
  <c r="V377" i="25" s="1" a="1"/>
  <c r="T377" i="6"/>
  <c r="AB377" i="6" s="1"/>
  <c r="U377" i="25" s="1" a="1"/>
  <c r="S377" i="6"/>
  <c r="AA377" i="6" s="1"/>
  <c r="U378" i="6"/>
  <c r="AC378" i="6" s="1"/>
  <c r="V378" i="25" s="1" a="1"/>
  <c r="T378" i="6"/>
  <c r="AB378" i="6" s="1"/>
  <c r="U378" i="25" s="1" a="1"/>
  <c r="S378" i="6"/>
  <c r="AA378" i="6" s="1"/>
  <c r="U379" i="6"/>
  <c r="AC379" i="6" s="1"/>
  <c r="V379" i="25" s="1" a="1"/>
  <c r="T379" i="6"/>
  <c r="AB379" i="6" s="1"/>
  <c r="U379" i="25" s="1" a="1"/>
  <c r="S379" i="6"/>
  <c r="AA379" i="6" s="1"/>
  <c r="U380" i="6"/>
  <c r="AC380" i="6" s="1"/>
  <c r="V380" i="25" s="1" a="1"/>
  <c r="T380" i="6"/>
  <c r="AB380" i="6" s="1"/>
  <c r="U380" i="25" s="1" a="1"/>
  <c r="S380" i="6"/>
  <c r="AA380" i="6" s="1"/>
  <c r="U381" i="6"/>
  <c r="AC381" i="6" s="1"/>
  <c r="V381" i="25" s="1" a="1"/>
  <c r="T381" i="6"/>
  <c r="AB381" i="6" s="1"/>
  <c r="U381" i="25" s="1" a="1"/>
  <c r="S381" i="6"/>
  <c r="AA381" i="6" s="1"/>
  <c r="U382" i="6"/>
  <c r="AC382" i="6" s="1"/>
  <c r="V382" i="25" s="1" a="1"/>
  <c r="T382" i="6"/>
  <c r="AB382" i="6" s="1"/>
  <c r="U382" i="25" s="1" a="1"/>
  <c r="S382" i="6"/>
  <c r="AA382" i="6" s="1"/>
  <c r="R2" i="6"/>
  <c r="Q2" i="6"/>
  <c r="P2" i="6"/>
  <c r="R3" i="6"/>
  <c r="Q3" i="6"/>
  <c r="P3" i="6"/>
  <c r="R4" i="6"/>
  <c r="Q4" i="6"/>
  <c r="P4" i="6"/>
  <c r="R5" i="6"/>
  <c r="Q5" i="6"/>
  <c r="P5" i="6"/>
  <c r="R6" i="6"/>
  <c r="Q6" i="6"/>
  <c r="P6" i="6"/>
  <c r="R7" i="6"/>
  <c r="Q7" i="6"/>
  <c r="P7" i="6"/>
  <c r="R8" i="6"/>
  <c r="Q8" i="6"/>
  <c r="P8" i="6"/>
  <c r="R9" i="6"/>
  <c r="Q9" i="6"/>
  <c r="P9" i="6"/>
  <c r="R10" i="6"/>
  <c r="Q10" i="6"/>
  <c r="P10" i="6"/>
  <c r="R11" i="6"/>
  <c r="Q11" i="6"/>
  <c r="P11" i="6"/>
  <c r="R12" i="6"/>
  <c r="Q12" i="6"/>
  <c r="P12" i="6"/>
  <c r="R13" i="6"/>
  <c r="Q13" i="6"/>
  <c r="P13" i="6"/>
  <c r="R14" i="6"/>
  <c r="Q14" i="6"/>
  <c r="P14" i="6"/>
  <c r="R15" i="6"/>
  <c r="Q15" i="6"/>
  <c r="P15" i="6"/>
  <c r="R16" i="6"/>
  <c r="Q16" i="6"/>
  <c r="P16" i="6"/>
  <c r="R17" i="6"/>
  <c r="Q17" i="6"/>
  <c r="P17" i="6"/>
  <c r="R18" i="6"/>
  <c r="Q18" i="6"/>
  <c r="P18" i="6"/>
  <c r="R19" i="6"/>
  <c r="Q19" i="6"/>
  <c r="P19" i="6"/>
  <c r="R20" i="6"/>
  <c r="Q20" i="6"/>
  <c r="P20" i="6"/>
  <c r="R21" i="6"/>
  <c r="Q21" i="6"/>
  <c r="P21" i="6"/>
  <c r="R22" i="6"/>
  <c r="Q22" i="6"/>
  <c r="P22" i="6"/>
  <c r="R23" i="6"/>
  <c r="Q23" i="6"/>
  <c r="P23" i="6"/>
  <c r="R24" i="6"/>
  <c r="Q24" i="6"/>
  <c r="P24" i="6"/>
  <c r="R25" i="6"/>
  <c r="Q25" i="6"/>
  <c r="P25" i="6"/>
  <c r="R26" i="6"/>
  <c r="Q26" i="6"/>
  <c r="P26" i="6"/>
  <c r="R27" i="6"/>
  <c r="Q27" i="6"/>
  <c r="P27" i="6"/>
  <c r="R28" i="6"/>
  <c r="Q28" i="6"/>
  <c r="P28" i="6"/>
  <c r="R29" i="6"/>
  <c r="Q29" i="6"/>
  <c r="P29" i="6"/>
  <c r="R30" i="6"/>
  <c r="Q30" i="6"/>
  <c r="P30" i="6"/>
  <c r="R31" i="6"/>
  <c r="Q31" i="6"/>
  <c r="P31" i="6"/>
  <c r="R32" i="6"/>
  <c r="Q32" i="6"/>
  <c r="P32" i="6"/>
  <c r="R33" i="6"/>
  <c r="Q33" i="6"/>
  <c r="P33" i="6"/>
  <c r="R34" i="6"/>
  <c r="Q34" i="6"/>
  <c r="P34" i="6"/>
  <c r="R35" i="6"/>
  <c r="Q35" i="6"/>
  <c r="P35" i="6"/>
  <c r="R36" i="6"/>
  <c r="Q36" i="6"/>
  <c r="P36" i="6"/>
  <c r="R37" i="6"/>
  <c r="Q37" i="6"/>
  <c r="P37" i="6"/>
  <c r="R38" i="6"/>
  <c r="Q38" i="6"/>
  <c r="P38" i="6"/>
  <c r="R39" i="6"/>
  <c r="Q39" i="6"/>
  <c r="P39" i="6"/>
  <c r="R40" i="6"/>
  <c r="Q40" i="6"/>
  <c r="P40" i="6"/>
  <c r="R41" i="6"/>
  <c r="Q41" i="6"/>
  <c r="P41" i="6"/>
  <c r="R42" i="6"/>
  <c r="Q42" i="6"/>
  <c r="P42" i="6"/>
  <c r="R43" i="6"/>
  <c r="Q43" i="6"/>
  <c r="P43" i="6"/>
  <c r="R44" i="6"/>
  <c r="Q44" i="6"/>
  <c r="P44" i="6"/>
  <c r="R45" i="6"/>
  <c r="Q45" i="6"/>
  <c r="P45" i="6"/>
  <c r="R46" i="6"/>
  <c r="Q46" i="6"/>
  <c r="P46" i="6"/>
  <c r="R47" i="6"/>
  <c r="Q47" i="6"/>
  <c r="P47" i="6"/>
  <c r="R48" i="6"/>
  <c r="Q48" i="6"/>
  <c r="P48" i="6"/>
  <c r="R49" i="6"/>
  <c r="Q49" i="6"/>
  <c r="P49" i="6"/>
  <c r="R50" i="6"/>
  <c r="Q50" i="6"/>
  <c r="P50" i="6"/>
  <c r="R51" i="6"/>
  <c r="Q51" i="6"/>
  <c r="P51" i="6"/>
  <c r="R52" i="6"/>
  <c r="Q52" i="6"/>
  <c r="P52" i="6"/>
  <c r="R53" i="6"/>
  <c r="Q53" i="6"/>
  <c r="P53" i="6"/>
  <c r="R54" i="6"/>
  <c r="Q54" i="6"/>
  <c r="P54" i="6"/>
  <c r="R55" i="6"/>
  <c r="Q55" i="6"/>
  <c r="P55" i="6"/>
  <c r="R56" i="6"/>
  <c r="Q56" i="6"/>
  <c r="P56" i="6"/>
  <c r="R57" i="6"/>
  <c r="Q57" i="6"/>
  <c r="P57" i="6"/>
  <c r="R58" i="6"/>
  <c r="Q58" i="6"/>
  <c r="P58" i="6"/>
  <c r="R59" i="6"/>
  <c r="Q59" i="6"/>
  <c r="P59" i="6"/>
  <c r="R60" i="6"/>
  <c r="Q60" i="6"/>
  <c r="P60" i="6"/>
  <c r="R61" i="6"/>
  <c r="Q61" i="6"/>
  <c r="P61" i="6"/>
  <c r="R62" i="6"/>
  <c r="Q62" i="6"/>
  <c r="P62" i="6"/>
  <c r="R63" i="6"/>
  <c r="Q63" i="6"/>
  <c r="P63" i="6"/>
  <c r="R64" i="6"/>
  <c r="Q64" i="6"/>
  <c r="P64" i="6"/>
  <c r="R65" i="6"/>
  <c r="Q65" i="6"/>
  <c r="P65" i="6"/>
  <c r="R66" i="6"/>
  <c r="Q66" i="6"/>
  <c r="P66" i="6"/>
  <c r="R67" i="6"/>
  <c r="Q67" i="6"/>
  <c r="P67" i="6"/>
  <c r="R68" i="6"/>
  <c r="Q68" i="6"/>
  <c r="P68" i="6"/>
  <c r="R69" i="6"/>
  <c r="Q69" i="6"/>
  <c r="P69" i="6"/>
  <c r="R70" i="6"/>
  <c r="Q70" i="6"/>
  <c r="P70" i="6"/>
  <c r="R71" i="6"/>
  <c r="Q71" i="6"/>
  <c r="P71" i="6"/>
  <c r="R72" i="6"/>
  <c r="Q72" i="6"/>
  <c r="P72" i="6"/>
  <c r="R73" i="6"/>
  <c r="Q73" i="6"/>
  <c r="P73" i="6"/>
  <c r="R74" i="6"/>
  <c r="Q74" i="6"/>
  <c r="P74" i="6"/>
  <c r="R75" i="6"/>
  <c r="Q75" i="6"/>
  <c r="P75" i="6"/>
  <c r="R76" i="6"/>
  <c r="Q76" i="6"/>
  <c r="P76" i="6"/>
  <c r="R77" i="6"/>
  <c r="Q77" i="6"/>
  <c r="P77" i="6"/>
  <c r="R78" i="6"/>
  <c r="Q78" i="6"/>
  <c r="P78" i="6"/>
  <c r="R79" i="6"/>
  <c r="Q79" i="6"/>
  <c r="P79" i="6"/>
  <c r="R80" i="6"/>
  <c r="Q80" i="6"/>
  <c r="P80" i="6"/>
  <c r="R81" i="6"/>
  <c r="Q81" i="6"/>
  <c r="P81" i="6"/>
  <c r="R82" i="6"/>
  <c r="Q82" i="6"/>
  <c r="P82" i="6"/>
  <c r="R83" i="6"/>
  <c r="Q83" i="6"/>
  <c r="P83" i="6"/>
  <c r="R84" i="6"/>
  <c r="Q84" i="6"/>
  <c r="P84" i="6"/>
  <c r="R85" i="6"/>
  <c r="Q85" i="6"/>
  <c r="P85" i="6"/>
  <c r="R86" i="6"/>
  <c r="Q86" i="6"/>
  <c r="P86" i="6"/>
  <c r="R87" i="6"/>
  <c r="Q87" i="6"/>
  <c r="P87" i="6"/>
  <c r="R88" i="6"/>
  <c r="Q88" i="6"/>
  <c r="P88" i="6"/>
  <c r="R89" i="6"/>
  <c r="Q89" i="6"/>
  <c r="P89" i="6"/>
  <c r="R90" i="6"/>
  <c r="Q90" i="6"/>
  <c r="P90" i="6"/>
  <c r="R91" i="6"/>
  <c r="Q91" i="6"/>
  <c r="P91" i="6"/>
  <c r="R92" i="6"/>
  <c r="Q92" i="6"/>
  <c r="P92" i="6"/>
  <c r="R93" i="6"/>
  <c r="Q93" i="6"/>
  <c r="P93" i="6"/>
  <c r="R94" i="6"/>
  <c r="Q94" i="6"/>
  <c r="P94" i="6"/>
  <c r="R95" i="6"/>
  <c r="Q95" i="6"/>
  <c r="P95" i="6"/>
  <c r="R96" i="6"/>
  <c r="Q96" i="6"/>
  <c r="P96" i="6"/>
  <c r="R97" i="6"/>
  <c r="Q97" i="6"/>
  <c r="P97" i="6"/>
  <c r="R98" i="6"/>
  <c r="Q98" i="6"/>
  <c r="P98" i="6"/>
  <c r="R99" i="6"/>
  <c r="Q99" i="6"/>
  <c r="P99" i="6"/>
  <c r="R100" i="6"/>
  <c r="Q100" i="6"/>
  <c r="P100" i="6"/>
  <c r="R101" i="6"/>
  <c r="Q101" i="6"/>
  <c r="P101" i="6"/>
  <c r="R102" i="6"/>
  <c r="Q102" i="6"/>
  <c r="P102" i="6"/>
  <c r="R103" i="6"/>
  <c r="Q103" i="6"/>
  <c r="P103" i="6"/>
  <c r="R104" i="6"/>
  <c r="Q104" i="6"/>
  <c r="P104" i="6"/>
  <c r="R105" i="6"/>
  <c r="Q105" i="6"/>
  <c r="P105" i="6"/>
  <c r="R106" i="6"/>
  <c r="Q106" i="6"/>
  <c r="P106" i="6"/>
  <c r="R107" i="6"/>
  <c r="Q107" i="6"/>
  <c r="P107" i="6"/>
  <c r="R108" i="6"/>
  <c r="Q108" i="6"/>
  <c r="P108" i="6"/>
  <c r="R109" i="6"/>
  <c r="Q109" i="6"/>
  <c r="P109" i="6"/>
  <c r="R110" i="6"/>
  <c r="Q110" i="6"/>
  <c r="P110" i="6"/>
  <c r="R111" i="6"/>
  <c r="Q111" i="6"/>
  <c r="P111" i="6"/>
  <c r="R112" i="6"/>
  <c r="Q112" i="6"/>
  <c r="P112" i="6"/>
  <c r="R113" i="6"/>
  <c r="Q113" i="6"/>
  <c r="P113" i="6"/>
  <c r="R114" i="6"/>
  <c r="Q114" i="6"/>
  <c r="P114" i="6"/>
  <c r="R115" i="6"/>
  <c r="Q115" i="6"/>
  <c r="P115" i="6"/>
  <c r="R116" i="6"/>
  <c r="Q116" i="6"/>
  <c r="P116" i="6"/>
  <c r="R117" i="6"/>
  <c r="Q117" i="6"/>
  <c r="P117" i="6"/>
  <c r="R118" i="6"/>
  <c r="Q118" i="6"/>
  <c r="P118" i="6"/>
  <c r="R119" i="6"/>
  <c r="Q119" i="6"/>
  <c r="P119" i="6"/>
  <c r="R120" i="6"/>
  <c r="Q120" i="6"/>
  <c r="P120" i="6"/>
  <c r="R121" i="6"/>
  <c r="Q121" i="6"/>
  <c r="P121" i="6"/>
  <c r="R122" i="6"/>
  <c r="Q122" i="6"/>
  <c r="P122" i="6"/>
  <c r="R123" i="6"/>
  <c r="Q123" i="6"/>
  <c r="P123" i="6"/>
  <c r="R124" i="6"/>
  <c r="Q124" i="6"/>
  <c r="P124" i="6"/>
  <c r="R125" i="6"/>
  <c r="Q125" i="6"/>
  <c r="P125" i="6"/>
  <c r="R126" i="6"/>
  <c r="Q126" i="6"/>
  <c r="P126" i="6"/>
  <c r="R127" i="6"/>
  <c r="Q127" i="6"/>
  <c r="P127" i="6"/>
  <c r="R128" i="6"/>
  <c r="Q128" i="6"/>
  <c r="P128" i="6"/>
  <c r="R129" i="6"/>
  <c r="Q129" i="6"/>
  <c r="P129" i="6"/>
  <c r="R130" i="6"/>
  <c r="Q130" i="6"/>
  <c r="P130" i="6"/>
  <c r="R131" i="6"/>
  <c r="Q131" i="6"/>
  <c r="P131" i="6"/>
  <c r="R132" i="6"/>
  <c r="Q132" i="6"/>
  <c r="P132" i="6"/>
  <c r="R133" i="6"/>
  <c r="Q133" i="6"/>
  <c r="P133" i="6"/>
  <c r="R134" i="6"/>
  <c r="Q134" i="6"/>
  <c r="P134" i="6"/>
  <c r="R135" i="6"/>
  <c r="Q135" i="6"/>
  <c r="P135" i="6"/>
  <c r="R136" i="6"/>
  <c r="Q136" i="6"/>
  <c r="P136" i="6"/>
  <c r="R137" i="6"/>
  <c r="Q137" i="6"/>
  <c r="P137" i="6"/>
  <c r="R138" i="6"/>
  <c r="Q138" i="6"/>
  <c r="P138" i="6"/>
  <c r="R139" i="6"/>
  <c r="Q139" i="6"/>
  <c r="P139" i="6"/>
  <c r="R140" i="6"/>
  <c r="Q140" i="6"/>
  <c r="P140" i="6"/>
  <c r="R141" i="6"/>
  <c r="Q141" i="6"/>
  <c r="P141" i="6"/>
  <c r="R142" i="6"/>
  <c r="Q142" i="6"/>
  <c r="P142" i="6"/>
  <c r="R143" i="6"/>
  <c r="Q143" i="6"/>
  <c r="P143" i="6"/>
  <c r="R144" i="6"/>
  <c r="Q144" i="6"/>
  <c r="P144" i="6"/>
  <c r="R145" i="6"/>
  <c r="Q145" i="6"/>
  <c r="P145" i="6"/>
  <c r="R146" i="6"/>
  <c r="Q146" i="6"/>
  <c r="P146" i="6"/>
  <c r="R147" i="6"/>
  <c r="Q147" i="6"/>
  <c r="P147" i="6"/>
  <c r="R148" i="6"/>
  <c r="Q148" i="6"/>
  <c r="P148" i="6"/>
  <c r="R149" i="6"/>
  <c r="Q149" i="6"/>
  <c r="P149" i="6"/>
  <c r="R150" i="6"/>
  <c r="Q150" i="6"/>
  <c r="P150" i="6"/>
  <c r="R151" i="6"/>
  <c r="Q151" i="6"/>
  <c r="P151" i="6"/>
  <c r="R152" i="6"/>
  <c r="Q152" i="6"/>
  <c r="P152" i="6"/>
  <c r="R153" i="6"/>
  <c r="Q153" i="6"/>
  <c r="P153" i="6"/>
  <c r="R154" i="6"/>
  <c r="Q154" i="6"/>
  <c r="P154" i="6"/>
  <c r="R155" i="6"/>
  <c r="Q155" i="6"/>
  <c r="P155" i="6"/>
  <c r="R156" i="6"/>
  <c r="Q156" i="6"/>
  <c r="P156" i="6"/>
  <c r="R157" i="6"/>
  <c r="Q157" i="6"/>
  <c r="P157" i="6"/>
  <c r="R158" i="6"/>
  <c r="Q158" i="6"/>
  <c r="P158" i="6"/>
  <c r="R159" i="6"/>
  <c r="Q159" i="6"/>
  <c r="P159" i="6"/>
  <c r="R160" i="6"/>
  <c r="Q160" i="6"/>
  <c r="P160" i="6"/>
  <c r="R161" i="6"/>
  <c r="Q161" i="6"/>
  <c r="P161" i="6"/>
  <c r="R162" i="6"/>
  <c r="Q162" i="6"/>
  <c r="P162" i="6"/>
  <c r="R163" i="6"/>
  <c r="Q163" i="6"/>
  <c r="P163" i="6"/>
  <c r="R164" i="6"/>
  <c r="Q164" i="6"/>
  <c r="P164" i="6"/>
  <c r="R165" i="6"/>
  <c r="Q165" i="6"/>
  <c r="P165" i="6"/>
  <c r="R166" i="6"/>
  <c r="Q166" i="6"/>
  <c r="P166" i="6"/>
  <c r="R167" i="6"/>
  <c r="Q167" i="6"/>
  <c r="P167" i="6"/>
  <c r="R168" i="6"/>
  <c r="Q168" i="6"/>
  <c r="P168" i="6"/>
  <c r="R169" i="6"/>
  <c r="Q169" i="6"/>
  <c r="P169" i="6"/>
  <c r="R170" i="6"/>
  <c r="Q170" i="6"/>
  <c r="P170" i="6"/>
  <c r="R171" i="6"/>
  <c r="Q171" i="6"/>
  <c r="P171" i="6"/>
  <c r="R172" i="6"/>
  <c r="Q172" i="6"/>
  <c r="P172" i="6"/>
  <c r="R173" i="6"/>
  <c r="Q173" i="6"/>
  <c r="P173" i="6"/>
  <c r="R174" i="6"/>
  <c r="Q174" i="6"/>
  <c r="P174" i="6"/>
  <c r="R175" i="6"/>
  <c r="Q175" i="6"/>
  <c r="P175" i="6"/>
  <c r="R176" i="6"/>
  <c r="Q176" i="6"/>
  <c r="P176" i="6"/>
  <c r="R177" i="6"/>
  <c r="Q177" i="6"/>
  <c r="P177" i="6"/>
  <c r="R178" i="6"/>
  <c r="Q178" i="6"/>
  <c r="P178" i="6"/>
  <c r="R179" i="6"/>
  <c r="Q179" i="6"/>
  <c r="P179" i="6"/>
  <c r="R180" i="6"/>
  <c r="Q180" i="6"/>
  <c r="P180" i="6"/>
  <c r="R181" i="6"/>
  <c r="Q181" i="6"/>
  <c r="P181" i="6"/>
  <c r="R182" i="6"/>
  <c r="Q182" i="6"/>
  <c r="P182" i="6"/>
  <c r="R183" i="6"/>
  <c r="Q183" i="6"/>
  <c r="P183" i="6"/>
  <c r="R184" i="6"/>
  <c r="Q184" i="6"/>
  <c r="P184" i="6"/>
  <c r="R185" i="6"/>
  <c r="Q185" i="6"/>
  <c r="P185" i="6"/>
  <c r="R186" i="6"/>
  <c r="Q186" i="6"/>
  <c r="P186" i="6"/>
  <c r="R187" i="6"/>
  <c r="Q187" i="6"/>
  <c r="P187" i="6"/>
  <c r="R188" i="6"/>
  <c r="Q188" i="6"/>
  <c r="P188" i="6"/>
  <c r="R189" i="6"/>
  <c r="Q189" i="6"/>
  <c r="P189" i="6"/>
  <c r="R190" i="6"/>
  <c r="Q190" i="6"/>
  <c r="P190" i="6"/>
  <c r="R191" i="6"/>
  <c r="Q191" i="6"/>
  <c r="P191" i="6"/>
  <c r="R192" i="6"/>
  <c r="Q192" i="6"/>
  <c r="P192" i="6"/>
  <c r="R193" i="6"/>
  <c r="Q193" i="6"/>
  <c r="P193" i="6"/>
  <c r="R194" i="6"/>
  <c r="Q194" i="6"/>
  <c r="P194" i="6"/>
  <c r="R195" i="6"/>
  <c r="Q195" i="6"/>
  <c r="P195" i="6"/>
  <c r="R196" i="6"/>
  <c r="Q196" i="6"/>
  <c r="P196" i="6"/>
  <c r="R197" i="6"/>
  <c r="Q197" i="6"/>
  <c r="P197" i="6"/>
  <c r="R198" i="6"/>
  <c r="Q198" i="6"/>
  <c r="P198" i="6"/>
  <c r="R199" i="6"/>
  <c r="Q199" i="6"/>
  <c r="P199" i="6"/>
  <c r="R200" i="6"/>
  <c r="Q200" i="6"/>
  <c r="P200" i="6"/>
  <c r="R201" i="6"/>
  <c r="Q201" i="6"/>
  <c r="P201" i="6"/>
  <c r="R202" i="6"/>
  <c r="Q202" i="6"/>
  <c r="P202" i="6"/>
  <c r="R203" i="6"/>
  <c r="Q203" i="6"/>
  <c r="P203" i="6"/>
  <c r="R204" i="6"/>
  <c r="Q204" i="6"/>
  <c r="P204" i="6"/>
  <c r="R205" i="6"/>
  <c r="Q205" i="6"/>
  <c r="P205" i="6"/>
  <c r="R206" i="6"/>
  <c r="Q206" i="6"/>
  <c r="P206" i="6"/>
  <c r="R207" i="6"/>
  <c r="Q207" i="6"/>
  <c r="P207" i="6"/>
  <c r="R208" i="6"/>
  <c r="Q208" i="6"/>
  <c r="P208" i="6"/>
  <c r="R209" i="6"/>
  <c r="Q209" i="6"/>
  <c r="P209" i="6"/>
  <c r="R210" i="6"/>
  <c r="Q210" i="6"/>
  <c r="P210" i="6"/>
  <c r="R211" i="6"/>
  <c r="Q211" i="6"/>
  <c r="P211" i="6"/>
  <c r="R212" i="6"/>
  <c r="Q212" i="6"/>
  <c r="P212" i="6"/>
  <c r="R213" i="6"/>
  <c r="Q213" i="6"/>
  <c r="P213" i="6"/>
  <c r="R214" i="6"/>
  <c r="Q214" i="6"/>
  <c r="P214" i="6"/>
  <c r="R215" i="6"/>
  <c r="Q215" i="6"/>
  <c r="P215" i="6"/>
  <c r="R216" i="6"/>
  <c r="Q216" i="6"/>
  <c r="P216" i="6"/>
  <c r="R217" i="6"/>
  <c r="Q217" i="6"/>
  <c r="P217" i="6"/>
  <c r="R218" i="6"/>
  <c r="Q218" i="6"/>
  <c r="P218" i="6"/>
  <c r="R219" i="6"/>
  <c r="Q219" i="6"/>
  <c r="P219" i="6"/>
  <c r="R220" i="6"/>
  <c r="Q220" i="6"/>
  <c r="P220" i="6"/>
  <c r="R221" i="6"/>
  <c r="Q221" i="6"/>
  <c r="P221" i="6"/>
  <c r="R222" i="6"/>
  <c r="Q222" i="6"/>
  <c r="P222" i="6"/>
  <c r="R223" i="6"/>
  <c r="Q223" i="6"/>
  <c r="P223" i="6"/>
  <c r="R224" i="6"/>
  <c r="Q224" i="6"/>
  <c r="P224" i="6"/>
  <c r="R225" i="6"/>
  <c r="Q225" i="6"/>
  <c r="P225" i="6"/>
  <c r="R226" i="6"/>
  <c r="Q226" i="6"/>
  <c r="P226" i="6"/>
  <c r="R227" i="6"/>
  <c r="Q227" i="6"/>
  <c r="P227" i="6"/>
  <c r="R228" i="6"/>
  <c r="Q228" i="6"/>
  <c r="P228" i="6"/>
  <c r="R229" i="6"/>
  <c r="Q229" i="6"/>
  <c r="P229" i="6"/>
  <c r="R230" i="6"/>
  <c r="Q230" i="6"/>
  <c r="P230" i="6"/>
  <c r="R231" i="6"/>
  <c r="Q231" i="6"/>
  <c r="P231" i="6"/>
  <c r="R232" i="6"/>
  <c r="Q232" i="6"/>
  <c r="P232" i="6"/>
  <c r="R233" i="6"/>
  <c r="Q233" i="6"/>
  <c r="P233" i="6"/>
  <c r="R234" i="6"/>
  <c r="Q234" i="6"/>
  <c r="P234" i="6"/>
  <c r="R235" i="6"/>
  <c r="Q235" i="6"/>
  <c r="P235" i="6"/>
  <c r="R236" i="6"/>
  <c r="Q236" i="6"/>
  <c r="P236" i="6"/>
  <c r="R237" i="6"/>
  <c r="Q237" i="6"/>
  <c r="P237" i="6"/>
  <c r="R238" i="6"/>
  <c r="Q238" i="6"/>
  <c r="P238" i="6"/>
  <c r="R239" i="6"/>
  <c r="Q239" i="6"/>
  <c r="P239" i="6"/>
  <c r="R240" i="6"/>
  <c r="Q240" i="6"/>
  <c r="P240" i="6"/>
  <c r="R241" i="6"/>
  <c r="Q241" i="6"/>
  <c r="P241" i="6"/>
  <c r="R242" i="6"/>
  <c r="Q242" i="6"/>
  <c r="P242" i="6"/>
  <c r="R243" i="6"/>
  <c r="Q243" i="6"/>
  <c r="P243" i="6"/>
  <c r="R244" i="6"/>
  <c r="Q244" i="6"/>
  <c r="P244" i="6"/>
  <c r="R245" i="6"/>
  <c r="Q245" i="6"/>
  <c r="P245" i="6"/>
  <c r="R246" i="6"/>
  <c r="Q246" i="6"/>
  <c r="P246" i="6"/>
  <c r="R247" i="6"/>
  <c r="Q247" i="6"/>
  <c r="P247" i="6"/>
  <c r="R248" i="6"/>
  <c r="Q248" i="6"/>
  <c r="P248" i="6"/>
  <c r="R249" i="6"/>
  <c r="Q249" i="6"/>
  <c r="P249" i="6"/>
  <c r="R250" i="6"/>
  <c r="Q250" i="6"/>
  <c r="P250" i="6"/>
  <c r="R251" i="6"/>
  <c r="Q251" i="6"/>
  <c r="P251" i="6"/>
  <c r="R252" i="6"/>
  <c r="Q252" i="6"/>
  <c r="P252" i="6"/>
  <c r="R253" i="6"/>
  <c r="Q253" i="6"/>
  <c r="P253" i="6"/>
  <c r="R254" i="6"/>
  <c r="Q254" i="6"/>
  <c r="P254" i="6"/>
  <c r="R255" i="6"/>
  <c r="Q255" i="6"/>
  <c r="P255" i="6"/>
  <c r="R256" i="6"/>
  <c r="Q256" i="6"/>
  <c r="P256" i="6"/>
  <c r="R257" i="6"/>
  <c r="Q257" i="6"/>
  <c r="P257" i="6"/>
  <c r="R258" i="6"/>
  <c r="Q258" i="6"/>
  <c r="P258" i="6"/>
  <c r="R259" i="6"/>
  <c r="Q259" i="6"/>
  <c r="P259" i="6"/>
  <c r="R260" i="6"/>
  <c r="Q260" i="6"/>
  <c r="P260" i="6"/>
  <c r="R261" i="6"/>
  <c r="Q261" i="6"/>
  <c r="P261" i="6"/>
  <c r="R262" i="6"/>
  <c r="Q262" i="6"/>
  <c r="P262" i="6"/>
  <c r="R263" i="6"/>
  <c r="Q263" i="6"/>
  <c r="P263" i="6"/>
  <c r="R264" i="6"/>
  <c r="Q264" i="6"/>
  <c r="P264" i="6"/>
  <c r="R265" i="6"/>
  <c r="Q265" i="6"/>
  <c r="P265" i="6"/>
  <c r="R266" i="6"/>
  <c r="Q266" i="6"/>
  <c r="P266" i="6"/>
  <c r="R267" i="6"/>
  <c r="Q267" i="6"/>
  <c r="P267" i="6"/>
  <c r="R268" i="6"/>
  <c r="Q268" i="6"/>
  <c r="P268" i="6"/>
  <c r="R269" i="6"/>
  <c r="Q269" i="6"/>
  <c r="P269" i="6"/>
  <c r="R270" i="6"/>
  <c r="Q270" i="6"/>
  <c r="P270" i="6"/>
  <c r="R271" i="6"/>
  <c r="Q271" i="6"/>
  <c r="P271" i="6"/>
  <c r="R272" i="6"/>
  <c r="Q272" i="6"/>
  <c r="P272" i="6"/>
  <c r="R273" i="6"/>
  <c r="Q273" i="6"/>
  <c r="P273" i="6"/>
  <c r="R274" i="6"/>
  <c r="Q274" i="6"/>
  <c r="P274" i="6"/>
  <c r="R275" i="6"/>
  <c r="Q275" i="6"/>
  <c r="P275" i="6"/>
  <c r="R276" i="6"/>
  <c r="Q276" i="6"/>
  <c r="P276" i="6"/>
  <c r="R277" i="6"/>
  <c r="Q277" i="6"/>
  <c r="P277" i="6"/>
  <c r="R278" i="6"/>
  <c r="Q278" i="6"/>
  <c r="P278" i="6"/>
  <c r="R279" i="6"/>
  <c r="Q279" i="6"/>
  <c r="P279" i="6"/>
  <c r="R280" i="6"/>
  <c r="Q280" i="6"/>
  <c r="P280" i="6"/>
  <c r="R281" i="6"/>
  <c r="Q281" i="6"/>
  <c r="P281" i="6"/>
  <c r="R282" i="6"/>
  <c r="Q282" i="6"/>
  <c r="P282" i="6"/>
  <c r="R283" i="6"/>
  <c r="Q283" i="6"/>
  <c r="P283" i="6"/>
  <c r="R284" i="6"/>
  <c r="Q284" i="6"/>
  <c r="P284" i="6"/>
  <c r="R285" i="6"/>
  <c r="Q285" i="6"/>
  <c r="P285" i="6"/>
  <c r="R286" i="6"/>
  <c r="Q286" i="6"/>
  <c r="P286" i="6"/>
  <c r="R287" i="6"/>
  <c r="Q287" i="6"/>
  <c r="P287" i="6"/>
  <c r="R288" i="6"/>
  <c r="Q288" i="6"/>
  <c r="P288" i="6"/>
  <c r="R289" i="6"/>
  <c r="Q289" i="6"/>
  <c r="P289" i="6"/>
  <c r="R290" i="6"/>
  <c r="Q290" i="6"/>
  <c r="P290" i="6"/>
  <c r="R291" i="6"/>
  <c r="Q291" i="6"/>
  <c r="P291" i="6"/>
  <c r="R292" i="6"/>
  <c r="Q292" i="6"/>
  <c r="P292" i="6"/>
  <c r="R293" i="6"/>
  <c r="Q293" i="6"/>
  <c r="P293" i="6"/>
  <c r="R294" i="6"/>
  <c r="Q294" i="6"/>
  <c r="P294" i="6"/>
  <c r="R295" i="6"/>
  <c r="Q295" i="6"/>
  <c r="P295" i="6"/>
  <c r="R296" i="6"/>
  <c r="Q296" i="6"/>
  <c r="P296" i="6"/>
  <c r="R297" i="6"/>
  <c r="Q297" i="6"/>
  <c r="P297" i="6"/>
  <c r="R298" i="6"/>
  <c r="Q298" i="6"/>
  <c r="P298" i="6"/>
  <c r="R299" i="6"/>
  <c r="Q299" i="6"/>
  <c r="P299" i="6"/>
  <c r="R300" i="6"/>
  <c r="Q300" i="6"/>
  <c r="P300" i="6"/>
  <c r="R301" i="6"/>
  <c r="Q301" i="6"/>
  <c r="P301" i="6"/>
  <c r="R302" i="6"/>
  <c r="Q302" i="6"/>
  <c r="P302" i="6"/>
  <c r="R303" i="6"/>
  <c r="Q303" i="6"/>
  <c r="P303" i="6"/>
  <c r="R304" i="6"/>
  <c r="Q304" i="6"/>
  <c r="P304" i="6"/>
  <c r="R305" i="6"/>
  <c r="Q305" i="6"/>
  <c r="P305" i="6"/>
  <c r="R306" i="6"/>
  <c r="Q306" i="6"/>
  <c r="P306" i="6"/>
  <c r="R307" i="6"/>
  <c r="Q307" i="6"/>
  <c r="P307" i="6"/>
  <c r="R308" i="6"/>
  <c r="Q308" i="6"/>
  <c r="P308" i="6"/>
  <c r="R309" i="6"/>
  <c r="Q309" i="6"/>
  <c r="P309" i="6"/>
  <c r="R310" i="6"/>
  <c r="Q310" i="6"/>
  <c r="P310" i="6"/>
  <c r="R311" i="6"/>
  <c r="Q311" i="6"/>
  <c r="P311" i="6"/>
  <c r="R312" i="6"/>
  <c r="Q312" i="6"/>
  <c r="P312" i="6"/>
  <c r="R313" i="6"/>
  <c r="Q313" i="6"/>
  <c r="P313" i="6"/>
  <c r="R314" i="6"/>
  <c r="Q314" i="6"/>
  <c r="P314" i="6"/>
  <c r="R315" i="6"/>
  <c r="Q315" i="6"/>
  <c r="P315" i="6"/>
  <c r="R316" i="6"/>
  <c r="Q316" i="6"/>
  <c r="P316" i="6"/>
  <c r="R317" i="6"/>
  <c r="Q317" i="6"/>
  <c r="P317" i="6"/>
  <c r="R318" i="6"/>
  <c r="Q318" i="6"/>
  <c r="P318" i="6"/>
  <c r="R319" i="6"/>
  <c r="Q319" i="6"/>
  <c r="P319" i="6"/>
  <c r="R320" i="6"/>
  <c r="Q320" i="6"/>
  <c r="P320" i="6"/>
  <c r="R321" i="6"/>
  <c r="Q321" i="6"/>
  <c r="P321" i="6"/>
  <c r="R322" i="6"/>
  <c r="Q322" i="6"/>
  <c r="P322" i="6"/>
  <c r="R323" i="6"/>
  <c r="Q323" i="6"/>
  <c r="P323" i="6"/>
  <c r="R324" i="6"/>
  <c r="Q324" i="6"/>
  <c r="P324" i="6"/>
  <c r="R325" i="6"/>
  <c r="Q325" i="6"/>
  <c r="P325" i="6"/>
  <c r="R326" i="6"/>
  <c r="Q326" i="6"/>
  <c r="P326" i="6"/>
  <c r="R327" i="6"/>
  <c r="Q327" i="6"/>
  <c r="P327" i="6"/>
  <c r="R328" i="6"/>
  <c r="Q328" i="6"/>
  <c r="P328" i="6"/>
  <c r="R329" i="6"/>
  <c r="Q329" i="6"/>
  <c r="P329" i="6"/>
  <c r="R330" i="6"/>
  <c r="Q330" i="6"/>
  <c r="P330" i="6"/>
  <c r="R331" i="6"/>
  <c r="Q331" i="6"/>
  <c r="P331" i="6"/>
  <c r="R332" i="6"/>
  <c r="Q332" i="6"/>
  <c r="P332" i="6"/>
  <c r="R333" i="6"/>
  <c r="Q333" i="6"/>
  <c r="P333" i="6"/>
  <c r="R334" i="6"/>
  <c r="Q334" i="6"/>
  <c r="P334" i="6"/>
  <c r="R335" i="6"/>
  <c r="Q335" i="6"/>
  <c r="P335" i="6"/>
  <c r="R336" i="6"/>
  <c r="Q336" i="6"/>
  <c r="P336" i="6"/>
  <c r="R337" i="6"/>
  <c r="Q337" i="6"/>
  <c r="P337" i="6"/>
  <c r="R338" i="6"/>
  <c r="Q338" i="6"/>
  <c r="P338" i="6"/>
  <c r="R339" i="6"/>
  <c r="Q339" i="6"/>
  <c r="P339" i="6"/>
  <c r="R340" i="6"/>
  <c r="Q340" i="6"/>
  <c r="P340" i="6"/>
  <c r="R341" i="6"/>
  <c r="Q341" i="6"/>
  <c r="P341" i="6"/>
  <c r="R342" i="6"/>
  <c r="Q342" i="6"/>
  <c r="P342" i="6"/>
  <c r="R343" i="6"/>
  <c r="Q343" i="6"/>
  <c r="P343" i="6"/>
  <c r="R344" i="6"/>
  <c r="Q344" i="6"/>
  <c r="P344" i="6"/>
  <c r="R345" i="6"/>
  <c r="Q345" i="6"/>
  <c r="P345" i="6"/>
  <c r="R346" i="6"/>
  <c r="Q346" i="6"/>
  <c r="P346" i="6"/>
  <c r="R347" i="6"/>
  <c r="Q347" i="6"/>
  <c r="P347" i="6"/>
  <c r="R348" i="6"/>
  <c r="Q348" i="6"/>
  <c r="P348" i="6"/>
  <c r="R349" i="6"/>
  <c r="Q349" i="6"/>
  <c r="P349" i="6"/>
  <c r="R350" i="6"/>
  <c r="Q350" i="6"/>
  <c r="P350" i="6"/>
  <c r="R351" i="6"/>
  <c r="Q351" i="6"/>
  <c r="P351" i="6"/>
  <c r="R352" i="6"/>
  <c r="Q352" i="6"/>
  <c r="P352" i="6"/>
  <c r="R353" i="6"/>
  <c r="Q353" i="6"/>
  <c r="P353" i="6"/>
  <c r="R354" i="6"/>
  <c r="Q354" i="6"/>
  <c r="P354" i="6"/>
  <c r="R355" i="6"/>
  <c r="Q355" i="6"/>
  <c r="P355" i="6"/>
  <c r="R356" i="6"/>
  <c r="Q356" i="6"/>
  <c r="P356" i="6"/>
  <c r="R357" i="6"/>
  <c r="Q357" i="6"/>
  <c r="P357" i="6"/>
  <c r="R358" i="6"/>
  <c r="Q358" i="6"/>
  <c r="P358" i="6"/>
  <c r="R359" i="6"/>
  <c r="Q359" i="6"/>
  <c r="P359" i="6"/>
  <c r="R360" i="6"/>
  <c r="Q360" i="6"/>
  <c r="P360" i="6"/>
  <c r="R361" i="6"/>
  <c r="Q361" i="6"/>
  <c r="P361" i="6"/>
  <c r="R362" i="6"/>
  <c r="Q362" i="6"/>
  <c r="P362" i="6"/>
  <c r="R363" i="6"/>
  <c r="Q363" i="6"/>
  <c r="P363" i="6"/>
  <c r="R364" i="6"/>
  <c r="Q364" i="6"/>
  <c r="P364" i="6"/>
  <c r="R365" i="6"/>
  <c r="Q365" i="6"/>
  <c r="P365" i="6"/>
  <c r="R366" i="6"/>
  <c r="Q366" i="6"/>
  <c r="P366" i="6"/>
  <c r="R367" i="6"/>
  <c r="Q367" i="6"/>
  <c r="P367" i="6"/>
  <c r="R368" i="6"/>
  <c r="Q368" i="6"/>
  <c r="P368" i="6"/>
  <c r="R369" i="6"/>
  <c r="Q369" i="6"/>
  <c r="P369" i="6"/>
  <c r="R370" i="6"/>
  <c r="Q370" i="6"/>
  <c r="P370" i="6"/>
  <c r="R371" i="6"/>
  <c r="Q371" i="6"/>
  <c r="P371" i="6"/>
  <c r="R372" i="6"/>
  <c r="Q372" i="6"/>
  <c r="P372" i="6"/>
  <c r="R373" i="6"/>
  <c r="Q373" i="6"/>
  <c r="P373" i="6"/>
  <c r="R374" i="6"/>
  <c r="Q374" i="6"/>
  <c r="P374" i="6"/>
  <c r="R375" i="6"/>
  <c r="Q375" i="6"/>
  <c r="P375" i="6"/>
  <c r="R376" i="6"/>
  <c r="Q376" i="6"/>
  <c r="P376" i="6"/>
  <c r="R377" i="6"/>
  <c r="Q377" i="6"/>
  <c r="P377" i="6"/>
  <c r="R378" i="6"/>
  <c r="Q378" i="6"/>
  <c r="P378" i="6"/>
  <c r="R379" i="6"/>
  <c r="Q379" i="6"/>
  <c r="P379" i="6"/>
  <c r="R380" i="6"/>
  <c r="Q380" i="6"/>
  <c r="P380" i="6"/>
  <c r="R381" i="6"/>
  <c r="Q381" i="6"/>
  <c r="P381" i="6"/>
  <c r="R382" i="6"/>
  <c r="Q382" i="6"/>
  <c r="P382" i="6"/>
  <c r="E3" i="19" a="1"/>
  <c r="E4" i="19" a="1"/>
  <c r="E5" i="19" a="1"/>
  <c r="E6" i="19" a="1"/>
  <c r="E7" i="19" a="1"/>
  <c r="E8" i="19" a="1"/>
  <c r="E9" i="19" a="1"/>
  <c r="E10" i="19" a="1"/>
  <c r="E11" i="19" a="1"/>
  <c r="E12" i="19" a="1"/>
  <c r="E13" i="19" a="1"/>
  <c r="E14" i="19" a="1"/>
  <c r="E15" i="19" a="1"/>
  <c r="E16" i="19" a="1"/>
  <c r="E17" i="19" a="1"/>
  <c r="E18" i="19" a="1"/>
  <c r="E19" i="19" a="1"/>
  <c r="E20" i="19" a="1"/>
  <c r="E21" i="19" a="1"/>
  <c r="E22" i="19" a="1"/>
  <c r="E23" i="19" a="1"/>
  <c r="E24" i="19" a="1"/>
  <c r="E25" i="19" a="1"/>
  <c r="E26" i="19" a="1"/>
  <c r="E27" i="19" a="1"/>
  <c r="E28" i="19" a="1"/>
  <c r="E29" i="19" a="1"/>
  <c r="E30" i="19" a="1"/>
  <c r="E31" i="19" a="1"/>
  <c r="E32" i="19" a="1"/>
  <c r="E33" i="19" a="1"/>
  <c r="E34" i="19" a="1"/>
  <c r="E35" i="19" a="1"/>
  <c r="E36" i="19" a="1"/>
  <c r="E37" i="19" a="1"/>
  <c r="E38" i="19" a="1"/>
  <c r="E39" i="19" a="1"/>
  <c r="E40" i="19" a="1"/>
  <c r="E41" i="19" a="1"/>
  <c r="E42" i="19" a="1"/>
  <c r="E43" i="19" a="1"/>
  <c r="E44" i="19" a="1"/>
  <c r="E45" i="19" a="1"/>
  <c r="E46" i="19" a="1"/>
  <c r="E47" i="19" a="1"/>
  <c r="E48" i="19" a="1"/>
  <c r="E49" i="19" a="1"/>
  <c r="E50" i="19" a="1"/>
  <c r="E51" i="19" a="1"/>
  <c r="E52" i="19" a="1"/>
  <c r="E53" i="19" a="1"/>
  <c r="E54" i="19" a="1"/>
  <c r="E55" i="19" a="1"/>
  <c r="E56" i="19" a="1"/>
  <c r="E57" i="19" a="1"/>
  <c r="E58" i="19" a="1"/>
  <c r="E59" i="19" a="1"/>
  <c r="E60" i="19" a="1"/>
  <c r="E61" i="19" a="1"/>
  <c r="E62" i="19" a="1"/>
  <c r="E63" i="19" a="1"/>
  <c r="E64" i="19" a="1"/>
  <c r="E65" i="19" a="1"/>
  <c r="E66" i="19" a="1"/>
  <c r="E67" i="19" a="1"/>
  <c r="E68" i="19" a="1"/>
  <c r="E69" i="19" a="1"/>
  <c r="E70" i="19" a="1"/>
  <c r="E71" i="19" a="1"/>
  <c r="E72" i="19" a="1"/>
  <c r="E73" i="19" a="1"/>
  <c r="E74" i="19" a="1"/>
  <c r="E75" i="19" a="1"/>
  <c r="E76" i="19" a="1"/>
  <c r="E77" i="19" a="1"/>
  <c r="E78" i="19" a="1"/>
  <c r="E79" i="19" a="1"/>
  <c r="E80" i="19" a="1"/>
  <c r="E81" i="19" a="1"/>
  <c r="E82" i="19" a="1"/>
  <c r="E83" i="19" a="1"/>
  <c r="E84" i="19" a="1"/>
  <c r="E85" i="19" a="1"/>
  <c r="E86" i="19" a="1"/>
  <c r="E87" i="19" a="1"/>
  <c r="E88" i="19" a="1"/>
  <c r="E89" i="19" a="1"/>
  <c r="E90" i="19" a="1"/>
  <c r="E91" i="19" a="1"/>
  <c r="E92" i="19" a="1"/>
  <c r="E93" i="19" a="1"/>
  <c r="E94" i="19" a="1"/>
  <c r="E95" i="19" a="1"/>
  <c r="E96" i="19" a="1"/>
  <c r="E97" i="19" a="1"/>
  <c r="E98" i="19" a="1"/>
  <c r="E99" i="19" a="1"/>
  <c r="E100" i="19" a="1"/>
  <c r="E101" i="19" a="1"/>
  <c r="E102" i="19" a="1"/>
  <c r="E103" i="19" a="1"/>
  <c r="E104" i="19" a="1"/>
  <c r="E105" i="19" a="1"/>
  <c r="E106" i="19" a="1"/>
  <c r="E107" i="19" a="1"/>
  <c r="E108" i="19" a="1"/>
  <c r="E109" i="19" a="1"/>
  <c r="E110" i="19" a="1"/>
  <c r="E111" i="19" a="1"/>
  <c r="E112" i="19" a="1"/>
  <c r="E113" i="19" a="1"/>
  <c r="E114" i="19" a="1"/>
  <c r="E115" i="19" a="1"/>
  <c r="E116" i="19" a="1"/>
  <c r="E117" i="19" a="1"/>
  <c r="E118" i="19" a="1"/>
  <c r="E119" i="19" a="1"/>
  <c r="E120" i="19" a="1"/>
  <c r="E121" i="19" a="1"/>
  <c r="E122" i="19" a="1"/>
  <c r="E123" i="19" a="1"/>
  <c r="E124" i="19" a="1"/>
  <c r="E125" i="19" a="1"/>
  <c r="E126" i="19" a="1"/>
  <c r="E127" i="19" a="1"/>
  <c r="E128" i="19" a="1"/>
  <c r="E129" i="19" a="1"/>
  <c r="E130" i="19" a="1"/>
  <c r="E131" i="19" a="1"/>
  <c r="E132" i="19" a="1"/>
  <c r="E133" i="19" a="1"/>
  <c r="E134" i="19" a="1"/>
  <c r="E135" i="19" a="1"/>
  <c r="E136" i="19" a="1"/>
  <c r="E137" i="19" a="1"/>
  <c r="E138" i="19" a="1"/>
  <c r="E139" i="19" a="1"/>
  <c r="E140" i="19" a="1"/>
  <c r="E141" i="19" a="1"/>
  <c r="E142" i="19" a="1"/>
  <c r="E143" i="19" a="1"/>
  <c r="E144" i="19" a="1"/>
  <c r="E145" i="19" a="1"/>
  <c r="E146" i="19" a="1"/>
  <c r="E147" i="19" a="1"/>
  <c r="E148" i="19" a="1"/>
  <c r="E149" i="19" a="1"/>
  <c r="E150" i="19" a="1"/>
  <c r="E151" i="19" a="1"/>
  <c r="E152" i="19" a="1"/>
  <c r="E153" i="19" a="1"/>
  <c r="E154" i="19" a="1"/>
  <c r="E155" i="19" a="1"/>
  <c r="E156" i="19" a="1"/>
  <c r="E157" i="19" a="1"/>
  <c r="E158" i="19" a="1"/>
  <c r="E159" i="19" a="1"/>
  <c r="E160" i="19" a="1"/>
  <c r="E161" i="19" a="1"/>
  <c r="E162" i="19" a="1"/>
  <c r="E163" i="19" a="1"/>
  <c r="E164" i="19" a="1"/>
  <c r="E165" i="19" a="1"/>
  <c r="E166" i="19" a="1"/>
  <c r="E167" i="19" a="1"/>
  <c r="E168" i="19" a="1"/>
  <c r="E169" i="19" a="1"/>
  <c r="E170" i="19" a="1"/>
  <c r="E171" i="19" a="1"/>
  <c r="E172" i="19" a="1"/>
  <c r="E173" i="19" a="1"/>
  <c r="E174" i="19" a="1"/>
  <c r="E175" i="19" a="1"/>
  <c r="E176" i="19" a="1"/>
  <c r="E177" i="19" a="1"/>
  <c r="E178" i="19" a="1"/>
  <c r="E179" i="19" a="1"/>
  <c r="E180" i="19" a="1"/>
  <c r="E181" i="19" a="1"/>
  <c r="E182" i="19" a="1"/>
  <c r="E183" i="19" a="1"/>
  <c r="E184" i="19" a="1"/>
  <c r="E185" i="19" a="1"/>
  <c r="E186" i="19" a="1"/>
  <c r="E187" i="19" a="1"/>
  <c r="E188" i="19" a="1"/>
  <c r="E189" i="19" a="1"/>
  <c r="E190" i="19" a="1"/>
  <c r="E191" i="19" a="1"/>
  <c r="E192" i="19" a="1"/>
  <c r="E193" i="19" a="1"/>
  <c r="E194" i="19" a="1"/>
  <c r="E195" i="19" a="1"/>
  <c r="E196" i="19" a="1"/>
  <c r="E197" i="19" a="1"/>
  <c r="E198" i="19" a="1"/>
  <c r="E199" i="19" a="1"/>
  <c r="E200" i="19" a="1"/>
  <c r="E201" i="19" a="1"/>
  <c r="E202" i="19" a="1"/>
  <c r="E203" i="19" a="1"/>
  <c r="E204" i="19" a="1"/>
  <c r="E205" i="19" a="1"/>
  <c r="E206" i="19" a="1"/>
  <c r="E207" i="19" a="1"/>
  <c r="E208" i="19" a="1"/>
  <c r="E209" i="19" a="1"/>
  <c r="E210" i="19" a="1"/>
  <c r="E211" i="19" a="1"/>
  <c r="E212" i="19" a="1"/>
  <c r="E213" i="19" a="1"/>
  <c r="E214" i="19" a="1"/>
  <c r="E215" i="19" a="1"/>
  <c r="E216" i="19" a="1"/>
  <c r="E217" i="19" a="1"/>
  <c r="E218" i="19" a="1"/>
  <c r="E219" i="19" a="1"/>
  <c r="E220" i="19" a="1"/>
  <c r="E221" i="19" a="1"/>
  <c r="E222" i="19" a="1"/>
  <c r="E223" i="19" a="1"/>
  <c r="E224" i="19" a="1"/>
  <c r="E225" i="19" a="1"/>
  <c r="E226" i="19" a="1"/>
  <c r="E227" i="19" a="1"/>
  <c r="E228" i="19" a="1"/>
  <c r="E229" i="19" a="1"/>
  <c r="E230" i="19" a="1"/>
  <c r="E231" i="19" a="1"/>
  <c r="E232" i="19" a="1"/>
  <c r="E233" i="19" a="1"/>
  <c r="E234" i="19" a="1"/>
  <c r="E235" i="19" a="1"/>
  <c r="E236" i="19" a="1"/>
  <c r="E237" i="19" a="1"/>
  <c r="E238" i="19" a="1"/>
  <c r="E239" i="19" a="1"/>
  <c r="E240" i="19" a="1"/>
  <c r="E241" i="19" a="1"/>
  <c r="E242" i="19" a="1"/>
  <c r="E243" i="19" a="1"/>
  <c r="E244" i="19" a="1"/>
  <c r="E245" i="19" a="1"/>
  <c r="E246" i="19" a="1"/>
  <c r="E247" i="19" a="1"/>
  <c r="E248" i="19" a="1"/>
  <c r="E249" i="19" a="1"/>
  <c r="E250" i="19" a="1"/>
  <c r="E251" i="19" a="1"/>
  <c r="E252" i="19" a="1"/>
  <c r="E253" i="19" a="1"/>
  <c r="E254" i="19" a="1"/>
  <c r="E255" i="19" a="1"/>
  <c r="E256" i="19" a="1"/>
  <c r="E257" i="19" a="1"/>
  <c r="E258" i="19" a="1"/>
  <c r="E259" i="19" a="1"/>
  <c r="E260" i="19" a="1"/>
  <c r="E261" i="19" a="1"/>
  <c r="E262" i="19" a="1"/>
  <c r="E263" i="19" a="1"/>
  <c r="E264" i="19" a="1"/>
  <c r="E265" i="19" a="1"/>
  <c r="E266" i="19" a="1"/>
  <c r="E267" i="19" a="1"/>
  <c r="E268" i="19" a="1"/>
  <c r="E269" i="19" a="1"/>
  <c r="E270" i="19" a="1"/>
  <c r="E271" i="19" a="1"/>
  <c r="E272" i="19" a="1"/>
  <c r="E273" i="19" a="1"/>
  <c r="E274" i="19" a="1"/>
  <c r="E275" i="19" a="1"/>
  <c r="E276" i="19" a="1"/>
  <c r="E277" i="19" a="1"/>
  <c r="E278" i="19" a="1"/>
  <c r="E279" i="19" a="1"/>
  <c r="E280" i="19" a="1"/>
  <c r="E281" i="19" a="1"/>
  <c r="E282" i="19" a="1"/>
  <c r="E283" i="19" a="1"/>
  <c r="E284" i="19" a="1"/>
  <c r="E285" i="19" a="1"/>
  <c r="E286" i="19" a="1"/>
  <c r="E287" i="19" a="1"/>
  <c r="E288" i="19" a="1"/>
  <c r="E289" i="19" a="1"/>
  <c r="E290" i="19" a="1"/>
  <c r="E291" i="19" a="1"/>
  <c r="E292" i="19" a="1"/>
  <c r="E293" i="19" a="1"/>
  <c r="E294" i="19" a="1"/>
  <c r="E295" i="19" a="1"/>
  <c r="E296" i="19" a="1"/>
  <c r="E297" i="19" a="1"/>
  <c r="E298" i="19" a="1"/>
  <c r="E299" i="19" a="1"/>
  <c r="E300" i="19" a="1"/>
  <c r="E301" i="19" a="1"/>
  <c r="E302" i="19" a="1"/>
  <c r="E303" i="19" a="1"/>
  <c r="E304" i="19" a="1"/>
  <c r="E305" i="19" a="1"/>
  <c r="E306" i="19" a="1"/>
  <c r="E307" i="19" a="1"/>
  <c r="E308" i="19" a="1"/>
  <c r="E309" i="19" a="1"/>
  <c r="E310" i="19" a="1"/>
  <c r="E311" i="19" a="1"/>
  <c r="E312" i="19" a="1"/>
  <c r="E313" i="19" a="1"/>
  <c r="E314" i="19" a="1"/>
  <c r="E315" i="19" a="1"/>
  <c r="E316" i="19" a="1"/>
  <c r="E317" i="19" a="1"/>
  <c r="E318" i="19" a="1"/>
  <c r="E319" i="19" a="1"/>
  <c r="E320" i="19" a="1"/>
  <c r="E321" i="19" a="1"/>
  <c r="E322" i="19" a="1"/>
  <c r="E323" i="19" a="1"/>
  <c r="E324" i="19" a="1"/>
  <c r="E325" i="19" a="1"/>
  <c r="E326" i="19" a="1"/>
  <c r="E327" i="19" a="1"/>
  <c r="E328" i="19" a="1"/>
  <c r="E329" i="19" a="1"/>
  <c r="E330" i="19" a="1"/>
  <c r="E331" i="19" a="1"/>
  <c r="E332" i="19" a="1"/>
  <c r="E333" i="19" a="1"/>
  <c r="E334" i="19" a="1"/>
  <c r="E335" i="19" a="1"/>
  <c r="E336" i="19" a="1"/>
  <c r="E337" i="19" a="1"/>
  <c r="E338" i="19" a="1"/>
  <c r="E339" i="19" a="1"/>
  <c r="E340" i="19" a="1"/>
  <c r="E341" i="19" a="1"/>
  <c r="E342" i="19" a="1"/>
  <c r="E343" i="19" a="1"/>
  <c r="E344" i="19" a="1"/>
  <c r="E345" i="19" a="1"/>
  <c r="E346" i="19" a="1"/>
  <c r="E347" i="19" a="1"/>
  <c r="E348" i="19" a="1"/>
  <c r="E349" i="19" a="1"/>
  <c r="E350" i="19" a="1"/>
  <c r="E351" i="19" a="1"/>
  <c r="E352" i="19" a="1"/>
  <c r="E353" i="19" a="1"/>
  <c r="E354" i="19" a="1"/>
  <c r="E355" i="19" a="1"/>
  <c r="E356" i="19" a="1"/>
  <c r="E357" i="19" a="1"/>
  <c r="E358" i="19" a="1"/>
  <c r="E359" i="19" a="1"/>
  <c r="E360" i="19" a="1"/>
  <c r="E361" i="19" a="1"/>
  <c r="E362" i="19" a="1"/>
  <c r="E363" i="19" a="1"/>
  <c r="E364" i="19" a="1"/>
  <c r="E365" i="19" a="1"/>
  <c r="E366" i="19" a="1"/>
  <c r="E367" i="19" a="1"/>
  <c r="E368" i="19" a="1"/>
  <c r="E369" i="19" a="1"/>
  <c r="E370" i="19" a="1"/>
  <c r="E371" i="19" a="1"/>
  <c r="E372" i="19" a="1"/>
  <c r="E373" i="19" a="1"/>
  <c r="E374" i="19" a="1"/>
  <c r="E375" i="19" a="1"/>
  <c r="E376" i="19" a="1"/>
  <c r="E377" i="19" a="1"/>
  <c r="E378" i="19" a="1"/>
  <c r="E379" i="19" a="1"/>
  <c r="E380" i="19" a="1"/>
  <c r="E381" i="19" a="1"/>
  <c r="E382" i="19" a="1"/>
  <c r="AG382" i="6" l="1"/>
  <c r="AG381" i="6"/>
  <c r="AG380" i="6"/>
  <c r="AG379" i="6"/>
  <c r="AG378" i="6"/>
  <c r="AG377" i="6"/>
  <c r="AG376" i="6"/>
  <c r="AG375" i="6"/>
  <c r="AG374" i="6"/>
  <c r="AG373" i="6"/>
  <c r="AG372" i="6"/>
  <c r="AG371" i="6"/>
  <c r="AG370" i="6"/>
  <c r="AG369" i="6"/>
  <c r="AG368" i="6"/>
  <c r="AG367" i="6"/>
  <c r="AG366" i="6"/>
  <c r="AG365" i="6"/>
  <c r="AG364" i="6"/>
  <c r="AG363" i="6"/>
  <c r="AG362" i="6"/>
  <c r="AG361" i="6"/>
  <c r="AG360" i="6"/>
  <c r="AG359" i="6"/>
  <c r="AG358" i="6"/>
  <c r="AG357" i="6"/>
  <c r="AG356" i="6"/>
  <c r="AG355" i="6"/>
  <c r="AG354" i="6"/>
  <c r="AG353" i="6"/>
  <c r="AG352" i="6"/>
  <c r="AG351" i="6"/>
  <c r="AG350" i="6"/>
  <c r="AG349" i="6"/>
  <c r="AG348" i="6"/>
  <c r="AG347" i="6"/>
  <c r="AG346" i="6"/>
  <c r="AG345" i="6"/>
  <c r="AG344" i="6"/>
  <c r="AG343" i="6"/>
  <c r="AG342" i="6"/>
  <c r="AG341" i="6"/>
  <c r="AG340" i="6"/>
  <c r="AG339" i="6"/>
  <c r="AG338" i="6"/>
  <c r="AG337" i="6"/>
  <c r="AG336" i="6"/>
  <c r="AG335" i="6"/>
  <c r="AG334" i="6"/>
  <c r="AG333" i="6"/>
  <c r="AG332" i="6"/>
  <c r="AG331" i="6"/>
  <c r="AG330" i="6"/>
  <c r="AG329" i="6"/>
  <c r="AG328" i="6"/>
  <c r="AG327" i="6"/>
  <c r="AG326" i="6"/>
  <c r="AG325" i="6"/>
  <c r="AG324" i="6"/>
  <c r="AG323" i="6"/>
  <c r="AG322" i="6"/>
  <c r="AG321" i="6"/>
  <c r="AG320" i="6"/>
  <c r="AG319" i="6"/>
  <c r="AG318" i="6"/>
  <c r="AG317" i="6"/>
  <c r="AG316" i="6"/>
  <c r="AG315" i="6"/>
  <c r="AG314" i="6"/>
  <c r="AG313" i="6"/>
  <c r="AG312" i="6"/>
  <c r="AG311" i="6"/>
  <c r="AG310" i="6"/>
  <c r="AG309" i="6"/>
  <c r="AG308" i="6"/>
  <c r="AG307" i="6"/>
  <c r="AG306" i="6"/>
  <c r="AG305" i="6"/>
  <c r="AG304" i="6"/>
  <c r="AG303" i="6"/>
  <c r="AG302" i="6"/>
  <c r="AG301" i="6"/>
  <c r="AG300" i="6"/>
  <c r="AG299" i="6"/>
  <c r="AG298" i="6"/>
  <c r="AG297" i="6"/>
  <c r="AG296" i="6"/>
  <c r="AG295" i="6"/>
  <c r="AG294" i="6"/>
  <c r="AG293" i="6"/>
  <c r="AG292" i="6"/>
  <c r="AG291" i="6"/>
  <c r="AG290" i="6"/>
  <c r="AG289" i="6"/>
  <c r="AG288" i="6"/>
  <c r="AG287" i="6"/>
  <c r="AG286" i="6"/>
  <c r="AG285" i="6"/>
  <c r="AG284" i="6"/>
  <c r="AG283" i="6"/>
  <c r="AG282" i="6"/>
  <c r="AG281" i="6"/>
  <c r="AG280" i="6"/>
  <c r="AG279" i="6"/>
  <c r="AG278" i="6"/>
  <c r="AG277" i="6"/>
  <c r="AG276" i="6"/>
  <c r="AG275" i="6"/>
  <c r="AG274" i="6"/>
  <c r="AG273" i="6"/>
  <c r="AG272" i="6"/>
  <c r="AG271" i="6"/>
  <c r="AG270" i="6"/>
  <c r="AG269" i="6"/>
  <c r="AG268" i="6"/>
  <c r="AG267" i="6"/>
  <c r="AG266" i="6"/>
  <c r="AG265" i="6"/>
  <c r="AG264" i="6"/>
  <c r="AG263" i="6"/>
  <c r="AG262" i="6"/>
  <c r="AG261" i="6"/>
  <c r="AG260" i="6"/>
  <c r="AG259" i="6"/>
  <c r="AG258" i="6"/>
  <c r="AG257" i="6"/>
  <c r="AG256" i="6"/>
  <c r="AG255" i="6"/>
  <c r="AG254" i="6"/>
  <c r="AG253" i="6"/>
  <c r="AG252" i="6"/>
  <c r="AG251" i="6"/>
  <c r="AG250" i="6"/>
  <c r="AG249" i="6"/>
  <c r="AG248" i="6"/>
  <c r="AG247" i="6"/>
  <c r="AG246" i="6"/>
  <c r="AG245" i="6"/>
  <c r="AG244" i="6"/>
  <c r="AG243" i="6"/>
  <c r="AG242" i="6"/>
  <c r="AG241" i="6"/>
  <c r="AG240" i="6"/>
  <c r="AG239" i="6"/>
  <c r="AG238" i="6"/>
  <c r="AG237" i="6"/>
  <c r="AG236" i="6"/>
  <c r="AG235" i="6"/>
  <c r="AG234" i="6"/>
  <c r="AG233" i="6"/>
  <c r="AG232" i="6"/>
  <c r="AG231" i="6"/>
  <c r="AG230" i="6"/>
  <c r="AG229" i="6"/>
  <c r="AG228" i="6"/>
  <c r="AG227" i="6"/>
  <c r="AG226" i="6"/>
  <c r="AG225" i="6"/>
  <c r="AG224" i="6"/>
  <c r="AG223" i="6"/>
  <c r="AG222" i="6"/>
  <c r="AG221" i="6"/>
  <c r="AG220" i="6"/>
  <c r="AG219" i="6"/>
  <c r="AG218" i="6"/>
  <c r="AG217" i="6"/>
  <c r="AG216" i="6"/>
  <c r="AG215" i="6"/>
  <c r="AG214" i="6"/>
  <c r="AG213" i="6"/>
  <c r="AG212" i="6"/>
  <c r="AG211" i="6"/>
  <c r="AG210" i="6"/>
  <c r="AG209" i="6"/>
  <c r="AG208" i="6"/>
  <c r="AG207" i="6"/>
  <c r="AG206" i="6"/>
  <c r="AG205" i="6"/>
  <c r="AG204" i="6"/>
  <c r="AG203" i="6"/>
  <c r="AG202" i="6"/>
  <c r="AG201" i="6"/>
  <c r="AG200" i="6"/>
  <c r="AG199" i="6"/>
  <c r="AG198" i="6"/>
  <c r="AG197" i="6"/>
  <c r="AG196" i="6"/>
  <c r="AG195" i="6"/>
  <c r="AG194" i="6"/>
  <c r="AG193" i="6"/>
  <c r="AG192" i="6"/>
  <c r="AG191" i="6"/>
  <c r="AG190" i="6"/>
  <c r="AG189" i="6"/>
  <c r="AG188" i="6"/>
  <c r="AG187" i="6"/>
  <c r="AG186" i="6"/>
  <c r="AG185" i="6"/>
  <c r="AG184" i="6"/>
  <c r="AG183" i="6"/>
  <c r="AG182" i="6"/>
  <c r="AG181" i="6"/>
  <c r="AG180" i="6"/>
  <c r="AG179" i="6"/>
  <c r="AG178" i="6"/>
  <c r="AG177" i="6"/>
  <c r="AG176" i="6"/>
  <c r="AG175" i="6"/>
  <c r="AG174" i="6"/>
  <c r="AG173" i="6"/>
  <c r="AG172" i="6"/>
  <c r="AG171" i="6"/>
  <c r="AG170" i="6"/>
  <c r="AG169" i="6"/>
  <c r="AG168" i="6"/>
  <c r="AG167" i="6"/>
  <c r="AG166" i="6"/>
  <c r="AG165" i="6"/>
  <c r="AG164" i="6"/>
  <c r="AG163" i="6"/>
  <c r="AG162" i="6"/>
  <c r="AG161" i="6"/>
  <c r="AG160" i="6"/>
  <c r="AG159" i="6"/>
  <c r="AG158" i="6"/>
  <c r="AG157" i="6"/>
  <c r="AG156" i="6"/>
  <c r="AG155" i="6"/>
  <c r="AG154" i="6"/>
  <c r="AG153" i="6"/>
  <c r="AG152" i="6"/>
  <c r="AG151" i="6"/>
  <c r="AG150" i="6"/>
  <c r="AG149" i="6"/>
  <c r="AG148" i="6"/>
  <c r="AG147" i="6"/>
  <c r="AG146" i="6"/>
  <c r="AG145" i="6"/>
  <c r="AG144" i="6"/>
  <c r="AG143" i="6"/>
  <c r="AG142" i="6"/>
  <c r="AG141" i="6"/>
  <c r="AG140" i="6"/>
  <c r="AG139" i="6"/>
  <c r="AG138" i="6"/>
  <c r="AG137" i="6"/>
  <c r="AG136" i="6"/>
  <c r="AG135" i="6"/>
  <c r="AG134" i="6"/>
  <c r="AG133" i="6"/>
  <c r="AG132" i="6"/>
  <c r="AG131" i="6"/>
  <c r="AG130" i="6"/>
  <c r="AG129" i="6"/>
  <c r="AG128" i="6"/>
  <c r="AG127" i="6"/>
  <c r="AG126" i="6"/>
  <c r="AG125" i="6"/>
  <c r="AG124" i="6"/>
  <c r="AG123" i="6"/>
  <c r="AG122" i="6"/>
  <c r="AG121" i="6"/>
  <c r="AG120" i="6"/>
  <c r="AG119" i="6"/>
  <c r="AG118" i="6"/>
  <c r="AG117" i="6"/>
  <c r="AG116" i="6"/>
  <c r="AG115" i="6"/>
  <c r="AG114" i="6"/>
  <c r="AG113" i="6"/>
  <c r="AG112" i="6"/>
  <c r="AG111" i="6"/>
  <c r="AG110" i="6"/>
  <c r="AG109" i="6"/>
  <c r="AG108" i="6"/>
  <c r="AG107" i="6"/>
  <c r="AG106" i="6"/>
  <c r="AG105" i="6"/>
  <c r="AG104" i="6"/>
  <c r="AG103" i="6"/>
  <c r="AG102" i="6"/>
  <c r="AG101" i="6"/>
  <c r="AG100" i="6"/>
  <c r="AG99" i="6"/>
  <c r="AG98" i="6"/>
  <c r="AG97" i="6"/>
  <c r="AG96" i="6"/>
  <c r="AG95" i="6"/>
  <c r="AG94" i="6"/>
  <c r="AG93" i="6"/>
  <c r="AG92" i="6"/>
  <c r="AG91" i="6"/>
  <c r="AG90" i="6"/>
  <c r="AG89" i="6"/>
  <c r="AG88" i="6"/>
  <c r="AG87" i="6"/>
  <c r="AG86" i="6"/>
  <c r="AG85" i="6"/>
  <c r="AG84" i="6"/>
  <c r="AG83" i="6"/>
  <c r="AG82" i="6"/>
  <c r="AG81" i="6"/>
  <c r="AG80" i="6"/>
  <c r="AG79" i="6"/>
  <c r="AG78" i="6"/>
  <c r="AG77" i="6"/>
  <c r="AG76" i="6"/>
  <c r="AG75" i="6"/>
  <c r="AG74" i="6"/>
  <c r="AG73" i="6"/>
  <c r="AG72" i="6"/>
  <c r="AG71" i="6"/>
  <c r="AG70" i="6"/>
  <c r="AG69" i="6"/>
  <c r="AG68" i="6"/>
  <c r="AG67" i="6"/>
  <c r="AG66" i="6"/>
  <c r="AG65" i="6"/>
  <c r="AG64" i="6"/>
  <c r="AG63" i="6"/>
  <c r="AG62" i="6"/>
  <c r="AG61" i="6"/>
  <c r="AG60" i="6"/>
  <c r="AG59" i="6"/>
  <c r="AG58" i="6"/>
  <c r="AG57" i="6"/>
  <c r="AG56" i="6"/>
  <c r="AG55" i="6"/>
  <c r="AG54" i="6"/>
  <c r="AG53" i="6"/>
  <c r="AG52" i="6"/>
  <c r="AG51" i="6"/>
  <c r="AG50" i="6"/>
  <c r="AG49" i="6"/>
  <c r="AG48" i="6"/>
  <c r="AG47" i="6"/>
  <c r="AG46" i="6"/>
  <c r="AG45" i="6"/>
  <c r="AG44" i="6"/>
  <c r="AG43" i="6"/>
  <c r="AG42" i="6"/>
  <c r="AG41" i="6"/>
  <c r="AG40" i="6"/>
  <c r="AG39" i="6"/>
  <c r="AG38" i="6"/>
  <c r="AG37" i="6"/>
  <c r="AG36" i="6"/>
  <c r="AG35" i="6"/>
  <c r="AG34" i="6"/>
  <c r="AG33" i="6"/>
  <c r="AG32" i="6"/>
  <c r="AG31" i="6"/>
  <c r="AG30" i="6"/>
  <c r="AG29" i="6"/>
  <c r="AG28" i="6"/>
  <c r="AG27" i="6"/>
  <c r="AG26" i="6"/>
  <c r="AG25" i="6"/>
  <c r="AG24" i="6"/>
  <c r="AG23" i="6"/>
  <c r="AG22" i="6"/>
  <c r="AG21" i="6"/>
  <c r="AG20" i="6"/>
  <c r="AG19" i="6"/>
  <c r="AG18" i="6"/>
  <c r="AG17" i="6"/>
  <c r="AG16" i="6"/>
  <c r="AG15" i="6"/>
  <c r="AG14" i="6"/>
  <c r="AG13" i="6"/>
  <c r="AG12" i="6"/>
  <c r="AG11" i="6"/>
  <c r="AG9" i="6"/>
  <c r="AG8" i="6"/>
  <c r="AG7" i="6"/>
  <c r="AG6" i="6"/>
  <c r="AG5" i="6"/>
  <c r="AG4" i="6"/>
  <c r="AG3" i="6"/>
  <c r="AG2" i="6"/>
  <c r="T382" i="25" a="1"/>
  <c r="I382" i="19" a="1"/>
  <c r="I382" i="19" s="1"/>
  <c r="T381" i="25" a="1"/>
  <c r="I381" i="19" a="1"/>
  <c r="I381" i="19" s="1"/>
  <c r="T380" i="25" a="1"/>
  <c r="I380" i="19" a="1"/>
  <c r="I380" i="19" s="1"/>
  <c r="T379" i="25" a="1"/>
  <c r="I379" i="19" a="1"/>
  <c r="I379" i="19" s="1"/>
  <c r="T378" i="25" a="1"/>
  <c r="I378" i="19" a="1"/>
  <c r="I378" i="19" s="1"/>
  <c r="T377" i="25" a="1"/>
  <c r="I377" i="19" a="1"/>
  <c r="I377" i="19" s="1"/>
  <c r="T376" i="25" a="1"/>
  <c r="I376" i="19" a="1"/>
  <c r="I376" i="19" s="1"/>
  <c r="T375" i="25" a="1"/>
  <c r="I375" i="19" a="1"/>
  <c r="I375" i="19" s="1"/>
  <c r="T374" i="25" a="1"/>
  <c r="I374" i="19" a="1"/>
  <c r="I374" i="19" s="1"/>
  <c r="T373" i="25" a="1"/>
  <c r="I373" i="19" a="1"/>
  <c r="I373" i="19" s="1"/>
  <c r="T372" i="25" a="1"/>
  <c r="I372" i="19" a="1"/>
  <c r="I372" i="19" s="1"/>
  <c r="T371" i="25" a="1"/>
  <c r="I371" i="19" a="1"/>
  <c r="I371" i="19" s="1"/>
  <c r="T370" i="25" a="1"/>
  <c r="I370" i="19" a="1"/>
  <c r="I370" i="19" s="1"/>
  <c r="T369" i="25" a="1"/>
  <c r="I369" i="19" a="1"/>
  <c r="I369" i="19" s="1"/>
  <c r="T368" i="25" a="1"/>
  <c r="I368" i="19" a="1"/>
  <c r="I368" i="19" s="1"/>
  <c r="T367" i="25" a="1"/>
  <c r="I367" i="19" a="1"/>
  <c r="I367" i="19" s="1"/>
  <c r="T366" i="25" a="1"/>
  <c r="I366" i="19" a="1"/>
  <c r="I366" i="19" s="1"/>
  <c r="T365" i="25" a="1"/>
  <c r="I365" i="19" a="1"/>
  <c r="I365" i="19" s="1"/>
  <c r="T364" i="25" a="1"/>
  <c r="I364" i="19" a="1"/>
  <c r="I364" i="19" s="1"/>
  <c r="T363" i="25" a="1"/>
  <c r="I363" i="19" a="1"/>
  <c r="I363" i="19" s="1"/>
  <c r="T362" i="25" a="1"/>
  <c r="I362" i="19" a="1"/>
  <c r="I362" i="19" s="1"/>
  <c r="T361" i="25" a="1"/>
  <c r="I361" i="19" a="1"/>
  <c r="I361" i="19" s="1"/>
  <c r="T360" i="25" a="1"/>
  <c r="I360" i="19" a="1"/>
  <c r="I360" i="19" s="1"/>
  <c r="T359" i="25" a="1"/>
  <c r="I359" i="19" a="1"/>
  <c r="I359" i="19" s="1"/>
  <c r="T358" i="25" a="1"/>
  <c r="I358" i="19" a="1"/>
  <c r="I358" i="19" s="1"/>
  <c r="T357" i="25" a="1"/>
  <c r="I357" i="19" a="1"/>
  <c r="I357" i="19" s="1"/>
  <c r="T356" i="25" a="1"/>
  <c r="I356" i="19" a="1"/>
  <c r="I356" i="19" s="1"/>
  <c r="T355" i="25" a="1"/>
  <c r="I355" i="19" a="1"/>
  <c r="I355" i="19" s="1"/>
  <c r="T354" i="25" a="1"/>
  <c r="I354" i="19" a="1"/>
  <c r="I354" i="19" s="1"/>
  <c r="T353" i="25" a="1"/>
  <c r="I353" i="19" a="1"/>
  <c r="I353" i="19" s="1"/>
  <c r="T352" i="25" a="1"/>
  <c r="I352" i="19" a="1"/>
  <c r="I352" i="19" s="1"/>
  <c r="T351" i="25" a="1"/>
  <c r="I351" i="19" a="1"/>
  <c r="I351" i="19" s="1"/>
  <c r="T350" i="25" a="1"/>
  <c r="I350" i="19" a="1"/>
  <c r="I350" i="19" s="1"/>
  <c r="T349" i="25" a="1"/>
  <c r="I349" i="19" a="1"/>
  <c r="I349" i="19" s="1"/>
  <c r="T348" i="25" a="1"/>
  <c r="I348" i="19" a="1"/>
  <c r="I348" i="19" s="1"/>
  <c r="T347" i="25" a="1"/>
  <c r="I347" i="19" a="1"/>
  <c r="I347" i="19" s="1"/>
  <c r="T346" i="25" a="1"/>
  <c r="I346" i="19" a="1"/>
  <c r="I346" i="19" s="1"/>
  <c r="T345" i="25" a="1"/>
  <c r="I345" i="19" a="1"/>
  <c r="I345" i="19" s="1"/>
  <c r="T344" i="25" a="1"/>
  <c r="I344" i="19" a="1"/>
  <c r="I344" i="19" s="1"/>
  <c r="T343" i="25" a="1"/>
  <c r="I343" i="19" a="1"/>
  <c r="I343" i="19" s="1"/>
  <c r="T342" i="25" a="1"/>
  <c r="I342" i="19" a="1"/>
  <c r="I342" i="19" s="1"/>
  <c r="T341" i="25" a="1"/>
  <c r="I341" i="19" a="1"/>
  <c r="I341" i="19" s="1"/>
  <c r="T340" i="25" a="1"/>
  <c r="I340" i="19" a="1"/>
  <c r="I340" i="19" s="1"/>
  <c r="T339" i="25" a="1"/>
  <c r="I339" i="19" a="1"/>
  <c r="I339" i="19" s="1"/>
  <c r="T338" i="25" a="1"/>
  <c r="I338" i="19" a="1"/>
  <c r="I338" i="19" s="1"/>
  <c r="T337" i="25" a="1"/>
  <c r="I337" i="19" a="1"/>
  <c r="I337" i="19" s="1"/>
  <c r="T336" i="25" a="1"/>
  <c r="I336" i="19" a="1"/>
  <c r="I336" i="19" s="1"/>
  <c r="T335" i="25" a="1"/>
  <c r="I335" i="19" a="1"/>
  <c r="I335" i="19" s="1"/>
  <c r="T334" i="25" a="1"/>
  <c r="I334" i="19" a="1"/>
  <c r="I334" i="19" s="1"/>
  <c r="T333" i="25" a="1"/>
  <c r="I333" i="19" a="1"/>
  <c r="I333" i="19" s="1"/>
  <c r="T332" i="25" a="1"/>
  <c r="I332" i="19" a="1"/>
  <c r="I332" i="19" s="1"/>
  <c r="T331" i="25" a="1"/>
  <c r="I331" i="19" a="1"/>
  <c r="I331" i="19" s="1"/>
  <c r="T330" i="25" a="1"/>
  <c r="I330" i="19" a="1"/>
  <c r="I330" i="19" s="1"/>
  <c r="T329" i="25" a="1"/>
  <c r="I329" i="19" a="1"/>
  <c r="I329" i="19" s="1"/>
  <c r="T328" i="25" a="1"/>
  <c r="I328" i="19" a="1"/>
  <c r="I328" i="19" s="1"/>
  <c r="T327" i="25" a="1"/>
  <c r="I327" i="19" a="1"/>
  <c r="I327" i="19" s="1"/>
  <c r="T326" i="25" a="1"/>
  <c r="I326" i="19" a="1"/>
  <c r="I326" i="19" s="1"/>
  <c r="T325" i="25" a="1"/>
  <c r="I325" i="19" a="1"/>
  <c r="I325" i="19" s="1"/>
  <c r="T324" i="25" a="1"/>
  <c r="I324" i="19" a="1"/>
  <c r="I324" i="19" s="1"/>
  <c r="T323" i="25" a="1"/>
  <c r="I323" i="19" a="1"/>
  <c r="I323" i="19" s="1"/>
  <c r="T322" i="25" a="1"/>
  <c r="I322" i="19" a="1"/>
  <c r="I322" i="19" s="1"/>
  <c r="T321" i="25" a="1"/>
  <c r="I321" i="19" a="1"/>
  <c r="I321" i="19" s="1"/>
  <c r="T320" i="25" a="1"/>
  <c r="I320" i="19" a="1"/>
  <c r="I320" i="19" s="1"/>
  <c r="T319" i="25" a="1"/>
  <c r="I319" i="19" a="1"/>
  <c r="I319" i="19" s="1"/>
  <c r="T318" i="25" a="1"/>
  <c r="I318" i="19" a="1"/>
  <c r="I318" i="19" s="1"/>
  <c r="T317" i="25" a="1"/>
  <c r="I317" i="19" a="1"/>
  <c r="I317" i="19" s="1"/>
  <c r="T316" i="25" a="1"/>
  <c r="I316" i="19" a="1"/>
  <c r="I316" i="19" s="1"/>
  <c r="T315" i="25" a="1"/>
  <c r="I315" i="19" a="1"/>
  <c r="I315" i="19" s="1"/>
  <c r="T314" i="25" a="1"/>
  <c r="I314" i="19" a="1"/>
  <c r="I314" i="19" s="1"/>
  <c r="T313" i="25" a="1"/>
  <c r="I313" i="19" a="1"/>
  <c r="I313" i="19" s="1"/>
  <c r="T312" i="25" a="1"/>
  <c r="I312" i="19" a="1"/>
  <c r="I312" i="19" s="1"/>
  <c r="T311" i="25" a="1"/>
  <c r="I311" i="19" a="1"/>
  <c r="I311" i="19" s="1"/>
  <c r="T310" i="25" a="1"/>
  <c r="I310" i="19" a="1"/>
  <c r="I310" i="19" s="1"/>
  <c r="T309" i="25" a="1"/>
  <c r="I309" i="19" a="1"/>
  <c r="I309" i="19" s="1"/>
  <c r="T308" i="25" a="1"/>
  <c r="I308" i="19" a="1"/>
  <c r="I308" i="19" s="1"/>
  <c r="T307" i="25" a="1"/>
  <c r="I307" i="19" a="1"/>
  <c r="I307" i="19" s="1"/>
  <c r="T306" i="25" a="1"/>
  <c r="I306" i="19" a="1"/>
  <c r="I306" i="19" s="1"/>
  <c r="T305" i="25" a="1"/>
  <c r="I305" i="19" a="1"/>
  <c r="I305" i="19" s="1"/>
  <c r="T304" i="25" a="1"/>
  <c r="I304" i="19" a="1"/>
  <c r="I304" i="19" s="1"/>
  <c r="T303" i="25" a="1"/>
  <c r="I303" i="19" a="1"/>
  <c r="I303" i="19" s="1"/>
  <c r="T302" i="25" a="1"/>
  <c r="I302" i="19" a="1"/>
  <c r="I302" i="19" s="1"/>
  <c r="T301" i="25" a="1"/>
  <c r="I301" i="19" a="1"/>
  <c r="I301" i="19" s="1"/>
  <c r="T300" i="25" a="1"/>
  <c r="I300" i="19" a="1"/>
  <c r="I300" i="19" s="1"/>
  <c r="T299" i="25" a="1"/>
  <c r="I299" i="19" a="1"/>
  <c r="I299" i="19" s="1"/>
  <c r="T298" i="25" a="1"/>
  <c r="I298" i="19" a="1"/>
  <c r="I298" i="19" s="1"/>
  <c r="T297" i="25" a="1"/>
  <c r="I297" i="19" a="1"/>
  <c r="I297" i="19" s="1"/>
  <c r="T296" i="25" a="1"/>
  <c r="I296" i="19" a="1"/>
  <c r="I296" i="19" s="1"/>
  <c r="T295" i="25" a="1"/>
  <c r="I295" i="19" a="1"/>
  <c r="I295" i="19" s="1"/>
  <c r="T294" i="25" a="1"/>
  <c r="I294" i="19" a="1"/>
  <c r="I294" i="19" s="1"/>
  <c r="T293" i="25" a="1"/>
  <c r="I293" i="19" a="1"/>
  <c r="I293" i="19" s="1"/>
  <c r="T292" i="25" a="1"/>
  <c r="I292" i="19" a="1"/>
  <c r="I292" i="19" s="1"/>
  <c r="T291" i="25" a="1"/>
  <c r="I291" i="19" a="1"/>
  <c r="I291" i="19" s="1"/>
  <c r="T290" i="25" a="1"/>
  <c r="I290" i="19" a="1"/>
  <c r="I290" i="19" s="1"/>
  <c r="T289" i="25" a="1"/>
  <c r="I289" i="19" a="1"/>
  <c r="I289" i="19" s="1"/>
  <c r="T288" i="25" a="1"/>
  <c r="I288" i="19" a="1"/>
  <c r="I288" i="19" s="1"/>
  <c r="T287" i="25" a="1"/>
  <c r="I287" i="19" a="1"/>
  <c r="I287" i="19" s="1"/>
  <c r="T286" i="25" a="1"/>
  <c r="I286" i="19" a="1"/>
  <c r="I286" i="19" s="1"/>
  <c r="T285" i="25" a="1"/>
  <c r="I285" i="19" a="1"/>
  <c r="I285" i="19" s="1"/>
  <c r="T284" i="25" a="1"/>
  <c r="I284" i="19" a="1"/>
  <c r="I284" i="19" s="1"/>
  <c r="T283" i="25" a="1"/>
  <c r="I283" i="19" a="1"/>
  <c r="I283" i="19" s="1"/>
  <c r="T282" i="25" a="1"/>
  <c r="I282" i="19" a="1"/>
  <c r="I282" i="19" s="1"/>
  <c r="T281" i="25" a="1"/>
  <c r="I281" i="19" a="1"/>
  <c r="I281" i="19" s="1"/>
  <c r="T280" i="25" a="1"/>
  <c r="I280" i="19" a="1"/>
  <c r="I280" i="19" s="1"/>
  <c r="T279" i="25" a="1"/>
  <c r="I279" i="19" a="1"/>
  <c r="I279" i="19" s="1"/>
  <c r="T278" i="25" a="1"/>
  <c r="I278" i="19" a="1"/>
  <c r="I278" i="19" s="1"/>
  <c r="T277" i="25" a="1"/>
  <c r="I277" i="19" a="1"/>
  <c r="I277" i="19" s="1"/>
  <c r="T276" i="25" a="1"/>
  <c r="I276" i="19" a="1"/>
  <c r="I276" i="19" s="1"/>
  <c r="T275" i="25" a="1"/>
  <c r="I275" i="19" a="1"/>
  <c r="I275" i="19" s="1"/>
  <c r="T274" i="25" a="1"/>
  <c r="I274" i="19" a="1"/>
  <c r="I274" i="19" s="1"/>
  <c r="T273" i="25" a="1"/>
  <c r="I273" i="19" a="1"/>
  <c r="I273" i="19" s="1"/>
  <c r="T272" i="25" a="1"/>
  <c r="I272" i="19" a="1"/>
  <c r="I272" i="19" s="1"/>
  <c r="T271" i="25" a="1"/>
  <c r="I271" i="19" a="1"/>
  <c r="I271" i="19" s="1"/>
  <c r="T270" i="25" a="1"/>
  <c r="I270" i="19" a="1"/>
  <c r="I270" i="19" s="1"/>
  <c r="T269" i="25" a="1"/>
  <c r="I269" i="19" a="1"/>
  <c r="I269" i="19" s="1"/>
  <c r="T268" i="25" a="1"/>
  <c r="I268" i="19" a="1"/>
  <c r="I268" i="19" s="1"/>
  <c r="T267" i="25" a="1"/>
  <c r="I267" i="19" a="1"/>
  <c r="I267" i="19" s="1"/>
  <c r="T266" i="25" a="1"/>
  <c r="I266" i="19" a="1"/>
  <c r="I266" i="19" s="1"/>
  <c r="T265" i="25" a="1"/>
  <c r="I265" i="19" a="1"/>
  <c r="I265" i="19" s="1"/>
  <c r="T264" i="25" a="1"/>
  <c r="I264" i="19" a="1"/>
  <c r="I264" i="19" s="1"/>
  <c r="T263" i="25" a="1"/>
  <c r="I263" i="19" a="1"/>
  <c r="I263" i="19" s="1"/>
  <c r="T262" i="25" a="1"/>
  <c r="I262" i="19" a="1"/>
  <c r="I262" i="19" s="1"/>
  <c r="T261" i="25" a="1"/>
  <c r="I261" i="19" a="1"/>
  <c r="I261" i="19" s="1"/>
  <c r="T260" i="25" a="1"/>
  <c r="I260" i="19" a="1"/>
  <c r="I260" i="19" s="1"/>
  <c r="T259" i="25" a="1"/>
  <c r="I259" i="19" a="1"/>
  <c r="I259" i="19" s="1"/>
  <c r="T258" i="25" a="1"/>
  <c r="I258" i="19" a="1"/>
  <c r="I258" i="19" s="1"/>
  <c r="T257" i="25" a="1"/>
  <c r="I257" i="19" a="1"/>
  <c r="I257" i="19" s="1"/>
  <c r="T256" i="25" a="1"/>
  <c r="I256" i="19" a="1"/>
  <c r="I256" i="19" s="1"/>
  <c r="T255" i="25" a="1"/>
  <c r="I255" i="19" a="1"/>
  <c r="I255" i="19" s="1"/>
  <c r="T254" i="25" a="1"/>
  <c r="I254" i="19" a="1"/>
  <c r="I254" i="19" s="1"/>
  <c r="T253" i="25" a="1"/>
  <c r="I253" i="19" a="1"/>
  <c r="I253" i="19" s="1"/>
  <c r="T252" i="25" a="1"/>
  <c r="I252" i="19" a="1"/>
  <c r="I252" i="19" s="1"/>
  <c r="T251" i="25" a="1"/>
  <c r="I251" i="19" a="1"/>
  <c r="I251" i="19" s="1"/>
  <c r="T250" i="25" a="1"/>
  <c r="I250" i="19" a="1"/>
  <c r="I250" i="19" s="1"/>
  <c r="T249" i="25" a="1"/>
  <c r="I249" i="19" a="1"/>
  <c r="I249" i="19" s="1"/>
  <c r="T248" i="25" a="1"/>
  <c r="I248" i="19" a="1"/>
  <c r="I248" i="19" s="1"/>
  <c r="T247" i="25" a="1"/>
  <c r="I247" i="19" a="1"/>
  <c r="I247" i="19" s="1"/>
  <c r="T246" i="25" a="1"/>
  <c r="I246" i="19" a="1"/>
  <c r="I246" i="19" s="1"/>
  <c r="T245" i="25" a="1"/>
  <c r="I245" i="19" a="1"/>
  <c r="I245" i="19" s="1"/>
  <c r="T244" i="25" a="1"/>
  <c r="I244" i="19" a="1"/>
  <c r="I244" i="19" s="1"/>
  <c r="T243" i="25" a="1"/>
  <c r="I243" i="19" a="1"/>
  <c r="I243" i="19" s="1"/>
  <c r="T242" i="25" a="1"/>
  <c r="I242" i="19" a="1"/>
  <c r="I242" i="19" s="1"/>
  <c r="T241" i="25" a="1"/>
  <c r="I241" i="19" a="1"/>
  <c r="I241" i="19" s="1"/>
  <c r="T240" i="25" a="1"/>
  <c r="I240" i="19" a="1"/>
  <c r="I240" i="19" s="1"/>
  <c r="T239" i="25" a="1"/>
  <c r="I239" i="19" a="1"/>
  <c r="I239" i="19" s="1"/>
  <c r="T238" i="25" a="1"/>
  <c r="I238" i="19" a="1"/>
  <c r="I238" i="19" s="1"/>
  <c r="T237" i="25" a="1"/>
  <c r="I237" i="19" a="1"/>
  <c r="I237" i="19" s="1"/>
  <c r="T236" i="25" a="1"/>
  <c r="I236" i="19" a="1"/>
  <c r="I236" i="19" s="1"/>
  <c r="T235" i="25" a="1"/>
  <c r="I235" i="19" a="1"/>
  <c r="I235" i="19" s="1"/>
  <c r="T234" i="25" a="1"/>
  <c r="I234" i="19" a="1"/>
  <c r="I234" i="19" s="1"/>
  <c r="T233" i="25" a="1"/>
  <c r="I233" i="19" a="1"/>
  <c r="I233" i="19" s="1"/>
  <c r="T232" i="25" a="1"/>
  <c r="I232" i="19" a="1"/>
  <c r="I232" i="19" s="1"/>
  <c r="T231" i="25" a="1"/>
  <c r="I231" i="19" a="1"/>
  <c r="I231" i="19" s="1"/>
  <c r="T230" i="25" a="1"/>
  <c r="I230" i="19" a="1"/>
  <c r="I230" i="19" s="1"/>
  <c r="T229" i="25" a="1"/>
  <c r="I229" i="19" a="1"/>
  <c r="I229" i="19" s="1"/>
  <c r="T228" i="25" a="1"/>
  <c r="I228" i="19" a="1"/>
  <c r="I228" i="19" s="1"/>
  <c r="T227" i="25" a="1"/>
  <c r="I227" i="19" a="1"/>
  <c r="I227" i="19" s="1"/>
  <c r="T226" i="25" a="1"/>
  <c r="I226" i="19" a="1"/>
  <c r="I226" i="19" s="1"/>
  <c r="T225" i="25" a="1"/>
  <c r="I225" i="19" a="1"/>
  <c r="I225" i="19" s="1"/>
  <c r="T224" i="25" a="1"/>
  <c r="I224" i="19" a="1"/>
  <c r="I224" i="19" s="1"/>
  <c r="T223" i="25" a="1"/>
  <c r="I223" i="19" a="1"/>
  <c r="I223" i="19" s="1"/>
  <c r="T222" i="25" a="1"/>
  <c r="I222" i="19" a="1"/>
  <c r="I222" i="19" s="1"/>
  <c r="T221" i="25" a="1"/>
  <c r="I221" i="19" a="1"/>
  <c r="I221" i="19" s="1"/>
  <c r="T220" i="25" a="1"/>
  <c r="I220" i="19" a="1"/>
  <c r="I220" i="19" s="1"/>
  <c r="T219" i="25" a="1"/>
  <c r="I219" i="19" a="1"/>
  <c r="I219" i="19" s="1"/>
  <c r="T218" i="25" a="1"/>
  <c r="I218" i="19" a="1"/>
  <c r="I218" i="19" s="1"/>
  <c r="T217" i="25" a="1"/>
  <c r="I217" i="19" a="1"/>
  <c r="I217" i="19" s="1"/>
  <c r="T216" i="25" a="1"/>
  <c r="I216" i="19" a="1"/>
  <c r="I216" i="19" s="1"/>
  <c r="T215" i="25" a="1"/>
  <c r="I215" i="19" a="1"/>
  <c r="I215" i="19" s="1"/>
  <c r="T214" i="25" a="1"/>
  <c r="I214" i="19" a="1"/>
  <c r="I214" i="19" s="1"/>
  <c r="T213" i="25" a="1"/>
  <c r="I213" i="19" a="1"/>
  <c r="I213" i="19" s="1"/>
  <c r="T212" i="25" a="1"/>
  <c r="I212" i="19" a="1"/>
  <c r="I212" i="19" s="1"/>
  <c r="T211" i="25" a="1"/>
  <c r="I211" i="19" a="1"/>
  <c r="I211" i="19" s="1"/>
  <c r="T210" i="25" a="1"/>
  <c r="I210" i="19" a="1"/>
  <c r="I210" i="19" s="1"/>
  <c r="T209" i="25" a="1"/>
  <c r="I209" i="19" a="1"/>
  <c r="I209" i="19" s="1"/>
  <c r="T208" i="25" a="1"/>
  <c r="I208" i="19" a="1"/>
  <c r="I208" i="19" s="1"/>
  <c r="T207" i="25" a="1"/>
  <c r="I207" i="19" a="1"/>
  <c r="I207" i="19" s="1"/>
  <c r="T206" i="25" a="1"/>
  <c r="I206" i="19" a="1"/>
  <c r="I206" i="19" s="1"/>
  <c r="T205" i="25" a="1"/>
  <c r="I205" i="19" a="1"/>
  <c r="I205" i="19" s="1"/>
  <c r="T204" i="25" a="1"/>
  <c r="I204" i="19" a="1"/>
  <c r="I204" i="19" s="1"/>
  <c r="T203" i="25" a="1"/>
  <c r="I203" i="19" a="1"/>
  <c r="I203" i="19" s="1"/>
  <c r="T202" i="25" a="1"/>
  <c r="I202" i="19" a="1"/>
  <c r="I202" i="19" s="1"/>
  <c r="T201" i="25" a="1"/>
  <c r="I201" i="19" a="1"/>
  <c r="I201" i="19" s="1"/>
  <c r="T200" i="25" a="1"/>
  <c r="I200" i="19" a="1"/>
  <c r="I200" i="19" s="1"/>
  <c r="T199" i="25" a="1"/>
  <c r="I199" i="19" a="1"/>
  <c r="I199" i="19" s="1"/>
  <c r="T198" i="25" a="1"/>
  <c r="I198" i="19" a="1"/>
  <c r="I198" i="19" s="1"/>
  <c r="T197" i="25" a="1"/>
  <c r="I197" i="19" a="1"/>
  <c r="I197" i="19" s="1"/>
  <c r="T196" i="25" a="1"/>
  <c r="I196" i="19" a="1"/>
  <c r="I196" i="19" s="1"/>
  <c r="T195" i="25" a="1"/>
  <c r="I195" i="19" a="1"/>
  <c r="I195" i="19" s="1"/>
  <c r="T194" i="25" a="1"/>
  <c r="I194" i="19" a="1"/>
  <c r="I194" i="19" s="1"/>
  <c r="T193" i="25" a="1"/>
  <c r="I193" i="19" a="1"/>
  <c r="I193" i="19" s="1"/>
  <c r="T192" i="25" a="1"/>
  <c r="I192" i="19" a="1"/>
  <c r="I192" i="19" s="1"/>
  <c r="T191" i="25" a="1"/>
  <c r="I191" i="19" a="1"/>
  <c r="I191" i="19" s="1"/>
  <c r="T190" i="25" a="1"/>
  <c r="I190" i="19" a="1"/>
  <c r="I190" i="19" s="1"/>
  <c r="T189" i="25" a="1"/>
  <c r="I189" i="19" a="1"/>
  <c r="I189" i="19" s="1"/>
  <c r="T188" i="25" a="1"/>
  <c r="I188" i="19" a="1"/>
  <c r="I188" i="19" s="1"/>
  <c r="T187" i="25" a="1"/>
  <c r="I187" i="19" a="1"/>
  <c r="I187" i="19" s="1"/>
  <c r="T186" i="25" a="1"/>
  <c r="I186" i="19" a="1"/>
  <c r="I186" i="19" s="1"/>
  <c r="T185" i="25" a="1"/>
  <c r="I185" i="19" a="1"/>
  <c r="I185" i="19" s="1"/>
  <c r="T184" i="25" a="1"/>
  <c r="I184" i="19" a="1"/>
  <c r="I184" i="19" s="1"/>
  <c r="T183" i="25" a="1"/>
  <c r="I183" i="19" a="1"/>
  <c r="I183" i="19" s="1"/>
  <c r="T182" i="25" a="1"/>
  <c r="I182" i="19" a="1"/>
  <c r="I182" i="19" s="1"/>
  <c r="T181" i="25" a="1"/>
  <c r="I181" i="19" a="1"/>
  <c r="I181" i="19" s="1"/>
  <c r="T180" i="25" a="1"/>
  <c r="I180" i="19" a="1"/>
  <c r="I180" i="19" s="1"/>
  <c r="T179" i="25" a="1"/>
  <c r="I179" i="19" a="1"/>
  <c r="I179" i="19" s="1"/>
  <c r="T178" i="25" a="1"/>
  <c r="I178" i="19" a="1"/>
  <c r="I178" i="19" s="1"/>
  <c r="T177" i="25" a="1"/>
  <c r="I177" i="19" a="1"/>
  <c r="I177" i="19" s="1"/>
  <c r="T176" i="25" a="1"/>
  <c r="I176" i="19" a="1"/>
  <c r="I176" i="19" s="1"/>
  <c r="T175" i="25" a="1"/>
  <c r="I175" i="19" a="1"/>
  <c r="I175" i="19" s="1"/>
  <c r="T174" i="25" a="1"/>
  <c r="I174" i="19" a="1"/>
  <c r="I174" i="19" s="1"/>
  <c r="T173" i="25" a="1"/>
  <c r="I173" i="19" a="1"/>
  <c r="I173" i="19" s="1"/>
  <c r="T172" i="25" a="1"/>
  <c r="I172" i="19" a="1"/>
  <c r="I172" i="19" s="1"/>
  <c r="T171" i="25" a="1"/>
  <c r="I171" i="19" a="1"/>
  <c r="I171" i="19" s="1"/>
  <c r="T170" i="25" a="1"/>
  <c r="I170" i="19" a="1"/>
  <c r="I170" i="19" s="1"/>
  <c r="T169" i="25" a="1"/>
  <c r="I169" i="19" a="1"/>
  <c r="I169" i="19" s="1"/>
  <c r="T168" i="25" a="1"/>
  <c r="I168" i="19" a="1"/>
  <c r="I168" i="19" s="1"/>
  <c r="T167" i="25" a="1"/>
  <c r="I167" i="19" a="1"/>
  <c r="I167" i="19" s="1"/>
  <c r="T166" i="25" a="1"/>
  <c r="I166" i="19" a="1"/>
  <c r="I166" i="19" s="1"/>
  <c r="T165" i="25" a="1"/>
  <c r="I165" i="19" a="1"/>
  <c r="I165" i="19" s="1"/>
  <c r="T164" i="25" a="1"/>
  <c r="I164" i="19" a="1"/>
  <c r="I164" i="19" s="1"/>
  <c r="T163" i="25" a="1"/>
  <c r="I163" i="19" a="1"/>
  <c r="I163" i="19" s="1"/>
  <c r="T162" i="25" a="1"/>
  <c r="I162" i="19" a="1"/>
  <c r="I162" i="19" s="1"/>
  <c r="T161" i="25" a="1"/>
  <c r="I161" i="19" a="1"/>
  <c r="I161" i="19" s="1"/>
  <c r="T160" i="25" a="1"/>
  <c r="I160" i="19" a="1"/>
  <c r="I160" i="19" s="1"/>
  <c r="T159" i="25" a="1"/>
  <c r="I159" i="19" a="1"/>
  <c r="I159" i="19" s="1"/>
  <c r="T158" i="25" a="1"/>
  <c r="I158" i="19" a="1"/>
  <c r="I158" i="19" s="1"/>
  <c r="T157" i="25" a="1"/>
  <c r="I157" i="19" a="1"/>
  <c r="I157" i="19" s="1"/>
  <c r="T156" i="25" a="1"/>
  <c r="I156" i="19" a="1"/>
  <c r="I156" i="19" s="1"/>
  <c r="T155" i="25" a="1"/>
  <c r="I155" i="19" a="1"/>
  <c r="I155" i="19" s="1"/>
  <c r="T154" i="25" a="1"/>
  <c r="I154" i="19" a="1"/>
  <c r="I154" i="19" s="1"/>
  <c r="T153" i="25" a="1"/>
  <c r="I153" i="19" a="1"/>
  <c r="I153" i="19" s="1"/>
  <c r="T152" i="25" a="1"/>
  <c r="I152" i="19" a="1"/>
  <c r="I152" i="19" s="1"/>
  <c r="T151" i="25" a="1"/>
  <c r="I151" i="19" a="1"/>
  <c r="I151" i="19" s="1"/>
  <c r="T150" i="25" a="1"/>
  <c r="I150" i="19" a="1"/>
  <c r="I150" i="19" s="1"/>
  <c r="T149" i="25" a="1"/>
  <c r="I149" i="19" a="1"/>
  <c r="I149" i="19" s="1"/>
  <c r="T148" i="25" a="1"/>
  <c r="I148" i="19" a="1"/>
  <c r="I148" i="19" s="1"/>
  <c r="T147" i="25" a="1"/>
  <c r="I147" i="19" a="1"/>
  <c r="I147" i="19" s="1"/>
  <c r="T146" i="25" a="1"/>
  <c r="I146" i="19" a="1"/>
  <c r="I146" i="19" s="1"/>
  <c r="T145" i="25" a="1"/>
  <c r="I145" i="19" a="1"/>
  <c r="I145" i="19" s="1"/>
  <c r="T144" i="25" a="1"/>
  <c r="I144" i="19" a="1"/>
  <c r="I144" i="19" s="1"/>
  <c r="T143" i="25" a="1"/>
  <c r="I143" i="19" a="1"/>
  <c r="I143" i="19" s="1"/>
  <c r="T142" i="25" a="1"/>
  <c r="I142" i="19" a="1"/>
  <c r="I142" i="19" s="1"/>
  <c r="T141" i="25" a="1"/>
  <c r="I141" i="19" a="1"/>
  <c r="I141" i="19" s="1"/>
  <c r="T140" i="25" a="1"/>
  <c r="I140" i="19" a="1"/>
  <c r="I140" i="19" s="1"/>
  <c r="T139" i="25" a="1"/>
  <c r="I139" i="19" a="1"/>
  <c r="I139" i="19" s="1"/>
  <c r="T138" i="25" a="1"/>
  <c r="I138" i="19" a="1"/>
  <c r="I138" i="19" s="1"/>
  <c r="T137" i="25" a="1"/>
  <c r="I137" i="19" a="1"/>
  <c r="I137" i="19" s="1"/>
  <c r="T136" i="25" a="1"/>
  <c r="I136" i="19" a="1"/>
  <c r="I136" i="19" s="1"/>
  <c r="T135" i="25" a="1"/>
  <c r="I135" i="19" a="1"/>
  <c r="I135" i="19" s="1"/>
  <c r="T134" i="25" a="1"/>
  <c r="I134" i="19" a="1"/>
  <c r="I134" i="19" s="1"/>
  <c r="T133" i="25" a="1"/>
  <c r="I133" i="19" a="1"/>
  <c r="I133" i="19" s="1"/>
  <c r="T132" i="25" a="1"/>
  <c r="I132" i="19" a="1"/>
  <c r="I132" i="19" s="1"/>
  <c r="T131" i="25" a="1"/>
  <c r="I131" i="19" a="1"/>
  <c r="I131" i="19" s="1"/>
  <c r="T130" i="25" a="1"/>
  <c r="I130" i="19" a="1"/>
  <c r="I130" i="19" s="1"/>
  <c r="T129" i="25" a="1"/>
  <c r="I129" i="19" a="1"/>
  <c r="I129" i="19" s="1"/>
  <c r="T128" i="25" a="1"/>
  <c r="I128" i="19" a="1"/>
  <c r="I128" i="19" s="1"/>
  <c r="T127" i="25" a="1"/>
  <c r="I127" i="19" a="1"/>
  <c r="I127" i="19" s="1"/>
  <c r="T126" i="25" a="1"/>
  <c r="I126" i="19" a="1"/>
  <c r="I126" i="19" s="1"/>
  <c r="T125" i="25" a="1"/>
  <c r="I125" i="19" a="1"/>
  <c r="I125" i="19" s="1"/>
  <c r="T124" i="25" a="1"/>
  <c r="I124" i="19" a="1"/>
  <c r="I124" i="19" s="1"/>
  <c r="T123" i="25" a="1"/>
  <c r="I123" i="19" a="1"/>
  <c r="I123" i="19" s="1"/>
  <c r="T122" i="25" a="1"/>
  <c r="I122" i="19" a="1"/>
  <c r="I122" i="19" s="1"/>
  <c r="T121" i="25" a="1"/>
  <c r="I121" i="19" a="1"/>
  <c r="I121" i="19" s="1"/>
  <c r="T120" i="25" a="1"/>
  <c r="I120" i="19" a="1"/>
  <c r="I120" i="19" s="1"/>
  <c r="T119" i="25" a="1"/>
  <c r="I119" i="19" a="1"/>
  <c r="I119" i="19" s="1"/>
  <c r="T118" i="25" a="1"/>
  <c r="I118" i="19" a="1"/>
  <c r="I118" i="19" s="1"/>
  <c r="T117" i="25" a="1"/>
  <c r="I117" i="19" a="1"/>
  <c r="I117" i="19" s="1"/>
  <c r="T116" i="25" a="1"/>
  <c r="I116" i="19" a="1"/>
  <c r="I116" i="19" s="1"/>
  <c r="T115" i="25" a="1"/>
  <c r="I115" i="19" a="1"/>
  <c r="I115" i="19" s="1"/>
  <c r="T114" i="25" a="1"/>
  <c r="I114" i="19" a="1"/>
  <c r="I114" i="19" s="1"/>
  <c r="T113" i="25" a="1"/>
  <c r="I113" i="19" a="1"/>
  <c r="I113" i="19" s="1"/>
  <c r="T112" i="25" a="1"/>
  <c r="I112" i="19" a="1"/>
  <c r="I112" i="19" s="1"/>
  <c r="T111" i="25" a="1"/>
  <c r="I111" i="19" a="1"/>
  <c r="I111" i="19" s="1"/>
  <c r="T110" i="25" a="1"/>
  <c r="I110" i="19" a="1"/>
  <c r="I110" i="19" s="1"/>
  <c r="T109" i="25" a="1"/>
  <c r="I109" i="19" a="1"/>
  <c r="I109" i="19" s="1"/>
  <c r="T108" i="25" a="1"/>
  <c r="I108" i="19" a="1"/>
  <c r="I108" i="19" s="1"/>
  <c r="T107" i="25" a="1"/>
  <c r="I107" i="19" a="1"/>
  <c r="I107" i="19" s="1"/>
  <c r="T106" i="25" a="1"/>
  <c r="I106" i="19" a="1"/>
  <c r="I106" i="19" s="1"/>
  <c r="T105" i="25" a="1"/>
  <c r="I105" i="19" a="1"/>
  <c r="I105" i="19" s="1"/>
  <c r="T104" i="25" a="1"/>
  <c r="I104" i="19" a="1"/>
  <c r="I104" i="19" s="1"/>
  <c r="T103" i="25" a="1"/>
  <c r="I103" i="19" a="1"/>
  <c r="I103" i="19" s="1"/>
  <c r="T102" i="25" a="1"/>
  <c r="I102" i="19" a="1"/>
  <c r="I102" i="19" s="1"/>
  <c r="T101" i="25" a="1"/>
  <c r="I101" i="19" a="1"/>
  <c r="I101" i="19" s="1"/>
  <c r="T100" i="25" a="1"/>
  <c r="I100" i="19" a="1"/>
  <c r="I100" i="19" s="1"/>
  <c r="T99" i="25" a="1"/>
  <c r="I99" i="19" a="1"/>
  <c r="I99" i="19" s="1"/>
  <c r="T98" i="25" a="1"/>
  <c r="I98" i="19" a="1"/>
  <c r="I98" i="19" s="1"/>
  <c r="T97" i="25" a="1"/>
  <c r="I97" i="19" a="1"/>
  <c r="I97" i="19" s="1"/>
  <c r="T96" i="25" a="1"/>
  <c r="I96" i="19" a="1"/>
  <c r="I96" i="19" s="1"/>
  <c r="T95" i="25" a="1"/>
  <c r="I95" i="19" a="1"/>
  <c r="I95" i="19" s="1"/>
  <c r="T94" i="25" a="1"/>
  <c r="I94" i="19" a="1"/>
  <c r="I94" i="19" s="1"/>
  <c r="T93" i="25" a="1"/>
  <c r="I93" i="19" a="1"/>
  <c r="I93" i="19" s="1"/>
  <c r="T92" i="25" a="1"/>
  <c r="I92" i="19" a="1"/>
  <c r="I92" i="19" s="1"/>
  <c r="T91" i="25" a="1"/>
  <c r="I91" i="19" a="1"/>
  <c r="I91" i="19" s="1"/>
  <c r="T90" i="25" a="1"/>
  <c r="I90" i="19" a="1"/>
  <c r="I90" i="19" s="1"/>
  <c r="T89" i="25" a="1"/>
  <c r="I89" i="19" a="1"/>
  <c r="I89" i="19" s="1"/>
  <c r="T88" i="25" a="1"/>
  <c r="I88" i="19" a="1"/>
  <c r="I88" i="19" s="1"/>
  <c r="T87" i="25" a="1"/>
  <c r="I87" i="19" a="1"/>
  <c r="I87" i="19" s="1"/>
  <c r="T86" i="25" a="1"/>
  <c r="I86" i="19" a="1"/>
  <c r="I86" i="19" s="1"/>
  <c r="T85" i="25" a="1"/>
  <c r="I85" i="19" a="1"/>
  <c r="I85" i="19" s="1"/>
  <c r="T84" i="25" a="1"/>
  <c r="I84" i="19" a="1"/>
  <c r="I84" i="19" s="1"/>
  <c r="T83" i="25" a="1"/>
  <c r="I83" i="19" a="1"/>
  <c r="I83" i="19" s="1"/>
  <c r="T82" i="25" a="1"/>
  <c r="I82" i="19" a="1"/>
  <c r="I82" i="19" s="1"/>
  <c r="T81" i="25" a="1"/>
  <c r="I81" i="19" a="1"/>
  <c r="I81" i="19" s="1"/>
  <c r="T80" i="25" a="1"/>
  <c r="I80" i="19" a="1"/>
  <c r="I80" i="19" s="1"/>
  <c r="T79" i="25" a="1"/>
  <c r="I79" i="19" a="1"/>
  <c r="I79" i="19" s="1"/>
  <c r="T78" i="25" a="1"/>
  <c r="I78" i="19" a="1"/>
  <c r="I78" i="19" s="1"/>
  <c r="T77" i="25" a="1"/>
  <c r="I77" i="19" a="1"/>
  <c r="I77" i="19" s="1"/>
  <c r="T76" i="25" a="1"/>
  <c r="I76" i="19" a="1"/>
  <c r="I76" i="19" s="1"/>
  <c r="T75" i="25" a="1"/>
  <c r="I75" i="19" a="1"/>
  <c r="I75" i="19" s="1"/>
  <c r="T74" i="25" a="1"/>
  <c r="I74" i="19" a="1"/>
  <c r="I74" i="19" s="1"/>
  <c r="T73" i="25" a="1"/>
  <c r="I73" i="19" a="1"/>
  <c r="I73" i="19" s="1"/>
  <c r="T72" i="25" a="1"/>
  <c r="I72" i="19" a="1"/>
  <c r="I72" i="19" s="1"/>
  <c r="T71" i="25" a="1"/>
  <c r="I71" i="19" a="1"/>
  <c r="I71" i="19" s="1"/>
  <c r="T70" i="25" a="1"/>
  <c r="I70" i="19" a="1"/>
  <c r="I70" i="19" s="1"/>
  <c r="T69" i="25" a="1"/>
  <c r="I69" i="19" a="1"/>
  <c r="I69" i="19" s="1"/>
  <c r="T68" i="25" a="1"/>
  <c r="I68" i="19" a="1"/>
  <c r="I68" i="19" s="1"/>
  <c r="T67" i="25" a="1"/>
  <c r="I67" i="19" a="1"/>
  <c r="I67" i="19" s="1"/>
  <c r="T66" i="25" a="1"/>
  <c r="I66" i="19" a="1"/>
  <c r="I66" i="19" s="1"/>
  <c r="T65" i="25" a="1"/>
  <c r="I65" i="19" a="1"/>
  <c r="I65" i="19" s="1"/>
  <c r="T64" i="25" a="1"/>
  <c r="I64" i="19" a="1"/>
  <c r="I64" i="19" s="1"/>
  <c r="T63" i="25" a="1"/>
  <c r="I63" i="19" a="1"/>
  <c r="I63" i="19" s="1"/>
  <c r="T62" i="25" a="1"/>
  <c r="I62" i="19" a="1"/>
  <c r="I62" i="19" s="1"/>
  <c r="T61" i="25" a="1"/>
  <c r="I61" i="19" a="1"/>
  <c r="I61" i="19" s="1"/>
  <c r="T60" i="25" a="1"/>
  <c r="I60" i="19" a="1"/>
  <c r="I60" i="19" s="1"/>
  <c r="T59" i="25" a="1"/>
  <c r="I59" i="19" a="1"/>
  <c r="I59" i="19" s="1"/>
  <c r="T58" i="25" a="1"/>
  <c r="I58" i="19" a="1"/>
  <c r="I58" i="19" s="1"/>
  <c r="T57" i="25" a="1"/>
  <c r="I57" i="19" a="1"/>
  <c r="I57" i="19" s="1"/>
  <c r="T56" i="25" a="1"/>
  <c r="I56" i="19" a="1"/>
  <c r="I56" i="19" s="1"/>
  <c r="T55" i="25" a="1"/>
  <c r="I55" i="19" a="1"/>
  <c r="I55" i="19" s="1"/>
  <c r="T54" i="25" a="1"/>
  <c r="I54" i="19" a="1"/>
  <c r="I54" i="19" s="1"/>
  <c r="T53" i="25" a="1"/>
  <c r="I53" i="19" a="1"/>
  <c r="I53" i="19" s="1"/>
  <c r="T52" i="25" a="1"/>
  <c r="I52" i="19" a="1"/>
  <c r="I52" i="19" s="1"/>
  <c r="T51" i="25" a="1"/>
  <c r="I51" i="19" a="1"/>
  <c r="I51" i="19" s="1"/>
  <c r="T50" i="25" a="1"/>
  <c r="I50" i="19" a="1"/>
  <c r="I50" i="19" s="1"/>
  <c r="T49" i="25" a="1"/>
  <c r="I49" i="19" a="1"/>
  <c r="I49" i="19" s="1"/>
  <c r="T48" i="25" a="1"/>
  <c r="I48" i="19" a="1"/>
  <c r="I48" i="19" s="1"/>
  <c r="T47" i="25" a="1"/>
  <c r="I47" i="19" a="1"/>
  <c r="I47" i="19" s="1"/>
  <c r="T46" i="25" a="1"/>
  <c r="I46" i="19" a="1"/>
  <c r="I46" i="19" s="1"/>
  <c r="T45" i="25" a="1"/>
  <c r="I45" i="19" a="1"/>
  <c r="I45" i="19" s="1"/>
  <c r="T44" i="25" a="1"/>
  <c r="I44" i="19" a="1"/>
  <c r="I44" i="19" s="1"/>
  <c r="T43" i="25" a="1"/>
  <c r="I43" i="19" a="1"/>
  <c r="I43" i="19" s="1"/>
  <c r="T42" i="25" a="1"/>
  <c r="I42" i="19" a="1"/>
  <c r="I42" i="19" s="1"/>
  <c r="T41" i="25" a="1"/>
  <c r="I41" i="19" a="1"/>
  <c r="I41" i="19" s="1"/>
  <c r="T40" i="25" a="1"/>
  <c r="I40" i="19" a="1"/>
  <c r="I40" i="19" s="1"/>
  <c r="T39" i="25" a="1"/>
  <c r="I39" i="19" a="1"/>
  <c r="I39" i="19" s="1"/>
  <c r="T38" i="25" a="1"/>
  <c r="I38" i="19" a="1"/>
  <c r="I38" i="19" s="1"/>
  <c r="T37" i="25" a="1"/>
  <c r="I37" i="19" a="1"/>
  <c r="I37" i="19" s="1"/>
  <c r="T36" i="25" a="1"/>
  <c r="I36" i="19" a="1"/>
  <c r="I36" i="19" s="1"/>
  <c r="T35" i="25" a="1"/>
  <c r="I35" i="19" a="1"/>
  <c r="I35" i="19" s="1"/>
  <c r="T34" i="25" a="1"/>
  <c r="I34" i="19" a="1"/>
  <c r="I34" i="19" s="1"/>
  <c r="T33" i="25" a="1"/>
  <c r="I33" i="19" a="1"/>
  <c r="I33" i="19" s="1"/>
  <c r="T32" i="25" a="1"/>
  <c r="I32" i="19" a="1"/>
  <c r="I32" i="19" s="1"/>
  <c r="T31" i="25" a="1"/>
  <c r="I31" i="19" a="1"/>
  <c r="I31" i="19" s="1"/>
  <c r="T30" i="25" a="1"/>
  <c r="I30" i="19" a="1"/>
  <c r="I30" i="19" s="1"/>
  <c r="T29" i="25" a="1"/>
  <c r="I29" i="19" a="1"/>
  <c r="I29" i="19" s="1"/>
  <c r="T28" i="25" a="1"/>
  <c r="I28" i="19" a="1"/>
  <c r="I28" i="19" s="1"/>
  <c r="T27" i="25" a="1"/>
  <c r="I27" i="19" a="1"/>
  <c r="I27" i="19" s="1"/>
  <c r="T26" i="25" a="1"/>
  <c r="I26" i="19" a="1"/>
  <c r="I26" i="19" s="1"/>
  <c r="T25" i="25" a="1"/>
  <c r="I25" i="19" a="1"/>
  <c r="I25" i="19" s="1"/>
  <c r="T24" i="25" a="1"/>
  <c r="I24" i="19" a="1"/>
  <c r="I24" i="19" s="1"/>
  <c r="T23" i="25" a="1"/>
  <c r="I23" i="19" a="1"/>
  <c r="I23" i="19" s="1"/>
  <c r="T22" i="25" a="1"/>
  <c r="I22" i="19" a="1"/>
  <c r="I22" i="19" s="1"/>
  <c r="T21" i="25" a="1"/>
  <c r="I21" i="19" a="1"/>
  <c r="I21" i="19" s="1"/>
  <c r="T20" i="25" a="1"/>
  <c r="I20" i="19" a="1"/>
  <c r="I20" i="19" s="1"/>
  <c r="T19" i="25" a="1"/>
  <c r="I19" i="19" a="1"/>
  <c r="I19" i="19" s="1"/>
  <c r="T18" i="25" a="1"/>
  <c r="I18" i="19" a="1"/>
  <c r="I18" i="19" s="1"/>
  <c r="T17" i="25" a="1"/>
  <c r="I17" i="19" a="1"/>
  <c r="I17" i="19" s="1"/>
  <c r="T16" i="25" a="1"/>
  <c r="I16" i="19" a="1"/>
  <c r="I16" i="19" s="1"/>
  <c r="T15" i="25" a="1"/>
  <c r="I15" i="19" a="1"/>
  <c r="I15" i="19" s="1"/>
  <c r="T14" i="25" a="1"/>
  <c r="I14" i="19" a="1"/>
  <c r="I14" i="19" s="1"/>
  <c r="T13" i="25" a="1"/>
  <c r="I13" i="19" a="1"/>
  <c r="I13" i="19" s="1"/>
  <c r="T12" i="25" a="1"/>
  <c r="I12" i="19" a="1"/>
  <c r="I12" i="19" s="1"/>
  <c r="T11" i="25" a="1"/>
  <c r="I11" i="19" a="1"/>
  <c r="I11" i="19" s="1"/>
  <c r="T9" i="25" a="1"/>
  <c r="I9" i="19" a="1"/>
  <c r="I9" i="19" s="1"/>
  <c r="T8" i="25" a="1"/>
  <c r="I8" i="19" a="1"/>
  <c r="I8" i="19" s="1"/>
  <c r="T7" i="25" a="1"/>
  <c r="I7" i="19" a="1"/>
  <c r="I7" i="19" s="1"/>
  <c r="T6" i="25" a="1"/>
  <c r="I6" i="19" a="1"/>
  <c r="I6" i="19" s="1"/>
  <c r="T5" i="25" a="1"/>
  <c r="I5" i="19" a="1"/>
  <c r="I5" i="19" s="1"/>
  <c r="T4" i="25" a="1"/>
  <c r="I4" i="19" a="1"/>
  <c r="I4" i="19" s="1"/>
  <c r="T3" i="25" a="1"/>
  <c r="I3" i="19" a="1"/>
  <c r="I3" i="19" s="1"/>
  <c r="T2" i="25" a="1"/>
  <c r="I2" i="19" a="1"/>
  <c r="I2" i="19" s="1"/>
  <c r="H10" i="25" a="1"/>
  <c r="H10" i="25" s="1"/>
  <c r="B382" i="25" a="1"/>
  <c r="B382" i="19" a="1"/>
  <c r="B381" i="25" a="1"/>
  <c r="B381" i="19" a="1"/>
  <c r="B380" i="25" a="1"/>
  <c r="B380" i="19" a="1"/>
  <c r="B379" i="25" a="1"/>
  <c r="B379" i="19" a="1"/>
  <c r="B378" i="25" a="1"/>
  <c r="B378" i="19" a="1"/>
  <c r="B377" i="25" a="1"/>
  <c r="B377" i="19" a="1"/>
  <c r="B376" i="25" a="1"/>
  <c r="B376" i="19" a="1"/>
  <c r="B375" i="25" a="1"/>
  <c r="B375" i="19" a="1"/>
  <c r="B374" i="25" a="1"/>
  <c r="B374" i="19" a="1"/>
  <c r="B373" i="25" a="1"/>
  <c r="B373" i="19" a="1"/>
  <c r="B372" i="25" a="1"/>
  <c r="B372" i="19" a="1"/>
  <c r="B371" i="25" a="1"/>
  <c r="B371" i="19" a="1"/>
  <c r="B370" i="25" a="1"/>
  <c r="B370" i="19" a="1"/>
  <c r="B369" i="25" a="1"/>
  <c r="B369" i="19" a="1"/>
  <c r="B368" i="25" a="1"/>
  <c r="B368" i="19" a="1"/>
  <c r="B367" i="25" a="1"/>
  <c r="B367" i="19" a="1"/>
  <c r="B366" i="25" a="1"/>
  <c r="B366" i="19" a="1"/>
  <c r="B365" i="25" a="1"/>
  <c r="B365" i="19" a="1"/>
  <c r="B364" i="25" a="1"/>
  <c r="B364" i="19" a="1"/>
  <c r="B363" i="25" a="1"/>
  <c r="B363" i="19" a="1"/>
  <c r="B362" i="25" a="1"/>
  <c r="B362" i="19" a="1"/>
  <c r="B361" i="25" a="1"/>
  <c r="B361" i="19" a="1"/>
  <c r="B360" i="25" a="1"/>
  <c r="B360" i="19" a="1"/>
  <c r="B359" i="25" a="1"/>
  <c r="B359" i="19" a="1"/>
  <c r="B358" i="25" a="1"/>
  <c r="B358" i="19" a="1"/>
  <c r="B357" i="25" a="1"/>
  <c r="B357" i="19" a="1"/>
  <c r="B356" i="25" a="1"/>
  <c r="B356" i="19" a="1"/>
  <c r="B355" i="25" a="1"/>
  <c r="B355" i="19" a="1"/>
  <c r="B354" i="25" a="1"/>
  <c r="B354" i="19" a="1"/>
  <c r="B353" i="25" a="1"/>
  <c r="B353" i="19" a="1"/>
  <c r="B352" i="25" a="1"/>
  <c r="B352" i="19" a="1"/>
  <c r="B351" i="25" a="1"/>
  <c r="B351" i="19" a="1"/>
  <c r="B350" i="25" a="1"/>
  <c r="B350" i="19" a="1"/>
  <c r="B349" i="25" a="1"/>
  <c r="B349" i="19" a="1"/>
  <c r="B348" i="25" a="1"/>
  <c r="B348" i="19" a="1"/>
  <c r="B347" i="25" a="1"/>
  <c r="B347" i="19" a="1"/>
  <c r="B346" i="25" a="1"/>
  <c r="B346" i="19" a="1"/>
  <c r="B345" i="25" a="1"/>
  <c r="B345" i="19" a="1"/>
  <c r="B344" i="25" a="1"/>
  <c r="B344" i="19" a="1"/>
  <c r="B296" i="25" a="1"/>
  <c r="B296" i="19" a="1"/>
  <c r="B292" i="25" a="1"/>
  <c r="B292" i="19" a="1"/>
  <c r="B291" i="25" a="1"/>
  <c r="B291" i="19" a="1"/>
  <c r="B288" i="25" a="1"/>
  <c r="B288" i="19" a="1"/>
  <c r="B285" i="25" a="1"/>
  <c r="B285" i="19" a="1"/>
  <c r="B283" i="25" a="1"/>
  <c r="B283" i="19" a="1"/>
  <c r="B282" i="25" a="1"/>
  <c r="B282" i="19" a="1"/>
  <c r="B276" i="25" a="1"/>
  <c r="B276" i="19" a="1"/>
  <c r="B275" i="25" a="1"/>
  <c r="B275" i="19" a="1"/>
  <c r="B274" i="25" a="1"/>
  <c r="B274" i="19" a="1"/>
  <c r="B273" i="25" a="1"/>
  <c r="B273" i="19" a="1"/>
  <c r="B272" i="25" a="1"/>
  <c r="B272" i="19" a="1"/>
  <c r="B271" i="25" a="1"/>
  <c r="B271" i="19" a="1"/>
  <c r="B270" i="25" a="1"/>
  <c r="B270" i="19" a="1"/>
  <c r="B269" i="25" a="1"/>
  <c r="B269" i="19" a="1"/>
  <c r="B268" i="25" a="1"/>
  <c r="B268" i="19" a="1"/>
  <c r="B261" i="25" a="1"/>
  <c r="B261" i="19" a="1"/>
  <c r="B260" i="25" a="1"/>
  <c r="B260" i="19" a="1"/>
  <c r="B258" i="25" a="1"/>
  <c r="B258" i="19" a="1"/>
  <c r="B257" i="25" a="1"/>
  <c r="B257" i="19" a="1"/>
  <c r="B256" i="25" a="1"/>
  <c r="B256" i="19" a="1"/>
  <c r="B255" i="25" a="1"/>
  <c r="B255" i="19" a="1"/>
  <c r="B254" i="25" a="1"/>
  <c r="B254" i="19" a="1"/>
  <c r="B253" i="25" a="1"/>
  <c r="B253" i="19" a="1"/>
  <c r="B252" i="25" a="1"/>
  <c r="B252" i="19" a="1"/>
  <c r="B251" i="25" a="1"/>
  <c r="B251" i="19" a="1"/>
  <c r="B250" i="25" a="1"/>
  <c r="B250" i="19" a="1"/>
  <c r="B249" i="25" a="1"/>
  <c r="B249" i="19" a="1"/>
  <c r="B248" i="25" a="1"/>
  <c r="B248" i="19" a="1"/>
  <c r="B247" i="25" a="1"/>
  <c r="B247" i="19" a="1"/>
  <c r="B246" i="25" a="1"/>
  <c r="B246" i="19" a="1"/>
  <c r="B245" i="25" a="1"/>
  <c r="B245" i="19" a="1"/>
  <c r="B244" i="25" a="1"/>
  <c r="B244" i="19" a="1"/>
  <c r="B243" i="25" a="1"/>
  <c r="B243" i="19" a="1"/>
  <c r="B242" i="25" a="1"/>
  <c r="B242" i="19" a="1"/>
  <c r="B241" i="25" a="1"/>
  <c r="B241" i="19" a="1"/>
  <c r="B240" i="25" a="1"/>
  <c r="B240" i="19" a="1"/>
  <c r="B239" i="25" a="1"/>
  <c r="B239" i="19" a="1"/>
  <c r="B238" i="25" a="1"/>
  <c r="B238" i="19" a="1"/>
  <c r="B237" i="25" a="1"/>
  <c r="B237" i="19" a="1"/>
  <c r="B236" i="25" a="1"/>
  <c r="B236" i="19" a="1"/>
  <c r="B235" i="25" a="1"/>
  <c r="B235" i="19" a="1"/>
  <c r="B234" i="25" a="1"/>
  <c r="B234" i="19" a="1"/>
  <c r="B233" i="25" a="1"/>
  <c r="B233" i="19" a="1"/>
  <c r="B232" i="25" a="1"/>
  <c r="B232" i="19" a="1"/>
  <c r="B231" i="25" a="1"/>
  <c r="B231" i="19" a="1"/>
  <c r="B230" i="25" a="1"/>
  <c r="B230" i="19" a="1"/>
  <c r="B229" i="25" a="1"/>
  <c r="B229" i="19" a="1"/>
  <c r="B228" i="25" a="1"/>
  <c r="B228" i="19" a="1"/>
  <c r="B227" i="25" a="1"/>
  <c r="B227" i="19" a="1"/>
  <c r="B226" i="25" a="1"/>
  <c r="B226" i="19" a="1"/>
  <c r="B225" i="25" a="1"/>
  <c r="B225" i="19" a="1"/>
  <c r="B224" i="25" a="1"/>
  <c r="B224" i="19" a="1"/>
  <c r="B223" i="25" a="1"/>
  <c r="B223" i="19" a="1"/>
  <c r="B222" i="25" a="1"/>
  <c r="B222" i="19" a="1"/>
  <c r="B221" i="25" a="1"/>
  <c r="B221" i="19" a="1"/>
  <c r="B220" i="25" a="1"/>
  <c r="B220" i="19" a="1"/>
  <c r="B219" i="25" a="1"/>
  <c r="B219" i="19" a="1"/>
  <c r="B218" i="25" a="1"/>
  <c r="B218" i="19" a="1"/>
  <c r="B217" i="25" a="1"/>
  <c r="B217" i="19" a="1"/>
  <c r="B216" i="25" a="1"/>
  <c r="B216" i="19" a="1"/>
  <c r="B215" i="25" a="1"/>
  <c r="B215" i="19" a="1"/>
  <c r="B214" i="25" a="1"/>
  <c r="B214" i="19" a="1"/>
  <c r="B213" i="25" a="1"/>
  <c r="B213" i="19" a="1"/>
  <c r="B212" i="25" a="1"/>
  <c r="B212" i="19" a="1"/>
  <c r="B211" i="25" a="1"/>
  <c r="B211" i="19" a="1"/>
  <c r="B210" i="25" a="1"/>
  <c r="B210" i="19" a="1"/>
  <c r="B209" i="25" a="1"/>
  <c r="B209" i="19" a="1"/>
  <c r="B208" i="25" a="1"/>
  <c r="B208" i="19" a="1"/>
  <c r="B207" i="25" a="1"/>
  <c r="B207" i="19" a="1"/>
  <c r="B205" i="25" a="1"/>
  <c r="B205" i="19" a="1"/>
  <c r="B204" i="25" a="1"/>
  <c r="B204" i="19" a="1"/>
  <c r="B203" i="25" a="1"/>
  <c r="B203" i="19" a="1"/>
  <c r="B202" i="25" a="1"/>
  <c r="B202" i="19" a="1"/>
  <c r="B201" i="25" a="1"/>
  <c r="B201" i="19" a="1"/>
  <c r="B200" i="25" a="1"/>
  <c r="B200" i="19" a="1"/>
  <c r="B199" i="25" a="1"/>
  <c r="B199" i="19" a="1"/>
  <c r="B198" i="25" a="1"/>
  <c r="B198" i="19" a="1"/>
  <c r="B197" i="25" a="1"/>
  <c r="B197" i="19" a="1"/>
  <c r="B196" i="25" a="1"/>
  <c r="B196" i="19" a="1"/>
  <c r="B195" i="25" a="1"/>
  <c r="B195" i="19" a="1"/>
  <c r="B194" i="25" a="1"/>
  <c r="B194" i="19" a="1"/>
  <c r="B193" i="25" a="1"/>
  <c r="B193" i="19" a="1"/>
  <c r="B192" i="25" a="1"/>
  <c r="B192" i="19" a="1"/>
  <c r="B191" i="25" a="1"/>
  <c r="B191" i="19" a="1"/>
  <c r="B190" i="25" a="1"/>
  <c r="B190" i="19" a="1"/>
  <c r="B189" i="25" a="1"/>
  <c r="B189" i="19" a="1"/>
  <c r="B188" i="25" a="1"/>
  <c r="B188" i="19" a="1"/>
  <c r="B187" i="25" a="1"/>
  <c r="B187" i="19" a="1"/>
  <c r="B186" i="25" a="1"/>
  <c r="B186" i="19" a="1"/>
  <c r="B185" i="25" a="1"/>
  <c r="B185" i="19" a="1"/>
  <c r="B184" i="25" a="1"/>
  <c r="B184" i="19" a="1"/>
  <c r="B183" i="25" a="1"/>
  <c r="B183" i="19" a="1"/>
  <c r="B182" i="25" a="1"/>
  <c r="B182" i="19" a="1"/>
  <c r="B181" i="25" a="1"/>
  <c r="B181" i="19" a="1"/>
  <c r="B180" i="25" a="1"/>
  <c r="B180" i="19" a="1"/>
  <c r="B179" i="25" a="1"/>
  <c r="B179" i="19" a="1"/>
  <c r="B178" i="25" a="1"/>
  <c r="B178" i="19" a="1"/>
  <c r="B177" i="25" a="1"/>
  <c r="B177" i="19" a="1"/>
  <c r="B176" i="25" a="1"/>
  <c r="B176" i="19" a="1"/>
  <c r="B175" i="25" a="1"/>
  <c r="B175" i="19" a="1"/>
  <c r="B174" i="25" a="1"/>
  <c r="B174" i="19" a="1"/>
  <c r="B172" i="25" a="1"/>
  <c r="B172" i="19" a="1"/>
  <c r="B171" i="25" a="1"/>
  <c r="B171" i="19" a="1"/>
  <c r="B170" i="25" a="1"/>
  <c r="B170" i="19" a="1"/>
  <c r="B169" i="25" a="1"/>
  <c r="B169" i="19" a="1"/>
  <c r="B168" i="25" a="1"/>
  <c r="B168" i="19" a="1"/>
  <c r="B167" i="25" a="1"/>
  <c r="B167" i="19" a="1"/>
  <c r="B166" i="25" a="1"/>
  <c r="B166" i="19" a="1"/>
  <c r="B165" i="25" a="1"/>
  <c r="B165" i="19" a="1"/>
  <c r="B164" i="25" a="1"/>
  <c r="B164" i="19" a="1"/>
  <c r="B163" i="25" a="1"/>
  <c r="B163" i="19" a="1"/>
  <c r="B162" i="25" a="1"/>
  <c r="B162" i="19" a="1"/>
  <c r="B161" i="25" a="1"/>
  <c r="B161" i="19" a="1"/>
  <c r="B160" i="25" a="1"/>
  <c r="B160" i="19" a="1"/>
  <c r="B159" i="25" a="1"/>
  <c r="B159" i="19" a="1"/>
  <c r="B158" i="25" a="1"/>
  <c r="B158" i="19" a="1"/>
  <c r="B157" i="25" a="1"/>
  <c r="B157" i="19" a="1"/>
  <c r="B156" i="25" a="1"/>
  <c r="B156" i="19" a="1"/>
  <c r="B155" i="25" a="1"/>
  <c r="B155" i="19" a="1"/>
  <c r="B154" i="25" a="1"/>
  <c r="B154" i="19" a="1"/>
  <c r="B153" i="25" a="1"/>
  <c r="B153" i="19" a="1"/>
  <c r="B152" i="25" a="1"/>
  <c r="B152" i="19" a="1"/>
  <c r="B151" i="25" a="1"/>
  <c r="B151" i="19" a="1"/>
  <c r="B150" i="25" a="1"/>
  <c r="B150" i="19" a="1"/>
  <c r="B149" i="25" a="1"/>
  <c r="B149" i="19" a="1"/>
  <c r="B148" i="25" a="1"/>
  <c r="B148" i="19" a="1"/>
  <c r="B147" i="25" a="1"/>
  <c r="B147" i="19" a="1"/>
  <c r="B146" i="25" a="1"/>
  <c r="B146" i="19" a="1"/>
  <c r="B145" i="25" a="1"/>
  <c r="B145" i="19" a="1"/>
  <c r="B144" i="25" a="1"/>
  <c r="B144" i="19" a="1"/>
  <c r="B143" i="25" a="1"/>
  <c r="B143" i="19" a="1"/>
  <c r="B142" i="25" a="1"/>
  <c r="B142" i="19" a="1"/>
  <c r="B141" i="25" a="1"/>
  <c r="B141" i="19" a="1"/>
  <c r="B140" i="25" a="1"/>
  <c r="B140" i="19" a="1"/>
  <c r="B139" i="25" a="1"/>
  <c r="B139" i="19" a="1"/>
  <c r="B138" i="25" a="1"/>
  <c r="B138" i="19" a="1"/>
  <c r="B137" i="25" a="1"/>
  <c r="B137" i="19" a="1"/>
  <c r="B136" i="25" a="1"/>
  <c r="B136" i="19" a="1"/>
  <c r="B135" i="25" a="1"/>
  <c r="B135" i="19" a="1"/>
  <c r="B134" i="25" a="1"/>
  <c r="B134" i="19" a="1"/>
  <c r="B133" i="25" a="1"/>
  <c r="B133" i="19" a="1"/>
  <c r="B132" i="25" a="1"/>
  <c r="B132" i="19" a="1"/>
  <c r="B131" i="25" a="1"/>
  <c r="B131" i="19" a="1"/>
  <c r="B130" i="25" a="1"/>
  <c r="B130" i="19" a="1"/>
  <c r="B129" i="25" a="1"/>
  <c r="B129" i="19" a="1"/>
  <c r="B128" i="25" a="1"/>
  <c r="B128" i="19" a="1"/>
  <c r="B127" i="25" a="1"/>
  <c r="B127" i="19" a="1"/>
  <c r="B126" i="25" a="1"/>
  <c r="B126" i="19" a="1"/>
  <c r="B125" i="25" a="1"/>
  <c r="B125" i="19" a="1"/>
  <c r="B124" i="25" a="1"/>
  <c r="B124" i="19" a="1"/>
  <c r="B123" i="25" a="1"/>
  <c r="B123" i="19" a="1"/>
  <c r="B122" i="25" a="1"/>
  <c r="B122" i="19" a="1"/>
  <c r="B121" i="25" a="1"/>
  <c r="B121" i="19" a="1"/>
  <c r="B120" i="25" a="1"/>
  <c r="B120" i="19" a="1"/>
  <c r="B119" i="25" a="1"/>
  <c r="B119" i="19" a="1"/>
  <c r="B118" i="25" a="1"/>
  <c r="B118" i="19" a="1"/>
  <c r="B117" i="25" a="1"/>
  <c r="B117" i="19" a="1"/>
  <c r="B116" i="25" a="1"/>
  <c r="B116" i="19" a="1"/>
  <c r="B115" i="25" a="1"/>
  <c r="B115" i="19" a="1"/>
  <c r="B114" i="25" a="1"/>
  <c r="B114" i="19" a="1"/>
  <c r="B113" i="25" a="1"/>
  <c r="B113" i="19" a="1"/>
  <c r="B112" i="25" a="1"/>
  <c r="B112" i="19" a="1"/>
  <c r="B111" i="25" a="1"/>
  <c r="B111" i="19" a="1"/>
  <c r="B110" i="25" a="1"/>
  <c r="B110" i="19" a="1"/>
  <c r="B109" i="25" a="1"/>
  <c r="B109" i="19" a="1"/>
  <c r="B108" i="25" a="1"/>
  <c r="B108" i="19" a="1"/>
  <c r="B107" i="25" a="1"/>
  <c r="B107" i="19" a="1"/>
  <c r="B106" i="25" a="1"/>
  <c r="B106" i="19" a="1"/>
  <c r="B105" i="25" a="1"/>
  <c r="B105" i="19" a="1"/>
  <c r="B104" i="25" a="1"/>
  <c r="B104" i="19" a="1"/>
  <c r="B103" i="25" a="1"/>
  <c r="B103" i="19" a="1"/>
  <c r="B102" i="25" a="1"/>
  <c r="B102" i="19" a="1"/>
  <c r="B101" i="25" a="1"/>
  <c r="B101" i="19" a="1"/>
  <c r="B100" i="25" a="1"/>
  <c r="B100" i="19" a="1"/>
  <c r="B99" i="25" a="1"/>
  <c r="B99" i="19" a="1"/>
  <c r="B98" i="25" a="1"/>
  <c r="B98" i="19" a="1"/>
  <c r="B97" i="25" a="1"/>
  <c r="B97" i="19" a="1"/>
  <c r="B96" i="25" a="1"/>
  <c r="B96" i="19" a="1"/>
  <c r="B95" i="25" a="1"/>
  <c r="B95" i="19" a="1"/>
  <c r="B94" i="25" a="1"/>
  <c r="B94" i="19" a="1"/>
  <c r="B93" i="25" a="1"/>
  <c r="B93" i="19" a="1"/>
  <c r="B92" i="25" a="1"/>
  <c r="B92" i="19" a="1"/>
  <c r="B91" i="25" a="1"/>
  <c r="B91" i="19" a="1"/>
  <c r="B90" i="25" a="1"/>
  <c r="B90" i="19" a="1"/>
  <c r="B89" i="25" a="1"/>
  <c r="B89" i="19" a="1"/>
  <c r="B88" i="25" a="1"/>
  <c r="B88" i="19" a="1"/>
  <c r="B87" i="25" a="1"/>
  <c r="B87" i="19" a="1"/>
  <c r="B86" i="25" a="1"/>
  <c r="B86" i="19" a="1"/>
  <c r="B85" i="25" a="1"/>
  <c r="B85" i="19" a="1"/>
  <c r="B84" i="25" a="1"/>
  <c r="B84" i="19" a="1"/>
  <c r="B83" i="25" a="1"/>
  <c r="B83" i="19" a="1"/>
  <c r="B82" i="25" a="1"/>
  <c r="B82" i="19" a="1"/>
  <c r="B81" i="25" a="1"/>
  <c r="B81" i="19" a="1"/>
  <c r="B80" i="25" a="1"/>
  <c r="B80" i="19" a="1"/>
  <c r="B79" i="25" a="1"/>
  <c r="B79" i="19" a="1"/>
  <c r="B78" i="25" a="1"/>
  <c r="B78" i="19" a="1"/>
  <c r="B77" i="25" a="1"/>
  <c r="B77" i="19" a="1"/>
  <c r="B76" i="25" a="1"/>
  <c r="B76" i="19" a="1"/>
  <c r="B75" i="25" a="1"/>
  <c r="B75" i="19" a="1"/>
  <c r="B74" i="25" a="1"/>
  <c r="B74" i="19" a="1"/>
  <c r="B73" i="25" a="1"/>
  <c r="B73" i="19" a="1"/>
  <c r="B72" i="25" a="1"/>
  <c r="B72" i="19" a="1"/>
  <c r="B71" i="25" a="1"/>
  <c r="B71" i="19" a="1"/>
  <c r="B70" i="25" a="1"/>
  <c r="B70" i="19" a="1"/>
  <c r="B69" i="25" a="1"/>
  <c r="B69" i="19" a="1"/>
  <c r="B68" i="25" a="1"/>
  <c r="B68" i="19" a="1"/>
  <c r="B67" i="25" a="1"/>
  <c r="B67" i="19" a="1"/>
  <c r="B66" i="25" a="1"/>
  <c r="B66" i="19" a="1"/>
  <c r="B64" i="25" a="1"/>
  <c r="B64" i="19" a="1"/>
  <c r="B63" i="25" a="1"/>
  <c r="B63" i="19" a="1"/>
  <c r="B55" i="25" a="1"/>
  <c r="B55" i="19" a="1"/>
  <c r="B53" i="25" a="1"/>
  <c r="B53" i="19" a="1"/>
  <c r="B52" i="25" a="1"/>
  <c r="B52" i="19" a="1"/>
  <c r="B50" i="25" a="1"/>
  <c r="B50" i="19" a="1"/>
  <c r="B49" i="25" a="1"/>
  <c r="B49" i="19" a="1"/>
  <c r="B21" i="25" a="1"/>
  <c r="B21" i="19" a="1"/>
  <c r="B10" i="25" a="1"/>
  <c r="B10" i="19" a="1"/>
  <c r="T382" i="25"/>
  <c r="U382" i="25"/>
  <c r="V382" i="25"/>
  <c r="T381" i="25"/>
  <c r="U381" i="25"/>
  <c r="V381" i="25"/>
  <c r="T380" i="25"/>
  <c r="U380" i="25"/>
  <c r="V380" i="25"/>
  <c r="T379" i="25"/>
  <c r="U379" i="25"/>
  <c r="V379" i="25"/>
  <c r="T378" i="25"/>
  <c r="U378" i="25"/>
  <c r="V378" i="25"/>
  <c r="T377" i="25"/>
  <c r="U377" i="25"/>
  <c r="V377" i="25"/>
  <c r="T376" i="25"/>
  <c r="U376" i="25"/>
  <c r="V376" i="25"/>
  <c r="T375" i="25"/>
  <c r="U375" i="25"/>
  <c r="V375" i="25"/>
  <c r="T374" i="25"/>
  <c r="U374" i="25"/>
  <c r="V374" i="25"/>
  <c r="T373" i="25"/>
  <c r="U373" i="25"/>
  <c r="V373" i="25"/>
  <c r="T372" i="25"/>
  <c r="U372" i="25"/>
  <c r="V372" i="25"/>
  <c r="T371" i="25"/>
  <c r="U371" i="25"/>
  <c r="V371" i="25"/>
  <c r="T370" i="25"/>
  <c r="U370" i="25"/>
  <c r="V370" i="25"/>
  <c r="T369" i="25"/>
  <c r="U369" i="25"/>
  <c r="V369" i="25"/>
  <c r="T368" i="25"/>
  <c r="U368" i="25"/>
  <c r="V368" i="25"/>
  <c r="T367" i="25"/>
  <c r="U367" i="25"/>
  <c r="V367" i="25"/>
  <c r="T366" i="25"/>
  <c r="U366" i="25"/>
  <c r="V366" i="25"/>
  <c r="T365" i="25"/>
  <c r="U365" i="25"/>
  <c r="V365" i="25"/>
  <c r="T364" i="25"/>
  <c r="U364" i="25"/>
  <c r="V364" i="25"/>
  <c r="T363" i="25"/>
  <c r="U363" i="25"/>
  <c r="V363" i="25"/>
  <c r="T362" i="25"/>
  <c r="U362" i="25"/>
  <c r="V362" i="25"/>
  <c r="T361" i="25"/>
  <c r="U361" i="25"/>
  <c r="V361" i="25"/>
  <c r="T360" i="25"/>
  <c r="U360" i="25"/>
  <c r="V360" i="25"/>
  <c r="T359" i="25"/>
  <c r="U359" i="25"/>
  <c r="V359" i="25"/>
  <c r="T358" i="25"/>
  <c r="U358" i="25"/>
  <c r="V358" i="25"/>
  <c r="T357" i="25"/>
  <c r="U357" i="25"/>
  <c r="V357" i="25"/>
  <c r="T356" i="25"/>
  <c r="U356" i="25"/>
  <c r="V356" i="25"/>
  <c r="T355" i="25"/>
  <c r="U355" i="25"/>
  <c r="V355" i="25"/>
  <c r="T354" i="25"/>
  <c r="U354" i="25"/>
  <c r="V354" i="25"/>
  <c r="T353" i="25"/>
  <c r="U353" i="25"/>
  <c r="V353" i="25"/>
  <c r="T352" i="25"/>
  <c r="U352" i="25"/>
  <c r="V352" i="25"/>
  <c r="T351" i="25"/>
  <c r="U351" i="25"/>
  <c r="V351" i="25"/>
  <c r="T350" i="25"/>
  <c r="U350" i="25"/>
  <c r="V350" i="25"/>
  <c r="T349" i="25"/>
  <c r="U349" i="25"/>
  <c r="V349" i="25"/>
  <c r="T348" i="25"/>
  <c r="U348" i="25"/>
  <c r="V348" i="25"/>
  <c r="T347" i="25"/>
  <c r="U347" i="25"/>
  <c r="V347" i="25"/>
  <c r="T346" i="25"/>
  <c r="U346" i="25"/>
  <c r="V346" i="25"/>
  <c r="T345" i="25"/>
  <c r="U345" i="25"/>
  <c r="V345" i="25"/>
  <c r="T344" i="25"/>
  <c r="U344" i="25"/>
  <c r="V344" i="25"/>
  <c r="T343" i="25"/>
  <c r="U343" i="25"/>
  <c r="V343" i="25"/>
  <c r="T342" i="25"/>
  <c r="U342" i="25"/>
  <c r="V342" i="25"/>
  <c r="T341" i="25"/>
  <c r="U341" i="25"/>
  <c r="V341" i="25"/>
  <c r="T340" i="25"/>
  <c r="U340" i="25"/>
  <c r="V340" i="25"/>
  <c r="T339" i="25"/>
  <c r="U339" i="25"/>
  <c r="V339" i="25"/>
  <c r="T338" i="25"/>
  <c r="U338" i="25"/>
  <c r="V338" i="25"/>
  <c r="T337" i="25"/>
  <c r="U337" i="25"/>
  <c r="V337" i="25"/>
  <c r="T336" i="25"/>
  <c r="U336" i="25"/>
  <c r="V336" i="25"/>
  <c r="T335" i="25"/>
  <c r="U335" i="25"/>
  <c r="V335" i="25"/>
  <c r="T334" i="25"/>
  <c r="U334" i="25"/>
  <c r="V334" i="25"/>
  <c r="T333" i="25"/>
  <c r="U333" i="25"/>
  <c r="V333" i="25"/>
  <c r="T332" i="25"/>
  <c r="U332" i="25"/>
  <c r="V332" i="25"/>
  <c r="T331" i="25"/>
  <c r="U331" i="25"/>
  <c r="V331" i="25"/>
  <c r="T330" i="25"/>
  <c r="U330" i="25"/>
  <c r="V330" i="25"/>
  <c r="T329" i="25"/>
  <c r="U329" i="25"/>
  <c r="V329" i="25"/>
  <c r="T328" i="25"/>
  <c r="U328" i="25"/>
  <c r="V328" i="25"/>
  <c r="T327" i="25"/>
  <c r="U327" i="25"/>
  <c r="V327" i="25"/>
  <c r="T326" i="25"/>
  <c r="U326" i="25"/>
  <c r="V326" i="25"/>
  <c r="T325" i="25"/>
  <c r="U325" i="25"/>
  <c r="V325" i="25"/>
  <c r="T324" i="25"/>
  <c r="U324" i="25"/>
  <c r="V324" i="25"/>
  <c r="T323" i="25"/>
  <c r="U323" i="25"/>
  <c r="V323" i="25"/>
  <c r="T322" i="25"/>
  <c r="U322" i="25"/>
  <c r="V322" i="25"/>
  <c r="T321" i="25"/>
  <c r="U321" i="25"/>
  <c r="V321" i="25"/>
  <c r="T320" i="25"/>
  <c r="U320" i="25"/>
  <c r="V320" i="25"/>
  <c r="T319" i="25"/>
  <c r="U319" i="25"/>
  <c r="V319" i="25"/>
  <c r="T318" i="25"/>
  <c r="U318" i="25"/>
  <c r="V318" i="25"/>
  <c r="T317" i="25"/>
  <c r="U317" i="25"/>
  <c r="V317" i="25"/>
  <c r="T316" i="25"/>
  <c r="U316" i="25"/>
  <c r="V316" i="25"/>
  <c r="T315" i="25"/>
  <c r="U315" i="25"/>
  <c r="V315" i="25"/>
  <c r="T314" i="25"/>
  <c r="U314" i="25"/>
  <c r="V314" i="25"/>
  <c r="T313" i="25"/>
  <c r="U313" i="25"/>
  <c r="V313" i="25"/>
  <c r="T312" i="25"/>
  <c r="U312" i="25"/>
  <c r="V312" i="25"/>
  <c r="T311" i="25"/>
  <c r="U311" i="25"/>
  <c r="V311" i="25"/>
  <c r="T310" i="25"/>
  <c r="U310" i="25"/>
  <c r="V310" i="25"/>
  <c r="T309" i="25"/>
  <c r="U309" i="25"/>
  <c r="V309" i="25"/>
  <c r="T308" i="25"/>
  <c r="U308" i="25"/>
  <c r="V308" i="25"/>
  <c r="T307" i="25"/>
  <c r="U307" i="25"/>
  <c r="V307" i="25"/>
  <c r="T306" i="25"/>
  <c r="U306" i="25"/>
  <c r="V306" i="25"/>
  <c r="T305" i="25"/>
  <c r="U305" i="25"/>
  <c r="V305" i="25"/>
  <c r="T304" i="25"/>
  <c r="U304" i="25"/>
  <c r="V304" i="25"/>
  <c r="T303" i="25"/>
  <c r="U303" i="25"/>
  <c r="V303" i="25"/>
  <c r="T302" i="25"/>
  <c r="U302" i="25"/>
  <c r="V302" i="25"/>
  <c r="T301" i="25"/>
  <c r="U301" i="25"/>
  <c r="V301" i="25"/>
  <c r="T300" i="25"/>
  <c r="U300" i="25"/>
  <c r="V300" i="25"/>
  <c r="T299" i="25"/>
  <c r="U299" i="25"/>
  <c r="V299" i="25"/>
  <c r="T298" i="25"/>
  <c r="U298" i="25"/>
  <c r="V298" i="25"/>
  <c r="T297" i="25"/>
  <c r="U297" i="25"/>
  <c r="V297" i="25"/>
  <c r="T296" i="25"/>
  <c r="U296" i="25"/>
  <c r="V296" i="25"/>
  <c r="T295" i="25"/>
  <c r="U295" i="25"/>
  <c r="V295" i="25"/>
  <c r="T294" i="25"/>
  <c r="U294" i="25"/>
  <c r="V294" i="25"/>
  <c r="T293" i="25"/>
  <c r="U293" i="25"/>
  <c r="V293" i="25"/>
  <c r="T292" i="25"/>
  <c r="U292" i="25"/>
  <c r="V292" i="25"/>
  <c r="T291" i="25"/>
  <c r="U291" i="25"/>
  <c r="V291" i="25"/>
  <c r="T290" i="25"/>
  <c r="U290" i="25"/>
  <c r="V290" i="25"/>
  <c r="T289" i="25"/>
  <c r="U289" i="25"/>
  <c r="V289" i="25"/>
  <c r="T288" i="25"/>
  <c r="U288" i="25"/>
  <c r="V288" i="25"/>
  <c r="T287" i="25"/>
  <c r="U287" i="25"/>
  <c r="V287" i="25"/>
  <c r="T286" i="25"/>
  <c r="U286" i="25"/>
  <c r="V286" i="25"/>
  <c r="T285" i="25"/>
  <c r="U285" i="25"/>
  <c r="V285" i="25"/>
  <c r="T284" i="25"/>
  <c r="U284" i="25"/>
  <c r="V284" i="25"/>
  <c r="T283" i="25"/>
  <c r="U283" i="25"/>
  <c r="V283" i="25"/>
  <c r="T282" i="25"/>
  <c r="U282" i="25"/>
  <c r="V282" i="25"/>
  <c r="T281" i="25"/>
  <c r="U281" i="25"/>
  <c r="V281" i="25"/>
  <c r="T280" i="25"/>
  <c r="U280" i="25"/>
  <c r="V280" i="25"/>
  <c r="T279" i="25"/>
  <c r="U279" i="25"/>
  <c r="V279" i="25"/>
  <c r="T278" i="25"/>
  <c r="U278" i="25"/>
  <c r="V278" i="25"/>
  <c r="T277" i="25"/>
  <c r="U277" i="25"/>
  <c r="V277" i="25"/>
  <c r="T276" i="25"/>
  <c r="U276" i="25"/>
  <c r="V276" i="25"/>
  <c r="T275" i="25"/>
  <c r="U275" i="25"/>
  <c r="V275" i="25"/>
  <c r="T274" i="25"/>
  <c r="U274" i="25"/>
  <c r="V274" i="25"/>
  <c r="T273" i="25"/>
  <c r="U273" i="25"/>
  <c r="V273" i="25"/>
  <c r="T272" i="25"/>
  <c r="U272" i="25"/>
  <c r="V272" i="25"/>
  <c r="T271" i="25"/>
  <c r="U271" i="25"/>
  <c r="V271" i="25"/>
  <c r="T270" i="25"/>
  <c r="U270" i="25"/>
  <c r="V270" i="25"/>
  <c r="T269" i="25"/>
  <c r="U269" i="25"/>
  <c r="V269" i="25"/>
  <c r="T268" i="25"/>
  <c r="U268" i="25"/>
  <c r="V268" i="25"/>
  <c r="T267" i="25"/>
  <c r="U267" i="25"/>
  <c r="V267" i="25"/>
  <c r="T266" i="25"/>
  <c r="U266" i="25"/>
  <c r="V266" i="25"/>
  <c r="T265" i="25"/>
  <c r="U265" i="25"/>
  <c r="V265" i="25"/>
  <c r="T264" i="25"/>
  <c r="U264" i="25"/>
  <c r="V264" i="25"/>
  <c r="T263" i="25"/>
  <c r="U263" i="25"/>
  <c r="V263" i="25"/>
  <c r="T262" i="25"/>
  <c r="U262" i="25"/>
  <c r="V262" i="25"/>
  <c r="T261" i="25"/>
  <c r="U261" i="25"/>
  <c r="V261" i="25"/>
  <c r="T260" i="25"/>
  <c r="U260" i="25"/>
  <c r="V260" i="25"/>
  <c r="T259" i="25"/>
  <c r="U259" i="25"/>
  <c r="V259" i="25"/>
  <c r="T258" i="25"/>
  <c r="U258" i="25"/>
  <c r="V258" i="25"/>
  <c r="T257" i="25"/>
  <c r="U257" i="25"/>
  <c r="V257" i="25"/>
  <c r="T256" i="25"/>
  <c r="U256" i="25"/>
  <c r="V256" i="25"/>
  <c r="T255" i="25"/>
  <c r="U255" i="25"/>
  <c r="V255" i="25"/>
  <c r="T254" i="25"/>
  <c r="U254" i="25"/>
  <c r="V254" i="25"/>
  <c r="T253" i="25"/>
  <c r="U253" i="25"/>
  <c r="V253" i="25"/>
  <c r="T252" i="25"/>
  <c r="U252" i="25"/>
  <c r="V252" i="25"/>
  <c r="T251" i="25"/>
  <c r="U251" i="25"/>
  <c r="V251" i="25"/>
  <c r="T250" i="25"/>
  <c r="U250" i="25"/>
  <c r="V250" i="25"/>
  <c r="T249" i="25"/>
  <c r="U249" i="25"/>
  <c r="V249" i="25"/>
  <c r="T248" i="25"/>
  <c r="U248" i="25"/>
  <c r="V248" i="25"/>
  <c r="T247" i="25"/>
  <c r="U247" i="25"/>
  <c r="V247" i="25"/>
  <c r="T246" i="25"/>
  <c r="U246" i="25"/>
  <c r="V246" i="25"/>
  <c r="T245" i="25"/>
  <c r="U245" i="25"/>
  <c r="V245" i="25"/>
  <c r="T244" i="25"/>
  <c r="U244" i="25"/>
  <c r="V244" i="25"/>
  <c r="T243" i="25"/>
  <c r="U243" i="25"/>
  <c r="V243" i="25"/>
  <c r="T242" i="25"/>
  <c r="U242" i="25"/>
  <c r="V242" i="25"/>
  <c r="T241" i="25"/>
  <c r="U241" i="25"/>
  <c r="V241" i="25"/>
  <c r="T240" i="25"/>
  <c r="U240" i="25"/>
  <c r="V240" i="25"/>
  <c r="T239" i="25"/>
  <c r="U239" i="25"/>
  <c r="V239" i="25"/>
  <c r="T238" i="25"/>
  <c r="U238" i="25"/>
  <c r="V238" i="25"/>
  <c r="T237" i="25"/>
  <c r="U237" i="25"/>
  <c r="V237" i="25"/>
  <c r="T236" i="25"/>
  <c r="U236" i="25"/>
  <c r="V236" i="25"/>
  <c r="T235" i="25"/>
  <c r="U235" i="25"/>
  <c r="V235" i="25"/>
  <c r="T234" i="25"/>
  <c r="U234" i="25"/>
  <c r="V234" i="25"/>
  <c r="T233" i="25"/>
  <c r="U233" i="25"/>
  <c r="V233" i="25"/>
  <c r="T232" i="25"/>
  <c r="U232" i="25"/>
  <c r="V232" i="25"/>
  <c r="T231" i="25"/>
  <c r="U231" i="25"/>
  <c r="V231" i="25"/>
  <c r="T230" i="25"/>
  <c r="U230" i="25"/>
  <c r="V230" i="25"/>
  <c r="T229" i="25"/>
  <c r="U229" i="25"/>
  <c r="V229" i="25"/>
  <c r="T228" i="25"/>
  <c r="U228" i="25"/>
  <c r="V228" i="25"/>
  <c r="T227" i="25"/>
  <c r="U227" i="25"/>
  <c r="V227" i="25"/>
  <c r="T226" i="25"/>
  <c r="U226" i="25"/>
  <c r="V226" i="25"/>
  <c r="T225" i="25"/>
  <c r="U225" i="25"/>
  <c r="V225" i="25"/>
  <c r="T224" i="25"/>
  <c r="U224" i="25"/>
  <c r="V224" i="25"/>
  <c r="T223" i="25"/>
  <c r="U223" i="25"/>
  <c r="V223" i="25"/>
  <c r="T222" i="25"/>
  <c r="U222" i="25"/>
  <c r="V222" i="25"/>
  <c r="T221" i="25"/>
  <c r="U221" i="25"/>
  <c r="V221" i="25"/>
  <c r="T220" i="25"/>
  <c r="U220" i="25"/>
  <c r="V220" i="25"/>
  <c r="T219" i="25"/>
  <c r="U219" i="25"/>
  <c r="V219" i="25"/>
  <c r="T218" i="25"/>
  <c r="U218" i="25"/>
  <c r="V218" i="25"/>
  <c r="T217" i="25"/>
  <c r="U217" i="25"/>
  <c r="V217" i="25"/>
  <c r="T216" i="25"/>
  <c r="U216" i="25"/>
  <c r="V216" i="25"/>
  <c r="T215" i="25"/>
  <c r="U215" i="25"/>
  <c r="V215" i="25"/>
  <c r="T214" i="25"/>
  <c r="U214" i="25"/>
  <c r="V214" i="25"/>
  <c r="T213" i="25"/>
  <c r="U213" i="25"/>
  <c r="V213" i="25"/>
  <c r="T212" i="25"/>
  <c r="U212" i="25"/>
  <c r="V212" i="25"/>
  <c r="T211" i="25"/>
  <c r="U211" i="25"/>
  <c r="V211" i="25"/>
  <c r="T210" i="25"/>
  <c r="U210" i="25"/>
  <c r="V210" i="25"/>
  <c r="T209" i="25"/>
  <c r="U209" i="25"/>
  <c r="V209" i="25"/>
  <c r="T208" i="25"/>
  <c r="U208" i="25"/>
  <c r="V208" i="25"/>
  <c r="T207" i="25"/>
  <c r="U207" i="25"/>
  <c r="V207" i="25"/>
  <c r="T206" i="25"/>
  <c r="U206" i="25"/>
  <c r="V206" i="25"/>
  <c r="T205" i="25"/>
  <c r="U205" i="25"/>
  <c r="V205" i="25"/>
  <c r="T204" i="25"/>
  <c r="U204" i="25"/>
  <c r="V204" i="25"/>
  <c r="T203" i="25"/>
  <c r="U203" i="25"/>
  <c r="V203" i="25"/>
  <c r="T202" i="25"/>
  <c r="U202" i="25"/>
  <c r="V202" i="25"/>
  <c r="T201" i="25"/>
  <c r="U201" i="25"/>
  <c r="V201" i="25"/>
  <c r="T200" i="25"/>
  <c r="U200" i="25"/>
  <c r="V200" i="25"/>
  <c r="T199" i="25"/>
  <c r="U199" i="25"/>
  <c r="V199" i="25"/>
  <c r="T198" i="25"/>
  <c r="U198" i="25"/>
  <c r="V198" i="25"/>
  <c r="T197" i="25"/>
  <c r="U197" i="25"/>
  <c r="V197" i="25"/>
  <c r="T196" i="25"/>
  <c r="U196" i="25"/>
  <c r="V196" i="25"/>
  <c r="T195" i="25"/>
  <c r="U195" i="25"/>
  <c r="V195" i="25"/>
  <c r="T194" i="25"/>
  <c r="U194" i="25"/>
  <c r="V194" i="25"/>
  <c r="T193" i="25"/>
  <c r="U193" i="25"/>
  <c r="V193" i="25"/>
  <c r="T192" i="25"/>
  <c r="U192" i="25"/>
  <c r="V192" i="25"/>
  <c r="T191" i="25"/>
  <c r="U191" i="25"/>
  <c r="V191" i="25"/>
  <c r="T190" i="25"/>
  <c r="U190" i="25"/>
  <c r="V190" i="25"/>
  <c r="T189" i="25"/>
  <c r="U189" i="25"/>
  <c r="V189" i="25"/>
  <c r="T188" i="25"/>
  <c r="U188" i="25"/>
  <c r="V188" i="25"/>
  <c r="T187" i="25"/>
  <c r="U187" i="25"/>
  <c r="V187" i="25"/>
  <c r="T186" i="25"/>
  <c r="U186" i="25"/>
  <c r="V186" i="25"/>
  <c r="T185" i="25"/>
  <c r="U185" i="25"/>
  <c r="V185" i="25"/>
  <c r="T184" i="25"/>
  <c r="U184" i="25"/>
  <c r="V184" i="25"/>
  <c r="T183" i="25"/>
  <c r="U183" i="25"/>
  <c r="V183" i="25"/>
  <c r="T182" i="25"/>
  <c r="U182" i="25"/>
  <c r="V182" i="25"/>
  <c r="T181" i="25"/>
  <c r="U181" i="25"/>
  <c r="V181" i="25"/>
  <c r="T180" i="25"/>
  <c r="U180" i="25"/>
  <c r="V180" i="25"/>
  <c r="T179" i="25"/>
  <c r="U179" i="25"/>
  <c r="V179" i="25"/>
  <c r="T178" i="25"/>
  <c r="U178" i="25"/>
  <c r="V178" i="25"/>
  <c r="T177" i="25"/>
  <c r="U177" i="25"/>
  <c r="V177" i="25"/>
  <c r="T176" i="25"/>
  <c r="U176" i="25"/>
  <c r="V176" i="25"/>
  <c r="T175" i="25"/>
  <c r="U175" i="25"/>
  <c r="V175" i="25"/>
  <c r="T174" i="25"/>
  <c r="U174" i="25"/>
  <c r="V174" i="25"/>
  <c r="T173" i="25"/>
  <c r="U173" i="25"/>
  <c r="V173" i="25"/>
  <c r="T172" i="25"/>
  <c r="U172" i="25"/>
  <c r="V172" i="25"/>
  <c r="T171" i="25"/>
  <c r="U171" i="25"/>
  <c r="V171" i="25"/>
  <c r="T170" i="25"/>
  <c r="U170" i="25"/>
  <c r="V170" i="25"/>
  <c r="T169" i="25"/>
  <c r="U169" i="25"/>
  <c r="V169" i="25"/>
  <c r="T168" i="25"/>
  <c r="U168" i="25"/>
  <c r="V168" i="25"/>
  <c r="T167" i="25"/>
  <c r="U167" i="25"/>
  <c r="V167" i="25"/>
  <c r="T166" i="25"/>
  <c r="U166" i="25"/>
  <c r="V166" i="25"/>
  <c r="T165" i="25"/>
  <c r="U165" i="25"/>
  <c r="V165" i="25"/>
  <c r="T164" i="25"/>
  <c r="U164" i="25"/>
  <c r="V164" i="25"/>
  <c r="T163" i="25"/>
  <c r="U163" i="25"/>
  <c r="V163" i="25"/>
  <c r="T162" i="25"/>
  <c r="U162" i="25"/>
  <c r="V162" i="25"/>
  <c r="T161" i="25"/>
  <c r="U161" i="25"/>
  <c r="V161" i="25"/>
  <c r="T160" i="25"/>
  <c r="U160" i="25"/>
  <c r="V160" i="25"/>
  <c r="T159" i="25"/>
  <c r="U159" i="25"/>
  <c r="V159" i="25"/>
  <c r="T158" i="25"/>
  <c r="U158" i="25"/>
  <c r="V158" i="25"/>
  <c r="T157" i="25"/>
  <c r="U157" i="25"/>
  <c r="V157" i="25"/>
  <c r="T156" i="25"/>
  <c r="U156" i="25"/>
  <c r="V156" i="25"/>
  <c r="T155" i="25"/>
  <c r="U155" i="25"/>
  <c r="V155" i="25"/>
  <c r="T154" i="25"/>
  <c r="U154" i="25"/>
  <c r="V154" i="25"/>
  <c r="T153" i="25"/>
  <c r="U153" i="25"/>
  <c r="V153" i="25"/>
  <c r="T152" i="25"/>
  <c r="U152" i="25"/>
  <c r="V152" i="25"/>
  <c r="T151" i="25"/>
  <c r="U151" i="25"/>
  <c r="V151" i="25"/>
  <c r="T150" i="25"/>
  <c r="U150" i="25"/>
  <c r="V150" i="25"/>
  <c r="T149" i="25"/>
  <c r="U149" i="25"/>
  <c r="V149" i="25"/>
  <c r="T148" i="25"/>
  <c r="U148" i="25"/>
  <c r="V148" i="25"/>
  <c r="T147" i="25"/>
  <c r="U147" i="25"/>
  <c r="V147" i="25"/>
  <c r="T146" i="25"/>
  <c r="U146" i="25"/>
  <c r="V146" i="25"/>
  <c r="T145" i="25"/>
  <c r="U145" i="25"/>
  <c r="V145" i="25"/>
  <c r="T144" i="25"/>
  <c r="U144" i="25"/>
  <c r="V144" i="25"/>
  <c r="T143" i="25"/>
  <c r="U143" i="25"/>
  <c r="V143" i="25"/>
  <c r="T142" i="25"/>
  <c r="U142" i="25"/>
  <c r="V142" i="25"/>
  <c r="T141" i="25"/>
  <c r="U141" i="25"/>
  <c r="V141" i="25"/>
  <c r="T140" i="25"/>
  <c r="U140" i="25"/>
  <c r="V140" i="25"/>
  <c r="T139" i="25"/>
  <c r="U139" i="25"/>
  <c r="V139" i="25"/>
  <c r="T138" i="25"/>
  <c r="U138" i="25"/>
  <c r="V138" i="25"/>
  <c r="T137" i="25"/>
  <c r="U137" i="25"/>
  <c r="V137" i="25"/>
  <c r="T136" i="25"/>
  <c r="U136" i="25"/>
  <c r="V136" i="25"/>
  <c r="T135" i="25"/>
  <c r="U135" i="25"/>
  <c r="V135" i="25"/>
  <c r="T134" i="25"/>
  <c r="U134" i="25"/>
  <c r="V134" i="25"/>
  <c r="T133" i="25"/>
  <c r="U133" i="25"/>
  <c r="V133" i="25"/>
  <c r="T132" i="25"/>
  <c r="U132" i="25"/>
  <c r="V132" i="25"/>
  <c r="T131" i="25"/>
  <c r="U131" i="25"/>
  <c r="V131" i="25"/>
  <c r="T130" i="25"/>
  <c r="U130" i="25"/>
  <c r="V130" i="25"/>
  <c r="T129" i="25"/>
  <c r="U129" i="25"/>
  <c r="V129" i="25"/>
  <c r="T128" i="25"/>
  <c r="U128" i="25"/>
  <c r="V128" i="25"/>
  <c r="T127" i="25"/>
  <c r="U127" i="25"/>
  <c r="V127" i="25"/>
  <c r="T126" i="25"/>
  <c r="U126" i="25"/>
  <c r="V126" i="25"/>
  <c r="T125" i="25"/>
  <c r="U125" i="25"/>
  <c r="V125" i="25"/>
  <c r="T124" i="25"/>
  <c r="U124" i="25"/>
  <c r="V124" i="25"/>
  <c r="T123" i="25"/>
  <c r="U123" i="25"/>
  <c r="V123" i="25"/>
  <c r="T122" i="25"/>
  <c r="U122" i="25"/>
  <c r="V122" i="25"/>
  <c r="T121" i="25"/>
  <c r="U121" i="25"/>
  <c r="V121" i="25"/>
  <c r="T120" i="25"/>
  <c r="U120" i="25"/>
  <c r="V120" i="25"/>
  <c r="T119" i="25"/>
  <c r="U119" i="25"/>
  <c r="V119" i="25"/>
  <c r="T118" i="25"/>
  <c r="U118" i="25"/>
  <c r="V118" i="25"/>
  <c r="T117" i="25"/>
  <c r="U117" i="25"/>
  <c r="V117" i="25"/>
  <c r="T116" i="25"/>
  <c r="U116" i="25"/>
  <c r="V116" i="25"/>
  <c r="T115" i="25"/>
  <c r="U115" i="25"/>
  <c r="V115" i="25"/>
  <c r="T114" i="25"/>
  <c r="U114" i="25"/>
  <c r="V114" i="25"/>
  <c r="T113" i="25"/>
  <c r="U113" i="25"/>
  <c r="V113" i="25"/>
  <c r="T112" i="25"/>
  <c r="U112" i="25"/>
  <c r="V112" i="25"/>
  <c r="T111" i="25"/>
  <c r="U111" i="25"/>
  <c r="V111" i="25"/>
  <c r="T110" i="25"/>
  <c r="U110" i="25"/>
  <c r="V110" i="25"/>
  <c r="T109" i="25"/>
  <c r="U109" i="25"/>
  <c r="V109" i="25"/>
  <c r="T108" i="25"/>
  <c r="U108" i="25"/>
  <c r="V108" i="25"/>
  <c r="T107" i="25"/>
  <c r="U107" i="25"/>
  <c r="V107" i="25"/>
  <c r="T106" i="25"/>
  <c r="U106" i="25"/>
  <c r="V106" i="25"/>
  <c r="T105" i="25"/>
  <c r="U105" i="25"/>
  <c r="V105" i="25"/>
  <c r="T104" i="25"/>
  <c r="U104" i="25"/>
  <c r="V104" i="25"/>
  <c r="T103" i="25"/>
  <c r="U103" i="25"/>
  <c r="V103" i="25"/>
  <c r="T102" i="25"/>
  <c r="U102" i="25"/>
  <c r="V102" i="25"/>
  <c r="T101" i="25"/>
  <c r="U101" i="25"/>
  <c r="V101" i="25"/>
  <c r="T100" i="25"/>
  <c r="U100" i="25"/>
  <c r="V100" i="25"/>
  <c r="T99" i="25"/>
  <c r="U99" i="25"/>
  <c r="V99" i="25"/>
  <c r="T98" i="25"/>
  <c r="U98" i="25"/>
  <c r="V98" i="25"/>
  <c r="T97" i="25"/>
  <c r="U97" i="25"/>
  <c r="V97" i="25"/>
  <c r="T96" i="25"/>
  <c r="U96" i="25"/>
  <c r="V96" i="25"/>
  <c r="T95" i="25"/>
  <c r="U95" i="25"/>
  <c r="V95" i="25"/>
  <c r="T94" i="25"/>
  <c r="U94" i="25"/>
  <c r="V94" i="25"/>
  <c r="T93" i="25"/>
  <c r="U93" i="25"/>
  <c r="V93" i="25"/>
  <c r="T92" i="25"/>
  <c r="U92" i="25"/>
  <c r="V92" i="25"/>
  <c r="T91" i="25"/>
  <c r="U91" i="25"/>
  <c r="V91" i="25"/>
  <c r="T90" i="25"/>
  <c r="U90" i="25"/>
  <c r="V90" i="25"/>
  <c r="T89" i="25"/>
  <c r="U89" i="25"/>
  <c r="V89" i="25"/>
  <c r="T88" i="25"/>
  <c r="U88" i="25"/>
  <c r="V88" i="25"/>
  <c r="T87" i="25"/>
  <c r="U87" i="25"/>
  <c r="V87" i="25"/>
  <c r="T86" i="25"/>
  <c r="U86" i="25"/>
  <c r="V86" i="25"/>
  <c r="T85" i="25"/>
  <c r="U85" i="25"/>
  <c r="V85" i="25"/>
  <c r="T84" i="25"/>
  <c r="U84" i="25"/>
  <c r="V84" i="25"/>
  <c r="T83" i="25"/>
  <c r="U83" i="25"/>
  <c r="V83" i="25"/>
  <c r="T82" i="25"/>
  <c r="U82" i="25"/>
  <c r="V82" i="25"/>
  <c r="T81" i="25"/>
  <c r="U81" i="25"/>
  <c r="V81" i="25"/>
  <c r="T80" i="25"/>
  <c r="U80" i="25"/>
  <c r="V80" i="25"/>
  <c r="T79" i="25"/>
  <c r="U79" i="25"/>
  <c r="V79" i="25"/>
  <c r="T78" i="25"/>
  <c r="U78" i="25"/>
  <c r="V78" i="25"/>
  <c r="T77" i="25"/>
  <c r="U77" i="25"/>
  <c r="V77" i="25"/>
  <c r="T76" i="25"/>
  <c r="U76" i="25"/>
  <c r="V76" i="25"/>
  <c r="T75" i="25"/>
  <c r="U75" i="25"/>
  <c r="V75" i="25"/>
  <c r="T74" i="25"/>
  <c r="U74" i="25"/>
  <c r="V74" i="25"/>
  <c r="T73" i="25"/>
  <c r="U73" i="25"/>
  <c r="V73" i="25"/>
  <c r="T72" i="25"/>
  <c r="U72" i="25"/>
  <c r="V72" i="25"/>
  <c r="T71" i="25"/>
  <c r="U71" i="25"/>
  <c r="V71" i="25"/>
  <c r="T70" i="25"/>
  <c r="U70" i="25"/>
  <c r="V70" i="25"/>
  <c r="T69" i="25"/>
  <c r="U69" i="25"/>
  <c r="V69" i="25"/>
  <c r="T68" i="25"/>
  <c r="U68" i="25"/>
  <c r="V68" i="25"/>
  <c r="T67" i="25"/>
  <c r="U67" i="25"/>
  <c r="V67" i="25"/>
  <c r="T66" i="25"/>
  <c r="U66" i="25"/>
  <c r="V66" i="25"/>
  <c r="T65" i="25"/>
  <c r="U65" i="25"/>
  <c r="V65" i="25"/>
  <c r="T64" i="25"/>
  <c r="U64" i="25"/>
  <c r="V64" i="25"/>
  <c r="T63" i="25"/>
  <c r="U63" i="25"/>
  <c r="V63" i="25"/>
  <c r="T62" i="25"/>
  <c r="U62" i="25"/>
  <c r="V62" i="25"/>
  <c r="T61" i="25"/>
  <c r="U61" i="25"/>
  <c r="V61" i="25"/>
  <c r="T60" i="25"/>
  <c r="U60" i="25"/>
  <c r="V60" i="25"/>
  <c r="T59" i="25"/>
  <c r="U59" i="25"/>
  <c r="V59" i="25"/>
  <c r="T58" i="25"/>
  <c r="U58" i="25"/>
  <c r="V58" i="25"/>
  <c r="T57" i="25"/>
  <c r="U57" i="25"/>
  <c r="V57" i="25"/>
  <c r="T56" i="25"/>
  <c r="U56" i="25"/>
  <c r="V56" i="25"/>
  <c r="T55" i="25"/>
  <c r="U55" i="25"/>
  <c r="V55" i="25"/>
  <c r="T54" i="25"/>
  <c r="U54" i="25"/>
  <c r="V54" i="25"/>
  <c r="T53" i="25"/>
  <c r="U53" i="25"/>
  <c r="V53" i="25"/>
  <c r="T52" i="25"/>
  <c r="U52" i="25"/>
  <c r="V52" i="25"/>
  <c r="T51" i="25"/>
  <c r="U51" i="25"/>
  <c r="V51" i="25"/>
  <c r="T50" i="25"/>
  <c r="U50" i="25"/>
  <c r="V50" i="25"/>
  <c r="T49" i="25"/>
  <c r="U49" i="25"/>
  <c r="V49" i="25"/>
  <c r="T48" i="25"/>
  <c r="U48" i="25"/>
  <c r="V48" i="25"/>
  <c r="T47" i="25"/>
  <c r="U47" i="25"/>
  <c r="V47" i="25"/>
  <c r="T46" i="25"/>
  <c r="U46" i="25"/>
  <c r="V46" i="25"/>
  <c r="T45" i="25"/>
  <c r="U45" i="25"/>
  <c r="V45" i="25"/>
  <c r="T44" i="25"/>
  <c r="U44" i="25"/>
  <c r="V44" i="25"/>
  <c r="T43" i="25"/>
  <c r="U43" i="25"/>
  <c r="V43" i="25"/>
  <c r="T42" i="25"/>
  <c r="U42" i="25"/>
  <c r="V42" i="25"/>
  <c r="T41" i="25"/>
  <c r="U41" i="25"/>
  <c r="V41" i="25"/>
  <c r="T40" i="25"/>
  <c r="U40" i="25"/>
  <c r="V40" i="25"/>
  <c r="T39" i="25"/>
  <c r="U39" i="25"/>
  <c r="V39" i="25"/>
  <c r="T38" i="25"/>
  <c r="U38" i="25"/>
  <c r="V38" i="25"/>
  <c r="T37" i="25"/>
  <c r="U37" i="25"/>
  <c r="V37" i="25"/>
  <c r="T36" i="25"/>
  <c r="U36" i="25"/>
  <c r="V36" i="25"/>
  <c r="T35" i="25"/>
  <c r="U35" i="25"/>
  <c r="V35" i="25"/>
  <c r="T34" i="25"/>
  <c r="U34" i="25"/>
  <c r="V34" i="25"/>
  <c r="T33" i="25"/>
  <c r="U33" i="25"/>
  <c r="V33" i="25"/>
  <c r="T32" i="25"/>
  <c r="U32" i="25"/>
  <c r="V32" i="25"/>
  <c r="T31" i="25"/>
  <c r="U31" i="25"/>
  <c r="V31" i="25"/>
  <c r="T30" i="25"/>
  <c r="U30" i="25"/>
  <c r="V30" i="25"/>
  <c r="T29" i="25"/>
  <c r="U29" i="25"/>
  <c r="V29" i="25"/>
  <c r="T28" i="25"/>
  <c r="U28" i="25"/>
  <c r="V28" i="25"/>
  <c r="T27" i="25"/>
  <c r="U27" i="25"/>
  <c r="V27" i="25"/>
  <c r="T26" i="25"/>
  <c r="U26" i="25"/>
  <c r="V26" i="25"/>
  <c r="T25" i="25"/>
  <c r="U25" i="25"/>
  <c r="V25" i="25"/>
  <c r="T24" i="25"/>
  <c r="U24" i="25"/>
  <c r="V24" i="25"/>
  <c r="T23" i="25"/>
  <c r="U23" i="25"/>
  <c r="V23" i="25"/>
  <c r="T22" i="25"/>
  <c r="U22" i="25"/>
  <c r="V22" i="25"/>
  <c r="T21" i="25"/>
  <c r="U21" i="25"/>
  <c r="V21" i="25"/>
  <c r="T20" i="25"/>
  <c r="U20" i="25"/>
  <c r="V20" i="25"/>
  <c r="T19" i="25"/>
  <c r="U19" i="25"/>
  <c r="V19" i="25"/>
  <c r="T18" i="25"/>
  <c r="U18" i="25"/>
  <c r="V18" i="25"/>
  <c r="T17" i="25"/>
  <c r="U17" i="25"/>
  <c r="V17" i="25"/>
  <c r="T16" i="25"/>
  <c r="U16" i="25"/>
  <c r="V16" i="25"/>
  <c r="T15" i="25"/>
  <c r="U15" i="25"/>
  <c r="V15" i="25"/>
  <c r="T14" i="25"/>
  <c r="U14" i="25"/>
  <c r="V14" i="25"/>
  <c r="T13" i="25"/>
  <c r="U13" i="25"/>
  <c r="V13" i="25"/>
  <c r="T12" i="25"/>
  <c r="U12" i="25"/>
  <c r="V12" i="25"/>
  <c r="T11" i="25"/>
  <c r="U11" i="25"/>
  <c r="V11" i="25"/>
  <c r="T9" i="25"/>
  <c r="U9" i="25"/>
  <c r="V9" i="25"/>
  <c r="T8" i="25"/>
  <c r="U8" i="25"/>
  <c r="V8" i="25"/>
  <c r="T7" i="25"/>
  <c r="U7" i="25"/>
  <c r="V7" i="25"/>
  <c r="T6" i="25"/>
  <c r="U6" i="25"/>
  <c r="V6" i="25"/>
  <c r="T5" i="25"/>
  <c r="U5" i="25"/>
  <c r="V5" i="25"/>
  <c r="T4" i="25"/>
  <c r="U4" i="25"/>
  <c r="V4" i="25"/>
  <c r="T3" i="25"/>
  <c r="U3" i="25"/>
  <c r="V3" i="25"/>
  <c r="T2" i="25"/>
  <c r="U2" i="25"/>
  <c r="V2" i="25"/>
  <c r="I261" i="25"/>
  <c r="I260" i="25"/>
  <c r="I258" i="25"/>
  <c r="I257" i="25"/>
  <c r="I256" i="25"/>
  <c r="I255" i="25"/>
  <c r="I254" i="25"/>
  <c r="I253" i="25"/>
  <c r="I252" i="25"/>
  <c r="I251" i="25"/>
  <c r="I250" i="25"/>
  <c r="I249" i="25"/>
  <c r="I248" i="25"/>
  <c r="I247" i="25"/>
  <c r="I246" i="25"/>
  <c r="I245" i="25"/>
  <c r="I244" i="25"/>
  <c r="I243" i="25"/>
  <c r="I242" i="25"/>
  <c r="I241" i="25"/>
  <c r="I240" i="25"/>
  <c r="I239" i="25"/>
  <c r="I238" i="25"/>
  <c r="I237" i="25"/>
  <c r="I236" i="25"/>
  <c r="I235" i="25"/>
  <c r="I234" i="25"/>
  <c r="I233" i="25"/>
  <c r="I232" i="25"/>
  <c r="I231" i="25"/>
  <c r="I230" i="25"/>
  <c r="I229" i="25"/>
  <c r="I228" i="25"/>
  <c r="I227" i="25"/>
  <c r="I226" i="25"/>
  <c r="I225" i="25"/>
  <c r="I224" i="25"/>
  <c r="I223" i="25"/>
  <c r="I222" i="25"/>
  <c r="I221" i="25"/>
  <c r="I220" i="25"/>
  <c r="I219" i="25"/>
  <c r="I218" i="25"/>
  <c r="I217" i="25"/>
  <c r="I216" i="25"/>
  <c r="I215" i="25"/>
  <c r="I214" i="25"/>
  <c r="I213" i="25"/>
  <c r="I212" i="25"/>
  <c r="I211" i="25"/>
  <c r="I210" i="25"/>
  <c r="I209" i="25"/>
  <c r="I208" i="25"/>
  <c r="I207" i="25"/>
  <c r="I205" i="25"/>
  <c r="I204" i="25"/>
  <c r="I203" i="25"/>
  <c r="I202" i="25"/>
  <c r="I201" i="25"/>
  <c r="I200" i="25"/>
  <c r="I199" i="25"/>
  <c r="I198" i="25"/>
  <c r="I197" i="25"/>
  <c r="I196" i="25"/>
  <c r="I195" i="25"/>
  <c r="I194" i="25"/>
  <c r="I193" i="25"/>
  <c r="I192" i="25"/>
  <c r="I191" i="25"/>
  <c r="I190" i="25"/>
  <c r="I189" i="25"/>
  <c r="I188" i="25"/>
  <c r="I187" i="25"/>
  <c r="I186" i="25"/>
  <c r="I185" i="25"/>
  <c r="I184" i="25"/>
  <c r="I183" i="25"/>
  <c r="I182" i="25"/>
  <c r="I181" i="25"/>
  <c r="I180" i="25"/>
  <c r="I179" i="25"/>
  <c r="I178" i="25"/>
  <c r="I177" i="25"/>
  <c r="I176" i="25"/>
  <c r="I175" i="25"/>
  <c r="I174" i="25"/>
  <c r="I172" i="25"/>
  <c r="I171" i="25"/>
  <c r="I170" i="25"/>
  <c r="I169" i="25"/>
  <c r="I168" i="25"/>
  <c r="I167" i="25"/>
  <c r="I166" i="25"/>
  <c r="I165" i="25"/>
  <c r="I164" i="25"/>
  <c r="I163" i="25"/>
  <c r="I162" i="25"/>
  <c r="I161" i="25"/>
  <c r="I160" i="25"/>
  <c r="I159" i="25"/>
  <c r="I158" i="25"/>
  <c r="I157" i="25"/>
  <c r="I156" i="25"/>
  <c r="I155" i="25"/>
  <c r="I154" i="25"/>
  <c r="I153" i="25"/>
  <c r="I152" i="25"/>
  <c r="I151" i="25"/>
  <c r="I150" i="25"/>
  <c r="I149" i="25"/>
  <c r="I148" i="25"/>
  <c r="I147" i="25"/>
  <c r="I146" i="25"/>
  <c r="I145" i="25"/>
  <c r="I144" i="25"/>
  <c r="I143" i="25"/>
  <c r="I142" i="25"/>
  <c r="I141" i="25"/>
  <c r="I140" i="25"/>
  <c r="I139" i="25"/>
  <c r="I138" i="25"/>
  <c r="I137" i="25"/>
  <c r="I136" i="25"/>
  <c r="I135" i="25"/>
  <c r="I134" i="25"/>
  <c r="I133" i="25"/>
  <c r="I132" i="25"/>
  <c r="I131" i="25"/>
  <c r="I130" i="25"/>
  <c r="I129" i="25"/>
  <c r="I128" i="25"/>
  <c r="I127" i="25"/>
  <c r="I126" i="25"/>
  <c r="I125" i="25"/>
  <c r="I124" i="25"/>
  <c r="I123" i="25"/>
  <c r="I122" i="25"/>
  <c r="I121" i="25"/>
  <c r="I120" i="25"/>
  <c r="I119" i="25"/>
  <c r="I118" i="25"/>
  <c r="I117" i="25"/>
  <c r="I116" i="25"/>
  <c r="I115" i="25"/>
  <c r="I114" i="25"/>
  <c r="I113" i="25"/>
  <c r="I112" i="25"/>
  <c r="I111" i="25"/>
  <c r="I110" i="25"/>
  <c r="I109" i="25"/>
  <c r="I108" i="25"/>
  <c r="I107" i="25"/>
  <c r="I106" i="25"/>
  <c r="I105" i="25"/>
  <c r="I104" i="25"/>
  <c r="I103" i="25"/>
  <c r="I102" i="25"/>
  <c r="I101" i="25"/>
  <c r="I100" i="25"/>
  <c r="I99" i="25"/>
  <c r="I98" i="25"/>
  <c r="I97" i="25"/>
  <c r="I96" i="25"/>
  <c r="I95" i="25"/>
  <c r="I94" i="25"/>
  <c r="I93" i="25"/>
  <c r="I92" i="25"/>
  <c r="I91" i="25"/>
  <c r="I90" i="25"/>
  <c r="I89" i="25"/>
  <c r="I88" i="25"/>
  <c r="I87" i="25"/>
  <c r="I86" i="25"/>
  <c r="I85" i="25"/>
  <c r="I84" i="25"/>
  <c r="I83" i="25"/>
  <c r="I82" i="25"/>
  <c r="I81" i="25"/>
  <c r="I80" i="25"/>
  <c r="I79" i="25"/>
  <c r="I78" i="25"/>
  <c r="I77" i="25"/>
  <c r="I76" i="25"/>
  <c r="I75" i="25"/>
  <c r="I74" i="25"/>
  <c r="I73" i="25"/>
  <c r="I72" i="25"/>
  <c r="I71" i="25"/>
  <c r="I70" i="25"/>
  <c r="I69" i="25"/>
  <c r="I68" i="25"/>
  <c r="I67" i="25"/>
  <c r="I66" i="25"/>
  <c r="I64" i="25"/>
  <c r="I63" i="25"/>
  <c r="I55" i="25"/>
  <c r="I53" i="25"/>
  <c r="I52" i="25"/>
  <c r="I50" i="25"/>
  <c r="I49" i="25"/>
  <c r="I21" i="25"/>
  <c r="H261" i="25"/>
  <c r="H260" i="25"/>
  <c r="H258" i="25"/>
  <c r="H257" i="25"/>
  <c r="H256" i="25"/>
  <c r="H255" i="25"/>
  <c r="H254" i="25"/>
  <c r="H253" i="25"/>
  <c r="H252" i="25"/>
  <c r="H251" i="25"/>
  <c r="H250" i="25"/>
  <c r="H249" i="25"/>
  <c r="H248" i="25"/>
  <c r="H247" i="25"/>
  <c r="H246" i="25"/>
  <c r="H245" i="25"/>
  <c r="H244" i="25"/>
  <c r="H243" i="25"/>
  <c r="H242" i="25"/>
  <c r="H241" i="25"/>
  <c r="H240" i="25"/>
  <c r="H239" i="25"/>
  <c r="H238" i="25"/>
  <c r="H237" i="25"/>
  <c r="H236" i="25"/>
  <c r="H235" i="25"/>
  <c r="H234" i="25"/>
  <c r="H233" i="25"/>
  <c r="H232" i="25"/>
  <c r="H231" i="25"/>
  <c r="H230" i="25"/>
  <c r="H229" i="25"/>
  <c r="H228" i="25"/>
  <c r="H227" i="25"/>
  <c r="H226" i="25"/>
  <c r="H225" i="25"/>
  <c r="H224" i="25"/>
  <c r="H223" i="25"/>
  <c r="H222" i="25"/>
  <c r="H221" i="25"/>
  <c r="H220" i="25"/>
  <c r="H219" i="25"/>
  <c r="H218" i="25"/>
  <c r="H217" i="25"/>
  <c r="H216" i="25"/>
  <c r="H215" i="25"/>
  <c r="H214" i="25"/>
  <c r="H213" i="25"/>
  <c r="H212" i="25"/>
  <c r="H211" i="25"/>
  <c r="H210" i="25"/>
  <c r="H209" i="25"/>
  <c r="H208" i="25"/>
  <c r="H207" i="25"/>
  <c r="H205" i="25"/>
  <c r="H204" i="25"/>
  <c r="H203" i="25"/>
  <c r="H202" i="25"/>
  <c r="H201" i="25"/>
  <c r="H200" i="25"/>
  <c r="H199" i="25"/>
  <c r="H198" i="25"/>
  <c r="H197" i="25"/>
  <c r="H196" i="25"/>
  <c r="H195" i="25"/>
  <c r="H194" i="25"/>
  <c r="H193" i="25"/>
  <c r="H192" i="25"/>
  <c r="H191" i="25"/>
  <c r="H190" i="25"/>
  <c r="H189" i="25"/>
  <c r="H188" i="25"/>
  <c r="H187" i="25"/>
  <c r="H186" i="25"/>
  <c r="H185" i="25"/>
  <c r="H184" i="25"/>
  <c r="H183" i="25"/>
  <c r="H182" i="25"/>
  <c r="H181" i="25"/>
  <c r="H180" i="25"/>
  <c r="H179" i="25"/>
  <c r="H178" i="25"/>
  <c r="H177" i="25"/>
  <c r="H176" i="25"/>
  <c r="H175" i="25"/>
  <c r="H174" i="25"/>
  <c r="H172" i="25"/>
  <c r="H171" i="25"/>
  <c r="H170" i="25"/>
  <c r="H169" i="25"/>
  <c r="H168" i="25"/>
  <c r="H167" i="25"/>
  <c r="H166" i="25"/>
  <c r="H165" i="25"/>
  <c r="H164" i="25"/>
  <c r="H163" i="25"/>
  <c r="H162" i="25"/>
  <c r="H161" i="25"/>
  <c r="H160" i="25"/>
  <c r="H159" i="25"/>
  <c r="H158" i="25"/>
  <c r="H157" i="25"/>
  <c r="H156" i="25"/>
  <c r="H155" i="25"/>
  <c r="H154" i="25"/>
  <c r="H153" i="25"/>
  <c r="H152" i="25"/>
  <c r="H151" i="25"/>
  <c r="H150" i="25"/>
  <c r="H149" i="25"/>
  <c r="H148" i="25"/>
  <c r="H147" i="25"/>
  <c r="H146" i="25"/>
  <c r="H145" i="25"/>
  <c r="H144" i="25"/>
  <c r="H143" i="25"/>
  <c r="H142" i="25"/>
  <c r="H141" i="25"/>
  <c r="H140" i="25"/>
  <c r="H139" i="25"/>
  <c r="H138" i="25"/>
  <c r="H137" i="25"/>
  <c r="H136" i="25"/>
  <c r="H135" i="25"/>
  <c r="H134" i="25"/>
  <c r="H133" i="25"/>
  <c r="H132" i="25"/>
  <c r="H131" i="25"/>
  <c r="H130" i="25"/>
  <c r="H129" i="25"/>
  <c r="H128" i="25"/>
  <c r="H127" i="25"/>
  <c r="H126" i="25"/>
  <c r="H125" i="25"/>
  <c r="H124" i="25"/>
  <c r="H123" i="25"/>
  <c r="H122" i="25"/>
  <c r="H121" i="25"/>
  <c r="H120" i="25"/>
  <c r="H119" i="25"/>
  <c r="H118" i="25"/>
  <c r="H117" i="25"/>
  <c r="H116" i="25"/>
  <c r="H115" i="25"/>
  <c r="H114" i="25"/>
  <c r="H113" i="25"/>
  <c r="H112" i="25"/>
  <c r="H111" i="25"/>
  <c r="H110" i="25"/>
  <c r="H109" i="25"/>
  <c r="H108" i="25"/>
  <c r="H107" i="25"/>
  <c r="H106" i="25"/>
  <c r="H105" i="25"/>
  <c r="H104" i="25"/>
  <c r="H103" i="25"/>
  <c r="H102" i="25"/>
  <c r="H101" i="25"/>
  <c r="H100" i="25"/>
  <c r="H99" i="25"/>
  <c r="H98" i="25"/>
  <c r="H97" i="25"/>
  <c r="H96" i="25"/>
  <c r="H95" i="25"/>
  <c r="H94" i="25"/>
  <c r="H93" i="25"/>
  <c r="H92" i="25"/>
  <c r="H91" i="25"/>
  <c r="H90" i="25"/>
  <c r="H89" i="25"/>
  <c r="H88" i="25"/>
  <c r="H87" i="25"/>
  <c r="H86" i="25"/>
  <c r="H85" i="25"/>
  <c r="H84" i="25"/>
  <c r="H83" i="25"/>
  <c r="H82" i="25"/>
  <c r="H81" i="25"/>
  <c r="H80" i="25"/>
  <c r="H79" i="25"/>
  <c r="H78" i="25"/>
  <c r="H77" i="25"/>
  <c r="H76" i="25"/>
  <c r="H75" i="25"/>
  <c r="H74" i="25"/>
  <c r="H73" i="25"/>
  <c r="H72" i="25"/>
  <c r="H71" i="25"/>
  <c r="H70" i="25"/>
  <c r="H69" i="25"/>
  <c r="H68" i="25"/>
  <c r="H67" i="25"/>
  <c r="H66" i="25"/>
  <c r="H64" i="25"/>
  <c r="H63" i="25"/>
  <c r="H55" i="25"/>
  <c r="H53" i="25"/>
  <c r="H52" i="25"/>
  <c r="H50" i="25"/>
  <c r="H49" i="25"/>
  <c r="H21" i="25"/>
  <c r="I382" i="25"/>
  <c r="I381" i="25"/>
  <c r="I380" i="25"/>
  <c r="I379" i="25"/>
  <c r="I378" i="25"/>
  <c r="I377" i="25"/>
  <c r="I376" i="25"/>
  <c r="I375" i="25"/>
  <c r="I374" i="25"/>
  <c r="I373" i="25"/>
  <c r="I372" i="25"/>
  <c r="I371" i="25"/>
  <c r="I370" i="25"/>
  <c r="I369" i="25"/>
  <c r="I368" i="25"/>
  <c r="I367" i="25"/>
  <c r="I366" i="25"/>
  <c r="I365" i="25"/>
  <c r="I364" i="25"/>
  <c r="I363" i="25"/>
  <c r="I362" i="25"/>
  <c r="I361" i="25"/>
  <c r="I360" i="25"/>
  <c r="I359" i="25"/>
  <c r="I358" i="25"/>
  <c r="I357" i="25"/>
  <c r="I356" i="25"/>
  <c r="I355" i="25"/>
  <c r="I354" i="25"/>
  <c r="I353" i="25"/>
  <c r="I352" i="25"/>
  <c r="I351" i="25"/>
  <c r="I350" i="25"/>
  <c r="I349" i="25"/>
  <c r="I348" i="25"/>
  <c r="I347" i="25"/>
  <c r="I346" i="25"/>
  <c r="I345" i="25"/>
  <c r="I344" i="25"/>
  <c r="I343" i="25"/>
  <c r="I342" i="25"/>
  <c r="I341" i="25"/>
  <c r="I340" i="25"/>
  <c r="I339" i="25"/>
  <c r="I338" i="25"/>
  <c r="I337" i="25"/>
  <c r="I336" i="25"/>
  <c r="I335" i="25"/>
  <c r="I334" i="25"/>
  <c r="I333" i="25"/>
  <c r="I332" i="25"/>
  <c r="I331" i="25"/>
  <c r="I330" i="25"/>
  <c r="I329" i="25"/>
  <c r="I328" i="25"/>
  <c r="I327" i="25"/>
  <c r="I326" i="25"/>
  <c r="I325" i="25"/>
  <c r="I324" i="25"/>
  <c r="I323" i="25"/>
  <c r="I322" i="25"/>
  <c r="I321" i="25"/>
  <c r="I320" i="25"/>
  <c r="I319" i="25"/>
  <c r="I318" i="25"/>
  <c r="I317" i="25"/>
  <c r="I316" i="25"/>
  <c r="I315" i="25"/>
  <c r="I314" i="25"/>
  <c r="I313" i="25"/>
  <c r="I312" i="25"/>
  <c r="I311" i="25"/>
  <c r="I310" i="25"/>
  <c r="I309" i="25"/>
  <c r="I308" i="25"/>
  <c r="I307" i="25"/>
  <c r="I306" i="25"/>
  <c r="I305" i="25"/>
  <c r="I304" i="25"/>
  <c r="I303" i="25"/>
  <c r="I302" i="25"/>
  <c r="I301" i="25"/>
  <c r="I300" i="25"/>
  <c r="I299" i="25"/>
  <c r="I298" i="25"/>
  <c r="I297" i="25"/>
  <c r="I296" i="25"/>
  <c r="I295" i="25"/>
  <c r="I294" i="25"/>
  <c r="I293" i="25"/>
  <c r="I292" i="25"/>
  <c r="I291" i="25"/>
  <c r="I290" i="25"/>
  <c r="I289" i="25"/>
  <c r="I288" i="25"/>
  <c r="I287" i="25"/>
  <c r="I286" i="25"/>
  <c r="I285" i="25"/>
  <c r="I284" i="25"/>
  <c r="I283" i="25"/>
  <c r="I282" i="25"/>
  <c r="I281" i="25"/>
  <c r="I280" i="25"/>
  <c r="I279" i="25"/>
  <c r="I278" i="25"/>
  <c r="I277" i="25"/>
  <c r="I276" i="25"/>
  <c r="I275" i="25"/>
  <c r="I274" i="25"/>
  <c r="I273" i="25"/>
  <c r="I272" i="25"/>
  <c r="I271" i="25"/>
  <c r="I270" i="25"/>
  <c r="I269" i="25"/>
  <c r="I268" i="25"/>
  <c r="I267" i="25"/>
  <c r="I266" i="25"/>
  <c r="I265" i="25"/>
  <c r="I264" i="25"/>
  <c r="I263" i="25"/>
  <c r="I262" i="25"/>
  <c r="I259" i="25"/>
  <c r="I206" i="25"/>
  <c r="I173" i="25"/>
  <c r="I65" i="25"/>
  <c r="I62" i="25"/>
  <c r="I61" i="25"/>
  <c r="I60" i="25"/>
  <c r="I59" i="25"/>
  <c r="I58" i="25"/>
  <c r="I57" i="25"/>
  <c r="I56" i="25"/>
  <c r="I54" i="25"/>
  <c r="I51" i="25"/>
  <c r="I48" i="25"/>
  <c r="I47" i="25"/>
  <c r="I46" i="25"/>
  <c r="I45" i="25"/>
  <c r="I44" i="25"/>
  <c r="I43" i="25"/>
  <c r="I42" i="25"/>
  <c r="I41" i="25"/>
  <c r="I40" i="25"/>
  <c r="I39" i="25"/>
  <c r="I38" i="25"/>
  <c r="I37" i="25"/>
  <c r="I36" i="25"/>
  <c r="I35" i="25"/>
  <c r="I34" i="25"/>
  <c r="I33" i="25"/>
  <c r="I32" i="25"/>
  <c r="I31" i="25"/>
  <c r="I30" i="25"/>
  <c r="I29" i="25"/>
  <c r="I28" i="25"/>
  <c r="I27" i="25"/>
  <c r="I26" i="25"/>
  <c r="I25" i="25"/>
  <c r="I24" i="25"/>
  <c r="I23" i="25"/>
  <c r="I22" i="25"/>
  <c r="I20" i="25"/>
  <c r="I19" i="25"/>
  <c r="I18" i="25"/>
  <c r="I17" i="25"/>
  <c r="I16" i="25"/>
  <c r="I15" i="25"/>
  <c r="I14" i="25"/>
  <c r="I13" i="25"/>
  <c r="I12" i="25"/>
  <c r="I11" i="25"/>
  <c r="I9" i="25"/>
  <c r="I8" i="25"/>
  <c r="I7" i="25"/>
  <c r="I6" i="25"/>
  <c r="I5" i="25"/>
  <c r="I4" i="25"/>
  <c r="I3" i="25"/>
  <c r="I2" i="25"/>
  <c r="B382" i="19"/>
  <c r="B382" i="25"/>
  <c r="B381" i="19"/>
  <c r="B381" i="25"/>
  <c r="B380" i="19"/>
  <c r="B380" i="25"/>
  <c r="B379" i="19"/>
  <c r="B379" i="25"/>
  <c r="B378" i="19"/>
  <c r="B378" i="25"/>
  <c r="B377" i="19"/>
  <c r="B377" i="25"/>
  <c r="B376" i="19"/>
  <c r="B376" i="25"/>
  <c r="B375" i="19"/>
  <c r="B375" i="25"/>
  <c r="B374" i="19"/>
  <c r="B374" i="25"/>
  <c r="B373" i="19"/>
  <c r="B373" i="25"/>
  <c r="B372" i="19"/>
  <c r="B372" i="25"/>
  <c r="B371" i="19"/>
  <c r="B371" i="25"/>
  <c r="B370" i="19"/>
  <c r="B370" i="25"/>
  <c r="B369" i="19"/>
  <c r="B369" i="25"/>
  <c r="B368" i="19"/>
  <c r="B368" i="25"/>
  <c r="B367" i="19"/>
  <c r="B367" i="25"/>
  <c r="B366" i="19"/>
  <c r="B366" i="25"/>
  <c r="B365" i="19"/>
  <c r="B365" i="25"/>
  <c r="B364" i="19"/>
  <c r="B364" i="25"/>
  <c r="B363" i="19"/>
  <c r="B363" i="25"/>
  <c r="B362" i="19"/>
  <c r="B362" i="25"/>
  <c r="B361" i="19"/>
  <c r="B361" i="25"/>
  <c r="B360" i="19"/>
  <c r="B360" i="25"/>
  <c r="B359" i="19"/>
  <c r="B359" i="25"/>
  <c r="B358" i="19"/>
  <c r="B358" i="25"/>
  <c r="B357" i="19"/>
  <c r="B357" i="25"/>
  <c r="B356" i="19"/>
  <c r="B356" i="25"/>
  <c r="B355" i="19"/>
  <c r="B355" i="25"/>
  <c r="B354" i="19"/>
  <c r="B354" i="25"/>
  <c r="B353" i="19"/>
  <c r="B353" i="25"/>
  <c r="B352" i="19"/>
  <c r="B352" i="25"/>
  <c r="B351" i="19"/>
  <c r="B351" i="25"/>
  <c r="B350" i="19"/>
  <c r="B350" i="25"/>
  <c r="B349" i="19"/>
  <c r="B349" i="25"/>
  <c r="B348" i="19"/>
  <c r="B348" i="25"/>
  <c r="B347" i="19"/>
  <c r="B347" i="25"/>
  <c r="B346" i="19"/>
  <c r="B346" i="25"/>
  <c r="B345" i="19"/>
  <c r="B345" i="25"/>
  <c r="B344" i="19"/>
  <c r="B344" i="25"/>
  <c r="B296" i="19"/>
  <c r="B296" i="25"/>
  <c r="B292" i="19"/>
  <c r="B292" i="25"/>
  <c r="B291" i="19"/>
  <c r="B291" i="25"/>
  <c r="B288" i="19"/>
  <c r="B288" i="25"/>
  <c r="B285" i="19"/>
  <c r="B285" i="25"/>
  <c r="B283" i="19"/>
  <c r="B283" i="25"/>
  <c r="B282" i="19"/>
  <c r="B282" i="25"/>
  <c r="B276" i="19"/>
  <c r="B276" i="25"/>
  <c r="B275" i="19"/>
  <c r="B275" i="25"/>
  <c r="B274" i="19"/>
  <c r="B274" i="25"/>
  <c r="B273" i="19"/>
  <c r="B273" i="25"/>
  <c r="B272" i="19"/>
  <c r="B272" i="25"/>
  <c r="B271" i="19"/>
  <c r="B271" i="25"/>
  <c r="B270" i="19"/>
  <c r="B270" i="25"/>
  <c r="B269" i="19"/>
  <c r="B269" i="25"/>
  <c r="B268" i="19"/>
  <c r="B268" i="25"/>
  <c r="B261" i="19"/>
  <c r="B261" i="25"/>
  <c r="B260" i="19"/>
  <c r="B260" i="25"/>
  <c r="B258" i="19"/>
  <c r="B258" i="25"/>
  <c r="B257" i="19"/>
  <c r="B257" i="25"/>
  <c r="B256" i="19"/>
  <c r="B256" i="25"/>
  <c r="B255" i="19"/>
  <c r="B255" i="25"/>
  <c r="B254" i="19"/>
  <c r="B254" i="25"/>
  <c r="B253" i="19"/>
  <c r="B253" i="25"/>
  <c r="B252" i="19"/>
  <c r="B252" i="25"/>
  <c r="B251" i="19"/>
  <c r="B251" i="25"/>
  <c r="B250" i="19"/>
  <c r="B250" i="25"/>
  <c r="B249" i="19"/>
  <c r="B249" i="25"/>
  <c r="B248" i="19"/>
  <c r="B248" i="25"/>
  <c r="B247" i="19"/>
  <c r="B247" i="25"/>
  <c r="B246" i="19"/>
  <c r="B246" i="25"/>
  <c r="B245" i="19"/>
  <c r="B245" i="25"/>
  <c r="B244" i="19"/>
  <c r="B244" i="25"/>
  <c r="B243" i="19"/>
  <c r="B243" i="25"/>
  <c r="B242" i="19"/>
  <c r="B242" i="25"/>
  <c r="B241" i="19"/>
  <c r="B241" i="25"/>
  <c r="B240" i="19"/>
  <c r="B240" i="25"/>
  <c r="B239" i="19"/>
  <c r="B239" i="25"/>
  <c r="B238" i="19"/>
  <c r="B238" i="25"/>
  <c r="B237" i="19"/>
  <c r="B237" i="25"/>
  <c r="B236" i="19"/>
  <c r="B236" i="25"/>
  <c r="B235" i="19"/>
  <c r="B235" i="25"/>
  <c r="B234" i="19"/>
  <c r="B234" i="25"/>
  <c r="B233" i="19"/>
  <c r="B233" i="25"/>
  <c r="B232" i="19"/>
  <c r="B232" i="25"/>
  <c r="B231" i="19"/>
  <c r="B231" i="25"/>
  <c r="B230" i="19"/>
  <c r="B230" i="25"/>
  <c r="B229" i="19"/>
  <c r="B229" i="25"/>
  <c r="B228" i="19"/>
  <c r="B228" i="25"/>
  <c r="B227" i="19"/>
  <c r="B227" i="25"/>
  <c r="B226" i="19"/>
  <c r="B226" i="25"/>
  <c r="B225" i="19"/>
  <c r="B225" i="25"/>
  <c r="B224" i="19"/>
  <c r="B224" i="25"/>
  <c r="B223" i="19"/>
  <c r="B223" i="25"/>
  <c r="B222" i="19"/>
  <c r="B222" i="25"/>
  <c r="B221" i="19"/>
  <c r="B221" i="25"/>
  <c r="B220" i="19"/>
  <c r="B220" i="25"/>
  <c r="B219" i="19"/>
  <c r="B219" i="25"/>
  <c r="B218" i="19"/>
  <c r="B218" i="25"/>
  <c r="B217" i="19"/>
  <c r="B217" i="25"/>
  <c r="B216" i="19"/>
  <c r="B216" i="25"/>
  <c r="B215" i="19"/>
  <c r="B215" i="25"/>
  <c r="B214" i="19"/>
  <c r="B214" i="25"/>
  <c r="B213" i="19"/>
  <c r="B213" i="25"/>
  <c r="B212" i="19"/>
  <c r="B212" i="25"/>
  <c r="B211" i="19"/>
  <c r="B211" i="25"/>
  <c r="B210" i="19"/>
  <c r="B210" i="25"/>
  <c r="B209" i="19"/>
  <c r="B209" i="25"/>
  <c r="B208" i="19"/>
  <c r="B208" i="25"/>
  <c r="B207" i="19"/>
  <c r="B207" i="25"/>
  <c r="B205" i="19"/>
  <c r="B205" i="25"/>
  <c r="B204" i="19"/>
  <c r="B204" i="25"/>
  <c r="B203" i="19"/>
  <c r="B203" i="25"/>
  <c r="B202" i="19"/>
  <c r="B202" i="25"/>
  <c r="B201" i="19"/>
  <c r="B201" i="25"/>
  <c r="B200" i="19"/>
  <c r="B200" i="25"/>
  <c r="B199" i="19"/>
  <c r="B199" i="25"/>
  <c r="B198" i="19"/>
  <c r="B198" i="25"/>
  <c r="B197" i="19"/>
  <c r="B197" i="25"/>
  <c r="B196" i="19"/>
  <c r="B196" i="25"/>
  <c r="B195" i="19"/>
  <c r="B195" i="25"/>
  <c r="B194" i="19"/>
  <c r="B194" i="25"/>
  <c r="B193" i="19"/>
  <c r="B193" i="25"/>
  <c r="B192" i="19"/>
  <c r="B192" i="25"/>
  <c r="B191" i="19"/>
  <c r="B191" i="25"/>
  <c r="B190" i="19"/>
  <c r="B190" i="25"/>
  <c r="B189" i="19"/>
  <c r="B189" i="25"/>
  <c r="B188" i="19"/>
  <c r="B188" i="25"/>
  <c r="B187" i="19"/>
  <c r="B187" i="25"/>
  <c r="B186" i="19"/>
  <c r="B186" i="25"/>
  <c r="B185" i="19"/>
  <c r="B185" i="25"/>
  <c r="B184" i="19"/>
  <c r="B184" i="25"/>
  <c r="B183" i="19"/>
  <c r="B183" i="25"/>
  <c r="B182" i="19"/>
  <c r="B182" i="25"/>
  <c r="B181" i="19"/>
  <c r="B181" i="25"/>
  <c r="B180" i="19"/>
  <c r="B180" i="25"/>
  <c r="B179" i="19"/>
  <c r="B179" i="25"/>
  <c r="B178" i="19"/>
  <c r="B178" i="25"/>
  <c r="B177" i="19"/>
  <c r="B177" i="25"/>
  <c r="B176" i="19"/>
  <c r="B176" i="25"/>
  <c r="B175" i="19"/>
  <c r="B175" i="25"/>
  <c r="B174" i="19"/>
  <c r="B174" i="25"/>
  <c r="B172" i="19"/>
  <c r="B172" i="25"/>
  <c r="B171" i="19"/>
  <c r="B171" i="25"/>
  <c r="B170" i="19"/>
  <c r="B170" i="25"/>
  <c r="B169" i="19"/>
  <c r="B169" i="25"/>
  <c r="B168" i="19"/>
  <c r="B168" i="25"/>
  <c r="B167" i="19"/>
  <c r="B167" i="25"/>
  <c r="B166" i="19"/>
  <c r="B166" i="25"/>
  <c r="B165" i="19"/>
  <c r="B165" i="25"/>
  <c r="B164" i="19"/>
  <c r="B164" i="25"/>
  <c r="B163" i="19"/>
  <c r="B163" i="25"/>
  <c r="B162" i="19"/>
  <c r="B162" i="25"/>
  <c r="B161" i="19"/>
  <c r="B161" i="25"/>
  <c r="B160" i="19"/>
  <c r="B160" i="25"/>
  <c r="B159" i="19"/>
  <c r="B159" i="25"/>
  <c r="B158" i="19"/>
  <c r="B158" i="25"/>
  <c r="B157" i="19"/>
  <c r="B157" i="25"/>
  <c r="B156" i="19"/>
  <c r="B156" i="25"/>
  <c r="B155" i="19"/>
  <c r="B155" i="25"/>
  <c r="B154" i="19"/>
  <c r="B154" i="25"/>
  <c r="B153" i="19"/>
  <c r="B153" i="25"/>
  <c r="B152" i="19"/>
  <c r="B152" i="25"/>
  <c r="B151" i="19"/>
  <c r="B151" i="25"/>
  <c r="B150" i="19"/>
  <c r="B150" i="25"/>
  <c r="B149" i="19"/>
  <c r="B149" i="25"/>
  <c r="B148" i="19"/>
  <c r="B148" i="25"/>
  <c r="B147" i="19"/>
  <c r="B147" i="25"/>
  <c r="B146" i="19"/>
  <c r="B146" i="25"/>
  <c r="B145" i="19"/>
  <c r="B145" i="25"/>
  <c r="B144" i="19"/>
  <c r="B144" i="25"/>
  <c r="B143" i="19"/>
  <c r="B143" i="25"/>
  <c r="B142" i="19"/>
  <c r="B142" i="25"/>
  <c r="B141" i="19"/>
  <c r="B141" i="25"/>
  <c r="B140" i="19"/>
  <c r="B140" i="25"/>
  <c r="B139" i="19"/>
  <c r="B139" i="25"/>
  <c r="B138" i="19"/>
  <c r="B138" i="25"/>
  <c r="B137" i="19"/>
  <c r="B137" i="25"/>
  <c r="B136" i="19"/>
  <c r="B136" i="25"/>
  <c r="B135" i="19"/>
  <c r="B135" i="25"/>
  <c r="B134" i="19"/>
  <c r="B134" i="25"/>
  <c r="B133" i="19"/>
  <c r="B133" i="25"/>
  <c r="B132" i="19"/>
  <c r="B132" i="25"/>
  <c r="B131" i="19"/>
  <c r="B131" i="25"/>
  <c r="B130" i="19"/>
  <c r="B130" i="25"/>
  <c r="B129" i="19"/>
  <c r="B129" i="25"/>
  <c r="B128" i="19"/>
  <c r="B128" i="25"/>
  <c r="B127" i="19"/>
  <c r="B127" i="25"/>
  <c r="B126" i="19"/>
  <c r="B126" i="25"/>
  <c r="B125" i="19"/>
  <c r="B125" i="25"/>
  <c r="B124" i="19"/>
  <c r="B124" i="25"/>
  <c r="B123" i="19"/>
  <c r="B123" i="25"/>
  <c r="B122" i="19"/>
  <c r="B122" i="25"/>
  <c r="B121" i="19"/>
  <c r="B121" i="25"/>
  <c r="B120" i="19"/>
  <c r="B120" i="25"/>
  <c r="B119" i="19"/>
  <c r="B119" i="25"/>
  <c r="B118" i="19"/>
  <c r="B118" i="25"/>
  <c r="B117" i="19"/>
  <c r="B117" i="25"/>
  <c r="B116" i="19"/>
  <c r="B116" i="25"/>
  <c r="B115" i="19"/>
  <c r="B115" i="25"/>
  <c r="B114" i="19"/>
  <c r="B114" i="25"/>
  <c r="B113" i="19"/>
  <c r="B113" i="25"/>
  <c r="B112" i="19"/>
  <c r="B112" i="25"/>
  <c r="B111" i="19"/>
  <c r="B111" i="25"/>
  <c r="B110" i="19"/>
  <c r="B110" i="25"/>
  <c r="B109" i="19"/>
  <c r="B109" i="25"/>
  <c r="B108" i="19"/>
  <c r="B108" i="25"/>
  <c r="B107" i="19"/>
  <c r="B107" i="25"/>
  <c r="B106" i="19"/>
  <c r="B106" i="25"/>
  <c r="B105" i="19"/>
  <c r="B105" i="25"/>
  <c r="B104" i="19"/>
  <c r="B104" i="25"/>
  <c r="B103" i="19"/>
  <c r="B103" i="25"/>
  <c r="B102" i="19"/>
  <c r="B102" i="25"/>
  <c r="B101" i="19"/>
  <c r="B101" i="25"/>
  <c r="B100" i="19"/>
  <c r="B100" i="25"/>
  <c r="B99" i="19"/>
  <c r="B99" i="25"/>
  <c r="B98" i="19"/>
  <c r="B98" i="25"/>
  <c r="B97" i="19"/>
  <c r="B97" i="25"/>
  <c r="B96" i="19"/>
  <c r="B96" i="25"/>
  <c r="B95" i="19"/>
  <c r="B95" i="25"/>
  <c r="B94" i="19"/>
  <c r="B94" i="25"/>
  <c r="B93" i="19"/>
  <c r="B93" i="25"/>
  <c r="B92" i="19"/>
  <c r="B92" i="25"/>
  <c r="B91" i="19"/>
  <c r="B91" i="25"/>
  <c r="B90" i="19"/>
  <c r="B90" i="25"/>
  <c r="B89" i="19"/>
  <c r="B89" i="25"/>
  <c r="B88" i="19"/>
  <c r="B88" i="25"/>
  <c r="B87" i="19"/>
  <c r="B87" i="25"/>
  <c r="B86" i="19"/>
  <c r="B86" i="25"/>
  <c r="B85" i="19"/>
  <c r="B85" i="25"/>
  <c r="B84" i="19"/>
  <c r="B84" i="25"/>
  <c r="B83" i="19"/>
  <c r="B83" i="25"/>
  <c r="B82" i="19"/>
  <c r="B82" i="25"/>
  <c r="B81" i="19"/>
  <c r="B81" i="25"/>
  <c r="B80" i="19"/>
  <c r="B80" i="25"/>
  <c r="B79" i="19"/>
  <c r="B79" i="25"/>
  <c r="B78" i="19"/>
  <c r="B78" i="25"/>
  <c r="B77" i="19"/>
  <c r="B77" i="25"/>
  <c r="B76" i="19"/>
  <c r="B76" i="25"/>
  <c r="B75" i="19"/>
  <c r="B75" i="25"/>
  <c r="B74" i="19"/>
  <c r="B74" i="25"/>
  <c r="B73" i="19"/>
  <c r="B73" i="25"/>
  <c r="B72" i="19"/>
  <c r="B72" i="25"/>
  <c r="B71" i="19"/>
  <c r="B71" i="25"/>
  <c r="B70" i="19"/>
  <c r="B70" i="25"/>
  <c r="B69" i="19"/>
  <c r="B69" i="25"/>
  <c r="B68" i="19"/>
  <c r="B68" i="25"/>
  <c r="B67" i="19"/>
  <c r="B67" i="25"/>
  <c r="B66" i="19"/>
  <c r="B66" i="25"/>
  <c r="B64" i="19"/>
  <c r="B64" i="25"/>
  <c r="B63" i="19"/>
  <c r="B63" i="25"/>
  <c r="B55" i="19"/>
  <c r="B55" i="25"/>
  <c r="B53" i="19"/>
  <c r="B53" i="25"/>
  <c r="B52" i="19"/>
  <c r="B52" i="25"/>
  <c r="B50" i="19"/>
  <c r="B50" i="25"/>
  <c r="B49" i="19"/>
  <c r="B49" i="25"/>
  <c r="B21" i="19"/>
  <c r="B21" i="25"/>
  <c r="B10" i="19"/>
  <c r="B10" i="25"/>
  <c r="W10" i="6"/>
  <c r="I10" i="25" s="1" a="1"/>
  <c r="X382" i="6"/>
  <c r="Y382" i="6"/>
  <c r="N382" i="25" s="1" a="1"/>
  <c r="Z382" i="6"/>
  <c r="O382" i="25" s="1" a="1"/>
  <c r="X381" i="6"/>
  <c r="Y381" i="6"/>
  <c r="N381" i="25" s="1" a="1"/>
  <c r="Z381" i="6"/>
  <c r="O381" i="25" s="1" a="1"/>
  <c r="X380" i="6"/>
  <c r="Y380" i="6"/>
  <c r="N380" i="25" s="1" a="1"/>
  <c r="Z380" i="6"/>
  <c r="O380" i="25" s="1" a="1"/>
  <c r="X379" i="6"/>
  <c r="Y379" i="6"/>
  <c r="N379" i="25" s="1" a="1"/>
  <c r="Z379" i="6"/>
  <c r="O379" i="25" s="1" a="1"/>
  <c r="X378" i="6"/>
  <c r="Y378" i="6"/>
  <c r="N378" i="25" s="1" a="1"/>
  <c r="Z378" i="6"/>
  <c r="O378" i="25" s="1" a="1"/>
  <c r="X377" i="6"/>
  <c r="Y377" i="6"/>
  <c r="N377" i="25" s="1" a="1"/>
  <c r="Z377" i="6"/>
  <c r="O377" i="25" s="1" a="1"/>
  <c r="X376" i="6"/>
  <c r="Y376" i="6"/>
  <c r="N376" i="25" s="1" a="1"/>
  <c r="Z376" i="6"/>
  <c r="O376" i="25" s="1" a="1"/>
  <c r="X375" i="6"/>
  <c r="Y375" i="6"/>
  <c r="N375" i="25" s="1" a="1"/>
  <c r="Z375" i="6"/>
  <c r="O375" i="25" s="1" a="1"/>
  <c r="X374" i="6"/>
  <c r="Y374" i="6"/>
  <c r="N374" i="25" s="1" a="1"/>
  <c r="Z374" i="6"/>
  <c r="O374" i="25" s="1" a="1"/>
  <c r="X373" i="6"/>
  <c r="Y373" i="6"/>
  <c r="N373" i="25" s="1" a="1"/>
  <c r="Z373" i="6"/>
  <c r="O373" i="25" s="1" a="1"/>
  <c r="X372" i="6"/>
  <c r="Y372" i="6"/>
  <c r="N372" i="25" s="1" a="1"/>
  <c r="Z372" i="6"/>
  <c r="O372" i="25" s="1" a="1"/>
  <c r="X371" i="6"/>
  <c r="Y371" i="6"/>
  <c r="N371" i="25" s="1" a="1"/>
  <c r="Z371" i="6"/>
  <c r="O371" i="25" s="1" a="1"/>
  <c r="X370" i="6"/>
  <c r="Y370" i="6"/>
  <c r="N370" i="25" s="1" a="1"/>
  <c r="Z370" i="6"/>
  <c r="O370" i="25" s="1" a="1"/>
  <c r="X369" i="6"/>
  <c r="Y369" i="6"/>
  <c r="N369" i="25" s="1" a="1"/>
  <c r="Z369" i="6"/>
  <c r="O369" i="25" s="1" a="1"/>
  <c r="X368" i="6"/>
  <c r="Y368" i="6"/>
  <c r="N368" i="25" s="1" a="1"/>
  <c r="Z368" i="6"/>
  <c r="O368" i="25" s="1" a="1"/>
  <c r="X367" i="6"/>
  <c r="Y367" i="6"/>
  <c r="N367" i="25" s="1" a="1"/>
  <c r="Z367" i="6"/>
  <c r="O367" i="25" s="1" a="1"/>
  <c r="X366" i="6"/>
  <c r="Y366" i="6"/>
  <c r="N366" i="25" s="1" a="1"/>
  <c r="Z366" i="6"/>
  <c r="O366" i="25" s="1" a="1"/>
  <c r="X365" i="6"/>
  <c r="Y365" i="6"/>
  <c r="N365" i="25" s="1" a="1"/>
  <c r="Z365" i="6"/>
  <c r="O365" i="25" s="1" a="1"/>
  <c r="X364" i="6"/>
  <c r="Y364" i="6"/>
  <c r="N364" i="25" s="1" a="1"/>
  <c r="Z364" i="6"/>
  <c r="O364" i="25" s="1" a="1"/>
  <c r="X363" i="6"/>
  <c r="Y363" i="6"/>
  <c r="N363" i="25" s="1" a="1"/>
  <c r="Z363" i="6"/>
  <c r="O363" i="25" s="1" a="1"/>
  <c r="X362" i="6"/>
  <c r="Y362" i="6"/>
  <c r="N362" i="25" s="1" a="1"/>
  <c r="Z362" i="6"/>
  <c r="O362" i="25" s="1" a="1"/>
  <c r="X361" i="6"/>
  <c r="Y361" i="6"/>
  <c r="N361" i="25" s="1" a="1"/>
  <c r="Z361" i="6"/>
  <c r="O361" i="25" s="1" a="1"/>
  <c r="X360" i="6"/>
  <c r="Y360" i="6"/>
  <c r="N360" i="25" s="1" a="1"/>
  <c r="Z360" i="6"/>
  <c r="O360" i="25" s="1" a="1"/>
  <c r="X359" i="6"/>
  <c r="Y359" i="6"/>
  <c r="N359" i="25" s="1" a="1"/>
  <c r="Z359" i="6"/>
  <c r="O359" i="25" s="1" a="1"/>
  <c r="X358" i="6"/>
  <c r="Y358" i="6"/>
  <c r="N358" i="25" s="1" a="1"/>
  <c r="Z358" i="6"/>
  <c r="O358" i="25" s="1" a="1"/>
  <c r="X357" i="6"/>
  <c r="Y357" i="6"/>
  <c r="N357" i="25" s="1" a="1"/>
  <c r="Z357" i="6"/>
  <c r="O357" i="25" s="1" a="1"/>
  <c r="X356" i="6"/>
  <c r="Y356" i="6"/>
  <c r="N356" i="25" s="1" a="1"/>
  <c r="Z356" i="6"/>
  <c r="O356" i="25" s="1" a="1"/>
  <c r="X355" i="6"/>
  <c r="Y355" i="6"/>
  <c r="N355" i="25" s="1" a="1"/>
  <c r="Z355" i="6"/>
  <c r="O355" i="25" s="1" a="1"/>
  <c r="X354" i="6"/>
  <c r="Y354" i="6"/>
  <c r="N354" i="25" s="1" a="1"/>
  <c r="Z354" i="6"/>
  <c r="O354" i="25" s="1" a="1"/>
  <c r="X353" i="6"/>
  <c r="Y353" i="6"/>
  <c r="N353" i="25" s="1" a="1"/>
  <c r="Z353" i="6"/>
  <c r="O353" i="25" s="1" a="1"/>
  <c r="X352" i="6"/>
  <c r="Y352" i="6"/>
  <c r="N352" i="25" s="1" a="1"/>
  <c r="Z352" i="6"/>
  <c r="O352" i="25" s="1" a="1"/>
  <c r="X351" i="6"/>
  <c r="Y351" i="6"/>
  <c r="N351" i="25" s="1" a="1"/>
  <c r="Z351" i="6"/>
  <c r="O351" i="25" s="1" a="1"/>
  <c r="X350" i="6"/>
  <c r="Y350" i="6"/>
  <c r="N350" i="25" s="1" a="1"/>
  <c r="Z350" i="6"/>
  <c r="O350" i="25" s="1" a="1"/>
  <c r="X349" i="6"/>
  <c r="Y349" i="6"/>
  <c r="N349" i="25" s="1" a="1"/>
  <c r="Z349" i="6"/>
  <c r="O349" i="25" s="1" a="1"/>
  <c r="X348" i="6"/>
  <c r="Y348" i="6"/>
  <c r="N348" i="25" s="1" a="1"/>
  <c r="Z348" i="6"/>
  <c r="O348" i="25" s="1" a="1"/>
  <c r="X347" i="6"/>
  <c r="Y347" i="6"/>
  <c r="N347" i="25" s="1" a="1"/>
  <c r="Z347" i="6"/>
  <c r="O347" i="25" s="1" a="1"/>
  <c r="X346" i="6"/>
  <c r="Y346" i="6"/>
  <c r="N346" i="25" s="1" a="1"/>
  <c r="Z346" i="6"/>
  <c r="O346" i="25" s="1" a="1"/>
  <c r="X345" i="6"/>
  <c r="Y345" i="6"/>
  <c r="N345" i="25" s="1" a="1"/>
  <c r="Z345" i="6"/>
  <c r="O345" i="25" s="1" a="1"/>
  <c r="X344" i="6"/>
  <c r="Y344" i="6"/>
  <c r="N344" i="25" s="1" a="1"/>
  <c r="Z344" i="6"/>
  <c r="O344" i="25" s="1" a="1"/>
  <c r="X343" i="6"/>
  <c r="Y343" i="6"/>
  <c r="N343" i="25" s="1" a="1"/>
  <c r="Z343" i="6"/>
  <c r="O343" i="25" s="1" a="1"/>
  <c r="X342" i="6"/>
  <c r="Y342" i="6"/>
  <c r="N342" i="25" s="1" a="1"/>
  <c r="Z342" i="6"/>
  <c r="O342" i="25" s="1" a="1"/>
  <c r="X341" i="6"/>
  <c r="Y341" i="6"/>
  <c r="N341" i="25" s="1" a="1"/>
  <c r="Z341" i="6"/>
  <c r="O341" i="25" s="1" a="1"/>
  <c r="X340" i="6"/>
  <c r="Y340" i="6"/>
  <c r="N340" i="25" s="1" a="1"/>
  <c r="Z340" i="6"/>
  <c r="O340" i="25" s="1" a="1"/>
  <c r="X339" i="6"/>
  <c r="Y339" i="6"/>
  <c r="N339" i="25" s="1" a="1"/>
  <c r="Z339" i="6"/>
  <c r="O339" i="25" s="1" a="1"/>
  <c r="X338" i="6"/>
  <c r="Y338" i="6"/>
  <c r="N338" i="25" s="1" a="1"/>
  <c r="Z338" i="6"/>
  <c r="O338" i="25" s="1" a="1"/>
  <c r="X337" i="6"/>
  <c r="Y337" i="6"/>
  <c r="N337" i="25" s="1" a="1"/>
  <c r="Z337" i="6"/>
  <c r="O337" i="25" s="1" a="1"/>
  <c r="X336" i="6"/>
  <c r="Y336" i="6"/>
  <c r="N336" i="25" s="1" a="1"/>
  <c r="Z336" i="6"/>
  <c r="O336" i="25" s="1" a="1"/>
  <c r="X335" i="6"/>
  <c r="Y335" i="6"/>
  <c r="N335" i="25" s="1" a="1"/>
  <c r="Z335" i="6"/>
  <c r="O335" i="25" s="1" a="1"/>
  <c r="X334" i="6"/>
  <c r="Y334" i="6"/>
  <c r="N334" i="25" s="1" a="1"/>
  <c r="Z334" i="6"/>
  <c r="O334" i="25" s="1" a="1"/>
  <c r="X333" i="6"/>
  <c r="Y333" i="6"/>
  <c r="N333" i="25" s="1" a="1"/>
  <c r="Z333" i="6"/>
  <c r="O333" i="25" s="1" a="1"/>
  <c r="X332" i="6"/>
  <c r="Y332" i="6"/>
  <c r="N332" i="25" s="1" a="1"/>
  <c r="Z332" i="6"/>
  <c r="O332" i="25" s="1" a="1"/>
  <c r="X331" i="6"/>
  <c r="Y331" i="6"/>
  <c r="N331" i="25" s="1" a="1"/>
  <c r="Z331" i="6"/>
  <c r="O331" i="25" s="1" a="1"/>
  <c r="X330" i="6"/>
  <c r="Y330" i="6"/>
  <c r="N330" i="25" s="1" a="1"/>
  <c r="Z330" i="6"/>
  <c r="O330" i="25" s="1" a="1"/>
  <c r="X329" i="6"/>
  <c r="Y329" i="6"/>
  <c r="N329" i="25" s="1" a="1"/>
  <c r="Z329" i="6"/>
  <c r="O329" i="25" s="1" a="1"/>
  <c r="X328" i="6"/>
  <c r="Y328" i="6"/>
  <c r="N328" i="25" s="1" a="1"/>
  <c r="Z328" i="6"/>
  <c r="O328" i="25" s="1" a="1"/>
  <c r="X327" i="6"/>
  <c r="Y327" i="6"/>
  <c r="N327" i="25" s="1" a="1"/>
  <c r="Z327" i="6"/>
  <c r="O327" i="25" s="1" a="1"/>
  <c r="X326" i="6"/>
  <c r="Y326" i="6"/>
  <c r="N326" i="25" s="1" a="1"/>
  <c r="Z326" i="6"/>
  <c r="O326" i="25" s="1" a="1"/>
  <c r="X325" i="6"/>
  <c r="Y325" i="6"/>
  <c r="N325" i="25" s="1" a="1"/>
  <c r="Z325" i="6"/>
  <c r="O325" i="25" s="1" a="1"/>
  <c r="X324" i="6"/>
  <c r="Y324" i="6"/>
  <c r="N324" i="25" s="1" a="1"/>
  <c r="Z324" i="6"/>
  <c r="O324" i="25" s="1" a="1"/>
  <c r="X323" i="6"/>
  <c r="Y323" i="6"/>
  <c r="N323" i="25" s="1" a="1"/>
  <c r="Z323" i="6"/>
  <c r="O323" i="25" s="1" a="1"/>
  <c r="X322" i="6"/>
  <c r="Y322" i="6"/>
  <c r="N322" i="25" s="1" a="1"/>
  <c r="Z322" i="6"/>
  <c r="O322" i="25" s="1" a="1"/>
  <c r="X321" i="6"/>
  <c r="Y321" i="6"/>
  <c r="N321" i="25" s="1" a="1"/>
  <c r="Z321" i="6"/>
  <c r="O321" i="25" s="1" a="1"/>
  <c r="X320" i="6"/>
  <c r="Y320" i="6"/>
  <c r="N320" i="25" s="1" a="1"/>
  <c r="Z320" i="6"/>
  <c r="O320" i="25" s="1" a="1"/>
  <c r="X319" i="6"/>
  <c r="Y319" i="6"/>
  <c r="N319" i="25" s="1" a="1"/>
  <c r="Z319" i="6"/>
  <c r="O319" i="25" s="1" a="1"/>
  <c r="X318" i="6"/>
  <c r="Y318" i="6"/>
  <c r="N318" i="25" s="1" a="1"/>
  <c r="Z318" i="6"/>
  <c r="O318" i="25" s="1" a="1"/>
  <c r="X317" i="6"/>
  <c r="Y317" i="6"/>
  <c r="N317" i="25" s="1" a="1"/>
  <c r="Z317" i="6"/>
  <c r="O317" i="25" s="1" a="1"/>
  <c r="X316" i="6"/>
  <c r="Y316" i="6"/>
  <c r="N316" i="25" s="1" a="1"/>
  <c r="Z316" i="6"/>
  <c r="O316" i="25" s="1" a="1"/>
  <c r="X315" i="6"/>
  <c r="Y315" i="6"/>
  <c r="N315" i="25" s="1" a="1"/>
  <c r="Z315" i="6"/>
  <c r="O315" i="25" s="1" a="1"/>
  <c r="X314" i="6"/>
  <c r="Y314" i="6"/>
  <c r="N314" i="25" s="1" a="1"/>
  <c r="Z314" i="6"/>
  <c r="O314" i="25" s="1" a="1"/>
  <c r="X313" i="6"/>
  <c r="Y313" i="6"/>
  <c r="N313" i="25" s="1" a="1"/>
  <c r="Z313" i="6"/>
  <c r="O313" i="25" s="1" a="1"/>
  <c r="X312" i="6"/>
  <c r="Y312" i="6"/>
  <c r="N312" i="25" s="1" a="1"/>
  <c r="Z312" i="6"/>
  <c r="O312" i="25" s="1" a="1"/>
  <c r="X311" i="6"/>
  <c r="Y311" i="6"/>
  <c r="N311" i="25" s="1" a="1"/>
  <c r="Z311" i="6"/>
  <c r="O311" i="25" s="1" a="1"/>
  <c r="X310" i="6"/>
  <c r="Y310" i="6"/>
  <c r="N310" i="25" s="1" a="1"/>
  <c r="Z310" i="6"/>
  <c r="O310" i="25" s="1" a="1"/>
  <c r="X309" i="6"/>
  <c r="Y309" i="6"/>
  <c r="N309" i="25" s="1" a="1"/>
  <c r="Z309" i="6"/>
  <c r="O309" i="25" s="1" a="1"/>
  <c r="X308" i="6"/>
  <c r="Y308" i="6"/>
  <c r="N308" i="25" s="1" a="1"/>
  <c r="Z308" i="6"/>
  <c r="O308" i="25" s="1" a="1"/>
  <c r="X307" i="6"/>
  <c r="Y307" i="6"/>
  <c r="N307" i="25" s="1" a="1"/>
  <c r="Z307" i="6"/>
  <c r="O307" i="25" s="1" a="1"/>
  <c r="X306" i="6"/>
  <c r="Y306" i="6"/>
  <c r="N306" i="25" s="1" a="1"/>
  <c r="Z306" i="6"/>
  <c r="O306" i="25" s="1" a="1"/>
  <c r="X305" i="6"/>
  <c r="Y305" i="6"/>
  <c r="N305" i="25" s="1" a="1"/>
  <c r="Z305" i="6"/>
  <c r="O305" i="25" s="1" a="1"/>
  <c r="X304" i="6"/>
  <c r="Y304" i="6"/>
  <c r="N304" i="25" s="1" a="1"/>
  <c r="Z304" i="6"/>
  <c r="O304" i="25" s="1" a="1"/>
  <c r="X303" i="6"/>
  <c r="Y303" i="6"/>
  <c r="N303" i="25" s="1" a="1"/>
  <c r="Z303" i="6"/>
  <c r="O303" i="25" s="1" a="1"/>
  <c r="X302" i="6"/>
  <c r="Y302" i="6"/>
  <c r="N302" i="25" s="1" a="1"/>
  <c r="Z302" i="6"/>
  <c r="O302" i="25" s="1" a="1"/>
  <c r="X301" i="6"/>
  <c r="Y301" i="6"/>
  <c r="N301" i="25" s="1" a="1"/>
  <c r="Z301" i="6"/>
  <c r="O301" i="25" s="1" a="1"/>
  <c r="X300" i="6"/>
  <c r="Y300" i="6"/>
  <c r="N300" i="25" s="1" a="1"/>
  <c r="Z300" i="6"/>
  <c r="O300" i="25" s="1" a="1"/>
  <c r="X299" i="6"/>
  <c r="Y299" i="6"/>
  <c r="N299" i="25" s="1" a="1"/>
  <c r="Z299" i="6"/>
  <c r="O299" i="25" s="1" a="1"/>
  <c r="X298" i="6"/>
  <c r="Y298" i="6"/>
  <c r="N298" i="25" s="1" a="1"/>
  <c r="Z298" i="6"/>
  <c r="O298" i="25" s="1" a="1"/>
  <c r="X297" i="6"/>
  <c r="Y297" i="6"/>
  <c r="N297" i="25" s="1" a="1"/>
  <c r="Z297" i="6"/>
  <c r="O297" i="25" s="1" a="1"/>
  <c r="X296" i="6"/>
  <c r="Y296" i="6"/>
  <c r="N296" i="25" s="1" a="1"/>
  <c r="Z296" i="6"/>
  <c r="O296" i="25" s="1" a="1"/>
  <c r="X295" i="6"/>
  <c r="Y295" i="6"/>
  <c r="N295" i="25" s="1" a="1"/>
  <c r="Z295" i="6"/>
  <c r="O295" i="25" s="1" a="1"/>
  <c r="X294" i="6"/>
  <c r="Y294" i="6"/>
  <c r="N294" i="25" s="1" a="1"/>
  <c r="Z294" i="6"/>
  <c r="O294" i="25" s="1" a="1"/>
  <c r="X293" i="6"/>
  <c r="Y293" i="6"/>
  <c r="N293" i="25" s="1" a="1"/>
  <c r="Z293" i="6"/>
  <c r="O293" i="25" s="1" a="1"/>
  <c r="X292" i="6"/>
  <c r="Y292" i="6"/>
  <c r="N292" i="25" s="1" a="1"/>
  <c r="Z292" i="6"/>
  <c r="O292" i="25" s="1" a="1"/>
  <c r="X291" i="6"/>
  <c r="Y291" i="6"/>
  <c r="N291" i="25" s="1" a="1"/>
  <c r="Z291" i="6"/>
  <c r="O291" i="25" s="1" a="1"/>
  <c r="X290" i="6"/>
  <c r="Y290" i="6"/>
  <c r="N290" i="25" s="1" a="1"/>
  <c r="Z290" i="6"/>
  <c r="O290" i="25" s="1" a="1"/>
  <c r="X289" i="6"/>
  <c r="Y289" i="6"/>
  <c r="N289" i="25" s="1" a="1"/>
  <c r="Z289" i="6"/>
  <c r="O289" i="25" s="1" a="1"/>
  <c r="X288" i="6"/>
  <c r="Y288" i="6"/>
  <c r="N288" i="25" s="1" a="1"/>
  <c r="Z288" i="6"/>
  <c r="O288" i="25" s="1" a="1"/>
  <c r="X287" i="6"/>
  <c r="Y287" i="6"/>
  <c r="N287" i="25" s="1" a="1"/>
  <c r="Z287" i="6"/>
  <c r="O287" i="25" s="1" a="1"/>
  <c r="X286" i="6"/>
  <c r="Y286" i="6"/>
  <c r="N286" i="25" s="1" a="1"/>
  <c r="Z286" i="6"/>
  <c r="O286" i="25" s="1" a="1"/>
  <c r="X285" i="6"/>
  <c r="Y285" i="6"/>
  <c r="N285" i="25" s="1" a="1"/>
  <c r="Z285" i="6"/>
  <c r="O285" i="25" s="1" a="1"/>
  <c r="X284" i="6"/>
  <c r="Y284" i="6"/>
  <c r="N284" i="25" s="1" a="1"/>
  <c r="Z284" i="6"/>
  <c r="O284" i="25" s="1" a="1"/>
  <c r="X283" i="6"/>
  <c r="Y283" i="6"/>
  <c r="N283" i="25" s="1" a="1"/>
  <c r="Z283" i="6"/>
  <c r="O283" i="25" s="1" a="1"/>
  <c r="X282" i="6"/>
  <c r="Y282" i="6"/>
  <c r="N282" i="25" s="1" a="1"/>
  <c r="Z282" i="6"/>
  <c r="O282" i="25" s="1" a="1"/>
  <c r="X281" i="6"/>
  <c r="Y281" i="6"/>
  <c r="N281" i="25" s="1" a="1"/>
  <c r="Z281" i="6"/>
  <c r="O281" i="25" s="1" a="1"/>
  <c r="X280" i="6"/>
  <c r="Y280" i="6"/>
  <c r="N280" i="25" s="1" a="1"/>
  <c r="Z280" i="6"/>
  <c r="O280" i="25" s="1" a="1"/>
  <c r="X279" i="6"/>
  <c r="Y279" i="6"/>
  <c r="N279" i="25" s="1" a="1"/>
  <c r="Z279" i="6"/>
  <c r="O279" i="25" s="1" a="1"/>
  <c r="X278" i="6"/>
  <c r="Y278" i="6"/>
  <c r="N278" i="25" s="1" a="1"/>
  <c r="Z278" i="6"/>
  <c r="O278" i="25" s="1" a="1"/>
  <c r="X277" i="6"/>
  <c r="Y277" i="6"/>
  <c r="N277" i="25" s="1" a="1"/>
  <c r="Z277" i="6"/>
  <c r="O277" i="25" s="1" a="1"/>
  <c r="X276" i="6"/>
  <c r="Y276" i="6"/>
  <c r="N276" i="25" s="1" a="1"/>
  <c r="Z276" i="6"/>
  <c r="O276" i="25" s="1" a="1"/>
  <c r="X275" i="6"/>
  <c r="Y275" i="6"/>
  <c r="N275" i="25" s="1" a="1"/>
  <c r="Z275" i="6"/>
  <c r="O275" i="25" s="1" a="1"/>
  <c r="X274" i="6"/>
  <c r="Y274" i="6"/>
  <c r="N274" i="25" s="1" a="1"/>
  <c r="Z274" i="6"/>
  <c r="O274" i="25" s="1" a="1"/>
  <c r="X273" i="6"/>
  <c r="Y273" i="6"/>
  <c r="N273" i="25" s="1" a="1"/>
  <c r="Z273" i="6"/>
  <c r="O273" i="25" s="1" a="1"/>
  <c r="X272" i="6"/>
  <c r="Y272" i="6"/>
  <c r="N272" i="25" s="1" a="1"/>
  <c r="Z272" i="6"/>
  <c r="O272" i="25" s="1" a="1"/>
  <c r="X271" i="6"/>
  <c r="Y271" i="6"/>
  <c r="N271" i="25" s="1" a="1"/>
  <c r="Z271" i="6"/>
  <c r="O271" i="25" s="1" a="1"/>
  <c r="X270" i="6"/>
  <c r="Y270" i="6"/>
  <c r="N270" i="25" s="1" a="1"/>
  <c r="Z270" i="6"/>
  <c r="O270" i="25" s="1" a="1"/>
  <c r="X269" i="6"/>
  <c r="Y269" i="6"/>
  <c r="N269" i="25" s="1" a="1"/>
  <c r="Z269" i="6"/>
  <c r="O269" i="25" s="1" a="1"/>
  <c r="X268" i="6"/>
  <c r="Y268" i="6"/>
  <c r="N268" i="25" s="1" a="1"/>
  <c r="Z268" i="6"/>
  <c r="O268" i="25" s="1" a="1"/>
  <c r="X267" i="6"/>
  <c r="Y267" i="6"/>
  <c r="N267" i="25" s="1" a="1"/>
  <c r="Z267" i="6"/>
  <c r="O267" i="25" s="1" a="1"/>
  <c r="X266" i="6"/>
  <c r="Y266" i="6"/>
  <c r="N266" i="25" s="1" a="1"/>
  <c r="Z266" i="6"/>
  <c r="O266" i="25" s="1" a="1"/>
  <c r="X265" i="6"/>
  <c r="Y265" i="6"/>
  <c r="N265" i="25" s="1" a="1"/>
  <c r="Z265" i="6"/>
  <c r="O265" i="25" s="1" a="1"/>
  <c r="X264" i="6"/>
  <c r="Y264" i="6"/>
  <c r="N264" i="25" s="1" a="1"/>
  <c r="Z264" i="6"/>
  <c r="O264" i="25" s="1" a="1"/>
  <c r="X263" i="6"/>
  <c r="Y263" i="6"/>
  <c r="N263" i="25" s="1" a="1"/>
  <c r="Z263" i="6"/>
  <c r="O263" i="25" s="1" a="1"/>
  <c r="X262" i="6"/>
  <c r="Y262" i="6"/>
  <c r="N262" i="25" s="1" a="1"/>
  <c r="Z262" i="6"/>
  <c r="O262" i="25" s="1" a="1"/>
  <c r="X261" i="6"/>
  <c r="Y261" i="6"/>
  <c r="N261" i="25" s="1" a="1"/>
  <c r="Z261" i="6"/>
  <c r="O261" i="25" s="1" a="1"/>
  <c r="X260" i="6"/>
  <c r="Y260" i="6"/>
  <c r="N260" i="25" s="1" a="1"/>
  <c r="Z260" i="6"/>
  <c r="O260" i="25" s="1" a="1"/>
  <c r="X259" i="6"/>
  <c r="Y259" i="6"/>
  <c r="N259" i="25" s="1" a="1"/>
  <c r="Z259" i="6"/>
  <c r="O259" i="25" s="1" a="1"/>
  <c r="X258" i="6"/>
  <c r="Y258" i="6"/>
  <c r="N258" i="25" s="1" a="1"/>
  <c r="Z258" i="6"/>
  <c r="O258" i="25" s="1" a="1"/>
  <c r="X257" i="6"/>
  <c r="Y257" i="6"/>
  <c r="N257" i="25" s="1" a="1"/>
  <c r="Z257" i="6"/>
  <c r="O257" i="25" s="1" a="1"/>
  <c r="X256" i="6"/>
  <c r="Y256" i="6"/>
  <c r="N256" i="25" s="1" a="1"/>
  <c r="Z256" i="6"/>
  <c r="O256" i="25" s="1" a="1"/>
  <c r="X255" i="6"/>
  <c r="Y255" i="6"/>
  <c r="N255" i="25" s="1" a="1"/>
  <c r="Z255" i="6"/>
  <c r="O255" i="25" s="1" a="1"/>
  <c r="X254" i="6"/>
  <c r="Y254" i="6"/>
  <c r="N254" i="25" s="1" a="1"/>
  <c r="Z254" i="6"/>
  <c r="O254" i="25" s="1" a="1"/>
  <c r="X253" i="6"/>
  <c r="Y253" i="6"/>
  <c r="N253" i="25" s="1" a="1"/>
  <c r="Z253" i="6"/>
  <c r="O253" i="25" s="1" a="1"/>
  <c r="X252" i="6"/>
  <c r="Y252" i="6"/>
  <c r="N252" i="25" s="1" a="1"/>
  <c r="Z252" i="6"/>
  <c r="O252" i="25" s="1" a="1"/>
  <c r="X251" i="6"/>
  <c r="Y251" i="6"/>
  <c r="N251" i="25" s="1" a="1"/>
  <c r="Z251" i="6"/>
  <c r="O251" i="25" s="1" a="1"/>
  <c r="X250" i="6"/>
  <c r="Y250" i="6"/>
  <c r="N250" i="25" s="1" a="1"/>
  <c r="Z250" i="6"/>
  <c r="O250" i="25" s="1" a="1"/>
  <c r="X249" i="6"/>
  <c r="Y249" i="6"/>
  <c r="N249" i="25" s="1" a="1"/>
  <c r="Z249" i="6"/>
  <c r="O249" i="25" s="1" a="1"/>
  <c r="X248" i="6"/>
  <c r="Y248" i="6"/>
  <c r="N248" i="25" s="1" a="1"/>
  <c r="Z248" i="6"/>
  <c r="O248" i="25" s="1" a="1"/>
  <c r="X247" i="6"/>
  <c r="Y247" i="6"/>
  <c r="N247" i="25" s="1" a="1"/>
  <c r="Z247" i="6"/>
  <c r="O247" i="25" s="1" a="1"/>
  <c r="X246" i="6"/>
  <c r="Y246" i="6"/>
  <c r="N246" i="25" s="1" a="1"/>
  <c r="Z246" i="6"/>
  <c r="O246" i="25" s="1" a="1"/>
  <c r="X245" i="6"/>
  <c r="Y245" i="6"/>
  <c r="N245" i="25" s="1" a="1"/>
  <c r="Z245" i="6"/>
  <c r="O245" i="25" s="1" a="1"/>
  <c r="X244" i="6"/>
  <c r="Y244" i="6"/>
  <c r="N244" i="25" s="1" a="1"/>
  <c r="Z244" i="6"/>
  <c r="O244" i="25" s="1" a="1"/>
  <c r="X243" i="6"/>
  <c r="Y243" i="6"/>
  <c r="N243" i="25" s="1" a="1"/>
  <c r="Z243" i="6"/>
  <c r="O243" i="25" s="1" a="1"/>
  <c r="X242" i="6"/>
  <c r="Y242" i="6"/>
  <c r="N242" i="25" s="1" a="1"/>
  <c r="Z242" i="6"/>
  <c r="O242" i="25" s="1" a="1"/>
  <c r="X241" i="6"/>
  <c r="Y241" i="6"/>
  <c r="N241" i="25" s="1" a="1"/>
  <c r="Z241" i="6"/>
  <c r="O241" i="25" s="1" a="1"/>
  <c r="X240" i="6"/>
  <c r="Y240" i="6"/>
  <c r="N240" i="25" s="1" a="1"/>
  <c r="Z240" i="6"/>
  <c r="O240" i="25" s="1" a="1"/>
  <c r="X239" i="6"/>
  <c r="Y239" i="6"/>
  <c r="N239" i="25" s="1" a="1"/>
  <c r="Z239" i="6"/>
  <c r="O239" i="25" s="1" a="1"/>
  <c r="X238" i="6"/>
  <c r="Y238" i="6"/>
  <c r="N238" i="25" s="1" a="1"/>
  <c r="Z238" i="6"/>
  <c r="O238" i="25" s="1" a="1"/>
  <c r="X237" i="6"/>
  <c r="Y237" i="6"/>
  <c r="N237" i="25" s="1" a="1"/>
  <c r="Z237" i="6"/>
  <c r="O237" i="25" s="1" a="1"/>
  <c r="X236" i="6"/>
  <c r="Y236" i="6"/>
  <c r="N236" i="25" s="1" a="1"/>
  <c r="Z236" i="6"/>
  <c r="O236" i="25" s="1" a="1"/>
  <c r="X235" i="6"/>
  <c r="Y235" i="6"/>
  <c r="N235" i="25" s="1" a="1"/>
  <c r="Z235" i="6"/>
  <c r="O235" i="25" s="1" a="1"/>
  <c r="X234" i="6"/>
  <c r="Y234" i="6"/>
  <c r="N234" i="25" s="1" a="1"/>
  <c r="Z234" i="6"/>
  <c r="O234" i="25" s="1" a="1"/>
  <c r="X233" i="6"/>
  <c r="Y233" i="6"/>
  <c r="N233" i="25" s="1" a="1"/>
  <c r="Z233" i="6"/>
  <c r="O233" i="25" s="1" a="1"/>
  <c r="X232" i="6"/>
  <c r="Y232" i="6"/>
  <c r="N232" i="25" s="1" a="1"/>
  <c r="Z232" i="6"/>
  <c r="O232" i="25" s="1" a="1"/>
  <c r="X231" i="6"/>
  <c r="Y231" i="6"/>
  <c r="N231" i="25" s="1" a="1"/>
  <c r="Z231" i="6"/>
  <c r="O231" i="25" s="1" a="1"/>
  <c r="X230" i="6"/>
  <c r="Y230" i="6"/>
  <c r="N230" i="25" s="1" a="1"/>
  <c r="Z230" i="6"/>
  <c r="O230" i="25" s="1" a="1"/>
  <c r="X229" i="6"/>
  <c r="Y229" i="6"/>
  <c r="N229" i="25" s="1" a="1"/>
  <c r="Z229" i="6"/>
  <c r="O229" i="25" s="1" a="1"/>
  <c r="X228" i="6"/>
  <c r="Y228" i="6"/>
  <c r="N228" i="25" s="1" a="1"/>
  <c r="Z228" i="6"/>
  <c r="O228" i="25" s="1" a="1"/>
  <c r="X227" i="6"/>
  <c r="Y227" i="6"/>
  <c r="N227" i="25" s="1" a="1"/>
  <c r="Z227" i="6"/>
  <c r="O227" i="25" s="1" a="1"/>
  <c r="X226" i="6"/>
  <c r="Y226" i="6"/>
  <c r="N226" i="25" s="1" a="1"/>
  <c r="Z226" i="6"/>
  <c r="O226" i="25" s="1" a="1"/>
  <c r="X225" i="6"/>
  <c r="Y225" i="6"/>
  <c r="N225" i="25" s="1" a="1"/>
  <c r="Z225" i="6"/>
  <c r="O225" i="25" s="1" a="1"/>
  <c r="X224" i="6"/>
  <c r="Y224" i="6"/>
  <c r="N224" i="25" s="1" a="1"/>
  <c r="Z224" i="6"/>
  <c r="O224" i="25" s="1" a="1"/>
  <c r="X223" i="6"/>
  <c r="Y223" i="6"/>
  <c r="N223" i="25" s="1" a="1"/>
  <c r="Z223" i="6"/>
  <c r="O223" i="25" s="1" a="1"/>
  <c r="X222" i="6"/>
  <c r="Y222" i="6"/>
  <c r="N222" i="25" s="1" a="1"/>
  <c r="Z222" i="6"/>
  <c r="O222" i="25" s="1" a="1"/>
  <c r="X221" i="6"/>
  <c r="Y221" i="6"/>
  <c r="N221" i="25" s="1" a="1"/>
  <c r="Z221" i="6"/>
  <c r="O221" i="25" s="1" a="1"/>
  <c r="X220" i="6"/>
  <c r="Y220" i="6"/>
  <c r="N220" i="25" s="1" a="1"/>
  <c r="Z220" i="6"/>
  <c r="O220" i="25" s="1" a="1"/>
  <c r="X219" i="6"/>
  <c r="Y219" i="6"/>
  <c r="N219" i="25" s="1" a="1"/>
  <c r="Z219" i="6"/>
  <c r="O219" i="25" s="1" a="1"/>
  <c r="X218" i="6"/>
  <c r="Y218" i="6"/>
  <c r="N218" i="25" s="1" a="1"/>
  <c r="Z218" i="6"/>
  <c r="O218" i="25" s="1" a="1"/>
  <c r="X217" i="6"/>
  <c r="Y217" i="6"/>
  <c r="N217" i="25" s="1" a="1"/>
  <c r="Z217" i="6"/>
  <c r="O217" i="25" s="1" a="1"/>
  <c r="X216" i="6"/>
  <c r="Y216" i="6"/>
  <c r="N216" i="25" s="1" a="1"/>
  <c r="Z216" i="6"/>
  <c r="O216" i="25" s="1" a="1"/>
  <c r="X215" i="6"/>
  <c r="Y215" i="6"/>
  <c r="N215" i="25" s="1" a="1"/>
  <c r="Z215" i="6"/>
  <c r="O215" i="25" s="1" a="1"/>
  <c r="X214" i="6"/>
  <c r="Y214" i="6"/>
  <c r="N214" i="25" s="1" a="1"/>
  <c r="Z214" i="6"/>
  <c r="O214" i="25" s="1" a="1"/>
  <c r="X213" i="6"/>
  <c r="Y213" i="6"/>
  <c r="N213" i="25" s="1" a="1"/>
  <c r="Z213" i="6"/>
  <c r="O213" i="25" s="1" a="1"/>
  <c r="X212" i="6"/>
  <c r="Y212" i="6"/>
  <c r="N212" i="25" s="1" a="1"/>
  <c r="Z212" i="6"/>
  <c r="O212" i="25" s="1" a="1"/>
  <c r="X211" i="6"/>
  <c r="Y211" i="6"/>
  <c r="N211" i="25" s="1" a="1"/>
  <c r="Z211" i="6"/>
  <c r="O211" i="25" s="1" a="1"/>
  <c r="X210" i="6"/>
  <c r="Y210" i="6"/>
  <c r="N210" i="25" s="1" a="1"/>
  <c r="Z210" i="6"/>
  <c r="O210" i="25" s="1" a="1"/>
  <c r="X209" i="6"/>
  <c r="Y209" i="6"/>
  <c r="N209" i="25" s="1" a="1"/>
  <c r="Z209" i="6"/>
  <c r="O209" i="25" s="1" a="1"/>
  <c r="X208" i="6"/>
  <c r="Y208" i="6"/>
  <c r="N208" i="25" s="1" a="1"/>
  <c r="Z208" i="6"/>
  <c r="O208" i="25" s="1" a="1"/>
  <c r="X207" i="6"/>
  <c r="Y207" i="6"/>
  <c r="N207" i="25" s="1" a="1"/>
  <c r="Z207" i="6"/>
  <c r="O207" i="25" s="1" a="1"/>
  <c r="X206" i="6"/>
  <c r="Y206" i="6"/>
  <c r="N206" i="25" s="1" a="1"/>
  <c r="Z206" i="6"/>
  <c r="O206" i="25" s="1" a="1"/>
  <c r="X205" i="6"/>
  <c r="Y205" i="6"/>
  <c r="N205" i="25" s="1" a="1"/>
  <c r="Z205" i="6"/>
  <c r="O205" i="25" s="1" a="1"/>
  <c r="X204" i="6"/>
  <c r="Y204" i="6"/>
  <c r="N204" i="25" s="1" a="1"/>
  <c r="Z204" i="6"/>
  <c r="O204" i="25" s="1" a="1"/>
  <c r="X203" i="6"/>
  <c r="Y203" i="6"/>
  <c r="N203" i="25" s="1" a="1"/>
  <c r="Z203" i="6"/>
  <c r="O203" i="25" s="1" a="1"/>
  <c r="X202" i="6"/>
  <c r="Y202" i="6"/>
  <c r="N202" i="25" s="1" a="1"/>
  <c r="Z202" i="6"/>
  <c r="O202" i="25" s="1" a="1"/>
  <c r="X201" i="6"/>
  <c r="Y201" i="6"/>
  <c r="N201" i="25" s="1" a="1"/>
  <c r="Z201" i="6"/>
  <c r="O201" i="25" s="1" a="1"/>
  <c r="X200" i="6"/>
  <c r="Y200" i="6"/>
  <c r="N200" i="25" s="1" a="1"/>
  <c r="Z200" i="6"/>
  <c r="O200" i="25" s="1" a="1"/>
  <c r="X199" i="6"/>
  <c r="Y199" i="6"/>
  <c r="N199" i="25" s="1" a="1"/>
  <c r="Z199" i="6"/>
  <c r="O199" i="25" s="1" a="1"/>
  <c r="X198" i="6"/>
  <c r="Y198" i="6"/>
  <c r="N198" i="25" s="1" a="1"/>
  <c r="Z198" i="6"/>
  <c r="O198" i="25" s="1" a="1"/>
  <c r="X197" i="6"/>
  <c r="Y197" i="6"/>
  <c r="N197" i="25" s="1" a="1"/>
  <c r="Z197" i="6"/>
  <c r="O197" i="25" s="1" a="1"/>
  <c r="X196" i="6"/>
  <c r="Y196" i="6"/>
  <c r="N196" i="25" s="1" a="1"/>
  <c r="Z196" i="6"/>
  <c r="O196" i="25" s="1" a="1"/>
  <c r="X195" i="6"/>
  <c r="Y195" i="6"/>
  <c r="N195" i="25" s="1" a="1"/>
  <c r="Z195" i="6"/>
  <c r="O195" i="25" s="1" a="1"/>
  <c r="X194" i="6"/>
  <c r="Y194" i="6"/>
  <c r="N194" i="25" s="1" a="1"/>
  <c r="Z194" i="6"/>
  <c r="O194" i="25" s="1" a="1"/>
  <c r="X193" i="6"/>
  <c r="Y193" i="6"/>
  <c r="N193" i="25" s="1" a="1"/>
  <c r="Z193" i="6"/>
  <c r="O193" i="25" s="1" a="1"/>
  <c r="X192" i="6"/>
  <c r="Y192" i="6"/>
  <c r="N192" i="25" s="1" a="1"/>
  <c r="Z192" i="6"/>
  <c r="O192" i="25" s="1" a="1"/>
  <c r="X191" i="6"/>
  <c r="Y191" i="6"/>
  <c r="N191" i="25" s="1" a="1"/>
  <c r="Z191" i="6"/>
  <c r="O191" i="25" s="1" a="1"/>
  <c r="X190" i="6"/>
  <c r="Y190" i="6"/>
  <c r="N190" i="25" s="1" a="1"/>
  <c r="Z190" i="6"/>
  <c r="O190" i="25" s="1" a="1"/>
  <c r="X189" i="6"/>
  <c r="Y189" i="6"/>
  <c r="N189" i="25" s="1" a="1"/>
  <c r="Z189" i="6"/>
  <c r="O189" i="25" s="1" a="1"/>
  <c r="X188" i="6"/>
  <c r="Y188" i="6"/>
  <c r="N188" i="25" s="1" a="1"/>
  <c r="Z188" i="6"/>
  <c r="O188" i="25" s="1" a="1"/>
  <c r="X187" i="6"/>
  <c r="Y187" i="6"/>
  <c r="N187" i="25" s="1" a="1"/>
  <c r="Z187" i="6"/>
  <c r="O187" i="25" s="1" a="1"/>
  <c r="X186" i="6"/>
  <c r="Y186" i="6"/>
  <c r="N186" i="25" s="1" a="1"/>
  <c r="Z186" i="6"/>
  <c r="O186" i="25" s="1" a="1"/>
  <c r="X185" i="6"/>
  <c r="Y185" i="6"/>
  <c r="N185" i="25" s="1" a="1"/>
  <c r="Z185" i="6"/>
  <c r="O185" i="25" s="1" a="1"/>
  <c r="X184" i="6"/>
  <c r="Y184" i="6"/>
  <c r="N184" i="25" s="1" a="1"/>
  <c r="Z184" i="6"/>
  <c r="O184" i="25" s="1" a="1"/>
  <c r="X183" i="6"/>
  <c r="Y183" i="6"/>
  <c r="N183" i="25" s="1" a="1"/>
  <c r="Z183" i="6"/>
  <c r="O183" i="25" s="1" a="1"/>
  <c r="X182" i="6"/>
  <c r="Y182" i="6"/>
  <c r="N182" i="25" s="1" a="1"/>
  <c r="Z182" i="6"/>
  <c r="O182" i="25" s="1" a="1"/>
  <c r="X181" i="6"/>
  <c r="Y181" i="6"/>
  <c r="N181" i="25" s="1" a="1"/>
  <c r="Z181" i="6"/>
  <c r="O181" i="25" s="1" a="1"/>
  <c r="X180" i="6"/>
  <c r="Y180" i="6"/>
  <c r="N180" i="25" s="1" a="1"/>
  <c r="Z180" i="6"/>
  <c r="O180" i="25" s="1" a="1"/>
  <c r="X179" i="6"/>
  <c r="Y179" i="6"/>
  <c r="N179" i="25" s="1" a="1"/>
  <c r="Z179" i="6"/>
  <c r="O179" i="25" s="1" a="1"/>
  <c r="X178" i="6"/>
  <c r="Y178" i="6"/>
  <c r="N178" i="25" s="1" a="1"/>
  <c r="Z178" i="6"/>
  <c r="O178" i="25" s="1" a="1"/>
  <c r="X177" i="6"/>
  <c r="Y177" i="6"/>
  <c r="N177" i="25" s="1" a="1"/>
  <c r="Z177" i="6"/>
  <c r="O177" i="25" s="1" a="1"/>
  <c r="X176" i="6"/>
  <c r="Y176" i="6"/>
  <c r="N176" i="25" s="1" a="1"/>
  <c r="Z176" i="6"/>
  <c r="O176" i="25" s="1" a="1"/>
  <c r="X175" i="6"/>
  <c r="Y175" i="6"/>
  <c r="N175" i="25" s="1" a="1"/>
  <c r="Z175" i="6"/>
  <c r="O175" i="25" s="1" a="1"/>
  <c r="X174" i="6"/>
  <c r="Y174" i="6"/>
  <c r="N174" i="25" s="1" a="1"/>
  <c r="Z174" i="6"/>
  <c r="O174" i="25" s="1" a="1"/>
  <c r="X173" i="6"/>
  <c r="Y173" i="6"/>
  <c r="N173" i="25" s="1" a="1"/>
  <c r="Z173" i="6"/>
  <c r="O173" i="25" s="1" a="1"/>
  <c r="X172" i="6"/>
  <c r="Y172" i="6"/>
  <c r="N172" i="25" s="1" a="1"/>
  <c r="Z172" i="6"/>
  <c r="O172" i="25" s="1" a="1"/>
  <c r="X171" i="6"/>
  <c r="Y171" i="6"/>
  <c r="N171" i="25" s="1" a="1"/>
  <c r="Z171" i="6"/>
  <c r="O171" i="25" s="1" a="1"/>
  <c r="X170" i="6"/>
  <c r="Y170" i="6"/>
  <c r="N170" i="25" s="1" a="1"/>
  <c r="Z170" i="6"/>
  <c r="O170" i="25" s="1" a="1"/>
  <c r="X169" i="6"/>
  <c r="Y169" i="6"/>
  <c r="N169" i="25" s="1" a="1"/>
  <c r="Z169" i="6"/>
  <c r="O169" i="25" s="1" a="1"/>
  <c r="X168" i="6"/>
  <c r="Y168" i="6"/>
  <c r="N168" i="25" s="1" a="1"/>
  <c r="Z168" i="6"/>
  <c r="O168" i="25" s="1" a="1"/>
  <c r="X167" i="6"/>
  <c r="Y167" i="6"/>
  <c r="N167" i="25" s="1" a="1"/>
  <c r="Z167" i="6"/>
  <c r="O167" i="25" s="1" a="1"/>
  <c r="X166" i="6"/>
  <c r="Y166" i="6"/>
  <c r="N166" i="25" s="1" a="1"/>
  <c r="Z166" i="6"/>
  <c r="O166" i="25" s="1" a="1"/>
  <c r="X165" i="6"/>
  <c r="Y165" i="6"/>
  <c r="N165" i="25" s="1" a="1"/>
  <c r="Z165" i="6"/>
  <c r="O165" i="25" s="1" a="1"/>
  <c r="X164" i="6"/>
  <c r="Y164" i="6"/>
  <c r="N164" i="25" s="1" a="1"/>
  <c r="Z164" i="6"/>
  <c r="O164" i="25" s="1" a="1"/>
  <c r="X163" i="6"/>
  <c r="Y163" i="6"/>
  <c r="N163" i="25" s="1" a="1"/>
  <c r="Z163" i="6"/>
  <c r="O163" i="25" s="1" a="1"/>
  <c r="X162" i="6"/>
  <c r="Y162" i="6"/>
  <c r="N162" i="25" s="1" a="1"/>
  <c r="Z162" i="6"/>
  <c r="O162" i="25" s="1" a="1"/>
  <c r="X161" i="6"/>
  <c r="Y161" i="6"/>
  <c r="N161" i="25" s="1" a="1"/>
  <c r="Z161" i="6"/>
  <c r="O161" i="25" s="1" a="1"/>
  <c r="X160" i="6"/>
  <c r="Y160" i="6"/>
  <c r="N160" i="25" s="1" a="1"/>
  <c r="Z160" i="6"/>
  <c r="O160" i="25" s="1" a="1"/>
  <c r="X159" i="6"/>
  <c r="Y159" i="6"/>
  <c r="N159" i="25" s="1" a="1"/>
  <c r="Z159" i="6"/>
  <c r="O159" i="25" s="1" a="1"/>
  <c r="X158" i="6"/>
  <c r="Y158" i="6"/>
  <c r="N158" i="25" s="1" a="1"/>
  <c r="Z158" i="6"/>
  <c r="O158" i="25" s="1" a="1"/>
  <c r="X157" i="6"/>
  <c r="Y157" i="6"/>
  <c r="N157" i="25" s="1" a="1"/>
  <c r="Z157" i="6"/>
  <c r="O157" i="25" s="1" a="1"/>
  <c r="X156" i="6"/>
  <c r="Y156" i="6"/>
  <c r="N156" i="25" s="1" a="1"/>
  <c r="Z156" i="6"/>
  <c r="O156" i="25" s="1" a="1"/>
  <c r="X155" i="6"/>
  <c r="Y155" i="6"/>
  <c r="N155" i="25" s="1" a="1"/>
  <c r="Z155" i="6"/>
  <c r="O155" i="25" s="1" a="1"/>
  <c r="X154" i="6"/>
  <c r="Y154" i="6"/>
  <c r="N154" i="25" s="1" a="1"/>
  <c r="Z154" i="6"/>
  <c r="O154" i="25" s="1" a="1"/>
  <c r="X153" i="6"/>
  <c r="Y153" i="6"/>
  <c r="N153" i="25" s="1" a="1"/>
  <c r="Z153" i="6"/>
  <c r="O153" i="25" s="1" a="1"/>
  <c r="X152" i="6"/>
  <c r="Y152" i="6"/>
  <c r="N152" i="25" s="1" a="1"/>
  <c r="Z152" i="6"/>
  <c r="O152" i="25" s="1" a="1"/>
  <c r="X151" i="6"/>
  <c r="Y151" i="6"/>
  <c r="N151" i="25" s="1" a="1"/>
  <c r="Z151" i="6"/>
  <c r="O151" i="25" s="1" a="1"/>
  <c r="X150" i="6"/>
  <c r="Y150" i="6"/>
  <c r="N150" i="25" s="1" a="1"/>
  <c r="Z150" i="6"/>
  <c r="O150" i="25" s="1" a="1"/>
  <c r="X149" i="6"/>
  <c r="Y149" i="6"/>
  <c r="N149" i="25" s="1" a="1"/>
  <c r="Z149" i="6"/>
  <c r="O149" i="25" s="1" a="1"/>
  <c r="X148" i="6"/>
  <c r="Y148" i="6"/>
  <c r="N148" i="25" s="1" a="1"/>
  <c r="Z148" i="6"/>
  <c r="O148" i="25" s="1" a="1"/>
  <c r="X147" i="6"/>
  <c r="Y147" i="6"/>
  <c r="N147" i="25" s="1" a="1"/>
  <c r="Z147" i="6"/>
  <c r="O147" i="25" s="1" a="1"/>
  <c r="X146" i="6"/>
  <c r="Y146" i="6"/>
  <c r="N146" i="25" s="1" a="1"/>
  <c r="Z146" i="6"/>
  <c r="O146" i="25" s="1" a="1"/>
  <c r="X145" i="6"/>
  <c r="Y145" i="6"/>
  <c r="N145" i="25" s="1" a="1"/>
  <c r="Z145" i="6"/>
  <c r="O145" i="25" s="1" a="1"/>
  <c r="X144" i="6"/>
  <c r="Y144" i="6"/>
  <c r="N144" i="25" s="1" a="1"/>
  <c r="Z144" i="6"/>
  <c r="O144" i="25" s="1" a="1"/>
  <c r="X143" i="6"/>
  <c r="Y143" i="6"/>
  <c r="N143" i="25" s="1" a="1"/>
  <c r="Z143" i="6"/>
  <c r="O143" i="25" s="1" a="1"/>
  <c r="X142" i="6"/>
  <c r="Y142" i="6"/>
  <c r="N142" i="25" s="1" a="1"/>
  <c r="Z142" i="6"/>
  <c r="O142" i="25" s="1" a="1"/>
  <c r="X141" i="6"/>
  <c r="Y141" i="6"/>
  <c r="N141" i="25" s="1" a="1"/>
  <c r="Z141" i="6"/>
  <c r="O141" i="25" s="1" a="1"/>
  <c r="X140" i="6"/>
  <c r="Y140" i="6"/>
  <c r="N140" i="25" s="1" a="1"/>
  <c r="Z140" i="6"/>
  <c r="O140" i="25" s="1" a="1"/>
  <c r="X139" i="6"/>
  <c r="Y139" i="6"/>
  <c r="N139" i="25" s="1" a="1"/>
  <c r="Z139" i="6"/>
  <c r="O139" i="25" s="1" a="1"/>
  <c r="X138" i="6"/>
  <c r="Y138" i="6"/>
  <c r="N138" i="25" s="1" a="1"/>
  <c r="Z138" i="6"/>
  <c r="O138" i="25" s="1" a="1"/>
  <c r="X137" i="6"/>
  <c r="Y137" i="6"/>
  <c r="N137" i="25" s="1" a="1"/>
  <c r="Z137" i="6"/>
  <c r="O137" i="25" s="1" a="1"/>
  <c r="X136" i="6"/>
  <c r="Y136" i="6"/>
  <c r="N136" i="25" s="1" a="1"/>
  <c r="Z136" i="6"/>
  <c r="O136" i="25" s="1" a="1"/>
  <c r="X135" i="6"/>
  <c r="Y135" i="6"/>
  <c r="N135" i="25" s="1" a="1"/>
  <c r="Z135" i="6"/>
  <c r="O135" i="25" s="1" a="1"/>
  <c r="X134" i="6"/>
  <c r="Y134" i="6"/>
  <c r="N134" i="25" s="1" a="1"/>
  <c r="Z134" i="6"/>
  <c r="O134" i="25" s="1" a="1"/>
  <c r="X133" i="6"/>
  <c r="Y133" i="6"/>
  <c r="N133" i="25" s="1" a="1"/>
  <c r="Z133" i="6"/>
  <c r="O133" i="25" s="1" a="1"/>
  <c r="X132" i="6"/>
  <c r="Y132" i="6"/>
  <c r="N132" i="25" s="1" a="1"/>
  <c r="Z132" i="6"/>
  <c r="O132" i="25" s="1" a="1"/>
  <c r="X131" i="6"/>
  <c r="Y131" i="6"/>
  <c r="N131" i="25" s="1" a="1"/>
  <c r="Z131" i="6"/>
  <c r="O131" i="25" s="1" a="1"/>
  <c r="X130" i="6"/>
  <c r="Y130" i="6"/>
  <c r="N130" i="25" s="1" a="1"/>
  <c r="Z130" i="6"/>
  <c r="O130" i="25" s="1" a="1"/>
  <c r="X129" i="6"/>
  <c r="Y129" i="6"/>
  <c r="N129" i="25" s="1" a="1"/>
  <c r="Z129" i="6"/>
  <c r="O129" i="25" s="1" a="1"/>
  <c r="X128" i="6"/>
  <c r="Y128" i="6"/>
  <c r="N128" i="25" s="1" a="1"/>
  <c r="Z128" i="6"/>
  <c r="O128" i="25" s="1" a="1"/>
  <c r="X127" i="6"/>
  <c r="Y127" i="6"/>
  <c r="N127" i="25" s="1" a="1"/>
  <c r="Z127" i="6"/>
  <c r="O127" i="25" s="1" a="1"/>
  <c r="X126" i="6"/>
  <c r="Y126" i="6"/>
  <c r="N126" i="25" s="1" a="1"/>
  <c r="Z126" i="6"/>
  <c r="O126" i="25" s="1" a="1"/>
  <c r="X125" i="6"/>
  <c r="Y125" i="6"/>
  <c r="N125" i="25" s="1" a="1"/>
  <c r="Z125" i="6"/>
  <c r="O125" i="25" s="1" a="1"/>
  <c r="X124" i="6"/>
  <c r="Y124" i="6"/>
  <c r="N124" i="25" s="1" a="1"/>
  <c r="Z124" i="6"/>
  <c r="O124" i="25" s="1" a="1"/>
  <c r="X123" i="6"/>
  <c r="Y123" i="6"/>
  <c r="N123" i="25" s="1" a="1"/>
  <c r="Z123" i="6"/>
  <c r="O123" i="25" s="1" a="1"/>
  <c r="X122" i="6"/>
  <c r="Y122" i="6"/>
  <c r="N122" i="25" s="1" a="1"/>
  <c r="Z122" i="6"/>
  <c r="O122" i="25" s="1" a="1"/>
  <c r="X121" i="6"/>
  <c r="Y121" i="6"/>
  <c r="N121" i="25" s="1" a="1"/>
  <c r="Z121" i="6"/>
  <c r="O121" i="25" s="1" a="1"/>
  <c r="X120" i="6"/>
  <c r="Y120" i="6"/>
  <c r="N120" i="25" s="1" a="1"/>
  <c r="Z120" i="6"/>
  <c r="O120" i="25" s="1" a="1"/>
  <c r="X119" i="6"/>
  <c r="Y119" i="6"/>
  <c r="N119" i="25" s="1" a="1"/>
  <c r="Z119" i="6"/>
  <c r="O119" i="25" s="1" a="1"/>
  <c r="X118" i="6"/>
  <c r="Y118" i="6"/>
  <c r="N118" i="25" s="1" a="1"/>
  <c r="Z118" i="6"/>
  <c r="O118" i="25" s="1" a="1"/>
  <c r="X117" i="6"/>
  <c r="Y117" i="6"/>
  <c r="N117" i="25" s="1" a="1"/>
  <c r="Z117" i="6"/>
  <c r="O117" i="25" s="1" a="1"/>
  <c r="X116" i="6"/>
  <c r="Y116" i="6"/>
  <c r="N116" i="25" s="1" a="1"/>
  <c r="Z116" i="6"/>
  <c r="O116" i="25" s="1" a="1"/>
  <c r="X115" i="6"/>
  <c r="Y115" i="6"/>
  <c r="N115" i="25" s="1" a="1"/>
  <c r="Z115" i="6"/>
  <c r="O115" i="25" s="1" a="1"/>
  <c r="X114" i="6"/>
  <c r="Y114" i="6"/>
  <c r="N114" i="25" s="1" a="1"/>
  <c r="Z114" i="6"/>
  <c r="O114" i="25" s="1" a="1"/>
  <c r="X113" i="6"/>
  <c r="Y113" i="6"/>
  <c r="N113" i="25" s="1" a="1"/>
  <c r="Z113" i="6"/>
  <c r="O113" i="25" s="1" a="1"/>
  <c r="X112" i="6"/>
  <c r="Y112" i="6"/>
  <c r="N112" i="25" s="1" a="1"/>
  <c r="Z112" i="6"/>
  <c r="O112" i="25" s="1" a="1"/>
  <c r="X111" i="6"/>
  <c r="Y111" i="6"/>
  <c r="N111" i="25" s="1" a="1"/>
  <c r="Z111" i="6"/>
  <c r="O111" i="25" s="1" a="1"/>
  <c r="X110" i="6"/>
  <c r="Y110" i="6"/>
  <c r="N110" i="25" s="1" a="1"/>
  <c r="Z110" i="6"/>
  <c r="O110" i="25" s="1" a="1"/>
  <c r="X109" i="6"/>
  <c r="Y109" i="6"/>
  <c r="N109" i="25" s="1" a="1"/>
  <c r="Z109" i="6"/>
  <c r="O109" i="25" s="1" a="1"/>
  <c r="X108" i="6"/>
  <c r="Y108" i="6"/>
  <c r="N108" i="25" s="1" a="1"/>
  <c r="Z108" i="6"/>
  <c r="O108" i="25" s="1" a="1"/>
  <c r="X107" i="6"/>
  <c r="Y107" i="6"/>
  <c r="N107" i="25" s="1" a="1"/>
  <c r="Z107" i="6"/>
  <c r="O107" i="25" s="1" a="1"/>
  <c r="X106" i="6"/>
  <c r="Y106" i="6"/>
  <c r="N106" i="25" s="1" a="1"/>
  <c r="Z106" i="6"/>
  <c r="O106" i="25" s="1" a="1"/>
  <c r="X105" i="6"/>
  <c r="Y105" i="6"/>
  <c r="N105" i="25" s="1" a="1"/>
  <c r="Z105" i="6"/>
  <c r="O105" i="25" s="1" a="1"/>
  <c r="X104" i="6"/>
  <c r="Y104" i="6"/>
  <c r="N104" i="25" s="1" a="1"/>
  <c r="Z104" i="6"/>
  <c r="O104" i="25" s="1" a="1"/>
  <c r="X103" i="6"/>
  <c r="Y103" i="6"/>
  <c r="N103" i="25" s="1" a="1"/>
  <c r="Z103" i="6"/>
  <c r="O103" i="25" s="1" a="1"/>
  <c r="X102" i="6"/>
  <c r="Y102" i="6"/>
  <c r="N102" i="25" s="1" a="1"/>
  <c r="Z102" i="6"/>
  <c r="O102" i="25" s="1" a="1"/>
  <c r="X101" i="6"/>
  <c r="Y101" i="6"/>
  <c r="N101" i="25" s="1" a="1"/>
  <c r="Z101" i="6"/>
  <c r="O101" i="25" s="1" a="1"/>
  <c r="X100" i="6"/>
  <c r="Y100" i="6"/>
  <c r="N100" i="25" s="1" a="1"/>
  <c r="Z100" i="6"/>
  <c r="O100" i="25" s="1" a="1"/>
  <c r="X99" i="6"/>
  <c r="Y99" i="6"/>
  <c r="N99" i="25" s="1" a="1"/>
  <c r="Z99" i="6"/>
  <c r="O99" i="25" s="1" a="1"/>
  <c r="X98" i="6"/>
  <c r="Y98" i="6"/>
  <c r="N98" i="25" s="1" a="1"/>
  <c r="Z98" i="6"/>
  <c r="O98" i="25" s="1" a="1"/>
  <c r="X97" i="6"/>
  <c r="Y97" i="6"/>
  <c r="N97" i="25" s="1" a="1"/>
  <c r="Z97" i="6"/>
  <c r="O97" i="25" s="1" a="1"/>
  <c r="X96" i="6"/>
  <c r="Y96" i="6"/>
  <c r="N96" i="25" s="1" a="1"/>
  <c r="Z96" i="6"/>
  <c r="O96" i="25" s="1" a="1"/>
  <c r="X95" i="6"/>
  <c r="Y95" i="6"/>
  <c r="N95" i="25" s="1" a="1"/>
  <c r="Z95" i="6"/>
  <c r="O95" i="25" s="1" a="1"/>
  <c r="X94" i="6"/>
  <c r="Y94" i="6"/>
  <c r="N94" i="25" s="1" a="1"/>
  <c r="Z94" i="6"/>
  <c r="O94" i="25" s="1" a="1"/>
  <c r="X93" i="6"/>
  <c r="Y93" i="6"/>
  <c r="N93" i="25" s="1" a="1"/>
  <c r="Z93" i="6"/>
  <c r="O93" i="25" s="1" a="1"/>
  <c r="X92" i="6"/>
  <c r="Y92" i="6"/>
  <c r="N92" i="25" s="1" a="1"/>
  <c r="Z92" i="6"/>
  <c r="O92" i="25" s="1" a="1"/>
  <c r="X91" i="6"/>
  <c r="Y91" i="6"/>
  <c r="N91" i="25" s="1" a="1"/>
  <c r="Z91" i="6"/>
  <c r="O91" i="25" s="1" a="1"/>
  <c r="X90" i="6"/>
  <c r="Y90" i="6"/>
  <c r="N90" i="25" s="1" a="1"/>
  <c r="Z90" i="6"/>
  <c r="O90" i="25" s="1" a="1"/>
  <c r="X89" i="6"/>
  <c r="Y89" i="6"/>
  <c r="N89" i="25" s="1" a="1"/>
  <c r="Z89" i="6"/>
  <c r="O89" i="25" s="1" a="1"/>
  <c r="X88" i="6"/>
  <c r="Y88" i="6"/>
  <c r="N88" i="25" s="1" a="1"/>
  <c r="Z88" i="6"/>
  <c r="O88" i="25" s="1" a="1"/>
  <c r="X87" i="6"/>
  <c r="Y87" i="6"/>
  <c r="N87" i="25" s="1" a="1"/>
  <c r="Z87" i="6"/>
  <c r="O87" i="25" s="1" a="1"/>
  <c r="X86" i="6"/>
  <c r="Y86" i="6"/>
  <c r="N86" i="25" s="1" a="1"/>
  <c r="Z86" i="6"/>
  <c r="O86" i="25" s="1" a="1"/>
  <c r="X85" i="6"/>
  <c r="Y85" i="6"/>
  <c r="N85" i="25" s="1" a="1"/>
  <c r="Z85" i="6"/>
  <c r="O85" i="25" s="1" a="1"/>
  <c r="X84" i="6"/>
  <c r="Y84" i="6"/>
  <c r="N84" i="25" s="1" a="1"/>
  <c r="Z84" i="6"/>
  <c r="O84" i="25" s="1" a="1"/>
  <c r="X83" i="6"/>
  <c r="Y83" i="6"/>
  <c r="N83" i="25" s="1" a="1"/>
  <c r="Z83" i="6"/>
  <c r="O83" i="25" s="1" a="1"/>
  <c r="X82" i="6"/>
  <c r="Y82" i="6"/>
  <c r="N82" i="25" s="1" a="1"/>
  <c r="Z82" i="6"/>
  <c r="O82" i="25" s="1" a="1"/>
  <c r="X81" i="6"/>
  <c r="Y81" i="6"/>
  <c r="N81" i="25" s="1" a="1"/>
  <c r="Z81" i="6"/>
  <c r="O81" i="25" s="1" a="1"/>
  <c r="X80" i="6"/>
  <c r="Y80" i="6"/>
  <c r="N80" i="25" s="1" a="1"/>
  <c r="Z80" i="6"/>
  <c r="O80" i="25" s="1" a="1"/>
  <c r="X79" i="6"/>
  <c r="Y79" i="6"/>
  <c r="N79" i="25" s="1" a="1"/>
  <c r="Z79" i="6"/>
  <c r="O79" i="25" s="1" a="1"/>
  <c r="X78" i="6"/>
  <c r="Y78" i="6"/>
  <c r="N78" i="25" s="1" a="1"/>
  <c r="Z78" i="6"/>
  <c r="O78" i="25" s="1" a="1"/>
  <c r="X77" i="6"/>
  <c r="Y77" i="6"/>
  <c r="N77" i="25" s="1" a="1"/>
  <c r="Z77" i="6"/>
  <c r="O77" i="25" s="1" a="1"/>
  <c r="X76" i="6"/>
  <c r="Y76" i="6"/>
  <c r="N76" i="25" s="1" a="1"/>
  <c r="Z76" i="6"/>
  <c r="O76" i="25" s="1" a="1"/>
  <c r="X75" i="6"/>
  <c r="Y75" i="6"/>
  <c r="N75" i="25" s="1" a="1"/>
  <c r="Z75" i="6"/>
  <c r="O75" i="25" s="1" a="1"/>
  <c r="X74" i="6"/>
  <c r="Y74" i="6"/>
  <c r="N74" i="25" s="1" a="1"/>
  <c r="Z74" i="6"/>
  <c r="O74" i="25" s="1" a="1"/>
  <c r="X73" i="6"/>
  <c r="Y73" i="6"/>
  <c r="N73" i="25" s="1" a="1"/>
  <c r="Z73" i="6"/>
  <c r="O73" i="25" s="1" a="1"/>
  <c r="X72" i="6"/>
  <c r="Y72" i="6"/>
  <c r="N72" i="25" s="1" a="1"/>
  <c r="Z72" i="6"/>
  <c r="O72" i="25" s="1" a="1"/>
  <c r="X71" i="6"/>
  <c r="Y71" i="6"/>
  <c r="N71" i="25" s="1" a="1"/>
  <c r="Z71" i="6"/>
  <c r="O71" i="25" s="1" a="1"/>
  <c r="X70" i="6"/>
  <c r="Y70" i="6"/>
  <c r="N70" i="25" s="1" a="1"/>
  <c r="Z70" i="6"/>
  <c r="O70" i="25" s="1" a="1"/>
  <c r="X69" i="6"/>
  <c r="Y69" i="6"/>
  <c r="N69" i="25" s="1" a="1"/>
  <c r="Z69" i="6"/>
  <c r="O69" i="25" s="1" a="1"/>
  <c r="X68" i="6"/>
  <c r="Y68" i="6"/>
  <c r="N68" i="25" s="1" a="1"/>
  <c r="Z68" i="6"/>
  <c r="O68" i="25" s="1" a="1"/>
  <c r="X67" i="6"/>
  <c r="Y67" i="6"/>
  <c r="N67" i="25" s="1" a="1"/>
  <c r="Z67" i="6"/>
  <c r="O67" i="25" s="1" a="1"/>
  <c r="X66" i="6"/>
  <c r="Y66" i="6"/>
  <c r="N66" i="25" s="1" a="1"/>
  <c r="Z66" i="6"/>
  <c r="O66" i="25" s="1" a="1"/>
  <c r="X65" i="6"/>
  <c r="Y65" i="6"/>
  <c r="N65" i="25" s="1" a="1"/>
  <c r="Z65" i="6"/>
  <c r="O65" i="25" s="1" a="1"/>
  <c r="X64" i="6"/>
  <c r="Y64" i="6"/>
  <c r="N64" i="25" s="1" a="1"/>
  <c r="Z64" i="6"/>
  <c r="O64" i="25" s="1" a="1"/>
  <c r="X63" i="6"/>
  <c r="Y63" i="6"/>
  <c r="N63" i="25" s="1" a="1"/>
  <c r="Z63" i="6"/>
  <c r="O63" i="25" s="1" a="1"/>
  <c r="X62" i="6"/>
  <c r="Y62" i="6"/>
  <c r="N62" i="25" s="1" a="1"/>
  <c r="Z62" i="6"/>
  <c r="O62" i="25" s="1" a="1"/>
  <c r="X61" i="6"/>
  <c r="Y61" i="6"/>
  <c r="N61" i="25" s="1" a="1"/>
  <c r="Z61" i="6"/>
  <c r="O61" i="25" s="1" a="1"/>
  <c r="X60" i="6"/>
  <c r="Y60" i="6"/>
  <c r="N60" i="25" s="1" a="1"/>
  <c r="Z60" i="6"/>
  <c r="O60" i="25" s="1" a="1"/>
  <c r="X59" i="6"/>
  <c r="Y59" i="6"/>
  <c r="N59" i="25" s="1" a="1"/>
  <c r="Z59" i="6"/>
  <c r="O59" i="25" s="1" a="1"/>
  <c r="X58" i="6"/>
  <c r="Y58" i="6"/>
  <c r="N58" i="25" s="1" a="1"/>
  <c r="Z58" i="6"/>
  <c r="O58" i="25" s="1" a="1"/>
  <c r="X57" i="6"/>
  <c r="Y57" i="6"/>
  <c r="N57" i="25" s="1" a="1"/>
  <c r="Z57" i="6"/>
  <c r="O57" i="25" s="1" a="1"/>
  <c r="X56" i="6"/>
  <c r="Y56" i="6"/>
  <c r="N56" i="25" s="1" a="1"/>
  <c r="Z56" i="6"/>
  <c r="O56" i="25" s="1" a="1"/>
  <c r="X55" i="6"/>
  <c r="Y55" i="6"/>
  <c r="N55" i="25" s="1" a="1"/>
  <c r="Z55" i="6"/>
  <c r="O55" i="25" s="1" a="1"/>
  <c r="X54" i="6"/>
  <c r="Y54" i="6"/>
  <c r="N54" i="25" s="1" a="1"/>
  <c r="Z54" i="6"/>
  <c r="O54" i="25" s="1" a="1"/>
  <c r="X53" i="6"/>
  <c r="Y53" i="6"/>
  <c r="N53" i="25" s="1" a="1"/>
  <c r="Z53" i="6"/>
  <c r="O53" i="25" s="1" a="1"/>
  <c r="X52" i="6"/>
  <c r="Y52" i="6"/>
  <c r="N52" i="25" s="1" a="1"/>
  <c r="Z52" i="6"/>
  <c r="O52" i="25" s="1" a="1"/>
  <c r="X51" i="6"/>
  <c r="Y51" i="6"/>
  <c r="N51" i="25" s="1" a="1"/>
  <c r="Z51" i="6"/>
  <c r="O51" i="25" s="1" a="1"/>
  <c r="X50" i="6"/>
  <c r="Y50" i="6"/>
  <c r="N50" i="25" s="1" a="1"/>
  <c r="Z50" i="6"/>
  <c r="O50" i="25" s="1" a="1"/>
  <c r="X49" i="6"/>
  <c r="Y49" i="6"/>
  <c r="N49" i="25" s="1" a="1"/>
  <c r="Z49" i="6"/>
  <c r="O49" i="25" s="1" a="1"/>
  <c r="X48" i="6"/>
  <c r="Y48" i="6"/>
  <c r="N48" i="25" s="1" a="1"/>
  <c r="Z48" i="6"/>
  <c r="O48" i="25" s="1" a="1"/>
  <c r="X47" i="6"/>
  <c r="Y47" i="6"/>
  <c r="N47" i="25" s="1" a="1"/>
  <c r="Z47" i="6"/>
  <c r="O47" i="25" s="1" a="1"/>
  <c r="X46" i="6"/>
  <c r="Y46" i="6"/>
  <c r="N46" i="25" s="1" a="1"/>
  <c r="Z46" i="6"/>
  <c r="O46" i="25" s="1" a="1"/>
  <c r="X45" i="6"/>
  <c r="Y45" i="6"/>
  <c r="N45" i="25" s="1" a="1"/>
  <c r="Z45" i="6"/>
  <c r="O45" i="25" s="1" a="1"/>
  <c r="X44" i="6"/>
  <c r="Y44" i="6"/>
  <c r="N44" i="25" s="1" a="1"/>
  <c r="Z44" i="6"/>
  <c r="O44" i="25" s="1" a="1"/>
  <c r="X43" i="6"/>
  <c r="Y43" i="6"/>
  <c r="N43" i="25" s="1" a="1"/>
  <c r="Z43" i="6"/>
  <c r="O43" i="25" s="1" a="1"/>
  <c r="X42" i="6"/>
  <c r="Y42" i="6"/>
  <c r="N42" i="25" s="1" a="1"/>
  <c r="Z42" i="6"/>
  <c r="O42" i="25" s="1" a="1"/>
  <c r="X41" i="6"/>
  <c r="Y41" i="6"/>
  <c r="N41" i="25" s="1" a="1"/>
  <c r="Z41" i="6"/>
  <c r="O41" i="25" s="1" a="1"/>
  <c r="X40" i="6"/>
  <c r="Y40" i="6"/>
  <c r="N40" i="25" s="1" a="1"/>
  <c r="Z40" i="6"/>
  <c r="O40" i="25" s="1" a="1"/>
  <c r="X39" i="6"/>
  <c r="Y39" i="6"/>
  <c r="N39" i="25" s="1" a="1"/>
  <c r="Z39" i="6"/>
  <c r="O39" i="25" s="1" a="1"/>
  <c r="X38" i="6"/>
  <c r="Y38" i="6"/>
  <c r="N38" i="25" s="1" a="1"/>
  <c r="Z38" i="6"/>
  <c r="O38" i="25" s="1" a="1"/>
  <c r="X37" i="6"/>
  <c r="Y37" i="6"/>
  <c r="N37" i="25" s="1" a="1"/>
  <c r="Z37" i="6"/>
  <c r="O37" i="25" s="1" a="1"/>
  <c r="X36" i="6"/>
  <c r="Y36" i="6"/>
  <c r="N36" i="25" s="1" a="1"/>
  <c r="Z36" i="6"/>
  <c r="O36" i="25" s="1" a="1"/>
  <c r="X35" i="6"/>
  <c r="Y35" i="6"/>
  <c r="N35" i="25" s="1" a="1"/>
  <c r="Z35" i="6"/>
  <c r="O35" i="25" s="1" a="1"/>
  <c r="X34" i="6"/>
  <c r="Y34" i="6"/>
  <c r="N34" i="25" s="1" a="1"/>
  <c r="Z34" i="6"/>
  <c r="O34" i="25" s="1" a="1"/>
  <c r="X33" i="6"/>
  <c r="Y33" i="6"/>
  <c r="N33" i="25" s="1" a="1"/>
  <c r="Z33" i="6"/>
  <c r="O33" i="25" s="1" a="1"/>
  <c r="X32" i="6"/>
  <c r="Y32" i="6"/>
  <c r="N32" i="25" s="1" a="1"/>
  <c r="Z32" i="6"/>
  <c r="O32" i="25" s="1" a="1"/>
  <c r="X31" i="6"/>
  <c r="Y31" i="6"/>
  <c r="N31" i="25" s="1" a="1"/>
  <c r="Z31" i="6"/>
  <c r="O31" i="25" s="1" a="1"/>
  <c r="X30" i="6"/>
  <c r="Y30" i="6"/>
  <c r="N30" i="25" s="1" a="1"/>
  <c r="Z30" i="6"/>
  <c r="O30" i="25" s="1" a="1"/>
  <c r="X29" i="6"/>
  <c r="Y29" i="6"/>
  <c r="N29" i="25" s="1" a="1"/>
  <c r="Z29" i="6"/>
  <c r="O29" i="25" s="1" a="1"/>
  <c r="X28" i="6"/>
  <c r="Y28" i="6"/>
  <c r="N28" i="25" s="1" a="1"/>
  <c r="Z28" i="6"/>
  <c r="O28" i="25" s="1" a="1"/>
  <c r="X27" i="6"/>
  <c r="Y27" i="6"/>
  <c r="N27" i="25" s="1" a="1"/>
  <c r="Z27" i="6"/>
  <c r="O27" i="25" s="1" a="1"/>
  <c r="X26" i="6"/>
  <c r="Y26" i="6"/>
  <c r="N26" i="25" s="1" a="1"/>
  <c r="Z26" i="6"/>
  <c r="O26" i="25" s="1" a="1"/>
  <c r="X25" i="6"/>
  <c r="Y25" i="6"/>
  <c r="N25" i="25" s="1" a="1"/>
  <c r="Z25" i="6"/>
  <c r="O25" i="25" s="1" a="1"/>
  <c r="X24" i="6"/>
  <c r="Y24" i="6"/>
  <c r="N24" i="25" s="1" a="1"/>
  <c r="Z24" i="6"/>
  <c r="O24" i="25" s="1" a="1"/>
  <c r="X23" i="6"/>
  <c r="Y23" i="6"/>
  <c r="N23" i="25" s="1" a="1"/>
  <c r="Z23" i="6"/>
  <c r="O23" i="25" s="1" a="1"/>
  <c r="X22" i="6"/>
  <c r="Y22" i="6"/>
  <c r="N22" i="25" s="1" a="1"/>
  <c r="Z22" i="6"/>
  <c r="O22" i="25" s="1" a="1"/>
  <c r="X21" i="6"/>
  <c r="Y21" i="6"/>
  <c r="N21" i="25" s="1" a="1"/>
  <c r="Z21" i="6"/>
  <c r="O21" i="25" s="1" a="1"/>
  <c r="X20" i="6"/>
  <c r="Y20" i="6"/>
  <c r="N20" i="25" s="1" a="1"/>
  <c r="Z20" i="6"/>
  <c r="O20" i="25" s="1" a="1"/>
  <c r="X19" i="6"/>
  <c r="Y19" i="6"/>
  <c r="N19" i="25" s="1" a="1"/>
  <c r="Z19" i="6"/>
  <c r="O19" i="25" s="1" a="1"/>
  <c r="X18" i="6"/>
  <c r="Y18" i="6"/>
  <c r="N18" i="25" s="1" a="1"/>
  <c r="Z18" i="6"/>
  <c r="O18" i="25" s="1" a="1"/>
  <c r="X17" i="6"/>
  <c r="Y17" i="6"/>
  <c r="N17" i="25" s="1" a="1"/>
  <c r="Z17" i="6"/>
  <c r="O17" i="25" s="1" a="1"/>
  <c r="X16" i="6"/>
  <c r="Y16" i="6"/>
  <c r="N16" i="25" s="1" a="1"/>
  <c r="Z16" i="6"/>
  <c r="O16" i="25" s="1" a="1"/>
  <c r="X15" i="6"/>
  <c r="Y15" i="6"/>
  <c r="N15" i="25" s="1" a="1"/>
  <c r="Z15" i="6"/>
  <c r="O15" i="25" s="1" a="1"/>
  <c r="X14" i="6"/>
  <c r="Y14" i="6"/>
  <c r="N14" i="25" s="1" a="1"/>
  <c r="Z14" i="6"/>
  <c r="O14" i="25" s="1" a="1"/>
  <c r="X13" i="6"/>
  <c r="Y13" i="6"/>
  <c r="N13" i="25" s="1" a="1"/>
  <c r="Z13" i="6"/>
  <c r="O13" i="25" s="1" a="1"/>
  <c r="X12" i="6"/>
  <c r="Y12" i="6"/>
  <c r="N12" i="25" s="1" a="1"/>
  <c r="Z12" i="6"/>
  <c r="O12" i="25" s="1" a="1"/>
  <c r="X11" i="6"/>
  <c r="Y11" i="6"/>
  <c r="N11" i="25" s="1" a="1"/>
  <c r="Z11" i="6"/>
  <c r="O11" i="25" s="1" a="1"/>
  <c r="X10" i="6"/>
  <c r="Y10" i="6"/>
  <c r="N10" i="25" s="1" a="1"/>
  <c r="Z10" i="6"/>
  <c r="O10" i="25" s="1" a="1"/>
  <c r="X9" i="6"/>
  <c r="Y9" i="6"/>
  <c r="N9" i="25" s="1" a="1"/>
  <c r="Z9" i="6"/>
  <c r="O9" i="25" s="1" a="1"/>
  <c r="X8" i="6"/>
  <c r="Y8" i="6"/>
  <c r="N8" i="25" s="1" a="1"/>
  <c r="Z8" i="6"/>
  <c r="O8" i="25" s="1" a="1"/>
  <c r="X7" i="6"/>
  <c r="Y7" i="6"/>
  <c r="N7" i="25" s="1" a="1"/>
  <c r="Z7" i="6"/>
  <c r="O7" i="25" s="1" a="1"/>
  <c r="X6" i="6"/>
  <c r="Y6" i="6"/>
  <c r="N6" i="25" s="1" a="1"/>
  <c r="Z6" i="6"/>
  <c r="O6" i="25" s="1" a="1"/>
  <c r="X5" i="6"/>
  <c r="Y5" i="6"/>
  <c r="N5" i="25" s="1" a="1"/>
  <c r="Z5" i="6"/>
  <c r="O5" i="25" s="1" a="1"/>
  <c r="X4" i="6"/>
  <c r="Y4" i="6"/>
  <c r="N4" i="25" s="1" a="1"/>
  <c r="Z4" i="6"/>
  <c r="O4" i="25" s="1" a="1"/>
  <c r="X3" i="6"/>
  <c r="Y3" i="6"/>
  <c r="N3" i="25" s="1" a="1"/>
  <c r="Z3" i="6"/>
  <c r="O3" i="25" s="1" a="1"/>
  <c r="X2" i="6"/>
  <c r="Y2" i="6"/>
  <c r="N2" i="25" s="1" a="1"/>
  <c r="Z2" i="6"/>
  <c r="O2" i="25" s="1" a="1"/>
  <c r="E2" i="19"/>
  <c r="E3" i="19"/>
  <c r="E18" i="19"/>
  <c r="E11" i="19"/>
  <c r="E28" i="19"/>
  <c r="E8" i="19"/>
  <c r="E39" i="19"/>
  <c r="E14" i="19"/>
  <c r="E148" i="19"/>
  <c r="E135" i="19"/>
  <c r="E142" i="19"/>
  <c r="E176" i="19"/>
  <c r="E177" i="19"/>
  <c r="E115" i="19"/>
  <c r="E121" i="19"/>
  <c r="E140" i="19"/>
  <c r="E21" i="19"/>
  <c r="E198" i="19"/>
  <c r="E133" i="19"/>
  <c r="E48" i="19"/>
  <c r="E56" i="19"/>
  <c r="E122" i="19"/>
  <c r="E208" i="19"/>
  <c r="E26" i="19"/>
  <c r="E157" i="19"/>
  <c r="E194" i="19"/>
  <c r="E65" i="19"/>
  <c r="E126" i="19"/>
  <c r="E54" i="19"/>
  <c r="E259" i="19"/>
  <c r="E78" i="19"/>
  <c r="E59" i="19"/>
  <c r="E175" i="19"/>
  <c r="E74" i="19"/>
  <c r="E265" i="19"/>
  <c r="E147" i="19"/>
  <c r="E219" i="19"/>
  <c r="E218" i="19"/>
  <c r="E267" i="19"/>
  <c r="E92" i="19"/>
  <c r="E182" i="19"/>
  <c r="E238" i="19"/>
  <c r="E31" i="19"/>
  <c r="E221" i="19"/>
  <c r="E266" i="19"/>
  <c r="E24" i="19"/>
  <c r="E49" i="19"/>
  <c r="E81" i="19"/>
  <c r="E286" i="19"/>
  <c r="E190" i="19"/>
  <c r="E303" i="19"/>
  <c r="E274" i="19"/>
  <c r="E82" i="19"/>
  <c r="E53" i="19"/>
  <c r="E43" i="19"/>
  <c r="E93" i="19"/>
  <c r="E95" i="19"/>
  <c r="E281" i="19"/>
  <c r="E258" i="19"/>
  <c r="E268" i="19"/>
  <c r="E131" i="19"/>
  <c r="E325" i="19"/>
  <c r="E150" i="19"/>
  <c r="E186" i="19"/>
  <c r="E327" i="19"/>
  <c r="E160" i="19"/>
  <c r="E79" i="19"/>
  <c r="E257" i="19"/>
  <c r="E279" i="19"/>
  <c r="E154" i="19"/>
  <c r="E308" i="19"/>
  <c r="E294" i="19"/>
  <c r="E317" i="19"/>
  <c r="E240" i="19"/>
  <c r="E291" i="19"/>
  <c r="E203" i="19"/>
  <c r="E23" i="19"/>
  <c r="E215" i="19"/>
  <c r="E272" i="19"/>
  <c r="E4" i="19"/>
  <c r="E117" i="19"/>
  <c r="E128" i="19"/>
  <c r="E27" i="19"/>
  <c r="E321" i="19"/>
  <c r="E189" i="19"/>
  <c r="I549" i="3"/>
  <c r="U545" i="3"/>
  <c r="J545" i="3"/>
  <c r="I545" i="3"/>
  <c r="G545" i="3"/>
  <c r="AI2" i="6" l="1"/>
  <c r="AI3" i="6"/>
  <c r="AI4" i="6"/>
  <c r="AI5" i="6"/>
  <c r="AI6" i="6"/>
  <c r="AI7" i="6"/>
  <c r="AI8" i="6"/>
  <c r="AI9" i="6"/>
  <c r="AI11" i="6"/>
  <c r="AI12" i="6"/>
  <c r="AI13" i="6"/>
  <c r="AI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84" i="6"/>
  <c r="AI85" i="6"/>
  <c r="AI86" i="6"/>
  <c r="AI87" i="6"/>
  <c r="AI88" i="6"/>
  <c r="AI89" i="6"/>
  <c r="AI90" i="6"/>
  <c r="AI91" i="6"/>
  <c r="AI92" i="6"/>
  <c r="AI93" i="6"/>
  <c r="AI94" i="6"/>
  <c r="AI95" i="6"/>
  <c r="AI96" i="6"/>
  <c r="AI97" i="6"/>
  <c r="AI98" i="6"/>
  <c r="AI99" i="6"/>
  <c r="AI100" i="6"/>
  <c r="AI101" i="6"/>
  <c r="AI102" i="6"/>
  <c r="AI103" i="6"/>
  <c r="AI104" i="6"/>
  <c r="AI105" i="6"/>
  <c r="AI106" i="6"/>
  <c r="AI107" i="6"/>
  <c r="AI108" i="6"/>
  <c r="AI109" i="6"/>
  <c r="AI110" i="6"/>
  <c r="AI111" i="6"/>
  <c r="AI112" i="6"/>
  <c r="AI113" i="6"/>
  <c r="AI114" i="6"/>
  <c r="AI115" i="6"/>
  <c r="AI116" i="6"/>
  <c r="AI117" i="6"/>
  <c r="AI118" i="6"/>
  <c r="AI119" i="6"/>
  <c r="AI120" i="6"/>
  <c r="AI121" i="6"/>
  <c r="AI122" i="6"/>
  <c r="AI123" i="6"/>
  <c r="AI124" i="6"/>
  <c r="AI125" i="6"/>
  <c r="AI126" i="6"/>
  <c r="AI127" i="6"/>
  <c r="AI128" i="6"/>
  <c r="AI129" i="6"/>
  <c r="AI130" i="6"/>
  <c r="AI131" i="6"/>
  <c r="AI132" i="6"/>
  <c r="AI133" i="6"/>
  <c r="AI134" i="6"/>
  <c r="AI135" i="6"/>
  <c r="AI136" i="6"/>
  <c r="AI137" i="6"/>
  <c r="AI138" i="6"/>
  <c r="AI139" i="6"/>
  <c r="AI140" i="6"/>
  <c r="AI141" i="6"/>
  <c r="AI142" i="6"/>
  <c r="AI143" i="6"/>
  <c r="AI144" i="6"/>
  <c r="AI145" i="6"/>
  <c r="AI146" i="6"/>
  <c r="AI147" i="6"/>
  <c r="AI148" i="6"/>
  <c r="AI149" i="6"/>
  <c r="AI150" i="6"/>
  <c r="AI151" i="6"/>
  <c r="AI152" i="6"/>
  <c r="AI153" i="6"/>
  <c r="AI154" i="6"/>
  <c r="AI155" i="6"/>
  <c r="AI156" i="6"/>
  <c r="AI157" i="6"/>
  <c r="AI158" i="6"/>
  <c r="AI159" i="6"/>
  <c r="AI160" i="6"/>
  <c r="AI161" i="6"/>
  <c r="AI162" i="6"/>
  <c r="AI163" i="6"/>
  <c r="AI164" i="6"/>
  <c r="AI165" i="6"/>
  <c r="AI166" i="6"/>
  <c r="AI167" i="6"/>
  <c r="AI168" i="6"/>
  <c r="AI169" i="6"/>
  <c r="AI170" i="6"/>
  <c r="AI171" i="6"/>
  <c r="AI172" i="6"/>
  <c r="AI173" i="6"/>
  <c r="AI174" i="6"/>
  <c r="AI175" i="6"/>
  <c r="AI176" i="6"/>
  <c r="AI177" i="6"/>
  <c r="AI178" i="6"/>
  <c r="AI179" i="6"/>
  <c r="AI180" i="6"/>
  <c r="AI181" i="6"/>
  <c r="AI182" i="6"/>
  <c r="AI183" i="6"/>
  <c r="AI184" i="6"/>
  <c r="AI185" i="6"/>
  <c r="AI186" i="6"/>
  <c r="AI187" i="6"/>
  <c r="AI188" i="6"/>
  <c r="AI189" i="6"/>
  <c r="AI190" i="6"/>
  <c r="AI191" i="6"/>
  <c r="AI192" i="6"/>
  <c r="AI193" i="6"/>
  <c r="AI194" i="6"/>
  <c r="AI195" i="6"/>
  <c r="AI196" i="6"/>
  <c r="AI197" i="6"/>
  <c r="AI198" i="6"/>
  <c r="AI199" i="6"/>
  <c r="AI200" i="6"/>
  <c r="AI201" i="6"/>
  <c r="AI202" i="6"/>
  <c r="AI203" i="6"/>
  <c r="AI204" i="6"/>
  <c r="AI205" i="6"/>
  <c r="AI206" i="6"/>
  <c r="AI207" i="6"/>
  <c r="AI208" i="6"/>
  <c r="AI209" i="6"/>
  <c r="AI210" i="6"/>
  <c r="AI211" i="6"/>
  <c r="AI212" i="6"/>
  <c r="AI213" i="6"/>
  <c r="AI214" i="6"/>
  <c r="AI215" i="6"/>
  <c r="AI216" i="6"/>
  <c r="AI217" i="6"/>
  <c r="AI218" i="6"/>
  <c r="AI219" i="6"/>
  <c r="AI220" i="6"/>
  <c r="AI221" i="6"/>
  <c r="AI222" i="6"/>
  <c r="AI223" i="6"/>
  <c r="AI224" i="6"/>
  <c r="AI225" i="6"/>
  <c r="AI226" i="6"/>
  <c r="AI227" i="6"/>
  <c r="AI228" i="6"/>
  <c r="AI229" i="6"/>
  <c r="AI230" i="6"/>
  <c r="AI231" i="6"/>
  <c r="AI232" i="6"/>
  <c r="AI233" i="6"/>
  <c r="AI234" i="6"/>
  <c r="AI235" i="6"/>
  <c r="AI236" i="6"/>
  <c r="AI237" i="6"/>
  <c r="AI238" i="6"/>
  <c r="AI239" i="6"/>
  <c r="AI240" i="6"/>
  <c r="AI241" i="6"/>
  <c r="AI242" i="6"/>
  <c r="AI243" i="6"/>
  <c r="AI244" i="6"/>
  <c r="AI245" i="6"/>
  <c r="AI246" i="6"/>
  <c r="AI247" i="6"/>
  <c r="AI248" i="6"/>
  <c r="AI249" i="6"/>
  <c r="AI250" i="6"/>
  <c r="AI251" i="6"/>
  <c r="AI252" i="6"/>
  <c r="AI253" i="6"/>
  <c r="AI254" i="6"/>
  <c r="AI255" i="6"/>
  <c r="AI256" i="6"/>
  <c r="AI257" i="6"/>
  <c r="AI258" i="6"/>
  <c r="AI259" i="6"/>
  <c r="AI260" i="6"/>
  <c r="AI261" i="6"/>
  <c r="AI262" i="6"/>
  <c r="AI263" i="6"/>
  <c r="AI264" i="6"/>
  <c r="AI265" i="6"/>
  <c r="AI266" i="6"/>
  <c r="AI267" i="6"/>
  <c r="AI268" i="6"/>
  <c r="AI269" i="6"/>
  <c r="AI270" i="6"/>
  <c r="AI271" i="6"/>
  <c r="AI272" i="6"/>
  <c r="AI273" i="6"/>
  <c r="AI274" i="6"/>
  <c r="AI275" i="6"/>
  <c r="AI276" i="6"/>
  <c r="AI277" i="6"/>
  <c r="AI278" i="6"/>
  <c r="AI279" i="6"/>
  <c r="AI280" i="6"/>
  <c r="AI281" i="6"/>
  <c r="AI282" i="6"/>
  <c r="AI283" i="6"/>
  <c r="AI284" i="6"/>
  <c r="AI285" i="6"/>
  <c r="AI286" i="6"/>
  <c r="AI287" i="6"/>
  <c r="AI288" i="6"/>
  <c r="AI289" i="6"/>
  <c r="AI290" i="6"/>
  <c r="AI291" i="6"/>
  <c r="AI292" i="6"/>
  <c r="AI293" i="6"/>
  <c r="AI294" i="6"/>
  <c r="AI295" i="6"/>
  <c r="AI296" i="6"/>
  <c r="AI297" i="6"/>
  <c r="AI298" i="6"/>
  <c r="AI299" i="6"/>
  <c r="AI300" i="6"/>
  <c r="AI301" i="6"/>
  <c r="AI302" i="6"/>
  <c r="AI303" i="6"/>
  <c r="AI304" i="6"/>
  <c r="AI305" i="6"/>
  <c r="AI306" i="6"/>
  <c r="AI307" i="6"/>
  <c r="AI308" i="6"/>
  <c r="AI309" i="6"/>
  <c r="AI310" i="6"/>
  <c r="AI311" i="6"/>
  <c r="AI312" i="6"/>
  <c r="AI313" i="6"/>
  <c r="AI314" i="6"/>
  <c r="AI315" i="6"/>
  <c r="AI316" i="6"/>
  <c r="AI317" i="6"/>
  <c r="AI318" i="6"/>
  <c r="AI319" i="6"/>
  <c r="AI320" i="6"/>
  <c r="AI321" i="6"/>
  <c r="AI322" i="6"/>
  <c r="AI323" i="6"/>
  <c r="AI324" i="6"/>
  <c r="AI325" i="6"/>
  <c r="AI326" i="6"/>
  <c r="AI327" i="6"/>
  <c r="AI328" i="6"/>
  <c r="AI329" i="6"/>
  <c r="AI330" i="6"/>
  <c r="AI331" i="6"/>
  <c r="AI332" i="6"/>
  <c r="AI333" i="6"/>
  <c r="AI334" i="6"/>
  <c r="AI335" i="6"/>
  <c r="AI336" i="6"/>
  <c r="AI337" i="6"/>
  <c r="AI338" i="6"/>
  <c r="AI339" i="6"/>
  <c r="AI340" i="6"/>
  <c r="AI341" i="6"/>
  <c r="AI342" i="6"/>
  <c r="AI343" i="6"/>
  <c r="AI344" i="6"/>
  <c r="AI345" i="6"/>
  <c r="AI346" i="6"/>
  <c r="AI347" i="6"/>
  <c r="AI348" i="6"/>
  <c r="AI349" i="6"/>
  <c r="AI350" i="6"/>
  <c r="AI351" i="6"/>
  <c r="AI352" i="6"/>
  <c r="AI353" i="6"/>
  <c r="AI354" i="6"/>
  <c r="AI355" i="6"/>
  <c r="AI356" i="6"/>
  <c r="AI357" i="6"/>
  <c r="AI358" i="6"/>
  <c r="AI359" i="6"/>
  <c r="AI360" i="6"/>
  <c r="AI361" i="6"/>
  <c r="AI362" i="6"/>
  <c r="AI363" i="6"/>
  <c r="AI364" i="6"/>
  <c r="AI365" i="6"/>
  <c r="AI366" i="6"/>
  <c r="AI367" i="6"/>
  <c r="AI368" i="6"/>
  <c r="AI369" i="6"/>
  <c r="AI370" i="6"/>
  <c r="AI371" i="6"/>
  <c r="AI372" i="6"/>
  <c r="AI373" i="6"/>
  <c r="AI374" i="6"/>
  <c r="AI375" i="6"/>
  <c r="AI376" i="6"/>
  <c r="AI377" i="6"/>
  <c r="AI378" i="6"/>
  <c r="AI379" i="6"/>
  <c r="AI380" i="6"/>
  <c r="AI381" i="6"/>
  <c r="AI382" i="6"/>
  <c r="AI47" i="6"/>
  <c r="AE2" i="6"/>
  <c r="AH2" i="6" s="1"/>
  <c r="AE3" i="6"/>
  <c r="AH3" i="6" s="1"/>
  <c r="AE4" i="6"/>
  <c r="AH4" i="6" s="1"/>
  <c r="AE5" i="6"/>
  <c r="AH5" i="6" s="1"/>
  <c r="AE6" i="6"/>
  <c r="AH6" i="6" s="1"/>
  <c r="AE7" i="6"/>
  <c r="AH7" i="6" s="1"/>
  <c r="AE8" i="6"/>
  <c r="AH8" i="6" s="1"/>
  <c r="AE9" i="6"/>
  <c r="AH9" i="6" s="1"/>
  <c r="AE10" i="6"/>
  <c r="AE11" i="6"/>
  <c r="AH11" i="6" s="1"/>
  <c r="AE12" i="6"/>
  <c r="AH12" i="6" s="1"/>
  <c r="AE13" i="6"/>
  <c r="AH13" i="6" s="1"/>
  <c r="AE14" i="6"/>
  <c r="AH14" i="6" s="1"/>
  <c r="AE15" i="6"/>
  <c r="AH15" i="6" s="1"/>
  <c r="AE16" i="6"/>
  <c r="AH16" i="6" s="1"/>
  <c r="AE17" i="6"/>
  <c r="AH17" i="6" s="1"/>
  <c r="AE18" i="6"/>
  <c r="AH18" i="6" s="1"/>
  <c r="AE19" i="6"/>
  <c r="AH19" i="6" s="1"/>
  <c r="AE20" i="6"/>
  <c r="AH20" i="6" s="1"/>
  <c r="AE21" i="6"/>
  <c r="AH21" i="6" s="1"/>
  <c r="AE22" i="6"/>
  <c r="AH22" i="6" s="1"/>
  <c r="AE23" i="6"/>
  <c r="AH23" i="6" s="1"/>
  <c r="AE24" i="6"/>
  <c r="AH24" i="6" s="1"/>
  <c r="AE25" i="6"/>
  <c r="AH25" i="6" s="1"/>
  <c r="AE26" i="6"/>
  <c r="AH26" i="6" s="1"/>
  <c r="AE27" i="6"/>
  <c r="AH27" i="6" s="1"/>
  <c r="AE28" i="6"/>
  <c r="AH28" i="6" s="1"/>
  <c r="AE29" i="6"/>
  <c r="AH29" i="6" s="1"/>
  <c r="AE30" i="6"/>
  <c r="AH30" i="6" s="1"/>
  <c r="AE31" i="6"/>
  <c r="AH31" i="6" s="1"/>
  <c r="AE32" i="6"/>
  <c r="AH32" i="6" s="1"/>
  <c r="AE33" i="6"/>
  <c r="AH33" i="6" s="1"/>
  <c r="AE34" i="6"/>
  <c r="AH34" i="6" s="1"/>
  <c r="AE35" i="6"/>
  <c r="AH35" i="6" s="1"/>
  <c r="AE36" i="6"/>
  <c r="AH36" i="6" s="1"/>
  <c r="AE37" i="6"/>
  <c r="AH37" i="6" s="1"/>
  <c r="AE38" i="6"/>
  <c r="AH38" i="6" s="1"/>
  <c r="AE39" i="6"/>
  <c r="AH39" i="6" s="1"/>
  <c r="AE40" i="6"/>
  <c r="AH40" i="6" s="1"/>
  <c r="AE41" i="6"/>
  <c r="AH41" i="6" s="1"/>
  <c r="AE42" i="6"/>
  <c r="AH42" i="6" s="1"/>
  <c r="AE43" i="6"/>
  <c r="AH43" i="6" s="1"/>
  <c r="AE44" i="6"/>
  <c r="AH44" i="6" s="1"/>
  <c r="AE45" i="6"/>
  <c r="AH45" i="6" s="1"/>
  <c r="AE46" i="6"/>
  <c r="AH46" i="6" s="1"/>
  <c r="AE47" i="6"/>
  <c r="AH47" i="6" s="1"/>
  <c r="AE48" i="6"/>
  <c r="AH48" i="6" s="1"/>
  <c r="AE49" i="6"/>
  <c r="AH49" i="6" s="1"/>
  <c r="AE50" i="6"/>
  <c r="AH50" i="6" s="1"/>
  <c r="AE51" i="6"/>
  <c r="AH51" i="6" s="1"/>
  <c r="AE52" i="6"/>
  <c r="AH52" i="6" s="1"/>
  <c r="AE53" i="6"/>
  <c r="AH53" i="6" s="1"/>
  <c r="AE54" i="6"/>
  <c r="AH54" i="6" s="1"/>
  <c r="AE55" i="6"/>
  <c r="AH55" i="6" s="1"/>
  <c r="AE56" i="6"/>
  <c r="AH56" i="6" s="1"/>
  <c r="AE57" i="6"/>
  <c r="AH57" i="6" s="1"/>
  <c r="AE58" i="6"/>
  <c r="AH58" i="6" s="1"/>
  <c r="AE59" i="6"/>
  <c r="AH59" i="6" s="1"/>
  <c r="AE60" i="6"/>
  <c r="AH60" i="6" s="1"/>
  <c r="AE61" i="6"/>
  <c r="AH61" i="6" s="1"/>
  <c r="AE62" i="6"/>
  <c r="AH62" i="6" s="1"/>
  <c r="AE63" i="6"/>
  <c r="AH63" i="6" s="1"/>
  <c r="AE64" i="6"/>
  <c r="AH64" i="6" s="1"/>
  <c r="AE65" i="6"/>
  <c r="AH65" i="6" s="1"/>
  <c r="AE66" i="6"/>
  <c r="AH66" i="6" s="1"/>
  <c r="AE67" i="6"/>
  <c r="AH67" i="6" s="1"/>
  <c r="AE68" i="6"/>
  <c r="AH68" i="6" s="1"/>
  <c r="AE69" i="6"/>
  <c r="AH69" i="6" s="1"/>
  <c r="AE70" i="6"/>
  <c r="AH70" i="6" s="1"/>
  <c r="AE71" i="6"/>
  <c r="AH71" i="6" s="1"/>
  <c r="AE72" i="6"/>
  <c r="AH72" i="6" s="1"/>
  <c r="AE73" i="6"/>
  <c r="AH73" i="6" s="1"/>
  <c r="AE74" i="6"/>
  <c r="AH74" i="6" s="1"/>
  <c r="AE75" i="6"/>
  <c r="AH75" i="6" s="1"/>
  <c r="AE76" i="6"/>
  <c r="AH76" i="6" s="1"/>
  <c r="AE77" i="6"/>
  <c r="AH77" i="6" s="1"/>
  <c r="AE78" i="6"/>
  <c r="AH78" i="6" s="1"/>
  <c r="AE79" i="6"/>
  <c r="AH79" i="6" s="1"/>
  <c r="AE80" i="6"/>
  <c r="AH80" i="6" s="1"/>
  <c r="AE81" i="6"/>
  <c r="AH81" i="6" s="1"/>
  <c r="AE82" i="6"/>
  <c r="AH82" i="6" s="1"/>
  <c r="AE83" i="6"/>
  <c r="AH83" i="6" s="1"/>
  <c r="AE84" i="6"/>
  <c r="AH84" i="6" s="1"/>
  <c r="AE85" i="6"/>
  <c r="AH85" i="6" s="1"/>
  <c r="AE86" i="6"/>
  <c r="AH86" i="6" s="1"/>
  <c r="AE87" i="6"/>
  <c r="AH87" i="6" s="1"/>
  <c r="AE88" i="6"/>
  <c r="AH88" i="6" s="1"/>
  <c r="AE89" i="6"/>
  <c r="AH89" i="6" s="1"/>
  <c r="AE90" i="6"/>
  <c r="AH90" i="6" s="1"/>
  <c r="AE91" i="6"/>
  <c r="AH91" i="6" s="1"/>
  <c r="AE92" i="6"/>
  <c r="AH92" i="6" s="1"/>
  <c r="AE93" i="6"/>
  <c r="AH93" i="6" s="1"/>
  <c r="AE94" i="6"/>
  <c r="AH94" i="6" s="1"/>
  <c r="AE95" i="6"/>
  <c r="AH95" i="6" s="1"/>
  <c r="AE96" i="6"/>
  <c r="AH96" i="6" s="1"/>
  <c r="AE97" i="6"/>
  <c r="AH97" i="6" s="1"/>
  <c r="AE98" i="6"/>
  <c r="AH98" i="6" s="1"/>
  <c r="AE99" i="6"/>
  <c r="AH99" i="6" s="1"/>
  <c r="AE100" i="6"/>
  <c r="AH100" i="6" s="1"/>
  <c r="AE101" i="6"/>
  <c r="AH101" i="6" s="1"/>
  <c r="AE102" i="6"/>
  <c r="AH102" i="6" s="1"/>
  <c r="AE103" i="6"/>
  <c r="AH103" i="6" s="1"/>
  <c r="AE104" i="6"/>
  <c r="AH104" i="6" s="1"/>
  <c r="AE105" i="6"/>
  <c r="AH105" i="6" s="1"/>
  <c r="AE106" i="6"/>
  <c r="AH106" i="6" s="1"/>
  <c r="AE107" i="6"/>
  <c r="AH107" i="6" s="1"/>
  <c r="AE108" i="6"/>
  <c r="AH108" i="6" s="1"/>
  <c r="AE109" i="6"/>
  <c r="AH109" i="6" s="1"/>
  <c r="AE110" i="6"/>
  <c r="AH110" i="6" s="1"/>
  <c r="AE111" i="6"/>
  <c r="AH111" i="6" s="1"/>
  <c r="AE112" i="6"/>
  <c r="AH112" i="6" s="1"/>
  <c r="AE113" i="6"/>
  <c r="AH113" i="6" s="1"/>
  <c r="AE114" i="6"/>
  <c r="AH114" i="6" s="1"/>
  <c r="AE115" i="6"/>
  <c r="AH115" i="6" s="1"/>
  <c r="AE116" i="6"/>
  <c r="AH116" i="6" s="1"/>
  <c r="AE117" i="6"/>
  <c r="AH117" i="6" s="1"/>
  <c r="AE118" i="6"/>
  <c r="AH118" i="6" s="1"/>
  <c r="AE119" i="6"/>
  <c r="AH119" i="6" s="1"/>
  <c r="AE120" i="6"/>
  <c r="AH120" i="6" s="1"/>
  <c r="AE121" i="6"/>
  <c r="AH121" i="6" s="1"/>
  <c r="AE122" i="6"/>
  <c r="AH122" i="6" s="1"/>
  <c r="AE123" i="6"/>
  <c r="AH123" i="6" s="1"/>
  <c r="AE124" i="6"/>
  <c r="AH124" i="6" s="1"/>
  <c r="AE125" i="6"/>
  <c r="AH125" i="6" s="1"/>
  <c r="AE126" i="6"/>
  <c r="AH126" i="6" s="1"/>
  <c r="AE127" i="6"/>
  <c r="AH127" i="6" s="1"/>
  <c r="AE128" i="6"/>
  <c r="AH128" i="6" s="1"/>
  <c r="AE129" i="6"/>
  <c r="AH129" i="6" s="1"/>
  <c r="AE130" i="6"/>
  <c r="AH130" i="6" s="1"/>
  <c r="AE131" i="6"/>
  <c r="AH131" i="6" s="1"/>
  <c r="AE132" i="6"/>
  <c r="AH132" i="6" s="1"/>
  <c r="AE133" i="6"/>
  <c r="AH133" i="6" s="1"/>
  <c r="AE134" i="6"/>
  <c r="AH134" i="6" s="1"/>
  <c r="AE135" i="6"/>
  <c r="AH135" i="6" s="1"/>
  <c r="AE136" i="6"/>
  <c r="AH136" i="6" s="1"/>
  <c r="AE137" i="6"/>
  <c r="AH137" i="6" s="1"/>
  <c r="AE138" i="6"/>
  <c r="AH138" i="6" s="1"/>
  <c r="AE139" i="6"/>
  <c r="AH139" i="6" s="1"/>
  <c r="AE140" i="6"/>
  <c r="AH140" i="6" s="1"/>
  <c r="AE141" i="6"/>
  <c r="AH141" i="6" s="1"/>
  <c r="AE142" i="6"/>
  <c r="AH142" i="6" s="1"/>
  <c r="AE143" i="6"/>
  <c r="AH143" i="6" s="1"/>
  <c r="AE144" i="6"/>
  <c r="AH144" i="6" s="1"/>
  <c r="AE145" i="6"/>
  <c r="AH145" i="6" s="1"/>
  <c r="AE146" i="6"/>
  <c r="AH146" i="6" s="1"/>
  <c r="AE147" i="6"/>
  <c r="AH147" i="6" s="1"/>
  <c r="AE148" i="6"/>
  <c r="AH148" i="6" s="1"/>
  <c r="AE149" i="6"/>
  <c r="AH149" i="6" s="1"/>
  <c r="AE150" i="6"/>
  <c r="AH150" i="6" s="1"/>
  <c r="AE151" i="6"/>
  <c r="AH151" i="6" s="1"/>
  <c r="AE152" i="6"/>
  <c r="AH152" i="6" s="1"/>
  <c r="AE153" i="6"/>
  <c r="AH153" i="6" s="1"/>
  <c r="AE154" i="6"/>
  <c r="AH154" i="6" s="1"/>
  <c r="AE155" i="6"/>
  <c r="AH155" i="6" s="1"/>
  <c r="AE156" i="6"/>
  <c r="AH156" i="6" s="1"/>
  <c r="AE157" i="6"/>
  <c r="AH157" i="6" s="1"/>
  <c r="AE158" i="6"/>
  <c r="AH158" i="6" s="1"/>
  <c r="AE159" i="6"/>
  <c r="AH159" i="6" s="1"/>
  <c r="AE160" i="6"/>
  <c r="AH160" i="6" s="1"/>
  <c r="AE161" i="6"/>
  <c r="AH161" i="6" s="1"/>
  <c r="AE162" i="6"/>
  <c r="AH162" i="6" s="1"/>
  <c r="AE163" i="6"/>
  <c r="AH163" i="6" s="1"/>
  <c r="AE164" i="6"/>
  <c r="AH164" i="6" s="1"/>
  <c r="AE165" i="6"/>
  <c r="AH165" i="6" s="1"/>
  <c r="AE166" i="6"/>
  <c r="AH166" i="6" s="1"/>
  <c r="AE167" i="6"/>
  <c r="AH167" i="6" s="1"/>
  <c r="AE168" i="6"/>
  <c r="AH168" i="6" s="1"/>
  <c r="AE169" i="6"/>
  <c r="AH169" i="6" s="1"/>
  <c r="AE170" i="6"/>
  <c r="AH170" i="6" s="1"/>
  <c r="AE171" i="6"/>
  <c r="AH171" i="6" s="1"/>
  <c r="AE172" i="6"/>
  <c r="AH172" i="6" s="1"/>
  <c r="AE173" i="6"/>
  <c r="AH173" i="6" s="1"/>
  <c r="AE174" i="6"/>
  <c r="AH174" i="6" s="1"/>
  <c r="AE175" i="6"/>
  <c r="AH175" i="6" s="1"/>
  <c r="AE176" i="6"/>
  <c r="AH176" i="6" s="1"/>
  <c r="AE177" i="6"/>
  <c r="AH177" i="6" s="1"/>
  <c r="AE178" i="6"/>
  <c r="AH178" i="6" s="1"/>
  <c r="AE179" i="6"/>
  <c r="AH179" i="6" s="1"/>
  <c r="AE180" i="6"/>
  <c r="AH180" i="6" s="1"/>
  <c r="AE181" i="6"/>
  <c r="AH181" i="6" s="1"/>
  <c r="AE182" i="6"/>
  <c r="AH182" i="6" s="1"/>
  <c r="AE183" i="6"/>
  <c r="AH183" i="6" s="1"/>
  <c r="AE184" i="6"/>
  <c r="AH184" i="6" s="1"/>
  <c r="AE185" i="6"/>
  <c r="AH185" i="6" s="1"/>
  <c r="AE186" i="6"/>
  <c r="AH186" i="6" s="1"/>
  <c r="AE187" i="6"/>
  <c r="AH187" i="6" s="1"/>
  <c r="AE188" i="6"/>
  <c r="AH188" i="6" s="1"/>
  <c r="AE189" i="6"/>
  <c r="AH189" i="6" s="1"/>
  <c r="AE190" i="6"/>
  <c r="AH190" i="6" s="1"/>
  <c r="AE191" i="6"/>
  <c r="AH191" i="6" s="1"/>
  <c r="AE192" i="6"/>
  <c r="AH192" i="6" s="1"/>
  <c r="AE193" i="6"/>
  <c r="AH193" i="6" s="1"/>
  <c r="AE194" i="6"/>
  <c r="AH194" i="6" s="1"/>
  <c r="AE195" i="6"/>
  <c r="AH195" i="6" s="1"/>
  <c r="AE196" i="6"/>
  <c r="AH196" i="6" s="1"/>
  <c r="AE197" i="6"/>
  <c r="AH197" i="6" s="1"/>
  <c r="AE198" i="6"/>
  <c r="AH198" i="6" s="1"/>
  <c r="AE199" i="6"/>
  <c r="AH199" i="6" s="1"/>
  <c r="AE200" i="6"/>
  <c r="AH200" i="6" s="1"/>
  <c r="AE201" i="6"/>
  <c r="AH201" i="6" s="1"/>
  <c r="AE202" i="6"/>
  <c r="AH202" i="6" s="1"/>
  <c r="AE203" i="6"/>
  <c r="AH203" i="6" s="1"/>
  <c r="AE204" i="6"/>
  <c r="AH204" i="6" s="1"/>
  <c r="AE205" i="6"/>
  <c r="AH205" i="6" s="1"/>
  <c r="AE206" i="6"/>
  <c r="AH206" i="6" s="1"/>
  <c r="AE207" i="6"/>
  <c r="AH207" i="6" s="1"/>
  <c r="AE208" i="6"/>
  <c r="AH208" i="6" s="1"/>
  <c r="AE209" i="6"/>
  <c r="AH209" i="6" s="1"/>
  <c r="AE210" i="6"/>
  <c r="AH210" i="6" s="1"/>
  <c r="AE211" i="6"/>
  <c r="AH211" i="6" s="1"/>
  <c r="AE212" i="6"/>
  <c r="AH212" i="6" s="1"/>
  <c r="AE213" i="6"/>
  <c r="AH213" i="6" s="1"/>
  <c r="AE214" i="6"/>
  <c r="AH214" i="6" s="1"/>
  <c r="AE215" i="6"/>
  <c r="AH215" i="6" s="1"/>
  <c r="AE216" i="6"/>
  <c r="AH216" i="6" s="1"/>
  <c r="AE217" i="6"/>
  <c r="AH217" i="6" s="1"/>
  <c r="AE218" i="6"/>
  <c r="AH218" i="6" s="1"/>
  <c r="AE219" i="6"/>
  <c r="AH219" i="6" s="1"/>
  <c r="AE220" i="6"/>
  <c r="AH220" i="6" s="1"/>
  <c r="AE221" i="6"/>
  <c r="AH221" i="6" s="1"/>
  <c r="AE222" i="6"/>
  <c r="AH222" i="6" s="1"/>
  <c r="AE223" i="6"/>
  <c r="AH223" i="6" s="1"/>
  <c r="AE224" i="6"/>
  <c r="AH224" i="6" s="1"/>
  <c r="AE225" i="6"/>
  <c r="AH225" i="6" s="1"/>
  <c r="AE226" i="6"/>
  <c r="AH226" i="6" s="1"/>
  <c r="AE227" i="6"/>
  <c r="AH227" i="6" s="1"/>
  <c r="AE228" i="6"/>
  <c r="AH228" i="6" s="1"/>
  <c r="AE229" i="6"/>
  <c r="AH229" i="6" s="1"/>
  <c r="AE230" i="6"/>
  <c r="AH230" i="6" s="1"/>
  <c r="AE231" i="6"/>
  <c r="AH231" i="6" s="1"/>
  <c r="AE232" i="6"/>
  <c r="AH232" i="6" s="1"/>
  <c r="AE233" i="6"/>
  <c r="AH233" i="6" s="1"/>
  <c r="AE234" i="6"/>
  <c r="AH234" i="6" s="1"/>
  <c r="AE235" i="6"/>
  <c r="AH235" i="6" s="1"/>
  <c r="AE236" i="6"/>
  <c r="AH236" i="6" s="1"/>
  <c r="AE237" i="6"/>
  <c r="AH237" i="6" s="1"/>
  <c r="AE238" i="6"/>
  <c r="AH238" i="6" s="1"/>
  <c r="AE239" i="6"/>
  <c r="AH239" i="6" s="1"/>
  <c r="AE240" i="6"/>
  <c r="AH240" i="6" s="1"/>
  <c r="AE241" i="6"/>
  <c r="AH241" i="6" s="1"/>
  <c r="AE242" i="6"/>
  <c r="AH242" i="6" s="1"/>
  <c r="AE243" i="6"/>
  <c r="AH243" i="6" s="1"/>
  <c r="AE244" i="6"/>
  <c r="AH244" i="6" s="1"/>
  <c r="AE245" i="6"/>
  <c r="AH245" i="6" s="1"/>
  <c r="AE246" i="6"/>
  <c r="AH246" i="6" s="1"/>
  <c r="AE247" i="6"/>
  <c r="AH247" i="6" s="1"/>
  <c r="AE248" i="6"/>
  <c r="AH248" i="6" s="1"/>
  <c r="AE249" i="6"/>
  <c r="AH249" i="6" s="1"/>
  <c r="AE250" i="6"/>
  <c r="AH250" i="6" s="1"/>
  <c r="AE251" i="6"/>
  <c r="AH251" i="6" s="1"/>
  <c r="AE252" i="6"/>
  <c r="AH252" i="6" s="1"/>
  <c r="AE253" i="6"/>
  <c r="AH253" i="6" s="1"/>
  <c r="AE254" i="6"/>
  <c r="AH254" i="6" s="1"/>
  <c r="AE255" i="6"/>
  <c r="AH255" i="6" s="1"/>
  <c r="AE256" i="6"/>
  <c r="AH256" i="6" s="1"/>
  <c r="AE257" i="6"/>
  <c r="AH257" i="6" s="1"/>
  <c r="AE258" i="6"/>
  <c r="AH258" i="6" s="1"/>
  <c r="AE259" i="6"/>
  <c r="AH259" i="6" s="1"/>
  <c r="AE260" i="6"/>
  <c r="AH260" i="6" s="1"/>
  <c r="AE261" i="6"/>
  <c r="AH261" i="6" s="1"/>
  <c r="AE262" i="6"/>
  <c r="AH262" i="6" s="1"/>
  <c r="AE263" i="6"/>
  <c r="AH263" i="6" s="1"/>
  <c r="AE264" i="6"/>
  <c r="AH264" i="6" s="1"/>
  <c r="AE265" i="6"/>
  <c r="AH265" i="6" s="1"/>
  <c r="AE266" i="6"/>
  <c r="AH266" i="6" s="1"/>
  <c r="AE267" i="6"/>
  <c r="AH267" i="6" s="1"/>
  <c r="AE268" i="6"/>
  <c r="AH268" i="6" s="1"/>
  <c r="AE269" i="6"/>
  <c r="AH269" i="6" s="1"/>
  <c r="AE270" i="6"/>
  <c r="AH270" i="6" s="1"/>
  <c r="AE271" i="6"/>
  <c r="AH271" i="6" s="1"/>
  <c r="AE272" i="6"/>
  <c r="AH272" i="6" s="1"/>
  <c r="AE273" i="6"/>
  <c r="AH273" i="6" s="1"/>
  <c r="AE274" i="6"/>
  <c r="AH274" i="6" s="1"/>
  <c r="AE275" i="6"/>
  <c r="AH275" i="6" s="1"/>
  <c r="AE276" i="6"/>
  <c r="AH276" i="6" s="1"/>
  <c r="AE277" i="6"/>
  <c r="AH277" i="6" s="1"/>
  <c r="AE278" i="6"/>
  <c r="AH278" i="6" s="1"/>
  <c r="AE279" i="6"/>
  <c r="AH279" i="6" s="1"/>
  <c r="AE280" i="6"/>
  <c r="AH280" i="6" s="1"/>
  <c r="AE281" i="6"/>
  <c r="AH281" i="6" s="1"/>
  <c r="AE282" i="6"/>
  <c r="AH282" i="6" s="1"/>
  <c r="AE283" i="6"/>
  <c r="AH283" i="6" s="1"/>
  <c r="AE284" i="6"/>
  <c r="AH284" i="6" s="1"/>
  <c r="AE285" i="6"/>
  <c r="AH285" i="6" s="1"/>
  <c r="AE286" i="6"/>
  <c r="AH286" i="6" s="1"/>
  <c r="AE287" i="6"/>
  <c r="AH287" i="6" s="1"/>
  <c r="AE288" i="6"/>
  <c r="AH288" i="6" s="1"/>
  <c r="AE289" i="6"/>
  <c r="AH289" i="6" s="1"/>
  <c r="AE290" i="6"/>
  <c r="AH290" i="6" s="1"/>
  <c r="AE291" i="6"/>
  <c r="AH291" i="6" s="1"/>
  <c r="AE292" i="6"/>
  <c r="AH292" i="6" s="1"/>
  <c r="AE293" i="6"/>
  <c r="AH293" i="6" s="1"/>
  <c r="AE294" i="6"/>
  <c r="AH294" i="6" s="1"/>
  <c r="AE295" i="6"/>
  <c r="AH295" i="6" s="1"/>
  <c r="AE296" i="6"/>
  <c r="AH296" i="6" s="1"/>
  <c r="AE297" i="6"/>
  <c r="AH297" i="6" s="1"/>
  <c r="AE298" i="6"/>
  <c r="AH298" i="6" s="1"/>
  <c r="AE299" i="6"/>
  <c r="AH299" i="6" s="1"/>
  <c r="AE300" i="6"/>
  <c r="AH300" i="6" s="1"/>
  <c r="AE301" i="6"/>
  <c r="AH301" i="6" s="1"/>
  <c r="AE302" i="6"/>
  <c r="AH302" i="6" s="1"/>
  <c r="AE303" i="6"/>
  <c r="AH303" i="6" s="1"/>
  <c r="AE304" i="6"/>
  <c r="AH304" i="6" s="1"/>
  <c r="AE305" i="6"/>
  <c r="AH305" i="6" s="1"/>
  <c r="AE306" i="6"/>
  <c r="AH306" i="6" s="1"/>
  <c r="AE307" i="6"/>
  <c r="AH307" i="6" s="1"/>
  <c r="AE308" i="6"/>
  <c r="AH308" i="6" s="1"/>
  <c r="AE309" i="6"/>
  <c r="AH309" i="6" s="1"/>
  <c r="AE310" i="6"/>
  <c r="AH310" i="6" s="1"/>
  <c r="AE311" i="6"/>
  <c r="AH311" i="6" s="1"/>
  <c r="AE312" i="6"/>
  <c r="AH312" i="6" s="1"/>
  <c r="AE313" i="6"/>
  <c r="AH313" i="6" s="1"/>
  <c r="AE314" i="6"/>
  <c r="AH314" i="6" s="1"/>
  <c r="AE315" i="6"/>
  <c r="AH315" i="6" s="1"/>
  <c r="AE316" i="6"/>
  <c r="AH316" i="6" s="1"/>
  <c r="AE317" i="6"/>
  <c r="AH317" i="6" s="1"/>
  <c r="AE318" i="6"/>
  <c r="AH318" i="6" s="1"/>
  <c r="AE319" i="6"/>
  <c r="AH319" i="6" s="1"/>
  <c r="AE320" i="6"/>
  <c r="AH320" i="6" s="1"/>
  <c r="AE321" i="6"/>
  <c r="AH321" i="6" s="1"/>
  <c r="AE322" i="6"/>
  <c r="AH322" i="6" s="1"/>
  <c r="AE323" i="6"/>
  <c r="AH323" i="6" s="1"/>
  <c r="AE324" i="6"/>
  <c r="AH324" i="6" s="1"/>
  <c r="AE325" i="6"/>
  <c r="AH325" i="6" s="1"/>
  <c r="AE326" i="6"/>
  <c r="AH326" i="6" s="1"/>
  <c r="AE327" i="6"/>
  <c r="AH327" i="6" s="1"/>
  <c r="AE328" i="6"/>
  <c r="AH328" i="6" s="1"/>
  <c r="AE329" i="6"/>
  <c r="AH329" i="6" s="1"/>
  <c r="AE330" i="6"/>
  <c r="AH330" i="6" s="1"/>
  <c r="AE331" i="6"/>
  <c r="AH331" i="6" s="1"/>
  <c r="AE332" i="6"/>
  <c r="AH332" i="6" s="1"/>
  <c r="AE333" i="6"/>
  <c r="AH333" i="6" s="1"/>
  <c r="AE334" i="6"/>
  <c r="AH334" i="6" s="1"/>
  <c r="AE335" i="6"/>
  <c r="AH335" i="6" s="1"/>
  <c r="AE336" i="6"/>
  <c r="AH336" i="6" s="1"/>
  <c r="AE337" i="6"/>
  <c r="AH337" i="6" s="1"/>
  <c r="AE338" i="6"/>
  <c r="AH338" i="6" s="1"/>
  <c r="AE339" i="6"/>
  <c r="AH339" i="6" s="1"/>
  <c r="AE340" i="6"/>
  <c r="AH340" i="6" s="1"/>
  <c r="AE341" i="6"/>
  <c r="AH341" i="6" s="1"/>
  <c r="AE342" i="6"/>
  <c r="AH342" i="6" s="1"/>
  <c r="AE343" i="6"/>
  <c r="AH343" i="6" s="1"/>
  <c r="AE344" i="6"/>
  <c r="AH344" i="6" s="1"/>
  <c r="AE345" i="6"/>
  <c r="AH345" i="6" s="1"/>
  <c r="AE346" i="6"/>
  <c r="AH346" i="6" s="1"/>
  <c r="AE347" i="6"/>
  <c r="AH347" i="6" s="1"/>
  <c r="AE348" i="6"/>
  <c r="AH348" i="6" s="1"/>
  <c r="AE349" i="6"/>
  <c r="AH349" i="6" s="1"/>
  <c r="AE350" i="6"/>
  <c r="AH350" i="6" s="1"/>
  <c r="AE351" i="6"/>
  <c r="AH351" i="6" s="1"/>
  <c r="AE352" i="6"/>
  <c r="AH352" i="6" s="1"/>
  <c r="AE353" i="6"/>
  <c r="AH353" i="6" s="1"/>
  <c r="AE354" i="6"/>
  <c r="AH354" i="6" s="1"/>
  <c r="AE355" i="6"/>
  <c r="AH355" i="6" s="1"/>
  <c r="AE356" i="6"/>
  <c r="AH356" i="6" s="1"/>
  <c r="AE357" i="6"/>
  <c r="AH357" i="6" s="1"/>
  <c r="AE358" i="6"/>
  <c r="AH358" i="6" s="1"/>
  <c r="AE359" i="6"/>
  <c r="AH359" i="6" s="1"/>
  <c r="AE360" i="6"/>
  <c r="AH360" i="6" s="1"/>
  <c r="AE361" i="6"/>
  <c r="AH361" i="6" s="1"/>
  <c r="AE362" i="6"/>
  <c r="AH362" i="6" s="1"/>
  <c r="AE363" i="6"/>
  <c r="AH363" i="6" s="1"/>
  <c r="AE364" i="6"/>
  <c r="AH364" i="6" s="1"/>
  <c r="AE365" i="6"/>
  <c r="AH365" i="6" s="1"/>
  <c r="AE366" i="6"/>
  <c r="AH366" i="6" s="1"/>
  <c r="AE367" i="6"/>
  <c r="AH367" i="6" s="1"/>
  <c r="AE368" i="6"/>
  <c r="AH368" i="6" s="1"/>
  <c r="AE369" i="6"/>
  <c r="AH369" i="6" s="1"/>
  <c r="AE370" i="6"/>
  <c r="AH370" i="6" s="1"/>
  <c r="AE371" i="6"/>
  <c r="AH371" i="6" s="1"/>
  <c r="AE372" i="6"/>
  <c r="AH372" i="6" s="1"/>
  <c r="AE373" i="6"/>
  <c r="AH373" i="6" s="1"/>
  <c r="AE374" i="6"/>
  <c r="AH374" i="6" s="1"/>
  <c r="AE375" i="6"/>
  <c r="AH375" i="6" s="1"/>
  <c r="AE376" i="6"/>
  <c r="AH376" i="6" s="1"/>
  <c r="AE377" i="6"/>
  <c r="AH377" i="6" s="1"/>
  <c r="AE378" i="6"/>
  <c r="AH378" i="6" s="1"/>
  <c r="AE379" i="6"/>
  <c r="AH379" i="6" s="1"/>
  <c r="AE380" i="6"/>
  <c r="AH380" i="6" s="1"/>
  <c r="AE381" i="6"/>
  <c r="AH381" i="6" s="1"/>
  <c r="AE382" i="6"/>
  <c r="AH382" i="6" s="1"/>
  <c r="M2" i="25" a="1"/>
  <c r="H2" i="19" a="1"/>
  <c r="M3" i="25" a="1"/>
  <c r="H3" i="19" a="1"/>
  <c r="M4" i="25" a="1"/>
  <c r="H4" i="19" a="1"/>
  <c r="M5" i="25" a="1"/>
  <c r="H5" i="19" a="1"/>
  <c r="M6" i="25" a="1"/>
  <c r="H6" i="19" a="1"/>
  <c r="M7" i="25" a="1"/>
  <c r="H7" i="19" a="1"/>
  <c r="M8" i="25" a="1"/>
  <c r="H8" i="19" a="1"/>
  <c r="M9" i="25" a="1"/>
  <c r="H9" i="19" a="1"/>
  <c r="M10" i="25" a="1"/>
  <c r="H10" i="19" a="1"/>
  <c r="M11" i="25" a="1"/>
  <c r="H11" i="19" a="1"/>
  <c r="M12" i="25" a="1"/>
  <c r="H12" i="19" a="1"/>
  <c r="M13" i="25" a="1"/>
  <c r="H13" i="19" a="1"/>
  <c r="M14" i="25" a="1"/>
  <c r="H14" i="19" a="1"/>
  <c r="M15" i="25" a="1"/>
  <c r="H15" i="19" a="1"/>
  <c r="M16" i="25" a="1"/>
  <c r="H16" i="19" a="1"/>
  <c r="M17" i="25" a="1"/>
  <c r="H17" i="19" a="1"/>
  <c r="M18" i="25" a="1"/>
  <c r="H18" i="19" a="1"/>
  <c r="M19" i="25" a="1"/>
  <c r="H19" i="19" a="1"/>
  <c r="M20" i="25" a="1"/>
  <c r="H20" i="19" a="1"/>
  <c r="M21" i="25" a="1"/>
  <c r="H21" i="19" a="1"/>
  <c r="M22" i="25" a="1"/>
  <c r="H22" i="19" a="1"/>
  <c r="M23" i="25" a="1"/>
  <c r="H23" i="19" a="1"/>
  <c r="M24" i="25" a="1"/>
  <c r="H24" i="19" a="1"/>
  <c r="M25" i="25" a="1"/>
  <c r="H25" i="19" a="1"/>
  <c r="M26" i="25" a="1"/>
  <c r="H26" i="19" a="1"/>
  <c r="M27" i="25" a="1"/>
  <c r="H27" i="19" a="1"/>
  <c r="M28" i="25" a="1"/>
  <c r="H28" i="19" a="1"/>
  <c r="M29" i="25" a="1"/>
  <c r="H29" i="19" a="1"/>
  <c r="M30" i="25" a="1"/>
  <c r="H30" i="19" a="1"/>
  <c r="M31" i="25" a="1"/>
  <c r="H31" i="19" a="1"/>
  <c r="M32" i="25" a="1"/>
  <c r="H32" i="19" a="1"/>
  <c r="M33" i="25" a="1"/>
  <c r="H33" i="19" a="1"/>
  <c r="M34" i="25" a="1"/>
  <c r="H34" i="19" a="1"/>
  <c r="M35" i="25" a="1"/>
  <c r="H35" i="19" a="1"/>
  <c r="M36" i="25" a="1"/>
  <c r="H36" i="19" a="1"/>
  <c r="M37" i="25" a="1"/>
  <c r="H37" i="19" a="1"/>
  <c r="M38" i="25" a="1"/>
  <c r="H38" i="19" a="1"/>
  <c r="M39" i="25" a="1"/>
  <c r="H39" i="19" a="1"/>
  <c r="M40" i="25" a="1"/>
  <c r="H40" i="19" a="1"/>
  <c r="M41" i="25" a="1"/>
  <c r="H41" i="19" a="1"/>
  <c r="M42" i="25" a="1"/>
  <c r="H42" i="19" a="1"/>
  <c r="M43" i="25" a="1"/>
  <c r="H43" i="19" a="1"/>
  <c r="M44" i="25" a="1"/>
  <c r="H44" i="19" a="1"/>
  <c r="M45" i="25" a="1"/>
  <c r="H45" i="19" a="1"/>
  <c r="M46" i="25" a="1"/>
  <c r="H46" i="19" a="1"/>
  <c r="M47" i="25" a="1"/>
  <c r="H47" i="19" a="1"/>
  <c r="M48" i="25" a="1"/>
  <c r="H48" i="19" a="1"/>
  <c r="M49" i="25" a="1"/>
  <c r="H49" i="19" a="1"/>
  <c r="M50" i="25" a="1"/>
  <c r="H50" i="19" a="1"/>
  <c r="M51" i="25" a="1"/>
  <c r="H51" i="19" a="1"/>
  <c r="M52" i="25" a="1"/>
  <c r="H52" i="19" a="1"/>
  <c r="M53" i="25" a="1"/>
  <c r="H53" i="19" a="1"/>
  <c r="M54" i="25" a="1"/>
  <c r="H54" i="19" a="1"/>
  <c r="M55" i="25" a="1"/>
  <c r="H55" i="19" a="1"/>
  <c r="M56" i="25" a="1"/>
  <c r="H56" i="19" a="1"/>
  <c r="M57" i="25" a="1"/>
  <c r="H57" i="19" a="1"/>
  <c r="M58" i="25" a="1"/>
  <c r="H58" i="19" a="1"/>
  <c r="M59" i="25" a="1"/>
  <c r="H59" i="19" a="1"/>
  <c r="M60" i="25" a="1"/>
  <c r="H60" i="19" a="1"/>
  <c r="M61" i="25" a="1"/>
  <c r="H61" i="19" a="1"/>
  <c r="M62" i="25" a="1"/>
  <c r="H62" i="19" a="1"/>
  <c r="M63" i="25" a="1"/>
  <c r="H63" i="19" a="1"/>
  <c r="M64" i="25" a="1"/>
  <c r="H64" i="19" a="1"/>
  <c r="M65" i="25" a="1"/>
  <c r="H65" i="19" a="1"/>
  <c r="M66" i="25" a="1"/>
  <c r="H66" i="19" a="1"/>
  <c r="M67" i="25" a="1"/>
  <c r="H67" i="19" a="1"/>
  <c r="M68" i="25" a="1"/>
  <c r="H68" i="19" a="1"/>
  <c r="M69" i="25" a="1"/>
  <c r="H69" i="19" a="1"/>
  <c r="M70" i="25" a="1"/>
  <c r="H70" i="19" a="1"/>
  <c r="M71" i="25" a="1"/>
  <c r="H71" i="19" a="1"/>
  <c r="M72" i="25" a="1"/>
  <c r="H72" i="19" a="1"/>
  <c r="M73" i="25" a="1"/>
  <c r="H73" i="19" a="1"/>
  <c r="M74" i="25" a="1"/>
  <c r="H74" i="19" a="1"/>
  <c r="M75" i="25" a="1"/>
  <c r="H75" i="19" a="1"/>
  <c r="M76" i="25" a="1"/>
  <c r="H76" i="19" a="1"/>
  <c r="M77" i="25" a="1"/>
  <c r="H77" i="19" a="1"/>
  <c r="M78" i="25" a="1"/>
  <c r="H78" i="19" a="1"/>
  <c r="M79" i="25" a="1"/>
  <c r="H79" i="19" a="1"/>
  <c r="M80" i="25" a="1"/>
  <c r="H80" i="19" a="1"/>
  <c r="M81" i="25" a="1"/>
  <c r="H81" i="19" a="1"/>
  <c r="M82" i="25" a="1"/>
  <c r="H82" i="19" a="1"/>
  <c r="M83" i="25" a="1"/>
  <c r="H83" i="19" a="1"/>
  <c r="M84" i="25" a="1"/>
  <c r="H84" i="19" a="1"/>
  <c r="M85" i="25" a="1"/>
  <c r="H85" i="19" a="1"/>
  <c r="M86" i="25" a="1"/>
  <c r="H86" i="19" a="1"/>
  <c r="M87" i="25" a="1"/>
  <c r="H87" i="19" a="1"/>
  <c r="M88" i="25" a="1"/>
  <c r="H88" i="19" a="1"/>
  <c r="M89" i="25" a="1"/>
  <c r="H89" i="19" a="1"/>
  <c r="M90" i="25" a="1"/>
  <c r="H90" i="19" a="1"/>
  <c r="M91" i="25" a="1"/>
  <c r="H91" i="19" a="1"/>
  <c r="M92" i="25" a="1"/>
  <c r="H92" i="19" a="1"/>
  <c r="M93" i="25" a="1"/>
  <c r="H93" i="19" a="1"/>
  <c r="M94" i="25" a="1"/>
  <c r="H94" i="19" a="1"/>
  <c r="M95" i="25" a="1"/>
  <c r="H95" i="19" a="1"/>
  <c r="M96" i="25" a="1"/>
  <c r="H96" i="19" a="1"/>
  <c r="M97" i="25" a="1"/>
  <c r="H97" i="19" a="1"/>
  <c r="M98" i="25" a="1"/>
  <c r="H98" i="19" a="1"/>
  <c r="M99" i="25" a="1"/>
  <c r="H99" i="19" a="1"/>
  <c r="M100" i="25" a="1"/>
  <c r="H100" i="19" a="1"/>
  <c r="M101" i="25" a="1"/>
  <c r="H101" i="19" a="1"/>
  <c r="M102" i="25" a="1"/>
  <c r="H102" i="19" a="1"/>
  <c r="M103" i="25" a="1"/>
  <c r="H103" i="19" a="1"/>
  <c r="M104" i="25" a="1"/>
  <c r="H104" i="19" a="1"/>
  <c r="M105" i="25" a="1"/>
  <c r="H105" i="19" a="1"/>
  <c r="M106" i="25" a="1"/>
  <c r="H106" i="19" a="1"/>
  <c r="M107" i="25" a="1"/>
  <c r="H107" i="19" a="1"/>
  <c r="M108" i="25" a="1"/>
  <c r="H108" i="19" a="1"/>
  <c r="M109" i="25" a="1"/>
  <c r="H109" i="19" a="1"/>
  <c r="M110" i="25" a="1"/>
  <c r="H110" i="19" a="1"/>
  <c r="M111" i="25" a="1"/>
  <c r="H111" i="19" a="1"/>
  <c r="M112" i="25" a="1"/>
  <c r="H112" i="19" a="1"/>
  <c r="M113" i="25" a="1"/>
  <c r="H113" i="19" a="1"/>
  <c r="M114" i="25" a="1"/>
  <c r="H114" i="19" a="1"/>
  <c r="M115" i="25" a="1"/>
  <c r="H115" i="19" a="1"/>
  <c r="M116" i="25" a="1"/>
  <c r="H116" i="19" a="1"/>
  <c r="M117" i="25" a="1"/>
  <c r="H117" i="19" a="1"/>
  <c r="M118" i="25" a="1"/>
  <c r="H118" i="19" a="1"/>
  <c r="M119" i="25" a="1"/>
  <c r="H119" i="19" a="1"/>
  <c r="M120" i="25" a="1"/>
  <c r="H120" i="19" a="1"/>
  <c r="M121" i="25" a="1"/>
  <c r="H121" i="19" a="1"/>
  <c r="M122" i="25" a="1"/>
  <c r="H122" i="19" a="1"/>
  <c r="M123" i="25" a="1"/>
  <c r="H123" i="19" a="1"/>
  <c r="M124" i="25" a="1"/>
  <c r="H124" i="19" a="1"/>
  <c r="M125" i="25" a="1"/>
  <c r="H125" i="19" a="1"/>
  <c r="M126" i="25" a="1"/>
  <c r="H126" i="19" a="1"/>
  <c r="M127" i="25" a="1"/>
  <c r="H127" i="19" a="1"/>
  <c r="M128" i="25" a="1"/>
  <c r="H128" i="19" a="1"/>
  <c r="M129" i="25" a="1"/>
  <c r="H129" i="19" a="1"/>
  <c r="M130" i="25" a="1"/>
  <c r="H130" i="19" a="1"/>
  <c r="M131" i="25" a="1"/>
  <c r="H131" i="19" a="1"/>
  <c r="M132" i="25" a="1"/>
  <c r="H132" i="19" a="1"/>
  <c r="M133" i="25" a="1"/>
  <c r="H133" i="19" a="1"/>
  <c r="M134" i="25" a="1"/>
  <c r="H134" i="19" a="1"/>
  <c r="M135" i="25" a="1"/>
  <c r="H135" i="19" a="1"/>
  <c r="M136" i="25" a="1"/>
  <c r="H136" i="19" a="1"/>
  <c r="M137" i="25" a="1"/>
  <c r="H137" i="19" a="1"/>
  <c r="M138" i="25" a="1"/>
  <c r="H138" i="19" a="1"/>
  <c r="M139" i="25" a="1"/>
  <c r="H139" i="19" a="1"/>
  <c r="M140" i="25" a="1"/>
  <c r="H140" i="19" a="1"/>
  <c r="M141" i="25" a="1"/>
  <c r="H141" i="19" a="1"/>
  <c r="M142" i="25" a="1"/>
  <c r="H142" i="19" a="1"/>
  <c r="M143" i="25" a="1"/>
  <c r="H143" i="19" a="1"/>
  <c r="M144" i="25" a="1"/>
  <c r="H144" i="19" a="1"/>
  <c r="M145" i="25" a="1"/>
  <c r="H145" i="19" a="1"/>
  <c r="M146" i="25" a="1"/>
  <c r="H146" i="19" a="1"/>
  <c r="M147" i="25" a="1"/>
  <c r="H147" i="19" a="1"/>
  <c r="M148" i="25" a="1"/>
  <c r="H148" i="19" a="1"/>
  <c r="M149" i="25" a="1"/>
  <c r="H149" i="19" a="1"/>
  <c r="M150" i="25" a="1"/>
  <c r="H150" i="19" a="1"/>
  <c r="M151" i="25" a="1"/>
  <c r="H151" i="19" a="1"/>
  <c r="M152" i="25" a="1"/>
  <c r="H152" i="19" a="1"/>
  <c r="M153" i="25" a="1"/>
  <c r="H153" i="19" a="1"/>
  <c r="M154" i="25" a="1"/>
  <c r="H154" i="19" a="1"/>
  <c r="M155" i="25" a="1"/>
  <c r="H155" i="19" a="1"/>
  <c r="M156" i="25" a="1"/>
  <c r="H156" i="19" a="1"/>
  <c r="M157" i="25" a="1"/>
  <c r="H157" i="19" a="1"/>
  <c r="M158" i="25" a="1"/>
  <c r="H158" i="19" a="1"/>
  <c r="M159" i="25" a="1"/>
  <c r="H159" i="19" a="1"/>
  <c r="M160" i="25" a="1"/>
  <c r="H160" i="19" a="1"/>
  <c r="M161" i="25" a="1"/>
  <c r="H161" i="19" a="1"/>
  <c r="M162" i="25" a="1"/>
  <c r="H162" i="19" a="1"/>
  <c r="M163" i="25" a="1"/>
  <c r="H163" i="19" a="1"/>
  <c r="M164" i="25" a="1"/>
  <c r="H164" i="19" a="1"/>
  <c r="M165" i="25" a="1"/>
  <c r="H165" i="19" a="1"/>
  <c r="M166" i="25" a="1"/>
  <c r="H166" i="19" a="1"/>
  <c r="M167" i="25" a="1"/>
  <c r="H167" i="19" a="1"/>
  <c r="M168" i="25" a="1"/>
  <c r="H168" i="19" a="1"/>
  <c r="M169" i="25" a="1"/>
  <c r="H169" i="19" a="1"/>
  <c r="M170" i="25" a="1"/>
  <c r="H170" i="19" a="1"/>
  <c r="M171" i="25" a="1"/>
  <c r="H171" i="19" a="1"/>
  <c r="M172" i="25" a="1"/>
  <c r="H172" i="19" a="1"/>
  <c r="M173" i="25" a="1"/>
  <c r="H173" i="19" a="1"/>
  <c r="M174" i="25" a="1"/>
  <c r="H174" i="19" a="1"/>
  <c r="M175" i="25" a="1"/>
  <c r="H175" i="19" a="1"/>
  <c r="M176" i="25" a="1"/>
  <c r="H176" i="19" a="1"/>
  <c r="M177" i="25" a="1"/>
  <c r="H177" i="19" a="1"/>
  <c r="M178" i="25" a="1"/>
  <c r="H178" i="19" a="1"/>
  <c r="M179" i="25" a="1"/>
  <c r="H179" i="19" a="1"/>
  <c r="M180" i="25" a="1"/>
  <c r="H180" i="19" a="1"/>
  <c r="M181" i="25" a="1"/>
  <c r="H181" i="19" a="1"/>
  <c r="M182" i="25" a="1"/>
  <c r="H182" i="19" a="1"/>
  <c r="M183" i="25" a="1"/>
  <c r="H183" i="19" a="1"/>
  <c r="M184" i="25" a="1"/>
  <c r="H184" i="19" a="1"/>
  <c r="M185" i="25" a="1"/>
  <c r="H185" i="19" a="1"/>
  <c r="M186" i="25" a="1"/>
  <c r="H186" i="19" a="1"/>
  <c r="M187" i="25" a="1"/>
  <c r="H187" i="19" a="1"/>
  <c r="M188" i="25" a="1"/>
  <c r="H188" i="19" a="1"/>
  <c r="M189" i="25" a="1"/>
  <c r="H189" i="19" a="1"/>
  <c r="M190" i="25" a="1"/>
  <c r="H190" i="19" a="1"/>
  <c r="M191" i="25" a="1"/>
  <c r="H191" i="19" a="1"/>
  <c r="M192" i="25" a="1"/>
  <c r="H192" i="19" a="1"/>
  <c r="M193" i="25" a="1"/>
  <c r="H193" i="19" a="1"/>
  <c r="M194" i="25" a="1"/>
  <c r="H194" i="19" a="1"/>
  <c r="M195" i="25" a="1"/>
  <c r="H195" i="19" a="1"/>
  <c r="M196" i="25" a="1"/>
  <c r="H196" i="19" a="1"/>
  <c r="M197" i="25" a="1"/>
  <c r="H197" i="19" a="1"/>
  <c r="M198" i="25" a="1"/>
  <c r="H198" i="19" a="1"/>
  <c r="M199" i="25" a="1"/>
  <c r="H199" i="19" a="1"/>
  <c r="M200" i="25" a="1"/>
  <c r="H200" i="19" a="1"/>
  <c r="M201" i="25" a="1"/>
  <c r="H201" i="19" a="1"/>
  <c r="M202" i="25" a="1"/>
  <c r="H202" i="19" a="1"/>
  <c r="M203" i="25" a="1"/>
  <c r="H203" i="19" a="1"/>
  <c r="M204" i="25" a="1"/>
  <c r="H204" i="19" a="1"/>
  <c r="M205" i="25" a="1"/>
  <c r="H205" i="19" a="1"/>
  <c r="M206" i="25" a="1"/>
  <c r="H206" i="19" a="1"/>
  <c r="M207" i="25" a="1"/>
  <c r="H207" i="19" a="1"/>
  <c r="M208" i="25" a="1"/>
  <c r="H208" i="19" a="1"/>
  <c r="M209" i="25" a="1"/>
  <c r="H209" i="19" a="1"/>
  <c r="M210" i="25" a="1"/>
  <c r="H210" i="19" a="1"/>
  <c r="M211" i="25" a="1"/>
  <c r="H211" i="19" a="1"/>
  <c r="M212" i="25" a="1"/>
  <c r="H212" i="19" a="1"/>
  <c r="M213" i="25" a="1"/>
  <c r="H213" i="19" a="1"/>
  <c r="M214" i="25" a="1"/>
  <c r="H214" i="19" a="1"/>
  <c r="M215" i="25" a="1"/>
  <c r="H215" i="19" a="1"/>
  <c r="M216" i="25" a="1"/>
  <c r="H216" i="19" a="1"/>
  <c r="M217" i="25" a="1"/>
  <c r="H217" i="19" a="1"/>
  <c r="M218" i="25" a="1"/>
  <c r="H218" i="19" a="1"/>
  <c r="M219" i="25" a="1"/>
  <c r="H219" i="19" a="1"/>
  <c r="M220" i="25" a="1"/>
  <c r="H220" i="19" a="1"/>
  <c r="M221" i="25" a="1"/>
  <c r="H221" i="19" a="1"/>
  <c r="M222" i="25" a="1"/>
  <c r="H222" i="19" a="1"/>
  <c r="M223" i="25" a="1"/>
  <c r="H223" i="19" a="1"/>
  <c r="M224" i="25" a="1"/>
  <c r="H224" i="19" a="1"/>
  <c r="M225" i="25" a="1"/>
  <c r="H225" i="19" a="1"/>
  <c r="M226" i="25" a="1"/>
  <c r="H226" i="19" a="1"/>
  <c r="M227" i="25" a="1"/>
  <c r="H227" i="19" a="1"/>
  <c r="M228" i="25" a="1"/>
  <c r="H228" i="19" a="1"/>
  <c r="M229" i="25" a="1"/>
  <c r="H229" i="19" a="1"/>
  <c r="M230" i="25" a="1"/>
  <c r="H230" i="19" a="1"/>
  <c r="M231" i="25" a="1"/>
  <c r="H231" i="19" a="1"/>
  <c r="M232" i="25" a="1"/>
  <c r="H232" i="19" a="1"/>
  <c r="M233" i="25" a="1"/>
  <c r="H233" i="19" a="1"/>
  <c r="M234" i="25" a="1"/>
  <c r="H234" i="19" a="1"/>
  <c r="M235" i="25" a="1"/>
  <c r="H235" i="19" a="1"/>
  <c r="M236" i="25" a="1"/>
  <c r="H236" i="19" a="1"/>
  <c r="M237" i="25" a="1"/>
  <c r="H237" i="19" a="1"/>
  <c r="M238" i="25" a="1"/>
  <c r="H238" i="19" a="1"/>
  <c r="M239" i="25" a="1"/>
  <c r="H239" i="19" a="1"/>
  <c r="M240" i="25" a="1"/>
  <c r="H240" i="19" a="1"/>
  <c r="M241" i="25" a="1"/>
  <c r="H241" i="19" a="1"/>
  <c r="M242" i="25" a="1"/>
  <c r="H242" i="19" a="1"/>
  <c r="M243" i="25" a="1"/>
  <c r="H243" i="19" a="1"/>
  <c r="M244" i="25" a="1"/>
  <c r="H244" i="19" a="1"/>
  <c r="M245" i="25" a="1"/>
  <c r="H245" i="19" a="1"/>
  <c r="M246" i="25" a="1"/>
  <c r="H246" i="19" a="1"/>
  <c r="M247" i="25" a="1"/>
  <c r="H247" i="19" a="1"/>
  <c r="M248" i="25" a="1"/>
  <c r="H248" i="19" a="1"/>
  <c r="M249" i="25" a="1"/>
  <c r="H249" i="19" a="1"/>
  <c r="M250" i="25" a="1"/>
  <c r="H250" i="19" a="1"/>
  <c r="M251" i="25" a="1"/>
  <c r="H251" i="19" a="1"/>
  <c r="M252" i="25" a="1"/>
  <c r="H252" i="19" a="1"/>
  <c r="M253" i="25" a="1"/>
  <c r="H253" i="19" a="1"/>
  <c r="M254" i="25" a="1"/>
  <c r="H254" i="19" a="1"/>
  <c r="M255" i="25" a="1"/>
  <c r="H255" i="19" a="1"/>
  <c r="M256" i="25" a="1"/>
  <c r="H256" i="19" a="1"/>
  <c r="M257" i="25" a="1"/>
  <c r="H257" i="19" a="1"/>
  <c r="M258" i="25" a="1"/>
  <c r="H258" i="19" a="1"/>
  <c r="M259" i="25" a="1"/>
  <c r="H259" i="19" a="1"/>
  <c r="M260" i="25" a="1"/>
  <c r="H260" i="19" a="1"/>
  <c r="M261" i="25" a="1"/>
  <c r="H261" i="19" a="1"/>
  <c r="M262" i="25" a="1"/>
  <c r="H262" i="19" a="1"/>
  <c r="M263" i="25" a="1"/>
  <c r="H263" i="19" a="1"/>
  <c r="M264" i="25" a="1"/>
  <c r="H264" i="19" a="1"/>
  <c r="M265" i="25" a="1"/>
  <c r="H265" i="19" a="1"/>
  <c r="M266" i="25" a="1"/>
  <c r="H266" i="19" a="1"/>
  <c r="M267" i="25" a="1"/>
  <c r="H267" i="19" a="1"/>
  <c r="M268" i="25" a="1"/>
  <c r="H268" i="19" a="1"/>
  <c r="M269" i="25" a="1"/>
  <c r="H269" i="19" a="1"/>
  <c r="M270" i="25" a="1"/>
  <c r="H270" i="19" a="1"/>
  <c r="M271" i="25" a="1"/>
  <c r="H271" i="19" a="1"/>
  <c r="M272" i="25" a="1"/>
  <c r="H272" i="19" a="1"/>
  <c r="M273" i="25" a="1"/>
  <c r="H273" i="19" a="1"/>
  <c r="M274" i="25" a="1"/>
  <c r="H274" i="19" a="1"/>
  <c r="M275" i="25" a="1"/>
  <c r="H275" i="19" a="1"/>
  <c r="M276" i="25" a="1"/>
  <c r="H276" i="19" a="1"/>
  <c r="M277" i="25" a="1"/>
  <c r="H277" i="19" a="1"/>
  <c r="M278" i="25" a="1"/>
  <c r="H278" i="19" a="1"/>
  <c r="M279" i="25" a="1"/>
  <c r="H279" i="19" a="1"/>
  <c r="M280" i="25" a="1"/>
  <c r="H280" i="19" a="1"/>
  <c r="M281" i="25" a="1"/>
  <c r="H281" i="19" a="1"/>
  <c r="M282" i="25" a="1"/>
  <c r="H282" i="19" a="1"/>
  <c r="M283" i="25" a="1"/>
  <c r="H283" i="19" a="1"/>
  <c r="M284" i="25" a="1"/>
  <c r="H284" i="19" a="1"/>
  <c r="M285" i="25" a="1"/>
  <c r="H285" i="19" a="1"/>
  <c r="M286" i="25" a="1"/>
  <c r="H286" i="19" a="1"/>
  <c r="M287" i="25" a="1"/>
  <c r="H287" i="19" a="1"/>
  <c r="M288" i="25" a="1"/>
  <c r="H288" i="19" a="1"/>
  <c r="M289" i="25" a="1"/>
  <c r="H289" i="19" a="1"/>
  <c r="M290" i="25" a="1"/>
  <c r="H290" i="19" a="1"/>
  <c r="M291" i="25" a="1"/>
  <c r="H291" i="19" a="1"/>
  <c r="M292" i="25" a="1"/>
  <c r="H292" i="19" a="1"/>
  <c r="M293" i="25" a="1"/>
  <c r="H293" i="19" a="1"/>
  <c r="M294" i="25" a="1"/>
  <c r="H294" i="19" a="1"/>
  <c r="M295" i="25" a="1"/>
  <c r="H295" i="19" a="1"/>
  <c r="M296" i="25" a="1"/>
  <c r="H296" i="19" a="1"/>
  <c r="M297" i="25" a="1"/>
  <c r="H297" i="19" a="1"/>
  <c r="M298" i="25" a="1"/>
  <c r="H298" i="19" a="1"/>
  <c r="M299" i="25" a="1"/>
  <c r="H299" i="19" a="1"/>
  <c r="M300" i="25" a="1"/>
  <c r="H300" i="19" a="1"/>
  <c r="M301" i="25" a="1"/>
  <c r="H301" i="19" a="1"/>
  <c r="M302" i="25" a="1"/>
  <c r="H302" i="19" a="1"/>
  <c r="M303" i="25" a="1"/>
  <c r="H303" i="19" a="1"/>
  <c r="M304" i="25" a="1"/>
  <c r="H304" i="19" a="1"/>
  <c r="M305" i="25" a="1"/>
  <c r="H305" i="19" a="1"/>
  <c r="M306" i="25" a="1"/>
  <c r="H306" i="19" a="1"/>
  <c r="M307" i="25" a="1"/>
  <c r="H307" i="19" a="1"/>
  <c r="M308" i="25" a="1"/>
  <c r="H308" i="19" a="1"/>
  <c r="M309" i="25" a="1"/>
  <c r="H309" i="19" a="1"/>
  <c r="M310" i="25" a="1"/>
  <c r="H310" i="19" a="1"/>
  <c r="M311" i="25" a="1"/>
  <c r="H311" i="19" a="1"/>
  <c r="M312" i="25" a="1"/>
  <c r="H312" i="19" a="1"/>
  <c r="M313" i="25" a="1"/>
  <c r="H313" i="19" a="1"/>
  <c r="M314" i="25" a="1"/>
  <c r="H314" i="19" a="1"/>
  <c r="M315" i="25" a="1"/>
  <c r="H315" i="19" a="1"/>
  <c r="M316" i="25" a="1"/>
  <c r="H316" i="19" a="1"/>
  <c r="M317" i="25" a="1"/>
  <c r="H317" i="19" a="1"/>
  <c r="M318" i="25" a="1"/>
  <c r="H318" i="19" a="1"/>
  <c r="M319" i="25" a="1"/>
  <c r="H319" i="19" a="1"/>
  <c r="M320" i="25" a="1"/>
  <c r="H320" i="19" a="1"/>
  <c r="M321" i="25" a="1"/>
  <c r="H321" i="19" a="1"/>
  <c r="M322" i="25" a="1"/>
  <c r="H322" i="19" a="1"/>
  <c r="M323" i="25" a="1"/>
  <c r="H323" i="19" a="1"/>
  <c r="M324" i="25" a="1"/>
  <c r="H324" i="19" a="1"/>
  <c r="M325" i="25" a="1"/>
  <c r="H325" i="19" a="1"/>
  <c r="M326" i="25" a="1"/>
  <c r="H326" i="19" a="1"/>
  <c r="M327" i="25" a="1"/>
  <c r="H327" i="19" a="1"/>
  <c r="M328" i="25" a="1"/>
  <c r="H328" i="19" a="1"/>
  <c r="M329" i="25" a="1"/>
  <c r="H329" i="19" a="1"/>
  <c r="M330" i="25" a="1"/>
  <c r="H330" i="19" a="1"/>
  <c r="M331" i="25" a="1"/>
  <c r="H331" i="19" a="1"/>
  <c r="M332" i="25" a="1"/>
  <c r="H332" i="19" a="1"/>
  <c r="M333" i="25" a="1"/>
  <c r="H333" i="19" a="1"/>
  <c r="M334" i="25" a="1"/>
  <c r="H334" i="19" a="1"/>
  <c r="M335" i="25" a="1"/>
  <c r="H335" i="19" a="1"/>
  <c r="M336" i="25" a="1"/>
  <c r="H336" i="19" a="1"/>
  <c r="M337" i="25" a="1"/>
  <c r="H337" i="19" a="1"/>
  <c r="M338" i="25" a="1"/>
  <c r="H338" i="19" a="1"/>
  <c r="M339" i="25" a="1"/>
  <c r="H339" i="19" a="1"/>
  <c r="M340" i="25" a="1"/>
  <c r="H340" i="19" a="1"/>
  <c r="M341" i="25" a="1"/>
  <c r="H341" i="19" a="1"/>
  <c r="M342" i="25" a="1"/>
  <c r="H342" i="19" a="1"/>
  <c r="M343" i="25" a="1"/>
  <c r="H343" i="19" a="1"/>
  <c r="M344" i="25" a="1"/>
  <c r="H344" i="19" a="1"/>
  <c r="M345" i="25" a="1"/>
  <c r="H345" i="19" a="1"/>
  <c r="M346" i="25" a="1"/>
  <c r="H346" i="19" a="1"/>
  <c r="M347" i="25" a="1"/>
  <c r="H347" i="19" a="1"/>
  <c r="M348" i="25" a="1"/>
  <c r="H348" i="19" a="1"/>
  <c r="M349" i="25" a="1"/>
  <c r="H349" i="19" a="1"/>
  <c r="M350" i="25" a="1"/>
  <c r="H350" i="19" a="1"/>
  <c r="M351" i="25" a="1"/>
  <c r="H351" i="19" a="1"/>
  <c r="M352" i="25" a="1"/>
  <c r="H352" i="19" a="1"/>
  <c r="M353" i="25" a="1"/>
  <c r="H353" i="19" a="1"/>
  <c r="M354" i="25" a="1"/>
  <c r="H354" i="19" a="1"/>
  <c r="M355" i="25" a="1"/>
  <c r="H355" i="19" a="1"/>
  <c r="M356" i="25" a="1"/>
  <c r="H356" i="19" a="1"/>
  <c r="M357" i="25" a="1"/>
  <c r="H357" i="19" a="1"/>
  <c r="M358" i="25" a="1"/>
  <c r="H358" i="19" a="1"/>
  <c r="M359" i="25" a="1"/>
  <c r="H359" i="19" a="1"/>
  <c r="M360" i="25" a="1"/>
  <c r="H360" i="19" a="1"/>
  <c r="M361" i="25" a="1"/>
  <c r="H361" i="19" a="1"/>
  <c r="M362" i="25" a="1"/>
  <c r="H362" i="19" a="1"/>
  <c r="M363" i="25" a="1"/>
  <c r="H363" i="19" a="1"/>
  <c r="M364" i="25" a="1"/>
  <c r="H364" i="19" a="1"/>
  <c r="M365" i="25" a="1"/>
  <c r="H365" i="19" a="1"/>
  <c r="M366" i="25" a="1"/>
  <c r="H366" i="19" a="1"/>
  <c r="M367" i="25" a="1"/>
  <c r="H367" i="19" a="1"/>
  <c r="M368" i="25" a="1"/>
  <c r="H368" i="19" a="1"/>
  <c r="M369" i="25" a="1"/>
  <c r="H369" i="19" a="1"/>
  <c r="M370" i="25" a="1"/>
  <c r="H370" i="19" a="1"/>
  <c r="M371" i="25" a="1"/>
  <c r="H371" i="19" a="1"/>
  <c r="M372" i="25" a="1"/>
  <c r="H372" i="19" a="1"/>
  <c r="M373" i="25" a="1"/>
  <c r="H373" i="19" a="1"/>
  <c r="M374" i="25" a="1"/>
  <c r="H374" i="19" a="1"/>
  <c r="M375" i="25" a="1"/>
  <c r="H375" i="19" a="1"/>
  <c r="M376" i="25" a="1"/>
  <c r="H376" i="19" a="1"/>
  <c r="M377" i="25" a="1"/>
  <c r="H377" i="19" a="1"/>
  <c r="M378" i="25" a="1"/>
  <c r="H378" i="19" a="1"/>
  <c r="M379" i="25" a="1"/>
  <c r="H379" i="19" a="1"/>
  <c r="M380" i="25" a="1"/>
  <c r="H380" i="19" a="1"/>
  <c r="M381" i="25" a="1"/>
  <c r="H381" i="19" a="1"/>
  <c r="M382" i="25" a="1"/>
  <c r="H382" i="19" a="1"/>
  <c r="H2" i="19"/>
  <c r="H3" i="19"/>
  <c r="H4" i="19"/>
  <c r="H5" i="19"/>
  <c r="H6" i="19"/>
  <c r="H7" i="19"/>
  <c r="H8" i="19"/>
  <c r="H9"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H116" i="19"/>
  <c r="H117" i="19"/>
  <c r="H118" i="19"/>
  <c r="H119" i="19"/>
  <c r="H120" i="19"/>
  <c r="H121" i="19"/>
  <c r="H122" i="19"/>
  <c r="H123" i="19"/>
  <c r="H124" i="19"/>
  <c r="H125" i="19"/>
  <c r="H126" i="19"/>
  <c r="H127" i="19"/>
  <c r="H128" i="19"/>
  <c r="H129" i="19"/>
  <c r="H130" i="19"/>
  <c r="H131" i="19"/>
  <c r="H132" i="19"/>
  <c r="H133" i="19"/>
  <c r="H134" i="19"/>
  <c r="H135" i="19"/>
  <c r="H136" i="19"/>
  <c r="H137" i="19"/>
  <c r="H138" i="19"/>
  <c r="H139" i="19"/>
  <c r="H140" i="19"/>
  <c r="H141" i="19"/>
  <c r="H142" i="19"/>
  <c r="H143" i="19"/>
  <c r="H144" i="19"/>
  <c r="H145" i="19"/>
  <c r="H146" i="19"/>
  <c r="H147" i="19"/>
  <c r="H148" i="19"/>
  <c r="H149" i="19"/>
  <c r="H150" i="19"/>
  <c r="H151" i="19"/>
  <c r="H152" i="19"/>
  <c r="H153" i="19"/>
  <c r="H154" i="19"/>
  <c r="H155" i="19"/>
  <c r="H156" i="19"/>
  <c r="H157" i="19"/>
  <c r="H158" i="19"/>
  <c r="H159" i="19"/>
  <c r="H160" i="19"/>
  <c r="H161" i="19"/>
  <c r="H162" i="19"/>
  <c r="H163" i="19"/>
  <c r="H164" i="19"/>
  <c r="H165" i="19"/>
  <c r="H166" i="19"/>
  <c r="H167" i="19"/>
  <c r="H168" i="19"/>
  <c r="H169" i="19"/>
  <c r="H170" i="19"/>
  <c r="H171" i="19"/>
  <c r="H172" i="19"/>
  <c r="H173" i="19"/>
  <c r="H174" i="19"/>
  <c r="H175" i="19"/>
  <c r="H176" i="19"/>
  <c r="H177" i="19"/>
  <c r="H178" i="19"/>
  <c r="H179" i="19"/>
  <c r="H180" i="19"/>
  <c r="H181" i="19"/>
  <c r="H182" i="19"/>
  <c r="H183" i="19"/>
  <c r="H184" i="19"/>
  <c r="H185" i="19"/>
  <c r="H186" i="19"/>
  <c r="H187" i="19"/>
  <c r="H188" i="19"/>
  <c r="H189" i="19"/>
  <c r="H190" i="19"/>
  <c r="H191" i="19"/>
  <c r="H192" i="19"/>
  <c r="H193" i="19"/>
  <c r="H194" i="19"/>
  <c r="H195" i="19"/>
  <c r="H196" i="19"/>
  <c r="H197" i="19"/>
  <c r="H198" i="19"/>
  <c r="H199" i="19"/>
  <c r="H200" i="19"/>
  <c r="H201" i="19"/>
  <c r="H202" i="19"/>
  <c r="H203" i="19"/>
  <c r="H204" i="19"/>
  <c r="H205" i="19"/>
  <c r="H206" i="19"/>
  <c r="H207" i="19"/>
  <c r="H208" i="19"/>
  <c r="H209" i="19"/>
  <c r="H210" i="19"/>
  <c r="H211" i="19"/>
  <c r="H212" i="19"/>
  <c r="H213" i="19"/>
  <c r="H214" i="19"/>
  <c r="H215" i="19"/>
  <c r="H216" i="19"/>
  <c r="H217" i="19"/>
  <c r="H218" i="19"/>
  <c r="H219" i="19"/>
  <c r="H220" i="19"/>
  <c r="H221" i="19"/>
  <c r="H222" i="19"/>
  <c r="H223" i="19"/>
  <c r="H224" i="19"/>
  <c r="H225" i="19"/>
  <c r="H226" i="19"/>
  <c r="H227" i="19"/>
  <c r="H228" i="19"/>
  <c r="H229" i="19"/>
  <c r="H230" i="19"/>
  <c r="H231" i="19"/>
  <c r="H232" i="19"/>
  <c r="H233" i="19"/>
  <c r="H234" i="19"/>
  <c r="H235" i="19"/>
  <c r="H236" i="19"/>
  <c r="H237" i="19"/>
  <c r="H238" i="19"/>
  <c r="H239" i="19"/>
  <c r="H240" i="19"/>
  <c r="H241" i="19"/>
  <c r="H242" i="19"/>
  <c r="H243" i="19"/>
  <c r="H244" i="19"/>
  <c r="H245" i="19"/>
  <c r="H246" i="19"/>
  <c r="H247" i="19"/>
  <c r="H248" i="19"/>
  <c r="H249" i="19"/>
  <c r="H250" i="19"/>
  <c r="H251" i="19"/>
  <c r="H252" i="19"/>
  <c r="H253" i="19"/>
  <c r="H254" i="19"/>
  <c r="H255" i="19"/>
  <c r="H256" i="19"/>
  <c r="H257" i="19"/>
  <c r="H258" i="19"/>
  <c r="H259" i="19"/>
  <c r="H260" i="19"/>
  <c r="H261" i="19"/>
  <c r="H262" i="19"/>
  <c r="H263" i="19"/>
  <c r="H264" i="19"/>
  <c r="H265" i="19"/>
  <c r="H266" i="19"/>
  <c r="H267" i="19"/>
  <c r="H268" i="19"/>
  <c r="H269" i="19"/>
  <c r="H270" i="19"/>
  <c r="H271" i="19"/>
  <c r="H272" i="19"/>
  <c r="H273" i="19"/>
  <c r="H274" i="19"/>
  <c r="H275" i="19"/>
  <c r="H276" i="19"/>
  <c r="H277" i="19"/>
  <c r="H278" i="19"/>
  <c r="H279" i="19"/>
  <c r="H280" i="19"/>
  <c r="H281" i="19"/>
  <c r="H282" i="19"/>
  <c r="H283" i="19"/>
  <c r="H284" i="19"/>
  <c r="H285" i="19"/>
  <c r="H286" i="19"/>
  <c r="H287" i="19"/>
  <c r="H288" i="19"/>
  <c r="H289" i="19"/>
  <c r="H290" i="19"/>
  <c r="H291" i="19"/>
  <c r="H292" i="19"/>
  <c r="H293" i="19"/>
  <c r="H294" i="19"/>
  <c r="H295" i="19"/>
  <c r="H296" i="19"/>
  <c r="H297" i="19"/>
  <c r="H298" i="19"/>
  <c r="H299" i="19"/>
  <c r="H300" i="19"/>
  <c r="H301" i="19"/>
  <c r="H302" i="19"/>
  <c r="H303" i="19"/>
  <c r="H304" i="19"/>
  <c r="H305" i="19"/>
  <c r="H306" i="19"/>
  <c r="H307" i="19"/>
  <c r="H308" i="19"/>
  <c r="H309" i="19"/>
  <c r="H310" i="19"/>
  <c r="H311" i="19"/>
  <c r="H312" i="19"/>
  <c r="H313" i="19"/>
  <c r="H314" i="19"/>
  <c r="H315" i="19"/>
  <c r="H316" i="19"/>
  <c r="H317" i="19"/>
  <c r="H318" i="19"/>
  <c r="H319" i="19"/>
  <c r="H320" i="19"/>
  <c r="H321" i="19"/>
  <c r="H322" i="19"/>
  <c r="H323" i="19"/>
  <c r="H324" i="19"/>
  <c r="H325" i="19"/>
  <c r="H326" i="19"/>
  <c r="H327" i="19"/>
  <c r="H328" i="19"/>
  <c r="H329" i="19"/>
  <c r="H330" i="19"/>
  <c r="H331" i="19"/>
  <c r="H332" i="19"/>
  <c r="H333" i="19"/>
  <c r="H334" i="19"/>
  <c r="H335" i="19"/>
  <c r="H336" i="19"/>
  <c r="H337" i="19"/>
  <c r="H338" i="19"/>
  <c r="H339" i="19"/>
  <c r="H340" i="19"/>
  <c r="H341" i="19"/>
  <c r="H342" i="19"/>
  <c r="H343" i="19"/>
  <c r="H344" i="19"/>
  <c r="H345" i="19"/>
  <c r="H346" i="19"/>
  <c r="H347" i="19"/>
  <c r="H348" i="19"/>
  <c r="H349" i="19"/>
  <c r="H350" i="19"/>
  <c r="H351" i="19"/>
  <c r="H352" i="19"/>
  <c r="H353" i="19"/>
  <c r="H354" i="19"/>
  <c r="H355" i="19"/>
  <c r="H356" i="19"/>
  <c r="H357" i="19"/>
  <c r="H358" i="19"/>
  <c r="H359" i="19"/>
  <c r="H360" i="19"/>
  <c r="H361" i="19"/>
  <c r="H362" i="19"/>
  <c r="H363" i="19"/>
  <c r="H364" i="19"/>
  <c r="H365" i="19"/>
  <c r="H366" i="19"/>
  <c r="H367" i="19"/>
  <c r="H368" i="19"/>
  <c r="H369" i="19"/>
  <c r="H370" i="19"/>
  <c r="H371" i="19"/>
  <c r="H372" i="19"/>
  <c r="H373" i="19"/>
  <c r="H374" i="19"/>
  <c r="H375" i="19"/>
  <c r="H376" i="19"/>
  <c r="H377" i="19"/>
  <c r="H378" i="19"/>
  <c r="H379" i="19"/>
  <c r="H380" i="19"/>
  <c r="H381" i="19"/>
  <c r="H382" i="19"/>
  <c r="O2" i="25"/>
  <c r="N2" i="25"/>
  <c r="M2" i="25"/>
  <c r="P2" i="25" s="1"/>
  <c r="O3" i="25"/>
  <c r="N3" i="25"/>
  <c r="M3" i="25"/>
  <c r="P3" i="25" s="1"/>
  <c r="O4" i="25"/>
  <c r="N4" i="25"/>
  <c r="M4" i="25"/>
  <c r="P4" i="25" s="1"/>
  <c r="O5" i="25"/>
  <c r="N5" i="25"/>
  <c r="M5" i="25"/>
  <c r="P5" i="25" s="1"/>
  <c r="O6" i="25"/>
  <c r="N6" i="25"/>
  <c r="M6" i="25"/>
  <c r="P6" i="25" s="1"/>
  <c r="O7" i="25"/>
  <c r="N7" i="25"/>
  <c r="M7" i="25"/>
  <c r="P7" i="25" s="1"/>
  <c r="O8" i="25"/>
  <c r="N8" i="25"/>
  <c r="M8" i="25"/>
  <c r="P8" i="25" s="1"/>
  <c r="O9" i="25"/>
  <c r="N9" i="25"/>
  <c r="M9" i="25"/>
  <c r="P9" i="25" s="1"/>
  <c r="O10" i="25"/>
  <c r="N10" i="25"/>
  <c r="M10" i="25"/>
  <c r="P10" i="25" s="1"/>
  <c r="O11" i="25"/>
  <c r="N11" i="25"/>
  <c r="M11" i="25"/>
  <c r="P11" i="25" s="1"/>
  <c r="O12" i="25"/>
  <c r="N12" i="25"/>
  <c r="M12" i="25"/>
  <c r="P12" i="25" s="1"/>
  <c r="O13" i="25"/>
  <c r="N13" i="25"/>
  <c r="M13" i="25"/>
  <c r="P13" i="25" s="1"/>
  <c r="O14" i="25"/>
  <c r="N14" i="25"/>
  <c r="M14" i="25"/>
  <c r="P14" i="25" s="1"/>
  <c r="O15" i="25"/>
  <c r="N15" i="25"/>
  <c r="M15" i="25"/>
  <c r="P15" i="25" s="1"/>
  <c r="O16" i="25"/>
  <c r="N16" i="25"/>
  <c r="M16" i="25"/>
  <c r="P16" i="25" s="1"/>
  <c r="O17" i="25"/>
  <c r="N17" i="25"/>
  <c r="M17" i="25"/>
  <c r="P17" i="25" s="1"/>
  <c r="O18" i="25"/>
  <c r="N18" i="25"/>
  <c r="M18" i="25"/>
  <c r="P18" i="25" s="1"/>
  <c r="O19" i="25"/>
  <c r="N19" i="25"/>
  <c r="M19" i="25"/>
  <c r="P19" i="25" s="1"/>
  <c r="O20" i="25"/>
  <c r="N20" i="25"/>
  <c r="M20" i="25"/>
  <c r="P20" i="25" s="1"/>
  <c r="O21" i="25"/>
  <c r="N21" i="25"/>
  <c r="M21" i="25"/>
  <c r="P21" i="25" s="1"/>
  <c r="O22" i="25"/>
  <c r="N22" i="25"/>
  <c r="M22" i="25"/>
  <c r="P22" i="25" s="1"/>
  <c r="O23" i="25"/>
  <c r="N23" i="25"/>
  <c r="M23" i="25"/>
  <c r="P23" i="25" s="1"/>
  <c r="O24" i="25"/>
  <c r="N24" i="25"/>
  <c r="M24" i="25"/>
  <c r="P24" i="25" s="1"/>
  <c r="O25" i="25"/>
  <c r="N25" i="25"/>
  <c r="M25" i="25"/>
  <c r="P25" i="25" s="1"/>
  <c r="O26" i="25"/>
  <c r="N26" i="25"/>
  <c r="M26" i="25"/>
  <c r="P26" i="25" s="1"/>
  <c r="O27" i="25"/>
  <c r="N27" i="25"/>
  <c r="M27" i="25"/>
  <c r="P27" i="25" s="1"/>
  <c r="O28" i="25"/>
  <c r="N28" i="25"/>
  <c r="M28" i="25"/>
  <c r="P28" i="25" s="1"/>
  <c r="O29" i="25"/>
  <c r="N29" i="25"/>
  <c r="M29" i="25"/>
  <c r="P29" i="25" s="1"/>
  <c r="O30" i="25"/>
  <c r="N30" i="25"/>
  <c r="M30" i="25"/>
  <c r="P30" i="25" s="1"/>
  <c r="O31" i="25"/>
  <c r="N31" i="25"/>
  <c r="M31" i="25"/>
  <c r="P31" i="25" s="1"/>
  <c r="O32" i="25"/>
  <c r="N32" i="25"/>
  <c r="M32" i="25"/>
  <c r="P32" i="25" s="1"/>
  <c r="O33" i="25"/>
  <c r="N33" i="25"/>
  <c r="M33" i="25"/>
  <c r="P33" i="25" s="1"/>
  <c r="O34" i="25"/>
  <c r="N34" i="25"/>
  <c r="M34" i="25"/>
  <c r="P34" i="25" s="1"/>
  <c r="O35" i="25"/>
  <c r="N35" i="25"/>
  <c r="M35" i="25"/>
  <c r="P35" i="25" s="1"/>
  <c r="O36" i="25"/>
  <c r="N36" i="25"/>
  <c r="M36" i="25"/>
  <c r="P36" i="25" s="1"/>
  <c r="O37" i="25"/>
  <c r="N37" i="25"/>
  <c r="M37" i="25"/>
  <c r="P37" i="25" s="1"/>
  <c r="O38" i="25"/>
  <c r="N38" i="25"/>
  <c r="M38" i="25"/>
  <c r="P38" i="25" s="1"/>
  <c r="O39" i="25"/>
  <c r="N39" i="25"/>
  <c r="M39" i="25"/>
  <c r="P39" i="25" s="1"/>
  <c r="O40" i="25"/>
  <c r="N40" i="25"/>
  <c r="M40" i="25"/>
  <c r="P40" i="25" s="1"/>
  <c r="O41" i="25"/>
  <c r="N41" i="25"/>
  <c r="M41" i="25"/>
  <c r="P41" i="25" s="1"/>
  <c r="O42" i="25"/>
  <c r="N42" i="25"/>
  <c r="M42" i="25"/>
  <c r="P42" i="25" s="1"/>
  <c r="O43" i="25"/>
  <c r="N43" i="25"/>
  <c r="M43" i="25"/>
  <c r="P43" i="25" s="1"/>
  <c r="O44" i="25"/>
  <c r="N44" i="25"/>
  <c r="M44" i="25"/>
  <c r="P44" i="25" s="1"/>
  <c r="O45" i="25"/>
  <c r="N45" i="25"/>
  <c r="M45" i="25"/>
  <c r="P45" i="25" s="1"/>
  <c r="O46" i="25"/>
  <c r="N46" i="25"/>
  <c r="M46" i="25"/>
  <c r="P46" i="25" s="1"/>
  <c r="O47" i="25"/>
  <c r="N47" i="25"/>
  <c r="M47" i="25"/>
  <c r="P47" i="25" s="1"/>
  <c r="O48" i="25"/>
  <c r="N48" i="25"/>
  <c r="M48" i="25"/>
  <c r="P48" i="25" s="1"/>
  <c r="O49" i="25"/>
  <c r="N49" i="25"/>
  <c r="M49" i="25"/>
  <c r="P49" i="25" s="1"/>
  <c r="O50" i="25"/>
  <c r="N50" i="25"/>
  <c r="M50" i="25"/>
  <c r="P50" i="25" s="1"/>
  <c r="O51" i="25"/>
  <c r="N51" i="25"/>
  <c r="M51" i="25"/>
  <c r="P51" i="25" s="1"/>
  <c r="O52" i="25"/>
  <c r="N52" i="25"/>
  <c r="M52" i="25"/>
  <c r="P52" i="25" s="1"/>
  <c r="O53" i="25"/>
  <c r="N53" i="25"/>
  <c r="M53" i="25"/>
  <c r="P53" i="25" s="1"/>
  <c r="O54" i="25"/>
  <c r="N54" i="25"/>
  <c r="M54" i="25"/>
  <c r="P54" i="25" s="1"/>
  <c r="O55" i="25"/>
  <c r="N55" i="25"/>
  <c r="M55" i="25"/>
  <c r="P55" i="25" s="1"/>
  <c r="O56" i="25"/>
  <c r="N56" i="25"/>
  <c r="M56" i="25"/>
  <c r="P56" i="25" s="1"/>
  <c r="O57" i="25"/>
  <c r="N57" i="25"/>
  <c r="M57" i="25"/>
  <c r="P57" i="25" s="1"/>
  <c r="O58" i="25"/>
  <c r="N58" i="25"/>
  <c r="M58" i="25"/>
  <c r="P58" i="25" s="1"/>
  <c r="O59" i="25"/>
  <c r="N59" i="25"/>
  <c r="M59" i="25"/>
  <c r="P59" i="25" s="1"/>
  <c r="O60" i="25"/>
  <c r="N60" i="25"/>
  <c r="M60" i="25"/>
  <c r="P60" i="25" s="1"/>
  <c r="O61" i="25"/>
  <c r="N61" i="25"/>
  <c r="M61" i="25"/>
  <c r="P61" i="25" s="1"/>
  <c r="O62" i="25"/>
  <c r="N62" i="25"/>
  <c r="M62" i="25"/>
  <c r="P62" i="25" s="1"/>
  <c r="O63" i="25"/>
  <c r="N63" i="25"/>
  <c r="M63" i="25"/>
  <c r="P63" i="25" s="1"/>
  <c r="O64" i="25"/>
  <c r="N64" i="25"/>
  <c r="M64" i="25"/>
  <c r="P64" i="25" s="1"/>
  <c r="O65" i="25"/>
  <c r="N65" i="25"/>
  <c r="M65" i="25"/>
  <c r="P65" i="25" s="1"/>
  <c r="O66" i="25"/>
  <c r="N66" i="25"/>
  <c r="M66" i="25"/>
  <c r="P66" i="25" s="1"/>
  <c r="O67" i="25"/>
  <c r="N67" i="25"/>
  <c r="M67" i="25"/>
  <c r="P67" i="25" s="1"/>
  <c r="O68" i="25"/>
  <c r="N68" i="25"/>
  <c r="M68" i="25"/>
  <c r="P68" i="25" s="1"/>
  <c r="O69" i="25"/>
  <c r="N69" i="25"/>
  <c r="M69" i="25"/>
  <c r="P69" i="25" s="1"/>
  <c r="O70" i="25"/>
  <c r="N70" i="25"/>
  <c r="M70" i="25"/>
  <c r="P70" i="25" s="1"/>
  <c r="O71" i="25"/>
  <c r="N71" i="25"/>
  <c r="M71" i="25"/>
  <c r="P71" i="25" s="1"/>
  <c r="O72" i="25"/>
  <c r="N72" i="25"/>
  <c r="M72" i="25"/>
  <c r="P72" i="25" s="1"/>
  <c r="O73" i="25"/>
  <c r="N73" i="25"/>
  <c r="M73" i="25"/>
  <c r="P73" i="25" s="1"/>
  <c r="O74" i="25"/>
  <c r="N74" i="25"/>
  <c r="M74" i="25"/>
  <c r="P74" i="25" s="1"/>
  <c r="O75" i="25"/>
  <c r="N75" i="25"/>
  <c r="M75" i="25"/>
  <c r="P75" i="25" s="1"/>
  <c r="O76" i="25"/>
  <c r="N76" i="25"/>
  <c r="M76" i="25"/>
  <c r="P76" i="25" s="1"/>
  <c r="O77" i="25"/>
  <c r="N77" i="25"/>
  <c r="M77" i="25"/>
  <c r="P77" i="25" s="1"/>
  <c r="O78" i="25"/>
  <c r="N78" i="25"/>
  <c r="M78" i="25"/>
  <c r="P78" i="25" s="1"/>
  <c r="O79" i="25"/>
  <c r="N79" i="25"/>
  <c r="M79" i="25"/>
  <c r="P79" i="25" s="1"/>
  <c r="O80" i="25"/>
  <c r="N80" i="25"/>
  <c r="M80" i="25"/>
  <c r="P80" i="25" s="1"/>
  <c r="O81" i="25"/>
  <c r="N81" i="25"/>
  <c r="M81" i="25"/>
  <c r="P81" i="25" s="1"/>
  <c r="O82" i="25"/>
  <c r="N82" i="25"/>
  <c r="M82" i="25"/>
  <c r="P82" i="25" s="1"/>
  <c r="O83" i="25"/>
  <c r="N83" i="25"/>
  <c r="M83" i="25"/>
  <c r="P83" i="25" s="1"/>
  <c r="O84" i="25"/>
  <c r="N84" i="25"/>
  <c r="M84" i="25"/>
  <c r="P84" i="25" s="1"/>
  <c r="O85" i="25"/>
  <c r="N85" i="25"/>
  <c r="M85" i="25"/>
  <c r="P85" i="25" s="1"/>
  <c r="O86" i="25"/>
  <c r="N86" i="25"/>
  <c r="M86" i="25"/>
  <c r="P86" i="25" s="1"/>
  <c r="O87" i="25"/>
  <c r="N87" i="25"/>
  <c r="M87" i="25"/>
  <c r="P87" i="25" s="1"/>
  <c r="O88" i="25"/>
  <c r="N88" i="25"/>
  <c r="M88" i="25"/>
  <c r="P88" i="25" s="1"/>
  <c r="O89" i="25"/>
  <c r="N89" i="25"/>
  <c r="M89" i="25"/>
  <c r="P89" i="25" s="1"/>
  <c r="O90" i="25"/>
  <c r="N90" i="25"/>
  <c r="M90" i="25"/>
  <c r="P90" i="25" s="1"/>
  <c r="O91" i="25"/>
  <c r="N91" i="25"/>
  <c r="M91" i="25"/>
  <c r="P91" i="25" s="1"/>
  <c r="O92" i="25"/>
  <c r="N92" i="25"/>
  <c r="M92" i="25"/>
  <c r="P92" i="25" s="1"/>
  <c r="O93" i="25"/>
  <c r="N93" i="25"/>
  <c r="M93" i="25"/>
  <c r="P93" i="25" s="1"/>
  <c r="O94" i="25"/>
  <c r="N94" i="25"/>
  <c r="M94" i="25"/>
  <c r="P94" i="25" s="1"/>
  <c r="O95" i="25"/>
  <c r="N95" i="25"/>
  <c r="M95" i="25"/>
  <c r="P95" i="25" s="1"/>
  <c r="O96" i="25"/>
  <c r="N96" i="25"/>
  <c r="M96" i="25"/>
  <c r="P96" i="25" s="1"/>
  <c r="O97" i="25"/>
  <c r="N97" i="25"/>
  <c r="M97" i="25"/>
  <c r="P97" i="25" s="1"/>
  <c r="O98" i="25"/>
  <c r="N98" i="25"/>
  <c r="M98" i="25"/>
  <c r="P98" i="25" s="1"/>
  <c r="O99" i="25"/>
  <c r="N99" i="25"/>
  <c r="M99" i="25"/>
  <c r="P99" i="25" s="1"/>
  <c r="O100" i="25"/>
  <c r="N100" i="25"/>
  <c r="M100" i="25"/>
  <c r="P100" i="25" s="1"/>
  <c r="O101" i="25"/>
  <c r="N101" i="25"/>
  <c r="M101" i="25"/>
  <c r="P101" i="25" s="1"/>
  <c r="O102" i="25"/>
  <c r="N102" i="25"/>
  <c r="M102" i="25"/>
  <c r="P102" i="25" s="1"/>
  <c r="O103" i="25"/>
  <c r="N103" i="25"/>
  <c r="M103" i="25"/>
  <c r="P103" i="25" s="1"/>
  <c r="O104" i="25"/>
  <c r="N104" i="25"/>
  <c r="M104" i="25"/>
  <c r="P104" i="25" s="1"/>
  <c r="O105" i="25"/>
  <c r="N105" i="25"/>
  <c r="M105" i="25"/>
  <c r="P105" i="25" s="1"/>
  <c r="O106" i="25"/>
  <c r="N106" i="25"/>
  <c r="M106" i="25"/>
  <c r="P106" i="25" s="1"/>
  <c r="O107" i="25"/>
  <c r="N107" i="25"/>
  <c r="M107" i="25"/>
  <c r="P107" i="25" s="1"/>
  <c r="O108" i="25"/>
  <c r="N108" i="25"/>
  <c r="M108" i="25"/>
  <c r="P108" i="25" s="1"/>
  <c r="O109" i="25"/>
  <c r="N109" i="25"/>
  <c r="M109" i="25"/>
  <c r="P109" i="25" s="1"/>
  <c r="O110" i="25"/>
  <c r="N110" i="25"/>
  <c r="M110" i="25"/>
  <c r="P110" i="25" s="1"/>
  <c r="O111" i="25"/>
  <c r="N111" i="25"/>
  <c r="M111" i="25"/>
  <c r="P111" i="25" s="1"/>
  <c r="O112" i="25"/>
  <c r="N112" i="25"/>
  <c r="M112" i="25"/>
  <c r="P112" i="25" s="1"/>
  <c r="O113" i="25"/>
  <c r="N113" i="25"/>
  <c r="M113" i="25"/>
  <c r="P113" i="25" s="1"/>
  <c r="O114" i="25"/>
  <c r="N114" i="25"/>
  <c r="M114" i="25"/>
  <c r="P114" i="25" s="1"/>
  <c r="O115" i="25"/>
  <c r="N115" i="25"/>
  <c r="M115" i="25"/>
  <c r="P115" i="25" s="1"/>
  <c r="O116" i="25"/>
  <c r="N116" i="25"/>
  <c r="M116" i="25"/>
  <c r="P116" i="25" s="1"/>
  <c r="O117" i="25"/>
  <c r="N117" i="25"/>
  <c r="M117" i="25"/>
  <c r="P117" i="25" s="1"/>
  <c r="O118" i="25"/>
  <c r="N118" i="25"/>
  <c r="M118" i="25"/>
  <c r="P118" i="25" s="1"/>
  <c r="O119" i="25"/>
  <c r="N119" i="25"/>
  <c r="M119" i="25"/>
  <c r="P119" i="25" s="1"/>
  <c r="O120" i="25"/>
  <c r="N120" i="25"/>
  <c r="M120" i="25"/>
  <c r="P120" i="25" s="1"/>
  <c r="O121" i="25"/>
  <c r="N121" i="25"/>
  <c r="M121" i="25"/>
  <c r="P121" i="25" s="1"/>
  <c r="O122" i="25"/>
  <c r="N122" i="25"/>
  <c r="M122" i="25"/>
  <c r="P122" i="25" s="1"/>
  <c r="O123" i="25"/>
  <c r="N123" i="25"/>
  <c r="M123" i="25"/>
  <c r="P123" i="25" s="1"/>
  <c r="O124" i="25"/>
  <c r="N124" i="25"/>
  <c r="M124" i="25"/>
  <c r="P124" i="25" s="1"/>
  <c r="O125" i="25"/>
  <c r="N125" i="25"/>
  <c r="M125" i="25"/>
  <c r="P125" i="25" s="1"/>
  <c r="O126" i="25"/>
  <c r="N126" i="25"/>
  <c r="M126" i="25"/>
  <c r="P126" i="25" s="1"/>
  <c r="O127" i="25"/>
  <c r="N127" i="25"/>
  <c r="M127" i="25"/>
  <c r="P127" i="25" s="1"/>
  <c r="O128" i="25"/>
  <c r="N128" i="25"/>
  <c r="M128" i="25"/>
  <c r="P128" i="25" s="1"/>
  <c r="O129" i="25"/>
  <c r="N129" i="25"/>
  <c r="M129" i="25"/>
  <c r="P129" i="25" s="1"/>
  <c r="O130" i="25"/>
  <c r="N130" i="25"/>
  <c r="M130" i="25"/>
  <c r="P130" i="25" s="1"/>
  <c r="O131" i="25"/>
  <c r="N131" i="25"/>
  <c r="M131" i="25"/>
  <c r="P131" i="25" s="1"/>
  <c r="O132" i="25"/>
  <c r="N132" i="25"/>
  <c r="M132" i="25"/>
  <c r="P132" i="25" s="1"/>
  <c r="O133" i="25"/>
  <c r="N133" i="25"/>
  <c r="M133" i="25"/>
  <c r="P133" i="25" s="1"/>
  <c r="O134" i="25"/>
  <c r="N134" i="25"/>
  <c r="M134" i="25"/>
  <c r="P134" i="25" s="1"/>
  <c r="O135" i="25"/>
  <c r="N135" i="25"/>
  <c r="M135" i="25"/>
  <c r="P135" i="25" s="1"/>
  <c r="O136" i="25"/>
  <c r="N136" i="25"/>
  <c r="M136" i="25"/>
  <c r="P136" i="25" s="1"/>
  <c r="O137" i="25"/>
  <c r="N137" i="25"/>
  <c r="M137" i="25"/>
  <c r="P137" i="25" s="1"/>
  <c r="O138" i="25"/>
  <c r="N138" i="25"/>
  <c r="M138" i="25"/>
  <c r="P138" i="25" s="1"/>
  <c r="O139" i="25"/>
  <c r="N139" i="25"/>
  <c r="M139" i="25"/>
  <c r="P139" i="25" s="1"/>
  <c r="O140" i="25"/>
  <c r="N140" i="25"/>
  <c r="M140" i="25"/>
  <c r="P140" i="25" s="1"/>
  <c r="O141" i="25"/>
  <c r="N141" i="25"/>
  <c r="M141" i="25"/>
  <c r="P141" i="25" s="1"/>
  <c r="O142" i="25"/>
  <c r="N142" i="25"/>
  <c r="M142" i="25"/>
  <c r="P142" i="25" s="1"/>
  <c r="O143" i="25"/>
  <c r="N143" i="25"/>
  <c r="M143" i="25"/>
  <c r="P143" i="25" s="1"/>
  <c r="O144" i="25"/>
  <c r="N144" i="25"/>
  <c r="M144" i="25"/>
  <c r="P144" i="25" s="1"/>
  <c r="O145" i="25"/>
  <c r="N145" i="25"/>
  <c r="M145" i="25"/>
  <c r="P145" i="25" s="1"/>
  <c r="O146" i="25"/>
  <c r="N146" i="25"/>
  <c r="M146" i="25"/>
  <c r="P146" i="25" s="1"/>
  <c r="O147" i="25"/>
  <c r="N147" i="25"/>
  <c r="M147" i="25"/>
  <c r="P147" i="25" s="1"/>
  <c r="O148" i="25"/>
  <c r="N148" i="25"/>
  <c r="M148" i="25"/>
  <c r="P148" i="25" s="1"/>
  <c r="O149" i="25"/>
  <c r="N149" i="25"/>
  <c r="M149" i="25"/>
  <c r="P149" i="25" s="1"/>
  <c r="O150" i="25"/>
  <c r="N150" i="25"/>
  <c r="M150" i="25"/>
  <c r="P150" i="25" s="1"/>
  <c r="O151" i="25"/>
  <c r="N151" i="25"/>
  <c r="M151" i="25"/>
  <c r="P151" i="25" s="1"/>
  <c r="O152" i="25"/>
  <c r="N152" i="25"/>
  <c r="M152" i="25"/>
  <c r="P152" i="25" s="1"/>
  <c r="O153" i="25"/>
  <c r="N153" i="25"/>
  <c r="M153" i="25"/>
  <c r="P153" i="25" s="1"/>
  <c r="O154" i="25"/>
  <c r="N154" i="25"/>
  <c r="M154" i="25"/>
  <c r="P154" i="25" s="1"/>
  <c r="O155" i="25"/>
  <c r="N155" i="25"/>
  <c r="M155" i="25"/>
  <c r="P155" i="25" s="1"/>
  <c r="O156" i="25"/>
  <c r="N156" i="25"/>
  <c r="M156" i="25"/>
  <c r="P156" i="25" s="1"/>
  <c r="O157" i="25"/>
  <c r="N157" i="25"/>
  <c r="M157" i="25"/>
  <c r="P157" i="25" s="1"/>
  <c r="O158" i="25"/>
  <c r="N158" i="25"/>
  <c r="M158" i="25"/>
  <c r="P158" i="25" s="1"/>
  <c r="O159" i="25"/>
  <c r="N159" i="25"/>
  <c r="M159" i="25"/>
  <c r="P159" i="25" s="1"/>
  <c r="O160" i="25"/>
  <c r="N160" i="25"/>
  <c r="M160" i="25"/>
  <c r="P160" i="25" s="1"/>
  <c r="O161" i="25"/>
  <c r="N161" i="25"/>
  <c r="M161" i="25"/>
  <c r="P161" i="25" s="1"/>
  <c r="O162" i="25"/>
  <c r="N162" i="25"/>
  <c r="M162" i="25"/>
  <c r="P162" i="25" s="1"/>
  <c r="O163" i="25"/>
  <c r="N163" i="25"/>
  <c r="M163" i="25"/>
  <c r="P163" i="25" s="1"/>
  <c r="O164" i="25"/>
  <c r="N164" i="25"/>
  <c r="M164" i="25"/>
  <c r="P164" i="25" s="1"/>
  <c r="O165" i="25"/>
  <c r="N165" i="25"/>
  <c r="M165" i="25"/>
  <c r="P165" i="25" s="1"/>
  <c r="O166" i="25"/>
  <c r="N166" i="25"/>
  <c r="M166" i="25"/>
  <c r="P166" i="25" s="1"/>
  <c r="O167" i="25"/>
  <c r="N167" i="25"/>
  <c r="M167" i="25"/>
  <c r="P167" i="25" s="1"/>
  <c r="O168" i="25"/>
  <c r="N168" i="25"/>
  <c r="M168" i="25"/>
  <c r="P168" i="25" s="1"/>
  <c r="O169" i="25"/>
  <c r="N169" i="25"/>
  <c r="M169" i="25"/>
  <c r="P169" i="25" s="1"/>
  <c r="O170" i="25"/>
  <c r="N170" i="25"/>
  <c r="M170" i="25"/>
  <c r="P170" i="25" s="1"/>
  <c r="O171" i="25"/>
  <c r="N171" i="25"/>
  <c r="M171" i="25"/>
  <c r="P171" i="25" s="1"/>
  <c r="O172" i="25"/>
  <c r="N172" i="25"/>
  <c r="M172" i="25"/>
  <c r="P172" i="25" s="1"/>
  <c r="O173" i="25"/>
  <c r="N173" i="25"/>
  <c r="M173" i="25"/>
  <c r="P173" i="25" s="1"/>
  <c r="O174" i="25"/>
  <c r="N174" i="25"/>
  <c r="M174" i="25"/>
  <c r="P174" i="25" s="1"/>
  <c r="O175" i="25"/>
  <c r="N175" i="25"/>
  <c r="M175" i="25"/>
  <c r="P175" i="25" s="1"/>
  <c r="O176" i="25"/>
  <c r="N176" i="25"/>
  <c r="M176" i="25"/>
  <c r="P176" i="25" s="1"/>
  <c r="O177" i="25"/>
  <c r="N177" i="25"/>
  <c r="M177" i="25"/>
  <c r="P177" i="25" s="1"/>
  <c r="O178" i="25"/>
  <c r="N178" i="25"/>
  <c r="M178" i="25"/>
  <c r="P178" i="25" s="1"/>
  <c r="O179" i="25"/>
  <c r="N179" i="25"/>
  <c r="M179" i="25"/>
  <c r="P179" i="25" s="1"/>
  <c r="O180" i="25"/>
  <c r="N180" i="25"/>
  <c r="M180" i="25"/>
  <c r="P180" i="25" s="1"/>
  <c r="O181" i="25"/>
  <c r="N181" i="25"/>
  <c r="M181" i="25"/>
  <c r="P181" i="25" s="1"/>
  <c r="O182" i="25"/>
  <c r="N182" i="25"/>
  <c r="M182" i="25"/>
  <c r="P182" i="25" s="1"/>
  <c r="O183" i="25"/>
  <c r="N183" i="25"/>
  <c r="M183" i="25"/>
  <c r="P183" i="25" s="1"/>
  <c r="O184" i="25"/>
  <c r="N184" i="25"/>
  <c r="M184" i="25"/>
  <c r="P184" i="25" s="1"/>
  <c r="O185" i="25"/>
  <c r="N185" i="25"/>
  <c r="M185" i="25"/>
  <c r="P185" i="25" s="1"/>
  <c r="O186" i="25"/>
  <c r="N186" i="25"/>
  <c r="M186" i="25"/>
  <c r="P186" i="25" s="1"/>
  <c r="O187" i="25"/>
  <c r="N187" i="25"/>
  <c r="M187" i="25"/>
  <c r="P187" i="25" s="1"/>
  <c r="O188" i="25"/>
  <c r="N188" i="25"/>
  <c r="M188" i="25"/>
  <c r="P188" i="25" s="1"/>
  <c r="O189" i="25"/>
  <c r="N189" i="25"/>
  <c r="M189" i="25"/>
  <c r="P189" i="25" s="1"/>
  <c r="O190" i="25"/>
  <c r="N190" i="25"/>
  <c r="M190" i="25"/>
  <c r="P190" i="25" s="1"/>
  <c r="O191" i="25"/>
  <c r="N191" i="25"/>
  <c r="M191" i="25"/>
  <c r="P191" i="25" s="1"/>
  <c r="O192" i="25"/>
  <c r="N192" i="25"/>
  <c r="M192" i="25"/>
  <c r="P192" i="25" s="1"/>
  <c r="O193" i="25"/>
  <c r="N193" i="25"/>
  <c r="M193" i="25"/>
  <c r="P193" i="25" s="1"/>
  <c r="O194" i="25"/>
  <c r="N194" i="25"/>
  <c r="M194" i="25"/>
  <c r="P194" i="25" s="1"/>
  <c r="O195" i="25"/>
  <c r="N195" i="25"/>
  <c r="M195" i="25"/>
  <c r="P195" i="25" s="1"/>
  <c r="O196" i="25"/>
  <c r="N196" i="25"/>
  <c r="M196" i="25"/>
  <c r="P196" i="25" s="1"/>
  <c r="O197" i="25"/>
  <c r="N197" i="25"/>
  <c r="M197" i="25"/>
  <c r="P197" i="25" s="1"/>
  <c r="O198" i="25"/>
  <c r="N198" i="25"/>
  <c r="M198" i="25"/>
  <c r="P198" i="25" s="1"/>
  <c r="O199" i="25"/>
  <c r="N199" i="25"/>
  <c r="M199" i="25"/>
  <c r="P199" i="25" s="1"/>
  <c r="O200" i="25"/>
  <c r="N200" i="25"/>
  <c r="M200" i="25"/>
  <c r="P200" i="25" s="1"/>
  <c r="O201" i="25"/>
  <c r="N201" i="25"/>
  <c r="M201" i="25"/>
  <c r="P201" i="25" s="1"/>
  <c r="O202" i="25"/>
  <c r="N202" i="25"/>
  <c r="M202" i="25"/>
  <c r="P202" i="25" s="1"/>
  <c r="O203" i="25"/>
  <c r="N203" i="25"/>
  <c r="M203" i="25"/>
  <c r="P203" i="25" s="1"/>
  <c r="O204" i="25"/>
  <c r="N204" i="25"/>
  <c r="M204" i="25"/>
  <c r="P204" i="25" s="1"/>
  <c r="O205" i="25"/>
  <c r="N205" i="25"/>
  <c r="M205" i="25"/>
  <c r="P205" i="25" s="1"/>
  <c r="O206" i="25"/>
  <c r="N206" i="25"/>
  <c r="M206" i="25"/>
  <c r="P206" i="25" s="1"/>
  <c r="O207" i="25"/>
  <c r="N207" i="25"/>
  <c r="M207" i="25"/>
  <c r="P207" i="25" s="1"/>
  <c r="O208" i="25"/>
  <c r="N208" i="25"/>
  <c r="M208" i="25"/>
  <c r="P208" i="25" s="1"/>
  <c r="O209" i="25"/>
  <c r="N209" i="25"/>
  <c r="M209" i="25"/>
  <c r="P209" i="25" s="1"/>
  <c r="O210" i="25"/>
  <c r="N210" i="25"/>
  <c r="M210" i="25"/>
  <c r="P210" i="25" s="1"/>
  <c r="O211" i="25"/>
  <c r="N211" i="25"/>
  <c r="M211" i="25"/>
  <c r="P211" i="25" s="1"/>
  <c r="O212" i="25"/>
  <c r="N212" i="25"/>
  <c r="M212" i="25"/>
  <c r="P212" i="25" s="1"/>
  <c r="O213" i="25"/>
  <c r="N213" i="25"/>
  <c r="M213" i="25"/>
  <c r="P213" i="25" s="1"/>
  <c r="O214" i="25"/>
  <c r="N214" i="25"/>
  <c r="M214" i="25"/>
  <c r="P214" i="25" s="1"/>
  <c r="O215" i="25"/>
  <c r="N215" i="25"/>
  <c r="M215" i="25"/>
  <c r="P215" i="25" s="1"/>
  <c r="O216" i="25"/>
  <c r="N216" i="25"/>
  <c r="M216" i="25"/>
  <c r="P216" i="25" s="1"/>
  <c r="O217" i="25"/>
  <c r="N217" i="25"/>
  <c r="M217" i="25"/>
  <c r="P217" i="25" s="1"/>
  <c r="O218" i="25"/>
  <c r="N218" i="25"/>
  <c r="M218" i="25"/>
  <c r="P218" i="25" s="1"/>
  <c r="O219" i="25"/>
  <c r="N219" i="25"/>
  <c r="M219" i="25"/>
  <c r="P219" i="25" s="1"/>
  <c r="O220" i="25"/>
  <c r="N220" i="25"/>
  <c r="M220" i="25"/>
  <c r="P220" i="25" s="1"/>
  <c r="O221" i="25"/>
  <c r="N221" i="25"/>
  <c r="M221" i="25"/>
  <c r="P221" i="25" s="1"/>
  <c r="O222" i="25"/>
  <c r="N222" i="25"/>
  <c r="M222" i="25"/>
  <c r="P222" i="25" s="1"/>
  <c r="O223" i="25"/>
  <c r="N223" i="25"/>
  <c r="M223" i="25"/>
  <c r="P223" i="25" s="1"/>
  <c r="O224" i="25"/>
  <c r="N224" i="25"/>
  <c r="M224" i="25"/>
  <c r="P224" i="25" s="1"/>
  <c r="O225" i="25"/>
  <c r="N225" i="25"/>
  <c r="M225" i="25"/>
  <c r="P225" i="25" s="1"/>
  <c r="O226" i="25"/>
  <c r="N226" i="25"/>
  <c r="M226" i="25"/>
  <c r="P226" i="25" s="1"/>
  <c r="O227" i="25"/>
  <c r="N227" i="25"/>
  <c r="M227" i="25"/>
  <c r="P227" i="25" s="1"/>
  <c r="O228" i="25"/>
  <c r="N228" i="25"/>
  <c r="M228" i="25"/>
  <c r="P228" i="25" s="1"/>
  <c r="O229" i="25"/>
  <c r="N229" i="25"/>
  <c r="M229" i="25"/>
  <c r="P229" i="25" s="1"/>
  <c r="O230" i="25"/>
  <c r="N230" i="25"/>
  <c r="M230" i="25"/>
  <c r="P230" i="25" s="1"/>
  <c r="O231" i="25"/>
  <c r="N231" i="25"/>
  <c r="M231" i="25"/>
  <c r="P231" i="25" s="1"/>
  <c r="O232" i="25"/>
  <c r="N232" i="25"/>
  <c r="M232" i="25"/>
  <c r="P232" i="25" s="1"/>
  <c r="O233" i="25"/>
  <c r="N233" i="25"/>
  <c r="M233" i="25"/>
  <c r="P233" i="25" s="1"/>
  <c r="O234" i="25"/>
  <c r="N234" i="25"/>
  <c r="M234" i="25"/>
  <c r="P234" i="25" s="1"/>
  <c r="O235" i="25"/>
  <c r="N235" i="25"/>
  <c r="M235" i="25"/>
  <c r="P235" i="25" s="1"/>
  <c r="O236" i="25"/>
  <c r="N236" i="25"/>
  <c r="M236" i="25"/>
  <c r="P236" i="25" s="1"/>
  <c r="O237" i="25"/>
  <c r="N237" i="25"/>
  <c r="M237" i="25"/>
  <c r="P237" i="25" s="1"/>
  <c r="O238" i="25"/>
  <c r="N238" i="25"/>
  <c r="M238" i="25"/>
  <c r="P238" i="25" s="1"/>
  <c r="O239" i="25"/>
  <c r="N239" i="25"/>
  <c r="M239" i="25"/>
  <c r="P239" i="25" s="1"/>
  <c r="O240" i="25"/>
  <c r="N240" i="25"/>
  <c r="M240" i="25"/>
  <c r="P240" i="25" s="1"/>
  <c r="O241" i="25"/>
  <c r="N241" i="25"/>
  <c r="M241" i="25"/>
  <c r="P241" i="25" s="1"/>
  <c r="O242" i="25"/>
  <c r="N242" i="25"/>
  <c r="M242" i="25"/>
  <c r="P242" i="25" s="1"/>
  <c r="O243" i="25"/>
  <c r="N243" i="25"/>
  <c r="M243" i="25"/>
  <c r="P243" i="25" s="1"/>
  <c r="O244" i="25"/>
  <c r="N244" i="25"/>
  <c r="M244" i="25"/>
  <c r="P244" i="25" s="1"/>
  <c r="O245" i="25"/>
  <c r="N245" i="25"/>
  <c r="M245" i="25"/>
  <c r="P245" i="25" s="1"/>
  <c r="O246" i="25"/>
  <c r="N246" i="25"/>
  <c r="M246" i="25"/>
  <c r="P246" i="25" s="1"/>
  <c r="O247" i="25"/>
  <c r="N247" i="25"/>
  <c r="M247" i="25"/>
  <c r="P247" i="25" s="1"/>
  <c r="O248" i="25"/>
  <c r="N248" i="25"/>
  <c r="M248" i="25"/>
  <c r="P248" i="25" s="1"/>
  <c r="O249" i="25"/>
  <c r="N249" i="25"/>
  <c r="M249" i="25"/>
  <c r="P249" i="25" s="1"/>
  <c r="O250" i="25"/>
  <c r="N250" i="25"/>
  <c r="M250" i="25"/>
  <c r="P250" i="25" s="1"/>
  <c r="O251" i="25"/>
  <c r="N251" i="25"/>
  <c r="M251" i="25"/>
  <c r="P251" i="25" s="1"/>
  <c r="O252" i="25"/>
  <c r="N252" i="25"/>
  <c r="M252" i="25"/>
  <c r="P252" i="25" s="1"/>
  <c r="O253" i="25"/>
  <c r="N253" i="25"/>
  <c r="M253" i="25"/>
  <c r="P253" i="25" s="1"/>
  <c r="O254" i="25"/>
  <c r="N254" i="25"/>
  <c r="M254" i="25"/>
  <c r="P254" i="25" s="1"/>
  <c r="O255" i="25"/>
  <c r="N255" i="25"/>
  <c r="M255" i="25"/>
  <c r="P255" i="25" s="1"/>
  <c r="O256" i="25"/>
  <c r="N256" i="25"/>
  <c r="M256" i="25"/>
  <c r="P256" i="25" s="1"/>
  <c r="O257" i="25"/>
  <c r="N257" i="25"/>
  <c r="M257" i="25"/>
  <c r="P257" i="25" s="1"/>
  <c r="O258" i="25"/>
  <c r="N258" i="25"/>
  <c r="M258" i="25"/>
  <c r="P258" i="25" s="1"/>
  <c r="O259" i="25"/>
  <c r="N259" i="25"/>
  <c r="M259" i="25"/>
  <c r="P259" i="25" s="1"/>
  <c r="O260" i="25"/>
  <c r="N260" i="25"/>
  <c r="M260" i="25"/>
  <c r="P260" i="25" s="1"/>
  <c r="O261" i="25"/>
  <c r="N261" i="25"/>
  <c r="M261" i="25"/>
  <c r="P261" i="25" s="1"/>
  <c r="O262" i="25"/>
  <c r="N262" i="25"/>
  <c r="M262" i="25"/>
  <c r="P262" i="25" s="1"/>
  <c r="O263" i="25"/>
  <c r="N263" i="25"/>
  <c r="M263" i="25"/>
  <c r="P263" i="25" s="1"/>
  <c r="O264" i="25"/>
  <c r="N264" i="25"/>
  <c r="M264" i="25"/>
  <c r="P264" i="25" s="1"/>
  <c r="O265" i="25"/>
  <c r="N265" i="25"/>
  <c r="M265" i="25"/>
  <c r="P265" i="25" s="1"/>
  <c r="O266" i="25"/>
  <c r="N266" i="25"/>
  <c r="M266" i="25"/>
  <c r="P266" i="25" s="1"/>
  <c r="O267" i="25"/>
  <c r="N267" i="25"/>
  <c r="M267" i="25"/>
  <c r="P267" i="25" s="1"/>
  <c r="O268" i="25"/>
  <c r="N268" i="25"/>
  <c r="M268" i="25"/>
  <c r="P268" i="25" s="1"/>
  <c r="O269" i="25"/>
  <c r="N269" i="25"/>
  <c r="M269" i="25"/>
  <c r="P269" i="25" s="1"/>
  <c r="O270" i="25"/>
  <c r="N270" i="25"/>
  <c r="M270" i="25"/>
  <c r="P270" i="25" s="1"/>
  <c r="O271" i="25"/>
  <c r="N271" i="25"/>
  <c r="M271" i="25"/>
  <c r="P271" i="25" s="1"/>
  <c r="O272" i="25"/>
  <c r="N272" i="25"/>
  <c r="M272" i="25"/>
  <c r="P272" i="25" s="1"/>
  <c r="O273" i="25"/>
  <c r="N273" i="25"/>
  <c r="M273" i="25"/>
  <c r="P273" i="25" s="1"/>
  <c r="O274" i="25"/>
  <c r="N274" i="25"/>
  <c r="M274" i="25"/>
  <c r="P274" i="25" s="1"/>
  <c r="O275" i="25"/>
  <c r="N275" i="25"/>
  <c r="M275" i="25"/>
  <c r="P275" i="25" s="1"/>
  <c r="O276" i="25"/>
  <c r="N276" i="25"/>
  <c r="M276" i="25"/>
  <c r="P276" i="25" s="1"/>
  <c r="O277" i="25"/>
  <c r="N277" i="25"/>
  <c r="M277" i="25"/>
  <c r="P277" i="25" s="1"/>
  <c r="O278" i="25"/>
  <c r="N278" i="25"/>
  <c r="M278" i="25"/>
  <c r="P278" i="25" s="1"/>
  <c r="O279" i="25"/>
  <c r="N279" i="25"/>
  <c r="M279" i="25"/>
  <c r="P279" i="25" s="1"/>
  <c r="O280" i="25"/>
  <c r="N280" i="25"/>
  <c r="M280" i="25"/>
  <c r="P280" i="25" s="1"/>
  <c r="O281" i="25"/>
  <c r="N281" i="25"/>
  <c r="M281" i="25"/>
  <c r="P281" i="25" s="1"/>
  <c r="O282" i="25"/>
  <c r="N282" i="25"/>
  <c r="M282" i="25"/>
  <c r="P282" i="25" s="1"/>
  <c r="O283" i="25"/>
  <c r="N283" i="25"/>
  <c r="M283" i="25"/>
  <c r="P283" i="25" s="1"/>
  <c r="O284" i="25"/>
  <c r="N284" i="25"/>
  <c r="M284" i="25"/>
  <c r="P284" i="25" s="1"/>
  <c r="O285" i="25"/>
  <c r="N285" i="25"/>
  <c r="M285" i="25"/>
  <c r="P285" i="25" s="1"/>
  <c r="O286" i="25"/>
  <c r="N286" i="25"/>
  <c r="M286" i="25"/>
  <c r="P286" i="25" s="1"/>
  <c r="O287" i="25"/>
  <c r="N287" i="25"/>
  <c r="M287" i="25"/>
  <c r="P287" i="25" s="1"/>
  <c r="O288" i="25"/>
  <c r="N288" i="25"/>
  <c r="M288" i="25"/>
  <c r="P288" i="25" s="1"/>
  <c r="O289" i="25"/>
  <c r="N289" i="25"/>
  <c r="M289" i="25"/>
  <c r="P289" i="25" s="1"/>
  <c r="O290" i="25"/>
  <c r="N290" i="25"/>
  <c r="M290" i="25"/>
  <c r="P290" i="25" s="1"/>
  <c r="O291" i="25"/>
  <c r="N291" i="25"/>
  <c r="M291" i="25"/>
  <c r="P291" i="25" s="1"/>
  <c r="O292" i="25"/>
  <c r="N292" i="25"/>
  <c r="M292" i="25"/>
  <c r="P292" i="25" s="1"/>
  <c r="O293" i="25"/>
  <c r="N293" i="25"/>
  <c r="M293" i="25"/>
  <c r="P293" i="25" s="1"/>
  <c r="O294" i="25"/>
  <c r="N294" i="25"/>
  <c r="M294" i="25"/>
  <c r="P294" i="25" s="1"/>
  <c r="O295" i="25"/>
  <c r="N295" i="25"/>
  <c r="M295" i="25"/>
  <c r="P295" i="25" s="1"/>
  <c r="O296" i="25"/>
  <c r="N296" i="25"/>
  <c r="M296" i="25"/>
  <c r="P296" i="25" s="1"/>
  <c r="O297" i="25"/>
  <c r="N297" i="25"/>
  <c r="M297" i="25"/>
  <c r="P297" i="25" s="1"/>
  <c r="O298" i="25"/>
  <c r="N298" i="25"/>
  <c r="M298" i="25"/>
  <c r="P298" i="25" s="1"/>
  <c r="O299" i="25"/>
  <c r="N299" i="25"/>
  <c r="M299" i="25"/>
  <c r="P299" i="25" s="1"/>
  <c r="O300" i="25"/>
  <c r="N300" i="25"/>
  <c r="M300" i="25"/>
  <c r="P300" i="25" s="1"/>
  <c r="O301" i="25"/>
  <c r="N301" i="25"/>
  <c r="M301" i="25"/>
  <c r="P301" i="25" s="1"/>
  <c r="O302" i="25"/>
  <c r="N302" i="25"/>
  <c r="M302" i="25"/>
  <c r="P302" i="25" s="1"/>
  <c r="O303" i="25"/>
  <c r="N303" i="25"/>
  <c r="M303" i="25"/>
  <c r="P303" i="25" s="1"/>
  <c r="O304" i="25"/>
  <c r="N304" i="25"/>
  <c r="M304" i="25"/>
  <c r="P304" i="25" s="1"/>
  <c r="O305" i="25"/>
  <c r="N305" i="25"/>
  <c r="M305" i="25"/>
  <c r="P305" i="25" s="1"/>
  <c r="O306" i="25"/>
  <c r="N306" i="25"/>
  <c r="M306" i="25"/>
  <c r="P306" i="25" s="1"/>
  <c r="O307" i="25"/>
  <c r="N307" i="25"/>
  <c r="M307" i="25"/>
  <c r="P307" i="25" s="1"/>
  <c r="O308" i="25"/>
  <c r="N308" i="25"/>
  <c r="M308" i="25"/>
  <c r="P308" i="25" s="1"/>
  <c r="O309" i="25"/>
  <c r="N309" i="25"/>
  <c r="M309" i="25"/>
  <c r="P309" i="25" s="1"/>
  <c r="O310" i="25"/>
  <c r="N310" i="25"/>
  <c r="M310" i="25"/>
  <c r="P310" i="25" s="1"/>
  <c r="O311" i="25"/>
  <c r="N311" i="25"/>
  <c r="M311" i="25"/>
  <c r="P311" i="25" s="1"/>
  <c r="O312" i="25"/>
  <c r="N312" i="25"/>
  <c r="M312" i="25"/>
  <c r="P312" i="25" s="1"/>
  <c r="O313" i="25"/>
  <c r="N313" i="25"/>
  <c r="M313" i="25"/>
  <c r="P313" i="25" s="1"/>
  <c r="O314" i="25"/>
  <c r="N314" i="25"/>
  <c r="M314" i="25"/>
  <c r="P314" i="25" s="1"/>
  <c r="O315" i="25"/>
  <c r="N315" i="25"/>
  <c r="M315" i="25"/>
  <c r="P315" i="25" s="1"/>
  <c r="O316" i="25"/>
  <c r="N316" i="25"/>
  <c r="M316" i="25"/>
  <c r="P316" i="25" s="1"/>
  <c r="O317" i="25"/>
  <c r="N317" i="25"/>
  <c r="M317" i="25"/>
  <c r="P317" i="25" s="1"/>
  <c r="O318" i="25"/>
  <c r="N318" i="25"/>
  <c r="M318" i="25"/>
  <c r="P318" i="25" s="1"/>
  <c r="O319" i="25"/>
  <c r="N319" i="25"/>
  <c r="M319" i="25"/>
  <c r="P319" i="25" s="1"/>
  <c r="O320" i="25"/>
  <c r="N320" i="25"/>
  <c r="M320" i="25"/>
  <c r="P320" i="25" s="1"/>
  <c r="O321" i="25"/>
  <c r="N321" i="25"/>
  <c r="M321" i="25"/>
  <c r="P321" i="25" s="1"/>
  <c r="O322" i="25"/>
  <c r="N322" i="25"/>
  <c r="M322" i="25"/>
  <c r="P322" i="25" s="1"/>
  <c r="O323" i="25"/>
  <c r="N323" i="25"/>
  <c r="M323" i="25"/>
  <c r="P323" i="25" s="1"/>
  <c r="O324" i="25"/>
  <c r="N324" i="25"/>
  <c r="M324" i="25"/>
  <c r="P324" i="25" s="1"/>
  <c r="O325" i="25"/>
  <c r="N325" i="25"/>
  <c r="M325" i="25"/>
  <c r="P325" i="25" s="1"/>
  <c r="O326" i="25"/>
  <c r="N326" i="25"/>
  <c r="M326" i="25"/>
  <c r="P326" i="25" s="1"/>
  <c r="O327" i="25"/>
  <c r="N327" i="25"/>
  <c r="M327" i="25"/>
  <c r="P327" i="25" s="1"/>
  <c r="O328" i="25"/>
  <c r="N328" i="25"/>
  <c r="M328" i="25"/>
  <c r="P328" i="25" s="1"/>
  <c r="O329" i="25"/>
  <c r="N329" i="25"/>
  <c r="M329" i="25"/>
  <c r="P329" i="25" s="1"/>
  <c r="O330" i="25"/>
  <c r="N330" i="25"/>
  <c r="M330" i="25"/>
  <c r="P330" i="25" s="1"/>
  <c r="O331" i="25"/>
  <c r="N331" i="25"/>
  <c r="M331" i="25"/>
  <c r="P331" i="25" s="1"/>
  <c r="O332" i="25"/>
  <c r="N332" i="25"/>
  <c r="M332" i="25"/>
  <c r="P332" i="25" s="1"/>
  <c r="O333" i="25"/>
  <c r="N333" i="25"/>
  <c r="M333" i="25"/>
  <c r="P333" i="25" s="1"/>
  <c r="O334" i="25"/>
  <c r="N334" i="25"/>
  <c r="M334" i="25"/>
  <c r="P334" i="25" s="1"/>
  <c r="O335" i="25"/>
  <c r="N335" i="25"/>
  <c r="M335" i="25"/>
  <c r="P335" i="25" s="1"/>
  <c r="O336" i="25"/>
  <c r="N336" i="25"/>
  <c r="M336" i="25"/>
  <c r="P336" i="25" s="1"/>
  <c r="O337" i="25"/>
  <c r="N337" i="25"/>
  <c r="M337" i="25"/>
  <c r="P337" i="25" s="1"/>
  <c r="O338" i="25"/>
  <c r="N338" i="25"/>
  <c r="M338" i="25"/>
  <c r="P338" i="25" s="1"/>
  <c r="O339" i="25"/>
  <c r="N339" i="25"/>
  <c r="M339" i="25"/>
  <c r="P339" i="25" s="1"/>
  <c r="O340" i="25"/>
  <c r="N340" i="25"/>
  <c r="M340" i="25"/>
  <c r="P340" i="25" s="1"/>
  <c r="O341" i="25"/>
  <c r="N341" i="25"/>
  <c r="M341" i="25"/>
  <c r="P341" i="25" s="1"/>
  <c r="O342" i="25"/>
  <c r="N342" i="25"/>
  <c r="M342" i="25"/>
  <c r="P342" i="25" s="1"/>
  <c r="O343" i="25"/>
  <c r="N343" i="25"/>
  <c r="M343" i="25"/>
  <c r="P343" i="25" s="1"/>
  <c r="O344" i="25"/>
  <c r="N344" i="25"/>
  <c r="M344" i="25"/>
  <c r="P344" i="25" s="1"/>
  <c r="O345" i="25"/>
  <c r="N345" i="25"/>
  <c r="M345" i="25"/>
  <c r="P345" i="25" s="1"/>
  <c r="O346" i="25"/>
  <c r="N346" i="25"/>
  <c r="M346" i="25"/>
  <c r="P346" i="25" s="1"/>
  <c r="O347" i="25"/>
  <c r="N347" i="25"/>
  <c r="M347" i="25"/>
  <c r="P347" i="25" s="1"/>
  <c r="O348" i="25"/>
  <c r="N348" i="25"/>
  <c r="M348" i="25"/>
  <c r="P348" i="25" s="1"/>
  <c r="O349" i="25"/>
  <c r="N349" i="25"/>
  <c r="M349" i="25"/>
  <c r="P349" i="25" s="1"/>
  <c r="O350" i="25"/>
  <c r="N350" i="25"/>
  <c r="M350" i="25"/>
  <c r="P350" i="25" s="1"/>
  <c r="O351" i="25"/>
  <c r="N351" i="25"/>
  <c r="M351" i="25"/>
  <c r="P351" i="25" s="1"/>
  <c r="O352" i="25"/>
  <c r="N352" i="25"/>
  <c r="M352" i="25"/>
  <c r="P352" i="25" s="1"/>
  <c r="O353" i="25"/>
  <c r="N353" i="25"/>
  <c r="M353" i="25"/>
  <c r="P353" i="25" s="1"/>
  <c r="O354" i="25"/>
  <c r="N354" i="25"/>
  <c r="M354" i="25"/>
  <c r="P354" i="25" s="1"/>
  <c r="O355" i="25"/>
  <c r="N355" i="25"/>
  <c r="M355" i="25"/>
  <c r="P355" i="25" s="1"/>
  <c r="O356" i="25"/>
  <c r="N356" i="25"/>
  <c r="M356" i="25"/>
  <c r="P356" i="25" s="1"/>
  <c r="O357" i="25"/>
  <c r="N357" i="25"/>
  <c r="M357" i="25"/>
  <c r="P357" i="25" s="1"/>
  <c r="O358" i="25"/>
  <c r="N358" i="25"/>
  <c r="M358" i="25"/>
  <c r="P358" i="25" s="1"/>
  <c r="O359" i="25"/>
  <c r="N359" i="25"/>
  <c r="M359" i="25"/>
  <c r="P359" i="25" s="1"/>
  <c r="O360" i="25"/>
  <c r="N360" i="25"/>
  <c r="M360" i="25"/>
  <c r="P360" i="25" s="1"/>
  <c r="O361" i="25"/>
  <c r="N361" i="25"/>
  <c r="M361" i="25"/>
  <c r="P361" i="25" s="1"/>
  <c r="O362" i="25"/>
  <c r="N362" i="25"/>
  <c r="M362" i="25"/>
  <c r="P362" i="25" s="1"/>
  <c r="O363" i="25"/>
  <c r="N363" i="25"/>
  <c r="M363" i="25"/>
  <c r="P363" i="25" s="1"/>
  <c r="O364" i="25"/>
  <c r="N364" i="25"/>
  <c r="M364" i="25"/>
  <c r="P364" i="25" s="1"/>
  <c r="O365" i="25"/>
  <c r="N365" i="25"/>
  <c r="M365" i="25"/>
  <c r="P365" i="25" s="1"/>
  <c r="O366" i="25"/>
  <c r="N366" i="25"/>
  <c r="M366" i="25"/>
  <c r="P366" i="25" s="1"/>
  <c r="O367" i="25"/>
  <c r="N367" i="25"/>
  <c r="M367" i="25"/>
  <c r="P367" i="25" s="1"/>
  <c r="O368" i="25"/>
  <c r="N368" i="25"/>
  <c r="M368" i="25"/>
  <c r="P368" i="25" s="1"/>
  <c r="O369" i="25"/>
  <c r="N369" i="25"/>
  <c r="M369" i="25"/>
  <c r="P369" i="25" s="1"/>
  <c r="O370" i="25"/>
  <c r="N370" i="25"/>
  <c r="M370" i="25"/>
  <c r="P370" i="25" s="1"/>
  <c r="O371" i="25"/>
  <c r="N371" i="25"/>
  <c r="M371" i="25"/>
  <c r="P371" i="25" s="1"/>
  <c r="O372" i="25"/>
  <c r="N372" i="25"/>
  <c r="M372" i="25"/>
  <c r="P372" i="25" s="1"/>
  <c r="O373" i="25"/>
  <c r="N373" i="25"/>
  <c r="M373" i="25"/>
  <c r="P373" i="25" s="1"/>
  <c r="O374" i="25"/>
  <c r="N374" i="25"/>
  <c r="M374" i="25"/>
  <c r="P374" i="25" s="1"/>
  <c r="O375" i="25"/>
  <c r="N375" i="25"/>
  <c r="M375" i="25"/>
  <c r="P375" i="25" s="1"/>
  <c r="O376" i="25"/>
  <c r="N376" i="25"/>
  <c r="M376" i="25"/>
  <c r="P376" i="25" s="1"/>
  <c r="O377" i="25"/>
  <c r="N377" i="25"/>
  <c r="M377" i="25"/>
  <c r="P377" i="25" s="1"/>
  <c r="O378" i="25"/>
  <c r="N378" i="25"/>
  <c r="M378" i="25"/>
  <c r="P378" i="25" s="1"/>
  <c r="O379" i="25"/>
  <c r="N379" i="25"/>
  <c r="M379" i="25"/>
  <c r="P379" i="25" s="1"/>
  <c r="O380" i="25"/>
  <c r="N380" i="25"/>
  <c r="M380" i="25"/>
  <c r="P380" i="25" s="1"/>
  <c r="O381" i="25"/>
  <c r="N381" i="25"/>
  <c r="M381" i="25"/>
  <c r="P381" i="25" s="1"/>
  <c r="O382" i="25"/>
  <c r="N382" i="25"/>
  <c r="M382" i="25"/>
  <c r="P382" i="25" s="1"/>
  <c r="I10" i="25"/>
  <c r="W2" i="25"/>
  <c r="W3" i="25"/>
  <c r="W4" i="25"/>
  <c r="W5" i="25"/>
  <c r="W6" i="25"/>
  <c r="W7" i="25"/>
  <c r="W8" i="25"/>
  <c r="W9" i="25"/>
  <c r="W11" i="25"/>
  <c r="W12" i="25"/>
  <c r="W13" i="25"/>
  <c r="W14" i="25"/>
  <c r="W15" i="25"/>
  <c r="W16" i="25"/>
  <c r="W17" i="25"/>
  <c r="W18" i="25"/>
  <c r="W19" i="25"/>
  <c r="W20" i="25"/>
  <c r="W21" i="25"/>
  <c r="W22" i="25"/>
  <c r="W23" i="25"/>
  <c r="W24" i="25"/>
  <c r="W25" i="25"/>
  <c r="W26" i="25"/>
  <c r="W27" i="25"/>
  <c r="W28" i="25"/>
  <c r="W29" i="25"/>
  <c r="W30" i="25"/>
  <c r="W31" i="25"/>
  <c r="W32" i="25"/>
  <c r="W33" i="25"/>
  <c r="W34" i="25"/>
  <c r="W35" i="25"/>
  <c r="W36" i="25"/>
  <c r="W37" i="25"/>
  <c r="W38" i="25"/>
  <c r="W39" i="25"/>
  <c r="W40" i="25"/>
  <c r="W41" i="25"/>
  <c r="W42" i="25"/>
  <c r="W43" i="25"/>
  <c r="W44" i="25"/>
  <c r="W45" i="25"/>
  <c r="W46" i="25"/>
  <c r="W47" i="25"/>
  <c r="W48" i="25"/>
  <c r="W49" i="25"/>
  <c r="W50" i="25"/>
  <c r="W51" i="25"/>
  <c r="W52" i="25"/>
  <c r="W53" i="25"/>
  <c r="W54" i="25"/>
  <c r="W55" i="25"/>
  <c r="W56" i="25"/>
  <c r="W57" i="25"/>
  <c r="W58" i="25"/>
  <c r="W59" i="25"/>
  <c r="W60" i="25"/>
  <c r="W61" i="25"/>
  <c r="W62" i="25"/>
  <c r="W63" i="25"/>
  <c r="W64" i="25"/>
  <c r="W65" i="25"/>
  <c r="W66" i="25"/>
  <c r="W67" i="25"/>
  <c r="W68" i="25"/>
  <c r="W69" i="25"/>
  <c r="W70" i="25"/>
  <c r="W71" i="25"/>
  <c r="W72" i="25"/>
  <c r="W73" i="25"/>
  <c r="W74" i="25"/>
  <c r="W75" i="25"/>
  <c r="W76" i="25"/>
  <c r="W77" i="25"/>
  <c r="W78" i="25"/>
  <c r="W79" i="25"/>
  <c r="W80" i="25"/>
  <c r="W81" i="25"/>
  <c r="W82" i="25"/>
  <c r="W83" i="25"/>
  <c r="W84" i="25"/>
  <c r="W85" i="25"/>
  <c r="W86" i="25"/>
  <c r="W87" i="25"/>
  <c r="W88" i="25"/>
  <c r="W89" i="25"/>
  <c r="W90" i="25"/>
  <c r="W91" i="25"/>
  <c r="W92" i="25"/>
  <c r="W93" i="25"/>
  <c r="W94" i="25"/>
  <c r="W95" i="25"/>
  <c r="W96" i="25"/>
  <c r="W97" i="25"/>
  <c r="W98" i="25"/>
  <c r="W99" i="25"/>
  <c r="W100" i="25"/>
  <c r="W101" i="25"/>
  <c r="W102" i="25"/>
  <c r="W103" i="25"/>
  <c r="W104" i="25"/>
  <c r="W105" i="25"/>
  <c r="W106" i="25"/>
  <c r="W107" i="25"/>
  <c r="W108" i="25"/>
  <c r="W109" i="25"/>
  <c r="W110" i="25"/>
  <c r="W111" i="25"/>
  <c r="W112" i="25"/>
  <c r="W113" i="25"/>
  <c r="W114" i="25"/>
  <c r="W115" i="25"/>
  <c r="W116" i="25"/>
  <c r="W117" i="25"/>
  <c r="W118" i="25"/>
  <c r="W119" i="25"/>
  <c r="W120" i="25"/>
  <c r="W121" i="25"/>
  <c r="W122" i="25"/>
  <c r="W123" i="25"/>
  <c r="W124" i="25"/>
  <c r="W125" i="25"/>
  <c r="W126" i="25"/>
  <c r="W127" i="25"/>
  <c r="W128" i="25"/>
  <c r="W129" i="25"/>
  <c r="W130" i="25"/>
  <c r="W131" i="25"/>
  <c r="W132" i="25"/>
  <c r="W133" i="25"/>
  <c r="W134" i="25"/>
  <c r="W135" i="25"/>
  <c r="W136" i="25"/>
  <c r="W137" i="25"/>
  <c r="W138" i="25"/>
  <c r="W139" i="25"/>
  <c r="W140" i="25"/>
  <c r="W141" i="25"/>
  <c r="W142" i="25"/>
  <c r="W143" i="25"/>
  <c r="W144" i="25"/>
  <c r="W145" i="25"/>
  <c r="W146" i="25"/>
  <c r="W147" i="25"/>
  <c r="W148" i="25"/>
  <c r="W149" i="25"/>
  <c r="W150" i="25"/>
  <c r="W151" i="25"/>
  <c r="W152" i="25"/>
  <c r="W153" i="25"/>
  <c r="W154" i="25"/>
  <c r="W155" i="25"/>
  <c r="W156" i="25"/>
  <c r="W157" i="25"/>
  <c r="W158" i="25"/>
  <c r="W159" i="25"/>
  <c r="W160" i="25"/>
  <c r="W161" i="25"/>
  <c r="W162" i="25"/>
  <c r="W163" i="25"/>
  <c r="W164" i="25"/>
  <c r="W165" i="25"/>
  <c r="W166" i="25"/>
  <c r="W167" i="25"/>
  <c r="W168" i="25"/>
  <c r="W169" i="25"/>
  <c r="W170" i="25"/>
  <c r="W171" i="25"/>
  <c r="W172" i="25"/>
  <c r="W173" i="25"/>
  <c r="W174" i="25"/>
  <c r="W175" i="25"/>
  <c r="W176" i="25"/>
  <c r="W177" i="25"/>
  <c r="W178" i="25"/>
  <c r="W179" i="25"/>
  <c r="W180" i="25"/>
  <c r="W181" i="25"/>
  <c r="W182" i="25"/>
  <c r="W183" i="25"/>
  <c r="W184" i="25"/>
  <c r="W185" i="25"/>
  <c r="W186" i="25"/>
  <c r="W187" i="25"/>
  <c r="W188" i="25"/>
  <c r="W189" i="25"/>
  <c r="W190" i="25"/>
  <c r="W191" i="25"/>
  <c r="W192" i="25"/>
  <c r="W193" i="25"/>
  <c r="W194" i="25"/>
  <c r="W195" i="25"/>
  <c r="W196" i="25"/>
  <c r="W197" i="25"/>
  <c r="W198" i="25"/>
  <c r="W199" i="25"/>
  <c r="W200" i="25"/>
  <c r="W201" i="25"/>
  <c r="W202" i="25"/>
  <c r="W203" i="25"/>
  <c r="W204" i="25"/>
  <c r="W205" i="25"/>
  <c r="W206" i="25"/>
  <c r="W207" i="25"/>
  <c r="W208" i="25"/>
  <c r="W209" i="25"/>
  <c r="W210" i="25"/>
  <c r="W211" i="25"/>
  <c r="W212" i="25"/>
  <c r="W213" i="25"/>
  <c r="W214" i="25"/>
  <c r="W215" i="25"/>
  <c r="W216" i="25"/>
  <c r="W217" i="25"/>
  <c r="W218" i="25"/>
  <c r="W219" i="25"/>
  <c r="W220" i="25"/>
  <c r="W221" i="25"/>
  <c r="W222" i="25"/>
  <c r="W223" i="25"/>
  <c r="W224" i="25"/>
  <c r="W225" i="25"/>
  <c r="W226" i="25"/>
  <c r="W227" i="25"/>
  <c r="W228" i="25"/>
  <c r="W229" i="25"/>
  <c r="W230" i="25"/>
  <c r="W231" i="25"/>
  <c r="W232" i="25"/>
  <c r="W233" i="25"/>
  <c r="W234" i="25"/>
  <c r="W235" i="25"/>
  <c r="W236" i="25"/>
  <c r="W237" i="25"/>
  <c r="W238" i="25"/>
  <c r="W239" i="25"/>
  <c r="W240" i="25"/>
  <c r="W241" i="25"/>
  <c r="W242" i="25"/>
  <c r="W243" i="25"/>
  <c r="W244" i="25"/>
  <c r="W245" i="25"/>
  <c r="W246" i="25"/>
  <c r="W247" i="25"/>
  <c r="W248" i="25"/>
  <c r="W249" i="25"/>
  <c r="W250" i="25"/>
  <c r="W251" i="25"/>
  <c r="W252" i="25"/>
  <c r="W253" i="25"/>
  <c r="W254" i="25"/>
  <c r="W255" i="25"/>
  <c r="W256" i="25"/>
  <c r="W257" i="25"/>
  <c r="W258" i="25"/>
  <c r="W259" i="25"/>
  <c r="W260" i="25"/>
  <c r="W261" i="25"/>
  <c r="W262" i="25"/>
  <c r="W263" i="25"/>
  <c r="W264" i="25"/>
  <c r="W265" i="25"/>
  <c r="W266" i="25"/>
  <c r="W267" i="25"/>
  <c r="W268" i="25"/>
  <c r="W269" i="25"/>
  <c r="W270" i="25"/>
  <c r="W271" i="25"/>
  <c r="W272" i="25"/>
  <c r="W273" i="25"/>
  <c r="W274" i="25"/>
  <c r="W275" i="25"/>
  <c r="W276" i="25"/>
  <c r="W277" i="25"/>
  <c r="W278" i="25"/>
  <c r="W279" i="25"/>
  <c r="W280" i="25"/>
  <c r="W281" i="25"/>
  <c r="W282" i="25"/>
  <c r="W283" i="25"/>
  <c r="W284" i="25"/>
  <c r="W285" i="25"/>
  <c r="W286" i="25"/>
  <c r="W287" i="25"/>
  <c r="W288" i="25"/>
  <c r="W289" i="25"/>
  <c r="W290" i="25"/>
  <c r="W291" i="25"/>
  <c r="W292" i="25"/>
  <c r="W293" i="25"/>
  <c r="W294" i="25"/>
  <c r="W295" i="25"/>
  <c r="W296" i="25"/>
  <c r="W297" i="25"/>
  <c r="W298" i="25"/>
  <c r="W299" i="25"/>
  <c r="W300" i="25"/>
  <c r="W301" i="25"/>
  <c r="W302" i="25"/>
  <c r="W303" i="25"/>
  <c r="W304" i="25"/>
  <c r="W305" i="25"/>
  <c r="W306" i="25"/>
  <c r="W307" i="25"/>
  <c r="W308" i="25"/>
  <c r="W309" i="25"/>
  <c r="W310" i="25"/>
  <c r="W311" i="25"/>
  <c r="W312" i="25"/>
  <c r="W313" i="25"/>
  <c r="W314" i="25"/>
  <c r="W315" i="25"/>
  <c r="W316" i="25"/>
  <c r="W317" i="25"/>
  <c r="W318" i="25"/>
  <c r="W319" i="25"/>
  <c r="W320" i="25"/>
  <c r="W321" i="25"/>
  <c r="W322" i="25"/>
  <c r="W323" i="25"/>
  <c r="W324" i="25"/>
  <c r="W325" i="25"/>
  <c r="W326" i="25"/>
  <c r="W327" i="25"/>
  <c r="W328" i="25"/>
  <c r="W329" i="25"/>
  <c r="W330" i="25"/>
  <c r="W331" i="25"/>
  <c r="W332" i="25"/>
  <c r="W333" i="25"/>
  <c r="W334" i="25"/>
  <c r="W335" i="25"/>
  <c r="W336" i="25"/>
  <c r="W337" i="25"/>
  <c r="W338" i="25"/>
  <c r="W339" i="25"/>
  <c r="W340" i="25"/>
  <c r="W341" i="25"/>
  <c r="W342" i="25"/>
  <c r="W343" i="25"/>
  <c r="W344" i="25"/>
  <c r="W345" i="25"/>
  <c r="W346" i="25"/>
  <c r="W347" i="25"/>
  <c r="W348" i="25"/>
  <c r="W349" i="25"/>
  <c r="W350" i="25"/>
  <c r="W351" i="25"/>
  <c r="W352" i="25"/>
  <c r="W353" i="25"/>
  <c r="W354" i="25"/>
  <c r="W355" i="25"/>
  <c r="W356" i="25"/>
  <c r="W357" i="25"/>
  <c r="W358" i="25"/>
  <c r="W359" i="25"/>
  <c r="W360" i="25"/>
  <c r="W361" i="25"/>
  <c r="W362" i="25"/>
  <c r="W363" i="25"/>
  <c r="W364" i="25"/>
  <c r="W365" i="25"/>
  <c r="W366" i="25"/>
  <c r="W367" i="25"/>
  <c r="W368" i="25"/>
  <c r="W369" i="25"/>
  <c r="W370" i="25"/>
  <c r="W371" i="25"/>
  <c r="W372" i="25"/>
  <c r="W373" i="25"/>
  <c r="W374" i="25"/>
  <c r="W375" i="25"/>
  <c r="W376" i="25"/>
  <c r="W377" i="25"/>
  <c r="W378" i="25"/>
  <c r="W379" i="25"/>
  <c r="W380" i="25"/>
  <c r="W381" i="25"/>
  <c r="W382" i="25"/>
  <c r="AC10" i="6"/>
  <c r="V10" i="25" s="1" a="1"/>
  <c r="AB10" i="6"/>
  <c r="U10" i="25" s="1" a="1"/>
  <c r="AA10" i="6"/>
  <c r="AI10" i="6" s="1"/>
  <c r="E369" i="19"/>
  <c r="E372" i="19"/>
  <c r="E364" i="19"/>
  <c r="E370" i="19"/>
  <c r="E363" i="19"/>
  <c r="E360" i="19"/>
  <c r="E329" i="19"/>
  <c r="E359" i="19"/>
  <c r="E299" i="19"/>
  <c r="E328" i="19"/>
  <c r="E347" i="19"/>
  <c r="E330" i="19"/>
  <c r="E284" i="19"/>
  <c r="E288" i="19"/>
  <c r="E255" i="19"/>
  <c r="E306" i="19"/>
  <c r="E344" i="19"/>
  <c r="E252" i="19"/>
  <c r="E335" i="19"/>
  <c r="E227" i="19"/>
  <c r="E287" i="19"/>
  <c r="E377" i="19"/>
  <c r="E342" i="19"/>
  <c r="E226" i="19"/>
  <c r="E251" i="19"/>
  <c r="E237" i="19"/>
  <c r="E254" i="19"/>
  <c r="E295" i="19"/>
  <c r="E353" i="19"/>
  <c r="E214" i="19"/>
  <c r="E253" i="19"/>
  <c r="E225" i="19"/>
  <c r="E165" i="19"/>
  <c r="E228" i="19"/>
  <c r="E164" i="19"/>
  <c r="E239" i="19"/>
  <c r="E143" i="19"/>
  <c r="E250" i="19"/>
  <c r="E263" i="19"/>
  <c r="E138" i="19"/>
  <c r="E296" i="19"/>
  <c r="E264" i="19"/>
  <c r="E178" i="19"/>
  <c r="E187" i="19"/>
  <c r="E318" i="19"/>
  <c r="E280" i="19"/>
  <c r="E132" i="19"/>
  <c r="E380" i="19"/>
  <c r="E352" i="19"/>
  <c r="E124" i="19"/>
  <c r="E108" i="19"/>
  <c r="E367" i="19"/>
  <c r="E119" i="19"/>
  <c r="E155" i="19"/>
  <c r="E234" i="19"/>
  <c r="E193" i="19"/>
  <c r="E340" i="19"/>
  <c r="E101" i="19"/>
  <c r="E260" i="19"/>
  <c r="E313" i="19"/>
  <c r="E156" i="19"/>
  <c r="E375" i="19"/>
  <c r="E163" i="19"/>
  <c r="E366" i="19"/>
  <c r="E204" i="19"/>
  <c r="E361" i="19"/>
  <c r="E173" i="19"/>
  <c r="E224" i="19"/>
  <c r="E152" i="19"/>
  <c r="E192" i="19"/>
  <c r="E346" i="19"/>
  <c r="E283" i="19"/>
  <c r="E354" i="19"/>
  <c r="E334" i="19"/>
  <c r="E112" i="19"/>
  <c r="E246" i="19"/>
  <c r="E290" i="19"/>
  <c r="E210" i="19"/>
  <c r="E83" i="19"/>
  <c r="E162" i="19"/>
  <c r="E111" i="19"/>
  <c r="E285" i="19"/>
  <c r="E146" i="19"/>
  <c r="E64" i="19"/>
  <c r="E345" i="19"/>
  <c r="E123" i="19"/>
  <c r="E322" i="19"/>
  <c r="E76" i="19"/>
  <c r="E316" i="19"/>
  <c r="E320" i="19"/>
  <c r="E292" i="19"/>
  <c r="E357" i="19"/>
  <c r="E278" i="19"/>
  <c r="E72" i="19"/>
  <c r="E382" i="19"/>
  <c r="E230" i="19"/>
  <c r="E358" i="19"/>
  <c r="E379" i="19"/>
  <c r="E312" i="19"/>
  <c r="E222" i="19"/>
  <c r="E202" i="19"/>
  <c r="E199" i="19"/>
  <c r="E68" i="19"/>
  <c r="E298" i="19"/>
  <c r="E341" i="19"/>
  <c r="E52" i="19"/>
  <c r="E381" i="19"/>
  <c r="E44" i="19"/>
  <c r="E84" i="19"/>
  <c r="E374" i="19"/>
  <c r="E349" i="19"/>
  <c r="E232" i="19"/>
  <c r="E302" i="19"/>
  <c r="E116" i="19"/>
  <c r="E127" i="19"/>
  <c r="E223" i="19"/>
  <c r="E236" i="19"/>
  <c r="E46" i="19"/>
  <c r="E293" i="19"/>
  <c r="E172" i="19"/>
  <c r="E273" i="19"/>
  <c r="E106" i="19"/>
  <c r="E159" i="19"/>
  <c r="E70" i="19"/>
  <c r="E275" i="19"/>
  <c r="E350" i="19"/>
  <c r="E105" i="19"/>
  <c r="E149" i="19"/>
  <c r="E104" i="19"/>
  <c r="E338" i="19"/>
  <c r="E301" i="19"/>
  <c r="E211" i="19"/>
  <c r="E196" i="19"/>
  <c r="E137" i="19"/>
  <c r="E75" i="19"/>
  <c r="E58" i="19"/>
  <c r="E38" i="19"/>
  <c r="E35" i="19"/>
  <c r="E40" i="19"/>
  <c r="E311" i="19"/>
  <c r="E87" i="19"/>
  <c r="E71" i="19"/>
  <c r="E32" i="19"/>
  <c r="E326" i="19"/>
  <c r="E120" i="19"/>
  <c r="E29" i="19"/>
  <c r="E100" i="19"/>
  <c r="E51" i="19"/>
  <c r="E69" i="19"/>
  <c r="E365" i="19"/>
  <c r="E336" i="19"/>
  <c r="E310" i="19"/>
  <c r="E305" i="19"/>
  <c r="E300" i="19"/>
  <c r="E213" i="19"/>
  <c r="E206" i="19"/>
  <c r="E185" i="19"/>
  <c r="E170" i="19"/>
  <c r="E139" i="19"/>
  <c r="E109" i="19"/>
  <c r="E103" i="19"/>
  <c r="E73" i="19"/>
  <c r="E66" i="19"/>
  <c r="E60" i="19"/>
  <c r="E57" i="19"/>
  <c r="E55" i="19"/>
  <c r="E37" i="19"/>
  <c r="E34" i="19"/>
  <c r="E33" i="19"/>
  <c r="E16" i="19"/>
  <c r="E15" i="19"/>
  <c r="E378" i="19"/>
  <c r="E368" i="19"/>
  <c r="E169" i="19"/>
  <c r="E244" i="19"/>
  <c r="E201" i="19"/>
  <c r="E7" i="19"/>
  <c r="E376" i="19"/>
  <c r="E233" i="19"/>
  <c r="E171" i="19"/>
  <c r="E229" i="19"/>
  <c r="E25" i="19"/>
  <c r="E47" i="19"/>
  <c r="E248" i="19"/>
  <c r="E6" i="19"/>
  <c r="E20" i="19"/>
  <c r="E161" i="19"/>
  <c r="E30" i="19"/>
  <c r="E191" i="19"/>
  <c r="E153" i="19"/>
  <c r="E89" i="19"/>
  <c r="E184" i="19"/>
  <c r="E50" i="19"/>
  <c r="E36" i="19"/>
  <c r="E167" i="19"/>
  <c r="E179" i="19"/>
  <c r="E61" i="19"/>
  <c r="E125" i="19"/>
  <c r="E209" i="19"/>
  <c r="E270" i="19"/>
  <c r="E86" i="19"/>
  <c r="E181" i="19"/>
  <c r="E242" i="19"/>
  <c r="E114" i="19"/>
  <c r="E110" i="19"/>
  <c r="E97" i="19"/>
  <c r="E200" i="19"/>
  <c r="E207" i="19"/>
  <c r="E332" i="19"/>
  <c r="E45" i="19"/>
  <c r="E102" i="19"/>
  <c r="E262" i="19"/>
  <c r="E277" i="19"/>
  <c r="E62" i="19"/>
  <c r="E315" i="19"/>
  <c r="E323" i="19"/>
  <c r="E297" i="19"/>
  <c r="E63" i="19"/>
  <c r="E77" i="19"/>
  <c r="E282" i="19"/>
  <c r="E324" i="19"/>
  <c r="E10" i="19"/>
  <c r="E337" i="19"/>
  <c r="E9" i="19"/>
  <c r="E183" i="19"/>
  <c r="E144" i="19"/>
  <c r="E197" i="19"/>
  <c r="E304" i="19"/>
  <c r="E245" i="19"/>
  <c r="E339" i="19"/>
  <c r="E188" i="19"/>
  <c r="E67" i="19"/>
  <c r="E343" i="19"/>
  <c r="E17" i="19"/>
  <c r="E351" i="19"/>
  <c r="E307" i="19"/>
  <c r="E80" i="19"/>
  <c r="E356" i="19"/>
  <c r="E217" i="19"/>
  <c r="E168" i="19"/>
  <c r="E99" i="19"/>
  <c r="E96" i="19"/>
  <c r="E41" i="19"/>
  <c r="E130" i="19"/>
  <c r="E241" i="19"/>
  <c r="E371" i="19"/>
  <c r="E107" i="19"/>
  <c r="E319" i="19"/>
  <c r="E205" i="19"/>
  <c r="E13" i="19"/>
  <c r="E261" i="19"/>
  <c r="E113" i="19"/>
  <c r="E12" i="19"/>
  <c r="E134" i="19"/>
  <c r="E373" i="19"/>
  <c r="E276" i="19"/>
  <c r="E195" i="19"/>
  <c r="E249" i="19"/>
  <c r="E235" i="19"/>
  <c r="E42" i="19"/>
  <c r="E269" i="19"/>
  <c r="E231" i="19"/>
  <c r="E256" i="19"/>
  <c r="E136" i="19"/>
  <c r="E289" i="19"/>
  <c r="E129" i="19"/>
  <c r="E331" i="19"/>
  <c r="E94" i="19"/>
  <c r="E88" i="19"/>
  <c r="E355" i="19"/>
  <c r="E19" i="19"/>
  <c r="E333" i="19"/>
  <c r="E118" i="19"/>
  <c r="E151" i="19"/>
  <c r="E216" i="19"/>
  <c r="E91" i="19"/>
  <c r="E5" i="19"/>
  <c r="E22" i="19"/>
  <c r="E362" i="19"/>
  <c r="E348" i="19"/>
  <c r="E309" i="19"/>
  <c r="E271" i="19"/>
  <c r="E247" i="19"/>
  <c r="E212" i="19"/>
  <c r="E180" i="19"/>
  <c r="E174" i="19"/>
  <c r="E166" i="19"/>
  <c r="E158" i="19"/>
  <c r="E145" i="19"/>
  <c r="E141" i="19"/>
  <c r="E98" i="19"/>
  <c r="E90" i="19"/>
  <c r="E85" i="19"/>
  <c r="E314" i="19"/>
  <c r="AG10" i="6" l="1"/>
  <c r="AH10" i="6"/>
  <c r="T10" i="25" a="1"/>
  <c r="I10" i="19" a="1"/>
  <c r="I10" i="19" s="1"/>
  <c r="T10" i="25"/>
  <c r="U10" i="25"/>
  <c r="V10" i="25"/>
  <c r="F86" i="22"/>
  <c r="E243" i="19"/>
  <c r="E220" i="19"/>
  <c r="I86" i="22" l="1"/>
  <c r="L86" i="22"/>
  <c r="O86" i="22" s="1"/>
  <c r="W10" i="25"/>
  <c r="F83" i="22"/>
  <c r="I83" i="22" s="1"/>
</calcChain>
</file>

<file path=xl/comments1.xml><?xml version="1.0" encoding="utf-8"?>
<comments xmlns="http://schemas.openxmlformats.org/spreadsheetml/2006/main">
  <authors>
    <author>Brian Spurling</author>
  </authors>
  <commentList>
    <comment ref="V1" authorId="0">
      <text>
        <r>
          <rPr>
            <b/>
            <sz val="9"/>
            <color indexed="81"/>
            <rFont val="Tahoma"/>
            <family val="2"/>
          </rPr>
          <t>Brian Spurling:</t>
        </r>
        <r>
          <rPr>
            <sz val="9"/>
            <color indexed="81"/>
            <rFont val="Tahoma"/>
            <family val="2"/>
          </rPr>
          <t xml:space="preserve">
For a county, don't sum unitaries' populations. But for a unitary, put its (unitary) population here</t>
        </r>
      </text>
    </comment>
  </commentList>
</comments>
</file>

<file path=xl/comments2.xml><?xml version="1.0" encoding="utf-8"?>
<comments xmlns="http://schemas.openxmlformats.org/spreadsheetml/2006/main">
  <authors>
    <author>Brian Spurling</author>
  </authors>
  <commentList>
    <comment ref="V1" authorId="0">
      <text>
        <r>
          <rPr>
            <b/>
            <sz val="9"/>
            <color indexed="81"/>
            <rFont val="Tahoma"/>
            <family val="2"/>
          </rPr>
          <t>Brian Spurling:</t>
        </r>
        <r>
          <rPr>
            <sz val="9"/>
            <color indexed="81"/>
            <rFont val="Tahoma"/>
            <family val="2"/>
          </rPr>
          <t xml:space="preserve">
For a county, don't sum unitaries' populations. But for a unitary, put its (unitary) population here</t>
        </r>
      </text>
    </comment>
  </commentList>
</comments>
</file>

<file path=xl/sharedStrings.xml><?xml version="1.0" encoding="utf-8"?>
<sst xmlns="http://schemas.openxmlformats.org/spreadsheetml/2006/main" count="14935" uniqueCount="1360">
  <si>
    <t>Country</t>
  </si>
  <si>
    <t>Local Authority</t>
  </si>
  <si>
    <t>LA type</t>
  </si>
  <si>
    <t>Year type</t>
  </si>
  <si>
    <t>Year</t>
  </si>
  <si>
    <t>Age</t>
  </si>
  <si>
    <t>Presented HS</t>
  </si>
  <si>
    <t>Assessed HS</t>
  </si>
  <si>
    <t>Accepted HS FOI</t>
  </si>
  <si>
    <t>Accepted HS Official (financial yr)</t>
  </si>
  <si>
    <t>Presented CS</t>
  </si>
  <si>
    <t>Assessed CS</t>
  </si>
  <si>
    <t>Case progressed CS</t>
  </si>
  <si>
    <t>Accommodated CS</t>
  </si>
  <si>
    <t>Support to maintain accommodation CS</t>
  </si>
  <si>
    <t>Support to access accommodation CS</t>
  </si>
  <si>
    <t>Wales</t>
  </si>
  <si>
    <t>Anglesey</t>
  </si>
  <si>
    <t>calendar</t>
  </si>
  <si>
    <t>Prevention and relief</t>
  </si>
  <si>
    <t>Successful relief</t>
  </si>
  <si>
    <t>Successful prevention</t>
  </si>
  <si>
    <t>Successful prevention new accommodation</t>
  </si>
  <si>
    <t>Succesful prevention  maintain accommodation</t>
  </si>
  <si>
    <t>Torfaen</t>
  </si>
  <si>
    <t>16-17</t>
  </si>
  <si>
    <t>18-24</t>
  </si>
  <si>
    <t>Rhondda Cynon Taf</t>
  </si>
  <si>
    <t>April-Dec</t>
  </si>
  <si>
    <t>Powys</t>
  </si>
  <si>
    <t>Pembrokeshire</t>
  </si>
  <si>
    <t>&lt;5</t>
  </si>
  <si>
    <t>Denbighshire</t>
  </si>
  <si>
    <t>Caerphilly</t>
  </si>
  <si>
    <t>financial</t>
  </si>
  <si>
    <t>Bleanau Gwent</t>
  </si>
  <si>
    <t>Blaenau Gwent</t>
  </si>
  <si>
    <t>Financial</t>
  </si>
  <si>
    <t>Cardiff</t>
  </si>
  <si>
    <t>Wrexham</t>
  </si>
  <si>
    <t>England</t>
  </si>
  <si>
    <t>East Staffordshire</t>
  </si>
  <si>
    <t>District</t>
  </si>
  <si>
    <t>Carmarthenshire</t>
  </si>
  <si>
    <t>Staffordshire Moorlands</t>
  </si>
  <si>
    <t>18-21</t>
  </si>
  <si>
    <t>Scarborough</t>
  </si>
  <si>
    <t>Eastleigh</t>
  </si>
  <si>
    <t>Stroud</t>
  </si>
  <si>
    <t>Gwynedd</t>
  </si>
  <si>
    <t>Cambridge</t>
  </si>
  <si>
    <t>Local authority</t>
  </si>
  <si>
    <t>Gloucester</t>
  </si>
  <si>
    <t>16-24</t>
  </si>
  <si>
    <t>Barrow</t>
  </si>
  <si>
    <t>Merthyr</t>
  </si>
  <si>
    <t>Blaby</t>
  </si>
  <si>
    <t>Braintree</t>
  </si>
  <si>
    <t>Pemrbokeshire</t>
  </si>
  <si>
    <t>Cannock Chase</t>
  </si>
  <si>
    <t>Carlisle</t>
  </si>
  <si>
    <t>Chichester</t>
  </si>
  <si>
    <t>Swansea</t>
  </si>
  <si>
    <t>Chorley</t>
  </si>
  <si>
    <t>Corby</t>
  </si>
  <si>
    <t>Cotswold</t>
  </si>
  <si>
    <t>Craven</t>
  </si>
  <si>
    <t>Daventry</t>
  </si>
  <si>
    <t>Conwy</t>
  </si>
  <si>
    <t>East Cambridgeshire</t>
  </si>
  <si>
    <t>East Northamptonshire</t>
  </si>
  <si>
    <t>Flintshire</t>
  </si>
  <si>
    <t>Eastbourne</t>
  </si>
  <si>
    <t>Erewash</t>
  </si>
  <si>
    <t>16-25</t>
  </si>
  <si>
    <t>Ceredigion</t>
  </si>
  <si>
    <t>Fenland</t>
  </si>
  <si>
    <t>Hart</t>
  </si>
  <si>
    <t>Hyndburn</t>
  </si>
  <si>
    <t>Neath</t>
  </si>
  <si>
    <t>Isle of Wight</t>
  </si>
  <si>
    <t>Brigend</t>
  </si>
  <si>
    <t>Lichfield</t>
  </si>
  <si>
    <t>Maidstone</t>
  </si>
  <si>
    <t>Vale of Glamorgan</t>
  </si>
  <si>
    <t>North Devon</t>
  </si>
  <si>
    <t>North Kesteven</t>
  </si>
  <si>
    <t>Monmouthshire</t>
  </si>
  <si>
    <t>North Warwickshire</t>
  </si>
  <si>
    <t>Oxford</t>
  </si>
  <si>
    <t>South Hampshire</t>
  </si>
  <si>
    <t>Newport</t>
  </si>
  <si>
    <t>South Norfolk</t>
  </si>
  <si>
    <t>South Staffordshire</t>
  </si>
  <si>
    <t>Scotland</t>
  </si>
  <si>
    <t>Aberdeen City</t>
  </si>
  <si>
    <t>Stafford</t>
  </si>
  <si>
    <t>Tamworth</t>
  </si>
  <si>
    <t xml:space="preserve">16-25 </t>
  </si>
  <si>
    <t>Thanet</t>
  </si>
  <si>
    <t>Torridge</t>
  </si>
  <si>
    <t>Wealden</t>
  </si>
  <si>
    <t>West Devon</t>
  </si>
  <si>
    <t>Aberdeenshire</t>
  </si>
  <si>
    <t>West Lancashire</t>
  </si>
  <si>
    <t>West Norfolk</t>
  </si>
  <si>
    <t>Weymouth and Portland</t>
  </si>
  <si>
    <t>West Dorset</t>
  </si>
  <si>
    <t>Angus</t>
  </si>
  <si>
    <t>South Lakeland</t>
  </si>
  <si>
    <t>Purbeck</t>
  </si>
  <si>
    <t>Guildford</t>
  </si>
  <si>
    <t>Argyll &amp; Bute</t>
  </si>
  <si>
    <t>Harborough</t>
  </si>
  <si>
    <t>Dover</t>
  </si>
  <si>
    <t>Wellingborough</t>
  </si>
  <si>
    <t>St Albans</t>
  </si>
  <si>
    <t>Runnymede</t>
  </si>
  <si>
    <t>16-21</t>
  </si>
  <si>
    <t>Rother</t>
  </si>
  <si>
    <t>Bromsgrove</t>
  </si>
  <si>
    <t>Clackmannanshire</t>
  </si>
  <si>
    <t>Broxtowe</t>
  </si>
  <si>
    <t>Dartford</t>
  </si>
  <si>
    <t>Forest of Dean</t>
  </si>
  <si>
    <t>Hambleton</t>
  </si>
  <si>
    <t>Dumfries &amp; Galloway</t>
  </si>
  <si>
    <t>Pendle</t>
  </si>
  <si>
    <t>Hastings</t>
  </si>
  <si>
    <t>Colchester</t>
  </si>
  <si>
    <t>Wychaven</t>
  </si>
  <si>
    <t>Waveney</t>
  </si>
  <si>
    <t>Dundee City</t>
  </si>
  <si>
    <t>Tunbridge Wells</t>
  </si>
  <si>
    <t>Tonbridge and Malling</t>
  </si>
  <si>
    <t>Suffolk Coastal</t>
  </si>
  <si>
    <t>East Ayrshire</t>
  </si>
  <si>
    <t>South Cambridgeshire</t>
  </si>
  <si>
    <t>North Dorset</t>
  </si>
  <si>
    <t>Mid Sussex</t>
  </si>
  <si>
    <t>Mid Suffolk</t>
  </si>
  <si>
    <t>Lewes</t>
  </si>
  <si>
    <t>East Dunbartonshire</t>
  </si>
  <si>
    <t>Huntingdonshire</t>
  </si>
  <si>
    <t>High Peak</t>
  </si>
  <si>
    <t>Harrogate</t>
  </si>
  <si>
    <t>East Lothian</t>
  </si>
  <si>
    <t>Mole Valley</t>
  </si>
  <si>
    <t>Redditch</t>
  </si>
  <si>
    <t>Eden</t>
  </si>
  <si>
    <t>East Renfrewshire</t>
  </si>
  <si>
    <t>Winchester</t>
  </si>
  <si>
    <t>Oadby and Wigston</t>
  </si>
  <si>
    <t>North Herts</t>
  </si>
  <si>
    <t>18-25</t>
  </si>
  <si>
    <t>Elmbridge</t>
  </si>
  <si>
    <t>Taunton Deane</t>
  </si>
  <si>
    <t>Edinburgh</t>
  </si>
  <si>
    <t>Tendring</t>
  </si>
  <si>
    <t>Fylde</t>
  </si>
  <si>
    <t>Castlepoint</t>
  </si>
  <si>
    <t xml:space="preserve">North West Leicestershire </t>
  </si>
  <si>
    <t>Swale</t>
  </si>
  <si>
    <t>Eilean Siar</t>
  </si>
  <si>
    <t>Blackburn and Darwen</t>
  </si>
  <si>
    <t>Unitary</t>
  </si>
  <si>
    <t>Leeds</t>
  </si>
  <si>
    <t>Sheffield</t>
  </si>
  <si>
    <t>Falkirk</t>
  </si>
  <si>
    <t>Barnet</t>
  </si>
  <si>
    <t>Bradford</t>
  </si>
  <si>
    <t>Brent</t>
  </si>
  <si>
    <t>Bristol</t>
  </si>
  <si>
    <t>Fife</t>
  </si>
  <si>
    <t>Bury</t>
  </si>
  <si>
    <t>Central Bedfordshire</t>
  </si>
  <si>
    <t>Cheshire East</t>
  </si>
  <si>
    <t>Cheshire West and Chester</t>
  </si>
  <si>
    <t>Glasgow City</t>
  </si>
  <si>
    <t>City of London</t>
  </si>
  <si>
    <t>Enfield</t>
  </si>
  <si>
    <t>Hammersmith &amp; Fulham</t>
  </si>
  <si>
    <t>Highland</t>
  </si>
  <si>
    <t>Wandsworth</t>
  </si>
  <si>
    <t>Inverclyde</t>
  </si>
  <si>
    <t>St Helens</t>
  </si>
  <si>
    <t>Midlothian</t>
  </si>
  <si>
    <t>Solihull</t>
  </si>
  <si>
    <t>Scilly</t>
  </si>
  <si>
    <t>Poole</t>
  </si>
  <si>
    <t>Moray</t>
  </si>
  <si>
    <t>Peterborough</t>
  </si>
  <si>
    <t>North East Lincolnshire</t>
  </si>
  <si>
    <t>Milton Keynes</t>
  </si>
  <si>
    <t>Lambeth</t>
  </si>
  <si>
    <t>North Ayrshire</t>
  </si>
  <si>
    <t>Kensington &amp; Chelsea</t>
  </si>
  <si>
    <t>Hillingdon</t>
  </si>
  <si>
    <t>North Lanarkshire</t>
  </si>
  <si>
    <t>Oldham</t>
  </si>
  <si>
    <t>Reading</t>
  </si>
  <si>
    <t>Barnsley</t>
  </si>
  <si>
    <t>Orkney</t>
  </si>
  <si>
    <t>Stockport</t>
  </si>
  <si>
    <t>&lt;10</t>
  </si>
  <si>
    <t>Wirral</t>
  </si>
  <si>
    <t>Warrington</t>
  </si>
  <si>
    <t>Haringey</t>
  </si>
  <si>
    <t>Halton</t>
  </si>
  <si>
    <t>Perth &amp; Kinross</t>
  </si>
  <si>
    <t>Liverpool City</t>
  </si>
  <si>
    <t>Stoke-on-Trent City</t>
  </si>
  <si>
    <t>Renfrewshire</t>
  </si>
  <si>
    <t>Scottish Borders</t>
  </si>
  <si>
    <t>Shetland</t>
  </si>
  <si>
    <t>South Aryshire</t>
  </si>
  <si>
    <t>South Lanarkshire</t>
  </si>
  <si>
    <t>Stirling</t>
  </si>
  <si>
    <t>West Dunbartonshire</t>
  </si>
  <si>
    <t>West Lothian</t>
  </si>
  <si>
    <t>Northern Ireland</t>
  </si>
  <si>
    <t>Wyre Forest</t>
  </si>
  <si>
    <t>Worcester City</t>
  </si>
  <si>
    <t>Allerdale</t>
  </si>
  <si>
    <t>Amber Valley</t>
  </si>
  <si>
    <t>Ashfield</t>
  </si>
  <si>
    <t>Basingstoke</t>
  </si>
  <si>
    <t>Breckland</t>
  </si>
  <si>
    <t>Cheltenham</t>
  </si>
  <si>
    <t>Babergh</t>
  </si>
  <si>
    <t>Crawley</t>
  </si>
  <si>
    <t>Dacorum</t>
  </si>
  <si>
    <t>Derbyshire Dales</t>
  </si>
  <si>
    <t>East Lindsey</t>
  </si>
  <si>
    <t>Fareham</t>
  </si>
  <si>
    <t>Gedling</t>
  </si>
  <si>
    <t>Harlow</t>
  </si>
  <si>
    <t>New Forest</t>
  </si>
  <si>
    <t>Northampton</t>
  </si>
  <si>
    <t>Preston</t>
  </si>
  <si>
    <t>Rushcliffe</t>
  </si>
  <si>
    <t>Rushmoor</t>
  </si>
  <si>
    <t>South Bucks</t>
  </si>
  <si>
    <t>South Northamptonshire</t>
  </si>
  <si>
    <t>Surrey Heath</t>
  </si>
  <si>
    <t>Test Valley</t>
  </si>
  <si>
    <t>Three Rivers</t>
  </si>
  <si>
    <t>Waverley</t>
  </si>
  <si>
    <t>Watford</t>
  </si>
  <si>
    <t>Boston</t>
  </si>
  <si>
    <t>Mendip</t>
  </si>
  <si>
    <t>Charnwood</t>
  </si>
  <si>
    <t>Tandridge</t>
  </si>
  <si>
    <t>Warwick</t>
  </si>
  <si>
    <t>Sevenoaks</t>
  </si>
  <si>
    <t>Selby</t>
  </si>
  <si>
    <t>Broadland</t>
  </si>
  <si>
    <t>Woking</t>
  </si>
  <si>
    <t>Mansfield</t>
  </si>
  <si>
    <t>Kettering</t>
  </si>
  <si>
    <t xml:space="preserve">                                                                                                                                                                                                                                                                                                                                                                                                                                                                                                                                                            </t>
  </si>
  <si>
    <t>Basildon</t>
  </si>
  <si>
    <t>Epsom and Ewell</t>
  </si>
  <si>
    <t>Hinckley and Bosworth</t>
  </si>
  <si>
    <t>Chiltern</t>
  </si>
  <si>
    <t>Arun</t>
  </si>
  <si>
    <t>Wyre</t>
  </si>
  <si>
    <t>Ribble Valley</t>
  </si>
  <si>
    <t>Havant</t>
  </si>
  <si>
    <t>City of Lincoln</t>
  </si>
  <si>
    <t xml:space="preserve"> </t>
  </si>
  <si>
    <t>Exeter</t>
  </si>
  <si>
    <t>Brentwood</t>
  </si>
  <si>
    <t>Copeland</t>
  </si>
  <si>
    <t>West Lindsey</t>
  </si>
  <si>
    <t>York</t>
  </si>
  <si>
    <t>Wigan</t>
  </si>
  <si>
    <t>Kingston</t>
  </si>
  <si>
    <t>Havering</t>
  </si>
  <si>
    <t>East Riding of Yorkshire</t>
  </si>
  <si>
    <t>Barking &amp; Dagenham</t>
  </si>
  <si>
    <t>Calderdale</t>
  </si>
  <si>
    <t>Camden</t>
  </si>
  <si>
    <t>Croydon</t>
  </si>
  <si>
    <t>Ealing</t>
  </si>
  <si>
    <t>Wakefield</t>
  </si>
  <si>
    <t>Tameside</t>
  </si>
  <si>
    <t>Knowsley</t>
  </si>
  <si>
    <t>Kirklees</t>
  </si>
  <si>
    <t>Bexley</t>
  </si>
  <si>
    <t>Birmingham</t>
  </si>
  <si>
    <t>Bolton</t>
  </si>
  <si>
    <t>Richmond</t>
  </si>
  <si>
    <t>Southend-on-Sea</t>
  </si>
  <si>
    <t>Rutland</t>
  </si>
  <si>
    <t>Bracknell Forrest</t>
  </si>
  <si>
    <t>Westminster</t>
  </si>
  <si>
    <t>Leicester</t>
  </si>
  <si>
    <t>East Sussex</t>
  </si>
  <si>
    <t>County</t>
  </si>
  <si>
    <t>Hampshire</t>
  </si>
  <si>
    <t>Kent</t>
  </si>
  <si>
    <t>Leicestershire</t>
  </si>
  <si>
    <t>North Hamptonshire</t>
  </si>
  <si>
    <t>Oxfordshire</t>
  </si>
  <si>
    <t>Jan to September only</t>
  </si>
  <si>
    <t>Somerset</t>
  </si>
  <si>
    <t>Worcestershire</t>
  </si>
  <si>
    <t>Cumbria</t>
  </si>
  <si>
    <t>West Sussex</t>
  </si>
  <si>
    <t>Gloucestershire</t>
  </si>
  <si>
    <t>Hertfordshire</t>
  </si>
  <si>
    <t>North Yorkshire</t>
  </si>
  <si>
    <t>Field name</t>
  </si>
  <si>
    <t>Meaning</t>
  </si>
  <si>
    <t>England, Wales, Scotland or Northern Ireland</t>
  </si>
  <si>
    <t>Local government geographical area</t>
  </si>
  <si>
    <t>English local authorities can be districts, counties or unitary authorities. For an explanation of these please refer to the Hackpad page: http://bit.ly/centrepointdata-dive</t>
  </si>
  <si>
    <t>2012, 2013, 2014</t>
  </si>
  <si>
    <t>16-17, 18-24, 16-24</t>
  </si>
  <si>
    <t>Presented as homeless or at risk of homelessness to the local authority's housing service (HS)</t>
  </si>
  <si>
    <t xml:space="preserve">A homelessness assessment conducted by the local authority's housing service </t>
  </si>
  <si>
    <t>Accepted as officially homeless (eligible, unintentionally homeless and in priority need) by the local authority's housing service as reported in the FOI return</t>
  </si>
  <si>
    <t>Accepted as officially homeless (eligible, unintentionally homeless and in priority need) by the local authority's housing service as reported (by law) to the Government</t>
  </si>
  <si>
    <t>Presented as homeless or at risk of homelessness to the local authority's children's service (CS)</t>
  </si>
  <si>
    <t xml:space="preserve">An assessment conducted by the local authority's children's service </t>
  </si>
  <si>
    <t>Case progressed after the assessment by the children's service (as opposed to being closed)</t>
  </si>
  <si>
    <t>Accommodated by the local authority's children's service</t>
  </si>
  <si>
    <t>Given support to maintain current accommodation by the children's service</t>
  </si>
  <si>
    <t>Given support to access new accommodation by the children's service</t>
  </si>
  <si>
    <t>Row Labels</t>
  </si>
  <si>
    <t>Grand Total</t>
  </si>
  <si>
    <t>N92000002</t>
  </si>
  <si>
    <t>W06000024</t>
  </si>
  <si>
    <t>Merthyr Tydfil</t>
  </si>
  <si>
    <t>W06000023</t>
  </si>
  <si>
    <t>W06000022</t>
  </si>
  <si>
    <t>W06000021</t>
  </si>
  <si>
    <t>W06000020</t>
  </si>
  <si>
    <t>W06000019</t>
  </si>
  <si>
    <t>W06000016</t>
  </si>
  <si>
    <t>W06000015</t>
  </si>
  <si>
    <t>W06000014</t>
  </si>
  <si>
    <t>W06000013</t>
  </si>
  <si>
    <t>Bridgend</t>
  </si>
  <si>
    <t>W06000008</t>
  </si>
  <si>
    <t>W06000006</t>
  </si>
  <si>
    <t>W06000005</t>
  </si>
  <si>
    <t>W06000004</t>
  </si>
  <si>
    <t>W06000003</t>
  </si>
  <si>
    <t>W06000002</t>
  </si>
  <si>
    <t>W06000001</t>
  </si>
  <si>
    <t>Isle of Anglesey</t>
  </si>
  <si>
    <t>S12000046</t>
  </si>
  <si>
    <t>S12000045</t>
  </si>
  <si>
    <t>S12000041</t>
  </si>
  <si>
    <t>S12000040</t>
  </si>
  <si>
    <t>S12000039</t>
  </si>
  <si>
    <t>S12000038</t>
  </si>
  <si>
    <t>S12000036</t>
  </si>
  <si>
    <t>City of Edinburgh</t>
  </si>
  <si>
    <t>S12000023</t>
  </si>
  <si>
    <t>Orkney Islands</t>
  </si>
  <si>
    <t>S12000021</t>
  </si>
  <si>
    <t>S12000020</t>
  </si>
  <si>
    <t>S12000019</t>
  </si>
  <si>
    <t>S12000018</t>
  </si>
  <si>
    <t>S12000017</t>
  </si>
  <si>
    <t>S12000015</t>
  </si>
  <si>
    <t>S12000014</t>
  </si>
  <si>
    <t>S12000013</t>
  </si>
  <si>
    <t>S12000011</t>
  </si>
  <si>
    <t>S12000010</t>
  </si>
  <si>
    <t>S12000008</t>
  </si>
  <si>
    <t>S12000006</t>
  </si>
  <si>
    <t>Dumfries and Galloway</t>
  </si>
  <si>
    <t>S12000005</t>
  </si>
  <si>
    <t>E09000028</t>
  </si>
  <si>
    <t>Southwark</t>
  </si>
  <si>
    <t>E09000027</t>
  </si>
  <si>
    <t>Richmond upon Thames</t>
  </si>
  <si>
    <t>E09000029</t>
  </si>
  <si>
    <t>Sutton</t>
  </si>
  <si>
    <t>E09000026</t>
  </si>
  <si>
    <t>Redbridge</t>
  </si>
  <si>
    <t>E09000024</t>
  </si>
  <si>
    <t>Merton</t>
  </si>
  <si>
    <t>E09000023</t>
  </si>
  <si>
    <t>Lewisham</t>
  </si>
  <si>
    <t>E09000020</t>
  </si>
  <si>
    <t>Kensington and Chelsea</t>
  </si>
  <si>
    <t>E09000019</t>
  </si>
  <si>
    <t>Islington</t>
  </si>
  <si>
    <t>E09000018</t>
  </si>
  <si>
    <t>Hounslow</t>
  </si>
  <si>
    <t>E09000017</t>
  </si>
  <si>
    <t>E09000025</t>
  </si>
  <si>
    <t>Newham</t>
  </si>
  <si>
    <t>E09000016</t>
  </si>
  <si>
    <t>E09000013</t>
  </si>
  <si>
    <t>Hammersmith and Fulham</t>
  </si>
  <si>
    <t>E09000012</t>
  </si>
  <si>
    <t>Hackney</t>
  </si>
  <si>
    <t>E09000011</t>
  </si>
  <si>
    <t>Greenwich</t>
  </si>
  <si>
    <t>E09000008</t>
  </si>
  <si>
    <t>E09000007</t>
  </si>
  <si>
    <t>E09000006</t>
  </si>
  <si>
    <t>Bromley</t>
  </si>
  <si>
    <t>E09000004</t>
  </si>
  <si>
    <t>E09000003</t>
  </si>
  <si>
    <t>E08000037</t>
  </si>
  <si>
    <t>Gateshead</t>
  </si>
  <si>
    <t>E08000020</t>
  </si>
  <si>
    <t>E08000036</t>
  </si>
  <si>
    <t>E08000035</t>
  </si>
  <si>
    <t>E08000034</t>
  </si>
  <si>
    <t>E08000033</t>
  </si>
  <si>
    <t>E09000005</t>
  </si>
  <si>
    <t>E08000032</t>
  </si>
  <si>
    <t>E08000031</t>
  </si>
  <si>
    <t>Wolverhampton</t>
  </si>
  <si>
    <t>E09000002</t>
  </si>
  <si>
    <t>Barking and Dagenham</t>
  </si>
  <si>
    <t>E08000030</t>
  </si>
  <si>
    <t>Walsall</t>
  </si>
  <si>
    <t>E09000022</t>
  </si>
  <si>
    <t>E08000029</t>
  </si>
  <si>
    <t>E08000028</t>
  </si>
  <si>
    <t>Sandwell</t>
  </si>
  <si>
    <t>E09000001</t>
  </si>
  <si>
    <t>E08000027</t>
  </si>
  <si>
    <t>Dudley</t>
  </si>
  <si>
    <t>E08000025</t>
  </si>
  <si>
    <t>E08000024</t>
  </si>
  <si>
    <t>Sunderland</t>
  </si>
  <si>
    <t>E08000026</t>
  </si>
  <si>
    <t>Coventry</t>
  </si>
  <si>
    <t>E08000023</t>
  </si>
  <si>
    <t>South Tyneside</t>
  </si>
  <si>
    <t>E09000021</t>
  </si>
  <si>
    <t>Kingston upon Thames</t>
  </si>
  <si>
    <t>E08000022</t>
  </si>
  <si>
    <t>North Tyneside</t>
  </si>
  <si>
    <t>E08000019</t>
  </si>
  <si>
    <t>E08000018</t>
  </si>
  <si>
    <t>Rotherham</t>
  </si>
  <si>
    <t>E09000015</t>
  </si>
  <si>
    <t>Harrow</t>
  </si>
  <si>
    <t>E08000017</t>
  </si>
  <si>
    <t>Doncaster</t>
  </si>
  <si>
    <t>E08000016</t>
  </si>
  <si>
    <t>E08000015</t>
  </si>
  <si>
    <t>W06000018</t>
  </si>
  <si>
    <t>E09000014</t>
  </si>
  <si>
    <t>E08000014</t>
  </si>
  <si>
    <t>Sefton</t>
  </si>
  <si>
    <t>E08000013</t>
  </si>
  <si>
    <t>St. Helens</t>
  </si>
  <si>
    <t>W06000012</t>
  </si>
  <si>
    <t>Neath Port Talbot</t>
  </si>
  <si>
    <t>W06000011</t>
  </si>
  <si>
    <t>E09000010</t>
  </si>
  <si>
    <t>E08000012</t>
  </si>
  <si>
    <t>Liverpool</t>
  </si>
  <si>
    <t>W06000010</t>
  </si>
  <si>
    <t>E09000009</t>
  </si>
  <si>
    <t>E08000011</t>
  </si>
  <si>
    <t>W06000009</t>
  </si>
  <si>
    <t>E08000010</t>
  </si>
  <si>
    <t>S12000044</t>
  </si>
  <si>
    <t>S12000042</t>
  </si>
  <si>
    <t>E08000009</t>
  </si>
  <si>
    <t>Trafford</t>
  </si>
  <si>
    <t>E08000008</t>
  </si>
  <si>
    <t>E08000007</t>
  </si>
  <si>
    <t>E08000021</t>
  </si>
  <si>
    <t>Newcastle upon Tyne</t>
  </si>
  <si>
    <t>E08000006</t>
  </si>
  <si>
    <t>Salford</t>
  </si>
  <si>
    <t>S12000035</t>
  </si>
  <si>
    <t>Argyll and Bute</t>
  </si>
  <si>
    <t>S12000034</t>
  </si>
  <si>
    <t>S12000033</t>
  </si>
  <si>
    <t>S12000030</t>
  </si>
  <si>
    <t>S12000029</t>
  </si>
  <si>
    <t>S12000028</t>
  </si>
  <si>
    <t>South Ayrshire</t>
  </si>
  <si>
    <t>S12000027</t>
  </si>
  <si>
    <t>Shetland Islands</t>
  </si>
  <si>
    <t>S12000026</t>
  </si>
  <si>
    <t>S12000024</t>
  </si>
  <si>
    <t>Perth and Kinross</t>
  </si>
  <si>
    <t>E08000005</t>
  </si>
  <si>
    <t>Rochdale</t>
  </si>
  <si>
    <t>E09000033</t>
  </si>
  <si>
    <t>E08000004</t>
  </si>
  <si>
    <t>E08000003</t>
  </si>
  <si>
    <t>Manchester</t>
  </si>
  <si>
    <t>E09000032</t>
  </si>
  <si>
    <t>E08000002</t>
  </si>
  <si>
    <t>E07000242</t>
  </si>
  <si>
    <t>East Hertfordshire</t>
  </si>
  <si>
    <t>E07000097</t>
  </si>
  <si>
    <t>E07000241</t>
  </si>
  <si>
    <t>Welwyn Hatfield</t>
  </si>
  <si>
    <t>E07000104</t>
  </si>
  <si>
    <t>E09000031</t>
  </si>
  <si>
    <t>Waltham Forest</t>
  </si>
  <si>
    <t>E07000240</t>
  </si>
  <si>
    <t>E07000100</t>
  </si>
  <si>
    <t>E07000239</t>
  </si>
  <si>
    <t>E07000238</t>
  </si>
  <si>
    <t>Wychavon</t>
  </si>
  <si>
    <t>E07000237</t>
  </si>
  <si>
    <t>Worcester</t>
  </si>
  <si>
    <t>E07000236</t>
  </si>
  <si>
    <t>E07000223</t>
  </si>
  <si>
    <t>Adur</t>
  </si>
  <si>
    <t>E07000222</t>
  </si>
  <si>
    <t>E07000221</t>
  </si>
  <si>
    <t>Stratford-on-Avon</t>
  </si>
  <si>
    <t>E07000220</t>
  </si>
  <si>
    <t>Rugby</t>
  </si>
  <si>
    <t>E07000219</t>
  </si>
  <si>
    <t>Nuneaton and Bedworth</t>
  </si>
  <si>
    <t>E07000218</t>
  </si>
  <si>
    <t>E07000217</t>
  </si>
  <si>
    <t>E07000216</t>
  </si>
  <si>
    <t>E07000215</t>
  </si>
  <si>
    <t>E07000214</t>
  </si>
  <si>
    <t>E07000213</t>
  </si>
  <si>
    <t>Spelthorne</t>
  </si>
  <si>
    <t>E07000211</t>
  </si>
  <si>
    <t>Reigate and Banstead</t>
  </si>
  <si>
    <t>E07000225</t>
  </si>
  <si>
    <t>E07000224</t>
  </si>
  <si>
    <t>E07000210</t>
  </si>
  <si>
    <t>E07000209</t>
  </si>
  <si>
    <t>E07000208</t>
  </si>
  <si>
    <t>E07000207</t>
  </si>
  <si>
    <t>E07000212</t>
  </si>
  <si>
    <t>E07000206</t>
  </si>
  <si>
    <t>E07000205</t>
  </si>
  <si>
    <t>E07000204</t>
  </si>
  <si>
    <t>St Edmundsbury</t>
  </si>
  <si>
    <t>E07000203</t>
  </si>
  <si>
    <t>E07000202</t>
  </si>
  <si>
    <t>Ipswich</t>
  </si>
  <si>
    <t>E07000201</t>
  </si>
  <si>
    <t>Forest Heath</t>
  </si>
  <si>
    <t>E07000200</t>
  </si>
  <si>
    <t>E07000199</t>
  </si>
  <si>
    <t>E07000198</t>
  </si>
  <si>
    <t>E07000197</t>
  </si>
  <si>
    <t>E07000196</t>
  </si>
  <si>
    <t>E07000195</t>
  </si>
  <si>
    <t>Newcastle-under-Lyme</t>
  </si>
  <si>
    <t>E07000194</t>
  </si>
  <si>
    <t>E07000193</t>
  </si>
  <si>
    <t>E07000192</t>
  </si>
  <si>
    <t>E07000191</t>
  </si>
  <si>
    <t>West Somerset</t>
  </si>
  <si>
    <t>E07000190</t>
  </si>
  <si>
    <t>E07000189</t>
  </si>
  <si>
    <t>South Somerset</t>
  </si>
  <si>
    <t>E07000188</t>
  </si>
  <si>
    <t>Sedgemoor</t>
  </si>
  <si>
    <t>E07000187</t>
  </si>
  <si>
    <t>E07000181</t>
  </si>
  <si>
    <t>West Oxfordshire</t>
  </si>
  <si>
    <t>E07000180</t>
  </si>
  <si>
    <t>Vale of White Horse</t>
  </si>
  <si>
    <t>E07000179</t>
  </si>
  <si>
    <t>South Oxfordshire</t>
  </si>
  <si>
    <t>E07000178</t>
  </si>
  <si>
    <t>E07000177</t>
  </si>
  <si>
    <t>Cherwell</t>
  </si>
  <si>
    <t>E07000176</t>
  </si>
  <si>
    <t>E07000175</t>
  </si>
  <si>
    <t>Newark and Sherwood</t>
  </si>
  <si>
    <t>E07000174</t>
  </si>
  <si>
    <t>E09000030</t>
  </si>
  <si>
    <t>Tower Hamlets</t>
  </si>
  <si>
    <t>E07000173</t>
  </si>
  <si>
    <t>E07000172</t>
  </si>
  <si>
    <t>E07000171</t>
  </si>
  <si>
    <t>Bassetlaw</t>
  </si>
  <si>
    <t>E07000170</t>
  </si>
  <si>
    <t>E07000169</t>
  </si>
  <si>
    <t>E07000168</t>
  </si>
  <si>
    <t>E07000167</t>
  </si>
  <si>
    <t>Ryedale</t>
  </si>
  <si>
    <t>E07000166</t>
  </si>
  <si>
    <t>Richmondshire</t>
  </si>
  <si>
    <t>E07000165</t>
  </si>
  <si>
    <t>E07000164</t>
  </si>
  <si>
    <t>E07000163</t>
  </si>
  <si>
    <t>E07000156</t>
  </si>
  <si>
    <t>E07000153</t>
  </si>
  <si>
    <t>E07000152</t>
  </si>
  <si>
    <t>E07000151</t>
  </si>
  <si>
    <t>E07000150</t>
  </si>
  <si>
    <t>E07000155</t>
  </si>
  <si>
    <t>E07000154</t>
  </si>
  <si>
    <t>E07000149</t>
  </si>
  <si>
    <t>E07000148</t>
  </si>
  <si>
    <t>Norwich</t>
  </si>
  <si>
    <t>E07000134</t>
  </si>
  <si>
    <t>North West Leicestershire</t>
  </si>
  <si>
    <t>E07000133</t>
  </si>
  <si>
    <t>Melton</t>
  </si>
  <si>
    <t>E07000132</t>
  </si>
  <si>
    <t>E07000131</t>
  </si>
  <si>
    <t>E07000130</t>
  </si>
  <si>
    <t>E07000129</t>
  </si>
  <si>
    <t>E07000128</t>
  </si>
  <si>
    <t>E07000127</t>
  </si>
  <si>
    <t>E07000126</t>
  </si>
  <si>
    <t>South Ribble</t>
  </si>
  <si>
    <t>E07000125</t>
  </si>
  <si>
    <t>Rossendale</t>
  </si>
  <si>
    <t>E07000124</t>
  </si>
  <si>
    <t>E07000123</t>
  </si>
  <si>
    <t>E08000001</t>
  </si>
  <si>
    <t>E07000243</t>
  </si>
  <si>
    <t>Stevenage</t>
  </si>
  <si>
    <t>E07000101</t>
  </si>
  <si>
    <t>E07000122</t>
  </si>
  <si>
    <t>E07000119</t>
  </si>
  <si>
    <t>E07000147</t>
  </si>
  <si>
    <t>North Norfolk</t>
  </si>
  <si>
    <t>E07000146</t>
  </si>
  <si>
    <t>King's Lynn and West Norfolk</t>
  </si>
  <si>
    <t>E07000145</t>
  </si>
  <si>
    <t>Great Yarmouth</t>
  </si>
  <si>
    <t>E07000144</t>
  </si>
  <si>
    <t>E07000143</t>
  </si>
  <si>
    <t>E07000142</t>
  </si>
  <si>
    <t>E07000141</t>
  </si>
  <si>
    <t>South Kesteven</t>
  </si>
  <si>
    <t>E07000140</t>
  </si>
  <si>
    <t>South Holland</t>
  </si>
  <si>
    <t>E07000139</t>
  </si>
  <si>
    <t>E07000138</t>
  </si>
  <si>
    <t>Lincoln</t>
  </si>
  <si>
    <t>E07000137</t>
  </si>
  <si>
    <t>E07000136</t>
  </si>
  <si>
    <t>E07000118</t>
  </si>
  <si>
    <t>E07000117</t>
  </si>
  <si>
    <t>Burnley</t>
  </si>
  <si>
    <t>E07000135</t>
  </si>
  <si>
    <t>E07000116</t>
  </si>
  <si>
    <t>E07000115</t>
  </si>
  <si>
    <t>E07000114</t>
  </si>
  <si>
    <t>E07000235</t>
  </si>
  <si>
    <t>Malvern Hills</t>
  </si>
  <si>
    <t>E07000234</t>
  </si>
  <si>
    <t>E07000229</t>
  </si>
  <si>
    <t>Worthing</t>
  </si>
  <si>
    <t>E07000113</t>
  </si>
  <si>
    <t>E07000112</t>
  </si>
  <si>
    <t>Shepway</t>
  </si>
  <si>
    <t>E07000111</t>
  </si>
  <si>
    <t>E07000110</t>
  </si>
  <si>
    <t>E07000109</t>
  </si>
  <si>
    <t>Gravesham</t>
  </si>
  <si>
    <t>E07000228</t>
  </si>
  <si>
    <t>E07000227</t>
  </si>
  <si>
    <t>Horsham</t>
  </si>
  <si>
    <t>E07000226</t>
  </si>
  <si>
    <t>E07000108</t>
  </si>
  <si>
    <t>E07000107</t>
  </si>
  <si>
    <t>E07000106</t>
  </si>
  <si>
    <t>Canterbury</t>
  </si>
  <si>
    <t>E07000105</t>
  </si>
  <si>
    <t>Ashford</t>
  </si>
  <si>
    <t>E07000103</t>
  </si>
  <si>
    <t>E07000102</t>
  </si>
  <si>
    <t>E07000121</t>
  </si>
  <si>
    <t>Lancaster</t>
  </si>
  <si>
    <t>E07000120</t>
  </si>
  <si>
    <t>E07000099</t>
  </si>
  <si>
    <t>North Hertfordshire</t>
  </si>
  <si>
    <t>E07000098</t>
  </si>
  <si>
    <t>Hertsmere</t>
  </si>
  <si>
    <t>E07000096</t>
  </si>
  <si>
    <t>E07000091</t>
  </si>
  <si>
    <t>E07000090</t>
  </si>
  <si>
    <t>E07000089</t>
  </si>
  <si>
    <t>E07000094</t>
  </si>
  <si>
    <t>E07000093</t>
  </si>
  <si>
    <t>E07000092</t>
  </si>
  <si>
    <t>E07000088</t>
  </si>
  <si>
    <t>Gosport</t>
  </si>
  <si>
    <t>E07000087</t>
  </si>
  <si>
    <t>E07000086</t>
  </si>
  <si>
    <t>E07000085</t>
  </si>
  <si>
    <t>East Hampshire</t>
  </si>
  <si>
    <t>E07000072</t>
  </si>
  <si>
    <t>Epping Forest</t>
  </si>
  <si>
    <t>E07000071</t>
  </si>
  <si>
    <t>E07000070</t>
  </si>
  <si>
    <t>Chelmsford</t>
  </si>
  <si>
    <t>E07000069</t>
  </si>
  <si>
    <t>Castle Point</t>
  </si>
  <si>
    <t>E07000084</t>
  </si>
  <si>
    <t>Basingstoke and Deane</t>
  </si>
  <si>
    <t>E07000083</t>
  </si>
  <si>
    <t>Tewkesbury</t>
  </si>
  <si>
    <t>E07000082</t>
  </si>
  <si>
    <t>E07000081</t>
  </si>
  <si>
    <t>E07000068</t>
  </si>
  <si>
    <t>E07000067</t>
  </si>
  <si>
    <t>E07000066</t>
  </si>
  <si>
    <t>E07000061</t>
  </si>
  <si>
    <t>E07000053</t>
  </si>
  <si>
    <t>E07000052</t>
  </si>
  <si>
    <t>E07000051</t>
  </si>
  <si>
    <t>E07000050</t>
  </si>
  <si>
    <t>E07000049</t>
  </si>
  <si>
    <t>East Dorset</t>
  </si>
  <si>
    <t>E07000048</t>
  </si>
  <si>
    <t>Christchurch</t>
  </si>
  <si>
    <t>E07000080</t>
  </si>
  <si>
    <t>E07000079</t>
  </si>
  <si>
    <t>E07000078</t>
  </si>
  <si>
    <t>E07000047</t>
  </si>
  <si>
    <t>E07000046</t>
  </si>
  <si>
    <t>E07000045</t>
  </si>
  <si>
    <t>Teignbridge</t>
  </si>
  <si>
    <t>E07000044</t>
  </si>
  <si>
    <t>South Hams</t>
  </si>
  <si>
    <t>E07000043</t>
  </si>
  <si>
    <t>E07000042</t>
  </si>
  <si>
    <t>Mid Devon</t>
  </si>
  <si>
    <t>E07000041</t>
  </si>
  <si>
    <t>E07000040</t>
  </si>
  <si>
    <t>East Devon</t>
  </si>
  <si>
    <t>E07000039</t>
  </si>
  <si>
    <t>South Derbyshire</t>
  </si>
  <si>
    <t>E07000038</t>
  </si>
  <si>
    <t>North East Derbyshire</t>
  </si>
  <si>
    <t>E07000037</t>
  </si>
  <si>
    <t>E07000036</t>
  </si>
  <si>
    <t>E07000077</t>
  </si>
  <si>
    <t>Uttlesford</t>
  </si>
  <si>
    <t>E07000076</t>
  </si>
  <si>
    <t>E07000075</t>
  </si>
  <si>
    <t>Rochford</t>
  </si>
  <si>
    <t>E07000074</t>
  </si>
  <si>
    <t>Maldon</t>
  </si>
  <si>
    <t>E07000073</t>
  </si>
  <si>
    <t>E07000035</t>
  </si>
  <si>
    <t>E07000034</t>
  </si>
  <si>
    <t>Chesterfield</t>
  </si>
  <si>
    <t>E07000033</t>
  </si>
  <si>
    <t>Bolsover</t>
  </si>
  <si>
    <t>E07000032</t>
  </si>
  <si>
    <t>E07000031</t>
  </si>
  <si>
    <t>E07000030</t>
  </si>
  <si>
    <t>E07000029</t>
  </si>
  <si>
    <t>E07000028</t>
  </si>
  <si>
    <t>E07000027</t>
  </si>
  <si>
    <t>Barrow-in-Furness</t>
  </si>
  <si>
    <t>E07000026</t>
  </si>
  <si>
    <t>E07000012</t>
  </si>
  <si>
    <t>E07000011</t>
  </si>
  <si>
    <t>E07000010</t>
  </si>
  <si>
    <t>E07000007</t>
  </si>
  <si>
    <t>Wycombe</t>
  </si>
  <si>
    <t>E07000006</t>
  </si>
  <si>
    <t>E07000005</t>
  </si>
  <si>
    <t>E06000055</t>
  </si>
  <si>
    <t>Bedford</t>
  </si>
  <si>
    <t>E07000065</t>
  </si>
  <si>
    <t>E07000064</t>
  </si>
  <si>
    <t>E06000054</t>
  </si>
  <si>
    <t>Wiltshire</t>
  </si>
  <si>
    <t>E06000053</t>
  </si>
  <si>
    <t>Isles of Scilly</t>
  </si>
  <si>
    <t>E06000052</t>
  </si>
  <si>
    <t>Cornwall</t>
  </si>
  <si>
    <t>E06000051</t>
  </si>
  <si>
    <t>Shropshire</t>
  </si>
  <si>
    <t>E06000050</t>
  </si>
  <si>
    <t>E06000049</t>
  </si>
  <si>
    <t>E06000047</t>
  </si>
  <si>
    <t>County Durham</t>
  </si>
  <si>
    <t>E06000046</t>
  </si>
  <si>
    <t>E06000045</t>
  </si>
  <si>
    <t>Southampton</t>
  </si>
  <si>
    <t>E07000063</t>
  </si>
  <si>
    <t>E07000062</t>
  </si>
  <si>
    <t>E06000044</t>
  </si>
  <si>
    <t>Portsmouth</t>
  </si>
  <si>
    <t>E07000009</t>
  </si>
  <si>
    <t>E07000008</t>
  </si>
  <si>
    <t>E06000043</t>
  </si>
  <si>
    <t>Brighton and Hove</t>
  </si>
  <si>
    <t>E06000042</t>
  </si>
  <si>
    <t>E06000041</t>
  </si>
  <si>
    <t>Wokingham</t>
  </si>
  <si>
    <t>E06000040</t>
  </si>
  <si>
    <t>Windsor and Maidenhead</t>
  </si>
  <si>
    <t>E06000035</t>
  </si>
  <si>
    <t>Medway</t>
  </si>
  <si>
    <t>E06000034</t>
  </si>
  <si>
    <t>Thurrock</t>
  </si>
  <si>
    <t>E06000031</t>
  </si>
  <si>
    <t>E06000030</t>
  </si>
  <si>
    <t>Swindon</t>
  </si>
  <si>
    <t>E06000029</t>
  </si>
  <si>
    <t>E06000038</t>
  </si>
  <si>
    <t>E06000028</t>
  </si>
  <si>
    <t>Bournemouth</t>
  </si>
  <si>
    <t>E06000027</t>
  </si>
  <si>
    <t>Torbay</t>
  </si>
  <si>
    <t>E06000026</t>
  </si>
  <si>
    <t>Plymouth</t>
  </si>
  <si>
    <t>E06000025</t>
  </si>
  <si>
    <t>South Gloucestershire</t>
  </si>
  <si>
    <t>E06000024</t>
  </si>
  <si>
    <t>North Somerset</t>
  </si>
  <si>
    <t>E06000023</t>
  </si>
  <si>
    <t>Bristol, City of</t>
  </si>
  <si>
    <t>E06000022</t>
  </si>
  <si>
    <t>Bath and North East Somerset</t>
  </si>
  <si>
    <t>E06000021</t>
  </si>
  <si>
    <t>Stoke-on-Trent</t>
  </si>
  <si>
    <t>E06000037</t>
  </si>
  <si>
    <t>West Berkshire</t>
  </si>
  <si>
    <t>E06000036</t>
  </si>
  <si>
    <t>Bracknell Forest</t>
  </si>
  <si>
    <t>E06000020</t>
  </si>
  <si>
    <t>Telford and Wrekin</t>
  </si>
  <si>
    <t>E06000019</t>
  </si>
  <si>
    <t>Herefordshire, County of</t>
  </si>
  <si>
    <t>E06000018</t>
  </si>
  <si>
    <t>Nottingham</t>
  </si>
  <si>
    <t>E06000033</t>
  </si>
  <si>
    <t>E06000017</t>
  </si>
  <si>
    <t>E06000016</t>
  </si>
  <si>
    <t>E06000014</t>
  </si>
  <si>
    <t>E07000004</t>
  </si>
  <si>
    <t>Aylesbury Vale</t>
  </si>
  <si>
    <t>E06000057</t>
  </si>
  <si>
    <t>Northumberland</t>
  </si>
  <si>
    <t>E06000048</t>
  </si>
  <si>
    <t>E06000056</t>
  </si>
  <si>
    <t>E06000013</t>
  </si>
  <si>
    <t>North Lincolnshire</t>
  </si>
  <si>
    <t>E06000012</t>
  </si>
  <si>
    <t>E06000039</t>
  </si>
  <si>
    <t>Slough</t>
  </si>
  <si>
    <t>E06000011</t>
  </si>
  <si>
    <t>E06000010</t>
  </si>
  <si>
    <t>Kingston upon Hull, City of</t>
  </si>
  <si>
    <t>E06000009</t>
  </si>
  <si>
    <t>Blackpool</t>
  </si>
  <si>
    <t>E06000008</t>
  </si>
  <si>
    <t>Blackburn with Darwen</t>
  </si>
  <si>
    <t>E06000007</t>
  </si>
  <si>
    <t>E07000095</t>
  </si>
  <si>
    <t>Broxbourne</t>
  </si>
  <si>
    <t>E06000006</t>
  </si>
  <si>
    <t>E06000005</t>
  </si>
  <si>
    <t>Darlington</t>
  </si>
  <si>
    <t>E06000032</t>
  </si>
  <si>
    <t>Luton</t>
  </si>
  <si>
    <t>E06000004</t>
  </si>
  <si>
    <t>Stockton-on-Tees</t>
  </si>
  <si>
    <t>E06000003</t>
  </si>
  <si>
    <t>Redcar and Cleveland</t>
  </si>
  <si>
    <t>E06000015</t>
  </si>
  <si>
    <t>Derby</t>
  </si>
  <si>
    <t>E06000002</t>
  </si>
  <si>
    <t>Middlesbrough</t>
  </si>
  <si>
    <t>E06000001</t>
  </si>
  <si>
    <t>Hartlepool</t>
  </si>
  <si>
    <t>lad14cd</t>
  </si>
  <si>
    <t>area</t>
  </si>
  <si>
    <t>population</t>
  </si>
  <si>
    <t>la_name</t>
  </si>
  <si>
    <t>la_code</t>
  </si>
  <si>
    <t>Centrepoint_Sourced LA Names</t>
  </si>
  <si>
    <t>Geography Consolidated LA Name</t>
  </si>
  <si>
    <t>Local Authority DQ</t>
  </si>
  <si>
    <t>ONS_countyCode2014</t>
  </si>
  <si>
    <t>Ceremonial_county_name</t>
  </si>
  <si>
    <t>County_pop2011</t>
  </si>
  <si>
    <t>ONS_2014</t>
  </si>
  <si>
    <t>ONS_districtCode</t>
  </si>
  <si>
    <t>District_name</t>
  </si>
  <si>
    <t>District_pop2011</t>
  </si>
  <si>
    <t>District_type</t>
  </si>
  <si>
    <t>Bedfordshire</t>
  </si>
  <si>
    <t>Unitary authority, Borough</t>
  </si>
  <si>
    <t>Unitary authority</t>
  </si>
  <si>
    <t>Berkshire</t>
  </si>
  <si>
    <t>Unitary authority, Royal borough</t>
  </si>
  <si>
    <t>Unitary authority, City (1542)</t>
  </si>
  <si>
    <t>E10000002</t>
  </si>
  <si>
    <t>Buckinghamshire</t>
  </si>
  <si>
    <t>E10000003</t>
  </si>
  <si>
    <t>Cambridgeshire</t>
  </si>
  <si>
    <t>City (1951)</t>
  </si>
  <si>
    <t>Unitary authority, City (1541)</t>
  </si>
  <si>
    <t>Cheshire</t>
  </si>
  <si>
    <t>City (TI), sui generis</t>
  </si>
  <si>
    <t>E07000025</t>
  </si>
  <si>
    <t>sui generis</t>
  </si>
  <si>
    <t>E10000006</t>
  </si>
  <si>
    <t>Borough</t>
  </si>
  <si>
    <t>City (TI)</t>
  </si>
  <si>
    <t>E10000007</t>
  </si>
  <si>
    <t>Derbyshire</t>
  </si>
  <si>
    <t>Unitary authority, City (1977)</t>
  </si>
  <si>
    <t>E10000008</t>
  </si>
  <si>
    <t>Devon</t>
  </si>
  <si>
    <t>Unitary authority, City (1928)</t>
  </si>
  <si>
    <t>E10000009</t>
  </si>
  <si>
    <t>Dorset</t>
  </si>
  <si>
    <t>Durham</t>
  </si>
  <si>
    <t>Durham and North Yorkshire</t>
  </si>
  <si>
    <t>Unitary authority, City (1299)</t>
  </si>
  <si>
    <t>E10000011</t>
  </si>
  <si>
    <t>Unitary authority, City (2000)</t>
  </si>
  <si>
    <t>E10000012</t>
  </si>
  <si>
    <t>Essex</t>
  </si>
  <si>
    <t>City (2012)</t>
  </si>
  <si>
    <t>E10000013</t>
  </si>
  <si>
    <t>City (1541)</t>
  </si>
  <si>
    <t>Greater London</t>
  </si>
  <si>
    <t>London borough</t>
  </si>
  <si>
    <t>London borough, Royal borough</t>
  </si>
  <si>
    <t>London borough, City (1540)</t>
  </si>
  <si>
    <t>Greater Manchester</t>
  </si>
  <si>
    <t>Metropolitan borough</t>
  </si>
  <si>
    <t>Metropolitan borough, City (1853)</t>
  </si>
  <si>
    <t>Metropolitan borough, City (1926)</t>
  </si>
  <si>
    <t>E10000014</t>
  </si>
  <si>
    <t>Unitary authority, City (1926)</t>
  </si>
  <si>
    <t>Unitary authority, City (1964)</t>
  </si>
  <si>
    <t>Herefordshire</t>
  </si>
  <si>
    <t>E10000015</t>
  </si>
  <si>
    <t>City (1877)</t>
  </si>
  <si>
    <t>Unitary authority, County</t>
  </si>
  <si>
    <t>E10000016</t>
  </si>
  <si>
    <t>E10000017</t>
  </si>
  <si>
    <t>Lancashire</t>
  </si>
  <si>
    <t>City (1937)</t>
  </si>
  <si>
    <t>City (2002)</t>
  </si>
  <si>
    <t>E10000018</t>
  </si>
  <si>
    <t>Unitary authority, City (1919)</t>
  </si>
  <si>
    <t>E10000019</t>
  </si>
  <si>
    <t>Lincolnshire</t>
  </si>
  <si>
    <t>Merseyside</t>
  </si>
  <si>
    <t>Metropolitan borough, City (1880)</t>
  </si>
  <si>
    <t>E10000020</t>
  </si>
  <si>
    <t>Norfolk</t>
  </si>
  <si>
    <t>City (1195)</t>
  </si>
  <si>
    <t>E10000023</t>
  </si>
  <si>
    <t>Unitary authority, City (TI)</t>
  </si>
  <si>
    <t>E10000021</t>
  </si>
  <si>
    <t>Northamptonshire</t>
  </si>
  <si>
    <t>E10000024</t>
  </si>
  <si>
    <t>Nottinghamshire</t>
  </si>
  <si>
    <t>Unitary authority, City (1897)</t>
  </si>
  <si>
    <t>E10000025</t>
  </si>
  <si>
    <t>City (1542)</t>
  </si>
  <si>
    <t>E10000027</t>
  </si>
  <si>
    <t>South Yorkshire</t>
  </si>
  <si>
    <t>Metropolitan borough, City (1893)</t>
  </si>
  <si>
    <t>E10000028</t>
  </si>
  <si>
    <t>Staffordshire</t>
  </si>
  <si>
    <t>Unitary authority, City (1925)</t>
  </si>
  <si>
    <t>E10000029</t>
  </si>
  <si>
    <t>Suffolk</t>
  </si>
  <si>
    <t>E10000030</t>
  </si>
  <si>
    <t>Surrey</t>
  </si>
  <si>
    <t>Tyne and Wear</t>
  </si>
  <si>
    <t>Metropolitan borough, City (1882)</t>
  </si>
  <si>
    <t>Metropolitan borough, City (1992)</t>
  </si>
  <si>
    <t>E10000031</t>
  </si>
  <si>
    <t>Warwickshire</t>
  </si>
  <si>
    <t>West Midlands</t>
  </si>
  <si>
    <t>Metropolitan borough, City (1889)</t>
  </si>
  <si>
    <t>Metropolitan borough, City (1345)</t>
  </si>
  <si>
    <t>Metropolitan borough, City (2000)</t>
  </si>
  <si>
    <t>E10000032</t>
  </si>
  <si>
    <t>West Yorkshire</t>
  </si>
  <si>
    <t>Metropolitan borough, City (1897)</t>
  </si>
  <si>
    <t>Metropolitan borough, City (1888)</t>
  </si>
  <si>
    <t>E10000034</t>
  </si>
  <si>
    <t>City (1189)</t>
  </si>
  <si>
    <t>ONS_20142</t>
  </si>
  <si>
    <t>ONS_CENSUS_2011</t>
  </si>
  <si>
    <t>Presented HS - 18-24</t>
  </si>
  <si>
    <t>Presented HS - 16-17</t>
  </si>
  <si>
    <t>Presented HS - 16-24</t>
  </si>
  <si>
    <t>Presented CS - 16-17</t>
  </si>
  <si>
    <t>Presented CS - 16-24</t>
  </si>
  <si>
    <t>Presented CS - 18-24</t>
  </si>
  <si>
    <t>LA Type</t>
  </si>
  <si>
    <t>Local.Authority</t>
  </si>
  <si>
    <t>County Name</t>
  </si>
  <si>
    <t>TYPE</t>
  </si>
  <si>
    <t>NAME</t>
  </si>
  <si>
    <t>lookup names (simple)</t>
  </si>
  <si>
    <t>ONS_CODE</t>
  </si>
  <si>
    <t>Buckinghamshire CC</t>
  </si>
  <si>
    <t>Cambridgeshire CC</t>
  </si>
  <si>
    <t>Cumbria CC</t>
  </si>
  <si>
    <t>Derbyshire CC</t>
  </si>
  <si>
    <t>Devon CC</t>
  </si>
  <si>
    <t>Dorset CC</t>
  </si>
  <si>
    <t>East Sussex CC</t>
  </si>
  <si>
    <t>Essex CC</t>
  </si>
  <si>
    <t>Gloucestershire CC</t>
  </si>
  <si>
    <t>Hampshire CC</t>
  </si>
  <si>
    <t>Hertfordshire CC</t>
  </si>
  <si>
    <t>Kent CC</t>
  </si>
  <si>
    <t>Lancashire CC</t>
  </si>
  <si>
    <t>Leicestershire CC</t>
  </si>
  <si>
    <t>Lincolnshire CC</t>
  </si>
  <si>
    <t>Norfolk CC</t>
  </si>
  <si>
    <t>Northamptonshire CC</t>
  </si>
  <si>
    <t>North Yorkshire CC</t>
  </si>
  <si>
    <t>Nottinghamshire CC</t>
  </si>
  <si>
    <t>Oxfordshire CC</t>
  </si>
  <si>
    <t>Somerset CC</t>
  </si>
  <si>
    <t>Staffordshire CC</t>
  </si>
  <si>
    <t>Suffolk CC</t>
  </si>
  <si>
    <t>Surrey CC</t>
  </si>
  <si>
    <t>Warwickshire CC</t>
  </si>
  <si>
    <t>Worcestershire CC</t>
  </si>
  <si>
    <t>Barrow in Furness</t>
  </si>
  <si>
    <t>Vale of the White Horse</t>
  </si>
  <si>
    <t>Newcastle under Lyme</t>
  </si>
  <si>
    <t>Stratford upon Avon</t>
  </si>
  <si>
    <t>West Sussex CC</t>
  </si>
  <si>
    <t xml:space="preserve">Unitary </t>
  </si>
  <si>
    <t>Barking and Dagenham LB</t>
  </si>
  <si>
    <t>Barnet LB</t>
  </si>
  <si>
    <t>Bexley LB</t>
  </si>
  <si>
    <t>Brent LB</t>
  </si>
  <si>
    <t>Bromley LB</t>
  </si>
  <si>
    <t>Camden LB</t>
  </si>
  <si>
    <t>City of London LB</t>
  </si>
  <si>
    <t>Croydon LB</t>
  </si>
  <si>
    <t>Ealing LB</t>
  </si>
  <si>
    <t>Enfield LB</t>
  </si>
  <si>
    <t>Greenwich LB</t>
  </si>
  <si>
    <t>Hackney LB</t>
  </si>
  <si>
    <t>Hammersmith and Fulham LB</t>
  </si>
  <si>
    <t>Haringey LB</t>
  </si>
  <si>
    <t>Harrow LB</t>
  </si>
  <si>
    <t>Havering LB</t>
  </si>
  <si>
    <t>Hillingdon LB</t>
  </si>
  <si>
    <t>Hounslow LB</t>
  </si>
  <si>
    <t>Islington LB</t>
  </si>
  <si>
    <t>Kensington and Chelsea LB</t>
  </si>
  <si>
    <t>Kingston upon Thames LB</t>
  </si>
  <si>
    <t>Lambeth LB</t>
  </si>
  <si>
    <t>Lewisham LB</t>
  </si>
  <si>
    <t>Merton LB</t>
  </si>
  <si>
    <t>Newham LB</t>
  </si>
  <si>
    <t>Redbridge LB</t>
  </si>
  <si>
    <t>Richmond upon Thames LB</t>
  </si>
  <si>
    <t>Southwark LB</t>
  </si>
  <si>
    <t>Sutton LB</t>
  </si>
  <si>
    <t xml:space="preserve">Tower Hamlets LB </t>
  </si>
  <si>
    <t>Waltham Forest LB</t>
  </si>
  <si>
    <t>Wandsworth LB</t>
  </si>
  <si>
    <t>Westminster LB</t>
  </si>
  <si>
    <t>Bath and North East Somerset Council</t>
  </si>
  <si>
    <t>Bedford Borough Council</t>
  </si>
  <si>
    <t>Blackburn with Darwen Borough Council</t>
  </si>
  <si>
    <t>Blackpool Council</t>
  </si>
  <si>
    <t>Bournemouth Borough Council</t>
  </si>
  <si>
    <t>Bracknell Forest Borough Council</t>
  </si>
  <si>
    <t>Brighton and Hove City Council</t>
  </si>
  <si>
    <t>Bristol City Council</t>
  </si>
  <si>
    <t>Central Bedfordshire Council</t>
  </si>
  <si>
    <t>Cheshire East Council</t>
  </si>
  <si>
    <t>Cheshire West and Chester Council</t>
  </si>
  <si>
    <t>Cornwall Council</t>
  </si>
  <si>
    <t>Durham County Council</t>
  </si>
  <si>
    <t>Darlington Borough Council</t>
  </si>
  <si>
    <t>Derby City Council</t>
  </si>
  <si>
    <t>East Riding of Yorkshire Council</t>
  </si>
  <si>
    <t>Halton Borough Council</t>
  </si>
  <si>
    <t>Hartlepool Borough Council</t>
  </si>
  <si>
    <t>Herefordshire Council</t>
  </si>
  <si>
    <t>Isle of Wight Council</t>
  </si>
  <si>
    <t>Hull City Council</t>
  </si>
  <si>
    <t>Hull</t>
  </si>
  <si>
    <t>Leicester City Council</t>
  </si>
  <si>
    <t>Luton Borough Council</t>
  </si>
  <si>
    <t>Medway Council</t>
  </si>
  <si>
    <t>Middlesbrough Borough Council</t>
  </si>
  <si>
    <t>Milton Keynes Council</t>
  </si>
  <si>
    <t>North East Lincolnshire Council</t>
  </si>
  <si>
    <t>North Lincolnshire Council</t>
  </si>
  <si>
    <t>North Somerset Council</t>
  </si>
  <si>
    <t>Northumberland County Council</t>
  </si>
  <si>
    <t>Nottingham City Council</t>
  </si>
  <si>
    <t>Peterborough City Council</t>
  </si>
  <si>
    <t>Plymouth City Council</t>
  </si>
  <si>
    <t>Poole Borough Council</t>
  </si>
  <si>
    <t>Portsmouth City Council</t>
  </si>
  <si>
    <t>Reading Borough Council</t>
  </si>
  <si>
    <t>Redcar and Cleveland Borough Council</t>
  </si>
  <si>
    <t>Rutland County Council</t>
  </si>
  <si>
    <t>Shropshire Council</t>
  </si>
  <si>
    <t>Slough Borough Council</t>
  </si>
  <si>
    <t>Southampton City Council</t>
  </si>
  <si>
    <t>Southend on Sea Borough Council</t>
  </si>
  <si>
    <t>Southend on Sea</t>
  </si>
  <si>
    <t>South Gloucestershire Council</t>
  </si>
  <si>
    <t>Stockton on Tees Borough Council</t>
  </si>
  <si>
    <t>Stockton on Tees</t>
  </si>
  <si>
    <t>Stoke on Trent City Council</t>
  </si>
  <si>
    <t>Stoke on Trent</t>
  </si>
  <si>
    <t>Swindon Borough Council</t>
  </si>
  <si>
    <t>Telford and Wrekin Borough Council</t>
  </si>
  <si>
    <t>Thurrock Council</t>
  </si>
  <si>
    <t>Torbay Council</t>
  </si>
  <si>
    <t>Warrington Borough Council</t>
  </si>
  <si>
    <t>West Berkshire Council</t>
  </si>
  <si>
    <t>Wiltshire Council</t>
  </si>
  <si>
    <t>Windsor and Maidenhead Borough Council</t>
  </si>
  <si>
    <t>Wokingham Borough Council</t>
  </si>
  <si>
    <t>York City Council</t>
  </si>
  <si>
    <t>Manchester City Council</t>
  </si>
  <si>
    <t>Bolton Council</t>
  </si>
  <si>
    <t>Bury Metropolitan Borough Council</t>
  </si>
  <si>
    <t>Oldham Council</t>
  </si>
  <si>
    <t>Rochdale Metropolitan Borough Council</t>
  </si>
  <si>
    <t>Salford City Council</t>
  </si>
  <si>
    <t>Stockport Metropolitan Borough Council</t>
  </si>
  <si>
    <t>Tameside Metropolitan Borough Council</t>
  </si>
  <si>
    <t>Trafford Metropolitan Borough Council</t>
  </si>
  <si>
    <t>Wigan Council</t>
  </si>
  <si>
    <t>Liverpool City Council</t>
  </si>
  <si>
    <t>Knowsley Metropolitan Borough Council</t>
  </si>
  <si>
    <t>St Helens Metropolitan Borough Council</t>
  </si>
  <si>
    <t>Sefton Metropolitan Borough Council</t>
  </si>
  <si>
    <t>Wirral Metropolitan Borough Council</t>
  </si>
  <si>
    <t>Sheffield City Council</t>
  </si>
  <si>
    <t>Barnsley Council</t>
  </si>
  <si>
    <t>Doncaster Metropolitan Borough Council</t>
  </si>
  <si>
    <t>Rotherham Metropolitan Borough Council</t>
  </si>
  <si>
    <t>Newcastle Upon Tyne City Council</t>
  </si>
  <si>
    <t>Newcastle Upon Tyne</t>
  </si>
  <si>
    <t>Gateshead Council</t>
  </si>
  <si>
    <t>South Tyneside Metropolitan Borough Council</t>
  </si>
  <si>
    <t>North Tyneside Council</t>
  </si>
  <si>
    <t>Sunderland City Council</t>
  </si>
  <si>
    <t>Birmingham City Council</t>
  </si>
  <si>
    <t>Coventry City Council</t>
  </si>
  <si>
    <t>Dudley Metropolitan Borough Council</t>
  </si>
  <si>
    <t>Sandwell Metropolitan Borough Council</t>
  </si>
  <si>
    <t>Solihull Metropolitan Borough Council</t>
  </si>
  <si>
    <t>Walsall Metropolitan Borough Council</t>
  </si>
  <si>
    <t>Wolverhampton City Council</t>
  </si>
  <si>
    <t>Leeds City Council</t>
  </si>
  <si>
    <t>Bradford Metropolitan District Council</t>
  </si>
  <si>
    <t>Calderdale Metropolitan Borough Council</t>
  </si>
  <si>
    <t>Kirklees Metropolitan Council</t>
  </si>
  <si>
    <t>Wakefield Metropolitan District Council</t>
  </si>
  <si>
    <t>LA Type DQ</t>
  </si>
  <si>
    <t>Original Source Files</t>
  </si>
  <si>
    <t>2014 ONS Code</t>
  </si>
  <si>
    <t>Assessed HS DQ</t>
  </si>
  <si>
    <t>Assessed HS - 16-17</t>
  </si>
  <si>
    <t>Assessed HS - 16-24</t>
  </si>
  <si>
    <t>Assessed HS - 18-24</t>
  </si>
  <si>
    <t>Assessed CS - 16-17</t>
  </si>
  <si>
    <t>Assessed CS - 16-24</t>
  </si>
  <si>
    <t>Assessed CS - 18-24</t>
  </si>
  <si>
    <t>DQ Issues</t>
  </si>
  <si>
    <t>Key</t>
  </si>
  <si>
    <t>Source dataset: Centrepoint Sourced</t>
  </si>
  <si>
    <t>Presented HS DQ</t>
  </si>
  <si>
    <t>Presented CS DQ</t>
  </si>
  <si>
    <t>Assessed CS DQ</t>
  </si>
  <si>
    <t>Changed to 2.5 and 5 respectively, whitespace removed</t>
  </si>
  <si>
    <t>Column1</t>
  </si>
  <si>
    <t>Source dataset: ONSCodes.xlsx</t>
  </si>
  <si>
    <t>TRIM applied</t>
  </si>
  <si>
    <t>Presented HS - 16-17 (2014)</t>
  </si>
  <si>
    <t>Presented HS - 16-24 (2014)</t>
  </si>
  <si>
    <t>Presented HS - 18-24 (2014)</t>
  </si>
  <si>
    <t>Assessed HS - 16-17 (2014)</t>
  </si>
  <si>
    <t>Assessed HS - 16-24 (2014)</t>
  </si>
  <si>
    <t>COUNTY: Presented CS - 16-17 (2014) [non additive!]</t>
  </si>
  <si>
    <t>COUNTY: Presented CS - 16-24 (2014) [non additive!]</t>
  </si>
  <si>
    <t>COUNTY: Assessed CS - 16-24 (2014) [non additive!]</t>
  </si>
  <si>
    <t>COUNTY: Assessed CS - 16-17 (2014) [non additive!]</t>
  </si>
  <si>
    <t>COUNTY: Presented CS - 18-24 (2014) [non additive!]</t>
  </si>
  <si>
    <t>COUNTY: Assessed CS - 18-24 (2014) [non additive!]</t>
  </si>
  <si>
    <t>COUNTY: Sum of districts' populations [non additive!]</t>
  </si>
  <si>
    <t>County Stats Distribution Factor</t>
  </si>
  <si>
    <t>Presented CS - 16-17 (2014)</t>
  </si>
  <si>
    <t>Presented CS - 16-24 (2014)</t>
  </si>
  <si>
    <t>Assessed CS - 16-17 (2014)</t>
  </si>
  <si>
    <t>Presented CS - 18-24 (2014)</t>
  </si>
  <si>
    <t>Assessed CS - 16-24 (2014)</t>
  </si>
  <si>
    <t>Assessed CS - 18-24 (2014)</t>
  </si>
  <si>
    <t>Not in Centre Point Sourced?</t>
  </si>
  <si>
    <t>unemployed_age_16_and_over</t>
  </si>
  <si>
    <t>unemployment_age_16_to_24</t>
  </si>
  <si>
    <t>unemployment_age_25_to_34</t>
  </si>
  <si>
    <t>never_worked_age_16_and_over</t>
  </si>
  <si>
    <t>never_worked_age_16_to_24</t>
  </si>
  <si>
    <t>never_worked_age_25_to_34</t>
  </si>
  <si>
    <t>IMD SCORE</t>
  </si>
  <si>
    <t>RANK OF IMD SCORE (where 1 is most deprived)</t>
  </si>
  <si>
    <t>All categories: Ethnic group of HRP</t>
  </si>
  <si>
    <t>White: Total</t>
  </si>
  <si>
    <t>White: English/Welsh/Scottish/Northern Irish/British</t>
  </si>
  <si>
    <t>White: Irish</t>
  </si>
  <si>
    <t>White: Gypsy or Irish Traveller</t>
  </si>
  <si>
    <t>White: Other White</t>
  </si>
  <si>
    <t>Mixed/multiple ethnic group: Total</t>
  </si>
  <si>
    <t>Mixed/multiple ethnic group: White and Black Caribbean</t>
  </si>
  <si>
    <t>Mixed/multiple ethnic group: White and Black African</t>
  </si>
  <si>
    <t>Mixed/multiple ethnic group: White and Asian</t>
  </si>
  <si>
    <t>Mixed/multiple ethnic group: Other Mixed</t>
  </si>
  <si>
    <t>Asian/Asian British: Total</t>
  </si>
  <si>
    <t>Asian/Asian British: Indian</t>
  </si>
  <si>
    <t>Asian/Asian British: Pakistani</t>
  </si>
  <si>
    <t>Asian/Asian British: Bangladeshi</t>
  </si>
  <si>
    <t>Asian/Asian British: Chinese</t>
  </si>
  <si>
    <t>Asian/Asian British: Other Asian</t>
  </si>
  <si>
    <t>Black/African/Caribbean/Black British: Total</t>
  </si>
  <si>
    <t>Black/African/Caribbean/Black British: African</t>
  </si>
  <si>
    <t>Black/African/Caribbean/Black British: Caribbean</t>
  </si>
  <si>
    <t>Black/African/Caribbean/Black British: Other Black</t>
  </si>
  <si>
    <t>Other ethnic group: Total</t>
  </si>
  <si>
    <t>Other ethnic group: Arab</t>
  </si>
  <si>
    <t>Other ethnic group: Any other ethnic group</t>
  </si>
  <si>
    <t>All persons; Highest Level of Qualification: All categories: Highest level of qualification; measures: Value (Total)</t>
  </si>
  <si>
    <t xml:space="preserve"> All persons; Highest Level of Qualification: No qualifications; measures: Value</t>
  </si>
  <si>
    <t xml:space="preserve"> All persons; Highest Level of Qualification: Level 1 qualifications; measures: Value</t>
  </si>
  <si>
    <t>All persons; Highest Level of Qualification: Level 2 qualifications; measures: Value</t>
  </si>
  <si>
    <t>All persons; Highest Level of Qualification: Apprenticeship; measures: Value</t>
  </si>
  <si>
    <t xml:space="preserve"> All persons; Highest Level of Qualification: Level 3 qualifications; measures: Value</t>
  </si>
  <si>
    <t xml:space="preserve"> All persons; Highest Level of Qualification: Level 4 qualifications and above; measures: Value</t>
  </si>
  <si>
    <t xml:space="preserve"> All persons; Highest Level of Qualification: Other qualifications; measures: Value</t>
  </si>
  <si>
    <t>CALCUATED_RATIO</t>
  </si>
  <si>
    <t>Presented_HS_16_17_2014</t>
  </si>
  <si>
    <t>Presented_HS_16_24_2014</t>
  </si>
  <si>
    <t>Presented_HS_18_24_2014</t>
  </si>
  <si>
    <t>Assessed_HS_16_24_2014</t>
  </si>
  <si>
    <t>Assessed_HS_18_24_2014</t>
  </si>
  <si>
    <t>County_Name</t>
  </si>
  <si>
    <t>ONS_Cenus_2011</t>
  </si>
  <si>
    <t>Local_Authority</t>
  </si>
  <si>
    <t>LA_Type</t>
  </si>
  <si>
    <t>LA_Population</t>
  </si>
  <si>
    <t>LA_Area_Hec</t>
  </si>
  <si>
    <t>County_Population_Non_Additive</t>
  </si>
  <si>
    <t>The Output</t>
  </si>
  <si>
    <t>Presented_CS_16_17_2014</t>
  </si>
  <si>
    <t>Presented_CS_16_24_2014</t>
  </si>
  <si>
    <t>Presented_CS_18_24_2014</t>
  </si>
  <si>
    <t>Assessed HS - 18-24 (2014)</t>
  </si>
  <si>
    <t>Assessed_HS_16_17_2014</t>
  </si>
  <si>
    <t>Assessed_CS_16_17_2014</t>
  </si>
  <si>
    <t>Assessed_CS_16_24_2014</t>
  </si>
  <si>
    <t>Assessed_CS_18_24_2014</t>
  </si>
  <si>
    <t>TOTAL_Presented_Young_ppl_2014</t>
  </si>
  <si>
    <t>TOTAL_Assessed_Young_ppl_2014</t>
  </si>
  <si>
    <t>Testing</t>
  </si>
  <si>
    <t>These metrics provide a good sanity check that nothing serious has gone wrong in the spreadsheet</t>
  </si>
  <si>
    <t>Total assessed in 2014 from Centrepoint Sourced:</t>
  </si>
  <si>
    <t>Total assessed in 2014 from Final Output:</t>
  </si>
  <si>
    <t xml:space="preserve">Difference: </t>
  </si>
  <si>
    <t>Total presented in 2014 from Centrepoint Sourced:</t>
  </si>
  <si>
    <t>Total presented in 2014 from Final Output:</t>
  </si>
  <si>
    <t>- The table on worksheet "Final Output" is your feed into the statistical model and visualisations</t>
  </si>
  <si>
    <t>- uk_centrepoint_1507172309.csv</t>
  </si>
  <si>
    <r>
      <t xml:space="preserve">To refresh the output of this spreadsheet, paste the latest source data into the top left of the worksheets with </t>
    </r>
    <r>
      <rPr>
        <sz val="11"/>
        <color rgb="FFFF0000"/>
        <rFont val="Calibri"/>
        <family val="2"/>
      </rPr>
      <t>red</t>
    </r>
    <r>
      <rPr>
        <sz val="11"/>
        <color rgb="FF000000"/>
        <rFont val="Calibri"/>
        <family val="2"/>
      </rPr>
      <t xml:space="preserve"> tabs</t>
    </r>
  </si>
  <si>
    <t>Refreshing this Spreadsheet</t>
  </si>
  <si>
    <t>Reference data</t>
  </si>
  <si>
    <t>This spreadshet contains the following reference datasets:</t>
  </si>
  <si>
    <t>This is a list of all the LA names in the Centrepoint Sourced dataset that need to be edited slightly to map correctly to the Consolidated Geog dataset</t>
  </si>
  <si>
    <t>- Worksheet: LKP_LANameDQ</t>
  </si>
  <si>
    <t>- Worksheet: Census Data</t>
  </si>
  <si>
    <t xml:space="preserve">The Final Ouptut worksheet will automatically update. Check the test metrics below to make sure nothing has broken. </t>
  </si>
  <si>
    <t>Any questions, call Brian on 07706997049</t>
  </si>
  <si>
    <t>Any yellow cell indicates data that has been entered manually</t>
  </si>
  <si>
    <r>
      <t>Any</t>
    </r>
    <r>
      <rPr>
        <sz val="11"/>
        <color theme="5" tint="0.59999389629810485"/>
        <rFont val="Calibri"/>
        <family val="2"/>
      </rPr>
      <t xml:space="preserve"> [whatever colour this is]</t>
    </r>
    <r>
      <rPr>
        <sz val="11"/>
        <color rgb="FF000000"/>
        <rFont val="Calibri"/>
        <family val="2"/>
      </rPr>
      <t xml:space="preserve"> cell indicates formulas (e.g. Lookups, logical statements, TRIMs, SUMs, etc)</t>
    </r>
  </si>
  <si>
    <t>All other cells are values pasted from source data</t>
  </si>
  <si>
    <r>
      <t xml:space="preserve">Any </t>
    </r>
    <r>
      <rPr>
        <sz val="11"/>
        <color theme="6" tint="0.39997558519241921"/>
        <rFont val="Calibri"/>
        <family val="2"/>
      </rPr>
      <t>green</t>
    </r>
    <r>
      <rPr>
        <sz val="11"/>
        <color rgb="FF000000"/>
        <rFont val="Calibri"/>
        <family val="2"/>
      </rPr>
      <t xml:space="preserve"> cell indicates reference data (whose original source is now effectively this spreadsheet)</t>
    </r>
  </si>
  <si>
    <r>
      <t xml:space="preserve">Any </t>
    </r>
    <r>
      <rPr>
        <sz val="11"/>
        <color theme="7" tint="0.59999389629810485"/>
        <rFont val="Calibri"/>
        <family val="2"/>
      </rPr>
      <t>purple</t>
    </r>
    <r>
      <rPr>
        <sz val="11"/>
        <color rgb="FF000000"/>
        <rFont val="Calibri"/>
        <family val="2"/>
      </rPr>
      <t xml:space="preserve"> cell indicates pivoted columns (done by formulas)</t>
    </r>
  </si>
  <si>
    <t>- The row count of the ouptut dataset is driven by Consolidated Geog, as this ensures we have one row for every LA regardless of whether the LA submitted a FOI (LAs are only included in the Centrepoint Sourced dataset if they submitted a FOI)</t>
  </si>
  <si>
    <t>1. Row: Country = Wales, "Local Authority" = "Local Authority"</t>
  </si>
  <si>
    <t>1. Some of the LA types have trailing whitespace</t>
  </si>
  <si>
    <t>TEST: overlapping age ranges: Presented HS</t>
  </si>
  <si>
    <t>TEST: overlapping age ranges: Presented CS</t>
  </si>
  <si>
    <t>TEST: overlapping age ranges: Assessed HS</t>
  </si>
  <si>
    <t>TEST: overlapping age ranges: Assessed CS</t>
  </si>
  <si>
    <t>TEST: overlapping age ranges: all</t>
  </si>
  <si>
    <t>In this case, and any future cases, we take the highest value</t>
  </si>
  <si>
    <t>Corrected value (Worcester City's duplication):</t>
  </si>
  <si>
    <t xml:space="preserve">Corrected Difference: </t>
  </si>
  <si>
    <t>Work Flow</t>
  </si>
  <si>
    <t>2. &lt;5 and &lt;10 in Presented / Assessed figures, also some white space</t>
  </si>
  <si>
    <t>3. One LA has submitted data for overlapping age ranges, i.e.. 16-17 AND 16-24. (Worcester City)</t>
  </si>
  <si>
    <t>The logic does not make use of year type, so this is not an issue for the ETL. It effectively assumes that all numbers are reported as the same year type (or, if not, then it doesn't matter anyway)</t>
  </si>
  <si>
    <t>TEST: larger assessed than presented</t>
  </si>
  <si>
    <r>
      <t>- ONSCodes.xlsx</t>
    </r>
    <r>
      <rPr>
        <sz val="11"/>
        <color rgb="FF000000"/>
        <rFont val="Calibri"/>
        <family val="2"/>
      </rPr>
      <t>,</t>
    </r>
    <r>
      <rPr>
        <b/>
        <sz val="11"/>
        <color rgb="FF000000"/>
        <rFont val="Calibri"/>
        <family val="2"/>
      </rPr>
      <t xml:space="preserve"> </t>
    </r>
    <r>
      <rPr>
        <sz val="11"/>
        <color rgb="FF000000"/>
        <rFont val="Calibri"/>
        <family val="2"/>
      </rPr>
      <t>worksheet:</t>
    </r>
    <r>
      <rPr>
        <b/>
        <sz val="11"/>
        <color rgb="FF000000"/>
        <rFont val="Calibri"/>
        <family val="2"/>
      </rPr>
      <t xml:space="preserve"> ALL_TABS</t>
    </r>
  </si>
  <si>
    <r>
      <t>- CentrepointSource.xlsx</t>
    </r>
    <r>
      <rPr>
        <sz val="11"/>
        <color rgb="FF000000"/>
        <rFont val="Calibri"/>
        <family val="2"/>
      </rPr>
      <t xml:space="preserve">, worksheet: </t>
    </r>
    <r>
      <rPr>
        <b/>
        <sz val="11"/>
        <color rgb="FF000000"/>
        <rFont val="Calibri"/>
        <family val="2"/>
      </rPr>
      <t>Primary Fields</t>
    </r>
  </si>
  <si>
    <r>
      <t>- CountyDistrict_REF.xlsx</t>
    </r>
    <r>
      <rPr>
        <sz val="11"/>
        <color rgb="FF000000"/>
        <rFont val="Calibri"/>
        <family val="2"/>
      </rPr>
      <t xml:space="preserve">, worksheet: </t>
    </r>
    <r>
      <rPr>
        <b/>
        <sz val="11"/>
        <color rgb="FF000000"/>
        <rFont val="Calibri"/>
        <family val="2"/>
      </rPr>
      <t>sheet 1</t>
    </r>
  </si>
  <si>
    <t>(Consolidated Geography directory of GitHub)</t>
  </si>
  <si>
    <t>- Note: There is an additional reference dataset to bring in LA types for LAs not in the Centrepoint Sourced dataset (worksheet: LKP_MissingLATypesDQ). This is needed because the LA Type was not included in the Consolidated Geog dataset</t>
  </si>
  <si>
    <t>- A small number of unitaries (Havering, Wigan and York) have reported child services presented / assessed numbers and there may be more in the future. It is understood that this is expected and not a DQ issue.</t>
  </si>
  <si>
    <t xml:space="preserve">  Therefore, the ETL treats these unitaries kind of like their own little counties by setting the county name to the unitary name. They get a distribution fraction of 1, therefore any CS values for a unitary are wholey distributed across the single unitary</t>
  </si>
  <si>
    <t>4. Three LAs (Peterborough, West Sussex, Oxfordshire) have different year types for 2014 (for different age groups)</t>
  </si>
  <si>
    <t xml:space="preserve">Expected a name of a local authority here, not "Local Authority"! This row has presented data, so I presume a FOI did come back from somebody…! </t>
  </si>
  <si>
    <t>This row does not make it through to the final output (because "local authority" is not a local authority in the consolidated geog table!), so the metrics reported for whatever LA this is are lost</t>
  </si>
  <si>
    <t>Suggested solution: fix at source</t>
  </si>
  <si>
    <t>Suggested solution: fine as is, carry on using the &lt;5, &lt;10 notation. If you add any other values, e.g. &lt; 15, you will need to update the spreadsheet. The numbers will be more accurate if you replace these values with the actual numbers</t>
  </si>
  <si>
    <t>Suggested solution: fix at source (based on confirmation from LAs)</t>
  </si>
  <si>
    <t>5. 50 LAs have higher Assessed values than Presented values</t>
  </si>
  <si>
    <t>These 50 are easily visible in the Consolidated Geog table, just filter on the test column AI. There was talk at the weekend of swapping these cases over, but this has NOT been done yet in this spreadsheet</t>
  </si>
  <si>
    <t>Suggested solution: go back to the LAs and confirm, fix at source. Although it's easy to add a "fix" to the spreadsheet if desired</t>
  </si>
  <si>
    <t>General Notes</t>
  </si>
  <si>
    <t xml:space="preserve">The above notes should be sufficient to make use of this spreadsheet. But if you need to understand what's going on in detail, or make any changes, the below is the conceptual flow of logic ("conceptual", because - being a spreadsheet - it actually all happens at once) that should tell you everything you need to know
</t>
  </si>
  <si>
    <t>(Multiple Items)</t>
  </si>
  <si>
    <t>Presented minus Assessed over Presented</t>
  </si>
  <si>
    <t>Sum of Presented minus Assessed over Presented</t>
  </si>
  <si>
    <t>Presented as proportion of pop</t>
  </si>
  <si>
    <t>Sum of Presented as proportion of pop</t>
  </si>
  <si>
    <t>Assessed as proportion of pop</t>
  </si>
  <si>
    <t>Sum of Assessed as proportion of pop</t>
  </si>
  <si>
    <t>ERROR</t>
  </si>
  <si>
    <t>Sum of Presented HS - 16-17 (2014)</t>
  </si>
  <si>
    <t>Sum of Presented HS - 16-24 (2014)</t>
  </si>
  <si>
    <t>Sum of Presented HS - 18-24 (2014)</t>
  </si>
  <si>
    <t>Sum of Assessed HS - 16-17 (2014)</t>
  </si>
  <si>
    <t>Sum of Assessed HS - 16-24 (2014)</t>
  </si>
  <si>
    <t>Sum of Assessed HS - 18-24 (2014)</t>
  </si>
  <si>
    <t>Sum of Presented CS - 16-17 (2014)</t>
  </si>
  <si>
    <t>Sum of Presented CS - 16-24 (2014)</t>
  </si>
  <si>
    <t>Sum of Presented CS - 18-24 (2014)</t>
  </si>
  <si>
    <t>Sum of Assessed CS - 16-17 (2014)</t>
  </si>
  <si>
    <t>Sum of Assessed CS - 16-24 (2014)</t>
  </si>
  <si>
    <t>Sum of Assessed CS - 18-24 (2014)</t>
  </si>
  <si>
    <t>Assessed greater than presented, but presented is 0… no presented data submitted?</t>
  </si>
  <si>
    <t>Assessed is greater than presented, neither are 0… mistake?</t>
  </si>
  <si>
    <t>Local Authorities with one or more Assessed values higher than its corresponding Presented</t>
  </si>
  <si>
    <t>- I added some basic profiling in the last few worksheets. We should do more of this, but what I've done so far suggests there is serious reason to doubt the quality of some of the submissions. I have not done the necessary analysis to get a handle on what percentage of LAs are suspect</t>
  </si>
  <si>
    <t>- I would have liked to have kept all the column headings the same as the Data Sourcing team's output from the weekend, but there was room for significant improvements in clarity so I made the call to change column names. Sorry. There is a note in the Final Output worksheet that explains what I have changed</t>
  </si>
  <si>
    <t>This is the output of the Data Sourcing team's work during the DataDive, sourcing contextual data (demographics, etc) for each local authority</t>
  </si>
  <si>
    <t>- After joining the ONS 2014 Codes onto the Centrepoint Sourced dataset, everything from then on works on those 2014 codes… until, that is, we join in the Cenus data, which uses the 2011 codes (this was what the Data Sourcing team appear to have used, so I've stuck with it)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</si>
</sst>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_ ;[Red]\-0.0\ "/>
  </numFmts>
  <fonts count="44">
    <font>
      <sz val="11"/>
      <color rgb="FF000000"/>
      <name val="Calibri"/>
    </font>
    <font>
      <sz val="11"/>
      <color theme="1"/>
      <name val="Calibri"/>
      <family val="2"/>
      <scheme val="minor"/>
    </font>
    <font>
      <sz val="11"/>
      <color theme="1"/>
      <name val="Calibri"/>
      <family val="2"/>
      <scheme val="minor"/>
    </font>
    <font>
      <b/>
      <sz val="11"/>
      <color rgb="FF000000"/>
      <name val="Calibri"/>
    </font>
    <font>
      <sz val="11"/>
      <color rgb="FF000000"/>
      <name val="Arial"/>
    </font>
    <font>
      <sz val="10"/>
      <color rgb="FF000000"/>
      <name val="Arial"/>
    </font>
    <font>
      <sz val="11"/>
      <name val="Arial"/>
    </font>
    <font>
      <sz val="11"/>
      <name val="Calibri"/>
    </font>
    <font>
      <b/>
      <sz val="11"/>
      <name val="Calibri"/>
    </font>
    <font>
      <b/>
      <sz val="10"/>
      <color rgb="FF000000"/>
      <name val="Arial"/>
    </font>
    <font>
      <u/>
      <sz val="11"/>
      <color theme="10"/>
      <name val="Calibri"/>
    </font>
    <font>
      <u/>
      <sz val="11"/>
      <color theme="11"/>
      <name val="Calibri"/>
    </font>
    <font>
      <b/>
      <sz val="10"/>
      <name val="Arial"/>
    </font>
    <font>
      <sz val="10"/>
      <name val="Arial"/>
    </font>
    <font>
      <sz val="11"/>
      <color theme="0"/>
      <name val="Calibri"/>
      <family val="2"/>
      <scheme val="minor"/>
    </font>
    <font>
      <sz val="11"/>
      <color theme="1"/>
      <name val="Arial"/>
    </font>
    <font>
      <sz val="11"/>
      <name val="Calibri"/>
      <family val="2"/>
      <scheme val="minor"/>
    </font>
    <font>
      <sz val="11"/>
      <color theme="1"/>
      <name val="Arial"/>
      <family val="2"/>
    </font>
    <font>
      <sz val="11"/>
      <color rgb="FF000000"/>
      <name val="Calibri"/>
      <family val="2"/>
    </font>
    <font>
      <sz val="11"/>
      <name val="Arial"/>
      <family val="2"/>
    </font>
    <font>
      <sz val="11"/>
      <color rgb="FF000000"/>
      <name val="Arial"/>
      <family val="2"/>
    </font>
    <font>
      <b/>
      <sz val="11"/>
      <color theme="0"/>
      <name val="Calibri"/>
      <family val="2"/>
      <scheme val="minor"/>
    </font>
    <font>
      <b/>
      <sz val="11"/>
      <color rgb="FF000000"/>
      <name val="Calibri"/>
      <family val="2"/>
    </font>
    <font>
      <b/>
      <u/>
      <sz val="11"/>
      <color rgb="FF000000"/>
      <name val="Calibri"/>
      <family val="2"/>
    </font>
    <font>
      <sz val="11"/>
      <color theme="0"/>
      <name val="Calibri"/>
      <family val="2"/>
    </font>
    <font>
      <i/>
      <sz val="11"/>
      <color rgb="FFFF0000"/>
      <name val="Arial"/>
      <family val="2"/>
    </font>
    <font>
      <sz val="11"/>
      <color rgb="FF1F497D"/>
      <name val="Arial"/>
      <family val="2"/>
    </font>
    <font>
      <sz val="11"/>
      <color rgb="FFFF0000"/>
      <name val="Arial"/>
      <family val="2"/>
    </font>
    <font>
      <sz val="11"/>
      <color theme="0"/>
      <name val="Arial"/>
      <family val="2"/>
    </font>
    <font>
      <b/>
      <sz val="11"/>
      <color rgb="FF000000"/>
      <name val="Arial"/>
      <family val="2"/>
    </font>
    <font>
      <i/>
      <sz val="11"/>
      <color rgb="FF000000"/>
      <name val="Arial"/>
      <family val="2"/>
    </font>
    <font>
      <i/>
      <sz val="11"/>
      <color rgb="FF000000"/>
      <name val="Calibri"/>
      <family val="2"/>
    </font>
    <font>
      <sz val="11"/>
      <name val="Calibri"/>
      <scheme val="minor"/>
    </font>
    <font>
      <sz val="11"/>
      <color theme="0"/>
      <name val="Calibri"/>
      <scheme val="minor"/>
    </font>
    <font>
      <sz val="11"/>
      <color rgb="FFFF0000"/>
      <name val="Calibri"/>
      <family val="2"/>
    </font>
    <font>
      <sz val="9"/>
      <color indexed="81"/>
      <name val="Tahoma"/>
      <family val="2"/>
    </font>
    <font>
      <b/>
      <sz val="9"/>
      <color indexed="81"/>
      <name val="Tahoma"/>
      <family val="2"/>
    </font>
    <font>
      <sz val="13"/>
      <name val="Calibri"/>
      <family val="2"/>
    </font>
    <font>
      <sz val="11"/>
      <color theme="5" tint="0.59999389629810485"/>
      <name val="Calibri"/>
      <family val="2"/>
    </font>
    <font>
      <sz val="11"/>
      <color theme="6" tint="0.39997558519241921"/>
      <name val="Calibri"/>
      <family val="2"/>
    </font>
    <font>
      <sz val="11"/>
      <color theme="7" tint="0.59999389629810485"/>
      <name val="Calibri"/>
      <family val="2"/>
    </font>
    <font>
      <sz val="11"/>
      <color rgb="FF000000"/>
      <name val="Calibri"/>
    </font>
    <font>
      <b/>
      <sz val="11"/>
      <color theme="0"/>
      <name val="Calibri"/>
      <family val="2"/>
    </font>
    <font>
      <b/>
      <u/>
      <sz val="14"/>
      <color rgb="FF000000"/>
      <name val="Calibri"/>
      <family val="2"/>
    </font>
  </fonts>
  <fills count="10">
    <fill>
      <patternFill patternType="none"/>
    </fill>
    <fill>
      <patternFill patternType="gray125"/>
    </fill>
    <fill>
      <patternFill patternType="solid">
        <fgColor rgb="FFFFFFFF"/>
        <bgColor rgb="FFFFFFFF"/>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theme="1"/>
        <bgColor theme="1"/>
      </patternFill>
    </fill>
    <fill>
      <patternFill patternType="solid">
        <fgColor rgb="FFFF0000"/>
        <bgColor indexed="64"/>
      </patternFill>
    </fill>
  </fills>
  <borders count="5">
    <border>
      <left/>
      <right/>
      <top/>
      <bottom/>
      <diagonal/>
    </border>
    <border>
      <left style="thin">
        <color theme="1"/>
      </left>
      <right style="thin">
        <color theme="1"/>
      </right>
      <top style="medium">
        <color theme="1"/>
      </top>
      <bottom style="medium">
        <color theme="1"/>
      </bottom>
      <diagonal/>
    </border>
    <border>
      <left/>
      <right/>
      <top/>
      <bottom style="medium">
        <color theme="1"/>
      </bottom>
      <diagonal/>
    </border>
    <border>
      <left style="thin">
        <color indexed="64"/>
      </left>
      <right style="thin">
        <color indexed="64"/>
      </right>
      <top style="thin">
        <color indexed="64"/>
      </top>
      <bottom style="thin">
        <color indexed="64"/>
      </bottom>
      <diagonal/>
    </border>
    <border>
      <left style="thin">
        <color theme="1"/>
      </left>
      <right style="thin">
        <color theme="1"/>
      </right>
      <top/>
      <bottom style="medium">
        <color theme="1"/>
      </bottom>
      <diagonal/>
    </border>
  </borders>
  <cellStyleXfs count="19">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5" fillId="0" borderId="0"/>
    <xf numFmtId="0" fontId="2" fillId="0" borderId="0"/>
    <xf numFmtId="0" fontId="1" fillId="0" borderId="0"/>
    <xf numFmtId="9" fontId="41" fillId="0" borderId="0" applyFont="0" applyFill="0" applyBorder="0" applyAlignment="0" applyProtection="0"/>
  </cellStyleXfs>
  <cellXfs count="172">
    <xf numFmtId="0" fontId="0" fillId="0" borderId="0" xfId="0" applyFont="1" applyAlignment="1"/>
    <xf numFmtId="0" fontId="4" fillId="0" borderId="0" xfId="0" applyFont="1"/>
    <xf numFmtId="0" fontId="0" fillId="0" borderId="0" xfId="0" applyFont="1"/>
    <xf numFmtId="0" fontId="0" fillId="0" borderId="0" xfId="0" applyFont="1" applyAlignment="1">
      <alignment horizontal="right"/>
    </xf>
    <xf numFmtId="0" fontId="0" fillId="0" borderId="0" xfId="0" applyFont="1"/>
    <xf numFmtId="0" fontId="0" fillId="0" borderId="0" xfId="0" applyFont="1" applyAlignment="1">
      <alignment horizontal="left"/>
    </xf>
    <xf numFmtId="0" fontId="0" fillId="0" borderId="0" xfId="0" applyFont="1" applyAlignment="1"/>
    <xf numFmtId="0" fontId="0" fillId="0" borderId="0" xfId="0" applyFont="1" applyAlignment="1">
      <alignment horizontal="right" vertical="center" wrapText="1"/>
    </xf>
    <xf numFmtId="0" fontId="0" fillId="0" borderId="0" xfId="0" applyFont="1" applyAlignment="1">
      <alignment horizontal="right" vertical="center"/>
    </xf>
    <xf numFmtId="0" fontId="0" fillId="0" borderId="0" xfId="0" applyFont="1" applyAlignment="1">
      <alignment horizontal="right" wrapText="1"/>
    </xf>
    <xf numFmtId="3" fontId="0" fillId="0" borderId="0" xfId="0" applyNumberFormat="1" applyFont="1" applyAlignment="1">
      <alignment horizontal="right"/>
    </xf>
    <xf numFmtId="3" fontId="5" fillId="0" borderId="0" xfId="0" applyNumberFormat="1" applyFont="1" applyAlignment="1">
      <alignment horizontal="right"/>
    </xf>
    <xf numFmtId="0" fontId="7" fillId="2" borderId="0" xfId="0" applyFont="1" applyFill="1" applyBorder="1" applyAlignment="1">
      <alignment horizontal="right" vertical="center"/>
    </xf>
    <xf numFmtId="0" fontId="5" fillId="0" borderId="0" xfId="0" applyFont="1" applyAlignment="1">
      <alignment horizontal="right"/>
    </xf>
    <xf numFmtId="0" fontId="0" fillId="0" borderId="0" xfId="0" applyFont="1" applyAlignment="1">
      <alignment horizontal="right"/>
    </xf>
    <xf numFmtId="0" fontId="7" fillId="0" borderId="0" xfId="0" applyFont="1" applyAlignment="1">
      <alignment horizontal="right"/>
    </xf>
    <xf numFmtId="0" fontId="7" fillId="0" borderId="0" xfId="0" applyFont="1" applyAlignment="1">
      <alignment horizontal="right" vertical="center" wrapText="1"/>
    </xf>
    <xf numFmtId="0" fontId="8" fillId="0" borderId="0" xfId="0" applyFont="1" applyAlignment="1">
      <alignment horizontal="right" vertical="center" wrapText="1"/>
    </xf>
    <xf numFmtId="3" fontId="9" fillId="0" borderId="0" xfId="0" applyNumberFormat="1" applyFont="1" applyAlignment="1">
      <alignment horizontal="right"/>
    </xf>
    <xf numFmtId="0" fontId="3" fillId="0" borderId="0" xfId="0" applyFont="1" applyAlignment="1">
      <alignment horizontal="right" wrapText="1"/>
    </xf>
    <xf numFmtId="0" fontId="4" fillId="0" borderId="0" xfId="0" applyFont="1"/>
    <xf numFmtId="0" fontId="4" fillId="0" borderId="0" xfId="0" applyFont="1" applyAlignment="1"/>
    <xf numFmtId="1" fontId="4" fillId="0" borderId="0" xfId="0" applyNumberFormat="1" applyFont="1"/>
    <xf numFmtId="1" fontId="0" fillId="0" borderId="0" xfId="0" applyNumberFormat="1" applyFont="1" applyAlignment="1"/>
    <xf numFmtId="0" fontId="12" fillId="0" borderId="0" xfId="15" applyFont="1" applyAlignment="1"/>
    <xf numFmtId="0" fontId="12" fillId="0" borderId="0" xfId="15" applyFont="1" applyAlignment="1">
      <alignment wrapText="1"/>
    </xf>
    <xf numFmtId="0" fontId="5" fillId="0" borderId="0" xfId="15" applyFont="1" applyAlignment="1"/>
    <xf numFmtId="0" fontId="6" fillId="0" borderId="0" xfId="15" applyFont="1" applyAlignment="1"/>
    <xf numFmtId="0" fontId="6" fillId="0" borderId="0" xfId="15" applyFont="1" applyAlignment="1">
      <alignment wrapText="1"/>
    </xf>
    <xf numFmtId="0" fontId="6" fillId="0" borderId="0" xfId="15" applyFont="1" applyAlignment="1">
      <alignment horizontal="left"/>
    </xf>
    <xf numFmtId="0" fontId="6" fillId="0" borderId="0" xfId="15" applyFont="1" applyAlignment="1">
      <alignment horizontal="left" wrapText="1"/>
    </xf>
    <xf numFmtId="0" fontId="13" fillId="0" borderId="0" xfId="15" applyFont="1" applyAlignment="1"/>
    <xf numFmtId="0" fontId="13" fillId="0" borderId="0" xfId="15" applyFont="1" applyAlignment="1">
      <alignment wrapText="1"/>
    </xf>
    <xf numFmtId="0" fontId="0" fillId="0" borderId="0" xfId="0" pivotButton="1" applyFont="1" applyAlignment="1"/>
    <xf numFmtId="0" fontId="0" fillId="0" borderId="0" xfId="0" applyNumberFormat="1" applyFont="1" applyAlignment="1"/>
    <xf numFmtId="0" fontId="2" fillId="0" borderId="0" xfId="16"/>
    <xf numFmtId="0" fontId="0" fillId="0" borderId="0" xfId="0" applyFont="1" applyFill="1" applyBorder="1" applyAlignment="1"/>
    <xf numFmtId="0" fontId="16" fillId="0" borderId="0" xfId="16" applyFont="1" applyFill="1"/>
    <xf numFmtId="0" fontId="0" fillId="0" borderId="0" xfId="0"/>
    <xf numFmtId="0" fontId="2" fillId="3" borderId="0" xfId="16" applyFill="1" applyBorder="1"/>
    <xf numFmtId="0" fontId="18" fillId="0" borderId="0" xfId="0" applyFont="1" applyFill="1" applyBorder="1" applyAlignment="1"/>
    <xf numFmtId="0" fontId="20" fillId="4" borderId="0" xfId="0" applyFont="1" applyFill="1"/>
    <xf numFmtId="0" fontId="20" fillId="4" borderId="0" xfId="0" applyFont="1" applyFill="1" applyBorder="1"/>
    <xf numFmtId="0" fontId="20" fillId="4" borderId="0" xfId="0" applyFont="1" applyFill="1" applyAlignment="1"/>
    <xf numFmtId="0" fontId="20" fillId="4" borderId="0" xfId="0" applyFont="1" applyFill="1" applyAlignment="1">
      <alignment wrapText="1"/>
    </xf>
    <xf numFmtId="0" fontId="20" fillId="0" borderId="0" xfId="0" applyFont="1"/>
    <xf numFmtId="0" fontId="20" fillId="0" borderId="0" xfId="0" applyFont="1" applyAlignment="1"/>
    <xf numFmtId="0" fontId="16" fillId="0" borderId="0" xfId="16" applyFont="1" applyFill="1" applyAlignment="1">
      <alignment horizontal="center"/>
    </xf>
    <xf numFmtId="2" fontId="16" fillId="0" borderId="0" xfId="16" applyNumberFormat="1" applyFont="1" applyFill="1"/>
    <xf numFmtId="0" fontId="0" fillId="0" borderId="0" xfId="0" applyFont="1" applyFill="1" applyAlignment="1"/>
    <xf numFmtId="0" fontId="18" fillId="0" borderId="0" xfId="0" applyFont="1" applyAlignment="1"/>
    <xf numFmtId="0" fontId="1" fillId="3" borderId="0" xfId="16" applyFont="1" applyFill="1"/>
    <xf numFmtId="0" fontId="0" fillId="3" borderId="0" xfId="0" applyFont="1" applyFill="1" applyAlignment="1"/>
    <xf numFmtId="0" fontId="22" fillId="0" borderId="0" xfId="0" applyFont="1" applyAlignment="1"/>
    <xf numFmtId="0" fontId="23" fillId="0" borderId="0" xfId="0" applyFont="1" applyAlignment="1"/>
    <xf numFmtId="0" fontId="21" fillId="0" borderId="0" xfId="0" applyFont="1" applyFill="1" applyAlignment="1"/>
    <xf numFmtId="0" fontId="14" fillId="0" borderId="0" xfId="0" applyFont="1" applyFill="1" applyAlignment="1"/>
    <xf numFmtId="0" fontId="16" fillId="0" borderId="0" xfId="0" applyFont="1" applyFill="1" applyAlignment="1"/>
    <xf numFmtId="0" fontId="16" fillId="0" borderId="0" xfId="0" applyFont="1" applyFill="1" applyBorder="1" applyAlignment="1">
      <alignment vertical="center"/>
    </xf>
    <xf numFmtId="0" fontId="16" fillId="0" borderId="0" xfId="0" applyFont="1" applyFill="1" applyBorder="1" applyAlignment="1"/>
    <xf numFmtId="0" fontId="16" fillId="0" borderId="0" xfId="0" applyFont="1" applyFill="1" applyAlignment="1">
      <alignment vertical="top"/>
    </xf>
    <xf numFmtId="0" fontId="28" fillId="0" borderId="0" xfId="0" applyFont="1" applyFill="1" applyAlignment="1">
      <alignment horizontal="left"/>
    </xf>
    <xf numFmtId="0" fontId="20" fillId="0" borderId="0" xfId="0" applyFont="1" applyAlignment="1">
      <alignment horizontal="left"/>
    </xf>
    <xf numFmtId="1" fontId="20" fillId="0" borderId="0" xfId="0" applyNumberFormat="1" applyFont="1" applyAlignment="1">
      <alignment horizontal="left"/>
    </xf>
    <xf numFmtId="0" fontId="20" fillId="0" borderId="0" xfId="0" applyFont="1" applyFill="1" applyBorder="1"/>
    <xf numFmtId="0" fontId="20" fillId="0" borderId="0" xfId="0" applyFont="1" applyFill="1" applyBorder="1" applyAlignment="1">
      <alignment horizontal="left"/>
    </xf>
    <xf numFmtId="0" fontId="20" fillId="0" borderId="0" xfId="0" applyFont="1" applyFill="1" applyBorder="1" applyAlignment="1">
      <alignment horizontal="right"/>
    </xf>
    <xf numFmtId="0" fontId="20" fillId="0" borderId="0" xfId="0" applyFont="1" applyAlignment="1">
      <alignment horizontal="right"/>
    </xf>
    <xf numFmtId="1" fontId="20" fillId="0" borderId="0" xfId="0" applyNumberFormat="1" applyFont="1" applyAlignment="1">
      <alignment horizontal="right"/>
    </xf>
    <xf numFmtId="0" fontId="20" fillId="0" borderId="0" xfId="0" applyFont="1" applyFill="1"/>
    <xf numFmtId="0" fontId="20" fillId="0" borderId="0" xfId="0" applyFont="1" applyFill="1" applyAlignment="1">
      <alignment horizontal="left"/>
    </xf>
    <xf numFmtId="0" fontId="20" fillId="0" borderId="0" xfId="0" applyFont="1" applyFill="1" applyAlignment="1">
      <alignment horizontal="right"/>
    </xf>
    <xf numFmtId="0" fontId="29" fillId="0" borderId="0" xfId="0" applyFont="1" applyAlignment="1">
      <alignment horizontal="right"/>
    </xf>
    <xf numFmtId="0" fontId="20" fillId="0" borderId="0" xfId="0" applyFont="1" applyAlignment="1">
      <alignment horizontal="right" vertical="center"/>
    </xf>
    <xf numFmtId="1" fontId="20" fillId="0" borderId="0" xfId="0" applyNumberFormat="1" applyFont="1" applyAlignment="1">
      <alignment horizontal="right" vertical="center"/>
    </xf>
    <xf numFmtId="0" fontId="20" fillId="0" borderId="0" xfId="0" applyFont="1" applyAlignment="1">
      <alignment horizontal="right" wrapText="1"/>
    </xf>
    <xf numFmtId="3" fontId="20" fillId="0" borderId="0" xfId="0" applyNumberFormat="1" applyFont="1" applyAlignment="1">
      <alignment horizontal="right"/>
    </xf>
    <xf numFmtId="0" fontId="19" fillId="0" borderId="0" xfId="0" applyFont="1" applyAlignment="1">
      <alignment horizontal="right"/>
    </xf>
    <xf numFmtId="1" fontId="19" fillId="0" borderId="0" xfId="0" applyNumberFormat="1" applyFont="1" applyAlignment="1">
      <alignment horizontal="right"/>
    </xf>
    <xf numFmtId="1" fontId="20" fillId="0" borderId="0" xfId="0" applyNumberFormat="1" applyFont="1"/>
    <xf numFmtId="1" fontId="19" fillId="0" borderId="0" xfId="0" applyNumberFormat="1" applyFont="1"/>
    <xf numFmtId="0" fontId="19" fillId="0" borderId="0" xfId="0" applyFont="1"/>
    <xf numFmtId="2" fontId="27" fillId="0" borderId="0" xfId="0" applyNumberFormat="1" applyFont="1" applyAlignment="1">
      <alignment horizontal="right" vertical="center" wrapText="1"/>
    </xf>
    <xf numFmtId="1" fontId="27" fillId="0" borderId="0" xfId="0" applyNumberFormat="1" applyFont="1" applyAlignment="1">
      <alignment horizontal="right" vertical="center" wrapText="1"/>
    </xf>
    <xf numFmtId="0" fontId="19" fillId="0" borderId="0" xfId="0" applyFont="1" applyAlignment="1">
      <alignment horizontal="right" vertical="center"/>
    </xf>
    <xf numFmtId="0" fontId="30" fillId="0" borderId="0" xfId="0" applyFont="1" applyAlignment="1"/>
    <xf numFmtId="0" fontId="30" fillId="0" borderId="0" xfId="0" applyFont="1"/>
    <xf numFmtId="0" fontId="20" fillId="0" borderId="0" xfId="0" applyFont="1" applyAlignment="1">
      <alignment vertical="center"/>
    </xf>
    <xf numFmtId="1" fontId="20" fillId="0" borderId="0" xfId="0" applyNumberFormat="1" applyFont="1" applyAlignment="1">
      <alignment horizontal="right" wrapText="1"/>
    </xf>
    <xf numFmtId="0" fontId="26" fillId="0" borderId="0" xfId="0" applyFont="1" applyAlignment="1">
      <alignment horizontal="right" vertical="center" wrapText="1"/>
    </xf>
    <xf numFmtId="1" fontId="26" fillId="0" borderId="0" xfId="0" applyNumberFormat="1" applyFont="1" applyAlignment="1">
      <alignment horizontal="right" vertical="center" wrapText="1"/>
    </xf>
    <xf numFmtId="0" fontId="19" fillId="0" borderId="0" xfId="0" applyFont="1" applyAlignment="1">
      <alignment horizontal="right" wrapText="1"/>
    </xf>
    <xf numFmtId="1" fontId="19" fillId="0" borderId="0" xfId="0" applyNumberFormat="1" applyFont="1" applyAlignment="1">
      <alignment horizontal="right" vertical="center" wrapText="1"/>
    </xf>
    <xf numFmtId="0" fontId="19" fillId="0" borderId="0" xfId="0" applyFont="1" applyAlignment="1">
      <alignment horizontal="right" vertical="center" wrapText="1"/>
    </xf>
    <xf numFmtId="0" fontId="25" fillId="0" borderId="0" xfId="0" applyFont="1" applyAlignment="1">
      <alignment horizontal="right"/>
    </xf>
    <xf numFmtId="0" fontId="19" fillId="0" borderId="0" xfId="0" applyFont="1" applyAlignment="1">
      <alignment horizontal="right" vertical="top" wrapText="1"/>
    </xf>
    <xf numFmtId="3" fontId="19" fillId="0" borderId="0" xfId="0" applyNumberFormat="1" applyFont="1" applyAlignment="1">
      <alignment horizontal="right"/>
    </xf>
    <xf numFmtId="1" fontId="19" fillId="0" borderId="0" xfId="0" applyNumberFormat="1" applyFont="1" applyAlignment="1">
      <alignment vertical="top" wrapText="1"/>
    </xf>
    <xf numFmtId="0" fontId="20" fillId="0" borderId="0" xfId="0" applyFont="1" applyAlignment="1">
      <alignment horizontal="right" vertical="center" wrapText="1"/>
    </xf>
    <xf numFmtId="0" fontId="20" fillId="0" borderId="0" xfId="0" applyFont="1" applyAlignment="1">
      <alignment wrapText="1"/>
    </xf>
    <xf numFmtId="1" fontId="20" fillId="0" borderId="0" xfId="0" applyNumberFormat="1" applyFont="1" applyAlignment="1">
      <alignment wrapText="1"/>
    </xf>
    <xf numFmtId="0" fontId="20" fillId="0" borderId="0" xfId="0" applyFont="1" applyAlignment="1">
      <alignment horizontal="left" wrapText="1"/>
    </xf>
    <xf numFmtId="0" fontId="28" fillId="0" borderId="1" xfId="0" applyNumberFormat="1" applyFont="1" applyFill="1" applyBorder="1" applyAlignment="1">
      <alignment horizontal="left"/>
    </xf>
    <xf numFmtId="0" fontId="28" fillId="0" borderId="1" xfId="0" applyFont="1" applyFill="1" applyBorder="1" applyAlignment="1">
      <alignment horizontal="left"/>
    </xf>
    <xf numFmtId="0" fontId="20" fillId="0" borderId="1" xfId="0" applyNumberFormat="1" applyFont="1" applyFill="1" applyBorder="1" applyAlignment="1">
      <alignment horizontal="left"/>
    </xf>
    <xf numFmtId="0" fontId="20" fillId="0" borderId="1" xfId="0" applyFont="1" applyFill="1" applyBorder="1" applyAlignment="1">
      <alignment horizontal="left"/>
    </xf>
    <xf numFmtId="0" fontId="20" fillId="5" borderId="0" xfId="0" applyFont="1" applyFill="1"/>
    <xf numFmtId="0" fontId="20" fillId="5" borderId="0" xfId="0" applyNumberFormat="1" applyFont="1" applyFill="1" applyAlignment="1"/>
    <xf numFmtId="0" fontId="0" fillId="5" borderId="0" xfId="0" applyFont="1" applyFill="1" applyAlignment="1"/>
    <xf numFmtId="0" fontId="17" fillId="4" borderId="0" xfId="0" applyFont="1" applyFill="1" applyBorder="1"/>
    <xf numFmtId="0" fontId="31" fillId="0" borderId="0" xfId="0" applyFont="1" applyAlignment="1"/>
    <xf numFmtId="0" fontId="20" fillId="5" borderId="0" xfId="0" applyFont="1" applyFill="1" applyAlignment="1"/>
    <xf numFmtId="0" fontId="2" fillId="4" borderId="0" xfId="16" applyFill="1" applyAlignment="1">
      <alignment horizontal="center"/>
    </xf>
    <xf numFmtId="0" fontId="2" fillId="4" borderId="0" xfId="16" applyFill="1"/>
    <xf numFmtId="0" fontId="2" fillId="4" borderId="0" xfId="16" applyNumberFormat="1" applyFill="1"/>
    <xf numFmtId="2" fontId="2" fillId="4" borderId="0" xfId="16" applyNumberFormat="1" applyFill="1"/>
    <xf numFmtId="0" fontId="16" fillId="4" borderId="0" xfId="16" applyFont="1" applyFill="1" applyAlignment="1">
      <alignment horizontal="center"/>
    </xf>
    <xf numFmtId="0" fontId="16" fillId="4" borderId="0" xfId="16" applyFont="1" applyFill="1"/>
    <xf numFmtId="0" fontId="32" fillId="0" borderId="0" xfId="0" applyFont="1" applyFill="1" applyAlignment="1"/>
    <xf numFmtId="0" fontId="33" fillId="0" borderId="0" xfId="0" applyFont="1" applyFill="1" applyAlignment="1"/>
    <xf numFmtId="0" fontId="24" fillId="0" borderId="0" xfId="0" applyFont="1" applyFill="1" applyAlignment="1">
      <alignment vertical="top" wrapText="1"/>
    </xf>
    <xf numFmtId="0" fontId="14" fillId="0" borderId="0" xfId="16" applyFont="1" applyFill="1" applyAlignment="1">
      <alignment horizontal="center" vertical="top" wrapText="1"/>
    </xf>
    <xf numFmtId="0" fontId="14" fillId="0" borderId="0" xfId="16" applyFont="1" applyFill="1" applyAlignment="1">
      <alignment vertical="top" wrapText="1"/>
    </xf>
    <xf numFmtId="2" fontId="14" fillId="0" borderId="0" xfId="16" applyNumberFormat="1" applyFont="1" applyFill="1" applyAlignment="1">
      <alignment vertical="top" wrapText="1"/>
    </xf>
    <xf numFmtId="0" fontId="16" fillId="0" borderId="0" xfId="16" applyFont="1" applyFill="1" applyAlignment="1">
      <alignment vertical="top"/>
    </xf>
    <xf numFmtId="1" fontId="2" fillId="4" borderId="0" xfId="16" applyNumberFormat="1" applyFill="1"/>
    <xf numFmtId="0" fontId="0" fillId="0" borderId="0" xfId="0" applyFont="1" applyFill="1" applyAlignment="1">
      <alignment horizontal="center" vertical="center" wrapText="1"/>
    </xf>
    <xf numFmtId="0" fontId="0" fillId="0" borderId="0" xfId="0" applyFill="1" applyAlignment="1">
      <alignment horizontal="center" vertical="center" wrapText="1"/>
    </xf>
    <xf numFmtId="0" fontId="0" fillId="4" borderId="0" xfId="0" applyNumberFormat="1" applyFont="1" applyFill="1" applyAlignment="1"/>
    <xf numFmtId="0" fontId="0" fillId="4" borderId="0" xfId="0" applyFont="1" applyFill="1" applyAlignment="1"/>
    <xf numFmtId="0" fontId="18" fillId="0" borderId="2" xfId="0" applyFont="1" applyFill="1" applyBorder="1" applyAlignment="1">
      <alignment horizontal="center" vertical="center" wrapText="1"/>
    </xf>
    <xf numFmtId="0" fontId="18" fillId="0" borderId="0" xfId="0" applyFont="1" applyFill="1" applyAlignment="1">
      <alignment horizontal="center" vertical="center" wrapText="1"/>
    </xf>
    <xf numFmtId="0" fontId="0" fillId="0" borderId="0" xfId="0" applyFont="1" applyAlignment="1">
      <alignment horizontal="center"/>
    </xf>
    <xf numFmtId="1" fontId="0" fillId="0" borderId="0" xfId="0" applyNumberFormat="1" applyFont="1" applyAlignment="1">
      <alignment horizontal="center"/>
    </xf>
    <xf numFmtId="2" fontId="0" fillId="0" borderId="0" xfId="0" applyNumberFormat="1" applyFont="1" applyAlignment="1"/>
    <xf numFmtId="0" fontId="18" fillId="0" borderId="0" xfId="0" applyFont="1" applyAlignment="1">
      <alignment horizontal="left" vertical="top" wrapText="1"/>
    </xf>
    <xf numFmtId="0" fontId="18" fillId="0" borderId="0" xfId="0" quotePrefix="1" applyFont="1" applyAlignment="1"/>
    <xf numFmtId="0" fontId="22" fillId="0" borderId="0" xfId="0" quotePrefix="1" applyFont="1" applyAlignment="1"/>
    <xf numFmtId="0" fontId="23" fillId="0" borderId="0" xfId="0" quotePrefix="1" applyFont="1" applyAlignment="1"/>
    <xf numFmtId="0" fontId="0" fillId="6" borderId="3" xfId="0" applyFont="1" applyFill="1" applyBorder="1" applyAlignment="1"/>
    <xf numFmtId="0" fontId="17" fillId="7" borderId="0" xfId="0" applyFont="1" applyFill="1" applyBorder="1" applyAlignment="1">
      <alignment horizontal="left"/>
    </xf>
    <xf numFmtId="0" fontId="15" fillId="7" borderId="0" xfId="0" applyFont="1" applyFill="1" applyBorder="1" applyAlignment="1">
      <alignment horizontal="left"/>
    </xf>
    <xf numFmtId="0" fontId="17" fillId="7" borderId="0" xfId="0" applyFont="1" applyFill="1" applyAlignment="1">
      <alignment horizontal="left"/>
    </xf>
    <xf numFmtId="0" fontId="0" fillId="7" borderId="0" xfId="0" applyFont="1" applyFill="1" applyAlignment="1">
      <alignment vertical="top"/>
    </xf>
    <xf numFmtId="0" fontId="0" fillId="7" borderId="0" xfId="0" applyFill="1" applyAlignment="1">
      <alignment vertical="top"/>
    </xf>
    <xf numFmtId="0" fontId="37" fillId="7" borderId="0" xfId="0" applyFont="1" applyFill="1" applyAlignment="1">
      <alignment vertical="top"/>
    </xf>
    <xf numFmtId="0" fontId="18" fillId="7" borderId="0" xfId="0" applyFont="1" applyFill="1" applyAlignment="1"/>
    <xf numFmtId="0" fontId="18" fillId="0" borderId="0" xfId="0" quotePrefix="1" applyFont="1" applyFill="1" applyAlignment="1"/>
    <xf numFmtId="0" fontId="33" fillId="0" borderId="0" xfId="16" applyFont="1" applyFill="1" applyAlignment="1">
      <alignment vertical="top" wrapText="1"/>
    </xf>
    <xf numFmtId="0" fontId="4" fillId="0" borderId="0" xfId="0" applyFont="1" applyAlignment="1">
      <alignment horizontal="right"/>
    </xf>
    <xf numFmtId="0" fontId="18" fillId="0" borderId="0" xfId="0" applyFont="1" applyAlignment="1">
      <alignment vertical="top" wrapText="1"/>
    </xf>
    <xf numFmtId="0" fontId="0" fillId="0" borderId="0" xfId="0" applyFont="1" applyBorder="1" applyAlignment="1"/>
    <xf numFmtId="0" fontId="0" fillId="0" borderId="0" xfId="0" applyFont="1" applyBorder="1" applyAlignment="1">
      <alignment horizontal="center"/>
    </xf>
    <xf numFmtId="0" fontId="43" fillId="0" borderId="0" xfId="0" applyFont="1" applyAlignment="1"/>
    <xf numFmtId="0" fontId="43" fillId="0" borderId="0" xfId="0" quotePrefix="1" applyFont="1" applyAlignment="1"/>
    <xf numFmtId="0" fontId="42" fillId="8" borderId="4" xfId="0" applyFont="1" applyFill="1" applyBorder="1" applyAlignment="1">
      <alignment vertical="top" wrapText="1"/>
    </xf>
    <xf numFmtId="0" fontId="21" fillId="8" borderId="4" xfId="16" applyNumberFormat="1" applyFont="1" applyFill="1" applyBorder="1" applyAlignment="1">
      <alignment horizontal="center" vertical="top" wrapText="1"/>
    </xf>
    <xf numFmtId="0" fontId="21" fillId="8" borderId="4" xfId="16" applyNumberFormat="1" applyFont="1" applyFill="1" applyBorder="1" applyAlignment="1">
      <alignment vertical="top" wrapText="1"/>
    </xf>
    <xf numFmtId="2" fontId="21" fillId="8" borderId="4" xfId="16" applyNumberFormat="1" applyFont="1" applyFill="1" applyBorder="1" applyAlignment="1">
      <alignment vertical="top" wrapText="1"/>
    </xf>
    <xf numFmtId="0" fontId="42" fillId="8" borderId="4" xfId="0" applyFont="1" applyFill="1" applyBorder="1" applyAlignment="1">
      <alignment horizontal="center" vertical="center" wrapText="1"/>
    </xf>
    <xf numFmtId="2" fontId="0" fillId="4" borderId="0" xfId="0" applyNumberFormat="1" applyFont="1" applyFill="1" applyAlignment="1"/>
    <xf numFmtId="0" fontId="18" fillId="4" borderId="0" xfId="0" applyFont="1" applyFill="1" applyAlignment="1"/>
    <xf numFmtId="10" fontId="0" fillId="4" borderId="0" xfId="18" applyNumberFormat="1" applyFont="1" applyFill="1" applyAlignment="1"/>
    <xf numFmtId="0" fontId="0" fillId="0" borderId="0" xfId="0" applyFont="1" applyAlignment="1">
      <alignment wrapText="1"/>
    </xf>
    <xf numFmtId="164" fontId="0" fillId="0" borderId="0" xfId="0" applyNumberFormat="1" applyFont="1" applyAlignment="1">
      <alignment wrapText="1"/>
    </xf>
    <xf numFmtId="164" fontId="0" fillId="4" borderId="0" xfId="0" applyNumberFormat="1" applyFont="1" applyFill="1" applyAlignment="1">
      <alignment wrapText="1"/>
    </xf>
    <xf numFmtId="164" fontId="0" fillId="9" borderId="0" xfId="0" applyNumberFormat="1" applyFont="1" applyFill="1" applyAlignment="1">
      <alignment wrapText="1"/>
    </xf>
    <xf numFmtId="0" fontId="0" fillId="4" borderId="0" xfId="0" applyFont="1" applyFill="1" applyAlignment="1">
      <alignment wrapText="1"/>
    </xf>
    <xf numFmtId="0" fontId="0" fillId="9" borderId="0" xfId="0" applyFont="1" applyFill="1" applyAlignment="1">
      <alignment wrapText="1"/>
    </xf>
    <xf numFmtId="0" fontId="18" fillId="0" borderId="0" xfId="0" quotePrefix="1" applyFont="1" applyAlignment="1">
      <alignment horizontal="left" vertical="top" wrapText="1"/>
    </xf>
    <xf numFmtId="0" fontId="18" fillId="0" borderId="0" xfId="0" applyFont="1" applyAlignment="1">
      <alignment horizontal="left" vertical="top" wrapText="1"/>
    </xf>
    <xf numFmtId="0" fontId="43" fillId="0" borderId="0" xfId="0" applyFont="1" applyAlignment="1">
      <alignment horizontal="center" vertical="top" wrapText="1"/>
    </xf>
  </cellXfs>
  <cellStyles count="1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 name="Normal 2" xfId="15"/>
    <cellStyle name="Normal 3" xfId="16"/>
    <cellStyle name="Normal 4" xfId="17"/>
    <cellStyle name="Percent" xfId="18" builtinId="5"/>
  </cellStyles>
  <dxfs count="362">
    <dxf>
      <numFmt numFmtId="14" formatCode="0.00%"/>
      <fill>
        <patternFill>
          <fgColor indexed="64"/>
          <bgColor theme="5" tint="0.59999389629810485"/>
        </patternFill>
      </fill>
    </dxf>
    <dxf>
      <numFmt numFmtId="14" formatCode="0.00%"/>
      <fill>
        <patternFill patternType="solid">
          <fgColor indexed="64"/>
          <bgColor theme="5" tint="0.59999389629810485"/>
        </patternFill>
      </fill>
      <alignment horizontal="general" vertical="bottom" textRotation="0" wrapText="0" indent="0" justifyLastLine="0" shrinkToFit="0" readingOrder="0"/>
    </dxf>
    <dxf>
      <numFmt numFmtId="14" formatCode="0.00%"/>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fill>
        <patternFill>
          <fgColor indexed="64"/>
          <bgColor theme="5" tint="0.59999389629810485"/>
        </patternFill>
      </fill>
    </dxf>
    <dxf>
      <font>
        <b val="0"/>
        <i val="0"/>
        <strike val="0"/>
        <condense val="0"/>
        <extend val="0"/>
        <outline val="0"/>
        <shadow val="0"/>
        <u val="none"/>
        <vertAlign val="baseline"/>
        <sz val="11"/>
        <color rgb="FF000000"/>
        <name val="Calibri"/>
        <scheme val="none"/>
      </font>
      <fill>
        <patternFill patternType="solid">
          <fgColor indexed="64"/>
          <bgColor theme="5" tint="0.59999389629810485"/>
        </patternFill>
      </fill>
      <alignment horizontal="general" vertical="bottom" textRotation="0" wrapText="0" indent="0" justifyLastLine="0" shrinkToFit="0" readingOrder="0"/>
    </dxf>
    <dxf>
      <border outline="0">
        <top style="medium">
          <color theme="1"/>
        </top>
      </border>
    </dxf>
    <dxf>
      <fill>
        <patternFill>
          <fgColor indexed="64"/>
          <bgColor theme="5" tint="0.59999389629810485"/>
        </patternFill>
      </fill>
    </dxf>
    <dxf>
      <border outline="0">
        <bottom style="medium">
          <color theme="1"/>
        </bottom>
      </border>
    </dxf>
    <dxf>
      <font>
        <b/>
        <i val="0"/>
        <strike val="0"/>
        <condense val="0"/>
        <extend val="0"/>
        <outline val="0"/>
        <shadow val="0"/>
        <u val="none"/>
        <vertAlign val="baseline"/>
        <sz val="11"/>
        <color theme="0"/>
        <name val="Calibri"/>
        <scheme val="none"/>
      </font>
      <fill>
        <patternFill patternType="solid">
          <fgColor theme="1"/>
          <bgColor theme="1"/>
        </patternFill>
      </fill>
      <alignment horizontal="center" vertical="center" textRotation="0" wrapText="1" indent="0" justifyLastLine="0" shrinkToFit="0" readingOrder="0"/>
      <border diagonalUp="0" diagonalDown="0" outline="0">
        <left style="thin">
          <color theme="1"/>
        </left>
        <right style="thin">
          <color theme="1"/>
        </right>
        <top/>
        <bottom/>
      </border>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2" formatCode="0.00"/>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border outline="0">
        <top style="medium">
          <color theme="1"/>
        </top>
      </border>
    </dxf>
    <dxf>
      <fill>
        <patternFill patternType="solid">
          <fgColor indexed="64"/>
          <bgColor theme="5" tint="0.59999389629810485"/>
        </patternFill>
      </fill>
    </dxf>
    <dxf>
      <border outline="0">
        <bottom style="medium">
          <color theme="1"/>
        </bottom>
      </border>
    </dxf>
    <dxf>
      <font>
        <b/>
        <i val="0"/>
        <strike val="0"/>
        <condense val="0"/>
        <extend val="0"/>
        <outline val="0"/>
        <shadow val="0"/>
        <u val="none"/>
        <vertAlign val="baseline"/>
        <sz val="11"/>
        <color theme="0"/>
        <name val="Calibri"/>
        <scheme val="minor"/>
      </font>
      <numFmt numFmtId="0" formatCode="General"/>
      <fill>
        <patternFill patternType="solid">
          <fgColor theme="1"/>
          <bgColor theme="1"/>
        </patternFill>
      </fill>
      <alignment horizontal="general" vertical="top" textRotation="0" wrapText="1" indent="0" justifyLastLine="0" shrinkToFit="0" readingOrder="0"/>
      <border diagonalUp="0" diagonalDown="0" outline="0">
        <left style="thin">
          <color theme="1"/>
        </left>
        <right style="thin">
          <color theme="1"/>
        </right>
        <top/>
        <bottom/>
      </border>
    </dxf>
    <dxf>
      <fill>
        <patternFill patternType="solid">
          <bgColor theme="5" tint="0.59999389629810485"/>
        </patternFill>
      </fill>
    </dxf>
    <dxf>
      <fill>
        <patternFill patternType="solid">
          <bgColor theme="5" tint="0.59999389629810485"/>
        </patternFill>
      </fill>
    </dxf>
    <dxf>
      <fill>
        <patternFill patternType="solid">
          <bgColor rgb="FFFF0000"/>
        </patternFill>
      </fill>
    </dxf>
    <dxf>
      <fill>
        <patternFill patternType="solid">
          <bgColor rgb="FFFF000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rgb="FFFF0000"/>
        </patternFill>
      </fill>
    </dxf>
    <dxf>
      <fill>
        <patternFill>
          <bgColor rgb="FFFF000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rgb="FFFF0000"/>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164" formatCode="0.0_ ;[Red]\-0.0\ "/>
    </dxf>
    <dxf>
      <alignment wrapText="1" readingOrder="0"/>
    </dxf>
    <dxf>
      <alignment wrapText="1" readingOrder="0"/>
    </dxf>
    <dxf>
      <alignment wrapText="1" readingOrder="0"/>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Calibri"/>
        <scheme val="none"/>
      </font>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dxf>
    <dxf>
      <border outline="0">
        <top style="medium">
          <color rgb="FF000000"/>
        </top>
      </border>
    </dxf>
    <dxf>
      <fill>
        <patternFill patternType="solid">
          <fgColor rgb="FF000000"/>
          <bgColor rgb="FFE6B8B7"/>
        </patternFill>
      </fill>
    </dxf>
    <dxf>
      <border outline="0">
        <bottom style="medium">
          <color rgb="FF000000"/>
        </bottom>
      </border>
    </dxf>
    <dxf>
      <font>
        <b val="0"/>
        <i val="0"/>
        <strike val="0"/>
        <condense val="0"/>
        <extend val="0"/>
        <outline val="0"/>
        <shadow val="0"/>
        <u val="none"/>
        <vertAlign val="baseline"/>
        <sz val="11"/>
        <color rgb="FF000000"/>
        <name val="Calibri"/>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1"/>
        <color auto="1"/>
        <name val="Calibri"/>
        <scheme val="minor"/>
      </font>
      <fill>
        <patternFill patternType="none">
          <fgColor indexed="64"/>
          <bgColor auto="1"/>
        </patternFill>
      </fill>
      <alignment horizontal="general" vertical="bottom" textRotation="0" wrapText="0" indent="0" justifyLastLine="0" shrinkToFit="0" readingOrder="0"/>
    </dxf>
    <dxf>
      <font>
        <b val="0"/>
        <strike val="0"/>
        <outline val="0"/>
        <shadow val="0"/>
        <u val="none"/>
        <vertAlign val="baseline"/>
        <sz val="11"/>
        <color auto="1"/>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top" textRotation="0" wrapText="0" indent="0" justifyLastLine="0" shrinkToFit="0" readingOrder="0"/>
    </dxf>
    <dxf>
      <font>
        <b val="0"/>
        <strike val="0"/>
        <outline val="0"/>
        <shadow val="0"/>
        <u val="none"/>
        <vertAlign val="baseline"/>
        <sz val="11"/>
        <color auto="1"/>
        <name val="Calibri"/>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auto="1"/>
        </patternFill>
      </fill>
      <alignment horizontal="general" vertical="bottom" textRotation="0" wrapText="0" indent="0" justifyLastLine="0" shrinkToFit="0" readingOrder="0"/>
    </dxf>
    <dxf>
      <font>
        <b val="0"/>
        <strike val="0"/>
        <outline val="0"/>
        <shadow val="0"/>
        <u val="none"/>
        <vertAlign val="baseline"/>
        <sz val="11"/>
        <color auto="1"/>
        <name val="Calibri"/>
        <scheme val="minor"/>
      </font>
      <fill>
        <patternFill patternType="none">
          <fgColor indexed="64"/>
          <bgColor auto="1"/>
        </patternFill>
      </fill>
    </dxf>
    <dxf>
      <font>
        <strike val="0"/>
        <outline val="0"/>
        <shadow val="0"/>
        <u val="none"/>
        <vertAlign val="baseline"/>
        <sz val="11"/>
        <color theme="0"/>
        <name val="Calibri"/>
        <scheme val="minor"/>
      </font>
      <fill>
        <patternFill patternType="none">
          <fgColor indexed="64"/>
          <bgColor auto="1"/>
        </patternFill>
      </fill>
    </dxf>
    <dxf>
      <fill>
        <patternFill patternType="solid">
          <fgColor indexed="64"/>
          <bgColor rgb="FFFFFF00"/>
        </patternFill>
      </fill>
    </dxf>
    <dxf>
      <font>
        <b val="0"/>
        <i val="0"/>
        <strike val="0"/>
        <condense val="0"/>
        <extend val="0"/>
        <outline val="0"/>
        <shadow val="0"/>
        <u val="none"/>
        <vertAlign val="baseline"/>
        <sz val="11"/>
        <color theme="1"/>
        <name val="Arial"/>
        <scheme val="none"/>
      </font>
      <fill>
        <patternFill patternType="solid">
          <fgColor indexed="64"/>
          <bgColor theme="6" tint="0.3999755851924192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indent="0" justifyLastLine="0" shrinkToFit="0" readingOrder="0"/>
    </dxf>
    <dxf>
      <font>
        <b val="0"/>
        <i val="0"/>
        <strike val="0"/>
        <condense val="0"/>
        <extend val="0"/>
        <outline val="0"/>
        <shadow val="0"/>
        <u val="none"/>
        <vertAlign val="baseline"/>
        <sz val="11"/>
        <color rgb="FF000000"/>
        <name val="Calibri"/>
        <scheme val="none"/>
      </font>
      <fill>
        <patternFill patternType="solid">
          <fgColor indexed="64"/>
          <bgColor theme="6" tint="0.39997558519241921"/>
        </patternFill>
      </fill>
      <alignment horizontal="general" vertical="top" textRotation="0" wrapText="0" indent="0" justifyLastLine="0" shrinkToFit="0" readingOrder="0"/>
    </dxf>
    <dxf>
      <fill>
        <patternFill patternType="none">
          <fgColor indexed="64"/>
          <bgColor indexed="65"/>
        </patternFill>
      </fill>
      <alignment horizontal="center" vertical="center" textRotation="0" wrapText="1" indent="0" justifyLastLine="0" shrinkToFit="0" readingOrder="0"/>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1" formatCode="0"/>
      <fill>
        <patternFill patternType="solid">
          <fgColor indexed="64"/>
          <bgColor theme="5" tint="0.59999389629810485"/>
        </patternFill>
      </fill>
    </dxf>
    <dxf>
      <numFmt numFmtId="2" formatCode="0.00"/>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alignment horizontal="center" vertical="bottom" textRotation="0" wrapText="0" indent="0" justifyLastLine="0" shrinkToFit="0" readingOrder="0"/>
    </dxf>
    <dxf>
      <numFmt numFmtId="0" formatCode="General"/>
      <fill>
        <patternFill patternType="solid">
          <fgColor indexed="64"/>
          <bgColor theme="5" tint="0.59999389629810485"/>
        </patternFill>
      </fill>
      <alignment horizontal="center" vertical="bottom" textRotation="0" wrapText="0" indent="0" justifyLastLine="0" shrinkToFit="0" readingOrder="0"/>
    </dxf>
    <dxf>
      <font>
        <strike val="0"/>
        <outline val="0"/>
        <shadow val="0"/>
        <u val="none"/>
        <vertAlign val="baseline"/>
        <sz val="11"/>
        <color theme="0"/>
        <name val="Calibri"/>
        <scheme val="minor"/>
      </font>
      <fill>
        <patternFill patternType="none">
          <fgColor indexed="64"/>
          <bgColor auto="1"/>
        </patternFill>
      </fill>
      <alignment vertical="top" textRotation="0" wrapText="1" indent="0" justifyLastLine="0" shrinkToFit="0" readingOrder="0"/>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fgColor indexed="64"/>
          <bgColor theme="7"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numFmt numFmtId="1" formatCode="0"/>
      <alignment horizontal="right" vertical="bottom" textRotation="0" wrapText="0" indent="0" justifyLastLine="0" shrinkToFit="0" readingOrder="0"/>
    </dxf>
    <dxf>
      <font>
        <b val="0"/>
        <i val="0"/>
        <strike val="0"/>
        <condense val="0"/>
        <extend val="0"/>
        <outline val="0"/>
        <shadow val="0"/>
        <u val="none"/>
        <vertAlign val="baseline"/>
        <sz val="11"/>
        <color rgb="FF000000"/>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alignment horizontal="left" vertical="bottom" textRotation="0" wrapText="0" indent="0" justifyLastLine="0" shrinkToFit="0" readingOrder="0"/>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numFmt numFmtId="0" formatCode="General"/>
      <fill>
        <patternFill patternType="solid">
          <fgColor indexed="64"/>
          <bgColor theme="5" tint="0.59999389629810485"/>
        </patternFill>
      </fill>
    </dxf>
    <dxf>
      <font>
        <b val="0"/>
        <i val="0"/>
        <strike val="0"/>
        <condense val="0"/>
        <extend val="0"/>
        <outline val="0"/>
        <shadow val="0"/>
        <u val="none"/>
        <vertAlign val="baseline"/>
        <sz val="11"/>
        <color rgb="FF000000"/>
        <name val="Calibri"/>
        <scheme val="none"/>
      </font>
      <numFmt numFmtId="0" formatCode="General"/>
      <fill>
        <patternFill patternType="solid">
          <fgColor indexed="64"/>
          <bgColor theme="5" tint="0.59999389629810485"/>
        </patternFill>
      </fill>
      <alignment horizontal="general" vertical="bottom" textRotation="0" wrapText="0" indent="0" justifyLastLine="0" shrinkToFit="0" readingOrder="0"/>
    </dxf>
    <dxf>
      <numFmt numFmtId="0" formatCode="General"/>
      <fill>
        <patternFill patternType="solid">
          <fgColor indexed="64"/>
          <bgColor theme="5" tint="0.59999389629810485"/>
        </patternFill>
      </fill>
    </dxf>
    <dxf>
      <border outline="0">
        <top style="medium">
          <color theme="1"/>
        </top>
      </border>
    </dxf>
    <dxf>
      <fill>
        <patternFill patternType="solid">
          <fgColor indexed="64"/>
          <bgColor theme="5" tint="0.59999389629810485"/>
        </patternFill>
      </fill>
    </dxf>
    <dxf>
      <border outline="0">
        <bottom style="medium">
          <color theme="1"/>
        </bottom>
      </border>
    </dxf>
    <dxf>
      <font>
        <b val="0"/>
        <i val="0"/>
        <strike val="0"/>
        <condense val="0"/>
        <extend val="0"/>
        <outline val="0"/>
        <shadow val="0"/>
        <u val="none"/>
        <vertAlign val="baseline"/>
        <sz val="11"/>
        <color rgb="FF000000"/>
        <name val="Calibri"/>
        <scheme val="none"/>
      </font>
      <fill>
        <patternFill patternType="none">
          <fgColor indexed="64"/>
          <bgColor auto="1"/>
        </patternFill>
      </fill>
      <alignment horizontal="center" vertical="center" textRotation="0" wrapText="1" indent="0" justifyLastLine="0" shrinkToFit="0" readingOrder="0"/>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[CP - ETL - v1.0.xlsx]Profile 1!PivotTable3</c:name>
    <c:fmtId val="0"/>
  </c:pivotSource>
  <c:chart>
    <c:title>
      <c:tx>
        <c:rich>
          <a:bodyPr/>
          <a:lstStyle/>
          <a:p>
            <a:pPr>
              <a:defRPr/>
            </a:pPr>
            <a:r>
              <a:rPr lang="en-US"/>
              <a:t>Presented</a:t>
            </a:r>
            <a:r>
              <a:rPr lang="en-US" baseline="0"/>
              <a:t> - Assessed / Presented, all negatives and everything over 60%  </a:t>
            </a:r>
            <a:endParaRPr lang="en-US"/>
          </a:p>
        </c:rich>
      </c:tx>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'Profile 1'!$B$3</c:f>
              <c:strCache>
                <c:ptCount val="1"/>
                <c:pt idx="0">
                  <c:v>Total</c:v>
                </c:pt>
              </c:strCache>
            </c:strRef>
          </c:tx>
          <c:invertIfNegative val="0"/>
          <c:cat>
            <c:strRef>
              <c:f>'Profile 1'!$A$4:$A$110</c:f>
              <c:strCache>
                <c:ptCount val="106"/>
                <c:pt idx="0">
                  <c:v>Runnymede</c:v>
                </c:pt>
                <c:pt idx="1">
                  <c:v>Warwick</c:v>
                </c:pt>
                <c:pt idx="2">
                  <c:v>Stoke-on-Trent</c:v>
                </c:pt>
                <c:pt idx="3">
                  <c:v>Charnwood</c:v>
                </c:pt>
                <c:pt idx="4">
                  <c:v>Poole</c:v>
                </c:pt>
                <c:pt idx="5">
                  <c:v>Ealing</c:v>
                </c:pt>
                <c:pt idx="6">
                  <c:v>Southend-on-Sea</c:v>
                </c:pt>
                <c:pt idx="7">
                  <c:v>Erewash</c:v>
                </c:pt>
                <c:pt idx="8">
                  <c:v>Swansea</c:v>
                </c:pt>
                <c:pt idx="9">
                  <c:v>Hinckley and Bosworth</c:v>
                </c:pt>
                <c:pt idx="10">
                  <c:v>Leeds</c:v>
                </c:pt>
                <c:pt idx="11">
                  <c:v>Melton</c:v>
                </c:pt>
                <c:pt idx="12">
                  <c:v>Waverley</c:v>
                </c:pt>
                <c:pt idx="13">
                  <c:v>Rushcliffe</c:v>
                </c:pt>
                <c:pt idx="14">
                  <c:v>Blaby</c:v>
                </c:pt>
                <c:pt idx="15">
                  <c:v>Milton Keynes</c:v>
                </c:pt>
                <c:pt idx="16">
                  <c:v>Ribble Valley</c:v>
                </c:pt>
                <c:pt idx="17">
                  <c:v>Northampton</c:v>
                </c:pt>
                <c:pt idx="18">
                  <c:v>Cheshire East</c:v>
                </c:pt>
                <c:pt idx="19">
                  <c:v>North Dorset</c:v>
                </c:pt>
                <c:pt idx="20">
                  <c:v>King's Lynn and West Norfolk</c:v>
                </c:pt>
                <c:pt idx="21">
                  <c:v>Harborough</c:v>
                </c:pt>
                <c:pt idx="22">
                  <c:v>South Northamptonshire</c:v>
                </c:pt>
                <c:pt idx="23">
                  <c:v>Forest of Dean</c:v>
                </c:pt>
                <c:pt idx="24">
                  <c:v>Wirral</c:v>
                </c:pt>
                <c:pt idx="25">
                  <c:v>Tunbridge Wells</c:v>
                </c:pt>
                <c:pt idx="26">
                  <c:v>Tendring</c:v>
                </c:pt>
                <c:pt idx="27">
                  <c:v>Gloucester</c:v>
                </c:pt>
                <c:pt idx="28">
                  <c:v>Worcester</c:v>
                </c:pt>
                <c:pt idx="29">
                  <c:v>North West Leicestershire</c:v>
                </c:pt>
                <c:pt idx="30">
                  <c:v>Hillingdon</c:v>
                </c:pt>
                <c:pt idx="31">
                  <c:v>East Lindsey</c:v>
                </c:pt>
                <c:pt idx="32">
                  <c:v>North Devon</c:v>
                </c:pt>
                <c:pt idx="33">
                  <c:v>Bradford</c:v>
                </c:pt>
                <c:pt idx="34">
                  <c:v>Corby</c:v>
                </c:pt>
                <c:pt idx="35">
                  <c:v>Kettering</c:v>
                </c:pt>
                <c:pt idx="36">
                  <c:v>Broxtowe</c:v>
                </c:pt>
                <c:pt idx="37">
                  <c:v>Blackburn with Darwen</c:v>
                </c:pt>
                <c:pt idx="38">
                  <c:v>Torridge</c:v>
                </c:pt>
                <c:pt idx="39">
                  <c:v>Central Bedfordshire</c:v>
                </c:pt>
                <c:pt idx="40">
                  <c:v>Redditch</c:v>
                </c:pt>
                <c:pt idx="41">
                  <c:v>Purbeck</c:v>
                </c:pt>
                <c:pt idx="42">
                  <c:v>Lambeth</c:v>
                </c:pt>
                <c:pt idx="43">
                  <c:v>Hart</c:v>
                </c:pt>
                <c:pt idx="44">
                  <c:v>South Lakeland</c:v>
                </c:pt>
                <c:pt idx="45">
                  <c:v>Eastbourne</c:v>
                </c:pt>
                <c:pt idx="46">
                  <c:v>East Staffordshire</c:v>
                </c:pt>
                <c:pt idx="47">
                  <c:v>Wealden</c:v>
                </c:pt>
                <c:pt idx="48">
                  <c:v>North Hertfordshire</c:v>
                </c:pt>
                <c:pt idx="49">
                  <c:v>Fareham</c:v>
                </c:pt>
                <c:pt idx="50">
                  <c:v>Hammersmith and Fulham</c:v>
                </c:pt>
                <c:pt idx="51">
                  <c:v>Basingstoke and Deane</c:v>
                </c:pt>
                <c:pt idx="52">
                  <c:v>Gosport</c:v>
                </c:pt>
                <c:pt idx="53">
                  <c:v>Havant</c:v>
                </c:pt>
                <c:pt idx="54">
                  <c:v>East Hampshire</c:v>
                </c:pt>
                <c:pt idx="55">
                  <c:v>Castle Point</c:v>
                </c:pt>
                <c:pt idx="56">
                  <c:v>Isle of Wight</c:v>
                </c:pt>
                <c:pt idx="57">
                  <c:v>Dover</c:v>
                </c:pt>
                <c:pt idx="58">
                  <c:v>Reading</c:v>
                </c:pt>
                <c:pt idx="59">
                  <c:v>St. Helens</c:v>
                </c:pt>
                <c:pt idx="60">
                  <c:v>Lewes</c:v>
                </c:pt>
                <c:pt idx="61">
                  <c:v>Cardiff</c:v>
                </c:pt>
                <c:pt idx="62">
                  <c:v>Leicester</c:v>
                </c:pt>
                <c:pt idx="63">
                  <c:v>Warrington</c:v>
                </c:pt>
                <c:pt idx="64">
                  <c:v>Thanet</c:v>
                </c:pt>
                <c:pt idx="65">
                  <c:v>Swale</c:v>
                </c:pt>
                <c:pt idx="66">
                  <c:v>Bromsgrove</c:v>
                </c:pt>
                <c:pt idx="67">
                  <c:v>Tonbridge and Malling</c:v>
                </c:pt>
                <c:pt idx="68">
                  <c:v>Barrow-in-Furness</c:v>
                </c:pt>
                <c:pt idx="69">
                  <c:v>Barnet</c:v>
                </c:pt>
                <c:pt idx="70">
                  <c:v>Carlisle</c:v>
                </c:pt>
                <c:pt idx="71">
                  <c:v>Tameside</c:v>
                </c:pt>
                <c:pt idx="72">
                  <c:v>Havering</c:v>
                </c:pt>
                <c:pt idx="73">
                  <c:v>Allerdale</c:v>
                </c:pt>
                <c:pt idx="74">
                  <c:v>Canterbury</c:v>
                </c:pt>
                <c:pt idx="75">
                  <c:v>Denbighshire</c:v>
                </c:pt>
                <c:pt idx="76">
                  <c:v>South Cambridgeshire</c:v>
                </c:pt>
                <c:pt idx="77">
                  <c:v>Mansfield</c:v>
                </c:pt>
                <c:pt idx="78">
                  <c:v>Richmond upon Thames</c:v>
                </c:pt>
                <c:pt idx="79">
                  <c:v>Bolton</c:v>
                </c:pt>
                <c:pt idx="80">
                  <c:v>Shepway</c:v>
                </c:pt>
                <c:pt idx="81">
                  <c:v>Tandridge</c:v>
                </c:pt>
                <c:pt idx="82">
                  <c:v>Bristol, City of</c:v>
                </c:pt>
                <c:pt idx="83">
                  <c:v>Pendle</c:v>
                </c:pt>
                <c:pt idx="84">
                  <c:v>Weymouth and Portland</c:v>
                </c:pt>
                <c:pt idx="85">
                  <c:v>Copeland</c:v>
                </c:pt>
                <c:pt idx="86">
                  <c:v>Woking</c:v>
                </c:pt>
                <c:pt idx="87">
                  <c:v>Wakefield</c:v>
                </c:pt>
                <c:pt idx="88">
                  <c:v>Ashford</c:v>
                </c:pt>
                <c:pt idx="89">
                  <c:v>Maidstone</c:v>
                </c:pt>
                <c:pt idx="90">
                  <c:v>Elmbridge</c:v>
                </c:pt>
                <c:pt idx="91">
                  <c:v>Dartford</c:v>
                </c:pt>
                <c:pt idx="92">
                  <c:v>West Dorset</c:v>
                </c:pt>
                <c:pt idx="93">
                  <c:v>St Albans</c:v>
                </c:pt>
                <c:pt idx="94">
                  <c:v>Gravesham</c:v>
                </c:pt>
                <c:pt idx="95">
                  <c:v>Babergh</c:v>
                </c:pt>
                <c:pt idx="96">
                  <c:v>Dacorum</c:v>
                </c:pt>
                <c:pt idx="97">
                  <c:v>Surrey Heath</c:v>
                </c:pt>
                <c:pt idx="98">
                  <c:v>Sevenoaks</c:v>
                </c:pt>
                <c:pt idx="99">
                  <c:v>Eastleigh</c:v>
                </c:pt>
                <c:pt idx="100">
                  <c:v>Eden</c:v>
                </c:pt>
                <c:pt idx="101">
                  <c:v>Rushmoor</c:v>
                </c:pt>
                <c:pt idx="102">
                  <c:v>Mendip</c:v>
                </c:pt>
                <c:pt idx="103">
                  <c:v>Taunton Deane</c:v>
                </c:pt>
                <c:pt idx="104">
                  <c:v>Chichester</c:v>
                </c:pt>
                <c:pt idx="105">
                  <c:v>Breckland</c:v>
                </c:pt>
              </c:strCache>
            </c:strRef>
          </c:cat>
          <c:val>
            <c:numRef>
              <c:f>'Profile 1'!$B$4:$B$110</c:f>
              <c:numCache>
                <c:formatCode>General</c:formatCode>
                <c:ptCount val="106"/>
                <c:pt idx="0">
                  <c:v>1</c:v>
                </c:pt>
                <c:pt idx="1">
                  <c:v>1</c:v>
                </c:pt>
                <c:pt idx="2">
                  <c:v>1</c:v>
                </c:pt>
                <c:pt idx="3">
                  <c:v>1</c:v>
                </c:pt>
                <c:pt idx="4">
                  <c:v>1</c:v>
                </c:pt>
                <c:pt idx="5">
                  <c:v>1</c:v>
                </c:pt>
                <c:pt idx="6">
                  <c:v>1</c:v>
                </c:pt>
                <c:pt idx="7">
                  <c:v>1</c:v>
                </c:pt>
                <c:pt idx="8">
                  <c:v>1</c:v>
                </c:pt>
                <c:pt idx="9">
                  <c:v>1</c:v>
                </c:pt>
                <c:pt idx="10">
                  <c:v>1</c:v>
                </c:pt>
                <c:pt idx="11">
                  <c:v>1</c:v>
                </c:pt>
                <c:pt idx="12">
                  <c:v>0.9885057471264368</c:v>
                </c:pt>
                <c:pt idx="13">
                  <c:v>0.98198198198198194</c:v>
                </c:pt>
                <c:pt idx="14">
                  <c:v>0.97810424638548599</c:v>
                </c:pt>
                <c:pt idx="15">
                  <c:v>0.97578957855933046</c:v>
                </c:pt>
                <c:pt idx="16">
                  <c:v>0.96875</c:v>
                </c:pt>
                <c:pt idx="17">
                  <c:v>0.94193166010784857</c:v>
                </c:pt>
                <c:pt idx="18">
                  <c:v>0.93742017879948913</c:v>
                </c:pt>
                <c:pt idx="19">
                  <c:v>0.9320987654320988</c:v>
                </c:pt>
                <c:pt idx="20">
                  <c:v>0.92391304347826086</c:v>
                </c:pt>
                <c:pt idx="21">
                  <c:v>0.92078155622174496</c:v>
                </c:pt>
                <c:pt idx="22">
                  <c:v>0.92064554472848958</c:v>
                </c:pt>
                <c:pt idx="23">
                  <c:v>0.92057551068062404</c:v>
                </c:pt>
                <c:pt idx="24">
                  <c:v>0.9196428571428571</c:v>
                </c:pt>
                <c:pt idx="25">
                  <c:v>0.91538824705157606</c:v>
                </c:pt>
                <c:pt idx="26">
                  <c:v>0.91382765531062127</c:v>
                </c:pt>
                <c:pt idx="27">
                  <c:v>0.91013468824918453</c:v>
                </c:pt>
                <c:pt idx="28">
                  <c:v>0.90489959405413267</c:v>
                </c:pt>
                <c:pt idx="29">
                  <c:v>0.90148510599097298</c:v>
                </c:pt>
                <c:pt idx="30">
                  <c:v>0.89642857142857146</c:v>
                </c:pt>
                <c:pt idx="31">
                  <c:v>0.89562289562289565</c:v>
                </c:pt>
                <c:pt idx="32">
                  <c:v>0.8944281524926686</c:v>
                </c:pt>
                <c:pt idx="33">
                  <c:v>0.88774403470715835</c:v>
                </c:pt>
                <c:pt idx="34">
                  <c:v>0.8758445414626459</c:v>
                </c:pt>
                <c:pt idx="35">
                  <c:v>0.86385352422380435</c:v>
                </c:pt>
                <c:pt idx="36">
                  <c:v>0.83870967741935487</c:v>
                </c:pt>
                <c:pt idx="37">
                  <c:v>0.83644859813084116</c:v>
                </c:pt>
                <c:pt idx="38">
                  <c:v>0.83419689119170981</c:v>
                </c:pt>
                <c:pt idx="39">
                  <c:v>0.83235867446393763</c:v>
                </c:pt>
                <c:pt idx="40">
                  <c:v>0.82766555103992345</c:v>
                </c:pt>
                <c:pt idx="41">
                  <c:v>0.81927710843373491</c:v>
                </c:pt>
                <c:pt idx="42">
                  <c:v>0.81</c:v>
                </c:pt>
                <c:pt idx="43">
                  <c:v>0.78392057590266739</c:v>
                </c:pt>
                <c:pt idx="44">
                  <c:v>0.77527855309281812</c:v>
                </c:pt>
                <c:pt idx="45">
                  <c:v>0.77148741364108153</c:v>
                </c:pt>
                <c:pt idx="46">
                  <c:v>0.74608150470219436</c:v>
                </c:pt>
                <c:pt idx="47">
                  <c:v>0.74501783206733341</c:v>
                </c:pt>
                <c:pt idx="48">
                  <c:v>0.74358974358974361</c:v>
                </c:pt>
                <c:pt idx="49">
                  <c:v>0.73509409306128537</c:v>
                </c:pt>
                <c:pt idx="50">
                  <c:v>0.73252279635258355</c:v>
                </c:pt>
                <c:pt idx="51">
                  <c:v>0.73076923076923084</c:v>
                </c:pt>
                <c:pt idx="52">
                  <c:v>0.73076923076923084</c:v>
                </c:pt>
                <c:pt idx="53">
                  <c:v>0.73076923076923073</c:v>
                </c:pt>
                <c:pt idx="54">
                  <c:v>0.73076923076923073</c:v>
                </c:pt>
                <c:pt idx="55">
                  <c:v>0.73076923076923073</c:v>
                </c:pt>
                <c:pt idx="56">
                  <c:v>0.68831168831168832</c:v>
                </c:pt>
                <c:pt idx="57">
                  <c:v>0.66598654801916379</c:v>
                </c:pt>
                <c:pt idx="58">
                  <c:v>0.65195246179966049</c:v>
                </c:pt>
                <c:pt idx="59">
                  <c:v>0.63235294117647056</c:v>
                </c:pt>
                <c:pt idx="60">
                  <c:v>0.6317017376095001</c:v>
                </c:pt>
                <c:pt idx="61">
                  <c:v>0.6152702032721864</c:v>
                </c:pt>
                <c:pt idx="62">
                  <c:v>0.60589812332439674</c:v>
                </c:pt>
                <c:pt idx="63">
                  <c:v>-2.7522935779816515E-2</c:v>
                </c:pt>
                <c:pt idx="64">
                  <c:v>-4.1928137150633378E-2</c:v>
                </c:pt>
                <c:pt idx="65">
                  <c:v>-5.3157253377138246E-2</c:v>
                </c:pt>
                <c:pt idx="66">
                  <c:v>-6.8194918328946627E-2</c:v>
                </c:pt>
                <c:pt idx="67">
                  <c:v>-9.9214674176757542E-2</c:v>
                </c:pt>
                <c:pt idx="68">
                  <c:v>-0.23042923137539487</c:v>
                </c:pt>
                <c:pt idx="69">
                  <c:v>-0.32173913043478258</c:v>
                </c:pt>
                <c:pt idx="70">
                  <c:v>-0.57028921795185183</c:v>
                </c:pt>
                <c:pt idx="71">
                  <c:v>-0.68888888888888888</c:v>
                </c:pt>
                <c:pt idx="72">
                  <c:v>-0.85526315789473684</c:v>
                </c:pt>
                <c:pt idx="73">
                  <c:v>-0.87961845164026586</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-1.0504772402335483</c:v>
                </c:pt>
                <c:pt idx="100">
                  <c:v>-1.3319996212257612</c:v>
                </c:pt>
                <c:pt idx="101">
                  <c:v>-1.8626826274240649</c:v>
                </c:pt>
                <c:pt idx="102">
                  <c:v>-2.6060109591498666</c:v>
                </c:pt>
                <c:pt idx="103">
                  <c:v>-2.9989726779850234</c:v>
                </c:pt>
                <c:pt idx="104">
                  <c:v>-6.333333333333333</c:v>
                </c:pt>
                <c:pt idx="105">
                  <c:v>-14.84</c:v>
                </c:pt>
              </c:numCache>
            </c:numRef>
          </c:val>
        </c:ser>
        <c:dLbls>
          <c:showLegendKey val="0"/>
          <c:showVal val="0"/>
          <c:showCatName val="0"/>
          <c:showSerName val="0"/>
          <c:showPercent val="0"/>
          <c:showBubbleSize val="0"/>
        </c:dLbls>
        <c:gapWidth val="150"/>
        <c:axId val="206296192"/>
        <c:axId val="206297728"/>
      </c:barChart>
      <c:catAx>
        <c:axId val="206296192"/>
        <c:scaling>
          <c:orientation val="minMax"/>
        </c:scaling>
        <c:delete val="0"/>
        <c:axPos val="b"/>
        <c:majorTickMark val="out"/>
        <c:minorTickMark val="none"/>
        <c:tickLblPos val="nextTo"/>
        <c:crossAx val="206297728"/>
        <c:crosses val="autoZero"/>
        <c:auto val="1"/>
        <c:lblAlgn val="ctr"/>
        <c:lblOffset val="100"/>
        <c:noMultiLvlLbl val="0"/>
      </c:catAx>
      <c:valAx>
        <c:axId val="206297728"/>
        <c:scaling>
          <c:orientation val="minMax"/>
          <c:max val="1"/>
          <c:min val="-8"/>
        </c:scaling>
        <c:delete val="0"/>
        <c:axPos val="l"/>
        <c:majorGridlines/>
        <c:numFmt formatCode="0.00%" sourceLinked="0"/>
        <c:majorTickMark val="out"/>
        <c:minorTickMark val="none"/>
        <c:tickLblPos val="nextTo"/>
        <c:crossAx val="206296192"/>
        <c:crosses val="autoZero"/>
        <c:crossBetween val="between"/>
      </c:valAx>
    </c:plotArea>
    <c:plotVisOnly val="1"/>
    <c:dispBlanksAs val="gap"/>
    <c:showDLblsOverMax val="0"/>
  </c:chart>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[CP - ETL - v1.0.xlsx]Profile 2!PivotTable8</c:name>
    <c:fmtId val="0"/>
  </c:pivotSource>
  <c:chart>
    <c:title>
      <c:tx>
        <c:rich>
          <a:bodyPr/>
          <a:lstStyle/>
          <a:p>
            <a:pPr>
              <a:defRPr/>
            </a:pPr>
            <a:r>
              <a:rPr lang="en-US"/>
              <a:t>Presented / Population, if over 0.25%</a:t>
            </a:r>
          </a:p>
        </c:rich>
      </c:tx>
      <c:overlay val="0"/>
    </c:title>
    <c:autoTitleDeleted val="0"/>
    <c:pivotFmts>
      <c:pivotFmt>
        <c:idx val="0"/>
        <c:marker>
          <c:symbol val="none"/>
        </c:marker>
      </c:pivotFmt>
    </c:pivotFmts>
    <c:plotArea>
      <c:layout/>
      <c:barChart>
        <c:barDir val="col"/>
        <c:grouping val="clustered"/>
        <c:varyColors val="0"/>
        <c:ser>
          <c:idx val="0"/>
          <c:order val="0"/>
          <c:tx>
            <c:strRef>
              <c:f>'Profile 2'!$B$3</c:f>
              <c:strCache>
                <c:ptCount val="1"/>
                <c:pt idx="0">
                  <c:v>Total</c:v>
                </c:pt>
              </c:strCache>
            </c:strRef>
          </c:tx>
          <c:invertIfNegative val="0"/>
          <c:cat>
            <c:strRef>
              <c:f>'Profile 2'!$A$4:$A$31</c:f>
              <c:strCache>
                <c:ptCount val="27"/>
                <c:pt idx="0">
                  <c:v>Stoke-on-Trent</c:v>
                </c:pt>
                <c:pt idx="1">
                  <c:v>Gloucester</c:v>
                </c:pt>
                <c:pt idx="2">
                  <c:v>Tunbridge Wells</c:v>
                </c:pt>
                <c:pt idx="3">
                  <c:v>Ryedale</c:v>
                </c:pt>
                <c:pt idx="4">
                  <c:v>Richmondshire</c:v>
                </c:pt>
                <c:pt idx="5">
                  <c:v>East Staffordshire</c:v>
                </c:pt>
                <c:pt idx="6">
                  <c:v>Hambleton</c:v>
                </c:pt>
                <c:pt idx="7">
                  <c:v>Blackburn with Darwen</c:v>
                </c:pt>
                <c:pt idx="8">
                  <c:v>Torridge</c:v>
                </c:pt>
                <c:pt idx="9">
                  <c:v>Leeds</c:v>
                </c:pt>
                <c:pt idx="10">
                  <c:v>Corby</c:v>
                </c:pt>
                <c:pt idx="11">
                  <c:v>Swansea</c:v>
                </c:pt>
                <c:pt idx="12">
                  <c:v>Bradford</c:v>
                </c:pt>
                <c:pt idx="13">
                  <c:v>Tendring</c:v>
                </c:pt>
                <c:pt idx="14">
                  <c:v>North Devon</c:v>
                </c:pt>
                <c:pt idx="15">
                  <c:v>Lincoln</c:v>
                </c:pt>
                <c:pt idx="16">
                  <c:v>Reading</c:v>
                </c:pt>
                <c:pt idx="17">
                  <c:v>Poole</c:v>
                </c:pt>
                <c:pt idx="18">
                  <c:v>Isle of Wight</c:v>
                </c:pt>
                <c:pt idx="19">
                  <c:v>Craven</c:v>
                </c:pt>
                <c:pt idx="20">
                  <c:v>Forest of Dean</c:v>
                </c:pt>
                <c:pt idx="21">
                  <c:v>Harrogate</c:v>
                </c:pt>
                <c:pt idx="22">
                  <c:v>Selby</c:v>
                </c:pt>
                <c:pt idx="23">
                  <c:v>Scarborough</c:v>
                </c:pt>
                <c:pt idx="24">
                  <c:v>Cardiff</c:v>
                </c:pt>
                <c:pt idx="25">
                  <c:v>Erewash</c:v>
                </c:pt>
                <c:pt idx="26">
                  <c:v>Milton Keynes</c:v>
                </c:pt>
              </c:strCache>
            </c:strRef>
          </c:cat>
          <c:val>
            <c:numRef>
              <c:f>'Profile 2'!$B$4:$B$31</c:f>
              <c:numCache>
                <c:formatCode>General</c:formatCode>
                <c:ptCount val="27"/>
                <c:pt idx="0">
                  <c:v>2.5983100944547968E-3</c:v>
                </c:pt>
                <c:pt idx="1">
                  <c:v>2.6095958847783562E-3</c:v>
                </c:pt>
                <c:pt idx="2">
                  <c:v>2.6336604403341185E-3</c:v>
                </c:pt>
                <c:pt idx="3">
                  <c:v>2.7741754348436435E-3</c:v>
                </c:pt>
                <c:pt idx="4">
                  <c:v>2.7741754348436435E-3</c:v>
                </c:pt>
                <c:pt idx="5">
                  <c:v>2.808518880466267E-3</c:v>
                </c:pt>
                <c:pt idx="6">
                  <c:v>2.8414852845183121E-3</c:v>
                </c:pt>
                <c:pt idx="7">
                  <c:v>2.9019113289804662E-3</c:v>
                </c:pt>
                <c:pt idx="8">
                  <c:v>3.0232303137580478E-3</c:v>
                </c:pt>
                <c:pt idx="9">
                  <c:v>3.1125039089269914E-3</c:v>
                </c:pt>
                <c:pt idx="10">
                  <c:v>3.1686943503462183E-3</c:v>
                </c:pt>
                <c:pt idx="11">
                  <c:v>3.468285478803295E-3</c:v>
                </c:pt>
                <c:pt idx="12">
                  <c:v>3.5295108450154274E-3</c:v>
                </c:pt>
                <c:pt idx="13">
                  <c:v>3.6146847473342604E-3</c:v>
                </c:pt>
                <c:pt idx="14">
                  <c:v>3.6405564393009278E-3</c:v>
                </c:pt>
                <c:pt idx="15">
                  <c:v>3.7737462716883508E-3</c:v>
                </c:pt>
                <c:pt idx="16">
                  <c:v>3.7829644568330998E-3</c:v>
                </c:pt>
                <c:pt idx="17">
                  <c:v>3.860611602153815E-3</c:v>
                </c:pt>
                <c:pt idx="18">
                  <c:v>3.8983112139731675E-3</c:v>
                </c:pt>
                <c:pt idx="19">
                  <c:v>4.0916509352136197E-3</c:v>
                </c:pt>
                <c:pt idx="20">
                  <c:v>4.488809422452264E-3</c:v>
                </c:pt>
                <c:pt idx="21">
                  <c:v>4.8138412337021914E-3</c:v>
                </c:pt>
                <c:pt idx="22">
                  <c:v>4.8952314091513047E-3</c:v>
                </c:pt>
                <c:pt idx="23">
                  <c:v>5.6236234691840886E-3</c:v>
                </c:pt>
                <c:pt idx="24">
                  <c:v>5.8279638244387302E-3</c:v>
                </c:pt>
                <c:pt idx="25">
                  <c:v>1.4061259267850929E-2</c:v>
                </c:pt>
                <c:pt idx="26">
                  <c:v>4.033823511681088E-2</c:v>
                </c:pt>
              </c:numCache>
            </c:numRef>
          </c:val>
        </c:ser>
        <c:dLbls>
          <c:showLegendKey val="0"/>
          <c:showVal val="0"/>
          <c:showCatName val="0"/>
          <c:showSerName val="0"/>
          <c:showPercent val="0"/>
          <c:showBubbleSize val="0"/>
        </c:dLbls>
        <c:gapWidth val="150"/>
        <c:axId val="206861440"/>
        <c:axId val="206862976"/>
      </c:barChart>
      <c:catAx>
        <c:axId val="206861440"/>
        <c:scaling>
          <c:orientation val="minMax"/>
        </c:scaling>
        <c:delete val="0"/>
        <c:axPos val="b"/>
        <c:majorTickMark val="out"/>
        <c:minorTickMark val="none"/>
        <c:tickLblPos val="nextTo"/>
        <c:crossAx val="206862976"/>
        <c:crosses val="autoZero"/>
        <c:auto val="1"/>
        <c:lblAlgn val="ctr"/>
        <c:lblOffset val="100"/>
        <c:noMultiLvlLbl val="0"/>
      </c:catAx>
      <c:valAx>
        <c:axId val="206862976"/>
        <c:scaling>
          <c:orientation val="minMax"/>
        </c:scaling>
        <c:delete val="0"/>
        <c:axPos val="l"/>
        <c:majorGridlines/>
        <c:numFmt formatCode="0.00%" sourceLinked="0"/>
        <c:majorTickMark val="out"/>
        <c:minorTickMark val="none"/>
        <c:tickLblPos val="nextTo"/>
        <c:crossAx val="20686144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[CP - ETL - v1.0.xlsx]Profile 2!PivotTable9</c:name>
    <c:fmtId val="0"/>
  </c:pivotSource>
  <c:chart>
    <c:title>
      <c:tx>
        <c:rich>
          <a:bodyPr/>
          <a:lstStyle/>
          <a:p>
            <a:pPr>
              <a:defRPr/>
            </a:pPr>
            <a:r>
              <a:rPr lang="en-GB"/>
              <a:t>Assessed / Population, if over 0.1%</a:t>
            </a:r>
          </a:p>
        </c:rich>
      </c:tx>
      <c:overlay val="0"/>
    </c:title>
    <c:autoTitleDeleted val="0"/>
    <c:pivotFmts>
      <c:pivotFmt>
        <c:idx val="0"/>
        <c:marker>
          <c:symbol val="none"/>
        </c:marker>
      </c:pivotFmt>
    </c:pivotFmts>
    <c:plotArea>
      <c:layout/>
      <c:barChart>
        <c:barDir val="col"/>
        <c:grouping val="clustered"/>
        <c:varyColors val="0"/>
        <c:ser>
          <c:idx val="0"/>
          <c:order val="0"/>
          <c:tx>
            <c:strRef>
              <c:f>'Profile 2'!$F$3</c:f>
              <c:strCache>
                <c:ptCount val="1"/>
                <c:pt idx="0">
                  <c:v>Total</c:v>
                </c:pt>
              </c:strCache>
            </c:strRef>
          </c:tx>
          <c:invertIfNegative val="0"/>
          <c:cat>
            <c:strRef>
              <c:f>'Profile 2'!$E$4:$E$31</c:f>
              <c:strCache>
                <c:ptCount val="27"/>
                <c:pt idx="0">
                  <c:v>Milton Keynes</c:v>
                </c:pt>
                <c:pt idx="1">
                  <c:v>Powys</c:v>
                </c:pt>
                <c:pt idx="2">
                  <c:v>Thanet</c:v>
                </c:pt>
                <c:pt idx="3">
                  <c:v>Hastings</c:v>
                </c:pt>
                <c:pt idx="4">
                  <c:v>City of London</c:v>
                </c:pt>
                <c:pt idx="5">
                  <c:v>Birmingham</c:v>
                </c:pt>
                <c:pt idx="6">
                  <c:v>Havering</c:v>
                </c:pt>
                <c:pt idx="7">
                  <c:v>Sheffield</c:v>
                </c:pt>
                <c:pt idx="8">
                  <c:v>Isle of Wight</c:v>
                </c:pt>
                <c:pt idx="9">
                  <c:v>Croydon</c:v>
                </c:pt>
                <c:pt idx="10">
                  <c:v>Torfaen</c:v>
                </c:pt>
                <c:pt idx="11">
                  <c:v>Reading</c:v>
                </c:pt>
                <c:pt idx="12">
                  <c:v>Peterborough</c:v>
                </c:pt>
                <c:pt idx="13">
                  <c:v>Kensington and Chelsea</c:v>
                </c:pt>
                <c:pt idx="14">
                  <c:v>Pembrokeshire</c:v>
                </c:pt>
                <c:pt idx="15">
                  <c:v>Carmarthenshire</c:v>
                </c:pt>
                <c:pt idx="16">
                  <c:v>Blaenau Gwent</c:v>
                </c:pt>
                <c:pt idx="17">
                  <c:v>Cardiff</c:v>
                </c:pt>
                <c:pt idx="18">
                  <c:v>Richmondshire</c:v>
                </c:pt>
                <c:pt idx="19">
                  <c:v>Ryedale</c:v>
                </c:pt>
                <c:pt idx="20">
                  <c:v>Hambleton</c:v>
                </c:pt>
                <c:pt idx="21">
                  <c:v>Selby</c:v>
                </c:pt>
                <c:pt idx="22">
                  <c:v>Breckland</c:v>
                </c:pt>
                <c:pt idx="23">
                  <c:v>Craven</c:v>
                </c:pt>
                <c:pt idx="24">
                  <c:v>Harrogate</c:v>
                </c:pt>
                <c:pt idx="25">
                  <c:v>Scarborough</c:v>
                </c:pt>
                <c:pt idx="26">
                  <c:v>Lincoln</c:v>
                </c:pt>
              </c:strCache>
            </c:strRef>
          </c:cat>
          <c:val>
            <c:numRef>
              <c:f>'Profile 2'!$F$4:$F$31</c:f>
              <c:numCache>
                <c:formatCode>General</c:formatCode>
                <c:ptCount val="27"/>
                <c:pt idx="0">
                  <c:v>9.766056723508065E-4</c:v>
                </c:pt>
                <c:pt idx="1">
                  <c:v>1.0001804836963061E-3</c:v>
                </c:pt>
                <c:pt idx="2">
                  <c:v>1.0016598579019548E-3</c:v>
                </c:pt>
                <c:pt idx="3">
                  <c:v>1.0183362971954665E-3</c:v>
                </c:pt>
                <c:pt idx="4">
                  <c:v>1.0847457627118644E-3</c:v>
                </c:pt>
                <c:pt idx="5">
                  <c:v>1.1136532018694463E-3</c:v>
                </c:pt>
                <c:pt idx="6">
                  <c:v>1.1887097862008499E-3</c:v>
                </c:pt>
                <c:pt idx="7">
                  <c:v>1.1959514961154194E-3</c:v>
                </c:pt>
                <c:pt idx="8">
                  <c:v>1.2150580407189093E-3</c:v>
                </c:pt>
                <c:pt idx="9">
                  <c:v>1.2466357346894968E-3</c:v>
                </c:pt>
                <c:pt idx="10">
                  <c:v>1.3066154268460061E-3</c:v>
                </c:pt>
                <c:pt idx="11">
                  <c:v>1.3166514663001453E-3</c:v>
                </c:pt>
                <c:pt idx="12">
                  <c:v>1.377763013870207E-3</c:v>
                </c:pt>
                <c:pt idx="13">
                  <c:v>1.5316831495943877E-3</c:v>
                </c:pt>
                <c:pt idx="14">
                  <c:v>1.551793137807398E-3</c:v>
                </c:pt>
                <c:pt idx="15">
                  <c:v>1.8663924212496668E-3</c:v>
                </c:pt>
                <c:pt idx="16">
                  <c:v>1.9766808949494372E-3</c:v>
                </c:pt>
                <c:pt idx="17">
                  <c:v>2.2421913375133638E-3</c:v>
                </c:pt>
                <c:pt idx="18">
                  <c:v>2.7741754348436435E-3</c:v>
                </c:pt>
                <c:pt idx="19">
                  <c:v>2.7741754348436435E-3</c:v>
                </c:pt>
                <c:pt idx="20">
                  <c:v>2.8414852845183121E-3</c:v>
                </c:pt>
                <c:pt idx="21">
                  <c:v>2.8820257386219994E-3</c:v>
                </c:pt>
                <c:pt idx="22">
                  <c:v>3.0346920477274295E-3</c:v>
                </c:pt>
                <c:pt idx="23">
                  <c:v>3.0629371883493916E-3</c:v>
                </c:pt>
                <c:pt idx="24">
                  <c:v>3.1922435799512962E-3</c:v>
                </c:pt>
                <c:pt idx="25">
                  <c:v>3.2613391310373327E-3</c:v>
                </c:pt>
                <c:pt idx="26">
                  <c:v>3.7737462716883508E-3</c:v>
                </c:pt>
              </c:numCache>
            </c:numRef>
          </c:val>
        </c:ser>
        <c:dLbls>
          <c:showLegendKey val="0"/>
          <c:showVal val="0"/>
          <c:showCatName val="0"/>
          <c:showSerName val="0"/>
          <c:showPercent val="0"/>
          <c:showBubbleSize val="0"/>
        </c:dLbls>
        <c:gapWidth val="150"/>
        <c:axId val="206895360"/>
        <c:axId val="178388992"/>
      </c:barChart>
      <c:catAx>
        <c:axId val="206895360"/>
        <c:scaling>
          <c:orientation val="minMax"/>
        </c:scaling>
        <c:delete val="0"/>
        <c:axPos val="b"/>
        <c:majorTickMark val="out"/>
        <c:minorTickMark val="none"/>
        <c:tickLblPos val="nextTo"/>
        <c:crossAx val="178388992"/>
        <c:crosses val="autoZero"/>
        <c:auto val="1"/>
        <c:lblAlgn val="ctr"/>
        <c:lblOffset val="100"/>
        <c:noMultiLvlLbl val="0"/>
      </c:catAx>
      <c:valAx>
        <c:axId val="178388992"/>
        <c:scaling>
          <c:orientation val="minMax"/>
        </c:scaling>
        <c:delete val="0"/>
        <c:axPos val="l"/>
        <c:majorGridlines/>
        <c:numFmt formatCode="0.00%" sourceLinked="0"/>
        <c:majorTickMark val="out"/>
        <c:minorTickMark val="none"/>
        <c:tickLblPos val="nextTo"/>
        <c:crossAx val="20689536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drawings/_rels/drawing10.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57150</xdr:colOff>
      <xdr:row>91</xdr:row>
      <xdr:rowOff>171448</xdr:rowOff>
    </xdr:from>
    <xdr:to>
      <xdr:col>10</xdr:col>
      <xdr:colOff>2095500</xdr:colOff>
      <xdr:row>163</xdr:row>
      <xdr:rowOff>28575</xdr:rowOff>
    </xdr:to>
    <xdr:sp macro="" textlink="">
      <xdr:nvSpPr>
        <xdr:cNvPr id="2" name="TextBox 1"/>
        <xdr:cNvSpPr txBox="1"/>
      </xdr:nvSpPr>
      <xdr:spPr>
        <a:xfrm>
          <a:off x="371475" y="17764123"/>
          <a:ext cx="8401050" cy="135731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Source data</a:t>
          </a:r>
        </a:p>
        <a:p>
          <a:endParaRPr lang="en-GB" sz="1100"/>
        </a:p>
        <a:p>
          <a:r>
            <a:rPr lang="en-GB" sz="1100"/>
            <a:t>1. Paste in a refresehed copy of the source data (worksheets with red tabs). When you do this, check the bottom of the table to make sure your paste covered all the existing rows. Delete any additional rows from the old dataset (which will only be there if the new dataset has fewer rows than it did previously)</a:t>
          </a:r>
        </a:p>
        <a:p>
          <a:endParaRPr lang="en-GB" sz="1100"/>
        </a:p>
        <a:p>
          <a:r>
            <a:rPr lang="en-GB" sz="1100" b="1"/>
            <a:t>Centrepoint Sourced DQ (Centrepoint Sourced worksheet, one row per FOI per age range per year)</a:t>
          </a:r>
        </a:p>
        <a:p>
          <a:endParaRPr lang="en-GB" sz="1100"/>
        </a:p>
        <a:p>
          <a:r>
            <a:rPr lang="en-GB" sz="1100"/>
            <a:t>2. Local Authority DQ (column Q): Correct spellings etc in the Local Authority name of the Centrepoint Sourced dataset. Logic: if northern ireland then northern ireland, otherwise lookup from LKP_LANameDQ (which is a manual mapping of known incorrect names).</a:t>
          </a:r>
        </a:p>
        <a:p>
          <a:endParaRPr lang="en-GB" sz="1100"/>
        </a:p>
        <a:p>
          <a:r>
            <a:rPr lang="en-GB" sz="1100"/>
            <a:t>3. 2014 ONS Code (column R): Pull in the 2014 ONS code for all LAs (leave County rows blank) from the Consolidated Geog table. </a:t>
          </a:r>
        </a:p>
        <a:p>
          <a:endParaRPr lang="en-GB" sz="1100"/>
        </a:p>
        <a:p>
          <a:r>
            <a:rPr lang="en-GB" sz="1100"/>
            <a:t>4. LA Type DQ (column S): If the country is Northern Ireland, Scotland or Wales, then set the LA type to “Local Authority”, otherwise stick with the LA Type from the source dataset</a:t>
          </a:r>
        </a:p>
        <a:p>
          <a:endParaRPr lang="en-GB" sz="1100"/>
        </a:p>
        <a:p>
          <a:r>
            <a:rPr lang="en-GB" sz="1100"/>
            <a:t>5. Presented and Assessed metrics DQ (columns T through W): turn missing values into 0, replace &lt;5 with 2.5 and &lt;10 with 5, trim the numbers (to remove trailing whitespace), and turn final value into a number.</a:t>
          </a:r>
        </a:p>
        <a:p>
          <a:endParaRPr lang="en-GB" sz="1100"/>
        </a:p>
        <a:p>
          <a:r>
            <a:rPr lang="en-GB" sz="1100" b="1"/>
            <a:t>Counterpoint Sourced Pivot (Centrepoint Sourced worksheet, one row per FOI per age range per year)</a:t>
          </a:r>
        </a:p>
        <a:p>
          <a:endParaRPr lang="en-GB" sz="1100"/>
        </a:p>
        <a:p>
          <a:r>
            <a:rPr lang="en-GB" sz="1100"/>
            <a:t>6. Pivot out the ages (columns X through AI): create a column per metric per age range and populate each one only for relevant rows. E.g. for “Presented HS - 16-17”, =IF([@Age]="16-17",[@[Presented HS DQ]],0)</a:t>
          </a:r>
        </a:p>
        <a:p>
          <a:endParaRPr lang="en-GB" sz="1100"/>
        </a:p>
        <a:p>
          <a:r>
            <a:rPr lang="en-GB" sz="1100" b="1"/>
            <a:t>Consolidated Geog Additional columns (Consolidated Geog worksheet, one row per LA)</a:t>
          </a:r>
        </a:p>
        <a:p>
          <a:endParaRPr lang="en-GB" sz="1100"/>
        </a:p>
        <a:p>
          <a:r>
            <a:rPr lang="en-GB" sz="1100"/>
            <a:t>7. Flag rows not in the Centrepoint Sourced dataset (column F)</a:t>
          </a:r>
        </a:p>
        <a:p>
          <a:endParaRPr lang="en-GB" sz="1100"/>
        </a:p>
        <a:p>
          <a:r>
            <a:rPr lang="en-GB" sz="1100"/>
            <a:t>8. Add LA Type (column G): If the LA is not in Centrepoint Source dataset, then look up the LA type from the LKP_MissingLATypesDQ worksheet (which is the ONSCodes.xlsx dataset). Otherwise, pull the LA type (DQ) from the Centrepoint Sourced dataset, looking up on ONS 2014 code</a:t>
          </a:r>
        </a:p>
        <a:p>
          <a:endParaRPr lang="en-GB" sz="1100"/>
        </a:p>
        <a:p>
          <a:r>
            <a:rPr lang="en-GB" sz="1100"/>
            <a:t>9. Add country (column H): If the LA type is Unitary or District, set country to England. Otherwise, pull the country from the Centrepoint Sourced dataset, looking up on ONS 2014 code</a:t>
          </a:r>
        </a:p>
        <a:p>
          <a:endParaRPr lang="en-GB" sz="1100"/>
        </a:p>
        <a:p>
          <a:r>
            <a:rPr lang="en-GB" sz="1100"/>
            <a:t>10. Add County Name (column I): If the LA type is Unitary, then take the name of the unitary. Otherwise, if the country is Scotland, Wales, or Northern Ireland, set the County Name to blank. Otherwise, pull the County Name from the LKP_CountyDistrictMap dataset, looking up on the ONS 2014 code. Note, we set unitary county’s to be the unitary because these entities operate more like county’s than districts - i.e. they can have their own child services</a:t>
          </a:r>
        </a:p>
        <a:p>
          <a:endParaRPr lang="en-GB" sz="1100"/>
        </a:p>
        <a:p>
          <a:r>
            <a:rPr lang="en-GB" sz="1100"/>
            <a:t>11. Presented and Assessed HS (housing services) metrics, 2014 only (columns J through O): Sum the relevant column from Centrepoint Sourced, where the ONS 2014 code matches and where the year is 2014. Note that these figures are not additive - one county appears multiple times in Consolidated Geog and therefore the value for that county will be repeated multiple times. We sort this out later.</a:t>
          </a:r>
        </a:p>
        <a:p>
          <a:endParaRPr lang="en-GB" sz="1100"/>
        </a:p>
        <a:p>
          <a:r>
            <a:rPr lang="en-GB" sz="1100"/>
            <a:t>12. County Presented and Assessed CS (child services) metrics (columns P through U): Sum the relevant column from Centrepoint Sourced, where the LA name in Centrepoint Sourced matches the County Name from Consolidated Geog, and the year is 2014. Note that these figures are not additive - one county appears multiple times in Consolidated Geog and therefore the value for that county will be repeated multiple times. We sort this out later.</a:t>
          </a:r>
        </a:p>
        <a:p>
          <a:endParaRPr lang="en-GB" sz="1100"/>
        </a:p>
        <a:p>
          <a:r>
            <a:rPr lang="en-GB" sz="1100"/>
            <a:t>13. Add the county’s population sum (column V). This is not actually the county population, it is the sum of populations from all districts in the county. It does NOT include unitaries in the county. For unitaries, set the “county” population to the population of the unitary </a:t>
          </a:r>
        </a:p>
        <a:p>
          <a:endParaRPr lang="en-GB" sz="1100"/>
        </a:p>
        <a:p>
          <a:r>
            <a:rPr lang="en-GB" sz="1100"/>
            <a:t>14. Calculate a “County Stats Distribution Factor” (column W): LA population divided by the county sum. This means for unitaries we get a 1, and for districts we get a fraction relative to that district’s size compared to the other districts in the county. </a:t>
          </a:r>
        </a:p>
        <a:p>
          <a:endParaRPr lang="en-GB" sz="1100"/>
        </a:p>
        <a:p>
          <a:r>
            <a:rPr lang="en-GB" sz="1100"/>
            <a:t>15. Presented and Assessed CS metrics (columns X through AC): These are the equivalent of the metrics added in step 11, except these are multiplied by the distribution factor so they are now additive</a:t>
          </a:r>
        </a:p>
        <a:p>
          <a:endParaRPr lang="en-GB" sz="1100"/>
        </a:p>
        <a:p>
          <a:r>
            <a:rPr lang="en-GB" sz="1100"/>
            <a:t>16. Test columns: there are a few columns added at the end to test for overlapping age ranges, and larger assessed numbers than presented. An “error” in any cell of these columns indicates an issue, otherwise they will be blank.</a:t>
          </a:r>
        </a:p>
        <a:p>
          <a:endParaRPr lang="en-GB" sz="1100"/>
        </a:p>
        <a:p>
          <a:r>
            <a:rPr lang="en-GB" sz="1100" b="1"/>
            <a:t>Final Output (Final Ouput Worksheet, one row per LA)</a:t>
          </a:r>
        </a:p>
        <a:p>
          <a:endParaRPr lang="en-GB" sz="1100"/>
        </a:p>
        <a:p>
          <a:r>
            <a:rPr lang="en-GB" sz="1100"/>
            <a:t>17. The first seven columns, A through G, simply pull from the Consolidated Geog table. They are just moving the data over to a new tab to create a tidy output with the columns in a sensible order. The formulas are array formulas. If you edit one, you must always hold down control and shift when you hit enter. It will produce a formula that looks like this: {=ConsolGeog[@population]} (i.e. with those curly brackets). Whatever changes are made to consolidated geog will be picked up here, EXCEPT ONE: if new rows are added to consolidated geog (e.g. a new LA is added), you will need to extend the bottom of the Final Output table to pick it up.</a:t>
          </a:r>
        </a:p>
        <a:p>
          <a:endParaRPr lang="en-GB" sz="1100"/>
        </a:p>
        <a:p>
          <a:r>
            <a:rPr lang="en-GB" sz="1100"/>
            <a:t>18. Calculate the Total Presented value (column H): Here we deal with the case where the age ranges can overlap. If 16-17 + 18-24 is greater than 16-24, then take the sum of the former. Otherwise, take the latter. Add together the HS and CS values from Consolidated Geog (applying that same max logic to both)</a:t>
          </a:r>
        </a:p>
        <a:p>
          <a:endParaRPr lang="en-GB" sz="1100"/>
        </a:p>
        <a:p>
          <a:r>
            <a:rPr lang="en-GB" sz="1100"/>
            <a:t>19. As above, but for Assessed (column I)</a:t>
          </a:r>
        </a:p>
        <a:p>
          <a:endParaRPr lang="en-GB" sz="1100"/>
        </a:p>
        <a:p>
          <a:r>
            <a:rPr lang="en-GB" sz="1100"/>
            <a:t>20. Census data (columns J through AW): using VLOOKUPs on the ONS 2011 codes, bring in all the census data from the “CensusData” worksheet (this is the data collected during the DataDive. </a:t>
          </a:r>
        </a:p>
        <a:p>
          <a:endParaRPr lang="en-GB" sz="1100"/>
        </a:p>
        <a:p>
          <a:r>
            <a:rPr lang="en-GB" sz="1100"/>
            <a:t>21. And you're done! I have removed all of the presented / assesssed</a:t>
          </a:r>
          <a:r>
            <a:rPr lang="en-GB" sz="1100" baseline="0"/>
            <a:t>  by age columns from the final output, although these can easily be added back in if they were being used by anybody. </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400050</xdr:colOff>
      <xdr:row>2</xdr:row>
      <xdr:rowOff>28576</xdr:rowOff>
    </xdr:from>
    <xdr:to>
      <xdr:col>5</xdr:col>
      <xdr:colOff>1552575</xdr:colOff>
      <xdr:row>18</xdr:row>
      <xdr:rowOff>123826</xdr:rowOff>
    </xdr:to>
    <xdr:sp macro="" textlink="">
      <xdr:nvSpPr>
        <xdr:cNvPr id="2" name="TextBox 1"/>
        <xdr:cNvSpPr txBox="1"/>
      </xdr:nvSpPr>
      <xdr:spPr>
        <a:xfrm>
          <a:off x="400050" y="990601"/>
          <a:ext cx="8353425" cy="3143250"/>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To refresh: </a:t>
          </a:r>
        </a:p>
        <a:p>
          <a:r>
            <a:rPr lang="en-GB" sz="1400" b="0">
              <a:solidFill>
                <a:sysClr val="windowText" lastClr="000000"/>
              </a:solidFill>
            </a:rPr>
            <a:t>- This table will automatically refresh</a:t>
          </a:r>
        </a:p>
        <a:p>
          <a:r>
            <a:rPr lang="en-GB" sz="1400" b="0">
              <a:solidFill>
                <a:sysClr val="windowText" lastClr="000000"/>
              </a:solidFill>
            </a:rPr>
            <a:t>- However, if the number of rows increases (i.e. the numer of Local Authorities in</a:t>
          </a:r>
          <a:r>
            <a:rPr lang="en-GB" sz="1400" b="0" baseline="0">
              <a:solidFill>
                <a:sysClr val="windowText" lastClr="000000"/>
              </a:solidFill>
            </a:rPr>
            <a:t> "Consolidated Geog") then you need to "pull down" the table the correct number of rows to ensure you include all data.</a:t>
          </a:r>
        </a:p>
        <a:p>
          <a:r>
            <a:rPr lang="en-GB" sz="1400" b="0" baseline="0">
              <a:solidFill>
                <a:sysClr val="windowText" lastClr="000000"/>
              </a:solidFill>
            </a:rPr>
            <a:t>- Click-and-drag the small triangle in on the bottom-right corner of the bottom-right cell</a:t>
          </a:r>
          <a:endParaRPr lang="en-GB" sz="1400" b="0">
            <a:solidFill>
              <a:sysClr val="windowText" lastClr="000000"/>
            </a:solidFill>
          </a:endParaRPr>
        </a:p>
        <a:p>
          <a:r>
            <a:rPr lang="en-GB" sz="1400" b="1">
              <a:solidFill>
                <a:sysClr val="windowText" lastClr="000000"/>
              </a:solidFill>
            </a:rPr>
            <a:t>Note:</a:t>
          </a:r>
        </a:p>
        <a:p>
          <a:r>
            <a:rPr lang="en-GB" sz="1400" b="0">
              <a:solidFill>
                <a:sysClr val="windowText" lastClr="000000"/>
              </a:solidFill>
            </a:rPr>
            <a:t>-</a:t>
          </a:r>
          <a:r>
            <a:rPr lang="en-GB" sz="1400" b="0" baseline="0">
              <a:solidFill>
                <a:sysClr val="windowText" lastClr="000000"/>
              </a:solidFill>
            </a:rPr>
            <a:t> This has been built to match as closely as possible the final output formats of Michael's spreadsheet (the oen being picked up by the Statistical Model / Visualisation teams). </a:t>
          </a:r>
        </a:p>
        <a:p>
          <a:r>
            <a:rPr lang="en-GB" sz="1400" b="0" baseline="0">
              <a:solidFill>
                <a:sysClr val="windowText" lastClr="000000"/>
              </a:solidFill>
            </a:rPr>
            <a:t>- However, a few columns have been added and removed, and some </a:t>
          </a:r>
          <a:r>
            <a:rPr lang="en-GB" sz="1400" b="1" i="1" baseline="0">
              <a:solidFill>
                <a:sysClr val="windowText" lastClr="000000"/>
              </a:solidFill>
            </a:rPr>
            <a:t>column names have been changed!</a:t>
          </a:r>
        </a:p>
        <a:p>
          <a:r>
            <a:rPr lang="en-GB" sz="1400" b="1" i="1" baseline="0">
              <a:solidFill>
                <a:sysClr val="windowText" lastClr="000000"/>
              </a:solidFill>
            </a:rPr>
            <a:t>     </a:t>
          </a:r>
          <a:r>
            <a:rPr lang="en-GB" sz="1400" b="0" i="1" baseline="0">
              <a:solidFill>
                <a:sysClr val="windowText" lastClr="000000"/>
              </a:solidFill>
            </a:rPr>
            <a:t>- Local.Authority = Local_Authority</a:t>
          </a:r>
        </a:p>
        <a:p>
          <a:r>
            <a:rPr lang="en-GB" sz="1400" b="0" i="1" baseline="0">
              <a:solidFill>
                <a:sysClr val="windowText" lastClr="000000"/>
              </a:solidFill>
            </a:rPr>
            <a:t>     - LA.Type = LA_Type</a:t>
          </a:r>
        </a:p>
        <a:p>
          <a:r>
            <a:rPr lang="en-GB" sz="1400" b="0" baseline="0">
              <a:solidFill>
                <a:sysClr val="windowText" lastClr="000000"/>
              </a:solidFill>
              <a:latin typeface="+mn-lt"/>
              <a:ea typeface="+mn-ea"/>
              <a:cs typeface="+mn-cs"/>
            </a:rPr>
            <a:t>     - Modifed_Total = "TOTAL_Presented_Young_ppl_2014" and "TOTAL_Assessed_Young_ppl_2014"</a:t>
          </a:r>
        </a:p>
        <a:p>
          <a:r>
            <a:rPr lang="en-GB" sz="1400" b="0" baseline="0">
              <a:solidFill>
                <a:sysClr val="windowText" lastClr="000000"/>
              </a:solidFill>
              <a:latin typeface="+mn-lt"/>
              <a:ea typeface="+mn-ea"/>
              <a:cs typeface="+mn-cs"/>
            </a:rPr>
            <a:t>     - The C_16_24 etc columns, i.e. the breakdown of the metrics by age, have all been removed. </a:t>
          </a:r>
        </a:p>
        <a:p>
          <a:r>
            <a:rPr lang="en-GB" sz="1400" b="0" baseline="0">
              <a:solidFill>
                <a:sysClr val="windowText" lastClr="000000"/>
              </a:solidFill>
              <a:latin typeface="+mn-lt"/>
              <a:ea typeface="+mn-ea"/>
              <a:cs typeface="+mn-cs"/>
            </a:rPr>
            <a:t>       (I assumed they were in there for working out only)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6</xdr:col>
      <xdr:colOff>226359</xdr:colOff>
      <xdr:row>13</xdr:row>
      <xdr:rowOff>145677</xdr:rowOff>
    </xdr:to>
    <xdr:sp macro="" textlink="">
      <xdr:nvSpPr>
        <xdr:cNvPr id="2" name="TextBox 1"/>
        <xdr:cNvSpPr txBox="1"/>
      </xdr:nvSpPr>
      <xdr:spPr>
        <a:xfrm>
          <a:off x="1086971" y="840441"/>
          <a:ext cx="4686300" cy="1490383"/>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To refresh: </a:t>
          </a:r>
        </a:p>
        <a:p>
          <a:r>
            <a:rPr lang="en-GB" sz="1400" b="0">
              <a:solidFill>
                <a:sysClr val="windowText" lastClr="000000"/>
              </a:solidFill>
            </a:rPr>
            <a:t>- Paste data into</a:t>
          </a:r>
          <a:r>
            <a:rPr lang="en-GB" sz="1400" b="0" baseline="0">
              <a:solidFill>
                <a:sysClr val="windowText" lastClr="000000"/>
              </a:solidFill>
            </a:rPr>
            <a:t> this table</a:t>
          </a:r>
          <a:r>
            <a:rPr lang="en-GB" sz="1400" b="0">
              <a:solidFill>
                <a:sysClr val="windowText" lastClr="000000"/>
              </a:solidFill>
            </a:rPr>
            <a:t> from Centrepoint</a:t>
          </a:r>
          <a:r>
            <a:rPr lang="en-GB" sz="1400" b="0" baseline="0">
              <a:solidFill>
                <a:sysClr val="windowText" lastClr="000000"/>
              </a:solidFill>
            </a:rPr>
            <a:t> Sources</a:t>
          </a:r>
          <a:r>
            <a:rPr lang="en-GB" sz="1400" b="0">
              <a:solidFill>
                <a:sysClr val="windowText" lastClr="000000"/>
              </a:solidFill>
            </a:rPr>
            <a:t>.xlsx, worksheet "Primary Fields"</a:t>
          </a:r>
        </a:p>
        <a:p>
          <a:r>
            <a:rPr lang="en-GB" sz="1400" b="0">
              <a:solidFill>
                <a:sysClr val="windowText" lastClr="000000"/>
              </a:solidFill>
            </a:rPr>
            <a:t>- After pasting, make sure no additional rows are left at the bottom of the table from the old data</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4</xdr:row>
      <xdr:rowOff>28575</xdr:rowOff>
    </xdr:from>
    <xdr:to>
      <xdr:col>4</xdr:col>
      <xdr:colOff>666750</xdr:colOff>
      <xdr:row>9</xdr:row>
      <xdr:rowOff>95250</xdr:rowOff>
    </xdr:to>
    <xdr:sp macro="" textlink="">
      <xdr:nvSpPr>
        <xdr:cNvPr id="2" name="TextBox 1"/>
        <xdr:cNvSpPr txBox="1"/>
      </xdr:nvSpPr>
      <xdr:spPr>
        <a:xfrm>
          <a:off x="38100" y="790575"/>
          <a:ext cx="4791075" cy="101917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200" b="1">
              <a:solidFill>
                <a:sysClr val="windowText" lastClr="000000"/>
              </a:solidFill>
            </a:rPr>
            <a:t>To refresh: </a:t>
          </a:r>
        </a:p>
        <a:p>
          <a:r>
            <a:rPr lang="en-GB" sz="1200" b="0">
              <a:solidFill>
                <a:sysClr val="windowText" lastClr="000000"/>
              </a:solidFill>
            </a:rPr>
            <a:t>- Paste data into</a:t>
          </a:r>
          <a:r>
            <a:rPr lang="en-GB" sz="1200" b="0" baseline="0">
              <a:solidFill>
                <a:sysClr val="windowText" lastClr="000000"/>
              </a:solidFill>
            </a:rPr>
            <a:t> this table</a:t>
          </a:r>
          <a:r>
            <a:rPr lang="en-GB" sz="1200" b="0">
              <a:solidFill>
                <a:sysClr val="windowText" lastClr="000000"/>
              </a:solidFill>
            </a:rPr>
            <a:t> from uk_centrepoint_1507172309.csv</a:t>
          </a:r>
        </a:p>
        <a:p>
          <a:r>
            <a:rPr lang="en-GB" sz="1200" b="0">
              <a:solidFill>
                <a:sysClr val="windowText" lastClr="000000"/>
              </a:solidFill>
            </a:rPr>
            <a:t>- After pasting, make sure no additional rows are left at the bottom of the table from the old data</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295274</xdr:colOff>
      <xdr:row>5</xdr:row>
      <xdr:rowOff>47625</xdr:rowOff>
    </xdr:from>
    <xdr:to>
      <xdr:col>4</xdr:col>
      <xdr:colOff>638175</xdr:colOff>
      <xdr:row>16</xdr:row>
      <xdr:rowOff>171450</xdr:rowOff>
    </xdr:to>
    <xdr:sp macro="" textlink="">
      <xdr:nvSpPr>
        <xdr:cNvPr id="2" name="TextBox 1"/>
        <xdr:cNvSpPr txBox="1"/>
      </xdr:nvSpPr>
      <xdr:spPr>
        <a:xfrm>
          <a:off x="295274" y="1497082"/>
          <a:ext cx="5411858" cy="221932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a:t>
          </a:r>
        </a:p>
        <a:p>
          <a:r>
            <a:rPr lang="en-GB" sz="1400" b="0">
              <a:solidFill>
                <a:sysClr val="windowText" lastClr="000000"/>
              </a:solidFill>
            </a:rPr>
            <a:t>- This data was pulled from</a:t>
          </a:r>
          <a:r>
            <a:rPr lang="en-GB" sz="1400" b="0" baseline="0">
              <a:solidFill>
                <a:sysClr val="windowText" lastClr="000000"/>
              </a:solidFill>
            </a:rPr>
            <a:t> Michael Wong's last output on Sunday of the DataDive, Merged_V12_Ethnicity_Unemployment_Education.xlsx </a:t>
          </a:r>
        </a:p>
        <a:p>
          <a:r>
            <a:rPr lang="en-GB" sz="1400" b="0" baseline="0">
              <a:solidFill>
                <a:sysClr val="windowText" lastClr="000000"/>
              </a:solidFill>
            </a:rPr>
            <a:t>- I have only taken columns </a:t>
          </a:r>
          <a:r>
            <a:rPr lang="en-GB" sz="1400" b="0">
              <a:solidFill>
                <a:sysClr val="windowText" lastClr="000000"/>
              </a:solidFill>
            </a:rPr>
            <a:t>A &amp; B, and then</a:t>
          </a:r>
          <a:r>
            <a:rPr lang="en-GB" sz="1400" b="0" baseline="0">
              <a:solidFill>
                <a:sysClr val="windowText" lastClr="000000"/>
              </a:solidFill>
            </a:rPr>
            <a:t> columns S through BF</a:t>
          </a:r>
        </a:p>
        <a:p>
          <a:r>
            <a:rPr lang="en-GB" sz="1400" b="0" baseline="0">
              <a:solidFill>
                <a:sysClr val="windowText" lastClr="000000"/>
              </a:solidFill>
            </a:rPr>
            <a:t>- The other columns (C through R) were values brought in from the ETL output (that is now being produced by this spreadsheet). Hence, in this spreadsheet, Michael's dataset has been used purely as a reference source for the Census / Demographic data (columns S through BF).</a:t>
          </a:r>
        </a:p>
        <a:p>
          <a:r>
            <a:rPr lang="en-GB" sz="1400" b="0" baseline="0">
              <a:solidFill>
                <a:sysClr val="windowText" lastClr="000000"/>
              </a:solidFill>
            </a:rPr>
            <a:t>-  Do not paste over the row 1 (which is hidden) </a:t>
          </a:r>
          <a:endParaRPr lang="en-GB" sz="1400" b="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5</xdr:row>
      <xdr:rowOff>0</xdr:rowOff>
    </xdr:from>
    <xdr:to>
      <xdr:col>11</xdr:col>
      <xdr:colOff>533401</xdr:colOff>
      <xdr:row>16</xdr:row>
      <xdr:rowOff>123825</xdr:rowOff>
    </xdr:to>
    <xdr:sp macro="" textlink="">
      <xdr:nvSpPr>
        <xdr:cNvPr id="2" name="TextBox 1"/>
        <xdr:cNvSpPr txBox="1"/>
      </xdr:nvSpPr>
      <xdr:spPr>
        <a:xfrm>
          <a:off x="4953000" y="952500"/>
          <a:ext cx="5410201" cy="221932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a:t>
          </a:r>
        </a:p>
        <a:p>
          <a:r>
            <a:rPr lang="en-GB" sz="1400" b="0">
              <a:solidFill>
                <a:sysClr val="windowText" lastClr="000000"/>
              </a:solidFill>
            </a:rPr>
            <a:t>- These mappings were creatd by the ETL team so the Centrepoint Sourced LAs could be joined to hte Consolidated Geog LAs.</a:t>
          </a:r>
        </a:p>
        <a:p>
          <a:r>
            <a:rPr lang="en-GB" sz="1400" b="0">
              <a:solidFill>
                <a:sysClr val="windowText" lastClr="000000"/>
              </a:solidFill>
            </a:rPr>
            <a:t>- After this join is complete, the rest of the</a:t>
          </a:r>
          <a:r>
            <a:rPr lang="en-GB" sz="1400" b="0" baseline="0">
              <a:solidFill>
                <a:sysClr val="windowText" lastClr="000000"/>
              </a:solidFill>
            </a:rPr>
            <a:t> spreadsheet uses the 2014 codes (until we join to Cenus Data, because Michael Wong appears to have used the 2011 codes. Assume for good reason, therefore keeping with those codes to combine Census data with presented/assessed data)</a:t>
          </a:r>
          <a:endParaRPr lang="en-GB" sz="1400" b="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581025</xdr:colOff>
      <xdr:row>3</xdr:row>
      <xdr:rowOff>57149</xdr:rowOff>
    </xdr:from>
    <xdr:to>
      <xdr:col>13</xdr:col>
      <xdr:colOff>390525</xdr:colOff>
      <xdr:row>15</xdr:row>
      <xdr:rowOff>142874</xdr:rowOff>
    </xdr:to>
    <xdr:sp macro="" textlink="">
      <xdr:nvSpPr>
        <xdr:cNvPr id="2" name="TextBox 1"/>
        <xdr:cNvSpPr txBox="1"/>
      </xdr:nvSpPr>
      <xdr:spPr>
        <a:xfrm>
          <a:off x="7410450" y="628649"/>
          <a:ext cx="4686300" cy="237172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To refresh: </a:t>
          </a:r>
        </a:p>
        <a:p>
          <a:r>
            <a:rPr lang="en-GB" sz="1400" b="0">
              <a:solidFill>
                <a:sysClr val="windowText" lastClr="000000"/>
              </a:solidFill>
            </a:rPr>
            <a:t>- Paste data into</a:t>
          </a:r>
          <a:r>
            <a:rPr lang="en-GB" sz="1400" b="0" baseline="0">
              <a:solidFill>
                <a:sysClr val="windowText" lastClr="000000"/>
              </a:solidFill>
            </a:rPr>
            <a:t> this table</a:t>
          </a:r>
          <a:r>
            <a:rPr lang="en-GB" sz="1400" b="0">
              <a:solidFill>
                <a:sysClr val="windowText" lastClr="000000"/>
              </a:solidFill>
            </a:rPr>
            <a:t> from ONSCodes.xlsx, worksheet</a:t>
          </a:r>
          <a:r>
            <a:rPr lang="en-GB" sz="1400" b="0" baseline="0">
              <a:solidFill>
                <a:sysClr val="windowText" lastClr="000000"/>
              </a:solidFill>
            </a:rPr>
            <a:t> "ALL_TABS"</a:t>
          </a:r>
          <a:endParaRPr lang="en-GB" sz="1400" b="0">
            <a:solidFill>
              <a:sysClr val="windowText" lastClr="000000"/>
            </a:solidFill>
          </a:endParaRPr>
        </a:p>
        <a:p>
          <a:r>
            <a:rPr lang="en-GB" sz="1400" b="0">
              <a:solidFill>
                <a:sysClr val="windowText" lastClr="000000"/>
              </a:solidFill>
            </a:rPr>
            <a:t>- After pasting, make sure no additional rows are left at the bottom of the table from the old data</a:t>
          </a:r>
        </a:p>
        <a:p>
          <a:endParaRPr lang="en-GB" sz="1400" b="0">
            <a:solidFill>
              <a:sysClr val="windowText" lastClr="000000"/>
            </a:solidFill>
          </a:endParaRPr>
        </a:p>
        <a:p>
          <a:r>
            <a:rPr lang="en-GB" sz="1400" b="0" i="1">
              <a:solidFill>
                <a:sysClr val="windowText" lastClr="000000"/>
              </a:solidFill>
            </a:rPr>
            <a:t>Note, ONSCodes was not part of the original source data provided</a:t>
          </a:r>
          <a:r>
            <a:rPr lang="en-GB" sz="1400" b="0" i="1" baseline="0">
              <a:solidFill>
                <a:sysClr val="windowText" lastClr="000000"/>
              </a:solidFill>
            </a:rPr>
            <a:t> at the start of the DataDive. It was brought in at the last minute to provide LA Types for LAs not in the Centrepoint Sourced dataset</a:t>
          </a:r>
          <a:endParaRPr lang="en-GB" sz="1400" b="0" i="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276225</xdr:colOff>
      <xdr:row>2</xdr:row>
      <xdr:rowOff>19050</xdr:rowOff>
    </xdr:from>
    <xdr:to>
      <xdr:col>15</xdr:col>
      <xdr:colOff>485775</xdr:colOff>
      <xdr:row>11</xdr:row>
      <xdr:rowOff>57149</xdr:rowOff>
    </xdr:to>
    <xdr:sp macro="" textlink="">
      <xdr:nvSpPr>
        <xdr:cNvPr id="2" name="TextBox 1"/>
        <xdr:cNvSpPr txBox="1"/>
      </xdr:nvSpPr>
      <xdr:spPr>
        <a:xfrm>
          <a:off x="11972925" y="400050"/>
          <a:ext cx="3867150" cy="1752599"/>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To refresh: </a:t>
          </a:r>
        </a:p>
        <a:p>
          <a:r>
            <a:rPr lang="en-GB" sz="1400" b="0">
              <a:solidFill>
                <a:sysClr val="windowText" lastClr="000000"/>
              </a:solidFill>
            </a:rPr>
            <a:t>- Paste data into</a:t>
          </a:r>
          <a:r>
            <a:rPr lang="en-GB" sz="1400" b="0" baseline="0">
              <a:solidFill>
                <a:sysClr val="windowText" lastClr="000000"/>
              </a:solidFill>
            </a:rPr>
            <a:t> this table</a:t>
          </a:r>
          <a:r>
            <a:rPr lang="en-GB" sz="1400" b="0">
              <a:solidFill>
                <a:sysClr val="windowText" lastClr="000000"/>
              </a:solidFill>
            </a:rPr>
            <a:t> from DistrictToCounty_REF.xlsx</a:t>
          </a:r>
        </a:p>
        <a:p>
          <a:r>
            <a:rPr lang="en-GB" sz="1400" b="0">
              <a:solidFill>
                <a:sysClr val="windowText" lastClr="000000"/>
              </a:solidFill>
            </a:rPr>
            <a:t>- After pasting, make sure no additional rows are left at the bottom of the table from the old data</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876300</xdr:colOff>
      <xdr:row>3</xdr:row>
      <xdr:rowOff>76200</xdr:rowOff>
    </xdr:from>
    <xdr:to>
      <xdr:col>6</xdr:col>
      <xdr:colOff>390525</xdr:colOff>
      <xdr:row>29</xdr:row>
      <xdr:rowOff>28575</xdr:rowOff>
    </xdr:to>
    <xdr:sp macro="" textlink="">
      <xdr:nvSpPr>
        <xdr:cNvPr id="2" name="TextBox 1"/>
        <xdr:cNvSpPr txBox="1"/>
      </xdr:nvSpPr>
      <xdr:spPr>
        <a:xfrm>
          <a:off x="876300" y="1095375"/>
          <a:ext cx="8162925" cy="4905375"/>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a:t>
          </a:r>
        </a:p>
        <a:p>
          <a:endParaRPr lang="en-GB" sz="1400" b="1" baseline="0">
            <a:solidFill>
              <a:sysClr val="windowText" lastClr="000000"/>
            </a:solidFill>
            <a:latin typeface="+mn-lt"/>
            <a:ea typeface="+mn-ea"/>
            <a:cs typeface="+mn-cs"/>
          </a:endParaRPr>
        </a:p>
        <a:p>
          <a:r>
            <a:rPr lang="en-GB" sz="5400" b="0" baseline="0">
              <a:solidFill>
                <a:sysClr val="windowText" lastClr="000000"/>
              </a:solidFill>
              <a:latin typeface="+mn-lt"/>
              <a:ea typeface="+mn-ea"/>
              <a:cs typeface="+mn-cs"/>
            </a:rPr>
            <a:t>Do not use! </a:t>
          </a:r>
        </a:p>
        <a:p>
          <a:endParaRPr lang="en-GB" sz="1400" b="0" baseline="0">
            <a:solidFill>
              <a:sysClr val="windowText" lastClr="000000"/>
            </a:solidFill>
            <a:latin typeface="+mn-lt"/>
            <a:ea typeface="+mn-ea"/>
            <a:cs typeface="+mn-cs"/>
          </a:endParaRPr>
        </a:p>
        <a:p>
          <a:r>
            <a:rPr lang="en-GB" sz="1400" b="0" baseline="0">
              <a:solidFill>
                <a:sysClr val="windowText" lastClr="000000"/>
              </a:solidFill>
              <a:latin typeface="+mn-lt"/>
              <a:ea typeface="+mn-ea"/>
              <a:cs typeface="+mn-cs"/>
            </a:rPr>
            <a:t>Being kept in case additional columns removed from final output are actually needed. </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161925</xdr:colOff>
      <xdr:row>0</xdr:row>
      <xdr:rowOff>85723</xdr:rowOff>
    </xdr:from>
    <xdr:to>
      <xdr:col>26</xdr:col>
      <xdr:colOff>180975</xdr:colOff>
      <xdr:row>38</xdr:row>
      <xdr:rowOff>142874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0.22664</cdr:x>
      <cdr:y>0.57566</cdr:y>
    </cdr:from>
    <cdr:to>
      <cdr:x>0.41054</cdr:x>
      <cdr:y>0.75195</cdr:y>
    </cdr:to>
    <cdr:sp macro="" textlink="">
      <cdr:nvSpPr>
        <cdr:cNvPr id="2" name="Line Callout 2 1"/>
        <cdr:cNvSpPr/>
      </cdr:nvSpPr>
      <cdr:spPr>
        <a:xfrm xmlns:a="http://schemas.openxmlformats.org/drawingml/2006/main">
          <a:off x="2171699" y="3514725"/>
          <a:ext cx="1762125" cy="1076325"/>
        </a:xfrm>
        <a:prstGeom xmlns:a="http://schemas.openxmlformats.org/drawingml/2006/main" prst="borderCallout2">
          <a:avLst>
            <a:gd name="adj1" fmla="val 18750"/>
            <a:gd name="adj2" fmla="val -8333"/>
            <a:gd name="adj3" fmla="val 18750"/>
            <a:gd name="adj4" fmla="val -16667"/>
            <a:gd name="adj5" fmla="val -114312"/>
            <a:gd name="adj6" fmla="val -32745"/>
          </a:avLst>
        </a:prstGeom>
      </cdr:spPr>
      <cdr:style>
        <a:lnRef xmlns:a="http://schemas.openxmlformats.org/drawingml/2006/main" idx="3">
          <a:schemeClr val="lt1"/>
        </a:lnRef>
        <a:fillRef xmlns:a="http://schemas.openxmlformats.org/drawingml/2006/main" idx="1">
          <a:schemeClr val="accent2"/>
        </a:fillRef>
        <a:effectRef xmlns:a="http://schemas.openxmlformats.org/drawingml/2006/main" idx="1">
          <a:schemeClr val="accent2"/>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400"/>
            <a:t>These</a:t>
          </a:r>
          <a:r>
            <a:rPr lang="en-US" sz="1400" baseline="0"/>
            <a:t> are all 100%, indicating that there was a figure for presented but the figure for assessed was 0 / blank</a:t>
          </a:r>
          <a:endParaRPr lang="en-US" sz="1400"/>
        </a:p>
      </cdr:txBody>
    </cdr:sp>
  </cdr:relSizeAnchor>
  <cdr:relSizeAnchor xmlns:cdr="http://schemas.openxmlformats.org/drawingml/2006/chartDrawing">
    <cdr:from>
      <cdr:x>0.52717</cdr:x>
      <cdr:y>0.60738</cdr:y>
    </cdr:from>
    <cdr:to>
      <cdr:x>0.71107</cdr:x>
      <cdr:y>0.78367</cdr:y>
    </cdr:to>
    <cdr:sp macro="" textlink="">
      <cdr:nvSpPr>
        <cdr:cNvPr id="3" name="Line Callout 2 2"/>
        <cdr:cNvSpPr/>
      </cdr:nvSpPr>
      <cdr:spPr>
        <a:xfrm xmlns:a="http://schemas.openxmlformats.org/drawingml/2006/main">
          <a:off x="5051425" y="3708400"/>
          <a:ext cx="1762125" cy="1076325"/>
        </a:xfrm>
        <a:prstGeom xmlns:a="http://schemas.openxmlformats.org/drawingml/2006/main" prst="borderCallout2">
          <a:avLst>
            <a:gd name="adj1" fmla="val 18750"/>
            <a:gd name="adj2" fmla="val -8333"/>
            <a:gd name="adj3" fmla="val 18750"/>
            <a:gd name="adj4" fmla="val -16667"/>
            <a:gd name="adj5" fmla="val -91303"/>
            <a:gd name="adj6" fmla="val -33826"/>
          </a:avLst>
        </a:prstGeom>
      </cdr:spPr>
      <cdr:style>
        <a:lnRef xmlns:a="http://schemas.openxmlformats.org/drawingml/2006/main" idx="3">
          <a:schemeClr val="lt1"/>
        </a:lnRef>
        <a:fillRef xmlns:a="http://schemas.openxmlformats.org/drawingml/2006/main" idx="1">
          <a:schemeClr val="accent2"/>
        </a:fillRef>
        <a:effectRef xmlns:a="http://schemas.openxmlformats.org/drawingml/2006/main" idx="1">
          <a:schemeClr val="accent2"/>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sz="1400"/>
            <a:t>These</a:t>
          </a:r>
          <a:r>
            <a:rPr lang="en-US" sz="1400" baseline="0"/>
            <a:t> are not 100%, but the presented figure is still considerably higher (relatively) than the assessed figure</a:t>
          </a:r>
          <a:endParaRPr lang="en-US" sz="1400"/>
        </a:p>
      </cdr:txBody>
    </cdr:sp>
  </cdr:relSizeAnchor>
  <cdr:relSizeAnchor xmlns:cdr="http://schemas.openxmlformats.org/drawingml/2006/chartDrawing">
    <cdr:from>
      <cdr:x>0.73028</cdr:x>
      <cdr:y>0.76183</cdr:y>
    </cdr:from>
    <cdr:to>
      <cdr:x>0.91418</cdr:x>
      <cdr:y>0.93812</cdr:y>
    </cdr:to>
    <cdr:sp macro="" textlink="">
      <cdr:nvSpPr>
        <cdr:cNvPr id="4" name="Line Callout 2 3"/>
        <cdr:cNvSpPr/>
      </cdr:nvSpPr>
      <cdr:spPr>
        <a:xfrm xmlns:a="http://schemas.openxmlformats.org/drawingml/2006/main">
          <a:off x="8263667" y="4651375"/>
          <a:ext cx="2080919" cy="1076325"/>
        </a:xfrm>
        <a:prstGeom xmlns:a="http://schemas.openxmlformats.org/drawingml/2006/main" prst="borderCallout2">
          <a:avLst>
            <a:gd name="adj1" fmla="val 13440"/>
            <a:gd name="adj2" fmla="val 104099"/>
            <a:gd name="adj3" fmla="val 13440"/>
            <a:gd name="adj4" fmla="val 113063"/>
            <a:gd name="adj5" fmla="val -173604"/>
            <a:gd name="adj6" fmla="val 83602"/>
          </a:avLst>
        </a:prstGeom>
      </cdr:spPr>
      <cdr:style>
        <a:lnRef xmlns:a="http://schemas.openxmlformats.org/drawingml/2006/main" idx="3">
          <a:schemeClr val="lt1"/>
        </a:lnRef>
        <a:fillRef xmlns:a="http://schemas.openxmlformats.org/drawingml/2006/main" idx="1">
          <a:schemeClr val="accent2"/>
        </a:fillRef>
        <a:effectRef xmlns:a="http://schemas.openxmlformats.org/drawingml/2006/main" idx="1">
          <a:schemeClr val="accent2"/>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en-US" sz="1400"/>
            <a:t>These negative %s indicate</a:t>
          </a:r>
          <a:r>
            <a:rPr lang="en-US" sz="1400" baseline="0"/>
            <a:t> that more people were assessed than presented. Breckland, for example, has 396 assessed with only 25 presented</a:t>
          </a:r>
          <a:endParaRPr lang="en-US" sz="1400"/>
        </a:p>
      </cdr:txBody>
    </cdr:sp>
  </cdr:relSizeAnchor>
</c:userShapes>
</file>

<file path=xl/drawings/drawing12.xml><?xml version="1.0" encoding="utf-8"?>
<xdr:wsDr xmlns:xdr="http://schemas.openxmlformats.org/drawingml/2006/spreadsheetDrawing" xmlns:a="http://schemas.openxmlformats.org/drawingml/2006/main">
  <xdr:twoCellAnchor>
    <xdr:from>
      <xdr:col>2</xdr:col>
      <xdr:colOff>142875</xdr:colOff>
      <xdr:row>0</xdr:row>
      <xdr:rowOff>47625</xdr:rowOff>
    </xdr:from>
    <xdr:to>
      <xdr:col>8</xdr:col>
      <xdr:colOff>76201</xdr:colOff>
      <xdr:row>26</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123824</xdr:colOff>
      <xdr:row>0</xdr:row>
      <xdr:rowOff>47626</xdr:rowOff>
    </xdr:from>
    <xdr:to>
      <xdr:col>18</xdr:col>
      <xdr:colOff>323849</xdr:colOff>
      <xdr:row>26</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1895475</xdr:colOff>
      <xdr:row>27</xdr:row>
      <xdr:rowOff>28576</xdr:rowOff>
    </xdr:from>
    <xdr:to>
      <xdr:col>12</xdr:col>
      <xdr:colOff>85725</xdr:colOff>
      <xdr:row>36</xdr:row>
      <xdr:rowOff>57150</xdr:rowOff>
    </xdr:to>
    <xdr:sp macro="" textlink="">
      <xdr:nvSpPr>
        <xdr:cNvPr id="4" name="Line Callout 2 3"/>
        <xdr:cNvSpPr/>
      </xdr:nvSpPr>
      <xdr:spPr>
        <a:xfrm>
          <a:off x="4991100" y="5172076"/>
          <a:ext cx="4181475" cy="1743074"/>
        </a:xfrm>
        <a:prstGeom prst="borderCallout2">
          <a:avLst>
            <a:gd name="adj1" fmla="val 18750"/>
            <a:gd name="adj2" fmla="val -8333"/>
            <a:gd name="adj3" fmla="val 18750"/>
            <a:gd name="adj4" fmla="val -16667"/>
            <a:gd name="adj5" fmla="val -55158"/>
            <a:gd name="adj6" fmla="val -29555"/>
          </a:avLst>
        </a:prstGeom>
      </xdr:spPr>
      <xdr:style>
        <a:lnRef idx="3">
          <a:schemeClr val="lt1"/>
        </a:lnRef>
        <a:fillRef idx="1">
          <a:schemeClr val="accent2"/>
        </a:fillRef>
        <a:effectRef idx="1">
          <a:schemeClr val="accent2"/>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r>
            <a:rPr lang="en-US" sz="1200"/>
            <a:t>All</a:t>
          </a:r>
          <a:r>
            <a:rPr lang="en-US" sz="1200" baseline="0"/>
            <a:t> t</a:t>
          </a:r>
          <a:r>
            <a:rPr lang="en-US" sz="1200"/>
            <a:t>hese high values suggest that the presented numbers are unusually high given the population of the Local</a:t>
          </a:r>
          <a:r>
            <a:rPr lang="en-US" sz="1200" baseline="0"/>
            <a:t> Authority. Milton Keynes is ludicrously high compared to the others. However, given the average % of </a:t>
          </a:r>
          <a:r>
            <a:rPr lang="en-US" sz="1200" i="1" baseline="0"/>
            <a:t>assessed</a:t>
          </a:r>
          <a:r>
            <a:rPr lang="en-US" sz="1200" baseline="0"/>
            <a:t>  per population is miniscule, anything over 0.1% for presented is suspect. </a:t>
          </a:r>
        </a:p>
        <a:p>
          <a:endParaRPr lang="en-US" sz="1200" baseline="0"/>
        </a:p>
        <a:p>
          <a:r>
            <a:rPr lang="en-US" sz="1200" baseline="0"/>
            <a:t>These graphs could be improved if we decided on a source of truth for a "sensible"  percentage</a:t>
          </a:r>
          <a:endParaRPr lang="en-US" sz="1200"/>
        </a:p>
      </xdr:txBody>
    </xdr:sp>
    <xdr:clientData/>
  </xdr:twoCellAnchor>
  <xdr:twoCellAnchor>
    <xdr:from>
      <xdr:col>15</xdr:col>
      <xdr:colOff>243653</xdr:colOff>
      <xdr:row>28</xdr:row>
      <xdr:rowOff>103513</xdr:rowOff>
    </xdr:from>
    <xdr:to>
      <xdr:col>20</xdr:col>
      <xdr:colOff>400050</xdr:colOff>
      <xdr:row>36</xdr:row>
      <xdr:rowOff>28574</xdr:rowOff>
    </xdr:to>
    <xdr:sp macro="" textlink="">
      <xdr:nvSpPr>
        <xdr:cNvPr id="5" name="Line Callout 2 4"/>
        <xdr:cNvSpPr/>
      </xdr:nvSpPr>
      <xdr:spPr>
        <a:xfrm>
          <a:off x="11159303" y="5437513"/>
          <a:ext cx="3204397" cy="1449061"/>
        </a:xfrm>
        <a:prstGeom prst="borderCallout2">
          <a:avLst>
            <a:gd name="adj1" fmla="val 18750"/>
            <a:gd name="adj2" fmla="val -8333"/>
            <a:gd name="adj3" fmla="val 18750"/>
            <a:gd name="adj4" fmla="val -16667"/>
            <a:gd name="adj5" fmla="val -65216"/>
            <a:gd name="adj6" fmla="val -30875"/>
          </a:avLst>
        </a:prstGeom>
      </xdr:spPr>
      <xdr:style>
        <a:lnRef idx="3">
          <a:schemeClr val="lt1"/>
        </a:lnRef>
        <a:fillRef idx="1">
          <a:schemeClr val="accent2"/>
        </a:fillRef>
        <a:effectRef idx="1">
          <a:schemeClr val="accent2"/>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marR="0" indent="0" defTabSz="914400" eaLnBrk="1" fontAlgn="auto" latinLnBrk="0" hangingPunct="1">
            <a:lnSpc>
              <a:spcPct val="100000"/>
            </a:lnSpc>
            <a:spcBef>
              <a:spcPts val="0"/>
            </a:spcBef>
            <a:spcAft>
              <a:spcPts val="0"/>
            </a:spcAft>
            <a:buClrTx/>
            <a:buSzTx/>
            <a:buFontTx/>
            <a:buNone/>
            <a:tabLst/>
            <a:defRPr/>
          </a:pPr>
          <a:r>
            <a:rPr lang="en-US" sz="1200"/>
            <a:t>These high values suggest that the assessed numbers are unusually high given the population of the Local</a:t>
          </a:r>
          <a:r>
            <a:rPr lang="en-US" sz="1200" baseline="0"/>
            <a:t> Authority. </a:t>
          </a:r>
          <a:r>
            <a:rPr lang="en-US" sz="1200" baseline="0">
              <a:solidFill>
                <a:schemeClr val="lt1"/>
              </a:solidFill>
              <a:effectLst/>
              <a:latin typeface="+mn-lt"/>
              <a:ea typeface="+mn-ea"/>
              <a:cs typeface="+mn-cs"/>
            </a:rPr>
            <a:t>These graphs could be improved if we decided on a source of truth for a "sensible" %</a:t>
          </a:r>
          <a:endParaRPr lang="en-GB" sz="1200">
            <a:effectLst/>
          </a:endParaRPr>
        </a:p>
        <a:p>
          <a:endParaRPr lang="en-US" sz="12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561975</xdr:colOff>
      <xdr:row>0</xdr:row>
      <xdr:rowOff>152400</xdr:rowOff>
    </xdr:from>
    <xdr:to>
      <xdr:col>5</xdr:col>
      <xdr:colOff>923925</xdr:colOff>
      <xdr:row>9</xdr:row>
      <xdr:rowOff>180974</xdr:rowOff>
    </xdr:to>
    <xdr:sp macro="" textlink="">
      <xdr:nvSpPr>
        <xdr:cNvPr id="2" name="TextBox 1"/>
        <xdr:cNvSpPr txBox="1"/>
      </xdr:nvSpPr>
      <xdr:spPr>
        <a:xfrm>
          <a:off x="561975" y="152400"/>
          <a:ext cx="3867150" cy="1752599"/>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 </a:t>
          </a:r>
        </a:p>
        <a:p>
          <a:r>
            <a:rPr lang="en-GB" sz="1400" b="0">
              <a:solidFill>
                <a:sysClr val="windowText" lastClr="000000"/>
              </a:solidFill>
            </a:rPr>
            <a:t>- Copy</a:t>
          </a:r>
          <a:r>
            <a:rPr lang="en-GB" sz="1400" b="0" baseline="0">
              <a:solidFill>
                <a:sysClr val="windowText" lastClr="000000"/>
              </a:solidFill>
            </a:rPr>
            <a:t> of ConsolGeog table to calculate metrics for profiling. Updates automatically (unless additional rows added, in which case size of table needs increasing)</a:t>
          </a:r>
          <a:endParaRPr lang="en-GB" sz="1400" b="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561975</xdr:colOff>
      <xdr:row>0</xdr:row>
      <xdr:rowOff>314325</xdr:rowOff>
    </xdr:from>
    <xdr:to>
      <xdr:col>6</xdr:col>
      <xdr:colOff>295275</xdr:colOff>
      <xdr:row>8</xdr:row>
      <xdr:rowOff>152399</xdr:rowOff>
    </xdr:to>
    <xdr:sp macro="" textlink="">
      <xdr:nvSpPr>
        <xdr:cNvPr id="2" name="TextBox 1"/>
        <xdr:cNvSpPr txBox="1"/>
      </xdr:nvSpPr>
      <xdr:spPr>
        <a:xfrm>
          <a:off x="2286000" y="314325"/>
          <a:ext cx="3867150" cy="1752599"/>
        </a:xfrm>
        <a:prstGeom prst="rect">
          <a:avLst/>
        </a:prstGeom>
        <a:ln/>
      </xdr:spPr>
      <xdr:style>
        <a:lnRef idx="0">
          <a:schemeClr val="accent2"/>
        </a:lnRef>
        <a:fillRef idx="3">
          <a:schemeClr val="accent2"/>
        </a:fillRef>
        <a:effectRef idx="3">
          <a:schemeClr val="accent2"/>
        </a:effectRef>
        <a:fontRef idx="minor">
          <a:schemeClr val="lt1"/>
        </a:fontRef>
      </xdr:style>
      <xdr:txBody>
        <a:bodyPr vertOverflow="clip" horzOverflow="clip" wrap="square" rtlCol="0" anchor="t"/>
        <a:lstStyle/>
        <a:p>
          <a:r>
            <a:rPr lang="en-GB" sz="1400" b="1">
              <a:solidFill>
                <a:sysClr val="windowText" lastClr="000000"/>
              </a:solidFill>
            </a:rPr>
            <a:t>Note: </a:t>
          </a:r>
        </a:p>
        <a:p>
          <a:r>
            <a:rPr lang="en-GB" sz="1400" b="0">
              <a:solidFill>
                <a:sysClr val="windowText" lastClr="000000"/>
              </a:solidFill>
            </a:rPr>
            <a:t>- Copy</a:t>
          </a:r>
          <a:r>
            <a:rPr lang="en-GB" sz="1400" b="0" baseline="0">
              <a:solidFill>
                <a:sysClr val="windowText" lastClr="000000"/>
              </a:solidFill>
            </a:rPr>
            <a:t> of Final Output table to calculate metrics for profiling. Updates automatically (unless additional rows added, in which case size of table needs increasing)</a:t>
          </a:r>
          <a:endParaRPr lang="en-GB" sz="1400" b="0">
            <a:solidFill>
              <a:sysClr val="windowText" lastClr="00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sf\Lexar\ONS_codes2011-2014.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S_codes2011-2014.csv"/>
    </sheetNames>
    <sheetDataSet>
      <sheetData sheetId="0">
        <row r="1">
          <cell r="B1" t="str">
            <v>la_name</v>
          </cell>
          <cell r="C1" t="str">
            <v>population</v>
          </cell>
          <cell r="D1" t="str">
            <v>area</v>
          </cell>
          <cell r="E1" t="str">
            <v>la_code2014</v>
          </cell>
          <cell r="F1" t="str">
            <v>la_code2011</v>
          </cell>
        </row>
        <row r="2">
          <cell r="B2" t="str">
            <v>Hartlepool</v>
          </cell>
          <cell r="C2">
            <v>92028</v>
          </cell>
          <cell r="D2">
            <v>9386.11</v>
          </cell>
          <cell r="E2" t="str">
            <v>E06000001</v>
          </cell>
          <cell r="F2" t="str">
            <v>E06000001</v>
          </cell>
        </row>
        <row r="3">
          <cell r="B3" t="str">
            <v>Middlesbrough</v>
          </cell>
          <cell r="C3">
            <v>138412</v>
          </cell>
          <cell r="D3">
            <v>5387.47</v>
          </cell>
          <cell r="E3" t="str">
            <v>E06000002</v>
          </cell>
          <cell r="F3" t="str">
            <v>E06000002</v>
          </cell>
        </row>
        <row r="4">
          <cell r="B4" t="str">
            <v>Derby</v>
          </cell>
          <cell r="C4">
            <v>248752</v>
          </cell>
          <cell r="D4">
            <v>7803.11</v>
          </cell>
          <cell r="E4" t="str">
            <v>E06000015</v>
          </cell>
          <cell r="F4" t="str">
            <v>E06000015</v>
          </cell>
        </row>
        <row r="5">
          <cell r="B5" t="str">
            <v>Redcar and Cleveland</v>
          </cell>
          <cell r="C5">
            <v>135177</v>
          </cell>
          <cell r="D5">
            <v>24489.51</v>
          </cell>
          <cell r="E5" t="str">
            <v>E06000003</v>
          </cell>
          <cell r="F5" t="str">
            <v>E06000003</v>
          </cell>
        </row>
        <row r="6">
          <cell r="B6" t="str">
            <v>Stockton-on-Tees</v>
          </cell>
          <cell r="C6">
            <v>191610</v>
          </cell>
          <cell r="D6">
            <v>20393.060000000001</v>
          </cell>
          <cell r="E6" t="str">
            <v>E06000004</v>
          </cell>
          <cell r="F6" t="str">
            <v>E06000004</v>
          </cell>
        </row>
        <row r="7">
          <cell r="B7" t="str">
            <v>Luton</v>
          </cell>
          <cell r="C7">
            <v>203201</v>
          </cell>
          <cell r="D7">
            <v>4335.33</v>
          </cell>
          <cell r="E7" t="str">
            <v>E06000032</v>
          </cell>
          <cell r="F7" t="str">
            <v>E06000032</v>
          </cell>
        </row>
        <row r="8">
          <cell r="B8" t="str">
            <v>Darlington</v>
          </cell>
          <cell r="C8">
            <v>105564</v>
          </cell>
          <cell r="D8">
            <v>19747.509999999998</v>
          </cell>
          <cell r="E8" t="str">
            <v>E06000005</v>
          </cell>
          <cell r="F8" t="str">
            <v>E06000005</v>
          </cell>
        </row>
        <row r="9">
          <cell r="B9" t="str">
            <v>Halton</v>
          </cell>
          <cell r="C9">
            <v>125746</v>
          </cell>
          <cell r="D9">
            <v>7909.52</v>
          </cell>
          <cell r="E9" t="str">
            <v>E06000006</v>
          </cell>
          <cell r="F9" t="str">
            <v>E06000006</v>
          </cell>
        </row>
        <row r="10">
          <cell r="B10" t="str">
            <v>Broxbourne</v>
          </cell>
          <cell r="C10">
            <v>93609</v>
          </cell>
          <cell r="D10">
            <v>5143.5600000000004</v>
          </cell>
          <cell r="E10" t="str">
            <v>E07000095</v>
          </cell>
          <cell r="F10" t="str">
            <v>E07000095</v>
          </cell>
        </row>
        <row r="11">
          <cell r="B11" t="str">
            <v>Warrington</v>
          </cell>
          <cell r="C11">
            <v>202228</v>
          </cell>
          <cell r="D11">
            <v>18065.39</v>
          </cell>
          <cell r="E11" t="str">
            <v>E06000007</v>
          </cell>
          <cell r="F11" t="str">
            <v>E06000007</v>
          </cell>
        </row>
        <row r="12">
          <cell r="B12" t="str">
            <v>Blackburn with Darwen</v>
          </cell>
          <cell r="C12">
            <v>147489</v>
          </cell>
          <cell r="D12">
            <v>13701.18</v>
          </cell>
          <cell r="E12" t="str">
            <v>E06000008</v>
          </cell>
          <cell r="F12" t="str">
            <v>E06000008</v>
          </cell>
        </row>
        <row r="13">
          <cell r="B13" t="str">
            <v>Blackpool</v>
          </cell>
          <cell r="C13">
            <v>142065</v>
          </cell>
          <cell r="D13">
            <v>3488.1</v>
          </cell>
          <cell r="E13" t="str">
            <v>E06000009</v>
          </cell>
          <cell r="F13" t="str">
            <v>E06000009</v>
          </cell>
        </row>
        <row r="14">
          <cell r="B14" t="str">
            <v>Kingston upon Hull, City of</v>
          </cell>
          <cell r="C14">
            <v>256406</v>
          </cell>
          <cell r="D14">
            <v>7144.92</v>
          </cell>
          <cell r="E14" t="str">
            <v>E06000010</v>
          </cell>
          <cell r="F14" t="str">
            <v>E06000010</v>
          </cell>
        </row>
        <row r="15">
          <cell r="B15" t="str">
            <v>East Riding of Yorkshire</v>
          </cell>
          <cell r="C15">
            <v>334179</v>
          </cell>
          <cell r="D15">
            <v>240767.65</v>
          </cell>
          <cell r="E15" t="str">
            <v>E06000011</v>
          </cell>
          <cell r="F15" t="str">
            <v>E06000011</v>
          </cell>
        </row>
        <row r="16">
          <cell r="B16" t="str">
            <v>Slough</v>
          </cell>
          <cell r="C16">
            <v>140205</v>
          </cell>
          <cell r="D16">
            <v>3253.61</v>
          </cell>
          <cell r="E16" t="str">
            <v>E06000039</v>
          </cell>
          <cell r="F16" t="str">
            <v>E06000039</v>
          </cell>
        </row>
        <row r="17">
          <cell r="B17" t="str">
            <v>North East Lincolnshire</v>
          </cell>
          <cell r="C17">
            <v>159616</v>
          </cell>
          <cell r="D17">
            <v>19184.490000000002</v>
          </cell>
          <cell r="E17" t="str">
            <v>E06000012</v>
          </cell>
          <cell r="F17" t="str">
            <v>E06000012</v>
          </cell>
        </row>
        <row r="18">
          <cell r="B18" t="str">
            <v>North Lincolnshire</v>
          </cell>
          <cell r="C18">
            <v>167446</v>
          </cell>
          <cell r="D18">
            <v>84631.29</v>
          </cell>
          <cell r="E18" t="str">
            <v>E06000013</v>
          </cell>
          <cell r="F18" t="str">
            <v>E06000013</v>
          </cell>
        </row>
        <row r="19">
          <cell r="B19" t="str">
            <v>Central Bedfordshire</v>
          </cell>
          <cell r="C19">
            <v>254381</v>
          </cell>
          <cell r="D19">
            <v>71566.45</v>
          </cell>
          <cell r="E19" t="str">
            <v>E06000056</v>
          </cell>
          <cell r="F19" t="str">
            <v>E06000056</v>
          </cell>
        </row>
        <row r="20">
          <cell r="B20" t="str">
            <v>Northumberland</v>
          </cell>
          <cell r="C20">
            <v>316028</v>
          </cell>
          <cell r="D20">
            <v>501301.83</v>
          </cell>
          <cell r="E20" t="str">
            <v>E06000057</v>
          </cell>
          <cell r="F20" t="str">
            <v>E06000048</v>
          </cell>
        </row>
        <row r="21">
          <cell r="B21" t="str">
            <v>Aylesbury Vale</v>
          </cell>
          <cell r="C21">
            <v>174137</v>
          </cell>
          <cell r="D21">
            <v>90275.35</v>
          </cell>
          <cell r="E21" t="str">
            <v>E07000004</v>
          </cell>
          <cell r="F21" t="str">
            <v>E07000004</v>
          </cell>
        </row>
        <row r="22">
          <cell r="B22" t="str">
            <v>York</v>
          </cell>
          <cell r="C22">
            <v>198051</v>
          </cell>
          <cell r="D22">
            <v>27193.63</v>
          </cell>
          <cell r="E22" t="str">
            <v>E06000014</v>
          </cell>
          <cell r="F22" t="str">
            <v>E06000014</v>
          </cell>
        </row>
        <row r="23">
          <cell r="B23" t="str">
            <v>Leicester</v>
          </cell>
          <cell r="C23">
            <v>329839</v>
          </cell>
          <cell r="D23">
            <v>7331.48</v>
          </cell>
          <cell r="E23" t="str">
            <v>E06000016</v>
          </cell>
          <cell r="F23" t="str">
            <v>E06000016</v>
          </cell>
        </row>
        <row r="24">
          <cell r="B24" t="str">
            <v>Rutland</v>
          </cell>
          <cell r="C24">
            <v>37369</v>
          </cell>
          <cell r="D24">
            <v>38151.51</v>
          </cell>
          <cell r="E24" t="str">
            <v>E06000017</v>
          </cell>
          <cell r="F24" t="str">
            <v>E06000017</v>
          </cell>
        </row>
        <row r="25">
          <cell r="B25" t="str">
            <v>Southend-on-Sea</v>
          </cell>
          <cell r="C25">
            <v>173658</v>
          </cell>
          <cell r="D25">
            <v>4175.6000000000004</v>
          </cell>
          <cell r="E25" t="str">
            <v>E06000033</v>
          </cell>
          <cell r="F25" t="str">
            <v>E06000033</v>
          </cell>
        </row>
        <row r="26">
          <cell r="B26" t="str">
            <v>Nottingham</v>
          </cell>
          <cell r="C26">
            <v>305680</v>
          </cell>
          <cell r="D26">
            <v>7461.16</v>
          </cell>
          <cell r="E26" t="str">
            <v>E06000018</v>
          </cell>
          <cell r="F26" t="str">
            <v>E06000018</v>
          </cell>
        </row>
        <row r="27">
          <cell r="B27" t="str">
            <v>Herefordshire, County of</v>
          </cell>
          <cell r="C27">
            <v>183477</v>
          </cell>
          <cell r="D27">
            <v>217973.24</v>
          </cell>
          <cell r="E27" t="str">
            <v>E06000019</v>
          </cell>
          <cell r="F27" t="str">
            <v>E06000019</v>
          </cell>
        </row>
        <row r="28">
          <cell r="B28" t="str">
            <v>Telford and Wrekin</v>
          </cell>
          <cell r="C28">
            <v>166641</v>
          </cell>
          <cell r="D28">
            <v>29031.32</v>
          </cell>
          <cell r="E28" t="str">
            <v>E06000020</v>
          </cell>
          <cell r="F28" t="str">
            <v>E06000020</v>
          </cell>
        </row>
        <row r="29">
          <cell r="B29" t="str">
            <v>Bracknell Forest</v>
          </cell>
          <cell r="C29">
            <v>113205</v>
          </cell>
          <cell r="D29">
            <v>10938.54</v>
          </cell>
          <cell r="E29" t="str">
            <v>E06000036</v>
          </cell>
          <cell r="F29" t="str">
            <v>E06000036</v>
          </cell>
        </row>
        <row r="30">
          <cell r="B30" t="str">
            <v>West Berkshire</v>
          </cell>
          <cell r="C30">
            <v>153822</v>
          </cell>
          <cell r="D30">
            <v>70416.820000000007</v>
          </cell>
          <cell r="E30" t="str">
            <v>E06000037</v>
          </cell>
          <cell r="F30" t="str">
            <v>E06000037</v>
          </cell>
        </row>
        <row r="31">
          <cell r="B31" t="str">
            <v>Stoke-on-Trent</v>
          </cell>
          <cell r="C31">
            <v>249008</v>
          </cell>
          <cell r="D31">
            <v>9345.02</v>
          </cell>
          <cell r="E31" t="str">
            <v>E06000021</v>
          </cell>
          <cell r="F31" t="str">
            <v>E06000021</v>
          </cell>
        </row>
        <row r="32">
          <cell r="B32" t="str">
            <v>Bath and North East Somerset</v>
          </cell>
          <cell r="C32">
            <v>176016</v>
          </cell>
          <cell r="D32">
            <v>34574.080000000002</v>
          </cell>
          <cell r="E32" t="str">
            <v>E06000022</v>
          </cell>
          <cell r="F32" t="str">
            <v>E06000022</v>
          </cell>
        </row>
        <row r="33">
          <cell r="B33" t="str">
            <v>Bristol, City of</v>
          </cell>
          <cell r="C33">
            <v>428234</v>
          </cell>
          <cell r="D33">
            <v>10960.76</v>
          </cell>
          <cell r="E33" t="str">
            <v>E06000023</v>
          </cell>
          <cell r="F33" t="str">
            <v>E06000023</v>
          </cell>
        </row>
        <row r="34">
          <cell r="B34" t="str">
            <v>North Somerset</v>
          </cell>
          <cell r="C34">
            <v>202566</v>
          </cell>
          <cell r="D34">
            <v>37378.6</v>
          </cell>
          <cell r="E34" t="str">
            <v>E06000024</v>
          </cell>
          <cell r="F34" t="str">
            <v>E06000024</v>
          </cell>
        </row>
        <row r="35">
          <cell r="B35" t="str">
            <v>South Gloucestershire</v>
          </cell>
          <cell r="C35">
            <v>262767</v>
          </cell>
          <cell r="D35">
            <v>49694.559999999998</v>
          </cell>
          <cell r="E35" t="str">
            <v>E06000025</v>
          </cell>
          <cell r="F35" t="str">
            <v>E06000025</v>
          </cell>
        </row>
        <row r="36">
          <cell r="B36" t="str">
            <v>Plymouth</v>
          </cell>
          <cell r="C36">
            <v>256384</v>
          </cell>
          <cell r="D36">
            <v>7983.36</v>
          </cell>
          <cell r="E36" t="str">
            <v>E06000026</v>
          </cell>
          <cell r="F36" t="str">
            <v>E06000026</v>
          </cell>
        </row>
        <row r="37">
          <cell r="B37" t="str">
            <v>Torbay</v>
          </cell>
          <cell r="C37">
            <v>130959</v>
          </cell>
          <cell r="D37">
            <v>6287.4</v>
          </cell>
          <cell r="E37" t="str">
            <v>E06000027</v>
          </cell>
          <cell r="F37" t="str">
            <v>E06000027</v>
          </cell>
        </row>
        <row r="38">
          <cell r="B38" t="str">
            <v>Bournemouth</v>
          </cell>
          <cell r="C38">
            <v>183491</v>
          </cell>
          <cell r="D38">
            <v>4617.88</v>
          </cell>
          <cell r="E38" t="str">
            <v>E06000028</v>
          </cell>
          <cell r="F38" t="str">
            <v>E06000028</v>
          </cell>
        </row>
        <row r="39">
          <cell r="B39" t="str">
            <v>Reading</v>
          </cell>
          <cell r="C39">
            <v>155698</v>
          </cell>
          <cell r="D39">
            <v>4039.86</v>
          </cell>
          <cell r="E39" t="str">
            <v>E06000038</v>
          </cell>
          <cell r="F39" t="str">
            <v>E06000038</v>
          </cell>
        </row>
        <row r="40">
          <cell r="B40" t="str">
            <v>Poole</v>
          </cell>
          <cell r="C40">
            <v>147645</v>
          </cell>
          <cell r="D40">
            <v>6475.33</v>
          </cell>
          <cell r="E40" t="str">
            <v>E06000029</v>
          </cell>
          <cell r="F40" t="str">
            <v>E06000029</v>
          </cell>
        </row>
        <row r="41">
          <cell r="B41" t="str">
            <v>Swindon</v>
          </cell>
          <cell r="C41">
            <v>209156</v>
          </cell>
          <cell r="D41">
            <v>23010.36</v>
          </cell>
          <cell r="E41" t="str">
            <v>E06000030</v>
          </cell>
          <cell r="F41" t="str">
            <v>E06000030</v>
          </cell>
        </row>
        <row r="42">
          <cell r="B42" t="str">
            <v>Peterborough</v>
          </cell>
          <cell r="C42">
            <v>183631</v>
          </cell>
          <cell r="D42">
            <v>34337.82</v>
          </cell>
          <cell r="E42" t="str">
            <v>E06000031</v>
          </cell>
          <cell r="F42" t="str">
            <v>E06000031</v>
          </cell>
        </row>
        <row r="43">
          <cell r="B43" t="str">
            <v>Thurrock</v>
          </cell>
          <cell r="C43">
            <v>157705</v>
          </cell>
          <cell r="D43">
            <v>16337.6</v>
          </cell>
          <cell r="E43" t="str">
            <v>E06000034</v>
          </cell>
          <cell r="F43" t="str">
            <v>E06000034</v>
          </cell>
        </row>
        <row r="44">
          <cell r="B44" t="str">
            <v>Medway</v>
          </cell>
          <cell r="C44">
            <v>263925</v>
          </cell>
          <cell r="D44">
            <v>19203.310000000001</v>
          </cell>
          <cell r="E44" t="str">
            <v>E06000035</v>
          </cell>
          <cell r="F44" t="str">
            <v>E06000035</v>
          </cell>
        </row>
        <row r="45">
          <cell r="B45" t="str">
            <v>Windsor and Maidenhead</v>
          </cell>
          <cell r="C45">
            <v>144560</v>
          </cell>
          <cell r="D45">
            <v>19650.96</v>
          </cell>
          <cell r="E45" t="str">
            <v>E06000040</v>
          </cell>
          <cell r="F45" t="str">
            <v>E06000040</v>
          </cell>
        </row>
        <row r="46">
          <cell r="B46" t="str">
            <v>Wokingham</v>
          </cell>
          <cell r="C46">
            <v>154380</v>
          </cell>
          <cell r="D46">
            <v>17897.919999999998</v>
          </cell>
          <cell r="E46" t="str">
            <v>E06000041</v>
          </cell>
          <cell r="F46" t="str">
            <v>E06000041</v>
          </cell>
        </row>
        <row r="47">
          <cell r="B47" t="str">
            <v>Milton Keynes</v>
          </cell>
          <cell r="C47">
            <v>248821</v>
          </cell>
          <cell r="D47">
            <v>30862.53</v>
          </cell>
          <cell r="E47" t="str">
            <v>E06000042</v>
          </cell>
          <cell r="F47" t="str">
            <v>E06000042</v>
          </cell>
        </row>
        <row r="48">
          <cell r="B48" t="str">
            <v>Brighton and Hove</v>
          </cell>
          <cell r="C48">
            <v>273369</v>
          </cell>
          <cell r="D48">
            <v>8266.7099999999991</v>
          </cell>
          <cell r="E48" t="str">
            <v>E06000043</v>
          </cell>
          <cell r="F48" t="str">
            <v>E06000043</v>
          </cell>
        </row>
        <row r="49">
          <cell r="B49" t="str">
            <v>Cambridge</v>
          </cell>
          <cell r="C49">
            <v>123867</v>
          </cell>
          <cell r="D49">
            <v>4069.94</v>
          </cell>
          <cell r="E49" t="str">
            <v>E07000008</v>
          </cell>
          <cell r="F49" t="str">
            <v>E07000008</v>
          </cell>
        </row>
        <row r="50">
          <cell r="B50" t="str">
            <v>East Cambridgeshire</v>
          </cell>
          <cell r="C50">
            <v>83818</v>
          </cell>
          <cell r="D50">
            <v>65128.21</v>
          </cell>
          <cell r="E50" t="str">
            <v>E07000009</v>
          </cell>
          <cell r="F50" t="str">
            <v>E07000009</v>
          </cell>
        </row>
        <row r="51">
          <cell r="B51" t="str">
            <v>Portsmouth</v>
          </cell>
          <cell r="C51">
            <v>205056</v>
          </cell>
          <cell r="D51">
            <v>4041.14</v>
          </cell>
          <cell r="E51" t="str">
            <v>E06000044</v>
          </cell>
          <cell r="F51" t="str">
            <v>E06000044</v>
          </cell>
        </row>
        <row r="52">
          <cell r="B52" t="str">
            <v>Hastings</v>
          </cell>
          <cell r="C52">
            <v>90254</v>
          </cell>
          <cell r="D52">
            <v>2972.4</v>
          </cell>
          <cell r="E52" t="str">
            <v>E07000062</v>
          </cell>
          <cell r="F52" t="str">
            <v>E07000062</v>
          </cell>
        </row>
        <row r="53">
          <cell r="B53" t="str">
            <v>Lewes</v>
          </cell>
          <cell r="C53">
            <v>97502</v>
          </cell>
          <cell r="D53">
            <v>29207.1</v>
          </cell>
          <cell r="E53" t="str">
            <v>E07000063</v>
          </cell>
          <cell r="F53" t="str">
            <v>E07000063</v>
          </cell>
        </row>
        <row r="54">
          <cell r="B54" t="str">
            <v>Southampton</v>
          </cell>
          <cell r="C54">
            <v>236882</v>
          </cell>
          <cell r="D54">
            <v>4988.93</v>
          </cell>
          <cell r="E54" t="str">
            <v>E06000045</v>
          </cell>
          <cell r="F54" t="str">
            <v>E06000045</v>
          </cell>
        </row>
        <row r="55">
          <cell r="B55" t="str">
            <v>Isle of Wight</v>
          </cell>
          <cell r="C55">
            <v>138265</v>
          </cell>
          <cell r="D55">
            <v>38016.1</v>
          </cell>
          <cell r="E55" t="str">
            <v>E06000046</v>
          </cell>
          <cell r="F55" t="str">
            <v>E06000046</v>
          </cell>
        </row>
        <row r="56">
          <cell r="B56" t="str">
            <v>County Durham</v>
          </cell>
          <cell r="C56">
            <v>513242</v>
          </cell>
          <cell r="D56">
            <v>222606.26</v>
          </cell>
          <cell r="E56" t="str">
            <v>E06000047</v>
          </cell>
          <cell r="F56" t="str">
            <v>E06000047</v>
          </cell>
        </row>
        <row r="57">
          <cell r="B57" t="str">
            <v>Cheshire East</v>
          </cell>
          <cell r="C57">
            <v>370127</v>
          </cell>
          <cell r="D57">
            <v>116637.63</v>
          </cell>
          <cell r="E57" t="str">
            <v>E06000049</v>
          </cell>
          <cell r="F57" t="str">
            <v>E06000049</v>
          </cell>
        </row>
        <row r="58">
          <cell r="B58" t="str">
            <v>Cheshire West and Chester</v>
          </cell>
          <cell r="C58">
            <v>329608</v>
          </cell>
          <cell r="D58">
            <v>91665.600000000006</v>
          </cell>
          <cell r="E58" t="str">
            <v>E06000050</v>
          </cell>
          <cell r="F58" t="str">
            <v>E06000050</v>
          </cell>
        </row>
        <row r="59">
          <cell r="B59" t="str">
            <v>Shropshire</v>
          </cell>
          <cell r="C59">
            <v>306129</v>
          </cell>
          <cell r="D59">
            <v>319730.32</v>
          </cell>
          <cell r="E59" t="str">
            <v>E06000051</v>
          </cell>
          <cell r="F59" t="str">
            <v>E06000051</v>
          </cell>
        </row>
        <row r="60">
          <cell r="B60" t="str">
            <v>Cornwall</v>
          </cell>
          <cell r="C60">
            <v>532273</v>
          </cell>
          <cell r="D60">
            <v>354618.74</v>
          </cell>
          <cell r="E60" t="str">
            <v>E06000052</v>
          </cell>
          <cell r="F60" t="str">
            <v>E06000052</v>
          </cell>
        </row>
        <row r="61">
          <cell r="B61" t="str">
            <v>Isles of Scilly</v>
          </cell>
          <cell r="C61">
            <v>2203</v>
          </cell>
          <cell r="D61">
            <v>1637.47</v>
          </cell>
          <cell r="E61" t="str">
            <v>E06000053</v>
          </cell>
          <cell r="F61" t="str">
            <v>E06000053</v>
          </cell>
        </row>
        <row r="62">
          <cell r="B62" t="str">
            <v>Wiltshire</v>
          </cell>
          <cell r="C62">
            <v>470981</v>
          </cell>
          <cell r="D62">
            <v>325534.12</v>
          </cell>
          <cell r="E62" t="str">
            <v>E06000054</v>
          </cell>
          <cell r="F62" t="str">
            <v>E06000054</v>
          </cell>
        </row>
        <row r="63">
          <cell r="B63" t="str">
            <v>Rother</v>
          </cell>
          <cell r="C63">
            <v>90588</v>
          </cell>
          <cell r="D63">
            <v>50943.05</v>
          </cell>
          <cell r="E63" t="str">
            <v>E07000064</v>
          </cell>
          <cell r="F63" t="str">
            <v>E07000064</v>
          </cell>
        </row>
        <row r="64">
          <cell r="B64" t="str">
            <v>Wealden</v>
          </cell>
          <cell r="C64">
            <v>148915</v>
          </cell>
          <cell r="D64">
            <v>83316.94</v>
          </cell>
          <cell r="E64" t="str">
            <v>E07000065</v>
          </cell>
          <cell r="F64" t="str">
            <v>E07000065</v>
          </cell>
        </row>
        <row r="65">
          <cell r="B65" t="str">
            <v>Bedford</v>
          </cell>
          <cell r="C65">
            <v>157479</v>
          </cell>
          <cell r="D65">
            <v>47641.2</v>
          </cell>
          <cell r="E65" t="str">
            <v>E06000055</v>
          </cell>
          <cell r="F65" t="str">
            <v>E06000055</v>
          </cell>
        </row>
        <row r="66">
          <cell r="B66" t="str">
            <v>Chiltern</v>
          </cell>
          <cell r="C66">
            <v>92635</v>
          </cell>
          <cell r="D66">
            <v>19634.810000000001</v>
          </cell>
          <cell r="E66" t="str">
            <v>E07000005</v>
          </cell>
          <cell r="F66" t="str">
            <v>E07000005</v>
          </cell>
        </row>
        <row r="67">
          <cell r="B67" t="str">
            <v>South Bucks</v>
          </cell>
          <cell r="C67">
            <v>66867</v>
          </cell>
          <cell r="D67">
            <v>14127.52</v>
          </cell>
          <cell r="E67" t="str">
            <v>E07000006</v>
          </cell>
          <cell r="F67" t="str">
            <v>E07000006</v>
          </cell>
        </row>
        <row r="68">
          <cell r="B68" t="str">
            <v>Wycombe</v>
          </cell>
          <cell r="C68">
            <v>171644</v>
          </cell>
          <cell r="D68">
            <v>32457.21</v>
          </cell>
          <cell r="E68" t="str">
            <v>E07000007</v>
          </cell>
          <cell r="F68" t="str">
            <v>E07000007</v>
          </cell>
        </row>
        <row r="69">
          <cell r="B69" t="str">
            <v>Fenland</v>
          </cell>
          <cell r="C69">
            <v>95262</v>
          </cell>
          <cell r="D69">
            <v>54644.959999999999</v>
          </cell>
          <cell r="E69" t="str">
            <v>E07000010</v>
          </cell>
          <cell r="F69" t="str">
            <v>E07000010</v>
          </cell>
        </row>
        <row r="70">
          <cell r="B70" t="str">
            <v>Huntingdonshire</v>
          </cell>
          <cell r="C70">
            <v>169508</v>
          </cell>
          <cell r="D70">
            <v>90618.31</v>
          </cell>
          <cell r="E70" t="str">
            <v>E07000011</v>
          </cell>
          <cell r="F70" t="str">
            <v>E07000011</v>
          </cell>
        </row>
        <row r="71">
          <cell r="B71" t="str">
            <v>South Cambridgeshire</v>
          </cell>
          <cell r="C71">
            <v>148755</v>
          </cell>
          <cell r="D71">
            <v>90162.77</v>
          </cell>
          <cell r="E71" t="str">
            <v>E07000012</v>
          </cell>
          <cell r="F71" t="str">
            <v>E07000012</v>
          </cell>
        </row>
        <row r="72">
          <cell r="B72" t="str">
            <v>Allerdale</v>
          </cell>
          <cell r="C72">
            <v>96422</v>
          </cell>
          <cell r="D72">
            <v>124158.29</v>
          </cell>
          <cell r="E72" t="str">
            <v>E07000026</v>
          </cell>
          <cell r="F72" t="str">
            <v>E07000026</v>
          </cell>
        </row>
        <row r="73">
          <cell r="B73" t="str">
            <v>Barrow-in-Furness</v>
          </cell>
          <cell r="C73">
            <v>69087</v>
          </cell>
          <cell r="D73">
            <v>7796.05</v>
          </cell>
          <cell r="E73" t="str">
            <v>E07000027</v>
          </cell>
          <cell r="F73" t="str">
            <v>E07000027</v>
          </cell>
        </row>
        <row r="74">
          <cell r="B74" t="str">
            <v>Carlisle</v>
          </cell>
          <cell r="C74">
            <v>107524</v>
          </cell>
          <cell r="D74">
            <v>103929.92</v>
          </cell>
          <cell r="E74" t="str">
            <v>E07000028</v>
          </cell>
          <cell r="F74" t="str">
            <v>E07000028</v>
          </cell>
        </row>
        <row r="75">
          <cell r="B75" t="str">
            <v>Copeland</v>
          </cell>
          <cell r="C75">
            <v>70603</v>
          </cell>
          <cell r="D75">
            <v>73173.94</v>
          </cell>
          <cell r="E75" t="str">
            <v>E07000029</v>
          </cell>
          <cell r="F75" t="str">
            <v>E07000029</v>
          </cell>
        </row>
        <row r="76">
          <cell r="B76" t="str">
            <v>Eden</v>
          </cell>
          <cell r="C76">
            <v>52564</v>
          </cell>
          <cell r="D76">
            <v>214235.65</v>
          </cell>
          <cell r="E76" t="str">
            <v>E07000030</v>
          </cell>
          <cell r="F76" t="str">
            <v>E07000030</v>
          </cell>
        </row>
        <row r="77">
          <cell r="B77" t="str">
            <v>South Lakeland</v>
          </cell>
          <cell r="C77">
            <v>103658</v>
          </cell>
          <cell r="D77">
            <v>153362</v>
          </cell>
          <cell r="E77" t="str">
            <v>E07000031</v>
          </cell>
          <cell r="F77" t="str">
            <v>E07000031</v>
          </cell>
        </row>
        <row r="78">
          <cell r="B78" t="str">
            <v>Amber Valley</v>
          </cell>
          <cell r="C78">
            <v>122309</v>
          </cell>
          <cell r="D78">
            <v>26538.48</v>
          </cell>
          <cell r="E78" t="str">
            <v>E07000032</v>
          </cell>
          <cell r="F78" t="str">
            <v>E07000032</v>
          </cell>
        </row>
        <row r="79">
          <cell r="B79" t="str">
            <v>Bolsover</v>
          </cell>
          <cell r="C79">
            <v>75866</v>
          </cell>
          <cell r="D79">
            <v>16033.04</v>
          </cell>
          <cell r="E79" t="str">
            <v>E07000033</v>
          </cell>
          <cell r="F79" t="str">
            <v>E07000033</v>
          </cell>
        </row>
        <row r="80">
          <cell r="B80" t="str">
            <v>Chesterfield</v>
          </cell>
          <cell r="C80">
            <v>103788</v>
          </cell>
          <cell r="D80">
            <v>6603.52</v>
          </cell>
          <cell r="E80" t="str">
            <v>E07000034</v>
          </cell>
          <cell r="F80" t="str">
            <v>E07000034</v>
          </cell>
        </row>
        <row r="81">
          <cell r="B81" t="str">
            <v>Derbyshire Dales</v>
          </cell>
          <cell r="C81">
            <v>71116</v>
          </cell>
          <cell r="D81">
            <v>79245.210000000006</v>
          </cell>
          <cell r="E81" t="str">
            <v>E07000035</v>
          </cell>
          <cell r="F81" t="str">
            <v>E07000035</v>
          </cell>
        </row>
        <row r="82">
          <cell r="B82" t="str">
            <v>Harlow</v>
          </cell>
          <cell r="C82">
            <v>81944</v>
          </cell>
          <cell r="D82">
            <v>3053.75</v>
          </cell>
          <cell r="E82" t="str">
            <v>E07000073</v>
          </cell>
          <cell r="F82" t="str">
            <v>E07000073</v>
          </cell>
        </row>
        <row r="83">
          <cell r="B83" t="str">
            <v>Maldon</v>
          </cell>
          <cell r="C83">
            <v>61629</v>
          </cell>
          <cell r="D83">
            <v>35876.76</v>
          </cell>
          <cell r="E83" t="str">
            <v>E07000074</v>
          </cell>
          <cell r="F83" t="str">
            <v>E07000074</v>
          </cell>
        </row>
        <row r="84">
          <cell r="B84" t="str">
            <v>Rochford</v>
          </cell>
          <cell r="C84">
            <v>83287</v>
          </cell>
          <cell r="D84">
            <v>16949.84</v>
          </cell>
          <cell r="E84" t="str">
            <v>E07000075</v>
          </cell>
          <cell r="F84" t="str">
            <v>E07000075</v>
          </cell>
        </row>
        <row r="85">
          <cell r="B85" t="str">
            <v>Tendring</v>
          </cell>
          <cell r="C85">
            <v>138048</v>
          </cell>
          <cell r="D85">
            <v>33764.120000000003</v>
          </cell>
          <cell r="E85" t="str">
            <v>E07000076</v>
          </cell>
          <cell r="F85" t="str">
            <v>E07000076</v>
          </cell>
        </row>
        <row r="86">
          <cell r="B86" t="str">
            <v>Uttlesford</v>
          </cell>
          <cell r="C86">
            <v>79443</v>
          </cell>
          <cell r="D86">
            <v>64118.28</v>
          </cell>
          <cell r="E86" t="str">
            <v>E07000077</v>
          </cell>
          <cell r="F86" t="str">
            <v>E07000077</v>
          </cell>
        </row>
        <row r="87">
          <cell r="B87" t="str">
            <v>Erewash</v>
          </cell>
          <cell r="C87">
            <v>112081</v>
          </cell>
          <cell r="D87">
            <v>10962.93</v>
          </cell>
          <cell r="E87" t="str">
            <v>E07000036</v>
          </cell>
          <cell r="F87" t="str">
            <v>E07000036</v>
          </cell>
        </row>
        <row r="88">
          <cell r="B88" t="str">
            <v>High Peak</v>
          </cell>
          <cell r="C88">
            <v>90892</v>
          </cell>
          <cell r="D88">
            <v>53914.69</v>
          </cell>
          <cell r="E88" t="str">
            <v>E07000037</v>
          </cell>
          <cell r="F88" t="str">
            <v>E07000037</v>
          </cell>
        </row>
        <row r="89">
          <cell r="B89" t="str">
            <v>North East Derbyshire</v>
          </cell>
          <cell r="C89">
            <v>99023</v>
          </cell>
          <cell r="D89">
            <v>27560.03</v>
          </cell>
          <cell r="E89" t="str">
            <v>E07000038</v>
          </cell>
          <cell r="F89" t="str">
            <v>E07000038</v>
          </cell>
        </row>
        <row r="90">
          <cell r="B90" t="str">
            <v>South Derbyshire</v>
          </cell>
          <cell r="C90">
            <v>94611</v>
          </cell>
          <cell r="D90">
            <v>33812.06</v>
          </cell>
          <cell r="E90" t="str">
            <v>E07000039</v>
          </cell>
          <cell r="F90" t="str">
            <v>E07000039</v>
          </cell>
        </row>
        <row r="91">
          <cell r="B91" t="str">
            <v>East Devon</v>
          </cell>
          <cell r="C91">
            <v>132457</v>
          </cell>
          <cell r="D91">
            <v>81434.66</v>
          </cell>
          <cell r="E91" t="str">
            <v>E07000040</v>
          </cell>
          <cell r="F91" t="str">
            <v>E07000040</v>
          </cell>
        </row>
        <row r="92">
          <cell r="B92" t="str">
            <v>Exeter</v>
          </cell>
          <cell r="C92">
            <v>117773</v>
          </cell>
          <cell r="D92">
            <v>4702.7700000000004</v>
          </cell>
          <cell r="E92" t="str">
            <v>E07000041</v>
          </cell>
          <cell r="F92" t="str">
            <v>E07000041</v>
          </cell>
        </row>
        <row r="93">
          <cell r="B93" t="str">
            <v>Mid Devon</v>
          </cell>
          <cell r="C93">
            <v>77750</v>
          </cell>
          <cell r="D93">
            <v>91293.48</v>
          </cell>
          <cell r="E93" t="str">
            <v>E07000042</v>
          </cell>
          <cell r="F93" t="str">
            <v>E07000042</v>
          </cell>
        </row>
        <row r="94">
          <cell r="B94" t="str">
            <v>North Devon</v>
          </cell>
          <cell r="C94">
            <v>93667</v>
          </cell>
          <cell r="D94">
            <v>108605.1</v>
          </cell>
          <cell r="E94" t="str">
            <v>E07000043</v>
          </cell>
          <cell r="F94" t="str">
            <v>E07000043</v>
          </cell>
        </row>
        <row r="95">
          <cell r="B95" t="str">
            <v>South Hams</v>
          </cell>
          <cell r="C95">
            <v>83140</v>
          </cell>
          <cell r="D95">
            <v>88649.78</v>
          </cell>
          <cell r="E95" t="str">
            <v>E07000044</v>
          </cell>
          <cell r="F95" t="str">
            <v>E07000044</v>
          </cell>
        </row>
        <row r="96">
          <cell r="B96" t="str">
            <v>Teignbridge</v>
          </cell>
          <cell r="C96">
            <v>124220</v>
          </cell>
          <cell r="D96">
            <v>67387</v>
          </cell>
          <cell r="E96" t="str">
            <v>E07000045</v>
          </cell>
          <cell r="F96" t="str">
            <v>E07000045</v>
          </cell>
        </row>
        <row r="97">
          <cell r="B97" t="str">
            <v>Torridge</v>
          </cell>
          <cell r="C97">
            <v>63839</v>
          </cell>
          <cell r="D97">
            <v>98385.32</v>
          </cell>
          <cell r="E97" t="str">
            <v>E07000046</v>
          </cell>
          <cell r="F97" t="str">
            <v>E07000046</v>
          </cell>
        </row>
        <row r="98">
          <cell r="B98" t="str">
            <v>West Devon</v>
          </cell>
          <cell r="C98">
            <v>53553</v>
          </cell>
          <cell r="D98">
            <v>115963.56</v>
          </cell>
          <cell r="E98" t="str">
            <v>E07000047</v>
          </cell>
          <cell r="F98" t="str">
            <v>E07000047</v>
          </cell>
        </row>
        <row r="99">
          <cell r="B99" t="str">
            <v>Cheltenham</v>
          </cell>
          <cell r="C99">
            <v>115732</v>
          </cell>
          <cell r="D99">
            <v>4661.37</v>
          </cell>
          <cell r="E99" t="str">
            <v>E07000078</v>
          </cell>
          <cell r="F99" t="str">
            <v>E07000078</v>
          </cell>
        </row>
        <row r="100">
          <cell r="B100" t="str">
            <v>Cotswold</v>
          </cell>
          <cell r="C100">
            <v>82881</v>
          </cell>
          <cell r="D100">
            <v>116451.96</v>
          </cell>
          <cell r="E100" t="str">
            <v>E07000079</v>
          </cell>
          <cell r="F100" t="str">
            <v>E07000079</v>
          </cell>
        </row>
        <row r="101">
          <cell r="B101" t="str">
            <v>Forest of Dean</v>
          </cell>
          <cell r="C101">
            <v>81961</v>
          </cell>
          <cell r="D101">
            <v>52650.63</v>
          </cell>
          <cell r="E101" t="str">
            <v>E07000080</v>
          </cell>
          <cell r="F101" t="str">
            <v>E07000080</v>
          </cell>
        </row>
        <row r="102">
          <cell r="B102" t="str">
            <v>Christchurch</v>
          </cell>
          <cell r="C102">
            <v>47752</v>
          </cell>
          <cell r="D102">
            <v>5038.96</v>
          </cell>
          <cell r="E102" t="str">
            <v>E07000048</v>
          </cell>
          <cell r="F102" t="str">
            <v>E07000048</v>
          </cell>
        </row>
        <row r="103">
          <cell r="B103" t="str">
            <v>East Dorset</v>
          </cell>
          <cell r="C103">
            <v>87166</v>
          </cell>
          <cell r="D103">
            <v>35436.57</v>
          </cell>
          <cell r="E103" t="str">
            <v>E07000049</v>
          </cell>
          <cell r="F103" t="str">
            <v>E07000049</v>
          </cell>
        </row>
        <row r="104">
          <cell r="B104" t="str">
            <v>North Dorset</v>
          </cell>
          <cell r="C104">
            <v>68583</v>
          </cell>
          <cell r="D104">
            <v>60921.760000000002</v>
          </cell>
          <cell r="E104" t="str">
            <v>E07000050</v>
          </cell>
          <cell r="F104" t="str">
            <v>E07000050</v>
          </cell>
        </row>
        <row r="105">
          <cell r="B105" t="str">
            <v>Purbeck</v>
          </cell>
          <cell r="C105">
            <v>44973</v>
          </cell>
          <cell r="D105">
            <v>40441.57</v>
          </cell>
          <cell r="E105" t="str">
            <v>E07000051</v>
          </cell>
          <cell r="F105" t="str">
            <v>E07000051</v>
          </cell>
        </row>
        <row r="106">
          <cell r="B106" t="str">
            <v>West Dorset</v>
          </cell>
          <cell r="C106">
            <v>99264</v>
          </cell>
          <cell r="D106">
            <v>108147.42</v>
          </cell>
          <cell r="E106" t="str">
            <v>E07000052</v>
          </cell>
          <cell r="F106" t="str">
            <v>E07000052</v>
          </cell>
        </row>
        <row r="107">
          <cell r="B107" t="str">
            <v>Weymouth and Portland</v>
          </cell>
          <cell r="C107">
            <v>65167</v>
          </cell>
          <cell r="D107">
            <v>4175.88</v>
          </cell>
          <cell r="E107" t="str">
            <v>E07000053</v>
          </cell>
          <cell r="F107" t="str">
            <v>E07000053</v>
          </cell>
        </row>
        <row r="108">
          <cell r="B108" t="str">
            <v>Eastbourne</v>
          </cell>
          <cell r="C108">
            <v>99412</v>
          </cell>
          <cell r="D108">
            <v>4415.8900000000003</v>
          </cell>
          <cell r="E108" t="str">
            <v>E07000061</v>
          </cell>
          <cell r="F108" t="str">
            <v>E07000061</v>
          </cell>
        </row>
        <row r="109">
          <cell r="B109" t="str">
            <v>Basildon</v>
          </cell>
          <cell r="C109">
            <v>174497</v>
          </cell>
          <cell r="D109">
            <v>11002.46</v>
          </cell>
          <cell r="E109" t="str">
            <v>E07000066</v>
          </cell>
          <cell r="F109" t="str">
            <v>E07000066</v>
          </cell>
        </row>
        <row r="110">
          <cell r="B110" t="str">
            <v>Braintree</v>
          </cell>
          <cell r="C110">
            <v>147084</v>
          </cell>
          <cell r="D110">
            <v>61170.84</v>
          </cell>
          <cell r="E110" t="str">
            <v>E07000067</v>
          </cell>
          <cell r="F110" t="str">
            <v>E07000067</v>
          </cell>
        </row>
        <row r="111">
          <cell r="B111" t="str">
            <v>Brentwood</v>
          </cell>
          <cell r="C111">
            <v>73601</v>
          </cell>
          <cell r="D111">
            <v>15311.75</v>
          </cell>
          <cell r="E111" t="str">
            <v>E07000068</v>
          </cell>
          <cell r="F111" t="str">
            <v>E07000068</v>
          </cell>
        </row>
        <row r="112">
          <cell r="B112" t="str">
            <v>Gloucester</v>
          </cell>
          <cell r="C112">
            <v>121688</v>
          </cell>
          <cell r="D112">
            <v>4053.68</v>
          </cell>
          <cell r="E112" t="str">
            <v>E07000081</v>
          </cell>
          <cell r="F112" t="str">
            <v>E07000081</v>
          </cell>
        </row>
        <row r="113">
          <cell r="B113" t="str">
            <v>Stroud</v>
          </cell>
          <cell r="C113">
            <v>112779</v>
          </cell>
          <cell r="D113">
            <v>46065.47</v>
          </cell>
          <cell r="E113" t="str">
            <v>E07000082</v>
          </cell>
          <cell r="F113" t="str">
            <v>E07000082</v>
          </cell>
        </row>
        <row r="114">
          <cell r="B114" t="str">
            <v>Tewkesbury</v>
          </cell>
          <cell r="C114">
            <v>81943</v>
          </cell>
          <cell r="D114">
            <v>41441.83</v>
          </cell>
          <cell r="E114" t="str">
            <v>E07000083</v>
          </cell>
          <cell r="F114" t="str">
            <v>E07000083</v>
          </cell>
        </row>
        <row r="115">
          <cell r="B115" t="str">
            <v>Basingstoke and Deane</v>
          </cell>
          <cell r="C115">
            <v>167799</v>
          </cell>
          <cell r="D115">
            <v>63380.74</v>
          </cell>
          <cell r="E115" t="str">
            <v>E07000084</v>
          </cell>
          <cell r="F115" t="str">
            <v>E07000084</v>
          </cell>
        </row>
        <row r="116">
          <cell r="B116" t="str">
            <v>Castle Point</v>
          </cell>
          <cell r="C116">
            <v>88011</v>
          </cell>
          <cell r="D116">
            <v>4506.8599999999997</v>
          </cell>
          <cell r="E116" t="str">
            <v>E07000069</v>
          </cell>
          <cell r="F116" t="str">
            <v>E07000069</v>
          </cell>
        </row>
        <row r="117">
          <cell r="B117" t="str">
            <v>Chelmsford</v>
          </cell>
          <cell r="C117">
            <v>168310</v>
          </cell>
          <cell r="D117">
            <v>33877.56</v>
          </cell>
          <cell r="E117" t="str">
            <v>E07000070</v>
          </cell>
          <cell r="F117" t="str">
            <v>E07000070</v>
          </cell>
        </row>
        <row r="118">
          <cell r="B118" t="str">
            <v>Colchester</v>
          </cell>
          <cell r="C118">
            <v>173074</v>
          </cell>
          <cell r="D118">
            <v>32908.17</v>
          </cell>
          <cell r="E118" t="str">
            <v>E07000071</v>
          </cell>
          <cell r="F118" t="str">
            <v>E07000071</v>
          </cell>
        </row>
        <row r="119">
          <cell r="B119" t="str">
            <v>Epping Forest</v>
          </cell>
          <cell r="C119">
            <v>124659</v>
          </cell>
          <cell r="D119">
            <v>33898.559999999998</v>
          </cell>
          <cell r="E119" t="str">
            <v>E07000072</v>
          </cell>
          <cell r="F119" t="str">
            <v>E07000072</v>
          </cell>
        </row>
        <row r="120">
          <cell r="B120" t="str">
            <v>East Hampshire</v>
          </cell>
          <cell r="C120">
            <v>115608</v>
          </cell>
          <cell r="D120">
            <v>51444.15</v>
          </cell>
          <cell r="E120" t="str">
            <v>E07000085</v>
          </cell>
          <cell r="F120" t="str">
            <v>E07000085</v>
          </cell>
        </row>
        <row r="121">
          <cell r="B121" t="str">
            <v>Eastleigh</v>
          </cell>
          <cell r="C121">
            <v>125199</v>
          </cell>
          <cell r="D121">
            <v>7977.76</v>
          </cell>
          <cell r="E121" t="str">
            <v>E07000086</v>
          </cell>
          <cell r="F121" t="str">
            <v>E07000086</v>
          </cell>
        </row>
        <row r="122">
          <cell r="B122" t="str">
            <v>Fareham</v>
          </cell>
          <cell r="C122">
            <v>111581</v>
          </cell>
          <cell r="D122">
            <v>7423.27</v>
          </cell>
          <cell r="E122" t="str">
            <v>E07000087</v>
          </cell>
          <cell r="F122" t="str">
            <v>E07000087</v>
          </cell>
        </row>
        <row r="123">
          <cell r="B123" t="str">
            <v>Gosport</v>
          </cell>
          <cell r="C123">
            <v>82622</v>
          </cell>
          <cell r="D123">
            <v>2532.09</v>
          </cell>
          <cell r="E123" t="str">
            <v>E07000088</v>
          </cell>
          <cell r="F123" t="str">
            <v>E07000088</v>
          </cell>
        </row>
        <row r="124">
          <cell r="B124" t="str">
            <v>Rushmoor</v>
          </cell>
          <cell r="C124">
            <v>93807</v>
          </cell>
          <cell r="D124">
            <v>3904.46</v>
          </cell>
          <cell r="E124" t="str">
            <v>E07000092</v>
          </cell>
          <cell r="F124" t="str">
            <v>E07000092</v>
          </cell>
        </row>
        <row r="125">
          <cell r="B125" t="str">
            <v>Test Valley</v>
          </cell>
          <cell r="C125">
            <v>116398</v>
          </cell>
          <cell r="D125">
            <v>62757.99</v>
          </cell>
          <cell r="E125" t="str">
            <v>E07000093</v>
          </cell>
          <cell r="F125" t="str">
            <v>E07000093</v>
          </cell>
        </row>
        <row r="126">
          <cell r="B126" t="str">
            <v>Winchester</v>
          </cell>
          <cell r="C126">
            <v>116595</v>
          </cell>
          <cell r="D126">
            <v>66097.460000000006</v>
          </cell>
          <cell r="E126" t="str">
            <v>E07000094</v>
          </cell>
          <cell r="F126" t="str">
            <v>E07000094</v>
          </cell>
        </row>
        <row r="127">
          <cell r="B127" t="str">
            <v>Hart</v>
          </cell>
          <cell r="C127">
            <v>91033</v>
          </cell>
          <cell r="D127">
            <v>21526.53</v>
          </cell>
          <cell r="E127" t="str">
            <v>E07000089</v>
          </cell>
          <cell r="F127" t="str">
            <v>E07000089</v>
          </cell>
        </row>
        <row r="128">
          <cell r="B128" t="str">
            <v>Havant</v>
          </cell>
          <cell r="C128">
            <v>120684</v>
          </cell>
          <cell r="D128">
            <v>5536.97</v>
          </cell>
          <cell r="E128" t="str">
            <v>E07000090</v>
          </cell>
          <cell r="F128" t="str">
            <v>E07000090</v>
          </cell>
        </row>
        <row r="129">
          <cell r="B129" t="str">
            <v>New Forest</v>
          </cell>
          <cell r="C129">
            <v>176462</v>
          </cell>
          <cell r="D129">
            <v>75313.48</v>
          </cell>
          <cell r="E129" t="str">
            <v>E07000091</v>
          </cell>
          <cell r="F129" t="str">
            <v>E07000091</v>
          </cell>
        </row>
        <row r="130">
          <cell r="B130" t="str">
            <v>Dacorum</v>
          </cell>
          <cell r="C130">
            <v>144847</v>
          </cell>
          <cell r="D130">
            <v>21247.56</v>
          </cell>
          <cell r="E130" t="str">
            <v>E07000096</v>
          </cell>
          <cell r="F130" t="str">
            <v>E07000096</v>
          </cell>
        </row>
        <row r="131">
          <cell r="B131" t="str">
            <v>Hertsmere</v>
          </cell>
          <cell r="C131">
            <v>100031</v>
          </cell>
          <cell r="D131">
            <v>10116</v>
          </cell>
          <cell r="E131" t="str">
            <v>E07000098</v>
          </cell>
          <cell r="F131" t="str">
            <v>E07000098</v>
          </cell>
        </row>
        <row r="132">
          <cell r="B132" t="str">
            <v>North Hertfordshire</v>
          </cell>
          <cell r="C132">
            <v>127114</v>
          </cell>
          <cell r="D132">
            <v>37537.51</v>
          </cell>
          <cell r="E132" t="str">
            <v>E07000099</v>
          </cell>
          <cell r="F132" t="str">
            <v>E07000099</v>
          </cell>
        </row>
        <row r="133">
          <cell r="B133" t="str">
            <v>Hyndburn</v>
          </cell>
          <cell r="C133">
            <v>80734</v>
          </cell>
          <cell r="D133">
            <v>7299.32</v>
          </cell>
          <cell r="E133" t="str">
            <v>E07000120</v>
          </cell>
          <cell r="F133" t="str">
            <v>E07000120</v>
          </cell>
        </row>
        <row r="134">
          <cell r="B134" t="str">
            <v>Lancaster</v>
          </cell>
          <cell r="C134">
            <v>138375</v>
          </cell>
          <cell r="D134">
            <v>57585.64</v>
          </cell>
          <cell r="E134" t="str">
            <v>E07000121</v>
          </cell>
          <cell r="F134" t="str">
            <v>E07000121</v>
          </cell>
        </row>
        <row r="135">
          <cell r="B135" t="str">
            <v>Three Rivers</v>
          </cell>
          <cell r="C135">
            <v>87317</v>
          </cell>
          <cell r="D135">
            <v>8881.34</v>
          </cell>
          <cell r="E135" t="str">
            <v>E07000102</v>
          </cell>
          <cell r="F135" t="str">
            <v>E07000102</v>
          </cell>
        </row>
        <row r="136">
          <cell r="B136" t="str">
            <v>Watford</v>
          </cell>
          <cell r="C136">
            <v>90301</v>
          </cell>
          <cell r="D136">
            <v>2142.48</v>
          </cell>
          <cell r="E136" t="str">
            <v>E07000103</v>
          </cell>
          <cell r="F136" t="str">
            <v>E07000103</v>
          </cell>
        </row>
        <row r="137">
          <cell r="B137" t="str">
            <v>Ashford</v>
          </cell>
          <cell r="C137">
            <v>117956</v>
          </cell>
          <cell r="D137">
            <v>58061.67</v>
          </cell>
          <cell r="E137" t="str">
            <v>E07000105</v>
          </cell>
          <cell r="F137" t="str">
            <v>E07000105</v>
          </cell>
        </row>
        <row r="138">
          <cell r="B138" t="str">
            <v>Canterbury</v>
          </cell>
          <cell r="C138">
            <v>151145</v>
          </cell>
          <cell r="D138">
            <v>30885.19</v>
          </cell>
          <cell r="E138" t="str">
            <v>E07000106</v>
          </cell>
          <cell r="F138" t="str">
            <v>E07000106</v>
          </cell>
        </row>
        <row r="139">
          <cell r="B139" t="str">
            <v>Dartford</v>
          </cell>
          <cell r="C139">
            <v>97365</v>
          </cell>
          <cell r="D139">
            <v>7276.85</v>
          </cell>
          <cell r="E139" t="str">
            <v>E07000107</v>
          </cell>
          <cell r="F139" t="str">
            <v>E07000107</v>
          </cell>
        </row>
        <row r="140">
          <cell r="B140" t="str">
            <v>Dover</v>
          </cell>
          <cell r="C140">
            <v>111674</v>
          </cell>
          <cell r="D140">
            <v>31485.09</v>
          </cell>
          <cell r="E140" t="str">
            <v>E07000108</v>
          </cell>
          <cell r="F140" t="str">
            <v>E07000108</v>
          </cell>
        </row>
        <row r="141">
          <cell r="B141" t="str">
            <v>Crawley</v>
          </cell>
          <cell r="C141">
            <v>106597</v>
          </cell>
          <cell r="D141">
            <v>4497.07</v>
          </cell>
          <cell r="E141" t="str">
            <v>E07000226</v>
          </cell>
          <cell r="F141" t="str">
            <v>E07000226</v>
          </cell>
        </row>
        <row r="142">
          <cell r="B142" t="str">
            <v>Horsham</v>
          </cell>
          <cell r="C142">
            <v>131301</v>
          </cell>
          <cell r="D142">
            <v>53027.07</v>
          </cell>
          <cell r="E142" t="str">
            <v>E07000227</v>
          </cell>
          <cell r="F142" t="str">
            <v>E07000227</v>
          </cell>
        </row>
        <row r="143">
          <cell r="B143" t="str">
            <v>Mid Sussex</v>
          </cell>
          <cell r="C143">
            <v>139860</v>
          </cell>
          <cell r="D143">
            <v>33402.39</v>
          </cell>
          <cell r="E143" t="str">
            <v>E07000228</v>
          </cell>
          <cell r="F143" t="str">
            <v>E07000228</v>
          </cell>
        </row>
        <row r="144">
          <cell r="B144" t="str">
            <v>Gravesham</v>
          </cell>
          <cell r="C144">
            <v>101720</v>
          </cell>
          <cell r="D144">
            <v>9901.8700000000008</v>
          </cell>
          <cell r="E144" t="str">
            <v>E07000109</v>
          </cell>
          <cell r="F144" t="str">
            <v>E07000109</v>
          </cell>
        </row>
        <row r="145">
          <cell r="B145" t="str">
            <v>Maidstone</v>
          </cell>
          <cell r="C145">
            <v>155143</v>
          </cell>
          <cell r="D145">
            <v>39333.339999999997</v>
          </cell>
          <cell r="E145" t="str">
            <v>E07000110</v>
          </cell>
          <cell r="F145" t="str">
            <v>E07000110</v>
          </cell>
        </row>
        <row r="146">
          <cell r="B146" t="str">
            <v>Sevenoaks</v>
          </cell>
          <cell r="C146">
            <v>114893</v>
          </cell>
          <cell r="D146">
            <v>36919.86</v>
          </cell>
          <cell r="E146" t="str">
            <v>E07000111</v>
          </cell>
          <cell r="F146" t="str">
            <v>E07000111</v>
          </cell>
        </row>
        <row r="147">
          <cell r="B147" t="str">
            <v>Shepway</v>
          </cell>
          <cell r="C147">
            <v>107969</v>
          </cell>
          <cell r="D147">
            <v>35670.31</v>
          </cell>
          <cell r="E147" t="str">
            <v>E07000112</v>
          </cell>
          <cell r="F147" t="str">
            <v>E07000112</v>
          </cell>
        </row>
        <row r="148">
          <cell r="B148" t="str">
            <v>Swale</v>
          </cell>
          <cell r="C148">
            <v>135835</v>
          </cell>
          <cell r="D148">
            <v>37338.550000000003</v>
          </cell>
          <cell r="E148" t="str">
            <v>E07000113</v>
          </cell>
          <cell r="F148" t="str">
            <v>E07000113</v>
          </cell>
        </row>
        <row r="149">
          <cell r="B149" t="str">
            <v>Worthing</v>
          </cell>
          <cell r="C149">
            <v>104640</v>
          </cell>
          <cell r="D149">
            <v>3248.21</v>
          </cell>
          <cell r="E149" t="str">
            <v>E07000229</v>
          </cell>
          <cell r="F149" t="str">
            <v>E07000229</v>
          </cell>
        </row>
        <row r="150">
          <cell r="B150" t="str">
            <v>Bromsgrove</v>
          </cell>
          <cell r="C150">
            <v>93637</v>
          </cell>
          <cell r="D150">
            <v>21696.91</v>
          </cell>
          <cell r="E150" t="str">
            <v>E07000234</v>
          </cell>
          <cell r="F150" t="str">
            <v>E07000234</v>
          </cell>
        </row>
        <row r="151">
          <cell r="B151" t="str">
            <v>Malvern Hills</v>
          </cell>
          <cell r="C151">
            <v>74631</v>
          </cell>
          <cell r="D151">
            <v>57707.13</v>
          </cell>
          <cell r="E151" t="str">
            <v>E07000235</v>
          </cell>
          <cell r="F151" t="str">
            <v>E07000235</v>
          </cell>
        </row>
        <row r="152">
          <cell r="B152" t="str">
            <v>Thanet</v>
          </cell>
          <cell r="C152">
            <v>134186</v>
          </cell>
          <cell r="D152">
            <v>10333.530000000001</v>
          </cell>
          <cell r="E152" t="str">
            <v>E07000114</v>
          </cell>
          <cell r="F152" t="str">
            <v>E07000114</v>
          </cell>
        </row>
        <row r="153">
          <cell r="B153" t="str">
            <v>Tonbridge and Malling</v>
          </cell>
          <cell r="C153">
            <v>120805</v>
          </cell>
          <cell r="D153">
            <v>24013.56</v>
          </cell>
          <cell r="E153" t="str">
            <v>E07000115</v>
          </cell>
          <cell r="F153" t="str">
            <v>E07000115</v>
          </cell>
        </row>
        <row r="154">
          <cell r="B154" t="str">
            <v>Tunbridge Wells</v>
          </cell>
          <cell r="C154">
            <v>115049</v>
          </cell>
          <cell r="D154">
            <v>33132.82</v>
          </cell>
          <cell r="E154" t="str">
            <v>E07000116</v>
          </cell>
          <cell r="F154" t="str">
            <v>E07000116</v>
          </cell>
        </row>
        <row r="155">
          <cell r="B155" t="str">
            <v>Oadby and Wigston</v>
          </cell>
          <cell r="C155">
            <v>56170</v>
          </cell>
          <cell r="D155">
            <v>2352.33</v>
          </cell>
          <cell r="E155" t="str">
            <v>E07000135</v>
          </cell>
          <cell r="F155" t="str">
            <v>E07000135</v>
          </cell>
        </row>
        <row r="156">
          <cell r="B156" t="str">
            <v>Burnley</v>
          </cell>
          <cell r="C156">
            <v>87059</v>
          </cell>
          <cell r="D156">
            <v>11070.03</v>
          </cell>
          <cell r="E156" t="str">
            <v>E07000117</v>
          </cell>
          <cell r="F156" t="str">
            <v>E07000117</v>
          </cell>
        </row>
        <row r="157">
          <cell r="B157" t="str">
            <v>Chorley</v>
          </cell>
          <cell r="C157">
            <v>107155</v>
          </cell>
          <cell r="D157">
            <v>20279.689999999999</v>
          </cell>
          <cell r="E157" t="str">
            <v>E07000118</v>
          </cell>
          <cell r="F157" t="str">
            <v>E07000118</v>
          </cell>
        </row>
        <row r="158">
          <cell r="B158" t="str">
            <v>Boston</v>
          </cell>
          <cell r="C158">
            <v>64637</v>
          </cell>
          <cell r="D158">
            <v>36153.769999999997</v>
          </cell>
          <cell r="E158" t="str">
            <v>E07000136</v>
          </cell>
          <cell r="F158" t="str">
            <v>E07000136</v>
          </cell>
        </row>
        <row r="159">
          <cell r="B159" t="str">
            <v>East Lindsey</v>
          </cell>
          <cell r="C159">
            <v>136401</v>
          </cell>
          <cell r="D159">
            <v>176025.58</v>
          </cell>
          <cell r="E159" t="str">
            <v>E07000137</v>
          </cell>
          <cell r="F159" t="str">
            <v>E07000137</v>
          </cell>
        </row>
        <row r="160">
          <cell r="B160" t="str">
            <v>Lincoln</v>
          </cell>
          <cell r="C160">
            <v>93541</v>
          </cell>
          <cell r="D160">
            <v>3568.8</v>
          </cell>
          <cell r="E160" t="str">
            <v>E07000138</v>
          </cell>
          <cell r="F160" t="str">
            <v>E07000138</v>
          </cell>
        </row>
        <row r="161">
          <cell r="B161" t="str">
            <v>North Kesteven</v>
          </cell>
          <cell r="C161">
            <v>107766</v>
          </cell>
          <cell r="D161">
            <v>92244.28</v>
          </cell>
          <cell r="E161" t="str">
            <v>E07000139</v>
          </cell>
          <cell r="F161" t="str">
            <v>E07000139</v>
          </cell>
        </row>
        <row r="162">
          <cell r="B162" t="str">
            <v>South Holland</v>
          </cell>
          <cell r="C162">
            <v>88270</v>
          </cell>
          <cell r="D162">
            <v>74238.31</v>
          </cell>
          <cell r="E162" t="str">
            <v>E07000140</v>
          </cell>
          <cell r="F162" t="str">
            <v>E07000140</v>
          </cell>
        </row>
        <row r="163">
          <cell r="B163" t="str">
            <v>South Kesteven</v>
          </cell>
          <cell r="C163">
            <v>133788</v>
          </cell>
          <cell r="D163">
            <v>94259.45</v>
          </cell>
          <cell r="E163" t="str">
            <v>E07000141</v>
          </cell>
          <cell r="F163" t="str">
            <v>E07000141</v>
          </cell>
        </row>
        <row r="164">
          <cell r="B164" t="str">
            <v>West Lindsey</v>
          </cell>
          <cell r="C164">
            <v>89250</v>
          </cell>
          <cell r="D164">
            <v>115571.73</v>
          </cell>
          <cell r="E164" t="str">
            <v>E07000142</v>
          </cell>
          <cell r="F164" t="str">
            <v>E07000142</v>
          </cell>
        </row>
        <row r="165">
          <cell r="B165" t="str">
            <v>Breckland</v>
          </cell>
          <cell r="C165">
            <v>130491</v>
          </cell>
          <cell r="D165">
            <v>130511.64</v>
          </cell>
          <cell r="E165" t="str">
            <v>E07000143</v>
          </cell>
          <cell r="F165" t="str">
            <v>E07000143</v>
          </cell>
        </row>
        <row r="166">
          <cell r="B166" t="str">
            <v>Broadland</v>
          </cell>
          <cell r="C166">
            <v>124646</v>
          </cell>
          <cell r="D166">
            <v>55239.88</v>
          </cell>
          <cell r="E166" t="str">
            <v>E07000144</v>
          </cell>
          <cell r="F166" t="str">
            <v>E07000144</v>
          </cell>
        </row>
        <row r="167">
          <cell r="B167" t="str">
            <v>Great Yarmouth</v>
          </cell>
          <cell r="C167">
            <v>97277</v>
          </cell>
          <cell r="D167">
            <v>17418.830000000002</v>
          </cell>
          <cell r="E167" t="str">
            <v>E07000145</v>
          </cell>
          <cell r="F167" t="str">
            <v>E07000145</v>
          </cell>
        </row>
        <row r="168">
          <cell r="B168" t="str">
            <v>King's Lynn and West Norfolk</v>
          </cell>
          <cell r="C168">
            <v>147451</v>
          </cell>
          <cell r="D168">
            <v>142879.4</v>
          </cell>
          <cell r="E168" t="str">
            <v>E07000146</v>
          </cell>
          <cell r="F168" t="str">
            <v>E07000146</v>
          </cell>
        </row>
        <row r="169">
          <cell r="B169" t="str">
            <v>North Norfolk</v>
          </cell>
          <cell r="C169">
            <v>101499</v>
          </cell>
          <cell r="D169">
            <v>96333.07</v>
          </cell>
          <cell r="E169" t="str">
            <v>E07000147</v>
          </cell>
          <cell r="F169" t="str">
            <v>E07000147</v>
          </cell>
        </row>
        <row r="170">
          <cell r="B170" t="str">
            <v>Fylde</v>
          </cell>
          <cell r="C170">
            <v>75757</v>
          </cell>
          <cell r="D170">
            <v>16568.86</v>
          </cell>
          <cell r="E170" t="str">
            <v>E07000119</v>
          </cell>
          <cell r="F170" t="str">
            <v>E07000119</v>
          </cell>
        </row>
        <row r="171">
          <cell r="B171" t="str">
            <v>Pendle</v>
          </cell>
          <cell r="C171">
            <v>89452</v>
          </cell>
          <cell r="D171">
            <v>16936.37</v>
          </cell>
          <cell r="E171" t="str">
            <v>E07000122</v>
          </cell>
          <cell r="F171" t="str">
            <v>E07000122</v>
          </cell>
        </row>
        <row r="172">
          <cell r="B172" t="str">
            <v>Stevenage</v>
          </cell>
          <cell r="C172">
            <v>83957</v>
          </cell>
          <cell r="D172">
            <v>2596.4</v>
          </cell>
          <cell r="E172" t="str">
            <v>E07000243</v>
          </cell>
          <cell r="F172" t="str">
            <v>E07000101</v>
          </cell>
        </row>
        <row r="173">
          <cell r="B173" t="str">
            <v>Bolton</v>
          </cell>
          <cell r="C173">
            <v>276786</v>
          </cell>
          <cell r="D173">
            <v>13980.34</v>
          </cell>
          <cell r="E173" t="str">
            <v>E08000001</v>
          </cell>
          <cell r="F173" t="str">
            <v>E08000001</v>
          </cell>
        </row>
        <row r="174">
          <cell r="B174" t="str">
            <v>Preston</v>
          </cell>
          <cell r="C174">
            <v>140202</v>
          </cell>
          <cell r="D174">
            <v>14229.4</v>
          </cell>
          <cell r="E174" t="str">
            <v>E07000123</v>
          </cell>
          <cell r="F174" t="str">
            <v>E07000123</v>
          </cell>
        </row>
        <row r="175">
          <cell r="B175" t="str">
            <v>Ribble Valley</v>
          </cell>
          <cell r="C175">
            <v>57132</v>
          </cell>
          <cell r="D175">
            <v>58316.11</v>
          </cell>
          <cell r="E175" t="str">
            <v>E07000124</v>
          </cell>
          <cell r="F175" t="str">
            <v>E07000124</v>
          </cell>
        </row>
        <row r="176">
          <cell r="B176" t="str">
            <v>Rossendale</v>
          </cell>
          <cell r="C176">
            <v>67982</v>
          </cell>
          <cell r="D176">
            <v>13804.82</v>
          </cell>
          <cell r="E176" t="str">
            <v>E07000125</v>
          </cell>
          <cell r="F176" t="str">
            <v>E07000125</v>
          </cell>
        </row>
        <row r="177">
          <cell r="B177" t="str">
            <v>South Ribble</v>
          </cell>
          <cell r="C177">
            <v>109057</v>
          </cell>
          <cell r="D177">
            <v>11295.57</v>
          </cell>
          <cell r="E177" t="str">
            <v>E07000126</v>
          </cell>
          <cell r="F177" t="str">
            <v>E07000126</v>
          </cell>
        </row>
        <row r="178">
          <cell r="B178" t="str">
            <v>West Lancashire</v>
          </cell>
          <cell r="C178">
            <v>110685</v>
          </cell>
          <cell r="D178">
            <v>34678.959999999999</v>
          </cell>
          <cell r="E178" t="str">
            <v>E07000127</v>
          </cell>
          <cell r="F178" t="str">
            <v>E07000127</v>
          </cell>
        </row>
        <row r="179">
          <cell r="B179" t="str">
            <v>Wyre</v>
          </cell>
          <cell r="C179">
            <v>107749</v>
          </cell>
          <cell r="D179">
            <v>28255.43</v>
          </cell>
          <cell r="E179" t="str">
            <v>E07000128</v>
          </cell>
          <cell r="F179" t="str">
            <v>E07000128</v>
          </cell>
        </row>
        <row r="180">
          <cell r="B180" t="str">
            <v>Blaby</v>
          </cell>
          <cell r="C180">
            <v>93915</v>
          </cell>
          <cell r="D180">
            <v>13046.66</v>
          </cell>
          <cell r="E180" t="str">
            <v>E07000129</v>
          </cell>
          <cell r="F180" t="str">
            <v>E07000129</v>
          </cell>
        </row>
        <row r="181">
          <cell r="B181" t="str">
            <v>Charnwood</v>
          </cell>
          <cell r="C181">
            <v>166100</v>
          </cell>
          <cell r="D181">
            <v>27905.68</v>
          </cell>
          <cell r="E181" t="str">
            <v>E07000130</v>
          </cell>
          <cell r="F181" t="str">
            <v>E07000130</v>
          </cell>
        </row>
        <row r="182">
          <cell r="B182" t="str">
            <v>Harborough</v>
          </cell>
          <cell r="C182">
            <v>85382</v>
          </cell>
          <cell r="D182">
            <v>59177.75</v>
          </cell>
          <cell r="E182" t="str">
            <v>E07000131</v>
          </cell>
          <cell r="F182" t="str">
            <v>E07000131</v>
          </cell>
        </row>
        <row r="183">
          <cell r="B183" t="str">
            <v>Hinckley and Bosworth</v>
          </cell>
          <cell r="C183">
            <v>105078</v>
          </cell>
          <cell r="D183">
            <v>29734.91</v>
          </cell>
          <cell r="E183" t="str">
            <v>E07000132</v>
          </cell>
          <cell r="F183" t="str">
            <v>E07000132</v>
          </cell>
        </row>
        <row r="184">
          <cell r="B184" t="str">
            <v>Melton</v>
          </cell>
          <cell r="C184">
            <v>50376</v>
          </cell>
          <cell r="D184">
            <v>48137.68</v>
          </cell>
          <cell r="E184" t="str">
            <v>E07000133</v>
          </cell>
          <cell r="F184" t="str">
            <v>E07000133</v>
          </cell>
        </row>
        <row r="185">
          <cell r="B185" t="str">
            <v>North West Leicestershire</v>
          </cell>
          <cell r="C185">
            <v>93468</v>
          </cell>
          <cell r="D185">
            <v>27932.85</v>
          </cell>
          <cell r="E185" t="str">
            <v>E07000134</v>
          </cell>
          <cell r="F185" t="str">
            <v>E07000134</v>
          </cell>
        </row>
        <row r="186">
          <cell r="B186" t="str">
            <v>Norwich</v>
          </cell>
          <cell r="C186">
            <v>132512</v>
          </cell>
          <cell r="D186">
            <v>3902.6</v>
          </cell>
          <cell r="E186" t="str">
            <v>E07000148</v>
          </cell>
          <cell r="F186" t="str">
            <v>E07000148</v>
          </cell>
        </row>
        <row r="187">
          <cell r="B187" t="str">
            <v>South Norfolk</v>
          </cell>
          <cell r="C187">
            <v>124012</v>
          </cell>
          <cell r="D187">
            <v>90770.68</v>
          </cell>
          <cell r="E187" t="str">
            <v>E07000149</v>
          </cell>
          <cell r="F187" t="str">
            <v>E07000149</v>
          </cell>
        </row>
        <row r="188">
          <cell r="B188" t="str">
            <v>Northampton</v>
          </cell>
          <cell r="C188">
            <v>212069</v>
          </cell>
          <cell r="D188">
            <v>8076.17</v>
          </cell>
          <cell r="E188" t="str">
            <v>E07000154</v>
          </cell>
          <cell r="F188" t="str">
            <v>E07000154</v>
          </cell>
        </row>
        <row r="189">
          <cell r="B189" t="str">
            <v>South Northamptonshire</v>
          </cell>
          <cell r="C189">
            <v>85189</v>
          </cell>
          <cell r="D189">
            <v>63401.85</v>
          </cell>
          <cell r="E189" t="str">
            <v>E07000155</v>
          </cell>
          <cell r="F189" t="str">
            <v>E07000155</v>
          </cell>
        </row>
        <row r="190">
          <cell r="B190" t="str">
            <v>Corby</v>
          </cell>
          <cell r="C190">
            <v>61255</v>
          </cell>
          <cell r="D190">
            <v>8028.28</v>
          </cell>
          <cell r="E190" t="str">
            <v>E07000150</v>
          </cell>
          <cell r="F190" t="str">
            <v>E07000150</v>
          </cell>
        </row>
        <row r="191">
          <cell r="B191" t="str">
            <v>Daventry</v>
          </cell>
          <cell r="C191">
            <v>77843</v>
          </cell>
          <cell r="D191">
            <v>66259.009999999995</v>
          </cell>
          <cell r="E191" t="str">
            <v>E07000151</v>
          </cell>
          <cell r="F191" t="str">
            <v>E07000151</v>
          </cell>
        </row>
        <row r="192">
          <cell r="B192" t="str">
            <v>East Northamptonshire</v>
          </cell>
          <cell r="C192">
            <v>86765</v>
          </cell>
          <cell r="D192">
            <v>50978.8</v>
          </cell>
          <cell r="E192" t="str">
            <v>E07000152</v>
          </cell>
          <cell r="F192" t="str">
            <v>E07000152</v>
          </cell>
        </row>
        <row r="193">
          <cell r="B193" t="str">
            <v>Kettering</v>
          </cell>
          <cell r="C193">
            <v>93475</v>
          </cell>
          <cell r="D193">
            <v>23349.24</v>
          </cell>
          <cell r="E193" t="str">
            <v>E07000153</v>
          </cell>
          <cell r="F193" t="str">
            <v>E07000153</v>
          </cell>
        </row>
        <row r="194">
          <cell r="B194" t="str">
            <v>Wellingborough</v>
          </cell>
          <cell r="C194">
            <v>75356</v>
          </cell>
          <cell r="D194">
            <v>16303.94</v>
          </cell>
          <cell r="E194" t="str">
            <v>E07000156</v>
          </cell>
          <cell r="F194" t="str">
            <v>E07000156</v>
          </cell>
        </row>
        <row r="195">
          <cell r="B195" t="str">
            <v>Craven</v>
          </cell>
          <cell r="C195">
            <v>55409</v>
          </cell>
          <cell r="D195">
            <v>117738.81</v>
          </cell>
          <cell r="E195" t="str">
            <v>E07000163</v>
          </cell>
          <cell r="F195" t="str">
            <v>E07000163</v>
          </cell>
        </row>
        <row r="196">
          <cell r="B196" t="str">
            <v>Hambleton</v>
          </cell>
          <cell r="C196">
            <v>89140</v>
          </cell>
          <cell r="D196">
            <v>131116.95000000001</v>
          </cell>
          <cell r="E196" t="str">
            <v>E07000164</v>
          </cell>
          <cell r="F196" t="str">
            <v>E07000164</v>
          </cell>
        </row>
        <row r="197">
          <cell r="B197" t="str">
            <v>Harrogate</v>
          </cell>
          <cell r="C197">
            <v>157869</v>
          </cell>
          <cell r="D197">
            <v>130793.68</v>
          </cell>
          <cell r="E197" t="str">
            <v>E07000165</v>
          </cell>
          <cell r="F197" t="str">
            <v>E07000165</v>
          </cell>
        </row>
        <row r="198">
          <cell r="B198" t="str">
            <v>Richmondshire</v>
          </cell>
          <cell r="C198">
            <v>51965</v>
          </cell>
          <cell r="D198">
            <v>131867.12</v>
          </cell>
          <cell r="E198" t="str">
            <v>E07000166</v>
          </cell>
          <cell r="F198" t="str">
            <v>E07000166</v>
          </cell>
        </row>
        <row r="199">
          <cell r="B199" t="str">
            <v>Ryedale</v>
          </cell>
          <cell r="C199">
            <v>51751</v>
          </cell>
          <cell r="D199">
            <v>150659.41</v>
          </cell>
          <cell r="E199" t="str">
            <v>E07000167</v>
          </cell>
          <cell r="F199" t="str">
            <v>E07000167</v>
          </cell>
        </row>
        <row r="200">
          <cell r="B200" t="str">
            <v>Scarborough</v>
          </cell>
          <cell r="C200">
            <v>108793</v>
          </cell>
          <cell r="D200">
            <v>81654.13</v>
          </cell>
          <cell r="E200" t="str">
            <v>E07000168</v>
          </cell>
          <cell r="F200" t="str">
            <v>E07000168</v>
          </cell>
        </row>
        <row r="201">
          <cell r="B201" t="str">
            <v>Selby</v>
          </cell>
          <cell r="C201">
            <v>83449</v>
          </cell>
          <cell r="D201">
            <v>59931.19</v>
          </cell>
          <cell r="E201" t="str">
            <v>E07000169</v>
          </cell>
          <cell r="F201" t="str">
            <v>E07000169</v>
          </cell>
        </row>
        <row r="202">
          <cell r="B202" t="str">
            <v>Ashfield</v>
          </cell>
          <cell r="C202">
            <v>119497</v>
          </cell>
          <cell r="D202">
            <v>10955.69</v>
          </cell>
          <cell r="E202" t="str">
            <v>E07000170</v>
          </cell>
          <cell r="F202" t="str">
            <v>E07000170</v>
          </cell>
        </row>
        <row r="203">
          <cell r="B203" t="str">
            <v>Bassetlaw</v>
          </cell>
          <cell r="C203">
            <v>112863</v>
          </cell>
          <cell r="D203">
            <v>63787.08</v>
          </cell>
          <cell r="E203" t="str">
            <v>E07000171</v>
          </cell>
          <cell r="F203" t="str">
            <v>E07000171</v>
          </cell>
        </row>
        <row r="204">
          <cell r="B204" t="str">
            <v>Broxtowe</v>
          </cell>
          <cell r="C204">
            <v>109487</v>
          </cell>
          <cell r="D204">
            <v>8009.84</v>
          </cell>
          <cell r="E204" t="str">
            <v>E07000172</v>
          </cell>
          <cell r="F204" t="str">
            <v>E07000172</v>
          </cell>
        </row>
        <row r="205">
          <cell r="B205" t="str">
            <v>Gedling</v>
          </cell>
          <cell r="C205">
            <v>113543</v>
          </cell>
          <cell r="D205">
            <v>11997.63</v>
          </cell>
          <cell r="E205" t="str">
            <v>E07000173</v>
          </cell>
          <cell r="F205" t="str">
            <v>E07000173</v>
          </cell>
        </row>
        <row r="206">
          <cell r="B206" t="str">
            <v>Tower Hamlets</v>
          </cell>
          <cell r="C206">
            <v>254096</v>
          </cell>
          <cell r="D206">
            <v>1976.9</v>
          </cell>
          <cell r="E206" t="str">
            <v>E09000030</v>
          </cell>
          <cell r="F206" t="str">
            <v>E09000030</v>
          </cell>
        </row>
        <row r="207">
          <cell r="B207" t="str">
            <v>Mansfield</v>
          </cell>
          <cell r="C207">
            <v>104466</v>
          </cell>
          <cell r="D207">
            <v>7671.65</v>
          </cell>
          <cell r="E207" t="str">
            <v>E07000174</v>
          </cell>
          <cell r="F207" t="str">
            <v>E07000174</v>
          </cell>
        </row>
        <row r="208">
          <cell r="B208" t="str">
            <v>Newark and Sherwood</v>
          </cell>
          <cell r="C208">
            <v>114817</v>
          </cell>
          <cell r="D208">
            <v>65131.85</v>
          </cell>
          <cell r="E208" t="str">
            <v>E07000175</v>
          </cell>
          <cell r="F208" t="str">
            <v>E07000175</v>
          </cell>
        </row>
        <row r="209">
          <cell r="B209" t="str">
            <v>Rushcliffe</v>
          </cell>
          <cell r="C209">
            <v>111129</v>
          </cell>
          <cell r="D209">
            <v>40923.64</v>
          </cell>
          <cell r="E209" t="str">
            <v>E07000176</v>
          </cell>
          <cell r="F209" t="str">
            <v>E07000176</v>
          </cell>
        </row>
        <row r="210">
          <cell r="B210" t="str">
            <v>Cherwell</v>
          </cell>
          <cell r="C210">
            <v>141868</v>
          </cell>
          <cell r="D210">
            <v>58876.86</v>
          </cell>
          <cell r="E210" t="str">
            <v>E07000177</v>
          </cell>
          <cell r="F210" t="str">
            <v>E07000177</v>
          </cell>
        </row>
        <row r="211">
          <cell r="B211" t="str">
            <v>Oxford</v>
          </cell>
          <cell r="C211">
            <v>151906</v>
          </cell>
          <cell r="D211">
            <v>4559.58</v>
          </cell>
          <cell r="E211" t="str">
            <v>E07000178</v>
          </cell>
          <cell r="F211" t="str">
            <v>E07000178</v>
          </cell>
        </row>
        <row r="212">
          <cell r="B212" t="str">
            <v>South Oxfordshire</v>
          </cell>
          <cell r="C212">
            <v>134257</v>
          </cell>
          <cell r="D212">
            <v>67853.37</v>
          </cell>
          <cell r="E212" t="str">
            <v>E07000179</v>
          </cell>
          <cell r="F212" t="str">
            <v>E07000179</v>
          </cell>
        </row>
        <row r="213">
          <cell r="B213" t="str">
            <v>Vale of White Horse</v>
          </cell>
          <cell r="C213">
            <v>120988</v>
          </cell>
          <cell r="D213">
            <v>57761.77</v>
          </cell>
          <cell r="E213" t="str">
            <v>E07000180</v>
          </cell>
          <cell r="F213" t="str">
            <v>E07000180</v>
          </cell>
        </row>
        <row r="214">
          <cell r="B214" t="str">
            <v>West Oxfordshire</v>
          </cell>
          <cell r="C214">
            <v>104779</v>
          </cell>
          <cell r="D214">
            <v>71439.929999999993</v>
          </cell>
          <cell r="E214" t="str">
            <v>E07000181</v>
          </cell>
          <cell r="F214" t="str">
            <v>E07000181</v>
          </cell>
        </row>
        <row r="215">
          <cell r="B215" t="str">
            <v>Mendip</v>
          </cell>
          <cell r="C215">
            <v>109279</v>
          </cell>
          <cell r="D215">
            <v>73943.509999999995</v>
          </cell>
          <cell r="E215" t="str">
            <v>E07000187</v>
          </cell>
          <cell r="F215" t="str">
            <v>E07000187</v>
          </cell>
        </row>
        <row r="216">
          <cell r="B216" t="str">
            <v>Sedgemoor</v>
          </cell>
          <cell r="C216">
            <v>114588</v>
          </cell>
          <cell r="D216">
            <v>56436.28</v>
          </cell>
          <cell r="E216" t="str">
            <v>E07000188</v>
          </cell>
          <cell r="F216" t="str">
            <v>E07000188</v>
          </cell>
        </row>
        <row r="217">
          <cell r="B217" t="str">
            <v>South Somerset</v>
          </cell>
          <cell r="C217">
            <v>161243</v>
          </cell>
          <cell r="D217">
            <v>95904.23</v>
          </cell>
          <cell r="E217" t="str">
            <v>E07000189</v>
          </cell>
          <cell r="F217" t="str">
            <v>E07000189</v>
          </cell>
        </row>
        <row r="218">
          <cell r="B218" t="str">
            <v>Taunton Deane</v>
          </cell>
          <cell r="C218">
            <v>110187</v>
          </cell>
          <cell r="D218">
            <v>46236.29</v>
          </cell>
          <cell r="E218" t="str">
            <v>E07000190</v>
          </cell>
          <cell r="F218" t="str">
            <v>E07000190</v>
          </cell>
        </row>
        <row r="219">
          <cell r="B219" t="str">
            <v>West Somerset</v>
          </cell>
          <cell r="C219">
            <v>34675</v>
          </cell>
          <cell r="D219">
            <v>72534.509999999995</v>
          </cell>
          <cell r="E219" t="str">
            <v>E07000191</v>
          </cell>
          <cell r="F219" t="str">
            <v>E07000191</v>
          </cell>
        </row>
        <row r="220">
          <cell r="B220" t="str">
            <v>Cannock Chase</v>
          </cell>
          <cell r="C220">
            <v>97462</v>
          </cell>
          <cell r="D220">
            <v>7888.09</v>
          </cell>
          <cell r="E220" t="str">
            <v>E07000192</v>
          </cell>
          <cell r="F220" t="str">
            <v>E07000192</v>
          </cell>
        </row>
        <row r="221">
          <cell r="B221" t="str">
            <v>East Staffordshire</v>
          </cell>
          <cell r="C221">
            <v>113583</v>
          </cell>
          <cell r="D221">
            <v>38696.29</v>
          </cell>
          <cell r="E221" t="str">
            <v>E07000193</v>
          </cell>
          <cell r="F221" t="str">
            <v>E07000193</v>
          </cell>
        </row>
        <row r="222">
          <cell r="B222" t="str">
            <v>Lichfield</v>
          </cell>
          <cell r="C222">
            <v>100654</v>
          </cell>
          <cell r="D222">
            <v>33129.71</v>
          </cell>
          <cell r="E222" t="str">
            <v>E07000194</v>
          </cell>
          <cell r="F222" t="str">
            <v>E07000194</v>
          </cell>
        </row>
        <row r="223">
          <cell r="B223" t="str">
            <v>Newcastle-under-Lyme</v>
          </cell>
          <cell r="C223">
            <v>123871</v>
          </cell>
          <cell r="D223">
            <v>21095.75</v>
          </cell>
          <cell r="E223" t="str">
            <v>E07000195</v>
          </cell>
          <cell r="F223" t="str">
            <v>E07000195</v>
          </cell>
        </row>
        <row r="224">
          <cell r="B224" t="str">
            <v>South Staffordshire</v>
          </cell>
          <cell r="C224">
            <v>108131</v>
          </cell>
          <cell r="D224">
            <v>40731.519999999997</v>
          </cell>
          <cell r="E224" t="str">
            <v>E07000196</v>
          </cell>
          <cell r="F224" t="str">
            <v>E07000196</v>
          </cell>
        </row>
        <row r="225">
          <cell r="B225" t="str">
            <v>Stafford</v>
          </cell>
          <cell r="C225">
            <v>130869</v>
          </cell>
          <cell r="D225">
            <v>59817.26</v>
          </cell>
          <cell r="E225" t="str">
            <v>E07000197</v>
          </cell>
          <cell r="F225" t="str">
            <v>E07000197</v>
          </cell>
        </row>
        <row r="226">
          <cell r="B226" t="str">
            <v>Staffordshire Moorlands</v>
          </cell>
          <cell r="C226">
            <v>97106</v>
          </cell>
          <cell r="D226">
            <v>57584.71</v>
          </cell>
          <cell r="E226" t="str">
            <v>E07000198</v>
          </cell>
          <cell r="F226" t="str">
            <v>E07000198</v>
          </cell>
        </row>
        <row r="227">
          <cell r="B227" t="str">
            <v>Tamworth</v>
          </cell>
          <cell r="C227">
            <v>76813</v>
          </cell>
          <cell r="D227">
            <v>3084.62</v>
          </cell>
          <cell r="E227" t="str">
            <v>E07000199</v>
          </cell>
          <cell r="F227" t="str">
            <v>E07000199</v>
          </cell>
        </row>
        <row r="228">
          <cell r="B228" t="str">
            <v>Babergh</v>
          </cell>
          <cell r="C228">
            <v>87740</v>
          </cell>
          <cell r="D228">
            <v>59377.66</v>
          </cell>
          <cell r="E228" t="str">
            <v>E07000200</v>
          </cell>
          <cell r="F228" t="str">
            <v>E07000200</v>
          </cell>
        </row>
        <row r="229">
          <cell r="B229" t="str">
            <v>Forest Heath</v>
          </cell>
          <cell r="C229">
            <v>59748</v>
          </cell>
          <cell r="D229">
            <v>37771.06</v>
          </cell>
          <cell r="E229" t="str">
            <v>E07000201</v>
          </cell>
          <cell r="F229" t="str">
            <v>E07000201</v>
          </cell>
        </row>
        <row r="230">
          <cell r="B230" t="str">
            <v>Ipswich</v>
          </cell>
          <cell r="C230">
            <v>133384</v>
          </cell>
          <cell r="D230">
            <v>3941.46</v>
          </cell>
          <cell r="E230" t="str">
            <v>E07000202</v>
          </cell>
          <cell r="F230" t="str">
            <v>E07000202</v>
          </cell>
        </row>
        <row r="231">
          <cell r="B231" t="str">
            <v>Mid Suffolk</v>
          </cell>
          <cell r="C231">
            <v>96731</v>
          </cell>
          <cell r="D231">
            <v>87107.11</v>
          </cell>
          <cell r="E231" t="str">
            <v>E07000203</v>
          </cell>
          <cell r="F231" t="str">
            <v>E07000203</v>
          </cell>
        </row>
        <row r="232">
          <cell r="B232" t="str">
            <v>St Edmundsbury</v>
          </cell>
          <cell r="C232">
            <v>111008</v>
          </cell>
          <cell r="D232">
            <v>65696.41</v>
          </cell>
          <cell r="E232" t="str">
            <v>E07000204</v>
          </cell>
          <cell r="F232" t="str">
            <v>E07000204</v>
          </cell>
        </row>
        <row r="233">
          <cell r="B233" t="str">
            <v>Suffolk Coastal</v>
          </cell>
          <cell r="C233">
            <v>124298</v>
          </cell>
          <cell r="D233">
            <v>89156.43</v>
          </cell>
          <cell r="E233" t="str">
            <v>E07000205</v>
          </cell>
          <cell r="F233" t="str">
            <v>E07000205</v>
          </cell>
        </row>
        <row r="234">
          <cell r="B234" t="str">
            <v>Waveney</v>
          </cell>
          <cell r="C234">
            <v>115254</v>
          </cell>
          <cell r="D234">
            <v>36968.26</v>
          </cell>
          <cell r="E234" t="str">
            <v>E07000206</v>
          </cell>
          <cell r="F234" t="str">
            <v>E07000206</v>
          </cell>
        </row>
        <row r="235">
          <cell r="B235" t="str">
            <v>Runnymede</v>
          </cell>
          <cell r="C235">
            <v>80510</v>
          </cell>
          <cell r="D235">
            <v>7804.32</v>
          </cell>
          <cell r="E235" t="str">
            <v>E07000212</v>
          </cell>
          <cell r="F235" t="str">
            <v>E07000212</v>
          </cell>
        </row>
        <row r="236">
          <cell r="B236" t="str">
            <v>Elmbridge</v>
          </cell>
          <cell r="C236">
            <v>130875</v>
          </cell>
          <cell r="D236">
            <v>9506.07</v>
          </cell>
          <cell r="E236" t="str">
            <v>E07000207</v>
          </cell>
          <cell r="F236" t="str">
            <v>E07000207</v>
          </cell>
        </row>
        <row r="237">
          <cell r="B237" t="str">
            <v>Epsom and Ewell</v>
          </cell>
          <cell r="C237">
            <v>75102</v>
          </cell>
          <cell r="D237">
            <v>3407.29</v>
          </cell>
          <cell r="E237" t="str">
            <v>E07000208</v>
          </cell>
          <cell r="F237" t="str">
            <v>E07000208</v>
          </cell>
        </row>
        <row r="238">
          <cell r="B238" t="str">
            <v>Guildford</v>
          </cell>
          <cell r="C238">
            <v>137183</v>
          </cell>
          <cell r="D238">
            <v>27093.26</v>
          </cell>
          <cell r="E238" t="str">
            <v>E07000209</v>
          </cell>
          <cell r="F238" t="str">
            <v>E07000209</v>
          </cell>
        </row>
        <row r="239">
          <cell r="B239" t="str">
            <v>Mole Valley</v>
          </cell>
          <cell r="C239">
            <v>85375</v>
          </cell>
          <cell r="D239">
            <v>25832.26</v>
          </cell>
          <cell r="E239" t="str">
            <v>E07000210</v>
          </cell>
          <cell r="F239" t="str">
            <v>E07000210</v>
          </cell>
        </row>
        <row r="240">
          <cell r="B240" t="str">
            <v>Arun</v>
          </cell>
          <cell r="C240">
            <v>149518</v>
          </cell>
          <cell r="D240">
            <v>22070.82</v>
          </cell>
          <cell r="E240" t="str">
            <v>E07000224</v>
          </cell>
          <cell r="F240" t="str">
            <v>E07000224</v>
          </cell>
        </row>
        <row r="241">
          <cell r="B241" t="str">
            <v>Chichester</v>
          </cell>
          <cell r="C241">
            <v>113794</v>
          </cell>
          <cell r="D241">
            <v>78623.08</v>
          </cell>
          <cell r="E241" t="str">
            <v>E07000225</v>
          </cell>
          <cell r="F241" t="str">
            <v>E07000225</v>
          </cell>
        </row>
        <row r="242">
          <cell r="B242" t="str">
            <v>Reigate and Banstead</v>
          </cell>
          <cell r="C242">
            <v>137835</v>
          </cell>
          <cell r="D242">
            <v>12913.41</v>
          </cell>
          <cell r="E242" t="str">
            <v>E07000211</v>
          </cell>
          <cell r="F242" t="str">
            <v>E07000211</v>
          </cell>
        </row>
        <row r="243">
          <cell r="B243" t="str">
            <v>Spelthorne</v>
          </cell>
          <cell r="C243">
            <v>95598</v>
          </cell>
          <cell r="D243">
            <v>4488.4399999999996</v>
          </cell>
          <cell r="E243" t="str">
            <v>E07000213</v>
          </cell>
          <cell r="F243" t="str">
            <v>E07000213</v>
          </cell>
        </row>
        <row r="244">
          <cell r="B244" t="str">
            <v>Surrey Heath</v>
          </cell>
          <cell r="C244">
            <v>86144</v>
          </cell>
          <cell r="D244">
            <v>9509.2800000000007</v>
          </cell>
          <cell r="E244" t="str">
            <v>E07000214</v>
          </cell>
          <cell r="F244" t="str">
            <v>E07000214</v>
          </cell>
        </row>
        <row r="245">
          <cell r="B245" t="str">
            <v>Tandridge</v>
          </cell>
          <cell r="C245">
            <v>82998</v>
          </cell>
          <cell r="D245">
            <v>24818.98</v>
          </cell>
          <cell r="E245" t="str">
            <v>E07000215</v>
          </cell>
          <cell r="F245" t="str">
            <v>E07000215</v>
          </cell>
        </row>
        <row r="246">
          <cell r="B246" t="str">
            <v>Waverley</v>
          </cell>
          <cell r="C246">
            <v>121572</v>
          </cell>
          <cell r="D246">
            <v>34516.93</v>
          </cell>
          <cell r="E246" t="str">
            <v>E07000216</v>
          </cell>
          <cell r="F246" t="str">
            <v>E07000216</v>
          </cell>
        </row>
        <row r="247">
          <cell r="B247" t="str">
            <v>Woking</v>
          </cell>
          <cell r="C247">
            <v>99198</v>
          </cell>
          <cell r="D247">
            <v>6359.57</v>
          </cell>
          <cell r="E247" t="str">
            <v>E07000217</v>
          </cell>
          <cell r="F247" t="str">
            <v>E07000217</v>
          </cell>
        </row>
        <row r="248">
          <cell r="B248" t="str">
            <v>North Warwickshire</v>
          </cell>
          <cell r="C248">
            <v>62014</v>
          </cell>
          <cell r="D248">
            <v>28426.69</v>
          </cell>
          <cell r="E248" t="str">
            <v>E07000218</v>
          </cell>
          <cell r="F248" t="str">
            <v>E07000218</v>
          </cell>
        </row>
        <row r="249">
          <cell r="B249" t="str">
            <v>Nuneaton and Bedworth</v>
          </cell>
          <cell r="C249">
            <v>125252</v>
          </cell>
          <cell r="D249">
            <v>7895.14</v>
          </cell>
          <cell r="E249" t="str">
            <v>E07000219</v>
          </cell>
          <cell r="F249" t="str">
            <v>E07000219</v>
          </cell>
        </row>
        <row r="250">
          <cell r="B250" t="str">
            <v>Rugby</v>
          </cell>
          <cell r="C250">
            <v>100075</v>
          </cell>
          <cell r="D250">
            <v>35111.410000000003</v>
          </cell>
          <cell r="E250" t="str">
            <v>E07000220</v>
          </cell>
          <cell r="F250" t="str">
            <v>E07000220</v>
          </cell>
        </row>
        <row r="251">
          <cell r="B251" t="str">
            <v>Stratford-on-Avon</v>
          </cell>
          <cell r="C251">
            <v>120485</v>
          </cell>
          <cell r="D251">
            <v>97786.63</v>
          </cell>
          <cell r="E251" t="str">
            <v>E07000221</v>
          </cell>
          <cell r="F251" t="str">
            <v>E07000221</v>
          </cell>
        </row>
        <row r="252">
          <cell r="B252" t="str">
            <v>Warwick</v>
          </cell>
          <cell r="C252">
            <v>137648</v>
          </cell>
          <cell r="D252">
            <v>28288.3</v>
          </cell>
          <cell r="E252" t="str">
            <v>E07000222</v>
          </cell>
          <cell r="F252" t="str">
            <v>E07000222</v>
          </cell>
        </row>
        <row r="253">
          <cell r="B253" t="str">
            <v>Adur</v>
          </cell>
          <cell r="C253">
            <v>61182</v>
          </cell>
          <cell r="D253">
            <v>4180.71</v>
          </cell>
          <cell r="E253" t="str">
            <v>E07000223</v>
          </cell>
          <cell r="F253" t="str">
            <v>E07000223</v>
          </cell>
        </row>
        <row r="254">
          <cell r="B254" t="str">
            <v>Redditch</v>
          </cell>
          <cell r="C254">
            <v>84214</v>
          </cell>
          <cell r="D254">
            <v>5424.98</v>
          </cell>
          <cell r="E254" t="str">
            <v>E07000236</v>
          </cell>
          <cell r="F254" t="str">
            <v>E07000236</v>
          </cell>
        </row>
        <row r="255">
          <cell r="B255" t="str">
            <v>Worcester</v>
          </cell>
          <cell r="C255">
            <v>98768</v>
          </cell>
          <cell r="D255">
            <v>3327.91</v>
          </cell>
          <cell r="E255" t="str">
            <v>E07000237</v>
          </cell>
          <cell r="F255" t="str">
            <v>E07000237</v>
          </cell>
        </row>
        <row r="256">
          <cell r="B256" t="str">
            <v>Wychavon</v>
          </cell>
          <cell r="C256">
            <v>116944</v>
          </cell>
          <cell r="D256">
            <v>66354.12</v>
          </cell>
          <cell r="E256" t="str">
            <v>E07000238</v>
          </cell>
          <cell r="F256" t="str">
            <v>E07000238</v>
          </cell>
        </row>
        <row r="257">
          <cell r="B257" t="str">
            <v>Wyre Forest</v>
          </cell>
          <cell r="C257">
            <v>97975</v>
          </cell>
          <cell r="D257">
            <v>19540.66</v>
          </cell>
          <cell r="E257" t="str">
            <v>E07000239</v>
          </cell>
          <cell r="F257" t="str">
            <v>E07000239</v>
          </cell>
        </row>
        <row r="258">
          <cell r="B258" t="str">
            <v>St Albans</v>
          </cell>
          <cell r="C258">
            <v>140664</v>
          </cell>
          <cell r="D258">
            <v>16117.63</v>
          </cell>
          <cell r="E258" t="str">
            <v>E07000240</v>
          </cell>
          <cell r="F258" t="str">
            <v>E07000100</v>
          </cell>
        </row>
        <row r="259">
          <cell r="B259" t="str">
            <v>Waltham Forest</v>
          </cell>
          <cell r="C259">
            <v>258249</v>
          </cell>
          <cell r="D259">
            <v>3881.4</v>
          </cell>
          <cell r="E259" t="str">
            <v>E09000031</v>
          </cell>
          <cell r="F259" t="str">
            <v>E09000031</v>
          </cell>
        </row>
        <row r="260">
          <cell r="B260" t="str">
            <v>Welwyn Hatfield</v>
          </cell>
          <cell r="C260">
            <v>110535</v>
          </cell>
          <cell r="D260">
            <v>12955.42</v>
          </cell>
          <cell r="E260" t="str">
            <v>E07000241</v>
          </cell>
          <cell r="F260" t="str">
            <v>E07000104</v>
          </cell>
        </row>
        <row r="261">
          <cell r="B261" t="str">
            <v>East Hertfordshire</v>
          </cell>
          <cell r="C261">
            <v>137687</v>
          </cell>
          <cell r="D261">
            <v>47568.68</v>
          </cell>
          <cell r="E261" t="str">
            <v>E07000242</v>
          </cell>
          <cell r="F261" t="str">
            <v>E07000097</v>
          </cell>
        </row>
        <row r="262">
          <cell r="B262" t="str">
            <v>Bury</v>
          </cell>
          <cell r="C262">
            <v>185060</v>
          </cell>
          <cell r="D262">
            <v>9948.44</v>
          </cell>
          <cell r="E262" t="str">
            <v>E08000002</v>
          </cell>
          <cell r="F262" t="str">
            <v>E08000002</v>
          </cell>
        </row>
        <row r="263">
          <cell r="B263" t="str">
            <v>Wandsworth</v>
          </cell>
          <cell r="C263">
            <v>306995</v>
          </cell>
          <cell r="D263">
            <v>3426.29</v>
          </cell>
          <cell r="E263" t="str">
            <v>E09000032</v>
          </cell>
          <cell r="F263" t="str">
            <v>E09000032</v>
          </cell>
        </row>
        <row r="264">
          <cell r="B264" t="str">
            <v>Manchester</v>
          </cell>
          <cell r="C264">
            <v>503127</v>
          </cell>
          <cell r="D264">
            <v>11564.49</v>
          </cell>
          <cell r="E264" t="str">
            <v>E08000003</v>
          </cell>
          <cell r="F264" t="str">
            <v>E08000003</v>
          </cell>
        </row>
        <row r="265">
          <cell r="B265" t="str">
            <v>Oldham</v>
          </cell>
          <cell r="C265">
            <v>224897</v>
          </cell>
          <cell r="D265">
            <v>14236.49</v>
          </cell>
          <cell r="E265" t="str">
            <v>E08000004</v>
          </cell>
          <cell r="F265" t="str">
            <v>E08000004</v>
          </cell>
        </row>
        <row r="266">
          <cell r="B266" t="str">
            <v>Westminster</v>
          </cell>
          <cell r="C266">
            <v>219396</v>
          </cell>
          <cell r="D266">
            <v>2147.7800000000002</v>
          </cell>
          <cell r="E266" t="str">
            <v>E09000033</v>
          </cell>
          <cell r="F266" t="str">
            <v>E09000033</v>
          </cell>
        </row>
        <row r="267">
          <cell r="B267" t="str">
            <v>Rochdale</v>
          </cell>
          <cell r="C267">
            <v>211699</v>
          </cell>
          <cell r="D267">
            <v>15808.07</v>
          </cell>
          <cell r="E267" t="str">
            <v>E08000005</v>
          </cell>
          <cell r="F267" t="str">
            <v>E08000005</v>
          </cell>
        </row>
        <row r="268">
          <cell r="B268" t="str">
            <v>Perth and Kinross</v>
          </cell>
          <cell r="C268">
            <v>146652</v>
          </cell>
          <cell r="D268">
            <v>528558</v>
          </cell>
          <cell r="E268" t="str">
            <v>S12000024</v>
          </cell>
          <cell r="F268" t="str">
            <v>S12000024</v>
          </cell>
        </row>
        <row r="269">
          <cell r="B269" t="str">
            <v>Scottish Borders</v>
          </cell>
          <cell r="C269">
            <v>113870</v>
          </cell>
          <cell r="D269">
            <v>473174</v>
          </cell>
          <cell r="E269" t="str">
            <v>S12000026</v>
          </cell>
          <cell r="F269" t="str">
            <v>S12000026</v>
          </cell>
        </row>
        <row r="270">
          <cell r="B270" t="str">
            <v>Shetland Islands</v>
          </cell>
          <cell r="C270">
            <v>23167</v>
          </cell>
          <cell r="D270">
            <v>146665</v>
          </cell>
          <cell r="E270" t="str">
            <v>S12000027</v>
          </cell>
          <cell r="F270" t="str">
            <v>S12000027</v>
          </cell>
        </row>
        <row r="271">
          <cell r="B271" t="str">
            <v>South Ayrshire</v>
          </cell>
          <cell r="C271">
            <v>112799</v>
          </cell>
          <cell r="D271">
            <v>122198</v>
          </cell>
          <cell r="E271" t="str">
            <v>S12000028</v>
          </cell>
          <cell r="F271" t="str">
            <v>S12000028</v>
          </cell>
        </row>
        <row r="272">
          <cell r="B272" t="str">
            <v>South Lanarkshire</v>
          </cell>
          <cell r="C272">
            <v>313830</v>
          </cell>
          <cell r="D272">
            <v>177189</v>
          </cell>
          <cell r="E272" t="str">
            <v>S12000029</v>
          </cell>
          <cell r="F272" t="str">
            <v>S12000029</v>
          </cell>
        </row>
        <row r="273">
          <cell r="B273" t="str">
            <v>Stirling</v>
          </cell>
          <cell r="C273">
            <v>90247</v>
          </cell>
          <cell r="D273">
            <v>218697</v>
          </cell>
          <cell r="E273" t="str">
            <v>S12000030</v>
          </cell>
          <cell r="F273" t="str">
            <v>S12000030</v>
          </cell>
        </row>
        <row r="274">
          <cell r="B274" t="str">
            <v>Aberdeen City</v>
          </cell>
          <cell r="C274">
            <v>222793</v>
          </cell>
          <cell r="D274">
            <v>18571</v>
          </cell>
          <cell r="E274" t="str">
            <v>S12000033</v>
          </cell>
          <cell r="F274" t="str">
            <v>S12000033</v>
          </cell>
        </row>
        <row r="275">
          <cell r="B275" t="str">
            <v>Aberdeenshire</v>
          </cell>
          <cell r="C275">
            <v>252973</v>
          </cell>
          <cell r="D275">
            <v>631261</v>
          </cell>
          <cell r="E275" t="str">
            <v>S12000034</v>
          </cell>
          <cell r="F275" t="str">
            <v>S12000034</v>
          </cell>
        </row>
        <row r="276">
          <cell r="B276" t="str">
            <v>Argyll and Bute</v>
          </cell>
          <cell r="C276">
            <v>88166</v>
          </cell>
          <cell r="D276">
            <v>690947</v>
          </cell>
          <cell r="E276" t="str">
            <v>S12000035</v>
          </cell>
          <cell r="F276" t="str">
            <v>S12000035</v>
          </cell>
        </row>
        <row r="277">
          <cell r="B277" t="str">
            <v>Salford</v>
          </cell>
          <cell r="C277">
            <v>233933</v>
          </cell>
          <cell r="D277">
            <v>9719.02</v>
          </cell>
          <cell r="E277" t="str">
            <v>E08000006</v>
          </cell>
          <cell r="F277" t="str">
            <v>E08000006</v>
          </cell>
        </row>
        <row r="278">
          <cell r="B278" t="str">
            <v>Newcastle upon Tyne</v>
          </cell>
          <cell r="C278">
            <v>280177</v>
          </cell>
          <cell r="D278">
            <v>11343.86</v>
          </cell>
          <cell r="E278" t="str">
            <v>E08000021</v>
          </cell>
          <cell r="F278" t="str">
            <v>E08000021</v>
          </cell>
        </row>
        <row r="279">
          <cell r="B279" t="str">
            <v>Stockport</v>
          </cell>
          <cell r="C279">
            <v>283275</v>
          </cell>
          <cell r="D279">
            <v>12606.18</v>
          </cell>
          <cell r="E279" t="str">
            <v>E08000007</v>
          </cell>
          <cell r="F279" t="str">
            <v>E08000007</v>
          </cell>
        </row>
        <row r="280">
          <cell r="B280" t="str">
            <v>Tameside</v>
          </cell>
          <cell r="C280">
            <v>219324</v>
          </cell>
          <cell r="D280">
            <v>10317.14</v>
          </cell>
          <cell r="E280" t="str">
            <v>E08000008</v>
          </cell>
          <cell r="F280" t="str">
            <v>E08000008</v>
          </cell>
        </row>
        <row r="281">
          <cell r="B281" t="str">
            <v>Trafford</v>
          </cell>
          <cell r="C281">
            <v>226578</v>
          </cell>
          <cell r="D281">
            <v>10603.73</v>
          </cell>
          <cell r="E281" t="str">
            <v>E08000009</v>
          </cell>
          <cell r="F281" t="str">
            <v>E08000009</v>
          </cell>
        </row>
        <row r="282">
          <cell r="B282" t="str">
            <v>Dundee City</v>
          </cell>
          <cell r="C282">
            <v>147268</v>
          </cell>
          <cell r="D282">
            <v>5978</v>
          </cell>
          <cell r="E282" t="str">
            <v>S12000042</v>
          </cell>
          <cell r="F282" t="str">
            <v>S12000042</v>
          </cell>
        </row>
        <row r="283">
          <cell r="B283" t="str">
            <v>North Lanarkshire</v>
          </cell>
          <cell r="C283">
            <v>337727</v>
          </cell>
          <cell r="D283">
            <v>46991</v>
          </cell>
          <cell r="E283" t="str">
            <v>S12000044</v>
          </cell>
          <cell r="F283" t="str">
            <v>S12000044</v>
          </cell>
        </row>
        <row r="284">
          <cell r="B284" t="str">
            <v>Wigan</v>
          </cell>
          <cell r="C284">
            <v>317849</v>
          </cell>
          <cell r="D284">
            <v>18819.150000000001</v>
          </cell>
          <cell r="E284" t="str">
            <v>E08000010</v>
          </cell>
          <cell r="F284" t="str">
            <v>E08000010</v>
          </cell>
        </row>
        <row r="285">
          <cell r="B285" t="str">
            <v>Pembrokeshire</v>
          </cell>
          <cell r="C285">
            <v>122439</v>
          </cell>
          <cell r="D285">
            <v>161873.87</v>
          </cell>
          <cell r="E285" t="str">
            <v>W06000009</v>
          </cell>
          <cell r="F285" t="str">
            <v>W06000009</v>
          </cell>
        </row>
        <row r="286">
          <cell r="B286" t="str">
            <v>Knowsley</v>
          </cell>
          <cell r="C286">
            <v>145893</v>
          </cell>
          <cell r="D286">
            <v>8646.93</v>
          </cell>
          <cell r="E286" t="str">
            <v>E08000011</v>
          </cell>
          <cell r="F286" t="str">
            <v>E08000011</v>
          </cell>
        </row>
        <row r="287">
          <cell r="B287" t="str">
            <v>Ealing</v>
          </cell>
          <cell r="C287">
            <v>338449</v>
          </cell>
          <cell r="D287">
            <v>5552.5</v>
          </cell>
          <cell r="E287" t="str">
            <v>E09000009</v>
          </cell>
          <cell r="F287" t="str">
            <v>E09000009</v>
          </cell>
        </row>
        <row r="288">
          <cell r="B288" t="str">
            <v>Carmarthenshire</v>
          </cell>
          <cell r="C288">
            <v>183777</v>
          </cell>
          <cell r="D288">
            <v>237035.46</v>
          </cell>
          <cell r="E288" t="str">
            <v>W06000010</v>
          </cell>
          <cell r="F288" t="str">
            <v>W06000010</v>
          </cell>
        </row>
        <row r="289">
          <cell r="B289" t="str">
            <v>Liverpool</v>
          </cell>
          <cell r="C289">
            <v>466415</v>
          </cell>
          <cell r="D289">
            <v>11184.35</v>
          </cell>
          <cell r="E289" t="str">
            <v>E08000012</v>
          </cell>
          <cell r="F289" t="str">
            <v>E08000012</v>
          </cell>
        </row>
        <row r="290">
          <cell r="B290" t="str">
            <v>Enfield</v>
          </cell>
          <cell r="C290">
            <v>312466</v>
          </cell>
          <cell r="D290">
            <v>8082.94</v>
          </cell>
          <cell r="E290" t="str">
            <v>E09000010</v>
          </cell>
          <cell r="F290" t="str">
            <v>E09000010</v>
          </cell>
        </row>
        <row r="291">
          <cell r="B291" t="str">
            <v>Swansea</v>
          </cell>
          <cell r="C291">
            <v>239023</v>
          </cell>
          <cell r="D291">
            <v>37974.42</v>
          </cell>
          <cell r="E291" t="str">
            <v>W06000011</v>
          </cell>
          <cell r="F291" t="str">
            <v>W06000011</v>
          </cell>
        </row>
        <row r="292">
          <cell r="B292" t="str">
            <v>Neath Port Talbot</v>
          </cell>
          <cell r="C292">
            <v>139812</v>
          </cell>
          <cell r="D292">
            <v>44125.95</v>
          </cell>
          <cell r="E292" t="str">
            <v>W06000012</v>
          </cell>
          <cell r="F292" t="str">
            <v>W06000012</v>
          </cell>
        </row>
        <row r="293">
          <cell r="B293" t="str">
            <v>St. Helens</v>
          </cell>
          <cell r="C293">
            <v>175308</v>
          </cell>
          <cell r="D293">
            <v>13638.25</v>
          </cell>
          <cell r="E293" t="str">
            <v>E08000013</v>
          </cell>
          <cell r="F293" t="str">
            <v>E08000013</v>
          </cell>
        </row>
        <row r="294">
          <cell r="B294" t="str">
            <v>Sefton</v>
          </cell>
          <cell r="C294">
            <v>273790</v>
          </cell>
          <cell r="D294">
            <v>15313.61</v>
          </cell>
          <cell r="E294" t="str">
            <v>E08000014</v>
          </cell>
          <cell r="F294" t="str">
            <v>E08000014</v>
          </cell>
        </row>
        <row r="295">
          <cell r="B295" t="str">
            <v>Haringey</v>
          </cell>
          <cell r="C295">
            <v>254926</v>
          </cell>
          <cell r="D295">
            <v>2958.85</v>
          </cell>
          <cell r="E295" t="str">
            <v>E09000014</v>
          </cell>
          <cell r="F295" t="str">
            <v>E09000014</v>
          </cell>
        </row>
        <row r="296">
          <cell r="B296" t="str">
            <v>Caerphilly</v>
          </cell>
          <cell r="C296">
            <v>178806</v>
          </cell>
          <cell r="D296">
            <v>27745.02</v>
          </cell>
          <cell r="E296" t="str">
            <v>W06000018</v>
          </cell>
          <cell r="F296" t="str">
            <v>W06000018</v>
          </cell>
        </row>
        <row r="297">
          <cell r="B297" t="str">
            <v>Wirral</v>
          </cell>
          <cell r="C297">
            <v>319783</v>
          </cell>
          <cell r="D297">
            <v>15704.94</v>
          </cell>
          <cell r="E297" t="str">
            <v>E08000015</v>
          </cell>
          <cell r="F297" t="str">
            <v>E08000015</v>
          </cell>
        </row>
        <row r="298">
          <cell r="B298" t="str">
            <v>Barnsley</v>
          </cell>
          <cell r="C298">
            <v>231221</v>
          </cell>
          <cell r="D298">
            <v>32905.31</v>
          </cell>
          <cell r="E298" t="str">
            <v>E08000016</v>
          </cell>
          <cell r="F298" t="str">
            <v>E08000016</v>
          </cell>
        </row>
        <row r="299">
          <cell r="B299" t="str">
            <v>Doncaster</v>
          </cell>
          <cell r="C299">
            <v>302402</v>
          </cell>
          <cell r="D299">
            <v>56799.22</v>
          </cell>
          <cell r="E299" t="str">
            <v>E08000017</v>
          </cell>
          <cell r="F299" t="str">
            <v>E08000017</v>
          </cell>
        </row>
        <row r="300">
          <cell r="B300" t="str">
            <v>Harrow</v>
          </cell>
          <cell r="C300">
            <v>239056</v>
          </cell>
          <cell r="D300">
            <v>5046.91</v>
          </cell>
          <cell r="E300" t="str">
            <v>E09000015</v>
          </cell>
          <cell r="F300" t="str">
            <v>E09000015</v>
          </cell>
        </row>
        <row r="301">
          <cell r="B301" t="str">
            <v>Rotherham</v>
          </cell>
          <cell r="C301">
            <v>257280</v>
          </cell>
          <cell r="D301">
            <v>28653.77</v>
          </cell>
          <cell r="E301" t="str">
            <v>E08000018</v>
          </cell>
          <cell r="F301" t="str">
            <v>E08000018</v>
          </cell>
        </row>
        <row r="302">
          <cell r="B302" t="str">
            <v>Sheffield</v>
          </cell>
          <cell r="C302">
            <v>552698</v>
          </cell>
          <cell r="D302">
            <v>36794.79</v>
          </cell>
          <cell r="E302" t="str">
            <v>E08000019</v>
          </cell>
          <cell r="F302" t="str">
            <v>E08000019</v>
          </cell>
        </row>
        <row r="303">
          <cell r="B303" t="str">
            <v>North Tyneside</v>
          </cell>
          <cell r="C303">
            <v>200801</v>
          </cell>
          <cell r="D303">
            <v>8239.1</v>
          </cell>
          <cell r="E303" t="str">
            <v>E08000022</v>
          </cell>
          <cell r="F303" t="str">
            <v>E08000022</v>
          </cell>
        </row>
        <row r="304">
          <cell r="B304" t="str">
            <v>Kingston upon Thames</v>
          </cell>
          <cell r="C304">
            <v>160060</v>
          </cell>
          <cell r="D304">
            <v>3724.69</v>
          </cell>
          <cell r="E304" t="str">
            <v>E09000021</v>
          </cell>
          <cell r="F304" t="str">
            <v>E09000021</v>
          </cell>
        </row>
        <row r="305">
          <cell r="B305" t="str">
            <v>South Tyneside</v>
          </cell>
          <cell r="C305">
            <v>148127</v>
          </cell>
          <cell r="D305">
            <v>6441.31</v>
          </cell>
          <cell r="E305" t="str">
            <v>E08000023</v>
          </cell>
          <cell r="F305" t="str">
            <v>E08000023</v>
          </cell>
        </row>
        <row r="306">
          <cell r="B306" t="str">
            <v>Coventry</v>
          </cell>
          <cell r="C306">
            <v>316960</v>
          </cell>
          <cell r="D306">
            <v>9864.42</v>
          </cell>
          <cell r="E306" t="str">
            <v>E08000026</v>
          </cell>
          <cell r="F306" t="str">
            <v>E08000026</v>
          </cell>
        </row>
        <row r="307">
          <cell r="B307" t="str">
            <v>Sunderland</v>
          </cell>
          <cell r="C307">
            <v>275506</v>
          </cell>
          <cell r="D307">
            <v>13746.17</v>
          </cell>
          <cell r="E307" t="str">
            <v>E08000024</v>
          </cell>
          <cell r="F307" t="str">
            <v>E08000024</v>
          </cell>
        </row>
        <row r="308">
          <cell r="B308" t="str">
            <v>Birmingham</v>
          </cell>
          <cell r="C308">
            <v>1073045</v>
          </cell>
          <cell r="D308">
            <v>26778.82</v>
          </cell>
          <cell r="E308" t="str">
            <v>E08000025</v>
          </cell>
          <cell r="F308" t="str">
            <v>E08000025</v>
          </cell>
        </row>
        <row r="309">
          <cell r="B309" t="str">
            <v>Dudley</v>
          </cell>
          <cell r="C309">
            <v>312925</v>
          </cell>
          <cell r="D309">
            <v>9795.66</v>
          </cell>
          <cell r="E309" t="str">
            <v>E08000027</v>
          </cell>
          <cell r="F309" t="str">
            <v>E08000027</v>
          </cell>
        </row>
        <row r="310">
          <cell r="B310" t="str">
            <v>City of London</v>
          </cell>
          <cell r="C310">
            <v>7375</v>
          </cell>
          <cell r="D310">
            <v>289.77999999999997</v>
          </cell>
          <cell r="E310" t="str">
            <v>E09000001</v>
          </cell>
          <cell r="F310" t="str">
            <v>E09000001</v>
          </cell>
        </row>
        <row r="311">
          <cell r="B311" t="str">
            <v>Sandwell</v>
          </cell>
          <cell r="C311">
            <v>308063</v>
          </cell>
          <cell r="D311">
            <v>8556.73</v>
          </cell>
          <cell r="E311" t="str">
            <v>E08000028</v>
          </cell>
          <cell r="F311" t="str">
            <v>E08000028</v>
          </cell>
        </row>
        <row r="312">
          <cell r="B312" t="str">
            <v>Solihull</v>
          </cell>
          <cell r="C312">
            <v>206674</v>
          </cell>
          <cell r="D312">
            <v>17828.78</v>
          </cell>
          <cell r="E312" t="str">
            <v>E08000029</v>
          </cell>
          <cell r="F312" t="str">
            <v>E08000029</v>
          </cell>
        </row>
        <row r="313">
          <cell r="B313" t="str">
            <v>Lambeth</v>
          </cell>
          <cell r="C313">
            <v>303086</v>
          </cell>
          <cell r="D313">
            <v>2682.14</v>
          </cell>
          <cell r="E313" t="str">
            <v>E09000022</v>
          </cell>
          <cell r="F313" t="str">
            <v>E09000022</v>
          </cell>
        </row>
        <row r="314">
          <cell r="B314" t="str">
            <v>Walsall</v>
          </cell>
          <cell r="C314">
            <v>269323</v>
          </cell>
          <cell r="D314">
            <v>10395.49</v>
          </cell>
          <cell r="E314" t="str">
            <v>E08000030</v>
          </cell>
          <cell r="F314" t="str">
            <v>E08000030</v>
          </cell>
        </row>
        <row r="315">
          <cell r="B315" t="str">
            <v>Barking and Dagenham</v>
          </cell>
          <cell r="C315">
            <v>185911</v>
          </cell>
          <cell r="D315">
            <v>3609.04</v>
          </cell>
          <cell r="E315" t="str">
            <v>E09000002</v>
          </cell>
          <cell r="F315" t="str">
            <v>E09000002</v>
          </cell>
        </row>
        <row r="316">
          <cell r="B316" t="str">
            <v>Wolverhampton</v>
          </cell>
          <cell r="C316">
            <v>249470</v>
          </cell>
          <cell r="D316">
            <v>6943.95</v>
          </cell>
          <cell r="E316" t="str">
            <v>E08000031</v>
          </cell>
          <cell r="F316" t="str">
            <v>E08000031</v>
          </cell>
        </row>
        <row r="317">
          <cell r="B317" t="str">
            <v>Bradford</v>
          </cell>
          <cell r="C317">
            <v>522452</v>
          </cell>
          <cell r="D317">
            <v>36641.72</v>
          </cell>
          <cell r="E317" t="str">
            <v>E08000032</v>
          </cell>
          <cell r="F317" t="str">
            <v>E08000032</v>
          </cell>
        </row>
        <row r="318">
          <cell r="B318" t="str">
            <v>Brent</v>
          </cell>
          <cell r="C318">
            <v>311215</v>
          </cell>
          <cell r="D318">
            <v>4323.5200000000004</v>
          </cell>
          <cell r="E318" t="str">
            <v>E09000005</v>
          </cell>
          <cell r="F318" t="str">
            <v>E09000005</v>
          </cell>
        </row>
        <row r="319">
          <cell r="B319" t="str">
            <v>Calderdale</v>
          </cell>
          <cell r="C319">
            <v>203826</v>
          </cell>
          <cell r="D319">
            <v>36392.21</v>
          </cell>
          <cell r="E319" t="str">
            <v>E08000033</v>
          </cell>
          <cell r="F319" t="str">
            <v>E08000033</v>
          </cell>
        </row>
        <row r="320">
          <cell r="B320" t="str">
            <v>Kirklees</v>
          </cell>
          <cell r="C320">
            <v>422458</v>
          </cell>
          <cell r="D320">
            <v>40859.65</v>
          </cell>
          <cell r="E320" t="str">
            <v>E08000034</v>
          </cell>
          <cell r="F320" t="str">
            <v>E08000034</v>
          </cell>
        </row>
        <row r="321">
          <cell r="B321" t="str">
            <v>Leeds</v>
          </cell>
          <cell r="C321">
            <v>751485</v>
          </cell>
          <cell r="D321">
            <v>55172.44</v>
          </cell>
          <cell r="E321" t="str">
            <v>E08000035</v>
          </cell>
          <cell r="F321" t="str">
            <v>E08000035</v>
          </cell>
        </row>
        <row r="322">
          <cell r="B322" t="str">
            <v>Wakefield</v>
          </cell>
          <cell r="C322">
            <v>325837</v>
          </cell>
          <cell r="D322">
            <v>33861.24</v>
          </cell>
          <cell r="E322" t="str">
            <v>E08000036</v>
          </cell>
          <cell r="F322" t="str">
            <v>E08000036</v>
          </cell>
        </row>
        <row r="323">
          <cell r="B323" t="str">
            <v>Gateshead</v>
          </cell>
          <cell r="C323">
            <v>200214</v>
          </cell>
          <cell r="D323">
            <v>14234.74</v>
          </cell>
          <cell r="E323" t="str">
            <v>E08000037</v>
          </cell>
          <cell r="F323" t="str">
            <v>E08000020</v>
          </cell>
        </row>
        <row r="324">
          <cell r="B324" t="str">
            <v>Barnet</v>
          </cell>
          <cell r="C324">
            <v>356386</v>
          </cell>
          <cell r="D324">
            <v>8673.7199999999993</v>
          </cell>
          <cell r="E324" t="str">
            <v>E09000003</v>
          </cell>
          <cell r="F324" t="str">
            <v>E09000003</v>
          </cell>
        </row>
        <row r="325">
          <cell r="B325" t="str">
            <v>Bexley</v>
          </cell>
          <cell r="C325">
            <v>231997</v>
          </cell>
          <cell r="D325">
            <v>6055.95</v>
          </cell>
          <cell r="E325" t="str">
            <v>E09000004</v>
          </cell>
          <cell r="F325" t="str">
            <v>E09000004</v>
          </cell>
        </row>
        <row r="326">
          <cell r="B326" t="str">
            <v>Bromley</v>
          </cell>
          <cell r="C326">
            <v>309392</v>
          </cell>
          <cell r="D326">
            <v>15015.45</v>
          </cell>
          <cell r="E326" t="str">
            <v>E09000006</v>
          </cell>
          <cell r="F326" t="str">
            <v>E09000006</v>
          </cell>
        </row>
        <row r="327">
          <cell r="B327" t="str">
            <v>Camden</v>
          </cell>
          <cell r="C327">
            <v>220338</v>
          </cell>
          <cell r="D327">
            <v>2179.6</v>
          </cell>
          <cell r="E327" t="str">
            <v>E09000007</v>
          </cell>
          <cell r="F327" t="str">
            <v>E09000007</v>
          </cell>
        </row>
        <row r="328">
          <cell r="B328" t="str">
            <v>Croydon</v>
          </cell>
          <cell r="C328">
            <v>363378</v>
          </cell>
          <cell r="D328">
            <v>8651.89</v>
          </cell>
          <cell r="E328" t="str">
            <v>E09000008</v>
          </cell>
          <cell r="F328" t="str">
            <v>E09000008</v>
          </cell>
        </row>
        <row r="329">
          <cell r="B329" t="str">
            <v>Greenwich</v>
          </cell>
          <cell r="C329">
            <v>254557</v>
          </cell>
          <cell r="D329">
            <v>4734.38</v>
          </cell>
          <cell r="E329" t="str">
            <v>E09000011</v>
          </cell>
          <cell r="F329" t="str">
            <v>E09000011</v>
          </cell>
        </row>
        <row r="330">
          <cell r="B330" t="str">
            <v>Hackney</v>
          </cell>
          <cell r="C330">
            <v>246270</v>
          </cell>
          <cell r="D330">
            <v>1906.35</v>
          </cell>
          <cell r="E330" t="str">
            <v>E09000012</v>
          </cell>
          <cell r="F330" t="str">
            <v>E09000012</v>
          </cell>
        </row>
        <row r="331">
          <cell r="B331" t="str">
            <v>Hammersmith and Fulham</v>
          </cell>
          <cell r="C331">
            <v>182493</v>
          </cell>
          <cell r="D331">
            <v>1640.4</v>
          </cell>
          <cell r="E331" t="str">
            <v>E09000013</v>
          </cell>
          <cell r="F331" t="str">
            <v>E09000013</v>
          </cell>
        </row>
        <row r="332">
          <cell r="B332" t="str">
            <v>Havering</v>
          </cell>
          <cell r="C332">
            <v>237232</v>
          </cell>
          <cell r="D332">
            <v>11236.35</v>
          </cell>
          <cell r="E332" t="str">
            <v>E09000016</v>
          </cell>
          <cell r="F332" t="str">
            <v>E09000016</v>
          </cell>
        </row>
        <row r="333">
          <cell r="B333" t="str">
            <v>Newham</v>
          </cell>
          <cell r="C333">
            <v>307984</v>
          </cell>
          <cell r="D333">
            <v>3622.36</v>
          </cell>
          <cell r="E333" t="str">
            <v>E09000025</v>
          </cell>
          <cell r="F333" t="str">
            <v>E09000025</v>
          </cell>
        </row>
        <row r="334">
          <cell r="B334" t="str">
            <v>Hillingdon</v>
          </cell>
          <cell r="C334">
            <v>273936</v>
          </cell>
          <cell r="D334">
            <v>11569.87</v>
          </cell>
          <cell r="E334" t="str">
            <v>E09000017</v>
          </cell>
          <cell r="F334" t="str">
            <v>E09000017</v>
          </cell>
        </row>
        <row r="335">
          <cell r="B335" t="str">
            <v>Hounslow</v>
          </cell>
          <cell r="C335">
            <v>253957</v>
          </cell>
          <cell r="D335">
            <v>5598.62</v>
          </cell>
          <cell r="E335" t="str">
            <v>E09000018</v>
          </cell>
          <cell r="F335" t="str">
            <v>E09000018</v>
          </cell>
        </row>
        <row r="336">
          <cell r="B336" t="str">
            <v>Islington</v>
          </cell>
          <cell r="C336">
            <v>206125</v>
          </cell>
          <cell r="D336">
            <v>1485.95</v>
          </cell>
          <cell r="E336" t="str">
            <v>E09000019</v>
          </cell>
          <cell r="F336" t="str">
            <v>E09000019</v>
          </cell>
        </row>
        <row r="337">
          <cell r="B337" t="str">
            <v>Kensington and Chelsea</v>
          </cell>
          <cell r="C337">
            <v>158649</v>
          </cell>
          <cell r="D337">
            <v>1212.95</v>
          </cell>
          <cell r="E337" t="str">
            <v>E09000020</v>
          </cell>
          <cell r="F337" t="str">
            <v>E09000020</v>
          </cell>
        </row>
        <row r="338">
          <cell r="B338" t="str">
            <v>Lewisham</v>
          </cell>
          <cell r="C338">
            <v>275885</v>
          </cell>
          <cell r="D338">
            <v>3514.54</v>
          </cell>
          <cell r="E338" t="str">
            <v>E09000023</v>
          </cell>
          <cell r="F338" t="str">
            <v>E09000023</v>
          </cell>
        </row>
        <row r="339">
          <cell r="B339" t="str">
            <v>Merton</v>
          </cell>
          <cell r="C339">
            <v>199693</v>
          </cell>
          <cell r="D339">
            <v>3760.87</v>
          </cell>
          <cell r="E339" t="str">
            <v>E09000024</v>
          </cell>
          <cell r="F339" t="str">
            <v>E09000024</v>
          </cell>
        </row>
        <row r="340">
          <cell r="B340" t="str">
            <v>Redbridge</v>
          </cell>
          <cell r="C340">
            <v>278970</v>
          </cell>
          <cell r="D340">
            <v>5641.14</v>
          </cell>
          <cell r="E340" t="str">
            <v>E09000026</v>
          </cell>
          <cell r="F340" t="str">
            <v>E09000026</v>
          </cell>
        </row>
        <row r="341">
          <cell r="B341" t="str">
            <v>Sutton</v>
          </cell>
          <cell r="C341">
            <v>190146</v>
          </cell>
          <cell r="D341">
            <v>4385.0200000000004</v>
          </cell>
          <cell r="E341" t="str">
            <v>E09000029</v>
          </cell>
          <cell r="F341" t="str">
            <v>E09000029</v>
          </cell>
        </row>
        <row r="342">
          <cell r="B342" t="str">
            <v>Richmond upon Thames</v>
          </cell>
          <cell r="C342">
            <v>186990</v>
          </cell>
          <cell r="D342">
            <v>5741.52</v>
          </cell>
          <cell r="E342" t="str">
            <v>E09000027</v>
          </cell>
          <cell r="F342" t="str">
            <v>E09000027</v>
          </cell>
        </row>
        <row r="343">
          <cell r="B343" t="str">
            <v>Southwark</v>
          </cell>
          <cell r="C343">
            <v>288283</v>
          </cell>
          <cell r="D343">
            <v>2885.41</v>
          </cell>
          <cell r="E343" t="str">
            <v>E09000028</v>
          </cell>
          <cell r="F343" t="str">
            <v>E09000028</v>
          </cell>
        </row>
        <row r="344">
          <cell r="B344" t="str">
            <v>Clackmannanshire</v>
          </cell>
          <cell r="C344">
            <v>51442</v>
          </cell>
          <cell r="D344">
            <v>15864</v>
          </cell>
          <cell r="E344" t="str">
            <v>S12000005</v>
          </cell>
          <cell r="F344" t="str">
            <v>S12000005</v>
          </cell>
        </row>
        <row r="345">
          <cell r="B345" t="str">
            <v>Dumfries and Galloway</v>
          </cell>
          <cell r="C345">
            <v>151324</v>
          </cell>
          <cell r="D345">
            <v>642620</v>
          </cell>
          <cell r="E345" t="str">
            <v>S12000006</v>
          </cell>
          <cell r="F345" t="str">
            <v>S12000006</v>
          </cell>
        </row>
        <row r="346">
          <cell r="B346" t="str">
            <v>East Ayrshire</v>
          </cell>
          <cell r="C346">
            <v>122767</v>
          </cell>
          <cell r="D346">
            <v>126212</v>
          </cell>
          <cell r="E346" t="str">
            <v>S12000008</v>
          </cell>
          <cell r="F346" t="str">
            <v>S12000008</v>
          </cell>
        </row>
        <row r="347">
          <cell r="B347" t="str">
            <v>East Lothian</v>
          </cell>
          <cell r="C347">
            <v>99717</v>
          </cell>
          <cell r="D347">
            <v>67918</v>
          </cell>
          <cell r="E347" t="str">
            <v>S12000010</v>
          </cell>
          <cell r="F347" t="str">
            <v>S12000010</v>
          </cell>
        </row>
        <row r="348">
          <cell r="B348" t="str">
            <v>East Renfrewshire</v>
          </cell>
          <cell r="C348">
            <v>90574</v>
          </cell>
          <cell r="D348">
            <v>17379</v>
          </cell>
          <cell r="E348" t="str">
            <v>S12000011</v>
          </cell>
          <cell r="F348" t="str">
            <v>S12000011</v>
          </cell>
        </row>
        <row r="349">
          <cell r="B349" t="str">
            <v>Eilean Siar</v>
          </cell>
          <cell r="C349">
            <v>27684</v>
          </cell>
          <cell r="D349">
            <v>305950</v>
          </cell>
          <cell r="E349" t="str">
            <v>S12000013</v>
          </cell>
          <cell r="F349" t="str">
            <v>S12000013</v>
          </cell>
        </row>
        <row r="350">
          <cell r="B350" t="str">
            <v>Falkirk</v>
          </cell>
          <cell r="C350">
            <v>155990</v>
          </cell>
          <cell r="D350">
            <v>29736</v>
          </cell>
          <cell r="E350" t="str">
            <v>S12000014</v>
          </cell>
          <cell r="F350" t="str">
            <v>S12000014</v>
          </cell>
        </row>
        <row r="351">
          <cell r="B351" t="str">
            <v>Fife</v>
          </cell>
          <cell r="C351">
            <v>365198</v>
          </cell>
          <cell r="D351">
            <v>132486</v>
          </cell>
          <cell r="E351" t="str">
            <v>S12000015</v>
          </cell>
          <cell r="F351" t="str">
            <v>S12000015</v>
          </cell>
        </row>
        <row r="352">
          <cell r="B352" t="str">
            <v>Highland</v>
          </cell>
          <cell r="C352">
            <v>232132</v>
          </cell>
          <cell r="D352">
            <v>2568389</v>
          </cell>
          <cell r="E352" t="str">
            <v>S12000017</v>
          </cell>
          <cell r="F352" t="str">
            <v>S12000017</v>
          </cell>
        </row>
        <row r="353">
          <cell r="B353" t="str">
            <v>Inverclyde</v>
          </cell>
          <cell r="C353">
            <v>81485</v>
          </cell>
          <cell r="D353">
            <v>16044</v>
          </cell>
          <cell r="E353" t="str">
            <v>S12000018</v>
          </cell>
          <cell r="F353" t="str">
            <v>S12000018</v>
          </cell>
        </row>
        <row r="354">
          <cell r="B354" t="str">
            <v>Midlothian</v>
          </cell>
          <cell r="C354">
            <v>83187</v>
          </cell>
          <cell r="D354">
            <v>35369</v>
          </cell>
          <cell r="E354" t="str">
            <v>S12000019</v>
          </cell>
          <cell r="F354" t="str">
            <v>S12000019</v>
          </cell>
        </row>
        <row r="355">
          <cell r="B355" t="str">
            <v>Moray</v>
          </cell>
          <cell r="C355">
            <v>93295</v>
          </cell>
          <cell r="D355">
            <v>223756</v>
          </cell>
          <cell r="E355" t="str">
            <v>S12000020</v>
          </cell>
          <cell r="F355" t="str">
            <v>S12000020</v>
          </cell>
        </row>
        <row r="356">
          <cell r="B356" t="str">
            <v>North Ayrshire</v>
          </cell>
          <cell r="C356">
            <v>138146</v>
          </cell>
          <cell r="D356">
            <v>88534</v>
          </cell>
          <cell r="E356" t="str">
            <v>S12000021</v>
          </cell>
          <cell r="F356" t="str">
            <v>S12000021</v>
          </cell>
        </row>
        <row r="357">
          <cell r="B357" t="str">
            <v>Orkney Islands</v>
          </cell>
          <cell r="C357">
            <v>21349</v>
          </cell>
          <cell r="D357">
            <v>98980</v>
          </cell>
          <cell r="E357" t="str">
            <v>S12000023</v>
          </cell>
          <cell r="F357" t="str">
            <v>S12000023</v>
          </cell>
        </row>
        <row r="358">
          <cell r="B358" t="str">
            <v>City of Edinburgh</v>
          </cell>
          <cell r="C358">
            <v>476626</v>
          </cell>
          <cell r="D358">
            <v>26333</v>
          </cell>
          <cell r="E358" t="str">
            <v>S12000036</v>
          </cell>
          <cell r="F358" t="str">
            <v>S12000036</v>
          </cell>
        </row>
        <row r="359">
          <cell r="B359" t="str">
            <v>Renfrewshire</v>
          </cell>
          <cell r="C359">
            <v>174908</v>
          </cell>
          <cell r="D359">
            <v>26194</v>
          </cell>
          <cell r="E359" t="str">
            <v>S12000038</v>
          </cell>
          <cell r="F359" t="str">
            <v>S12000038</v>
          </cell>
        </row>
        <row r="360">
          <cell r="B360" t="str">
            <v>West Dunbartonshire</v>
          </cell>
          <cell r="C360">
            <v>90720</v>
          </cell>
          <cell r="D360">
            <v>15876</v>
          </cell>
          <cell r="E360" t="str">
            <v>S12000039</v>
          </cell>
          <cell r="F360" t="str">
            <v>S12000039</v>
          </cell>
        </row>
        <row r="361">
          <cell r="B361" t="str">
            <v>West Lothian</v>
          </cell>
          <cell r="C361">
            <v>175118</v>
          </cell>
          <cell r="D361">
            <v>42749</v>
          </cell>
          <cell r="E361" t="str">
            <v>S12000040</v>
          </cell>
          <cell r="F361" t="str">
            <v>S12000040</v>
          </cell>
        </row>
        <row r="362">
          <cell r="B362" t="str">
            <v>Angus</v>
          </cell>
          <cell r="C362">
            <v>115978</v>
          </cell>
          <cell r="D362">
            <v>218179</v>
          </cell>
          <cell r="E362" t="str">
            <v>S12000041</v>
          </cell>
          <cell r="F362" t="str">
            <v>S12000041</v>
          </cell>
        </row>
        <row r="363">
          <cell r="B363" t="str">
            <v>East Dunbartonshire</v>
          </cell>
          <cell r="C363">
            <v>105026</v>
          </cell>
          <cell r="D363">
            <v>17449</v>
          </cell>
          <cell r="E363" t="str">
            <v>S12000045</v>
          </cell>
          <cell r="F363" t="str">
            <v>S12000045</v>
          </cell>
        </row>
        <row r="364">
          <cell r="B364" t="str">
            <v>Glasgow City</v>
          </cell>
          <cell r="C364">
            <v>593245</v>
          </cell>
          <cell r="D364">
            <v>17468</v>
          </cell>
          <cell r="E364" t="str">
            <v>S12000046</v>
          </cell>
          <cell r="F364" t="str">
            <v>S12000046</v>
          </cell>
        </row>
        <row r="365">
          <cell r="B365" t="str">
            <v>Isle of Anglesey</v>
          </cell>
          <cell r="C365">
            <v>69751</v>
          </cell>
          <cell r="D365">
            <v>71124.11</v>
          </cell>
          <cell r="E365" t="str">
            <v>W06000001</v>
          </cell>
          <cell r="F365" t="str">
            <v>W06000001</v>
          </cell>
        </row>
        <row r="366">
          <cell r="B366" t="str">
            <v>Gwynedd</v>
          </cell>
          <cell r="C366">
            <v>121874</v>
          </cell>
          <cell r="D366">
            <v>253493.94</v>
          </cell>
          <cell r="E366" t="str">
            <v>W06000002</v>
          </cell>
          <cell r="F366" t="str">
            <v>W06000002</v>
          </cell>
        </row>
        <row r="367">
          <cell r="B367" t="str">
            <v>Conwy</v>
          </cell>
          <cell r="C367">
            <v>115228</v>
          </cell>
          <cell r="D367">
            <v>112582.88</v>
          </cell>
          <cell r="E367" t="str">
            <v>W06000003</v>
          </cell>
          <cell r="F367" t="str">
            <v>W06000003</v>
          </cell>
        </row>
        <row r="368">
          <cell r="B368" t="str">
            <v>Denbighshire</v>
          </cell>
          <cell r="C368">
            <v>93734</v>
          </cell>
          <cell r="D368">
            <v>83674.27</v>
          </cell>
          <cell r="E368" t="str">
            <v>W06000004</v>
          </cell>
          <cell r="F368" t="str">
            <v>W06000004</v>
          </cell>
        </row>
        <row r="369">
          <cell r="B369" t="str">
            <v>Flintshire</v>
          </cell>
          <cell r="C369">
            <v>152506</v>
          </cell>
          <cell r="D369">
            <v>43753.91</v>
          </cell>
          <cell r="E369" t="str">
            <v>W06000005</v>
          </cell>
          <cell r="F369" t="str">
            <v>W06000005</v>
          </cell>
        </row>
        <row r="370">
          <cell r="B370" t="str">
            <v>Wrexham</v>
          </cell>
          <cell r="C370">
            <v>134844</v>
          </cell>
          <cell r="D370">
            <v>50377.45</v>
          </cell>
          <cell r="E370" t="str">
            <v>W06000006</v>
          </cell>
          <cell r="F370" t="str">
            <v>W06000006</v>
          </cell>
        </row>
        <row r="371">
          <cell r="B371" t="str">
            <v>Ceredigion</v>
          </cell>
          <cell r="C371">
            <v>75922</v>
          </cell>
          <cell r="D371">
            <v>178545.43</v>
          </cell>
          <cell r="E371" t="str">
            <v>W06000008</v>
          </cell>
          <cell r="F371" t="str">
            <v>W06000008</v>
          </cell>
        </row>
        <row r="372">
          <cell r="B372" t="str">
            <v>Bridgend</v>
          </cell>
          <cell r="C372">
            <v>139178</v>
          </cell>
          <cell r="D372">
            <v>25074.74</v>
          </cell>
          <cell r="E372" t="str">
            <v>W06000013</v>
          </cell>
          <cell r="F372" t="str">
            <v>W06000013</v>
          </cell>
        </row>
        <row r="373">
          <cell r="B373" t="str">
            <v>Vale of Glamorgan</v>
          </cell>
          <cell r="C373">
            <v>126336</v>
          </cell>
          <cell r="D373">
            <v>33095.279999999999</v>
          </cell>
          <cell r="E373" t="str">
            <v>W06000014</v>
          </cell>
          <cell r="F373" t="str">
            <v>W06000014</v>
          </cell>
        </row>
        <row r="374">
          <cell r="B374" t="str">
            <v>Cardiff</v>
          </cell>
          <cell r="C374">
            <v>346090</v>
          </cell>
          <cell r="D374">
            <v>14038.2</v>
          </cell>
          <cell r="E374" t="str">
            <v>W06000015</v>
          </cell>
          <cell r="F374" t="str">
            <v>W06000015</v>
          </cell>
        </row>
        <row r="375">
          <cell r="B375" t="str">
            <v>Rhondda Cynon Taf</v>
          </cell>
          <cell r="C375">
            <v>234410</v>
          </cell>
          <cell r="D375">
            <v>42412.97</v>
          </cell>
          <cell r="E375" t="str">
            <v>W06000016</v>
          </cell>
          <cell r="F375" t="str">
            <v>W06000016</v>
          </cell>
        </row>
        <row r="376">
          <cell r="B376" t="str">
            <v>Blaenau Gwent</v>
          </cell>
          <cell r="C376">
            <v>69814</v>
          </cell>
          <cell r="D376">
            <v>10876.16</v>
          </cell>
          <cell r="E376" t="str">
            <v>W06000019</v>
          </cell>
          <cell r="F376" t="str">
            <v>W06000019</v>
          </cell>
        </row>
        <row r="377">
          <cell r="B377" t="str">
            <v>Torfaen</v>
          </cell>
          <cell r="C377">
            <v>91075</v>
          </cell>
          <cell r="D377">
            <v>12564.08</v>
          </cell>
          <cell r="E377" t="str">
            <v>W06000020</v>
          </cell>
          <cell r="F377" t="str">
            <v>W06000020</v>
          </cell>
        </row>
        <row r="378">
          <cell r="B378" t="str">
            <v>Monmouthshire</v>
          </cell>
          <cell r="C378">
            <v>91323</v>
          </cell>
          <cell r="D378">
            <v>84914.94</v>
          </cell>
          <cell r="E378" t="str">
            <v>W06000021</v>
          </cell>
          <cell r="F378" t="str">
            <v>W06000021</v>
          </cell>
        </row>
        <row r="379">
          <cell r="B379" t="str">
            <v>Newport</v>
          </cell>
          <cell r="C379">
            <v>145736</v>
          </cell>
          <cell r="D379">
            <v>19051.599999999999</v>
          </cell>
          <cell r="E379" t="str">
            <v>W06000022</v>
          </cell>
          <cell r="F379" t="str">
            <v>W06000022</v>
          </cell>
        </row>
        <row r="380">
          <cell r="B380" t="str">
            <v>Powys</v>
          </cell>
          <cell r="C380">
            <v>132976</v>
          </cell>
          <cell r="D380">
            <v>518037.01</v>
          </cell>
          <cell r="E380" t="str">
            <v>W06000023</v>
          </cell>
          <cell r="F380" t="str">
            <v>W06000023</v>
          </cell>
        </row>
        <row r="381">
          <cell r="B381" t="str">
            <v>Merthyr Tydfil</v>
          </cell>
          <cell r="C381">
            <v>58802</v>
          </cell>
          <cell r="D381">
            <v>11139.29</v>
          </cell>
          <cell r="E381" t="str">
            <v>W06000024</v>
          </cell>
          <cell r="F381" t="str">
            <v>W06000024</v>
          </cell>
        </row>
        <row r="382">
          <cell r="B382" t="str">
            <v>Northern Ireland</v>
          </cell>
          <cell r="C382">
            <v>1814297</v>
          </cell>
          <cell r="D382">
            <v>1415309.8</v>
          </cell>
          <cell r="E382" t="str">
            <v>N92000002</v>
          </cell>
          <cell r="F382" t="str">
            <v>N92000002</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Brian Spurling" refreshedDate="42206.529037152781" createdVersion="4" refreshedVersion="4" minRefreshableVersion="3" recordCount="381">
  <cacheSource type="worksheet">
    <worksheetSource name="Profiling_FinalOutput"/>
  </cacheSource>
  <cacheFields count="12">
    <cacheField name="Country" numFmtId="0">
      <sharedItems/>
    </cacheField>
    <cacheField name="County_Name" numFmtId="0">
      <sharedItems/>
    </cacheField>
    <cacheField name="ONS_Cenus_2011" numFmtId="0">
      <sharedItems/>
    </cacheField>
    <cacheField name="Local_Authority" numFmtId="0">
      <sharedItems count="381">
        <s v="Hartlepool"/>
        <s v="Middlesbrough"/>
        <s v="Derby"/>
        <s v="Redcar and Cleveland"/>
        <s v="Stockton-on-Tees"/>
        <s v="Luton"/>
        <s v="Darlington"/>
        <s v="Halton"/>
        <s v="Broxbourne"/>
        <s v="Warrington"/>
        <s v="Blackburn with Darwen"/>
        <s v="Blackpool"/>
        <s v="Kingston upon Hull, City of"/>
        <s v="East Riding of Yorkshire"/>
        <s v="Slough"/>
        <s v="North East Lincolnshire"/>
        <s v="North Lincolnshire"/>
        <s v="Central Bedfordshire"/>
        <s v="Northumberland"/>
        <s v="Aylesbury Vale"/>
        <s v="York"/>
        <s v="Leicester"/>
        <s v="Rutland"/>
        <s v="Southend-on-Sea"/>
        <s v="Nottingham"/>
        <s v="Herefordshire, County of"/>
        <s v="Telford and Wrekin"/>
        <s v="Bracknell Forest"/>
        <s v="West Berkshire"/>
        <s v="Stoke-on-Trent"/>
        <s v="Bath and North East Somerset"/>
        <s v="Bristol, City of"/>
        <s v="North Somerset"/>
        <s v="South Gloucestershire"/>
        <s v="Plymouth"/>
        <s v="Torbay"/>
        <s v="Bournemouth"/>
        <s v="Reading"/>
        <s v="Poole"/>
        <s v="Swindon"/>
        <s v="Peterborough"/>
        <s v="Thurrock"/>
        <s v="Medway"/>
        <s v="Windsor and Maidenhead"/>
        <s v="Wokingham"/>
        <s v="Milton Keynes"/>
        <s v="Brighton and Hove"/>
        <s v="Cambridge"/>
        <s v="East Cambridgeshire"/>
        <s v="Portsmouth"/>
        <s v="Hastings"/>
        <s v="Lewes"/>
        <s v="Southampton"/>
        <s v="Isle of Wight"/>
        <s v="County Durham"/>
        <s v="Cheshire East"/>
        <s v="Cheshire West and Chester"/>
        <s v="Shropshire"/>
        <s v="Cornwall"/>
        <s v="Isles of Scilly"/>
        <s v="Wiltshire"/>
        <s v="Rother"/>
        <s v="Wealden"/>
        <s v="Bedford"/>
        <s v="Chiltern"/>
        <s v="South Bucks"/>
        <s v="Wycombe"/>
        <s v="Fenland"/>
        <s v="Huntingdonshire"/>
        <s v="South Cambridgeshire"/>
        <s v="Allerdale"/>
        <s v="Barrow-in-Furness"/>
        <s v="Carlisle"/>
        <s v="Copeland"/>
        <s v="Eden"/>
        <s v="South Lakeland"/>
        <s v="Amber Valley"/>
        <s v="Bolsover"/>
        <s v="Chesterfield"/>
        <s v="Derbyshire Dales"/>
        <s v="Harlow"/>
        <s v="Maldon"/>
        <s v="Rochford"/>
        <s v="Tendring"/>
        <s v="Uttlesford"/>
        <s v="Erewash"/>
        <s v="High Peak"/>
        <s v="North East Derbyshire"/>
        <s v="South Derbyshire"/>
        <s v="East Devon"/>
        <s v="Exeter"/>
        <s v="Mid Devon"/>
        <s v="North Devon"/>
        <s v="South Hams"/>
        <s v="Teignbridge"/>
        <s v="Torridge"/>
        <s v="West Devon"/>
        <s v="Cheltenham"/>
        <s v="Cotswold"/>
        <s v="Forest of Dean"/>
        <s v="Christchurch"/>
        <s v="East Dorset"/>
        <s v="North Dorset"/>
        <s v="Purbeck"/>
        <s v="West Dorset"/>
        <s v="Weymouth and Portland"/>
        <s v="Eastbourne"/>
        <s v="Basildon"/>
        <s v="Braintree"/>
        <s v="Brentwood"/>
        <s v="Gloucester"/>
        <s v="Stroud"/>
        <s v="Tewkesbury"/>
        <s v="Basingstoke and Deane"/>
        <s v="Castle Point"/>
        <s v="Chelmsford"/>
        <s v="Colchester"/>
        <s v="Epping Forest"/>
        <s v="East Hampshire"/>
        <s v="Eastleigh"/>
        <s v="Fareham"/>
        <s v="Gosport"/>
        <s v="Rushmoor"/>
        <s v="Test Valley"/>
        <s v="Winchester"/>
        <s v="Hart"/>
        <s v="Havant"/>
        <s v="New Forest"/>
        <s v="Dacorum"/>
        <s v="Hertsmere"/>
        <s v="North Hertfordshire"/>
        <s v="Hyndburn"/>
        <s v="Lancaster"/>
        <s v="Three Rivers"/>
        <s v="Watford"/>
        <s v="Ashford"/>
        <s v="Canterbury"/>
        <s v="Dartford"/>
        <s v="Dover"/>
        <s v="Crawley"/>
        <s v="Horsham"/>
        <s v="Mid Sussex"/>
        <s v="Gravesham"/>
        <s v="Maidstone"/>
        <s v="Sevenoaks"/>
        <s v="Shepway"/>
        <s v="Swale"/>
        <s v="Worthing"/>
        <s v="Bromsgrove"/>
        <s v="Malvern Hills"/>
        <s v="Thanet"/>
        <s v="Tonbridge and Malling"/>
        <s v="Tunbridge Wells"/>
        <s v="Oadby and Wigston"/>
        <s v="Burnley"/>
        <s v="Chorley"/>
        <s v="Boston"/>
        <s v="East Lindsey"/>
        <s v="Lincoln"/>
        <s v="North Kesteven"/>
        <s v="South Holland"/>
        <s v="South Kesteven"/>
        <s v="West Lindsey"/>
        <s v="Breckland"/>
        <s v="Broadland"/>
        <s v="Great Yarmouth"/>
        <s v="King's Lynn and West Norfolk"/>
        <s v="North Norfolk"/>
        <s v="Fylde"/>
        <s v="Pendle"/>
        <s v="Stevenage"/>
        <s v="Bolton"/>
        <s v="Preston"/>
        <s v="Ribble Valley"/>
        <s v="Rossendale"/>
        <s v="South Ribble"/>
        <s v="West Lancashire"/>
        <s v="Wyre"/>
        <s v="Blaby"/>
        <s v="Charnwood"/>
        <s v="Harborough"/>
        <s v="Hinckley and Bosworth"/>
        <s v="Melton"/>
        <s v="North West Leicestershire"/>
        <s v="Norwich"/>
        <s v="South Norfolk"/>
        <s v="Northampton"/>
        <s v="South Northamptonshire"/>
        <s v="Corby"/>
        <s v="Daventry"/>
        <s v="East Northamptonshire"/>
        <s v="Kettering"/>
        <s v="Wellingborough"/>
        <s v="Craven"/>
        <s v="Hambleton"/>
        <s v="Harrogate"/>
        <s v="Richmondshire"/>
        <s v="Ryedale"/>
        <s v="Scarborough"/>
        <s v="Selby"/>
        <s v="Ashfield"/>
        <s v="Bassetlaw"/>
        <s v="Broxtowe"/>
        <s v="Gedling"/>
        <s v="Tower Hamlets"/>
        <s v="Mansfield"/>
        <s v="Newark and Sherwood"/>
        <s v="Rushcliffe"/>
        <s v="Cherwell"/>
        <s v="Oxford"/>
        <s v="South Oxfordshire"/>
        <s v="Vale of White Horse"/>
        <s v="West Oxfordshire"/>
        <s v="Mendip"/>
        <s v="Sedgemoor"/>
        <s v="South Somerset"/>
        <s v="Taunton Deane"/>
        <s v="West Somerset"/>
        <s v="Cannock Chase"/>
        <s v="East Staffordshire"/>
        <s v="Lichfield"/>
        <s v="Newcastle-under-Lyme"/>
        <s v="South Staffordshire"/>
        <s v="Stafford"/>
        <s v="Staffordshire Moorlands"/>
        <s v="Tamworth"/>
        <s v="Babergh"/>
        <s v="Forest Heath"/>
        <s v="Ipswich"/>
        <s v="Mid Suffolk"/>
        <s v="St Edmundsbury"/>
        <s v="Suffolk Coastal"/>
        <s v="Waveney"/>
        <s v="Runnymede"/>
        <s v="Elmbridge"/>
        <s v="Epsom and Ewell"/>
        <s v="Guildford"/>
        <s v="Mole Valley"/>
        <s v="Arun"/>
        <s v="Chichester"/>
        <s v="Reigate and Banstead"/>
        <s v="Spelthorne"/>
        <s v="Surrey Heath"/>
        <s v="Tandridge"/>
        <s v="Waverley"/>
        <s v="Woking"/>
        <s v="North Warwickshire"/>
        <s v="Nuneaton and Bedworth"/>
        <s v="Rugby"/>
        <s v="Stratford-on-Avon"/>
        <s v="Warwick"/>
        <s v="Adur"/>
        <s v="Redditch"/>
        <s v="Worcester"/>
        <s v="Wychavon"/>
        <s v="Wyre Forest"/>
        <s v="St Albans"/>
        <s v="Waltham Forest"/>
        <s v="Welwyn Hatfield"/>
        <s v="East Hertfordshire"/>
        <s v="Bury"/>
        <s v="Wandsworth"/>
        <s v="Manchester"/>
        <s v="Oldham"/>
        <s v="Westminster"/>
        <s v="Rochdale"/>
        <s v="Perth and Kinross"/>
        <s v="Scottish Borders"/>
        <s v="Shetland Islands"/>
        <s v="South Ayrshire"/>
        <s v="South Lanarkshire"/>
        <s v="Stirling"/>
        <s v="Aberdeen City"/>
        <s v="Aberdeenshire"/>
        <s v="Argyll and Bute"/>
        <s v="Salford"/>
        <s v="Newcastle upon Tyne"/>
        <s v="Stockport"/>
        <s v="Tameside"/>
        <s v="Trafford"/>
        <s v="Dundee City"/>
        <s v="North Lanarkshire"/>
        <s v="Wigan"/>
        <s v="Pembrokeshire"/>
        <s v="Knowsley"/>
        <s v="Ealing"/>
        <s v="Carmarthenshire"/>
        <s v="Liverpool"/>
        <s v="Enfield"/>
        <s v="Swansea"/>
        <s v="Neath Port Talbot"/>
        <s v="St. Helens"/>
        <s v="Sefton"/>
        <s v="Haringey"/>
        <s v="Caerphilly"/>
        <s v="Wirral"/>
        <s v="Barnsley"/>
        <s v="Doncaster"/>
        <s v="Harrow"/>
        <s v="Rotherham"/>
        <s v="Sheffield"/>
        <s v="North Tyneside"/>
        <s v="Kingston upon Thames"/>
        <s v="South Tyneside"/>
        <s v="Coventry"/>
        <s v="Sunderland"/>
        <s v="Birmingham"/>
        <s v="Dudley"/>
        <s v="City of London"/>
        <s v="Sandwell"/>
        <s v="Solihull"/>
        <s v="Lambeth"/>
        <s v="Walsall"/>
        <s v="Barking and Dagenham"/>
        <s v="Wolverhampton"/>
        <s v="Bradford"/>
        <s v="Brent"/>
        <s v="Calderdale"/>
        <s v="Kirklees"/>
        <s v="Leeds"/>
        <s v="Wakefield"/>
        <s v="Gateshead"/>
        <s v="Barnet"/>
        <s v="Bexley"/>
        <s v="Bromley"/>
        <s v="Camden"/>
        <s v="Croydon"/>
        <s v="Greenwich"/>
        <s v="Hackney"/>
        <s v="Hammersmith and Fulham"/>
        <s v="Havering"/>
        <s v="Newham"/>
        <s v="Hillingdon"/>
        <s v="Hounslow"/>
        <s v="Islington"/>
        <s v="Kensington and Chelsea"/>
        <s v="Lewisham"/>
        <s v="Merton"/>
        <s v="Redbridge"/>
        <s v="Sutton"/>
        <s v="Richmond upon Thames"/>
        <s v="Southwark"/>
        <s v="Clackmannanshire"/>
        <s v="Dumfries and Galloway"/>
        <s v="East Ayrshire"/>
        <s v="East Lothian"/>
        <s v="East Renfrewshire"/>
        <s v="Eilean Siar"/>
        <s v="Falkirk"/>
        <s v="Fife"/>
        <s v="Highland"/>
        <s v="Inverclyde"/>
        <s v="Midlothian"/>
        <s v="Moray"/>
        <s v="North Ayrshire"/>
        <s v="Orkney Islands"/>
        <s v="City of Edinburgh"/>
        <s v="Renfrewshire"/>
        <s v="West Dunbartonshire"/>
        <s v="West Lothian"/>
        <s v="Angus"/>
        <s v="East Dunbartonshire"/>
        <s v="Glasgow City"/>
        <s v="Isle of Anglesey"/>
        <s v="Gwynedd"/>
        <s v="Conwy"/>
        <s v="Denbighshire"/>
        <s v="Flintshire"/>
        <s v="Wrexham"/>
        <s v="Ceredigion"/>
        <s v="Bridgend"/>
        <s v="Vale of Glamorgan"/>
        <s v="Cardiff"/>
        <s v="Rhondda Cynon Taf"/>
        <s v="Blaenau Gwent"/>
        <s v="Torfaen"/>
        <s v="Monmouthshire"/>
        <s v="Newport"/>
        <s v="Powys"/>
        <s v="Merthyr Tydfil"/>
        <s v="Northern Ireland"/>
      </sharedItems>
    </cacheField>
    <cacheField name="LA_Type" numFmtId="0">
      <sharedItems/>
    </cacheField>
    <cacheField name="LA_Population" numFmtId="0">
      <sharedItems containsSemiMixedTypes="0" containsString="0" containsNumber="1" containsInteger="1" minValue="2203" maxValue="1814297"/>
    </cacheField>
    <cacheField name="LA_Area_Hec" numFmtId="0">
      <sharedItems containsSemiMixedTypes="0" containsString="0" containsNumber="1" minValue="289.77999999999997" maxValue="2568389"/>
    </cacheField>
    <cacheField name="TOTAL_Presented_Young_ppl_2014" numFmtId="0">
      <sharedItems containsSemiMixedTypes="0" containsString="0" containsNumber="1" minValue="0" maxValue="10037"/>
    </cacheField>
    <cacheField name="TOTAL_Assessed_Young_ppl_2014" numFmtId="0">
      <sharedItems containsSemiMixedTypes="0" containsString="0" containsNumber="1" minValue="0" maxValue="1195"/>
    </cacheField>
    <cacheField name="Presented as proportion of pop" numFmtId="10">
      <sharedItems containsSemiMixedTypes="0" containsString="0" containsNumber="1" minValue="0" maxValue="4.033823511681088E-2" count="167">
        <n v="0"/>
        <n v="1.4314570642406121E-4"/>
        <n v="5.3899558913701371E-4"/>
        <n v="2.9019113289804662E-3"/>
        <n v="2.3640025255925717E-4"/>
        <n v="6.5782878909382517E-4"/>
        <n v="2.0166600492961344E-3"/>
        <n v="1.2623011244578417E-5"/>
        <n v="1.130854750347897E-3"/>
        <n v="1.3380074393213627E-4"/>
        <n v="5.8160292068318189E-4"/>
        <n v="2.5617243054635398E-4"/>
        <n v="2.5983100944547968E-3"/>
        <n v="3.7829644568330998E-3"/>
        <n v="3.860611602153815E-3"/>
        <n v="1.5901454547434801E-3"/>
        <n v="4.033823511681088E-2"/>
        <n v="1.0010737323096546E-3"/>
        <n v="1.2471438323547581E-3"/>
        <n v="8.9407891880779577E-4"/>
        <n v="3.8983112139731675E-3"/>
        <n v="2.1154900885371778E-3"/>
        <n v="3.1249241523263998E-4"/>
        <n v="6.9192621677084101E-4"/>
        <n v="1.9119770203341988E-3"/>
        <n v="2.9910120089132157E-5"/>
        <n v="1.6754371475092621E-3"/>
        <n v="2.5927692850179418E-4"/>
        <n v="5.5003112018179971E-4"/>
        <n v="3.999107176072319E-4"/>
        <n v="1.7121984628262689E-4"/>
        <n v="1.1865943776650139E-3"/>
        <n v="1.1773459025909785E-3"/>
        <n v="6.1870746386185954E-4"/>
        <n v="8.0542809723713757E-4"/>
        <n v="3.6146847473342604E-3"/>
        <n v="1.4061259267850929E-2"/>
        <n v="3.6405564393009278E-3"/>
        <n v="2.4055809477988934E-5"/>
        <n v="3.0232303137580478E-3"/>
        <n v="1.8673090209698803E-4"/>
        <n v="2.428875815767257E-4"/>
        <n v="7.0137625811296435E-4"/>
        <n v="4.488809422452264E-3"/>
        <n v="2.3621013953895281E-3"/>
        <n v="1.8455517755097503E-3"/>
        <n v="7.2288584582496881E-4"/>
        <n v="8.1586032471240926E-4"/>
        <n v="2.6095958847783562E-3"/>
        <n v="3.8475796524744453E-4"/>
        <n v="2.4288758157672567E-4"/>
        <n v="9.8650162241574531E-5"/>
        <n v="5.9083523650452783E-4"/>
        <n v="1.4329130891988398E-3"/>
        <n v="9.8650162241574517E-5"/>
        <n v="9.8650162241574504E-5"/>
        <n v="2.2316297913899065E-3"/>
        <n v="2.1033593003827209E-4"/>
        <n v="3.8168116700164139E-4"/>
        <n v="8.3464699855368102E-4"/>
        <n v="5.1233696166581313E-4"/>
        <n v="9.2043362650848844E-4"/>
        <n v="1.4863626229345752E-4"/>
        <n v="2.2117950462954674E-3"/>
        <n v="3.2890032890032893E-4"/>
        <n v="7.582729046269371E-4"/>
        <n v="1.3070302330222956E-4"/>
        <n v="9.6135215298168218E-4"/>
        <n v="3.2283431977153264E-4"/>
        <n v="2.6336604403341185E-3"/>
        <n v="5.7317011987798559E-4"/>
        <n v="2.3330689188558629E-4"/>
        <n v="7.580797376115847E-4"/>
        <n v="2.177403391470737E-3"/>
        <n v="3.7737462716883508E-3"/>
        <n v="2.9131652661064427E-4"/>
        <n v="1.915840939221862E-4"/>
        <n v="2.8881793238451294E-4"/>
        <n v="2.4957443489701664E-3"/>
        <n v="4.3560331058516046E-4"/>
        <n v="3.2096546411606111E-4"/>
        <n v="1.1202128404396835E-3"/>
        <n v="1.535890138681845E-4"/>
        <n v="9.7260194865288522E-4"/>
        <n v="5.6880285446794637E-5"/>
        <n v="1.6262977270621233E-3"/>
        <n v="2.4741322316201137E-3"/>
        <n v="2.389229324690172E-3"/>
        <n v="1.7740218688514016E-4"/>
        <n v="8.7106921469385127E-4"/>
        <n v="1.3770438799150934E-3"/>
        <n v="3.1686943503462183E-3"/>
        <n v="5.0581543228432034E-5"/>
        <n v="3.9634308301982258E-4"/>
        <n v="3.7152297141778746E-4"/>
        <n v="8.866131797271846E-4"/>
        <n v="4.0916509352136197E-3"/>
        <n v="2.8414852845183121E-3"/>
        <n v="4.8138412337021914E-3"/>
        <n v="2.7741754348436435E-3"/>
        <n v="5.6236234691840886E-3"/>
        <n v="4.8952314091513047E-3"/>
        <n v="5.6627727492761693E-4"/>
        <n v="6.1650652175827662E-4"/>
        <n v="1.9976783737818212E-3"/>
        <n v="7.800574489368277E-5"/>
        <n v="7.8005744893682756E-5"/>
        <n v="7.8005744893682743E-5"/>
        <n v="1.5283826315352507E-4"/>
        <n v="1.528382631535251E-4"/>
        <n v="9.7473887258623878E-4"/>
        <n v="2.808518880466267E-3"/>
        <n v="1.3909034911677628E-4"/>
        <n v="6.1129832122198529E-5"/>
        <n v="2.4715259613206189E-4"/>
        <n v="9.2432270579198832E-4"/>
        <n v="6.436145392524417E-5"/>
        <n v="1.5617679212868969E-4"/>
        <n v="1.2420817289777667E-5"/>
        <n v="3.8614151420734467E-4"/>
        <n v="5.1026730717362936E-5"/>
        <n v="7.0278184480234264E-5"/>
        <n v="2.6363428651774257E-5"/>
        <n v="1.4312506169183693E-3"/>
        <n v="2.5800625665172382E-4"/>
        <n v="2.7606648843426709E-4"/>
        <n v="7.4817755247790104E-4"/>
        <n v="1.3557961708803923E-3"/>
        <n v="6.694224103592825E-4"/>
        <n v="6.9707122014481791E-4"/>
        <n v="7.8177169009267247E-4"/>
        <n v="5.5070161503839024E-4"/>
        <n v="2.0517590414181758E-4"/>
        <n v="5.0338368218871225E-5"/>
        <n v="1.551793137807398E-3"/>
        <n v="5.4149273782840848E-4"/>
        <n v="1.0370838737889607E-3"/>
        <n v="1.8663924212496668E-3"/>
        <n v="6.5927172876408956E-4"/>
        <n v="3.468285478803295E-3"/>
        <n v="7.7577748876263492E-4"/>
        <n v="1.3964836854616634E-3"/>
        <n v="1.4009500192317915E-3"/>
        <n v="4.7141046877230007E-4"/>
        <n v="1.1959514961154194E-3"/>
        <n v="8.7467199800074971E-5"/>
        <n v="1.1136532018694463E-3"/>
        <n v="1.0847457627118644E-3"/>
        <n v="2.3095755000230958E-3"/>
        <n v="3.5295108450154274E-3"/>
        <n v="3.0418101714207215E-4"/>
        <n v="3.1125039089269914E-3"/>
        <n v="3.2268383157587558E-4"/>
        <n v="1.2466357346894968E-3"/>
        <n v="1.8028088748609536E-3"/>
        <n v="6.4072300532811766E-4"/>
        <n v="1.0221365574440745E-3"/>
        <n v="1.5316831495943877E-3"/>
        <n v="9.4622299321873527E-4"/>
        <n v="6.9744162003380536E-4"/>
        <n v="7.7867758298478238E-4"/>
        <n v="5.8279638244387302E-3"/>
        <n v="5.0339149353696515E-4"/>
        <n v="2.4350416821840894E-3"/>
        <n v="2.5144111995608017E-3"/>
        <n v="1.0001804836963061E-3"/>
        <n v="5.7821162545491651E-4"/>
      </sharedItems>
    </cacheField>
    <cacheField name="Assessed as proportion of pop" numFmtId="10">
      <sharedItems containsSemiMixedTypes="0" containsString="0" containsNumber="1" minValue="0" maxValue="3.7737462716883508E-3" count="177">
        <n v="0"/>
        <n v="1.4314570642406121E-4"/>
        <n v="5.5383033012243606E-4"/>
        <n v="4.7461166595474919E-4"/>
        <n v="2.3640025255925717E-4"/>
        <n v="6.5782878909382517E-4"/>
        <n v="3.380755638196249E-4"/>
        <n v="1.2623011244578417E-5"/>
        <n v="4.4567197935962695E-4"/>
        <n v="1.3380074393213627E-4"/>
        <n v="2.5617243054635398E-4"/>
        <n v="4.646992065085911E-4"/>
        <n v="1.3166514663001453E-3"/>
        <n v="1.377763013870207E-3"/>
        <n v="9.766056723508065E-4"/>
        <n v="5.8934179402100645E-4"/>
        <n v="1.0183362971954665E-3"/>
        <n v="3.29287712236888E-4"/>
        <n v="1.2150580407189093E-3"/>
        <n v="1.3238699149210946E-4"/>
        <n v="2.8215334579257783E-4"/>
        <n v="4.5220224677491931E-4"/>
        <n v="4.8752004568225422E-4"/>
        <n v="2.9910120089132157E-5"/>
        <n v="7.2562946881563116E-4"/>
        <n v="2.890659137507983E-4"/>
        <n v="4.873416988965863E-4"/>
        <n v="6.7677436843783926E-4"/>
        <n v="6.2797548800202401E-4"/>
        <n v="2.2806477039479214E-4"/>
        <n v="3.99284616677419E-4"/>
        <n v="2.6665320544080884E-4"/>
        <n v="5.1508883238355317E-4"/>
        <n v="5.6246133078350865E-4"/>
        <n v="8.0542809723713757E-4"/>
        <n v="3.1148585999072784E-4"/>
        <n v="3.8434026925171082E-4"/>
        <n v="2.4055809477988934E-5"/>
        <n v="5.0126098466454674E-4"/>
        <n v="1.8673090209698803E-4"/>
        <n v="2.345121477292524E-4"/>
        <n v="6.9300082426549108E-4"/>
        <n v="3.5652139603027357E-4"/>
        <n v="1.6038960092151116E-4"/>
        <n v="3.3353345340537656E-4"/>
        <n v="1.9140876853642811E-4"/>
        <n v="4.6035570150536315E-4"/>
        <n v="1.6518851427171802E-4"/>
        <n v="5.3030921106306597E-4"/>
        <n v="2.3451214772925237E-4"/>
        <n v="3.763825313999712E-4"/>
        <n v="2.6559659065039293E-5"/>
        <n v="1.590710252127575E-4"/>
        <n v="6.3556628956400153E-4"/>
        <n v="2.0227991242169547E-4"/>
        <n v="5.9117191383959767E-4"/>
        <n v="2.655965906503929E-5"/>
        <n v="2.824041056415208E-4"/>
        <n v="1.3824542686173685E-4"/>
        <n v="2.2382369268569198E-4"/>
        <n v="1.8035004277204664E-4"/>
        <n v="4.4024645848927794E-4"/>
        <n v="4.3494169710107906E-4"/>
        <n v="2.360086221816637E-4"/>
        <n v="1.4863626229345752E-4"/>
        <n v="4.030770492027272E-5"/>
        <n v="4.0307704920272726E-5"/>
        <n v="7.3876929848726237E-4"/>
        <n v="1.4300014300014301E-4"/>
        <n v="5.3662400665480147E-4"/>
        <n v="7.9858060954720981E-4"/>
        <n v="1.3961630530167149E-4"/>
        <n v="1.2893676623057781E-4"/>
        <n v="1.0016598579019548E-3"/>
        <n v="3.548642216207404E-4"/>
        <n v="2.2283862652758789E-4"/>
        <n v="5.1628983443119099E-4"/>
        <n v="2.3330689188558629E-4"/>
        <n v="4.022463913857388E-4"/>
        <n v="2.2727106106260219E-4"/>
        <n v="3.7737462716883508E-3"/>
        <n v="2.9131652661064427E-4"/>
        <n v="3.0346920477274295E-3"/>
        <n v="2.8881793238451294E-4"/>
        <n v="1.8989359176946918E-4"/>
        <n v="4.3560331058516046E-4"/>
        <n v="9.278719313151187E-4"/>
        <n v="6.28644512366955E-4"/>
        <n v="3.2096546411606111E-4"/>
        <n v="3.5006651263740111E-5"/>
        <n v="1.535890138681845E-4"/>
        <n v="2.129585263269978E-5"/>
        <n v="1.2883277505797475E-4"/>
        <n v="2.3537467368511149E-4"/>
        <n v="1.7740218688514016E-4"/>
        <n v="5.0581543228432027E-5"/>
        <n v="1.0927456697562942E-4"/>
        <n v="3.9341070003195831E-4"/>
        <n v="5.0581543228432034E-5"/>
        <n v="3.9634308301982258E-4"/>
        <n v="8.866131797271846E-4"/>
        <n v="3.0629371883493916E-3"/>
        <n v="2.8414852845183121E-3"/>
        <n v="3.1922435799512962E-3"/>
        <n v="2.7741754348436435E-3"/>
        <n v="3.2613391310373327E-3"/>
        <n v="2.8820257386219994E-3"/>
        <n v="9.1335044343164034E-5"/>
        <n v="4.0513285715543891E-4"/>
        <n v="4.4033465433729633E-4"/>
        <n v="3.5994204933005788E-5"/>
        <n v="7.800574489368277E-5"/>
        <n v="7.8005744893682756E-5"/>
        <n v="7.8005744893682743E-5"/>
        <n v="5.5113645190904266E-4"/>
        <n v="1.3019555750115101E-4"/>
        <n v="6.1119603850163194E-4"/>
        <n v="4.41197594960087E-4"/>
        <n v="7.1313488814347221E-4"/>
        <n v="1.3909034911677628E-4"/>
        <n v="6.1129832122198529E-5"/>
        <n v="2.0596049677671822E-4"/>
        <n v="9.2432270579198832E-4"/>
        <n v="5.2427627080009118E-4"/>
        <n v="6.436145392524417E-5"/>
        <n v="1.5617679212868969E-4"/>
        <n v="7.6408787010506207E-5"/>
        <n v="3.8614151420734467E-4"/>
        <n v="5.1026730717362936E-5"/>
        <n v="7.0278184480234264E-5"/>
        <n v="1.9333181011301124E-4"/>
        <n v="4.4112184249628529E-4"/>
        <n v="1.6867876334369502E-4"/>
        <n v="1.6451156516303098E-5"/>
        <n v="1.1088933244621867E-4"/>
        <n v="2.5800625665172382E-4"/>
        <n v="1.2893676623057778E-4"/>
        <n v="6.6765615328763072E-4"/>
        <n v="2.4171074333162714E-4"/>
        <n v="6.9707122014481791E-4"/>
        <n v="7.8177169009267247E-4"/>
        <n v="5.5070161503839024E-4"/>
        <n v="3.4651930477284747E-4"/>
        <n v="5.0338368218871225E-5"/>
        <n v="1.551793137807398E-3"/>
        <n v="4.4553199947907029E-4"/>
        <n v="1.8663924212496668E-3"/>
        <n v="3.9684317653760731E-4"/>
        <n v="2.8521231204508635E-4"/>
        <n v="7.5708244745533999E-4"/>
        <n v="1.1257634083112611E-4"/>
        <n v="4.6276073540033128E-4"/>
        <n v="1.1959514961154194E-3"/>
        <n v="8.7467199800074971E-5"/>
        <n v="1.1136532018694463E-3"/>
        <n v="1.0847457627118644E-3"/>
        <n v="4.3881934500438819E-4"/>
        <n v="3.9620864691875999E-4"/>
        <n v="3.0418101714207215E-4"/>
        <n v="7.2121950545825061E-4"/>
        <n v="4.2650384695246167E-4"/>
        <n v="1.2466357346894968E-3"/>
        <n v="4.8221027655855292E-4"/>
        <n v="1.1887097862008499E-3"/>
        <n v="1.0586414344956486E-4"/>
        <n v="1.5316831495943877E-3"/>
        <n v="4.7061340178619176E-4"/>
        <n v="9.4622299321873527E-4"/>
        <n v="6.3180005579532958E-4"/>
        <n v="5.8676680820193318E-4"/>
        <n v="7.7867758298478238E-4"/>
        <n v="2.2421913375133638E-3"/>
        <n v="5.0339149353696515E-4"/>
        <n v="1.9766808949494372E-3"/>
        <n v="1.3066154268460061E-3"/>
        <n v="1.0001804836963061E-3"/>
        <n v="5.7821162545491651E-4"/>
      </sharedItems>
    </cacheField>
    <cacheField name="Presented minus Assessed over Presented" numFmtId="10">
      <sharedItems containsSemiMixedTypes="0" containsString="0" containsNumber="1" minValue="-14.84" maxValue="1" count="108">
        <n v="0"/>
        <n v="-2.7522935779816515E-2"/>
        <n v="0.83644859813084116"/>
        <n v="0.83235867446393763"/>
        <n v="0.60589812332439674"/>
        <n v="1"/>
        <n v="-1"/>
        <n v="0.65195246179966049"/>
        <n v="0.13356164383561644"/>
        <n v="0.97578957855933046"/>
        <n v="0.41129032258064518"/>
        <n v="0.18346523409996368"/>
        <n v="0.6317017376095001"/>
        <n v="0.68831168831168832"/>
        <n v="0.93742017879948913"/>
        <n v="9.7087378640776698E-2"/>
        <n v="0.34645886249937524"/>
        <n v="0.74501783206733341"/>
        <n v="0.56690140845070425"/>
        <n v="-0.87961845164026586"/>
        <n v="-0.23042923137539487"/>
        <n v="-0.57028921795185183"/>
        <n v="-1.3319996212257612"/>
        <n v="0.77527855309281812"/>
        <n v="0.5625"/>
        <n v="9.0909090909090912E-2"/>
        <n v="0.91382765531062127"/>
        <n v="0.8944281524926686"/>
        <n v="0.83419689119170981"/>
        <n v="3.4482758620689648E-2"/>
        <n v="1.1941427658254606E-2"/>
        <n v="0.92057551068062404"/>
        <n v="0.9320987654320988"/>
        <n v="0.81927710843373491"/>
        <n v="0.77148741364108153"/>
        <n v="0.35"/>
        <n v="0.91013468824918453"/>
        <n v="2.1768058374274108E-2"/>
        <n v="3.4482758620689613E-2"/>
        <n v="0.73076923076923084"/>
        <n v="0.73076923076923073"/>
        <n v="0.55645161290322576"/>
        <n v="-1.0504772402335483"/>
        <n v="0.73509409306128537"/>
        <n v="-1.8626826274240649"/>
        <n v="0.34273984080331815"/>
        <n v="0.41358465641892822"/>
        <n v="0.78392057590266739"/>
        <n v="0.14070915934337447"/>
        <n v="0.74358974358974361"/>
        <n v="0.66598654801916379"/>
        <n v="0.56521739130434778"/>
        <n v="-5.3157253377138246E-2"/>
        <n v="-6.8194918328946627E-2"/>
        <n v="1.3513513513513452E-2"/>
        <n v="-4.1928137150633378E-2"/>
        <n v="-9.9214674176757542E-2"/>
        <n v="0.91538824705157606"/>
        <n v="9.9238050753418669E-2"/>
        <n v="0.46938775510204084"/>
        <n v="0.89562289562289565"/>
        <n v="-14.84"/>
        <n v="0.92391304347826086"/>
        <n v="0.96875"/>
        <n v="0.97810424638548599"/>
        <n v="0.92078155622174496"/>
        <n v="0.90148510599097298"/>
        <n v="0.94193166010784857"/>
        <n v="0.92064554472848958"/>
        <n v="0.8758445414626459"/>
        <n v="0.86385352422380435"/>
        <n v="0.25141776831715978"/>
        <n v="0.33686147403406763"/>
        <n v="0.42006445685622895"/>
        <n v="0.41125852942636243"/>
        <n v="0.83870967741935487"/>
        <n v="0.34285714285714286"/>
        <n v="0.98198198198198194"/>
        <n v="-2.6060109591498666"/>
        <n v="0.1481481481481482"/>
        <n v="-2.9989726779850234"/>
        <n v="0.14814814814814811"/>
        <n v="0.54736842105263162"/>
        <n v="0.74608150470219436"/>
        <n v="0.16666666666666666"/>
        <n v="-6.333333333333333"/>
        <n v="0.9885057471264368"/>
        <n v="0.82766555103992345"/>
        <n v="0.90489959405413267"/>
        <n v="2.638479149067991E-3"/>
        <n v="1.3513513513513601E-2"/>
        <n v="-0.68888888888888888"/>
        <n v="0.17721518987341772"/>
        <n v="0.39805825242718446"/>
        <n v="0.63235294117647056"/>
        <n v="0.45786516853932585"/>
        <n v="0.9196428571428571"/>
        <n v="1.834862385321101E-2"/>
        <n v="0.81"/>
        <n v="0.88774403470715835"/>
        <n v="-0.32173913043478258"/>
        <n v="0.73252279635258355"/>
        <n v="-0.85526315789473684"/>
        <n v="0.89642857142857146"/>
        <n v="9.4117647058823528E-2"/>
        <n v="0.6152702032721864"/>
        <n v="0.18823529411764706"/>
        <n v="0.4803493449781659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Brian Spurling" refreshedDate="42206.540160185185" createdVersion="4" refreshedVersion="4" minRefreshableVersion="3" recordCount="381">
  <cacheSource type="worksheet">
    <worksheetSource name="Profiling_ConsolGeog"/>
  </cacheSource>
  <cacheFields count="35">
    <cacheField name="la_code" numFmtId="0">
      <sharedItems/>
    </cacheField>
    <cacheField name="la_name" numFmtId="0">
      <sharedItems count="381">
        <s v="Hartlepool"/>
        <s v="Middlesbrough"/>
        <s v="Derby"/>
        <s v="Redcar and Cleveland"/>
        <s v="Stockton-on-Tees"/>
        <s v="Luton"/>
        <s v="Darlington"/>
        <s v="Halton"/>
        <s v="Broxbourne"/>
        <s v="Warrington"/>
        <s v="Blackburn with Darwen"/>
        <s v="Blackpool"/>
        <s v="Kingston upon Hull, City of"/>
        <s v="East Riding of Yorkshire"/>
        <s v="Slough"/>
        <s v="North East Lincolnshire"/>
        <s v="North Lincolnshire"/>
        <s v="Central Bedfordshire"/>
        <s v="Northumberland"/>
        <s v="Aylesbury Vale"/>
        <s v="York"/>
        <s v="Leicester"/>
        <s v="Rutland"/>
        <s v="Southend-on-Sea"/>
        <s v="Nottingham"/>
        <s v="Herefordshire, County of"/>
        <s v="Telford and Wrekin"/>
        <s v="Bracknell Forest"/>
        <s v="West Berkshire"/>
        <s v="Stoke-on-Trent"/>
        <s v="Bath and North East Somerset"/>
        <s v="Bristol, City of"/>
        <s v="North Somerset"/>
        <s v="South Gloucestershire"/>
        <s v="Plymouth"/>
        <s v="Torbay"/>
        <s v="Bournemouth"/>
        <s v="Reading"/>
        <s v="Poole"/>
        <s v="Swindon"/>
        <s v="Peterborough"/>
        <s v="Thurrock"/>
        <s v="Medway"/>
        <s v="Windsor and Maidenhead"/>
        <s v="Wokingham"/>
        <s v="Milton Keynes"/>
        <s v="Brighton and Hove"/>
        <s v="Cambridge"/>
        <s v="East Cambridgeshire"/>
        <s v="Portsmouth"/>
        <s v="Hastings"/>
        <s v="Lewes"/>
        <s v="Southampton"/>
        <s v="Isle of Wight"/>
        <s v="County Durham"/>
        <s v="Cheshire East"/>
        <s v="Cheshire West and Chester"/>
        <s v="Shropshire"/>
        <s v="Cornwall"/>
        <s v="Isles of Scilly"/>
        <s v="Wiltshire"/>
        <s v="Rother"/>
        <s v="Wealden"/>
        <s v="Bedford"/>
        <s v="Chiltern"/>
        <s v="South Bucks"/>
        <s v="Wycombe"/>
        <s v="Fenland"/>
        <s v="Huntingdonshire"/>
        <s v="South Cambridgeshire"/>
        <s v="Allerdale"/>
        <s v="Barrow-in-Furness"/>
        <s v="Carlisle"/>
        <s v="Copeland"/>
        <s v="Eden"/>
        <s v="South Lakeland"/>
        <s v="Amber Valley"/>
        <s v="Bolsover"/>
        <s v="Chesterfield"/>
        <s v="Derbyshire Dales"/>
        <s v="Harlow"/>
        <s v="Maldon"/>
        <s v="Rochford"/>
        <s v="Tendring"/>
        <s v="Uttlesford"/>
        <s v="Erewash"/>
        <s v="High Peak"/>
        <s v="North East Derbyshire"/>
        <s v="South Derbyshire"/>
        <s v="East Devon"/>
        <s v="Exeter"/>
        <s v="Mid Devon"/>
        <s v="North Devon"/>
        <s v="South Hams"/>
        <s v="Teignbridge"/>
        <s v="Torridge"/>
        <s v="West Devon"/>
        <s v="Cheltenham"/>
        <s v="Cotswold"/>
        <s v="Forest of Dean"/>
        <s v="Christchurch"/>
        <s v="East Dorset"/>
        <s v="North Dorset"/>
        <s v="Purbeck"/>
        <s v="West Dorset"/>
        <s v="Weymouth and Portland"/>
        <s v="Eastbourne"/>
        <s v="Basildon"/>
        <s v="Braintree"/>
        <s v="Brentwood"/>
        <s v="Gloucester"/>
        <s v="Stroud"/>
        <s v="Tewkesbury"/>
        <s v="Basingstoke and Deane"/>
        <s v="Castle Point"/>
        <s v="Chelmsford"/>
        <s v="Colchester"/>
        <s v="Epping Forest"/>
        <s v="East Hampshire"/>
        <s v="Eastleigh"/>
        <s v="Fareham"/>
        <s v="Gosport"/>
        <s v="Rushmoor"/>
        <s v="Test Valley"/>
        <s v="Winchester"/>
        <s v="Hart"/>
        <s v="Havant"/>
        <s v="New Forest"/>
        <s v="Dacorum"/>
        <s v="Hertsmere"/>
        <s v="North Hertfordshire"/>
        <s v="Hyndburn"/>
        <s v="Lancaster"/>
        <s v="Three Rivers"/>
        <s v="Watford"/>
        <s v="Ashford"/>
        <s v="Canterbury"/>
        <s v="Dartford"/>
        <s v="Dover"/>
        <s v="Crawley"/>
        <s v="Horsham"/>
        <s v="Mid Sussex"/>
        <s v="Gravesham"/>
        <s v="Maidstone"/>
        <s v="Sevenoaks"/>
        <s v="Shepway"/>
        <s v="Swale"/>
        <s v="Worthing"/>
        <s v="Bromsgrove"/>
        <s v="Malvern Hills"/>
        <s v="Thanet"/>
        <s v="Tonbridge and Malling"/>
        <s v="Tunbridge Wells"/>
        <s v="Oadby and Wigston"/>
        <s v="Burnley"/>
        <s v="Chorley"/>
        <s v="Boston"/>
        <s v="East Lindsey"/>
        <s v="Lincoln"/>
        <s v="North Kesteven"/>
        <s v="South Holland"/>
        <s v="South Kesteven"/>
        <s v="West Lindsey"/>
        <s v="Breckland"/>
        <s v="Broadland"/>
        <s v="Great Yarmouth"/>
        <s v="King's Lynn and West Norfolk"/>
        <s v="North Norfolk"/>
        <s v="Fylde"/>
        <s v="Pendle"/>
        <s v="Stevenage"/>
        <s v="Bolton"/>
        <s v="Preston"/>
        <s v="Ribble Valley"/>
        <s v="Rossendale"/>
        <s v="South Ribble"/>
        <s v="West Lancashire"/>
        <s v="Wyre"/>
        <s v="Blaby"/>
        <s v="Charnwood"/>
        <s v="Harborough"/>
        <s v="Hinckley and Bosworth"/>
        <s v="Melton"/>
        <s v="North West Leicestershire"/>
        <s v="Norwich"/>
        <s v="South Norfolk"/>
        <s v="Northampton"/>
        <s v="South Northamptonshire"/>
        <s v="Corby"/>
        <s v="Daventry"/>
        <s v="East Northamptonshire"/>
        <s v="Kettering"/>
        <s v="Wellingborough"/>
        <s v="Craven"/>
        <s v="Hambleton"/>
        <s v="Harrogate"/>
        <s v="Richmondshire"/>
        <s v="Ryedale"/>
        <s v="Scarborough"/>
        <s v="Selby"/>
        <s v="Ashfield"/>
        <s v="Bassetlaw"/>
        <s v="Broxtowe"/>
        <s v="Gedling"/>
        <s v="Tower Hamlets"/>
        <s v="Mansfield"/>
        <s v="Newark and Sherwood"/>
        <s v="Rushcliffe"/>
        <s v="Cherwell"/>
        <s v="Oxford"/>
        <s v="South Oxfordshire"/>
        <s v="Vale of White Horse"/>
        <s v="West Oxfordshire"/>
        <s v="Mendip"/>
        <s v="Sedgemoor"/>
        <s v="South Somerset"/>
        <s v="Taunton Deane"/>
        <s v="West Somerset"/>
        <s v="Cannock Chase"/>
        <s v="East Staffordshire"/>
        <s v="Lichfield"/>
        <s v="Newcastle-under-Lyme"/>
        <s v="South Staffordshire"/>
        <s v="Stafford"/>
        <s v="Staffordshire Moorlands"/>
        <s v="Tamworth"/>
        <s v="Babergh"/>
        <s v="Forest Heath"/>
        <s v="Ipswich"/>
        <s v="Mid Suffolk"/>
        <s v="St Edmundsbury"/>
        <s v="Suffolk Coastal"/>
        <s v="Waveney"/>
        <s v="Runnymede"/>
        <s v="Elmbridge"/>
        <s v="Epsom and Ewell"/>
        <s v="Guildford"/>
        <s v="Mole Valley"/>
        <s v="Arun"/>
        <s v="Chichester"/>
        <s v="Reigate and Banstead"/>
        <s v="Spelthorne"/>
        <s v="Surrey Heath"/>
        <s v="Tandridge"/>
        <s v="Waverley"/>
        <s v="Woking"/>
        <s v="North Warwickshire"/>
        <s v="Nuneaton and Bedworth"/>
        <s v="Rugby"/>
        <s v="Stratford-on-Avon"/>
        <s v="Warwick"/>
        <s v="Adur"/>
        <s v="Redditch"/>
        <s v="Worcester"/>
        <s v="Wychavon"/>
        <s v="Wyre Forest"/>
        <s v="St Albans"/>
        <s v="Waltham Forest"/>
        <s v="Welwyn Hatfield"/>
        <s v="East Hertfordshire"/>
        <s v="Bury"/>
        <s v="Wandsworth"/>
        <s v="Manchester"/>
        <s v="Oldham"/>
        <s v="Westminster"/>
        <s v="Rochdale"/>
        <s v="Perth and Kinross"/>
        <s v="Scottish Borders"/>
        <s v="Shetland Islands"/>
        <s v="South Ayrshire"/>
        <s v="South Lanarkshire"/>
        <s v="Stirling"/>
        <s v="Aberdeen City"/>
        <s v="Aberdeenshire"/>
        <s v="Argyll and Bute"/>
        <s v="Salford"/>
        <s v="Newcastle upon Tyne"/>
        <s v="Stockport"/>
        <s v="Tameside"/>
        <s v="Trafford"/>
        <s v="Dundee City"/>
        <s v="North Lanarkshire"/>
        <s v="Wigan"/>
        <s v="Pembrokeshire"/>
        <s v="Knowsley"/>
        <s v="Ealing"/>
        <s v="Carmarthenshire"/>
        <s v="Liverpool"/>
        <s v="Enfield"/>
        <s v="Swansea"/>
        <s v="Neath Port Talbot"/>
        <s v="St. Helens"/>
        <s v="Sefton"/>
        <s v="Haringey"/>
        <s v="Caerphilly"/>
        <s v="Wirral"/>
        <s v="Barnsley"/>
        <s v="Doncaster"/>
        <s v="Harrow"/>
        <s v="Rotherham"/>
        <s v="Sheffield"/>
        <s v="North Tyneside"/>
        <s v="Kingston upon Thames"/>
        <s v="South Tyneside"/>
        <s v="Coventry"/>
        <s v="Sunderland"/>
        <s v="Birmingham"/>
        <s v="Dudley"/>
        <s v="City of London"/>
        <s v="Sandwell"/>
        <s v="Solihull"/>
        <s v="Lambeth"/>
        <s v="Walsall"/>
        <s v="Barking and Dagenham"/>
        <s v="Wolverhampton"/>
        <s v="Bradford"/>
        <s v="Brent"/>
        <s v="Calderdale"/>
        <s v="Kirklees"/>
        <s v="Leeds"/>
        <s v="Wakefield"/>
        <s v="Gateshead"/>
        <s v="Barnet"/>
        <s v="Bexley"/>
        <s v="Bromley"/>
        <s v="Camden"/>
        <s v="Croydon"/>
        <s v="Greenwich"/>
        <s v="Hackney"/>
        <s v="Hammersmith and Fulham"/>
        <s v="Havering"/>
        <s v="Newham"/>
        <s v="Hillingdon"/>
        <s v="Hounslow"/>
        <s v="Islington"/>
        <s v="Kensington and Chelsea"/>
        <s v="Lewisham"/>
        <s v="Merton"/>
        <s v="Redbridge"/>
        <s v="Sutton"/>
        <s v="Richmond upon Thames"/>
        <s v="Southwark"/>
        <s v="Clackmannanshire"/>
        <s v="Dumfries and Galloway"/>
        <s v="East Ayrshire"/>
        <s v="East Lothian"/>
        <s v="East Renfrewshire"/>
        <s v="Eilean Siar"/>
        <s v="Falkirk"/>
        <s v="Fife"/>
        <s v="Highland"/>
        <s v="Inverclyde"/>
        <s v="Midlothian"/>
        <s v="Moray"/>
        <s v="North Ayrshire"/>
        <s v="Orkney Islands"/>
        <s v="City of Edinburgh"/>
        <s v="Renfrewshire"/>
        <s v="West Dunbartonshire"/>
        <s v="West Lothian"/>
        <s v="Angus"/>
        <s v="East Dunbartonshire"/>
        <s v="Glasgow City"/>
        <s v="Isle of Anglesey"/>
        <s v="Gwynedd"/>
        <s v="Conwy"/>
        <s v="Denbighshire"/>
        <s v="Flintshire"/>
        <s v="Wrexham"/>
        <s v="Ceredigion"/>
        <s v="Bridgend"/>
        <s v="Vale of Glamorgan"/>
        <s v="Cardiff"/>
        <s v="Rhondda Cynon Taf"/>
        <s v="Blaenau Gwent"/>
        <s v="Torfaen"/>
        <s v="Monmouthshire"/>
        <s v="Newport"/>
        <s v="Powys"/>
        <s v="Merthyr Tydfil"/>
        <s v="Northern Ireland"/>
      </sharedItems>
    </cacheField>
    <cacheField name="population" numFmtId="0">
      <sharedItems containsSemiMixedTypes="0" containsString="0" containsNumber="1" containsInteger="1" minValue="2203" maxValue="1814297"/>
    </cacheField>
    <cacheField name="area" numFmtId="0">
      <sharedItems containsSemiMixedTypes="0" containsString="0" containsNumber="1" minValue="289.77999999999997" maxValue="2568389"/>
    </cacheField>
    <cacheField name="lad14cd" numFmtId="0">
      <sharedItems/>
    </cacheField>
    <cacheField name="Not in Centre Point Sourced?" numFmtId="0">
      <sharedItems containsMixedTypes="1" containsNumber="1" containsInteger="1" minValue="1" maxValue="1"/>
    </cacheField>
    <cacheField name="LA Type" numFmtId="0">
      <sharedItems/>
    </cacheField>
    <cacheField name="Country" numFmtId="0">
      <sharedItems/>
    </cacheField>
    <cacheField name="County Name" numFmtId="0">
      <sharedItems/>
    </cacheField>
    <cacheField name="Presented HS - 16-17 (2014)" numFmtId="0">
      <sharedItems containsSemiMixedTypes="0" containsString="0" containsNumber="1" minValue="0" maxValue="403"/>
    </cacheField>
    <cacheField name="Presented HS - 16-24 (2014)" numFmtId="0">
      <sharedItems containsSemiMixedTypes="0" containsString="0" containsNumber="1" containsInteger="1" minValue="0" maxValue="1576"/>
    </cacheField>
    <cacheField name="Presented HS - 18-24 (2014)" numFmtId="0">
      <sharedItems containsSemiMixedTypes="0" containsString="0" containsNumber="1" minValue="0" maxValue="10037"/>
    </cacheField>
    <cacheField name="Assessed HS - 16-17 (2014)" numFmtId="0">
      <sharedItems containsSemiMixedTypes="0" containsString="0" containsNumber="1" minValue="0" maxValue="93"/>
    </cacheField>
    <cacheField name="Assessed HS - 16-24 (2014)" numFmtId="0">
      <sharedItems containsSemiMixedTypes="0" containsString="0" containsNumber="1" containsInteger="1" minValue="0" maxValue="396"/>
    </cacheField>
    <cacheField name="Assessed HS - 18-24 (2014)" numFmtId="0">
      <sharedItems containsSemiMixedTypes="0" containsString="0" containsNumber="1" minValue="0" maxValue="1102"/>
    </cacheField>
    <cacheField name="COUNTY: Presented CS - 16-17 (2014) [non additive!]" numFmtId="0">
      <sharedItems containsSemiMixedTypes="0" containsString="0" containsNumber="1" containsInteger="1" minValue="0" maxValue="0"/>
    </cacheField>
    <cacheField name="COUNTY: Presented CS - 16-24 (2014) [non additive!]" numFmtId="0">
      <sharedItems containsSemiMixedTypes="0" containsString="0" containsNumber="1" containsInteger="1" minValue="0" maxValue="0"/>
    </cacheField>
    <cacheField name="COUNTY: Presented CS - 18-24 (2014) [non additive!]" numFmtId="0">
      <sharedItems containsSemiMixedTypes="0" containsString="0" containsNumber="1" containsInteger="1" minValue="0" maxValue="0"/>
    </cacheField>
    <cacheField name="COUNTY: Assessed CS - 16-17 (2014) [non additive!]" numFmtId="0">
      <sharedItems containsSemiMixedTypes="0" containsString="0" containsNumber="1" containsInteger="1" minValue="0" maxValue="0"/>
    </cacheField>
    <cacheField name="COUNTY: Assessed CS - 16-24 (2014) [non additive!]" numFmtId="0">
      <sharedItems containsSemiMixedTypes="0" containsString="0" containsNumber="1" containsInteger="1" minValue="0" maxValue="0"/>
    </cacheField>
    <cacheField name="COUNTY: Assessed CS - 18-24 (2014) [non additive!]" numFmtId="0">
      <sharedItems containsSemiMixedTypes="0" containsString="0" containsNumber="1" containsInteger="1" minValue="0" maxValue="0"/>
    </cacheField>
    <cacheField name="COUNTY: Sum of districts' populations [non additive!]" numFmtId="0">
      <sharedItems containsSemiMixedTypes="0" containsString="0" containsNumber="1" containsInteger="1" minValue="92028" maxValue="92028"/>
    </cacheField>
    <cacheField name="County Stats Distribution Factor" numFmtId="2">
      <sharedItems containsSemiMixedTypes="0" containsString="0" containsNumber="1" minValue="0" maxValue="1"/>
    </cacheField>
    <cacheField name="Presented CS - 16-17 (2014)" numFmtId="0">
      <sharedItems containsSemiMixedTypes="0" containsString="0" containsNumber="1" minValue="0" maxValue="53.722057983067231"/>
    </cacheField>
    <cacheField name="Presented CS - 16-24 (2014)" numFmtId="0">
      <sharedItems containsSemiMixedTypes="0" containsString="0" containsNumber="1" minValue="0" maxValue="437.95630172333119"/>
    </cacheField>
    <cacheField name="Presented CS - 18-24 (2014)" numFmtId="0">
      <sharedItems containsSemiMixedTypes="0" containsString="0" containsNumber="1" minValue="0" maxValue="152"/>
    </cacheField>
    <cacheField name="Assessed CS - 16-17 (2014)" numFmtId="0">
      <sharedItems containsSemiMixedTypes="0" containsString="0" containsNumber="1" minValue="0" maxValue="28.537314232877261"/>
    </cacheField>
    <cacheField name="Assessed CS - 16-24 (2014)" numFmtId="0">
      <sharedItems containsSemiMixedTypes="0" containsString="0" containsNumber="1" minValue="0" maxValue="437.95630172333119"/>
    </cacheField>
    <cacheField name="Assessed CS - 18-24 (2014)" numFmtId="0">
      <sharedItems containsSemiMixedTypes="0" containsString="0" containsNumber="1" containsInteger="1" minValue="0" maxValue="0"/>
    </cacheField>
    <cacheField name="TEST: overlapping age ranges: Presented HS" numFmtId="0">
      <sharedItems/>
    </cacheField>
    <cacheField name="TEST: overlapping age ranges: Presented CS" numFmtId="0">
      <sharedItems/>
    </cacheField>
    <cacheField name="TEST: overlapping age ranges: Assessed HS" numFmtId="0">
      <sharedItems/>
    </cacheField>
    <cacheField name="TEST: overlapping age ranges: Assessed CS" numFmtId="0">
      <sharedItems/>
    </cacheField>
    <cacheField name="TEST: overlapping age ranges: all" numFmtId="0">
      <sharedItems/>
    </cacheField>
    <cacheField name="TEST: larger assessed than presented" numFmtId="0">
      <sharedItems count="2">
        <s v=""/>
        <s v="ERRO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81">
  <r>
    <s v="England"/>
    <s v="Hartlepool"/>
    <s v="E06000001"/>
    <x v="0"/>
    <s v="Unitary"/>
    <n v="92028"/>
    <n v="9386.11"/>
    <n v="0"/>
    <n v="0"/>
    <x v="0"/>
    <x v="0"/>
    <x v="0"/>
  </r>
  <r>
    <s v="England"/>
    <s v="Middlesbrough"/>
    <s v="E06000002"/>
    <x v="1"/>
    <s v="Unitary"/>
    <n v="138412"/>
    <n v="5387.47"/>
    <n v="0"/>
    <n v="0"/>
    <x v="0"/>
    <x v="0"/>
    <x v="0"/>
  </r>
  <r>
    <s v="England"/>
    <s v="Derby"/>
    <s v="E06000015"/>
    <x v="2"/>
    <s v="Unitary"/>
    <n v="248752"/>
    <n v="7803.11"/>
    <n v="0"/>
    <n v="0"/>
    <x v="0"/>
    <x v="0"/>
    <x v="0"/>
  </r>
  <r>
    <s v="England"/>
    <s v="Redcar and Cleveland"/>
    <s v="E06000003"/>
    <x v="3"/>
    <s v="Unitary"/>
    <n v="135177"/>
    <n v="24489.51"/>
    <n v="0"/>
    <n v="0"/>
    <x v="0"/>
    <x v="0"/>
    <x v="0"/>
  </r>
  <r>
    <s v="England"/>
    <s v="Stockton-on-Tees"/>
    <s v="E06000004"/>
    <x v="4"/>
    <s v="Unitary"/>
    <n v="191610"/>
    <n v="20393.060000000001"/>
    <n v="0"/>
    <n v="0"/>
    <x v="0"/>
    <x v="0"/>
    <x v="0"/>
  </r>
  <r>
    <s v="England"/>
    <s v="Luton"/>
    <s v="E06000032"/>
    <x v="5"/>
    <s v="Unitary"/>
    <n v="203201"/>
    <n v="4335.33"/>
    <n v="0"/>
    <n v="0"/>
    <x v="0"/>
    <x v="0"/>
    <x v="0"/>
  </r>
  <r>
    <s v="England"/>
    <s v="Darlington"/>
    <s v="E06000005"/>
    <x v="6"/>
    <s v="Unitary"/>
    <n v="105564"/>
    <n v="19747.509999999998"/>
    <n v="0"/>
    <n v="0"/>
    <x v="0"/>
    <x v="0"/>
    <x v="0"/>
  </r>
  <r>
    <s v="England"/>
    <s v="Halton"/>
    <s v="E06000006"/>
    <x v="7"/>
    <s v="Unitary"/>
    <n v="125746"/>
    <n v="7909.52"/>
    <n v="18"/>
    <n v="18"/>
    <x v="1"/>
    <x v="1"/>
    <x v="0"/>
  </r>
  <r>
    <s v="England"/>
    <s v="Hertfordshire"/>
    <s v="E07000095"/>
    <x v="8"/>
    <s v="District"/>
    <n v="93609"/>
    <n v="5143.5600000000004"/>
    <n v="0"/>
    <n v="0"/>
    <x v="0"/>
    <x v="0"/>
    <x v="0"/>
  </r>
  <r>
    <s v="England"/>
    <s v="Warrington"/>
    <s v="E06000007"/>
    <x v="9"/>
    <s v="Unitary"/>
    <n v="202228"/>
    <n v="18065.39"/>
    <n v="109"/>
    <n v="112"/>
    <x v="2"/>
    <x v="2"/>
    <x v="1"/>
  </r>
  <r>
    <s v="England"/>
    <s v="Blackburn with Darwen"/>
    <s v="E06000008"/>
    <x v="10"/>
    <s v="Unitary"/>
    <n v="147489"/>
    <n v="13701.18"/>
    <n v="428"/>
    <n v="70"/>
    <x v="3"/>
    <x v="3"/>
    <x v="2"/>
  </r>
  <r>
    <s v="England"/>
    <s v="Blackpool"/>
    <s v="E06000009"/>
    <x v="11"/>
    <s v="Unitary"/>
    <n v="142065"/>
    <n v="3488.1"/>
    <n v="0"/>
    <n v="0"/>
    <x v="0"/>
    <x v="0"/>
    <x v="0"/>
  </r>
  <r>
    <s v="England"/>
    <s v="Kingston upon Hull, City of"/>
    <s v="E06000010"/>
    <x v="12"/>
    <s v="Unitary"/>
    <n v="256406"/>
    <n v="7144.92"/>
    <n v="0"/>
    <n v="0"/>
    <x v="0"/>
    <x v="0"/>
    <x v="0"/>
  </r>
  <r>
    <s v="England"/>
    <s v="East Riding of Yorkshire"/>
    <s v="E06000011"/>
    <x v="13"/>
    <s v="Unitary"/>
    <n v="334179"/>
    <n v="240767.65"/>
    <n v="79"/>
    <n v="79"/>
    <x v="4"/>
    <x v="4"/>
    <x v="0"/>
  </r>
  <r>
    <s v="England"/>
    <s v="Slough"/>
    <s v="E06000039"/>
    <x v="14"/>
    <s v="Unitary"/>
    <n v="140205"/>
    <n v="3253.61"/>
    <n v="0"/>
    <n v="0"/>
    <x v="0"/>
    <x v="0"/>
    <x v="0"/>
  </r>
  <r>
    <s v="England"/>
    <s v="North East Lincolnshire"/>
    <s v="E06000012"/>
    <x v="15"/>
    <s v="Unitary"/>
    <n v="159616"/>
    <n v="19184.490000000002"/>
    <n v="105"/>
    <n v="105"/>
    <x v="5"/>
    <x v="5"/>
    <x v="0"/>
  </r>
  <r>
    <s v="England"/>
    <s v="North Lincolnshire"/>
    <s v="E06000013"/>
    <x v="16"/>
    <s v="Unitary"/>
    <n v="167446"/>
    <n v="84631.29"/>
    <n v="0"/>
    <n v="0"/>
    <x v="0"/>
    <x v="0"/>
    <x v="0"/>
  </r>
  <r>
    <s v="England"/>
    <s v="Central Bedfordshire"/>
    <s v="E06000056"/>
    <x v="17"/>
    <s v="Unitary"/>
    <n v="254381"/>
    <n v="71566.45"/>
    <n v="513"/>
    <n v="86"/>
    <x v="6"/>
    <x v="6"/>
    <x v="3"/>
  </r>
  <r>
    <s v="England"/>
    <s v="Northumberland"/>
    <s v="E06000048"/>
    <x v="18"/>
    <s v="Unitary"/>
    <n v="316028"/>
    <n v="501301.83"/>
    <n v="0"/>
    <n v="0"/>
    <x v="0"/>
    <x v="0"/>
    <x v="0"/>
  </r>
  <r>
    <s v="England"/>
    <s v="Buckinghamshire"/>
    <s v="E07000004"/>
    <x v="19"/>
    <s v="District"/>
    <n v="174137"/>
    <n v="90275.35"/>
    <n v="0"/>
    <n v="0"/>
    <x v="0"/>
    <x v="0"/>
    <x v="0"/>
  </r>
  <r>
    <s v="England"/>
    <s v="York"/>
    <s v="E06000014"/>
    <x v="20"/>
    <s v="Unitary"/>
    <n v="198051"/>
    <n v="27193.63"/>
    <n v="2.5"/>
    <n v="2.5"/>
    <x v="7"/>
    <x v="7"/>
    <x v="0"/>
  </r>
  <r>
    <s v="England"/>
    <s v="Leicester"/>
    <s v="E06000016"/>
    <x v="21"/>
    <s v="Unitary"/>
    <n v="329839"/>
    <n v="7331.48"/>
    <n v="373"/>
    <n v="147"/>
    <x v="8"/>
    <x v="8"/>
    <x v="4"/>
  </r>
  <r>
    <s v="England"/>
    <s v="Rutland"/>
    <s v="E06000017"/>
    <x v="22"/>
    <s v="Unitary"/>
    <n v="37369"/>
    <n v="38151.51"/>
    <n v="5"/>
    <n v="5"/>
    <x v="9"/>
    <x v="9"/>
    <x v="0"/>
  </r>
  <r>
    <s v="England"/>
    <s v="Southend-on-Sea"/>
    <s v="E06000033"/>
    <x v="23"/>
    <s v="Unitary"/>
    <n v="173658"/>
    <n v="4175.6000000000004"/>
    <n v="101"/>
    <n v="0"/>
    <x v="10"/>
    <x v="0"/>
    <x v="5"/>
  </r>
  <r>
    <s v="England"/>
    <s v="Nottingham"/>
    <s v="E06000018"/>
    <x v="24"/>
    <s v="Unitary"/>
    <n v="305680"/>
    <n v="7461.16"/>
    <n v="0"/>
    <n v="0"/>
    <x v="0"/>
    <x v="0"/>
    <x v="0"/>
  </r>
  <r>
    <s v="England"/>
    <s v="Herefordshire, County of"/>
    <s v="E06000019"/>
    <x v="25"/>
    <s v="Unitary"/>
    <n v="183477"/>
    <n v="217973.24"/>
    <n v="0"/>
    <n v="0"/>
    <x v="0"/>
    <x v="0"/>
    <x v="0"/>
  </r>
  <r>
    <s v="England"/>
    <s v="Telford and Wrekin"/>
    <s v="E06000020"/>
    <x v="26"/>
    <s v="Unitary"/>
    <n v="166641"/>
    <n v="29031.32"/>
    <n v="0"/>
    <n v="0"/>
    <x v="0"/>
    <x v="0"/>
    <x v="0"/>
  </r>
  <r>
    <s v="England"/>
    <s v="Bracknell Forest"/>
    <s v="E06000036"/>
    <x v="27"/>
    <s v="Unitary"/>
    <n v="113205"/>
    <n v="10938.54"/>
    <n v="29"/>
    <n v="29"/>
    <x v="11"/>
    <x v="10"/>
    <x v="0"/>
  </r>
  <r>
    <s v="England"/>
    <s v="West Berkshire"/>
    <s v="E06000037"/>
    <x v="28"/>
    <s v="Unitary"/>
    <n v="153822"/>
    <n v="70416.820000000007"/>
    <n v="0"/>
    <n v="0"/>
    <x v="0"/>
    <x v="0"/>
    <x v="0"/>
  </r>
  <r>
    <s v="England"/>
    <s v="Stoke-on-Trent"/>
    <s v="E06000021"/>
    <x v="29"/>
    <s v="Unitary"/>
    <n v="249008"/>
    <n v="9345.02"/>
    <n v="647"/>
    <n v="0"/>
    <x v="12"/>
    <x v="0"/>
    <x v="5"/>
  </r>
  <r>
    <s v="England"/>
    <s v="Bath and North East Somerset"/>
    <s v="E06000022"/>
    <x v="30"/>
    <s v="Unitary"/>
    <n v="176016"/>
    <n v="34574.080000000002"/>
    <n v="0"/>
    <n v="0"/>
    <x v="0"/>
    <x v="0"/>
    <x v="0"/>
  </r>
  <r>
    <s v="England"/>
    <s v="Bristol, City of"/>
    <s v="E06000023"/>
    <x v="31"/>
    <s v="Unitary"/>
    <n v="428234"/>
    <n v="10960.76"/>
    <n v="0"/>
    <n v="199"/>
    <x v="0"/>
    <x v="11"/>
    <x v="6"/>
  </r>
  <r>
    <s v="England"/>
    <s v="North Somerset"/>
    <s v="E06000024"/>
    <x v="32"/>
    <s v="Unitary"/>
    <n v="202566"/>
    <n v="37378.6"/>
    <n v="0"/>
    <n v="0"/>
    <x v="0"/>
    <x v="0"/>
    <x v="0"/>
  </r>
  <r>
    <s v="England"/>
    <s v="South Gloucestershire"/>
    <s v="E06000025"/>
    <x v="33"/>
    <s v="Unitary"/>
    <n v="262767"/>
    <n v="49694.559999999998"/>
    <n v="0"/>
    <n v="0"/>
    <x v="0"/>
    <x v="0"/>
    <x v="0"/>
  </r>
  <r>
    <s v="England"/>
    <s v="Plymouth"/>
    <s v="E06000026"/>
    <x v="34"/>
    <s v="Unitary"/>
    <n v="256384"/>
    <n v="7983.36"/>
    <n v="0"/>
    <n v="0"/>
    <x v="0"/>
    <x v="0"/>
    <x v="0"/>
  </r>
  <r>
    <s v="England"/>
    <s v="Torbay"/>
    <s v="E06000027"/>
    <x v="35"/>
    <s v="Unitary"/>
    <n v="130959"/>
    <n v="6287.4"/>
    <n v="0"/>
    <n v="0"/>
    <x v="0"/>
    <x v="0"/>
    <x v="0"/>
  </r>
  <r>
    <s v="England"/>
    <s v="Bournemouth"/>
    <s v="E06000028"/>
    <x v="36"/>
    <s v="Unitary"/>
    <n v="183491"/>
    <n v="4617.88"/>
    <n v="0"/>
    <n v="0"/>
    <x v="0"/>
    <x v="0"/>
    <x v="0"/>
  </r>
  <r>
    <s v="England"/>
    <s v="Reading"/>
    <s v="E06000038"/>
    <x v="37"/>
    <s v="Unitary"/>
    <n v="155698"/>
    <n v="4039.86"/>
    <n v="589"/>
    <n v="205"/>
    <x v="13"/>
    <x v="12"/>
    <x v="7"/>
  </r>
  <r>
    <s v="England"/>
    <s v="Poole"/>
    <s v="E06000029"/>
    <x v="38"/>
    <s v="Unitary"/>
    <n v="147645"/>
    <n v="6475.33"/>
    <n v="570"/>
    <n v="0"/>
    <x v="14"/>
    <x v="0"/>
    <x v="5"/>
  </r>
  <r>
    <s v="England"/>
    <s v="Swindon"/>
    <s v="E06000030"/>
    <x v="39"/>
    <s v="Unitary"/>
    <n v="209156"/>
    <n v="23010.36"/>
    <n v="0"/>
    <n v="0"/>
    <x v="0"/>
    <x v="0"/>
    <x v="0"/>
  </r>
  <r>
    <s v="England"/>
    <s v="Peterborough"/>
    <s v="E06000031"/>
    <x v="40"/>
    <s v="Unitary"/>
    <n v="183631"/>
    <n v="34337.82"/>
    <n v="292"/>
    <n v="253"/>
    <x v="15"/>
    <x v="13"/>
    <x v="8"/>
  </r>
  <r>
    <s v="England"/>
    <s v="Thurrock"/>
    <s v="E06000034"/>
    <x v="41"/>
    <s v="Unitary"/>
    <n v="157705"/>
    <n v="16337.6"/>
    <n v="0"/>
    <n v="0"/>
    <x v="0"/>
    <x v="0"/>
    <x v="0"/>
  </r>
  <r>
    <s v="England"/>
    <s v="Medway"/>
    <s v="E06000035"/>
    <x v="42"/>
    <s v="Unitary"/>
    <n v="263925"/>
    <n v="19203.310000000001"/>
    <n v="0"/>
    <n v="0"/>
    <x v="0"/>
    <x v="0"/>
    <x v="0"/>
  </r>
  <r>
    <s v="England"/>
    <s v="Windsor and Maidenhead"/>
    <s v="E06000040"/>
    <x v="43"/>
    <s v="Unitary"/>
    <n v="144560"/>
    <n v="19650.96"/>
    <n v="0"/>
    <n v="0"/>
    <x v="0"/>
    <x v="0"/>
    <x v="0"/>
  </r>
  <r>
    <s v="England"/>
    <s v="Wokingham"/>
    <s v="E06000041"/>
    <x v="44"/>
    <s v="Unitary"/>
    <n v="154380"/>
    <n v="17897.919999999998"/>
    <n v="0"/>
    <n v="0"/>
    <x v="0"/>
    <x v="0"/>
    <x v="0"/>
  </r>
  <r>
    <s v="England"/>
    <s v="Milton Keynes"/>
    <s v="E06000042"/>
    <x v="45"/>
    <s v="Unitary"/>
    <n v="248821"/>
    <n v="30862.53"/>
    <n v="10037"/>
    <n v="243"/>
    <x v="16"/>
    <x v="14"/>
    <x v="9"/>
  </r>
  <r>
    <s v="England"/>
    <s v="Brighton and Hove"/>
    <s v="E06000043"/>
    <x v="46"/>
    <s v="Unitary"/>
    <n v="273369"/>
    <n v="8266.7099999999991"/>
    <n v="0"/>
    <n v="0"/>
    <x v="0"/>
    <x v="0"/>
    <x v="0"/>
  </r>
  <r>
    <s v="England"/>
    <s v="Cambridgeshire"/>
    <s v="E07000008"/>
    <x v="47"/>
    <s v="District"/>
    <n v="123867"/>
    <n v="4069.94"/>
    <n v="124"/>
    <n v="73"/>
    <x v="17"/>
    <x v="15"/>
    <x v="10"/>
  </r>
  <r>
    <s v="England"/>
    <s v="Cambridgeshire"/>
    <s v="E07000009"/>
    <x v="48"/>
    <s v="District"/>
    <n v="83818"/>
    <n v="65128.21"/>
    <n v="0"/>
    <n v="0"/>
    <x v="0"/>
    <x v="0"/>
    <x v="0"/>
  </r>
  <r>
    <s v="England"/>
    <s v="Portsmouth"/>
    <s v="E06000044"/>
    <x v="49"/>
    <s v="Unitary"/>
    <n v="205056"/>
    <n v="4041.14"/>
    <n v="0"/>
    <n v="0"/>
    <x v="0"/>
    <x v="0"/>
    <x v="0"/>
  </r>
  <r>
    <s v="England"/>
    <s v="East Sussex"/>
    <s v="E07000062"/>
    <x v="50"/>
    <s v="District"/>
    <n v="90254"/>
    <n v="2972.4"/>
    <n v="112.55971944534633"/>
    <n v="91.908924167079633"/>
    <x v="18"/>
    <x v="16"/>
    <x v="11"/>
  </r>
  <r>
    <s v="England"/>
    <s v="East Sussex"/>
    <s v="E07000063"/>
    <x v="51"/>
    <s v="District"/>
    <n v="97502"/>
    <n v="29207.1"/>
    <n v="87.1744827415977"/>
    <n v="32.106210518521053"/>
    <x v="19"/>
    <x v="17"/>
    <x v="12"/>
  </r>
  <r>
    <s v="England"/>
    <s v="Southampton"/>
    <s v="E06000045"/>
    <x v="52"/>
    <s v="Unitary"/>
    <n v="236882"/>
    <n v="4988.93"/>
    <n v="0"/>
    <n v="0"/>
    <x v="0"/>
    <x v="0"/>
    <x v="0"/>
  </r>
  <r>
    <s v="England"/>
    <s v="Isle of Wight"/>
    <s v="E06000046"/>
    <x v="53"/>
    <s v="District"/>
    <n v="138265"/>
    <n v="38016.1"/>
    <n v="539"/>
    <n v="168"/>
    <x v="20"/>
    <x v="18"/>
    <x v="13"/>
  </r>
  <r>
    <s v="England"/>
    <s v="County Durham"/>
    <s v="E06000047"/>
    <x v="54"/>
    <s v="Unitary"/>
    <n v="513242"/>
    <n v="222606.26"/>
    <n v="0"/>
    <n v="0"/>
    <x v="0"/>
    <x v="0"/>
    <x v="0"/>
  </r>
  <r>
    <s v="England"/>
    <s v="Cheshire East"/>
    <s v="E06000049"/>
    <x v="55"/>
    <s v="Unitary"/>
    <n v="370127"/>
    <n v="116637.63"/>
    <n v="783"/>
    <n v="49"/>
    <x v="21"/>
    <x v="19"/>
    <x v="14"/>
  </r>
  <r>
    <s v="England"/>
    <s v="Cheshire West and Chester"/>
    <s v="E06000050"/>
    <x v="56"/>
    <s v="Unitary"/>
    <n v="329608"/>
    <n v="91665.600000000006"/>
    <n v="103"/>
    <n v="93"/>
    <x v="22"/>
    <x v="20"/>
    <x v="15"/>
  </r>
  <r>
    <s v="England"/>
    <s v="Shropshire"/>
    <s v="E06000051"/>
    <x v="57"/>
    <s v="Unitary"/>
    <n v="306129"/>
    <n v="319730.32"/>
    <n v="0"/>
    <n v="0"/>
    <x v="0"/>
    <x v="0"/>
    <x v="0"/>
  </r>
  <r>
    <s v="England"/>
    <s v="Cornwall"/>
    <s v="E06000052"/>
    <x v="58"/>
    <s v="Unitary"/>
    <n v="532273"/>
    <n v="354618.74"/>
    <n v="0"/>
    <n v="0"/>
    <x v="0"/>
    <x v="0"/>
    <x v="0"/>
  </r>
  <r>
    <s v="England"/>
    <s v="Isles of Scilly"/>
    <s v="E06000053"/>
    <x v="59"/>
    <s v="Unitary"/>
    <n v="2203"/>
    <n v="1637.47"/>
    <n v="0"/>
    <n v="0"/>
    <x v="0"/>
    <x v="0"/>
    <x v="0"/>
  </r>
  <r>
    <s v="England"/>
    <s v="Wiltshire"/>
    <s v="E06000054"/>
    <x v="60"/>
    <s v="Unitary"/>
    <n v="470981"/>
    <n v="325534.12"/>
    <n v="0"/>
    <n v="0"/>
    <x v="0"/>
    <x v="0"/>
    <x v="0"/>
  </r>
  <r>
    <s v="England"/>
    <s v="East Sussex"/>
    <s v="E07000064"/>
    <x v="61"/>
    <s v="District"/>
    <n v="90588"/>
    <n v="50943.05"/>
    <n v="62.680212124836949"/>
    <n v="40.96409713084639"/>
    <x v="23"/>
    <x v="21"/>
    <x v="16"/>
  </r>
  <r>
    <s v="England"/>
    <s v="East Sussex"/>
    <s v="E07000065"/>
    <x v="62"/>
    <s v="District"/>
    <n v="148915"/>
    <n v="83316.94"/>
    <n v="284.7220579830672"/>
    <n v="72.599047602772885"/>
    <x v="24"/>
    <x v="22"/>
    <x v="17"/>
  </r>
  <r>
    <s v="England"/>
    <s v="Bedford"/>
    <s v="E06000055"/>
    <x v="63"/>
    <s v="Unitary"/>
    <n v="157479"/>
    <n v="47641.2"/>
    <n v="0"/>
    <n v="0"/>
    <x v="0"/>
    <x v="0"/>
    <x v="0"/>
  </r>
  <r>
    <s v="England"/>
    <s v="Buckinghamshire"/>
    <s v="E07000005"/>
    <x v="64"/>
    <s v="District"/>
    <n v="92635"/>
    <n v="19634.810000000001"/>
    <n v="0"/>
    <n v="0"/>
    <x v="0"/>
    <x v="0"/>
    <x v="0"/>
  </r>
  <r>
    <s v="England"/>
    <s v="Buckinghamshire"/>
    <s v="E07000006"/>
    <x v="65"/>
    <s v="District"/>
    <n v="66867"/>
    <n v="14127.52"/>
    <n v="2"/>
    <n v="2"/>
    <x v="25"/>
    <x v="23"/>
    <x v="0"/>
  </r>
  <r>
    <s v="England"/>
    <s v="Buckinghamshire"/>
    <s v="E07000007"/>
    <x v="66"/>
    <s v="District"/>
    <n v="171644"/>
    <n v="32457.21"/>
    <n v="0"/>
    <n v="0"/>
    <x v="0"/>
    <x v="0"/>
    <x v="0"/>
  </r>
  <r>
    <s v="England"/>
    <s v="Cambridgeshire"/>
    <s v="E07000010"/>
    <x v="67"/>
    <s v="District"/>
    <n v="95262"/>
    <n v="54644.959999999999"/>
    <n v="0"/>
    <n v="0"/>
    <x v="0"/>
    <x v="0"/>
    <x v="0"/>
  </r>
  <r>
    <s v="England"/>
    <s v="Cambridgeshire"/>
    <s v="E07000011"/>
    <x v="68"/>
    <s v="District"/>
    <n v="169508"/>
    <n v="90618.31"/>
    <n v="284"/>
    <n v="123"/>
    <x v="26"/>
    <x v="24"/>
    <x v="18"/>
  </r>
  <r>
    <s v="England"/>
    <s v="Cambridgeshire"/>
    <s v="E07000012"/>
    <x v="69"/>
    <s v="District"/>
    <n v="148755"/>
    <n v="90162.77"/>
    <n v="0"/>
    <n v="43"/>
    <x v="0"/>
    <x v="25"/>
    <x v="6"/>
  </r>
  <r>
    <s v="England"/>
    <s v="Cumbria"/>
    <s v="E07000026"/>
    <x v="70"/>
    <s v="District"/>
    <n v="96422"/>
    <n v="124158.29"/>
    <n v="25"/>
    <n v="46.990461291006646"/>
    <x v="27"/>
    <x v="26"/>
    <x v="19"/>
  </r>
  <r>
    <s v="England"/>
    <s v="Cumbria"/>
    <s v="E07000027"/>
    <x v="71"/>
    <s v="District"/>
    <n v="69087"/>
    <n v="7796.05"/>
    <n v="38"/>
    <n v="46.756310792265005"/>
    <x v="28"/>
    <x v="27"/>
    <x v="20"/>
  </r>
  <r>
    <s v="England"/>
    <s v="Cumbria"/>
    <s v="E07000028"/>
    <x v="72"/>
    <s v="District"/>
    <n v="107524"/>
    <n v="103929.92"/>
    <n v="43"/>
    <n v="67.522436371929629"/>
    <x v="29"/>
    <x v="28"/>
    <x v="21"/>
  </r>
  <r>
    <s v="England"/>
    <s v="Cumbria"/>
    <s v="E07000029"/>
    <x v="73"/>
    <s v="District"/>
    <n v="70603"/>
    <n v="73173.94"/>
    <n v="0"/>
    <n v="16.102056984183509"/>
    <x v="0"/>
    <x v="29"/>
    <x v="6"/>
  </r>
  <r>
    <s v="England"/>
    <s v="Cumbria"/>
    <s v="E07000030"/>
    <x v="74"/>
    <s v="District"/>
    <n v="52564"/>
    <n v="214235.65"/>
    <n v="9"/>
    <n v="20.987996591031852"/>
    <x v="30"/>
    <x v="30"/>
    <x v="22"/>
  </r>
  <r>
    <s v="England"/>
    <s v="Cumbria"/>
    <s v="E07000031"/>
    <x v="75"/>
    <s v="District"/>
    <n v="103658"/>
    <n v="153362"/>
    <n v="123"/>
    <n v="27.640737969583363"/>
    <x v="31"/>
    <x v="31"/>
    <x v="23"/>
  </r>
  <r>
    <s v="England"/>
    <s v="Derbyshire"/>
    <s v="E07000032"/>
    <x v="76"/>
    <s v="District"/>
    <n v="122309"/>
    <n v="26538.48"/>
    <n v="144"/>
    <n v="63"/>
    <x v="32"/>
    <x v="32"/>
    <x v="24"/>
  </r>
  <r>
    <s v="England"/>
    <s v="Derbyshire"/>
    <s v="E07000033"/>
    <x v="77"/>
    <s v="District"/>
    <n v="75866"/>
    <n v="16033.04"/>
    <n v="0"/>
    <n v="0"/>
    <x v="0"/>
    <x v="0"/>
    <x v="0"/>
  </r>
  <r>
    <s v="England"/>
    <s v="Derbyshire"/>
    <s v="E07000034"/>
    <x v="78"/>
    <s v="District"/>
    <n v="103788"/>
    <n v="6603.52"/>
    <n v="0"/>
    <n v="0"/>
    <x v="0"/>
    <x v="0"/>
    <x v="0"/>
  </r>
  <r>
    <s v="England"/>
    <s v="Derbyshire"/>
    <s v="E07000035"/>
    <x v="79"/>
    <s v="District"/>
    <n v="71116"/>
    <n v="79245.210000000006"/>
    <n v="44"/>
    <n v="40"/>
    <x v="33"/>
    <x v="33"/>
    <x v="25"/>
  </r>
  <r>
    <s v="England"/>
    <s v="Essex"/>
    <s v="E07000073"/>
    <x v="80"/>
    <s v="District"/>
    <n v="81944"/>
    <n v="3053.75"/>
    <n v="66"/>
    <n v="66"/>
    <x v="34"/>
    <x v="34"/>
    <x v="0"/>
  </r>
  <r>
    <s v="England"/>
    <s v="Essex"/>
    <s v="E07000074"/>
    <x v="81"/>
    <s v="District"/>
    <n v="61629"/>
    <n v="35876.76"/>
    <n v="0"/>
    <n v="0"/>
    <x v="0"/>
    <x v="0"/>
    <x v="0"/>
  </r>
  <r>
    <s v="England"/>
    <s v="Essex"/>
    <s v="E07000075"/>
    <x v="82"/>
    <s v="District"/>
    <n v="83287"/>
    <n v="16949.84"/>
    <n v="0"/>
    <n v="0"/>
    <x v="0"/>
    <x v="0"/>
    <x v="0"/>
  </r>
  <r>
    <s v="England"/>
    <s v="Essex"/>
    <s v="E07000076"/>
    <x v="83"/>
    <s v="District"/>
    <n v="138048"/>
    <n v="33764.120000000003"/>
    <n v="499"/>
    <n v="43"/>
    <x v="35"/>
    <x v="35"/>
    <x v="26"/>
  </r>
  <r>
    <s v="England"/>
    <s v="Essex"/>
    <s v="E07000077"/>
    <x v="84"/>
    <s v="District"/>
    <n v="79443"/>
    <n v="64118.28"/>
    <n v="0"/>
    <n v="0"/>
    <x v="0"/>
    <x v="0"/>
    <x v="0"/>
  </r>
  <r>
    <s v="England"/>
    <s v="Derbyshire"/>
    <s v="E07000036"/>
    <x v="85"/>
    <s v="District"/>
    <n v="112081"/>
    <n v="10962.93"/>
    <n v="1576"/>
    <n v="0"/>
    <x v="36"/>
    <x v="0"/>
    <x v="5"/>
  </r>
  <r>
    <s v="England"/>
    <s v="Derbyshire"/>
    <s v="E07000037"/>
    <x v="86"/>
    <s v="District"/>
    <n v="90892"/>
    <n v="53914.69"/>
    <n v="0"/>
    <n v="0"/>
    <x v="0"/>
    <x v="0"/>
    <x v="0"/>
  </r>
  <r>
    <s v="England"/>
    <s v="Derbyshire"/>
    <s v="E07000038"/>
    <x v="87"/>
    <s v="District"/>
    <n v="99023"/>
    <n v="27560.03"/>
    <n v="0"/>
    <n v="0"/>
    <x v="0"/>
    <x v="0"/>
    <x v="0"/>
  </r>
  <r>
    <s v="England"/>
    <s v="Derbyshire"/>
    <s v="E07000039"/>
    <x v="88"/>
    <s v="District"/>
    <n v="94611"/>
    <n v="33812.06"/>
    <n v="0"/>
    <n v="0"/>
    <x v="0"/>
    <x v="0"/>
    <x v="0"/>
  </r>
  <r>
    <s v="England"/>
    <s v="Devon"/>
    <s v="E07000040"/>
    <x v="89"/>
    <s v="District"/>
    <n v="132457"/>
    <n v="81434.66"/>
    <n v="0"/>
    <n v="0"/>
    <x v="0"/>
    <x v="0"/>
    <x v="0"/>
  </r>
  <r>
    <s v="England"/>
    <s v="Devon"/>
    <s v="E07000041"/>
    <x v="90"/>
    <s v="District"/>
    <n v="117773"/>
    <n v="4702.7700000000004"/>
    <n v="0"/>
    <n v="0"/>
    <x v="0"/>
    <x v="0"/>
    <x v="0"/>
  </r>
  <r>
    <s v="England"/>
    <s v="Devon"/>
    <s v="E07000042"/>
    <x v="91"/>
    <s v="District"/>
    <n v="77750"/>
    <n v="91293.48"/>
    <n v="0"/>
    <n v="0"/>
    <x v="0"/>
    <x v="0"/>
    <x v="0"/>
  </r>
  <r>
    <s v="England"/>
    <s v="Devon"/>
    <s v="E07000043"/>
    <x v="92"/>
    <s v="District"/>
    <n v="93667"/>
    <n v="108605.1"/>
    <n v="341"/>
    <n v="36"/>
    <x v="37"/>
    <x v="36"/>
    <x v="27"/>
  </r>
  <r>
    <s v="England"/>
    <s v="Devon"/>
    <s v="E07000044"/>
    <x v="93"/>
    <s v="District"/>
    <n v="83140"/>
    <n v="88649.78"/>
    <n v="2"/>
    <n v="2"/>
    <x v="38"/>
    <x v="37"/>
    <x v="0"/>
  </r>
  <r>
    <s v="England"/>
    <s v="Devon"/>
    <s v="E07000045"/>
    <x v="94"/>
    <s v="District"/>
    <n v="124220"/>
    <n v="67387"/>
    <n v="0"/>
    <n v="0"/>
    <x v="0"/>
    <x v="0"/>
    <x v="0"/>
  </r>
  <r>
    <s v="England"/>
    <s v="Devon"/>
    <s v="E07000046"/>
    <x v="95"/>
    <s v="District"/>
    <n v="63839"/>
    <n v="98385.32"/>
    <n v="193"/>
    <n v="32"/>
    <x v="39"/>
    <x v="38"/>
    <x v="28"/>
  </r>
  <r>
    <s v="England"/>
    <s v="Devon"/>
    <s v="E07000047"/>
    <x v="96"/>
    <s v="District"/>
    <n v="53553"/>
    <n v="115963.56"/>
    <n v="10"/>
    <n v="10"/>
    <x v="40"/>
    <x v="39"/>
    <x v="0"/>
  </r>
  <r>
    <s v="England"/>
    <s v="Gloucestershire"/>
    <s v="E07000078"/>
    <x v="97"/>
    <s v="District"/>
    <n v="115732"/>
    <n v="4661.37"/>
    <n v="28.109865591037618"/>
    <n v="27.140559881001838"/>
    <x v="41"/>
    <x v="40"/>
    <x v="29"/>
  </r>
  <r>
    <s v="England"/>
    <s v="Gloucestershire"/>
    <s v="E07000079"/>
    <x v="98"/>
    <s v="District"/>
    <n v="82881"/>
    <n v="116451.96"/>
    <n v="58.130765648660599"/>
    <n v="57.436601315948167"/>
    <x v="42"/>
    <x v="41"/>
    <x v="30"/>
  </r>
  <r>
    <s v="England"/>
    <s v="Gloucestershire"/>
    <s v="E07000080"/>
    <x v="99"/>
    <s v="District"/>
    <n v="81961"/>
    <n v="52650.63"/>
    <n v="367.90730907361001"/>
    <n v="29.220850140037253"/>
    <x v="43"/>
    <x v="42"/>
    <x v="31"/>
  </r>
  <r>
    <s v="England"/>
    <s v="Dorset"/>
    <s v="E07000048"/>
    <x v="100"/>
    <s v="District"/>
    <n v="47752"/>
    <n v="5038.96"/>
    <n v="0"/>
    <n v="0"/>
    <x v="0"/>
    <x v="0"/>
    <x v="0"/>
  </r>
  <r>
    <s v="England"/>
    <s v="Dorset"/>
    <s v="E07000049"/>
    <x v="101"/>
    <s v="District"/>
    <n v="87166"/>
    <n v="35436.57"/>
    <n v="0"/>
    <n v="0"/>
    <x v="0"/>
    <x v="0"/>
    <x v="0"/>
  </r>
  <r>
    <s v="England"/>
    <s v="Dorset"/>
    <s v="E07000050"/>
    <x v="102"/>
    <s v="District"/>
    <n v="68583"/>
    <n v="60921.760000000002"/>
    <n v="162"/>
    <n v="11"/>
    <x v="44"/>
    <x v="43"/>
    <x v="32"/>
  </r>
  <r>
    <s v="England"/>
    <s v="Dorset"/>
    <s v="E07000051"/>
    <x v="103"/>
    <s v="District"/>
    <n v="44973"/>
    <n v="40441.57"/>
    <n v="83"/>
    <n v="15"/>
    <x v="45"/>
    <x v="44"/>
    <x v="33"/>
  </r>
  <r>
    <s v="England"/>
    <s v="Dorset"/>
    <s v="E07000052"/>
    <x v="104"/>
    <s v="District"/>
    <n v="99264"/>
    <n v="108147.42"/>
    <n v="0"/>
    <n v="19"/>
    <x v="0"/>
    <x v="45"/>
    <x v="6"/>
  </r>
  <r>
    <s v="England"/>
    <s v="Dorset"/>
    <s v="E07000053"/>
    <x v="105"/>
    <s v="District"/>
    <n v="65167"/>
    <n v="4175.88"/>
    <n v="0"/>
    <n v="30"/>
    <x v="0"/>
    <x v="46"/>
    <x v="6"/>
  </r>
  <r>
    <s v="England"/>
    <s v="East Sussex"/>
    <s v="E07000061"/>
    <x v="106"/>
    <s v="District"/>
    <n v="99412"/>
    <n v="4415.8900000000003"/>
    <n v="71.863527705151796"/>
    <n v="16.421720580780033"/>
    <x v="46"/>
    <x v="47"/>
    <x v="34"/>
  </r>
  <r>
    <s v="England"/>
    <s v="Essex"/>
    <s v="E07000066"/>
    <x v="107"/>
    <s v="District"/>
    <n v="174497"/>
    <n v="11002.46"/>
    <n v="0"/>
    <n v="0"/>
    <x v="0"/>
    <x v="0"/>
    <x v="0"/>
  </r>
  <r>
    <s v="England"/>
    <s v="Essex"/>
    <s v="E07000067"/>
    <x v="108"/>
    <s v="District"/>
    <n v="147084"/>
    <n v="61170.84"/>
    <n v="120"/>
    <n v="78"/>
    <x v="47"/>
    <x v="48"/>
    <x v="35"/>
  </r>
  <r>
    <s v="England"/>
    <s v="Essex"/>
    <s v="E07000068"/>
    <x v="109"/>
    <s v="District"/>
    <n v="73601"/>
    <n v="15311.75"/>
    <n v="0"/>
    <n v="0"/>
    <x v="0"/>
    <x v="0"/>
    <x v="0"/>
  </r>
  <r>
    <s v="England"/>
    <s v="Gloucestershire"/>
    <s v="E07000081"/>
    <x v="110"/>
    <s v="District"/>
    <n v="121688"/>
    <n v="4053.68"/>
    <n v="317.55650402690861"/>
    <n v="28.537314232877261"/>
    <x v="48"/>
    <x v="49"/>
    <x v="36"/>
  </r>
  <r>
    <s v="England"/>
    <s v="Gloucestershire"/>
    <s v="E07000082"/>
    <x v="111"/>
    <s v="District"/>
    <n v="112779"/>
    <n v="46065.47"/>
    <n v="43.392618562641545"/>
    <n v="42.448045508757353"/>
    <x v="49"/>
    <x v="50"/>
    <x v="37"/>
  </r>
  <r>
    <s v="England"/>
    <s v="Gloucestershire"/>
    <s v="E07000083"/>
    <x v="112"/>
    <s v="District"/>
    <n v="81943"/>
    <n v="41441.83"/>
    <n v="19.902937097141631"/>
    <n v="19.216628921378128"/>
    <x v="50"/>
    <x v="49"/>
    <x v="38"/>
  </r>
  <r>
    <s v="England"/>
    <s v="Hampshire"/>
    <s v="E07000084"/>
    <x v="113"/>
    <s v="District"/>
    <n v="167799"/>
    <n v="63380.74"/>
    <n v="16.553398573973965"/>
    <n v="4.4566842314545285"/>
    <x v="51"/>
    <x v="51"/>
    <x v="39"/>
  </r>
  <r>
    <s v="England"/>
    <s v="Essex"/>
    <s v="E07000069"/>
    <x v="114"/>
    <s v="District"/>
    <n v="88011"/>
    <n v="4506.8599999999997"/>
    <n v="52"/>
    <n v="14"/>
    <x v="52"/>
    <x v="52"/>
    <x v="40"/>
  </r>
  <r>
    <s v="England"/>
    <s v="Essex"/>
    <s v="E07000070"/>
    <x v="115"/>
    <s v="District"/>
    <n v="168310"/>
    <n v="33877.56"/>
    <n v="0"/>
    <n v="0"/>
    <x v="0"/>
    <x v="0"/>
    <x v="0"/>
  </r>
  <r>
    <s v="England"/>
    <s v="Essex"/>
    <s v="E07000071"/>
    <x v="116"/>
    <s v="District"/>
    <n v="173074"/>
    <n v="32908.17"/>
    <n v="248"/>
    <n v="110"/>
    <x v="53"/>
    <x v="53"/>
    <x v="41"/>
  </r>
  <r>
    <s v="England"/>
    <s v="Essex"/>
    <s v="E07000072"/>
    <x v="117"/>
    <s v="District"/>
    <n v="124659"/>
    <n v="33898.559999999998"/>
    <n v="0"/>
    <n v="0"/>
    <x v="0"/>
    <x v="0"/>
    <x v="0"/>
  </r>
  <r>
    <s v="England"/>
    <s v="Hampshire"/>
    <s v="E07000085"/>
    <x v="118"/>
    <s v="District"/>
    <n v="115608"/>
    <n v="51444.15"/>
    <n v="11.404747956423947"/>
    <n v="3.0705090651910627"/>
    <x v="54"/>
    <x v="51"/>
    <x v="40"/>
  </r>
  <r>
    <s v="England"/>
    <s v="Hampshire"/>
    <s v="E07000086"/>
    <x v="119"/>
    <s v="District"/>
    <n v="125199"/>
    <n v="7977.76"/>
    <n v="12.350901662482887"/>
    <n v="25.325242755283853"/>
    <x v="55"/>
    <x v="54"/>
    <x v="42"/>
  </r>
  <r>
    <s v="England"/>
    <s v="Hampshire"/>
    <s v="E07000087"/>
    <x v="120"/>
    <s v="District"/>
    <n v="111581"/>
    <n v="7423.27"/>
    <n v="249.00748375307714"/>
    <n v="65.96355331813615"/>
    <x v="56"/>
    <x v="55"/>
    <x v="43"/>
  </r>
  <r>
    <s v="England"/>
    <s v="Hampshire"/>
    <s v="E07000088"/>
    <x v="121"/>
    <s v="District"/>
    <n v="82622"/>
    <n v="2532.09"/>
    <n v="8.1506737047233688"/>
    <n v="2.1944121512716763"/>
    <x v="55"/>
    <x v="56"/>
    <x v="39"/>
  </r>
  <r>
    <s v="England"/>
    <s v="Hampshire"/>
    <s v="E07000092"/>
    <x v="122"/>
    <s v="District"/>
    <n v="93807"/>
    <n v="3904.46"/>
    <n v="9.2540757693953797"/>
    <n v="26.491481937914141"/>
    <x v="55"/>
    <x v="57"/>
    <x v="44"/>
  </r>
  <r>
    <s v="England"/>
    <s v="Hampshire"/>
    <s v="E07000093"/>
    <x v="123"/>
    <s v="District"/>
    <n v="116398"/>
    <n v="62757.99"/>
    <n v="24.482681584594793"/>
    <n v="16.091491195852445"/>
    <x v="57"/>
    <x v="58"/>
    <x v="45"/>
  </r>
  <r>
    <s v="England"/>
    <s v="Hampshire"/>
    <s v="E07000094"/>
    <x v="124"/>
    <s v="District"/>
    <n v="116595"/>
    <n v="66097.460000000006"/>
    <n v="44.502115666556378"/>
    <n v="26.096723448688255"/>
    <x v="58"/>
    <x v="59"/>
    <x v="46"/>
  </r>
  <r>
    <s v="England"/>
    <s v="Hampshire"/>
    <s v="E07000089"/>
    <x v="125"/>
    <s v="District"/>
    <n v="91033"/>
    <n v="21526.53"/>
    <n v="75.980420219337248"/>
    <n v="16.417805443667721"/>
    <x v="59"/>
    <x v="60"/>
    <x v="47"/>
  </r>
  <r>
    <s v="England"/>
    <s v="Hampshire"/>
    <s v="E07000090"/>
    <x v="126"/>
    <s v="District"/>
    <n v="120684"/>
    <n v="5536.97"/>
    <n v="11.90549617996218"/>
    <n v="3.2053258946052021"/>
    <x v="54"/>
    <x v="51"/>
    <x v="40"/>
  </r>
  <r>
    <s v="England"/>
    <s v="Hampshire"/>
    <s v="E07000091"/>
    <x v="127"/>
    <s v="District"/>
    <n v="176462"/>
    <n v="75313.48"/>
    <n v="90.408004929472725"/>
    <n v="77.686770557934963"/>
    <x v="60"/>
    <x v="61"/>
    <x v="48"/>
  </r>
  <r>
    <s v="England"/>
    <s v="Hertfordshire"/>
    <s v="E07000096"/>
    <x v="128"/>
    <s v="District"/>
    <n v="144847"/>
    <n v="21247.56"/>
    <n v="0"/>
    <n v="63"/>
    <x v="0"/>
    <x v="62"/>
    <x v="6"/>
  </r>
  <r>
    <s v="England"/>
    <s v="Hertfordshire"/>
    <s v="E07000098"/>
    <x v="129"/>
    <s v="District"/>
    <n v="100031"/>
    <n v="10116"/>
    <n v="0"/>
    <n v="0"/>
    <x v="0"/>
    <x v="0"/>
    <x v="0"/>
  </r>
  <r>
    <s v="England"/>
    <s v="Hertfordshire"/>
    <s v="E07000099"/>
    <x v="130"/>
    <s v="District"/>
    <n v="127114"/>
    <n v="37537.51"/>
    <n v="117"/>
    <n v="30"/>
    <x v="61"/>
    <x v="63"/>
    <x v="49"/>
  </r>
  <r>
    <s v="England"/>
    <s v="Lancashire"/>
    <s v="E07000120"/>
    <x v="131"/>
    <s v="District"/>
    <n v="80734"/>
    <n v="7299.32"/>
    <n v="12"/>
    <n v="12"/>
    <x v="62"/>
    <x v="64"/>
    <x v="0"/>
  </r>
  <r>
    <s v="England"/>
    <s v="Lancashire"/>
    <s v="E07000121"/>
    <x v="132"/>
    <s v="District"/>
    <n v="138375"/>
    <n v="57585.64"/>
    <n v="0"/>
    <n v="0"/>
    <x v="0"/>
    <x v="0"/>
    <x v="0"/>
  </r>
  <r>
    <s v="England"/>
    <s v="Hertfordshire"/>
    <s v="E07000102"/>
    <x v="133"/>
    <s v="District"/>
    <n v="87317"/>
    <n v="8881.34"/>
    <n v="0"/>
    <n v="0"/>
    <x v="0"/>
    <x v="0"/>
    <x v="0"/>
  </r>
  <r>
    <s v="England"/>
    <s v="Hertfordshire"/>
    <s v="E07000103"/>
    <x v="134"/>
    <s v="District"/>
    <n v="90301"/>
    <n v="2142.48"/>
    <n v="0"/>
    <n v="0"/>
    <x v="0"/>
    <x v="0"/>
    <x v="0"/>
  </r>
  <r>
    <s v="England"/>
    <s v="Kent"/>
    <s v="E07000105"/>
    <x v="135"/>
    <s v="District"/>
    <n v="117956"/>
    <n v="58061.67"/>
    <n v="0"/>
    <n v="4.7545356415756892"/>
    <x v="0"/>
    <x v="65"/>
    <x v="6"/>
  </r>
  <r>
    <s v="England"/>
    <s v="Kent"/>
    <s v="E07000106"/>
    <x v="136"/>
    <s v="District"/>
    <n v="151145"/>
    <n v="30885.19"/>
    <n v="0"/>
    <n v="6.0923080601746209"/>
    <x v="0"/>
    <x v="66"/>
    <x v="6"/>
  </r>
  <r>
    <s v="England"/>
    <s v="Kent"/>
    <s v="E07000107"/>
    <x v="137"/>
    <s v="District"/>
    <n v="97365"/>
    <n v="7276.85"/>
    <n v="0"/>
    <n v="3.9245596895623542"/>
    <x v="0"/>
    <x v="66"/>
    <x v="6"/>
  </r>
  <r>
    <s v="England"/>
    <s v="Kent"/>
    <s v="E07000108"/>
    <x v="138"/>
    <s v="District"/>
    <n v="111674"/>
    <n v="31485.09"/>
    <n v="247"/>
    <n v="82.501322639266533"/>
    <x v="63"/>
    <x v="67"/>
    <x v="50"/>
  </r>
  <r>
    <s v="England"/>
    <s v="West Sussex"/>
    <s v="E07000226"/>
    <x v="139"/>
    <s v="District"/>
    <n v="106597"/>
    <n v="4497.07"/>
    <n v="0"/>
    <n v="0"/>
    <x v="0"/>
    <x v="0"/>
    <x v="0"/>
  </r>
  <r>
    <s v="England"/>
    <s v="West Sussex"/>
    <s v="E07000227"/>
    <x v="140"/>
    <s v="District"/>
    <n v="131301"/>
    <n v="53027.07"/>
    <n v="0"/>
    <n v="0"/>
    <x v="0"/>
    <x v="0"/>
    <x v="0"/>
  </r>
  <r>
    <s v="England"/>
    <s v="West Sussex"/>
    <s v="E07000228"/>
    <x v="141"/>
    <s v="District"/>
    <n v="139860"/>
    <n v="33402.39"/>
    <n v="46"/>
    <n v="20"/>
    <x v="64"/>
    <x v="68"/>
    <x v="51"/>
  </r>
  <r>
    <s v="England"/>
    <s v="Kent"/>
    <s v="E07000109"/>
    <x v="142"/>
    <s v="District"/>
    <n v="101720"/>
    <n v="9901.8700000000008"/>
    <n v="0"/>
    <n v="4.1000997444901417"/>
    <x v="0"/>
    <x v="66"/>
    <x v="6"/>
  </r>
  <r>
    <s v="England"/>
    <s v="Kent"/>
    <s v="E07000110"/>
    <x v="143"/>
    <s v="District"/>
    <n v="155143"/>
    <n v="39333.339999999997"/>
    <n v="0"/>
    <n v="83.253458264445868"/>
    <x v="0"/>
    <x v="69"/>
    <x v="6"/>
  </r>
  <r>
    <s v="England"/>
    <s v="Kent"/>
    <s v="E07000111"/>
    <x v="144"/>
    <s v="District"/>
    <n v="114893"/>
    <n v="36919.86"/>
    <n v="0"/>
    <n v="4.6310731414048947"/>
    <x v="0"/>
    <x v="66"/>
    <x v="6"/>
  </r>
  <r>
    <s v="England"/>
    <s v="Kent"/>
    <s v="E07000112"/>
    <x v="145"/>
    <s v="District"/>
    <n v="107969"/>
    <n v="35670.31"/>
    <n v="0"/>
    <n v="4.3519825925369258"/>
    <x v="0"/>
    <x v="66"/>
    <x v="6"/>
  </r>
  <r>
    <s v="England"/>
    <s v="Kent"/>
    <s v="E07000113"/>
    <x v="146"/>
    <s v="District"/>
    <n v="135835"/>
    <n v="37338.550000000003"/>
    <n v="103"/>
    <n v="108.47519709784524"/>
    <x v="65"/>
    <x v="70"/>
    <x v="52"/>
  </r>
  <r>
    <s v="England"/>
    <s v="West Sussex"/>
    <s v="E07000229"/>
    <x v="147"/>
    <s v="District"/>
    <n v="104640"/>
    <n v="3248.21"/>
    <n v="0"/>
    <n v="0"/>
    <x v="0"/>
    <x v="0"/>
    <x v="0"/>
  </r>
  <r>
    <s v="England"/>
    <s v="Worcestershire"/>
    <s v="E07000234"/>
    <x v="148"/>
    <s v="District"/>
    <n v="93637"/>
    <n v="21696.91"/>
    <n v="12.238638992950868"/>
    <n v="13.073251979532614"/>
    <x v="66"/>
    <x v="71"/>
    <x v="53"/>
  </r>
  <r>
    <s v="England"/>
    <s v="Worcestershire"/>
    <s v="E07000235"/>
    <x v="149"/>
    <s v="District"/>
    <n v="74631"/>
    <n v="57707.13"/>
    <n v="9.7544973320686932"/>
    <n v="9.622679800554252"/>
    <x v="66"/>
    <x v="72"/>
    <x v="54"/>
  </r>
  <r>
    <s v="England"/>
    <s v="Kent"/>
    <s v="E07000114"/>
    <x v="150"/>
    <s v="District"/>
    <n v="134186"/>
    <n v="10333.530000000001"/>
    <n v="129"/>
    <n v="134.40872969243171"/>
    <x v="67"/>
    <x v="73"/>
    <x v="55"/>
  </r>
  <r>
    <s v="England"/>
    <s v="Kent"/>
    <s v="E07000115"/>
    <x v="151"/>
    <s v="District"/>
    <n v="120805"/>
    <n v="24013.56"/>
    <n v="39"/>
    <n v="42.869372292893544"/>
    <x v="68"/>
    <x v="74"/>
    <x v="56"/>
  </r>
  <r>
    <s v="England"/>
    <s v="Kent"/>
    <s v="E07000116"/>
    <x v="152"/>
    <s v="District"/>
    <n v="115049"/>
    <n v="33132.82"/>
    <n v="303"/>
    <n v="25.637361143372459"/>
    <x v="69"/>
    <x v="75"/>
    <x v="57"/>
  </r>
  <r>
    <s v="England"/>
    <s v="Leicestershire"/>
    <s v="E07000135"/>
    <x v="153"/>
    <s v="District"/>
    <n v="56170"/>
    <n v="2352.33"/>
    <n v="32.194965633546452"/>
    <n v="29"/>
    <x v="70"/>
    <x v="76"/>
    <x v="58"/>
  </r>
  <r>
    <s v="England"/>
    <s v="Lancashire"/>
    <s v="E07000117"/>
    <x v="154"/>
    <s v="District"/>
    <n v="87059"/>
    <n v="11070.03"/>
    <n v="0"/>
    <n v="0"/>
    <x v="0"/>
    <x v="0"/>
    <x v="0"/>
  </r>
  <r>
    <s v="England"/>
    <s v="Lancashire"/>
    <s v="E07000118"/>
    <x v="155"/>
    <s v="District"/>
    <n v="107155"/>
    <n v="20279.689999999999"/>
    <n v="25"/>
    <n v="25"/>
    <x v="71"/>
    <x v="77"/>
    <x v="0"/>
  </r>
  <r>
    <s v="England"/>
    <s v="Lincolnshire"/>
    <s v="E07000136"/>
    <x v="156"/>
    <s v="District"/>
    <n v="64637"/>
    <n v="36153.769999999997"/>
    <n v="49"/>
    <n v="26"/>
    <x v="72"/>
    <x v="78"/>
    <x v="59"/>
  </r>
  <r>
    <s v="England"/>
    <s v="Lincolnshire"/>
    <s v="E07000137"/>
    <x v="157"/>
    <s v="District"/>
    <n v="136401"/>
    <n v="176025.58"/>
    <n v="297"/>
    <n v="31"/>
    <x v="73"/>
    <x v="79"/>
    <x v="60"/>
  </r>
  <r>
    <s v="England"/>
    <s v="Lincolnshire"/>
    <s v="E07000138"/>
    <x v="158"/>
    <s v="District"/>
    <n v="93541"/>
    <n v="3568.8"/>
    <n v="353"/>
    <n v="353"/>
    <x v="74"/>
    <x v="80"/>
    <x v="0"/>
  </r>
  <r>
    <s v="England"/>
    <s v="Lincolnshire"/>
    <s v="E07000139"/>
    <x v="159"/>
    <s v="District"/>
    <n v="107766"/>
    <n v="92244.28"/>
    <n v="0"/>
    <n v="0"/>
    <x v="0"/>
    <x v="0"/>
    <x v="0"/>
  </r>
  <r>
    <s v="England"/>
    <s v="Lincolnshire"/>
    <s v="E07000140"/>
    <x v="160"/>
    <s v="District"/>
    <n v="88270"/>
    <n v="74238.31"/>
    <n v="0"/>
    <n v="0"/>
    <x v="0"/>
    <x v="0"/>
    <x v="0"/>
  </r>
  <r>
    <s v="England"/>
    <s v="Lincolnshire"/>
    <s v="E07000141"/>
    <x v="161"/>
    <s v="District"/>
    <n v="133788"/>
    <n v="94259.45"/>
    <n v="0"/>
    <n v="0"/>
    <x v="0"/>
    <x v="0"/>
    <x v="0"/>
  </r>
  <r>
    <s v="England"/>
    <s v="Lincolnshire"/>
    <s v="E07000142"/>
    <x v="162"/>
    <s v="District"/>
    <n v="89250"/>
    <n v="115571.73"/>
    <n v="26"/>
    <n v="26"/>
    <x v="75"/>
    <x v="81"/>
    <x v="0"/>
  </r>
  <r>
    <s v="England"/>
    <s v="Norfolk"/>
    <s v="E07000143"/>
    <x v="163"/>
    <s v="District"/>
    <n v="130491"/>
    <n v="130511.64"/>
    <n v="25"/>
    <n v="396"/>
    <x v="76"/>
    <x v="82"/>
    <x v="61"/>
  </r>
  <r>
    <s v="England"/>
    <s v="Norfolk"/>
    <s v="E07000144"/>
    <x v="164"/>
    <s v="District"/>
    <n v="124646"/>
    <n v="55239.88"/>
    <n v="36"/>
    <n v="36"/>
    <x v="77"/>
    <x v="83"/>
    <x v="0"/>
  </r>
  <r>
    <s v="England"/>
    <s v="Norfolk"/>
    <s v="E07000145"/>
    <x v="165"/>
    <s v="District"/>
    <n v="97277"/>
    <n v="17418.830000000002"/>
    <n v="0"/>
    <n v="0"/>
    <x v="0"/>
    <x v="0"/>
    <x v="0"/>
  </r>
  <r>
    <s v="England"/>
    <s v="Norfolk"/>
    <s v="E07000146"/>
    <x v="166"/>
    <s v="District"/>
    <n v="147451"/>
    <n v="142879.4"/>
    <n v="368"/>
    <n v="28"/>
    <x v="78"/>
    <x v="84"/>
    <x v="62"/>
  </r>
  <r>
    <s v="England"/>
    <s v="Norfolk"/>
    <s v="E07000147"/>
    <x v="167"/>
    <s v="District"/>
    <n v="101499"/>
    <n v="96333.07"/>
    <n v="0"/>
    <n v="0"/>
    <x v="0"/>
    <x v="0"/>
    <x v="0"/>
  </r>
  <r>
    <s v="England"/>
    <s v="Lancashire"/>
    <s v="E07000119"/>
    <x v="168"/>
    <s v="District"/>
    <n v="75757"/>
    <n v="16568.86"/>
    <n v="33"/>
    <n v="33"/>
    <x v="79"/>
    <x v="85"/>
    <x v="0"/>
  </r>
  <r>
    <s v="England"/>
    <s v="Lancashire"/>
    <s v="E07000122"/>
    <x v="169"/>
    <s v="District"/>
    <n v="89452"/>
    <n v="16936.37"/>
    <n v="0"/>
    <n v="83"/>
    <x v="0"/>
    <x v="86"/>
    <x v="6"/>
  </r>
  <r>
    <s v="England"/>
    <s v="Hertfordshire"/>
    <s v="E07000101"/>
    <x v="170"/>
    <s v="District"/>
    <n v="83957"/>
    <n v="2596.4"/>
    <n v="0"/>
    <n v="0"/>
    <x v="0"/>
    <x v="0"/>
    <x v="0"/>
  </r>
  <r>
    <s v="England"/>
    <s v="Bolton"/>
    <s v="E08000001"/>
    <x v="171"/>
    <s v="Unitary"/>
    <n v="276786"/>
    <n v="13980.34"/>
    <n v="0"/>
    <n v="174"/>
    <x v="0"/>
    <x v="87"/>
    <x v="6"/>
  </r>
  <r>
    <s v="England"/>
    <s v="Lancashire"/>
    <s v="E07000123"/>
    <x v="172"/>
    <s v="District"/>
    <n v="140202"/>
    <n v="14229.4"/>
    <n v="45"/>
    <n v="45"/>
    <x v="80"/>
    <x v="88"/>
    <x v="0"/>
  </r>
  <r>
    <s v="England"/>
    <s v="Lancashire"/>
    <s v="E07000124"/>
    <x v="173"/>
    <s v="District"/>
    <n v="57132"/>
    <n v="58316.11"/>
    <n v="64"/>
    <n v="2"/>
    <x v="81"/>
    <x v="89"/>
    <x v="63"/>
  </r>
  <r>
    <s v="England"/>
    <s v="Lancashire"/>
    <s v="E07000125"/>
    <x v="174"/>
    <s v="District"/>
    <n v="67982"/>
    <n v="13804.82"/>
    <n v="0"/>
    <n v="0"/>
    <x v="0"/>
    <x v="0"/>
    <x v="0"/>
  </r>
  <r>
    <s v="England"/>
    <s v="Lancashire"/>
    <s v="E07000126"/>
    <x v="175"/>
    <s v="District"/>
    <n v="109057"/>
    <n v="11295.57"/>
    <n v="0"/>
    <n v="0"/>
    <x v="0"/>
    <x v="0"/>
    <x v="0"/>
  </r>
  <r>
    <s v="England"/>
    <s v="Lancashire"/>
    <s v="E07000127"/>
    <x v="176"/>
    <s v="District"/>
    <n v="110685"/>
    <n v="34678.959999999999"/>
    <n v="17"/>
    <n v="17"/>
    <x v="82"/>
    <x v="90"/>
    <x v="0"/>
  </r>
  <r>
    <s v="England"/>
    <s v="Lancashire"/>
    <s v="E07000128"/>
    <x v="177"/>
    <s v="District"/>
    <n v="107749"/>
    <n v="28255.43"/>
    <n v="0"/>
    <n v="0"/>
    <x v="0"/>
    <x v="0"/>
    <x v="0"/>
  </r>
  <r>
    <s v="England"/>
    <s v="Leicestershire"/>
    <s v="E07000129"/>
    <x v="178"/>
    <s v="District"/>
    <n v="93915"/>
    <n v="13046.66"/>
    <n v="91.341912007735715"/>
    <n v="2"/>
    <x v="83"/>
    <x v="91"/>
    <x v="64"/>
  </r>
  <r>
    <s v="England"/>
    <s v="Leicestershire"/>
    <s v="E07000130"/>
    <x v="179"/>
    <s v="District"/>
    <n v="166100"/>
    <n v="27905.68"/>
    <n v="9.4478154127125897"/>
    <n v="0"/>
    <x v="84"/>
    <x v="0"/>
    <x v="5"/>
  </r>
  <r>
    <s v="England"/>
    <s v="Leicestershire"/>
    <s v="E07000131"/>
    <x v="180"/>
    <s v="District"/>
    <n v="85382"/>
    <n v="59177.75"/>
    <n v="138.85655253201821"/>
    <n v="11"/>
    <x v="85"/>
    <x v="92"/>
    <x v="65"/>
  </r>
  <r>
    <s v="England"/>
    <s v="Leicestershire"/>
    <s v="E07000132"/>
    <x v="181"/>
    <s v="District"/>
    <n v="105078"/>
    <n v="29734.91"/>
    <n v="259.97686663417829"/>
    <n v="0"/>
    <x v="86"/>
    <x v="0"/>
    <x v="5"/>
  </r>
  <r>
    <s v="England"/>
    <s v="Leicestershire"/>
    <s v="E07000133"/>
    <x v="182"/>
    <s v="District"/>
    <n v="50376"/>
    <n v="48137.68"/>
    <n v="2.8654012596677267"/>
    <n v="0"/>
    <x v="84"/>
    <x v="0"/>
    <x v="5"/>
  </r>
  <r>
    <s v="England"/>
    <s v="Leicestershire"/>
    <s v="E07000134"/>
    <x v="183"/>
    <s v="District"/>
    <n v="93468"/>
    <n v="27932.85"/>
    <n v="223.31648652014101"/>
    <n v="22"/>
    <x v="87"/>
    <x v="93"/>
    <x v="66"/>
  </r>
  <r>
    <s v="England"/>
    <s v="Norfolk"/>
    <s v="E07000148"/>
    <x v="184"/>
    <s v="District"/>
    <n v="132512"/>
    <n v="3902.6"/>
    <n v="0"/>
    <n v="0"/>
    <x v="0"/>
    <x v="0"/>
    <x v="0"/>
  </r>
  <r>
    <s v="England"/>
    <s v="Norfolk"/>
    <s v="E07000149"/>
    <x v="185"/>
    <s v="District"/>
    <n v="124012"/>
    <n v="90770.68"/>
    <n v="22"/>
    <n v="22"/>
    <x v="88"/>
    <x v="94"/>
    <x v="0"/>
  </r>
  <r>
    <s v="England"/>
    <s v="Northamptonshire"/>
    <s v="E07000154"/>
    <x v="186"/>
    <s v="District"/>
    <n v="212069"/>
    <n v="8076.17"/>
    <n v="184.72677729091035"/>
    <n v="10.726777290910352"/>
    <x v="89"/>
    <x v="95"/>
    <x v="67"/>
  </r>
  <r>
    <s v="England"/>
    <s v="Northamptonshire"/>
    <s v="E07000155"/>
    <x v="187"/>
    <s v="District"/>
    <n v="85189"/>
    <n v="63401.85"/>
    <n v="117.30899108608689"/>
    <n v="9.3089910860868947"/>
    <x v="90"/>
    <x v="96"/>
    <x v="68"/>
  </r>
  <r>
    <s v="England"/>
    <s v="Northamptonshire"/>
    <s v="E07000150"/>
    <x v="188"/>
    <s v="District"/>
    <n v="61255"/>
    <n v="8028.28"/>
    <n v="194.0983724304576"/>
    <n v="24.098372430457605"/>
    <x v="91"/>
    <x v="97"/>
    <x v="69"/>
  </r>
  <r>
    <s v="England"/>
    <s v="Northamptonshire"/>
    <s v="E07000151"/>
    <x v="189"/>
    <s v="District"/>
    <n v="77843"/>
    <n v="66259.009999999995"/>
    <n v="3.9374190695308346"/>
    <n v="3.9374190695308346"/>
    <x v="92"/>
    <x v="98"/>
    <x v="0"/>
  </r>
  <r>
    <s v="England"/>
    <s v="Northamptonshire"/>
    <s v="E07000152"/>
    <x v="190"/>
    <s v="District"/>
    <n v="86765"/>
    <n v="50978.8"/>
    <n v="34.388707598214907"/>
    <n v="34.388707598214907"/>
    <x v="93"/>
    <x v="99"/>
    <x v="0"/>
  </r>
  <r>
    <s v="England"/>
    <s v="Northamptonshire"/>
    <s v="E07000153"/>
    <x v="191"/>
    <s v="District"/>
    <n v="93475"/>
    <n v="23349.24"/>
    <n v="34.728109753277685"/>
    <n v="4.7281097532776846"/>
    <x v="94"/>
    <x v="98"/>
    <x v="70"/>
  </r>
  <r>
    <s v="England"/>
    <s v="Northamptonshire"/>
    <s v="E07000156"/>
    <x v="192"/>
    <s v="District"/>
    <n v="75356"/>
    <n v="16303.94"/>
    <n v="66.811622771521726"/>
    <n v="66.811622771521726"/>
    <x v="95"/>
    <x v="100"/>
    <x v="0"/>
  </r>
  <r>
    <s v="England"/>
    <s v="North Yorkshire"/>
    <s v="E07000163"/>
    <x v="193"/>
    <s v="District"/>
    <n v="55409"/>
    <n v="117738.81"/>
    <n v="226.71428666925144"/>
    <n v="169.71428666925144"/>
    <x v="96"/>
    <x v="101"/>
    <x v="71"/>
  </r>
  <r>
    <s v="England"/>
    <s v="North Yorkshire"/>
    <s v="E07000164"/>
    <x v="194"/>
    <s v="District"/>
    <n v="89140"/>
    <n v="131116.95000000001"/>
    <n v="253.28999826196235"/>
    <n v="253.28999826196235"/>
    <x v="97"/>
    <x v="102"/>
    <x v="0"/>
  </r>
  <r>
    <s v="England"/>
    <s v="North Yorkshire"/>
    <s v="E07000165"/>
    <x v="195"/>
    <s v="District"/>
    <n v="157869"/>
    <n v="130793.68"/>
    <n v="759.95630172333119"/>
    <n v="503.95630172333119"/>
    <x v="98"/>
    <x v="103"/>
    <x v="72"/>
  </r>
  <r>
    <s v="England"/>
    <s v="North Yorkshire"/>
    <s v="E07000166"/>
    <x v="196"/>
    <s v="District"/>
    <n v="51965"/>
    <n v="131867.12"/>
    <n v="144.16002647164993"/>
    <n v="144.16002647164993"/>
    <x v="99"/>
    <x v="104"/>
    <x v="0"/>
  </r>
  <r>
    <s v="England"/>
    <s v="North Yorkshire"/>
    <s v="E07000167"/>
    <x v="197"/>
    <s v="District"/>
    <n v="51751"/>
    <n v="150659.41"/>
    <n v="143.5663529285934"/>
    <n v="143.5663529285934"/>
    <x v="99"/>
    <x v="104"/>
    <x v="0"/>
  </r>
  <r>
    <s v="England"/>
    <s v="North Yorkshire"/>
    <s v="E07000168"/>
    <x v="198"/>
    <s v="District"/>
    <n v="108793"/>
    <n v="81654.13"/>
    <n v="611.81086808294458"/>
    <n v="354.81086808294452"/>
    <x v="100"/>
    <x v="105"/>
    <x v="73"/>
  </r>
  <r>
    <s v="England"/>
    <s v="North Yorkshire"/>
    <s v="E07000169"/>
    <x v="199"/>
    <s v="District"/>
    <n v="83449"/>
    <n v="59931.19"/>
    <n v="408.50216586226725"/>
    <n v="240.50216586226722"/>
    <x v="101"/>
    <x v="106"/>
    <x v="74"/>
  </r>
  <r>
    <s v="England"/>
    <s v="Nottinghamshire"/>
    <s v="E07000170"/>
    <x v="200"/>
    <s v="District"/>
    <n v="119497"/>
    <n v="10955.69"/>
    <n v="0"/>
    <n v="0"/>
    <x v="0"/>
    <x v="0"/>
    <x v="0"/>
  </r>
  <r>
    <s v="England"/>
    <s v="Nottinghamshire"/>
    <s v="E07000171"/>
    <x v="201"/>
    <s v="District"/>
    <n v="112863"/>
    <n v="63787.08"/>
    <n v="0"/>
    <n v="0"/>
    <x v="0"/>
    <x v="0"/>
    <x v="0"/>
  </r>
  <r>
    <s v="England"/>
    <s v="Nottinghamshire"/>
    <s v="E07000172"/>
    <x v="202"/>
    <s v="District"/>
    <n v="109487"/>
    <n v="8009.84"/>
    <n v="62"/>
    <n v="10"/>
    <x v="102"/>
    <x v="107"/>
    <x v="75"/>
  </r>
  <r>
    <s v="England"/>
    <s v="Nottinghamshire"/>
    <s v="E07000173"/>
    <x v="203"/>
    <s v="District"/>
    <n v="113543"/>
    <n v="11997.63"/>
    <n v="70"/>
    <n v="46"/>
    <x v="103"/>
    <x v="108"/>
    <x v="76"/>
  </r>
  <r>
    <s v="England"/>
    <s v="Tower Hamlets"/>
    <s v="E09000030"/>
    <x v="204"/>
    <s v="Unitary"/>
    <n v="254096"/>
    <n v="1976.9"/>
    <n v="0"/>
    <n v="0"/>
    <x v="0"/>
    <x v="0"/>
    <x v="0"/>
  </r>
  <r>
    <s v="England"/>
    <s v="Nottinghamshire"/>
    <s v="E07000174"/>
    <x v="205"/>
    <s v="District"/>
    <n v="104466"/>
    <n v="7671.65"/>
    <n v="0"/>
    <n v="46"/>
    <x v="0"/>
    <x v="109"/>
    <x v="6"/>
  </r>
  <r>
    <s v="England"/>
    <s v="Nottinghamshire"/>
    <s v="E07000175"/>
    <x v="206"/>
    <s v="District"/>
    <n v="114817"/>
    <n v="65131.85"/>
    <n v="0"/>
    <n v="0"/>
    <x v="0"/>
    <x v="0"/>
    <x v="0"/>
  </r>
  <r>
    <s v="England"/>
    <s v="Nottinghamshire"/>
    <s v="E07000176"/>
    <x v="207"/>
    <s v="District"/>
    <n v="111129"/>
    <n v="40923.64"/>
    <n v="222"/>
    <n v="4"/>
    <x v="104"/>
    <x v="110"/>
    <x v="77"/>
  </r>
  <r>
    <s v="England"/>
    <s v="Oxfordshire"/>
    <s v="E07000177"/>
    <x v="208"/>
    <s v="District"/>
    <n v="141868"/>
    <n v="58876.86"/>
    <n v="11.066519016576986"/>
    <n v="11.066519016576986"/>
    <x v="105"/>
    <x v="111"/>
    <x v="0"/>
  </r>
  <r>
    <s v="England"/>
    <s v="Oxfordshire"/>
    <s v="E07000178"/>
    <x v="209"/>
    <s v="District"/>
    <n v="151906"/>
    <n v="4559.58"/>
    <n v="11.849540683819773"/>
    <n v="11.849540683819773"/>
    <x v="106"/>
    <x v="112"/>
    <x v="0"/>
  </r>
  <r>
    <s v="England"/>
    <s v="Oxfordshire"/>
    <s v="E07000179"/>
    <x v="210"/>
    <s v="District"/>
    <n v="134257"/>
    <n v="67853.37"/>
    <n v="10.472817292191166"/>
    <n v="10.472817292191166"/>
    <x v="106"/>
    <x v="112"/>
    <x v="0"/>
  </r>
  <r>
    <s v="England"/>
    <s v="Oxfordshire"/>
    <s v="E07000180"/>
    <x v="211"/>
    <s v="District"/>
    <n v="120988"/>
    <n v="57761.77"/>
    <n v="9.4377590631968893"/>
    <n v="9.4377590631968893"/>
    <x v="106"/>
    <x v="112"/>
    <x v="0"/>
  </r>
  <r>
    <s v="England"/>
    <s v="Oxfordshire"/>
    <s v="E07000181"/>
    <x v="212"/>
    <s v="District"/>
    <n v="104779"/>
    <n v="71439.929999999993"/>
    <n v="8.1733639442151844"/>
    <n v="8.1733639442151844"/>
    <x v="107"/>
    <x v="113"/>
    <x v="0"/>
  </r>
  <r>
    <s v="England"/>
    <s v="Somerset"/>
    <s v="E07000187"/>
    <x v="213"/>
    <s v="District"/>
    <n v="109279"/>
    <n v="73943.509999999995"/>
    <n v="16.702012559154067"/>
    <n v="60.227640328168278"/>
    <x v="108"/>
    <x v="114"/>
    <x v="78"/>
  </r>
  <r>
    <s v="England"/>
    <s v="Somerset"/>
    <s v="E07000188"/>
    <x v="214"/>
    <s v="District"/>
    <n v="114588"/>
    <n v="56436.28"/>
    <n v="17.513430898236134"/>
    <n v="14.918848542941891"/>
    <x v="109"/>
    <x v="115"/>
    <x v="79"/>
  </r>
  <r>
    <s v="England"/>
    <s v="Somerset"/>
    <s v="E07000189"/>
    <x v="215"/>
    <s v="District"/>
    <n v="161243"/>
    <n v="95904.23"/>
    <n v="24.644100065663846"/>
    <n v="20.99312227815809"/>
    <x v="109"/>
    <x v="115"/>
    <x v="79"/>
  </r>
  <r>
    <s v="England"/>
    <s v="Somerset"/>
    <s v="E07000190"/>
    <x v="216"/>
    <s v="District"/>
    <n v="110187"/>
    <n v="46236.29"/>
    <n v="16.840789702097471"/>
    <n v="67.345857894379321"/>
    <x v="109"/>
    <x v="116"/>
    <x v="80"/>
  </r>
  <r>
    <s v="England"/>
    <s v="Somerset"/>
    <s v="E07000191"/>
    <x v="217"/>
    <s v="District"/>
    <n v="34675"/>
    <n v="72534.509999999995"/>
    <n v="5.2996667748484825"/>
    <n v="4.5145309563524112"/>
    <x v="109"/>
    <x v="115"/>
    <x v="81"/>
  </r>
  <r>
    <s v="England"/>
    <s v="Staffordshire"/>
    <s v="E07000192"/>
    <x v="218"/>
    <s v="District"/>
    <n v="97462"/>
    <n v="7888.09"/>
    <n v="95"/>
    <n v="43"/>
    <x v="110"/>
    <x v="117"/>
    <x v="82"/>
  </r>
  <r>
    <s v="England"/>
    <s v="Staffordshire"/>
    <s v="E07000193"/>
    <x v="219"/>
    <s v="District"/>
    <n v="113583"/>
    <n v="38696.29"/>
    <n v="319"/>
    <n v="81"/>
    <x v="111"/>
    <x v="118"/>
    <x v="83"/>
  </r>
  <r>
    <s v="England"/>
    <s v="Staffordshire"/>
    <s v="E07000194"/>
    <x v="220"/>
    <s v="District"/>
    <n v="100654"/>
    <n v="33129.71"/>
    <n v="14"/>
    <n v="14"/>
    <x v="112"/>
    <x v="119"/>
    <x v="0"/>
  </r>
  <r>
    <s v="England"/>
    <s v="Staffordshire"/>
    <s v="E07000195"/>
    <x v="221"/>
    <s v="District"/>
    <n v="123871"/>
    <n v="21095.75"/>
    <n v="0"/>
    <n v="0"/>
    <x v="0"/>
    <x v="0"/>
    <x v="0"/>
  </r>
  <r>
    <s v="England"/>
    <s v="Staffordshire"/>
    <s v="E07000196"/>
    <x v="222"/>
    <s v="District"/>
    <n v="108131"/>
    <n v="40731.519999999997"/>
    <n v="0"/>
    <n v="0"/>
    <x v="0"/>
    <x v="0"/>
    <x v="0"/>
  </r>
  <r>
    <s v="England"/>
    <s v="Staffordshire"/>
    <s v="E07000197"/>
    <x v="223"/>
    <s v="District"/>
    <n v="130869"/>
    <n v="59817.26"/>
    <n v="8"/>
    <n v="8"/>
    <x v="113"/>
    <x v="120"/>
    <x v="0"/>
  </r>
  <r>
    <s v="England"/>
    <s v="Staffordshire"/>
    <s v="E07000198"/>
    <x v="224"/>
    <s v="District"/>
    <n v="97106"/>
    <n v="57584.71"/>
    <n v="24"/>
    <n v="20"/>
    <x v="114"/>
    <x v="121"/>
    <x v="84"/>
  </r>
  <r>
    <s v="England"/>
    <s v="Staffordshire"/>
    <s v="E07000199"/>
    <x v="225"/>
    <s v="District"/>
    <n v="76813"/>
    <n v="3084.62"/>
    <n v="71"/>
    <n v="71"/>
    <x v="115"/>
    <x v="122"/>
    <x v="0"/>
  </r>
  <r>
    <s v="England"/>
    <s v="Suffolk"/>
    <s v="E07000200"/>
    <x v="226"/>
    <s v="District"/>
    <n v="87740"/>
    <n v="59377.66"/>
    <n v="0"/>
    <n v="46"/>
    <x v="0"/>
    <x v="123"/>
    <x v="6"/>
  </r>
  <r>
    <s v="England"/>
    <s v="Suffolk"/>
    <s v="E07000201"/>
    <x v="227"/>
    <s v="District"/>
    <n v="59748"/>
    <n v="37771.06"/>
    <n v="0"/>
    <n v="0"/>
    <x v="0"/>
    <x v="0"/>
    <x v="0"/>
  </r>
  <r>
    <s v="England"/>
    <s v="Suffolk"/>
    <s v="E07000202"/>
    <x v="228"/>
    <s v="District"/>
    <n v="133384"/>
    <n v="3941.46"/>
    <n v="0"/>
    <n v="0"/>
    <x v="0"/>
    <x v="0"/>
    <x v="0"/>
  </r>
  <r>
    <s v="England"/>
    <s v="Suffolk"/>
    <s v="E07000203"/>
    <x v="229"/>
    <s v="District"/>
    <n v="96731"/>
    <n v="87107.11"/>
    <n v="0"/>
    <n v="0"/>
    <x v="0"/>
    <x v="0"/>
    <x v="0"/>
  </r>
  <r>
    <s v="England"/>
    <s v="Suffolk"/>
    <s v="E07000204"/>
    <x v="230"/>
    <s v="District"/>
    <n v="111008"/>
    <n v="65696.41"/>
    <n v="0"/>
    <n v="0"/>
    <x v="0"/>
    <x v="0"/>
    <x v="0"/>
  </r>
  <r>
    <s v="England"/>
    <s v="Suffolk"/>
    <s v="E07000205"/>
    <x v="231"/>
    <s v="District"/>
    <n v="124298"/>
    <n v="89156.43"/>
    <n v="8"/>
    <n v="8"/>
    <x v="116"/>
    <x v="124"/>
    <x v="0"/>
  </r>
  <r>
    <s v="England"/>
    <s v="Suffolk"/>
    <s v="E07000206"/>
    <x v="232"/>
    <s v="District"/>
    <n v="115254"/>
    <n v="36968.26"/>
    <n v="18"/>
    <n v="18"/>
    <x v="117"/>
    <x v="125"/>
    <x v="0"/>
  </r>
  <r>
    <s v="England"/>
    <s v="Surrey"/>
    <s v="E07000212"/>
    <x v="233"/>
    <s v="District"/>
    <n v="80510"/>
    <n v="7804.32"/>
    <n v="1"/>
    <n v="0"/>
    <x v="118"/>
    <x v="0"/>
    <x v="5"/>
  </r>
  <r>
    <s v="England"/>
    <s v="Surrey"/>
    <s v="E07000207"/>
    <x v="234"/>
    <s v="District"/>
    <n v="130875"/>
    <n v="9506.07"/>
    <n v="0"/>
    <n v="10"/>
    <x v="0"/>
    <x v="126"/>
    <x v="6"/>
  </r>
  <r>
    <s v="England"/>
    <s v="Surrey"/>
    <s v="E07000208"/>
    <x v="235"/>
    <s v="District"/>
    <n v="75102"/>
    <n v="3407.29"/>
    <n v="29"/>
    <n v="29"/>
    <x v="119"/>
    <x v="127"/>
    <x v="0"/>
  </r>
  <r>
    <s v="England"/>
    <s v="Surrey"/>
    <s v="E07000209"/>
    <x v="236"/>
    <s v="District"/>
    <n v="137183"/>
    <n v="27093.26"/>
    <n v="7"/>
    <n v="7"/>
    <x v="120"/>
    <x v="128"/>
    <x v="0"/>
  </r>
  <r>
    <s v="England"/>
    <s v="Surrey"/>
    <s v="E07000210"/>
    <x v="237"/>
    <s v="District"/>
    <n v="85375"/>
    <n v="25832.26"/>
    <n v="6"/>
    <n v="6"/>
    <x v="121"/>
    <x v="129"/>
    <x v="0"/>
  </r>
  <r>
    <s v="England"/>
    <s v="West Sussex"/>
    <s v="E07000224"/>
    <x v="238"/>
    <s v="District"/>
    <n v="149518"/>
    <n v="22070.82"/>
    <n v="0"/>
    <n v="0"/>
    <x v="0"/>
    <x v="0"/>
    <x v="0"/>
  </r>
  <r>
    <s v="England"/>
    <s v="West Sussex"/>
    <s v="E07000225"/>
    <x v="239"/>
    <s v="District"/>
    <n v="113794"/>
    <n v="78623.08"/>
    <n v="3"/>
    <n v="22"/>
    <x v="122"/>
    <x v="130"/>
    <x v="85"/>
  </r>
  <r>
    <s v="England"/>
    <s v="Surrey"/>
    <s v="E07000211"/>
    <x v="240"/>
    <s v="District"/>
    <n v="137835"/>
    <n v="12913.41"/>
    <n v="0"/>
    <n v="0"/>
    <x v="0"/>
    <x v="0"/>
    <x v="0"/>
  </r>
  <r>
    <s v="England"/>
    <s v="Surrey"/>
    <s v="E07000213"/>
    <x v="241"/>
    <s v="District"/>
    <n v="95598"/>
    <n v="4488.4399999999996"/>
    <n v="0"/>
    <n v="0"/>
    <x v="0"/>
    <x v="0"/>
    <x v="0"/>
  </r>
  <r>
    <s v="England"/>
    <s v="Surrey"/>
    <s v="E07000214"/>
    <x v="242"/>
    <s v="District"/>
    <n v="86144"/>
    <n v="9509.2800000000007"/>
    <n v="0"/>
    <n v="38"/>
    <x v="0"/>
    <x v="131"/>
    <x v="6"/>
  </r>
  <r>
    <s v="England"/>
    <s v="Surrey"/>
    <s v="E07000215"/>
    <x v="243"/>
    <s v="District"/>
    <n v="82998"/>
    <n v="24818.98"/>
    <n v="0"/>
    <n v="14"/>
    <x v="0"/>
    <x v="132"/>
    <x v="6"/>
  </r>
  <r>
    <s v="England"/>
    <s v="Surrey"/>
    <s v="E07000216"/>
    <x v="244"/>
    <s v="District"/>
    <n v="121572"/>
    <n v="34516.93"/>
    <n v="174"/>
    <n v="2"/>
    <x v="123"/>
    <x v="133"/>
    <x v="86"/>
  </r>
  <r>
    <s v="England"/>
    <s v="Surrey"/>
    <s v="E07000217"/>
    <x v="245"/>
    <s v="District"/>
    <n v="99198"/>
    <n v="6359.57"/>
    <n v="0"/>
    <n v="11"/>
    <x v="0"/>
    <x v="134"/>
    <x v="6"/>
  </r>
  <r>
    <s v="England"/>
    <s v="Warwickshire"/>
    <s v="E07000218"/>
    <x v="246"/>
    <s v="District"/>
    <n v="62014"/>
    <n v="28426.69"/>
    <n v="16"/>
    <n v="16"/>
    <x v="124"/>
    <x v="135"/>
    <x v="0"/>
  </r>
  <r>
    <s v="England"/>
    <s v="Warwickshire"/>
    <s v="E07000219"/>
    <x v="247"/>
    <s v="District"/>
    <n v="125252"/>
    <n v="7895.14"/>
    <n v="0"/>
    <n v="0"/>
    <x v="0"/>
    <x v="0"/>
    <x v="0"/>
  </r>
  <r>
    <s v="England"/>
    <s v="Warwickshire"/>
    <s v="E07000220"/>
    <x v="248"/>
    <s v="District"/>
    <n v="100075"/>
    <n v="35111.410000000003"/>
    <n v="0"/>
    <n v="0"/>
    <x v="0"/>
    <x v="0"/>
    <x v="0"/>
  </r>
  <r>
    <s v="England"/>
    <s v="Warwickshire"/>
    <s v="E07000221"/>
    <x v="249"/>
    <s v="District"/>
    <n v="120485"/>
    <n v="97786.63"/>
    <n v="0"/>
    <n v="0"/>
    <x v="0"/>
    <x v="0"/>
    <x v="0"/>
  </r>
  <r>
    <s v="England"/>
    <s v="Warwickshire"/>
    <s v="E07000222"/>
    <x v="250"/>
    <s v="District"/>
    <n v="137648"/>
    <n v="28288.3"/>
    <n v="38"/>
    <n v="0"/>
    <x v="125"/>
    <x v="0"/>
    <x v="5"/>
  </r>
  <r>
    <s v="England"/>
    <s v="West Sussex"/>
    <s v="E07000223"/>
    <x v="251"/>
    <s v="District"/>
    <n v="61182"/>
    <n v="4180.71"/>
    <n v="0"/>
    <n v="0"/>
    <x v="0"/>
    <x v="0"/>
    <x v="0"/>
  </r>
  <r>
    <s v="England"/>
    <s v="Worcestershire"/>
    <s v="E07000236"/>
    <x v="252"/>
    <s v="District"/>
    <n v="84214"/>
    <n v="5424.98"/>
    <n v="63.007024404373958"/>
    <n v="10.858280831341878"/>
    <x v="126"/>
    <x v="136"/>
    <x v="87"/>
  </r>
  <r>
    <s v="England"/>
    <s v="Worcestershire"/>
    <s v="E07000237"/>
    <x v="253"/>
    <s v="District"/>
    <n v="98768"/>
    <n v="3327.91"/>
    <n v="133.9092762055146"/>
    <n v="12.734826527061708"/>
    <x v="127"/>
    <x v="72"/>
    <x v="88"/>
  </r>
  <r>
    <s v="England"/>
    <s v="Worcestershire"/>
    <s v="E07000238"/>
    <x v="254"/>
    <s v="District"/>
    <n v="116944"/>
    <n v="66354.12"/>
    <n v="78.284934357055931"/>
    <n v="78.078381190068683"/>
    <x v="128"/>
    <x v="137"/>
    <x v="89"/>
  </r>
  <r>
    <s v="England"/>
    <s v="Worcestershire"/>
    <s v="E07000239"/>
    <x v="255"/>
    <s v="District"/>
    <n v="97975"/>
    <n v="19540.66"/>
    <n v="12.805628708035941"/>
    <n v="12.63257967144086"/>
    <x v="66"/>
    <x v="72"/>
    <x v="90"/>
  </r>
  <r>
    <s v="England"/>
    <s v="Hertfordshire"/>
    <s v="E07000100"/>
    <x v="256"/>
    <s v="District"/>
    <n v="140664"/>
    <n v="16117.63"/>
    <n v="0"/>
    <n v="34"/>
    <x v="0"/>
    <x v="138"/>
    <x v="6"/>
  </r>
  <r>
    <s v="England"/>
    <s v="Waltham Forest"/>
    <s v="E09000031"/>
    <x v="257"/>
    <s v="Unitary"/>
    <n v="258249"/>
    <n v="3881.4"/>
    <n v="0"/>
    <n v="0"/>
    <x v="0"/>
    <x v="0"/>
    <x v="0"/>
  </r>
  <r>
    <s v="England"/>
    <s v="Hertfordshire"/>
    <s v="E07000104"/>
    <x v="258"/>
    <s v="District"/>
    <n v="110535"/>
    <n v="12955.42"/>
    <n v="0"/>
    <n v="0"/>
    <x v="0"/>
    <x v="0"/>
    <x v="0"/>
  </r>
  <r>
    <s v="England"/>
    <s v="Hertfordshire"/>
    <s v="E07000097"/>
    <x v="259"/>
    <s v="District"/>
    <n v="137687"/>
    <n v="47568.68"/>
    <n v="0"/>
    <n v="0"/>
    <x v="0"/>
    <x v="0"/>
    <x v="0"/>
  </r>
  <r>
    <s v="England"/>
    <s v="Bury"/>
    <s v="E08000002"/>
    <x v="260"/>
    <s v="Unitary"/>
    <n v="185060"/>
    <n v="9948.44"/>
    <n v="129"/>
    <n v="129"/>
    <x v="129"/>
    <x v="139"/>
    <x v="0"/>
  </r>
  <r>
    <s v="England"/>
    <s v="Wandsworth"/>
    <s v="E09000032"/>
    <x v="261"/>
    <s v="Unitary"/>
    <n v="306995"/>
    <n v="3426.29"/>
    <n v="240"/>
    <n v="240"/>
    <x v="130"/>
    <x v="140"/>
    <x v="0"/>
  </r>
  <r>
    <s v="England"/>
    <s v="Manchester"/>
    <s v="E08000003"/>
    <x v="262"/>
    <s v="Unitary"/>
    <n v="503127"/>
    <n v="11564.49"/>
    <n v="0"/>
    <n v="0"/>
    <x v="0"/>
    <x v="0"/>
    <x v="0"/>
  </r>
  <r>
    <s v="England"/>
    <s v="Oldham"/>
    <s v="E08000004"/>
    <x v="263"/>
    <s v="Unitary"/>
    <n v="224897"/>
    <n v="14236.49"/>
    <n v="0"/>
    <n v="0"/>
    <x v="0"/>
    <x v="0"/>
    <x v="0"/>
  </r>
  <r>
    <s v="England"/>
    <s v="Westminster"/>
    <s v="E09000033"/>
    <x v="264"/>
    <s v="Unitary"/>
    <n v="219396"/>
    <n v="2147.7800000000002"/>
    <n v="0"/>
    <n v="0"/>
    <x v="0"/>
    <x v="0"/>
    <x v="0"/>
  </r>
  <r>
    <s v="England"/>
    <s v="Rochdale"/>
    <s v="E08000005"/>
    <x v="265"/>
    <s v="Unitary"/>
    <n v="211699"/>
    <n v="15808.07"/>
    <n v="0"/>
    <n v="0"/>
    <x v="0"/>
    <x v="0"/>
    <x v="0"/>
  </r>
  <r>
    <s v="Scotland"/>
    <s v=""/>
    <s v="S12000024"/>
    <x v="266"/>
    <s v="Local Authority"/>
    <n v="146652"/>
    <n v="528558"/>
    <n v="0"/>
    <n v="0"/>
    <x v="0"/>
    <x v="0"/>
    <x v="0"/>
  </r>
  <r>
    <s v="Scotland"/>
    <s v=""/>
    <s v="S12000026"/>
    <x v="267"/>
    <s v="Local Authority"/>
    <n v="113870"/>
    <n v="473174"/>
    <n v="0"/>
    <n v="0"/>
    <x v="0"/>
    <x v="0"/>
    <x v="0"/>
  </r>
  <r>
    <s v="Scotland"/>
    <s v=""/>
    <s v="S12000027"/>
    <x v="268"/>
    <s v="Local Authority"/>
    <n v="23167"/>
    <n v="146665"/>
    <n v="0"/>
    <n v="0"/>
    <x v="0"/>
    <x v="0"/>
    <x v="0"/>
  </r>
  <r>
    <s v="Scotland"/>
    <s v=""/>
    <s v="S12000028"/>
    <x v="269"/>
    <s v="Local Authority"/>
    <n v="112799"/>
    <n v="122198"/>
    <n v="0"/>
    <n v="0"/>
    <x v="0"/>
    <x v="0"/>
    <x v="0"/>
  </r>
  <r>
    <s v="Scotland"/>
    <s v=""/>
    <s v="S12000029"/>
    <x v="270"/>
    <s v="Local Authority"/>
    <n v="313830"/>
    <n v="177189"/>
    <n v="0"/>
    <n v="0"/>
    <x v="0"/>
    <x v="0"/>
    <x v="0"/>
  </r>
  <r>
    <s v="Scotland"/>
    <s v=""/>
    <s v="S12000030"/>
    <x v="271"/>
    <s v="Local Authority"/>
    <n v="90247"/>
    <n v="218697"/>
    <n v="0"/>
    <n v="0"/>
    <x v="0"/>
    <x v="0"/>
    <x v="0"/>
  </r>
  <r>
    <s v="Scotland"/>
    <s v=""/>
    <s v="S12000033"/>
    <x v="272"/>
    <s v="Local Authority"/>
    <n v="222793"/>
    <n v="18571"/>
    <n v="0"/>
    <n v="0"/>
    <x v="0"/>
    <x v="0"/>
    <x v="0"/>
  </r>
  <r>
    <s v="Scotland"/>
    <s v=""/>
    <s v="S12000034"/>
    <x v="273"/>
    <s v="Local Authority"/>
    <n v="252973"/>
    <n v="631261"/>
    <n v="0"/>
    <n v="0"/>
    <x v="0"/>
    <x v="0"/>
    <x v="0"/>
  </r>
  <r>
    <s v="Scotland"/>
    <s v=""/>
    <s v="S12000035"/>
    <x v="274"/>
    <s v="Local Authority"/>
    <n v="88166"/>
    <n v="690947"/>
    <n v="0"/>
    <n v="0"/>
    <x v="0"/>
    <x v="0"/>
    <x v="0"/>
  </r>
  <r>
    <s v="England"/>
    <s v="Salford"/>
    <s v="E08000006"/>
    <x v="275"/>
    <s v="Unitary"/>
    <n v="233933"/>
    <n v="9719.02"/>
    <n v="0"/>
    <n v="0"/>
    <x v="0"/>
    <x v="0"/>
    <x v="0"/>
  </r>
  <r>
    <s v="England"/>
    <s v="Newcastle upon Tyne"/>
    <s v="E08000021"/>
    <x v="276"/>
    <s v="Unitary"/>
    <n v="280177"/>
    <n v="11343.86"/>
    <n v="0"/>
    <n v="0"/>
    <x v="0"/>
    <x v="0"/>
    <x v="0"/>
  </r>
  <r>
    <s v="England"/>
    <s v="Stockport"/>
    <s v="E08000007"/>
    <x v="277"/>
    <s v="Unitary"/>
    <n v="283275"/>
    <n v="12606.18"/>
    <n v="156"/>
    <n v="156"/>
    <x v="131"/>
    <x v="141"/>
    <x v="0"/>
  </r>
  <r>
    <s v="England"/>
    <s v="Tameside"/>
    <s v="E08000008"/>
    <x v="278"/>
    <s v="Unitary"/>
    <n v="219324"/>
    <n v="10317.14"/>
    <n v="45"/>
    <n v="76"/>
    <x v="132"/>
    <x v="142"/>
    <x v="91"/>
  </r>
  <r>
    <s v="England"/>
    <s v="Trafford"/>
    <s v="E08000009"/>
    <x v="279"/>
    <s v="Unitary"/>
    <n v="226578"/>
    <n v="10603.73"/>
    <n v="0"/>
    <n v="0"/>
    <x v="0"/>
    <x v="0"/>
    <x v="0"/>
  </r>
  <r>
    <s v="Scotland"/>
    <s v=""/>
    <s v="S12000042"/>
    <x v="280"/>
    <s v="Local Authority"/>
    <n v="147268"/>
    <n v="5978"/>
    <n v="0"/>
    <n v="0"/>
    <x v="0"/>
    <x v="0"/>
    <x v="0"/>
  </r>
  <r>
    <s v="Scotland"/>
    <s v=""/>
    <s v="S12000044"/>
    <x v="281"/>
    <s v="Local Authority"/>
    <n v="337727"/>
    <n v="46991"/>
    <n v="0"/>
    <n v="0"/>
    <x v="0"/>
    <x v="0"/>
    <x v="0"/>
  </r>
  <r>
    <s v="England"/>
    <s v="Wigan"/>
    <s v="E08000010"/>
    <x v="282"/>
    <s v="Unitary"/>
    <n v="317849"/>
    <n v="18819.150000000001"/>
    <n v="16"/>
    <n v="16"/>
    <x v="133"/>
    <x v="143"/>
    <x v="0"/>
  </r>
  <r>
    <s v="Wales"/>
    <s v=""/>
    <s v="W06000009"/>
    <x v="283"/>
    <s v="Local Authority"/>
    <n v="122439"/>
    <n v="161873.87"/>
    <n v="190"/>
    <n v="190"/>
    <x v="134"/>
    <x v="144"/>
    <x v="0"/>
  </r>
  <r>
    <s v="England"/>
    <s v="Knowsley"/>
    <s v="E08000011"/>
    <x v="284"/>
    <s v="Unitary"/>
    <n v="145893"/>
    <n v="8646.93"/>
    <n v="79"/>
    <n v="65"/>
    <x v="135"/>
    <x v="145"/>
    <x v="92"/>
  </r>
  <r>
    <s v="England"/>
    <s v="Ealing"/>
    <s v="E09000009"/>
    <x v="285"/>
    <s v="Unitary"/>
    <n v="338449"/>
    <n v="5552.5"/>
    <n v="351"/>
    <n v="0"/>
    <x v="136"/>
    <x v="0"/>
    <x v="5"/>
  </r>
  <r>
    <s v="Wales"/>
    <s v=""/>
    <s v="W06000010"/>
    <x v="286"/>
    <s v="Local Authority"/>
    <n v="183777"/>
    <n v="237035.46"/>
    <n v="343"/>
    <n v="343"/>
    <x v="137"/>
    <x v="146"/>
    <x v="0"/>
  </r>
  <r>
    <s v="England"/>
    <s v="Liverpool"/>
    <s v="E08000012"/>
    <x v="287"/>
    <s v="Unitary"/>
    <n v="466415"/>
    <n v="11184.35"/>
    <n v="0"/>
    <n v="0"/>
    <x v="0"/>
    <x v="0"/>
    <x v="0"/>
  </r>
  <r>
    <s v="England"/>
    <s v="Enfield"/>
    <s v="E09000010"/>
    <x v="288"/>
    <s v="Unitary"/>
    <n v="312466"/>
    <n v="8082.94"/>
    <n v="206"/>
    <n v="124"/>
    <x v="138"/>
    <x v="147"/>
    <x v="93"/>
  </r>
  <r>
    <s v="Wales"/>
    <s v=""/>
    <s v="W06000011"/>
    <x v="289"/>
    <s v="Local Authority"/>
    <n v="239023"/>
    <n v="37974.42"/>
    <n v="829"/>
    <n v="0"/>
    <x v="139"/>
    <x v="0"/>
    <x v="5"/>
  </r>
  <r>
    <s v="Wales"/>
    <s v=""/>
    <s v="W06000012"/>
    <x v="290"/>
    <s v="Local Authority"/>
    <n v="139812"/>
    <n v="44125.95"/>
    <n v="0"/>
    <n v="0"/>
    <x v="0"/>
    <x v="0"/>
    <x v="0"/>
  </r>
  <r>
    <s v="England"/>
    <s v="St. Helens"/>
    <s v="E08000013"/>
    <x v="291"/>
    <s v="Unitary"/>
    <n v="175308"/>
    <n v="13638.25"/>
    <n v="136"/>
    <n v="50"/>
    <x v="140"/>
    <x v="148"/>
    <x v="94"/>
  </r>
  <r>
    <s v="England"/>
    <s v="Sefton"/>
    <s v="E08000014"/>
    <x v="292"/>
    <s v="Unitary"/>
    <n v="273790"/>
    <n v="15313.61"/>
    <n v="0"/>
    <n v="0"/>
    <x v="0"/>
    <x v="0"/>
    <x v="0"/>
  </r>
  <r>
    <s v="England"/>
    <s v="Haringey"/>
    <s v="E09000014"/>
    <x v="293"/>
    <s v="Unitary"/>
    <n v="254926"/>
    <n v="2958.85"/>
    <n v="356"/>
    <n v="193"/>
    <x v="141"/>
    <x v="149"/>
    <x v="95"/>
  </r>
  <r>
    <s v="Wales"/>
    <s v=""/>
    <s v="W06000018"/>
    <x v="294"/>
    <s v="Local Authority"/>
    <n v="178806"/>
    <n v="27745.02"/>
    <n v="0"/>
    <n v="0"/>
    <x v="0"/>
    <x v="0"/>
    <x v="0"/>
  </r>
  <r>
    <s v="England"/>
    <s v="Wirral"/>
    <s v="E08000015"/>
    <x v="295"/>
    <s v="Unitary"/>
    <n v="319783"/>
    <n v="15704.94"/>
    <n v="448"/>
    <n v="36"/>
    <x v="142"/>
    <x v="150"/>
    <x v="96"/>
  </r>
  <r>
    <s v="England"/>
    <s v="Barnsley"/>
    <s v="E08000016"/>
    <x v="296"/>
    <s v="Unitary"/>
    <n v="231221"/>
    <n v="32905.31"/>
    <n v="109"/>
    <n v="107"/>
    <x v="143"/>
    <x v="151"/>
    <x v="97"/>
  </r>
  <r>
    <s v="England"/>
    <s v="Doncaster"/>
    <s v="E08000017"/>
    <x v="297"/>
    <s v="Unitary"/>
    <n v="302402"/>
    <n v="56799.22"/>
    <n v="0"/>
    <n v="0"/>
    <x v="0"/>
    <x v="0"/>
    <x v="0"/>
  </r>
  <r>
    <s v="England"/>
    <s v="Harrow"/>
    <s v="E09000015"/>
    <x v="298"/>
    <s v="Unitary"/>
    <n v="239056"/>
    <n v="5046.91"/>
    <n v="0"/>
    <n v="0"/>
    <x v="0"/>
    <x v="0"/>
    <x v="0"/>
  </r>
  <r>
    <s v="England"/>
    <s v="Rotherham"/>
    <s v="E08000018"/>
    <x v="299"/>
    <s v="Unitary"/>
    <n v="257280"/>
    <n v="28653.77"/>
    <n v="0"/>
    <n v="0"/>
    <x v="0"/>
    <x v="0"/>
    <x v="0"/>
  </r>
  <r>
    <s v="England"/>
    <s v="Sheffield"/>
    <s v="E08000019"/>
    <x v="300"/>
    <s v="Unitary"/>
    <n v="552698"/>
    <n v="36794.79"/>
    <n v="661"/>
    <n v="661"/>
    <x v="144"/>
    <x v="152"/>
    <x v="0"/>
  </r>
  <r>
    <s v="England"/>
    <s v="North Tyneside"/>
    <s v="E08000022"/>
    <x v="301"/>
    <s v="Unitary"/>
    <n v="200801"/>
    <n v="8239.1"/>
    <n v="0"/>
    <n v="0"/>
    <x v="0"/>
    <x v="0"/>
    <x v="0"/>
  </r>
  <r>
    <s v="England"/>
    <s v="Kingston upon Thames"/>
    <s v="E09000021"/>
    <x v="302"/>
    <s v="Unitary"/>
    <n v="160060"/>
    <n v="3724.69"/>
    <n v="14"/>
    <n v="14"/>
    <x v="145"/>
    <x v="153"/>
    <x v="0"/>
  </r>
  <r>
    <s v="England"/>
    <s v="South Tyneside"/>
    <s v="E08000023"/>
    <x v="303"/>
    <s v="Unitary"/>
    <n v="148127"/>
    <n v="6441.31"/>
    <n v="0"/>
    <n v="0"/>
    <x v="0"/>
    <x v="0"/>
    <x v="0"/>
  </r>
  <r>
    <s v="England"/>
    <s v="Coventry"/>
    <s v="E08000026"/>
    <x v="304"/>
    <s v="Unitary"/>
    <n v="316960"/>
    <n v="9864.42"/>
    <n v="0"/>
    <n v="0"/>
    <x v="0"/>
    <x v="0"/>
    <x v="0"/>
  </r>
  <r>
    <s v="England"/>
    <s v="Sunderland"/>
    <s v="E08000024"/>
    <x v="305"/>
    <s v="Unitary"/>
    <n v="275506"/>
    <n v="13746.17"/>
    <n v="0"/>
    <n v="0"/>
    <x v="0"/>
    <x v="0"/>
    <x v="0"/>
  </r>
  <r>
    <s v="England"/>
    <s v="Birmingham"/>
    <s v="E08000025"/>
    <x v="306"/>
    <s v="Unitary"/>
    <n v="1073045"/>
    <n v="26778.82"/>
    <n v="1195"/>
    <n v="1195"/>
    <x v="146"/>
    <x v="154"/>
    <x v="0"/>
  </r>
  <r>
    <s v="England"/>
    <s v="Dudley"/>
    <s v="E08000027"/>
    <x v="307"/>
    <s v="Unitary"/>
    <n v="312925"/>
    <n v="9795.66"/>
    <n v="0"/>
    <n v="0"/>
    <x v="0"/>
    <x v="0"/>
    <x v="0"/>
  </r>
  <r>
    <s v="England"/>
    <s v="City of London"/>
    <s v="E09000001"/>
    <x v="308"/>
    <s v="Unitary"/>
    <n v="7375"/>
    <n v="289.77999999999997"/>
    <n v="8"/>
    <n v="8"/>
    <x v="147"/>
    <x v="155"/>
    <x v="0"/>
  </r>
  <r>
    <s v="England"/>
    <s v="Sandwell"/>
    <s v="E08000028"/>
    <x v="309"/>
    <s v="Unitary"/>
    <n v="308063"/>
    <n v="8556.73"/>
    <n v="0"/>
    <n v="0"/>
    <x v="0"/>
    <x v="0"/>
    <x v="0"/>
  </r>
  <r>
    <s v="England"/>
    <s v="Solihull"/>
    <s v="E08000029"/>
    <x v="310"/>
    <s v="Unitary"/>
    <n v="206674"/>
    <n v="17828.78"/>
    <n v="0"/>
    <n v="0"/>
    <x v="0"/>
    <x v="0"/>
    <x v="0"/>
  </r>
  <r>
    <s v="England"/>
    <s v="Lambeth"/>
    <s v="E09000022"/>
    <x v="311"/>
    <s v="Unitary"/>
    <n v="303086"/>
    <n v="2682.14"/>
    <n v="700"/>
    <n v="133"/>
    <x v="148"/>
    <x v="156"/>
    <x v="98"/>
  </r>
  <r>
    <s v="England"/>
    <s v="Walsall"/>
    <s v="E08000030"/>
    <x v="312"/>
    <s v="Unitary"/>
    <n v="269323"/>
    <n v="10395.49"/>
    <n v="0"/>
    <n v="0"/>
    <x v="0"/>
    <x v="0"/>
    <x v="0"/>
  </r>
  <r>
    <s v="England"/>
    <s v="Barking and Dagenham"/>
    <s v="E09000002"/>
    <x v="313"/>
    <s v="Unitary"/>
    <n v="185911"/>
    <n v="3609.04"/>
    <n v="0"/>
    <n v="0"/>
    <x v="0"/>
    <x v="0"/>
    <x v="0"/>
  </r>
  <r>
    <s v="England"/>
    <s v="Wolverhampton"/>
    <s v="E08000031"/>
    <x v="314"/>
    <s v="Unitary"/>
    <n v="249470"/>
    <n v="6943.95"/>
    <n v="0"/>
    <n v="0"/>
    <x v="0"/>
    <x v="0"/>
    <x v="0"/>
  </r>
  <r>
    <s v="England"/>
    <s v="Bradford"/>
    <s v="E08000032"/>
    <x v="315"/>
    <s v="Unitary"/>
    <n v="522452"/>
    <n v="36641.72"/>
    <n v="1844"/>
    <n v="207"/>
    <x v="149"/>
    <x v="157"/>
    <x v="99"/>
  </r>
  <r>
    <s v="England"/>
    <s v="Brent"/>
    <s v="E09000005"/>
    <x v="316"/>
    <s v="Unitary"/>
    <n v="311215"/>
    <n v="4323.5200000000004"/>
    <n v="0"/>
    <n v="0"/>
    <x v="0"/>
    <x v="0"/>
    <x v="0"/>
  </r>
  <r>
    <s v="England"/>
    <s v="Calderdale"/>
    <s v="E08000033"/>
    <x v="317"/>
    <s v="Unitary"/>
    <n v="203826"/>
    <n v="36392.21"/>
    <n v="62"/>
    <n v="62"/>
    <x v="150"/>
    <x v="158"/>
    <x v="0"/>
  </r>
  <r>
    <s v="England"/>
    <s v="Kirklees"/>
    <s v="E08000034"/>
    <x v="318"/>
    <s v="Unitary"/>
    <n v="422458"/>
    <n v="40859.65"/>
    <n v="0"/>
    <n v="0"/>
    <x v="0"/>
    <x v="0"/>
    <x v="0"/>
  </r>
  <r>
    <s v="England"/>
    <s v="Leeds"/>
    <s v="E08000035"/>
    <x v="319"/>
    <s v="Unitary"/>
    <n v="751485"/>
    <n v="55172.44"/>
    <n v="2339"/>
    <n v="0"/>
    <x v="151"/>
    <x v="0"/>
    <x v="5"/>
  </r>
  <r>
    <s v="England"/>
    <s v="Wakefield"/>
    <s v="E08000036"/>
    <x v="320"/>
    <s v="Unitary"/>
    <n v="325837"/>
    <n v="33861.24"/>
    <n v="0"/>
    <n v="235"/>
    <x v="0"/>
    <x v="159"/>
    <x v="6"/>
  </r>
  <r>
    <s v="England"/>
    <s v="Gateshead"/>
    <s v="E08000020"/>
    <x v="321"/>
    <s v="Unitary"/>
    <n v="200214"/>
    <n v="14234.74"/>
    <n v="0"/>
    <n v="0"/>
    <x v="0"/>
    <x v="0"/>
    <x v="0"/>
  </r>
  <r>
    <s v="England"/>
    <s v="Barnet"/>
    <s v="E09000003"/>
    <x v="322"/>
    <s v="Unitary"/>
    <n v="356386"/>
    <n v="8673.7199999999993"/>
    <n v="115"/>
    <n v="152"/>
    <x v="152"/>
    <x v="160"/>
    <x v="100"/>
  </r>
  <r>
    <s v="England"/>
    <s v="Bexley"/>
    <s v="E09000004"/>
    <x v="323"/>
    <s v="Unitary"/>
    <n v="231997"/>
    <n v="6055.95"/>
    <n v="0"/>
    <n v="0"/>
    <x v="0"/>
    <x v="0"/>
    <x v="0"/>
  </r>
  <r>
    <s v="England"/>
    <s v="Bromley"/>
    <s v="E09000006"/>
    <x v="324"/>
    <s v="Unitary"/>
    <n v="309392"/>
    <n v="15015.45"/>
    <n v="0"/>
    <n v="0"/>
    <x v="0"/>
    <x v="0"/>
    <x v="0"/>
  </r>
  <r>
    <s v="England"/>
    <s v="Camden"/>
    <s v="E09000007"/>
    <x v="325"/>
    <s v="Unitary"/>
    <n v="220338"/>
    <n v="2179.6"/>
    <n v="0"/>
    <n v="0"/>
    <x v="0"/>
    <x v="0"/>
    <x v="0"/>
  </r>
  <r>
    <s v="England"/>
    <s v="Croydon"/>
    <s v="E09000008"/>
    <x v="326"/>
    <s v="Unitary"/>
    <n v="363378"/>
    <n v="8651.89"/>
    <n v="453"/>
    <n v="453"/>
    <x v="153"/>
    <x v="161"/>
    <x v="0"/>
  </r>
  <r>
    <s v="England"/>
    <s v="Greenwich"/>
    <s v="E09000011"/>
    <x v="327"/>
    <s v="Unitary"/>
    <n v="254557"/>
    <n v="4734.38"/>
    <n v="0"/>
    <n v="0"/>
    <x v="0"/>
    <x v="0"/>
    <x v="0"/>
  </r>
  <r>
    <s v="England"/>
    <s v="Hackney"/>
    <s v="E09000012"/>
    <x v="328"/>
    <s v="Unitary"/>
    <n v="246270"/>
    <n v="1906.35"/>
    <n v="0"/>
    <n v="0"/>
    <x v="0"/>
    <x v="0"/>
    <x v="0"/>
  </r>
  <r>
    <s v="England"/>
    <s v="Hammersmith and Fulham"/>
    <s v="E09000013"/>
    <x v="329"/>
    <s v="Unitary"/>
    <n v="182493"/>
    <n v="1640.4"/>
    <n v="329"/>
    <n v="88"/>
    <x v="154"/>
    <x v="162"/>
    <x v="101"/>
  </r>
  <r>
    <s v="England"/>
    <s v="Havering"/>
    <s v="E09000016"/>
    <x v="330"/>
    <s v="Unitary"/>
    <n v="237232"/>
    <n v="11236.35"/>
    <n v="152"/>
    <n v="282"/>
    <x v="155"/>
    <x v="163"/>
    <x v="102"/>
  </r>
  <r>
    <s v="England"/>
    <s v="Newham"/>
    <s v="E09000025"/>
    <x v="331"/>
    <s v="Unitary"/>
    <n v="307984"/>
    <n v="3622.36"/>
    <n v="0"/>
    <n v="0"/>
    <x v="0"/>
    <x v="0"/>
    <x v="0"/>
  </r>
  <r>
    <s v="England"/>
    <s v="Hillingdon"/>
    <s v="E09000017"/>
    <x v="332"/>
    <s v="Unitary"/>
    <n v="273936"/>
    <n v="11569.87"/>
    <n v="280"/>
    <n v="29"/>
    <x v="156"/>
    <x v="164"/>
    <x v="103"/>
  </r>
  <r>
    <s v="England"/>
    <s v="Hounslow"/>
    <s v="E09000018"/>
    <x v="333"/>
    <s v="Unitary"/>
    <n v="253957"/>
    <n v="5598.62"/>
    <n v="0"/>
    <n v="0"/>
    <x v="0"/>
    <x v="0"/>
    <x v="0"/>
  </r>
  <r>
    <s v="England"/>
    <s v="Islington"/>
    <s v="E09000019"/>
    <x v="334"/>
    <s v="Unitary"/>
    <n v="206125"/>
    <n v="1485.95"/>
    <n v="0"/>
    <n v="0"/>
    <x v="0"/>
    <x v="0"/>
    <x v="0"/>
  </r>
  <r>
    <s v="England"/>
    <s v="Kensington and Chelsea"/>
    <s v="E09000020"/>
    <x v="335"/>
    <s v="Unitary"/>
    <n v="158649"/>
    <n v="1212.95"/>
    <n v="243"/>
    <n v="243"/>
    <x v="157"/>
    <x v="165"/>
    <x v="0"/>
  </r>
  <r>
    <s v="England"/>
    <s v="Lewisham"/>
    <s v="E09000023"/>
    <x v="336"/>
    <s v="Unitary"/>
    <n v="275885"/>
    <n v="3514.54"/>
    <n v="0"/>
    <n v="0"/>
    <x v="0"/>
    <x v="0"/>
    <x v="0"/>
  </r>
  <r>
    <s v="England"/>
    <s v="Merton"/>
    <s v="E09000024"/>
    <x v="337"/>
    <s v="Unitary"/>
    <n v="199693"/>
    <n v="3760.87"/>
    <n v="0"/>
    <n v="0"/>
    <x v="0"/>
    <x v="0"/>
    <x v="0"/>
  </r>
  <r>
    <s v="England"/>
    <s v="Redbridge"/>
    <s v="E09000026"/>
    <x v="338"/>
    <s v="Unitary"/>
    <n v="278970"/>
    <n v="5641.14"/>
    <n v="0"/>
    <n v="0"/>
    <x v="0"/>
    <x v="0"/>
    <x v="0"/>
  </r>
  <r>
    <s v="England"/>
    <s v="Sutton"/>
    <s v="E09000029"/>
    <x v="339"/>
    <s v="Unitary"/>
    <n v="190146"/>
    <n v="4385.0200000000004"/>
    <n v="0"/>
    <n v="0"/>
    <x v="0"/>
    <x v="0"/>
    <x v="0"/>
  </r>
  <r>
    <s v="England"/>
    <s v="Richmond upon Thames"/>
    <s v="E09000027"/>
    <x v="340"/>
    <s v="Unitary"/>
    <n v="186990"/>
    <n v="5741.52"/>
    <n v="0"/>
    <n v="88"/>
    <x v="0"/>
    <x v="166"/>
    <x v="6"/>
  </r>
  <r>
    <s v="England"/>
    <s v="Southwark"/>
    <s v="E09000028"/>
    <x v="341"/>
    <s v="Unitary"/>
    <n v="288283"/>
    <n v="2885.41"/>
    <n v="0"/>
    <n v="0"/>
    <x v="0"/>
    <x v="0"/>
    <x v="0"/>
  </r>
  <r>
    <s v="Scotland"/>
    <s v=""/>
    <s v="S12000005"/>
    <x v="342"/>
    <s v="Local Authority"/>
    <n v="51442"/>
    <n v="15864"/>
    <n v="0"/>
    <n v="0"/>
    <x v="0"/>
    <x v="0"/>
    <x v="0"/>
  </r>
  <r>
    <s v="Scotland"/>
    <s v=""/>
    <s v="S12000006"/>
    <x v="343"/>
    <s v="Local Authority"/>
    <n v="151324"/>
    <n v="642620"/>
    <n v="0"/>
    <n v="0"/>
    <x v="0"/>
    <x v="0"/>
    <x v="0"/>
  </r>
  <r>
    <s v="Scotland"/>
    <s v=""/>
    <s v="S12000008"/>
    <x v="344"/>
    <s v="Local Authority"/>
    <n v="122767"/>
    <n v="126212"/>
    <n v="0"/>
    <n v="0"/>
    <x v="0"/>
    <x v="0"/>
    <x v="0"/>
  </r>
  <r>
    <s v="Scotland"/>
    <s v=""/>
    <s v="S12000010"/>
    <x v="345"/>
    <s v="Local Authority"/>
    <n v="99717"/>
    <n v="67918"/>
    <n v="0"/>
    <n v="0"/>
    <x v="0"/>
    <x v="0"/>
    <x v="0"/>
  </r>
  <r>
    <s v="Scotland"/>
    <s v=""/>
    <s v="S12000011"/>
    <x v="346"/>
    <s v="Local Authority"/>
    <n v="90574"/>
    <n v="17379"/>
    <n v="0"/>
    <n v="0"/>
    <x v="0"/>
    <x v="0"/>
    <x v="0"/>
  </r>
  <r>
    <s v="Scotland"/>
    <s v=""/>
    <s v="S12000013"/>
    <x v="347"/>
    <s v="Local Authority"/>
    <n v="27684"/>
    <n v="305950"/>
    <n v="0"/>
    <n v="0"/>
    <x v="0"/>
    <x v="0"/>
    <x v="0"/>
  </r>
  <r>
    <s v="Scotland"/>
    <s v=""/>
    <s v="S12000014"/>
    <x v="348"/>
    <s v="Local Authority"/>
    <n v="155990"/>
    <n v="29736"/>
    <n v="0"/>
    <n v="0"/>
    <x v="0"/>
    <x v="0"/>
    <x v="0"/>
  </r>
  <r>
    <s v="Scotland"/>
    <s v=""/>
    <s v="S12000015"/>
    <x v="349"/>
    <s v="Local Authority"/>
    <n v="365198"/>
    <n v="132486"/>
    <n v="0"/>
    <n v="0"/>
    <x v="0"/>
    <x v="0"/>
    <x v="0"/>
  </r>
  <r>
    <s v="Scotland"/>
    <s v=""/>
    <s v="S12000017"/>
    <x v="350"/>
    <s v="Local Authority"/>
    <n v="232132"/>
    <n v="2568389"/>
    <n v="0"/>
    <n v="0"/>
    <x v="0"/>
    <x v="0"/>
    <x v="0"/>
  </r>
  <r>
    <s v="Scotland"/>
    <s v=""/>
    <s v="S12000018"/>
    <x v="351"/>
    <s v="Local Authority"/>
    <n v="81485"/>
    <n v="16044"/>
    <n v="0"/>
    <n v="0"/>
    <x v="0"/>
    <x v="0"/>
    <x v="0"/>
  </r>
  <r>
    <s v="Scotland"/>
    <s v=""/>
    <s v="S12000019"/>
    <x v="352"/>
    <s v="Local Authority"/>
    <n v="83187"/>
    <n v="35369"/>
    <n v="0"/>
    <n v="0"/>
    <x v="0"/>
    <x v="0"/>
    <x v="0"/>
  </r>
  <r>
    <s v="Scotland"/>
    <s v=""/>
    <s v="S12000020"/>
    <x v="353"/>
    <s v="Local Authority"/>
    <n v="93295"/>
    <n v="223756"/>
    <n v="0"/>
    <n v="0"/>
    <x v="0"/>
    <x v="0"/>
    <x v="0"/>
  </r>
  <r>
    <s v="Scotland"/>
    <s v=""/>
    <s v="S12000021"/>
    <x v="354"/>
    <s v="Local Authority"/>
    <n v="138146"/>
    <n v="88534"/>
    <n v="0"/>
    <n v="0"/>
    <x v="0"/>
    <x v="0"/>
    <x v="0"/>
  </r>
  <r>
    <s v="Scotland"/>
    <s v=""/>
    <s v="S12000023"/>
    <x v="355"/>
    <s v="Local Authority"/>
    <n v="21349"/>
    <n v="98980"/>
    <n v="0"/>
    <n v="0"/>
    <x v="0"/>
    <x v="0"/>
    <x v="0"/>
  </r>
  <r>
    <s v="Scotland"/>
    <s v=""/>
    <s v="S12000036"/>
    <x v="356"/>
    <s v="Local Authority"/>
    <n v="476626"/>
    <n v="26333"/>
    <n v="0"/>
    <n v="0"/>
    <x v="0"/>
    <x v="0"/>
    <x v="0"/>
  </r>
  <r>
    <s v="Scotland"/>
    <s v=""/>
    <s v="S12000038"/>
    <x v="357"/>
    <s v="Local Authority"/>
    <n v="174908"/>
    <n v="26194"/>
    <n v="0"/>
    <n v="0"/>
    <x v="0"/>
    <x v="0"/>
    <x v="0"/>
  </r>
  <r>
    <s v="Scotland"/>
    <s v=""/>
    <s v="S12000039"/>
    <x v="358"/>
    <s v="Local Authority"/>
    <n v="90720"/>
    <n v="15876"/>
    <n v="0"/>
    <n v="0"/>
    <x v="0"/>
    <x v="0"/>
    <x v="0"/>
  </r>
  <r>
    <s v="Scotland"/>
    <s v=""/>
    <s v="S12000040"/>
    <x v="359"/>
    <s v="Local Authority"/>
    <n v="175118"/>
    <n v="42749"/>
    <n v="0"/>
    <n v="0"/>
    <x v="0"/>
    <x v="0"/>
    <x v="0"/>
  </r>
  <r>
    <s v="Scotland"/>
    <s v=""/>
    <s v="S12000041"/>
    <x v="360"/>
    <s v="Local Authority"/>
    <n v="115978"/>
    <n v="218179"/>
    <n v="0"/>
    <n v="0"/>
    <x v="0"/>
    <x v="0"/>
    <x v="0"/>
  </r>
  <r>
    <s v="Scotland"/>
    <s v=""/>
    <s v="S12000045"/>
    <x v="361"/>
    <s v="Local Authority"/>
    <n v="105026"/>
    <n v="17449"/>
    <n v="0"/>
    <n v="0"/>
    <x v="0"/>
    <x v="0"/>
    <x v="0"/>
  </r>
  <r>
    <s v="Scotland"/>
    <s v=""/>
    <s v="S12000046"/>
    <x v="362"/>
    <s v="Local Authority"/>
    <n v="593245"/>
    <n v="17468"/>
    <n v="0"/>
    <n v="0"/>
    <x v="0"/>
    <x v="0"/>
    <x v="0"/>
  </r>
  <r>
    <s v="Wales"/>
    <s v=""/>
    <s v="W06000001"/>
    <x v="363"/>
    <s v="Local Authority"/>
    <n v="69751"/>
    <n v="71124.11"/>
    <n v="66"/>
    <n v="66"/>
    <x v="158"/>
    <x v="167"/>
    <x v="0"/>
  </r>
  <r>
    <s v="Wales"/>
    <s v=""/>
    <s v="W06000002"/>
    <x v="364"/>
    <s v="Local Authority"/>
    <n v="121874"/>
    <n v="253493.94"/>
    <n v="85"/>
    <n v="77"/>
    <x v="159"/>
    <x v="168"/>
    <x v="104"/>
  </r>
  <r>
    <s v="Wales"/>
    <s v=""/>
    <s v="W06000003"/>
    <x v="365"/>
    <s v="Local Authority"/>
    <n v="115228"/>
    <n v="112582.88"/>
    <n v="0"/>
    <n v="0"/>
    <x v="0"/>
    <x v="0"/>
    <x v="0"/>
  </r>
  <r>
    <s v="Wales"/>
    <s v=""/>
    <s v="W06000004"/>
    <x v="366"/>
    <s v="Local Authority"/>
    <n v="93734"/>
    <n v="83674.27"/>
    <n v="0"/>
    <n v="55"/>
    <x v="0"/>
    <x v="169"/>
    <x v="6"/>
  </r>
  <r>
    <s v="Wales"/>
    <s v=""/>
    <s v="W06000005"/>
    <x v="367"/>
    <s v="Local Authority"/>
    <n v="152506"/>
    <n v="43753.91"/>
    <n v="0"/>
    <n v="0"/>
    <x v="0"/>
    <x v="0"/>
    <x v="0"/>
  </r>
  <r>
    <s v="Wales"/>
    <s v=""/>
    <s v="W06000006"/>
    <x v="368"/>
    <s v="Local Authority"/>
    <n v="134844"/>
    <n v="50377.45"/>
    <n v="105"/>
    <n v="105"/>
    <x v="160"/>
    <x v="170"/>
    <x v="0"/>
  </r>
  <r>
    <s v="Wales"/>
    <s v=""/>
    <s v="W06000008"/>
    <x v="369"/>
    <s v="Local Authority"/>
    <n v="75922"/>
    <n v="178545.43"/>
    <n v="0"/>
    <n v="0"/>
    <x v="0"/>
    <x v="0"/>
    <x v="0"/>
  </r>
  <r>
    <s v="Wales"/>
    <s v=""/>
    <s v="W06000013"/>
    <x v="370"/>
    <s v="Local Authority"/>
    <n v="139178"/>
    <n v="25074.74"/>
    <n v="0"/>
    <n v="0"/>
    <x v="0"/>
    <x v="0"/>
    <x v="0"/>
  </r>
  <r>
    <s v="Wales"/>
    <s v=""/>
    <s v="W06000014"/>
    <x v="371"/>
    <s v="Local Authority"/>
    <n v="126336"/>
    <n v="33095.279999999999"/>
    <n v="0"/>
    <n v="0"/>
    <x v="0"/>
    <x v="0"/>
    <x v="0"/>
  </r>
  <r>
    <s v="Wales"/>
    <s v=""/>
    <s v="W06000015"/>
    <x v="372"/>
    <s v="Local Authority"/>
    <n v="346090"/>
    <n v="14038.2"/>
    <n v="2017"/>
    <n v="776"/>
    <x v="161"/>
    <x v="171"/>
    <x v="105"/>
  </r>
  <r>
    <s v="Wales"/>
    <s v=""/>
    <s v="W06000016"/>
    <x v="373"/>
    <s v="Local Authority"/>
    <n v="234410"/>
    <n v="42412.97"/>
    <n v="118"/>
    <n v="118"/>
    <x v="162"/>
    <x v="172"/>
    <x v="0"/>
  </r>
  <r>
    <s v="Wales"/>
    <s v=""/>
    <s v="W06000019"/>
    <x v="374"/>
    <s v="Local Authority"/>
    <n v="69814"/>
    <n v="10876.16"/>
    <n v="170"/>
    <n v="138"/>
    <x v="163"/>
    <x v="173"/>
    <x v="106"/>
  </r>
  <r>
    <s v="Wales"/>
    <s v=""/>
    <s v="W06000020"/>
    <x v="375"/>
    <s v="Local Authority"/>
    <n v="91075"/>
    <n v="12564.08"/>
    <n v="229"/>
    <n v="119"/>
    <x v="164"/>
    <x v="174"/>
    <x v="107"/>
  </r>
  <r>
    <s v="Wales"/>
    <s v=""/>
    <s v="W06000021"/>
    <x v="376"/>
    <s v="Local Authority"/>
    <n v="91323"/>
    <n v="84914.94"/>
    <n v="0"/>
    <n v="0"/>
    <x v="0"/>
    <x v="0"/>
    <x v="0"/>
  </r>
  <r>
    <s v="Wales"/>
    <s v=""/>
    <s v="W06000022"/>
    <x v="377"/>
    <s v="Local Authority"/>
    <n v="145736"/>
    <n v="19051.599999999999"/>
    <n v="0"/>
    <n v="0"/>
    <x v="0"/>
    <x v="0"/>
    <x v="0"/>
  </r>
  <r>
    <s v="Wales"/>
    <s v=""/>
    <s v="W06000023"/>
    <x v="378"/>
    <s v="Local Authority"/>
    <n v="132976"/>
    <n v="518037.01"/>
    <n v="133"/>
    <n v="133"/>
    <x v="165"/>
    <x v="175"/>
    <x v="0"/>
  </r>
  <r>
    <s v="Wales"/>
    <s v=""/>
    <s v="W06000024"/>
    <x v="379"/>
    <s v="Local Authority"/>
    <n v="58802"/>
    <n v="11139.29"/>
    <n v="34"/>
    <n v="34"/>
    <x v="166"/>
    <x v="176"/>
    <x v="0"/>
  </r>
  <r>
    <s v="Northern Ireland"/>
    <s v=""/>
    <s v="N92000002"/>
    <x v="380"/>
    <s v="Local Authority"/>
    <n v="1814297"/>
    <n v="1415309.8"/>
    <n v="0"/>
    <n v="0"/>
    <x v="0"/>
    <x v="0"/>
    <x v="0"/>
  </r>
</pivotCacheRecords>
</file>

<file path=xl/pivotCache/pivotCacheRecords2.xml><?xml version="1.0" encoding="utf-8"?>
<pivotCacheRecords xmlns="http://schemas.openxmlformats.org/spreadsheetml/2006/main" xmlns:r="http://schemas.openxmlformats.org/officeDocument/2006/relationships" count="381">
  <r>
    <s v="E06000001"/>
    <x v="0"/>
    <n v="92028"/>
    <n v="9386.11"/>
    <s v="E06000001"/>
    <n v="1"/>
    <s v="Unitary"/>
    <s v="England"/>
    <s v="Hartlepool"/>
    <n v="0"/>
    <n v="0"/>
    <n v="0"/>
    <n v="0"/>
    <n v="0"/>
    <n v="0"/>
    <n v="0"/>
    <n v="0"/>
    <n v="0"/>
    <n v="0"/>
    <n v="0"/>
    <n v="0"/>
    <n v="92028"/>
    <n v="1"/>
    <n v="0"/>
    <n v="0"/>
    <n v="0"/>
    <n v="0"/>
    <n v="0"/>
    <n v="0"/>
    <s v=""/>
    <s v=""/>
    <s v=""/>
    <s v=""/>
    <s v=""/>
    <x v="0"/>
  </r>
  <r>
    <s v="E06000002"/>
    <x v="1"/>
    <n v="138412"/>
    <n v="5387.47"/>
    <s v="E06000002"/>
    <n v="1"/>
    <s v="Unitary"/>
    <s v="England"/>
    <s v="Middlesbrough"/>
    <n v="0"/>
    <n v="0"/>
    <n v="0"/>
    <n v="0"/>
    <n v="0"/>
    <n v="0"/>
    <n v="0"/>
    <n v="0"/>
    <n v="0"/>
    <n v="0"/>
    <n v="0"/>
    <n v="0"/>
    <n v="92028"/>
    <n v="1"/>
    <n v="0"/>
    <n v="0"/>
    <n v="0"/>
    <n v="0"/>
    <n v="0"/>
    <n v="0"/>
    <s v=""/>
    <s v=""/>
    <s v=""/>
    <s v=""/>
    <s v=""/>
    <x v="0"/>
  </r>
  <r>
    <s v="E06000015"/>
    <x v="2"/>
    <n v="248752"/>
    <n v="7803.11"/>
    <s v="E06000015"/>
    <n v="1"/>
    <s v="Unitary"/>
    <s v="England"/>
    <s v="Derby"/>
    <n v="0"/>
    <n v="0"/>
    <n v="0"/>
    <n v="0"/>
    <n v="0"/>
    <n v="0"/>
    <n v="0"/>
    <n v="0"/>
    <n v="0"/>
    <n v="0"/>
    <n v="0"/>
    <n v="0"/>
    <n v="92028"/>
    <n v="1"/>
    <n v="0"/>
    <n v="0"/>
    <n v="0"/>
    <n v="0"/>
    <n v="0"/>
    <n v="0"/>
    <s v=""/>
    <s v=""/>
    <s v=""/>
    <s v=""/>
    <s v=""/>
    <x v="0"/>
  </r>
  <r>
    <s v="E06000003"/>
    <x v="3"/>
    <n v="135177"/>
    <n v="24489.51"/>
    <s v="E06000003"/>
    <n v="1"/>
    <s v="Unitary"/>
    <s v="England"/>
    <s v="Redcar and Cleveland"/>
    <n v="0"/>
    <n v="0"/>
    <n v="0"/>
    <n v="0"/>
    <n v="0"/>
    <n v="0"/>
    <n v="0"/>
    <n v="0"/>
    <n v="0"/>
    <n v="0"/>
    <n v="0"/>
    <n v="0"/>
    <n v="92028"/>
    <n v="1"/>
    <n v="0"/>
    <n v="0"/>
    <n v="0"/>
    <n v="0"/>
    <n v="0"/>
    <n v="0"/>
    <s v=""/>
    <s v=""/>
    <s v=""/>
    <s v=""/>
    <s v=""/>
    <x v="0"/>
  </r>
  <r>
    <s v="E06000004"/>
    <x v="4"/>
    <n v="191610"/>
    <n v="20393.060000000001"/>
    <s v="E06000004"/>
    <n v="1"/>
    <s v="Unitary"/>
    <s v="England"/>
    <s v="Stockton-on-Tees"/>
    <n v="0"/>
    <n v="0"/>
    <n v="0"/>
    <n v="0"/>
    <n v="0"/>
    <n v="0"/>
    <n v="0"/>
    <n v="0"/>
    <n v="0"/>
    <n v="0"/>
    <n v="0"/>
    <n v="0"/>
    <n v="92028"/>
    <n v="1"/>
    <n v="0"/>
    <n v="0"/>
    <n v="0"/>
    <n v="0"/>
    <n v="0"/>
    <n v="0"/>
    <s v=""/>
    <s v=""/>
    <s v=""/>
    <s v=""/>
    <s v=""/>
    <x v="0"/>
  </r>
  <r>
    <s v="E06000032"/>
    <x v="5"/>
    <n v="203201"/>
    <n v="4335.33"/>
    <s v="E06000032"/>
    <n v="1"/>
    <s v="Unitary"/>
    <s v="England"/>
    <s v="Luton"/>
    <n v="0"/>
    <n v="0"/>
    <n v="0"/>
    <n v="0"/>
    <n v="0"/>
    <n v="0"/>
    <n v="0"/>
    <n v="0"/>
    <n v="0"/>
    <n v="0"/>
    <n v="0"/>
    <n v="0"/>
    <n v="92028"/>
    <n v="1"/>
    <n v="0"/>
    <n v="0"/>
    <n v="0"/>
    <n v="0"/>
    <n v="0"/>
    <n v="0"/>
    <s v=""/>
    <s v=""/>
    <s v=""/>
    <s v=""/>
    <s v=""/>
    <x v="0"/>
  </r>
  <r>
    <s v="E06000005"/>
    <x v="6"/>
    <n v="105564"/>
    <n v="19747.509999999998"/>
    <s v="E06000005"/>
    <n v="1"/>
    <s v="Unitary"/>
    <s v="England"/>
    <s v="Darlington"/>
    <n v="0"/>
    <n v="0"/>
    <n v="0"/>
    <n v="0"/>
    <n v="0"/>
    <n v="0"/>
    <n v="0"/>
    <n v="0"/>
    <n v="0"/>
    <n v="0"/>
    <n v="0"/>
    <n v="0"/>
    <n v="92028"/>
    <n v="1"/>
    <n v="0"/>
    <n v="0"/>
    <n v="0"/>
    <n v="0"/>
    <n v="0"/>
    <n v="0"/>
    <s v=""/>
    <s v=""/>
    <s v=""/>
    <s v=""/>
    <s v=""/>
    <x v="0"/>
  </r>
  <r>
    <s v="E06000006"/>
    <x v="7"/>
    <n v="125746"/>
    <n v="7909.52"/>
    <s v="E06000006"/>
    <s v=""/>
    <s v="Unitary"/>
    <s v="England"/>
    <s v="Halton"/>
    <n v="0"/>
    <n v="18"/>
    <n v="0"/>
    <n v="0"/>
    <n v="18"/>
    <n v="0"/>
    <n v="0"/>
    <n v="0"/>
    <n v="0"/>
    <n v="0"/>
    <n v="0"/>
    <n v="0"/>
    <n v="92028"/>
    <n v="1"/>
    <n v="0"/>
    <n v="0"/>
    <n v="0"/>
    <n v="0"/>
    <n v="0"/>
    <n v="0"/>
    <s v=""/>
    <s v=""/>
    <s v=""/>
    <s v=""/>
    <s v=""/>
    <x v="0"/>
  </r>
  <r>
    <s v="E07000095"/>
    <x v="8"/>
    <n v="93609"/>
    <n v="5143.5600000000004"/>
    <s v="E07000095"/>
    <n v="1"/>
    <s v="District"/>
    <s v="England"/>
    <s v="Hertfordshire"/>
    <n v="0"/>
    <n v="0"/>
    <n v="0"/>
    <n v="0"/>
    <n v="0"/>
    <n v="0"/>
    <n v="0"/>
    <n v="0"/>
    <n v="0"/>
    <n v="0"/>
    <n v="0"/>
    <n v="0"/>
    <n v="92028"/>
    <n v="8.3874372570699476E-2"/>
    <n v="0"/>
    <n v="0"/>
    <n v="0"/>
    <n v="0"/>
    <n v="0"/>
    <n v="0"/>
    <s v=""/>
    <s v=""/>
    <s v=""/>
    <s v=""/>
    <s v=""/>
    <x v="0"/>
  </r>
  <r>
    <s v="E06000007"/>
    <x v="9"/>
    <n v="202228"/>
    <n v="18065.39"/>
    <s v="E06000007"/>
    <s v=""/>
    <s v="Unitary"/>
    <s v="England"/>
    <s v="Warrington"/>
    <n v="44"/>
    <n v="0"/>
    <n v="65"/>
    <n v="45"/>
    <n v="0"/>
    <n v="67"/>
    <n v="0"/>
    <n v="0"/>
    <n v="0"/>
    <n v="0"/>
    <n v="0"/>
    <n v="0"/>
    <n v="92028"/>
    <n v="1"/>
    <n v="0"/>
    <n v="0"/>
    <n v="0"/>
    <n v="0"/>
    <n v="0"/>
    <n v="0"/>
    <s v=""/>
    <s v=""/>
    <s v=""/>
    <s v=""/>
    <s v=""/>
    <x v="1"/>
  </r>
  <r>
    <s v="E06000008"/>
    <x v="10"/>
    <n v="147489"/>
    <n v="13701.18"/>
    <s v="E06000008"/>
    <s v=""/>
    <s v="Unitary"/>
    <s v="England"/>
    <s v="Blackburn with Darwen"/>
    <n v="65"/>
    <n v="0"/>
    <n v="363"/>
    <n v="3"/>
    <n v="0"/>
    <n v="67"/>
    <n v="0"/>
    <n v="0"/>
    <n v="0"/>
    <n v="0"/>
    <n v="0"/>
    <n v="0"/>
    <n v="92028"/>
    <n v="1"/>
    <n v="0"/>
    <n v="0"/>
    <n v="0"/>
    <n v="0"/>
    <n v="0"/>
    <n v="0"/>
    <s v=""/>
    <s v=""/>
    <s v=""/>
    <s v=""/>
    <s v=""/>
    <x v="0"/>
  </r>
  <r>
    <s v="E06000009"/>
    <x v="11"/>
    <n v="142065"/>
    <n v="3488.1"/>
    <s v="E06000009"/>
    <n v="1"/>
    <s v="Unitary"/>
    <s v="England"/>
    <s v="Blackpool"/>
    <n v="0"/>
    <n v="0"/>
    <n v="0"/>
    <n v="0"/>
    <n v="0"/>
    <n v="0"/>
    <n v="0"/>
    <n v="0"/>
    <n v="0"/>
    <n v="0"/>
    <n v="0"/>
    <n v="0"/>
    <n v="92028"/>
    <n v="1"/>
    <n v="0"/>
    <n v="0"/>
    <n v="0"/>
    <n v="0"/>
    <n v="0"/>
    <n v="0"/>
    <s v=""/>
    <s v=""/>
    <s v=""/>
    <s v=""/>
    <s v=""/>
    <x v="0"/>
  </r>
  <r>
    <s v="E06000010"/>
    <x v="12"/>
    <n v="256406"/>
    <n v="7144.92"/>
    <s v="E06000010"/>
    <n v="1"/>
    <s v="Unitary"/>
    <s v="England"/>
    <s v="Kingston upon Hull, City of"/>
    <n v="0"/>
    <n v="0"/>
    <n v="0"/>
    <n v="0"/>
    <n v="0"/>
    <n v="0"/>
    <n v="0"/>
    <n v="0"/>
    <n v="0"/>
    <n v="0"/>
    <n v="0"/>
    <n v="0"/>
    <n v="92028"/>
    <n v="1"/>
    <n v="0"/>
    <n v="0"/>
    <n v="0"/>
    <n v="0"/>
    <n v="0"/>
    <n v="0"/>
    <s v=""/>
    <s v=""/>
    <s v=""/>
    <s v=""/>
    <s v=""/>
    <x v="0"/>
  </r>
  <r>
    <s v="E06000011"/>
    <x v="13"/>
    <n v="334179"/>
    <n v="240767.65"/>
    <s v="E06000011"/>
    <s v=""/>
    <s v="Unitary"/>
    <s v="England"/>
    <s v="East Riding of Yorkshire"/>
    <n v="2"/>
    <n v="0"/>
    <n v="77"/>
    <n v="2"/>
    <n v="0"/>
    <n v="77"/>
    <n v="0"/>
    <n v="0"/>
    <n v="0"/>
    <n v="0"/>
    <n v="0"/>
    <n v="0"/>
    <n v="92028"/>
    <n v="1"/>
    <n v="0"/>
    <n v="0"/>
    <n v="0"/>
    <n v="0"/>
    <n v="0"/>
    <n v="0"/>
    <s v=""/>
    <s v=""/>
    <s v=""/>
    <s v=""/>
    <s v=""/>
    <x v="0"/>
  </r>
  <r>
    <s v="E06000039"/>
    <x v="14"/>
    <n v="140205"/>
    <n v="3253.61"/>
    <s v="E06000039"/>
    <n v="1"/>
    <s v="Unitary"/>
    <s v="England"/>
    <s v="Slough"/>
    <n v="0"/>
    <n v="0"/>
    <n v="0"/>
    <n v="0"/>
    <n v="0"/>
    <n v="0"/>
    <n v="0"/>
    <n v="0"/>
    <n v="0"/>
    <n v="0"/>
    <n v="0"/>
    <n v="0"/>
    <n v="92028"/>
    <n v="1"/>
    <n v="0"/>
    <n v="0"/>
    <n v="0"/>
    <n v="0"/>
    <n v="0"/>
    <n v="0"/>
    <s v=""/>
    <s v=""/>
    <s v=""/>
    <s v=""/>
    <s v=""/>
    <x v="0"/>
  </r>
  <r>
    <s v="E06000012"/>
    <x v="15"/>
    <n v="159616"/>
    <n v="19184.490000000002"/>
    <s v="E06000012"/>
    <s v=""/>
    <s v="Unitary"/>
    <s v="England"/>
    <s v="North East Lincolnshire"/>
    <n v="1"/>
    <n v="0"/>
    <n v="104"/>
    <n v="1"/>
    <n v="0"/>
    <n v="104"/>
    <n v="0"/>
    <n v="0"/>
    <n v="0"/>
    <n v="0"/>
    <n v="0"/>
    <n v="0"/>
    <n v="92028"/>
    <n v="1"/>
    <n v="0"/>
    <n v="0"/>
    <n v="0"/>
    <n v="0"/>
    <n v="0"/>
    <n v="0"/>
    <s v=""/>
    <s v=""/>
    <s v=""/>
    <s v=""/>
    <s v=""/>
    <x v="0"/>
  </r>
  <r>
    <s v="E06000013"/>
    <x v="16"/>
    <n v="167446"/>
    <n v="84631.29"/>
    <s v="E06000013"/>
    <n v="1"/>
    <s v="Unitary"/>
    <s v="England"/>
    <s v="North Lincolnshire"/>
    <n v="0"/>
    <n v="0"/>
    <n v="0"/>
    <n v="0"/>
    <n v="0"/>
    <n v="0"/>
    <n v="0"/>
    <n v="0"/>
    <n v="0"/>
    <n v="0"/>
    <n v="0"/>
    <n v="0"/>
    <n v="92028"/>
    <n v="1"/>
    <n v="0"/>
    <n v="0"/>
    <n v="0"/>
    <n v="0"/>
    <n v="0"/>
    <n v="0"/>
    <s v=""/>
    <s v=""/>
    <s v=""/>
    <s v=""/>
    <s v=""/>
    <x v="0"/>
  </r>
  <r>
    <s v="E06000056"/>
    <x v="17"/>
    <n v="254381"/>
    <n v="71566.45"/>
    <s v="E06000056"/>
    <s v=""/>
    <s v="Unitary"/>
    <s v="England"/>
    <s v="Central Bedfordshire"/>
    <n v="62"/>
    <n v="0"/>
    <n v="451"/>
    <n v="6"/>
    <n v="0"/>
    <n v="80"/>
    <n v="0"/>
    <n v="0"/>
    <n v="0"/>
    <n v="0"/>
    <n v="0"/>
    <n v="0"/>
    <n v="92028"/>
    <n v="1"/>
    <n v="0"/>
    <n v="0"/>
    <n v="0"/>
    <n v="0"/>
    <n v="0"/>
    <n v="0"/>
    <s v=""/>
    <s v=""/>
    <s v=""/>
    <s v=""/>
    <s v=""/>
    <x v="0"/>
  </r>
  <r>
    <s v="E06000048"/>
    <x v="18"/>
    <n v="316028"/>
    <n v="501301.83"/>
    <s v="E06000057"/>
    <n v="1"/>
    <s v="Unitary"/>
    <s v="England"/>
    <s v="Northumberland"/>
    <n v="0"/>
    <n v="0"/>
    <n v="0"/>
    <n v="0"/>
    <n v="0"/>
    <n v="0"/>
    <n v="0"/>
    <n v="0"/>
    <n v="0"/>
    <n v="0"/>
    <n v="0"/>
    <n v="0"/>
    <n v="92028"/>
    <n v="1"/>
    <n v="0"/>
    <n v="0"/>
    <n v="0"/>
    <n v="0"/>
    <n v="0"/>
    <n v="0"/>
    <s v=""/>
    <s v=""/>
    <s v=""/>
    <s v=""/>
    <s v=""/>
    <x v="0"/>
  </r>
  <r>
    <s v="E07000004"/>
    <x v="19"/>
    <n v="174137"/>
    <n v="90275.35"/>
    <s v="E07000004"/>
    <n v="1"/>
    <s v="District"/>
    <s v="England"/>
    <s v="Buckinghamshire"/>
    <n v="0"/>
    <n v="0"/>
    <n v="0"/>
    <n v="0"/>
    <n v="0"/>
    <n v="0"/>
    <n v="0"/>
    <n v="0"/>
    <n v="0"/>
    <n v="0"/>
    <n v="0"/>
    <n v="0"/>
    <n v="92028"/>
    <n v="0.34463261182347316"/>
    <n v="0"/>
    <n v="0"/>
    <n v="0"/>
    <n v="0"/>
    <n v="0"/>
    <n v="0"/>
    <s v=""/>
    <s v=""/>
    <s v=""/>
    <s v=""/>
    <s v=""/>
    <x v="0"/>
  </r>
  <r>
    <s v="E06000014"/>
    <x v="20"/>
    <n v="198051"/>
    <n v="27193.63"/>
    <s v="E06000014"/>
    <s v=""/>
    <s v="Unitary"/>
    <s v="England"/>
    <s v="York"/>
    <n v="0"/>
    <n v="0"/>
    <n v="0"/>
    <n v="0"/>
    <n v="0"/>
    <n v="0"/>
    <n v="0"/>
    <n v="0"/>
    <n v="0"/>
    <n v="0"/>
    <n v="0"/>
    <n v="0"/>
    <n v="92028"/>
    <n v="1"/>
    <n v="2.5"/>
    <n v="0"/>
    <n v="0"/>
    <n v="2.5"/>
    <n v="0"/>
    <n v="0"/>
    <s v=""/>
    <s v=""/>
    <s v=""/>
    <s v=""/>
    <s v=""/>
    <x v="0"/>
  </r>
  <r>
    <s v="E06000016"/>
    <x v="21"/>
    <n v="329839"/>
    <n v="7331.48"/>
    <s v="E06000016"/>
    <s v=""/>
    <s v="Unitary"/>
    <s v="England"/>
    <s v="Leicester"/>
    <n v="25"/>
    <n v="0"/>
    <n v="348"/>
    <n v="10"/>
    <n v="0"/>
    <n v="137"/>
    <n v="0"/>
    <n v="0"/>
    <n v="0"/>
    <n v="0"/>
    <n v="0"/>
    <n v="0"/>
    <n v="92028"/>
    <n v="1"/>
    <n v="0"/>
    <n v="0"/>
    <n v="0"/>
    <n v="0"/>
    <n v="0"/>
    <n v="0"/>
    <s v=""/>
    <s v=""/>
    <s v=""/>
    <s v=""/>
    <s v=""/>
    <x v="0"/>
  </r>
  <r>
    <s v="E06000017"/>
    <x v="22"/>
    <n v="37369"/>
    <n v="38151.51"/>
    <s v="E06000017"/>
    <s v=""/>
    <s v="Unitary"/>
    <s v="England"/>
    <s v="Rutland"/>
    <n v="2.5"/>
    <n v="0"/>
    <n v="2.5"/>
    <n v="2.5"/>
    <n v="0"/>
    <n v="2.5"/>
    <n v="0"/>
    <n v="0"/>
    <n v="0"/>
    <n v="0"/>
    <n v="0"/>
    <n v="0"/>
    <n v="92028"/>
    <n v="1"/>
    <n v="0"/>
    <n v="0"/>
    <n v="0"/>
    <n v="0"/>
    <n v="0"/>
    <n v="0"/>
    <s v=""/>
    <s v=""/>
    <s v=""/>
    <s v=""/>
    <s v=""/>
    <x v="0"/>
  </r>
  <r>
    <s v="E06000033"/>
    <x v="23"/>
    <n v="173658"/>
    <n v="4175.6000000000004"/>
    <s v="E06000033"/>
    <s v=""/>
    <s v="Unitary"/>
    <s v="England"/>
    <s v="Southend-on-Sea"/>
    <n v="43"/>
    <n v="0"/>
    <n v="58"/>
    <n v="0"/>
    <n v="0"/>
    <n v="0"/>
    <n v="0"/>
    <n v="0"/>
    <n v="0"/>
    <n v="0"/>
    <n v="0"/>
    <n v="0"/>
    <n v="92028"/>
    <n v="1"/>
    <n v="0"/>
    <n v="0"/>
    <n v="0"/>
    <n v="0"/>
    <n v="0"/>
    <n v="0"/>
    <s v=""/>
    <s v=""/>
    <s v=""/>
    <s v=""/>
    <s v=""/>
    <x v="0"/>
  </r>
  <r>
    <s v="E06000018"/>
    <x v="24"/>
    <n v="305680"/>
    <n v="7461.16"/>
    <s v="E06000018"/>
    <n v="1"/>
    <s v="Unitary"/>
    <s v="England"/>
    <s v="Nottingham"/>
    <n v="0"/>
    <n v="0"/>
    <n v="0"/>
    <n v="0"/>
    <n v="0"/>
    <n v="0"/>
    <n v="0"/>
    <n v="0"/>
    <n v="0"/>
    <n v="0"/>
    <n v="0"/>
    <n v="0"/>
    <n v="92028"/>
    <n v="1"/>
    <n v="0"/>
    <n v="0"/>
    <n v="0"/>
    <n v="0"/>
    <n v="0"/>
    <n v="0"/>
    <s v=""/>
    <s v=""/>
    <s v=""/>
    <s v=""/>
    <s v=""/>
    <x v="0"/>
  </r>
  <r>
    <s v="E06000019"/>
    <x v="25"/>
    <n v="183477"/>
    <n v="217973.24"/>
    <s v="E06000019"/>
    <n v="1"/>
    <s v="Unitary"/>
    <s v="England"/>
    <s v="Herefordshire, County of"/>
    <n v="0"/>
    <n v="0"/>
    <n v="0"/>
    <n v="0"/>
    <n v="0"/>
    <n v="0"/>
    <n v="0"/>
    <n v="0"/>
    <n v="0"/>
    <n v="0"/>
    <n v="0"/>
    <n v="0"/>
    <n v="92028"/>
    <n v="1"/>
    <n v="0"/>
    <n v="0"/>
    <n v="0"/>
    <n v="0"/>
    <n v="0"/>
    <n v="0"/>
    <s v=""/>
    <s v=""/>
    <s v=""/>
    <s v=""/>
    <s v=""/>
    <x v="0"/>
  </r>
  <r>
    <s v="E06000020"/>
    <x v="26"/>
    <n v="166641"/>
    <n v="29031.32"/>
    <s v="E06000020"/>
    <n v="1"/>
    <s v="Unitary"/>
    <s v="England"/>
    <s v="Telford and Wrekin"/>
    <n v="0"/>
    <n v="0"/>
    <n v="0"/>
    <n v="0"/>
    <n v="0"/>
    <n v="0"/>
    <n v="0"/>
    <n v="0"/>
    <n v="0"/>
    <n v="0"/>
    <n v="0"/>
    <n v="0"/>
    <n v="92028"/>
    <n v="1"/>
    <n v="0"/>
    <n v="0"/>
    <n v="0"/>
    <n v="0"/>
    <n v="0"/>
    <n v="0"/>
    <s v=""/>
    <s v=""/>
    <s v=""/>
    <s v=""/>
    <s v=""/>
    <x v="0"/>
  </r>
  <r>
    <s v="E06000036"/>
    <x v="27"/>
    <n v="113205"/>
    <n v="10938.54"/>
    <s v="E06000036"/>
    <s v=""/>
    <s v="Unitary"/>
    <s v="England"/>
    <s v="Bracknell Forest"/>
    <n v="0"/>
    <n v="29"/>
    <n v="0"/>
    <n v="0"/>
    <n v="29"/>
    <n v="0"/>
    <n v="0"/>
    <n v="0"/>
    <n v="0"/>
    <n v="0"/>
    <n v="0"/>
    <n v="0"/>
    <n v="92028"/>
    <n v="1"/>
    <n v="0"/>
    <n v="0"/>
    <n v="0"/>
    <n v="0"/>
    <n v="0"/>
    <n v="0"/>
    <s v=""/>
    <s v=""/>
    <s v=""/>
    <s v=""/>
    <s v=""/>
    <x v="0"/>
  </r>
  <r>
    <s v="E06000037"/>
    <x v="28"/>
    <n v="153822"/>
    <n v="70416.820000000007"/>
    <s v="E06000037"/>
    <n v="1"/>
    <s v="Unitary"/>
    <s v="England"/>
    <s v="West Berkshire"/>
    <n v="0"/>
    <n v="0"/>
    <n v="0"/>
    <n v="0"/>
    <n v="0"/>
    <n v="0"/>
    <n v="0"/>
    <n v="0"/>
    <n v="0"/>
    <n v="0"/>
    <n v="0"/>
    <n v="0"/>
    <n v="92028"/>
    <n v="1"/>
    <n v="0"/>
    <n v="0"/>
    <n v="0"/>
    <n v="0"/>
    <n v="0"/>
    <n v="0"/>
    <s v=""/>
    <s v=""/>
    <s v=""/>
    <s v=""/>
    <s v=""/>
    <x v="0"/>
  </r>
  <r>
    <s v="E06000021"/>
    <x v="29"/>
    <n v="249008"/>
    <n v="9345.02"/>
    <s v="E06000021"/>
    <s v=""/>
    <s v="Unitary"/>
    <s v="England"/>
    <s v="Stoke-on-Trent"/>
    <n v="48"/>
    <n v="0"/>
    <n v="599"/>
    <n v="0"/>
    <n v="0"/>
    <n v="0"/>
    <n v="0"/>
    <n v="0"/>
    <n v="0"/>
    <n v="0"/>
    <n v="0"/>
    <n v="0"/>
    <n v="92028"/>
    <n v="1"/>
    <n v="0"/>
    <n v="0"/>
    <n v="0"/>
    <n v="0"/>
    <n v="0"/>
    <n v="0"/>
    <s v=""/>
    <s v=""/>
    <s v=""/>
    <s v=""/>
    <s v=""/>
    <x v="0"/>
  </r>
  <r>
    <s v="E06000022"/>
    <x v="30"/>
    <n v="176016"/>
    <n v="34574.080000000002"/>
    <s v="E06000022"/>
    <n v="1"/>
    <s v="Unitary"/>
    <s v="England"/>
    <s v="Bath and North East Somerset"/>
    <n v="0"/>
    <n v="0"/>
    <n v="0"/>
    <n v="0"/>
    <n v="0"/>
    <n v="0"/>
    <n v="0"/>
    <n v="0"/>
    <n v="0"/>
    <n v="0"/>
    <n v="0"/>
    <n v="0"/>
    <n v="92028"/>
    <n v="1"/>
    <n v="0"/>
    <n v="0"/>
    <n v="0"/>
    <n v="0"/>
    <n v="0"/>
    <n v="0"/>
    <s v=""/>
    <s v=""/>
    <s v=""/>
    <s v=""/>
    <s v=""/>
    <x v="0"/>
  </r>
  <r>
    <s v="E06000023"/>
    <x v="31"/>
    <n v="428234"/>
    <n v="10960.76"/>
    <s v="E06000023"/>
    <s v=""/>
    <s v="Unitary"/>
    <s v="England"/>
    <s v="Bristol, City of"/>
    <n v="0"/>
    <n v="0"/>
    <n v="0"/>
    <n v="25"/>
    <n v="0"/>
    <n v="174"/>
    <n v="0"/>
    <n v="0"/>
    <n v="0"/>
    <n v="0"/>
    <n v="0"/>
    <n v="0"/>
    <n v="92028"/>
    <n v="1"/>
    <n v="0"/>
    <n v="0"/>
    <n v="0"/>
    <n v="0"/>
    <n v="0"/>
    <n v="0"/>
    <s v=""/>
    <s v=""/>
    <s v=""/>
    <s v=""/>
    <s v=""/>
    <x v="1"/>
  </r>
  <r>
    <s v="E06000024"/>
    <x v="32"/>
    <n v="202566"/>
    <n v="37378.6"/>
    <s v="E06000024"/>
    <n v="1"/>
    <s v="Unitary"/>
    <s v="England"/>
    <s v="North Somerset"/>
    <n v="0"/>
    <n v="0"/>
    <n v="0"/>
    <n v="0"/>
    <n v="0"/>
    <n v="0"/>
    <n v="0"/>
    <n v="0"/>
    <n v="0"/>
    <n v="0"/>
    <n v="0"/>
    <n v="0"/>
    <n v="92028"/>
    <n v="1"/>
    <n v="0"/>
    <n v="0"/>
    <n v="0"/>
    <n v="0"/>
    <n v="0"/>
    <n v="0"/>
    <s v=""/>
    <s v=""/>
    <s v=""/>
    <s v=""/>
    <s v=""/>
    <x v="0"/>
  </r>
  <r>
    <s v="E06000025"/>
    <x v="33"/>
    <n v="262767"/>
    <n v="49694.559999999998"/>
    <s v="E06000025"/>
    <n v="1"/>
    <s v="Unitary"/>
    <s v="England"/>
    <s v="South Gloucestershire"/>
    <n v="0"/>
    <n v="0"/>
    <n v="0"/>
    <n v="0"/>
    <n v="0"/>
    <n v="0"/>
    <n v="0"/>
    <n v="0"/>
    <n v="0"/>
    <n v="0"/>
    <n v="0"/>
    <n v="0"/>
    <n v="92028"/>
    <n v="1"/>
    <n v="0"/>
    <n v="0"/>
    <n v="0"/>
    <n v="0"/>
    <n v="0"/>
    <n v="0"/>
    <s v=""/>
    <s v=""/>
    <s v=""/>
    <s v=""/>
    <s v=""/>
    <x v="0"/>
  </r>
  <r>
    <s v="E06000026"/>
    <x v="34"/>
    <n v="256384"/>
    <n v="7983.36"/>
    <s v="E06000026"/>
    <n v="1"/>
    <s v="Unitary"/>
    <s v="England"/>
    <s v="Plymouth"/>
    <n v="0"/>
    <n v="0"/>
    <n v="0"/>
    <n v="0"/>
    <n v="0"/>
    <n v="0"/>
    <n v="0"/>
    <n v="0"/>
    <n v="0"/>
    <n v="0"/>
    <n v="0"/>
    <n v="0"/>
    <n v="92028"/>
    <n v="1"/>
    <n v="0"/>
    <n v="0"/>
    <n v="0"/>
    <n v="0"/>
    <n v="0"/>
    <n v="0"/>
    <s v=""/>
    <s v=""/>
    <s v=""/>
    <s v=""/>
    <s v=""/>
    <x v="0"/>
  </r>
  <r>
    <s v="E06000027"/>
    <x v="35"/>
    <n v="130959"/>
    <n v="6287.4"/>
    <s v="E06000027"/>
    <n v="1"/>
    <s v="Unitary"/>
    <s v="England"/>
    <s v="Torbay"/>
    <n v="0"/>
    <n v="0"/>
    <n v="0"/>
    <n v="0"/>
    <n v="0"/>
    <n v="0"/>
    <n v="0"/>
    <n v="0"/>
    <n v="0"/>
    <n v="0"/>
    <n v="0"/>
    <n v="0"/>
    <n v="92028"/>
    <n v="1"/>
    <n v="0"/>
    <n v="0"/>
    <n v="0"/>
    <n v="0"/>
    <n v="0"/>
    <n v="0"/>
    <s v=""/>
    <s v=""/>
    <s v=""/>
    <s v=""/>
    <s v=""/>
    <x v="0"/>
  </r>
  <r>
    <s v="E06000028"/>
    <x v="36"/>
    <n v="183491"/>
    <n v="4617.88"/>
    <s v="E06000028"/>
    <n v="1"/>
    <s v="Unitary"/>
    <s v="England"/>
    <s v="Bournemouth"/>
    <n v="0"/>
    <n v="0"/>
    <n v="0"/>
    <n v="0"/>
    <n v="0"/>
    <n v="0"/>
    <n v="0"/>
    <n v="0"/>
    <n v="0"/>
    <n v="0"/>
    <n v="0"/>
    <n v="0"/>
    <n v="92028"/>
    <n v="1"/>
    <n v="0"/>
    <n v="0"/>
    <n v="0"/>
    <n v="0"/>
    <n v="0"/>
    <n v="0"/>
    <s v=""/>
    <s v=""/>
    <s v=""/>
    <s v=""/>
    <s v=""/>
    <x v="0"/>
  </r>
  <r>
    <s v="E06000038"/>
    <x v="37"/>
    <n v="155698"/>
    <n v="4039.86"/>
    <s v="E06000038"/>
    <s v=""/>
    <s v="Unitary"/>
    <s v="England"/>
    <s v="Reading"/>
    <n v="64"/>
    <n v="0"/>
    <n v="525"/>
    <n v="28"/>
    <n v="0"/>
    <n v="177"/>
    <n v="0"/>
    <n v="0"/>
    <n v="0"/>
    <n v="0"/>
    <n v="0"/>
    <n v="0"/>
    <n v="92028"/>
    <n v="1"/>
    <n v="0"/>
    <n v="0"/>
    <n v="0"/>
    <n v="0"/>
    <n v="0"/>
    <n v="0"/>
    <s v=""/>
    <s v=""/>
    <s v=""/>
    <s v=""/>
    <s v=""/>
    <x v="0"/>
  </r>
  <r>
    <s v="E06000029"/>
    <x v="38"/>
    <n v="147645"/>
    <n v="6475.33"/>
    <s v="E06000029"/>
    <s v=""/>
    <s v="Unitary"/>
    <s v="England"/>
    <s v="Poole"/>
    <n v="61"/>
    <n v="0"/>
    <n v="509"/>
    <n v="0"/>
    <n v="0"/>
    <n v="0"/>
    <n v="0"/>
    <n v="0"/>
    <n v="0"/>
    <n v="0"/>
    <n v="0"/>
    <n v="0"/>
    <n v="92028"/>
    <n v="1"/>
    <n v="0"/>
    <n v="0"/>
    <n v="0"/>
    <n v="0"/>
    <n v="0"/>
    <n v="0"/>
    <s v=""/>
    <s v=""/>
    <s v=""/>
    <s v=""/>
    <s v=""/>
    <x v="0"/>
  </r>
  <r>
    <s v="E06000030"/>
    <x v="39"/>
    <n v="209156"/>
    <n v="23010.36"/>
    <s v="E06000030"/>
    <n v="1"/>
    <s v="Unitary"/>
    <s v="England"/>
    <s v="Swindon"/>
    <n v="0"/>
    <n v="0"/>
    <n v="0"/>
    <n v="0"/>
    <n v="0"/>
    <n v="0"/>
    <n v="0"/>
    <n v="0"/>
    <n v="0"/>
    <n v="0"/>
    <n v="0"/>
    <n v="0"/>
    <n v="92028"/>
    <n v="1"/>
    <n v="0"/>
    <n v="0"/>
    <n v="0"/>
    <n v="0"/>
    <n v="0"/>
    <n v="0"/>
    <s v=""/>
    <s v=""/>
    <s v=""/>
    <s v=""/>
    <s v=""/>
    <x v="0"/>
  </r>
  <r>
    <s v="E06000031"/>
    <x v="40"/>
    <n v="183631"/>
    <n v="34337.82"/>
    <s v="E06000031"/>
    <s v=""/>
    <s v="Unitary"/>
    <s v="England"/>
    <s v="Peterborough"/>
    <n v="13"/>
    <n v="0"/>
    <n v="279"/>
    <n v="12"/>
    <n v="0"/>
    <n v="241"/>
    <n v="0"/>
    <n v="0"/>
    <n v="0"/>
    <n v="0"/>
    <n v="0"/>
    <n v="0"/>
    <n v="92028"/>
    <n v="1"/>
    <n v="0"/>
    <n v="0"/>
    <n v="0"/>
    <n v="0"/>
    <n v="0"/>
    <n v="0"/>
    <s v=""/>
    <s v=""/>
    <s v=""/>
    <s v=""/>
    <s v=""/>
    <x v="0"/>
  </r>
  <r>
    <s v="E06000034"/>
    <x v="41"/>
    <n v="157705"/>
    <n v="16337.6"/>
    <s v="E06000034"/>
    <n v="1"/>
    <s v="Unitary"/>
    <s v="England"/>
    <s v="Thurrock"/>
    <n v="0"/>
    <n v="0"/>
    <n v="0"/>
    <n v="0"/>
    <n v="0"/>
    <n v="0"/>
    <n v="0"/>
    <n v="0"/>
    <n v="0"/>
    <n v="0"/>
    <n v="0"/>
    <n v="0"/>
    <n v="92028"/>
    <n v="1"/>
    <n v="0"/>
    <n v="0"/>
    <n v="0"/>
    <n v="0"/>
    <n v="0"/>
    <n v="0"/>
    <s v=""/>
    <s v=""/>
    <s v=""/>
    <s v=""/>
    <s v=""/>
    <x v="0"/>
  </r>
  <r>
    <s v="E06000035"/>
    <x v="42"/>
    <n v="263925"/>
    <n v="19203.310000000001"/>
    <s v="E06000035"/>
    <n v="1"/>
    <s v="Unitary"/>
    <s v="England"/>
    <s v="Medway"/>
    <n v="0"/>
    <n v="0"/>
    <n v="0"/>
    <n v="0"/>
    <n v="0"/>
    <n v="0"/>
    <n v="0"/>
    <n v="0"/>
    <n v="0"/>
    <n v="0"/>
    <n v="0"/>
    <n v="0"/>
    <n v="92028"/>
    <n v="1"/>
    <n v="0"/>
    <n v="0"/>
    <n v="0"/>
    <n v="0"/>
    <n v="0"/>
    <n v="0"/>
    <s v=""/>
    <s v=""/>
    <s v=""/>
    <s v=""/>
    <s v=""/>
    <x v="0"/>
  </r>
  <r>
    <s v="E06000040"/>
    <x v="43"/>
    <n v="144560"/>
    <n v="19650.96"/>
    <s v="E06000040"/>
    <n v="1"/>
    <s v="Unitary"/>
    <s v="England"/>
    <s v="Windsor and Maidenhead"/>
    <n v="0"/>
    <n v="0"/>
    <n v="0"/>
    <n v="0"/>
    <n v="0"/>
    <n v="0"/>
    <n v="0"/>
    <n v="0"/>
    <n v="0"/>
    <n v="0"/>
    <n v="0"/>
    <n v="0"/>
    <n v="92028"/>
    <n v="1"/>
    <n v="0"/>
    <n v="0"/>
    <n v="0"/>
    <n v="0"/>
    <n v="0"/>
    <n v="0"/>
    <s v=""/>
    <s v=""/>
    <s v=""/>
    <s v=""/>
    <s v=""/>
    <x v="0"/>
  </r>
  <r>
    <s v="E06000041"/>
    <x v="44"/>
    <n v="154380"/>
    <n v="17897.919999999998"/>
    <s v="E06000041"/>
    <n v="1"/>
    <s v="Unitary"/>
    <s v="England"/>
    <s v="Wokingham"/>
    <n v="0"/>
    <n v="0"/>
    <n v="0"/>
    <n v="0"/>
    <n v="0"/>
    <n v="0"/>
    <n v="0"/>
    <n v="0"/>
    <n v="0"/>
    <n v="0"/>
    <n v="0"/>
    <n v="0"/>
    <n v="92028"/>
    <n v="1"/>
    <n v="0"/>
    <n v="0"/>
    <n v="0"/>
    <n v="0"/>
    <n v="0"/>
    <n v="0"/>
    <s v=""/>
    <s v=""/>
    <s v=""/>
    <s v=""/>
    <s v=""/>
    <x v="0"/>
  </r>
  <r>
    <s v="E06000042"/>
    <x v="45"/>
    <n v="248821"/>
    <n v="30862.53"/>
    <s v="E06000042"/>
    <s v=""/>
    <s v="Unitary"/>
    <s v="England"/>
    <s v="Milton Keynes"/>
    <n v="0"/>
    <n v="0"/>
    <n v="10037"/>
    <n v="1"/>
    <n v="0"/>
    <n v="242"/>
    <n v="0"/>
    <n v="0"/>
    <n v="0"/>
    <n v="0"/>
    <n v="0"/>
    <n v="0"/>
    <n v="92028"/>
    <n v="1"/>
    <n v="0"/>
    <n v="0"/>
    <n v="0"/>
    <n v="0"/>
    <n v="0"/>
    <n v="0"/>
    <s v=""/>
    <s v=""/>
    <s v=""/>
    <s v=""/>
    <s v=""/>
    <x v="1"/>
  </r>
  <r>
    <s v="E06000043"/>
    <x v="46"/>
    <n v="273369"/>
    <n v="8266.7099999999991"/>
    <s v="E06000043"/>
    <n v="1"/>
    <s v="Unitary"/>
    <s v="England"/>
    <s v="Brighton and Hove"/>
    <n v="0"/>
    <n v="0"/>
    <n v="0"/>
    <n v="0"/>
    <n v="0"/>
    <n v="0"/>
    <n v="0"/>
    <n v="0"/>
    <n v="0"/>
    <n v="0"/>
    <n v="0"/>
    <n v="0"/>
    <n v="92028"/>
    <n v="1"/>
    <n v="0"/>
    <n v="0"/>
    <n v="0"/>
    <n v="0"/>
    <n v="0"/>
    <n v="0"/>
    <s v=""/>
    <s v=""/>
    <s v=""/>
    <s v=""/>
    <s v=""/>
    <x v="0"/>
  </r>
  <r>
    <s v="E07000008"/>
    <x v="47"/>
    <n v="123867"/>
    <n v="4069.94"/>
    <s v="E07000008"/>
    <s v=""/>
    <s v="District"/>
    <s v="England"/>
    <s v="Cambridgeshire"/>
    <n v="16"/>
    <n v="0"/>
    <n v="108"/>
    <n v="5"/>
    <n v="0"/>
    <n v="68"/>
    <n v="0"/>
    <n v="0"/>
    <n v="0"/>
    <n v="0"/>
    <n v="0"/>
    <n v="0"/>
    <n v="92028"/>
    <n v="0.19939633940213455"/>
    <n v="0"/>
    <n v="0"/>
    <n v="0"/>
    <n v="0"/>
    <n v="0"/>
    <n v="0"/>
    <s v=""/>
    <s v=""/>
    <s v=""/>
    <s v=""/>
    <s v=""/>
    <x v="0"/>
  </r>
  <r>
    <s v="E07000009"/>
    <x v="48"/>
    <n v="83818"/>
    <n v="65128.21"/>
    <s v="E07000009"/>
    <s v=""/>
    <s v="District"/>
    <s v="England"/>
    <s v="Cambridgeshire"/>
    <n v="0"/>
    <n v="0"/>
    <n v="0"/>
    <n v="0"/>
    <n v="0"/>
    <n v="0"/>
    <n v="0"/>
    <n v="0"/>
    <n v="0"/>
    <n v="0"/>
    <n v="0"/>
    <n v="0"/>
    <n v="92028"/>
    <n v="0.13492699731169813"/>
    <n v="0"/>
    <n v="0"/>
    <n v="0"/>
    <n v="0"/>
    <n v="0"/>
    <n v="0"/>
    <s v=""/>
    <s v=""/>
    <s v=""/>
    <s v=""/>
    <s v=""/>
    <x v="0"/>
  </r>
  <r>
    <s v="E06000044"/>
    <x v="49"/>
    <n v="205056"/>
    <n v="4041.14"/>
    <s v="E06000044"/>
    <n v="1"/>
    <s v="Unitary"/>
    <s v="England"/>
    <s v="Portsmouth"/>
    <n v="0"/>
    <n v="0"/>
    <n v="0"/>
    <n v="0"/>
    <n v="0"/>
    <n v="0"/>
    <n v="0"/>
    <n v="0"/>
    <n v="0"/>
    <n v="0"/>
    <n v="0"/>
    <n v="0"/>
    <n v="92028"/>
    <n v="1"/>
    <n v="0"/>
    <n v="0"/>
    <n v="0"/>
    <n v="0"/>
    <n v="0"/>
    <n v="0"/>
    <s v=""/>
    <s v=""/>
    <s v=""/>
    <s v=""/>
    <s v=""/>
    <x v="0"/>
  </r>
  <r>
    <s v="E07000062"/>
    <x v="50"/>
    <n v="90254"/>
    <n v="2972.4"/>
    <s v="E07000062"/>
    <s v=""/>
    <s v="District"/>
    <s v="England"/>
    <s v="East Sussex"/>
    <n v="0"/>
    <n v="0"/>
    <n v="80"/>
    <n v="0"/>
    <n v="0"/>
    <n v="77"/>
    <n v="0"/>
    <n v="0"/>
    <n v="0"/>
    <n v="0"/>
    <n v="0"/>
    <n v="0"/>
    <n v="92028"/>
    <n v="0.17136694444919123"/>
    <n v="32.559719445346332"/>
    <n v="0"/>
    <n v="0"/>
    <n v="14.908924167079638"/>
    <n v="0"/>
    <n v="0"/>
    <s v=""/>
    <s v=""/>
    <s v=""/>
    <s v=""/>
    <s v=""/>
    <x v="0"/>
  </r>
  <r>
    <s v="E07000063"/>
    <x v="51"/>
    <n v="97502"/>
    <n v="29207.1"/>
    <s v="E07000063"/>
    <s v=""/>
    <s v="District"/>
    <s v="England"/>
    <s v="East Sussex"/>
    <n v="30"/>
    <n v="0"/>
    <n v="22"/>
    <n v="0"/>
    <n v="0"/>
    <n v="16"/>
    <n v="0"/>
    <n v="0"/>
    <n v="0"/>
    <n v="0"/>
    <n v="0"/>
    <n v="0"/>
    <n v="92028"/>
    <n v="0.18512885653472472"/>
    <n v="35.174482741597693"/>
    <n v="0"/>
    <n v="0"/>
    <n v="16.106210518521049"/>
    <n v="0"/>
    <n v="0"/>
    <s v=""/>
    <s v=""/>
    <s v=""/>
    <s v=""/>
    <s v=""/>
    <x v="0"/>
  </r>
  <r>
    <s v="E06000045"/>
    <x v="52"/>
    <n v="236882"/>
    <n v="4988.93"/>
    <s v="E06000045"/>
    <n v="1"/>
    <s v="Unitary"/>
    <s v="England"/>
    <s v="Southampton"/>
    <n v="0"/>
    <n v="0"/>
    <n v="0"/>
    <n v="0"/>
    <n v="0"/>
    <n v="0"/>
    <n v="0"/>
    <n v="0"/>
    <n v="0"/>
    <n v="0"/>
    <n v="0"/>
    <n v="0"/>
    <n v="92028"/>
    <n v="1"/>
    <n v="0"/>
    <n v="0"/>
    <n v="0"/>
    <n v="0"/>
    <n v="0"/>
    <n v="0"/>
    <s v=""/>
    <s v=""/>
    <s v=""/>
    <s v=""/>
    <s v=""/>
    <x v="0"/>
  </r>
  <r>
    <s v="E06000046"/>
    <x v="53"/>
    <n v="138265"/>
    <n v="38016.1"/>
    <s v="E06000046"/>
    <s v=""/>
    <s v="District"/>
    <s v="England"/>
    <s v="Isle of Wight"/>
    <n v="12"/>
    <n v="0"/>
    <n v="527"/>
    <n v="0"/>
    <n v="0"/>
    <n v="168"/>
    <n v="0"/>
    <n v="0"/>
    <n v="0"/>
    <n v="0"/>
    <n v="0"/>
    <n v="0"/>
    <n v="92028"/>
    <n v="1"/>
    <n v="0"/>
    <n v="0"/>
    <n v="0"/>
    <n v="0"/>
    <n v="0"/>
    <n v="0"/>
    <s v=""/>
    <s v=""/>
    <s v=""/>
    <s v=""/>
    <s v=""/>
    <x v="0"/>
  </r>
  <r>
    <s v="E06000047"/>
    <x v="54"/>
    <n v="513242"/>
    <n v="222606.26"/>
    <s v="E06000047"/>
    <n v="1"/>
    <s v="Unitary"/>
    <s v="England"/>
    <s v="County Durham"/>
    <n v="0"/>
    <n v="0"/>
    <n v="0"/>
    <n v="0"/>
    <n v="0"/>
    <n v="0"/>
    <n v="0"/>
    <n v="0"/>
    <n v="0"/>
    <n v="0"/>
    <n v="0"/>
    <n v="0"/>
    <n v="92028"/>
    <n v="1"/>
    <n v="0"/>
    <n v="0"/>
    <n v="0"/>
    <n v="0"/>
    <n v="0"/>
    <n v="0"/>
    <s v=""/>
    <s v=""/>
    <s v=""/>
    <s v=""/>
    <s v=""/>
    <x v="0"/>
  </r>
  <r>
    <s v="E06000049"/>
    <x v="55"/>
    <n v="370127"/>
    <n v="116637.63"/>
    <s v="E06000049"/>
    <s v=""/>
    <s v="Unitary"/>
    <s v="England"/>
    <s v="Cheshire East"/>
    <n v="52"/>
    <n v="0"/>
    <n v="731"/>
    <n v="1"/>
    <n v="0"/>
    <n v="48"/>
    <n v="0"/>
    <n v="0"/>
    <n v="0"/>
    <n v="0"/>
    <n v="0"/>
    <n v="0"/>
    <n v="92028"/>
    <n v="1"/>
    <n v="0"/>
    <n v="0"/>
    <n v="0"/>
    <n v="0"/>
    <n v="0"/>
    <n v="0"/>
    <s v=""/>
    <s v=""/>
    <s v=""/>
    <s v=""/>
    <s v=""/>
    <x v="0"/>
  </r>
  <r>
    <s v="E06000050"/>
    <x v="56"/>
    <n v="329608"/>
    <n v="91665.600000000006"/>
    <s v="E06000050"/>
    <s v=""/>
    <s v="Unitary"/>
    <s v="England"/>
    <s v="Cheshire West and Chester"/>
    <n v="36"/>
    <n v="0"/>
    <n v="67"/>
    <n v="37"/>
    <n v="0"/>
    <n v="56"/>
    <n v="0"/>
    <n v="0"/>
    <n v="0"/>
    <n v="0"/>
    <n v="0"/>
    <n v="0"/>
    <n v="92028"/>
    <n v="1"/>
    <n v="0"/>
    <n v="0"/>
    <n v="0"/>
    <n v="0"/>
    <n v="0"/>
    <n v="0"/>
    <s v=""/>
    <s v=""/>
    <s v=""/>
    <s v=""/>
    <s v=""/>
    <x v="1"/>
  </r>
  <r>
    <s v="E06000051"/>
    <x v="57"/>
    <n v="306129"/>
    <n v="319730.32"/>
    <s v="E06000051"/>
    <n v="1"/>
    <s v="Unitary"/>
    <s v="England"/>
    <s v="Shropshire"/>
    <n v="0"/>
    <n v="0"/>
    <n v="0"/>
    <n v="0"/>
    <n v="0"/>
    <n v="0"/>
    <n v="0"/>
    <n v="0"/>
    <n v="0"/>
    <n v="0"/>
    <n v="0"/>
    <n v="0"/>
    <n v="92028"/>
    <n v="1"/>
    <n v="0"/>
    <n v="0"/>
    <n v="0"/>
    <n v="0"/>
    <n v="0"/>
    <n v="0"/>
    <s v=""/>
    <s v=""/>
    <s v=""/>
    <s v=""/>
    <s v=""/>
    <x v="0"/>
  </r>
  <r>
    <s v="E06000052"/>
    <x v="58"/>
    <n v="532273"/>
    <n v="354618.74"/>
    <s v="E06000052"/>
    <n v="1"/>
    <s v="Unitary"/>
    <s v="England"/>
    <s v="Cornwall"/>
    <n v="0"/>
    <n v="0"/>
    <n v="0"/>
    <n v="0"/>
    <n v="0"/>
    <n v="0"/>
    <n v="0"/>
    <n v="0"/>
    <n v="0"/>
    <n v="0"/>
    <n v="0"/>
    <n v="0"/>
    <n v="92028"/>
    <n v="1"/>
    <n v="0"/>
    <n v="0"/>
    <n v="0"/>
    <n v="0"/>
    <n v="0"/>
    <n v="0"/>
    <s v=""/>
    <s v=""/>
    <s v=""/>
    <s v=""/>
    <s v=""/>
    <x v="0"/>
  </r>
  <r>
    <s v="E06000053"/>
    <x v="59"/>
    <n v="2203"/>
    <n v="1637.47"/>
    <s v="E06000053"/>
    <s v=""/>
    <s v="Unitary"/>
    <s v="England"/>
    <s v="Isles of Scilly"/>
    <n v="0"/>
    <n v="0"/>
    <n v="0"/>
    <n v="0"/>
    <n v="0"/>
    <n v="0"/>
    <n v="0"/>
    <n v="0"/>
    <n v="0"/>
    <n v="0"/>
    <n v="0"/>
    <n v="0"/>
    <n v="92028"/>
    <n v="1"/>
    <n v="0"/>
    <n v="0"/>
    <n v="0"/>
    <n v="0"/>
    <n v="0"/>
    <n v="0"/>
    <s v=""/>
    <s v=""/>
    <s v=""/>
    <s v=""/>
    <s v=""/>
    <x v="0"/>
  </r>
  <r>
    <s v="E06000054"/>
    <x v="60"/>
    <n v="470981"/>
    <n v="325534.12"/>
    <s v="E06000054"/>
    <n v="1"/>
    <s v="Unitary"/>
    <s v="England"/>
    <s v="Wiltshire"/>
    <n v="0"/>
    <n v="0"/>
    <n v="0"/>
    <n v="0"/>
    <n v="0"/>
    <n v="0"/>
    <n v="0"/>
    <n v="0"/>
    <n v="0"/>
    <n v="0"/>
    <n v="0"/>
    <n v="0"/>
    <n v="92028"/>
    <n v="1"/>
    <n v="0"/>
    <n v="0"/>
    <n v="0"/>
    <n v="0"/>
    <n v="0"/>
    <n v="0"/>
    <s v=""/>
    <s v=""/>
    <s v=""/>
    <s v=""/>
    <s v=""/>
    <x v="0"/>
  </r>
  <r>
    <s v="E07000064"/>
    <x v="61"/>
    <n v="90588"/>
    <n v="50943.05"/>
    <s v="E07000064"/>
    <s v=""/>
    <s v="District"/>
    <s v="England"/>
    <s v="East Sussex"/>
    <n v="0"/>
    <n v="0"/>
    <n v="30"/>
    <n v="0"/>
    <n v="0"/>
    <n v="26"/>
    <n v="0"/>
    <n v="0"/>
    <n v="0"/>
    <n v="0"/>
    <n v="0"/>
    <n v="0"/>
    <n v="92028"/>
    <n v="0.17200111644651025"/>
    <n v="32.680212124836949"/>
    <n v="0"/>
    <n v="0"/>
    <n v="14.964097130846392"/>
    <n v="0"/>
    <n v="0"/>
    <s v=""/>
    <s v=""/>
    <s v=""/>
    <s v=""/>
    <s v=""/>
    <x v="0"/>
  </r>
  <r>
    <s v="E07000065"/>
    <x v="62"/>
    <n v="148915"/>
    <n v="83316.94"/>
    <s v="E07000065"/>
    <s v=""/>
    <s v="District"/>
    <s v="England"/>
    <s v="East Sussex"/>
    <n v="0"/>
    <n v="0"/>
    <n v="231"/>
    <n v="0"/>
    <n v="0"/>
    <n v="48"/>
    <n v="0"/>
    <n v="0"/>
    <n v="0"/>
    <n v="0"/>
    <n v="0"/>
    <n v="0"/>
    <n v="92028"/>
    <n v="0.28274767359509068"/>
    <n v="53.722057983067231"/>
    <n v="0"/>
    <n v="0"/>
    <n v="24.599047602772888"/>
    <n v="0"/>
    <n v="0"/>
    <s v=""/>
    <s v=""/>
    <s v=""/>
    <s v=""/>
    <s v=""/>
    <x v="0"/>
  </r>
  <r>
    <s v="E06000055"/>
    <x v="63"/>
    <n v="157479"/>
    <n v="47641.2"/>
    <s v="E06000055"/>
    <n v="1"/>
    <s v="Unitary"/>
    <s v="England"/>
    <s v="Bedford"/>
    <n v="0"/>
    <n v="0"/>
    <n v="0"/>
    <n v="0"/>
    <n v="0"/>
    <n v="0"/>
    <n v="0"/>
    <n v="0"/>
    <n v="0"/>
    <n v="0"/>
    <n v="0"/>
    <n v="0"/>
    <n v="92028"/>
    <n v="1"/>
    <n v="0"/>
    <n v="0"/>
    <n v="0"/>
    <n v="0"/>
    <n v="0"/>
    <n v="0"/>
    <s v=""/>
    <s v=""/>
    <s v=""/>
    <s v=""/>
    <s v=""/>
    <x v="0"/>
  </r>
  <r>
    <s v="E07000005"/>
    <x v="64"/>
    <n v="92635"/>
    <n v="19634.810000000001"/>
    <s v="E07000005"/>
    <s v=""/>
    <s v="District"/>
    <s v="England"/>
    <s v="Buckinghamshire"/>
    <n v="0"/>
    <n v="0"/>
    <n v="0"/>
    <n v="0"/>
    <n v="0"/>
    <n v="0"/>
    <n v="0"/>
    <n v="0"/>
    <n v="0"/>
    <n v="0"/>
    <n v="0"/>
    <n v="0"/>
    <n v="92028"/>
    <n v="0.18333290453072831"/>
    <n v="0"/>
    <n v="0"/>
    <n v="0"/>
    <n v="0"/>
    <n v="0"/>
    <n v="0"/>
    <s v=""/>
    <s v=""/>
    <s v=""/>
    <s v=""/>
    <s v=""/>
    <x v="0"/>
  </r>
  <r>
    <s v="E07000006"/>
    <x v="65"/>
    <n v="66867"/>
    <n v="14127.52"/>
    <s v="E07000006"/>
    <s v=""/>
    <s v="District"/>
    <s v="England"/>
    <s v="Buckinghamshire"/>
    <n v="2"/>
    <n v="0"/>
    <n v="0"/>
    <n v="2"/>
    <n v="0"/>
    <n v="0"/>
    <n v="0"/>
    <n v="0"/>
    <n v="0"/>
    <n v="0"/>
    <n v="0"/>
    <n v="0"/>
    <n v="92028"/>
    <n v="0.13233574056518821"/>
    <n v="0"/>
    <n v="0"/>
    <n v="0"/>
    <n v="0"/>
    <n v="0"/>
    <n v="0"/>
    <s v=""/>
    <s v=""/>
    <s v=""/>
    <s v=""/>
    <s v=""/>
    <x v="0"/>
  </r>
  <r>
    <s v="E07000007"/>
    <x v="66"/>
    <n v="171644"/>
    <n v="32457.21"/>
    <s v="E07000007"/>
    <n v="1"/>
    <s v="District"/>
    <s v="England"/>
    <s v="Buckinghamshire"/>
    <n v="0"/>
    <n v="0"/>
    <n v="0"/>
    <n v="0"/>
    <n v="0"/>
    <n v="0"/>
    <n v="0"/>
    <n v="0"/>
    <n v="0"/>
    <n v="0"/>
    <n v="0"/>
    <n v="0"/>
    <n v="92028"/>
    <n v="0.33969874308061027"/>
    <n v="0"/>
    <n v="0"/>
    <n v="0"/>
    <n v="0"/>
    <n v="0"/>
    <n v="0"/>
    <s v=""/>
    <s v=""/>
    <s v=""/>
    <s v=""/>
    <s v=""/>
    <x v="0"/>
  </r>
  <r>
    <s v="E07000010"/>
    <x v="67"/>
    <n v="95262"/>
    <n v="54644.959999999999"/>
    <s v="E07000010"/>
    <s v=""/>
    <s v="District"/>
    <s v="England"/>
    <s v="Cambridgeshire"/>
    <n v="0"/>
    <n v="0"/>
    <n v="0"/>
    <n v="0"/>
    <n v="0"/>
    <n v="0"/>
    <n v="0"/>
    <n v="0"/>
    <n v="0"/>
    <n v="0"/>
    <n v="0"/>
    <n v="0"/>
    <n v="92028"/>
    <n v="0.15334910899695756"/>
    <n v="0"/>
    <n v="0"/>
    <n v="0"/>
    <n v="0"/>
    <n v="0"/>
    <n v="0"/>
    <s v=""/>
    <s v=""/>
    <s v=""/>
    <s v=""/>
    <s v=""/>
    <x v="0"/>
  </r>
  <r>
    <s v="E07000011"/>
    <x v="68"/>
    <n v="169508"/>
    <n v="90618.31"/>
    <s v="E07000011"/>
    <s v=""/>
    <s v="District"/>
    <s v="England"/>
    <s v="Cambridgeshire"/>
    <n v="32"/>
    <n v="0"/>
    <n v="252"/>
    <n v="26"/>
    <n v="0"/>
    <n v="97"/>
    <n v="0"/>
    <n v="0"/>
    <n v="0"/>
    <n v="0"/>
    <n v="0"/>
    <n v="0"/>
    <n v="92028"/>
    <n v="0.27286746832794062"/>
    <n v="0"/>
    <n v="0"/>
    <n v="0"/>
    <n v="0"/>
    <n v="0"/>
    <n v="0"/>
    <s v=""/>
    <s v=""/>
    <s v=""/>
    <s v=""/>
    <s v=""/>
    <x v="0"/>
  </r>
  <r>
    <s v="E07000012"/>
    <x v="69"/>
    <n v="148755"/>
    <n v="90162.77"/>
    <s v="E07000012"/>
    <s v=""/>
    <s v="District"/>
    <s v="England"/>
    <s v="Cambridgeshire"/>
    <n v="0"/>
    <n v="0"/>
    <n v="0"/>
    <n v="3"/>
    <n v="0"/>
    <n v="40"/>
    <n v="0"/>
    <n v="0"/>
    <n v="0"/>
    <n v="0"/>
    <n v="0"/>
    <n v="0"/>
    <n v="92028"/>
    <n v="0.23946008596126914"/>
    <n v="0"/>
    <n v="0"/>
    <n v="0"/>
    <n v="0"/>
    <n v="0"/>
    <n v="0"/>
    <s v=""/>
    <s v=""/>
    <s v=""/>
    <s v=""/>
    <s v=""/>
    <x v="1"/>
  </r>
  <r>
    <s v="E07000026"/>
    <x v="70"/>
    <n v="96422"/>
    <n v="124158.29"/>
    <s v="E07000026"/>
    <s v=""/>
    <s v="District"/>
    <s v="England"/>
    <s v="Cumbria"/>
    <n v="0"/>
    <n v="25"/>
    <n v="0"/>
    <n v="0"/>
    <n v="25"/>
    <n v="0"/>
    <n v="0"/>
    <n v="0"/>
    <n v="0"/>
    <n v="0"/>
    <n v="0"/>
    <n v="0"/>
    <n v="92028"/>
    <n v="0.19289878325444426"/>
    <n v="0"/>
    <n v="0"/>
    <n v="0"/>
    <n v="21.990461291006646"/>
    <n v="0"/>
    <n v="0"/>
    <s v=""/>
    <s v=""/>
    <s v=""/>
    <s v=""/>
    <s v=""/>
    <x v="1"/>
  </r>
  <r>
    <s v="E07000027"/>
    <x v="71"/>
    <n v="69087"/>
    <n v="7796.05"/>
    <s v="E07000027"/>
    <s v=""/>
    <s v="District"/>
    <s v="England"/>
    <s v="Cumbria"/>
    <n v="0"/>
    <n v="0"/>
    <n v="38"/>
    <n v="0"/>
    <n v="0"/>
    <n v="31"/>
    <n v="0"/>
    <n v="0"/>
    <n v="0"/>
    <n v="0"/>
    <n v="0"/>
    <n v="0"/>
    <n v="92028"/>
    <n v="0.1382132525637281"/>
    <n v="0"/>
    <n v="0"/>
    <n v="0"/>
    <n v="15.756310792265003"/>
    <n v="0"/>
    <n v="0"/>
    <s v=""/>
    <s v=""/>
    <s v=""/>
    <s v=""/>
    <s v=""/>
    <x v="1"/>
  </r>
  <r>
    <s v="E07000028"/>
    <x v="72"/>
    <n v="107524"/>
    <n v="103929.92"/>
    <s v="E07000028"/>
    <s v=""/>
    <s v="District"/>
    <s v="England"/>
    <s v="Cumbria"/>
    <n v="2"/>
    <n v="0"/>
    <n v="41"/>
    <n v="2"/>
    <n v="0"/>
    <n v="41"/>
    <n v="0"/>
    <n v="0"/>
    <n v="0"/>
    <n v="0"/>
    <n v="0"/>
    <n v="0"/>
    <n v="92028"/>
    <n v="0.21510909098183884"/>
    <n v="0"/>
    <n v="0"/>
    <n v="0"/>
    <n v="24.522436371929626"/>
    <n v="0"/>
    <n v="0"/>
    <s v=""/>
    <s v=""/>
    <s v=""/>
    <s v=""/>
    <s v=""/>
    <x v="1"/>
  </r>
  <r>
    <s v="E07000029"/>
    <x v="73"/>
    <n v="70603"/>
    <n v="73173.94"/>
    <s v="E07000029"/>
    <s v=""/>
    <s v="District"/>
    <s v="England"/>
    <s v="Cumbria"/>
    <n v="0"/>
    <n v="0"/>
    <n v="0"/>
    <n v="0"/>
    <n v="0"/>
    <n v="0"/>
    <n v="0"/>
    <n v="0"/>
    <n v="0"/>
    <n v="0"/>
    <n v="0"/>
    <n v="0"/>
    <n v="92028"/>
    <n v="0.14124611389634656"/>
    <n v="0"/>
    <n v="0"/>
    <n v="0"/>
    <n v="16.102056984183509"/>
    <n v="0"/>
    <n v="0"/>
    <s v=""/>
    <s v=""/>
    <s v=""/>
    <s v=""/>
    <s v=""/>
    <x v="1"/>
  </r>
  <r>
    <s v="E07000030"/>
    <x v="74"/>
    <n v="52564"/>
    <n v="214235.65"/>
    <s v="E07000030"/>
    <s v=""/>
    <s v="District"/>
    <s v="England"/>
    <s v="Cumbria"/>
    <n v="1"/>
    <n v="0"/>
    <n v="8"/>
    <n v="1"/>
    <n v="0"/>
    <n v="8"/>
    <n v="0"/>
    <n v="0"/>
    <n v="0"/>
    <n v="0"/>
    <n v="0"/>
    <n v="0"/>
    <n v="92028"/>
    <n v="0.10515786483361275"/>
    <n v="0"/>
    <n v="0"/>
    <n v="0"/>
    <n v="11.987996591031854"/>
    <n v="0"/>
    <n v="0"/>
    <s v=""/>
    <s v=""/>
    <s v=""/>
    <s v=""/>
    <s v=""/>
    <x v="1"/>
  </r>
  <r>
    <s v="E07000031"/>
    <x v="75"/>
    <n v="103658"/>
    <n v="153362"/>
    <s v="E07000031"/>
    <s v=""/>
    <s v="District"/>
    <s v="England"/>
    <s v="Cumbria"/>
    <n v="0"/>
    <n v="0"/>
    <n v="123"/>
    <n v="0"/>
    <n v="0"/>
    <n v="4"/>
    <n v="0"/>
    <n v="0"/>
    <n v="0"/>
    <n v="0"/>
    <n v="0"/>
    <n v="0"/>
    <n v="92028"/>
    <n v="0.20737489447002949"/>
    <n v="0"/>
    <n v="0"/>
    <n v="0"/>
    <n v="23.640737969583363"/>
    <n v="0"/>
    <n v="0"/>
    <s v=""/>
    <s v=""/>
    <s v=""/>
    <s v=""/>
    <s v=""/>
    <x v="1"/>
  </r>
  <r>
    <s v="E07000032"/>
    <x v="76"/>
    <n v="122309"/>
    <n v="26538.48"/>
    <s v="E07000032"/>
    <s v=""/>
    <s v="District"/>
    <s v="England"/>
    <s v="Derbyshire"/>
    <n v="5"/>
    <n v="0"/>
    <n v="139"/>
    <n v="1"/>
    <n v="0"/>
    <n v="62"/>
    <n v="0"/>
    <n v="0"/>
    <n v="0"/>
    <n v="0"/>
    <n v="0"/>
    <n v="0"/>
    <n v="92028"/>
    <n v="0.15890765844773064"/>
    <n v="0"/>
    <n v="0"/>
    <n v="0"/>
    <n v="0"/>
    <n v="0"/>
    <n v="0"/>
    <s v=""/>
    <s v=""/>
    <s v=""/>
    <s v=""/>
    <s v=""/>
    <x v="0"/>
  </r>
  <r>
    <s v="E07000033"/>
    <x v="77"/>
    <n v="75866"/>
    <n v="16033.04"/>
    <s v="E07000033"/>
    <n v="1"/>
    <s v="District"/>
    <s v="England"/>
    <s v="Derbyshire"/>
    <n v="0"/>
    <n v="0"/>
    <n v="0"/>
    <n v="0"/>
    <n v="0"/>
    <n v="0"/>
    <n v="0"/>
    <n v="0"/>
    <n v="0"/>
    <n v="0"/>
    <n v="0"/>
    <n v="0"/>
    <n v="92028"/>
    <n v="9.8567467772572193E-2"/>
    <n v="0"/>
    <n v="0"/>
    <n v="0"/>
    <n v="0"/>
    <n v="0"/>
    <n v="0"/>
    <s v=""/>
    <s v=""/>
    <s v=""/>
    <s v=""/>
    <s v=""/>
    <x v="0"/>
  </r>
  <r>
    <s v="E07000034"/>
    <x v="78"/>
    <n v="103788"/>
    <n v="6603.52"/>
    <s v="E07000034"/>
    <n v="1"/>
    <s v="District"/>
    <s v="England"/>
    <s v="Derbyshire"/>
    <n v="0"/>
    <n v="0"/>
    <n v="0"/>
    <n v="0"/>
    <n v="0"/>
    <n v="0"/>
    <n v="0"/>
    <n v="0"/>
    <n v="0"/>
    <n v="0"/>
    <n v="0"/>
    <n v="0"/>
    <n v="92028"/>
    <n v="0.13484459896633172"/>
    <n v="0"/>
    <n v="0"/>
    <n v="0"/>
    <n v="0"/>
    <n v="0"/>
    <n v="0"/>
    <s v=""/>
    <s v=""/>
    <s v=""/>
    <s v=""/>
    <s v=""/>
    <x v="0"/>
  </r>
  <r>
    <s v="E07000035"/>
    <x v="79"/>
    <n v="71116"/>
    <n v="79245.210000000006"/>
    <s v="E07000035"/>
    <s v=""/>
    <s v="District"/>
    <s v="England"/>
    <s v="Derbyshire"/>
    <n v="0"/>
    <n v="0"/>
    <n v="44"/>
    <n v="0"/>
    <n v="0"/>
    <n v="40"/>
    <n v="0"/>
    <n v="0"/>
    <n v="0"/>
    <n v="0"/>
    <n v="0"/>
    <n v="0"/>
    <n v="92028"/>
    <n v="9.2396119976198079E-2"/>
    <n v="0"/>
    <n v="0"/>
    <n v="0"/>
    <n v="0"/>
    <n v="0"/>
    <n v="0"/>
    <s v=""/>
    <s v=""/>
    <s v=""/>
    <s v=""/>
    <s v=""/>
    <x v="0"/>
  </r>
  <r>
    <s v="E07000073"/>
    <x v="80"/>
    <n v="81944"/>
    <n v="3053.75"/>
    <s v="E07000073"/>
    <s v=""/>
    <s v="District"/>
    <s v="England"/>
    <s v="Essex"/>
    <n v="3"/>
    <n v="0"/>
    <n v="63"/>
    <n v="3"/>
    <n v="0"/>
    <n v="63"/>
    <n v="0"/>
    <n v="0"/>
    <n v="0"/>
    <n v="0"/>
    <n v="0"/>
    <n v="0"/>
    <n v="92028"/>
    <n v="5.8800778135846561E-2"/>
    <n v="0"/>
    <n v="0"/>
    <n v="0"/>
    <n v="0"/>
    <n v="0"/>
    <n v="0"/>
    <s v=""/>
    <s v=""/>
    <s v=""/>
    <s v=""/>
    <s v=""/>
    <x v="0"/>
  </r>
  <r>
    <s v="E07000074"/>
    <x v="81"/>
    <n v="61629"/>
    <n v="35876.76"/>
    <s v="E07000074"/>
    <n v="1"/>
    <s v="District"/>
    <s v="England"/>
    <s v="Essex"/>
    <n v="0"/>
    <n v="0"/>
    <n v="0"/>
    <n v="0"/>
    <n v="0"/>
    <n v="0"/>
    <n v="0"/>
    <n v="0"/>
    <n v="0"/>
    <n v="0"/>
    <n v="0"/>
    <n v="0"/>
    <n v="92028"/>
    <n v="4.4223288535269058E-2"/>
    <n v="0"/>
    <n v="0"/>
    <n v="0"/>
    <n v="0"/>
    <n v="0"/>
    <n v="0"/>
    <s v=""/>
    <s v=""/>
    <s v=""/>
    <s v=""/>
    <s v=""/>
    <x v="0"/>
  </r>
  <r>
    <s v="E07000075"/>
    <x v="82"/>
    <n v="83287"/>
    <n v="16949.84"/>
    <s v="E07000075"/>
    <n v="1"/>
    <s v="District"/>
    <s v="England"/>
    <s v="Essex"/>
    <n v="0"/>
    <n v="0"/>
    <n v="0"/>
    <n v="0"/>
    <n v="0"/>
    <n v="0"/>
    <n v="0"/>
    <n v="0"/>
    <n v="0"/>
    <n v="0"/>
    <n v="0"/>
    <n v="0"/>
    <n v="92028"/>
    <n v="5.9764478285173443E-2"/>
    <n v="0"/>
    <n v="0"/>
    <n v="0"/>
    <n v="0"/>
    <n v="0"/>
    <n v="0"/>
    <s v=""/>
    <s v=""/>
    <s v=""/>
    <s v=""/>
    <s v=""/>
    <x v="0"/>
  </r>
  <r>
    <s v="E07000076"/>
    <x v="83"/>
    <n v="138048"/>
    <n v="33764.120000000003"/>
    <s v="E07000076"/>
    <s v=""/>
    <s v="District"/>
    <s v="England"/>
    <s v="Essex"/>
    <n v="48"/>
    <n v="0"/>
    <n v="451"/>
    <n v="5"/>
    <n v="0"/>
    <n v="38"/>
    <n v="0"/>
    <n v="0"/>
    <n v="0"/>
    <n v="0"/>
    <n v="0"/>
    <n v="0"/>
    <n v="92028"/>
    <n v="9.9059477449201239E-2"/>
    <n v="0"/>
    <n v="0"/>
    <n v="0"/>
    <n v="0"/>
    <n v="0"/>
    <n v="0"/>
    <s v=""/>
    <s v=""/>
    <s v=""/>
    <s v=""/>
    <s v=""/>
    <x v="0"/>
  </r>
  <r>
    <s v="E07000077"/>
    <x v="84"/>
    <n v="79443"/>
    <n v="64118.28"/>
    <s v="E07000077"/>
    <n v="1"/>
    <s v="District"/>
    <s v="England"/>
    <s v="Essex"/>
    <n v="0"/>
    <n v="0"/>
    <n v="0"/>
    <n v="0"/>
    <n v="0"/>
    <n v="0"/>
    <n v="0"/>
    <n v="0"/>
    <n v="0"/>
    <n v="0"/>
    <n v="0"/>
    <n v="0"/>
    <n v="92028"/>
    <n v="5.7006128788514819E-2"/>
    <n v="0"/>
    <n v="0"/>
    <n v="0"/>
    <n v="0"/>
    <n v="0"/>
    <n v="0"/>
    <s v=""/>
    <s v=""/>
    <s v=""/>
    <s v=""/>
    <s v=""/>
    <x v="0"/>
  </r>
  <r>
    <s v="E07000036"/>
    <x v="85"/>
    <n v="112081"/>
    <n v="10962.93"/>
    <s v="E07000036"/>
    <s v=""/>
    <s v="District"/>
    <s v="England"/>
    <s v="Derbyshire"/>
    <n v="0"/>
    <n v="1576"/>
    <n v="0"/>
    <n v="0"/>
    <n v="0"/>
    <n v="0"/>
    <n v="0"/>
    <n v="0"/>
    <n v="0"/>
    <n v="0"/>
    <n v="0"/>
    <n v="0"/>
    <n v="92028"/>
    <n v="0.14561912260324339"/>
    <n v="0"/>
    <n v="0"/>
    <n v="0"/>
    <n v="0"/>
    <n v="0"/>
    <n v="0"/>
    <s v=""/>
    <s v=""/>
    <s v=""/>
    <s v=""/>
    <s v=""/>
    <x v="0"/>
  </r>
  <r>
    <s v="E07000037"/>
    <x v="86"/>
    <n v="90892"/>
    <n v="53914.69"/>
    <s v="E07000037"/>
    <s v=""/>
    <s v="District"/>
    <s v="England"/>
    <s v="Derbyshire"/>
    <n v="0"/>
    <n v="0"/>
    <n v="0"/>
    <n v="0"/>
    <n v="0"/>
    <n v="0"/>
    <n v="0"/>
    <n v="0"/>
    <n v="0"/>
    <n v="0"/>
    <n v="0"/>
    <n v="0"/>
    <n v="92028"/>
    <n v="0.11808971450695478"/>
    <n v="0"/>
    <n v="0"/>
    <n v="0"/>
    <n v="0"/>
    <n v="0"/>
    <n v="0"/>
    <s v=""/>
    <s v=""/>
    <s v=""/>
    <s v=""/>
    <s v=""/>
    <x v="0"/>
  </r>
  <r>
    <s v="E07000038"/>
    <x v="87"/>
    <n v="99023"/>
    <n v="27560.03"/>
    <s v="E07000038"/>
    <n v="1"/>
    <s v="District"/>
    <s v="England"/>
    <s v="Derbyshire"/>
    <n v="0"/>
    <n v="0"/>
    <n v="0"/>
    <n v="0"/>
    <n v="0"/>
    <n v="0"/>
    <n v="0"/>
    <n v="0"/>
    <n v="0"/>
    <n v="0"/>
    <n v="0"/>
    <n v="0"/>
    <n v="92028"/>
    <n v="0.12865376270323223"/>
    <n v="0"/>
    <n v="0"/>
    <n v="0"/>
    <n v="0"/>
    <n v="0"/>
    <n v="0"/>
    <s v=""/>
    <s v=""/>
    <s v=""/>
    <s v=""/>
    <s v=""/>
    <x v="0"/>
  </r>
  <r>
    <s v="E07000039"/>
    <x v="88"/>
    <n v="94611"/>
    <n v="33812.06"/>
    <s v="E07000039"/>
    <n v="1"/>
    <s v="District"/>
    <s v="England"/>
    <s v="Derbyshire"/>
    <n v="0"/>
    <n v="0"/>
    <n v="0"/>
    <n v="0"/>
    <n v="0"/>
    <n v="0"/>
    <n v="0"/>
    <n v="0"/>
    <n v="0"/>
    <n v="0"/>
    <n v="0"/>
    <n v="0"/>
    <n v="92028"/>
    <n v="0.12292155502373696"/>
    <n v="0"/>
    <n v="0"/>
    <n v="0"/>
    <n v="0"/>
    <n v="0"/>
    <n v="0"/>
    <s v=""/>
    <s v=""/>
    <s v=""/>
    <s v=""/>
    <s v=""/>
    <x v="0"/>
  </r>
  <r>
    <s v="E07000040"/>
    <x v="89"/>
    <n v="132457"/>
    <n v="81434.66"/>
    <s v="E07000040"/>
    <n v="1"/>
    <s v="District"/>
    <s v="England"/>
    <s v="Devon"/>
    <n v="0"/>
    <n v="0"/>
    <n v="0"/>
    <n v="0"/>
    <n v="0"/>
    <n v="0"/>
    <n v="0"/>
    <n v="0"/>
    <n v="0"/>
    <n v="0"/>
    <n v="0"/>
    <n v="0"/>
    <n v="92028"/>
    <n v="0.1774613845945667"/>
    <n v="0"/>
    <n v="0"/>
    <n v="0"/>
    <n v="0"/>
    <n v="0"/>
    <n v="0"/>
    <s v=""/>
    <s v=""/>
    <s v=""/>
    <s v=""/>
    <s v=""/>
    <x v="0"/>
  </r>
  <r>
    <s v="E07000041"/>
    <x v="90"/>
    <n v="117773"/>
    <n v="4702.7700000000004"/>
    <s v="E07000041"/>
    <s v=""/>
    <s v="District"/>
    <s v="England"/>
    <s v="Devon"/>
    <n v="0"/>
    <n v="0"/>
    <n v="0"/>
    <n v="0"/>
    <n v="0"/>
    <n v="0"/>
    <n v="0"/>
    <n v="0"/>
    <n v="0"/>
    <n v="0"/>
    <n v="0"/>
    <n v="0"/>
    <n v="92028"/>
    <n v="0.15778826070238572"/>
    <n v="0"/>
    <n v="0"/>
    <n v="0"/>
    <n v="0"/>
    <n v="0"/>
    <n v="0"/>
    <s v=""/>
    <s v=""/>
    <s v=""/>
    <s v=""/>
    <s v=""/>
    <x v="0"/>
  </r>
  <r>
    <s v="E07000042"/>
    <x v="91"/>
    <n v="77750"/>
    <n v="91293.48"/>
    <s v="E07000042"/>
    <n v="1"/>
    <s v="District"/>
    <s v="England"/>
    <s v="Devon"/>
    <n v="0"/>
    <n v="0"/>
    <n v="0"/>
    <n v="0"/>
    <n v="0"/>
    <n v="0"/>
    <n v="0"/>
    <n v="0"/>
    <n v="0"/>
    <n v="0"/>
    <n v="0"/>
    <n v="0"/>
    <n v="92028"/>
    <n v="0.10416680622562463"/>
    <n v="0"/>
    <n v="0"/>
    <n v="0"/>
    <n v="0"/>
    <n v="0"/>
    <n v="0"/>
    <s v=""/>
    <s v=""/>
    <s v=""/>
    <s v=""/>
    <s v=""/>
    <x v="0"/>
  </r>
  <r>
    <s v="E07000043"/>
    <x v="92"/>
    <n v="93667"/>
    <n v="108605.1"/>
    <s v="E07000043"/>
    <s v=""/>
    <s v="District"/>
    <s v="England"/>
    <s v="Devon"/>
    <n v="34"/>
    <n v="0"/>
    <n v="307"/>
    <n v="3"/>
    <n v="0"/>
    <n v="33"/>
    <n v="0"/>
    <n v="0"/>
    <n v="0"/>
    <n v="0"/>
    <n v="0"/>
    <n v="0"/>
    <n v="92028"/>
    <n v="0.12549186159145442"/>
    <n v="0"/>
    <n v="0"/>
    <n v="0"/>
    <n v="0"/>
    <n v="0"/>
    <n v="0"/>
    <s v=""/>
    <s v=""/>
    <s v=""/>
    <s v=""/>
    <s v=""/>
    <x v="0"/>
  </r>
  <r>
    <s v="E07000044"/>
    <x v="93"/>
    <n v="83140"/>
    <n v="88649.78"/>
    <s v="E07000044"/>
    <s v=""/>
    <s v="District"/>
    <s v="England"/>
    <s v="Devon"/>
    <n v="0"/>
    <n v="0"/>
    <n v="2"/>
    <n v="0"/>
    <n v="0"/>
    <n v="2"/>
    <n v="0"/>
    <n v="0"/>
    <n v="0"/>
    <n v="0"/>
    <n v="0"/>
    <n v="0"/>
    <n v="92028"/>
    <n v="0.11138814494660362"/>
    <n v="0"/>
    <n v="0"/>
    <n v="0"/>
    <n v="0"/>
    <n v="0"/>
    <n v="0"/>
    <s v=""/>
    <s v=""/>
    <s v=""/>
    <s v=""/>
    <s v=""/>
    <x v="0"/>
  </r>
  <r>
    <s v="E07000045"/>
    <x v="94"/>
    <n v="124220"/>
    <n v="67387"/>
    <s v="E07000045"/>
    <n v="1"/>
    <s v="District"/>
    <s v="England"/>
    <s v="Devon"/>
    <n v="0"/>
    <n v="0"/>
    <n v="0"/>
    <n v="0"/>
    <n v="0"/>
    <n v="0"/>
    <n v="0"/>
    <n v="0"/>
    <n v="0"/>
    <n v="0"/>
    <n v="0"/>
    <n v="0"/>
    <n v="92028"/>
    <n v="0.16642573208163461"/>
    <n v="0"/>
    <n v="0"/>
    <n v="0"/>
    <n v="0"/>
    <n v="0"/>
    <n v="0"/>
    <s v=""/>
    <s v=""/>
    <s v=""/>
    <s v=""/>
    <s v=""/>
    <x v="0"/>
  </r>
  <r>
    <s v="E07000046"/>
    <x v="95"/>
    <n v="63839"/>
    <n v="98385.32"/>
    <s v="E07000046"/>
    <s v=""/>
    <s v="District"/>
    <s v="England"/>
    <s v="Devon"/>
    <n v="60"/>
    <n v="0"/>
    <n v="133"/>
    <n v="7"/>
    <n v="0"/>
    <n v="25"/>
    <n v="0"/>
    <n v="0"/>
    <n v="0"/>
    <n v="0"/>
    <n v="0"/>
    <n v="0"/>
    <n v="92028"/>
    <n v="8.5529321448715764E-2"/>
    <n v="0"/>
    <n v="0"/>
    <n v="0"/>
    <n v="0"/>
    <n v="0"/>
    <n v="0"/>
    <s v=""/>
    <s v=""/>
    <s v=""/>
    <s v=""/>
    <s v=""/>
    <x v="0"/>
  </r>
  <r>
    <s v="E07000047"/>
    <x v="96"/>
    <n v="53553"/>
    <n v="115963.56"/>
    <s v="E07000047"/>
    <s v=""/>
    <s v="District"/>
    <s v="England"/>
    <s v="Devon"/>
    <n v="1"/>
    <n v="0"/>
    <n v="9"/>
    <n v="1"/>
    <n v="0"/>
    <n v="9"/>
    <n v="0"/>
    <n v="0"/>
    <n v="0"/>
    <n v="0"/>
    <n v="0"/>
    <n v="0"/>
    <n v="92028"/>
    <n v="7.1748488409014488E-2"/>
    <n v="0"/>
    <n v="0"/>
    <n v="0"/>
    <n v="0"/>
    <n v="0"/>
    <n v="0"/>
    <s v=""/>
    <s v=""/>
    <s v=""/>
    <s v=""/>
    <s v=""/>
    <x v="0"/>
  </r>
  <r>
    <s v="E07000078"/>
    <x v="97"/>
    <n v="115732"/>
    <n v="4661.37"/>
    <s v="E07000078"/>
    <s v=""/>
    <s v="District"/>
    <s v="England"/>
    <s v="Gloucestershire"/>
    <n v="0"/>
    <n v="0"/>
    <n v="0"/>
    <n v="0"/>
    <n v="0"/>
    <n v="0"/>
    <n v="0"/>
    <n v="0"/>
    <n v="0"/>
    <n v="0"/>
    <n v="0"/>
    <n v="0"/>
    <n v="92028"/>
    <n v="0.19386114200715598"/>
    <n v="28.109865591037618"/>
    <n v="0"/>
    <n v="0"/>
    <n v="27.140559881001838"/>
    <n v="0"/>
    <n v="0"/>
    <s v=""/>
    <s v=""/>
    <s v=""/>
    <s v=""/>
    <s v=""/>
    <x v="0"/>
  </r>
  <r>
    <s v="E07000079"/>
    <x v="98"/>
    <n v="82881"/>
    <n v="116451.96"/>
    <s v="E07000079"/>
    <s v=""/>
    <s v="District"/>
    <s v="England"/>
    <s v="Gloucestershire"/>
    <n v="0"/>
    <n v="0"/>
    <n v="38"/>
    <n v="0"/>
    <n v="0"/>
    <n v="38"/>
    <n v="0"/>
    <n v="0"/>
    <n v="0"/>
    <n v="0"/>
    <n v="0"/>
    <n v="0"/>
    <n v="92028"/>
    <n v="0.13883286654248689"/>
    <n v="20.130765648660599"/>
    <n v="0"/>
    <n v="0"/>
    <n v="19.436601315948163"/>
    <n v="0"/>
    <n v="0"/>
    <s v=""/>
    <s v=""/>
    <s v=""/>
    <s v=""/>
    <s v=""/>
    <x v="0"/>
  </r>
  <r>
    <s v="E07000080"/>
    <x v="99"/>
    <n v="81961"/>
    <n v="52650.63"/>
    <s v="E07000080"/>
    <s v=""/>
    <s v="District"/>
    <s v="England"/>
    <s v="Gloucestershire"/>
    <n v="17"/>
    <n v="0"/>
    <n v="331"/>
    <n v="0"/>
    <n v="0"/>
    <n v="10"/>
    <n v="0"/>
    <n v="0"/>
    <n v="0"/>
    <n v="0"/>
    <n v="0"/>
    <n v="0"/>
    <n v="92028"/>
    <n v="0.13729178671455181"/>
    <n v="19.907309073610012"/>
    <n v="0"/>
    <n v="0"/>
    <n v="19.220850140037253"/>
    <n v="0"/>
    <n v="0"/>
    <s v=""/>
    <s v=""/>
    <s v=""/>
    <s v=""/>
    <s v=""/>
    <x v="0"/>
  </r>
  <r>
    <s v="E07000048"/>
    <x v="100"/>
    <n v="47752"/>
    <n v="5038.96"/>
    <s v="E07000048"/>
    <n v="1"/>
    <s v="District"/>
    <s v="England"/>
    <s v="Dorset"/>
    <n v="0"/>
    <n v="0"/>
    <n v="0"/>
    <n v="0"/>
    <n v="0"/>
    <n v="0"/>
    <n v="0"/>
    <n v="0"/>
    <n v="0"/>
    <n v="0"/>
    <n v="0"/>
    <n v="0"/>
    <n v="92028"/>
    <n v="0.11564887807122703"/>
    <n v="0"/>
    <n v="0"/>
    <n v="0"/>
    <n v="0"/>
    <n v="0"/>
    <n v="0"/>
    <s v=""/>
    <s v=""/>
    <s v=""/>
    <s v=""/>
    <s v=""/>
    <x v="0"/>
  </r>
  <r>
    <s v="E07000049"/>
    <x v="101"/>
    <n v="87166"/>
    <n v="35436.57"/>
    <s v="E07000049"/>
    <n v="1"/>
    <s v="District"/>
    <s v="England"/>
    <s v="Dorset"/>
    <n v="0"/>
    <n v="0"/>
    <n v="0"/>
    <n v="0"/>
    <n v="0"/>
    <n v="0"/>
    <n v="0"/>
    <n v="0"/>
    <n v="0"/>
    <n v="0"/>
    <n v="0"/>
    <n v="0"/>
    <n v="92028"/>
    <n v="0.21110424916142939"/>
    <n v="0"/>
    <n v="0"/>
    <n v="0"/>
    <n v="0"/>
    <n v="0"/>
    <n v="0"/>
    <s v=""/>
    <s v=""/>
    <s v=""/>
    <s v=""/>
    <s v=""/>
    <x v="0"/>
  </r>
  <r>
    <s v="E07000050"/>
    <x v="102"/>
    <n v="68583"/>
    <n v="60921.760000000002"/>
    <s v="E07000050"/>
    <s v=""/>
    <s v="District"/>
    <s v="England"/>
    <s v="Dorset"/>
    <n v="15"/>
    <n v="0"/>
    <n v="147"/>
    <n v="0"/>
    <n v="0"/>
    <n v="11"/>
    <n v="0"/>
    <n v="0"/>
    <n v="0"/>
    <n v="0"/>
    <n v="0"/>
    <n v="0"/>
    <n v="92028"/>
    <n v="0.16609873941947906"/>
    <n v="0"/>
    <n v="0"/>
    <n v="0"/>
    <n v="0"/>
    <n v="0"/>
    <n v="0"/>
    <s v=""/>
    <s v=""/>
    <s v=""/>
    <s v=""/>
    <s v=""/>
    <x v="0"/>
  </r>
  <r>
    <s v="E07000051"/>
    <x v="103"/>
    <n v="44973"/>
    <n v="40441.57"/>
    <s v="E07000051"/>
    <s v=""/>
    <s v="District"/>
    <s v="England"/>
    <s v="Dorset"/>
    <n v="10"/>
    <n v="0"/>
    <n v="73"/>
    <n v="1"/>
    <n v="0"/>
    <n v="14"/>
    <n v="0"/>
    <n v="0"/>
    <n v="0"/>
    <n v="0"/>
    <n v="0"/>
    <n v="0"/>
    <n v="92028"/>
    <n v="0.10891851636574999"/>
    <n v="0"/>
    <n v="0"/>
    <n v="0"/>
    <n v="0"/>
    <n v="0"/>
    <n v="0"/>
    <s v=""/>
    <s v=""/>
    <s v=""/>
    <s v=""/>
    <s v=""/>
    <x v="0"/>
  </r>
  <r>
    <s v="E07000052"/>
    <x v="104"/>
    <n v="99264"/>
    <n v="108147.42"/>
    <s v="E07000052"/>
    <s v=""/>
    <s v="District"/>
    <s v="England"/>
    <s v="Dorset"/>
    <n v="0"/>
    <n v="0"/>
    <n v="0"/>
    <n v="0"/>
    <n v="0"/>
    <n v="19"/>
    <n v="0"/>
    <n v="0"/>
    <n v="0"/>
    <n v="0"/>
    <n v="0"/>
    <n v="0"/>
    <n v="92028"/>
    <n v="0.24040396701420425"/>
    <n v="0"/>
    <n v="0"/>
    <n v="0"/>
    <n v="0"/>
    <n v="0"/>
    <n v="0"/>
    <s v=""/>
    <s v=""/>
    <s v=""/>
    <s v=""/>
    <s v=""/>
    <x v="1"/>
  </r>
  <r>
    <s v="E07000053"/>
    <x v="105"/>
    <n v="65167"/>
    <n v="4175.88"/>
    <s v="E07000053"/>
    <s v=""/>
    <s v="District"/>
    <s v="England"/>
    <s v="Dorset"/>
    <n v="0"/>
    <n v="0"/>
    <n v="0"/>
    <n v="0"/>
    <n v="0"/>
    <n v="30"/>
    <n v="0"/>
    <n v="0"/>
    <n v="0"/>
    <n v="0"/>
    <n v="0"/>
    <n v="0"/>
    <n v="92028"/>
    <n v="0.15782564996791029"/>
    <n v="0"/>
    <n v="0"/>
    <n v="0"/>
    <n v="0"/>
    <n v="0"/>
    <n v="0"/>
    <s v=""/>
    <s v=""/>
    <s v=""/>
    <s v=""/>
    <s v=""/>
    <x v="1"/>
  </r>
  <r>
    <s v="E07000061"/>
    <x v="106"/>
    <n v="99412"/>
    <n v="4415.8900000000003"/>
    <s v="E07000061"/>
    <s v=""/>
    <s v="District"/>
    <s v="England"/>
    <s v="East Sussex"/>
    <n v="36"/>
    <n v="0"/>
    <n v="0"/>
    <n v="0"/>
    <n v="0"/>
    <n v="0"/>
    <n v="0"/>
    <n v="0"/>
    <n v="0"/>
    <n v="0"/>
    <n v="0"/>
    <n v="0"/>
    <n v="92028"/>
    <n v="0.18875540897448312"/>
    <n v="35.863527705151796"/>
    <n v="0"/>
    <n v="0"/>
    <n v="16.421720580780033"/>
    <n v="0"/>
    <n v="0"/>
    <s v=""/>
    <s v=""/>
    <s v=""/>
    <s v=""/>
    <s v=""/>
    <x v="0"/>
  </r>
  <r>
    <s v="E07000066"/>
    <x v="107"/>
    <n v="174497"/>
    <n v="11002.46"/>
    <s v="E07000066"/>
    <s v=""/>
    <s v="District"/>
    <s v="England"/>
    <s v="Essex"/>
    <n v="0"/>
    <n v="0"/>
    <n v="0"/>
    <n v="0"/>
    <n v="0"/>
    <n v="0"/>
    <n v="0"/>
    <n v="0"/>
    <n v="0"/>
    <n v="0"/>
    <n v="0"/>
    <n v="0"/>
    <n v="92028"/>
    <n v="0.12521428515047858"/>
    <n v="0"/>
    <n v="0"/>
    <n v="0"/>
    <n v="0"/>
    <n v="0"/>
    <n v="0"/>
    <s v=""/>
    <s v=""/>
    <s v=""/>
    <s v=""/>
    <s v=""/>
    <x v="0"/>
  </r>
  <r>
    <s v="E07000067"/>
    <x v="108"/>
    <n v="147084"/>
    <n v="61170.84"/>
    <s v="E07000067"/>
    <s v=""/>
    <s v="District"/>
    <s v="England"/>
    <s v="Essex"/>
    <n v="25"/>
    <n v="0"/>
    <n v="95"/>
    <n v="13"/>
    <n v="0"/>
    <n v="65"/>
    <n v="0"/>
    <n v="0"/>
    <n v="0"/>
    <n v="0"/>
    <n v="0"/>
    <n v="0"/>
    <n v="92028"/>
    <n v="0.1055434644553946"/>
    <n v="0"/>
    <n v="0"/>
    <n v="0"/>
    <n v="0"/>
    <n v="0"/>
    <n v="0"/>
    <s v=""/>
    <s v=""/>
    <s v=""/>
    <s v=""/>
    <s v=""/>
    <x v="0"/>
  </r>
  <r>
    <s v="E07000068"/>
    <x v="109"/>
    <n v="73601"/>
    <n v="15311.75"/>
    <s v="E07000068"/>
    <s v=""/>
    <s v="District"/>
    <s v="England"/>
    <s v="Essex"/>
    <n v="0"/>
    <n v="0"/>
    <n v="0"/>
    <n v="0"/>
    <n v="0"/>
    <n v="0"/>
    <n v="0"/>
    <n v="0"/>
    <n v="0"/>
    <n v="0"/>
    <n v="0"/>
    <n v="0"/>
    <n v="92028"/>
    <n v="5.2814069017578381E-2"/>
    <n v="0"/>
    <n v="0"/>
    <n v="0"/>
    <n v="0"/>
    <n v="0"/>
    <n v="0"/>
    <s v=""/>
    <s v=""/>
    <s v=""/>
    <s v=""/>
    <s v=""/>
    <x v="0"/>
  </r>
  <r>
    <s v="E07000081"/>
    <x v="110"/>
    <n v="121688"/>
    <n v="4053.68"/>
    <s v="E07000081"/>
    <s v=""/>
    <s v="District"/>
    <s v="England"/>
    <s v="Gloucestershire"/>
    <n v="0"/>
    <n v="288"/>
    <n v="0"/>
    <n v="0"/>
    <n v="0"/>
    <n v="0"/>
    <n v="0"/>
    <n v="0"/>
    <n v="0"/>
    <n v="0"/>
    <n v="0"/>
    <n v="0"/>
    <n v="92028"/>
    <n v="0.20383795880626615"/>
    <n v="29.556504026908591"/>
    <n v="0"/>
    <n v="0"/>
    <n v="28.537314232877261"/>
    <n v="0"/>
    <n v="0"/>
    <s v=""/>
    <s v=""/>
    <s v=""/>
    <s v=""/>
    <s v=""/>
    <x v="0"/>
  </r>
  <r>
    <s v="E07000082"/>
    <x v="111"/>
    <n v="112779"/>
    <n v="46065.47"/>
    <s v="E07000082"/>
    <s v=""/>
    <s v="District"/>
    <s v="England"/>
    <s v="Gloucestershire"/>
    <n v="0"/>
    <n v="0"/>
    <n v="16"/>
    <n v="0"/>
    <n v="0"/>
    <n v="16"/>
    <n v="0"/>
    <n v="0"/>
    <n v="0"/>
    <n v="0"/>
    <n v="0"/>
    <n v="0"/>
    <n v="92028"/>
    <n v="0.18891461077683824"/>
    <n v="27.392618562641545"/>
    <n v="0"/>
    <n v="0"/>
    <n v="26.448045508757353"/>
    <n v="0"/>
    <n v="0"/>
    <s v=""/>
    <s v=""/>
    <s v=""/>
    <s v=""/>
    <s v=""/>
    <x v="0"/>
  </r>
  <r>
    <s v="E07000083"/>
    <x v="112"/>
    <n v="81943"/>
    <n v="41441.83"/>
    <s v="E07000083"/>
    <n v="1"/>
    <s v="District"/>
    <s v="England"/>
    <s v="Gloucestershire"/>
    <n v="0"/>
    <n v="0"/>
    <n v="0"/>
    <n v="0"/>
    <n v="0"/>
    <n v="0"/>
    <n v="0"/>
    <n v="0"/>
    <n v="0"/>
    <n v="0"/>
    <n v="0"/>
    <n v="0"/>
    <n v="92028"/>
    <n v="0.1372616351527009"/>
    <n v="19.902937097141631"/>
    <n v="0"/>
    <n v="0"/>
    <n v="19.216628921378128"/>
    <n v="0"/>
    <n v="0"/>
    <s v=""/>
    <s v=""/>
    <s v=""/>
    <s v=""/>
    <s v=""/>
    <x v="0"/>
  </r>
  <r>
    <s v="E07000084"/>
    <x v="113"/>
    <n v="167799"/>
    <n v="63380.74"/>
    <s v="E07000084"/>
    <s v=""/>
    <s v="District"/>
    <s v="England"/>
    <s v="Hampshire"/>
    <n v="0"/>
    <n v="0"/>
    <n v="0"/>
    <n v="0"/>
    <n v="0"/>
    <n v="0"/>
    <n v="0"/>
    <n v="0"/>
    <n v="0"/>
    <n v="0"/>
    <n v="0"/>
    <n v="0"/>
    <n v="92028"/>
    <n v="0.1273338351844151"/>
    <n v="16.298730903605133"/>
    <n v="0"/>
    <n v="0.2546676703688302"/>
    <n v="4.4566842314545285"/>
    <n v="0"/>
    <n v="0"/>
    <s v=""/>
    <s v=""/>
    <s v=""/>
    <s v=""/>
    <s v=""/>
    <x v="0"/>
  </r>
  <r>
    <s v="E07000069"/>
    <x v="114"/>
    <n v="88011"/>
    <n v="4506.8599999999997"/>
    <s v="E07000069"/>
    <s v=""/>
    <s v="District"/>
    <s v="England"/>
    <s v="Essex"/>
    <n v="6"/>
    <n v="0"/>
    <n v="46"/>
    <n v="1"/>
    <n v="0"/>
    <n v="13"/>
    <n v="0"/>
    <n v="0"/>
    <n v="0"/>
    <n v="0"/>
    <n v="0"/>
    <n v="0"/>
    <n v="92028"/>
    <n v="6.3154291766498977E-2"/>
    <n v="0"/>
    <n v="0"/>
    <n v="0"/>
    <n v="0"/>
    <n v="0"/>
    <n v="0"/>
    <s v=""/>
    <s v=""/>
    <s v=""/>
    <s v=""/>
    <s v=""/>
    <x v="0"/>
  </r>
  <r>
    <s v="E07000070"/>
    <x v="115"/>
    <n v="168310"/>
    <n v="33877.56"/>
    <s v="E07000070"/>
    <n v="1"/>
    <s v="District"/>
    <s v="England"/>
    <s v="Essex"/>
    <n v="0"/>
    <n v="0"/>
    <n v="0"/>
    <n v="0"/>
    <n v="0"/>
    <n v="0"/>
    <n v="0"/>
    <n v="0"/>
    <n v="0"/>
    <n v="0"/>
    <n v="0"/>
    <n v="0"/>
    <n v="92028"/>
    <n v="0.12077466279464433"/>
    <n v="0"/>
    <n v="0"/>
    <n v="0"/>
    <n v="0"/>
    <n v="0"/>
    <n v="0"/>
    <s v=""/>
    <s v=""/>
    <s v=""/>
    <s v=""/>
    <s v=""/>
    <x v="0"/>
  </r>
  <r>
    <s v="E07000071"/>
    <x v="116"/>
    <n v="173074"/>
    <n v="32908.17"/>
    <s v="E07000071"/>
    <s v=""/>
    <s v="District"/>
    <s v="England"/>
    <s v="Essex"/>
    <n v="0"/>
    <n v="248"/>
    <n v="0"/>
    <n v="0"/>
    <n v="110"/>
    <n v="0"/>
    <n v="0"/>
    <n v="0"/>
    <n v="0"/>
    <n v="0"/>
    <n v="0"/>
    <n v="0"/>
    <n v="92028"/>
    <n v="0.1241931791843638"/>
    <n v="0"/>
    <n v="0"/>
    <n v="0"/>
    <n v="0"/>
    <n v="0"/>
    <n v="0"/>
    <s v=""/>
    <s v=""/>
    <s v=""/>
    <s v=""/>
    <s v=""/>
    <x v="0"/>
  </r>
  <r>
    <s v="E07000072"/>
    <x v="117"/>
    <n v="124659"/>
    <n v="33898.559999999998"/>
    <s v="E07000072"/>
    <n v="1"/>
    <s v="District"/>
    <s v="England"/>
    <s v="Essex"/>
    <n v="0"/>
    <n v="0"/>
    <n v="0"/>
    <n v="0"/>
    <n v="0"/>
    <n v="0"/>
    <n v="0"/>
    <n v="0"/>
    <n v="0"/>
    <n v="0"/>
    <n v="0"/>
    <n v="0"/>
    <n v="92028"/>
    <n v="8.945189643703623E-2"/>
    <n v="0"/>
    <n v="0"/>
    <n v="0"/>
    <n v="0"/>
    <n v="0"/>
    <n v="0"/>
    <s v=""/>
    <s v=""/>
    <s v=""/>
    <s v=""/>
    <s v=""/>
    <x v="0"/>
  </r>
  <r>
    <s v="E07000085"/>
    <x v="118"/>
    <n v="115608"/>
    <n v="51444.15"/>
    <s v="E07000085"/>
    <n v="1"/>
    <s v="District"/>
    <s v="England"/>
    <s v="Hampshire"/>
    <n v="0"/>
    <n v="0"/>
    <n v="0"/>
    <n v="0"/>
    <n v="0"/>
    <n v="0"/>
    <n v="0"/>
    <n v="0"/>
    <n v="0"/>
    <n v="0"/>
    <n v="0"/>
    <n v="0"/>
    <n v="92028"/>
    <n v="8.7728830434030361E-2"/>
    <n v="11.229290295555886"/>
    <n v="0"/>
    <n v="0.17545766086806072"/>
    <n v="3.0705090651910627"/>
    <n v="0"/>
    <n v="0"/>
    <s v=""/>
    <s v=""/>
    <s v=""/>
    <s v=""/>
    <s v=""/>
    <x v="0"/>
  </r>
  <r>
    <s v="E07000086"/>
    <x v="119"/>
    <n v="125199"/>
    <n v="7977.76"/>
    <s v="E07000086"/>
    <s v=""/>
    <s v="District"/>
    <s v="England"/>
    <s v="Hampshire"/>
    <n v="0"/>
    <n v="0"/>
    <n v="0"/>
    <n v="1"/>
    <n v="0"/>
    <n v="21"/>
    <n v="0"/>
    <n v="0"/>
    <n v="0"/>
    <n v="0"/>
    <n v="0"/>
    <n v="0"/>
    <n v="92028"/>
    <n v="9.5006935865252981E-2"/>
    <n v="12.160887790752382"/>
    <n v="0"/>
    <n v="0.19001387173050596"/>
    <n v="3.3252427552838544"/>
    <n v="0"/>
    <n v="0"/>
    <s v=""/>
    <s v=""/>
    <s v=""/>
    <s v=""/>
    <s v=""/>
    <x v="1"/>
  </r>
  <r>
    <s v="E07000087"/>
    <x v="120"/>
    <n v="111581"/>
    <n v="7423.27"/>
    <s v="E07000087"/>
    <s v=""/>
    <s v="District"/>
    <s v="England"/>
    <s v="Hampshire"/>
    <n v="17"/>
    <n v="0"/>
    <n v="221"/>
    <n v="2"/>
    <n v="0"/>
    <n v="61"/>
    <n v="0"/>
    <n v="0"/>
    <n v="0"/>
    <n v="0"/>
    <n v="0"/>
    <n v="0"/>
    <n v="92028"/>
    <n v="8.4672951946747121E-2"/>
    <n v="10.838137849183632"/>
    <n v="0"/>
    <n v="0.16934590389349424"/>
    <n v="2.9635533181361491"/>
    <n v="0"/>
    <n v="0"/>
    <s v=""/>
    <s v=""/>
    <s v=""/>
    <s v=""/>
    <s v=""/>
    <x v="0"/>
  </r>
  <r>
    <s v="E07000088"/>
    <x v="121"/>
    <n v="82622"/>
    <n v="2532.09"/>
    <s v="E07000088"/>
    <n v="1"/>
    <s v="District"/>
    <s v="England"/>
    <s v="Hampshire"/>
    <n v="0"/>
    <n v="0"/>
    <n v="0"/>
    <n v="0"/>
    <n v="0"/>
    <n v="0"/>
    <n v="0"/>
    <n v="0"/>
    <n v="0"/>
    <n v="0"/>
    <n v="0"/>
    <n v="0"/>
    <n v="92028"/>
    <n v="6.2697490036333611E-2"/>
    <n v="8.0252787246507022"/>
    <n v="0"/>
    <n v="0.12539498007266722"/>
    <n v="2.1944121512716763"/>
    <n v="0"/>
    <n v="0"/>
    <s v=""/>
    <s v=""/>
    <s v=""/>
    <s v=""/>
    <s v=""/>
    <x v="0"/>
  </r>
  <r>
    <s v="E07000092"/>
    <x v="122"/>
    <n v="93807"/>
    <n v="3904.46"/>
    <s v="E07000092"/>
    <s v=""/>
    <s v="District"/>
    <s v="England"/>
    <s v="Hampshire"/>
    <n v="0"/>
    <n v="0"/>
    <n v="0"/>
    <n v="1"/>
    <n v="0"/>
    <n v="23"/>
    <n v="0"/>
    <n v="0"/>
    <n v="0"/>
    <n v="0"/>
    <n v="0"/>
    <n v="0"/>
    <n v="92028"/>
    <n v="7.118519822611831E-2"/>
    <n v="9.1117053729431436"/>
    <n v="0"/>
    <n v="0.14237039645223662"/>
    <n v="2.4914819379141409"/>
    <n v="0"/>
    <n v="0"/>
    <s v=""/>
    <s v=""/>
    <s v=""/>
    <s v=""/>
    <s v=""/>
    <x v="1"/>
  </r>
  <r>
    <s v="E07000093"/>
    <x v="123"/>
    <n v="116398"/>
    <n v="62757.99"/>
    <s v="E07000093"/>
    <s v=""/>
    <s v="District"/>
    <s v="England"/>
    <s v="Hampshire"/>
    <n v="1"/>
    <n v="0"/>
    <n v="12"/>
    <n v="1"/>
    <n v="0"/>
    <n v="12"/>
    <n v="0"/>
    <n v="0"/>
    <n v="0"/>
    <n v="0"/>
    <n v="0"/>
    <n v="0"/>
    <n v="92028"/>
    <n v="8.8328319881498391E-2"/>
    <n v="11.306024944831794"/>
    <n v="0"/>
    <n v="0.17665663976299678"/>
    <n v="3.0914911958524436"/>
    <n v="0"/>
    <n v="0"/>
    <s v=""/>
    <s v=""/>
    <s v=""/>
    <s v=""/>
    <s v=""/>
    <x v="0"/>
  </r>
  <r>
    <s v="E07000094"/>
    <x v="124"/>
    <n v="116595"/>
    <n v="66097.460000000006"/>
    <s v="E07000094"/>
    <s v=""/>
    <s v="District"/>
    <s v="England"/>
    <s v="Hampshire"/>
    <n v="2"/>
    <n v="0"/>
    <n v="31"/>
    <n v="2"/>
    <n v="0"/>
    <n v="21"/>
    <n v="0"/>
    <n v="0"/>
    <n v="0"/>
    <n v="0"/>
    <n v="0"/>
    <n v="0"/>
    <n v="92028"/>
    <n v="8.8477812819664464E-2"/>
    <n v="11.325160040917051"/>
    <n v="0"/>
    <n v="0.17695562563932893"/>
    <n v="3.0967234486882562"/>
    <n v="0"/>
    <n v="0"/>
    <s v=""/>
    <s v=""/>
    <s v=""/>
    <s v=""/>
    <s v=""/>
    <x v="0"/>
  </r>
  <r>
    <s v="E07000089"/>
    <x v="125"/>
    <n v="91033"/>
    <n v="21526.53"/>
    <s v="E07000089"/>
    <s v=""/>
    <s v="District"/>
    <s v="England"/>
    <s v="Hampshire"/>
    <n v="7"/>
    <n v="0"/>
    <n v="60"/>
    <n v="2"/>
    <n v="0"/>
    <n v="12"/>
    <n v="0"/>
    <n v="0"/>
    <n v="0"/>
    <n v="0"/>
    <n v="0"/>
    <n v="0"/>
    <n v="92028"/>
    <n v="6.9080155533363483E-2"/>
    <n v="8.8422599082705258"/>
    <n v="0"/>
    <n v="0.13816031106672697"/>
    <n v="2.4178054436677221"/>
    <n v="0"/>
    <n v="0"/>
    <s v=""/>
    <s v=""/>
    <s v=""/>
    <s v=""/>
    <s v=""/>
    <x v="0"/>
  </r>
  <r>
    <s v="E07000090"/>
    <x v="126"/>
    <n v="120684"/>
    <n v="5536.97"/>
    <s v="E07000090"/>
    <s v=""/>
    <s v="District"/>
    <s v="England"/>
    <s v="Hampshire"/>
    <n v="0"/>
    <n v="0"/>
    <n v="0"/>
    <n v="0"/>
    <n v="0"/>
    <n v="0"/>
    <n v="0"/>
    <n v="0"/>
    <n v="0"/>
    <n v="0"/>
    <n v="0"/>
    <n v="0"/>
    <n v="92028"/>
    <n v="9.1580739845862916E-2"/>
    <n v="11.722334700270453"/>
    <n v="0"/>
    <n v="0.18316147969172583"/>
    <n v="3.2053258946052021"/>
    <n v="0"/>
    <n v="0"/>
    <s v=""/>
    <s v=""/>
    <s v=""/>
    <s v=""/>
    <s v=""/>
    <x v="0"/>
  </r>
  <r>
    <s v="E07000091"/>
    <x v="127"/>
    <n v="176462"/>
    <n v="75313.48"/>
    <s v="E07000091"/>
    <s v=""/>
    <s v="District"/>
    <s v="England"/>
    <s v="Hampshire"/>
    <n v="0"/>
    <n v="73"/>
    <n v="0"/>
    <n v="0"/>
    <n v="73"/>
    <n v="0"/>
    <n v="0"/>
    <n v="0"/>
    <n v="0"/>
    <n v="0"/>
    <n v="0"/>
    <n v="0"/>
    <n v="92028"/>
    <n v="0.13390773022671326"/>
    <n v="17.140189469019298"/>
    <n v="0"/>
    <n v="0.26781546045342652"/>
    <n v="4.6867705579349641"/>
    <n v="0"/>
    <n v="0"/>
    <s v=""/>
    <s v=""/>
    <s v=""/>
    <s v=""/>
    <s v=""/>
    <x v="0"/>
  </r>
  <r>
    <s v="E07000096"/>
    <x v="128"/>
    <n v="144847"/>
    <n v="21247.56"/>
    <s v="E07000096"/>
    <s v=""/>
    <s v="District"/>
    <s v="England"/>
    <s v="Hertfordshire"/>
    <n v="0"/>
    <n v="0"/>
    <n v="0"/>
    <n v="0"/>
    <n v="0"/>
    <n v="63"/>
    <n v="0"/>
    <n v="0"/>
    <n v="0"/>
    <n v="0"/>
    <n v="0"/>
    <n v="0"/>
    <n v="92028"/>
    <n v="0.1297840084153031"/>
    <n v="0"/>
    <n v="0"/>
    <n v="0"/>
    <n v="0"/>
    <n v="0"/>
    <n v="0"/>
    <s v=""/>
    <s v=""/>
    <s v=""/>
    <s v=""/>
    <s v=""/>
    <x v="1"/>
  </r>
  <r>
    <s v="E07000098"/>
    <x v="129"/>
    <n v="100031"/>
    <n v="10116"/>
    <s v="E07000098"/>
    <n v="1"/>
    <s v="District"/>
    <s v="England"/>
    <s v="Hertfordshire"/>
    <n v="0"/>
    <n v="0"/>
    <n v="0"/>
    <n v="0"/>
    <n v="0"/>
    <n v="0"/>
    <n v="0"/>
    <n v="0"/>
    <n v="0"/>
    <n v="0"/>
    <n v="0"/>
    <n v="0"/>
    <n v="92028"/>
    <n v="8.9628533181848324E-2"/>
    <n v="0"/>
    <n v="0"/>
    <n v="0"/>
    <n v="0"/>
    <n v="0"/>
    <n v="0"/>
    <s v=""/>
    <s v=""/>
    <s v=""/>
    <s v=""/>
    <s v=""/>
    <x v="0"/>
  </r>
  <r>
    <s v="E07000099"/>
    <x v="130"/>
    <n v="127114"/>
    <n v="37537.51"/>
    <s v="E07000099"/>
    <s v=""/>
    <s v="District"/>
    <s v="England"/>
    <s v="Hertfordshire"/>
    <n v="21"/>
    <n v="0"/>
    <n v="96"/>
    <n v="3"/>
    <n v="0"/>
    <n v="27"/>
    <n v="0"/>
    <n v="0"/>
    <n v="0"/>
    <n v="0"/>
    <n v="0"/>
    <n v="0"/>
    <n v="92028"/>
    <n v="0.11389510618585706"/>
    <n v="0"/>
    <n v="0"/>
    <n v="0"/>
    <n v="0"/>
    <n v="0"/>
    <n v="0"/>
    <s v=""/>
    <s v=""/>
    <s v=""/>
    <s v=""/>
    <s v=""/>
    <x v="0"/>
  </r>
  <r>
    <s v="E07000120"/>
    <x v="131"/>
    <n v="80734"/>
    <n v="7299.32"/>
    <s v="E07000120"/>
    <s v=""/>
    <s v="District"/>
    <s v="England"/>
    <s v="Lancashire"/>
    <n v="5"/>
    <n v="0"/>
    <n v="7"/>
    <n v="5"/>
    <n v="0"/>
    <n v="7"/>
    <n v="0"/>
    <n v="0"/>
    <n v="0"/>
    <n v="0"/>
    <n v="0"/>
    <n v="0"/>
    <n v="92028"/>
    <n v="6.8924538498248589E-2"/>
    <n v="0"/>
    <n v="0"/>
    <n v="0"/>
    <n v="0"/>
    <n v="0"/>
    <n v="0"/>
    <s v=""/>
    <s v=""/>
    <s v=""/>
    <s v=""/>
    <s v=""/>
    <x v="0"/>
  </r>
  <r>
    <s v="E07000121"/>
    <x v="132"/>
    <n v="138375"/>
    <n v="57585.64"/>
    <s v="E07000121"/>
    <n v="1"/>
    <s v="District"/>
    <s v="England"/>
    <s v="Lancashire"/>
    <n v="0"/>
    <n v="0"/>
    <n v="0"/>
    <n v="0"/>
    <n v="0"/>
    <n v="0"/>
    <n v="0"/>
    <n v="0"/>
    <n v="0"/>
    <n v="0"/>
    <n v="0"/>
    <n v="0"/>
    <n v="92028"/>
    <n v="0.11813403293154245"/>
    <n v="0"/>
    <n v="0"/>
    <n v="0"/>
    <n v="0"/>
    <n v="0"/>
    <n v="0"/>
    <s v=""/>
    <s v=""/>
    <s v=""/>
    <s v=""/>
    <s v=""/>
    <x v="0"/>
  </r>
  <r>
    <s v="E07000102"/>
    <x v="133"/>
    <n v="87317"/>
    <n v="8881.34"/>
    <s v="E07000102"/>
    <s v=""/>
    <s v="District"/>
    <s v="England"/>
    <s v="Hertfordshire"/>
    <n v="0"/>
    <n v="0"/>
    <n v="0"/>
    <n v="0"/>
    <n v="0"/>
    <n v="0"/>
    <n v="0"/>
    <n v="0"/>
    <n v="0"/>
    <n v="0"/>
    <n v="0"/>
    <n v="0"/>
    <n v="92028"/>
    <n v="7.8236692943581987E-2"/>
    <n v="0"/>
    <n v="0"/>
    <n v="0"/>
    <n v="0"/>
    <n v="0"/>
    <n v="0"/>
    <s v=""/>
    <s v=""/>
    <s v=""/>
    <s v=""/>
    <s v=""/>
    <x v="0"/>
  </r>
  <r>
    <s v="E07000103"/>
    <x v="134"/>
    <n v="90301"/>
    <n v="2142.48"/>
    <s v="E07000103"/>
    <s v=""/>
    <s v="District"/>
    <s v="England"/>
    <s v="Hertfordshire"/>
    <n v="0"/>
    <n v="0"/>
    <n v="0"/>
    <n v="0"/>
    <n v="0"/>
    <n v="0"/>
    <n v="0"/>
    <n v="0"/>
    <n v="0"/>
    <n v="0"/>
    <n v="0"/>
    <n v="0"/>
    <n v="92028"/>
    <n v="8.091037953088627E-2"/>
    <n v="0"/>
    <n v="0"/>
    <n v="0"/>
    <n v="0"/>
    <n v="0"/>
    <n v="0"/>
    <s v=""/>
    <s v=""/>
    <s v=""/>
    <s v=""/>
    <s v=""/>
    <x v="0"/>
  </r>
  <r>
    <s v="E07000105"/>
    <x v="135"/>
    <n v="117956"/>
    <n v="58061.67"/>
    <s v="E07000105"/>
    <n v="1"/>
    <s v="District"/>
    <s v="England"/>
    <s v="Kent"/>
    <n v="0"/>
    <n v="0"/>
    <n v="0"/>
    <n v="0"/>
    <n v="0"/>
    <n v="0"/>
    <n v="0"/>
    <n v="0"/>
    <n v="0"/>
    <n v="0"/>
    <n v="0"/>
    <n v="0"/>
    <n v="92028"/>
    <n v="8.0585349857215077E-2"/>
    <n v="0"/>
    <n v="0"/>
    <n v="0"/>
    <n v="0"/>
    <n v="4.7545356415756892"/>
    <n v="0"/>
    <s v=""/>
    <s v=""/>
    <s v=""/>
    <s v=""/>
    <s v=""/>
    <x v="1"/>
  </r>
  <r>
    <s v="E07000106"/>
    <x v="136"/>
    <n v="151145"/>
    <n v="30885.19"/>
    <s v="E07000106"/>
    <n v="1"/>
    <s v="District"/>
    <s v="England"/>
    <s v="Kent"/>
    <n v="0"/>
    <n v="0"/>
    <n v="0"/>
    <n v="0"/>
    <n v="0"/>
    <n v="0"/>
    <n v="0"/>
    <n v="0"/>
    <n v="0"/>
    <n v="0"/>
    <n v="0"/>
    <n v="0"/>
    <n v="92028"/>
    <n v="0.10325945864702747"/>
    <n v="0"/>
    <n v="0"/>
    <n v="0"/>
    <n v="0"/>
    <n v="6.0923080601746209"/>
    <n v="0"/>
    <s v=""/>
    <s v=""/>
    <s v=""/>
    <s v=""/>
    <s v=""/>
    <x v="1"/>
  </r>
  <r>
    <s v="E07000107"/>
    <x v="137"/>
    <n v="97365"/>
    <n v="7276.85"/>
    <s v="E07000107"/>
    <s v=""/>
    <s v="District"/>
    <s v="England"/>
    <s v="Kent"/>
    <n v="0"/>
    <n v="0"/>
    <n v="0"/>
    <n v="0"/>
    <n v="0"/>
    <n v="0"/>
    <n v="0"/>
    <n v="0"/>
    <n v="0"/>
    <n v="0"/>
    <n v="0"/>
    <n v="0"/>
    <n v="92028"/>
    <n v="6.65179608400399E-2"/>
    <n v="0"/>
    <n v="0"/>
    <n v="0"/>
    <n v="0"/>
    <n v="3.9245596895623542"/>
    <n v="0"/>
    <s v=""/>
    <s v=""/>
    <s v=""/>
    <s v=""/>
    <s v=""/>
    <x v="1"/>
  </r>
  <r>
    <s v="E07000108"/>
    <x v="138"/>
    <n v="111674"/>
    <n v="31485.09"/>
    <s v="E07000108"/>
    <s v=""/>
    <s v="District"/>
    <s v="England"/>
    <s v="Kent"/>
    <n v="37"/>
    <n v="0"/>
    <n v="210"/>
    <n v="13"/>
    <n v="0"/>
    <n v="65"/>
    <n v="0"/>
    <n v="0"/>
    <n v="0"/>
    <n v="0"/>
    <n v="0"/>
    <n v="0"/>
    <n v="92028"/>
    <n v="7.6293604055365019E-2"/>
    <n v="0"/>
    <n v="0"/>
    <n v="0"/>
    <n v="0"/>
    <n v="4.5013226392665358"/>
    <n v="0"/>
    <s v=""/>
    <s v=""/>
    <s v=""/>
    <s v=""/>
    <s v=""/>
    <x v="1"/>
  </r>
  <r>
    <s v="E07000226"/>
    <x v="139"/>
    <n v="106597"/>
    <n v="4497.07"/>
    <s v="E07000226"/>
    <s v=""/>
    <s v="District"/>
    <s v="England"/>
    <s v="West Sussex"/>
    <n v="0"/>
    <n v="0"/>
    <n v="0"/>
    <n v="0"/>
    <n v="0"/>
    <n v="0"/>
    <n v="0"/>
    <n v="0"/>
    <n v="0"/>
    <n v="0"/>
    <n v="0"/>
    <n v="0"/>
    <n v="92028"/>
    <n v="0.1321081383877892"/>
    <n v="0"/>
    <n v="0"/>
    <n v="0"/>
    <n v="0"/>
    <n v="0"/>
    <n v="0"/>
    <s v=""/>
    <s v=""/>
    <s v=""/>
    <s v=""/>
    <s v=""/>
    <x v="0"/>
  </r>
  <r>
    <s v="E07000227"/>
    <x v="140"/>
    <n v="131301"/>
    <n v="53027.07"/>
    <s v="E07000227"/>
    <n v="1"/>
    <s v="District"/>
    <s v="England"/>
    <s v="West Sussex"/>
    <n v="0"/>
    <n v="0"/>
    <n v="0"/>
    <n v="0"/>
    <n v="0"/>
    <n v="0"/>
    <n v="0"/>
    <n v="0"/>
    <n v="0"/>
    <n v="0"/>
    <n v="0"/>
    <n v="0"/>
    <n v="92028"/>
    <n v="0.16272437947085855"/>
    <n v="0"/>
    <n v="0"/>
    <n v="0"/>
    <n v="0"/>
    <n v="0"/>
    <n v="0"/>
    <s v=""/>
    <s v=""/>
    <s v=""/>
    <s v=""/>
    <s v=""/>
    <x v="0"/>
  </r>
  <r>
    <s v="E07000228"/>
    <x v="141"/>
    <n v="139860"/>
    <n v="33402.39"/>
    <s v="E07000228"/>
    <s v=""/>
    <s v="District"/>
    <s v="England"/>
    <s v="West Sussex"/>
    <n v="16"/>
    <n v="0"/>
    <n v="30"/>
    <n v="0"/>
    <n v="0"/>
    <n v="20"/>
    <n v="0"/>
    <n v="0"/>
    <n v="0"/>
    <n v="0"/>
    <n v="0"/>
    <n v="0"/>
    <n v="92028"/>
    <n v="0.17333174699959847"/>
    <n v="0"/>
    <n v="0"/>
    <n v="0"/>
    <n v="0"/>
    <n v="0"/>
    <n v="0"/>
    <s v=""/>
    <s v=""/>
    <s v=""/>
    <s v=""/>
    <s v=""/>
    <x v="0"/>
  </r>
  <r>
    <s v="E07000109"/>
    <x v="142"/>
    <n v="101720"/>
    <n v="9901.8700000000008"/>
    <s v="E07000109"/>
    <n v="1"/>
    <s v="District"/>
    <s v="England"/>
    <s v="Kent"/>
    <n v="0"/>
    <n v="0"/>
    <n v="0"/>
    <n v="0"/>
    <n v="0"/>
    <n v="0"/>
    <n v="0"/>
    <n v="0"/>
    <n v="0"/>
    <n v="0"/>
    <n v="0"/>
    <n v="0"/>
    <n v="92028"/>
    <n v="6.949321600830749E-2"/>
    <n v="0"/>
    <n v="0"/>
    <n v="0"/>
    <n v="0"/>
    <n v="4.1000997444901417"/>
    <n v="0"/>
    <s v=""/>
    <s v=""/>
    <s v=""/>
    <s v=""/>
    <s v=""/>
    <x v="1"/>
  </r>
  <r>
    <s v="E07000110"/>
    <x v="143"/>
    <n v="155143"/>
    <n v="39333.339999999997"/>
    <s v="E07000110"/>
    <s v=""/>
    <s v="District"/>
    <s v="England"/>
    <s v="Kent"/>
    <n v="0"/>
    <n v="0"/>
    <n v="0"/>
    <n v="11"/>
    <n v="0"/>
    <n v="66"/>
    <n v="0"/>
    <n v="0"/>
    <n v="0"/>
    <n v="0"/>
    <n v="0"/>
    <n v="0"/>
    <n v="92028"/>
    <n v="0.10599081804145545"/>
    <n v="0"/>
    <n v="0"/>
    <n v="0"/>
    <n v="0"/>
    <n v="6.2534582644458716"/>
    <n v="0"/>
    <s v=""/>
    <s v=""/>
    <s v=""/>
    <s v=""/>
    <s v=""/>
    <x v="1"/>
  </r>
  <r>
    <s v="E07000111"/>
    <x v="144"/>
    <n v="114893"/>
    <n v="36919.86"/>
    <s v="E07000111"/>
    <s v=""/>
    <s v="District"/>
    <s v="England"/>
    <s v="Kent"/>
    <n v="0"/>
    <n v="0"/>
    <n v="0"/>
    <n v="0"/>
    <n v="0"/>
    <n v="0"/>
    <n v="0"/>
    <n v="0"/>
    <n v="0"/>
    <n v="0"/>
    <n v="0"/>
    <n v="0"/>
    <n v="92028"/>
    <n v="7.849276510855753E-2"/>
    <n v="0"/>
    <n v="0"/>
    <n v="0"/>
    <n v="0"/>
    <n v="4.6310731414048947"/>
    <n v="0"/>
    <s v=""/>
    <s v=""/>
    <s v=""/>
    <s v=""/>
    <s v=""/>
    <x v="1"/>
  </r>
  <r>
    <s v="E07000112"/>
    <x v="145"/>
    <n v="107969"/>
    <n v="35670.31"/>
    <s v="E07000112"/>
    <n v="1"/>
    <s v="District"/>
    <s v="England"/>
    <s v="Kent"/>
    <n v="0"/>
    <n v="0"/>
    <n v="0"/>
    <n v="0"/>
    <n v="0"/>
    <n v="0"/>
    <n v="0"/>
    <n v="0"/>
    <n v="0"/>
    <n v="0"/>
    <n v="0"/>
    <n v="0"/>
    <n v="92028"/>
    <n v="7.3762416822659757E-2"/>
    <n v="0"/>
    <n v="0"/>
    <n v="0"/>
    <n v="0"/>
    <n v="4.3519825925369258"/>
    <n v="0"/>
    <s v=""/>
    <s v=""/>
    <s v=""/>
    <s v=""/>
    <s v=""/>
    <x v="1"/>
  </r>
  <r>
    <s v="E07000113"/>
    <x v="146"/>
    <n v="135835"/>
    <n v="37338.550000000003"/>
    <s v="E07000113"/>
    <s v=""/>
    <s v="District"/>
    <s v="England"/>
    <s v="Kent"/>
    <n v="31"/>
    <n v="0"/>
    <n v="72"/>
    <n v="31"/>
    <n v="0"/>
    <n v="72"/>
    <n v="0"/>
    <n v="0"/>
    <n v="0"/>
    <n v="0"/>
    <n v="0"/>
    <n v="0"/>
    <n v="92028"/>
    <n v="9.2799950810936366E-2"/>
    <n v="0"/>
    <n v="0"/>
    <n v="0"/>
    <n v="0"/>
    <n v="5.4751970978452453"/>
    <n v="0"/>
    <s v=""/>
    <s v=""/>
    <s v=""/>
    <s v=""/>
    <s v=""/>
    <x v="1"/>
  </r>
  <r>
    <s v="E07000229"/>
    <x v="147"/>
    <n v="104640"/>
    <n v="3248.21"/>
    <s v="E07000229"/>
    <n v="1"/>
    <s v="District"/>
    <s v="England"/>
    <s v="West Sussex"/>
    <n v="0"/>
    <n v="0"/>
    <n v="0"/>
    <n v="0"/>
    <n v="0"/>
    <n v="0"/>
    <n v="0"/>
    <n v="0"/>
    <n v="0"/>
    <n v="0"/>
    <n v="0"/>
    <n v="0"/>
    <n v="92028"/>
    <n v="0.12968278282595441"/>
    <n v="0"/>
    <n v="0"/>
    <n v="0"/>
    <n v="0"/>
    <n v="0"/>
    <n v="0"/>
    <s v=""/>
    <s v=""/>
    <s v=""/>
    <s v=""/>
    <s v=""/>
    <x v="0"/>
  </r>
  <r>
    <s v="E07000234"/>
    <x v="148"/>
    <n v="93637"/>
    <n v="21696.91"/>
    <s v="E07000234"/>
    <s v=""/>
    <s v="District"/>
    <s v="England"/>
    <s v="Worcestershire"/>
    <n v="0"/>
    <n v="0"/>
    <n v="0"/>
    <n v="1"/>
    <n v="0"/>
    <n v="0"/>
    <n v="0"/>
    <n v="0"/>
    <n v="0"/>
    <n v="0"/>
    <n v="0"/>
    <n v="0"/>
    <n v="92028"/>
    <n v="0.16538701341825499"/>
    <n v="12.238638992950868"/>
    <n v="0"/>
    <n v="0"/>
    <n v="12.073251979532614"/>
    <n v="0"/>
    <n v="0"/>
    <s v=""/>
    <s v=""/>
    <s v=""/>
    <s v=""/>
    <s v=""/>
    <x v="1"/>
  </r>
  <r>
    <s v="E07000235"/>
    <x v="149"/>
    <n v="74631"/>
    <n v="57707.13"/>
    <s v="E07000235"/>
    <n v="1"/>
    <s v="District"/>
    <s v="England"/>
    <s v="Worcestershire"/>
    <n v="0"/>
    <n v="0"/>
    <n v="0"/>
    <n v="0"/>
    <n v="0"/>
    <n v="0"/>
    <n v="0"/>
    <n v="0"/>
    <n v="0"/>
    <n v="0"/>
    <n v="0"/>
    <n v="0"/>
    <n v="92028"/>
    <n v="0.13181753151444181"/>
    <n v="9.7544973320686932"/>
    <n v="0"/>
    <n v="0"/>
    <n v="9.622679800554252"/>
    <n v="0"/>
    <n v="0"/>
    <s v=""/>
    <s v=""/>
    <s v=""/>
    <s v=""/>
    <s v=""/>
    <x v="0"/>
  </r>
  <r>
    <s v="E07000114"/>
    <x v="150"/>
    <n v="134186"/>
    <n v="10333.530000000001"/>
    <s v="E07000114"/>
    <s v=""/>
    <s v="District"/>
    <s v="England"/>
    <s v="Kent"/>
    <n v="12"/>
    <n v="0"/>
    <n v="117"/>
    <n v="12"/>
    <n v="0"/>
    <n v="117"/>
    <n v="0"/>
    <n v="0"/>
    <n v="0"/>
    <n v="0"/>
    <n v="0"/>
    <n v="0"/>
    <n v="92028"/>
    <n v="9.1673384617486711E-2"/>
    <n v="0"/>
    <n v="0"/>
    <n v="0"/>
    <n v="0"/>
    <n v="5.4087296924317156"/>
    <n v="0"/>
    <s v=""/>
    <s v=""/>
    <s v=""/>
    <s v=""/>
    <s v=""/>
    <x v="1"/>
  </r>
  <r>
    <s v="E07000115"/>
    <x v="151"/>
    <n v="120805"/>
    <n v="24013.56"/>
    <s v="E07000115"/>
    <s v=""/>
    <s v="District"/>
    <s v="England"/>
    <s v="Kent"/>
    <n v="3"/>
    <n v="0"/>
    <n v="36"/>
    <n v="2"/>
    <n v="0"/>
    <n v="36"/>
    <n v="0"/>
    <n v="0"/>
    <n v="0"/>
    <n v="0"/>
    <n v="0"/>
    <n v="0"/>
    <n v="92028"/>
    <n v="8.2531733777856719E-2"/>
    <n v="0"/>
    <n v="0"/>
    <n v="0"/>
    <n v="0"/>
    <n v="4.8693722928935461"/>
    <n v="0"/>
    <s v=""/>
    <s v=""/>
    <s v=""/>
    <s v=""/>
    <s v=""/>
    <x v="1"/>
  </r>
  <r>
    <s v="E07000116"/>
    <x v="152"/>
    <n v="115049"/>
    <n v="33132.82"/>
    <s v="E07000116"/>
    <s v=""/>
    <s v="District"/>
    <s v="England"/>
    <s v="Kent"/>
    <n v="30"/>
    <n v="0"/>
    <n v="273"/>
    <n v="0"/>
    <n v="0"/>
    <n v="21"/>
    <n v="0"/>
    <n v="0"/>
    <n v="0"/>
    <n v="0"/>
    <n v="0"/>
    <n v="0"/>
    <n v="92028"/>
    <n v="7.8599341413092494E-2"/>
    <n v="0"/>
    <n v="0"/>
    <n v="0"/>
    <n v="0"/>
    <n v="4.6373611433724573"/>
    <n v="0"/>
    <s v=""/>
    <s v=""/>
    <s v=""/>
    <s v=""/>
    <s v=""/>
    <x v="1"/>
  </r>
  <r>
    <s v="E07000135"/>
    <x v="153"/>
    <n v="56170"/>
    <n v="2352.33"/>
    <s v="E07000135"/>
    <s v=""/>
    <s v="District"/>
    <s v="England"/>
    <s v="Leicestershire"/>
    <n v="3"/>
    <n v="0"/>
    <n v="26"/>
    <n v="3"/>
    <n v="0"/>
    <n v="26"/>
    <n v="0"/>
    <n v="0"/>
    <n v="0"/>
    <n v="0"/>
    <n v="0"/>
    <n v="0"/>
    <n v="92028"/>
    <n v="8.6350422528282567E-2"/>
    <n v="3.1949656335464551"/>
    <n v="0"/>
    <n v="0"/>
    <n v="0"/>
    <n v="0"/>
    <n v="0"/>
    <s v=""/>
    <s v=""/>
    <s v=""/>
    <s v=""/>
    <s v=""/>
    <x v="0"/>
  </r>
  <r>
    <s v="E07000117"/>
    <x v="154"/>
    <n v="87059"/>
    <n v="11070.03"/>
    <s v="E07000117"/>
    <n v="1"/>
    <s v="District"/>
    <s v="England"/>
    <s v="Lancashire"/>
    <n v="0"/>
    <n v="0"/>
    <n v="0"/>
    <n v="0"/>
    <n v="0"/>
    <n v="0"/>
    <n v="0"/>
    <n v="0"/>
    <n v="0"/>
    <n v="0"/>
    <n v="0"/>
    <n v="0"/>
    <n v="92028"/>
    <n v="7.43243416295368E-2"/>
    <n v="0"/>
    <n v="0"/>
    <n v="0"/>
    <n v="0"/>
    <n v="0"/>
    <n v="0"/>
    <s v=""/>
    <s v=""/>
    <s v=""/>
    <s v=""/>
    <s v=""/>
    <x v="0"/>
  </r>
  <r>
    <s v="E07000118"/>
    <x v="155"/>
    <n v="107155"/>
    <n v="20279.689999999999"/>
    <s v="E07000118"/>
    <s v=""/>
    <s v="District"/>
    <s v="England"/>
    <s v="Lancashire"/>
    <n v="11"/>
    <n v="0"/>
    <n v="14"/>
    <n v="11"/>
    <n v="0"/>
    <n v="14"/>
    <n v="0"/>
    <n v="0"/>
    <n v="0"/>
    <n v="0"/>
    <n v="0"/>
    <n v="0"/>
    <n v="92028"/>
    <n v="9.1480775420266891E-2"/>
    <n v="0"/>
    <n v="0"/>
    <n v="0"/>
    <n v="0"/>
    <n v="0"/>
    <n v="0"/>
    <s v=""/>
    <s v=""/>
    <s v=""/>
    <s v=""/>
    <s v=""/>
    <x v="0"/>
  </r>
  <r>
    <s v="E07000136"/>
    <x v="156"/>
    <n v="64637"/>
    <n v="36153.769999999997"/>
    <s v="E07000136"/>
    <s v=""/>
    <s v="District"/>
    <s v="England"/>
    <s v="Lincolnshire"/>
    <n v="26"/>
    <n v="0"/>
    <n v="23"/>
    <n v="3"/>
    <n v="0"/>
    <n v="23"/>
    <n v="0"/>
    <n v="0"/>
    <n v="0"/>
    <n v="0"/>
    <n v="0"/>
    <n v="0"/>
    <n v="92028"/>
    <n v="9.0572028703025137E-2"/>
    <n v="0"/>
    <n v="0"/>
    <n v="0"/>
    <n v="0"/>
    <n v="0"/>
    <n v="0"/>
    <s v=""/>
    <s v=""/>
    <s v=""/>
    <s v=""/>
    <s v=""/>
    <x v="0"/>
  </r>
  <r>
    <s v="E07000137"/>
    <x v="157"/>
    <n v="136401"/>
    <n v="176025.58"/>
    <s v="E07000137"/>
    <s v=""/>
    <s v="District"/>
    <s v="England"/>
    <s v="Lincolnshire"/>
    <n v="43"/>
    <n v="0"/>
    <n v="254"/>
    <n v="1"/>
    <n v="0"/>
    <n v="30"/>
    <n v="0"/>
    <n v="0"/>
    <n v="0"/>
    <n v="0"/>
    <n v="0"/>
    <n v="0"/>
    <n v="92028"/>
    <n v="0.19113070357722872"/>
    <n v="0"/>
    <n v="0"/>
    <n v="0"/>
    <n v="0"/>
    <n v="0"/>
    <n v="0"/>
    <s v=""/>
    <s v=""/>
    <s v=""/>
    <s v=""/>
    <s v=""/>
    <x v="0"/>
  </r>
  <r>
    <s v="E07000138"/>
    <x v="158"/>
    <n v="93541"/>
    <n v="3568.8"/>
    <s v="E07000138"/>
    <s v=""/>
    <s v="District"/>
    <s v="England"/>
    <s v="Lincolnshire"/>
    <n v="0"/>
    <n v="0"/>
    <n v="353"/>
    <n v="0"/>
    <n v="0"/>
    <n v="353"/>
    <n v="0"/>
    <n v="0"/>
    <n v="0"/>
    <n v="0"/>
    <n v="0"/>
    <n v="0"/>
    <n v="92028"/>
    <n v="0.13107350491064984"/>
    <n v="0"/>
    <n v="0"/>
    <n v="0"/>
    <n v="0"/>
    <n v="0"/>
    <n v="0"/>
    <s v=""/>
    <s v=""/>
    <s v=""/>
    <s v=""/>
    <s v=""/>
    <x v="0"/>
  </r>
  <r>
    <s v="E07000139"/>
    <x v="159"/>
    <n v="107766"/>
    <n v="92244.28"/>
    <s v="E07000139"/>
    <s v=""/>
    <s v="District"/>
    <s v="England"/>
    <s v="Lincolnshire"/>
    <n v="0"/>
    <n v="0"/>
    <n v="0"/>
    <n v="0"/>
    <n v="0"/>
    <n v="0"/>
    <n v="0"/>
    <n v="0"/>
    <n v="0"/>
    <n v="0"/>
    <n v="0"/>
    <n v="0"/>
    <n v="92028"/>
    <n v="0.15100616125764202"/>
    <n v="0"/>
    <n v="0"/>
    <n v="0"/>
    <n v="0"/>
    <n v="0"/>
    <n v="0"/>
    <s v=""/>
    <s v=""/>
    <s v=""/>
    <s v=""/>
    <s v=""/>
    <x v="0"/>
  </r>
  <r>
    <s v="E07000140"/>
    <x v="160"/>
    <n v="88270"/>
    <n v="74238.31"/>
    <s v="E07000140"/>
    <n v="1"/>
    <s v="District"/>
    <s v="England"/>
    <s v="Lincolnshire"/>
    <n v="0"/>
    <n v="0"/>
    <n v="0"/>
    <n v="0"/>
    <n v="0"/>
    <n v="0"/>
    <n v="0"/>
    <n v="0"/>
    <n v="0"/>
    <n v="0"/>
    <n v="0"/>
    <n v="0"/>
    <n v="92028"/>
    <n v="0.12368756244281184"/>
    <n v="0"/>
    <n v="0"/>
    <n v="0"/>
    <n v="0"/>
    <n v="0"/>
    <n v="0"/>
    <s v=""/>
    <s v=""/>
    <s v=""/>
    <s v=""/>
    <s v=""/>
    <x v="0"/>
  </r>
  <r>
    <s v="E07000141"/>
    <x v="161"/>
    <n v="133788"/>
    <n v="94259.45"/>
    <s v="E07000141"/>
    <n v="1"/>
    <s v="District"/>
    <s v="England"/>
    <s v="Lincolnshire"/>
    <n v="0"/>
    <n v="0"/>
    <n v="0"/>
    <n v="0"/>
    <n v="0"/>
    <n v="0"/>
    <n v="0"/>
    <n v="0"/>
    <n v="0"/>
    <n v="0"/>
    <n v="0"/>
    <n v="0"/>
    <n v="92028"/>
    <n v="0.18746926027074784"/>
    <n v="0"/>
    <n v="0"/>
    <n v="0"/>
    <n v="0"/>
    <n v="0"/>
    <n v="0"/>
    <s v=""/>
    <s v=""/>
    <s v=""/>
    <s v=""/>
    <s v=""/>
    <x v="0"/>
  </r>
  <r>
    <s v="E07000142"/>
    <x v="162"/>
    <n v="89250"/>
    <n v="115571.73"/>
    <s v="E07000142"/>
    <s v=""/>
    <s v="District"/>
    <s v="England"/>
    <s v="Lincolnshire"/>
    <n v="1"/>
    <n v="0"/>
    <n v="25"/>
    <n v="1"/>
    <n v="0"/>
    <n v="25"/>
    <n v="0"/>
    <n v="0"/>
    <n v="0"/>
    <n v="0"/>
    <n v="0"/>
    <n v="0"/>
    <n v="92028"/>
    <n v="0.1250607788378946"/>
    <n v="0"/>
    <n v="0"/>
    <n v="0"/>
    <n v="0"/>
    <n v="0"/>
    <n v="0"/>
    <s v=""/>
    <s v=""/>
    <s v=""/>
    <s v=""/>
    <s v=""/>
    <x v="0"/>
  </r>
  <r>
    <s v="E07000143"/>
    <x v="163"/>
    <n v="130491"/>
    <n v="130511.64"/>
    <s v="E07000143"/>
    <s v=""/>
    <s v="District"/>
    <s v="England"/>
    <s v="Norfolk"/>
    <n v="0"/>
    <n v="25"/>
    <n v="0"/>
    <n v="0"/>
    <n v="396"/>
    <n v="0"/>
    <n v="0"/>
    <n v="0"/>
    <n v="0"/>
    <n v="0"/>
    <n v="0"/>
    <n v="0"/>
    <n v="92028"/>
    <n v="0.15210726808161437"/>
    <n v="0"/>
    <n v="0"/>
    <n v="0"/>
    <n v="0"/>
    <n v="0"/>
    <n v="0"/>
    <s v=""/>
    <s v=""/>
    <s v=""/>
    <s v=""/>
    <s v=""/>
    <x v="1"/>
  </r>
  <r>
    <s v="E07000144"/>
    <x v="164"/>
    <n v="124646"/>
    <n v="55239.88"/>
    <s v="E07000144"/>
    <s v=""/>
    <s v="District"/>
    <s v="England"/>
    <s v="Norfolk"/>
    <n v="5"/>
    <n v="0"/>
    <n v="31"/>
    <n v="5"/>
    <n v="0"/>
    <n v="31"/>
    <n v="0"/>
    <n v="0"/>
    <n v="0"/>
    <n v="0"/>
    <n v="0"/>
    <n v="0"/>
    <n v="92028"/>
    <n v="0.1452940243947928"/>
    <n v="0"/>
    <n v="0"/>
    <n v="0"/>
    <n v="0"/>
    <n v="0"/>
    <n v="0"/>
    <s v=""/>
    <s v=""/>
    <s v=""/>
    <s v=""/>
    <s v=""/>
    <x v="0"/>
  </r>
  <r>
    <s v="E07000145"/>
    <x v="165"/>
    <n v="97277"/>
    <n v="17418.830000000002"/>
    <s v="E07000145"/>
    <n v="1"/>
    <s v="District"/>
    <s v="England"/>
    <s v="Norfolk"/>
    <n v="0"/>
    <n v="0"/>
    <n v="0"/>
    <n v="0"/>
    <n v="0"/>
    <n v="0"/>
    <n v="0"/>
    <n v="0"/>
    <n v="0"/>
    <n v="0"/>
    <n v="0"/>
    <n v="0"/>
    <n v="92028"/>
    <n v="0.11339125853258235"/>
    <n v="0"/>
    <n v="0"/>
    <n v="0"/>
    <n v="0"/>
    <n v="0"/>
    <n v="0"/>
    <s v=""/>
    <s v=""/>
    <s v=""/>
    <s v=""/>
    <s v=""/>
    <x v="0"/>
  </r>
  <r>
    <s v="E07000146"/>
    <x v="166"/>
    <n v="147451"/>
    <n v="142879.4"/>
    <s v="E07000146"/>
    <s v=""/>
    <s v="District"/>
    <s v="England"/>
    <s v="Norfolk"/>
    <n v="24"/>
    <n v="0"/>
    <n v="344"/>
    <n v="2"/>
    <n v="0"/>
    <n v="26"/>
    <n v="0"/>
    <n v="0"/>
    <n v="0"/>
    <n v="0"/>
    <n v="0"/>
    <n v="0"/>
    <n v="92028"/>
    <n v="0.17187674847998807"/>
    <n v="0"/>
    <n v="0"/>
    <n v="0"/>
    <n v="0"/>
    <n v="0"/>
    <n v="0"/>
    <s v=""/>
    <s v=""/>
    <s v=""/>
    <s v=""/>
    <s v=""/>
    <x v="0"/>
  </r>
  <r>
    <s v="E07000147"/>
    <x v="167"/>
    <n v="101499"/>
    <n v="96333.07"/>
    <s v="E07000147"/>
    <n v="1"/>
    <s v="District"/>
    <s v="England"/>
    <s v="Norfolk"/>
    <n v="0"/>
    <n v="0"/>
    <n v="0"/>
    <n v="0"/>
    <n v="0"/>
    <n v="0"/>
    <n v="0"/>
    <n v="0"/>
    <n v="0"/>
    <n v="0"/>
    <n v="0"/>
    <n v="0"/>
    <n v="92028"/>
    <n v="0.118312646872319"/>
    <n v="0"/>
    <n v="0"/>
    <n v="0"/>
    <n v="0"/>
    <n v="0"/>
    <n v="0"/>
    <s v=""/>
    <s v=""/>
    <s v=""/>
    <s v=""/>
    <s v=""/>
    <x v="0"/>
  </r>
  <r>
    <s v="E07000119"/>
    <x v="168"/>
    <n v="75757"/>
    <n v="16568.86"/>
    <s v="E07000119"/>
    <s v=""/>
    <s v="District"/>
    <s v="England"/>
    <s v="Lancashire"/>
    <n v="2"/>
    <n v="0"/>
    <n v="31"/>
    <n v="2"/>
    <n v="0"/>
    <n v="31"/>
    <n v="0"/>
    <n v="0"/>
    <n v="0"/>
    <n v="0"/>
    <n v="0"/>
    <n v="0"/>
    <n v="92028"/>
    <n v="6.4675555069881568E-2"/>
    <n v="0"/>
    <n v="0"/>
    <n v="0"/>
    <n v="0"/>
    <n v="0"/>
    <n v="0"/>
    <s v=""/>
    <s v=""/>
    <s v=""/>
    <s v=""/>
    <s v=""/>
    <x v="0"/>
  </r>
  <r>
    <s v="E07000122"/>
    <x v="169"/>
    <n v="89452"/>
    <n v="16936.37"/>
    <s v="E07000122"/>
    <s v=""/>
    <s v="District"/>
    <s v="England"/>
    <s v="Lancashire"/>
    <n v="0"/>
    <n v="0"/>
    <n v="0"/>
    <n v="20"/>
    <n v="0"/>
    <n v="63"/>
    <n v="0"/>
    <n v="0"/>
    <n v="0"/>
    <n v="0"/>
    <n v="0"/>
    <n v="0"/>
    <n v="92028"/>
    <n v="7.6367302719366467E-2"/>
    <n v="0"/>
    <n v="0"/>
    <n v="0"/>
    <n v="0"/>
    <n v="0"/>
    <n v="0"/>
    <s v=""/>
    <s v=""/>
    <s v=""/>
    <s v=""/>
    <s v=""/>
    <x v="1"/>
  </r>
  <r>
    <s v="E07000101"/>
    <x v="170"/>
    <n v="83957"/>
    <n v="2596.4"/>
    <s v="E07000243"/>
    <n v="1"/>
    <s v="District"/>
    <s v="England"/>
    <s v="Hertfordshire"/>
    <n v="0"/>
    <n v="0"/>
    <n v="0"/>
    <n v="0"/>
    <n v="0"/>
    <n v="0"/>
    <n v="0"/>
    <n v="0"/>
    <n v="0"/>
    <n v="0"/>
    <n v="0"/>
    <n v="0"/>
    <n v="92028"/>
    <n v="7.5226107510156251E-2"/>
    <n v="0"/>
    <n v="0"/>
    <n v="0"/>
    <n v="0"/>
    <n v="0"/>
    <n v="0"/>
    <s v=""/>
    <s v=""/>
    <s v=""/>
    <s v=""/>
    <s v=""/>
    <x v="0"/>
  </r>
  <r>
    <s v="E08000001"/>
    <x v="171"/>
    <n v="276786"/>
    <n v="13980.34"/>
    <s v="E08000001"/>
    <s v=""/>
    <s v="Unitary"/>
    <s v="England"/>
    <s v="Bolton"/>
    <n v="0"/>
    <n v="0"/>
    <n v="0"/>
    <n v="1"/>
    <n v="0"/>
    <n v="173"/>
    <n v="0"/>
    <n v="0"/>
    <n v="0"/>
    <n v="0"/>
    <n v="0"/>
    <n v="0"/>
    <n v="92028"/>
    <n v="1"/>
    <n v="0"/>
    <n v="0"/>
    <n v="0"/>
    <n v="0"/>
    <n v="0"/>
    <n v="0"/>
    <s v=""/>
    <s v=""/>
    <s v=""/>
    <s v=""/>
    <s v=""/>
    <x v="1"/>
  </r>
  <r>
    <s v="E07000123"/>
    <x v="172"/>
    <n v="140202"/>
    <n v="14229.4"/>
    <s v="E07000123"/>
    <s v=""/>
    <s v="District"/>
    <s v="England"/>
    <s v="Lancashire"/>
    <n v="16"/>
    <n v="0"/>
    <n v="29"/>
    <n v="16"/>
    <n v="0"/>
    <n v="29"/>
    <n v="0"/>
    <n v="0"/>
    <n v="0"/>
    <n v="0"/>
    <n v="0"/>
    <n v="0"/>
    <n v="92028"/>
    <n v="0.11969378634195565"/>
    <n v="0"/>
    <n v="0"/>
    <n v="0"/>
    <n v="0"/>
    <n v="0"/>
    <n v="0"/>
    <s v=""/>
    <s v=""/>
    <s v=""/>
    <s v=""/>
    <s v=""/>
    <x v="0"/>
  </r>
  <r>
    <s v="E07000124"/>
    <x v="173"/>
    <n v="57132"/>
    <n v="58316.11"/>
    <s v="E07000124"/>
    <s v=""/>
    <s v="District"/>
    <s v="England"/>
    <s v="Lancashire"/>
    <n v="7"/>
    <n v="0"/>
    <n v="57"/>
    <n v="1"/>
    <n v="0"/>
    <n v="1"/>
    <n v="0"/>
    <n v="0"/>
    <n v="0"/>
    <n v="0"/>
    <n v="0"/>
    <n v="0"/>
    <n v="92028"/>
    <n v="4.8774949011345138E-2"/>
    <n v="0"/>
    <n v="0"/>
    <n v="0"/>
    <n v="0"/>
    <n v="0"/>
    <n v="0"/>
    <s v=""/>
    <s v=""/>
    <s v=""/>
    <s v=""/>
    <s v=""/>
    <x v="0"/>
  </r>
  <r>
    <s v="E07000125"/>
    <x v="174"/>
    <n v="67982"/>
    <n v="13804.82"/>
    <s v="E07000125"/>
    <n v="1"/>
    <s v="District"/>
    <s v="England"/>
    <s v="Lancashire"/>
    <n v="0"/>
    <n v="0"/>
    <n v="0"/>
    <n v="0"/>
    <n v="0"/>
    <n v="0"/>
    <n v="0"/>
    <n v="0"/>
    <n v="0"/>
    <n v="0"/>
    <n v="0"/>
    <n v="0"/>
    <n v="92028"/>
    <n v="5.8037852406519375E-2"/>
    <n v="0"/>
    <n v="0"/>
    <n v="0"/>
    <n v="0"/>
    <n v="0"/>
    <n v="0"/>
    <s v=""/>
    <s v=""/>
    <s v=""/>
    <s v=""/>
    <s v=""/>
    <x v="0"/>
  </r>
  <r>
    <s v="E07000126"/>
    <x v="175"/>
    <n v="109057"/>
    <n v="11295.57"/>
    <s v="E07000126"/>
    <n v="1"/>
    <s v="District"/>
    <s v="England"/>
    <s v="Lancashire"/>
    <n v="0"/>
    <n v="0"/>
    <n v="0"/>
    <n v="0"/>
    <n v="0"/>
    <n v="0"/>
    <n v="0"/>
    <n v="0"/>
    <n v="0"/>
    <n v="0"/>
    <n v="0"/>
    <n v="0"/>
    <n v="92028"/>
    <n v="9.3104558116821862E-2"/>
    <n v="0"/>
    <n v="0"/>
    <n v="0"/>
    <n v="0"/>
    <n v="0"/>
    <n v="0"/>
    <s v=""/>
    <s v=""/>
    <s v=""/>
    <s v=""/>
    <s v=""/>
    <x v="0"/>
  </r>
  <r>
    <s v="E07000127"/>
    <x v="176"/>
    <n v="110685"/>
    <n v="34678.959999999999"/>
    <s v="E07000127"/>
    <s v=""/>
    <s v="District"/>
    <s v="England"/>
    <s v="Lancashire"/>
    <n v="0"/>
    <n v="17"/>
    <n v="0"/>
    <n v="0"/>
    <n v="17"/>
    <n v="0"/>
    <n v="0"/>
    <n v="0"/>
    <n v="0"/>
    <n v="0"/>
    <n v="0"/>
    <n v="0"/>
    <n v="92028"/>
    <n v="9.4494420488005604E-2"/>
    <n v="0"/>
    <n v="0"/>
    <n v="0"/>
    <n v="0"/>
    <n v="0"/>
    <n v="0"/>
    <s v=""/>
    <s v=""/>
    <s v=""/>
    <s v=""/>
    <s v=""/>
    <x v="0"/>
  </r>
  <r>
    <s v="E07000128"/>
    <x v="177"/>
    <n v="107749"/>
    <n v="28255.43"/>
    <s v="E07000128"/>
    <s v=""/>
    <s v="District"/>
    <s v="England"/>
    <s v="Lancashire"/>
    <n v="0"/>
    <n v="0"/>
    <n v="0"/>
    <n v="0"/>
    <n v="0"/>
    <n v="0"/>
    <n v="0"/>
    <n v="0"/>
    <n v="0"/>
    <n v="0"/>
    <n v="0"/>
    <n v="0"/>
    <n v="92028"/>
    <n v="9.1987887366509605E-2"/>
    <n v="0"/>
    <n v="0"/>
    <n v="0"/>
    <n v="0"/>
    <n v="0"/>
    <n v="0"/>
    <s v=""/>
    <s v=""/>
    <s v=""/>
    <s v=""/>
    <s v=""/>
    <x v="0"/>
  </r>
  <r>
    <s v="E07000129"/>
    <x v="178"/>
    <n v="93915"/>
    <n v="13046.66"/>
    <s v="E07000129"/>
    <s v=""/>
    <s v="District"/>
    <s v="England"/>
    <s v="Leicestershire"/>
    <n v="8"/>
    <n v="0"/>
    <n v="78"/>
    <n v="2"/>
    <n v="0"/>
    <n v="0"/>
    <n v="0"/>
    <n v="0"/>
    <n v="0"/>
    <n v="0"/>
    <n v="0"/>
    <n v="0"/>
    <n v="92028"/>
    <n v="0.14437600020907349"/>
    <n v="5.3419120077357185"/>
    <n v="0"/>
    <n v="0"/>
    <n v="0"/>
    <n v="0"/>
    <n v="0"/>
    <s v=""/>
    <s v=""/>
    <s v=""/>
    <s v=""/>
    <s v=""/>
    <x v="0"/>
  </r>
  <r>
    <s v="E07000130"/>
    <x v="179"/>
    <n v="166100"/>
    <n v="27905.68"/>
    <s v="E07000130"/>
    <s v=""/>
    <s v="District"/>
    <s v="England"/>
    <s v="Leicestershire"/>
    <n v="0"/>
    <n v="0"/>
    <n v="0"/>
    <n v="0"/>
    <n v="0"/>
    <n v="0"/>
    <n v="0"/>
    <n v="0"/>
    <n v="0"/>
    <n v="0"/>
    <n v="0"/>
    <n v="0"/>
    <n v="92028"/>
    <n v="0.25534636250574566"/>
    <n v="9.4478154127125897"/>
    <n v="0"/>
    <n v="0"/>
    <n v="0"/>
    <n v="0"/>
    <n v="0"/>
    <s v=""/>
    <s v=""/>
    <s v=""/>
    <s v=""/>
    <s v=""/>
    <x v="0"/>
  </r>
  <r>
    <s v="E07000131"/>
    <x v="180"/>
    <n v="85382"/>
    <n v="59177.75"/>
    <s v="E07000131"/>
    <s v=""/>
    <s v="District"/>
    <s v="England"/>
    <s v="Leicestershire"/>
    <n v="15"/>
    <n v="0"/>
    <n v="119"/>
    <n v="0"/>
    <n v="0"/>
    <n v="11"/>
    <n v="0"/>
    <n v="0"/>
    <n v="0"/>
    <n v="0"/>
    <n v="0"/>
    <n v="0"/>
    <n v="92028"/>
    <n v="0.13125817654103297"/>
    <n v="4.8565525320182203"/>
    <n v="0"/>
    <n v="0"/>
    <n v="0"/>
    <n v="0"/>
    <n v="0"/>
    <s v=""/>
    <s v=""/>
    <s v=""/>
    <s v=""/>
    <s v=""/>
    <x v="0"/>
  </r>
  <r>
    <s v="E07000132"/>
    <x v="181"/>
    <n v="105078"/>
    <n v="29734.91"/>
    <s v="E07000132"/>
    <s v=""/>
    <s v="District"/>
    <s v="England"/>
    <s v="Leicestershire"/>
    <n v="29"/>
    <n v="0"/>
    <n v="225"/>
    <n v="0"/>
    <n v="0"/>
    <n v="0"/>
    <n v="0"/>
    <n v="0"/>
    <n v="0"/>
    <n v="0"/>
    <n v="0"/>
    <n v="0"/>
    <n v="92028"/>
    <n v="0.16153693605887262"/>
    <n v="5.976866634178287"/>
    <n v="0"/>
    <n v="0"/>
    <n v="0"/>
    <n v="0"/>
    <n v="0"/>
    <s v=""/>
    <s v=""/>
    <s v=""/>
    <s v=""/>
    <s v=""/>
    <x v="0"/>
  </r>
  <r>
    <s v="E07000133"/>
    <x v="182"/>
    <n v="50376"/>
    <n v="48137.68"/>
    <s v="E07000133"/>
    <n v="1"/>
    <s v="District"/>
    <s v="England"/>
    <s v="Leicestershire"/>
    <n v="0"/>
    <n v="0"/>
    <n v="0"/>
    <n v="0"/>
    <n v="0"/>
    <n v="0"/>
    <n v="0"/>
    <n v="0"/>
    <n v="0"/>
    <n v="0"/>
    <n v="0"/>
    <n v="0"/>
    <n v="92028"/>
    <n v="7.7443277288316945E-2"/>
    <n v="2.8654012596677267"/>
    <n v="0"/>
    <n v="0"/>
    <n v="0"/>
    <n v="0"/>
    <n v="0"/>
    <s v=""/>
    <s v=""/>
    <s v=""/>
    <s v=""/>
    <s v=""/>
    <x v="0"/>
  </r>
  <r>
    <s v="E07000134"/>
    <x v="183"/>
    <n v="93468"/>
    <n v="27932.85"/>
    <s v="E07000134"/>
    <s v=""/>
    <s v="District"/>
    <s v="England"/>
    <s v="Leicestershire"/>
    <n v="0"/>
    <n v="218"/>
    <n v="0"/>
    <n v="0"/>
    <n v="22"/>
    <n v="0"/>
    <n v="0"/>
    <n v="0"/>
    <n v="0"/>
    <n v="0"/>
    <n v="0"/>
    <n v="0"/>
    <n v="92028"/>
    <n v="0.14368882486867571"/>
    <n v="5.3164865201410008"/>
    <n v="0"/>
    <n v="0"/>
    <n v="0"/>
    <n v="0"/>
    <n v="0"/>
    <s v=""/>
    <s v=""/>
    <s v=""/>
    <s v=""/>
    <s v=""/>
    <x v="0"/>
  </r>
  <r>
    <s v="E07000148"/>
    <x v="184"/>
    <n v="132512"/>
    <n v="3902.6"/>
    <s v="E07000148"/>
    <n v="1"/>
    <s v="District"/>
    <s v="England"/>
    <s v="Norfolk"/>
    <n v="0"/>
    <n v="0"/>
    <n v="0"/>
    <n v="0"/>
    <n v="0"/>
    <n v="0"/>
    <n v="0"/>
    <n v="0"/>
    <n v="0"/>
    <n v="0"/>
    <n v="0"/>
    <n v="0"/>
    <n v="92028"/>
    <n v="0.15446305345219888"/>
    <n v="0"/>
    <n v="0"/>
    <n v="0"/>
    <n v="0"/>
    <n v="0"/>
    <n v="0"/>
    <s v=""/>
    <s v=""/>
    <s v=""/>
    <s v=""/>
    <s v=""/>
    <x v="0"/>
  </r>
  <r>
    <s v="E07000149"/>
    <x v="185"/>
    <n v="124012"/>
    <n v="90770.68"/>
    <s v="E07000149"/>
    <s v=""/>
    <s v="District"/>
    <s v="England"/>
    <s v="Norfolk"/>
    <n v="5"/>
    <n v="0"/>
    <n v="17"/>
    <n v="5"/>
    <n v="0"/>
    <n v="17"/>
    <n v="0"/>
    <n v="0"/>
    <n v="0"/>
    <n v="0"/>
    <n v="0"/>
    <n v="0"/>
    <n v="92028"/>
    <n v="0.14455500018650452"/>
    <n v="0"/>
    <n v="0"/>
    <n v="0"/>
    <n v="0"/>
    <n v="0"/>
    <n v="0"/>
    <s v=""/>
    <s v=""/>
    <s v=""/>
    <s v=""/>
    <s v=""/>
    <x v="0"/>
  </r>
  <r>
    <s v="E07000154"/>
    <x v="186"/>
    <n v="212069"/>
    <n v="8076.17"/>
    <s v="E07000154"/>
    <s v=""/>
    <s v="District"/>
    <s v="England"/>
    <s v="Northamptonshire"/>
    <n v="0"/>
    <n v="174"/>
    <n v="0"/>
    <n v="0"/>
    <n v="0"/>
    <n v="0"/>
    <n v="0"/>
    <n v="0"/>
    <n v="0"/>
    <n v="0"/>
    <n v="0"/>
    <n v="0"/>
    <n v="92028"/>
    <n v="0.30647935116886721"/>
    <n v="10.726777290910352"/>
    <n v="0"/>
    <n v="0"/>
    <n v="10.726777290910352"/>
    <n v="0"/>
    <n v="0"/>
    <s v=""/>
    <s v=""/>
    <s v=""/>
    <s v=""/>
    <s v=""/>
    <x v="0"/>
  </r>
  <r>
    <s v="E07000155"/>
    <x v="187"/>
    <n v="85189"/>
    <n v="63401.85"/>
    <s v="E07000155"/>
    <s v=""/>
    <s v="District"/>
    <s v="England"/>
    <s v="Northamptonshire"/>
    <n v="4"/>
    <n v="0"/>
    <n v="109"/>
    <n v="1"/>
    <n v="0"/>
    <n v="4"/>
    <n v="0"/>
    <n v="0"/>
    <n v="0"/>
    <n v="0"/>
    <n v="0"/>
    <n v="0"/>
    <n v="92028"/>
    <n v="0.12311403103105417"/>
    <n v="4.3089910860868956"/>
    <n v="0"/>
    <n v="0"/>
    <n v="4.3089910860868956"/>
    <n v="0"/>
    <n v="0"/>
    <s v=""/>
    <s v=""/>
    <s v=""/>
    <s v=""/>
    <s v=""/>
    <x v="0"/>
  </r>
  <r>
    <s v="E07000150"/>
    <x v="188"/>
    <n v="61255"/>
    <n v="8028.28"/>
    <s v="E07000150"/>
    <s v=""/>
    <s v="District"/>
    <s v="England"/>
    <s v="Northamptonshire"/>
    <n v="0"/>
    <n v="0"/>
    <n v="191"/>
    <n v="5"/>
    <n v="0"/>
    <n v="16"/>
    <n v="0"/>
    <n v="0"/>
    <n v="0"/>
    <n v="0"/>
    <n v="0"/>
    <n v="0"/>
    <n v="92028"/>
    <n v="8.8524926584502978E-2"/>
    <n v="3.0983724304576041"/>
    <n v="0"/>
    <n v="0"/>
    <n v="3.0983724304576041"/>
    <n v="0"/>
    <n v="0"/>
    <s v=""/>
    <s v=""/>
    <s v=""/>
    <s v=""/>
    <s v=""/>
    <x v="1"/>
  </r>
  <r>
    <s v="E07000151"/>
    <x v="189"/>
    <n v="77843"/>
    <n v="66259.009999999995"/>
    <s v="E07000151"/>
    <s v=""/>
    <s v="District"/>
    <s v="England"/>
    <s v="Northamptonshire"/>
    <n v="0"/>
    <n v="0"/>
    <n v="0"/>
    <n v="0"/>
    <n v="0"/>
    <n v="0"/>
    <n v="0"/>
    <n v="0"/>
    <n v="0"/>
    <n v="0"/>
    <n v="0"/>
    <n v="0"/>
    <n v="92028"/>
    <n v="0.11249768770088099"/>
    <n v="3.9374190695308346"/>
    <n v="0"/>
    <n v="0"/>
    <n v="3.9374190695308346"/>
    <n v="0"/>
    <n v="0"/>
    <s v=""/>
    <s v=""/>
    <s v=""/>
    <s v=""/>
    <s v=""/>
    <x v="0"/>
  </r>
  <r>
    <s v="E07000152"/>
    <x v="190"/>
    <n v="86765"/>
    <n v="50978.8"/>
    <s v="E07000152"/>
    <s v=""/>
    <s v="District"/>
    <s v="England"/>
    <s v="Northamptonshire"/>
    <n v="6"/>
    <n v="0"/>
    <n v="24"/>
    <n v="6"/>
    <n v="0"/>
    <n v="24"/>
    <n v="0"/>
    <n v="0"/>
    <n v="0"/>
    <n v="0"/>
    <n v="0"/>
    <n v="0"/>
    <n v="92028"/>
    <n v="0.12539164566328301"/>
    <n v="4.3887075982149053"/>
    <n v="0"/>
    <n v="0"/>
    <n v="4.3887075982149053"/>
    <n v="0"/>
    <n v="0"/>
    <s v=""/>
    <s v=""/>
    <s v=""/>
    <s v=""/>
    <s v=""/>
    <x v="0"/>
  </r>
  <r>
    <s v="E07000153"/>
    <x v="191"/>
    <n v="93475"/>
    <n v="23349.24"/>
    <s v="E07000153"/>
    <s v=""/>
    <s v="District"/>
    <s v="England"/>
    <s v="Northamptonshire"/>
    <n v="0"/>
    <n v="0"/>
    <n v="30"/>
    <n v="0"/>
    <n v="0"/>
    <n v="0"/>
    <n v="0"/>
    <n v="0"/>
    <n v="0"/>
    <n v="0"/>
    <n v="0"/>
    <n v="0"/>
    <n v="92028"/>
    <n v="0.13508885009364813"/>
    <n v="4.7281097532776846"/>
    <n v="0"/>
    <n v="0"/>
    <n v="4.7281097532776846"/>
    <n v="0"/>
    <n v="0"/>
    <s v=""/>
    <s v=""/>
    <s v=""/>
    <s v=""/>
    <s v=""/>
    <x v="0"/>
  </r>
  <r>
    <s v="E07000156"/>
    <x v="192"/>
    <n v="75356"/>
    <n v="16303.94"/>
    <s v="E07000156"/>
    <s v=""/>
    <s v="District"/>
    <s v="England"/>
    <s v="Northamptonshire"/>
    <n v="8"/>
    <n v="0"/>
    <n v="55"/>
    <n v="8"/>
    <n v="0"/>
    <n v="55"/>
    <n v="0"/>
    <n v="0"/>
    <n v="0"/>
    <n v="0"/>
    <n v="0"/>
    <n v="0"/>
    <n v="92028"/>
    <n v="0.10890350775776354"/>
    <n v="3.8116227715217241"/>
    <n v="0"/>
    <n v="0"/>
    <n v="3.8116227715217241"/>
    <n v="0"/>
    <n v="0"/>
    <s v=""/>
    <s v=""/>
    <s v=""/>
    <s v=""/>
    <s v=""/>
    <x v="0"/>
  </r>
  <r>
    <s v="E07000163"/>
    <x v="193"/>
    <n v="55409"/>
    <n v="117738.81"/>
    <s v="E07000163"/>
    <s v=""/>
    <s v="District"/>
    <s v="England"/>
    <s v="North Yorkshire"/>
    <n v="15"/>
    <n v="0"/>
    <n v="58"/>
    <n v="1"/>
    <n v="0"/>
    <n v="15"/>
    <n v="0"/>
    <n v="0"/>
    <n v="0"/>
    <n v="0"/>
    <n v="0"/>
    <n v="0"/>
    <n v="92028"/>
    <n v="9.2598967873043031E-2"/>
    <n v="0"/>
    <n v="153.71428666925144"/>
    <n v="0"/>
    <n v="0"/>
    <n v="153.71428666925144"/>
    <n v="0"/>
    <s v=""/>
    <s v=""/>
    <s v=""/>
    <s v=""/>
    <s v=""/>
    <x v="0"/>
  </r>
  <r>
    <s v="E07000164"/>
    <x v="194"/>
    <n v="89140"/>
    <n v="131116.95000000001"/>
    <s v="E07000164"/>
    <s v=""/>
    <s v="District"/>
    <s v="England"/>
    <s v="North Yorkshire"/>
    <n v="0"/>
    <n v="0"/>
    <n v="6"/>
    <n v="0"/>
    <n v="0"/>
    <n v="6"/>
    <n v="0"/>
    <n v="0"/>
    <n v="0"/>
    <n v="0"/>
    <n v="0"/>
    <n v="0"/>
    <n v="92028"/>
    <n v="0.14896987847106166"/>
    <n v="0"/>
    <n v="247.28999826196235"/>
    <n v="0"/>
    <n v="0"/>
    <n v="247.28999826196235"/>
    <n v="0"/>
    <s v=""/>
    <s v=""/>
    <s v=""/>
    <s v=""/>
    <s v=""/>
    <x v="0"/>
  </r>
  <r>
    <s v="E07000165"/>
    <x v="195"/>
    <n v="157869"/>
    <n v="130793.68"/>
    <s v="E07000165"/>
    <s v=""/>
    <s v="District"/>
    <s v="England"/>
    <s v="North Yorkshire"/>
    <n v="69"/>
    <n v="0"/>
    <n v="253"/>
    <n v="7"/>
    <n v="0"/>
    <n v="59"/>
    <n v="0"/>
    <n v="0"/>
    <n v="0"/>
    <n v="0"/>
    <n v="0"/>
    <n v="0"/>
    <n v="92028"/>
    <n v="0.26382909742369348"/>
    <n v="0"/>
    <n v="437.95630172333119"/>
    <n v="0"/>
    <n v="0"/>
    <n v="437.95630172333119"/>
    <n v="0"/>
    <s v=""/>
    <s v=""/>
    <s v=""/>
    <s v=""/>
    <s v=""/>
    <x v="0"/>
  </r>
  <r>
    <s v="E07000166"/>
    <x v="196"/>
    <n v="51965"/>
    <n v="131867.12"/>
    <s v="E07000166"/>
    <n v="1"/>
    <s v="District"/>
    <s v="England"/>
    <s v="North Yorkshire"/>
    <n v="0"/>
    <n v="0"/>
    <n v="0"/>
    <n v="0"/>
    <n v="0"/>
    <n v="0"/>
    <n v="0"/>
    <n v="0"/>
    <n v="0"/>
    <n v="0"/>
    <n v="0"/>
    <n v="0"/>
    <n v="92028"/>
    <n v="8.6843389440752969E-2"/>
    <n v="0"/>
    <n v="144.16002647164993"/>
    <n v="0"/>
    <n v="0"/>
    <n v="144.16002647164993"/>
    <n v="0"/>
    <s v=""/>
    <s v=""/>
    <s v=""/>
    <s v=""/>
    <s v=""/>
    <x v="0"/>
  </r>
  <r>
    <s v="E07000167"/>
    <x v="197"/>
    <n v="51751"/>
    <n v="150659.41"/>
    <s v="E07000167"/>
    <n v="1"/>
    <s v="District"/>
    <s v="England"/>
    <s v="North Yorkshire"/>
    <n v="0"/>
    <n v="0"/>
    <n v="0"/>
    <n v="0"/>
    <n v="0"/>
    <n v="0"/>
    <n v="0"/>
    <n v="0"/>
    <n v="0"/>
    <n v="0"/>
    <n v="0"/>
    <n v="0"/>
    <n v="92028"/>
    <n v="8.6485754776261081E-2"/>
    <n v="0"/>
    <n v="143.5663529285934"/>
    <n v="0"/>
    <n v="0"/>
    <n v="143.5663529285934"/>
    <n v="0"/>
    <s v=""/>
    <s v=""/>
    <s v=""/>
    <s v=""/>
    <s v=""/>
    <x v="0"/>
  </r>
  <r>
    <s v="E07000168"/>
    <x v="198"/>
    <n v="108793"/>
    <n v="81654.13"/>
    <s v="E07000168"/>
    <s v=""/>
    <s v="District"/>
    <s v="England"/>
    <s v="North Yorkshire"/>
    <n v="10"/>
    <n v="0"/>
    <n v="300"/>
    <n v="2"/>
    <n v="0"/>
    <n v="51"/>
    <n v="0"/>
    <n v="0"/>
    <n v="0"/>
    <n v="0"/>
    <n v="0"/>
    <n v="0"/>
    <n v="92028"/>
    <n v="0.18181377595358103"/>
    <n v="0"/>
    <n v="301.81086808294452"/>
    <n v="0"/>
    <n v="0"/>
    <n v="301.81086808294452"/>
    <n v="0"/>
    <s v=""/>
    <s v=""/>
    <s v=""/>
    <s v=""/>
    <s v=""/>
    <x v="0"/>
  </r>
  <r>
    <s v="E07000169"/>
    <x v="199"/>
    <n v="83449"/>
    <n v="59931.19"/>
    <s v="E07000169"/>
    <s v=""/>
    <s v="District"/>
    <s v="England"/>
    <s v="North Yorkshire"/>
    <n v="0"/>
    <n v="177"/>
    <n v="0"/>
    <n v="0"/>
    <n v="9"/>
    <n v="0"/>
    <n v="0"/>
    <n v="0"/>
    <n v="0"/>
    <n v="0"/>
    <n v="0"/>
    <n v="0"/>
    <n v="92028"/>
    <n v="0.13945913606160676"/>
    <n v="0"/>
    <n v="231.50216586226722"/>
    <n v="0"/>
    <n v="0"/>
    <n v="231.50216586226722"/>
    <n v="0"/>
    <s v=""/>
    <s v=""/>
    <s v=""/>
    <s v=""/>
    <s v=""/>
    <x v="0"/>
  </r>
  <r>
    <s v="E07000170"/>
    <x v="200"/>
    <n v="119497"/>
    <n v="10955.69"/>
    <s v="E07000170"/>
    <s v=""/>
    <s v="District"/>
    <s v="England"/>
    <s v="Nottinghamshire"/>
    <n v="0"/>
    <n v="0"/>
    <n v="0"/>
    <n v="0"/>
    <n v="0"/>
    <n v="0"/>
    <n v="0"/>
    <n v="0"/>
    <n v="0"/>
    <n v="0"/>
    <n v="0"/>
    <n v="0"/>
    <n v="92028"/>
    <n v="0.1520701143545066"/>
    <n v="0"/>
    <n v="0"/>
    <n v="0"/>
    <n v="0"/>
    <n v="0"/>
    <n v="0"/>
    <s v=""/>
    <s v=""/>
    <s v=""/>
    <s v=""/>
    <s v=""/>
    <x v="0"/>
  </r>
  <r>
    <s v="E07000171"/>
    <x v="201"/>
    <n v="112863"/>
    <n v="63787.08"/>
    <s v="E07000171"/>
    <n v="1"/>
    <s v="District"/>
    <s v="England"/>
    <s v="Nottinghamshire"/>
    <n v="0"/>
    <n v="0"/>
    <n v="0"/>
    <n v="0"/>
    <n v="0"/>
    <n v="0"/>
    <n v="0"/>
    <n v="0"/>
    <n v="0"/>
    <n v="0"/>
    <n v="0"/>
    <n v="0"/>
    <n v="92028"/>
    <n v="0.14362778409828431"/>
    <n v="0"/>
    <n v="0"/>
    <n v="0"/>
    <n v="0"/>
    <n v="0"/>
    <n v="0"/>
    <s v=""/>
    <s v=""/>
    <s v=""/>
    <s v=""/>
    <s v=""/>
    <x v="0"/>
  </r>
  <r>
    <s v="E07000172"/>
    <x v="202"/>
    <n v="109487"/>
    <n v="8009.84"/>
    <s v="E07000172"/>
    <s v=""/>
    <s v="District"/>
    <s v="England"/>
    <s v="Nottinghamshire"/>
    <n v="0"/>
    <n v="0"/>
    <n v="62"/>
    <n v="0"/>
    <n v="0"/>
    <n v="10"/>
    <n v="0"/>
    <n v="0"/>
    <n v="0"/>
    <n v="0"/>
    <n v="0"/>
    <n v="0"/>
    <n v="92028"/>
    <n v="0.13933153644302254"/>
    <n v="0"/>
    <n v="0"/>
    <n v="0"/>
    <n v="0"/>
    <n v="0"/>
    <n v="0"/>
    <s v=""/>
    <s v=""/>
    <s v=""/>
    <s v=""/>
    <s v=""/>
    <x v="0"/>
  </r>
  <r>
    <s v="E07000173"/>
    <x v="203"/>
    <n v="113543"/>
    <n v="11997.63"/>
    <s v="E07000173"/>
    <s v=""/>
    <s v="District"/>
    <s v="England"/>
    <s v="Nottinghamshire"/>
    <n v="6"/>
    <n v="0"/>
    <n v="64"/>
    <n v="0"/>
    <n v="0"/>
    <n v="46"/>
    <n v="0"/>
    <n v="0"/>
    <n v="0"/>
    <n v="0"/>
    <n v="0"/>
    <n v="0"/>
    <n v="92028"/>
    <n v="0.14449314203832517"/>
    <n v="0"/>
    <n v="0"/>
    <n v="0"/>
    <n v="0"/>
    <n v="0"/>
    <n v="0"/>
    <s v=""/>
    <s v=""/>
    <s v=""/>
    <s v=""/>
    <s v=""/>
    <x v="0"/>
  </r>
  <r>
    <s v="E09000030"/>
    <x v="204"/>
    <n v="254096"/>
    <n v="1976.9"/>
    <s v="E09000030"/>
    <n v="1"/>
    <s v="Unitary"/>
    <s v="England"/>
    <s v="Tower Hamlets"/>
    <n v="0"/>
    <n v="0"/>
    <n v="0"/>
    <n v="0"/>
    <n v="0"/>
    <n v="0"/>
    <n v="0"/>
    <n v="0"/>
    <n v="0"/>
    <n v="0"/>
    <n v="0"/>
    <n v="0"/>
    <n v="92028"/>
    <n v="1"/>
    <n v="0"/>
    <n v="0"/>
    <n v="0"/>
    <n v="0"/>
    <n v="0"/>
    <n v="0"/>
    <s v=""/>
    <s v=""/>
    <s v=""/>
    <s v=""/>
    <s v=""/>
    <x v="0"/>
  </r>
  <r>
    <s v="E07000174"/>
    <x v="205"/>
    <n v="104466"/>
    <n v="7671.65"/>
    <s v="E07000174"/>
    <s v=""/>
    <s v="District"/>
    <s v="England"/>
    <s v="Nottinghamshire"/>
    <n v="0"/>
    <n v="0"/>
    <n v="0"/>
    <n v="1"/>
    <n v="0"/>
    <n v="45"/>
    <n v="0"/>
    <n v="0"/>
    <n v="0"/>
    <n v="0"/>
    <n v="0"/>
    <n v="0"/>
    <n v="92028"/>
    <n v="0.13294188612398544"/>
    <n v="0"/>
    <n v="0"/>
    <n v="0"/>
    <n v="0"/>
    <n v="0"/>
    <n v="0"/>
    <s v=""/>
    <s v=""/>
    <s v=""/>
    <s v=""/>
    <s v=""/>
    <x v="1"/>
  </r>
  <r>
    <s v="E07000175"/>
    <x v="206"/>
    <n v="114817"/>
    <n v="65131.85"/>
    <s v="E07000175"/>
    <n v="1"/>
    <s v="District"/>
    <s v="England"/>
    <s v="Nottinghamshire"/>
    <n v="0"/>
    <n v="0"/>
    <n v="0"/>
    <n v="0"/>
    <n v="0"/>
    <n v="0"/>
    <n v="0"/>
    <n v="0"/>
    <n v="0"/>
    <n v="0"/>
    <n v="0"/>
    <n v="0"/>
    <n v="92028"/>
    <n v="0.14611441559069588"/>
    <n v="0"/>
    <n v="0"/>
    <n v="0"/>
    <n v="0"/>
    <n v="0"/>
    <n v="0"/>
    <s v=""/>
    <s v=""/>
    <s v=""/>
    <s v=""/>
    <s v=""/>
    <x v="0"/>
  </r>
  <r>
    <s v="E07000176"/>
    <x v="207"/>
    <n v="111129"/>
    <n v="40923.64"/>
    <s v="E07000176"/>
    <s v=""/>
    <s v="District"/>
    <s v="England"/>
    <s v="Nottinghamshire"/>
    <n v="0"/>
    <n v="0"/>
    <n v="222"/>
    <n v="0"/>
    <n v="0"/>
    <n v="4"/>
    <n v="0"/>
    <n v="0"/>
    <n v="0"/>
    <n v="0"/>
    <n v="0"/>
    <n v="0"/>
    <n v="92028"/>
    <n v="0.14142112135118007"/>
    <n v="0"/>
    <n v="0"/>
    <n v="0"/>
    <n v="0"/>
    <n v="0"/>
    <n v="0"/>
    <s v=""/>
    <s v=""/>
    <s v=""/>
    <s v=""/>
    <s v=""/>
    <x v="0"/>
  </r>
  <r>
    <s v="E07000177"/>
    <x v="208"/>
    <n v="141868"/>
    <n v="58876.86"/>
    <s v="E07000177"/>
    <n v="1"/>
    <s v="District"/>
    <s v="England"/>
    <s v="Oxfordshire"/>
    <n v="0"/>
    <n v="0"/>
    <n v="0"/>
    <n v="0"/>
    <n v="0"/>
    <n v="0"/>
    <n v="0"/>
    <n v="0"/>
    <n v="0"/>
    <n v="0"/>
    <n v="0"/>
    <n v="0"/>
    <n v="92028"/>
    <n v="0.21699056895248992"/>
    <n v="11.066519016576986"/>
    <n v="0"/>
    <n v="0"/>
    <n v="11.066519016576986"/>
    <n v="0"/>
    <n v="0"/>
    <s v=""/>
    <s v=""/>
    <s v=""/>
    <s v=""/>
    <s v=""/>
    <x v="0"/>
  </r>
  <r>
    <s v="E07000178"/>
    <x v="209"/>
    <n v="151906"/>
    <n v="4559.58"/>
    <s v="E07000178"/>
    <s v=""/>
    <s v="District"/>
    <s v="England"/>
    <s v="Oxfordshire"/>
    <n v="0"/>
    <n v="0"/>
    <n v="0"/>
    <n v="0"/>
    <n v="0"/>
    <n v="0"/>
    <n v="0"/>
    <n v="0"/>
    <n v="0"/>
    <n v="0"/>
    <n v="0"/>
    <n v="0"/>
    <n v="92028"/>
    <n v="0.23234393497685829"/>
    <n v="11.849540683819773"/>
    <n v="0"/>
    <n v="0"/>
    <n v="11.849540683819773"/>
    <n v="0"/>
    <n v="0"/>
    <s v=""/>
    <s v=""/>
    <s v=""/>
    <s v=""/>
    <s v=""/>
    <x v="0"/>
  </r>
  <r>
    <s v="E07000179"/>
    <x v="210"/>
    <n v="134257"/>
    <n v="67853.37"/>
    <s v="E07000179"/>
    <n v="1"/>
    <s v="District"/>
    <s v="England"/>
    <s v="Oxfordshire"/>
    <n v="0"/>
    <n v="0"/>
    <n v="0"/>
    <n v="0"/>
    <n v="0"/>
    <n v="0"/>
    <n v="0"/>
    <n v="0"/>
    <n v="0"/>
    <n v="0"/>
    <n v="0"/>
    <n v="0"/>
    <n v="92028"/>
    <n v="0.20534935867041501"/>
    <n v="10.472817292191166"/>
    <n v="0"/>
    <n v="0"/>
    <n v="10.472817292191166"/>
    <n v="0"/>
    <n v="0"/>
    <s v=""/>
    <s v=""/>
    <s v=""/>
    <s v=""/>
    <s v=""/>
    <x v="0"/>
  </r>
  <r>
    <s v="E07000180"/>
    <x v="211"/>
    <n v="120988"/>
    <n v="57761.77"/>
    <s v="E07000180"/>
    <n v="1"/>
    <s v="District"/>
    <s v="England"/>
    <s v="Oxfordshire"/>
    <n v="0"/>
    <n v="0"/>
    <n v="0"/>
    <n v="0"/>
    <n v="0"/>
    <n v="0"/>
    <n v="0"/>
    <n v="0"/>
    <n v="0"/>
    <n v="0"/>
    <n v="0"/>
    <n v="0"/>
    <n v="92028"/>
    <n v="0.18505409927837038"/>
    <n v="9.4377590631968893"/>
    <n v="0"/>
    <n v="0"/>
    <n v="9.4377590631968893"/>
    <n v="0"/>
    <n v="0"/>
    <s v=""/>
    <s v=""/>
    <s v=""/>
    <s v=""/>
    <s v=""/>
    <x v="0"/>
  </r>
  <r>
    <s v="E07000181"/>
    <x v="212"/>
    <n v="104779"/>
    <n v="71439.929999999993"/>
    <s v="E07000181"/>
    <n v="1"/>
    <s v="District"/>
    <s v="England"/>
    <s v="Oxfordshire"/>
    <n v="0"/>
    <n v="0"/>
    <n v="0"/>
    <n v="0"/>
    <n v="0"/>
    <n v="0"/>
    <n v="0"/>
    <n v="0"/>
    <n v="0"/>
    <n v="0"/>
    <n v="0"/>
    <n v="0"/>
    <n v="92028"/>
    <n v="0.16026203812186637"/>
    <n v="8.1733639442151844"/>
    <n v="0"/>
    <n v="0"/>
    <n v="8.1733639442151844"/>
    <n v="0"/>
    <n v="0"/>
    <s v=""/>
    <s v=""/>
    <s v=""/>
    <s v=""/>
    <s v=""/>
    <x v="0"/>
  </r>
  <r>
    <s v="E07000187"/>
    <x v="213"/>
    <n v="109279"/>
    <n v="73943.509999999995"/>
    <s v="E07000187"/>
    <s v=""/>
    <s v="District"/>
    <s v="England"/>
    <s v="Somerset"/>
    <n v="0"/>
    <n v="0"/>
    <n v="0"/>
    <n v="3"/>
    <n v="0"/>
    <n v="43"/>
    <n v="0"/>
    <n v="0"/>
    <n v="0"/>
    <n v="0"/>
    <n v="0"/>
    <n v="0"/>
    <n v="92028"/>
    <n v="0.20619768591548232"/>
    <n v="16.289617187323103"/>
    <n v="0"/>
    <n v="0.41239537183096464"/>
    <n v="14.227640328168279"/>
    <n v="0"/>
    <n v="0"/>
    <s v=""/>
    <s v=""/>
    <s v=""/>
    <s v=""/>
    <s v=""/>
    <x v="1"/>
  </r>
  <r>
    <s v="E07000188"/>
    <x v="214"/>
    <n v="114588"/>
    <n v="56436.28"/>
    <s v="E07000188"/>
    <n v="1"/>
    <s v="District"/>
    <s v="England"/>
    <s v="Somerset"/>
    <n v="0"/>
    <n v="0"/>
    <n v="0"/>
    <n v="0"/>
    <n v="0"/>
    <n v="0"/>
    <n v="0"/>
    <n v="0"/>
    <n v="0"/>
    <n v="0"/>
    <n v="0"/>
    <n v="0"/>
    <n v="92028"/>
    <n v="0.21621519627452015"/>
    <n v="17.081000505687093"/>
    <n v="0"/>
    <n v="0.43243039254904031"/>
    <n v="14.918848542941891"/>
    <n v="0"/>
    <n v="0"/>
    <s v=""/>
    <s v=""/>
    <s v=""/>
    <s v=""/>
    <s v=""/>
    <x v="0"/>
  </r>
  <r>
    <s v="E07000189"/>
    <x v="215"/>
    <n v="161243"/>
    <n v="95904.23"/>
    <s v="E07000189"/>
    <n v="1"/>
    <s v="District"/>
    <s v="England"/>
    <s v="Somerset"/>
    <n v="0"/>
    <n v="0"/>
    <n v="0"/>
    <n v="0"/>
    <n v="0"/>
    <n v="0"/>
    <n v="0"/>
    <n v="0"/>
    <n v="0"/>
    <n v="0"/>
    <n v="0"/>
    <n v="0"/>
    <n v="92028"/>
    <n v="0.30424814895881291"/>
    <n v="24.03560376774622"/>
    <n v="0"/>
    <n v="0.60849629791762583"/>
    <n v="20.99312227815809"/>
    <n v="0"/>
    <n v="0"/>
    <s v=""/>
    <s v=""/>
    <s v=""/>
    <s v=""/>
    <s v=""/>
    <x v="0"/>
  </r>
  <r>
    <s v="E07000190"/>
    <x v="216"/>
    <n v="110187"/>
    <n v="46236.29"/>
    <s v="E07000190"/>
    <s v=""/>
    <s v="District"/>
    <s v="England"/>
    <s v="Somerset"/>
    <n v="0"/>
    <n v="0"/>
    <n v="0"/>
    <n v="2"/>
    <n v="0"/>
    <n v="51"/>
    <n v="0"/>
    <n v="0"/>
    <n v="0"/>
    <n v="0"/>
    <n v="0"/>
    <n v="0"/>
    <n v="92028"/>
    <n v="0.20791098397651198"/>
    <n v="16.424967734144445"/>
    <n v="0"/>
    <n v="0.41582196795302395"/>
    <n v="14.345857894379327"/>
    <n v="0"/>
    <n v="0"/>
    <s v=""/>
    <s v=""/>
    <s v=""/>
    <s v=""/>
    <s v=""/>
    <x v="1"/>
  </r>
  <r>
    <s v="E07000191"/>
    <x v="217"/>
    <n v="34675"/>
    <n v="72534.509999999995"/>
    <s v="E07000191"/>
    <n v="1"/>
    <s v="District"/>
    <s v="England"/>
    <s v="Somerset"/>
    <n v="0"/>
    <n v="0"/>
    <n v="0"/>
    <n v="0"/>
    <n v="0"/>
    <n v="0"/>
    <n v="0"/>
    <n v="0"/>
    <n v="0"/>
    <n v="0"/>
    <n v="0"/>
    <n v="0"/>
    <n v="92028"/>
    <n v="6.5427984874672621E-2"/>
    <n v="5.1688108050991373"/>
    <n v="0"/>
    <n v="0.13085596974934524"/>
    <n v="4.5145309563524112"/>
    <n v="0"/>
    <n v="0"/>
    <s v=""/>
    <s v=""/>
    <s v=""/>
    <s v=""/>
    <s v=""/>
    <x v="0"/>
  </r>
  <r>
    <s v="E07000192"/>
    <x v="218"/>
    <n v="97462"/>
    <n v="7888.09"/>
    <s v="E07000192"/>
    <s v=""/>
    <s v="District"/>
    <s v="England"/>
    <s v="Staffordshire"/>
    <n v="0"/>
    <n v="95"/>
    <n v="0"/>
    <n v="1"/>
    <n v="0"/>
    <n v="42"/>
    <n v="0"/>
    <n v="0"/>
    <n v="0"/>
    <n v="0"/>
    <n v="0"/>
    <n v="0"/>
    <n v="92028"/>
    <n v="0.11486536655159937"/>
    <n v="0"/>
    <n v="0"/>
    <n v="0"/>
    <n v="0"/>
    <n v="0"/>
    <n v="0"/>
    <s v=""/>
    <s v=""/>
    <s v=""/>
    <s v=""/>
    <s v=""/>
    <x v="1"/>
  </r>
  <r>
    <s v="E07000193"/>
    <x v="219"/>
    <n v="113583"/>
    <n v="38696.29"/>
    <s v="E07000193"/>
    <s v=""/>
    <s v="District"/>
    <s v="England"/>
    <s v="Staffordshire"/>
    <n v="35"/>
    <n v="0"/>
    <n v="284"/>
    <n v="10"/>
    <n v="0"/>
    <n v="71"/>
    <n v="0"/>
    <n v="0"/>
    <n v="0"/>
    <n v="0"/>
    <n v="0"/>
    <n v="0"/>
    <n v="92028"/>
    <n v="0.13386502358899172"/>
    <n v="0"/>
    <n v="0"/>
    <n v="0"/>
    <n v="0"/>
    <n v="0"/>
    <n v="0"/>
    <s v=""/>
    <s v=""/>
    <s v=""/>
    <s v=""/>
    <s v=""/>
    <x v="0"/>
  </r>
  <r>
    <s v="E07000194"/>
    <x v="220"/>
    <n v="100654"/>
    <n v="33129.71"/>
    <s v="E07000194"/>
    <s v=""/>
    <s v="District"/>
    <s v="England"/>
    <s v="Staffordshire"/>
    <n v="1"/>
    <n v="0"/>
    <n v="13"/>
    <n v="1"/>
    <n v="0"/>
    <n v="13"/>
    <n v="0"/>
    <n v="0"/>
    <n v="0"/>
    <n v="0"/>
    <n v="0"/>
    <n v="0"/>
    <n v="92028"/>
    <n v="0.11862734814476086"/>
    <n v="0"/>
    <n v="0"/>
    <n v="0"/>
    <n v="0"/>
    <n v="0"/>
    <n v="0"/>
    <s v=""/>
    <s v=""/>
    <s v=""/>
    <s v=""/>
    <s v=""/>
    <x v="0"/>
  </r>
  <r>
    <s v="E07000195"/>
    <x v="221"/>
    <n v="123871"/>
    <n v="21095.75"/>
    <s v="E07000195"/>
    <n v="1"/>
    <s v="District"/>
    <s v="England"/>
    <s v="Staffordshire"/>
    <n v="0"/>
    <n v="0"/>
    <n v="0"/>
    <n v="0"/>
    <n v="0"/>
    <n v="0"/>
    <n v="0"/>
    <n v="0"/>
    <n v="0"/>
    <n v="0"/>
    <n v="0"/>
    <n v="0"/>
    <n v="92028"/>
    <n v="0.14599010711983301"/>
    <n v="0"/>
    <n v="0"/>
    <n v="0"/>
    <n v="0"/>
    <n v="0"/>
    <n v="0"/>
    <s v=""/>
    <s v=""/>
    <s v=""/>
    <s v=""/>
    <s v=""/>
    <x v="0"/>
  </r>
  <r>
    <s v="E07000196"/>
    <x v="222"/>
    <n v="108131"/>
    <n v="40731.519999999997"/>
    <s v="E07000196"/>
    <n v="1"/>
    <s v="District"/>
    <s v="England"/>
    <s v="Staffordshire"/>
    <n v="0"/>
    <n v="0"/>
    <n v="0"/>
    <n v="0"/>
    <n v="0"/>
    <n v="0"/>
    <n v="0"/>
    <n v="0"/>
    <n v="0"/>
    <n v="0"/>
    <n v="0"/>
    <n v="0"/>
    <n v="92028"/>
    <n v="0.12743948359966953"/>
    <n v="0"/>
    <n v="0"/>
    <n v="0"/>
    <n v="0"/>
    <n v="0"/>
    <n v="0"/>
    <s v=""/>
    <s v=""/>
    <s v=""/>
    <s v=""/>
    <s v=""/>
    <x v="0"/>
  </r>
  <r>
    <s v="E07000197"/>
    <x v="223"/>
    <n v="130869"/>
    <n v="59817.26"/>
    <s v="E07000197"/>
    <s v=""/>
    <s v="District"/>
    <s v="England"/>
    <s v="Staffordshire"/>
    <n v="1"/>
    <n v="0"/>
    <n v="7"/>
    <n v="1"/>
    <n v="0"/>
    <n v="7"/>
    <n v="0"/>
    <n v="0"/>
    <n v="0"/>
    <n v="0"/>
    <n v="0"/>
    <n v="0"/>
    <n v="92028"/>
    <n v="0.15423770962263506"/>
    <n v="0"/>
    <n v="0"/>
    <n v="0"/>
    <n v="0"/>
    <n v="0"/>
    <n v="0"/>
    <s v=""/>
    <s v=""/>
    <s v=""/>
    <s v=""/>
    <s v=""/>
    <x v="0"/>
  </r>
  <r>
    <s v="E07000198"/>
    <x v="224"/>
    <n v="97106"/>
    <n v="57584.71"/>
    <s v="E07000198"/>
    <s v=""/>
    <s v="District"/>
    <s v="England"/>
    <s v="Staffordshire"/>
    <n v="1"/>
    <n v="0"/>
    <n v="23"/>
    <n v="1"/>
    <n v="0"/>
    <n v="19"/>
    <n v="0"/>
    <n v="0"/>
    <n v="0"/>
    <n v="0"/>
    <n v="0"/>
    <n v="0"/>
    <n v="92028"/>
    <n v="0.11444579717592096"/>
    <n v="0"/>
    <n v="0"/>
    <n v="0"/>
    <n v="0"/>
    <n v="0"/>
    <n v="0"/>
    <s v=""/>
    <s v=""/>
    <s v=""/>
    <s v=""/>
    <s v=""/>
    <x v="0"/>
  </r>
  <r>
    <s v="E07000199"/>
    <x v="225"/>
    <n v="76813"/>
    <n v="3084.62"/>
    <s v="E07000199"/>
    <s v=""/>
    <s v="District"/>
    <s v="England"/>
    <s v="Staffordshire"/>
    <n v="23"/>
    <n v="0"/>
    <n v="48"/>
    <n v="23"/>
    <n v="0"/>
    <n v="48"/>
    <n v="0"/>
    <n v="0"/>
    <n v="0"/>
    <n v="0"/>
    <n v="0"/>
    <n v="0"/>
    <n v="92028"/>
    <n v="9.0529164196589462E-2"/>
    <n v="0"/>
    <n v="0"/>
    <n v="0"/>
    <n v="0"/>
    <n v="0"/>
    <n v="0"/>
    <s v=""/>
    <s v=""/>
    <s v=""/>
    <s v=""/>
    <s v=""/>
    <x v="0"/>
  </r>
  <r>
    <s v="E07000200"/>
    <x v="226"/>
    <n v="87740"/>
    <n v="59377.66"/>
    <s v="E07000200"/>
    <s v=""/>
    <s v="District"/>
    <s v="England"/>
    <s v="Suffolk"/>
    <n v="0"/>
    <n v="0"/>
    <n v="0"/>
    <n v="0"/>
    <n v="46"/>
    <n v="0"/>
    <n v="0"/>
    <n v="0"/>
    <n v="0"/>
    <n v="0"/>
    <n v="0"/>
    <n v="0"/>
    <n v="92028"/>
    <n v="0.12049499905927656"/>
    <n v="0"/>
    <n v="0"/>
    <n v="0"/>
    <n v="0"/>
    <n v="0"/>
    <n v="0"/>
    <s v=""/>
    <s v=""/>
    <s v=""/>
    <s v=""/>
    <s v=""/>
    <x v="1"/>
  </r>
  <r>
    <s v="E07000201"/>
    <x v="227"/>
    <n v="59748"/>
    <n v="37771.06"/>
    <s v="E07000201"/>
    <n v="1"/>
    <s v="District"/>
    <s v="England"/>
    <s v="Suffolk"/>
    <n v="0"/>
    <n v="0"/>
    <n v="0"/>
    <n v="0"/>
    <n v="0"/>
    <n v="0"/>
    <n v="0"/>
    <n v="0"/>
    <n v="0"/>
    <n v="0"/>
    <n v="0"/>
    <n v="0"/>
    <n v="92028"/>
    <n v="8.2053056801842439E-2"/>
    <n v="0"/>
    <n v="0"/>
    <n v="0"/>
    <n v="0"/>
    <n v="0"/>
    <n v="0"/>
    <s v=""/>
    <s v=""/>
    <s v=""/>
    <s v=""/>
    <s v=""/>
    <x v="0"/>
  </r>
  <r>
    <s v="E07000202"/>
    <x v="228"/>
    <n v="133384"/>
    <n v="3941.46"/>
    <s v="E07000202"/>
    <n v="1"/>
    <s v="District"/>
    <s v="England"/>
    <s v="Suffolk"/>
    <n v="0"/>
    <n v="0"/>
    <n v="0"/>
    <n v="0"/>
    <n v="0"/>
    <n v="0"/>
    <n v="0"/>
    <n v="0"/>
    <n v="0"/>
    <n v="0"/>
    <n v="0"/>
    <n v="0"/>
    <n v="92028"/>
    <n v="0.18317876629271193"/>
    <n v="0"/>
    <n v="0"/>
    <n v="0"/>
    <n v="0"/>
    <n v="0"/>
    <n v="0"/>
    <s v=""/>
    <s v=""/>
    <s v=""/>
    <s v=""/>
    <s v=""/>
    <x v="0"/>
  </r>
  <r>
    <s v="E07000203"/>
    <x v="229"/>
    <n v="96731"/>
    <n v="87107.11"/>
    <s v="E07000203"/>
    <s v=""/>
    <s v="District"/>
    <s v="England"/>
    <s v="Suffolk"/>
    <n v="0"/>
    <n v="0"/>
    <n v="0"/>
    <n v="0"/>
    <n v="0"/>
    <n v="0"/>
    <n v="0"/>
    <n v="0"/>
    <n v="0"/>
    <n v="0"/>
    <n v="0"/>
    <n v="0"/>
    <n v="92028"/>
    <n v="0.13284250916347026"/>
    <n v="0"/>
    <n v="0"/>
    <n v="0"/>
    <n v="0"/>
    <n v="0"/>
    <n v="0"/>
    <s v=""/>
    <s v=""/>
    <s v=""/>
    <s v=""/>
    <s v=""/>
    <x v="0"/>
  </r>
  <r>
    <s v="E07000204"/>
    <x v="230"/>
    <n v="111008"/>
    <n v="65696.41"/>
    <s v="E07000204"/>
    <n v="1"/>
    <s v="District"/>
    <s v="England"/>
    <s v="Suffolk"/>
    <n v="0"/>
    <n v="0"/>
    <n v="0"/>
    <n v="0"/>
    <n v="0"/>
    <n v="0"/>
    <n v="0"/>
    <n v="0"/>
    <n v="0"/>
    <n v="0"/>
    <n v="0"/>
    <n v="0"/>
    <n v="92028"/>
    <n v="0.15244938289915858"/>
    <n v="0"/>
    <n v="0"/>
    <n v="0"/>
    <n v="0"/>
    <n v="0"/>
    <n v="0"/>
    <s v=""/>
    <s v=""/>
    <s v=""/>
    <s v=""/>
    <s v=""/>
    <x v="0"/>
  </r>
  <r>
    <s v="E07000205"/>
    <x v="231"/>
    <n v="124298"/>
    <n v="89156.43"/>
    <s v="E07000205"/>
    <s v=""/>
    <s v="District"/>
    <s v="England"/>
    <s v="Suffolk"/>
    <n v="1"/>
    <n v="0"/>
    <n v="7"/>
    <n v="1"/>
    <n v="0"/>
    <n v="7"/>
    <n v="0"/>
    <n v="0"/>
    <n v="0"/>
    <n v="0"/>
    <n v="0"/>
    <n v="0"/>
    <n v="92028"/>
    <n v="0.17070079089434645"/>
    <n v="0"/>
    <n v="0"/>
    <n v="0"/>
    <n v="0"/>
    <n v="0"/>
    <n v="0"/>
    <s v=""/>
    <s v=""/>
    <s v=""/>
    <s v=""/>
    <s v=""/>
    <x v="0"/>
  </r>
  <r>
    <s v="E07000206"/>
    <x v="232"/>
    <n v="115254"/>
    <n v="36968.26"/>
    <s v="E07000206"/>
    <s v=""/>
    <s v="District"/>
    <s v="England"/>
    <s v="Suffolk"/>
    <n v="0"/>
    <n v="0"/>
    <n v="18"/>
    <n v="0"/>
    <n v="0"/>
    <n v="18"/>
    <n v="0"/>
    <n v="0"/>
    <n v="0"/>
    <n v="0"/>
    <n v="0"/>
    <n v="0"/>
    <n v="92028"/>
    <n v="0.15828049488919377"/>
    <n v="0"/>
    <n v="0"/>
    <n v="0"/>
    <n v="0"/>
    <n v="0"/>
    <n v="0"/>
    <s v=""/>
    <s v=""/>
    <s v=""/>
    <s v=""/>
    <s v=""/>
    <x v="0"/>
  </r>
  <r>
    <s v="E07000212"/>
    <x v="233"/>
    <n v="80510"/>
    <n v="7804.32"/>
    <s v="E07000212"/>
    <s v=""/>
    <s v="District"/>
    <s v="England"/>
    <s v="Surrey"/>
    <n v="1"/>
    <n v="0"/>
    <n v="0"/>
    <n v="0"/>
    <n v="0"/>
    <n v="0"/>
    <n v="0"/>
    <n v="0"/>
    <n v="0"/>
    <n v="0"/>
    <n v="0"/>
    <n v="0"/>
    <n v="92028"/>
    <n v="7.1097413435300558E-2"/>
    <n v="0"/>
    <n v="0"/>
    <n v="0"/>
    <n v="0"/>
    <n v="0"/>
    <n v="0"/>
    <s v=""/>
    <s v=""/>
    <s v=""/>
    <s v=""/>
    <s v=""/>
    <x v="0"/>
  </r>
  <r>
    <s v="E07000207"/>
    <x v="234"/>
    <n v="130875"/>
    <n v="9506.07"/>
    <s v="E07000207"/>
    <s v=""/>
    <s v="District"/>
    <s v="England"/>
    <s v="Surrey"/>
    <n v="0"/>
    <n v="0"/>
    <n v="0"/>
    <n v="0"/>
    <n v="0"/>
    <n v="10"/>
    <n v="0"/>
    <n v="0"/>
    <n v="0"/>
    <n v="0"/>
    <n v="0"/>
    <n v="0"/>
    <n v="92028"/>
    <n v="0.11557413965153349"/>
    <n v="0"/>
    <n v="0"/>
    <n v="0"/>
    <n v="0"/>
    <n v="0"/>
    <n v="0"/>
    <s v=""/>
    <s v=""/>
    <s v=""/>
    <s v=""/>
    <s v=""/>
    <x v="1"/>
  </r>
  <r>
    <s v="E07000208"/>
    <x v="235"/>
    <n v="75102"/>
    <n v="3407.29"/>
    <s v="E07000208"/>
    <s v=""/>
    <s v="District"/>
    <s v="England"/>
    <s v="Surrey"/>
    <n v="0"/>
    <n v="0"/>
    <n v="29"/>
    <n v="0"/>
    <n v="0"/>
    <n v="29"/>
    <n v="0"/>
    <n v="0"/>
    <n v="0"/>
    <n v="0"/>
    <n v="0"/>
    <n v="0"/>
    <n v="92028"/>
    <n v="6.6321673628343597E-2"/>
    <n v="0"/>
    <n v="0"/>
    <n v="0"/>
    <n v="0"/>
    <n v="0"/>
    <n v="0"/>
    <s v=""/>
    <s v=""/>
    <s v=""/>
    <s v=""/>
    <s v=""/>
    <x v="0"/>
  </r>
  <r>
    <s v="E07000209"/>
    <x v="236"/>
    <n v="137183"/>
    <n v="27093.26"/>
    <s v="E07000209"/>
    <s v=""/>
    <s v="District"/>
    <s v="England"/>
    <s v="Surrey"/>
    <n v="1"/>
    <n v="0"/>
    <n v="6"/>
    <n v="1"/>
    <n v="0"/>
    <n v="6"/>
    <n v="0"/>
    <n v="0"/>
    <n v="0"/>
    <n v="0"/>
    <n v="0"/>
    <n v="0"/>
    <n v="92028"/>
    <n v="0.12114465864234053"/>
    <n v="0"/>
    <n v="0"/>
    <n v="0"/>
    <n v="0"/>
    <n v="0"/>
    <n v="0"/>
    <s v=""/>
    <s v=""/>
    <s v=""/>
    <s v=""/>
    <s v=""/>
    <x v="0"/>
  </r>
  <r>
    <s v="E07000210"/>
    <x v="237"/>
    <n v="85375"/>
    <n v="25832.26"/>
    <s v="E07000210"/>
    <s v=""/>
    <s v="District"/>
    <s v="England"/>
    <s v="Surrey"/>
    <n v="0"/>
    <n v="0"/>
    <n v="6"/>
    <n v="0"/>
    <n v="0"/>
    <n v="6"/>
    <n v="0"/>
    <n v="0"/>
    <n v="0"/>
    <n v="0"/>
    <n v="0"/>
    <n v="0"/>
    <n v="92028"/>
    <n v="7.5393636468001304E-2"/>
    <n v="0"/>
    <n v="0"/>
    <n v="0"/>
    <n v="0"/>
    <n v="0"/>
    <n v="0"/>
    <s v=""/>
    <s v=""/>
    <s v=""/>
    <s v=""/>
    <s v=""/>
    <x v="0"/>
  </r>
  <r>
    <s v="E07000224"/>
    <x v="238"/>
    <n v="149518"/>
    <n v="22070.82"/>
    <s v="E07000224"/>
    <s v=""/>
    <s v="District"/>
    <s v="England"/>
    <s v="West Sussex"/>
    <n v="0"/>
    <n v="0"/>
    <n v="0"/>
    <n v="0"/>
    <n v="0"/>
    <n v="0"/>
    <n v="0"/>
    <n v="0"/>
    <n v="0"/>
    <n v="0"/>
    <n v="0"/>
    <n v="0"/>
    <n v="92028"/>
    <n v="0.1853011307585154"/>
    <n v="0"/>
    <n v="0"/>
    <n v="0"/>
    <n v="0"/>
    <n v="0"/>
    <n v="0"/>
    <s v=""/>
    <s v=""/>
    <s v=""/>
    <s v=""/>
    <s v=""/>
    <x v="0"/>
  </r>
  <r>
    <s v="E07000225"/>
    <x v="239"/>
    <n v="113794"/>
    <n v="78623.08"/>
    <s v="E07000225"/>
    <s v=""/>
    <s v="District"/>
    <s v="England"/>
    <s v="West Sussex"/>
    <n v="0"/>
    <n v="0"/>
    <n v="3"/>
    <n v="0"/>
    <n v="0"/>
    <n v="22"/>
    <n v="0"/>
    <n v="0"/>
    <n v="0"/>
    <n v="0"/>
    <n v="0"/>
    <n v="0"/>
    <n v="92028"/>
    <n v="0.14102754767676468"/>
    <n v="0"/>
    <n v="0"/>
    <n v="0"/>
    <n v="0"/>
    <n v="0"/>
    <n v="0"/>
    <s v=""/>
    <s v=""/>
    <s v=""/>
    <s v=""/>
    <s v=""/>
    <x v="1"/>
  </r>
  <r>
    <s v="E07000211"/>
    <x v="240"/>
    <n v="137835"/>
    <n v="12913.41"/>
    <s v="E07000211"/>
    <n v="1"/>
    <s v="District"/>
    <s v="England"/>
    <s v="Surrey"/>
    <n v="0"/>
    <n v="0"/>
    <n v="0"/>
    <n v="0"/>
    <n v="0"/>
    <n v="0"/>
    <n v="0"/>
    <n v="0"/>
    <n v="0"/>
    <n v="0"/>
    <n v="0"/>
    <n v="0"/>
    <n v="92028"/>
    <n v="0.12172043200664082"/>
    <n v="0"/>
    <n v="0"/>
    <n v="0"/>
    <n v="0"/>
    <n v="0"/>
    <n v="0"/>
    <s v=""/>
    <s v=""/>
    <s v=""/>
    <s v=""/>
    <s v=""/>
    <x v="0"/>
  </r>
  <r>
    <s v="E07000213"/>
    <x v="241"/>
    <n v="95598"/>
    <n v="4488.4399999999996"/>
    <s v="E07000213"/>
    <n v="1"/>
    <s v="District"/>
    <s v="England"/>
    <s v="Surrey"/>
    <n v="0"/>
    <n v="0"/>
    <n v="0"/>
    <n v="0"/>
    <n v="0"/>
    <n v="0"/>
    <n v="0"/>
    <n v="0"/>
    <n v="0"/>
    <n v="0"/>
    <n v="0"/>
    <n v="0"/>
    <n v="92028"/>
    <n v="8.4421444908556242E-2"/>
    <n v="0"/>
    <n v="0"/>
    <n v="0"/>
    <n v="0"/>
    <n v="0"/>
    <n v="0"/>
    <s v=""/>
    <s v=""/>
    <s v=""/>
    <s v=""/>
    <s v=""/>
    <x v="0"/>
  </r>
  <r>
    <s v="E07000214"/>
    <x v="242"/>
    <n v="86144"/>
    <n v="9509.2800000000007"/>
    <s v="E07000214"/>
    <s v=""/>
    <s v="District"/>
    <s v="England"/>
    <s v="Surrey"/>
    <n v="0"/>
    <n v="0"/>
    <n v="0"/>
    <n v="0"/>
    <n v="0"/>
    <n v="38"/>
    <n v="0"/>
    <n v="0"/>
    <n v="0"/>
    <n v="0"/>
    <n v="0"/>
    <n v="0"/>
    <n v="92028"/>
    <n v="7.6072731126202109E-2"/>
    <n v="0"/>
    <n v="0"/>
    <n v="0"/>
    <n v="0"/>
    <n v="0"/>
    <n v="0"/>
    <s v=""/>
    <s v=""/>
    <s v=""/>
    <s v=""/>
    <s v=""/>
    <x v="1"/>
  </r>
  <r>
    <s v="E07000215"/>
    <x v="243"/>
    <n v="82998"/>
    <n v="24818.98"/>
    <s v="E07000215"/>
    <s v=""/>
    <s v="District"/>
    <s v="England"/>
    <s v="Surrey"/>
    <n v="0"/>
    <n v="0"/>
    <n v="0"/>
    <n v="1"/>
    <n v="0"/>
    <n v="13"/>
    <n v="0"/>
    <n v="0"/>
    <n v="0"/>
    <n v="0"/>
    <n v="0"/>
    <n v="0"/>
    <n v="92028"/>
    <n v="7.3294536334655019E-2"/>
    <n v="0"/>
    <n v="0"/>
    <n v="0"/>
    <n v="0"/>
    <n v="0"/>
    <n v="0"/>
    <s v=""/>
    <s v=""/>
    <s v=""/>
    <s v=""/>
    <s v=""/>
    <x v="1"/>
  </r>
  <r>
    <s v="E07000216"/>
    <x v="244"/>
    <n v="121572"/>
    <n v="34516.93"/>
    <s v="E07000216"/>
    <s v=""/>
    <s v="District"/>
    <s v="England"/>
    <s v="Surrey"/>
    <n v="0"/>
    <n v="0"/>
    <n v="174"/>
    <n v="0"/>
    <n v="0"/>
    <n v="2"/>
    <n v="0"/>
    <n v="0"/>
    <n v="0"/>
    <n v="0"/>
    <n v="0"/>
    <n v="0"/>
    <n v="92028"/>
    <n v="0.10735877215446975"/>
    <n v="0"/>
    <n v="0"/>
    <n v="0"/>
    <n v="0"/>
    <n v="0"/>
    <n v="0"/>
    <s v=""/>
    <s v=""/>
    <s v=""/>
    <s v=""/>
    <s v=""/>
    <x v="0"/>
  </r>
  <r>
    <s v="E07000217"/>
    <x v="245"/>
    <n v="99198"/>
    <n v="6359.57"/>
    <s v="E07000217"/>
    <s v=""/>
    <s v="District"/>
    <s v="England"/>
    <s v="Surrey"/>
    <n v="0"/>
    <n v="0"/>
    <n v="0"/>
    <n v="0"/>
    <n v="0"/>
    <n v="11"/>
    <n v="0"/>
    <n v="0"/>
    <n v="0"/>
    <n v="0"/>
    <n v="0"/>
    <n v="0"/>
    <n v="92028"/>
    <n v="8.760056164395659E-2"/>
    <n v="0"/>
    <n v="0"/>
    <n v="0"/>
    <n v="0"/>
    <n v="0"/>
    <n v="0"/>
    <s v=""/>
    <s v=""/>
    <s v=""/>
    <s v=""/>
    <s v=""/>
    <x v="1"/>
  </r>
  <r>
    <s v="E07000218"/>
    <x v="246"/>
    <n v="62014"/>
    <n v="28426.69"/>
    <s v="E07000218"/>
    <s v=""/>
    <s v="District"/>
    <s v="England"/>
    <s v="Warwickshire"/>
    <n v="0"/>
    <n v="16"/>
    <n v="0"/>
    <n v="0"/>
    <n v="16"/>
    <n v="0"/>
    <n v="0"/>
    <n v="0"/>
    <n v="0"/>
    <n v="0"/>
    <n v="0"/>
    <n v="0"/>
    <n v="92028"/>
    <n v="0.11368827845140191"/>
    <n v="0"/>
    <n v="0"/>
    <n v="0"/>
    <n v="0"/>
    <n v="0"/>
    <n v="0"/>
    <s v=""/>
    <s v=""/>
    <s v=""/>
    <s v=""/>
    <s v=""/>
    <x v="0"/>
  </r>
  <r>
    <s v="E07000219"/>
    <x v="247"/>
    <n v="125252"/>
    <n v="7895.14"/>
    <s v="E07000219"/>
    <n v="1"/>
    <s v="District"/>
    <s v="England"/>
    <s v="Warwickshire"/>
    <n v="0"/>
    <n v="0"/>
    <n v="0"/>
    <n v="0"/>
    <n v="0"/>
    <n v="0"/>
    <n v="0"/>
    <n v="0"/>
    <n v="0"/>
    <n v="0"/>
    <n v="0"/>
    <n v="0"/>
    <n v="92028"/>
    <n v="0.22962047686965831"/>
    <n v="0"/>
    <n v="0"/>
    <n v="0"/>
    <n v="0"/>
    <n v="0"/>
    <n v="0"/>
    <s v=""/>
    <s v=""/>
    <s v=""/>
    <s v=""/>
    <s v=""/>
    <x v="0"/>
  </r>
  <r>
    <s v="E07000220"/>
    <x v="248"/>
    <n v="100075"/>
    <n v="35111.410000000003"/>
    <s v="E07000220"/>
    <n v="1"/>
    <s v="District"/>
    <s v="England"/>
    <s v="Warwickshire"/>
    <n v="0"/>
    <n v="0"/>
    <n v="0"/>
    <n v="0"/>
    <n v="0"/>
    <n v="0"/>
    <n v="0"/>
    <n v="0"/>
    <n v="0"/>
    <n v="0"/>
    <n v="0"/>
    <n v="0"/>
    <n v="92028"/>
    <n v="0.18346428977366475"/>
    <n v="0"/>
    <n v="0"/>
    <n v="0"/>
    <n v="0"/>
    <n v="0"/>
    <n v="0"/>
    <s v=""/>
    <s v=""/>
    <s v=""/>
    <s v=""/>
    <s v=""/>
    <x v="0"/>
  </r>
  <r>
    <s v="E07000221"/>
    <x v="249"/>
    <n v="120485"/>
    <n v="97786.63"/>
    <s v="E07000221"/>
    <n v="1"/>
    <s v="District"/>
    <s v="England"/>
    <s v="Warwickshire"/>
    <n v="0"/>
    <n v="0"/>
    <n v="0"/>
    <n v="0"/>
    <n v="0"/>
    <n v="0"/>
    <n v="0"/>
    <n v="0"/>
    <n v="0"/>
    <n v="0"/>
    <n v="0"/>
    <n v="0"/>
    <n v="92028"/>
    <n v="0.22088128856737443"/>
    <n v="0"/>
    <n v="0"/>
    <n v="0"/>
    <n v="0"/>
    <n v="0"/>
    <n v="0"/>
    <s v=""/>
    <s v=""/>
    <s v=""/>
    <s v=""/>
    <s v=""/>
    <x v="0"/>
  </r>
  <r>
    <s v="E07000222"/>
    <x v="250"/>
    <n v="137648"/>
    <n v="28288.3"/>
    <s v="E07000222"/>
    <s v=""/>
    <s v="District"/>
    <s v="England"/>
    <s v="Warwickshire"/>
    <n v="0"/>
    <n v="38"/>
    <n v="0"/>
    <n v="0"/>
    <n v="0"/>
    <n v="0"/>
    <n v="0"/>
    <n v="0"/>
    <n v="0"/>
    <n v="0"/>
    <n v="0"/>
    <n v="0"/>
    <n v="92028"/>
    <n v="0.25234566633790062"/>
    <n v="0"/>
    <n v="0"/>
    <n v="0"/>
    <n v="0"/>
    <n v="0"/>
    <n v="0"/>
    <s v=""/>
    <s v=""/>
    <s v=""/>
    <s v=""/>
    <s v=""/>
    <x v="0"/>
  </r>
  <r>
    <s v="E07000223"/>
    <x v="251"/>
    <n v="61182"/>
    <n v="4180.71"/>
    <s v="E07000223"/>
    <n v="1"/>
    <s v="District"/>
    <s v="England"/>
    <s v="West Sussex"/>
    <n v="0"/>
    <n v="0"/>
    <n v="0"/>
    <n v="0"/>
    <n v="0"/>
    <n v="0"/>
    <n v="0"/>
    <n v="0"/>
    <n v="0"/>
    <n v="0"/>
    <n v="0"/>
    <n v="0"/>
    <n v="92028"/>
    <n v="7.5824273880519322E-2"/>
    <n v="0"/>
    <n v="0"/>
    <n v="0"/>
    <n v="0"/>
    <n v="0"/>
    <n v="0"/>
    <s v=""/>
    <s v=""/>
    <s v=""/>
    <s v=""/>
    <s v=""/>
    <x v="0"/>
  </r>
  <r>
    <s v="E07000236"/>
    <x v="252"/>
    <n v="84214"/>
    <n v="5424.98"/>
    <s v="E07000236"/>
    <s v=""/>
    <s v="District"/>
    <s v="England"/>
    <s v="Worcestershire"/>
    <n v="9"/>
    <n v="0"/>
    <n v="43"/>
    <n v="0"/>
    <n v="0"/>
    <n v="0"/>
    <n v="0"/>
    <n v="0"/>
    <n v="0"/>
    <n v="0"/>
    <n v="0"/>
    <n v="0"/>
    <n v="92028"/>
    <n v="0.14874357303208052"/>
    <n v="11.007024404373958"/>
    <n v="0"/>
    <n v="0"/>
    <n v="10.858280831341878"/>
    <n v="0"/>
    <n v="0"/>
    <s v=""/>
    <s v=""/>
    <s v=""/>
    <s v=""/>
    <s v=""/>
    <x v="0"/>
  </r>
  <r>
    <s v="E07000237"/>
    <x v="253"/>
    <n v="98768"/>
    <n v="3327.91"/>
    <s v="E07000237"/>
    <s v=""/>
    <s v="District"/>
    <s v="England"/>
    <s v="Worcestershire"/>
    <n v="0"/>
    <n v="34"/>
    <n v="121"/>
    <n v="0"/>
    <n v="0"/>
    <n v="0"/>
    <n v="0"/>
    <n v="0"/>
    <n v="0"/>
    <n v="0"/>
    <n v="0"/>
    <n v="0"/>
    <n v="92028"/>
    <n v="0.1744496784529001"/>
    <n v="12.909276205514608"/>
    <n v="0"/>
    <n v="0"/>
    <n v="12.734826527061708"/>
    <n v="0"/>
    <n v="0"/>
    <s v="ERROR"/>
    <s v=""/>
    <s v=""/>
    <s v=""/>
    <s v="ERROR"/>
    <x v="0"/>
  </r>
  <r>
    <s v="E07000238"/>
    <x v="254"/>
    <n v="116944"/>
    <n v="66354.12"/>
    <s v="E07000238"/>
    <s v=""/>
    <s v="District"/>
    <s v="England"/>
    <s v="Worcestershire"/>
    <n v="63"/>
    <n v="0"/>
    <n v="0"/>
    <n v="63"/>
    <n v="0"/>
    <n v="0"/>
    <n v="0"/>
    <n v="0"/>
    <n v="0"/>
    <n v="0"/>
    <n v="0"/>
    <n v="0"/>
    <n v="92028"/>
    <n v="0.20655316698724233"/>
    <n v="15.284934357055931"/>
    <n v="0"/>
    <n v="0"/>
    <n v="15.07838119006869"/>
    <n v="0"/>
    <n v="0"/>
    <s v=""/>
    <s v=""/>
    <s v=""/>
    <s v=""/>
    <s v=""/>
    <x v="0"/>
  </r>
  <r>
    <s v="E07000239"/>
    <x v="255"/>
    <n v="97975"/>
    <n v="19540.66"/>
    <s v="E07000239"/>
    <s v=""/>
    <s v="District"/>
    <s v="England"/>
    <s v="Worcestershire"/>
    <n v="0"/>
    <n v="0"/>
    <n v="0"/>
    <n v="0"/>
    <n v="0"/>
    <n v="0"/>
    <n v="0"/>
    <n v="0"/>
    <n v="0"/>
    <n v="0"/>
    <n v="0"/>
    <n v="0"/>
    <n v="92028"/>
    <n v="0.17304903659508028"/>
    <n v="12.805628708035941"/>
    <n v="0"/>
    <n v="0"/>
    <n v="12.63257967144086"/>
    <n v="0"/>
    <n v="0"/>
    <s v=""/>
    <s v=""/>
    <s v=""/>
    <s v=""/>
    <s v=""/>
    <x v="0"/>
  </r>
  <r>
    <s v="E07000100"/>
    <x v="256"/>
    <n v="140664"/>
    <n v="16117.63"/>
    <s v="E07000240"/>
    <s v=""/>
    <s v="District"/>
    <s v="England"/>
    <s v="Hertfordshire"/>
    <n v="0"/>
    <n v="0"/>
    <n v="0"/>
    <n v="8"/>
    <n v="0"/>
    <n v="26"/>
    <n v="0"/>
    <n v="0"/>
    <n v="0"/>
    <n v="0"/>
    <n v="0"/>
    <n v="0"/>
    <n v="92028"/>
    <n v="0.12603600875220194"/>
    <n v="0"/>
    <n v="0"/>
    <n v="0"/>
    <n v="0"/>
    <n v="0"/>
    <n v="0"/>
    <s v=""/>
    <s v=""/>
    <s v=""/>
    <s v=""/>
    <s v=""/>
    <x v="1"/>
  </r>
  <r>
    <s v="E09000031"/>
    <x v="257"/>
    <n v="258249"/>
    <n v="3881.4"/>
    <s v="E09000031"/>
    <n v="1"/>
    <s v="Unitary"/>
    <s v="England"/>
    <s v="Waltham Forest"/>
    <n v="0"/>
    <n v="0"/>
    <n v="0"/>
    <n v="0"/>
    <n v="0"/>
    <n v="0"/>
    <n v="0"/>
    <n v="0"/>
    <n v="0"/>
    <n v="0"/>
    <n v="0"/>
    <n v="0"/>
    <n v="92028"/>
    <n v="1"/>
    <n v="0"/>
    <n v="0"/>
    <n v="0"/>
    <n v="0"/>
    <n v="0"/>
    <n v="0"/>
    <s v=""/>
    <s v=""/>
    <s v=""/>
    <s v=""/>
    <s v=""/>
    <x v="0"/>
  </r>
  <r>
    <s v="E07000104"/>
    <x v="258"/>
    <n v="110535"/>
    <n v="12955.42"/>
    <s v="E07000241"/>
    <n v="1"/>
    <s v="District"/>
    <s v="England"/>
    <s v="Hertfordshire"/>
    <n v="0"/>
    <n v="0"/>
    <n v="0"/>
    <n v="0"/>
    <n v="0"/>
    <n v="0"/>
    <n v="0"/>
    <n v="0"/>
    <n v="0"/>
    <n v="0"/>
    <n v="0"/>
    <n v="0"/>
    <n v="92028"/>
    <n v="9.904019669158165E-2"/>
    <n v="0"/>
    <n v="0"/>
    <n v="0"/>
    <n v="0"/>
    <n v="0"/>
    <n v="0"/>
    <s v=""/>
    <s v=""/>
    <s v=""/>
    <s v=""/>
    <s v=""/>
    <x v="0"/>
  </r>
  <r>
    <s v="E07000097"/>
    <x v="259"/>
    <n v="137687"/>
    <n v="47568.68"/>
    <s v="E07000242"/>
    <n v="1"/>
    <s v="District"/>
    <s v="England"/>
    <s v="Hertfordshire"/>
    <n v="0"/>
    <n v="0"/>
    <n v="0"/>
    <n v="0"/>
    <n v="0"/>
    <n v="0"/>
    <n v="0"/>
    <n v="0"/>
    <n v="0"/>
    <n v="0"/>
    <n v="0"/>
    <n v="0"/>
    <n v="92028"/>
    <n v="0.12336859421788396"/>
    <n v="0"/>
    <n v="0"/>
    <n v="0"/>
    <n v="0"/>
    <n v="0"/>
    <n v="0"/>
    <s v=""/>
    <s v=""/>
    <s v=""/>
    <s v=""/>
    <s v=""/>
    <x v="0"/>
  </r>
  <r>
    <s v="E08000002"/>
    <x v="260"/>
    <n v="185060"/>
    <n v="9948.44"/>
    <s v="E08000002"/>
    <s v=""/>
    <s v="Unitary"/>
    <s v="England"/>
    <s v="Bury"/>
    <n v="4"/>
    <n v="0"/>
    <n v="125"/>
    <n v="4"/>
    <n v="0"/>
    <n v="125"/>
    <n v="0"/>
    <n v="0"/>
    <n v="0"/>
    <n v="0"/>
    <n v="0"/>
    <n v="0"/>
    <n v="92028"/>
    <n v="1"/>
    <n v="0"/>
    <n v="0"/>
    <n v="0"/>
    <n v="0"/>
    <n v="0"/>
    <n v="0"/>
    <s v=""/>
    <s v=""/>
    <s v=""/>
    <s v=""/>
    <s v=""/>
    <x v="0"/>
  </r>
  <r>
    <s v="E09000032"/>
    <x v="261"/>
    <n v="306995"/>
    <n v="3426.29"/>
    <s v="E09000032"/>
    <s v=""/>
    <s v="Unitary"/>
    <s v="England"/>
    <s v="Wandsworth"/>
    <n v="18"/>
    <n v="0"/>
    <n v="222"/>
    <n v="18"/>
    <n v="0"/>
    <n v="222"/>
    <n v="0"/>
    <n v="0"/>
    <n v="0"/>
    <n v="0"/>
    <n v="0"/>
    <n v="0"/>
    <n v="92028"/>
    <n v="1"/>
    <n v="0"/>
    <n v="0"/>
    <n v="0"/>
    <n v="0"/>
    <n v="0"/>
    <n v="0"/>
    <s v=""/>
    <s v=""/>
    <s v=""/>
    <s v=""/>
    <s v=""/>
    <x v="0"/>
  </r>
  <r>
    <s v="E08000003"/>
    <x v="262"/>
    <n v="503127"/>
    <n v="11564.49"/>
    <s v="E08000003"/>
    <n v="1"/>
    <s v="Unitary"/>
    <s v="England"/>
    <s v="Manchester"/>
    <n v="0"/>
    <n v="0"/>
    <n v="0"/>
    <n v="0"/>
    <n v="0"/>
    <n v="0"/>
    <n v="0"/>
    <n v="0"/>
    <n v="0"/>
    <n v="0"/>
    <n v="0"/>
    <n v="0"/>
    <n v="92028"/>
    <n v="1"/>
    <n v="0"/>
    <n v="0"/>
    <n v="0"/>
    <n v="0"/>
    <n v="0"/>
    <n v="0"/>
    <s v=""/>
    <s v=""/>
    <s v=""/>
    <s v=""/>
    <s v=""/>
    <x v="0"/>
  </r>
  <r>
    <s v="E08000004"/>
    <x v="263"/>
    <n v="224897"/>
    <n v="14236.49"/>
    <s v="E08000004"/>
    <s v=""/>
    <s v="Unitary"/>
    <s v="England"/>
    <s v="Oldham"/>
    <n v="0"/>
    <n v="0"/>
    <n v="0"/>
    <n v="0"/>
    <n v="0"/>
    <n v="0"/>
    <n v="0"/>
    <n v="0"/>
    <n v="0"/>
    <n v="0"/>
    <n v="0"/>
    <n v="0"/>
    <n v="92028"/>
    <n v="1"/>
    <n v="0"/>
    <n v="0"/>
    <n v="0"/>
    <n v="0"/>
    <n v="0"/>
    <n v="0"/>
    <s v=""/>
    <s v=""/>
    <s v=""/>
    <s v=""/>
    <s v=""/>
    <x v="0"/>
  </r>
  <r>
    <s v="E09000033"/>
    <x v="264"/>
    <n v="219396"/>
    <n v="2147.7800000000002"/>
    <s v="E09000033"/>
    <s v=""/>
    <s v="Unitary"/>
    <s v="England"/>
    <s v="Westminster"/>
    <n v="0"/>
    <n v="0"/>
    <n v="0"/>
    <n v="0"/>
    <n v="0"/>
    <n v="0"/>
    <n v="0"/>
    <n v="0"/>
    <n v="0"/>
    <n v="0"/>
    <n v="0"/>
    <n v="0"/>
    <n v="92028"/>
    <n v="1"/>
    <n v="0"/>
    <n v="0"/>
    <n v="0"/>
    <n v="0"/>
    <n v="0"/>
    <n v="0"/>
    <s v=""/>
    <s v=""/>
    <s v=""/>
    <s v=""/>
    <s v=""/>
    <x v="0"/>
  </r>
  <r>
    <s v="E08000005"/>
    <x v="265"/>
    <n v="211699"/>
    <n v="15808.07"/>
    <s v="E08000005"/>
    <n v="1"/>
    <s v="Unitary"/>
    <s v="England"/>
    <s v="Rochdale"/>
    <n v="0"/>
    <n v="0"/>
    <n v="0"/>
    <n v="0"/>
    <n v="0"/>
    <n v="0"/>
    <n v="0"/>
    <n v="0"/>
    <n v="0"/>
    <n v="0"/>
    <n v="0"/>
    <n v="0"/>
    <n v="92028"/>
    <n v="1"/>
    <n v="0"/>
    <n v="0"/>
    <n v="0"/>
    <n v="0"/>
    <n v="0"/>
    <n v="0"/>
    <s v=""/>
    <s v=""/>
    <s v=""/>
    <s v=""/>
    <s v=""/>
    <x v="0"/>
  </r>
  <r>
    <s v="S12000024"/>
    <x v="266"/>
    <n v="146652"/>
    <n v="528558"/>
    <s v="S12000024"/>
    <s v=""/>
    <s v="Local Authority"/>
    <s v="Scotland"/>
    <s v=""/>
    <n v="0"/>
    <n v="0"/>
    <n v="0"/>
    <n v="0"/>
    <n v="0"/>
    <n v="0"/>
    <n v="0"/>
    <n v="0"/>
    <n v="0"/>
    <n v="0"/>
    <n v="0"/>
    <n v="0"/>
    <n v="92028"/>
    <n v="0"/>
    <n v="0"/>
    <n v="0"/>
    <n v="0"/>
    <n v="0"/>
    <n v="0"/>
    <n v="0"/>
    <s v=""/>
    <s v=""/>
    <s v=""/>
    <s v=""/>
    <s v=""/>
    <x v="0"/>
  </r>
  <r>
    <s v="S12000026"/>
    <x v="267"/>
    <n v="113870"/>
    <n v="473174"/>
    <s v="S12000026"/>
    <s v=""/>
    <s v="Local Authority"/>
    <s v="Scotland"/>
    <s v=""/>
    <n v="0"/>
    <n v="0"/>
    <n v="0"/>
    <n v="0"/>
    <n v="0"/>
    <n v="0"/>
    <n v="0"/>
    <n v="0"/>
    <n v="0"/>
    <n v="0"/>
    <n v="0"/>
    <n v="0"/>
    <n v="92028"/>
    <n v="0"/>
    <n v="0"/>
    <n v="0"/>
    <n v="0"/>
    <n v="0"/>
    <n v="0"/>
    <n v="0"/>
    <s v=""/>
    <s v=""/>
    <s v=""/>
    <s v=""/>
    <s v=""/>
    <x v="0"/>
  </r>
  <r>
    <s v="S12000027"/>
    <x v="268"/>
    <n v="23167"/>
    <n v="146665"/>
    <s v="S12000027"/>
    <s v=""/>
    <s v="Local Authority"/>
    <s v="Scotland"/>
    <s v=""/>
    <n v="0"/>
    <n v="0"/>
    <n v="0"/>
    <n v="0"/>
    <n v="0"/>
    <n v="0"/>
    <n v="0"/>
    <n v="0"/>
    <n v="0"/>
    <n v="0"/>
    <n v="0"/>
    <n v="0"/>
    <n v="92028"/>
    <n v="0"/>
    <n v="0"/>
    <n v="0"/>
    <n v="0"/>
    <n v="0"/>
    <n v="0"/>
    <n v="0"/>
    <s v=""/>
    <s v=""/>
    <s v=""/>
    <s v=""/>
    <s v=""/>
    <x v="0"/>
  </r>
  <r>
    <s v="S12000028"/>
    <x v="269"/>
    <n v="112799"/>
    <n v="122198"/>
    <s v="S12000028"/>
    <s v=""/>
    <s v="Local Authority"/>
    <s v="Scotland"/>
    <s v=""/>
    <n v="0"/>
    <n v="0"/>
    <n v="0"/>
    <n v="0"/>
    <n v="0"/>
    <n v="0"/>
    <n v="0"/>
    <n v="0"/>
    <n v="0"/>
    <n v="0"/>
    <n v="0"/>
    <n v="0"/>
    <n v="92028"/>
    <n v="0"/>
    <n v="0"/>
    <n v="0"/>
    <n v="0"/>
    <n v="0"/>
    <n v="0"/>
    <n v="0"/>
    <s v=""/>
    <s v=""/>
    <s v=""/>
    <s v=""/>
    <s v=""/>
    <x v="0"/>
  </r>
  <r>
    <s v="S12000029"/>
    <x v="270"/>
    <n v="313830"/>
    <n v="177189"/>
    <s v="S12000029"/>
    <s v=""/>
    <s v="Local Authority"/>
    <s v="Scotland"/>
    <s v=""/>
    <n v="0"/>
    <n v="0"/>
    <n v="0"/>
    <n v="0"/>
    <n v="0"/>
    <n v="0"/>
    <n v="0"/>
    <n v="0"/>
    <n v="0"/>
    <n v="0"/>
    <n v="0"/>
    <n v="0"/>
    <n v="92028"/>
    <n v="0"/>
    <n v="0"/>
    <n v="0"/>
    <n v="0"/>
    <n v="0"/>
    <n v="0"/>
    <n v="0"/>
    <s v=""/>
    <s v=""/>
    <s v=""/>
    <s v=""/>
    <s v=""/>
    <x v="0"/>
  </r>
  <r>
    <s v="S12000030"/>
    <x v="271"/>
    <n v="90247"/>
    <n v="218697"/>
    <s v="S12000030"/>
    <s v=""/>
    <s v="Local Authority"/>
    <s v="Scotland"/>
    <s v=""/>
    <n v="0"/>
    <n v="0"/>
    <n v="0"/>
    <n v="0"/>
    <n v="0"/>
    <n v="0"/>
    <n v="0"/>
    <n v="0"/>
    <n v="0"/>
    <n v="0"/>
    <n v="0"/>
    <n v="0"/>
    <n v="92028"/>
    <n v="0"/>
    <n v="0"/>
    <n v="0"/>
    <n v="0"/>
    <n v="0"/>
    <n v="0"/>
    <n v="0"/>
    <s v=""/>
    <s v=""/>
    <s v=""/>
    <s v=""/>
    <s v=""/>
    <x v="0"/>
  </r>
  <r>
    <s v="S12000033"/>
    <x v="272"/>
    <n v="222793"/>
    <n v="18571"/>
    <s v="S12000033"/>
    <s v=""/>
    <s v="Local Authority"/>
    <s v="Scotland"/>
    <s v=""/>
    <n v="0"/>
    <n v="0"/>
    <n v="0"/>
    <n v="0"/>
    <n v="0"/>
    <n v="0"/>
    <n v="0"/>
    <n v="0"/>
    <n v="0"/>
    <n v="0"/>
    <n v="0"/>
    <n v="0"/>
    <n v="92028"/>
    <n v="0"/>
    <n v="0"/>
    <n v="0"/>
    <n v="0"/>
    <n v="0"/>
    <n v="0"/>
    <n v="0"/>
    <s v=""/>
    <s v=""/>
    <s v=""/>
    <s v=""/>
    <s v=""/>
    <x v="0"/>
  </r>
  <r>
    <s v="S12000034"/>
    <x v="273"/>
    <n v="252973"/>
    <n v="631261"/>
    <s v="S12000034"/>
    <s v=""/>
    <s v="Local Authority"/>
    <s v="Scotland"/>
    <s v=""/>
    <n v="0"/>
    <n v="0"/>
    <n v="0"/>
    <n v="0"/>
    <n v="0"/>
    <n v="0"/>
    <n v="0"/>
    <n v="0"/>
    <n v="0"/>
    <n v="0"/>
    <n v="0"/>
    <n v="0"/>
    <n v="92028"/>
    <n v="0"/>
    <n v="0"/>
    <n v="0"/>
    <n v="0"/>
    <n v="0"/>
    <n v="0"/>
    <n v="0"/>
    <s v=""/>
    <s v=""/>
    <s v=""/>
    <s v=""/>
    <s v=""/>
    <x v="0"/>
  </r>
  <r>
    <s v="S12000035"/>
    <x v="274"/>
    <n v="88166"/>
    <n v="690947"/>
    <s v="S12000035"/>
    <s v=""/>
    <s v="Local Authority"/>
    <s v="Scotland"/>
    <s v=""/>
    <n v="0"/>
    <n v="0"/>
    <n v="0"/>
    <n v="0"/>
    <n v="0"/>
    <n v="0"/>
    <n v="0"/>
    <n v="0"/>
    <n v="0"/>
    <n v="0"/>
    <n v="0"/>
    <n v="0"/>
    <n v="92028"/>
    <n v="0"/>
    <n v="0"/>
    <n v="0"/>
    <n v="0"/>
    <n v="0"/>
    <n v="0"/>
    <n v="0"/>
    <s v=""/>
    <s v=""/>
    <s v=""/>
    <s v=""/>
    <s v=""/>
    <x v="0"/>
  </r>
  <r>
    <s v="E08000006"/>
    <x v="275"/>
    <n v="233933"/>
    <n v="9719.02"/>
    <s v="E08000006"/>
    <n v="1"/>
    <s v="Unitary"/>
    <s v="England"/>
    <s v="Salford"/>
    <n v="0"/>
    <n v="0"/>
    <n v="0"/>
    <n v="0"/>
    <n v="0"/>
    <n v="0"/>
    <n v="0"/>
    <n v="0"/>
    <n v="0"/>
    <n v="0"/>
    <n v="0"/>
    <n v="0"/>
    <n v="92028"/>
    <n v="1"/>
    <n v="0"/>
    <n v="0"/>
    <n v="0"/>
    <n v="0"/>
    <n v="0"/>
    <n v="0"/>
    <s v=""/>
    <s v=""/>
    <s v=""/>
    <s v=""/>
    <s v=""/>
    <x v="0"/>
  </r>
  <r>
    <s v="E08000021"/>
    <x v="276"/>
    <n v="280177"/>
    <n v="11343.86"/>
    <s v="E08000021"/>
    <n v="1"/>
    <s v="Unitary"/>
    <s v="England"/>
    <s v="Newcastle upon Tyne"/>
    <n v="0"/>
    <n v="0"/>
    <n v="0"/>
    <n v="0"/>
    <n v="0"/>
    <n v="0"/>
    <n v="0"/>
    <n v="0"/>
    <n v="0"/>
    <n v="0"/>
    <n v="0"/>
    <n v="0"/>
    <n v="92028"/>
    <n v="1"/>
    <n v="0"/>
    <n v="0"/>
    <n v="0"/>
    <n v="0"/>
    <n v="0"/>
    <n v="0"/>
    <s v=""/>
    <s v=""/>
    <s v=""/>
    <s v=""/>
    <s v=""/>
    <x v="0"/>
  </r>
  <r>
    <s v="E08000007"/>
    <x v="277"/>
    <n v="283275"/>
    <n v="12606.18"/>
    <s v="E08000007"/>
    <s v=""/>
    <s v="Unitary"/>
    <s v="England"/>
    <s v="Stockport"/>
    <n v="5"/>
    <n v="0"/>
    <n v="151"/>
    <n v="5"/>
    <n v="0"/>
    <n v="151"/>
    <n v="0"/>
    <n v="0"/>
    <n v="0"/>
    <n v="0"/>
    <n v="0"/>
    <n v="0"/>
    <n v="92028"/>
    <n v="1"/>
    <n v="0"/>
    <n v="0"/>
    <n v="0"/>
    <n v="0"/>
    <n v="0"/>
    <n v="0"/>
    <s v=""/>
    <s v=""/>
    <s v=""/>
    <s v=""/>
    <s v=""/>
    <x v="0"/>
  </r>
  <r>
    <s v="E08000008"/>
    <x v="278"/>
    <n v="219324"/>
    <n v="10317.14"/>
    <s v="E08000008"/>
    <s v=""/>
    <s v="Unitary"/>
    <s v="England"/>
    <s v="Tameside"/>
    <n v="45"/>
    <n v="0"/>
    <n v="0"/>
    <n v="0"/>
    <n v="0"/>
    <n v="76"/>
    <n v="0"/>
    <n v="0"/>
    <n v="0"/>
    <n v="0"/>
    <n v="0"/>
    <n v="0"/>
    <n v="92028"/>
    <n v="1"/>
    <n v="0"/>
    <n v="0"/>
    <n v="0"/>
    <n v="0"/>
    <n v="0"/>
    <n v="0"/>
    <s v=""/>
    <s v=""/>
    <s v=""/>
    <s v=""/>
    <s v=""/>
    <x v="1"/>
  </r>
  <r>
    <s v="E08000009"/>
    <x v="279"/>
    <n v="226578"/>
    <n v="10603.73"/>
    <s v="E08000009"/>
    <n v="1"/>
    <s v="Unitary"/>
    <s v="England"/>
    <s v="Trafford"/>
    <n v="0"/>
    <n v="0"/>
    <n v="0"/>
    <n v="0"/>
    <n v="0"/>
    <n v="0"/>
    <n v="0"/>
    <n v="0"/>
    <n v="0"/>
    <n v="0"/>
    <n v="0"/>
    <n v="0"/>
    <n v="92028"/>
    <n v="1"/>
    <n v="0"/>
    <n v="0"/>
    <n v="0"/>
    <n v="0"/>
    <n v="0"/>
    <n v="0"/>
    <s v=""/>
    <s v=""/>
    <s v=""/>
    <s v=""/>
    <s v=""/>
    <x v="0"/>
  </r>
  <r>
    <s v="S12000042"/>
    <x v="280"/>
    <n v="147268"/>
    <n v="5978"/>
    <s v="S12000042"/>
    <s v=""/>
    <s v="Local Authority"/>
    <s v="Scotland"/>
    <s v=""/>
    <n v="0"/>
    <n v="0"/>
    <n v="0"/>
    <n v="0"/>
    <n v="0"/>
    <n v="0"/>
    <n v="0"/>
    <n v="0"/>
    <n v="0"/>
    <n v="0"/>
    <n v="0"/>
    <n v="0"/>
    <n v="92028"/>
    <n v="0"/>
    <n v="0"/>
    <n v="0"/>
    <n v="0"/>
    <n v="0"/>
    <n v="0"/>
    <n v="0"/>
    <s v=""/>
    <s v=""/>
    <s v=""/>
    <s v=""/>
    <s v=""/>
    <x v="0"/>
  </r>
  <r>
    <s v="S12000044"/>
    <x v="281"/>
    <n v="337727"/>
    <n v="46991"/>
    <s v="S12000044"/>
    <s v=""/>
    <s v="Local Authority"/>
    <s v="Scotland"/>
    <s v=""/>
    <n v="0"/>
    <n v="0"/>
    <n v="0"/>
    <n v="0"/>
    <n v="0"/>
    <n v="0"/>
    <n v="0"/>
    <n v="0"/>
    <n v="0"/>
    <n v="0"/>
    <n v="0"/>
    <n v="0"/>
    <n v="92028"/>
    <n v="0"/>
    <n v="0"/>
    <n v="0"/>
    <n v="0"/>
    <n v="0"/>
    <n v="0"/>
    <n v="0"/>
    <s v=""/>
    <s v=""/>
    <s v=""/>
    <s v=""/>
    <s v=""/>
    <x v="0"/>
  </r>
  <r>
    <s v="E08000010"/>
    <x v="282"/>
    <n v="317849"/>
    <n v="18819.150000000001"/>
    <s v="E08000010"/>
    <s v=""/>
    <s v="Unitary"/>
    <s v="England"/>
    <s v="Wigan"/>
    <n v="0"/>
    <n v="0"/>
    <n v="0"/>
    <n v="0"/>
    <n v="0"/>
    <n v="0"/>
    <n v="0"/>
    <n v="0"/>
    <n v="0"/>
    <n v="0"/>
    <n v="0"/>
    <n v="0"/>
    <n v="92028"/>
    <n v="1"/>
    <n v="16"/>
    <n v="0"/>
    <n v="0"/>
    <n v="16"/>
    <n v="0"/>
    <n v="0"/>
    <s v=""/>
    <s v=""/>
    <s v=""/>
    <s v=""/>
    <s v=""/>
    <x v="0"/>
  </r>
  <r>
    <s v="W06000009"/>
    <x v="283"/>
    <n v="122439"/>
    <n v="161873.87"/>
    <s v="W06000009"/>
    <s v=""/>
    <s v="Local Authority"/>
    <s v="Wales"/>
    <s v=""/>
    <n v="23"/>
    <n v="0"/>
    <n v="167"/>
    <n v="23"/>
    <n v="0"/>
    <n v="167"/>
    <n v="0"/>
    <n v="0"/>
    <n v="0"/>
    <n v="0"/>
    <n v="0"/>
    <n v="0"/>
    <n v="92028"/>
    <n v="0"/>
    <n v="0"/>
    <n v="0"/>
    <n v="0"/>
    <n v="0"/>
    <n v="0"/>
    <n v="0"/>
    <s v=""/>
    <s v=""/>
    <s v=""/>
    <s v=""/>
    <s v=""/>
    <x v="0"/>
  </r>
  <r>
    <s v="E08000011"/>
    <x v="284"/>
    <n v="145893"/>
    <n v="8646.93"/>
    <s v="E08000011"/>
    <s v=""/>
    <s v="Unitary"/>
    <s v="England"/>
    <s v="Knowsley"/>
    <n v="22"/>
    <n v="0"/>
    <n v="57"/>
    <n v="8"/>
    <n v="0"/>
    <n v="57"/>
    <n v="0"/>
    <n v="0"/>
    <n v="0"/>
    <n v="0"/>
    <n v="0"/>
    <n v="0"/>
    <n v="92028"/>
    <n v="1"/>
    <n v="0"/>
    <n v="0"/>
    <n v="0"/>
    <n v="0"/>
    <n v="0"/>
    <n v="0"/>
    <s v=""/>
    <s v=""/>
    <s v=""/>
    <s v=""/>
    <s v=""/>
    <x v="0"/>
  </r>
  <r>
    <s v="E09000009"/>
    <x v="285"/>
    <n v="338449"/>
    <n v="5552.5"/>
    <s v="E09000009"/>
    <s v=""/>
    <s v="Unitary"/>
    <s v="England"/>
    <s v="Ealing"/>
    <n v="11"/>
    <n v="0"/>
    <n v="340"/>
    <n v="0"/>
    <n v="0"/>
    <n v="0"/>
    <n v="0"/>
    <n v="0"/>
    <n v="0"/>
    <n v="0"/>
    <n v="0"/>
    <n v="0"/>
    <n v="92028"/>
    <n v="1"/>
    <n v="0"/>
    <n v="0"/>
    <n v="0"/>
    <n v="0"/>
    <n v="0"/>
    <n v="0"/>
    <s v=""/>
    <s v=""/>
    <s v=""/>
    <s v=""/>
    <s v=""/>
    <x v="0"/>
  </r>
  <r>
    <s v="W06000010"/>
    <x v="286"/>
    <n v="183777"/>
    <n v="237035.46"/>
    <s v="W06000010"/>
    <s v=""/>
    <s v="Local Authority"/>
    <s v="Wales"/>
    <s v=""/>
    <n v="58"/>
    <n v="0"/>
    <n v="285"/>
    <n v="58"/>
    <n v="0"/>
    <n v="285"/>
    <n v="0"/>
    <n v="0"/>
    <n v="0"/>
    <n v="0"/>
    <n v="0"/>
    <n v="0"/>
    <n v="92028"/>
    <n v="0"/>
    <n v="0"/>
    <n v="0"/>
    <n v="0"/>
    <n v="0"/>
    <n v="0"/>
    <n v="0"/>
    <s v=""/>
    <s v=""/>
    <s v=""/>
    <s v=""/>
    <s v=""/>
    <x v="0"/>
  </r>
  <r>
    <s v="E08000012"/>
    <x v="287"/>
    <n v="466415"/>
    <n v="11184.35"/>
    <s v="E08000012"/>
    <s v=""/>
    <s v="Unitary"/>
    <s v="England"/>
    <s v="Liverpool"/>
    <n v="0"/>
    <n v="0"/>
    <n v="0"/>
    <n v="0"/>
    <n v="0"/>
    <n v="0"/>
    <n v="0"/>
    <n v="0"/>
    <n v="0"/>
    <n v="0"/>
    <n v="0"/>
    <n v="0"/>
    <n v="92028"/>
    <n v="1"/>
    <n v="0"/>
    <n v="0"/>
    <n v="0"/>
    <n v="0"/>
    <n v="0"/>
    <n v="0"/>
    <s v=""/>
    <s v=""/>
    <s v=""/>
    <s v=""/>
    <s v=""/>
    <x v="0"/>
  </r>
  <r>
    <s v="E09000010"/>
    <x v="288"/>
    <n v="312466"/>
    <n v="8082.94"/>
    <s v="E09000010"/>
    <s v=""/>
    <s v="Unitary"/>
    <s v="England"/>
    <s v="Enfield"/>
    <n v="0"/>
    <n v="0"/>
    <n v="206"/>
    <n v="0"/>
    <n v="0"/>
    <n v="124"/>
    <n v="0"/>
    <n v="0"/>
    <n v="0"/>
    <n v="0"/>
    <n v="0"/>
    <n v="0"/>
    <n v="92028"/>
    <n v="1"/>
    <n v="0"/>
    <n v="0"/>
    <n v="0"/>
    <n v="0"/>
    <n v="0"/>
    <n v="0"/>
    <s v=""/>
    <s v=""/>
    <s v=""/>
    <s v=""/>
    <s v=""/>
    <x v="0"/>
  </r>
  <r>
    <s v="W06000011"/>
    <x v="289"/>
    <n v="239023"/>
    <n v="37974.42"/>
    <s v="W06000011"/>
    <s v=""/>
    <s v="Local Authority"/>
    <s v="Wales"/>
    <s v=""/>
    <n v="14"/>
    <n v="0"/>
    <n v="815"/>
    <n v="0"/>
    <n v="0"/>
    <n v="0"/>
    <n v="0"/>
    <n v="0"/>
    <n v="0"/>
    <n v="0"/>
    <n v="0"/>
    <n v="0"/>
    <n v="92028"/>
    <n v="0"/>
    <n v="0"/>
    <n v="0"/>
    <n v="0"/>
    <n v="0"/>
    <n v="0"/>
    <n v="0"/>
    <s v=""/>
    <s v=""/>
    <s v=""/>
    <s v=""/>
    <s v=""/>
    <x v="0"/>
  </r>
  <r>
    <s v="W06000012"/>
    <x v="290"/>
    <n v="139812"/>
    <n v="44125.95"/>
    <s v="W06000012"/>
    <s v=""/>
    <s v="Local Authority"/>
    <s v="Wales"/>
    <s v=""/>
    <n v="0"/>
    <n v="0"/>
    <n v="0"/>
    <n v="0"/>
    <n v="0"/>
    <n v="0"/>
    <n v="0"/>
    <n v="0"/>
    <n v="0"/>
    <n v="0"/>
    <n v="0"/>
    <n v="0"/>
    <n v="92028"/>
    <n v="0"/>
    <n v="0"/>
    <n v="0"/>
    <n v="0"/>
    <n v="0"/>
    <n v="0"/>
    <n v="0"/>
    <s v=""/>
    <s v=""/>
    <s v=""/>
    <s v=""/>
    <s v=""/>
    <x v="0"/>
  </r>
  <r>
    <s v="E08000013"/>
    <x v="291"/>
    <n v="175308"/>
    <n v="13638.25"/>
    <s v="E08000013"/>
    <s v=""/>
    <s v="Unitary"/>
    <s v="England"/>
    <s v="St. Helens"/>
    <n v="86"/>
    <n v="0"/>
    <n v="50"/>
    <n v="0"/>
    <n v="0"/>
    <n v="50"/>
    <n v="0"/>
    <n v="0"/>
    <n v="0"/>
    <n v="0"/>
    <n v="0"/>
    <n v="0"/>
    <n v="92028"/>
    <n v="1"/>
    <n v="0"/>
    <n v="0"/>
    <n v="0"/>
    <n v="0"/>
    <n v="0"/>
    <n v="0"/>
    <s v=""/>
    <s v=""/>
    <s v=""/>
    <s v=""/>
    <s v=""/>
    <x v="0"/>
  </r>
  <r>
    <s v="E08000014"/>
    <x v="292"/>
    <n v="273790"/>
    <n v="15313.61"/>
    <s v="E08000014"/>
    <n v="1"/>
    <s v="Unitary"/>
    <s v="England"/>
    <s v="Sefton"/>
    <n v="0"/>
    <n v="0"/>
    <n v="0"/>
    <n v="0"/>
    <n v="0"/>
    <n v="0"/>
    <n v="0"/>
    <n v="0"/>
    <n v="0"/>
    <n v="0"/>
    <n v="0"/>
    <n v="0"/>
    <n v="92028"/>
    <n v="1"/>
    <n v="0"/>
    <n v="0"/>
    <n v="0"/>
    <n v="0"/>
    <n v="0"/>
    <n v="0"/>
    <s v=""/>
    <s v=""/>
    <s v=""/>
    <s v=""/>
    <s v=""/>
    <x v="0"/>
  </r>
  <r>
    <s v="E09000014"/>
    <x v="293"/>
    <n v="254926"/>
    <n v="2958.85"/>
    <s v="E09000014"/>
    <s v=""/>
    <s v="Unitary"/>
    <s v="England"/>
    <s v="Haringey"/>
    <n v="18"/>
    <n v="0"/>
    <n v="338"/>
    <n v="17"/>
    <n v="0"/>
    <n v="176"/>
    <n v="0"/>
    <n v="0"/>
    <n v="0"/>
    <n v="0"/>
    <n v="0"/>
    <n v="0"/>
    <n v="92028"/>
    <n v="1"/>
    <n v="0"/>
    <n v="0"/>
    <n v="0"/>
    <n v="0"/>
    <n v="0"/>
    <n v="0"/>
    <s v=""/>
    <s v=""/>
    <s v=""/>
    <s v=""/>
    <s v=""/>
    <x v="0"/>
  </r>
  <r>
    <s v="W06000018"/>
    <x v="294"/>
    <n v="178806"/>
    <n v="27745.02"/>
    <s v="W06000018"/>
    <s v=""/>
    <s v="Local Authority"/>
    <s v="Wales"/>
    <s v=""/>
    <n v="0"/>
    <n v="0"/>
    <n v="0"/>
    <n v="0"/>
    <n v="0"/>
    <n v="0"/>
    <n v="0"/>
    <n v="0"/>
    <n v="0"/>
    <n v="0"/>
    <n v="0"/>
    <n v="0"/>
    <n v="92028"/>
    <n v="0"/>
    <n v="0"/>
    <n v="0"/>
    <n v="0"/>
    <n v="0"/>
    <n v="0"/>
    <n v="0"/>
    <s v=""/>
    <s v=""/>
    <s v=""/>
    <s v=""/>
    <s v=""/>
    <x v="0"/>
  </r>
  <r>
    <s v="E08000015"/>
    <x v="295"/>
    <n v="319783"/>
    <n v="15704.94"/>
    <s v="E08000015"/>
    <s v=""/>
    <s v="Unitary"/>
    <s v="England"/>
    <s v="Wirral"/>
    <n v="0"/>
    <n v="0"/>
    <n v="448"/>
    <n v="0"/>
    <n v="0"/>
    <n v="36"/>
    <n v="0"/>
    <n v="0"/>
    <n v="0"/>
    <n v="0"/>
    <n v="0"/>
    <n v="0"/>
    <n v="92028"/>
    <n v="1"/>
    <n v="0"/>
    <n v="0"/>
    <n v="0"/>
    <n v="0"/>
    <n v="0"/>
    <n v="0"/>
    <s v=""/>
    <s v=""/>
    <s v=""/>
    <s v=""/>
    <s v=""/>
    <x v="0"/>
  </r>
  <r>
    <s v="E08000016"/>
    <x v="296"/>
    <n v="231221"/>
    <n v="32905.31"/>
    <s v="E08000016"/>
    <s v=""/>
    <s v="Unitary"/>
    <s v="England"/>
    <s v="Barnsley"/>
    <n v="9"/>
    <n v="0"/>
    <n v="100"/>
    <n v="9"/>
    <n v="0"/>
    <n v="98"/>
    <n v="0"/>
    <n v="0"/>
    <n v="0"/>
    <n v="0"/>
    <n v="0"/>
    <n v="0"/>
    <n v="92028"/>
    <n v="1"/>
    <n v="0"/>
    <n v="0"/>
    <n v="0"/>
    <n v="0"/>
    <n v="0"/>
    <n v="0"/>
    <s v=""/>
    <s v=""/>
    <s v=""/>
    <s v=""/>
    <s v=""/>
    <x v="0"/>
  </r>
  <r>
    <s v="E08000017"/>
    <x v="297"/>
    <n v="302402"/>
    <n v="56799.22"/>
    <s v="E08000017"/>
    <n v="1"/>
    <s v="Unitary"/>
    <s v="England"/>
    <s v="Doncaster"/>
    <n v="0"/>
    <n v="0"/>
    <n v="0"/>
    <n v="0"/>
    <n v="0"/>
    <n v="0"/>
    <n v="0"/>
    <n v="0"/>
    <n v="0"/>
    <n v="0"/>
    <n v="0"/>
    <n v="0"/>
    <n v="92028"/>
    <n v="1"/>
    <n v="0"/>
    <n v="0"/>
    <n v="0"/>
    <n v="0"/>
    <n v="0"/>
    <n v="0"/>
    <s v=""/>
    <s v=""/>
    <s v=""/>
    <s v=""/>
    <s v=""/>
    <x v="0"/>
  </r>
  <r>
    <s v="E09000015"/>
    <x v="298"/>
    <n v="239056"/>
    <n v="5046.91"/>
    <s v="E09000015"/>
    <n v="1"/>
    <s v="Unitary"/>
    <s v="England"/>
    <s v="Harrow"/>
    <n v="0"/>
    <n v="0"/>
    <n v="0"/>
    <n v="0"/>
    <n v="0"/>
    <n v="0"/>
    <n v="0"/>
    <n v="0"/>
    <n v="0"/>
    <n v="0"/>
    <n v="0"/>
    <n v="0"/>
    <n v="92028"/>
    <n v="1"/>
    <n v="0"/>
    <n v="0"/>
    <n v="0"/>
    <n v="0"/>
    <n v="0"/>
    <n v="0"/>
    <s v=""/>
    <s v=""/>
    <s v=""/>
    <s v=""/>
    <s v=""/>
    <x v="0"/>
  </r>
  <r>
    <s v="E08000018"/>
    <x v="299"/>
    <n v="257280"/>
    <n v="28653.77"/>
    <s v="E08000018"/>
    <n v="1"/>
    <s v="Unitary"/>
    <s v="England"/>
    <s v="Rotherham"/>
    <n v="0"/>
    <n v="0"/>
    <n v="0"/>
    <n v="0"/>
    <n v="0"/>
    <n v="0"/>
    <n v="0"/>
    <n v="0"/>
    <n v="0"/>
    <n v="0"/>
    <n v="0"/>
    <n v="0"/>
    <n v="92028"/>
    <n v="1"/>
    <n v="0"/>
    <n v="0"/>
    <n v="0"/>
    <n v="0"/>
    <n v="0"/>
    <n v="0"/>
    <s v=""/>
    <s v=""/>
    <s v=""/>
    <s v=""/>
    <s v=""/>
    <x v="0"/>
  </r>
  <r>
    <s v="E08000019"/>
    <x v="300"/>
    <n v="552698"/>
    <n v="36794.79"/>
    <s v="E08000019"/>
    <s v=""/>
    <s v="Unitary"/>
    <s v="England"/>
    <s v="Sheffield"/>
    <n v="62"/>
    <n v="0"/>
    <n v="599"/>
    <n v="62"/>
    <n v="0"/>
    <n v="599"/>
    <n v="0"/>
    <n v="0"/>
    <n v="0"/>
    <n v="0"/>
    <n v="0"/>
    <n v="0"/>
    <n v="92028"/>
    <n v="1"/>
    <n v="0"/>
    <n v="0"/>
    <n v="0"/>
    <n v="0"/>
    <n v="0"/>
    <n v="0"/>
    <s v=""/>
    <s v=""/>
    <s v=""/>
    <s v=""/>
    <s v=""/>
    <x v="0"/>
  </r>
  <r>
    <s v="E08000022"/>
    <x v="301"/>
    <n v="200801"/>
    <n v="8239.1"/>
    <s v="E08000022"/>
    <n v="1"/>
    <s v="Unitary"/>
    <s v="England"/>
    <s v="North Tyneside"/>
    <n v="0"/>
    <n v="0"/>
    <n v="0"/>
    <n v="0"/>
    <n v="0"/>
    <n v="0"/>
    <n v="0"/>
    <n v="0"/>
    <n v="0"/>
    <n v="0"/>
    <n v="0"/>
    <n v="0"/>
    <n v="92028"/>
    <n v="1"/>
    <n v="0"/>
    <n v="0"/>
    <n v="0"/>
    <n v="0"/>
    <n v="0"/>
    <n v="0"/>
    <s v=""/>
    <s v=""/>
    <s v=""/>
    <s v=""/>
    <s v=""/>
    <x v="0"/>
  </r>
  <r>
    <s v="E09000021"/>
    <x v="302"/>
    <n v="160060"/>
    <n v="3724.69"/>
    <s v="E09000021"/>
    <s v=""/>
    <s v="Unitary"/>
    <s v="England"/>
    <s v="Kingston upon Thames"/>
    <n v="0"/>
    <n v="0"/>
    <n v="0"/>
    <n v="0"/>
    <n v="0"/>
    <n v="0"/>
    <n v="0"/>
    <n v="0"/>
    <n v="0"/>
    <n v="0"/>
    <n v="0"/>
    <n v="0"/>
    <n v="92028"/>
    <n v="1"/>
    <n v="14"/>
    <n v="0"/>
    <n v="0"/>
    <n v="14"/>
    <n v="0"/>
    <n v="0"/>
    <s v=""/>
    <s v=""/>
    <s v=""/>
    <s v=""/>
    <s v=""/>
    <x v="0"/>
  </r>
  <r>
    <s v="E08000023"/>
    <x v="303"/>
    <n v="148127"/>
    <n v="6441.31"/>
    <s v="E08000023"/>
    <n v="1"/>
    <s v="Unitary"/>
    <s v="England"/>
    <s v="South Tyneside"/>
    <n v="0"/>
    <n v="0"/>
    <n v="0"/>
    <n v="0"/>
    <n v="0"/>
    <n v="0"/>
    <n v="0"/>
    <n v="0"/>
    <n v="0"/>
    <n v="0"/>
    <n v="0"/>
    <n v="0"/>
    <n v="92028"/>
    <n v="1"/>
    <n v="0"/>
    <n v="0"/>
    <n v="0"/>
    <n v="0"/>
    <n v="0"/>
    <n v="0"/>
    <s v=""/>
    <s v=""/>
    <s v=""/>
    <s v=""/>
    <s v=""/>
    <x v="0"/>
  </r>
  <r>
    <s v="E08000026"/>
    <x v="304"/>
    <n v="316960"/>
    <n v="9864.42"/>
    <s v="E08000026"/>
    <n v="1"/>
    <s v="Unitary"/>
    <s v="England"/>
    <s v="Coventry"/>
    <n v="0"/>
    <n v="0"/>
    <n v="0"/>
    <n v="0"/>
    <n v="0"/>
    <n v="0"/>
    <n v="0"/>
    <n v="0"/>
    <n v="0"/>
    <n v="0"/>
    <n v="0"/>
    <n v="0"/>
    <n v="92028"/>
    <n v="1"/>
    <n v="0"/>
    <n v="0"/>
    <n v="0"/>
    <n v="0"/>
    <n v="0"/>
    <n v="0"/>
    <s v=""/>
    <s v=""/>
    <s v=""/>
    <s v=""/>
    <s v=""/>
    <x v="0"/>
  </r>
  <r>
    <s v="E08000024"/>
    <x v="305"/>
    <n v="275506"/>
    <n v="13746.17"/>
    <s v="E08000024"/>
    <n v="1"/>
    <s v="Unitary"/>
    <s v="England"/>
    <s v="Sunderland"/>
    <n v="0"/>
    <n v="0"/>
    <n v="0"/>
    <n v="0"/>
    <n v="0"/>
    <n v="0"/>
    <n v="0"/>
    <n v="0"/>
    <n v="0"/>
    <n v="0"/>
    <n v="0"/>
    <n v="0"/>
    <n v="92028"/>
    <n v="1"/>
    <n v="0"/>
    <n v="0"/>
    <n v="0"/>
    <n v="0"/>
    <n v="0"/>
    <n v="0"/>
    <s v=""/>
    <s v=""/>
    <s v=""/>
    <s v=""/>
    <s v=""/>
    <x v="0"/>
  </r>
  <r>
    <s v="E08000025"/>
    <x v="306"/>
    <n v="1073045"/>
    <n v="26778.82"/>
    <s v="E08000025"/>
    <s v=""/>
    <s v="Unitary"/>
    <s v="England"/>
    <s v="Birmingham"/>
    <n v="93"/>
    <n v="0"/>
    <n v="1102"/>
    <n v="93"/>
    <n v="0"/>
    <n v="1102"/>
    <n v="0"/>
    <n v="0"/>
    <n v="0"/>
    <n v="0"/>
    <n v="0"/>
    <n v="0"/>
    <n v="92028"/>
    <n v="1"/>
    <n v="0"/>
    <n v="0"/>
    <n v="0"/>
    <n v="0"/>
    <n v="0"/>
    <n v="0"/>
    <s v=""/>
    <s v=""/>
    <s v=""/>
    <s v=""/>
    <s v=""/>
    <x v="0"/>
  </r>
  <r>
    <s v="E08000027"/>
    <x v="307"/>
    <n v="312925"/>
    <n v="9795.66"/>
    <s v="E08000027"/>
    <n v="1"/>
    <s v="Unitary"/>
    <s v="England"/>
    <s v="Dudley"/>
    <n v="0"/>
    <n v="0"/>
    <n v="0"/>
    <n v="0"/>
    <n v="0"/>
    <n v="0"/>
    <n v="0"/>
    <n v="0"/>
    <n v="0"/>
    <n v="0"/>
    <n v="0"/>
    <n v="0"/>
    <n v="92028"/>
    <n v="1"/>
    <n v="0"/>
    <n v="0"/>
    <n v="0"/>
    <n v="0"/>
    <n v="0"/>
    <n v="0"/>
    <s v=""/>
    <s v=""/>
    <s v=""/>
    <s v=""/>
    <s v=""/>
    <x v="0"/>
  </r>
  <r>
    <s v="E09000001"/>
    <x v="308"/>
    <n v="7375"/>
    <n v="289.77999999999997"/>
    <s v="E09000001"/>
    <s v=""/>
    <s v="Unitary"/>
    <s v="England"/>
    <s v="City of London"/>
    <n v="0"/>
    <n v="0"/>
    <n v="8"/>
    <n v="0"/>
    <n v="0"/>
    <n v="8"/>
    <n v="0"/>
    <n v="0"/>
    <n v="0"/>
    <n v="0"/>
    <n v="0"/>
    <n v="0"/>
    <n v="92028"/>
    <n v="1"/>
    <n v="0"/>
    <n v="0"/>
    <n v="0"/>
    <n v="0"/>
    <n v="0"/>
    <n v="0"/>
    <s v=""/>
    <s v=""/>
    <s v=""/>
    <s v=""/>
    <s v=""/>
    <x v="0"/>
  </r>
  <r>
    <s v="E08000028"/>
    <x v="309"/>
    <n v="308063"/>
    <n v="8556.73"/>
    <s v="E08000028"/>
    <n v="1"/>
    <s v="Unitary"/>
    <s v="England"/>
    <s v="Sandwell"/>
    <n v="0"/>
    <n v="0"/>
    <n v="0"/>
    <n v="0"/>
    <n v="0"/>
    <n v="0"/>
    <n v="0"/>
    <n v="0"/>
    <n v="0"/>
    <n v="0"/>
    <n v="0"/>
    <n v="0"/>
    <n v="92028"/>
    <n v="1"/>
    <n v="0"/>
    <n v="0"/>
    <n v="0"/>
    <n v="0"/>
    <n v="0"/>
    <n v="0"/>
    <s v=""/>
    <s v=""/>
    <s v=""/>
    <s v=""/>
    <s v=""/>
    <x v="0"/>
  </r>
  <r>
    <s v="E08000029"/>
    <x v="310"/>
    <n v="206674"/>
    <n v="17828.78"/>
    <s v="E08000029"/>
    <s v=""/>
    <s v="Unitary"/>
    <s v="England"/>
    <s v="Solihull"/>
    <n v="0"/>
    <n v="0"/>
    <n v="0"/>
    <n v="0"/>
    <n v="0"/>
    <n v="0"/>
    <n v="0"/>
    <n v="0"/>
    <n v="0"/>
    <n v="0"/>
    <n v="0"/>
    <n v="0"/>
    <n v="92028"/>
    <n v="1"/>
    <n v="0"/>
    <n v="0"/>
    <n v="0"/>
    <n v="0"/>
    <n v="0"/>
    <n v="0"/>
    <s v=""/>
    <s v=""/>
    <s v=""/>
    <s v=""/>
    <s v=""/>
    <x v="0"/>
  </r>
  <r>
    <s v="E09000022"/>
    <x v="311"/>
    <n v="303086"/>
    <n v="2682.14"/>
    <s v="E09000022"/>
    <s v=""/>
    <s v="Unitary"/>
    <s v="England"/>
    <s v="Lambeth"/>
    <n v="58"/>
    <n v="0"/>
    <n v="642"/>
    <n v="0"/>
    <n v="0"/>
    <n v="133"/>
    <n v="0"/>
    <n v="0"/>
    <n v="0"/>
    <n v="0"/>
    <n v="0"/>
    <n v="0"/>
    <n v="92028"/>
    <n v="1"/>
    <n v="0"/>
    <n v="0"/>
    <n v="0"/>
    <n v="0"/>
    <n v="0"/>
    <n v="0"/>
    <s v=""/>
    <s v=""/>
    <s v=""/>
    <s v=""/>
    <s v=""/>
    <x v="0"/>
  </r>
  <r>
    <s v="E08000030"/>
    <x v="312"/>
    <n v="269323"/>
    <n v="10395.49"/>
    <s v="E08000030"/>
    <n v="1"/>
    <s v="Unitary"/>
    <s v="England"/>
    <s v="Walsall"/>
    <n v="0"/>
    <n v="0"/>
    <n v="0"/>
    <n v="0"/>
    <n v="0"/>
    <n v="0"/>
    <n v="0"/>
    <n v="0"/>
    <n v="0"/>
    <n v="0"/>
    <n v="0"/>
    <n v="0"/>
    <n v="92028"/>
    <n v="1"/>
    <n v="0"/>
    <n v="0"/>
    <n v="0"/>
    <n v="0"/>
    <n v="0"/>
    <n v="0"/>
    <s v=""/>
    <s v=""/>
    <s v=""/>
    <s v=""/>
    <s v=""/>
    <x v="0"/>
  </r>
  <r>
    <s v="E09000002"/>
    <x v="313"/>
    <n v="185911"/>
    <n v="3609.04"/>
    <s v="E09000002"/>
    <s v=""/>
    <s v="Unitary"/>
    <s v="England"/>
    <s v="Barking and Dagenham"/>
    <n v="0"/>
    <n v="0"/>
    <n v="0"/>
    <n v="0"/>
    <n v="0"/>
    <n v="0"/>
    <n v="0"/>
    <n v="0"/>
    <n v="0"/>
    <n v="0"/>
    <n v="0"/>
    <n v="0"/>
    <n v="92028"/>
    <n v="1"/>
    <n v="0"/>
    <n v="0"/>
    <n v="0"/>
    <n v="0"/>
    <n v="0"/>
    <n v="0"/>
    <s v=""/>
    <s v=""/>
    <s v=""/>
    <s v=""/>
    <s v=""/>
    <x v="0"/>
  </r>
  <r>
    <s v="E08000031"/>
    <x v="314"/>
    <n v="249470"/>
    <n v="6943.95"/>
    <s v="E08000031"/>
    <n v="1"/>
    <s v="Unitary"/>
    <s v="England"/>
    <s v="Wolverhampton"/>
    <n v="0"/>
    <n v="0"/>
    <n v="0"/>
    <n v="0"/>
    <n v="0"/>
    <n v="0"/>
    <n v="0"/>
    <n v="0"/>
    <n v="0"/>
    <n v="0"/>
    <n v="0"/>
    <n v="0"/>
    <n v="92028"/>
    <n v="1"/>
    <n v="0"/>
    <n v="0"/>
    <n v="0"/>
    <n v="0"/>
    <n v="0"/>
    <n v="0"/>
    <s v=""/>
    <s v=""/>
    <s v=""/>
    <s v=""/>
    <s v=""/>
    <x v="0"/>
  </r>
  <r>
    <s v="E08000032"/>
    <x v="315"/>
    <n v="522452"/>
    <n v="36641.72"/>
    <s v="E08000032"/>
    <s v=""/>
    <s v="Unitary"/>
    <s v="England"/>
    <s v="Bradford"/>
    <n v="214"/>
    <n v="0"/>
    <n v="1630"/>
    <n v="7"/>
    <n v="0"/>
    <n v="200"/>
    <n v="0"/>
    <n v="0"/>
    <n v="0"/>
    <n v="0"/>
    <n v="0"/>
    <n v="0"/>
    <n v="92028"/>
    <n v="1"/>
    <n v="0"/>
    <n v="0"/>
    <n v="0"/>
    <n v="0"/>
    <n v="0"/>
    <n v="0"/>
    <s v=""/>
    <s v=""/>
    <s v=""/>
    <s v=""/>
    <s v=""/>
    <x v="0"/>
  </r>
  <r>
    <s v="E09000005"/>
    <x v="316"/>
    <n v="311215"/>
    <n v="4323.5200000000004"/>
    <s v="E09000005"/>
    <s v=""/>
    <s v="Unitary"/>
    <s v="England"/>
    <s v="Brent"/>
    <n v="0"/>
    <n v="0"/>
    <n v="0"/>
    <n v="0"/>
    <n v="0"/>
    <n v="0"/>
    <n v="0"/>
    <n v="0"/>
    <n v="0"/>
    <n v="0"/>
    <n v="0"/>
    <n v="0"/>
    <n v="92028"/>
    <n v="1"/>
    <n v="0"/>
    <n v="0"/>
    <n v="0"/>
    <n v="0"/>
    <n v="0"/>
    <n v="0"/>
    <s v=""/>
    <s v=""/>
    <s v=""/>
    <s v=""/>
    <s v=""/>
    <x v="0"/>
  </r>
  <r>
    <s v="E08000033"/>
    <x v="317"/>
    <n v="203826"/>
    <n v="36392.21"/>
    <s v="E08000033"/>
    <s v=""/>
    <s v="Unitary"/>
    <s v="England"/>
    <s v="Calderdale"/>
    <n v="30"/>
    <n v="0"/>
    <n v="32"/>
    <n v="30"/>
    <n v="0"/>
    <n v="32"/>
    <n v="0"/>
    <n v="0"/>
    <n v="0"/>
    <n v="0"/>
    <n v="0"/>
    <n v="0"/>
    <n v="92028"/>
    <n v="1"/>
    <n v="0"/>
    <n v="0"/>
    <n v="0"/>
    <n v="0"/>
    <n v="0"/>
    <n v="0"/>
    <s v=""/>
    <s v=""/>
    <s v=""/>
    <s v=""/>
    <s v=""/>
    <x v="0"/>
  </r>
  <r>
    <s v="E08000034"/>
    <x v="318"/>
    <n v="422458"/>
    <n v="40859.65"/>
    <s v="E08000034"/>
    <s v=""/>
    <s v="Unitary"/>
    <s v="England"/>
    <s v="Kirklees"/>
    <n v="0"/>
    <n v="0"/>
    <n v="0"/>
    <n v="0"/>
    <n v="0"/>
    <n v="0"/>
    <n v="0"/>
    <n v="0"/>
    <n v="0"/>
    <n v="0"/>
    <n v="0"/>
    <n v="0"/>
    <n v="92028"/>
    <n v="1"/>
    <n v="0"/>
    <n v="0"/>
    <n v="0"/>
    <n v="0"/>
    <n v="0"/>
    <n v="0"/>
    <s v=""/>
    <s v=""/>
    <s v=""/>
    <s v=""/>
    <s v=""/>
    <x v="0"/>
  </r>
  <r>
    <s v="E08000035"/>
    <x v="319"/>
    <n v="751485"/>
    <n v="55172.44"/>
    <s v="E08000035"/>
    <s v=""/>
    <s v="Unitary"/>
    <s v="England"/>
    <s v="Leeds"/>
    <n v="302"/>
    <n v="0"/>
    <n v="2037"/>
    <n v="0"/>
    <n v="0"/>
    <n v="0"/>
    <n v="0"/>
    <n v="0"/>
    <n v="0"/>
    <n v="0"/>
    <n v="0"/>
    <n v="0"/>
    <n v="92028"/>
    <n v="1"/>
    <n v="0"/>
    <n v="0"/>
    <n v="0"/>
    <n v="0"/>
    <n v="0"/>
    <n v="0"/>
    <s v=""/>
    <s v=""/>
    <s v=""/>
    <s v=""/>
    <s v=""/>
    <x v="0"/>
  </r>
  <r>
    <s v="E08000036"/>
    <x v="320"/>
    <n v="325837"/>
    <n v="33861.24"/>
    <s v="E08000036"/>
    <s v=""/>
    <s v="Unitary"/>
    <s v="England"/>
    <s v="Wakefield"/>
    <n v="0"/>
    <n v="0"/>
    <n v="0"/>
    <n v="64"/>
    <n v="0"/>
    <n v="171"/>
    <n v="0"/>
    <n v="0"/>
    <n v="0"/>
    <n v="0"/>
    <n v="0"/>
    <n v="0"/>
    <n v="92028"/>
    <n v="1"/>
    <n v="0"/>
    <n v="0"/>
    <n v="0"/>
    <n v="0"/>
    <n v="0"/>
    <n v="0"/>
    <s v=""/>
    <s v=""/>
    <s v=""/>
    <s v=""/>
    <s v=""/>
    <x v="1"/>
  </r>
  <r>
    <s v="E08000020"/>
    <x v="321"/>
    <n v="200214"/>
    <n v="14234.74"/>
    <s v="E08000037"/>
    <n v="1"/>
    <s v="Unitary"/>
    <s v="England"/>
    <s v="Gateshead"/>
    <n v="0"/>
    <n v="0"/>
    <n v="0"/>
    <n v="0"/>
    <n v="0"/>
    <n v="0"/>
    <n v="0"/>
    <n v="0"/>
    <n v="0"/>
    <n v="0"/>
    <n v="0"/>
    <n v="0"/>
    <n v="92028"/>
    <n v="1"/>
    <n v="0"/>
    <n v="0"/>
    <n v="0"/>
    <n v="0"/>
    <n v="0"/>
    <n v="0"/>
    <s v=""/>
    <s v=""/>
    <s v=""/>
    <s v=""/>
    <s v=""/>
    <x v="0"/>
  </r>
  <r>
    <s v="E09000003"/>
    <x v="322"/>
    <n v="356386"/>
    <n v="8673.7199999999993"/>
    <s v="E09000003"/>
    <s v=""/>
    <s v="Unitary"/>
    <s v="England"/>
    <s v="Barnet"/>
    <n v="115"/>
    <n v="0"/>
    <n v="0"/>
    <n v="13"/>
    <n v="0"/>
    <n v="139"/>
    <n v="0"/>
    <n v="0"/>
    <n v="0"/>
    <n v="0"/>
    <n v="0"/>
    <n v="0"/>
    <n v="92028"/>
    <n v="1"/>
    <n v="0"/>
    <n v="0"/>
    <n v="0"/>
    <n v="0"/>
    <n v="0"/>
    <n v="0"/>
    <s v=""/>
    <s v=""/>
    <s v=""/>
    <s v=""/>
    <s v=""/>
    <x v="1"/>
  </r>
  <r>
    <s v="E09000004"/>
    <x v="323"/>
    <n v="231997"/>
    <n v="6055.95"/>
    <s v="E09000004"/>
    <s v=""/>
    <s v="Unitary"/>
    <s v="England"/>
    <s v="Bexley"/>
    <n v="0"/>
    <n v="0"/>
    <n v="0"/>
    <n v="0"/>
    <n v="0"/>
    <n v="0"/>
    <n v="0"/>
    <n v="0"/>
    <n v="0"/>
    <n v="0"/>
    <n v="0"/>
    <n v="0"/>
    <n v="92028"/>
    <n v="1"/>
    <n v="0"/>
    <n v="0"/>
    <n v="0"/>
    <n v="0"/>
    <n v="0"/>
    <n v="0"/>
    <s v=""/>
    <s v=""/>
    <s v=""/>
    <s v=""/>
    <s v=""/>
    <x v="0"/>
  </r>
  <r>
    <s v="E09000006"/>
    <x v="324"/>
    <n v="309392"/>
    <n v="15015.45"/>
    <s v="E09000006"/>
    <n v="1"/>
    <s v="Unitary"/>
    <s v="England"/>
    <s v="Bromley"/>
    <n v="0"/>
    <n v="0"/>
    <n v="0"/>
    <n v="0"/>
    <n v="0"/>
    <n v="0"/>
    <n v="0"/>
    <n v="0"/>
    <n v="0"/>
    <n v="0"/>
    <n v="0"/>
    <n v="0"/>
    <n v="92028"/>
    <n v="1"/>
    <n v="0"/>
    <n v="0"/>
    <n v="0"/>
    <n v="0"/>
    <n v="0"/>
    <n v="0"/>
    <s v=""/>
    <s v=""/>
    <s v=""/>
    <s v=""/>
    <s v=""/>
    <x v="0"/>
  </r>
  <r>
    <s v="E09000007"/>
    <x v="325"/>
    <n v="220338"/>
    <n v="2179.6"/>
    <s v="E09000007"/>
    <s v=""/>
    <s v="Unitary"/>
    <s v="England"/>
    <s v="Camden"/>
    <n v="0"/>
    <n v="0"/>
    <n v="0"/>
    <n v="0"/>
    <n v="0"/>
    <n v="0"/>
    <n v="0"/>
    <n v="0"/>
    <n v="0"/>
    <n v="0"/>
    <n v="0"/>
    <n v="0"/>
    <n v="92028"/>
    <n v="1"/>
    <n v="0"/>
    <n v="0"/>
    <n v="0"/>
    <n v="0"/>
    <n v="0"/>
    <n v="0"/>
    <s v=""/>
    <s v=""/>
    <s v=""/>
    <s v=""/>
    <s v=""/>
    <x v="0"/>
  </r>
  <r>
    <s v="E09000008"/>
    <x v="326"/>
    <n v="363378"/>
    <n v="8651.89"/>
    <s v="E09000008"/>
    <s v=""/>
    <s v="Unitary"/>
    <s v="England"/>
    <s v="Croydon"/>
    <n v="46"/>
    <n v="0"/>
    <n v="407"/>
    <n v="46"/>
    <n v="0"/>
    <n v="407"/>
    <n v="0"/>
    <n v="0"/>
    <n v="0"/>
    <n v="0"/>
    <n v="0"/>
    <n v="0"/>
    <n v="92028"/>
    <n v="1"/>
    <n v="0"/>
    <n v="0"/>
    <n v="0"/>
    <n v="0"/>
    <n v="0"/>
    <n v="0"/>
    <s v=""/>
    <s v=""/>
    <s v=""/>
    <s v=""/>
    <s v=""/>
    <x v="0"/>
  </r>
  <r>
    <s v="E09000011"/>
    <x v="327"/>
    <n v="254557"/>
    <n v="4734.38"/>
    <s v="E09000011"/>
    <n v="1"/>
    <s v="Unitary"/>
    <s v="England"/>
    <s v="Greenwich"/>
    <n v="0"/>
    <n v="0"/>
    <n v="0"/>
    <n v="0"/>
    <n v="0"/>
    <n v="0"/>
    <n v="0"/>
    <n v="0"/>
    <n v="0"/>
    <n v="0"/>
    <n v="0"/>
    <n v="0"/>
    <n v="92028"/>
    <n v="1"/>
    <n v="0"/>
    <n v="0"/>
    <n v="0"/>
    <n v="0"/>
    <n v="0"/>
    <n v="0"/>
    <s v=""/>
    <s v=""/>
    <s v=""/>
    <s v=""/>
    <s v=""/>
    <x v="0"/>
  </r>
  <r>
    <s v="E09000012"/>
    <x v="328"/>
    <n v="246270"/>
    <n v="1906.35"/>
    <s v="E09000012"/>
    <n v="1"/>
    <s v="Unitary"/>
    <s v="England"/>
    <s v="Hackney"/>
    <n v="0"/>
    <n v="0"/>
    <n v="0"/>
    <n v="0"/>
    <n v="0"/>
    <n v="0"/>
    <n v="0"/>
    <n v="0"/>
    <n v="0"/>
    <n v="0"/>
    <n v="0"/>
    <n v="0"/>
    <n v="92028"/>
    <n v="1"/>
    <n v="0"/>
    <n v="0"/>
    <n v="0"/>
    <n v="0"/>
    <n v="0"/>
    <n v="0"/>
    <s v=""/>
    <s v=""/>
    <s v=""/>
    <s v=""/>
    <s v=""/>
    <x v="0"/>
  </r>
  <r>
    <s v="E09000013"/>
    <x v="329"/>
    <n v="182493"/>
    <n v="1640.4"/>
    <s v="E09000013"/>
    <s v=""/>
    <s v="Unitary"/>
    <s v="England"/>
    <s v="Hammersmith and Fulham"/>
    <n v="64"/>
    <n v="0"/>
    <n v="265"/>
    <n v="17"/>
    <n v="0"/>
    <n v="71"/>
    <n v="0"/>
    <n v="0"/>
    <n v="0"/>
    <n v="0"/>
    <n v="0"/>
    <n v="0"/>
    <n v="92028"/>
    <n v="1"/>
    <n v="0"/>
    <n v="0"/>
    <n v="0"/>
    <n v="0"/>
    <n v="0"/>
    <n v="0"/>
    <s v=""/>
    <s v=""/>
    <s v=""/>
    <s v=""/>
    <s v=""/>
    <x v="0"/>
  </r>
  <r>
    <s v="E09000016"/>
    <x v="330"/>
    <n v="237232"/>
    <n v="11236.35"/>
    <s v="E09000016"/>
    <s v=""/>
    <s v="Unitary"/>
    <s v="England"/>
    <s v="Havering"/>
    <n v="0"/>
    <n v="0"/>
    <n v="0"/>
    <n v="0"/>
    <n v="0"/>
    <n v="282"/>
    <n v="0"/>
    <n v="0"/>
    <n v="0"/>
    <n v="0"/>
    <n v="0"/>
    <n v="0"/>
    <n v="92028"/>
    <n v="1"/>
    <n v="0"/>
    <n v="0"/>
    <n v="152"/>
    <n v="0"/>
    <n v="0"/>
    <n v="0"/>
    <s v=""/>
    <s v=""/>
    <s v=""/>
    <s v=""/>
    <s v=""/>
    <x v="1"/>
  </r>
  <r>
    <s v="E09000025"/>
    <x v="331"/>
    <n v="307984"/>
    <n v="3622.36"/>
    <s v="E09000025"/>
    <n v="1"/>
    <s v="Unitary"/>
    <s v="England"/>
    <s v="Newham"/>
    <n v="0"/>
    <n v="0"/>
    <n v="0"/>
    <n v="0"/>
    <n v="0"/>
    <n v="0"/>
    <n v="0"/>
    <n v="0"/>
    <n v="0"/>
    <n v="0"/>
    <n v="0"/>
    <n v="0"/>
    <n v="92028"/>
    <n v="1"/>
    <n v="0"/>
    <n v="0"/>
    <n v="0"/>
    <n v="0"/>
    <n v="0"/>
    <n v="0"/>
    <s v=""/>
    <s v=""/>
    <s v=""/>
    <s v=""/>
    <s v=""/>
    <x v="0"/>
  </r>
  <r>
    <s v="E09000017"/>
    <x v="332"/>
    <n v="273936"/>
    <n v="11569.87"/>
    <s v="E09000017"/>
    <s v=""/>
    <s v="Unitary"/>
    <s v="England"/>
    <s v="Hillingdon"/>
    <n v="3"/>
    <n v="0"/>
    <n v="277"/>
    <n v="0"/>
    <n v="0"/>
    <n v="29"/>
    <n v="0"/>
    <n v="0"/>
    <n v="0"/>
    <n v="0"/>
    <n v="0"/>
    <n v="0"/>
    <n v="92028"/>
    <n v="1"/>
    <n v="0"/>
    <n v="0"/>
    <n v="0"/>
    <n v="0"/>
    <n v="0"/>
    <n v="0"/>
    <s v=""/>
    <s v=""/>
    <s v=""/>
    <s v=""/>
    <s v=""/>
    <x v="0"/>
  </r>
  <r>
    <s v="E09000018"/>
    <x v="333"/>
    <n v="253957"/>
    <n v="5598.62"/>
    <s v="E09000018"/>
    <n v="1"/>
    <s v="Unitary"/>
    <s v="England"/>
    <s v="Hounslow"/>
    <n v="0"/>
    <n v="0"/>
    <n v="0"/>
    <n v="0"/>
    <n v="0"/>
    <n v="0"/>
    <n v="0"/>
    <n v="0"/>
    <n v="0"/>
    <n v="0"/>
    <n v="0"/>
    <n v="0"/>
    <n v="92028"/>
    <n v="1"/>
    <n v="0"/>
    <n v="0"/>
    <n v="0"/>
    <n v="0"/>
    <n v="0"/>
    <n v="0"/>
    <s v=""/>
    <s v=""/>
    <s v=""/>
    <s v=""/>
    <s v=""/>
    <x v="0"/>
  </r>
  <r>
    <s v="E09000019"/>
    <x v="334"/>
    <n v="206125"/>
    <n v="1485.95"/>
    <s v="E09000019"/>
    <n v="1"/>
    <s v="Unitary"/>
    <s v="England"/>
    <s v="Islington"/>
    <n v="0"/>
    <n v="0"/>
    <n v="0"/>
    <n v="0"/>
    <n v="0"/>
    <n v="0"/>
    <n v="0"/>
    <n v="0"/>
    <n v="0"/>
    <n v="0"/>
    <n v="0"/>
    <n v="0"/>
    <n v="92028"/>
    <n v="1"/>
    <n v="0"/>
    <n v="0"/>
    <n v="0"/>
    <n v="0"/>
    <n v="0"/>
    <n v="0"/>
    <s v=""/>
    <s v=""/>
    <s v=""/>
    <s v=""/>
    <s v=""/>
    <x v="0"/>
  </r>
  <r>
    <s v="E09000020"/>
    <x v="335"/>
    <n v="158649"/>
    <n v="1212.95"/>
    <s v="E09000020"/>
    <s v=""/>
    <s v="Unitary"/>
    <s v="England"/>
    <s v="Kensington and Chelsea"/>
    <n v="1"/>
    <n v="0"/>
    <n v="242"/>
    <n v="1"/>
    <n v="0"/>
    <n v="242"/>
    <n v="0"/>
    <n v="0"/>
    <n v="0"/>
    <n v="0"/>
    <n v="0"/>
    <n v="0"/>
    <n v="92028"/>
    <n v="1"/>
    <n v="0"/>
    <n v="0"/>
    <n v="0"/>
    <n v="0"/>
    <n v="0"/>
    <n v="0"/>
    <s v=""/>
    <s v=""/>
    <s v=""/>
    <s v=""/>
    <s v=""/>
    <x v="0"/>
  </r>
  <r>
    <s v="E09000023"/>
    <x v="336"/>
    <n v="275885"/>
    <n v="3514.54"/>
    <s v="E09000023"/>
    <n v="1"/>
    <s v="Unitary"/>
    <s v="England"/>
    <s v="Lewisham"/>
    <n v="0"/>
    <n v="0"/>
    <n v="0"/>
    <n v="0"/>
    <n v="0"/>
    <n v="0"/>
    <n v="0"/>
    <n v="0"/>
    <n v="0"/>
    <n v="0"/>
    <n v="0"/>
    <n v="0"/>
    <n v="92028"/>
    <n v="1"/>
    <n v="0"/>
    <n v="0"/>
    <n v="0"/>
    <n v="0"/>
    <n v="0"/>
    <n v="0"/>
    <s v=""/>
    <s v=""/>
    <s v=""/>
    <s v=""/>
    <s v=""/>
    <x v="0"/>
  </r>
  <r>
    <s v="E09000024"/>
    <x v="337"/>
    <n v="199693"/>
    <n v="3760.87"/>
    <s v="E09000024"/>
    <n v="1"/>
    <s v="Unitary"/>
    <s v="England"/>
    <s v="Merton"/>
    <n v="0"/>
    <n v="0"/>
    <n v="0"/>
    <n v="0"/>
    <n v="0"/>
    <n v="0"/>
    <n v="0"/>
    <n v="0"/>
    <n v="0"/>
    <n v="0"/>
    <n v="0"/>
    <n v="0"/>
    <n v="92028"/>
    <n v="1"/>
    <n v="0"/>
    <n v="0"/>
    <n v="0"/>
    <n v="0"/>
    <n v="0"/>
    <n v="0"/>
    <s v=""/>
    <s v=""/>
    <s v=""/>
    <s v=""/>
    <s v=""/>
    <x v="0"/>
  </r>
  <r>
    <s v="E09000026"/>
    <x v="338"/>
    <n v="278970"/>
    <n v="5641.14"/>
    <s v="E09000026"/>
    <n v="1"/>
    <s v="Unitary"/>
    <s v="England"/>
    <s v="Redbridge"/>
    <n v="0"/>
    <n v="0"/>
    <n v="0"/>
    <n v="0"/>
    <n v="0"/>
    <n v="0"/>
    <n v="0"/>
    <n v="0"/>
    <n v="0"/>
    <n v="0"/>
    <n v="0"/>
    <n v="0"/>
    <n v="92028"/>
    <n v="1"/>
    <n v="0"/>
    <n v="0"/>
    <n v="0"/>
    <n v="0"/>
    <n v="0"/>
    <n v="0"/>
    <s v=""/>
    <s v=""/>
    <s v=""/>
    <s v=""/>
    <s v=""/>
    <x v="0"/>
  </r>
  <r>
    <s v="E09000029"/>
    <x v="339"/>
    <n v="190146"/>
    <n v="4385.0200000000004"/>
    <s v="E09000029"/>
    <n v="1"/>
    <s v="Unitary"/>
    <s v="England"/>
    <s v="Sutton"/>
    <n v="0"/>
    <n v="0"/>
    <n v="0"/>
    <n v="0"/>
    <n v="0"/>
    <n v="0"/>
    <n v="0"/>
    <n v="0"/>
    <n v="0"/>
    <n v="0"/>
    <n v="0"/>
    <n v="0"/>
    <n v="92028"/>
    <n v="1"/>
    <n v="0"/>
    <n v="0"/>
    <n v="0"/>
    <n v="0"/>
    <n v="0"/>
    <n v="0"/>
    <s v=""/>
    <s v=""/>
    <s v=""/>
    <s v=""/>
    <s v=""/>
    <x v="0"/>
  </r>
  <r>
    <s v="E09000027"/>
    <x v="340"/>
    <n v="186990"/>
    <n v="5741.52"/>
    <s v="E09000027"/>
    <s v=""/>
    <s v="Unitary"/>
    <s v="England"/>
    <s v="Richmond upon Thames"/>
    <n v="0"/>
    <n v="0"/>
    <n v="0"/>
    <n v="22"/>
    <n v="0"/>
    <n v="66"/>
    <n v="0"/>
    <n v="0"/>
    <n v="0"/>
    <n v="0"/>
    <n v="0"/>
    <n v="0"/>
    <n v="92028"/>
    <n v="1"/>
    <n v="0"/>
    <n v="0"/>
    <n v="0"/>
    <n v="0"/>
    <n v="0"/>
    <n v="0"/>
    <s v=""/>
    <s v=""/>
    <s v=""/>
    <s v=""/>
    <s v=""/>
    <x v="1"/>
  </r>
  <r>
    <s v="E09000028"/>
    <x v="341"/>
    <n v="288283"/>
    <n v="2885.41"/>
    <s v="E09000028"/>
    <n v="1"/>
    <s v="Unitary"/>
    <s v="England"/>
    <s v="Southwark"/>
    <n v="0"/>
    <n v="0"/>
    <n v="0"/>
    <n v="0"/>
    <n v="0"/>
    <n v="0"/>
    <n v="0"/>
    <n v="0"/>
    <n v="0"/>
    <n v="0"/>
    <n v="0"/>
    <n v="0"/>
    <n v="92028"/>
    <n v="1"/>
    <n v="0"/>
    <n v="0"/>
    <n v="0"/>
    <n v="0"/>
    <n v="0"/>
    <n v="0"/>
    <s v=""/>
    <s v=""/>
    <s v=""/>
    <s v=""/>
    <s v=""/>
    <x v="0"/>
  </r>
  <r>
    <s v="S12000005"/>
    <x v="342"/>
    <n v="51442"/>
    <n v="15864"/>
    <s v="S12000005"/>
    <s v=""/>
    <s v="Local Authority"/>
    <s v="Scotland"/>
    <s v=""/>
    <n v="0"/>
    <n v="0"/>
    <n v="0"/>
    <n v="0"/>
    <n v="0"/>
    <n v="0"/>
    <n v="0"/>
    <n v="0"/>
    <n v="0"/>
    <n v="0"/>
    <n v="0"/>
    <n v="0"/>
    <n v="92028"/>
    <n v="0"/>
    <n v="0"/>
    <n v="0"/>
    <n v="0"/>
    <n v="0"/>
    <n v="0"/>
    <n v="0"/>
    <s v=""/>
    <s v=""/>
    <s v=""/>
    <s v=""/>
    <s v=""/>
    <x v="0"/>
  </r>
  <r>
    <s v="S12000006"/>
    <x v="343"/>
    <n v="151324"/>
    <n v="642620"/>
    <s v="S12000006"/>
    <s v=""/>
    <s v="Local Authority"/>
    <s v="Scotland"/>
    <s v=""/>
    <n v="0"/>
    <n v="0"/>
    <n v="0"/>
    <n v="0"/>
    <n v="0"/>
    <n v="0"/>
    <n v="0"/>
    <n v="0"/>
    <n v="0"/>
    <n v="0"/>
    <n v="0"/>
    <n v="0"/>
    <n v="92028"/>
    <n v="0"/>
    <n v="0"/>
    <n v="0"/>
    <n v="0"/>
    <n v="0"/>
    <n v="0"/>
    <n v="0"/>
    <s v=""/>
    <s v=""/>
    <s v=""/>
    <s v=""/>
    <s v=""/>
    <x v="0"/>
  </r>
  <r>
    <s v="S12000008"/>
    <x v="344"/>
    <n v="122767"/>
    <n v="126212"/>
    <s v="S12000008"/>
    <s v=""/>
    <s v="Local Authority"/>
    <s v="Scotland"/>
    <s v=""/>
    <n v="0"/>
    <n v="0"/>
    <n v="0"/>
    <n v="0"/>
    <n v="0"/>
    <n v="0"/>
    <n v="0"/>
    <n v="0"/>
    <n v="0"/>
    <n v="0"/>
    <n v="0"/>
    <n v="0"/>
    <n v="92028"/>
    <n v="0"/>
    <n v="0"/>
    <n v="0"/>
    <n v="0"/>
    <n v="0"/>
    <n v="0"/>
    <n v="0"/>
    <s v=""/>
    <s v=""/>
    <s v=""/>
    <s v=""/>
    <s v=""/>
    <x v="0"/>
  </r>
  <r>
    <s v="S12000010"/>
    <x v="345"/>
    <n v="99717"/>
    <n v="67918"/>
    <s v="S12000010"/>
    <s v=""/>
    <s v="Local Authority"/>
    <s v="Scotland"/>
    <s v=""/>
    <n v="0"/>
    <n v="0"/>
    <n v="0"/>
    <n v="0"/>
    <n v="0"/>
    <n v="0"/>
    <n v="0"/>
    <n v="0"/>
    <n v="0"/>
    <n v="0"/>
    <n v="0"/>
    <n v="0"/>
    <n v="92028"/>
    <n v="0"/>
    <n v="0"/>
    <n v="0"/>
    <n v="0"/>
    <n v="0"/>
    <n v="0"/>
    <n v="0"/>
    <s v=""/>
    <s v=""/>
    <s v=""/>
    <s v=""/>
    <s v=""/>
    <x v="0"/>
  </r>
  <r>
    <s v="S12000011"/>
    <x v="346"/>
    <n v="90574"/>
    <n v="17379"/>
    <s v="S12000011"/>
    <s v=""/>
    <s v="Local Authority"/>
    <s v="Scotland"/>
    <s v=""/>
    <n v="0"/>
    <n v="0"/>
    <n v="0"/>
    <n v="0"/>
    <n v="0"/>
    <n v="0"/>
    <n v="0"/>
    <n v="0"/>
    <n v="0"/>
    <n v="0"/>
    <n v="0"/>
    <n v="0"/>
    <n v="92028"/>
    <n v="0"/>
    <n v="0"/>
    <n v="0"/>
    <n v="0"/>
    <n v="0"/>
    <n v="0"/>
    <n v="0"/>
    <s v=""/>
    <s v=""/>
    <s v=""/>
    <s v=""/>
    <s v=""/>
    <x v="0"/>
  </r>
  <r>
    <s v="S12000013"/>
    <x v="347"/>
    <n v="27684"/>
    <n v="305950"/>
    <s v="S12000013"/>
    <s v=""/>
    <s v="Local Authority"/>
    <s v="Scotland"/>
    <s v=""/>
    <n v="0"/>
    <n v="0"/>
    <n v="0"/>
    <n v="0"/>
    <n v="0"/>
    <n v="0"/>
    <n v="0"/>
    <n v="0"/>
    <n v="0"/>
    <n v="0"/>
    <n v="0"/>
    <n v="0"/>
    <n v="92028"/>
    <n v="0"/>
    <n v="0"/>
    <n v="0"/>
    <n v="0"/>
    <n v="0"/>
    <n v="0"/>
    <n v="0"/>
    <s v=""/>
    <s v=""/>
    <s v=""/>
    <s v=""/>
    <s v=""/>
    <x v="0"/>
  </r>
  <r>
    <s v="S12000014"/>
    <x v="348"/>
    <n v="155990"/>
    <n v="29736"/>
    <s v="S12000014"/>
    <s v=""/>
    <s v="Local Authority"/>
    <s v="Scotland"/>
    <s v=""/>
    <n v="0"/>
    <n v="0"/>
    <n v="0"/>
    <n v="0"/>
    <n v="0"/>
    <n v="0"/>
    <n v="0"/>
    <n v="0"/>
    <n v="0"/>
    <n v="0"/>
    <n v="0"/>
    <n v="0"/>
    <n v="92028"/>
    <n v="0"/>
    <n v="0"/>
    <n v="0"/>
    <n v="0"/>
    <n v="0"/>
    <n v="0"/>
    <n v="0"/>
    <s v=""/>
    <s v=""/>
    <s v=""/>
    <s v=""/>
    <s v=""/>
    <x v="0"/>
  </r>
  <r>
    <s v="S12000015"/>
    <x v="349"/>
    <n v="365198"/>
    <n v="132486"/>
    <s v="S12000015"/>
    <s v=""/>
    <s v="Local Authority"/>
    <s v="Scotland"/>
    <s v=""/>
    <n v="0"/>
    <n v="0"/>
    <n v="0"/>
    <n v="0"/>
    <n v="0"/>
    <n v="0"/>
    <n v="0"/>
    <n v="0"/>
    <n v="0"/>
    <n v="0"/>
    <n v="0"/>
    <n v="0"/>
    <n v="92028"/>
    <n v="0"/>
    <n v="0"/>
    <n v="0"/>
    <n v="0"/>
    <n v="0"/>
    <n v="0"/>
    <n v="0"/>
    <s v=""/>
    <s v=""/>
    <s v=""/>
    <s v=""/>
    <s v=""/>
    <x v="0"/>
  </r>
  <r>
    <s v="S12000017"/>
    <x v="350"/>
    <n v="232132"/>
    <n v="2568389"/>
    <s v="S12000017"/>
    <s v=""/>
    <s v="Local Authority"/>
    <s v="Scotland"/>
    <s v=""/>
    <n v="0"/>
    <n v="0"/>
    <n v="0"/>
    <n v="0"/>
    <n v="0"/>
    <n v="0"/>
    <n v="0"/>
    <n v="0"/>
    <n v="0"/>
    <n v="0"/>
    <n v="0"/>
    <n v="0"/>
    <n v="92028"/>
    <n v="0"/>
    <n v="0"/>
    <n v="0"/>
    <n v="0"/>
    <n v="0"/>
    <n v="0"/>
    <n v="0"/>
    <s v=""/>
    <s v=""/>
    <s v=""/>
    <s v=""/>
    <s v=""/>
    <x v="0"/>
  </r>
  <r>
    <s v="S12000018"/>
    <x v="351"/>
    <n v="81485"/>
    <n v="16044"/>
    <s v="S12000018"/>
    <s v=""/>
    <s v="Local Authority"/>
    <s v="Scotland"/>
    <s v=""/>
    <n v="0"/>
    <n v="0"/>
    <n v="0"/>
    <n v="0"/>
    <n v="0"/>
    <n v="0"/>
    <n v="0"/>
    <n v="0"/>
    <n v="0"/>
    <n v="0"/>
    <n v="0"/>
    <n v="0"/>
    <n v="92028"/>
    <n v="0"/>
    <n v="0"/>
    <n v="0"/>
    <n v="0"/>
    <n v="0"/>
    <n v="0"/>
    <n v="0"/>
    <s v=""/>
    <s v=""/>
    <s v=""/>
    <s v=""/>
    <s v=""/>
    <x v="0"/>
  </r>
  <r>
    <s v="S12000019"/>
    <x v="352"/>
    <n v="83187"/>
    <n v="35369"/>
    <s v="S12000019"/>
    <s v=""/>
    <s v="Local Authority"/>
    <s v="Scotland"/>
    <s v=""/>
    <n v="0"/>
    <n v="0"/>
    <n v="0"/>
    <n v="0"/>
    <n v="0"/>
    <n v="0"/>
    <n v="0"/>
    <n v="0"/>
    <n v="0"/>
    <n v="0"/>
    <n v="0"/>
    <n v="0"/>
    <n v="92028"/>
    <n v="0"/>
    <n v="0"/>
    <n v="0"/>
    <n v="0"/>
    <n v="0"/>
    <n v="0"/>
    <n v="0"/>
    <s v=""/>
    <s v=""/>
    <s v=""/>
    <s v=""/>
    <s v=""/>
    <x v="0"/>
  </r>
  <r>
    <s v="S12000020"/>
    <x v="353"/>
    <n v="93295"/>
    <n v="223756"/>
    <s v="S12000020"/>
    <s v=""/>
    <s v="Local Authority"/>
    <s v="Scotland"/>
    <s v=""/>
    <n v="0"/>
    <n v="0"/>
    <n v="0"/>
    <n v="0"/>
    <n v="0"/>
    <n v="0"/>
    <n v="0"/>
    <n v="0"/>
    <n v="0"/>
    <n v="0"/>
    <n v="0"/>
    <n v="0"/>
    <n v="92028"/>
    <n v="0"/>
    <n v="0"/>
    <n v="0"/>
    <n v="0"/>
    <n v="0"/>
    <n v="0"/>
    <n v="0"/>
    <s v=""/>
    <s v=""/>
    <s v=""/>
    <s v=""/>
    <s v=""/>
    <x v="0"/>
  </r>
  <r>
    <s v="S12000021"/>
    <x v="354"/>
    <n v="138146"/>
    <n v="88534"/>
    <s v="S12000021"/>
    <s v=""/>
    <s v="Local Authority"/>
    <s v="Scotland"/>
    <s v=""/>
    <n v="0"/>
    <n v="0"/>
    <n v="0"/>
    <n v="0"/>
    <n v="0"/>
    <n v="0"/>
    <n v="0"/>
    <n v="0"/>
    <n v="0"/>
    <n v="0"/>
    <n v="0"/>
    <n v="0"/>
    <n v="92028"/>
    <n v="0"/>
    <n v="0"/>
    <n v="0"/>
    <n v="0"/>
    <n v="0"/>
    <n v="0"/>
    <n v="0"/>
    <s v=""/>
    <s v=""/>
    <s v=""/>
    <s v=""/>
    <s v=""/>
    <x v="0"/>
  </r>
  <r>
    <s v="S12000023"/>
    <x v="355"/>
    <n v="21349"/>
    <n v="98980"/>
    <s v="S12000023"/>
    <s v=""/>
    <s v="Local Authority"/>
    <s v="Scotland"/>
    <s v=""/>
    <n v="0"/>
    <n v="0"/>
    <n v="0"/>
    <n v="0"/>
    <n v="0"/>
    <n v="0"/>
    <n v="0"/>
    <n v="0"/>
    <n v="0"/>
    <n v="0"/>
    <n v="0"/>
    <n v="0"/>
    <n v="92028"/>
    <n v="0"/>
    <n v="0"/>
    <n v="0"/>
    <n v="0"/>
    <n v="0"/>
    <n v="0"/>
    <n v="0"/>
    <s v=""/>
    <s v=""/>
    <s v=""/>
    <s v=""/>
    <s v=""/>
    <x v="0"/>
  </r>
  <r>
    <s v="S12000036"/>
    <x v="356"/>
    <n v="476626"/>
    <n v="26333"/>
    <s v="S12000036"/>
    <s v=""/>
    <s v="Local Authority"/>
    <s v="Scotland"/>
    <s v=""/>
    <n v="0"/>
    <n v="0"/>
    <n v="0"/>
    <n v="0"/>
    <n v="0"/>
    <n v="0"/>
    <n v="0"/>
    <n v="0"/>
    <n v="0"/>
    <n v="0"/>
    <n v="0"/>
    <n v="0"/>
    <n v="92028"/>
    <n v="0"/>
    <n v="0"/>
    <n v="0"/>
    <n v="0"/>
    <n v="0"/>
    <n v="0"/>
    <n v="0"/>
    <s v=""/>
    <s v=""/>
    <s v=""/>
    <s v=""/>
    <s v=""/>
    <x v="0"/>
  </r>
  <r>
    <s v="S12000038"/>
    <x v="357"/>
    <n v="174908"/>
    <n v="26194"/>
    <s v="S12000038"/>
    <s v=""/>
    <s v="Local Authority"/>
    <s v="Scotland"/>
    <s v=""/>
    <n v="0"/>
    <n v="0"/>
    <n v="0"/>
    <n v="0"/>
    <n v="0"/>
    <n v="0"/>
    <n v="0"/>
    <n v="0"/>
    <n v="0"/>
    <n v="0"/>
    <n v="0"/>
    <n v="0"/>
    <n v="92028"/>
    <n v="0"/>
    <n v="0"/>
    <n v="0"/>
    <n v="0"/>
    <n v="0"/>
    <n v="0"/>
    <n v="0"/>
    <s v=""/>
    <s v=""/>
    <s v=""/>
    <s v=""/>
    <s v=""/>
    <x v="0"/>
  </r>
  <r>
    <s v="S12000039"/>
    <x v="358"/>
    <n v="90720"/>
    <n v="15876"/>
    <s v="S12000039"/>
    <s v=""/>
    <s v="Local Authority"/>
    <s v="Scotland"/>
    <s v=""/>
    <n v="0"/>
    <n v="0"/>
    <n v="0"/>
    <n v="0"/>
    <n v="0"/>
    <n v="0"/>
    <n v="0"/>
    <n v="0"/>
    <n v="0"/>
    <n v="0"/>
    <n v="0"/>
    <n v="0"/>
    <n v="92028"/>
    <n v="0"/>
    <n v="0"/>
    <n v="0"/>
    <n v="0"/>
    <n v="0"/>
    <n v="0"/>
    <n v="0"/>
    <s v=""/>
    <s v=""/>
    <s v=""/>
    <s v=""/>
    <s v=""/>
    <x v="0"/>
  </r>
  <r>
    <s v="S12000040"/>
    <x v="359"/>
    <n v="175118"/>
    <n v="42749"/>
    <s v="S12000040"/>
    <s v=""/>
    <s v="Local Authority"/>
    <s v="Scotland"/>
    <s v=""/>
    <n v="0"/>
    <n v="0"/>
    <n v="0"/>
    <n v="0"/>
    <n v="0"/>
    <n v="0"/>
    <n v="0"/>
    <n v="0"/>
    <n v="0"/>
    <n v="0"/>
    <n v="0"/>
    <n v="0"/>
    <n v="92028"/>
    <n v="0"/>
    <n v="0"/>
    <n v="0"/>
    <n v="0"/>
    <n v="0"/>
    <n v="0"/>
    <n v="0"/>
    <s v=""/>
    <s v=""/>
    <s v=""/>
    <s v=""/>
    <s v=""/>
    <x v="0"/>
  </r>
  <r>
    <s v="S12000041"/>
    <x v="360"/>
    <n v="115978"/>
    <n v="218179"/>
    <s v="S12000041"/>
    <s v=""/>
    <s v="Local Authority"/>
    <s v="Scotland"/>
    <s v=""/>
    <n v="0"/>
    <n v="0"/>
    <n v="0"/>
    <n v="0"/>
    <n v="0"/>
    <n v="0"/>
    <n v="0"/>
    <n v="0"/>
    <n v="0"/>
    <n v="0"/>
    <n v="0"/>
    <n v="0"/>
    <n v="92028"/>
    <n v="0"/>
    <n v="0"/>
    <n v="0"/>
    <n v="0"/>
    <n v="0"/>
    <n v="0"/>
    <n v="0"/>
    <s v=""/>
    <s v=""/>
    <s v=""/>
    <s v=""/>
    <s v=""/>
    <x v="0"/>
  </r>
  <r>
    <s v="S12000045"/>
    <x v="361"/>
    <n v="105026"/>
    <n v="17449"/>
    <s v="S12000045"/>
    <s v=""/>
    <s v="Local Authority"/>
    <s v="Scotland"/>
    <s v=""/>
    <n v="0"/>
    <n v="0"/>
    <n v="0"/>
    <n v="0"/>
    <n v="0"/>
    <n v="0"/>
    <n v="0"/>
    <n v="0"/>
    <n v="0"/>
    <n v="0"/>
    <n v="0"/>
    <n v="0"/>
    <n v="92028"/>
    <n v="0"/>
    <n v="0"/>
    <n v="0"/>
    <n v="0"/>
    <n v="0"/>
    <n v="0"/>
    <n v="0"/>
    <s v=""/>
    <s v=""/>
    <s v=""/>
    <s v=""/>
    <s v=""/>
    <x v="0"/>
  </r>
  <r>
    <s v="S12000046"/>
    <x v="362"/>
    <n v="593245"/>
    <n v="17468"/>
    <s v="S12000046"/>
    <s v=""/>
    <s v="Local Authority"/>
    <s v="Scotland"/>
    <s v=""/>
    <n v="0"/>
    <n v="0"/>
    <n v="0"/>
    <n v="0"/>
    <n v="0"/>
    <n v="0"/>
    <n v="0"/>
    <n v="0"/>
    <n v="0"/>
    <n v="0"/>
    <n v="0"/>
    <n v="0"/>
    <n v="92028"/>
    <n v="0"/>
    <n v="0"/>
    <n v="0"/>
    <n v="0"/>
    <n v="0"/>
    <n v="0"/>
    <n v="0"/>
    <s v=""/>
    <s v=""/>
    <s v=""/>
    <s v=""/>
    <s v=""/>
    <x v="0"/>
  </r>
  <r>
    <s v="W06000001"/>
    <x v="363"/>
    <n v="69751"/>
    <n v="71124.11"/>
    <s v="W06000001"/>
    <s v=""/>
    <s v="Local Authority"/>
    <s v="Wales"/>
    <s v=""/>
    <n v="0"/>
    <n v="0"/>
    <n v="66"/>
    <n v="0"/>
    <n v="0"/>
    <n v="66"/>
    <n v="0"/>
    <n v="0"/>
    <n v="0"/>
    <n v="0"/>
    <n v="0"/>
    <n v="0"/>
    <n v="92028"/>
    <n v="0"/>
    <n v="0"/>
    <n v="0"/>
    <n v="0"/>
    <n v="0"/>
    <n v="0"/>
    <n v="0"/>
    <s v=""/>
    <s v=""/>
    <s v=""/>
    <s v=""/>
    <s v=""/>
    <x v="0"/>
  </r>
  <r>
    <s v="W06000002"/>
    <x v="364"/>
    <n v="121874"/>
    <n v="253493.94"/>
    <s v="W06000002"/>
    <s v=""/>
    <s v="Local Authority"/>
    <s v="Wales"/>
    <s v=""/>
    <n v="10"/>
    <n v="0"/>
    <n v="75"/>
    <n v="10"/>
    <n v="0"/>
    <n v="67"/>
    <n v="0"/>
    <n v="0"/>
    <n v="0"/>
    <n v="0"/>
    <n v="0"/>
    <n v="0"/>
    <n v="92028"/>
    <n v="0"/>
    <n v="0"/>
    <n v="0"/>
    <n v="0"/>
    <n v="0"/>
    <n v="0"/>
    <n v="0"/>
    <s v=""/>
    <s v=""/>
    <s v=""/>
    <s v=""/>
    <s v=""/>
    <x v="0"/>
  </r>
  <r>
    <s v="W06000003"/>
    <x v="365"/>
    <n v="115228"/>
    <n v="112582.88"/>
    <s v="W06000003"/>
    <s v=""/>
    <s v="Local Authority"/>
    <s v="Wales"/>
    <s v=""/>
    <n v="0"/>
    <n v="0"/>
    <n v="0"/>
    <n v="0"/>
    <n v="0"/>
    <n v="0"/>
    <n v="0"/>
    <n v="0"/>
    <n v="0"/>
    <n v="0"/>
    <n v="0"/>
    <n v="0"/>
    <n v="92028"/>
    <n v="0"/>
    <n v="0"/>
    <n v="0"/>
    <n v="0"/>
    <n v="0"/>
    <n v="0"/>
    <n v="0"/>
    <s v=""/>
    <s v=""/>
    <s v=""/>
    <s v=""/>
    <s v=""/>
    <x v="0"/>
  </r>
  <r>
    <s v="W06000004"/>
    <x v="366"/>
    <n v="93734"/>
    <n v="83674.27"/>
    <s v="W06000004"/>
    <s v=""/>
    <s v="Local Authority"/>
    <s v="Wales"/>
    <s v=""/>
    <n v="0"/>
    <n v="0"/>
    <n v="0"/>
    <n v="4"/>
    <n v="0"/>
    <n v="51"/>
    <n v="0"/>
    <n v="0"/>
    <n v="0"/>
    <n v="0"/>
    <n v="0"/>
    <n v="0"/>
    <n v="92028"/>
    <n v="0"/>
    <n v="0"/>
    <n v="0"/>
    <n v="0"/>
    <n v="0"/>
    <n v="0"/>
    <n v="0"/>
    <s v=""/>
    <s v=""/>
    <s v=""/>
    <s v=""/>
    <s v=""/>
    <x v="1"/>
  </r>
  <r>
    <s v="W06000005"/>
    <x v="367"/>
    <n v="152506"/>
    <n v="43753.91"/>
    <s v="W06000005"/>
    <s v=""/>
    <s v="Local Authority"/>
    <s v="Wales"/>
    <s v=""/>
    <n v="0"/>
    <n v="0"/>
    <n v="0"/>
    <n v="0"/>
    <n v="0"/>
    <n v="0"/>
    <n v="0"/>
    <n v="0"/>
    <n v="0"/>
    <n v="0"/>
    <n v="0"/>
    <n v="0"/>
    <n v="92028"/>
    <n v="0"/>
    <n v="0"/>
    <n v="0"/>
    <n v="0"/>
    <n v="0"/>
    <n v="0"/>
    <n v="0"/>
    <s v=""/>
    <s v=""/>
    <s v=""/>
    <s v=""/>
    <s v=""/>
    <x v="0"/>
  </r>
  <r>
    <s v="W06000006"/>
    <x v="368"/>
    <n v="134844"/>
    <n v="50377.45"/>
    <s v="W06000006"/>
    <s v=""/>
    <s v="Local Authority"/>
    <s v="Wales"/>
    <s v=""/>
    <n v="10"/>
    <n v="0"/>
    <n v="95"/>
    <n v="10"/>
    <n v="0"/>
    <n v="95"/>
    <n v="0"/>
    <n v="0"/>
    <n v="0"/>
    <n v="0"/>
    <n v="0"/>
    <n v="0"/>
    <n v="92028"/>
    <n v="0"/>
    <n v="0"/>
    <n v="0"/>
    <n v="0"/>
    <n v="0"/>
    <n v="0"/>
    <n v="0"/>
    <s v=""/>
    <s v=""/>
    <s v=""/>
    <s v=""/>
    <s v=""/>
    <x v="0"/>
  </r>
  <r>
    <s v="W06000008"/>
    <x v="369"/>
    <n v="75922"/>
    <n v="178545.43"/>
    <s v="W06000008"/>
    <s v=""/>
    <s v="Local Authority"/>
    <s v="Wales"/>
    <s v=""/>
    <n v="0"/>
    <n v="0"/>
    <n v="0"/>
    <n v="0"/>
    <n v="0"/>
    <n v="0"/>
    <n v="0"/>
    <n v="0"/>
    <n v="0"/>
    <n v="0"/>
    <n v="0"/>
    <n v="0"/>
    <n v="92028"/>
    <n v="0"/>
    <n v="0"/>
    <n v="0"/>
    <n v="0"/>
    <n v="0"/>
    <n v="0"/>
    <n v="0"/>
    <s v=""/>
    <s v=""/>
    <s v=""/>
    <s v=""/>
    <s v=""/>
    <x v="0"/>
  </r>
  <r>
    <s v="W06000013"/>
    <x v="370"/>
    <n v="139178"/>
    <n v="25074.74"/>
    <s v="W06000013"/>
    <s v=""/>
    <s v="Local Authority"/>
    <s v="Wales"/>
    <s v=""/>
    <n v="0"/>
    <n v="0"/>
    <n v="0"/>
    <n v="0"/>
    <n v="0"/>
    <n v="0"/>
    <n v="0"/>
    <n v="0"/>
    <n v="0"/>
    <n v="0"/>
    <n v="0"/>
    <n v="0"/>
    <n v="92028"/>
    <n v="0"/>
    <n v="0"/>
    <n v="0"/>
    <n v="0"/>
    <n v="0"/>
    <n v="0"/>
    <n v="0"/>
    <s v=""/>
    <s v=""/>
    <s v=""/>
    <s v=""/>
    <s v=""/>
    <x v="0"/>
  </r>
  <r>
    <s v="W06000014"/>
    <x v="371"/>
    <n v="126336"/>
    <n v="33095.279999999999"/>
    <s v="W06000014"/>
    <s v=""/>
    <s v="Local Authority"/>
    <s v="Wales"/>
    <s v=""/>
    <n v="0"/>
    <n v="0"/>
    <n v="0"/>
    <n v="0"/>
    <n v="0"/>
    <n v="0"/>
    <n v="0"/>
    <n v="0"/>
    <n v="0"/>
    <n v="0"/>
    <n v="0"/>
    <n v="0"/>
    <n v="92028"/>
    <n v="0"/>
    <n v="0"/>
    <n v="0"/>
    <n v="0"/>
    <n v="0"/>
    <n v="0"/>
    <n v="0"/>
    <s v=""/>
    <s v=""/>
    <s v=""/>
    <s v=""/>
    <s v=""/>
    <x v="0"/>
  </r>
  <r>
    <s v="W06000015"/>
    <x v="372"/>
    <n v="346090"/>
    <n v="14038.2"/>
    <s v="W06000015"/>
    <s v=""/>
    <s v="Local Authority"/>
    <s v="Wales"/>
    <s v=""/>
    <n v="403"/>
    <n v="0"/>
    <n v="1614"/>
    <n v="33"/>
    <n v="0"/>
    <n v="743"/>
    <n v="0"/>
    <n v="0"/>
    <n v="0"/>
    <n v="0"/>
    <n v="0"/>
    <n v="0"/>
    <n v="92028"/>
    <n v="0"/>
    <n v="0"/>
    <n v="0"/>
    <n v="0"/>
    <n v="0"/>
    <n v="0"/>
    <n v="0"/>
    <s v=""/>
    <s v=""/>
    <s v=""/>
    <s v=""/>
    <s v=""/>
    <x v="0"/>
  </r>
  <r>
    <s v="W06000016"/>
    <x v="373"/>
    <n v="234410"/>
    <n v="42412.97"/>
    <s v="W06000016"/>
    <s v=""/>
    <s v="Local Authority"/>
    <s v="Wales"/>
    <s v=""/>
    <n v="32"/>
    <n v="0"/>
    <n v="86"/>
    <n v="32"/>
    <n v="0"/>
    <n v="86"/>
    <n v="0"/>
    <n v="0"/>
    <n v="0"/>
    <n v="0"/>
    <n v="0"/>
    <n v="0"/>
    <n v="92028"/>
    <n v="0"/>
    <n v="0"/>
    <n v="0"/>
    <n v="0"/>
    <n v="0"/>
    <n v="0"/>
    <n v="0"/>
    <s v=""/>
    <s v=""/>
    <s v=""/>
    <s v=""/>
    <s v=""/>
    <x v="0"/>
  </r>
  <r>
    <s v="W06000019"/>
    <x v="374"/>
    <n v="69814"/>
    <n v="10876.16"/>
    <s v="W06000019"/>
    <s v=""/>
    <s v="Local Authority"/>
    <s v="Wales"/>
    <s v=""/>
    <n v="12"/>
    <n v="0"/>
    <n v="158"/>
    <n v="12"/>
    <n v="0"/>
    <n v="126"/>
    <n v="0"/>
    <n v="0"/>
    <n v="0"/>
    <n v="0"/>
    <n v="0"/>
    <n v="0"/>
    <n v="92028"/>
    <n v="0"/>
    <n v="0"/>
    <n v="0"/>
    <n v="0"/>
    <n v="0"/>
    <n v="0"/>
    <n v="0"/>
    <s v=""/>
    <s v=""/>
    <s v=""/>
    <s v=""/>
    <s v=""/>
    <x v="0"/>
  </r>
  <r>
    <s v="W06000020"/>
    <x v="375"/>
    <n v="91075"/>
    <n v="12564.08"/>
    <s v="W06000020"/>
    <s v=""/>
    <s v="Local Authority"/>
    <s v="Wales"/>
    <s v=""/>
    <n v="28"/>
    <n v="0"/>
    <n v="201"/>
    <n v="17"/>
    <n v="0"/>
    <n v="102"/>
    <n v="0"/>
    <n v="0"/>
    <n v="0"/>
    <n v="0"/>
    <n v="0"/>
    <n v="0"/>
    <n v="92028"/>
    <n v="0"/>
    <n v="0"/>
    <n v="0"/>
    <n v="0"/>
    <n v="0"/>
    <n v="0"/>
    <n v="0"/>
    <s v=""/>
    <s v=""/>
    <s v=""/>
    <s v=""/>
    <s v=""/>
    <x v="0"/>
  </r>
  <r>
    <s v="W06000021"/>
    <x v="376"/>
    <n v="91323"/>
    <n v="84914.94"/>
    <s v="W06000021"/>
    <s v=""/>
    <s v="Local Authority"/>
    <s v="Wales"/>
    <s v=""/>
    <n v="0"/>
    <n v="0"/>
    <n v="0"/>
    <n v="0"/>
    <n v="0"/>
    <n v="0"/>
    <n v="0"/>
    <n v="0"/>
    <n v="0"/>
    <n v="0"/>
    <n v="0"/>
    <n v="0"/>
    <n v="92028"/>
    <n v="0"/>
    <n v="0"/>
    <n v="0"/>
    <n v="0"/>
    <n v="0"/>
    <n v="0"/>
    <n v="0"/>
    <s v=""/>
    <s v=""/>
    <s v=""/>
    <s v=""/>
    <s v=""/>
    <x v="0"/>
  </r>
  <r>
    <s v="W06000022"/>
    <x v="377"/>
    <n v="145736"/>
    <n v="19051.599999999999"/>
    <s v="W06000022"/>
    <s v=""/>
    <s v="Local Authority"/>
    <s v="Wales"/>
    <s v=""/>
    <n v="0"/>
    <n v="0"/>
    <n v="0"/>
    <n v="0"/>
    <n v="0"/>
    <n v="0"/>
    <n v="0"/>
    <n v="0"/>
    <n v="0"/>
    <n v="0"/>
    <n v="0"/>
    <n v="0"/>
    <n v="92028"/>
    <n v="0"/>
    <n v="0"/>
    <n v="0"/>
    <n v="0"/>
    <n v="0"/>
    <n v="0"/>
    <n v="0"/>
    <s v=""/>
    <s v=""/>
    <s v=""/>
    <s v=""/>
    <s v=""/>
    <x v="0"/>
  </r>
  <r>
    <s v="W06000023"/>
    <x v="378"/>
    <n v="132976"/>
    <n v="518037.01"/>
    <s v="W06000023"/>
    <s v=""/>
    <s v="Local Authority"/>
    <s v="Wales"/>
    <s v=""/>
    <n v="22"/>
    <n v="0"/>
    <n v="111"/>
    <n v="22"/>
    <n v="0"/>
    <n v="111"/>
    <n v="0"/>
    <n v="0"/>
    <n v="0"/>
    <n v="0"/>
    <n v="0"/>
    <n v="0"/>
    <n v="92028"/>
    <n v="0"/>
    <n v="0"/>
    <n v="0"/>
    <n v="0"/>
    <n v="0"/>
    <n v="0"/>
    <n v="0"/>
    <s v=""/>
    <s v=""/>
    <s v=""/>
    <s v=""/>
    <s v=""/>
    <x v="0"/>
  </r>
  <r>
    <s v="W06000024"/>
    <x v="379"/>
    <n v="58802"/>
    <n v="11139.29"/>
    <s v="W06000024"/>
    <s v=""/>
    <s v="Local Authority"/>
    <s v="Wales"/>
    <s v=""/>
    <n v="3"/>
    <n v="0"/>
    <n v="31"/>
    <n v="3"/>
    <n v="0"/>
    <n v="31"/>
    <n v="0"/>
    <n v="0"/>
    <n v="0"/>
    <n v="0"/>
    <n v="0"/>
    <n v="0"/>
    <n v="92028"/>
    <n v="0"/>
    <n v="0"/>
    <n v="0"/>
    <n v="0"/>
    <n v="0"/>
    <n v="0"/>
    <n v="0"/>
    <s v=""/>
    <s v=""/>
    <s v=""/>
    <s v=""/>
    <s v=""/>
    <x v="0"/>
  </r>
  <r>
    <s v="N92000002"/>
    <x v="380"/>
    <n v="1814297"/>
    <n v="1415309.8"/>
    <s v="N92000002"/>
    <s v=""/>
    <s v="Local Authority"/>
    <s v="Northern Ireland"/>
    <s v=""/>
    <n v="0"/>
    <n v="0"/>
    <n v="0"/>
    <n v="0"/>
    <n v="0"/>
    <n v="0"/>
    <n v="0"/>
    <n v="0"/>
    <n v="0"/>
    <n v="0"/>
    <n v="0"/>
    <n v="0"/>
    <n v="92028"/>
    <n v="0"/>
    <n v="0"/>
    <n v="0"/>
    <n v="0"/>
    <n v="0"/>
    <n v="0"/>
    <n v="0"/>
    <s v=""/>
    <s v=""/>
    <s v=""/>
    <s v=""/>
    <s v=""/>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110" firstHeaderRow="1" firstDataRow="1" firstDataCol="1" rowPageCount="1" colPageCount="1"/>
  <pivotFields count="12">
    <pivotField showAll="0"/>
    <pivotField showAll="0"/>
    <pivotField showAll="0"/>
    <pivotField axis="axisRow" showAll="0" sortType="descending">
      <items count="382">
        <item x="272"/>
        <item x="273"/>
        <item x="251"/>
        <item x="70"/>
        <item x="76"/>
        <item x="360"/>
        <item x="274"/>
        <item x="238"/>
        <item x="200"/>
        <item x="135"/>
        <item x="19"/>
        <item x="226"/>
        <item x="313"/>
        <item x="322"/>
        <item x="296"/>
        <item x="71"/>
        <item x="107"/>
        <item x="113"/>
        <item x="201"/>
        <item x="30"/>
        <item x="63"/>
        <item x="323"/>
        <item x="306"/>
        <item x="178"/>
        <item x="10"/>
        <item x="11"/>
        <item x="374"/>
        <item x="77"/>
        <item x="171"/>
        <item x="156"/>
        <item x="36"/>
        <item x="27"/>
        <item x="315"/>
        <item x="108"/>
        <item x="163"/>
        <item x="316"/>
        <item x="109"/>
        <item x="370"/>
        <item x="46"/>
        <item x="31"/>
        <item x="164"/>
        <item x="324"/>
        <item x="148"/>
        <item x="8"/>
        <item x="202"/>
        <item x="154"/>
        <item x="260"/>
        <item x="294"/>
        <item x="317"/>
        <item x="47"/>
        <item x="325"/>
        <item x="218"/>
        <item x="136"/>
        <item x="372"/>
        <item x="72"/>
        <item x="286"/>
        <item x="114"/>
        <item x="17"/>
        <item x="369"/>
        <item x="179"/>
        <item x="115"/>
        <item x="97"/>
        <item x="208"/>
        <item x="55"/>
        <item x="56"/>
        <item x="78"/>
        <item x="239"/>
        <item x="64"/>
        <item x="155"/>
        <item x="100"/>
        <item x="356"/>
        <item x="308"/>
        <item x="342"/>
        <item x="116"/>
        <item x="365"/>
        <item x="73"/>
        <item x="188"/>
        <item x="58"/>
        <item x="98"/>
        <item x="54"/>
        <item x="304"/>
        <item x="193"/>
        <item x="139"/>
        <item x="326"/>
        <item x="128"/>
        <item x="6"/>
        <item x="137"/>
        <item x="189"/>
        <item x="366"/>
        <item x="2"/>
        <item x="79"/>
        <item x="297"/>
        <item x="138"/>
        <item x="307"/>
        <item x="343"/>
        <item x="280"/>
        <item x="285"/>
        <item x="344"/>
        <item x="48"/>
        <item x="89"/>
        <item x="101"/>
        <item x="361"/>
        <item x="118"/>
        <item x="259"/>
        <item x="157"/>
        <item x="345"/>
        <item x="190"/>
        <item x="346"/>
        <item x="13"/>
        <item x="219"/>
        <item x="106"/>
        <item x="119"/>
        <item x="74"/>
        <item x="347"/>
        <item x="234"/>
        <item x="288"/>
        <item x="117"/>
        <item x="235"/>
        <item x="85"/>
        <item x="90"/>
        <item x="348"/>
        <item x="120"/>
        <item x="67"/>
        <item x="349"/>
        <item x="367"/>
        <item x="227"/>
        <item x="99"/>
        <item x="168"/>
        <item x="321"/>
        <item x="203"/>
        <item x="362"/>
        <item x="110"/>
        <item x="121"/>
        <item x="142"/>
        <item x="165"/>
        <item x="327"/>
        <item x="236"/>
        <item x="364"/>
        <item x="328"/>
        <item x="7"/>
        <item x="194"/>
        <item x="329"/>
        <item x="180"/>
        <item x="293"/>
        <item x="80"/>
        <item x="195"/>
        <item x="298"/>
        <item x="125"/>
        <item x="0"/>
        <item x="50"/>
        <item x="126"/>
        <item x="330"/>
        <item x="25"/>
        <item x="129"/>
        <item x="86"/>
        <item x="350"/>
        <item x="332"/>
        <item x="181"/>
        <item x="140"/>
        <item x="333"/>
        <item x="68"/>
        <item x="131"/>
        <item x="351"/>
        <item x="228"/>
        <item x="363"/>
        <item x="53"/>
        <item x="59"/>
        <item x="334"/>
        <item x="335"/>
        <item x="191"/>
        <item x="166"/>
        <item x="12"/>
        <item x="302"/>
        <item x="318"/>
        <item x="284"/>
        <item x="311"/>
        <item x="132"/>
        <item x="319"/>
        <item x="21"/>
        <item x="51"/>
        <item x="336"/>
        <item x="220"/>
        <item x="158"/>
        <item x="287"/>
        <item x="5"/>
        <item x="143"/>
        <item x="81"/>
        <item x="149"/>
        <item x="262"/>
        <item x="205"/>
        <item x="42"/>
        <item x="182"/>
        <item x="213"/>
        <item x="379"/>
        <item x="337"/>
        <item x="91"/>
        <item x="229"/>
        <item x="141"/>
        <item x="1"/>
        <item x="352"/>
        <item x="45"/>
        <item x="237"/>
        <item x="376"/>
        <item x="353"/>
        <item x="290"/>
        <item x="127"/>
        <item x="206"/>
        <item x="276"/>
        <item x="221"/>
        <item x="331"/>
        <item x="377"/>
        <item x="354"/>
        <item x="92"/>
        <item x="102"/>
        <item x="87"/>
        <item x="15"/>
        <item x="130"/>
        <item x="159"/>
        <item x="281"/>
        <item x="16"/>
        <item x="167"/>
        <item x="32"/>
        <item x="301"/>
        <item x="246"/>
        <item x="183"/>
        <item x="186"/>
        <item x="380"/>
        <item x="18"/>
        <item x="184"/>
        <item x="24"/>
        <item x="247"/>
        <item x="153"/>
        <item x="263"/>
        <item x="355"/>
        <item x="209"/>
        <item x="283"/>
        <item x="169"/>
        <item x="266"/>
        <item x="40"/>
        <item x="34"/>
        <item x="38"/>
        <item x="49"/>
        <item x="378"/>
        <item x="172"/>
        <item x="103"/>
        <item x="37"/>
        <item x="338"/>
        <item x="3"/>
        <item x="252"/>
        <item x="240"/>
        <item x="357"/>
        <item x="373"/>
        <item x="173"/>
        <item x="340"/>
        <item x="196"/>
        <item x="265"/>
        <item x="82"/>
        <item x="174"/>
        <item x="61"/>
        <item x="299"/>
        <item x="248"/>
        <item x="233"/>
        <item x="207"/>
        <item x="122"/>
        <item x="22"/>
        <item x="197"/>
        <item x="275"/>
        <item x="309"/>
        <item x="198"/>
        <item x="267"/>
        <item x="214"/>
        <item x="292"/>
        <item x="199"/>
        <item x="144"/>
        <item x="300"/>
        <item x="145"/>
        <item x="268"/>
        <item x="57"/>
        <item x="14"/>
        <item x="310"/>
        <item x="269"/>
        <item x="65"/>
        <item x="69"/>
        <item x="88"/>
        <item x="33"/>
        <item x="93"/>
        <item x="160"/>
        <item x="161"/>
        <item x="75"/>
        <item x="270"/>
        <item x="185"/>
        <item x="187"/>
        <item x="210"/>
        <item x="175"/>
        <item x="215"/>
        <item x="222"/>
        <item x="303"/>
        <item x="52"/>
        <item x="23"/>
        <item x="341"/>
        <item x="241"/>
        <item x="256"/>
        <item x="230"/>
        <item x="291"/>
        <item x="223"/>
        <item x="224"/>
        <item x="170"/>
        <item x="271"/>
        <item x="277"/>
        <item x="4"/>
        <item x="29"/>
        <item x="249"/>
        <item x="111"/>
        <item x="231"/>
        <item x="305"/>
        <item x="242"/>
        <item x="339"/>
        <item x="146"/>
        <item x="289"/>
        <item x="39"/>
        <item x="278"/>
        <item x="225"/>
        <item x="243"/>
        <item x="216"/>
        <item x="94"/>
        <item x="26"/>
        <item x="83"/>
        <item x="123"/>
        <item x="112"/>
        <item x="150"/>
        <item x="133"/>
        <item x="41"/>
        <item x="151"/>
        <item x="35"/>
        <item x="375"/>
        <item x="95"/>
        <item x="204"/>
        <item x="279"/>
        <item x="152"/>
        <item x="84"/>
        <item x="371"/>
        <item x="211"/>
        <item x="320"/>
        <item x="312"/>
        <item x="257"/>
        <item x="261"/>
        <item x="9"/>
        <item x="250"/>
        <item x="134"/>
        <item x="232"/>
        <item x="244"/>
        <item x="62"/>
        <item x="192"/>
        <item x="258"/>
        <item x="28"/>
        <item x="96"/>
        <item x="104"/>
        <item x="358"/>
        <item x="176"/>
        <item x="162"/>
        <item x="359"/>
        <item x="212"/>
        <item x="217"/>
        <item x="264"/>
        <item x="105"/>
        <item x="282"/>
        <item x="60"/>
        <item x="124"/>
        <item x="43"/>
        <item x="295"/>
        <item x="245"/>
        <item x="44"/>
        <item x="314"/>
        <item x="253"/>
        <item x="147"/>
        <item x="368"/>
        <item x="254"/>
        <item x="66"/>
        <item x="177"/>
        <item x="255"/>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0" showAll="0" defaultSubtotal="0"/>
    <pivotField numFmtId="10" showAll="0" defaultSubtotal="0"/>
    <pivotField axis="axisPage" dataField="1" numFmtId="10" multipleItemSelectionAllowed="1" showAll="0" defaultSubtotal="0">
      <items count="108">
        <item x="61"/>
        <item x="85"/>
        <item x="80"/>
        <item x="78"/>
        <item x="44"/>
        <item x="22"/>
        <item x="42"/>
        <item x="6"/>
        <item x="19"/>
        <item x="102"/>
        <item x="91"/>
        <item x="21"/>
        <item x="100"/>
        <item x="20"/>
        <item x="56"/>
        <item x="53"/>
        <item x="52"/>
        <item x="55"/>
        <item x="1"/>
        <item h="1" x="0"/>
        <item h="1" x="89"/>
        <item h="1" x="30"/>
        <item h="1" x="54"/>
        <item h="1" x="90"/>
        <item h="1" x="97"/>
        <item h="1" x="37"/>
        <item h="1" x="38"/>
        <item h="1" x="29"/>
        <item h="1" x="25"/>
        <item h="1" x="104"/>
        <item h="1" x="15"/>
        <item h="1" x="58"/>
        <item h="1" x="8"/>
        <item h="1" x="48"/>
        <item h="1" x="81"/>
        <item h="1" x="79"/>
        <item h="1" x="84"/>
        <item h="1" x="92"/>
        <item h="1" x="11"/>
        <item h="1" x="106"/>
        <item h="1" x="71"/>
        <item h="1" x="72"/>
        <item h="1" x="45"/>
        <item h="1" x="76"/>
        <item h="1" x="16"/>
        <item h="1" x="35"/>
        <item h="1" x="93"/>
        <item h="1" x="74"/>
        <item h="1" x="10"/>
        <item h="1" x="46"/>
        <item h="1" x="73"/>
        <item h="1" x="95"/>
        <item h="1" x="59"/>
        <item h="1" x="107"/>
        <item h="1" x="82"/>
        <item h="1" x="41"/>
        <item h="1" x="24"/>
        <item h="1" x="51"/>
        <item h="1" x="18"/>
        <item x="4"/>
        <item x="105"/>
        <item x="12"/>
        <item x="94"/>
        <item x="7"/>
        <item x="50"/>
        <item x="13"/>
        <item x="40"/>
        <item x="39"/>
        <item x="101"/>
        <item x="43"/>
        <item x="49"/>
        <item x="17"/>
        <item x="83"/>
        <item x="34"/>
        <item x="23"/>
        <item x="47"/>
        <item x="98"/>
        <item x="33"/>
        <item x="87"/>
        <item x="3"/>
        <item x="28"/>
        <item x="2"/>
        <item x="75"/>
        <item x="70"/>
        <item x="69"/>
        <item x="99"/>
        <item x="27"/>
        <item x="60"/>
        <item x="103"/>
        <item x="66"/>
        <item x="88"/>
        <item x="36"/>
        <item x="26"/>
        <item x="57"/>
        <item x="96"/>
        <item x="31"/>
        <item x="68"/>
        <item x="65"/>
        <item x="62"/>
        <item x="32"/>
        <item x="14"/>
        <item x="67"/>
        <item x="63"/>
        <item x="9"/>
        <item x="64"/>
        <item x="77"/>
        <item x="86"/>
        <item x="5"/>
      </items>
    </pivotField>
  </pivotFields>
  <rowFields count="1">
    <field x="3"/>
  </rowFields>
  <rowItems count="107">
    <i>
      <x v="261"/>
    </i>
    <i>
      <x v="347"/>
    </i>
    <i>
      <x v="310"/>
    </i>
    <i>
      <x v="59"/>
    </i>
    <i>
      <x v="240"/>
    </i>
    <i>
      <x v="96"/>
    </i>
    <i>
      <x v="298"/>
    </i>
    <i>
      <x v="118"/>
    </i>
    <i>
      <x v="318"/>
    </i>
    <i>
      <x v="157"/>
    </i>
    <i>
      <x v="177"/>
    </i>
    <i>
      <x v="191"/>
    </i>
    <i>
      <x v="350"/>
    </i>
    <i>
      <x v="262"/>
    </i>
    <i>
      <x v="23"/>
    </i>
    <i>
      <x v="200"/>
    </i>
    <i>
      <x v="252"/>
    </i>
    <i>
      <x v="225"/>
    </i>
    <i>
      <x v="63"/>
    </i>
    <i>
      <x v="213"/>
    </i>
    <i>
      <x v="170"/>
    </i>
    <i>
      <x v="142"/>
    </i>
    <i>
      <x v="291"/>
    </i>
    <i>
      <x v="126"/>
    </i>
    <i>
      <x v="369"/>
    </i>
    <i>
      <x v="338"/>
    </i>
    <i>
      <x v="326"/>
    </i>
    <i>
      <x v="131"/>
    </i>
    <i>
      <x v="373"/>
    </i>
    <i>
      <x v="224"/>
    </i>
    <i>
      <x v="156"/>
    </i>
    <i>
      <x v="104"/>
    </i>
    <i>
      <x v="212"/>
    </i>
    <i>
      <x v="32"/>
    </i>
    <i>
      <x v="76"/>
    </i>
    <i>
      <x v="169"/>
    </i>
    <i>
      <x v="44"/>
    </i>
    <i>
      <x v="24"/>
    </i>
    <i>
      <x v="335"/>
    </i>
    <i>
      <x v="57"/>
    </i>
    <i>
      <x v="248"/>
    </i>
    <i>
      <x v="244"/>
    </i>
    <i>
      <x v="175"/>
    </i>
    <i>
      <x v="147"/>
    </i>
    <i>
      <x v="288"/>
    </i>
    <i>
      <x v="110"/>
    </i>
    <i>
      <x v="109"/>
    </i>
    <i>
      <x v="351"/>
    </i>
    <i>
      <x v="216"/>
    </i>
    <i>
      <x v="121"/>
    </i>
    <i>
      <x v="141"/>
    </i>
    <i>
      <x v="17"/>
    </i>
    <i>
      <x v="132"/>
    </i>
    <i>
      <x v="150"/>
    </i>
    <i>
      <x v="102"/>
    </i>
    <i>
      <x v="56"/>
    </i>
    <i>
      <x v="165"/>
    </i>
    <i>
      <x v="92"/>
    </i>
    <i>
      <x v="245"/>
    </i>
    <i>
      <x v="303"/>
    </i>
    <i>
      <x v="179"/>
    </i>
    <i>
      <x v="53"/>
    </i>
    <i>
      <x v="178"/>
    </i>
    <i>
      <x v="346"/>
    </i>
    <i>
      <x v="329"/>
    </i>
    <i>
      <x v="317"/>
    </i>
    <i>
      <x v="42"/>
    </i>
    <i>
      <x v="332"/>
    </i>
    <i>
      <x v="15"/>
    </i>
    <i>
      <x v="13"/>
    </i>
    <i>
      <x v="54"/>
    </i>
    <i>
      <x v="320"/>
    </i>
    <i>
      <x v="151"/>
    </i>
    <i>
      <x v="3"/>
    </i>
    <i>
      <x v="52"/>
    </i>
    <i>
      <x v="88"/>
    </i>
    <i>
      <x v="282"/>
    </i>
    <i>
      <x v="189"/>
    </i>
    <i>
      <x v="253"/>
    </i>
    <i>
      <x v="28"/>
    </i>
    <i>
      <x v="275"/>
    </i>
    <i>
      <x v="322"/>
    </i>
    <i>
      <x v="39"/>
    </i>
    <i>
      <x v="236"/>
    </i>
    <i>
      <x v="364"/>
    </i>
    <i>
      <x v="75"/>
    </i>
    <i>
      <x v="370"/>
    </i>
    <i>
      <x v="342"/>
    </i>
    <i>
      <x v="9"/>
    </i>
    <i>
      <x v="185"/>
    </i>
    <i>
      <x v="114"/>
    </i>
    <i>
      <x v="86"/>
    </i>
    <i>
      <x v="356"/>
    </i>
    <i>
      <x v="301"/>
    </i>
    <i>
      <x v="133"/>
    </i>
    <i>
      <x v="11"/>
    </i>
    <i>
      <x v="84"/>
    </i>
    <i>
      <x v="315"/>
    </i>
    <i>
      <x v="273"/>
    </i>
    <i>
      <x v="111"/>
    </i>
    <i>
      <x v="112"/>
    </i>
    <i>
      <x v="263"/>
    </i>
    <i>
      <x v="192"/>
    </i>
    <i>
      <x v="323"/>
    </i>
    <i>
      <x v="66"/>
    </i>
    <i>
      <x v="34"/>
    </i>
    <i t="grand">
      <x/>
    </i>
  </rowItems>
  <colItems count="1">
    <i/>
  </colItems>
  <pageFields count="1">
    <pageField fld="11" hier="-1"/>
  </pageFields>
  <dataFields count="1">
    <dataField name="Sum of Presented minus Assessed over Presented" fld="11"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E3:F31" firstHeaderRow="1" firstDataRow="1" firstDataCol="1" rowPageCount="1" colPageCount="1"/>
  <pivotFields count="12">
    <pivotField showAll="0"/>
    <pivotField showAll="0"/>
    <pivotField showAll="0"/>
    <pivotField axis="axisRow" showAll="0" sortType="ascending">
      <items count="382">
        <item x="272"/>
        <item x="273"/>
        <item x="251"/>
        <item x="70"/>
        <item x="76"/>
        <item x="360"/>
        <item x="274"/>
        <item x="238"/>
        <item x="200"/>
        <item x="135"/>
        <item x="19"/>
        <item x="226"/>
        <item x="313"/>
        <item x="322"/>
        <item x="296"/>
        <item x="71"/>
        <item x="107"/>
        <item x="113"/>
        <item x="201"/>
        <item x="30"/>
        <item x="63"/>
        <item x="323"/>
        <item x="306"/>
        <item x="178"/>
        <item x="10"/>
        <item x="11"/>
        <item x="374"/>
        <item x="77"/>
        <item x="171"/>
        <item x="156"/>
        <item x="36"/>
        <item x="27"/>
        <item x="315"/>
        <item x="108"/>
        <item x="163"/>
        <item x="316"/>
        <item x="109"/>
        <item x="370"/>
        <item x="46"/>
        <item x="31"/>
        <item x="164"/>
        <item x="324"/>
        <item x="148"/>
        <item x="8"/>
        <item x="202"/>
        <item x="154"/>
        <item x="260"/>
        <item x="294"/>
        <item x="317"/>
        <item x="47"/>
        <item x="325"/>
        <item x="218"/>
        <item x="136"/>
        <item x="372"/>
        <item x="72"/>
        <item x="286"/>
        <item x="114"/>
        <item x="17"/>
        <item x="369"/>
        <item x="179"/>
        <item x="115"/>
        <item x="97"/>
        <item x="208"/>
        <item x="55"/>
        <item x="56"/>
        <item x="78"/>
        <item x="239"/>
        <item x="64"/>
        <item x="155"/>
        <item x="100"/>
        <item x="356"/>
        <item x="308"/>
        <item x="342"/>
        <item x="116"/>
        <item x="365"/>
        <item x="73"/>
        <item x="188"/>
        <item x="58"/>
        <item x="98"/>
        <item x="54"/>
        <item x="304"/>
        <item x="193"/>
        <item x="139"/>
        <item x="326"/>
        <item x="128"/>
        <item x="6"/>
        <item x="137"/>
        <item x="189"/>
        <item x="366"/>
        <item x="2"/>
        <item x="79"/>
        <item x="297"/>
        <item x="138"/>
        <item x="307"/>
        <item x="343"/>
        <item x="280"/>
        <item x="285"/>
        <item x="344"/>
        <item x="48"/>
        <item x="89"/>
        <item x="101"/>
        <item x="361"/>
        <item x="118"/>
        <item x="259"/>
        <item x="157"/>
        <item x="345"/>
        <item x="190"/>
        <item x="346"/>
        <item x="13"/>
        <item x="219"/>
        <item x="106"/>
        <item x="119"/>
        <item x="74"/>
        <item x="347"/>
        <item x="234"/>
        <item x="288"/>
        <item x="117"/>
        <item x="235"/>
        <item x="85"/>
        <item x="90"/>
        <item x="348"/>
        <item x="120"/>
        <item x="67"/>
        <item x="349"/>
        <item x="367"/>
        <item x="227"/>
        <item x="99"/>
        <item x="168"/>
        <item x="321"/>
        <item x="203"/>
        <item x="362"/>
        <item x="110"/>
        <item x="121"/>
        <item x="142"/>
        <item x="165"/>
        <item x="327"/>
        <item x="236"/>
        <item x="364"/>
        <item x="328"/>
        <item x="7"/>
        <item x="194"/>
        <item x="329"/>
        <item x="180"/>
        <item x="293"/>
        <item x="80"/>
        <item x="195"/>
        <item x="298"/>
        <item x="125"/>
        <item x="0"/>
        <item x="50"/>
        <item x="126"/>
        <item x="330"/>
        <item x="25"/>
        <item x="129"/>
        <item x="86"/>
        <item x="350"/>
        <item x="332"/>
        <item x="181"/>
        <item x="140"/>
        <item x="333"/>
        <item x="68"/>
        <item x="131"/>
        <item x="351"/>
        <item x="228"/>
        <item x="363"/>
        <item x="53"/>
        <item x="59"/>
        <item x="334"/>
        <item x="335"/>
        <item x="191"/>
        <item x="166"/>
        <item x="12"/>
        <item x="302"/>
        <item x="318"/>
        <item x="284"/>
        <item x="311"/>
        <item x="132"/>
        <item x="319"/>
        <item x="21"/>
        <item x="51"/>
        <item x="336"/>
        <item x="220"/>
        <item x="158"/>
        <item x="287"/>
        <item x="5"/>
        <item x="143"/>
        <item x="81"/>
        <item x="149"/>
        <item x="262"/>
        <item x="205"/>
        <item x="42"/>
        <item x="182"/>
        <item x="213"/>
        <item x="379"/>
        <item x="337"/>
        <item x="91"/>
        <item x="229"/>
        <item x="141"/>
        <item x="1"/>
        <item x="352"/>
        <item x="45"/>
        <item x="237"/>
        <item x="376"/>
        <item x="353"/>
        <item x="290"/>
        <item x="127"/>
        <item x="206"/>
        <item x="276"/>
        <item x="221"/>
        <item x="331"/>
        <item x="377"/>
        <item x="354"/>
        <item x="92"/>
        <item x="102"/>
        <item x="87"/>
        <item x="15"/>
        <item x="130"/>
        <item x="159"/>
        <item x="281"/>
        <item x="16"/>
        <item x="167"/>
        <item x="32"/>
        <item x="301"/>
        <item x="246"/>
        <item x="183"/>
        <item x="186"/>
        <item x="380"/>
        <item x="18"/>
        <item x="184"/>
        <item x="24"/>
        <item x="247"/>
        <item x="153"/>
        <item x="263"/>
        <item x="355"/>
        <item x="209"/>
        <item x="283"/>
        <item x="169"/>
        <item x="266"/>
        <item x="40"/>
        <item x="34"/>
        <item x="38"/>
        <item x="49"/>
        <item x="378"/>
        <item x="172"/>
        <item x="103"/>
        <item x="37"/>
        <item x="338"/>
        <item x="3"/>
        <item x="252"/>
        <item x="240"/>
        <item x="357"/>
        <item x="373"/>
        <item x="173"/>
        <item x="340"/>
        <item x="196"/>
        <item x="265"/>
        <item x="82"/>
        <item x="174"/>
        <item x="61"/>
        <item x="299"/>
        <item x="248"/>
        <item x="233"/>
        <item x="207"/>
        <item x="122"/>
        <item x="22"/>
        <item x="197"/>
        <item x="275"/>
        <item x="309"/>
        <item x="198"/>
        <item x="267"/>
        <item x="214"/>
        <item x="292"/>
        <item x="199"/>
        <item x="144"/>
        <item x="300"/>
        <item x="145"/>
        <item x="268"/>
        <item x="57"/>
        <item x="14"/>
        <item x="310"/>
        <item x="269"/>
        <item x="65"/>
        <item x="69"/>
        <item x="88"/>
        <item x="33"/>
        <item x="93"/>
        <item x="160"/>
        <item x="161"/>
        <item x="75"/>
        <item x="270"/>
        <item x="185"/>
        <item x="187"/>
        <item x="210"/>
        <item x="175"/>
        <item x="215"/>
        <item x="222"/>
        <item x="303"/>
        <item x="52"/>
        <item x="23"/>
        <item x="341"/>
        <item x="241"/>
        <item x="256"/>
        <item x="230"/>
        <item x="291"/>
        <item x="223"/>
        <item x="224"/>
        <item x="170"/>
        <item x="271"/>
        <item x="277"/>
        <item x="4"/>
        <item x="29"/>
        <item x="249"/>
        <item x="111"/>
        <item x="231"/>
        <item x="305"/>
        <item x="242"/>
        <item x="339"/>
        <item x="146"/>
        <item x="289"/>
        <item x="39"/>
        <item x="278"/>
        <item x="225"/>
        <item x="243"/>
        <item x="216"/>
        <item x="94"/>
        <item x="26"/>
        <item x="83"/>
        <item x="123"/>
        <item x="112"/>
        <item x="150"/>
        <item x="133"/>
        <item x="41"/>
        <item x="151"/>
        <item x="35"/>
        <item x="375"/>
        <item x="95"/>
        <item x="204"/>
        <item x="279"/>
        <item x="152"/>
        <item x="84"/>
        <item x="371"/>
        <item x="211"/>
        <item x="320"/>
        <item x="312"/>
        <item x="257"/>
        <item x="261"/>
        <item x="9"/>
        <item x="250"/>
        <item x="134"/>
        <item x="232"/>
        <item x="244"/>
        <item x="62"/>
        <item x="192"/>
        <item x="258"/>
        <item x="28"/>
        <item x="96"/>
        <item x="104"/>
        <item x="358"/>
        <item x="176"/>
        <item x="162"/>
        <item x="359"/>
        <item x="212"/>
        <item x="217"/>
        <item x="264"/>
        <item x="105"/>
        <item x="282"/>
        <item x="60"/>
        <item x="124"/>
        <item x="43"/>
        <item x="295"/>
        <item x="245"/>
        <item x="44"/>
        <item x="314"/>
        <item x="253"/>
        <item x="147"/>
        <item x="368"/>
        <item x="254"/>
        <item x="66"/>
        <item x="177"/>
        <item x="255"/>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0" showAll="0"/>
    <pivotField axis="axisPage" dataField="1" numFmtId="10" multipleItemSelectionAllowed="1" showAll="0">
      <items count="178">
        <item h="1" x="0"/>
        <item h="1" x="7"/>
        <item h="1" x="133"/>
        <item h="1" x="91"/>
        <item h="1" x="37"/>
        <item h="1" x="56"/>
        <item h="1" x="51"/>
        <item h="1" x="23"/>
        <item h="1" x="89"/>
        <item h="1" x="110"/>
        <item h="1" x="65"/>
        <item h="1" x="66"/>
        <item h="1" x="143"/>
        <item h="1" x="95"/>
        <item h="1" x="98"/>
        <item h="1" x="128"/>
        <item h="1" x="120"/>
        <item h="1" x="124"/>
        <item h="1" x="129"/>
        <item h="1" x="126"/>
        <item h="1" x="113"/>
        <item h="1" x="112"/>
        <item h="1" x="111"/>
        <item h="1" x="153"/>
        <item h="1" x="107"/>
        <item h="1" x="164"/>
        <item h="1" x="96"/>
        <item h="1" x="134"/>
        <item h="1" x="150"/>
        <item h="1" x="92"/>
        <item h="1" x="136"/>
        <item h="1" x="72"/>
        <item h="1" x="115"/>
        <item h="1" x="19"/>
        <item h="1" x="9"/>
        <item h="1" x="58"/>
        <item h="1" x="119"/>
        <item h="1" x="71"/>
        <item h="1" x="68"/>
        <item h="1" x="1"/>
        <item h="1" x="64"/>
        <item h="1" x="90"/>
        <item h="1" x="125"/>
        <item h="1" x="52"/>
        <item h="1" x="43"/>
        <item h="1" x="47"/>
        <item h="1" x="132"/>
        <item h="1" x="94"/>
        <item h="1" x="60"/>
        <item h="1" x="39"/>
        <item h="1" x="84"/>
        <item h="1" x="45"/>
        <item h="1" x="130"/>
        <item h="1" x="54"/>
        <item h="1" x="121"/>
        <item h="1" x="75"/>
        <item h="1" x="59"/>
        <item h="1" x="79"/>
        <item h="1" x="29"/>
        <item h="1" x="77"/>
        <item h="1" x="49"/>
        <item h="1" x="40"/>
        <item h="1" x="93"/>
        <item h="1" x="63"/>
        <item h="1" x="4"/>
        <item h="1" x="138"/>
        <item h="1" x="10"/>
        <item h="1" x="135"/>
        <item h="1" x="31"/>
        <item h="1" x="20"/>
        <item h="1" x="57"/>
        <item h="1" x="148"/>
        <item h="1" x="83"/>
        <item h="1" x="25"/>
        <item h="1" x="81"/>
        <item h="1" x="158"/>
        <item h="1" x="35"/>
        <item h="1" x="88"/>
        <item h="1" x="17"/>
        <item h="1" x="44"/>
        <item h="1" x="6"/>
        <item h="1" x="142"/>
        <item h="1" x="74"/>
        <item h="1" x="42"/>
        <item h="1" x="50"/>
        <item h="1" x="36"/>
        <item h="1" x="127"/>
        <item h="1" x="97"/>
        <item h="1" x="157"/>
        <item h="1" x="99"/>
        <item h="1" x="147"/>
        <item h="1" x="30"/>
        <item h="1" x="78"/>
        <item h="1" x="108"/>
        <item h="1" x="160"/>
        <item h="1" x="62"/>
        <item h="1" x="85"/>
        <item h="1" x="156"/>
        <item h="1" x="61"/>
        <item h="1" x="109"/>
        <item h="1" x="131"/>
        <item h="1" x="117"/>
        <item h="1" x="145"/>
        <item h="1" x="8"/>
        <item h="1" x="21"/>
        <item h="1" x="46"/>
        <item h="1" x="151"/>
        <item h="1" x="11"/>
        <item h="1" x="166"/>
        <item h="1" x="3"/>
        <item h="1" x="162"/>
        <item h="1" x="26"/>
        <item h="1" x="22"/>
        <item h="1" x="38"/>
        <item h="1" x="172"/>
        <item h="1" x="32"/>
        <item h="1" x="76"/>
        <item h="1" x="123"/>
        <item h="1" x="48"/>
        <item h="1" x="69"/>
        <item h="1" x="141"/>
        <item h="1" x="114"/>
        <item h="1" x="2"/>
        <item h="1" x="33"/>
        <item h="1" x="176"/>
        <item h="1" x="169"/>
        <item h="1" x="15"/>
        <item h="1" x="55"/>
        <item h="1" x="116"/>
        <item h="1" x="28"/>
        <item h="1" x="87"/>
        <item h="1" x="168"/>
        <item h="1" x="53"/>
        <item h="1" x="5"/>
        <item h="1" x="137"/>
        <item h="1" x="27"/>
        <item h="1" x="41"/>
        <item h="1" x="139"/>
        <item h="1" x="118"/>
        <item h="1" x="159"/>
        <item h="1" x="24"/>
        <item h="1" x="67"/>
        <item h="1" x="149"/>
        <item h="1" x="170"/>
        <item h="1" x="140"/>
        <item h="1" x="70"/>
        <item h="1" x="34"/>
        <item h="1" x="100"/>
        <item h="1" x="122"/>
        <item h="1" x="86"/>
        <item h="1" x="167"/>
        <item x="14"/>
        <item x="175"/>
        <item x="73"/>
        <item x="16"/>
        <item x="155"/>
        <item x="154"/>
        <item x="163"/>
        <item x="152"/>
        <item x="18"/>
        <item x="161"/>
        <item x="174"/>
        <item x="12"/>
        <item x="13"/>
        <item x="165"/>
        <item x="144"/>
        <item x="146"/>
        <item x="173"/>
        <item x="171"/>
        <item x="104"/>
        <item x="102"/>
        <item x="106"/>
        <item x="82"/>
        <item x="101"/>
        <item x="103"/>
        <item x="105"/>
        <item x="80"/>
        <item t="default"/>
      </items>
    </pivotField>
    <pivotField numFmtId="10" showAll="0"/>
  </pivotFields>
  <rowFields count="1">
    <field x="3"/>
  </rowFields>
  <rowItems count="28">
    <i>
      <x v="200"/>
    </i>
    <i>
      <x v="242"/>
    </i>
    <i>
      <x v="329"/>
    </i>
    <i>
      <x v="149"/>
    </i>
    <i>
      <x v="71"/>
    </i>
    <i>
      <x v="22"/>
    </i>
    <i>
      <x v="151"/>
    </i>
    <i>
      <x v="274"/>
    </i>
    <i>
      <x v="165"/>
    </i>
    <i>
      <x v="83"/>
    </i>
    <i>
      <x v="334"/>
    </i>
    <i>
      <x v="245"/>
    </i>
    <i>
      <x v="238"/>
    </i>
    <i>
      <x v="168"/>
    </i>
    <i>
      <x v="235"/>
    </i>
    <i>
      <x v="55"/>
    </i>
    <i>
      <x v="26"/>
    </i>
    <i>
      <x v="53"/>
    </i>
    <i>
      <x v="254"/>
    </i>
    <i>
      <x v="265"/>
    </i>
    <i>
      <x v="140"/>
    </i>
    <i>
      <x v="272"/>
    </i>
    <i>
      <x v="34"/>
    </i>
    <i>
      <x v="81"/>
    </i>
    <i>
      <x v="145"/>
    </i>
    <i>
      <x v="268"/>
    </i>
    <i>
      <x v="182"/>
    </i>
    <i t="grand">
      <x/>
    </i>
  </rowItems>
  <colItems count="1">
    <i/>
  </colItems>
  <pageFields count="1">
    <pageField fld="10" hier="-1"/>
  </pageFields>
  <dataFields count="1">
    <dataField name="Sum of Assessed as proportion of pop"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31" firstHeaderRow="1" firstDataRow="1" firstDataCol="1" rowPageCount="1" colPageCount="1"/>
  <pivotFields count="12">
    <pivotField showAll="0"/>
    <pivotField showAll="0"/>
    <pivotField showAll="0"/>
    <pivotField axis="axisRow" showAll="0" sortType="ascending">
      <items count="382">
        <item x="272"/>
        <item x="273"/>
        <item x="251"/>
        <item x="70"/>
        <item x="76"/>
        <item x="360"/>
        <item x="274"/>
        <item x="238"/>
        <item x="200"/>
        <item x="135"/>
        <item x="19"/>
        <item x="226"/>
        <item x="313"/>
        <item x="322"/>
        <item x="296"/>
        <item x="71"/>
        <item x="107"/>
        <item x="113"/>
        <item x="201"/>
        <item x="30"/>
        <item x="63"/>
        <item x="323"/>
        <item x="306"/>
        <item x="178"/>
        <item x="10"/>
        <item x="11"/>
        <item x="374"/>
        <item x="77"/>
        <item x="171"/>
        <item x="156"/>
        <item x="36"/>
        <item x="27"/>
        <item x="315"/>
        <item x="108"/>
        <item x="163"/>
        <item x="316"/>
        <item x="109"/>
        <item x="370"/>
        <item x="46"/>
        <item x="31"/>
        <item x="164"/>
        <item x="324"/>
        <item x="148"/>
        <item x="8"/>
        <item x="202"/>
        <item x="154"/>
        <item x="260"/>
        <item x="294"/>
        <item x="317"/>
        <item x="47"/>
        <item x="325"/>
        <item x="218"/>
        <item x="136"/>
        <item x="372"/>
        <item x="72"/>
        <item x="286"/>
        <item x="114"/>
        <item x="17"/>
        <item x="369"/>
        <item x="179"/>
        <item x="115"/>
        <item x="97"/>
        <item x="208"/>
        <item x="55"/>
        <item x="56"/>
        <item x="78"/>
        <item x="239"/>
        <item x="64"/>
        <item x="155"/>
        <item x="100"/>
        <item x="356"/>
        <item x="308"/>
        <item x="342"/>
        <item x="116"/>
        <item x="365"/>
        <item x="73"/>
        <item x="188"/>
        <item x="58"/>
        <item x="98"/>
        <item x="54"/>
        <item x="304"/>
        <item x="193"/>
        <item x="139"/>
        <item x="326"/>
        <item x="128"/>
        <item x="6"/>
        <item x="137"/>
        <item x="189"/>
        <item x="366"/>
        <item x="2"/>
        <item x="79"/>
        <item x="297"/>
        <item x="138"/>
        <item x="307"/>
        <item x="343"/>
        <item x="280"/>
        <item x="285"/>
        <item x="344"/>
        <item x="48"/>
        <item x="89"/>
        <item x="101"/>
        <item x="361"/>
        <item x="118"/>
        <item x="259"/>
        <item x="157"/>
        <item x="345"/>
        <item x="190"/>
        <item x="346"/>
        <item x="13"/>
        <item x="219"/>
        <item x="106"/>
        <item x="119"/>
        <item x="74"/>
        <item x="347"/>
        <item x="234"/>
        <item x="288"/>
        <item x="117"/>
        <item x="235"/>
        <item x="85"/>
        <item x="90"/>
        <item x="348"/>
        <item x="120"/>
        <item x="67"/>
        <item x="349"/>
        <item x="367"/>
        <item x="227"/>
        <item x="99"/>
        <item x="168"/>
        <item x="321"/>
        <item x="203"/>
        <item x="362"/>
        <item x="110"/>
        <item x="121"/>
        <item x="142"/>
        <item x="165"/>
        <item x="327"/>
        <item x="236"/>
        <item x="364"/>
        <item x="328"/>
        <item x="7"/>
        <item x="194"/>
        <item x="329"/>
        <item x="180"/>
        <item x="293"/>
        <item x="80"/>
        <item x="195"/>
        <item x="298"/>
        <item x="125"/>
        <item x="0"/>
        <item x="50"/>
        <item x="126"/>
        <item x="330"/>
        <item x="25"/>
        <item x="129"/>
        <item x="86"/>
        <item x="350"/>
        <item x="332"/>
        <item x="181"/>
        <item x="140"/>
        <item x="333"/>
        <item x="68"/>
        <item x="131"/>
        <item x="351"/>
        <item x="228"/>
        <item x="363"/>
        <item x="53"/>
        <item x="59"/>
        <item x="334"/>
        <item x="335"/>
        <item x="191"/>
        <item x="166"/>
        <item x="12"/>
        <item x="302"/>
        <item x="318"/>
        <item x="284"/>
        <item x="311"/>
        <item x="132"/>
        <item x="319"/>
        <item x="21"/>
        <item x="51"/>
        <item x="336"/>
        <item x="220"/>
        <item x="158"/>
        <item x="287"/>
        <item x="5"/>
        <item x="143"/>
        <item x="81"/>
        <item x="149"/>
        <item x="262"/>
        <item x="205"/>
        <item x="42"/>
        <item x="182"/>
        <item x="213"/>
        <item x="379"/>
        <item x="337"/>
        <item x="91"/>
        <item x="229"/>
        <item x="141"/>
        <item x="1"/>
        <item x="352"/>
        <item x="45"/>
        <item x="237"/>
        <item x="376"/>
        <item x="353"/>
        <item x="290"/>
        <item x="127"/>
        <item x="206"/>
        <item x="276"/>
        <item x="221"/>
        <item x="331"/>
        <item x="377"/>
        <item x="354"/>
        <item x="92"/>
        <item x="102"/>
        <item x="87"/>
        <item x="15"/>
        <item x="130"/>
        <item x="159"/>
        <item x="281"/>
        <item x="16"/>
        <item x="167"/>
        <item x="32"/>
        <item x="301"/>
        <item x="246"/>
        <item x="183"/>
        <item x="186"/>
        <item x="380"/>
        <item x="18"/>
        <item x="184"/>
        <item x="24"/>
        <item x="247"/>
        <item x="153"/>
        <item x="263"/>
        <item x="355"/>
        <item x="209"/>
        <item x="283"/>
        <item x="169"/>
        <item x="266"/>
        <item x="40"/>
        <item x="34"/>
        <item x="38"/>
        <item x="49"/>
        <item x="378"/>
        <item x="172"/>
        <item x="103"/>
        <item x="37"/>
        <item x="338"/>
        <item x="3"/>
        <item x="252"/>
        <item x="240"/>
        <item x="357"/>
        <item x="373"/>
        <item x="173"/>
        <item x="340"/>
        <item x="196"/>
        <item x="265"/>
        <item x="82"/>
        <item x="174"/>
        <item x="61"/>
        <item x="299"/>
        <item x="248"/>
        <item x="233"/>
        <item x="207"/>
        <item x="122"/>
        <item x="22"/>
        <item x="197"/>
        <item x="275"/>
        <item x="309"/>
        <item x="198"/>
        <item x="267"/>
        <item x="214"/>
        <item x="292"/>
        <item x="199"/>
        <item x="144"/>
        <item x="300"/>
        <item x="145"/>
        <item x="268"/>
        <item x="57"/>
        <item x="14"/>
        <item x="310"/>
        <item x="269"/>
        <item x="65"/>
        <item x="69"/>
        <item x="88"/>
        <item x="33"/>
        <item x="93"/>
        <item x="160"/>
        <item x="161"/>
        <item x="75"/>
        <item x="270"/>
        <item x="185"/>
        <item x="187"/>
        <item x="210"/>
        <item x="175"/>
        <item x="215"/>
        <item x="222"/>
        <item x="303"/>
        <item x="52"/>
        <item x="23"/>
        <item x="341"/>
        <item x="241"/>
        <item x="256"/>
        <item x="230"/>
        <item x="291"/>
        <item x="223"/>
        <item x="224"/>
        <item x="170"/>
        <item x="271"/>
        <item x="277"/>
        <item x="4"/>
        <item x="29"/>
        <item x="249"/>
        <item x="111"/>
        <item x="231"/>
        <item x="305"/>
        <item x="242"/>
        <item x="339"/>
        <item x="146"/>
        <item x="289"/>
        <item x="39"/>
        <item x="278"/>
        <item x="225"/>
        <item x="243"/>
        <item x="216"/>
        <item x="94"/>
        <item x="26"/>
        <item x="83"/>
        <item x="123"/>
        <item x="112"/>
        <item x="150"/>
        <item x="133"/>
        <item x="41"/>
        <item x="151"/>
        <item x="35"/>
        <item x="375"/>
        <item x="95"/>
        <item x="204"/>
        <item x="279"/>
        <item x="152"/>
        <item x="84"/>
        <item x="371"/>
        <item x="211"/>
        <item x="320"/>
        <item x="312"/>
        <item x="257"/>
        <item x="261"/>
        <item x="9"/>
        <item x="250"/>
        <item x="134"/>
        <item x="232"/>
        <item x="244"/>
        <item x="62"/>
        <item x="192"/>
        <item x="258"/>
        <item x="28"/>
        <item x="96"/>
        <item x="104"/>
        <item x="358"/>
        <item x="176"/>
        <item x="162"/>
        <item x="359"/>
        <item x="212"/>
        <item x="217"/>
        <item x="264"/>
        <item x="105"/>
        <item x="282"/>
        <item x="60"/>
        <item x="124"/>
        <item x="43"/>
        <item x="295"/>
        <item x="245"/>
        <item x="44"/>
        <item x="314"/>
        <item x="253"/>
        <item x="147"/>
        <item x="368"/>
        <item x="254"/>
        <item x="66"/>
        <item x="177"/>
        <item x="255"/>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Page" dataField="1" numFmtId="10" multipleItemSelectionAllowed="1" showAll="0" defaultSubtotal="0">
      <items count="167">
        <item h="1" x="0"/>
        <item h="1" x="118"/>
        <item h="1" x="7"/>
        <item h="1" x="38"/>
        <item h="1" x="122"/>
        <item h="1" x="25"/>
        <item h="1" x="133"/>
        <item h="1" x="92"/>
        <item h="1" x="120"/>
        <item h="1" x="84"/>
        <item h="1" x="113"/>
        <item h="1" x="116"/>
        <item h="1" x="121"/>
        <item h="1" x="107"/>
        <item h="1" x="106"/>
        <item h="1" x="105"/>
        <item h="1" x="145"/>
        <item h="1" x="55"/>
        <item h="1" x="54"/>
        <item h="1" x="51"/>
        <item h="1" x="66"/>
        <item h="1" x="9"/>
        <item h="1" x="112"/>
        <item h="1" x="1"/>
        <item h="1" x="62"/>
        <item h="1" x="108"/>
        <item h="1" x="109"/>
        <item h="1" x="82"/>
        <item h="1" x="117"/>
        <item h="1" x="30"/>
        <item h="1" x="88"/>
        <item h="1" x="40"/>
        <item h="1" x="76"/>
        <item h="1" x="132"/>
        <item h="1" x="57"/>
        <item h="1" x="71"/>
        <item h="1" x="4"/>
        <item h="1" x="50"/>
        <item h="1" x="41"/>
        <item h="1" x="114"/>
        <item h="1" x="11"/>
        <item h="1" x="124"/>
        <item h="1" x="27"/>
        <item h="1" x="125"/>
        <item h="1" x="77"/>
        <item h="1" x="75"/>
        <item h="1" x="150"/>
        <item h="1" x="22"/>
        <item h="1" x="80"/>
        <item h="1" x="152"/>
        <item h="1" x="68"/>
        <item h="1" x="64"/>
        <item h="1" x="94"/>
        <item h="1" x="58"/>
        <item h="1" x="49"/>
        <item h="1" x="119"/>
        <item h="1" x="93"/>
        <item h="1" x="29"/>
        <item h="1" x="79"/>
        <item h="1" x="143"/>
        <item h="1" x="162"/>
        <item h="1" x="60"/>
        <item h="1" x="2"/>
        <item h="1" x="135"/>
        <item h="1" x="28"/>
        <item h="1" x="131"/>
        <item h="1" x="102"/>
        <item h="1" x="70"/>
        <item h="1" x="166"/>
        <item h="1" x="10"/>
        <item h="1" x="52"/>
        <item h="1" x="103"/>
        <item h="1" x="33"/>
        <item h="1" x="155"/>
        <item h="1" x="5"/>
        <item h="1" x="138"/>
        <item h="1" x="128"/>
        <item h="1" x="23"/>
        <item h="1" x="129"/>
        <item h="1" x="159"/>
        <item h="1" x="42"/>
        <item h="1" x="46"/>
        <item h="1" x="126"/>
        <item h="1" x="72"/>
        <item h="1" x="65"/>
        <item h="1" x="140"/>
        <item h="1" x="160"/>
        <item h="1" x="130"/>
        <item h="1" x="34"/>
        <item h="1" x="47"/>
        <item h="1" x="59"/>
        <item h="1" x="89"/>
        <item h="1" x="95"/>
        <item h="1" x="19"/>
        <item h="1" x="61"/>
        <item h="1" x="115"/>
        <item h="1" x="158"/>
        <item h="1" x="67"/>
        <item h="1" x="83"/>
        <item h="1" x="110"/>
        <item h="1" x="165"/>
        <item h="1" x="17"/>
        <item h="1" x="156"/>
        <item h="1" x="136"/>
        <item h="1" x="147"/>
        <item h="1" x="146"/>
        <item h="1" x="81"/>
        <item h="1" x="8"/>
        <item h="1" x="32"/>
        <item h="1" x="31"/>
        <item h="1" x="144"/>
        <item h="1" x="153"/>
        <item h="1" x="18"/>
        <item h="1" x="127"/>
        <item h="1" x="90"/>
        <item h="1" x="141"/>
        <item h="1" x="142"/>
        <item h="1" x="123"/>
        <item h="1" x="53"/>
        <item h="1" x="157"/>
        <item h="1" x="134"/>
        <item h="1" x="15"/>
        <item h="1" x="85"/>
        <item h="1" x="26"/>
        <item h="1" x="154"/>
        <item h="1" x="45"/>
        <item h="1" x="137"/>
        <item h="1" x="24"/>
        <item h="1" x="104"/>
        <item h="1" x="6"/>
        <item h="1" x="21"/>
        <item h="1" x="73"/>
        <item h="1" x="63"/>
        <item h="1" x="56"/>
        <item h="1" x="148"/>
        <item h="1" x="44"/>
        <item h="1" x="87"/>
        <item h="1" x="163"/>
        <item h="1" x="86"/>
        <item h="1" x="78"/>
        <item h="1" x="164"/>
        <item x="12"/>
        <item x="48"/>
        <item x="69"/>
        <item x="99"/>
        <item x="111"/>
        <item x="97"/>
        <item x="3"/>
        <item x="39"/>
        <item x="151"/>
        <item x="91"/>
        <item x="139"/>
        <item x="149"/>
        <item x="35"/>
        <item x="37"/>
        <item x="74"/>
        <item x="13"/>
        <item x="14"/>
        <item x="20"/>
        <item x="96"/>
        <item x="43"/>
        <item x="98"/>
        <item x="101"/>
        <item x="100"/>
        <item x="161"/>
        <item x="36"/>
        <item x="16"/>
      </items>
    </pivotField>
    <pivotField numFmtId="10" showAll="0" defaultSubtotal="0"/>
    <pivotField numFmtId="10" showAll="0"/>
  </pivotFields>
  <rowFields count="1">
    <field x="3"/>
  </rowFields>
  <rowItems count="28">
    <i>
      <x v="310"/>
    </i>
    <i>
      <x v="131"/>
    </i>
    <i>
      <x v="338"/>
    </i>
    <i>
      <x v="265"/>
    </i>
    <i>
      <x v="254"/>
    </i>
    <i>
      <x v="109"/>
    </i>
    <i>
      <x v="140"/>
    </i>
    <i>
      <x v="24"/>
    </i>
    <i>
      <x v="335"/>
    </i>
    <i>
      <x v="177"/>
    </i>
    <i>
      <x v="76"/>
    </i>
    <i>
      <x v="318"/>
    </i>
    <i>
      <x v="32"/>
    </i>
    <i>
      <x v="326"/>
    </i>
    <i>
      <x v="212"/>
    </i>
    <i>
      <x v="182"/>
    </i>
    <i>
      <x v="245"/>
    </i>
    <i>
      <x v="240"/>
    </i>
    <i>
      <x v="165"/>
    </i>
    <i>
      <x v="81"/>
    </i>
    <i>
      <x v="126"/>
    </i>
    <i>
      <x v="145"/>
    </i>
    <i>
      <x v="272"/>
    </i>
    <i>
      <x v="268"/>
    </i>
    <i>
      <x v="53"/>
    </i>
    <i>
      <x v="118"/>
    </i>
    <i>
      <x v="200"/>
    </i>
    <i t="grand">
      <x/>
    </i>
  </rowItems>
  <colItems count="1">
    <i/>
  </colItems>
  <pageFields count="1">
    <pageField fld="9" hier="-1"/>
  </pageFields>
  <dataFields count="1">
    <dataField name="Sum of Presented as proportion of pop"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7:M58" firstHeaderRow="0" firstDataRow="1" firstDataCol="1" rowPageCount="1" colPageCount="1"/>
  <pivotFields count="35">
    <pivotField showAll="0"/>
    <pivotField axis="axisRow" showAll="0">
      <items count="382">
        <item x="272"/>
        <item x="273"/>
        <item x="251"/>
        <item x="70"/>
        <item x="76"/>
        <item x="360"/>
        <item x="274"/>
        <item x="238"/>
        <item x="200"/>
        <item x="135"/>
        <item x="19"/>
        <item x="226"/>
        <item x="313"/>
        <item x="322"/>
        <item x="296"/>
        <item x="71"/>
        <item x="107"/>
        <item x="113"/>
        <item x="201"/>
        <item x="30"/>
        <item x="63"/>
        <item x="323"/>
        <item x="306"/>
        <item x="178"/>
        <item x="10"/>
        <item x="11"/>
        <item x="374"/>
        <item x="77"/>
        <item x="171"/>
        <item x="156"/>
        <item x="36"/>
        <item x="27"/>
        <item x="315"/>
        <item x="108"/>
        <item x="163"/>
        <item x="316"/>
        <item x="109"/>
        <item x="370"/>
        <item x="46"/>
        <item x="31"/>
        <item x="164"/>
        <item x="324"/>
        <item x="148"/>
        <item x="8"/>
        <item x="202"/>
        <item x="154"/>
        <item x="260"/>
        <item x="294"/>
        <item x="317"/>
        <item x="47"/>
        <item x="325"/>
        <item x="218"/>
        <item x="136"/>
        <item x="372"/>
        <item x="72"/>
        <item x="286"/>
        <item x="114"/>
        <item x="17"/>
        <item x="369"/>
        <item x="179"/>
        <item x="115"/>
        <item x="97"/>
        <item x="208"/>
        <item x="55"/>
        <item x="56"/>
        <item x="78"/>
        <item x="239"/>
        <item x="64"/>
        <item x="155"/>
        <item x="100"/>
        <item x="356"/>
        <item x="308"/>
        <item x="342"/>
        <item x="116"/>
        <item x="365"/>
        <item x="73"/>
        <item x="188"/>
        <item x="58"/>
        <item x="98"/>
        <item x="54"/>
        <item x="304"/>
        <item x="193"/>
        <item x="139"/>
        <item x="326"/>
        <item x="128"/>
        <item x="6"/>
        <item x="137"/>
        <item x="189"/>
        <item x="366"/>
        <item x="2"/>
        <item x="79"/>
        <item x="297"/>
        <item x="138"/>
        <item x="307"/>
        <item x="343"/>
        <item x="280"/>
        <item x="285"/>
        <item x="344"/>
        <item x="48"/>
        <item x="89"/>
        <item x="101"/>
        <item x="361"/>
        <item x="118"/>
        <item x="259"/>
        <item x="157"/>
        <item x="345"/>
        <item x="190"/>
        <item x="346"/>
        <item x="13"/>
        <item x="219"/>
        <item x="106"/>
        <item x="119"/>
        <item x="74"/>
        <item x="347"/>
        <item x="234"/>
        <item x="288"/>
        <item x="117"/>
        <item x="235"/>
        <item x="85"/>
        <item x="90"/>
        <item x="348"/>
        <item x="120"/>
        <item x="67"/>
        <item x="349"/>
        <item x="367"/>
        <item x="227"/>
        <item x="99"/>
        <item x="168"/>
        <item x="321"/>
        <item x="203"/>
        <item x="362"/>
        <item x="110"/>
        <item x="121"/>
        <item x="142"/>
        <item x="165"/>
        <item x="327"/>
        <item x="236"/>
        <item x="364"/>
        <item x="328"/>
        <item x="7"/>
        <item x="194"/>
        <item x="329"/>
        <item x="180"/>
        <item x="293"/>
        <item x="80"/>
        <item x="195"/>
        <item x="298"/>
        <item x="125"/>
        <item x="0"/>
        <item x="50"/>
        <item x="126"/>
        <item x="330"/>
        <item x="25"/>
        <item x="129"/>
        <item x="86"/>
        <item x="350"/>
        <item x="332"/>
        <item x="181"/>
        <item x="140"/>
        <item x="333"/>
        <item x="68"/>
        <item x="131"/>
        <item x="351"/>
        <item x="228"/>
        <item x="363"/>
        <item x="53"/>
        <item x="59"/>
        <item x="334"/>
        <item x="335"/>
        <item x="191"/>
        <item x="166"/>
        <item x="12"/>
        <item x="302"/>
        <item x="318"/>
        <item x="284"/>
        <item x="311"/>
        <item x="132"/>
        <item x="319"/>
        <item x="21"/>
        <item x="51"/>
        <item x="336"/>
        <item x="220"/>
        <item x="158"/>
        <item x="287"/>
        <item x="5"/>
        <item x="143"/>
        <item x="81"/>
        <item x="149"/>
        <item x="262"/>
        <item x="205"/>
        <item x="42"/>
        <item x="182"/>
        <item x="213"/>
        <item x="379"/>
        <item x="337"/>
        <item x="91"/>
        <item x="229"/>
        <item x="141"/>
        <item x="1"/>
        <item x="352"/>
        <item x="45"/>
        <item x="237"/>
        <item x="376"/>
        <item x="353"/>
        <item x="290"/>
        <item x="127"/>
        <item x="206"/>
        <item x="276"/>
        <item x="221"/>
        <item x="331"/>
        <item x="377"/>
        <item x="354"/>
        <item x="92"/>
        <item x="102"/>
        <item x="87"/>
        <item x="15"/>
        <item x="130"/>
        <item x="159"/>
        <item x="281"/>
        <item x="16"/>
        <item x="167"/>
        <item x="32"/>
        <item x="301"/>
        <item x="246"/>
        <item x="183"/>
        <item x="186"/>
        <item x="380"/>
        <item x="18"/>
        <item x="184"/>
        <item x="24"/>
        <item x="247"/>
        <item x="153"/>
        <item x="263"/>
        <item x="355"/>
        <item x="209"/>
        <item x="283"/>
        <item x="169"/>
        <item x="266"/>
        <item x="40"/>
        <item x="34"/>
        <item x="38"/>
        <item x="49"/>
        <item x="378"/>
        <item x="172"/>
        <item x="103"/>
        <item x="37"/>
        <item x="338"/>
        <item x="3"/>
        <item x="252"/>
        <item x="240"/>
        <item x="357"/>
        <item x="373"/>
        <item x="173"/>
        <item x="340"/>
        <item x="196"/>
        <item x="265"/>
        <item x="82"/>
        <item x="174"/>
        <item x="61"/>
        <item x="299"/>
        <item x="248"/>
        <item x="233"/>
        <item x="207"/>
        <item x="122"/>
        <item x="22"/>
        <item x="197"/>
        <item x="275"/>
        <item x="309"/>
        <item x="198"/>
        <item x="267"/>
        <item x="214"/>
        <item x="292"/>
        <item x="199"/>
        <item x="144"/>
        <item x="300"/>
        <item x="145"/>
        <item x="268"/>
        <item x="57"/>
        <item x="14"/>
        <item x="310"/>
        <item x="269"/>
        <item x="65"/>
        <item x="69"/>
        <item x="88"/>
        <item x="33"/>
        <item x="93"/>
        <item x="160"/>
        <item x="161"/>
        <item x="75"/>
        <item x="270"/>
        <item x="185"/>
        <item x="187"/>
        <item x="210"/>
        <item x="175"/>
        <item x="215"/>
        <item x="222"/>
        <item x="303"/>
        <item x="52"/>
        <item x="23"/>
        <item x="341"/>
        <item x="241"/>
        <item x="256"/>
        <item x="230"/>
        <item x="291"/>
        <item x="223"/>
        <item x="224"/>
        <item x="170"/>
        <item x="271"/>
        <item x="277"/>
        <item x="4"/>
        <item x="29"/>
        <item x="249"/>
        <item x="111"/>
        <item x="231"/>
        <item x="305"/>
        <item x="242"/>
        <item x="339"/>
        <item x="146"/>
        <item x="289"/>
        <item x="39"/>
        <item x="278"/>
        <item x="225"/>
        <item x="243"/>
        <item x="216"/>
        <item x="94"/>
        <item x="26"/>
        <item x="83"/>
        <item x="123"/>
        <item x="112"/>
        <item x="150"/>
        <item x="133"/>
        <item x="41"/>
        <item x="151"/>
        <item x="35"/>
        <item x="375"/>
        <item x="95"/>
        <item x="204"/>
        <item x="279"/>
        <item x="152"/>
        <item x="84"/>
        <item x="371"/>
        <item x="211"/>
        <item x="320"/>
        <item x="312"/>
        <item x="257"/>
        <item x="261"/>
        <item x="9"/>
        <item x="250"/>
        <item x="134"/>
        <item x="232"/>
        <item x="244"/>
        <item x="62"/>
        <item x="192"/>
        <item x="258"/>
        <item x="28"/>
        <item x="96"/>
        <item x="104"/>
        <item x="358"/>
        <item x="176"/>
        <item x="162"/>
        <item x="359"/>
        <item x="212"/>
        <item x="217"/>
        <item x="264"/>
        <item x="105"/>
        <item x="282"/>
        <item x="60"/>
        <item x="124"/>
        <item x="43"/>
        <item x="295"/>
        <item x="245"/>
        <item x="44"/>
        <item x="314"/>
        <item x="253"/>
        <item x="147"/>
        <item x="368"/>
        <item x="254"/>
        <item x="66"/>
        <item x="177"/>
        <item x="255"/>
        <item x="20"/>
        <item t="default"/>
      </items>
    </pivotField>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numFmtId="2"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axis="axisPage" showAll="0">
      <items count="3">
        <item x="0"/>
        <item x="1"/>
        <item t="default"/>
      </items>
    </pivotField>
  </pivotFields>
  <rowFields count="1">
    <field x="1"/>
  </rowFields>
  <rowItems count="51">
    <i>
      <x v="3"/>
    </i>
    <i>
      <x v="9"/>
    </i>
    <i>
      <x v="11"/>
    </i>
    <i>
      <x v="13"/>
    </i>
    <i>
      <x v="15"/>
    </i>
    <i>
      <x v="28"/>
    </i>
    <i>
      <x v="34"/>
    </i>
    <i>
      <x v="39"/>
    </i>
    <i>
      <x v="42"/>
    </i>
    <i>
      <x v="51"/>
    </i>
    <i>
      <x v="52"/>
    </i>
    <i>
      <x v="54"/>
    </i>
    <i>
      <x v="64"/>
    </i>
    <i>
      <x v="66"/>
    </i>
    <i>
      <x v="75"/>
    </i>
    <i>
      <x v="76"/>
    </i>
    <i>
      <x v="84"/>
    </i>
    <i>
      <x v="86"/>
    </i>
    <i>
      <x v="88"/>
    </i>
    <i>
      <x v="92"/>
    </i>
    <i>
      <x v="111"/>
    </i>
    <i>
      <x v="112"/>
    </i>
    <i>
      <x v="114"/>
    </i>
    <i>
      <x v="133"/>
    </i>
    <i>
      <x v="151"/>
    </i>
    <i>
      <x v="185"/>
    </i>
    <i>
      <x v="189"/>
    </i>
    <i>
      <x v="192"/>
    </i>
    <i>
      <x v="200"/>
    </i>
    <i>
      <x v="236"/>
    </i>
    <i>
      <x v="253"/>
    </i>
    <i>
      <x v="263"/>
    </i>
    <i>
      <x v="273"/>
    </i>
    <i>
      <x v="275"/>
    </i>
    <i>
      <x v="282"/>
    </i>
    <i>
      <x v="288"/>
    </i>
    <i>
      <x v="301"/>
    </i>
    <i>
      <x v="315"/>
    </i>
    <i>
      <x v="317"/>
    </i>
    <i>
      <x v="320"/>
    </i>
    <i>
      <x v="322"/>
    </i>
    <i>
      <x v="323"/>
    </i>
    <i>
      <x v="329"/>
    </i>
    <i>
      <x v="332"/>
    </i>
    <i>
      <x v="338"/>
    </i>
    <i>
      <x v="342"/>
    </i>
    <i>
      <x v="346"/>
    </i>
    <i>
      <x v="356"/>
    </i>
    <i>
      <x v="364"/>
    </i>
    <i>
      <x v="370"/>
    </i>
    <i t="grand">
      <x/>
    </i>
  </rowItems>
  <colFields count="1">
    <field x="-2"/>
  </colFields>
  <colItems count="12">
    <i>
      <x/>
    </i>
    <i i="1">
      <x v="1"/>
    </i>
    <i i="2">
      <x v="2"/>
    </i>
    <i i="3">
      <x v="3"/>
    </i>
    <i i="4">
      <x v="4"/>
    </i>
    <i i="5">
      <x v="5"/>
    </i>
    <i i="6">
      <x v="6"/>
    </i>
    <i i="7">
      <x v="7"/>
    </i>
    <i i="8">
      <x v="8"/>
    </i>
    <i i="9">
      <x v="9"/>
    </i>
    <i i="10">
      <x v="10"/>
    </i>
    <i i="11">
      <x v="11"/>
    </i>
  </colItems>
  <pageFields count="1">
    <pageField fld="34" item="1" hier="-1"/>
  </pageFields>
  <dataFields count="12">
    <dataField name="Sum of Presented HS - 16-17 (2014)" fld="9" baseField="0" baseItem="0"/>
    <dataField name="Sum of Assessed HS - 16-17 (2014)" fld="12" baseField="0" baseItem="0"/>
    <dataField name="Sum of Presented HS - 16-24 (2014)" fld="10" baseField="0" baseItem="0"/>
    <dataField name="Sum of Assessed HS - 16-24 (2014)" fld="13" baseField="0" baseItem="0"/>
    <dataField name="Sum of Presented HS - 18-24 (2014)" fld="11" baseField="0" baseItem="0"/>
    <dataField name="Sum of Assessed HS - 18-24 (2014)" fld="14" baseField="0" baseItem="0"/>
    <dataField name="Sum of Presented CS - 16-17 (2014)" fld="23" baseField="0" baseItem="0"/>
    <dataField name="Sum of Assessed CS - 16-17 (2014)" fld="26" baseField="0" baseItem="0"/>
    <dataField name="Sum of Presented CS - 18-24 (2014)" fld="25" baseField="0" baseItem="0"/>
    <dataField name="Sum of Assessed CS - 16-24 (2014)" fld="27" baseField="0" baseItem="0"/>
    <dataField name="Sum of Presented CS - 16-24 (2014)" fld="24" baseField="0" baseItem="0"/>
    <dataField name="Sum of Assessed CS - 18-24 (2014)" fld="28" baseField="0" baseItem="0"/>
  </dataFields>
  <formats count="56">
    <format dxfId="110">
      <pivotArea outline="0" collapsedLevelsAreSubtotals="1" fieldPosition="0"/>
    </format>
    <format dxfId="109">
      <pivotArea dataOnly="0" labelOnly="1" outline="0" fieldPosition="0">
        <references count="1">
          <reference field="34" count="1">
            <x v="1"/>
          </reference>
        </references>
      </pivotArea>
    </format>
    <format dxfId="108">
      <pivotArea dataOnly="0" labelOnly="1" outline="0" fieldPosition="0">
        <references count="1">
          <reference field="4294967294" count="12">
            <x v="0"/>
            <x v="1"/>
            <x v="2"/>
            <x v="3"/>
            <x v="4"/>
            <x v="5"/>
            <x v="6"/>
            <x v="7"/>
            <x v="8"/>
            <x v="9"/>
            <x v="10"/>
            <x v="11"/>
          </reference>
        </references>
      </pivotArea>
    </format>
    <format dxfId="107">
      <pivotArea outline="0" collapsedLevelsAreSubtotals="1" fieldPosition="0"/>
    </format>
    <format dxfId="106">
      <pivotArea collapsedLevelsAreSubtotals="1" fieldPosition="0">
        <references count="2">
          <reference field="4294967294" count="2" selected="0">
            <x v="6"/>
            <x v="7"/>
          </reference>
          <reference field="1" count="1">
            <x v="3"/>
          </reference>
        </references>
      </pivotArea>
    </format>
    <format dxfId="105">
      <pivotArea collapsedLevelsAreSubtotals="1" fieldPosition="0">
        <references count="2">
          <reference field="4294967294" count="2" selected="0">
            <x v="2"/>
            <x v="3"/>
          </reference>
          <reference field="1" count="1">
            <x v="11"/>
          </reference>
        </references>
      </pivotArea>
    </format>
    <format dxfId="104">
      <pivotArea collapsedLevelsAreSubtotals="1" fieldPosition="0">
        <references count="2">
          <reference field="4294967294" count="2" selected="0">
            <x v="4"/>
            <x v="5"/>
          </reference>
          <reference field="1" count="1">
            <x v="13"/>
          </reference>
        </references>
      </pivotArea>
    </format>
    <format dxfId="103">
      <pivotArea collapsedLevelsAreSubtotals="1" fieldPosition="0">
        <references count="2">
          <reference field="4294967294" count="2" selected="0">
            <x v="6"/>
            <x v="7"/>
          </reference>
          <reference field="1" count="1">
            <x v="15"/>
          </reference>
        </references>
      </pivotArea>
    </format>
    <format dxfId="102">
      <pivotArea collapsedLevelsAreSubtotals="1" fieldPosition="0">
        <references count="2">
          <reference field="4294967294" count="2" selected="0">
            <x v="4"/>
            <x v="5"/>
          </reference>
          <reference field="1" count="1">
            <x v="28"/>
          </reference>
        </references>
      </pivotArea>
    </format>
    <format dxfId="101">
      <pivotArea collapsedLevelsAreSubtotals="1" fieldPosition="0">
        <references count="2">
          <reference field="4294967294" count="2" selected="0">
            <x v="2"/>
            <x v="3"/>
          </reference>
          <reference field="1" count="1">
            <x v="34"/>
          </reference>
        </references>
      </pivotArea>
    </format>
    <format dxfId="100">
      <pivotArea collapsedLevelsAreSubtotals="1" fieldPosition="0">
        <references count="2">
          <reference field="4294967294" count="2" selected="0">
            <x v="2"/>
            <x v="3"/>
          </reference>
          <reference field="1" count="1">
            <x v="34"/>
          </reference>
        </references>
      </pivotArea>
    </format>
    <format dxfId="99">
      <pivotArea collapsedLevelsAreSubtotals="1" fieldPosition="0">
        <references count="2">
          <reference field="4294967294" count="2" selected="0">
            <x v="0"/>
            <x v="1"/>
          </reference>
          <reference field="1" count="1">
            <x v="39"/>
          </reference>
        </references>
      </pivotArea>
    </format>
    <format dxfId="98">
      <pivotArea collapsedLevelsAreSubtotals="1" fieldPosition="0">
        <references count="2">
          <reference field="4294967294" count="2" selected="0">
            <x v="4"/>
            <x v="5"/>
          </reference>
          <reference field="1" count="1">
            <x v="39"/>
          </reference>
        </references>
      </pivotArea>
    </format>
    <format dxfId="97">
      <pivotArea collapsedLevelsAreSubtotals="1" fieldPosition="0">
        <references count="2">
          <reference field="4294967294" count="2" selected="0">
            <x v="0"/>
            <x v="1"/>
          </reference>
          <reference field="1" count="1">
            <x v="42"/>
          </reference>
        </references>
      </pivotArea>
    </format>
    <format dxfId="96">
      <pivotArea collapsedLevelsAreSubtotals="1" fieldPosition="0">
        <references count="2">
          <reference field="4294967294" count="2" selected="0">
            <x v="0"/>
            <x v="1"/>
          </reference>
          <reference field="1" count="1">
            <x v="51"/>
          </reference>
        </references>
      </pivotArea>
    </format>
    <format dxfId="95">
      <pivotArea collapsedLevelsAreSubtotals="1" fieldPosition="0">
        <references count="2">
          <reference field="4294967294" count="2" selected="0">
            <x v="4"/>
            <x v="5"/>
          </reference>
          <reference field="1" count="1">
            <x v="51"/>
          </reference>
        </references>
      </pivotArea>
    </format>
    <format dxfId="94">
      <pivotArea collapsedLevelsAreSubtotals="1" fieldPosition="0">
        <references count="2">
          <reference field="4294967294" count="2" selected="0">
            <x v="8"/>
            <x v="9"/>
          </reference>
          <reference field="1" count="1">
            <x v="52"/>
          </reference>
        </references>
      </pivotArea>
    </format>
    <format dxfId="93">
      <pivotArea collapsedLevelsAreSubtotals="1" fieldPosition="0">
        <references count="2">
          <reference field="4294967294" count="2" selected="0">
            <x v="6"/>
            <x v="7"/>
          </reference>
          <reference field="1" count="1">
            <x v="54"/>
          </reference>
        </references>
      </pivotArea>
    </format>
    <format dxfId="92">
      <pivotArea collapsedLevelsAreSubtotals="1" fieldPosition="0">
        <references count="2">
          <reference field="4294967294" count="2" selected="0">
            <x v="0"/>
            <x v="1"/>
          </reference>
          <reference field="1" count="1">
            <x v="64"/>
          </reference>
        </references>
      </pivotArea>
    </format>
    <format dxfId="91">
      <pivotArea collapsedLevelsAreSubtotals="1" fieldPosition="0">
        <references count="2">
          <reference field="4294967294" count="2" selected="0">
            <x v="0"/>
            <x v="1"/>
          </reference>
          <reference field="1" count="1">
            <x v="64"/>
          </reference>
        </references>
      </pivotArea>
    </format>
    <format dxfId="90">
      <pivotArea collapsedLevelsAreSubtotals="1" fieldPosition="0">
        <references count="2">
          <reference field="4294967294" count="2" selected="0">
            <x v="4"/>
            <x v="5"/>
          </reference>
          <reference field="1" count="1">
            <x v="66"/>
          </reference>
        </references>
      </pivotArea>
    </format>
    <format dxfId="89">
      <pivotArea collapsedLevelsAreSubtotals="1" fieldPosition="0">
        <references count="2">
          <reference field="4294967294" count="2" selected="0">
            <x v="6"/>
            <x v="7"/>
          </reference>
          <reference field="1" count="1">
            <x v="75"/>
          </reference>
        </references>
      </pivotArea>
    </format>
    <format dxfId="88">
      <pivotArea collapsedLevelsAreSubtotals="1" fieldPosition="0">
        <references count="2">
          <reference field="4294967294" count="2" selected="0">
            <x v="0"/>
            <x v="1"/>
          </reference>
          <reference field="1" count="1">
            <x v="76"/>
          </reference>
        </references>
      </pivotArea>
    </format>
    <format dxfId="87">
      <pivotArea collapsedLevelsAreSubtotals="1" fieldPosition="0">
        <references count="2">
          <reference field="4294967294" count="2" selected="0">
            <x v="4"/>
            <x v="5"/>
          </reference>
          <reference field="1" count="1">
            <x v="84"/>
          </reference>
        </references>
      </pivotArea>
    </format>
    <format dxfId="86">
      <pivotArea collapsedLevelsAreSubtotals="1" fieldPosition="0">
        <references count="2">
          <reference field="4294967294" count="2" selected="0">
            <x v="8"/>
            <x v="9"/>
          </reference>
          <reference field="1" count="1">
            <x v="86"/>
          </reference>
        </references>
      </pivotArea>
    </format>
    <format dxfId="85">
      <pivotArea collapsedLevelsAreSubtotals="1" fieldPosition="0">
        <references count="2">
          <reference field="4294967294" count="2" selected="0">
            <x v="0"/>
            <x v="1"/>
          </reference>
          <reference field="1" count="1">
            <x v="88"/>
          </reference>
        </references>
      </pivotArea>
    </format>
    <format dxfId="84">
      <pivotArea collapsedLevelsAreSubtotals="1" fieldPosition="0">
        <references count="2">
          <reference field="4294967294" count="2" selected="0">
            <x v="4"/>
            <x v="5"/>
          </reference>
          <reference field="1" count="1">
            <x v="88"/>
          </reference>
        </references>
      </pivotArea>
    </format>
    <format dxfId="83">
      <pivotArea collapsedLevelsAreSubtotals="1" fieldPosition="0">
        <references count="2">
          <reference field="4294967294" count="2" selected="0">
            <x v="8"/>
            <x v="9"/>
          </reference>
          <reference field="1" count="1">
            <x v="92"/>
          </reference>
        </references>
      </pivotArea>
    </format>
    <format dxfId="82">
      <pivotArea collapsedLevelsAreSubtotals="1" fieldPosition="0">
        <references count="2">
          <reference field="4294967294" count="2" selected="0">
            <x v="0"/>
            <x v="1"/>
          </reference>
          <reference field="1" count="1">
            <x v="111"/>
          </reference>
        </references>
      </pivotArea>
    </format>
    <format dxfId="81">
      <pivotArea collapsedLevelsAreSubtotals="1" fieldPosition="0">
        <references count="2">
          <reference field="4294967294" count="2" selected="0">
            <x v="4"/>
            <x v="5"/>
          </reference>
          <reference field="1" count="1">
            <x v="111"/>
          </reference>
        </references>
      </pivotArea>
    </format>
    <format dxfId="80">
      <pivotArea collapsedLevelsAreSubtotals="1" fieldPosition="0">
        <references count="2">
          <reference field="4294967294" count="2" selected="0">
            <x v="6"/>
            <x v="7"/>
          </reference>
          <reference field="1" count="1">
            <x v="112"/>
          </reference>
        </references>
      </pivotArea>
    </format>
    <format dxfId="79">
      <pivotArea collapsedLevelsAreSubtotals="1" fieldPosition="0">
        <references count="2">
          <reference field="4294967294" count="2" selected="0">
            <x v="4"/>
            <x v="5"/>
          </reference>
          <reference field="1" count="1">
            <x v="114"/>
          </reference>
        </references>
      </pivotArea>
    </format>
    <format dxfId="78">
      <pivotArea collapsedLevelsAreSubtotals="1" fieldPosition="0">
        <references count="2">
          <reference field="4294967294" count="2" selected="0">
            <x v="8"/>
            <x v="9"/>
          </reference>
          <reference field="1" count="1">
            <x v="133"/>
          </reference>
        </references>
      </pivotArea>
    </format>
    <format dxfId="77">
      <pivotArea collapsedLevelsAreSubtotals="1" fieldPosition="0">
        <references count="2">
          <reference field="4294967294" count="2" selected="0">
            <x v="4"/>
            <x v="5"/>
          </reference>
          <reference field="1" count="1">
            <x v="151"/>
          </reference>
        </references>
      </pivotArea>
    </format>
    <format dxfId="76">
      <pivotArea collapsedLevelsAreSubtotals="1" fieldPosition="0">
        <references count="2">
          <reference field="4294967294" count="2" selected="0">
            <x v="0"/>
            <x v="1"/>
          </reference>
          <reference field="1" count="1">
            <x v="185"/>
          </reference>
        </references>
      </pivotArea>
    </format>
    <format dxfId="75">
      <pivotArea collapsedLevelsAreSubtotals="1" fieldPosition="0">
        <references count="2">
          <reference field="4294967294" count="2" selected="0">
            <x v="4"/>
            <x v="5"/>
          </reference>
          <reference field="1" count="1">
            <x v="185"/>
          </reference>
        </references>
      </pivotArea>
    </format>
    <format dxfId="74">
      <pivotArea collapsedLevelsAreSubtotals="1" fieldPosition="0">
        <references count="2">
          <reference field="4294967294" count="2" selected="0">
            <x v="4"/>
            <x v="5"/>
          </reference>
          <reference field="1" count="2">
            <x v="189"/>
            <x v="192"/>
          </reference>
        </references>
      </pivotArea>
    </format>
    <format dxfId="73">
      <pivotArea collapsedLevelsAreSubtotals="1" fieldPosition="0">
        <references count="2">
          <reference field="4294967294" count="2" selected="0">
            <x v="0"/>
            <x v="1"/>
          </reference>
          <reference field="1" count="6">
            <x v="189"/>
            <x v="192"/>
            <x v="200"/>
            <x v="236"/>
            <x v="253"/>
            <x v="263"/>
          </reference>
        </references>
      </pivotArea>
    </format>
    <format dxfId="72">
      <pivotArea collapsedLevelsAreSubtotals="1" fieldPosition="0">
        <references count="2">
          <reference field="4294967294" count="2" selected="0">
            <x v="0"/>
            <x v="1"/>
          </reference>
          <reference field="1" count="1">
            <x v="282"/>
          </reference>
        </references>
      </pivotArea>
    </format>
    <format dxfId="71">
      <pivotArea collapsedLevelsAreSubtotals="1" fieldPosition="0">
        <references count="2">
          <reference field="4294967294" count="2" selected="0">
            <x v="0"/>
            <x v="1"/>
          </reference>
          <reference field="1" count="1">
            <x v="301"/>
          </reference>
        </references>
      </pivotArea>
    </format>
    <format dxfId="70">
      <pivotArea collapsedLevelsAreSubtotals="1" fieldPosition="0">
        <references count="2">
          <reference field="4294967294" count="2" selected="0">
            <x v="0"/>
            <x v="1"/>
          </reference>
          <reference field="1" count="2">
            <x v="322"/>
            <x v="323"/>
          </reference>
        </references>
      </pivotArea>
    </format>
    <format dxfId="69">
      <pivotArea collapsedLevelsAreSubtotals="1" fieldPosition="0">
        <references count="2">
          <reference field="4294967294" count="2" selected="0">
            <x v="4"/>
            <x v="5"/>
          </reference>
          <reference field="1" count="1">
            <x v="236"/>
          </reference>
        </references>
      </pivotArea>
    </format>
    <format dxfId="68">
      <pivotArea collapsedLevelsAreSubtotals="1" fieldPosition="0">
        <references count="2">
          <reference field="4294967294" count="2" selected="0">
            <x v="4"/>
            <x v="5"/>
          </reference>
          <reference field="1" count="2">
            <x v="253"/>
            <x v="263"/>
          </reference>
        </references>
      </pivotArea>
    </format>
    <format dxfId="67">
      <pivotArea collapsedLevelsAreSubtotals="1" fieldPosition="0">
        <references count="2">
          <reference field="4294967294" count="2" selected="0">
            <x v="4"/>
            <x v="5"/>
          </reference>
          <reference field="1" count="1">
            <x v="282"/>
          </reference>
        </references>
      </pivotArea>
    </format>
    <format dxfId="66">
      <pivotArea collapsedLevelsAreSubtotals="1" fieldPosition="0">
        <references count="2">
          <reference field="4294967294" count="2" selected="0">
            <x v="4"/>
            <x v="5"/>
          </reference>
          <reference field="1" count="2">
            <x v="301"/>
            <x v="315"/>
          </reference>
        </references>
      </pivotArea>
    </format>
    <format dxfId="65">
      <pivotArea collapsedLevelsAreSubtotals="1" fieldPosition="0">
        <references count="2">
          <reference field="4294967294" count="2" selected="0">
            <x v="4"/>
            <x v="5"/>
          </reference>
          <reference field="1" count="3">
            <x v="320"/>
            <x v="322"/>
            <x v="323"/>
          </reference>
        </references>
      </pivotArea>
    </format>
    <format dxfId="64">
      <pivotArea collapsedLevelsAreSubtotals="1" fieldPosition="0">
        <references count="2">
          <reference field="4294967294" count="2" selected="0">
            <x v="6"/>
            <x v="7"/>
          </reference>
          <reference field="1" count="1">
            <x v="288"/>
          </reference>
        </references>
      </pivotArea>
    </format>
    <format dxfId="63">
      <pivotArea collapsedLevelsAreSubtotals="1" fieldPosition="0">
        <references count="2">
          <reference field="4294967294" count="2" selected="0">
            <x v="8"/>
            <x v="9"/>
          </reference>
          <reference field="1" count="1">
            <x v="185"/>
          </reference>
        </references>
      </pivotArea>
    </format>
    <format dxfId="62">
      <pivotArea collapsedLevelsAreSubtotals="1" fieldPosition="0">
        <references count="2">
          <reference field="4294967294" count="2" selected="0">
            <x v="8"/>
            <x v="9"/>
          </reference>
          <reference field="1" count="2">
            <x v="273"/>
            <x v="275"/>
          </reference>
        </references>
      </pivotArea>
    </format>
    <format dxfId="61">
      <pivotArea collapsedLevelsAreSubtotals="1" fieldPosition="0">
        <references count="2">
          <reference field="4294967294" count="2" selected="0">
            <x v="8"/>
            <x v="9"/>
          </reference>
          <reference field="1" count="1">
            <x v="317"/>
          </reference>
        </references>
      </pivotArea>
    </format>
    <format dxfId="60">
      <pivotArea collapsedLevelsAreSubtotals="1" fieldPosition="0">
        <references count="2">
          <reference field="4294967294" count="2" selected="0">
            <x v="8"/>
            <x v="9"/>
          </reference>
          <reference field="1" count="3">
            <x v="329"/>
            <x v="332"/>
            <x v="338"/>
          </reference>
        </references>
      </pivotArea>
    </format>
    <format dxfId="59">
      <pivotArea collapsedLevelsAreSubtotals="1" fieldPosition="0">
        <references count="2">
          <reference field="4294967294" count="2" selected="0">
            <x v="4"/>
            <x v="5"/>
          </reference>
          <reference field="1" count="1">
            <x v="342"/>
          </reference>
        </references>
      </pivotArea>
    </format>
    <format dxfId="58">
      <pivotArea collapsedLevelsAreSubtotals="1" fieldPosition="0">
        <references count="2">
          <reference field="4294967294" count="2" selected="0">
            <x v="4"/>
            <x v="5"/>
          </reference>
          <reference field="1" count="1">
            <x v="346"/>
          </reference>
        </references>
      </pivotArea>
    </format>
    <format dxfId="57">
      <pivotArea collapsedLevelsAreSubtotals="1" fieldPosition="0">
        <references count="2">
          <reference field="4294967294" count="2" selected="0">
            <x v="0"/>
            <x v="1"/>
          </reference>
          <reference field="1" count="1">
            <x v="346"/>
          </reference>
        </references>
      </pivotArea>
    </format>
    <format dxfId="56">
      <pivotArea collapsedLevelsAreSubtotals="1" fieldPosition="0">
        <references count="2">
          <reference field="4294967294" count="2" selected="0">
            <x v="0"/>
            <x v="1"/>
          </reference>
          <reference field="1" count="1">
            <x v="342"/>
          </reference>
        </references>
      </pivotArea>
    </format>
    <format dxfId="55">
      <pivotArea collapsedLevelsAreSubtotals="1" fieldPosition="0">
        <references count="2">
          <reference field="4294967294" count="2" selected="0">
            <x v="4"/>
            <x v="5"/>
          </reference>
          <reference field="1" count="3">
            <x v="356"/>
            <x v="364"/>
            <x v="37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6" name="FinalOutput" displayName="FinalOutput" ref="A1:AW382" totalsRowShown="0" headerRowDxfId="352" dataDxfId="350" headerRowBorderDxfId="351" tableBorderDxfId="349">
  <autoFilter ref="A1:AW382"/>
  <tableColumns count="49">
    <tableColumn id="60" name="Country" dataDxfId="348">
      <calculatedColumnFormula array="1">ConsolGeog[[#This Row],[Country]]</calculatedColumnFormula>
    </tableColumn>
    <tableColumn id="59" name="County_Name" dataDxfId="347">
      <calculatedColumnFormula array="1">ConsolGeog[[#This Row],[County Name]]</calculatedColumnFormula>
    </tableColumn>
    <tableColumn id="18" name="ONS_Cenus_2011" dataDxfId="346">
      <calculatedColumnFormula array="1">ConsolGeog[[#This Row],[la_code]]</calculatedColumnFormula>
    </tableColumn>
    <tableColumn id="1" name="Local_Authority" dataDxfId="345">
      <calculatedColumnFormula array="1">ConsolGeog[[#This Row],[la_name]]</calculatedColumnFormula>
    </tableColumn>
    <tableColumn id="2" name="LA_Type" dataDxfId="344">
      <calculatedColumnFormula array="1">ConsolGeog[[#This Row],[LA Type]]</calculatedColumnFormula>
    </tableColumn>
    <tableColumn id="3" name="LA_Population" dataDxfId="343">
      <calculatedColumnFormula array="1">ConsolGeog[[#This Row],[population]]</calculatedColumnFormula>
    </tableColumn>
    <tableColumn id="4" name="LA_Area_Hec" dataDxfId="342">
      <calculatedColumnFormula array="1">ConsolGeog[[#This Row],[area]]</calculatedColumnFormula>
    </tableColumn>
    <tableColumn id="17" name="TOTAL_Presented_Young_ppl_2014" dataDxfId="341">
      <calculatedColumnFormula array="1">MAX(ConsolGeog[[#This Row],[Presented HS - 16-17 (2014)]]+ConsolGeog[[#This Row],[Presented HS - 18-24 (2014)]],ConsolGeog[[#This Row],[Presented HS - 16-24 (2014)]])+MAX(ConsolGeog[[#This Row],[Presented CS - 16-17 (2014)]]+ConsolGeog[[#This Row],[Presented CS - 18-24 (2014)]],ConsolGeog[[#This Row],[Presented CS - 16-24 (2014)]])</calculatedColumnFormula>
    </tableColumn>
    <tableColumn id="64" name="TOTAL_Assessed_Young_ppl_2014" dataDxfId="340">
      <calculatedColumnFormula array="1">MAX(ConsolGeog[[#This Row],[Assessed HS - 16-17 (2014)]]+ConsolGeog[[#This Row],[Assessed HS - 18-24 (2014)]],ConsolGeog[[#This Row],[Assessed HS - 16-24 (2014)]])+MAX(ConsolGeog[[#This Row],[Assessed CS - 16-17 (2014)]]+ConsolGeog[[#This Row],[Assessed CS - 18-24 (2014)]],ConsolGeog[[#This Row],[Assessed CS - 16-24 (2014)]])</calculatedColumnFormula>
    </tableColumn>
    <tableColumn id="19" name="unemployed_age_16_and_over" dataDxfId="339">
      <calculatedColumnFormula>VLOOKUP(FinalOutput[[#This Row],[ONS_Cenus_2011]],Table5[],CensusData!C$1,FALSE)</calculatedColumnFormula>
    </tableColumn>
    <tableColumn id="20" name="unemployment_age_16_to_24" dataDxfId="338">
      <calculatedColumnFormula>VLOOKUP(FinalOutput[[#This Row],[ONS_Cenus_2011]],Table5[],CensusData!D$1,FALSE)</calculatedColumnFormula>
    </tableColumn>
    <tableColumn id="21" name="unemployment_age_25_to_34" dataDxfId="337">
      <calculatedColumnFormula>VLOOKUP(FinalOutput[[#This Row],[ONS_Cenus_2011]],Table5[],CensusData!E$1,FALSE)</calculatedColumnFormula>
    </tableColumn>
    <tableColumn id="22" name="never_worked_age_16_and_over" dataDxfId="336">
      <calculatedColumnFormula>VLOOKUP(FinalOutput[[#This Row],[ONS_Cenus_2011]],Table5[],CensusData!F$1,FALSE)</calculatedColumnFormula>
    </tableColumn>
    <tableColumn id="23" name="never_worked_age_16_to_24" dataDxfId="335">
      <calculatedColumnFormula>VLOOKUP(FinalOutput[[#This Row],[ONS_Cenus_2011]],Table5[],CensusData!G$1,FALSE)</calculatedColumnFormula>
    </tableColumn>
    <tableColumn id="24" name="never_worked_age_25_to_34" dataDxfId="334">
      <calculatedColumnFormula>VLOOKUP(FinalOutput[[#This Row],[ONS_Cenus_2011]],Table5[],CensusData!H$1,FALSE)</calculatedColumnFormula>
    </tableColumn>
    <tableColumn id="25" name="IMD SCORE" dataDxfId="333">
      <calculatedColumnFormula>VLOOKUP(FinalOutput[[#This Row],[ONS_Cenus_2011]],Table5[],CensusData!I$1,FALSE)</calculatedColumnFormula>
    </tableColumn>
    <tableColumn id="26" name="RANK OF IMD SCORE (where 1 is most deprived)" dataDxfId="332">
      <calculatedColumnFormula>VLOOKUP(FinalOutput[[#This Row],[ONS_Cenus_2011]],Table5[],CensusData!J$1,FALSE)</calculatedColumnFormula>
    </tableColumn>
    <tableColumn id="27" name="All categories: Ethnic group of HRP" dataDxfId="331">
      <calculatedColumnFormula>VLOOKUP(FinalOutput[[#This Row],[ONS_Cenus_2011]],Table5[],CensusData!K$1,FALSE)</calculatedColumnFormula>
    </tableColumn>
    <tableColumn id="28" name="White: Total" dataDxfId="330">
      <calculatedColumnFormula>VLOOKUP(FinalOutput[[#This Row],[ONS_Cenus_2011]],Table5[],CensusData!L$1,FALSE)</calculatedColumnFormula>
    </tableColumn>
    <tableColumn id="29" name="White: English/Welsh/Scottish/Northern Irish/British" dataDxfId="329">
      <calculatedColumnFormula>VLOOKUP(FinalOutput[[#This Row],[ONS_Cenus_2011]],Table5[],CensusData!M$1,FALSE)</calculatedColumnFormula>
    </tableColumn>
    <tableColumn id="30" name="White: Irish" dataDxfId="328">
      <calculatedColumnFormula>VLOOKUP(FinalOutput[[#This Row],[ONS_Cenus_2011]],Table5[],CensusData!N$1,FALSE)</calculatedColumnFormula>
    </tableColumn>
    <tableColumn id="31" name="White: Gypsy or Irish Traveller" dataDxfId="327">
      <calculatedColumnFormula>VLOOKUP(FinalOutput[[#This Row],[ONS_Cenus_2011]],Table5[],CensusData!O$1,FALSE)</calculatedColumnFormula>
    </tableColumn>
    <tableColumn id="32" name="White: Other White" dataDxfId="326">
      <calculatedColumnFormula>VLOOKUP(FinalOutput[[#This Row],[ONS_Cenus_2011]],Table5[],CensusData!P$1,FALSE)</calculatedColumnFormula>
    </tableColumn>
    <tableColumn id="33" name="Mixed/multiple ethnic group: Total" dataDxfId="325">
      <calculatedColumnFormula>VLOOKUP(FinalOutput[[#This Row],[ONS_Cenus_2011]],Table5[],CensusData!Q$1,FALSE)</calculatedColumnFormula>
    </tableColumn>
    <tableColumn id="34" name="Mixed/multiple ethnic group: White and Black Caribbean" dataDxfId="324">
      <calculatedColumnFormula>VLOOKUP(FinalOutput[[#This Row],[ONS_Cenus_2011]],Table5[],CensusData!R$1,FALSE)</calculatedColumnFormula>
    </tableColumn>
    <tableColumn id="35" name="Mixed/multiple ethnic group: White and Black African" dataDxfId="323">
      <calculatedColumnFormula>VLOOKUP(FinalOutput[[#This Row],[ONS_Cenus_2011]],Table5[],CensusData!S$1,FALSE)</calculatedColumnFormula>
    </tableColumn>
    <tableColumn id="36" name="Mixed/multiple ethnic group: White and Asian" dataDxfId="322">
      <calculatedColumnFormula>VLOOKUP(FinalOutput[[#This Row],[ONS_Cenus_2011]],Table5[],CensusData!T$1,FALSE)</calculatedColumnFormula>
    </tableColumn>
    <tableColumn id="37" name="Mixed/multiple ethnic group: Other Mixed" dataDxfId="321">
      <calculatedColumnFormula>VLOOKUP(FinalOutput[[#This Row],[ONS_Cenus_2011]],Table5[],CensusData!U$1,FALSE)</calculatedColumnFormula>
    </tableColumn>
    <tableColumn id="38" name="Asian/Asian British: Total" dataDxfId="320">
      <calculatedColumnFormula>VLOOKUP(FinalOutput[[#This Row],[ONS_Cenus_2011]],Table5[],CensusData!V$1,FALSE)</calculatedColumnFormula>
    </tableColumn>
    <tableColumn id="39" name="Asian/Asian British: Indian" dataDxfId="319">
      <calculatedColumnFormula>VLOOKUP(FinalOutput[[#This Row],[ONS_Cenus_2011]],Table5[],CensusData!W$1,FALSE)</calculatedColumnFormula>
    </tableColumn>
    <tableColumn id="40" name="Asian/Asian British: Pakistani" dataDxfId="318">
      <calculatedColumnFormula>VLOOKUP(FinalOutput[[#This Row],[ONS_Cenus_2011]],Table5[],CensusData!X$1,FALSE)</calculatedColumnFormula>
    </tableColumn>
    <tableColumn id="41" name="Asian/Asian British: Bangladeshi" dataDxfId="317">
      <calculatedColumnFormula>VLOOKUP(FinalOutput[[#This Row],[ONS_Cenus_2011]],Table5[],CensusData!Y$1,FALSE)</calculatedColumnFormula>
    </tableColumn>
    <tableColumn id="42" name="Asian/Asian British: Chinese" dataDxfId="316">
      <calculatedColumnFormula>VLOOKUP(FinalOutput[[#This Row],[ONS_Cenus_2011]],Table5[],CensusData!Z$1,FALSE)</calculatedColumnFormula>
    </tableColumn>
    <tableColumn id="43" name="Asian/Asian British: Other Asian" dataDxfId="315">
      <calculatedColumnFormula>VLOOKUP(FinalOutput[[#This Row],[ONS_Cenus_2011]],Table5[],CensusData!AA$1,FALSE)</calculatedColumnFormula>
    </tableColumn>
    <tableColumn id="44" name="Black/African/Caribbean/Black British: Total" dataDxfId="314">
      <calculatedColumnFormula>VLOOKUP(FinalOutput[[#This Row],[ONS_Cenus_2011]],Table5[],CensusData!AB$1,FALSE)</calculatedColumnFormula>
    </tableColumn>
    <tableColumn id="45" name="Black/African/Caribbean/Black British: African" dataDxfId="313">
      <calculatedColumnFormula>VLOOKUP(FinalOutput[[#This Row],[ONS_Cenus_2011]],Table5[],CensusData!AC$1,FALSE)</calculatedColumnFormula>
    </tableColumn>
    <tableColumn id="46" name="Black/African/Caribbean/Black British: Caribbean" dataDxfId="312">
      <calculatedColumnFormula>VLOOKUP(FinalOutput[[#This Row],[ONS_Cenus_2011]],Table5[],CensusData!AD$1,FALSE)</calculatedColumnFormula>
    </tableColumn>
    <tableColumn id="47" name="Black/African/Caribbean/Black British: Other Black" dataDxfId="311">
      <calculatedColumnFormula>VLOOKUP(FinalOutput[[#This Row],[ONS_Cenus_2011]],Table5[],CensusData!AE$1,FALSE)</calculatedColumnFormula>
    </tableColumn>
    <tableColumn id="48" name="Other ethnic group: Total" dataDxfId="310">
      <calculatedColumnFormula>VLOOKUP(FinalOutput[[#This Row],[ONS_Cenus_2011]],Table5[],CensusData!AF$1,FALSE)</calculatedColumnFormula>
    </tableColumn>
    <tableColumn id="49" name="Other ethnic group: Arab" dataDxfId="309">
      <calculatedColumnFormula>VLOOKUP(FinalOutput[[#This Row],[ONS_Cenus_2011]],Table5[],CensusData!AG$1,FALSE)</calculatedColumnFormula>
    </tableColumn>
    <tableColumn id="50" name="Other ethnic group: Any other ethnic group" dataDxfId="308">
      <calculatedColumnFormula>VLOOKUP(FinalOutput[[#This Row],[ONS_Cenus_2011]],Table5[],CensusData!AH$1,FALSE)</calculatedColumnFormula>
    </tableColumn>
    <tableColumn id="51" name="All persons; Highest Level of Qualification: All categories: Highest level of qualification; measures: Value (Total)" dataDxfId="307">
      <calculatedColumnFormula>VLOOKUP(FinalOutput[[#This Row],[ONS_Cenus_2011]],Table5[],CensusData!AI$1,FALSE)</calculatedColumnFormula>
    </tableColumn>
    <tableColumn id="52" name=" All persons; Highest Level of Qualification: No qualifications; measures: Value" dataDxfId="306">
      <calculatedColumnFormula>VLOOKUP(FinalOutput[[#This Row],[ONS_Cenus_2011]],Table5[],CensusData!AJ$1,FALSE)</calculatedColumnFormula>
    </tableColumn>
    <tableColumn id="53" name=" All persons; Highest Level of Qualification: Level 1 qualifications; measures: Value" dataDxfId="305">
      <calculatedColumnFormula>VLOOKUP(FinalOutput[[#This Row],[ONS_Cenus_2011]],Table5[],CensusData!AK$1,FALSE)</calculatedColumnFormula>
    </tableColumn>
    <tableColumn id="54" name="All persons; Highest Level of Qualification: Level 2 qualifications; measures: Value" dataDxfId="304">
      <calculatedColumnFormula>VLOOKUP(FinalOutput[[#This Row],[ONS_Cenus_2011]],Table5[],CensusData!AL$1,FALSE)</calculatedColumnFormula>
    </tableColumn>
    <tableColumn id="55" name="All persons; Highest Level of Qualification: Apprenticeship; measures: Value" dataDxfId="303">
      <calculatedColumnFormula>VLOOKUP(FinalOutput[[#This Row],[ONS_Cenus_2011]],Table5[],CensusData!AM$1,FALSE)</calculatedColumnFormula>
    </tableColumn>
    <tableColumn id="56" name=" All persons; Highest Level of Qualification: Level 3 qualifications; measures: Value" dataDxfId="302">
      <calculatedColumnFormula>VLOOKUP(FinalOutput[[#This Row],[ONS_Cenus_2011]],Table5[],CensusData!AN$1,FALSE)</calculatedColumnFormula>
    </tableColumn>
    <tableColumn id="57" name=" All persons; Highest Level of Qualification: Level 4 qualifications and above; measures: Value" dataDxfId="301">
      <calculatedColumnFormula>VLOOKUP(FinalOutput[[#This Row],[ONS_Cenus_2011]],Table5[],CensusData!AO$1,FALSE)</calculatedColumnFormula>
    </tableColumn>
    <tableColumn id="58" name=" All persons; Highest Level of Qualification: Other qualifications; measures: Value" dataDxfId="300">
      <calculatedColumnFormula>VLOOKUP(FinalOutput[[#This Row],[ONS_Cenus_2011]],Table5[],CensusData!AP$1,FALSE)</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id="1" name="CentrepointSourced" displayName="CentrepointSourced" ref="A1:AI1726" totalsRowShown="0" headerRowDxfId="299" dataDxfId="298">
  <autoFilter ref="A1:AI1726"/>
  <tableColumns count="35">
    <tableColumn id="1" name="Country" dataDxfId="297"/>
    <tableColumn id="2" name="Local Authority" dataDxfId="296"/>
    <tableColumn id="3" name="LA type" dataDxfId="295"/>
    <tableColumn id="4" name="Year type" dataDxfId="294"/>
    <tableColumn id="5" name="Year" dataDxfId="293"/>
    <tableColumn id="7" name="Age" dataDxfId="292"/>
    <tableColumn id="8" name="Presented HS" dataDxfId="291"/>
    <tableColumn id="9" name="Assessed HS" dataDxfId="290"/>
    <tableColumn id="10" name="Accepted HS FOI" dataDxfId="289"/>
    <tableColumn id="11" name="Accepted HS Official (financial yr)" dataDxfId="288"/>
    <tableColumn id="12" name="Presented CS" dataDxfId="287"/>
    <tableColumn id="13" name="Assessed CS" dataDxfId="286"/>
    <tableColumn id="14" name="Case progressed CS" dataDxfId="285"/>
    <tableColumn id="15" name="Accommodated CS" dataDxfId="284"/>
    <tableColumn id="16" name="Support to maintain accommodation CS" dataDxfId="283"/>
    <tableColumn id="17" name="Support to access accommodation CS" dataDxfId="282"/>
    <tableColumn id="6" name="Local Authority DQ" dataDxfId="281">
      <calculatedColumnFormula>IF(CentrepointSourced[[#This Row],[Country]]="Northern Ireland","Northern Ireland",IFERROR(VLOOKUP(CentrepointSourced[[#This Row],[Local Authority]],LKP_LANameDQ[],2,FALSE),CentrepointSourced[[#This Row],[Local Authority]]))</calculatedColumnFormula>
    </tableColumn>
    <tableColumn id="19" name="2014 ONS Code" dataDxfId="280">
      <calculatedColumnFormula>IF(CentrepointSourced[[#This Row],[LA type]]="County","",INDEX(ConsolGeog[lad14cd],MATCH(CentrepointSourced[[#This Row],[Local Authority DQ]],ConsolGeog[la_name],0)))</calculatedColumnFormula>
    </tableColumn>
    <tableColumn id="18" name="LA Type DQ" dataDxfId="279">
      <calculatedColumnFormula>IF(OR(CentrepointSourced[[#This Row],[Country]]="Northern Ireland",CentrepointSourced[[#This Row],[Country]]="Scotland",CentrepointSourced[[#This Row],[Country]]="Wales"),"Local Authority",CentrepointSourced[[#This Row],[LA type]])</calculatedColumnFormula>
    </tableColumn>
    <tableColumn id="28" name="Presented HS DQ" dataDxfId="278">
      <calculatedColumnFormula>IF(TRIM(CentrepointSourced[[#This Row],[Presented HS]])="",0,IF(CentrepointSourced[[#This Row],[Presented HS]]="&lt;5",2.5,IF(CentrepointSourced[[#This Row],[Presented HS]]="&lt;10",5,VALUE(TRIM(CentrepointSourced[[#This Row],[Presented HS]])))))</calculatedColumnFormula>
    </tableColumn>
    <tableColumn id="35" name="Assessed HS DQ" dataDxfId="277">
      <calculatedColumnFormula>IF(TRIM(CentrepointSourced[[#This Row],[Assessed HS]])="",0,IF(CentrepointSourced[[#This Row],[Assessed HS]]="&lt;5",2.5,IF(CentrepointSourced[[#This Row],[Assessed HS]]="&lt;10",5,VALUE(TRIM(CentrepointSourced[[#This Row],[Assessed HS]])))))</calculatedColumnFormula>
    </tableColumn>
    <tableColumn id="37" name="Presented CS DQ" dataDxfId="276">
      <calculatedColumnFormula>IF(TRIM(CentrepointSourced[[#This Row],[Presented CS]])="",0,IF(CentrepointSourced[[#This Row],[Presented CS]]="&lt;5",2.5,IF(CentrepointSourced[[#This Row],[Presented CS]]="&lt;10",5,VALUE(TRIM(CentrepointSourced[[#This Row],[Presented CS]])))))</calculatedColumnFormula>
    </tableColumn>
    <tableColumn id="36" name="Assessed CS DQ" dataDxfId="275">
      <calculatedColumnFormula>IF(TRIM(CentrepointSourced[[#This Row],[Assessed CS]])="",0,IF(CentrepointSourced[[#This Row],[Assessed CS]]="&lt;5",2.5,IF(CentrepointSourced[[#This Row],[Assessed CS]]="&lt;10",5,VALUE(TRIM(CentrepointSourced[[#This Row],[Assessed CS]])))))</calculatedColumnFormula>
    </tableColumn>
    <tableColumn id="20" name="Presented HS - 16-17" dataDxfId="274">
      <calculatedColumnFormula>IF(CentrepointSourced[[#This Row],[Age]]="16-17",CentrepointSourced[[#This Row],[Presented HS DQ]],0)</calculatedColumnFormula>
    </tableColumn>
    <tableColumn id="21" name="Presented HS - 16-24" dataDxfId="273">
      <calculatedColumnFormula>IF(CentrepointSourced[[#This Row],[Age]]="16-24",CentrepointSourced[[#This Row],[Presented HS DQ]],0)</calculatedColumnFormula>
    </tableColumn>
    <tableColumn id="23" name="Presented HS - 18-24" dataDxfId="272">
      <calculatedColumnFormula>IF(CentrepointSourced[[#This Row],[Age]]="18-24",CentrepointSourced[[#This Row],[Presented HS DQ]],0)</calculatedColumnFormula>
    </tableColumn>
    <tableColumn id="24" name="Presented CS - 16-17" dataDxfId="271">
      <calculatedColumnFormula>IF(CentrepointSourced[[#This Row],[Age]]="16-17",CentrepointSourced[[#This Row],[Presented CS DQ]],0)</calculatedColumnFormula>
    </tableColumn>
    <tableColumn id="25" name="Presented CS - 16-24" dataDxfId="270">
      <calculatedColumnFormula>IF(CentrepointSourced[[#This Row],[Age]]="16-24",CentrepointSourced[[#This Row],[Presented CS DQ]],0)</calculatedColumnFormula>
    </tableColumn>
    <tableColumn id="26" name="Presented CS - 18-24" dataDxfId="269">
      <calculatedColumnFormula>IF(CentrepointSourced[[#This Row],[Age]]="18-24",CentrepointSourced[[#This Row],[Presented CS DQ]],0)</calculatedColumnFormula>
    </tableColumn>
    <tableColumn id="29" name="Assessed HS - 16-17" dataDxfId="268">
      <calculatedColumnFormula>IF(CentrepointSourced[[#This Row],[Age]]="16-17",CentrepointSourced[[#This Row],[Assessed HS DQ]],0)</calculatedColumnFormula>
    </tableColumn>
    <tableColumn id="30" name="Assessed HS - 16-24" dataDxfId="267">
      <calculatedColumnFormula>IF(CentrepointSourced[[#This Row],[Age]]="16-24",CentrepointSourced[[#This Row],[Assessed HS DQ]],0)</calculatedColumnFormula>
    </tableColumn>
    <tableColumn id="31" name="Assessed HS - 18-24" dataDxfId="266">
      <calculatedColumnFormula>IF(CentrepointSourced[[#This Row],[Age]]="18-24",CentrepointSourced[[#This Row],[Assessed HS DQ]],0)</calculatedColumnFormula>
    </tableColumn>
    <tableColumn id="32" name="Assessed CS - 16-17" dataDxfId="265">
      <calculatedColumnFormula>IF(CentrepointSourced[[#This Row],[Age]]="16-17",CentrepointSourced[[#This Row],[Assessed CS DQ]],0)</calculatedColumnFormula>
    </tableColumn>
    <tableColumn id="33" name="Assessed CS - 16-24" dataDxfId="264">
      <calculatedColumnFormula>IF(CentrepointSourced[[#This Row],[Age]]="16-24",CentrepointSourced[[#This Row],[Assessed CS DQ]],0)</calculatedColumnFormula>
    </tableColumn>
    <tableColumn id="34" name="Assessed CS - 18-24" dataDxfId="263">
      <calculatedColumnFormula>IF(CentrepointSourced[[#This Row],[Age]]="18-24",CentrepointSourced[[#This Row],[Assessed CS DQ]],0)</calculatedColumnFormula>
    </tableColumn>
  </tableColumns>
  <tableStyleInfo name="TableStyleMedium15" showFirstColumn="0" showLastColumn="0" showRowStripes="1" showColumnStripes="0"/>
</table>
</file>

<file path=xl/tables/table3.xml><?xml version="1.0" encoding="utf-8"?>
<table xmlns="http://schemas.openxmlformats.org/spreadsheetml/2006/main" id="3" name="ConsolGeog" displayName="ConsolGeog" ref="A1:AI382" totalsRowShown="0" headerRowDxfId="262" headerRowCellStyle="Normal 3" dataCellStyle="Normal 3">
  <autoFilter ref="A1:AI382"/>
  <tableColumns count="35">
    <tableColumn id="1" name="la_code" dataCellStyle="Normal 3"/>
    <tableColumn id="2" name="la_name" dataCellStyle="Normal 3"/>
    <tableColumn id="3" name="population" dataCellStyle="Normal 3"/>
    <tableColumn id="4" name="area" dataCellStyle="Normal 3"/>
    <tableColumn id="5" name="lad14cd" dataCellStyle="Normal 3"/>
    <tableColumn id="7" name="Not in Centre Point Sourced?" dataDxfId="261" dataCellStyle="Normal 3">
      <calculatedColumnFormula>IF(ISERROR(MATCH(ConsolGeog[[#This Row],[lad14cd]],CentrepointSourced[2014 ONS Code],0)),1,"")</calculatedColumnFormula>
    </tableColumn>
    <tableColumn id="8" name="LA Type" dataDxfId="260" dataCellStyle="Normal 3">
      <calculatedColumnFormula>TRIM(IF(ConsolGeog[[#This Row],[Not in Centre Point Sourced?]]=1,INDEX(LKP_MissingLATypesDQ[TYPE],MATCH(ConsolGeog[[#This Row],[lad14cd]],LKP_MissingLATypesDQ[ONS_CODE],0)),INDEX(CentrepointSourced[LA Type DQ],MATCH(ConsolGeog[[#This Row],[lad14cd]],CentrepointSourced[2014 ONS Code],0))))</calculatedColumnFormula>
    </tableColumn>
    <tableColumn id="6" name="Country" dataDxfId="259" dataCellStyle="Normal 3">
      <calculatedColumnFormula>IF(OR(ConsolGeog[[#This Row],[LA Type]]="Unitary",ConsolGeog[[#This Row],[LA Type]]="District"),"England",INDEX(CentrepointSourced[Country],MATCH(ConsolGeog[[#This Row],[lad14cd]],CentrepointSourced[2014 ONS Code],0)))</calculatedColumnFormula>
    </tableColumn>
    <tableColumn id="17" name="County Name" dataDxfId="258" dataCellStyle="Normal 3">
      <calculatedColumnFormula>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calculatedColumnFormula>
    </tableColumn>
    <tableColumn id="9" name="Presented HS - 16-17 (2014)" dataDxfId="257" dataCellStyle="Normal 3">
      <calculatedColumnFormula>SUMIFS(CentrepointSourced[Presented HS - 16-17],CentrepointSourced[2014 ONS Code],ConsolGeog[[#This Row],[lad14cd]],CentrepointSourced[Year],2014)</calculatedColumnFormula>
    </tableColumn>
    <tableColumn id="10" name="Presented HS - 16-24 (2014)" dataDxfId="256" dataCellStyle="Normal 3">
      <calculatedColumnFormula>SUMIFS(CentrepointSourced[Presented HS - 16-24],CentrepointSourced[2014 ONS Code],ConsolGeog[[#This Row],[lad14cd]],CentrepointSourced[Year],2014)</calculatedColumnFormula>
    </tableColumn>
    <tableColumn id="11" name="Presented HS - 18-24 (2014)" dataDxfId="255" dataCellStyle="Normal 3">
      <calculatedColumnFormula>SUMIFS(CentrepointSourced[Presented HS - 18-24],CentrepointSourced[2014 ONS Code],ConsolGeog[[#This Row],[lad14cd]],CentrepointSourced[Year],2014)</calculatedColumnFormula>
    </tableColumn>
    <tableColumn id="15" name="Assessed HS - 16-17 (2014)" dataDxfId="254" dataCellStyle="Normal 3">
      <calculatedColumnFormula>SUMIFS(CentrepointSourced[Assessed HS - 16-17],CentrepointSourced[2014 ONS Code],ConsolGeog[[#This Row],[lad14cd]],CentrepointSourced[Year],2014)</calculatedColumnFormula>
    </tableColumn>
    <tableColumn id="14" name="Assessed HS - 16-24 (2014)" dataDxfId="253" dataCellStyle="Normal 3">
      <calculatedColumnFormula>SUMIFS(CentrepointSourced[Assessed HS - 16-24],CentrepointSourced[2014 ONS Code],ConsolGeog[[#This Row],[lad14cd]],CentrepointSourced[Year],2014)</calculatedColumnFormula>
    </tableColumn>
    <tableColumn id="13" name="Assessed HS - 18-24 (2014)" dataDxfId="252" dataCellStyle="Normal 3">
      <calculatedColumnFormula>SUMIFS(CentrepointSourced[Assessed HS - 18-24],CentrepointSourced[2014 ONS Code],ConsolGeog[[#This Row],[lad14cd]],CentrepointSourced[Year],2014)</calculatedColumnFormula>
    </tableColumn>
    <tableColumn id="18" name="COUNTY: Presented CS - 16-17 (2014) [non additive!]" dataDxfId="251" dataCellStyle="Normal 3">
      <calculatedColumnFormula>SUMIFS(CentrepointSourced[Presented CS - 16-17],CentrepointSourced[Local Authority DQ],ConsolGeog[[#This Row],[County Name]],CentrepointSourced[Year],2014)</calculatedColumnFormula>
    </tableColumn>
    <tableColumn id="19" name="COUNTY: Presented CS - 16-24 (2014) [non additive!]" dataDxfId="250" dataCellStyle="Normal 3">
      <calculatedColumnFormula>SUMIFS(CentrepointSourced[Presented CS - 16-24],CentrepointSourced[Local Authority DQ],ConsolGeog[[#This Row],[County Name]],CentrepointSourced[Year],2014)</calculatedColumnFormula>
    </tableColumn>
    <tableColumn id="20" name="COUNTY: Presented CS - 18-24 (2014) [non additive!]" dataDxfId="249" dataCellStyle="Normal 3">
      <calculatedColumnFormula>SUMIFS(CentrepointSourced[Presented CS - 18-24],CentrepointSourced[Local Authority DQ],ConsolGeog[[#This Row],[County Name]],CentrepointSourced[Year],2014)</calculatedColumnFormula>
    </tableColumn>
    <tableColumn id="16" name="COUNTY: Assessed CS - 16-17 (2014) [non additive!]" dataDxfId="248" dataCellStyle="Normal 3">
      <calculatedColumnFormula>SUMIFS(CentrepointSourced[Assessed CS - 16-17],CentrepointSourced[Local Authority DQ],ConsolGeog[[#This Row],[County Name]],CentrepointSourced[Year],2014)</calculatedColumnFormula>
    </tableColumn>
    <tableColumn id="26" name="COUNTY: Assessed CS - 16-24 (2014) [non additive!]" dataDxfId="247" dataCellStyle="Normal 3">
      <calculatedColumnFormula>SUMIFS(CentrepointSourced[Assessed CS - 16-24],CentrepointSourced[Local Authority DQ],ConsolGeog[[#This Row],[County Name]],CentrepointSourced[Year],2014)</calculatedColumnFormula>
    </tableColumn>
    <tableColumn id="27" name="COUNTY: Assessed CS - 18-24 (2014) [non additive!]" dataDxfId="246" dataCellStyle="Normal 3">
      <calculatedColumnFormula>SUMIFS(CentrepointSourced[Assessed CS - 18-24],CentrepointSourced[Local Authority DQ],ConsolGeog[[#This Row],[County Name]],CentrepointSourced[Year],2014)</calculatedColumnFormula>
    </tableColumn>
    <tableColumn id="21" name="COUNTY: Sum of districts' populations [non additive!]" dataDxfId="245" dataCellStyle="Normal 3">
      <calculatedColumnFormula>IF(ConsolGeog[[#This Row],[LA Type]]="District",SUMIFS(ConsolGeog[population],ConsolGeog[LA Type],"District",ConsolGeog[County Name],ConsolGeog[[#This Row],[County Name]]),IF(ConsolGeog[[#This Row],[LA Type]]="Unitary",ConsolGeog[[#This Row],[population]],0))</calculatedColumnFormula>
    </tableColumn>
    <tableColumn id="22" name="County Stats Distribution Factor" dataDxfId="244" dataCellStyle="Normal 3">
      <calculatedColumnFormula>IF(ConsolGeog[[#This Row],[COUNTY: Sum of districts'' populations '[non additive!']]]=0,0,ConsolGeog[[#This Row],[population]]/ConsolGeog[[#This Row],[COUNTY: Sum of districts'' populations '[non additive!']]])</calculatedColumnFormula>
    </tableColumn>
    <tableColumn id="23" name="Presented CS - 16-17 (2014)" dataDxfId="243" dataCellStyle="Normal 3">
      <calculatedColumnFormula>ConsolGeog[[#This Row],[COUNTY: Presented CS - 16-17 (2014) '[non additive!']]]*ConsolGeog[[#This Row],[County Stats Distribution Factor]]</calculatedColumnFormula>
    </tableColumn>
    <tableColumn id="24" name="Presented CS - 16-24 (2014)" dataDxfId="242" dataCellStyle="Normal 3">
      <calculatedColumnFormula>ConsolGeog[[#This Row],[COUNTY: Presented CS - 16-24 (2014) '[non additive!']]]*ConsolGeog[[#This Row],[County Stats Distribution Factor]]</calculatedColumnFormula>
    </tableColumn>
    <tableColumn id="25" name="Presented CS - 18-24 (2014)" dataDxfId="241" dataCellStyle="Normal 3">
      <calculatedColumnFormula>ConsolGeog[[#This Row],[COUNTY: Presented CS - 18-24 (2014) '[non additive!']]]*ConsolGeog[[#This Row],[County Stats Distribution Factor]]</calculatedColumnFormula>
    </tableColumn>
    <tableColumn id="28" name="Assessed CS - 16-17 (2014)" dataDxfId="240" dataCellStyle="Normal 3">
      <calculatedColumnFormula>ConsolGeog[[#This Row],[COUNTY: Assessed CS - 16-17 (2014) '[non additive!']]]*ConsolGeog[[#This Row],[County Stats Distribution Factor]]</calculatedColumnFormula>
    </tableColumn>
    <tableColumn id="29" name="Assessed CS - 16-24 (2014)" dataDxfId="239" dataCellStyle="Normal 3">
      <calculatedColumnFormula>ConsolGeog[[#This Row],[COUNTY: Assessed CS - 16-24 (2014) '[non additive!']]]*ConsolGeog[[#This Row],[County Stats Distribution Factor]]</calculatedColumnFormula>
    </tableColumn>
    <tableColumn id="30" name="Assessed CS - 18-24 (2014)" dataDxfId="238" dataCellStyle="Normal 3">
      <calculatedColumnFormula>ConsolGeog[[#This Row],[COUNTY: Assessed CS - 18-24 (2014) '[non additive!']]]*ConsolGeog[[#This Row],[County Stats Distribution Factor]]</calculatedColumnFormula>
    </tableColumn>
    <tableColumn id="12" name="TEST: overlapping age ranges: Presented HS" dataDxfId="237" dataCellStyle="Normal 3">
      <calculatedColumnFormula>IF(AND(ConsolGeog[[#This Row],[Presented HS - 16-17 (2014)]]+ConsolGeog[[#This Row],[Presented HS - 18-24 (2014)]]&lt;&gt;0,ConsolGeog[[#This Row],[Presented HS - 16-24 (2014)]]&lt;&gt;0),"ERROR","")</calculatedColumnFormula>
    </tableColumn>
    <tableColumn id="31" name="TEST: overlapping age ranges: Presented CS" dataDxfId="236" dataCellStyle="Normal 3">
      <calculatedColumnFormula>IF(AND(ConsolGeog[[#This Row],[Presented CS - 16-17 (2014)]]+ConsolGeog[[#This Row],[Presented CS - 18-24 (2014)]]&lt;&gt;0,ConsolGeog[[#This Row],[Presented CS - 16-24 (2014)]]&lt;&gt;0),"ERROR","")</calculatedColumnFormula>
    </tableColumn>
    <tableColumn id="32" name="TEST: overlapping age ranges: Assessed HS" dataDxfId="235" dataCellStyle="Normal 3">
      <calculatedColumnFormula>IF(AND(ConsolGeog[[#This Row],[Assessed HS - 16-17 (2014)]]+ConsolGeog[[#This Row],[Assessed HS - 18-24 (2014)]]&lt;&gt;0,ConsolGeog[[#This Row],[Assessed HS - 16-24 (2014)]]&lt;&gt;0),"ERROR","")</calculatedColumnFormula>
    </tableColumn>
    <tableColumn id="33" name="TEST: overlapping age ranges: Assessed CS" dataDxfId="234" dataCellStyle="Normal 3">
      <calculatedColumnFormula>IF(AND(ConsolGeog[[#This Row],[Assessed CS - 16-17 (2014)]]+ConsolGeog[[#This Row],[Assessed CS - 18-24 (2014)]]&lt;&gt;0,ConsolGeog[[#This Row],[Assessed CS - 16-24 (2014)]]&lt;&gt;0),"ERROR","")</calculatedColumnFormula>
    </tableColumn>
    <tableColumn id="34" name="TEST: overlapping age ranges: all" dataDxfId="233" dataCellStyle="Normal 3">
      <calculatedColumnFormula>IF(OR(ConsolGeog[[#This Row],[TEST: overlapping age ranges: Presented HS]]&lt;&gt;"",ConsolGeog[[#This Row],[TEST: overlapping age ranges: Presented CS]]&lt;&gt;"",ConsolGeog[[#This Row],[TEST: overlapping age ranges: Assessed HS]]&lt;&gt;"",ConsolGeog[[#This Row],[TEST: overlapping age ranges: Assessed CS]]&lt;&gt;""),"ERROR","")</calculatedColumnFormula>
    </tableColumn>
    <tableColumn id="35" name="TEST: larger assessed than presented" dataDxfId="232" dataCellStyle="Normal 3">
      <calculatedColumnFormula>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id="5" name="Table5" displayName="Table5" ref="A2:AP384" totalsRowShown="0" headerRowDxfId="231" dataDxfId="230">
  <autoFilter ref="A2:AP384"/>
  <tableColumns count="42">
    <tableColumn id="1" name="ONS_CENSUS_2011" dataDxfId="229"/>
    <tableColumn id="2" name="Local.Authority" dataDxfId="228"/>
    <tableColumn id="3" name="unemployed_age_16_and_over" dataDxfId="227"/>
    <tableColumn id="4" name="unemployment_age_16_to_24" dataDxfId="226"/>
    <tableColumn id="5" name="unemployment_age_25_to_34" dataDxfId="225"/>
    <tableColumn id="6" name="never_worked_age_16_and_over" dataDxfId="224"/>
    <tableColumn id="7" name="never_worked_age_16_to_24" dataDxfId="223"/>
    <tableColumn id="8" name="never_worked_age_25_to_34" dataDxfId="222"/>
    <tableColumn id="9" name="IMD SCORE" dataDxfId="221"/>
    <tableColumn id="10" name="RANK OF IMD SCORE (where 1 is most deprived)" dataDxfId="220"/>
    <tableColumn id="11" name="All categories: Ethnic group of HRP" dataDxfId="219"/>
    <tableColumn id="12" name="White: Total" dataDxfId="218"/>
    <tableColumn id="13" name="White: English/Welsh/Scottish/Northern Irish/British" dataDxfId="217"/>
    <tableColumn id="14" name="White: Irish" dataDxfId="216"/>
    <tableColumn id="15" name="White: Gypsy or Irish Traveller" dataDxfId="215"/>
    <tableColumn id="16" name="White: Other White" dataDxfId="214"/>
    <tableColumn id="17" name="Mixed/multiple ethnic group: Total" dataDxfId="213"/>
    <tableColumn id="18" name="Mixed/multiple ethnic group: White and Black Caribbean" dataDxfId="212"/>
    <tableColumn id="19" name="Mixed/multiple ethnic group: White and Black African" dataDxfId="211"/>
    <tableColumn id="20" name="Mixed/multiple ethnic group: White and Asian" dataDxfId="210"/>
    <tableColumn id="21" name="Mixed/multiple ethnic group: Other Mixed" dataDxfId="209"/>
    <tableColumn id="22" name="Asian/Asian British: Total" dataDxfId="208"/>
    <tableColumn id="23" name="Asian/Asian British: Indian" dataDxfId="207"/>
    <tableColumn id="24" name="Asian/Asian British: Pakistani" dataDxfId="206"/>
    <tableColumn id="25" name="Asian/Asian British: Bangladeshi" dataDxfId="205"/>
    <tableColumn id="26" name="Asian/Asian British: Chinese" dataDxfId="204"/>
    <tableColumn id="27" name="Asian/Asian British: Other Asian" dataDxfId="203"/>
    <tableColumn id="28" name="Black/African/Caribbean/Black British: Total" dataDxfId="202"/>
    <tableColumn id="29" name="Black/African/Caribbean/Black British: African" dataDxfId="201"/>
    <tableColumn id="30" name="Black/African/Caribbean/Black British: Caribbean" dataDxfId="200"/>
    <tableColumn id="31" name="Black/African/Caribbean/Black British: Other Black" dataDxfId="199"/>
    <tableColumn id="32" name="Other ethnic group: Total" dataDxfId="198"/>
    <tableColumn id="33" name="Other ethnic group: Arab" dataDxfId="197"/>
    <tableColumn id="34" name="Other ethnic group: Any other ethnic group" dataDxfId="196"/>
    <tableColumn id="35" name="All persons; Highest Level of Qualification: All categories: Highest level of qualification; measures: Value (Total)" dataDxfId="195"/>
    <tableColumn id="36" name=" All persons; Highest Level of Qualification: No qualifications; measures: Value" dataDxfId="194"/>
    <tableColumn id="37" name=" All persons; Highest Level of Qualification: Level 1 qualifications; measures: Value" dataDxfId="193"/>
    <tableColumn id="38" name="All persons; Highest Level of Qualification: Level 2 qualifications; measures: Value" dataDxfId="192"/>
    <tableColumn id="39" name="All persons; Highest Level of Qualification: Apprenticeship; measures: Value" dataDxfId="191"/>
    <tableColumn id="40" name=" All persons; Highest Level of Qualification: Level 3 qualifications; measures: Value" dataDxfId="190"/>
    <tableColumn id="41" name=" All persons; Highest Level of Qualification: Level 4 qualifications and above; measures: Value" dataDxfId="189"/>
    <tableColumn id="42" name=" All persons; Highest Level of Qualification: Other qualifications; measures: Value" dataDxfId="188"/>
  </tableColumns>
  <tableStyleInfo name="TableStyleMedium15" showFirstColumn="0" showLastColumn="0" showRowStripes="1" showColumnStripes="0"/>
</table>
</file>

<file path=xl/tables/table5.xml><?xml version="1.0" encoding="utf-8"?>
<table xmlns="http://schemas.openxmlformats.org/spreadsheetml/2006/main" id="2" name="LKP_LANameDQ" displayName="LKP_LANameDQ" ref="A1:B37" totalsRowShown="0" headerRowDxfId="187">
  <autoFilter ref="A1:B37"/>
  <tableColumns count="2">
    <tableColumn id="1" name="Centrepoint_Sourced LA Names" dataDxfId="186"/>
    <tableColumn id="2" name="Geography Consolidated LA Name" dataDxfId="185" dataCellStyle="Normal 3"/>
  </tableColumns>
  <tableStyleInfo name="TableStyleMedium15" showFirstColumn="0" showLastColumn="0" showRowStripes="1" showColumnStripes="0"/>
</table>
</file>

<file path=xl/tables/table6.xml><?xml version="1.0" encoding="utf-8"?>
<table xmlns="http://schemas.openxmlformats.org/spreadsheetml/2006/main" id="8" name="LKP_MissingLATypesDQ" displayName="LKP_MissingLATypesDQ" ref="A1:E354" totalsRowShown="0" headerRowDxfId="184" dataDxfId="183">
  <autoFilter ref="A1:E354"/>
  <tableColumns count="5">
    <tableColumn id="1" name="TYPE" dataDxfId="182"/>
    <tableColumn id="2" name="NAME" dataDxfId="181"/>
    <tableColumn id="3" name="lookup names (simple)" dataDxfId="180"/>
    <tableColumn id="4" name="Column1" dataDxfId="179"/>
    <tableColumn id="5" name="ONS_CODE" dataDxfId="178"/>
  </tableColumns>
  <tableStyleInfo name="TableStyleMedium15" showFirstColumn="0" showLastColumn="0" showRowStripes="1" showColumnStripes="0"/>
</table>
</file>

<file path=xl/tables/table7.xml><?xml version="1.0" encoding="utf-8"?>
<table xmlns="http://schemas.openxmlformats.org/spreadsheetml/2006/main" id="4" name="LKP_CountyDistrictMap" displayName="LKP_CountyDistrictMap" ref="A1:I327" totalsRowShown="0">
  <autoFilter ref="A1:I327"/>
  <tableColumns count="9">
    <tableColumn id="1" name="ONS_countyCode2014"/>
    <tableColumn id="2" name="Ceremonial_county_name"/>
    <tableColumn id="3" name="County_pop2011"/>
    <tableColumn id="4" name="ONS_2014">
      <calculatedColumnFormula>VLOOKUP(G2,'[1]ONS_codes2011-2014.csv'!$B:$F,5,FALSE)</calculatedColumnFormula>
    </tableColumn>
    <tableColumn id="5" name="ONS_20142">
      <calculatedColumnFormula>VLOOKUP(G2,'[1]ONS_codes2011-2014.csv'!$B:$E,4,FALSE)</calculatedColumnFormula>
    </tableColumn>
    <tableColumn id="6" name="ONS_districtCode"/>
    <tableColumn id="7" name="District_name"/>
    <tableColumn id="8" name="District_pop2011"/>
    <tableColumn id="9" name="District_type"/>
  </tableColumns>
  <tableStyleInfo name="TableStyleMedium15" showFirstColumn="0" showLastColumn="0" showRowStripes="1" showColumnStripes="0"/>
</table>
</file>

<file path=xl/tables/table8.xml><?xml version="1.0" encoding="utf-8"?>
<table xmlns="http://schemas.openxmlformats.org/spreadsheetml/2006/main" id="9" name="FinalOutput10" displayName="FinalOutput10" ref="A1:BK382" totalsRowShown="0" headerRowDxfId="177" dataDxfId="175" headerRowBorderDxfId="176" tableBorderDxfId="174">
  <autoFilter ref="A1:BK382"/>
  <tableColumns count="63">
    <tableColumn id="60" name="Country" dataDxfId="173">
      <calculatedColumnFormula array="1">ConsolGeog[[#This Row],[Country]]</calculatedColumnFormula>
    </tableColumn>
    <tableColumn id="59" name="County_Name" dataDxfId="172">
      <calculatedColumnFormula array="1">ConsolGeog[[#This Row],[County Name]]</calculatedColumnFormula>
    </tableColumn>
    <tableColumn id="18" name="ONS_Cenus_2011" dataDxfId="171">
      <calculatedColumnFormula array="1">ConsolGeog[[#This Row],[la_code]]</calculatedColumnFormula>
    </tableColumn>
    <tableColumn id="1" name="Local_Authority" dataDxfId="170">
      <calculatedColumnFormula array="1">ConsolGeog[[#This Row],[la_name]]</calculatedColumnFormula>
    </tableColumn>
    <tableColumn id="2" name="LA_Type" dataDxfId="169">
      <calculatedColumnFormula array="1">ConsolGeog[[#This Row],[LA Type]]</calculatedColumnFormula>
    </tableColumn>
    <tableColumn id="3" name="LA_Population" dataDxfId="168">
      <calculatedColumnFormula array="1">ConsolGeog[[#This Row],[population]]</calculatedColumnFormula>
    </tableColumn>
    <tableColumn id="4" name="LA_Area_Hec" dataDxfId="167">
      <calculatedColumnFormula array="1">ConsolGeog[[#This Row],[area]]</calculatedColumnFormula>
    </tableColumn>
    <tableColumn id="5" name="County_Population_Non_Additive" dataDxfId="166">
      <calculatedColumnFormula array="1">ConsolGeog[[#This Row],[COUNTY: Sum of districts'' populations '[non additive!']]]</calculatedColumnFormula>
    </tableColumn>
    <tableColumn id="6" name="CALCUATED_RATIO" dataDxfId="165">
      <calculatedColumnFormula array="1">ConsolGeog[[#This Row],[County Stats Distribution Factor]]</calculatedColumnFormula>
    </tableColumn>
    <tableColumn id="7" name="Presented_HS_16_17_2014" dataDxfId="164">
      <calculatedColumnFormula array="1">ConsolGeog[[#This Row],[Presented HS - 16-17 (2014)]]</calculatedColumnFormula>
    </tableColumn>
    <tableColumn id="8" name="Presented_HS_16_24_2014" dataDxfId="163">
      <calculatedColumnFormula array="1">ConsolGeog[[#This Row],[Presented HS - 16-24 (2014)]]</calculatedColumnFormula>
    </tableColumn>
    <tableColumn id="9" name="Presented_HS_18_24_2014" dataDxfId="162">
      <calculatedColumnFormula array="1">ConsolGeog[[#This Row],[Presented HS - 18-24 (2014)]]</calculatedColumnFormula>
    </tableColumn>
    <tableColumn id="13" name="Presented_CS_16_17_2014" dataDxfId="161">
      <calculatedColumnFormula array="1">ConsolGeog[[#This Row],[Presented CS - 16-17 (2014)]]</calculatedColumnFormula>
    </tableColumn>
    <tableColumn id="14" name="Presented_CS_16_24_2014" dataDxfId="160">
      <calculatedColumnFormula array="1">ConsolGeog[[#This Row],[Presented CS - 16-24 (2014)]]</calculatedColumnFormula>
    </tableColumn>
    <tableColumn id="15" name="Presented_CS_18_24_2014" dataDxfId="159">
      <calculatedColumnFormula array="1">ConsolGeog[[#This Row],[Presented CS - 18-24 (2014)]]</calculatedColumnFormula>
    </tableColumn>
    <tableColumn id="17" name="TOTAL_Presented_Young_ppl_2014" dataDxfId="158">
      <calculatedColumnFormula array="1">MAX(FinalOutput10[[#This Row],[Presented_HS_16_17_2014]]+FinalOutput10[[#This Row],[Presented_HS_18_24_2014]],FinalOutput10[[#This Row],[Presented_HS_16_24_2014]])+SUM(FinalOutput10[[#This Row],[Presented_CS_16_17_2014]],FinalOutput10[[#This Row],[Presented_CS_16_24_2014]],FinalOutput10[[#This Row],[Presented_CS_18_24_2014]])</calculatedColumnFormula>
    </tableColumn>
    <tableColumn id="10" name="Assessed_HS_16_17_2014" dataDxfId="157">
      <calculatedColumnFormula array="1">ConsolGeog[[#This Row],[Assessed HS - 16-17 (2014)]]</calculatedColumnFormula>
    </tableColumn>
    <tableColumn id="11" name="Assessed_HS_16_24_2014" dataDxfId="156">
      <calculatedColumnFormula array="1">ConsolGeog[[#This Row],[Assessed HS - 16-24 (2014)]]</calculatedColumnFormula>
    </tableColumn>
    <tableColumn id="12" name="Assessed_HS_18_24_2014" dataDxfId="155">
      <calculatedColumnFormula array="1">ConsolGeog[[#This Row],[Assessed HS - 18-24 (2014)]]</calculatedColumnFormula>
    </tableColumn>
    <tableColumn id="61" name="Assessed_CS_16_17_2014" dataDxfId="154">
      <calculatedColumnFormula array="1">ConsolGeog[[#This Row],[Assessed CS - 16-17 (2014)]]</calculatedColumnFormula>
    </tableColumn>
    <tableColumn id="62" name="Assessed_CS_16_24_2014" dataDxfId="153">
      <calculatedColumnFormula array="1">ConsolGeog[[#This Row],[Assessed CS - 16-24 (2014)]]</calculatedColumnFormula>
    </tableColumn>
    <tableColumn id="63" name="Assessed_CS_18_24_2014" dataDxfId="152">
      <calculatedColumnFormula array="1">ConsolGeog[[#This Row],[Assessed CS - 18-24 (2014)]]</calculatedColumnFormula>
    </tableColumn>
    <tableColumn id="64" name="TOTAL_Assessed_Young_ppl_2014" dataDxfId="151">
      <calculatedColumnFormula array="1">SUM(FinalOutput10[[#This Row],[Assessed_HS_16_17_2014]],FinalOutput10[[#This Row],[Assessed_HS_16_24_2014]],FinalOutput10[[#This Row],[Assessed_HS_18_24_2014]],FinalOutput10[[#This Row],[Assessed_CS_16_17_2014]],FinalOutput10[[#This Row],[Assessed_CS_16_24_2014]],FinalOutput10[[#This Row],[Assessed_CS_18_24_2014]])</calculatedColumnFormula>
    </tableColumn>
    <tableColumn id="19" name="unemployed_age_16_and_over" dataDxfId="150"/>
    <tableColumn id="20" name="unemployment_age_16_to_24" dataDxfId="149"/>
    <tableColumn id="21" name="unemployment_age_25_to_34" dataDxfId="148"/>
    <tableColumn id="22" name="never_worked_age_16_and_over" dataDxfId="147"/>
    <tableColumn id="23" name="never_worked_age_16_to_24" dataDxfId="146"/>
    <tableColumn id="24" name="never_worked_age_25_to_34" dataDxfId="145"/>
    <tableColumn id="25" name="IMD SCORE" dataDxfId="144"/>
    <tableColumn id="26" name="RANK OF IMD SCORE (where 1 is most deprived)" dataDxfId="143"/>
    <tableColumn id="27" name="All categories: Ethnic group of HRP" dataDxfId="142"/>
    <tableColumn id="28" name="White: Total" dataDxfId="141"/>
    <tableColumn id="29" name="White: English/Welsh/Scottish/Northern Irish/British" dataDxfId="140"/>
    <tableColumn id="30" name="White: Irish" dataDxfId="139"/>
    <tableColumn id="31" name="White: Gypsy or Irish Traveller" dataDxfId="138"/>
    <tableColumn id="32" name="White: Other White" dataDxfId="137"/>
    <tableColumn id="33" name="Mixed/multiple ethnic group: Total" dataDxfId="136"/>
    <tableColumn id="34" name="Mixed/multiple ethnic group: White and Black Caribbean" dataDxfId="135"/>
    <tableColumn id="35" name="Mixed/multiple ethnic group: White and Black African" dataDxfId="134"/>
    <tableColumn id="36" name="Mixed/multiple ethnic group: White and Asian" dataDxfId="133"/>
    <tableColumn id="37" name="Mixed/multiple ethnic group: Other Mixed" dataDxfId="132"/>
    <tableColumn id="38" name="Asian/Asian British: Total" dataDxfId="131"/>
    <tableColumn id="39" name="Asian/Asian British: Indian" dataDxfId="130"/>
    <tableColumn id="40" name="Asian/Asian British: Pakistani" dataDxfId="129"/>
    <tableColumn id="41" name="Asian/Asian British: Bangladeshi" dataDxfId="128"/>
    <tableColumn id="42" name="Asian/Asian British: Chinese" dataDxfId="127"/>
    <tableColumn id="43" name="Asian/Asian British: Other Asian" dataDxfId="126"/>
    <tableColumn id="44" name="Black/African/Caribbean/Black British: Total" dataDxfId="125"/>
    <tableColumn id="45" name="Black/African/Caribbean/Black British: African" dataDxfId="124"/>
    <tableColumn id="46" name="Black/African/Caribbean/Black British: Caribbean" dataDxfId="123"/>
    <tableColumn id="47" name="Black/African/Caribbean/Black British: Other Black" dataDxfId="122"/>
    <tableColumn id="48" name="Other ethnic group: Total" dataDxfId="121"/>
    <tableColumn id="49" name="Other ethnic group: Arab" dataDxfId="120"/>
    <tableColumn id="50" name="Other ethnic group: Any other ethnic group" dataDxfId="119"/>
    <tableColumn id="51" name="All persons; Highest Level of Qualification: All categories: Highest level of qualification; measures: Value (Total)" dataDxfId="118"/>
    <tableColumn id="52" name=" All persons; Highest Level of Qualification: No qualifications; measures: Value" dataDxfId="117"/>
    <tableColumn id="53" name=" All persons; Highest Level of Qualification: Level 1 qualifications; measures: Value" dataDxfId="116"/>
    <tableColumn id="54" name="All persons; Highest Level of Qualification: Level 2 qualifications; measures: Value" dataDxfId="115"/>
    <tableColumn id="55" name="All persons; Highest Level of Qualification: Apprenticeship; measures: Value" dataDxfId="114"/>
    <tableColumn id="56" name=" All persons; Highest Level of Qualification: Level 3 qualifications; measures: Value" dataDxfId="113"/>
    <tableColumn id="57" name=" All persons; Highest Level of Qualification: Level 4 qualifications and above; measures: Value" dataDxfId="112"/>
    <tableColumn id="58" name=" All persons; Highest Level of Qualification: Other qualifications; measures: Value" dataDxfId="111"/>
  </tableColumns>
  <tableStyleInfo name="TableStyleMedium15" showFirstColumn="0" showLastColumn="0" showRowStripes="1" showColumnStripes="0"/>
</table>
</file>

<file path=xl/tables/table9.xml><?xml version="1.0" encoding="utf-8"?>
<table xmlns="http://schemas.openxmlformats.org/spreadsheetml/2006/main" id="7" name="Profiling_ConsolGeog" displayName="Profiling_ConsolGeog" ref="A1:AI382" totalsRowShown="0" headerRowDxfId="54" dataDxfId="52" headerRowBorderDxfId="53" tableBorderDxfId="51" headerRowCellStyle="Normal 3">
  <autoFilter ref="A1:AI382"/>
  <tableColumns count="35">
    <tableColumn id="1" name="la_code" dataDxfId="50">
      <calculatedColumnFormula array="1">INDIRECT("ConsolGeog[@["&amp;A$1&amp;"]]")</calculatedColumnFormula>
    </tableColumn>
    <tableColumn id="2" name="la_name" dataDxfId="49">
      <calculatedColumnFormula array="1">INDIRECT("ConsolGeog[@["&amp;B$1&amp;"]]")</calculatedColumnFormula>
    </tableColumn>
    <tableColumn id="3" name="population" dataDxfId="48">
      <calculatedColumnFormula array="1">INDIRECT("ConsolGeog[@["&amp;C$1&amp;"]]")</calculatedColumnFormula>
    </tableColumn>
    <tableColumn id="4" name="area" dataDxfId="47">
      <calculatedColumnFormula array="1">INDIRECT("ConsolGeog[@["&amp;D$1&amp;"]]")</calculatedColumnFormula>
    </tableColumn>
    <tableColumn id="5" name="lad14cd" dataDxfId="46">
      <calculatedColumnFormula array="1">INDIRECT("ConsolGeog[@["&amp;E$1&amp;"]]")</calculatedColumnFormula>
    </tableColumn>
    <tableColumn id="6" name="Not in Centre Point Sourced?" dataDxfId="45">
      <calculatedColumnFormula array="1">INDIRECT("ConsolGeog[@["&amp;F$1&amp;"]]")</calculatedColumnFormula>
    </tableColumn>
    <tableColumn id="7" name="LA Type" dataDxfId="44">
      <calculatedColumnFormula array="1">INDIRECT("ConsolGeog[@["&amp;G$1&amp;"]]")</calculatedColumnFormula>
    </tableColumn>
    <tableColumn id="8" name="Country" dataDxfId="43">
      <calculatedColumnFormula array="1">INDIRECT("ConsolGeog[@["&amp;H$1&amp;"]]")</calculatedColumnFormula>
    </tableColumn>
    <tableColumn id="9" name="County Name" dataDxfId="42">
      <calculatedColumnFormula array="1">INDIRECT("ConsolGeog[@["&amp;I$1&amp;"]]")</calculatedColumnFormula>
    </tableColumn>
    <tableColumn id="10" name="Presented HS - 16-17 (2014)" dataDxfId="41">
      <calculatedColumnFormula array="1">INDIRECT("ConsolGeog[@["&amp;J$1&amp;"]]")</calculatedColumnFormula>
    </tableColumn>
    <tableColumn id="11" name="Presented HS - 16-24 (2014)" dataDxfId="40">
      <calculatedColumnFormula array="1">INDIRECT("ConsolGeog[@["&amp;K$1&amp;"]]")</calculatedColumnFormula>
    </tableColumn>
    <tableColumn id="12" name="Presented HS - 18-24 (2014)" dataDxfId="39">
      <calculatedColumnFormula array="1">INDIRECT("ConsolGeog[@["&amp;L$1&amp;"]]")</calculatedColumnFormula>
    </tableColumn>
    <tableColumn id="13" name="Assessed HS - 16-17 (2014)" dataDxfId="38">
      <calculatedColumnFormula array="1">INDIRECT("ConsolGeog[@["&amp;M$1&amp;"]]")</calculatedColumnFormula>
    </tableColumn>
    <tableColumn id="14" name="Assessed HS - 16-24 (2014)" dataDxfId="37">
      <calculatedColumnFormula array="1">INDIRECT("ConsolGeog[@["&amp;N$1&amp;"]]")</calculatedColumnFormula>
    </tableColumn>
    <tableColumn id="15" name="Assessed HS - 18-24 (2014)" dataDxfId="36">
      <calculatedColumnFormula array="1">INDIRECT("ConsolGeog[@["&amp;O$1&amp;"]]")</calculatedColumnFormula>
    </tableColumn>
    <tableColumn id="16" name="COUNTY: Presented CS - 16-17 (2014) [non additive!]" dataDxfId="35">
      <calculatedColumnFormula array="1">ConsolGeog[COUNTY: Presented CS - 16-17 (2014) '[non additive!']]</calculatedColumnFormula>
    </tableColumn>
    <tableColumn id="17" name="COUNTY: Presented CS - 16-24 (2014) [non additive!]" dataDxfId="34">
      <calculatedColumnFormula array="1">ConsolGeog[COUNTY: Presented CS - 16-24 (2014) '[non additive!']]</calculatedColumnFormula>
    </tableColumn>
    <tableColumn id="18" name="COUNTY: Presented CS - 18-24 (2014) [non additive!]" dataDxfId="33">
      <calculatedColumnFormula array="1">ConsolGeog[COUNTY: Presented CS - 18-24 (2014) '[non additive!']]</calculatedColumnFormula>
    </tableColumn>
    <tableColumn id="19" name="COUNTY: Assessed CS - 16-17 (2014) [non additive!]" dataDxfId="32">
      <calculatedColumnFormula array="1">ConsolGeog[COUNTY: Assessed CS - 16-17 (2014) '[non additive!']]</calculatedColumnFormula>
    </tableColumn>
    <tableColumn id="20" name="COUNTY: Assessed CS - 16-24 (2014) [non additive!]" dataDxfId="31">
      <calculatedColumnFormula array="1">ConsolGeog[COUNTY: Assessed CS - 16-24 (2014) '[non additive!']]</calculatedColumnFormula>
    </tableColumn>
    <tableColumn id="21" name="COUNTY: Assessed CS - 18-24 (2014) [non additive!]" dataDxfId="30">
      <calculatedColumnFormula array="1">ConsolGeog[COUNTY: Assessed CS - 18-24 (2014) '[non additive!']]</calculatedColumnFormula>
    </tableColumn>
    <tableColumn id="22" name="COUNTY: Sum of districts' populations [non additive!]" dataDxfId="29">
      <calculatedColumnFormula array="1">ConsolGeog[COUNTY: Sum of districts'' populations '[non additive!']]</calculatedColumnFormula>
    </tableColumn>
    <tableColumn id="23" name="County Stats Distribution Factor" dataDxfId="28">
      <calculatedColumnFormula array="1">INDIRECT("ConsolGeog[@["&amp;W$1&amp;"]]")</calculatedColumnFormula>
    </tableColumn>
    <tableColumn id="24" name="Presented CS - 16-17 (2014)" dataDxfId="27">
      <calculatedColumnFormula array="1">INDIRECT("ConsolGeog[@["&amp;X$1&amp;"]]")</calculatedColumnFormula>
    </tableColumn>
    <tableColumn id="25" name="Presented CS - 16-24 (2014)" dataDxfId="26">
      <calculatedColumnFormula array="1">INDIRECT("ConsolGeog[@["&amp;Y$1&amp;"]]")</calculatedColumnFormula>
    </tableColumn>
    <tableColumn id="26" name="Presented CS - 18-24 (2014)" dataDxfId="25">
      <calculatedColumnFormula array="1">INDIRECT("ConsolGeog[@["&amp;Z$1&amp;"]]")</calculatedColumnFormula>
    </tableColumn>
    <tableColumn id="27" name="Assessed CS - 16-17 (2014)" dataDxfId="24">
      <calculatedColumnFormula array="1">INDIRECT("ConsolGeog[@["&amp;AA$1&amp;"]]")</calculatedColumnFormula>
    </tableColumn>
    <tableColumn id="28" name="Assessed CS - 16-24 (2014)" dataDxfId="23">
      <calculatedColumnFormula array="1">INDIRECT("ConsolGeog[@["&amp;AB$1&amp;"]]")</calculatedColumnFormula>
    </tableColumn>
    <tableColumn id="29" name="Assessed CS - 18-24 (2014)" dataDxfId="22">
      <calculatedColumnFormula array="1">INDIRECT("ConsolGeog[@["&amp;AC$1&amp;"]]")</calculatedColumnFormula>
    </tableColumn>
    <tableColumn id="30" name="TEST: overlapping age ranges: Presented HS" dataDxfId="21">
      <calculatedColumnFormula array="1">INDIRECT("ConsolGeog[@["&amp;AD$1&amp;"]]")</calculatedColumnFormula>
    </tableColumn>
    <tableColumn id="31" name="TEST: overlapping age ranges: Presented CS" dataDxfId="20">
      <calculatedColumnFormula array="1">INDIRECT("ConsolGeog[@["&amp;AE$1&amp;"]]")</calculatedColumnFormula>
    </tableColumn>
    <tableColumn id="32" name="TEST: overlapping age ranges: Assessed HS" dataDxfId="19">
      <calculatedColumnFormula array="1">INDIRECT("ConsolGeog[@["&amp;AF$1&amp;"]]")</calculatedColumnFormula>
    </tableColumn>
    <tableColumn id="33" name="TEST: overlapping age ranges: Assessed CS" dataDxfId="18">
      <calculatedColumnFormula array="1">INDIRECT("ConsolGeog[@["&amp;AG$1&amp;"]]")</calculatedColumnFormula>
    </tableColumn>
    <tableColumn id="34" name="TEST: overlapping age ranges: all" dataDxfId="17">
      <calculatedColumnFormula array="1">INDIRECT("ConsolGeog[@["&amp;AH$1&amp;"]]")</calculatedColumnFormula>
    </tableColumn>
    <tableColumn id="35" name="TEST: larger assessed than presented" dataDxfId="16">
      <calculatedColumnFormula array="1">INDIRECT("ConsolGeog[@["&amp;AI$1&amp;"]]")</calculatedColumnFormula>
    </tableColumn>
  </tableColumns>
  <tableStyleInfo name="TableStyleMedium15" showFirstColumn="0" showLastColumn="0" showRowStripes="1" showColumnStripes="0"/>
</table>
</file>

<file path=xl/tables/table10.xml><?xml version="1.0" encoding="utf-8"?>
<table xmlns="http://schemas.openxmlformats.org/spreadsheetml/2006/main" id="10" name="Profiling_FinalOutput" displayName="Profiling_FinalOutput" ref="A1:L382" totalsRowShown="0" headerRowDxfId="15" dataDxfId="13" headerRowBorderDxfId="14" tableBorderDxfId="12">
  <autoFilter ref="A1:L382"/>
  <tableColumns count="12">
    <tableColumn id="1" name="Country" dataDxfId="11">
      <calculatedColumnFormula array="1">INDIRECT("FinalOutput[@["&amp;A$1&amp;"]]")</calculatedColumnFormula>
    </tableColumn>
    <tableColumn id="2" name="County_Name" dataDxfId="10">
      <calculatedColumnFormula array="1">INDIRECT("FinalOutput[@["&amp;B$1&amp;"]]")</calculatedColumnFormula>
    </tableColumn>
    <tableColumn id="3" name="ONS_Cenus_2011" dataDxfId="9">
      <calculatedColumnFormula array="1">INDIRECT("FinalOutput[@["&amp;C$1&amp;"]]")</calculatedColumnFormula>
    </tableColumn>
    <tableColumn id="4" name="Local_Authority" dataDxfId="8">
      <calculatedColumnFormula array="1">INDIRECT("FinalOutput[@["&amp;D$1&amp;"]]")</calculatedColumnFormula>
    </tableColumn>
    <tableColumn id="5" name="LA_Type" dataDxfId="7">
      <calculatedColumnFormula array="1">INDIRECT("FinalOutput[@["&amp;E$1&amp;"]]")</calculatedColumnFormula>
    </tableColumn>
    <tableColumn id="6" name="LA_Population" dataDxfId="6">
      <calculatedColumnFormula array="1">INDIRECT("FinalOutput[@["&amp;F$1&amp;"]]")</calculatedColumnFormula>
    </tableColumn>
    <tableColumn id="7" name="LA_Area_Hec" dataDxfId="5">
      <calculatedColumnFormula array="1">INDIRECT("FinalOutput[@["&amp;G$1&amp;"]]")</calculatedColumnFormula>
    </tableColumn>
    <tableColumn id="8" name="TOTAL_Presented_Young_ppl_2014" dataDxfId="4">
      <calculatedColumnFormula array="1">INDIRECT("FinalOutput[@["&amp;H$1&amp;"]]")</calculatedColumnFormula>
    </tableColumn>
    <tableColumn id="9" name="TOTAL_Assessed_Young_ppl_2014" dataDxfId="3">
      <calculatedColumnFormula array="1">INDIRECT("FinalOutput[@["&amp;I$1&amp;"]]")</calculatedColumnFormula>
    </tableColumn>
    <tableColumn id="51" name="Presented as proportion of pop" dataDxfId="2" dataCellStyle="Percent">
      <calculatedColumnFormula>Profiling_FinalOutput[[#This Row],[TOTAL_Presented_Young_ppl_2014]]/Profiling_FinalOutput[[#This Row],[LA_Population]]</calculatedColumnFormula>
    </tableColumn>
    <tableColumn id="52" name="Assessed as proportion of pop" dataDxfId="1" dataCellStyle="Percent">
      <calculatedColumnFormula>Profiling_FinalOutput[[#This Row],[TOTAL_Assessed_Young_ppl_2014]]/Profiling_FinalOutput[[#This Row],[LA_Population]]</calculatedColumnFormula>
    </tableColumn>
    <tableColumn id="50" name="Presented minus Assessed over Presented" dataDxfId="0" dataCellStyle="Percent">
      <calculatedColumnFormula>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calculatedColumnFormula>
    </tableColumn>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openxmlformats.org/officeDocument/2006/relationships/comments" Target="../comments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2.vml"/><Relationship Id="rId1" Type="http://schemas.openxmlformats.org/officeDocument/2006/relationships/drawing" Target="../drawings/drawing13.xml"/><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98"/>
  <sheetViews>
    <sheetView workbookViewId="0"/>
  </sheetViews>
  <sheetFormatPr defaultColWidth="14.42578125" defaultRowHeight="15.75" customHeight="1"/>
  <cols>
    <col min="1" max="1" width="38.42578125" style="26" customWidth="1"/>
    <col min="2" max="2" width="100.28515625" style="26" customWidth="1"/>
    <col min="3" max="16384" width="14.42578125" style="26"/>
  </cols>
  <sheetData>
    <row r="1" spans="1:2" ht="15.75" customHeight="1">
      <c r="A1" s="24" t="s">
        <v>313</v>
      </c>
      <c r="B1" s="25" t="s">
        <v>314</v>
      </c>
    </row>
    <row r="2" spans="1:2" ht="15.75" customHeight="1">
      <c r="A2" s="27" t="s">
        <v>0</v>
      </c>
      <c r="B2" s="28" t="s">
        <v>315</v>
      </c>
    </row>
    <row r="3" spans="1:2" ht="15.75" customHeight="1">
      <c r="A3" s="27" t="s">
        <v>1</v>
      </c>
      <c r="B3" s="28" t="s">
        <v>316</v>
      </c>
    </row>
    <row r="4" spans="1:2" ht="15.75" customHeight="1">
      <c r="A4" s="27" t="s">
        <v>2</v>
      </c>
      <c r="B4" s="28" t="s">
        <v>317</v>
      </c>
    </row>
    <row r="5" spans="1:2" ht="15.75" customHeight="1">
      <c r="A5" s="27" t="s">
        <v>4</v>
      </c>
      <c r="B5" s="28" t="s">
        <v>318</v>
      </c>
    </row>
    <row r="6" spans="1:2" ht="15.75" customHeight="1">
      <c r="A6" s="29" t="s">
        <v>5</v>
      </c>
      <c r="B6" s="30" t="s">
        <v>319</v>
      </c>
    </row>
    <row r="7" spans="1:2" ht="15.75" customHeight="1">
      <c r="A7" s="27" t="s">
        <v>6</v>
      </c>
      <c r="B7" s="28" t="s">
        <v>320</v>
      </c>
    </row>
    <row r="8" spans="1:2" ht="15.75" customHeight="1">
      <c r="A8" s="27" t="s">
        <v>7</v>
      </c>
      <c r="B8" s="28" t="s">
        <v>321</v>
      </c>
    </row>
    <row r="9" spans="1:2" ht="15.75" customHeight="1">
      <c r="A9" s="27" t="s">
        <v>8</v>
      </c>
      <c r="B9" s="28" t="s">
        <v>322</v>
      </c>
    </row>
    <row r="10" spans="1:2" ht="15.75" customHeight="1">
      <c r="A10" s="27" t="s">
        <v>9</v>
      </c>
      <c r="B10" s="28" t="s">
        <v>323</v>
      </c>
    </row>
    <row r="11" spans="1:2" ht="15.75" customHeight="1">
      <c r="A11" s="27" t="s">
        <v>10</v>
      </c>
      <c r="B11" s="28" t="s">
        <v>324</v>
      </c>
    </row>
    <row r="12" spans="1:2" ht="15.75" customHeight="1">
      <c r="A12" s="27" t="s">
        <v>11</v>
      </c>
      <c r="B12" s="28" t="s">
        <v>325</v>
      </c>
    </row>
    <row r="13" spans="1:2" ht="15.75" customHeight="1">
      <c r="A13" s="27" t="s">
        <v>12</v>
      </c>
      <c r="B13" s="28" t="s">
        <v>326</v>
      </c>
    </row>
    <row r="14" spans="1:2" ht="15.75" customHeight="1">
      <c r="A14" s="27" t="s">
        <v>13</v>
      </c>
      <c r="B14" s="28" t="s">
        <v>327</v>
      </c>
    </row>
    <row r="15" spans="1:2" ht="15.75" customHeight="1">
      <c r="A15" s="27" t="s">
        <v>14</v>
      </c>
      <c r="B15" s="28" t="s">
        <v>328</v>
      </c>
    </row>
    <row r="16" spans="1:2" ht="15.75" customHeight="1">
      <c r="A16" s="27" t="s">
        <v>15</v>
      </c>
      <c r="B16" s="28" t="s">
        <v>329</v>
      </c>
    </row>
    <row r="17" spans="1:2" ht="15.75" customHeight="1">
      <c r="A17" s="31"/>
      <c r="B17" s="32"/>
    </row>
    <row r="18" spans="1:2" ht="15.75" customHeight="1">
      <c r="A18" s="31"/>
      <c r="B18" s="32"/>
    </row>
    <row r="19" spans="1:2" ht="15.75" customHeight="1">
      <c r="A19" s="31"/>
      <c r="B19" s="32"/>
    </row>
    <row r="20" spans="1:2" ht="15.75" customHeight="1">
      <c r="B20" s="32"/>
    </row>
    <row r="21" spans="1:2" ht="15.75" customHeight="1">
      <c r="B21" s="32"/>
    </row>
    <row r="22" spans="1:2" ht="15.75" customHeight="1">
      <c r="B22" s="32"/>
    </row>
    <row r="23" spans="1:2" ht="15.75" customHeight="1">
      <c r="B23" s="32"/>
    </row>
    <row r="24" spans="1:2" ht="15.75" customHeight="1">
      <c r="B24" s="32"/>
    </row>
    <row r="25" spans="1:2" ht="15.75" customHeight="1">
      <c r="B25" s="32"/>
    </row>
    <row r="26" spans="1:2" ht="15.75" customHeight="1">
      <c r="B26" s="32"/>
    </row>
    <row r="27" spans="1:2" ht="15.75" customHeight="1">
      <c r="B27" s="32"/>
    </row>
    <row r="28" spans="1:2" ht="15.75" customHeight="1">
      <c r="B28" s="32"/>
    </row>
    <row r="29" spans="1:2" ht="15.75" customHeight="1">
      <c r="B29" s="32"/>
    </row>
    <row r="30" spans="1:2" ht="15.75" customHeight="1">
      <c r="B30" s="32"/>
    </row>
    <row r="31" spans="1:2" ht="15.75" customHeight="1">
      <c r="B31" s="32"/>
    </row>
    <row r="32" spans="1:2" ht="15.75" customHeight="1">
      <c r="B32" s="32"/>
    </row>
    <row r="33" spans="2:2" ht="15.75" customHeight="1">
      <c r="B33" s="32"/>
    </row>
    <row r="34" spans="2:2" ht="15.75" customHeight="1">
      <c r="B34" s="32"/>
    </row>
    <row r="35" spans="2:2" ht="15.75" customHeight="1">
      <c r="B35" s="32"/>
    </row>
    <row r="36" spans="2:2" ht="15.75" customHeight="1">
      <c r="B36" s="32"/>
    </row>
    <row r="37" spans="2:2" ht="15.75" customHeight="1">
      <c r="B37" s="32"/>
    </row>
    <row r="38" spans="2:2" ht="15.75" customHeight="1">
      <c r="B38" s="32"/>
    </row>
    <row r="39" spans="2:2" ht="15.75" customHeight="1">
      <c r="B39" s="32"/>
    </row>
    <row r="40" spans="2:2" ht="15.75" customHeight="1">
      <c r="B40" s="32"/>
    </row>
    <row r="41" spans="2:2" ht="15.75" customHeight="1">
      <c r="B41" s="32"/>
    </row>
    <row r="42" spans="2:2" ht="15.75" customHeight="1">
      <c r="B42" s="32"/>
    </row>
    <row r="43" spans="2:2" ht="15.75" customHeight="1">
      <c r="B43" s="32"/>
    </row>
    <row r="44" spans="2:2" ht="15.75" customHeight="1">
      <c r="B44" s="32"/>
    </row>
    <row r="45" spans="2:2" ht="15.75" customHeight="1">
      <c r="B45" s="32"/>
    </row>
    <row r="46" spans="2:2" ht="15.75" customHeight="1">
      <c r="B46" s="32"/>
    </row>
    <row r="47" spans="2:2" ht="15.75" customHeight="1">
      <c r="B47" s="32"/>
    </row>
    <row r="48" spans="2:2" ht="15.75" customHeight="1">
      <c r="B48" s="32"/>
    </row>
    <row r="49" spans="2:2" ht="15.75" customHeight="1">
      <c r="B49" s="32"/>
    </row>
    <row r="50" spans="2:2" ht="15.75" customHeight="1">
      <c r="B50" s="32"/>
    </row>
    <row r="51" spans="2:2" ht="12.75">
      <c r="B51" s="32"/>
    </row>
    <row r="52" spans="2:2" ht="12.75">
      <c r="B52" s="32"/>
    </row>
    <row r="53" spans="2:2" ht="12.75">
      <c r="B53" s="32"/>
    </row>
    <row r="54" spans="2:2" ht="12.75">
      <c r="B54" s="32"/>
    </row>
    <row r="55" spans="2:2" ht="12.75">
      <c r="B55" s="32"/>
    </row>
    <row r="56" spans="2:2" ht="12.75">
      <c r="B56" s="32"/>
    </row>
    <row r="57" spans="2:2" ht="12.75">
      <c r="B57" s="32"/>
    </row>
    <row r="58" spans="2:2" ht="12.75">
      <c r="B58" s="32"/>
    </row>
    <row r="59" spans="2:2" ht="12.75">
      <c r="B59" s="32"/>
    </row>
    <row r="60" spans="2:2" ht="12.75">
      <c r="B60" s="32"/>
    </row>
    <row r="61" spans="2:2" ht="12.75">
      <c r="B61" s="32"/>
    </row>
    <row r="62" spans="2:2" ht="12.75">
      <c r="B62" s="32"/>
    </row>
    <row r="63" spans="2:2" ht="12.75">
      <c r="B63" s="32"/>
    </row>
    <row r="64" spans="2:2" ht="12.75">
      <c r="B64" s="32"/>
    </row>
    <row r="65" spans="2:2" ht="12.75">
      <c r="B65" s="32"/>
    </row>
    <row r="66" spans="2:2" ht="12.75">
      <c r="B66" s="32"/>
    </row>
    <row r="67" spans="2:2" ht="12.75">
      <c r="B67" s="32"/>
    </row>
    <row r="68" spans="2:2" ht="12.75">
      <c r="B68" s="32"/>
    </row>
    <row r="69" spans="2:2" ht="12.75">
      <c r="B69" s="32"/>
    </row>
    <row r="70" spans="2:2" ht="12.75">
      <c r="B70" s="32"/>
    </row>
    <row r="71" spans="2:2" ht="12.75">
      <c r="B71" s="32"/>
    </row>
    <row r="72" spans="2:2" ht="12.75">
      <c r="B72" s="32"/>
    </row>
    <row r="73" spans="2:2" ht="12.75">
      <c r="B73" s="32"/>
    </row>
    <row r="74" spans="2:2" ht="12.75">
      <c r="B74" s="32"/>
    </row>
    <row r="75" spans="2:2" ht="12.75">
      <c r="B75" s="32"/>
    </row>
    <row r="76" spans="2:2" ht="12.75">
      <c r="B76" s="32"/>
    </row>
    <row r="77" spans="2:2" ht="12.75">
      <c r="B77" s="32"/>
    </row>
    <row r="78" spans="2:2" ht="12.75">
      <c r="B78" s="32"/>
    </row>
    <row r="79" spans="2:2" ht="12.75">
      <c r="B79" s="32"/>
    </row>
    <row r="80" spans="2:2" ht="12.75">
      <c r="B80" s="32"/>
    </row>
    <row r="81" spans="2:2" ht="12.75">
      <c r="B81" s="32"/>
    </row>
    <row r="82" spans="2:2" ht="12.75">
      <c r="B82" s="32"/>
    </row>
    <row r="83" spans="2:2" ht="12.75">
      <c r="B83" s="32"/>
    </row>
    <row r="84" spans="2:2" ht="12.75">
      <c r="B84" s="32"/>
    </row>
    <row r="85" spans="2:2" ht="12.75">
      <c r="B85" s="32"/>
    </row>
    <row r="86" spans="2:2" ht="12.75">
      <c r="B86" s="32"/>
    </row>
    <row r="87" spans="2:2" ht="12.75">
      <c r="B87" s="32"/>
    </row>
    <row r="88" spans="2:2" ht="12.75">
      <c r="B88" s="32"/>
    </row>
    <row r="89" spans="2:2" ht="12.75">
      <c r="B89" s="32"/>
    </row>
    <row r="90" spans="2:2" ht="12.75">
      <c r="B90" s="32"/>
    </row>
    <row r="91" spans="2:2" ht="12.75">
      <c r="B91" s="32"/>
    </row>
    <row r="92" spans="2:2" ht="12.75">
      <c r="B92" s="32"/>
    </row>
    <row r="93" spans="2:2" ht="12.75">
      <c r="B93" s="32"/>
    </row>
    <row r="94" spans="2:2" ht="12.75">
      <c r="B94" s="32"/>
    </row>
    <row r="95" spans="2:2" ht="12.75">
      <c r="B95" s="32"/>
    </row>
    <row r="96" spans="2:2" ht="12.75">
      <c r="B96" s="32"/>
    </row>
    <row r="97" spans="2:2" ht="12.75">
      <c r="B97" s="32"/>
    </row>
    <row r="98" spans="2:2" ht="12.75">
      <c r="B98" s="32"/>
    </row>
    <row r="99" spans="2:2" ht="12.75">
      <c r="B99" s="32"/>
    </row>
    <row r="100" spans="2:2" ht="12.75">
      <c r="B100" s="32"/>
    </row>
    <row r="101" spans="2:2" ht="12.75">
      <c r="B101" s="32"/>
    </row>
    <row r="102" spans="2:2" ht="12.75">
      <c r="B102" s="32"/>
    </row>
    <row r="103" spans="2:2" ht="12.75">
      <c r="B103" s="32"/>
    </row>
    <row r="104" spans="2:2" ht="12.75">
      <c r="B104" s="32"/>
    </row>
    <row r="105" spans="2:2" ht="12.75">
      <c r="B105" s="32"/>
    </row>
    <row r="106" spans="2:2" ht="12.75">
      <c r="B106" s="32"/>
    </row>
    <row r="107" spans="2:2" ht="12.75">
      <c r="B107" s="32"/>
    </row>
    <row r="108" spans="2:2" ht="12.75">
      <c r="B108" s="32"/>
    </row>
    <row r="109" spans="2:2" ht="12.75">
      <c r="B109" s="32"/>
    </row>
    <row r="110" spans="2:2" ht="12.75">
      <c r="B110" s="32"/>
    </row>
    <row r="111" spans="2:2" ht="12.75">
      <c r="B111" s="32"/>
    </row>
    <row r="112" spans="2:2" ht="12.75">
      <c r="B112" s="32"/>
    </row>
    <row r="113" spans="2:2" ht="12.75">
      <c r="B113" s="32"/>
    </row>
    <row r="114" spans="2:2" ht="12.75">
      <c r="B114" s="32"/>
    </row>
    <row r="115" spans="2:2" ht="12.75">
      <c r="B115" s="32"/>
    </row>
    <row r="116" spans="2:2" ht="12.75">
      <c r="B116" s="32"/>
    </row>
    <row r="117" spans="2:2" ht="12.75">
      <c r="B117" s="32"/>
    </row>
    <row r="118" spans="2:2" ht="12.75">
      <c r="B118" s="32"/>
    </row>
    <row r="119" spans="2:2" ht="12.75">
      <c r="B119" s="32"/>
    </row>
    <row r="120" spans="2:2" ht="12.75">
      <c r="B120" s="32"/>
    </row>
    <row r="121" spans="2:2" ht="12.75">
      <c r="B121" s="32"/>
    </row>
    <row r="122" spans="2:2" ht="12.75">
      <c r="B122" s="32"/>
    </row>
    <row r="123" spans="2:2" ht="12.75">
      <c r="B123" s="32"/>
    </row>
    <row r="124" spans="2:2" ht="12.75">
      <c r="B124" s="32"/>
    </row>
    <row r="125" spans="2:2" ht="12.75">
      <c r="B125" s="32"/>
    </row>
    <row r="126" spans="2:2" ht="12.75">
      <c r="B126" s="32"/>
    </row>
    <row r="127" spans="2:2" ht="12.75">
      <c r="B127" s="32"/>
    </row>
    <row r="128" spans="2:2" ht="12.75">
      <c r="B128" s="32"/>
    </row>
    <row r="129" spans="2:2" ht="12.75">
      <c r="B129" s="32"/>
    </row>
    <row r="130" spans="2:2" ht="12.75">
      <c r="B130" s="32"/>
    </row>
    <row r="131" spans="2:2" ht="12.75">
      <c r="B131" s="32"/>
    </row>
    <row r="132" spans="2:2" ht="12.75">
      <c r="B132" s="32"/>
    </row>
    <row r="133" spans="2:2" ht="12.75">
      <c r="B133" s="32"/>
    </row>
    <row r="134" spans="2:2" ht="12.75">
      <c r="B134" s="32"/>
    </row>
    <row r="135" spans="2:2" ht="12.75">
      <c r="B135" s="32"/>
    </row>
    <row r="136" spans="2:2" ht="12.75">
      <c r="B136" s="32"/>
    </row>
    <row r="137" spans="2:2" ht="12.75">
      <c r="B137" s="32"/>
    </row>
    <row r="138" spans="2:2" ht="12.75">
      <c r="B138" s="32"/>
    </row>
    <row r="139" spans="2:2" ht="12.75">
      <c r="B139" s="32"/>
    </row>
    <row r="140" spans="2:2" ht="12.75">
      <c r="B140" s="32"/>
    </row>
    <row r="141" spans="2:2" ht="12.75">
      <c r="B141" s="32"/>
    </row>
    <row r="142" spans="2:2" ht="12.75">
      <c r="B142" s="32"/>
    </row>
    <row r="143" spans="2:2" ht="12.75">
      <c r="B143" s="32"/>
    </row>
    <row r="144" spans="2:2" ht="12.75">
      <c r="B144" s="32"/>
    </row>
    <row r="145" spans="2:2" ht="12.75">
      <c r="B145" s="32"/>
    </row>
    <row r="146" spans="2:2" ht="12.75">
      <c r="B146" s="32"/>
    </row>
    <row r="147" spans="2:2" ht="12.75">
      <c r="B147" s="32"/>
    </row>
    <row r="148" spans="2:2" ht="12.75">
      <c r="B148" s="32"/>
    </row>
    <row r="149" spans="2:2" ht="12.75">
      <c r="B149" s="32"/>
    </row>
    <row r="150" spans="2:2" ht="12.75">
      <c r="B150" s="32"/>
    </row>
    <row r="151" spans="2:2" ht="12.75">
      <c r="B151" s="32"/>
    </row>
    <row r="152" spans="2:2" ht="12.75">
      <c r="B152" s="32"/>
    </row>
    <row r="153" spans="2:2" ht="12.75">
      <c r="B153" s="32"/>
    </row>
    <row r="154" spans="2:2" ht="12.75">
      <c r="B154" s="32"/>
    </row>
    <row r="155" spans="2:2" ht="12.75">
      <c r="B155" s="32"/>
    </row>
    <row r="156" spans="2:2" ht="12.75">
      <c r="B156" s="32"/>
    </row>
    <row r="157" spans="2:2" ht="12.75">
      <c r="B157" s="32"/>
    </row>
    <row r="158" spans="2:2" ht="12.75">
      <c r="B158" s="32"/>
    </row>
    <row r="159" spans="2:2" ht="12.75">
      <c r="B159" s="32"/>
    </row>
    <row r="160" spans="2:2" ht="12.75">
      <c r="B160" s="32"/>
    </row>
    <row r="161" spans="2:2" ht="12.75">
      <c r="B161" s="32"/>
    </row>
    <row r="162" spans="2:2" ht="12.75">
      <c r="B162" s="32"/>
    </row>
    <row r="163" spans="2:2" ht="12.75">
      <c r="B163" s="32"/>
    </row>
    <row r="164" spans="2:2" ht="12.75">
      <c r="B164" s="32"/>
    </row>
    <row r="165" spans="2:2" ht="12.75">
      <c r="B165" s="32"/>
    </row>
    <row r="166" spans="2:2" ht="12.75">
      <c r="B166" s="32"/>
    </row>
    <row r="167" spans="2:2" ht="12.75">
      <c r="B167" s="32"/>
    </row>
    <row r="168" spans="2:2" ht="12.75">
      <c r="B168" s="32"/>
    </row>
    <row r="169" spans="2:2" ht="12.75">
      <c r="B169" s="32"/>
    </row>
    <row r="170" spans="2:2" ht="12.75">
      <c r="B170" s="32"/>
    </row>
    <row r="171" spans="2:2" ht="12.75">
      <c r="B171" s="32"/>
    </row>
    <row r="172" spans="2:2" ht="12.75">
      <c r="B172" s="32"/>
    </row>
    <row r="173" spans="2:2" ht="12.75">
      <c r="B173" s="32"/>
    </row>
    <row r="174" spans="2:2" ht="12.75">
      <c r="B174" s="32"/>
    </row>
    <row r="175" spans="2:2" ht="12.75">
      <c r="B175" s="32"/>
    </row>
    <row r="176" spans="2:2" ht="12.75">
      <c r="B176" s="32"/>
    </row>
    <row r="177" spans="2:2" ht="12.75">
      <c r="B177" s="32"/>
    </row>
    <row r="178" spans="2:2" ht="12.75">
      <c r="B178" s="32"/>
    </row>
    <row r="179" spans="2:2" ht="12.75">
      <c r="B179" s="32"/>
    </row>
    <row r="180" spans="2:2" ht="12.75">
      <c r="B180" s="32"/>
    </row>
    <row r="181" spans="2:2" ht="12.75">
      <c r="B181" s="32"/>
    </row>
    <row r="182" spans="2:2" ht="12.75">
      <c r="B182" s="32"/>
    </row>
    <row r="183" spans="2:2" ht="12.75">
      <c r="B183" s="32"/>
    </row>
    <row r="184" spans="2:2" ht="12.75">
      <c r="B184" s="32"/>
    </row>
    <row r="185" spans="2:2" ht="12.75">
      <c r="B185" s="32"/>
    </row>
    <row r="186" spans="2:2" ht="12.75">
      <c r="B186" s="32"/>
    </row>
    <row r="187" spans="2:2" ht="12.75">
      <c r="B187" s="32"/>
    </row>
    <row r="188" spans="2:2" ht="12.75">
      <c r="B188" s="32"/>
    </row>
    <row r="189" spans="2:2" ht="12.75">
      <c r="B189" s="32"/>
    </row>
    <row r="190" spans="2:2" ht="12.75">
      <c r="B190" s="32"/>
    </row>
    <row r="191" spans="2:2" ht="12.75">
      <c r="B191" s="32"/>
    </row>
    <row r="192" spans="2:2" ht="12.75">
      <c r="B192" s="32"/>
    </row>
    <row r="193" spans="2:2" ht="12.75">
      <c r="B193" s="32"/>
    </row>
    <row r="194" spans="2:2" ht="12.75">
      <c r="B194" s="32"/>
    </row>
    <row r="195" spans="2:2" ht="12.75">
      <c r="B195" s="32"/>
    </row>
    <row r="196" spans="2:2" ht="12.75">
      <c r="B196" s="32"/>
    </row>
    <row r="197" spans="2:2" ht="12.75">
      <c r="B197" s="32"/>
    </row>
    <row r="198" spans="2:2" ht="12.75">
      <c r="B198" s="32"/>
    </row>
    <row r="199" spans="2:2" ht="12.75">
      <c r="B199" s="32"/>
    </row>
    <row r="200" spans="2:2" ht="12.75">
      <c r="B200" s="32"/>
    </row>
    <row r="201" spans="2:2" ht="12.75">
      <c r="B201" s="32"/>
    </row>
    <row r="202" spans="2:2" ht="12.75">
      <c r="B202" s="32"/>
    </row>
    <row r="203" spans="2:2" ht="12.75">
      <c r="B203" s="32"/>
    </row>
    <row r="204" spans="2:2" ht="12.75">
      <c r="B204" s="32"/>
    </row>
    <row r="205" spans="2:2" ht="12.75">
      <c r="B205" s="32"/>
    </row>
    <row r="206" spans="2:2" ht="12.75">
      <c r="B206" s="32"/>
    </row>
    <row r="207" spans="2:2" ht="12.75">
      <c r="B207" s="32"/>
    </row>
    <row r="208" spans="2:2" ht="12.75">
      <c r="B208" s="32"/>
    </row>
    <row r="209" spans="2:2" ht="12.75">
      <c r="B209" s="32"/>
    </row>
    <row r="210" spans="2:2" ht="12.75">
      <c r="B210" s="32"/>
    </row>
    <row r="211" spans="2:2" ht="12.75">
      <c r="B211" s="32"/>
    </row>
    <row r="212" spans="2:2" ht="12.75">
      <c r="B212" s="32"/>
    </row>
    <row r="213" spans="2:2" ht="12.75">
      <c r="B213" s="32"/>
    </row>
    <row r="214" spans="2:2" ht="12.75">
      <c r="B214" s="32"/>
    </row>
    <row r="215" spans="2:2" ht="12.75">
      <c r="B215" s="32"/>
    </row>
    <row r="216" spans="2:2" ht="12.75">
      <c r="B216" s="32"/>
    </row>
    <row r="217" spans="2:2" ht="12.75">
      <c r="B217" s="32"/>
    </row>
    <row r="218" spans="2:2" ht="12.75">
      <c r="B218" s="32"/>
    </row>
    <row r="219" spans="2:2" ht="12.75">
      <c r="B219" s="32"/>
    </row>
    <row r="220" spans="2:2" ht="12.75">
      <c r="B220" s="32"/>
    </row>
    <row r="221" spans="2:2" ht="12.75">
      <c r="B221" s="32"/>
    </row>
    <row r="222" spans="2:2" ht="12.75">
      <c r="B222" s="32"/>
    </row>
    <row r="223" spans="2:2" ht="12.75">
      <c r="B223" s="32"/>
    </row>
    <row r="224" spans="2:2" ht="12.75">
      <c r="B224" s="32"/>
    </row>
    <row r="225" spans="2:2" ht="12.75">
      <c r="B225" s="32"/>
    </row>
    <row r="226" spans="2:2" ht="12.75">
      <c r="B226" s="32"/>
    </row>
    <row r="227" spans="2:2" ht="12.75">
      <c r="B227" s="32"/>
    </row>
    <row r="228" spans="2:2" ht="12.75">
      <c r="B228" s="32"/>
    </row>
    <row r="229" spans="2:2" ht="12.75">
      <c r="B229" s="32"/>
    </row>
    <row r="230" spans="2:2" ht="12.75">
      <c r="B230" s="32"/>
    </row>
    <row r="231" spans="2:2" ht="12.75">
      <c r="B231" s="32"/>
    </row>
    <row r="232" spans="2:2" ht="12.75">
      <c r="B232" s="32"/>
    </row>
    <row r="233" spans="2:2" ht="12.75">
      <c r="B233" s="32"/>
    </row>
    <row r="234" spans="2:2" ht="12.75">
      <c r="B234" s="32"/>
    </row>
    <row r="235" spans="2:2" ht="12.75">
      <c r="B235" s="32"/>
    </row>
    <row r="236" spans="2:2" ht="12.75">
      <c r="B236" s="32"/>
    </row>
    <row r="237" spans="2:2" ht="12.75">
      <c r="B237" s="32"/>
    </row>
    <row r="238" spans="2:2" ht="12.75">
      <c r="B238" s="32"/>
    </row>
    <row r="239" spans="2:2" ht="12.75">
      <c r="B239" s="32"/>
    </row>
    <row r="240" spans="2:2" ht="12.75">
      <c r="B240" s="32"/>
    </row>
    <row r="241" spans="2:2" ht="12.75">
      <c r="B241" s="32"/>
    </row>
    <row r="242" spans="2:2" ht="12.75">
      <c r="B242" s="32"/>
    </row>
    <row r="243" spans="2:2" ht="12.75">
      <c r="B243" s="32"/>
    </row>
    <row r="244" spans="2:2" ht="12.75">
      <c r="B244" s="32"/>
    </row>
    <row r="245" spans="2:2" ht="12.75">
      <c r="B245" s="32"/>
    </row>
    <row r="246" spans="2:2" ht="12.75">
      <c r="B246" s="32"/>
    </row>
    <row r="247" spans="2:2" ht="12.75">
      <c r="B247" s="32"/>
    </row>
    <row r="248" spans="2:2" ht="12.75">
      <c r="B248" s="32"/>
    </row>
    <row r="249" spans="2:2" ht="12.75">
      <c r="B249" s="32"/>
    </row>
    <row r="250" spans="2:2" ht="12.75">
      <c r="B250" s="32"/>
    </row>
    <row r="251" spans="2:2" ht="12.75">
      <c r="B251" s="32"/>
    </row>
    <row r="252" spans="2:2" ht="12.75">
      <c r="B252" s="32"/>
    </row>
    <row r="253" spans="2:2" ht="12.75">
      <c r="B253" s="32"/>
    </row>
    <row r="254" spans="2:2" ht="12.75">
      <c r="B254" s="32"/>
    </row>
    <row r="255" spans="2:2" ht="12.75">
      <c r="B255" s="32"/>
    </row>
    <row r="256" spans="2:2" ht="12.75">
      <c r="B256" s="32"/>
    </row>
    <row r="257" spans="2:2" ht="12.75">
      <c r="B257" s="32"/>
    </row>
    <row r="258" spans="2:2" ht="12.75">
      <c r="B258" s="32"/>
    </row>
    <row r="259" spans="2:2" ht="12.75">
      <c r="B259" s="32"/>
    </row>
    <row r="260" spans="2:2" ht="12.75">
      <c r="B260" s="32"/>
    </row>
    <row r="261" spans="2:2" ht="12.75">
      <c r="B261" s="32"/>
    </row>
    <row r="262" spans="2:2" ht="12.75">
      <c r="B262" s="32"/>
    </row>
    <row r="263" spans="2:2" ht="12.75">
      <c r="B263" s="32"/>
    </row>
    <row r="264" spans="2:2" ht="12.75">
      <c r="B264" s="32"/>
    </row>
    <row r="265" spans="2:2" ht="12.75">
      <c r="B265" s="32"/>
    </row>
    <row r="266" spans="2:2" ht="12.75">
      <c r="B266" s="32"/>
    </row>
    <row r="267" spans="2:2" ht="12.75">
      <c r="B267" s="32"/>
    </row>
    <row r="268" spans="2:2" ht="12.75">
      <c r="B268" s="32"/>
    </row>
    <row r="269" spans="2:2" ht="12.75">
      <c r="B269" s="32"/>
    </row>
    <row r="270" spans="2:2" ht="12.75">
      <c r="B270" s="32"/>
    </row>
    <row r="271" spans="2:2" ht="12.75">
      <c r="B271" s="32"/>
    </row>
    <row r="272" spans="2:2" ht="12.75">
      <c r="B272" s="32"/>
    </row>
    <row r="273" spans="2:2" ht="12.75">
      <c r="B273" s="32"/>
    </row>
    <row r="274" spans="2:2" ht="12.75">
      <c r="B274" s="32"/>
    </row>
    <row r="275" spans="2:2" ht="12.75">
      <c r="B275" s="32"/>
    </row>
    <row r="276" spans="2:2" ht="12.75">
      <c r="B276" s="32"/>
    </row>
    <row r="277" spans="2:2" ht="12.75">
      <c r="B277" s="32"/>
    </row>
    <row r="278" spans="2:2" ht="12.75">
      <c r="B278" s="32"/>
    </row>
    <row r="279" spans="2:2" ht="12.75">
      <c r="B279" s="32"/>
    </row>
    <row r="280" spans="2:2" ht="12.75">
      <c r="B280" s="32"/>
    </row>
    <row r="281" spans="2:2" ht="12.75">
      <c r="B281" s="32"/>
    </row>
    <row r="282" spans="2:2" ht="12.75">
      <c r="B282" s="32"/>
    </row>
    <row r="283" spans="2:2" ht="12.75">
      <c r="B283" s="32"/>
    </row>
    <row r="284" spans="2:2" ht="12.75">
      <c r="B284" s="32"/>
    </row>
    <row r="285" spans="2:2" ht="12.75">
      <c r="B285" s="32"/>
    </row>
    <row r="286" spans="2:2" ht="12.75">
      <c r="B286" s="32"/>
    </row>
    <row r="287" spans="2:2" ht="12.75">
      <c r="B287" s="32"/>
    </row>
    <row r="288" spans="2:2" ht="12.75">
      <c r="B288" s="32"/>
    </row>
    <row r="289" spans="2:2" ht="12.75">
      <c r="B289" s="32"/>
    </row>
    <row r="290" spans="2:2" ht="12.75">
      <c r="B290" s="32"/>
    </row>
    <row r="291" spans="2:2" ht="12.75">
      <c r="B291" s="32"/>
    </row>
    <row r="292" spans="2:2" ht="12.75">
      <c r="B292" s="32"/>
    </row>
    <row r="293" spans="2:2" ht="12.75">
      <c r="B293" s="32"/>
    </row>
    <row r="294" spans="2:2" ht="12.75">
      <c r="B294" s="32"/>
    </row>
    <row r="295" spans="2:2" ht="12.75">
      <c r="B295" s="32"/>
    </row>
    <row r="296" spans="2:2" ht="12.75">
      <c r="B296" s="32"/>
    </row>
    <row r="297" spans="2:2" ht="12.75">
      <c r="B297" s="32"/>
    </row>
    <row r="298" spans="2:2" ht="12.75">
      <c r="B298" s="32"/>
    </row>
    <row r="299" spans="2:2" ht="12.75">
      <c r="B299" s="32"/>
    </row>
    <row r="300" spans="2:2" ht="12.75">
      <c r="B300" s="32"/>
    </row>
    <row r="301" spans="2:2" ht="12.75">
      <c r="B301" s="32"/>
    </row>
    <row r="302" spans="2:2" ht="12.75">
      <c r="B302" s="32"/>
    </row>
    <row r="303" spans="2:2" ht="12.75">
      <c r="B303" s="32"/>
    </row>
    <row r="304" spans="2:2" ht="12.75">
      <c r="B304" s="32"/>
    </row>
    <row r="305" spans="2:2" ht="12.75">
      <c r="B305" s="32"/>
    </row>
    <row r="306" spans="2:2" ht="12.75">
      <c r="B306" s="32"/>
    </row>
    <row r="307" spans="2:2" ht="12.75">
      <c r="B307" s="32"/>
    </row>
    <row r="308" spans="2:2" ht="12.75">
      <c r="B308" s="32"/>
    </row>
    <row r="309" spans="2:2" ht="12.75">
      <c r="B309" s="32"/>
    </row>
    <row r="310" spans="2:2" ht="12.75">
      <c r="B310" s="32"/>
    </row>
    <row r="311" spans="2:2" ht="12.75">
      <c r="B311" s="32"/>
    </row>
    <row r="312" spans="2:2" ht="12.75">
      <c r="B312" s="32"/>
    </row>
    <row r="313" spans="2:2" ht="12.75">
      <c r="B313" s="32"/>
    </row>
    <row r="314" spans="2:2" ht="12.75">
      <c r="B314" s="32"/>
    </row>
    <row r="315" spans="2:2" ht="12.75">
      <c r="B315" s="32"/>
    </row>
    <row r="316" spans="2:2" ht="12.75">
      <c r="B316" s="32"/>
    </row>
    <row r="317" spans="2:2" ht="12.75">
      <c r="B317" s="32"/>
    </row>
    <row r="318" spans="2:2" ht="12.75">
      <c r="B318" s="32"/>
    </row>
    <row r="319" spans="2:2" ht="12.75">
      <c r="B319" s="32"/>
    </row>
    <row r="320" spans="2:2" ht="12.75">
      <c r="B320" s="32"/>
    </row>
    <row r="321" spans="2:2" ht="12.75">
      <c r="B321" s="32"/>
    </row>
    <row r="322" spans="2:2" ht="12.75">
      <c r="B322" s="32"/>
    </row>
    <row r="323" spans="2:2" ht="12.75">
      <c r="B323" s="32"/>
    </row>
    <row r="324" spans="2:2" ht="12.75">
      <c r="B324" s="32"/>
    </row>
    <row r="325" spans="2:2" ht="12.75">
      <c r="B325" s="32"/>
    </row>
    <row r="326" spans="2:2" ht="12.75">
      <c r="B326" s="32"/>
    </row>
    <row r="327" spans="2:2" ht="12.75">
      <c r="B327" s="32"/>
    </row>
    <row r="328" spans="2:2" ht="12.75">
      <c r="B328" s="32"/>
    </row>
    <row r="329" spans="2:2" ht="12.75">
      <c r="B329" s="32"/>
    </row>
    <row r="330" spans="2:2" ht="12.75">
      <c r="B330" s="32"/>
    </row>
    <row r="331" spans="2:2" ht="12.75">
      <c r="B331" s="32"/>
    </row>
    <row r="332" spans="2:2" ht="12.75">
      <c r="B332" s="32"/>
    </row>
    <row r="333" spans="2:2" ht="12.75">
      <c r="B333" s="32"/>
    </row>
    <row r="334" spans="2:2" ht="12.75">
      <c r="B334" s="32"/>
    </row>
    <row r="335" spans="2:2" ht="12.75">
      <c r="B335" s="32"/>
    </row>
    <row r="336" spans="2:2" ht="12.75">
      <c r="B336" s="32"/>
    </row>
    <row r="337" spans="2:2" ht="12.75">
      <c r="B337" s="32"/>
    </row>
    <row r="338" spans="2:2" ht="12.75">
      <c r="B338" s="32"/>
    </row>
    <row r="339" spans="2:2" ht="12.75">
      <c r="B339" s="32"/>
    </row>
    <row r="340" spans="2:2" ht="12.75">
      <c r="B340" s="32"/>
    </row>
    <row r="341" spans="2:2" ht="12.75">
      <c r="B341" s="32"/>
    </row>
    <row r="342" spans="2:2" ht="12.75">
      <c r="B342" s="32"/>
    </row>
    <row r="343" spans="2:2" ht="12.75">
      <c r="B343" s="32"/>
    </row>
    <row r="344" spans="2:2" ht="12.75">
      <c r="B344" s="32"/>
    </row>
    <row r="345" spans="2:2" ht="12.75">
      <c r="B345" s="32"/>
    </row>
    <row r="346" spans="2:2" ht="12.75">
      <c r="B346" s="32"/>
    </row>
    <row r="347" spans="2:2" ht="12.75">
      <c r="B347" s="32"/>
    </row>
    <row r="348" spans="2:2" ht="12.75">
      <c r="B348" s="32"/>
    </row>
    <row r="349" spans="2:2" ht="12.75">
      <c r="B349" s="32"/>
    </row>
    <row r="350" spans="2:2" ht="12.75">
      <c r="B350" s="32"/>
    </row>
    <row r="351" spans="2:2" ht="12.75">
      <c r="B351" s="32"/>
    </row>
    <row r="352" spans="2:2" ht="12.75">
      <c r="B352" s="32"/>
    </row>
    <row r="353" spans="2:2" ht="12.75">
      <c r="B353" s="32"/>
    </row>
    <row r="354" spans="2:2" ht="12.75">
      <c r="B354" s="32"/>
    </row>
    <row r="355" spans="2:2" ht="12.75">
      <c r="B355" s="32"/>
    </row>
    <row r="356" spans="2:2" ht="12.75">
      <c r="B356" s="32"/>
    </row>
    <row r="357" spans="2:2" ht="12.75">
      <c r="B357" s="32"/>
    </row>
    <row r="358" spans="2:2" ht="12.75">
      <c r="B358" s="32"/>
    </row>
    <row r="359" spans="2:2" ht="12.75">
      <c r="B359" s="32"/>
    </row>
    <row r="360" spans="2:2" ht="12.75">
      <c r="B360" s="32"/>
    </row>
    <row r="361" spans="2:2" ht="12.75">
      <c r="B361" s="32"/>
    </row>
    <row r="362" spans="2:2" ht="12.75">
      <c r="B362" s="32"/>
    </row>
    <row r="363" spans="2:2" ht="12.75">
      <c r="B363" s="32"/>
    </row>
    <row r="364" spans="2:2" ht="12.75">
      <c r="B364" s="32"/>
    </row>
    <row r="365" spans="2:2" ht="12.75">
      <c r="B365" s="32"/>
    </row>
    <row r="366" spans="2:2" ht="12.75">
      <c r="B366" s="32"/>
    </row>
    <row r="367" spans="2:2" ht="12.75">
      <c r="B367" s="32"/>
    </row>
    <row r="368" spans="2:2" ht="12.75">
      <c r="B368" s="32"/>
    </row>
    <row r="369" spans="2:2" ht="12.75">
      <c r="B369" s="32"/>
    </row>
    <row r="370" spans="2:2" ht="12.75">
      <c r="B370" s="32"/>
    </row>
    <row r="371" spans="2:2" ht="12.75">
      <c r="B371" s="32"/>
    </row>
    <row r="372" spans="2:2" ht="12.75">
      <c r="B372" s="32"/>
    </row>
    <row r="373" spans="2:2" ht="12.75">
      <c r="B373" s="32"/>
    </row>
    <row r="374" spans="2:2" ht="12.75">
      <c r="B374" s="32"/>
    </row>
    <row r="375" spans="2:2" ht="12.75">
      <c r="B375" s="32"/>
    </row>
    <row r="376" spans="2:2" ht="12.75">
      <c r="B376" s="32"/>
    </row>
    <row r="377" spans="2:2" ht="12.75">
      <c r="B377" s="32"/>
    </row>
    <row r="378" spans="2:2" ht="12.75">
      <c r="B378" s="32"/>
    </row>
    <row r="379" spans="2:2" ht="12.75">
      <c r="B379" s="32"/>
    </row>
    <row r="380" spans="2:2" ht="12.75">
      <c r="B380" s="32"/>
    </row>
    <row r="381" spans="2:2" ht="12.75">
      <c r="B381" s="32"/>
    </row>
    <row r="382" spans="2:2" ht="12.75">
      <c r="B382" s="32"/>
    </row>
    <row r="383" spans="2:2" ht="12.75">
      <c r="B383" s="32"/>
    </row>
    <row r="384" spans="2:2" ht="12.75">
      <c r="B384" s="32"/>
    </row>
    <row r="385" spans="2:2" ht="12.75">
      <c r="B385" s="32"/>
    </row>
    <row r="386" spans="2:2" ht="12.75">
      <c r="B386" s="32"/>
    </row>
    <row r="387" spans="2:2" ht="12.75">
      <c r="B387" s="32"/>
    </row>
    <row r="388" spans="2:2" ht="12.75">
      <c r="B388" s="32"/>
    </row>
    <row r="389" spans="2:2" ht="12.75">
      <c r="B389" s="32"/>
    </row>
    <row r="390" spans="2:2" ht="12.75">
      <c r="B390" s="32"/>
    </row>
    <row r="391" spans="2:2" ht="12.75">
      <c r="B391" s="32"/>
    </row>
    <row r="392" spans="2:2" ht="12.75">
      <c r="B392" s="32"/>
    </row>
    <row r="393" spans="2:2" ht="12.75">
      <c r="B393" s="32"/>
    </row>
    <row r="394" spans="2:2" ht="12.75">
      <c r="B394" s="32"/>
    </row>
    <row r="395" spans="2:2" ht="12.75">
      <c r="B395" s="32"/>
    </row>
    <row r="396" spans="2:2" ht="12.75">
      <c r="B396" s="32"/>
    </row>
    <row r="397" spans="2:2" ht="12.75">
      <c r="B397" s="32"/>
    </row>
    <row r="398" spans="2:2" ht="12.75">
      <c r="B398" s="32"/>
    </row>
    <row r="399" spans="2:2" ht="12.75">
      <c r="B399" s="32"/>
    </row>
    <row r="400" spans="2:2" ht="12.75">
      <c r="B400" s="32"/>
    </row>
    <row r="401" spans="2:2" ht="12.75">
      <c r="B401" s="32"/>
    </row>
    <row r="402" spans="2:2" ht="12.75">
      <c r="B402" s="32"/>
    </row>
    <row r="403" spans="2:2" ht="12.75">
      <c r="B403" s="32"/>
    </row>
    <row r="404" spans="2:2" ht="12.75">
      <c r="B404" s="32"/>
    </row>
    <row r="405" spans="2:2" ht="12.75">
      <c r="B405" s="32"/>
    </row>
    <row r="406" spans="2:2" ht="12.75">
      <c r="B406" s="32"/>
    </row>
    <row r="407" spans="2:2" ht="12.75">
      <c r="B407" s="32"/>
    </row>
    <row r="408" spans="2:2" ht="12.75">
      <c r="B408" s="32"/>
    </row>
    <row r="409" spans="2:2" ht="12.75">
      <c r="B409" s="32"/>
    </row>
    <row r="410" spans="2:2" ht="12.75">
      <c r="B410" s="32"/>
    </row>
    <row r="411" spans="2:2" ht="12.75">
      <c r="B411" s="32"/>
    </row>
    <row r="412" spans="2:2" ht="12.75">
      <c r="B412" s="32"/>
    </row>
    <row r="413" spans="2:2" ht="12.75">
      <c r="B413" s="32"/>
    </row>
    <row r="414" spans="2:2" ht="12.75">
      <c r="B414" s="32"/>
    </row>
    <row r="415" spans="2:2" ht="12.75">
      <c r="B415" s="32"/>
    </row>
    <row r="416" spans="2:2" ht="12.75">
      <c r="B416" s="32"/>
    </row>
    <row r="417" spans="2:2" ht="12.75">
      <c r="B417" s="32"/>
    </row>
    <row r="418" spans="2:2" ht="12.75">
      <c r="B418" s="32"/>
    </row>
    <row r="419" spans="2:2" ht="12.75">
      <c r="B419" s="32"/>
    </row>
    <row r="420" spans="2:2" ht="12.75">
      <c r="B420" s="32"/>
    </row>
    <row r="421" spans="2:2" ht="12.75">
      <c r="B421" s="32"/>
    </row>
    <row r="422" spans="2:2" ht="12.75">
      <c r="B422" s="32"/>
    </row>
    <row r="423" spans="2:2" ht="12.75">
      <c r="B423" s="32"/>
    </row>
    <row r="424" spans="2:2" ht="12.75">
      <c r="B424" s="32"/>
    </row>
    <row r="425" spans="2:2" ht="12.75">
      <c r="B425" s="32"/>
    </row>
    <row r="426" spans="2:2" ht="12.75">
      <c r="B426" s="32"/>
    </row>
    <row r="427" spans="2:2" ht="12.75">
      <c r="B427" s="32"/>
    </row>
    <row r="428" spans="2:2" ht="12.75">
      <c r="B428" s="32"/>
    </row>
    <row r="429" spans="2:2" ht="12.75">
      <c r="B429" s="32"/>
    </row>
    <row r="430" spans="2:2" ht="12.75">
      <c r="B430" s="32"/>
    </row>
    <row r="431" spans="2:2" ht="12.75">
      <c r="B431" s="32"/>
    </row>
    <row r="432" spans="2:2" ht="12.75">
      <c r="B432" s="32"/>
    </row>
    <row r="433" spans="2:2" ht="12.75">
      <c r="B433" s="32"/>
    </row>
    <row r="434" spans="2:2" ht="12.75">
      <c r="B434" s="32"/>
    </row>
    <row r="435" spans="2:2" ht="12.75">
      <c r="B435" s="32"/>
    </row>
    <row r="436" spans="2:2" ht="12.75">
      <c r="B436" s="32"/>
    </row>
    <row r="437" spans="2:2" ht="12.75">
      <c r="B437" s="32"/>
    </row>
    <row r="438" spans="2:2" ht="12.75">
      <c r="B438" s="32"/>
    </row>
    <row r="439" spans="2:2" ht="12.75">
      <c r="B439" s="32"/>
    </row>
    <row r="440" spans="2:2" ht="12.75">
      <c r="B440" s="32"/>
    </row>
    <row r="441" spans="2:2" ht="12.75">
      <c r="B441" s="32"/>
    </row>
    <row r="442" spans="2:2" ht="12.75">
      <c r="B442" s="32"/>
    </row>
    <row r="443" spans="2:2" ht="12.75">
      <c r="B443" s="32"/>
    </row>
    <row r="444" spans="2:2" ht="12.75">
      <c r="B444" s="32"/>
    </row>
    <row r="445" spans="2:2" ht="12.75">
      <c r="B445" s="32"/>
    </row>
    <row r="446" spans="2:2" ht="12.75">
      <c r="B446" s="32"/>
    </row>
    <row r="447" spans="2:2" ht="12.75">
      <c r="B447" s="32"/>
    </row>
    <row r="448" spans="2:2" ht="12.75">
      <c r="B448" s="32"/>
    </row>
    <row r="449" spans="2:2" ht="12.75">
      <c r="B449" s="32"/>
    </row>
    <row r="450" spans="2:2" ht="12.75">
      <c r="B450" s="32"/>
    </row>
    <row r="451" spans="2:2" ht="12.75">
      <c r="B451" s="32"/>
    </row>
    <row r="452" spans="2:2" ht="12.75">
      <c r="B452" s="32"/>
    </row>
    <row r="453" spans="2:2" ht="12.75">
      <c r="B453" s="32"/>
    </row>
    <row r="454" spans="2:2" ht="12.75">
      <c r="B454" s="32"/>
    </row>
    <row r="455" spans="2:2" ht="12.75">
      <c r="B455" s="32"/>
    </row>
    <row r="456" spans="2:2" ht="12.75">
      <c r="B456" s="32"/>
    </row>
    <row r="457" spans="2:2" ht="12.75">
      <c r="B457" s="32"/>
    </row>
    <row r="458" spans="2:2" ht="12.75">
      <c r="B458" s="32"/>
    </row>
    <row r="459" spans="2:2" ht="12.75">
      <c r="B459" s="32"/>
    </row>
    <row r="460" spans="2:2" ht="12.75">
      <c r="B460" s="32"/>
    </row>
    <row r="461" spans="2:2" ht="12.75">
      <c r="B461" s="32"/>
    </row>
    <row r="462" spans="2:2" ht="12.75">
      <c r="B462" s="32"/>
    </row>
    <row r="463" spans="2:2" ht="12.75">
      <c r="B463" s="32"/>
    </row>
    <row r="464" spans="2:2" ht="12.75">
      <c r="B464" s="32"/>
    </row>
    <row r="465" spans="2:2" ht="12.75">
      <c r="B465" s="32"/>
    </row>
    <row r="466" spans="2:2" ht="12.75">
      <c r="B466" s="32"/>
    </row>
    <row r="467" spans="2:2" ht="12.75">
      <c r="B467" s="32"/>
    </row>
    <row r="468" spans="2:2" ht="12.75">
      <c r="B468" s="32"/>
    </row>
    <row r="469" spans="2:2" ht="12.75">
      <c r="B469" s="32"/>
    </row>
    <row r="470" spans="2:2" ht="12.75">
      <c r="B470" s="32"/>
    </row>
    <row r="471" spans="2:2" ht="12.75">
      <c r="B471" s="32"/>
    </row>
    <row r="472" spans="2:2" ht="12.75">
      <c r="B472" s="32"/>
    </row>
    <row r="473" spans="2:2" ht="12.75">
      <c r="B473" s="32"/>
    </row>
    <row r="474" spans="2:2" ht="12.75">
      <c r="B474" s="32"/>
    </row>
    <row r="475" spans="2:2" ht="12.75">
      <c r="B475" s="32"/>
    </row>
    <row r="476" spans="2:2" ht="12.75">
      <c r="B476" s="32"/>
    </row>
    <row r="477" spans="2:2" ht="12.75">
      <c r="B477" s="32"/>
    </row>
    <row r="478" spans="2:2" ht="12.75">
      <c r="B478" s="32"/>
    </row>
    <row r="479" spans="2:2" ht="12.75">
      <c r="B479" s="32"/>
    </row>
    <row r="480" spans="2:2" ht="12.75">
      <c r="B480" s="32"/>
    </row>
    <row r="481" spans="2:2" ht="12.75">
      <c r="B481" s="32"/>
    </row>
    <row r="482" spans="2:2" ht="12.75">
      <c r="B482" s="32"/>
    </row>
    <row r="483" spans="2:2" ht="12.75">
      <c r="B483" s="32"/>
    </row>
    <row r="484" spans="2:2" ht="12.75">
      <c r="B484" s="32"/>
    </row>
    <row r="485" spans="2:2" ht="12.75">
      <c r="B485" s="32"/>
    </row>
    <row r="486" spans="2:2" ht="12.75">
      <c r="B486" s="32"/>
    </row>
    <row r="487" spans="2:2" ht="12.75">
      <c r="B487" s="32"/>
    </row>
    <row r="488" spans="2:2" ht="12.75">
      <c r="B488" s="32"/>
    </row>
    <row r="489" spans="2:2" ht="12.75">
      <c r="B489" s="32"/>
    </row>
    <row r="490" spans="2:2" ht="12.75">
      <c r="B490" s="32"/>
    </row>
    <row r="491" spans="2:2" ht="12.75">
      <c r="B491" s="32"/>
    </row>
    <row r="492" spans="2:2" ht="12.75">
      <c r="B492" s="32"/>
    </row>
    <row r="493" spans="2:2" ht="12.75">
      <c r="B493" s="32"/>
    </row>
    <row r="494" spans="2:2" ht="12.75">
      <c r="B494" s="32"/>
    </row>
    <row r="495" spans="2:2" ht="12.75">
      <c r="B495" s="32"/>
    </row>
    <row r="496" spans="2:2" ht="12.75">
      <c r="B496" s="32"/>
    </row>
    <row r="497" spans="2:2" ht="12.75">
      <c r="B497" s="32"/>
    </row>
    <row r="498" spans="2:2" ht="12.75">
      <c r="B498" s="32"/>
    </row>
    <row r="499" spans="2:2" ht="12.75">
      <c r="B499" s="32"/>
    </row>
    <row r="500" spans="2:2" ht="12.75">
      <c r="B500" s="32"/>
    </row>
    <row r="501" spans="2:2" ht="12.75">
      <c r="B501" s="32"/>
    </row>
    <row r="502" spans="2:2" ht="12.75">
      <c r="B502" s="32"/>
    </row>
    <row r="503" spans="2:2" ht="12.75">
      <c r="B503" s="32"/>
    </row>
    <row r="504" spans="2:2" ht="12.75">
      <c r="B504" s="32"/>
    </row>
    <row r="505" spans="2:2" ht="12.75">
      <c r="B505" s="32"/>
    </row>
    <row r="506" spans="2:2" ht="12.75">
      <c r="B506" s="32"/>
    </row>
    <row r="507" spans="2:2" ht="12.75">
      <c r="B507" s="32"/>
    </row>
    <row r="508" spans="2:2" ht="12.75">
      <c r="B508" s="32"/>
    </row>
    <row r="509" spans="2:2" ht="12.75">
      <c r="B509" s="32"/>
    </row>
    <row r="510" spans="2:2" ht="12.75">
      <c r="B510" s="32"/>
    </row>
    <row r="511" spans="2:2" ht="12.75">
      <c r="B511" s="32"/>
    </row>
    <row r="512" spans="2:2" ht="12.75">
      <c r="B512" s="32"/>
    </row>
    <row r="513" spans="2:2" ht="12.75">
      <c r="B513" s="32"/>
    </row>
    <row r="514" spans="2:2" ht="12.75">
      <c r="B514" s="32"/>
    </row>
    <row r="515" spans="2:2" ht="12.75">
      <c r="B515" s="32"/>
    </row>
    <row r="516" spans="2:2" ht="12.75">
      <c r="B516" s="32"/>
    </row>
    <row r="517" spans="2:2" ht="12.75">
      <c r="B517" s="32"/>
    </row>
    <row r="518" spans="2:2" ht="12.75">
      <c r="B518" s="32"/>
    </row>
    <row r="519" spans="2:2" ht="12.75">
      <c r="B519" s="32"/>
    </row>
    <row r="520" spans="2:2" ht="12.75">
      <c r="B520" s="32"/>
    </row>
    <row r="521" spans="2:2" ht="12.75">
      <c r="B521" s="32"/>
    </row>
    <row r="522" spans="2:2" ht="12.75">
      <c r="B522" s="32"/>
    </row>
    <row r="523" spans="2:2" ht="12.75">
      <c r="B523" s="32"/>
    </row>
    <row r="524" spans="2:2" ht="12.75">
      <c r="B524" s="32"/>
    </row>
    <row r="525" spans="2:2" ht="12.75">
      <c r="B525" s="32"/>
    </row>
    <row r="526" spans="2:2" ht="12.75">
      <c r="B526" s="32"/>
    </row>
    <row r="527" spans="2:2" ht="12.75">
      <c r="B527" s="32"/>
    </row>
    <row r="528" spans="2:2" ht="12.75">
      <c r="B528" s="32"/>
    </row>
    <row r="529" spans="2:2" ht="12.75">
      <c r="B529" s="32"/>
    </row>
    <row r="530" spans="2:2" ht="12.75">
      <c r="B530" s="32"/>
    </row>
    <row r="531" spans="2:2" ht="12.75">
      <c r="B531" s="32"/>
    </row>
    <row r="532" spans="2:2" ht="12.75">
      <c r="B532" s="32"/>
    </row>
    <row r="533" spans="2:2" ht="12.75">
      <c r="B533" s="32"/>
    </row>
    <row r="534" spans="2:2" ht="12.75">
      <c r="B534" s="32"/>
    </row>
    <row r="535" spans="2:2" ht="12.75">
      <c r="B535" s="32"/>
    </row>
    <row r="536" spans="2:2" ht="12.75">
      <c r="B536" s="32"/>
    </row>
    <row r="537" spans="2:2" ht="12.75">
      <c r="B537" s="32"/>
    </row>
    <row r="538" spans="2:2" ht="12.75">
      <c r="B538" s="32"/>
    </row>
    <row r="539" spans="2:2" ht="12.75">
      <c r="B539" s="32"/>
    </row>
    <row r="540" spans="2:2" ht="12.75">
      <c r="B540" s="32"/>
    </row>
    <row r="541" spans="2:2" ht="12.75">
      <c r="B541" s="32"/>
    </row>
    <row r="542" spans="2:2" ht="12.75">
      <c r="B542" s="32"/>
    </row>
    <row r="543" spans="2:2" ht="12.75">
      <c r="B543" s="32"/>
    </row>
    <row r="544" spans="2:2" ht="12.75">
      <c r="B544" s="32"/>
    </row>
    <row r="545" spans="2:2" ht="12.75">
      <c r="B545" s="32"/>
    </row>
    <row r="546" spans="2:2" ht="12.75">
      <c r="B546" s="32"/>
    </row>
    <row r="547" spans="2:2" ht="12.75">
      <c r="B547" s="32"/>
    </row>
    <row r="548" spans="2:2" ht="12.75">
      <c r="B548" s="32"/>
    </row>
    <row r="549" spans="2:2" ht="12.75">
      <c r="B549" s="32"/>
    </row>
    <row r="550" spans="2:2" ht="12.75">
      <c r="B550" s="32"/>
    </row>
    <row r="551" spans="2:2" ht="12.75">
      <c r="B551" s="32"/>
    </row>
    <row r="552" spans="2:2" ht="12.75">
      <c r="B552" s="32"/>
    </row>
    <row r="553" spans="2:2" ht="12.75">
      <c r="B553" s="32"/>
    </row>
    <row r="554" spans="2:2" ht="12.75">
      <c r="B554" s="32"/>
    </row>
    <row r="555" spans="2:2" ht="12.75">
      <c r="B555" s="32"/>
    </row>
    <row r="556" spans="2:2" ht="12.75">
      <c r="B556" s="32"/>
    </row>
    <row r="557" spans="2:2" ht="12.75">
      <c r="B557" s="32"/>
    </row>
    <row r="558" spans="2:2" ht="12.75">
      <c r="B558" s="32"/>
    </row>
    <row r="559" spans="2:2" ht="12.75">
      <c r="B559" s="32"/>
    </row>
    <row r="560" spans="2:2" ht="12.75">
      <c r="B560" s="32"/>
    </row>
    <row r="561" spans="2:2" ht="12.75">
      <c r="B561" s="32"/>
    </row>
    <row r="562" spans="2:2" ht="12.75">
      <c r="B562" s="32"/>
    </row>
    <row r="563" spans="2:2" ht="12.75">
      <c r="B563" s="32"/>
    </row>
    <row r="564" spans="2:2" ht="12.75">
      <c r="B564" s="32"/>
    </row>
    <row r="565" spans="2:2" ht="12.75">
      <c r="B565" s="32"/>
    </row>
    <row r="566" spans="2:2" ht="12.75">
      <c r="B566" s="32"/>
    </row>
    <row r="567" spans="2:2" ht="12.75">
      <c r="B567" s="32"/>
    </row>
    <row r="568" spans="2:2" ht="12.75">
      <c r="B568" s="32"/>
    </row>
    <row r="569" spans="2:2" ht="12.75">
      <c r="B569" s="32"/>
    </row>
    <row r="570" spans="2:2" ht="12.75">
      <c r="B570" s="32"/>
    </row>
    <row r="571" spans="2:2" ht="12.75">
      <c r="B571" s="32"/>
    </row>
    <row r="572" spans="2:2" ht="12.75">
      <c r="B572" s="32"/>
    </row>
    <row r="573" spans="2:2" ht="12.75">
      <c r="B573" s="32"/>
    </row>
    <row r="574" spans="2:2" ht="12.75">
      <c r="B574" s="32"/>
    </row>
    <row r="575" spans="2:2" ht="12.75">
      <c r="B575" s="32"/>
    </row>
    <row r="576" spans="2:2" ht="12.75">
      <c r="B576" s="32"/>
    </row>
    <row r="577" spans="2:2" ht="12.75">
      <c r="B577" s="32"/>
    </row>
    <row r="578" spans="2:2" ht="12.75">
      <c r="B578" s="32"/>
    </row>
    <row r="579" spans="2:2" ht="12.75">
      <c r="B579" s="32"/>
    </row>
    <row r="580" spans="2:2" ht="12.75">
      <c r="B580" s="32"/>
    </row>
    <row r="581" spans="2:2" ht="12.75">
      <c r="B581" s="32"/>
    </row>
    <row r="582" spans="2:2" ht="12.75">
      <c r="B582" s="32"/>
    </row>
    <row r="583" spans="2:2" ht="12.75">
      <c r="B583" s="32"/>
    </row>
    <row r="584" spans="2:2" ht="12.75">
      <c r="B584" s="32"/>
    </row>
    <row r="585" spans="2:2" ht="12.75">
      <c r="B585" s="32"/>
    </row>
    <row r="586" spans="2:2" ht="12.75">
      <c r="B586" s="32"/>
    </row>
    <row r="587" spans="2:2" ht="12.75">
      <c r="B587" s="32"/>
    </row>
    <row r="588" spans="2:2" ht="12.75">
      <c r="B588" s="32"/>
    </row>
    <row r="589" spans="2:2" ht="12.75">
      <c r="B589" s="32"/>
    </row>
    <row r="590" spans="2:2" ht="12.75">
      <c r="B590" s="32"/>
    </row>
    <row r="591" spans="2:2" ht="12.75">
      <c r="B591" s="32"/>
    </row>
    <row r="592" spans="2:2" ht="12.75">
      <c r="B592" s="32"/>
    </row>
    <row r="593" spans="2:2" ht="12.75">
      <c r="B593" s="32"/>
    </row>
    <row r="594" spans="2:2" ht="12.75">
      <c r="B594" s="32"/>
    </row>
    <row r="595" spans="2:2" ht="12.75">
      <c r="B595" s="32"/>
    </row>
    <row r="596" spans="2:2" ht="12.75">
      <c r="B596" s="32"/>
    </row>
    <row r="597" spans="2:2" ht="12.75">
      <c r="B597" s="32"/>
    </row>
    <row r="598" spans="2:2" ht="12.75">
      <c r="B598" s="32"/>
    </row>
    <row r="599" spans="2:2" ht="12.75">
      <c r="B599" s="32"/>
    </row>
    <row r="600" spans="2:2" ht="12.75">
      <c r="B600" s="32"/>
    </row>
    <row r="601" spans="2:2" ht="12.75">
      <c r="B601" s="32"/>
    </row>
    <row r="602" spans="2:2" ht="12.75">
      <c r="B602" s="32"/>
    </row>
    <row r="603" spans="2:2" ht="12.75">
      <c r="B603" s="32"/>
    </row>
    <row r="604" spans="2:2" ht="12.75">
      <c r="B604" s="32"/>
    </row>
    <row r="605" spans="2:2" ht="12.75">
      <c r="B605" s="32"/>
    </row>
    <row r="606" spans="2:2" ht="12.75">
      <c r="B606" s="32"/>
    </row>
    <row r="607" spans="2:2" ht="12.75">
      <c r="B607" s="32"/>
    </row>
    <row r="608" spans="2:2" ht="12.75">
      <c r="B608" s="32"/>
    </row>
    <row r="609" spans="2:2" ht="12.75">
      <c r="B609" s="32"/>
    </row>
    <row r="610" spans="2:2" ht="12.75">
      <c r="B610" s="32"/>
    </row>
    <row r="611" spans="2:2" ht="12.75">
      <c r="B611" s="32"/>
    </row>
    <row r="612" spans="2:2" ht="12.75">
      <c r="B612" s="32"/>
    </row>
    <row r="613" spans="2:2" ht="12.75">
      <c r="B613" s="32"/>
    </row>
    <row r="614" spans="2:2" ht="12.75">
      <c r="B614" s="32"/>
    </row>
    <row r="615" spans="2:2" ht="12.75">
      <c r="B615" s="32"/>
    </row>
    <row r="616" spans="2:2" ht="12.75">
      <c r="B616" s="32"/>
    </row>
    <row r="617" spans="2:2" ht="12.75">
      <c r="B617" s="32"/>
    </row>
    <row r="618" spans="2:2" ht="12.75">
      <c r="B618" s="32"/>
    </row>
    <row r="619" spans="2:2" ht="12.75">
      <c r="B619" s="32"/>
    </row>
    <row r="620" spans="2:2" ht="12.75">
      <c r="B620" s="32"/>
    </row>
    <row r="621" spans="2:2" ht="12.75">
      <c r="B621" s="32"/>
    </row>
    <row r="622" spans="2:2" ht="12.75">
      <c r="B622" s="32"/>
    </row>
    <row r="623" spans="2:2" ht="12.75">
      <c r="B623" s="32"/>
    </row>
    <row r="624" spans="2:2" ht="12.75">
      <c r="B624" s="32"/>
    </row>
    <row r="625" spans="2:2" ht="12.75">
      <c r="B625" s="32"/>
    </row>
    <row r="626" spans="2:2" ht="12.75">
      <c r="B626" s="32"/>
    </row>
    <row r="627" spans="2:2" ht="12.75">
      <c r="B627" s="32"/>
    </row>
    <row r="628" spans="2:2" ht="12.75">
      <c r="B628" s="32"/>
    </row>
    <row r="629" spans="2:2" ht="12.75">
      <c r="B629" s="32"/>
    </row>
    <row r="630" spans="2:2" ht="12.75">
      <c r="B630" s="32"/>
    </row>
    <row r="631" spans="2:2" ht="12.75">
      <c r="B631" s="32"/>
    </row>
    <row r="632" spans="2:2" ht="12.75">
      <c r="B632" s="32"/>
    </row>
    <row r="633" spans="2:2" ht="12.75">
      <c r="B633" s="32"/>
    </row>
    <row r="634" spans="2:2" ht="12.75">
      <c r="B634" s="32"/>
    </row>
    <row r="635" spans="2:2" ht="12.75">
      <c r="B635" s="32"/>
    </row>
    <row r="636" spans="2:2" ht="12.75">
      <c r="B636" s="32"/>
    </row>
    <row r="637" spans="2:2" ht="12.75">
      <c r="B637" s="32"/>
    </row>
    <row r="638" spans="2:2" ht="12.75">
      <c r="B638" s="32"/>
    </row>
    <row r="639" spans="2:2" ht="12.75">
      <c r="B639" s="32"/>
    </row>
    <row r="640" spans="2:2" ht="12.75">
      <c r="B640" s="32"/>
    </row>
    <row r="641" spans="2:2" ht="12.75">
      <c r="B641" s="32"/>
    </row>
    <row r="642" spans="2:2" ht="12.75">
      <c r="B642" s="32"/>
    </row>
    <row r="643" spans="2:2" ht="12.75">
      <c r="B643" s="32"/>
    </row>
    <row r="644" spans="2:2" ht="12.75">
      <c r="B644" s="32"/>
    </row>
    <row r="645" spans="2:2" ht="12.75">
      <c r="B645" s="32"/>
    </row>
    <row r="646" spans="2:2" ht="12.75">
      <c r="B646" s="32"/>
    </row>
    <row r="647" spans="2:2" ht="12.75">
      <c r="B647" s="32"/>
    </row>
    <row r="648" spans="2:2" ht="12.75">
      <c r="B648" s="32"/>
    </row>
    <row r="649" spans="2:2" ht="12.75">
      <c r="B649" s="32"/>
    </row>
    <row r="650" spans="2:2" ht="12.75">
      <c r="B650" s="32"/>
    </row>
    <row r="651" spans="2:2" ht="12.75">
      <c r="B651" s="32"/>
    </row>
    <row r="652" spans="2:2" ht="12.75">
      <c r="B652" s="32"/>
    </row>
    <row r="653" spans="2:2" ht="12.75">
      <c r="B653" s="32"/>
    </row>
    <row r="654" spans="2:2" ht="12.75">
      <c r="B654" s="32"/>
    </row>
    <row r="655" spans="2:2" ht="12.75">
      <c r="B655" s="32"/>
    </row>
    <row r="656" spans="2:2" ht="12.75">
      <c r="B656" s="32"/>
    </row>
    <row r="657" spans="2:2" ht="12.75">
      <c r="B657" s="32"/>
    </row>
    <row r="658" spans="2:2" ht="12.75">
      <c r="B658" s="32"/>
    </row>
    <row r="659" spans="2:2" ht="12.75">
      <c r="B659" s="32"/>
    </row>
    <row r="660" spans="2:2" ht="12.75">
      <c r="B660" s="32"/>
    </row>
    <row r="661" spans="2:2" ht="12.75">
      <c r="B661" s="32"/>
    </row>
    <row r="662" spans="2:2" ht="12.75">
      <c r="B662" s="32"/>
    </row>
    <row r="663" spans="2:2" ht="12.75">
      <c r="B663" s="32"/>
    </row>
    <row r="664" spans="2:2" ht="12.75">
      <c r="B664" s="32"/>
    </row>
    <row r="665" spans="2:2" ht="12.75">
      <c r="B665" s="32"/>
    </row>
    <row r="666" spans="2:2" ht="12.75">
      <c r="B666" s="32"/>
    </row>
    <row r="667" spans="2:2" ht="12.75">
      <c r="B667" s="32"/>
    </row>
    <row r="668" spans="2:2" ht="12.75">
      <c r="B668" s="32"/>
    </row>
    <row r="669" spans="2:2" ht="12.75">
      <c r="B669" s="32"/>
    </row>
    <row r="670" spans="2:2" ht="12.75">
      <c r="B670" s="32"/>
    </row>
    <row r="671" spans="2:2" ht="12.75">
      <c r="B671" s="32"/>
    </row>
    <row r="672" spans="2:2" ht="12.75">
      <c r="B672" s="32"/>
    </row>
    <row r="673" spans="2:2" ht="12.75">
      <c r="B673" s="32"/>
    </row>
    <row r="674" spans="2:2" ht="12.75">
      <c r="B674" s="32"/>
    </row>
    <row r="675" spans="2:2" ht="12.75">
      <c r="B675" s="32"/>
    </row>
    <row r="676" spans="2:2" ht="12.75">
      <c r="B676" s="32"/>
    </row>
    <row r="677" spans="2:2" ht="12.75">
      <c r="B677" s="32"/>
    </row>
    <row r="678" spans="2:2" ht="12.75">
      <c r="B678" s="32"/>
    </row>
    <row r="679" spans="2:2" ht="12.75">
      <c r="B679" s="32"/>
    </row>
    <row r="680" spans="2:2" ht="12.75">
      <c r="B680" s="32"/>
    </row>
    <row r="681" spans="2:2" ht="12.75">
      <c r="B681" s="32"/>
    </row>
    <row r="682" spans="2:2" ht="12.75">
      <c r="B682" s="32"/>
    </row>
    <row r="683" spans="2:2" ht="12.75">
      <c r="B683" s="32"/>
    </row>
    <row r="684" spans="2:2" ht="12.75">
      <c r="B684" s="32"/>
    </row>
    <row r="685" spans="2:2" ht="12.75">
      <c r="B685" s="32"/>
    </row>
    <row r="686" spans="2:2" ht="12.75">
      <c r="B686" s="32"/>
    </row>
    <row r="687" spans="2:2" ht="12.75">
      <c r="B687" s="32"/>
    </row>
    <row r="688" spans="2:2" ht="12.75">
      <c r="B688" s="32"/>
    </row>
    <row r="689" spans="2:2" ht="12.75">
      <c r="B689" s="32"/>
    </row>
    <row r="690" spans="2:2" ht="12.75">
      <c r="B690" s="32"/>
    </row>
    <row r="691" spans="2:2" ht="12.75">
      <c r="B691" s="32"/>
    </row>
    <row r="692" spans="2:2" ht="12.75">
      <c r="B692" s="32"/>
    </row>
    <row r="693" spans="2:2" ht="12.75">
      <c r="B693" s="32"/>
    </row>
    <row r="694" spans="2:2" ht="12.75">
      <c r="B694" s="32"/>
    </row>
    <row r="695" spans="2:2" ht="12.75">
      <c r="B695" s="32"/>
    </row>
    <row r="696" spans="2:2" ht="12.75">
      <c r="B696" s="32"/>
    </row>
    <row r="697" spans="2:2" ht="12.75">
      <c r="B697" s="32"/>
    </row>
    <row r="698" spans="2:2" ht="12.75">
      <c r="B698" s="32"/>
    </row>
    <row r="699" spans="2:2" ht="12.75">
      <c r="B699" s="32"/>
    </row>
    <row r="700" spans="2:2" ht="12.75">
      <c r="B700" s="32"/>
    </row>
    <row r="701" spans="2:2" ht="12.75">
      <c r="B701" s="32"/>
    </row>
    <row r="702" spans="2:2" ht="12.75">
      <c r="B702" s="32"/>
    </row>
    <row r="703" spans="2:2" ht="12.75">
      <c r="B703" s="32"/>
    </row>
    <row r="704" spans="2:2" ht="12.75">
      <c r="B704" s="32"/>
    </row>
    <row r="705" spans="2:2" ht="12.75">
      <c r="B705" s="32"/>
    </row>
    <row r="706" spans="2:2" ht="12.75">
      <c r="B706" s="32"/>
    </row>
    <row r="707" spans="2:2" ht="12.75">
      <c r="B707" s="32"/>
    </row>
    <row r="708" spans="2:2" ht="12.75">
      <c r="B708" s="32"/>
    </row>
    <row r="709" spans="2:2" ht="12.75">
      <c r="B709" s="32"/>
    </row>
    <row r="710" spans="2:2" ht="12.75">
      <c r="B710" s="32"/>
    </row>
    <row r="711" spans="2:2" ht="12.75">
      <c r="B711" s="32"/>
    </row>
    <row r="712" spans="2:2" ht="12.75">
      <c r="B712" s="32"/>
    </row>
    <row r="713" spans="2:2" ht="12.75">
      <c r="B713" s="32"/>
    </row>
    <row r="714" spans="2:2" ht="12.75">
      <c r="B714" s="32"/>
    </row>
    <row r="715" spans="2:2" ht="12.75">
      <c r="B715" s="32"/>
    </row>
    <row r="716" spans="2:2" ht="12.75">
      <c r="B716" s="32"/>
    </row>
    <row r="717" spans="2:2" ht="12.75">
      <c r="B717" s="32"/>
    </row>
    <row r="718" spans="2:2" ht="12.75">
      <c r="B718" s="32"/>
    </row>
    <row r="719" spans="2:2" ht="12.75">
      <c r="B719" s="32"/>
    </row>
    <row r="720" spans="2:2" ht="12.75">
      <c r="B720" s="32"/>
    </row>
    <row r="721" spans="2:2" ht="12.75">
      <c r="B721" s="32"/>
    </row>
    <row r="722" spans="2:2" ht="12.75">
      <c r="B722" s="32"/>
    </row>
    <row r="723" spans="2:2" ht="12.75">
      <c r="B723" s="32"/>
    </row>
    <row r="724" spans="2:2" ht="12.75">
      <c r="B724" s="32"/>
    </row>
    <row r="725" spans="2:2" ht="12.75">
      <c r="B725" s="32"/>
    </row>
    <row r="726" spans="2:2" ht="12.75">
      <c r="B726" s="32"/>
    </row>
    <row r="727" spans="2:2" ht="12.75">
      <c r="B727" s="32"/>
    </row>
    <row r="728" spans="2:2" ht="12.75">
      <c r="B728" s="32"/>
    </row>
    <row r="729" spans="2:2" ht="12.75">
      <c r="B729" s="32"/>
    </row>
    <row r="730" spans="2:2" ht="12.75">
      <c r="B730" s="32"/>
    </row>
    <row r="731" spans="2:2" ht="12.75">
      <c r="B731" s="32"/>
    </row>
    <row r="732" spans="2:2" ht="12.75">
      <c r="B732" s="32"/>
    </row>
    <row r="733" spans="2:2" ht="12.75">
      <c r="B733" s="32"/>
    </row>
    <row r="734" spans="2:2" ht="12.75">
      <c r="B734" s="32"/>
    </row>
    <row r="735" spans="2:2" ht="12.75">
      <c r="B735" s="32"/>
    </row>
    <row r="736" spans="2:2" ht="12.75">
      <c r="B736" s="32"/>
    </row>
    <row r="737" spans="2:2" ht="12.75">
      <c r="B737" s="32"/>
    </row>
    <row r="738" spans="2:2" ht="12.75">
      <c r="B738" s="32"/>
    </row>
    <row r="739" spans="2:2" ht="12.75">
      <c r="B739" s="32"/>
    </row>
    <row r="740" spans="2:2" ht="12.75">
      <c r="B740" s="32"/>
    </row>
    <row r="741" spans="2:2" ht="12.75">
      <c r="B741" s="32"/>
    </row>
    <row r="742" spans="2:2" ht="12.75">
      <c r="B742" s="32"/>
    </row>
    <row r="743" spans="2:2" ht="12.75">
      <c r="B743" s="32"/>
    </row>
    <row r="744" spans="2:2" ht="12.75">
      <c r="B744" s="32"/>
    </row>
    <row r="745" spans="2:2" ht="12.75">
      <c r="B745" s="32"/>
    </row>
    <row r="746" spans="2:2" ht="12.75">
      <c r="B746" s="32"/>
    </row>
    <row r="747" spans="2:2" ht="12.75">
      <c r="B747" s="32"/>
    </row>
    <row r="748" spans="2:2" ht="12.75">
      <c r="B748" s="32"/>
    </row>
    <row r="749" spans="2:2" ht="12.75">
      <c r="B749" s="32"/>
    </row>
    <row r="750" spans="2:2" ht="12.75">
      <c r="B750" s="32"/>
    </row>
    <row r="751" spans="2:2" ht="12.75">
      <c r="B751" s="32"/>
    </row>
    <row r="752" spans="2:2" ht="12.75">
      <c r="B752" s="32"/>
    </row>
    <row r="753" spans="2:2" ht="12.75">
      <c r="B753" s="32"/>
    </row>
    <row r="754" spans="2:2" ht="12.75">
      <c r="B754" s="32"/>
    </row>
    <row r="755" spans="2:2" ht="12.75">
      <c r="B755" s="32"/>
    </row>
    <row r="756" spans="2:2" ht="12.75">
      <c r="B756" s="32"/>
    </row>
    <row r="757" spans="2:2" ht="12.75">
      <c r="B757" s="32"/>
    </row>
    <row r="758" spans="2:2" ht="12.75">
      <c r="B758" s="32"/>
    </row>
    <row r="759" spans="2:2" ht="12.75">
      <c r="B759" s="32"/>
    </row>
    <row r="760" spans="2:2" ht="12.75">
      <c r="B760" s="32"/>
    </row>
    <row r="761" spans="2:2" ht="12.75">
      <c r="B761" s="32"/>
    </row>
    <row r="762" spans="2:2" ht="12.75">
      <c r="B762" s="32"/>
    </row>
    <row r="763" spans="2:2" ht="12.75">
      <c r="B763" s="32"/>
    </row>
    <row r="764" spans="2:2" ht="12.75">
      <c r="B764" s="32"/>
    </row>
    <row r="765" spans="2:2" ht="12.75">
      <c r="B765" s="32"/>
    </row>
    <row r="766" spans="2:2" ht="12.75">
      <c r="B766" s="32"/>
    </row>
    <row r="767" spans="2:2" ht="12.75">
      <c r="B767" s="32"/>
    </row>
    <row r="768" spans="2:2" ht="12.75">
      <c r="B768" s="32"/>
    </row>
    <row r="769" spans="2:2" ht="12.75">
      <c r="B769" s="32"/>
    </row>
    <row r="770" spans="2:2" ht="12.75">
      <c r="B770" s="32"/>
    </row>
    <row r="771" spans="2:2" ht="12.75">
      <c r="B771" s="32"/>
    </row>
    <row r="772" spans="2:2" ht="12.75">
      <c r="B772" s="32"/>
    </row>
    <row r="773" spans="2:2" ht="12.75">
      <c r="B773" s="32"/>
    </row>
    <row r="774" spans="2:2" ht="12.75">
      <c r="B774" s="32"/>
    </row>
    <row r="775" spans="2:2" ht="12.75">
      <c r="B775" s="32"/>
    </row>
    <row r="776" spans="2:2" ht="12.75">
      <c r="B776" s="32"/>
    </row>
    <row r="777" spans="2:2" ht="12.75">
      <c r="B777" s="32"/>
    </row>
    <row r="778" spans="2:2" ht="12.75">
      <c r="B778" s="32"/>
    </row>
    <row r="779" spans="2:2" ht="12.75">
      <c r="B779" s="32"/>
    </row>
    <row r="780" spans="2:2" ht="12.75">
      <c r="B780" s="32"/>
    </row>
    <row r="781" spans="2:2" ht="12.75">
      <c r="B781" s="32"/>
    </row>
    <row r="782" spans="2:2" ht="12.75">
      <c r="B782" s="32"/>
    </row>
    <row r="783" spans="2:2" ht="12.75">
      <c r="B783" s="32"/>
    </row>
    <row r="784" spans="2:2" ht="12.75">
      <c r="B784" s="32"/>
    </row>
    <row r="785" spans="2:2" ht="12.75">
      <c r="B785" s="32"/>
    </row>
    <row r="786" spans="2:2" ht="12.75">
      <c r="B786" s="32"/>
    </row>
    <row r="787" spans="2:2" ht="12.75">
      <c r="B787" s="32"/>
    </row>
    <row r="788" spans="2:2" ht="12.75">
      <c r="B788" s="32"/>
    </row>
    <row r="789" spans="2:2" ht="12.75">
      <c r="B789" s="32"/>
    </row>
    <row r="790" spans="2:2" ht="12.75">
      <c r="B790" s="32"/>
    </row>
    <row r="791" spans="2:2" ht="12.75">
      <c r="B791" s="32"/>
    </row>
    <row r="792" spans="2:2" ht="12.75">
      <c r="B792" s="32"/>
    </row>
    <row r="793" spans="2:2" ht="12.75">
      <c r="B793" s="32"/>
    </row>
    <row r="794" spans="2:2" ht="12.75">
      <c r="B794" s="32"/>
    </row>
    <row r="795" spans="2:2" ht="12.75">
      <c r="B795" s="32"/>
    </row>
    <row r="796" spans="2:2" ht="12.75">
      <c r="B796" s="32"/>
    </row>
    <row r="797" spans="2:2" ht="12.75">
      <c r="B797" s="32"/>
    </row>
    <row r="798" spans="2:2" ht="12.75">
      <c r="B798" s="32"/>
    </row>
    <row r="799" spans="2:2" ht="12.75">
      <c r="B799" s="32"/>
    </row>
    <row r="800" spans="2:2" ht="12.75">
      <c r="B800" s="32"/>
    </row>
    <row r="801" spans="2:2" ht="12.75">
      <c r="B801" s="32"/>
    </row>
    <row r="802" spans="2:2" ht="12.75">
      <c r="B802" s="32"/>
    </row>
    <row r="803" spans="2:2" ht="12.75">
      <c r="B803" s="32"/>
    </row>
    <row r="804" spans="2:2" ht="12.75">
      <c r="B804" s="32"/>
    </row>
    <row r="805" spans="2:2" ht="12.75">
      <c r="B805" s="32"/>
    </row>
    <row r="806" spans="2:2" ht="12.75">
      <c r="B806" s="32"/>
    </row>
    <row r="807" spans="2:2" ht="12.75">
      <c r="B807" s="32"/>
    </row>
    <row r="808" spans="2:2" ht="12.75">
      <c r="B808" s="32"/>
    </row>
    <row r="809" spans="2:2" ht="12.75">
      <c r="B809" s="32"/>
    </row>
    <row r="810" spans="2:2" ht="12.75">
      <c r="B810" s="32"/>
    </row>
    <row r="811" spans="2:2" ht="12.75">
      <c r="B811" s="32"/>
    </row>
    <row r="812" spans="2:2" ht="12.75">
      <c r="B812" s="32"/>
    </row>
    <row r="813" spans="2:2" ht="12.75">
      <c r="B813" s="32"/>
    </row>
    <row r="814" spans="2:2" ht="12.75">
      <c r="B814" s="32"/>
    </row>
    <row r="815" spans="2:2" ht="12.75">
      <c r="B815" s="32"/>
    </row>
    <row r="816" spans="2:2" ht="12.75">
      <c r="B816" s="32"/>
    </row>
    <row r="817" spans="2:2" ht="12.75">
      <c r="B817" s="32"/>
    </row>
    <row r="818" spans="2:2" ht="12.75">
      <c r="B818" s="32"/>
    </row>
    <row r="819" spans="2:2" ht="12.75">
      <c r="B819" s="32"/>
    </row>
    <row r="820" spans="2:2" ht="12.75">
      <c r="B820" s="32"/>
    </row>
    <row r="821" spans="2:2" ht="12.75">
      <c r="B821" s="32"/>
    </row>
    <row r="822" spans="2:2" ht="12.75">
      <c r="B822" s="32"/>
    </row>
    <row r="823" spans="2:2" ht="12.75">
      <c r="B823" s="32"/>
    </row>
    <row r="824" spans="2:2" ht="12.75">
      <c r="B824" s="32"/>
    </row>
    <row r="825" spans="2:2" ht="12.75">
      <c r="B825" s="32"/>
    </row>
    <row r="826" spans="2:2" ht="12.75">
      <c r="B826" s="32"/>
    </row>
    <row r="827" spans="2:2" ht="12.75">
      <c r="B827" s="32"/>
    </row>
    <row r="828" spans="2:2" ht="12.75">
      <c r="B828" s="32"/>
    </row>
    <row r="829" spans="2:2" ht="12.75">
      <c r="B829" s="32"/>
    </row>
    <row r="830" spans="2:2" ht="12.75">
      <c r="B830" s="32"/>
    </row>
    <row r="831" spans="2:2" ht="12.75">
      <c r="B831" s="32"/>
    </row>
    <row r="832" spans="2:2" ht="12.75">
      <c r="B832" s="32"/>
    </row>
    <row r="833" spans="2:2" ht="12.75">
      <c r="B833" s="32"/>
    </row>
    <row r="834" spans="2:2" ht="12.75">
      <c r="B834" s="32"/>
    </row>
    <row r="835" spans="2:2" ht="12.75">
      <c r="B835" s="32"/>
    </row>
    <row r="836" spans="2:2" ht="12.75">
      <c r="B836" s="32"/>
    </row>
    <row r="837" spans="2:2" ht="12.75">
      <c r="B837" s="32"/>
    </row>
    <row r="838" spans="2:2" ht="12.75">
      <c r="B838" s="32"/>
    </row>
    <row r="839" spans="2:2" ht="12.75">
      <c r="B839" s="32"/>
    </row>
    <row r="840" spans="2:2" ht="12.75">
      <c r="B840" s="32"/>
    </row>
    <row r="841" spans="2:2" ht="12.75">
      <c r="B841" s="32"/>
    </row>
    <row r="842" spans="2:2" ht="12.75">
      <c r="B842" s="32"/>
    </row>
    <row r="843" spans="2:2" ht="12.75">
      <c r="B843" s="32"/>
    </row>
    <row r="844" spans="2:2" ht="12.75">
      <c r="B844" s="32"/>
    </row>
    <row r="845" spans="2:2" ht="12.75">
      <c r="B845" s="32"/>
    </row>
    <row r="846" spans="2:2" ht="12.75">
      <c r="B846" s="32"/>
    </row>
    <row r="847" spans="2:2" ht="12.75">
      <c r="B847" s="32"/>
    </row>
    <row r="848" spans="2:2" ht="12.75">
      <c r="B848" s="32"/>
    </row>
    <row r="849" spans="2:2" ht="12.75">
      <c r="B849" s="32"/>
    </row>
    <row r="850" spans="2:2" ht="12.75">
      <c r="B850" s="32"/>
    </row>
    <row r="851" spans="2:2" ht="12.75">
      <c r="B851" s="32"/>
    </row>
    <row r="852" spans="2:2" ht="12.75">
      <c r="B852" s="32"/>
    </row>
    <row r="853" spans="2:2" ht="12.75">
      <c r="B853" s="32"/>
    </row>
    <row r="854" spans="2:2" ht="12.75">
      <c r="B854" s="32"/>
    </row>
    <row r="855" spans="2:2" ht="12.75">
      <c r="B855" s="32"/>
    </row>
    <row r="856" spans="2:2" ht="12.75">
      <c r="B856" s="32"/>
    </row>
    <row r="857" spans="2:2" ht="12.75">
      <c r="B857" s="32"/>
    </row>
    <row r="858" spans="2:2" ht="12.75">
      <c r="B858" s="32"/>
    </row>
    <row r="859" spans="2:2" ht="12.75">
      <c r="B859" s="32"/>
    </row>
    <row r="860" spans="2:2" ht="12.75">
      <c r="B860" s="32"/>
    </row>
    <row r="861" spans="2:2" ht="12.75">
      <c r="B861" s="32"/>
    </row>
    <row r="862" spans="2:2" ht="12.75">
      <c r="B862" s="32"/>
    </row>
    <row r="863" spans="2:2" ht="12.75">
      <c r="B863" s="32"/>
    </row>
    <row r="864" spans="2:2" ht="12.75">
      <c r="B864" s="32"/>
    </row>
    <row r="865" spans="2:2" ht="12.75">
      <c r="B865" s="32"/>
    </row>
    <row r="866" spans="2:2" ht="12.75">
      <c r="B866" s="32"/>
    </row>
    <row r="867" spans="2:2" ht="12.75">
      <c r="B867" s="32"/>
    </row>
    <row r="868" spans="2:2" ht="12.75">
      <c r="B868" s="32"/>
    </row>
    <row r="869" spans="2:2" ht="12.75">
      <c r="B869" s="32"/>
    </row>
    <row r="870" spans="2:2" ht="12.75">
      <c r="B870" s="32"/>
    </row>
    <row r="871" spans="2:2" ht="12.75">
      <c r="B871" s="32"/>
    </row>
    <row r="872" spans="2:2" ht="12.75">
      <c r="B872" s="32"/>
    </row>
    <row r="873" spans="2:2" ht="12.75">
      <c r="B873" s="32"/>
    </row>
    <row r="874" spans="2:2" ht="12.75">
      <c r="B874" s="32"/>
    </row>
    <row r="875" spans="2:2" ht="12.75">
      <c r="B875" s="32"/>
    </row>
    <row r="876" spans="2:2" ht="12.75">
      <c r="B876" s="32"/>
    </row>
    <row r="877" spans="2:2" ht="12.75">
      <c r="B877" s="32"/>
    </row>
    <row r="878" spans="2:2" ht="12.75">
      <c r="B878" s="32"/>
    </row>
    <row r="879" spans="2:2" ht="12.75">
      <c r="B879" s="32"/>
    </row>
    <row r="880" spans="2:2" ht="12.75">
      <c r="B880" s="32"/>
    </row>
    <row r="881" spans="2:2" ht="12.75">
      <c r="B881" s="32"/>
    </row>
    <row r="882" spans="2:2" ht="12.75">
      <c r="B882" s="32"/>
    </row>
    <row r="883" spans="2:2" ht="12.75">
      <c r="B883" s="32"/>
    </row>
    <row r="884" spans="2:2" ht="12.75">
      <c r="B884" s="32"/>
    </row>
    <row r="885" spans="2:2" ht="12.75">
      <c r="B885" s="32"/>
    </row>
    <row r="886" spans="2:2" ht="12.75">
      <c r="B886" s="32"/>
    </row>
    <row r="887" spans="2:2" ht="12.75">
      <c r="B887" s="32"/>
    </row>
    <row r="888" spans="2:2" ht="12.75">
      <c r="B888" s="32"/>
    </row>
    <row r="889" spans="2:2" ht="12.75">
      <c r="B889" s="32"/>
    </row>
    <row r="890" spans="2:2" ht="12.75">
      <c r="B890" s="32"/>
    </row>
    <row r="891" spans="2:2" ht="12.75">
      <c r="B891" s="32"/>
    </row>
    <row r="892" spans="2:2" ht="12.75">
      <c r="B892" s="32"/>
    </row>
    <row r="893" spans="2:2" ht="12.75">
      <c r="B893" s="32"/>
    </row>
    <row r="894" spans="2:2" ht="12.75">
      <c r="B894" s="32"/>
    </row>
    <row r="895" spans="2:2" ht="12.75">
      <c r="B895" s="32"/>
    </row>
    <row r="896" spans="2:2" ht="12.75">
      <c r="B896" s="32"/>
    </row>
    <row r="897" spans="2:2" ht="12.75">
      <c r="B897" s="32"/>
    </row>
    <row r="898" spans="2:2" ht="12.75">
      <c r="B898" s="32"/>
    </row>
    <row r="899" spans="2:2" ht="12.75">
      <c r="B899" s="32"/>
    </row>
    <row r="900" spans="2:2" ht="12.75">
      <c r="B900" s="32"/>
    </row>
    <row r="901" spans="2:2" ht="12.75">
      <c r="B901" s="32"/>
    </row>
    <row r="902" spans="2:2" ht="12.75">
      <c r="B902" s="32"/>
    </row>
    <row r="903" spans="2:2" ht="12.75">
      <c r="B903" s="32"/>
    </row>
    <row r="904" spans="2:2" ht="12.75">
      <c r="B904" s="32"/>
    </row>
    <row r="905" spans="2:2" ht="12.75">
      <c r="B905" s="32"/>
    </row>
    <row r="906" spans="2:2" ht="12.75">
      <c r="B906" s="32"/>
    </row>
    <row r="907" spans="2:2" ht="12.75">
      <c r="B907" s="32"/>
    </row>
    <row r="908" spans="2:2" ht="12.75">
      <c r="B908" s="32"/>
    </row>
    <row r="909" spans="2:2" ht="12.75">
      <c r="B909" s="32"/>
    </row>
    <row r="910" spans="2:2" ht="12.75">
      <c r="B910" s="32"/>
    </row>
    <row r="911" spans="2:2" ht="12.75">
      <c r="B911" s="32"/>
    </row>
    <row r="912" spans="2:2" ht="12.75">
      <c r="B912" s="32"/>
    </row>
    <row r="913" spans="2:2" ht="12.75">
      <c r="B913" s="32"/>
    </row>
    <row r="914" spans="2:2" ht="12.75">
      <c r="B914" s="32"/>
    </row>
    <row r="915" spans="2:2" ht="12.75">
      <c r="B915" s="32"/>
    </row>
    <row r="916" spans="2:2" ht="12.75">
      <c r="B916" s="32"/>
    </row>
    <row r="917" spans="2:2" ht="12.75">
      <c r="B917" s="32"/>
    </row>
    <row r="918" spans="2:2" ht="12.75">
      <c r="B918" s="32"/>
    </row>
    <row r="919" spans="2:2" ht="12.75">
      <c r="B919" s="32"/>
    </row>
    <row r="920" spans="2:2" ht="12.75">
      <c r="B920" s="32"/>
    </row>
    <row r="921" spans="2:2" ht="12.75">
      <c r="B921" s="32"/>
    </row>
    <row r="922" spans="2:2" ht="12.75">
      <c r="B922" s="32"/>
    </row>
    <row r="923" spans="2:2" ht="12.75">
      <c r="B923" s="32"/>
    </row>
    <row r="924" spans="2:2" ht="12.75">
      <c r="B924" s="32"/>
    </row>
    <row r="925" spans="2:2" ht="12.75">
      <c r="B925" s="32"/>
    </row>
    <row r="926" spans="2:2" ht="12.75">
      <c r="B926" s="32"/>
    </row>
    <row r="927" spans="2:2" ht="12.75">
      <c r="B927" s="32"/>
    </row>
    <row r="928" spans="2:2" ht="12.75">
      <c r="B928" s="32"/>
    </row>
    <row r="929" spans="2:2" ht="12.75">
      <c r="B929" s="32"/>
    </row>
    <row r="930" spans="2:2" ht="12.75">
      <c r="B930" s="32"/>
    </row>
    <row r="931" spans="2:2" ht="12.75">
      <c r="B931" s="32"/>
    </row>
    <row r="932" spans="2:2" ht="12.75">
      <c r="B932" s="32"/>
    </row>
    <row r="933" spans="2:2" ht="12.75">
      <c r="B933" s="32"/>
    </row>
    <row r="934" spans="2:2" ht="12.75">
      <c r="B934" s="32"/>
    </row>
    <row r="935" spans="2:2" ht="12.75">
      <c r="B935" s="32"/>
    </row>
    <row r="936" spans="2:2" ht="12.75">
      <c r="B936" s="32"/>
    </row>
    <row r="937" spans="2:2" ht="12.75">
      <c r="B937" s="32"/>
    </row>
    <row r="938" spans="2:2" ht="12.75">
      <c r="B938" s="32"/>
    </row>
    <row r="939" spans="2:2" ht="12.75">
      <c r="B939" s="32"/>
    </row>
    <row r="940" spans="2:2" ht="12.75">
      <c r="B940" s="32"/>
    </row>
    <row r="941" spans="2:2" ht="12.75">
      <c r="B941" s="32"/>
    </row>
    <row r="942" spans="2:2" ht="12.75">
      <c r="B942" s="32"/>
    </row>
    <row r="943" spans="2:2" ht="12.75">
      <c r="B943" s="32"/>
    </row>
    <row r="944" spans="2:2" ht="12.75">
      <c r="B944" s="32"/>
    </row>
    <row r="945" spans="2:2" ht="12.75">
      <c r="B945" s="32"/>
    </row>
    <row r="946" spans="2:2" ht="12.75">
      <c r="B946" s="32"/>
    </row>
    <row r="947" spans="2:2" ht="12.75">
      <c r="B947" s="32"/>
    </row>
    <row r="948" spans="2:2" ht="12.75">
      <c r="B948" s="32"/>
    </row>
    <row r="949" spans="2:2" ht="12.75">
      <c r="B949" s="32"/>
    </row>
    <row r="950" spans="2:2" ht="12.75">
      <c r="B950" s="32"/>
    </row>
    <row r="951" spans="2:2" ht="12.75">
      <c r="B951" s="32"/>
    </row>
    <row r="952" spans="2:2" ht="12.75">
      <c r="B952" s="32"/>
    </row>
    <row r="953" spans="2:2" ht="12.75">
      <c r="B953" s="32"/>
    </row>
    <row r="954" spans="2:2" ht="12.75">
      <c r="B954" s="32"/>
    </row>
    <row r="955" spans="2:2" ht="12.75">
      <c r="B955" s="32"/>
    </row>
    <row r="956" spans="2:2" ht="12.75">
      <c r="B956" s="32"/>
    </row>
    <row r="957" spans="2:2" ht="12.75">
      <c r="B957" s="32"/>
    </row>
    <row r="958" spans="2:2" ht="12.75">
      <c r="B958" s="32"/>
    </row>
    <row r="959" spans="2:2" ht="12.75">
      <c r="B959" s="32"/>
    </row>
    <row r="960" spans="2:2" ht="12.75">
      <c r="B960" s="32"/>
    </row>
    <row r="961" spans="2:2" ht="12.75">
      <c r="B961" s="32"/>
    </row>
    <row r="962" spans="2:2" ht="12.75">
      <c r="B962" s="32"/>
    </row>
    <row r="963" spans="2:2" ht="12.75">
      <c r="B963" s="32"/>
    </row>
    <row r="964" spans="2:2" ht="12.75">
      <c r="B964" s="32"/>
    </row>
    <row r="965" spans="2:2" ht="12.75">
      <c r="B965" s="32"/>
    </row>
    <row r="966" spans="2:2" ht="12.75">
      <c r="B966" s="32"/>
    </row>
    <row r="967" spans="2:2" ht="12.75">
      <c r="B967" s="32"/>
    </row>
    <row r="968" spans="2:2" ht="12.75">
      <c r="B968" s="32"/>
    </row>
    <row r="969" spans="2:2" ht="12.75">
      <c r="B969" s="32"/>
    </row>
    <row r="970" spans="2:2" ht="12.75">
      <c r="B970" s="32"/>
    </row>
    <row r="971" spans="2:2" ht="12.75">
      <c r="B971" s="32"/>
    </row>
    <row r="972" spans="2:2" ht="12.75">
      <c r="B972" s="32"/>
    </row>
    <row r="973" spans="2:2" ht="12.75">
      <c r="B973" s="32"/>
    </row>
    <row r="974" spans="2:2" ht="12.75">
      <c r="B974" s="32"/>
    </row>
    <row r="975" spans="2:2" ht="12.75">
      <c r="B975" s="32"/>
    </row>
    <row r="976" spans="2:2" ht="12.75">
      <c r="B976" s="32"/>
    </row>
    <row r="977" spans="2:2" ht="12.75">
      <c r="B977" s="32"/>
    </row>
    <row r="978" spans="2:2" ht="12.75">
      <c r="B978" s="32"/>
    </row>
    <row r="979" spans="2:2" ht="12.75">
      <c r="B979" s="32"/>
    </row>
    <row r="980" spans="2:2" ht="12.75">
      <c r="B980" s="32"/>
    </row>
    <row r="981" spans="2:2" ht="12.75">
      <c r="B981" s="32"/>
    </row>
    <row r="982" spans="2:2" ht="12.75">
      <c r="B982" s="32"/>
    </row>
    <row r="983" spans="2:2" ht="12.75">
      <c r="B983" s="32"/>
    </row>
    <row r="984" spans="2:2" ht="12.75">
      <c r="B984" s="32"/>
    </row>
    <row r="985" spans="2:2" ht="12.75">
      <c r="B985" s="32"/>
    </row>
    <row r="986" spans="2:2" ht="12.75">
      <c r="B986" s="32"/>
    </row>
    <row r="987" spans="2:2" ht="12.75">
      <c r="B987" s="32"/>
    </row>
    <row r="988" spans="2:2" ht="12.75">
      <c r="B988" s="32"/>
    </row>
    <row r="989" spans="2:2" ht="12.75">
      <c r="B989" s="32"/>
    </row>
    <row r="990" spans="2:2" ht="12.75">
      <c r="B990" s="32"/>
    </row>
    <row r="991" spans="2:2" ht="12.75">
      <c r="B991" s="32"/>
    </row>
    <row r="992" spans="2:2" ht="12.75">
      <c r="B992" s="32"/>
    </row>
    <row r="993" spans="2:2" ht="12.75">
      <c r="B993" s="32"/>
    </row>
    <row r="994" spans="2:2" ht="12.75">
      <c r="B994" s="32"/>
    </row>
    <row r="995" spans="2:2" ht="12.75">
      <c r="B995" s="32"/>
    </row>
    <row r="996" spans="2:2" ht="12.75">
      <c r="B996" s="32"/>
    </row>
    <row r="997" spans="2:2" ht="12.75">
      <c r="B997" s="32"/>
    </row>
    <row r="998" spans="2:2" ht="12.75">
      <c r="B998" s="3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O101"/>
  <sheetViews>
    <sheetView showGridLines="0" showRowColHeaders="0" tabSelected="1" zoomScaleNormal="100" workbookViewId="0"/>
  </sheetViews>
  <sheetFormatPr defaultRowHeight="15"/>
  <cols>
    <col min="1" max="1" width="4.7109375" customWidth="1"/>
    <col min="2" max="2" width="29.5703125" customWidth="1"/>
    <col min="3" max="3" width="2" style="6" customWidth="1"/>
    <col min="5" max="5" width="9.140625" customWidth="1"/>
    <col min="8" max="8" width="11.42578125" bestFit="1" customWidth="1"/>
    <col min="9" max="9" width="6.7109375" style="132" bestFit="1" customWidth="1"/>
    <col min="11" max="11" width="43.28515625" bestFit="1" customWidth="1"/>
    <col min="13" max="13" width="3.85546875" customWidth="1"/>
    <col min="14" max="14" width="20.85546875" bestFit="1" customWidth="1"/>
  </cols>
  <sheetData>
    <row r="2" spans="2:9" s="6" customFormat="1" ht="18.75">
      <c r="B2" s="153" t="s">
        <v>1265</v>
      </c>
      <c r="I2" s="132"/>
    </row>
    <row r="3" spans="2:9" s="6" customFormat="1">
      <c r="B3" s="54"/>
      <c r="I3" s="132"/>
    </row>
    <row r="4" spans="2:9" s="6" customFormat="1">
      <c r="B4" s="136" t="s">
        <v>1283</v>
      </c>
      <c r="I4" s="132"/>
    </row>
    <row r="5" spans="2:9" s="6" customFormat="1" ht="65.25" customHeight="1">
      <c r="B5" s="169" t="s">
        <v>1357</v>
      </c>
      <c r="C5" s="170"/>
      <c r="D5" s="170"/>
      <c r="E5" s="170"/>
      <c r="F5" s="170"/>
      <c r="G5" s="170"/>
      <c r="H5" s="170"/>
      <c r="I5" s="170"/>
    </row>
    <row r="6" spans="2:9" s="6" customFormat="1" ht="65.25" customHeight="1">
      <c r="B6" s="169" t="s">
        <v>1356</v>
      </c>
      <c r="C6" s="169"/>
      <c r="D6" s="169"/>
      <c r="E6" s="169"/>
      <c r="F6" s="169"/>
      <c r="G6" s="169"/>
      <c r="H6" s="169"/>
      <c r="I6" s="135"/>
    </row>
    <row r="7" spans="2:9" s="6" customFormat="1">
      <c r="I7" s="132"/>
    </row>
    <row r="8" spans="2:9" s="6" customFormat="1" ht="18.75">
      <c r="B8" s="153" t="s">
        <v>1173</v>
      </c>
      <c r="I8" s="132"/>
    </row>
    <row r="9" spans="2:9" s="6" customFormat="1">
      <c r="B9" s="54"/>
      <c r="I9" s="132"/>
    </row>
    <row r="10" spans="2:9" s="6" customFormat="1">
      <c r="B10" s="137" t="s">
        <v>1316</v>
      </c>
      <c r="I10" s="132"/>
    </row>
    <row r="11" spans="2:9" s="6" customFormat="1">
      <c r="B11" s="137" t="s">
        <v>1284</v>
      </c>
      <c r="D11" s="50" t="s">
        <v>1318</v>
      </c>
      <c r="I11" s="132"/>
    </row>
    <row r="12" spans="2:9" s="6" customFormat="1">
      <c r="B12" s="137" t="s">
        <v>1315</v>
      </c>
      <c r="I12" s="132"/>
    </row>
    <row r="13" spans="2:9" s="6" customFormat="1">
      <c r="B13" s="137" t="s">
        <v>1317</v>
      </c>
      <c r="I13" s="132"/>
    </row>
    <row r="14" spans="2:9" s="6" customFormat="1">
      <c r="B14" s="137"/>
      <c r="I14" s="132"/>
    </row>
    <row r="15" spans="2:9" s="6" customFormat="1" ht="18.75">
      <c r="B15" s="154" t="s">
        <v>1287</v>
      </c>
      <c r="I15" s="132"/>
    </row>
    <row r="16" spans="2:9" s="6" customFormat="1">
      <c r="B16" s="138"/>
      <c r="I16" s="132"/>
    </row>
    <row r="17" spans="2:9" s="6" customFormat="1">
      <c r="B17" s="137" t="s">
        <v>1288</v>
      </c>
      <c r="I17" s="132"/>
    </row>
    <row r="18" spans="2:9" s="6" customFormat="1">
      <c r="B18" s="137"/>
      <c r="I18" s="132"/>
    </row>
    <row r="19" spans="2:9" s="6" customFormat="1">
      <c r="B19" s="137" t="s">
        <v>1290</v>
      </c>
      <c r="D19" s="50" t="s">
        <v>1289</v>
      </c>
      <c r="I19" s="132"/>
    </row>
    <row r="20" spans="2:9" s="6" customFormat="1">
      <c r="B20" s="137" t="s">
        <v>1291</v>
      </c>
      <c r="D20" s="50" t="s">
        <v>1358</v>
      </c>
      <c r="I20" s="132"/>
    </row>
    <row r="21" spans="2:9" s="6" customFormat="1">
      <c r="B21" s="137"/>
      <c r="I21" s="132"/>
    </row>
    <row r="22" spans="2:9" s="6" customFormat="1" ht="18.75">
      <c r="B22" s="153" t="s">
        <v>1286</v>
      </c>
      <c r="I22" s="132"/>
    </row>
    <row r="23" spans="2:9" s="6" customFormat="1">
      <c r="B23" s="53"/>
      <c r="I23" s="132"/>
    </row>
    <row r="24" spans="2:9" s="6" customFormat="1">
      <c r="B24" s="50" t="s">
        <v>1285</v>
      </c>
      <c r="I24" s="132"/>
    </row>
    <row r="25" spans="2:9" s="6" customFormat="1">
      <c r="B25" s="50" t="s">
        <v>1292</v>
      </c>
      <c r="I25" s="132"/>
    </row>
    <row r="26" spans="2:9" s="6" customFormat="1">
      <c r="B26" s="50" t="s">
        <v>1293</v>
      </c>
      <c r="I26" s="132"/>
    </row>
    <row r="27" spans="2:9" s="6" customFormat="1">
      <c r="B27" s="50"/>
      <c r="I27" s="132"/>
    </row>
    <row r="28" spans="2:9" s="6" customFormat="1" ht="18.75">
      <c r="B28" s="153" t="s">
        <v>1183</v>
      </c>
      <c r="I28" s="132"/>
    </row>
    <row r="29" spans="2:9">
      <c r="B29" s="6"/>
      <c r="D29" s="6"/>
    </row>
    <row r="30" spans="2:9">
      <c r="B30" s="52"/>
      <c r="D30" s="50" t="s">
        <v>1294</v>
      </c>
    </row>
    <row r="31" spans="2:9" s="6" customFormat="1">
      <c r="I31" s="132"/>
    </row>
    <row r="32" spans="2:9">
      <c r="B32" s="108"/>
      <c r="D32" s="50" t="s">
        <v>1298</v>
      </c>
    </row>
    <row r="33" spans="2:9" s="6" customFormat="1">
      <c r="D33" s="50"/>
      <c r="I33" s="132"/>
    </row>
    <row r="34" spans="2:9">
      <c r="B34" s="109"/>
      <c r="D34" s="50" t="s">
        <v>1295</v>
      </c>
    </row>
    <row r="35" spans="2:9" s="6" customFormat="1">
      <c r="B35" s="50"/>
      <c r="D35" s="50"/>
      <c r="I35" s="132"/>
    </row>
    <row r="36" spans="2:9" s="6" customFormat="1">
      <c r="B36" s="146"/>
      <c r="D36" s="50" t="s">
        <v>1297</v>
      </c>
      <c r="I36" s="132"/>
    </row>
    <row r="37" spans="2:9" s="6" customFormat="1">
      <c r="D37" s="50"/>
      <c r="I37" s="132"/>
    </row>
    <row r="38" spans="2:9" s="6" customFormat="1">
      <c r="B38" s="139"/>
      <c r="D38" s="50" t="s">
        <v>1296</v>
      </c>
      <c r="I38" s="132"/>
    </row>
    <row r="40" spans="2:9" ht="18.75">
      <c r="B40" s="153" t="s">
        <v>1331</v>
      </c>
    </row>
    <row r="42" spans="2:9">
      <c r="B42" s="147" t="s">
        <v>1359</v>
      </c>
    </row>
    <row r="43" spans="2:9" s="6" customFormat="1">
      <c r="B43" s="136" t="s">
        <v>1299</v>
      </c>
      <c r="I43" s="132"/>
    </row>
    <row r="44" spans="2:9" s="6" customFormat="1">
      <c r="B44" s="136" t="s">
        <v>1319</v>
      </c>
      <c r="I44" s="132"/>
    </row>
    <row r="45" spans="2:9" s="6" customFormat="1">
      <c r="B45" s="136" t="s">
        <v>1320</v>
      </c>
      <c r="I45" s="132"/>
    </row>
    <row r="46" spans="2:9">
      <c r="B46" s="50" t="s">
        <v>1321</v>
      </c>
    </row>
    <row r="47" spans="2:9" s="6" customFormat="1">
      <c r="B47" s="50"/>
      <c r="I47" s="132"/>
    </row>
    <row r="48" spans="2:9" ht="18.75">
      <c r="B48" s="153" t="s">
        <v>1182</v>
      </c>
    </row>
    <row r="50" spans="2:9">
      <c r="B50" s="53" t="s">
        <v>1184</v>
      </c>
    </row>
    <row r="52" spans="2:9">
      <c r="B52" s="50" t="s">
        <v>1300</v>
      </c>
    </row>
    <row r="53" spans="2:9">
      <c r="B53" s="110" t="s">
        <v>1323</v>
      </c>
    </row>
    <row r="54" spans="2:9" s="6" customFormat="1">
      <c r="B54" s="110" t="s">
        <v>1324</v>
      </c>
      <c r="I54" s="132"/>
    </row>
    <row r="55" spans="2:9" s="6" customFormat="1">
      <c r="B55" s="110" t="s">
        <v>1325</v>
      </c>
      <c r="I55" s="132"/>
    </row>
    <row r="57" spans="2:9">
      <c r="B57" s="50" t="s">
        <v>1311</v>
      </c>
    </row>
    <row r="58" spans="2:9">
      <c r="B58" s="110" t="s">
        <v>1188</v>
      </c>
    </row>
    <row r="59" spans="2:9" s="6" customFormat="1">
      <c r="B59" s="110" t="s">
        <v>1326</v>
      </c>
      <c r="I59" s="132"/>
    </row>
    <row r="60" spans="2:9" s="6" customFormat="1">
      <c r="B60" s="110"/>
      <c r="I60" s="132"/>
    </row>
    <row r="61" spans="2:9" s="6" customFormat="1">
      <c r="B61" s="50" t="s">
        <v>1312</v>
      </c>
      <c r="I61" s="132"/>
    </row>
    <row r="62" spans="2:9" s="6" customFormat="1">
      <c r="B62" s="110" t="s">
        <v>1307</v>
      </c>
      <c r="I62" s="132"/>
    </row>
    <row r="63" spans="2:9" s="6" customFormat="1">
      <c r="B63" s="110" t="s">
        <v>1327</v>
      </c>
      <c r="I63" s="132"/>
    </row>
    <row r="64" spans="2:9" s="6" customFormat="1">
      <c r="B64" s="110"/>
      <c r="I64" s="132"/>
    </row>
    <row r="65" spans="2:9" s="6" customFormat="1">
      <c r="B65" s="50" t="s">
        <v>1322</v>
      </c>
      <c r="I65" s="132"/>
    </row>
    <row r="66" spans="2:9" s="6" customFormat="1">
      <c r="B66" s="110" t="s">
        <v>1313</v>
      </c>
      <c r="I66" s="132"/>
    </row>
    <row r="67" spans="2:9" s="6" customFormat="1">
      <c r="B67" s="110" t="s">
        <v>1325</v>
      </c>
      <c r="I67" s="132"/>
    </row>
    <row r="68" spans="2:9" s="6" customFormat="1">
      <c r="B68" s="110"/>
      <c r="I68" s="132"/>
    </row>
    <row r="69" spans="2:9" s="6" customFormat="1">
      <c r="B69" s="50" t="s">
        <v>1328</v>
      </c>
      <c r="I69" s="132"/>
    </row>
    <row r="70" spans="2:9" s="6" customFormat="1">
      <c r="B70" s="110" t="s">
        <v>1329</v>
      </c>
      <c r="I70" s="132"/>
    </row>
    <row r="71" spans="2:9" s="6" customFormat="1">
      <c r="B71" s="110" t="s">
        <v>1330</v>
      </c>
      <c r="I71" s="132"/>
    </row>
    <row r="72" spans="2:9" s="151" customFormat="1">
      <c r="I72" s="152"/>
    </row>
    <row r="73" spans="2:9">
      <c r="B73" s="53" t="s">
        <v>1190</v>
      </c>
    </row>
    <row r="75" spans="2:9">
      <c r="B75" s="50" t="s">
        <v>1301</v>
      </c>
    </row>
    <row r="76" spans="2:9" s="6" customFormat="1">
      <c r="B76" s="110" t="s">
        <v>1191</v>
      </c>
      <c r="I76" s="132"/>
    </row>
    <row r="77" spans="2:9" s="6" customFormat="1">
      <c r="B77" s="110"/>
      <c r="I77" s="132"/>
    </row>
    <row r="78" spans="2:9" ht="18.75">
      <c r="B78" s="153" t="s">
        <v>1276</v>
      </c>
    </row>
    <row r="80" spans="2:9">
      <c r="B80" s="110" t="s">
        <v>1277</v>
      </c>
    </row>
    <row r="82" spans="2:15">
      <c r="B82" s="53" t="s">
        <v>1278</v>
      </c>
      <c r="F82" s="134">
        <f>SUMIF(CentrepointSourced[Year],2014,CentrepointSourced[Assessed HS DQ])+SUMIF(CentrepointSourced[Year],2014,CentrepointSourced[Assessed CS DQ])</f>
        <v>15735.5</v>
      </c>
    </row>
    <row r="83" spans="2:15">
      <c r="B83" s="53" t="s">
        <v>1279</v>
      </c>
      <c r="F83" s="134">
        <f>SUM(FinalOutput[TOTAL_Assessed_Young_ppl_2014])</f>
        <v>15735.500000000002</v>
      </c>
      <c r="H83" s="50" t="s">
        <v>1280</v>
      </c>
      <c r="I83" s="133">
        <f>F83-F82</f>
        <v>0</v>
      </c>
    </row>
    <row r="84" spans="2:15">
      <c r="F84" s="134"/>
    </row>
    <row r="85" spans="2:15">
      <c r="B85" s="53" t="s">
        <v>1281</v>
      </c>
      <c r="D85" s="6"/>
      <c r="E85" s="6"/>
      <c r="F85" s="134">
        <f>SUMIF(CentrepointSourced[Year],2014,CentrepointSourced[Presented HS DQ])+SUMIF(CentrepointSourced[Year],2014,CentrepointSourced[Presented CS DQ])</f>
        <v>44462.5</v>
      </c>
      <c r="G85" s="6"/>
      <c r="H85" s="6"/>
      <c r="K85" s="53" t="s">
        <v>1308</v>
      </c>
      <c r="L85" s="134">
        <f>F85-34</f>
        <v>44428.5</v>
      </c>
    </row>
    <row r="86" spans="2:15">
      <c r="B86" s="53" t="s">
        <v>1282</v>
      </c>
      <c r="D86" s="6"/>
      <c r="E86" s="6"/>
      <c r="F86" s="134">
        <f>SUM(FinalOutput[TOTAL_Presented_Young_ppl_2014])</f>
        <v>44428.5</v>
      </c>
      <c r="G86" s="6"/>
      <c r="H86" s="50" t="s">
        <v>1280</v>
      </c>
      <c r="I86" s="133">
        <f>F86-F85</f>
        <v>-34</v>
      </c>
      <c r="K86" s="53"/>
      <c r="L86" s="134">
        <f>F86</f>
        <v>44428.5</v>
      </c>
      <c r="N86" s="50" t="s">
        <v>1309</v>
      </c>
      <c r="O86" s="133">
        <f>L86-L85</f>
        <v>0</v>
      </c>
    </row>
    <row r="88" spans="2:15">
      <c r="B88" s="54" t="s">
        <v>1310</v>
      </c>
    </row>
    <row r="90" spans="2:15" ht="15" customHeight="1">
      <c r="B90" s="170" t="s">
        <v>1332</v>
      </c>
      <c r="C90" s="170"/>
      <c r="D90" s="170"/>
      <c r="E90" s="170"/>
      <c r="F90" s="170"/>
      <c r="G90" s="170"/>
      <c r="H90" s="170"/>
      <c r="I90" s="170"/>
      <c r="J90" s="170"/>
      <c r="K90" s="170"/>
    </row>
    <row r="91" spans="2:15" ht="34.5" customHeight="1">
      <c r="B91" s="170"/>
      <c r="C91" s="170"/>
      <c r="D91" s="170"/>
      <c r="E91" s="170"/>
      <c r="F91" s="170"/>
      <c r="G91" s="170"/>
      <c r="H91" s="170"/>
      <c r="I91" s="170"/>
      <c r="J91" s="170"/>
      <c r="K91" s="170"/>
    </row>
    <row r="92" spans="2:15">
      <c r="B92" s="150"/>
      <c r="C92" s="150"/>
      <c r="D92" s="150"/>
      <c r="E92" s="150"/>
      <c r="F92" s="150"/>
      <c r="G92" s="150"/>
      <c r="H92" s="150"/>
      <c r="I92" s="150"/>
      <c r="J92" s="150"/>
      <c r="K92" s="150"/>
    </row>
    <row r="93" spans="2:15">
      <c r="B93" s="150"/>
      <c r="C93" s="150"/>
      <c r="D93" s="150"/>
      <c r="E93" s="150"/>
      <c r="F93" s="150"/>
      <c r="G93" s="150"/>
      <c r="H93" s="150"/>
      <c r="I93" s="150"/>
      <c r="J93" s="150"/>
      <c r="K93" s="150"/>
    </row>
    <row r="94" spans="2:15">
      <c r="B94" s="150"/>
      <c r="C94" s="150"/>
      <c r="D94" s="150"/>
      <c r="E94" s="150"/>
      <c r="F94" s="150"/>
      <c r="G94" s="150"/>
      <c r="H94" s="150"/>
      <c r="I94" s="150"/>
      <c r="J94" s="150"/>
      <c r="K94" s="150"/>
    </row>
    <row r="95" spans="2:15">
      <c r="B95" s="150"/>
      <c r="C95" s="150"/>
      <c r="D95" s="150"/>
      <c r="E95" s="150"/>
      <c r="F95" s="150"/>
      <c r="G95" s="150"/>
      <c r="H95" s="150"/>
      <c r="I95" s="150"/>
      <c r="J95" s="150"/>
      <c r="K95" s="150"/>
    </row>
    <row r="96" spans="2:15">
      <c r="B96" s="150"/>
      <c r="C96" s="150"/>
      <c r="D96" s="150"/>
      <c r="E96" s="150"/>
      <c r="F96" s="150"/>
      <c r="G96" s="150"/>
      <c r="H96" s="150"/>
      <c r="I96" s="150"/>
      <c r="J96" s="150"/>
      <c r="K96" s="150"/>
    </row>
    <row r="97" spans="2:11">
      <c r="B97" s="150"/>
      <c r="C97" s="150"/>
      <c r="D97" s="150"/>
      <c r="E97" s="150"/>
      <c r="F97" s="150"/>
      <c r="G97" s="150"/>
      <c r="H97" s="150"/>
      <c r="I97" s="150"/>
      <c r="J97" s="150"/>
      <c r="K97" s="150"/>
    </row>
    <row r="98" spans="2:11">
      <c r="B98" s="150"/>
      <c r="C98" s="150"/>
      <c r="D98" s="150"/>
      <c r="E98" s="150"/>
      <c r="F98" s="150"/>
      <c r="G98" s="150"/>
      <c r="H98" s="150"/>
      <c r="I98" s="150"/>
      <c r="J98" s="150"/>
      <c r="K98" s="150"/>
    </row>
    <row r="99" spans="2:11">
      <c r="B99" s="150"/>
      <c r="C99" s="150"/>
      <c r="D99" s="150"/>
      <c r="E99" s="150"/>
      <c r="F99" s="150"/>
      <c r="G99" s="150"/>
      <c r="H99" s="150"/>
      <c r="I99" s="150"/>
      <c r="J99" s="150"/>
      <c r="K99" s="150"/>
    </row>
    <row r="100" spans="2:11">
      <c r="B100" s="150"/>
      <c r="C100" s="150"/>
      <c r="D100" s="150"/>
      <c r="E100" s="150"/>
      <c r="F100" s="150"/>
      <c r="G100" s="150"/>
      <c r="H100" s="150"/>
      <c r="I100" s="150"/>
      <c r="J100" s="150"/>
      <c r="K100" s="150"/>
    </row>
    <row r="101" spans="2:11">
      <c r="B101" s="50" t="s">
        <v>270</v>
      </c>
    </row>
  </sheetData>
  <mergeCells count="3">
    <mergeCell ref="B5:I5"/>
    <mergeCell ref="B90:K91"/>
    <mergeCell ref="B6:H6"/>
  </mergeCells>
  <conditionalFormatting sqref="I83">
    <cfRule type="cellIs" dxfId="361" priority="7" operator="lessThan">
      <formula>$H$405</formula>
    </cfRule>
    <cfRule type="cellIs" dxfId="360" priority="8" operator="greaterThan">
      <formula>0</formula>
    </cfRule>
    <cfRule type="cellIs" dxfId="359" priority="9" operator="equal">
      <formula>0</formula>
    </cfRule>
  </conditionalFormatting>
  <conditionalFormatting sqref="I86">
    <cfRule type="cellIs" dxfId="358" priority="4" operator="lessThan">
      <formula>$H$405</formula>
    </cfRule>
    <cfRule type="cellIs" dxfId="357" priority="5" operator="greaterThan">
      <formula>0</formula>
    </cfRule>
    <cfRule type="cellIs" dxfId="356" priority="6" operator="equal">
      <formula>0</formula>
    </cfRule>
  </conditionalFormatting>
  <conditionalFormatting sqref="O86">
    <cfRule type="cellIs" dxfId="355" priority="1" operator="lessThan">
      <formula>$H$405</formula>
    </cfRule>
    <cfRule type="cellIs" dxfId="354" priority="2" operator="greaterThan">
      <formula>0</formula>
    </cfRule>
    <cfRule type="cellIs" dxfId="353" priority="3" operator="equal">
      <formula>0</formula>
    </cfRule>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W382"/>
  <sheetViews>
    <sheetView workbookViewId="0">
      <pane ySplit="1" topLeftCell="A2" activePane="bottomLeft" state="frozen"/>
      <selection pane="bottomLeft"/>
    </sheetView>
  </sheetViews>
  <sheetFormatPr defaultColWidth="40" defaultRowHeight="15"/>
  <cols>
    <col min="1" max="1" width="22.7109375" bestFit="1" customWidth="1"/>
    <col min="2" max="2" width="27.7109375" bestFit="1" customWidth="1"/>
    <col min="3" max="3" width="19" bestFit="1" customWidth="1"/>
    <col min="4" max="4" width="20.5703125" bestFit="1" customWidth="1"/>
    <col min="5" max="5" width="18" bestFit="1" customWidth="1"/>
    <col min="6" max="6" width="26.28515625" bestFit="1" customWidth="1"/>
    <col min="7" max="7" width="22.7109375" bestFit="1" customWidth="1"/>
    <col min="8" max="8" width="37.42578125" bestFit="1" customWidth="1"/>
    <col min="9" max="9" width="36.42578125" bestFit="1" customWidth="1"/>
    <col min="10" max="10" width="15.42578125" bestFit="1" customWidth="1"/>
    <col min="11" max="27" width="25.140625" customWidth="1"/>
    <col min="28" max="28" width="19.42578125" customWidth="1"/>
    <col min="29" max="29" width="21.42578125" customWidth="1"/>
    <col min="30" max="30" width="25.7109375" customWidth="1"/>
    <col min="31" max="31" width="23.7109375" customWidth="1"/>
    <col min="32" max="32" width="25.28515625" customWidth="1"/>
    <col min="33" max="33" width="28.140625" bestFit="1" customWidth="1"/>
    <col min="34" max="34" width="27.85546875" bestFit="1" customWidth="1"/>
    <col min="35" max="35" width="24" customWidth="1"/>
    <col min="37" max="41" width="30.42578125" customWidth="1"/>
    <col min="42" max="43" width="33.5703125" customWidth="1"/>
  </cols>
  <sheetData>
    <row r="1" spans="1:49" ht="60.75" thickBot="1">
      <c r="A1" s="130" t="s">
        <v>0</v>
      </c>
      <c r="B1" s="131" t="s">
        <v>1258</v>
      </c>
      <c r="C1" s="131" t="s">
        <v>1259</v>
      </c>
      <c r="D1" s="131" t="s">
        <v>1260</v>
      </c>
      <c r="E1" s="131" t="s">
        <v>1261</v>
      </c>
      <c r="F1" s="131" t="s">
        <v>1262</v>
      </c>
      <c r="G1" s="131" t="s">
        <v>1263</v>
      </c>
      <c r="H1" s="131" t="s">
        <v>1274</v>
      </c>
      <c r="I1" s="131" t="s">
        <v>1275</v>
      </c>
      <c r="J1" s="130" t="s">
        <v>1212</v>
      </c>
      <c r="K1" s="130" t="s">
        <v>1213</v>
      </c>
      <c r="L1" s="130" t="s">
        <v>1214</v>
      </c>
      <c r="M1" s="130" t="s">
        <v>1215</v>
      </c>
      <c r="N1" s="130" t="s">
        <v>1216</v>
      </c>
      <c r="O1" s="130" t="s">
        <v>1217</v>
      </c>
      <c r="P1" s="130" t="s">
        <v>1218</v>
      </c>
      <c r="Q1" s="130" t="s">
        <v>1219</v>
      </c>
      <c r="R1" s="130" t="s">
        <v>1220</v>
      </c>
      <c r="S1" s="130" t="s">
        <v>1221</v>
      </c>
      <c r="T1" s="130" t="s">
        <v>1222</v>
      </c>
      <c r="U1" s="130" t="s">
        <v>1223</v>
      </c>
      <c r="V1" s="130" t="s">
        <v>1224</v>
      </c>
      <c r="W1" s="130" t="s">
        <v>1225</v>
      </c>
      <c r="X1" s="130" t="s">
        <v>1226</v>
      </c>
      <c r="Y1" s="130" t="s">
        <v>1227</v>
      </c>
      <c r="Z1" s="130" t="s">
        <v>1228</v>
      </c>
      <c r="AA1" s="130" t="s">
        <v>1229</v>
      </c>
      <c r="AB1" s="130" t="s">
        <v>1230</v>
      </c>
      <c r="AC1" s="130" t="s">
        <v>1231</v>
      </c>
      <c r="AD1" s="130" t="s">
        <v>1232</v>
      </c>
      <c r="AE1" s="130" t="s">
        <v>1233</v>
      </c>
      <c r="AF1" s="130" t="s">
        <v>1234</v>
      </c>
      <c r="AG1" s="130" t="s">
        <v>1235</v>
      </c>
      <c r="AH1" s="130" t="s">
        <v>1236</v>
      </c>
      <c r="AI1" s="130" t="s">
        <v>1237</v>
      </c>
      <c r="AJ1" s="130" t="s">
        <v>1238</v>
      </c>
      <c r="AK1" s="130" t="s">
        <v>1239</v>
      </c>
      <c r="AL1" s="130" t="s">
        <v>1240</v>
      </c>
      <c r="AM1" s="130" t="s">
        <v>1241</v>
      </c>
      <c r="AN1" s="130" t="s">
        <v>1242</v>
      </c>
      <c r="AO1" s="130" t="s">
        <v>1243</v>
      </c>
      <c r="AP1" s="130" t="s">
        <v>1244</v>
      </c>
      <c r="AQ1" s="130" t="s">
        <v>1245</v>
      </c>
      <c r="AR1" s="130" t="s">
        <v>1246</v>
      </c>
      <c r="AS1" s="130" t="s">
        <v>1247</v>
      </c>
      <c r="AT1" s="130" t="s">
        <v>1248</v>
      </c>
      <c r="AU1" s="130" t="s">
        <v>1249</v>
      </c>
      <c r="AV1" s="130" t="s">
        <v>1250</v>
      </c>
      <c r="AW1" s="130" t="s">
        <v>1251</v>
      </c>
    </row>
    <row r="2" spans="1:49">
      <c r="A2" s="129" t="str">
        <f t="array" ref="A2">ConsolGeog[[#This Row],[Country]]</f>
        <v>England</v>
      </c>
      <c r="B2" s="129" t="str">
        <f t="array" ref="B2">ConsolGeog[[#This Row],[County Name]]</f>
        <v>Hartlepool</v>
      </c>
      <c r="C2" s="128" t="str">
        <f t="array" ref="C2">ConsolGeog[[#This Row],[la_code]]</f>
        <v>E06000001</v>
      </c>
      <c r="D2" s="129" t="str">
        <f t="array" ref="D2">ConsolGeog[[#This Row],[la_name]]</f>
        <v>Hartlepool</v>
      </c>
      <c r="E2" s="129" t="str">
        <f t="array" ref="E2">ConsolGeog[[#This Row],[LA Type]]</f>
        <v>Unitary</v>
      </c>
      <c r="F2" s="129">
        <f t="array" ref="F2">ConsolGeog[[#This Row],[population]]</f>
        <v>92028</v>
      </c>
      <c r="G2" s="129">
        <f t="array" ref="G2">ConsolGeog[[#This Row],[area]]</f>
        <v>9386.11</v>
      </c>
      <c r="H2" s="129">
        <f t="array" ref="H2">MAX(ConsolGeog[[#This Row],[Presented HS - 16-17 (2014)]]+ConsolGeog[[#This Row],[Presented HS - 18-24 (2014)]],ConsolGeog[[#This Row],[Presented HS - 16-24 (2014)]])+MAX(ConsolGeog[[#This Row],[Presented CS - 16-17 (2014)]]+ConsolGeog[[#This Row],[Presented CS - 18-24 (2014)]],ConsolGeog[[#This Row],[Presented CS - 16-24 (2014)]])</f>
        <v>0</v>
      </c>
      <c r="I2" s="129">
        <f t="array" ref="I2">MAX(ConsolGeog[[#This Row],[Assessed HS - 16-17 (2014)]]+ConsolGeog[[#This Row],[Assessed HS - 18-24 (2014)]],ConsolGeog[[#This Row],[Assessed HS - 16-24 (2014)]])+MAX(ConsolGeog[[#This Row],[Assessed CS - 16-17 (2014)]]+ConsolGeog[[#This Row],[Assessed CS - 18-24 (2014)]],ConsolGeog[[#This Row],[Assessed CS - 16-24 (2014)]])</f>
        <v>0</v>
      </c>
      <c r="J2" s="128">
        <f>VLOOKUP(FinalOutput[[#This Row],[ONS_Cenus_2011]],Table5[],CensusData!C$1,FALSE)</f>
        <v>36334</v>
      </c>
      <c r="K2" s="128">
        <f>VLOOKUP(FinalOutput[[#This Row],[ONS_Cenus_2011]],Table5[],CensusData!D$1,FALSE)</f>
        <v>5935</v>
      </c>
      <c r="L2" s="128">
        <f>VLOOKUP(FinalOutput[[#This Row],[ONS_Cenus_2011]],Table5[],CensusData!E$1,FALSE)</f>
        <v>3167</v>
      </c>
      <c r="M2" s="128">
        <f>VLOOKUP(FinalOutput[[#This Row],[ONS_Cenus_2011]],Table5[],CensusData!F$1,FALSE)</f>
        <v>7348</v>
      </c>
      <c r="N2" s="128">
        <f>VLOOKUP(FinalOutput[[#This Row],[ONS_Cenus_2011]],Table5[],CensusData!G$1,FALSE)</f>
        <v>3975</v>
      </c>
      <c r="O2" s="128">
        <f>VLOOKUP(FinalOutput[[#This Row],[ONS_Cenus_2011]],Table5[],CensusData!H$1,FALSE)</f>
        <v>824</v>
      </c>
      <c r="P2" s="128">
        <f>VLOOKUP(FinalOutput[[#This Row],[ONS_Cenus_2011]],Table5[],CensusData!I$1,FALSE)</f>
        <v>42.83</v>
      </c>
      <c r="Q2" s="128">
        <f>VLOOKUP(FinalOutput[[#This Row],[ONS_Cenus_2011]],Table5[],CensusData!J$1,FALSE)</f>
        <v>3747</v>
      </c>
      <c r="R2" s="128">
        <f>VLOOKUP(FinalOutput[[#This Row],[ONS_Cenus_2011]],Table5[],CensusData!K$1,FALSE)</f>
        <v>40434</v>
      </c>
      <c r="S2" s="128">
        <f>VLOOKUP(FinalOutput[[#This Row],[ONS_Cenus_2011]],Table5[],CensusData!L$1,FALSE)</f>
        <v>39757</v>
      </c>
      <c r="T2" s="128">
        <f>VLOOKUP(FinalOutput[[#This Row],[ONS_Cenus_2011]],Table5[],CensusData!M$1,FALSE)</f>
        <v>39322</v>
      </c>
      <c r="U2" s="128">
        <f>VLOOKUP(FinalOutput[[#This Row],[ONS_Cenus_2011]],Table5[],CensusData!N$1,FALSE)</f>
        <v>117</v>
      </c>
      <c r="V2" s="128">
        <f>VLOOKUP(FinalOutput[[#This Row],[ONS_Cenus_2011]],Table5[],CensusData!O$1,FALSE)</f>
        <v>12</v>
      </c>
      <c r="W2" s="128">
        <f>VLOOKUP(FinalOutput[[#This Row],[ONS_Cenus_2011]],Table5[],CensusData!P$1,FALSE)</f>
        <v>306</v>
      </c>
      <c r="X2" s="128">
        <f>VLOOKUP(FinalOutput[[#This Row],[ONS_Cenus_2011]],Table5[],CensusData!Q$1,FALSE)</f>
        <v>168</v>
      </c>
      <c r="Y2" s="128">
        <f>VLOOKUP(FinalOutput[[#This Row],[ONS_Cenus_2011]],Table5[],CensusData!R$1,FALSE)</f>
        <v>79</v>
      </c>
      <c r="Z2" s="128">
        <f>VLOOKUP(FinalOutput[[#This Row],[ONS_Cenus_2011]],Table5[],CensusData!S$1,FALSE)</f>
        <v>8</v>
      </c>
      <c r="AA2" s="128">
        <f>VLOOKUP(FinalOutput[[#This Row],[ONS_Cenus_2011]],Table5[],CensusData!T$1,FALSE)</f>
        <v>32</v>
      </c>
      <c r="AB2" s="128">
        <f>VLOOKUP(FinalOutput[[#This Row],[ONS_Cenus_2011]],Table5[],CensusData!U$1,FALSE)</f>
        <v>49</v>
      </c>
      <c r="AC2" s="128">
        <f>VLOOKUP(FinalOutput[[#This Row],[ONS_Cenus_2011]],Table5[],CensusData!V$1,FALSE)</f>
        <v>390</v>
      </c>
      <c r="AD2" s="128">
        <f>VLOOKUP(FinalOutput[[#This Row],[ONS_Cenus_2011]],Table5[],CensusData!W$1,FALSE)</f>
        <v>98</v>
      </c>
      <c r="AE2" s="128">
        <f>VLOOKUP(FinalOutput[[#This Row],[ONS_Cenus_2011]],Table5[],CensusData!X$1,FALSE)</f>
        <v>74</v>
      </c>
      <c r="AF2" s="128">
        <f>VLOOKUP(FinalOutput[[#This Row],[ONS_Cenus_2011]],Table5[],CensusData!Y$1,FALSE)</f>
        <v>45</v>
      </c>
      <c r="AG2" s="128">
        <f>VLOOKUP(FinalOutput[[#This Row],[ONS_Cenus_2011]],Table5[],CensusData!Z$1,FALSE)</f>
        <v>77</v>
      </c>
      <c r="AH2" s="128">
        <f>VLOOKUP(FinalOutput[[#This Row],[ONS_Cenus_2011]],Table5[],CensusData!AA$1,FALSE)</f>
        <v>96</v>
      </c>
      <c r="AI2" s="128">
        <f>VLOOKUP(FinalOutput[[#This Row],[ONS_Cenus_2011]],Table5[],CensusData!AB$1,FALSE)</f>
        <v>69</v>
      </c>
      <c r="AJ2" s="128">
        <f>VLOOKUP(FinalOutput[[#This Row],[ONS_Cenus_2011]],Table5[],CensusData!AC$1,FALSE)</f>
        <v>52</v>
      </c>
      <c r="AK2" s="128">
        <f>VLOOKUP(FinalOutput[[#This Row],[ONS_Cenus_2011]],Table5[],CensusData!AD$1,FALSE)</f>
        <v>14</v>
      </c>
      <c r="AL2" s="128">
        <f>VLOOKUP(FinalOutput[[#This Row],[ONS_Cenus_2011]],Table5[],CensusData!AE$1,FALSE)</f>
        <v>3</v>
      </c>
      <c r="AM2" s="128">
        <f>VLOOKUP(FinalOutput[[#This Row],[ONS_Cenus_2011]],Table5[],CensusData!AF$1,FALSE)</f>
        <v>50</v>
      </c>
      <c r="AN2" s="128">
        <f>VLOOKUP(FinalOutput[[#This Row],[ONS_Cenus_2011]],Table5[],CensusData!AG$1,FALSE)</f>
        <v>28</v>
      </c>
      <c r="AO2" s="128">
        <f>VLOOKUP(FinalOutput[[#This Row],[ONS_Cenus_2011]],Table5[],CensusData!AH$1,FALSE)</f>
        <v>22</v>
      </c>
      <c r="AP2" s="128">
        <f>VLOOKUP(FinalOutput[[#This Row],[ONS_Cenus_2011]],Table5[],CensusData!AI$1,FALSE)</f>
        <v>74228</v>
      </c>
      <c r="AQ2" s="128">
        <f>VLOOKUP(FinalOutput[[#This Row],[ONS_Cenus_2011]],Table5[],CensusData!AJ$1,FALSE)</f>
        <v>22758</v>
      </c>
      <c r="AR2" s="128">
        <f>VLOOKUP(FinalOutput[[#This Row],[ONS_Cenus_2011]],Table5[],CensusData!AK$1,FALSE)</f>
        <v>10057</v>
      </c>
      <c r="AS2" s="128">
        <f>VLOOKUP(FinalOutput[[#This Row],[ONS_Cenus_2011]],Table5[],CensusData!AL$1,FALSE)</f>
        <v>11992</v>
      </c>
      <c r="AT2" s="128">
        <f>VLOOKUP(FinalOutput[[#This Row],[ONS_Cenus_2011]],Table5[],CensusData!AM$1,FALSE)</f>
        <v>4076</v>
      </c>
      <c r="AU2" s="128">
        <f>VLOOKUP(FinalOutput[[#This Row],[ONS_Cenus_2011]],Table5[],CensusData!AN$1,FALSE)</f>
        <v>9276</v>
      </c>
      <c r="AV2" s="128">
        <f>VLOOKUP(FinalOutput[[#This Row],[ONS_Cenus_2011]],Table5[],CensusData!AO$1,FALSE)</f>
        <v>13063</v>
      </c>
      <c r="AW2" s="128">
        <f>VLOOKUP(FinalOutput[[#This Row],[ONS_Cenus_2011]],Table5[],CensusData!AP$1,FALSE)</f>
        <v>3006</v>
      </c>
    </row>
    <row r="3" spans="1:49">
      <c r="A3" s="128" t="str">
        <f t="array" ref="A3">ConsolGeog[[#This Row],[Country]]</f>
        <v>England</v>
      </c>
      <c r="B3" s="129" t="str">
        <f t="array" ref="B3">ConsolGeog[[#This Row],[County Name]]</f>
        <v>Middlesbrough</v>
      </c>
      <c r="C3" s="128" t="str">
        <f t="array" ref="C3">ConsolGeog[[#This Row],[la_code]]</f>
        <v>E06000002</v>
      </c>
      <c r="D3" s="129" t="str">
        <f t="array" ref="D3">ConsolGeog[[#This Row],[la_name]]</f>
        <v>Middlesbrough</v>
      </c>
      <c r="E3" s="129" t="str">
        <f t="array" ref="E3">ConsolGeog[[#This Row],[LA Type]]</f>
        <v>Unitary</v>
      </c>
      <c r="F3" s="129">
        <f t="array" ref="F3">ConsolGeog[[#This Row],[population]]</f>
        <v>138412</v>
      </c>
      <c r="G3" s="129">
        <f t="array" ref="G3">ConsolGeog[[#This Row],[area]]</f>
        <v>5387.47</v>
      </c>
      <c r="H3" s="129">
        <f t="array" ref="H3">MAX(ConsolGeog[[#This Row],[Presented HS - 16-17 (2014)]]+ConsolGeog[[#This Row],[Presented HS - 18-24 (2014)]],ConsolGeog[[#This Row],[Presented HS - 16-24 (2014)]])+MAX(ConsolGeog[[#This Row],[Presented CS - 16-17 (2014)]]+ConsolGeog[[#This Row],[Presented CS - 18-24 (2014)]],ConsolGeog[[#This Row],[Presented CS - 16-24 (2014)]])</f>
        <v>0</v>
      </c>
      <c r="I3" s="129">
        <f t="array" ref="I3">MAX(ConsolGeog[[#This Row],[Assessed HS - 16-17 (2014)]]+ConsolGeog[[#This Row],[Assessed HS - 18-24 (2014)]],ConsolGeog[[#This Row],[Assessed HS - 16-24 (2014)]])+MAX(ConsolGeog[[#This Row],[Assessed CS - 16-17 (2014)]]+ConsolGeog[[#This Row],[Assessed CS - 18-24 (2014)]],ConsolGeog[[#This Row],[Assessed CS - 16-24 (2014)]])</f>
        <v>0</v>
      </c>
      <c r="J3" s="128">
        <f>VLOOKUP(FinalOutput[[#This Row],[ONS_Cenus_2011]],Table5[],CensusData!C$1,FALSE)</f>
        <v>55700</v>
      </c>
      <c r="K3" s="128">
        <f>VLOOKUP(FinalOutput[[#This Row],[ONS_Cenus_2011]],Table5[],CensusData!D$1,FALSE)</f>
        <v>11590</v>
      </c>
      <c r="L3" s="128">
        <f>VLOOKUP(FinalOutput[[#This Row],[ONS_Cenus_2011]],Table5[],CensusData!E$1,FALSE)</f>
        <v>6174</v>
      </c>
      <c r="M3" s="128">
        <f>VLOOKUP(FinalOutput[[#This Row],[ONS_Cenus_2011]],Table5[],CensusData!F$1,FALSE)</f>
        <v>14482</v>
      </c>
      <c r="N3" s="128">
        <f>VLOOKUP(FinalOutput[[#This Row],[ONS_Cenus_2011]],Table5[],CensusData!G$1,FALSE)</f>
        <v>7226</v>
      </c>
      <c r="O3" s="128">
        <f>VLOOKUP(FinalOutput[[#This Row],[ONS_Cenus_2011]],Table5[],CensusData!H$1,FALSE)</f>
        <v>2184</v>
      </c>
      <c r="P3" s="128">
        <f>VLOOKUP(FinalOutput[[#This Row],[ONS_Cenus_2011]],Table5[],CensusData!I$1,FALSE)</f>
        <v>13.06</v>
      </c>
      <c r="Q3" s="128">
        <f>VLOOKUP(FinalOutput[[#This Row],[ONS_Cenus_2011]],Table5[],CensusData!J$1,FALSE)</f>
        <v>20324</v>
      </c>
      <c r="R3" s="128">
        <f>VLOOKUP(FinalOutput[[#This Row],[ONS_Cenus_2011]],Table5[],CensusData!K$1,FALSE)</f>
        <v>57203</v>
      </c>
      <c r="S3" s="128">
        <f>VLOOKUP(FinalOutput[[#This Row],[ONS_Cenus_2011]],Table5[],CensusData!L$1,FALSE)</f>
        <v>52523</v>
      </c>
      <c r="T3" s="128">
        <f>VLOOKUP(FinalOutput[[#This Row],[ONS_Cenus_2011]],Table5[],CensusData!M$1,FALSE)</f>
        <v>51306</v>
      </c>
      <c r="U3" s="128">
        <f>VLOOKUP(FinalOutput[[#This Row],[ONS_Cenus_2011]],Table5[],CensusData!N$1,FALSE)</f>
        <v>303</v>
      </c>
      <c r="V3" s="128">
        <f>VLOOKUP(FinalOutput[[#This Row],[ONS_Cenus_2011]],Table5[],CensusData!O$1,FALSE)</f>
        <v>30</v>
      </c>
      <c r="W3" s="128">
        <f>VLOOKUP(FinalOutput[[#This Row],[ONS_Cenus_2011]],Table5[],CensusData!P$1,FALSE)</f>
        <v>884</v>
      </c>
      <c r="X3" s="128">
        <f>VLOOKUP(FinalOutput[[#This Row],[ONS_Cenus_2011]],Table5[],CensusData!Q$1,FALSE)</f>
        <v>593</v>
      </c>
      <c r="Y3" s="128">
        <f>VLOOKUP(FinalOutput[[#This Row],[ONS_Cenus_2011]],Table5[],CensusData!R$1,FALSE)</f>
        <v>169</v>
      </c>
      <c r="Z3" s="128">
        <f>VLOOKUP(FinalOutput[[#This Row],[ONS_Cenus_2011]],Table5[],CensusData!S$1,FALSE)</f>
        <v>98</v>
      </c>
      <c r="AA3" s="128">
        <f>VLOOKUP(FinalOutput[[#This Row],[ONS_Cenus_2011]],Table5[],CensusData!T$1,FALSE)</f>
        <v>188</v>
      </c>
      <c r="AB3" s="128">
        <f>VLOOKUP(FinalOutput[[#This Row],[ONS_Cenus_2011]],Table5[],CensusData!U$1,FALSE)</f>
        <v>138</v>
      </c>
      <c r="AC3" s="128">
        <f>VLOOKUP(FinalOutput[[#This Row],[ONS_Cenus_2011]],Table5[],CensusData!V$1,FALSE)</f>
        <v>2953</v>
      </c>
      <c r="AD3" s="128">
        <f>VLOOKUP(FinalOutput[[#This Row],[ONS_Cenus_2011]],Table5[],CensusData!W$1,FALSE)</f>
        <v>464</v>
      </c>
      <c r="AE3" s="128">
        <f>VLOOKUP(FinalOutput[[#This Row],[ONS_Cenus_2011]],Table5[],CensusData!X$1,FALSE)</f>
        <v>1681</v>
      </c>
      <c r="AF3" s="128">
        <f>VLOOKUP(FinalOutput[[#This Row],[ONS_Cenus_2011]],Table5[],CensusData!Y$1,FALSE)</f>
        <v>72</v>
      </c>
      <c r="AG3" s="128">
        <f>VLOOKUP(FinalOutput[[#This Row],[ONS_Cenus_2011]],Table5[],CensusData!Z$1,FALSE)</f>
        <v>319</v>
      </c>
      <c r="AH3" s="128">
        <f>VLOOKUP(FinalOutput[[#This Row],[ONS_Cenus_2011]],Table5[],CensusData!AA$1,FALSE)</f>
        <v>417</v>
      </c>
      <c r="AI3" s="128">
        <f>VLOOKUP(FinalOutput[[#This Row],[ONS_Cenus_2011]],Table5[],CensusData!AB$1,FALSE)</f>
        <v>594</v>
      </c>
      <c r="AJ3" s="128">
        <f>VLOOKUP(FinalOutput[[#This Row],[ONS_Cenus_2011]],Table5[],CensusData!AC$1,FALSE)</f>
        <v>499</v>
      </c>
      <c r="AK3" s="128">
        <f>VLOOKUP(FinalOutput[[#This Row],[ONS_Cenus_2011]],Table5[],CensusData!AD$1,FALSE)</f>
        <v>50</v>
      </c>
      <c r="AL3" s="128">
        <f>VLOOKUP(FinalOutput[[#This Row],[ONS_Cenus_2011]],Table5[],CensusData!AE$1,FALSE)</f>
        <v>45</v>
      </c>
      <c r="AM3" s="128">
        <f>VLOOKUP(FinalOutput[[#This Row],[ONS_Cenus_2011]],Table5[],CensusData!AF$1,FALSE)</f>
        <v>540</v>
      </c>
      <c r="AN3" s="128">
        <f>VLOOKUP(FinalOutput[[#This Row],[ONS_Cenus_2011]],Table5[],CensusData!AG$1,FALSE)</f>
        <v>320</v>
      </c>
      <c r="AO3" s="128">
        <f>VLOOKUP(FinalOutput[[#This Row],[ONS_Cenus_2011]],Table5[],CensusData!AH$1,FALSE)</f>
        <v>220</v>
      </c>
      <c r="AP3" s="128">
        <f>VLOOKUP(FinalOutput[[#This Row],[ONS_Cenus_2011]],Table5[],CensusData!AI$1,FALSE)</f>
        <v>110409</v>
      </c>
      <c r="AQ3" s="128">
        <f>VLOOKUP(FinalOutput[[#This Row],[ONS_Cenus_2011]],Table5[],CensusData!AJ$1,FALSE)</f>
        <v>33002</v>
      </c>
      <c r="AR3" s="128">
        <f>VLOOKUP(FinalOutput[[#This Row],[ONS_Cenus_2011]],Table5[],CensusData!AK$1,FALSE)</f>
        <v>15053</v>
      </c>
      <c r="AS3" s="128">
        <f>VLOOKUP(FinalOutput[[#This Row],[ONS_Cenus_2011]],Table5[],CensusData!AL$1,FALSE)</f>
        <v>16891</v>
      </c>
      <c r="AT3" s="128">
        <f>VLOOKUP(FinalOutput[[#This Row],[ONS_Cenus_2011]],Table5[],CensusData!AM$1,FALSE)</f>
        <v>4874</v>
      </c>
      <c r="AU3" s="128">
        <f>VLOOKUP(FinalOutput[[#This Row],[ONS_Cenus_2011]],Table5[],CensusData!AN$1,FALSE)</f>
        <v>14542</v>
      </c>
      <c r="AV3" s="128">
        <f>VLOOKUP(FinalOutput[[#This Row],[ONS_Cenus_2011]],Table5[],CensusData!AO$1,FALSE)</f>
        <v>20472</v>
      </c>
      <c r="AW3" s="128">
        <f>VLOOKUP(FinalOutput[[#This Row],[ONS_Cenus_2011]],Table5[],CensusData!AP$1,FALSE)</f>
        <v>5575</v>
      </c>
    </row>
    <row r="4" spans="1:49">
      <c r="A4" s="128" t="str">
        <f t="array" ref="A4">ConsolGeog[[#This Row],[Country]]</f>
        <v>England</v>
      </c>
      <c r="B4" s="129" t="str">
        <f t="array" ref="B4">ConsolGeog[[#This Row],[County Name]]</f>
        <v>Derby</v>
      </c>
      <c r="C4" s="128" t="str">
        <f t="array" ref="C4">ConsolGeog[[#This Row],[la_code]]</f>
        <v>E06000015</v>
      </c>
      <c r="D4" s="129" t="str">
        <f t="array" ref="D4">ConsolGeog[[#This Row],[la_name]]</f>
        <v>Derby</v>
      </c>
      <c r="E4" s="129" t="str">
        <f t="array" ref="E4">ConsolGeog[[#This Row],[LA Type]]</f>
        <v>Unitary</v>
      </c>
      <c r="F4" s="129">
        <f t="array" ref="F4">ConsolGeog[[#This Row],[population]]</f>
        <v>248752</v>
      </c>
      <c r="G4" s="129">
        <f t="array" ref="G4">ConsolGeog[[#This Row],[area]]</f>
        <v>7803.11</v>
      </c>
      <c r="H4" s="129">
        <f t="array" ref="H4">MAX(ConsolGeog[[#This Row],[Presented HS - 16-17 (2014)]]+ConsolGeog[[#This Row],[Presented HS - 18-24 (2014)]],ConsolGeog[[#This Row],[Presented HS - 16-24 (2014)]])+MAX(ConsolGeog[[#This Row],[Presented CS - 16-17 (2014)]]+ConsolGeog[[#This Row],[Presented CS - 18-24 (2014)]],ConsolGeog[[#This Row],[Presented CS - 16-24 (2014)]])</f>
        <v>0</v>
      </c>
      <c r="I4" s="129">
        <f t="array" ref="I4">MAX(ConsolGeog[[#This Row],[Assessed HS - 16-17 (2014)]]+ConsolGeog[[#This Row],[Assessed HS - 18-24 (2014)]],ConsolGeog[[#This Row],[Assessed HS - 16-24 (2014)]])+MAX(ConsolGeog[[#This Row],[Assessed CS - 16-17 (2014)]]+ConsolGeog[[#This Row],[Assessed CS - 18-24 (2014)]],ConsolGeog[[#This Row],[Assessed CS - 16-24 (2014)]])</f>
        <v>0</v>
      </c>
      <c r="J4" s="128">
        <f>VLOOKUP(FinalOutput[[#This Row],[ONS_Cenus_2011]],Table5[],CensusData!C$1,FALSE)</f>
        <v>85232</v>
      </c>
      <c r="K4" s="128">
        <f>VLOOKUP(FinalOutput[[#This Row],[ONS_Cenus_2011]],Table5[],CensusData!D$1,FALSE)</f>
        <v>17070</v>
      </c>
      <c r="L4" s="128">
        <f>VLOOKUP(FinalOutput[[#This Row],[ONS_Cenus_2011]],Table5[],CensusData!E$1,FALSE)</f>
        <v>8287</v>
      </c>
      <c r="M4" s="128">
        <f>VLOOKUP(FinalOutput[[#This Row],[ONS_Cenus_2011]],Table5[],CensusData!F$1,FALSE)</f>
        <v>18630</v>
      </c>
      <c r="N4" s="128">
        <f>VLOOKUP(FinalOutput[[#This Row],[ONS_Cenus_2011]],Table5[],CensusData!G$1,FALSE)</f>
        <v>9887</v>
      </c>
      <c r="O4" s="128">
        <f>VLOOKUP(FinalOutput[[#This Row],[ONS_Cenus_2011]],Table5[],CensusData!H$1,FALSE)</f>
        <v>2357</v>
      </c>
      <c r="P4" s="128">
        <f>VLOOKUP(FinalOutput[[#This Row],[ONS_Cenus_2011]],Table5[],CensusData!I$1,FALSE)</f>
        <v>35.700000000000003</v>
      </c>
      <c r="Q4" s="128">
        <f>VLOOKUP(FinalOutput[[#This Row],[ONS_Cenus_2011]],Table5[],CensusData!J$1,FALSE)</f>
        <v>5977</v>
      </c>
      <c r="R4" s="128">
        <f>VLOOKUP(FinalOutput[[#This Row],[ONS_Cenus_2011]],Table5[],CensusData!K$1,FALSE)</f>
        <v>102271</v>
      </c>
      <c r="S4" s="128">
        <f>VLOOKUP(FinalOutput[[#This Row],[ONS_Cenus_2011]],Table5[],CensusData!L$1,FALSE)</f>
        <v>87352</v>
      </c>
      <c r="T4" s="128">
        <f>VLOOKUP(FinalOutput[[#This Row],[ONS_Cenus_2011]],Table5[],CensusData!M$1,FALSE)</f>
        <v>82166</v>
      </c>
      <c r="U4" s="128">
        <f>VLOOKUP(FinalOutput[[#This Row],[ONS_Cenus_2011]],Table5[],CensusData!N$1,FALSE)</f>
        <v>1399</v>
      </c>
      <c r="V4" s="128">
        <f>VLOOKUP(FinalOutput[[#This Row],[ONS_Cenus_2011]],Table5[],CensusData!O$1,FALSE)</f>
        <v>82</v>
      </c>
      <c r="W4" s="128">
        <f>VLOOKUP(FinalOutput[[#This Row],[ONS_Cenus_2011]],Table5[],CensusData!P$1,FALSE)</f>
        <v>3705</v>
      </c>
      <c r="X4" s="128">
        <f>VLOOKUP(FinalOutput[[#This Row],[ONS_Cenus_2011]],Table5[],CensusData!Q$1,FALSE)</f>
        <v>1767</v>
      </c>
      <c r="Y4" s="128">
        <f>VLOOKUP(FinalOutput[[#This Row],[ONS_Cenus_2011]],Table5[],CensusData!R$1,FALSE)</f>
        <v>998</v>
      </c>
      <c r="Z4" s="128">
        <f>VLOOKUP(FinalOutput[[#This Row],[ONS_Cenus_2011]],Table5[],CensusData!S$1,FALSE)</f>
        <v>145</v>
      </c>
      <c r="AA4" s="128">
        <f>VLOOKUP(FinalOutput[[#This Row],[ONS_Cenus_2011]],Table5[],CensusData!T$1,FALSE)</f>
        <v>358</v>
      </c>
      <c r="AB4" s="128">
        <f>VLOOKUP(FinalOutput[[#This Row],[ONS_Cenus_2011]],Table5[],CensusData!U$1,FALSE)</f>
        <v>266</v>
      </c>
      <c r="AC4" s="128">
        <f>VLOOKUP(FinalOutput[[#This Row],[ONS_Cenus_2011]],Table5[],CensusData!V$1,FALSE)</f>
        <v>8550</v>
      </c>
      <c r="AD4" s="128">
        <f>VLOOKUP(FinalOutput[[#This Row],[ONS_Cenus_2011]],Table5[],CensusData!W$1,FALSE)</f>
        <v>3391</v>
      </c>
      <c r="AE4" s="128">
        <f>VLOOKUP(FinalOutput[[#This Row],[ONS_Cenus_2011]],Table5[],CensusData!X$1,FALSE)</f>
        <v>3393</v>
      </c>
      <c r="AF4" s="128">
        <f>VLOOKUP(FinalOutput[[#This Row],[ONS_Cenus_2011]],Table5[],CensusData!Y$1,FALSE)</f>
        <v>157</v>
      </c>
      <c r="AG4" s="128">
        <f>VLOOKUP(FinalOutput[[#This Row],[ONS_Cenus_2011]],Table5[],CensusData!Z$1,FALSE)</f>
        <v>472</v>
      </c>
      <c r="AH4" s="128">
        <f>VLOOKUP(FinalOutput[[#This Row],[ONS_Cenus_2011]],Table5[],CensusData!AA$1,FALSE)</f>
        <v>1137</v>
      </c>
      <c r="AI4" s="128">
        <f>VLOOKUP(FinalOutput[[#This Row],[ONS_Cenus_2011]],Table5[],CensusData!AB$1,FALSE)</f>
        <v>3388</v>
      </c>
      <c r="AJ4" s="128">
        <f>VLOOKUP(FinalOutput[[#This Row],[ONS_Cenus_2011]],Table5[],CensusData!AC$1,FALSE)</f>
        <v>1181</v>
      </c>
      <c r="AK4" s="128">
        <f>VLOOKUP(FinalOutput[[#This Row],[ONS_Cenus_2011]],Table5[],CensusData!AD$1,FALSE)</f>
        <v>1901</v>
      </c>
      <c r="AL4" s="128">
        <f>VLOOKUP(FinalOutput[[#This Row],[ONS_Cenus_2011]],Table5[],CensusData!AE$1,FALSE)</f>
        <v>306</v>
      </c>
      <c r="AM4" s="128">
        <f>VLOOKUP(FinalOutput[[#This Row],[ONS_Cenus_2011]],Table5[],CensusData!AF$1,FALSE)</f>
        <v>1214</v>
      </c>
      <c r="AN4" s="128">
        <f>VLOOKUP(FinalOutput[[#This Row],[ONS_Cenus_2011]],Table5[],CensusData!AG$1,FALSE)</f>
        <v>337</v>
      </c>
      <c r="AO4" s="128">
        <f>VLOOKUP(FinalOutput[[#This Row],[ONS_Cenus_2011]],Table5[],CensusData!AH$1,FALSE)</f>
        <v>877</v>
      </c>
      <c r="AP4" s="128">
        <f>VLOOKUP(FinalOutput[[#This Row],[ONS_Cenus_2011]],Table5[],CensusData!AI$1,FALSE)</f>
        <v>198076</v>
      </c>
      <c r="AQ4" s="128">
        <f>VLOOKUP(FinalOutput[[#This Row],[ONS_Cenus_2011]],Table5[],CensusData!AJ$1,FALSE)</f>
        <v>47731</v>
      </c>
      <c r="AR4" s="128">
        <f>VLOOKUP(FinalOutput[[#This Row],[ONS_Cenus_2011]],Table5[],CensusData!AK$1,FALSE)</f>
        <v>26294</v>
      </c>
      <c r="AS4" s="128">
        <f>VLOOKUP(FinalOutput[[#This Row],[ONS_Cenus_2011]],Table5[],CensusData!AL$1,FALSE)</f>
        <v>28681</v>
      </c>
      <c r="AT4" s="128">
        <f>VLOOKUP(FinalOutput[[#This Row],[ONS_Cenus_2011]],Table5[],CensusData!AM$1,FALSE)</f>
        <v>9793</v>
      </c>
      <c r="AU4" s="128">
        <f>VLOOKUP(FinalOutput[[#This Row],[ONS_Cenus_2011]],Table5[],CensusData!AN$1,FALSE)</f>
        <v>25838</v>
      </c>
      <c r="AV4" s="128">
        <f>VLOOKUP(FinalOutput[[#This Row],[ONS_Cenus_2011]],Table5[],CensusData!AO$1,FALSE)</f>
        <v>47955</v>
      </c>
      <c r="AW4" s="128">
        <f>VLOOKUP(FinalOutput[[#This Row],[ONS_Cenus_2011]],Table5[],CensusData!AP$1,FALSE)</f>
        <v>11784</v>
      </c>
    </row>
    <row r="5" spans="1:49">
      <c r="A5" s="128" t="str">
        <f t="array" ref="A5">ConsolGeog[[#This Row],[Country]]</f>
        <v>England</v>
      </c>
      <c r="B5" s="129" t="str">
        <f t="array" ref="B5">ConsolGeog[[#This Row],[County Name]]</f>
        <v>Redcar and Cleveland</v>
      </c>
      <c r="C5" s="128" t="str">
        <f t="array" ref="C5">ConsolGeog[[#This Row],[la_code]]</f>
        <v>E06000003</v>
      </c>
      <c r="D5" s="129" t="str">
        <f t="array" ref="D5">ConsolGeog[[#This Row],[la_name]]</f>
        <v>Redcar and Cleveland</v>
      </c>
      <c r="E5" s="129" t="str">
        <f t="array" ref="E5">ConsolGeog[[#This Row],[LA Type]]</f>
        <v>Unitary</v>
      </c>
      <c r="F5" s="129">
        <f t="array" ref="F5">ConsolGeog[[#This Row],[population]]</f>
        <v>135177</v>
      </c>
      <c r="G5" s="129">
        <f t="array" ref="G5">ConsolGeog[[#This Row],[area]]</f>
        <v>24489.51</v>
      </c>
      <c r="H5" s="129">
        <f t="array" ref="H5">MAX(ConsolGeog[[#This Row],[Presented HS - 16-17 (2014)]]+ConsolGeog[[#This Row],[Presented HS - 18-24 (2014)]],ConsolGeog[[#This Row],[Presented HS - 16-24 (2014)]])+MAX(ConsolGeog[[#This Row],[Presented CS - 16-17 (2014)]]+ConsolGeog[[#This Row],[Presented CS - 18-24 (2014)]],ConsolGeog[[#This Row],[Presented CS - 16-24 (2014)]])</f>
        <v>0</v>
      </c>
      <c r="I5" s="129">
        <f t="array" ref="I5">MAX(ConsolGeog[[#This Row],[Assessed HS - 16-17 (2014)]]+ConsolGeog[[#This Row],[Assessed HS - 18-24 (2014)]],ConsolGeog[[#This Row],[Assessed HS - 16-24 (2014)]])+MAX(ConsolGeog[[#This Row],[Assessed CS - 16-17 (2014)]]+ConsolGeog[[#This Row],[Assessed CS - 18-24 (2014)]],ConsolGeog[[#This Row],[Assessed CS - 16-24 (2014)]])</f>
        <v>0</v>
      </c>
      <c r="J5" s="128">
        <f>VLOOKUP(FinalOutput[[#This Row],[ONS_Cenus_2011]],Table5[],CensusData!C$1,FALSE)</f>
        <v>54418</v>
      </c>
      <c r="K5" s="128">
        <f>VLOOKUP(FinalOutput[[#This Row],[ONS_Cenus_2011]],Table5[],CensusData!D$1,FALSE)</f>
        <v>7729</v>
      </c>
      <c r="L5" s="128">
        <f>VLOOKUP(FinalOutput[[#This Row],[ONS_Cenus_2011]],Table5[],CensusData!E$1,FALSE)</f>
        <v>3753</v>
      </c>
      <c r="M5" s="128">
        <f>VLOOKUP(FinalOutput[[#This Row],[ONS_Cenus_2011]],Table5[],CensusData!F$1,FALSE)</f>
        <v>9716</v>
      </c>
      <c r="N5" s="128">
        <f>VLOOKUP(FinalOutput[[#This Row],[ONS_Cenus_2011]],Table5[],CensusData!G$1,FALSE)</f>
        <v>5272</v>
      </c>
      <c r="O5" s="128">
        <f>VLOOKUP(FinalOutput[[#This Row],[ONS_Cenus_2011]],Table5[],CensusData!H$1,FALSE)</f>
        <v>874</v>
      </c>
      <c r="P5" s="128">
        <f>VLOOKUP(FinalOutput[[#This Row],[ONS_Cenus_2011]],Table5[],CensusData!I$1,FALSE)</f>
        <v>9.8000000000000007</v>
      </c>
      <c r="Q5" s="128">
        <f>VLOOKUP(FinalOutput[[#This Row],[ONS_Cenus_2011]],Table5[],CensusData!J$1,FALSE)</f>
        <v>24278</v>
      </c>
      <c r="R5" s="128">
        <f>VLOOKUP(FinalOutput[[#This Row],[ONS_Cenus_2011]],Table5[],CensusData!K$1,FALSE)</f>
        <v>59605</v>
      </c>
      <c r="S5" s="128">
        <f>VLOOKUP(FinalOutput[[#This Row],[ONS_Cenus_2011]],Table5[],CensusData!L$1,FALSE)</f>
        <v>59010</v>
      </c>
      <c r="T5" s="128">
        <f>VLOOKUP(FinalOutput[[#This Row],[ONS_Cenus_2011]],Table5[],CensusData!M$1,FALSE)</f>
        <v>58432</v>
      </c>
      <c r="U5" s="128">
        <f>VLOOKUP(FinalOutput[[#This Row],[ONS_Cenus_2011]],Table5[],CensusData!N$1,FALSE)</f>
        <v>252</v>
      </c>
      <c r="V5" s="128">
        <f>VLOOKUP(FinalOutput[[#This Row],[ONS_Cenus_2011]],Table5[],CensusData!O$1,FALSE)</f>
        <v>25</v>
      </c>
      <c r="W5" s="128">
        <f>VLOOKUP(FinalOutput[[#This Row],[ONS_Cenus_2011]],Table5[],CensusData!P$1,FALSE)</f>
        <v>301</v>
      </c>
      <c r="X5" s="128">
        <f>VLOOKUP(FinalOutput[[#This Row],[ONS_Cenus_2011]],Table5[],CensusData!Q$1,FALSE)</f>
        <v>207</v>
      </c>
      <c r="Y5" s="128">
        <f>VLOOKUP(FinalOutput[[#This Row],[ONS_Cenus_2011]],Table5[],CensusData!R$1,FALSE)</f>
        <v>89</v>
      </c>
      <c r="Z5" s="128">
        <f>VLOOKUP(FinalOutput[[#This Row],[ONS_Cenus_2011]],Table5[],CensusData!S$1,FALSE)</f>
        <v>15</v>
      </c>
      <c r="AA5" s="128">
        <f>VLOOKUP(FinalOutput[[#This Row],[ONS_Cenus_2011]],Table5[],CensusData!T$1,FALSE)</f>
        <v>53</v>
      </c>
      <c r="AB5" s="128">
        <f>VLOOKUP(FinalOutput[[#This Row],[ONS_Cenus_2011]],Table5[],CensusData!U$1,FALSE)</f>
        <v>50</v>
      </c>
      <c r="AC5" s="128">
        <f>VLOOKUP(FinalOutput[[#This Row],[ONS_Cenus_2011]],Table5[],CensusData!V$1,FALSE)</f>
        <v>280</v>
      </c>
      <c r="AD5" s="128">
        <f>VLOOKUP(FinalOutput[[#This Row],[ONS_Cenus_2011]],Table5[],CensusData!W$1,FALSE)</f>
        <v>44</v>
      </c>
      <c r="AE5" s="128">
        <f>VLOOKUP(FinalOutput[[#This Row],[ONS_Cenus_2011]],Table5[],CensusData!X$1,FALSE)</f>
        <v>76</v>
      </c>
      <c r="AF5" s="128">
        <f>VLOOKUP(FinalOutput[[#This Row],[ONS_Cenus_2011]],Table5[],CensusData!Y$1,FALSE)</f>
        <v>30</v>
      </c>
      <c r="AG5" s="128">
        <f>VLOOKUP(FinalOutput[[#This Row],[ONS_Cenus_2011]],Table5[],CensusData!Z$1,FALSE)</f>
        <v>59</v>
      </c>
      <c r="AH5" s="128">
        <f>VLOOKUP(FinalOutput[[#This Row],[ONS_Cenus_2011]],Table5[],CensusData!AA$1,FALSE)</f>
        <v>71</v>
      </c>
      <c r="AI5" s="128">
        <f>VLOOKUP(FinalOutput[[#This Row],[ONS_Cenus_2011]],Table5[],CensusData!AB$1,FALSE)</f>
        <v>57</v>
      </c>
      <c r="AJ5" s="128">
        <f>VLOOKUP(FinalOutput[[#This Row],[ONS_Cenus_2011]],Table5[],CensusData!AC$1,FALSE)</f>
        <v>37</v>
      </c>
      <c r="AK5" s="128">
        <f>VLOOKUP(FinalOutput[[#This Row],[ONS_Cenus_2011]],Table5[],CensusData!AD$1,FALSE)</f>
        <v>16</v>
      </c>
      <c r="AL5" s="128">
        <f>VLOOKUP(FinalOutput[[#This Row],[ONS_Cenus_2011]],Table5[],CensusData!AE$1,FALSE)</f>
        <v>4</v>
      </c>
      <c r="AM5" s="128">
        <f>VLOOKUP(FinalOutput[[#This Row],[ONS_Cenus_2011]],Table5[],CensusData!AF$1,FALSE)</f>
        <v>51</v>
      </c>
      <c r="AN5" s="128">
        <f>VLOOKUP(FinalOutput[[#This Row],[ONS_Cenus_2011]],Table5[],CensusData!AG$1,FALSE)</f>
        <v>19</v>
      </c>
      <c r="AO5" s="128">
        <f>VLOOKUP(FinalOutput[[#This Row],[ONS_Cenus_2011]],Table5[],CensusData!AH$1,FALSE)</f>
        <v>32</v>
      </c>
      <c r="AP5" s="128">
        <f>VLOOKUP(FinalOutput[[#This Row],[ONS_Cenus_2011]],Table5[],CensusData!AI$1,FALSE)</f>
        <v>111011</v>
      </c>
      <c r="AQ5" s="128">
        <f>VLOOKUP(FinalOutput[[#This Row],[ONS_Cenus_2011]],Table5[],CensusData!AJ$1,FALSE)</f>
        <v>31550</v>
      </c>
      <c r="AR5" s="128">
        <f>VLOOKUP(FinalOutput[[#This Row],[ONS_Cenus_2011]],Table5[],CensusData!AK$1,FALSE)</f>
        <v>14947</v>
      </c>
      <c r="AS5" s="128">
        <f>VLOOKUP(FinalOutput[[#This Row],[ONS_Cenus_2011]],Table5[],CensusData!AL$1,FALSE)</f>
        <v>18225</v>
      </c>
      <c r="AT5" s="128">
        <f>VLOOKUP(FinalOutput[[#This Row],[ONS_Cenus_2011]],Table5[],CensusData!AM$1,FALSE)</f>
        <v>6366</v>
      </c>
      <c r="AU5" s="128">
        <f>VLOOKUP(FinalOutput[[#This Row],[ONS_Cenus_2011]],Table5[],CensusData!AN$1,FALSE)</f>
        <v>14572</v>
      </c>
      <c r="AV5" s="128">
        <f>VLOOKUP(FinalOutput[[#This Row],[ONS_Cenus_2011]],Table5[],CensusData!AO$1,FALSE)</f>
        <v>21013</v>
      </c>
      <c r="AW5" s="128">
        <f>VLOOKUP(FinalOutput[[#This Row],[ONS_Cenus_2011]],Table5[],CensusData!AP$1,FALSE)</f>
        <v>4338</v>
      </c>
    </row>
    <row r="6" spans="1:49">
      <c r="A6" s="128" t="str">
        <f t="array" ref="A6">ConsolGeog[[#This Row],[Country]]</f>
        <v>England</v>
      </c>
      <c r="B6" s="129" t="str">
        <f t="array" ref="B6">ConsolGeog[[#This Row],[County Name]]</f>
        <v>Stockton-on-Tees</v>
      </c>
      <c r="C6" s="128" t="str">
        <f t="array" ref="C6">ConsolGeog[[#This Row],[la_code]]</f>
        <v>E06000004</v>
      </c>
      <c r="D6" s="129" t="str">
        <f t="array" ref="D6">ConsolGeog[[#This Row],[la_name]]</f>
        <v>Stockton-on-Tees</v>
      </c>
      <c r="E6" s="129" t="str">
        <f t="array" ref="E6">ConsolGeog[[#This Row],[LA Type]]</f>
        <v>Unitary</v>
      </c>
      <c r="F6" s="129">
        <f t="array" ref="F6">ConsolGeog[[#This Row],[population]]</f>
        <v>191610</v>
      </c>
      <c r="G6" s="129">
        <f t="array" ref="G6">ConsolGeog[[#This Row],[area]]</f>
        <v>20393.060000000001</v>
      </c>
      <c r="H6" s="129">
        <f t="array" ref="H6">MAX(ConsolGeog[[#This Row],[Presented HS - 16-17 (2014)]]+ConsolGeog[[#This Row],[Presented HS - 18-24 (2014)]],ConsolGeog[[#This Row],[Presented HS - 16-24 (2014)]])+MAX(ConsolGeog[[#This Row],[Presented CS - 16-17 (2014)]]+ConsolGeog[[#This Row],[Presented CS - 18-24 (2014)]],ConsolGeog[[#This Row],[Presented CS - 16-24 (2014)]])</f>
        <v>0</v>
      </c>
      <c r="I6" s="129">
        <f t="array" ref="I6">MAX(ConsolGeog[[#This Row],[Assessed HS - 16-17 (2014)]]+ConsolGeog[[#This Row],[Assessed HS - 18-24 (2014)]],ConsolGeog[[#This Row],[Assessed HS - 16-24 (2014)]])+MAX(ConsolGeog[[#This Row],[Assessed CS - 16-17 (2014)]]+ConsolGeog[[#This Row],[Assessed CS - 18-24 (2014)]],ConsolGeog[[#This Row],[Assessed CS - 16-24 (2014)]])</f>
        <v>0</v>
      </c>
      <c r="J6" s="128">
        <f>VLOOKUP(FinalOutput[[#This Row],[ONS_Cenus_2011]],Table5[],CensusData!C$1,FALSE)</f>
        <v>67106</v>
      </c>
      <c r="K6" s="128">
        <f>VLOOKUP(FinalOutput[[#This Row],[ONS_Cenus_2011]],Table5[],CensusData!D$1,FALSE)</f>
        <v>11622</v>
      </c>
      <c r="L6" s="128">
        <f>VLOOKUP(FinalOutput[[#This Row],[ONS_Cenus_2011]],Table5[],CensusData!E$1,FALSE)</f>
        <v>5690</v>
      </c>
      <c r="M6" s="128">
        <f>VLOOKUP(FinalOutput[[#This Row],[ONS_Cenus_2011]],Table5[],CensusData!F$1,FALSE)</f>
        <v>13103</v>
      </c>
      <c r="N6" s="128">
        <f>VLOOKUP(FinalOutput[[#This Row],[ONS_Cenus_2011]],Table5[],CensusData!G$1,FALSE)</f>
        <v>7530</v>
      </c>
      <c r="O6" s="128">
        <f>VLOOKUP(FinalOutput[[#This Row],[ONS_Cenus_2011]],Table5[],CensusData!H$1,FALSE)</f>
        <v>1366</v>
      </c>
      <c r="P6" s="128">
        <f>VLOOKUP(FinalOutput[[#This Row],[ONS_Cenus_2011]],Table5[],CensusData!I$1,FALSE)</f>
        <v>17.62</v>
      </c>
      <c r="Q6" s="128">
        <f>VLOOKUP(FinalOutput[[#This Row],[ONS_Cenus_2011]],Table5[],CensusData!J$1,FALSE)</f>
        <v>15923</v>
      </c>
      <c r="R6" s="128">
        <f>VLOOKUP(FinalOutput[[#This Row],[ONS_Cenus_2011]],Table5[],CensusData!K$1,FALSE)</f>
        <v>79159</v>
      </c>
      <c r="S6" s="128">
        <f>VLOOKUP(FinalOutput[[#This Row],[ONS_Cenus_2011]],Table5[],CensusData!L$1,FALSE)</f>
        <v>76300</v>
      </c>
      <c r="T6" s="128">
        <f>VLOOKUP(FinalOutput[[#This Row],[ONS_Cenus_2011]],Table5[],CensusData!M$1,FALSE)</f>
        <v>75301</v>
      </c>
      <c r="U6" s="128">
        <f>VLOOKUP(FinalOutput[[#This Row],[ONS_Cenus_2011]],Table5[],CensusData!N$1,FALSE)</f>
        <v>306</v>
      </c>
      <c r="V6" s="128">
        <f>VLOOKUP(FinalOutput[[#This Row],[ONS_Cenus_2011]],Table5[],CensusData!O$1,FALSE)</f>
        <v>37</v>
      </c>
      <c r="W6" s="128">
        <f>VLOOKUP(FinalOutput[[#This Row],[ONS_Cenus_2011]],Table5[],CensusData!P$1,FALSE)</f>
        <v>656</v>
      </c>
      <c r="X6" s="128">
        <f>VLOOKUP(FinalOutput[[#This Row],[ONS_Cenus_2011]],Table5[],CensusData!Q$1,FALSE)</f>
        <v>382</v>
      </c>
      <c r="Y6" s="128">
        <f>VLOOKUP(FinalOutput[[#This Row],[ONS_Cenus_2011]],Table5[],CensusData!R$1,FALSE)</f>
        <v>108</v>
      </c>
      <c r="Z6" s="128">
        <f>VLOOKUP(FinalOutput[[#This Row],[ONS_Cenus_2011]],Table5[],CensusData!S$1,FALSE)</f>
        <v>54</v>
      </c>
      <c r="AA6" s="128">
        <f>VLOOKUP(FinalOutput[[#This Row],[ONS_Cenus_2011]],Table5[],CensusData!T$1,FALSE)</f>
        <v>117</v>
      </c>
      <c r="AB6" s="128">
        <f>VLOOKUP(FinalOutput[[#This Row],[ONS_Cenus_2011]],Table5[],CensusData!U$1,FALSE)</f>
        <v>103</v>
      </c>
      <c r="AC6" s="128">
        <f>VLOOKUP(FinalOutput[[#This Row],[ONS_Cenus_2011]],Table5[],CensusData!V$1,FALSE)</f>
        <v>1893</v>
      </c>
      <c r="AD6" s="128">
        <f>VLOOKUP(FinalOutput[[#This Row],[ONS_Cenus_2011]],Table5[],CensusData!W$1,FALSE)</f>
        <v>487</v>
      </c>
      <c r="AE6" s="128">
        <f>VLOOKUP(FinalOutput[[#This Row],[ONS_Cenus_2011]],Table5[],CensusData!X$1,FALSE)</f>
        <v>761</v>
      </c>
      <c r="AF6" s="128">
        <f>VLOOKUP(FinalOutput[[#This Row],[ONS_Cenus_2011]],Table5[],CensusData!Y$1,FALSE)</f>
        <v>33</v>
      </c>
      <c r="AG6" s="128">
        <f>VLOOKUP(FinalOutput[[#This Row],[ONS_Cenus_2011]],Table5[],CensusData!Z$1,FALSE)</f>
        <v>264</v>
      </c>
      <c r="AH6" s="128">
        <f>VLOOKUP(FinalOutput[[#This Row],[ONS_Cenus_2011]],Table5[],CensusData!AA$1,FALSE)</f>
        <v>348</v>
      </c>
      <c r="AI6" s="128">
        <f>VLOOKUP(FinalOutput[[#This Row],[ONS_Cenus_2011]],Table5[],CensusData!AB$1,FALSE)</f>
        <v>356</v>
      </c>
      <c r="AJ6" s="128">
        <f>VLOOKUP(FinalOutput[[#This Row],[ONS_Cenus_2011]],Table5[],CensusData!AC$1,FALSE)</f>
        <v>293</v>
      </c>
      <c r="AK6" s="128">
        <f>VLOOKUP(FinalOutput[[#This Row],[ONS_Cenus_2011]],Table5[],CensusData!AD$1,FALSE)</f>
        <v>37</v>
      </c>
      <c r="AL6" s="128">
        <f>VLOOKUP(FinalOutput[[#This Row],[ONS_Cenus_2011]],Table5[],CensusData!AE$1,FALSE)</f>
        <v>26</v>
      </c>
      <c r="AM6" s="128">
        <f>VLOOKUP(FinalOutput[[#This Row],[ONS_Cenus_2011]],Table5[],CensusData!AF$1,FALSE)</f>
        <v>228</v>
      </c>
      <c r="AN6" s="128">
        <f>VLOOKUP(FinalOutput[[#This Row],[ONS_Cenus_2011]],Table5[],CensusData!AG$1,FALSE)</f>
        <v>86</v>
      </c>
      <c r="AO6" s="128">
        <f>VLOOKUP(FinalOutput[[#This Row],[ONS_Cenus_2011]],Table5[],CensusData!AH$1,FALSE)</f>
        <v>142</v>
      </c>
      <c r="AP6" s="128">
        <f>VLOOKUP(FinalOutput[[#This Row],[ONS_Cenus_2011]],Table5[],CensusData!AI$1,FALSE)</f>
        <v>154503</v>
      </c>
      <c r="AQ6" s="128">
        <f>VLOOKUP(FinalOutput[[#This Row],[ONS_Cenus_2011]],Table5[],CensusData!AJ$1,FALSE)</f>
        <v>36728</v>
      </c>
      <c r="AR6" s="128">
        <f>VLOOKUP(FinalOutput[[#This Row],[ONS_Cenus_2011]],Table5[],CensusData!AK$1,FALSE)</f>
        <v>21465</v>
      </c>
      <c r="AS6" s="128">
        <f>VLOOKUP(FinalOutput[[#This Row],[ONS_Cenus_2011]],Table5[],CensusData!AL$1,FALSE)</f>
        <v>26049</v>
      </c>
      <c r="AT6" s="128">
        <f>VLOOKUP(FinalOutput[[#This Row],[ONS_Cenus_2011]],Table5[],CensusData!AM$1,FALSE)</f>
        <v>8085</v>
      </c>
      <c r="AU6" s="128">
        <f>VLOOKUP(FinalOutput[[#This Row],[ONS_Cenus_2011]],Table5[],CensusData!AN$1,FALSE)</f>
        <v>20952</v>
      </c>
      <c r="AV6" s="128">
        <f>VLOOKUP(FinalOutput[[#This Row],[ONS_Cenus_2011]],Table5[],CensusData!AO$1,FALSE)</f>
        <v>35250</v>
      </c>
      <c r="AW6" s="128">
        <f>VLOOKUP(FinalOutput[[#This Row],[ONS_Cenus_2011]],Table5[],CensusData!AP$1,FALSE)</f>
        <v>5974</v>
      </c>
    </row>
    <row r="7" spans="1:49">
      <c r="A7" s="128" t="str">
        <f t="array" ref="A7">ConsolGeog[[#This Row],[Country]]</f>
        <v>England</v>
      </c>
      <c r="B7" s="129" t="str">
        <f t="array" ref="B7">ConsolGeog[[#This Row],[County Name]]</f>
        <v>Luton</v>
      </c>
      <c r="C7" s="128" t="str">
        <f t="array" ref="C7">ConsolGeog[[#This Row],[la_code]]</f>
        <v>E06000032</v>
      </c>
      <c r="D7" s="129" t="str">
        <f t="array" ref="D7">ConsolGeog[[#This Row],[la_name]]</f>
        <v>Luton</v>
      </c>
      <c r="E7" s="129" t="str">
        <f t="array" ref="E7">ConsolGeog[[#This Row],[LA Type]]</f>
        <v>Unitary</v>
      </c>
      <c r="F7" s="129">
        <f t="array" ref="F7">ConsolGeog[[#This Row],[population]]</f>
        <v>203201</v>
      </c>
      <c r="G7" s="129">
        <f t="array" ref="G7">ConsolGeog[[#This Row],[area]]</f>
        <v>4335.33</v>
      </c>
      <c r="H7" s="129">
        <f t="array" ref="H7">MAX(ConsolGeog[[#This Row],[Presented HS - 16-17 (2014)]]+ConsolGeog[[#This Row],[Presented HS - 18-24 (2014)]],ConsolGeog[[#This Row],[Presented HS - 16-24 (2014)]])+MAX(ConsolGeog[[#This Row],[Presented CS - 16-17 (2014)]]+ConsolGeog[[#This Row],[Presented CS - 18-24 (2014)]],ConsolGeog[[#This Row],[Presented CS - 16-24 (2014)]])</f>
        <v>0</v>
      </c>
      <c r="I7" s="129">
        <f t="array" ref="I7">MAX(ConsolGeog[[#This Row],[Assessed HS - 16-17 (2014)]]+ConsolGeog[[#This Row],[Assessed HS - 18-24 (2014)]],ConsolGeog[[#This Row],[Assessed HS - 16-24 (2014)]])+MAX(ConsolGeog[[#This Row],[Assessed CS - 16-17 (2014)]]+ConsolGeog[[#This Row],[Assessed CS - 18-24 (2014)]],ConsolGeog[[#This Row],[Assessed CS - 16-24 (2014)]])</f>
        <v>0</v>
      </c>
      <c r="J7" s="128">
        <f>VLOOKUP(FinalOutput[[#This Row],[ONS_Cenus_2011]],Table5[],CensusData!C$1,FALSE)</f>
        <v>66856</v>
      </c>
      <c r="K7" s="128">
        <f>VLOOKUP(FinalOutput[[#This Row],[ONS_Cenus_2011]],Table5[],CensusData!D$1,FALSE)</f>
        <v>14652</v>
      </c>
      <c r="L7" s="128">
        <f>VLOOKUP(FinalOutput[[#This Row],[ONS_Cenus_2011]],Table5[],CensusData!E$1,FALSE)</f>
        <v>10383</v>
      </c>
      <c r="M7" s="128">
        <f>VLOOKUP(FinalOutput[[#This Row],[ONS_Cenus_2011]],Table5[],CensusData!F$1,FALSE)</f>
        <v>21625</v>
      </c>
      <c r="N7" s="128">
        <f>VLOOKUP(FinalOutput[[#This Row],[ONS_Cenus_2011]],Table5[],CensusData!G$1,FALSE)</f>
        <v>10125</v>
      </c>
      <c r="O7" s="128">
        <f>VLOOKUP(FinalOutput[[#This Row],[ONS_Cenus_2011]],Table5[],CensusData!H$1,FALSE)</f>
        <v>4179</v>
      </c>
      <c r="P7" s="128">
        <f>VLOOKUP(FinalOutput[[#This Row],[ONS_Cenus_2011]],Table5[],CensusData!I$1,FALSE)</f>
        <v>9.5</v>
      </c>
      <c r="Q7" s="128">
        <f>VLOOKUP(FinalOutput[[#This Row],[ONS_Cenus_2011]],Table5[],CensusData!J$1,FALSE)</f>
        <v>24687</v>
      </c>
      <c r="R7" s="128">
        <f>VLOOKUP(FinalOutput[[#This Row],[ONS_Cenus_2011]],Table5[],CensusData!K$1,FALSE)</f>
        <v>74293</v>
      </c>
      <c r="S7" s="128">
        <f>VLOOKUP(FinalOutput[[#This Row],[ONS_Cenus_2011]],Table5[],CensusData!L$1,FALSE)</f>
        <v>48757</v>
      </c>
      <c r="T7" s="128">
        <f>VLOOKUP(FinalOutput[[#This Row],[ONS_Cenus_2011]],Table5[],CensusData!M$1,FALSE)</f>
        <v>40114</v>
      </c>
      <c r="U7" s="128">
        <f>VLOOKUP(FinalOutput[[#This Row],[ONS_Cenus_2011]],Table5[],CensusData!N$1,FALSE)</f>
        <v>3446</v>
      </c>
      <c r="V7" s="128">
        <f>VLOOKUP(FinalOutput[[#This Row],[ONS_Cenus_2011]],Table5[],CensusData!O$1,FALSE)</f>
        <v>54</v>
      </c>
      <c r="W7" s="128">
        <f>VLOOKUP(FinalOutput[[#This Row],[ONS_Cenus_2011]],Table5[],CensusData!P$1,FALSE)</f>
        <v>5143</v>
      </c>
      <c r="X7" s="128">
        <f>VLOOKUP(FinalOutput[[#This Row],[ONS_Cenus_2011]],Table5[],CensusData!Q$1,FALSE)</f>
        <v>1474</v>
      </c>
      <c r="Y7" s="128">
        <f>VLOOKUP(FinalOutput[[#This Row],[ONS_Cenus_2011]],Table5[],CensusData!R$1,FALSE)</f>
        <v>695</v>
      </c>
      <c r="Z7" s="128">
        <f>VLOOKUP(FinalOutput[[#This Row],[ONS_Cenus_2011]],Table5[],CensusData!S$1,FALSE)</f>
        <v>175</v>
      </c>
      <c r="AA7" s="128">
        <f>VLOOKUP(FinalOutput[[#This Row],[ONS_Cenus_2011]],Table5[],CensusData!T$1,FALSE)</f>
        <v>261</v>
      </c>
      <c r="AB7" s="128">
        <f>VLOOKUP(FinalOutput[[#This Row],[ONS_Cenus_2011]],Table5[],CensusData!U$1,FALSE)</f>
        <v>343</v>
      </c>
      <c r="AC7" s="128">
        <f>VLOOKUP(FinalOutput[[#This Row],[ONS_Cenus_2011]],Table5[],CensusData!V$1,FALSE)</f>
        <v>15118</v>
      </c>
      <c r="AD7" s="128">
        <f>VLOOKUP(FinalOutput[[#This Row],[ONS_Cenus_2011]],Table5[],CensusData!W$1,FALSE)</f>
        <v>3436</v>
      </c>
      <c r="AE7" s="128">
        <f>VLOOKUP(FinalOutput[[#This Row],[ONS_Cenus_2011]],Table5[],CensusData!X$1,FALSE)</f>
        <v>6575</v>
      </c>
      <c r="AF7" s="128">
        <f>VLOOKUP(FinalOutput[[#This Row],[ONS_Cenus_2011]],Table5[],CensusData!Y$1,FALSE)</f>
        <v>3037</v>
      </c>
      <c r="AG7" s="128">
        <f>VLOOKUP(FinalOutput[[#This Row],[ONS_Cenus_2011]],Table5[],CensusData!Z$1,FALSE)</f>
        <v>485</v>
      </c>
      <c r="AH7" s="128">
        <f>VLOOKUP(FinalOutput[[#This Row],[ONS_Cenus_2011]],Table5[],CensusData!AA$1,FALSE)</f>
        <v>1585</v>
      </c>
      <c r="AI7" s="128">
        <f>VLOOKUP(FinalOutput[[#This Row],[ONS_Cenus_2011]],Table5[],CensusData!AB$1,FALSE)</f>
        <v>7838</v>
      </c>
      <c r="AJ7" s="128">
        <f>VLOOKUP(FinalOutput[[#This Row],[ONS_Cenus_2011]],Table5[],CensusData!AC$1,FALSE)</f>
        <v>3136</v>
      </c>
      <c r="AK7" s="128">
        <f>VLOOKUP(FinalOutput[[#This Row],[ONS_Cenus_2011]],Table5[],CensusData!AD$1,FALSE)</f>
        <v>3911</v>
      </c>
      <c r="AL7" s="128">
        <f>VLOOKUP(FinalOutput[[#This Row],[ONS_Cenus_2011]],Table5[],CensusData!AE$1,FALSE)</f>
        <v>791</v>
      </c>
      <c r="AM7" s="128">
        <f>VLOOKUP(FinalOutput[[#This Row],[ONS_Cenus_2011]],Table5[],CensusData!AF$1,FALSE)</f>
        <v>1106</v>
      </c>
      <c r="AN7" s="128">
        <f>VLOOKUP(FinalOutput[[#This Row],[ONS_Cenus_2011]],Table5[],CensusData!AG$1,FALSE)</f>
        <v>629</v>
      </c>
      <c r="AO7" s="128">
        <f>VLOOKUP(FinalOutput[[#This Row],[ONS_Cenus_2011]],Table5[],CensusData!AH$1,FALSE)</f>
        <v>477</v>
      </c>
      <c r="AP7" s="128">
        <f>VLOOKUP(FinalOutput[[#This Row],[ONS_Cenus_2011]],Table5[],CensusData!AI$1,FALSE)</f>
        <v>156445</v>
      </c>
      <c r="AQ7" s="128">
        <f>VLOOKUP(FinalOutput[[#This Row],[ONS_Cenus_2011]],Table5[],CensusData!AJ$1,FALSE)</f>
        <v>36953</v>
      </c>
      <c r="AR7" s="128">
        <f>VLOOKUP(FinalOutput[[#This Row],[ONS_Cenus_2011]],Table5[],CensusData!AK$1,FALSE)</f>
        <v>22813</v>
      </c>
      <c r="AS7" s="128">
        <f>VLOOKUP(FinalOutput[[#This Row],[ONS_Cenus_2011]],Table5[],CensusData!AL$1,FALSE)</f>
        <v>22720</v>
      </c>
      <c r="AT7" s="128">
        <f>VLOOKUP(FinalOutput[[#This Row],[ONS_Cenus_2011]],Table5[],CensusData!AM$1,FALSE)</f>
        <v>5151</v>
      </c>
      <c r="AU7" s="128">
        <f>VLOOKUP(FinalOutput[[#This Row],[ONS_Cenus_2011]],Table5[],CensusData!AN$1,FALSE)</f>
        <v>17332</v>
      </c>
      <c r="AV7" s="128">
        <f>VLOOKUP(FinalOutput[[#This Row],[ONS_Cenus_2011]],Table5[],CensusData!AO$1,FALSE)</f>
        <v>34814</v>
      </c>
      <c r="AW7" s="128">
        <f>VLOOKUP(FinalOutput[[#This Row],[ONS_Cenus_2011]],Table5[],CensusData!AP$1,FALSE)</f>
        <v>16662</v>
      </c>
    </row>
    <row r="8" spans="1:49">
      <c r="A8" s="128" t="str">
        <f t="array" ref="A8">ConsolGeog[[#This Row],[Country]]</f>
        <v>England</v>
      </c>
      <c r="B8" s="129" t="str">
        <f t="array" ref="B8">ConsolGeog[[#This Row],[County Name]]</f>
        <v>Darlington</v>
      </c>
      <c r="C8" s="128" t="str">
        <f t="array" ref="C8">ConsolGeog[[#This Row],[la_code]]</f>
        <v>E06000005</v>
      </c>
      <c r="D8" s="129" t="str">
        <f t="array" ref="D8">ConsolGeog[[#This Row],[la_name]]</f>
        <v>Darlington</v>
      </c>
      <c r="E8" s="129" t="str">
        <f t="array" ref="E8">ConsolGeog[[#This Row],[LA Type]]</f>
        <v>Unitary</v>
      </c>
      <c r="F8" s="129">
        <f t="array" ref="F8">ConsolGeog[[#This Row],[population]]</f>
        <v>105564</v>
      </c>
      <c r="G8" s="129">
        <f t="array" ref="G8">ConsolGeog[[#This Row],[area]]</f>
        <v>19747.509999999998</v>
      </c>
      <c r="H8" s="129">
        <f t="array" ref="H8">MAX(ConsolGeog[[#This Row],[Presented HS - 16-17 (2014)]]+ConsolGeog[[#This Row],[Presented HS - 18-24 (2014)]],ConsolGeog[[#This Row],[Presented HS - 16-24 (2014)]])+MAX(ConsolGeog[[#This Row],[Presented CS - 16-17 (2014)]]+ConsolGeog[[#This Row],[Presented CS - 18-24 (2014)]],ConsolGeog[[#This Row],[Presented CS - 16-24 (2014)]])</f>
        <v>0</v>
      </c>
      <c r="I8" s="129">
        <f t="array" ref="I8">MAX(ConsolGeog[[#This Row],[Assessed HS - 16-17 (2014)]]+ConsolGeog[[#This Row],[Assessed HS - 18-24 (2014)]],ConsolGeog[[#This Row],[Assessed HS - 16-24 (2014)]])+MAX(ConsolGeog[[#This Row],[Assessed CS - 16-17 (2014)]]+ConsolGeog[[#This Row],[Assessed CS - 18-24 (2014)]],ConsolGeog[[#This Row],[Assessed CS - 16-24 (2014)]])</f>
        <v>0</v>
      </c>
      <c r="J8" s="128">
        <f>VLOOKUP(FinalOutput[[#This Row],[ONS_Cenus_2011]],Table5[],CensusData!C$1,FALSE)</f>
        <v>36142</v>
      </c>
      <c r="K8" s="128">
        <f>VLOOKUP(FinalOutput[[#This Row],[ONS_Cenus_2011]],Table5[],CensusData!D$1,FALSE)</f>
        <v>4908</v>
      </c>
      <c r="L8" s="128">
        <f>VLOOKUP(FinalOutput[[#This Row],[ONS_Cenus_2011]],Table5[],CensusData!E$1,FALSE)</f>
        <v>2773</v>
      </c>
      <c r="M8" s="128">
        <f>VLOOKUP(FinalOutput[[#This Row],[ONS_Cenus_2011]],Table5[],CensusData!F$1,FALSE)</f>
        <v>6131</v>
      </c>
      <c r="N8" s="128">
        <f>VLOOKUP(FinalOutput[[#This Row],[ONS_Cenus_2011]],Table5[],CensusData!G$1,FALSE)</f>
        <v>3211</v>
      </c>
      <c r="O8" s="128">
        <f>VLOOKUP(FinalOutput[[#This Row],[ONS_Cenus_2011]],Table5[],CensusData!H$1,FALSE)</f>
        <v>609</v>
      </c>
      <c r="P8" s="128">
        <f>VLOOKUP(FinalOutput[[#This Row],[ONS_Cenus_2011]],Table5[],CensusData!I$1,FALSE)</f>
        <v>58.62</v>
      </c>
      <c r="Q8" s="128">
        <f>VLOOKUP(FinalOutput[[#This Row],[ONS_Cenus_2011]],Table5[],CensusData!J$1,FALSE)</f>
        <v>967</v>
      </c>
      <c r="R8" s="128">
        <f>VLOOKUP(FinalOutput[[#This Row],[ONS_Cenus_2011]],Table5[],CensusData!K$1,FALSE)</f>
        <v>46670</v>
      </c>
      <c r="S8" s="128">
        <f>VLOOKUP(FinalOutput[[#This Row],[ONS_Cenus_2011]],Table5[],CensusData!L$1,FALSE)</f>
        <v>45447</v>
      </c>
      <c r="T8" s="128">
        <f>VLOOKUP(FinalOutput[[#This Row],[ONS_Cenus_2011]],Table5[],CensusData!M$1,FALSE)</f>
        <v>44348</v>
      </c>
      <c r="U8" s="128">
        <f>VLOOKUP(FinalOutput[[#This Row],[ONS_Cenus_2011]],Table5[],CensusData!N$1,FALSE)</f>
        <v>194</v>
      </c>
      <c r="V8" s="128">
        <f>VLOOKUP(FinalOutput[[#This Row],[ONS_Cenus_2011]],Table5[],CensusData!O$1,FALSE)</f>
        <v>146</v>
      </c>
      <c r="W8" s="128">
        <f>VLOOKUP(FinalOutput[[#This Row],[ONS_Cenus_2011]],Table5[],CensusData!P$1,FALSE)</f>
        <v>759</v>
      </c>
      <c r="X8" s="128">
        <f>VLOOKUP(FinalOutput[[#This Row],[ONS_Cenus_2011]],Table5[],CensusData!Q$1,FALSE)</f>
        <v>270</v>
      </c>
      <c r="Y8" s="128">
        <f>VLOOKUP(FinalOutput[[#This Row],[ONS_Cenus_2011]],Table5[],CensusData!R$1,FALSE)</f>
        <v>128</v>
      </c>
      <c r="Z8" s="128">
        <f>VLOOKUP(FinalOutput[[#This Row],[ONS_Cenus_2011]],Table5[],CensusData!S$1,FALSE)</f>
        <v>21</v>
      </c>
      <c r="AA8" s="128">
        <f>VLOOKUP(FinalOutput[[#This Row],[ONS_Cenus_2011]],Table5[],CensusData!T$1,FALSE)</f>
        <v>60</v>
      </c>
      <c r="AB8" s="128">
        <f>VLOOKUP(FinalOutput[[#This Row],[ONS_Cenus_2011]],Table5[],CensusData!U$1,FALSE)</f>
        <v>61</v>
      </c>
      <c r="AC8" s="128">
        <f>VLOOKUP(FinalOutput[[#This Row],[ONS_Cenus_2011]],Table5[],CensusData!V$1,FALSE)</f>
        <v>695</v>
      </c>
      <c r="AD8" s="128">
        <f>VLOOKUP(FinalOutput[[#This Row],[ONS_Cenus_2011]],Table5[],CensusData!W$1,FALSE)</f>
        <v>262</v>
      </c>
      <c r="AE8" s="128">
        <f>VLOOKUP(FinalOutput[[#This Row],[ONS_Cenus_2011]],Table5[],CensusData!X$1,FALSE)</f>
        <v>43</v>
      </c>
      <c r="AF8" s="128">
        <f>VLOOKUP(FinalOutput[[#This Row],[ONS_Cenus_2011]],Table5[],CensusData!Y$1,FALSE)</f>
        <v>100</v>
      </c>
      <c r="AG8" s="128">
        <f>VLOOKUP(FinalOutput[[#This Row],[ONS_Cenus_2011]],Table5[],CensusData!Z$1,FALSE)</f>
        <v>132</v>
      </c>
      <c r="AH8" s="128">
        <f>VLOOKUP(FinalOutput[[#This Row],[ONS_Cenus_2011]],Table5[],CensusData!AA$1,FALSE)</f>
        <v>158</v>
      </c>
      <c r="AI8" s="128">
        <f>VLOOKUP(FinalOutput[[#This Row],[ONS_Cenus_2011]],Table5[],CensusData!AB$1,FALSE)</f>
        <v>163</v>
      </c>
      <c r="AJ8" s="128">
        <f>VLOOKUP(FinalOutput[[#This Row],[ONS_Cenus_2011]],Table5[],CensusData!AC$1,FALSE)</f>
        <v>77</v>
      </c>
      <c r="AK8" s="128">
        <f>VLOOKUP(FinalOutput[[#This Row],[ONS_Cenus_2011]],Table5[],CensusData!AD$1,FALSE)</f>
        <v>66</v>
      </c>
      <c r="AL8" s="128">
        <f>VLOOKUP(FinalOutput[[#This Row],[ONS_Cenus_2011]],Table5[],CensusData!AE$1,FALSE)</f>
        <v>20</v>
      </c>
      <c r="AM8" s="128">
        <f>VLOOKUP(FinalOutput[[#This Row],[ONS_Cenus_2011]],Table5[],CensusData!AF$1,FALSE)</f>
        <v>95</v>
      </c>
      <c r="AN8" s="128">
        <f>VLOOKUP(FinalOutput[[#This Row],[ONS_Cenus_2011]],Table5[],CensusData!AG$1,FALSE)</f>
        <v>46</v>
      </c>
      <c r="AO8" s="128">
        <f>VLOOKUP(FinalOutput[[#This Row],[ONS_Cenus_2011]],Table5[],CensusData!AH$1,FALSE)</f>
        <v>49</v>
      </c>
      <c r="AP8" s="128">
        <f>VLOOKUP(FinalOutput[[#This Row],[ONS_Cenus_2011]],Table5[],CensusData!AI$1,FALSE)</f>
        <v>85357</v>
      </c>
      <c r="AQ8" s="128">
        <f>VLOOKUP(FinalOutput[[#This Row],[ONS_Cenus_2011]],Table5[],CensusData!AJ$1,FALSE)</f>
        <v>21179</v>
      </c>
      <c r="AR8" s="128">
        <f>VLOOKUP(FinalOutput[[#This Row],[ONS_Cenus_2011]],Table5[],CensusData!AK$1,FALSE)</f>
        <v>11445</v>
      </c>
      <c r="AS8" s="128">
        <f>VLOOKUP(FinalOutput[[#This Row],[ONS_Cenus_2011]],Table5[],CensusData!AL$1,FALSE)</f>
        <v>13568</v>
      </c>
      <c r="AT8" s="128">
        <f>VLOOKUP(FinalOutput[[#This Row],[ONS_Cenus_2011]],Table5[],CensusData!AM$1,FALSE)</f>
        <v>4350</v>
      </c>
      <c r="AU8" s="128">
        <f>VLOOKUP(FinalOutput[[#This Row],[ONS_Cenus_2011]],Table5[],CensusData!AN$1,FALSE)</f>
        <v>10883</v>
      </c>
      <c r="AV8" s="128">
        <f>VLOOKUP(FinalOutput[[#This Row],[ONS_Cenus_2011]],Table5[],CensusData!AO$1,FALSE)</f>
        <v>20244</v>
      </c>
      <c r="AW8" s="128">
        <f>VLOOKUP(FinalOutput[[#This Row],[ONS_Cenus_2011]],Table5[],CensusData!AP$1,FALSE)</f>
        <v>3688</v>
      </c>
    </row>
    <row r="9" spans="1:49">
      <c r="A9" s="128" t="str">
        <f t="array" ref="A9">ConsolGeog[[#This Row],[Country]]</f>
        <v>England</v>
      </c>
      <c r="B9" s="129" t="str">
        <f t="array" ref="B9">ConsolGeog[[#This Row],[County Name]]</f>
        <v>Halton</v>
      </c>
      <c r="C9" s="128" t="str">
        <f t="array" ref="C9">ConsolGeog[[#This Row],[la_code]]</f>
        <v>E06000006</v>
      </c>
      <c r="D9" s="129" t="str">
        <f t="array" ref="D9">ConsolGeog[[#This Row],[la_name]]</f>
        <v>Halton</v>
      </c>
      <c r="E9" s="129" t="str">
        <f t="array" ref="E9">ConsolGeog[[#This Row],[LA Type]]</f>
        <v>Unitary</v>
      </c>
      <c r="F9" s="129">
        <f t="array" ref="F9">ConsolGeog[[#This Row],[population]]</f>
        <v>125746</v>
      </c>
      <c r="G9" s="129">
        <f t="array" ref="G9">ConsolGeog[[#This Row],[area]]</f>
        <v>7909.52</v>
      </c>
      <c r="H9" s="129">
        <f t="array" ref="H9">MAX(ConsolGeog[[#This Row],[Presented HS - 16-17 (2014)]]+ConsolGeog[[#This Row],[Presented HS - 18-24 (2014)]],ConsolGeog[[#This Row],[Presented HS - 16-24 (2014)]])+MAX(ConsolGeog[[#This Row],[Presented CS - 16-17 (2014)]]+ConsolGeog[[#This Row],[Presented CS - 18-24 (2014)]],ConsolGeog[[#This Row],[Presented CS - 16-24 (2014)]])</f>
        <v>18</v>
      </c>
      <c r="I9" s="129">
        <f t="array" ref="I9">MAX(ConsolGeog[[#This Row],[Assessed HS - 16-17 (2014)]]+ConsolGeog[[#This Row],[Assessed HS - 18-24 (2014)]],ConsolGeog[[#This Row],[Assessed HS - 16-24 (2014)]])+MAX(ConsolGeog[[#This Row],[Assessed CS - 16-17 (2014)]]+ConsolGeog[[#This Row],[Assessed CS - 18-24 (2014)]],ConsolGeog[[#This Row],[Assessed CS - 16-24 (2014)]])</f>
        <v>18</v>
      </c>
      <c r="J9" s="128">
        <f>VLOOKUP(FinalOutput[[#This Row],[ONS_Cenus_2011]],Table5[],CensusData!C$1,FALSE)</f>
        <v>43048</v>
      </c>
      <c r="K9" s="128">
        <f>VLOOKUP(FinalOutput[[#This Row],[ONS_Cenus_2011]],Table5[],CensusData!D$1,FALSE)</f>
        <v>6903</v>
      </c>
      <c r="L9" s="128">
        <f>VLOOKUP(FinalOutput[[#This Row],[ONS_Cenus_2011]],Table5[],CensusData!E$1,FALSE)</f>
        <v>3549</v>
      </c>
      <c r="M9" s="128">
        <f>VLOOKUP(FinalOutput[[#This Row],[ONS_Cenus_2011]],Table5[],CensusData!F$1,FALSE)</f>
        <v>7993</v>
      </c>
      <c r="N9" s="128">
        <f>VLOOKUP(FinalOutput[[#This Row],[ONS_Cenus_2011]],Table5[],CensusData!G$1,FALSE)</f>
        <v>4546</v>
      </c>
      <c r="O9" s="128">
        <f>VLOOKUP(FinalOutput[[#This Row],[ONS_Cenus_2011]],Table5[],CensusData!H$1,FALSE)</f>
        <v>650</v>
      </c>
      <c r="P9" s="128">
        <f>VLOOKUP(FinalOutput[[#This Row],[ONS_Cenus_2011]],Table5[],CensusData!I$1,FALSE)</f>
        <v>62.33</v>
      </c>
      <c r="Q9" s="128">
        <f>VLOOKUP(FinalOutput[[#This Row],[ONS_Cenus_2011]],Table5[],CensusData!J$1,FALSE)</f>
        <v>639</v>
      </c>
      <c r="R9" s="128">
        <f>VLOOKUP(FinalOutput[[#This Row],[ONS_Cenus_2011]],Table5[],CensusData!K$1,FALSE)</f>
        <v>53312</v>
      </c>
      <c r="S9" s="128">
        <f>VLOOKUP(FinalOutput[[#This Row],[ONS_Cenus_2011]],Table5[],CensusData!L$1,FALSE)</f>
        <v>52375</v>
      </c>
      <c r="T9" s="128">
        <f>VLOOKUP(FinalOutput[[#This Row],[ONS_Cenus_2011]],Table5[],CensusData!M$1,FALSE)</f>
        <v>51493</v>
      </c>
      <c r="U9" s="128">
        <f>VLOOKUP(FinalOutput[[#This Row],[ONS_Cenus_2011]],Table5[],CensusData!N$1,FALSE)</f>
        <v>400</v>
      </c>
      <c r="V9" s="128">
        <f>VLOOKUP(FinalOutput[[#This Row],[ONS_Cenus_2011]],Table5[],CensusData!O$1,FALSE)</f>
        <v>17</v>
      </c>
      <c r="W9" s="128">
        <f>VLOOKUP(FinalOutput[[#This Row],[ONS_Cenus_2011]],Table5[],CensusData!P$1,FALSE)</f>
        <v>465</v>
      </c>
      <c r="X9" s="128">
        <f>VLOOKUP(FinalOutput[[#This Row],[ONS_Cenus_2011]],Table5[],CensusData!Q$1,FALSE)</f>
        <v>391</v>
      </c>
      <c r="Y9" s="128">
        <f>VLOOKUP(FinalOutput[[#This Row],[ONS_Cenus_2011]],Table5[],CensusData!R$1,FALSE)</f>
        <v>129</v>
      </c>
      <c r="Z9" s="128">
        <f>VLOOKUP(FinalOutput[[#This Row],[ONS_Cenus_2011]],Table5[],CensusData!S$1,FALSE)</f>
        <v>83</v>
      </c>
      <c r="AA9" s="128">
        <f>VLOOKUP(FinalOutput[[#This Row],[ONS_Cenus_2011]],Table5[],CensusData!T$1,FALSE)</f>
        <v>76</v>
      </c>
      <c r="AB9" s="128">
        <f>VLOOKUP(FinalOutput[[#This Row],[ONS_Cenus_2011]],Table5[],CensusData!U$1,FALSE)</f>
        <v>103</v>
      </c>
      <c r="AC9" s="128">
        <f>VLOOKUP(FinalOutput[[#This Row],[ONS_Cenus_2011]],Table5[],CensusData!V$1,FALSE)</f>
        <v>326</v>
      </c>
      <c r="AD9" s="128">
        <f>VLOOKUP(FinalOutput[[#This Row],[ONS_Cenus_2011]],Table5[],CensusData!W$1,FALSE)</f>
        <v>100</v>
      </c>
      <c r="AE9" s="128">
        <f>VLOOKUP(FinalOutput[[#This Row],[ONS_Cenus_2011]],Table5[],CensusData!X$1,FALSE)</f>
        <v>23</v>
      </c>
      <c r="AF9" s="128">
        <f>VLOOKUP(FinalOutput[[#This Row],[ONS_Cenus_2011]],Table5[],CensusData!Y$1,FALSE)</f>
        <v>16</v>
      </c>
      <c r="AG9" s="128">
        <f>VLOOKUP(FinalOutput[[#This Row],[ONS_Cenus_2011]],Table5[],CensusData!Z$1,FALSE)</f>
        <v>113</v>
      </c>
      <c r="AH9" s="128">
        <f>VLOOKUP(FinalOutput[[#This Row],[ONS_Cenus_2011]],Table5[],CensusData!AA$1,FALSE)</f>
        <v>74</v>
      </c>
      <c r="AI9" s="128">
        <f>VLOOKUP(FinalOutput[[#This Row],[ONS_Cenus_2011]],Table5[],CensusData!AB$1,FALSE)</f>
        <v>160</v>
      </c>
      <c r="AJ9" s="128">
        <f>VLOOKUP(FinalOutput[[#This Row],[ONS_Cenus_2011]],Table5[],CensusData!AC$1,FALSE)</f>
        <v>48</v>
      </c>
      <c r="AK9" s="128">
        <f>VLOOKUP(FinalOutput[[#This Row],[ONS_Cenus_2011]],Table5[],CensusData!AD$1,FALSE)</f>
        <v>102</v>
      </c>
      <c r="AL9" s="128">
        <f>VLOOKUP(FinalOutput[[#This Row],[ONS_Cenus_2011]],Table5[],CensusData!AE$1,FALSE)</f>
        <v>10</v>
      </c>
      <c r="AM9" s="128">
        <f>VLOOKUP(FinalOutput[[#This Row],[ONS_Cenus_2011]],Table5[],CensusData!AF$1,FALSE)</f>
        <v>60</v>
      </c>
      <c r="AN9" s="128">
        <f>VLOOKUP(FinalOutput[[#This Row],[ONS_Cenus_2011]],Table5[],CensusData!AG$1,FALSE)</f>
        <v>12</v>
      </c>
      <c r="AO9" s="128">
        <f>VLOOKUP(FinalOutput[[#This Row],[ONS_Cenus_2011]],Table5[],CensusData!AH$1,FALSE)</f>
        <v>48</v>
      </c>
      <c r="AP9" s="128">
        <f>VLOOKUP(FinalOutput[[#This Row],[ONS_Cenus_2011]],Table5[],CensusData!AI$1,FALSE)</f>
        <v>100819</v>
      </c>
      <c r="AQ9" s="128">
        <f>VLOOKUP(FinalOutput[[#This Row],[ONS_Cenus_2011]],Table5[],CensusData!AJ$1,FALSE)</f>
        <v>27126</v>
      </c>
      <c r="AR9" s="128">
        <f>VLOOKUP(FinalOutput[[#This Row],[ONS_Cenus_2011]],Table5[],CensusData!AK$1,FALSE)</f>
        <v>16975</v>
      </c>
      <c r="AS9" s="128">
        <f>VLOOKUP(FinalOutput[[#This Row],[ONS_Cenus_2011]],Table5[],CensusData!AL$1,FALSE)</f>
        <v>18702</v>
      </c>
      <c r="AT9" s="128">
        <f>VLOOKUP(FinalOutput[[#This Row],[ONS_Cenus_2011]],Table5[],CensusData!AM$1,FALSE)</f>
        <v>3839</v>
      </c>
      <c r="AU9" s="128">
        <f>VLOOKUP(FinalOutput[[#This Row],[ONS_Cenus_2011]],Table5[],CensusData!AN$1,FALSE)</f>
        <v>12618</v>
      </c>
      <c r="AV9" s="128">
        <f>VLOOKUP(FinalOutput[[#This Row],[ONS_Cenus_2011]],Table5[],CensusData!AO$1,FALSE)</f>
        <v>17792</v>
      </c>
      <c r="AW9" s="128">
        <f>VLOOKUP(FinalOutput[[#This Row],[ONS_Cenus_2011]],Table5[],CensusData!AP$1,FALSE)</f>
        <v>3767</v>
      </c>
    </row>
    <row r="10" spans="1:49" ht="15" customHeight="1">
      <c r="A10" s="128" t="str">
        <f t="array" ref="A10">ConsolGeog[[#This Row],[Country]]</f>
        <v>England</v>
      </c>
      <c r="B10" s="129" t="str">
        <f t="array" ref="B10">ConsolGeog[[#This Row],[County Name]]</f>
        <v>Hertfordshire</v>
      </c>
      <c r="C10" s="128" t="str">
        <f t="array" ref="C10">ConsolGeog[[#This Row],[la_code]]</f>
        <v>E07000095</v>
      </c>
      <c r="D10" s="129" t="str">
        <f t="array" ref="D10">ConsolGeog[[#This Row],[la_name]]</f>
        <v>Broxbourne</v>
      </c>
      <c r="E10" s="129" t="str">
        <f t="array" ref="E10">ConsolGeog[[#This Row],[LA Type]]</f>
        <v>District</v>
      </c>
      <c r="F10" s="129">
        <f t="array" ref="F10">ConsolGeog[[#This Row],[population]]</f>
        <v>93609</v>
      </c>
      <c r="G10" s="129">
        <f t="array" ref="G10">ConsolGeog[[#This Row],[area]]</f>
        <v>5143.5600000000004</v>
      </c>
      <c r="H10" s="129">
        <f t="array" ref="H10">MAX(ConsolGeog[[#This Row],[Presented HS - 16-17 (2014)]]+ConsolGeog[[#This Row],[Presented HS - 18-24 (2014)]],ConsolGeog[[#This Row],[Presented HS - 16-24 (2014)]])+MAX(ConsolGeog[[#This Row],[Presented CS - 16-17 (2014)]]+ConsolGeog[[#This Row],[Presented CS - 18-24 (2014)]],ConsolGeog[[#This Row],[Presented CS - 16-24 (2014)]])</f>
        <v>0</v>
      </c>
      <c r="I10" s="129">
        <f t="array" ref="I10">MAX(ConsolGeog[[#This Row],[Assessed HS - 16-17 (2014)]]+ConsolGeog[[#This Row],[Assessed HS - 18-24 (2014)]],ConsolGeog[[#This Row],[Assessed HS - 16-24 (2014)]])+MAX(ConsolGeog[[#This Row],[Assessed CS - 16-17 (2014)]]+ConsolGeog[[#This Row],[Assessed CS - 18-24 (2014)]],ConsolGeog[[#This Row],[Assessed CS - 16-24 (2014)]])</f>
        <v>0</v>
      </c>
      <c r="J10" s="128">
        <f>VLOOKUP(FinalOutput[[#This Row],[ONS_Cenus_2011]],Table5[],CensusData!C$1,FALSE)</f>
        <v>28369</v>
      </c>
      <c r="K10" s="128">
        <f>VLOOKUP(FinalOutput[[#This Row],[ONS_Cenus_2011]],Table5[],CensusData!D$1,FALSE)</f>
        <v>4329</v>
      </c>
      <c r="L10" s="128">
        <f>VLOOKUP(FinalOutput[[#This Row],[ONS_Cenus_2011]],Table5[],CensusData!E$1,FALSE)</f>
        <v>2169</v>
      </c>
      <c r="M10" s="128">
        <f>VLOOKUP(FinalOutput[[#This Row],[ONS_Cenus_2011]],Table5[],CensusData!F$1,FALSE)</f>
        <v>4688</v>
      </c>
      <c r="N10" s="128">
        <f>VLOOKUP(FinalOutput[[#This Row],[ONS_Cenus_2011]],Table5[],CensusData!G$1,FALSE)</f>
        <v>2985</v>
      </c>
      <c r="O10" s="128">
        <f>VLOOKUP(FinalOutput[[#This Row],[ONS_Cenus_2011]],Table5[],CensusData!H$1,FALSE)</f>
        <v>378</v>
      </c>
      <c r="P10" s="128">
        <f>VLOOKUP(FinalOutput[[#This Row],[ONS_Cenus_2011]],Table5[],CensusData!I$1,FALSE)</f>
        <v>4.04</v>
      </c>
      <c r="Q10" s="128">
        <f>VLOOKUP(FinalOutput[[#This Row],[ONS_Cenus_2011]],Table5[],CensusData!J$1,FALSE)</f>
        <v>30997</v>
      </c>
      <c r="R10" s="128">
        <f>VLOOKUP(FinalOutput[[#This Row],[ONS_Cenus_2011]],Table5[],CensusData!K$1,FALSE)</f>
        <v>37658</v>
      </c>
      <c r="S10" s="128">
        <f>VLOOKUP(FinalOutput[[#This Row],[ONS_Cenus_2011]],Table5[],CensusData!L$1,FALSE)</f>
        <v>34664</v>
      </c>
      <c r="T10" s="128">
        <f>VLOOKUP(FinalOutput[[#This Row],[ONS_Cenus_2011]],Table5[],CensusData!M$1,FALSE)</f>
        <v>31070</v>
      </c>
      <c r="U10" s="128">
        <f>VLOOKUP(FinalOutput[[#This Row],[ONS_Cenus_2011]],Table5[],CensusData!N$1,FALSE)</f>
        <v>702</v>
      </c>
      <c r="V10" s="128">
        <f>VLOOKUP(FinalOutput[[#This Row],[ONS_Cenus_2011]],Table5[],CensusData!O$1,FALSE)</f>
        <v>59</v>
      </c>
      <c r="W10" s="128">
        <f>VLOOKUP(FinalOutput[[#This Row],[ONS_Cenus_2011]],Table5[],CensusData!P$1,FALSE)</f>
        <v>2833</v>
      </c>
      <c r="X10" s="128">
        <f>VLOOKUP(FinalOutput[[#This Row],[ONS_Cenus_2011]],Table5[],CensusData!Q$1,FALSE)</f>
        <v>463</v>
      </c>
      <c r="Y10" s="128">
        <f>VLOOKUP(FinalOutput[[#This Row],[ONS_Cenus_2011]],Table5[],CensusData!R$1,FALSE)</f>
        <v>153</v>
      </c>
      <c r="Z10" s="128">
        <f>VLOOKUP(FinalOutput[[#This Row],[ONS_Cenus_2011]],Table5[],CensusData!S$1,FALSE)</f>
        <v>35</v>
      </c>
      <c r="AA10" s="128">
        <f>VLOOKUP(FinalOutput[[#This Row],[ONS_Cenus_2011]],Table5[],CensusData!T$1,FALSE)</f>
        <v>122</v>
      </c>
      <c r="AB10" s="128">
        <f>VLOOKUP(FinalOutput[[#This Row],[ONS_Cenus_2011]],Table5[],CensusData!U$1,FALSE)</f>
        <v>153</v>
      </c>
      <c r="AC10" s="128">
        <f>VLOOKUP(FinalOutput[[#This Row],[ONS_Cenus_2011]],Table5[],CensusData!V$1,FALSE)</f>
        <v>785</v>
      </c>
      <c r="AD10" s="128">
        <f>VLOOKUP(FinalOutput[[#This Row],[ONS_Cenus_2011]],Table5[],CensusData!W$1,FALSE)</f>
        <v>292</v>
      </c>
      <c r="AE10" s="128">
        <f>VLOOKUP(FinalOutput[[#This Row],[ONS_Cenus_2011]],Table5[],CensusData!X$1,FALSE)</f>
        <v>51</v>
      </c>
      <c r="AF10" s="128">
        <f>VLOOKUP(FinalOutput[[#This Row],[ONS_Cenus_2011]],Table5[],CensusData!Y$1,FALSE)</f>
        <v>48</v>
      </c>
      <c r="AG10" s="128">
        <f>VLOOKUP(FinalOutput[[#This Row],[ONS_Cenus_2011]],Table5[],CensusData!Z$1,FALSE)</f>
        <v>129</v>
      </c>
      <c r="AH10" s="128">
        <f>VLOOKUP(FinalOutput[[#This Row],[ONS_Cenus_2011]],Table5[],CensusData!AA$1,FALSE)</f>
        <v>265</v>
      </c>
      <c r="AI10" s="128">
        <f>VLOOKUP(FinalOutput[[#This Row],[ONS_Cenus_2011]],Table5[],CensusData!AB$1,FALSE)</f>
        <v>1464</v>
      </c>
      <c r="AJ10" s="128">
        <f>VLOOKUP(FinalOutput[[#This Row],[ONS_Cenus_2011]],Table5[],CensusData!AC$1,FALSE)</f>
        <v>731</v>
      </c>
      <c r="AK10" s="128">
        <f>VLOOKUP(FinalOutput[[#This Row],[ONS_Cenus_2011]],Table5[],CensusData!AD$1,FALSE)</f>
        <v>612</v>
      </c>
      <c r="AL10" s="128">
        <f>VLOOKUP(FinalOutput[[#This Row],[ONS_Cenus_2011]],Table5[],CensusData!AE$1,FALSE)</f>
        <v>121</v>
      </c>
      <c r="AM10" s="128">
        <f>VLOOKUP(FinalOutput[[#This Row],[ONS_Cenus_2011]],Table5[],CensusData!AF$1,FALSE)</f>
        <v>282</v>
      </c>
      <c r="AN10" s="128">
        <f>VLOOKUP(FinalOutput[[#This Row],[ONS_Cenus_2011]],Table5[],CensusData!AG$1,FALSE)</f>
        <v>50</v>
      </c>
      <c r="AO10" s="128">
        <f>VLOOKUP(FinalOutput[[#This Row],[ONS_Cenus_2011]],Table5[],CensusData!AH$1,FALSE)</f>
        <v>232</v>
      </c>
      <c r="AP10" s="128">
        <f>VLOOKUP(FinalOutput[[#This Row],[ONS_Cenus_2011]],Table5[],CensusData!AI$1,FALSE)</f>
        <v>74850</v>
      </c>
      <c r="AQ10" s="128">
        <f>VLOOKUP(FinalOutput[[#This Row],[ONS_Cenus_2011]],Table5[],CensusData!AJ$1,FALSE)</f>
        <v>19122</v>
      </c>
      <c r="AR10" s="128">
        <f>VLOOKUP(FinalOutput[[#This Row],[ONS_Cenus_2011]],Table5[],CensusData!AK$1,FALSE)</f>
        <v>13262</v>
      </c>
      <c r="AS10" s="128">
        <f>VLOOKUP(FinalOutput[[#This Row],[ONS_Cenus_2011]],Table5[],CensusData!AL$1,FALSE)</f>
        <v>12871</v>
      </c>
      <c r="AT10" s="128">
        <f>VLOOKUP(FinalOutput[[#This Row],[ONS_Cenus_2011]],Table5[],CensusData!AM$1,FALSE)</f>
        <v>2741</v>
      </c>
      <c r="AU10" s="128">
        <f>VLOOKUP(FinalOutput[[#This Row],[ONS_Cenus_2011]],Table5[],CensusData!AN$1,FALSE)</f>
        <v>8401</v>
      </c>
      <c r="AV10" s="128">
        <f>VLOOKUP(FinalOutput[[#This Row],[ONS_Cenus_2011]],Table5[],CensusData!AO$1,FALSE)</f>
        <v>14394</v>
      </c>
      <c r="AW10" s="128">
        <f>VLOOKUP(FinalOutput[[#This Row],[ONS_Cenus_2011]],Table5[],CensusData!AP$1,FALSE)</f>
        <v>4059</v>
      </c>
    </row>
    <row r="11" spans="1:49">
      <c r="A11" s="128" t="str">
        <f t="array" ref="A11">ConsolGeog[[#This Row],[Country]]</f>
        <v>England</v>
      </c>
      <c r="B11" s="129" t="str">
        <f t="array" ref="B11">ConsolGeog[[#This Row],[County Name]]</f>
        <v>Warrington</v>
      </c>
      <c r="C11" s="128" t="str">
        <f t="array" ref="C11">ConsolGeog[[#This Row],[la_code]]</f>
        <v>E06000007</v>
      </c>
      <c r="D11" s="129" t="str">
        <f t="array" ref="D11">ConsolGeog[[#This Row],[la_name]]</f>
        <v>Warrington</v>
      </c>
      <c r="E11" s="129" t="str">
        <f t="array" ref="E11">ConsolGeog[[#This Row],[LA Type]]</f>
        <v>Unitary</v>
      </c>
      <c r="F11" s="129">
        <f t="array" ref="F11">ConsolGeog[[#This Row],[population]]</f>
        <v>202228</v>
      </c>
      <c r="G11" s="129">
        <f t="array" ref="G11">ConsolGeog[[#This Row],[area]]</f>
        <v>18065.39</v>
      </c>
      <c r="H11" s="129">
        <f t="array" ref="H11">MAX(ConsolGeog[[#This Row],[Presented HS - 16-17 (2014)]]+ConsolGeog[[#This Row],[Presented HS - 18-24 (2014)]],ConsolGeog[[#This Row],[Presented HS - 16-24 (2014)]])+MAX(ConsolGeog[[#This Row],[Presented CS - 16-17 (2014)]]+ConsolGeog[[#This Row],[Presented CS - 18-24 (2014)]],ConsolGeog[[#This Row],[Presented CS - 16-24 (2014)]])</f>
        <v>109</v>
      </c>
      <c r="I11" s="129">
        <f t="array" ref="I11">MAX(ConsolGeog[[#This Row],[Assessed HS - 16-17 (2014)]]+ConsolGeog[[#This Row],[Assessed HS - 18-24 (2014)]],ConsolGeog[[#This Row],[Assessed HS - 16-24 (2014)]])+MAX(ConsolGeog[[#This Row],[Assessed CS - 16-17 (2014)]]+ConsolGeog[[#This Row],[Assessed CS - 18-24 (2014)]],ConsolGeog[[#This Row],[Assessed CS - 16-24 (2014)]])</f>
        <v>112</v>
      </c>
      <c r="J11" s="128">
        <f>VLOOKUP(FinalOutput[[#This Row],[ONS_Cenus_2011]],Table5[],CensusData!C$1,FALSE)</f>
        <v>62242</v>
      </c>
      <c r="K11" s="128">
        <f>VLOOKUP(FinalOutput[[#This Row],[ONS_Cenus_2011]],Table5[],CensusData!D$1,FALSE)</f>
        <v>9164</v>
      </c>
      <c r="L11" s="128">
        <f>VLOOKUP(FinalOutput[[#This Row],[ONS_Cenus_2011]],Table5[],CensusData!E$1,FALSE)</f>
        <v>4376</v>
      </c>
      <c r="M11" s="128">
        <f>VLOOKUP(FinalOutput[[#This Row],[ONS_Cenus_2011]],Table5[],CensusData!F$1,FALSE)</f>
        <v>9259</v>
      </c>
      <c r="N11" s="128">
        <f>VLOOKUP(FinalOutput[[#This Row],[ONS_Cenus_2011]],Table5[],CensusData!G$1,FALSE)</f>
        <v>5524</v>
      </c>
      <c r="O11" s="128">
        <f>VLOOKUP(FinalOutput[[#This Row],[ONS_Cenus_2011]],Table5[],CensusData!H$1,FALSE)</f>
        <v>768</v>
      </c>
      <c r="P11" s="128">
        <f>VLOOKUP(FinalOutput[[#This Row],[ONS_Cenus_2011]],Table5[],CensusData!I$1,FALSE)</f>
        <v>3.96</v>
      </c>
      <c r="Q11" s="128">
        <f>VLOOKUP(FinalOutput[[#This Row],[ONS_Cenus_2011]],Table5[],CensusData!J$1,FALSE)</f>
        <v>31066</v>
      </c>
      <c r="R11" s="128">
        <f>VLOOKUP(FinalOutput[[#This Row],[ONS_Cenus_2011]],Table5[],CensusData!K$1,FALSE)</f>
        <v>85140</v>
      </c>
      <c r="S11" s="128">
        <f>VLOOKUP(FinalOutput[[#This Row],[ONS_Cenus_2011]],Table5[],CensusData!L$1,FALSE)</f>
        <v>82656</v>
      </c>
      <c r="T11" s="128">
        <f>VLOOKUP(FinalOutput[[#This Row],[ONS_Cenus_2011]],Table5[],CensusData!M$1,FALSE)</f>
        <v>80057</v>
      </c>
      <c r="U11" s="128">
        <f>VLOOKUP(FinalOutput[[#This Row],[ONS_Cenus_2011]],Table5[],CensusData!N$1,FALSE)</f>
        <v>797</v>
      </c>
      <c r="V11" s="128">
        <f>VLOOKUP(FinalOutput[[#This Row],[ONS_Cenus_2011]],Table5[],CensusData!O$1,FALSE)</f>
        <v>22</v>
      </c>
      <c r="W11" s="128">
        <f>VLOOKUP(FinalOutput[[#This Row],[ONS_Cenus_2011]],Table5[],CensusData!P$1,FALSE)</f>
        <v>1780</v>
      </c>
      <c r="X11" s="128">
        <f>VLOOKUP(FinalOutput[[#This Row],[ONS_Cenus_2011]],Table5[],CensusData!Q$1,FALSE)</f>
        <v>487</v>
      </c>
      <c r="Y11" s="128">
        <f>VLOOKUP(FinalOutput[[#This Row],[ONS_Cenus_2011]],Table5[],CensusData!R$1,FALSE)</f>
        <v>155</v>
      </c>
      <c r="Z11" s="128">
        <f>VLOOKUP(FinalOutput[[#This Row],[ONS_Cenus_2011]],Table5[],CensusData!S$1,FALSE)</f>
        <v>76</v>
      </c>
      <c r="AA11" s="128">
        <f>VLOOKUP(FinalOutput[[#This Row],[ONS_Cenus_2011]],Table5[],CensusData!T$1,FALSE)</f>
        <v>122</v>
      </c>
      <c r="AB11" s="128">
        <f>VLOOKUP(FinalOutput[[#This Row],[ONS_Cenus_2011]],Table5[],CensusData!U$1,FALSE)</f>
        <v>134</v>
      </c>
      <c r="AC11" s="128">
        <f>VLOOKUP(FinalOutput[[#This Row],[ONS_Cenus_2011]],Table5[],CensusData!V$1,FALSE)</f>
        <v>1563</v>
      </c>
      <c r="AD11" s="128">
        <f>VLOOKUP(FinalOutput[[#This Row],[ONS_Cenus_2011]],Table5[],CensusData!W$1,FALSE)</f>
        <v>631</v>
      </c>
      <c r="AE11" s="128">
        <f>VLOOKUP(FinalOutput[[#This Row],[ONS_Cenus_2011]],Table5[],CensusData!X$1,FALSE)</f>
        <v>294</v>
      </c>
      <c r="AF11" s="128">
        <f>VLOOKUP(FinalOutput[[#This Row],[ONS_Cenus_2011]],Table5[],CensusData!Y$1,FALSE)</f>
        <v>41</v>
      </c>
      <c r="AG11" s="128">
        <f>VLOOKUP(FinalOutput[[#This Row],[ONS_Cenus_2011]],Table5[],CensusData!Z$1,FALSE)</f>
        <v>315</v>
      </c>
      <c r="AH11" s="128">
        <f>VLOOKUP(FinalOutput[[#This Row],[ONS_Cenus_2011]],Table5[],CensusData!AA$1,FALSE)</f>
        <v>282</v>
      </c>
      <c r="AI11" s="128">
        <f>VLOOKUP(FinalOutput[[#This Row],[ONS_Cenus_2011]],Table5[],CensusData!AB$1,FALSE)</f>
        <v>261</v>
      </c>
      <c r="AJ11" s="128">
        <f>VLOOKUP(FinalOutput[[#This Row],[ONS_Cenus_2011]],Table5[],CensusData!AC$1,FALSE)</f>
        <v>138</v>
      </c>
      <c r="AK11" s="128">
        <f>VLOOKUP(FinalOutput[[#This Row],[ONS_Cenus_2011]],Table5[],CensusData!AD$1,FALSE)</f>
        <v>86</v>
      </c>
      <c r="AL11" s="128">
        <f>VLOOKUP(FinalOutput[[#This Row],[ONS_Cenus_2011]],Table5[],CensusData!AE$1,FALSE)</f>
        <v>37</v>
      </c>
      <c r="AM11" s="128">
        <f>VLOOKUP(FinalOutput[[#This Row],[ONS_Cenus_2011]],Table5[],CensusData!AF$1,FALSE)</f>
        <v>173</v>
      </c>
      <c r="AN11" s="128">
        <f>VLOOKUP(FinalOutput[[#This Row],[ONS_Cenus_2011]],Table5[],CensusData!AG$1,FALSE)</f>
        <v>86</v>
      </c>
      <c r="AO11" s="128">
        <f>VLOOKUP(FinalOutput[[#This Row],[ONS_Cenus_2011]],Table5[],CensusData!AH$1,FALSE)</f>
        <v>87</v>
      </c>
      <c r="AP11" s="128">
        <f>VLOOKUP(FinalOutput[[#This Row],[ONS_Cenus_2011]],Table5[],CensusData!AI$1,FALSE)</f>
        <v>163477</v>
      </c>
      <c r="AQ11" s="128">
        <f>VLOOKUP(FinalOutput[[#This Row],[ONS_Cenus_2011]],Table5[],CensusData!AJ$1,FALSE)</f>
        <v>33815</v>
      </c>
      <c r="AR11" s="128">
        <f>VLOOKUP(FinalOutput[[#This Row],[ONS_Cenus_2011]],Table5[],CensusData!AK$1,FALSE)</f>
        <v>23846</v>
      </c>
      <c r="AS11" s="128">
        <f>VLOOKUP(FinalOutput[[#This Row],[ONS_Cenus_2011]],Table5[],CensusData!AL$1,FALSE)</f>
        <v>27000</v>
      </c>
      <c r="AT11" s="128">
        <f>VLOOKUP(FinalOutput[[#This Row],[ONS_Cenus_2011]],Table5[],CensusData!AM$1,FALSE)</f>
        <v>6699</v>
      </c>
      <c r="AU11" s="128">
        <f>VLOOKUP(FinalOutput[[#This Row],[ONS_Cenus_2011]],Table5[],CensusData!AN$1,FALSE)</f>
        <v>20593</v>
      </c>
      <c r="AV11" s="128">
        <f>VLOOKUP(FinalOutput[[#This Row],[ONS_Cenus_2011]],Table5[],CensusData!AO$1,FALSE)</f>
        <v>44870</v>
      </c>
      <c r="AW11" s="128">
        <f>VLOOKUP(FinalOutput[[#This Row],[ONS_Cenus_2011]],Table5[],CensusData!AP$1,FALSE)</f>
        <v>6654</v>
      </c>
    </row>
    <row r="12" spans="1:49">
      <c r="A12" s="128" t="str">
        <f t="array" ref="A12">ConsolGeog[[#This Row],[Country]]</f>
        <v>England</v>
      </c>
      <c r="B12" s="129" t="str">
        <f t="array" ref="B12">ConsolGeog[[#This Row],[County Name]]</f>
        <v>Blackburn with Darwen</v>
      </c>
      <c r="C12" s="128" t="str">
        <f t="array" ref="C12">ConsolGeog[[#This Row],[la_code]]</f>
        <v>E06000008</v>
      </c>
      <c r="D12" s="129" t="str">
        <f t="array" ref="D12">ConsolGeog[[#This Row],[la_name]]</f>
        <v>Blackburn with Darwen</v>
      </c>
      <c r="E12" s="129" t="str">
        <f t="array" ref="E12">ConsolGeog[[#This Row],[LA Type]]</f>
        <v>Unitary</v>
      </c>
      <c r="F12" s="129">
        <f t="array" ref="F12">ConsolGeog[[#This Row],[population]]</f>
        <v>147489</v>
      </c>
      <c r="G12" s="129">
        <f t="array" ref="G12">ConsolGeog[[#This Row],[area]]</f>
        <v>13701.18</v>
      </c>
      <c r="H12" s="129">
        <f t="array" ref="H12">MAX(ConsolGeog[[#This Row],[Presented HS - 16-17 (2014)]]+ConsolGeog[[#This Row],[Presented HS - 18-24 (2014)]],ConsolGeog[[#This Row],[Presented HS - 16-24 (2014)]])+MAX(ConsolGeog[[#This Row],[Presented CS - 16-17 (2014)]]+ConsolGeog[[#This Row],[Presented CS - 18-24 (2014)]],ConsolGeog[[#This Row],[Presented CS - 16-24 (2014)]])</f>
        <v>428</v>
      </c>
      <c r="I12" s="129">
        <f t="array" ref="I12">MAX(ConsolGeog[[#This Row],[Assessed HS - 16-17 (2014)]]+ConsolGeog[[#This Row],[Assessed HS - 18-24 (2014)]],ConsolGeog[[#This Row],[Assessed HS - 16-24 (2014)]])+MAX(ConsolGeog[[#This Row],[Assessed CS - 16-17 (2014)]]+ConsolGeog[[#This Row],[Assessed CS - 18-24 (2014)]],ConsolGeog[[#This Row],[Assessed CS - 16-24 (2014)]])</f>
        <v>70</v>
      </c>
      <c r="J12" s="128">
        <f>VLOOKUP(FinalOutput[[#This Row],[ONS_Cenus_2011]],Table5[],CensusData!C$1,FALSE)</f>
        <v>52396</v>
      </c>
      <c r="K12" s="128">
        <f>VLOOKUP(FinalOutput[[#This Row],[ONS_Cenus_2011]],Table5[],CensusData!D$1,FALSE)</f>
        <v>9537</v>
      </c>
      <c r="L12" s="128">
        <f>VLOOKUP(FinalOutput[[#This Row],[ONS_Cenus_2011]],Table5[],CensusData!E$1,FALSE)</f>
        <v>6315</v>
      </c>
      <c r="M12" s="128">
        <f>VLOOKUP(FinalOutput[[#This Row],[ONS_Cenus_2011]],Table5[],CensusData!F$1,FALSE)</f>
        <v>14906</v>
      </c>
      <c r="N12" s="128">
        <f>VLOOKUP(FinalOutput[[#This Row],[ONS_Cenus_2011]],Table5[],CensusData!G$1,FALSE)</f>
        <v>6893</v>
      </c>
      <c r="O12" s="128">
        <f>VLOOKUP(FinalOutput[[#This Row],[ONS_Cenus_2011]],Table5[],CensusData!H$1,FALSE)</f>
        <v>2244</v>
      </c>
      <c r="P12" s="128">
        <f>VLOOKUP(FinalOutput[[#This Row],[ONS_Cenus_2011]],Table5[],CensusData!I$1,FALSE)</f>
        <v>52.46</v>
      </c>
      <c r="Q12" s="128">
        <f>VLOOKUP(FinalOutput[[#This Row],[ONS_Cenus_2011]],Table5[],CensusData!J$1,FALSE)</f>
        <v>1781</v>
      </c>
      <c r="R12" s="128">
        <f>VLOOKUP(FinalOutput[[#This Row],[ONS_Cenus_2011]],Table5[],CensusData!K$1,FALSE)</f>
        <v>57353</v>
      </c>
      <c r="S12" s="128">
        <f>VLOOKUP(FinalOutput[[#This Row],[ONS_Cenus_2011]],Table5[],CensusData!L$1,FALSE)</f>
        <v>45342</v>
      </c>
      <c r="T12" s="128">
        <f>VLOOKUP(FinalOutput[[#This Row],[ONS_Cenus_2011]],Table5[],CensusData!M$1,FALSE)</f>
        <v>43581</v>
      </c>
      <c r="U12" s="128">
        <f>VLOOKUP(FinalOutput[[#This Row],[ONS_Cenus_2011]],Table5[],CensusData!N$1,FALSE)</f>
        <v>526</v>
      </c>
      <c r="V12" s="128">
        <f>VLOOKUP(FinalOutput[[#This Row],[ONS_Cenus_2011]],Table5[],CensusData!O$1,FALSE)</f>
        <v>43</v>
      </c>
      <c r="W12" s="128">
        <f>VLOOKUP(FinalOutput[[#This Row],[ONS_Cenus_2011]],Table5[],CensusData!P$1,FALSE)</f>
        <v>1192</v>
      </c>
      <c r="X12" s="128">
        <f>VLOOKUP(FinalOutput[[#This Row],[ONS_Cenus_2011]],Table5[],CensusData!Q$1,FALSE)</f>
        <v>445</v>
      </c>
      <c r="Y12" s="128">
        <f>VLOOKUP(FinalOutput[[#This Row],[ONS_Cenus_2011]],Table5[],CensusData!R$1,FALSE)</f>
        <v>102</v>
      </c>
      <c r="Z12" s="128">
        <f>VLOOKUP(FinalOutput[[#This Row],[ONS_Cenus_2011]],Table5[],CensusData!S$1,FALSE)</f>
        <v>36</v>
      </c>
      <c r="AA12" s="128">
        <f>VLOOKUP(FinalOutput[[#This Row],[ONS_Cenus_2011]],Table5[],CensusData!T$1,FALSE)</f>
        <v>192</v>
      </c>
      <c r="AB12" s="128">
        <f>VLOOKUP(FinalOutput[[#This Row],[ONS_Cenus_2011]],Table5[],CensusData!U$1,FALSE)</f>
        <v>115</v>
      </c>
      <c r="AC12" s="128">
        <f>VLOOKUP(FinalOutput[[#This Row],[ONS_Cenus_2011]],Table5[],CensusData!V$1,FALSE)</f>
        <v>10570</v>
      </c>
      <c r="AD12" s="128">
        <f>VLOOKUP(FinalOutput[[#This Row],[ONS_Cenus_2011]],Table5[],CensusData!W$1,FALSE)</f>
        <v>5205</v>
      </c>
      <c r="AE12" s="128">
        <f>VLOOKUP(FinalOutput[[#This Row],[ONS_Cenus_2011]],Table5[],CensusData!X$1,FALSE)</f>
        <v>4269</v>
      </c>
      <c r="AF12" s="128">
        <f>VLOOKUP(FinalOutput[[#This Row],[ONS_Cenus_2011]],Table5[],CensusData!Y$1,FALSE)</f>
        <v>241</v>
      </c>
      <c r="AG12" s="128">
        <f>VLOOKUP(FinalOutput[[#This Row],[ONS_Cenus_2011]],Table5[],CensusData!Z$1,FALSE)</f>
        <v>294</v>
      </c>
      <c r="AH12" s="128">
        <f>VLOOKUP(FinalOutput[[#This Row],[ONS_Cenus_2011]],Table5[],CensusData!AA$1,FALSE)</f>
        <v>561</v>
      </c>
      <c r="AI12" s="128">
        <f>VLOOKUP(FinalOutput[[#This Row],[ONS_Cenus_2011]],Table5[],CensusData!AB$1,FALSE)</f>
        <v>391</v>
      </c>
      <c r="AJ12" s="128">
        <f>VLOOKUP(FinalOutput[[#This Row],[ONS_Cenus_2011]],Table5[],CensusData!AC$1,FALSE)</f>
        <v>233</v>
      </c>
      <c r="AK12" s="128">
        <f>VLOOKUP(FinalOutput[[#This Row],[ONS_Cenus_2011]],Table5[],CensusData!AD$1,FALSE)</f>
        <v>125</v>
      </c>
      <c r="AL12" s="128">
        <f>VLOOKUP(FinalOutput[[#This Row],[ONS_Cenus_2011]],Table5[],CensusData!AE$1,FALSE)</f>
        <v>33</v>
      </c>
      <c r="AM12" s="128">
        <f>VLOOKUP(FinalOutput[[#This Row],[ONS_Cenus_2011]],Table5[],CensusData!AF$1,FALSE)</f>
        <v>605</v>
      </c>
      <c r="AN12" s="128">
        <f>VLOOKUP(FinalOutput[[#This Row],[ONS_Cenus_2011]],Table5[],CensusData!AG$1,FALSE)</f>
        <v>214</v>
      </c>
      <c r="AO12" s="128">
        <f>VLOOKUP(FinalOutput[[#This Row],[ONS_Cenus_2011]],Table5[],CensusData!AH$1,FALSE)</f>
        <v>391</v>
      </c>
      <c r="AP12" s="128">
        <f>VLOOKUP(FinalOutput[[#This Row],[ONS_Cenus_2011]],Table5[],CensusData!AI$1,FALSE)</f>
        <v>113122</v>
      </c>
      <c r="AQ12" s="128">
        <f>VLOOKUP(FinalOutput[[#This Row],[ONS_Cenus_2011]],Table5[],CensusData!AJ$1,FALSE)</f>
        <v>32485</v>
      </c>
      <c r="AR12" s="128">
        <f>VLOOKUP(FinalOutput[[#This Row],[ONS_Cenus_2011]],Table5[],CensusData!AK$1,FALSE)</f>
        <v>16211</v>
      </c>
      <c r="AS12" s="128">
        <f>VLOOKUP(FinalOutput[[#This Row],[ONS_Cenus_2011]],Table5[],CensusData!AL$1,FALSE)</f>
        <v>17221</v>
      </c>
      <c r="AT12" s="128">
        <f>VLOOKUP(FinalOutput[[#This Row],[ONS_Cenus_2011]],Table5[],CensusData!AM$1,FALSE)</f>
        <v>4428</v>
      </c>
      <c r="AU12" s="128">
        <f>VLOOKUP(FinalOutput[[#This Row],[ONS_Cenus_2011]],Table5[],CensusData!AN$1,FALSE)</f>
        <v>12923</v>
      </c>
      <c r="AV12" s="128">
        <f>VLOOKUP(FinalOutput[[#This Row],[ONS_Cenus_2011]],Table5[],CensusData!AO$1,FALSE)</f>
        <v>22416</v>
      </c>
      <c r="AW12" s="128">
        <f>VLOOKUP(FinalOutput[[#This Row],[ONS_Cenus_2011]],Table5[],CensusData!AP$1,FALSE)</f>
        <v>7438</v>
      </c>
    </row>
    <row r="13" spans="1:49">
      <c r="A13" s="128" t="str">
        <f t="array" ref="A13">ConsolGeog[[#This Row],[Country]]</f>
        <v>England</v>
      </c>
      <c r="B13" s="129" t="str">
        <f t="array" ref="B13">ConsolGeog[[#This Row],[County Name]]</f>
        <v>Blackpool</v>
      </c>
      <c r="C13" s="128" t="str">
        <f t="array" ref="C13">ConsolGeog[[#This Row],[la_code]]</f>
        <v>E06000009</v>
      </c>
      <c r="D13" s="129" t="str">
        <f t="array" ref="D13">ConsolGeog[[#This Row],[la_name]]</f>
        <v>Blackpool</v>
      </c>
      <c r="E13" s="129" t="str">
        <f t="array" ref="E13">ConsolGeog[[#This Row],[LA Type]]</f>
        <v>Unitary</v>
      </c>
      <c r="F13" s="129">
        <f t="array" ref="F13">ConsolGeog[[#This Row],[population]]</f>
        <v>142065</v>
      </c>
      <c r="G13" s="129">
        <f t="array" ref="G13">ConsolGeog[[#This Row],[area]]</f>
        <v>3488.1</v>
      </c>
      <c r="H13" s="129">
        <f t="array" ref="H13">MAX(ConsolGeog[[#This Row],[Presented HS - 16-17 (2014)]]+ConsolGeog[[#This Row],[Presented HS - 18-24 (2014)]],ConsolGeog[[#This Row],[Presented HS - 16-24 (2014)]])+MAX(ConsolGeog[[#This Row],[Presented CS - 16-17 (2014)]]+ConsolGeog[[#This Row],[Presented CS - 18-24 (2014)]],ConsolGeog[[#This Row],[Presented CS - 16-24 (2014)]])</f>
        <v>0</v>
      </c>
      <c r="I13" s="129">
        <f t="array" ref="I13">MAX(ConsolGeog[[#This Row],[Assessed HS - 16-17 (2014)]]+ConsolGeog[[#This Row],[Assessed HS - 18-24 (2014)]],ConsolGeog[[#This Row],[Assessed HS - 16-24 (2014)]])+MAX(ConsolGeog[[#This Row],[Assessed CS - 16-17 (2014)]]+ConsolGeog[[#This Row],[Assessed CS - 18-24 (2014)]],ConsolGeog[[#This Row],[Assessed CS - 16-24 (2014)]])</f>
        <v>0</v>
      </c>
      <c r="J13" s="128">
        <f>VLOOKUP(FinalOutput[[#This Row],[ONS_Cenus_2011]],Table5[],CensusData!C$1,FALSE)</f>
        <v>54917</v>
      </c>
      <c r="K13" s="128">
        <f>VLOOKUP(FinalOutput[[#This Row],[ONS_Cenus_2011]],Table5[],CensusData!D$1,FALSE)</f>
        <v>7357</v>
      </c>
      <c r="L13" s="128">
        <f>VLOOKUP(FinalOutput[[#This Row],[ONS_Cenus_2011]],Table5[],CensusData!E$1,FALSE)</f>
        <v>4317</v>
      </c>
      <c r="M13" s="128">
        <f>VLOOKUP(FinalOutput[[#This Row],[ONS_Cenus_2011]],Table5[],CensusData!F$1,FALSE)</f>
        <v>8126</v>
      </c>
      <c r="N13" s="128">
        <f>VLOOKUP(FinalOutput[[#This Row],[ONS_Cenus_2011]],Table5[],CensusData!G$1,FALSE)</f>
        <v>4056</v>
      </c>
      <c r="O13" s="128">
        <f>VLOOKUP(FinalOutput[[#This Row],[ONS_Cenus_2011]],Table5[],CensusData!H$1,FALSE)</f>
        <v>762</v>
      </c>
      <c r="P13" s="128">
        <f>VLOOKUP(FinalOutput[[#This Row],[ONS_Cenus_2011]],Table5[],CensusData!I$1,FALSE)</f>
        <v>34.06</v>
      </c>
      <c r="Q13" s="128">
        <f>VLOOKUP(FinalOutput[[#This Row],[ONS_Cenus_2011]],Table5[],CensusData!J$1,FALSE)</f>
        <v>6534</v>
      </c>
      <c r="R13" s="128">
        <f>VLOOKUP(FinalOutput[[#This Row],[ONS_Cenus_2011]],Table5[],CensusData!K$1,FALSE)</f>
        <v>64367</v>
      </c>
      <c r="S13" s="128">
        <f>VLOOKUP(FinalOutput[[#This Row],[ONS_Cenus_2011]],Table5[],CensusData!L$1,FALSE)</f>
        <v>62691</v>
      </c>
      <c r="T13" s="128">
        <f>VLOOKUP(FinalOutput[[#This Row],[ONS_Cenus_2011]],Table5[],CensusData!M$1,FALSE)</f>
        <v>60640</v>
      </c>
      <c r="U13" s="128">
        <f>VLOOKUP(FinalOutput[[#This Row],[ONS_Cenus_2011]],Table5[],CensusData!N$1,FALSE)</f>
        <v>639</v>
      </c>
      <c r="V13" s="128">
        <f>VLOOKUP(FinalOutput[[#This Row],[ONS_Cenus_2011]],Table5[],CensusData!O$1,FALSE)</f>
        <v>94</v>
      </c>
      <c r="W13" s="128">
        <f>VLOOKUP(FinalOutput[[#This Row],[ONS_Cenus_2011]],Table5[],CensusData!P$1,FALSE)</f>
        <v>1318</v>
      </c>
      <c r="X13" s="128">
        <f>VLOOKUP(FinalOutput[[#This Row],[ONS_Cenus_2011]],Table5[],CensusData!Q$1,FALSE)</f>
        <v>558</v>
      </c>
      <c r="Y13" s="128">
        <f>VLOOKUP(FinalOutput[[#This Row],[ONS_Cenus_2011]],Table5[],CensusData!R$1,FALSE)</f>
        <v>256</v>
      </c>
      <c r="Z13" s="128">
        <f>VLOOKUP(FinalOutput[[#This Row],[ONS_Cenus_2011]],Table5[],CensusData!S$1,FALSE)</f>
        <v>77</v>
      </c>
      <c r="AA13" s="128">
        <f>VLOOKUP(FinalOutput[[#This Row],[ONS_Cenus_2011]],Table5[],CensusData!T$1,FALSE)</f>
        <v>101</v>
      </c>
      <c r="AB13" s="128">
        <f>VLOOKUP(FinalOutput[[#This Row],[ONS_Cenus_2011]],Table5[],CensusData!U$1,FALSE)</f>
        <v>124</v>
      </c>
      <c r="AC13" s="128">
        <f>VLOOKUP(FinalOutput[[#This Row],[ONS_Cenus_2011]],Table5[],CensusData!V$1,FALSE)</f>
        <v>758</v>
      </c>
      <c r="AD13" s="128">
        <f>VLOOKUP(FinalOutput[[#This Row],[ONS_Cenus_2011]],Table5[],CensusData!W$1,FALSE)</f>
        <v>201</v>
      </c>
      <c r="AE13" s="128">
        <f>VLOOKUP(FinalOutput[[#This Row],[ONS_Cenus_2011]],Table5[],CensusData!X$1,FALSE)</f>
        <v>69</v>
      </c>
      <c r="AF13" s="128">
        <f>VLOOKUP(FinalOutput[[#This Row],[ONS_Cenus_2011]],Table5[],CensusData!Y$1,FALSE)</f>
        <v>53</v>
      </c>
      <c r="AG13" s="128">
        <f>VLOOKUP(FinalOutput[[#This Row],[ONS_Cenus_2011]],Table5[],CensusData!Z$1,FALSE)</f>
        <v>215</v>
      </c>
      <c r="AH13" s="128">
        <f>VLOOKUP(FinalOutput[[#This Row],[ONS_Cenus_2011]],Table5[],CensusData!AA$1,FALSE)</f>
        <v>220</v>
      </c>
      <c r="AI13" s="128">
        <f>VLOOKUP(FinalOutput[[#This Row],[ONS_Cenus_2011]],Table5[],CensusData!AB$1,FALSE)</f>
        <v>184</v>
      </c>
      <c r="AJ13" s="128">
        <f>VLOOKUP(FinalOutput[[#This Row],[ONS_Cenus_2011]],Table5[],CensusData!AC$1,FALSE)</f>
        <v>81</v>
      </c>
      <c r="AK13" s="128">
        <f>VLOOKUP(FinalOutput[[#This Row],[ONS_Cenus_2011]],Table5[],CensusData!AD$1,FALSE)</f>
        <v>74</v>
      </c>
      <c r="AL13" s="128">
        <f>VLOOKUP(FinalOutput[[#This Row],[ONS_Cenus_2011]],Table5[],CensusData!AE$1,FALSE)</f>
        <v>29</v>
      </c>
      <c r="AM13" s="128">
        <f>VLOOKUP(FinalOutput[[#This Row],[ONS_Cenus_2011]],Table5[],CensusData!AF$1,FALSE)</f>
        <v>176</v>
      </c>
      <c r="AN13" s="128">
        <f>VLOOKUP(FinalOutput[[#This Row],[ONS_Cenus_2011]],Table5[],CensusData!AG$1,FALSE)</f>
        <v>67</v>
      </c>
      <c r="AO13" s="128">
        <f>VLOOKUP(FinalOutput[[#This Row],[ONS_Cenus_2011]],Table5[],CensusData!AH$1,FALSE)</f>
        <v>109</v>
      </c>
      <c r="AP13" s="128">
        <f>VLOOKUP(FinalOutput[[#This Row],[ONS_Cenus_2011]],Table5[],CensusData!AI$1,FALSE)</f>
        <v>116699</v>
      </c>
      <c r="AQ13" s="128">
        <f>VLOOKUP(FinalOutput[[#This Row],[ONS_Cenus_2011]],Table5[],CensusData!AJ$1,FALSE)</f>
        <v>36559</v>
      </c>
      <c r="AR13" s="128">
        <f>VLOOKUP(FinalOutput[[#This Row],[ONS_Cenus_2011]],Table5[],CensusData!AK$1,FALSE)</f>
        <v>18129</v>
      </c>
      <c r="AS13" s="128">
        <f>VLOOKUP(FinalOutput[[#This Row],[ONS_Cenus_2011]],Table5[],CensusData!AL$1,FALSE)</f>
        <v>19993</v>
      </c>
      <c r="AT13" s="128">
        <f>VLOOKUP(FinalOutput[[#This Row],[ONS_Cenus_2011]],Table5[],CensusData!AM$1,FALSE)</f>
        <v>4886</v>
      </c>
      <c r="AU13" s="128">
        <f>VLOOKUP(FinalOutput[[#This Row],[ONS_Cenus_2011]],Table5[],CensusData!AN$1,FALSE)</f>
        <v>13546</v>
      </c>
      <c r="AV13" s="128">
        <f>VLOOKUP(FinalOutput[[#This Row],[ONS_Cenus_2011]],Table5[],CensusData!AO$1,FALSE)</f>
        <v>18098</v>
      </c>
      <c r="AW13" s="128">
        <f>VLOOKUP(FinalOutput[[#This Row],[ONS_Cenus_2011]],Table5[],CensusData!AP$1,FALSE)</f>
        <v>5488</v>
      </c>
    </row>
    <row r="14" spans="1:49">
      <c r="A14" s="128" t="str">
        <f t="array" ref="A14">ConsolGeog[[#This Row],[Country]]</f>
        <v>England</v>
      </c>
      <c r="B14" s="129" t="str">
        <f t="array" ref="B14">ConsolGeog[[#This Row],[County Name]]</f>
        <v>Kingston upon Hull, City of</v>
      </c>
      <c r="C14" s="128" t="str">
        <f t="array" ref="C14">ConsolGeog[[#This Row],[la_code]]</f>
        <v>E06000010</v>
      </c>
      <c r="D14" s="129" t="str">
        <f t="array" ref="D14">ConsolGeog[[#This Row],[la_name]]</f>
        <v>Kingston upon Hull, City of</v>
      </c>
      <c r="E14" s="129" t="str">
        <f t="array" ref="E14">ConsolGeog[[#This Row],[LA Type]]</f>
        <v>Unitary</v>
      </c>
      <c r="F14" s="129">
        <f t="array" ref="F14">ConsolGeog[[#This Row],[population]]</f>
        <v>256406</v>
      </c>
      <c r="G14" s="129">
        <f t="array" ref="G14">ConsolGeog[[#This Row],[area]]</f>
        <v>7144.92</v>
      </c>
      <c r="H14" s="129">
        <f t="array" ref="H14">MAX(ConsolGeog[[#This Row],[Presented HS - 16-17 (2014)]]+ConsolGeog[[#This Row],[Presented HS - 18-24 (2014)]],ConsolGeog[[#This Row],[Presented HS - 16-24 (2014)]])+MAX(ConsolGeog[[#This Row],[Presented CS - 16-17 (2014)]]+ConsolGeog[[#This Row],[Presented CS - 18-24 (2014)]],ConsolGeog[[#This Row],[Presented CS - 16-24 (2014)]])</f>
        <v>0</v>
      </c>
      <c r="I14" s="129">
        <f t="array" ref="I14">MAX(ConsolGeog[[#This Row],[Assessed HS - 16-17 (2014)]]+ConsolGeog[[#This Row],[Assessed HS - 18-24 (2014)]],ConsolGeog[[#This Row],[Assessed HS - 16-24 (2014)]])+MAX(ConsolGeog[[#This Row],[Assessed CS - 16-17 (2014)]]+ConsolGeog[[#This Row],[Assessed CS - 18-24 (2014)]],ConsolGeog[[#This Row],[Assessed CS - 16-24 (2014)]])</f>
        <v>0</v>
      </c>
      <c r="J14" s="128">
        <f>VLOOKUP(FinalOutput[[#This Row],[ONS_Cenus_2011]],Table5[],CensusData!C$1,FALSE)</f>
        <v>96771</v>
      </c>
      <c r="K14" s="128">
        <f>VLOOKUP(FinalOutput[[#This Row],[ONS_Cenus_2011]],Table5[],CensusData!D$1,FALSE)</f>
        <v>20799</v>
      </c>
      <c r="L14" s="128">
        <f>VLOOKUP(FinalOutput[[#This Row],[ONS_Cenus_2011]],Table5[],CensusData!E$1,FALSE)</f>
        <v>10979</v>
      </c>
      <c r="M14" s="128">
        <f>VLOOKUP(FinalOutput[[#This Row],[ONS_Cenus_2011]],Table5[],CensusData!F$1,FALSE)</f>
        <v>21632</v>
      </c>
      <c r="N14" s="128">
        <f>VLOOKUP(FinalOutput[[#This Row],[ONS_Cenus_2011]],Table5[],CensusData!G$1,FALSE)</f>
        <v>12043</v>
      </c>
      <c r="O14" s="128">
        <f>VLOOKUP(FinalOutput[[#This Row],[ONS_Cenus_2011]],Table5[],CensusData!H$1,FALSE)</f>
        <v>2666</v>
      </c>
      <c r="P14" s="128">
        <f>VLOOKUP(FinalOutput[[#This Row],[ONS_Cenus_2011]],Table5[],CensusData!I$1,FALSE)</f>
        <v>19.62</v>
      </c>
      <c r="Q14" s="128">
        <f>VLOOKUP(FinalOutput[[#This Row],[ONS_Cenus_2011]],Table5[],CensusData!J$1,FALSE)</f>
        <v>14280</v>
      </c>
      <c r="R14" s="128">
        <f>VLOOKUP(FinalOutput[[#This Row],[ONS_Cenus_2011]],Table5[],CensusData!K$1,FALSE)</f>
        <v>112596</v>
      </c>
      <c r="S14" s="128">
        <f>VLOOKUP(FinalOutput[[#This Row],[ONS_Cenus_2011]],Table5[],CensusData!L$1,FALSE)</f>
        <v>107225</v>
      </c>
      <c r="T14" s="128">
        <f>VLOOKUP(FinalOutput[[#This Row],[ONS_Cenus_2011]],Table5[],CensusData!M$1,FALSE)</f>
        <v>102760</v>
      </c>
      <c r="U14" s="128">
        <f>VLOOKUP(FinalOutput[[#This Row],[ONS_Cenus_2011]],Table5[],CensusData!N$1,FALSE)</f>
        <v>310</v>
      </c>
      <c r="V14" s="128">
        <f>VLOOKUP(FinalOutput[[#This Row],[ONS_Cenus_2011]],Table5[],CensusData!O$1,FALSE)</f>
        <v>109</v>
      </c>
      <c r="W14" s="128">
        <f>VLOOKUP(FinalOutput[[#This Row],[ONS_Cenus_2011]],Table5[],CensusData!P$1,FALSE)</f>
        <v>4046</v>
      </c>
      <c r="X14" s="128">
        <f>VLOOKUP(FinalOutput[[#This Row],[ONS_Cenus_2011]],Table5[],CensusData!Q$1,FALSE)</f>
        <v>1127</v>
      </c>
      <c r="Y14" s="128">
        <f>VLOOKUP(FinalOutput[[#This Row],[ONS_Cenus_2011]],Table5[],CensusData!R$1,FALSE)</f>
        <v>298</v>
      </c>
      <c r="Z14" s="128">
        <f>VLOOKUP(FinalOutput[[#This Row],[ONS_Cenus_2011]],Table5[],CensusData!S$1,FALSE)</f>
        <v>212</v>
      </c>
      <c r="AA14" s="128">
        <f>VLOOKUP(FinalOutput[[#This Row],[ONS_Cenus_2011]],Table5[],CensusData!T$1,FALSE)</f>
        <v>309</v>
      </c>
      <c r="AB14" s="128">
        <f>VLOOKUP(FinalOutput[[#This Row],[ONS_Cenus_2011]],Table5[],CensusData!U$1,FALSE)</f>
        <v>308</v>
      </c>
      <c r="AC14" s="128">
        <f>VLOOKUP(FinalOutput[[#This Row],[ONS_Cenus_2011]],Table5[],CensusData!V$1,FALSE)</f>
        <v>1994</v>
      </c>
      <c r="AD14" s="128">
        <f>VLOOKUP(FinalOutput[[#This Row],[ONS_Cenus_2011]],Table5[],CensusData!W$1,FALSE)</f>
        <v>370</v>
      </c>
      <c r="AE14" s="128">
        <f>VLOOKUP(FinalOutput[[#This Row],[ONS_Cenus_2011]],Table5[],CensusData!X$1,FALSE)</f>
        <v>236</v>
      </c>
      <c r="AF14" s="128">
        <f>VLOOKUP(FinalOutput[[#This Row],[ONS_Cenus_2011]],Table5[],CensusData!Y$1,FALSE)</f>
        <v>174</v>
      </c>
      <c r="AG14" s="128">
        <f>VLOOKUP(FinalOutput[[#This Row],[ONS_Cenus_2011]],Table5[],CensusData!Z$1,FALSE)</f>
        <v>650</v>
      </c>
      <c r="AH14" s="128">
        <f>VLOOKUP(FinalOutput[[#This Row],[ONS_Cenus_2011]],Table5[],CensusData!AA$1,FALSE)</f>
        <v>564</v>
      </c>
      <c r="AI14" s="128">
        <f>VLOOKUP(FinalOutput[[#This Row],[ONS_Cenus_2011]],Table5[],CensusData!AB$1,FALSE)</f>
        <v>1367</v>
      </c>
      <c r="AJ14" s="128">
        <f>VLOOKUP(FinalOutput[[#This Row],[ONS_Cenus_2011]],Table5[],CensusData!AC$1,FALSE)</f>
        <v>1115</v>
      </c>
      <c r="AK14" s="128">
        <f>VLOOKUP(FinalOutput[[#This Row],[ONS_Cenus_2011]],Table5[],CensusData!AD$1,FALSE)</f>
        <v>153</v>
      </c>
      <c r="AL14" s="128">
        <f>VLOOKUP(FinalOutput[[#This Row],[ONS_Cenus_2011]],Table5[],CensusData!AE$1,FALSE)</f>
        <v>99</v>
      </c>
      <c r="AM14" s="128">
        <f>VLOOKUP(FinalOutput[[#This Row],[ONS_Cenus_2011]],Table5[],CensusData!AF$1,FALSE)</f>
        <v>883</v>
      </c>
      <c r="AN14" s="128">
        <f>VLOOKUP(FinalOutput[[#This Row],[ONS_Cenus_2011]],Table5[],CensusData!AG$1,FALSE)</f>
        <v>392</v>
      </c>
      <c r="AO14" s="128">
        <f>VLOOKUP(FinalOutput[[#This Row],[ONS_Cenus_2011]],Table5[],CensusData!AH$1,FALSE)</f>
        <v>491</v>
      </c>
      <c r="AP14" s="128">
        <f>VLOOKUP(FinalOutput[[#This Row],[ONS_Cenus_2011]],Table5[],CensusData!AI$1,FALSE)</f>
        <v>208040</v>
      </c>
      <c r="AQ14" s="128">
        <f>VLOOKUP(FinalOutput[[#This Row],[ONS_Cenus_2011]],Table5[],CensusData!AJ$1,FALSE)</f>
        <v>65851</v>
      </c>
      <c r="AR14" s="128">
        <f>VLOOKUP(FinalOutput[[#This Row],[ONS_Cenus_2011]],Table5[],CensusData!AK$1,FALSE)</f>
        <v>30362</v>
      </c>
      <c r="AS14" s="128">
        <f>VLOOKUP(FinalOutput[[#This Row],[ONS_Cenus_2011]],Table5[],CensusData!AL$1,FALSE)</f>
        <v>32099</v>
      </c>
      <c r="AT14" s="128">
        <f>VLOOKUP(FinalOutput[[#This Row],[ONS_Cenus_2011]],Table5[],CensusData!AM$1,FALSE)</f>
        <v>8371</v>
      </c>
      <c r="AU14" s="128">
        <f>VLOOKUP(FinalOutput[[#This Row],[ONS_Cenus_2011]],Table5[],CensusData!AN$1,FALSE)</f>
        <v>27284</v>
      </c>
      <c r="AV14" s="128">
        <f>VLOOKUP(FinalOutput[[#This Row],[ONS_Cenus_2011]],Table5[],CensusData!AO$1,FALSE)</f>
        <v>31687</v>
      </c>
      <c r="AW14" s="128">
        <f>VLOOKUP(FinalOutput[[#This Row],[ONS_Cenus_2011]],Table5[],CensusData!AP$1,FALSE)</f>
        <v>12386</v>
      </c>
    </row>
    <row r="15" spans="1:49">
      <c r="A15" s="128" t="str">
        <f t="array" ref="A15">ConsolGeog[[#This Row],[Country]]</f>
        <v>England</v>
      </c>
      <c r="B15" s="129" t="str">
        <f t="array" ref="B15">ConsolGeog[[#This Row],[County Name]]</f>
        <v>East Riding of Yorkshire</v>
      </c>
      <c r="C15" s="128" t="str">
        <f t="array" ref="C15">ConsolGeog[[#This Row],[la_code]]</f>
        <v>E06000011</v>
      </c>
      <c r="D15" s="129" t="str">
        <f t="array" ref="D15">ConsolGeog[[#This Row],[la_name]]</f>
        <v>East Riding of Yorkshire</v>
      </c>
      <c r="E15" s="129" t="str">
        <f t="array" ref="E15">ConsolGeog[[#This Row],[LA Type]]</f>
        <v>Unitary</v>
      </c>
      <c r="F15" s="129">
        <f t="array" ref="F15">ConsolGeog[[#This Row],[population]]</f>
        <v>334179</v>
      </c>
      <c r="G15" s="129">
        <f t="array" ref="G15">ConsolGeog[[#This Row],[area]]</f>
        <v>240767.65</v>
      </c>
      <c r="H15" s="129">
        <f t="array" ref="H15">MAX(ConsolGeog[[#This Row],[Presented HS - 16-17 (2014)]]+ConsolGeog[[#This Row],[Presented HS - 18-24 (2014)]],ConsolGeog[[#This Row],[Presented HS - 16-24 (2014)]])+MAX(ConsolGeog[[#This Row],[Presented CS - 16-17 (2014)]]+ConsolGeog[[#This Row],[Presented CS - 18-24 (2014)]],ConsolGeog[[#This Row],[Presented CS - 16-24 (2014)]])</f>
        <v>79</v>
      </c>
      <c r="I15" s="129">
        <f t="array" ref="I15">MAX(ConsolGeog[[#This Row],[Assessed HS - 16-17 (2014)]]+ConsolGeog[[#This Row],[Assessed HS - 18-24 (2014)]],ConsolGeog[[#This Row],[Assessed HS - 16-24 (2014)]])+MAX(ConsolGeog[[#This Row],[Assessed CS - 16-17 (2014)]]+ConsolGeog[[#This Row],[Assessed CS - 18-24 (2014)]],ConsolGeog[[#This Row],[Assessed CS - 16-24 (2014)]])</f>
        <v>79</v>
      </c>
      <c r="J15" s="128">
        <f>VLOOKUP(FinalOutput[[#This Row],[ONS_Cenus_2011]],Table5[],CensusData!C$1,FALSE)</f>
        <v>118448</v>
      </c>
      <c r="K15" s="128">
        <f>VLOOKUP(FinalOutput[[#This Row],[ONS_Cenus_2011]],Table5[],CensusData!D$1,FALSE)</f>
        <v>13500</v>
      </c>
      <c r="L15" s="128">
        <f>VLOOKUP(FinalOutput[[#This Row],[ONS_Cenus_2011]],Table5[],CensusData!E$1,FALSE)</f>
        <v>5419</v>
      </c>
      <c r="M15" s="128">
        <f>VLOOKUP(FinalOutput[[#This Row],[ONS_Cenus_2011]],Table5[],CensusData!F$1,FALSE)</f>
        <v>15522</v>
      </c>
      <c r="N15" s="128">
        <f>VLOOKUP(FinalOutput[[#This Row],[ONS_Cenus_2011]],Table5[],CensusData!G$1,FALSE)</f>
        <v>8650</v>
      </c>
      <c r="O15" s="128">
        <f>VLOOKUP(FinalOutput[[#This Row],[ONS_Cenus_2011]],Table5[],CensusData!H$1,FALSE)</f>
        <v>953</v>
      </c>
      <c r="P15" s="128">
        <f>VLOOKUP(FinalOutput[[#This Row],[ONS_Cenus_2011]],Table5[],CensusData!I$1,FALSE)</f>
        <v>5.5</v>
      </c>
      <c r="Q15" s="128">
        <f>VLOOKUP(FinalOutput[[#This Row],[ONS_Cenus_2011]],Table5[],CensusData!J$1,FALSE)</f>
        <v>29531</v>
      </c>
      <c r="R15" s="128">
        <f>VLOOKUP(FinalOutput[[#This Row],[ONS_Cenus_2011]],Table5[],CensusData!K$1,FALSE)</f>
        <v>143032</v>
      </c>
      <c r="S15" s="128">
        <f>VLOOKUP(FinalOutput[[#This Row],[ONS_Cenus_2011]],Table5[],CensusData!L$1,FALSE)</f>
        <v>141168</v>
      </c>
      <c r="T15" s="128">
        <f>VLOOKUP(FinalOutput[[#This Row],[ONS_Cenus_2011]],Table5[],CensusData!M$1,FALSE)</f>
        <v>138618</v>
      </c>
      <c r="U15" s="128">
        <f>VLOOKUP(FinalOutput[[#This Row],[ONS_Cenus_2011]],Table5[],CensusData!N$1,FALSE)</f>
        <v>475</v>
      </c>
      <c r="V15" s="128">
        <f>VLOOKUP(FinalOutput[[#This Row],[ONS_Cenus_2011]],Table5[],CensusData!O$1,FALSE)</f>
        <v>69</v>
      </c>
      <c r="W15" s="128">
        <f>VLOOKUP(FinalOutput[[#This Row],[ONS_Cenus_2011]],Table5[],CensusData!P$1,FALSE)</f>
        <v>2006</v>
      </c>
      <c r="X15" s="128">
        <f>VLOOKUP(FinalOutput[[#This Row],[ONS_Cenus_2011]],Table5[],CensusData!Q$1,FALSE)</f>
        <v>545</v>
      </c>
      <c r="Y15" s="128">
        <f>VLOOKUP(FinalOutput[[#This Row],[ONS_Cenus_2011]],Table5[],CensusData!R$1,FALSE)</f>
        <v>186</v>
      </c>
      <c r="Z15" s="128">
        <f>VLOOKUP(FinalOutput[[#This Row],[ONS_Cenus_2011]],Table5[],CensusData!S$1,FALSE)</f>
        <v>61</v>
      </c>
      <c r="AA15" s="128">
        <f>VLOOKUP(FinalOutput[[#This Row],[ONS_Cenus_2011]],Table5[],CensusData!T$1,FALSE)</f>
        <v>178</v>
      </c>
      <c r="AB15" s="128">
        <f>VLOOKUP(FinalOutput[[#This Row],[ONS_Cenus_2011]],Table5[],CensusData!U$1,FALSE)</f>
        <v>120</v>
      </c>
      <c r="AC15" s="128">
        <f>VLOOKUP(FinalOutput[[#This Row],[ONS_Cenus_2011]],Table5[],CensusData!V$1,FALSE)</f>
        <v>923</v>
      </c>
      <c r="AD15" s="128">
        <f>VLOOKUP(FinalOutput[[#This Row],[ONS_Cenus_2011]],Table5[],CensusData!W$1,FALSE)</f>
        <v>389</v>
      </c>
      <c r="AE15" s="128">
        <f>VLOOKUP(FinalOutput[[#This Row],[ONS_Cenus_2011]],Table5[],CensusData!X$1,FALSE)</f>
        <v>90</v>
      </c>
      <c r="AF15" s="128">
        <f>VLOOKUP(FinalOutput[[#This Row],[ONS_Cenus_2011]],Table5[],CensusData!Y$1,FALSE)</f>
        <v>19</v>
      </c>
      <c r="AG15" s="128">
        <f>VLOOKUP(FinalOutput[[#This Row],[ONS_Cenus_2011]],Table5[],CensusData!Z$1,FALSE)</f>
        <v>219</v>
      </c>
      <c r="AH15" s="128">
        <f>VLOOKUP(FinalOutput[[#This Row],[ONS_Cenus_2011]],Table5[],CensusData!AA$1,FALSE)</f>
        <v>206</v>
      </c>
      <c r="AI15" s="128">
        <f>VLOOKUP(FinalOutput[[#This Row],[ONS_Cenus_2011]],Table5[],CensusData!AB$1,FALSE)</f>
        <v>210</v>
      </c>
      <c r="AJ15" s="128">
        <f>VLOOKUP(FinalOutput[[#This Row],[ONS_Cenus_2011]],Table5[],CensusData!AC$1,FALSE)</f>
        <v>135</v>
      </c>
      <c r="AK15" s="128">
        <f>VLOOKUP(FinalOutput[[#This Row],[ONS_Cenus_2011]],Table5[],CensusData!AD$1,FALSE)</f>
        <v>60</v>
      </c>
      <c r="AL15" s="128">
        <f>VLOOKUP(FinalOutput[[#This Row],[ONS_Cenus_2011]],Table5[],CensusData!AE$1,FALSE)</f>
        <v>15</v>
      </c>
      <c r="AM15" s="128">
        <f>VLOOKUP(FinalOutput[[#This Row],[ONS_Cenus_2011]],Table5[],CensusData!AF$1,FALSE)</f>
        <v>186</v>
      </c>
      <c r="AN15" s="128">
        <f>VLOOKUP(FinalOutput[[#This Row],[ONS_Cenus_2011]],Table5[],CensusData!AG$1,FALSE)</f>
        <v>102</v>
      </c>
      <c r="AO15" s="128">
        <f>VLOOKUP(FinalOutput[[#This Row],[ONS_Cenus_2011]],Table5[],CensusData!AH$1,FALSE)</f>
        <v>84</v>
      </c>
      <c r="AP15" s="128">
        <f>VLOOKUP(FinalOutput[[#This Row],[ONS_Cenus_2011]],Table5[],CensusData!AI$1,FALSE)</f>
        <v>278333</v>
      </c>
      <c r="AQ15" s="128">
        <f>VLOOKUP(FinalOutput[[#This Row],[ONS_Cenus_2011]],Table5[],CensusData!AJ$1,FALSE)</f>
        <v>65035</v>
      </c>
      <c r="AR15" s="128">
        <f>VLOOKUP(FinalOutput[[#This Row],[ONS_Cenus_2011]],Table5[],CensusData!AK$1,FALSE)</f>
        <v>36228</v>
      </c>
      <c r="AS15" s="128">
        <f>VLOOKUP(FinalOutput[[#This Row],[ONS_Cenus_2011]],Table5[],CensusData!AL$1,FALSE)</f>
        <v>45111</v>
      </c>
      <c r="AT15" s="128">
        <f>VLOOKUP(FinalOutput[[#This Row],[ONS_Cenus_2011]],Table5[],CensusData!AM$1,FALSE)</f>
        <v>14051</v>
      </c>
      <c r="AU15" s="128">
        <f>VLOOKUP(FinalOutput[[#This Row],[ONS_Cenus_2011]],Table5[],CensusData!AN$1,FALSE)</f>
        <v>33672</v>
      </c>
      <c r="AV15" s="128">
        <f>VLOOKUP(FinalOutput[[#This Row],[ONS_Cenus_2011]],Table5[],CensusData!AO$1,FALSE)</f>
        <v>72004</v>
      </c>
      <c r="AW15" s="128">
        <f>VLOOKUP(FinalOutput[[#This Row],[ONS_Cenus_2011]],Table5[],CensusData!AP$1,FALSE)</f>
        <v>12232</v>
      </c>
    </row>
    <row r="16" spans="1:49">
      <c r="A16" s="128" t="str">
        <f t="array" ref="A16">ConsolGeog[[#This Row],[Country]]</f>
        <v>England</v>
      </c>
      <c r="B16" s="129" t="str">
        <f t="array" ref="B16">ConsolGeog[[#This Row],[County Name]]</f>
        <v>Slough</v>
      </c>
      <c r="C16" s="128" t="str">
        <f t="array" ref="C16">ConsolGeog[[#This Row],[la_code]]</f>
        <v>E06000039</v>
      </c>
      <c r="D16" s="129" t="str">
        <f t="array" ref="D16">ConsolGeog[[#This Row],[la_name]]</f>
        <v>Slough</v>
      </c>
      <c r="E16" s="129" t="str">
        <f t="array" ref="E16">ConsolGeog[[#This Row],[LA Type]]</f>
        <v>Unitary</v>
      </c>
      <c r="F16" s="129">
        <f t="array" ref="F16">ConsolGeog[[#This Row],[population]]</f>
        <v>140205</v>
      </c>
      <c r="G16" s="129">
        <f t="array" ref="G16">ConsolGeog[[#This Row],[area]]</f>
        <v>3253.61</v>
      </c>
      <c r="H16" s="129">
        <f t="array" ref="H16">MAX(ConsolGeog[[#This Row],[Presented HS - 16-17 (2014)]]+ConsolGeog[[#This Row],[Presented HS - 18-24 (2014)]],ConsolGeog[[#This Row],[Presented HS - 16-24 (2014)]])+MAX(ConsolGeog[[#This Row],[Presented CS - 16-17 (2014)]]+ConsolGeog[[#This Row],[Presented CS - 18-24 (2014)]],ConsolGeog[[#This Row],[Presented CS - 16-24 (2014)]])</f>
        <v>0</v>
      </c>
      <c r="I16" s="129">
        <f t="array" ref="I16">MAX(ConsolGeog[[#This Row],[Assessed HS - 16-17 (2014)]]+ConsolGeog[[#This Row],[Assessed HS - 18-24 (2014)]],ConsolGeog[[#This Row],[Assessed HS - 16-24 (2014)]])+MAX(ConsolGeog[[#This Row],[Assessed CS - 16-17 (2014)]]+ConsolGeog[[#This Row],[Assessed CS - 18-24 (2014)]],ConsolGeog[[#This Row],[Assessed CS - 16-24 (2014)]])</f>
        <v>0</v>
      </c>
      <c r="J16" s="128">
        <f>VLOOKUP(FinalOutput[[#This Row],[ONS_Cenus_2011]],Table5[],CensusData!C$1,FALSE)</f>
        <v>39088</v>
      </c>
      <c r="K16" s="128">
        <f>VLOOKUP(FinalOutput[[#This Row],[ONS_Cenus_2011]],Table5[],CensusData!D$1,FALSE)</f>
        <v>8413</v>
      </c>
      <c r="L16" s="128">
        <f>VLOOKUP(FinalOutput[[#This Row],[ONS_Cenus_2011]],Table5[],CensusData!E$1,FALSE)</f>
        <v>6475</v>
      </c>
      <c r="M16" s="128">
        <f>VLOOKUP(FinalOutput[[#This Row],[ONS_Cenus_2011]],Table5[],CensusData!F$1,FALSE)</f>
        <v>12719</v>
      </c>
      <c r="N16" s="128">
        <f>VLOOKUP(FinalOutput[[#This Row],[ONS_Cenus_2011]],Table5[],CensusData!G$1,FALSE)</f>
        <v>5769</v>
      </c>
      <c r="O16" s="128">
        <f>VLOOKUP(FinalOutput[[#This Row],[ONS_Cenus_2011]],Table5[],CensusData!H$1,FALSE)</f>
        <v>2332</v>
      </c>
      <c r="P16" s="128">
        <f>VLOOKUP(FinalOutput[[#This Row],[ONS_Cenus_2011]],Table5[],CensusData!I$1,FALSE)</f>
        <v>28.19</v>
      </c>
      <c r="Q16" s="128">
        <f>VLOOKUP(FinalOutput[[#This Row],[ONS_Cenus_2011]],Table5[],CensusData!J$1,FALSE)</f>
        <v>9026</v>
      </c>
      <c r="R16" s="128">
        <f>VLOOKUP(FinalOutput[[#This Row],[ONS_Cenus_2011]],Table5[],CensusData!K$1,FALSE)</f>
        <v>50766</v>
      </c>
      <c r="S16" s="128">
        <f>VLOOKUP(FinalOutput[[#This Row],[ONS_Cenus_2011]],Table5[],CensusData!L$1,FALSE)</f>
        <v>27943</v>
      </c>
      <c r="T16" s="128">
        <f>VLOOKUP(FinalOutput[[#This Row],[ONS_Cenus_2011]],Table5[],CensusData!M$1,FALSE)</f>
        <v>22249</v>
      </c>
      <c r="U16" s="128">
        <f>VLOOKUP(FinalOutput[[#This Row],[ONS_Cenus_2011]],Table5[],CensusData!N$1,FALSE)</f>
        <v>992</v>
      </c>
      <c r="V16" s="128">
        <f>VLOOKUP(FinalOutput[[#This Row],[ONS_Cenus_2011]],Table5[],CensusData!O$1,FALSE)</f>
        <v>76</v>
      </c>
      <c r="W16" s="128">
        <f>VLOOKUP(FinalOutput[[#This Row],[ONS_Cenus_2011]],Table5[],CensusData!P$1,FALSE)</f>
        <v>4626</v>
      </c>
      <c r="X16" s="128">
        <f>VLOOKUP(FinalOutput[[#This Row],[ONS_Cenus_2011]],Table5[],CensusData!Q$1,FALSE)</f>
        <v>1197</v>
      </c>
      <c r="Y16" s="128">
        <f>VLOOKUP(FinalOutput[[#This Row],[ONS_Cenus_2011]],Table5[],CensusData!R$1,FALSE)</f>
        <v>452</v>
      </c>
      <c r="Z16" s="128">
        <f>VLOOKUP(FinalOutput[[#This Row],[ONS_Cenus_2011]],Table5[],CensusData!S$1,FALSE)</f>
        <v>157</v>
      </c>
      <c r="AA16" s="128">
        <f>VLOOKUP(FinalOutput[[#This Row],[ONS_Cenus_2011]],Table5[],CensusData!T$1,FALSE)</f>
        <v>300</v>
      </c>
      <c r="AB16" s="128">
        <f>VLOOKUP(FinalOutput[[#This Row],[ONS_Cenus_2011]],Table5[],CensusData!U$1,FALSE)</f>
        <v>288</v>
      </c>
      <c r="AC16" s="128">
        <f>VLOOKUP(FinalOutput[[#This Row],[ONS_Cenus_2011]],Table5[],CensusData!V$1,FALSE)</f>
        <v>15948</v>
      </c>
      <c r="AD16" s="128">
        <f>VLOOKUP(FinalOutput[[#This Row],[ONS_Cenus_2011]],Table5[],CensusData!W$1,FALSE)</f>
        <v>6974</v>
      </c>
      <c r="AE16" s="128">
        <f>VLOOKUP(FinalOutput[[#This Row],[ONS_Cenus_2011]],Table5[],CensusData!X$1,FALSE)</f>
        <v>6064</v>
      </c>
      <c r="AF16" s="128">
        <f>VLOOKUP(FinalOutput[[#This Row],[ONS_Cenus_2011]],Table5[],CensusData!Y$1,FALSE)</f>
        <v>140</v>
      </c>
      <c r="AG16" s="128">
        <f>VLOOKUP(FinalOutput[[#This Row],[ONS_Cenus_2011]],Table5[],CensusData!Z$1,FALSE)</f>
        <v>377</v>
      </c>
      <c r="AH16" s="128">
        <f>VLOOKUP(FinalOutput[[#This Row],[ONS_Cenus_2011]],Table5[],CensusData!AA$1,FALSE)</f>
        <v>2393</v>
      </c>
      <c r="AI16" s="128">
        <f>VLOOKUP(FinalOutput[[#This Row],[ONS_Cenus_2011]],Table5[],CensusData!AB$1,FALSE)</f>
        <v>4540</v>
      </c>
      <c r="AJ16" s="128">
        <f>VLOOKUP(FinalOutput[[#This Row],[ONS_Cenus_2011]],Table5[],CensusData!AC$1,FALSE)</f>
        <v>2558</v>
      </c>
      <c r="AK16" s="128">
        <f>VLOOKUP(FinalOutput[[#This Row],[ONS_Cenus_2011]],Table5[],CensusData!AD$1,FALSE)</f>
        <v>1549</v>
      </c>
      <c r="AL16" s="128">
        <f>VLOOKUP(FinalOutput[[#This Row],[ONS_Cenus_2011]],Table5[],CensusData!AE$1,FALSE)</f>
        <v>433</v>
      </c>
      <c r="AM16" s="128">
        <f>VLOOKUP(FinalOutput[[#This Row],[ONS_Cenus_2011]],Table5[],CensusData!AF$1,FALSE)</f>
        <v>1138</v>
      </c>
      <c r="AN16" s="128">
        <f>VLOOKUP(FinalOutput[[#This Row],[ONS_Cenus_2011]],Table5[],CensusData!AG$1,FALSE)</f>
        <v>334</v>
      </c>
      <c r="AO16" s="128">
        <f>VLOOKUP(FinalOutput[[#This Row],[ONS_Cenus_2011]],Table5[],CensusData!AH$1,FALSE)</f>
        <v>804</v>
      </c>
      <c r="AP16" s="128">
        <f>VLOOKUP(FinalOutput[[#This Row],[ONS_Cenus_2011]],Table5[],CensusData!AI$1,FALSE)</f>
        <v>106645</v>
      </c>
      <c r="AQ16" s="128">
        <f>VLOOKUP(FinalOutput[[#This Row],[ONS_Cenus_2011]],Table5[],CensusData!AJ$1,FALSE)</f>
        <v>21434</v>
      </c>
      <c r="AR16" s="128">
        <f>VLOOKUP(FinalOutput[[#This Row],[ONS_Cenus_2011]],Table5[],CensusData!AK$1,FALSE)</f>
        <v>15673</v>
      </c>
      <c r="AS16" s="128">
        <f>VLOOKUP(FinalOutput[[#This Row],[ONS_Cenus_2011]],Table5[],CensusData!AL$1,FALSE)</f>
        <v>14256</v>
      </c>
      <c r="AT16" s="128">
        <f>VLOOKUP(FinalOutput[[#This Row],[ONS_Cenus_2011]],Table5[],CensusData!AM$1,FALSE)</f>
        <v>2371</v>
      </c>
      <c r="AU16" s="128">
        <f>VLOOKUP(FinalOutput[[#This Row],[ONS_Cenus_2011]],Table5[],CensusData!AN$1,FALSE)</f>
        <v>10790</v>
      </c>
      <c r="AV16" s="128">
        <f>VLOOKUP(FinalOutput[[#This Row],[ONS_Cenus_2011]],Table5[],CensusData!AO$1,FALSE)</f>
        <v>27560</v>
      </c>
      <c r="AW16" s="128">
        <f>VLOOKUP(FinalOutput[[#This Row],[ONS_Cenus_2011]],Table5[],CensusData!AP$1,FALSE)</f>
        <v>14561</v>
      </c>
    </row>
    <row r="17" spans="1:49">
      <c r="A17" s="128" t="str">
        <f t="array" ref="A17">ConsolGeog[[#This Row],[Country]]</f>
        <v>England</v>
      </c>
      <c r="B17" s="129" t="str">
        <f t="array" ref="B17">ConsolGeog[[#This Row],[County Name]]</f>
        <v>North East Lincolnshire</v>
      </c>
      <c r="C17" s="128" t="str">
        <f t="array" ref="C17">ConsolGeog[[#This Row],[la_code]]</f>
        <v>E06000012</v>
      </c>
      <c r="D17" s="129" t="str">
        <f t="array" ref="D17">ConsolGeog[[#This Row],[la_name]]</f>
        <v>North East Lincolnshire</v>
      </c>
      <c r="E17" s="129" t="str">
        <f t="array" ref="E17">ConsolGeog[[#This Row],[LA Type]]</f>
        <v>Unitary</v>
      </c>
      <c r="F17" s="129">
        <f t="array" ref="F17">ConsolGeog[[#This Row],[population]]</f>
        <v>159616</v>
      </c>
      <c r="G17" s="129">
        <f t="array" ref="G17">ConsolGeog[[#This Row],[area]]</f>
        <v>19184.490000000002</v>
      </c>
      <c r="H17" s="129">
        <f t="array" ref="H17">MAX(ConsolGeog[[#This Row],[Presented HS - 16-17 (2014)]]+ConsolGeog[[#This Row],[Presented HS - 18-24 (2014)]],ConsolGeog[[#This Row],[Presented HS - 16-24 (2014)]])+MAX(ConsolGeog[[#This Row],[Presented CS - 16-17 (2014)]]+ConsolGeog[[#This Row],[Presented CS - 18-24 (2014)]],ConsolGeog[[#This Row],[Presented CS - 16-24 (2014)]])</f>
        <v>105</v>
      </c>
      <c r="I17" s="129">
        <f t="array" ref="I17">MAX(ConsolGeog[[#This Row],[Assessed HS - 16-17 (2014)]]+ConsolGeog[[#This Row],[Assessed HS - 18-24 (2014)]],ConsolGeog[[#This Row],[Assessed HS - 16-24 (2014)]])+MAX(ConsolGeog[[#This Row],[Assessed CS - 16-17 (2014)]]+ConsolGeog[[#This Row],[Assessed CS - 18-24 (2014)]],ConsolGeog[[#This Row],[Assessed CS - 16-24 (2014)]])</f>
        <v>105</v>
      </c>
      <c r="J17" s="128">
        <f>VLOOKUP(FinalOutput[[#This Row],[ONS_Cenus_2011]],Table5[],CensusData!C$1,FALSE)</f>
        <v>58233</v>
      </c>
      <c r="K17" s="128">
        <f>VLOOKUP(FinalOutput[[#This Row],[ONS_Cenus_2011]],Table5[],CensusData!D$1,FALSE)</f>
        <v>9210</v>
      </c>
      <c r="L17" s="128">
        <f>VLOOKUP(FinalOutput[[#This Row],[ONS_Cenus_2011]],Table5[],CensusData!E$1,FALSE)</f>
        <v>4998</v>
      </c>
      <c r="M17" s="128">
        <f>VLOOKUP(FinalOutput[[#This Row],[ONS_Cenus_2011]],Table5[],CensusData!F$1,FALSE)</f>
        <v>10211</v>
      </c>
      <c r="N17" s="128">
        <f>VLOOKUP(FinalOutput[[#This Row],[ONS_Cenus_2011]],Table5[],CensusData!G$1,FALSE)</f>
        <v>5812</v>
      </c>
      <c r="O17" s="128">
        <f>VLOOKUP(FinalOutput[[#This Row],[ONS_Cenus_2011]],Table5[],CensusData!H$1,FALSE)</f>
        <v>1017</v>
      </c>
      <c r="P17" s="128">
        <f>VLOOKUP(FinalOutput[[#This Row],[ONS_Cenus_2011]],Table5[],CensusData!I$1,FALSE)</f>
        <v>41.73</v>
      </c>
      <c r="Q17" s="128">
        <f>VLOOKUP(FinalOutput[[#This Row],[ONS_Cenus_2011]],Table5[],CensusData!J$1,FALSE)</f>
        <v>4046</v>
      </c>
      <c r="R17" s="128">
        <f>VLOOKUP(FinalOutput[[#This Row],[ONS_Cenus_2011]],Table5[],CensusData!K$1,FALSE)</f>
        <v>69707</v>
      </c>
      <c r="S17" s="128">
        <f>VLOOKUP(FinalOutput[[#This Row],[ONS_Cenus_2011]],Table5[],CensusData!L$1,FALSE)</f>
        <v>68269</v>
      </c>
      <c r="T17" s="128">
        <f>VLOOKUP(FinalOutput[[#This Row],[ONS_Cenus_2011]],Table5[],CensusData!M$1,FALSE)</f>
        <v>66910</v>
      </c>
      <c r="U17" s="128">
        <f>VLOOKUP(FinalOutput[[#This Row],[ONS_Cenus_2011]],Table5[],CensusData!N$1,FALSE)</f>
        <v>256</v>
      </c>
      <c r="V17" s="128">
        <f>VLOOKUP(FinalOutput[[#This Row],[ONS_Cenus_2011]],Table5[],CensusData!O$1,FALSE)</f>
        <v>13</v>
      </c>
      <c r="W17" s="128">
        <f>VLOOKUP(FinalOutput[[#This Row],[ONS_Cenus_2011]],Table5[],CensusData!P$1,FALSE)</f>
        <v>1090</v>
      </c>
      <c r="X17" s="128">
        <f>VLOOKUP(FinalOutput[[#This Row],[ONS_Cenus_2011]],Table5[],CensusData!Q$1,FALSE)</f>
        <v>332</v>
      </c>
      <c r="Y17" s="128">
        <f>VLOOKUP(FinalOutput[[#This Row],[ONS_Cenus_2011]],Table5[],CensusData!R$1,FALSE)</f>
        <v>130</v>
      </c>
      <c r="Z17" s="128">
        <f>VLOOKUP(FinalOutput[[#This Row],[ONS_Cenus_2011]],Table5[],CensusData!S$1,FALSE)</f>
        <v>41</v>
      </c>
      <c r="AA17" s="128">
        <f>VLOOKUP(FinalOutput[[#This Row],[ONS_Cenus_2011]],Table5[],CensusData!T$1,FALSE)</f>
        <v>76</v>
      </c>
      <c r="AB17" s="128">
        <f>VLOOKUP(FinalOutput[[#This Row],[ONS_Cenus_2011]],Table5[],CensusData!U$1,FALSE)</f>
        <v>85</v>
      </c>
      <c r="AC17" s="128">
        <f>VLOOKUP(FinalOutput[[#This Row],[ONS_Cenus_2011]],Table5[],CensusData!V$1,FALSE)</f>
        <v>722</v>
      </c>
      <c r="AD17" s="128">
        <f>VLOOKUP(FinalOutput[[#This Row],[ONS_Cenus_2011]],Table5[],CensusData!W$1,FALSE)</f>
        <v>194</v>
      </c>
      <c r="AE17" s="128">
        <f>VLOOKUP(FinalOutput[[#This Row],[ONS_Cenus_2011]],Table5[],CensusData!X$1,FALSE)</f>
        <v>71</v>
      </c>
      <c r="AF17" s="128">
        <f>VLOOKUP(FinalOutput[[#This Row],[ONS_Cenus_2011]],Table5[],CensusData!Y$1,FALSE)</f>
        <v>68</v>
      </c>
      <c r="AG17" s="128">
        <f>VLOOKUP(FinalOutput[[#This Row],[ONS_Cenus_2011]],Table5[],CensusData!Z$1,FALSE)</f>
        <v>188</v>
      </c>
      <c r="AH17" s="128">
        <f>VLOOKUP(FinalOutput[[#This Row],[ONS_Cenus_2011]],Table5[],CensusData!AA$1,FALSE)</f>
        <v>201</v>
      </c>
      <c r="AI17" s="128">
        <f>VLOOKUP(FinalOutput[[#This Row],[ONS_Cenus_2011]],Table5[],CensusData!AB$1,FALSE)</f>
        <v>182</v>
      </c>
      <c r="AJ17" s="128">
        <f>VLOOKUP(FinalOutput[[#This Row],[ONS_Cenus_2011]],Table5[],CensusData!AC$1,FALSE)</f>
        <v>112</v>
      </c>
      <c r="AK17" s="128">
        <f>VLOOKUP(FinalOutput[[#This Row],[ONS_Cenus_2011]],Table5[],CensusData!AD$1,FALSE)</f>
        <v>47</v>
      </c>
      <c r="AL17" s="128">
        <f>VLOOKUP(FinalOutput[[#This Row],[ONS_Cenus_2011]],Table5[],CensusData!AE$1,FALSE)</f>
        <v>23</v>
      </c>
      <c r="AM17" s="128">
        <f>VLOOKUP(FinalOutput[[#This Row],[ONS_Cenus_2011]],Table5[],CensusData!AF$1,FALSE)</f>
        <v>202</v>
      </c>
      <c r="AN17" s="128">
        <f>VLOOKUP(FinalOutput[[#This Row],[ONS_Cenus_2011]],Table5[],CensusData!AG$1,FALSE)</f>
        <v>102</v>
      </c>
      <c r="AO17" s="128">
        <f>VLOOKUP(FinalOutput[[#This Row],[ONS_Cenus_2011]],Table5[],CensusData!AH$1,FALSE)</f>
        <v>100</v>
      </c>
      <c r="AP17" s="128">
        <f>VLOOKUP(FinalOutput[[#This Row],[ONS_Cenus_2011]],Table5[],CensusData!AI$1,FALSE)</f>
        <v>129377</v>
      </c>
      <c r="AQ17" s="128">
        <f>VLOOKUP(FinalOutput[[#This Row],[ONS_Cenus_2011]],Table5[],CensusData!AJ$1,FALSE)</f>
        <v>38209</v>
      </c>
      <c r="AR17" s="128">
        <f>VLOOKUP(FinalOutput[[#This Row],[ONS_Cenus_2011]],Table5[],CensusData!AK$1,FALSE)</f>
        <v>20816</v>
      </c>
      <c r="AS17" s="128">
        <f>VLOOKUP(FinalOutput[[#This Row],[ONS_Cenus_2011]],Table5[],CensusData!AL$1,FALSE)</f>
        <v>23003</v>
      </c>
      <c r="AT17" s="128">
        <f>VLOOKUP(FinalOutput[[#This Row],[ONS_Cenus_2011]],Table5[],CensusData!AM$1,FALSE)</f>
        <v>6002</v>
      </c>
      <c r="AU17" s="128">
        <f>VLOOKUP(FinalOutput[[#This Row],[ONS_Cenus_2011]],Table5[],CensusData!AN$1,FALSE)</f>
        <v>13998</v>
      </c>
      <c r="AV17" s="128">
        <f>VLOOKUP(FinalOutput[[#This Row],[ONS_Cenus_2011]],Table5[],CensusData!AO$1,FALSE)</f>
        <v>20970</v>
      </c>
      <c r="AW17" s="128">
        <f>VLOOKUP(FinalOutput[[#This Row],[ONS_Cenus_2011]],Table5[],CensusData!AP$1,FALSE)</f>
        <v>6379</v>
      </c>
    </row>
    <row r="18" spans="1:49">
      <c r="A18" s="128" t="str">
        <f t="array" ref="A18">ConsolGeog[[#This Row],[Country]]</f>
        <v>England</v>
      </c>
      <c r="B18" s="129" t="str">
        <f t="array" ref="B18">ConsolGeog[[#This Row],[County Name]]</f>
        <v>North Lincolnshire</v>
      </c>
      <c r="C18" s="128" t="str">
        <f t="array" ref="C18">ConsolGeog[[#This Row],[la_code]]</f>
        <v>E06000013</v>
      </c>
      <c r="D18" s="129" t="str">
        <f t="array" ref="D18">ConsolGeog[[#This Row],[la_name]]</f>
        <v>North Lincolnshire</v>
      </c>
      <c r="E18" s="129" t="str">
        <f t="array" ref="E18">ConsolGeog[[#This Row],[LA Type]]</f>
        <v>Unitary</v>
      </c>
      <c r="F18" s="129">
        <f t="array" ref="F18">ConsolGeog[[#This Row],[population]]</f>
        <v>167446</v>
      </c>
      <c r="G18" s="129">
        <f t="array" ref="G18">ConsolGeog[[#This Row],[area]]</f>
        <v>84631.29</v>
      </c>
      <c r="H18" s="129">
        <f t="array" ref="H18">MAX(ConsolGeog[[#This Row],[Presented HS - 16-17 (2014)]]+ConsolGeog[[#This Row],[Presented HS - 18-24 (2014)]],ConsolGeog[[#This Row],[Presented HS - 16-24 (2014)]])+MAX(ConsolGeog[[#This Row],[Presented CS - 16-17 (2014)]]+ConsolGeog[[#This Row],[Presented CS - 18-24 (2014)]],ConsolGeog[[#This Row],[Presented CS - 16-24 (2014)]])</f>
        <v>0</v>
      </c>
      <c r="I18" s="129">
        <f t="array" ref="I18">MAX(ConsolGeog[[#This Row],[Assessed HS - 16-17 (2014)]]+ConsolGeog[[#This Row],[Assessed HS - 18-24 (2014)]],ConsolGeog[[#This Row],[Assessed HS - 16-24 (2014)]])+MAX(ConsolGeog[[#This Row],[Assessed CS - 16-17 (2014)]]+ConsolGeog[[#This Row],[Assessed CS - 18-24 (2014)]],ConsolGeog[[#This Row],[Assessed CS - 16-24 (2014)]])</f>
        <v>0</v>
      </c>
      <c r="J18" s="128">
        <f>VLOOKUP(FinalOutput[[#This Row],[ONS_Cenus_2011]],Table5[],CensusData!C$1,FALSE)</f>
        <v>57646</v>
      </c>
      <c r="K18" s="128">
        <f>VLOOKUP(FinalOutput[[#This Row],[ONS_Cenus_2011]],Table5[],CensusData!D$1,FALSE)</f>
        <v>7932</v>
      </c>
      <c r="L18" s="128">
        <f>VLOOKUP(FinalOutput[[#This Row],[ONS_Cenus_2011]],Table5[],CensusData!E$1,FALSE)</f>
        <v>4134</v>
      </c>
      <c r="M18" s="128">
        <f>VLOOKUP(FinalOutput[[#This Row],[ONS_Cenus_2011]],Table5[],CensusData!F$1,FALSE)</f>
        <v>10078</v>
      </c>
      <c r="N18" s="128">
        <f>VLOOKUP(FinalOutput[[#This Row],[ONS_Cenus_2011]],Table5[],CensusData!G$1,FALSE)</f>
        <v>5409</v>
      </c>
      <c r="O18" s="128">
        <f>VLOOKUP(FinalOutput[[#This Row],[ONS_Cenus_2011]],Table5[],CensusData!H$1,FALSE)</f>
        <v>817</v>
      </c>
      <c r="P18" s="128">
        <f>VLOOKUP(FinalOutput[[#This Row],[ONS_Cenus_2011]],Table5[],CensusData!I$1,FALSE)</f>
        <v>10.68</v>
      </c>
      <c r="Q18" s="128">
        <f>VLOOKUP(FinalOutput[[#This Row],[ONS_Cenus_2011]],Table5[],CensusData!J$1,FALSE)</f>
        <v>23119</v>
      </c>
      <c r="R18" s="128">
        <f>VLOOKUP(FinalOutput[[#This Row],[ONS_Cenus_2011]],Table5[],CensusData!K$1,FALSE)</f>
        <v>70684</v>
      </c>
      <c r="S18" s="128">
        <f>VLOOKUP(FinalOutput[[#This Row],[ONS_Cenus_2011]],Table5[],CensusData!L$1,FALSE)</f>
        <v>68687</v>
      </c>
      <c r="T18" s="128">
        <f>VLOOKUP(FinalOutput[[#This Row],[ONS_Cenus_2011]],Table5[],CensusData!M$1,FALSE)</f>
        <v>66350</v>
      </c>
      <c r="U18" s="128">
        <f>VLOOKUP(FinalOutput[[#This Row],[ONS_Cenus_2011]],Table5[],CensusData!N$1,FALSE)</f>
        <v>438</v>
      </c>
      <c r="V18" s="128">
        <f>VLOOKUP(FinalOutput[[#This Row],[ONS_Cenus_2011]],Table5[],CensusData!O$1,FALSE)</f>
        <v>31</v>
      </c>
      <c r="W18" s="128">
        <f>VLOOKUP(FinalOutput[[#This Row],[ONS_Cenus_2011]],Table5[],CensusData!P$1,FALSE)</f>
        <v>1868</v>
      </c>
      <c r="X18" s="128">
        <f>VLOOKUP(FinalOutput[[#This Row],[ONS_Cenus_2011]],Table5[],CensusData!Q$1,FALSE)</f>
        <v>284</v>
      </c>
      <c r="Y18" s="128">
        <f>VLOOKUP(FinalOutput[[#This Row],[ONS_Cenus_2011]],Table5[],CensusData!R$1,FALSE)</f>
        <v>100</v>
      </c>
      <c r="Z18" s="128">
        <f>VLOOKUP(FinalOutput[[#This Row],[ONS_Cenus_2011]],Table5[],CensusData!S$1,FALSE)</f>
        <v>32</v>
      </c>
      <c r="AA18" s="128">
        <f>VLOOKUP(FinalOutput[[#This Row],[ONS_Cenus_2011]],Table5[],CensusData!T$1,FALSE)</f>
        <v>82</v>
      </c>
      <c r="AB18" s="128">
        <f>VLOOKUP(FinalOutput[[#This Row],[ONS_Cenus_2011]],Table5[],CensusData!U$1,FALSE)</f>
        <v>70</v>
      </c>
      <c r="AC18" s="128">
        <f>VLOOKUP(FinalOutput[[#This Row],[ONS_Cenus_2011]],Table5[],CensusData!V$1,FALSE)</f>
        <v>1361</v>
      </c>
      <c r="AD18" s="128">
        <f>VLOOKUP(FinalOutput[[#This Row],[ONS_Cenus_2011]],Table5[],CensusData!W$1,FALSE)</f>
        <v>421</v>
      </c>
      <c r="AE18" s="128">
        <f>VLOOKUP(FinalOutput[[#This Row],[ONS_Cenus_2011]],Table5[],CensusData!X$1,FALSE)</f>
        <v>238</v>
      </c>
      <c r="AF18" s="128">
        <f>VLOOKUP(FinalOutput[[#This Row],[ONS_Cenus_2011]],Table5[],CensusData!Y$1,FALSE)</f>
        <v>346</v>
      </c>
      <c r="AG18" s="128">
        <f>VLOOKUP(FinalOutput[[#This Row],[ONS_Cenus_2011]],Table5[],CensusData!Z$1,FALSE)</f>
        <v>163</v>
      </c>
      <c r="AH18" s="128">
        <f>VLOOKUP(FinalOutput[[#This Row],[ONS_Cenus_2011]],Table5[],CensusData!AA$1,FALSE)</f>
        <v>193</v>
      </c>
      <c r="AI18" s="128">
        <f>VLOOKUP(FinalOutput[[#This Row],[ONS_Cenus_2011]],Table5[],CensusData!AB$1,FALSE)</f>
        <v>192</v>
      </c>
      <c r="AJ18" s="128">
        <f>VLOOKUP(FinalOutput[[#This Row],[ONS_Cenus_2011]],Table5[],CensusData!AC$1,FALSE)</f>
        <v>134</v>
      </c>
      <c r="AK18" s="128">
        <f>VLOOKUP(FinalOutput[[#This Row],[ONS_Cenus_2011]],Table5[],CensusData!AD$1,FALSE)</f>
        <v>42</v>
      </c>
      <c r="AL18" s="128">
        <f>VLOOKUP(FinalOutput[[#This Row],[ONS_Cenus_2011]],Table5[],CensusData!AE$1,FALSE)</f>
        <v>16</v>
      </c>
      <c r="AM18" s="128">
        <f>VLOOKUP(FinalOutput[[#This Row],[ONS_Cenus_2011]],Table5[],CensusData!AF$1,FALSE)</f>
        <v>160</v>
      </c>
      <c r="AN18" s="128">
        <f>VLOOKUP(FinalOutput[[#This Row],[ONS_Cenus_2011]],Table5[],CensusData!AG$1,FALSE)</f>
        <v>62</v>
      </c>
      <c r="AO18" s="128">
        <f>VLOOKUP(FinalOutput[[#This Row],[ONS_Cenus_2011]],Table5[],CensusData!AH$1,FALSE)</f>
        <v>98</v>
      </c>
      <c r="AP18" s="128">
        <f>VLOOKUP(FinalOutput[[#This Row],[ONS_Cenus_2011]],Table5[],CensusData!AI$1,FALSE)</f>
        <v>136105</v>
      </c>
      <c r="AQ18" s="128">
        <f>VLOOKUP(FinalOutput[[#This Row],[ONS_Cenus_2011]],Table5[],CensusData!AJ$1,FALSE)</f>
        <v>35633</v>
      </c>
      <c r="AR18" s="128">
        <f>VLOOKUP(FinalOutput[[#This Row],[ONS_Cenus_2011]],Table5[],CensusData!AK$1,FALSE)</f>
        <v>21498</v>
      </c>
      <c r="AS18" s="128">
        <f>VLOOKUP(FinalOutput[[#This Row],[ONS_Cenus_2011]],Table5[],CensusData!AL$1,FALSE)</f>
        <v>22796</v>
      </c>
      <c r="AT18" s="128">
        <f>VLOOKUP(FinalOutput[[#This Row],[ONS_Cenus_2011]],Table5[],CensusData!AM$1,FALSE)</f>
        <v>6636</v>
      </c>
      <c r="AU18" s="128">
        <f>VLOOKUP(FinalOutput[[#This Row],[ONS_Cenus_2011]],Table5[],CensusData!AN$1,FALSE)</f>
        <v>15917</v>
      </c>
      <c r="AV18" s="128">
        <f>VLOOKUP(FinalOutput[[#This Row],[ONS_Cenus_2011]],Table5[],CensusData!AO$1,FALSE)</f>
        <v>26583</v>
      </c>
      <c r="AW18" s="128">
        <f>VLOOKUP(FinalOutput[[#This Row],[ONS_Cenus_2011]],Table5[],CensusData!AP$1,FALSE)</f>
        <v>7042</v>
      </c>
    </row>
    <row r="19" spans="1:49">
      <c r="A19" s="128" t="str">
        <f t="array" ref="A19">ConsolGeog[[#This Row],[Country]]</f>
        <v>England</v>
      </c>
      <c r="B19" s="129" t="str">
        <f t="array" ref="B19">ConsolGeog[[#This Row],[County Name]]</f>
        <v>Central Bedfordshire</v>
      </c>
      <c r="C19" s="128" t="str">
        <f t="array" ref="C19">ConsolGeog[[#This Row],[la_code]]</f>
        <v>E06000056</v>
      </c>
      <c r="D19" s="129" t="str">
        <f t="array" ref="D19">ConsolGeog[[#This Row],[la_name]]</f>
        <v>Central Bedfordshire</v>
      </c>
      <c r="E19" s="129" t="str">
        <f t="array" ref="E19">ConsolGeog[[#This Row],[LA Type]]</f>
        <v>Unitary</v>
      </c>
      <c r="F19" s="129">
        <f t="array" ref="F19">ConsolGeog[[#This Row],[population]]</f>
        <v>254381</v>
      </c>
      <c r="G19" s="129">
        <f t="array" ref="G19">ConsolGeog[[#This Row],[area]]</f>
        <v>71566.45</v>
      </c>
      <c r="H19" s="129">
        <f t="array" ref="H19">MAX(ConsolGeog[[#This Row],[Presented HS - 16-17 (2014)]]+ConsolGeog[[#This Row],[Presented HS - 18-24 (2014)]],ConsolGeog[[#This Row],[Presented HS - 16-24 (2014)]])+MAX(ConsolGeog[[#This Row],[Presented CS - 16-17 (2014)]]+ConsolGeog[[#This Row],[Presented CS - 18-24 (2014)]],ConsolGeog[[#This Row],[Presented CS - 16-24 (2014)]])</f>
        <v>513</v>
      </c>
      <c r="I19" s="129">
        <f t="array" ref="I19">MAX(ConsolGeog[[#This Row],[Assessed HS - 16-17 (2014)]]+ConsolGeog[[#This Row],[Assessed HS - 18-24 (2014)]],ConsolGeog[[#This Row],[Assessed HS - 16-24 (2014)]])+MAX(ConsolGeog[[#This Row],[Assessed CS - 16-17 (2014)]]+ConsolGeog[[#This Row],[Assessed CS - 18-24 (2014)]],ConsolGeog[[#This Row],[Assessed CS - 16-24 (2014)]])</f>
        <v>86</v>
      </c>
      <c r="J19" s="128">
        <f>VLOOKUP(FinalOutput[[#This Row],[ONS_Cenus_2011]],Table5[],CensusData!C$1,FALSE)</f>
        <v>71835</v>
      </c>
      <c r="K19" s="128">
        <f>VLOOKUP(FinalOutput[[#This Row],[ONS_Cenus_2011]],Table5[],CensusData!D$1,FALSE)</f>
        <v>10141</v>
      </c>
      <c r="L19" s="128">
        <f>VLOOKUP(FinalOutput[[#This Row],[ONS_Cenus_2011]],Table5[],CensusData!E$1,FALSE)</f>
        <v>5378</v>
      </c>
      <c r="M19" s="128">
        <f>VLOOKUP(FinalOutput[[#This Row],[ONS_Cenus_2011]],Table5[],CensusData!F$1,FALSE)</f>
        <v>10297</v>
      </c>
      <c r="N19" s="128">
        <f>VLOOKUP(FinalOutput[[#This Row],[ONS_Cenus_2011]],Table5[],CensusData!G$1,FALSE)</f>
        <v>6694</v>
      </c>
      <c r="O19" s="128">
        <f>VLOOKUP(FinalOutput[[#This Row],[ONS_Cenus_2011]],Table5[],CensusData!H$1,FALSE)</f>
        <v>847</v>
      </c>
      <c r="P19" s="128">
        <f>VLOOKUP(FinalOutput[[#This Row],[ONS_Cenus_2011]],Table5[],CensusData!I$1,FALSE)</f>
        <v>2.4900000000000002</v>
      </c>
      <c r="Q19" s="128">
        <f>VLOOKUP(FinalOutput[[#This Row],[ONS_Cenus_2011]],Table5[],CensusData!J$1,FALSE)</f>
        <v>32118</v>
      </c>
      <c r="R19" s="128">
        <f>VLOOKUP(FinalOutput[[#This Row],[ONS_Cenus_2011]],Table5[],CensusData!K$1,FALSE)</f>
        <v>104399</v>
      </c>
      <c r="S19" s="128">
        <f>VLOOKUP(FinalOutput[[#This Row],[ONS_Cenus_2011]],Table5[],CensusData!L$1,FALSE)</f>
        <v>99737</v>
      </c>
      <c r="T19" s="128">
        <f>VLOOKUP(FinalOutput[[#This Row],[ONS_Cenus_2011]],Table5[],CensusData!M$1,FALSE)</f>
        <v>95130</v>
      </c>
      <c r="U19" s="128">
        <f>VLOOKUP(FinalOutput[[#This Row],[ONS_Cenus_2011]],Table5[],CensusData!N$1,FALSE)</f>
        <v>1707</v>
      </c>
      <c r="V19" s="128">
        <f>VLOOKUP(FinalOutput[[#This Row],[ONS_Cenus_2011]],Table5[],CensusData!O$1,FALSE)</f>
        <v>157</v>
      </c>
      <c r="W19" s="128">
        <f>VLOOKUP(FinalOutput[[#This Row],[ONS_Cenus_2011]],Table5[],CensusData!P$1,FALSE)</f>
        <v>2743</v>
      </c>
      <c r="X19" s="128">
        <f>VLOOKUP(FinalOutput[[#This Row],[ONS_Cenus_2011]],Table5[],CensusData!Q$1,FALSE)</f>
        <v>973</v>
      </c>
      <c r="Y19" s="128">
        <f>VLOOKUP(FinalOutput[[#This Row],[ONS_Cenus_2011]],Table5[],CensusData!R$1,FALSE)</f>
        <v>388</v>
      </c>
      <c r="Z19" s="128">
        <f>VLOOKUP(FinalOutput[[#This Row],[ONS_Cenus_2011]],Table5[],CensusData!S$1,FALSE)</f>
        <v>86</v>
      </c>
      <c r="AA19" s="128">
        <f>VLOOKUP(FinalOutput[[#This Row],[ONS_Cenus_2011]],Table5[],CensusData!T$1,FALSE)</f>
        <v>258</v>
      </c>
      <c r="AB19" s="128">
        <f>VLOOKUP(FinalOutput[[#This Row],[ONS_Cenus_2011]],Table5[],CensusData!U$1,FALSE)</f>
        <v>241</v>
      </c>
      <c r="AC19" s="128">
        <f>VLOOKUP(FinalOutput[[#This Row],[ONS_Cenus_2011]],Table5[],CensusData!V$1,FALSE)</f>
        <v>2048</v>
      </c>
      <c r="AD19" s="128">
        <f>VLOOKUP(FinalOutput[[#This Row],[ONS_Cenus_2011]],Table5[],CensusData!W$1,FALSE)</f>
        <v>859</v>
      </c>
      <c r="AE19" s="128">
        <f>VLOOKUP(FinalOutput[[#This Row],[ONS_Cenus_2011]],Table5[],CensusData!X$1,FALSE)</f>
        <v>138</v>
      </c>
      <c r="AF19" s="128">
        <f>VLOOKUP(FinalOutput[[#This Row],[ONS_Cenus_2011]],Table5[],CensusData!Y$1,FALSE)</f>
        <v>56</v>
      </c>
      <c r="AG19" s="128">
        <f>VLOOKUP(FinalOutput[[#This Row],[ONS_Cenus_2011]],Table5[],CensusData!Z$1,FALSE)</f>
        <v>437</v>
      </c>
      <c r="AH19" s="128">
        <f>VLOOKUP(FinalOutput[[#This Row],[ONS_Cenus_2011]],Table5[],CensusData!AA$1,FALSE)</f>
        <v>558</v>
      </c>
      <c r="AI19" s="128">
        <f>VLOOKUP(FinalOutput[[#This Row],[ONS_Cenus_2011]],Table5[],CensusData!AB$1,FALSE)</f>
        <v>1369</v>
      </c>
      <c r="AJ19" s="128">
        <f>VLOOKUP(FinalOutput[[#This Row],[ONS_Cenus_2011]],Table5[],CensusData!AC$1,FALSE)</f>
        <v>633</v>
      </c>
      <c r="AK19" s="128">
        <f>VLOOKUP(FinalOutput[[#This Row],[ONS_Cenus_2011]],Table5[],CensusData!AD$1,FALSE)</f>
        <v>620</v>
      </c>
      <c r="AL19" s="128">
        <f>VLOOKUP(FinalOutput[[#This Row],[ONS_Cenus_2011]],Table5[],CensusData!AE$1,FALSE)</f>
        <v>116</v>
      </c>
      <c r="AM19" s="128">
        <f>VLOOKUP(FinalOutput[[#This Row],[ONS_Cenus_2011]],Table5[],CensusData!AF$1,FALSE)</f>
        <v>272</v>
      </c>
      <c r="AN19" s="128">
        <f>VLOOKUP(FinalOutput[[#This Row],[ONS_Cenus_2011]],Table5[],CensusData!AG$1,FALSE)</f>
        <v>98</v>
      </c>
      <c r="AO19" s="128">
        <f>VLOOKUP(FinalOutput[[#This Row],[ONS_Cenus_2011]],Table5[],CensusData!AH$1,FALSE)</f>
        <v>174</v>
      </c>
      <c r="AP19" s="128">
        <f>VLOOKUP(FinalOutput[[#This Row],[ONS_Cenus_2011]],Table5[],CensusData!AI$1,FALSE)</f>
        <v>204602</v>
      </c>
      <c r="AQ19" s="128">
        <f>VLOOKUP(FinalOutput[[#This Row],[ONS_Cenus_2011]],Table5[],CensusData!AJ$1,FALSE)</f>
        <v>39644</v>
      </c>
      <c r="AR19" s="128">
        <f>VLOOKUP(FinalOutput[[#This Row],[ONS_Cenus_2011]],Table5[],CensusData!AK$1,FALSE)</f>
        <v>30583</v>
      </c>
      <c r="AS19" s="128">
        <f>VLOOKUP(FinalOutput[[#This Row],[ONS_Cenus_2011]],Table5[],CensusData!AL$1,FALSE)</f>
        <v>34714</v>
      </c>
      <c r="AT19" s="128">
        <f>VLOOKUP(FinalOutput[[#This Row],[ONS_Cenus_2011]],Table5[],CensusData!AM$1,FALSE)</f>
        <v>9623</v>
      </c>
      <c r="AU19" s="128">
        <f>VLOOKUP(FinalOutput[[#This Row],[ONS_Cenus_2011]],Table5[],CensusData!AN$1,FALSE)</f>
        <v>25869</v>
      </c>
      <c r="AV19" s="128">
        <f>VLOOKUP(FinalOutput[[#This Row],[ONS_Cenus_2011]],Table5[],CensusData!AO$1,FALSE)</f>
        <v>55793</v>
      </c>
      <c r="AW19" s="128">
        <f>VLOOKUP(FinalOutput[[#This Row],[ONS_Cenus_2011]],Table5[],CensusData!AP$1,FALSE)</f>
        <v>8376</v>
      </c>
    </row>
    <row r="20" spans="1:49">
      <c r="A20" s="128" t="str">
        <f t="array" ref="A20">ConsolGeog[[#This Row],[Country]]</f>
        <v>England</v>
      </c>
      <c r="B20" s="129" t="str">
        <f t="array" ref="B20">ConsolGeog[[#This Row],[County Name]]</f>
        <v>Northumberland</v>
      </c>
      <c r="C20" s="128" t="str">
        <f t="array" ref="C20">ConsolGeog[[#This Row],[la_code]]</f>
        <v>E06000048</v>
      </c>
      <c r="D20" s="129" t="str">
        <f t="array" ref="D20">ConsolGeog[[#This Row],[la_name]]</f>
        <v>Northumberland</v>
      </c>
      <c r="E20" s="129" t="str">
        <f t="array" ref="E20">ConsolGeog[[#This Row],[LA Type]]</f>
        <v>Unitary</v>
      </c>
      <c r="F20" s="129">
        <f t="array" ref="F20">ConsolGeog[[#This Row],[population]]</f>
        <v>316028</v>
      </c>
      <c r="G20" s="129">
        <f t="array" ref="G20">ConsolGeog[[#This Row],[area]]</f>
        <v>501301.83</v>
      </c>
      <c r="H20" s="129">
        <f t="array" ref="H20">MAX(ConsolGeog[[#This Row],[Presented HS - 16-17 (2014)]]+ConsolGeog[[#This Row],[Presented HS - 18-24 (2014)]],ConsolGeog[[#This Row],[Presented HS - 16-24 (2014)]])+MAX(ConsolGeog[[#This Row],[Presented CS - 16-17 (2014)]]+ConsolGeog[[#This Row],[Presented CS - 18-24 (2014)]],ConsolGeog[[#This Row],[Presented CS - 16-24 (2014)]])</f>
        <v>0</v>
      </c>
      <c r="I20" s="129">
        <f t="array" ref="I20">MAX(ConsolGeog[[#This Row],[Assessed HS - 16-17 (2014)]]+ConsolGeog[[#This Row],[Assessed HS - 18-24 (2014)]],ConsolGeog[[#This Row],[Assessed HS - 16-24 (2014)]])+MAX(ConsolGeog[[#This Row],[Assessed CS - 16-17 (2014)]]+ConsolGeog[[#This Row],[Assessed CS - 18-24 (2014)]],ConsolGeog[[#This Row],[Assessed CS - 16-24 (2014)]])</f>
        <v>0</v>
      </c>
      <c r="J20" s="128">
        <f>VLOOKUP(FinalOutput[[#This Row],[ONS_Cenus_2011]],Table5[],CensusData!C$1,FALSE)</f>
        <v>114335</v>
      </c>
      <c r="K20" s="128">
        <f>VLOOKUP(FinalOutput[[#This Row],[ONS_Cenus_2011]],Table5[],CensusData!D$1,FALSE)</f>
        <v>13644</v>
      </c>
      <c r="L20" s="128">
        <f>VLOOKUP(FinalOutput[[#This Row],[ONS_Cenus_2011]],Table5[],CensusData!E$1,FALSE)</f>
        <v>6834</v>
      </c>
      <c r="M20" s="128">
        <f>VLOOKUP(FinalOutput[[#This Row],[ONS_Cenus_2011]],Table5[],CensusData!F$1,FALSE)</f>
        <v>16579</v>
      </c>
      <c r="N20" s="128">
        <f>VLOOKUP(FinalOutput[[#This Row],[ONS_Cenus_2011]],Table5[],CensusData!G$1,FALSE)</f>
        <v>9045</v>
      </c>
      <c r="O20" s="128">
        <f>VLOOKUP(FinalOutput[[#This Row],[ONS_Cenus_2011]],Table5[],CensusData!H$1,FALSE)</f>
        <v>1433</v>
      </c>
      <c r="P20" s="128" t="e">
        <f>VLOOKUP(FinalOutput[[#This Row],[ONS_Cenus_2011]],Table5[],CensusData!I$1,FALSE)</f>
        <v>#N/A</v>
      </c>
      <c r="Q20" s="128" t="e">
        <f>VLOOKUP(FinalOutput[[#This Row],[ONS_Cenus_2011]],Table5[],CensusData!J$1,FALSE)</f>
        <v>#N/A</v>
      </c>
      <c r="R20" s="128">
        <f>VLOOKUP(FinalOutput[[#This Row],[ONS_Cenus_2011]],Table5[],CensusData!K$1,FALSE)</f>
        <v>138534</v>
      </c>
      <c r="S20" s="128">
        <f>VLOOKUP(FinalOutput[[#This Row],[ONS_Cenus_2011]],Table5[],CensusData!L$1,FALSE)</f>
        <v>137093</v>
      </c>
      <c r="T20" s="128">
        <f>VLOOKUP(FinalOutput[[#This Row],[ONS_Cenus_2011]],Table5[],CensusData!M$1,FALSE)</f>
        <v>135389</v>
      </c>
      <c r="U20" s="128">
        <f>VLOOKUP(FinalOutput[[#This Row],[ONS_Cenus_2011]],Table5[],CensusData!N$1,FALSE)</f>
        <v>447</v>
      </c>
      <c r="V20" s="128">
        <f>VLOOKUP(FinalOutput[[#This Row],[ONS_Cenus_2011]],Table5[],CensusData!O$1,FALSE)</f>
        <v>52</v>
      </c>
      <c r="W20" s="128">
        <f>VLOOKUP(FinalOutput[[#This Row],[ONS_Cenus_2011]],Table5[],CensusData!P$1,FALSE)</f>
        <v>1205</v>
      </c>
      <c r="X20" s="128">
        <f>VLOOKUP(FinalOutput[[#This Row],[ONS_Cenus_2011]],Table5[],CensusData!Q$1,FALSE)</f>
        <v>419</v>
      </c>
      <c r="Y20" s="128">
        <f>VLOOKUP(FinalOutput[[#This Row],[ONS_Cenus_2011]],Table5[],CensusData!R$1,FALSE)</f>
        <v>165</v>
      </c>
      <c r="Z20" s="128">
        <f>VLOOKUP(FinalOutput[[#This Row],[ONS_Cenus_2011]],Table5[],CensusData!S$1,FALSE)</f>
        <v>45</v>
      </c>
      <c r="AA20" s="128">
        <f>VLOOKUP(FinalOutput[[#This Row],[ONS_Cenus_2011]],Table5[],CensusData!T$1,FALSE)</f>
        <v>128</v>
      </c>
      <c r="AB20" s="128">
        <f>VLOOKUP(FinalOutput[[#This Row],[ONS_Cenus_2011]],Table5[],CensusData!U$1,FALSE)</f>
        <v>81</v>
      </c>
      <c r="AC20" s="128">
        <f>VLOOKUP(FinalOutput[[#This Row],[ONS_Cenus_2011]],Table5[],CensusData!V$1,FALSE)</f>
        <v>814</v>
      </c>
      <c r="AD20" s="128">
        <f>VLOOKUP(FinalOutput[[#This Row],[ONS_Cenus_2011]],Table5[],CensusData!W$1,FALSE)</f>
        <v>304</v>
      </c>
      <c r="AE20" s="128">
        <f>VLOOKUP(FinalOutput[[#This Row],[ONS_Cenus_2011]],Table5[],CensusData!X$1,FALSE)</f>
        <v>91</v>
      </c>
      <c r="AF20" s="128">
        <f>VLOOKUP(FinalOutput[[#This Row],[ONS_Cenus_2011]],Table5[],CensusData!Y$1,FALSE)</f>
        <v>66</v>
      </c>
      <c r="AG20" s="128">
        <f>VLOOKUP(FinalOutput[[#This Row],[ONS_Cenus_2011]],Table5[],CensusData!Z$1,FALSE)</f>
        <v>163</v>
      </c>
      <c r="AH20" s="128">
        <f>VLOOKUP(FinalOutput[[#This Row],[ONS_Cenus_2011]],Table5[],CensusData!AA$1,FALSE)</f>
        <v>190</v>
      </c>
      <c r="AI20" s="128">
        <f>VLOOKUP(FinalOutput[[#This Row],[ONS_Cenus_2011]],Table5[],CensusData!AB$1,FALSE)</f>
        <v>100</v>
      </c>
      <c r="AJ20" s="128">
        <f>VLOOKUP(FinalOutput[[#This Row],[ONS_Cenus_2011]],Table5[],CensusData!AC$1,FALSE)</f>
        <v>59</v>
      </c>
      <c r="AK20" s="128">
        <f>VLOOKUP(FinalOutput[[#This Row],[ONS_Cenus_2011]],Table5[],CensusData!AD$1,FALSE)</f>
        <v>33</v>
      </c>
      <c r="AL20" s="128">
        <f>VLOOKUP(FinalOutput[[#This Row],[ONS_Cenus_2011]],Table5[],CensusData!AE$1,FALSE)</f>
        <v>8</v>
      </c>
      <c r="AM20" s="128">
        <f>VLOOKUP(FinalOutput[[#This Row],[ONS_Cenus_2011]],Table5[],CensusData!AF$1,FALSE)</f>
        <v>108</v>
      </c>
      <c r="AN20" s="128">
        <f>VLOOKUP(FinalOutput[[#This Row],[ONS_Cenus_2011]],Table5[],CensusData!AG$1,FALSE)</f>
        <v>31</v>
      </c>
      <c r="AO20" s="128">
        <f>VLOOKUP(FinalOutput[[#This Row],[ONS_Cenus_2011]],Table5[],CensusData!AH$1,FALSE)</f>
        <v>77</v>
      </c>
      <c r="AP20" s="128">
        <f>VLOOKUP(FinalOutput[[#This Row],[ONS_Cenus_2011]],Table5[],CensusData!AI$1,FALSE)</f>
        <v>262162</v>
      </c>
      <c r="AQ20" s="128">
        <f>VLOOKUP(FinalOutput[[#This Row],[ONS_Cenus_2011]],Table5[],CensusData!AJ$1,FALSE)</f>
        <v>62584</v>
      </c>
      <c r="AR20" s="128">
        <f>VLOOKUP(FinalOutput[[#This Row],[ONS_Cenus_2011]],Table5[],CensusData!AK$1,FALSE)</f>
        <v>35791</v>
      </c>
      <c r="AS20" s="128">
        <f>VLOOKUP(FinalOutput[[#This Row],[ONS_Cenus_2011]],Table5[],CensusData!AL$1,FALSE)</f>
        <v>43363</v>
      </c>
      <c r="AT20" s="128">
        <f>VLOOKUP(FinalOutput[[#This Row],[ONS_Cenus_2011]],Table5[],CensusData!AM$1,FALSE)</f>
        <v>11823</v>
      </c>
      <c r="AU20" s="128">
        <f>VLOOKUP(FinalOutput[[#This Row],[ONS_Cenus_2011]],Table5[],CensusData!AN$1,FALSE)</f>
        <v>31650</v>
      </c>
      <c r="AV20" s="128">
        <f>VLOOKUP(FinalOutput[[#This Row],[ONS_Cenus_2011]],Table5[],CensusData!AO$1,FALSE)</f>
        <v>67024</v>
      </c>
      <c r="AW20" s="128">
        <f>VLOOKUP(FinalOutput[[#This Row],[ONS_Cenus_2011]],Table5[],CensusData!AP$1,FALSE)</f>
        <v>9927</v>
      </c>
    </row>
    <row r="21" spans="1:49" ht="15" customHeight="1">
      <c r="A21" s="128" t="str">
        <f t="array" ref="A21">ConsolGeog[[#This Row],[Country]]</f>
        <v>England</v>
      </c>
      <c r="B21" s="129" t="str">
        <f t="array" ref="B21">ConsolGeog[[#This Row],[County Name]]</f>
        <v>Buckinghamshire</v>
      </c>
      <c r="C21" s="128" t="str">
        <f t="array" ref="C21">ConsolGeog[[#This Row],[la_code]]</f>
        <v>E07000004</v>
      </c>
      <c r="D21" s="129" t="str">
        <f t="array" ref="D21">ConsolGeog[[#This Row],[la_name]]</f>
        <v>Aylesbury Vale</v>
      </c>
      <c r="E21" s="129" t="str">
        <f t="array" ref="E21">ConsolGeog[[#This Row],[LA Type]]</f>
        <v>District</v>
      </c>
      <c r="F21" s="129">
        <f t="array" ref="F21">ConsolGeog[[#This Row],[population]]</f>
        <v>174137</v>
      </c>
      <c r="G21" s="129">
        <f t="array" ref="G21">ConsolGeog[[#This Row],[area]]</f>
        <v>90275.35</v>
      </c>
      <c r="H21" s="129">
        <f t="array" ref="H21">MAX(ConsolGeog[[#This Row],[Presented HS - 16-17 (2014)]]+ConsolGeog[[#This Row],[Presented HS - 18-24 (2014)]],ConsolGeog[[#This Row],[Presented HS - 16-24 (2014)]])+MAX(ConsolGeog[[#This Row],[Presented CS - 16-17 (2014)]]+ConsolGeog[[#This Row],[Presented CS - 18-24 (2014)]],ConsolGeog[[#This Row],[Presented CS - 16-24 (2014)]])</f>
        <v>0</v>
      </c>
      <c r="I21" s="129">
        <f t="array" ref="I21">MAX(ConsolGeog[[#This Row],[Assessed HS - 16-17 (2014)]]+ConsolGeog[[#This Row],[Assessed HS - 18-24 (2014)]],ConsolGeog[[#This Row],[Assessed HS - 16-24 (2014)]])+MAX(ConsolGeog[[#This Row],[Assessed CS - 16-17 (2014)]]+ConsolGeog[[#This Row],[Assessed CS - 18-24 (2014)]],ConsolGeog[[#This Row],[Assessed CS - 16-24 (2014)]])</f>
        <v>0</v>
      </c>
      <c r="J21" s="128">
        <f>VLOOKUP(FinalOutput[[#This Row],[ONS_Cenus_2011]],Table5[],CensusData!C$1,FALSE)</f>
        <v>47316</v>
      </c>
      <c r="K21" s="128">
        <f>VLOOKUP(FinalOutput[[#This Row],[ONS_Cenus_2011]],Table5[],CensusData!D$1,FALSE)</f>
        <v>7225</v>
      </c>
      <c r="L21" s="128">
        <f>VLOOKUP(FinalOutput[[#This Row],[ONS_Cenus_2011]],Table5[],CensusData!E$1,FALSE)</f>
        <v>3463</v>
      </c>
      <c r="M21" s="128">
        <f>VLOOKUP(FinalOutput[[#This Row],[ONS_Cenus_2011]],Table5[],CensusData!F$1,FALSE)</f>
        <v>8006</v>
      </c>
      <c r="N21" s="128">
        <f>VLOOKUP(FinalOutput[[#This Row],[ONS_Cenus_2011]],Table5[],CensusData!G$1,FALSE)</f>
        <v>4866</v>
      </c>
      <c r="O21" s="128">
        <f>VLOOKUP(FinalOutput[[#This Row],[ONS_Cenus_2011]],Table5[],CensusData!H$1,FALSE)</f>
        <v>717</v>
      </c>
      <c r="P21" s="128">
        <f>VLOOKUP(FinalOutput[[#This Row],[ONS_Cenus_2011]],Table5[],CensusData!I$1,FALSE)</f>
        <v>9.0299999999999994</v>
      </c>
      <c r="Q21" s="128">
        <f>VLOOKUP(FinalOutput[[#This Row],[ONS_Cenus_2011]],Table5[],CensusData!J$1,FALSE)</f>
        <v>25308</v>
      </c>
      <c r="R21" s="128">
        <f>VLOOKUP(FinalOutput[[#This Row],[ONS_Cenus_2011]],Table5[],CensusData!K$1,FALSE)</f>
        <v>69406</v>
      </c>
      <c r="S21" s="128">
        <f>VLOOKUP(FinalOutput[[#This Row],[ONS_Cenus_2011]],Table5[],CensusData!L$1,FALSE)</f>
        <v>64651</v>
      </c>
      <c r="T21" s="128">
        <f>VLOOKUP(FinalOutput[[#This Row],[ONS_Cenus_2011]],Table5[],CensusData!M$1,FALSE)</f>
        <v>61393</v>
      </c>
      <c r="U21" s="128">
        <f>VLOOKUP(FinalOutput[[#This Row],[ONS_Cenus_2011]],Table5[],CensusData!N$1,FALSE)</f>
        <v>865</v>
      </c>
      <c r="V21" s="128">
        <f>VLOOKUP(FinalOutput[[#This Row],[ONS_Cenus_2011]],Table5[],CensusData!O$1,FALSE)</f>
        <v>38</v>
      </c>
      <c r="W21" s="128">
        <f>VLOOKUP(FinalOutput[[#This Row],[ONS_Cenus_2011]],Table5[],CensusData!P$1,FALSE)</f>
        <v>2355</v>
      </c>
      <c r="X21" s="128">
        <f>VLOOKUP(FinalOutput[[#This Row],[ONS_Cenus_2011]],Table5[],CensusData!Q$1,FALSE)</f>
        <v>595</v>
      </c>
      <c r="Y21" s="128">
        <f>VLOOKUP(FinalOutput[[#This Row],[ONS_Cenus_2011]],Table5[],CensusData!R$1,FALSE)</f>
        <v>233</v>
      </c>
      <c r="Z21" s="128">
        <f>VLOOKUP(FinalOutput[[#This Row],[ONS_Cenus_2011]],Table5[],CensusData!S$1,FALSE)</f>
        <v>56</v>
      </c>
      <c r="AA21" s="128">
        <f>VLOOKUP(FinalOutput[[#This Row],[ONS_Cenus_2011]],Table5[],CensusData!T$1,FALSE)</f>
        <v>168</v>
      </c>
      <c r="AB21" s="128">
        <f>VLOOKUP(FinalOutput[[#This Row],[ONS_Cenus_2011]],Table5[],CensusData!U$1,FALSE)</f>
        <v>138</v>
      </c>
      <c r="AC21" s="128">
        <f>VLOOKUP(FinalOutput[[#This Row],[ONS_Cenus_2011]],Table5[],CensusData!V$1,FALSE)</f>
        <v>2594</v>
      </c>
      <c r="AD21" s="128">
        <f>VLOOKUP(FinalOutput[[#This Row],[ONS_Cenus_2011]],Table5[],CensusData!W$1,FALSE)</f>
        <v>633</v>
      </c>
      <c r="AE21" s="128">
        <f>VLOOKUP(FinalOutput[[#This Row],[ONS_Cenus_2011]],Table5[],CensusData!X$1,FALSE)</f>
        <v>1168</v>
      </c>
      <c r="AF21" s="128">
        <f>VLOOKUP(FinalOutput[[#This Row],[ONS_Cenus_2011]],Table5[],CensusData!Y$1,FALSE)</f>
        <v>47</v>
      </c>
      <c r="AG21" s="128">
        <f>VLOOKUP(FinalOutput[[#This Row],[ONS_Cenus_2011]],Table5[],CensusData!Z$1,FALSE)</f>
        <v>220</v>
      </c>
      <c r="AH21" s="128">
        <f>VLOOKUP(FinalOutput[[#This Row],[ONS_Cenus_2011]],Table5[],CensusData!AA$1,FALSE)</f>
        <v>526</v>
      </c>
      <c r="AI21" s="128">
        <f>VLOOKUP(FinalOutput[[#This Row],[ONS_Cenus_2011]],Table5[],CensusData!AB$1,FALSE)</f>
        <v>1322</v>
      </c>
      <c r="AJ21" s="128">
        <f>VLOOKUP(FinalOutput[[#This Row],[ONS_Cenus_2011]],Table5[],CensusData!AC$1,FALSE)</f>
        <v>561</v>
      </c>
      <c r="AK21" s="128">
        <f>VLOOKUP(FinalOutput[[#This Row],[ONS_Cenus_2011]],Table5[],CensusData!AD$1,FALSE)</f>
        <v>653</v>
      </c>
      <c r="AL21" s="128">
        <f>VLOOKUP(FinalOutput[[#This Row],[ONS_Cenus_2011]],Table5[],CensusData!AE$1,FALSE)</f>
        <v>108</v>
      </c>
      <c r="AM21" s="128">
        <f>VLOOKUP(FinalOutput[[#This Row],[ONS_Cenus_2011]],Table5[],CensusData!AF$1,FALSE)</f>
        <v>244</v>
      </c>
      <c r="AN21" s="128">
        <f>VLOOKUP(FinalOutput[[#This Row],[ONS_Cenus_2011]],Table5[],CensusData!AG$1,FALSE)</f>
        <v>103</v>
      </c>
      <c r="AO21" s="128">
        <f>VLOOKUP(FinalOutput[[#This Row],[ONS_Cenus_2011]],Table5[],CensusData!AH$1,FALSE)</f>
        <v>141</v>
      </c>
      <c r="AP21" s="128">
        <f>VLOOKUP(FinalOutput[[#This Row],[ONS_Cenus_2011]],Table5[],CensusData!AI$1,FALSE)</f>
        <v>138567</v>
      </c>
      <c r="AQ21" s="128">
        <f>VLOOKUP(FinalOutput[[#This Row],[ONS_Cenus_2011]],Table5[],CensusData!AJ$1,FALSE)</f>
        <v>24059</v>
      </c>
      <c r="AR21" s="128">
        <f>VLOOKUP(FinalOutput[[#This Row],[ONS_Cenus_2011]],Table5[],CensusData!AK$1,FALSE)</f>
        <v>19099</v>
      </c>
      <c r="AS21" s="128">
        <f>VLOOKUP(FinalOutput[[#This Row],[ONS_Cenus_2011]],Table5[],CensusData!AL$1,FALSE)</f>
        <v>22857</v>
      </c>
      <c r="AT21" s="128">
        <f>VLOOKUP(FinalOutput[[#This Row],[ONS_Cenus_2011]],Table5[],CensusData!AM$1,FALSE)</f>
        <v>5014</v>
      </c>
      <c r="AU21" s="128">
        <f>VLOOKUP(FinalOutput[[#This Row],[ONS_Cenus_2011]],Table5[],CensusData!AN$1,FALSE)</f>
        <v>16894</v>
      </c>
      <c r="AV21" s="128">
        <f>VLOOKUP(FinalOutput[[#This Row],[ONS_Cenus_2011]],Table5[],CensusData!AO$1,FALSE)</f>
        <v>44291</v>
      </c>
      <c r="AW21" s="128">
        <f>VLOOKUP(FinalOutput[[#This Row],[ONS_Cenus_2011]],Table5[],CensusData!AP$1,FALSE)</f>
        <v>6353</v>
      </c>
    </row>
    <row r="22" spans="1:49">
      <c r="A22" s="128" t="str">
        <f t="array" ref="A22">ConsolGeog[[#This Row],[Country]]</f>
        <v>England</v>
      </c>
      <c r="B22" s="129" t="str">
        <f t="array" ref="B22">ConsolGeog[[#This Row],[County Name]]</f>
        <v>York</v>
      </c>
      <c r="C22" s="128" t="str">
        <f t="array" ref="C22">ConsolGeog[[#This Row],[la_code]]</f>
        <v>E06000014</v>
      </c>
      <c r="D22" s="129" t="str">
        <f t="array" ref="D22">ConsolGeog[[#This Row],[la_name]]</f>
        <v>York</v>
      </c>
      <c r="E22" s="129" t="str">
        <f t="array" ref="E22">ConsolGeog[[#This Row],[LA Type]]</f>
        <v>Unitary</v>
      </c>
      <c r="F22" s="129">
        <f t="array" ref="F22">ConsolGeog[[#This Row],[population]]</f>
        <v>198051</v>
      </c>
      <c r="G22" s="129">
        <f t="array" ref="G22">ConsolGeog[[#This Row],[area]]</f>
        <v>27193.63</v>
      </c>
      <c r="H22" s="129">
        <f t="array" ref="H22">MAX(ConsolGeog[[#This Row],[Presented HS - 16-17 (2014)]]+ConsolGeog[[#This Row],[Presented HS - 18-24 (2014)]],ConsolGeog[[#This Row],[Presented HS - 16-24 (2014)]])+MAX(ConsolGeog[[#This Row],[Presented CS - 16-17 (2014)]]+ConsolGeog[[#This Row],[Presented CS - 18-24 (2014)]],ConsolGeog[[#This Row],[Presented CS - 16-24 (2014)]])</f>
        <v>2.5</v>
      </c>
      <c r="I22" s="129">
        <f t="array" ref="I22">MAX(ConsolGeog[[#This Row],[Assessed HS - 16-17 (2014)]]+ConsolGeog[[#This Row],[Assessed HS - 18-24 (2014)]],ConsolGeog[[#This Row],[Assessed HS - 16-24 (2014)]])+MAX(ConsolGeog[[#This Row],[Assessed CS - 16-17 (2014)]]+ConsolGeog[[#This Row],[Assessed CS - 18-24 (2014)]],ConsolGeog[[#This Row],[Assessed CS - 16-24 (2014)]])</f>
        <v>2.5</v>
      </c>
      <c r="J22" s="128">
        <f>VLOOKUP(FinalOutput[[#This Row],[ONS_Cenus_2011]],Table5[],CensusData!C$1,FALSE)</f>
        <v>67092</v>
      </c>
      <c r="K22" s="128">
        <f>VLOOKUP(FinalOutput[[#This Row],[ONS_Cenus_2011]],Table5[],CensusData!D$1,FALSE)</f>
        <v>16411</v>
      </c>
      <c r="L22" s="128">
        <f>VLOOKUP(FinalOutput[[#This Row],[ONS_Cenus_2011]],Table5[],CensusData!E$1,FALSE)</f>
        <v>4383</v>
      </c>
      <c r="M22" s="128">
        <f>VLOOKUP(FinalOutput[[#This Row],[ONS_Cenus_2011]],Table5[],CensusData!F$1,FALSE)</f>
        <v>10257</v>
      </c>
      <c r="N22" s="128">
        <f>VLOOKUP(FinalOutput[[#This Row],[ONS_Cenus_2011]],Table5[],CensusData!G$1,FALSE)</f>
        <v>7246</v>
      </c>
      <c r="O22" s="128">
        <f>VLOOKUP(FinalOutput[[#This Row],[ONS_Cenus_2011]],Table5[],CensusData!H$1,FALSE)</f>
        <v>783</v>
      </c>
      <c r="P22" s="128">
        <f>VLOOKUP(FinalOutput[[#This Row],[ONS_Cenus_2011]],Table5[],CensusData!I$1,FALSE)</f>
        <v>33.24</v>
      </c>
      <c r="Q22" s="128">
        <f>VLOOKUP(FinalOutput[[#This Row],[ONS_Cenus_2011]],Table5[],CensusData!J$1,FALSE)</f>
        <v>6828</v>
      </c>
      <c r="R22" s="128">
        <f>VLOOKUP(FinalOutput[[#This Row],[ONS_Cenus_2011]],Table5[],CensusData!K$1,FALSE)</f>
        <v>83552</v>
      </c>
      <c r="S22" s="128">
        <f>VLOOKUP(FinalOutput[[#This Row],[ONS_Cenus_2011]],Table5[],CensusData!L$1,FALSE)</f>
        <v>80233</v>
      </c>
      <c r="T22" s="128">
        <f>VLOOKUP(FinalOutput[[#This Row],[ONS_Cenus_2011]],Table5[],CensusData!M$1,FALSE)</f>
        <v>77020</v>
      </c>
      <c r="U22" s="128">
        <f>VLOOKUP(FinalOutput[[#This Row],[ONS_Cenus_2011]],Table5[],CensusData!N$1,FALSE)</f>
        <v>579</v>
      </c>
      <c r="V22" s="128">
        <f>VLOOKUP(FinalOutput[[#This Row],[ONS_Cenus_2011]],Table5[],CensusData!O$1,FALSE)</f>
        <v>92</v>
      </c>
      <c r="W22" s="128">
        <f>VLOOKUP(FinalOutput[[#This Row],[ONS_Cenus_2011]],Table5[],CensusData!P$1,FALSE)</f>
        <v>2542</v>
      </c>
      <c r="X22" s="128">
        <f>VLOOKUP(FinalOutput[[#This Row],[ONS_Cenus_2011]],Table5[],CensusData!Q$1,FALSE)</f>
        <v>535</v>
      </c>
      <c r="Y22" s="128">
        <f>VLOOKUP(FinalOutput[[#This Row],[ONS_Cenus_2011]],Table5[],CensusData!R$1,FALSE)</f>
        <v>141</v>
      </c>
      <c r="Z22" s="128">
        <f>VLOOKUP(FinalOutput[[#This Row],[ONS_Cenus_2011]],Table5[],CensusData!S$1,FALSE)</f>
        <v>53</v>
      </c>
      <c r="AA22" s="128">
        <f>VLOOKUP(FinalOutput[[#This Row],[ONS_Cenus_2011]],Table5[],CensusData!T$1,FALSE)</f>
        <v>173</v>
      </c>
      <c r="AB22" s="128">
        <f>VLOOKUP(FinalOutput[[#This Row],[ONS_Cenus_2011]],Table5[],CensusData!U$1,FALSE)</f>
        <v>168</v>
      </c>
      <c r="AC22" s="128">
        <f>VLOOKUP(FinalOutput[[#This Row],[ONS_Cenus_2011]],Table5[],CensusData!V$1,FALSE)</f>
        <v>1915</v>
      </c>
      <c r="AD22" s="128">
        <f>VLOOKUP(FinalOutput[[#This Row],[ONS_Cenus_2011]],Table5[],CensusData!W$1,FALSE)</f>
        <v>502</v>
      </c>
      <c r="AE22" s="128">
        <f>VLOOKUP(FinalOutput[[#This Row],[ONS_Cenus_2011]],Table5[],CensusData!X$1,FALSE)</f>
        <v>123</v>
      </c>
      <c r="AF22" s="128">
        <f>VLOOKUP(FinalOutput[[#This Row],[ONS_Cenus_2011]],Table5[],CensusData!Y$1,FALSE)</f>
        <v>138</v>
      </c>
      <c r="AG22" s="128">
        <f>VLOOKUP(FinalOutput[[#This Row],[ONS_Cenus_2011]],Table5[],CensusData!Z$1,FALSE)</f>
        <v>644</v>
      </c>
      <c r="AH22" s="128">
        <f>VLOOKUP(FinalOutput[[#This Row],[ONS_Cenus_2011]],Table5[],CensusData!AA$1,FALSE)</f>
        <v>508</v>
      </c>
      <c r="AI22" s="128">
        <f>VLOOKUP(FinalOutput[[#This Row],[ONS_Cenus_2011]],Table5[],CensusData!AB$1,FALSE)</f>
        <v>497</v>
      </c>
      <c r="AJ22" s="128">
        <f>VLOOKUP(FinalOutput[[#This Row],[ONS_Cenus_2011]],Table5[],CensusData!AC$1,FALSE)</f>
        <v>353</v>
      </c>
      <c r="AK22" s="128">
        <f>VLOOKUP(FinalOutput[[#This Row],[ONS_Cenus_2011]],Table5[],CensusData!AD$1,FALSE)</f>
        <v>104</v>
      </c>
      <c r="AL22" s="128">
        <f>VLOOKUP(FinalOutput[[#This Row],[ONS_Cenus_2011]],Table5[],CensusData!AE$1,FALSE)</f>
        <v>40</v>
      </c>
      <c r="AM22" s="128">
        <f>VLOOKUP(FinalOutput[[#This Row],[ONS_Cenus_2011]],Table5[],CensusData!AF$1,FALSE)</f>
        <v>372</v>
      </c>
      <c r="AN22" s="128">
        <f>VLOOKUP(FinalOutput[[#This Row],[ONS_Cenus_2011]],Table5[],CensusData!AG$1,FALSE)</f>
        <v>175</v>
      </c>
      <c r="AO22" s="128">
        <f>VLOOKUP(FinalOutput[[#This Row],[ONS_Cenus_2011]],Table5[],CensusData!AH$1,FALSE)</f>
        <v>197</v>
      </c>
      <c r="AP22" s="128">
        <f>VLOOKUP(FinalOutput[[#This Row],[ONS_Cenus_2011]],Table5[],CensusData!AI$1,FALSE)</f>
        <v>166275</v>
      </c>
      <c r="AQ22" s="128">
        <f>VLOOKUP(FinalOutput[[#This Row],[ONS_Cenus_2011]],Table5[],CensusData!AJ$1,FALSE)</f>
        <v>29863</v>
      </c>
      <c r="AR22" s="128">
        <f>VLOOKUP(FinalOutput[[#This Row],[ONS_Cenus_2011]],Table5[],CensusData!AK$1,FALSE)</f>
        <v>17636</v>
      </c>
      <c r="AS22" s="128">
        <f>VLOOKUP(FinalOutput[[#This Row],[ONS_Cenus_2011]],Table5[],CensusData!AL$1,FALSE)</f>
        <v>23070</v>
      </c>
      <c r="AT22" s="128">
        <f>VLOOKUP(FinalOutput[[#This Row],[ONS_Cenus_2011]],Table5[],CensusData!AM$1,FALSE)</f>
        <v>7429</v>
      </c>
      <c r="AU22" s="128">
        <f>VLOOKUP(FinalOutput[[#This Row],[ONS_Cenus_2011]],Table5[],CensusData!AN$1,FALSE)</f>
        <v>27590</v>
      </c>
      <c r="AV22" s="128">
        <f>VLOOKUP(FinalOutput[[#This Row],[ONS_Cenus_2011]],Table5[],CensusData!AO$1,FALSE)</f>
        <v>53875</v>
      </c>
      <c r="AW22" s="128">
        <f>VLOOKUP(FinalOutput[[#This Row],[ONS_Cenus_2011]],Table5[],CensusData!AP$1,FALSE)</f>
        <v>6812</v>
      </c>
    </row>
    <row r="23" spans="1:49">
      <c r="A23" s="128" t="str">
        <f t="array" ref="A23">ConsolGeog[[#This Row],[Country]]</f>
        <v>England</v>
      </c>
      <c r="B23" s="129" t="str">
        <f t="array" ref="B23">ConsolGeog[[#This Row],[County Name]]</f>
        <v>Leicester</v>
      </c>
      <c r="C23" s="128" t="str">
        <f t="array" ref="C23">ConsolGeog[[#This Row],[la_code]]</f>
        <v>E06000016</v>
      </c>
      <c r="D23" s="129" t="str">
        <f t="array" ref="D23">ConsolGeog[[#This Row],[la_name]]</f>
        <v>Leicester</v>
      </c>
      <c r="E23" s="129" t="str">
        <f t="array" ref="E23">ConsolGeog[[#This Row],[LA Type]]</f>
        <v>Unitary</v>
      </c>
      <c r="F23" s="129">
        <f t="array" ref="F23">ConsolGeog[[#This Row],[population]]</f>
        <v>329839</v>
      </c>
      <c r="G23" s="129">
        <f t="array" ref="G23">ConsolGeog[[#This Row],[area]]</f>
        <v>7331.48</v>
      </c>
      <c r="H23" s="129">
        <f t="array" ref="H23">MAX(ConsolGeog[[#This Row],[Presented HS - 16-17 (2014)]]+ConsolGeog[[#This Row],[Presented HS - 18-24 (2014)]],ConsolGeog[[#This Row],[Presented HS - 16-24 (2014)]])+MAX(ConsolGeog[[#This Row],[Presented CS - 16-17 (2014)]]+ConsolGeog[[#This Row],[Presented CS - 18-24 (2014)]],ConsolGeog[[#This Row],[Presented CS - 16-24 (2014)]])</f>
        <v>373</v>
      </c>
      <c r="I23" s="129">
        <f t="array" ref="I23">MAX(ConsolGeog[[#This Row],[Assessed HS - 16-17 (2014)]]+ConsolGeog[[#This Row],[Assessed HS - 18-24 (2014)]],ConsolGeog[[#This Row],[Assessed HS - 16-24 (2014)]])+MAX(ConsolGeog[[#This Row],[Assessed CS - 16-17 (2014)]]+ConsolGeog[[#This Row],[Assessed CS - 18-24 (2014)]],ConsolGeog[[#This Row],[Assessed CS - 16-24 (2014)]])</f>
        <v>147</v>
      </c>
      <c r="J23" s="128">
        <f>VLOOKUP(FinalOutput[[#This Row],[ONS_Cenus_2011]],Table5[],CensusData!C$1,FALSE)</f>
        <v>122573</v>
      </c>
      <c r="K23" s="128">
        <f>VLOOKUP(FinalOutput[[#This Row],[ONS_Cenus_2011]],Table5[],CensusData!D$1,FALSE)</f>
        <v>34520</v>
      </c>
      <c r="L23" s="128">
        <f>VLOOKUP(FinalOutput[[#This Row],[ONS_Cenus_2011]],Table5[],CensusData!E$1,FALSE)</f>
        <v>16139</v>
      </c>
      <c r="M23" s="128">
        <f>VLOOKUP(FinalOutput[[#This Row],[ONS_Cenus_2011]],Table5[],CensusData!F$1,FALSE)</f>
        <v>40553</v>
      </c>
      <c r="N23" s="128">
        <f>VLOOKUP(FinalOutput[[#This Row],[ONS_Cenus_2011]],Table5[],CensusData!G$1,FALSE)</f>
        <v>20622</v>
      </c>
      <c r="O23" s="128">
        <f>VLOOKUP(FinalOutput[[#This Row],[ONS_Cenus_2011]],Table5[],CensusData!H$1,FALSE)</f>
        <v>5714</v>
      </c>
      <c r="P23" s="128">
        <f>VLOOKUP(FinalOutput[[#This Row],[ONS_Cenus_2011]],Table5[],CensusData!I$1,FALSE)</f>
        <v>51.36</v>
      </c>
      <c r="Q23" s="128">
        <f>VLOOKUP(FinalOutput[[#This Row],[ONS_Cenus_2011]],Table5[],CensusData!J$1,FALSE)</f>
        <v>1947</v>
      </c>
      <c r="R23" s="128">
        <f>VLOOKUP(FinalOutput[[#This Row],[ONS_Cenus_2011]],Table5[],CensusData!K$1,FALSE)</f>
        <v>123125</v>
      </c>
      <c r="S23" s="128">
        <f>VLOOKUP(FinalOutput[[#This Row],[ONS_Cenus_2011]],Table5[],CensusData!L$1,FALSE)</f>
        <v>73196</v>
      </c>
      <c r="T23" s="128">
        <f>VLOOKUP(FinalOutput[[#This Row],[ONS_Cenus_2011]],Table5[],CensusData!M$1,FALSE)</f>
        <v>65778</v>
      </c>
      <c r="U23" s="128">
        <f>VLOOKUP(FinalOutput[[#This Row],[ONS_Cenus_2011]],Table5[],CensusData!N$1,FALSE)</f>
        <v>1568</v>
      </c>
      <c r="V23" s="128">
        <f>VLOOKUP(FinalOutput[[#This Row],[ONS_Cenus_2011]],Table5[],CensusData!O$1,FALSE)</f>
        <v>116</v>
      </c>
      <c r="W23" s="128">
        <f>VLOOKUP(FinalOutput[[#This Row],[ONS_Cenus_2011]],Table5[],CensusData!P$1,FALSE)</f>
        <v>5734</v>
      </c>
      <c r="X23" s="128">
        <f>VLOOKUP(FinalOutput[[#This Row],[ONS_Cenus_2011]],Table5[],CensusData!Q$1,FALSE)</f>
        <v>2857</v>
      </c>
      <c r="Y23" s="128">
        <f>VLOOKUP(FinalOutput[[#This Row],[ONS_Cenus_2011]],Table5[],CensusData!R$1,FALSE)</f>
        <v>1211</v>
      </c>
      <c r="Z23" s="128">
        <f>VLOOKUP(FinalOutput[[#This Row],[ONS_Cenus_2011]],Table5[],CensusData!S$1,FALSE)</f>
        <v>300</v>
      </c>
      <c r="AA23" s="128">
        <f>VLOOKUP(FinalOutput[[#This Row],[ONS_Cenus_2011]],Table5[],CensusData!T$1,FALSE)</f>
        <v>757</v>
      </c>
      <c r="AB23" s="128">
        <f>VLOOKUP(FinalOutput[[#This Row],[ONS_Cenus_2011]],Table5[],CensusData!U$1,FALSE)</f>
        <v>589</v>
      </c>
      <c r="AC23" s="128">
        <f>VLOOKUP(FinalOutput[[#This Row],[ONS_Cenus_2011]],Table5[],CensusData!V$1,FALSE)</f>
        <v>36362</v>
      </c>
      <c r="AD23" s="128">
        <f>VLOOKUP(FinalOutput[[#This Row],[ONS_Cenus_2011]],Table5[],CensusData!W$1,FALSE)</f>
        <v>27971</v>
      </c>
      <c r="AE23" s="128">
        <f>VLOOKUP(FinalOutput[[#This Row],[ONS_Cenus_2011]],Table5[],CensusData!X$1,FALSE)</f>
        <v>2076</v>
      </c>
      <c r="AF23" s="128">
        <f>VLOOKUP(FinalOutput[[#This Row],[ONS_Cenus_2011]],Table5[],CensusData!Y$1,FALSE)</f>
        <v>811</v>
      </c>
      <c r="AG23" s="128">
        <f>VLOOKUP(FinalOutput[[#This Row],[ONS_Cenus_2011]],Table5[],CensusData!Z$1,FALSE)</f>
        <v>1427</v>
      </c>
      <c r="AH23" s="128">
        <f>VLOOKUP(FinalOutput[[#This Row],[ONS_Cenus_2011]],Table5[],CensusData!AA$1,FALSE)</f>
        <v>4077</v>
      </c>
      <c r="AI23" s="128">
        <f>VLOOKUP(FinalOutput[[#This Row],[ONS_Cenus_2011]],Table5[],CensusData!AB$1,FALSE)</f>
        <v>7578</v>
      </c>
      <c r="AJ23" s="128">
        <f>VLOOKUP(FinalOutput[[#This Row],[ONS_Cenus_2011]],Table5[],CensusData!AC$1,FALSE)</f>
        <v>4102</v>
      </c>
      <c r="AK23" s="128">
        <f>VLOOKUP(FinalOutput[[#This Row],[ONS_Cenus_2011]],Table5[],CensusData!AD$1,FALSE)</f>
        <v>2608</v>
      </c>
      <c r="AL23" s="128">
        <f>VLOOKUP(FinalOutput[[#This Row],[ONS_Cenus_2011]],Table5[],CensusData!AE$1,FALSE)</f>
        <v>868</v>
      </c>
      <c r="AM23" s="128">
        <f>VLOOKUP(FinalOutput[[#This Row],[ONS_Cenus_2011]],Table5[],CensusData!AF$1,FALSE)</f>
        <v>3132</v>
      </c>
      <c r="AN23" s="128">
        <f>VLOOKUP(FinalOutput[[#This Row],[ONS_Cenus_2011]],Table5[],CensusData!AG$1,FALSE)</f>
        <v>1226</v>
      </c>
      <c r="AO23" s="128">
        <f>VLOOKUP(FinalOutput[[#This Row],[ONS_Cenus_2011]],Table5[],CensusData!AH$1,FALSE)</f>
        <v>1906</v>
      </c>
      <c r="AP23" s="128">
        <f>VLOOKUP(FinalOutput[[#This Row],[ONS_Cenus_2011]],Table5[],CensusData!AI$1,FALSE)</f>
        <v>260560</v>
      </c>
      <c r="AQ23" s="128">
        <f>VLOOKUP(FinalOutput[[#This Row],[ONS_Cenus_2011]],Table5[],CensusData!AJ$1,FALSE)</f>
        <v>74409</v>
      </c>
      <c r="AR23" s="128">
        <f>VLOOKUP(FinalOutput[[#This Row],[ONS_Cenus_2011]],Table5[],CensusData!AK$1,FALSE)</f>
        <v>33751</v>
      </c>
      <c r="AS23" s="128">
        <f>VLOOKUP(FinalOutput[[#This Row],[ONS_Cenus_2011]],Table5[],CensusData!AL$1,FALSE)</f>
        <v>32781</v>
      </c>
      <c r="AT23" s="128">
        <f>VLOOKUP(FinalOutput[[#This Row],[ONS_Cenus_2011]],Table5[],CensusData!AM$1,FALSE)</f>
        <v>5309</v>
      </c>
      <c r="AU23" s="128">
        <f>VLOOKUP(FinalOutput[[#This Row],[ONS_Cenus_2011]],Table5[],CensusData!AN$1,FALSE)</f>
        <v>33888</v>
      </c>
      <c r="AV23" s="128">
        <f>VLOOKUP(FinalOutput[[#This Row],[ONS_Cenus_2011]],Table5[],CensusData!AO$1,FALSE)</f>
        <v>55223</v>
      </c>
      <c r="AW23" s="128">
        <f>VLOOKUP(FinalOutput[[#This Row],[ONS_Cenus_2011]],Table5[],CensusData!AP$1,FALSE)</f>
        <v>25199</v>
      </c>
    </row>
    <row r="24" spans="1:49">
      <c r="A24" s="128" t="str">
        <f t="array" ref="A24">ConsolGeog[[#This Row],[Country]]</f>
        <v>England</v>
      </c>
      <c r="B24" s="129" t="str">
        <f t="array" ref="B24">ConsolGeog[[#This Row],[County Name]]</f>
        <v>Rutland</v>
      </c>
      <c r="C24" s="128" t="str">
        <f t="array" ref="C24">ConsolGeog[[#This Row],[la_code]]</f>
        <v>E06000017</v>
      </c>
      <c r="D24" s="129" t="str">
        <f t="array" ref="D24">ConsolGeog[[#This Row],[la_name]]</f>
        <v>Rutland</v>
      </c>
      <c r="E24" s="129" t="str">
        <f t="array" ref="E24">ConsolGeog[[#This Row],[LA Type]]</f>
        <v>Unitary</v>
      </c>
      <c r="F24" s="129">
        <f t="array" ref="F24">ConsolGeog[[#This Row],[population]]</f>
        <v>37369</v>
      </c>
      <c r="G24" s="129">
        <f t="array" ref="G24">ConsolGeog[[#This Row],[area]]</f>
        <v>38151.51</v>
      </c>
      <c r="H24" s="129">
        <f t="array" ref="H24">MAX(ConsolGeog[[#This Row],[Presented HS - 16-17 (2014)]]+ConsolGeog[[#This Row],[Presented HS - 18-24 (2014)]],ConsolGeog[[#This Row],[Presented HS - 16-24 (2014)]])+MAX(ConsolGeog[[#This Row],[Presented CS - 16-17 (2014)]]+ConsolGeog[[#This Row],[Presented CS - 18-24 (2014)]],ConsolGeog[[#This Row],[Presented CS - 16-24 (2014)]])</f>
        <v>5</v>
      </c>
      <c r="I24" s="129">
        <f t="array" ref="I24">MAX(ConsolGeog[[#This Row],[Assessed HS - 16-17 (2014)]]+ConsolGeog[[#This Row],[Assessed HS - 18-24 (2014)]],ConsolGeog[[#This Row],[Assessed HS - 16-24 (2014)]])+MAX(ConsolGeog[[#This Row],[Assessed CS - 16-17 (2014)]]+ConsolGeog[[#This Row],[Assessed CS - 18-24 (2014)]],ConsolGeog[[#This Row],[Assessed CS - 16-24 (2014)]])</f>
        <v>5</v>
      </c>
      <c r="J24" s="128">
        <f>VLOOKUP(FinalOutput[[#This Row],[ONS_Cenus_2011]],Table5[],CensusData!C$1,FALSE)</f>
        <v>12488</v>
      </c>
      <c r="K24" s="128">
        <f>VLOOKUP(FinalOutput[[#This Row],[ONS_Cenus_2011]],Table5[],CensusData!D$1,FALSE)</f>
        <v>1953</v>
      </c>
      <c r="L24" s="128">
        <f>VLOOKUP(FinalOutput[[#This Row],[ONS_Cenus_2011]],Table5[],CensusData!E$1,FALSE)</f>
        <v>705</v>
      </c>
      <c r="M24" s="128">
        <f>VLOOKUP(FinalOutput[[#This Row],[ONS_Cenus_2011]],Table5[],CensusData!F$1,FALSE)</f>
        <v>2009</v>
      </c>
      <c r="N24" s="128">
        <f>VLOOKUP(FinalOutput[[#This Row],[ONS_Cenus_2011]],Table5[],CensusData!G$1,FALSE)</f>
        <v>1441</v>
      </c>
      <c r="O24" s="128">
        <f>VLOOKUP(FinalOutput[[#This Row],[ONS_Cenus_2011]],Table5[],CensusData!H$1,FALSE)</f>
        <v>122</v>
      </c>
      <c r="P24" s="128">
        <f>VLOOKUP(FinalOutput[[#This Row],[ONS_Cenus_2011]],Table5[],CensusData!I$1,FALSE)</f>
        <v>10.18</v>
      </c>
      <c r="Q24" s="128">
        <f>VLOOKUP(FinalOutput[[#This Row],[ONS_Cenus_2011]],Table5[],CensusData!J$1,FALSE)</f>
        <v>23787</v>
      </c>
      <c r="R24" s="128">
        <f>VLOOKUP(FinalOutput[[#This Row],[ONS_Cenus_2011]],Table5[],CensusData!K$1,FALSE)</f>
        <v>15002</v>
      </c>
      <c r="S24" s="128">
        <f>VLOOKUP(FinalOutput[[#This Row],[ONS_Cenus_2011]],Table5[],CensusData!L$1,FALSE)</f>
        <v>14788</v>
      </c>
      <c r="T24" s="128">
        <f>VLOOKUP(FinalOutput[[#This Row],[ONS_Cenus_2011]],Table5[],CensusData!M$1,FALSE)</f>
        <v>14412</v>
      </c>
      <c r="U24" s="128">
        <f>VLOOKUP(FinalOutput[[#This Row],[ONS_Cenus_2011]],Table5[],CensusData!N$1,FALSE)</f>
        <v>109</v>
      </c>
      <c r="V24" s="128">
        <f>VLOOKUP(FinalOutput[[#This Row],[ONS_Cenus_2011]],Table5[],CensusData!O$1,FALSE)</f>
        <v>10</v>
      </c>
      <c r="W24" s="128">
        <f>VLOOKUP(FinalOutput[[#This Row],[ONS_Cenus_2011]],Table5[],CensusData!P$1,FALSE)</f>
        <v>257</v>
      </c>
      <c r="X24" s="128">
        <f>VLOOKUP(FinalOutput[[#This Row],[ONS_Cenus_2011]],Table5[],CensusData!Q$1,FALSE)</f>
        <v>61</v>
      </c>
      <c r="Y24" s="128">
        <f>VLOOKUP(FinalOutput[[#This Row],[ONS_Cenus_2011]],Table5[],CensusData!R$1,FALSE)</f>
        <v>21</v>
      </c>
      <c r="Z24" s="128">
        <f>VLOOKUP(FinalOutput[[#This Row],[ONS_Cenus_2011]],Table5[],CensusData!S$1,FALSE)</f>
        <v>3</v>
      </c>
      <c r="AA24" s="128">
        <f>VLOOKUP(FinalOutput[[#This Row],[ONS_Cenus_2011]],Table5[],CensusData!T$1,FALSE)</f>
        <v>20</v>
      </c>
      <c r="AB24" s="128">
        <f>VLOOKUP(FinalOutput[[#This Row],[ONS_Cenus_2011]],Table5[],CensusData!U$1,FALSE)</f>
        <v>17</v>
      </c>
      <c r="AC24" s="128">
        <f>VLOOKUP(FinalOutput[[#This Row],[ONS_Cenus_2011]],Table5[],CensusData!V$1,FALSE)</f>
        <v>85</v>
      </c>
      <c r="AD24" s="128">
        <f>VLOOKUP(FinalOutput[[#This Row],[ONS_Cenus_2011]],Table5[],CensusData!W$1,FALSE)</f>
        <v>40</v>
      </c>
      <c r="AE24" s="128">
        <f>VLOOKUP(FinalOutput[[#This Row],[ONS_Cenus_2011]],Table5[],CensusData!X$1,FALSE)</f>
        <v>2</v>
      </c>
      <c r="AF24" s="128">
        <f>VLOOKUP(FinalOutput[[#This Row],[ONS_Cenus_2011]],Table5[],CensusData!Y$1,FALSE)</f>
        <v>1</v>
      </c>
      <c r="AG24" s="128">
        <f>VLOOKUP(FinalOutput[[#This Row],[ONS_Cenus_2011]],Table5[],CensusData!Z$1,FALSE)</f>
        <v>20</v>
      </c>
      <c r="AH24" s="128">
        <f>VLOOKUP(FinalOutput[[#This Row],[ONS_Cenus_2011]],Table5[],CensusData!AA$1,FALSE)</f>
        <v>22</v>
      </c>
      <c r="AI24" s="128">
        <f>VLOOKUP(FinalOutput[[#This Row],[ONS_Cenus_2011]],Table5[],CensusData!AB$1,FALSE)</f>
        <v>51</v>
      </c>
      <c r="AJ24" s="128">
        <f>VLOOKUP(FinalOutput[[#This Row],[ONS_Cenus_2011]],Table5[],CensusData!AC$1,FALSE)</f>
        <v>25</v>
      </c>
      <c r="AK24" s="128">
        <f>VLOOKUP(FinalOutput[[#This Row],[ONS_Cenus_2011]],Table5[],CensusData!AD$1,FALSE)</f>
        <v>23</v>
      </c>
      <c r="AL24" s="128">
        <f>VLOOKUP(FinalOutput[[#This Row],[ONS_Cenus_2011]],Table5[],CensusData!AE$1,FALSE)</f>
        <v>3</v>
      </c>
      <c r="AM24" s="128">
        <f>VLOOKUP(FinalOutput[[#This Row],[ONS_Cenus_2011]],Table5[],CensusData!AF$1,FALSE)</f>
        <v>17</v>
      </c>
      <c r="AN24" s="128">
        <f>VLOOKUP(FinalOutput[[#This Row],[ONS_Cenus_2011]],Table5[],CensusData!AG$1,FALSE)</f>
        <v>1</v>
      </c>
      <c r="AO24" s="128">
        <f>VLOOKUP(FinalOutput[[#This Row],[ONS_Cenus_2011]],Table5[],CensusData!AH$1,FALSE)</f>
        <v>16</v>
      </c>
      <c r="AP24" s="128">
        <f>VLOOKUP(FinalOutput[[#This Row],[ONS_Cenus_2011]],Table5[],CensusData!AI$1,FALSE)</f>
        <v>30683</v>
      </c>
      <c r="AQ24" s="128">
        <f>VLOOKUP(FinalOutput[[#This Row],[ONS_Cenus_2011]],Table5[],CensusData!AJ$1,FALSE)</f>
        <v>5453</v>
      </c>
      <c r="AR24" s="128">
        <f>VLOOKUP(FinalOutput[[#This Row],[ONS_Cenus_2011]],Table5[],CensusData!AK$1,FALSE)</f>
        <v>3729</v>
      </c>
      <c r="AS24" s="128">
        <f>VLOOKUP(FinalOutput[[#This Row],[ONS_Cenus_2011]],Table5[],CensusData!AL$1,FALSE)</f>
        <v>5373</v>
      </c>
      <c r="AT24" s="128">
        <f>VLOOKUP(FinalOutput[[#This Row],[ONS_Cenus_2011]],Table5[],CensusData!AM$1,FALSE)</f>
        <v>1114</v>
      </c>
      <c r="AU24" s="128">
        <f>VLOOKUP(FinalOutput[[#This Row],[ONS_Cenus_2011]],Table5[],CensusData!AN$1,FALSE)</f>
        <v>3834</v>
      </c>
      <c r="AV24" s="128">
        <f>VLOOKUP(FinalOutput[[#This Row],[ONS_Cenus_2011]],Table5[],CensusData!AO$1,FALSE)</f>
        <v>10096</v>
      </c>
      <c r="AW24" s="128">
        <f>VLOOKUP(FinalOutput[[#This Row],[ONS_Cenus_2011]],Table5[],CensusData!AP$1,FALSE)</f>
        <v>1084</v>
      </c>
    </row>
    <row r="25" spans="1:49">
      <c r="A25" s="128" t="str">
        <f t="array" ref="A25">ConsolGeog[[#This Row],[Country]]</f>
        <v>England</v>
      </c>
      <c r="B25" s="129" t="str">
        <f t="array" ref="B25">ConsolGeog[[#This Row],[County Name]]</f>
        <v>Southend-on-Sea</v>
      </c>
      <c r="C25" s="128" t="str">
        <f t="array" ref="C25">ConsolGeog[[#This Row],[la_code]]</f>
        <v>E06000033</v>
      </c>
      <c r="D25" s="129" t="str">
        <f t="array" ref="D25">ConsolGeog[[#This Row],[la_name]]</f>
        <v>Southend-on-Sea</v>
      </c>
      <c r="E25" s="129" t="str">
        <f t="array" ref="E25">ConsolGeog[[#This Row],[LA Type]]</f>
        <v>Unitary</v>
      </c>
      <c r="F25" s="129">
        <f t="array" ref="F25">ConsolGeog[[#This Row],[population]]</f>
        <v>173658</v>
      </c>
      <c r="G25" s="129">
        <f t="array" ref="G25">ConsolGeog[[#This Row],[area]]</f>
        <v>4175.6000000000004</v>
      </c>
      <c r="H25" s="129">
        <f t="array" ref="H25">MAX(ConsolGeog[[#This Row],[Presented HS - 16-17 (2014)]]+ConsolGeog[[#This Row],[Presented HS - 18-24 (2014)]],ConsolGeog[[#This Row],[Presented HS - 16-24 (2014)]])+MAX(ConsolGeog[[#This Row],[Presented CS - 16-17 (2014)]]+ConsolGeog[[#This Row],[Presented CS - 18-24 (2014)]],ConsolGeog[[#This Row],[Presented CS - 16-24 (2014)]])</f>
        <v>101</v>
      </c>
      <c r="I25" s="129">
        <f t="array" ref="I25">MAX(ConsolGeog[[#This Row],[Assessed HS - 16-17 (2014)]]+ConsolGeog[[#This Row],[Assessed HS - 18-24 (2014)]],ConsolGeog[[#This Row],[Assessed HS - 16-24 (2014)]])+MAX(ConsolGeog[[#This Row],[Assessed CS - 16-17 (2014)]]+ConsolGeog[[#This Row],[Assessed CS - 18-24 (2014)]],ConsolGeog[[#This Row],[Assessed CS - 16-24 (2014)]])</f>
        <v>0</v>
      </c>
      <c r="J25" s="128">
        <f>VLOOKUP(FinalOutput[[#This Row],[ONS_Cenus_2011]],Table5[],CensusData!C$1,FALSE)</f>
        <v>58722</v>
      </c>
      <c r="K25" s="128">
        <f>VLOOKUP(FinalOutput[[#This Row],[ONS_Cenus_2011]],Table5[],CensusData!D$1,FALSE)</f>
        <v>7873</v>
      </c>
      <c r="L25" s="128">
        <f>VLOOKUP(FinalOutput[[#This Row],[ONS_Cenus_2011]],Table5[],CensusData!E$1,FALSE)</f>
        <v>4761</v>
      </c>
      <c r="M25" s="128">
        <f>VLOOKUP(FinalOutput[[#This Row],[ONS_Cenus_2011]],Table5[],CensusData!F$1,FALSE)</f>
        <v>9595</v>
      </c>
      <c r="N25" s="128">
        <f>VLOOKUP(FinalOutput[[#This Row],[ONS_Cenus_2011]],Table5[],CensusData!G$1,FALSE)</f>
        <v>5020</v>
      </c>
      <c r="O25" s="128">
        <f>VLOOKUP(FinalOutput[[#This Row],[ONS_Cenus_2011]],Table5[],CensusData!H$1,FALSE)</f>
        <v>914</v>
      </c>
      <c r="P25" s="128">
        <f>VLOOKUP(FinalOutput[[#This Row],[ONS_Cenus_2011]],Table5[],CensusData!I$1,FALSE)</f>
        <v>20.62</v>
      </c>
      <c r="Q25" s="128">
        <f>VLOOKUP(FinalOutput[[#This Row],[ONS_Cenus_2011]],Table5[],CensusData!J$1,FALSE)</f>
        <v>13532</v>
      </c>
      <c r="R25" s="128">
        <f>VLOOKUP(FinalOutput[[#This Row],[ONS_Cenus_2011]],Table5[],CensusData!K$1,FALSE)</f>
        <v>74678</v>
      </c>
      <c r="S25" s="128">
        <f>VLOOKUP(FinalOutput[[#This Row],[ONS_Cenus_2011]],Table5[],CensusData!L$1,FALSE)</f>
        <v>70198</v>
      </c>
      <c r="T25" s="128">
        <f>VLOOKUP(FinalOutput[[#This Row],[ONS_Cenus_2011]],Table5[],CensusData!M$1,FALSE)</f>
        <v>66840</v>
      </c>
      <c r="U25" s="128">
        <f>VLOOKUP(FinalOutput[[#This Row],[ONS_Cenus_2011]],Table5[],CensusData!N$1,FALSE)</f>
        <v>826</v>
      </c>
      <c r="V25" s="128">
        <f>VLOOKUP(FinalOutput[[#This Row],[ONS_Cenus_2011]],Table5[],CensusData!O$1,FALSE)</f>
        <v>64</v>
      </c>
      <c r="W25" s="128">
        <f>VLOOKUP(FinalOutput[[#This Row],[ONS_Cenus_2011]],Table5[],CensusData!P$1,FALSE)</f>
        <v>2468</v>
      </c>
      <c r="X25" s="128">
        <f>VLOOKUP(FinalOutput[[#This Row],[ONS_Cenus_2011]],Table5[],CensusData!Q$1,FALSE)</f>
        <v>752</v>
      </c>
      <c r="Y25" s="128">
        <f>VLOOKUP(FinalOutput[[#This Row],[ONS_Cenus_2011]],Table5[],CensusData!R$1,FALSE)</f>
        <v>219</v>
      </c>
      <c r="Z25" s="128">
        <f>VLOOKUP(FinalOutput[[#This Row],[ONS_Cenus_2011]],Table5[],CensusData!S$1,FALSE)</f>
        <v>100</v>
      </c>
      <c r="AA25" s="128">
        <f>VLOOKUP(FinalOutput[[#This Row],[ONS_Cenus_2011]],Table5[],CensusData!T$1,FALSE)</f>
        <v>213</v>
      </c>
      <c r="AB25" s="128">
        <f>VLOOKUP(FinalOutput[[#This Row],[ONS_Cenus_2011]],Table5[],CensusData!U$1,FALSE)</f>
        <v>220</v>
      </c>
      <c r="AC25" s="128">
        <f>VLOOKUP(FinalOutput[[#This Row],[ONS_Cenus_2011]],Table5[],CensusData!V$1,FALSE)</f>
        <v>2027</v>
      </c>
      <c r="AD25" s="128">
        <f>VLOOKUP(FinalOutput[[#This Row],[ONS_Cenus_2011]],Table5[],CensusData!W$1,FALSE)</f>
        <v>619</v>
      </c>
      <c r="AE25" s="128">
        <f>VLOOKUP(FinalOutput[[#This Row],[ONS_Cenus_2011]],Table5[],CensusData!X$1,FALSE)</f>
        <v>284</v>
      </c>
      <c r="AF25" s="128">
        <f>VLOOKUP(FinalOutput[[#This Row],[ONS_Cenus_2011]],Table5[],CensusData!Y$1,FALSE)</f>
        <v>213</v>
      </c>
      <c r="AG25" s="128">
        <f>VLOOKUP(FinalOutput[[#This Row],[ONS_Cenus_2011]],Table5[],CensusData!Z$1,FALSE)</f>
        <v>375</v>
      </c>
      <c r="AH25" s="128">
        <f>VLOOKUP(FinalOutput[[#This Row],[ONS_Cenus_2011]],Table5[],CensusData!AA$1,FALSE)</f>
        <v>536</v>
      </c>
      <c r="AI25" s="128">
        <f>VLOOKUP(FinalOutput[[#This Row],[ONS_Cenus_2011]],Table5[],CensusData!AB$1,FALSE)</f>
        <v>1363</v>
      </c>
      <c r="AJ25" s="128">
        <f>VLOOKUP(FinalOutput[[#This Row],[ONS_Cenus_2011]],Table5[],CensusData!AC$1,FALSE)</f>
        <v>969</v>
      </c>
      <c r="AK25" s="128">
        <f>VLOOKUP(FinalOutput[[#This Row],[ONS_Cenus_2011]],Table5[],CensusData!AD$1,FALSE)</f>
        <v>276</v>
      </c>
      <c r="AL25" s="128">
        <f>VLOOKUP(FinalOutput[[#This Row],[ONS_Cenus_2011]],Table5[],CensusData!AE$1,FALSE)</f>
        <v>118</v>
      </c>
      <c r="AM25" s="128">
        <f>VLOOKUP(FinalOutput[[#This Row],[ONS_Cenus_2011]],Table5[],CensusData!AF$1,FALSE)</f>
        <v>338</v>
      </c>
      <c r="AN25" s="128">
        <f>VLOOKUP(FinalOutput[[#This Row],[ONS_Cenus_2011]],Table5[],CensusData!AG$1,FALSE)</f>
        <v>112</v>
      </c>
      <c r="AO25" s="128">
        <f>VLOOKUP(FinalOutput[[#This Row],[ONS_Cenus_2011]],Table5[],CensusData!AH$1,FALSE)</f>
        <v>226</v>
      </c>
      <c r="AP25" s="128">
        <f>VLOOKUP(FinalOutput[[#This Row],[ONS_Cenus_2011]],Table5[],CensusData!AI$1,FALSE)</f>
        <v>140621</v>
      </c>
      <c r="AQ25" s="128">
        <f>VLOOKUP(FinalOutput[[#This Row],[ONS_Cenus_2011]],Table5[],CensusData!AJ$1,FALSE)</f>
        <v>34621</v>
      </c>
      <c r="AR25" s="128">
        <f>VLOOKUP(FinalOutput[[#This Row],[ONS_Cenus_2011]],Table5[],CensusData!AK$1,FALSE)</f>
        <v>23075</v>
      </c>
      <c r="AS25" s="128">
        <f>VLOOKUP(FinalOutput[[#This Row],[ONS_Cenus_2011]],Table5[],CensusData!AL$1,FALSE)</f>
        <v>24619</v>
      </c>
      <c r="AT25" s="128">
        <f>VLOOKUP(FinalOutput[[#This Row],[ONS_Cenus_2011]],Table5[],CensusData!AM$1,FALSE)</f>
        <v>4161</v>
      </c>
      <c r="AU25" s="128">
        <f>VLOOKUP(FinalOutput[[#This Row],[ONS_Cenus_2011]],Table5[],CensusData!AN$1,FALSE)</f>
        <v>16055</v>
      </c>
      <c r="AV25" s="128">
        <f>VLOOKUP(FinalOutput[[#This Row],[ONS_Cenus_2011]],Table5[],CensusData!AO$1,FALSE)</f>
        <v>30691</v>
      </c>
      <c r="AW25" s="128">
        <f>VLOOKUP(FinalOutput[[#This Row],[ONS_Cenus_2011]],Table5[],CensusData!AP$1,FALSE)</f>
        <v>7399</v>
      </c>
    </row>
    <row r="26" spans="1:49">
      <c r="A26" s="128" t="str">
        <f t="array" ref="A26">ConsolGeog[[#This Row],[Country]]</f>
        <v>England</v>
      </c>
      <c r="B26" s="129" t="str">
        <f t="array" ref="B26">ConsolGeog[[#This Row],[County Name]]</f>
        <v>Nottingham</v>
      </c>
      <c r="C26" s="128" t="str">
        <f t="array" ref="C26">ConsolGeog[[#This Row],[la_code]]</f>
        <v>E06000018</v>
      </c>
      <c r="D26" s="129" t="str">
        <f t="array" ref="D26">ConsolGeog[[#This Row],[la_name]]</f>
        <v>Nottingham</v>
      </c>
      <c r="E26" s="129" t="str">
        <f t="array" ref="E26">ConsolGeog[[#This Row],[LA Type]]</f>
        <v>Unitary</v>
      </c>
      <c r="F26" s="129">
        <f t="array" ref="F26">ConsolGeog[[#This Row],[population]]</f>
        <v>305680</v>
      </c>
      <c r="G26" s="129">
        <f t="array" ref="G26">ConsolGeog[[#This Row],[area]]</f>
        <v>7461.16</v>
      </c>
      <c r="H26" s="129">
        <f t="array" ref="H26">MAX(ConsolGeog[[#This Row],[Presented HS - 16-17 (2014)]]+ConsolGeog[[#This Row],[Presented HS - 18-24 (2014)]],ConsolGeog[[#This Row],[Presented HS - 16-24 (2014)]])+MAX(ConsolGeog[[#This Row],[Presented CS - 16-17 (2014)]]+ConsolGeog[[#This Row],[Presented CS - 18-24 (2014)]],ConsolGeog[[#This Row],[Presented CS - 16-24 (2014)]])</f>
        <v>0</v>
      </c>
      <c r="I26" s="129">
        <f t="array" ref="I26">MAX(ConsolGeog[[#This Row],[Assessed HS - 16-17 (2014)]]+ConsolGeog[[#This Row],[Assessed HS - 18-24 (2014)]],ConsolGeog[[#This Row],[Assessed HS - 16-24 (2014)]])+MAX(ConsolGeog[[#This Row],[Assessed CS - 16-17 (2014)]]+ConsolGeog[[#This Row],[Assessed CS - 18-24 (2014)]],ConsolGeog[[#This Row],[Assessed CS - 16-24 (2014)]])</f>
        <v>0</v>
      </c>
      <c r="J26" s="128">
        <f>VLOOKUP(FinalOutput[[#This Row],[ONS_Cenus_2011]],Table5[],CensusData!C$1,FALSE)</f>
        <v>126361</v>
      </c>
      <c r="K26" s="128">
        <f>VLOOKUP(FinalOutput[[#This Row],[ONS_Cenus_2011]],Table5[],CensusData!D$1,FALSE)</f>
        <v>45048</v>
      </c>
      <c r="L26" s="128">
        <f>VLOOKUP(FinalOutput[[#This Row],[ONS_Cenus_2011]],Table5[],CensusData!E$1,FALSE)</f>
        <v>15171</v>
      </c>
      <c r="M26" s="128">
        <f>VLOOKUP(FinalOutput[[#This Row],[ONS_Cenus_2011]],Table5[],CensusData!F$1,FALSE)</f>
        <v>34944</v>
      </c>
      <c r="N26" s="128">
        <f>VLOOKUP(FinalOutput[[#This Row],[ONS_Cenus_2011]],Table5[],CensusData!G$1,FALSE)</f>
        <v>21284</v>
      </c>
      <c r="O26" s="128">
        <f>VLOOKUP(FinalOutput[[#This Row],[ONS_Cenus_2011]],Table5[],CensusData!H$1,FALSE)</f>
        <v>4786</v>
      </c>
      <c r="P26" s="128">
        <f>VLOOKUP(FinalOutput[[#This Row],[ONS_Cenus_2011]],Table5[],CensusData!I$1,FALSE)</f>
        <v>39.590000000000003</v>
      </c>
      <c r="Q26" s="128">
        <f>VLOOKUP(FinalOutput[[#This Row],[ONS_Cenus_2011]],Table5[],CensusData!J$1,FALSE)</f>
        <v>4680</v>
      </c>
      <c r="R26" s="128">
        <f>VLOOKUP(FinalOutput[[#This Row],[ONS_Cenus_2011]],Table5[],CensusData!K$1,FALSE)</f>
        <v>126131</v>
      </c>
      <c r="S26" s="128">
        <f>VLOOKUP(FinalOutput[[#This Row],[ONS_Cenus_2011]],Table5[],CensusData!L$1,FALSE)</f>
        <v>96171</v>
      </c>
      <c r="T26" s="128">
        <f>VLOOKUP(FinalOutput[[#This Row],[ONS_Cenus_2011]],Table5[],CensusData!M$1,FALSE)</f>
        <v>88473</v>
      </c>
      <c r="U26" s="128">
        <f>VLOOKUP(FinalOutput[[#This Row],[ONS_Cenus_2011]],Table5[],CensusData!N$1,FALSE)</f>
        <v>1637</v>
      </c>
      <c r="V26" s="128">
        <f>VLOOKUP(FinalOutput[[#This Row],[ONS_Cenus_2011]],Table5[],CensusData!O$1,FALSE)</f>
        <v>112</v>
      </c>
      <c r="W26" s="128">
        <f>VLOOKUP(FinalOutput[[#This Row],[ONS_Cenus_2011]],Table5[],CensusData!P$1,FALSE)</f>
        <v>5949</v>
      </c>
      <c r="X26" s="128">
        <f>VLOOKUP(FinalOutput[[#This Row],[ONS_Cenus_2011]],Table5[],CensusData!Q$1,FALSE)</f>
        <v>6840</v>
      </c>
      <c r="Y26" s="128">
        <f>VLOOKUP(FinalOutput[[#This Row],[ONS_Cenus_2011]],Table5[],CensusData!R$1,FALSE)</f>
        <v>4339</v>
      </c>
      <c r="Z26" s="128">
        <f>VLOOKUP(FinalOutput[[#This Row],[ONS_Cenus_2011]],Table5[],CensusData!S$1,FALSE)</f>
        <v>600</v>
      </c>
      <c r="AA26" s="128">
        <f>VLOOKUP(FinalOutput[[#This Row],[ONS_Cenus_2011]],Table5[],CensusData!T$1,FALSE)</f>
        <v>1059</v>
      </c>
      <c r="AB26" s="128">
        <f>VLOOKUP(FinalOutput[[#This Row],[ONS_Cenus_2011]],Table5[],CensusData!U$1,FALSE)</f>
        <v>842</v>
      </c>
      <c r="AC26" s="128">
        <f>VLOOKUP(FinalOutput[[#This Row],[ONS_Cenus_2011]],Table5[],CensusData!V$1,FALSE)</f>
        <v>11625</v>
      </c>
      <c r="AD26" s="128">
        <f>VLOOKUP(FinalOutput[[#This Row],[ONS_Cenus_2011]],Table5[],CensusData!W$1,FALSE)</f>
        <v>3053</v>
      </c>
      <c r="AE26" s="128">
        <f>VLOOKUP(FinalOutput[[#This Row],[ONS_Cenus_2011]],Table5[],CensusData!X$1,FALSE)</f>
        <v>4215</v>
      </c>
      <c r="AF26" s="128">
        <f>VLOOKUP(FinalOutput[[#This Row],[ONS_Cenus_2011]],Table5[],CensusData!Y$1,FALSE)</f>
        <v>268</v>
      </c>
      <c r="AG26" s="128">
        <f>VLOOKUP(FinalOutput[[#This Row],[ONS_Cenus_2011]],Table5[],CensusData!Z$1,FALSE)</f>
        <v>2008</v>
      </c>
      <c r="AH26" s="128">
        <f>VLOOKUP(FinalOutput[[#This Row],[ONS_Cenus_2011]],Table5[],CensusData!AA$1,FALSE)</f>
        <v>2081</v>
      </c>
      <c r="AI26" s="128">
        <f>VLOOKUP(FinalOutput[[#This Row],[ONS_Cenus_2011]],Table5[],CensusData!AB$1,FALSE)</f>
        <v>9860</v>
      </c>
      <c r="AJ26" s="128">
        <f>VLOOKUP(FinalOutput[[#This Row],[ONS_Cenus_2011]],Table5[],CensusData!AC$1,FALSE)</f>
        <v>3614</v>
      </c>
      <c r="AK26" s="128">
        <f>VLOOKUP(FinalOutput[[#This Row],[ONS_Cenus_2011]],Table5[],CensusData!AD$1,FALSE)</f>
        <v>5104</v>
      </c>
      <c r="AL26" s="128">
        <f>VLOOKUP(FinalOutput[[#This Row],[ONS_Cenus_2011]],Table5[],CensusData!AE$1,FALSE)</f>
        <v>1142</v>
      </c>
      <c r="AM26" s="128">
        <f>VLOOKUP(FinalOutput[[#This Row],[ONS_Cenus_2011]],Table5[],CensusData!AF$1,FALSE)</f>
        <v>1635</v>
      </c>
      <c r="AN26" s="128">
        <f>VLOOKUP(FinalOutput[[#This Row],[ONS_Cenus_2011]],Table5[],CensusData!AG$1,FALSE)</f>
        <v>765</v>
      </c>
      <c r="AO26" s="128">
        <f>VLOOKUP(FinalOutput[[#This Row],[ONS_Cenus_2011]],Table5[],CensusData!AH$1,FALSE)</f>
        <v>870</v>
      </c>
      <c r="AP26" s="128">
        <f>VLOOKUP(FinalOutput[[#This Row],[ONS_Cenus_2011]],Table5[],CensusData!AI$1,FALSE)</f>
        <v>250104</v>
      </c>
      <c r="AQ26" s="128">
        <f>VLOOKUP(FinalOutput[[#This Row],[ONS_Cenus_2011]],Table5[],CensusData!AJ$1,FALSE)</f>
        <v>63991</v>
      </c>
      <c r="AR26" s="128">
        <f>VLOOKUP(FinalOutput[[#This Row],[ONS_Cenus_2011]],Table5[],CensusData!AK$1,FALSE)</f>
        <v>30619</v>
      </c>
      <c r="AS26" s="128">
        <f>VLOOKUP(FinalOutput[[#This Row],[ONS_Cenus_2011]],Table5[],CensusData!AL$1,FALSE)</f>
        <v>32333</v>
      </c>
      <c r="AT26" s="128">
        <f>VLOOKUP(FinalOutput[[#This Row],[ONS_Cenus_2011]],Table5[],CensusData!AM$1,FALSE)</f>
        <v>5715</v>
      </c>
      <c r="AU26" s="128">
        <f>VLOOKUP(FinalOutput[[#This Row],[ONS_Cenus_2011]],Table5[],CensusData!AN$1,FALSE)</f>
        <v>46411</v>
      </c>
      <c r="AV26" s="128">
        <f>VLOOKUP(FinalOutput[[#This Row],[ONS_Cenus_2011]],Table5[],CensusData!AO$1,FALSE)</f>
        <v>54875</v>
      </c>
      <c r="AW26" s="128">
        <f>VLOOKUP(FinalOutput[[#This Row],[ONS_Cenus_2011]],Table5[],CensusData!AP$1,FALSE)</f>
        <v>16160</v>
      </c>
    </row>
    <row r="27" spans="1:49">
      <c r="A27" s="128" t="str">
        <f t="array" ref="A27">ConsolGeog[[#This Row],[Country]]</f>
        <v>England</v>
      </c>
      <c r="B27" s="129" t="str">
        <f t="array" ref="B27">ConsolGeog[[#This Row],[County Name]]</f>
        <v>Herefordshire, County of</v>
      </c>
      <c r="C27" s="128" t="str">
        <f t="array" ref="C27">ConsolGeog[[#This Row],[la_code]]</f>
        <v>E06000019</v>
      </c>
      <c r="D27" s="129" t="str">
        <f t="array" ref="D27">ConsolGeog[[#This Row],[la_name]]</f>
        <v>Herefordshire, County of</v>
      </c>
      <c r="E27" s="129" t="str">
        <f t="array" ref="E27">ConsolGeog[[#This Row],[LA Type]]</f>
        <v>Unitary</v>
      </c>
      <c r="F27" s="129">
        <f t="array" ref="F27">ConsolGeog[[#This Row],[population]]</f>
        <v>183477</v>
      </c>
      <c r="G27" s="129">
        <f t="array" ref="G27">ConsolGeog[[#This Row],[area]]</f>
        <v>217973.24</v>
      </c>
      <c r="H27" s="129">
        <f t="array" ref="H27">MAX(ConsolGeog[[#This Row],[Presented HS - 16-17 (2014)]]+ConsolGeog[[#This Row],[Presented HS - 18-24 (2014)]],ConsolGeog[[#This Row],[Presented HS - 16-24 (2014)]])+MAX(ConsolGeog[[#This Row],[Presented CS - 16-17 (2014)]]+ConsolGeog[[#This Row],[Presented CS - 18-24 (2014)]],ConsolGeog[[#This Row],[Presented CS - 16-24 (2014)]])</f>
        <v>0</v>
      </c>
      <c r="I27" s="129">
        <f t="array" ref="I27">MAX(ConsolGeog[[#This Row],[Assessed HS - 16-17 (2014)]]+ConsolGeog[[#This Row],[Assessed HS - 18-24 (2014)]],ConsolGeog[[#This Row],[Assessed HS - 16-24 (2014)]])+MAX(ConsolGeog[[#This Row],[Assessed CS - 16-17 (2014)]]+ConsolGeog[[#This Row],[Assessed CS - 18-24 (2014)]],ConsolGeog[[#This Row],[Assessed CS - 16-24 (2014)]])</f>
        <v>0</v>
      </c>
      <c r="J27" s="128">
        <f>VLOOKUP(FinalOutput[[#This Row],[ONS_Cenus_2011]],Table5[],CensusData!C$1,FALSE)</f>
        <v>60712</v>
      </c>
      <c r="K27" s="128">
        <f>VLOOKUP(FinalOutput[[#This Row],[ONS_Cenus_2011]],Table5[],CensusData!D$1,FALSE)</f>
        <v>7103</v>
      </c>
      <c r="L27" s="128">
        <f>VLOOKUP(FinalOutput[[#This Row],[ONS_Cenus_2011]],Table5[],CensusData!E$1,FALSE)</f>
        <v>3211</v>
      </c>
      <c r="M27" s="128">
        <f>VLOOKUP(FinalOutput[[#This Row],[ONS_Cenus_2011]],Table5[],CensusData!F$1,FALSE)</f>
        <v>8247</v>
      </c>
      <c r="N27" s="128">
        <f>VLOOKUP(FinalOutput[[#This Row],[ONS_Cenus_2011]],Table5[],CensusData!G$1,FALSE)</f>
        <v>4591</v>
      </c>
      <c r="O27" s="128">
        <f>VLOOKUP(FinalOutput[[#This Row],[ONS_Cenus_2011]],Table5[],CensusData!H$1,FALSE)</f>
        <v>607</v>
      </c>
      <c r="P27" s="128">
        <f>VLOOKUP(FinalOutput[[#This Row],[ONS_Cenus_2011]],Table5[],CensusData!I$1,FALSE)</f>
        <v>25.45</v>
      </c>
      <c r="Q27" s="128">
        <f>VLOOKUP(FinalOutput[[#This Row],[ONS_Cenus_2011]],Table5[],CensusData!J$1,FALSE)</f>
        <v>10424</v>
      </c>
      <c r="R27" s="128">
        <f>VLOOKUP(FinalOutput[[#This Row],[ONS_Cenus_2011]],Table5[],CensusData!K$1,FALSE)</f>
        <v>78319</v>
      </c>
      <c r="S27" s="128">
        <f>VLOOKUP(FinalOutput[[#This Row],[ONS_Cenus_2011]],Table5[],CensusData!L$1,FALSE)</f>
        <v>77342</v>
      </c>
      <c r="T27" s="128">
        <f>VLOOKUP(FinalOutput[[#This Row],[ONS_Cenus_2011]],Table5[],CensusData!M$1,FALSE)</f>
        <v>74391</v>
      </c>
      <c r="U27" s="128">
        <f>VLOOKUP(FinalOutput[[#This Row],[ONS_Cenus_2011]],Table5[],CensusData!N$1,FALSE)</f>
        <v>369</v>
      </c>
      <c r="V27" s="128">
        <f>VLOOKUP(FinalOutput[[#This Row],[ONS_Cenus_2011]],Table5[],CensusData!O$1,FALSE)</f>
        <v>125</v>
      </c>
      <c r="W27" s="128">
        <f>VLOOKUP(FinalOutput[[#This Row],[ONS_Cenus_2011]],Table5[],CensusData!P$1,FALSE)</f>
        <v>2457</v>
      </c>
      <c r="X27" s="128">
        <f>VLOOKUP(FinalOutput[[#This Row],[ONS_Cenus_2011]],Table5[],CensusData!Q$1,FALSE)</f>
        <v>311</v>
      </c>
      <c r="Y27" s="128">
        <f>VLOOKUP(FinalOutput[[#This Row],[ONS_Cenus_2011]],Table5[],CensusData!R$1,FALSE)</f>
        <v>109</v>
      </c>
      <c r="Z27" s="128">
        <f>VLOOKUP(FinalOutput[[#This Row],[ONS_Cenus_2011]],Table5[],CensusData!S$1,FALSE)</f>
        <v>32</v>
      </c>
      <c r="AA27" s="128">
        <f>VLOOKUP(FinalOutput[[#This Row],[ONS_Cenus_2011]],Table5[],CensusData!T$1,FALSE)</f>
        <v>82</v>
      </c>
      <c r="AB27" s="128">
        <f>VLOOKUP(FinalOutput[[#This Row],[ONS_Cenus_2011]],Table5[],CensusData!U$1,FALSE)</f>
        <v>88</v>
      </c>
      <c r="AC27" s="128">
        <f>VLOOKUP(FinalOutput[[#This Row],[ONS_Cenus_2011]],Table5[],CensusData!V$1,FALSE)</f>
        <v>454</v>
      </c>
      <c r="AD27" s="128">
        <f>VLOOKUP(FinalOutput[[#This Row],[ONS_Cenus_2011]],Table5[],CensusData!W$1,FALSE)</f>
        <v>169</v>
      </c>
      <c r="AE27" s="128">
        <f>VLOOKUP(FinalOutput[[#This Row],[ONS_Cenus_2011]],Table5[],CensusData!X$1,FALSE)</f>
        <v>24</v>
      </c>
      <c r="AF27" s="128">
        <f>VLOOKUP(FinalOutput[[#This Row],[ONS_Cenus_2011]],Table5[],CensusData!Y$1,FALSE)</f>
        <v>12</v>
      </c>
      <c r="AG27" s="128">
        <f>VLOOKUP(FinalOutput[[#This Row],[ONS_Cenus_2011]],Table5[],CensusData!Z$1,FALSE)</f>
        <v>76</v>
      </c>
      <c r="AH27" s="128">
        <f>VLOOKUP(FinalOutput[[#This Row],[ONS_Cenus_2011]],Table5[],CensusData!AA$1,FALSE)</f>
        <v>173</v>
      </c>
      <c r="AI27" s="128">
        <f>VLOOKUP(FinalOutput[[#This Row],[ONS_Cenus_2011]],Table5[],CensusData!AB$1,FALSE)</f>
        <v>120</v>
      </c>
      <c r="AJ27" s="128">
        <f>VLOOKUP(FinalOutput[[#This Row],[ONS_Cenus_2011]],Table5[],CensusData!AC$1,FALSE)</f>
        <v>56</v>
      </c>
      <c r="AK27" s="128">
        <f>VLOOKUP(FinalOutput[[#This Row],[ONS_Cenus_2011]],Table5[],CensusData!AD$1,FALSE)</f>
        <v>45</v>
      </c>
      <c r="AL27" s="128">
        <f>VLOOKUP(FinalOutput[[#This Row],[ONS_Cenus_2011]],Table5[],CensusData!AE$1,FALSE)</f>
        <v>19</v>
      </c>
      <c r="AM27" s="128">
        <f>VLOOKUP(FinalOutput[[#This Row],[ONS_Cenus_2011]],Table5[],CensusData!AF$1,FALSE)</f>
        <v>92</v>
      </c>
      <c r="AN27" s="128">
        <f>VLOOKUP(FinalOutput[[#This Row],[ONS_Cenus_2011]],Table5[],CensusData!AG$1,FALSE)</f>
        <v>36</v>
      </c>
      <c r="AO27" s="128">
        <f>VLOOKUP(FinalOutput[[#This Row],[ONS_Cenus_2011]],Table5[],CensusData!AH$1,FALSE)</f>
        <v>56</v>
      </c>
      <c r="AP27" s="128">
        <f>VLOOKUP(FinalOutput[[#This Row],[ONS_Cenus_2011]],Table5[],CensusData!AI$1,FALSE)</f>
        <v>151962</v>
      </c>
      <c r="AQ27" s="128">
        <f>VLOOKUP(FinalOutput[[#This Row],[ONS_Cenus_2011]],Table5[],CensusData!AJ$1,FALSE)</f>
        <v>34845</v>
      </c>
      <c r="AR27" s="128">
        <f>VLOOKUP(FinalOutput[[#This Row],[ONS_Cenus_2011]],Table5[],CensusData!AK$1,FALSE)</f>
        <v>19396</v>
      </c>
      <c r="AS27" s="128">
        <f>VLOOKUP(FinalOutput[[#This Row],[ONS_Cenus_2011]],Table5[],CensusData!AL$1,FALSE)</f>
        <v>24322</v>
      </c>
      <c r="AT27" s="128">
        <f>VLOOKUP(FinalOutput[[#This Row],[ONS_Cenus_2011]],Table5[],CensusData!AM$1,FALSE)</f>
        <v>5410</v>
      </c>
      <c r="AU27" s="128">
        <f>VLOOKUP(FinalOutput[[#This Row],[ONS_Cenus_2011]],Table5[],CensusData!AN$1,FALSE)</f>
        <v>18235</v>
      </c>
      <c r="AV27" s="128">
        <f>VLOOKUP(FinalOutput[[#This Row],[ONS_Cenus_2011]],Table5[],CensusData!AO$1,FALSE)</f>
        <v>41779</v>
      </c>
      <c r="AW27" s="128">
        <f>VLOOKUP(FinalOutput[[#This Row],[ONS_Cenus_2011]],Table5[],CensusData!AP$1,FALSE)</f>
        <v>7975</v>
      </c>
    </row>
    <row r="28" spans="1:49">
      <c r="A28" s="128" t="str">
        <f t="array" ref="A28">ConsolGeog[[#This Row],[Country]]</f>
        <v>England</v>
      </c>
      <c r="B28" s="129" t="str">
        <f t="array" ref="B28">ConsolGeog[[#This Row],[County Name]]</f>
        <v>Telford and Wrekin</v>
      </c>
      <c r="C28" s="128" t="str">
        <f t="array" ref="C28">ConsolGeog[[#This Row],[la_code]]</f>
        <v>E06000020</v>
      </c>
      <c r="D28" s="129" t="str">
        <f t="array" ref="D28">ConsolGeog[[#This Row],[la_name]]</f>
        <v>Telford and Wrekin</v>
      </c>
      <c r="E28" s="129" t="str">
        <f t="array" ref="E28">ConsolGeog[[#This Row],[LA Type]]</f>
        <v>Unitary</v>
      </c>
      <c r="F28" s="129">
        <f t="array" ref="F28">ConsolGeog[[#This Row],[population]]</f>
        <v>166641</v>
      </c>
      <c r="G28" s="129">
        <f t="array" ref="G28">ConsolGeog[[#This Row],[area]]</f>
        <v>29031.32</v>
      </c>
      <c r="H28" s="129">
        <f t="array" ref="H28">MAX(ConsolGeog[[#This Row],[Presented HS - 16-17 (2014)]]+ConsolGeog[[#This Row],[Presented HS - 18-24 (2014)]],ConsolGeog[[#This Row],[Presented HS - 16-24 (2014)]])+MAX(ConsolGeog[[#This Row],[Presented CS - 16-17 (2014)]]+ConsolGeog[[#This Row],[Presented CS - 18-24 (2014)]],ConsolGeog[[#This Row],[Presented CS - 16-24 (2014)]])</f>
        <v>0</v>
      </c>
      <c r="I28" s="129">
        <f t="array" ref="I28">MAX(ConsolGeog[[#This Row],[Assessed HS - 16-17 (2014)]]+ConsolGeog[[#This Row],[Assessed HS - 18-24 (2014)]],ConsolGeog[[#This Row],[Assessed HS - 16-24 (2014)]])+MAX(ConsolGeog[[#This Row],[Assessed CS - 16-17 (2014)]]+ConsolGeog[[#This Row],[Assessed CS - 18-24 (2014)]],ConsolGeog[[#This Row],[Assessed CS - 16-24 (2014)]])</f>
        <v>0</v>
      </c>
      <c r="J28" s="128">
        <f>VLOOKUP(FinalOutput[[#This Row],[ONS_Cenus_2011]],Table5[],CensusData!C$1,FALSE)</f>
        <v>53816</v>
      </c>
      <c r="K28" s="128">
        <f>VLOOKUP(FinalOutput[[#This Row],[ONS_Cenus_2011]],Table5[],CensusData!D$1,FALSE)</f>
        <v>9753</v>
      </c>
      <c r="L28" s="128">
        <f>VLOOKUP(FinalOutput[[#This Row],[ONS_Cenus_2011]],Table5[],CensusData!E$1,FALSE)</f>
        <v>4913</v>
      </c>
      <c r="M28" s="128">
        <f>VLOOKUP(FinalOutput[[#This Row],[ONS_Cenus_2011]],Table5[],CensusData!F$1,FALSE)</f>
        <v>9673</v>
      </c>
      <c r="N28" s="128">
        <f>VLOOKUP(FinalOutput[[#This Row],[ONS_Cenus_2011]],Table5[],CensusData!G$1,FALSE)</f>
        <v>5718</v>
      </c>
      <c r="O28" s="128">
        <f>VLOOKUP(FinalOutput[[#This Row],[ONS_Cenus_2011]],Table5[],CensusData!H$1,FALSE)</f>
        <v>911</v>
      </c>
      <c r="P28" s="128">
        <f>VLOOKUP(FinalOutput[[#This Row],[ONS_Cenus_2011]],Table5[],CensusData!I$1,FALSE)</f>
        <v>4.6900000000000004</v>
      </c>
      <c r="Q28" s="128">
        <f>VLOOKUP(FinalOutput[[#This Row],[ONS_Cenus_2011]],Table5[],CensusData!J$1,FALSE)</f>
        <v>30372</v>
      </c>
      <c r="R28" s="128">
        <f>VLOOKUP(FinalOutput[[#This Row],[ONS_Cenus_2011]],Table5[],CensusData!K$1,FALSE)</f>
        <v>66608</v>
      </c>
      <c r="S28" s="128">
        <f>VLOOKUP(FinalOutput[[#This Row],[ONS_Cenus_2011]],Table5[],CensusData!L$1,FALSE)</f>
        <v>63205</v>
      </c>
      <c r="T28" s="128">
        <f>VLOOKUP(FinalOutput[[#This Row],[ONS_Cenus_2011]],Table5[],CensusData!M$1,FALSE)</f>
        <v>61166</v>
      </c>
      <c r="U28" s="128">
        <f>VLOOKUP(FinalOutput[[#This Row],[ONS_Cenus_2011]],Table5[],CensusData!N$1,FALSE)</f>
        <v>436</v>
      </c>
      <c r="V28" s="128">
        <f>VLOOKUP(FinalOutput[[#This Row],[ONS_Cenus_2011]],Table5[],CensusData!O$1,FALSE)</f>
        <v>67</v>
      </c>
      <c r="W28" s="128">
        <f>VLOOKUP(FinalOutput[[#This Row],[ONS_Cenus_2011]],Table5[],CensusData!P$1,FALSE)</f>
        <v>1536</v>
      </c>
      <c r="X28" s="128">
        <f>VLOOKUP(FinalOutput[[#This Row],[ONS_Cenus_2011]],Table5[],CensusData!Q$1,FALSE)</f>
        <v>518</v>
      </c>
      <c r="Y28" s="128">
        <f>VLOOKUP(FinalOutput[[#This Row],[ONS_Cenus_2011]],Table5[],CensusData!R$1,FALSE)</f>
        <v>272</v>
      </c>
      <c r="Z28" s="128">
        <f>VLOOKUP(FinalOutput[[#This Row],[ONS_Cenus_2011]],Table5[],CensusData!S$1,FALSE)</f>
        <v>33</v>
      </c>
      <c r="AA28" s="128">
        <f>VLOOKUP(FinalOutput[[#This Row],[ONS_Cenus_2011]],Table5[],CensusData!T$1,FALSE)</f>
        <v>121</v>
      </c>
      <c r="AB28" s="128">
        <f>VLOOKUP(FinalOutput[[#This Row],[ONS_Cenus_2011]],Table5[],CensusData!U$1,FALSE)</f>
        <v>92</v>
      </c>
      <c r="AC28" s="128">
        <f>VLOOKUP(FinalOutput[[#This Row],[ONS_Cenus_2011]],Table5[],CensusData!V$1,FALSE)</f>
        <v>1998</v>
      </c>
      <c r="AD28" s="128">
        <f>VLOOKUP(FinalOutput[[#This Row],[ONS_Cenus_2011]],Table5[],CensusData!W$1,FALSE)</f>
        <v>959</v>
      </c>
      <c r="AE28" s="128">
        <f>VLOOKUP(FinalOutput[[#This Row],[ONS_Cenus_2011]],Table5[],CensusData!X$1,FALSE)</f>
        <v>543</v>
      </c>
      <c r="AF28" s="128">
        <f>VLOOKUP(FinalOutput[[#This Row],[ONS_Cenus_2011]],Table5[],CensusData!Y$1,FALSE)</f>
        <v>36</v>
      </c>
      <c r="AG28" s="128">
        <f>VLOOKUP(FinalOutput[[#This Row],[ONS_Cenus_2011]],Table5[],CensusData!Z$1,FALSE)</f>
        <v>193</v>
      </c>
      <c r="AH28" s="128">
        <f>VLOOKUP(FinalOutput[[#This Row],[ONS_Cenus_2011]],Table5[],CensusData!AA$1,FALSE)</f>
        <v>267</v>
      </c>
      <c r="AI28" s="128">
        <f>VLOOKUP(FinalOutput[[#This Row],[ONS_Cenus_2011]],Table5[],CensusData!AB$1,FALSE)</f>
        <v>744</v>
      </c>
      <c r="AJ28" s="128">
        <f>VLOOKUP(FinalOutput[[#This Row],[ONS_Cenus_2011]],Table5[],CensusData!AC$1,FALSE)</f>
        <v>347</v>
      </c>
      <c r="AK28" s="128">
        <f>VLOOKUP(FinalOutput[[#This Row],[ONS_Cenus_2011]],Table5[],CensusData!AD$1,FALSE)</f>
        <v>333</v>
      </c>
      <c r="AL28" s="128">
        <f>VLOOKUP(FinalOutput[[#This Row],[ONS_Cenus_2011]],Table5[],CensusData!AE$1,FALSE)</f>
        <v>64</v>
      </c>
      <c r="AM28" s="128">
        <f>VLOOKUP(FinalOutput[[#This Row],[ONS_Cenus_2011]],Table5[],CensusData!AF$1,FALSE)</f>
        <v>143</v>
      </c>
      <c r="AN28" s="128">
        <f>VLOOKUP(FinalOutput[[#This Row],[ONS_Cenus_2011]],Table5[],CensusData!AG$1,FALSE)</f>
        <v>32</v>
      </c>
      <c r="AO28" s="128">
        <f>VLOOKUP(FinalOutput[[#This Row],[ONS_Cenus_2011]],Table5[],CensusData!AH$1,FALSE)</f>
        <v>111</v>
      </c>
      <c r="AP28" s="128">
        <f>VLOOKUP(FinalOutput[[#This Row],[ONS_Cenus_2011]],Table5[],CensusData!AI$1,FALSE)</f>
        <v>132440</v>
      </c>
      <c r="AQ28" s="128">
        <f>VLOOKUP(FinalOutput[[#This Row],[ONS_Cenus_2011]],Table5[],CensusData!AJ$1,FALSE)</f>
        <v>32612</v>
      </c>
      <c r="AR28" s="128">
        <f>VLOOKUP(FinalOutput[[#This Row],[ONS_Cenus_2011]],Table5[],CensusData!AK$1,FALSE)</f>
        <v>20055</v>
      </c>
      <c r="AS28" s="128">
        <f>VLOOKUP(FinalOutput[[#This Row],[ONS_Cenus_2011]],Table5[],CensusData!AL$1,FALSE)</f>
        <v>23731</v>
      </c>
      <c r="AT28" s="128">
        <f>VLOOKUP(FinalOutput[[#This Row],[ONS_Cenus_2011]],Table5[],CensusData!AM$1,FALSE)</f>
        <v>4413</v>
      </c>
      <c r="AU28" s="128">
        <f>VLOOKUP(FinalOutput[[#This Row],[ONS_Cenus_2011]],Table5[],CensusData!AN$1,FALSE)</f>
        <v>17199</v>
      </c>
      <c r="AV28" s="128">
        <f>VLOOKUP(FinalOutput[[#This Row],[ONS_Cenus_2011]],Table5[],CensusData!AO$1,FALSE)</f>
        <v>27713</v>
      </c>
      <c r="AW28" s="128">
        <f>VLOOKUP(FinalOutput[[#This Row],[ONS_Cenus_2011]],Table5[],CensusData!AP$1,FALSE)</f>
        <v>6717</v>
      </c>
    </row>
    <row r="29" spans="1:49">
      <c r="A29" s="128" t="str">
        <f t="array" ref="A29">ConsolGeog[[#This Row],[Country]]</f>
        <v>England</v>
      </c>
      <c r="B29" s="129" t="str">
        <f t="array" ref="B29">ConsolGeog[[#This Row],[County Name]]</f>
        <v>Bracknell Forest</v>
      </c>
      <c r="C29" s="128" t="str">
        <f t="array" ref="C29">ConsolGeog[[#This Row],[la_code]]</f>
        <v>E06000036</v>
      </c>
      <c r="D29" s="129" t="str">
        <f t="array" ref="D29">ConsolGeog[[#This Row],[la_name]]</f>
        <v>Bracknell Forest</v>
      </c>
      <c r="E29" s="129" t="str">
        <f t="array" ref="E29">ConsolGeog[[#This Row],[LA Type]]</f>
        <v>Unitary</v>
      </c>
      <c r="F29" s="129">
        <f t="array" ref="F29">ConsolGeog[[#This Row],[population]]</f>
        <v>113205</v>
      </c>
      <c r="G29" s="129">
        <f t="array" ref="G29">ConsolGeog[[#This Row],[area]]</f>
        <v>10938.54</v>
      </c>
      <c r="H29" s="129">
        <f t="array" ref="H29">MAX(ConsolGeog[[#This Row],[Presented HS - 16-17 (2014)]]+ConsolGeog[[#This Row],[Presented HS - 18-24 (2014)]],ConsolGeog[[#This Row],[Presented HS - 16-24 (2014)]])+MAX(ConsolGeog[[#This Row],[Presented CS - 16-17 (2014)]]+ConsolGeog[[#This Row],[Presented CS - 18-24 (2014)]],ConsolGeog[[#This Row],[Presented CS - 16-24 (2014)]])</f>
        <v>29</v>
      </c>
      <c r="I29" s="129">
        <f t="array" ref="I29">MAX(ConsolGeog[[#This Row],[Assessed HS - 16-17 (2014)]]+ConsolGeog[[#This Row],[Assessed HS - 18-24 (2014)]],ConsolGeog[[#This Row],[Assessed HS - 16-24 (2014)]])+MAX(ConsolGeog[[#This Row],[Assessed CS - 16-17 (2014)]]+ConsolGeog[[#This Row],[Assessed CS - 18-24 (2014)]],ConsolGeog[[#This Row],[Assessed CS - 16-24 (2014)]])</f>
        <v>29</v>
      </c>
      <c r="J29" s="128">
        <f>VLOOKUP(FinalOutput[[#This Row],[ONS_Cenus_2011]],Table5[],CensusData!C$1,FALSE)</f>
        <v>27559</v>
      </c>
      <c r="K29" s="128">
        <f>VLOOKUP(FinalOutput[[#This Row],[ONS_Cenus_2011]],Table5[],CensusData!D$1,FALSE)</f>
        <v>4460</v>
      </c>
      <c r="L29" s="128">
        <f>VLOOKUP(FinalOutput[[#This Row],[ONS_Cenus_2011]],Table5[],CensusData!E$1,FALSE)</f>
        <v>2282</v>
      </c>
      <c r="M29" s="128">
        <f>VLOOKUP(FinalOutput[[#This Row],[ONS_Cenus_2011]],Table5[],CensusData!F$1,FALSE)</f>
        <v>4411</v>
      </c>
      <c r="N29" s="128">
        <f>VLOOKUP(FinalOutput[[#This Row],[ONS_Cenus_2011]],Table5[],CensusData!G$1,FALSE)</f>
        <v>2993</v>
      </c>
      <c r="O29" s="128">
        <f>VLOOKUP(FinalOutput[[#This Row],[ONS_Cenus_2011]],Table5[],CensusData!H$1,FALSE)</f>
        <v>323</v>
      </c>
      <c r="P29" s="128">
        <f>VLOOKUP(FinalOutput[[#This Row],[ONS_Cenus_2011]],Table5[],CensusData!I$1,FALSE)</f>
        <v>6.59</v>
      </c>
      <c r="Q29" s="128">
        <f>VLOOKUP(FinalOutput[[#This Row],[ONS_Cenus_2011]],Table5[],CensusData!J$1,FALSE)</f>
        <v>28318</v>
      </c>
      <c r="R29" s="128">
        <f>VLOOKUP(FinalOutput[[#This Row],[ONS_Cenus_2011]],Table5[],CensusData!K$1,FALSE)</f>
        <v>45878</v>
      </c>
      <c r="S29" s="128">
        <f>VLOOKUP(FinalOutput[[#This Row],[ONS_Cenus_2011]],Table5[],CensusData!L$1,FALSE)</f>
        <v>42688</v>
      </c>
      <c r="T29" s="128">
        <f>VLOOKUP(FinalOutput[[#This Row],[ONS_Cenus_2011]],Table5[],CensusData!M$1,FALSE)</f>
        <v>40110</v>
      </c>
      <c r="U29" s="128">
        <f>VLOOKUP(FinalOutput[[#This Row],[ONS_Cenus_2011]],Table5[],CensusData!N$1,FALSE)</f>
        <v>530</v>
      </c>
      <c r="V29" s="128">
        <f>VLOOKUP(FinalOutput[[#This Row],[ONS_Cenus_2011]],Table5[],CensusData!O$1,FALSE)</f>
        <v>45</v>
      </c>
      <c r="W29" s="128">
        <f>VLOOKUP(FinalOutput[[#This Row],[ONS_Cenus_2011]],Table5[],CensusData!P$1,FALSE)</f>
        <v>2003</v>
      </c>
      <c r="X29" s="128">
        <f>VLOOKUP(FinalOutput[[#This Row],[ONS_Cenus_2011]],Table5[],CensusData!Q$1,FALSE)</f>
        <v>502</v>
      </c>
      <c r="Y29" s="128">
        <f>VLOOKUP(FinalOutput[[#This Row],[ONS_Cenus_2011]],Table5[],CensusData!R$1,FALSE)</f>
        <v>141</v>
      </c>
      <c r="Z29" s="128">
        <f>VLOOKUP(FinalOutput[[#This Row],[ONS_Cenus_2011]],Table5[],CensusData!S$1,FALSE)</f>
        <v>69</v>
      </c>
      <c r="AA29" s="128">
        <f>VLOOKUP(FinalOutput[[#This Row],[ONS_Cenus_2011]],Table5[],CensusData!T$1,FALSE)</f>
        <v>161</v>
      </c>
      <c r="AB29" s="128">
        <f>VLOOKUP(FinalOutput[[#This Row],[ONS_Cenus_2011]],Table5[],CensusData!U$1,FALSE)</f>
        <v>131</v>
      </c>
      <c r="AC29" s="128">
        <f>VLOOKUP(FinalOutput[[#This Row],[ONS_Cenus_2011]],Table5[],CensusData!V$1,FALSE)</f>
        <v>1710</v>
      </c>
      <c r="AD29" s="128">
        <f>VLOOKUP(FinalOutput[[#This Row],[ONS_Cenus_2011]],Table5[],CensusData!W$1,FALSE)</f>
        <v>686</v>
      </c>
      <c r="AE29" s="128">
        <f>VLOOKUP(FinalOutput[[#This Row],[ONS_Cenus_2011]],Table5[],CensusData!X$1,FALSE)</f>
        <v>145</v>
      </c>
      <c r="AF29" s="128">
        <f>VLOOKUP(FinalOutput[[#This Row],[ONS_Cenus_2011]],Table5[],CensusData!Y$1,FALSE)</f>
        <v>34</v>
      </c>
      <c r="AG29" s="128">
        <f>VLOOKUP(FinalOutput[[#This Row],[ONS_Cenus_2011]],Table5[],CensusData!Z$1,FALSE)</f>
        <v>190</v>
      </c>
      <c r="AH29" s="128">
        <f>VLOOKUP(FinalOutput[[#This Row],[ONS_Cenus_2011]],Table5[],CensusData!AA$1,FALSE)</f>
        <v>655</v>
      </c>
      <c r="AI29" s="128">
        <f>VLOOKUP(FinalOutput[[#This Row],[ONS_Cenus_2011]],Table5[],CensusData!AB$1,FALSE)</f>
        <v>790</v>
      </c>
      <c r="AJ29" s="128">
        <f>VLOOKUP(FinalOutput[[#This Row],[ONS_Cenus_2011]],Table5[],CensusData!AC$1,FALSE)</f>
        <v>538</v>
      </c>
      <c r="AK29" s="128">
        <f>VLOOKUP(FinalOutput[[#This Row],[ONS_Cenus_2011]],Table5[],CensusData!AD$1,FALSE)</f>
        <v>188</v>
      </c>
      <c r="AL29" s="128">
        <f>VLOOKUP(FinalOutput[[#This Row],[ONS_Cenus_2011]],Table5[],CensusData!AE$1,FALSE)</f>
        <v>64</v>
      </c>
      <c r="AM29" s="128">
        <f>VLOOKUP(FinalOutput[[#This Row],[ONS_Cenus_2011]],Table5[],CensusData!AF$1,FALSE)</f>
        <v>188</v>
      </c>
      <c r="AN29" s="128">
        <f>VLOOKUP(FinalOutput[[#This Row],[ONS_Cenus_2011]],Table5[],CensusData!AG$1,FALSE)</f>
        <v>68</v>
      </c>
      <c r="AO29" s="128">
        <f>VLOOKUP(FinalOutput[[#This Row],[ONS_Cenus_2011]],Table5[],CensusData!AH$1,FALSE)</f>
        <v>120</v>
      </c>
      <c r="AP29" s="128">
        <f>VLOOKUP(FinalOutput[[#This Row],[ONS_Cenus_2011]],Table5[],CensusData!AI$1,FALSE)</f>
        <v>89743</v>
      </c>
      <c r="AQ29" s="128">
        <f>VLOOKUP(FinalOutput[[#This Row],[ONS_Cenus_2011]],Table5[],CensusData!AJ$1,FALSE)</f>
        <v>14639</v>
      </c>
      <c r="AR29" s="128">
        <f>VLOOKUP(FinalOutput[[#This Row],[ONS_Cenus_2011]],Table5[],CensusData!AK$1,FALSE)</f>
        <v>13755</v>
      </c>
      <c r="AS29" s="128">
        <f>VLOOKUP(FinalOutput[[#This Row],[ONS_Cenus_2011]],Table5[],CensusData!AL$1,FALSE)</f>
        <v>15191</v>
      </c>
      <c r="AT29" s="128">
        <f>VLOOKUP(FinalOutput[[#This Row],[ONS_Cenus_2011]],Table5[],CensusData!AM$1,FALSE)</f>
        <v>3032</v>
      </c>
      <c r="AU29" s="128">
        <f>VLOOKUP(FinalOutput[[#This Row],[ONS_Cenus_2011]],Table5[],CensusData!AN$1,FALSE)</f>
        <v>11389</v>
      </c>
      <c r="AV29" s="128">
        <f>VLOOKUP(FinalOutput[[#This Row],[ONS_Cenus_2011]],Table5[],CensusData!AO$1,FALSE)</f>
        <v>27197</v>
      </c>
      <c r="AW29" s="128">
        <f>VLOOKUP(FinalOutput[[#This Row],[ONS_Cenus_2011]],Table5[],CensusData!AP$1,FALSE)</f>
        <v>4540</v>
      </c>
    </row>
    <row r="30" spans="1:49">
      <c r="A30" s="128" t="str">
        <f t="array" ref="A30">ConsolGeog[[#This Row],[Country]]</f>
        <v>England</v>
      </c>
      <c r="B30" s="129" t="str">
        <f t="array" ref="B30">ConsolGeog[[#This Row],[County Name]]</f>
        <v>West Berkshire</v>
      </c>
      <c r="C30" s="128" t="str">
        <f t="array" ref="C30">ConsolGeog[[#This Row],[la_code]]</f>
        <v>E06000037</v>
      </c>
      <c r="D30" s="129" t="str">
        <f t="array" ref="D30">ConsolGeog[[#This Row],[la_name]]</f>
        <v>West Berkshire</v>
      </c>
      <c r="E30" s="129" t="str">
        <f t="array" ref="E30">ConsolGeog[[#This Row],[LA Type]]</f>
        <v>Unitary</v>
      </c>
      <c r="F30" s="129">
        <f t="array" ref="F30">ConsolGeog[[#This Row],[population]]</f>
        <v>153822</v>
      </c>
      <c r="G30" s="129">
        <f t="array" ref="G30">ConsolGeog[[#This Row],[area]]</f>
        <v>70416.820000000007</v>
      </c>
      <c r="H30" s="129">
        <f t="array" ref="H30">MAX(ConsolGeog[[#This Row],[Presented HS - 16-17 (2014)]]+ConsolGeog[[#This Row],[Presented HS - 18-24 (2014)]],ConsolGeog[[#This Row],[Presented HS - 16-24 (2014)]])+MAX(ConsolGeog[[#This Row],[Presented CS - 16-17 (2014)]]+ConsolGeog[[#This Row],[Presented CS - 18-24 (2014)]],ConsolGeog[[#This Row],[Presented CS - 16-24 (2014)]])</f>
        <v>0</v>
      </c>
      <c r="I30" s="129">
        <f t="array" ref="I30">MAX(ConsolGeog[[#This Row],[Assessed HS - 16-17 (2014)]]+ConsolGeog[[#This Row],[Assessed HS - 18-24 (2014)]],ConsolGeog[[#This Row],[Assessed HS - 16-24 (2014)]])+MAX(ConsolGeog[[#This Row],[Assessed CS - 16-17 (2014)]]+ConsolGeog[[#This Row],[Assessed CS - 18-24 (2014)]],ConsolGeog[[#This Row],[Assessed CS - 16-24 (2014)]])</f>
        <v>0</v>
      </c>
      <c r="J30" s="128">
        <f>VLOOKUP(FinalOutput[[#This Row],[ONS_Cenus_2011]],Table5[],CensusData!C$1,FALSE)</f>
        <v>40582</v>
      </c>
      <c r="K30" s="128">
        <f>VLOOKUP(FinalOutput[[#This Row],[ONS_Cenus_2011]],Table5[],CensusData!D$1,FALSE)</f>
        <v>5603</v>
      </c>
      <c r="L30" s="128">
        <f>VLOOKUP(FinalOutput[[#This Row],[ONS_Cenus_2011]],Table5[],CensusData!E$1,FALSE)</f>
        <v>2415</v>
      </c>
      <c r="M30" s="128">
        <f>VLOOKUP(FinalOutput[[#This Row],[ONS_Cenus_2011]],Table5[],CensusData!F$1,FALSE)</f>
        <v>5694</v>
      </c>
      <c r="N30" s="128">
        <f>VLOOKUP(FinalOutput[[#This Row],[ONS_Cenus_2011]],Table5[],CensusData!G$1,FALSE)</f>
        <v>3797</v>
      </c>
      <c r="O30" s="128">
        <f>VLOOKUP(FinalOutput[[#This Row],[ONS_Cenus_2011]],Table5[],CensusData!H$1,FALSE)</f>
        <v>335</v>
      </c>
      <c r="P30" s="128">
        <f>VLOOKUP(FinalOutput[[#This Row],[ONS_Cenus_2011]],Table5[],CensusData!I$1,FALSE)</f>
        <v>12.82</v>
      </c>
      <c r="Q30" s="128">
        <f>VLOOKUP(FinalOutput[[#This Row],[ONS_Cenus_2011]],Table5[],CensusData!J$1,FALSE)</f>
        <v>20593</v>
      </c>
      <c r="R30" s="128">
        <f>VLOOKUP(FinalOutput[[#This Row],[ONS_Cenus_2011]],Table5[],CensusData!K$1,FALSE)</f>
        <v>62340</v>
      </c>
      <c r="S30" s="128">
        <f>VLOOKUP(FinalOutput[[#This Row],[ONS_Cenus_2011]],Table5[],CensusData!L$1,FALSE)</f>
        <v>59929</v>
      </c>
      <c r="T30" s="128">
        <f>VLOOKUP(FinalOutput[[#This Row],[ONS_Cenus_2011]],Table5[],CensusData!M$1,FALSE)</f>
        <v>57140</v>
      </c>
      <c r="U30" s="128">
        <f>VLOOKUP(FinalOutput[[#This Row],[ONS_Cenus_2011]],Table5[],CensusData!N$1,FALSE)</f>
        <v>697</v>
      </c>
      <c r="V30" s="128">
        <f>VLOOKUP(FinalOutput[[#This Row],[ONS_Cenus_2011]],Table5[],CensusData!O$1,FALSE)</f>
        <v>63</v>
      </c>
      <c r="W30" s="128">
        <f>VLOOKUP(FinalOutput[[#This Row],[ONS_Cenus_2011]],Table5[],CensusData!P$1,FALSE)</f>
        <v>2029</v>
      </c>
      <c r="X30" s="128">
        <f>VLOOKUP(FinalOutput[[#This Row],[ONS_Cenus_2011]],Table5[],CensusData!Q$1,FALSE)</f>
        <v>459</v>
      </c>
      <c r="Y30" s="128">
        <f>VLOOKUP(FinalOutput[[#This Row],[ONS_Cenus_2011]],Table5[],CensusData!R$1,FALSE)</f>
        <v>146</v>
      </c>
      <c r="Z30" s="128">
        <f>VLOOKUP(FinalOutput[[#This Row],[ONS_Cenus_2011]],Table5[],CensusData!S$1,FALSE)</f>
        <v>48</v>
      </c>
      <c r="AA30" s="128">
        <f>VLOOKUP(FinalOutput[[#This Row],[ONS_Cenus_2011]],Table5[],CensusData!T$1,FALSE)</f>
        <v>136</v>
      </c>
      <c r="AB30" s="128">
        <f>VLOOKUP(FinalOutput[[#This Row],[ONS_Cenus_2011]],Table5[],CensusData!U$1,FALSE)</f>
        <v>129</v>
      </c>
      <c r="AC30" s="128">
        <f>VLOOKUP(FinalOutput[[#This Row],[ONS_Cenus_2011]],Table5[],CensusData!V$1,FALSE)</f>
        <v>1226</v>
      </c>
      <c r="AD30" s="128">
        <f>VLOOKUP(FinalOutput[[#This Row],[ONS_Cenus_2011]],Table5[],CensusData!W$1,FALSE)</f>
        <v>590</v>
      </c>
      <c r="AE30" s="128">
        <f>VLOOKUP(FinalOutput[[#This Row],[ONS_Cenus_2011]],Table5[],CensusData!X$1,FALSE)</f>
        <v>145</v>
      </c>
      <c r="AF30" s="128">
        <f>VLOOKUP(FinalOutput[[#This Row],[ONS_Cenus_2011]],Table5[],CensusData!Y$1,FALSE)</f>
        <v>59</v>
      </c>
      <c r="AG30" s="128">
        <f>VLOOKUP(FinalOutput[[#This Row],[ONS_Cenus_2011]],Table5[],CensusData!Z$1,FALSE)</f>
        <v>198</v>
      </c>
      <c r="AH30" s="128">
        <f>VLOOKUP(FinalOutput[[#This Row],[ONS_Cenus_2011]],Table5[],CensusData!AA$1,FALSE)</f>
        <v>234</v>
      </c>
      <c r="AI30" s="128">
        <f>VLOOKUP(FinalOutput[[#This Row],[ONS_Cenus_2011]],Table5[],CensusData!AB$1,FALSE)</f>
        <v>569</v>
      </c>
      <c r="AJ30" s="128">
        <f>VLOOKUP(FinalOutput[[#This Row],[ONS_Cenus_2011]],Table5[],CensusData!AC$1,FALSE)</f>
        <v>249</v>
      </c>
      <c r="AK30" s="128">
        <f>VLOOKUP(FinalOutput[[#This Row],[ONS_Cenus_2011]],Table5[],CensusData!AD$1,FALSE)</f>
        <v>255</v>
      </c>
      <c r="AL30" s="128">
        <f>VLOOKUP(FinalOutput[[#This Row],[ONS_Cenus_2011]],Table5[],CensusData!AE$1,FALSE)</f>
        <v>65</v>
      </c>
      <c r="AM30" s="128">
        <f>VLOOKUP(FinalOutput[[#This Row],[ONS_Cenus_2011]],Table5[],CensusData!AF$1,FALSE)</f>
        <v>157</v>
      </c>
      <c r="AN30" s="128">
        <f>VLOOKUP(FinalOutput[[#This Row],[ONS_Cenus_2011]],Table5[],CensusData!AG$1,FALSE)</f>
        <v>53</v>
      </c>
      <c r="AO30" s="128">
        <f>VLOOKUP(FinalOutput[[#This Row],[ONS_Cenus_2011]],Table5[],CensusData!AH$1,FALSE)</f>
        <v>104</v>
      </c>
      <c r="AP30" s="128">
        <f>VLOOKUP(FinalOutput[[#This Row],[ONS_Cenus_2011]],Table5[],CensusData!AI$1,FALSE)</f>
        <v>122731</v>
      </c>
      <c r="AQ30" s="128">
        <f>VLOOKUP(FinalOutput[[#This Row],[ONS_Cenus_2011]],Table5[],CensusData!AJ$1,FALSE)</f>
        <v>21065</v>
      </c>
      <c r="AR30" s="128">
        <f>VLOOKUP(FinalOutput[[#This Row],[ONS_Cenus_2011]],Table5[],CensusData!AK$1,FALSE)</f>
        <v>17378</v>
      </c>
      <c r="AS30" s="128">
        <f>VLOOKUP(FinalOutput[[#This Row],[ONS_Cenus_2011]],Table5[],CensusData!AL$1,FALSE)</f>
        <v>19880</v>
      </c>
      <c r="AT30" s="128">
        <f>VLOOKUP(FinalOutput[[#This Row],[ONS_Cenus_2011]],Table5[],CensusData!AM$1,FALSE)</f>
        <v>4778</v>
      </c>
      <c r="AU30" s="128">
        <f>VLOOKUP(FinalOutput[[#This Row],[ONS_Cenus_2011]],Table5[],CensusData!AN$1,FALSE)</f>
        <v>14916</v>
      </c>
      <c r="AV30" s="128">
        <f>VLOOKUP(FinalOutput[[#This Row],[ONS_Cenus_2011]],Table5[],CensusData!AO$1,FALSE)</f>
        <v>39406</v>
      </c>
      <c r="AW30" s="128">
        <f>VLOOKUP(FinalOutput[[#This Row],[ONS_Cenus_2011]],Table5[],CensusData!AP$1,FALSE)</f>
        <v>5308</v>
      </c>
    </row>
    <row r="31" spans="1:49">
      <c r="A31" s="128" t="str">
        <f t="array" ref="A31">ConsolGeog[[#This Row],[Country]]</f>
        <v>England</v>
      </c>
      <c r="B31" s="129" t="str">
        <f t="array" ref="B31">ConsolGeog[[#This Row],[County Name]]</f>
        <v>Stoke-on-Trent</v>
      </c>
      <c r="C31" s="128" t="str">
        <f t="array" ref="C31">ConsolGeog[[#This Row],[la_code]]</f>
        <v>E06000021</v>
      </c>
      <c r="D31" s="129" t="str">
        <f t="array" ref="D31">ConsolGeog[[#This Row],[la_name]]</f>
        <v>Stoke-on-Trent</v>
      </c>
      <c r="E31" s="129" t="str">
        <f t="array" ref="E31">ConsolGeog[[#This Row],[LA Type]]</f>
        <v>Unitary</v>
      </c>
      <c r="F31" s="129">
        <f t="array" ref="F31">ConsolGeog[[#This Row],[population]]</f>
        <v>249008</v>
      </c>
      <c r="G31" s="129">
        <f t="array" ref="G31">ConsolGeog[[#This Row],[area]]</f>
        <v>9345.02</v>
      </c>
      <c r="H31" s="129">
        <f t="array" ref="H31">MAX(ConsolGeog[[#This Row],[Presented HS - 16-17 (2014)]]+ConsolGeog[[#This Row],[Presented HS - 18-24 (2014)]],ConsolGeog[[#This Row],[Presented HS - 16-24 (2014)]])+MAX(ConsolGeog[[#This Row],[Presented CS - 16-17 (2014)]]+ConsolGeog[[#This Row],[Presented CS - 18-24 (2014)]],ConsolGeog[[#This Row],[Presented CS - 16-24 (2014)]])</f>
        <v>647</v>
      </c>
      <c r="I31" s="129">
        <f t="array" ref="I31">MAX(ConsolGeog[[#This Row],[Assessed HS - 16-17 (2014)]]+ConsolGeog[[#This Row],[Assessed HS - 18-24 (2014)]],ConsolGeog[[#This Row],[Assessed HS - 16-24 (2014)]])+MAX(ConsolGeog[[#This Row],[Assessed CS - 16-17 (2014)]]+ConsolGeog[[#This Row],[Assessed CS - 18-24 (2014)]],ConsolGeog[[#This Row],[Assessed CS - 16-24 (2014)]])</f>
        <v>0</v>
      </c>
      <c r="J31" s="128">
        <f>VLOOKUP(FinalOutput[[#This Row],[ONS_Cenus_2011]],Table5[],CensusData!C$1,FALSE)</f>
        <v>92104</v>
      </c>
      <c r="K31" s="128">
        <f>VLOOKUP(FinalOutput[[#This Row],[ONS_Cenus_2011]],Table5[],CensusData!D$1,FALSE)</f>
        <v>16491</v>
      </c>
      <c r="L31" s="128">
        <f>VLOOKUP(FinalOutput[[#This Row],[ONS_Cenus_2011]],Table5[],CensusData!E$1,FALSE)</f>
        <v>9130</v>
      </c>
      <c r="M31" s="128">
        <f>VLOOKUP(FinalOutput[[#This Row],[ONS_Cenus_2011]],Table5[],CensusData!F$1,FALSE)</f>
        <v>18147</v>
      </c>
      <c r="N31" s="128">
        <f>VLOOKUP(FinalOutput[[#This Row],[ONS_Cenus_2011]],Table5[],CensusData!G$1,FALSE)</f>
        <v>9834</v>
      </c>
      <c r="O31" s="128">
        <f>VLOOKUP(FinalOutput[[#This Row],[ONS_Cenus_2011]],Table5[],CensusData!H$1,FALSE)</f>
        <v>2611</v>
      </c>
      <c r="P31" s="128">
        <f>VLOOKUP(FinalOutput[[#This Row],[ONS_Cenus_2011]],Table5[],CensusData!I$1,FALSE)</f>
        <v>49.45</v>
      </c>
      <c r="Q31" s="128">
        <f>VLOOKUP(FinalOutput[[#This Row],[ONS_Cenus_2011]],Table5[],CensusData!J$1,FALSE)</f>
        <v>2289</v>
      </c>
      <c r="R31" s="128">
        <f>VLOOKUP(FinalOutput[[#This Row],[ONS_Cenus_2011]],Table5[],CensusData!K$1,FALSE)</f>
        <v>107575</v>
      </c>
      <c r="S31" s="128">
        <f>VLOOKUP(FinalOutput[[#This Row],[ONS_Cenus_2011]],Table5[],CensusData!L$1,FALSE)</f>
        <v>98707</v>
      </c>
      <c r="T31" s="128">
        <f>VLOOKUP(FinalOutput[[#This Row],[ONS_Cenus_2011]],Table5[],CensusData!M$1,FALSE)</f>
        <v>96257</v>
      </c>
      <c r="U31" s="128">
        <f>VLOOKUP(FinalOutput[[#This Row],[ONS_Cenus_2011]],Table5[],CensusData!N$1,FALSE)</f>
        <v>401</v>
      </c>
      <c r="V31" s="128">
        <f>VLOOKUP(FinalOutput[[#This Row],[ONS_Cenus_2011]],Table5[],CensusData!O$1,FALSE)</f>
        <v>67</v>
      </c>
      <c r="W31" s="128">
        <f>VLOOKUP(FinalOutput[[#This Row],[ONS_Cenus_2011]],Table5[],CensusData!P$1,FALSE)</f>
        <v>1982</v>
      </c>
      <c r="X31" s="128">
        <f>VLOOKUP(FinalOutput[[#This Row],[ONS_Cenus_2011]],Table5[],CensusData!Q$1,FALSE)</f>
        <v>1066</v>
      </c>
      <c r="Y31" s="128">
        <f>VLOOKUP(FinalOutput[[#This Row],[ONS_Cenus_2011]],Table5[],CensusData!R$1,FALSE)</f>
        <v>473</v>
      </c>
      <c r="Z31" s="128">
        <f>VLOOKUP(FinalOutput[[#This Row],[ONS_Cenus_2011]],Table5[],CensusData!S$1,FALSE)</f>
        <v>131</v>
      </c>
      <c r="AA31" s="128">
        <f>VLOOKUP(FinalOutput[[#This Row],[ONS_Cenus_2011]],Table5[],CensusData!T$1,FALSE)</f>
        <v>262</v>
      </c>
      <c r="AB31" s="128">
        <f>VLOOKUP(FinalOutput[[#This Row],[ONS_Cenus_2011]],Table5[],CensusData!U$1,FALSE)</f>
        <v>200</v>
      </c>
      <c r="AC31" s="128">
        <f>VLOOKUP(FinalOutput[[#This Row],[ONS_Cenus_2011]],Table5[],CensusData!V$1,FALSE)</f>
        <v>5204</v>
      </c>
      <c r="AD31" s="128">
        <f>VLOOKUP(FinalOutput[[#This Row],[ONS_Cenus_2011]],Table5[],CensusData!W$1,FALSE)</f>
        <v>742</v>
      </c>
      <c r="AE31" s="128">
        <f>VLOOKUP(FinalOutput[[#This Row],[ONS_Cenus_2011]],Table5[],CensusData!X$1,FALSE)</f>
        <v>2474</v>
      </c>
      <c r="AF31" s="128">
        <f>VLOOKUP(FinalOutput[[#This Row],[ONS_Cenus_2011]],Table5[],CensusData!Y$1,FALSE)</f>
        <v>257</v>
      </c>
      <c r="AG31" s="128">
        <f>VLOOKUP(FinalOutput[[#This Row],[ONS_Cenus_2011]],Table5[],CensusData!Z$1,FALSE)</f>
        <v>455</v>
      </c>
      <c r="AH31" s="128">
        <f>VLOOKUP(FinalOutput[[#This Row],[ONS_Cenus_2011]],Table5[],CensusData!AA$1,FALSE)</f>
        <v>1276</v>
      </c>
      <c r="AI31" s="128">
        <f>VLOOKUP(FinalOutput[[#This Row],[ONS_Cenus_2011]],Table5[],CensusData!AB$1,FALSE)</f>
        <v>1795</v>
      </c>
      <c r="AJ31" s="128">
        <f>VLOOKUP(FinalOutput[[#This Row],[ONS_Cenus_2011]],Table5[],CensusData!AC$1,FALSE)</f>
        <v>1124</v>
      </c>
      <c r="AK31" s="128">
        <f>VLOOKUP(FinalOutput[[#This Row],[ONS_Cenus_2011]],Table5[],CensusData!AD$1,FALSE)</f>
        <v>554</v>
      </c>
      <c r="AL31" s="128">
        <f>VLOOKUP(FinalOutput[[#This Row],[ONS_Cenus_2011]],Table5[],CensusData!AE$1,FALSE)</f>
        <v>117</v>
      </c>
      <c r="AM31" s="128">
        <f>VLOOKUP(FinalOutput[[#This Row],[ONS_Cenus_2011]],Table5[],CensusData!AF$1,FALSE)</f>
        <v>803</v>
      </c>
      <c r="AN31" s="128">
        <f>VLOOKUP(FinalOutput[[#This Row],[ONS_Cenus_2011]],Table5[],CensusData!AG$1,FALSE)</f>
        <v>179</v>
      </c>
      <c r="AO31" s="128">
        <f>VLOOKUP(FinalOutput[[#This Row],[ONS_Cenus_2011]],Table5[],CensusData!AH$1,FALSE)</f>
        <v>624</v>
      </c>
      <c r="AP31" s="128">
        <f>VLOOKUP(FinalOutput[[#This Row],[ONS_Cenus_2011]],Table5[],CensusData!AI$1,FALSE)</f>
        <v>200642</v>
      </c>
      <c r="AQ31" s="128">
        <f>VLOOKUP(FinalOutput[[#This Row],[ONS_Cenus_2011]],Table5[],CensusData!AJ$1,FALSE)</f>
        <v>67773</v>
      </c>
      <c r="AR31" s="128">
        <f>VLOOKUP(FinalOutput[[#This Row],[ONS_Cenus_2011]],Table5[],CensusData!AK$1,FALSE)</f>
        <v>28825</v>
      </c>
      <c r="AS31" s="128">
        <f>VLOOKUP(FinalOutput[[#This Row],[ONS_Cenus_2011]],Table5[],CensusData!AL$1,FALSE)</f>
        <v>31875</v>
      </c>
      <c r="AT31" s="128">
        <f>VLOOKUP(FinalOutput[[#This Row],[ONS_Cenus_2011]],Table5[],CensusData!AM$1,FALSE)</f>
        <v>7066</v>
      </c>
      <c r="AU31" s="128">
        <f>VLOOKUP(FinalOutput[[#This Row],[ONS_Cenus_2011]],Table5[],CensusData!AN$1,FALSE)</f>
        <v>23961</v>
      </c>
      <c r="AV31" s="128">
        <f>VLOOKUP(FinalOutput[[#This Row],[ONS_Cenus_2011]],Table5[],CensusData!AO$1,FALSE)</f>
        <v>31041</v>
      </c>
      <c r="AW31" s="128">
        <f>VLOOKUP(FinalOutput[[#This Row],[ONS_Cenus_2011]],Table5[],CensusData!AP$1,FALSE)</f>
        <v>10101</v>
      </c>
    </row>
    <row r="32" spans="1:49">
      <c r="A32" s="128" t="str">
        <f t="array" ref="A32">ConsolGeog[[#This Row],[Country]]</f>
        <v>England</v>
      </c>
      <c r="B32" s="129" t="str">
        <f t="array" ref="B32">ConsolGeog[[#This Row],[County Name]]</f>
        <v>Bath and North East Somerset</v>
      </c>
      <c r="C32" s="128" t="str">
        <f t="array" ref="C32">ConsolGeog[[#This Row],[la_code]]</f>
        <v>E06000022</v>
      </c>
      <c r="D32" s="129" t="str">
        <f t="array" ref="D32">ConsolGeog[[#This Row],[la_name]]</f>
        <v>Bath and North East Somerset</v>
      </c>
      <c r="E32" s="129" t="str">
        <f t="array" ref="E32">ConsolGeog[[#This Row],[LA Type]]</f>
        <v>Unitary</v>
      </c>
      <c r="F32" s="129">
        <f t="array" ref="F32">ConsolGeog[[#This Row],[population]]</f>
        <v>176016</v>
      </c>
      <c r="G32" s="129">
        <f t="array" ref="G32">ConsolGeog[[#This Row],[area]]</f>
        <v>34574.080000000002</v>
      </c>
      <c r="H32" s="129">
        <f t="array" ref="H32">MAX(ConsolGeog[[#This Row],[Presented HS - 16-17 (2014)]]+ConsolGeog[[#This Row],[Presented HS - 18-24 (2014)]],ConsolGeog[[#This Row],[Presented HS - 16-24 (2014)]])+MAX(ConsolGeog[[#This Row],[Presented CS - 16-17 (2014)]]+ConsolGeog[[#This Row],[Presented CS - 18-24 (2014)]],ConsolGeog[[#This Row],[Presented CS - 16-24 (2014)]])</f>
        <v>0</v>
      </c>
      <c r="I32" s="129">
        <f t="array" ref="I32">MAX(ConsolGeog[[#This Row],[Assessed HS - 16-17 (2014)]]+ConsolGeog[[#This Row],[Assessed HS - 18-24 (2014)]],ConsolGeog[[#This Row],[Assessed HS - 16-24 (2014)]])+MAX(ConsolGeog[[#This Row],[Assessed CS - 16-17 (2014)]]+ConsolGeog[[#This Row],[Assessed CS - 18-24 (2014)]],ConsolGeog[[#This Row],[Assessed CS - 16-24 (2014)]])</f>
        <v>0</v>
      </c>
      <c r="J32" s="128">
        <f>VLOOKUP(FinalOutput[[#This Row],[ONS_Cenus_2011]],Table5[],CensusData!C$1,FALSE)</f>
        <v>60966</v>
      </c>
      <c r="K32" s="128">
        <f>VLOOKUP(FinalOutput[[#This Row],[ONS_Cenus_2011]],Table5[],CensusData!D$1,FALSE)</f>
        <v>15069</v>
      </c>
      <c r="L32" s="128">
        <f>VLOOKUP(FinalOutput[[#This Row],[ONS_Cenus_2011]],Table5[],CensusData!E$1,FALSE)</f>
        <v>3363</v>
      </c>
      <c r="M32" s="128">
        <f>VLOOKUP(FinalOutput[[#This Row],[ONS_Cenus_2011]],Table5[],CensusData!F$1,FALSE)</f>
        <v>9506</v>
      </c>
      <c r="N32" s="128">
        <f>VLOOKUP(FinalOutput[[#This Row],[ONS_Cenus_2011]],Table5[],CensusData!G$1,FALSE)</f>
        <v>6738</v>
      </c>
      <c r="O32" s="128">
        <f>VLOOKUP(FinalOutput[[#This Row],[ONS_Cenus_2011]],Table5[],CensusData!H$1,FALSE)</f>
        <v>570</v>
      </c>
      <c r="P32" s="128">
        <f>VLOOKUP(FinalOutput[[#This Row],[ONS_Cenus_2011]],Table5[],CensusData!I$1,FALSE)</f>
        <v>29.18</v>
      </c>
      <c r="Q32" s="128">
        <f>VLOOKUP(FinalOutput[[#This Row],[ONS_Cenus_2011]],Table5[],CensusData!J$1,FALSE)</f>
        <v>8565</v>
      </c>
      <c r="R32" s="128">
        <f>VLOOKUP(FinalOutput[[#This Row],[ONS_Cenus_2011]],Table5[],CensusData!K$1,FALSE)</f>
        <v>73515</v>
      </c>
      <c r="S32" s="128">
        <f>VLOOKUP(FinalOutput[[#This Row],[ONS_Cenus_2011]],Table5[],CensusData!L$1,FALSE)</f>
        <v>70571</v>
      </c>
      <c r="T32" s="128">
        <f>VLOOKUP(FinalOutput[[#This Row],[ONS_Cenus_2011]],Table5[],CensusData!M$1,FALSE)</f>
        <v>67273</v>
      </c>
      <c r="U32" s="128">
        <f>VLOOKUP(FinalOutput[[#This Row],[ONS_Cenus_2011]],Table5[],CensusData!N$1,FALSE)</f>
        <v>610</v>
      </c>
      <c r="V32" s="128">
        <f>VLOOKUP(FinalOutput[[#This Row],[ONS_Cenus_2011]],Table5[],CensusData!O$1,FALSE)</f>
        <v>31</v>
      </c>
      <c r="W32" s="128">
        <f>VLOOKUP(FinalOutput[[#This Row],[ONS_Cenus_2011]],Table5[],CensusData!P$1,FALSE)</f>
        <v>2657</v>
      </c>
      <c r="X32" s="128">
        <f>VLOOKUP(FinalOutput[[#This Row],[ONS_Cenus_2011]],Table5[],CensusData!Q$1,FALSE)</f>
        <v>631</v>
      </c>
      <c r="Y32" s="128">
        <f>VLOOKUP(FinalOutput[[#This Row],[ONS_Cenus_2011]],Table5[],CensusData!R$1,FALSE)</f>
        <v>207</v>
      </c>
      <c r="Z32" s="128">
        <f>VLOOKUP(FinalOutput[[#This Row],[ONS_Cenus_2011]],Table5[],CensusData!S$1,FALSE)</f>
        <v>45</v>
      </c>
      <c r="AA32" s="128">
        <f>VLOOKUP(FinalOutput[[#This Row],[ONS_Cenus_2011]],Table5[],CensusData!T$1,FALSE)</f>
        <v>205</v>
      </c>
      <c r="AB32" s="128">
        <f>VLOOKUP(FinalOutput[[#This Row],[ONS_Cenus_2011]],Table5[],CensusData!U$1,FALSE)</f>
        <v>174</v>
      </c>
      <c r="AC32" s="128">
        <f>VLOOKUP(FinalOutput[[#This Row],[ONS_Cenus_2011]],Table5[],CensusData!V$1,FALSE)</f>
        <v>1353</v>
      </c>
      <c r="AD32" s="128">
        <f>VLOOKUP(FinalOutput[[#This Row],[ONS_Cenus_2011]],Table5[],CensusData!W$1,FALSE)</f>
        <v>389</v>
      </c>
      <c r="AE32" s="128">
        <f>VLOOKUP(FinalOutput[[#This Row],[ONS_Cenus_2011]],Table5[],CensusData!X$1,FALSE)</f>
        <v>47</v>
      </c>
      <c r="AF32" s="128">
        <f>VLOOKUP(FinalOutput[[#This Row],[ONS_Cenus_2011]],Table5[],CensusData!Y$1,FALSE)</f>
        <v>65</v>
      </c>
      <c r="AG32" s="128">
        <f>VLOOKUP(FinalOutput[[#This Row],[ONS_Cenus_2011]],Table5[],CensusData!Z$1,FALSE)</f>
        <v>491</v>
      </c>
      <c r="AH32" s="128">
        <f>VLOOKUP(FinalOutput[[#This Row],[ONS_Cenus_2011]],Table5[],CensusData!AA$1,FALSE)</f>
        <v>361</v>
      </c>
      <c r="AI32" s="128">
        <f>VLOOKUP(FinalOutput[[#This Row],[ONS_Cenus_2011]],Table5[],CensusData!AB$1,FALSE)</f>
        <v>656</v>
      </c>
      <c r="AJ32" s="128">
        <f>VLOOKUP(FinalOutput[[#This Row],[ONS_Cenus_2011]],Table5[],CensusData!AC$1,FALSE)</f>
        <v>169</v>
      </c>
      <c r="AK32" s="128">
        <f>VLOOKUP(FinalOutput[[#This Row],[ONS_Cenus_2011]],Table5[],CensusData!AD$1,FALSE)</f>
        <v>421</v>
      </c>
      <c r="AL32" s="128">
        <f>VLOOKUP(FinalOutput[[#This Row],[ONS_Cenus_2011]],Table5[],CensusData!AE$1,FALSE)</f>
        <v>66</v>
      </c>
      <c r="AM32" s="128">
        <f>VLOOKUP(FinalOutput[[#This Row],[ONS_Cenus_2011]],Table5[],CensusData!AF$1,FALSE)</f>
        <v>304</v>
      </c>
      <c r="AN32" s="128">
        <f>VLOOKUP(FinalOutput[[#This Row],[ONS_Cenus_2011]],Table5[],CensusData!AG$1,FALSE)</f>
        <v>158</v>
      </c>
      <c r="AO32" s="128">
        <f>VLOOKUP(FinalOutput[[#This Row],[ONS_Cenus_2011]],Table5[],CensusData!AH$1,FALSE)</f>
        <v>146</v>
      </c>
      <c r="AP32" s="128">
        <f>VLOOKUP(FinalOutput[[#This Row],[ONS_Cenus_2011]],Table5[],CensusData!AI$1,FALSE)</f>
        <v>146439</v>
      </c>
      <c r="AQ32" s="128">
        <f>VLOOKUP(FinalOutput[[#This Row],[ONS_Cenus_2011]],Table5[],CensusData!AJ$1,FALSE)</f>
        <v>25140</v>
      </c>
      <c r="AR32" s="128">
        <f>VLOOKUP(FinalOutput[[#This Row],[ONS_Cenus_2011]],Table5[],CensusData!AK$1,FALSE)</f>
        <v>16175</v>
      </c>
      <c r="AS32" s="128">
        <f>VLOOKUP(FinalOutput[[#This Row],[ONS_Cenus_2011]],Table5[],CensusData!AL$1,FALSE)</f>
        <v>20828</v>
      </c>
      <c r="AT32" s="128">
        <f>VLOOKUP(FinalOutput[[#This Row],[ONS_Cenus_2011]],Table5[],CensusData!AM$1,FALSE)</f>
        <v>5472</v>
      </c>
      <c r="AU32" s="128">
        <f>VLOOKUP(FinalOutput[[#This Row],[ONS_Cenus_2011]],Table5[],CensusData!AN$1,FALSE)</f>
        <v>24095</v>
      </c>
      <c r="AV32" s="128">
        <f>VLOOKUP(FinalOutput[[#This Row],[ONS_Cenus_2011]],Table5[],CensusData!AO$1,FALSE)</f>
        <v>48910</v>
      </c>
      <c r="AW32" s="128">
        <f>VLOOKUP(FinalOutput[[#This Row],[ONS_Cenus_2011]],Table5[],CensusData!AP$1,FALSE)</f>
        <v>5819</v>
      </c>
    </row>
    <row r="33" spans="1:49">
      <c r="A33" s="128" t="str">
        <f t="array" ref="A33">ConsolGeog[[#This Row],[Country]]</f>
        <v>England</v>
      </c>
      <c r="B33" s="129" t="str">
        <f t="array" ref="B33">ConsolGeog[[#This Row],[County Name]]</f>
        <v>Bristol, City of</v>
      </c>
      <c r="C33" s="128" t="str">
        <f t="array" ref="C33">ConsolGeog[[#This Row],[la_code]]</f>
        <v>E06000023</v>
      </c>
      <c r="D33" s="129" t="str">
        <f t="array" ref="D33">ConsolGeog[[#This Row],[la_name]]</f>
        <v>Bristol, City of</v>
      </c>
      <c r="E33" s="129" t="str">
        <f t="array" ref="E33">ConsolGeog[[#This Row],[LA Type]]</f>
        <v>Unitary</v>
      </c>
      <c r="F33" s="129">
        <f t="array" ref="F33">ConsolGeog[[#This Row],[population]]</f>
        <v>428234</v>
      </c>
      <c r="G33" s="129">
        <f t="array" ref="G33">ConsolGeog[[#This Row],[area]]</f>
        <v>10960.76</v>
      </c>
      <c r="H33" s="129">
        <f t="array" ref="H33">MAX(ConsolGeog[[#This Row],[Presented HS - 16-17 (2014)]]+ConsolGeog[[#This Row],[Presented HS - 18-24 (2014)]],ConsolGeog[[#This Row],[Presented HS - 16-24 (2014)]])+MAX(ConsolGeog[[#This Row],[Presented CS - 16-17 (2014)]]+ConsolGeog[[#This Row],[Presented CS - 18-24 (2014)]],ConsolGeog[[#This Row],[Presented CS - 16-24 (2014)]])</f>
        <v>0</v>
      </c>
      <c r="I33" s="129">
        <f t="array" ref="I33">MAX(ConsolGeog[[#This Row],[Assessed HS - 16-17 (2014)]]+ConsolGeog[[#This Row],[Assessed HS - 18-24 (2014)]],ConsolGeog[[#This Row],[Assessed HS - 16-24 (2014)]])+MAX(ConsolGeog[[#This Row],[Assessed CS - 16-17 (2014)]]+ConsolGeog[[#This Row],[Assessed CS - 18-24 (2014)]],ConsolGeog[[#This Row],[Assessed CS - 16-24 (2014)]])</f>
        <v>199</v>
      </c>
      <c r="J33" s="128">
        <f>VLOOKUP(FinalOutput[[#This Row],[ONS_Cenus_2011]],Table5[],CensusData!C$1,FALSE)</f>
        <v>138728</v>
      </c>
      <c r="K33" s="128">
        <f>VLOOKUP(FinalOutput[[#This Row],[ONS_Cenus_2011]],Table5[],CensusData!D$1,FALSE)</f>
        <v>35633</v>
      </c>
      <c r="L33" s="128">
        <f>VLOOKUP(FinalOutput[[#This Row],[ONS_Cenus_2011]],Table5[],CensusData!E$1,FALSE)</f>
        <v>14597</v>
      </c>
      <c r="M33" s="128">
        <f>VLOOKUP(FinalOutput[[#This Row],[ONS_Cenus_2011]],Table5[],CensusData!F$1,FALSE)</f>
        <v>28038</v>
      </c>
      <c r="N33" s="128">
        <f>VLOOKUP(FinalOutput[[#This Row],[ONS_Cenus_2011]],Table5[],CensusData!G$1,FALSE)</f>
        <v>16385</v>
      </c>
      <c r="O33" s="128">
        <f>VLOOKUP(FinalOutput[[#This Row],[ONS_Cenus_2011]],Table5[],CensusData!H$1,FALSE)</f>
        <v>3286</v>
      </c>
      <c r="P33" s="128">
        <f>VLOOKUP(FinalOutput[[#This Row],[ONS_Cenus_2011]],Table5[],CensusData!I$1,FALSE)</f>
        <v>21.87</v>
      </c>
      <c r="Q33" s="128">
        <f>VLOOKUP(FinalOutput[[#This Row],[ONS_Cenus_2011]],Table5[],CensusData!J$1,FALSE)</f>
        <v>12617</v>
      </c>
      <c r="R33" s="128">
        <f>VLOOKUP(FinalOutput[[#This Row],[ONS_Cenus_2011]],Table5[],CensusData!K$1,FALSE)</f>
        <v>182747</v>
      </c>
      <c r="S33" s="128">
        <f>VLOOKUP(FinalOutput[[#This Row],[ONS_Cenus_2011]],Table5[],CensusData!L$1,FALSE)</f>
        <v>158785</v>
      </c>
      <c r="T33" s="128">
        <f>VLOOKUP(FinalOutput[[#This Row],[ONS_Cenus_2011]],Table5[],CensusData!M$1,FALSE)</f>
        <v>147675</v>
      </c>
      <c r="U33" s="128">
        <f>VLOOKUP(FinalOutput[[#This Row],[ONS_Cenus_2011]],Table5[],CensusData!N$1,FALSE)</f>
        <v>2144</v>
      </c>
      <c r="V33" s="128">
        <f>VLOOKUP(FinalOutput[[#This Row],[ONS_Cenus_2011]],Table5[],CensusData!O$1,FALSE)</f>
        <v>117</v>
      </c>
      <c r="W33" s="128">
        <f>VLOOKUP(FinalOutput[[#This Row],[ONS_Cenus_2011]],Table5[],CensusData!P$1,FALSE)</f>
        <v>8849</v>
      </c>
      <c r="X33" s="128">
        <f>VLOOKUP(FinalOutput[[#This Row],[ONS_Cenus_2011]],Table5[],CensusData!Q$1,FALSE)</f>
        <v>4634</v>
      </c>
      <c r="Y33" s="128">
        <f>VLOOKUP(FinalOutput[[#This Row],[ONS_Cenus_2011]],Table5[],CensusData!R$1,FALSE)</f>
        <v>2220</v>
      </c>
      <c r="Z33" s="128">
        <f>VLOOKUP(FinalOutput[[#This Row],[ONS_Cenus_2011]],Table5[],CensusData!S$1,FALSE)</f>
        <v>446</v>
      </c>
      <c r="AA33" s="128">
        <f>VLOOKUP(FinalOutput[[#This Row],[ONS_Cenus_2011]],Table5[],CensusData!T$1,FALSE)</f>
        <v>991</v>
      </c>
      <c r="AB33" s="128">
        <f>VLOOKUP(FinalOutput[[#This Row],[ONS_Cenus_2011]],Table5[],CensusData!U$1,FALSE)</f>
        <v>977</v>
      </c>
      <c r="AC33" s="128">
        <f>VLOOKUP(FinalOutput[[#This Row],[ONS_Cenus_2011]],Table5[],CensusData!V$1,FALSE)</f>
        <v>7434</v>
      </c>
      <c r="AD33" s="128">
        <f>VLOOKUP(FinalOutput[[#This Row],[ONS_Cenus_2011]],Table5[],CensusData!W$1,FALSE)</f>
        <v>2273</v>
      </c>
      <c r="AE33" s="128">
        <f>VLOOKUP(FinalOutput[[#This Row],[ONS_Cenus_2011]],Table5[],CensusData!X$1,FALSE)</f>
        <v>1787</v>
      </c>
      <c r="AF33" s="128">
        <f>VLOOKUP(FinalOutput[[#This Row],[ONS_Cenus_2011]],Table5[],CensusData!Y$1,FALSE)</f>
        <v>592</v>
      </c>
      <c r="AG33" s="128">
        <f>VLOOKUP(FinalOutput[[#This Row],[ONS_Cenus_2011]],Table5[],CensusData!Z$1,FALSE)</f>
        <v>1330</v>
      </c>
      <c r="AH33" s="128">
        <f>VLOOKUP(FinalOutput[[#This Row],[ONS_Cenus_2011]],Table5[],CensusData!AA$1,FALSE)</f>
        <v>1452</v>
      </c>
      <c r="AI33" s="128">
        <f>VLOOKUP(FinalOutput[[#This Row],[ONS_Cenus_2011]],Table5[],CensusData!AB$1,FALSE)</f>
        <v>10224</v>
      </c>
      <c r="AJ33" s="128">
        <f>VLOOKUP(FinalOutput[[#This Row],[ONS_Cenus_2011]],Table5[],CensusData!AC$1,FALSE)</f>
        <v>3791</v>
      </c>
      <c r="AK33" s="128">
        <f>VLOOKUP(FinalOutput[[#This Row],[ONS_Cenus_2011]],Table5[],CensusData!AD$1,FALSE)</f>
        <v>3671</v>
      </c>
      <c r="AL33" s="128">
        <f>VLOOKUP(FinalOutput[[#This Row],[ONS_Cenus_2011]],Table5[],CensusData!AE$1,FALSE)</f>
        <v>2762</v>
      </c>
      <c r="AM33" s="128">
        <f>VLOOKUP(FinalOutput[[#This Row],[ONS_Cenus_2011]],Table5[],CensusData!AF$1,FALSE)</f>
        <v>1670</v>
      </c>
      <c r="AN33" s="128">
        <f>VLOOKUP(FinalOutput[[#This Row],[ONS_Cenus_2011]],Table5[],CensusData!AG$1,FALSE)</f>
        <v>609</v>
      </c>
      <c r="AO33" s="128">
        <f>VLOOKUP(FinalOutput[[#This Row],[ONS_Cenus_2011]],Table5[],CensusData!AH$1,FALSE)</f>
        <v>1061</v>
      </c>
      <c r="AP33" s="128">
        <f>VLOOKUP(FinalOutput[[#This Row],[ONS_Cenus_2011]],Table5[],CensusData!AI$1,FALSE)</f>
        <v>349653</v>
      </c>
      <c r="AQ33" s="128">
        <f>VLOOKUP(FinalOutput[[#This Row],[ONS_Cenus_2011]],Table5[],CensusData!AJ$1,FALSE)</f>
        <v>70478</v>
      </c>
      <c r="AR33" s="128">
        <f>VLOOKUP(FinalOutput[[#This Row],[ONS_Cenus_2011]],Table5[],CensusData!AK$1,FALSE)</f>
        <v>41487</v>
      </c>
      <c r="AS33" s="128">
        <f>VLOOKUP(FinalOutput[[#This Row],[ONS_Cenus_2011]],Table5[],CensusData!AL$1,FALSE)</f>
        <v>44592</v>
      </c>
      <c r="AT33" s="128">
        <f>VLOOKUP(FinalOutput[[#This Row],[ONS_Cenus_2011]],Table5[],CensusData!AM$1,FALSE)</f>
        <v>10260</v>
      </c>
      <c r="AU33" s="128">
        <f>VLOOKUP(FinalOutput[[#This Row],[ONS_Cenus_2011]],Table5[],CensusData!AN$1,FALSE)</f>
        <v>51006</v>
      </c>
      <c r="AV33" s="128">
        <f>VLOOKUP(FinalOutput[[#This Row],[ONS_Cenus_2011]],Table5[],CensusData!AO$1,FALSE)</f>
        <v>114621</v>
      </c>
      <c r="AW33" s="128">
        <f>VLOOKUP(FinalOutput[[#This Row],[ONS_Cenus_2011]],Table5[],CensusData!AP$1,FALSE)</f>
        <v>17209</v>
      </c>
    </row>
    <row r="34" spans="1:49">
      <c r="A34" s="128" t="str">
        <f t="array" ref="A34">ConsolGeog[[#This Row],[Country]]</f>
        <v>England</v>
      </c>
      <c r="B34" s="129" t="str">
        <f t="array" ref="B34">ConsolGeog[[#This Row],[County Name]]</f>
        <v>North Somerset</v>
      </c>
      <c r="C34" s="128" t="str">
        <f t="array" ref="C34">ConsolGeog[[#This Row],[la_code]]</f>
        <v>E06000024</v>
      </c>
      <c r="D34" s="129" t="str">
        <f t="array" ref="D34">ConsolGeog[[#This Row],[la_name]]</f>
        <v>North Somerset</v>
      </c>
      <c r="E34" s="129" t="str">
        <f t="array" ref="E34">ConsolGeog[[#This Row],[LA Type]]</f>
        <v>Unitary</v>
      </c>
      <c r="F34" s="129">
        <f t="array" ref="F34">ConsolGeog[[#This Row],[population]]</f>
        <v>202566</v>
      </c>
      <c r="G34" s="129">
        <f t="array" ref="G34">ConsolGeog[[#This Row],[area]]</f>
        <v>37378.6</v>
      </c>
      <c r="H34" s="129">
        <f t="array" ref="H34">MAX(ConsolGeog[[#This Row],[Presented HS - 16-17 (2014)]]+ConsolGeog[[#This Row],[Presented HS - 18-24 (2014)]],ConsolGeog[[#This Row],[Presented HS - 16-24 (2014)]])+MAX(ConsolGeog[[#This Row],[Presented CS - 16-17 (2014)]]+ConsolGeog[[#This Row],[Presented CS - 18-24 (2014)]],ConsolGeog[[#This Row],[Presented CS - 16-24 (2014)]])</f>
        <v>0</v>
      </c>
      <c r="I34" s="129">
        <f t="array" ref="I34">MAX(ConsolGeog[[#This Row],[Assessed HS - 16-17 (2014)]]+ConsolGeog[[#This Row],[Assessed HS - 18-24 (2014)]],ConsolGeog[[#This Row],[Assessed HS - 16-24 (2014)]])+MAX(ConsolGeog[[#This Row],[Assessed CS - 16-17 (2014)]]+ConsolGeog[[#This Row],[Assessed CS - 18-24 (2014)]],ConsolGeog[[#This Row],[Assessed CS - 16-24 (2014)]])</f>
        <v>0</v>
      </c>
      <c r="J34" s="128">
        <f>VLOOKUP(FinalOutput[[#This Row],[ONS_Cenus_2011]],Table5[],CensusData!C$1,FALSE)</f>
        <v>67658</v>
      </c>
      <c r="K34" s="128">
        <f>VLOOKUP(FinalOutput[[#This Row],[ONS_Cenus_2011]],Table5[],CensusData!D$1,FALSE)</f>
        <v>6951</v>
      </c>
      <c r="L34" s="128">
        <f>VLOOKUP(FinalOutput[[#This Row],[ONS_Cenus_2011]],Table5[],CensusData!E$1,FALSE)</f>
        <v>3492</v>
      </c>
      <c r="M34" s="128">
        <f>VLOOKUP(FinalOutput[[#This Row],[ONS_Cenus_2011]],Table5[],CensusData!F$1,FALSE)</f>
        <v>7739</v>
      </c>
      <c r="N34" s="128">
        <f>VLOOKUP(FinalOutput[[#This Row],[ONS_Cenus_2011]],Table5[],CensusData!G$1,FALSE)</f>
        <v>4247</v>
      </c>
      <c r="O34" s="128">
        <f>VLOOKUP(FinalOutput[[#This Row],[ONS_Cenus_2011]],Table5[],CensusData!H$1,FALSE)</f>
        <v>517</v>
      </c>
      <c r="P34" s="128">
        <f>VLOOKUP(FinalOutput[[#This Row],[ONS_Cenus_2011]],Table5[],CensusData!I$1,FALSE)</f>
        <v>2.17</v>
      </c>
      <c r="Q34" s="128">
        <f>VLOOKUP(FinalOutput[[#This Row],[ONS_Cenus_2011]],Table5[],CensusData!J$1,FALSE)</f>
        <v>32251</v>
      </c>
      <c r="R34" s="128">
        <f>VLOOKUP(FinalOutput[[#This Row],[ONS_Cenus_2011]],Table5[],CensusData!K$1,FALSE)</f>
        <v>88227</v>
      </c>
      <c r="S34" s="128">
        <f>VLOOKUP(FinalOutput[[#This Row],[ONS_Cenus_2011]],Table5[],CensusData!L$1,FALSE)</f>
        <v>86418</v>
      </c>
      <c r="T34" s="128">
        <f>VLOOKUP(FinalOutput[[#This Row],[ONS_Cenus_2011]],Table5[],CensusData!M$1,FALSE)</f>
        <v>83706</v>
      </c>
      <c r="U34" s="128">
        <f>VLOOKUP(FinalOutput[[#This Row],[ONS_Cenus_2011]],Table5[],CensusData!N$1,FALSE)</f>
        <v>643</v>
      </c>
      <c r="V34" s="128">
        <f>VLOOKUP(FinalOutput[[#This Row],[ONS_Cenus_2011]],Table5[],CensusData!O$1,FALSE)</f>
        <v>72</v>
      </c>
      <c r="W34" s="128">
        <f>VLOOKUP(FinalOutput[[#This Row],[ONS_Cenus_2011]],Table5[],CensusData!P$1,FALSE)</f>
        <v>1997</v>
      </c>
      <c r="X34" s="128">
        <f>VLOOKUP(FinalOutput[[#This Row],[ONS_Cenus_2011]],Table5[],CensusData!Q$1,FALSE)</f>
        <v>477</v>
      </c>
      <c r="Y34" s="128">
        <f>VLOOKUP(FinalOutput[[#This Row],[ONS_Cenus_2011]],Table5[],CensusData!R$1,FALSE)</f>
        <v>187</v>
      </c>
      <c r="Z34" s="128">
        <f>VLOOKUP(FinalOutput[[#This Row],[ONS_Cenus_2011]],Table5[],CensusData!S$1,FALSE)</f>
        <v>53</v>
      </c>
      <c r="AA34" s="128">
        <f>VLOOKUP(FinalOutput[[#This Row],[ONS_Cenus_2011]],Table5[],CensusData!T$1,FALSE)</f>
        <v>137</v>
      </c>
      <c r="AB34" s="128">
        <f>VLOOKUP(FinalOutput[[#This Row],[ONS_Cenus_2011]],Table5[],CensusData!U$1,FALSE)</f>
        <v>100</v>
      </c>
      <c r="AC34" s="128">
        <f>VLOOKUP(FinalOutput[[#This Row],[ONS_Cenus_2011]],Table5[],CensusData!V$1,FALSE)</f>
        <v>820</v>
      </c>
      <c r="AD34" s="128">
        <f>VLOOKUP(FinalOutput[[#This Row],[ONS_Cenus_2011]],Table5[],CensusData!W$1,FALSE)</f>
        <v>278</v>
      </c>
      <c r="AE34" s="128">
        <f>VLOOKUP(FinalOutput[[#This Row],[ONS_Cenus_2011]],Table5[],CensusData!X$1,FALSE)</f>
        <v>47</v>
      </c>
      <c r="AF34" s="128">
        <f>VLOOKUP(FinalOutput[[#This Row],[ONS_Cenus_2011]],Table5[],CensusData!Y$1,FALSE)</f>
        <v>78</v>
      </c>
      <c r="AG34" s="128">
        <f>VLOOKUP(FinalOutput[[#This Row],[ONS_Cenus_2011]],Table5[],CensusData!Z$1,FALSE)</f>
        <v>213</v>
      </c>
      <c r="AH34" s="128">
        <f>VLOOKUP(FinalOutput[[#This Row],[ONS_Cenus_2011]],Table5[],CensusData!AA$1,FALSE)</f>
        <v>204</v>
      </c>
      <c r="AI34" s="128">
        <f>VLOOKUP(FinalOutput[[#This Row],[ONS_Cenus_2011]],Table5[],CensusData!AB$1,FALSE)</f>
        <v>318</v>
      </c>
      <c r="AJ34" s="128">
        <f>VLOOKUP(FinalOutput[[#This Row],[ONS_Cenus_2011]],Table5[],CensusData!AC$1,FALSE)</f>
        <v>151</v>
      </c>
      <c r="AK34" s="128">
        <f>VLOOKUP(FinalOutput[[#This Row],[ONS_Cenus_2011]],Table5[],CensusData!AD$1,FALSE)</f>
        <v>134</v>
      </c>
      <c r="AL34" s="128">
        <f>VLOOKUP(FinalOutput[[#This Row],[ONS_Cenus_2011]],Table5[],CensusData!AE$1,FALSE)</f>
        <v>33</v>
      </c>
      <c r="AM34" s="128">
        <f>VLOOKUP(FinalOutput[[#This Row],[ONS_Cenus_2011]],Table5[],CensusData!AF$1,FALSE)</f>
        <v>194</v>
      </c>
      <c r="AN34" s="128">
        <f>VLOOKUP(FinalOutput[[#This Row],[ONS_Cenus_2011]],Table5[],CensusData!AG$1,FALSE)</f>
        <v>57</v>
      </c>
      <c r="AO34" s="128">
        <f>VLOOKUP(FinalOutput[[#This Row],[ONS_Cenus_2011]],Table5[],CensusData!AH$1,FALSE)</f>
        <v>137</v>
      </c>
      <c r="AP34" s="128">
        <f>VLOOKUP(FinalOutput[[#This Row],[ONS_Cenus_2011]],Table5[],CensusData!AI$1,FALSE)</f>
        <v>165914</v>
      </c>
      <c r="AQ34" s="128">
        <f>VLOOKUP(FinalOutput[[#This Row],[ONS_Cenus_2011]],Table5[],CensusData!AJ$1,FALSE)</f>
        <v>32539</v>
      </c>
      <c r="AR34" s="128">
        <f>VLOOKUP(FinalOutput[[#This Row],[ONS_Cenus_2011]],Table5[],CensusData!AK$1,FALSE)</f>
        <v>22752</v>
      </c>
      <c r="AS34" s="128">
        <f>VLOOKUP(FinalOutput[[#This Row],[ONS_Cenus_2011]],Table5[],CensusData!AL$1,FALSE)</f>
        <v>28542</v>
      </c>
      <c r="AT34" s="128">
        <f>VLOOKUP(FinalOutput[[#This Row],[ONS_Cenus_2011]],Table5[],CensusData!AM$1,FALSE)</f>
        <v>7247</v>
      </c>
      <c r="AU34" s="128">
        <f>VLOOKUP(FinalOutput[[#This Row],[ONS_Cenus_2011]],Table5[],CensusData!AN$1,FALSE)</f>
        <v>21012</v>
      </c>
      <c r="AV34" s="128">
        <f>VLOOKUP(FinalOutput[[#This Row],[ONS_Cenus_2011]],Table5[],CensusData!AO$1,FALSE)</f>
        <v>47041</v>
      </c>
      <c r="AW34" s="128">
        <f>VLOOKUP(FinalOutput[[#This Row],[ONS_Cenus_2011]],Table5[],CensusData!AP$1,FALSE)</f>
        <v>6781</v>
      </c>
    </row>
    <row r="35" spans="1:49">
      <c r="A35" s="128" t="str">
        <f t="array" ref="A35">ConsolGeog[[#This Row],[Country]]</f>
        <v>England</v>
      </c>
      <c r="B35" s="129" t="str">
        <f t="array" ref="B35">ConsolGeog[[#This Row],[County Name]]</f>
        <v>South Gloucestershire</v>
      </c>
      <c r="C35" s="128" t="str">
        <f t="array" ref="C35">ConsolGeog[[#This Row],[la_code]]</f>
        <v>E06000025</v>
      </c>
      <c r="D35" s="129" t="str">
        <f t="array" ref="D35">ConsolGeog[[#This Row],[la_name]]</f>
        <v>South Gloucestershire</v>
      </c>
      <c r="E35" s="129" t="str">
        <f t="array" ref="E35">ConsolGeog[[#This Row],[LA Type]]</f>
        <v>Unitary</v>
      </c>
      <c r="F35" s="129">
        <f t="array" ref="F35">ConsolGeog[[#This Row],[population]]</f>
        <v>262767</v>
      </c>
      <c r="G35" s="129">
        <f t="array" ref="G35">ConsolGeog[[#This Row],[area]]</f>
        <v>49694.559999999998</v>
      </c>
      <c r="H35" s="129">
        <f t="array" ref="H35">MAX(ConsolGeog[[#This Row],[Presented HS - 16-17 (2014)]]+ConsolGeog[[#This Row],[Presented HS - 18-24 (2014)]],ConsolGeog[[#This Row],[Presented HS - 16-24 (2014)]])+MAX(ConsolGeog[[#This Row],[Presented CS - 16-17 (2014)]]+ConsolGeog[[#This Row],[Presented CS - 18-24 (2014)]],ConsolGeog[[#This Row],[Presented CS - 16-24 (2014)]])</f>
        <v>0</v>
      </c>
      <c r="I35" s="129">
        <f t="array" ref="I35">MAX(ConsolGeog[[#This Row],[Assessed HS - 16-17 (2014)]]+ConsolGeog[[#This Row],[Assessed HS - 18-24 (2014)]],ConsolGeog[[#This Row],[Assessed HS - 16-24 (2014)]])+MAX(ConsolGeog[[#This Row],[Assessed CS - 16-17 (2014)]]+ConsolGeog[[#This Row],[Assessed CS - 18-24 (2014)]],ConsolGeog[[#This Row],[Assessed CS - 16-24 (2014)]])</f>
        <v>0</v>
      </c>
      <c r="J35" s="128">
        <f>VLOOKUP(FinalOutput[[#This Row],[ONS_Cenus_2011]],Table5[],CensusData!C$1,FALSE)</f>
        <v>75566</v>
      </c>
      <c r="K35" s="128">
        <f>VLOOKUP(FinalOutput[[#This Row],[ONS_Cenus_2011]],Table5[],CensusData!D$1,FALSE)</f>
        <v>11149</v>
      </c>
      <c r="L35" s="128">
        <f>VLOOKUP(FinalOutput[[#This Row],[ONS_Cenus_2011]],Table5[],CensusData!E$1,FALSE)</f>
        <v>4833</v>
      </c>
      <c r="M35" s="128">
        <f>VLOOKUP(FinalOutput[[#This Row],[ONS_Cenus_2011]],Table5[],CensusData!F$1,FALSE)</f>
        <v>10070</v>
      </c>
      <c r="N35" s="128">
        <f>VLOOKUP(FinalOutput[[#This Row],[ONS_Cenus_2011]],Table5[],CensusData!G$1,FALSE)</f>
        <v>6423</v>
      </c>
      <c r="O35" s="128">
        <f>VLOOKUP(FinalOutput[[#This Row],[ONS_Cenus_2011]],Table5[],CensusData!H$1,FALSE)</f>
        <v>748</v>
      </c>
      <c r="P35" s="128">
        <f>VLOOKUP(FinalOutput[[#This Row],[ONS_Cenus_2011]],Table5[],CensusData!I$1,FALSE)</f>
        <v>16.309999999999999</v>
      </c>
      <c r="Q35" s="128">
        <f>VLOOKUP(FinalOutput[[#This Row],[ONS_Cenus_2011]],Table5[],CensusData!J$1,FALSE)</f>
        <v>17079</v>
      </c>
      <c r="R35" s="128">
        <f>VLOOKUP(FinalOutput[[#This Row],[ONS_Cenus_2011]],Table5[],CensusData!K$1,FALSE)</f>
        <v>107538</v>
      </c>
      <c r="S35" s="128">
        <f>VLOOKUP(FinalOutput[[#This Row],[ONS_Cenus_2011]],Table5[],CensusData!L$1,FALSE)</f>
        <v>103282</v>
      </c>
      <c r="T35" s="128">
        <f>VLOOKUP(FinalOutput[[#This Row],[ONS_Cenus_2011]],Table5[],CensusData!M$1,FALSE)</f>
        <v>100111</v>
      </c>
      <c r="U35" s="128">
        <f>VLOOKUP(FinalOutput[[#This Row],[ONS_Cenus_2011]],Table5[],CensusData!N$1,FALSE)</f>
        <v>685</v>
      </c>
      <c r="V35" s="128">
        <f>VLOOKUP(FinalOutput[[#This Row],[ONS_Cenus_2011]],Table5[],CensusData!O$1,FALSE)</f>
        <v>94</v>
      </c>
      <c r="W35" s="128">
        <f>VLOOKUP(FinalOutput[[#This Row],[ONS_Cenus_2011]],Table5[],CensusData!P$1,FALSE)</f>
        <v>2392</v>
      </c>
      <c r="X35" s="128">
        <f>VLOOKUP(FinalOutput[[#This Row],[ONS_Cenus_2011]],Table5[],CensusData!Q$1,FALSE)</f>
        <v>754</v>
      </c>
      <c r="Y35" s="128">
        <f>VLOOKUP(FinalOutput[[#This Row],[ONS_Cenus_2011]],Table5[],CensusData!R$1,FALSE)</f>
        <v>302</v>
      </c>
      <c r="Z35" s="128">
        <f>VLOOKUP(FinalOutput[[#This Row],[ONS_Cenus_2011]],Table5[],CensusData!S$1,FALSE)</f>
        <v>71</v>
      </c>
      <c r="AA35" s="128">
        <f>VLOOKUP(FinalOutput[[#This Row],[ONS_Cenus_2011]],Table5[],CensusData!T$1,FALSE)</f>
        <v>201</v>
      </c>
      <c r="AB35" s="128">
        <f>VLOOKUP(FinalOutput[[#This Row],[ONS_Cenus_2011]],Table5[],CensusData!U$1,FALSE)</f>
        <v>180</v>
      </c>
      <c r="AC35" s="128">
        <f>VLOOKUP(FinalOutput[[#This Row],[ONS_Cenus_2011]],Table5[],CensusData!V$1,FALSE)</f>
        <v>2169</v>
      </c>
      <c r="AD35" s="128">
        <f>VLOOKUP(FinalOutput[[#This Row],[ONS_Cenus_2011]],Table5[],CensusData!W$1,FALSE)</f>
        <v>967</v>
      </c>
      <c r="AE35" s="128">
        <f>VLOOKUP(FinalOutput[[#This Row],[ONS_Cenus_2011]],Table5[],CensusData!X$1,FALSE)</f>
        <v>196</v>
      </c>
      <c r="AF35" s="128">
        <f>VLOOKUP(FinalOutput[[#This Row],[ONS_Cenus_2011]],Table5[],CensusData!Y$1,FALSE)</f>
        <v>64</v>
      </c>
      <c r="AG35" s="128">
        <f>VLOOKUP(FinalOutput[[#This Row],[ONS_Cenus_2011]],Table5[],CensusData!Z$1,FALSE)</f>
        <v>471</v>
      </c>
      <c r="AH35" s="128">
        <f>VLOOKUP(FinalOutput[[#This Row],[ONS_Cenus_2011]],Table5[],CensusData!AA$1,FALSE)</f>
        <v>471</v>
      </c>
      <c r="AI35" s="128">
        <f>VLOOKUP(FinalOutput[[#This Row],[ONS_Cenus_2011]],Table5[],CensusData!AB$1,FALSE)</f>
        <v>984</v>
      </c>
      <c r="AJ35" s="128">
        <f>VLOOKUP(FinalOutput[[#This Row],[ONS_Cenus_2011]],Table5[],CensusData!AC$1,FALSE)</f>
        <v>320</v>
      </c>
      <c r="AK35" s="128">
        <f>VLOOKUP(FinalOutput[[#This Row],[ONS_Cenus_2011]],Table5[],CensusData!AD$1,FALSE)</f>
        <v>571</v>
      </c>
      <c r="AL35" s="128">
        <f>VLOOKUP(FinalOutput[[#This Row],[ONS_Cenus_2011]],Table5[],CensusData!AE$1,FALSE)</f>
        <v>93</v>
      </c>
      <c r="AM35" s="128">
        <f>VLOOKUP(FinalOutput[[#This Row],[ONS_Cenus_2011]],Table5[],CensusData!AF$1,FALSE)</f>
        <v>349</v>
      </c>
      <c r="AN35" s="128">
        <f>VLOOKUP(FinalOutput[[#This Row],[ONS_Cenus_2011]],Table5[],CensusData!AG$1,FALSE)</f>
        <v>151</v>
      </c>
      <c r="AO35" s="128">
        <f>VLOOKUP(FinalOutput[[#This Row],[ONS_Cenus_2011]],Table5[],CensusData!AH$1,FALSE)</f>
        <v>198</v>
      </c>
      <c r="AP35" s="128">
        <f>VLOOKUP(FinalOutput[[#This Row],[ONS_Cenus_2011]],Table5[],CensusData!AI$1,FALSE)</f>
        <v>212837</v>
      </c>
      <c r="AQ35" s="128">
        <f>VLOOKUP(FinalOutput[[#This Row],[ONS_Cenus_2011]],Table5[],CensusData!AJ$1,FALSE)</f>
        <v>39618</v>
      </c>
      <c r="AR35" s="128">
        <f>VLOOKUP(FinalOutput[[#This Row],[ONS_Cenus_2011]],Table5[],CensusData!AK$1,FALSE)</f>
        <v>31661</v>
      </c>
      <c r="AS35" s="128">
        <f>VLOOKUP(FinalOutput[[#This Row],[ONS_Cenus_2011]],Table5[],CensusData!AL$1,FALSE)</f>
        <v>35490</v>
      </c>
      <c r="AT35" s="128">
        <f>VLOOKUP(FinalOutput[[#This Row],[ONS_Cenus_2011]],Table5[],CensusData!AM$1,FALSE)</f>
        <v>11435</v>
      </c>
      <c r="AU35" s="128">
        <f>VLOOKUP(FinalOutput[[#This Row],[ONS_Cenus_2011]],Table5[],CensusData!AN$1,FALSE)</f>
        <v>29111</v>
      </c>
      <c r="AV35" s="128">
        <f>VLOOKUP(FinalOutput[[#This Row],[ONS_Cenus_2011]],Table5[],CensusData!AO$1,FALSE)</f>
        <v>56805</v>
      </c>
      <c r="AW35" s="128">
        <f>VLOOKUP(FinalOutput[[#This Row],[ONS_Cenus_2011]],Table5[],CensusData!AP$1,FALSE)</f>
        <v>8717</v>
      </c>
    </row>
    <row r="36" spans="1:49">
      <c r="A36" s="128" t="str">
        <f t="array" ref="A36">ConsolGeog[[#This Row],[Country]]</f>
        <v>England</v>
      </c>
      <c r="B36" s="129" t="str">
        <f t="array" ref="B36">ConsolGeog[[#This Row],[County Name]]</f>
        <v>Plymouth</v>
      </c>
      <c r="C36" s="128" t="str">
        <f t="array" ref="C36">ConsolGeog[[#This Row],[la_code]]</f>
        <v>E06000026</v>
      </c>
      <c r="D36" s="129" t="str">
        <f t="array" ref="D36">ConsolGeog[[#This Row],[la_name]]</f>
        <v>Plymouth</v>
      </c>
      <c r="E36" s="129" t="str">
        <f t="array" ref="E36">ConsolGeog[[#This Row],[LA Type]]</f>
        <v>Unitary</v>
      </c>
      <c r="F36" s="129">
        <f t="array" ref="F36">ConsolGeog[[#This Row],[population]]</f>
        <v>256384</v>
      </c>
      <c r="G36" s="129">
        <f t="array" ref="G36">ConsolGeog[[#This Row],[area]]</f>
        <v>7983.36</v>
      </c>
      <c r="H36" s="129">
        <f t="array" ref="H36">MAX(ConsolGeog[[#This Row],[Presented HS - 16-17 (2014)]]+ConsolGeog[[#This Row],[Presented HS - 18-24 (2014)]],ConsolGeog[[#This Row],[Presented HS - 16-24 (2014)]])+MAX(ConsolGeog[[#This Row],[Presented CS - 16-17 (2014)]]+ConsolGeog[[#This Row],[Presented CS - 18-24 (2014)]],ConsolGeog[[#This Row],[Presented CS - 16-24 (2014)]])</f>
        <v>0</v>
      </c>
      <c r="I36" s="129">
        <f t="array" ref="I36">MAX(ConsolGeog[[#This Row],[Assessed HS - 16-17 (2014)]]+ConsolGeog[[#This Row],[Assessed HS - 18-24 (2014)]],ConsolGeog[[#This Row],[Assessed HS - 16-24 (2014)]])+MAX(ConsolGeog[[#This Row],[Assessed CS - 16-17 (2014)]]+ConsolGeog[[#This Row],[Assessed CS - 18-24 (2014)]],ConsolGeog[[#This Row],[Assessed CS - 16-24 (2014)]])</f>
        <v>0</v>
      </c>
      <c r="J36" s="128">
        <f>VLOOKUP(FinalOutput[[#This Row],[ONS_Cenus_2011]],Table5[],CensusData!C$1,FALSE)</f>
        <v>93611</v>
      </c>
      <c r="K36" s="128">
        <f>VLOOKUP(FinalOutput[[#This Row],[ONS_Cenus_2011]],Table5[],CensusData!D$1,FALSE)</f>
        <v>21023</v>
      </c>
      <c r="L36" s="128">
        <f>VLOOKUP(FinalOutput[[#This Row],[ONS_Cenus_2011]],Table5[],CensusData!E$1,FALSE)</f>
        <v>7685</v>
      </c>
      <c r="M36" s="128">
        <f>VLOOKUP(FinalOutput[[#This Row],[ONS_Cenus_2011]],Table5[],CensusData!F$1,FALSE)</f>
        <v>15097</v>
      </c>
      <c r="N36" s="128">
        <f>VLOOKUP(FinalOutput[[#This Row],[ONS_Cenus_2011]],Table5[],CensusData!G$1,FALSE)</f>
        <v>8969</v>
      </c>
      <c r="O36" s="128">
        <f>VLOOKUP(FinalOutput[[#This Row],[ONS_Cenus_2011]],Table5[],CensusData!H$1,FALSE)</f>
        <v>1371</v>
      </c>
      <c r="P36" s="128">
        <f>VLOOKUP(FinalOutput[[#This Row],[ONS_Cenus_2011]],Table5[],CensusData!I$1,FALSE)</f>
        <v>41.03</v>
      </c>
      <c r="Q36" s="128">
        <f>VLOOKUP(FinalOutput[[#This Row],[ONS_Cenus_2011]],Table5[],CensusData!J$1,FALSE)</f>
        <v>4253</v>
      </c>
      <c r="R36" s="128">
        <f>VLOOKUP(FinalOutput[[#This Row],[ONS_Cenus_2011]],Table5[],CensusData!K$1,FALSE)</f>
        <v>109307</v>
      </c>
      <c r="S36" s="128">
        <f>VLOOKUP(FinalOutput[[#This Row],[ONS_Cenus_2011]],Table5[],CensusData!L$1,FALSE)</f>
        <v>105832</v>
      </c>
      <c r="T36" s="128">
        <f>VLOOKUP(FinalOutput[[#This Row],[ONS_Cenus_2011]],Table5[],CensusData!M$1,FALSE)</f>
        <v>102283</v>
      </c>
      <c r="U36" s="128">
        <f>VLOOKUP(FinalOutput[[#This Row],[ONS_Cenus_2011]],Table5[],CensusData!N$1,FALSE)</f>
        <v>644</v>
      </c>
      <c r="V36" s="128">
        <f>VLOOKUP(FinalOutput[[#This Row],[ONS_Cenus_2011]],Table5[],CensusData!O$1,FALSE)</f>
        <v>56</v>
      </c>
      <c r="W36" s="128">
        <f>VLOOKUP(FinalOutput[[#This Row],[ONS_Cenus_2011]],Table5[],CensusData!P$1,FALSE)</f>
        <v>2849</v>
      </c>
      <c r="X36" s="128">
        <f>VLOOKUP(FinalOutput[[#This Row],[ONS_Cenus_2011]],Table5[],CensusData!Q$1,FALSE)</f>
        <v>1111</v>
      </c>
      <c r="Y36" s="128">
        <f>VLOOKUP(FinalOutput[[#This Row],[ONS_Cenus_2011]],Table5[],CensusData!R$1,FALSE)</f>
        <v>308</v>
      </c>
      <c r="Z36" s="128">
        <f>VLOOKUP(FinalOutput[[#This Row],[ONS_Cenus_2011]],Table5[],CensusData!S$1,FALSE)</f>
        <v>154</v>
      </c>
      <c r="AA36" s="128">
        <f>VLOOKUP(FinalOutput[[#This Row],[ONS_Cenus_2011]],Table5[],CensusData!T$1,FALSE)</f>
        <v>309</v>
      </c>
      <c r="AB36" s="128">
        <f>VLOOKUP(FinalOutput[[#This Row],[ONS_Cenus_2011]],Table5[],CensusData!U$1,FALSE)</f>
        <v>340</v>
      </c>
      <c r="AC36" s="128">
        <f>VLOOKUP(FinalOutput[[#This Row],[ONS_Cenus_2011]],Table5[],CensusData!V$1,FALSE)</f>
        <v>1349</v>
      </c>
      <c r="AD36" s="128">
        <f>VLOOKUP(FinalOutput[[#This Row],[ONS_Cenus_2011]],Table5[],CensusData!W$1,FALSE)</f>
        <v>326</v>
      </c>
      <c r="AE36" s="128">
        <f>VLOOKUP(FinalOutput[[#This Row],[ONS_Cenus_2011]],Table5[],CensusData!X$1,FALSE)</f>
        <v>80</v>
      </c>
      <c r="AF36" s="128">
        <f>VLOOKUP(FinalOutput[[#This Row],[ONS_Cenus_2011]],Table5[],CensusData!Y$1,FALSE)</f>
        <v>88</v>
      </c>
      <c r="AG36" s="128">
        <f>VLOOKUP(FinalOutput[[#This Row],[ONS_Cenus_2011]],Table5[],CensusData!Z$1,FALSE)</f>
        <v>452</v>
      </c>
      <c r="AH36" s="128">
        <f>VLOOKUP(FinalOutput[[#This Row],[ONS_Cenus_2011]],Table5[],CensusData!AA$1,FALSE)</f>
        <v>403</v>
      </c>
      <c r="AI36" s="128">
        <f>VLOOKUP(FinalOutput[[#This Row],[ONS_Cenus_2011]],Table5[],CensusData!AB$1,FALSE)</f>
        <v>645</v>
      </c>
      <c r="AJ36" s="128">
        <f>VLOOKUP(FinalOutput[[#This Row],[ONS_Cenus_2011]],Table5[],CensusData!AC$1,FALSE)</f>
        <v>388</v>
      </c>
      <c r="AK36" s="128">
        <f>VLOOKUP(FinalOutput[[#This Row],[ONS_Cenus_2011]],Table5[],CensusData!AD$1,FALSE)</f>
        <v>173</v>
      </c>
      <c r="AL36" s="128">
        <f>VLOOKUP(FinalOutput[[#This Row],[ONS_Cenus_2011]],Table5[],CensusData!AE$1,FALSE)</f>
        <v>84</v>
      </c>
      <c r="AM36" s="128">
        <f>VLOOKUP(FinalOutput[[#This Row],[ONS_Cenus_2011]],Table5[],CensusData!AF$1,FALSE)</f>
        <v>370</v>
      </c>
      <c r="AN36" s="128">
        <f>VLOOKUP(FinalOutput[[#This Row],[ONS_Cenus_2011]],Table5[],CensusData!AG$1,FALSE)</f>
        <v>125</v>
      </c>
      <c r="AO36" s="128">
        <f>VLOOKUP(FinalOutput[[#This Row],[ONS_Cenus_2011]],Table5[],CensusData!AH$1,FALSE)</f>
        <v>245</v>
      </c>
      <c r="AP36" s="128">
        <f>VLOOKUP(FinalOutput[[#This Row],[ONS_Cenus_2011]],Table5[],CensusData!AI$1,FALSE)</f>
        <v>211502</v>
      </c>
      <c r="AQ36" s="128">
        <f>VLOOKUP(FinalOutput[[#This Row],[ONS_Cenus_2011]],Table5[],CensusData!AJ$1,FALSE)</f>
        <v>47073</v>
      </c>
      <c r="AR36" s="128">
        <f>VLOOKUP(FinalOutput[[#This Row],[ONS_Cenus_2011]],Table5[],CensusData!AK$1,FALSE)</f>
        <v>28541</v>
      </c>
      <c r="AS36" s="128">
        <f>VLOOKUP(FinalOutput[[#This Row],[ONS_Cenus_2011]],Table5[],CensusData!AL$1,FALSE)</f>
        <v>35452</v>
      </c>
      <c r="AT36" s="128">
        <f>VLOOKUP(FinalOutput[[#This Row],[ONS_Cenus_2011]],Table5[],CensusData!AM$1,FALSE)</f>
        <v>11004</v>
      </c>
      <c r="AU36" s="128">
        <f>VLOOKUP(FinalOutput[[#This Row],[ONS_Cenus_2011]],Table5[],CensusData!AN$1,FALSE)</f>
        <v>35009</v>
      </c>
      <c r="AV36" s="128">
        <f>VLOOKUP(FinalOutput[[#This Row],[ONS_Cenus_2011]],Table5[],CensusData!AO$1,FALSE)</f>
        <v>45379</v>
      </c>
      <c r="AW36" s="128">
        <f>VLOOKUP(FinalOutput[[#This Row],[ONS_Cenus_2011]],Table5[],CensusData!AP$1,FALSE)</f>
        <v>9044</v>
      </c>
    </row>
    <row r="37" spans="1:49">
      <c r="A37" s="128" t="str">
        <f t="array" ref="A37">ConsolGeog[[#This Row],[Country]]</f>
        <v>England</v>
      </c>
      <c r="B37" s="129" t="str">
        <f t="array" ref="B37">ConsolGeog[[#This Row],[County Name]]</f>
        <v>Torbay</v>
      </c>
      <c r="C37" s="128" t="str">
        <f t="array" ref="C37">ConsolGeog[[#This Row],[la_code]]</f>
        <v>E06000027</v>
      </c>
      <c r="D37" s="129" t="str">
        <f t="array" ref="D37">ConsolGeog[[#This Row],[la_name]]</f>
        <v>Torbay</v>
      </c>
      <c r="E37" s="129" t="str">
        <f t="array" ref="E37">ConsolGeog[[#This Row],[LA Type]]</f>
        <v>Unitary</v>
      </c>
      <c r="F37" s="129">
        <f t="array" ref="F37">ConsolGeog[[#This Row],[population]]</f>
        <v>130959</v>
      </c>
      <c r="G37" s="129">
        <f t="array" ref="G37">ConsolGeog[[#This Row],[area]]</f>
        <v>6287.4</v>
      </c>
      <c r="H37" s="129">
        <f t="array" ref="H37">MAX(ConsolGeog[[#This Row],[Presented HS - 16-17 (2014)]]+ConsolGeog[[#This Row],[Presented HS - 18-24 (2014)]],ConsolGeog[[#This Row],[Presented HS - 16-24 (2014)]])+MAX(ConsolGeog[[#This Row],[Presented CS - 16-17 (2014)]]+ConsolGeog[[#This Row],[Presented CS - 18-24 (2014)]],ConsolGeog[[#This Row],[Presented CS - 16-24 (2014)]])</f>
        <v>0</v>
      </c>
      <c r="I37" s="129">
        <f t="array" ref="I37">MAX(ConsolGeog[[#This Row],[Assessed HS - 16-17 (2014)]]+ConsolGeog[[#This Row],[Assessed HS - 18-24 (2014)]],ConsolGeog[[#This Row],[Assessed HS - 16-24 (2014)]])+MAX(ConsolGeog[[#This Row],[Assessed CS - 16-17 (2014)]]+ConsolGeog[[#This Row],[Assessed CS - 18-24 (2014)]],ConsolGeog[[#This Row],[Assessed CS - 16-24 (2014)]])</f>
        <v>0</v>
      </c>
      <c r="J37" s="128">
        <f>VLOOKUP(FinalOutput[[#This Row],[ONS_Cenus_2011]],Table5[],CensusData!C$1,FALSE)</f>
        <v>51894</v>
      </c>
      <c r="K37" s="128">
        <f>VLOOKUP(FinalOutput[[#This Row],[ONS_Cenus_2011]],Table5[],CensusData!D$1,FALSE)</f>
        <v>5463</v>
      </c>
      <c r="L37" s="128">
        <f>VLOOKUP(FinalOutput[[#This Row],[ONS_Cenus_2011]],Table5[],CensusData!E$1,FALSE)</f>
        <v>2735</v>
      </c>
      <c r="M37" s="128">
        <f>VLOOKUP(FinalOutput[[#This Row],[ONS_Cenus_2011]],Table5[],CensusData!F$1,FALSE)</f>
        <v>6315</v>
      </c>
      <c r="N37" s="128">
        <f>VLOOKUP(FinalOutput[[#This Row],[ONS_Cenus_2011]],Table5[],CensusData!G$1,FALSE)</f>
        <v>3128</v>
      </c>
      <c r="O37" s="128">
        <f>VLOOKUP(FinalOutput[[#This Row],[ONS_Cenus_2011]],Table5[],CensusData!H$1,FALSE)</f>
        <v>457</v>
      </c>
      <c r="P37" s="128">
        <f>VLOOKUP(FinalOutput[[#This Row],[ONS_Cenus_2011]],Table5[],CensusData!I$1,FALSE)</f>
        <v>21.39</v>
      </c>
      <c r="Q37" s="128">
        <f>VLOOKUP(FinalOutput[[#This Row],[ONS_Cenus_2011]],Table5[],CensusData!J$1,FALSE)</f>
        <v>12958</v>
      </c>
      <c r="R37" s="128">
        <f>VLOOKUP(FinalOutput[[#This Row],[ONS_Cenus_2011]],Table5[],CensusData!K$1,FALSE)</f>
        <v>59010</v>
      </c>
      <c r="S37" s="128">
        <f>VLOOKUP(FinalOutput[[#This Row],[ONS_Cenus_2011]],Table5[],CensusData!L$1,FALSE)</f>
        <v>57929</v>
      </c>
      <c r="T37" s="128">
        <f>VLOOKUP(FinalOutput[[#This Row],[ONS_Cenus_2011]],Table5[],CensusData!M$1,FALSE)</f>
        <v>56269</v>
      </c>
      <c r="U37" s="128">
        <f>VLOOKUP(FinalOutput[[#This Row],[ONS_Cenus_2011]],Table5[],CensusData!N$1,FALSE)</f>
        <v>390</v>
      </c>
      <c r="V37" s="128">
        <f>VLOOKUP(FinalOutput[[#This Row],[ONS_Cenus_2011]],Table5[],CensusData!O$1,FALSE)</f>
        <v>20</v>
      </c>
      <c r="W37" s="128">
        <f>VLOOKUP(FinalOutput[[#This Row],[ONS_Cenus_2011]],Table5[],CensusData!P$1,FALSE)</f>
        <v>1250</v>
      </c>
      <c r="X37" s="128">
        <f>VLOOKUP(FinalOutput[[#This Row],[ONS_Cenus_2011]],Table5[],CensusData!Q$1,FALSE)</f>
        <v>447</v>
      </c>
      <c r="Y37" s="128">
        <f>VLOOKUP(FinalOutput[[#This Row],[ONS_Cenus_2011]],Table5[],CensusData!R$1,FALSE)</f>
        <v>156</v>
      </c>
      <c r="Z37" s="128">
        <f>VLOOKUP(FinalOutput[[#This Row],[ONS_Cenus_2011]],Table5[],CensusData!S$1,FALSE)</f>
        <v>74</v>
      </c>
      <c r="AA37" s="128">
        <f>VLOOKUP(FinalOutput[[#This Row],[ONS_Cenus_2011]],Table5[],CensusData!T$1,FALSE)</f>
        <v>102</v>
      </c>
      <c r="AB37" s="128">
        <f>VLOOKUP(FinalOutput[[#This Row],[ONS_Cenus_2011]],Table5[],CensusData!U$1,FALSE)</f>
        <v>115</v>
      </c>
      <c r="AC37" s="128">
        <f>VLOOKUP(FinalOutput[[#This Row],[ONS_Cenus_2011]],Table5[],CensusData!V$1,FALSE)</f>
        <v>425</v>
      </c>
      <c r="AD37" s="128">
        <f>VLOOKUP(FinalOutput[[#This Row],[ONS_Cenus_2011]],Table5[],CensusData!W$1,FALSE)</f>
        <v>130</v>
      </c>
      <c r="AE37" s="128">
        <f>VLOOKUP(FinalOutput[[#This Row],[ONS_Cenus_2011]],Table5[],CensusData!X$1,FALSE)</f>
        <v>21</v>
      </c>
      <c r="AF37" s="128">
        <f>VLOOKUP(FinalOutput[[#This Row],[ONS_Cenus_2011]],Table5[],CensusData!Y$1,FALSE)</f>
        <v>32</v>
      </c>
      <c r="AG37" s="128">
        <f>VLOOKUP(FinalOutput[[#This Row],[ONS_Cenus_2011]],Table5[],CensusData!Z$1,FALSE)</f>
        <v>85</v>
      </c>
      <c r="AH37" s="128">
        <f>VLOOKUP(FinalOutput[[#This Row],[ONS_Cenus_2011]],Table5[],CensusData!AA$1,FALSE)</f>
        <v>157</v>
      </c>
      <c r="AI37" s="128">
        <f>VLOOKUP(FinalOutput[[#This Row],[ONS_Cenus_2011]],Table5[],CensusData!AB$1,FALSE)</f>
        <v>107</v>
      </c>
      <c r="AJ37" s="128">
        <f>VLOOKUP(FinalOutput[[#This Row],[ONS_Cenus_2011]],Table5[],CensusData!AC$1,FALSE)</f>
        <v>56</v>
      </c>
      <c r="AK37" s="128">
        <f>VLOOKUP(FinalOutput[[#This Row],[ONS_Cenus_2011]],Table5[],CensusData!AD$1,FALSE)</f>
        <v>34</v>
      </c>
      <c r="AL37" s="128">
        <f>VLOOKUP(FinalOutput[[#This Row],[ONS_Cenus_2011]],Table5[],CensusData!AE$1,FALSE)</f>
        <v>17</v>
      </c>
      <c r="AM37" s="128">
        <f>VLOOKUP(FinalOutput[[#This Row],[ONS_Cenus_2011]],Table5[],CensusData!AF$1,FALSE)</f>
        <v>102</v>
      </c>
      <c r="AN37" s="128">
        <f>VLOOKUP(FinalOutput[[#This Row],[ONS_Cenus_2011]],Table5[],CensusData!AG$1,FALSE)</f>
        <v>49</v>
      </c>
      <c r="AO37" s="128">
        <f>VLOOKUP(FinalOutput[[#This Row],[ONS_Cenus_2011]],Table5[],CensusData!AH$1,FALSE)</f>
        <v>53</v>
      </c>
      <c r="AP37" s="128">
        <f>VLOOKUP(FinalOutput[[#This Row],[ONS_Cenus_2011]],Table5[],CensusData!AI$1,FALSE)</f>
        <v>109290</v>
      </c>
      <c r="AQ37" s="128">
        <f>VLOOKUP(FinalOutput[[#This Row],[ONS_Cenus_2011]],Table5[],CensusData!AJ$1,FALSE)</f>
        <v>28215</v>
      </c>
      <c r="AR37" s="128">
        <f>VLOOKUP(FinalOutput[[#This Row],[ONS_Cenus_2011]],Table5[],CensusData!AK$1,FALSE)</f>
        <v>16398</v>
      </c>
      <c r="AS37" s="128">
        <f>VLOOKUP(FinalOutput[[#This Row],[ONS_Cenus_2011]],Table5[],CensusData!AL$1,FALSE)</f>
        <v>18889</v>
      </c>
      <c r="AT37" s="128">
        <f>VLOOKUP(FinalOutput[[#This Row],[ONS_Cenus_2011]],Table5[],CensusData!AM$1,FALSE)</f>
        <v>5110</v>
      </c>
      <c r="AU37" s="128">
        <f>VLOOKUP(FinalOutput[[#This Row],[ONS_Cenus_2011]],Table5[],CensusData!AN$1,FALSE)</f>
        <v>12905</v>
      </c>
      <c r="AV37" s="128">
        <f>VLOOKUP(FinalOutput[[#This Row],[ONS_Cenus_2011]],Table5[],CensusData!AO$1,FALSE)</f>
        <v>22564</v>
      </c>
      <c r="AW37" s="128">
        <f>VLOOKUP(FinalOutput[[#This Row],[ONS_Cenus_2011]],Table5[],CensusData!AP$1,FALSE)</f>
        <v>5209</v>
      </c>
    </row>
    <row r="38" spans="1:49">
      <c r="A38" s="128" t="str">
        <f t="array" ref="A38">ConsolGeog[[#This Row],[Country]]</f>
        <v>England</v>
      </c>
      <c r="B38" s="129" t="str">
        <f t="array" ref="B38">ConsolGeog[[#This Row],[County Name]]</f>
        <v>Bournemouth</v>
      </c>
      <c r="C38" s="128" t="str">
        <f t="array" ref="C38">ConsolGeog[[#This Row],[la_code]]</f>
        <v>E06000028</v>
      </c>
      <c r="D38" s="129" t="str">
        <f t="array" ref="D38">ConsolGeog[[#This Row],[la_name]]</f>
        <v>Bournemouth</v>
      </c>
      <c r="E38" s="129" t="str">
        <f t="array" ref="E38">ConsolGeog[[#This Row],[LA Type]]</f>
        <v>Unitary</v>
      </c>
      <c r="F38" s="129">
        <f t="array" ref="F38">ConsolGeog[[#This Row],[population]]</f>
        <v>183491</v>
      </c>
      <c r="G38" s="129">
        <f t="array" ref="G38">ConsolGeog[[#This Row],[area]]</f>
        <v>4617.88</v>
      </c>
      <c r="H38" s="129">
        <f t="array" ref="H38">MAX(ConsolGeog[[#This Row],[Presented HS - 16-17 (2014)]]+ConsolGeog[[#This Row],[Presented HS - 18-24 (2014)]],ConsolGeog[[#This Row],[Presented HS - 16-24 (2014)]])+MAX(ConsolGeog[[#This Row],[Presented CS - 16-17 (2014)]]+ConsolGeog[[#This Row],[Presented CS - 18-24 (2014)]],ConsolGeog[[#This Row],[Presented CS - 16-24 (2014)]])</f>
        <v>0</v>
      </c>
      <c r="I38" s="129">
        <f t="array" ref="I38">MAX(ConsolGeog[[#This Row],[Assessed HS - 16-17 (2014)]]+ConsolGeog[[#This Row],[Assessed HS - 18-24 (2014)]],ConsolGeog[[#This Row],[Assessed HS - 16-24 (2014)]])+MAX(ConsolGeog[[#This Row],[Assessed CS - 16-17 (2014)]]+ConsolGeog[[#This Row],[Assessed CS - 18-24 (2014)]],ConsolGeog[[#This Row],[Assessed CS - 16-24 (2014)]])</f>
        <v>0</v>
      </c>
      <c r="J38" s="128">
        <f>VLOOKUP(FinalOutput[[#This Row],[ONS_Cenus_2011]],Table5[],CensusData!C$1,FALSE)</f>
        <v>65504</v>
      </c>
      <c r="K38" s="128">
        <f>VLOOKUP(FinalOutput[[#This Row],[ONS_Cenus_2011]],Table5[],CensusData!D$1,FALSE)</f>
        <v>13303</v>
      </c>
      <c r="L38" s="128">
        <f>VLOOKUP(FinalOutput[[#This Row],[ONS_Cenus_2011]],Table5[],CensusData!E$1,FALSE)</f>
        <v>5367</v>
      </c>
      <c r="M38" s="128">
        <f>VLOOKUP(FinalOutput[[#This Row],[ONS_Cenus_2011]],Table5[],CensusData!F$1,FALSE)</f>
        <v>9358</v>
      </c>
      <c r="N38" s="128">
        <f>VLOOKUP(FinalOutput[[#This Row],[ONS_Cenus_2011]],Table5[],CensusData!G$1,FALSE)</f>
        <v>5048</v>
      </c>
      <c r="O38" s="128">
        <f>VLOOKUP(FinalOutput[[#This Row],[ONS_Cenus_2011]],Table5[],CensusData!H$1,FALSE)</f>
        <v>1026</v>
      </c>
      <c r="P38" s="128">
        <f>VLOOKUP(FinalOutput[[#This Row],[ONS_Cenus_2011]],Table5[],CensusData!I$1,FALSE)</f>
        <v>17.09</v>
      </c>
      <c r="Q38" s="128">
        <f>VLOOKUP(FinalOutput[[#This Row],[ONS_Cenus_2011]],Table5[],CensusData!J$1,FALSE)</f>
        <v>16397</v>
      </c>
      <c r="R38" s="128">
        <f>VLOOKUP(FinalOutput[[#This Row],[ONS_Cenus_2011]],Table5[],CensusData!K$1,FALSE)</f>
        <v>82374</v>
      </c>
      <c r="S38" s="128">
        <f>VLOOKUP(FinalOutput[[#This Row],[ONS_Cenus_2011]],Table5[],CensusData!L$1,FALSE)</f>
        <v>77059</v>
      </c>
      <c r="T38" s="128">
        <f>VLOOKUP(FinalOutput[[#This Row],[ONS_Cenus_2011]],Table5[],CensusData!M$1,FALSE)</f>
        <v>70735</v>
      </c>
      <c r="U38" s="128">
        <f>VLOOKUP(FinalOutput[[#This Row],[ONS_Cenus_2011]],Table5[],CensusData!N$1,FALSE)</f>
        <v>787</v>
      </c>
      <c r="V38" s="128">
        <f>VLOOKUP(FinalOutput[[#This Row],[ONS_Cenus_2011]],Table5[],CensusData!O$1,FALSE)</f>
        <v>88</v>
      </c>
      <c r="W38" s="128">
        <f>VLOOKUP(FinalOutput[[#This Row],[ONS_Cenus_2011]],Table5[],CensusData!P$1,FALSE)</f>
        <v>5449</v>
      </c>
      <c r="X38" s="128">
        <f>VLOOKUP(FinalOutput[[#This Row],[ONS_Cenus_2011]],Table5[],CensusData!Q$1,FALSE)</f>
        <v>1144</v>
      </c>
      <c r="Y38" s="128">
        <f>VLOOKUP(FinalOutput[[#This Row],[ONS_Cenus_2011]],Table5[],CensusData!R$1,FALSE)</f>
        <v>296</v>
      </c>
      <c r="Z38" s="128">
        <f>VLOOKUP(FinalOutput[[#This Row],[ONS_Cenus_2011]],Table5[],CensusData!S$1,FALSE)</f>
        <v>133</v>
      </c>
      <c r="AA38" s="128">
        <f>VLOOKUP(FinalOutput[[#This Row],[ONS_Cenus_2011]],Table5[],CensusData!T$1,FALSE)</f>
        <v>359</v>
      </c>
      <c r="AB38" s="128">
        <f>VLOOKUP(FinalOutput[[#This Row],[ONS_Cenus_2011]],Table5[],CensusData!U$1,FALSE)</f>
        <v>356</v>
      </c>
      <c r="AC38" s="128">
        <f>VLOOKUP(FinalOutput[[#This Row],[ONS_Cenus_2011]],Table5[],CensusData!V$1,FALSE)</f>
        <v>2662</v>
      </c>
      <c r="AD38" s="128">
        <f>VLOOKUP(FinalOutput[[#This Row],[ONS_Cenus_2011]],Table5[],CensusData!W$1,FALSE)</f>
        <v>807</v>
      </c>
      <c r="AE38" s="128">
        <f>VLOOKUP(FinalOutput[[#This Row],[ONS_Cenus_2011]],Table5[],CensusData!X$1,FALSE)</f>
        <v>86</v>
      </c>
      <c r="AF38" s="128">
        <f>VLOOKUP(FinalOutput[[#This Row],[ONS_Cenus_2011]],Table5[],CensusData!Y$1,FALSE)</f>
        <v>116</v>
      </c>
      <c r="AG38" s="128">
        <f>VLOOKUP(FinalOutput[[#This Row],[ONS_Cenus_2011]],Table5[],CensusData!Z$1,FALSE)</f>
        <v>672</v>
      </c>
      <c r="AH38" s="128">
        <f>VLOOKUP(FinalOutput[[#This Row],[ONS_Cenus_2011]],Table5[],CensusData!AA$1,FALSE)</f>
        <v>981</v>
      </c>
      <c r="AI38" s="128">
        <f>VLOOKUP(FinalOutput[[#This Row],[ONS_Cenus_2011]],Table5[],CensusData!AB$1,FALSE)</f>
        <v>846</v>
      </c>
      <c r="AJ38" s="128">
        <f>VLOOKUP(FinalOutput[[#This Row],[ONS_Cenus_2011]],Table5[],CensusData!AC$1,FALSE)</f>
        <v>566</v>
      </c>
      <c r="AK38" s="128">
        <f>VLOOKUP(FinalOutput[[#This Row],[ONS_Cenus_2011]],Table5[],CensusData!AD$1,FALSE)</f>
        <v>201</v>
      </c>
      <c r="AL38" s="128">
        <f>VLOOKUP(FinalOutput[[#This Row],[ONS_Cenus_2011]],Table5[],CensusData!AE$1,FALSE)</f>
        <v>79</v>
      </c>
      <c r="AM38" s="128">
        <f>VLOOKUP(FinalOutput[[#This Row],[ONS_Cenus_2011]],Table5[],CensusData!AF$1,FALSE)</f>
        <v>663</v>
      </c>
      <c r="AN38" s="128">
        <f>VLOOKUP(FinalOutput[[#This Row],[ONS_Cenus_2011]],Table5[],CensusData!AG$1,FALSE)</f>
        <v>281</v>
      </c>
      <c r="AO38" s="128">
        <f>VLOOKUP(FinalOutput[[#This Row],[ONS_Cenus_2011]],Table5[],CensusData!AH$1,FALSE)</f>
        <v>382</v>
      </c>
      <c r="AP38" s="128">
        <f>VLOOKUP(FinalOutput[[#This Row],[ONS_Cenus_2011]],Table5[],CensusData!AI$1,FALSE)</f>
        <v>155224</v>
      </c>
      <c r="AQ38" s="128">
        <f>VLOOKUP(FinalOutput[[#This Row],[ONS_Cenus_2011]],Table5[],CensusData!AJ$1,FALSE)</f>
        <v>29720</v>
      </c>
      <c r="AR38" s="128">
        <f>VLOOKUP(FinalOutput[[#This Row],[ONS_Cenus_2011]],Table5[],CensusData!AK$1,FALSE)</f>
        <v>20105</v>
      </c>
      <c r="AS38" s="128">
        <f>VLOOKUP(FinalOutput[[#This Row],[ONS_Cenus_2011]],Table5[],CensusData!AL$1,FALSE)</f>
        <v>24086</v>
      </c>
      <c r="AT38" s="128">
        <f>VLOOKUP(FinalOutput[[#This Row],[ONS_Cenus_2011]],Table5[],CensusData!AM$1,FALSE)</f>
        <v>5852</v>
      </c>
      <c r="AU38" s="128">
        <f>VLOOKUP(FinalOutput[[#This Row],[ONS_Cenus_2011]],Table5[],CensusData!AN$1,FALSE)</f>
        <v>24412</v>
      </c>
      <c r="AV38" s="128">
        <f>VLOOKUP(FinalOutput[[#This Row],[ONS_Cenus_2011]],Table5[],CensusData!AO$1,FALSE)</f>
        <v>40951</v>
      </c>
      <c r="AW38" s="128">
        <f>VLOOKUP(FinalOutput[[#This Row],[ONS_Cenus_2011]],Table5[],CensusData!AP$1,FALSE)</f>
        <v>10098</v>
      </c>
    </row>
    <row r="39" spans="1:49">
      <c r="A39" s="128" t="str">
        <f t="array" ref="A39">ConsolGeog[[#This Row],[Country]]</f>
        <v>England</v>
      </c>
      <c r="B39" s="129" t="str">
        <f t="array" ref="B39">ConsolGeog[[#This Row],[County Name]]</f>
        <v>Reading</v>
      </c>
      <c r="C39" s="128" t="str">
        <f t="array" ref="C39">ConsolGeog[[#This Row],[la_code]]</f>
        <v>E06000038</v>
      </c>
      <c r="D39" s="129" t="str">
        <f t="array" ref="D39">ConsolGeog[[#This Row],[la_name]]</f>
        <v>Reading</v>
      </c>
      <c r="E39" s="129" t="str">
        <f t="array" ref="E39">ConsolGeog[[#This Row],[LA Type]]</f>
        <v>Unitary</v>
      </c>
      <c r="F39" s="129">
        <f t="array" ref="F39">ConsolGeog[[#This Row],[population]]</f>
        <v>155698</v>
      </c>
      <c r="G39" s="129">
        <f t="array" ref="G39">ConsolGeog[[#This Row],[area]]</f>
        <v>4039.86</v>
      </c>
      <c r="H39" s="129">
        <f t="array" ref="H39">MAX(ConsolGeog[[#This Row],[Presented HS - 16-17 (2014)]]+ConsolGeog[[#This Row],[Presented HS - 18-24 (2014)]],ConsolGeog[[#This Row],[Presented HS - 16-24 (2014)]])+MAX(ConsolGeog[[#This Row],[Presented CS - 16-17 (2014)]]+ConsolGeog[[#This Row],[Presented CS - 18-24 (2014)]],ConsolGeog[[#This Row],[Presented CS - 16-24 (2014)]])</f>
        <v>589</v>
      </c>
      <c r="I39" s="129">
        <f t="array" ref="I39">MAX(ConsolGeog[[#This Row],[Assessed HS - 16-17 (2014)]]+ConsolGeog[[#This Row],[Assessed HS - 18-24 (2014)]],ConsolGeog[[#This Row],[Assessed HS - 16-24 (2014)]])+MAX(ConsolGeog[[#This Row],[Assessed CS - 16-17 (2014)]]+ConsolGeog[[#This Row],[Assessed CS - 18-24 (2014)]],ConsolGeog[[#This Row],[Assessed CS - 16-24 (2014)]])</f>
        <v>205</v>
      </c>
      <c r="J39" s="128">
        <f>VLOOKUP(FinalOutput[[#This Row],[ONS_Cenus_2011]],Table5[],CensusData!C$1,FALSE)</f>
        <v>45383</v>
      </c>
      <c r="K39" s="128">
        <f>VLOOKUP(FinalOutput[[#This Row],[ONS_Cenus_2011]],Table5[],CensusData!D$1,FALSE)</f>
        <v>11532</v>
      </c>
      <c r="L39" s="128">
        <f>VLOOKUP(FinalOutput[[#This Row],[ONS_Cenus_2011]],Table5[],CensusData!E$1,FALSE)</f>
        <v>5671</v>
      </c>
      <c r="M39" s="128">
        <f>VLOOKUP(FinalOutput[[#This Row],[ONS_Cenus_2011]],Table5[],CensusData!F$1,FALSE)</f>
        <v>10049</v>
      </c>
      <c r="N39" s="128">
        <f>VLOOKUP(FinalOutput[[#This Row],[ONS_Cenus_2011]],Table5[],CensusData!G$1,FALSE)</f>
        <v>5785</v>
      </c>
      <c r="O39" s="128">
        <f>VLOOKUP(FinalOutput[[#This Row],[ONS_Cenus_2011]],Table5[],CensusData!H$1,FALSE)</f>
        <v>1458</v>
      </c>
      <c r="P39" s="128">
        <f>VLOOKUP(FinalOutput[[#This Row],[ONS_Cenus_2011]],Table5[],CensusData!I$1,FALSE)</f>
        <v>25.73</v>
      </c>
      <c r="Q39" s="128">
        <f>VLOOKUP(FinalOutput[[#This Row],[ONS_Cenus_2011]],Table5[],CensusData!J$1,FALSE)</f>
        <v>10279</v>
      </c>
      <c r="R39" s="128">
        <f>VLOOKUP(FinalOutput[[#This Row],[ONS_Cenus_2011]],Table5[],CensusData!K$1,FALSE)</f>
        <v>62869</v>
      </c>
      <c r="S39" s="128">
        <f>VLOOKUP(FinalOutput[[#This Row],[ONS_Cenus_2011]],Table5[],CensusData!L$1,FALSE)</f>
        <v>50219</v>
      </c>
      <c r="T39" s="128">
        <f>VLOOKUP(FinalOutput[[#This Row],[ONS_Cenus_2011]],Table5[],CensusData!M$1,FALSE)</f>
        <v>44129</v>
      </c>
      <c r="U39" s="128">
        <f>VLOOKUP(FinalOutput[[#This Row],[ONS_Cenus_2011]],Table5[],CensusData!N$1,FALSE)</f>
        <v>1255</v>
      </c>
      <c r="V39" s="128">
        <f>VLOOKUP(FinalOutput[[#This Row],[ONS_Cenus_2011]],Table5[],CensusData!O$1,FALSE)</f>
        <v>28</v>
      </c>
      <c r="W39" s="128">
        <f>VLOOKUP(FinalOutput[[#This Row],[ONS_Cenus_2011]],Table5[],CensusData!P$1,FALSE)</f>
        <v>4807</v>
      </c>
      <c r="X39" s="128">
        <f>VLOOKUP(FinalOutput[[#This Row],[ONS_Cenus_2011]],Table5[],CensusData!Q$1,FALSE)</f>
        <v>1376</v>
      </c>
      <c r="Y39" s="128">
        <f>VLOOKUP(FinalOutput[[#This Row],[ONS_Cenus_2011]],Table5[],CensusData!R$1,FALSE)</f>
        <v>595</v>
      </c>
      <c r="Z39" s="128">
        <f>VLOOKUP(FinalOutput[[#This Row],[ONS_Cenus_2011]],Table5[],CensusData!S$1,FALSE)</f>
        <v>159</v>
      </c>
      <c r="AA39" s="128">
        <f>VLOOKUP(FinalOutput[[#This Row],[ONS_Cenus_2011]],Table5[],CensusData!T$1,FALSE)</f>
        <v>308</v>
      </c>
      <c r="AB39" s="128">
        <f>VLOOKUP(FinalOutput[[#This Row],[ONS_Cenus_2011]],Table5[],CensusData!U$1,FALSE)</f>
        <v>314</v>
      </c>
      <c r="AC39" s="128">
        <f>VLOOKUP(FinalOutput[[#This Row],[ONS_Cenus_2011]],Table5[],CensusData!V$1,FALSE)</f>
        <v>6298</v>
      </c>
      <c r="AD39" s="128">
        <f>VLOOKUP(FinalOutput[[#This Row],[ONS_Cenus_2011]],Table5[],CensusData!W$1,FALSE)</f>
        <v>2333</v>
      </c>
      <c r="AE39" s="128">
        <f>VLOOKUP(FinalOutput[[#This Row],[ONS_Cenus_2011]],Table5[],CensusData!X$1,FALSE)</f>
        <v>1908</v>
      </c>
      <c r="AF39" s="128">
        <f>VLOOKUP(FinalOutput[[#This Row],[ONS_Cenus_2011]],Table5[],CensusData!Y$1,FALSE)</f>
        <v>177</v>
      </c>
      <c r="AG39" s="128">
        <f>VLOOKUP(FinalOutput[[#This Row],[ONS_Cenus_2011]],Table5[],CensusData!Z$1,FALSE)</f>
        <v>503</v>
      </c>
      <c r="AH39" s="128">
        <f>VLOOKUP(FinalOutput[[#This Row],[ONS_Cenus_2011]],Table5[],CensusData!AA$1,FALSE)</f>
        <v>1377</v>
      </c>
      <c r="AI39" s="128">
        <f>VLOOKUP(FinalOutput[[#This Row],[ONS_Cenus_2011]],Table5[],CensusData!AB$1,FALSE)</f>
        <v>4367</v>
      </c>
      <c r="AJ39" s="128">
        <f>VLOOKUP(FinalOutput[[#This Row],[ONS_Cenus_2011]],Table5[],CensusData!AC$1,FALSE)</f>
        <v>2216</v>
      </c>
      <c r="AK39" s="128">
        <f>VLOOKUP(FinalOutput[[#This Row],[ONS_Cenus_2011]],Table5[],CensusData!AD$1,FALSE)</f>
        <v>1745</v>
      </c>
      <c r="AL39" s="128">
        <f>VLOOKUP(FinalOutput[[#This Row],[ONS_Cenus_2011]],Table5[],CensusData!AE$1,FALSE)</f>
        <v>406</v>
      </c>
      <c r="AM39" s="128">
        <f>VLOOKUP(FinalOutput[[#This Row],[ONS_Cenus_2011]],Table5[],CensusData!AF$1,FALSE)</f>
        <v>609</v>
      </c>
      <c r="AN39" s="128">
        <f>VLOOKUP(FinalOutput[[#This Row],[ONS_Cenus_2011]],Table5[],CensusData!AG$1,FALSE)</f>
        <v>297</v>
      </c>
      <c r="AO39" s="128">
        <f>VLOOKUP(FinalOutput[[#This Row],[ONS_Cenus_2011]],Table5[],CensusData!AH$1,FALSE)</f>
        <v>312</v>
      </c>
      <c r="AP39" s="128">
        <f>VLOOKUP(FinalOutput[[#This Row],[ONS_Cenus_2011]],Table5[],CensusData!AI$1,FALSE)</f>
        <v>125582</v>
      </c>
      <c r="AQ39" s="128">
        <f>VLOOKUP(FinalOutput[[#This Row],[ONS_Cenus_2011]],Table5[],CensusData!AJ$1,FALSE)</f>
        <v>21834</v>
      </c>
      <c r="AR39" s="128">
        <f>VLOOKUP(FinalOutput[[#This Row],[ONS_Cenus_2011]],Table5[],CensusData!AK$1,FALSE)</f>
        <v>15328</v>
      </c>
      <c r="AS39" s="128">
        <f>VLOOKUP(FinalOutput[[#This Row],[ONS_Cenus_2011]],Table5[],CensusData!AL$1,FALSE)</f>
        <v>15407</v>
      </c>
      <c r="AT39" s="128">
        <f>VLOOKUP(FinalOutput[[#This Row],[ONS_Cenus_2011]],Table5[],CensusData!AM$1,FALSE)</f>
        <v>3170</v>
      </c>
      <c r="AU39" s="128">
        <f>VLOOKUP(FinalOutput[[#This Row],[ONS_Cenus_2011]],Table5[],CensusData!AN$1,FALSE)</f>
        <v>16875</v>
      </c>
      <c r="AV39" s="128">
        <f>VLOOKUP(FinalOutput[[#This Row],[ONS_Cenus_2011]],Table5[],CensusData!AO$1,FALSE)</f>
        <v>43690</v>
      </c>
      <c r="AW39" s="128">
        <f>VLOOKUP(FinalOutput[[#This Row],[ONS_Cenus_2011]],Table5[],CensusData!AP$1,FALSE)</f>
        <v>9278</v>
      </c>
    </row>
    <row r="40" spans="1:49">
      <c r="A40" s="128" t="str">
        <f t="array" ref="A40">ConsolGeog[[#This Row],[Country]]</f>
        <v>England</v>
      </c>
      <c r="B40" s="129" t="str">
        <f t="array" ref="B40">ConsolGeog[[#This Row],[County Name]]</f>
        <v>Poole</v>
      </c>
      <c r="C40" s="128" t="str">
        <f t="array" ref="C40">ConsolGeog[[#This Row],[la_code]]</f>
        <v>E06000029</v>
      </c>
      <c r="D40" s="129" t="str">
        <f t="array" ref="D40">ConsolGeog[[#This Row],[la_name]]</f>
        <v>Poole</v>
      </c>
      <c r="E40" s="129" t="str">
        <f t="array" ref="E40">ConsolGeog[[#This Row],[LA Type]]</f>
        <v>Unitary</v>
      </c>
      <c r="F40" s="129">
        <f t="array" ref="F40">ConsolGeog[[#This Row],[population]]</f>
        <v>147645</v>
      </c>
      <c r="G40" s="129">
        <f t="array" ref="G40">ConsolGeog[[#This Row],[area]]</f>
        <v>6475.33</v>
      </c>
      <c r="H40" s="129">
        <f t="array" ref="H40">MAX(ConsolGeog[[#This Row],[Presented HS - 16-17 (2014)]]+ConsolGeog[[#This Row],[Presented HS - 18-24 (2014)]],ConsolGeog[[#This Row],[Presented HS - 16-24 (2014)]])+MAX(ConsolGeog[[#This Row],[Presented CS - 16-17 (2014)]]+ConsolGeog[[#This Row],[Presented CS - 18-24 (2014)]],ConsolGeog[[#This Row],[Presented CS - 16-24 (2014)]])</f>
        <v>570</v>
      </c>
      <c r="I40" s="129">
        <f t="array" ref="I40">MAX(ConsolGeog[[#This Row],[Assessed HS - 16-17 (2014)]]+ConsolGeog[[#This Row],[Assessed HS - 18-24 (2014)]],ConsolGeog[[#This Row],[Assessed HS - 16-24 (2014)]])+MAX(ConsolGeog[[#This Row],[Assessed CS - 16-17 (2014)]]+ConsolGeog[[#This Row],[Assessed CS - 18-24 (2014)]],ConsolGeog[[#This Row],[Assessed CS - 16-24 (2014)]])</f>
        <v>0</v>
      </c>
      <c r="J40" s="128">
        <f>VLOOKUP(FinalOutput[[#This Row],[ONS_Cenus_2011]],Table5[],CensusData!C$1,FALSE)</f>
        <v>49822</v>
      </c>
      <c r="K40" s="128">
        <f>VLOOKUP(FinalOutput[[#This Row],[ONS_Cenus_2011]],Table5[],CensusData!D$1,FALSE)</f>
        <v>5923</v>
      </c>
      <c r="L40" s="128">
        <f>VLOOKUP(FinalOutput[[#This Row],[ONS_Cenus_2011]],Table5[],CensusData!E$1,FALSE)</f>
        <v>2977</v>
      </c>
      <c r="M40" s="128">
        <f>VLOOKUP(FinalOutput[[#This Row],[ONS_Cenus_2011]],Table5[],CensusData!F$1,FALSE)</f>
        <v>6055</v>
      </c>
      <c r="N40" s="128">
        <f>VLOOKUP(FinalOutput[[#This Row],[ONS_Cenus_2011]],Table5[],CensusData!G$1,FALSE)</f>
        <v>3349</v>
      </c>
      <c r="O40" s="128">
        <f>VLOOKUP(FinalOutput[[#This Row],[ONS_Cenus_2011]],Table5[],CensusData!H$1,FALSE)</f>
        <v>427</v>
      </c>
      <c r="P40" s="128">
        <f>VLOOKUP(FinalOutput[[#This Row],[ONS_Cenus_2011]],Table5[],CensusData!I$1,FALSE)</f>
        <v>39.340000000000003</v>
      </c>
      <c r="Q40" s="128">
        <f>VLOOKUP(FinalOutput[[#This Row],[ONS_Cenus_2011]],Table5[],CensusData!J$1,FALSE)</f>
        <v>4765</v>
      </c>
      <c r="R40" s="128">
        <f>VLOOKUP(FinalOutput[[#This Row],[ONS_Cenus_2011]],Table5[],CensusData!K$1,FALSE)</f>
        <v>63530</v>
      </c>
      <c r="S40" s="128">
        <f>VLOOKUP(FinalOutput[[#This Row],[ONS_Cenus_2011]],Table5[],CensusData!L$1,FALSE)</f>
        <v>61704</v>
      </c>
      <c r="T40" s="128">
        <f>VLOOKUP(FinalOutput[[#This Row],[ONS_Cenus_2011]],Table5[],CensusData!M$1,FALSE)</f>
        <v>59408</v>
      </c>
      <c r="U40" s="128">
        <f>VLOOKUP(FinalOutput[[#This Row],[ONS_Cenus_2011]],Table5[],CensusData!N$1,FALSE)</f>
        <v>414</v>
      </c>
      <c r="V40" s="128">
        <f>VLOOKUP(FinalOutput[[#This Row],[ONS_Cenus_2011]],Table5[],CensusData!O$1,FALSE)</f>
        <v>76</v>
      </c>
      <c r="W40" s="128">
        <f>VLOOKUP(FinalOutput[[#This Row],[ONS_Cenus_2011]],Table5[],CensusData!P$1,FALSE)</f>
        <v>1806</v>
      </c>
      <c r="X40" s="128">
        <f>VLOOKUP(FinalOutput[[#This Row],[ONS_Cenus_2011]],Table5[],CensusData!Q$1,FALSE)</f>
        <v>420</v>
      </c>
      <c r="Y40" s="128">
        <f>VLOOKUP(FinalOutput[[#This Row],[ONS_Cenus_2011]],Table5[],CensusData!R$1,FALSE)</f>
        <v>116</v>
      </c>
      <c r="Z40" s="128">
        <f>VLOOKUP(FinalOutput[[#This Row],[ONS_Cenus_2011]],Table5[],CensusData!S$1,FALSE)</f>
        <v>40</v>
      </c>
      <c r="AA40" s="128">
        <f>VLOOKUP(FinalOutput[[#This Row],[ONS_Cenus_2011]],Table5[],CensusData!T$1,FALSE)</f>
        <v>140</v>
      </c>
      <c r="AB40" s="128">
        <f>VLOOKUP(FinalOutput[[#This Row],[ONS_Cenus_2011]],Table5[],CensusData!U$1,FALSE)</f>
        <v>124</v>
      </c>
      <c r="AC40" s="128">
        <f>VLOOKUP(FinalOutput[[#This Row],[ONS_Cenus_2011]],Table5[],CensusData!V$1,FALSE)</f>
        <v>1053</v>
      </c>
      <c r="AD40" s="128">
        <f>VLOOKUP(FinalOutput[[#This Row],[ONS_Cenus_2011]],Table5[],CensusData!W$1,FALSE)</f>
        <v>373</v>
      </c>
      <c r="AE40" s="128">
        <f>VLOOKUP(FinalOutput[[#This Row],[ONS_Cenus_2011]],Table5[],CensusData!X$1,FALSE)</f>
        <v>34</v>
      </c>
      <c r="AF40" s="128">
        <f>VLOOKUP(FinalOutput[[#This Row],[ONS_Cenus_2011]],Table5[],CensusData!Y$1,FALSE)</f>
        <v>104</v>
      </c>
      <c r="AG40" s="128">
        <f>VLOOKUP(FinalOutput[[#This Row],[ONS_Cenus_2011]],Table5[],CensusData!Z$1,FALSE)</f>
        <v>248</v>
      </c>
      <c r="AH40" s="128">
        <f>VLOOKUP(FinalOutput[[#This Row],[ONS_Cenus_2011]],Table5[],CensusData!AA$1,FALSE)</f>
        <v>294</v>
      </c>
      <c r="AI40" s="128">
        <f>VLOOKUP(FinalOutput[[#This Row],[ONS_Cenus_2011]],Table5[],CensusData!AB$1,FALSE)</f>
        <v>197</v>
      </c>
      <c r="AJ40" s="128">
        <f>VLOOKUP(FinalOutput[[#This Row],[ONS_Cenus_2011]],Table5[],CensusData!AC$1,FALSE)</f>
        <v>99</v>
      </c>
      <c r="AK40" s="128">
        <f>VLOOKUP(FinalOutput[[#This Row],[ONS_Cenus_2011]],Table5[],CensusData!AD$1,FALSE)</f>
        <v>67</v>
      </c>
      <c r="AL40" s="128">
        <f>VLOOKUP(FinalOutput[[#This Row],[ONS_Cenus_2011]],Table5[],CensusData!AE$1,FALSE)</f>
        <v>31</v>
      </c>
      <c r="AM40" s="128">
        <f>VLOOKUP(FinalOutput[[#This Row],[ONS_Cenus_2011]],Table5[],CensusData!AF$1,FALSE)</f>
        <v>156</v>
      </c>
      <c r="AN40" s="128">
        <f>VLOOKUP(FinalOutput[[#This Row],[ONS_Cenus_2011]],Table5[],CensusData!AG$1,FALSE)</f>
        <v>52</v>
      </c>
      <c r="AO40" s="128">
        <f>VLOOKUP(FinalOutput[[#This Row],[ONS_Cenus_2011]],Table5[],CensusData!AH$1,FALSE)</f>
        <v>104</v>
      </c>
      <c r="AP40" s="128">
        <f>VLOOKUP(FinalOutput[[#This Row],[ONS_Cenus_2011]],Table5[],CensusData!AI$1,FALSE)</f>
        <v>121986</v>
      </c>
      <c r="AQ40" s="128">
        <f>VLOOKUP(FinalOutput[[#This Row],[ONS_Cenus_2011]],Table5[],CensusData!AJ$1,FALSE)</f>
        <v>26108</v>
      </c>
      <c r="AR40" s="128">
        <f>VLOOKUP(FinalOutput[[#This Row],[ONS_Cenus_2011]],Table5[],CensusData!AK$1,FALSE)</f>
        <v>17573</v>
      </c>
      <c r="AS40" s="128">
        <f>VLOOKUP(FinalOutput[[#This Row],[ONS_Cenus_2011]],Table5[],CensusData!AL$1,FALSE)</f>
        <v>20298</v>
      </c>
      <c r="AT40" s="128">
        <f>VLOOKUP(FinalOutput[[#This Row],[ONS_Cenus_2011]],Table5[],CensusData!AM$1,FALSE)</f>
        <v>5917</v>
      </c>
      <c r="AU40" s="128">
        <f>VLOOKUP(FinalOutput[[#This Row],[ONS_Cenus_2011]],Table5[],CensusData!AN$1,FALSE)</f>
        <v>15229</v>
      </c>
      <c r="AV40" s="128">
        <f>VLOOKUP(FinalOutput[[#This Row],[ONS_Cenus_2011]],Table5[],CensusData!AO$1,FALSE)</f>
        <v>31143</v>
      </c>
      <c r="AW40" s="128">
        <f>VLOOKUP(FinalOutput[[#This Row],[ONS_Cenus_2011]],Table5[],CensusData!AP$1,FALSE)</f>
        <v>5718</v>
      </c>
    </row>
    <row r="41" spans="1:49">
      <c r="A41" s="128" t="str">
        <f t="array" ref="A41">ConsolGeog[[#This Row],[Country]]</f>
        <v>England</v>
      </c>
      <c r="B41" s="129" t="str">
        <f t="array" ref="B41">ConsolGeog[[#This Row],[County Name]]</f>
        <v>Swindon</v>
      </c>
      <c r="C41" s="128" t="str">
        <f t="array" ref="C41">ConsolGeog[[#This Row],[la_code]]</f>
        <v>E06000030</v>
      </c>
      <c r="D41" s="129" t="str">
        <f t="array" ref="D41">ConsolGeog[[#This Row],[la_name]]</f>
        <v>Swindon</v>
      </c>
      <c r="E41" s="129" t="str">
        <f t="array" ref="E41">ConsolGeog[[#This Row],[LA Type]]</f>
        <v>Unitary</v>
      </c>
      <c r="F41" s="129">
        <f t="array" ref="F41">ConsolGeog[[#This Row],[population]]</f>
        <v>209156</v>
      </c>
      <c r="G41" s="129">
        <f t="array" ref="G41">ConsolGeog[[#This Row],[area]]</f>
        <v>23010.36</v>
      </c>
      <c r="H41" s="129">
        <f t="array" ref="H41">MAX(ConsolGeog[[#This Row],[Presented HS - 16-17 (2014)]]+ConsolGeog[[#This Row],[Presented HS - 18-24 (2014)]],ConsolGeog[[#This Row],[Presented HS - 16-24 (2014)]])+MAX(ConsolGeog[[#This Row],[Presented CS - 16-17 (2014)]]+ConsolGeog[[#This Row],[Presented CS - 18-24 (2014)]],ConsolGeog[[#This Row],[Presented CS - 16-24 (2014)]])</f>
        <v>0</v>
      </c>
      <c r="I41" s="129">
        <f t="array" ref="I41">MAX(ConsolGeog[[#This Row],[Assessed HS - 16-17 (2014)]]+ConsolGeog[[#This Row],[Assessed HS - 18-24 (2014)]],ConsolGeog[[#This Row],[Assessed HS - 16-24 (2014)]])+MAX(ConsolGeog[[#This Row],[Assessed CS - 16-17 (2014)]]+ConsolGeog[[#This Row],[Assessed CS - 18-24 (2014)]],ConsolGeog[[#This Row],[Assessed CS - 16-24 (2014)]])</f>
        <v>0</v>
      </c>
      <c r="J41" s="128">
        <f>VLOOKUP(FinalOutput[[#This Row],[ONS_Cenus_2011]],Table5[],CensusData!C$1,FALSE)</f>
        <v>57902</v>
      </c>
      <c r="K41" s="128">
        <f>VLOOKUP(FinalOutput[[#This Row],[ONS_Cenus_2011]],Table5[],CensusData!D$1,FALSE)</f>
        <v>8522</v>
      </c>
      <c r="L41" s="128">
        <f>VLOOKUP(FinalOutput[[#This Row],[ONS_Cenus_2011]],Table5[],CensusData!E$1,FALSE)</f>
        <v>5100</v>
      </c>
      <c r="M41" s="128">
        <f>VLOOKUP(FinalOutput[[#This Row],[ONS_Cenus_2011]],Table5[],CensusData!F$1,FALSE)</f>
        <v>8987</v>
      </c>
      <c r="N41" s="128">
        <f>VLOOKUP(FinalOutput[[#This Row],[ONS_Cenus_2011]],Table5[],CensusData!G$1,FALSE)</f>
        <v>5219</v>
      </c>
      <c r="O41" s="128">
        <f>VLOOKUP(FinalOutput[[#This Row],[ONS_Cenus_2011]],Table5[],CensusData!H$1,FALSE)</f>
        <v>812</v>
      </c>
      <c r="P41" s="128">
        <f>VLOOKUP(FinalOutput[[#This Row],[ONS_Cenus_2011]],Table5[],CensusData!I$1,FALSE)</f>
        <v>4.1900000000000004</v>
      </c>
      <c r="Q41" s="128">
        <f>VLOOKUP(FinalOutput[[#This Row],[ONS_Cenus_2011]],Table5[],CensusData!J$1,FALSE)</f>
        <v>30872</v>
      </c>
      <c r="R41" s="128">
        <f>VLOOKUP(FinalOutput[[#This Row],[ONS_Cenus_2011]],Table5[],CensusData!K$1,FALSE)</f>
        <v>88360</v>
      </c>
      <c r="S41" s="128">
        <f>VLOOKUP(FinalOutput[[#This Row],[ONS_Cenus_2011]],Table5[],CensusData!L$1,FALSE)</f>
        <v>81877</v>
      </c>
      <c r="T41" s="128">
        <f>VLOOKUP(FinalOutput[[#This Row],[ONS_Cenus_2011]],Table5[],CensusData!M$1,FALSE)</f>
        <v>76971</v>
      </c>
      <c r="U41" s="128">
        <f>VLOOKUP(FinalOutput[[#This Row],[ONS_Cenus_2011]],Table5[],CensusData!N$1,FALSE)</f>
        <v>1122</v>
      </c>
      <c r="V41" s="128">
        <f>VLOOKUP(FinalOutput[[#This Row],[ONS_Cenus_2011]],Table5[],CensusData!O$1,FALSE)</f>
        <v>80</v>
      </c>
      <c r="W41" s="128">
        <f>VLOOKUP(FinalOutput[[#This Row],[ONS_Cenus_2011]],Table5[],CensusData!P$1,FALSE)</f>
        <v>3704</v>
      </c>
      <c r="X41" s="128">
        <f>VLOOKUP(FinalOutput[[#This Row],[ONS_Cenus_2011]],Table5[],CensusData!Q$1,FALSE)</f>
        <v>1175</v>
      </c>
      <c r="Y41" s="128">
        <f>VLOOKUP(FinalOutput[[#This Row],[ONS_Cenus_2011]],Table5[],CensusData!R$1,FALSE)</f>
        <v>400</v>
      </c>
      <c r="Z41" s="128">
        <f>VLOOKUP(FinalOutput[[#This Row],[ONS_Cenus_2011]],Table5[],CensusData!S$1,FALSE)</f>
        <v>123</v>
      </c>
      <c r="AA41" s="128">
        <f>VLOOKUP(FinalOutput[[#This Row],[ONS_Cenus_2011]],Table5[],CensusData!T$1,FALSE)</f>
        <v>335</v>
      </c>
      <c r="AB41" s="128">
        <f>VLOOKUP(FinalOutput[[#This Row],[ONS_Cenus_2011]],Table5[],CensusData!U$1,FALSE)</f>
        <v>317</v>
      </c>
      <c r="AC41" s="128">
        <f>VLOOKUP(FinalOutput[[#This Row],[ONS_Cenus_2011]],Table5[],CensusData!V$1,FALSE)</f>
        <v>3804</v>
      </c>
      <c r="AD41" s="128">
        <f>VLOOKUP(FinalOutput[[#This Row],[ONS_Cenus_2011]],Table5[],CensusData!W$1,FALSE)</f>
        <v>1938</v>
      </c>
      <c r="AE41" s="128">
        <f>VLOOKUP(FinalOutput[[#This Row],[ONS_Cenus_2011]],Table5[],CensusData!X$1,FALSE)</f>
        <v>356</v>
      </c>
      <c r="AF41" s="128">
        <f>VLOOKUP(FinalOutput[[#This Row],[ONS_Cenus_2011]],Table5[],CensusData!Y$1,FALSE)</f>
        <v>228</v>
      </c>
      <c r="AG41" s="128">
        <f>VLOOKUP(FinalOutput[[#This Row],[ONS_Cenus_2011]],Table5[],CensusData!Z$1,FALSE)</f>
        <v>360</v>
      </c>
      <c r="AH41" s="128">
        <f>VLOOKUP(FinalOutput[[#This Row],[ONS_Cenus_2011]],Table5[],CensusData!AA$1,FALSE)</f>
        <v>922</v>
      </c>
      <c r="AI41" s="128">
        <f>VLOOKUP(FinalOutput[[#This Row],[ONS_Cenus_2011]],Table5[],CensusData!AB$1,FALSE)</f>
        <v>1230</v>
      </c>
      <c r="AJ41" s="128">
        <f>VLOOKUP(FinalOutput[[#This Row],[ONS_Cenus_2011]],Table5[],CensusData!AC$1,FALSE)</f>
        <v>622</v>
      </c>
      <c r="AK41" s="128">
        <f>VLOOKUP(FinalOutput[[#This Row],[ONS_Cenus_2011]],Table5[],CensusData!AD$1,FALSE)</f>
        <v>469</v>
      </c>
      <c r="AL41" s="128">
        <f>VLOOKUP(FinalOutput[[#This Row],[ONS_Cenus_2011]],Table5[],CensusData!AE$1,FALSE)</f>
        <v>139</v>
      </c>
      <c r="AM41" s="128">
        <f>VLOOKUP(FinalOutput[[#This Row],[ONS_Cenus_2011]],Table5[],CensusData!AF$1,FALSE)</f>
        <v>274</v>
      </c>
      <c r="AN41" s="128">
        <f>VLOOKUP(FinalOutput[[#This Row],[ONS_Cenus_2011]],Table5[],CensusData!AG$1,FALSE)</f>
        <v>73</v>
      </c>
      <c r="AO41" s="128">
        <f>VLOOKUP(FinalOutput[[#This Row],[ONS_Cenus_2011]],Table5[],CensusData!AH$1,FALSE)</f>
        <v>201</v>
      </c>
      <c r="AP41" s="128">
        <f>VLOOKUP(FinalOutput[[#This Row],[ONS_Cenus_2011]],Table5[],CensusData!AI$1,FALSE)</f>
        <v>167774</v>
      </c>
      <c r="AQ41" s="128">
        <f>VLOOKUP(FinalOutput[[#This Row],[ONS_Cenus_2011]],Table5[],CensusData!AJ$1,FALSE)</f>
        <v>34424</v>
      </c>
      <c r="AR41" s="128">
        <f>VLOOKUP(FinalOutput[[#This Row],[ONS_Cenus_2011]],Table5[],CensusData!AK$1,FALSE)</f>
        <v>29257</v>
      </c>
      <c r="AS41" s="128">
        <f>VLOOKUP(FinalOutput[[#This Row],[ONS_Cenus_2011]],Table5[],CensusData!AL$1,FALSE)</f>
        <v>29098</v>
      </c>
      <c r="AT41" s="128">
        <f>VLOOKUP(FinalOutput[[#This Row],[ONS_Cenus_2011]],Table5[],CensusData!AM$1,FALSE)</f>
        <v>7597</v>
      </c>
      <c r="AU41" s="128">
        <f>VLOOKUP(FinalOutput[[#This Row],[ONS_Cenus_2011]],Table5[],CensusData!AN$1,FALSE)</f>
        <v>19526</v>
      </c>
      <c r="AV41" s="128">
        <f>VLOOKUP(FinalOutput[[#This Row],[ONS_Cenus_2011]],Table5[],CensusData!AO$1,FALSE)</f>
        <v>38097</v>
      </c>
      <c r="AW41" s="128">
        <f>VLOOKUP(FinalOutput[[#This Row],[ONS_Cenus_2011]],Table5[],CensusData!AP$1,FALSE)</f>
        <v>9775</v>
      </c>
    </row>
    <row r="42" spans="1:49">
      <c r="A42" s="128" t="str">
        <f t="array" ref="A42">ConsolGeog[[#This Row],[Country]]</f>
        <v>England</v>
      </c>
      <c r="B42" s="129" t="str">
        <f t="array" ref="B42">ConsolGeog[[#This Row],[County Name]]</f>
        <v>Peterborough</v>
      </c>
      <c r="C42" s="128" t="str">
        <f t="array" ref="C42">ConsolGeog[[#This Row],[la_code]]</f>
        <v>E06000031</v>
      </c>
      <c r="D42" s="129" t="str">
        <f t="array" ref="D42">ConsolGeog[[#This Row],[la_name]]</f>
        <v>Peterborough</v>
      </c>
      <c r="E42" s="129" t="str">
        <f t="array" ref="E42">ConsolGeog[[#This Row],[LA Type]]</f>
        <v>Unitary</v>
      </c>
      <c r="F42" s="129">
        <f t="array" ref="F42">ConsolGeog[[#This Row],[population]]</f>
        <v>183631</v>
      </c>
      <c r="G42" s="129">
        <f t="array" ref="G42">ConsolGeog[[#This Row],[area]]</f>
        <v>34337.82</v>
      </c>
      <c r="H42" s="129">
        <f t="array" ref="H42">MAX(ConsolGeog[[#This Row],[Presented HS - 16-17 (2014)]]+ConsolGeog[[#This Row],[Presented HS - 18-24 (2014)]],ConsolGeog[[#This Row],[Presented HS - 16-24 (2014)]])+MAX(ConsolGeog[[#This Row],[Presented CS - 16-17 (2014)]]+ConsolGeog[[#This Row],[Presented CS - 18-24 (2014)]],ConsolGeog[[#This Row],[Presented CS - 16-24 (2014)]])</f>
        <v>292</v>
      </c>
      <c r="I42" s="129">
        <f t="array" ref="I42">MAX(ConsolGeog[[#This Row],[Assessed HS - 16-17 (2014)]]+ConsolGeog[[#This Row],[Assessed HS - 18-24 (2014)]],ConsolGeog[[#This Row],[Assessed HS - 16-24 (2014)]])+MAX(ConsolGeog[[#This Row],[Assessed CS - 16-17 (2014)]]+ConsolGeog[[#This Row],[Assessed CS - 18-24 (2014)]],ConsolGeog[[#This Row],[Assessed CS - 16-24 (2014)]])</f>
        <v>253</v>
      </c>
      <c r="J42" s="128">
        <f>VLOOKUP(FinalOutput[[#This Row],[ONS_Cenus_2011]],Table5[],CensusData!C$1,FALSE)</f>
        <v>56081</v>
      </c>
      <c r="K42" s="128">
        <f>VLOOKUP(FinalOutput[[#This Row],[ONS_Cenus_2011]],Table5[],CensusData!D$1,FALSE)</f>
        <v>9442</v>
      </c>
      <c r="L42" s="128">
        <f>VLOOKUP(FinalOutput[[#This Row],[ONS_Cenus_2011]],Table5[],CensusData!E$1,FALSE)</f>
        <v>6189</v>
      </c>
      <c r="M42" s="128">
        <f>VLOOKUP(FinalOutput[[#This Row],[ONS_Cenus_2011]],Table5[],CensusData!F$1,FALSE)</f>
        <v>12059</v>
      </c>
      <c r="N42" s="128">
        <f>VLOOKUP(FinalOutput[[#This Row],[ONS_Cenus_2011]],Table5[],CensusData!G$1,FALSE)</f>
        <v>6237</v>
      </c>
      <c r="O42" s="128">
        <f>VLOOKUP(FinalOutput[[#This Row],[ONS_Cenus_2011]],Table5[],CensusData!H$1,FALSE)</f>
        <v>1618</v>
      </c>
      <c r="P42" s="128">
        <f>VLOOKUP(FinalOutput[[#This Row],[ONS_Cenus_2011]],Table5[],CensusData!I$1,FALSE)</f>
        <v>9.09</v>
      </c>
      <c r="Q42" s="128">
        <f>VLOOKUP(FinalOutput[[#This Row],[ONS_Cenus_2011]],Table5[],CensusData!J$1,FALSE)</f>
        <v>25240</v>
      </c>
      <c r="R42" s="128">
        <f>VLOOKUP(FinalOutput[[#This Row],[ONS_Cenus_2011]],Table5[],CensusData!K$1,FALSE)</f>
        <v>74023</v>
      </c>
      <c r="S42" s="128">
        <f>VLOOKUP(FinalOutput[[#This Row],[ONS_Cenus_2011]],Table5[],CensusData!L$1,FALSE)</f>
        <v>64779</v>
      </c>
      <c r="T42" s="128">
        <f>VLOOKUP(FinalOutput[[#This Row],[ONS_Cenus_2011]],Table5[],CensusData!M$1,FALSE)</f>
        <v>57191</v>
      </c>
      <c r="U42" s="128">
        <f>VLOOKUP(FinalOutput[[#This Row],[ONS_Cenus_2011]],Table5[],CensusData!N$1,FALSE)</f>
        <v>773</v>
      </c>
      <c r="V42" s="128">
        <f>VLOOKUP(FinalOutput[[#This Row],[ONS_Cenus_2011]],Table5[],CensusData!O$1,FALSE)</f>
        <v>171</v>
      </c>
      <c r="W42" s="128">
        <f>VLOOKUP(FinalOutput[[#This Row],[ONS_Cenus_2011]],Table5[],CensusData!P$1,FALSE)</f>
        <v>6644</v>
      </c>
      <c r="X42" s="128">
        <f>VLOOKUP(FinalOutput[[#This Row],[ONS_Cenus_2011]],Table5[],CensusData!Q$1,FALSE)</f>
        <v>1186</v>
      </c>
      <c r="Y42" s="128">
        <f>VLOOKUP(FinalOutput[[#This Row],[ONS_Cenus_2011]],Table5[],CensusData!R$1,FALSE)</f>
        <v>362</v>
      </c>
      <c r="Z42" s="128">
        <f>VLOOKUP(FinalOutput[[#This Row],[ONS_Cenus_2011]],Table5[],CensusData!S$1,FALSE)</f>
        <v>219</v>
      </c>
      <c r="AA42" s="128">
        <f>VLOOKUP(FinalOutput[[#This Row],[ONS_Cenus_2011]],Table5[],CensusData!T$1,FALSE)</f>
        <v>290</v>
      </c>
      <c r="AB42" s="128">
        <f>VLOOKUP(FinalOutput[[#This Row],[ONS_Cenus_2011]],Table5[],CensusData!U$1,FALSE)</f>
        <v>315</v>
      </c>
      <c r="AC42" s="128">
        <f>VLOOKUP(FinalOutput[[#This Row],[ONS_Cenus_2011]],Table5[],CensusData!V$1,FALSE)</f>
        <v>5735</v>
      </c>
      <c r="AD42" s="128">
        <f>VLOOKUP(FinalOutput[[#This Row],[ONS_Cenus_2011]],Table5[],CensusData!W$1,FALSE)</f>
        <v>1562</v>
      </c>
      <c r="AE42" s="128">
        <f>VLOOKUP(FinalOutput[[#This Row],[ONS_Cenus_2011]],Table5[],CensusData!X$1,FALSE)</f>
        <v>2655</v>
      </c>
      <c r="AF42" s="128">
        <f>VLOOKUP(FinalOutput[[#This Row],[ONS_Cenus_2011]],Table5[],CensusData!Y$1,FALSE)</f>
        <v>57</v>
      </c>
      <c r="AG42" s="128">
        <f>VLOOKUP(FinalOutput[[#This Row],[ONS_Cenus_2011]],Table5[],CensusData!Z$1,FALSE)</f>
        <v>319</v>
      </c>
      <c r="AH42" s="128">
        <f>VLOOKUP(FinalOutput[[#This Row],[ONS_Cenus_2011]],Table5[],CensusData!AA$1,FALSE)</f>
        <v>1142</v>
      </c>
      <c r="AI42" s="128">
        <f>VLOOKUP(FinalOutput[[#This Row],[ONS_Cenus_2011]],Table5[],CensusData!AB$1,FALSE)</f>
        <v>1680</v>
      </c>
      <c r="AJ42" s="128">
        <f>VLOOKUP(FinalOutput[[#This Row],[ONS_Cenus_2011]],Table5[],CensusData!AC$1,FALSE)</f>
        <v>863</v>
      </c>
      <c r="AK42" s="128">
        <f>VLOOKUP(FinalOutput[[#This Row],[ONS_Cenus_2011]],Table5[],CensusData!AD$1,FALSE)</f>
        <v>650</v>
      </c>
      <c r="AL42" s="128">
        <f>VLOOKUP(FinalOutput[[#This Row],[ONS_Cenus_2011]],Table5[],CensusData!AE$1,FALSE)</f>
        <v>167</v>
      </c>
      <c r="AM42" s="128">
        <f>VLOOKUP(FinalOutput[[#This Row],[ONS_Cenus_2011]],Table5[],CensusData!AF$1,FALSE)</f>
        <v>643</v>
      </c>
      <c r="AN42" s="128">
        <f>VLOOKUP(FinalOutput[[#This Row],[ONS_Cenus_2011]],Table5[],CensusData!AG$1,FALSE)</f>
        <v>186</v>
      </c>
      <c r="AO42" s="128">
        <f>VLOOKUP(FinalOutput[[#This Row],[ONS_Cenus_2011]],Table5[],CensusData!AH$1,FALSE)</f>
        <v>457</v>
      </c>
      <c r="AP42" s="128">
        <f>VLOOKUP(FinalOutput[[#This Row],[ONS_Cenus_2011]],Table5[],CensusData!AI$1,FALSE)</f>
        <v>144495</v>
      </c>
      <c r="AQ42" s="128">
        <f>VLOOKUP(FinalOutput[[#This Row],[ONS_Cenus_2011]],Table5[],CensusData!AJ$1,FALSE)</f>
        <v>36158</v>
      </c>
      <c r="AR42" s="128">
        <f>VLOOKUP(FinalOutput[[#This Row],[ONS_Cenus_2011]],Table5[],CensusData!AK$1,FALSE)</f>
        <v>22288</v>
      </c>
      <c r="AS42" s="128">
        <f>VLOOKUP(FinalOutput[[#This Row],[ONS_Cenus_2011]],Table5[],CensusData!AL$1,FALSE)</f>
        <v>23338</v>
      </c>
      <c r="AT42" s="128">
        <f>VLOOKUP(FinalOutput[[#This Row],[ONS_Cenus_2011]],Table5[],CensusData!AM$1,FALSE)</f>
        <v>5037</v>
      </c>
      <c r="AU42" s="128">
        <f>VLOOKUP(FinalOutput[[#This Row],[ONS_Cenus_2011]],Table5[],CensusData!AN$1,FALSE)</f>
        <v>15589</v>
      </c>
      <c r="AV42" s="128">
        <f>VLOOKUP(FinalOutput[[#This Row],[ONS_Cenus_2011]],Table5[],CensusData!AO$1,FALSE)</f>
        <v>29245</v>
      </c>
      <c r="AW42" s="128">
        <f>VLOOKUP(FinalOutput[[#This Row],[ONS_Cenus_2011]],Table5[],CensusData!AP$1,FALSE)</f>
        <v>12840</v>
      </c>
    </row>
    <row r="43" spans="1:49">
      <c r="A43" s="128" t="str">
        <f t="array" ref="A43">ConsolGeog[[#This Row],[Country]]</f>
        <v>England</v>
      </c>
      <c r="B43" s="129" t="str">
        <f t="array" ref="B43">ConsolGeog[[#This Row],[County Name]]</f>
        <v>Thurrock</v>
      </c>
      <c r="C43" s="128" t="str">
        <f t="array" ref="C43">ConsolGeog[[#This Row],[la_code]]</f>
        <v>E06000034</v>
      </c>
      <c r="D43" s="129" t="str">
        <f t="array" ref="D43">ConsolGeog[[#This Row],[la_name]]</f>
        <v>Thurrock</v>
      </c>
      <c r="E43" s="129" t="str">
        <f t="array" ref="E43">ConsolGeog[[#This Row],[LA Type]]</f>
        <v>Unitary</v>
      </c>
      <c r="F43" s="129">
        <f t="array" ref="F43">ConsolGeog[[#This Row],[population]]</f>
        <v>157705</v>
      </c>
      <c r="G43" s="129">
        <f t="array" ref="G43">ConsolGeog[[#This Row],[area]]</f>
        <v>16337.6</v>
      </c>
      <c r="H43" s="129">
        <f t="array" ref="H43">MAX(ConsolGeog[[#This Row],[Presented HS - 16-17 (2014)]]+ConsolGeog[[#This Row],[Presented HS - 18-24 (2014)]],ConsolGeog[[#This Row],[Presented HS - 16-24 (2014)]])+MAX(ConsolGeog[[#This Row],[Presented CS - 16-17 (2014)]]+ConsolGeog[[#This Row],[Presented CS - 18-24 (2014)]],ConsolGeog[[#This Row],[Presented CS - 16-24 (2014)]])</f>
        <v>0</v>
      </c>
      <c r="I43" s="129">
        <f t="array" ref="I43">MAX(ConsolGeog[[#This Row],[Assessed HS - 16-17 (2014)]]+ConsolGeog[[#This Row],[Assessed HS - 18-24 (2014)]],ConsolGeog[[#This Row],[Assessed HS - 16-24 (2014)]])+MAX(ConsolGeog[[#This Row],[Assessed CS - 16-17 (2014)]]+ConsolGeog[[#This Row],[Assessed CS - 18-24 (2014)]],ConsolGeog[[#This Row],[Assessed CS - 16-24 (2014)]])</f>
        <v>0</v>
      </c>
      <c r="J43" s="128">
        <f>VLOOKUP(FinalOutput[[#This Row],[ONS_Cenus_2011]],Table5[],CensusData!C$1,FALSE)</f>
        <v>45739</v>
      </c>
      <c r="K43" s="128">
        <f>VLOOKUP(FinalOutput[[#This Row],[ONS_Cenus_2011]],Table5[],CensusData!D$1,FALSE)</f>
        <v>7260</v>
      </c>
      <c r="L43" s="128">
        <f>VLOOKUP(FinalOutput[[#This Row],[ONS_Cenus_2011]],Table5[],CensusData!E$1,FALSE)</f>
        <v>4819</v>
      </c>
      <c r="M43" s="128">
        <f>VLOOKUP(FinalOutput[[#This Row],[ONS_Cenus_2011]],Table5[],CensusData!F$1,FALSE)</f>
        <v>8138</v>
      </c>
      <c r="N43" s="128">
        <f>VLOOKUP(FinalOutput[[#This Row],[ONS_Cenus_2011]],Table5[],CensusData!G$1,FALSE)</f>
        <v>4565</v>
      </c>
      <c r="O43" s="128">
        <f>VLOOKUP(FinalOutput[[#This Row],[ONS_Cenus_2011]],Table5[],CensusData!H$1,FALSE)</f>
        <v>877</v>
      </c>
      <c r="P43" s="128">
        <f>VLOOKUP(FinalOutput[[#This Row],[ONS_Cenus_2011]],Table5[],CensusData!I$1,FALSE)</f>
        <v>32.25</v>
      </c>
      <c r="Q43" s="128">
        <f>VLOOKUP(FinalOutput[[#This Row],[ONS_Cenus_2011]],Table5[],CensusData!J$1,FALSE)</f>
        <v>7243</v>
      </c>
      <c r="R43" s="128">
        <f>VLOOKUP(FinalOutput[[#This Row],[ONS_Cenus_2011]],Table5[],CensusData!K$1,FALSE)</f>
        <v>62353</v>
      </c>
      <c r="S43" s="128">
        <f>VLOOKUP(FinalOutput[[#This Row],[ONS_Cenus_2011]],Table5[],CensusData!L$1,FALSE)</f>
        <v>55692</v>
      </c>
      <c r="T43" s="128">
        <f>VLOOKUP(FinalOutput[[#This Row],[ONS_Cenus_2011]],Table5[],CensusData!M$1,FALSE)</f>
        <v>52572</v>
      </c>
      <c r="U43" s="128">
        <f>VLOOKUP(FinalOutput[[#This Row],[ONS_Cenus_2011]],Table5[],CensusData!N$1,FALSE)</f>
        <v>658</v>
      </c>
      <c r="V43" s="128">
        <f>VLOOKUP(FinalOutput[[#This Row],[ONS_Cenus_2011]],Table5[],CensusData!O$1,FALSE)</f>
        <v>98</v>
      </c>
      <c r="W43" s="128">
        <f>VLOOKUP(FinalOutput[[#This Row],[ONS_Cenus_2011]],Table5[],CensusData!P$1,FALSE)</f>
        <v>2364</v>
      </c>
      <c r="X43" s="128">
        <f>VLOOKUP(FinalOutput[[#This Row],[ONS_Cenus_2011]],Table5[],CensusData!Q$1,FALSE)</f>
        <v>597</v>
      </c>
      <c r="Y43" s="128">
        <f>VLOOKUP(FinalOutput[[#This Row],[ONS_Cenus_2011]],Table5[],CensusData!R$1,FALSE)</f>
        <v>215</v>
      </c>
      <c r="Z43" s="128">
        <f>VLOOKUP(FinalOutput[[#This Row],[ONS_Cenus_2011]],Table5[],CensusData!S$1,FALSE)</f>
        <v>116</v>
      </c>
      <c r="AA43" s="128">
        <f>VLOOKUP(FinalOutput[[#This Row],[ONS_Cenus_2011]],Table5[],CensusData!T$1,FALSE)</f>
        <v>123</v>
      </c>
      <c r="AB43" s="128">
        <f>VLOOKUP(FinalOutput[[#This Row],[ONS_Cenus_2011]],Table5[],CensusData!U$1,FALSE)</f>
        <v>143</v>
      </c>
      <c r="AC43" s="128">
        <f>VLOOKUP(FinalOutput[[#This Row],[ONS_Cenus_2011]],Table5[],CensusData!V$1,FALSE)</f>
        <v>1828</v>
      </c>
      <c r="AD43" s="128">
        <f>VLOOKUP(FinalOutput[[#This Row],[ONS_Cenus_2011]],Table5[],CensusData!W$1,FALSE)</f>
        <v>736</v>
      </c>
      <c r="AE43" s="128">
        <f>VLOOKUP(FinalOutput[[#This Row],[ONS_Cenus_2011]],Table5[],CensusData!X$1,FALSE)</f>
        <v>162</v>
      </c>
      <c r="AF43" s="128">
        <f>VLOOKUP(FinalOutput[[#This Row],[ONS_Cenus_2011]],Table5[],CensusData!Y$1,FALSE)</f>
        <v>155</v>
      </c>
      <c r="AG43" s="128">
        <f>VLOOKUP(FinalOutput[[#This Row],[ONS_Cenus_2011]],Table5[],CensusData!Z$1,FALSE)</f>
        <v>284</v>
      </c>
      <c r="AH43" s="128">
        <f>VLOOKUP(FinalOutput[[#This Row],[ONS_Cenus_2011]],Table5[],CensusData!AA$1,FALSE)</f>
        <v>491</v>
      </c>
      <c r="AI43" s="128">
        <f>VLOOKUP(FinalOutput[[#This Row],[ONS_Cenus_2011]],Table5[],CensusData!AB$1,FALSE)</f>
        <v>3940</v>
      </c>
      <c r="AJ43" s="128">
        <f>VLOOKUP(FinalOutput[[#This Row],[ONS_Cenus_2011]],Table5[],CensusData!AC$1,FALSE)</f>
        <v>3070</v>
      </c>
      <c r="AK43" s="128">
        <f>VLOOKUP(FinalOutput[[#This Row],[ONS_Cenus_2011]],Table5[],CensusData!AD$1,FALSE)</f>
        <v>612</v>
      </c>
      <c r="AL43" s="128">
        <f>VLOOKUP(FinalOutput[[#This Row],[ONS_Cenus_2011]],Table5[],CensusData!AE$1,FALSE)</f>
        <v>258</v>
      </c>
      <c r="AM43" s="128">
        <f>VLOOKUP(FinalOutput[[#This Row],[ONS_Cenus_2011]],Table5[],CensusData!AF$1,FALSE)</f>
        <v>296</v>
      </c>
      <c r="AN43" s="128">
        <f>VLOOKUP(FinalOutput[[#This Row],[ONS_Cenus_2011]],Table5[],CensusData!AG$1,FALSE)</f>
        <v>96</v>
      </c>
      <c r="AO43" s="128">
        <f>VLOOKUP(FinalOutput[[#This Row],[ONS_Cenus_2011]],Table5[],CensusData!AH$1,FALSE)</f>
        <v>200</v>
      </c>
      <c r="AP43" s="128">
        <f>VLOOKUP(FinalOutput[[#This Row],[ONS_Cenus_2011]],Table5[],CensusData!AI$1,FALSE)</f>
        <v>123407</v>
      </c>
      <c r="AQ43" s="128">
        <f>VLOOKUP(FinalOutput[[#This Row],[ONS_Cenus_2011]],Table5[],CensusData!AJ$1,FALSE)</f>
        <v>32643</v>
      </c>
      <c r="AR43" s="128">
        <f>VLOOKUP(FinalOutput[[#This Row],[ONS_Cenus_2011]],Table5[],CensusData!AK$1,FALSE)</f>
        <v>22396</v>
      </c>
      <c r="AS43" s="128">
        <f>VLOOKUP(FinalOutput[[#This Row],[ONS_Cenus_2011]],Table5[],CensusData!AL$1,FALSE)</f>
        <v>21639</v>
      </c>
      <c r="AT43" s="128">
        <f>VLOOKUP(FinalOutput[[#This Row],[ONS_Cenus_2011]],Table5[],CensusData!AM$1,FALSE)</f>
        <v>4218</v>
      </c>
      <c r="AU43" s="128">
        <f>VLOOKUP(FinalOutput[[#This Row],[ONS_Cenus_2011]],Table5[],CensusData!AN$1,FALSE)</f>
        <v>13483</v>
      </c>
      <c r="AV43" s="128">
        <f>VLOOKUP(FinalOutput[[#This Row],[ONS_Cenus_2011]],Table5[],CensusData!AO$1,FALSE)</f>
        <v>21519</v>
      </c>
      <c r="AW43" s="128">
        <f>VLOOKUP(FinalOutput[[#This Row],[ONS_Cenus_2011]],Table5[],CensusData!AP$1,FALSE)</f>
        <v>7509</v>
      </c>
    </row>
    <row r="44" spans="1:49">
      <c r="A44" s="128" t="str">
        <f t="array" ref="A44">ConsolGeog[[#This Row],[Country]]</f>
        <v>England</v>
      </c>
      <c r="B44" s="129" t="str">
        <f t="array" ref="B44">ConsolGeog[[#This Row],[County Name]]</f>
        <v>Medway</v>
      </c>
      <c r="C44" s="128" t="str">
        <f t="array" ref="C44">ConsolGeog[[#This Row],[la_code]]</f>
        <v>E06000035</v>
      </c>
      <c r="D44" s="129" t="str">
        <f t="array" ref="D44">ConsolGeog[[#This Row],[la_name]]</f>
        <v>Medway</v>
      </c>
      <c r="E44" s="129" t="str">
        <f t="array" ref="E44">ConsolGeog[[#This Row],[LA Type]]</f>
        <v>Unitary</v>
      </c>
      <c r="F44" s="129">
        <f t="array" ref="F44">ConsolGeog[[#This Row],[population]]</f>
        <v>263925</v>
      </c>
      <c r="G44" s="129">
        <f t="array" ref="G44">ConsolGeog[[#This Row],[area]]</f>
        <v>19203.310000000001</v>
      </c>
      <c r="H44" s="129">
        <f t="array" ref="H44">MAX(ConsolGeog[[#This Row],[Presented HS - 16-17 (2014)]]+ConsolGeog[[#This Row],[Presented HS - 18-24 (2014)]],ConsolGeog[[#This Row],[Presented HS - 16-24 (2014)]])+MAX(ConsolGeog[[#This Row],[Presented CS - 16-17 (2014)]]+ConsolGeog[[#This Row],[Presented CS - 18-24 (2014)]],ConsolGeog[[#This Row],[Presented CS - 16-24 (2014)]])</f>
        <v>0</v>
      </c>
      <c r="I44" s="129">
        <f t="array" ref="I44">MAX(ConsolGeog[[#This Row],[Assessed HS - 16-17 (2014)]]+ConsolGeog[[#This Row],[Assessed HS - 18-24 (2014)]],ConsolGeog[[#This Row],[Assessed HS - 16-24 (2014)]])+MAX(ConsolGeog[[#This Row],[Assessed CS - 16-17 (2014)]]+ConsolGeog[[#This Row],[Assessed CS - 18-24 (2014)]],ConsolGeog[[#This Row],[Assessed CS - 16-24 (2014)]])</f>
        <v>0</v>
      </c>
      <c r="J44" s="128">
        <f>VLOOKUP(FinalOutput[[#This Row],[ONS_Cenus_2011]],Table5[],CensusData!C$1,FALSE)</f>
        <v>83384</v>
      </c>
      <c r="K44" s="128">
        <f>VLOOKUP(FinalOutput[[#This Row],[ONS_Cenus_2011]],Table5[],CensusData!D$1,FALSE)</f>
        <v>16524</v>
      </c>
      <c r="L44" s="128">
        <f>VLOOKUP(FinalOutput[[#This Row],[ONS_Cenus_2011]],Table5[],CensusData!E$1,FALSE)</f>
        <v>7617</v>
      </c>
      <c r="M44" s="128">
        <f>VLOOKUP(FinalOutput[[#This Row],[ONS_Cenus_2011]],Table5[],CensusData!F$1,FALSE)</f>
        <v>16013</v>
      </c>
      <c r="N44" s="128">
        <f>VLOOKUP(FinalOutput[[#This Row],[ONS_Cenus_2011]],Table5[],CensusData!G$1,FALSE)</f>
        <v>10339</v>
      </c>
      <c r="O44" s="128">
        <f>VLOOKUP(FinalOutput[[#This Row],[ONS_Cenus_2011]],Table5[],CensusData!H$1,FALSE)</f>
        <v>1446</v>
      </c>
      <c r="P44" s="128">
        <f>VLOOKUP(FinalOutput[[#This Row],[ONS_Cenus_2011]],Table5[],CensusData!I$1,FALSE)</f>
        <v>33</v>
      </c>
      <c r="Q44" s="128">
        <f>VLOOKUP(FinalOutput[[#This Row],[ONS_Cenus_2011]],Table5[],CensusData!J$1,FALSE)</f>
        <v>6935</v>
      </c>
      <c r="R44" s="128">
        <f>VLOOKUP(FinalOutput[[#This Row],[ONS_Cenus_2011]],Table5[],CensusData!K$1,FALSE)</f>
        <v>106209</v>
      </c>
      <c r="S44" s="128">
        <f>VLOOKUP(FinalOutput[[#This Row],[ONS_Cenus_2011]],Table5[],CensusData!L$1,FALSE)</f>
        <v>97869</v>
      </c>
      <c r="T44" s="128">
        <f>VLOOKUP(FinalOutput[[#This Row],[ONS_Cenus_2011]],Table5[],CensusData!M$1,FALSE)</f>
        <v>93493</v>
      </c>
      <c r="U44" s="128">
        <f>VLOOKUP(FinalOutput[[#This Row],[ONS_Cenus_2011]],Table5[],CensusData!N$1,FALSE)</f>
        <v>1132</v>
      </c>
      <c r="V44" s="128">
        <f>VLOOKUP(FinalOutput[[#This Row],[ONS_Cenus_2011]],Table5[],CensusData!O$1,FALSE)</f>
        <v>179</v>
      </c>
      <c r="W44" s="128">
        <f>VLOOKUP(FinalOutput[[#This Row],[ONS_Cenus_2011]],Table5[],CensusData!P$1,FALSE)</f>
        <v>3065</v>
      </c>
      <c r="X44" s="128">
        <f>VLOOKUP(FinalOutput[[#This Row],[ONS_Cenus_2011]],Table5[],CensusData!Q$1,FALSE)</f>
        <v>1284</v>
      </c>
      <c r="Y44" s="128">
        <f>VLOOKUP(FinalOutput[[#This Row],[ONS_Cenus_2011]],Table5[],CensusData!R$1,FALSE)</f>
        <v>397</v>
      </c>
      <c r="Z44" s="128">
        <f>VLOOKUP(FinalOutput[[#This Row],[ONS_Cenus_2011]],Table5[],CensusData!S$1,FALSE)</f>
        <v>137</v>
      </c>
      <c r="AA44" s="128">
        <f>VLOOKUP(FinalOutput[[#This Row],[ONS_Cenus_2011]],Table5[],CensusData!T$1,FALSE)</f>
        <v>404</v>
      </c>
      <c r="AB44" s="128">
        <f>VLOOKUP(FinalOutput[[#This Row],[ONS_Cenus_2011]],Table5[],CensusData!U$1,FALSE)</f>
        <v>346</v>
      </c>
      <c r="AC44" s="128">
        <f>VLOOKUP(FinalOutput[[#This Row],[ONS_Cenus_2011]],Table5[],CensusData!V$1,FALSE)</f>
        <v>4108</v>
      </c>
      <c r="AD44" s="128">
        <f>VLOOKUP(FinalOutput[[#This Row],[ONS_Cenus_2011]],Table5[],CensusData!W$1,FALSE)</f>
        <v>2210</v>
      </c>
      <c r="AE44" s="128">
        <f>VLOOKUP(FinalOutput[[#This Row],[ONS_Cenus_2011]],Table5[],CensusData!X$1,FALSE)</f>
        <v>417</v>
      </c>
      <c r="AF44" s="128">
        <f>VLOOKUP(FinalOutput[[#This Row],[ONS_Cenus_2011]],Table5[],CensusData!Y$1,FALSE)</f>
        <v>301</v>
      </c>
      <c r="AG44" s="128">
        <f>VLOOKUP(FinalOutput[[#This Row],[ONS_Cenus_2011]],Table5[],CensusData!Z$1,FALSE)</f>
        <v>365</v>
      </c>
      <c r="AH44" s="128">
        <f>VLOOKUP(FinalOutput[[#This Row],[ONS_Cenus_2011]],Table5[],CensusData!AA$1,FALSE)</f>
        <v>815</v>
      </c>
      <c r="AI44" s="128">
        <f>VLOOKUP(FinalOutput[[#This Row],[ONS_Cenus_2011]],Table5[],CensusData!AB$1,FALSE)</f>
        <v>2297</v>
      </c>
      <c r="AJ44" s="128">
        <f>VLOOKUP(FinalOutput[[#This Row],[ONS_Cenus_2011]],Table5[],CensusData!AC$1,FALSE)</f>
        <v>1471</v>
      </c>
      <c r="AK44" s="128">
        <f>VLOOKUP(FinalOutput[[#This Row],[ONS_Cenus_2011]],Table5[],CensusData!AD$1,FALSE)</f>
        <v>662</v>
      </c>
      <c r="AL44" s="128">
        <f>VLOOKUP(FinalOutput[[#This Row],[ONS_Cenus_2011]],Table5[],CensusData!AE$1,FALSE)</f>
        <v>164</v>
      </c>
      <c r="AM44" s="128">
        <f>VLOOKUP(FinalOutput[[#This Row],[ONS_Cenus_2011]],Table5[],CensusData!AF$1,FALSE)</f>
        <v>651</v>
      </c>
      <c r="AN44" s="128">
        <f>VLOOKUP(FinalOutput[[#This Row],[ONS_Cenus_2011]],Table5[],CensusData!AG$1,FALSE)</f>
        <v>197</v>
      </c>
      <c r="AO44" s="128">
        <f>VLOOKUP(FinalOutput[[#This Row],[ONS_Cenus_2011]],Table5[],CensusData!AH$1,FALSE)</f>
        <v>454</v>
      </c>
      <c r="AP44" s="128">
        <f>VLOOKUP(FinalOutput[[#This Row],[ONS_Cenus_2011]],Table5[],CensusData!AI$1,FALSE)</f>
        <v>210511</v>
      </c>
      <c r="AQ44" s="128">
        <f>VLOOKUP(FinalOutput[[#This Row],[ONS_Cenus_2011]],Table5[],CensusData!AJ$1,FALSE)</f>
        <v>48226</v>
      </c>
      <c r="AR44" s="128">
        <f>VLOOKUP(FinalOutput[[#This Row],[ONS_Cenus_2011]],Table5[],CensusData!AK$1,FALSE)</f>
        <v>35473</v>
      </c>
      <c r="AS44" s="128">
        <f>VLOOKUP(FinalOutput[[#This Row],[ONS_Cenus_2011]],Table5[],CensusData!AL$1,FALSE)</f>
        <v>38653</v>
      </c>
      <c r="AT44" s="128">
        <f>VLOOKUP(FinalOutput[[#This Row],[ONS_Cenus_2011]],Table5[],CensusData!AM$1,FALSE)</f>
        <v>9857</v>
      </c>
      <c r="AU44" s="128">
        <f>VLOOKUP(FinalOutput[[#This Row],[ONS_Cenus_2011]],Table5[],CensusData!AN$1,FALSE)</f>
        <v>26818</v>
      </c>
      <c r="AV44" s="128">
        <f>VLOOKUP(FinalOutput[[#This Row],[ONS_Cenus_2011]],Table5[],CensusData!AO$1,FALSE)</f>
        <v>40275</v>
      </c>
      <c r="AW44" s="128">
        <f>VLOOKUP(FinalOutput[[#This Row],[ONS_Cenus_2011]],Table5[],CensusData!AP$1,FALSE)</f>
        <v>11209</v>
      </c>
    </row>
    <row r="45" spans="1:49">
      <c r="A45" s="128" t="str">
        <f t="array" ref="A45">ConsolGeog[[#This Row],[Country]]</f>
        <v>England</v>
      </c>
      <c r="B45" s="129" t="str">
        <f t="array" ref="B45">ConsolGeog[[#This Row],[County Name]]</f>
        <v>Windsor and Maidenhead</v>
      </c>
      <c r="C45" s="128" t="str">
        <f t="array" ref="C45">ConsolGeog[[#This Row],[la_code]]</f>
        <v>E06000040</v>
      </c>
      <c r="D45" s="129" t="str">
        <f t="array" ref="D45">ConsolGeog[[#This Row],[la_name]]</f>
        <v>Windsor and Maidenhead</v>
      </c>
      <c r="E45" s="129" t="str">
        <f t="array" ref="E45">ConsolGeog[[#This Row],[LA Type]]</f>
        <v>Unitary</v>
      </c>
      <c r="F45" s="129">
        <f t="array" ref="F45">ConsolGeog[[#This Row],[population]]</f>
        <v>144560</v>
      </c>
      <c r="G45" s="129">
        <f t="array" ref="G45">ConsolGeog[[#This Row],[area]]</f>
        <v>19650.96</v>
      </c>
      <c r="H45" s="129">
        <f t="array" ref="H45">MAX(ConsolGeog[[#This Row],[Presented HS - 16-17 (2014)]]+ConsolGeog[[#This Row],[Presented HS - 18-24 (2014)]],ConsolGeog[[#This Row],[Presented HS - 16-24 (2014)]])+MAX(ConsolGeog[[#This Row],[Presented CS - 16-17 (2014)]]+ConsolGeog[[#This Row],[Presented CS - 18-24 (2014)]],ConsolGeog[[#This Row],[Presented CS - 16-24 (2014)]])</f>
        <v>0</v>
      </c>
      <c r="I45" s="129">
        <f t="array" ref="I45">MAX(ConsolGeog[[#This Row],[Assessed HS - 16-17 (2014)]]+ConsolGeog[[#This Row],[Assessed HS - 18-24 (2014)]],ConsolGeog[[#This Row],[Assessed HS - 16-24 (2014)]])+MAX(ConsolGeog[[#This Row],[Assessed CS - 16-17 (2014)]]+ConsolGeog[[#This Row],[Assessed CS - 18-24 (2014)]],ConsolGeog[[#This Row],[Assessed CS - 16-24 (2014)]])</f>
        <v>0</v>
      </c>
      <c r="J45" s="128">
        <f>VLOOKUP(FinalOutput[[#This Row],[ONS_Cenus_2011]],Table5[],CensusData!C$1,FALSE)</f>
        <v>41401</v>
      </c>
      <c r="K45" s="128">
        <f>VLOOKUP(FinalOutput[[#This Row],[ONS_Cenus_2011]],Table5[],CensusData!D$1,FALSE)</f>
        <v>5940</v>
      </c>
      <c r="L45" s="128">
        <f>VLOOKUP(FinalOutput[[#This Row],[ONS_Cenus_2011]],Table5[],CensusData!E$1,FALSE)</f>
        <v>2729</v>
      </c>
      <c r="M45" s="128">
        <f>VLOOKUP(FinalOutput[[#This Row],[ONS_Cenus_2011]],Table5[],CensusData!F$1,FALSE)</f>
        <v>6778</v>
      </c>
      <c r="N45" s="128">
        <f>VLOOKUP(FinalOutput[[#This Row],[ONS_Cenus_2011]],Table5[],CensusData!G$1,FALSE)</f>
        <v>4119</v>
      </c>
      <c r="O45" s="128">
        <f>VLOOKUP(FinalOutput[[#This Row],[ONS_Cenus_2011]],Table5[],CensusData!H$1,FALSE)</f>
        <v>478</v>
      </c>
      <c r="P45" s="128">
        <f>VLOOKUP(FinalOutput[[#This Row],[ONS_Cenus_2011]],Table5[],CensusData!I$1,FALSE)</f>
        <v>2.84</v>
      </c>
      <c r="Q45" s="128">
        <f>VLOOKUP(FinalOutput[[#This Row],[ONS_Cenus_2011]],Table5[],CensusData!J$1,FALSE)</f>
        <v>31925</v>
      </c>
      <c r="R45" s="128">
        <f>VLOOKUP(FinalOutput[[#This Row],[ONS_Cenus_2011]],Table5[],CensusData!K$1,FALSE)</f>
        <v>58349</v>
      </c>
      <c r="S45" s="128">
        <f>VLOOKUP(FinalOutput[[#This Row],[ONS_Cenus_2011]],Table5[],CensusData!L$1,FALSE)</f>
        <v>52277</v>
      </c>
      <c r="T45" s="128">
        <f>VLOOKUP(FinalOutput[[#This Row],[ONS_Cenus_2011]],Table5[],CensusData!M$1,FALSE)</f>
        <v>47329</v>
      </c>
      <c r="U45" s="128">
        <f>VLOOKUP(FinalOutput[[#This Row],[ONS_Cenus_2011]],Table5[],CensusData!N$1,FALSE)</f>
        <v>1054</v>
      </c>
      <c r="V45" s="128">
        <f>VLOOKUP(FinalOutput[[#This Row],[ONS_Cenus_2011]],Table5[],CensusData!O$1,FALSE)</f>
        <v>74</v>
      </c>
      <c r="W45" s="128">
        <f>VLOOKUP(FinalOutput[[#This Row],[ONS_Cenus_2011]],Table5[],CensusData!P$1,FALSE)</f>
        <v>3820</v>
      </c>
      <c r="X45" s="128">
        <f>VLOOKUP(FinalOutput[[#This Row],[ONS_Cenus_2011]],Table5[],CensusData!Q$1,FALSE)</f>
        <v>752</v>
      </c>
      <c r="Y45" s="128">
        <f>VLOOKUP(FinalOutput[[#This Row],[ONS_Cenus_2011]],Table5[],CensusData!R$1,FALSE)</f>
        <v>185</v>
      </c>
      <c r="Z45" s="128">
        <f>VLOOKUP(FinalOutput[[#This Row],[ONS_Cenus_2011]],Table5[],CensusData!S$1,FALSE)</f>
        <v>78</v>
      </c>
      <c r="AA45" s="128">
        <f>VLOOKUP(FinalOutput[[#This Row],[ONS_Cenus_2011]],Table5[],CensusData!T$1,FALSE)</f>
        <v>262</v>
      </c>
      <c r="AB45" s="128">
        <f>VLOOKUP(FinalOutput[[#This Row],[ONS_Cenus_2011]],Table5[],CensusData!U$1,FALSE)</f>
        <v>227</v>
      </c>
      <c r="AC45" s="128">
        <f>VLOOKUP(FinalOutput[[#This Row],[ONS_Cenus_2011]],Table5[],CensusData!V$1,FALSE)</f>
        <v>4203</v>
      </c>
      <c r="AD45" s="128">
        <f>VLOOKUP(FinalOutput[[#This Row],[ONS_Cenus_2011]],Table5[],CensusData!W$1,FALSE)</f>
        <v>1878</v>
      </c>
      <c r="AE45" s="128">
        <f>VLOOKUP(FinalOutput[[#This Row],[ONS_Cenus_2011]],Table5[],CensusData!X$1,FALSE)</f>
        <v>967</v>
      </c>
      <c r="AF45" s="128">
        <f>VLOOKUP(FinalOutput[[#This Row],[ONS_Cenus_2011]],Table5[],CensusData!Y$1,FALSE)</f>
        <v>121</v>
      </c>
      <c r="AG45" s="128">
        <f>VLOOKUP(FinalOutput[[#This Row],[ONS_Cenus_2011]],Table5[],CensusData!Z$1,FALSE)</f>
        <v>419</v>
      </c>
      <c r="AH45" s="128">
        <f>VLOOKUP(FinalOutput[[#This Row],[ONS_Cenus_2011]],Table5[],CensusData!AA$1,FALSE)</f>
        <v>818</v>
      </c>
      <c r="AI45" s="128">
        <f>VLOOKUP(FinalOutput[[#This Row],[ONS_Cenus_2011]],Table5[],CensusData!AB$1,FALSE)</f>
        <v>698</v>
      </c>
      <c r="AJ45" s="128">
        <f>VLOOKUP(FinalOutput[[#This Row],[ONS_Cenus_2011]],Table5[],CensusData!AC$1,FALSE)</f>
        <v>420</v>
      </c>
      <c r="AK45" s="128">
        <f>VLOOKUP(FinalOutput[[#This Row],[ONS_Cenus_2011]],Table5[],CensusData!AD$1,FALSE)</f>
        <v>214</v>
      </c>
      <c r="AL45" s="128">
        <f>VLOOKUP(FinalOutput[[#This Row],[ONS_Cenus_2011]],Table5[],CensusData!AE$1,FALSE)</f>
        <v>64</v>
      </c>
      <c r="AM45" s="128">
        <f>VLOOKUP(FinalOutput[[#This Row],[ONS_Cenus_2011]],Table5[],CensusData!AF$1,FALSE)</f>
        <v>419</v>
      </c>
      <c r="AN45" s="128">
        <f>VLOOKUP(FinalOutput[[#This Row],[ONS_Cenus_2011]],Table5[],CensusData!AG$1,FALSE)</f>
        <v>157</v>
      </c>
      <c r="AO45" s="128">
        <f>VLOOKUP(FinalOutput[[#This Row],[ONS_Cenus_2011]],Table5[],CensusData!AH$1,FALSE)</f>
        <v>262</v>
      </c>
      <c r="AP45" s="128">
        <f>VLOOKUP(FinalOutput[[#This Row],[ONS_Cenus_2011]],Table5[],CensusData!AI$1,FALSE)</f>
        <v>115900</v>
      </c>
      <c r="AQ45" s="128">
        <f>VLOOKUP(FinalOutput[[#This Row],[ONS_Cenus_2011]],Table5[],CensusData!AJ$1,FALSE)</f>
        <v>18134</v>
      </c>
      <c r="AR45" s="128">
        <f>VLOOKUP(FinalOutput[[#This Row],[ONS_Cenus_2011]],Table5[],CensusData!AK$1,FALSE)</f>
        <v>13448</v>
      </c>
      <c r="AS45" s="128">
        <f>VLOOKUP(FinalOutput[[#This Row],[ONS_Cenus_2011]],Table5[],CensusData!AL$1,FALSE)</f>
        <v>16685</v>
      </c>
      <c r="AT45" s="128">
        <f>VLOOKUP(FinalOutput[[#This Row],[ONS_Cenus_2011]],Table5[],CensusData!AM$1,FALSE)</f>
        <v>3476</v>
      </c>
      <c r="AU45" s="128">
        <f>VLOOKUP(FinalOutput[[#This Row],[ONS_Cenus_2011]],Table5[],CensusData!AN$1,FALSE)</f>
        <v>12933</v>
      </c>
      <c r="AV45" s="128">
        <f>VLOOKUP(FinalOutput[[#This Row],[ONS_Cenus_2011]],Table5[],CensusData!AO$1,FALSE)</f>
        <v>44500</v>
      </c>
      <c r="AW45" s="128">
        <f>VLOOKUP(FinalOutput[[#This Row],[ONS_Cenus_2011]],Table5[],CensusData!AP$1,FALSE)</f>
        <v>6724</v>
      </c>
    </row>
    <row r="46" spans="1:49">
      <c r="A46" s="128" t="str">
        <f t="array" ref="A46">ConsolGeog[[#This Row],[Country]]</f>
        <v>England</v>
      </c>
      <c r="B46" s="129" t="str">
        <f t="array" ref="B46">ConsolGeog[[#This Row],[County Name]]</f>
        <v>Wokingham</v>
      </c>
      <c r="C46" s="128" t="str">
        <f t="array" ref="C46">ConsolGeog[[#This Row],[la_code]]</f>
        <v>E06000041</v>
      </c>
      <c r="D46" s="129" t="str">
        <f t="array" ref="D46">ConsolGeog[[#This Row],[la_name]]</f>
        <v>Wokingham</v>
      </c>
      <c r="E46" s="129" t="str">
        <f t="array" ref="E46">ConsolGeog[[#This Row],[LA Type]]</f>
        <v>Unitary</v>
      </c>
      <c r="F46" s="129">
        <f t="array" ref="F46">ConsolGeog[[#This Row],[population]]</f>
        <v>154380</v>
      </c>
      <c r="G46" s="129">
        <f t="array" ref="G46">ConsolGeog[[#This Row],[area]]</f>
        <v>17897.919999999998</v>
      </c>
      <c r="H46" s="129">
        <f t="array" ref="H46">MAX(ConsolGeog[[#This Row],[Presented HS - 16-17 (2014)]]+ConsolGeog[[#This Row],[Presented HS - 18-24 (2014)]],ConsolGeog[[#This Row],[Presented HS - 16-24 (2014)]])+MAX(ConsolGeog[[#This Row],[Presented CS - 16-17 (2014)]]+ConsolGeog[[#This Row],[Presented CS - 18-24 (2014)]],ConsolGeog[[#This Row],[Presented CS - 16-24 (2014)]])</f>
        <v>0</v>
      </c>
      <c r="I46" s="129">
        <f t="array" ref="I46">MAX(ConsolGeog[[#This Row],[Assessed HS - 16-17 (2014)]]+ConsolGeog[[#This Row],[Assessed HS - 18-24 (2014)]],ConsolGeog[[#This Row],[Assessed HS - 16-24 (2014)]])+MAX(ConsolGeog[[#This Row],[Assessed CS - 16-17 (2014)]]+ConsolGeog[[#This Row],[Assessed CS - 18-24 (2014)]],ConsolGeog[[#This Row],[Assessed CS - 16-24 (2014)]])</f>
        <v>0</v>
      </c>
      <c r="J46" s="128">
        <f>VLOOKUP(FinalOutput[[#This Row],[ONS_Cenus_2011]],Table5[],CensusData!C$1,FALSE)</f>
        <v>41224</v>
      </c>
      <c r="K46" s="128">
        <f>VLOOKUP(FinalOutput[[#This Row],[ONS_Cenus_2011]],Table5[],CensusData!D$1,FALSE)</f>
        <v>5743</v>
      </c>
      <c r="L46" s="128">
        <f>VLOOKUP(FinalOutput[[#This Row],[ONS_Cenus_2011]],Table5[],CensusData!E$1,FALSE)</f>
        <v>2460</v>
      </c>
      <c r="M46" s="128">
        <f>VLOOKUP(FinalOutput[[#This Row],[ONS_Cenus_2011]],Table5[],CensusData!F$1,FALSE)</f>
        <v>5866</v>
      </c>
      <c r="N46" s="128">
        <f>VLOOKUP(FinalOutput[[#This Row],[ONS_Cenus_2011]],Table5[],CensusData!G$1,FALSE)</f>
        <v>3776</v>
      </c>
      <c r="O46" s="128">
        <f>VLOOKUP(FinalOutput[[#This Row],[ONS_Cenus_2011]],Table5[],CensusData!H$1,FALSE)</f>
        <v>479</v>
      </c>
      <c r="P46" s="128">
        <f>VLOOKUP(FinalOutput[[#This Row],[ONS_Cenus_2011]],Table5[],CensusData!I$1,FALSE)</f>
        <v>5.95</v>
      </c>
      <c r="Q46" s="128">
        <f>VLOOKUP(FinalOutput[[#This Row],[ONS_Cenus_2011]],Table5[],CensusData!J$1,FALSE)</f>
        <v>29045</v>
      </c>
      <c r="R46" s="128">
        <f>VLOOKUP(FinalOutput[[#This Row],[ONS_Cenus_2011]],Table5[],CensusData!K$1,FALSE)</f>
        <v>60332</v>
      </c>
      <c r="S46" s="128">
        <f>VLOOKUP(FinalOutput[[#This Row],[ONS_Cenus_2011]],Table5[],CensusData!L$1,FALSE)</f>
        <v>55356</v>
      </c>
      <c r="T46" s="128">
        <f>VLOOKUP(FinalOutput[[#This Row],[ONS_Cenus_2011]],Table5[],CensusData!M$1,FALSE)</f>
        <v>52493</v>
      </c>
      <c r="U46" s="128">
        <f>VLOOKUP(FinalOutput[[#This Row],[ONS_Cenus_2011]],Table5[],CensusData!N$1,FALSE)</f>
        <v>699</v>
      </c>
      <c r="V46" s="128">
        <f>VLOOKUP(FinalOutput[[#This Row],[ONS_Cenus_2011]],Table5[],CensusData!O$1,FALSE)</f>
        <v>93</v>
      </c>
      <c r="W46" s="128">
        <f>VLOOKUP(FinalOutput[[#This Row],[ONS_Cenus_2011]],Table5[],CensusData!P$1,FALSE)</f>
        <v>2071</v>
      </c>
      <c r="X46" s="128">
        <f>VLOOKUP(FinalOutput[[#This Row],[ONS_Cenus_2011]],Table5[],CensusData!Q$1,FALSE)</f>
        <v>563</v>
      </c>
      <c r="Y46" s="128">
        <f>VLOOKUP(FinalOutput[[#This Row],[ONS_Cenus_2011]],Table5[],CensusData!R$1,FALSE)</f>
        <v>189</v>
      </c>
      <c r="Z46" s="128">
        <f>VLOOKUP(FinalOutput[[#This Row],[ONS_Cenus_2011]],Table5[],CensusData!S$1,FALSE)</f>
        <v>57</v>
      </c>
      <c r="AA46" s="128">
        <f>VLOOKUP(FinalOutput[[#This Row],[ONS_Cenus_2011]],Table5[],CensusData!T$1,FALSE)</f>
        <v>193</v>
      </c>
      <c r="AB46" s="128">
        <f>VLOOKUP(FinalOutput[[#This Row],[ONS_Cenus_2011]],Table5[],CensusData!U$1,FALSE)</f>
        <v>124</v>
      </c>
      <c r="AC46" s="128">
        <f>VLOOKUP(FinalOutput[[#This Row],[ONS_Cenus_2011]],Table5[],CensusData!V$1,FALSE)</f>
        <v>3312</v>
      </c>
      <c r="AD46" s="128">
        <f>VLOOKUP(FinalOutput[[#This Row],[ONS_Cenus_2011]],Table5[],CensusData!W$1,FALSE)</f>
        <v>1666</v>
      </c>
      <c r="AE46" s="128">
        <f>VLOOKUP(FinalOutput[[#This Row],[ONS_Cenus_2011]],Table5[],CensusData!X$1,FALSE)</f>
        <v>672</v>
      </c>
      <c r="AF46" s="128">
        <f>VLOOKUP(FinalOutput[[#This Row],[ONS_Cenus_2011]],Table5[],CensusData!Y$1,FALSE)</f>
        <v>57</v>
      </c>
      <c r="AG46" s="128">
        <f>VLOOKUP(FinalOutput[[#This Row],[ONS_Cenus_2011]],Table5[],CensusData!Z$1,FALSE)</f>
        <v>393</v>
      </c>
      <c r="AH46" s="128">
        <f>VLOOKUP(FinalOutput[[#This Row],[ONS_Cenus_2011]],Table5[],CensusData!AA$1,FALSE)</f>
        <v>524</v>
      </c>
      <c r="AI46" s="128">
        <f>VLOOKUP(FinalOutput[[#This Row],[ONS_Cenus_2011]],Table5[],CensusData!AB$1,FALSE)</f>
        <v>757</v>
      </c>
      <c r="AJ46" s="128">
        <f>VLOOKUP(FinalOutput[[#This Row],[ONS_Cenus_2011]],Table5[],CensusData!AC$1,FALSE)</f>
        <v>376</v>
      </c>
      <c r="AK46" s="128">
        <f>VLOOKUP(FinalOutput[[#This Row],[ONS_Cenus_2011]],Table5[],CensusData!AD$1,FALSE)</f>
        <v>323</v>
      </c>
      <c r="AL46" s="128">
        <f>VLOOKUP(FinalOutput[[#This Row],[ONS_Cenus_2011]],Table5[],CensusData!AE$1,FALSE)</f>
        <v>58</v>
      </c>
      <c r="AM46" s="128">
        <f>VLOOKUP(FinalOutput[[#This Row],[ONS_Cenus_2011]],Table5[],CensusData!AF$1,FALSE)</f>
        <v>344</v>
      </c>
      <c r="AN46" s="128">
        <f>VLOOKUP(FinalOutput[[#This Row],[ONS_Cenus_2011]],Table5[],CensusData!AG$1,FALSE)</f>
        <v>140</v>
      </c>
      <c r="AO46" s="128">
        <f>VLOOKUP(FinalOutput[[#This Row],[ONS_Cenus_2011]],Table5[],CensusData!AH$1,FALSE)</f>
        <v>204</v>
      </c>
      <c r="AP46" s="128">
        <f>VLOOKUP(FinalOutput[[#This Row],[ONS_Cenus_2011]],Table5[],CensusData!AI$1,FALSE)</f>
        <v>123010</v>
      </c>
      <c r="AQ46" s="128">
        <f>VLOOKUP(FinalOutput[[#This Row],[ONS_Cenus_2011]],Table5[],CensusData!AJ$1,FALSE)</f>
        <v>16226</v>
      </c>
      <c r="AR46" s="128">
        <f>VLOOKUP(FinalOutput[[#This Row],[ONS_Cenus_2011]],Table5[],CensusData!AK$1,FALSE)</f>
        <v>14460</v>
      </c>
      <c r="AS46" s="128">
        <f>VLOOKUP(FinalOutput[[#This Row],[ONS_Cenus_2011]],Table5[],CensusData!AL$1,FALSE)</f>
        <v>18557</v>
      </c>
      <c r="AT46" s="128">
        <f>VLOOKUP(FinalOutput[[#This Row],[ONS_Cenus_2011]],Table5[],CensusData!AM$1,FALSE)</f>
        <v>4158</v>
      </c>
      <c r="AU46" s="128">
        <f>VLOOKUP(FinalOutput[[#This Row],[ONS_Cenus_2011]],Table5[],CensusData!AN$1,FALSE)</f>
        <v>15313</v>
      </c>
      <c r="AV46" s="128">
        <f>VLOOKUP(FinalOutput[[#This Row],[ONS_Cenus_2011]],Table5[],CensusData!AO$1,FALSE)</f>
        <v>49184</v>
      </c>
      <c r="AW46" s="128">
        <f>VLOOKUP(FinalOutput[[#This Row],[ONS_Cenus_2011]],Table5[],CensusData!AP$1,FALSE)</f>
        <v>5112</v>
      </c>
    </row>
    <row r="47" spans="1:49">
      <c r="A47" s="128" t="str">
        <f t="array" ref="A47">ConsolGeog[[#This Row],[Country]]</f>
        <v>England</v>
      </c>
      <c r="B47" s="129" t="str">
        <f t="array" ref="B47">ConsolGeog[[#This Row],[County Name]]</f>
        <v>Milton Keynes</v>
      </c>
      <c r="C47" s="128" t="str">
        <f t="array" ref="C47">ConsolGeog[[#This Row],[la_code]]</f>
        <v>E06000042</v>
      </c>
      <c r="D47" s="129" t="str">
        <f t="array" ref="D47">ConsolGeog[[#This Row],[la_name]]</f>
        <v>Milton Keynes</v>
      </c>
      <c r="E47" s="129" t="str">
        <f t="array" ref="E47">ConsolGeog[[#This Row],[LA Type]]</f>
        <v>Unitary</v>
      </c>
      <c r="F47" s="129">
        <f t="array" ref="F47">ConsolGeog[[#This Row],[population]]</f>
        <v>248821</v>
      </c>
      <c r="G47" s="129">
        <f t="array" ref="G47">ConsolGeog[[#This Row],[area]]</f>
        <v>30862.53</v>
      </c>
      <c r="H47" s="129">
        <f t="array" ref="H47">MAX(ConsolGeog[[#This Row],[Presented HS - 16-17 (2014)]]+ConsolGeog[[#This Row],[Presented HS - 18-24 (2014)]],ConsolGeog[[#This Row],[Presented HS - 16-24 (2014)]])+MAX(ConsolGeog[[#This Row],[Presented CS - 16-17 (2014)]]+ConsolGeog[[#This Row],[Presented CS - 18-24 (2014)]],ConsolGeog[[#This Row],[Presented CS - 16-24 (2014)]])</f>
        <v>10037</v>
      </c>
      <c r="I47" s="129">
        <f t="array" ref="I47">MAX(ConsolGeog[[#This Row],[Assessed HS - 16-17 (2014)]]+ConsolGeog[[#This Row],[Assessed HS - 18-24 (2014)]],ConsolGeog[[#This Row],[Assessed HS - 16-24 (2014)]])+MAX(ConsolGeog[[#This Row],[Assessed CS - 16-17 (2014)]]+ConsolGeog[[#This Row],[Assessed CS - 18-24 (2014)]],ConsolGeog[[#This Row],[Assessed CS - 16-24 (2014)]])</f>
        <v>243</v>
      </c>
      <c r="J47" s="128">
        <f>VLOOKUP(FinalOutput[[#This Row],[ONS_Cenus_2011]],Table5[],CensusData!C$1,FALSE)</f>
        <v>65191</v>
      </c>
      <c r="K47" s="128">
        <f>VLOOKUP(FinalOutput[[#This Row],[ONS_Cenus_2011]],Table5[],CensusData!D$1,FALSE)</f>
        <v>10592</v>
      </c>
      <c r="L47" s="128">
        <f>VLOOKUP(FinalOutput[[#This Row],[ONS_Cenus_2011]],Table5[],CensusData!E$1,FALSE)</f>
        <v>8073</v>
      </c>
      <c r="M47" s="128">
        <f>VLOOKUP(FinalOutput[[#This Row],[ONS_Cenus_2011]],Table5[],CensusData!F$1,FALSE)</f>
        <v>11949</v>
      </c>
      <c r="N47" s="128">
        <f>VLOOKUP(FinalOutput[[#This Row],[ONS_Cenus_2011]],Table5[],CensusData!G$1,FALSE)</f>
        <v>6449</v>
      </c>
      <c r="O47" s="128">
        <f>VLOOKUP(FinalOutput[[#This Row],[ONS_Cenus_2011]],Table5[],CensusData!H$1,FALSE)</f>
        <v>1822</v>
      </c>
      <c r="P47" s="128">
        <f>VLOOKUP(FinalOutput[[#This Row],[ONS_Cenus_2011]],Table5[],CensusData!I$1,FALSE)</f>
        <v>17.48</v>
      </c>
      <c r="Q47" s="128">
        <f>VLOOKUP(FinalOutput[[#This Row],[ONS_Cenus_2011]],Table5[],CensusData!J$1,FALSE)</f>
        <v>16028</v>
      </c>
      <c r="R47" s="128">
        <f>VLOOKUP(FinalOutput[[#This Row],[ONS_Cenus_2011]],Table5[],CensusData!K$1,FALSE)</f>
        <v>98584</v>
      </c>
      <c r="S47" s="128">
        <f>VLOOKUP(FinalOutput[[#This Row],[ONS_Cenus_2011]],Table5[],CensusData!L$1,FALSE)</f>
        <v>83947</v>
      </c>
      <c r="T47" s="128">
        <f>VLOOKUP(FinalOutput[[#This Row],[ONS_Cenus_2011]],Table5[],CensusData!M$1,FALSE)</f>
        <v>77812</v>
      </c>
      <c r="U47" s="128">
        <f>VLOOKUP(FinalOutput[[#This Row],[ONS_Cenus_2011]],Table5[],CensusData!N$1,FALSE)</f>
        <v>1399</v>
      </c>
      <c r="V47" s="128">
        <f>VLOOKUP(FinalOutput[[#This Row],[ONS_Cenus_2011]],Table5[],CensusData!O$1,FALSE)</f>
        <v>26</v>
      </c>
      <c r="W47" s="128">
        <f>VLOOKUP(FinalOutput[[#This Row],[ONS_Cenus_2011]],Table5[],CensusData!P$1,FALSE)</f>
        <v>4710</v>
      </c>
      <c r="X47" s="128">
        <f>VLOOKUP(FinalOutput[[#This Row],[ONS_Cenus_2011]],Table5[],CensusData!Q$1,FALSE)</f>
        <v>1501</v>
      </c>
      <c r="Y47" s="128">
        <f>VLOOKUP(FinalOutput[[#This Row],[ONS_Cenus_2011]],Table5[],CensusData!R$1,FALSE)</f>
        <v>425</v>
      </c>
      <c r="Z47" s="128">
        <f>VLOOKUP(FinalOutput[[#This Row],[ONS_Cenus_2011]],Table5[],CensusData!S$1,FALSE)</f>
        <v>285</v>
      </c>
      <c r="AA47" s="128">
        <f>VLOOKUP(FinalOutput[[#This Row],[ONS_Cenus_2011]],Table5[],CensusData!T$1,FALSE)</f>
        <v>352</v>
      </c>
      <c r="AB47" s="128">
        <f>VLOOKUP(FinalOutput[[#This Row],[ONS_Cenus_2011]],Table5[],CensusData!U$1,FALSE)</f>
        <v>439</v>
      </c>
      <c r="AC47" s="128">
        <f>VLOOKUP(FinalOutput[[#This Row],[ONS_Cenus_2011]],Table5[],CensusData!V$1,FALSE)</f>
        <v>6956</v>
      </c>
      <c r="AD47" s="128">
        <f>VLOOKUP(FinalOutput[[#This Row],[ONS_Cenus_2011]],Table5[],CensusData!W$1,FALSE)</f>
        <v>2811</v>
      </c>
      <c r="AE47" s="128">
        <f>VLOOKUP(FinalOutput[[#This Row],[ONS_Cenus_2011]],Table5[],CensusData!X$1,FALSE)</f>
        <v>1000</v>
      </c>
      <c r="AF47" s="128">
        <f>VLOOKUP(FinalOutput[[#This Row],[ONS_Cenus_2011]],Table5[],CensusData!Y$1,FALSE)</f>
        <v>467</v>
      </c>
      <c r="AG47" s="128">
        <f>VLOOKUP(FinalOutput[[#This Row],[ONS_Cenus_2011]],Table5[],CensusData!Z$1,FALSE)</f>
        <v>1009</v>
      </c>
      <c r="AH47" s="128">
        <f>VLOOKUP(FinalOutput[[#This Row],[ONS_Cenus_2011]],Table5[],CensusData!AA$1,FALSE)</f>
        <v>1669</v>
      </c>
      <c r="AI47" s="128">
        <f>VLOOKUP(FinalOutput[[#This Row],[ONS_Cenus_2011]],Table5[],CensusData!AB$1,FALSE)</f>
        <v>5610</v>
      </c>
      <c r="AJ47" s="128">
        <f>VLOOKUP(FinalOutput[[#This Row],[ONS_Cenus_2011]],Table5[],CensusData!AC$1,FALSE)</f>
        <v>3985</v>
      </c>
      <c r="AK47" s="128">
        <f>VLOOKUP(FinalOutput[[#This Row],[ONS_Cenus_2011]],Table5[],CensusData!AD$1,FALSE)</f>
        <v>1221</v>
      </c>
      <c r="AL47" s="128">
        <f>VLOOKUP(FinalOutput[[#This Row],[ONS_Cenus_2011]],Table5[],CensusData!AE$1,FALSE)</f>
        <v>404</v>
      </c>
      <c r="AM47" s="128">
        <f>VLOOKUP(FinalOutput[[#This Row],[ONS_Cenus_2011]],Table5[],CensusData!AF$1,FALSE)</f>
        <v>570</v>
      </c>
      <c r="AN47" s="128">
        <f>VLOOKUP(FinalOutput[[#This Row],[ONS_Cenus_2011]],Table5[],CensusData!AG$1,FALSE)</f>
        <v>189</v>
      </c>
      <c r="AO47" s="128">
        <f>VLOOKUP(FinalOutput[[#This Row],[ONS_Cenus_2011]],Table5[],CensusData!AH$1,FALSE)</f>
        <v>381</v>
      </c>
      <c r="AP47" s="128">
        <f>VLOOKUP(FinalOutput[[#This Row],[ONS_Cenus_2011]],Table5[],CensusData!AI$1,FALSE)</f>
        <v>193429</v>
      </c>
      <c r="AQ47" s="128">
        <f>VLOOKUP(FinalOutput[[#This Row],[ONS_Cenus_2011]],Table5[],CensusData!AJ$1,FALSE)</f>
        <v>34850</v>
      </c>
      <c r="AR47" s="128">
        <f>VLOOKUP(FinalOutput[[#This Row],[ONS_Cenus_2011]],Table5[],CensusData!AK$1,FALSE)</f>
        <v>30794</v>
      </c>
      <c r="AS47" s="128">
        <f>VLOOKUP(FinalOutput[[#This Row],[ONS_Cenus_2011]],Table5[],CensusData!AL$1,FALSE)</f>
        <v>32222</v>
      </c>
      <c r="AT47" s="128">
        <f>VLOOKUP(FinalOutput[[#This Row],[ONS_Cenus_2011]],Table5[],CensusData!AM$1,FALSE)</f>
        <v>6579</v>
      </c>
      <c r="AU47" s="128">
        <f>VLOOKUP(FinalOutput[[#This Row],[ONS_Cenus_2011]],Table5[],CensusData!AN$1,FALSE)</f>
        <v>22205</v>
      </c>
      <c r="AV47" s="128">
        <f>VLOOKUP(FinalOutput[[#This Row],[ONS_Cenus_2011]],Table5[],CensusData!AO$1,FALSE)</f>
        <v>54591</v>
      </c>
      <c r="AW47" s="128">
        <f>VLOOKUP(FinalOutput[[#This Row],[ONS_Cenus_2011]],Table5[],CensusData!AP$1,FALSE)</f>
        <v>12188</v>
      </c>
    </row>
    <row r="48" spans="1:49">
      <c r="A48" s="128" t="str">
        <f t="array" ref="A48">ConsolGeog[[#This Row],[Country]]</f>
        <v>England</v>
      </c>
      <c r="B48" s="129" t="str">
        <f t="array" ref="B48">ConsolGeog[[#This Row],[County Name]]</f>
        <v>Brighton and Hove</v>
      </c>
      <c r="C48" s="128" t="str">
        <f t="array" ref="C48">ConsolGeog[[#This Row],[la_code]]</f>
        <v>E06000043</v>
      </c>
      <c r="D48" s="129" t="str">
        <f t="array" ref="D48">ConsolGeog[[#This Row],[la_name]]</f>
        <v>Brighton and Hove</v>
      </c>
      <c r="E48" s="129" t="str">
        <f t="array" ref="E48">ConsolGeog[[#This Row],[LA Type]]</f>
        <v>Unitary</v>
      </c>
      <c r="F48" s="129">
        <f t="array" ref="F48">ConsolGeog[[#This Row],[population]]</f>
        <v>273369</v>
      </c>
      <c r="G48" s="129">
        <f t="array" ref="G48">ConsolGeog[[#This Row],[area]]</f>
        <v>8266.7099999999991</v>
      </c>
      <c r="H48" s="129">
        <f t="array" ref="H48">MAX(ConsolGeog[[#This Row],[Presented HS - 16-17 (2014)]]+ConsolGeog[[#This Row],[Presented HS - 18-24 (2014)]],ConsolGeog[[#This Row],[Presented HS - 16-24 (2014)]])+MAX(ConsolGeog[[#This Row],[Presented CS - 16-17 (2014)]]+ConsolGeog[[#This Row],[Presented CS - 18-24 (2014)]],ConsolGeog[[#This Row],[Presented CS - 16-24 (2014)]])</f>
        <v>0</v>
      </c>
      <c r="I48" s="129">
        <f t="array" ref="I48">MAX(ConsolGeog[[#This Row],[Assessed HS - 16-17 (2014)]]+ConsolGeog[[#This Row],[Assessed HS - 18-24 (2014)]],ConsolGeog[[#This Row],[Assessed HS - 16-24 (2014)]])+MAX(ConsolGeog[[#This Row],[Assessed CS - 16-17 (2014)]]+ConsolGeog[[#This Row],[Assessed CS - 18-24 (2014)]],ConsolGeog[[#This Row],[Assessed CS - 16-24 (2014)]])</f>
        <v>0</v>
      </c>
      <c r="J48" s="128">
        <f>VLOOKUP(FinalOutput[[#This Row],[ONS_Cenus_2011]],Table5[],CensusData!C$1,FALSE)</f>
        <v>88386</v>
      </c>
      <c r="K48" s="128">
        <f>VLOOKUP(FinalOutput[[#This Row],[ONS_Cenus_2011]],Table5[],CensusData!D$1,FALSE)</f>
        <v>24158</v>
      </c>
      <c r="L48" s="128">
        <f>VLOOKUP(FinalOutput[[#This Row],[ONS_Cenus_2011]],Table5[],CensusData!E$1,FALSE)</f>
        <v>8271</v>
      </c>
      <c r="M48" s="128">
        <f>VLOOKUP(FinalOutput[[#This Row],[ONS_Cenus_2011]],Table5[],CensusData!F$1,FALSE)</f>
        <v>17043</v>
      </c>
      <c r="N48" s="128">
        <f>VLOOKUP(FinalOutput[[#This Row],[ONS_Cenus_2011]],Table5[],CensusData!G$1,FALSE)</f>
        <v>11119</v>
      </c>
      <c r="O48" s="128">
        <f>VLOOKUP(FinalOutput[[#This Row],[ONS_Cenus_2011]],Table5[],CensusData!H$1,FALSE)</f>
        <v>1597</v>
      </c>
      <c r="P48" s="128">
        <f>VLOOKUP(FinalOutput[[#This Row],[ONS_Cenus_2011]],Table5[],CensusData!I$1,FALSE)</f>
        <v>18.899999999999999</v>
      </c>
      <c r="Q48" s="128">
        <f>VLOOKUP(FinalOutput[[#This Row],[ONS_Cenus_2011]],Table5[],CensusData!J$1,FALSE)</f>
        <v>14837</v>
      </c>
      <c r="R48" s="128">
        <f>VLOOKUP(FinalOutput[[#This Row],[ONS_Cenus_2011]],Table5[],CensusData!K$1,FALSE)</f>
        <v>121540</v>
      </c>
      <c r="S48" s="128">
        <f>VLOOKUP(FinalOutput[[#This Row],[ONS_Cenus_2011]],Table5[],CensusData!L$1,FALSE)</f>
        <v>112147</v>
      </c>
      <c r="T48" s="128">
        <f>VLOOKUP(FinalOutput[[#This Row],[ONS_Cenus_2011]],Table5[],CensusData!M$1,FALSE)</f>
        <v>101033</v>
      </c>
      <c r="U48" s="128">
        <f>VLOOKUP(FinalOutput[[#This Row],[ONS_Cenus_2011]],Table5[],CensusData!N$1,FALSE)</f>
        <v>2142</v>
      </c>
      <c r="V48" s="128">
        <f>VLOOKUP(FinalOutput[[#This Row],[ONS_Cenus_2011]],Table5[],CensusData!O$1,FALSE)</f>
        <v>88</v>
      </c>
      <c r="W48" s="128">
        <f>VLOOKUP(FinalOutput[[#This Row],[ONS_Cenus_2011]],Table5[],CensusData!P$1,FALSE)</f>
        <v>8884</v>
      </c>
      <c r="X48" s="128">
        <f>VLOOKUP(FinalOutput[[#This Row],[ONS_Cenus_2011]],Table5[],CensusData!Q$1,FALSE)</f>
        <v>2621</v>
      </c>
      <c r="Y48" s="128">
        <f>VLOOKUP(FinalOutput[[#This Row],[ONS_Cenus_2011]],Table5[],CensusData!R$1,FALSE)</f>
        <v>521</v>
      </c>
      <c r="Z48" s="128">
        <f>VLOOKUP(FinalOutput[[#This Row],[ONS_Cenus_2011]],Table5[],CensusData!S$1,FALSE)</f>
        <v>452</v>
      </c>
      <c r="AA48" s="128">
        <f>VLOOKUP(FinalOutput[[#This Row],[ONS_Cenus_2011]],Table5[],CensusData!T$1,FALSE)</f>
        <v>846</v>
      </c>
      <c r="AB48" s="128">
        <f>VLOOKUP(FinalOutput[[#This Row],[ONS_Cenus_2011]],Table5[],CensusData!U$1,FALSE)</f>
        <v>802</v>
      </c>
      <c r="AC48" s="128">
        <f>VLOOKUP(FinalOutput[[#This Row],[ONS_Cenus_2011]],Table5[],CensusData!V$1,FALSE)</f>
        <v>3522</v>
      </c>
      <c r="AD48" s="128">
        <f>VLOOKUP(FinalOutput[[#This Row],[ONS_Cenus_2011]],Table5[],CensusData!W$1,FALSE)</f>
        <v>1120</v>
      </c>
      <c r="AE48" s="128">
        <f>VLOOKUP(FinalOutput[[#This Row],[ONS_Cenus_2011]],Table5[],CensusData!X$1,FALSE)</f>
        <v>215</v>
      </c>
      <c r="AF48" s="128">
        <f>VLOOKUP(FinalOutput[[#This Row],[ONS_Cenus_2011]],Table5[],CensusData!Y$1,FALSE)</f>
        <v>325</v>
      </c>
      <c r="AG48" s="128">
        <f>VLOOKUP(FinalOutput[[#This Row],[ONS_Cenus_2011]],Table5[],CensusData!Z$1,FALSE)</f>
        <v>787</v>
      </c>
      <c r="AH48" s="128">
        <f>VLOOKUP(FinalOutput[[#This Row],[ONS_Cenus_2011]],Table5[],CensusData!AA$1,FALSE)</f>
        <v>1075</v>
      </c>
      <c r="AI48" s="128">
        <f>VLOOKUP(FinalOutput[[#This Row],[ONS_Cenus_2011]],Table5[],CensusData!AB$1,FALSE)</f>
        <v>1718</v>
      </c>
      <c r="AJ48" s="128">
        <f>VLOOKUP(FinalOutput[[#This Row],[ONS_Cenus_2011]],Table5[],CensusData!AC$1,FALSE)</f>
        <v>1072</v>
      </c>
      <c r="AK48" s="128">
        <f>VLOOKUP(FinalOutput[[#This Row],[ONS_Cenus_2011]],Table5[],CensusData!AD$1,FALSE)</f>
        <v>444</v>
      </c>
      <c r="AL48" s="128">
        <f>VLOOKUP(FinalOutput[[#This Row],[ONS_Cenus_2011]],Table5[],CensusData!AE$1,FALSE)</f>
        <v>202</v>
      </c>
      <c r="AM48" s="128">
        <f>VLOOKUP(FinalOutput[[#This Row],[ONS_Cenus_2011]],Table5[],CensusData!AF$1,FALSE)</f>
        <v>1532</v>
      </c>
      <c r="AN48" s="128">
        <f>VLOOKUP(FinalOutput[[#This Row],[ONS_Cenus_2011]],Table5[],CensusData!AG$1,FALSE)</f>
        <v>790</v>
      </c>
      <c r="AO48" s="128">
        <f>VLOOKUP(FinalOutput[[#This Row],[ONS_Cenus_2011]],Table5[],CensusData!AH$1,FALSE)</f>
        <v>742</v>
      </c>
      <c r="AP48" s="128">
        <f>VLOOKUP(FinalOutput[[#This Row],[ONS_Cenus_2011]],Table5[],CensusData!AI$1,FALSE)</f>
        <v>229024</v>
      </c>
      <c r="AQ48" s="128">
        <f>VLOOKUP(FinalOutput[[#This Row],[ONS_Cenus_2011]],Table5[],CensusData!AJ$1,FALSE)</f>
        <v>36775</v>
      </c>
      <c r="AR48" s="128">
        <f>VLOOKUP(FinalOutput[[#This Row],[ONS_Cenus_2011]],Table5[],CensusData!AK$1,FALSE)</f>
        <v>25190</v>
      </c>
      <c r="AS48" s="128">
        <f>VLOOKUP(FinalOutput[[#This Row],[ONS_Cenus_2011]],Table5[],CensusData!AL$1,FALSE)</f>
        <v>28769</v>
      </c>
      <c r="AT48" s="128">
        <f>VLOOKUP(FinalOutput[[#This Row],[ONS_Cenus_2011]],Table5[],CensusData!AM$1,FALSE)</f>
        <v>4854</v>
      </c>
      <c r="AU48" s="128">
        <f>VLOOKUP(FinalOutput[[#This Row],[ONS_Cenus_2011]],Table5[],CensusData!AN$1,FALSE)</f>
        <v>36599</v>
      </c>
      <c r="AV48" s="128">
        <f>VLOOKUP(FinalOutput[[#This Row],[ONS_Cenus_2011]],Table5[],CensusData!AO$1,FALSE)</f>
        <v>84423</v>
      </c>
      <c r="AW48" s="128">
        <f>VLOOKUP(FinalOutput[[#This Row],[ONS_Cenus_2011]],Table5[],CensusData!AP$1,FALSE)</f>
        <v>12414</v>
      </c>
    </row>
    <row r="49" spans="1:49" ht="15" customHeight="1">
      <c r="A49" s="128" t="str">
        <f t="array" ref="A49">ConsolGeog[[#This Row],[Country]]</f>
        <v>England</v>
      </c>
      <c r="B49" s="129" t="str">
        <f t="array" ref="B49">ConsolGeog[[#This Row],[County Name]]</f>
        <v>Cambridgeshire</v>
      </c>
      <c r="C49" s="128" t="str">
        <f t="array" ref="C49">ConsolGeog[[#This Row],[la_code]]</f>
        <v>E07000008</v>
      </c>
      <c r="D49" s="129" t="str">
        <f t="array" ref="D49">ConsolGeog[[#This Row],[la_name]]</f>
        <v>Cambridge</v>
      </c>
      <c r="E49" s="129" t="str">
        <f t="array" ref="E49">ConsolGeog[[#This Row],[LA Type]]</f>
        <v>District</v>
      </c>
      <c r="F49" s="129">
        <f t="array" ref="F49">ConsolGeog[[#This Row],[population]]</f>
        <v>123867</v>
      </c>
      <c r="G49" s="129">
        <f t="array" ref="G49">ConsolGeog[[#This Row],[area]]</f>
        <v>4069.94</v>
      </c>
      <c r="H49" s="129">
        <f t="array" ref="H49">MAX(ConsolGeog[[#This Row],[Presented HS - 16-17 (2014)]]+ConsolGeog[[#This Row],[Presented HS - 18-24 (2014)]],ConsolGeog[[#This Row],[Presented HS - 16-24 (2014)]])+MAX(ConsolGeog[[#This Row],[Presented CS - 16-17 (2014)]]+ConsolGeog[[#This Row],[Presented CS - 18-24 (2014)]],ConsolGeog[[#This Row],[Presented CS - 16-24 (2014)]])</f>
        <v>124</v>
      </c>
      <c r="I49" s="129">
        <f t="array" ref="I49">MAX(ConsolGeog[[#This Row],[Assessed HS - 16-17 (2014)]]+ConsolGeog[[#This Row],[Assessed HS - 18-24 (2014)]],ConsolGeog[[#This Row],[Assessed HS - 16-24 (2014)]])+MAX(ConsolGeog[[#This Row],[Assessed CS - 16-17 (2014)]]+ConsolGeog[[#This Row],[Assessed CS - 18-24 (2014)]],ConsolGeog[[#This Row],[Assessed CS - 16-24 (2014)]])</f>
        <v>73</v>
      </c>
      <c r="J49" s="128">
        <f>VLOOKUP(FinalOutput[[#This Row],[ONS_Cenus_2011]],Table5[],CensusData!C$1,FALSE)</f>
        <v>46142</v>
      </c>
      <c r="K49" s="128">
        <f>VLOOKUP(FinalOutput[[#This Row],[ONS_Cenus_2011]],Table5[],CensusData!D$1,FALSE)</f>
        <v>19113</v>
      </c>
      <c r="L49" s="128">
        <f>VLOOKUP(FinalOutput[[#This Row],[ONS_Cenus_2011]],Table5[],CensusData!E$1,FALSE)</f>
        <v>6305</v>
      </c>
      <c r="M49" s="128">
        <f>VLOOKUP(FinalOutput[[#This Row],[ONS_Cenus_2011]],Table5[],CensusData!F$1,FALSE)</f>
        <v>12667</v>
      </c>
      <c r="N49" s="128">
        <f>VLOOKUP(FinalOutput[[#This Row],[ONS_Cenus_2011]],Table5[],CensusData!G$1,FALSE)</f>
        <v>9468</v>
      </c>
      <c r="O49" s="128">
        <f>VLOOKUP(FinalOutput[[#This Row],[ONS_Cenus_2011]],Table5[],CensusData!H$1,FALSE)</f>
        <v>1703</v>
      </c>
      <c r="P49" s="128">
        <f>VLOOKUP(FinalOutput[[#This Row],[ONS_Cenus_2011]],Table5[],CensusData!I$1,FALSE)</f>
        <v>12.75</v>
      </c>
      <c r="Q49" s="128">
        <f>VLOOKUP(FinalOutput[[#This Row],[ONS_Cenus_2011]],Table5[],CensusData!J$1,FALSE)</f>
        <v>20692</v>
      </c>
      <c r="R49" s="128">
        <f>VLOOKUP(FinalOutput[[#This Row],[ONS_Cenus_2011]],Table5[],CensusData!K$1,FALSE)</f>
        <v>46714</v>
      </c>
      <c r="S49" s="128">
        <f>VLOOKUP(FinalOutput[[#This Row],[ONS_Cenus_2011]],Table5[],CensusData!L$1,FALSE)</f>
        <v>40483</v>
      </c>
      <c r="T49" s="128">
        <f>VLOOKUP(FinalOutput[[#This Row],[ONS_Cenus_2011]],Table5[],CensusData!M$1,FALSE)</f>
        <v>32927</v>
      </c>
      <c r="U49" s="128">
        <f>VLOOKUP(FinalOutput[[#This Row],[ONS_Cenus_2011]],Table5[],CensusData!N$1,FALSE)</f>
        <v>802</v>
      </c>
      <c r="V49" s="128">
        <f>VLOOKUP(FinalOutput[[#This Row],[ONS_Cenus_2011]],Table5[],CensusData!O$1,FALSE)</f>
        <v>36</v>
      </c>
      <c r="W49" s="128">
        <f>VLOOKUP(FinalOutput[[#This Row],[ONS_Cenus_2011]],Table5[],CensusData!P$1,FALSE)</f>
        <v>6718</v>
      </c>
      <c r="X49" s="128">
        <f>VLOOKUP(FinalOutput[[#This Row],[ONS_Cenus_2011]],Table5[],CensusData!Q$1,FALSE)</f>
        <v>943</v>
      </c>
      <c r="Y49" s="128">
        <f>VLOOKUP(FinalOutput[[#This Row],[ONS_Cenus_2011]],Table5[],CensusData!R$1,FALSE)</f>
        <v>182</v>
      </c>
      <c r="Z49" s="128">
        <f>VLOOKUP(FinalOutput[[#This Row],[ONS_Cenus_2011]],Table5[],CensusData!S$1,FALSE)</f>
        <v>102</v>
      </c>
      <c r="AA49" s="128">
        <f>VLOOKUP(FinalOutput[[#This Row],[ONS_Cenus_2011]],Table5[],CensusData!T$1,FALSE)</f>
        <v>335</v>
      </c>
      <c r="AB49" s="128">
        <f>VLOOKUP(FinalOutput[[#This Row],[ONS_Cenus_2011]],Table5[],CensusData!U$1,FALSE)</f>
        <v>324</v>
      </c>
      <c r="AC49" s="128">
        <f>VLOOKUP(FinalOutput[[#This Row],[ONS_Cenus_2011]],Table5[],CensusData!V$1,FALSE)</f>
        <v>3737</v>
      </c>
      <c r="AD49" s="128">
        <f>VLOOKUP(FinalOutput[[#This Row],[ONS_Cenus_2011]],Table5[],CensusData!W$1,FALSE)</f>
        <v>1074</v>
      </c>
      <c r="AE49" s="128">
        <f>VLOOKUP(FinalOutput[[#This Row],[ONS_Cenus_2011]],Table5[],CensusData!X$1,FALSE)</f>
        <v>200</v>
      </c>
      <c r="AF49" s="128">
        <f>VLOOKUP(FinalOutput[[#This Row],[ONS_Cenus_2011]],Table5[],CensusData!Y$1,FALSE)</f>
        <v>429</v>
      </c>
      <c r="AG49" s="128">
        <f>VLOOKUP(FinalOutput[[#This Row],[ONS_Cenus_2011]],Table5[],CensusData!Z$1,FALSE)</f>
        <v>1083</v>
      </c>
      <c r="AH49" s="128">
        <f>VLOOKUP(FinalOutput[[#This Row],[ONS_Cenus_2011]],Table5[],CensusData!AA$1,FALSE)</f>
        <v>951</v>
      </c>
      <c r="AI49" s="128">
        <f>VLOOKUP(FinalOutput[[#This Row],[ONS_Cenus_2011]],Table5[],CensusData!AB$1,FALSE)</f>
        <v>781</v>
      </c>
      <c r="AJ49" s="128">
        <f>VLOOKUP(FinalOutput[[#This Row],[ONS_Cenus_2011]],Table5[],CensusData!AC$1,FALSE)</f>
        <v>426</v>
      </c>
      <c r="AK49" s="128">
        <f>VLOOKUP(FinalOutput[[#This Row],[ONS_Cenus_2011]],Table5[],CensusData!AD$1,FALSE)</f>
        <v>270</v>
      </c>
      <c r="AL49" s="128">
        <f>VLOOKUP(FinalOutput[[#This Row],[ONS_Cenus_2011]],Table5[],CensusData!AE$1,FALSE)</f>
        <v>85</v>
      </c>
      <c r="AM49" s="128">
        <f>VLOOKUP(FinalOutput[[#This Row],[ONS_Cenus_2011]],Table5[],CensusData!AF$1,FALSE)</f>
        <v>770</v>
      </c>
      <c r="AN49" s="128">
        <f>VLOOKUP(FinalOutput[[#This Row],[ONS_Cenus_2011]],Table5[],CensusData!AG$1,FALSE)</f>
        <v>353</v>
      </c>
      <c r="AO49" s="128">
        <f>VLOOKUP(FinalOutput[[#This Row],[ONS_Cenus_2011]],Table5[],CensusData!AH$1,FALSE)</f>
        <v>417</v>
      </c>
      <c r="AP49" s="128">
        <f>VLOOKUP(FinalOutput[[#This Row],[ONS_Cenus_2011]],Table5[],CensusData!AI$1,FALSE)</f>
        <v>106007</v>
      </c>
      <c r="AQ49" s="128">
        <f>VLOOKUP(FinalOutput[[#This Row],[ONS_Cenus_2011]],Table5[],CensusData!AJ$1,FALSE)</f>
        <v>12606</v>
      </c>
      <c r="AR49" s="128">
        <f>VLOOKUP(FinalOutput[[#This Row],[ONS_Cenus_2011]],Table5[],CensusData!AK$1,FALSE)</f>
        <v>7294</v>
      </c>
      <c r="AS49" s="128">
        <f>VLOOKUP(FinalOutput[[#This Row],[ONS_Cenus_2011]],Table5[],CensusData!AL$1,FALSE)</f>
        <v>9159</v>
      </c>
      <c r="AT49" s="128">
        <f>VLOOKUP(FinalOutput[[#This Row],[ONS_Cenus_2011]],Table5[],CensusData!AM$1,FALSE)</f>
        <v>2024</v>
      </c>
      <c r="AU49" s="128">
        <f>VLOOKUP(FinalOutput[[#This Row],[ONS_Cenus_2011]],Table5[],CensusData!AN$1,FALSE)</f>
        <v>17943</v>
      </c>
      <c r="AV49" s="128">
        <f>VLOOKUP(FinalOutput[[#This Row],[ONS_Cenus_2011]],Table5[],CensusData!AO$1,FALSE)</f>
        <v>50169</v>
      </c>
      <c r="AW49" s="128">
        <f>VLOOKUP(FinalOutput[[#This Row],[ONS_Cenus_2011]],Table5[],CensusData!AP$1,FALSE)</f>
        <v>6812</v>
      </c>
    </row>
    <row r="50" spans="1:49" ht="15" customHeight="1">
      <c r="A50" s="128" t="str">
        <f t="array" ref="A50">ConsolGeog[[#This Row],[Country]]</f>
        <v>England</v>
      </c>
      <c r="B50" s="129" t="str">
        <f t="array" ref="B50">ConsolGeog[[#This Row],[County Name]]</f>
        <v>Cambridgeshire</v>
      </c>
      <c r="C50" s="128" t="str">
        <f t="array" ref="C50">ConsolGeog[[#This Row],[la_code]]</f>
        <v>E07000009</v>
      </c>
      <c r="D50" s="129" t="str">
        <f t="array" ref="D50">ConsolGeog[[#This Row],[la_name]]</f>
        <v>East Cambridgeshire</v>
      </c>
      <c r="E50" s="129" t="str">
        <f t="array" ref="E50">ConsolGeog[[#This Row],[LA Type]]</f>
        <v>District</v>
      </c>
      <c r="F50" s="129">
        <f t="array" ref="F50">ConsolGeog[[#This Row],[population]]</f>
        <v>83818</v>
      </c>
      <c r="G50" s="129">
        <f t="array" ref="G50">ConsolGeog[[#This Row],[area]]</f>
        <v>65128.21</v>
      </c>
      <c r="H50" s="129">
        <f t="array" ref="H50">MAX(ConsolGeog[[#This Row],[Presented HS - 16-17 (2014)]]+ConsolGeog[[#This Row],[Presented HS - 18-24 (2014)]],ConsolGeog[[#This Row],[Presented HS - 16-24 (2014)]])+MAX(ConsolGeog[[#This Row],[Presented CS - 16-17 (2014)]]+ConsolGeog[[#This Row],[Presented CS - 18-24 (2014)]],ConsolGeog[[#This Row],[Presented CS - 16-24 (2014)]])</f>
        <v>0</v>
      </c>
      <c r="I50" s="129">
        <f t="array" ref="I50">MAX(ConsolGeog[[#This Row],[Assessed HS - 16-17 (2014)]]+ConsolGeog[[#This Row],[Assessed HS - 18-24 (2014)]],ConsolGeog[[#This Row],[Assessed HS - 16-24 (2014)]])+MAX(ConsolGeog[[#This Row],[Assessed CS - 16-17 (2014)]]+ConsolGeog[[#This Row],[Assessed CS - 18-24 (2014)]],ConsolGeog[[#This Row],[Assessed CS - 16-24 (2014)]])</f>
        <v>0</v>
      </c>
      <c r="J50" s="128">
        <f>VLOOKUP(FinalOutput[[#This Row],[ONS_Cenus_2011]],Table5[],CensusData!C$1,FALSE)</f>
        <v>23253</v>
      </c>
      <c r="K50" s="128">
        <f>VLOOKUP(FinalOutput[[#This Row],[ONS_Cenus_2011]],Table5[],CensusData!D$1,FALSE)</f>
        <v>2709</v>
      </c>
      <c r="L50" s="128">
        <f>VLOOKUP(FinalOutput[[#This Row],[ONS_Cenus_2011]],Table5[],CensusData!E$1,FALSE)</f>
        <v>1528</v>
      </c>
      <c r="M50" s="128">
        <f>VLOOKUP(FinalOutput[[#This Row],[ONS_Cenus_2011]],Table5[],CensusData!F$1,FALSE)</f>
        <v>2948</v>
      </c>
      <c r="N50" s="128">
        <f>VLOOKUP(FinalOutput[[#This Row],[ONS_Cenus_2011]],Table5[],CensusData!G$1,FALSE)</f>
        <v>1761</v>
      </c>
      <c r="O50" s="128">
        <f>VLOOKUP(FinalOutput[[#This Row],[ONS_Cenus_2011]],Table5[],CensusData!H$1,FALSE)</f>
        <v>197</v>
      </c>
      <c r="P50" s="128">
        <f>VLOOKUP(FinalOutput[[#This Row],[ONS_Cenus_2011]],Table5[],CensusData!I$1,FALSE)</f>
        <v>8.75</v>
      </c>
      <c r="Q50" s="128">
        <f>VLOOKUP(FinalOutput[[#This Row],[ONS_Cenus_2011]],Table5[],CensusData!J$1,FALSE)</f>
        <v>25658</v>
      </c>
      <c r="R50" s="128">
        <f>VLOOKUP(FinalOutput[[#This Row],[ONS_Cenus_2011]],Table5[],CensusData!K$1,FALSE)</f>
        <v>34614</v>
      </c>
      <c r="S50" s="128">
        <f>VLOOKUP(FinalOutput[[#This Row],[ONS_Cenus_2011]],Table5[],CensusData!L$1,FALSE)</f>
        <v>33634</v>
      </c>
      <c r="T50" s="128">
        <f>VLOOKUP(FinalOutput[[#This Row],[ONS_Cenus_2011]],Table5[],CensusData!M$1,FALSE)</f>
        <v>31539</v>
      </c>
      <c r="U50" s="128">
        <f>VLOOKUP(FinalOutput[[#This Row],[ONS_Cenus_2011]],Table5[],CensusData!N$1,FALSE)</f>
        <v>268</v>
      </c>
      <c r="V50" s="128">
        <f>VLOOKUP(FinalOutput[[#This Row],[ONS_Cenus_2011]],Table5[],CensusData!O$1,FALSE)</f>
        <v>91</v>
      </c>
      <c r="W50" s="128">
        <f>VLOOKUP(FinalOutput[[#This Row],[ONS_Cenus_2011]],Table5[],CensusData!P$1,FALSE)</f>
        <v>1736</v>
      </c>
      <c r="X50" s="128">
        <f>VLOOKUP(FinalOutput[[#This Row],[ONS_Cenus_2011]],Table5[],CensusData!Q$1,FALSE)</f>
        <v>265</v>
      </c>
      <c r="Y50" s="128">
        <f>VLOOKUP(FinalOutput[[#This Row],[ONS_Cenus_2011]],Table5[],CensusData!R$1,FALSE)</f>
        <v>73</v>
      </c>
      <c r="Z50" s="128">
        <f>VLOOKUP(FinalOutput[[#This Row],[ONS_Cenus_2011]],Table5[],CensusData!S$1,FALSE)</f>
        <v>43</v>
      </c>
      <c r="AA50" s="128">
        <f>VLOOKUP(FinalOutput[[#This Row],[ONS_Cenus_2011]],Table5[],CensusData!T$1,FALSE)</f>
        <v>72</v>
      </c>
      <c r="AB50" s="128">
        <f>VLOOKUP(FinalOutput[[#This Row],[ONS_Cenus_2011]],Table5[],CensusData!U$1,FALSE)</f>
        <v>77</v>
      </c>
      <c r="AC50" s="128">
        <f>VLOOKUP(FinalOutput[[#This Row],[ONS_Cenus_2011]],Table5[],CensusData!V$1,FALSE)</f>
        <v>413</v>
      </c>
      <c r="AD50" s="128">
        <f>VLOOKUP(FinalOutput[[#This Row],[ONS_Cenus_2011]],Table5[],CensusData!W$1,FALSE)</f>
        <v>124</v>
      </c>
      <c r="AE50" s="128">
        <f>VLOOKUP(FinalOutput[[#This Row],[ONS_Cenus_2011]],Table5[],CensusData!X$1,FALSE)</f>
        <v>42</v>
      </c>
      <c r="AF50" s="128">
        <f>VLOOKUP(FinalOutput[[#This Row],[ONS_Cenus_2011]],Table5[],CensusData!Y$1,FALSE)</f>
        <v>27</v>
      </c>
      <c r="AG50" s="128">
        <f>VLOOKUP(FinalOutput[[#This Row],[ONS_Cenus_2011]],Table5[],CensusData!Z$1,FALSE)</f>
        <v>99</v>
      </c>
      <c r="AH50" s="128">
        <f>VLOOKUP(FinalOutput[[#This Row],[ONS_Cenus_2011]],Table5[],CensusData!AA$1,FALSE)</f>
        <v>121</v>
      </c>
      <c r="AI50" s="128">
        <f>VLOOKUP(FinalOutput[[#This Row],[ONS_Cenus_2011]],Table5[],CensusData!AB$1,FALSE)</f>
        <v>205</v>
      </c>
      <c r="AJ50" s="128">
        <f>VLOOKUP(FinalOutput[[#This Row],[ONS_Cenus_2011]],Table5[],CensusData!AC$1,FALSE)</f>
        <v>101</v>
      </c>
      <c r="AK50" s="128">
        <f>VLOOKUP(FinalOutput[[#This Row],[ONS_Cenus_2011]],Table5[],CensusData!AD$1,FALSE)</f>
        <v>47</v>
      </c>
      <c r="AL50" s="128">
        <f>VLOOKUP(FinalOutput[[#This Row],[ONS_Cenus_2011]],Table5[],CensusData!AE$1,FALSE)</f>
        <v>57</v>
      </c>
      <c r="AM50" s="128">
        <f>VLOOKUP(FinalOutput[[#This Row],[ONS_Cenus_2011]],Table5[],CensusData!AF$1,FALSE)</f>
        <v>97</v>
      </c>
      <c r="AN50" s="128">
        <f>VLOOKUP(FinalOutput[[#This Row],[ONS_Cenus_2011]],Table5[],CensusData!AG$1,FALSE)</f>
        <v>25</v>
      </c>
      <c r="AO50" s="128">
        <f>VLOOKUP(FinalOutput[[#This Row],[ONS_Cenus_2011]],Table5[],CensusData!AH$1,FALSE)</f>
        <v>72</v>
      </c>
      <c r="AP50" s="128">
        <f>VLOOKUP(FinalOutput[[#This Row],[ONS_Cenus_2011]],Table5[],CensusData!AI$1,FALSE)</f>
        <v>67481</v>
      </c>
      <c r="AQ50" s="128">
        <f>VLOOKUP(FinalOutput[[#This Row],[ONS_Cenus_2011]],Table5[],CensusData!AJ$1,FALSE)</f>
        <v>14127</v>
      </c>
      <c r="AR50" s="128">
        <f>VLOOKUP(FinalOutput[[#This Row],[ONS_Cenus_2011]],Table5[],CensusData!AK$1,FALSE)</f>
        <v>8844</v>
      </c>
      <c r="AS50" s="128">
        <f>VLOOKUP(FinalOutput[[#This Row],[ONS_Cenus_2011]],Table5[],CensusData!AL$1,FALSE)</f>
        <v>10556</v>
      </c>
      <c r="AT50" s="128">
        <f>VLOOKUP(FinalOutput[[#This Row],[ONS_Cenus_2011]],Table5[],CensusData!AM$1,FALSE)</f>
        <v>2928</v>
      </c>
      <c r="AU50" s="128">
        <f>VLOOKUP(FinalOutput[[#This Row],[ONS_Cenus_2011]],Table5[],CensusData!AN$1,FALSE)</f>
        <v>7700</v>
      </c>
      <c r="AV50" s="128">
        <f>VLOOKUP(FinalOutput[[#This Row],[ONS_Cenus_2011]],Table5[],CensusData!AO$1,FALSE)</f>
        <v>19583</v>
      </c>
      <c r="AW50" s="128">
        <f>VLOOKUP(FinalOutput[[#This Row],[ONS_Cenus_2011]],Table5[],CensusData!AP$1,FALSE)</f>
        <v>3743</v>
      </c>
    </row>
    <row r="51" spans="1:49">
      <c r="A51" s="128" t="str">
        <f t="array" ref="A51">ConsolGeog[[#This Row],[Country]]</f>
        <v>England</v>
      </c>
      <c r="B51" s="129" t="str">
        <f t="array" ref="B51">ConsolGeog[[#This Row],[County Name]]</f>
        <v>Portsmouth</v>
      </c>
      <c r="C51" s="128" t="str">
        <f t="array" ref="C51">ConsolGeog[[#This Row],[la_code]]</f>
        <v>E06000044</v>
      </c>
      <c r="D51" s="129" t="str">
        <f t="array" ref="D51">ConsolGeog[[#This Row],[la_name]]</f>
        <v>Portsmouth</v>
      </c>
      <c r="E51" s="129" t="str">
        <f t="array" ref="E51">ConsolGeog[[#This Row],[LA Type]]</f>
        <v>Unitary</v>
      </c>
      <c r="F51" s="129">
        <f t="array" ref="F51">ConsolGeog[[#This Row],[population]]</f>
        <v>205056</v>
      </c>
      <c r="G51" s="129">
        <f t="array" ref="G51">ConsolGeog[[#This Row],[area]]</f>
        <v>4041.14</v>
      </c>
      <c r="H51" s="129">
        <f t="array" ref="H51">MAX(ConsolGeog[[#This Row],[Presented HS - 16-17 (2014)]]+ConsolGeog[[#This Row],[Presented HS - 18-24 (2014)]],ConsolGeog[[#This Row],[Presented HS - 16-24 (2014)]])+MAX(ConsolGeog[[#This Row],[Presented CS - 16-17 (2014)]]+ConsolGeog[[#This Row],[Presented CS - 18-24 (2014)]],ConsolGeog[[#This Row],[Presented CS - 16-24 (2014)]])</f>
        <v>0</v>
      </c>
      <c r="I51" s="129">
        <f t="array" ref="I51">MAX(ConsolGeog[[#This Row],[Assessed HS - 16-17 (2014)]]+ConsolGeog[[#This Row],[Assessed HS - 18-24 (2014)]],ConsolGeog[[#This Row],[Assessed HS - 16-24 (2014)]])+MAX(ConsolGeog[[#This Row],[Assessed CS - 16-17 (2014)]]+ConsolGeog[[#This Row],[Assessed CS - 18-24 (2014)]],ConsolGeog[[#This Row],[Assessed CS - 16-24 (2014)]])</f>
        <v>0</v>
      </c>
      <c r="J51" s="128">
        <f>VLOOKUP(FinalOutput[[#This Row],[ONS_Cenus_2011]],Table5[],CensusData!C$1,FALSE)</f>
        <v>70252</v>
      </c>
      <c r="K51" s="128">
        <f>VLOOKUP(FinalOutput[[#This Row],[ONS_Cenus_2011]],Table5[],CensusData!D$1,FALSE)</f>
        <v>20386</v>
      </c>
      <c r="L51" s="128">
        <f>VLOOKUP(FinalOutput[[#This Row],[ONS_Cenus_2011]],Table5[],CensusData!E$1,FALSE)</f>
        <v>6768</v>
      </c>
      <c r="M51" s="128">
        <f>VLOOKUP(FinalOutput[[#This Row],[ONS_Cenus_2011]],Table5[],CensusData!F$1,FALSE)</f>
        <v>13900</v>
      </c>
      <c r="N51" s="128">
        <f>VLOOKUP(FinalOutput[[#This Row],[ONS_Cenus_2011]],Table5[],CensusData!G$1,FALSE)</f>
        <v>8931</v>
      </c>
      <c r="O51" s="128">
        <f>VLOOKUP(FinalOutput[[#This Row],[ONS_Cenus_2011]],Table5[],CensusData!H$1,FALSE)</f>
        <v>1481</v>
      </c>
      <c r="P51" s="128">
        <f>VLOOKUP(FinalOutput[[#This Row],[ONS_Cenus_2011]],Table5[],CensusData!I$1,FALSE)</f>
        <v>16.940000000000001</v>
      </c>
      <c r="Q51" s="128">
        <f>VLOOKUP(FinalOutput[[#This Row],[ONS_Cenus_2011]],Table5[],CensusData!J$1,FALSE)</f>
        <v>16525</v>
      </c>
      <c r="R51" s="128">
        <f>VLOOKUP(FinalOutput[[#This Row],[ONS_Cenus_2011]],Table5[],CensusData!K$1,FALSE)</f>
        <v>85473</v>
      </c>
      <c r="S51" s="128">
        <f>VLOOKUP(FinalOutput[[#This Row],[ONS_Cenus_2011]],Table5[],CensusData!L$1,FALSE)</f>
        <v>78756</v>
      </c>
      <c r="T51" s="128">
        <f>VLOOKUP(FinalOutput[[#This Row],[ONS_Cenus_2011]],Table5[],CensusData!M$1,FALSE)</f>
        <v>75132</v>
      </c>
      <c r="U51" s="128">
        <f>VLOOKUP(FinalOutput[[#This Row],[ONS_Cenus_2011]],Table5[],CensusData!N$1,FALSE)</f>
        <v>631</v>
      </c>
      <c r="V51" s="128">
        <f>VLOOKUP(FinalOutput[[#This Row],[ONS_Cenus_2011]],Table5[],CensusData!O$1,FALSE)</f>
        <v>34</v>
      </c>
      <c r="W51" s="128">
        <f>VLOOKUP(FinalOutput[[#This Row],[ONS_Cenus_2011]],Table5[],CensusData!P$1,FALSE)</f>
        <v>2959</v>
      </c>
      <c r="X51" s="128">
        <f>VLOOKUP(FinalOutput[[#This Row],[ONS_Cenus_2011]],Table5[],CensusData!Q$1,FALSE)</f>
        <v>1072</v>
      </c>
      <c r="Y51" s="128">
        <f>VLOOKUP(FinalOutput[[#This Row],[ONS_Cenus_2011]],Table5[],CensusData!R$1,FALSE)</f>
        <v>262</v>
      </c>
      <c r="Z51" s="128">
        <f>VLOOKUP(FinalOutput[[#This Row],[ONS_Cenus_2011]],Table5[],CensusData!S$1,FALSE)</f>
        <v>153</v>
      </c>
      <c r="AA51" s="128">
        <f>VLOOKUP(FinalOutput[[#This Row],[ONS_Cenus_2011]],Table5[],CensusData!T$1,FALSE)</f>
        <v>342</v>
      </c>
      <c r="AB51" s="128">
        <f>VLOOKUP(FinalOutput[[#This Row],[ONS_Cenus_2011]],Table5[],CensusData!U$1,FALSE)</f>
        <v>315</v>
      </c>
      <c r="AC51" s="128">
        <f>VLOOKUP(FinalOutput[[#This Row],[ONS_Cenus_2011]],Table5[],CensusData!V$1,FALSE)</f>
        <v>3601</v>
      </c>
      <c r="AD51" s="128">
        <f>VLOOKUP(FinalOutput[[#This Row],[ONS_Cenus_2011]],Table5[],CensusData!W$1,FALSE)</f>
        <v>975</v>
      </c>
      <c r="AE51" s="128">
        <f>VLOOKUP(FinalOutput[[#This Row],[ONS_Cenus_2011]],Table5[],CensusData!X$1,FALSE)</f>
        <v>98</v>
      </c>
      <c r="AF51" s="128">
        <f>VLOOKUP(FinalOutput[[#This Row],[ONS_Cenus_2011]],Table5[],CensusData!Y$1,FALSE)</f>
        <v>909</v>
      </c>
      <c r="AG51" s="128">
        <f>VLOOKUP(FinalOutput[[#This Row],[ONS_Cenus_2011]],Table5[],CensusData!Z$1,FALSE)</f>
        <v>841</v>
      </c>
      <c r="AH51" s="128">
        <f>VLOOKUP(FinalOutput[[#This Row],[ONS_Cenus_2011]],Table5[],CensusData!AA$1,FALSE)</f>
        <v>778</v>
      </c>
      <c r="AI51" s="128">
        <f>VLOOKUP(FinalOutput[[#This Row],[ONS_Cenus_2011]],Table5[],CensusData!AB$1,FALSE)</f>
        <v>1294</v>
      </c>
      <c r="AJ51" s="128">
        <f>VLOOKUP(FinalOutput[[#This Row],[ONS_Cenus_2011]],Table5[],CensusData!AC$1,FALSE)</f>
        <v>1005</v>
      </c>
      <c r="AK51" s="128">
        <f>VLOOKUP(FinalOutput[[#This Row],[ONS_Cenus_2011]],Table5[],CensusData!AD$1,FALSE)</f>
        <v>203</v>
      </c>
      <c r="AL51" s="128">
        <f>VLOOKUP(FinalOutput[[#This Row],[ONS_Cenus_2011]],Table5[],CensusData!AE$1,FALSE)</f>
        <v>86</v>
      </c>
      <c r="AM51" s="128">
        <f>VLOOKUP(FinalOutput[[#This Row],[ONS_Cenus_2011]],Table5[],CensusData!AF$1,FALSE)</f>
        <v>750</v>
      </c>
      <c r="AN51" s="128">
        <f>VLOOKUP(FinalOutput[[#This Row],[ONS_Cenus_2011]],Table5[],CensusData!AG$1,FALSE)</f>
        <v>396</v>
      </c>
      <c r="AO51" s="128">
        <f>VLOOKUP(FinalOutput[[#This Row],[ONS_Cenus_2011]],Table5[],CensusData!AH$1,FALSE)</f>
        <v>354</v>
      </c>
      <c r="AP51" s="128">
        <f>VLOOKUP(FinalOutput[[#This Row],[ONS_Cenus_2011]],Table5[],CensusData!AI$1,FALSE)</f>
        <v>167256</v>
      </c>
      <c r="AQ51" s="128">
        <f>VLOOKUP(FinalOutput[[#This Row],[ONS_Cenus_2011]],Table5[],CensusData!AJ$1,FALSE)</f>
        <v>35405</v>
      </c>
      <c r="AR51" s="128">
        <f>VLOOKUP(FinalOutput[[#This Row],[ONS_Cenus_2011]],Table5[],CensusData!AK$1,FALSE)</f>
        <v>21980</v>
      </c>
      <c r="AS51" s="128">
        <f>VLOOKUP(FinalOutput[[#This Row],[ONS_Cenus_2011]],Table5[],CensusData!AL$1,FALSE)</f>
        <v>25073</v>
      </c>
      <c r="AT51" s="128">
        <f>VLOOKUP(FinalOutput[[#This Row],[ONS_Cenus_2011]],Table5[],CensusData!AM$1,FALSE)</f>
        <v>6545</v>
      </c>
      <c r="AU51" s="128">
        <f>VLOOKUP(FinalOutput[[#This Row],[ONS_Cenus_2011]],Table5[],CensusData!AN$1,FALSE)</f>
        <v>30068</v>
      </c>
      <c r="AV51" s="128">
        <f>VLOOKUP(FinalOutput[[#This Row],[ONS_Cenus_2011]],Table5[],CensusData!AO$1,FALSE)</f>
        <v>39630</v>
      </c>
      <c r="AW51" s="128">
        <f>VLOOKUP(FinalOutput[[#This Row],[ONS_Cenus_2011]],Table5[],CensusData!AP$1,FALSE)</f>
        <v>8555</v>
      </c>
    </row>
    <row r="52" spans="1:49" ht="15" customHeight="1">
      <c r="A52" s="128" t="str">
        <f t="array" ref="A52">ConsolGeog[[#This Row],[Country]]</f>
        <v>England</v>
      </c>
      <c r="B52" s="129" t="str">
        <f t="array" ref="B52">ConsolGeog[[#This Row],[County Name]]</f>
        <v>East Sussex</v>
      </c>
      <c r="C52" s="128" t="str">
        <f t="array" ref="C52">ConsolGeog[[#This Row],[la_code]]</f>
        <v>E07000062</v>
      </c>
      <c r="D52" s="129" t="str">
        <f t="array" ref="D52">ConsolGeog[[#This Row],[la_name]]</f>
        <v>Hastings</v>
      </c>
      <c r="E52" s="129" t="str">
        <f t="array" ref="E52">ConsolGeog[[#This Row],[LA Type]]</f>
        <v>District</v>
      </c>
      <c r="F52" s="129">
        <f t="array" ref="F52">ConsolGeog[[#This Row],[population]]</f>
        <v>90254</v>
      </c>
      <c r="G52" s="129">
        <f t="array" ref="G52">ConsolGeog[[#This Row],[area]]</f>
        <v>2972.4</v>
      </c>
      <c r="H52" s="129">
        <f t="array" ref="H52">MAX(ConsolGeog[[#This Row],[Presented HS - 16-17 (2014)]]+ConsolGeog[[#This Row],[Presented HS - 18-24 (2014)]],ConsolGeog[[#This Row],[Presented HS - 16-24 (2014)]])+MAX(ConsolGeog[[#This Row],[Presented CS - 16-17 (2014)]]+ConsolGeog[[#This Row],[Presented CS - 18-24 (2014)]],ConsolGeog[[#This Row],[Presented CS - 16-24 (2014)]])</f>
        <v>112.55971944534633</v>
      </c>
      <c r="I52" s="129">
        <f t="array" ref="I52">MAX(ConsolGeog[[#This Row],[Assessed HS - 16-17 (2014)]]+ConsolGeog[[#This Row],[Assessed HS - 18-24 (2014)]],ConsolGeog[[#This Row],[Assessed HS - 16-24 (2014)]])+MAX(ConsolGeog[[#This Row],[Assessed CS - 16-17 (2014)]]+ConsolGeog[[#This Row],[Assessed CS - 18-24 (2014)]],ConsolGeog[[#This Row],[Assessed CS - 16-24 (2014)]])</f>
        <v>91.908924167079633</v>
      </c>
      <c r="J52" s="128">
        <f>VLOOKUP(FinalOutput[[#This Row],[ONS_Cenus_2011]],Table5[],CensusData!C$1,FALSE)</f>
        <v>32564</v>
      </c>
      <c r="K52" s="128">
        <f>VLOOKUP(FinalOutput[[#This Row],[ONS_Cenus_2011]],Table5[],CensusData!D$1,FALSE)</f>
        <v>4919</v>
      </c>
      <c r="L52" s="128">
        <f>VLOOKUP(FinalOutput[[#This Row],[ONS_Cenus_2011]],Table5[],CensusData!E$1,FALSE)</f>
        <v>2694</v>
      </c>
      <c r="M52" s="128">
        <f>VLOOKUP(FinalOutput[[#This Row],[ONS_Cenus_2011]],Table5[],CensusData!F$1,FALSE)</f>
        <v>5717</v>
      </c>
      <c r="N52" s="128">
        <f>VLOOKUP(FinalOutput[[#This Row],[ONS_Cenus_2011]],Table5[],CensusData!G$1,FALSE)</f>
        <v>3078</v>
      </c>
      <c r="O52" s="128">
        <f>VLOOKUP(FinalOutput[[#This Row],[ONS_Cenus_2011]],Table5[],CensusData!H$1,FALSE)</f>
        <v>605</v>
      </c>
      <c r="P52" s="128">
        <f>VLOOKUP(FinalOutput[[#This Row],[ONS_Cenus_2011]],Table5[],CensusData!I$1,FALSE)</f>
        <v>18.690000000000001</v>
      </c>
      <c r="Q52" s="128">
        <f>VLOOKUP(FinalOutput[[#This Row],[ONS_Cenus_2011]],Table5[],CensusData!J$1,FALSE)</f>
        <v>15021</v>
      </c>
      <c r="R52" s="128">
        <f>VLOOKUP(FinalOutput[[#This Row],[ONS_Cenus_2011]],Table5[],CensusData!K$1,FALSE)</f>
        <v>41159</v>
      </c>
      <c r="S52" s="128">
        <f>VLOOKUP(FinalOutput[[#This Row],[ONS_Cenus_2011]],Table5[],CensusData!L$1,FALSE)</f>
        <v>39182</v>
      </c>
      <c r="T52" s="128">
        <f>VLOOKUP(FinalOutput[[#This Row],[ONS_Cenus_2011]],Table5[],CensusData!M$1,FALSE)</f>
        <v>37138</v>
      </c>
      <c r="U52" s="128">
        <f>VLOOKUP(FinalOutput[[#This Row],[ONS_Cenus_2011]],Table5[],CensusData!N$1,FALSE)</f>
        <v>416</v>
      </c>
      <c r="V52" s="128">
        <f>VLOOKUP(FinalOutput[[#This Row],[ONS_Cenus_2011]],Table5[],CensusData!O$1,FALSE)</f>
        <v>63</v>
      </c>
      <c r="W52" s="128">
        <f>VLOOKUP(FinalOutput[[#This Row],[ONS_Cenus_2011]],Table5[],CensusData!P$1,FALSE)</f>
        <v>1565</v>
      </c>
      <c r="X52" s="128">
        <f>VLOOKUP(FinalOutput[[#This Row],[ONS_Cenus_2011]],Table5[],CensusData!Q$1,FALSE)</f>
        <v>554</v>
      </c>
      <c r="Y52" s="128">
        <f>VLOOKUP(FinalOutput[[#This Row],[ONS_Cenus_2011]],Table5[],CensusData!R$1,FALSE)</f>
        <v>176</v>
      </c>
      <c r="Z52" s="128">
        <f>VLOOKUP(FinalOutput[[#This Row],[ONS_Cenus_2011]],Table5[],CensusData!S$1,FALSE)</f>
        <v>68</v>
      </c>
      <c r="AA52" s="128">
        <f>VLOOKUP(FinalOutput[[#This Row],[ONS_Cenus_2011]],Table5[],CensusData!T$1,FALSE)</f>
        <v>153</v>
      </c>
      <c r="AB52" s="128">
        <f>VLOOKUP(FinalOutput[[#This Row],[ONS_Cenus_2011]],Table5[],CensusData!U$1,FALSE)</f>
        <v>157</v>
      </c>
      <c r="AC52" s="128">
        <f>VLOOKUP(FinalOutput[[#This Row],[ONS_Cenus_2011]],Table5[],CensusData!V$1,FALSE)</f>
        <v>727</v>
      </c>
      <c r="AD52" s="128">
        <f>VLOOKUP(FinalOutput[[#This Row],[ONS_Cenus_2011]],Table5[],CensusData!W$1,FALSE)</f>
        <v>179</v>
      </c>
      <c r="AE52" s="128">
        <f>VLOOKUP(FinalOutput[[#This Row],[ONS_Cenus_2011]],Table5[],CensusData!X$1,FALSE)</f>
        <v>27</v>
      </c>
      <c r="AF52" s="128">
        <f>VLOOKUP(FinalOutput[[#This Row],[ONS_Cenus_2011]],Table5[],CensusData!Y$1,FALSE)</f>
        <v>87</v>
      </c>
      <c r="AG52" s="128">
        <f>VLOOKUP(FinalOutput[[#This Row],[ONS_Cenus_2011]],Table5[],CensusData!Z$1,FALSE)</f>
        <v>124</v>
      </c>
      <c r="AH52" s="128">
        <f>VLOOKUP(FinalOutput[[#This Row],[ONS_Cenus_2011]],Table5[],CensusData!AA$1,FALSE)</f>
        <v>310</v>
      </c>
      <c r="AI52" s="128">
        <f>VLOOKUP(FinalOutput[[#This Row],[ONS_Cenus_2011]],Table5[],CensusData!AB$1,FALSE)</f>
        <v>487</v>
      </c>
      <c r="AJ52" s="128">
        <f>VLOOKUP(FinalOutput[[#This Row],[ONS_Cenus_2011]],Table5[],CensusData!AC$1,FALSE)</f>
        <v>265</v>
      </c>
      <c r="AK52" s="128">
        <f>VLOOKUP(FinalOutput[[#This Row],[ONS_Cenus_2011]],Table5[],CensusData!AD$1,FALSE)</f>
        <v>176</v>
      </c>
      <c r="AL52" s="128">
        <f>VLOOKUP(FinalOutput[[#This Row],[ONS_Cenus_2011]],Table5[],CensusData!AE$1,FALSE)</f>
        <v>46</v>
      </c>
      <c r="AM52" s="128">
        <f>VLOOKUP(FinalOutput[[#This Row],[ONS_Cenus_2011]],Table5[],CensusData!AF$1,FALSE)</f>
        <v>209</v>
      </c>
      <c r="AN52" s="128">
        <f>VLOOKUP(FinalOutput[[#This Row],[ONS_Cenus_2011]],Table5[],CensusData!AG$1,FALSE)</f>
        <v>55</v>
      </c>
      <c r="AO52" s="128">
        <f>VLOOKUP(FinalOutput[[#This Row],[ONS_Cenus_2011]],Table5[],CensusData!AH$1,FALSE)</f>
        <v>154</v>
      </c>
      <c r="AP52" s="128">
        <f>VLOOKUP(FinalOutput[[#This Row],[ONS_Cenus_2011]],Table5[],CensusData!AI$1,FALSE)</f>
        <v>73488</v>
      </c>
      <c r="AQ52" s="128">
        <f>VLOOKUP(FinalOutput[[#This Row],[ONS_Cenus_2011]],Table5[],CensusData!AJ$1,FALSE)</f>
        <v>18649</v>
      </c>
      <c r="AR52" s="128">
        <f>VLOOKUP(FinalOutput[[#This Row],[ONS_Cenus_2011]],Table5[],CensusData!AK$1,FALSE)</f>
        <v>11600</v>
      </c>
      <c r="AS52" s="128">
        <f>VLOOKUP(FinalOutput[[#This Row],[ONS_Cenus_2011]],Table5[],CensusData!AL$1,FALSE)</f>
        <v>12830</v>
      </c>
      <c r="AT52" s="128">
        <f>VLOOKUP(FinalOutput[[#This Row],[ONS_Cenus_2011]],Table5[],CensusData!AM$1,FALSE)</f>
        <v>2220</v>
      </c>
      <c r="AU52" s="128">
        <f>VLOOKUP(FinalOutput[[#This Row],[ONS_Cenus_2011]],Table5[],CensusData!AN$1,FALSE)</f>
        <v>8877</v>
      </c>
      <c r="AV52" s="128">
        <f>VLOOKUP(FinalOutput[[#This Row],[ONS_Cenus_2011]],Table5[],CensusData!AO$1,FALSE)</f>
        <v>15604</v>
      </c>
      <c r="AW52" s="128">
        <f>VLOOKUP(FinalOutput[[#This Row],[ONS_Cenus_2011]],Table5[],CensusData!AP$1,FALSE)</f>
        <v>3708</v>
      </c>
    </row>
    <row r="53" spans="1:49" ht="15" customHeight="1">
      <c r="A53" s="128" t="str">
        <f t="array" ref="A53">ConsolGeog[[#This Row],[Country]]</f>
        <v>England</v>
      </c>
      <c r="B53" s="129" t="str">
        <f t="array" ref="B53">ConsolGeog[[#This Row],[County Name]]</f>
        <v>East Sussex</v>
      </c>
      <c r="C53" s="128" t="str">
        <f t="array" ref="C53">ConsolGeog[[#This Row],[la_code]]</f>
        <v>E07000063</v>
      </c>
      <c r="D53" s="129" t="str">
        <f t="array" ref="D53">ConsolGeog[[#This Row],[la_name]]</f>
        <v>Lewes</v>
      </c>
      <c r="E53" s="129" t="str">
        <f t="array" ref="E53">ConsolGeog[[#This Row],[LA Type]]</f>
        <v>District</v>
      </c>
      <c r="F53" s="129">
        <f t="array" ref="F53">ConsolGeog[[#This Row],[population]]</f>
        <v>97502</v>
      </c>
      <c r="G53" s="129">
        <f t="array" ref="G53">ConsolGeog[[#This Row],[area]]</f>
        <v>29207.1</v>
      </c>
      <c r="H53" s="129">
        <f t="array" ref="H53">MAX(ConsolGeog[[#This Row],[Presented HS - 16-17 (2014)]]+ConsolGeog[[#This Row],[Presented HS - 18-24 (2014)]],ConsolGeog[[#This Row],[Presented HS - 16-24 (2014)]])+MAX(ConsolGeog[[#This Row],[Presented CS - 16-17 (2014)]]+ConsolGeog[[#This Row],[Presented CS - 18-24 (2014)]],ConsolGeog[[#This Row],[Presented CS - 16-24 (2014)]])</f>
        <v>87.1744827415977</v>
      </c>
      <c r="I53" s="129">
        <f t="array" ref="I53">MAX(ConsolGeog[[#This Row],[Assessed HS - 16-17 (2014)]]+ConsolGeog[[#This Row],[Assessed HS - 18-24 (2014)]],ConsolGeog[[#This Row],[Assessed HS - 16-24 (2014)]])+MAX(ConsolGeog[[#This Row],[Assessed CS - 16-17 (2014)]]+ConsolGeog[[#This Row],[Assessed CS - 18-24 (2014)]],ConsolGeog[[#This Row],[Assessed CS - 16-24 (2014)]])</f>
        <v>32.106210518521053</v>
      </c>
      <c r="J53" s="128">
        <f>VLOOKUP(FinalOutput[[#This Row],[ONS_Cenus_2011]],Table5[],CensusData!C$1,FALSE)</f>
        <v>34518</v>
      </c>
      <c r="K53" s="128">
        <f>VLOOKUP(FinalOutput[[#This Row],[ONS_Cenus_2011]],Table5[],CensusData!D$1,FALSE)</f>
        <v>3758</v>
      </c>
      <c r="L53" s="128">
        <f>VLOOKUP(FinalOutput[[#This Row],[ONS_Cenus_2011]],Table5[],CensusData!E$1,FALSE)</f>
        <v>1843</v>
      </c>
      <c r="M53" s="128">
        <f>VLOOKUP(FinalOutput[[#This Row],[ONS_Cenus_2011]],Table5[],CensusData!F$1,FALSE)</f>
        <v>4042</v>
      </c>
      <c r="N53" s="128">
        <f>VLOOKUP(FinalOutput[[#This Row],[ONS_Cenus_2011]],Table5[],CensusData!G$1,FALSE)</f>
        <v>2459</v>
      </c>
      <c r="O53" s="128">
        <f>VLOOKUP(FinalOutput[[#This Row],[ONS_Cenus_2011]],Table5[],CensusData!H$1,FALSE)</f>
        <v>255</v>
      </c>
      <c r="P53" s="128">
        <f>VLOOKUP(FinalOutput[[#This Row],[ONS_Cenus_2011]],Table5[],CensusData!I$1,FALSE)</f>
        <v>13.08</v>
      </c>
      <c r="Q53" s="128">
        <f>VLOOKUP(FinalOutput[[#This Row],[ONS_Cenus_2011]],Table5[],CensusData!J$1,FALSE)</f>
        <v>20303</v>
      </c>
      <c r="R53" s="128">
        <f>VLOOKUP(FinalOutput[[#This Row],[ONS_Cenus_2011]],Table5[],CensusData!K$1,FALSE)</f>
        <v>42181</v>
      </c>
      <c r="S53" s="128">
        <f>VLOOKUP(FinalOutput[[#This Row],[ONS_Cenus_2011]],Table5[],CensusData!L$1,FALSE)</f>
        <v>41151</v>
      </c>
      <c r="T53" s="128">
        <f>VLOOKUP(FinalOutput[[#This Row],[ONS_Cenus_2011]],Table5[],CensusData!M$1,FALSE)</f>
        <v>39414</v>
      </c>
      <c r="U53" s="128">
        <f>VLOOKUP(FinalOutput[[#This Row],[ONS_Cenus_2011]],Table5[],CensusData!N$1,FALSE)</f>
        <v>421</v>
      </c>
      <c r="V53" s="128">
        <f>VLOOKUP(FinalOutput[[#This Row],[ONS_Cenus_2011]],Table5[],CensusData!O$1,FALSE)</f>
        <v>31</v>
      </c>
      <c r="W53" s="128">
        <f>VLOOKUP(FinalOutput[[#This Row],[ONS_Cenus_2011]],Table5[],CensusData!P$1,FALSE)</f>
        <v>1285</v>
      </c>
      <c r="X53" s="128">
        <f>VLOOKUP(FinalOutput[[#This Row],[ONS_Cenus_2011]],Table5[],CensusData!Q$1,FALSE)</f>
        <v>279</v>
      </c>
      <c r="Y53" s="128">
        <f>VLOOKUP(FinalOutput[[#This Row],[ONS_Cenus_2011]],Table5[],CensusData!R$1,FALSE)</f>
        <v>78</v>
      </c>
      <c r="Z53" s="128">
        <f>VLOOKUP(FinalOutput[[#This Row],[ONS_Cenus_2011]],Table5[],CensusData!S$1,FALSE)</f>
        <v>21</v>
      </c>
      <c r="AA53" s="128">
        <f>VLOOKUP(FinalOutput[[#This Row],[ONS_Cenus_2011]],Table5[],CensusData!T$1,FALSE)</f>
        <v>106</v>
      </c>
      <c r="AB53" s="128">
        <f>VLOOKUP(FinalOutput[[#This Row],[ONS_Cenus_2011]],Table5[],CensusData!U$1,FALSE)</f>
        <v>74</v>
      </c>
      <c r="AC53" s="128">
        <f>VLOOKUP(FinalOutput[[#This Row],[ONS_Cenus_2011]],Table5[],CensusData!V$1,FALSE)</f>
        <v>487</v>
      </c>
      <c r="AD53" s="128">
        <f>VLOOKUP(FinalOutput[[#This Row],[ONS_Cenus_2011]],Table5[],CensusData!W$1,FALSE)</f>
        <v>145</v>
      </c>
      <c r="AE53" s="128">
        <f>VLOOKUP(FinalOutput[[#This Row],[ONS_Cenus_2011]],Table5[],CensusData!X$1,FALSE)</f>
        <v>18</v>
      </c>
      <c r="AF53" s="128">
        <f>VLOOKUP(FinalOutput[[#This Row],[ONS_Cenus_2011]],Table5[],CensusData!Y$1,FALSE)</f>
        <v>44</v>
      </c>
      <c r="AG53" s="128">
        <f>VLOOKUP(FinalOutput[[#This Row],[ONS_Cenus_2011]],Table5[],CensusData!Z$1,FALSE)</f>
        <v>104</v>
      </c>
      <c r="AH53" s="128">
        <f>VLOOKUP(FinalOutput[[#This Row],[ONS_Cenus_2011]],Table5[],CensusData!AA$1,FALSE)</f>
        <v>176</v>
      </c>
      <c r="AI53" s="128">
        <f>VLOOKUP(FinalOutput[[#This Row],[ONS_Cenus_2011]],Table5[],CensusData!AB$1,FALSE)</f>
        <v>169</v>
      </c>
      <c r="AJ53" s="128">
        <f>VLOOKUP(FinalOutput[[#This Row],[ONS_Cenus_2011]],Table5[],CensusData!AC$1,FALSE)</f>
        <v>94</v>
      </c>
      <c r="AK53" s="128">
        <f>VLOOKUP(FinalOutput[[#This Row],[ONS_Cenus_2011]],Table5[],CensusData!AD$1,FALSE)</f>
        <v>57</v>
      </c>
      <c r="AL53" s="128">
        <f>VLOOKUP(FinalOutput[[#This Row],[ONS_Cenus_2011]],Table5[],CensusData!AE$1,FALSE)</f>
        <v>18</v>
      </c>
      <c r="AM53" s="128">
        <f>VLOOKUP(FinalOutput[[#This Row],[ONS_Cenus_2011]],Table5[],CensusData!AF$1,FALSE)</f>
        <v>95</v>
      </c>
      <c r="AN53" s="128">
        <f>VLOOKUP(FinalOutput[[#This Row],[ONS_Cenus_2011]],Table5[],CensusData!AG$1,FALSE)</f>
        <v>37</v>
      </c>
      <c r="AO53" s="128">
        <f>VLOOKUP(FinalOutput[[#This Row],[ONS_Cenus_2011]],Table5[],CensusData!AH$1,FALSE)</f>
        <v>58</v>
      </c>
      <c r="AP53" s="128">
        <f>VLOOKUP(FinalOutput[[#This Row],[ONS_Cenus_2011]],Table5[],CensusData!AI$1,FALSE)</f>
        <v>80534</v>
      </c>
      <c r="AQ53" s="128">
        <f>VLOOKUP(FinalOutput[[#This Row],[ONS_Cenus_2011]],Table5[],CensusData!AJ$1,FALSE)</f>
        <v>17276</v>
      </c>
      <c r="AR53" s="128">
        <f>VLOOKUP(FinalOutput[[#This Row],[ONS_Cenus_2011]],Table5[],CensusData!AK$1,FALSE)</f>
        <v>11126</v>
      </c>
      <c r="AS53" s="128">
        <f>VLOOKUP(FinalOutput[[#This Row],[ONS_Cenus_2011]],Table5[],CensusData!AL$1,FALSE)</f>
        <v>12662</v>
      </c>
      <c r="AT53" s="128">
        <f>VLOOKUP(FinalOutput[[#This Row],[ONS_Cenus_2011]],Table5[],CensusData!AM$1,FALSE)</f>
        <v>2723</v>
      </c>
      <c r="AU53" s="128">
        <f>VLOOKUP(FinalOutput[[#This Row],[ONS_Cenus_2011]],Table5[],CensusData!AN$1,FALSE)</f>
        <v>9511</v>
      </c>
      <c r="AV53" s="128">
        <f>VLOOKUP(FinalOutput[[#This Row],[ONS_Cenus_2011]],Table5[],CensusData!AO$1,FALSE)</f>
        <v>23690</v>
      </c>
      <c r="AW53" s="128">
        <f>VLOOKUP(FinalOutput[[#This Row],[ONS_Cenus_2011]],Table5[],CensusData!AP$1,FALSE)</f>
        <v>3546</v>
      </c>
    </row>
    <row r="54" spans="1:49">
      <c r="A54" s="128" t="str">
        <f t="array" ref="A54">ConsolGeog[[#This Row],[Country]]</f>
        <v>England</v>
      </c>
      <c r="B54" s="129" t="str">
        <f t="array" ref="B54">ConsolGeog[[#This Row],[County Name]]</f>
        <v>Southampton</v>
      </c>
      <c r="C54" s="128" t="str">
        <f t="array" ref="C54">ConsolGeog[[#This Row],[la_code]]</f>
        <v>E06000045</v>
      </c>
      <c r="D54" s="129" t="str">
        <f t="array" ref="D54">ConsolGeog[[#This Row],[la_name]]</f>
        <v>Southampton</v>
      </c>
      <c r="E54" s="129" t="str">
        <f t="array" ref="E54">ConsolGeog[[#This Row],[LA Type]]</f>
        <v>Unitary</v>
      </c>
      <c r="F54" s="129">
        <f t="array" ref="F54">ConsolGeog[[#This Row],[population]]</f>
        <v>236882</v>
      </c>
      <c r="G54" s="129">
        <f t="array" ref="G54">ConsolGeog[[#This Row],[area]]</f>
        <v>4988.93</v>
      </c>
      <c r="H54" s="129">
        <f t="array" ref="H54">MAX(ConsolGeog[[#This Row],[Presented HS - 16-17 (2014)]]+ConsolGeog[[#This Row],[Presented HS - 18-24 (2014)]],ConsolGeog[[#This Row],[Presented HS - 16-24 (2014)]])+MAX(ConsolGeog[[#This Row],[Presented CS - 16-17 (2014)]]+ConsolGeog[[#This Row],[Presented CS - 18-24 (2014)]],ConsolGeog[[#This Row],[Presented CS - 16-24 (2014)]])</f>
        <v>0</v>
      </c>
      <c r="I54" s="129">
        <f t="array" ref="I54">MAX(ConsolGeog[[#This Row],[Assessed HS - 16-17 (2014)]]+ConsolGeog[[#This Row],[Assessed HS - 18-24 (2014)]],ConsolGeog[[#This Row],[Assessed HS - 16-24 (2014)]])+MAX(ConsolGeog[[#This Row],[Assessed CS - 16-17 (2014)]]+ConsolGeog[[#This Row],[Assessed CS - 18-24 (2014)]],ConsolGeog[[#This Row],[Assessed CS - 16-24 (2014)]])</f>
        <v>0</v>
      </c>
      <c r="J54" s="128">
        <f>VLOOKUP(FinalOutput[[#This Row],[ONS_Cenus_2011]],Table5[],CensusData!C$1,FALSE)</f>
        <v>82491</v>
      </c>
      <c r="K54" s="128">
        <f>VLOOKUP(FinalOutput[[#This Row],[ONS_Cenus_2011]],Table5[],CensusData!D$1,FALSE)</f>
        <v>25126</v>
      </c>
      <c r="L54" s="128">
        <f>VLOOKUP(FinalOutput[[#This Row],[ONS_Cenus_2011]],Table5[],CensusData!E$1,FALSE)</f>
        <v>9026</v>
      </c>
      <c r="M54" s="128">
        <f>VLOOKUP(FinalOutput[[#This Row],[ONS_Cenus_2011]],Table5[],CensusData!F$1,FALSE)</f>
        <v>17213</v>
      </c>
      <c r="N54" s="128">
        <f>VLOOKUP(FinalOutput[[#This Row],[ONS_Cenus_2011]],Table5[],CensusData!G$1,FALSE)</f>
        <v>10601</v>
      </c>
      <c r="O54" s="128">
        <f>VLOOKUP(FinalOutput[[#This Row],[ONS_Cenus_2011]],Table5[],CensusData!H$1,FALSE)</f>
        <v>2236</v>
      </c>
      <c r="P54" s="128">
        <f>VLOOKUP(FinalOutput[[#This Row],[ONS_Cenus_2011]],Table5[],CensusData!I$1,FALSE)</f>
        <v>16.600000000000001</v>
      </c>
      <c r="Q54" s="128">
        <f>VLOOKUP(FinalOutput[[#This Row],[ONS_Cenus_2011]],Table5[],CensusData!J$1,FALSE)</f>
        <v>16827</v>
      </c>
      <c r="R54" s="128">
        <f>VLOOKUP(FinalOutput[[#This Row],[ONS_Cenus_2011]],Table5[],CensusData!K$1,FALSE)</f>
        <v>98254</v>
      </c>
      <c r="S54" s="128">
        <f>VLOOKUP(FinalOutput[[#This Row],[ONS_Cenus_2011]],Table5[],CensusData!L$1,FALSE)</f>
        <v>87688</v>
      </c>
      <c r="T54" s="128">
        <f>VLOOKUP(FinalOutput[[#This Row],[ONS_Cenus_2011]],Table5[],CensusData!M$1,FALSE)</f>
        <v>80058</v>
      </c>
      <c r="U54" s="128">
        <f>VLOOKUP(FinalOutput[[#This Row],[ONS_Cenus_2011]],Table5[],CensusData!N$1,FALSE)</f>
        <v>1003</v>
      </c>
      <c r="V54" s="128">
        <f>VLOOKUP(FinalOutput[[#This Row],[ONS_Cenus_2011]],Table5[],CensusData!O$1,FALSE)</f>
        <v>119</v>
      </c>
      <c r="W54" s="128">
        <f>VLOOKUP(FinalOutput[[#This Row],[ONS_Cenus_2011]],Table5[],CensusData!P$1,FALSE)</f>
        <v>6508</v>
      </c>
      <c r="X54" s="128">
        <f>VLOOKUP(FinalOutput[[#This Row],[ONS_Cenus_2011]],Table5[],CensusData!Q$1,FALSE)</f>
        <v>1496</v>
      </c>
      <c r="Y54" s="128">
        <f>VLOOKUP(FinalOutput[[#This Row],[ONS_Cenus_2011]],Table5[],CensusData!R$1,FALSE)</f>
        <v>421</v>
      </c>
      <c r="Z54" s="128">
        <f>VLOOKUP(FinalOutput[[#This Row],[ONS_Cenus_2011]],Table5[],CensusData!S$1,FALSE)</f>
        <v>259</v>
      </c>
      <c r="AA54" s="128">
        <f>VLOOKUP(FinalOutput[[#This Row],[ONS_Cenus_2011]],Table5[],CensusData!T$1,FALSE)</f>
        <v>418</v>
      </c>
      <c r="AB54" s="128">
        <f>VLOOKUP(FinalOutput[[#This Row],[ONS_Cenus_2011]],Table5[],CensusData!U$1,FALSE)</f>
        <v>398</v>
      </c>
      <c r="AC54" s="128">
        <f>VLOOKUP(FinalOutput[[#This Row],[ONS_Cenus_2011]],Table5[],CensusData!V$1,FALSE)</f>
        <v>5976</v>
      </c>
      <c r="AD54" s="128">
        <f>VLOOKUP(FinalOutput[[#This Row],[ONS_Cenus_2011]],Table5[],CensusData!W$1,FALSE)</f>
        <v>2069</v>
      </c>
      <c r="AE54" s="128">
        <f>VLOOKUP(FinalOutput[[#This Row],[ONS_Cenus_2011]],Table5[],CensusData!X$1,FALSE)</f>
        <v>729</v>
      </c>
      <c r="AF54" s="128">
        <f>VLOOKUP(FinalOutput[[#This Row],[ONS_Cenus_2011]],Table5[],CensusData!Y$1,FALSE)</f>
        <v>371</v>
      </c>
      <c r="AG54" s="128">
        <f>VLOOKUP(FinalOutput[[#This Row],[ONS_Cenus_2011]],Table5[],CensusData!Z$1,FALSE)</f>
        <v>1153</v>
      </c>
      <c r="AH54" s="128">
        <f>VLOOKUP(FinalOutput[[#This Row],[ONS_Cenus_2011]],Table5[],CensusData!AA$1,FALSE)</f>
        <v>1654</v>
      </c>
      <c r="AI54" s="128">
        <f>VLOOKUP(FinalOutput[[#This Row],[ONS_Cenus_2011]],Table5[],CensusData!AB$1,FALSE)</f>
        <v>2038</v>
      </c>
      <c r="AJ54" s="128">
        <f>VLOOKUP(FinalOutput[[#This Row],[ONS_Cenus_2011]],Table5[],CensusData!AC$1,FALSE)</f>
        <v>1243</v>
      </c>
      <c r="AK54" s="128">
        <f>VLOOKUP(FinalOutput[[#This Row],[ONS_Cenus_2011]],Table5[],CensusData!AD$1,FALSE)</f>
        <v>627</v>
      </c>
      <c r="AL54" s="128">
        <f>VLOOKUP(FinalOutput[[#This Row],[ONS_Cenus_2011]],Table5[],CensusData!AE$1,FALSE)</f>
        <v>168</v>
      </c>
      <c r="AM54" s="128">
        <f>VLOOKUP(FinalOutput[[#This Row],[ONS_Cenus_2011]],Table5[],CensusData!AF$1,FALSE)</f>
        <v>1056</v>
      </c>
      <c r="AN54" s="128">
        <f>VLOOKUP(FinalOutput[[#This Row],[ONS_Cenus_2011]],Table5[],CensusData!AG$1,FALSE)</f>
        <v>514</v>
      </c>
      <c r="AO54" s="128">
        <f>VLOOKUP(FinalOutput[[#This Row],[ONS_Cenus_2011]],Table5[],CensusData!AH$1,FALSE)</f>
        <v>542</v>
      </c>
      <c r="AP54" s="128">
        <f>VLOOKUP(FinalOutput[[#This Row],[ONS_Cenus_2011]],Table5[],CensusData!AI$1,FALSE)</f>
        <v>195534</v>
      </c>
      <c r="AQ54" s="128">
        <f>VLOOKUP(FinalOutput[[#This Row],[ONS_Cenus_2011]],Table5[],CensusData!AJ$1,FALSE)</f>
        <v>40991</v>
      </c>
      <c r="AR54" s="128">
        <f>VLOOKUP(FinalOutput[[#This Row],[ONS_Cenus_2011]],Table5[],CensusData!AK$1,FALSE)</f>
        <v>25287</v>
      </c>
      <c r="AS54" s="128">
        <f>VLOOKUP(FinalOutput[[#This Row],[ONS_Cenus_2011]],Table5[],CensusData!AL$1,FALSE)</f>
        <v>27209</v>
      </c>
      <c r="AT54" s="128">
        <f>VLOOKUP(FinalOutput[[#This Row],[ONS_Cenus_2011]],Table5[],CensusData!AM$1,FALSE)</f>
        <v>7156</v>
      </c>
      <c r="AU54" s="128">
        <f>VLOOKUP(FinalOutput[[#This Row],[ONS_Cenus_2011]],Table5[],CensusData!AN$1,FALSE)</f>
        <v>33882</v>
      </c>
      <c r="AV54" s="128">
        <f>VLOOKUP(FinalOutput[[#This Row],[ONS_Cenus_2011]],Table5[],CensusData!AO$1,FALSE)</f>
        <v>48145</v>
      </c>
      <c r="AW54" s="128">
        <f>VLOOKUP(FinalOutput[[#This Row],[ONS_Cenus_2011]],Table5[],CensusData!AP$1,FALSE)</f>
        <v>12864</v>
      </c>
    </row>
    <row r="55" spans="1:49" ht="15" customHeight="1">
      <c r="A55" s="128" t="str">
        <f t="array" ref="A55">ConsolGeog[[#This Row],[Country]]</f>
        <v>England</v>
      </c>
      <c r="B55" s="129" t="str">
        <f t="array" ref="B55">ConsolGeog[[#This Row],[County Name]]</f>
        <v>Isle of Wight</v>
      </c>
      <c r="C55" s="128" t="str">
        <f t="array" ref="C55">ConsolGeog[[#This Row],[la_code]]</f>
        <v>E06000046</v>
      </c>
      <c r="D55" s="129" t="str">
        <f t="array" ref="D55">ConsolGeog[[#This Row],[la_name]]</f>
        <v>Isle of Wight</v>
      </c>
      <c r="E55" s="129" t="str">
        <f t="array" ref="E55">ConsolGeog[[#This Row],[LA Type]]</f>
        <v>District</v>
      </c>
      <c r="F55" s="129">
        <f t="array" ref="F55">ConsolGeog[[#This Row],[population]]</f>
        <v>138265</v>
      </c>
      <c r="G55" s="129">
        <f t="array" ref="G55">ConsolGeog[[#This Row],[area]]</f>
        <v>38016.1</v>
      </c>
      <c r="H55" s="129">
        <f t="array" ref="H55">MAX(ConsolGeog[[#This Row],[Presented HS - 16-17 (2014)]]+ConsolGeog[[#This Row],[Presented HS - 18-24 (2014)]],ConsolGeog[[#This Row],[Presented HS - 16-24 (2014)]])+MAX(ConsolGeog[[#This Row],[Presented CS - 16-17 (2014)]]+ConsolGeog[[#This Row],[Presented CS - 18-24 (2014)]],ConsolGeog[[#This Row],[Presented CS - 16-24 (2014)]])</f>
        <v>539</v>
      </c>
      <c r="I55" s="129">
        <f t="array" ref="I55">MAX(ConsolGeog[[#This Row],[Assessed HS - 16-17 (2014)]]+ConsolGeog[[#This Row],[Assessed HS - 18-24 (2014)]],ConsolGeog[[#This Row],[Assessed HS - 16-24 (2014)]])+MAX(ConsolGeog[[#This Row],[Assessed CS - 16-17 (2014)]]+ConsolGeog[[#This Row],[Assessed CS - 18-24 (2014)]],ConsolGeog[[#This Row],[Assessed CS - 16-24 (2014)]])</f>
        <v>168</v>
      </c>
      <c r="J55" s="128">
        <f>VLOOKUP(FinalOutput[[#This Row],[ONS_Cenus_2011]],Table5[],CensusData!C$1,FALSE)</f>
        <v>55854</v>
      </c>
      <c r="K55" s="128">
        <f>VLOOKUP(FinalOutput[[#This Row],[ONS_Cenus_2011]],Table5[],CensusData!D$1,FALSE)</f>
        <v>6252</v>
      </c>
      <c r="L55" s="128">
        <f>VLOOKUP(FinalOutput[[#This Row],[ONS_Cenus_2011]],Table5[],CensusData!E$1,FALSE)</f>
        <v>3113</v>
      </c>
      <c r="M55" s="128">
        <f>VLOOKUP(FinalOutput[[#This Row],[ONS_Cenus_2011]],Table5[],CensusData!F$1,FALSE)</f>
        <v>6570</v>
      </c>
      <c r="N55" s="128">
        <f>VLOOKUP(FinalOutput[[#This Row],[ONS_Cenus_2011]],Table5[],CensusData!G$1,FALSE)</f>
        <v>3578</v>
      </c>
      <c r="O55" s="128">
        <f>VLOOKUP(FinalOutput[[#This Row],[ONS_Cenus_2011]],Table5[],CensusData!H$1,FALSE)</f>
        <v>511</v>
      </c>
      <c r="P55" s="128">
        <f>VLOOKUP(FinalOutput[[#This Row],[ONS_Cenus_2011]],Table5[],CensusData!I$1,FALSE)</f>
        <v>18.59</v>
      </c>
      <c r="Q55" s="128">
        <f>VLOOKUP(FinalOutput[[#This Row],[ONS_Cenus_2011]],Table5[],CensusData!J$1,FALSE)</f>
        <v>15105</v>
      </c>
      <c r="R55" s="128">
        <f>VLOOKUP(FinalOutput[[#This Row],[ONS_Cenus_2011]],Table5[],CensusData!K$1,FALSE)</f>
        <v>61085</v>
      </c>
      <c r="S55" s="128">
        <f>VLOOKUP(FinalOutput[[#This Row],[ONS_Cenus_2011]],Table5[],CensusData!L$1,FALSE)</f>
        <v>60172</v>
      </c>
      <c r="T55" s="128">
        <f>VLOOKUP(FinalOutput[[#This Row],[ONS_Cenus_2011]],Table5[],CensusData!M$1,FALSE)</f>
        <v>58694</v>
      </c>
      <c r="U55" s="128">
        <f>VLOOKUP(FinalOutput[[#This Row],[ONS_Cenus_2011]],Table5[],CensusData!N$1,FALSE)</f>
        <v>411</v>
      </c>
      <c r="V55" s="128">
        <f>VLOOKUP(FinalOutput[[#This Row],[ONS_Cenus_2011]],Table5[],CensusData!O$1,FALSE)</f>
        <v>35</v>
      </c>
      <c r="W55" s="128">
        <f>VLOOKUP(FinalOutput[[#This Row],[ONS_Cenus_2011]],Table5[],CensusData!P$1,FALSE)</f>
        <v>1032</v>
      </c>
      <c r="X55" s="128">
        <f>VLOOKUP(FinalOutput[[#This Row],[ONS_Cenus_2011]],Table5[],CensusData!Q$1,FALSE)</f>
        <v>311</v>
      </c>
      <c r="Y55" s="128">
        <f>VLOOKUP(FinalOutput[[#This Row],[ONS_Cenus_2011]],Table5[],CensusData!R$1,FALSE)</f>
        <v>101</v>
      </c>
      <c r="Z55" s="128">
        <f>VLOOKUP(FinalOutput[[#This Row],[ONS_Cenus_2011]],Table5[],CensusData!S$1,FALSE)</f>
        <v>21</v>
      </c>
      <c r="AA55" s="128">
        <f>VLOOKUP(FinalOutput[[#This Row],[ONS_Cenus_2011]],Table5[],CensusData!T$1,FALSE)</f>
        <v>98</v>
      </c>
      <c r="AB55" s="128">
        <f>VLOOKUP(FinalOutput[[#This Row],[ONS_Cenus_2011]],Table5[],CensusData!U$1,FALSE)</f>
        <v>91</v>
      </c>
      <c r="AC55" s="128">
        <f>VLOOKUP(FinalOutput[[#This Row],[ONS_Cenus_2011]],Table5[],CensusData!V$1,FALSE)</f>
        <v>460</v>
      </c>
      <c r="AD55" s="128">
        <f>VLOOKUP(FinalOutput[[#This Row],[ONS_Cenus_2011]],Table5[],CensusData!W$1,FALSE)</f>
        <v>154</v>
      </c>
      <c r="AE55" s="128">
        <f>VLOOKUP(FinalOutput[[#This Row],[ONS_Cenus_2011]],Table5[],CensusData!X$1,FALSE)</f>
        <v>25</v>
      </c>
      <c r="AF55" s="128">
        <f>VLOOKUP(FinalOutput[[#This Row],[ONS_Cenus_2011]],Table5[],CensusData!Y$1,FALSE)</f>
        <v>43</v>
      </c>
      <c r="AG55" s="128">
        <f>VLOOKUP(FinalOutput[[#This Row],[ONS_Cenus_2011]],Table5[],CensusData!Z$1,FALSE)</f>
        <v>70</v>
      </c>
      <c r="AH55" s="128">
        <f>VLOOKUP(FinalOutput[[#This Row],[ONS_Cenus_2011]],Table5[],CensusData!AA$1,FALSE)</f>
        <v>168</v>
      </c>
      <c r="AI55" s="128">
        <f>VLOOKUP(FinalOutput[[#This Row],[ONS_Cenus_2011]],Table5[],CensusData!AB$1,FALSE)</f>
        <v>70</v>
      </c>
      <c r="AJ55" s="128">
        <f>VLOOKUP(FinalOutput[[#This Row],[ONS_Cenus_2011]],Table5[],CensusData!AC$1,FALSE)</f>
        <v>34</v>
      </c>
      <c r="AK55" s="128">
        <f>VLOOKUP(FinalOutput[[#This Row],[ONS_Cenus_2011]],Table5[],CensusData!AD$1,FALSE)</f>
        <v>29</v>
      </c>
      <c r="AL55" s="128">
        <f>VLOOKUP(FinalOutput[[#This Row],[ONS_Cenus_2011]],Table5[],CensusData!AE$1,FALSE)</f>
        <v>7</v>
      </c>
      <c r="AM55" s="128">
        <f>VLOOKUP(FinalOutput[[#This Row],[ONS_Cenus_2011]],Table5[],CensusData!AF$1,FALSE)</f>
        <v>72</v>
      </c>
      <c r="AN55" s="128">
        <f>VLOOKUP(FinalOutput[[#This Row],[ONS_Cenus_2011]],Table5[],CensusData!AG$1,FALSE)</f>
        <v>22</v>
      </c>
      <c r="AO55" s="128">
        <f>VLOOKUP(FinalOutput[[#This Row],[ONS_Cenus_2011]],Table5[],CensusData!AH$1,FALSE)</f>
        <v>50</v>
      </c>
      <c r="AP55" s="128">
        <f>VLOOKUP(FinalOutput[[#This Row],[ONS_Cenus_2011]],Table5[],CensusData!AI$1,FALSE)</f>
        <v>115589</v>
      </c>
      <c r="AQ55" s="128">
        <f>VLOOKUP(FinalOutput[[#This Row],[ONS_Cenus_2011]],Table5[],CensusData!AJ$1,FALSE)</f>
        <v>28078</v>
      </c>
      <c r="AR55" s="128">
        <f>VLOOKUP(FinalOutput[[#This Row],[ONS_Cenus_2011]],Table5[],CensusData!AK$1,FALSE)</f>
        <v>16865</v>
      </c>
      <c r="AS55" s="128">
        <f>VLOOKUP(FinalOutput[[#This Row],[ONS_Cenus_2011]],Table5[],CensusData!AL$1,FALSE)</f>
        <v>19395</v>
      </c>
      <c r="AT55" s="128">
        <f>VLOOKUP(FinalOutput[[#This Row],[ONS_Cenus_2011]],Table5[],CensusData!AM$1,FALSE)</f>
        <v>5799</v>
      </c>
      <c r="AU55" s="128">
        <f>VLOOKUP(FinalOutput[[#This Row],[ONS_Cenus_2011]],Table5[],CensusData!AN$1,FALSE)</f>
        <v>14128</v>
      </c>
      <c r="AV55" s="128">
        <f>VLOOKUP(FinalOutput[[#This Row],[ONS_Cenus_2011]],Table5[],CensusData!AO$1,FALSE)</f>
        <v>26163</v>
      </c>
      <c r="AW55" s="128">
        <f>VLOOKUP(FinalOutput[[#This Row],[ONS_Cenus_2011]],Table5[],CensusData!AP$1,FALSE)</f>
        <v>5161</v>
      </c>
    </row>
    <row r="56" spans="1:49">
      <c r="A56" s="128" t="str">
        <f t="array" ref="A56">ConsolGeog[[#This Row],[Country]]</f>
        <v>England</v>
      </c>
      <c r="B56" s="129" t="str">
        <f t="array" ref="B56">ConsolGeog[[#This Row],[County Name]]</f>
        <v>County Durham</v>
      </c>
      <c r="C56" s="128" t="str">
        <f t="array" ref="C56">ConsolGeog[[#This Row],[la_code]]</f>
        <v>E06000047</v>
      </c>
      <c r="D56" s="129" t="str">
        <f t="array" ref="D56">ConsolGeog[[#This Row],[la_name]]</f>
        <v>County Durham</v>
      </c>
      <c r="E56" s="129" t="str">
        <f t="array" ref="E56">ConsolGeog[[#This Row],[LA Type]]</f>
        <v>Unitary</v>
      </c>
      <c r="F56" s="129">
        <f t="array" ref="F56">ConsolGeog[[#This Row],[population]]</f>
        <v>513242</v>
      </c>
      <c r="G56" s="129">
        <f t="array" ref="G56">ConsolGeog[[#This Row],[area]]</f>
        <v>222606.26</v>
      </c>
      <c r="H56" s="129">
        <f t="array" ref="H56">MAX(ConsolGeog[[#This Row],[Presented HS - 16-17 (2014)]]+ConsolGeog[[#This Row],[Presented HS - 18-24 (2014)]],ConsolGeog[[#This Row],[Presented HS - 16-24 (2014)]])+MAX(ConsolGeog[[#This Row],[Presented CS - 16-17 (2014)]]+ConsolGeog[[#This Row],[Presented CS - 18-24 (2014)]],ConsolGeog[[#This Row],[Presented CS - 16-24 (2014)]])</f>
        <v>0</v>
      </c>
      <c r="I56" s="129">
        <f t="array" ref="I56">MAX(ConsolGeog[[#This Row],[Assessed HS - 16-17 (2014)]]+ConsolGeog[[#This Row],[Assessed HS - 18-24 (2014)]],ConsolGeog[[#This Row],[Assessed HS - 16-24 (2014)]])+MAX(ConsolGeog[[#This Row],[Assessed CS - 16-17 (2014)]]+ConsolGeog[[#This Row],[Assessed CS - 18-24 (2014)]],ConsolGeog[[#This Row],[Assessed CS - 16-24 (2014)]])</f>
        <v>0</v>
      </c>
      <c r="J56" s="128">
        <f>VLOOKUP(FinalOutput[[#This Row],[ONS_Cenus_2011]],Table5[],CensusData!C$1,FALSE)</f>
        <v>196401</v>
      </c>
      <c r="K56" s="128">
        <f>VLOOKUP(FinalOutput[[#This Row],[ONS_Cenus_2011]],Table5[],CensusData!D$1,FALSE)</f>
        <v>34071</v>
      </c>
      <c r="L56" s="128">
        <f>VLOOKUP(FinalOutput[[#This Row],[ONS_Cenus_2011]],Table5[],CensusData!E$1,FALSE)</f>
        <v>13090</v>
      </c>
      <c r="M56" s="128">
        <f>VLOOKUP(FinalOutput[[#This Row],[ONS_Cenus_2011]],Table5[],CensusData!F$1,FALSE)</f>
        <v>34848</v>
      </c>
      <c r="N56" s="128">
        <f>VLOOKUP(FinalOutput[[#This Row],[ONS_Cenus_2011]],Table5[],CensusData!G$1,FALSE)</f>
        <v>20284</v>
      </c>
      <c r="O56" s="128">
        <f>VLOOKUP(FinalOutput[[#This Row],[ONS_Cenus_2011]],Table5[],CensusData!H$1,FALSE)</f>
        <v>3001</v>
      </c>
      <c r="P56" s="128">
        <f>VLOOKUP(FinalOutput[[#This Row],[ONS_Cenus_2011]],Table5[],CensusData!I$1,FALSE)</f>
        <v>19.38</v>
      </c>
      <c r="Q56" s="128">
        <f>VLOOKUP(FinalOutput[[#This Row],[ONS_Cenus_2011]],Table5[],CensusData!J$1,FALSE)</f>
        <v>14460</v>
      </c>
      <c r="R56" s="128">
        <f>VLOOKUP(FinalOutput[[#This Row],[ONS_Cenus_2011]],Table5[],CensusData!K$1,FALSE)</f>
        <v>223803</v>
      </c>
      <c r="S56" s="128">
        <f>VLOOKUP(FinalOutput[[#This Row],[ONS_Cenus_2011]],Table5[],CensusData!L$1,FALSE)</f>
        <v>221085</v>
      </c>
      <c r="T56" s="128">
        <f>VLOOKUP(FinalOutput[[#This Row],[ONS_Cenus_2011]],Table5[],CensusData!M$1,FALSE)</f>
        <v>217790</v>
      </c>
      <c r="U56" s="128">
        <f>VLOOKUP(FinalOutput[[#This Row],[ONS_Cenus_2011]],Table5[],CensusData!N$1,FALSE)</f>
        <v>628</v>
      </c>
      <c r="V56" s="128">
        <f>VLOOKUP(FinalOutput[[#This Row],[ONS_Cenus_2011]],Table5[],CensusData!O$1,FALSE)</f>
        <v>165</v>
      </c>
      <c r="W56" s="128">
        <f>VLOOKUP(FinalOutput[[#This Row],[ONS_Cenus_2011]],Table5[],CensusData!P$1,FALSE)</f>
        <v>2502</v>
      </c>
      <c r="X56" s="128">
        <f>VLOOKUP(FinalOutput[[#This Row],[ONS_Cenus_2011]],Table5[],CensusData!Q$1,FALSE)</f>
        <v>831</v>
      </c>
      <c r="Y56" s="128">
        <f>VLOOKUP(FinalOutput[[#This Row],[ONS_Cenus_2011]],Table5[],CensusData!R$1,FALSE)</f>
        <v>346</v>
      </c>
      <c r="Z56" s="128">
        <f>VLOOKUP(FinalOutput[[#This Row],[ONS_Cenus_2011]],Table5[],CensusData!S$1,FALSE)</f>
        <v>61</v>
      </c>
      <c r="AA56" s="128">
        <f>VLOOKUP(FinalOutput[[#This Row],[ONS_Cenus_2011]],Table5[],CensusData!T$1,FALSE)</f>
        <v>217</v>
      </c>
      <c r="AB56" s="128">
        <f>VLOOKUP(FinalOutput[[#This Row],[ONS_Cenus_2011]],Table5[],CensusData!U$1,FALSE)</f>
        <v>207</v>
      </c>
      <c r="AC56" s="128">
        <f>VLOOKUP(FinalOutput[[#This Row],[ONS_Cenus_2011]],Table5[],CensusData!V$1,FALSE)</f>
        <v>1410</v>
      </c>
      <c r="AD56" s="128">
        <f>VLOOKUP(FinalOutput[[#This Row],[ONS_Cenus_2011]],Table5[],CensusData!W$1,FALSE)</f>
        <v>453</v>
      </c>
      <c r="AE56" s="128">
        <f>VLOOKUP(FinalOutput[[#This Row],[ONS_Cenus_2011]],Table5[],CensusData!X$1,FALSE)</f>
        <v>107</v>
      </c>
      <c r="AF56" s="128">
        <f>VLOOKUP(FinalOutput[[#This Row],[ONS_Cenus_2011]],Table5[],CensusData!Y$1,FALSE)</f>
        <v>58</v>
      </c>
      <c r="AG56" s="128">
        <f>VLOOKUP(FinalOutput[[#This Row],[ONS_Cenus_2011]],Table5[],CensusData!Z$1,FALSE)</f>
        <v>407</v>
      </c>
      <c r="AH56" s="128">
        <f>VLOOKUP(FinalOutput[[#This Row],[ONS_Cenus_2011]],Table5[],CensusData!AA$1,FALSE)</f>
        <v>385</v>
      </c>
      <c r="AI56" s="128">
        <f>VLOOKUP(FinalOutput[[#This Row],[ONS_Cenus_2011]],Table5[],CensusData!AB$1,FALSE)</f>
        <v>231</v>
      </c>
      <c r="AJ56" s="128">
        <f>VLOOKUP(FinalOutput[[#This Row],[ONS_Cenus_2011]],Table5[],CensusData!AC$1,FALSE)</f>
        <v>140</v>
      </c>
      <c r="AK56" s="128">
        <f>VLOOKUP(FinalOutput[[#This Row],[ONS_Cenus_2011]],Table5[],CensusData!AD$1,FALSE)</f>
        <v>64</v>
      </c>
      <c r="AL56" s="128">
        <f>VLOOKUP(FinalOutput[[#This Row],[ONS_Cenus_2011]],Table5[],CensusData!AE$1,FALSE)</f>
        <v>27</v>
      </c>
      <c r="AM56" s="128">
        <f>VLOOKUP(FinalOutput[[#This Row],[ONS_Cenus_2011]],Table5[],CensusData!AF$1,FALSE)</f>
        <v>246</v>
      </c>
      <c r="AN56" s="128">
        <f>VLOOKUP(FinalOutput[[#This Row],[ONS_Cenus_2011]],Table5[],CensusData!AG$1,FALSE)</f>
        <v>126</v>
      </c>
      <c r="AO56" s="128">
        <f>VLOOKUP(FinalOutput[[#This Row],[ONS_Cenus_2011]],Table5[],CensusData!AH$1,FALSE)</f>
        <v>120</v>
      </c>
      <c r="AP56" s="128">
        <f>VLOOKUP(FinalOutput[[#This Row],[ONS_Cenus_2011]],Table5[],CensusData!AI$1,FALSE)</f>
        <v>425258</v>
      </c>
      <c r="AQ56" s="128">
        <f>VLOOKUP(FinalOutput[[#This Row],[ONS_Cenus_2011]],Table5[],CensusData!AJ$1,FALSE)</f>
        <v>116948</v>
      </c>
      <c r="AR56" s="128">
        <f>VLOOKUP(FinalOutput[[#This Row],[ONS_Cenus_2011]],Table5[],CensusData!AK$1,FALSE)</f>
        <v>57032</v>
      </c>
      <c r="AS56" s="128">
        <f>VLOOKUP(FinalOutput[[#This Row],[ONS_Cenus_2011]],Table5[],CensusData!AL$1,FALSE)</f>
        <v>67905</v>
      </c>
      <c r="AT56" s="128">
        <f>VLOOKUP(FinalOutput[[#This Row],[ONS_Cenus_2011]],Table5[],CensusData!AM$1,FALSE)</f>
        <v>17694</v>
      </c>
      <c r="AU56" s="128">
        <f>VLOOKUP(FinalOutput[[#This Row],[ONS_Cenus_2011]],Table5[],CensusData!AN$1,FALSE)</f>
        <v>57957</v>
      </c>
      <c r="AV56" s="128">
        <f>VLOOKUP(FinalOutput[[#This Row],[ONS_Cenus_2011]],Table5[],CensusData!AO$1,FALSE)</f>
        <v>91249</v>
      </c>
      <c r="AW56" s="128">
        <f>VLOOKUP(FinalOutput[[#This Row],[ONS_Cenus_2011]],Table5[],CensusData!AP$1,FALSE)</f>
        <v>16473</v>
      </c>
    </row>
    <row r="57" spans="1:49">
      <c r="A57" s="128" t="str">
        <f t="array" ref="A57">ConsolGeog[[#This Row],[Country]]</f>
        <v>England</v>
      </c>
      <c r="B57" s="129" t="str">
        <f t="array" ref="B57">ConsolGeog[[#This Row],[County Name]]</f>
        <v>Cheshire East</v>
      </c>
      <c r="C57" s="128" t="str">
        <f t="array" ref="C57">ConsolGeog[[#This Row],[la_code]]</f>
        <v>E06000049</v>
      </c>
      <c r="D57" s="129" t="str">
        <f t="array" ref="D57">ConsolGeog[[#This Row],[la_name]]</f>
        <v>Cheshire East</v>
      </c>
      <c r="E57" s="129" t="str">
        <f t="array" ref="E57">ConsolGeog[[#This Row],[LA Type]]</f>
        <v>Unitary</v>
      </c>
      <c r="F57" s="129">
        <f t="array" ref="F57">ConsolGeog[[#This Row],[population]]</f>
        <v>370127</v>
      </c>
      <c r="G57" s="129">
        <f t="array" ref="G57">ConsolGeog[[#This Row],[area]]</f>
        <v>116637.63</v>
      </c>
      <c r="H57" s="129">
        <f t="array" ref="H57">MAX(ConsolGeog[[#This Row],[Presented HS - 16-17 (2014)]]+ConsolGeog[[#This Row],[Presented HS - 18-24 (2014)]],ConsolGeog[[#This Row],[Presented HS - 16-24 (2014)]])+MAX(ConsolGeog[[#This Row],[Presented CS - 16-17 (2014)]]+ConsolGeog[[#This Row],[Presented CS - 18-24 (2014)]],ConsolGeog[[#This Row],[Presented CS - 16-24 (2014)]])</f>
        <v>783</v>
      </c>
      <c r="I57" s="129">
        <f t="array" ref="I57">MAX(ConsolGeog[[#This Row],[Assessed HS - 16-17 (2014)]]+ConsolGeog[[#This Row],[Assessed HS - 18-24 (2014)]],ConsolGeog[[#This Row],[Assessed HS - 16-24 (2014)]])+MAX(ConsolGeog[[#This Row],[Assessed CS - 16-17 (2014)]]+ConsolGeog[[#This Row],[Assessed CS - 18-24 (2014)]],ConsolGeog[[#This Row],[Assessed CS - 16-24 (2014)]])</f>
        <v>49</v>
      </c>
      <c r="J57" s="128">
        <f>VLOOKUP(FinalOutput[[#This Row],[ONS_Cenus_2011]],Table5[],CensusData!C$1,FALSE)</f>
        <v>121926</v>
      </c>
      <c r="K57" s="128">
        <f>VLOOKUP(FinalOutput[[#This Row],[ONS_Cenus_2011]],Table5[],CensusData!D$1,FALSE)</f>
        <v>15636</v>
      </c>
      <c r="L57" s="128">
        <f>VLOOKUP(FinalOutput[[#This Row],[ONS_Cenus_2011]],Table5[],CensusData!E$1,FALSE)</f>
        <v>6158</v>
      </c>
      <c r="M57" s="128">
        <f>VLOOKUP(FinalOutput[[#This Row],[ONS_Cenus_2011]],Table5[],CensusData!F$1,FALSE)</f>
        <v>16480</v>
      </c>
      <c r="N57" s="128">
        <f>VLOOKUP(FinalOutput[[#This Row],[ONS_Cenus_2011]],Table5[],CensusData!G$1,FALSE)</f>
        <v>10134</v>
      </c>
      <c r="O57" s="128">
        <f>VLOOKUP(FinalOutput[[#This Row],[ONS_Cenus_2011]],Table5[],CensusData!H$1,FALSE)</f>
        <v>1097</v>
      </c>
      <c r="P57" s="128">
        <f>VLOOKUP(FinalOutput[[#This Row],[ONS_Cenus_2011]],Table5[],CensusData!I$1,FALSE)</f>
        <v>6.49</v>
      </c>
      <c r="Q57" s="128">
        <f>VLOOKUP(FinalOutput[[#This Row],[ONS_Cenus_2011]],Table5[],CensusData!J$1,FALSE)</f>
        <v>28418</v>
      </c>
      <c r="R57" s="128">
        <f>VLOOKUP(FinalOutput[[#This Row],[ONS_Cenus_2011]],Table5[],CensusData!K$1,FALSE)</f>
        <v>159441</v>
      </c>
      <c r="S57" s="128">
        <f>VLOOKUP(FinalOutput[[#This Row],[ONS_Cenus_2011]],Table5[],CensusData!L$1,FALSE)</f>
        <v>155619</v>
      </c>
      <c r="T57" s="128">
        <f>VLOOKUP(FinalOutput[[#This Row],[ONS_Cenus_2011]],Table5[],CensusData!M$1,FALSE)</f>
        <v>150885</v>
      </c>
      <c r="U57" s="128">
        <f>VLOOKUP(FinalOutput[[#This Row],[ONS_Cenus_2011]],Table5[],CensusData!N$1,FALSE)</f>
        <v>1234</v>
      </c>
      <c r="V57" s="128">
        <f>VLOOKUP(FinalOutput[[#This Row],[ONS_Cenus_2011]],Table5[],CensusData!O$1,FALSE)</f>
        <v>109</v>
      </c>
      <c r="W57" s="128">
        <f>VLOOKUP(FinalOutput[[#This Row],[ONS_Cenus_2011]],Table5[],CensusData!P$1,FALSE)</f>
        <v>3391</v>
      </c>
      <c r="X57" s="128">
        <f>VLOOKUP(FinalOutput[[#This Row],[ONS_Cenus_2011]],Table5[],CensusData!Q$1,FALSE)</f>
        <v>840</v>
      </c>
      <c r="Y57" s="128">
        <f>VLOOKUP(FinalOutput[[#This Row],[ONS_Cenus_2011]],Table5[],CensusData!R$1,FALSE)</f>
        <v>338</v>
      </c>
      <c r="Z57" s="128">
        <f>VLOOKUP(FinalOutput[[#This Row],[ONS_Cenus_2011]],Table5[],CensusData!S$1,FALSE)</f>
        <v>82</v>
      </c>
      <c r="AA57" s="128">
        <f>VLOOKUP(FinalOutput[[#This Row],[ONS_Cenus_2011]],Table5[],CensusData!T$1,FALSE)</f>
        <v>237</v>
      </c>
      <c r="AB57" s="128">
        <f>VLOOKUP(FinalOutput[[#This Row],[ONS_Cenus_2011]],Table5[],CensusData!U$1,FALSE)</f>
        <v>183</v>
      </c>
      <c r="AC57" s="128">
        <f>VLOOKUP(FinalOutput[[#This Row],[ONS_Cenus_2011]],Table5[],CensusData!V$1,FALSE)</f>
        <v>2014</v>
      </c>
      <c r="AD57" s="128">
        <f>VLOOKUP(FinalOutput[[#This Row],[ONS_Cenus_2011]],Table5[],CensusData!W$1,FALSE)</f>
        <v>791</v>
      </c>
      <c r="AE57" s="128">
        <f>VLOOKUP(FinalOutput[[#This Row],[ONS_Cenus_2011]],Table5[],CensusData!X$1,FALSE)</f>
        <v>240</v>
      </c>
      <c r="AF57" s="128">
        <f>VLOOKUP(FinalOutput[[#This Row],[ONS_Cenus_2011]],Table5[],CensusData!Y$1,FALSE)</f>
        <v>141</v>
      </c>
      <c r="AG57" s="128">
        <f>VLOOKUP(FinalOutput[[#This Row],[ONS_Cenus_2011]],Table5[],CensusData!Z$1,FALSE)</f>
        <v>382</v>
      </c>
      <c r="AH57" s="128">
        <f>VLOOKUP(FinalOutput[[#This Row],[ONS_Cenus_2011]],Table5[],CensusData!AA$1,FALSE)</f>
        <v>460</v>
      </c>
      <c r="AI57" s="128">
        <f>VLOOKUP(FinalOutput[[#This Row],[ONS_Cenus_2011]],Table5[],CensusData!AB$1,FALSE)</f>
        <v>662</v>
      </c>
      <c r="AJ57" s="128">
        <f>VLOOKUP(FinalOutput[[#This Row],[ONS_Cenus_2011]],Table5[],CensusData!AC$1,FALSE)</f>
        <v>293</v>
      </c>
      <c r="AK57" s="128">
        <f>VLOOKUP(FinalOutput[[#This Row],[ONS_Cenus_2011]],Table5[],CensusData!AD$1,FALSE)</f>
        <v>265</v>
      </c>
      <c r="AL57" s="128">
        <f>VLOOKUP(FinalOutput[[#This Row],[ONS_Cenus_2011]],Table5[],CensusData!AE$1,FALSE)</f>
        <v>104</v>
      </c>
      <c r="AM57" s="128">
        <f>VLOOKUP(FinalOutput[[#This Row],[ONS_Cenus_2011]],Table5[],CensusData!AF$1,FALSE)</f>
        <v>306</v>
      </c>
      <c r="AN57" s="128">
        <f>VLOOKUP(FinalOutput[[#This Row],[ONS_Cenus_2011]],Table5[],CensusData!AG$1,FALSE)</f>
        <v>113</v>
      </c>
      <c r="AO57" s="128">
        <f>VLOOKUP(FinalOutput[[#This Row],[ONS_Cenus_2011]],Table5[],CensusData!AH$1,FALSE)</f>
        <v>193</v>
      </c>
      <c r="AP57" s="128">
        <f>VLOOKUP(FinalOutput[[#This Row],[ONS_Cenus_2011]],Table5[],CensusData!AI$1,FALSE)</f>
        <v>304374</v>
      </c>
      <c r="AQ57" s="128">
        <f>VLOOKUP(FinalOutput[[#This Row],[ONS_Cenus_2011]],Table5[],CensusData!AJ$1,FALSE)</f>
        <v>59806</v>
      </c>
      <c r="AR57" s="128">
        <f>VLOOKUP(FinalOutput[[#This Row],[ONS_Cenus_2011]],Table5[],CensusData!AK$1,FALSE)</f>
        <v>36823</v>
      </c>
      <c r="AS57" s="128">
        <f>VLOOKUP(FinalOutput[[#This Row],[ONS_Cenus_2011]],Table5[],CensusData!AL$1,FALSE)</f>
        <v>48576</v>
      </c>
      <c r="AT57" s="128">
        <f>VLOOKUP(FinalOutput[[#This Row],[ONS_Cenus_2011]],Table5[],CensusData!AM$1,FALSE)</f>
        <v>12395</v>
      </c>
      <c r="AU57" s="128">
        <f>VLOOKUP(FinalOutput[[#This Row],[ONS_Cenus_2011]],Table5[],CensusData!AN$1,FALSE)</f>
        <v>37854</v>
      </c>
      <c r="AV57" s="128">
        <f>VLOOKUP(FinalOutput[[#This Row],[ONS_Cenus_2011]],Table5[],CensusData!AO$1,FALSE)</f>
        <v>97248</v>
      </c>
      <c r="AW57" s="128">
        <f>VLOOKUP(FinalOutput[[#This Row],[ONS_Cenus_2011]],Table5[],CensusData!AP$1,FALSE)</f>
        <v>11672</v>
      </c>
    </row>
    <row r="58" spans="1:49">
      <c r="A58" s="128" t="str">
        <f t="array" ref="A58">ConsolGeog[[#This Row],[Country]]</f>
        <v>England</v>
      </c>
      <c r="B58" s="129" t="str">
        <f t="array" ref="B58">ConsolGeog[[#This Row],[County Name]]</f>
        <v>Cheshire West and Chester</v>
      </c>
      <c r="C58" s="128" t="str">
        <f t="array" ref="C58">ConsolGeog[[#This Row],[la_code]]</f>
        <v>E06000050</v>
      </c>
      <c r="D58" s="129" t="str">
        <f t="array" ref="D58">ConsolGeog[[#This Row],[la_name]]</f>
        <v>Cheshire West and Chester</v>
      </c>
      <c r="E58" s="129" t="str">
        <f t="array" ref="E58">ConsolGeog[[#This Row],[LA Type]]</f>
        <v>Unitary</v>
      </c>
      <c r="F58" s="129">
        <f t="array" ref="F58">ConsolGeog[[#This Row],[population]]</f>
        <v>329608</v>
      </c>
      <c r="G58" s="129">
        <f t="array" ref="G58">ConsolGeog[[#This Row],[area]]</f>
        <v>91665.600000000006</v>
      </c>
      <c r="H58" s="129">
        <f t="array" ref="H58">MAX(ConsolGeog[[#This Row],[Presented HS - 16-17 (2014)]]+ConsolGeog[[#This Row],[Presented HS - 18-24 (2014)]],ConsolGeog[[#This Row],[Presented HS - 16-24 (2014)]])+MAX(ConsolGeog[[#This Row],[Presented CS - 16-17 (2014)]]+ConsolGeog[[#This Row],[Presented CS - 18-24 (2014)]],ConsolGeog[[#This Row],[Presented CS - 16-24 (2014)]])</f>
        <v>103</v>
      </c>
      <c r="I58" s="129">
        <f t="array" ref="I58">MAX(ConsolGeog[[#This Row],[Assessed HS - 16-17 (2014)]]+ConsolGeog[[#This Row],[Assessed HS - 18-24 (2014)]],ConsolGeog[[#This Row],[Assessed HS - 16-24 (2014)]])+MAX(ConsolGeog[[#This Row],[Assessed CS - 16-17 (2014)]]+ConsolGeog[[#This Row],[Assessed CS - 18-24 (2014)]],ConsolGeog[[#This Row],[Assessed CS - 16-24 (2014)]])</f>
        <v>93</v>
      </c>
      <c r="J58" s="128">
        <f>VLOOKUP(FinalOutput[[#This Row],[ONS_Cenus_2011]],Table5[],CensusData!C$1,FALSE)</f>
        <v>110436</v>
      </c>
      <c r="K58" s="128">
        <f>VLOOKUP(FinalOutput[[#This Row],[ONS_Cenus_2011]],Table5[],CensusData!D$1,FALSE)</f>
        <v>15489</v>
      </c>
      <c r="L58" s="128">
        <f>VLOOKUP(FinalOutput[[#This Row],[ONS_Cenus_2011]],Table5[],CensusData!E$1,FALSE)</f>
        <v>6253</v>
      </c>
      <c r="M58" s="128">
        <f>VLOOKUP(FinalOutput[[#This Row],[ONS_Cenus_2011]],Table5[],CensusData!F$1,FALSE)</f>
        <v>15319</v>
      </c>
      <c r="N58" s="128">
        <f>VLOOKUP(FinalOutput[[#This Row],[ONS_Cenus_2011]],Table5[],CensusData!G$1,FALSE)</f>
        <v>9005</v>
      </c>
      <c r="O58" s="128">
        <f>VLOOKUP(FinalOutput[[#This Row],[ONS_Cenus_2011]],Table5[],CensusData!H$1,FALSE)</f>
        <v>997</v>
      </c>
      <c r="P58" s="128">
        <f>VLOOKUP(FinalOutput[[#This Row],[ONS_Cenus_2011]],Table5[],CensusData!I$1,FALSE)</f>
        <v>14.64</v>
      </c>
      <c r="Q58" s="128">
        <f>VLOOKUP(FinalOutput[[#This Row],[ONS_Cenus_2011]],Table5[],CensusData!J$1,FALSE)</f>
        <v>18581</v>
      </c>
      <c r="R58" s="128">
        <f>VLOOKUP(FinalOutput[[#This Row],[ONS_Cenus_2011]],Table5[],CensusData!K$1,FALSE)</f>
        <v>141442</v>
      </c>
      <c r="S58" s="128">
        <f>VLOOKUP(FinalOutput[[#This Row],[ONS_Cenus_2011]],Table5[],CensusData!L$1,FALSE)</f>
        <v>138677</v>
      </c>
      <c r="T58" s="128">
        <f>VLOOKUP(FinalOutput[[#This Row],[ONS_Cenus_2011]],Table5[],CensusData!M$1,FALSE)</f>
        <v>134717</v>
      </c>
      <c r="U58" s="128">
        <f>VLOOKUP(FinalOutput[[#This Row],[ONS_Cenus_2011]],Table5[],CensusData!N$1,FALSE)</f>
        <v>1319</v>
      </c>
      <c r="V58" s="128">
        <f>VLOOKUP(FinalOutput[[#This Row],[ONS_Cenus_2011]],Table5[],CensusData!O$1,FALSE)</f>
        <v>87</v>
      </c>
      <c r="W58" s="128">
        <f>VLOOKUP(FinalOutput[[#This Row],[ONS_Cenus_2011]],Table5[],CensusData!P$1,FALSE)</f>
        <v>2554</v>
      </c>
      <c r="X58" s="128">
        <f>VLOOKUP(FinalOutput[[#This Row],[ONS_Cenus_2011]],Table5[],CensusData!Q$1,FALSE)</f>
        <v>731</v>
      </c>
      <c r="Y58" s="128">
        <f>VLOOKUP(FinalOutput[[#This Row],[ONS_Cenus_2011]],Table5[],CensusData!R$1,FALSE)</f>
        <v>257</v>
      </c>
      <c r="Z58" s="128">
        <f>VLOOKUP(FinalOutput[[#This Row],[ONS_Cenus_2011]],Table5[],CensusData!S$1,FALSE)</f>
        <v>87</v>
      </c>
      <c r="AA58" s="128">
        <f>VLOOKUP(FinalOutput[[#This Row],[ONS_Cenus_2011]],Table5[],CensusData!T$1,FALSE)</f>
        <v>205</v>
      </c>
      <c r="AB58" s="128">
        <f>VLOOKUP(FinalOutput[[#This Row],[ONS_Cenus_2011]],Table5[],CensusData!U$1,FALSE)</f>
        <v>182</v>
      </c>
      <c r="AC58" s="128">
        <f>VLOOKUP(FinalOutput[[#This Row],[ONS_Cenus_2011]],Table5[],CensusData!V$1,FALSE)</f>
        <v>1386</v>
      </c>
      <c r="AD58" s="128">
        <f>VLOOKUP(FinalOutput[[#This Row],[ONS_Cenus_2011]],Table5[],CensusData!W$1,FALSE)</f>
        <v>459</v>
      </c>
      <c r="AE58" s="128">
        <f>VLOOKUP(FinalOutput[[#This Row],[ONS_Cenus_2011]],Table5[],CensusData!X$1,FALSE)</f>
        <v>109</v>
      </c>
      <c r="AF58" s="128">
        <f>VLOOKUP(FinalOutput[[#This Row],[ONS_Cenus_2011]],Table5[],CensusData!Y$1,FALSE)</f>
        <v>169</v>
      </c>
      <c r="AG58" s="128">
        <f>VLOOKUP(FinalOutput[[#This Row],[ONS_Cenus_2011]],Table5[],CensusData!Z$1,FALSE)</f>
        <v>338</v>
      </c>
      <c r="AH58" s="128">
        <f>VLOOKUP(FinalOutput[[#This Row],[ONS_Cenus_2011]],Table5[],CensusData!AA$1,FALSE)</f>
        <v>311</v>
      </c>
      <c r="AI58" s="128">
        <f>VLOOKUP(FinalOutput[[#This Row],[ONS_Cenus_2011]],Table5[],CensusData!AB$1,FALSE)</f>
        <v>438</v>
      </c>
      <c r="AJ58" s="128">
        <f>VLOOKUP(FinalOutput[[#This Row],[ONS_Cenus_2011]],Table5[],CensusData!AC$1,FALSE)</f>
        <v>283</v>
      </c>
      <c r="AK58" s="128">
        <f>VLOOKUP(FinalOutput[[#This Row],[ONS_Cenus_2011]],Table5[],CensusData!AD$1,FALSE)</f>
        <v>107</v>
      </c>
      <c r="AL58" s="128">
        <f>VLOOKUP(FinalOutput[[#This Row],[ONS_Cenus_2011]],Table5[],CensusData!AE$1,FALSE)</f>
        <v>48</v>
      </c>
      <c r="AM58" s="128">
        <f>VLOOKUP(FinalOutput[[#This Row],[ONS_Cenus_2011]],Table5[],CensusData!AF$1,FALSE)</f>
        <v>210</v>
      </c>
      <c r="AN58" s="128">
        <f>VLOOKUP(FinalOutput[[#This Row],[ONS_Cenus_2011]],Table5[],CensusData!AG$1,FALSE)</f>
        <v>81</v>
      </c>
      <c r="AO58" s="128">
        <f>VLOOKUP(FinalOutput[[#This Row],[ONS_Cenus_2011]],Table5[],CensusData!AH$1,FALSE)</f>
        <v>129</v>
      </c>
      <c r="AP58" s="128">
        <f>VLOOKUP(FinalOutput[[#This Row],[ONS_Cenus_2011]],Table5[],CensusData!AI$1,FALSE)</f>
        <v>271473</v>
      </c>
      <c r="AQ58" s="128">
        <f>VLOOKUP(FinalOutput[[#This Row],[ONS_Cenus_2011]],Table5[],CensusData!AJ$1,FALSE)</f>
        <v>56940</v>
      </c>
      <c r="AR58" s="128">
        <f>VLOOKUP(FinalOutput[[#This Row],[ONS_Cenus_2011]],Table5[],CensusData!AK$1,FALSE)</f>
        <v>36010</v>
      </c>
      <c r="AS58" s="128">
        <f>VLOOKUP(FinalOutput[[#This Row],[ONS_Cenus_2011]],Table5[],CensusData!AL$1,FALSE)</f>
        <v>42655</v>
      </c>
      <c r="AT58" s="128">
        <f>VLOOKUP(FinalOutput[[#This Row],[ONS_Cenus_2011]],Table5[],CensusData!AM$1,FALSE)</f>
        <v>10727</v>
      </c>
      <c r="AU58" s="128">
        <f>VLOOKUP(FinalOutput[[#This Row],[ONS_Cenus_2011]],Table5[],CensusData!AN$1,FALSE)</f>
        <v>35042</v>
      </c>
      <c r="AV58" s="128">
        <f>VLOOKUP(FinalOutput[[#This Row],[ONS_Cenus_2011]],Table5[],CensusData!AO$1,FALSE)</f>
        <v>79712</v>
      </c>
      <c r="AW58" s="128">
        <f>VLOOKUP(FinalOutput[[#This Row],[ONS_Cenus_2011]],Table5[],CensusData!AP$1,FALSE)</f>
        <v>10387</v>
      </c>
    </row>
    <row r="59" spans="1:49">
      <c r="A59" s="128" t="str">
        <f t="array" ref="A59">ConsolGeog[[#This Row],[Country]]</f>
        <v>England</v>
      </c>
      <c r="B59" s="129" t="str">
        <f t="array" ref="B59">ConsolGeog[[#This Row],[County Name]]</f>
        <v>Shropshire</v>
      </c>
      <c r="C59" s="128" t="str">
        <f t="array" ref="C59">ConsolGeog[[#This Row],[la_code]]</f>
        <v>E06000051</v>
      </c>
      <c r="D59" s="129" t="str">
        <f t="array" ref="D59">ConsolGeog[[#This Row],[la_name]]</f>
        <v>Shropshire</v>
      </c>
      <c r="E59" s="129" t="str">
        <f t="array" ref="E59">ConsolGeog[[#This Row],[LA Type]]</f>
        <v>Unitary</v>
      </c>
      <c r="F59" s="129">
        <f t="array" ref="F59">ConsolGeog[[#This Row],[population]]</f>
        <v>306129</v>
      </c>
      <c r="G59" s="129">
        <f t="array" ref="G59">ConsolGeog[[#This Row],[area]]</f>
        <v>319730.32</v>
      </c>
      <c r="H59" s="129">
        <f t="array" ref="H59">MAX(ConsolGeog[[#This Row],[Presented HS - 16-17 (2014)]]+ConsolGeog[[#This Row],[Presented HS - 18-24 (2014)]],ConsolGeog[[#This Row],[Presented HS - 16-24 (2014)]])+MAX(ConsolGeog[[#This Row],[Presented CS - 16-17 (2014)]]+ConsolGeog[[#This Row],[Presented CS - 18-24 (2014)]],ConsolGeog[[#This Row],[Presented CS - 16-24 (2014)]])</f>
        <v>0</v>
      </c>
      <c r="I59" s="129">
        <f t="array" ref="I59">MAX(ConsolGeog[[#This Row],[Assessed HS - 16-17 (2014)]]+ConsolGeog[[#This Row],[Assessed HS - 18-24 (2014)]],ConsolGeog[[#This Row],[Assessed HS - 16-24 (2014)]])+MAX(ConsolGeog[[#This Row],[Assessed CS - 16-17 (2014)]]+ConsolGeog[[#This Row],[Assessed CS - 18-24 (2014)]],ConsolGeog[[#This Row],[Assessed CS - 16-24 (2014)]])</f>
        <v>0</v>
      </c>
      <c r="J59" s="128">
        <f>VLOOKUP(FinalOutput[[#This Row],[ONS_Cenus_2011]],Table5[],CensusData!C$1,FALSE)</f>
        <v>100670</v>
      </c>
      <c r="K59" s="128">
        <f>VLOOKUP(FinalOutput[[#This Row],[ONS_Cenus_2011]],Table5[],CensusData!D$1,FALSE)</f>
        <v>12748</v>
      </c>
      <c r="L59" s="128">
        <f>VLOOKUP(FinalOutput[[#This Row],[ONS_Cenus_2011]],Table5[],CensusData!E$1,FALSE)</f>
        <v>5198</v>
      </c>
      <c r="M59" s="128">
        <f>VLOOKUP(FinalOutput[[#This Row],[ONS_Cenus_2011]],Table5[],CensusData!F$1,FALSE)</f>
        <v>14479</v>
      </c>
      <c r="N59" s="128">
        <f>VLOOKUP(FinalOutput[[#This Row],[ONS_Cenus_2011]],Table5[],CensusData!G$1,FALSE)</f>
        <v>8592</v>
      </c>
      <c r="O59" s="128">
        <f>VLOOKUP(FinalOutput[[#This Row],[ONS_Cenus_2011]],Table5[],CensusData!H$1,FALSE)</f>
        <v>802</v>
      </c>
      <c r="P59" s="128">
        <f>VLOOKUP(FinalOutput[[#This Row],[ONS_Cenus_2011]],Table5[],CensusData!I$1,FALSE)</f>
        <v>13.77</v>
      </c>
      <c r="Q59" s="128">
        <f>VLOOKUP(FinalOutput[[#This Row],[ONS_Cenus_2011]],Table5[],CensusData!J$1,FALSE)</f>
        <v>19508</v>
      </c>
      <c r="R59" s="128">
        <f>VLOOKUP(FinalOutput[[#This Row],[ONS_Cenus_2011]],Table5[],CensusData!K$1,FALSE)</f>
        <v>129674</v>
      </c>
      <c r="S59" s="128">
        <f>VLOOKUP(FinalOutput[[#This Row],[ONS_Cenus_2011]],Table5[],CensusData!L$1,FALSE)</f>
        <v>128024</v>
      </c>
      <c r="T59" s="128">
        <f>VLOOKUP(FinalOutput[[#This Row],[ONS_Cenus_2011]],Table5[],CensusData!M$1,FALSE)</f>
        <v>125007</v>
      </c>
      <c r="U59" s="128">
        <f>VLOOKUP(FinalOutput[[#This Row],[ONS_Cenus_2011]],Table5[],CensusData!N$1,FALSE)</f>
        <v>728</v>
      </c>
      <c r="V59" s="128">
        <f>VLOOKUP(FinalOutput[[#This Row],[ONS_Cenus_2011]],Table5[],CensusData!O$1,FALSE)</f>
        <v>130</v>
      </c>
      <c r="W59" s="128">
        <f>VLOOKUP(FinalOutput[[#This Row],[ONS_Cenus_2011]],Table5[],CensusData!P$1,FALSE)</f>
        <v>2159</v>
      </c>
      <c r="X59" s="128">
        <f>VLOOKUP(FinalOutput[[#This Row],[ONS_Cenus_2011]],Table5[],CensusData!Q$1,FALSE)</f>
        <v>469</v>
      </c>
      <c r="Y59" s="128">
        <f>VLOOKUP(FinalOutput[[#This Row],[ONS_Cenus_2011]],Table5[],CensusData!R$1,FALSE)</f>
        <v>195</v>
      </c>
      <c r="Z59" s="128">
        <f>VLOOKUP(FinalOutput[[#This Row],[ONS_Cenus_2011]],Table5[],CensusData!S$1,FALSE)</f>
        <v>31</v>
      </c>
      <c r="AA59" s="128">
        <f>VLOOKUP(FinalOutput[[#This Row],[ONS_Cenus_2011]],Table5[],CensusData!T$1,FALSE)</f>
        <v>121</v>
      </c>
      <c r="AB59" s="128">
        <f>VLOOKUP(FinalOutput[[#This Row],[ONS_Cenus_2011]],Table5[],CensusData!U$1,FALSE)</f>
        <v>122</v>
      </c>
      <c r="AC59" s="128">
        <f>VLOOKUP(FinalOutput[[#This Row],[ONS_Cenus_2011]],Table5[],CensusData!V$1,FALSE)</f>
        <v>866</v>
      </c>
      <c r="AD59" s="128">
        <f>VLOOKUP(FinalOutput[[#This Row],[ONS_Cenus_2011]],Table5[],CensusData!W$1,FALSE)</f>
        <v>292</v>
      </c>
      <c r="AE59" s="128">
        <f>VLOOKUP(FinalOutput[[#This Row],[ONS_Cenus_2011]],Table5[],CensusData!X$1,FALSE)</f>
        <v>63</v>
      </c>
      <c r="AF59" s="128">
        <f>VLOOKUP(FinalOutput[[#This Row],[ONS_Cenus_2011]],Table5[],CensusData!Y$1,FALSE)</f>
        <v>62</v>
      </c>
      <c r="AG59" s="128">
        <f>VLOOKUP(FinalOutput[[#This Row],[ONS_Cenus_2011]],Table5[],CensusData!Z$1,FALSE)</f>
        <v>207</v>
      </c>
      <c r="AH59" s="128">
        <f>VLOOKUP(FinalOutput[[#This Row],[ONS_Cenus_2011]],Table5[],CensusData!AA$1,FALSE)</f>
        <v>242</v>
      </c>
      <c r="AI59" s="128">
        <f>VLOOKUP(FinalOutput[[#This Row],[ONS_Cenus_2011]],Table5[],CensusData!AB$1,FALSE)</f>
        <v>181</v>
      </c>
      <c r="AJ59" s="128">
        <f>VLOOKUP(FinalOutput[[#This Row],[ONS_Cenus_2011]],Table5[],CensusData!AC$1,FALSE)</f>
        <v>78</v>
      </c>
      <c r="AK59" s="128">
        <f>VLOOKUP(FinalOutput[[#This Row],[ONS_Cenus_2011]],Table5[],CensusData!AD$1,FALSE)</f>
        <v>69</v>
      </c>
      <c r="AL59" s="128">
        <f>VLOOKUP(FinalOutput[[#This Row],[ONS_Cenus_2011]],Table5[],CensusData!AE$1,FALSE)</f>
        <v>34</v>
      </c>
      <c r="AM59" s="128">
        <f>VLOOKUP(FinalOutput[[#This Row],[ONS_Cenus_2011]],Table5[],CensusData!AF$1,FALSE)</f>
        <v>134</v>
      </c>
      <c r="AN59" s="128">
        <f>VLOOKUP(FinalOutput[[#This Row],[ONS_Cenus_2011]],Table5[],CensusData!AG$1,FALSE)</f>
        <v>42</v>
      </c>
      <c r="AO59" s="128">
        <f>VLOOKUP(FinalOutput[[#This Row],[ONS_Cenus_2011]],Table5[],CensusData!AH$1,FALSE)</f>
        <v>92</v>
      </c>
      <c r="AP59" s="128">
        <f>VLOOKUP(FinalOutput[[#This Row],[ONS_Cenus_2011]],Table5[],CensusData!AI$1,FALSE)</f>
        <v>252979</v>
      </c>
      <c r="AQ59" s="128">
        <f>VLOOKUP(FinalOutput[[#This Row],[ONS_Cenus_2011]],Table5[],CensusData!AJ$1,FALSE)</f>
        <v>56943</v>
      </c>
      <c r="AR59" s="128">
        <f>VLOOKUP(FinalOutput[[#This Row],[ONS_Cenus_2011]],Table5[],CensusData!AK$1,FALSE)</f>
        <v>33158</v>
      </c>
      <c r="AS59" s="128">
        <f>VLOOKUP(FinalOutput[[#This Row],[ONS_Cenus_2011]],Table5[],CensusData!AL$1,FALSE)</f>
        <v>42594</v>
      </c>
      <c r="AT59" s="128">
        <f>VLOOKUP(FinalOutput[[#This Row],[ONS_Cenus_2011]],Table5[],CensusData!AM$1,FALSE)</f>
        <v>9289</v>
      </c>
      <c r="AU59" s="128">
        <f>VLOOKUP(FinalOutput[[#This Row],[ONS_Cenus_2011]],Table5[],CensusData!AN$1,FALSE)</f>
        <v>30749</v>
      </c>
      <c r="AV59" s="128">
        <f>VLOOKUP(FinalOutput[[#This Row],[ONS_Cenus_2011]],Table5[],CensusData!AO$1,FALSE)</f>
        <v>69558</v>
      </c>
      <c r="AW59" s="128">
        <f>VLOOKUP(FinalOutput[[#This Row],[ONS_Cenus_2011]],Table5[],CensusData!AP$1,FALSE)</f>
        <v>10688</v>
      </c>
    </row>
    <row r="60" spans="1:49">
      <c r="A60" s="128" t="str">
        <f t="array" ref="A60">ConsolGeog[[#This Row],[Country]]</f>
        <v>England</v>
      </c>
      <c r="B60" s="129" t="str">
        <f t="array" ref="B60">ConsolGeog[[#This Row],[County Name]]</f>
        <v>Cornwall</v>
      </c>
      <c r="C60" s="128" t="str">
        <f t="array" ref="C60">ConsolGeog[[#This Row],[la_code]]</f>
        <v>E06000052</v>
      </c>
      <c r="D60" s="129" t="str">
        <f t="array" ref="D60">ConsolGeog[[#This Row],[la_name]]</f>
        <v>Cornwall</v>
      </c>
      <c r="E60" s="129" t="str">
        <f t="array" ref="E60">ConsolGeog[[#This Row],[LA Type]]</f>
        <v>Unitary</v>
      </c>
      <c r="F60" s="129">
        <f t="array" ref="F60">ConsolGeog[[#This Row],[population]]</f>
        <v>532273</v>
      </c>
      <c r="G60" s="129">
        <f t="array" ref="G60">ConsolGeog[[#This Row],[area]]</f>
        <v>354618.74</v>
      </c>
      <c r="H60" s="129">
        <f t="array" ref="H60">MAX(ConsolGeog[[#This Row],[Presented HS - 16-17 (2014)]]+ConsolGeog[[#This Row],[Presented HS - 18-24 (2014)]],ConsolGeog[[#This Row],[Presented HS - 16-24 (2014)]])+MAX(ConsolGeog[[#This Row],[Presented CS - 16-17 (2014)]]+ConsolGeog[[#This Row],[Presented CS - 18-24 (2014)]],ConsolGeog[[#This Row],[Presented CS - 16-24 (2014)]])</f>
        <v>0</v>
      </c>
      <c r="I60" s="129">
        <f t="array" ref="I60">MAX(ConsolGeog[[#This Row],[Assessed HS - 16-17 (2014)]]+ConsolGeog[[#This Row],[Assessed HS - 18-24 (2014)]],ConsolGeog[[#This Row],[Assessed HS - 16-24 (2014)]])+MAX(ConsolGeog[[#This Row],[Assessed CS - 16-17 (2014)]]+ConsolGeog[[#This Row],[Assessed CS - 18-24 (2014)]],ConsolGeog[[#This Row],[Assessed CS - 16-24 (2014)]])</f>
        <v>0</v>
      </c>
      <c r="J60" s="128">
        <f>VLOOKUP(FinalOutput[[#This Row],[ONS_Cenus_2011]],Table5[],CensusData!C$1,FALSE)</f>
        <v>195783</v>
      </c>
      <c r="K60" s="128">
        <f>VLOOKUP(FinalOutput[[#This Row],[ONS_Cenus_2011]],Table5[],CensusData!D$1,FALSE)</f>
        <v>24033</v>
      </c>
      <c r="L60" s="128">
        <f>VLOOKUP(FinalOutput[[#This Row],[ONS_Cenus_2011]],Table5[],CensusData!E$1,FALSE)</f>
        <v>10471</v>
      </c>
      <c r="M60" s="128">
        <f>VLOOKUP(FinalOutput[[#This Row],[ONS_Cenus_2011]],Table5[],CensusData!F$1,FALSE)</f>
        <v>23945</v>
      </c>
      <c r="N60" s="128">
        <f>VLOOKUP(FinalOutput[[#This Row],[ONS_Cenus_2011]],Table5[],CensusData!G$1,FALSE)</f>
        <v>12766</v>
      </c>
      <c r="O60" s="128">
        <f>VLOOKUP(FinalOutput[[#This Row],[ONS_Cenus_2011]],Table5[],CensusData!H$1,FALSE)</f>
        <v>1462</v>
      </c>
      <c r="P60" s="128">
        <f>VLOOKUP(FinalOutput[[#This Row],[ONS_Cenus_2011]],Table5[],CensusData!I$1,FALSE)</f>
        <v>12.8</v>
      </c>
      <c r="Q60" s="128">
        <f>VLOOKUP(FinalOutput[[#This Row],[ONS_Cenus_2011]],Table5[],CensusData!J$1,FALSE)</f>
        <v>20617</v>
      </c>
      <c r="R60" s="128">
        <f>VLOOKUP(FinalOutput[[#This Row],[ONS_Cenus_2011]],Table5[],CensusData!K$1,FALSE)</f>
        <v>230389</v>
      </c>
      <c r="S60" s="128">
        <f>VLOOKUP(FinalOutput[[#This Row],[ONS_Cenus_2011]],Table5[],CensusData!L$1,FALSE)</f>
        <v>227139</v>
      </c>
      <c r="T60" s="128">
        <f>VLOOKUP(FinalOutput[[#This Row],[ONS_Cenus_2011]],Table5[],CensusData!M$1,FALSE)</f>
        <v>221591</v>
      </c>
      <c r="U60" s="128">
        <f>VLOOKUP(FinalOutput[[#This Row],[ONS_Cenus_2011]],Table5[],CensusData!N$1,FALSE)</f>
        <v>1116</v>
      </c>
      <c r="V60" s="128">
        <f>VLOOKUP(FinalOutput[[#This Row],[ONS_Cenus_2011]],Table5[],CensusData!O$1,FALSE)</f>
        <v>245</v>
      </c>
      <c r="W60" s="128">
        <f>VLOOKUP(FinalOutput[[#This Row],[ONS_Cenus_2011]],Table5[],CensusData!P$1,FALSE)</f>
        <v>4187</v>
      </c>
      <c r="X60" s="128">
        <f>VLOOKUP(FinalOutput[[#This Row],[ONS_Cenus_2011]],Table5[],CensusData!Q$1,FALSE)</f>
        <v>1151</v>
      </c>
      <c r="Y60" s="128">
        <f>VLOOKUP(FinalOutput[[#This Row],[ONS_Cenus_2011]],Table5[],CensusData!R$1,FALSE)</f>
        <v>349</v>
      </c>
      <c r="Z60" s="128">
        <f>VLOOKUP(FinalOutput[[#This Row],[ONS_Cenus_2011]],Table5[],CensusData!S$1,FALSE)</f>
        <v>118</v>
      </c>
      <c r="AA60" s="128">
        <f>VLOOKUP(FinalOutput[[#This Row],[ONS_Cenus_2011]],Table5[],CensusData!T$1,FALSE)</f>
        <v>349</v>
      </c>
      <c r="AB60" s="128">
        <f>VLOOKUP(FinalOutput[[#This Row],[ONS_Cenus_2011]],Table5[],CensusData!U$1,FALSE)</f>
        <v>335</v>
      </c>
      <c r="AC60" s="128">
        <f>VLOOKUP(FinalOutput[[#This Row],[ONS_Cenus_2011]],Table5[],CensusData!V$1,FALSE)</f>
        <v>1373</v>
      </c>
      <c r="AD60" s="128">
        <f>VLOOKUP(FinalOutput[[#This Row],[ONS_Cenus_2011]],Table5[],CensusData!W$1,FALSE)</f>
        <v>399</v>
      </c>
      <c r="AE60" s="128">
        <f>VLOOKUP(FinalOutput[[#This Row],[ONS_Cenus_2011]],Table5[],CensusData!X$1,FALSE)</f>
        <v>47</v>
      </c>
      <c r="AF60" s="128">
        <f>VLOOKUP(FinalOutput[[#This Row],[ONS_Cenus_2011]],Table5[],CensusData!Y$1,FALSE)</f>
        <v>69</v>
      </c>
      <c r="AG60" s="128">
        <f>VLOOKUP(FinalOutput[[#This Row],[ONS_Cenus_2011]],Table5[],CensusData!Z$1,FALSE)</f>
        <v>406</v>
      </c>
      <c r="AH60" s="128">
        <f>VLOOKUP(FinalOutput[[#This Row],[ONS_Cenus_2011]],Table5[],CensusData!AA$1,FALSE)</f>
        <v>452</v>
      </c>
      <c r="AI60" s="128">
        <f>VLOOKUP(FinalOutput[[#This Row],[ONS_Cenus_2011]],Table5[],CensusData!AB$1,FALSE)</f>
        <v>355</v>
      </c>
      <c r="AJ60" s="128">
        <f>VLOOKUP(FinalOutput[[#This Row],[ONS_Cenus_2011]],Table5[],CensusData!AC$1,FALSE)</f>
        <v>107</v>
      </c>
      <c r="AK60" s="128">
        <f>VLOOKUP(FinalOutput[[#This Row],[ONS_Cenus_2011]],Table5[],CensusData!AD$1,FALSE)</f>
        <v>198</v>
      </c>
      <c r="AL60" s="128">
        <f>VLOOKUP(FinalOutput[[#This Row],[ONS_Cenus_2011]],Table5[],CensusData!AE$1,FALSE)</f>
        <v>50</v>
      </c>
      <c r="AM60" s="128">
        <f>VLOOKUP(FinalOutput[[#This Row],[ONS_Cenus_2011]],Table5[],CensusData!AF$1,FALSE)</f>
        <v>371</v>
      </c>
      <c r="AN60" s="128">
        <f>VLOOKUP(FinalOutput[[#This Row],[ONS_Cenus_2011]],Table5[],CensusData!AG$1,FALSE)</f>
        <v>83</v>
      </c>
      <c r="AO60" s="128">
        <f>VLOOKUP(FinalOutput[[#This Row],[ONS_Cenus_2011]],Table5[],CensusData!AH$1,FALSE)</f>
        <v>288</v>
      </c>
      <c r="AP60" s="128">
        <f>VLOOKUP(FinalOutput[[#This Row],[ONS_Cenus_2011]],Table5[],CensusData!AI$1,FALSE)</f>
        <v>442332</v>
      </c>
      <c r="AQ60" s="128">
        <f>VLOOKUP(FinalOutput[[#This Row],[ONS_Cenus_2011]],Table5[],CensusData!AJ$1,FALSE)</f>
        <v>99237</v>
      </c>
      <c r="AR60" s="128">
        <f>VLOOKUP(FinalOutput[[#This Row],[ONS_Cenus_2011]],Table5[],CensusData!AK$1,FALSE)</f>
        <v>59206</v>
      </c>
      <c r="AS60" s="128">
        <f>VLOOKUP(FinalOutput[[#This Row],[ONS_Cenus_2011]],Table5[],CensusData!AL$1,FALSE)</f>
        <v>76782</v>
      </c>
      <c r="AT60" s="128">
        <f>VLOOKUP(FinalOutput[[#This Row],[ONS_Cenus_2011]],Table5[],CensusData!AM$1,FALSE)</f>
        <v>20102</v>
      </c>
      <c r="AU60" s="128">
        <f>VLOOKUP(FinalOutput[[#This Row],[ONS_Cenus_2011]],Table5[],CensusData!AN$1,FALSE)</f>
        <v>57917</v>
      </c>
      <c r="AV60" s="128">
        <f>VLOOKUP(FinalOutput[[#This Row],[ONS_Cenus_2011]],Table5[],CensusData!AO$1,FALSE)</f>
        <v>110518</v>
      </c>
      <c r="AW60" s="128">
        <f>VLOOKUP(FinalOutput[[#This Row],[ONS_Cenus_2011]],Table5[],CensusData!AP$1,FALSE)</f>
        <v>18570</v>
      </c>
    </row>
    <row r="61" spans="1:49">
      <c r="A61" s="128" t="str">
        <f t="array" ref="A61">ConsolGeog[[#This Row],[Country]]</f>
        <v>England</v>
      </c>
      <c r="B61" s="129" t="str">
        <f t="array" ref="B61">ConsolGeog[[#This Row],[County Name]]</f>
        <v>Isles of Scilly</v>
      </c>
      <c r="C61" s="128" t="str">
        <f t="array" ref="C61">ConsolGeog[[#This Row],[la_code]]</f>
        <v>E06000053</v>
      </c>
      <c r="D61" s="129" t="str">
        <f t="array" ref="D61">ConsolGeog[[#This Row],[la_name]]</f>
        <v>Isles of Scilly</v>
      </c>
      <c r="E61" s="129" t="str">
        <f t="array" ref="E61">ConsolGeog[[#This Row],[LA Type]]</f>
        <v>Unitary</v>
      </c>
      <c r="F61" s="129">
        <f t="array" ref="F61">ConsolGeog[[#This Row],[population]]</f>
        <v>2203</v>
      </c>
      <c r="G61" s="129">
        <f t="array" ref="G61">ConsolGeog[[#This Row],[area]]</f>
        <v>1637.47</v>
      </c>
      <c r="H61" s="129">
        <f t="array" ref="H61">MAX(ConsolGeog[[#This Row],[Presented HS - 16-17 (2014)]]+ConsolGeog[[#This Row],[Presented HS - 18-24 (2014)]],ConsolGeog[[#This Row],[Presented HS - 16-24 (2014)]])+MAX(ConsolGeog[[#This Row],[Presented CS - 16-17 (2014)]]+ConsolGeog[[#This Row],[Presented CS - 18-24 (2014)]],ConsolGeog[[#This Row],[Presented CS - 16-24 (2014)]])</f>
        <v>0</v>
      </c>
      <c r="I61" s="129">
        <f t="array" ref="I61">MAX(ConsolGeog[[#This Row],[Assessed HS - 16-17 (2014)]]+ConsolGeog[[#This Row],[Assessed HS - 18-24 (2014)]],ConsolGeog[[#This Row],[Assessed HS - 16-24 (2014)]])+MAX(ConsolGeog[[#This Row],[Assessed CS - 16-17 (2014)]]+ConsolGeog[[#This Row],[Assessed CS - 18-24 (2014)]],ConsolGeog[[#This Row],[Assessed CS - 16-24 (2014)]])</f>
        <v>0</v>
      </c>
      <c r="J61" s="128">
        <f>VLOOKUP(FinalOutput[[#This Row],[ONS_Cenus_2011]],Table5[],CensusData!C$1,FALSE)</f>
        <v>513</v>
      </c>
      <c r="K61" s="128">
        <f>VLOOKUP(FinalOutput[[#This Row],[ONS_Cenus_2011]],Table5[],CensusData!D$1,FALSE)</f>
        <v>21</v>
      </c>
      <c r="L61" s="128">
        <f>VLOOKUP(FinalOutput[[#This Row],[ONS_Cenus_2011]],Table5[],CensusData!E$1,FALSE)</f>
        <v>18</v>
      </c>
      <c r="M61" s="128">
        <f>VLOOKUP(FinalOutput[[#This Row],[ONS_Cenus_2011]],Table5[],CensusData!F$1,FALSE)</f>
        <v>22</v>
      </c>
      <c r="N61" s="128">
        <f>VLOOKUP(FinalOutput[[#This Row],[ONS_Cenus_2011]],Table5[],CensusData!G$1,FALSE)</f>
        <v>7</v>
      </c>
      <c r="O61" s="128">
        <f>VLOOKUP(FinalOutput[[#This Row],[ONS_Cenus_2011]],Table5[],CensusData!H$1,FALSE)</f>
        <v>0</v>
      </c>
      <c r="P61" s="128" t="e">
        <f>VLOOKUP(FinalOutput[[#This Row],[ONS_Cenus_2011]],Table5[],CensusData!I$1,FALSE)</f>
        <v>#N/A</v>
      </c>
      <c r="Q61" s="128" t="e">
        <f>VLOOKUP(FinalOutput[[#This Row],[ONS_Cenus_2011]],Table5[],CensusData!J$1,FALSE)</f>
        <v>#N/A</v>
      </c>
      <c r="R61" s="128">
        <f>VLOOKUP(FinalOutput[[#This Row],[ONS_Cenus_2011]],Table5[],CensusData!K$1,FALSE)</f>
        <v>989</v>
      </c>
      <c r="S61" s="128">
        <f>VLOOKUP(FinalOutput[[#This Row],[ONS_Cenus_2011]],Table5[],CensusData!L$1,FALSE)</f>
        <v>983</v>
      </c>
      <c r="T61" s="128">
        <f>VLOOKUP(FinalOutput[[#This Row],[ONS_Cenus_2011]],Table5[],CensusData!M$1,FALSE)</f>
        <v>950</v>
      </c>
      <c r="U61" s="128">
        <f>VLOOKUP(FinalOutput[[#This Row],[ONS_Cenus_2011]],Table5[],CensusData!N$1,FALSE)</f>
        <v>3</v>
      </c>
      <c r="V61" s="128">
        <f>VLOOKUP(FinalOutput[[#This Row],[ONS_Cenus_2011]],Table5[],CensusData!O$1,FALSE)</f>
        <v>0</v>
      </c>
      <c r="W61" s="128">
        <f>VLOOKUP(FinalOutput[[#This Row],[ONS_Cenus_2011]],Table5[],CensusData!P$1,FALSE)</f>
        <v>30</v>
      </c>
      <c r="X61" s="128">
        <f>VLOOKUP(FinalOutput[[#This Row],[ONS_Cenus_2011]],Table5[],CensusData!Q$1,FALSE)</f>
        <v>4</v>
      </c>
      <c r="Y61" s="128">
        <f>VLOOKUP(FinalOutput[[#This Row],[ONS_Cenus_2011]],Table5[],CensusData!R$1,FALSE)</f>
        <v>0</v>
      </c>
      <c r="Z61" s="128">
        <f>VLOOKUP(FinalOutput[[#This Row],[ONS_Cenus_2011]],Table5[],CensusData!S$1,FALSE)</f>
        <v>0</v>
      </c>
      <c r="AA61" s="128">
        <f>VLOOKUP(FinalOutput[[#This Row],[ONS_Cenus_2011]],Table5[],CensusData!T$1,FALSE)</f>
        <v>1</v>
      </c>
      <c r="AB61" s="128">
        <f>VLOOKUP(FinalOutput[[#This Row],[ONS_Cenus_2011]],Table5[],CensusData!U$1,FALSE)</f>
        <v>3</v>
      </c>
      <c r="AC61" s="128">
        <f>VLOOKUP(FinalOutput[[#This Row],[ONS_Cenus_2011]],Table5[],CensusData!V$1,FALSE)</f>
        <v>1</v>
      </c>
      <c r="AD61" s="128">
        <f>VLOOKUP(FinalOutput[[#This Row],[ONS_Cenus_2011]],Table5[],CensusData!W$1,FALSE)</f>
        <v>0</v>
      </c>
      <c r="AE61" s="128">
        <f>VLOOKUP(FinalOutput[[#This Row],[ONS_Cenus_2011]],Table5[],CensusData!X$1,FALSE)</f>
        <v>0</v>
      </c>
      <c r="AF61" s="128">
        <f>VLOOKUP(FinalOutput[[#This Row],[ONS_Cenus_2011]],Table5[],CensusData!Y$1,FALSE)</f>
        <v>0</v>
      </c>
      <c r="AG61" s="128">
        <f>VLOOKUP(FinalOutput[[#This Row],[ONS_Cenus_2011]],Table5[],CensusData!Z$1,FALSE)</f>
        <v>0</v>
      </c>
      <c r="AH61" s="128">
        <f>VLOOKUP(FinalOutput[[#This Row],[ONS_Cenus_2011]],Table5[],CensusData!AA$1,FALSE)</f>
        <v>1</v>
      </c>
      <c r="AI61" s="128">
        <f>VLOOKUP(FinalOutput[[#This Row],[ONS_Cenus_2011]],Table5[],CensusData!AB$1,FALSE)</f>
        <v>0</v>
      </c>
      <c r="AJ61" s="128">
        <f>VLOOKUP(FinalOutput[[#This Row],[ONS_Cenus_2011]],Table5[],CensusData!AC$1,FALSE)</f>
        <v>0</v>
      </c>
      <c r="AK61" s="128">
        <f>VLOOKUP(FinalOutput[[#This Row],[ONS_Cenus_2011]],Table5[],CensusData!AD$1,FALSE)</f>
        <v>0</v>
      </c>
      <c r="AL61" s="128">
        <f>VLOOKUP(FinalOutput[[#This Row],[ONS_Cenus_2011]],Table5[],CensusData!AE$1,FALSE)</f>
        <v>0</v>
      </c>
      <c r="AM61" s="128">
        <f>VLOOKUP(FinalOutput[[#This Row],[ONS_Cenus_2011]],Table5[],CensusData!AF$1,FALSE)</f>
        <v>1</v>
      </c>
      <c r="AN61" s="128">
        <f>VLOOKUP(FinalOutput[[#This Row],[ONS_Cenus_2011]],Table5[],CensusData!AG$1,FALSE)</f>
        <v>0</v>
      </c>
      <c r="AO61" s="128">
        <f>VLOOKUP(FinalOutput[[#This Row],[ONS_Cenus_2011]],Table5[],CensusData!AH$1,FALSE)</f>
        <v>1</v>
      </c>
      <c r="AP61" s="128">
        <f>VLOOKUP(FinalOutput[[#This Row],[ONS_Cenus_2011]],Table5[],CensusData!AI$1,FALSE)</f>
        <v>1857</v>
      </c>
      <c r="AQ61" s="128">
        <f>VLOOKUP(FinalOutput[[#This Row],[ONS_Cenus_2011]],Table5[],CensusData!AJ$1,FALSE)</f>
        <v>264</v>
      </c>
      <c r="AR61" s="128">
        <f>VLOOKUP(FinalOutput[[#This Row],[ONS_Cenus_2011]],Table5[],CensusData!AK$1,FALSE)</f>
        <v>201</v>
      </c>
      <c r="AS61" s="128">
        <f>VLOOKUP(FinalOutput[[#This Row],[ONS_Cenus_2011]],Table5[],CensusData!AL$1,FALSE)</f>
        <v>309</v>
      </c>
      <c r="AT61" s="128">
        <f>VLOOKUP(FinalOutput[[#This Row],[ONS_Cenus_2011]],Table5[],CensusData!AM$1,FALSE)</f>
        <v>78</v>
      </c>
      <c r="AU61" s="128">
        <f>VLOOKUP(FinalOutput[[#This Row],[ONS_Cenus_2011]],Table5[],CensusData!AN$1,FALSE)</f>
        <v>304</v>
      </c>
      <c r="AV61" s="128">
        <f>VLOOKUP(FinalOutput[[#This Row],[ONS_Cenus_2011]],Table5[],CensusData!AO$1,FALSE)</f>
        <v>613</v>
      </c>
      <c r="AW61" s="128">
        <f>VLOOKUP(FinalOutput[[#This Row],[ONS_Cenus_2011]],Table5[],CensusData!AP$1,FALSE)</f>
        <v>88</v>
      </c>
    </row>
    <row r="62" spans="1:49">
      <c r="A62" s="128" t="str">
        <f t="array" ref="A62">ConsolGeog[[#This Row],[Country]]</f>
        <v>England</v>
      </c>
      <c r="B62" s="129" t="str">
        <f t="array" ref="B62">ConsolGeog[[#This Row],[County Name]]</f>
        <v>Wiltshire</v>
      </c>
      <c r="C62" s="128" t="str">
        <f t="array" ref="C62">ConsolGeog[[#This Row],[la_code]]</f>
        <v>E06000054</v>
      </c>
      <c r="D62" s="129" t="str">
        <f t="array" ref="D62">ConsolGeog[[#This Row],[la_name]]</f>
        <v>Wiltshire</v>
      </c>
      <c r="E62" s="129" t="str">
        <f t="array" ref="E62">ConsolGeog[[#This Row],[LA Type]]</f>
        <v>Unitary</v>
      </c>
      <c r="F62" s="129">
        <f t="array" ref="F62">ConsolGeog[[#This Row],[population]]</f>
        <v>470981</v>
      </c>
      <c r="G62" s="129">
        <f t="array" ref="G62">ConsolGeog[[#This Row],[area]]</f>
        <v>325534.12</v>
      </c>
      <c r="H62" s="129">
        <f t="array" ref="H62">MAX(ConsolGeog[[#This Row],[Presented HS - 16-17 (2014)]]+ConsolGeog[[#This Row],[Presented HS - 18-24 (2014)]],ConsolGeog[[#This Row],[Presented HS - 16-24 (2014)]])+MAX(ConsolGeog[[#This Row],[Presented CS - 16-17 (2014)]]+ConsolGeog[[#This Row],[Presented CS - 18-24 (2014)]],ConsolGeog[[#This Row],[Presented CS - 16-24 (2014)]])</f>
        <v>0</v>
      </c>
      <c r="I62" s="129">
        <f t="array" ref="I62">MAX(ConsolGeog[[#This Row],[Assessed HS - 16-17 (2014)]]+ConsolGeog[[#This Row],[Assessed HS - 18-24 (2014)]],ConsolGeog[[#This Row],[Assessed HS - 16-24 (2014)]])+MAX(ConsolGeog[[#This Row],[Assessed CS - 16-17 (2014)]]+ConsolGeog[[#This Row],[Assessed CS - 18-24 (2014)]],ConsolGeog[[#This Row],[Assessed CS - 16-24 (2014)]])</f>
        <v>0</v>
      </c>
      <c r="J62" s="128">
        <f>VLOOKUP(FinalOutput[[#This Row],[ONS_Cenus_2011]],Table5[],CensusData!C$1,FALSE)</f>
        <v>139057</v>
      </c>
      <c r="K62" s="128">
        <f>VLOOKUP(FinalOutput[[#This Row],[ONS_Cenus_2011]],Table5[],CensusData!D$1,FALSE)</f>
        <v>17248</v>
      </c>
      <c r="L62" s="128">
        <f>VLOOKUP(FinalOutput[[#This Row],[ONS_Cenus_2011]],Table5[],CensusData!E$1,FALSE)</f>
        <v>8024</v>
      </c>
      <c r="M62" s="128">
        <f>VLOOKUP(FinalOutput[[#This Row],[ONS_Cenus_2011]],Table5[],CensusData!F$1,FALSE)</f>
        <v>18121</v>
      </c>
      <c r="N62" s="128">
        <f>VLOOKUP(FinalOutput[[#This Row],[ONS_Cenus_2011]],Table5[],CensusData!G$1,FALSE)</f>
        <v>11185</v>
      </c>
      <c r="O62" s="128">
        <f>VLOOKUP(FinalOutput[[#This Row],[ONS_Cenus_2011]],Table5[],CensusData!H$1,FALSE)</f>
        <v>996</v>
      </c>
      <c r="P62" s="128">
        <f>VLOOKUP(FinalOutput[[#This Row],[ONS_Cenus_2011]],Table5[],CensusData!I$1,FALSE)</f>
        <v>6.78</v>
      </c>
      <c r="Q62" s="128">
        <f>VLOOKUP(FinalOutput[[#This Row],[ONS_Cenus_2011]],Table5[],CensusData!J$1,FALSE)</f>
        <v>28096</v>
      </c>
      <c r="R62" s="128">
        <f>VLOOKUP(FinalOutput[[#This Row],[ONS_Cenus_2011]],Table5[],CensusData!K$1,FALSE)</f>
        <v>194194</v>
      </c>
      <c r="S62" s="128">
        <f>VLOOKUP(FinalOutput[[#This Row],[ONS_Cenus_2011]],Table5[],CensusData!L$1,FALSE)</f>
        <v>189466</v>
      </c>
      <c r="T62" s="128">
        <f>VLOOKUP(FinalOutput[[#This Row],[ONS_Cenus_2011]],Table5[],CensusData!M$1,FALSE)</f>
        <v>183273</v>
      </c>
      <c r="U62" s="128">
        <f>VLOOKUP(FinalOutput[[#This Row],[ONS_Cenus_2011]],Table5[],CensusData!N$1,FALSE)</f>
        <v>1329</v>
      </c>
      <c r="V62" s="128">
        <f>VLOOKUP(FinalOutput[[#This Row],[ONS_Cenus_2011]],Table5[],CensusData!O$1,FALSE)</f>
        <v>278</v>
      </c>
      <c r="W62" s="128">
        <f>VLOOKUP(FinalOutput[[#This Row],[ONS_Cenus_2011]],Table5[],CensusData!P$1,FALSE)</f>
        <v>4586</v>
      </c>
      <c r="X62" s="128">
        <f>VLOOKUP(FinalOutput[[#This Row],[ONS_Cenus_2011]],Table5[],CensusData!Q$1,FALSE)</f>
        <v>1333</v>
      </c>
      <c r="Y62" s="128">
        <f>VLOOKUP(FinalOutput[[#This Row],[ONS_Cenus_2011]],Table5[],CensusData!R$1,FALSE)</f>
        <v>494</v>
      </c>
      <c r="Z62" s="128">
        <f>VLOOKUP(FinalOutput[[#This Row],[ONS_Cenus_2011]],Table5[],CensusData!S$1,FALSE)</f>
        <v>135</v>
      </c>
      <c r="AA62" s="128">
        <f>VLOOKUP(FinalOutput[[#This Row],[ONS_Cenus_2011]],Table5[],CensusData!T$1,FALSE)</f>
        <v>393</v>
      </c>
      <c r="AB62" s="128">
        <f>VLOOKUP(FinalOutput[[#This Row],[ONS_Cenus_2011]],Table5[],CensusData!U$1,FALSE)</f>
        <v>311</v>
      </c>
      <c r="AC62" s="128">
        <f>VLOOKUP(FinalOutput[[#This Row],[ONS_Cenus_2011]],Table5[],CensusData!V$1,FALSE)</f>
        <v>1840</v>
      </c>
      <c r="AD62" s="128">
        <f>VLOOKUP(FinalOutput[[#This Row],[ONS_Cenus_2011]],Table5[],CensusData!W$1,FALSE)</f>
        <v>523</v>
      </c>
      <c r="AE62" s="128">
        <f>VLOOKUP(FinalOutput[[#This Row],[ONS_Cenus_2011]],Table5[],CensusData!X$1,FALSE)</f>
        <v>83</v>
      </c>
      <c r="AF62" s="128">
        <f>VLOOKUP(FinalOutput[[#This Row],[ONS_Cenus_2011]],Table5[],CensusData!Y$1,FALSE)</f>
        <v>137</v>
      </c>
      <c r="AG62" s="128">
        <f>VLOOKUP(FinalOutput[[#This Row],[ONS_Cenus_2011]],Table5[],CensusData!Z$1,FALSE)</f>
        <v>358</v>
      </c>
      <c r="AH62" s="128">
        <f>VLOOKUP(FinalOutput[[#This Row],[ONS_Cenus_2011]],Table5[],CensusData!AA$1,FALSE)</f>
        <v>739</v>
      </c>
      <c r="AI62" s="128">
        <f>VLOOKUP(FinalOutput[[#This Row],[ONS_Cenus_2011]],Table5[],CensusData!AB$1,FALSE)</f>
        <v>1196</v>
      </c>
      <c r="AJ62" s="128">
        <f>VLOOKUP(FinalOutput[[#This Row],[ONS_Cenus_2011]],Table5[],CensusData!AC$1,FALSE)</f>
        <v>496</v>
      </c>
      <c r="AK62" s="128">
        <f>VLOOKUP(FinalOutput[[#This Row],[ONS_Cenus_2011]],Table5[],CensusData!AD$1,FALSE)</f>
        <v>539</v>
      </c>
      <c r="AL62" s="128">
        <f>VLOOKUP(FinalOutput[[#This Row],[ONS_Cenus_2011]],Table5[],CensusData!AE$1,FALSE)</f>
        <v>161</v>
      </c>
      <c r="AM62" s="128">
        <f>VLOOKUP(FinalOutput[[#This Row],[ONS_Cenus_2011]],Table5[],CensusData!AF$1,FALSE)</f>
        <v>359</v>
      </c>
      <c r="AN62" s="128">
        <f>VLOOKUP(FinalOutput[[#This Row],[ONS_Cenus_2011]],Table5[],CensusData!AG$1,FALSE)</f>
        <v>106</v>
      </c>
      <c r="AO62" s="128">
        <f>VLOOKUP(FinalOutput[[#This Row],[ONS_Cenus_2011]],Table5[],CensusData!AH$1,FALSE)</f>
        <v>253</v>
      </c>
      <c r="AP62" s="128">
        <f>VLOOKUP(FinalOutput[[#This Row],[ONS_Cenus_2011]],Table5[],CensusData!AI$1,FALSE)</f>
        <v>380013</v>
      </c>
      <c r="AQ62" s="128">
        <f>VLOOKUP(FinalOutput[[#This Row],[ONS_Cenus_2011]],Table5[],CensusData!AJ$1,FALSE)</f>
        <v>70782</v>
      </c>
      <c r="AR62" s="128">
        <f>VLOOKUP(FinalOutput[[#This Row],[ONS_Cenus_2011]],Table5[],CensusData!AK$1,FALSE)</f>
        <v>53242</v>
      </c>
      <c r="AS62" s="128">
        <f>VLOOKUP(FinalOutput[[#This Row],[ONS_Cenus_2011]],Table5[],CensusData!AL$1,FALSE)</f>
        <v>65411</v>
      </c>
      <c r="AT62" s="128">
        <f>VLOOKUP(FinalOutput[[#This Row],[ONS_Cenus_2011]],Table5[],CensusData!AM$1,FALSE)</f>
        <v>14616</v>
      </c>
      <c r="AU62" s="128">
        <f>VLOOKUP(FinalOutput[[#This Row],[ONS_Cenus_2011]],Table5[],CensusData!AN$1,FALSE)</f>
        <v>48130</v>
      </c>
      <c r="AV62" s="128">
        <f>VLOOKUP(FinalOutput[[#This Row],[ONS_Cenus_2011]],Table5[],CensusData!AO$1,FALSE)</f>
        <v>112067</v>
      </c>
      <c r="AW62" s="128">
        <f>VLOOKUP(FinalOutput[[#This Row],[ONS_Cenus_2011]],Table5[],CensusData!AP$1,FALSE)</f>
        <v>15765</v>
      </c>
    </row>
    <row r="63" spans="1:49" ht="15" customHeight="1">
      <c r="A63" s="128" t="str">
        <f t="array" ref="A63">ConsolGeog[[#This Row],[Country]]</f>
        <v>England</v>
      </c>
      <c r="B63" s="129" t="str">
        <f t="array" ref="B63">ConsolGeog[[#This Row],[County Name]]</f>
        <v>East Sussex</v>
      </c>
      <c r="C63" s="128" t="str">
        <f t="array" ref="C63">ConsolGeog[[#This Row],[la_code]]</f>
        <v>E07000064</v>
      </c>
      <c r="D63" s="129" t="str">
        <f t="array" ref="D63">ConsolGeog[[#This Row],[la_name]]</f>
        <v>Rother</v>
      </c>
      <c r="E63" s="129" t="str">
        <f t="array" ref="E63">ConsolGeog[[#This Row],[LA Type]]</f>
        <v>District</v>
      </c>
      <c r="F63" s="129">
        <f t="array" ref="F63">ConsolGeog[[#This Row],[population]]</f>
        <v>90588</v>
      </c>
      <c r="G63" s="129">
        <f t="array" ref="G63">ConsolGeog[[#This Row],[area]]</f>
        <v>50943.05</v>
      </c>
      <c r="H63" s="129">
        <f t="array" ref="H63">MAX(ConsolGeog[[#This Row],[Presented HS - 16-17 (2014)]]+ConsolGeog[[#This Row],[Presented HS - 18-24 (2014)]],ConsolGeog[[#This Row],[Presented HS - 16-24 (2014)]])+MAX(ConsolGeog[[#This Row],[Presented CS - 16-17 (2014)]]+ConsolGeog[[#This Row],[Presented CS - 18-24 (2014)]],ConsolGeog[[#This Row],[Presented CS - 16-24 (2014)]])</f>
        <v>62.680212124836949</v>
      </c>
      <c r="I63" s="129">
        <f t="array" ref="I63">MAX(ConsolGeog[[#This Row],[Assessed HS - 16-17 (2014)]]+ConsolGeog[[#This Row],[Assessed HS - 18-24 (2014)]],ConsolGeog[[#This Row],[Assessed HS - 16-24 (2014)]])+MAX(ConsolGeog[[#This Row],[Assessed CS - 16-17 (2014)]]+ConsolGeog[[#This Row],[Assessed CS - 18-24 (2014)]],ConsolGeog[[#This Row],[Assessed CS - 16-24 (2014)]])</f>
        <v>40.96409713084639</v>
      </c>
      <c r="J63" s="128">
        <f>VLOOKUP(FinalOutput[[#This Row],[ONS_Cenus_2011]],Table5[],CensusData!C$1,FALSE)</f>
        <v>38294</v>
      </c>
      <c r="K63" s="128">
        <f>VLOOKUP(FinalOutput[[#This Row],[ONS_Cenus_2011]],Table5[],CensusData!D$1,FALSE)</f>
        <v>3543</v>
      </c>
      <c r="L63" s="128">
        <f>VLOOKUP(FinalOutput[[#This Row],[ONS_Cenus_2011]],Table5[],CensusData!E$1,FALSE)</f>
        <v>1453</v>
      </c>
      <c r="M63" s="128">
        <f>VLOOKUP(FinalOutput[[#This Row],[ONS_Cenus_2011]],Table5[],CensusData!F$1,FALSE)</f>
        <v>4672</v>
      </c>
      <c r="N63" s="128">
        <f>VLOOKUP(FinalOutput[[#This Row],[ONS_Cenus_2011]],Table5[],CensusData!G$1,FALSE)</f>
        <v>2448</v>
      </c>
      <c r="O63" s="128">
        <f>VLOOKUP(FinalOutput[[#This Row],[ONS_Cenus_2011]],Table5[],CensusData!H$1,FALSE)</f>
        <v>300</v>
      </c>
      <c r="P63" s="128">
        <f>VLOOKUP(FinalOutput[[#This Row],[ONS_Cenus_2011]],Table5[],CensusData!I$1,FALSE)</f>
        <v>23.09</v>
      </c>
      <c r="Q63" s="128">
        <f>VLOOKUP(FinalOutput[[#This Row],[ONS_Cenus_2011]],Table5[],CensusData!J$1,FALSE)</f>
        <v>11841</v>
      </c>
      <c r="R63" s="128">
        <f>VLOOKUP(FinalOutput[[#This Row],[ONS_Cenus_2011]],Table5[],CensusData!K$1,FALSE)</f>
        <v>40877</v>
      </c>
      <c r="S63" s="128">
        <f>VLOOKUP(FinalOutput[[#This Row],[ONS_Cenus_2011]],Table5[],CensusData!L$1,FALSE)</f>
        <v>40092</v>
      </c>
      <c r="T63" s="128">
        <f>VLOOKUP(FinalOutput[[#This Row],[ONS_Cenus_2011]],Table5[],CensusData!M$1,FALSE)</f>
        <v>38915</v>
      </c>
      <c r="U63" s="128">
        <f>VLOOKUP(FinalOutput[[#This Row],[ONS_Cenus_2011]],Table5[],CensusData!N$1,FALSE)</f>
        <v>361</v>
      </c>
      <c r="V63" s="128">
        <f>VLOOKUP(FinalOutput[[#This Row],[ONS_Cenus_2011]],Table5[],CensusData!O$1,FALSE)</f>
        <v>42</v>
      </c>
      <c r="W63" s="128">
        <f>VLOOKUP(FinalOutput[[#This Row],[ONS_Cenus_2011]],Table5[],CensusData!P$1,FALSE)</f>
        <v>774</v>
      </c>
      <c r="X63" s="128">
        <f>VLOOKUP(FinalOutput[[#This Row],[ONS_Cenus_2011]],Table5[],CensusData!Q$1,FALSE)</f>
        <v>244</v>
      </c>
      <c r="Y63" s="128">
        <f>VLOOKUP(FinalOutput[[#This Row],[ONS_Cenus_2011]],Table5[],CensusData!R$1,FALSE)</f>
        <v>73</v>
      </c>
      <c r="Z63" s="128">
        <f>VLOOKUP(FinalOutput[[#This Row],[ONS_Cenus_2011]],Table5[],CensusData!S$1,FALSE)</f>
        <v>20</v>
      </c>
      <c r="AA63" s="128">
        <f>VLOOKUP(FinalOutput[[#This Row],[ONS_Cenus_2011]],Table5[],CensusData!T$1,FALSE)</f>
        <v>94</v>
      </c>
      <c r="AB63" s="128">
        <f>VLOOKUP(FinalOutput[[#This Row],[ONS_Cenus_2011]],Table5[],CensusData!U$1,FALSE)</f>
        <v>57</v>
      </c>
      <c r="AC63" s="128">
        <f>VLOOKUP(FinalOutput[[#This Row],[ONS_Cenus_2011]],Table5[],CensusData!V$1,FALSE)</f>
        <v>349</v>
      </c>
      <c r="AD63" s="128">
        <f>VLOOKUP(FinalOutput[[#This Row],[ONS_Cenus_2011]],Table5[],CensusData!W$1,FALSE)</f>
        <v>94</v>
      </c>
      <c r="AE63" s="128">
        <f>VLOOKUP(FinalOutput[[#This Row],[ONS_Cenus_2011]],Table5[],CensusData!X$1,FALSE)</f>
        <v>9</v>
      </c>
      <c r="AF63" s="128">
        <f>VLOOKUP(FinalOutput[[#This Row],[ONS_Cenus_2011]],Table5[],CensusData!Y$1,FALSE)</f>
        <v>32</v>
      </c>
      <c r="AG63" s="128">
        <f>VLOOKUP(FinalOutput[[#This Row],[ONS_Cenus_2011]],Table5[],CensusData!Z$1,FALSE)</f>
        <v>66</v>
      </c>
      <c r="AH63" s="128">
        <f>VLOOKUP(FinalOutput[[#This Row],[ONS_Cenus_2011]],Table5[],CensusData!AA$1,FALSE)</f>
        <v>148</v>
      </c>
      <c r="AI63" s="128">
        <f>VLOOKUP(FinalOutput[[#This Row],[ONS_Cenus_2011]],Table5[],CensusData!AB$1,FALSE)</f>
        <v>121</v>
      </c>
      <c r="AJ63" s="128">
        <f>VLOOKUP(FinalOutput[[#This Row],[ONS_Cenus_2011]],Table5[],CensusData!AC$1,FALSE)</f>
        <v>61</v>
      </c>
      <c r="AK63" s="128">
        <f>VLOOKUP(FinalOutput[[#This Row],[ONS_Cenus_2011]],Table5[],CensusData!AD$1,FALSE)</f>
        <v>39</v>
      </c>
      <c r="AL63" s="128">
        <f>VLOOKUP(FinalOutput[[#This Row],[ONS_Cenus_2011]],Table5[],CensusData!AE$1,FALSE)</f>
        <v>21</v>
      </c>
      <c r="AM63" s="128">
        <f>VLOOKUP(FinalOutput[[#This Row],[ONS_Cenus_2011]],Table5[],CensusData!AF$1,FALSE)</f>
        <v>71</v>
      </c>
      <c r="AN63" s="128">
        <f>VLOOKUP(FinalOutput[[#This Row],[ONS_Cenus_2011]],Table5[],CensusData!AG$1,FALSE)</f>
        <v>29</v>
      </c>
      <c r="AO63" s="128">
        <f>VLOOKUP(FinalOutput[[#This Row],[ONS_Cenus_2011]],Table5[],CensusData!AH$1,FALSE)</f>
        <v>42</v>
      </c>
      <c r="AP63" s="128">
        <f>VLOOKUP(FinalOutput[[#This Row],[ONS_Cenus_2011]],Table5[],CensusData!AI$1,FALSE)</f>
        <v>76359</v>
      </c>
      <c r="AQ63" s="128">
        <f>VLOOKUP(FinalOutput[[#This Row],[ONS_Cenus_2011]],Table5[],CensusData!AJ$1,FALSE)</f>
        <v>18858</v>
      </c>
      <c r="AR63" s="128">
        <f>VLOOKUP(FinalOutput[[#This Row],[ONS_Cenus_2011]],Table5[],CensusData!AK$1,FALSE)</f>
        <v>10542</v>
      </c>
      <c r="AS63" s="128">
        <f>VLOOKUP(FinalOutput[[#This Row],[ONS_Cenus_2011]],Table5[],CensusData!AL$1,FALSE)</f>
        <v>12596</v>
      </c>
      <c r="AT63" s="128">
        <f>VLOOKUP(FinalOutput[[#This Row],[ONS_Cenus_2011]],Table5[],CensusData!AM$1,FALSE)</f>
        <v>2886</v>
      </c>
      <c r="AU63" s="128">
        <f>VLOOKUP(FinalOutput[[#This Row],[ONS_Cenus_2011]],Table5[],CensusData!AN$1,FALSE)</f>
        <v>8551</v>
      </c>
      <c r="AV63" s="128">
        <f>VLOOKUP(FinalOutput[[#This Row],[ONS_Cenus_2011]],Table5[],CensusData!AO$1,FALSE)</f>
        <v>19438</v>
      </c>
      <c r="AW63" s="128">
        <f>VLOOKUP(FinalOutput[[#This Row],[ONS_Cenus_2011]],Table5[],CensusData!AP$1,FALSE)</f>
        <v>3488</v>
      </c>
    </row>
    <row r="64" spans="1:49" ht="15" customHeight="1">
      <c r="A64" s="128" t="str">
        <f t="array" ref="A64">ConsolGeog[[#This Row],[Country]]</f>
        <v>England</v>
      </c>
      <c r="B64" s="129" t="str">
        <f t="array" ref="B64">ConsolGeog[[#This Row],[County Name]]</f>
        <v>East Sussex</v>
      </c>
      <c r="C64" s="128" t="str">
        <f t="array" ref="C64">ConsolGeog[[#This Row],[la_code]]</f>
        <v>E07000065</v>
      </c>
      <c r="D64" s="129" t="str">
        <f t="array" ref="D64">ConsolGeog[[#This Row],[la_name]]</f>
        <v>Wealden</v>
      </c>
      <c r="E64" s="129" t="str">
        <f t="array" ref="E64">ConsolGeog[[#This Row],[LA Type]]</f>
        <v>District</v>
      </c>
      <c r="F64" s="129">
        <f t="array" ref="F64">ConsolGeog[[#This Row],[population]]</f>
        <v>148915</v>
      </c>
      <c r="G64" s="129">
        <f t="array" ref="G64">ConsolGeog[[#This Row],[area]]</f>
        <v>83316.94</v>
      </c>
      <c r="H64" s="129">
        <f t="array" ref="H64">MAX(ConsolGeog[[#This Row],[Presented HS - 16-17 (2014)]]+ConsolGeog[[#This Row],[Presented HS - 18-24 (2014)]],ConsolGeog[[#This Row],[Presented HS - 16-24 (2014)]])+MAX(ConsolGeog[[#This Row],[Presented CS - 16-17 (2014)]]+ConsolGeog[[#This Row],[Presented CS - 18-24 (2014)]],ConsolGeog[[#This Row],[Presented CS - 16-24 (2014)]])</f>
        <v>284.7220579830672</v>
      </c>
      <c r="I64" s="129">
        <f t="array" ref="I64">MAX(ConsolGeog[[#This Row],[Assessed HS - 16-17 (2014)]]+ConsolGeog[[#This Row],[Assessed HS - 18-24 (2014)]],ConsolGeog[[#This Row],[Assessed HS - 16-24 (2014)]])+MAX(ConsolGeog[[#This Row],[Assessed CS - 16-17 (2014)]]+ConsolGeog[[#This Row],[Assessed CS - 18-24 (2014)]],ConsolGeog[[#This Row],[Assessed CS - 16-24 (2014)]])</f>
        <v>72.599047602772885</v>
      </c>
      <c r="J64" s="128">
        <f>VLOOKUP(FinalOutput[[#This Row],[ONS_Cenus_2011]],Table5[],CensusData!C$1,FALSE)</f>
        <v>50688</v>
      </c>
      <c r="K64" s="128">
        <f>VLOOKUP(FinalOutput[[#This Row],[ONS_Cenus_2011]],Table5[],CensusData!D$1,FALSE)</f>
        <v>5173</v>
      </c>
      <c r="L64" s="128">
        <f>VLOOKUP(FinalOutput[[#This Row],[ONS_Cenus_2011]],Table5[],CensusData!E$1,FALSE)</f>
        <v>2059</v>
      </c>
      <c r="M64" s="128">
        <f>VLOOKUP(FinalOutput[[#This Row],[ONS_Cenus_2011]],Table5[],CensusData!F$1,FALSE)</f>
        <v>6019</v>
      </c>
      <c r="N64" s="128">
        <f>VLOOKUP(FinalOutput[[#This Row],[ONS_Cenus_2011]],Table5[],CensusData!G$1,FALSE)</f>
        <v>3552</v>
      </c>
      <c r="O64" s="128">
        <f>VLOOKUP(FinalOutput[[#This Row],[ONS_Cenus_2011]],Table5[],CensusData!H$1,FALSE)</f>
        <v>311</v>
      </c>
      <c r="P64" s="128">
        <f>VLOOKUP(FinalOutput[[#This Row],[ONS_Cenus_2011]],Table5[],CensusData!I$1,FALSE)</f>
        <v>14.4</v>
      </c>
      <c r="Q64" s="128">
        <f>VLOOKUP(FinalOutput[[#This Row],[ONS_Cenus_2011]],Table5[],CensusData!J$1,FALSE)</f>
        <v>18800</v>
      </c>
      <c r="R64" s="128">
        <f>VLOOKUP(FinalOutput[[#This Row],[ONS_Cenus_2011]],Table5[],CensusData!K$1,FALSE)</f>
        <v>62676</v>
      </c>
      <c r="S64" s="128">
        <f>VLOOKUP(FinalOutput[[#This Row],[ONS_Cenus_2011]],Table5[],CensusData!L$1,FALSE)</f>
        <v>61610</v>
      </c>
      <c r="T64" s="128">
        <f>VLOOKUP(FinalOutput[[#This Row],[ONS_Cenus_2011]],Table5[],CensusData!M$1,FALSE)</f>
        <v>59565</v>
      </c>
      <c r="U64" s="128">
        <f>VLOOKUP(FinalOutput[[#This Row],[ONS_Cenus_2011]],Table5[],CensusData!N$1,FALSE)</f>
        <v>486</v>
      </c>
      <c r="V64" s="128">
        <f>VLOOKUP(FinalOutput[[#This Row],[ONS_Cenus_2011]],Table5[],CensusData!O$1,FALSE)</f>
        <v>117</v>
      </c>
      <c r="W64" s="128">
        <f>VLOOKUP(FinalOutput[[#This Row],[ONS_Cenus_2011]],Table5[],CensusData!P$1,FALSE)</f>
        <v>1442</v>
      </c>
      <c r="X64" s="128">
        <f>VLOOKUP(FinalOutput[[#This Row],[ONS_Cenus_2011]],Table5[],CensusData!Q$1,FALSE)</f>
        <v>319</v>
      </c>
      <c r="Y64" s="128">
        <f>VLOOKUP(FinalOutput[[#This Row],[ONS_Cenus_2011]],Table5[],CensusData!R$1,FALSE)</f>
        <v>74</v>
      </c>
      <c r="Z64" s="128">
        <f>VLOOKUP(FinalOutput[[#This Row],[ONS_Cenus_2011]],Table5[],CensusData!S$1,FALSE)</f>
        <v>29</v>
      </c>
      <c r="AA64" s="128">
        <f>VLOOKUP(FinalOutput[[#This Row],[ONS_Cenus_2011]],Table5[],CensusData!T$1,FALSE)</f>
        <v>117</v>
      </c>
      <c r="AB64" s="128">
        <f>VLOOKUP(FinalOutput[[#This Row],[ONS_Cenus_2011]],Table5[],CensusData!U$1,FALSE)</f>
        <v>99</v>
      </c>
      <c r="AC64" s="128">
        <f>VLOOKUP(FinalOutput[[#This Row],[ONS_Cenus_2011]],Table5[],CensusData!V$1,FALSE)</f>
        <v>517</v>
      </c>
      <c r="AD64" s="128">
        <f>VLOOKUP(FinalOutput[[#This Row],[ONS_Cenus_2011]],Table5[],CensusData!W$1,FALSE)</f>
        <v>152</v>
      </c>
      <c r="AE64" s="128">
        <f>VLOOKUP(FinalOutput[[#This Row],[ONS_Cenus_2011]],Table5[],CensusData!X$1,FALSE)</f>
        <v>21</v>
      </c>
      <c r="AF64" s="128">
        <f>VLOOKUP(FinalOutput[[#This Row],[ONS_Cenus_2011]],Table5[],CensusData!Y$1,FALSE)</f>
        <v>58</v>
      </c>
      <c r="AG64" s="128">
        <f>VLOOKUP(FinalOutput[[#This Row],[ONS_Cenus_2011]],Table5[],CensusData!Z$1,FALSE)</f>
        <v>114</v>
      </c>
      <c r="AH64" s="128">
        <f>VLOOKUP(FinalOutput[[#This Row],[ONS_Cenus_2011]],Table5[],CensusData!AA$1,FALSE)</f>
        <v>172</v>
      </c>
      <c r="AI64" s="128">
        <f>VLOOKUP(FinalOutput[[#This Row],[ONS_Cenus_2011]],Table5[],CensusData!AB$1,FALSE)</f>
        <v>135</v>
      </c>
      <c r="AJ64" s="128">
        <f>VLOOKUP(FinalOutput[[#This Row],[ONS_Cenus_2011]],Table5[],CensusData!AC$1,FALSE)</f>
        <v>70</v>
      </c>
      <c r="AK64" s="128">
        <f>VLOOKUP(FinalOutput[[#This Row],[ONS_Cenus_2011]],Table5[],CensusData!AD$1,FALSE)</f>
        <v>58</v>
      </c>
      <c r="AL64" s="128">
        <f>VLOOKUP(FinalOutput[[#This Row],[ONS_Cenus_2011]],Table5[],CensusData!AE$1,FALSE)</f>
        <v>7</v>
      </c>
      <c r="AM64" s="128">
        <f>VLOOKUP(FinalOutput[[#This Row],[ONS_Cenus_2011]],Table5[],CensusData!AF$1,FALSE)</f>
        <v>95</v>
      </c>
      <c r="AN64" s="128">
        <f>VLOOKUP(FinalOutput[[#This Row],[ONS_Cenus_2011]],Table5[],CensusData!AG$1,FALSE)</f>
        <v>30</v>
      </c>
      <c r="AO64" s="128">
        <f>VLOOKUP(FinalOutput[[#This Row],[ONS_Cenus_2011]],Table5[],CensusData!AH$1,FALSE)</f>
        <v>65</v>
      </c>
      <c r="AP64" s="128">
        <f>VLOOKUP(FinalOutput[[#This Row],[ONS_Cenus_2011]],Table5[],CensusData!AI$1,FALSE)</f>
        <v>122443</v>
      </c>
      <c r="AQ64" s="128">
        <f>VLOOKUP(FinalOutput[[#This Row],[ONS_Cenus_2011]],Table5[],CensusData!AJ$1,FALSE)</f>
        <v>24347</v>
      </c>
      <c r="AR64" s="128">
        <f>VLOOKUP(FinalOutput[[#This Row],[ONS_Cenus_2011]],Table5[],CensusData!AK$1,FALSE)</f>
        <v>16937</v>
      </c>
      <c r="AS64" s="128">
        <f>VLOOKUP(FinalOutput[[#This Row],[ONS_Cenus_2011]],Table5[],CensusData!AL$1,FALSE)</f>
        <v>21218</v>
      </c>
      <c r="AT64" s="128">
        <f>VLOOKUP(FinalOutput[[#This Row],[ONS_Cenus_2011]],Table5[],CensusData!AM$1,FALSE)</f>
        <v>4516</v>
      </c>
      <c r="AU64" s="128">
        <f>VLOOKUP(FinalOutput[[#This Row],[ONS_Cenus_2011]],Table5[],CensusData!AN$1,FALSE)</f>
        <v>14998</v>
      </c>
      <c r="AV64" s="128">
        <f>VLOOKUP(FinalOutput[[#This Row],[ONS_Cenus_2011]],Table5[],CensusData!AO$1,FALSE)</f>
        <v>35360</v>
      </c>
      <c r="AW64" s="128">
        <f>VLOOKUP(FinalOutput[[#This Row],[ONS_Cenus_2011]],Table5[],CensusData!AP$1,FALSE)</f>
        <v>5067</v>
      </c>
    </row>
    <row r="65" spans="1:49">
      <c r="A65" s="128" t="str">
        <f t="array" ref="A65">ConsolGeog[[#This Row],[Country]]</f>
        <v>England</v>
      </c>
      <c r="B65" s="129" t="str">
        <f t="array" ref="B65">ConsolGeog[[#This Row],[County Name]]</f>
        <v>Bedford</v>
      </c>
      <c r="C65" s="128" t="str">
        <f t="array" ref="C65">ConsolGeog[[#This Row],[la_code]]</f>
        <v>E06000055</v>
      </c>
      <c r="D65" s="129" t="str">
        <f t="array" ref="D65">ConsolGeog[[#This Row],[la_name]]</f>
        <v>Bedford</v>
      </c>
      <c r="E65" s="129" t="str">
        <f t="array" ref="E65">ConsolGeog[[#This Row],[LA Type]]</f>
        <v>Unitary</v>
      </c>
      <c r="F65" s="129">
        <f t="array" ref="F65">ConsolGeog[[#This Row],[population]]</f>
        <v>157479</v>
      </c>
      <c r="G65" s="129">
        <f t="array" ref="G65">ConsolGeog[[#This Row],[area]]</f>
        <v>47641.2</v>
      </c>
      <c r="H65" s="129">
        <f t="array" ref="H65">MAX(ConsolGeog[[#This Row],[Presented HS - 16-17 (2014)]]+ConsolGeog[[#This Row],[Presented HS - 18-24 (2014)]],ConsolGeog[[#This Row],[Presented HS - 16-24 (2014)]])+MAX(ConsolGeog[[#This Row],[Presented CS - 16-17 (2014)]]+ConsolGeog[[#This Row],[Presented CS - 18-24 (2014)]],ConsolGeog[[#This Row],[Presented CS - 16-24 (2014)]])</f>
        <v>0</v>
      </c>
      <c r="I65" s="129">
        <f t="array" ref="I65">MAX(ConsolGeog[[#This Row],[Assessed HS - 16-17 (2014)]]+ConsolGeog[[#This Row],[Assessed HS - 18-24 (2014)]],ConsolGeog[[#This Row],[Assessed HS - 16-24 (2014)]])+MAX(ConsolGeog[[#This Row],[Assessed CS - 16-17 (2014)]]+ConsolGeog[[#This Row],[Assessed CS - 18-24 (2014)]],ConsolGeog[[#This Row],[Assessed CS - 16-24 (2014)]])</f>
        <v>0</v>
      </c>
      <c r="J65" s="128">
        <f>VLOOKUP(FinalOutput[[#This Row],[ONS_Cenus_2011]],Table5[],CensusData!C$1,FALSE)</f>
        <v>49601</v>
      </c>
      <c r="K65" s="128">
        <f>VLOOKUP(FinalOutput[[#This Row],[ONS_Cenus_2011]],Table5[],CensusData!D$1,FALSE)</f>
        <v>8684</v>
      </c>
      <c r="L65" s="128">
        <f>VLOOKUP(FinalOutput[[#This Row],[ONS_Cenus_2011]],Table5[],CensusData!E$1,FALSE)</f>
        <v>4354</v>
      </c>
      <c r="M65" s="128">
        <f>VLOOKUP(FinalOutput[[#This Row],[ONS_Cenus_2011]],Table5[],CensusData!F$1,FALSE)</f>
        <v>9524</v>
      </c>
      <c r="N65" s="128">
        <f>VLOOKUP(FinalOutput[[#This Row],[ONS_Cenus_2011]],Table5[],CensusData!G$1,FALSE)</f>
        <v>5450</v>
      </c>
      <c r="O65" s="128">
        <f>VLOOKUP(FinalOutput[[#This Row],[ONS_Cenus_2011]],Table5[],CensusData!H$1,FALSE)</f>
        <v>1051</v>
      </c>
      <c r="P65" s="128" t="e">
        <f>VLOOKUP(FinalOutput[[#This Row],[ONS_Cenus_2011]],Table5[],CensusData!I$1,FALSE)</f>
        <v>#N/A</v>
      </c>
      <c r="Q65" s="128" t="e">
        <f>VLOOKUP(FinalOutput[[#This Row],[ONS_Cenus_2011]],Table5[],CensusData!J$1,FALSE)</f>
        <v>#N/A</v>
      </c>
      <c r="R65" s="128">
        <f>VLOOKUP(FinalOutput[[#This Row],[ONS_Cenus_2011]],Table5[],CensusData!K$1,FALSE)</f>
        <v>63812</v>
      </c>
      <c r="S65" s="128">
        <f>VLOOKUP(FinalOutput[[#This Row],[ONS_Cenus_2011]],Table5[],CensusData!L$1,FALSE)</f>
        <v>54797</v>
      </c>
      <c r="T65" s="128">
        <f>VLOOKUP(FinalOutput[[#This Row],[ONS_Cenus_2011]],Table5[],CensusData!M$1,FALSE)</f>
        <v>48881</v>
      </c>
      <c r="U65" s="128">
        <f>VLOOKUP(FinalOutput[[#This Row],[ONS_Cenus_2011]],Table5[],CensusData!N$1,FALSE)</f>
        <v>928</v>
      </c>
      <c r="V65" s="128">
        <f>VLOOKUP(FinalOutput[[#This Row],[ONS_Cenus_2011]],Table5[],CensusData!O$1,FALSE)</f>
        <v>46</v>
      </c>
      <c r="W65" s="128">
        <f>VLOOKUP(FinalOutput[[#This Row],[ONS_Cenus_2011]],Table5[],CensusData!P$1,FALSE)</f>
        <v>4942</v>
      </c>
      <c r="X65" s="128">
        <f>VLOOKUP(FinalOutput[[#This Row],[ONS_Cenus_2011]],Table5[],CensusData!Q$1,FALSE)</f>
        <v>1070</v>
      </c>
      <c r="Y65" s="128">
        <f>VLOOKUP(FinalOutput[[#This Row],[ONS_Cenus_2011]],Table5[],CensusData!R$1,FALSE)</f>
        <v>495</v>
      </c>
      <c r="Z65" s="128">
        <f>VLOOKUP(FinalOutput[[#This Row],[ONS_Cenus_2011]],Table5[],CensusData!S$1,FALSE)</f>
        <v>124</v>
      </c>
      <c r="AA65" s="128">
        <f>VLOOKUP(FinalOutput[[#This Row],[ONS_Cenus_2011]],Table5[],CensusData!T$1,FALSE)</f>
        <v>210</v>
      </c>
      <c r="AB65" s="128">
        <f>VLOOKUP(FinalOutput[[#This Row],[ONS_Cenus_2011]],Table5[],CensusData!U$1,FALSE)</f>
        <v>241</v>
      </c>
      <c r="AC65" s="128">
        <f>VLOOKUP(FinalOutput[[#This Row],[ONS_Cenus_2011]],Table5[],CensusData!V$1,FALSE)</f>
        <v>5014</v>
      </c>
      <c r="AD65" s="128">
        <f>VLOOKUP(FinalOutput[[#This Row],[ONS_Cenus_2011]],Table5[],CensusData!W$1,FALSE)</f>
        <v>2472</v>
      </c>
      <c r="AE65" s="128">
        <f>VLOOKUP(FinalOutput[[#This Row],[ONS_Cenus_2011]],Table5[],CensusData!X$1,FALSE)</f>
        <v>814</v>
      </c>
      <c r="AF65" s="128">
        <f>VLOOKUP(FinalOutput[[#This Row],[ONS_Cenus_2011]],Table5[],CensusData!Y$1,FALSE)</f>
        <v>681</v>
      </c>
      <c r="AG65" s="128">
        <f>VLOOKUP(FinalOutput[[#This Row],[ONS_Cenus_2011]],Table5[],CensusData!Z$1,FALSE)</f>
        <v>303</v>
      </c>
      <c r="AH65" s="128">
        <f>VLOOKUP(FinalOutput[[#This Row],[ONS_Cenus_2011]],Table5[],CensusData!AA$1,FALSE)</f>
        <v>744</v>
      </c>
      <c r="AI65" s="128">
        <f>VLOOKUP(FinalOutput[[#This Row],[ONS_Cenus_2011]],Table5[],CensusData!AB$1,FALSE)</f>
        <v>2542</v>
      </c>
      <c r="AJ65" s="128">
        <f>VLOOKUP(FinalOutput[[#This Row],[ONS_Cenus_2011]],Table5[],CensusData!AC$1,FALSE)</f>
        <v>909</v>
      </c>
      <c r="AK65" s="128">
        <f>VLOOKUP(FinalOutput[[#This Row],[ONS_Cenus_2011]],Table5[],CensusData!AD$1,FALSE)</f>
        <v>1413</v>
      </c>
      <c r="AL65" s="128">
        <f>VLOOKUP(FinalOutput[[#This Row],[ONS_Cenus_2011]],Table5[],CensusData!AE$1,FALSE)</f>
        <v>220</v>
      </c>
      <c r="AM65" s="128">
        <f>VLOOKUP(FinalOutput[[#This Row],[ONS_Cenus_2011]],Table5[],CensusData!AF$1,FALSE)</f>
        <v>389</v>
      </c>
      <c r="AN65" s="128">
        <f>VLOOKUP(FinalOutput[[#This Row],[ONS_Cenus_2011]],Table5[],CensusData!AG$1,FALSE)</f>
        <v>126</v>
      </c>
      <c r="AO65" s="128">
        <f>VLOOKUP(FinalOutput[[#This Row],[ONS_Cenus_2011]],Table5[],CensusData!AH$1,FALSE)</f>
        <v>263</v>
      </c>
      <c r="AP65" s="128">
        <f>VLOOKUP(FinalOutput[[#This Row],[ONS_Cenus_2011]],Table5[],CensusData!AI$1,FALSE)</f>
        <v>125871</v>
      </c>
      <c r="AQ65" s="128">
        <f>VLOOKUP(FinalOutput[[#This Row],[ONS_Cenus_2011]],Table5[],CensusData!AJ$1,FALSE)</f>
        <v>25645</v>
      </c>
      <c r="AR65" s="128">
        <f>VLOOKUP(FinalOutput[[#This Row],[ONS_Cenus_2011]],Table5[],CensusData!AK$1,FALSE)</f>
        <v>17313</v>
      </c>
      <c r="AS65" s="128">
        <f>VLOOKUP(FinalOutput[[#This Row],[ONS_Cenus_2011]],Table5[],CensusData!AL$1,FALSE)</f>
        <v>19129</v>
      </c>
      <c r="AT65" s="128">
        <f>VLOOKUP(FinalOutput[[#This Row],[ONS_Cenus_2011]],Table5[],CensusData!AM$1,FALSE)</f>
        <v>4939</v>
      </c>
      <c r="AU65" s="128">
        <f>VLOOKUP(FinalOutput[[#This Row],[ONS_Cenus_2011]],Table5[],CensusData!AN$1,FALSE)</f>
        <v>14882</v>
      </c>
      <c r="AV65" s="128">
        <f>VLOOKUP(FinalOutput[[#This Row],[ONS_Cenus_2011]],Table5[],CensusData!AO$1,FALSE)</f>
        <v>35417</v>
      </c>
      <c r="AW65" s="128">
        <f>VLOOKUP(FinalOutput[[#This Row],[ONS_Cenus_2011]],Table5[],CensusData!AP$1,FALSE)</f>
        <v>8546</v>
      </c>
    </row>
    <row r="66" spans="1:49" ht="15" customHeight="1">
      <c r="A66" s="128" t="str">
        <f t="array" ref="A66">ConsolGeog[[#This Row],[Country]]</f>
        <v>England</v>
      </c>
      <c r="B66" s="129" t="str">
        <f t="array" ref="B66">ConsolGeog[[#This Row],[County Name]]</f>
        <v>Buckinghamshire</v>
      </c>
      <c r="C66" s="128" t="str">
        <f t="array" ref="C66">ConsolGeog[[#This Row],[la_code]]</f>
        <v>E07000005</v>
      </c>
      <c r="D66" s="129" t="str">
        <f t="array" ref="D66">ConsolGeog[[#This Row],[la_name]]</f>
        <v>Chiltern</v>
      </c>
      <c r="E66" s="129" t="str">
        <f t="array" ref="E66">ConsolGeog[[#This Row],[LA Type]]</f>
        <v>District</v>
      </c>
      <c r="F66" s="129">
        <f t="array" ref="F66">ConsolGeog[[#This Row],[population]]</f>
        <v>92635</v>
      </c>
      <c r="G66" s="129">
        <f t="array" ref="G66">ConsolGeog[[#This Row],[area]]</f>
        <v>19634.810000000001</v>
      </c>
      <c r="H66" s="129">
        <f t="array" ref="H66">MAX(ConsolGeog[[#This Row],[Presented HS - 16-17 (2014)]]+ConsolGeog[[#This Row],[Presented HS - 18-24 (2014)]],ConsolGeog[[#This Row],[Presented HS - 16-24 (2014)]])+MAX(ConsolGeog[[#This Row],[Presented CS - 16-17 (2014)]]+ConsolGeog[[#This Row],[Presented CS - 18-24 (2014)]],ConsolGeog[[#This Row],[Presented CS - 16-24 (2014)]])</f>
        <v>0</v>
      </c>
      <c r="I66" s="129">
        <f t="array" ref="I66">MAX(ConsolGeog[[#This Row],[Assessed HS - 16-17 (2014)]]+ConsolGeog[[#This Row],[Assessed HS - 18-24 (2014)]],ConsolGeog[[#This Row],[Assessed HS - 16-24 (2014)]])+MAX(ConsolGeog[[#This Row],[Assessed CS - 16-17 (2014)]]+ConsolGeog[[#This Row],[Assessed CS - 18-24 (2014)]],ConsolGeog[[#This Row],[Assessed CS - 16-24 (2014)]])</f>
        <v>0</v>
      </c>
      <c r="J66" s="128">
        <f>VLOOKUP(FinalOutput[[#This Row],[ONS_Cenus_2011]],Table5[],CensusData!C$1,FALSE)</f>
        <v>28490</v>
      </c>
      <c r="K66" s="128">
        <f>VLOOKUP(FinalOutput[[#This Row],[ONS_Cenus_2011]],Table5[],CensusData!D$1,FALSE)</f>
        <v>3433</v>
      </c>
      <c r="L66" s="128">
        <f>VLOOKUP(FinalOutput[[#This Row],[ONS_Cenus_2011]],Table5[],CensusData!E$1,FALSE)</f>
        <v>1367</v>
      </c>
      <c r="M66" s="128">
        <f>VLOOKUP(FinalOutput[[#This Row],[ONS_Cenus_2011]],Table5[],CensusData!F$1,FALSE)</f>
        <v>3986</v>
      </c>
      <c r="N66" s="128">
        <f>VLOOKUP(FinalOutput[[#This Row],[ONS_Cenus_2011]],Table5[],CensusData!G$1,FALSE)</f>
        <v>2511</v>
      </c>
      <c r="O66" s="128">
        <f>VLOOKUP(FinalOutput[[#This Row],[ONS_Cenus_2011]],Table5[],CensusData!H$1,FALSE)</f>
        <v>239</v>
      </c>
      <c r="P66" s="128">
        <f>VLOOKUP(FinalOutput[[#This Row],[ONS_Cenus_2011]],Table5[],CensusData!I$1,FALSE)</f>
        <v>3.16</v>
      </c>
      <c r="Q66" s="128">
        <f>VLOOKUP(FinalOutput[[#This Row],[ONS_Cenus_2011]],Table5[],CensusData!J$1,FALSE)</f>
        <v>31711</v>
      </c>
      <c r="R66" s="128">
        <f>VLOOKUP(FinalOutput[[#This Row],[ONS_Cenus_2011]],Table5[],CensusData!K$1,FALSE)</f>
        <v>36946</v>
      </c>
      <c r="S66" s="128">
        <f>VLOOKUP(FinalOutput[[#This Row],[ONS_Cenus_2011]],Table5[],CensusData!L$1,FALSE)</f>
        <v>34933</v>
      </c>
      <c r="T66" s="128">
        <f>VLOOKUP(FinalOutput[[#This Row],[ONS_Cenus_2011]],Table5[],CensusData!M$1,FALSE)</f>
        <v>32867</v>
      </c>
      <c r="U66" s="128">
        <f>VLOOKUP(FinalOutput[[#This Row],[ONS_Cenus_2011]],Table5[],CensusData!N$1,FALSE)</f>
        <v>528</v>
      </c>
      <c r="V66" s="128">
        <f>VLOOKUP(FinalOutput[[#This Row],[ONS_Cenus_2011]],Table5[],CensusData!O$1,FALSE)</f>
        <v>41</v>
      </c>
      <c r="W66" s="128">
        <f>VLOOKUP(FinalOutput[[#This Row],[ONS_Cenus_2011]],Table5[],CensusData!P$1,FALSE)</f>
        <v>1497</v>
      </c>
      <c r="X66" s="128">
        <f>VLOOKUP(FinalOutput[[#This Row],[ONS_Cenus_2011]],Table5[],CensusData!Q$1,FALSE)</f>
        <v>278</v>
      </c>
      <c r="Y66" s="128">
        <f>VLOOKUP(FinalOutput[[#This Row],[ONS_Cenus_2011]],Table5[],CensusData!R$1,FALSE)</f>
        <v>59</v>
      </c>
      <c r="Z66" s="128">
        <f>VLOOKUP(FinalOutput[[#This Row],[ONS_Cenus_2011]],Table5[],CensusData!S$1,FALSE)</f>
        <v>19</v>
      </c>
      <c r="AA66" s="128">
        <f>VLOOKUP(FinalOutput[[#This Row],[ONS_Cenus_2011]],Table5[],CensusData!T$1,FALSE)</f>
        <v>124</v>
      </c>
      <c r="AB66" s="128">
        <f>VLOOKUP(FinalOutput[[#This Row],[ONS_Cenus_2011]],Table5[],CensusData!U$1,FALSE)</f>
        <v>76</v>
      </c>
      <c r="AC66" s="128">
        <f>VLOOKUP(FinalOutput[[#This Row],[ONS_Cenus_2011]],Table5[],CensusData!V$1,FALSE)</f>
        <v>1424</v>
      </c>
      <c r="AD66" s="128">
        <f>VLOOKUP(FinalOutput[[#This Row],[ONS_Cenus_2011]],Table5[],CensusData!W$1,FALSE)</f>
        <v>562</v>
      </c>
      <c r="AE66" s="128">
        <f>VLOOKUP(FinalOutput[[#This Row],[ONS_Cenus_2011]],Table5[],CensusData!X$1,FALSE)</f>
        <v>422</v>
      </c>
      <c r="AF66" s="128">
        <f>VLOOKUP(FinalOutput[[#This Row],[ONS_Cenus_2011]],Table5[],CensusData!Y$1,FALSE)</f>
        <v>34</v>
      </c>
      <c r="AG66" s="128">
        <f>VLOOKUP(FinalOutput[[#This Row],[ONS_Cenus_2011]],Table5[],CensusData!Z$1,FALSE)</f>
        <v>149</v>
      </c>
      <c r="AH66" s="128">
        <f>VLOOKUP(FinalOutput[[#This Row],[ONS_Cenus_2011]],Table5[],CensusData!AA$1,FALSE)</f>
        <v>257</v>
      </c>
      <c r="AI66" s="128">
        <f>VLOOKUP(FinalOutput[[#This Row],[ONS_Cenus_2011]],Table5[],CensusData!AB$1,FALSE)</f>
        <v>220</v>
      </c>
      <c r="AJ66" s="128">
        <f>VLOOKUP(FinalOutput[[#This Row],[ONS_Cenus_2011]],Table5[],CensusData!AC$1,FALSE)</f>
        <v>100</v>
      </c>
      <c r="AK66" s="128">
        <f>VLOOKUP(FinalOutput[[#This Row],[ONS_Cenus_2011]],Table5[],CensusData!AD$1,FALSE)</f>
        <v>94</v>
      </c>
      <c r="AL66" s="128">
        <f>VLOOKUP(FinalOutput[[#This Row],[ONS_Cenus_2011]],Table5[],CensusData!AE$1,FALSE)</f>
        <v>26</v>
      </c>
      <c r="AM66" s="128">
        <f>VLOOKUP(FinalOutput[[#This Row],[ONS_Cenus_2011]],Table5[],CensusData!AF$1,FALSE)</f>
        <v>91</v>
      </c>
      <c r="AN66" s="128">
        <f>VLOOKUP(FinalOutput[[#This Row],[ONS_Cenus_2011]],Table5[],CensusData!AG$1,FALSE)</f>
        <v>24</v>
      </c>
      <c r="AO66" s="128">
        <f>VLOOKUP(FinalOutput[[#This Row],[ONS_Cenus_2011]],Table5[],CensusData!AH$1,FALSE)</f>
        <v>67</v>
      </c>
      <c r="AP66" s="128">
        <f>VLOOKUP(FinalOutput[[#This Row],[ONS_Cenus_2011]],Table5[],CensusData!AI$1,FALSE)</f>
        <v>73679</v>
      </c>
      <c r="AQ66" s="128">
        <f>VLOOKUP(FinalOutput[[#This Row],[ONS_Cenus_2011]],Table5[],CensusData!AJ$1,FALSE)</f>
        <v>10864</v>
      </c>
      <c r="AR66" s="128">
        <f>VLOOKUP(FinalOutput[[#This Row],[ONS_Cenus_2011]],Table5[],CensusData!AK$1,FALSE)</f>
        <v>7858</v>
      </c>
      <c r="AS66" s="128">
        <f>VLOOKUP(FinalOutput[[#This Row],[ONS_Cenus_2011]],Table5[],CensusData!AL$1,FALSE)</f>
        <v>11150</v>
      </c>
      <c r="AT66" s="128">
        <f>VLOOKUP(FinalOutput[[#This Row],[ONS_Cenus_2011]],Table5[],CensusData!AM$1,FALSE)</f>
        <v>2420</v>
      </c>
      <c r="AU66" s="128">
        <f>VLOOKUP(FinalOutput[[#This Row],[ONS_Cenus_2011]],Table5[],CensusData!AN$1,FALSE)</f>
        <v>8143</v>
      </c>
      <c r="AV66" s="128">
        <f>VLOOKUP(FinalOutput[[#This Row],[ONS_Cenus_2011]],Table5[],CensusData!AO$1,FALSE)</f>
        <v>30179</v>
      </c>
      <c r="AW66" s="128">
        <f>VLOOKUP(FinalOutput[[#This Row],[ONS_Cenus_2011]],Table5[],CensusData!AP$1,FALSE)</f>
        <v>3065</v>
      </c>
    </row>
    <row r="67" spans="1:49" ht="15" customHeight="1">
      <c r="A67" s="128" t="str">
        <f t="array" ref="A67">ConsolGeog[[#This Row],[Country]]</f>
        <v>England</v>
      </c>
      <c r="B67" s="129" t="str">
        <f t="array" ref="B67">ConsolGeog[[#This Row],[County Name]]</f>
        <v>Buckinghamshire</v>
      </c>
      <c r="C67" s="128" t="str">
        <f t="array" ref="C67">ConsolGeog[[#This Row],[la_code]]</f>
        <v>E07000006</v>
      </c>
      <c r="D67" s="129" t="str">
        <f t="array" ref="D67">ConsolGeog[[#This Row],[la_name]]</f>
        <v>South Bucks</v>
      </c>
      <c r="E67" s="129" t="str">
        <f t="array" ref="E67">ConsolGeog[[#This Row],[LA Type]]</f>
        <v>District</v>
      </c>
      <c r="F67" s="129">
        <f t="array" ref="F67">ConsolGeog[[#This Row],[population]]</f>
        <v>66867</v>
      </c>
      <c r="G67" s="129">
        <f t="array" ref="G67">ConsolGeog[[#This Row],[area]]</f>
        <v>14127.52</v>
      </c>
      <c r="H67" s="129">
        <f t="array" ref="H67">MAX(ConsolGeog[[#This Row],[Presented HS - 16-17 (2014)]]+ConsolGeog[[#This Row],[Presented HS - 18-24 (2014)]],ConsolGeog[[#This Row],[Presented HS - 16-24 (2014)]])+MAX(ConsolGeog[[#This Row],[Presented CS - 16-17 (2014)]]+ConsolGeog[[#This Row],[Presented CS - 18-24 (2014)]],ConsolGeog[[#This Row],[Presented CS - 16-24 (2014)]])</f>
        <v>2</v>
      </c>
      <c r="I67" s="129">
        <f t="array" ref="I67">MAX(ConsolGeog[[#This Row],[Assessed HS - 16-17 (2014)]]+ConsolGeog[[#This Row],[Assessed HS - 18-24 (2014)]],ConsolGeog[[#This Row],[Assessed HS - 16-24 (2014)]])+MAX(ConsolGeog[[#This Row],[Assessed CS - 16-17 (2014)]]+ConsolGeog[[#This Row],[Assessed CS - 18-24 (2014)]],ConsolGeog[[#This Row],[Assessed CS - 16-24 (2014)]])</f>
        <v>2</v>
      </c>
      <c r="J67" s="128">
        <f>VLOOKUP(FinalOutput[[#This Row],[ONS_Cenus_2011]],Table5[],CensusData!C$1,FALSE)</f>
        <v>20759</v>
      </c>
      <c r="K67" s="128">
        <f>VLOOKUP(FinalOutput[[#This Row],[ONS_Cenus_2011]],Table5[],CensusData!D$1,FALSE)</f>
        <v>2668</v>
      </c>
      <c r="L67" s="128">
        <f>VLOOKUP(FinalOutput[[#This Row],[ONS_Cenus_2011]],Table5[],CensusData!E$1,FALSE)</f>
        <v>1033</v>
      </c>
      <c r="M67" s="128">
        <f>VLOOKUP(FinalOutput[[#This Row],[ONS_Cenus_2011]],Table5[],CensusData!F$1,FALSE)</f>
        <v>3049</v>
      </c>
      <c r="N67" s="128">
        <f>VLOOKUP(FinalOutput[[#This Row],[ONS_Cenus_2011]],Table5[],CensusData!G$1,FALSE)</f>
        <v>1922</v>
      </c>
      <c r="O67" s="128">
        <f>VLOOKUP(FinalOutput[[#This Row],[ONS_Cenus_2011]],Table5[],CensusData!H$1,FALSE)</f>
        <v>163</v>
      </c>
      <c r="P67" s="128">
        <f>VLOOKUP(FinalOutput[[#This Row],[ONS_Cenus_2011]],Table5[],CensusData!I$1,FALSE)</f>
        <v>9.44</v>
      </c>
      <c r="Q67" s="128">
        <f>VLOOKUP(FinalOutput[[#This Row],[ONS_Cenus_2011]],Table5[],CensusData!J$1,FALSE)</f>
        <v>24769</v>
      </c>
      <c r="R67" s="128">
        <f>VLOOKUP(FinalOutput[[#This Row],[ONS_Cenus_2011]],Table5[],CensusData!K$1,FALSE)</f>
        <v>26514</v>
      </c>
      <c r="S67" s="128">
        <f>VLOOKUP(FinalOutput[[#This Row],[ONS_Cenus_2011]],Table5[],CensusData!L$1,FALSE)</f>
        <v>23701</v>
      </c>
      <c r="T67" s="128">
        <f>VLOOKUP(FinalOutput[[#This Row],[ONS_Cenus_2011]],Table5[],CensusData!M$1,FALSE)</f>
        <v>21747</v>
      </c>
      <c r="U67" s="128">
        <f>VLOOKUP(FinalOutput[[#This Row],[ONS_Cenus_2011]],Table5[],CensusData!N$1,FALSE)</f>
        <v>553</v>
      </c>
      <c r="V67" s="128">
        <f>VLOOKUP(FinalOutput[[#This Row],[ONS_Cenus_2011]],Table5[],CensusData!O$1,FALSE)</f>
        <v>89</v>
      </c>
      <c r="W67" s="128">
        <f>VLOOKUP(FinalOutput[[#This Row],[ONS_Cenus_2011]],Table5[],CensusData!P$1,FALSE)</f>
        <v>1312</v>
      </c>
      <c r="X67" s="128">
        <f>VLOOKUP(FinalOutput[[#This Row],[ONS_Cenus_2011]],Table5[],CensusData!Q$1,FALSE)</f>
        <v>248</v>
      </c>
      <c r="Y67" s="128">
        <f>VLOOKUP(FinalOutput[[#This Row],[ONS_Cenus_2011]],Table5[],CensusData!R$1,FALSE)</f>
        <v>67</v>
      </c>
      <c r="Z67" s="128">
        <f>VLOOKUP(FinalOutput[[#This Row],[ONS_Cenus_2011]],Table5[],CensusData!S$1,FALSE)</f>
        <v>24</v>
      </c>
      <c r="AA67" s="128">
        <f>VLOOKUP(FinalOutput[[#This Row],[ONS_Cenus_2011]],Table5[],CensusData!T$1,FALSE)</f>
        <v>89</v>
      </c>
      <c r="AB67" s="128">
        <f>VLOOKUP(FinalOutput[[#This Row],[ONS_Cenus_2011]],Table5[],CensusData!U$1,FALSE)</f>
        <v>68</v>
      </c>
      <c r="AC67" s="128">
        <f>VLOOKUP(FinalOutput[[#This Row],[ONS_Cenus_2011]],Table5[],CensusData!V$1,FALSE)</f>
        <v>2108</v>
      </c>
      <c r="AD67" s="128">
        <f>VLOOKUP(FinalOutput[[#This Row],[ONS_Cenus_2011]],Table5[],CensusData!W$1,FALSE)</f>
        <v>1298</v>
      </c>
      <c r="AE67" s="128">
        <f>VLOOKUP(FinalOutput[[#This Row],[ONS_Cenus_2011]],Table5[],CensusData!X$1,FALSE)</f>
        <v>236</v>
      </c>
      <c r="AF67" s="128">
        <f>VLOOKUP(FinalOutput[[#This Row],[ONS_Cenus_2011]],Table5[],CensusData!Y$1,FALSE)</f>
        <v>42</v>
      </c>
      <c r="AG67" s="128">
        <f>VLOOKUP(FinalOutput[[#This Row],[ONS_Cenus_2011]],Table5[],CensusData!Z$1,FALSE)</f>
        <v>195</v>
      </c>
      <c r="AH67" s="128">
        <f>VLOOKUP(FinalOutput[[#This Row],[ONS_Cenus_2011]],Table5[],CensusData!AA$1,FALSE)</f>
        <v>337</v>
      </c>
      <c r="AI67" s="128">
        <f>VLOOKUP(FinalOutput[[#This Row],[ONS_Cenus_2011]],Table5[],CensusData!AB$1,FALSE)</f>
        <v>290</v>
      </c>
      <c r="AJ67" s="128">
        <f>VLOOKUP(FinalOutput[[#This Row],[ONS_Cenus_2011]],Table5[],CensusData!AC$1,FALSE)</f>
        <v>121</v>
      </c>
      <c r="AK67" s="128">
        <f>VLOOKUP(FinalOutput[[#This Row],[ONS_Cenus_2011]],Table5[],CensusData!AD$1,FALSE)</f>
        <v>138</v>
      </c>
      <c r="AL67" s="128">
        <f>VLOOKUP(FinalOutput[[#This Row],[ONS_Cenus_2011]],Table5[],CensusData!AE$1,FALSE)</f>
        <v>31</v>
      </c>
      <c r="AM67" s="128">
        <f>VLOOKUP(FinalOutput[[#This Row],[ONS_Cenus_2011]],Table5[],CensusData!AF$1,FALSE)</f>
        <v>167</v>
      </c>
      <c r="AN67" s="128">
        <f>VLOOKUP(FinalOutput[[#This Row],[ONS_Cenus_2011]],Table5[],CensusData!AG$1,FALSE)</f>
        <v>48</v>
      </c>
      <c r="AO67" s="128">
        <f>VLOOKUP(FinalOutput[[#This Row],[ONS_Cenus_2011]],Table5[],CensusData!AH$1,FALSE)</f>
        <v>119</v>
      </c>
      <c r="AP67" s="128">
        <f>VLOOKUP(FinalOutput[[#This Row],[ONS_Cenus_2011]],Table5[],CensusData!AI$1,FALSE)</f>
        <v>54201</v>
      </c>
      <c r="AQ67" s="128">
        <f>VLOOKUP(FinalOutput[[#This Row],[ONS_Cenus_2011]],Table5[],CensusData!AJ$1,FALSE)</f>
        <v>8954</v>
      </c>
      <c r="AR67" s="128">
        <f>VLOOKUP(FinalOutput[[#This Row],[ONS_Cenus_2011]],Table5[],CensusData!AK$1,FALSE)</f>
        <v>6395</v>
      </c>
      <c r="AS67" s="128">
        <f>VLOOKUP(FinalOutput[[#This Row],[ONS_Cenus_2011]],Table5[],CensusData!AL$1,FALSE)</f>
        <v>7997</v>
      </c>
      <c r="AT67" s="128">
        <f>VLOOKUP(FinalOutput[[#This Row],[ONS_Cenus_2011]],Table5[],CensusData!AM$1,FALSE)</f>
        <v>1865</v>
      </c>
      <c r="AU67" s="128">
        <f>VLOOKUP(FinalOutput[[#This Row],[ONS_Cenus_2011]],Table5[],CensusData!AN$1,FALSE)</f>
        <v>6034</v>
      </c>
      <c r="AV67" s="128">
        <f>VLOOKUP(FinalOutput[[#This Row],[ONS_Cenus_2011]],Table5[],CensusData!AO$1,FALSE)</f>
        <v>19977</v>
      </c>
      <c r="AW67" s="128">
        <f>VLOOKUP(FinalOutput[[#This Row],[ONS_Cenus_2011]],Table5[],CensusData!AP$1,FALSE)</f>
        <v>2979</v>
      </c>
    </row>
    <row r="68" spans="1:49" ht="15" customHeight="1">
      <c r="A68" s="128" t="str">
        <f t="array" ref="A68">ConsolGeog[[#This Row],[Country]]</f>
        <v>England</v>
      </c>
      <c r="B68" s="129" t="str">
        <f t="array" ref="B68">ConsolGeog[[#This Row],[County Name]]</f>
        <v>Buckinghamshire</v>
      </c>
      <c r="C68" s="128" t="str">
        <f t="array" ref="C68">ConsolGeog[[#This Row],[la_code]]</f>
        <v>E07000007</v>
      </c>
      <c r="D68" s="129" t="str">
        <f t="array" ref="D68">ConsolGeog[[#This Row],[la_name]]</f>
        <v>Wycombe</v>
      </c>
      <c r="E68" s="129" t="str">
        <f t="array" ref="E68">ConsolGeog[[#This Row],[LA Type]]</f>
        <v>District</v>
      </c>
      <c r="F68" s="129">
        <f t="array" ref="F68">ConsolGeog[[#This Row],[population]]</f>
        <v>171644</v>
      </c>
      <c r="G68" s="129">
        <f t="array" ref="G68">ConsolGeog[[#This Row],[area]]</f>
        <v>32457.21</v>
      </c>
      <c r="H68" s="129">
        <f t="array" ref="H68">MAX(ConsolGeog[[#This Row],[Presented HS - 16-17 (2014)]]+ConsolGeog[[#This Row],[Presented HS - 18-24 (2014)]],ConsolGeog[[#This Row],[Presented HS - 16-24 (2014)]])+MAX(ConsolGeog[[#This Row],[Presented CS - 16-17 (2014)]]+ConsolGeog[[#This Row],[Presented CS - 18-24 (2014)]],ConsolGeog[[#This Row],[Presented CS - 16-24 (2014)]])</f>
        <v>0</v>
      </c>
      <c r="I68" s="129">
        <f t="array" ref="I68">MAX(ConsolGeog[[#This Row],[Assessed HS - 16-17 (2014)]]+ConsolGeog[[#This Row],[Assessed HS - 18-24 (2014)]],ConsolGeog[[#This Row],[Assessed HS - 16-24 (2014)]])+MAX(ConsolGeog[[#This Row],[Assessed CS - 16-17 (2014)]]+ConsolGeog[[#This Row],[Assessed CS - 18-24 (2014)]],ConsolGeog[[#This Row],[Assessed CS - 16-24 (2014)]])</f>
        <v>0</v>
      </c>
      <c r="J68" s="128">
        <f>VLOOKUP(FinalOutput[[#This Row],[ONS_Cenus_2011]],Table5[],CensusData!C$1,FALSE)</f>
        <v>49886</v>
      </c>
      <c r="K68" s="128">
        <f>VLOOKUP(FinalOutput[[#This Row],[ONS_Cenus_2011]],Table5[],CensusData!D$1,FALSE)</f>
        <v>8519</v>
      </c>
      <c r="L68" s="128">
        <f>VLOOKUP(FinalOutput[[#This Row],[ONS_Cenus_2011]],Table5[],CensusData!E$1,FALSE)</f>
        <v>3740</v>
      </c>
      <c r="M68" s="128">
        <f>VLOOKUP(FinalOutput[[#This Row],[ONS_Cenus_2011]],Table5[],CensusData!F$1,FALSE)</f>
        <v>9423</v>
      </c>
      <c r="N68" s="128">
        <f>VLOOKUP(FinalOutput[[#This Row],[ONS_Cenus_2011]],Table5[],CensusData!G$1,FALSE)</f>
        <v>5286</v>
      </c>
      <c r="O68" s="128">
        <f>VLOOKUP(FinalOutput[[#This Row],[ONS_Cenus_2011]],Table5[],CensusData!H$1,FALSE)</f>
        <v>981</v>
      </c>
      <c r="P68" s="128">
        <f>VLOOKUP(FinalOutput[[#This Row],[ONS_Cenus_2011]],Table5[],CensusData!I$1,FALSE)</f>
        <v>12.03</v>
      </c>
      <c r="Q68" s="128">
        <f>VLOOKUP(FinalOutput[[#This Row],[ONS_Cenus_2011]],Table5[],CensusData!J$1,FALSE)</f>
        <v>21506</v>
      </c>
      <c r="R68" s="128">
        <f>VLOOKUP(FinalOutput[[#This Row],[ONS_Cenus_2011]],Table5[],CensusData!K$1,FALSE)</f>
        <v>67861</v>
      </c>
      <c r="S68" s="128">
        <f>VLOOKUP(FinalOutput[[#This Row],[ONS_Cenus_2011]],Table5[],CensusData!L$1,FALSE)</f>
        <v>58643</v>
      </c>
      <c r="T68" s="128">
        <f>VLOOKUP(FinalOutput[[#This Row],[ONS_Cenus_2011]],Table5[],CensusData!M$1,FALSE)</f>
        <v>54911</v>
      </c>
      <c r="U68" s="128">
        <f>VLOOKUP(FinalOutput[[#This Row],[ONS_Cenus_2011]],Table5[],CensusData!N$1,FALSE)</f>
        <v>833</v>
      </c>
      <c r="V68" s="128">
        <f>VLOOKUP(FinalOutput[[#This Row],[ONS_Cenus_2011]],Table5[],CensusData!O$1,FALSE)</f>
        <v>36</v>
      </c>
      <c r="W68" s="128">
        <f>VLOOKUP(FinalOutput[[#This Row],[ONS_Cenus_2011]],Table5[],CensusData!P$1,FALSE)</f>
        <v>2863</v>
      </c>
      <c r="X68" s="128">
        <f>VLOOKUP(FinalOutput[[#This Row],[ONS_Cenus_2011]],Table5[],CensusData!Q$1,FALSE)</f>
        <v>1121</v>
      </c>
      <c r="Y68" s="128">
        <f>VLOOKUP(FinalOutput[[#This Row],[ONS_Cenus_2011]],Table5[],CensusData!R$1,FALSE)</f>
        <v>558</v>
      </c>
      <c r="Z68" s="128">
        <f>VLOOKUP(FinalOutput[[#This Row],[ONS_Cenus_2011]],Table5[],CensusData!S$1,FALSE)</f>
        <v>75</v>
      </c>
      <c r="AA68" s="128">
        <f>VLOOKUP(FinalOutput[[#This Row],[ONS_Cenus_2011]],Table5[],CensusData!T$1,FALSE)</f>
        <v>266</v>
      </c>
      <c r="AB68" s="128">
        <f>VLOOKUP(FinalOutput[[#This Row],[ONS_Cenus_2011]],Table5[],CensusData!U$1,FALSE)</f>
        <v>222</v>
      </c>
      <c r="AC68" s="128">
        <f>VLOOKUP(FinalOutput[[#This Row],[ONS_Cenus_2011]],Table5[],CensusData!V$1,FALSE)</f>
        <v>5248</v>
      </c>
      <c r="AD68" s="128">
        <f>VLOOKUP(FinalOutput[[#This Row],[ONS_Cenus_2011]],Table5[],CensusData!W$1,FALSE)</f>
        <v>965</v>
      </c>
      <c r="AE68" s="128">
        <f>VLOOKUP(FinalOutput[[#This Row],[ONS_Cenus_2011]],Table5[],CensusData!X$1,FALSE)</f>
        <v>2891</v>
      </c>
      <c r="AF68" s="128">
        <f>VLOOKUP(FinalOutput[[#This Row],[ONS_Cenus_2011]],Table5[],CensusData!Y$1,FALSE)</f>
        <v>171</v>
      </c>
      <c r="AG68" s="128">
        <f>VLOOKUP(FinalOutput[[#This Row],[ONS_Cenus_2011]],Table5[],CensusData!Z$1,FALSE)</f>
        <v>360</v>
      </c>
      <c r="AH68" s="128">
        <f>VLOOKUP(FinalOutput[[#This Row],[ONS_Cenus_2011]],Table5[],CensusData!AA$1,FALSE)</f>
        <v>861</v>
      </c>
      <c r="AI68" s="128">
        <f>VLOOKUP(FinalOutput[[#This Row],[ONS_Cenus_2011]],Table5[],CensusData!AB$1,FALSE)</f>
        <v>2556</v>
      </c>
      <c r="AJ68" s="128">
        <f>VLOOKUP(FinalOutput[[#This Row],[ONS_Cenus_2011]],Table5[],CensusData!AC$1,FALSE)</f>
        <v>651</v>
      </c>
      <c r="AK68" s="128">
        <f>VLOOKUP(FinalOutput[[#This Row],[ONS_Cenus_2011]],Table5[],CensusData!AD$1,FALSE)</f>
        <v>1596</v>
      </c>
      <c r="AL68" s="128">
        <f>VLOOKUP(FinalOutput[[#This Row],[ONS_Cenus_2011]],Table5[],CensusData!AE$1,FALSE)</f>
        <v>309</v>
      </c>
      <c r="AM68" s="128">
        <f>VLOOKUP(FinalOutput[[#This Row],[ONS_Cenus_2011]],Table5[],CensusData!AF$1,FALSE)</f>
        <v>293</v>
      </c>
      <c r="AN68" s="128">
        <f>VLOOKUP(FinalOutput[[#This Row],[ONS_Cenus_2011]],Table5[],CensusData!AG$1,FALSE)</f>
        <v>99</v>
      </c>
      <c r="AO68" s="128">
        <f>VLOOKUP(FinalOutput[[#This Row],[ONS_Cenus_2011]],Table5[],CensusData!AH$1,FALSE)</f>
        <v>194</v>
      </c>
      <c r="AP68" s="128">
        <f>VLOOKUP(FinalOutput[[#This Row],[ONS_Cenus_2011]],Table5[],CensusData!AI$1,FALSE)</f>
        <v>136787</v>
      </c>
      <c r="AQ68" s="128">
        <f>VLOOKUP(FinalOutput[[#This Row],[ONS_Cenus_2011]],Table5[],CensusData!AJ$1,FALSE)</f>
        <v>23780</v>
      </c>
      <c r="AR68" s="128">
        <f>VLOOKUP(FinalOutput[[#This Row],[ONS_Cenus_2011]],Table5[],CensusData!AK$1,FALSE)</f>
        <v>17123</v>
      </c>
      <c r="AS68" s="128">
        <f>VLOOKUP(FinalOutput[[#This Row],[ONS_Cenus_2011]],Table5[],CensusData!AL$1,FALSE)</f>
        <v>20734</v>
      </c>
      <c r="AT68" s="128">
        <f>VLOOKUP(FinalOutput[[#This Row],[ONS_Cenus_2011]],Table5[],CensusData!AM$1,FALSE)</f>
        <v>4964</v>
      </c>
      <c r="AU68" s="128">
        <f>VLOOKUP(FinalOutput[[#This Row],[ONS_Cenus_2011]],Table5[],CensusData!AN$1,FALSE)</f>
        <v>16905</v>
      </c>
      <c r="AV68" s="128">
        <f>VLOOKUP(FinalOutput[[#This Row],[ONS_Cenus_2011]],Table5[],CensusData!AO$1,FALSE)</f>
        <v>45899</v>
      </c>
      <c r="AW68" s="128">
        <f>VLOOKUP(FinalOutput[[#This Row],[ONS_Cenus_2011]],Table5[],CensusData!AP$1,FALSE)</f>
        <v>7382</v>
      </c>
    </row>
    <row r="69" spans="1:49" ht="15" customHeight="1">
      <c r="A69" s="128" t="str">
        <f t="array" ref="A69">ConsolGeog[[#This Row],[Country]]</f>
        <v>England</v>
      </c>
      <c r="B69" s="129" t="str">
        <f t="array" ref="B69">ConsolGeog[[#This Row],[County Name]]</f>
        <v>Cambridgeshire</v>
      </c>
      <c r="C69" s="128" t="str">
        <f t="array" ref="C69">ConsolGeog[[#This Row],[la_code]]</f>
        <v>E07000010</v>
      </c>
      <c r="D69" s="129" t="str">
        <f t="array" ref="D69">ConsolGeog[[#This Row],[la_name]]</f>
        <v>Fenland</v>
      </c>
      <c r="E69" s="129" t="str">
        <f t="array" ref="E69">ConsolGeog[[#This Row],[LA Type]]</f>
        <v>District</v>
      </c>
      <c r="F69" s="129">
        <f t="array" ref="F69">ConsolGeog[[#This Row],[population]]</f>
        <v>95262</v>
      </c>
      <c r="G69" s="129">
        <f t="array" ref="G69">ConsolGeog[[#This Row],[area]]</f>
        <v>54644.959999999999</v>
      </c>
      <c r="H69" s="129">
        <f t="array" ref="H69">MAX(ConsolGeog[[#This Row],[Presented HS - 16-17 (2014)]]+ConsolGeog[[#This Row],[Presented HS - 18-24 (2014)]],ConsolGeog[[#This Row],[Presented HS - 16-24 (2014)]])+MAX(ConsolGeog[[#This Row],[Presented CS - 16-17 (2014)]]+ConsolGeog[[#This Row],[Presented CS - 18-24 (2014)]],ConsolGeog[[#This Row],[Presented CS - 16-24 (2014)]])</f>
        <v>0</v>
      </c>
      <c r="I69" s="129">
        <f t="array" ref="I69">MAX(ConsolGeog[[#This Row],[Assessed HS - 16-17 (2014)]]+ConsolGeog[[#This Row],[Assessed HS - 18-24 (2014)]],ConsolGeog[[#This Row],[Assessed HS - 16-24 (2014)]])+MAX(ConsolGeog[[#This Row],[Assessed CS - 16-17 (2014)]]+ConsolGeog[[#This Row],[Assessed CS - 18-24 (2014)]],ConsolGeog[[#This Row],[Assessed CS - 16-24 (2014)]])</f>
        <v>0</v>
      </c>
      <c r="J69" s="128">
        <f>VLOOKUP(FinalOutput[[#This Row],[ONS_Cenus_2011]],Table5[],CensusData!C$1,FALSE)</f>
        <v>33705</v>
      </c>
      <c r="K69" s="128">
        <f>VLOOKUP(FinalOutput[[#This Row],[ONS_Cenus_2011]],Table5[],CensusData!D$1,FALSE)</f>
        <v>4017</v>
      </c>
      <c r="L69" s="128">
        <f>VLOOKUP(FinalOutput[[#This Row],[ONS_Cenus_2011]],Table5[],CensusData!E$1,FALSE)</f>
        <v>2138</v>
      </c>
      <c r="M69" s="128">
        <f>VLOOKUP(FinalOutput[[#This Row],[ONS_Cenus_2011]],Table5[],CensusData!F$1,FALSE)</f>
        <v>5061</v>
      </c>
      <c r="N69" s="128">
        <f>VLOOKUP(FinalOutput[[#This Row],[ONS_Cenus_2011]],Table5[],CensusData!G$1,FALSE)</f>
        <v>2732</v>
      </c>
      <c r="O69" s="128">
        <f>VLOOKUP(FinalOutput[[#This Row],[ONS_Cenus_2011]],Table5[],CensusData!H$1,FALSE)</f>
        <v>403</v>
      </c>
      <c r="P69" s="128">
        <f>VLOOKUP(FinalOutput[[#This Row],[ONS_Cenus_2011]],Table5[],CensusData!I$1,FALSE)</f>
        <v>9.2899999999999991</v>
      </c>
      <c r="Q69" s="128">
        <f>VLOOKUP(FinalOutput[[#This Row],[ONS_Cenus_2011]],Table5[],CensusData!J$1,FALSE)</f>
        <v>24973</v>
      </c>
      <c r="R69" s="128">
        <f>VLOOKUP(FinalOutput[[#This Row],[ONS_Cenus_2011]],Table5[],CensusData!K$1,FALSE)</f>
        <v>40620</v>
      </c>
      <c r="S69" s="128">
        <f>VLOOKUP(FinalOutput[[#This Row],[ONS_Cenus_2011]],Table5[],CensusData!L$1,FALSE)</f>
        <v>39843</v>
      </c>
      <c r="T69" s="128">
        <f>VLOOKUP(FinalOutput[[#This Row],[ONS_Cenus_2011]],Table5[],CensusData!M$1,FALSE)</f>
        <v>37578</v>
      </c>
      <c r="U69" s="128">
        <f>VLOOKUP(FinalOutput[[#This Row],[ONS_Cenus_2011]],Table5[],CensusData!N$1,FALSE)</f>
        <v>239</v>
      </c>
      <c r="V69" s="128">
        <f>VLOOKUP(FinalOutput[[#This Row],[ONS_Cenus_2011]],Table5[],CensusData!O$1,FALSE)</f>
        <v>169</v>
      </c>
      <c r="W69" s="128">
        <f>VLOOKUP(FinalOutput[[#This Row],[ONS_Cenus_2011]],Table5[],CensusData!P$1,FALSE)</f>
        <v>1857</v>
      </c>
      <c r="X69" s="128">
        <f>VLOOKUP(FinalOutput[[#This Row],[ONS_Cenus_2011]],Table5[],CensusData!Q$1,FALSE)</f>
        <v>235</v>
      </c>
      <c r="Y69" s="128">
        <f>VLOOKUP(FinalOutput[[#This Row],[ONS_Cenus_2011]],Table5[],CensusData!R$1,FALSE)</f>
        <v>80</v>
      </c>
      <c r="Z69" s="128">
        <f>VLOOKUP(FinalOutput[[#This Row],[ONS_Cenus_2011]],Table5[],CensusData!S$1,FALSE)</f>
        <v>22</v>
      </c>
      <c r="AA69" s="128">
        <f>VLOOKUP(FinalOutput[[#This Row],[ONS_Cenus_2011]],Table5[],CensusData!T$1,FALSE)</f>
        <v>56</v>
      </c>
      <c r="AB69" s="128">
        <f>VLOOKUP(FinalOutput[[#This Row],[ONS_Cenus_2011]],Table5[],CensusData!U$1,FALSE)</f>
        <v>77</v>
      </c>
      <c r="AC69" s="128">
        <f>VLOOKUP(FinalOutput[[#This Row],[ONS_Cenus_2011]],Table5[],CensusData!V$1,FALSE)</f>
        <v>325</v>
      </c>
      <c r="AD69" s="128">
        <f>VLOOKUP(FinalOutput[[#This Row],[ONS_Cenus_2011]],Table5[],CensusData!W$1,FALSE)</f>
        <v>121</v>
      </c>
      <c r="AE69" s="128">
        <f>VLOOKUP(FinalOutput[[#This Row],[ONS_Cenus_2011]],Table5[],CensusData!X$1,FALSE)</f>
        <v>7</v>
      </c>
      <c r="AF69" s="128">
        <f>VLOOKUP(FinalOutput[[#This Row],[ONS_Cenus_2011]],Table5[],CensusData!Y$1,FALSE)</f>
        <v>13</v>
      </c>
      <c r="AG69" s="128">
        <f>VLOOKUP(FinalOutput[[#This Row],[ONS_Cenus_2011]],Table5[],CensusData!Z$1,FALSE)</f>
        <v>73</v>
      </c>
      <c r="AH69" s="128">
        <f>VLOOKUP(FinalOutput[[#This Row],[ONS_Cenus_2011]],Table5[],CensusData!AA$1,FALSE)</f>
        <v>111</v>
      </c>
      <c r="AI69" s="128">
        <f>VLOOKUP(FinalOutput[[#This Row],[ONS_Cenus_2011]],Table5[],CensusData!AB$1,FALSE)</f>
        <v>154</v>
      </c>
      <c r="AJ69" s="128">
        <f>VLOOKUP(FinalOutput[[#This Row],[ONS_Cenus_2011]],Table5[],CensusData!AC$1,FALSE)</f>
        <v>66</v>
      </c>
      <c r="AK69" s="128">
        <f>VLOOKUP(FinalOutput[[#This Row],[ONS_Cenus_2011]],Table5[],CensusData!AD$1,FALSE)</f>
        <v>65</v>
      </c>
      <c r="AL69" s="128">
        <f>VLOOKUP(FinalOutput[[#This Row],[ONS_Cenus_2011]],Table5[],CensusData!AE$1,FALSE)</f>
        <v>23</v>
      </c>
      <c r="AM69" s="128">
        <f>VLOOKUP(FinalOutput[[#This Row],[ONS_Cenus_2011]],Table5[],CensusData!AF$1,FALSE)</f>
        <v>63</v>
      </c>
      <c r="AN69" s="128">
        <f>VLOOKUP(FinalOutput[[#This Row],[ONS_Cenus_2011]],Table5[],CensusData!AG$1,FALSE)</f>
        <v>6</v>
      </c>
      <c r="AO69" s="128">
        <f>VLOOKUP(FinalOutput[[#This Row],[ONS_Cenus_2011]],Table5[],CensusData!AH$1,FALSE)</f>
        <v>57</v>
      </c>
      <c r="AP69" s="128">
        <f>VLOOKUP(FinalOutput[[#This Row],[ONS_Cenus_2011]],Table5[],CensusData!AI$1,FALSE)</f>
        <v>78482</v>
      </c>
      <c r="AQ69" s="128">
        <f>VLOOKUP(FinalOutput[[#This Row],[ONS_Cenus_2011]],Table5[],CensusData!AJ$1,FALSE)</f>
        <v>24523</v>
      </c>
      <c r="AR69" s="128">
        <f>VLOOKUP(FinalOutput[[#This Row],[ONS_Cenus_2011]],Table5[],CensusData!AK$1,FALSE)</f>
        <v>12253</v>
      </c>
      <c r="AS69" s="128">
        <f>VLOOKUP(FinalOutput[[#This Row],[ONS_Cenus_2011]],Table5[],CensusData!AL$1,FALSE)</f>
        <v>13323</v>
      </c>
      <c r="AT69" s="128">
        <f>VLOOKUP(FinalOutput[[#This Row],[ONS_Cenus_2011]],Table5[],CensusData!AM$1,FALSE)</f>
        <v>3173</v>
      </c>
      <c r="AU69" s="128">
        <f>VLOOKUP(FinalOutput[[#This Row],[ONS_Cenus_2011]],Table5[],CensusData!AN$1,FALSE)</f>
        <v>8151</v>
      </c>
      <c r="AV69" s="128">
        <f>VLOOKUP(FinalOutput[[#This Row],[ONS_Cenus_2011]],Table5[],CensusData!AO$1,FALSE)</f>
        <v>11677</v>
      </c>
      <c r="AW69" s="128">
        <f>VLOOKUP(FinalOutput[[#This Row],[ONS_Cenus_2011]],Table5[],CensusData!AP$1,FALSE)</f>
        <v>5382</v>
      </c>
    </row>
    <row r="70" spans="1:49" ht="15" customHeight="1">
      <c r="A70" s="128" t="str">
        <f t="array" ref="A70">ConsolGeog[[#This Row],[Country]]</f>
        <v>England</v>
      </c>
      <c r="B70" s="129" t="str">
        <f t="array" ref="B70">ConsolGeog[[#This Row],[County Name]]</f>
        <v>Cambridgeshire</v>
      </c>
      <c r="C70" s="128" t="str">
        <f t="array" ref="C70">ConsolGeog[[#This Row],[la_code]]</f>
        <v>E07000011</v>
      </c>
      <c r="D70" s="129" t="str">
        <f t="array" ref="D70">ConsolGeog[[#This Row],[la_name]]</f>
        <v>Huntingdonshire</v>
      </c>
      <c r="E70" s="129" t="str">
        <f t="array" ref="E70">ConsolGeog[[#This Row],[LA Type]]</f>
        <v>District</v>
      </c>
      <c r="F70" s="129">
        <f t="array" ref="F70">ConsolGeog[[#This Row],[population]]</f>
        <v>169508</v>
      </c>
      <c r="G70" s="129">
        <f t="array" ref="G70">ConsolGeog[[#This Row],[area]]</f>
        <v>90618.31</v>
      </c>
      <c r="H70" s="129">
        <f t="array" ref="H70">MAX(ConsolGeog[[#This Row],[Presented HS - 16-17 (2014)]]+ConsolGeog[[#This Row],[Presented HS - 18-24 (2014)]],ConsolGeog[[#This Row],[Presented HS - 16-24 (2014)]])+MAX(ConsolGeog[[#This Row],[Presented CS - 16-17 (2014)]]+ConsolGeog[[#This Row],[Presented CS - 18-24 (2014)]],ConsolGeog[[#This Row],[Presented CS - 16-24 (2014)]])</f>
        <v>284</v>
      </c>
      <c r="I70" s="129">
        <f t="array" ref="I70">MAX(ConsolGeog[[#This Row],[Assessed HS - 16-17 (2014)]]+ConsolGeog[[#This Row],[Assessed HS - 18-24 (2014)]],ConsolGeog[[#This Row],[Assessed HS - 16-24 (2014)]])+MAX(ConsolGeog[[#This Row],[Assessed CS - 16-17 (2014)]]+ConsolGeog[[#This Row],[Assessed CS - 18-24 (2014)]],ConsolGeog[[#This Row],[Assessed CS - 16-24 (2014)]])</f>
        <v>123</v>
      </c>
      <c r="J70" s="128">
        <f>VLOOKUP(FinalOutput[[#This Row],[ONS_Cenus_2011]],Table5[],CensusData!C$1,FALSE)</f>
        <v>47717</v>
      </c>
      <c r="K70" s="128">
        <f>VLOOKUP(FinalOutput[[#This Row],[ONS_Cenus_2011]],Table5[],CensusData!D$1,FALSE)</f>
        <v>6459</v>
      </c>
      <c r="L70" s="128">
        <f>VLOOKUP(FinalOutput[[#This Row],[ONS_Cenus_2011]],Table5[],CensusData!E$1,FALSE)</f>
        <v>3187</v>
      </c>
      <c r="M70" s="128">
        <f>VLOOKUP(FinalOutput[[#This Row],[ONS_Cenus_2011]],Table5[],CensusData!F$1,FALSE)</f>
        <v>6589</v>
      </c>
      <c r="N70" s="128">
        <f>VLOOKUP(FinalOutput[[#This Row],[ONS_Cenus_2011]],Table5[],CensusData!G$1,FALSE)</f>
        <v>4127</v>
      </c>
      <c r="O70" s="128">
        <f>VLOOKUP(FinalOutput[[#This Row],[ONS_Cenus_2011]],Table5[],CensusData!H$1,FALSE)</f>
        <v>533</v>
      </c>
      <c r="P70" s="128">
        <f>VLOOKUP(FinalOutput[[#This Row],[ONS_Cenus_2011]],Table5[],CensusData!I$1,FALSE)</f>
        <v>5.61</v>
      </c>
      <c r="Q70" s="128">
        <f>VLOOKUP(FinalOutput[[#This Row],[ONS_Cenus_2011]],Table5[],CensusData!J$1,FALSE)</f>
        <v>29426</v>
      </c>
      <c r="R70" s="128">
        <f>VLOOKUP(FinalOutput[[#This Row],[ONS_Cenus_2011]],Table5[],CensusData!K$1,FALSE)</f>
        <v>69333</v>
      </c>
      <c r="S70" s="128">
        <f>VLOOKUP(FinalOutput[[#This Row],[ONS_Cenus_2011]],Table5[],CensusData!L$1,FALSE)</f>
        <v>66678</v>
      </c>
      <c r="T70" s="128">
        <f>VLOOKUP(FinalOutput[[#This Row],[ONS_Cenus_2011]],Table5[],CensusData!M$1,FALSE)</f>
        <v>63263</v>
      </c>
      <c r="U70" s="128">
        <f>VLOOKUP(FinalOutput[[#This Row],[ONS_Cenus_2011]],Table5[],CensusData!N$1,FALSE)</f>
        <v>572</v>
      </c>
      <c r="V70" s="128">
        <f>VLOOKUP(FinalOutput[[#This Row],[ONS_Cenus_2011]],Table5[],CensusData!O$1,FALSE)</f>
        <v>71</v>
      </c>
      <c r="W70" s="128">
        <f>VLOOKUP(FinalOutput[[#This Row],[ONS_Cenus_2011]],Table5[],CensusData!P$1,FALSE)</f>
        <v>2772</v>
      </c>
      <c r="X70" s="128">
        <f>VLOOKUP(FinalOutput[[#This Row],[ONS_Cenus_2011]],Table5[],CensusData!Q$1,FALSE)</f>
        <v>597</v>
      </c>
      <c r="Y70" s="128">
        <f>VLOOKUP(FinalOutput[[#This Row],[ONS_Cenus_2011]],Table5[],CensusData!R$1,FALSE)</f>
        <v>173</v>
      </c>
      <c r="Z70" s="128">
        <f>VLOOKUP(FinalOutput[[#This Row],[ONS_Cenus_2011]],Table5[],CensusData!S$1,FALSE)</f>
        <v>70</v>
      </c>
      <c r="AA70" s="128">
        <f>VLOOKUP(FinalOutput[[#This Row],[ONS_Cenus_2011]],Table5[],CensusData!T$1,FALSE)</f>
        <v>169</v>
      </c>
      <c r="AB70" s="128">
        <f>VLOOKUP(FinalOutput[[#This Row],[ONS_Cenus_2011]],Table5[],CensusData!U$1,FALSE)</f>
        <v>185</v>
      </c>
      <c r="AC70" s="128">
        <f>VLOOKUP(FinalOutput[[#This Row],[ONS_Cenus_2011]],Table5[],CensusData!V$1,FALSE)</f>
        <v>1259</v>
      </c>
      <c r="AD70" s="128">
        <f>VLOOKUP(FinalOutput[[#This Row],[ONS_Cenus_2011]],Table5[],CensusData!W$1,FALSE)</f>
        <v>411</v>
      </c>
      <c r="AE70" s="128">
        <f>VLOOKUP(FinalOutput[[#This Row],[ONS_Cenus_2011]],Table5[],CensusData!X$1,FALSE)</f>
        <v>233</v>
      </c>
      <c r="AF70" s="128">
        <f>VLOOKUP(FinalOutput[[#This Row],[ONS_Cenus_2011]],Table5[],CensusData!Y$1,FALSE)</f>
        <v>77</v>
      </c>
      <c r="AG70" s="128">
        <f>VLOOKUP(FinalOutput[[#This Row],[ONS_Cenus_2011]],Table5[],CensusData!Z$1,FALSE)</f>
        <v>206</v>
      </c>
      <c r="AH70" s="128">
        <f>VLOOKUP(FinalOutput[[#This Row],[ONS_Cenus_2011]],Table5[],CensusData!AA$1,FALSE)</f>
        <v>332</v>
      </c>
      <c r="AI70" s="128">
        <f>VLOOKUP(FinalOutput[[#This Row],[ONS_Cenus_2011]],Table5[],CensusData!AB$1,FALSE)</f>
        <v>620</v>
      </c>
      <c r="AJ70" s="128">
        <f>VLOOKUP(FinalOutput[[#This Row],[ONS_Cenus_2011]],Table5[],CensusData!AC$1,FALSE)</f>
        <v>284</v>
      </c>
      <c r="AK70" s="128">
        <f>VLOOKUP(FinalOutput[[#This Row],[ONS_Cenus_2011]],Table5[],CensusData!AD$1,FALSE)</f>
        <v>182</v>
      </c>
      <c r="AL70" s="128">
        <f>VLOOKUP(FinalOutput[[#This Row],[ONS_Cenus_2011]],Table5[],CensusData!AE$1,FALSE)</f>
        <v>154</v>
      </c>
      <c r="AM70" s="128">
        <f>VLOOKUP(FinalOutput[[#This Row],[ONS_Cenus_2011]],Table5[],CensusData!AF$1,FALSE)</f>
        <v>179</v>
      </c>
      <c r="AN70" s="128">
        <f>VLOOKUP(FinalOutput[[#This Row],[ONS_Cenus_2011]],Table5[],CensusData!AG$1,FALSE)</f>
        <v>47</v>
      </c>
      <c r="AO70" s="128">
        <f>VLOOKUP(FinalOutput[[#This Row],[ONS_Cenus_2011]],Table5[],CensusData!AH$1,FALSE)</f>
        <v>132</v>
      </c>
      <c r="AP70" s="128">
        <f>VLOOKUP(FinalOutput[[#This Row],[ONS_Cenus_2011]],Table5[],CensusData!AI$1,FALSE)</f>
        <v>137157</v>
      </c>
      <c r="AQ70" s="128">
        <f>VLOOKUP(FinalOutput[[#This Row],[ONS_Cenus_2011]],Table5[],CensusData!AJ$1,FALSE)</f>
        <v>26361</v>
      </c>
      <c r="AR70" s="128">
        <f>VLOOKUP(FinalOutput[[#This Row],[ONS_Cenus_2011]],Table5[],CensusData!AK$1,FALSE)</f>
        <v>20055</v>
      </c>
      <c r="AS70" s="128">
        <f>VLOOKUP(FinalOutput[[#This Row],[ONS_Cenus_2011]],Table5[],CensusData!AL$1,FALSE)</f>
        <v>23266</v>
      </c>
      <c r="AT70" s="128">
        <f>VLOOKUP(FinalOutput[[#This Row],[ONS_Cenus_2011]],Table5[],CensusData!AM$1,FALSE)</f>
        <v>5221</v>
      </c>
      <c r="AU70" s="128">
        <f>VLOOKUP(FinalOutput[[#This Row],[ONS_Cenus_2011]],Table5[],CensusData!AN$1,FALSE)</f>
        <v>16977</v>
      </c>
      <c r="AV70" s="128">
        <f>VLOOKUP(FinalOutput[[#This Row],[ONS_Cenus_2011]],Table5[],CensusData!AO$1,FALSE)</f>
        <v>38301</v>
      </c>
      <c r="AW70" s="128">
        <f>VLOOKUP(FinalOutput[[#This Row],[ONS_Cenus_2011]],Table5[],CensusData!AP$1,FALSE)</f>
        <v>6976</v>
      </c>
    </row>
    <row r="71" spans="1:49" ht="15" customHeight="1">
      <c r="A71" s="128" t="str">
        <f t="array" ref="A71">ConsolGeog[[#This Row],[Country]]</f>
        <v>England</v>
      </c>
      <c r="B71" s="129" t="str">
        <f t="array" ref="B71">ConsolGeog[[#This Row],[County Name]]</f>
        <v>Cambridgeshire</v>
      </c>
      <c r="C71" s="128" t="str">
        <f t="array" ref="C71">ConsolGeog[[#This Row],[la_code]]</f>
        <v>E07000012</v>
      </c>
      <c r="D71" s="129" t="str">
        <f t="array" ref="D71">ConsolGeog[[#This Row],[la_name]]</f>
        <v>South Cambridgeshire</v>
      </c>
      <c r="E71" s="129" t="str">
        <f t="array" ref="E71">ConsolGeog[[#This Row],[LA Type]]</f>
        <v>District</v>
      </c>
      <c r="F71" s="129">
        <f t="array" ref="F71">ConsolGeog[[#This Row],[population]]</f>
        <v>148755</v>
      </c>
      <c r="G71" s="129">
        <f t="array" ref="G71">ConsolGeog[[#This Row],[area]]</f>
        <v>90162.77</v>
      </c>
      <c r="H71" s="129">
        <f t="array" ref="H71">MAX(ConsolGeog[[#This Row],[Presented HS - 16-17 (2014)]]+ConsolGeog[[#This Row],[Presented HS - 18-24 (2014)]],ConsolGeog[[#This Row],[Presented HS - 16-24 (2014)]])+MAX(ConsolGeog[[#This Row],[Presented CS - 16-17 (2014)]]+ConsolGeog[[#This Row],[Presented CS - 18-24 (2014)]],ConsolGeog[[#This Row],[Presented CS - 16-24 (2014)]])</f>
        <v>0</v>
      </c>
      <c r="I71" s="129">
        <f t="array" ref="I71">MAX(ConsolGeog[[#This Row],[Assessed HS - 16-17 (2014)]]+ConsolGeog[[#This Row],[Assessed HS - 18-24 (2014)]],ConsolGeog[[#This Row],[Assessed HS - 16-24 (2014)]])+MAX(ConsolGeog[[#This Row],[Assessed CS - 16-17 (2014)]]+ConsolGeog[[#This Row],[Assessed CS - 18-24 (2014)]],ConsolGeog[[#This Row],[Assessed CS - 16-24 (2014)]])</f>
        <v>43</v>
      </c>
      <c r="J71" s="128">
        <f>VLOOKUP(FinalOutput[[#This Row],[ONS_Cenus_2011]],Table5[],CensusData!C$1,FALSE)</f>
        <v>39652</v>
      </c>
      <c r="K71" s="128">
        <f>VLOOKUP(FinalOutput[[#This Row],[ONS_Cenus_2011]],Table5[],CensusData!D$1,FALSE)</f>
        <v>5270</v>
      </c>
      <c r="L71" s="128">
        <f>VLOOKUP(FinalOutput[[#This Row],[ONS_Cenus_2011]],Table5[],CensusData!E$1,FALSE)</f>
        <v>2334</v>
      </c>
      <c r="M71" s="128">
        <f>VLOOKUP(FinalOutput[[#This Row],[ONS_Cenus_2011]],Table5[],CensusData!F$1,FALSE)</f>
        <v>5286</v>
      </c>
      <c r="N71" s="128">
        <f>VLOOKUP(FinalOutput[[#This Row],[ONS_Cenus_2011]],Table5[],CensusData!G$1,FALSE)</f>
        <v>3439</v>
      </c>
      <c r="O71" s="128">
        <f>VLOOKUP(FinalOutput[[#This Row],[ONS_Cenus_2011]],Table5[],CensusData!H$1,FALSE)</f>
        <v>368</v>
      </c>
      <c r="P71" s="128">
        <f>VLOOKUP(FinalOutput[[#This Row],[ONS_Cenus_2011]],Table5[],CensusData!I$1,FALSE)</f>
        <v>8.59</v>
      </c>
      <c r="Q71" s="128">
        <f>VLOOKUP(FinalOutput[[#This Row],[ONS_Cenus_2011]],Table5[],CensusData!J$1,FALSE)</f>
        <v>25853</v>
      </c>
      <c r="R71" s="128">
        <f>VLOOKUP(FinalOutput[[#This Row],[ONS_Cenus_2011]],Table5[],CensusData!K$1,FALSE)</f>
        <v>59960</v>
      </c>
      <c r="S71" s="128">
        <f>VLOOKUP(FinalOutput[[#This Row],[ONS_Cenus_2011]],Table5[],CensusData!L$1,FALSE)</f>
        <v>56915</v>
      </c>
      <c r="T71" s="128">
        <f>VLOOKUP(FinalOutput[[#This Row],[ONS_Cenus_2011]],Table5[],CensusData!M$1,FALSE)</f>
        <v>53414</v>
      </c>
      <c r="U71" s="128">
        <f>VLOOKUP(FinalOutput[[#This Row],[ONS_Cenus_2011]],Table5[],CensusData!N$1,FALSE)</f>
        <v>595</v>
      </c>
      <c r="V71" s="128">
        <f>VLOOKUP(FinalOutput[[#This Row],[ONS_Cenus_2011]],Table5[],CensusData!O$1,FALSE)</f>
        <v>167</v>
      </c>
      <c r="W71" s="128">
        <f>VLOOKUP(FinalOutput[[#This Row],[ONS_Cenus_2011]],Table5[],CensusData!P$1,FALSE)</f>
        <v>2739</v>
      </c>
      <c r="X71" s="128">
        <f>VLOOKUP(FinalOutput[[#This Row],[ONS_Cenus_2011]],Table5[],CensusData!Q$1,FALSE)</f>
        <v>498</v>
      </c>
      <c r="Y71" s="128">
        <f>VLOOKUP(FinalOutput[[#This Row],[ONS_Cenus_2011]],Table5[],CensusData!R$1,FALSE)</f>
        <v>130</v>
      </c>
      <c r="Z71" s="128">
        <f>VLOOKUP(FinalOutput[[#This Row],[ONS_Cenus_2011]],Table5[],CensusData!S$1,FALSE)</f>
        <v>48</v>
      </c>
      <c r="AA71" s="128">
        <f>VLOOKUP(FinalOutput[[#This Row],[ONS_Cenus_2011]],Table5[],CensusData!T$1,FALSE)</f>
        <v>150</v>
      </c>
      <c r="AB71" s="128">
        <f>VLOOKUP(FinalOutput[[#This Row],[ONS_Cenus_2011]],Table5[],CensusData!U$1,FALSE)</f>
        <v>170</v>
      </c>
      <c r="AC71" s="128">
        <f>VLOOKUP(FinalOutput[[#This Row],[ONS_Cenus_2011]],Table5[],CensusData!V$1,FALSE)</f>
        <v>1818</v>
      </c>
      <c r="AD71" s="128">
        <f>VLOOKUP(FinalOutput[[#This Row],[ONS_Cenus_2011]],Table5[],CensusData!W$1,FALSE)</f>
        <v>749</v>
      </c>
      <c r="AE71" s="128">
        <f>VLOOKUP(FinalOutput[[#This Row],[ONS_Cenus_2011]],Table5[],CensusData!X$1,FALSE)</f>
        <v>137</v>
      </c>
      <c r="AF71" s="128">
        <f>VLOOKUP(FinalOutput[[#This Row],[ONS_Cenus_2011]],Table5[],CensusData!Y$1,FALSE)</f>
        <v>58</v>
      </c>
      <c r="AG71" s="128">
        <f>VLOOKUP(FinalOutput[[#This Row],[ONS_Cenus_2011]],Table5[],CensusData!Z$1,FALSE)</f>
        <v>427</v>
      </c>
      <c r="AH71" s="128">
        <f>VLOOKUP(FinalOutput[[#This Row],[ONS_Cenus_2011]],Table5[],CensusData!AA$1,FALSE)</f>
        <v>447</v>
      </c>
      <c r="AI71" s="128">
        <f>VLOOKUP(FinalOutput[[#This Row],[ONS_Cenus_2011]],Table5[],CensusData!AB$1,FALSE)</f>
        <v>465</v>
      </c>
      <c r="AJ71" s="128">
        <f>VLOOKUP(FinalOutput[[#This Row],[ONS_Cenus_2011]],Table5[],CensusData!AC$1,FALSE)</f>
        <v>249</v>
      </c>
      <c r="AK71" s="128">
        <f>VLOOKUP(FinalOutput[[#This Row],[ONS_Cenus_2011]],Table5[],CensusData!AD$1,FALSE)</f>
        <v>159</v>
      </c>
      <c r="AL71" s="128">
        <f>VLOOKUP(FinalOutput[[#This Row],[ONS_Cenus_2011]],Table5[],CensusData!AE$1,FALSE)</f>
        <v>57</v>
      </c>
      <c r="AM71" s="128">
        <f>VLOOKUP(FinalOutput[[#This Row],[ONS_Cenus_2011]],Table5[],CensusData!AF$1,FALSE)</f>
        <v>264</v>
      </c>
      <c r="AN71" s="128">
        <f>VLOOKUP(FinalOutput[[#This Row],[ONS_Cenus_2011]],Table5[],CensusData!AG$1,FALSE)</f>
        <v>93</v>
      </c>
      <c r="AO71" s="128">
        <f>VLOOKUP(FinalOutput[[#This Row],[ONS_Cenus_2011]],Table5[],CensusData!AH$1,FALSE)</f>
        <v>171</v>
      </c>
      <c r="AP71" s="128">
        <f>VLOOKUP(FinalOutput[[#This Row],[ONS_Cenus_2011]],Table5[],CensusData!AI$1,FALSE)</f>
        <v>119342</v>
      </c>
      <c r="AQ71" s="128">
        <f>VLOOKUP(FinalOutput[[#This Row],[ONS_Cenus_2011]],Table5[],CensusData!AJ$1,FALSE)</f>
        <v>18248</v>
      </c>
      <c r="AR71" s="128">
        <f>VLOOKUP(FinalOutput[[#This Row],[ONS_Cenus_2011]],Table5[],CensusData!AK$1,FALSE)</f>
        <v>13275</v>
      </c>
      <c r="AS71" s="128">
        <f>VLOOKUP(FinalOutput[[#This Row],[ONS_Cenus_2011]],Table5[],CensusData!AL$1,FALSE)</f>
        <v>17129</v>
      </c>
      <c r="AT71" s="128">
        <f>VLOOKUP(FinalOutput[[#This Row],[ONS_Cenus_2011]],Table5[],CensusData!AM$1,FALSE)</f>
        <v>4643</v>
      </c>
      <c r="AU71" s="128">
        <f>VLOOKUP(FinalOutput[[#This Row],[ONS_Cenus_2011]],Table5[],CensusData!AN$1,FALSE)</f>
        <v>13472</v>
      </c>
      <c r="AV71" s="128">
        <f>VLOOKUP(FinalOutput[[#This Row],[ONS_Cenus_2011]],Table5[],CensusData!AO$1,FALSE)</f>
        <v>47852</v>
      </c>
      <c r="AW71" s="128">
        <f>VLOOKUP(FinalOutput[[#This Row],[ONS_Cenus_2011]],Table5[],CensusData!AP$1,FALSE)</f>
        <v>4723</v>
      </c>
    </row>
    <row r="72" spans="1:49" ht="15" customHeight="1">
      <c r="A72" s="128" t="str">
        <f t="array" ref="A72">ConsolGeog[[#This Row],[Country]]</f>
        <v>England</v>
      </c>
      <c r="B72" s="129" t="str">
        <f t="array" ref="B72">ConsolGeog[[#This Row],[County Name]]</f>
        <v>Cumbria</v>
      </c>
      <c r="C72" s="128" t="str">
        <f t="array" ref="C72">ConsolGeog[[#This Row],[la_code]]</f>
        <v>E07000026</v>
      </c>
      <c r="D72" s="129" t="str">
        <f t="array" ref="D72">ConsolGeog[[#This Row],[la_name]]</f>
        <v>Allerdale</v>
      </c>
      <c r="E72" s="129" t="str">
        <f t="array" ref="E72">ConsolGeog[[#This Row],[LA Type]]</f>
        <v>District</v>
      </c>
      <c r="F72" s="129">
        <f t="array" ref="F72">ConsolGeog[[#This Row],[population]]</f>
        <v>96422</v>
      </c>
      <c r="G72" s="129">
        <f t="array" ref="G72">ConsolGeog[[#This Row],[area]]</f>
        <v>124158.29</v>
      </c>
      <c r="H72" s="129">
        <f t="array" ref="H72">MAX(ConsolGeog[[#This Row],[Presented HS - 16-17 (2014)]]+ConsolGeog[[#This Row],[Presented HS - 18-24 (2014)]],ConsolGeog[[#This Row],[Presented HS - 16-24 (2014)]])+MAX(ConsolGeog[[#This Row],[Presented CS - 16-17 (2014)]]+ConsolGeog[[#This Row],[Presented CS - 18-24 (2014)]],ConsolGeog[[#This Row],[Presented CS - 16-24 (2014)]])</f>
        <v>25</v>
      </c>
      <c r="I72" s="129">
        <f t="array" ref="I72">MAX(ConsolGeog[[#This Row],[Assessed HS - 16-17 (2014)]]+ConsolGeog[[#This Row],[Assessed HS - 18-24 (2014)]],ConsolGeog[[#This Row],[Assessed HS - 16-24 (2014)]])+MAX(ConsolGeog[[#This Row],[Assessed CS - 16-17 (2014)]]+ConsolGeog[[#This Row],[Assessed CS - 18-24 (2014)]],ConsolGeog[[#This Row],[Assessed CS - 16-24 (2014)]])</f>
        <v>46.990461291006646</v>
      </c>
      <c r="J72" s="128">
        <f>VLOOKUP(FinalOutput[[#This Row],[ONS_Cenus_2011]],Table5[],CensusData!C$1,FALSE)</f>
        <v>33700</v>
      </c>
      <c r="K72" s="128">
        <f>VLOOKUP(FinalOutput[[#This Row],[ONS_Cenus_2011]],Table5[],CensusData!D$1,FALSE)</f>
        <v>3502</v>
      </c>
      <c r="L72" s="128">
        <f>VLOOKUP(FinalOutput[[#This Row],[ONS_Cenus_2011]],Table5[],CensusData!E$1,FALSE)</f>
        <v>1643</v>
      </c>
      <c r="M72" s="128">
        <f>VLOOKUP(FinalOutput[[#This Row],[ONS_Cenus_2011]],Table5[],CensusData!F$1,FALSE)</f>
        <v>4517</v>
      </c>
      <c r="N72" s="128">
        <f>VLOOKUP(FinalOutput[[#This Row],[ONS_Cenus_2011]],Table5[],CensusData!G$1,FALSE)</f>
        <v>2302</v>
      </c>
      <c r="O72" s="128">
        <f>VLOOKUP(FinalOutput[[#This Row],[ONS_Cenus_2011]],Table5[],CensusData!H$1,FALSE)</f>
        <v>319</v>
      </c>
      <c r="P72" s="128">
        <f>VLOOKUP(FinalOutput[[#This Row],[ONS_Cenus_2011]],Table5[],CensusData!I$1,FALSE)</f>
        <v>5.71</v>
      </c>
      <c r="Q72" s="128">
        <f>VLOOKUP(FinalOutput[[#This Row],[ONS_Cenus_2011]],Table5[],CensusData!J$1,FALSE)</f>
        <v>29323</v>
      </c>
      <c r="R72" s="128">
        <f>VLOOKUP(FinalOutput[[#This Row],[ONS_Cenus_2011]],Table5[],CensusData!K$1,FALSE)</f>
        <v>42345</v>
      </c>
      <c r="S72" s="128">
        <f>VLOOKUP(FinalOutput[[#This Row],[ONS_Cenus_2011]],Table5[],CensusData!L$1,FALSE)</f>
        <v>42003</v>
      </c>
      <c r="T72" s="128">
        <f>VLOOKUP(FinalOutput[[#This Row],[ONS_Cenus_2011]],Table5[],CensusData!M$1,FALSE)</f>
        <v>41451</v>
      </c>
      <c r="U72" s="128">
        <f>VLOOKUP(FinalOutput[[#This Row],[ONS_Cenus_2011]],Table5[],CensusData!N$1,FALSE)</f>
        <v>156</v>
      </c>
      <c r="V72" s="128">
        <f>VLOOKUP(FinalOutput[[#This Row],[ONS_Cenus_2011]],Table5[],CensusData!O$1,FALSE)</f>
        <v>9</v>
      </c>
      <c r="W72" s="128">
        <f>VLOOKUP(FinalOutput[[#This Row],[ONS_Cenus_2011]],Table5[],CensusData!P$1,FALSE)</f>
        <v>387</v>
      </c>
      <c r="X72" s="128">
        <f>VLOOKUP(FinalOutput[[#This Row],[ONS_Cenus_2011]],Table5[],CensusData!Q$1,FALSE)</f>
        <v>110</v>
      </c>
      <c r="Y72" s="128">
        <f>VLOOKUP(FinalOutput[[#This Row],[ONS_Cenus_2011]],Table5[],CensusData!R$1,FALSE)</f>
        <v>43</v>
      </c>
      <c r="Z72" s="128">
        <f>VLOOKUP(FinalOutput[[#This Row],[ONS_Cenus_2011]],Table5[],CensusData!S$1,FALSE)</f>
        <v>10</v>
      </c>
      <c r="AA72" s="128">
        <f>VLOOKUP(FinalOutput[[#This Row],[ONS_Cenus_2011]],Table5[],CensusData!T$1,FALSE)</f>
        <v>39</v>
      </c>
      <c r="AB72" s="128">
        <f>VLOOKUP(FinalOutput[[#This Row],[ONS_Cenus_2011]],Table5[],CensusData!U$1,FALSE)</f>
        <v>18</v>
      </c>
      <c r="AC72" s="128">
        <f>VLOOKUP(FinalOutput[[#This Row],[ONS_Cenus_2011]],Table5[],CensusData!V$1,FALSE)</f>
        <v>166</v>
      </c>
      <c r="AD72" s="128">
        <f>VLOOKUP(FinalOutput[[#This Row],[ONS_Cenus_2011]],Table5[],CensusData!W$1,FALSE)</f>
        <v>35</v>
      </c>
      <c r="AE72" s="128">
        <f>VLOOKUP(FinalOutput[[#This Row],[ONS_Cenus_2011]],Table5[],CensusData!X$1,FALSE)</f>
        <v>13</v>
      </c>
      <c r="AF72" s="128">
        <f>VLOOKUP(FinalOutput[[#This Row],[ONS_Cenus_2011]],Table5[],CensusData!Y$1,FALSE)</f>
        <v>32</v>
      </c>
      <c r="AG72" s="128">
        <f>VLOOKUP(FinalOutput[[#This Row],[ONS_Cenus_2011]],Table5[],CensusData!Z$1,FALSE)</f>
        <v>44</v>
      </c>
      <c r="AH72" s="128">
        <f>VLOOKUP(FinalOutput[[#This Row],[ONS_Cenus_2011]],Table5[],CensusData!AA$1,FALSE)</f>
        <v>42</v>
      </c>
      <c r="AI72" s="128">
        <f>VLOOKUP(FinalOutput[[#This Row],[ONS_Cenus_2011]],Table5[],CensusData!AB$1,FALSE)</f>
        <v>41</v>
      </c>
      <c r="AJ72" s="128">
        <f>VLOOKUP(FinalOutput[[#This Row],[ONS_Cenus_2011]],Table5[],CensusData!AC$1,FALSE)</f>
        <v>24</v>
      </c>
      <c r="AK72" s="128">
        <f>VLOOKUP(FinalOutput[[#This Row],[ONS_Cenus_2011]],Table5[],CensusData!AD$1,FALSE)</f>
        <v>10</v>
      </c>
      <c r="AL72" s="128">
        <f>VLOOKUP(FinalOutput[[#This Row],[ONS_Cenus_2011]],Table5[],CensusData!AE$1,FALSE)</f>
        <v>7</v>
      </c>
      <c r="AM72" s="128">
        <f>VLOOKUP(FinalOutput[[#This Row],[ONS_Cenus_2011]],Table5[],CensusData!AF$1,FALSE)</f>
        <v>25</v>
      </c>
      <c r="AN72" s="128">
        <f>VLOOKUP(FinalOutput[[#This Row],[ONS_Cenus_2011]],Table5[],CensusData!AG$1,FALSE)</f>
        <v>1</v>
      </c>
      <c r="AO72" s="128">
        <f>VLOOKUP(FinalOutput[[#This Row],[ONS_Cenus_2011]],Table5[],CensusData!AH$1,FALSE)</f>
        <v>24</v>
      </c>
      <c r="AP72" s="128">
        <f>VLOOKUP(FinalOutput[[#This Row],[ONS_Cenus_2011]],Table5[],CensusData!AI$1,FALSE)</f>
        <v>80155</v>
      </c>
      <c r="AQ72" s="128">
        <f>VLOOKUP(FinalOutput[[#This Row],[ONS_Cenus_2011]],Table5[],CensusData!AJ$1,FALSE)</f>
        <v>21636</v>
      </c>
      <c r="AR72" s="128">
        <f>VLOOKUP(FinalOutput[[#This Row],[ONS_Cenus_2011]],Table5[],CensusData!AK$1,FALSE)</f>
        <v>10960</v>
      </c>
      <c r="AS72" s="128">
        <f>VLOOKUP(FinalOutput[[#This Row],[ONS_Cenus_2011]],Table5[],CensusData!AL$1,FALSE)</f>
        <v>12969</v>
      </c>
      <c r="AT72" s="128">
        <f>VLOOKUP(FinalOutput[[#This Row],[ONS_Cenus_2011]],Table5[],CensusData!AM$1,FALSE)</f>
        <v>4020</v>
      </c>
      <c r="AU72" s="128">
        <f>VLOOKUP(FinalOutput[[#This Row],[ONS_Cenus_2011]],Table5[],CensusData!AN$1,FALSE)</f>
        <v>9236</v>
      </c>
      <c r="AV72" s="128">
        <f>VLOOKUP(FinalOutput[[#This Row],[ONS_Cenus_2011]],Table5[],CensusData!AO$1,FALSE)</f>
        <v>18254</v>
      </c>
      <c r="AW72" s="128">
        <f>VLOOKUP(FinalOutput[[#This Row],[ONS_Cenus_2011]],Table5[],CensusData!AP$1,FALSE)</f>
        <v>3080</v>
      </c>
    </row>
    <row r="73" spans="1:49" ht="15" customHeight="1">
      <c r="A73" s="128" t="str">
        <f t="array" ref="A73">ConsolGeog[[#This Row],[Country]]</f>
        <v>England</v>
      </c>
      <c r="B73" s="129" t="str">
        <f t="array" ref="B73">ConsolGeog[[#This Row],[County Name]]</f>
        <v>Cumbria</v>
      </c>
      <c r="C73" s="128" t="str">
        <f t="array" ref="C73">ConsolGeog[[#This Row],[la_code]]</f>
        <v>E07000027</v>
      </c>
      <c r="D73" s="129" t="str">
        <f t="array" ref="D73">ConsolGeog[[#This Row],[la_name]]</f>
        <v>Barrow-in-Furness</v>
      </c>
      <c r="E73" s="129" t="str">
        <f t="array" ref="E73">ConsolGeog[[#This Row],[LA Type]]</f>
        <v>District</v>
      </c>
      <c r="F73" s="129">
        <f t="array" ref="F73">ConsolGeog[[#This Row],[population]]</f>
        <v>69087</v>
      </c>
      <c r="G73" s="129">
        <f t="array" ref="G73">ConsolGeog[[#This Row],[area]]</f>
        <v>7796.05</v>
      </c>
      <c r="H73" s="129">
        <f t="array" ref="H73">MAX(ConsolGeog[[#This Row],[Presented HS - 16-17 (2014)]]+ConsolGeog[[#This Row],[Presented HS - 18-24 (2014)]],ConsolGeog[[#This Row],[Presented HS - 16-24 (2014)]])+MAX(ConsolGeog[[#This Row],[Presented CS - 16-17 (2014)]]+ConsolGeog[[#This Row],[Presented CS - 18-24 (2014)]],ConsolGeog[[#This Row],[Presented CS - 16-24 (2014)]])</f>
        <v>38</v>
      </c>
      <c r="I73" s="129">
        <f t="array" ref="I73">MAX(ConsolGeog[[#This Row],[Assessed HS - 16-17 (2014)]]+ConsolGeog[[#This Row],[Assessed HS - 18-24 (2014)]],ConsolGeog[[#This Row],[Assessed HS - 16-24 (2014)]])+MAX(ConsolGeog[[#This Row],[Assessed CS - 16-17 (2014)]]+ConsolGeog[[#This Row],[Assessed CS - 18-24 (2014)]],ConsolGeog[[#This Row],[Assessed CS - 16-24 (2014)]])</f>
        <v>46.756310792265005</v>
      </c>
      <c r="J73" s="128">
        <f>VLOOKUP(FinalOutput[[#This Row],[ONS_Cenus_2011]],Table5[],CensusData!C$1,FALSE)</f>
        <v>25452</v>
      </c>
      <c r="K73" s="128">
        <f>VLOOKUP(FinalOutput[[#This Row],[ONS_Cenus_2011]],Table5[],CensusData!D$1,FALSE)</f>
        <v>3105</v>
      </c>
      <c r="L73" s="128">
        <f>VLOOKUP(FinalOutput[[#This Row],[ONS_Cenus_2011]],Table5[],CensusData!E$1,FALSE)</f>
        <v>1616</v>
      </c>
      <c r="M73" s="128">
        <f>VLOOKUP(FinalOutput[[#This Row],[ONS_Cenus_2011]],Table5[],CensusData!F$1,FALSE)</f>
        <v>3650</v>
      </c>
      <c r="N73" s="128">
        <f>VLOOKUP(FinalOutput[[#This Row],[ONS_Cenus_2011]],Table5[],CensusData!G$1,FALSE)</f>
        <v>1956</v>
      </c>
      <c r="O73" s="128">
        <f>VLOOKUP(FinalOutput[[#This Row],[ONS_Cenus_2011]],Table5[],CensusData!H$1,FALSE)</f>
        <v>333</v>
      </c>
      <c r="P73" s="128">
        <f>VLOOKUP(FinalOutput[[#This Row],[ONS_Cenus_2011]],Table5[],CensusData!I$1,FALSE)</f>
        <v>37.6</v>
      </c>
      <c r="Q73" s="128">
        <f>VLOOKUP(FinalOutput[[#This Row],[ONS_Cenus_2011]],Table5[],CensusData!J$1,FALSE)</f>
        <v>5318</v>
      </c>
      <c r="R73" s="128">
        <f>VLOOKUP(FinalOutput[[#This Row],[ONS_Cenus_2011]],Table5[],CensusData!K$1,FALSE)</f>
        <v>31224</v>
      </c>
      <c r="S73" s="128">
        <f>VLOOKUP(FinalOutput[[#This Row],[ONS_Cenus_2011]],Table5[],CensusData!L$1,FALSE)</f>
        <v>30797</v>
      </c>
      <c r="T73" s="128">
        <f>VLOOKUP(FinalOutput[[#This Row],[ONS_Cenus_2011]],Table5[],CensusData!M$1,FALSE)</f>
        <v>30378</v>
      </c>
      <c r="U73" s="128">
        <f>VLOOKUP(FinalOutput[[#This Row],[ONS_Cenus_2011]],Table5[],CensusData!N$1,FALSE)</f>
        <v>142</v>
      </c>
      <c r="V73" s="128">
        <f>VLOOKUP(FinalOutput[[#This Row],[ONS_Cenus_2011]],Table5[],CensusData!O$1,FALSE)</f>
        <v>18</v>
      </c>
      <c r="W73" s="128">
        <f>VLOOKUP(FinalOutput[[#This Row],[ONS_Cenus_2011]],Table5[],CensusData!P$1,FALSE)</f>
        <v>259</v>
      </c>
      <c r="X73" s="128">
        <f>VLOOKUP(FinalOutput[[#This Row],[ONS_Cenus_2011]],Table5[],CensusData!Q$1,FALSE)</f>
        <v>114</v>
      </c>
      <c r="Y73" s="128">
        <f>VLOOKUP(FinalOutput[[#This Row],[ONS_Cenus_2011]],Table5[],CensusData!R$1,FALSE)</f>
        <v>48</v>
      </c>
      <c r="Z73" s="128">
        <f>VLOOKUP(FinalOutput[[#This Row],[ONS_Cenus_2011]],Table5[],CensusData!S$1,FALSE)</f>
        <v>13</v>
      </c>
      <c r="AA73" s="128">
        <f>VLOOKUP(FinalOutput[[#This Row],[ONS_Cenus_2011]],Table5[],CensusData!T$1,FALSE)</f>
        <v>23</v>
      </c>
      <c r="AB73" s="128">
        <f>VLOOKUP(FinalOutput[[#This Row],[ONS_Cenus_2011]],Table5[],CensusData!U$1,FALSE)</f>
        <v>30</v>
      </c>
      <c r="AC73" s="128">
        <f>VLOOKUP(FinalOutput[[#This Row],[ONS_Cenus_2011]],Table5[],CensusData!V$1,FALSE)</f>
        <v>242</v>
      </c>
      <c r="AD73" s="128">
        <f>VLOOKUP(FinalOutput[[#This Row],[ONS_Cenus_2011]],Table5[],CensusData!W$1,FALSE)</f>
        <v>56</v>
      </c>
      <c r="AE73" s="128">
        <f>VLOOKUP(FinalOutput[[#This Row],[ONS_Cenus_2011]],Table5[],CensusData!X$1,FALSE)</f>
        <v>21</v>
      </c>
      <c r="AF73" s="128">
        <f>VLOOKUP(FinalOutput[[#This Row],[ONS_Cenus_2011]],Table5[],CensusData!Y$1,FALSE)</f>
        <v>22</v>
      </c>
      <c r="AG73" s="128">
        <f>VLOOKUP(FinalOutput[[#This Row],[ONS_Cenus_2011]],Table5[],CensusData!Z$1,FALSE)</f>
        <v>68</v>
      </c>
      <c r="AH73" s="128">
        <f>VLOOKUP(FinalOutput[[#This Row],[ONS_Cenus_2011]],Table5[],CensusData!AA$1,FALSE)</f>
        <v>75</v>
      </c>
      <c r="AI73" s="128">
        <f>VLOOKUP(FinalOutput[[#This Row],[ONS_Cenus_2011]],Table5[],CensusData!AB$1,FALSE)</f>
        <v>31</v>
      </c>
      <c r="AJ73" s="128">
        <f>VLOOKUP(FinalOutput[[#This Row],[ONS_Cenus_2011]],Table5[],CensusData!AC$1,FALSE)</f>
        <v>22</v>
      </c>
      <c r="AK73" s="128">
        <f>VLOOKUP(FinalOutput[[#This Row],[ONS_Cenus_2011]],Table5[],CensusData!AD$1,FALSE)</f>
        <v>5</v>
      </c>
      <c r="AL73" s="128">
        <f>VLOOKUP(FinalOutput[[#This Row],[ONS_Cenus_2011]],Table5[],CensusData!AE$1,FALSE)</f>
        <v>4</v>
      </c>
      <c r="AM73" s="128">
        <f>VLOOKUP(FinalOutput[[#This Row],[ONS_Cenus_2011]],Table5[],CensusData!AF$1,FALSE)</f>
        <v>40</v>
      </c>
      <c r="AN73" s="128">
        <f>VLOOKUP(FinalOutput[[#This Row],[ONS_Cenus_2011]],Table5[],CensusData!AG$1,FALSE)</f>
        <v>17</v>
      </c>
      <c r="AO73" s="128">
        <f>VLOOKUP(FinalOutput[[#This Row],[ONS_Cenus_2011]],Table5[],CensusData!AH$1,FALSE)</f>
        <v>23</v>
      </c>
      <c r="AP73" s="128">
        <f>VLOOKUP(FinalOutput[[#This Row],[ONS_Cenus_2011]],Table5[],CensusData!AI$1,FALSE)</f>
        <v>56796</v>
      </c>
      <c r="AQ73" s="128">
        <f>VLOOKUP(FinalOutput[[#This Row],[ONS_Cenus_2011]],Table5[],CensusData!AJ$1,FALSE)</f>
        <v>14422</v>
      </c>
      <c r="AR73" s="128">
        <f>VLOOKUP(FinalOutput[[#This Row],[ONS_Cenus_2011]],Table5[],CensusData!AK$1,FALSE)</f>
        <v>7710</v>
      </c>
      <c r="AS73" s="128">
        <f>VLOOKUP(FinalOutput[[#This Row],[ONS_Cenus_2011]],Table5[],CensusData!AL$1,FALSE)</f>
        <v>8912</v>
      </c>
      <c r="AT73" s="128">
        <f>VLOOKUP(FinalOutput[[#This Row],[ONS_Cenus_2011]],Table5[],CensusData!AM$1,FALSE)</f>
        <v>5229</v>
      </c>
      <c r="AU73" s="128">
        <f>VLOOKUP(FinalOutput[[#This Row],[ONS_Cenus_2011]],Table5[],CensusData!AN$1,FALSE)</f>
        <v>7791</v>
      </c>
      <c r="AV73" s="128">
        <f>VLOOKUP(FinalOutput[[#This Row],[ONS_Cenus_2011]],Table5[],CensusData!AO$1,FALSE)</f>
        <v>10785</v>
      </c>
      <c r="AW73" s="128">
        <f>VLOOKUP(FinalOutput[[#This Row],[ONS_Cenus_2011]],Table5[],CensusData!AP$1,FALSE)</f>
        <v>1947</v>
      </c>
    </row>
    <row r="74" spans="1:49" ht="15" customHeight="1">
      <c r="A74" s="128" t="str">
        <f t="array" ref="A74">ConsolGeog[[#This Row],[Country]]</f>
        <v>England</v>
      </c>
      <c r="B74" s="129" t="str">
        <f t="array" ref="B74">ConsolGeog[[#This Row],[County Name]]</f>
        <v>Cumbria</v>
      </c>
      <c r="C74" s="128" t="str">
        <f t="array" ref="C74">ConsolGeog[[#This Row],[la_code]]</f>
        <v>E07000028</v>
      </c>
      <c r="D74" s="129" t="str">
        <f t="array" ref="D74">ConsolGeog[[#This Row],[la_name]]</f>
        <v>Carlisle</v>
      </c>
      <c r="E74" s="129" t="str">
        <f t="array" ref="E74">ConsolGeog[[#This Row],[LA Type]]</f>
        <v>District</v>
      </c>
      <c r="F74" s="129">
        <f t="array" ref="F74">ConsolGeog[[#This Row],[population]]</f>
        <v>107524</v>
      </c>
      <c r="G74" s="129">
        <f t="array" ref="G74">ConsolGeog[[#This Row],[area]]</f>
        <v>103929.92</v>
      </c>
      <c r="H74" s="129">
        <f t="array" ref="H74">MAX(ConsolGeog[[#This Row],[Presented HS - 16-17 (2014)]]+ConsolGeog[[#This Row],[Presented HS - 18-24 (2014)]],ConsolGeog[[#This Row],[Presented HS - 16-24 (2014)]])+MAX(ConsolGeog[[#This Row],[Presented CS - 16-17 (2014)]]+ConsolGeog[[#This Row],[Presented CS - 18-24 (2014)]],ConsolGeog[[#This Row],[Presented CS - 16-24 (2014)]])</f>
        <v>43</v>
      </c>
      <c r="I74" s="129">
        <f t="array" ref="I74">MAX(ConsolGeog[[#This Row],[Assessed HS - 16-17 (2014)]]+ConsolGeog[[#This Row],[Assessed HS - 18-24 (2014)]],ConsolGeog[[#This Row],[Assessed HS - 16-24 (2014)]])+MAX(ConsolGeog[[#This Row],[Assessed CS - 16-17 (2014)]]+ConsolGeog[[#This Row],[Assessed CS - 18-24 (2014)]],ConsolGeog[[#This Row],[Assessed CS - 16-24 (2014)]])</f>
        <v>67.522436371929629</v>
      </c>
      <c r="J74" s="128">
        <f>VLOOKUP(FinalOutput[[#This Row],[ONS_Cenus_2011]],Table5[],CensusData!C$1,FALSE)</f>
        <v>34844</v>
      </c>
      <c r="K74" s="128">
        <f>VLOOKUP(FinalOutput[[#This Row],[ONS_Cenus_2011]],Table5[],CensusData!D$1,FALSE)</f>
        <v>4529</v>
      </c>
      <c r="L74" s="128">
        <f>VLOOKUP(FinalOutput[[#This Row],[ONS_Cenus_2011]],Table5[],CensusData!E$1,FALSE)</f>
        <v>2185</v>
      </c>
      <c r="M74" s="128">
        <f>VLOOKUP(FinalOutput[[#This Row],[ONS_Cenus_2011]],Table5[],CensusData!F$1,FALSE)</f>
        <v>4501</v>
      </c>
      <c r="N74" s="128">
        <f>VLOOKUP(FinalOutput[[#This Row],[ONS_Cenus_2011]],Table5[],CensusData!G$1,FALSE)</f>
        <v>2434</v>
      </c>
      <c r="O74" s="128">
        <f>VLOOKUP(FinalOutput[[#This Row],[ONS_Cenus_2011]],Table5[],CensusData!H$1,FALSE)</f>
        <v>336</v>
      </c>
      <c r="P74" s="128">
        <f>VLOOKUP(FinalOutput[[#This Row],[ONS_Cenus_2011]],Table5[],CensusData!I$1,FALSE)</f>
        <v>20.46</v>
      </c>
      <c r="Q74" s="128">
        <f>VLOOKUP(FinalOutput[[#This Row],[ONS_Cenus_2011]],Table5[],CensusData!J$1,FALSE)</f>
        <v>13652</v>
      </c>
      <c r="R74" s="128">
        <f>VLOOKUP(FinalOutput[[#This Row],[ONS_Cenus_2011]],Table5[],CensusData!K$1,FALSE)</f>
        <v>48342</v>
      </c>
      <c r="S74" s="128">
        <f>VLOOKUP(FinalOutput[[#This Row],[ONS_Cenus_2011]],Table5[],CensusData!L$1,FALSE)</f>
        <v>47669</v>
      </c>
      <c r="T74" s="128">
        <f>VLOOKUP(FinalOutput[[#This Row],[ONS_Cenus_2011]],Table5[],CensusData!M$1,FALSE)</f>
        <v>46303</v>
      </c>
      <c r="U74" s="128">
        <f>VLOOKUP(FinalOutput[[#This Row],[ONS_Cenus_2011]],Table5[],CensusData!N$1,FALSE)</f>
        <v>228</v>
      </c>
      <c r="V74" s="128">
        <f>VLOOKUP(FinalOutput[[#This Row],[ONS_Cenus_2011]],Table5[],CensusData!O$1,FALSE)</f>
        <v>86</v>
      </c>
      <c r="W74" s="128">
        <f>VLOOKUP(FinalOutput[[#This Row],[ONS_Cenus_2011]],Table5[],CensusData!P$1,FALSE)</f>
        <v>1052</v>
      </c>
      <c r="X74" s="128">
        <f>VLOOKUP(FinalOutput[[#This Row],[ONS_Cenus_2011]],Table5[],CensusData!Q$1,FALSE)</f>
        <v>147</v>
      </c>
      <c r="Y74" s="128">
        <f>VLOOKUP(FinalOutput[[#This Row],[ONS_Cenus_2011]],Table5[],CensusData!R$1,FALSE)</f>
        <v>56</v>
      </c>
      <c r="Z74" s="128">
        <f>VLOOKUP(FinalOutput[[#This Row],[ONS_Cenus_2011]],Table5[],CensusData!S$1,FALSE)</f>
        <v>20</v>
      </c>
      <c r="AA74" s="128">
        <f>VLOOKUP(FinalOutput[[#This Row],[ONS_Cenus_2011]],Table5[],CensusData!T$1,FALSE)</f>
        <v>33</v>
      </c>
      <c r="AB74" s="128">
        <f>VLOOKUP(FinalOutput[[#This Row],[ONS_Cenus_2011]],Table5[],CensusData!U$1,FALSE)</f>
        <v>38</v>
      </c>
      <c r="AC74" s="128">
        <f>VLOOKUP(FinalOutput[[#This Row],[ONS_Cenus_2011]],Table5[],CensusData!V$1,FALSE)</f>
        <v>419</v>
      </c>
      <c r="AD74" s="128">
        <f>VLOOKUP(FinalOutput[[#This Row],[ONS_Cenus_2011]],Table5[],CensusData!W$1,FALSE)</f>
        <v>123</v>
      </c>
      <c r="AE74" s="128">
        <f>VLOOKUP(FinalOutput[[#This Row],[ONS_Cenus_2011]],Table5[],CensusData!X$1,FALSE)</f>
        <v>42</v>
      </c>
      <c r="AF74" s="128">
        <f>VLOOKUP(FinalOutput[[#This Row],[ONS_Cenus_2011]],Table5[],CensusData!Y$1,FALSE)</f>
        <v>58</v>
      </c>
      <c r="AG74" s="128">
        <f>VLOOKUP(FinalOutput[[#This Row],[ONS_Cenus_2011]],Table5[],CensusData!Z$1,FALSE)</f>
        <v>94</v>
      </c>
      <c r="AH74" s="128">
        <f>VLOOKUP(FinalOutput[[#This Row],[ONS_Cenus_2011]],Table5[],CensusData!AA$1,FALSE)</f>
        <v>102</v>
      </c>
      <c r="AI74" s="128">
        <f>VLOOKUP(FinalOutput[[#This Row],[ONS_Cenus_2011]],Table5[],CensusData!AB$1,FALSE)</f>
        <v>62</v>
      </c>
      <c r="AJ74" s="128">
        <f>VLOOKUP(FinalOutput[[#This Row],[ONS_Cenus_2011]],Table5[],CensusData!AC$1,FALSE)</f>
        <v>44</v>
      </c>
      <c r="AK74" s="128">
        <f>VLOOKUP(FinalOutput[[#This Row],[ONS_Cenus_2011]],Table5[],CensusData!AD$1,FALSE)</f>
        <v>11</v>
      </c>
      <c r="AL74" s="128">
        <f>VLOOKUP(FinalOutput[[#This Row],[ONS_Cenus_2011]],Table5[],CensusData!AE$1,FALSE)</f>
        <v>7</v>
      </c>
      <c r="AM74" s="128">
        <f>VLOOKUP(FinalOutput[[#This Row],[ONS_Cenus_2011]],Table5[],CensusData!AF$1,FALSE)</f>
        <v>45</v>
      </c>
      <c r="AN74" s="128">
        <f>VLOOKUP(FinalOutput[[#This Row],[ONS_Cenus_2011]],Table5[],CensusData!AG$1,FALSE)</f>
        <v>21</v>
      </c>
      <c r="AO74" s="128">
        <f>VLOOKUP(FinalOutput[[#This Row],[ONS_Cenus_2011]],Table5[],CensusData!AH$1,FALSE)</f>
        <v>24</v>
      </c>
      <c r="AP74" s="128">
        <f>VLOOKUP(FinalOutput[[#This Row],[ONS_Cenus_2011]],Table5[],CensusData!AI$1,FALSE)</f>
        <v>89042</v>
      </c>
      <c r="AQ74" s="128">
        <f>VLOOKUP(FinalOutput[[#This Row],[ONS_Cenus_2011]],Table5[],CensusData!AJ$1,FALSE)</f>
        <v>22164</v>
      </c>
      <c r="AR74" s="128">
        <f>VLOOKUP(FinalOutput[[#This Row],[ONS_Cenus_2011]],Table5[],CensusData!AK$1,FALSE)</f>
        <v>13199</v>
      </c>
      <c r="AS74" s="128">
        <f>VLOOKUP(FinalOutput[[#This Row],[ONS_Cenus_2011]],Table5[],CensusData!AL$1,FALSE)</f>
        <v>14560</v>
      </c>
      <c r="AT74" s="128">
        <f>VLOOKUP(FinalOutput[[#This Row],[ONS_Cenus_2011]],Table5[],CensusData!AM$1,FALSE)</f>
        <v>4103</v>
      </c>
      <c r="AU74" s="128">
        <f>VLOOKUP(FinalOutput[[#This Row],[ONS_Cenus_2011]],Table5[],CensusData!AN$1,FALSE)</f>
        <v>11177</v>
      </c>
      <c r="AV74" s="128">
        <f>VLOOKUP(FinalOutput[[#This Row],[ONS_Cenus_2011]],Table5[],CensusData!AO$1,FALSE)</f>
        <v>19766</v>
      </c>
      <c r="AW74" s="128">
        <f>VLOOKUP(FinalOutput[[#This Row],[ONS_Cenus_2011]],Table5[],CensusData!AP$1,FALSE)</f>
        <v>4073</v>
      </c>
    </row>
    <row r="75" spans="1:49" ht="15" customHeight="1">
      <c r="A75" s="128" t="str">
        <f t="array" ref="A75">ConsolGeog[[#This Row],[Country]]</f>
        <v>England</v>
      </c>
      <c r="B75" s="129" t="str">
        <f t="array" ref="B75">ConsolGeog[[#This Row],[County Name]]</f>
        <v>Cumbria</v>
      </c>
      <c r="C75" s="128" t="str">
        <f t="array" ref="C75">ConsolGeog[[#This Row],[la_code]]</f>
        <v>E07000029</v>
      </c>
      <c r="D75" s="129" t="str">
        <f t="array" ref="D75">ConsolGeog[[#This Row],[la_name]]</f>
        <v>Copeland</v>
      </c>
      <c r="E75" s="129" t="str">
        <f t="array" ref="E75">ConsolGeog[[#This Row],[LA Type]]</f>
        <v>District</v>
      </c>
      <c r="F75" s="129">
        <f t="array" ref="F75">ConsolGeog[[#This Row],[population]]</f>
        <v>70603</v>
      </c>
      <c r="G75" s="129">
        <f t="array" ref="G75">ConsolGeog[[#This Row],[area]]</f>
        <v>73173.94</v>
      </c>
      <c r="H75" s="129">
        <f t="array" ref="H75">MAX(ConsolGeog[[#This Row],[Presented HS - 16-17 (2014)]]+ConsolGeog[[#This Row],[Presented HS - 18-24 (2014)]],ConsolGeog[[#This Row],[Presented HS - 16-24 (2014)]])+MAX(ConsolGeog[[#This Row],[Presented CS - 16-17 (2014)]]+ConsolGeog[[#This Row],[Presented CS - 18-24 (2014)]],ConsolGeog[[#This Row],[Presented CS - 16-24 (2014)]])</f>
        <v>0</v>
      </c>
      <c r="I75" s="129">
        <f t="array" ref="I75">MAX(ConsolGeog[[#This Row],[Assessed HS - 16-17 (2014)]]+ConsolGeog[[#This Row],[Assessed HS - 18-24 (2014)]],ConsolGeog[[#This Row],[Assessed HS - 16-24 (2014)]])+MAX(ConsolGeog[[#This Row],[Assessed CS - 16-17 (2014)]]+ConsolGeog[[#This Row],[Assessed CS - 18-24 (2014)]],ConsolGeog[[#This Row],[Assessed CS - 16-24 (2014)]])</f>
        <v>16.102056984183509</v>
      </c>
      <c r="J75" s="128">
        <f>VLOOKUP(FinalOutput[[#This Row],[ONS_Cenus_2011]],Table5[],CensusData!C$1,FALSE)</f>
        <v>25540</v>
      </c>
      <c r="K75" s="128">
        <f>VLOOKUP(FinalOutput[[#This Row],[ONS_Cenus_2011]],Table5[],CensusData!D$1,FALSE)</f>
        <v>2984</v>
      </c>
      <c r="L75" s="128">
        <f>VLOOKUP(FinalOutput[[#This Row],[ONS_Cenus_2011]],Table5[],CensusData!E$1,FALSE)</f>
        <v>1683</v>
      </c>
      <c r="M75" s="128">
        <f>VLOOKUP(FinalOutput[[#This Row],[ONS_Cenus_2011]],Table5[],CensusData!F$1,FALSE)</f>
        <v>3764</v>
      </c>
      <c r="N75" s="128">
        <f>VLOOKUP(FinalOutput[[#This Row],[ONS_Cenus_2011]],Table5[],CensusData!G$1,FALSE)</f>
        <v>2013</v>
      </c>
      <c r="O75" s="128">
        <f>VLOOKUP(FinalOutput[[#This Row],[ONS_Cenus_2011]],Table5[],CensusData!H$1,FALSE)</f>
        <v>412</v>
      </c>
      <c r="P75" s="128">
        <f>VLOOKUP(FinalOutput[[#This Row],[ONS_Cenus_2011]],Table5[],CensusData!I$1,FALSE)</f>
        <v>17.149999999999999</v>
      </c>
      <c r="Q75" s="128">
        <f>VLOOKUP(FinalOutput[[#This Row],[ONS_Cenus_2011]],Table5[],CensusData!J$1,FALSE)</f>
        <v>16326</v>
      </c>
      <c r="R75" s="128">
        <f>VLOOKUP(FinalOutput[[#This Row],[ONS_Cenus_2011]],Table5[],CensusData!K$1,FALSE)</f>
        <v>30536</v>
      </c>
      <c r="S75" s="128">
        <f>VLOOKUP(FinalOutput[[#This Row],[ONS_Cenus_2011]],Table5[],CensusData!L$1,FALSE)</f>
        <v>30196</v>
      </c>
      <c r="T75" s="128">
        <f>VLOOKUP(FinalOutput[[#This Row],[ONS_Cenus_2011]],Table5[],CensusData!M$1,FALSE)</f>
        <v>29869</v>
      </c>
      <c r="U75" s="128">
        <f>VLOOKUP(FinalOutput[[#This Row],[ONS_Cenus_2011]],Table5[],CensusData!N$1,FALSE)</f>
        <v>97</v>
      </c>
      <c r="V75" s="128">
        <f>VLOOKUP(FinalOutput[[#This Row],[ONS_Cenus_2011]],Table5[],CensusData!O$1,FALSE)</f>
        <v>5</v>
      </c>
      <c r="W75" s="128">
        <f>VLOOKUP(FinalOutput[[#This Row],[ONS_Cenus_2011]],Table5[],CensusData!P$1,FALSE)</f>
        <v>225</v>
      </c>
      <c r="X75" s="128">
        <f>VLOOKUP(FinalOutput[[#This Row],[ONS_Cenus_2011]],Table5[],CensusData!Q$1,FALSE)</f>
        <v>85</v>
      </c>
      <c r="Y75" s="128">
        <f>VLOOKUP(FinalOutput[[#This Row],[ONS_Cenus_2011]],Table5[],CensusData!R$1,FALSE)</f>
        <v>37</v>
      </c>
      <c r="Z75" s="128">
        <f>VLOOKUP(FinalOutput[[#This Row],[ONS_Cenus_2011]],Table5[],CensusData!S$1,FALSE)</f>
        <v>7</v>
      </c>
      <c r="AA75" s="128">
        <f>VLOOKUP(FinalOutput[[#This Row],[ONS_Cenus_2011]],Table5[],CensusData!T$1,FALSE)</f>
        <v>16</v>
      </c>
      <c r="AB75" s="128">
        <f>VLOOKUP(FinalOutput[[#This Row],[ONS_Cenus_2011]],Table5[],CensusData!U$1,FALSE)</f>
        <v>25</v>
      </c>
      <c r="AC75" s="128">
        <f>VLOOKUP(FinalOutput[[#This Row],[ONS_Cenus_2011]],Table5[],CensusData!V$1,FALSE)</f>
        <v>190</v>
      </c>
      <c r="AD75" s="128">
        <f>VLOOKUP(FinalOutput[[#This Row],[ONS_Cenus_2011]],Table5[],CensusData!W$1,FALSE)</f>
        <v>59</v>
      </c>
      <c r="AE75" s="128">
        <f>VLOOKUP(FinalOutput[[#This Row],[ONS_Cenus_2011]],Table5[],CensusData!X$1,FALSE)</f>
        <v>20</v>
      </c>
      <c r="AF75" s="128">
        <f>VLOOKUP(FinalOutput[[#This Row],[ONS_Cenus_2011]],Table5[],CensusData!Y$1,FALSE)</f>
        <v>19</v>
      </c>
      <c r="AG75" s="128">
        <f>VLOOKUP(FinalOutput[[#This Row],[ONS_Cenus_2011]],Table5[],CensusData!Z$1,FALSE)</f>
        <v>39</v>
      </c>
      <c r="AH75" s="128">
        <f>VLOOKUP(FinalOutput[[#This Row],[ONS_Cenus_2011]],Table5[],CensusData!AA$1,FALSE)</f>
        <v>53</v>
      </c>
      <c r="AI75" s="128">
        <f>VLOOKUP(FinalOutput[[#This Row],[ONS_Cenus_2011]],Table5[],CensusData!AB$1,FALSE)</f>
        <v>36</v>
      </c>
      <c r="AJ75" s="128">
        <f>VLOOKUP(FinalOutput[[#This Row],[ONS_Cenus_2011]],Table5[],CensusData!AC$1,FALSE)</f>
        <v>21</v>
      </c>
      <c r="AK75" s="128">
        <f>VLOOKUP(FinalOutput[[#This Row],[ONS_Cenus_2011]],Table5[],CensusData!AD$1,FALSE)</f>
        <v>9</v>
      </c>
      <c r="AL75" s="128">
        <f>VLOOKUP(FinalOutput[[#This Row],[ONS_Cenus_2011]],Table5[],CensusData!AE$1,FALSE)</f>
        <v>6</v>
      </c>
      <c r="AM75" s="128">
        <f>VLOOKUP(FinalOutput[[#This Row],[ONS_Cenus_2011]],Table5[],CensusData!AF$1,FALSE)</f>
        <v>29</v>
      </c>
      <c r="AN75" s="128">
        <f>VLOOKUP(FinalOutput[[#This Row],[ONS_Cenus_2011]],Table5[],CensusData!AG$1,FALSE)</f>
        <v>3</v>
      </c>
      <c r="AO75" s="128">
        <f>VLOOKUP(FinalOutput[[#This Row],[ONS_Cenus_2011]],Table5[],CensusData!AH$1,FALSE)</f>
        <v>26</v>
      </c>
      <c r="AP75" s="128">
        <f>VLOOKUP(FinalOutput[[#This Row],[ONS_Cenus_2011]],Table5[],CensusData!AI$1,FALSE)</f>
        <v>58613</v>
      </c>
      <c r="AQ75" s="128">
        <f>VLOOKUP(FinalOutput[[#This Row],[ONS_Cenus_2011]],Table5[],CensusData!AJ$1,FALSE)</f>
        <v>15800</v>
      </c>
      <c r="AR75" s="128">
        <f>VLOOKUP(FinalOutput[[#This Row],[ONS_Cenus_2011]],Table5[],CensusData!AK$1,FALSE)</f>
        <v>8335</v>
      </c>
      <c r="AS75" s="128">
        <f>VLOOKUP(FinalOutput[[#This Row],[ONS_Cenus_2011]],Table5[],CensusData!AL$1,FALSE)</f>
        <v>9178</v>
      </c>
      <c r="AT75" s="128">
        <f>VLOOKUP(FinalOutput[[#This Row],[ONS_Cenus_2011]],Table5[],CensusData!AM$1,FALSE)</f>
        <v>3439</v>
      </c>
      <c r="AU75" s="128">
        <f>VLOOKUP(FinalOutput[[#This Row],[ONS_Cenus_2011]],Table5[],CensusData!AN$1,FALSE)</f>
        <v>7289</v>
      </c>
      <c r="AV75" s="128">
        <f>VLOOKUP(FinalOutput[[#This Row],[ONS_Cenus_2011]],Table5[],CensusData!AO$1,FALSE)</f>
        <v>12307</v>
      </c>
      <c r="AW75" s="128">
        <f>VLOOKUP(FinalOutput[[#This Row],[ONS_Cenus_2011]],Table5[],CensusData!AP$1,FALSE)</f>
        <v>2265</v>
      </c>
    </row>
    <row r="76" spans="1:49" ht="15" customHeight="1">
      <c r="A76" s="128" t="str">
        <f t="array" ref="A76">ConsolGeog[[#This Row],[Country]]</f>
        <v>England</v>
      </c>
      <c r="B76" s="129" t="str">
        <f t="array" ref="B76">ConsolGeog[[#This Row],[County Name]]</f>
        <v>Cumbria</v>
      </c>
      <c r="C76" s="128" t="str">
        <f t="array" ref="C76">ConsolGeog[[#This Row],[la_code]]</f>
        <v>E07000030</v>
      </c>
      <c r="D76" s="129" t="str">
        <f t="array" ref="D76">ConsolGeog[[#This Row],[la_name]]</f>
        <v>Eden</v>
      </c>
      <c r="E76" s="129" t="str">
        <f t="array" ref="E76">ConsolGeog[[#This Row],[LA Type]]</f>
        <v>District</v>
      </c>
      <c r="F76" s="129">
        <f t="array" ref="F76">ConsolGeog[[#This Row],[population]]</f>
        <v>52564</v>
      </c>
      <c r="G76" s="129">
        <f t="array" ref="G76">ConsolGeog[[#This Row],[area]]</f>
        <v>214235.65</v>
      </c>
      <c r="H76" s="129">
        <f t="array" ref="H76">MAX(ConsolGeog[[#This Row],[Presented HS - 16-17 (2014)]]+ConsolGeog[[#This Row],[Presented HS - 18-24 (2014)]],ConsolGeog[[#This Row],[Presented HS - 16-24 (2014)]])+MAX(ConsolGeog[[#This Row],[Presented CS - 16-17 (2014)]]+ConsolGeog[[#This Row],[Presented CS - 18-24 (2014)]],ConsolGeog[[#This Row],[Presented CS - 16-24 (2014)]])</f>
        <v>9</v>
      </c>
      <c r="I76" s="129">
        <f t="array" ref="I76">MAX(ConsolGeog[[#This Row],[Assessed HS - 16-17 (2014)]]+ConsolGeog[[#This Row],[Assessed HS - 18-24 (2014)]],ConsolGeog[[#This Row],[Assessed HS - 16-24 (2014)]])+MAX(ConsolGeog[[#This Row],[Assessed CS - 16-17 (2014)]]+ConsolGeog[[#This Row],[Assessed CS - 18-24 (2014)]],ConsolGeog[[#This Row],[Assessed CS - 16-24 (2014)]])</f>
        <v>20.987996591031852</v>
      </c>
      <c r="J76" s="128">
        <f>VLOOKUP(FinalOutput[[#This Row],[ONS_Cenus_2011]],Table5[],CensusData!C$1,FALSE)</f>
        <v>16191</v>
      </c>
      <c r="K76" s="128">
        <f>VLOOKUP(FinalOutput[[#This Row],[ONS_Cenus_2011]],Table5[],CensusData!D$1,FALSE)</f>
        <v>1517</v>
      </c>
      <c r="L76" s="128">
        <f>VLOOKUP(FinalOutput[[#This Row],[ONS_Cenus_2011]],Table5[],CensusData!E$1,FALSE)</f>
        <v>527</v>
      </c>
      <c r="M76" s="128">
        <f>VLOOKUP(FinalOutput[[#This Row],[ONS_Cenus_2011]],Table5[],CensusData!F$1,FALSE)</f>
        <v>1746</v>
      </c>
      <c r="N76" s="128">
        <f>VLOOKUP(FinalOutput[[#This Row],[ONS_Cenus_2011]],Table5[],CensusData!G$1,FALSE)</f>
        <v>849</v>
      </c>
      <c r="O76" s="128">
        <f>VLOOKUP(FinalOutput[[#This Row],[ONS_Cenus_2011]],Table5[],CensusData!H$1,FALSE)</f>
        <v>72</v>
      </c>
      <c r="P76" s="128">
        <f>VLOOKUP(FinalOutput[[#This Row],[ONS_Cenus_2011]],Table5[],CensusData!I$1,FALSE)</f>
        <v>16.95</v>
      </c>
      <c r="Q76" s="128">
        <f>VLOOKUP(FinalOutput[[#This Row],[ONS_Cenus_2011]],Table5[],CensusData!J$1,FALSE)</f>
        <v>16516</v>
      </c>
      <c r="R76" s="128">
        <f>VLOOKUP(FinalOutput[[#This Row],[ONS_Cenus_2011]],Table5[],CensusData!K$1,FALSE)</f>
        <v>23043</v>
      </c>
      <c r="S76" s="128">
        <f>VLOOKUP(FinalOutput[[#This Row],[ONS_Cenus_2011]],Table5[],CensusData!L$1,FALSE)</f>
        <v>22872</v>
      </c>
      <c r="T76" s="128">
        <f>VLOOKUP(FinalOutput[[#This Row],[ONS_Cenus_2011]],Table5[],CensusData!M$1,FALSE)</f>
        <v>22447</v>
      </c>
      <c r="U76" s="128">
        <f>VLOOKUP(FinalOutput[[#This Row],[ONS_Cenus_2011]],Table5[],CensusData!N$1,FALSE)</f>
        <v>86</v>
      </c>
      <c r="V76" s="128">
        <f>VLOOKUP(FinalOutput[[#This Row],[ONS_Cenus_2011]],Table5[],CensusData!O$1,FALSE)</f>
        <v>8</v>
      </c>
      <c r="W76" s="128">
        <f>VLOOKUP(FinalOutput[[#This Row],[ONS_Cenus_2011]],Table5[],CensusData!P$1,FALSE)</f>
        <v>331</v>
      </c>
      <c r="X76" s="128">
        <f>VLOOKUP(FinalOutput[[#This Row],[ONS_Cenus_2011]],Table5[],CensusData!Q$1,FALSE)</f>
        <v>51</v>
      </c>
      <c r="Y76" s="128">
        <f>VLOOKUP(FinalOutput[[#This Row],[ONS_Cenus_2011]],Table5[],CensusData!R$1,FALSE)</f>
        <v>19</v>
      </c>
      <c r="Z76" s="128">
        <f>VLOOKUP(FinalOutput[[#This Row],[ONS_Cenus_2011]],Table5[],CensusData!S$1,FALSE)</f>
        <v>3</v>
      </c>
      <c r="AA76" s="128">
        <f>VLOOKUP(FinalOutput[[#This Row],[ONS_Cenus_2011]],Table5[],CensusData!T$1,FALSE)</f>
        <v>16</v>
      </c>
      <c r="AB76" s="128">
        <f>VLOOKUP(FinalOutput[[#This Row],[ONS_Cenus_2011]],Table5[],CensusData!U$1,FALSE)</f>
        <v>13</v>
      </c>
      <c r="AC76" s="128">
        <f>VLOOKUP(FinalOutput[[#This Row],[ONS_Cenus_2011]],Table5[],CensusData!V$1,FALSE)</f>
        <v>98</v>
      </c>
      <c r="AD76" s="128">
        <f>VLOOKUP(FinalOutput[[#This Row],[ONS_Cenus_2011]],Table5[],CensusData!W$1,FALSE)</f>
        <v>29</v>
      </c>
      <c r="AE76" s="128">
        <f>VLOOKUP(FinalOutput[[#This Row],[ONS_Cenus_2011]],Table5[],CensusData!X$1,FALSE)</f>
        <v>2</v>
      </c>
      <c r="AF76" s="128">
        <f>VLOOKUP(FinalOutput[[#This Row],[ONS_Cenus_2011]],Table5[],CensusData!Y$1,FALSE)</f>
        <v>21</v>
      </c>
      <c r="AG76" s="128">
        <f>VLOOKUP(FinalOutput[[#This Row],[ONS_Cenus_2011]],Table5[],CensusData!Z$1,FALSE)</f>
        <v>24</v>
      </c>
      <c r="AH76" s="128">
        <f>VLOOKUP(FinalOutput[[#This Row],[ONS_Cenus_2011]],Table5[],CensusData!AA$1,FALSE)</f>
        <v>22</v>
      </c>
      <c r="AI76" s="128">
        <f>VLOOKUP(FinalOutput[[#This Row],[ONS_Cenus_2011]],Table5[],CensusData!AB$1,FALSE)</f>
        <v>8</v>
      </c>
      <c r="AJ76" s="128">
        <f>VLOOKUP(FinalOutput[[#This Row],[ONS_Cenus_2011]],Table5[],CensusData!AC$1,FALSE)</f>
        <v>3</v>
      </c>
      <c r="AK76" s="128">
        <f>VLOOKUP(FinalOutput[[#This Row],[ONS_Cenus_2011]],Table5[],CensusData!AD$1,FALSE)</f>
        <v>3</v>
      </c>
      <c r="AL76" s="128">
        <f>VLOOKUP(FinalOutput[[#This Row],[ONS_Cenus_2011]],Table5[],CensusData!AE$1,FALSE)</f>
        <v>2</v>
      </c>
      <c r="AM76" s="128">
        <f>VLOOKUP(FinalOutput[[#This Row],[ONS_Cenus_2011]],Table5[],CensusData!AF$1,FALSE)</f>
        <v>14</v>
      </c>
      <c r="AN76" s="128">
        <f>VLOOKUP(FinalOutput[[#This Row],[ONS_Cenus_2011]],Table5[],CensusData!AG$1,FALSE)</f>
        <v>7</v>
      </c>
      <c r="AO76" s="128">
        <f>VLOOKUP(FinalOutput[[#This Row],[ONS_Cenus_2011]],Table5[],CensusData!AH$1,FALSE)</f>
        <v>7</v>
      </c>
      <c r="AP76" s="128">
        <f>VLOOKUP(FinalOutput[[#This Row],[ONS_Cenus_2011]],Table5[],CensusData!AI$1,FALSE)</f>
        <v>43976</v>
      </c>
      <c r="AQ76" s="128">
        <f>VLOOKUP(FinalOutput[[#This Row],[ONS_Cenus_2011]],Table5[],CensusData!AJ$1,FALSE)</f>
        <v>9968</v>
      </c>
      <c r="AR76" s="128">
        <f>VLOOKUP(FinalOutput[[#This Row],[ONS_Cenus_2011]],Table5[],CensusData!AK$1,FALSE)</f>
        <v>5914</v>
      </c>
      <c r="AS76" s="128">
        <f>VLOOKUP(FinalOutput[[#This Row],[ONS_Cenus_2011]],Table5[],CensusData!AL$1,FALSE)</f>
        <v>7253</v>
      </c>
      <c r="AT76" s="128">
        <f>VLOOKUP(FinalOutput[[#This Row],[ONS_Cenus_2011]],Table5[],CensusData!AM$1,FALSE)</f>
        <v>1637</v>
      </c>
      <c r="AU76" s="128">
        <f>VLOOKUP(FinalOutput[[#This Row],[ONS_Cenus_2011]],Table5[],CensusData!AN$1,FALSE)</f>
        <v>5286</v>
      </c>
      <c r="AV76" s="128">
        <f>VLOOKUP(FinalOutput[[#This Row],[ONS_Cenus_2011]],Table5[],CensusData!AO$1,FALSE)</f>
        <v>12059</v>
      </c>
      <c r="AW76" s="128">
        <f>VLOOKUP(FinalOutput[[#This Row],[ONS_Cenus_2011]],Table5[],CensusData!AP$1,FALSE)</f>
        <v>1859</v>
      </c>
    </row>
    <row r="77" spans="1:49" ht="15" customHeight="1">
      <c r="A77" s="128" t="str">
        <f t="array" ref="A77">ConsolGeog[[#This Row],[Country]]</f>
        <v>England</v>
      </c>
      <c r="B77" s="129" t="str">
        <f t="array" ref="B77">ConsolGeog[[#This Row],[County Name]]</f>
        <v>Cumbria</v>
      </c>
      <c r="C77" s="128" t="str">
        <f t="array" ref="C77">ConsolGeog[[#This Row],[la_code]]</f>
        <v>E07000031</v>
      </c>
      <c r="D77" s="129" t="str">
        <f t="array" ref="D77">ConsolGeog[[#This Row],[la_name]]</f>
        <v>South Lakeland</v>
      </c>
      <c r="E77" s="129" t="str">
        <f t="array" ref="E77">ConsolGeog[[#This Row],[LA Type]]</f>
        <v>District</v>
      </c>
      <c r="F77" s="129">
        <f t="array" ref="F77">ConsolGeog[[#This Row],[population]]</f>
        <v>103658</v>
      </c>
      <c r="G77" s="129">
        <f t="array" ref="G77">ConsolGeog[[#This Row],[area]]</f>
        <v>153362</v>
      </c>
      <c r="H77" s="129">
        <f t="array" ref="H77">MAX(ConsolGeog[[#This Row],[Presented HS - 16-17 (2014)]]+ConsolGeog[[#This Row],[Presented HS - 18-24 (2014)]],ConsolGeog[[#This Row],[Presented HS - 16-24 (2014)]])+MAX(ConsolGeog[[#This Row],[Presented CS - 16-17 (2014)]]+ConsolGeog[[#This Row],[Presented CS - 18-24 (2014)]],ConsolGeog[[#This Row],[Presented CS - 16-24 (2014)]])</f>
        <v>123</v>
      </c>
      <c r="I77" s="129">
        <f t="array" ref="I77">MAX(ConsolGeog[[#This Row],[Assessed HS - 16-17 (2014)]]+ConsolGeog[[#This Row],[Assessed HS - 18-24 (2014)]],ConsolGeog[[#This Row],[Assessed HS - 16-24 (2014)]])+MAX(ConsolGeog[[#This Row],[Assessed CS - 16-17 (2014)]]+ConsolGeog[[#This Row],[Assessed CS - 18-24 (2014)]],ConsolGeog[[#This Row],[Assessed CS - 16-24 (2014)]])</f>
        <v>27.640737969583363</v>
      </c>
      <c r="J77" s="128">
        <f>VLOOKUP(FinalOutput[[#This Row],[ONS_Cenus_2011]],Table5[],CensusData!C$1,FALSE)</f>
        <v>35587</v>
      </c>
      <c r="K77" s="128">
        <f>VLOOKUP(FinalOutput[[#This Row],[ONS_Cenus_2011]],Table5[],CensusData!D$1,FALSE)</f>
        <v>2961</v>
      </c>
      <c r="L77" s="128">
        <f>VLOOKUP(FinalOutput[[#This Row],[ONS_Cenus_2011]],Table5[],CensusData!E$1,FALSE)</f>
        <v>1063</v>
      </c>
      <c r="M77" s="128">
        <f>VLOOKUP(FinalOutput[[#This Row],[ONS_Cenus_2011]],Table5[],CensusData!F$1,FALSE)</f>
        <v>3253</v>
      </c>
      <c r="N77" s="128">
        <f>VLOOKUP(FinalOutput[[#This Row],[ONS_Cenus_2011]],Table5[],CensusData!G$1,FALSE)</f>
        <v>1924</v>
      </c>
      <c r="O77" s="128">
        <f>VLOOKUP(FinalOutput[[#This Row],[ONS_Cenus_2011]],Table5[],CensusData!H$1,FALSE)</f>
        <v>103</v>
      </c>
      <c r="P77" s="128">
        <f>VLOOKUP(FinalOutput[[#This Row],[ONS_Cenus_2011]],Table5[],CensusData!I$1,FALSE)</f>
        <v>5.56</v>
      </c>
      <c r="Q77" s="128">
        <f>VLOOKUP(FinalOutput[[#This Row],[ONS_Cenus_2011]],Table5[],CensusData!J$1,FALSE)</f>
        <v>29479</v>
      </c>
      <c r="R77" s="128">
        <f>VLOOKUP(FinalOutput[[#This Row],[ONS_Cenus_2011]],Table5[],CensusData!K$1,FALSE)</f>
        <v>46552</v>
      </c>
      <c r="S77" s="128">
        <f>VLOOKUP(FinalOutput[[#This Row],[ONS_Cenus_2011]],Table5[],CensusData!L$1,FALSE)</f>
        <v>46067</v>
      </c>
      <c r="T77" s="128">
        <f>VLOOKUP(FinalOutput[[#This Row],[ONS_Cenus_2011]],Table5[],CensusData!M$1,FALSE)</f>
        <v>45045</v>
      </c>
      <c r="U77" s="128">
        <f>VLOOKUP(FinalOutput[[#This Row],[ONS_Cenus_2011]],Table5[],CensusData!N$1,FALSE)</f>
        <v>175</v>
      </c>
      <c r="V77" s="128">
        <f>VLOOKUP(FinalOutput[[#This Row],[ONS_Cenus_2011]],Table5[],CensusData!O$1,FALSE)</f>
        <v>14</v>
      </c>
      <c r="W77" s="128">
        <f>VLOOKUP(FinalOutput[[#This Row],[ONS_Cenus_2011]],Table5[],CensusData!P$1,FALSE)</f>
        <v>833</v>
      </c>
      <c r="X77" s="128">
        <f>VLOOKUP(FinalOutput[[#This Row],[ONS_Cenus_2011]],Table5[],CensusData!Q$1,FALSE)</f>
        <v>148</v>
      </c>
      <c r="Y77" s="128">
        <f>VLOOKUP(FinalOutput[[#This Row],[ONS_Cenus_2011]],Table5[],CensusData!R$1,FALSE)</f>
        <v>42</v>
      </c>
      <c r="Z77" s="128">
        <f>VLOOKUP(FinalOutput[[#This Row],[ONS_Cenus_2011]],Table5[],CensusData!S$1,FALSE)</f>
        <v>17</v>
      </c>
      <c r="AA77" s="128">
        <f>VLOOKUP(FinalOutput[[#This Row],[ONS_Cenus_2011]],Table5[],CensusData!T$1,FALSE)</f>
        <v>55</v>
      </c>
      <c r="AB77" s="128">
        <f>VLOOKUP(FinalOutput[[#This Row],[ONS_Cenus_2011]],Table5[],CensusData!U$1,FALSE)</f>
        <v>34</v>
      </c>
      <c r="AC77" s="128">
        <f>VLOOKUP(FinalOutput[[#This Row],[ONS_Cenus_2011]],Table5[],CensusData!V$1,FALSE)</f>
        <v>230</v>
      </c>
      <c r="AD77" s="128">
        <f>VLOOKUP(FinalOutput[[#This Row],[ONS_Cenus_2011]],Table5[],CensusData!W$1,FALSE)</f>
        <v>65</v>
      </c>
      <c r="AE77" s="128">
        <f>VLOOKUP(FinalOutput[[#This Row],[ONS_Cenus_2011]],Table5[],CensusData!X$1,FALSE)</f>
        <v>18</v>
      </c>
      <c r="AF77" s="128">
        <f>VLOOKUP(FinalOutput[[#This Row],[ONS_Cenus_2011]],Table5[],CensusData!Y$1,FALSE)</f>
        <v>30</v>
      </c>
      <c r="AG77" s="128">
        <f>VLOOKUP(FinalOutput[[#This Row],[ONS_Cenus_2011]],Table5[],CensusData!Z$1,FALSE)</f>
        <v>50</v>
      </c>
      <c r="AH77" s="128">
        <f>VLOOKUP(FinalOutput[[#This Row],[ONS_Cenus_2011]],Table5[],CensusData!AA$1,FALSE)</f>
        <v>67</v>
      </c>
      <c r="AI77" s="128">
        <f>VLOOKUP(FinalOutput[[#This Row],[ONS_Cenus_2011]],Table5[],CensusData!AB$1,FALSE)</f>
        <v>70</v>
      </c>
      <c r="AJ77" s="128">
        <f>VLOOKUP(FinalOutput[[#This Row],[ONS_Cenus_2011]],Table5[],CensusData!AC$1,FALSE)</f>
        <v>30</v>
      </c>
      <c r="AK77" s="128">
        <f>VLOOKUP(FinalOutput[[#This Row],[ONS_Cenus_2011]],Table5[],CensusData!AD$1,FALSE)</f>
        <v>38</v>
      </c>
      <c r="AL77" s="128">
        <f>VLOOKUP(FinalOutput[[#This Row],[ONS_Cenus_2011]],Table5[],CensusData!AE$1,FALSE)</f>
        <v>2</v>
      </c>
      <c r="AM77" s="128">
        <f>VLOOKUP(FinalOutput[[#This Row],[ONS_Cenus_2011]],Table5[],CensusData!AF$1,FALSE)</f>
        <v>37</v>
      </c>
      <c r="AN77" s="128">
        <f>VLOOKUP(FinalOutput[[#This Row],[ONS_Cenus_2011]],Table5[],CensusData!AG$1,FALSE)</f>
        <v>14</v>
      </c>
      <c r="AO77" s="128">
        <f>VLOOKUP(FinalOutput[[#This Row],[ONS_Cenus_2011]],Table5[],CensusData!AH$1,FALSE)</f>
        <v>23</v>
      </c>
      <c r="AP77" s="128">
        <f>VLOOKUP(FinalOutput[[#This Row],[ONS_Cenus_2011]],Table5[],CensusData!AI$1,FALSE)</f>
        <v>87777</v>
      </c>
      <c r="AQ77" s="128">
        <f>VLOOKUP(FinalOutput[[#This Row],[ONS_Cenus_2011]],Table5[],CensusData!AJ$1,FALSE)</f>
        <v>16583</v>
      </c>
      <c r="AR77" s="128">
        <f>VLOOKUP(FinalOutput[[#This Row],[ONS_Cenus_2011]],Table5[],CensusData!AK$1,FALSE)</f>
        <v>10532</v>
      </c>
      <c r="AS77" s="128">
        <f>VLOOKUP(FinalOutput[[#This Row],[ONS_Cenus_2011]],Table5[],CensusData!AL$1,FALSE)</f>
        <v>13516</v>
      </c>
      <c r="AT77" s="128">
        <f>VLOOKUP(FinalOutput[[#This Row],[ONS_Cenus_2011]],Table5[],CensusData!AM$1,FALSE)</f>
        <v>4049</v>
      </c>
      <c r="AU77" s="128">
        <f>VLOOKUP(FinalOutput[[#This Row],[ONS_Cenus_2011]],Table5[],CensusData!AN$1,FALSE)</f>
        <v>10377</v>
      </c>
      <c r="AV77" s="128">
        <f>VLOOKUP(FinalOutput[[#This Row],[ONS_Cenus_2011]],Table5[],CensusData!AO$1,FALSE)</f>
        <v>29277</v>
      </c>
      <c r="AW77" s="128">
        <f>VLOOKUP(FinalOutput[[#This Row],[ONS_Cenus_2011]],Table5[],CensusData!AP$1,FALSE)</f>
        <v>3443</v>
      </c>
    </row>
    <row r="78" spans="1:49" ht="15" customHeight="1">
      <c r="A78" s="128" t="str">
        <f t="array" ref="A78">ConsolGeog[[#This Row],[Country]]</f>
        <v>England</v>
      </c>
      <c r="B78" s="129" t="str">
        <f t="array" ref="B78">ConsolGeog[[#This Row],[County Name]]</f>
        <v>Derbyshire</v>
      </c>
      <c r="C78" s="128" t="str">
        <f t="array" ref="C78">ConsolGeog[[#This Row],[la_code]]</f>
        <v>E07000032</v>
      </c>
      <c r="D78" s="129" t="str">
        <f t="array" ref="D78">ConsolGeog[[#This Row],[la_name]]</f>
        <v>Amber Valley</v>
      </c>
      <c r="E78" s="129" t="str">
        <f t="array" ref="E78">ConsolGeog[[#This Row],[LA Type]]</f>
        <v>District</v>
      </c>
      <c r="F78" s="129">
        <f t="array" ref="F78">ConsolGeog[[#This Row],[population]]</f>
        <v>122309</v>
      </c>
      <c r="G78" s="129">
        <f t="array" ref="G78">ConsolGeog[[#This Row],[area]]</f>
        <v>26538.48</v>
      </c>
      <c r="H78" s="129">
        <f t="array" ref="H78">MAX(ConsolGeog[[#This Row],[Presented HS - 16-17 (2014)]]+ConsolGeog[[#This Row],[Presented HS - 18-24 (2014)]],ConsolGeog[[#This Row],[Presented HS - 16-24 (2014)]])+MAX(ConsolGeog[[#This Row],[Presented CS - 16-17 (2014)]]+ConsolGeog[[#This Row],[Presented CS - 18-24 (2014)]],ConsolGeog[[#This Row],[Presented CS - 16-24 (2014)]])</f>
        <v>144</v>
      </c>
      <c r="I78" s="129">
        <f t="array" ref="I78">MAX(ConsolGeog[[#This Row],[Assessed HS - 16-17 (2014)]]+ConsolGeog[[#This Row],[Assessed HS - 18-24 (2014)]],ConsolGeog[[#This Row],[Assessed HS - 16-24 (2014)]])+MAX(ConsolGeog[[#This Row],[Assessed CS - 16-17 (2014)]]+ConsolGeog[[#This Row],[Assessed CS - 18-24 (2014)]],ConsolGeog[[#This Row],[Assessed CS - 16-24 (2014)]])</f>
        <v>63</v>
      </c>
      <c r="J78" s="128">
        <f>VLOOKUP(FinalOutput[[#This Row],[ONS_Cenus_2011]],Table5[],CensusData!C$1,FALSE)</f>
        <v>41216</v>
      </c>
      <c r="K78" s="128">
        <f>VLOOKUP(FinalOutput[[#This Row],[ONS_Cenus_2011]],Table5[],CensusData!D$1,FALSE)</f>
        <v>4953</v>
      </c>
      <c r="L78" s="128">
        <f>VLOOKUP(FinalOutput[[#This Row],[ONS_Cenus_2011]],Table5[],CensusData!E$1,FALSE)</f>
        <v>2389</v>
      </c>
      <c r="M78" s="128">
        <f>VLOOKUP(FinalOutput[[#This Row],[ONS_Cenus_2011]],Table5[],CensusData!F$1,FALSE)</f>
        <v>5490</v>
      </c>
      <c r="N78" s="128">
        <f>VLOOKUP(FinalOutput[[#This Row],[ONS_Cenus_2011]],Table5[],CensusData!G$1,FALSE)</f>
        <v>3273</v>
      </c>
      <c r="O78" s="128">
        <f>VLOOKUP(FinalOutput[[#This Row],[ONS_Cenus_2011]],Table5[],CensusData!H$1,FALSE)</f>
        <v>398</v>
      </c>
      <c r="P78" s="128">
        <f>VLOOKUP(FinalOutput[[#This Row],[ONS_Cenus_2011]],Table5[],CensusData!I$1,FALSE)</f>
        <v>33.39</v>
      </c>
      <c r="Q78" s="128">
        <f>VLOOKUP(FinalOutput[[#This Row],[ONS_Cenus_2011]],Table5[],CensusData!J$1,FALSE)</f>
        <v>6773</v>
      </c>
      <c r="R78" s="128">
        <f>VLOOKUP(FinalOutput[[#This Row],[ONS_Cenus_2011]],Table5[],CensusData!K$1,FALSE)</f>
        <v>52596</v>
      </c>
      <c r="S78" s="128">
        <f>VLOOKUP(FinalOutput[[#This Row],[ONS_Cenus_2011]],Table5[],CensusData!L$1,FALSE)</f>
        <v>51896</v>
      </c>
      <c r="T78" s="128">
        <f>VLOOKUP(FinalOutput[[#This Row],[ONS_Cenus_2011]],Table5[],CensusData!M$1,FALSE)</f>
        <v>51006</v>
      </c>
      <c r="U78" s="128">
        <f>VLOOKUP(FinalOutput[[#This Row],[ONS_Cenus_2011]],Table5[],CensusData!N$1,FALSE)</f>
        <v>245</v>
      </c>
      <c r="V78" s="128">
        <f>VLOOKUP(FinalOutput[[#This Row],[ONS_Cenus_2011]],Table5[],CensusData!O$1,FALSE)</f>
        <v>21</v>
      </c>
      <c r="W78" s="128">
        <f>VLOOKUP(FinalOutput[[#This Row],[ONS_Cenus_2011]],Table5[],CensusData!P$1,FALSE)</f>
        <v>624</v>
      </c>
      <c r="X78" s="128">
        <f>VLOOKUP(FinalOutput[[#This Row],[ONS_Cenus_2011]],Table5[],CensusData!Q$1,FALSE)</f>
        <v>230</v>
      </c>
      <c r="Y78" s="128">
        <f>VLOOKUP(FinalOutput[[#This Row],[ONS_Cenus_2011]],Table5[],CensusData!R$1,FALSE)</f>
        <v>117</v>
      </c>
      <c r="Z78" s="128">
        <f>VLOOKUP(FinalOutput[[#This Row],[ONS_Cenus_2011]],Table5[],CensusData!S$1,FALSE)</f>
        <v>12</v>
      </c>
      <c r="AA78" s="128">
        <f>VLOOKUP(FinalOutput[[#This Row],[ONS_Cenus_2011]],Table5[],CensusData!T$1,FALSE)</f>
        <v>56</v>
      </c>
      <c r="AB78" s="128">
        <f>VLOOKUP(FinalOutput[[#This Row],[ONS_Cenus_2011]],Table5[],CensusData!U$1,FALSE)</f>
        <v>45</v>
      </c>
      <c r="AC78" s="128">
        <f>VLOOKUP(FinalOutput[[#This Row],[ONS_Cenus_2011]],Table5[],CensusData!V$1,FALSE)</f>
        <v>286</v>
      </c>
      <c r="AD78" s="128">
        <f>VLOOKUP(FinalOutput[[#This Row],[ONS_Cenus_2011]],Table5[],CensusData!W$1,FALSE)</f>
        <v>127</v>
      </c>
      <c r="AE78" s="128">
        <f>VLOOKUP(FinalOutput[[#This Row],[ONS_Cenus_2011]],Table5[],CensusData!X$1,FALSE)</f>
        <v>16</v>
      </c>
      <c r="AF78" s="128">
        <f>VLOOKUP(FinalOutput[[#This Row],[ONS_Cenus_2011]],Table5[],CensusData!Y$1,FALSE)</f>
        <v>6</v>
      </c>
      <c r="AG78" s="128">
        <f>VLOOKUP(FinalOutput[[#This Row],[ONS_Cenus_2011]],Table5[],CensusData!Z$1,FALSE)</f>
        <v>79</v>
      </c>
      <c r="AH78" s="128">
        <f>VLOOKUP(FinalOutput[[#This Row],[ONS_Cenus_2011]],Table5[],CensusData!AA$1,FALSE)</f>
        <v>58</v>
      </c>
      <c r="AI78" s="128">
        <f>VLOOKUP(FinalOutput[[#This Row],[ONS_Cenus_2011]],Table5[],CensusData!AB$1,FALSE)</f>
        <v>133</v>
      </c>
      <c r="AJ78" s="128">
        <f>VLOOKUP(FinalOutput[[#This Row],[ONS_Cenus_2011]],Table5[],CensusData!AC$1,FALSE)</f>
        <v>47</v>
      </c>
      <c r="AK78" s="128">
        <f>VLOOKUP(FinalOutput[[#This Row],[ONS_Cenus_2011]],Table5[],CensusData!AD$1,FALSE)</f>
        <v>70</v>
      </c>
      <c r="AL78" s="128">
        <f>VLOOKUP(FinalOutput[[#This Row],[ONS_Cenus_2011]],Table5[],CensusData!AE$1,FALSE)</f>
        <v>16</v>
      </c>
      <c r="AM78" s="128">
        <f>VLOOKUP(FinalOutput[[#This Row],[ONS_Cenus_2011]],Table5[],CensusData!AF$1,FALSE)</f>
        <v>51</v>
      </c>
      <c r="AN78" s="128">
        <f>VLOOKUP(FinalOutput[[#This Row],[ONS_Cenus_2011]],Table5[],CensusData!AG$1,FALSE)</f>
        <v>11</v>
      </c>
      <c r="AO78" s="128">
        <f>VLOOKUP(FinalOutput[[#This Row],[ONS_Cenus_2011]],Table5[],CensusData!AH$1,FALSE)</f>
        <v>40</v>
      </c>
      <c r="AP78" s="128">
        <f>VLOOKUP(FinalOutput[[#This Row],[ONS_Cenus_2011]],Table5[],CensusData!AI$1,FALSE)</f>
        <v>100841</v>
      </c>
      <c r="AQ78" s="128">
        <f>VLOOKUP(FinalOutput[[#This Row],[ONS_Cenus_2011]],Table5[],CensusData!AJ$1,FALSE)</f>
        <v>27220</v>
      </c>
      <c r="AR78" s="128">
        <f>VLOOKUP(FinalOutput[[#This Row],[ONS_Cenus_2011]],Table5[],CensusData!AK$1,FALSE)</f>
        <v>13986</v>
      </c>
      <c r="AS78" s="128">
        <f>VLOOKUP(FinalOutput[[#This Row],[ONS_Cenus_2011]],Table5[],CensusData!AL$1,FALSE)</f>
        <v>15627</v>
      </c>
      <c r="AT78" s="128">
        <f>VLOOKUP(FinalOutput[[#This Row],[ONS_Cenus_2011]],Table5[],CensusData!AM$1,FALSE)</f>
        <v>4683</v>
      </c>
      <c r="AU78" s="128">
        <f>VLOOKUP(FinalOutput[[#This Row],[ONS_Cenus_2011]],Table5[],CensusData!AN$1,FALSE)</f>
        <v>12086</v>
      </c>
      <c r="AV78" s="128">
        <f>VLOOKUP(FinalOutput[[#This Row],[ONS_Cenus_2011]],Table5[],CensusData!AO$1,FALSE)</f>
        <v>23346</v>
      </c>
      <c r="AW78" s="128">
        <f>VLOOKUP(FinalOutput[[#This Row],[ONS_Cenus_2011]],Table5[],CensusData!AP$1,FALSE)</f>
        <v>3893</v>
      </c>
    </row>
    <row r="79" spans="1:49" ht="15" customHeight="1">
      <c r="A79" s="128" t="str">
        <f t="array" ref="A79">ConsolGeog[[#This Row],[Country]]</f>
        <v>England</v>
      </c>
      <c r="B79" s="129" t="str">
        <f t="array" ref="B79">ConsolGeog[[#This Row],[County Name]]</f>
        <v>Derbyshire</v>
      </c>
      <c r="C79" s="128" t="str">
        <f t="array" ref="C79">ConsolGeog[[#This Row],[la_code]]</f>
        <v>E07000033</v>
      </c>
      <c r="D79" s="129" t="str">
        <f t="array" ref="D79">ConsolGeog[[#This Row],[la_name]]</f>
        <v>Bolsover</v>
      </c>
      <c r="E79" s="129" t="str">
        <f t="array" ref="E79">ConsolGeog[[#This Row],[LA Type]]</f>
        <v>District</v>
      </c>
      <c r="F79" s="129">
        <f t="array" ref="F79">ConsolGeog[[#This Row],[population]]</f>
        <v>75866</v>
      </c>
      <c r="G79" s="129">
        <f t="array" ref="G79">ConsolGeog[[#This Row],[area]]</f>
        <v>16033.04</v>
      </c>
      <c r="H79" s="129">
        <f t="array" ref="H79">MAX(ConsolGeog[[#This Row],[Presented HS - 16-17 (2014)]]+ConsolGeog[[#This Row],[Presented HS - 18-24 (2014)]],ConsolGeog[[#This Row],[Presented HS - 16-24 (2014)]])+MAX(ConsolGeog[[#This Row],[Presented CS - 16-17 (2014)]]+ConsolGeog[[#This Row],[Presented CS - 18-24 (2014)]],ConsolGeog[[#This Row],[Presented CS - 16-24 (2014)]])</f>
        <v>0</v>
      </c>
      <c r="I79" s="129">
        <f t="array" ref="I79">MAX(ConsolGeog[[#This Row],[Assessed HS - 16-17 (2014)]]+ConsolGeog[[#This Row],[Assessed HS - 18-24 (2014)]],ConsolGeog[[#This Row],[Assessed HS - 16-24 (2014)]])+MAX(ConsolGeog[[#This Row],[Assessed CS - 16-17 (2014)]]+ConsolGeog[[#This Row],[Assessed CS - 18-24 (2014)]],ConsolGeog[[#This Row],[Assessed CS - 16-24 (2014)]])</f>
        <v>0</v>
      </c>
      <c r="J79" s="128">
        <f>VLOOKUP(FinalOutput[[#This Row],[ONS_Cenus_2011]],Table5[],CensusData!C$1,FALSE)</f>
        <v>27516</v>
      </c>
      <c r="K79" s="128">
        <f>VLOOKUP(FinalOutput[[#This Row],[ONS_Cenus_2011]],Table5[],CensusData!D$1,FALSE)</f>
        <v>3538</v>
      </c>
      <c r="L79" s="128">
        <f>VLOOKUP(FinalOutput[[#This Row],[ONS_Cenus_2011]],Table5[],CensusData!E$1,FALSE)</f>
        <v>1787</v>
      </c>
      <c r="M79" s="128">
        <f>VLOOKUP(FinalOutput[[#This Row],[ONS_Cenus_2011]],Table5[],CensusData!F$1,FALSE)</f>
        <v>4471</v>
      </c>
      <c r="N79" s="128">
        <f>VLOOKUP(FinalOutput[[#This Row],[ONS_Cenus_2011]],Table5[],CensusData!G$1,FALSE)</f>
        <v>2421</v>
      </c>
      <c r="O79" s="128">
        <f>VLOOKUP(FinalOutput[[#This Row],[ONS_Cenus_2011]],Table5[],CensusData!H$1,FALSE)</f>
        <v>384</v>
      </c>
      <c r="P79" s="128">
        <f>VLOOKUP(FinalOutput[[#This Row],[ONS_Cenus_2011]],Table5[],CensusData!I$1,FALSE)</f>
        <v>9.11</v>
      </c>
      <c r="Q79" s="128">
        <f>VLOOKUP(FinalOutput[[#This Row],[ONS_Cenus_2011]],Table5[],CensusData!J$1,FALSE)</f>
        <v>25209</v>
      </c>
      <c r="R79" s="128">
        <f>VLOOKUP(FinalOutput[[#This Row],[ONS_Cenus_2011]],Table5[],CensusData!K$1,FALSE)</f>
        <v>32801</v>
      </c>
      <c r="S79" s="128">
        <f>VLOOKUP(FinalOutput[[#This Row],[ONS_Cenus_2011]],Table5[],CensusData!L$1,FALSE)</f>
        <v>32330</v>
      </c>
      <c r="T79" s="128">
        <f>VLOOKUP(FinalOutput[[#This Row],[ONS_Cenus_2011]],Table5[],CensusData!M$1,FALSE)</f>
        <v>31728</v>
      </c>
      <c r="U79" s="128">
        <f>VLOOKUP(FinalOutput[[#This Row],[ONS_Cenus_2011]],Table5[],CensusData!N$1,FALSE)</f>
        <v>129</v>
      </c>
      <c r="V79" s="128">
        <f>VLOOKUP(FinalOutput[[#This Row],[ONS_Cenus_2011]],Table5[],CensusData!O$1,FALSE)</f>
        <v>24</v>
      </c>
      <c r="W79" s="128">
        <f>VLOOKUP(FinalOutput[[#This Row],[ONS_Cenus_2011]],Table5[],CensusData!P$1,FALSE)</f>
        <v>449</v>
      </c>
      <c r="X79" s="128">
        <f>VLOOKUP(FinalOutput[[#This Row],[ONS_Cenus_2011]],Table5[],CensusData!Q$1,FALSE)</f>
        <v>136</v>
      </c>
      <c r="Y79" s="128">
        <f>VLOOKUP(FinalOutput[[#This Row],[ONS_Cenus_2011]],Table5[],CensusData!R$1,FALSE)</f>
        <v>81</v>
      </c>
      <c r="Z79" s="128">
        <f>VLOOKUP(FinalOutput[[#This Row],[ONS_Cenus_2011]],Table5[],CensusData!S$1,FALSE)</f>
        <v>11</v>
      </c>
      <c r="AA79" s="128">
        <f>VLOOKUP(FinalOutput[[#This Row],[ONS_Cenus_2011]],Table5[],CensusData!T$1,FALSE)</f>
        <v>20</v>
      </c>
      <c r="AB79" s="128">
        <f>VLOOKUP(FinalOutput[[#This Row],[ONS_Cenus_2011]],Table5[],CensusData!U$1,FALSE)</f>
        <v>24</v>
      </c>
      <c r="AC79" s="128">
        <f>VLOOKUP(FinalOutput[[#This Row],[ONS_Cenus_2011]],Table5[],CensusData!V$1,FALSE)</f>
        <v>194</v>
      </c>
      <c r="AD79" s="128">
        <f>VLOOKUP(FinalOutput[[#This Row],[ONS_Cenus_2011]],Table5[],CensusData!W$1,FALSE)</f>
        <v>70</v>
      </c>
      <c r="AE79" s="128">
        <f>VLOOKUP(FinalOutput[[#This Row],[ONS_Cenus_2011]],Table5[],CensusData!X$1,FALSE)</f>
        <v>17</v>
      </c>
      <c r="AF79" s="128">
        <f>VLOOKUP(FinalOutput[[#This Row],[ONS_Cenus_2011]],Table5[],CensusData!Y$1,FALSE)</f>
        <v>5</v>
      </c>
      <c r="AG79" s="128">
        <f>VLOOKUP(FinalOutput[[#This Row],[ONS_Cenus_2011]],Table5[],CensusData!Z$1,FALSE)</f>
        <v>53</v>
      </c>
      <c r="AH79" s="128">
        <f>VLOOKUP(FinalOutput[[#This Row],[ONS_Cenus_2011]],Table5[],CensusData!AA$1,FALSE)</f>
        <v>49</v>
      </c>
      <c r="AI79" s="128">
        <f>VLOOKUP(FinalOutput[[#This Row],[ONS_Cenus_2011]],Table5[],CensusData!AB$1,FALSE)</f>
        <v>134</v>
      </c>
      <c r="AJ79" s="128">
        <f>VLOOKUP(FinalOutput[[#This Row],[ONS_Cenus_2011]],Table5[],CensusData!AC$1,FALSE)</f>
        <v>89</v>
      </c>
      <c r="AK79" s="128">
        <f>VLOOKUP(FinalOutput[[#This Row],[ONS_Cenus_2011]],Table5[],CensusData!AD$1,FALSE)</f>
        <v>24</v>
      </c>
      <c r="AL79" s="128">
        <f>VLOOKUP(FinalOutput[[#This Row],[ONS_Cenus_2011]],Table5[],CensusData!AE$1,FALSE)</f>
        <v>21</v>
      </c>
      <c r="AM79" s="128">
        <f>VLOOKUP(FinalOutput[[#This Row],[ONS_Cenus_2011]],Table5[],CensusData!AF$1,FALSE)</f>
        <v>7</v>
      </c>
      <c r="AN79" s="128">
        <f>VLOOKUP(FinalOutput[[#This Row],[ONS_Cenus_2011]],Table5[],CensusData!AG$1,FALSE)</f>
        <v>0</v>
      </c>
      <c r="AO79" s="128">
        <f>VLOOKUP(FinalOutput[[#This Row],[ONS_Cenus_2011]],Table5[],CensusData!AH$1,FALSE)</f>
        <v>7</v>
      </c>
      <c r="AP79" s="128">
        <f>VLOOKUP(FinalOutput[[#This Row],[ONS_Cenus_2011]],Table5[],CensusData!AI$1,FALSE)</f>
        <v>62192</v>
      </c>
      <c r="AQ79" s="128">
        <f>VLOOKUP(FinalOutput[[#This Row],[ONS_Cenus_2011]],Table5[],CensusData!AJ$1,FALSE)</f>
        <v>20455</v>
      </c>
      <c r="AR79" s="128">
        <f>VLOOKUP(FinalOutput[[#This Row],[ONS_Cenus_2011]],Table5[],CensusData!AK$1,FALSE)</f>
        <v>9520</v>
      </c>
      <c r="AS79" s="128">
        <f>VLOOKUP(FinalOutput[[#This Row],[ONS_Cenus_2011]],Table5[],CensusData!AL$1,FALSE)</f>
        <v>10195</v>
      </c>
      <c r="AT79" s="128">
        <f>VLOOKUP(FinalOutput[[#This Row],[ONS_Cenus_2011]],Table5[],CensusData!AM$1,FALSE)</f>
        <v>2308</v>
      </c>
      <c r="AU79" s="128">
        <f>VLOOKUP(FinalOutput[[#This Row],[ONS_Cenus_2011]],Table5[],CensusData!AN$1,FALSE)</f>
        <v>7064</v>
      </c>
      <c r="AV79" s="128">
        <f>VLOOKUP(FinalOutput[[#This Row],[ONS_Cenus_2011]],Table5[],CensusData!AO$1,FALSE)</f>
        <v>9853</v>
      </c>
      <c r="AW79" s="128">
        <f>VLOOKUP(FinalOutput[[#This Row],[ONS_Cenus_2011]],Table5[],CensusData!AP$1,FALSE)</f>
        <v>2797</v>
      </c>
    </row>
    <row r="80" spans="1:49" ht="15" customHeight="1">
      <c r="A80" s="128" t="str">
        <f t="array" ref="A80">ConsolGeog[[#This Row],[Country]]</f>
        <v>England</v>
      </c>
      <c r="B80" s="129" t="str">
        <f t="array" ref="B80">ConsolGeog[[#This Row],[County Name]]</f>
        <v>Derbyshire</v>
      </c>
      <c r="C80" s="128" t="str">
        <f t="array" ref="C80">ConsolGeog[[#This Row],[la_code]]</f>
        <v>E07000034</v>
      </c>
      <c r="D80" s="129" t="str">
        <f t="array" ref="D80">ConsolGeog[[#This Row],[la_name]]</f>
        <v>Chesterfield</v>
      </c>
      <c r="E80" s="129" t="str">
        <f t="array" ref="E80">ConsolGeog[[#This Row],[LA Type]]</f>
        <v>District</v>
      </c>
      <c r="F80" s="129">
        <f t="array" ref="F80">ConsolGeog[[#This Row],[population]]</f>
        <v>103788</v>
      </c>
      <c r="G80" s="129">
        <f t="array" ref="G80">ConsolGeog[[#This Row],[area]]</f>
        <v>6603.52</v>
      </c>
      <c r="H80" s="129">
        <f t="array" ref="H80">MAX(ConsolGeog[[#This Row],[Presented HS - 16-17 (2014)]]+ConsolGeog[[#This Row],[Presented HS - 18-24 (2014)]],ConsolGeog[[#This Row],[Presented HS - 16-24 (2014)]])+MAX(ConsolGeog[[#This Row],[Presented CS - 16-17 (2014)]]+ConsolGeog[[#This Row],[Presented CS - 18-24 (2014)]],ConsolGeog[[#This Row],[Presented CS - 16-24 (2014)]])</f>
        <v>0</v>
      </c>
      <c r="I80" s="129">
        <f t="array" ref="I80">MAX(ConsolGeog[[#This Row],[Assessed HS - 16-17 (2014)]]+ConsolGeog[[#This Row],[Assessed HS - 18-24 (2014)]],ConsolGeog[[#This Row],[Assessed HS - 16-24 (2014)]])+MAX(ConsolGeog[[#This Row],[Assessed CS - 16-17 (2014)]]+ConsolGeog[[#This Row],[Assessed CS - 18-24 (2014)]],ConsolGeog[[#This Row],[Assessed CS - 16-24 (2014)]])</f>
        <v>0</v>
      </c>
      <c r="J80" s="128">
        <f>VLOOKUP(FinalOutput[[#This Row],[ONS_Cenus_2011]],Table5[],CensusData!C$1,FALSE)</f>
        <v>37500</v>
      </c>
      <c r="K80" s="128">
        <f>VLOOKUP(FinalOutput[[#This Row],[ONS_Cenus_2011]],Table5[],CensusData!D$1,FALSE)</f>
        <v>4860</v>
      </c>
      <c r="L80" s="128">
        <f>VLOOKUP(FinalOutput[[#This Row],[ONS_Cenus_2011]],Table5[],CensusData!E$1,FALSE)</f>
        <v>2442</v>
      </c>
      <c r="M80" s="128">
        <f>VLOOKUP(FinalOutput[[#This Row],[ONS_Cenus_2011]],Table5[],CensusData!F$1,FALSE)</f>
        <v>6042</v>
      </c>
      <c r="N80" s="128">
        <f>VLOOKUP(FinalOutput[[#This Row],[ONS_Cenus_2011]],Table5[],CensusData!G$1,FALSE)</f>
        <v>3339</v>
      </c>
      <c r="O80" s="128">
        <f>VLOOKUP(FinalOutput[[#This Row],[ONS_Cenus_2011]],Table5[],CensusData!H$1,FALSE)</f>
        <v>453</v>
      </c>
      <c r="P80" s="128">
        <f>VLOOKUP(FinalOutput[[#This Row],[ONS_Cenus_2011]],Table5[],CensusData!I$1,FALSE)</f>
        <v>20.350000000000001</v>
      </c>
      <c r="Q80" s="128">
        <f>VLOOKUP(FinalOutput[[#This Row],[ONS_Cenus_2011]],Table5[],CensusData!J$1,FALSE)</f>
        <v>13735</v>
      </c>
      <c r="R80" s="128">
        <f>VLOOKUP(FinalOutput[[#This Row],[ONS_Cenus_2011]],Table5[],CensusData!K$1,FALSE)</f>
        <v>46796</v>
      </c>
      <c r="S80" s="128">
        <f>VLOOKUP(FinalOutput[[#This Row],[ONS_Cenus_2011]],Table5[],CensusData!L$1,FALSE)</f>
        <v>45575</v>
      </c>
      <c r="T80" s="128">
        <f>VLOOKUP(FinalOutput[[#This Row],[ONS_Cenus_2011]],Table5[],CensusData!M$1,FALSE)</f>
        <v>44762</v>
      </c>
      <c r="U80" s="128">
        <f>VLOOKUP(FinalOutput[[#This Row],[ONS_Cenus_2011]],Table5[],CensusData!N$1,FALSE)</f>
        <v>233</v>
      </c>
      <c r="V80" s="128">
        <f>VLOOKUP(FinalOutput[[#This Row],[ONS_Cenus_2011]],Table5[],CensusData!O$1,FALSE)</f>
        <v>1</v>
      </c>
      <c r="W80" s="128">
        <f>VLOOKUP(FinalOutput[[#This Row],[ONS_Cenus_2011]],Table5[],CensusData!P$1,FALSE)</f>
        <v>579</v>
      </c>
      <c r="X80" s="128">
        <f>VLOOKUP(FinalOutput[[#This Row],[ONS_Cenus_2011]],Table5[],CensusData!Q$1,FALSE)</f>
        <v>284</v>
      </c>
      <c r="Y80" s="128">
        <f>VLOOKUP(FinalOutput[[#This Row],[ONS_Cenus_2011]],Table5[],CensusData!R$1,FALSE)</f>
        <v>124</v>
      </c>
      <c r="Z80" s="128">
        <f>VLOOKUP(FinalOutput[[#This Row],[ONS_Cenus_2011]],Table5[],CensusData!S$1,FALSE)</f>
        <v>20</v>
      </c>
      <c r="AA80" s="128">
        <f>VLOOKUP(FinalOutput[[#This Row],[ONS_Cenus_2011]],Table5[],CensusData!T$1,FALSE)</f>
        <v>80</v>
      </c>
      <c r="AB80" s="128">
        <f>VLOOKUP(FinalOutput[[#This Row],[ONS_Cenus_2011]],Table5[],CensusData!U$1,FALSE)</f>
        <v>60</v>
      </c>
      <c r="AC80" s="128">
        <f>VLOOKUP(FinalOutput[[#This Row],[ONS_Cenus_2011]],Table5[],CensusData!V$1,FALSE)</f>
        <v>509</v>
      </c>
      <c r="AD80" s="128">
        <f>VLOOKUP(FinalOutput[[#This Row],[ONS_Cenus_2011]],Table5[],CensusData!W$1,FALSE)</f>
        <v>172</v>
      </c>
      <c r="AE80" s="128">
        <f>VLOOKUP(FinalOutput[[#This Row],[ONS_Cenus_2011]],Table5[],CensusData!X$1,FALSE)</f>
        <v>94</v>
      </c>
      <c r="AF80" s="128">
        <f>VLOOKUP(FinalOutput[[#This Row],[ONS_Cenus_2011]],Table5[],CensusData!Y$1,FALSE)</f>
        <v>28</v>
      </c>
      <c r="AG80" s="128">
        <f>VLOOKUP(FinalOutput[[#This Row],[ONS_Cenus_2011]],Table5[],CensusData!Z$1,FALSE)</f>
        <v>134</v>
      </c>
      <c r="AH80" s="128">
        <f>VLOOKUP(FinalOutput[[#This Row],[ONS_Cenus_2011]],Table5[],CensusData!AA$1,FALSE)</f>
        <v>81</v>
      </c>
      <c r="AI80" s="128">
        <f>VLOOKUP(FinalOutput[[#This Row],[ONS_Cenus_2011]],Table5[],CensusData!AB$1,FALSE)</f>
        <v>364</v>
      </c>
      <c r="AJ80" s="128">
        <f>VLOOKUP(FinalOutput[[#This Row],[ONS_Cenus_2011]],Table5[],CensusData!AC$1,FALSE)</f>
        <v>158</v>
      </c>
      <c r="AK80" s="128">
        <f>VLOOKUP(FinalOutput[[#This Row],[ONS_Cenus_2011]],Table5[],CensusData!AD$1,FALSE)</f>
        <v>164</v>
      </c>
      <c r="AL80" s="128">
        <f>VLOOKUP(FinalOutput[[#This Row],[ONS_Cenus_2011]],Table5[],CensusData!AE$1,FALSE)</f>
        <v>42</v>
      </c>
      <c r="AM80" s="128">
        <f>VLOOKUP(FinalOutput[[#This Row],[ONS_Cenus_2011]],Table5[],CensusData!AF$1,FALSE)</f>
        <v>64</v>
      </c>
      <c r="AN80" s="128">
        <f>VLOOKUP(FinalOutput[[#This Row],[ONS_Cenus_2011]],Table5[],CensusData!AG$1,FALSE)</f>
        <v>22</v>
      </c>
      <c r="AO80" s="128">
        <f>VLOOKUP(FinalOutput[[#This Row],[ONS_Cenus_2011]],Table5[],CensusData!AH$1,FALSE)</f>
        <v>42</v>
      </c>
      <c r="AP80" s="128">
        <f>VLOOKUP(FinalOutput[[#This Row],[ONS_Cenus_2011]],Table5[],CensusData!AI$1,FALSE)</f>
        <v>85595</v>
      </c>
      <c r="AQ80" s="128">
        <f>VLOOKUP(FinalOutput[[#This Row],[ONS_Cenus_2011]],Table5[],CensusData!AJ$1,FALSE)</f>
        <v>23618</v>
      </c>
      <c r="AR80" s="128">
        <f>VLOOKUP(FinalOutput[[#This Row],[ONS_Cenus_2011]],Table5[],CensusData!AK$1,FALSE)</f>
        <v>12252</v>
      </c>
      <c r="AS80" s="128">
        <f>VLOOKUP(FinalOutput[[#This Row],[ONS_Cenus_2011]],Table5[],CensusData!AL$1,FALSE)</f>
        <v>14567</v>
      </c>
      <c r="AT80" s="128">
        <f>VLOOKUP(FinalOutput[[#This Row],[ONS_Cenus_2011]],Table5[],CensusData!AM$1,FALSE)</f>
        <v>3441</v>
      </c>
      <c r="AU80" s="128">
        <f>VLOOKUP(FinalOutput[[#This Row],[ONS_Cenus_2011]],Table5[],CensusData!AN$1,FALSE)</f>
        <v>10342</v>
      </c>
      <c r="AV80" s="128">
        <f>VLOOKUP(FinalOutput[[#This Row],[ONS_Cenus_2011]],Table5[],CensusData!AO$1,FALSE)</f>
        <v>17994</v>
      </c>
      <c r="AW80" s="128">
        <f>VLOOKUP(FinalOutput[[#This Row],[ONS_Cenus_2011]],Table5[],CensusData!AP$1,FALSE)</f>
        <v>3381</v>
      </c>
    </row>
    <row r="81" spans="1:49" ht="15" customHeight="1">
      <c r="A81" s="128" t="str">
        <f t="array" ref="A81">ConsolGeog[[#This Row],[Country]]</f>
        <v>England</v>
      </c>
      <c r="B81" s="129" t="str">
        <f t="array" ref="B81">ConsolGeog[[#This Row],[County Name]]</f>
        <v>Derbyshire</v>
      </c>
      <c r="C81" s="128" t="str">
        <f t="array" ref="C81">ConsolGeog[[#This Row],[la_code]]</f>
        <v>E07000035</v>
      </c>
      <c r="D81" s="129" t="str">
        <f t="array" ref="D81">ConsolGeog[[#This Row],[la_name]]</f>
        <v>Derbyshire Dales</v>
      </c>
      <c r="E81" s="129" t="str">
        <f t="array" ref="E81">ConsolGeog[[#This Row],[LA Type]]</f>
        <v>District</v>
      </c>
      <c r="F81" s="129">
        <f t="array" ref="F81">ConsolGeog[[#This Row],[population]]</f>
        <v>71116</v>
      </c>
      <c r="G81" s="129">
        <f t="array" ref="G81">ConsolGeog[[#This Row],[area]]</f>
        <v>79245.210000000006</v>
      </c>
      <c r="H81" s="129">
        <f t="array" ref="H81">MAX(ConsolGeog[[#This Row],[Presented HS - 16-17 (2014)]]+ConsolGeog[[#This Row],[Presented HS - 18-24 (2014)]],ConsolGeog[[#This Row],[Presented HS - 16-24 (2014)]])+MAX(ConsolGeog[[#This Row],[Presented CS - 16-17 (2014)]]+ConsolGeog[[#This Row],[Presented CS - 18-24 (2014)]],ConsolGeog[[#This Row],[Presented CS - 16-24 (2014)]])</f>
        <v>44</v>
      </c>
      <c r="I81" s="129">
        <f t="array" ref="I81">MAX(ConsolGeog[[#This Row],[Assessed HS - 16-17 (2014)]]+ConsolGeog[[#This Row],[Assessed HS - 18-24 (2014)]],ConsolGeog[[#This Row],[Assessed HS - 16-24 (2014)]])+MAX(ConsolGeog[[#This Row],[Assessed CS - 16-17 (2014)]]+ConsolGeog[[#This Row],[Assessed CS - 18-24 (2014)]],ConsolGeog[[#This Row],[Assessed CS - 16-24 (2014)]])</f>
        <v>40</v>
      </c>
      <c r="J81" s="128">
        <f>VLOOKUP(FinalOutput[[#This Row],[ONS_Cenus_2011]],Table5[],CensusData!C$1,FALSE)</f>
        <v>23945</v>
      </c>
      <c r="K81" s="128">
        <f>VLOOKUP(FinalOutput[[#This Row],[ONS_Cenus_2011]],Table5[],CensusData!D$1,FALSE)</f>
        <v>2310</v>
      </c>
      <c r="L81" s="128">
        <f>VLOOKUP(FinalOutput[[#This Row],[ONS_Cenus_2011]],Table5[],CensusData!E$1,FALSE)</f>
        <v>890</v>
      </c>
      <c r="M81" s="128">
        <f>VLOOKUP(FinalOutput[[#This Row],[ONS_Cenus_2011]],Table5[],CensusData!F$1,FALSE)</f>
        <v>2653</v>
      </c>
      <c r="N81" s="128">
        <f>VLOOKUP(FinalOutput[[#This Row],[ONS_Cenus_2011]],Table5[],CensusData!G$1,FALSE)</f>
        <v>1572</v>
      </c>
      <c r="O81" s="128">
        <f>VLOOKUP(FinalOutput[[#This Row],[ONS_Cenus_2011]],Table5[],CensusData!H$1,FALSE)</f>
        <v>127</v>
      </c>
      <c r="P81" s="128">
        <f>VLOOKUP(FinalOutput[[#This Row],[ONS_Cenus_2011]],Table5[],CensusData!I$1,FALSE)</f>
        <v>18.510000000000002</v>
      </c>
      <c r="Q81" s="128">
        <f>VLOOKUP(FinalOutput[[#This Row],[ONS_Cenus_2011]],Table5[],CensusData!J$1,FALSE)</f>
        <v>15166</v>
      </c>
      <c r="R81" s="128">
        <f>VLOOKUP(FinalOutput[[#This Row],[ONS_Cenus_2011]],Table5[],CensusData!K$1,FALSE)</f>
        <v>30744</v>
      </c>
      <c r="S81" s="128">
        <f>VLOOKUP(FinalOutput[[#This Row],[ONS_Cenus_2011]],Table5[],CensusData!L$1,FALSE)</f>
        <v>30506</v>
      </c>
      <c r="T81" s="128">
        <f>VLOOKUP(FinalOutput[[#This Row],[ONS_Cenus_2011]],Table5[],CensusData!M$1,FALSE)</f>
        <v>29981</v>
      </c>
      <c r="U81" s="128">
        <f>VLOOKUP(FinalOutput[[#This Row],[ONS_Cenus_2011]],Table5[],CensusData!N$1,FALSE)</f>
        <v>166</v>
      </c>
      <c r="V81" s="128">
        <f>VLOOKUP(FinalOutput[[#This Row],[ONS_Cenus_2011]],Table5[],CensusData!O$1,FALSE)</f>
        <v>4</v>
      </c>
      <c r="W81" s="128">
        <f>VLOOKUP(FinalOutput[[#This Row],[ONS_Cenus_2011]],Table5[],CensusData!P$1,FALSE)</f>
        <v>355</v>
      </c>
      <c r="X81" s="128">
        <f>VLOOKUP(FinalOutput[[#This Row],[ONS_Cenus_2011]],Table5[],CensusData!Q$1,FALSE)</f>
        <v>100</v>
      </c>
      <c r="Y81" s="128">
        <f>VLOOKUP(FinalOutput[[#This Row],[ONS_Cenus_2011]],Table5[],CensusData!R$1,FALSE)</f>
        <v>31</v>
      </c>
      <c r="Z81" s="128">
        <f>VLOOKUP(FinalOutput[[#This Row],[ONS_Cenus_2011]],Table5[],CensusData!S$1,FALSE)</f>
        <v>12</v>
      </c>
      <c r="AA81" s="128">
        <f>VLOOKUP(FinalOutput[[#This Row],[ONS_Cenus_2011]],Table5[],CensusData!T$1,FALSE)</f>
        <v>29</v>
      </c>
      <c r="AB81" s="128">
        <f>VLOOKUP(FinalOutput[[#This Row],[ONS_Cenus_2011]],Table5[],CensusData!U$1,FALSE)</f>
        <v>28</v>
      </c>
      <c r="AC81" s="128">
        <f>VLOOKUP(FinalOutput[[#This Row],[ONS_Cenus_2011]],Table5[],CensusData!V$1,FALSE)</f>
        <v>98</v>
      </c>
      <c r="AD81" s="128">
        <f>VLOOKUP(FinalOutput[[#This Row],[ONS_Cenus_2011]],Table5[],CensusData!W$1,FALSE)</f>
        <v>32</v>
      </c>
      <c r="AE81" s="128">
        <f>VLOOKUP(FinalOutput[[#This Row],[ONS_Cenus_2011]],Table5[],CensusData!X$1,FALSE)</f>
        <v>14</v>
      </c>
      <c r="AF81" s="128">
        <f>VLOOKUP(FinalOutput[[#This Row],[ONS_Cenus_2011]],Table5[],CensusData!Y$1,FALSE)</f>
        <v>1</v>
      </c>
      <c r="AG81" s="128">
        <f>VLOOKUP(FinalOutput[[#This Row],[ONS_Cenus_2011]],Table5[],CensusData!Z$1,FALSE)</f>
        <v>24</v>
      </c>
      <c r="AH81" s="128">
        <f>VLOOKUP(FinalOutput[[#This Row],[ONS_Cenus_2011]],Table5[],CensusData!AA$1,FALSE)</f>
        <v>27</v>
      </c>
      <c r="AI81" s="128">
        <f>VLOOKUP(FinalOutput[[#This Row],[ONS_Cenus_2011]],Table5[],CensusData!AB$1,FALSE)</f>
        <v>25</v>
      </c>
      <c r="AJ81" s="128">
        <f>VLOOKUP(FinalOutput[[#This Row],[ONS_Cenus_2011]],Table5[],CensusData!AC$1,FALSE)</f>
        <v>17</v>
      </c>
      <c r="AK81" s="128">
        <f>VLOOKUP(FinalOutput[[#This Row],[ONS_Cenus_2011]],Table5[],CensusData!AD$1,FALSE)</f>
        <v>4</v>
      </c>
      <c r="AL81" s="128">
        <f>VLOOKUP(FinalOutput[[#This Row],[ONS_Cenus_2011]],Table5[],CensusData!AE$1,FALSE)</f>
        <v>4</v>
      </c>
      <c r="AM81" s="128">
        <f>VLOOKUP(FinalOutput[[#This Row],[ONS_Cenus_2011]],Table5[],CensusData!AF$1,FALSE)</f>
        <v>15</v>
      </c>
      <c r="AN81" s="128">
        <f>VLOOKUP(FinalOutput[[#This Row],[ONS_Cenus_2011]],Table5[],CensusData!AG$1,FALSE)</f>
        <v>4</v>
      </c>
      <c r="AO81" s="128">
        <f>VLOOKUP(FinalOutput[[#This Row],[ONS_Cenus_2011]],Table5[],CensusData!AH$1,FALSE)</f>
        <v>11</v>
      </c>
      <c r="AP81" s="128">
        <f>VLOOKUP(FinalOutput[[#This Row],[ONS_Cenus_2011]],Table5[],CensusData!AI$1,FALSE)</f>
        <v>59299</v>
      </c>
      <c r="AQ81" s="128">
        <f>VLOOKUP(FinalOutput[[#This Row],[ONS_Cenus_2011]],Table5[],CensusData!AJ$1,FALSE)</f>
        <v>12773</v>
      </c>
      <c r="AR81" s="128">
        <f>VLOOKUP(FinalOutput[[#This Row],[ONS_Cenus_2011]],Table5[],CensusData!AK$1,FALSE)</f>
        <v>7088</v>
      </c>
      <c r="AS81" s="128">
        <f>VLOOKUP(FinalOutput[[#This Row],[ONS_Cenus_2011]],Table5[],CensusData!AL$1,FALSE)</f>
        <v>8870</v>
      </c>
      <c r="AT81" s="128">
        <f>VLOOKUP(FinalOutput[[#This Row],[ONS_Cenus_2011]],Table5[],CensusData!AM$1,FALSE)</f>
        <v>1992</v>
      </c>
      <c r="AU81" s="128">
        <f>VLOOKUP(FinalOutput[[#This Row],[ONS_Cenus_2011]],Table5[],CensusData!AN$1,FALSE)</f>
        <v>6572</v>
      </c>
      <c r="AV81" s="128">
        <f>VLOOKUP(FinalOutput[[#This Row],[ONS_Cenus_2011]],Table5[],CensusData!AO$1,FALSE)</f>
        <v>19816</v>
      </c>
      <c r="AW81" s="128">
        <f>VLOOKUP(FinalOutput[[#This Row],[ONS_Cenus_2011]],Table5[],CensusData!AP$1,FALSE)</f>
        <v>2188</v>
      </c>
    </row>
    <row r="82" spans="1:49" ht="15" customHeight="1">
      <c r="A82" s="128" t="str">
        <f t="array" ref="A82">ConsolGeog[[#This Row],[Country]]</f>
        <v>England</v>
      </c>
      <c r="B82" s="129" t="str">
        <f t="array" ref="B82">ConsolGeog[[#This Row],[County Name]]</f>
        <v>Essex</v>
      </c>
      <c r="C82" s="128" t="str">
        <f t="array" ref="C82">ConsolGeog[[#This Row],[la_code]]</f>
        <v>E07000073</v>
      </c>
      <c r="D82" s="129" t="str">
        <f t="array" ref="D82">ConsolGeog[[#This Row],[la_name]]</f>
        <v>Harlow</v>
      </c>
      <c r="E82" s="129" t="str">
        <f t="array" ref="E82">ConsolGeog[[#This Row],[LA Type]]</f>
        <v>District</v>
      </c>
      <c r="F82" s="129">
        <f t="array" ref="F82">ConsolGeog[[#This Row],[population]]</f>
        <v>81944</v>
      </c>
      <c r="G82" s="129">
        <f t="array" ref="G82">ConsolGeog[[#This Row],[area]]</f>
        <v>3053.75</v>
      </c>
      <c r="H82" s="129">
        <f t="array" ref="H82">MAX(ConsolGeog[[#This Row],[Presented HS - 16-17 (2014)]]+ConsolGeog[[#This Row],[Presented HS - 18-24 (2014)]],ConsolGeog[[#This Row],[Presented HS - 16-24 (2014)]])+MAX(ConsolGeog[[#This Row],[Presented CS - 16-17 (2014)]]+ConsolGeog[[#This Row],[Presented CS - 18-24 (2014)]],ConsolGeog[[#This Row],[Presented CS - 16-24 (2014)]])</f>
        <v>66</v>
      </c>
      <c r="I82" s="129">
        <f t="array" ref="I82">MAX(ConsolGeog[[#This Row],[Assessed HS - 16-17 (2014)]]+ConsolGeog[[#This Row],[Assessed HS - 18-24 (2014)]],ConsolGeog[[#This Row],[Assessed HS - 16-24 (2014)]])+MAX(ConsolGeog[[#This Row],[Assessed CS - 16-17 (2014)]]+ConsolGeog[[#This Row],[Assessed CS - 18-24 (2014)]],ConsolGeog[[#This Row],[Assessed CS - 16-24 (2014)]])</f>
        <v>66</v>
      </c>
      <c r="J82" s="128">
        <f>VLOOKUP(FinalOutput[[#This Row],[ONS_Cenus_2011]],Table5[],CensusData!C$1,FALSE)</f>
        <v>24499</v>
      </c>
      <c r="K82" s="128">
        <f>VLOOKUP(FinalOutput[[#This Row],[ONS_Cenus_2011]],Table5[],CensusData!D$1,FALSE)</f>
        <v>3646</v>
      </c>
      <c r="L82" s="128">
        <f>VLOOKUP(FinalOutput[[#This Row],[ONS_Cenus_2011]],Table5[],CensusData!E$1,FALSE)</f>
        <v>2315</v>
      </c>
      <c r="M82" s="128">
        <f>VLOOKUP(FinalOutput[[#This Row],[ONS_Cenus_2011]],Table5[],CensusData!F$1,FALSE)</f>
        <v>3870</v>
      </c>
      <c r="N82" s="128">
        <f>VLOOKUP(FinalOutput[[#This Row],[ONS_Cenus_2011]],Table5[],CensusData!G$1,FALSE)</f>
        <v>2295</v>
      </c>
      <c r="O82" s="128">
        <f>VLOOKUP(FinalOutput[[#This Row],[ONS_Cenus_2011]],Table5[],CensusData!H$1,FALSE)</f>
        <v>358</v>
      </c>
      <c r="P82" s="128">
        <f>VLOOKUP(FinalOutput[[#This Row],[ONS_Cenus_2011]],Table5[],CensusData!I$1,FALSE)</f>
        <v>23.4</v>
      </c>
      <c r="Q82" s="128">
        <f>VLOOKUP(FinalOutput[[#This Row],[ONS_Cenus_2011]],Table5[],CensusData!J$1,FALSE)</f>
        <v>11652</v>
      </c>
      <c r="R82" s="128">
        <f>VLOOKUP(FinalOutput[[#This Row],[ONS_Cenus_2011]],Table5[],CensusData!K$1,FALSE)</f>
        <v>34620</v>
      </c>
      <c r="S82" s="128">
        <f>VLOOKUP(FinalOutput[[#This Row],[ONS_Cenus_2011]],Table5[],CensusData!L$1,FALSE)</f>
        <v>31661</v>
      </c>
      <c r="T82" s="128">
        <f>VLOOKUP(FinalOutput[[#This Row],[ONS_Cenus_2011]],Table5[],CensusData!M$1,FALSE)</f>
        <v>29834</v>
      </c>
      <c r="U82" s="128">
        <f>VLOOKUP(FinalOutput[[#This Row],[ONS_Cenus_2011]],Table5[],CensusData!N$1,FALSE)</f>
        <v>541</v>
      </c>
      <c r="V82" s="128">
        <f>VLOOKUP(FinalOutput[[#This Row],[ONS_Cenus_2011]],Table5[],CensusData!O$1,FALSE)</f>
        <v>56</v>
      </c>
      <c r="W82" s="128">
        <f>VLOOKUP(FinalOutput[[#This Row],[ONS_Cenus_2011]],Table5[],CensusData!P$1,FALSE)</f>
        <v>1230</v>
      </c>
      <c r="X82" s="128">
        <f>VLOOKUP(FinalOutput[[#This Row],[ONS_Cenus_2011]],Table5[],CensusData!Q$1,FALSE)</f>
        <v>355</v>
      </c>
      <c r="Y82" s="128">
        <f>VLOOKUP(FinalOutput[[#This Row],[ONS_Cenus_2011]],Table5[],CensusData!R$1,FALSE)</f>
        <v>130</v>
      </c>
      <c r="Z82" s="128">
        <f>VLOOKUP(FinalOutput[[#This Row],[ONS_Cenus_2011]],Table5[],CensusData!S$1,FALSE)</f>
        <v>44</v>
      </c>
      <c r="AA82" s="128">
        <f>VLOOKUP(FinalOutput[[#This Row],[ONS_Cenus_2011]],Table5[],CensusData!T$1,FALSE)</f>
        <v>93</v>
      </c>
      <c r="AB82" s="128">
        <f>VLOOKUP(FinalOutput[[#This Row],[ONS_Cenus_2011]],Table5[],CensusData!U$1,FALSE)</f>
        <v>88</v>
      </c>
      <c r="AC82" s="128">
        <f>VLOOKUP(FinalOutput[[#This Row],[ONS_Cenus_2011]],Table5[],CensusData!V$1,FALSE)</f>
        <v>1269</v>
      </c>
      <c r="AD82" s="128">
        <f>VLOOKUP(FinalOutput[[#This Row],[ONS_Cenus_2011]],Table5[],CensusData!W$1,FALSE)</f>
        <v>397</v>
      </c>
      <c r="AE82" s="128">
        <f>VLOOKUP(FinalOutput[[#This Row],[ONS_Cenus_2011]],Table5[],CensusData!X$1,FALSE)</f>
        <v>185</v>
      </c>
      <c r="AF82" s="128">
        <f>VLOOKUP(FinalOutput[[#This Row],[ONS_Cenus_2011]],Table5[],CensusData!Y$1,FALSE)</f>
        <v>111</v>
      </c>
      <c r="AG82" s="128">
        <f>VLOOKUP(FinalOutput[[#This Row],[ONS_Cenus_2011]],Table5[],CensusData!Z$1,FALSE)</f>
        <v>303</v>
      </c>
      <c r="AH82" s="128">
        <f>VLOOKUP(FinalOutput[[#This Row],[ONS_Cenus_2011]],Table5[],CensusData!AA$1,FALSE)</f>
        <v>273</v>
      </c>
      <c r="AI82" s="128">
        <f>VLOOKUP(FinalOutput[[#This Row],[ONS_Cenus_2011]],Table5[],CensusData!AB$1,FALSE)</f>
        <v>1199</v>
      </c>
      <c r="AJ82" s="128">
        <f>VLOOKUP(FinalOutput[[#This Row],[ONS_Cenus_2011]],Table5[],CensusData!AC$1,FALSE)</f>
        <v>785</v>
      </c>
      <c r="AK82" s="128">
        <f>VLOOKUP(FinalOutput[[#This Row],[ONS_Cenus_2011]],Table5[],CensusData!AD$1,FALSE)</f>
        <v>302</v>
      </c>
      <c r="AL82" s="128">
        <f>VLOOKUP(FinalOutput[[#This Row],[ONS_Cenus_2011]],Table5[],CensusData!AE$1,FALSE)</f>
        <v>112</v>
      </c>
      <c r="AM82" s="128">
        <f>VLOOKUP(FinalOutput[[#This Row],[ONS_Cenus_2011]],Table5[],CensusData!AF$1,FALSE)</f>
        <v>136</v>
      </c>
      <c r="AN82" s="128">
        <f>VLOOKUP(FinalOutput[[#This Row],[ONS_Cenus_2011]],Table5[],CensusData!AG$1,FALSE)</f>
        <v>54</v>
      </c>
      <c r="AO82" s="128">
        <f>VLOOKUP(FinalOutput[[#This Row],[ONS_Cenus_2011]],Table5[],CensusData!AH$1,FALSE)</f>
        <v>82</v>
      </c>
      <c r="AP82" s="128">
        <f>VLOOKUP(FinalOutput[[#This Row],[ONS_Cenus_2011]],Table5[],CensusData!AI$1,FALSE)</f>
        <v>65061</v>
      </c>
      <c r="AQ82" s="128">
        <f>VLOOKUP(FinalOutput[[#This Row],[ONS_Cenus_2011]],Table5[],CensusData!AJ$1,FALSE)</f>
        <v>16948</v>
      </c>
      <c r="AR82" s="128">
        <f>VLOOKUP(FinalOutput[[#This Row],[ONS_Cenus_2011]],Table5[],CensusData!AK$1,FALSE)</f>
        <v>12211</v>
      </c>
      <c r="AS82" s="128">
        <f>VLOOKUP(FinalOutput[[#This Row],[ONS_Cenus_2011]],Table5[],CensusData!AL$1,FALSE)</f>
        <v>11167</v>
      </c>
      <c r="AT82" s="128">
        <f>VLOOKUP(FinalOutput[[#This Row],[ONS_Cenus_2011]],Table5[],CensusData!AM$1,FALSE)</f>
        <v>2328</v>
      </c>
      <c r="AU82" s="128">
        <f>VLOOKUP(FinalOutput[[#This Row],[ONS_Cenus_2011]],Table5[],CensusData!AN$1,FALSE)</f>
        <v>7282</v>
      </c>
      <c r="AV82" s="128">
        <f>VLOOKUP(FinalOutput[[#This Row],[ONS_Cenus_2011]],Table5[],CensusData!AO$1,FALSE)</f>
        <v>11468</v>
      </c>
      <c r="AW82" s="128">
        <f>VLOOKUP(FinalOutput[[#This Row],[ONS_Cenus_2011]],Table5[],CensusData!AP$1,FALSE)</f>
        <v>3657</v>
      </c>
    </row>
    <row r="83" spans="1:49" ht="15" customHeight="1">
      <c r="A83" s="128" t="str">
        <f t="array" ref="A83">ConsolGeog[[#This Row],[Country]]</f>
        <v>England</v>
      </c>
      <c r="B83" s="129" t="str">
        <f t="array" ref="B83">ConsolGeog[[#This Row],[County Name]]</f>
        <v>Essex</v>
      </c>
      <c r="C83" s="128" t="str">
        <f t="array" ref="C83">ConsolGeog[[#This Row],[la_code]]</f>
        <v>E07000074</v>
      </c>
      <c r="D83" s="129" t="str">
        <f t="array" ref="D83">ConsolGeog[[#This Row],[la_name]]</f>
        <v>Maldon</v>
      </c>
      <c r="E83" s="129" t="str">
        <f t="array" ref="E83">ConsolGeog[[#This Row],[LA Type]]</f>
        <v>District</v>
      </c>
      <c r="F83" s="129">
        <f t="array" ref="F83">ConsolGeog[[#This Row],[population]]</f>
        <v>61629</v>
      </c>
      <c r="G83" s="129">
        <f t="array" ref="G83">ConsolGeog[[#This Row],[area]]</f>
        <v>35876.76</v>
      </c>
      <c r="H83" s="129">
        <f t="array" ref="H83">MAX(ConsolGeog[[#This Row],[Presented HS - 16-17 (2014)]]+ConsolGeog[[#This Row],[Presented HS - 18-24 (2014)]],ConsolGeog[[#This Row],[Presented HS - 16-24 (2014)]])+MAX(ConsolGeog[[#This Row],[Presented CS - 16-17 (2014)]]+ConsolGeog[[#This Row],[Presented CS - 18-24 (2014)]],ConsolGeog[[#This Row],[Presented CS - 16-24 (2014)]])</f>
        <v>0</v>
      </c>
      <c r="I83" s="129">
        <f t="array" ref="I83">MAX(ConsolGeog[[#This Row],[Assessed HS - 16-17 (2014)]]+ConsolGeog[[#This Row],[Assessed HS - 18-24 (2014)]],ConsolGeog[[#This Row],[Assessed HS - 16-24 (2014)]])+MAX(ConsolGeog[[#This Row],[Assessed CS - 16-17 (2014)]]+ConsolGeog[[#This Row],[Assessed CS - 18-24 (2014)]],ConsolGeog[[#This Row],[Assessed CS - 16-24 (2014)]])</f>
        <v>0</v>
      </c>
      <c r="J83" s="128">
        <f>VLOOKUP(FinalOutput[[#This Row],[ONS_Cenus_2011]],Table5[],CensusData!C$1,FALSE)</f>
        <v>20261</v>
      </c>
      <c r="K83" s="128">
        <f>VLOOKUP(FinalOutput[[#This Row],[ONS_Cenus_2011]],Table5[],CensusData!D$1,FALSE)</f>
        <v>2090</v>
      </c>
      <c r="L83" s="128">
        <f>VLOOKUP(FinalOutput[[#This Row],[ONS_Cenus_2011]],Table5[],CensusData!E$1,FALSE)</f>
        <v>958</v>
      </c>
      <c r="M83" s="128">
        <f>VLOOKUP(FinalOutput[[#This Row],[ONS_Cenus_2011]],Table5[],CensusData!F$1,FALSE)</f>
        <v>2365</v>
      </c>
      <c r="N83" s="128">
        <f>VLOOKUP(FinalOutput[[#This Row],[ONS_Cenus_2011]],Table5[],CensusData!G$1,FALSE)</f>
        <v>1422</v>
      </c>
      <c r="O83" s="128">
        <f>VLOOKUP(FinalOutput[[#This Row],[ONS_Cenus_2011]],Table5[],CensusData!H$1,FALSE)</f>
        <v>113</v>
      </c>
      <c r="P83" s="128">
        <f>VLOOKUP(FinalOutput[[#This Row],[ONS_Cenus_2011]],Table5[],CensusData!I$1,FALSE)</f>
        <v>7.26</v>
      </c>
      <c r="Q83" s="128">
        <f>VLOOKUP(FinalOutput[[#This Row],[ONS_Cenus_2011]],Table5[],CensusData!J$1,FALSE)</f>
        <v>27480</v>
      </c>
      <c r="R83" s="128">
        <f>VLOOKUP(FinalOutput[[#This Row],[ONS_Cenus_2011]],Table5[],CensusData!K$1,FALSE)</f>
        <v>25817</v>
      </c>
      <c r="S83" s="128">
        <f>VLOOKUP(FinalOutput[[#This Row],[ONS_Cenus_2011]],Table5[],CensusData!L$1,FALSE)</f>
        <v>25464</v>
      </c>
      <c r="T83" s="128">
        <f>VLOOKUP(FinalOutput[[#This Row],[ONS_Cenus_2011]],Table5[],CensusData!M$1,FALSE)</f>
        <v>24879</v>
      </c>
      <c r="U83" s="128">
        <f>VLOOKUP(FinalOutput[[#This Row],[ONS_Cenus_2011]],Table5[],CensusData!N$1,FALSE)</f>
        <v>190</v>
      </c>
      <c r="V83" s="128">
        <f>VLOOKUP(FinalOutput[[#This Row],[ONS_Cenus_2011]],Table5[],CensusData!O$1,FALSE)</f>
        <v>64</v>
      </c>
      <c r="W83" s="128">
        <f>VLOOKUP(FinalOutput[[#This Row],[ONS_Cenus_2011]],Table5[],CensusData!P$1,FALSE)</f>
        <v>331</v>
      </c>
      <c r="X83" s="128">
        <f>VLOOKUP(FinalOutput[[#This Row],[ONS_Cenus_2011]],Table5[],CensusData!Q$1,FALSE)</f>
        <v>113</v>
      </c>
      <c r="Y83" s="128">
        <f>VLOOKUP(FinalOutput[[#This Row],[ONS_Cenus_2011]],Table5[],CensusData!R$1,FALSE)</f>
        <v>38</v>
      </c>
      <c r="Z83" s="128">
        <f>VLOOKUP(FinalOutput[[#This Row],[ONS_Cenus_2011]],Table5[],CensusData!S$1,FALSE)</f>
        <v>10</v>
      </c>
      <c r="AA83" s="128">
        <f>VLOOKUP(FinalOutput[[#This Row],[ONS_Cenus_2011]],Table5[],CensusData!T$1,FALSE)</f>
        <v>36</v>
      </c>
      <c r="AB83" s="128">
        <f>VLOOKUP(FinalOutput[[#This Row],[ONS_Cenus_2011]],Table5[],CensusData!U$1,FALSE)</f>
        <v>29</v>
      </c>
      <c r="AC83" s="128">
        <f>VLOOKUP(FinalOutput[[#This Row],[ONS_Cenus_2011]],Table5[],CensusData!V$1,FALSE)</f>
        <v>151</v>
      </c>
      <c r="AD83" s="128">
        <f>VLOOKUP(FinalOutput[[#This Row],[ONS_Cenus_2011]],Table5[],CensusData!W$1,FALSE)</f>
        <v>55</v>
      </c>
      <c r="AE83" s="128">
        <f>VLOOKUP(FinalOutput[[#This Row],[ONS_Cenus_2011]],Table5[],CensusData!X$1,FALSE)</f>
        <v>2</v>
      </c>
      <c r="AF83" s="128">
        <f>VLOOKUP(FinalOutput[[#This Row],[ONS_Cenus_2011]],Table5[],CensusData!Y$1,FALSE)</f>
        <v>25</v>
      </c>
      <c r="AG83" s="128">
        <f>VLOOKUP(FinalOutput[[#This Row],[ONS_Cenus_2011]],Table5[],CensusData!Z$1,FALSE)</f>
        <v>33</v>
      </c>
      <c r="AH83" s="128">
        <f>VLOOKUP(FinalOutput[[#This Row],[ONS_Cenus_2011]],Table5[],CensusData!AA$1,FALSE)</f>
        <v>36</v>
      </c>
      <c r="AI83" s="128">
        <f>VLOOKUP(FinalOutput[[#This Row],[ONS_Cenus_2011]],Table5[],CensusData!AB$1,FALSE)</f>
        <v>66</v>
      </c>
      <c r="AJ83" s="128">
        <f>VLOOKUP(FinalOutput[[#This Row],[ONS_Cenus_2011]],Table5[],CensusData!AC$1,FALSE)</f>
        <v>25</v>
      </c>
      <c r="AK83" s="128">
        <f>VLOOKUP(FinalOutput[[#This Row],[ONS_Cenus_2011]],Table5[],CensusData!AD$1,FALSE)</f>
        <v>32</v>
      </c>
      <c r="AL83" s="128">
        <f>VLOOKUP(FinalOutput[[#This Row],[ONS_Cenus_2011]],Table5[],CensusData!AE$1,FALSE)</f>
        <v>9</v>
      </c>
      <c r="AM83" s="128">
        <f>VLOOKUP(FinalOutput[[#This Row],[ONS_Cenus_2011]],Table5[],CensusData!AF$1,FALSE)</f>
        <v>23</v>
      </c>
      <c r="AN83" s="128">
        <f>VLOOKUP(FinalOutput[[#This Row],[ONS_Cenus_2011]],Table5[],CensusData!AG$1,FALSE)</f>
        <v>3</v>
      </c>
      <c r="AO83" s="128">
        <f>VLOOKUP(FinalOutput[[#This Row],[ONS_Cenus_2011]],Table5[],CensusData!AH$1,FALSE)</f>
        <v>20</v>
      </c>
      <c r="AP83" s="128">
        <f>VLOOKUP(FinalOutput[[#This Row],[ONS_Cenus_2011]],Table5[],CensusData!AI$1,FALSE)</f>
        <v>50804</v>
      </c>
      <c r="AQ83" s="128">
        <f>VLOOKUP(FinalOutput[[#This Row],[ONS_Cenus_2011]],Table5[],CensusData!AJ$1,FALSE)</f>
        <v>11749</v>
      </c>
      <c r="AR83" s="128">
        <f>VLOOKUP(FinalOutput[[#This Row],[ONS_Cenus_2011]],Table5[],CensusData!AK$1,FALSE)</f>
        <v>8153</v>
      </c>
      <c r="AS83" s="128">
        <f>VLOOKUP(FinalOutput[[#This Row],[ONS_Cenus_2011]],Table5[],CensusData!AL$1,FALSE)</f>
        <v>8771</v>
      </c>
      <c r="AT83" s="128">
        <f>VLOOKUP(FinalOutput[[#This Row],[ONS_Cenus_2011]],Table5[],CensusData!AM$1,FALSE)</f>
        <v>2355</v>
      </c>
      <c r="AU83" s="128">
        <f>VLOOKUP(FinalOutput[[#This Row],[ONS_Cenus_2011]],Table5[],CensusData!AN$1,FALSE)</f>
        <v>5692</v>
      </c>
      <c r="AV83" s="128">
        <f>VLOOKUP(FinalOutput[[#This Row],[ONS_Cenus_2011]],Table5[],CensusData!AO$1,FALSE)</f>
        <v>12009</v>
      </c>
      <c r="AW83" s="128">
        <f>VLOOKUP(FinalOutput[[#This Row],[ONS_Cenus_2011]],Table5[],CensusData!AP$1,FALSE)</f>
        <v>2075</v>
      </c>
    </row>
    <row r="84" spans="1:49" ht="15" customHeight="1">
      <c r="A84" s="128" t="str">
        <f t="array" ref="A84">ConsolGeog[[#This Row],[Country]]</f>
        <v>England</v>
      </c>
      <c r="B84" s="129" t="str">
        <f t="array" ref="B84">ConsolGeog[[#This Row],[County Name]]</f>
        <v>Essex</v>
      </c>
      <c r="C84" s="128" t="str">
        <f t="array" ref="C84">ConsolGeog[[#This Row],[la_code]]</f>
        <v>E07000075</v>
      </c>
      <c r="D84" s="129" t="str">
        <f t="array" ref="D84">ConsolGeog[[#This Row],[la_name]]</f>
        <v>Rochford</v>
      </c>
      <c r="E84" s="129" t="str">
        <f t="array" ref="E84">ConsolGeog[[#This Row],[LA Type]]</f>
        <v>District</v>
      </c>
      <c r="F84" s="129">
        <f t="array" ref="F84">ConsolGeog[[#This Row],[population]]</f>
        <v>83287</v>
      </c>
      <c r="G84" s="129">
        <f t="array" ref="G84">ConsolGeog[[#This Row],[area]]</f>
        <v>16949.84</v>
      </c>
      <c r="H84" s="129">
        <f t="array" ref="H84">MAX(ConsolGeog[[#This Row],[Presented HS - 16-17 (2014)]]+ConsolGeog[[#This Row],[Presented HS - 18-24 (2014)]],ConsolGeog[[#This Row],[Presented HS - 16-24 (2014)]])+MAX(ConsolGeog[[#This Row],[Presented CS - 16-17 (2014)]]+ConsolGeog[[#This Row],[Presented CS - 18-24 (2014)]],ConsolGeog[[#This Row],[Presented CS - 16-24 (2014)]])</f>
        <v>0</v>
      </c>
      <c r="I84" s="129">
        <f t="array" ref="I84">MAX(ConsolGeog[[#This Row],[Assessed HS - 16-17 (2014)]]+ConsolGeog[[#This Row],[Assessed HS - 18-24 (2014)]],ConsolGeog[[#This Row],[Assessed HS - 16-24 (2014)]])+MAX(ConsolGeog[[#This Row],[Assessed CS - 16-17 (2014)]]+ConsolGeog[[#This Row],[Assessed CS - 18-24 (2014)]],ConsolGeog[[#This Row],[Assessed CS - 16-24 (2014)]])</f>
        <v>0</v>
      </c>
      <c r="J84" s="128">
        <f>VLOOKUP(FinalOutput[[#This Row],[ONS_Cenus_2011]],Table5[],CensusData!C$1,FALSE)</f>
        <v>27393</v>
      </c>
      <c r="K84" s="128">
        <f>VLOOKUP(FinalOutput[[#This Row],[ONS_Cenus_2011]],Table5[],CensusData!D$1,FALSE)</f>
        <v>2848</v>
      </c>
      <c r="L84" s="128">
        <f>VLOOKUP(FinalOutput[[#This Row],[ONS_Cenus_2011]],Table5[],CensusData!E$1,FALSE)</f>
        <v>1266</v>
      </c>
      <c r="M84" s="128">
        <f>VLOOKUP(FinalOutput[[#This Row],[ONS_Cenus_2011]],Table5[],CensusData!F$1,FALSE)</f>
        <v>2936</v>
      </c>
      <c r="N84" s="128">
        <f>VLOOKUP(FinalOutput[[#This Row],[ONS_Cenus_2011]],Table5[],CensusData!G$1,FALSE)</f>
        <v>1889</v>
      </c>
      <c r="O84" s="128">
        <f>VLOOKUP(FinalOutput[[#This Row],[ONS_Cenus_2011]],Table5[],CensusData!H$1,FALSE)</f>
        <v>146</v>
      </c>
      <c r="P84" s="128">
        <f>VLOOKUP(FinalOutput[[#This Row],[ONS_Cenus_2011]],Table5[],CensusData!I$1,FALSE)</f>
        <v>9.0299999999999994</v>
      </c>
      <c r="Q84" s="128">
        <f>VLOOKUP(FinalOutput[[#This Row],[ONS_Cenus_2011]],Table5[],CensusData!J$1,FALSE)</f>
        <v>25312</v>
      </c>
      <c r="R84" s="128">
        <f>VLOOKUP(FinalOutput[[#This Row],[ONS_Cenus_2011]],Table5[],CensusData!K$1,FALSE)</f>
        <v>33564</v>
      </c>
      <c r="S84" s="128">
        <f>VLOOKUP(FinalOutput[[#This Row],[ONS_Cenus_2011]],Table5[],CensusData!L$1,FALSE)</f>
        <v>32915</v>
      </c>
      <c r="T84" s="128">
        <f>VLOOKUP(FinalOutput[[#This Row],[ONS_Cenus_2011]],Table5[],CensusData!M$1,FALSE)</f>
        <v>32325</v>
      </c>
      <c r="U84" s="128">
        <f>VLOOKUP(FinalOutput[[#This Row],[ONS_Cenus_2011]],Table5[],CensusData!N$1,FALSE)</f>
        <v>265</v>
      </c>
      <c r="V84" s="128">
        <f>VLOOKUP(FinalOutput[[#This Row],[ONS_Cenus_2011]],Table5[],CensusData!O$1,FALSE)</f>
        <v>22</v>
      </c>
      <c r="W84" s="128">
        <f>VLOOKUP(FinalOutput[[#This Row],[ONS_Cenus_2011]],Table5[],CensusData!P$1,FALSE)</f>
        <v>303</v>
      </c>
      <c r="X84" s="128">
        <f>VLOOKUP(FinalOutput[[#This Row],[ONS_Cenus_2011]],Table5[],CensusData!Q$1,FALSE)</f>
        <v>165</v>
      </c>
      <c r="Y84" s="128">
        <f>VLOOKUP(FinalOutput[[#This Row],[ONS_Cenus_2011]],Table5[],CensusData!R$1,FALSE)</f>
        <v>40</v>
      </c>
      <c r="Z84" s="128">
        <f>VLOOKUP(FinalOutput[[#This Row],[ONS_Cenus_2011]],Table5[],CensusData!S$1,FALSE)</f>
        <v>16</v>
      </c>
      <c r="AA84" s="128">
        <f>VLOOKUP(FinalOutput[[#This Row],[ONS_Cenus_2011]],Table5[],CensusData!T$1,FALSE)</f>
        <v>66</v>
      </c>
      <c r="AB84" s="128">
        <f>VLOOKUP(FinalOutput[[#This Row],[ONS_Cenus_2011]],Table5[],CensusData!U$1,FALSE)</f>
        <v>43</v>
      </c>
      <c r="AC84" s="128">
        <f>VLOOKUP(FinalOutput[[#This Row],[ONS_Cenus_2011]],Table5[],CensusData!V$1,FALSE)</f>
        <v>287</v>
      </c>
      <c r="AD84" s="128">
        <f>VLOOKUP(FinalOutput[[#This Row],[ONS_Cenus_2011]],Table5[],CensusData!W$1,FALSE)</f>
        <v>86</v>
      </c>
      <c r="AE84" s="128">
        <f>VLOOKUP(FinalOutput[[#This Row],[ONS_Cenus_2011]],Table5[],CensusData!X$1,FALSE)</f>
        <v>14</v>
      </c>
      <c r="AF84" s="128">
        <f>VLOOKUP(FinalOutput[[#This Row],[ONS_Cenus_2011]],Table5[],CensusData!Y$1,FALSE)</f>
        <v>16</v>
      </c>
      <c r="AG84" s="128">
        <f>VLOOKUP(FinalOutput[[#This Row],[ONS_Cenus_2011]],Table5[],CensusData!Z$1,FALSE)</f>
        <v>80</v>
      </c>
      <c r="AH84" s="128">
        <f>VLOOKUP(FinalOutput[[#This Row],[ONS_Cenus_2011]],Table5[],CensusData!AA$1,FALSE)</f>
        <v>91</v>
      </c>
      <c r="AI84" s="128">
        <f>VLOOKUP(FinalOutput[[#This Row],[ONS_Cenus_2011]],Table5[],CensusData!AB$1,FALSE)</f>
        <v>146</v>
      </c>
      <c r="AJ84" s="128">
        <f>VLOOKUP(FinalOutput[[#This Row],[ONS_Cenus_2011]],Table5[],CensusData!AC$1,FALSE)</f>
        <v>80</v>
      </c>
      <c r="AK84" s="128">
        <f>VLOOKUP(FinalOutput[[#This Row],[ONS_Cenus_2011]],Table5[],CensusData!AD$1,FALSE)</f>
        <v>40</v>
      </c>
      <c r="AL84" s="128">
        <f>VLOOKUP(FinalOutput[[#This Row],[ONS_Cenus_2011]],Table5[],CensusData!AE$1,FALSE)</f>
        <v>26</v>
      </c>
      <c r="AM84" s="128">
        <f>VLOOKUP(FinalOutput[[#This Row],[ONS_Cenus_2011]],Table5[],CensusData!AF$1,FALSE)</f>
        <v>51</v>
      </c>
      <c r="AN84" s="128">
        <f>VLOOKUP(FinalOutput[[#This Row],[ONS_Cenus_2011]],Table5[],CensusData!AG$1,FALSE)</f>
        <v>15</v>
      </c>
      <c r="AO84" s="128">
        <f>VLOOKUP(FinalOutput[[#This Row],[ONS_Cenus_2011]],Table5[],CensusData!AH$1,FALSE)</f>
        <v>36</v>
      </c>
      <c r="AP84" s="128">
        <f>VLOOKUP(FinalOutput[[#This Row],[ONS_Cenus_2011]],Table5[],CensusData!AI$1,FALSE)</f>
        <v>68271</v>
      </c>
      <c r="AQ84" s="128">
        <f>VLOOKUP(FinalOutput[[#This Row],[ONS_Cenus_2011]],Table5[],CensusData!AJ$1,FALSE)</f>
        <v>16134</v>
      </c>
      <c r="AR84" s="128">
        <f>VLOOKUP(FinalOutput[[#This Row],[ONS_Cenus_2011]],Table5[],CensusData!AK$1,FALSE)</f>
        <v>12132</v>
      </c>
      <c r="AS84" s="128">
        <f>VLOOKUP(FinalOutput[[#This Row],[ONS_Cenus_2011]],Table5[],CensusData!AL$1,FALSE)</f>
        <v>12531</v>
      </c>
      <c r="AT84" s="128">
        <f>VLOOKUP(FinalOutput[[#This Row],[ONS_Cenus_2011]],Table5[],CensusData!AM$1,FALSE)</f>
        <v>2956</v>
      </c>
      <c r="AU84" s="128">
        <f>VLOOKUP(FinalOutput[[#This Row],[ONS_Cenus_2011]],Table5[],CensusData!AN$1,FALSE)</f>
        <v>8158</v>
      </c>
      <c r="AV84" s="128">
        <f>VLOOKUP(FinalOutput[[#This Row],[ONS_Cenus_2011]],Table5[],CensusData!AO$1,FALSE)</f>
        <v>13659</v>
      </c>
      <c r="AW84" s="128">
        <f>VLOOKUP(FinalOutput[[#This Row],[ONS_Cenus_2011]],Table5[],CensusData!AP$1,FALSE)</f>
        <v>2701</v>
      </c>
    </row>
    <row r="85" spans="1:49" ht="15" customHeight="1">
      <c r="A85" s="128" t="str">
        <f t="array" ref="A85">ConsolGeog[[#This Row],[Country]]</f>
        <v>England</v>
      </c>
      <c r="B85" s="129" t="str">
        <f t="array" ref="B85">ConsolGeog[[#This Row],[County Name]]</f>
        <v>Essex</v>
      </c>
      <c r="C85" s="128" t="str">
        <f t="array" ref="C85">ConsolGeog[[#This Row],[la_code]]</f>
        <v>E07000076</v>
      </c>
      <c r="D85" s="129" t="str">
        <f t="array" ref="D85">ConsolGeog[[#This Row],[la_name]]</f>
        <v>Tendring</v>
      </c>
      <c r="E85" s="129" t="str">
        <f t="array" ref="E85">ConsolGeog[[#This Row],[LA Type]]</f>
        <v>District</v>
      </c>
      <c r="F85" s="129">
        <f t="array" ref="F85">ConsolGeog[[#This Row],[population]]</f>
        <v>138048</v>
      </c>
      <c r="G85" s="129">
        <f t="array" ref="G85">ConsolGeog[[#This Row],[area]]</f>
        <v>33764.120000000003</v>
      </c>
      <c r="H85" s="129">
        <f t="array" ref="H85">MAX(ConsolGeog[[#This Row],[Presented HS - 16-17 (2014)]]+ConsolGeog[[#This Row],[Presented HS - 18-24 (2014)]],ConsolGeog[[#This Row],[Presented HS - 16-24 (2014)]])+MAX(ConsolGeog[[#This Row],[Presented CS - 16-17 (2014)]]+ConsolGeog[[#This Row],[Presented CS - 18-24 (2014)]],ConsolGeog[[#This Row],[Presented CS - 16-24 (2014)]])</f>
        <v>499</v>
      </c>
      <c r="I85" s="129">
        <f t="array" ref="I85">MAX(ConsolGeog[[#This Row],[Assessed HS - 16-17 (2014)]]+ConsolGeog[[#This Row],[Assessed HS - 18-24 (2014)]],ConsolGeog[[#This Row],[Assessed HS - 16-24 (2014)]])+MAX(ConsolGeog[[#This Row],[Assessed CS - 16-17 (2014)]]+ConsolGeog[[#This Row],[Assessed CS - 18-24 (2014)]],ConsolGeog[[#This Row],[Assessed CS - 16-24 (2014)]])</f>
        <v>43</v>
      </c>
      <c r="J85" s="128">
        <f>VLOOKUP(FinalOutput[[#This Row],[ONS_Cenus_2011]],Table5[],CensusData!C$1,FALSE)</f>
        <v>60089</v>
      </c>
      <c r="K85" s="128">
        <f>VLOOKUP(FinalOutput[[#This Row],[ONS_Cenus_2011]],Table5[],CensusData!D$1,FALSE)</f>
        <v>5918</v>
      </c>
      <c r="L85" s="128">
        <f>VLOOKUP(FinalOutput[[#This Row],[ONS_Cenus_2011]],Table5[],CensusData!E$1,FALSE)</f>
        <v>2916</v>
      </c>
      <c r="M85" s="128">
        <f>VLOOKUP(FinalOutput[[#This Row],[ONS_Cenus_2011]],Table5[],CensusData!F$1,FALSE)</f>
        <v>7712</v>
      </c>
      <c r="N85" s="128">
        <f>VLOOKUP(FinalOutput[[#This Row],[ONS_Cenus_2011]],Table5[],CensusData!G$1,FALSE)</f>
        <v>3863</v>
      </c>
      <c r="O85" s="128">
        <f>VLOOKUP(FinalOutput[[#This Row],[ONS_Cenus_2011]],Table5[],CensusData!H$1,FALSE)</f>
        <v>571</v>
      </c>
      <c r="P85" s="128">
        <f>VLOOKUP(FinalOutput[[#This Row],[ONS_Cenus_2011]],Table5[],CensusData!I$1,FALSE)</f>
        <v>11.37</v>
      </c>
      <c r="Q85" s="128">
        <f>VLOOKUP(FinalOutput[[#This Row],[ONS_Cenus_2011]],Table5[],CensusData!J$1,FALSE)</f>
        <v>22256</v>
      </c>
      <c r="R85" s="128">
        <f>VLOOKUP(FinalOutput[[#This Row],[ONS_Cenus_2011]],Table5[],CensusData!K$1,FALSE)</f>
        <v>62105</v>
      </c>
      <c r="S85" s="128">
        <f>VLOOKUP(FinalOutput[[#This Row],[ONS_Cenus_2011]],Table5[],CensusData!L$1,FALSE)</f>
        <v>61010</v>
      </c>
      <c r="T85" s="128">
        <f>VLOOKUP(FinalOutput[[#This Row],[ONS_Cenus_2011]],Table5[],CensusData!M$1,FALSE)</f>
        <v>59599</v>
      </c>
      <c r="U85" s="128">
        <f>VLOOKUP(FinalOutput[[#This Row],[ONS_Cenus_2011]],Table5[],CensusData!N$1,FALSE)</f>
        <v>565</v>
      </c>
      <c r="V85" s="128">
        <f>VLOOKUP(FinalOutput[[#This Row],[ONS_Cenus_2011]],Table5[],CensusData!O$1,FALSE)</f>
        <v>24</v>
      </c>
      <c r="W85" s="128">
        <f>VLOOKUP(FinalOutput[[#This Row],[ONS_Cenus_2011]],Table5[],CensusData!P$1,FALSE)</f>
        <v>822</v>
      </c>
      <c r="X85" s="128">
        <f>VLOOKUP(FinalOutput[[#This Row],[ONS_Cenus_2011]],Table5[],CensusData!Q$1,FALSE)</f>
        <v>389</v>
      </c>
      <c r="Y85" s="128">
        <f>VLOOKUP(FinalOutput[[#This Row],[ONS_Cenus_2011]],Table5[],CensusData!R$1,FALSE)</f>
        <v>172</v>
      </c>
      <c r="Z85" s="128">
        <f>VLOOKUP(FinalOutput[[#This Row],[ONS_Cenus_2011]],Table5[],CensusData!S$1,FALSE)</f>
        <v>32</v>
      </c>
      <c r="AA85" s="128">
        <f>VLOOKUP(FinalOutput[[#This Row],[ONS_Cenus_2011]],Table5[],CensusData!T$1,FALSE)</f>
        <v>88</v>
      </c>
      <c r="AB85" s="128">
        <f>VLOOKUP(FinalOutput[[#This Row],[ONS_Cenus_2011]],Table5[],CensusData!U$1,FALSE)</f>
        <v>97</v>
      </c>
      <c r="AC85" s="128">
        <f>VLOOKUP(FinalOutput[[#This Row],[ONS_Cenus_2011]],Table5[],CensusData!V$1,FALSE)</f>
        <v>406</v>
      </c>
      <c r="AD85" s="128">
        <f>VLOOKUP(FinalOutput[[#This Row],[ONS_Cenus_2011]],Table5[],CensusData!W$1,FALSE)</f>
        <v>116</v>
      </c>
      <c r="AE85" s="128">
        <f>VLOOKUP(FinalOutput[[#This Row],[ONS_Cenus_2011]],Table5[],CensusData!X$1,FALSE)</f>
        <v>10</v>
      </c>
      <c r="AF85" s="128">
        <f>VLOOKUP(FinalOutput[[#This Row],[ONS_Cenus_2011]],Table5[],CensusData!Y$1,FALSE)</f>
        <v>30</v>
      </c>
      <c r="AG85" s="128">
        <f>VLOOKUP(FinalOutput[[#This Row],[ONS_Cenus_2011]],Table5[],CensusData!Z$1,FALSE)</f>
        <v>121</v>
      </c>
      <c r="AH85" s="128">
        <f>VLOOKUP(FinalOutput[[#This Row],[ONS_Cenus_2011]],Table5[],CensusData!AA$1,FALSE)</f>
        <v>129</v>
      </c>
      <c r="AI85" s="128">
        <f>VLOOKUP(FinalOutput[[#This Row],[ONS_Cenus_2011]],Table5[],CensusData!AB$1,FALSE)</f>
        <v>212</v>
      </c>
      <c r="AJ85" s="128">
        <f>VLOOKUP(FinalOutput[[#This Row],[ONS_Cenus_2011]],Table5[],CensusData!AC$1,FALSE)</f>
        <v>98</v>
      </c>
      <c r="AK85" s="128">
        <f>VLOOKUP(FinalOutput[[#This Row],[ONS_Cenus_2011]],Table5[],CensusData!AD$1,FALSE)</f>
        <v>76</v>
      </c>
      <c r="AL85" s="128">
        <f>VLOOKUP(FinalOutput[[#This Row],[ONS_Cenus_2011]],Table5[],CensusData!AE$1,FALSE)</f>
        <v>38</v>
      </c>
      <c r="AM85" s="128">
        <f>VLOOKUP(FinalOutput[[#This Row],[ONS_Cenus_2011]],Table5[],CensusData!AF$1,FALSE)</f>
        <v>88</v>
      </c>
      <c r="AN85" s="128">
        <f>VLOOKUP(FinalOutput[[#This Row],[ONS_Cenus_2011]],Table5[],CensusData!AG$1,FALSE)</f>
        <v>20</v>
      </c>
      <c r="AO85" s="128">
        <f>VLOOKUP(FinalOutput[[#This Row],[ONS_Cenus_2011]],Table5[],CensusData!AH$1,FALSE)</f>
        <v>68</v>
      </c>
      <c r="AP85" s="128">
        <f>VLOOKUP(FinalOutput[[#This Row],[ONS_Cenus_2011]],Table5[],CensusData!AI$1,FALSE)</f>
        <v>115495</v>
      </c>
      <c r="AQ85" s="128">
        <f>VLOOKUP(FinalOutput[[#This Row],[ONS_Cenus_2011]],Table5[],CensusData!AJ$1,FALSE)</f>
        <v>39616</v>
      </c>
      <c r="AR85" s="128">
        <f>VLOOKUP(FinalOutput[[#This Row],[ONS_Cenus_2011]],Table5[],CensusData!AK$1,FALSE)</f>
        <v>17499</v>
      </c>
      <c r="AS85" s="128">
        <f>VLOOKUP(FinalOutput[[#This Row],[ONS_Cenus_2011]],Table5[],CensusData!AL$1,FALSE)</f>
        <v>18751</v>
      </c>
      <c r="AT85" s="128">
        <f>VLOOKUP(FinalOutput[[#This Row],[ONS_Cenus_2011]],Table5[],CensusData!AM$1,FALSE)</f>
        <v>4740</v>
      </c>
      <c r="AU85" s="128">
        <f>VLOOKUP(FinalOutput[[#This Row],[ONS_Cenus_2011]],Table5[],CensusData!AN$1,FALSE)</f>
        <v>11002</v>
      </c>
      <c r="AV85" s="128">
        <f>VLOOKUP(FinalOutput[[#This Row],[ONS_Cenus_2011]],Table5[],CensusData!AO$1,FALSE)</f>
        <v>18340</v>
      </c>
      <c r="AW85" s="128">
        <f>VLOOKUP(FinalOutput[[#This Row],[ONS_Cenus_2011]],Table5[],CensusData!AP$1,FALSE)</f>
        <v>5547</v>
      </c>
    </row>
    <row r="86" spans="1:49" ht="15" customHeight="1">
      <c r="A86" s="128" t="str">
        <f t="array" ref="A86">ConsolGeog[[#This Row],[Country]]</f>
        <v>England</v>
      </c>
      <c r="B86" s="129" t="str">
        <f t="array" ref="B86">ConsolGeog[[#This Row],[County Name]]</f>
        <v>Essex</v>
      </c>
      <c r="C86" s="128" t="str">
        <f t="array" ref="C86">ConsolGeog[[#This Row],[la_code]]</f>
        <v>E07000077</v>
      </c>
      <c r="D86" s="129" t="str">
        <f t="array" ref="D86">ConsolGeog[[#This Row],[la_name]]</f>
        <v>Uttlesford</v>
      </c>
      <c r="E86" s="129" t="str">
        <f t="array" ref="E86">ConsolGeog[[#This Row],[LA Type]]</f>
        <v>District</v>
      </c>
      <c r="F86" s="129">
        <f t="array" ref="F86">ConsolGeog[[#This Row],[population]]</f>
        <v>79443</v>
      </c>
      <c r="G86" s="129">
        <f t="array" ref="G86">ConsolGeog[[#This Row],[area]]</f>
        <v>64118.28</v>
      </c>
      <c r="H86" s="129">
        <f t="array" ref="H86">MAX(ConsolGeog[[#This Row],[Presented HS - 16-17 (2014)]]+ConsolGeog[[#This Row],[Presented HS - 18-24 (2014)]],ConsolGeog[[#This Row],[Presented HS - 16-24 (2014)]])+MAX(ConsolGeog[[#This Row],[Presented CS - 16-17 (2014)]]+ConsolGeog[[#This Row],[Presented CS - 18-24 (2014)]],ConsolGeog[[#This Row],[Presented CS - 16-24 (2014)]])</f>
        <v>0</v>
      </c>
      <c r="I86" s="129">
        <f t="array" ref="I86">MAX(ConsolGeog[[#This Row],[Assessed HS - 16-17 (2014)]]+ConsolGeog[[#This Row],[Assessed HS - 18-24 (2014)]],ConsolGeog[[#This Row],[Assessed HS - 16-24 (2014)]])+MAX(ConsolGeog[[#This Row],[Assessed CS - 16-17 (2014)]]+ConsolGeog[[#This Row],[Assessed CS - 18-24 (2014)]],ConsolGeog[[#This Row],[Assessed CS - 16-24 (2014)]])</f>
        <v>0</v>
      </c>
      <c r="J86" s="128">
        <f>VLOOKUP(FinalOutput[[#This Row],[ONS_Cenus_2011]],Table5[],CensusData!C$1,FALSE)</f>
        <v>22255</v>
      </c>
      <c r="K86" s="128">
        <f>VLOOKUP(FinalOutput[[#This Row],[ONS_Cenus_2011]],Table5[],CensusData!D$1,FALSE)</f>
        <v>2960</v>
      </c>
      <c r="L86" s="128">
        <f>VLOOKUP(FinalOutput[[#This Row],[ONS_Cenus_2011]],Table5[],CensusData!E$1,FALSE)</f>
        <v>1144</v>
      </c>
      <c r="M86" s="128">
        <f>VLOOKUP(FinalOutput[[#This Row],[ONS_Cenus_2011]],Table5[],CensusData!F$1,FALSE)</f>
        <v>3164</v>
      </c>
      <c r="N86" s="128">
        <f>VLOOKUP(FinalOutput[[#This Row],[ONS_Cenus_2011]],Table5[],CensusData!G$1,FALSE)</f>
        <v>2124</v>
      </c>
      <c r="O86" s="128">
        <f>VLOOKUP(FinalOutput[[#This Row],[ONS_Cenus_2011]],Table5[],CensusData!H$1,FALSE)</f>
        <v>119</v>
      </c>
      <c r="P86" s="128">
        <f>VLOOKUP(FinalOutput[[#This Row],[ONS_Cenus_2011]],Table5[],CensusData!I$1,FALSE)</f>
        <v>7.14</v>
      </c>
      <c r="Q86" s="128">
        <f>VLOOKUP(FinalOutput[[#This Row],[ONS_Cenus_2011]],Table5[],CensusData!J$1,FALSE)</f>
        <v>27637</v>
      </c>
      <c r="R86" s="128">
        <f>VLOOKUP(FinalOutput[[#This Row],[ONS_Cenus_2011]],Table5[],CensusData!K$1,FALSE)</f>
        <v>31316</v>
      </c>
      <c r="S86" s="128">
        <f>VLOOKUP(FinalOutput[[#This Row],[ONS_Cenus_2011]],Table5[],CensusData!L$1,FALSE)</f>
        <v>30564</v>
      </c>
      <c r="T86" s="128">
        <f>VLOOKUP(FinalOutput[[#This Row],[ONS_Cenus_2011]],Table5[],CensusData!M$1,FALSE)</f>
        <v>29279</v>
      </c>
      <c r="U86" s="128">
        <f>VLOOKUP(FinalOutput[[#This Row],[ONS_Cenus_2011]],Table5[],CensusData!N$1,FALSE)</f>
        <v>276</v>
      </c>
      <c r="V86" s="128">
        <f>VLOOKUP(FinalOutput[[#This Row],[ONS_Cenus_2011]],Table5[],CensusData!O$1,FALSE)</f>
        <v>45</v>
      </c>
      <c r="W86" s="128">
        <f>VLOOKUP(FinalOutput[[#This Row],[ONS_Cenus_2011]],Table5[],CensusData!P$1,FALSE)</f>
        <v>964</v>
      </c>
      <c r="X86" s="128">
        <f>VLOOKUP(FinalOutput[[#This Row],[ONS_Cenus_2011]],Table5[],CensusData!Q$1,FALSE)</f>
        <v>192</v>
      </c>
      <c r="Y86" s="128">
        <f>VLOOKUP(FinalOutput[[#This Row],[ONS_Cenus_2011]],Table5[],CensusData!R$1,FALSE)</f>
        <v>52</v>
      </c>
      <c r="Z86" s="128">
        <f>VLOOKUP(FinalOutput[[#This Row],[ONS_Cenus_2011]],Table5[],CensusData!S$1,FALSE)</f>
        <v>23</v>
      </c>
      <c r="AA86" s="128">
        <f>VLOOKUP(FinalOutput[[#This Row],[ONS_Cenus_2011]],Table5[],CensusData!T$1,FALSE)</f>
        <v>72</v>
      </c>
      <c r="AB86" s="128">
        <f>VLOOKUP(FinalOutput[[#This Row],[ONS_Cenus_2011]],Table5[],CensusData!U$1,FALSE)</f>
        <v>45</v>
      </c>
      <c r="AC86" s="128">
        <f>VLOOKUP(FinalOutput[[#This Row],[ONS_Cenus_2011]],Table5[],CensusData!V$1,FALSE)</f>
        <v>348</v>
      </c>
      <c r="AD86" s="128">
        <f>VLOOKUP(FinalOutput[[#This Row],[ONS_Cenus_2011]],Table5[],CensusData!W$1,FALSE)</f>
        <v>99</v>
      </c>
      <c r="AE86" s="128">
        <f>VLOOKUP(FinalOutput[[#This Row],[ONS_Cenus_2011]],Table5[],CensusData!X$1,FALSE)</f>
        <v>21</v>
      </c>
      <c r="AF86" s="128">
        <f>VLOOKUP(FinalOutput[[#This Row],[ONS_Cenus_2011]],Table5[],CensusData!Y$1,FALSE)</f>
        <v>47</v>
      </c>
      <c r="AG86" s="128">
        <f>VLOOKUP(FinalOutput[[#This Row],[ONS_Cenus_2011]],Table5[],CensusData!Z$1,FALSE)</f>
        <v>62</v>
      </c>
      <c r="AH86" s="128">
        <f>VLOOKUP(FinalOutput[[#This Row],[ONS_Cenus_2011]],Table5[],CensusData!AA$1,FALSE)</f>
        <v>119</v>
      </c>
      <c r="AI86" s="128">
        <f>VLOOKUP(FinalOutput[[#This Row],[ONS_Cenus_2011]],Table5[],CensusData!AB$1,FALSE)</f>
        <v>156</v>
      </c>
      <c r="AJ86" s="128">
        <f>VLOOKUP(FinalOutput[[#This Row],[ONS_Cenus_2011]],Table5[],CensusData!AC$1,FALSE)</f>
        <v>74</v>
      </c>
      <c r="AK86" s="128">
        <f>VLOOKUP(FinalOutput[[#This Row],[ONS_Cenus_2011]],Table5[],CensusData!AD$1,FALSE)</f>
        <v>60</v>
      </c>
      <c r="AL86" s="128">
        <f>VLOOKUP(FinalOutput[[#This Row],[ONS_Cenus_2011]],Table5[],CensusData!AE$1,FALSE)</f>
        <v>22</v>
      </c>
      <c r="AM86" s="128">
        <f>VLOOKUP(FinalOutput[[#This Row],[ONS_Cenus_2011]],Table5[],CensusData!AF$1,FALSE)</f>
        <v>56</v>
      </c>
      <c r="AN86" s="128">
        <f>VLOOKUP(FinalOutput[[#This Row],[ONS_Cenus_2011]],Table5[],CensusData!AG$1,FALSE)</f>
        <v>12</v>
      </c>
      <c r="AO86" s="128">
        <f>VLOOKUP(FinalOutput[[#This Row],[ONS_Cenus_2011]],Table5[],CensusData!AH$1,FALSE)</f>
        <v>44</v>
      </c>
      <c r="AP86" s="128">
        <f>VLOOKUP(FinalOutput[[#This Row],[ONS_Cenus_2011]],Table5[],CensusData!AI$1,FALSE)</f>
        <v>63399</v>
      </c>
      <c r="AQ86" s="128">
        <f>VLOOKUP(FinalOutput[[#This Row],[ONS_Cenus_2011]],Table5[],CensusData!AJ$1,FALSE)</f>
        <v>11232</v>
      </c>
      <c r="AR86" s="128">
        <f>VLOOKUP(FinalOutput[[#This Row],[ONS_Cenus_2011]],Table5[],CensusData!AK$1,FALSE)</f>
        <v>8791</v>
      </c>
      <c r="AS86" s="128">
        <f>VLOOKUP(FinalOutput[[#This Row],[ONS_Cenus_2011]],Table5[],CensusData!AL$1,FALSE)</f>
        <v>10919</v>
      </c>
      <c r="AT86" s="128">
        <f>VLOOKUP(FinalOutput[[#This Row],[ONS_Cenus_2011]],Table5[],CensusData!AM$1,FALSE)</f>
        <v>2092</v>
      </c>
      <c r="AU86" s="128">
        <f>VLOOKUP(FinalOutput[[#This Row],[ONS_Cenus_2011]],Table5[],CensusData!AN$1,FALSE)</f>
        <v>7594</v>
      </c>
      <c r="AV86" s="128">
        <f>VLOOKUP(FinalOutput[[#This Row],[ONS_Cenus_2011]],Table5[],CensusData!AO$1,FALSE)</f>
        <v>20251</v>
      </c>
      <c r="AW86" s="128">
        <f>VLOOKUP(FinalOutput[[#This Row],[ONS_Cenus_2011]],Table5[],CensusData!AP$1,FALSE)</f>
        <v>2520</v>
      </c>
    </row>
    <row r="87" spans="1:49" ht="15" customHeight="1">
      <c r="A87" s="128" t="str">
        <f t="array" ref="A87">ConsolGeog[[#This Row],[Country]]</f>
        <v>England</v>
      </c>
      <c r="B87" s="129" t="str">
        <f t="array" ref="B87">ConsolGeog[[#This Row],[County Name]]</f>
        <v>Derbyshire</v>
      </c>
      <c r="C87" s="128" t="str">
        <f t="array" ref="C87">ConsolGeog[[#This Row],[la_code]]</f>
        <v>E07000036</v>
      </c>
      <c r="D87" s="129" t="str">
        <f t="array" ref="D87">ConsolGeog[[#This Row],[la_name]]</f>
        <v>Erewash</v>
      </c>
      <c r="E87" s="129" t="str">
        <f t="array" ref="E87">ConsolGeog[[#This Row],[LA Type]]</f>
        <v>District</v>
      </c>
      <c r="F87" s="129">
        <f t="array" ref="F87">ConsolGeog[[#This Row],[population]]</f>
        <v>112081</v>
      </c>
      <c r="G87" s="129">
        <f t="array" ref="G87">ConsolGeog[[#This Row],[area]]</f>
        <v>10962.93</v>
      </c>
      <c r="H87" s="129">
        <f t="array" ref="H87">MAX(ConsolGeog[[#This Row],[Presented HS - 16-17 (2014)]]+ConsolGeog[[#This Row],[Presented HS - 18-24 (2014)]],ConsolGeog[[#This Row],[Presented HS - 16-24 (2014)]])+MAX(ConsolGeog[[#This Row],[Presented CS - 16-17 (2014)]]+ConsolGeog[[#This Row],[Presented CS - 18-24 (2014)]],ConsolGeog[[#This Row],[Presented CS - 16-24 (2014)]])</f>
        <v>1576</v>
      </c>
      <c r="I87" s="129">
        <f t="array" ref="I87">MAX(ConsolGeog[[#This Row],[Assessed HS - 16-17 (2014)]]+ConsolGeog[[#This Row],[Assessed HS - 18-24 (2014)]],ConsolGeog[[#This Row],[Assessed HS - 16-24 (2014)]])+MAX(ConsolGeog[[#This Row],[Assessed CS - 16-17 (2014)]]+ConsolGeog[[#This Row],[Assessed CS - 18-24 (2014)]],ConsolGeog[[#This Row],[Assessed CS - 16-24 (2014)]])</f>
        <v>0</v>
      </c>
      <c r="J87" s="128">
        <f>VLOOKUP(FinalOutput[[#This Row],[ONS_Cenus_2011]],Table5[],CensusData!C$1,FALSE)</f>
        <v>36836</v>
      </c>
      <c r="K87" s="128">
        <f>VLOOKUP(FinalOutput[[#This Row],[ONS_Cenus_2011]],Table5[],CensusData!D$1,FALSE)</f>
        <v>5113</v>
      </c>
      <c r="L87" s="128">
        <f>VLOOKUP(FinalOutput[[#This Row],[ONS_Cenus_2011]],Table5[],CensusData!E$1,FALSE)</f>
        <v>2262</v>
      </c>
      <c r="M87" s="128">
        <f>VLOOKUP(FinalOutput[[#This Row],[ONS_Cenus_2011]],Table5[],CensusData!F$1,FALSE)</f>
        <v>5163</v>
      </c>
      <c r="N87" s="128">
        <f>VLOOKUP(FinalOutput[[#This Row],[ONS_Cenus_2011]],Table5[],CensusData!G$1,FALSE)</f>
        <v>3326</v>
      </c>
      <c r="O87" s="128">
        <f>VLOOKUP(FinalOutput[[#This Row],[ONS_Cenus_2011]],Table5[],CensusData!H$1,FALSE)</f>
        <v>339</v>
      </c>
      <c r="P87" s="128">
        <f>VLOOKUP(FinalOutput[[#This Row],[ONS_Cenus_2011]],Table5[],CensusData!I$1,FALSE)</f>
        <v>4.3099999999999996</v>
      </c>
      <c r="Q87" s="128">
        <f>VLOOKUP(FinalOutput[[#This Row],[ONS_Cenus_2011]],Table5[],CensusData!J$1,FALSE)</f>
        <v>30737</v>
      </c>
      <c r="R87" s="128">
        <f>VLOOKUP(FinalOutput[[#This Row],[ONS_Cenus_2011]],Table5[],CensusData!K$1,FALSE)</f>
        <v>48692</v>
      </c>
      <c r="S87" s="128">
        <f>VLOOKUP(FinalOutput[[#This Row],[ONS_Cenus_2011]],Table5[],CensusData!L$1,FALSE)</f>
        <v>47633</v>
      </c>
      <c r="T87" s="128">
        <f>VLOOKUP(FinalOutput[[#This Row],[ONS_Cenus_2011]],Table5[],CensusData!M$1,FALSE)</f>
        <v>46673</v>
      </c>
      <c r="U87" s="128">
        <f>VLOOKUP(FinalOutput[[#This Row],[ONS_Cenus_2011]],Table5[],CensusData!N$1,FALSE)</f>
        <v>334</v>
      </c>
      <c r="V87" s="128">
        <f>VLOOKUP(FinalOutput[[#This Row],[ONS_Cenus_2011]],Table5[],CensusData!O$1,FALSE)</f>
        <v>15</v>
      </c>
      <c r="W87" s="128">
        <f>VLOOKUP(FinalOutput[[#This Row],[ONS_Cenus_2011]],Table5[],CensusData!P$1,FALSE)</f>
        <v>611</v>
      </c>
      <c r="X87" s="128">
        <f>VLOOKUP(FinalOutput[[#This Row],[ONS_Cenus_2011]],Table5[],CensusData!Q$1,FALSE)</f>
        <v>297</v>
      </c>
      <c r="Y87" s="128">
        <f>VLOOKUP(FinalOutput[[#This Row],[ONS_Cenus_2011]],Table5[],CensusData!R$1,FALSE)</f>
        <v>172</v>
      </c>
      <c r="Z87" s="128">
        <f>VLOOKUP(FinalOutput[[#This Row],[ONS_Cenus_2011]],Table5[],CensusData!S$1,FALSE)</f>
        <v>17</v>
      </c>
      <c r="AA87" s="128">
        <f>VLOOKUP(FinalOutput[[#This Row],[ONS_Cenus_2011]],Table5[],CensusData!T$1,FALSE)</f>
        <v>53</v>
      </c>
      <c r="AB87" s="128">
        <f>VLOOKUP(FinalOutput[[#This Row],[ONS_Cenus_2011]],Table5[],CensusData!U$1,FALSE)</f>
        <v>55</v>
      </c>
      <c r="AC87" s="128">
        <f>VLOOKUP(FinalOutput[[#This Row],[ONS_Cenus_2011]],Table5[],CensusData!V$1,FALSE)</f>
        <v>448</v>
      </c>
      <c r="AD87" s="128">
        <f>VLOOKUP(FinalOutput[[#This Row],[ONS_Cenus_2011]],Table5[],CensusData!W$1,FALSE)</f>
        <v>267</v>
      </c>
      <c r="AE87" s="128">
        <f>VLOOKUP(FinalOutput[[#This Row],[ONS_Cenus_2011]],Table5[],CensusData!X$1,FALSE)</f>
        <v>35</v>
      </c>
      <c r="AF87" s="128">
        <f>VLOOKUP(FinalOutput[[#This Row],[ONS_Cenus_2011]],Table5[],CensusData!Y$1,FALSE)</f>
        <v>6</v>
      </c>
      <c r="AG87" s="128">
        <f>VLOOKUP(FinalOutput[[#This Row],[ONS_Cenus_2011]],Table5[],CensusData!Z$1,FALSE)</f>
        <v>79</v>
      </c>
      <c r="AH87" s="128">
        <f>VLOOKUP(FinalOutput[[#This Row],[ONS_Cenus_2011]],Table5[],CensusData!AA$1,FALSE)</f>
        <v>61</v>
      </c>
      <c r="AI87" s="128">
        <f>VLOOKUP(FinalOutput[[#This Row],[ONS_Cenus_2011]],Table5[],CensusData!AB$1,FALSE)</f>
        <v>266</v>
      </c>
      <c r="AJ87" s="128">
        <f>VLOOKUP(FinalOutput[[#This Row],[ONS_Cenus_2011]],Table5[],CensusData!AC$1,FALSE)</f>
        <v>42</v>
      </c>
      <c r="AK87" s="128">
        <f>VLOOKUP(FinalOutput[[#This Row],[ONS_Cenus_2011]],Table5[],CensusData!AD$1,FALSE)</f>
        <v>189</v>
      </c>
      <c r="AL87" s="128">
        <f>VLOOKUP(FinalOutput[[#This Row],[ONS_Cenus_2011]],Table5[],CensusData!AE$1,FALSE)</f>
        <v>35</v>
      </c>
      <c r="AM87" s="128">
        <f>VLOOKUP(FinalOutput[[#This Row],[ONS_Cenus_2011]],Table5[],CensusData!AF$1,FALSE)</f>
        <v>48</v>
      </c>
      <c r="AN87" s="128">
        <f>VLOOKUP(FinalOutput[[#This Row],[ONS_Cenus_2011]],Table5[],CensusData!AG$1,FALSE)</f>
        <v>15</v>
      </c>
      <c r="AO87" s="128">
        <f>VLOOKUP(FinalOutput[[#This Row],[ONS_Cenus_2011]],Table5[],CensusData!AH$1,FALSE)</f>
        <v>33</v>
      </c>
      <c r="AP87" s="128">
        <f>VLOOKUP(FinalOutput[[#This Row],[ONS_Cenus_2011]],Table5[],CensusData!AI$1,FALSE)</f>
        <v>91948</v>
      </c>
      <c r="AQ87" s="128">
        <f>VLOOKUP(FinalOutput[[#This Row],[ONS_Cenus_2011]],Table5[],CensusData!AJ$1,FALSE)</f>
        <v>23808</v>
      </c>
      <c r="AR87" s="128">
        <f>VLOOKUP(FinalOutput[[#This Row],[ONS_Cenus_2011]],Table5[],CensusData!AK$1,FALSE)</f>
        <v>14091</v>
      </c>
      <c r="AS87" s="128">
        <f>VLOOKUP(FinalOutput[[#This Row],[ONS_Cenus_2011]],Table5[],CensusData!AL$1,FALSE)</f>
        <v>15197</v>
      </c>
      <c r="AT87" s="128">
        <f>VLOOKUP(FinalOutput[[#This Row],[ONS_Cenus_2011]],Table5[],CensusData!AM$1,FALSE)</f>
        <v>4851</v>
      </c>
      <c r="AU87" s="128">
        <f>VLOOKUP(FinalOutput[[#This Row],[ONS_Cenus_2011]],Table5[],CensusData!AN$1,FALSE)</f>
        <v>11350</v>
      </c>
      <c r="AV87" s="128">
        <f>VLOOKUP(FinalOutput[[#This Row],[ONS_Cenus_2011]],Table5[],CensusData!AO$1,FALSE)</f>
        <v>19015</v>
      </c>
      <c r="AW87" s="128">
        <f>VLOOKUP(FinalOutput[[#This Row],[ONS_Cenus_2011]],Table5[],CensusData!AP$1,FALSE)</f>
        <v>3636</v>
      </c>
    </row>
    <row r="88" spans="1:49" ht="15" customHeight="1">
      <c r="A88" s="128" t="str">
        <f t="array" ref="A88">ConsolGeog[[#This Row],[Country]]</f>
        <v>England</v>
      </c>
      <c r="B88" s="129" t="str">
        <f t="array" ref="B88">ConsolGeog[[#This Row],[County Name]]</f>
        <v>Derbyshire</v>
      </c>
      <c r="C88" s="128" t="str">
        <f t="array" ref="C88">ConsolGeog[[#This Row],[la_code]]</f>
        <v>E07000037</v>
      </c>
      <c r="D88" s="129" t="str">
        <f t="array" ref="D88">ConsolGeog[[#This Row],[la_name]]</f>
        <v>High Peak</v>
      </c>
      <c r="E88" s="129" t="str">
        <f t="array" ref="E88">ConsolGeog[[#This Row],[LA Type]]</f>
        <v>District</v>
      </c>
      <c r="F88" s="129">
        <f t="array" ref="F88">ConsolGeog[[#This Row],[population]]</f>
        <v>90892</v>
      </c>
      <c r="G88" s="129">
        <f t="array" ref="G88">ConsolGeog[[#This Row],[area]]</f>
        <v>53914.69</v>
      </c>
      <c r="H88" s="129">
        <f t="array" ref="H88">MAX(ConsolGeog[[#This Row],[Presented HS - 16-17 (2014)]]+ConsolGeog[[#This Row],[Presented HS - 18-24 (2014)]],ConsolGeog[[#This Row],[Presented HS - 16-24 (2014)]])+MAX(ConsolGeog[[#This Row],[Presented CS - 16-17 (2014)]]+ConsolGeog[[#This Row],[Presented CS - 18-24 (2014)]],ConsolGeog[[#This Row],[Presented CS - 16-24 (2014)]])</f>
        <v>0</v>
      </c>
      <c r="I88" s="129">
        <f t="array" ref="I88">MAX(ConsolGeog[[#This Row],[Assessed HS - 16-17 (2014)]]+ConsolGeog[[#This Row],[Assessed HS - 18-24 (2014)]],ConsolGeog[[#This Row],[Assessed HS - 16-24 (2014)]])+MAX(ConsolGeog[[#This Row],[Assessed CS - 16-17 (2014)]]+ConsolGeog[[#This Row],[Assessed CS - 18-24 (2014)]],ConsolGeog[[#This Row],[Assessed CS - 16-24 (2014)]])</f>
        <v>0</v>
      </c>
      <c r="J88" s="128">
        <f>VLOOKUP(FinalOutput[[#This Row],[ONS_Cenus_2011]],Table5[],CensusData!C$1,FALSE)</f>
        <v>28554</v>
      </c>
      <c r="K88" s="128">
        <f>VLOOKUP(FinalOutput[[#This Row],[ONS_Cenus_2011]],Table5[],CensusData!D$1,FALSE)</f>
        <v>4229</v>
      </c>
      <c r="L88" s="128">
        <f>VLOOKUP(FinalOutput[[#This Row],[ONS_Cenus_2011]],Table5[],CensusData!E$1,FALSE)</f>
        <v>1592</v>
      </c>
      <c r="M88" s="128">
        <f>VLOOKUP(FinalOutput[[#This Row],[ONS_Cenus_2011]],Table5[],CensusData!F$1,FALSE)</f>
        <v>3931</v>
      </c>
      <c r="N88" s="128">
        <f>VLOOKUP(FinalOutput[[#This Row],[ONS_Cenus_2011]],Table5[],CensusData!G$1,FALSE)</f>
        <v>2690</v>
      </c>
      <c r="O88" s="128">
        <f>VLOOKUP(FinalOutput[[#This Row],[ONS_Cenus_2011]],Table5[],CensusData!H$1,FALSE)</f>
        <v>234</v>
      </c>
      <c r="P88" s="128">
        <f>VLOOKUP(FinalOutput[[#This Row],[ONS_Cenus_2011]],Table5[],CensusData!I$1,FALSE)</f>
        <v>22.79</v>
      </c>
      <c r="Q88" s="128">
        <f>VLOOKUP(FinalOutput[[#This Row],[ONS_Cenus_2011]],Table5[],CensusData!J$1,FALSE)</f>
        <v>12029</v>
      </c>
      <c r="R88" s="128">
        <f>VLOOKUP(FinalOutput[[#This Row],[ONS_Cenus_2011]],Table5[],CensusData!K$1,FALSE)</f>
        <v>38946</v>
      </c>
      <c r="S88" s="128">
        <f>VLOOKUP(FinalOutput[[#This Row],[ONS_Cenus_2011]],Table5[],CensusData!L$1,FALSE)</f>
        <v>38367</v>
      </c>
      <c r="T88" s="128">
        <f>VLOOKUP(FinalOutput[[#This Row],[ONS_Cenus_2011]],Table5[],CensusData!M$1,FALSE)</f>
        <v>37525</v>
      </c>
      <c r="U88" s="128">
        <f>VLOOKUP(FinalOutput[[#This Row],[ONS_Cenus_2011]],Table5[],CensusData!N$1,FALSE)</f>
        <v>344</v>
      </c>
      <c r="V88" s="128">
        <f>VLOOKUP(FinalOutput[[#This Row],[ONS_Cenus_2011]],Table5[],CensusData!O$1,FALSE)</f>
        <v>5</v>
      </c>
      <c r="W88" s="128">
        <f>VLOOKUP(FinalOutput[[#This Row],[ONS_Cenus_2011]],Table5[],CensusData!P$1,FALSE)</f>
        <v>493</v>
      </c>
      <c r="X88" s="128">
        <f>VLOOKUP(FinalOutput[[#This Row],[ONS_Cenus_2011]],Table5[],CensusData!Q$1,FALSE)</f>
        <v>220</v>
      </c>
      <c r="Y88" s="128">
        <f>VLOOKUP(FinalOutput[[#This Row],[ONS_Cenus_2011]],Table5[],CensusData!R$1,FALSE)</f>
        <v>81</v>
      </c>
      <c r="Z88" s="128">
        <f>VLOOKUP(FinalOutput[[#This Row],[ONS_Cenus_2011]],Table5[],CensusData!S$1,FALSE)</f>
        <v>28</v>
      </c>
      <c r="AA88" s="128">
        <f>VLOOKUP(FinalOutput[[#This Row],[ONS_Cenus_2011]],Table5[],CensusData!T$1,FALSE)</f>
        <v>54</v>
      </c>
      <c r="AB88" s="128">
        <f>VLOOKUP(FinalOutput[[#This Row],[ONS_Cenus_2011]],Table5[],CensusData!U$1,FALSE)</f>
        <v>57</v>
      </c>
      <c r="AC88" s="128">
        <f>VLOOKUP(FinalOutput[[#This Row],[ONS_Cenus_2011]],Table5[],CensusData!V$1,FALSE)</f>
        <v>223</v>
      </c>
      <c r="AD88" s="128">
        <f>VLOOKUP(FinalOutput[[#This Row],[ONS_Cenus_2011]],Table5[],CensusData!W$1,FALSE)</f>
        <v>56</v>
      </c>
      <c r="AE88" s="128">
        <f>VLOOKUP(FinalOutput[[#This Row],[ONS_Cenus_2011]],Table5[],CensusData!X$1,FALSE)</f>
        <v>25</v>
      </c>
      <c r="AF88" s="128">
        <f>VLOOKUP(FinalOutput[[#This Row],[ONS_Cenus_2011]],Table5[],CensusData!Y$1,FALSE)</f>
        <v>4</v>
      </c>
      <c r="AG88" s="128">
        <f>VLOOKUP(FinalOutput[[#This Row],[ONS_Cenus_2011]],Table5[],CensusData!Z$1,FALSE)</f>
        <v>71</v>
      </c>
      <c r="AH88" s="128">
        <f>VLOOKUP(FinalOutput[[#This Row],[ONS_Cenus_2011]],Table5[],CensusData!AA$1,FALSE)</f>
        <v>67</v>
      </c>
      <c r="AI88" s="128">
        <f>VLOOKUP(FinalOutput[[#This Row],[ONS_Cenus_2011]],Table5[],CensusData!AB$1,FALSE)</f>
        <v>85</v>
      </c>
      <c r="AJ88" s="128">
        <f>VLOOKUP(FinalOutput[[#This Row],[ONS_Cenus_2011]],Table5[],CensusData!AC$1,FALSE)</f>
        <v>39</v>
      </c>
      <c r="AK88" s="128">
        <f>VLOOKUP(FinalOutput[[#This Row],[ONS_Cenus_2011]],Table5[],CensusData!AD$1,FALSE)</f>
        <v>42</v>
      </c>
      <c r="AL88" s="128">
        <f>VLOOKUP(FinalOutput[[#This Row],[ONS_Cenus_2011]],Table5[],CensusData!AE$1,FALSE)</f>
        <v>4</v>
      </c>
      <c r="AM88" s="128">
        <f>VLOOKUP(FinalOutput[[#This Row],[ONS_Cenus_2011]],Table5[],CensusData!AF$1,FALSE)</f>
        <v>51</v>
      </c>
      <c r="AN88" s="128">
        <f>VLOOKUP(FinalOutput[[#This Row],[ONS_Cenus_2011]],Table5[],CensusData!AG$1,FALSE)</f>
        <v>19</v>
      </c>
      <c r="AO88" s="128">
        <f>VLOOKUP(FinalOutput[[#This Row],[ONS_Cenus_2011]],Table5[],CensusData!AH$1,FALSE)</f>
        <v>32</v>
      </c>
      <c r="AP88" s="128">
        <f>VLOOKUP(FinalOutput[[#This Row],[ONS_Cenus_2011]],Table5[],CensusData!AI$1,FALSE)</f>
        <v>74416</v>
      </c>
      <c r="AQ88" s="128">
        <f>VLOOKUP(FinalOutput[[#This Row],[ONS_Cenus_2011]],Table5[],CensusData!AJ$1,FALSE)</f>
        <v>15520</v>
      </c>
      <c r="AR88" s="128">
        <f>VLOOKUP(FinalOutput[[#This Row],[ONS_Cenus_2011]],Table5[],CensusData!AK$1,FALSE)</f>
        <v>9771</v>
      </c>
      <c r="AS88" s="128">
        <f>VLOOKUP(FinalOutput[[#This Row],[ONS_Cenus_2011]],Table5[],CensusData!AL$1,FALSE)</f>
        <v>11931</v>
      </c>
      <c r="AT88" s="128">
        <f>VLOOKUP(FinalOutput[[#This Row],[ONS_Cenus_2011]],Table5[],CensusData!AM$1,FALSE)</f>
        <v>2943</v>
      </c>
      <c r="AU88" s="128">
        <f>VLOOKUP(FinalOutput[[#This Row],[ONS_Cenus_2011]],Table5[],CensusData!AN$1,FALSE)</f>
        <v>9779</v>
      </c>
      <c r="AV88" s="128">
        <f>VLOOKUP(FinalOutput[[#This Row],[ONS_Cenus_2011]],Table5[],CensusData!AO$1,FALSE)</f>
        <v>21884</v>
      </c>
      <c r="AW88" s="128">
        <f>VLOOKUP(FinalOutput[[#This Row],[ONS_Cenus_2011]],Table5[],CensusData!AP$1,FALSE)</f>
        <v>2588</v>
      </c>
    </row>
    <row r="89" spans="1:49" ht="15" customHeight="1">
      <c r="A89" s="128" t="str">
        <f t="array" ref="A89">ConsolGeog[[#This Row],[Country]]</f>
        <v>England</v>
      </c>
      <c r="B89" s="129" t="str">
        <f t="array" ref="B89">ConsolGeog[[#This Row],[County Name]]</f>
        <v>Derbyshire</v>
      </c>
      <c r="C89" s="128" t="str">
        <f t="array" ref="C89">ConsolGeog[[#This Row],[la_code]]</f>
        <v>E07000038</v>
      </c>
      <c r="D89" s="129" t="str">
        <f t="array" ref="D89">ConsolGeog[[#This Row],[la_name]]</f>
        <v>North East Derbyshire</v>
      </c>
      <c r="E89" s="129" t="str">
        <f t="array" ref="E89">ConsolGeog[[#This Row],[LA Type]]</f>
        <v>District</v>
      </c>
      <c r="F89" s="129">
        <f t="array" ref="F89">ConsolGeog[[#This Row],[population]]</f>
        <v>99023</v>
      </c>
      <c r="G89" s="129">
        <f t="array" ref="G89">ConsolGeog[[#This Row],[area]]</f>
        <v>27560.03</v>
      </c>
      <c r="H89" s="129">
        <f t="array" ref="H89">MAX(ConsolGeog[[#This Row],[Presented HS - 16-17 (2014)]]+ConsolGeog[[#This Row],[Presented HS - 18-24 (2014)]],ConsolGeog[[#This Row],[Presented HS - 16-24 (2014)]])+MAX(ConsolGeog[[#This Row],[Presented CS - 16-17 (2014)]]+ConsolGeog[[#This Row],[Presented CS - 18-24 (2014)]],ConsolGeog[[#This Row],[Presented CS - 16-24 (2014)]])</f>
        <v>0</v>
      </c>
      <c r="I89" s="129">
        <f t="array" ref="I89">MAX(ConsolGeog[[#This Row],[Assessed HS - 16-17 (2014)]]+ConsolGeog[[#This Row],[Assessed HS - 18-24 (2014)]],ConsolGeog[[#This Row],[Assessed HS - 16-24 (2014)]])+MAX(ConsolGeog[[#This Row],[Assessed CS - 16-17 (2014)]]+ConsolGeog[[#This Row],[Assessed CS - 18-24 (2014)]],ConsolGeog[[#This Row],[Assessed CS - 16-24 (2014)]])</f>
        <v>0</v>
      </c>
      <c r="J89" s="128">
        <f>VLOOKUP(FinalOutput[[#This Row],[ONS_Cenus_2011]],Table5[],CensusData!C$1,FALSE)</f>
        <v>35567</v>
      </c>
      <c r="K89" s="128">
        <f>VLOOKUP(FinalOutput[[#This Row],[ONS_Cenus_2011]],Table5[],CensusData!D$1,FALSE)</f>
        <v>4010</v>
      </c>
      <c r="L89" s="128">
        <f>VLOOKUP(FinalOutput[[#This Row],[ONS_Cenus_2011]],Table5[],CensusData!E$1,FALSE)</f>
        <v>1741</v>
      </c>
      <c r="M89" s="128">
        <f>VLOOKUP(FinalOutput[[#This Row],[ONS_Cenus_2011]],Table5[],CensusData!F$1,FALSE)</f>
        <v>4793</v>
      </c>
      <c r="N89" s="128">
        <f>VLOOKUP(FinalOutput[[#This Row],[ONS_Cenus_2011]],Table5[],CensusData!G$1,FALSE)</f>
        <v>2785</v>
      </c>
      <c r="O89" s="128">
        <f>VLOOKUP(FinalOutput[[#This Row],[ONS_Cenus_2011]],Table5[],CensusData!H$1,FALSE)</f>
        <v>291</v>
      </c>
      <c r="P89" s="128">
        <f>VLOOKUP(FinalOutput[[#This Row],[ONS_Cenus_2011]],Table5[],CensusData!I$1,FALSE)</f>
        <v>9.83</v>
      </c>
      <c r="Q89" s="128">
        <f>VLOOKUP(FinalOutput[[#This Row],[ONS_Cenus_2011]],Table5[],CensusData!J$1,FALSE)</f>
        <v>24245</v>
      </c>
      <c r="R89" s="128">
        <f>VLOOKUP(FinalOutput[[#This Row],[ONS_Cenus_2011]],Table5[],CensusData!K$1,FALSE)</f>
        <v>43070</v>
      </c>
      <c r="S89" s="128">
        <f>VLOOKUP(FinalOutput[[#This Row],[ONS_Cenus_2011]],Table5[],CensusData!L$1,FALSE)</f>
        <v>42487</v>
      </c>
      <c r="T89" s="128">
        <f>VLOOKUP(FinalOutput[[#This Row],[ONS_Cenus_2011]],Table5[],CensusData!M$1,FALSE)</f>
        <v>41992</v>
      </c>
      <c r="U89" s="128">
        <f>VLOOKUP(FinalOutput[[#This Row],[ONS_Cenus_2011]],Table5[],CensusData!N$1,FALSE)</f>
        <v>134</v>
      </c>
      <c r="V89" s="128">
        <f>VLOOKUP(FinalOutput[[#This Row],[ONS_Cenus_2011]],Table5[],CensusData!O$1,FALSE)</f>
        <v>36</v>
      </c>
      <c r="W89" s="128">
        <f>VLOOKUP(FinalOutput[[#This Row],[ONS_Cenus_2011]],Table5[],CensusData!P$1,FALSE)</f>
        <v>325</v>
      </c>
      <c r="X89" s="128">
        <f>VLOOKUP(FinalOutput[[#This Row],[ONS_Cenus_2011]],Table5[],CensusData!Q$1,FALSE)</f>
        <v>172</v>
      </c>
      <c r="Y89" s="128">
        <f>VLOOKUP(FinalOutput[[#This Row],[ONS_Cenus_2011]],Table5[],CensusData!R$1,FALSE)</f>
        <v>65</v>
      </c>
      <c r="Z89" s="128">
        <f>VLOOKUP(FinalOutput[[#This Row],[ONS_Cenus_2011]],Table5[],CensusData!S$1,FALSE)</f>
        <v>25</v>
      </c>
      <c r="AA89" s="128">
        <f>VLOOKUP(FinalOutput[[#This Row],[ONS_Cenus_2011]],Table5[],CensusData!T$1,FALSE)</f>
        <v>47</v>
      </c>
      <c r="AB89" s="128">
        <f>VLOOKUP(FinalOutput[[#This Row],[ONS_Cenus_2011]],Table5[],CensusData!U$1,FALSE)</f>
        <v>35</v>
      </c>
      <c r="AC89" s="128">
        <f>VLOOKUP(FinalOutput[[#This Row],[ONS_Cenus_2011]],Table5[],CensusData!V$1,FALSE)</f>
        <v>258</v>
      </c>
      <c r="AD89" s="128">
        <f>VLOOKUP(FinalOutput[[#This Row],[ONS_Cenus_2011]],Table5[],CensusData!W$1,FALSE)</f>
        <v>115</v>
      </c>
      <c r="AE89" s="128">
        <f>VLOOKUP(FinalOutput[[#This Row],[ONS_Cenus_2011]],Table5[],CensusData!X$1,FALSE)</f>
        <v>26</v>
      </c>
      <c r="AF89" s="128">
        <f>VLOOKUP(FinalOutput[[#This Row],[ONS_Cenus_2011]],Table5[],CensusData!Y$1,FALSE)</f>
        <v>6</v>
      </c>
      <c r="AG89" s="128">
        <f>VLOOKUP(FinalOutput[[#This Row],[ONS_Cenus_2011]],Table5[],CensusData!Z$1,FALSE)</f>
        <v>57</v>
      </c>
      <c r="AH89" s="128">
        <f>VLOOKUP(FinalOutput[[#This Row],[ONS_Cenus_2011]],Table5[],CensusData!AA$1,FALSE)</f>
        <v>54</v>
      </c>
      <c r="AI89" s="128">
        <f>VLOOKUP(FinalOutput[[#This Row],[ONS_Cenus_2011]],Table5[],CensusData!AB$1,FALSE)</f>
        <v>103</v>
      </c>
      <c r="AJ89" s="128">
        <f>VLOOKUP(FinalOutput[[#This Row],[ONS_Cenus_2011]],Table5[],CensusData!AC$1,FALSE)</f>
        <v>52</v>
      </c>
      <c r="AK89" s="128">
        <f>VLOOKUP(FinalOutput[[#This Row],[ONS_Cenus_2011]],Table5[],CensusData!AD$1,FALSE)</f>
        <v>41</v>
      </c>
      <c r="AL89" s="128">
        <f>VLOOKUP(FinalOutput[[#This Row],[ONS_Cenus_2011]],Table5[],CensusData!AE$1,FALSE)</f>
        <v>10</v>
      </c>
      <c r="AM89" s="128">
        <f>VLOOKUP(FinalOutput[[#This Row],[ONS_Cenus_2011]],Table5[],CensusData!AF$1,FALSE)</f>
        <v>50</v>
      </c>
      <c r="AN89" s="128">
        <f>VLOOKUP(FinalOutput[[#This Row],[ONS_Cenus_2011]],Table5[],CensusData!AG$1,FALSE)</f>
        <v>17</v>
      </c>
      <c r="AO89" s="128">
        <f>VLOOKUP(FinalOutput[[#This Row],[ONS_Cenus_2011]],Table5[],CensusData!AH$1,FALSE)</f>
        <v>33</v>
      </c>
      <c r="AP89" s="128">
        <f>VLOOKUP(FinalOutput[[#This Row],[ONS_Cenus_2011]],Table5[],CensusData!AI$1,FALSE)</f>
        <v>82699</v>
      </c>
      <c r="AQ89" s="128">
        <f>VLOOKUP(FinalOutput[[#This Row],[ONS_Cenus_2011]],Table5[],CensusData!AJ$1,FALSE)</f>
        <v>22277</v>
      </c>
      <c r="AR89" s="128">
        <f>VLOOKUP(FinalOutput[[#This Row],[ONS_Cenus_2011]],Table5[],CensusData!AK$1,FALSE)</f>
        <v>11752</v>
      </c>
      <c r="AS89" s="128">
        <f>VLOOKUP(FinalOutput[[#This Row],[ONS_Cenus_2011]],Table5[],CensusData!AL$1,FALSE)</f>
        <v>13731</v>
      </c>
      <c r="AT89" s="128">
        <f>VLOOKUP(FinalOutput[[#This Row],[ONS_Cenus_2011]],Table5[],CensusData!AM$1,FALSE)</f>
        <v>3632</v>
      </c>
      <c r="AU89" s="128">
        <f>VLOOKUP(FinalOutput[[#This Row],[ONS_Cenus_2011]],Table5[],CensusData!AN$1,FALSE)</f>
        <v>9838</v>
      </c>
      <c r="AV89" s="128">
        <f>VLOOKUP(FinalOutput[[#This Row],[ONS_Cenus_2011]],Table5[],CensusData!AO$1,FALSE)</f>
        <v>18340</v>
      </c>
      <c r="AW89" s="128">
        <f>VLOOKUP(FinalOutput[[#This Row],[ONS_Cenus_2011]],Table5[],CensusData!AP$1,FALSE)</f>
        <v>3129</v>
      </c>
    </row>
    <row r="90" spans="1:49" ht="15" customHeight="1">
      <c r="A90" s="128" t="str">
        <f t="array" ref="A90">ConsolGeog[[#This Row],[Country]]</f>
        <v>England</v>
      </c>
      <c r="B90" s="129" t="str">
        <f t="array" ref="B90">ConsolGeog[[#This Row],[County Name]]</f>
        <v>Derbyshire</v>
      </c>
      <c r="C90" s="128" t="str">
        <f t="array" ref="C90">ConsolGeog[[#This Row],[la_code]]</f>
        <v>E07000039</v>
      </c>
      <c r="D90" s="129" t="str">
        <f t="array" ref="D90">ConsolGeog[[#This Row],[la_name]]</f>
        <v>South Derbyshire</v>
      </c>
      <c r="E90" s="129" t="str">
        <f t="array" ref="E90">ConsolGeog[[#This Row],[LA Type]]</f>
        <v>District</v>
      </c>
      <c r="F90" s="129">
        <f t="array" ref="F90">ConsolGeog[[#This Row],[population]]</f>
        <v>94611</v>
      </c>
      <c r="G90" s="129">
        <f t="array" ref="G90">ConsolGeog[[#This Row],[area]]</f>
        <v>33812.06</v>
      </c>
      <c r="H90" s="129">
        <f t="array" ref="H90">MAX(ConsolGeog[[#This Row],[Presented HS - 16-17 (2014)]]+ConsolGeog[[#This Row],[Presented HS - 18-24 (2014)]],ConsolGeog[[#This Row],[Presented HS - 16-24 (2014)]])+MAX(ConsolGeog[[#This Row],[Presented CS - 16-17 (2014)]]+ConsolGeog[[#This Row],[Presented CS - 18-24 (2014)]],ConsolGeog[[#This Row],[Presented CS - 16-24 (2014)]])</f>
        <v>0</v>
      </c>
      <c r="I90" s="129">
        <f t="array" ref="I90">MAX(ConsolGeog[[#This Row],[Assessed HS - 16-17 (2014)]]+ConsolGeog[[#This Row],[Assessed HS - 18-24 (2014)]],ConsolGeog[[#This Row],[Assessed HS - 16-24 (2014)]])+MAX(ConsolGeog[[#This Row],[Assessed CS - 16-17 (2014)]]+ConsolGeog[[#This Row],[Assessed CS - 18-24 (2014)]],ConsolGeog[[#This Row],[Assessed CS - 16-24 (2014)]])</f>
        <v>0</v>
      </c>
      <c r="J90" s="128">
        <f>VLOOKUP(FinalOutput[[#This Row],[ONS_Cenus_2011]],Table5[],CensusData!C$1,FALSE)</f>
        <v>27807</v>
      </c>
      <c r="K90" s="128">
        <f>VLOOKUP(FinalOutput[[#This Row],[ONS_Cenus_2011]],Table5[],CensusData!D$1,FALSE)</f>
        <v>3877</v>
      </c>
      <c r="L90" s="128">
        <f>VLOOKUP(FinalOutput[[#This Row],[ONS_Cenus_2011]],Table5[],CensusData!E$1,FALSE)</f>
        <v>1800</v>
      </c>
      <c r="M90" s="128">
        <f>VLOOKUP(FinalOutput[[#This Row],[ONS_Cenus_2011]],Table5[],CensusData!F$1,FALSE)</f>
        <v>4103</v>
      </c>
      <c r="N90" s="128">
        <f>VLOOKUP(FinalOutput[[#This Row],[ONS_Cenus_2011]],Table5[],CensusData!G$1,FALSE)</f>
        <v>2636</v>
      </c>
      <c r="O90" s="128">
        <f>VLOOKUP(FinalOutput[[#This Row],[ONS_Cenus_2011]],Table5[],CensusData!H$1,FALSE)</f>
        <v>283</v>
      </c>
      <c r="P90" s="128">
        <f>VLOOKUP(FinalOutput[[#This Row],[ONS_Cenus_2011]],Table5[],CensusData!I$1,FALSE)</f>
        <v>9.94</v>
      </c>
      <c r="Q90" s="128">
        <f>VLOOKUP(FinalOutput[[#This Row],[ONS_Cenus_2011]],Table5[],CensusData!J$1,FALSE)</f>
        <v>24106</v>
      </c>
      <c r="R90" s="128">
        <f>VLOOKUP(FinalOutput[[#This Row],[ONS_Cenus_2011]],Table5[],CensusData!K$1,FALSE)</f>
        <v>38992</v>
      </c>
      <c r="S90" s="128">
        <f>VLOOKUP(FinalOutput[[#This Row],[ONS_Cenus_2011]],Table5[],CensusData!L$1,FALSE)</f>
        <v>37811</v>
      </c>
      <c r="T90" s="128">
        <f>VLOOKUP(FinalOutput[[#This Row],[ONS_Cenus_2011]],Table5[],CensusData!M$1,FALSE)</f>
        <v>37162</v>
      </c>
      <c r="U90" s="128">
        <f>VLOOKUP(FinalOutput[[#This Row],[ONS_Cenus_2011]],Table5[],CensusData!N$1,FALSE)</f>
        <v>210</v>
      </c>
      <c r="V90" s="128">
        <f>VLOOKUP(FinalOutput[[#This Row],[ONS_Cenus_2011]],Table5[],CensusData!O$1,FALSE)</f>
        <v>28</v>
      </c>
      <c r="W90" s="128">
        <f>VLOOKUP(FinalOutput[[#This Row],[ONS_Cenus_2011]],Table5[],CensusData!P$1,FALSE)</f>
        <v>411</v>
      </c>
      <c r="X90" s="128">
        <f>VLOOKUP(FinalOutput[[#This Row],[ONS_Cenus_2011]],Table5[],CensusData!Q$1,FALSE)</f>
        <v>190</v>
      </c>
      <c r="Y90" s="128">
        <f>VLOOKUP(FinalOutput[[#This Row],[ONS_Cenus_2011]],Table5[],CensusData!R$1,FALSE)</f>
        <v>82</v>
      </c>
      <c r="Z90" s="128">
        <f>VLOOKUP(FinalOutput[[#This Row],[ONS_Cenus_2011]],Table5[],CensusData!S$1,FALSE)</f>
        <v>10</v>
      </c>
      <c r="AA90" s="128">
        <f>VLOOKUP(FinalOutput[[#This Row],[ONS_Cenus_2011]],Table5[],CensusData!T$1,FALSE)</f>
        <v>45</v>
      </c>
      <c r="AB90" s="128">
        <f>VLOOKUP(FinalOutput[[#This Row],[ONS_Cenus_2011]],Table5[],CensusData!U$1,FALSE)</f>
        <v>53</v>
      </c>
      <c r="AC90" s="128">
        <f>VLOOKUP(FinalOutput[[#This Row],[ONS_Cenus_2011]],Table5[],CensusData!V$1,FALSE)</f>
        <v>727</v>
      </c>
      <c r="AD90" s="128">
        <f>VLOOKUP(FinalOutput[[#This Row],[ONS_Cenus_2011]],Table5[],CensusData!W$1,FALSE)</f>
        <v>515</v>
      </c>
      <c r="AE90" s="128">
        <f>VLOOKUP(FinalOutput[[#This Row],[ONS_Cenus_2011]],Table5[],CensusData!X$1,FALSE)</f>
        <v>55</v>
      </c>
      <c r="AF90" s="128">
        <f>VLOOKUP(FinalOutput[[#This Row],[ONS_Cenus_2011]],Table5[],CensusData!Y$1,FALSE)</f>
        <v>1</v>
      </c>
      <c r="AG90" s="128">
        <f>VLOOKUP(FinalOutput[[#This Row],[ONS_Cenus_2011]],Table5[],CensusData!Z$1,FALSE)</f>
        <v>58</v>
      </c>
      <c r="AH90" s="128">
        <f>VLOOKUP(FinalOutput[[#This Row],[ONS_Cenus_2011]],Table5[],CensusData!AA$1,FALSE)</f>
        <v>98</v>
      </c>
      <c r="AI90" s="128">
        <f>VLOOKUP(FinalOutput[[#This Row],[ONS_Cenus_2011]],Table5[],CensusData!AB$1,FALSE)</f>
        <v>191</v>
      </c>
      <c r="AJ90" s="128">
        <f>VLOOKUP(FinalOutput[[#This Row],[ONS_Cenus_2011]],Table5[],CensusData!AC$1,FALSE)</f>
        <v>69</v>
      </c>
      <c r="AK90" s="128">
        <f>VLOOKUP(FinalOutput[[#This Row],[ONS_Cenus_2011]],Table5[],CensusData!AD$1,FALSE)</f>
        <v>101</v>
      </c>
      <c r="AL90" s="128">
        <f>VLOOKUP(FinalOutput[[#This Row],[ONS_Cenus_2011]],Table5[],CensusData!AE$1,FALSE)</f>
        <v>21</v>
      </c>
      <c r="AM90" s="128">
        <f>VLOOKUP(FinalOutput[[#This Row],[ONS_Cenus_2011]],Table5[],CensusData!AF$1,FALSE)</f>
        <v>73</v>
      </c>
      <c r="AN90" s="128">
        <f>VLOOKUP(FinalOutput[[#This Row],[ONS_Cenus_2011]],Table5[],CensusData!AG$1,FALSE)</f>
        <v>15</v>
      </c>
      <c r="AO90" s="128">
        <f>VLOOKUP(FinalOutput[[#This Row],[ONS_Cenus_2011]],Table5[],CensusData!AH$1,FALSE)</f>
        <v>58</v>
      </c>
      <c r="AP90" s="128">
        <f>VLOOKUP(FinalOutput[[#This Row],[ONS_Cenus_2011]],Table5[],CensusData!AI$1,FALSE)</f>
        <v>75910</v>
      </c>
      <c r="AQ90" s="128">
        <f>VLOOKUP(FinalOutput[[#This Row],[ONS_Cenus_2011]],Table5[],CensusData!AJ$1,FALSE)</f>
        <v>16707</v>
      </c>
      <c r="AR90" s="128">
        <f>VLOOKUP(FinalOutput[[#This Row],[ONS_Cenus_2011]],Table5[],CensusData!AK$1,FALSE)</f>
        <v>10674</v>
      </c>
      <c r="AS90" s="128">
        <f>VLOOKUP(FinalOutput[[#This Row],[ONS_Cenus_2011]],Table5[],CensusData!AL$1,FALSE)</f>
        <v>12617</v>
      </c>
      <c r="AT90" s="128">
        <f>VLOOKUP(FinalOutput[[#This Row],[ONS_Cenus_2011]],Table5[],CensusData!AM$1,FALSE)</f>
        <v>3663</v>
      </c>
      <c r="AU90" s="128">
        <f>VLOOKUP(FinalOutput[[#This Row],[ONS_Cenus_2011]],Table5[],CensusData!AN$1,FALSE)</f>
        <v>9738</v>
      </c>
      <c r="AV90" s="128">
        <f>VLOOKUP(FinalOutput[[#This Row],[ONS_Cenus_2011]],Table5[],CensusData!AO$1,FALSE)</f>
        <v>19701</v>
      </c>
      <c r="AW90" s="128">
        <f>VLOOKUP(FinalOutput[[#This Row],[ONS_Cenus_2011]],Table5[],CensusData!AP$1,FALSE)</f>
        <v>2810</v>
      </c>
    </row>
    <row r="91" spans="1:49" ht="15" customHeight="1">
      <c r="A91" s="128" t="str">
        <f t="array" ref="A91">ConsolGeog[[#This Row],[Country]]</f>
        <v>England</v>
      </c>
      <c r="B91" s="129" t="str">
        <f t="array" ref="B91">ConsolGeog[[#This Row],[County Name]]</f>
        <v>Devon</v>
      </c>
      <c r="C91" s="128" t="str">
        <f t="array" ref="C91">ConsolGeog[[#This Row],[la_code]]</f>
        <v>E07000040</v>
      </c>
      <c r="D91" s="129" t="str">
        <f t="array" ref="D91">ConsolGeog[[#This Row],[la_name]]</f>
        <v>East Devon</v>
      </c>
      <c r="E91" s="129" t="str">
        <f t="array" ref="E91">ConsolGeog[[#This Row],[LA Type]]</f>
        <v>District</v>
      </c>
      <c r="F91" s="129">
        <f t="array" ref="F91">ConsolGeog[[#This Row],[population]]</f>
        <v>132457</v>
      </c>
      <c r="G91" s="129">
        <f t="array" ref="G91">ConsolGeog[[#This Row],[area]]</f>
        <v>81434.66</v>
      </c>
      <c r="H91" s="129">
        <f t="array" ref="H91">MAX(ConsolGeog[[#This Row],[Presented HS - 16-17 (2014)]]+ConsolGeog[[#This Row],[Presented HS - 18-24 (2014)]],ConsolGeog[[#This Row],[Presented HS - 16-24 (2014)]])+MAX(ConsolGeog[[#This Row],[Presented CS - 16-17 (2014)]]+ConsolGeog[[#This Row],[Presented CS - 18-24 (2014)]],ConsolGeog[[#This Row],[Presented CS - 16-24 (2014)]])</f>
        <v>0</v>
      </c>
      <c r="I91" s="129">
        <f t="array" ref="I91">MAX(ConsolGeog[[#This Row],[Assessed HS - 16-17 (2014)]]+ConsolGeog[[#This Row],[Assessed HS - 18-24 (2014)]],ConsolGeog[[#This Row],[Assessed HS - 16-24 (2014)]])+MAX(ConsolGeog[[#This Row],[Assessed CS - 16-17 (2014)]]+ConsolGeog[[#This Row],[Assessed CS - 18-24 (2014)]],ConsolGeog[[#This Row],[Assessed CS - 16-24 (2014)]])</f>
        <v>0</v>
      </c>
      <c r="J91" s="128">
        <f>VLOOKUP(FinalOutput[[#This Row],[ONS_Cenus_2011]],Table5[],CensusData!C$1,FALSE)</f>
        <v>51448</v>
      </c>
      <c r="K91" s="128">
        <f>VLOOKUP(FinalOutput[[#This Row],[ONS_Cenus_2011]],Table5[],CensusData!D$1,FALSE)</f>
        <v>3953</v>
      </c>
      <c r="L91" s="128">
        <f>VLOOKUP(FinalOutput[[#This Row],[ONS_Cenus_2011]],Table5[],CensusData!E$1,FALSE)</f>
        <v>1505</v>
      </c>
      <c r="M91" s="128">
        <f>VLOOKUP(FinalOutput[[#This Row],[ONS_Cenus_2011]],Table5[],CensusData!F$1,FALSE)</f>
        <v>4753</v>
      </c>
      <c r="N91" s="128">
        <f>VLOOKUP(FinalOutput[[#This Row],[ONS_Cenus_2011]],Table5[],CensusData!G$1,FALSE)</f>
        <v>2399</v>
      </c>
      <c r="O91" s="128">
        <f>VLOOKUP(FinalOutput[[#This Row],[ONS_Cenus_2011]],Table5[],CensusData!H$1,FALSE)</f>
        <v>211</v>
      </c>
      <c r="P91" s="128">
        <f>VLOOKUP(FinalOutput[[#This Row],[ONS_Cenus_2011]],Table5[],CensusData!I$1,FALSE)</f>
        <v>20.440000000000001</v>
      </c>
      <c r="Q91" s="128">
        <f>VLOOKUP(FinalOutput[[#This Row],[ONS_Cenus_2011]],Table5[],CensusData!J$1,FALSE)</f>
        <v>13671</v>
      </c>
      <c r="R91" s="128">
        <f>VLOOKUP(FinalOutput[[#This Row],[ONS_Cenus_2011]],Table5[],CensusData!K$1,FALSE)</f>
        <v>59071</v>
      </c>
      <c r="S91" s="128">
        <f>VLOOKUP(FinalOutput[[#This Row],[ONS_Cenus_2011]],Table5[],CensusData!L$1,FALSE)</f>
        <v>58456</v>
      </c>
      <c r="T91" s="128">
        <f>VLOOKUP(FinalOutput[[#This Row],[ONS_Cenus_2011]],Table5[],CensusData!M$1,FALSE)</f>
        <v>57249</v>
      </c>
      <c r="U91" s="128">
        <f>VLOOKUP(FinalOutput[[#This Row],[ONS_Cenus_2011]],Table5[],CensusData!N$1,FALSE)</f>
        <v>308</v>
      </c>
      <c r="V91" s="128">
        <f>VLOOKUP(FinalOutput[[#This Row],[ONS_Cenus_2011]],Table5[],CensusData!O$1,FALSE)</f>
        <v>34</v>
      </c>
      <c r="W91" s="128">
        <f>VLOOKUP(FinalOutput[[#This Row],[ONS_Cenus_2011]],Table5[],CensusData!P$1,FALSE)</f>
        <v>865</v>
      </c>
      <c r="X91" s="128">
        <f>VLOOKUP(FinalOutput[[#This Row],[ONS_Cenus_2011]],Table5[],CensusData!Q$1,FALSE)</f>
        <v>215</v>
      </c>
      <c r="Y91" s="128">
        <f>VLOOKUP(FinalOutput[[#This Row],[ONS_Cenus_2011]],Table5[],CensusData!R$1,FALSE)</f>
        <v>66</v>
      </c>
      <c r="Z91" s="128">
        <f>VLOOKUP(FinalOutput[[#This Row],[ONS_Cenus_2011]],Table5[],CensusData!S$1,FALSE)</f>
        <v>16</v>
      </c>
      <c r="AA91" s="128">
        <f>VLOOKUP(FinalOutput[[#This Row],[ONS_Cenus_2011]],Table5[],CensusData!T$1,FALSE)</f>
        <v>72</v>
      </c>
      <c r="AB91" s="128">
        <f>VLOOKUP(FinalOutput[[#This Row],[ONS_Cenus_2011]],Table5[],CensusData!U$1,FALSE)</f>
        <v>61</v>
      </c>
      <c r="AC91" s="128">
        <f>VLOOKUP(FinalOutput[[#This Row],[ONS_Cenus_2011]],Table5[],CensusData!V$1,FALSE)</f>
        <v>279</v>
      </c>
      <c r="AD91" s="128">
        <f>VLOOKUP(FinalOutput[[#This Row],[ONS_Cenus_2011]],Table5[],CensusData!W$1,FALSE)</f>
        <v>77</v>
      </c>
      <c r="AE91" s="128">
        <f>VLOOKUP(FinalOutput[[#This Row],[ONS_Cenus_2011]],Table5[],CensusData!X$1,FALSE)</f>
        <v>1</v>
      </c>
      <c r="AF91" s="128">
        <f>VLOOKUP(FinalOutput[[#This Row],[ONS_Cenus_2011]],Table5[],CensusData!Y$1,FALSE)</f>
        <v>21</v>
      </c>
      <c r="AG91" s="128">
        <f>VLOOKUP(FinalOutput[[#This Row],[ONS_Cenus_2011]],Table5[],CensusData!Z$1,FALSE)</f>
        <v>54</v>
      </c>
      <c r="AH91" s="128">
        <f>VLOOKUP(FinalOutput[[#This Row],[ONS_Cenus_2011]],Table5[],CensusData!AA$1,FALSE)</f>
        <v>126</v>
      </c>
      <c r="AI91" s="128">
        <f>VLOOKUP(FinalOutput[[#This Row],[ONS_Cenus_2011]],Table5[],CensusData!AB$1,FALSE)</f>
        <v>67</v>
      </c>
      <c r="AJ91" s="128">
        <f>VLOOKUP(FinalOutput[[#This Row],[ONS_Cenus_2011]],Table5[],CensusData!AC$1,FALSE)</f>
        <v>31</v>
      </c>
      <c r="AK91" s="128">
        <f>VLOOKUP(FinalOutput[[#This Row],[ONS_Cenus_2011]],Table5[],CensusData!AD$1,FALSE)</f>
        <v>30</v>
      </c>
      <c r="AL91" s="128">
        <f>VLOOKUP(FinalOutput[[#This Row],[ONS_Cenus_2011]],Table5[],CensusData!AE$1,FALSE)</f>
        <v>6</v>
      </c>
      <c r="AM91" s="128">
        <f>VLOOKUP(FinalOutput[[#This Row],[ONS_Cenus_2011]],Table5[],CensusData!AF$1,FALSE)</f>
        <v>54</v>
      </c>
      <c r="AN91" s="128">
        <f>VLOOKUP(FinalOutput[[#This Row],[ONS_Cenus_2011]],Table5[],CensusData!AG$1,FALSE)</f>
        <v>18</v>
      </c>
      <c r="AO91" s="128">
        <f>VLOOKUP(FinalOutput[[#This Row],[ONS_Cenus_2011]],Table5[],CensusData!AH$1,FALSE)</f>
        <v>36</v>
      </c>
      <c r="AP91" s="128">
        <f>VLOOKUP(FinalOutput[[#This Row],[ONS_Cenus_2011]],Table5[],CensusData!AI$1,FALSE)</f>
        <v>112002</v>
      </c>
      <c r="AQ91" s="128">
        <f>VLOOKUP(FinalOutput[[#This Row],[ONS_Cenus_2011]],Table5[],CensusData!AJ$1,FALSE)</f>
        <v>23597</v>
      </c>
      <c r="AR91" s="128">
        <f>VLOOKUP(FinalOutput[[#This Row],[ONS_Cenus_2011]],Table5[],CensusData!AK$1,FALSE)</f>
        <v>14651</v>
      </c>
      <c r="AS91" s="128">
        <f>VLOOKUP(FinalOutput[[#This Row],[ONS_Cenus_2011]],Table5[],CensusData!AL$1,FALSE)</f>
        <v>19009</v>
      </c>
      <c r="AT91" s="128">
        <f>VLOOKUP(FinalOutput[[#This Row],[ONS_Cenus_2011]],Table5[],CensusData!AM$1,FALSE)</f>
        <v>4625</v>
      </c>
      <c r="AU91" s="128">
        <f>VLOOKUP(FinalOutput[[#This Row],[ONS_Cenus_2011]],Table5[],CensusData!AN$1,FALSE)</f>
        <v>12708</v>
      </c>
      <c r="AV91" s="128">
        <f>VLOOKUP(FinalOutput[[#This Row],[ONS_Cenus_2011]],Table5[],CensusData!AO$1,FALSE)</f>
        <v>32573</v>
      </c>
      <c r="AW91" s="128">
        <f>VLOOKUP(FinalOutput[[#This Row],[ONS_Cenus_2011]],Table5[],CensusData!AP$1,FALSE)</f>
        <v>4839</v>
      </c>
    </row>
    <row r="92" spans="1:49" ht="15" customHeight="1">
      <c r="A92" s="128" t="str">
        <f t="array" ref="A92">ConsolGeog[[#This Row],[Country]]</f>
        <v>England</v>
      </c>
      <c r="B92" s="129" t="str">
        <f t="array" ref="B92">ConsolGeog[[#This Row],[County Name]]</f>
        <v>Devon</v>
      </c>
      <c r="C92" s="128" t="str">
        <f t="array" ref="C92">ConsolGeog[[#This Row],[la_code]]</f>
        <v>E07000041</v>
      </c>
      <c r="D92" s="129" t="str">
        <f t="array" ref="D92">ConsolGeog[[#This Row],[la_name]]</f>
        <v>Exeter</v>
      </c>
      <c r="E92" s="129" t="str">
        <f t="array" ref="E92">ConsolGeog[[#This Row],[LA Type]]</f>
        <v>District</v>
      </c>
      <c r="F92" s="129">
        <f t="array" ref="F92">ConsolGeog[[#This Row],[population]]</f>
        <v>117773</v>
      </c>
      <c r="G92" s="129">
        <f t="array" ref="G92">ConsolGeog[[#This Row],[area]]</f>
        <v>4702.7700000000004</v>
      </c>
      <c r="H92" s="129">
        <f t="array" ref="H92">MAX(ConsolGeog[[#This Row],[Presented HS - 16-17 (2014)]]+ConsolGeog[[#This Row],[Presented HS - 18-24 (2014)]],ConsolGeog[[#This Row],[Presented HS - 16-24 (2014)]])+MAX(ConsolGeog[[#This Row],[Presented CS - 16-17 (2014)]]+ConsolGeog[[#This Row],[Presented CS - 18-24 (2014)]],ConsolGeog[[#This Row],[Presented CS - 16-24 (2014)]])</f>
        <v>0</v>
      </c>
      <c r="I92" s="129">
        <f t="array" ref="I92">MAX(ConsolGeog[[#This Row],[Assessed HS - 16-17 (2014)]]+ConsolGeog[[#This Row],[Assessed HS - 18-24 (2014)]],ConsolGeog[[#This Row],[Assessed HS - 16-24 (2014)]])+MAX(ConsolGeog[[#This Row],[Assessed CS - 16-17 (2014)]]+ConsolGeog[[#This Row],[Assessed CS - 18-24 (2014)]],ConsolGeog[[#This Row],[Assessed CS - 16-24 (2014)]])</f>
        <v>0</v>
      </c>
      <c r="J92" s="128">
        <f>VLOOKUP(FinalOutput[[#This Row],[ONS_Cenus_2011]],Table5[],CensusData!C$1,FALSE)</f>
        <v>41639</v>
      </c>
      <c r="K92" s="128">
        <f>VLOOKUP(FinalOutput[[#This Row],[ONS_Cenus_2011]],Table5[],CensusData!D$1,FALSE)</f>
        <v>13165</v>
      </c>
      <c r="L92" s="128">
        <f>VLOOKUP(FinalOutput[[#This Row],[ONS_Cenus_2011]],Table5[],CensusData!E$1,FALSE)</f>
        <v>2991</v>
      </c>
      <c r="M92" s="128">
        <f>VLOOKUP(FinalOutput[[#This Row],[ONS_Cenus_2011]],Table5[],CensusData!F$1,FALSE)</f>
        <v>7757</v>
      </c>
      <c r="N92" s="128">
        <f>VLOOKUP(FinalOutput[[#This Row],[ONS_Cenus_2011]],Table5[],CensusData!G$1,FALSE)</f>
        <v>5462</v>
      </c>
      <c r="O92" s="128">
        <f>VLOOKUP(FinalOutput[[#This Row],[ONS_Cenus_2011]],Table5[],CensusData!H$1,FALSE)</f>
        <v>613</v>
      </c>
      <c r="P92" s="128">
        <f>VLOOKUP(FinalOutput[[#This Row],[ONS_Cenus_2011]],Table5[],CensusData!I$1,FALSE)</f>
        <v>10.56</v>
      </c>
      <c r="Q92" s="128">
        <f>VLOOKUP(FinalOutput[[#This Row],[ONS_Cenus_2011]],Table5[],CensusData!J$1,FALSE)</f>
        <v>23281</v>
      </c>
      <c r="R92" s="128">
        <f>VLOOKUP(FinalOutput[[#This Row],[ONS_Cenus_2011]],Table5[],CensusData!K$1,FALSE)</f>
        <v>49242</v>
      </c>
      <c r="S92" s="128">
        <f>VLOOKUP(FinalOutput[[#This Row],[ONS_Cenus_2011]],Table5[],CensusData!L$1,FALSE)</f>
        <v>46872</v>
      </c>
      <c r="T92" s="128">
        <f>VLOOKUP(FinalOutput[[#This Row],[ONS_Cenus_2011]],Table5[],CensusData!M$1,FALSE)</f>
        <v>44661</v>
      </c>
      <c r="U92" s="128">
        <f>VLOOKUP(FinalOutput[[#This Row],[ONS_Cenus_2011]],Table5[],CensusData!N$1,FALSE)</f>
        <v>364</v>
      </c>
      <c r="V92" s="128">
        <f>VLOOKUP(FinalOutput[[#This Row],[ONS_Cenus_2011]],Table5[],CensusData!O$1,FALSE)</f>
        <v>40</v>
      </c>
      <c r="W92" s="128">
        <f>VLOOKUP(FinalOutput[[#This Row],[ONS_Cenus_2011]],Table5[],CensusData!P$1,FALSE)</f>
        <v>1807</v>
      </c>
      <c r="X92" s="128">
        <f>VLOOKUP(FinalOutput[[#This Row],[ONS_Cenus_2011]],Table5[],CensusData!Q$1,FALSE)</f>
        <v>503</v>
      </c>
      <c r="Y92" s="128">
        <f>VLOOKUP(FinalOutput[[#This Row],[ONS_Cenus_2011]],Table5[],CensusData!R$1,FALSE)</f>
        <v>115</v>
      </c>
      <c r="Z92" s="128">
        <f>VLOOKUP(FinalOutput[[#This Row],[ONS_Cenus_2011]],Table5[],CensusData!S$1,FALSE)</f>
        <v>58</v>
      </c>
      <c r="AA92" s="128">
        <f>VLOOKUP(FinalOutput[[#This Row],[ONS_Cenus_2011]],Table5[],CensusData!T$1,FALSE)</f>
        <v>193</v>
      </c>
      <c r="AB92" s="128">
        <f>VLOOKUP(FinalOutput[[#This Row],[ONS_Cenus_2011]],Table5[],CensusData!U$1,FALSE)</f>
        <v>137</v>
      </c>
      <c r="AC92" s="128">
        <f>VLOOKUP(FinalOutput[[#This Row],[ONS_Cenus_2011]],Table5[],CensusData!V$1,FALSE)</f>
        <v>1166</v>
      </c>
      <c r="AD92" s="128">
        <f>VLOOKUP(FinalOutput[[#This Row],[ONS_Cenus_2011]],Table5[],CensusData!W$1,FALSE)</f>
        <v>265</v>
      </c>
      <c r="AE92" s="128">
        <f>VLOOKUP(FinalOutput[[#This Row],[ONS_Cenus_2011]],Table5[],CensusData!X$1,FALSE)</f>
        <v>52</v>
      </c>
      <c r="AF92" s="128">
        <f>VLOOKUP(FinalOutput[[#This Row],[ONS_Cenus_2011]],Table5[],CensusData!Y$1,FALSE)</f>
        <v>65</v>
      </c>
      <c r="AG92" s="128">
        <f>VLOOKUP(FinalOutput[[#This Row],[ONS_Cenus_2011]],Table5[],CensusData!Z$1,FALSE)</f>
        <v>434</v>
      </c>
      <c r="AH92" s="128">
        <f>VLOOKUP(FinalOutput[[#This Row],[ONS_Cenus_2011]],Table5[],CensusData!AA$1,FALSE)</f>
        <v>350</v>
      </c>
      <c r="AI92" s="128">
        <f>VLOOKUP(FinalOutput[[#This Row],[ONS_Cenus_2011]],Table5[],CensusData!AB$1,FALSE)</f>
        <v>261</v>
      </c>
      <c r="AJ92" s="128">
        <f>VLOOKUP(FinalOutput[[#This Row],[ONS_Cenus_2011]],Table5[],CensusData!AC$1,FALSE)</f>
        <v>159</v>
      </c>
      <c r="AK92" s="128">
        <f>VLOOKUP(FinalOutput[[#This Row],[ONS_Cenus_2011]],Table5[],CensusData!AD$1,FALSE)</f>
        <v>79</v>
      </c>
      <c r="AL92" s="128">
        <f>VLOOKUP(FinalOutput[[#This Row],[ONS_Cenus_2011]],Table5[],CensusData!AE$1,FALSE)</f>
        <v>23</v>
      </c>
      <c r="AM92" s="128">
        <f>VLOOKUP(FinalOutput[[#This Row],[ONS_Cenus_2011]],Table5[],CensusData!AF$1,FALSE)</f>
        <v>440</v>
      </c>
      <c r="AN92" s="128">
        <f>VLOOKUP(FinalOutput[[#This Row],[ONS_Cenus_2011]],Table5[],CensusData!AG$1,FALSE)</f>
        <v>294</v>
      </c>
      <c r="AO92" s="128">
        <f>VLOOKUP(FinalOutput[[#This Row],[ONS_Cenus_2011]],Table5[],CensusData!AH$1,FALSE)</f>
        <v>146</v>
      </c>
      <c r="AP92" s="128">
        <f>VLOOKUP(FinalOutput[[#This Row],[ONS_Cenus_2011]],Table5[],CensusData!AI$1,FALSE)</f>
        <v>99066</v>
      </c>
      <c r="AQ92" s="128">
        <f>VLOOKUP(FinalOutput[[#This Row],[ONS_Cenus_2011]],Table5[],CensusData!AJ$1,FALSE)</f>
        <v>18156</v>
      </c>
      <c r="AR92" s="128">
        <f>VLOOKUP(FinalOutput[[#This Row],[ONS_Cenus_2011]],Table5[],CensusData!AK$1,FALSE)</f>
        <v>12467</v>
      </c>
      <c r="AS92" s="128">
        <f>VLOOKUP(FinalOutput[[#This Row],[ONS_Cenus_2011]],Table5[],CensusData!AL$1,FALSE)</f>
        <v>13998</v>
      </c>
      <c r="AT92" s="128">
        <f>VLOOKUP(FinalOutput[[#This Row],[ONS_Cenus_2011]],Table5[],CensusData!AM$1,FALSE)</f>
        <v>3165</v>
      </c>
      <c r="AU92" s="128">
        <f>VLOOKUP(FinalOutput[[#This Row],[ONS_Cenus_2011]],Table5[],CensusData!AN$1,FALSE)</f>
        <v>18000</v>
      </c>
      <c r="AV92" s="128">
        <f>VLOOKUP(FinalOutput[[#This Row],[ONS_Cenus_2011]],Table5[],CensusData!AO$1,FALSE)</f>
        <v>28291</v>
      </c>
      <c r="AW92" s="128">
        <f>VLOOKUP(FinalOutput[[#This Row],[ONS_Cenus_2011]],Table5[],CensusData!AP$1,FALSE)</f>
        <v>4989</v>
      </c>
    </row>
    <row r="93" spans="1:49" ht="15" customHeight="1">
      <c r="A93" s="128" t="str">
        <f t="array" ref="A93">ConsolGeog[[#This Row],[Country]]</f>
        <v>England</v>
      </c>
      <c r="B93" s="129" t="str">
        <f t="array" ref="B93">ConsolGeog[[#This Row],[County Name]]</f>
        <v>Devon</v>
      </c>
      <c r="C93" s="128" t="str">
        <f t="array" ref="C93">ConsolGeog[[#This Row],[la_code]]</f>
        <v>E07000042</v>
      </c>
      <c r="D93" s="129" t="str">
        <f t="array" ref="D93">ConsolGeog[[#This Row],[la_name]]</f>
        <v>Mid Devon</v>
      </c>
      <c r="E93" s="129" t="str">
        <f t="array" ref="E93">ConsolGeog[[#This Row],[LA Type]]</f>
        <v>District</v>
      </c>
      <c r="F93" s="129">
        <f t="array" ref="F93">ConsolGeog[[#This Row],[population]]</f>
        <v>77750</v>
      </c>
      <c r="G93" s="129">
        <f t="array" ref="G93">ConsolGeog[[#This Row],[area]]</f>
        <v>91293.48</v>
      </c>
      <c r="H93" s="129">
        <f t="array" ref="H93">MAX(ConsolGeog[[#This Row],[Presented HS - 16-17 (2014)]]+ConsolGeog[[#This Row],[Presented HS - 18-24 (2014)]],ConsolGeog[[#This Row],[Presented HS - 16-24 (2014)]])+MAX(ConsolGeog[[#This Row],[Presented CS - 16-17 (2014)]]+ConsolGeog[[#This Row],[Presented CS - 18-24 (2014)]],ConsolGeog[[#This Row],[Presented CS - 16-24 (2014)]])</f>
        <v>0</v>
      </c>
      <c r="I93" s="129">
        <f t="array" ref="I93">MAX(ConsolGeog[[#This Row],[Assessed HS - 16-17 (2014)]]+ConsolGeog[[#This Row],[Assessed HS - 18-24 (2014)]],ConsolGeog[[#This Row],[Assessed HS - 16-24 (2014)]])+MAX(ConsolGeog[[#This Row],[Assessed CS - 16-17 (2014)]]+ConsolGeog[[#This Row],[Assessed CS - 18-24 (2014)]],ConsolGeog[[#This Row],[Assessed CS - 16-24 (2014)]])</f>
        <v>0</v>
      </c>
      <c r="J93" s="128">
        <f>VLOOKUP(FinalOutput[[#This Row],[ONS_Cenus_2011]],Table5[],CensusData!C$1,FALSE)</f>
        <v>24334</v>
      </c>
      <c r="K93" s="128">
        <f>VLOOKUP(FinalOutput[[#This Row],[ONS_Cenus_2011]],Table5[],CensusData!D$1,FALSE)</f>
        <v>2788</v>
      </c>
      <c r="L93" s="128">
        <f>VLOOKUP(FinalOutput[[#This Row],[ONS_Cenus_2011]],Table5[],CensusData!E$1,FALSE)</f>
        <v>1217</v>
      </c>
      <c r="M93" s="128">
        <f>VLOOKUP(FinalOutput[[#This Row],[ONS_Cenus_2011]],Table5[],CensusData!F$1,FALSE)</f>
        <v>3112</v>
      </c>
      <c r="N93" s="128">
        <f>VLOOKUP(FinalOutput[[#This Row],[ONS_Cenus_2011]],Table5[],CensusData!G$1,FALSE)</f>
        <v>1763</v>
      </c>
      <c r="O93" s="128">
        <f>VLOOKUP(FinalOutput[[#This Row],[ONS_Cenus_2011]],Table5[],CensusData!H$1,FALSE)</f>
        <v>209</v>
      </c>
      <c r="P93" s="128">
        <f>VLOOKUP(FinalOutput[[#This Row],[ONS_Cenus_2011]],Table5[],CensusData!I$1,FALSE)</f>
        <v>23.39</v>
      </c>
      <c r="Q93" s="128">
        <f>VLOOKUP(FinalOutput[[#This Row],[ONS_Cenus_2011]],Table5[],CensusData!J$1,FALSE)</f>
        <v>11657</v>
      </c>
      <c r="R93" s="128">
        <f>VLOOKUP(FinalOutput[[#This Row],[ONS_Cenus_2011]],Table5[],CensusData!K$1,FALSE)</f>
        <v>32758</v>
      </c>
      <c r="S93" s="128">
        <f>VLOOKUP(FinalOutput[[#This Row],[ONS_Cenus_2011]],Table5[],CensusData!L$1,FALSE)</f>
        <v>32440</v>
      </c>
      <c r="T93" s="128">
        <f>VLOOKUP(FinalOutput[[#This Row],[ONS_Cenus_2011]],Table5[],CensusData!M$1,FALSE)</f>
        <v>31612</v>
      </c>
      <c r="U93" s="128">
        <f>VLOOKUP(FinalOutput[[#This Row],[ONS_Cenus_2011]],Table5[],CensusData!N$1,FALSE)</f>
        <v>144</v>
      </c>
      <c r="V93" s="128">
        <f>VLOOKUP(FinalOutput[[#This Row],[ONS_Cenus_2011]],Table5[],CensusData!O$1,FALSE)</f>
        <v>36</v>
      </c>
      <c r="W93" s="128">
        <f>VLOOKUP(FinalOutput[[#This Row],[ONS_Cenus_2011]],Table5[],CensusData!P$1,FALSE)</f>
        <v>648</v>
      </c>
      <c r="X93" s="128">
        <f>VLOOKUP(FinalOutput[[#This Row],[ONS_Cenus_2011]],Table5[],CensusData!Q$1,FALSE)</f>
        <v>114</v>
      </c>
      <c r="Y93" s="128">
        <f>VLOOKUP(FinalOutput[[#This Row],[ONS_Cenus_2011]],Table5[],CensusData!R$1,FALSE)</f>
        <v>43</v>
      </c>
      <c r="Z93" s="128">
        <f>VLOOKUP(FinalOutput[[#This Row],[ONS_Cenus_2011]],Table5[],CensusData!S$1,FALSE)</f>
        <v>8</v>
      </c>
      <c r="AA93" s="128">
        <f>VLOOKUP(FinalOutput[[#This Row],[ONS_Cenus_2011]],Table5[],CensusData!T$1,FALSE)</f>
        <v>35</v>
      </c>
      <c r="AB93" s="128">
        <f>VLOOKUP(FinalOutput[[#This Row],[ONS_Cenus_2011]],Table5[],CensusData!U$1,FALSE)</f>
        <v>28</v>
      </c>
      <c r="AC93" s="128">
        <f>VLOOKUP(FinalOutput[[#This Row],[ONS_Cenus_2011]],Table5[],CensusData!V$1,FALSE)</f>
        <v>133</v>
      </c>
      <c r="AD93" s="128">
        <f>VLOOKUP(FinalOutput[[#This Row],[ONS_Cenus_2011]],Table5[],CensusData!W$1,FALSE)</f>
        <v>48</v>
      </c>
      <c r="AE93" s="128">
        <f>VLOOKUP(FinalOutput[[#This Row],[ONS_Cenus_2011]],Table5[],CensusData!X$1,FALSE)</f>
        <v>4</v>
      </c>
      <c r="AF93" s="128">
        <f>VLOOKUP(FinalOutput[[#This Row],[ONS_Cenus_2011]],Table5[],CensusData!Y$1,FALSE)</f>
        <v>5</v>
      </c>
      <c r="AG93" s="128">
        <f>VLOOKUP(FinalOutput[[#This Row],[ONS_Cenus_2011]],Table5[],CensusData!Z$1,FALSE)</f>
        <v>38</v>
      </c>
      <c r="AH93" s="128">
        <f>VLOOKUP(FinalOutput[[#This Row],[ONS_Cenus_2011]],Table5[],CensusData!AA$1,FALSE)</f>
        <v>38</v>
      </c>
      <c r="AI93" s="128">
        <f>VLOOKUP(FinalOutput[[#This Row],[ONS_Cenus_2011]],Table5[],CensusData!AB$1,FALSE)</f>
        <v>45</v>
      </c>
      <c r="AJ93" s="128">
        <f>VLOOKUP(FinalOutput[[#This Row],[ONS_Cenus_2011]],Table5[],CensusData!AC$1,FALSE)</f>
        <v>29</v>
      </c>
      <c r="AK93" s="128">
        <f>VLOOKUP(FinalOutput[[#This Row],[ONS_Cenus_2011]],Table5[],CensusData!AD$1,FALSE)</f>
        <v>9</v>
      </c>
      <c r="AL93" s="128">
        <f>VLOOKUP(FinalOutput[[#This Row],[ONS_Cenus_2011]],Table5[],CensusData!AE$1,FALSE)</f>
        <v>7</v>
      </c>
      <c r="AM93" s="128">
        <f>VLOOKUP(FinalOutput[[#This Row],[ONS_Cenus_2011]],Table5[],CensusData!AF$1,FALSE)</f>
        <v>26</v>
      </c>
      <c r="AN93" s="128">
        <f>VLOOKUP(FinalOutput[[#This Row],[ONS_Cenus_2011]],Table5[],CensusData!AG$1,FALSE)</f>
        <v>3</v>
      </c>
      <c r="AO93" s="128">
        <f>VLOOKUP(FinalOutput[[#This Row],[ONS_Cenus_2011]],Table5[],CensusData!AH$1,FALSE)</f>
        <v>23</v>
      </c>
      <c r="AP93" s="128">
        <f>VLOOKUP(FinalOutput[[#This Row],[ONS_Cenus_2011]],Table5[],CensusData!AI$1,FALSE)</f>
        <v>63200</v>
      </c>
      <c r="AQ93" s="128">
        <f>VLOOKUP(FinalOutput[[#This Row],[ONS_Cenus_2011]],Table5[],CensusData!AJ$1,FALSE)</f>
        <v>14323</v>
      </c>
      <c r="AR93" s="128">
        <f>VLOOKUP(FinalOutput[[#This Row],[ONS_Cenus_2011]],Table5[],CensusData!AK$1,FALSE)</f>
        <v>8723</v>
      </c>
      <c r="AS93" s="128">
        <f>VLOOKUP(FinalOutput[[#This Row],[ONS_Cenus_2011]],Table5[],CensusData!AL$1,FALSE)</f>
        <v>10796</v>
      </c>
      <c r="AT93" s="128">
        <f>VLOOKUP(FinalOutput[[#This Row],[ONS_Cenus_2011]],Table5[],CensusData!AM$1,FALSE)</f>
        <v>2420</v>
      </c>
      <c r="AU93" s="128">
        <f>VLOOKUP(FinalOutput[[#This Row],[ONS_Cenus_2011]],Table5[],CensusData!AN$1,FALSE)</f>
        <v>7648</v>
      </c>
      <c r="AV93" s="128">
        <f>VLOOKUP(FinalOutput[[#This Row],[ONS_Cenus_2011]],Table5[],CensusData!AO$1,FALSE)</f>
        <v>16716</v>
      </c>
      <c r="AW93" s="128">
        <f>VLOOKUP(FinalOutput[[#This Row],[ONS_Cenus_2011]],Table5[],CensusData!AP$1,FALSE)</f>
        <v>2574</v>
      </c>
    </row>
    <row r="94" spans="1:49" ht="15" customHeight="1">
      <c r="A94" s="128" t="str">
        <f t="array" ref="A94">ConsolGeog[[#This Row],[Country]]</f>
        <v>England</v>
      </c>
      <c r="B94" s="129" t="str">
        <f t="array" ref="B94">ConsolGeog[[#This Row],[County Name]]</f>
        <v>Devon</v>
      </c>
      <c r="C94" s="128" t="str">
        <f t="array" ref="C94">ConsolGeog[[#This Row],[la_code]]</f>
        <v>E07000043</v>
      </c>
      <c r="D94" s="129" t="str">
        <f t="array" ref="D94">ConsolGeog[[#This Row],[la_name]]</f>
        <v>North Devon</v>
      </c>
      <c r="E94" s="129" t="str">
        <f t="array" ref="E94">ConsolGeog[[#This Row],[LA Type]]</f>
        <v>District</v>
      </c>
      <c r="F94" s="129">
        <f t="array" ref="F94">ConsolGeog[[#This Row],[population]]</f>
        <v>93667</v>
      </c>
      <c r="G94" s="129">
        <f t="array" ref="G94">ConsolGeog[[#This Row],[area]]</f>
        <v>108605.1</v>
      </c>
      <c r="H94" s="129">
        <f t="array" ref="H94">MAX(ConsolGeog[[#This Row],[Presented HS - 16-17 (2014)]]+ConsolGeog[[#This Row],[Presented HS - 18-24 (2014)]],ConsolGeog[[#This Row],[Presented HS - 16-24 (2014)]])+MAX(ConsolGeog[[#This Row],[Presented CS - 16-17 (2014)]]+ConsolGeog[[#This Row],[Presented CS - 18-24 (2014)]],ConsolGeog[[#This Row],[Presented CS - 16-24 (2014)]])</f>
        <v>341</v>
      </c>
      <c r="I94" s="129">
        <f t="array" ref="I94">MAX(ConsolGeog[[#This Row],[Assessed HS - 16-17 (2014)]]+ConsolGeog[[#This Row],[Assessed HS - 18-24 (2014)]],ConsolGeog[[#This Row],[Assessed HS - 16-24 (2014)]])+MAX(ConsolGeog[[#This Row],[Assessed CS - 16-17 (2014)]]+ConsolGeog[[#This Row],[Assessed CS - 18-24 (2014)]],ConsolGeog[[#This Row],[Assessed CS - 16-24 (2014)]])</f>
        <v>36</v>
      </c>
      <c r="J94" s="128">
        <f>VLOOKUP(FinalOutput[[#This Row],[ONS_Cenus_2011]],Table5[],CensusData!C$1,FALSE)</f>
        <v>32154</v>
      </c>
      <c r="K94" s="128">
        <f>VLOOKUP(FinalOutput[[#This Row],[ONS_Cenus_2011]],Table5[],CensusData!D$1,FALSE)</f>
        <v>3400</v>
      </c>
      <c r="L94" s="128">
        <f>VLOOKUP(FinalOutput[[#This Row],[ONS_Cenus_2011]],Table5[],CensusData!E$1,FALSE)</f>
        <v>1547</v>
      </c>
      <c r="M94" s="128">
        <f>VLOOKUP(FinalOutput[[#This Row],[ONS_Cenus_2011]],Table5[],CensusData!F$1,FALSE)</f>
        <v>3591</v>
      </c>
      <c r="N94" s="128">
        <f>VLOOKUP(FinalOutput[[#This Row],[ONS_Cenus_2011]],Table5[],CensusData!G$1,FALSE)</f>
        <v>1969</v>
      </c>
      <c r="O94" s="128">
        <f>VLOOKUP(FinalOutput[[#This Row],[ONS_Cenus_2011]],Table5[],CensusData!H$1,FALSE)</f>
        <v>178</v>
      </c>
      <c r="P94" s="128">
        <f>VLOOKUP(FinalOutput[[#This Row],[ONS_Cenus_2011]],Table5[],CensusData!I$1,FALSE)</f>
        <v>19.989999999999998</v>
      </c>
      <c r="Q94" s="128">
        <f>VLOOKUP(FinalOutput[[#This Row],[ONS_Cenus_2011]],Table5[],CensusData!J$1,FALSE)</f>
        <v>14007</v>
      </c>
      <c r="R94" s="128">
        <f>VLOOKUP(FinalOutput[[#This Row],[ONS_Cenus_2011]],Table5[],CensusData!K$1,FALSE)</f>
        <v>40001</v>
      </c>
      <c r="S94" s="128">
        <f>VLOOKUP(FinalOutput[[#This Row],[ONS_Cenus_2011]],Table5[],CensusData!L$1,FALSE)</f>
        <v>39366</v>
      </c>
      <c r="T94" s="128">
        <f>VLOOKUP(FinalOutput[[#This Row],[ONS_Cenus_2011]],Table5[],CensusData!M$1,FALSE)</f>
        <v>38580</v>
      </c>
      <c r="U94" s="128">
        <f>VLOOKUP(FinalOutput[[#This Row],[ONS_Cenus_2011]],Table5[],CensusData!N$1,FALSE)</f>
        <v>180</v>
      </c>
      <c r="V94" s="128">
        <f>VLOOKUP(FinalOutput[[#This Row],[ONS_Cenus_2011]],Table5[],CensusData!O$1,FALSE)</f>
        <v>22</v>
      </c>
      <c r="W94" s="128">
        <f>VLOOKUP(FinalOutput[[#This Row],[ONS_Cenus_2011]],Table5[],CensusData!P$1,FALSE)</f>
        <v>584</v>
      </c>
      <c r="X94" s="128">
        <f>VLOOKUP(FinalOutput[[#This Row],[ONS_Cenus_2011]],Table5[],CensusData!Q$1,FALSE)</f>
        <v>209</v>
      </c>
      <c r="Y94" s="128">
        <f>VLOOKUP(FinalOutput[[#This Row],[ONS_Cenus_2011]],Table5[],CensusData!R$1,FALSE)</f>
        <v>83</v>
      </c>
      <c r="Z94" s="128">
        <f>VLOOKUP(FinalOutput[[#This Row],[ONS_Cenus_2011]],Table5[],CensusData!S$1,FALSE)</f>
        <v>14</v>
      </c>
      <c r="AA94" s="128">
        <f>VLOOKUP(FinalOutput[[#This Row],[ONS_Cenus_2011]],Table5[],CensusData!T$1,FALSE)</f>
        <v>74</v>
      </c>
      <c r="AB94" s="128">
        <f>VLOOKUP(FinalOutput[[#This Row],[ONS_Cenus_2011]],Table5[],CensusData!U$1,FALSE)</f>
        <v>38</v>
      </c>
      <c r="AC94" s="128">
        <f>VLOOKUP(FinalOutput[[#This Row],[ONS_Cenus_2011]],Table5[],CensusData!V$1,FALSE)</f>
        <v>287</v>
      </c>
      <c r="AD94" s="128">
        <f>VLOOKUP(FinalOutput[[#This Row],[ONS_Cenus_2011]],Table5[],CensusData!W$1,FALSE)</f>
        <v>82</v>
      </c>
      <c r="AE94" s="128">
        <f>VLOOKUP(FinalOutput[[#This Row],[ONS_Cenus_2011]],Table5[],CensusData!X$1,FALSE)</f>
        <v>30</v>
      </c>
      <c r="AF94" s="128">
        <f>VLOOKUP(FinalOutput[[#This Row],[ONS_Cenus_2011]],Table5[],CensusData!Y$1,FALSE)</f>
        <v>21</v>
      </c>
      <c r="AG94" s="128">
        <f>VLOOKUP(FinalOutput[[#This Row],[ONS_Cenus_2011]],Table5[],CensusData!Z$1,FALSE)</f>
        <v>39</v>
      </c>
      <c r="AH94" s="128">
        <f>VLOOKUP(FinalOutput[[#This Row],[ONS_Cenus_2011]],Table5[],CensusData!AA$1,FALSE)</f>
        <v>115</v>
      </c>
      <c r="AI94" s="128">
        <f>VLOOKUP(FinalOutput[[#This Row],[ONS_Cenus_2011]],Table5[],CensusData!AB$1,FALSE)</f>
        <v>76</v>
      </c>
      <c r="AJ94" s="128">
        <f>VLOOKUP(FinalOutput[[#This Row],[ONS_Cenus_2011]],Table5[],CensusData!AC$1,FALSE)</f>
        <v>26</v>
      </c>
      <c r="AK94" s="128">
        <f>VLOOKUP(FinalOutput[[#This Row],[ONS_Cenus_2011]],Table5[],CensusData!AD$1,FALSE)</f>
        <v>44</v>
      </c>
      <c r="AL94" s="128">
        <f>VLOOKUP(FinalOutput[[#This Row],[ONS_Cenus_2011]],Table5[],CensusData!AE$1,FALSE)</f>
        <v>6</v>
      </c>
      <c r="AM94" s="128">
        <f>VLOOKUP(FinalOutput[[#This Row],[ONS_Cenus_2011]],Table5[],CensusData!AF$1,FALSE)</f>
        <v>63</v>
      </c>
      <c r="AN94" s="128">
        <f>VLOOKUP(FinalOutput[[#This Row],[ONS_Cenus_2011]],Table5[],CensusData!AG$1,FALSE)</f>
        <v>19</v>
      </c>
      <c r="AO94" s="128">
        <f>VLOOKUP(FinalOutput[[#This Row],[ONS_Cenus_2011]],Table5[],CensusData!AH$1,FALSE)</f>
        <v>44</v>
      </c>
      <c r="AP94" s="128">
        <f>VLOOKUP(FinalOutput[[#This Row],[ONS_Cenus_2011]],Table5[],CensusData!AI$1,FALSE)</f>
        <v>77378</v>
      </c>
      <c r="AQ94" s="128">
        <f>VLOOKUP(FinalOutput[[#This Row],[ONS_Cenus_2011]],Table5[],CensusData!AJ$1,FALSE)</f>
        <v>18613</v>
      </c>
      <c r="AR94" s="128">
        <f>VLOOKUP(FinalOutput[[#This Row],[ONS_Cenus_2011]],Table5[],CensusData!AK$1,FALSE)</f>
        <v>11157</v>
      </c>
      <c r="AS94" s="128">
        <f>VLOOKUP(FinalOutput[[#This Row],[ONS_Cenus_2011]],Table5[],CensusData!AL$1,FALSE)</f>
        <v>13288</v>
      </c>
      <c r="AT94" s="128">
        <f>VLOOKUP(FinalOutput[[#This Row],[ONS_Cenus_2011]],Table5[],CensusData!AM$1,FALSE)</f>
        <v>3663</v>
      </c>
      <c r="AU94" s="128">
        <f>VLOOKUP(FinalOutput[[#This Row],[ONS_Cenus_2011]],Table5[],CensusData!AN$1,FALSE)</f>
        <v>9616</v>
      </c>
      <c r="AV94" s="128">
        <f>VLOOKUP(FinalOutput[[#This Row],[ONS_Cenus_2011]],Table5[],CensusData!AO$1,FALSE)</f>
        <v>17732</v>
      </c>
      <c r="AW94" s="128">
        <f>VLOOKUP(FinalOutput[[#This Row],[ONS_Cenus_2011]],Table5[],CensusData!AP$1,FALSE)</f>
        <v>3309</v>
      </c>
    </row>
    <row r="95" spans="1:49" ht="15" customHeight="1">
      <c r="A95" s="128" t="str">
        <f t="array" ref="A95">ConsolGeog[[#This Row],[Country]]</f>
        <v>England</v>
      </c>
      <c r="B95" s="129" t="str">
        <f t="array" ref="B95">ConsolGeog[[#This Row],[County Name]]</f>
        <v>Devon</v>
      </c>
      <c r="C95" s="128" t="str">
        <f t="array" ref="C95">ConsolGeog[[#This Row],[la_code]]</f>
        <v>E07000044</v>
      </c>
      <c r="D95" s="129" t="str">
        <f t="array" ref="D95">ConsolGeog[[#This Row],[la_name]]</f>
        <v>South Hams</v>
      </c>
      <c r="E95" s="129" t="str">
        <f t="array" ref="E95">ConsolGeog[[#This Row],[LA Type]]</f>
        <v>District</v>
      </c>
      <c r="F95" s="129">
        <f t="array" ref="F95">ConsolGeog[[#This Row],[population]]</f>
        <v>83140</v>
      </c>
      <c r="G95" s="129">
        <f t="array" ref="G95">ConsolGeog[[#This Row],[area]]</f>
        <v>88649.78</v>
      </c>
      <c r="H95" s="129">
        <f t="array" ref="H95">MAX(ConsolGeog[[#This Row],[Presented HS - 16-17 (2014)]]+ConsolGeog[[#This Row],[Presented HS - 18-24 (2014)]],ConsolGeog[[#This Row],[Presented HS - 16-24 (2014)]])+MAX(ConsolGeog[[#This Row],[Presented CS - 16-17 (2014)]]+ConsolGeog[[#This Row],[Presented CS - 18-24 (2014)]],ConsolGeog[[#This Row],[Presented CS - 16-24 (2014)]])</f>
        <v>2</v>
      </c>
      <c r="I95" s="129">
        <f t="array" ref="I95">MAX(ConsolGeog[[#This Row],[Assessed HS - 16-17 (2014)]]+ConsolGeog[[#This Row],[Assessed HS - 18-24 (2014)]],ConsolGeog[[#This Row],[Assessed HS - 16-24 (2014)]])+MAX(ConsolGeog[[#This Row],[Assessed CS - 16-17 (2014)]]+ConsolGeog[[#This Row],[Assessed CS - 18-24 (2014)]],ConsolGeog[[#This Row],[Assessed CS - 16-24 (2014)]])</f>
        <v>2</v>
      </c>
      <c r="J95" s="128">
        <f>VLOOKUP(FinalOutput[[#This Row],[ONS_Cenus_2011]],Table5[],CensusData!C$1,FALSE)</f>
        <v>29389</v>
      </c>
      <c r="K95" s="128">
        <f>VLOOKUP(FinalOutput[[#This Row],[ONS_Cenus_2011]],Table5[],CensusData!D$1,FALSE)</f>
        <v>2667</v>
      </c>
      <c r="L95" s="128">
        <f>VLOOKUP(FinalOutput[[#This Row],[ONS_Cenus_2011]],Table5[],CensusData!E$1,FALSE)</f>
        <v>1078</v>
      </c>
      <c r="M95" s="128">
        <f>VLOOKUP(FinalOutput[[#This Row],[ONS_Cenus_2011]],Table5[],CensusData!F$1,FALSE)</f>
        <v>3131</v>
      </c>
      <c r="N95" s="128">
        <f>VLOOKUP(FinalOutput[[#This Row],[ONS_Cenus_2011]],Table5[],CensusData!G$1,FALSE)</f>
        <v>1663</v>
      </c>
      <c r="O95" s="128">
        <f>VLOOKUP(FinalOutput[[#This Row],[ONS_Cenus_2011]],Table5[],CensusData!H$1,FALSE)</f>
        <v>146</v>
      </c>
      <c r="P95" s="128">
        <f>VLOOKUP(FinalOutput[[#This Row],[ONS_Cenus_2011]],Table5[],CensusData!I$1,FALSE)</f>
        <v>15.51</v>
      </c>
      <c r="Q95" s="128">
        <f>VLOOKUP(FinalOutput[[#This Row],[ONS_Cenus_2011]],Table5[],CensusData!J$1,FALSE)</f>
        <v>17771</v>
      </c>
      <c r="R95" s="128">
        <f>VLOOKUP(FinalOutput[[#This Row],[ONS_Cenus_2011]],Table5[],CensusData!K$1,FALSE)</f>
        <v>36858</v>
      </c>
      <c r="S95" s="128">
        <f>VLOOKUP(FinalOutput[[#This Row],[ONS_Cenus_2011]],Table5[],CensusData!L$1,FALSE)</f>
        <v>36464</v>
      </c>
      <c r="T95" s="128">
        <f>VLOOKUP(FinalOutput[[#This Row],[ONS_Cenus_2011]],Table5[],CensusData!M$1,FALSE)</f>
        <v>35570</v>
      </c>
      <c r="U95" s="128">
        <f>VLOOKUP(FinalOutput[[#This Row],[ONS_Cenus_2011]],Table5[],CensusData!N$1,FALSE)</f>
        <v>209</v>
      </c>
      <c r="V95" s="128">
        <f>VLOOKUP(FinalOutput[[#This Row],[ONS_Cenus_2011]],Table5[],CensusData!O$1,FALSE)</f>
        <v>17</v>
      </c>
      <c r="W95" s="128">
        <f>VLOOKUP(FinalOutput[[#This Row],[ONS_Cenus_2011]],Table5[],CensusData!P$1,FALSE)</f>
        <v>668</v>
      </c>
      <c r="X95" s="128">
        <f>VLOOKUP(FinalOutput[[#This Row],[ONS_Cenus_2011]],Table5[],CensusData!Q$1,FALSE)</f>
        <v>170</v>
      </c>
      <c r="Y95" s="128">
        <f>VLOOKUP(FinalOutput[[#This Row],[ONS_Cenus_2011]],Table5[],CensusData!R$1,FALSE)</f>
        <v>44</v>
      </c>
      <c r="Z95" s="128">
        <f>VLOOKUP(FinalOutput[[#This Row],[ONS_Cenus_2011]],Table5[],CensusData!S$1,FALSE)</f>
        <v>17</v>
      </c>
      <c r="AA95" s="128">
        <f>VLOOKUP(FinalOutput[[#This Row],[ONS_Cenus_2011]],Table5[],CensusData!T$1,FALSE)</f>
        <v>63</v>
      </c>
      <c r="AB95" s="128">
        <f>VLOOKUP(FinalOutput[[#This Row],[ONS_Cenus_2011]],Table5[],CensusData!U$1,FALSE)</f>
        <v>46</v>
      </c>
      <c r="AC95" s="128">
        <f>VLOOKUP(FinalOutput[[#This Row],[ONS_Cenus_2011]],Table5[],CensusData!V$1,FALSE)</f>
        <v>146</v>
      </c>
      <c r="AD95" s="128">
        <f>VLOOKUP(FinalOutput[[#This Row],[ONS_Cenus_2011]],Table5[],CensusData!W$1,FALSE)</f>
        <v>36</v>
      </c>
      <c r="AE95" s="128">
        <f>VLOOKUP(FinalOutput[[#This Row],[ONS_Cenus_2011]],Table5[],CensusData!X$1,FALSE)</f>
        <v>2</v>
      </c>
      <c r="AF95" s="128">
        <f>VLOOKUP(FinalOutput[[#This Row],[ONS_Cenus_2011]],Table5[],CensusData!Y$1,FALSE)</f>
        <v>13</v>
      </c>
      <c r="AG95" s="128">
        <f>VLOOKUP(FinalOutput[[#This Row],[ONS_Cenus_2011]],Table5[],CensusData!Z$1,FALSE)</f>
        <v>38</v>
      </c>
      <c r="AH95" s="128">
        <f>VLOOKUP(FinalOutput[[#This Row],[ONS_Cenus_2011]],Table5[],CensusData!AA$1,FALSE)</f>
        <v>57</v>
      </c>
      <c r="AI95" s="128">
        <f>VLOOKUP(FinalOutput[[#This Row],[ONS_Cenus_2011]],Table5[],CensusData!AB$1,FALSE)</f>
        <v>43</v>
      </c>
      <c r="AJ95" s="128">
        <f>VLOOKUP(FinalOutput[[#This Row],[ONS_Cenus_2011]],Table5[],CensusData!AC$1,FALSE)</f>
        <v>22</v>
      </c>
      <c r="AK95" s="128">
        <f>VLOOKUP(FinalOutput[[#This Row],[ONS_Cenus_2011]],Table5[],CensusData!AD$1,FALSE)</f>
        <v>17</v>
      </c>
      <c r="AL95" s="128">
        <f>VLOOKUP(FinalOutput[[#This Row],[ONS_Cenus_2011]],Table5[],CensusData!AE$1,FALSE)</f>
        <v>4</v>
      </c>
      <c r="AM95" s="128">
        <f>VLOOKUP(FinalOutput[[#This Row],[ONS_Cenus_2011]],Table5[],CensusData!AF$1,FALSE)</f>
        <v>35</v>
      </c>
      <c r="AN95" s="128">
        <f>VLOOKUP(FinalOutput[[#This Row],[ONS_Cenus_2011]],Table5[],CensusData!AG$1,FALSE)</f>
        <v>11</v>
      </c>
      <c r="AO95" s="128">
        <f>VLOOKUP(FinalOutput[[#This Row],[ONS_Cenus_2011]],Table5[],CensusData!AH$1,FALSE)</f>
        <v>24</v>
      </c>
      <c r="AP95" s="128">
        <f>VLOOKUP(FinalOutput[[#This Row],[ONS_Cenus_2011]],Table5[],CensusData!AI$1,FALSE)</f>
        <v>69868</v>
      </c>
      <c r="AQ95" s="128">
        <f>VLOOKUP(FinalOutput[[#This Row],[ONS_Cenus_2011]],Table5[],CensusData!AJ$1,FALSE)</f>
        <v>12047</v>
      </c>
      <c r="AR95" s="128">
        <f>VLOOKUP(FinalOutput[[#This Row],[ONS_Cenus_2011]],Table5[],CensusData!AK$1,FALSE)</f>
        <v>8433</v>
      </c>
      <c r="AS95" s="128">
        <f>VLOOKUP(FinalOutput[[#This Row],[ONS_Cenus_2011]],Table5[],CensusData!AL$1,FALSE)</f>
        <v>11361</v>
      </c>
      <c r="AT95" s="128">
        <f>VLOOKUP(FinalOutput[[#This Row],[ONS_Cenus_2011]],Table5[],CensusData!AM$1,FALSE)</f>
        <v>3044</v>
      </c>
      <c r="AU95" s="128">
        <f>VLOOKUP(FinalOutput[[#This Row],[ONS_Cenus_2011]],Table5[],CensusData!AN$1,FALSE)</f>
        <v>8456</v>
      </c>
      <c r="AV95" s="128">
        <f>VLOOKUP(FinalOutput[[#This Row],[ONS_Cenus_2011]],Table5[],CensusData!AO$1,FALSE)</f>
        <v>23946</v>
      </c>
      <c r="AW95" s="128">
        <f>VLOOKUP(FinalOutput[[#This Row],[ONS_Cenus_2011]],Table5[],CensusData!AP$1,FALSE)</f>
        <v>2581</v>
      </c>
    </row>
    <row r="96" spans="1:49" ht="15" customHeight="1">
      <c r="A96" s="128" t="str">
        <f t="array" ref="A96">ConsolGeog[[#This Row],[Country]]</f>
        <v>England</v>
      </c>
      <c r="B96" s="129" t="str">
        <f t="array" ref="B96">ConsolGeog[[#This Row],[County Name]]</f>
        <v>Devon</v>
      </c>
      <c r="C96" s="128" t="str">
        <f t="array" ref="C96">ConsolGeog[[#This Row],[la_code]]</f>
        <v>E07000045</v>
      </c>
      <c r="D96" s="129" t="str">
        <f t="array" ref="D96">ConsolGeog[[#This Row],[la_name]]</f>
        <v>Teignbridge</v>
      </c>
      <c r="E96" s="129" t="str">
        <f t="array" ref="E96">ConsolGeog[[#This Row],[LA Type]]</f>
        <v>District</v>
      </c>
      <c r="F96" s="129">
        <f t="array" ref="F96">ConsolGeog[[#This Row],[population]]</f>
        <v>124220</v>
      </c>
      <c r="G96" s="129">
        <f t="array" ref="G96">ConsolGeog[[#This Row],[area]]</f>
        <v>67387</v>
      </c>
      <c r="H96" s="129">
        <f t="array" ref="H96">MAX(ConsolGeog[[#This Row],[Presented HS - 16-17 (2014)]]+ConsolGeog[[#This Row],[Presented HS - 18-24 (2014)]],ConsolGeog[[#This Row],[Presented HS - 16-24 (2014)]])+MAX(ConsolGeog[[#This Row],[Presented CS - 16-17 (2014)]]+ConsolGeog[[#This Row],[Presented CS - 18-24 (2014)]],ConsolGeog[[#This Row],[Presented CS - 16-24 (2014)]])</f>
        <v>0</v>
      </c>
      <c r="I96" s="129">
        <f t="array" ref="I96">MAX(ConsolGeog[[#This Row],[Assessed HS - 16-17 (2014)]]+ConsolGeog[[#This Row],[Assessed HS - 18-24 (2014)]],ConsolGeog[[#This Row],[Assessed HS - 16-24 (2014)]])+MAX(ConsolGeog[[#This Row],[Assessed CS - 16-17 (2014)]]+ConsolGeog[[#This Row],[Assessed CS - 18-24 (2014)]],ConsolGeog[[#This Row],[Assessed CS - 16-24 (2014)]])</f>
        <v>0</v>
      </c>
      <c r="J96" s="128">
        <f>VLOOKUP(FinalOutput[[#This Row],[ONS_Cenus_2011]],Table5[],CensusData!C$1,FALSE)</f>
        <v>44285</v>
      </c>
      <c r="K96" s="128">
        <f>VLOOKUP(FinalOutput[[#This Row],[ONS_Cenus_2011]],Table5[],CensusData!D$1,FALSE)</f>
        <v>4272</v>
      </c>
      <c r="L96" s="128">
        <f>VLOOKUP(FinalOutput[[#This Row],[ONS_Cenus_2011]],Table5[],CensusData!E$1,FALSE)</f>
        <v>2022</v>
      </c>
      <c r="M96" s="128">
        <f>VLOOKUP(FinalOutput[[#This Row],[ONS_Cenus_2011]],Table5[],CensusData!F$1,FALSE)</f>
        <v>5054</v>
      </c>
      <c r="N96" s="128">
        <f>VLOOKUP(FinalOutput[[#This Row],[ONS_Cenus_2011]],Table5[],CensusData!G$1,FALSE)</f>
        <v>2647</v>
      </c>
      <c r="O96" s="128">
        <f>VLOOKUP(FinalOutput[[#This Row],[ONS_Cenus_2011]],Table5[],CensusData!H$1,FALSE)</f>
        <v>290</v>
      </c>
      <c r="P96" s="128">
        <f>VLOOKUP(FinalOutput[[#This Row],[ONS_Cenus_2011]],Table5[],CensusData!I$1,FALSE)</f>
        <v>13.07</v>
      </c>
      <c r="Q96" s="128">
        <f>VLOOKUP(FinalOutput[[#This Row],[ONS_Cenus_2011]],Table5[],CensusData!J$1,FALSE)</f>
        <v>20317</v>
      </c>
      <c r="R96" s="128">
        <f>VLOOKUP(FinalOutput[[#This Row],[ONS_Cenus_2011]],Table5[],CensusData!K$1,FALSE)</f>
        <v>54003</v>
      </c>
      <c r="S96" s="128">
        <f>VLOOKUP(FinalOutput[[#This Row],[ONS_Cenus_2011]],Table5[],CensusData!L$1,FALSE)</f>
        <v>53394</v>
      </c>
      <c r="T96" s="128">
        <f>VLOOKUP(FinalOutput[[#This Row],[ONS_Cenus_2011]],Table5[],CensusData!M$1,FALSE)</f>
        <v>52274</v>
      </c>
      <c r="U96" s="128">
        <f>VLOOKUP(FinalOutput[[#This Row],[ONS_Cenus_2011]],Table5[],CensusData!N$1,FALSE)</f>
        <v>268</v>
      </c>
      <c r="V96" s="128">
        <f>VLOOKUP(FinalOutput[[#This Row],[ONS_Cenus_2011]],Table5[],CensusData!O$1,FALSE)</f>
        <v>56</v>
      </c>
      <c r="W96" s="128">
        <f>VLOOKUP(FinalOutput[[#This Row],[ONS_Cenus_2011]],Table5[],CensusData!P$1,FALSE)</f>
        <v>796</v>
      </c>
      <c r="X96" s="128">
        <f>VLOOKUP(FinalOutput[[#This Row],[ONS_Cenus_2011]],Table5[],CensusData!Q$1,FALSE)</f>
        <v>240</v>
      </c>
      <c r="Y96" s="128">
        <f>VLOOKUP(FinalOutput[[#This Row],[ONS_Cenus_2011]],Table5[],CensusData!R$1,FALSE)</f>
        <v>66</v>
      </c>
      <c r="Z96" s="128">
        <f>VLOOKUP(FinalOutput[[#This Row],[ONS_Cenus_2011]],Table5[],CensusData!S$1,FALSE)</f>
        <v>19</v>
      </c>
      <c r="AA96" s="128">
        <f>VLOOKUP(FinalOutput[[#This Row],[ONS_Cenus_2011]],Table5[],CensusData!T$1,FALSE)</f>
        <v>80</v>
      </c>
      <c r="AB96" s="128">
        <f>VLOOKUP(FinalOutput[[#This Row],[ONS_Cenus_2011]],Table5[],CensusData!U$1,FALSE)</f>
        <v>75</v>
      </c>
      <c r="AC96" s="128">
        <f>VLOOKUP(FinalOutput[[#This Row],[ONS_Cenus_2011]],Table5[],CensusData!V$1,FALSE)</f>
        <v>264</v>
      </c>
      <c r="AD96" s="128">
        <f>VLOOKUP(FinalOutput[[#This Row],[ONS_Cenus_2011]],Table5[],CensusData!W$1,FALSE)</f>
        <v>65</v>
      </c>
      <c r="AE96" s="128">
        <f>VLOOKUP(FinalOutput[[#This Row],[ONS_Cenus_2011]],Table5[],CensusData!X$1,FALSE)</f>
        <v>2</v>
      </c>
      <c r="AF96" s="128">
        <f>VLOOKUP(FinalOutput[[#This Row],[ONS_Cenus_2011]],Table5[],CensusData!Y$1,FALSE)</f>
        <v>17</v>
      </c>
      <c r="AG96" s="128">
        <f>VLOOKUP(FinalOutput[[#This Row],[ONS_Cenus_2011]],Table5[],CensusData!Z$1,FALSE)</f>
        <v>81</v>
      </c>
      <c r="AH96" s="128">
        <f>VLOOKUP(FinalOutput[[#This Row],[ONS_Cenus_2011]],Table5[],CensusData!AA$1,FALSE)</f>
        <v>99</v>
      </c>
      <c r="AI96" s="128">
        <f>VLOOKUP(FinalOutput[[#This Row],[ONS_Cenus_2011]],Table5[],CensusData!AB$1,FALSE)</f>
        <v>47</v>
      </c>
      <c r="AJ96" s="128">
        <f>VLOOKUP(FinalOutput[[#This Row],[ONS_Cenus_2011]],Table5[],CensusData!AC$1,FALSE)</f>
        <v>15</v>
      </c>
      <c r="AK96" s="128">
        <f>VLOOKUP(FinalOutput[[#This Row],[ONS_Cenus_2011]],Table5[],CensusData!AD$1,FALSE)</f>
        <v>25</v>
      </c>
      <c r="AL96" s="128">
        <f>VLOOKUP(FinalOutput[[#This Row],[ONS_Cenus_2011]],Table5[],CensusData!AE$1,FALSE)</f>
        <v>7</v>
      </c>
      <c r="AM96" s="128">
        <f>VLOOKUP(FinalOutput[[#This Row],[ONS_Cenus_2011]],Table5[],CensusData!AF$1,FALSE)</f>
        <v>58</v>
      </c>
      <c r="AN96" s="128">
        <f>VLOOKUP(FinalOutput[[#This Row],[ONS_Cenus_2011]],Table5[],CensusData!AG$1,FALSE)</f>
        <v>14</v>
      </c>
      <c r="AO96" s="128">
        <f>VLOOKUP(FinalOutput[[#This Row],[ONS_Cenus_2011]],Table5[],CensusData!AH$1,FALSE)</f>
        <v>44</v>
      </c>
      <c r="AP96" s="128">
        <f>VLOOKUP(FinalOutput[[#This Row],[ONS_Cenus_2011]],Table5[],CensusData!AI$1,FALSE)</f>
        <v>103738</v>
      </c>
      <c r="AQ96" s="128">
        <f>VLOOKUP(FinalOutput[[#This Row],[ONS_Cenus_2011]],Table5[],CensusData!AJ$1,FALSE)</f>
        <v>22353</v>
      </c>
      <c r="AR96" s="128">
        <f>VLOOKUP(FinalOutput[[#This Row],[ONS_Cenus_2011]],Table5[],CensusData!AK$1,FALSE)</f>
        <v>14007</v>
      </c>
      <c r="AS96" s="128">
        <f>VLOOKUP(FinalOutput[[#This Row],[ONS_Cenus_2011]],Table5[],CensusData!AL$1,FALSE)</f>
        <v>17189</v>
      </c>
      <c r="AT96" s="128">
        <f>VLOOKUP(FinalOutput[[#This Row],[ONS_Cenus_2011]],Table5[],CensusData!AM$1,FALSE)</f>
        <v>4632</v>
      </c>
      <c r="AU96" s="128">
        <f>VLOOKUP(FinalOutput[[#This Row],[ONS_Cenus_2011]],Table5[],CensusData!AN$1,FALSE)</f>
        <v>12196</v>
      </c>
      <c r="AV96" s="128">
        <f>VLOOKUP(FinalOutput[[#This Row],[ONS_Cenus_2011]],Table5[],CensusData!AO$1,FALSE)</f>
        <v>29014</v>
      </c>
      <c r="AW96" s="128">
        <f>VLOOKUP(FinalOutput[[#This Row],[ONS_Cenus_2011]],Table5[],CensusData!AP$1,FALSE)</f>
        <v>4347</v>
      </c>
    </row>
    <row r="97" spans="1:49" ht="15" customHeight="1">
      <c r="A97" s="128" t="str">
        <f t="array" ref="A97">ConsolGeog[[#This Row],[Country]]</f>
        <v>England</v>
      </c>
      <c r="B97" s="129" t="str">
        <f t="array" ref="B97">ConsolGeog[[#This Row],[County Name]]</f>
        <v>Devon</v>
      </c>
      <c r="C97" s="128" t="str">
        <f t="array" ref="C97">ConsolGeog[[#This Row],[la_code]]</f>
        <v>E07000046</v>
      </c>
      <c r="D97" s="129" t="str">
        <f t="array" ref="D97">ConsolGeog[[#This Row],[la_name]]</f>
        <v>Torridge</v>
      </c>
      <c r="E97" s="129" t="str">
        <f t="array" ref="E97">ConsolGeog[[#This Row],[LA Type]]</f>
        <v>District</v>
      </c>
      <c r="F97" s="129">
        <f t="array" ref="F97">ConsolGeog[[#This Row],[population]]</f>
        <v>63839</v>
      </c>
      <c r="G97" s="129">
        <f t="array" ref="G97">ConsolGeog[[#This Row],[area]]</f>
        <v>98385.32</v>
      </c>
      <c r="H97" s="129">
        <f t="array" ref="H97">MAX(ConsolGeog[[#This Row],[Presented HS - 16-17 (2014)]]+ConsolGeog[[#This Row],[Presented HS - 18-24 (2014)]],ConsolGeog[[#This Row],[Presented HS - 16-24 (2014)]])+MAX(ConsolGeog[[#This Row],[Presented CS - 16-17 (2014)]]+ConsolGeog[[#This Row],[Presented CS - 18-24 (2014)]],ConsolGeog[[#This Row],[Presented CS - 16-24 (2014)]])</f>
        <v>193</v>
      </c>
      <c r="I97" s="129">
        <f t="array" ref="I97">MAX(ConsolGeog[[#This Row],[Assessed HS - 16-17 (2014)]]+ConsolGeog[[#This Row],[Assessed HS - 18-24 (2014)]],ConsolGeog[[#This Row],[Assessed HS - 16-24 (2014)]])+MAX(ConsolGeog[[#This Row],[Assessed CS - 16-17 (2014)]]+ConsolGeog[[#This Row],[Assessed CS - 18-24 (2014)]],ConsolGeog[[#This Row],[Assessed CS - 16-24 (2014)]])</f>
        <v>32</v>
      </c>
      <c r="J97" s="128">
        <f>VLOOKUP(FinalOutput[[#This Row],[ONS_Cenus_2011]],Table5[],CensusData!C$1,FALSE)</f>
        <v>23590</v>
      </c>
      <c r="K97" s="128">
        <f>VLOOKUP(FinalOutput[[#This Row],[ONS_Cenus_2011]],Table5[],CensusData!D$1,FALSE)</f>
        <v>2346</v>
      </c>
      <c r="L97" s="128">
        <f>VLOOKUP(FinalOutput[[#This Row],[ONS_Cenus_2011]],Table5[],CensusData!E$1,FALSE)</f>
        <v>1091</v>
      </c>
      <c r="M97" s="128">
        <f>VLOOKUP(FinalOutput[[#This Row],[ONS_Cenus_2011]],Table5[],CensusData!F$1,FALSE)</f>
        <v>2819</v>
      </c>
      <c r="N97" s="128">
        <f>VLOOKUP(FinalOutput[[#This Row],[ONS_Cenus_2011]],Table5[],CensusData!G$1,FALSE)</f>
        <v>1495</v>
      </c>
      <c r="O97" s="128">
        <f>VLOOKUP(FinalOutput[[#This Row],[ONS_Cenus_2011]],Table5[],CensusData!H$1,FALSE)</f>
        <v>147</v>
      </c>
      <c r="P97" s="128">
        <f>VLOOKUP(FinalOutput[[#This Row],[ONS_Cenus_2011]],Table5[],CensusData!I$1,FALSE)</f>
        <v>22.83</v>
      </c>
      <c r="Q97" s="128">
        <f>VLOOKUP(FinalOutput[[#This Row],[ONS_Cenus_2011]],Table5[],CensusData!J$1,FALSE)</f>
        <v>12004</v>
      </c>
      <c r="R97" s="128">
        <f>VLOOKUP(FinalOutput[[#This Row],[ONS_Cenus_2011]],Table5[],CensusData!K$1,FALSE)</f>
        <v>27986</v>
      </c>
      <c r="S97" s="128">
        <f>VLOOKUP(FinalOutput[[#This Row],[ONS_Cenus_2011]],Table5[],CensusData!L$1,FALSE)</f>
        <v>27724</v>
      </c>
      <c r="T97" s="128">
        <f>VLOOKUP(FinalOutput[[#This Row],[ONS_Cenus_2011]],Table5[],CensusData!M$1,FALSE)</f>
        <v>27280</v>
      </c>
      <c r="U97" s="128">
        <f>VLOOKUP(FinalOutput[[#This Row],[ONS_Cenus_2011]],Table5[],CensusData!N$1,FALSE)</f>
        <v>109</v>
      </c>
      <c r="V97" s="128">
        <f>VLOOKUP(FinalOutput[[#This Row],[ONS_Cenus_2011]],Table5[],CensusData!O$1,FALSE)</f>
        <v>22</v>
      </c>
      <c r="W97" s="128">
        <f>VLOOKUP(FinalOutput[[#This Row],[ONS_Cenus_2011]],Table5[],CensusData!P$1,FALSE)</f>
        <v>313</v>
      </c>
      <c r="X97" s="128">
        <f>VLOOKUP(FinalOutput[[#This Row],[ONS_Cenus_2011]],Table5[],CensusData!Q$1,FALSE)</f>
        <v>116</v>
      </c>
      <c r="Y97" s="128">
        <f>VLOOKUP(FinalOutput[[#This Row],[ONS_Cenus_2011]],Table5[],CensusData!R$1,FALSE)</f>
        <v>36</v>
      </c>
      <c r="Z97" s="128">
        <f>VLOOKUP(FinalOutput[[#This Row],[ONS_Cenus_2011]],Table5[],CensusData!S$1,FALSE)</f>
        <v>13</v>
      </c>
      <c r="AA97" s="128">
        <f>VLOOKUP(FinalOutput[[#This Row],[ONS_Cenus_2011]],Table5[],CensusData!T$1,FALSE)</f>
        <v>36</v>
      </c>
      <c r="AB97" s="128">
        <f>VLOOKUP(FinalOutput[[#This Row],[ONS_Cenus_2011]],Table5[],CensusData!U$1,FALSE)</f>
        <v>31</v>
      </c>
      <c r="AC97" s="128">
        <f>VLOOKUP(FinalOutput[[#This Row],[ONS_Cenus_2011]],Table5[],CensusData!V$1,FALSE)</f>
        <v>77</v>
      </c>
      <c r="AD97" s="128">
        <f>VLOOKUP(FinalOutput[[#This Row],[ONS_Cenus_2011]],Table5[],CensusData!W$1,FALSE)</f>
        <v>19</v>
      </c>
      <c r="AE97" s="128">
        <f>VLOOKUP(FinalOutput[[#This Row],[ONS_Cenus_2011]],Table5[],CensusData!X$1,FALSE)</f>
        <v>0</v>
      </c>
      <c r="AF97" s="128">
        <f>VLOOKUP(FinalOutput[[#This Row],[ONS_Cenus_2011]],Table5[],CensusData!Y$1,FALSE)</f>
        <v>6</v>
      </c>
      <c r="AG97" s="128">
        <f>VLOOKUP(FinalOutput[[#This Row],[ONS_Cenus_2011]],Table5[],CensusData!Z$1,FALSE)</f>
        <v>24</v>
      </c>
      <c r="AH97" s="128">
        <f>VLOOKUP(FinalOutput[[#This Row],[ONS_Cenus_2011]],Table5[],CensusData!AA$1,FALSE)</f>
        <v>28</v>
      </c>
      <c r="AI97" s="128">
        <f>VLOOKUP(FinalOutput[[#This Row],[ONS_Cenus_2011]],Table5[],CensusData!AB$1,FALSE)</f>
        <v>25</v>
      </c>
      <c r="AJ97" s="128">
        <f>VLOOKUP(FinalOutput[[#This Row],[ONS_Cenus_2011]],Table5[],CensusData!AC$1,FALSE)</f>
        <v>5</v>
      </c>
      <c r="AK97" s="128">
        <f>VLOOKUP(FinalOutput[[#This Row],[ONS_Cenus_2011]],Table5[],CensusData!AD$1,FALSE)</f>
        <v>17</v>
      </c>
      <c r="AL97" s="128">
        <f>VLOOKUP(FinalOutput[[#This Row],[ONS_Cenus_2011]],Table5[],CensusData!AE$1,FALSE)</f>
        <v>3</v>
      </c>
      <c r="AM97" s="128">
        <f>VLOOKUP(FinalOutput[[#This Row],[ONS_Cenus_2011]],Table5[],CensusData!AF$1,FALSE)</f>
        <v>44</v>
      </c>
      <c r="AN97" s="128">
        <f>VLOOKUP(FinalOutput[[#This Row],[ONS_Cenus_2011]],Table5[],CensusData!AG$1,FALSE)</f>
        <v>29</v>
      </c>
      <c r="AO97" s="128">
        <f>VLOOKUP(FinalOutput[[#This Row],[ONS_Cenus_2011]],Table5[],CensusData!AH$1,FALSE)</f>
        <v>15</v>
      </c>
      <c r="AP97" s="128">
        <f>VLOOKUP(FinalOutput[[#This Row],[ONS_Cenus_2011]],Table5[],CensusData!AI$1,FALSE)</f>
        <v>53321</v>
      </c>
      <c r="AQ97" s="128">
        <f>VLOOKUP(FinalOutput[[#This Row],[ONS_Cenus_2011]],Table5[],CensusData!AJ$1,FALSE)</f>
        <v>13550</v>
      </c>
      <c r="AR97" s="128">
        <f>VLOOKUP(FinalOutput[[#This Row],[ONS_Cenus_2011]],Table5[],CensusData!AK$1,FALSE)</f>
        <v>7599</v>
      </c>
      <c r="AS97" s="128">
        <f>VLOOKUP(FinalOutput[[#This Row],[ONS_Cenus_2011]],Table5[],CensusData!AL$1,FALSE)</f>
        <v>9320</v>
      </c>
      <c r="AT97" s="128">
        <f>VLOOKUP(FinalOutput[[#This Row],[ONS_Cenus_2011]],Table5[],CensusData!AM$1,FALSE)</f>
        <v>2626</v>
      </c>
      <c r="AU97" s="128">
        <f>VLOOKUP(FinalOutput[[#This Row],[ONS_Cenus_2011]],Table5[],CensusData!AN$1,FALSE)</f>
        <v>6434</v>
      </c>
      <c r="AV97" s="128">
        <f>VLOOKUP(FinalOutput[[#This Row],[ONS_Cenus_2011]],Table5[],CensusData!AO$1,FALSE)</f>
        <v>11552</v>
      </c>
      <c r="AW97" s="128">
        <f>VLOOKUP(FinalOutput[[#This Row],[ONS_Cenus_2011]],Table5[],CensusData!AP$1,FALSE)</f>
        <v>2240</v>
      </c>
    </row>
    <row r="98" spans="1:49" ht="15" customHeight="1">
      <c r="A98" s="128" t="str">
        <f t="array" ref="A98">ConsolGeog[[#This Row],[Country]]</f>
        <v>England</v>
      </c>
      <c r="B98" s="129" t="str">
        <f t="array" ref="B98">ConsolGeog[[#This Row],[County Name]]</f>
        <v>Devon</v>
      </c>
      <c r="C98" s="128" t="str">
        <f t="array" ref="C98">ConsolGeog[[#This Row],[la_code]]</f>
        <v>E07000047</v>
      </c>
      <c r="D98" s="129" t="str">
        <f t="array" ref="D98">ConsolGeog[[#This Row],[la_name]]</f>
        <v>West Devon</v>
      </c>
      <c r="E98" s="129" t="str">
        <f t="array" ref="E98">ConsolGeog[[#This Row],[LA Type]]</f>
        <v>District</v>
      </c>
      <c r="F98" s="129">
        <f t="array" ref="F98">ConsolGeog[[#This Row],[population]]</f>
        <v>53553</v>
      </c>
      <c r="G98" s="129">
        <f t="array" ref="G98">ConsolGeog[[#This Row],[area]]</f>
        <v>115963.56</v>
      </c>
      <c r="H98" s="129">
        <f t="array" ref="H98">MAX(ConsolGeog[[#This Row],[Presented HS - 16-17 (2014)]]+ConsolGeog[[#This Row],[Presented HS - 18-24 (2014)]],ConsolGeog[[#This Row],[Presented HS - 16-24 (2014)]])+MAX(ConsolGeog[[#This Row],[Presented CS - 16-17 (2014)]]+ConsolGeog[[#This Row],[Presented CS - 18-24 (2014)]],ConsolGeog[[#This Row],[Presented CS - 16-24 (2014)]])</f>
        <v>10</v>
      </c>
      <c r="I98" s="129">
        <f t="array" ref="I98">MAX(ConsolGeog[[#This Row],[Assessed HS - 16-17 (2014)]]+ConsolGeog[[#This Row],[Assessed HS - 18-24 (2014)]],ConsolGeog[[#This Row],[Assessed HS - 16-24 (2014)]])+MAX(ConsolGeog[[#This Row],[Assessed CS - 16-17 (2014)]]+ConsolGeog[[#This Row],[Assessed CS - 18-24 (2014)]],ConsolGeog[[#This Row],[Assessed CS - 16-24 (2014)]])</f>
        <v>10</v>
      </c>
      <c r="J98" s="128">
        <f>VLOOKUP(FinalOutput[[#This Row],[ONS_Cenus_2011]],Table5[],CensusData!C$1,FALSE)</f>
        <v>19125</v>
      </c>
      <c r="K98" s="128">
        <f>VLOOKUP(FinalOutput[[#This Row],[ONS_Cenus_2011]],Table5[],CensusData!D$1,FALSE)</f>
        <v>1876</v>
      </c>
      <c r="L98" s="128">
        <f>VLOOKUP(FinalOutput[[#This Row],[ONS_Cenus_2011]],Table5[],CensusData!E$1,FALSE)</f>
        <v>915</v>
      </c>
      <c r="M98" s="128">
        <f>VLOOKUP(FinalOutput[[#This Row],[ONS_Cenus_2011]],Table5[],CensusData!F$1,FALSE)</f>
        <v>2279</v>
      </c>
      <c r="N98" s="128">
        <f>VLOOKUP(FinalOutput[[#This Row],[ONS_Cenus_2011]],Table5[],CensusData!G$1,FALSE)</f>
        <v>1163</v>
      </c>
      <c r="O98" s="128">
        <f>VLOOKUP(FinalOutput[[#This Row],[ONS_Cenus_2011]],Table5[],CensusData!H$1,FALSE)</f>
        <v>134</v>
      </c>
      <c r="P98" s="128">
        <f>VLOOKUP(FinalOutput[[#This Row],[ONS_Cenus_2011]],Table5[],CensusData!I$1,FALSE)</f>
        <v>11.83</v>
      </c>
      <c r="Q98" s="128">
        <f>VLOOKUP(FinalOutput[[#This Row],[ONS_Cenus_2011]],Table5[],CensusData!J$1,FALSE)</f>
        <v>21735</v>
      </c>
      <c r="R98" s="128">
        <f>VLOOKUP(FinalOutput[[#This Row],[ONS_Cenus_2011]],Table5[],CensusData!K$1,FALSE)</f>
        <v>22725</v>
      </c>
      <c r="S98" s="128">
        <f>VLOOKUP(FinalOutput[[#This Row],[ONS_Cenus_2011]],Table5[],CensusData!L$1,FALSE)</f>
        <v>22513</v>
      </c>
      <c r="T98" s="128">
        <f>VLOOKUP(FinalOutput[[#This Row],[ONS_Cenus_2011]],Table5[],CensusData!M$1,FALSE)</f>
        <v>22041</v>
      </c>
      <c r="U98" s="128">
        <f>VLOOKUP(FinalOutput[[#This Row],[ONS_Cenus_2011]],Table5[],CensusData!N$1,FALSE)</f>
        <v>118</v>
      </c>
      <c r="V98" s="128">
        <f>VLOOKUP(FinalOutput[[#This Row],[ONS_Cenus_2011]],Table5[],CensusData!O$1,FALSE)</f>
        <v>5</v>
      </c>
      <c r="W98" s="128">
        <f>VLOOKUP(FinalOutput[[#This Row],[ONS_Cenus_2011]],Table5[],CensusData!P$1,FALSE)</f>
        <v>349</v>
      </c>
      <c r="X98" s="128">
        <f>VLOOKUP(FinalOutput[[#This Row],[ONS_Cenus_2011]],Table5[],CensusData!Q$1,FALSE)</f>
        <v>103</v>
      </c>
      <c r="Y98" s="128">
        <f>VLOOKUP(FinalOutput[[#This Row],[ONS_Cenus_2011]],Table5[],CensusData!R$1,FALSE)</f>
        <v>30</v>
      </c>
      <c r="Z98" s="128">
        <f>VLOOKUP(FinalOutput[[#This Row],[ONS_Cenus_2011]],Table5[],CensusData!S$1,FALSE)</f>
        <v>14</v>
      </c>
      <c r="AA98" s="128">
        <f>VLOOKUP(FinalOutput[[#This Row],[ONS_Cenus_2011]],Table5[],CensusData!T$1,FALSE)</f>
        <v>28</v>
      </c>
      <c r="AB98" s="128">
        <f>VLOOKUP(FinalOutput[[#This Row],[ONS_Cenus_2011]],Table5[],CensusData!U$1,FALSE)</f>
        <v>31</v>
      </c>
      <c r="AC98" s="128">
        <f>VLOOKUP(FinalOutput[[#This Row],[ONS_Cenus_2011]],Table5[],CensusData!V$1,FALSE)</f>
        <v>82</v>
      </c>
      <c r="AD98" s="128">
        <f>VLOOKUP(FinalOutput[[#This Row],[ONS_Cenus_2011]],Table5[],CensusData!W$1,FALSE)</f>
        <v>24</v>
      </c>
      <c r="AE98" s="128">
        <f>VLOOKUP(FinalOutput[[#This Row],[ONS_Cenus_2011]],Table5[],CensusData!X$1,FALSE)</f>
        <v>0</v>
      </c>
      <c r="AF98" s="128">
        <f>VLOOKUP(FinalOutput[[#This Row],[ONS_Cenus_2011]],Table5[],CensusData!Y$1,FALSE)</f>
        <v>3</v>
      </c>
      <c r="AG98" s="128">
        <f>VLOOKUP(FinalOutput[[#This Row],[ONS_Cenus_2011]],Table5[],CensusData!Z$1,FALSE)</f>
        <v>23</v>
      </c>
      <c r="AH98" s="128">
        <f>VLOOKUP(FinalOutput[[#This Row],[ONS_Cenus_2011]],Table5[],CensusData!AA$1,FALSE)</f>
        <v>32</v>
      </c>
      <c r="AI98" s="128">
        <f>VLOOKUP(FinalOutput[[#This Row],[ONS_Cenus_2011]],Table5[],CensusData!AB$1,FALSE)</f>
        <v>13</v>
      </c>
      <c r="AJ98" s="128">
        <f>VLOOKUP(FinalOutput[[#This Row],[ONS_Cenus_2011]],Table5[],CensusData!AC$1,FALSE)</f>
        <v>5</v>
      </c>
      <c r="AK98" s="128">
        <f>VLOOKUP(FinalOutput[[#This Row],[ONS_Cenus_2011]],Table5[],CensusData!AD$1,FALSE)</f>
        <v>4</v>
      </c>
      <c r="AL98" s="128">
        <f>VLOOKUP(FinalOutput[[#This Row],[ONS_Cenus_2011]],Table5[],CensusData!AE$1,FALSE)</f>
        <v>4</v>
      </c>
      <c r="AM98" s="128">
        <f>VLOOKUP(FinalOutput[[#This Row],[ONS_Cenus_2011]],Table5[],CensusData!AF$1,FALSE)</f>
        <v>14</v>
      </c>
      <c r="AN98" s="128">
        <f>VLOOKUP(FinalOutput[[#This Row],[ONS_Cenus_2011]],Table5[],CensusData!AG$1,FALSE)</f>
        <v>6</v>
      </c>
      <c r="AO98" s="128">
        <f>VLOOKUP(FinalOutput[[#This Row],[ONS_Cenus_2011]],Table5[],CensusData!AH$1,FALSE)</f>
        <v>8</v>
      </c>
      <c r="AP98" s="128">
        <f>VLOOKUP(FinalOutput[[#This Row],[ONS_Cenus_2011]],Table5[],CensusData!AI$1,FALSE)</f>
        <v>44652</v>
      </c>
      <c r="AQ98" s="128">
        <f>VLOOKUP(FinalOutput[[#This Row],[ONS_Cenus_2011]],Table5[],CensusData!AJ$1,FALSE)</f>
        <v>9077</v>
      </c>
      <c r="AR98" s="128">
        <f>VLOOKUP(FinalOutput[[#This Row],[ONS_Cenus_2011]],Table5[],CensusData!AK$1,FALSE)</f>
        <v>5767</v>
      </c>
      <c r="AS98" s="128">
        <f>VLOOKUP(FinalOutput[[#This Row],[ONS_Cenus_2011]],Table5[],CensusData!AL$1,FALSE)</f>
        <v>7519</v>
      </c>
      <c r="AT98" s="128">
        <f>VLOOKUP(FinalOutput[[#This Row],[ONS_Cenus_2011]],Table5[],CensusData!AM$1,FALSE)</f>
        <v>1740</v>
      </c>
      <c r="AU98" s="128">
        <f>VLOOKUP(FinalOutput[[#This Row],[ONS_Cenus_2011]],Table5[],CensusData!AN$1,FALSE)</f>
        <v>5306</v>
      </c>
      <c r="AV98" s="128">
        <f>VLOOKUP(FinalOutput[[#This Row],[ONS_Cenus_2011]],Table5[],CensusData!AO$1,FALSE)</f>
        <v>13410</v>
      </c>
      <c r="AW98" s="128">
        <f>VLOOKUP(FinalOutput[[#This Row],[ONS_Cenus_2011]],Table5[],CensusData!AP$1,FALSE)</f>
        <v>1833</v>
      </c>
    </row>
    <row r="99" spans="1:49" ht="15" customHeight="1">
      <c r="A99" s="128" t="str">
        <f t="array" ref="A99">ConsolGeog[[#This Row],[Country]]</f>
        <v>England</v>
      </c>
      <c r="B99" s="129" t="str">
        <f t="array" ref="B99">ConsolGeog[[#This Row],[County Name]]</f>
        <v>Gloucestershire</v>
      </c>
      <c r="C99" s="128" t="str">
        <f t="array" ref="C99">ConsolGeog[[#This Row],[la_code]]</f>
        <v>E07000078</v>
      </c>
      <c r="D99" s="129" t="str">
        <f t="array" ref="D99">ConsolGeog[[#This Row],[la_name]]</f>
        <v>Cheltenham</v>
      </c>
      <c r="E99" s="129" t="str">
        <f t="array" ref="E99">ConsolGeog[[#This Row],[LA Type]]</f>
        <v>District</v>
      </c>
      <c r="F99" s="129">
        <f t="array" ref="F99">ConsolGeog[[#This Row],[population]]</f>
        <v>115732</v>
      </c>
      <c r="G99" s="129">
        <f t="array" ref="G99">ConsolGeog[[#This Row],[area]]</f>
        <v>4661.37</v>
      </c>
      <c r="H99" s="129">
        <f t="array" ref="H99">MAX(ConsolGeog[[#This Row],[Presented HS - 16-17 (2014)]]+ConsolGeog[[#This Row],[Presented HS - 18-24 (2014)]],ConsolGeog[[#This Row],[Presented HS - 16-24 (2014)]])+MAX(ConsolGeog[[#This Row],[Presented CS - 16-17 (2014)]]+ConsolGeog[[#This Row],[Presented CS - 18-24 (2014)]],ConsolGeog[[#This Row],[Presented CS - 16-24 (2014)]])</f>
        <v>28.109865591037618</v>
      </c>
      <c r="I99" s="129">
        <f t="array" ref="I99">MAX(ConsolGeog[[#This Row],[Assessed HS - 16-17 (2014)]]+ConsolGeog[[#This Row],[Assessed HS - 18-24 (2014)]],ConsolGeog[[#This Row],[Assessed HS - 16-24 (2014)]])+MAX(ConsolGeog[[#This Row],[Assessed CS - 16-17 (2014)]]+ConsolGeog[[#This Row],[Assessed CS - 18-24 (2014)]],ConsolGeog[[#This Row],[Assessed CS - 16-24 (2014)]])</f>
        <v>27.140559881001838</v>
      </c>
      <c r="J99" s="128">
        <f>VLOOKUP(FinalOutput[[#This Row],[ONS_Cenus_2011]],Table5[],CensusData!C$1,FALSE)</f>
        <v>36479</v>
      </c>
      <c r="K99" s="128">
        <f>VLOOKUP(FinalOutput[[#This Row],[ONS_Cenus_2011]],Table5[],CensusData!D$1,FALSE)</f>
        <v>6954</v>
      </c>
      <c r="L99" s="128">
        <f>VLOOKUP(FinalOutput[[#This Row],[ONS_Cenus_2011]],Table5[],CensusData!E$1,FALSE)</f>
        <v>2593</v>
      </c>
      <c r="M99" s="128">
        <f>VLOOKUP(FinalOutput[[#This Row],[ONS_Cenus_2011]],Table5[],CensusData!F$1,FALSE)</f>
        <v>5402</v>
      </c>
      <c r="N99" s="128">
        <f>VLOOKUP(FinalOutput[[#This Row],[ONS_Cenus_2011]],Table5[],CensusData!G$1,FALSE)</f>
        <v>3482</v>
      </c>
      <c r="O99" s="128">
        <f>VLOOKUP(FinalOutput[[#This Row],[ONS_Cenus_2011]],Table5[],CensusData!H$1,FALSE)</f>
        <v>438</v>
      </c>
      <c r="P99" s="128">
        <f>VLOOKUP(FinalOutput[[#This Row],[ONS_Cenus_2011]],Table5[],CensusData!I$1,FALSE)</f>
        <v>8.27</v>
      </c>
      <c r="Q99" s="128">
        <f>VLOOKUP(FinalOutput[[#This Row],[ONS_Cenus_2011]],Table5[],CensusData!J$1,FALSE)</f>
        <v>26261</v>
      </c>
      <c r="R99" s="128">
        <f>VLOOKUP(FinalOutput[[#This Row],[ONS_Cenus_2011]],Table5[],CensusData!K$1,FALSE)</f>
        <v>50929</v>
      </c>
      <c r="S99" s="128">
        <f>VLOOKUP(FinalOutput[[#This Row],[ONS_Cenus_2011]],Table5[],CensusData!L$1,FALSE)</f>
        <v>48786</v>
      </c>
      <c r="T99" s="128">
        <f>VLOOKUP(FinalOutput[[#This Row],[ONS_Cenus_2011]],Table5[],CensusData!M$1,FALSE)</f>
        <v>45872</v>
      </c>
      <c r="U99" s="128">
        <f>VLOOKUP(FinalOutput[[#This Row],[ONS_Cenus_2011]],Table5[],CensusData!N$1,FALSE)</f>
        <v>606</v>
      </c>
      <c r="V99" s="128">
        <f>VLOOKUP(FinalOutput[[#This Row],[ONS_Cenus_2011]],Table5[],CensusData!O$1,FALSE)</f>
        <v>28</v>
      </c>
      <c r="W99" s="128">
        <f>VLOOKUP(FinalOutput[[#This Row],[ONS_Cenus_2011]],Table5[],CensusData!P$1,FALSE)</f>
        <v>2280</v>
      </c>
      <c r="X99" s="128">
        <f>VLOOKUP(FinalOutput[[#This Row],[ONS_Cenus_2011]],Table5[],CensusData!Q$1,FALSE)</f>
        <v>536</v>
      </c>
      <c r="Y99" s="128">
        <f>VLOOKUP(FinalOutput[[#This Row],[ONS_Cenus_2011]],Table5[],CensusData!R$1,FALSE)</f>
        <v>146</v>
      </c>
      <c r="Z99" s="128">
        <f>VLOOKUP(FinalOutput[[#This Row],[ONS_Cenus_2011]],Table5[],CensusData!S$1,FALSE)</f>
        <v>69</v>
      </c>
      <c r="AA99" s="128">
        <f>VLOOKUP(FinalOutput[[#This Row],[ONS_Cenus_2011]],Table5[],CensusData!T$1,FALSE)</f>
        <v>158</v>
      </c>
      <c r="AB99" s="128">
        <f>VLOOKUP(FinalOutput[[#This Row],[ONS_Cenus_2011]],Table5[],CensusData!U$1,FALSE)</f>
        <v>163</v>
      </c>
      <c r="AC99" s="128">
        <f>VLOOKUP(FinalOutput[[#This Row],[ONS_Cenus_2011]],Table5[],CensusData!V$1,FALSE)</f>
        <v>1200</v>
      </c>
      <c r="AD99" s="128">
        <f>VLOOKUP(FinalOutput[[#This Row],[ONS_Cenus_2011]],Table5[],CensusData!W$1,FALSE)</f>
        <v>579</v>
      </c>
      <c r="AE99" s="128">
        <f>VLOOKUP(FinalOutput[[#This Row],[ONS_Cenus_2011]],Table5[],CensusData!X$1,FALSE)</f>
        <v>61</v>
      </c>
      <c r="AF99" s="128">
        <f>VLOOKUP(FinalOutput[[#This Row],[ONS_Cenus_2011]],Table5[],CensusData!Y$1,FALSE)</f>
        <v>76</v>
      </c>
      <c r="AG99" s="128">
        <f>VLOOKUP(FinalOutput[[#This Row],[ONS_Cenus_2011]],Table5[],CensusData!Z$1,FALSE)</f>
        <v>210</v>
      </c>
      <c r="AH99" s="128">
        <f>VLOOKUP(FinalOutput[[#This Row],[ONS_Cenus_2011]],Table5[],CensusData!AA$1,FALSE)</f>
        <v>274</v>
      </c>
      <c r="AI99" s="128">
        <f>VLOOKUP(FinalOutput[[#This Row],[ONS_Cenus_2011]],Table5[],CensusData!AB$1,FALSE)</f>
        <v>273</v>
      </c>
      <c r="AJ99" s="128">
        <f>VLOOKUP(FinalOutput[[#This Row],[ONS_Cenus_2011]],Table5[],CensusData!AC$1,FALSE)</f>
        <v>164</v>
      </c>
      <c r="AK99" s="128">
        <f>VLOOKUP(FinalOutput[[#This Row],[ONS_Cenus_2011]],Table5[],CensusData!AD$1,FALSE)</f>
        <v>76</v>
      </c>
      <c r="AL99" s="128">
        <f>VLOOKUP(FinalOutput[[#This Row],[ONS_Cenus_2011]],Table5[],CensusData!AE$1,FALSE)</f>
        <v>33</v>
      </c>
      <c r="AM99" s="128">
        <f>VLOOKUP(FinalOutput[[#This Row],[ONS_Cenus_2011]],Table5[],CensusData!AF$1,FALSE)</f>
        <v>134</v>
      </c>
      <c r="AN99" s="128">
        <f>VLOOKUP(FinalOutput[[#This Row],[ONS_Cenus_2011]],Table5[],CensusData!AG$1,FALSE)</f>
        <v>57</v>
      </c>
      <c r="AO99" s="128">
        <f>VLOOKUP(FinalOutput[[#This Row],[ONS_Cenus_2011]],Table5[],CensusData!AH$1,FALSE)</f>
        <v>77</v>
      </c>
      <c r="AP99" s="128">
        <f>VLOOKUP(FinalOutput[[#This Row],[ONS_Cenus_2011]],Table5[],CensusData!AI$1,FALSE)</f>
        <v>96008</v>
      </c>
      <c r="AQ99" s="128">
        <f>VLOOKUP(FinalOutput[[#This Row],[ONS_Cenus_2011]],Table5[],CensusData!AJ$1,FALSE)</f>
        <v>15904</v>
      </c>
      <c r="AR99" s="128">
        <f>VLOOKUP(FinalOutput[[#This Row],[ONS_Cenus_2011]],Table5[],CensusData!AK$1,FALSE)</f>
        <v>10906</v>
      </c>
      <c r="AS99" s="128">
        <f>VLOOKUP(FinalOutput[[#This Row],[ONS_Cenus_2011]],Table5[],CensusData!AL$1,FALSE)</f>
        <v>13778</v>
      </c>
      <c r="AT99" s="128">
        <f>VLOOKUP(FinalOutput[[#This Row],[ONS_Cenus_2011]],Table5[],CensusData!AM$1,FALSE)</f>
        <v>3021</v>
      </c>
      <c r="AU99" s="128">
        <f>VLOOKUP(FinalOutput[[#This Row],[ONS_Cenus_2011]],Table5[],CensusData!AN$1,FALSE)</f>
        <v>13216</v>
      </c>
      <c r="AV99" s="128">
        <f>VLOOKUP(FinalOutput[[#This Row],[ONS_Cenus_2011]],Table5[],CensusData!AO$1,FALSE)</f>
        <v>34782</v>
      </c>
      <c r="AW99" s="128">
        <f>VLOOKUP(FinalOutput[[#This Row],[ONS_Cenus_2011]],Table5[],CensusData!AP$1,FALSE)</f>
        <v>4401</v>
      </c>
    </row>
    <row r="100" spans="1:49" ht="15" customHeight="1">
      <c r="A100" s="128" t="str">
        <f t="array" ref="A100">ConsolGeog[[#This Row],[Country]]</f>
        <v>England</v>
      </c>
      <c r="B100" s="129" t="str">
        <f t="array" ref="B100">ConsolGeog[[#This Row],[County Name]]</f>
        <v>Gloucestershire</v>
      </c>
      <c r="C100" s="128" t="str">
        <f t="array" ref="C100">ConsolGeog[[#This Row],[la_code]]</f>
        <v>E07000079</v>
      </c>
      <c r="D100" s="129" t="str">
        <f t="array" ref="D100">ConsolGeog[[#This Row],[la_name]]</f>
        <v>Cotswold</v>
      </c>
      <c r="E100" s="129" t="str">
        <f t="array" ref="E100">ConsolGeog[[#This Row],[LA Type]]</f>
        <v>District</v>
      </c>
      <c r="F100" s="129">
        <f t="array" ref="F100">ConsolGeog[[#This Row],[population]]</f>
        <v>82881</v>
      </c>
      <c r="G100" s="129">
        <f t="array" ref="G100">ConsolGeog[[#This Row],[area]]</f>
        <v>116451.96</v>
      </c>
      <c r="H100" s="129">
        <f t="array" ref="H100">MAX(ConsolGeog[[#This Row],[Presented HS - 16-17 (2014)]]+ConsolGeog[[#This Row],[Presented HS - 18-24 (2014)]],ConsolGeog[[#This Row],[Presented HS - 16-24 (2014)]])+MAX(ConsolGeog[[#This Row],[Presented CS - 16-17 (2014)]]+ConsolGeog[[#This Row],[Presented CS - 18-24 (2014)]],ConsolGeog[[#This Row],[Presented CS - 16-24 (2014)]])</f>
        <v>58.130765648660599</v>
      </c>
      <c r="I100" s="129">
        <f t="array" ref="I100">MAX(ConsolGeog[[#This Row],[Assessed HS - 16-17 (2014)]]+ConsolGeog[[#This Row],[Assessed HS - 18-24 (2014)]],ConsolGeog[[#This Row],[Assessed HS - 16-24 (2014)]])+MAX(ConsolGeog[[#This Row],[Assessed CS - 16-17 (2014)]]+ConsolGeog[[#This Row],[Assessed CS - 18-24 (2014)]],ConsolGeog[[#This Row],[Assessed CS - 16-24 (2014)]])</f>
        <v>57.436601315948167</v>
      </c>
      <c r="J100" s="128">
        <f>VLOOKUP(FinalOutput[[#This Row],[ONS_Cenus_2011]],Table5[],CensusData!C$1,FALSE)</f>
        <v>27090</v>
      </c>
      <c r="K100" s="128">
        <f>VLOOKUP(FinalOutput[[#This Row],[ONS_Cenus_2011]],Table5[],CensusData!D$1,FALSE)</f>
        <v>3309</v>
      </c>
      <c r="L100" s="128">
        <f>VLOOKUP(FinalOutput[[#This Row],[ONS_Cenus_2011]],Table5[],CensusData!E$1,FALSE)</f>
        <v>1031</v>
      </c>
      <c r="M100" s="128">
        <f>VLOOKUP(FinalOutput[[#This Row],[ONS_Cenus_2011]],Table5[],CensusData!F$1,FALSE)</f>
        <v>3249</v>
      </c>
      <c r="N100" s="128">
        <f>VLOOKUP(FinalOutput[[#This Row],[ONS_Cenus_2011]],Table5[],CensusData!G$1,FALSE)</f>
        <v>1921</v>
      </c>
      <c r="O100" s="128">
        <f>VLOOKUP(FinalOutput[[#This Row],[ONS_Cenus_2011]],Table5[],CensusData!H$1,FALSE)</f>
        <v>131</v>
      </c>
      <c r="P100" s="128">
        <f>VLOOKUP(FinalOutput[[#This Row],[ONS_Cenus_2011]],Table5[],CensusData!I$1,FALSE)</f>
        <v>13.12</v>
      </c>
      <c r="Q100" s="128">
        <f>VLOOKUP(FinalOutput[[#This Row],[ONS_Cenus_2011]],Table5[],CensusData!J$1,FALSE)</f>
        <v>20259</v>
      </c>
      <c r="R100" s="128">
        <f>VLOOKUP(FinalOutput[[#This Row],[ONS_Cenus_2011]],Table5[],CensusData!K$1,FALSE)</f>
        <v>36236</v>
      </c>
      <c r="S100" s="128">
        <f>VLOOKUP(FinalOutput[[#This Row],[ONS_Cenus_2011]],Table5[],CensusData!L$1,FALSE)</f>
        <v>35688</v>
      </c>
      <c r="T100" s="128">
        <f>VLOOKUP(FinalOutput[[#This Row],[ONS_Cenus_2011]],Table5[],CensusData!M$1,FALSE)</f>
        <v>34498</v>
      </c>
      <c r="U100" s="128">
        <f>VLOOKUP(FinalOutput[[#This Row],[ONS_Cenus_2011]],Table5[],CensusData!N$1,FALSE)</f>
        <v>272</v>
      </c>
      <c r="V100" s="128">
        <f>VLOOKUP(FinalOutput[[#This Row],[ONS_Cenus_2011]],Table5[],CensusData!O$1,FALSE)</f>
        <v>36</v>
      </c>
      <c r="W100" s="128">
        <f>VLOOKUP(FinalOutput[[#This Row],[ONS_Cenus_2011]],Table5[],CensusData!P$1,FALSE)</f>
        <v>882</v>
      </c>
      <c r="X100" s="128">
        <f>VLOOKUP(FinalOutput[[#This Row],[ONS_Cenus_2011]],Table5[],CensusData!Q$1,FALSE)</f>
        <v>178</v>
      </c>
      <c r="Y100" s="128">
        <f>VLOOKUP(FinalOutput[[#This Row],[ONS_Cenus_2011]],Table5[],CensusData!R$1,FALSE)</f>
        <v>53</v>
      </c>
      <c r="Z100" s="128">
        <f>VLOOKUP(FinalOutput[[#This Row],[ONS_Cenus_2011]],Table5[],CensusData!S$1,FALSE)</f>
        <v>20</v>
      </c>
      <c r="AA100" s="128">
        <f>VLOOKUP(FinalOutput[[#This Row],[ONS_Cenus_2011]],Table5[],CensusData!T$1,FALSE)</f>
        <v>53</v>
      </c>
      <c r="AB100" s="128">
        <f>VLOOKUP(FinalOutput[[#This Row],[ONS_Cenus_2011]],Table5[],CensusData!U$1,FALSE)</f>
        <v>52</v>
      </c>
      <c r="AC100" s="128">
        <f>VLOOKUP(FinalOutput[[#This Row],[ONS_Cenus_2011]],Table5[],CensusData!V$1,FALSE)</f>
        <v>261</v>
      </c>
      <c r="AD100" s="128">
        <f>VLOOKUP(FinalOutput[[#This Row],[ONS_Cenus_2011]],Table5[],CensusData!W$1,FALSE)</f>
        <v>85</v>
      </c>
      <c r="AE100" s="128">
        <f>VLOOKUP(FinalOutput[[#This Row],[ONS_Cenus_2011]],Table5[],CensusData!X$1,FALSE)</f>
        <v>6</v>
      </c>
      <c r="AF100" s="128">
        <f>VLOOKUP(FinalOutput[[#This Row],[ONS_Cenus_2011]],Table5[],CensusData!Y$1,FALSE)</f>
        <v>10</v>
      </c>
      <c r="AG100" s="128">
        <f>VLOOKUP(FinalOutput[[#This Row],[ONS_Cenus_2011]],Table5[],CensusData!Z$1,FALSE)</f>
        <v>58</v>
      </c>
      <c r="AH100" s="128">
        <f>VLOOKUP(FinalOutput[[#This Row],[ONS_Cenus_2011]],Table5[],CensusData!AA$1,FALSE)</f>
        <v>102</v>
      </c>
      <c r="AI100" s="128">
        <f>VLOOKUP(FinalOutput[[#This Row],[ONS_Cenus_2011]],Table5[],CensusData!AB$1,FALSE)</f>
        <v>74</v>
      </c>
      <c r="AJ100" s="128">
        <f>VLOOKUP(FinalOutput[[#This Row],[ONS_Cenus_2011]],Table5[],CensusData!AC$1,FALSE)</f>
        <v>40</v>
      </c>
      <c r="AK100" s="128">
        <f>VLOOKUP(FinalOutput[[#This Row],[ONS_Cenus_2011]],Table5[],CensusData!AD$1,FALSE)</f>
        <v>20</v>
      </c>
      <c r="AL100" s="128">
        <f>VLOOKUP(FinalOutput[[#This Row],[ONS_Cenus_2011]],Table5[],CensusData!AE$1,FALSE)</f>
        <v>14</v>
      </c>
      <c r="AM100" s="128">
        <f>VLOOKUP(FinalOutput[[#This Row],[ONS_Cenus_2011]],Table5[],CensusData!AF$1,FALSE)</f>
        <v>35</v>
      </c>
      <c r="AN100" s="128">
        <f>VLOOKUP(FinalOutput[[#This Row],[ONS_Cenus_2011]],Table5[],CensusData!AG$1,FALSE)</f>
        <v>3</v>
      </c>
      <c r="AO100" s="128">
        <f>VLOOKUP(FinalOutput[[#This Row],[ONS_Cenus_2011]],Table5[],CensusData!AH$1,FALSE)</f>
        <v>32</v>
      </c>
      <c r="AP100" s="128">
        <f>VLOOKUP(FinalOutput[[#This Row],[ONS_Cenus_2011]],Table5[],CensusData!AI$1,FALSE)</f>
        <v>69138</v>
      </c>
      <c r="AQ100" s="128">
        <f>VLOOKUP(FinalOutput[[#This Row],[ONS_Cenus_2011]],Table5[],CensusData!AJ$1,FALSE)</f>
        <v>12758</v>
      </c>
      <c r="AR100" s="128">
        <f>VLOOKUP(FinalOutput[[#This Row],[ONS_Cenus_2011]],Table5[],CensusData!AK$1,FALSE)</f>
        <v>8865</v>
      </c>
      <c r="AS100" s="128">
        <f>VLOOKUP(FinalOutput[[#This Row],[ONS_Cenus_2011]],Table5[],CensusData!AL$1,FALSE)</f>
        <v>10957</v>
      </c>
      <c r="AT100" s="128">
        <f>VLOOKUP(FinalOutput[[#This Row],[ONS_Cenus_2011]],Table5[],CensusData!AM$1,FALSE)</f>
        <v>2236</v>
      </c>
      <c r="AU100" s="128">
        <f>VLOOKUP(FinalOutput[[#This Row],[ONS_Cenus_2011]],Table5[],CensusData!AN$1,FALSE)</f>
        <v>8225</v>
      </c>
      <c r="AV100" s="128">
        <f>VLOOKUP(FinalOutput[[#This Row],[ONS_Cenus_2011]],Table5[],CensusData!AO$1,FALSE)</f>
        <v>23267</v>
      </c>
      <c r="AW100" s="128">
        <f>VLOOKUP(FinalOutput[[#This Row],[ONS_Cenus_2011]],Table5[],CensusData!AP$1,FALSE)</f>
        <v>2830</v>
      </c>
    </row>
    <row r="101" spans="1:49" ht="15" customHeight="1">
      <c r="A101" s="128" t="str">
        <f t="array" ref="A101">ConsolGeog[[#This Row],[Country]]</f>
        <v>England</v>
      </c>
      <c r="B101" s="129" t="str">
        <f t="array" ref="B101">ConsolGeog[[#This Row],[County Name]]</f>
        <v>Gloucestershire</v>
      </c>
      <c r="C101" s="128" t="str">
        <f t="array" ref="C101">ConsolGeog[[#This Row],[la_code]]</f>
        <v>E07000080</v>
      </c>
      <c r="D101" s="129" t="str">
        <f t="array" ref="D101">ConsolGeog[[#This Row],[la_name]]</f>
        <v>Forest of Dean</v>
      </c>
      <c r="E101" s="129" t="str">
        <f t="array" ref="E101">ConsolGeog[[#This Row],[LA Type]]</f>
        <v>District</v>
      </c>
      <c r="F101" s="129">
        <f t="array" ref="F101">ConsolGeog[[#This Row],[population]]</f>
        <v>81961</v>
      </c>
      <c r="G101" s="129">
        <f t="array" ref="G101">ConsolGeog[[#This Row],[area]]</f>
        <v>52650.63</v>
      </c>
      <c r="H101" s="129">
        <f t="array" ref="H101">MAX(ConsolGeog[[#This Row],[Presented HS - 16-17 (2014)]]+ConsolGeog[[#This Row],[Presented HS - 18-24 (2014)]],ConsolGeog[[#This Row],[Presented HS - 16-24 (2014)]])+MAX(ConsolGeog[[#This Row],[Presented CS - 16-17 (2014)]]+ConsolGeog[[#This Row],[Presented CS - 18-24 (2014)]],ConsolGeog[[#This Row],[Presented CS - 16-24 (2014)]])</f>
        <v>367.90730907361001</v>
      </c>
      <c r="I101" s="129">
        <f t="array" ref="I101">MAX(ConsolGeog[[#This Row],[Assessed HS - 16-17 (2014)]]+ConsolGeog[[#This Row],[Assessed HS - 18-24 (2014)]],ConsolGeog[[#This Row],[Assessed HS - 16-24 (2014)]])+MAX(ConsolGeog[[#This Row],[Assessed CS - 16-17 (2014)]]+ConsolGeog[[#This Row],[Assessed CS - 18-24 (2014)]],ConsolGeog[[#This Row],[Assessed CS - 16-24 (2014)]])</f>
        <v>29.220850140037253</v>
      </c>
      <c r="J101" s="128">
        <f>VLOOKUP(FinalOutput[[#This Row],[ONS_Cenus_2011]],Table5[],CensusData!C$1,FALSE)</f>
        <v>28575</v>
      </c>
      <c r="K101" s="128">
        <f>VLOOKUP(FinalOutput[[#This Row],[ONS_Cenus_2011]],Table5[],CensusData!D$1,FALSE)</f>
        <v>3895</v>
      </c>
      <c r="L101" s="128">
        <f>VLOOKUP(FinalOutput[[#This Row],[ONS_Cenus_2011]],Table5[],CensusData!E$1,FALSE)</f>
        <v>1366</v>
      </c>
      <c r="M101" s="128">
        <f>VLOOKUP(FinalOutput[[#This Row],[ONS_Cenus_2011]],Table5[],CensusData!F$1,FALSE)</f>
        <v>4346</v>
      </c>
      <c r="N101" s="128">
        <f>VLOOKUP(FinalOutput[[#This Row],[ONS_Cenus_2011]],Table5[],CensusData!G$1,FALSE)</f>
        <v>2557</v>
      </c>
      <c r="O101" s="128">
        <f>VLOOKUP(FinalOutput[[#This Row],[ONS_Cenus_2011]],Table5[],CensusData!H$1,FALSE)</f>
        <v>246</v>
      </c>
      <c r="P101" s="128">
        <f>VLOOKUP(FinalOutput[[#This Row],[ONS_Cenus_2011]],Table5[],CensusData!I$1,FALSE)</f>
        <v>12.36</v>
      </c>
      <c r="Q101" s="128">
        <f>VLOOKUP(FinalOutput[[#This Row],[ONS_Cenus_2011]],Table5[],CensusData!J$1,FALSE)</f>
        <v>21106</v>
      </c>
      <c r="R101" s="128">
        <f>VLOOKUP(FinalOutput[[#This Row],[ONS_Cenus_2011]],Table5[],CensusData!K$1,FALSE)</f>
        <v>34167</v>
      </c>
      <c r="S101" s="128">
        <f>VLOOKUP(FinalOutput[[#This Row],[ONS_Cenus_2011]],Table5[],CensusData!L$1,FALSE)</f>
        <v>33833</v>
      </c>
      <c r="T101" s="128">
        <f>VLOOKUP(FinalOutput[[#This Row],[ONS_Cenus_2011]],Table5[],CensusData!M$1,FALSE)</f>
        <v>33234</v>
      </c>
      <c r="U101" s="128">
        <f>VLOOKUP(FinalOutput[[#This Row],[ONS_Cenus_2011]],Table5[],CensusData!N$1,FALSE)</f>
        <v>167</v>
      </c>
      <c r="V101" s="128">
        <f>VLOOKUP(FinalOutput[[#This Row],[ONS_Cenus_2011]],Table5[],CensusData!O$1,FALSE)</f>
        <v>27</v>
      </c>
      <c r="W101" s="128">
        <f>VLOOKUP(FinalOutput[[#This Row],[ONS_Cenus_2011]],Table5[],CensusData!P$1,FALSE)</f>
        <v>405</v>
      </c>
      <c r="X101" s="128">
        <f>VLOOKUP(FinalOutput[[#This Row],[ONS_Cenus_2011]],Table5[],CensusData!Q$1,FALSE)</f>
        <v>110</v>
      </c>
      <c r="Y101" s="128">
        <f>VLOOKUP(FinalOutput[[#This Row],[ONS_Cenus_2011]],Table5[],CensusData!R$1,FALSE)</f>
        <v>33</v>
      </c>
      <c r="Z101" s="128">
        <f>VLOOKUP(FinalOutput[[#This Row],[ONS_Cenus_2011]],Table5[],CensusData!S$1,FALSE)</f>
        <v>13</v>
      </c>
      <c r="AA101" s="128">
        <f>VLOOKUP(FinalOutput[[#This Row],[ONS_Cenus_2011]],Table5[],CensusData!T$1,FALSE)</f>
        <v>40</v>
      </c>
      <c r="AB101" s="128">
        <f>VLOOKUP(FinalOutput[[#This Row],[ONS_Cenus_2011]],Table5[],CensusData!U$1,FALSE)</f>
        <v>24</v>
      </c>
      <c r="AC101" s="128">
        <f>VLOOKUP(FinalOutput[[#This Row],[ONS_Cenus_2011]],Table5[],CensusData!V$1,FALSE)</f>
        <v>136</v>
      </c>
      <c r="AD101" s="128">
        <f>VLOOKUP(FinalOutput[[#This Row],[ONS_Cenus_2011]],Table5[],CensusData!W$1,FALSE)</f>
        <v>53</v>
      </c>
      <c r="AE101" s="128">
        <f>VLOOKUP(FinalOutput[[#This Row],[ONS_Cenus_2011]],Table5[],CensusData!X$1,FALSE)</f>
        <v>7</v>
      </c>
      <c r="AF101" s="128">
        <f>VLOOKUP(FinalOutput[[#This Row],[ONS_Cenus_2011]],Table5[],CensusData!Y$1,FALSE)</f>
        <v>1</v>
      </c>
      <c r="AG101" s="128">
        <f>VLOOKUP(FinalOutput[[#This Row],[ONS_Cenus_2011]],Table5[],CensusData!Z$1,FALSE)</f>
        <v>35</v>
      </c>
      <c r="AH101" s="128">
        <f>VLOOKUP(FinalOutput[[#This Row],[ONS_Cenus_2011]],Table5[],CensusData!AA$1,FALSE)</f>
        <v>40</v>
      </c>
      <c r="AI101" s="128">
        <f>VLOOKUP(FinalOutput[[#This Row],[ONS_Cenus_2011]],Table5[],CensusData!AB$1,FALSE)</f>
        <v>64</v>
      </c>
      <c r="AJ101" s="128">
        <f>VLOOKUP(FinalOutput[[#This Row],[ONS_Cenus_2011]],Table5[],CensusData!AC$1,FALSE)</f>
        <v>31</v>
      </c>
      <c r="AK101" s="128">
        <f>VLOOKUP(FinalOutput[[#This Row],[ONS_Cenus_2011]],Table5[],CensusData!AD$1,FALSE)</f>
        <v>25</v>
      </c>
      <c r="AL101" s="128">
        <f>VLOOKUP(FinalOutput[[#This Row],[ONS_Cenus_2011]],Table5[],CensusData!AE$1,FALSE)</f>
        <v>8</v>
      </c>
      <c r="AM101" s="128">
        <f>VLOOKUP(FinalOutput[[#This Row],[ONS_Cenus_2011]],Table5[],CensusData!AF$1,FALSE)</f>
        <v>24</v>
      </c>
      <c r="AN101" s="128">
        <f>VLOOKUP(FinalOutput[[#This Row],[ONS_Cenus_2011]],Table5[],CensusData!AG$1,FALSE)</f>
        <v>3</v>
      </c>
      <c r="AO101" s="128">
        <f>VLOOKUP(FinalOutput[[#This Row],[ONS_Cenus_2011]],Table5[],CensusData!AH$1,FALSE)</f>
        <v>21</v>
      </c>
      <c r="AP101" s="128">
        <f>VLOOKUP(FinalOutput[[#This Row],[ONS_Cenus_2011]],Table5[],CensusData!AI$1,FALSE)</f>
        <v>67947</v>
      </c>
      <c r="AQ101" s="128">
        <f>VLOOKUP(FinalOutput[[#This Row],[ONS_Cenus_2011]],Table5[],CensusData!AJ$1,FALSE)</f>
        <v>16664</v>
      </c>
      <c r="AR101" s="128">
        <f>VLOOKUP(FinalOutput[[#This Row],[ONS_Cenus_2011]],Table5[],CensusData!AK$1,FALSE)</f>
        <v>9750</v>
      </c>
      <c r="AS101" s="128">
        <f>VLOOKUP(FinalOutput[[#This Row],[ONS_Cenus_2011]],Table5[],CensusData!AL$1,FALSE)</f>
        <v>11416</v>
      </c>
      <c r="AT101" s="128">
        <f>VLOOKUP(FinalOutput[[#This Row],[ONS_Cenus_2011]],Table5[],CensusData!AM$1,FALSE)</f>
        <v>3045</v>
      </c>
      <c r="AU101" s="128">
        <f>VLOOKUP(FinalOutput[[#This Row],[ONS_Cenus_2011]],Table5[],CensusData!AN$1,FALSE)</f>
        <v>8128</v>
      </c>
      <c r="AV101" s="128">
        <f>VLOOKUP(FinalOutput[[#This Row],[ONS_Cenus_2011]],Table5[],CensusData!AO$1,FALSE)</f>
        <v>16285</v>
      </c>
      <c r="AW101" s="128">
        <f>VLOOKUP(FinalOutput[[#This Row],[ONS_Cenus_2011]],Table5[],CensusData!AP$1,FALSE)</f>
        <v>2659</v>
      </c>
    </row>
    <row r="102" spans="1:49" ht="15" customHeight="1">
      <c r="A102" s="128" t="str">
        <f t="array" ref="A102">ConsolGeog[[#This Row],[Country]]</f>
        <v>England</v>
      </c>
      <c r="B102" s="129" t="str">
        <f t="array" ref="B102">ConsolGeog[[#This Row],[County Name]]</f>
        <v>Dorset</v>
      </c>
      <c r="C102" s="128" t="str">
        <f t="array" ref="C102">ConsolGeog[[#This Row],[la_code]]</f>
        <v>E07000048</v>
      </c>
      <c r="D102" s="129" t="str">
        <f t="array" ref="D102">ConsolGeog[[#This Row],[la_name]]</f>
        <v>Christchurch</v>
      </c>
      <c r="E102" s="129" t="str">
        <f t="array" ref="E102">ConsolGeog[[#This Row],[LA Type]]</f>
        <v>District</v>
      </c>
      <c r="F102" s="129">
        <f t="array" ref="F102">ConsolGeog[[#This Row],[population]]</f>
        <v>47752</v>
      </c>
      <c r="G102" s="129">
        <f t="array" ref="G102">ConsolGeog[[#This Row],[area]]</f>
        <v>5038.96</v>
      </c>
      <c r="H102" s="129">
        <f t="array" ref="H102">MAX(ConsolGeog[[#This Row],[Presented HS - 16-17 (2014)]]+ConsolGeog[[#This Row],[Presented HS - 18-24 (2014)]],ConsolGeog[[#This Row],[Presented HS - 16-24 (2014)]])+MAX(ConsolGeog[[#This Row],[Presented CS - 16-17 (2014)]]+ConsolGeog[[#This Row],[Presented CS - 18-24 (2014)]],ConsolGeog[[#This Row],[Presented CS - 16-24 (2014)]])</f>
        <v>0</v>
      </c>
      <c r="I102" s="129">
        <f t="array" ref="I102">MAX(ConsolGeog[[#This Row],[Assessed HS - 16-17 (2014)]]+ConsolGeog[[#This Row],[Assessed HS - 18-24 (2014)]],ConsolGeog[[#This Row],[Assessed HS - 16-24 (2014)]])+MAX(ConsolGeog[[#This Row],[Assessed CS - 16-17 (2014)]]+ConsolGeog[[#This Row],[Assessed CS - 18-24 (2014)]],ConsolGeog[[#This Row],[Assessed CS - 16-24 (2014)]])</f>
        <v>0</v>
      </c>
      <c r="J102" s="128">
        <f>VLOOKUP(FinalOutput[[#This Row],[ONS_Cenus_2011]],Table5[],CensusData!C$1,FALSE)</f>
        <v>19759</v>
      </c>
      <c r="K102" s="128">
        <f>VLOOKUP(FinalOutput[[#This Row],[ONS_Cenus_2011]],Table5[],CensusData!D$1,FALSE)</f>
        <v>1527</v>
      </c>
      <c r="L102" s="128">
        <f>VLOOKUP(FinalOutput[[#This Row],[ONS_Cenus_2011]],Table5[],CensusData!E$1,FALSE)</f>
        <v>684</v>
      </c>
      <c r="M102" s="128">
        <f>VLOOKUP(FinalOutput[[#This Row],[ONS_Cenus_2011]],Table5[],CensusData!F$1,FALSE)</f>
        <v>1630</v>
      </c>
      <c r="N102" s="128">
        <f>VLOOKUP(FinalOutput[[#This Row],[ONS_Cenus_2011]],Table5[],CensusData!G$1,FALSE)</f>
        <v>928</v>
      </c>
      <c r="O102" s="128">
        <f>VLOOKUP(FinalOutput[[#This Row],[ONS_Cenus_2011]],Table5[],CensusData!H$1,FALSE)</f>
        <v>68</v>
      </c>
      <c r="P102" s="128">
        <f>VLOOKUP(FinalOutput[[#This Row],[ONS_Cenus_2011]],Table5[],CensusData!I$1,FALSE)</f>
        <v>10.27</v>
      </c>
      <c r="Q102" s="128">
        <f>VLOOKUP(FinalOutput[[#This Row],[ONS_Cenus_2011]],Table5[],CensusData!J$1,FALSE)</f>
        <v>23675</v>
      </c>
      <c r="R102" s="128">
        <f>VLOOKUP(FinalOutput[[#This Row],[ONS_Cenus_2011]],Table5[],CensusData!K$1,FALSE)</f>
        <v>21475</v>
      </c>
      <c r="S102" s="128">
        <f>VLOOKUP(FinalOutput[[#This Row],[ONS_Cenus_2011]],Table5[],CensusData!L$1,FALSE)</f>
        <v>21161</v>
      </c>
      <c r="T102" s="128">
        <f>VLOOKUP(FinalOutput[[#This Row],[ONS_Cenus_2011]],Table5[],CensusData!M$1,FALSE)</f>
        <v>20637</v>
      </c>
      <c r="U102" s="128">
        <f>VLOOKUP(FinalOutput[[#This Row],[ONS_Cenus_2011]],Table5[],CensusData!N$1,FALSE)</f>
        <v>172</v>
      </c>
      <c r="V102" s="128">
        <f>VLOOKUP(FinalOutput[[#This Row],[ONS_Cenus_2011]],Table5[],CensusData!O$1,FALSE)</f>
        <v>21</v>
      </c>
      <c r="W102" s="128">
        <f>VLOOKUP(FinalOutput[[#This Row],[ONS_Cenus_2011]],Table5[],CensusData!P$1,FALSE)</f>
        <v>331</v>
      </c>
      <c r="X102" s="128">
        <f>VLOOKUP(FinalOutput[[#This Row],[ONS_Cenus_2011]],Table5[],CensusData!Q$1,FALSE)</f>
        <v>103</v>
      </c>
      <c r="Y102" s="128">
        <f>VLOOKUP(FinalOutput[[#This Row],[ONS_Cenus_2011]],Table5[],CensusData!R$1,FALSE)</f>
        <v>22</v>
      </c>
      <c r="Z102" s="128">
        <f>VLOOKUP(FinalOutput[[#This Row],[ONS_Cenus_2011]],Table5[],CensusData!S$1,FALSE)</f>
        <v>12</v>
      </c>
      <c r="AA102" s="128">
        <f>VLOOKUP(FinalOutput[[#This Row],[ONS_Cenus_2011]],Table5[],CensusData!T$1,FALSE)</f>
        <v>41</v>
      </c>
      <c r="AB102" s="128">
        <f>VLOOKUP(FinalOutput[[#This Row],[ONS_Cenus_2011]],Table5[],CensusData!U$1,FALSE)</f>
        <v>28</v>
      </c>
      <c r="AC102" s="128">
        <f>VLOOKUP(FinalOutput[[#This Row],[ONS_Cenus_2011]],Table5[],CensusData!V$1,FALSE)</f>
        <v>140</v>
      </c>
      <c r="AD102" s="128">
        <f>VLOOKUP(FinalOutput[[#This Row],[ONS_Cenus_2011]],Table5[],CensusData!W$1,FALSE)</f>
        <v>37</v>
      </c>
      <c r="AE102" s="128">
        <f>VLOOKUP(FinalOutput[[#This Row],[ONS_Cenus_2011]],Table5[],CensusData!X$1,FALSE)</f>
        <v>2</v>
      </c>
      <c r="AF102" s="128">
        <f>VLOOKUP(FinalOutput[[#This Row],[ONS_Cenus_2011]],Table5[],CensusData!Y$1,FALSE)</f>
        <v>12</v>
      </c>
      <c r="AG102" s="128">
        <f>VLOOKUP(FinalOutput[[#This Row],[ONS_Cenus_2011]],Table5[],CensusData!Z$1,FALSE)</f>
        <v>38</v>
      </c>
      <c r="AH102" s="128">
        <f>VLOOKUP(FinalOutput[[#This Row],[ONS_Cenus_2011]],Table5[],CensusData!AA$1,FALSE)</f>
        <v>51</v>
      </c>
      <c r="AI102" s="128">
        <f>VLOOKUP(FinalOutput[[#This Row],[ONS_Cenus_2011]],Table5[],CensusData!AB$1,FALSE)</f>
        <v>43</v>
      </c>
      <c r="AJ102" s="128">
        <f>VLOOKUP(FinalOutput[[#This Row],[ONS_Cenus_2011]],Table5[],CensusData!AC$1,FALSE)</f>
        <v>26</v>
      </c>
      <c r="AK102" s="128">
        <f>VLOOKUP(FinalOutput[[#This Row],[ONS_Cenus_2011]],Table5[],CensusData!AD$1,FALSE)</f>
        <v>13</v>
      </c>
      <c r="AL102" s="128">
        <f>VLOOKUP(FinalOutput[[#This Row],[ONS_Cenus_2011]],Table5[],CensusData!AE$1,FALSE)</f>
        <v>4</v>
      </c>
      <c r="AM102" s="128">
        <f>VLOOKUP(FinalOutput[[#This Row],[ONS_Cenus_2011]],Table5[],CensusData!AF$1,FALSE)</f>
        <v>28</v>
      </c>
      <c r="AN102" s="128">
        <f>VLOOKUP(FinalOutput[[#This Row],[ONS_Cenus_2011]],Table5[],CensusData!AG$1,FALSE)</f>
        <v>7</v>
      </c>
      <c r="AO102" s="128">
        <f>VLOOKUP(FinalOutput[[#This Row],[ONS_Cenus_2011]],Table5[],CensusData!AH$1,FALSE)</f>
        <v>21</v>
      </c>
      <c r="AP102" s="128">
        <f>VLOOKUP(FinalOutput[[#This Row],[ONS_Cenus_2011]],Table5[],CensusData!AI$1,FALSE)</f>
        <v>40289</v>
      </c>
      <c r="AQ102" s="128">
        <f>VLOOKUP(FinalOutput[[#This Row],[ONS_Cenus_2011]],Table5[],CensusData!AJ$1,FALSE)</f>
        <v>9421</v>
      </c>
      <c r="AR102" s="128">
        <f>VLOOKUP(FinalOutput[[#This Row],[ONS_Cenus_2011]],Table5[],CensusData!AK$1,FALSE)</f>
        <v>5509</v>
      </c>
      <c r="AS102" s="128">
        <f>VLOOKUP(FinalOutput[[#This Row],[ONS_Cenus_2011]],Table5[],CensusData!AL$1,FALSE)</f>
        <v>6718</v>
      </c>
      <c r="AT102" s="128">
        <f>VLOOKUP(FinalOutput[[#This Row],[ONS_Cenus_2011]],Table5[],CensusData!AM$1,FALSE)</f>
        <v>2110</v>
      </c>
      <c r="AU102" s="128">
        <f>VLOOKUP(FinalOutput[[#This Row],[ONS_Cenus_2011]],Table5[],CensusData!AN$1,FALSE)</f>
        <v>4556</v>
      </c>
      <c r="AV102" s="128">
        <f>VLOOKUP(FinalOutput[[#This Row],[ONS_Cenus_2011]],Table5[],CensusData!AO$1,FALSE)</f>
        <v>10132</v>
      </c>
      <c r="AW102" s="128">
        <f>VLOOKUP(FinalOutput[[#This Row],[ONS_Cenus_2011]],Table5[],CensusData!AP$1,FALSE)</f>
        <v>1843</v>
      </c>
    </row>
    <row r="103" spans="1:49" ht="15" customHeight="1">
      <c r="A103" s="128" t="str">
        <f t="array" ref="A103">ConsolGeog[[#This Row],[Country]]</f>
        <v>England</v>
      </c>
      <c r="B103" s="129" t="str">
        <f t="array" ref="B103">ConsolGeog[[#This Row],[County Name]]</f>
        <v>Dorset</v>
      </c>
      <c r="C103" s="128" t="str">
        <f t="array" ref="C103">ConsolGeog[[#This Row],[la_code]]</f>
        <v>E07000049</v>
      </c>
      <c r="D103" s="129" t="str">
        <f t="array" ref="D103">ConsolGeog[[#This Row],[la_name]]</f>
        <v>East Dorset</v>
      </c>
      <c r="E103" s="129" t="str">
        <f t="array" ref="E103">ConsolGeog[[#This Row],[LA Type]]</f>
        <v>District</v>
      </c>
      <c r="F103" s="129">
        <f t="array" ref="F103">ConsolGeog[[#This Row],[population]]</f>
        <v>87166</v>
      </c>
      <c r="G103" s="129">
        <f t="array" ref="G103">ConsolGeog[[#This Row],[area]]</f>
        <v>35436.57</v>
      </c>
      <c r="H103" s="129">
        <f t="array" ref="H103">MAX(ConsolGeog[[#This Row],[Presented HS - 16-17 (2014)]]+ConsolGeog[[#This Row],[Presented HS - 18-24 (2014)]],ConsolGeog[[#This Row],[Presented HS - 16-24 (2014)]])+MAX(ConsolGeog[[#This Row],[Presented CS - 16-17 (2014)]]+ConsolGeog[[#This Row],[Presented CS - 18-24 (2014)]],ConsolGeog[[#This Row],[Presented CS - 16-24 (2014)]])</f>
        <v>0</v>
      </c>
      <c r="I103" s="129">
        <f t="array" ref="I103">MAX(ConsolGeog[[#This Row],[Assessed HS - 16-17 (2014)]]+ConsolGeog[[#This Row],[Assessed HS - 18-24 (2014)]],ConsolGeog[[#This Row],[Assessed HS - 16-24 (2014)]])+MAX(ConsolGeog[[#This Row],[Assessed CS - 16-17 (2014)]]+ConsolGeog[[#This Row],[Assessed CS - 18-24 (2014)]],ConsolGeog[[#This Row],[Assessed CS - 16-24 (2014)]])</f>
        <v>0</v>
      </c>
      <c r="J103" s="128">
        <f>VLOOKUP(FinalOutput[[#This Row],[ONS_Cenus_2011]],Table5[],CensusData!C$1,FALSE)</f>
        <v>33106</v>
      </c>
      <c r="K103" s="128">
        <f>VLOOKUP(FinalOutput[[#This Row],[ONS_Cenus_2011]],Table5[],CensusData!D$1,FALSE)</f>
        <v>2366</v>
      </c>
      <c r="L103" s="128">
        <f>VLOOKUP(FinalOutput[[#This Row],[ONS_Cenus_2011]],Table5[],CensusData!E$1,FALSE)</f>
        <v>986</v>
      </c>
      <c r="M103" s="128">
        <f>VLOOKUP(FinalOutput[[#This Row],[ONS_Cenus_2011]],Table5[],CensusData!F$1,FALSE)</f>
        <v>2959</v>
      </c>
      <c r="N103" s="128">
        <f>VLOOKUP(FinalOutput[[#This Row],[ONS_Cenus_2011]],Table5[],CensusData!G$1,FALSE)</f>
        <v>1553</v>
      </c>
      <c r="O103" s="128">
        <f>VLOOKUP(FinalOutput[[#This Row],[ONS_Cenus_2011]],Table5[],CensusData!H$1,FALSE)</f>
        <v>147</v>
      </c>
      <c r="P103" s="128">
        <f>VLOOKUP(FinalOutput[[#This Row],[ONS_Cenus_2011]],Table5[],CensusData!I$1,FALSE)</f>
        <v>6.59</v>
      </c>
      <c r="Q103" s="128">
        <f>VLOOKUP(FinalOutput[[#This Row],[ONS_Cenus_2011]],Table5[],CensusData!J$1,FALSE)</f>
        <v>28321</v>
      </c>
      <c r="R103" s="128">
        <f>VLOOKUP(FinalOutput[[#This Row],[ONS_Cenus_2011]],Table5[],CensusData!K$1,FALSE)</f>
        <v>37564</v>
      </c>
      <c r="S103" s="128">
        <f>VLOOKUP(FinalOutput[[#This Row],[ONS_Cenus_2011]],Table5[],CensusData!L$1,FALSE)</f>
        <v>37116</v>
      </c>
      <c r="T103" s="128">
        <f>VLOOKUP(FinalOutput[[#This Row],[ONS_Cenus_2011]],Table5[],CensusData!M$1,FALSE)</f>
        <v>36388</v>
      </c>
      <c r="U103" s="128">
        <f>VLOOKUP(FinalOutput[[#This Row],[ONS_Cenus_2011]],Table5[],CensusData!N$1,FALSE)</f>
        <v>204</v>
      </c>
      <c r="V103" s="128">
        <f>VLOOKUP(FinalOutput[[#This Row],[ONS_Cenus_2011]],Table5[],CensusData!O$1,FALSE)</f>
        <v>59</v>
      </c>
      <c r="W103" s="128">
        <f>VLOOKUP(FinalOutput[[#This Row],[ONS_Cenus_2011]],Table5[],CensusData!P$1,FALSE)</f>
        <v>465</v>
      </c>
      <c r="X103" s="128">
        <f>VLOOKUP(FinalOutput[[#This Row],[ONS_Cenus_2011]],Table5[],CensusData!Q$1,FALSE)</f>
        <v>123</v>
      </c>
      <c r="Y103" s="128">
        <f>VLOOKUP(FinalOutput[[#This Row],[ONS_Cenus_2011]],Table5[],CensusData!R$1,FALSE)</f>
        <v>46</v>
      </c>
      <c r="Z103" s="128">
        <f>VLOOKUP(FinalOutput[[#This Row],[ONS_Cenus_2011]],Table5[],CensusData!S$1,FALSE)</f>
        <v>7</v>
      </c>
      <c r="AA103" s="128">
        <f>VLOOKUP(FinalOutput[[#This Row],[ONS_Cenus_2011]],Table5[],CensusData!T$1,FALSE)</f>
        <v>36</v>
      </c>
      <c r="AB103" s="128">
        <f>VLOOKUP(FinalOutput[[#This Row],[ONS_Cenus_2011]],Table5[],CensusData!U$1,FALSE)</f>
        <v>34</v>
      </c>
      <c r="AC103" s="128">
        <f>VLOOKUP(FinalOutput[[#This Row],[ONS_Cenus_2011]],Table5[],CensusData!V$1,FALSE)</f>
        <v>247</v>
      </c>
      <c r="AD103" s="128">
        <f>VLOOKUP(FinalOutput[[#This Row],[ONS_Cenus_2011]],Table5[],CensusData!W$1,FALSE)</f>
        <v>66</v>
      </c>
      <c r="AE103" s="128">
        <f>VLOOKUP(FinalOutput[[#This Row],[ONS_Cenus_2011]],Table5[],CensusData!X$1,FALSE)</f>
        <v>13</v>
      </c>
      <c r="AF103" s="128">
        <f>VLOOKUP(FinalOutput[[#This Row],[ONS_Cenus_2011]],Table5[],CensusData!Y$1,FALSE)</f>
        <v>50</v>
      </c>
      <c r="AG103" s="128">
        <f>VLOOKUP(FinalOutput[[#This Row],[ONS_Cenus_2011]],Table5[],CensusData!Z$1,FALSE)</f>
        <v>63</v>
      </c>
      <c r="AH103" s="128">
        <f>VLOOKUP(FinalOutput[[#This Row],[ONS_Cenus_2011]],Table5[],CensusData!AA$1,FALSE)</f>
        <v>55</v>
      </c>
      <c r="AI103" s="128">
        <f>VLOOKUP(FinalOutput[[#This Row],[ONS_Cenus_2011]],Table5[],CensusData!AB$1,FALSE)</f>
        <v>43</v>
      </c>
      <c r="AJ103" s="128">
        <f>VLOOKUP(FinalOutput[[#This Row],[ONS_Cenus_2011]],Table5[],CensusData!AC$1,FALSE)</f>
        <v>22</v>
      </c>
      <c r="AK103" s="128">
        <f>VLOOKUP(FinalOutput[[#This Row],[ONS_Cenus_2011]],Table5[],CensusData!AD$1,FALSE)</f>
        <v>15</v>
      </c>
      <c r="AL103" s="128">
        <f>VLOOKUP(FinalOutput[[#This Row],[ONS_Cenus_2011]],Table5[],CensusData!AE$1,FALSE)</f>
        <v>6</v>
      </c>
      <c r="AM103" s="128">
        <f>VLOOKUP(FinalOutput[[#This Row],[ONS_Cenus_2011]],Table5[],CensusData!AF$1,FALSE)</f>
        <v>35</v>
      </c>
      <c r="AN103" s="128">
        <f>VLOOKUP(FinalOutput[[#This Row],[ONS_Cenus_2011]],Table5[],CensusData!AG$1,FALSE)</f>
        <v>14</v>
      </c>
      <c r="AO103" s="128">
        <f>VLOOKUP(FinalOutput[[#This Row],[ONS_Cenus_2011]],Table5[],CensusData!AH$1,FALSE)</f>
        <v>21</v>
      </c>
      <c r="AP103" s="128">
        <f>VLOOKUP(FinalOutput[[#This Row],[ONS_Cenus_2011]],Table5[],CensusData!AI$1,FALSE)</f>
        <v>73557</v>
      </c>
      <c r="AQ103" s="128">
        <f>VLOOKUP(FinalOutput[[#This Row],[ONS_Cenus_2011]],Table5[],CensusData!AJ$1,FALSE)</f>
        <v>15830</v>
      </c>
      <c r="AR103" s="128">
        <f>VLOOKUP(FinalOutput[[#This Row],[ONS_Cenus_2011]],Table5[],CensusData!AK$1,FALSE)</f>
        <v>9897</v>
      </c>
      <c r="AS103" s="128">
        <f>VLOOKUP(FinalOutput[[#This Row],[ONS_Cenus_2011]],Table5[],CensusData!AL$1,FALSE)</f>
        <v>12047</v>
      </c>
      <c r="AT103" s="128">
        <f>VLOOKUP(FinalOutput[[#This Row],[ONS_Cenus_2011]],Table5[],CensusData!AM$1,FALSE)</f>
        <v>3884</v>
      </c>
      <c r="AU103" s="128">
        <f>VLOOKUP(FinalOutput[[#This Row],[ONS_Cenus_2011]],Table5[],CensusData!AN$1,FALSE)</f>
        <v>8505</v>
      </c>
      <c r="AV103" s="128">
        <f>VLOOKUP(FinalOutput[[#This Row],[ONS_Cenus_2011]],Table5[],CensusData!AO$1,FALSE)</f>
        <v>20364</v>
      </c>
      <c r="AW103" s="128">
        <f>VLOOKUP(FinalOutput[[#This Row],[ONS_Cenus_2011]],Table5[],CensusData!AP$1,FALSE)</f>
        <v>3030</v>
      </c>
    </row>
    <row r="104" spans="1:49" ht="15" customHeight="1">
      <c r="A104" s="128" t="str">
        <f t="array" ref="A104">ConsolGeog[[#This Row],[Country]]</f>
        <v>England</v>
      </c>
      <c r="B104" s="129" t="str">
        <f t="array" ref="B104">ConsolGeog[[#This Row],[County Name]]</f>
        <v>Dorset</v>
      </c>
      <c r="C104" s="128" t="str">
        <f t="array" ref="C104">ConsolGeog[[#This Row],[la_code]]</f>
        <v>E07000050</v>
      </c>
      <c r="D104" s="129" t="str">
        <f t="array" ref="D104">ConsolGeog[[#This Row],[la_name]]</f>
        <v>North Dorset</v>
      </c>
      <c r="E104" s="129" t="str">
        <f t="array" ref="E104">ConsolGeog[[#This Row],[LA Type]]</f>
        <v>District</v>
      </c>
      <c r="F104" s="129">
        <f t="array" ref="F104">ConsolGeog[[#This Row],[population]]</f>
        <v>68583</v>
      </c>
      <c r="G104" s="129">
        <f t="array" ref="G104">ConsolGeog[[#This Row],[area]]</f>
        <v>60921.760000000002</v>
      </c>
      <c r="H104" s="129">
        <f t="array" ref="H104">MAX(ConsolGeog[[#This Row],[Presented HS - 16-17 (2014)]]+ConsolGeog[[#This Row],[Presented HS - 18-24 (2014)]],ConsolGeog[[#This Row],[Presented HS - 16-24 (2014)]])+MAX(ConsolGeog[[#This Row],[Presented CS - 16-17 (2014)]]+ConsolGeog[[#This Row],[Presented CS - 18-24 (2014)]],ConsolGeog[[#This Row],[Presented CS - 16-24 (2014)]])</f>
        <v>162</v>
      </c>
      <c r="I104" s="129">
        <f t="array" ref="I104">MAX(ConsolGeog[[#This Row],[Assessed HS - 16-17 (2014)]]+ConsolGeog[[#This Row],[Assessed HS - 18-24 (2014)]],ConsolGeog[[#This Row],[Assessed HS - 16-24 (2014)]])+MAX(ConsolGeog[[#This Row],[Assessed CS - 16-17 (2014)]]+ConsolGeog[[#This Row],[Assessed CS - 18-24 (2014)]],ConsolGeog[[#This Row],[Assessed CS - 16-24 (2014)]])</f>
        <v>11</v>
      </c>
      <c r="J104" s="128">
        <f>VLOOKUP(FinalOutput[[#This Row],[ONS_Cenus_2011]],Table5[],CensusData!C$1,FALSE)</f>
        <v>22465</v>
      </c>
      <c r="K104" s="128">
        <f>VLOOKUP(FinalOutput[[#This Row],[ONS_Cenus_2011]],Table5[],CensusData!D$1,FALSE)</f>
        <v>2677</v>
      </c>
      <c r="L104" s="128">
        <f>VLOOKUP(FinalOutput[[#This Row],[ONS_Cenus_2011]],Table5[],CensusData!E$1,FALSE)</f>
        <v>1087</v>
      </c>
      <c r="M104" s="128">
        <f>VLOOKUP(FinalOutput[[#This Row],[ONS_Cenus_2011]],Table5[],CensusData!F$1,FALSE)</f>
        <v>2943</v>
      </c>
      <c r="N104" s="128">
        <f>VLOOKUP(FinalOutput[[#This Row],[ONS_Cenus_2011]],Table5[],CensusData!G$1,FALSE)</f>
        <v>1830</v>
      </c>
      <c r="O104" s="128">
        <f>VLOOKUP(FinalOutput[[#This Row],[ONS_Cenus_2011]],Table5[],CensusData!H$1,FALSE)</f>
        <v>143</v>
      </c>
      <c r="P104" s="128">
        <f>VLOOKUP(FinalOutput[[#This Row],[ONS_Cenus_2011]],Table5[],CensusData!I$1,FALSE)</f>
        <v>13.52</v>
      </c>
      <c r="Q104" s="128">
        <f>VLOOKUP(FinalOutput[[#This Row],[ONS_Cenus_2011]],Table5[],CensusData!J$1,FALSE)</f>
        <v>19775</v>
      </c>
      <c r="R104" s="128">
        <f>VLOOKUP(FinalOutput[[#This Row],[ONS_Cenus_2011]],Table5[],CensusData!K$1,FALSE)</f>
        <v>28670</v>
      </c>
      <c r="S104" s="128">
        <f>VLOOKUP(FinalOutput[[#This Row],[ONS_Cenus_2011]],Table5[],CensusData!L$1,FALSE)</f>
        <v>28275</v>
      </c>
      <c r="T104" s="128">
        <f>VLOOKUP(FinalOutput[[#This Row],[ONS_Cenus_2011]],Table5[],CensusData!M$1,FALSE)</f>
        <v>27507</v>
      </c>
      <c r="U104" s="128">
        <f>VLOOKUP(FinalOutput[[#This Row],[ONS_Cenus_2011]],Table5[],CensusData!N$1,FALSE)</f>
        <v>151</v>
      </c>
      <c r="V104" s="128">
        <f>VLOOKUP(FinalOutput[[#This Row],[ONS_Cenus_2011]],Table5[],CensusData!O$1,FALSE)</f>
        <v>34</v>
      </c>
      <c r="W104" s="128">
        <f>VLOOKUP(FinalOutput[[#This Row],[ONS_Cenus_2011]],Table5[],CensusData!P$1,FALSE)</f>
        <v>583</v>
      </c>
      <c r="X104" s="128">
        <f>VLOOKUP(FinalOutput[[#This Row],[ONS_Cenus_2011]],Table5[],CensusData!Q$1,FALSE)</f>
        <v>115</v>
      </c>
      <c r="Y104" s="128">
        <f>VLOOKUP(FinalOutput[[#This Row],[ONS_Cenus_2011]],Table5[],CensusData!R$1,FALSE)</f>
        <v>22</v>
      </c>
      <c r="Z104" s="128">
        <f>VLOOKUP(FinalOutput[[#This Row],[ONS_Cenus_2011]],Table5[],CensusData!S$1,FALSE)</f>
        <v>11</v>
      </c>
      <c r="AA104" s="128">
        <f>VLOOKUP(FinalOutput[[#This Row],[ONS_Cenus_2011]],Table5[],CensusData!T$1,FALSE)</f>
        <v>45</v>
      </c>
      <c r="AB104" s="128">
        <f>VLOOKUP(FinalOutput[[#This Row],[ONS_Cenus_2011]],Table5[],CensusData!U$1,FALSE)</f>
        <v>37</v>
      </c>
      <c r="AC104" s="128">
        <f>VLOOKUP(FinalOutput[[#This Row],[ONS_Cenus_2011]],Table5[],CensusData!V$1,FALSE)</f>
        <v>217</v>
      </c>
      <c r="AD104" s="128">
        <f>VLOOKUP(FinalOutput[[#This Row],[ONS_Cenus_2011]],Table5[],CensusData!W$1,FALSE)</f>
        <v>49</v>
      </c>
      <c r="AE104" s="128">
        <f>VLOOKUP(FinalOutput[[#This Row],[ONS_Cenus_2011]],Table5[],CensusData!X$1,FALSE)</f>
        <v>1</v>
      </c>
      <c r="AF104" s="128">
        <f>VLOOKUP(FinalOutput[[#This Row],[ONS_Cenus_2011]],Table5[],CensusData!Y$1,FALSE)</f>
        <v>17</v>
      </c>
      <c r="AG104" s="128">
        <f>VLOOKUP(FinalOutput[[#This Row],[ONS_Cenus_2011]],Table5[],CensusData!Z$1,FALSE)</f>
        <v>24</v>
      </c>
      <c r="AH104" s="128">
        <f>VLOOKUP(FinalOutput[[#This Row],[ONS_Cenus_2011]],Table5[],CensusData!AA$1,FALSE)</f>
        <v>126</v>
      </c>
      <c r="AI104" s="128">
        <f>VLOOKUP(FinalOutput[[#This Row],[ONS_Cenus_2011]],Table5[],CensusData!AB$1,FALSE)</f>
        <v>40</v>
      </c>
      <c r="AJ104" s="128">
        <f>VLOOKUP(FinalOutput[[#This Row],[ONS_Cenus_2011]],Table5[],CensusData!AC$1,FALSE)</f>
        <v>23</v>
      </c>
      <c r="AK104" s="128">
        <f>VLOOKUP(FinalOutput[[#This Row],[ONS_Cenus_2011]],Table5[],CensusData!AD$1,FALSE)</f>
        <v>10</v>
      </c>
      <c r="AL104" s="128">
        <f>VLOOKUP(FinalOutput[[#This Row],[ONS_Cenus_2011]],Table5[],CensusData!AE$1,FALSE)</f>
        <v>7</v>
      </c>
      <c r="AM104" s="128">
        <f>VLOOKUP(FinalOutput[[#This Row],[ONS_Cenus_2011]],Table5[],CensusData!AF$1,FALSE)</f>
        <v>23</v>
      </c>
      <c r="AN104" s="128">
        <f>VLOOKUP(FinalOutput[[#This Row],[ONS_Cenus_2011]],Table5[],CensusData!AG$1,FALSE)</f>
        <v>7</v>
      </c>
      <c r="AO104" s="128">
        <f>VLOOKUP(FinalOutput[[#This Row],[ONS_Cenus_2011]],Table5[],CensusData!AH$1,FALSE)</f>
        <v>16</v>
      </c>
      <c r="AP104" s="128">
        <f>VLOOKUP(FinalOutput[[#This Row],[ONS_Cenus_2011]],Table5[],CensusData!AI$1,FALSE)</f>
        <v>56230</v>
      </c>
      <c r="AQ104" s="128">
        <f>VLOOKUP(FinalOutput[[#This Row],[ONS_Cenus_2011]],Table5[],CensusData!AJ$1,FALSE)</f>
        <v>11219</v>
      </c>
      <c r="AR104" s="128">
        <f>VLOOKUP(FinalOutput[[#This Row],[ONS_Cenus_2011]],Table5[],CensusData!AK$1,FALSE)</f>
        <v>7989</v>
      </c>
      <c r="AS104" s="128">
        <f>VLOOKUP(FinalOutput[[#This Row],[ONS_Cenus_2011]],Table5[],CensusData!AL$1,FALSE)</f>
        <v>10020</v>
      </c>
      <c r="AT104" s="128">
        <f>VLOOKUP(FinalOutput[[#This Row],[ONS_Cenus_2011]],Table5[],CensusData!AM$1,FALSE)</f>
        <v>2312</v>
      </c>
      <c r="AU104" s="128">
        <f>VLOOKUP(FinalOutput[[#This Row],[ONS_Cenus_2011]],Table5[],CensusData!AN$1,FALSE)</f>
        <v>7058</v>
      </c>
      <c r="AV104" s="128">
        <f>VLOOKUP(FinalOutput[[#This Row],[ONS_Cenus_2011]],Table5[],CensusData!AO$1,FALSE)</f>
        <v>15137</v>
      </c>
      <c r="AW104" s="128">
        <f>VLOOKUP(FinalOutput[[#This Row],[ONS_Cenus_2011]],Table5[],CensusData!AP$1,FALSE)</f>
        <v>2495</v>
      </c>
    </row>
    <row r="105" spans="1:49" ht="15" customHeight="1">
      <c r="A105" s="128" t="str">
        <f t="array" ref="A105">ConsolGeog[[#This Row],[Country]]</f>
        <v>England</v>
      </c>
      <c r="B105" s="129" t="str">
        <f t="array" ref="B105">ConsolGeog[[#This Row],[County Name]]</f>
        <v>Dorset</v>
      </c>
      <c r="C105" s="128" t="str">
        <f t="array" ref="C105">ConsolGeog[[#This Row],[la_code]]</f>
        <v>E07000051</v>
      </c>
      <c r="D105" s="129" t="str">
        <f t="array" ref="D105">ConsolGeog[[#This Row],[la_name]]</f>
        <v>Purbeck</v>
      </c>
      <c r="E105" s="129" t="str">
        <f t="array" ref="E105">ConsolGeog[[#This Row],[LA Type]]</f>
        <v>District</v>
      </c>
      <c r="F105" s="129">
        <f t="array" ref="F105">ConsolGeog[[#This Row],[population]]</f>
        <v>44973</v>
      </c>
      <c r="G105" s="129">
        <f t="array" ref="G105">ConsolGeog[[#This Row],[area]]</f>
        <v>40441.57</v>
      </c>
      <c r="H105" s="129">
        <f t="array" ref="H105">MAX(ConsolGeog[[#This Row],[Presented HS - 16-17 (2014)]]+ConsolGeog[[#This Row],[Presented HS - 18-24 (2014)]],ConsolGeog[[#This Row],[Presented HS - 16-24 (2014)]])+MAX(ConsolGeog[[#This Row],[Presented CS - 16-17 (2014)]]+ConsolGeog[[#This Row],[Presented CS - 18-24 (2014)]],ConsolGeog[[#This Row],[Presented CS - 16-24 (2014)]])</f>
        <v>83</v>
      </c>
      <c r="I105" s="129">
        <f t="array" ref="I105">MAX(ConsolGeog[[#This Row],[Assessed HS - 16-17 (2014)]]+ConsolGeog[[#This Row],[Assessed HS - 18-24 (2014)]],ConsolGeog[[#This Row],[Assessed HS - 16-24 (2014)]])+MAX(ConsolGeog[[#This Row],[Assessed CS - 16-17 (2014)]]+ConsolGeog[[#This Row],[Assessed CS - 18-24 (2014)]],ConsolGeog[[#This Row],[Assessed CS - 16-24 (2014)]])</f>
        <v>15</v>
      </c>
      <c r="J105" s="128">
        <f>VLOOKUP(FinalOutput[[#This Row],[ONS_Cenus_2011]],Table5[],CensusData!C$1,FALSE)</f>
        <v>16016</v>
      </c>
      <c r="K105" s="128">
        <f>VLOOKUP(FinalOutput[[#This Row],[ONS_Cenus_2011]],Table5[],CensusData!D$1,FALSE)</f>
        <v>1415</v>
      </c>
      <c r="L105" s="128">
        <f>VLOOKUP(FinalOutput[[#This Row],[ONS_Cenus_2011]],Table5[],CensusData!E$1,FALSE)</f>
        <v>652</v>
      </c>
      <c r="M105" s="128">
        <f>VLOOKUP(FinalOutput[[#This Row],[ONS_Cenus_2011]],Table5[],CensusData!F$1,FALSE)</f>
        <v>1412</v>
      </c>
      <c r="N105" s="128">
        <f>VLOOKUP(FinalOutput[[#This Row],[ONS_Cenus_2011]],Table5[],CensusData!G$1,FALSE)</f>
        <v>773</v>
      </c>
      <c r="O105" s="128">
        <f>VLOOKUP(FinalOutput[[#This Row],[ONS_Cenus_2011]],Table5[],CensusData!H$1,FALSE)</f>
        <v>70</v>
      </c>
      <c r="P105" s="128">
        <f>VLOOKUP(FinalOutput[[#This Row],[ONS_Cenus_2011]],Table5[],CensusData!I$1,FALSE)</f>
        <v>14.59</v>
      </c>
      <c r="Q105" s="128">
        <f>VLOOKUP(FinalOutput[[#This Row],[ONS_Cenus_2011]],Table5[],CensusData!J$1,FALSE)</f>
        <v>18629</v>
      </c>
      <c r="R105" s="128">
        <f>VLOOKUP(FinalOutput[[#This Row],[ONS_Cenus_2011]],Table5[],CensusData!K$1,FALSE)</f>
        <v>19583</v>
      </c>
      <c r="S105" s="128">
        <f>VLOOKUP(FinalOutput[[#This Row],[ONS_Cenus_2011]],Table5[],CensusData!L$1,FALSE)</f>
        <v>19417</v>
      </c>
      <c r="T105" s="128">
        <f>VLOOKUP(FinalOutput[[#This Row],[ONS_Cenus_2011]],Table5[],CensusData!M$1,FALSE)</f>
        <v>18983</v>
      </c>
      <c r="U105" s="128">
        <f>VLOOKUP(FinalOutput[[#This Row],[ONS_Cenus_2011]],Table5[],CensusData!N$1,FALSE)</f>
        <v>118</v>
      </c>
      <c r="V105" s="128">
        <f>VLOOKUP(FinalOutput[[#This Row],[ONS_Cenus_2011]],Table5[],CensusData!O$1,FALSE)</f>
        <v>26</v>
      </c>
      <c r="W105" s="128">
        <f>VLOOKUP(FinalOutput[[#This Row],[ONS_Cenus_2011]],Table5[],CensusData!P$1,FALSE)</f>
        <v>290</v>
      </c>
      <c r="X105" s="128">
        <f>VLOOKUP(FinalOutput[[#This Row],[ONS_Cenus_2011]],Table5[],CensusData!Q$1,FALSE)</f>
        <v>64</v>
      </c>
      <c r="Y105" s="128">
        <f>VLOOKUP(FinalOutput[[#This Row],[ONS_Cenus_2011]],Table5[],CensusData!R$1,FALSE)</f>
        <v>18</v>
      </c>
      <c r="Z105" s="128">
        <f>VLOOKUP(FinalOutput[[#This Row],[ONS_Cenus_2011]],Table5[],CensusData!S$1,FALSE)</f>
        <v>6</v>
      </c>
      <c r="AA105" s="128">
        <f>VLOOKUP(FinalOutput[[#This Row],[ONS_Cenus_2011]],Table5[],CensusData!T$1,FALSE)</f>
        <v>25</v>
      </c>
      <c r="AB105" s="128">
        <f>VLOOKUP(FinalOutput[[#This Row],[ONS_Cenus_2011]],Table5[],CensusData!U$1,FALSE)</f>
        <v>15</v>
      </c>
      <c r="AC105" s="128">
        <f>VLOOKUP(FinalOutput[[#This Row],[ONS_Cenus_2011]],Table5[],CensusData!V$1,FALSE)</f>
        <v>72</v>
      </c>
      <c r="AD105" s="128">
        <f>VLOOKUP(FinalOutput[[#This Row],[ONS_Cenus_2011]],Table5[],CensusData!W$1,FALSE)</f>
        <v>19</v>
      </c>
      <c r="AE105" s="128">
        <f>VLOOKUP(FinalOutput[[#This Row],[ONS_Cenus_2011]],Table5[],CensusData!X$1,FALSE)</f>
        <v>2</v>
      </c>
      <c r="AF105" s="128">
        <f>VLOOKUP(FinalOutput[[#This Row],[ONS_Cenus_2011]],Table5[],CensusData!Y$1,FALSE)</f>
        <v>7</v>
      </c>
      <c r="AG105" s="128">
        <f>VLOOKUP(FinalOutput[[#This Row],[ONS_Cenus_2011]],Table5[],CensusData!Z$1,FALSE)</f>
        <v>16</v>
      </c>
      <c r="AH105" s="128">
        <f>VLOOKUP(FinalOutput[[#This Row],[ONS_Cenus_2011]],Table5[],CensusData!AA$1,FALSE)</f>
        <v>28</v>
      </c>
      <c r="AI105" s="128">
        <f>VLOOKUP(FinalOutput[[#This Row],[ONS_Cenus_2011]],Table5[],CensusData!AB$1,FALSE)</f>
        <v>21</v>
      </c>
      <c r="AJ105" s="128">
        <f>VLOOKUP(FinalOutput[[#This Row],[ONS_Cenus_2011]],Table5[],CensusData!AC$1,FALSE)</f>
        <v>17</v>
      </c>
      <c r="AK105" s="128">
        <f>VLOOKUP(FinalOutput[[#This Row],[ONS_Cenus_2011]],Table5[],CensusData!AD$1,FALSE)</f>
        <v>1</v>
      </c>
      <c r="AL105" s="128">
        <f>VLOOKUP(FinalOutput[[#This Row],[ONS_Cenus_2011]],Table5[],CensusData!AE$1,FALSE)</f>
        <v>3</v>
      </c>
      <c r="AM105" s="128">
        <f>VLOOKUP(FinalOutput[[#This Row],[ONS_Cenus_2011]],Table5[],CensusData!AF$1,FALSE)</f>
        <v>9</v>
      </c>
      <c r="AN105" s="128">
        <f>VLOOKUP(FinalOutput[[#This Row],[ONS_Cenus_2011]],Table5[],CensusData!AG$1,FALSE)</f>
        <v>2</v>
      </c>
      <c r="AO105" s="128">
        <f>VLOOKUP(FinalOutput[[#This Row],[ONS_Cenus_2011]],Table5[],CensusData!AH$1,FALSE)</f>
        <v>7</v>
      </c>
      <c r="AP105" s="128">
        <f>VLOOKUP(FinalOutput[[#This Row],[ONS_Cenus_2011]],Table5[],CensusData!AI$1,FALSE)</f>
        <v>37678</v>
      </c>
      <c r="AQ105" s="128">
        <f>VLOOKUP(FinalOutput[[#This Row],[ONS_Cenus_2011]],Table5[],CensusData!AJ$1,FALSE)</f>
        <v>8122</v>
      </c>
      <c r="AR105" s="128">
        <f>VLOOKUP(FinalOutput[[#This Row],[ONS_Cenus_2011]],Table5[],CensusData!AK$1,FALSE)</f>
        <v>5401</v>
      </c>
      <c r="AS105" s="128">
        <f>VLOOKUP(FinalOutput[[#This Row],[ONS_Cenus_2011]],Table5[],CensusData!AL$1,FALSE)</f>
        <v>6328</v>
      </c>
      <c r="AT105" s="128">
        <f>VLOOKUP(FinalOutput[[#This Row],[ONS_Cenus_2011]],Table5[],CensusData!AM$1,FALSE)</f>
        <v>1891</v>
      </c>
      <c r="AU105" s="128">
        <f>VLOOKUP(FinalOutput[[#This Row],[ONS_Cenus_2011]],Table5[],CensusData!AN$1,FALSE)</f>
        <v>4559</v>
      </c>
      <c r="AV105" s="128">
        <f>VLOOKUP(FinalOutput[[#This Row],[ONS_Cenus_2011]],Table5[],CensusData!AO$1,FALSE)</f>
        <v>9687</v>
      </c>
      <c r="AW105" s="128">
        <f>VLOOKUP(FinalOutput[[#This Row],[ONS_Cenus_2011]],Table5[],CensusData!AP$1,FALSE)</f>
        <v>1690</v>
      </c>
    </row>
    <row r="106" spans="1:49" ht="15" customHeight="1">
      <c r="A106" s="128" t="str">
        <f t="array" ref="A106">ConsolGeog[[#This Row],[Country]]</f>
        <v>England</v>
      </c>
      <c r="B106" s="129" t="str">
        <f t="array" ref="B106">ConsolGeog[[#This Row],[County Name]]</f>
        <v>Dorset</v>
      </c>
      <c r="C106" s="128" t="str">
        <f t="array" ref="C106">ConsolGeog[[#This Row],[la_code]]</f>
        <v>E07000052</v>
      </c>
      <c r="D106" s="129" t="str">
        <f t="array" ref="D106">ConsolGeog[[#This Row],[la_name]]</f>
        <v>West Dorset</v>
      </c>
      <c r="E106" s="129" t="str">
        <f t="array" ref="E106">ConsolGeog[[#This Row],[LA Type]]</f>
        <v>District</v>
      </c>
      <c r="F106" s="129">
        <f t="array" ref="F106">ConsolGeog[[#This Row],[population]]</f>
        <v>99264</v>
      </c>
      <c r="G106" s="129">
        <f t="array" ref="G106">ConsolGeog[[#This Row],[area]]</f>
        <v>108147.42</v>
      </c>
      <c r="H106" s="129">
        <f t="array" ref="H106">MAX(ConsolGeog[[#This Row],[Presented HS - 16-17 (2014)]]+ConsolGeog[[#This Row],[Presented HS - 18-24 (2014)]],ConsolGeog[[#This Row],[Presented HS - 16-24 (2014)]])+MAX(ConsolGeog[[#This Row],[Presented CS - 16-17 (2014)]]+ConsolGeog[[#This Row],[Presented CS - 18-24 (2014)]],ConsolGeog[[#This Row],[Presented CS - 16-24 (2014)]])</f>
        <v>0</v>
      </c>
      <c r="I106" s="129">
        <f t="array" ref="I106">MAX(ConsolGeog[[#This Row],[Assessed HS - 16-17 (2014)]]+ConsolGeog[[#This Row],[Assessed HS - 18-24 (2014)]],ConsolGeog[[#This Row],[Assessed HS - 16-24 (2014)]])+MAX(ConsolGeog[[#This Row],[Assessed CS - 16-17 (2014)]]+ConsolGeog[[#This Row],[Assessed CS - 18-24 (2014)]],ConsolGeog[[#This Row],[Assessed CS - 16-24 (2014)]])</f>
        <v>19</v>
      </c>
      <c r="J106" s="128">
        <f>VLOOKUP(FinalOutput[[#This Row],[ONS_Cenus_2011]],Table5[],CensusData!C$1,FALSE)</f>
        <v>37299</v>
      </c>
      <c r="K106" s="128">
        <f>VLOOKUP(FinalOutput[[#This Row],[ONS_Cenus_2011]],Table5[],CensusData!D$1,FALSE)</f>
        <v>3289</v>
      </c>
      <c r="L106" s="128">
        <f>VLOOKUP(FinalOutput[[#This Row],[ONS_Cenus_2011]],Table5[],CensusData!E$1,FALSE)</f>
        <v>1180</v>
      </c>
      <c r="M106" s="128">
        <f>VLOOKUP(FinalOutput[[#This Row],[ONS_Cenus_2011]],Table5[],CensusData!F$1,FALSE)</f>
        <v>3800</v>
      </c>
      <c r="N106" s="128">
        <f>VLOOKUP(FinalOutput[[#This Row],[ONS_Cenus_2011]],Table5[],CensusData!G$1,FALSE)</f>
        <v>2128</v>
      </c>
      <c r="O106" s="128">
        <f>VLOOKUP(FinalOutput[[#This Row],[ONS_Cenus_2011]],Table5[],CensusData!H$1,FALSE)</f>
        <v>186</v>
      </c>
      <c r="P106" s="128">
        <f>VLOOKUP(FinalOutput[[#This Row],[ONS_Cenus_2011]],Table5[],CensusData!I$1,FALSE)</f>
        <v>12.78</v>
      </c>
      <c r="Q106" s="128">
        <f>VLOOKUP(FinalOutput[[#This Row],[ONS_Cenus_2011]],Table5[],CensusData!J$1,FALSE)</f>
        <v>20645</v>
      </c>
      <c r="R106" s="128">
        <f>VLOOKUP(FinalOutput[[#This Row],[ONS_Cenus_2011]],Table5[],CensusData!K$1,FALSE)</f>
        <v>44386</v>
      </c>
      <c r="S106" s="128">
        <f>VLOOKUP(FinalOutput[[#This Row],[ONS_Cenus_2011]],Table5[],CensusData!L$1,FALSE)</f>
        <v>43830</v>
      </c>
      <c r="T106" s="128">
        <f>VLOOKUP(FinalOutput[[#This Row],[ONS_Cenus_2011]],Table5[],CensusData!M$1,FALSE)</f>
        <v>42881</v>
      </c>
      <c r="U106" s="128">
        <f>VLOOKUP(FinalOutput[[#This Row],[ONS_Cenus_2011]],Table5[],CensusData!N$1,FALSE)</f>
        <v>261</v>
      </c>
      <c r="V106" s="128">
        <f>VLOOKUP(FinalOutput[[#This Row],[ONS_Cenus_2011]],Table5[],CensusData!O$1,FALSE)</f>
        <v>47</v>
      </c>
      <c r="W106" s="128">
        <f>VLOOKUP(FinalOutput[[#This Row],[ONS_Cenus_2011]],Table5[],CensusData!P$1,FALSE)</f>
        <v>641</v>
      </c>
      <c r="X106" s="128">
        <f>VLOOKUP(FinalOutput[[#This Row],[ONS_Cenus_2011]],Table5[],CensusData!Q$1,FALSE)</f>
        <v>161</v>
      </c>
      <c r="Y106" s="128">
        <f>VLOOKUP(FinalOutput[[#This Row],[ONS_Cenus_2011]],Table5[],CensusData!R$1,FALSE)</f>
        <v>50</v>
      </c>
      <c r="Z106" s="128">
        <f>VLOOKUP(FinalOutput[[#This Row],[ONS_Cenus_2011]],Table5[],CensusData!S$1,FALSE)</f>
        <v>19</v>
      </c>
      <c r="AA106" s="128">
        <f>VLOOKUP(FinalOutput[[#This Row],[ONS_Cenus_2011]],Table5[],CensusData!T$1,FALSE)</f>
        <v>50</v>
      </c>
      <c r="AB106" s="128">
        <f>VLOOKUP(FinalOutput[[#This Row],[ONS_Cenus_2011]],Table5[],CensusData!U$1,FALSE)</f>
        <v>42</v>
      </c>
      <c r="AC106" s="128">
        <f>VLOOKUP(FinalOutput[[#This Row],[ONS_Cenus_2011]],Table5[],CensusData!V$1,FALSE)</f>
        <v>287</v>
      </c>
      <c r="AD106" s="128">
        <f>VLOOKUP(FinalOutput[[#This Row],[ONS_Cenus_2011]],Table5[],CensusData!W$1,FALSE)</f>
        <v>102</v>
      </c>
      <c r="AE106" s="128">
        <f>VLOOKUP(FinalOutput[[#This Row],[ONS_Cenus_2011]],Table5[],CensusData!X$1,FALSE)</f>
        <v>17</v>
      </c>
      <c r="AF106" s="128">
        <f>VLOOKUP(FinalOutput[[#This Row],[ONS_Cenus_2011]],Table5[],CensusData!Y$1,FALSE)</f>
        <v>28</v>
      </c>
      <c r="AG106" s="128">
        <f>VLOOKUP(FinalOutput[[#This Row],[ONS_Cenus_2011]],Table5[],CensusData!Z$1,FALSE)</f>
        <v>46</v>
      </c>
      <c r="AH106" s="128">
        <f>VLOOKUP(FinalOutput[[#This Row],[ONS_Cenus_2011]],Table5[],CensusData!AA$1,FALSE)</f>
        <v>94</v>
      </c>
      <c r="AI106" s="128">
        <f>VLOOKUP(FinalOutput[[#This Row],[ONS_Cenus_2011]],Table5[],CensusData!AB$1,FALSE)</f>
        <v>65</v>
      </c>
      <c r="AJ106" s="128">
        <f>VLOOKUP(FinalOutput[[#This Row],[ONS_Cenus_2011]],Table5[],CensusData!AC$1,FALSE)</f>
        <v>39</v>
      </c>
      <c r="AK106" s="128">
        <f>VLOOKUP(FinalOutput[[#This Row],[ONS_Cenus_2011]],Table5[],CensusData!AD$1,FALSE)</f>
        <v>21</v>
      </c>
      <c r="AL106" s="128">
        <f>VLOOKUP(FinalOutput[[#This Row],[ONS_Cenus_2011]],Table5[],CensusData!AE$1,FALSE)</f>
        <v>5</v>
      </c>
      <c r="AM106" s="128">
        <f>VLOOKUP(FinalOutput[[#This Row],[ONS_Cenus_2011]],Table5[],CensusData!AF$1,FALSE)</f>
        <v>43</v>
      </c>
      <c r="AN106" s="128">
        <f>VLOOKUP(FinalOutput[[#This Row],[ONS_Cenus_2011]],Table5[],CensusData!AG$1,FALSE)</f>
        <v>13</v>
      </c>
      <c r="AO106" s="128">
        <f>VLOOKUP(FinalOutput[[#This Row],[ONS_Cenus_2011]],Table5[],CensusData!AH$1,FALSE)</f>
        <v>30</v>
      </c>
      <c r="AP106" s="128">
        <f>VLOOKUP(FinalOutput[[#This Row],[ONS_Cenus_2011]],Table5[],CensusData!AI$1,FALSE)</f>
        <v>83536</v>
      </c>
      <c r="AQ106" s="128">
        <f>VLOOKUP(FinalOutput[[#This Row],[ONS_Cenus_2011]],Table5[],CensusData!AJ$1,FALSE)</f>
        <v>16801</v>
      </c>
      <c r="AR106" s="128">
        <f>VLOOKUP(FinalOutput[[#This Row],[ONS_Cenus_2011]],Table5[],CensusData!AK$1,FALSE)</f>
        <v>10494</v>
      </c>
      <c r="AS106" s="128">
        <f>VLOOKUP(FinalOutput[[#This Row],[ONS_Cenus_2011]],Table5[],CensusData!AL$1,FALSE)</f>
        <v>13761</v>
      </c>
      <c r="AT106" s="128">
        <f>VLOOKUP(FinalOutput[[#This Row],[ONS_Cenus_2011]],Table5[],CensusData!AM$1,FALSE)</f>
        <v>3674</v>
      </c>
      <c r="AU106" s="128">
        <f>VLOOKUP(FinalOutput[[#This Row],[ONS_Cenus_2011]],Table5[],CensusData!AN$1,FALSE)</f>
        <v>9875</v>
      </c>
      <c r="AV106" s="128">
        <f>VLOOKUP(FinalOutput[[#This Row],[ONS_Cenus_2011]],Table5[],CensusData!AO$1,FALSE)</f>
        <v>25691</v>
      </c>
      <c r="AW106" s="128">
        <f>VLOOKUP(FinalOutput[[#This Row],[ONS_Cenus_2011]],Table5[],CensusData!AP$1,FALSE)</f>
        <v>3240</v>
      </c>
    </row>
    <row r="107" spans="1:49" ht="15" customHeight="1">
      <c r="A107" s="128" t="str">
        <f t="array" ref="A107">ConsolGeog[[#This Row],[Country]]</f>
        <v>England</v>
      </c>
      <c r="B107" s="129" t="str">
        <f t="array" ref="B107">ConsolGeog[[#This Row],[County Name]]</f>
        <v>Dorset</v>
      </c>
      <c r="C107" s="128" t="str">
        <f t="array" ref="C107">ConsolGeog[[#This Row],[la_code]]</f>
        <v>E07000053</v>
      </c>
      <c r="D107" s="129" t="str">
        <f t="array" ref="D107">ConsolGeog[[#This Row],[la_name]]</f>
        <v>Weymouth and Portland</v>
      </c>
      <c r="E107" s="129" t="str">
        <f t="array" ref="E107">ConsolGeog[[#This Row],[LA Type]]</f>
        <v>District</v>
      </c>
      <c r="F107" s="129">
        <f t="array" ref="F107">ConsolGeog[[#This Row],[population]]</f>
        <v>65167</v>
      </c>
      <c r="G107" s="129">
        <f t="array" ref="G107">ConsolGeog[[#This Row],[area]]</f>
        <v>4175.88</v>
      </c>
      <c r="H107" s="129">
        <f t="array" ref="H107">MAX(ConsolGeog[[#This Row],[Presented HS - 16-17 (2014)]]+ConsolGeog[[#This Row],[Presented HS - 18-24 (2014)]],ConsolGeog[[#This Row],[Presented HS - 16-24 (2014)]])+MAX(ConsolGeog[[#This Row],[Presented CS - 16-17 (2014)]]+ConsolGeog[[#This Row],[Presented CS - 18-24 (2014)]],ConsolGeog[[#This Row],[Presented CS - 16-24 (2014)]])</f>
        <v>0</v>
      </c>
      <c r="I107" s="129">
        <f t="array" ref="I107">MAX(ConsolGeog[[#This Row],[Assessed HS - 16-17 (2014)]]+ConsolGeog[[#This Row],[Assessed HS - 18-24 (2014)]],ConsolGeog[[#This Row],[Assessed HS - 16-24 (2014)]])+MAX(ConsolGeog[[#This Row],[Assessed CS - 16-17 (2014)]]+ConsolGeog[[#This Row],[Assessed CS - 18-24 (2014)]],ConsolGeog[[#This Row],[Assessed CS - 16-24 (2014)]])</f>
        <v>30</v>
      </c>
      <c r="J107" s="128">
        <f>VLOOKUP(FinalOutput[[#This Row],[ONS_Cenus_2011]],Table5[],CensusData!C$1,FALSE)</f>
        <v>24136</v>
      </c>
      <c r="K107" s="128">
        <f>VLOOKUP(FinalOutput[[#This Row],[ONS_Cenus_2011]],Table5[],CensusData!D$1,FALSE)</f>
        <v>3055</v>
      </c>
      <c r="L107" s="128">
        <f>VLOOKUP(FinalOutput[[#This Row],[ONS_Cenus_2011]],Table5[],CensusData!E$1,FALSE)</f>
        <v>1551</v>
      </c>
      <c r="M107" s="128">
        <f>VLOOKUP(FinalOutput[[#This Row],[ONS_Cenus_2011]],Table5[],CensusData!F$1,FALSE)</f>
        <v>3007</v>
      </c>
      <c r="N107" s="128">
        <f>VLOOKUP(FinalOutput[[#This Row],[ONS_Cenus_2011]],Table5[],CensusData!G$1,FALSE)</f>
        <v>1628</v>
      </c>
      <c r="O107" s="128">
        <f>VLOOKUP(FinalOutput[[#This Row],[ONS_Cenus_2011]],Table5[],CensusData!H$1,FALSE)</f>
        <v>239</v>
      </c>
      <c r="P107" s="128">
        <f>VLOOKUP(FinalOutput[[#This Row],[ONS_Cenus_2011]],Table5[],CensusData!I$1,FALSE)</f>
        <v>22.37</v>
      </c>
      <c r="Q107" s="128">
        <f>VLOOKUP(FinalOutput[[#This Row],[ONS_Cenus_2011]],Table5[],CensusData!J$1,FALSE)</f>
        <v>12307</v>
      </c>
      <c r="R107" s="128">
        <f>VLOOKUP(FinalOutput[[#This Row],[ONS_Cenus_2011]],Table5[],CensusData!K$1,FALSE)</f>
        <v>28535</v>
      </c>
      <c r="S107" s="128">
        <f>VLOOKUP(FinalOutput[[#This Row],[ONS_Cenus_2011]],Table5[],CensusData!L$1,FALSE)</f>
        <v>28095</v>
      </c>
      <c r="T107" s="128">
        <f>VLOOKUP(FinalOutput[[#This Row],[ONS_Cenus_2011]],Table5[],CensusData!M$1,FALSE)</f>
        <v>27426</v>
      </c>
      <c r="U107" s="128">
        <f>VLOOKUP(FinalOutput[[#This Row],[ONS_Cenus_2011]],Table5[],CensusData!N$1,FALSE)</f>
        <v>184</v>
      </c>
      <c r="V107" s="128">
        <f>VLOOKUP(FinalOutput[[#This Row],[ONS_Cenus_2011]],Table5[],CensusData!O$1,FALSE)</f>
        <v>20</v>
      </c>
      <c r="W107" s="128">
        <f>VLOOKUP(FinalOutput[[#This Row],[ONS_Cenus_2011]],Table5[],CensusData!P$1,FALSE)</f>
        <v>465</v>
      </c>
      <c r="X107" s="128">
        <f>VLOOKUP(FinalOutput[[#This Row],[ONS_Cenus_2011]],Table5[],CensusData!Q$1,FALSE)</f>
        <v>146</v>
      </c>
      <c r="Y107" s="128">
        <f>VLOOKUP(FinalOutput[[#This Row],[ONS_Cenus_2011]],Table5[],CensusData!R$1,FALSE)</f>
        <v>59</v>
      </c>
      <c r="Z107" s="128">
        <f>VLOOKUP(FinalOutput[[#This Row],[ONS_Cenus_2011]],Table5[],CensusData!S$1,FALSE)</f>
        <v>13</v>
      </c>
      <c r="AA107" s="128">
        <f>VLOOKUP(FinalOutput[[#This Row],[ONS_Cenus_2011]],Table5[],CensusData!T$1,FALSE)</f>
        <v>31</v>
      </c>
      <c r="AB107" s="128">
        <f>VLOOKUP(FinalOutput[[#This Row],[ONS_Cenus_2011]],Table5[],CensusData!U$1,FALSE)</f>
        <v>43</v>
      </c>
      <c r="AC107" s="128">
        <f>VLOOKUP(FinalOutput[[#This Row],[ONS_Cenus_2011]],Table5[],CensusData!V$1,FALSE)</f>
        <v>207</v>
      </c>
      <c r="AD107" s="128">
        <f>VLOOKUP(FinalOutput[[#This Row],[ONS_Cenus_2011]],Table5[],CensusData!W$1,FALSE)</f>
        <v>41</v>
      </c>
      <c r="AE107" s="128">
        <f>VLOOKUP(FinalOutput[[#This Row],[ONS_Cenus_2011]],Table5[],CensusData!X$1,FALSE)</f>
        <v>2</v>
      </c>
      <c r="AF107" s="128">
        <f>VLOOKUP(FinalOutput[[#This Row],[ONS_Cenus_2011]],Table5[],CensusData!Y$1,FALSE)</f>
        <v>26</v>
      </c>
      <c r="AG107" s="128">
        <f>VLOOKUP(FinalOutput[[#This Row],[ONS_Cenus_2011]],Table5[],CensusData!Z$1,FALSE)</f>
        <v>60</v>
      </c>
      <c r="AH107" s="128">
        <f>VLOOKUP(FinalOutput[[#This Row],[ONS_Cenus_2011]],Table5[],CensusData!AA$1,FALSE)</f>
        <v>78</v>
      </c>
      <c r="AI107" s="128">
        <f>VLOOKUP(FinalOutput[[#This Row],[ONS_Cenus_2011]],Table5[],CensusData!AB$1,FALSE)</f>
        <v>60</v>
      </c>
      <c r="AJ107" s="128">
        <f>VLOOKUP(FinalOutput[[#This Row],[ONS_Cenus_2011]],Table5[],CensusData!AC$1,FALSE)</f>
        <v>24</v>
      </c>
      <c r="AK107" s="128">
        <f>VLOOKUP(FinalOutput[[#This Row],[ONS_Cenus_2011]],Table5[],CensusData!AD$1,FALSE)</f>
        <v>23</v>
      </c>
      <c r="AL107" s="128">
        <f>VLOOKUP(FinalOutput[[#This Row],[ONS_Cenus_2011]],Table5[],CensusData!AE$1,FALSE)</f>
        <v>13</v>
      </c>
      <c r="AM107" s="128">
        <f>VLOOKUP(FinalOutput[[#This Row],[ONS_Cenus_2011]],Table5[],CensusData!AF$1,FALSE)</f>
        <v>27</v>
      </c>
      <c r="AN107" s="128">
        <f>VLOOKUP(FinalOutput[[#This Row],[ONS_Cenus_2011]],Table5[],CensusData!AG$1,FALSE)</f>
        <v>6</v>
      </c>
      <c r="AO107" s="128">
        <f>VLOOKUP(FinalOutput[[#This Row],[ONS_Cenus_2011]],Table5[],CensusData!AH$1,FALSE)</f>
        <v>21</v>
      </c>
      <c r="AP107" s="128">
        <f>VLOOKUP(FinalOutput[[#This Row],[ONS_Cenus_2011]],Table5[],CensusData!AI$1,FALSE)</f>
        <v>54306</v>
      </c>
      <c r="AQ107" s="128">
        <f>VLOOKUP(FinalOutput[[#This Row],[ONS_Cenus_2011]],Table5[],CensusData!AJ$1,FALSE)</f>
        <v>12236</v>
      </c>
      <c r="AR107" s="128">
        <f>VLOOKUP(FinalOutput[[#This Row],[ONS_Cenus_2011]],Table5[],CensusData!AK$1,FALSE)</f>
        <v>8094</v>
      </c>
      <c r="AS107" s="128">
        <f>VLOOKUP(FinalOutput[[#This Row],[ONS_Cenus_2011]],Table5[],CensusData!AL$1,FALSE)</f>
        <v>9447</v>
      </c>
      <c r="AT107" s="128">
        <f>VLOOKUP(FinalOutput[[#This Row],[ONS_Cenus_2011]],Table5[],CensusData!AM$1,FALSE)</f>
        <v>2804</v>
      </c>
      <c r="AU107" s="128">
        <f>VLOOKUP(FinalOutput[[#This Row],[ONS_Cenus_2011]],Table5[],CensusData!AN$1,FALSE)</f>
        <v>7102</v>
      </c>
      <c r="AV107" s="128">
        <f>VLOOKUP(FinalOutput[[#This Row],[ONS_Cenus_2011]],Table5[],CensusData!AO$1,FALSE)</f>
        <v>12207</v>
      </c>
      <c r="AW107" s="128">
        <f>VLOOKUP(FinalOutput[[#This Row],[ONS_Cenus_2011]],Table5[],CensusData!AP$1,FALSE)</f>
        <v>2416</v>
      </c>
    </row>
    <row r="108" spans="1:49" ht="15" customHeight="1">
      <c r="A108" s="128" t="str">
        <f t="array" ref="A108">ConsolGeog[[#This Row],[Country]]</f>
        <v>England</v>
      </c>
      <c r="B108" s="129" t="str">
        <f t="array" ref="B108">ConsolGeog[[#This Row],[County Name]]</f>
        <v>East Sussex</v>
      </c>
      <c r="C108" s="128" t="str">
        <f t="array" ref="C108">ConsolGeog[[#This Row],[la_code]]</f>
        <v>E07000061</v>
      </c>
      <c r="D108" s="129" t="str">
        <f t="array" ref="D108">ConsolGeog[[#This Row],[la_name]]</f>
        <v>Eastbourne</v>
      </c>
      <c r="E108" s="129" t="str">
        <f t="array" ref="E108">ConsolGeog[[#This Row],[LA Type]]</f>
        <v>District</v>
      </c>
      <c r="F108" s="129">
        <f t="array" ref="F108">ConsolGeog[[#This Row],[population]]</f>
        <v>99412</v>
      </c>
      <c r="G108" s="129">
        <f t="array" ref="G108">ConsolGeog[[#This Row],[area]]</f>
        <v>4415.8900000000003</v>
      </c>
      <c r="H108" s="129">
        <f t="array" ref="H108">MAX(ConsolGeog[[#This Row],[Presented HS - 16-17 (2014)]]+ConsolGeog[[#This Row],[Presented HS - 18-24 (2014)]],ConsolGeog[[#This Row],[Presented HS - 16-24 (2014)]])+MAX(ConsolGeog[[#This Row],[Presented CS - 16-17 (2014)]]+ConsolGeog[[#This Row],[Presented CS - 18-24 (2014)]],ConsolGeog[[#This Row],[Presented CS - 16-24 (2014)]])</f>
        <v>71.863527705151796</v>
      </c>
      <c r="I108" s="129">
        <f t="array" ref="I108">MAX(ConsolGeog[[#This Row],[Assessed HS - 16-17 (2014)]]+ConsolGeog[[#This Row],[Assessed HS - 18-24 (2014)]],ConsolGeog[[#This Row],[Assessed HS - 16-24 (2014)]])+MAX(ConsolGeog[[#This Row],[Assessed CS - 16-17 (2014)]]+ConsolGeog[[#This Row],[Assessed CS - 18-24 (2014)]],ConsolGeog[[#This Row],[Assessed CS - 16-24 (2014)]])</f>
        <v>16.421720580780033</v>
      </c>
      <c r="J108" s="128">
        <f>VLOOKUP(FinalOutput[[#This Row],[ONS_Cenus_2011]],Table5[],CensusData!C$1,FALSE)</f>
        <v>37898</v>
      </c>
      <c r="K108" s="128">
        <f>VLOOKUP(FinalOutput[[#This Row],[ONS_Cenus_2011]],Table5[],CensusData!D$1,FALSE)</f>
        <v>5194</v>
      </c>
      <c r="L108" s="128">
        <f>VLOOKUP(FinalOutput[[#This Row],[ONS_Cenus_2011]],Table5[],CensusData!E$1,FALSE)</f>
        <v>2268</v>
      </c>
      <c r="M108" s="128">
        <f>VLOOKUP(FinalOutput[[#This Row],[ONS_Cenus_2011]],Table5[],CensusData!F$1,FALSE)</f>
        <v>5134</v>
      </c>
      <c r="N108" s="128">
        <f>VLOOKUP(FinalOutput[[#This Row],[ONS_Cenus_2011]],Table5[],CensusData!G$1,FALSE)</f>
        <v>2854</v>
      </c>
      <c r="O108" s="128">
        <f>VLOOKUP(FinalOutput[[#This Row],[ONS_Cenus_2011]],Table5[],CensusData!H$1,FALSE)</f>
        <v>401</v>
      </c>
      <c r="P108" s="128">
        <f>VLOOKUP(FinalOutput[[#This Row],[ONS_Cenus_2011]],Table5[],CensusData!I$1,FALSE)</f>
        <v>44.88</v>
      </c>
      <c r="Q108" s="128">
        <f>VLOOKUP(FinalOutput[[#This Row],[ONS_Cenus_2011]],Table5[],CensusData!J$1,FALSE)</f>
        <v>3249</v>
      </c>
      <c r="R108" s="128">
        <f>VLOOKUP(FinalOutput[[#This Row],[ONS_Cenus_2011]],Table5[],CensusData!K$1,FALSE)</f>
        <v>45012</v>
      </c>
      <c r="S108" s="128">
        <f>VLOOKUP(FinalOutput[[#This Row],[ONS_Cenus_2011]],Table5[],CensusData!L$1,FALSE)</f>
        <v>43006</v>
      </c>
      <c r="T108" s="128">
        <f>VLOOKUP(FinalOutput[[#This Row],[ONS_Cenus_2011]],Table5[],CensusData!M$1,FALSE)</f>
        <v>40026</v>
      </c>
      <c r="U108" s="128">
        <f>VLOOKUP(FinalOutput[[#This Row],[ONS_Cenus_2011]],Table5[],CensusData!N$1,FALSE)</f>
        <v>569</v>
      </c>
      <c r="V108" s="128">
        <f>VLOOKUP(FinalOutput[[#This Row],[ONS_Cenus_2011]],Table5[],CensusData!O$1,FALSE)</f>
        <v>26</v>
      </c>
      <c r="W108" s="128">
        <f>VLOOKUP(FinalOutput[[#This Row],[ONS_Cenus_2011]],Table5[],CensusData!P$1,FALSE)</f>
        <v>2385</v>
      </c>
      <c r="X108" s="128">
        <f>VLOOKUP(FinalOutput[[#This Row],[ONS_Cenus_2011]],Table5[],CensusData!Q$1,FALSE)</f>
        <v>434</v>
      </c>
      <c r="Y108" s="128">
        <f>VLOOKUP(FinalOutput[[#This Row],[ONS_Cenus_2011]],Table5[],CensusData!R$1,FALSE)</f>
        <v>114</v>
      </c>
      <c r="Z108" s="128">
        <f>VLOOKUP(FinalOutput[[#This Row],[ONS_Cenus_2011]],Table5[],CensusData!S$1,FALSE)</f>
        <v>61</v>
      </c>
      <c r="AA108" s="128">
        <f>VLOOKUP(FinalOutput[[#This Row],[ONS_Cenus_2011]],Table5[],CensusData!T$1,FALSE)</f>
        <v>122</v>
      </c>
      <c r="AB108" s="128">
        <f>VLOOKUP(FinalOutput[[#This Row],[ONS_Cenus_2011]],Table5[],CensusData!U$1,FALSE)</f>
        <v>137</v>
      </c>
      <c r="AC108" s="128">
        <f>VLOOKUP(FinalOutput[[#This Row],[ONS_Cenus_2011]],Table5[],CensusData!V$1,FALSE)</f>
        <v>965</v>
      </c>
      <c r="AD108" s="128">
        <f>VLOOKUP(FinalOutput[[#This Row],[ONS_Cenus_2011]],Table5[],CensusData!W$1,FALSE)</f>
        <v>264</v>
      </c>
      <c r="AE108" s="128">
        <f>VLOOKUP(FinalOutput[[#This Row],[ONS_Cenus_2011]],Table5[],CensusData!X$1,FALSE)</f>
        <v>41</v>
      </c>
      <c r="AF108" s="128">
        <f>VLOOKUP(FinalOutput[[#This Row],[ONS_Cenus_2011]],Table5[],CensusData!Y$1,FALSE)</f>
        <v>75</v>
      </c>
      <c r="AG108" s="128">
        <f>VLOOKUP(FinalOutput[[#This Row],[ONS_Cenus_2011]],Table5[],CensusData!Z$1,FALSE)</f>
        <v>187</v>
      </c>
      <c r="AH108" s="128">
        <f>VLOOKUP(FinalOutput[[#This Row],[ONS_Cenus_2011]],Table5[],CensusData!AA$1,FALSE)</f>
        <v>398</v>
      </c>
      <c r="AI108" s="128">
        <f>VLOOKUP(FinalOutput[[#This Row],[ONS_Cenus_2011]],Table5[],CensusData!AB$1,FALSE)</f>
        <v>364</v>
      </c>
      <c r="AJ108" s="128">
        <f>VLOOKUP(FinalOutput[[#This Row],[ONS_Cenus_2011]],Table5[],CensusData!AC$1,FALSE)</f>
        <v>225</v>
      </c>
      <c r="AK108" s="128">
        <f>VLOOKUP(FinalOutput[[#This Row],[ONS_Cenus_2011]],Table5[],CensusData!AD$1,FALSE)</f>
        <v>97</v>
      </c>
      <c r="AL108" s="128">
        <f>VLOOKUP(FinalOutput[[#This Row],[ONS_Cenus_2011]],Table5[],CensusData!AE$1,FALSE)</f>
        <v>42</v>
      </c>
      <c r="AM108" s="128">
        <f>VLOOKUP(FinalOutput[[#This Row],[ONS_Cenus_2011]],Table5[],CensusData!AF$1,FALSE)</f>
        <v>243</v>
      </c>
      <c r="AN108" s="128">
        <f>VLOOKUP(FinalOutput[[#This Row],[ONS_Cenus_2011]],Table5[],CensusData!AG$1,FALSE)</f>
        <v>99</v>
      </c>
      <c r="AO108" s="128">
        <f>VLOOKUP(FinalOutput[[#This Row],[ONS_Cenus_2011]],Table5[],CensusData!AH$1,FALSE)</f>
        <v>144</v>
      </c>
      <c r="AP108" s="128">
        <f>VLOOKUP(FinalOutput[[#This Row],[ONS_Cenus_2011]],Table5[],CensusData!AI$1,FALSE)</f>
        <v>82691</v>
      </c>
      <c r="AQ108" s="128">
        <f>VLOOKUP(FinalOutput[[#This Row],[ONS_Cenus_2011]],Table5[],CensusData!AJ$1,FALSE)</f>
        <v>19215</v>
      </c>
      <c r="AR108" s="128">
        <f>VLOOKUP(FinalOutput[[#This Row],[ONS_Cenus_2011]],Table5[],CensusData!AK$1,FALSE)</f>
        <v>11408</v>
      </c>
      <c r="AS108" s="128">
        <f>VLOOKUP(FinalOutput[[#This Row],[ONS_Cenus_2011]],Table5[],CensusData!AL$1,FALSE)</f>
        <v>13763</v>
      </c>
      <c r="AT108" s="128">
        <f>VLOOKUP(FinalOutput[[#This Row],[ONS_Cenus_2011]],Table5[],CensusData!AM$1,FALSE)</f>
        <v>2899</v>
      </c>
      <c r="AU108" s="128">
        <f>VLOOKUP(FinalOutput[[#This Row],[ONS_Cenus_2011]],Table5[],CensusData!AN$1,FALSE)</f>
        <v>10418</v>
      </c>
      <c r="AV108" s="128">
        <f>VLOOKUP(FinalOutput[[#This Row],[ONS_Cenus_2011]],Table5[],CensusData!AO$1,FALSE)</f>
        <v>20194</v>
      </c>
      <c r="AW108" s="128">
        <f>VLOOKUP(FinalOutput[[#This Row],[ONS_Cenus_2011]],Table5[],CensusData!AP$1,FALSE)</f>
        <v>4794</v>
      </c>
    </row>
    <row r="109" spans="1:49" ht="15" customHeight="1">
      <c r="A109" s="128" t="str">
        <f t="array" ref="A109">ConsolGeog[[#This Row],[Country]]</f>
        <v>England</v>
      </c>
      <c r="B109" s="129" t="str">
        <f t="array" ref="B109">ConsolGeog[[#This Row],[County Name]]</f>
        <v>Essex</v>
      </c>
      <c r="C109" s="128" t="str">
        <f t="array" ref="C109">ConsolGeog[[#This Row],[la_code]]</f>
        <v>E07000066</v>
      </c>
      <c r="D109" s="129" t="str">
        <f t="array" ref="D109">ConsolGeog[[#This Row],[la_name]]</f>
        <v>Basildon</v>
      </c>
      <c r="E109" s="129" t="str">
        <f t="array" ref="E109">ConsolGeog[[#This Row],[LA Type]]</f>
        <v>District</v>
      </c>
      <c r="F109" s="129">
        <f t="array" ref="F109">ConsolGeog[[#This Row],[population]]</f>
        <v>174497</v>
      </c>
      <c r="G109" s="129">
        <f t="array" ref="G109">ConsolGeog[[#This Row],[area]]</f>
        <v>11002.46</v>
      </c>
      <c r="H109" s="129">
        <f t="array" ref="H109">MAX(ConsolGeog[[#This Row],[Presented HS - 16-17 (2014)]]+ConsolGeog[[#This Row],[Presented HS - 18-24 (2014)]],ConsolGeog[[#This Row],[Presented HS - 16-24 (2014)]])+MAX(ConsolGeog[[#This Row],[Presented CS - 16-17 (2014)]]+ConsolGeog[[#This Row],[Presented CS - 18-24 (2014)]],ConsolGeog[[#This Row],[Presented CS - 16-24 (2014)]])</f>
        <v>0</v>
      </c>
      <c r="I109" s="129">
        <f t="array" ref="I109">MAX(ConsolGeog[[#This Row],[Assessed HS - 16-17 (2014)]]+ConsolGeog[[#This Row],[Assessed HS - 18-24 (2014)]],ConsolGeog[[#This Row],[Assessed HS - 16-24 (2014)]])+MAX(ConsolGeog[[#This Row],[Assessed CS - 16-17 (2014)]]+ConsolGeog[[#This Row],[Assessed CS - 18-24 (2014)]],ConsolGeog[[#This Row],[Assessed CS - 16-24 (2014)]])</f>
        <v>0</v>
      </c>
      <c r="J109" s="128">
        <f>VLOOKUP(FinalOutput[[#This Row],[ONS_Cenus_2011]],Table5[],CensusData!C$1,FALSE)</f>
        <v>55708</v>
      </c>
      <c r="K109" s="128">
        <f>VLOOKUP(FinalOutput[[#This Row],[ONS_Cenus_2011]],Table5[],CensusData!D$1,FALSE)</f>
        <v>7635</v>
      </c>
      <c r="L109" s="128">
        <f>VLOOKUP(FinalOutput[[#This Row],[ONS_Cenus_2011]],Table5[],CensusData!E$1,FALSE)</f>
        <v>4782</v>
      </c>
      <c r="M109" s="128">
        <f>VLOOKUP(FinalOutput[[#This Row],[ONS_Cenus_2011]],Table5[],CensusData!F$1,FALSE)</f>
        <v>8414</v>
      </c>
      <c r="N109" s="128">
        <f>VLOOKUP(FinalOutput[[#This Row],[ONS_Cenus_2011]],Table5[],CensusData!G$1,FALSE)</f>
        <v>4822</v>
      </c>
      <c r="O109" s="128">
        <f>VLOOKUP(FinalOutput[[#This Row],[ONS_Cenus_2011]],Table5[],CensusData!H$1,FALSE)</f>
        <v>791</v>
      </c>
      <c r="P109" s="128">
        <f>VLOOKUP(FinalOutput[[#This Row],[ONS_Cenus_2011]],Table5[],CensusData!I$1,FALSE)</f>
        <v>3.85</v>
      </c>
      <c r="Q109" s="128">
        <f>VLOOKUP(FinalOutput[[#This Row],[ONS_Cenus_2011]],Table5[],CensusData!J$1,FALSE)</f>
        <v>31162</v>
      </c>
      <c r="R109" s="128">
        <f>VLOOKUP(FinalOutput[[#This Row],[ONS_Cenus_2011]],Table5[],CensusData!K$1,FALSE)</f>
        <v>72746</v>
      </c>
      <c r="S109" s="128">
        <f>VLOOKUP(FinalOutput[[#This Row],[ONS_Cenus_2011]],Table5[],CensusData!L$1,FALSE)</f>
        <v>68564</v>
      </c>
      <c r="T109" s="128">
        <f>VLOOKUP(FinalOutput[[#This Row],[ONS_Cenus_2011]],Table5[],CensusData!M$1,FALSE)</f>
        <v>66331</v>
      </c>
      <c r="U109" s="128">
        <f>VLOOKUP(FinalOutput[[#This Row],[ONS_Cenus_2011]],Table5[],CensusData!N$1,FALSE)</f>
        <v>758</v>
      </c>
      <c r="V109" s="128">
        <f>VLOOKUP(FinalOutput[[#This Row],[ONS_Cenus_2011]],Table5[],CensusData!O$1,FALSE)</f>
        <v>186</v>
      </c>
      <c r="W109" s="128">
        <f>VLOOKUP(FinalOutput[[#This Row],[ONS_Cenus_2011]],Table5[],CensusData!P$1,FALSE)</f>
        <v>1289</v>
      </c>
      <c r="X109" s="128">
        <f>VLOOKUP(FinalOutput[[#This Row],[ONS_Cenus_2011]],Table5[],CensusData!Q$1,FALSE)</f>
        <v>616</v>
      </c>
      <c r="Y109" s="128">
        <f>VLOOKUP(FinalOutput[[#This Row],[ONS_Cenus_2011]],Table5[],CensusData!R$1,FALSE)</f>
        <v>236</v>
      </c>
      <c r="Z109" s="128">
        <f>VLOOKUP(FinalOutput[[#This Row],[ONS_Cenus_2011]],Table5[],CensusData!S$1,FALSE)</f>
        <v>76</v>
      </c>
      <c r="AA109" s="128">
        <f>VLOOKUP(FinalOutput[[#This Row],[ONS_Cenus_2011]],Table5[],CensusData!T$1,FALSE)</f>
        <v>146</v>
      </c>
      <c r="AB109" s="128">
        <f>VLOOKUP(FinalOutput[[#This Row],[ONS_Cenus_2011]],Table5[],CensusData!U$1,FALSE)</f>
        <v>158</v>
      </c>
      <c r="AC109" s="128">
        <f>VLOOKUP(FinalOutput[[#This Row],[ONS_Cenus_2011]],Table5[],CensusData!V$1,FALSE)</f>
        <v>1631</v>
      </c>
      <c r="AD109" s="128">
        <f>VLOOKUP(FinalOutput[[#This Row],[ONS_Cenus_2011]],Table5[],CensusData!W$1,FALSE)</f>
        <v>731</v>
      </c>
      <c r="AE109" s="128">
        <f>VLOOKUP(FinalOutput[[#This Row],[ONS_Cenus_2011]],Table5[],CensusData!X$1,FALSE)</f>
        <v>125</v>
      </c>
      <c r="AF109" s="128">
        <f>VLOOKUP(FinalOutput[[#This Row],[ONS_Cenus_2011]],Table5[],CensusData!Y$1,FALSE)</f>
        <v>98</v>
      </c>
      <c r="AG109" s="128">
        <f>VLOOKUP(FinalOutput[[#This Row],[ONS_Cenus_2011]],Table5[],CensusData!Z$1,FALSE)</f>
        <v>250</v>
      </c>
      <c r="AH109" s="128">
        <f>VLOOKUP(FinalOutput[[#This Row],[ONS_Cenus_2011]],Table5[],CensusData!AA$1,FALSE)</f>
        <v>427</v>
      </c>
      <c r="AI109" s="128">
        <f>VLOOKUP(FinalOutput[[#This Row],[ONS_Cenus_2011]],Table5[],CensusData!AB$1,FALSE)</f>
        <v>1748</v>
      </c>
      <c r="AJ109" s="128">
        <f>VLOOKUP(FinalOutput[[#This Row],[ONS_Cenus_2011]],Table5[],CensusData!AC$1,FALSE)</f>
        <v>1145</v>
      </c>
      <c r="AK109" s="128">
        <f>VLOOKUP(FinalOutput[[#This Row],[ONS_Cenus_2011]],Table5[],CensusData!AD$1,FALSE)</f>
        <v>469</v>
      </c>
      <c r="AL109" s="128">
        <f>VLOOKUP(FinalOutput[[#This Row],[ONS_Cenus_2011]],Table5[],CensusData!AE$1,FALSE)</f>
        <v>134</v>
      </c>
      <c r="AM109" s="128">
        <f>VLOOKUP(FinalOutput[[#This Row],[ONS_Cenus_2011]],Table5[],CensusData!AF$1,FALSE)</f>
        <v>187</v>
      </c>
      <c r="AN109" s="128">
        <f>VLOOKUP(FinalOutput[[#This Row],[ONS_Cenus_2011]],Table5[],CensusData!AG$1,FALSE)</f>
        <v>41</v>
      </c>
      <c r="AO109" s="128">
        <f>VLOOKUP(FinalOutput[[#This Row],[ONS_Cenus_2011]],Table5[],CensusData!AH$1,FALSE)</f>
        <v>146</v>
      </c>
      <c r="AP109" s="128">
        <f>VLOOKUP(FinalOutput[[#This Row],[ONS_Cenus_2011]],Table5[],CensusData!AI$1,FALSE)</f>
        <v>139198</v>
      </c>
      <c r="AQ109" s="128">
        <f>VLOOKUP(FinalOutput[[#This Row],[ONS_Cenus_2011]],Table5[],CensusData!AJ$1,FALSE)</f>
        <v>37084</v>
      </c>
      <c r="AR109" s="128">
        <f>VLOOKUP(FinalOutput[[#This Row],[ONS_Cenus_2011]],Table5[],CensusData!AK$1,FALSE)</f>
        <v>25629</v>
      </c>
      <c r="AS109" s="128">
        <f>VLOOKUP(FinalOutput[[#This Row],[ONS_Cenus_2011]],Table5[],CensusData!AL$1,FALSE)</f>
        <v>24568</v>
      </c>
      <c r="AT109" s="128">
        <f>VLOOKUP(FinalOutput[[#This Row],[ONS_Cenus_2011]],Table5[],CensusData!AM$1,FALSE)</f>
        <v>4986</v>
      </c>
      <c r="AU109" s="128">
        <f>VLOOKUP(FinalOutput[[#This Row],[ONS_Cenus_2011]],Table5[],CensusData!AN$1,FALSE)</f>
        <v>14961</v>
      </c>
      <c r="AV109" s="128">
        <f>VLOOKUP(FinalOutput[[#This Row],[ONS_Cenus_2011]],Table5[],CensusData!AO$1,FALSE)</f>
        <v>25939</v>
      </c>
      <c r="AW109" s="128">
        <f>VLOOKUP(FinalOutput[[#This Row],[ONS_Cenus_2011]],Table5[],CensusData!AP$1,FALSE)</f>
        <v>6031</v>
      </c>
    </row>
    <row r="110" spans="1:49" ht="15" customHeight="1">
      <c r="A110" s="128" t="str">
        <f t="array" ref="A110">ConsolGeog[[#This Row],[Country]]</f>
        <v>England</v>
      </c>
      <c r="B110" s="129" t="str">
        <f t="array" ref="B110">ConsolGeog[[#This Row],[County Name]]</f>
        <v>Essex</v>
      </c>
      <c r="C110" s="128" t="str">
        <f t="array" ref="C110">ConsolGeog[[#This Row],[la_code]]</f>
        <v>E07000067</v>
      </c>
      <c r="D110" s="129" t="str">
        <f t="array" ref="D110">ConsolGeog[[#This Row],[la_name]]</f>
        <v>Braintree</v>
      </c>
      <c r="E110" s="129" t="str">
        <f t="array" ref="E110">ConsolGeog[[#This Row],[LA Type]]</f>
        <v>District</v>
      </c>
      <c r="F110" s="129">
        <f t="array" ref="F110">ConsolGeog[[#This Row],[population]]</f>
        <v>147084</v>
      </c>
      <c r="G110" s="129">
        <f t="array" ref="G110">ConsolGeog[[#This Row],[area]]</f>
        <v>61170.84</v>
      </c>
      <c r="H110" s="129">
        <f t="array" ref="H110">MAX(ConsolGeog[[#This Row],[Presented HS - 16-17 (2014)]]+ConsolGeog[[#This Row],[Presented HS - 18-24 (2014)]],ConsolGeog[[#This Row],[Presented HS - 16-24 (2014)]])+MAX(ConsolGeog[[#This Row],[Presented CS - 16-17 (2014)]]+ConsolGeog[[#This Row],[Presented CS - 18-24 (2014)]],ConsolGeog[[#This Row],[Presented CS - 16-24 (2014)]])</f>
        <v>120</v>
      </c>
      <c r="I110" s="129">
        <f t="array" ref="I110">MAX(ConsolGeog[[#This Row],[Assessed HS - 16-17 (2014)]]+ConsolGeog[[#This Row],[Assessed HS - 18-24 (2014)]],ConsolGeog[[#This Row],[Assessed HS - 16-24 (2014)]])+MAX(ConsolGeog[[#This Row],[Assessed CS - 16-17 (2014)]]+ConsolGeog[[#This Row],[Assessed CS - 18-24 (2014)]],ConsolGeog[[#This Row],[Assessed CS - 16-24 (2014)]])</f>
        <v>78</v>
      </c>
      <c r="J110" s="128">
        <f>VLOOKUP(FinalOutput[[#This Row],[ONS_Cenus_2011]],Table5[],CensusData!C$1,FALSE)</f>
        <v>43526</v>
      </c>
      <c r="K110" s="128">
        <f>VLOOKUP(FinalOutput[[#This Row],[ONS_Cenus_2011]],Table5[],CensusData!D$1,FALSE)</f>
        <v>5416</v>
      </c>
      <c r="L110" s="128">
        <f>VLOOKUP(FinalOutput[[#This Row],[ONS_Cenus_2011]],Table5[],CensusData!E$1,FALSE)</f>
        <v>2962</v>
      </c>
      <c r="M110" s="128">
        <f>VLOOKUP(FinalOutput[[#This Row],[ONS_Cenus_2011]],Table5[],CensusData!F$1,FALSE)</f>
        <v>5891</v>
      </c>
      <c r="N110" s="128">
        <f>VLOOKUP(FinalOutput[[#This Row],[ONS_Cenus_2011]],Table5[],CensusData!G$1,FALSE)</f>
        <v>3447</v>
      </c>
      <c r="O110" s="128">
        <f>VLOOKUP(FinalOutput[[#This Row],[ONS_Cenus_2011]],Table5[],CensusData!H$1,FALSE)</f>
        <v>354</v>
      </c>
      <c r="P110" s="128">
        <f>VLOOKUP(FinalOutput[[#This Row],[ONS_Cenus_2011]],Table5[],CensusData!I$1,FALSE)</f>
        <v>8.43</v>
      </c>
      <c r="Q110" s="128">
        <f>VLOOKUP(FinalOutput[[#This Row],[ONS_Cenus_2011]],Table5[],CensusData!J$1,FALSE)</f>
        <v>26062</v>
      </c>
      <c r="R110" s="128">
        <f>VLOOKUP(FinalOutput[[#This Row],[ONS_Cenus_2011]],Table5[],CensusData!K$1,FALSE)</f>
        <v>61043</v>
      </c>
      <c r="S110" s="128">
        <f>VLOOKUP(FinalOutput[[#This Row],[ONS_Cenus_2011]],Table5[],CensusData!L$1,FALSE)</f>
        <v>59505</v>
      </c>
      <c r="T110" s="128">
        <f>VLOOKUP(FinalOutput[[#This Row],[ONS_Cenus_2011]],Table5[],CensusData!M$1,FALSE)</f>
        <v>57454</v>
      </c>
      <c r="U110" s="128">
        <f>VLOOKUP(FinalOutput[[#This Row],[ONS_Cenus_2011]],Table5[],CensusData!N$1,FALSE)</f>
        <v>538</v>
      </c>
      <c r="V110" s="128">
        <f>VLOOKUP(FinalOutput[[#This Row],[ONS_Cenus_2011]],Table5[],CensusData!O$1,FALSE)</f>
        <v>53</v>
      </c>
      <c r="W110" s="128">
        <f>VLOOKUP(FinalOutput[[#This Row],[ONS_Cenus_2011]],Table5[],CensusData!P$1,FALSE)</f>
        <v>1460</v>
      </c>
      <c r="X110" s="128">
        <f>VLOOKUP(FinalOutput[[#This Row],[ONS_Cenus_2011]],Table5[],CensusData!Q$1,FALSE)</f>
        <v>405</v>
      </c>
      <c r="Y110" s="128">
        <f>VLOOKUP(FinalOutput[[#This Row],[ONS_Cenus_2011]],Table5[],CensusData!R$1,FALSE)</f>
        <v>117</v>
      </c>
      <c r="Z110" s="128">
        <f>VLOOKUP(FinalOutput[[#This Row],[ONS_Cenus_2011]],Table5[],CensusData!S$1,FALSE)</f>
        <v>49</v>
      </c>
      <c r="AA110" s="128">
        <f>VLOOKUP(FinalOutput[[#This Row],[ONS_Cenus_2011]],Table5[],CensusData!T$1,FALSE)</f>
        <v>129</v>
      </c>
      <c r="AB110" s="128">
        <f>VLOOKUP(FinalOutput[[#This Row],[ONS_Cenus_2011]],Table5[],CensusData!U$1,FALSE)</f>
        <v>110</v>
      </c>
      <c r="AC110" s="128">
        <f>VLOOKUP(FinalOutput[[#This Row],[ONS_Cenus_2011]],Table5[],CensusData!V$1,FALSE)</f>
        <v>640</v>
      </c>
      <c r="AD110" s="128">
        <f>VLOOKUP(FinalOutput[[#This Row],[ONS_Cenus_2011]],Table5[],CensusData!W$1,FALSE)</f>
        <v>220</v>
      </c>
      <c r="AE110" s="128">
        <f>VLOOKUP(FinalOutput[[#This Row],[ONS_Cenus_2011]],Table5[],CensusData!X$1,FALSE)</f>
        <v>32</v>
      </c>
      <c r="AF110" s="128">
        <f>VLOOKUP(FinalOutput[[#This Row],[ONS_Cenus_2011]],Table5[],CensusData!Y$1,FALSE)</f>
        <v>52</v>
      </c>
      <c r="AG110" s="128">
        <f>VLOOKUP(FinalOutput[[#This Row],[ONS_Cenus_2011]],Table5[],CensusData!Z$1,FALSE)</f>
        <v>121</v>
      </c>
      <c r="AH110" s="128">
        <f>VLOOKUP(FinalOutput[[#This Row],[ONS_Cenus_2011]],Table5[],CensusData!AA$1,FALSE)</f>
        <v>215</v>
      </c>
      <c r="AI110" s="128">
        <f>VLOOKUP(FinalOutput[[#This Row],[ONS_Cenus_2011]],Table5[],CensusData!AB$1,FALSE)</f>
        <v>391</v>
      </c>
      <c r="AJ110" s="128">
        <f>VLOOKUP(FinalOutput[[#This Row],[ONS_Cenus_2011]],Table5[],CensusData!AC$1,FALSE)</f>
        <v>189</v>
      </c>
      <c r="AK110" s="128">
        <f>VLOOKUP(FinalOutput[[#This Row],[ONS_Cenus_2011]],Table5[],CensusData!AD$1,FALSE)</f>
        <v>169</v>
      </c>
      <c r="AL110" s="128">
        <f>VLOOKUP(FinalOutput[[#This Row],[ONS_Cenus_2011]],Table5[],CensusData!AE$1,FALSE)</f>
        <v>33</v>
      </c>
      <c r="AM110" s="128">
        <f>VLOOKUP(FinalOutput[[#This Row],[ONS_Cenus_2011]],Table5[],CensusData!AF$1,FALSE)</f>
        <v>102</v>
      </c>
      <c r="AN110" s="128">
        <f>VLOOKUP(FinalOutput[[#This Row],[ONS_Cenus_2011]],Table5[],CensusData!AG$1,FALSE)</f>
        <v>28</v>
      </c>
      <c r="AO110" s="128">
        <f>VLOOKUP(FinalOutput[[#This Row],[ONS_Cenus_2011]],Table5[],CensusData!AH$1,FALSE)</f>
        <v>74</v>
      </c>
      <c r="AP110" s="128">
        <f>VLOOKUP(FinalOutput[[#This Row],[ONS_Cenus_2011]],Table5[],CensusData!AI$1,FALSE)</f>
        <v>118098</v>
      </c>
      <c r="AQ110" s="128">
        <f>VLOOKUP(FinalOutput[[#This Row],[ONS_Cenus_2011]],Table5[],CensusData!AJ$1,FALSE)</f>
        <v>26958</v>
      </c>
      <c r="AR110" s="128">
        <f>VLOOKUP(FinalOutput[[#This Row],[ONS_Cenus_2011]],Table5[],CensusData!AK$1,FALSE)</f>
        <v>19524</v>
      </c>
      <c r="AS110" s="128">
        <f>VLOOKUP(FinalOutput[[#This Row],[ONS_Cenus_2011]],Table5[],CensusData!AL$1,FALSE)</f>
        <v>21412</v>
      </c>
      <c r="AT110" s="128">
        <f>VLOOKUP(FinalOutput[[#This Row],[ONS_Cenus_2011]],Table5[],CensusData!AM$1,FALSE)</f>
        <v>4604</v>
      </c>
      <c r="AU110" s="128">
        <f>VLOOKUP(FinalOutput[[#This Row],[ONS_Cenus_2011]],Table5[],CensusData!AN$1,FALSE)</f>
        <v>14154</v>
      </c>
      <c r="AV110" s="128">
        <f>VLOOKUP(FinalOutput[[#This Row],[ONS_Cenus_2011]],Table5[],CensusData!AO$1,FALSE)</f>
        <v>26212</v>
      </c>
      <c r="AW110" s="128">
        <f>VLOOKUP(FinalOutput[[#This Row],[ONS_Cenus_2011]],Table5[],CensusData!AP$1,FALSE)</f>
        <v>5234</v>
      </c>
    </row>
    <row r="111" spans="1:49" ht="15" customHeight="1">
      <c r="A111" s="128" t="str">
        <f t="array" ref="A111">ConsolGeog[[#This Row],[Country]]</f>
        <v>England</v>
      </c>
      <c r="B111" s="129" t="str">
        <f t="array" ref="B111">ConsolGeog[[#This Row],[County Name]]</f>
        <v>Essex</v>
      </c>
      <c r="C111" s="128" t="str">
        <f t="array" ref="C111">ConsolGeog[[#This Row],[la_code]]</f>
        <v>E07000068</v>
      </c>
      <c r="D111" s="129" t="str">
        <f t="array" ref="D111">ConsolGeog[[#This Row],[la_name]]</f>
        <v>Brentwood</v>
      </c>
      <c r="E111" s="129" t="str">
        <f t="array" ref="E111">ConsolGeog[[#This Row],[LA Type]]</f>
        <v>District</v>
      </c>
      <c r="F111" s="129">
        <f t="array" ref="F111">ConsolGeog[[#This Row],[population]]</f>
        <v>73601</v>
      </c>
      <c r="G111" s="129">
        <f t="array" ref="G111">ConsolGeog[[#This Row],[area]]</f>
        <v>15311.75</v>
      </c>
      <c r="H111" s="129">
        <f t="array" ref="H111">MAX(ConsolGeog[[#This Row],[Presented HS - 16-17 (2014)]]+ConsolGeog[[#This Row],[Presented HS - 18-24 (2014)]],ConsolGeog[[#This Row],[Presented HS - 16-24 (2014)]])+MAX(ConsolGeog[[#This Row],[Presented CS - 16-17 (2014)]]+ConsolGeog[[#This Row],[Presented CS - 18-24 (2014)]],ConsolGeog[[#This Row],[Presented CS - 16-24 (2014)]])</f>
        <v>0</v>
      </c>
      <c r="I111" s="129">
        <f t="array" ref="I111">MAX(ConsolGeog[[#This Row],[Assessed HS - 16-17 (2014)]]+ConsolGeog[[#This Row],[Assessed HS - 18-24 (2014)]],ConsolGeog[[#This Row],[Assessed HS - 16-24 (2014)]])+MAX(ConsolGeog[[#This Row],[Assessed CS - 16-17 (2014)]]+ConsolGeog[[#This Row],[Assessed CS - 18-24 (2014)]],ConsolGeog[[#This Row],[Assessed CS - 16-24 (2014)]])</f>
        <v>0</v>
      </c>
      <c r="J111" s="128">
        <f>VLOOKUP(FinalOutput[[#This Row],[ONS_Cenus_2011]],Table5[],CensusData!C$1,FALSE)</f>
        <v>23494</v>
      </c>
      <c r="K111" s="128">
        <f>VLOOKUP(FinalOutput[[#This Row],[ONS_Cenus_2011]],Table5[],CensusData!D$1,FALSE)</f>
        <v>3044</v>
      </c>
      <c r="L111" s="128">
        <f>VLOOKUP(FinalOutput[[#This Row],[ONS_Cenus_2011]],Table5[],CensusData!E$1,FALSE)</f>
        <v>1218</v>
      </c>
      <c r="M111" s="128">
        <f>VLOOKUP(FinalOutput[[#This Row],[ONS_Cenus_2011]],Table5[],CensusData!F$1,FALSE)</f>
        <v>3387</v>
      </c>
      <c r="N111" s="128">
        <f>VLOOKUP(FinalOutput[[#This Row],[ONS_Cenus_2011]],Table5[],CensusData!G$1,FALSE)</f>
        <v>2263</v>
      </c>
      <c r="O111" s="128">
        <f>VLOOKUP(FinalOutput[[#This Row],[ONS_Cenus_2011]],Table5[],CensusData!H$1,FALSE)</f>
        <v>173</v>
      </c>
      <c r="P111" s="128">
        <f>VLOOKUP(FinalOutput[[#This Row],[ONS_Cenus_2011]],Table5[],CensusData!I$1,FALSE)</f>
        <v>5.3</v>
      </c>
      <c r="Q111" s="128">
        <f>VLOOKUP(FinalOutput[[#This Row],[ONS_Cenus_2011]],Table5[],CensusData!J$1,FALSE)</f>
        <v>29731</v>
      </c>
      <c r="R111" s="128">
        <f>VLOOKUP(FinalOutput[[#This Row],[ONS_Cenus_2011]],Table5[],CensusData!K$1,FALSE)</f>
        <v>30646</v>
      </c>
      <c r="S111" s="128">
        <f>VLOOKUP(FinalOutput[[#This Row],[ONS_Cenus_2011]],Table5[],CensusData!L$1,FALSE)</f>
        <v>29156</v>
      </c>
      <c r="T111" s="128">
        <f>VLOOKUP(FinalOutput[[#This Row],[ONS_Cenus_2011]],Table5[],CensusData!M$1,FALSE)</f>
        <v>27803</v>
      </c>
      <c r="U111" s="128">
        <f>VLOOKUP(FinalOutput[[#This Row],[ONS_Cenus_2011]],Table5[],CensusData!N$1,FALSE)</f>
        <v>477</v>
      </c>
      <c r="V111" s="128">
        <f>VLOOKUP(FinalOutput[[#This Row],[ONS_Cenus_2011]],Table5[],CensusData!O$1,FALSE)</f>
        <v>33</v>
      </c>
      <c r="W111" s="128">
        <f>VLOOKUP(FinalOutput[[#This Row],[ONS_Cenus_2011]],Table5[],CensusData!P$1,FALSE)</f>
        <v>843</v>
      </c>
      <c r="X111" s="128">
        <f>VLOOKUP(FinalOutput[[#This Row],[ONS_Cenus_2011]],Table5[],CensusData!Q$1,FALSE)</f>
        <v>241</v>
      </c>
      <c r="Y111" s="128">
        <f>VLOOKUP(FinalOutput[[#This Row],[ONS_Cenus_2011]],Table5[],CensusData!R$1,FALSE)</f>
        <v>74</v>
      </c>
      <c r="Z111" s="128">
        <f>VLOOKUP(FinalOutput[[#This Row],[ONS_Cenus_2011]],Table5[],CensusData!S$1,FALSE)</f>
        <v>26</v>
      </c>
      <c r="AA111" s="128">
        <f>VLOOKUP(FinalOutput[[#This Row],[ONS_Cenus_2011]],Table5[],CensusData!T$1,FALSE)</f>
        <v>76</v>
      </c>
      <c r="AB111" s="128">
        <f>VLOOKUP(FinalOutput[[#This Row],[ONS_Cenus_2011]],Table5[],CensusData!U$1,FALSE)</f>
        <v>65</v>
      </c>
      <c r="AC111" s="128">
        <f>VLOOKUP(FinalOutput[[#This Row],[ONS_Cenus_2011]],Table5[],CensusData!V$1,FALSE)</f>
        <v>799</v>
      </c>
      <c r="AD111" s="128">
        <f>VLOOKUP(FinalOutput[[#This Row],[ONS_Cenus_2011]],Table5[],CensusData!W$1,FALSE)</f>
        <v>321</v>
      </c>
      <c r="AE111" s="128">
        <f>VLOOKUP(FinalOutput[[#This Row],[ONS_Cenus_2011]],Table5[],CensusData!X$1,FALSE)</f>
        <v>35</v>
      </c>
      <c r="AF111" s="128">
        <f>VLOOKUP(FinalOutput[[#This Row],[ONS_Cenus_2011]],Table5[],CensusData!Y$1,FALSE)</f>
        <v>50</v>
      </c>
      <c r="AG111" s="128">
        <f>VLOOKUP(FinalOutput[[#This Row],[ONS_Cenus_2011]],Table5[],CensusData!Z$1,FALSE)</f>
        <v>138</v>
      </c>
      <c r="AH111" s="128">
        <f>VLOOKUP(FinalOutput[[#This Row],[ONS_Cenus_2011]],Table5[],CensusData!AA$1,FALSE)</f>
        <v>255</v>
      </c>
      <c r="AI111" s="128">
        <f>VLOOKUP(FinalOutput[[#This Row],[ONS_Cenus_2011]],Table5[],CensusData!AB$1,FALSE)</f>
        <v>351</v>
      </c>
      <c r="AJ111" s="128">
        <f>VLOOKUP(FinalOutput[[#This Row],[ONS_Cenus_2011]],Table5[],CensusData!AC$1,FALSE)</f>
        <v>192</v>
      </c>
      <c r="AK111" s="128">
        <f>VLOOKUP(FinalOutput[[#This Row],[ONS_Cenus_2011]],Table5[],CensusData!AD$1,FALSE)</f>
        <v>111</v>
      </c>
      <c r="AL111" s="128">
        <f>VLOOKUP(FinalOutput[[#This Row],[ONS_Cenus_2011]],Table5[],CensusData!AE$1,FALSE)</f>
        <v>48</v>
      </c>
      <c r="AM111" s="128">
        <f>VLOOKUP(FinalOutput[[#This Row],[ONS_Cenus_2011]],Table5[],CensusData!AF$1,FALSE)</f>
        <v>99</v>
      </c>
      <c r="AN111" s="128">
        <f>VLOOKUP(FinalOutput[[#This Row],[ONS_Cenus_2011]],Table5[],CensusData!AG$1,FALSE)</f>
        <v>36</v>
      </c>
      <c r="AO111" s="128">
        <f>VLOOKUP(FinalOutput[[#This Row],[ONS_Cenus_2011]],Table5[],CensusData!AH$1,FALSE)</f>
        <v>63</v>
      </c>
      <c r="AP111" s="128">
        <f>VLOOKUP(FinalOutput[[#This Row],[ONS_Cenus_2011]],Table5[],CensusData!AI$1,FALSE)</f>
        <v>60115</v>
      </c>
      <c r="AQ111" s="128">
        <f>VLOOKUP(FinalOutput[[#This Row],[ONS_Cenus_2011]],Table5[],CensusData!AJ$1,FALSE)</f>
        <v>11651</v>
      </c>
      <c r="AR111" s="128">
        <f>VLOOKUP(FinalOutput[[#This Row],[ONS_Cenus_2011]],Table5[],CensusData!AK$1,FALSE)</f>
        <v>8543</v>
      </c>
      <c r="AS111" s="128">
        <f>VLOOKUP(FinalOutput[[#This Row],[ONS_Cenus_2011]],Table5[],CensusData!AL$1,FALSE)</f>
        <v>10328</v>
      </c>
      <c r="AT111" s="128">
        <f>VLOOKUP(FinalOutput[[#This Row],[ONS_Cenus_2011]],Table5[],CensusData!AM$1,FALSE)</f>
        <v>1979</v>
      </c>
      <c r="AU111" s="128">
        <f>VLOOKUP(FinalOutput[[#This Row],[ONS_Cenus_2011]],Table5[],CensusData!AN$1,FALSE)</f>
        <v>6867</v>
      </c>
      <c r="AV111" s="128">
        <f>VLOOKUP(FinalOutput[[#This Row],[ONS_Cenus_2011]],Table5[],CensusData!AO$1,FALSE)</f>
        <v>18441</v>
      </c>
      <c r="AW111" s="128">
        <f>VLOOKUP(FinalOutput[[#This Row],[ONS_Cenus_2011]],Table5[],CensusData!AP$1,FALSE)</f>
        <v>2306</v>
      </c>
    </row>
    <row r="112" spans="1:49" ht="15" customHeight="1">
      <c r="A112" s="128" t="str">
        <f t="array" ref="A112">ConsolGeog[[#This Row],[Country]]</f>
        <v>England</v>
      </c>
      <c r="B112" s="129" t="str">
        <f t="array" ref="B112">ConsolGeog[[#This Row],[County Name]]</f>
        <v>Gloucestershire</v>
      </c>
      <c r="C112" s="128" t="str">
        <f t="array" ref="C112">ConsolGeog[[#This Row],[la_code]]</f>
        <v>E07000081</v>
      </c>
      <c r="D112" s="129" t="str">
        <f t="array" ref="D112">ConsolGeog[[#This Row],[la_name]]</f>
        <v>Gloucester</v>
      </c>
      <c r="E112" s="129" t="str">
        <f t="array" ref="E112">ConsolGeog[[#This Row],[LA Type]]</f>
        <v>District</v>
      </c>
      <c r="F112" s="129">
        <f t="array" ref="F112">ConsolGeog[[#This Row],[population]]</f>
        <v>121688</v>
      </c>
      <c r="G112" s="129">
        <f t="array" ref="G112">ConsolGeog[[#This Row],[area]]</f>
        <v>4053.68</v>
      </c>
      <c r="H112" s="129">
        <f t="array" ref="H112">MAX(ConsolGeog[[#This Row],[Presented HS - 16-17 (2014)]]+ConsolGeog[[#This Row],[Presented HS - 18-24 (2014)]],ConsolGeog[[#This Row],[Presented HS - 16-24 (2014)]])+MAX(ConsolGeog[[#This Row],[Presented CS - 16-17 (2014)]]+ConsolGeog[[#This Row],[Presented CS - 18-24 (2014)]],ConsolGeog[[#This Row],[Presented CS - 16-24 (2014)]])</f>
        <v>317.55650402690861</v>
      </c>
      <c r="I112" s="129">
        <f t="array" ref="I112">MAX(ConsolGeog[[#This Row],[Assessed HS - 16-17 (2014)]]+ConsolGeog[[#This Row],[Assessed HS - 18-24 (2014)]],ConsolGeog[[#This Row],[Assessed HS - 16-24 (2014)]])+MAX(ConsolGeog[[#This Row],[Assessed CS - 16-17 (2014)]]+ConsolGeog[[#This Row],[Assessed CS - 18-24 (2014)]],ConsolGeog[[#This Row],[Assessed CS - 16-24 (2014)]])</f>
        <v>28.537314232877261</v>
      </c>
      <c r="J112" s="128">
        <f>VLOOKUP(FinalOutput[[#This Row],[ONS_Cenus_2011]],Table5[],CensusData!C$1,FALSE)</f>
        <v>35879</v>
      </c>
      <c r="K112" s="128">
        <f>VLOOKUP(FinalOutput[[#This Row],[ONS_Cenus_2011]],Table5[],CensusData!D$1,FALSE)</f>
        <v>5901</v>
      </c>
      <c r="L112" s="128">
        <f>VLOOKUP(FinalOutput[[#This Row],[ONS_Cenus_2011]],Table5[],CensusData!E$1,FALSE)</f>
        <v>3241</v>
      </c>
      <c r="M112" s="128">
        <f>VLOOKUP(FinalOutput[[#This Row],[ONS_Cenus_2011]],Table5[],CensusData!F$1,FALSE)</f>
        <v>6361</v>
      </c>
      <c r="N112" s="128">
        <f>VLOOKUP(FinalOutput[[#This Row],[ONS_Cenus_2011]],Table5[],CensusData!G$1,FALSE)</f>
        <v>3461</v>
      </c>
      <c r="O112" s="128">
        <f>VLOOKUP(FinalOutput[[#This Row],[ONS_Cenus_2011]],Table5[],CensusData!H$1,FALSE)</f>
        <v>686</v>
      </c>
      <c r="P112" s="128">
        <f>VLOOKUP(FinalOutput[[#This Row],[ONS_Cenus_2011]],Table5[],CensusData!I$1,FALSE)</f>
        <v>7.52</v>
      </c>
      <c r="Q112" s="128">
        <f>VLOOKUP(FinalOutput[[#This Row],[ONS_Cenus_2011]],Table5[],CensusData!J$1,FALSE)</f>
        <v>27173</v>
      </c>
      <c r="R112" s="128">
        <f>VLOOKUP(FinalOutput[[#This Row],[ONS_Cenus_2011]],Table5[],CensusData!K$1,FALSE)</f>
        <v>50363</v>
      </c>
      <c r="S112" s="128">
        <f>VLOOKUP(FinalOutput[[#This Row],[ONS_Cenus_2011]],Table5[],CensusData!L$1,FALSE)</f>
        <v>46104</v>
      </c>
      <c r="T112" s="128">
        <f>VLOOKUP(FinalOutput[[#This Row],[ONS_Cenus_2011]],Table5[],CensusData!M$1,FALSE)</f>
        <v>43850</v>
      </c>
      <c r="U112" s="128">
        <f>VLOOKUP(FinalOutput[[#This Row],[ONS_Cenus_2011]],Table5[],CensusData!N$1,FALSE)</f>
        <v>503</v>
      </c>
      <c r="V112" s="128">
        <f>VLOOKUP(FinalOutput[[#This Row],[ONS_Cenus_2011]],Table5[],CensusData!O$1,FALSE)</f>
        <v>47</v>
      </c>
      <c r="W112" s="128">
        <f>VLOOKUP(FinalOutput[[#This Row],[ONS_Cenus_2011]],Table5[],CensusData!P$1,FALSE)</f>
        <v>1704</v>
      </c>
      <c r="X112" s="128">
        <f>VLOOKUP(FinalOutput[[#This Row],[ONS_Cenus_2011]],Table5[],CensusData!Q$1,FALSE)</f>
        <v>804</v>
      </c>
      <c r="Y112" s="128">
        <f>VLOOKUP(FinalOutput[[#This Row],[ONS_Cenus_2011]],Table5[],CensusData!R$1,FALSE)</f>
        <v>472</v>
      </c>
      <c r="Z112" s="128">
        <f>VLOOKUP(FinalOutput[[#This Row],[ONS_Cenus_2011]],Table5[],CensusData!S$1,FALSE)</f>
        <v>61</v>
      </c>
      <c r="AA112" s="128">
        <f>VLOOKUP(FinalOutput[[#This Row],[ONS_Cenus_2011]],Table5[],CensusData!T$1,FALSE)</f>
        <v>117</v>
      </c>
      <c r="AB112" s="128">
        <f>VLOOKUP(FinalOutput[[#This Row],[ONS_Cenus_2011]],Table5[],CensusData!U$1,FALSE)</f>
        <v>154</v>
      </c>
      <c r="AC112" s="128">
        <f>VLOOKUP(FinalOutput[[#This Row],[ONS_Cenus_2011]],Table5[],CensusData!V$1,FALSE)</f>
        <v>1701</v>
      </c>
      <c r="AD112" s="128">
        <f>VLOOKUP(FinalOutput[[#This Row],[ONS_Cenus_2011]],Table5[],CensusData!W$1,FALSE)</f>
        <v>935</v>
      </c>
      <c r="AE112" s="128">
        <f>VLOOKUP(FinalOutput[[#This Row],[ONS_Cenus_2011]],Table5[],CensusData!X$1,FALSE)</f>
        <v>165</v>
      </c>
      <c r="AF112" s="128">
        <f>VLOOKUP(FinalOutput[[#This Row],[ONS_Cenus_2011]],Table5[],CensusData!Y$1,FALSE)</f>
        <v>119</v>
      </c>
      <c r="AG112" s="128">
        <f>VLOOKUP(FinalOutput[[#This Row],[ONS_Cenus_2011]],Table5[],CensusData!Z$1,FALSE)</f>
        <v>158</v>
      </c>
      <c r="AH112" s="128">
        <f>VLOOKUP(FinalOutput[[#This Row],[ONS_Cenus_2011]],Table5[],CensusData!AA$1,FALSE)</f>
        <v>324</v>
      </c>
      <c r="AI112" s="128">
        <f>VLOOKUP(FinalOutput[[#This Row],[ONS_Cenus_2011]],Table5[],CensusData!AB$1,FALSE)</f>
        <v>1641</v>
      </c>
      <c r="AJ112" s="128">
        <f>VLOOKUP(FinalOutput[[#This Row],[ONS_Cenus_2011]],Table5[],CensusData!AC$1,FALSE)</f>
        <v>409</v>
      </c>
      <c r="AK112" s="128">
        <f>VLOOKUP(FinalOutput[[#This Row],[ONS_Cenus_2011]],Table5[],CensusData!AD$1,FALSE)</f>
        <v>1048</v>
      </c>
      <c r="AL112" s="128">
        <f>VLOOKUP(FinalOutput[[#This Row],[ONS_Cenus_2011]],Table5[],CensusData!AE$1,FALSE)</f>
        <v>184</v>
      </c>
      <c r="AM112" s="128">
        <f>VLOOKUP(FinalOutput[[#This Row],[ONS_Cenus_2011]],Table5[],CensusData!AF$1,FALSE)</f>
        <v>113</v>
      </c>
      <c r="AN112" s="128">
        <f>VLOOKUP(FinalOutput[[#This Row],[ONS_Cenus_2011]],Table5[],CensusData!AG$1,FALSE)</f>
        <v>43</v>
      </c>
      <c r="AO112" s="128">
        <f>VLOOKUP(FinalOutput[[#This Row],[ONS_Cenus_2011]],Table5[],CensusData!AH$1,FALSE)</f>
        <v>70</v>
      </c>
      <c r="AP112" s="128">
        <f>VLOOKUP(FinalOutput[[#This Row],[ONS_Cenus_2011]],Table5[],CensusData!AI$1,FALSE)</f>
        <v>97531</v>
      </c>
      <c r="AQ112" s="128">
        <f>VLOOKUP(FinalOutput[[#This Row],[ONS_Cenus_2011]],Table5[],CensusData!AJ$1,FALSE)</f>
        <v>21247</v>
      </c>
      <c r="AR112" s="128">
        <f>VLOOKUP(FinalOutput[[#This Row],[ONS_Cenus_2011]],Table5[],CensusData!AK$1,FALSE)</f>
        <v>15704</v>
      </c>
      <c r="AS112" s="128">
        <f>VLOOKUP(FinalOutput[[#This Row],[ONS_Cenus_2011]],Table5[],CensusData!AL$1,FALSE)</f>
        <v>16831</v>
      </c>
      <c r="AT112" s="128">
        <f>VLOOKUP(FinalOutput[[#This Row],[ONS_Cenus_2011]],Table5[],CensusData!AM$1,FALSE)</f>
        <v>4180</v>
      </c>
      <c r="AU112" s="128">
        <f>VLOOKUP(FinalOutput[[#This Row],[ONS_Cenus_2011]],Table5[],CensusData!AN$1,FALSE)</f>
        <v>12832</v>
      </c>
      <c r="AV112" s="128">
        <f>VLOOKUP(FinalOutput[[#This Row],[ONS_Cenus_2011]],Table5[],CensusData!AO$1,FALSE)</f>
        <v>21651</v>
      </c>
      <c r="AW112" s="128">
        <f>VLOOKUP(FinalOutput[[#This Row],[ONS_Cenus_2011]],Table5[],CensusData!AP$1,FALSE)</f>
        <v>5086</v>
      </c>
    </row>
    <row r="113" spans="1:49" ht="15" customHeight="1">
      <c r="A113" s="128" t="str">
        <f t="array" ref="A113">ConsolGeog[[#This Row],[Country]]</f>
        <v>England</v>
      </c>
      <c r="B113" s="129" t="str">
        <f t="array" ref="B113">ConsolGeog[[#This Row],[County Name]]</f>
        <v>Gloucestershire</v>
      </c>
      <c r="C113" s="128" t="str">
        <f t="array" ref="C113">ConsolGeog[[#This Row],[la_code]]</f>
        <v>E07000082</v>
      </c>
      <c r="D113" s="129" t="str">
        <f t="array" ref="D113">ConsolGeog[[#This Row],[la_name]]</f>
        <v>Stroud</v>
      </c>
      <c r="E113" s="129" t="str">
        <f t="array" ref="E113">ConsolGeog[[#This Row],[LA Type]]</f>
        <v>District</v>
      </c>
      <c r="F113" s="129">
        <f t="array" ref="F113">ConsolGeog[[#This Row],[population]]</f>
        <v>112779</v>
      </c>
      <c r="G113" s="129">
        <f t="array" ref="G113">ConsolGeog[[#This Row],[area]]</f>
        <v>46065.47</v>
      </c>
      <c r="H113" s="129">
        <f t="array" ref="H113">MAX(ConsolGeog[[#This Row],[Presented HS - 16-17 (2014)]]+ConsolGeog[[#This Row],[Presented HS - 18-24 (2014)]],ConsolGeog[[#This Row],[Presented HS - 16-24 (2014)]])+MAX(ConsolGeog[[#This Row],[Presented CS - 16-17 (2014)]]+ConsolGeog[[#This Row],[Presented CS - 18-24 (2014)]],ConsolGeog[[#This Row],[Presented CS - 16-24 (2014)]])</f>
        <v>43.392618562641545</v>
      </c>
      <c r="I113" s="129">
        <f t="array" ref="I113">MAX(ConsolGeog[[#This Row],[Assessed HS - 16-17 (2014)]]+ConsolGeog[[#This Row],[Assessed HS - 18-24 (2014)]],ConsolGeog[[#This Row],[Assessed HS - 16-24 (2014)]])+MAX(ConsolGeog[[#This Row],[Assessed CS - 16-17 (2014)]]+ConsolGeog[[#This Row],[Assessed CS - 18-24 (2014)]],ConsolGeog[[#This Row],[Assessed CS - 16-24 (2014)]])</f>
        <v>42.448045508757353</v>
      </c>
      <c r="J113" s="128">
        <f>VLOOKUP(FinalOutput[[#This Row],[ONS_Cenus_2011]],Table5[],CensusData!C$1,FALSE)</f>
        <v>34506</v>
      </c>
      <c r="K113" s="128">
        <f>VLOOKUP(FinalOutput[[#This Row],[ONS_Cenus_2011]],Table5[],CensusData!D$1,FALSE)</f>
        <v>4156</v>
      </c>
      <c r="L113" s="128">
        <f>VLOOKUP(FinalOutput[[#This Row],[ONS_Cenus_2011]],Table5[],CensusData!E$1,FALSE)</f>
        <v>1563</v>
      </c>
      <c r="M113" s="128">
        <f>VLOOKUP(FinalOutput[[#This Row],[ONS_Cenus_2011]],Table5[],CensusData!F$1,FALSE)</f>
        <v>4346</v>
      </c>
      <c r="N113" s="128">
        <f>VLOOKUP(FinalOutput[[#This Row],[ONS_Cenus_2011]],Table5[],CensusData!G$1,FALSE)</f>
        <v>2845</v>
      </c>
      <c r="O113" s="128">
        <f>VLOOKUP(FinalOutput[[#This Row],[ONS_Cenus_2011]],Table5[],CensusData!H$1,FALSE)</f>
        <v>237</v>
      </c>
      <c r="P113" s="128">
        <f>VLOOKUP(FinalOutput[[#This Row],[ONS_Cenus_2011]],Table5[],CensusData!I$1,FALSE)</f>
        <v>4.95</v>
      </c>
      <c r="Q113" s="128">
        <f>VLOOKUP(FinalOutput[[#This Row],[ONS_Cenus_2011]],Table5[],CensusData!J$1,FALSE)</f>
        <v>30104</v>
      </c>
      <c r="R113" s="128">
        <f>VLOOKUP(FinalOutput[[#This Row],[ONS_Cenus_2011]],Table5[],CensusData!K$1,FALSE)</f>
        <v>47794</v>
      </c>
      <c r="S113" s="128">
        <f>VLOOKUP(FinalOutput[[#This Row],[ONS_Cenus_2011]],Table5[],CensusData!L$1,FALSE)</f>
        <v>47095</v>
      </c>
      <c r="T113" s="128">
        <f>VLOOKUP(FinalOutput[[#This Row],[ONS_Cenus_2011]],Table5[],CensusData!M$1,FALSE)</f>
        <v>45628</v>
      </c>
      <c r="U113" s="128">
        <f>VLOOKUP(FinalOutput[[#This Row],[ONS_Cenus_2011]],Table5[],CensusData!N$1,FALSE)</f>
        <v>314</v>
      </c>
      <c r="V113" s="128">
        <f>VLOOKUP(FinalOutput[[#This Row],[ONS_Cenus_2011]],Table5[],CensusData!O$1,FALSE)</f>
        <v>20</v>
      </c>
      <c r="W113" s="128">
        <f>VLOOKUP(FinalOutput[[#This Row],[ONS_Cenus_2011]],Table5[],CensusData!P$1,FALSE)</f>
        <v>1133</v>
      </c>
      <c r="X113" s="128">
        <f>VLOOKUP(FinalOutput[[#This Row],[ONS_Cenus_2011]],Table5[],CensusData!Q$1,FALSE)</f>
        <v>274</v>
      </c>
      <c r="Y113" s="128">
        <f>VLOOKUP(FinalOutput[[#This Row],[ONS_Cenus_2011]],Table5[],CensusData!R$1,FALSE)</f>
        <v>90</v>
      </c>
      <c r="Z113" s="128">
        <f>VLOOKUP(FinalOutput[[#This Row],[ONS_Cenus_2011]],Table5[],CensusData!S$1,FALSE)</f>
        <v>20</v>
      </c>
      <c r="AA113" s="128">
        <f>VLOOKUP(FinalOutput[[#This Row],[ONS_Cenus_2011]],Table5[],CensusData!T$1,FALSE)</f>
        <v>89</v>
      </c>
      <c r="AB113" s="128">
        <f>VLOOKUP(FinalOutput[[#This Row],[ONS_Cenus_2011]],Table5[],CensusData!U$1,FALSE)</f>
        <v>75</v>
      </c>
      <c r="AC113" s="128">
        <f>VLOOKUP(FinalOutput[[#This Row],[ONS_Cenus_2011]],Table5[],CensusData!V$1,FALSE)</f>
        <v>243</v>
      </c>
      <c r="AD113" s="128">
        <f>VLOOKUP(FinalOutput[[#This Row],[ONS_Cenus_2011]],Table5[],CensusData!W$1,FALSE)</f>
        <v>74</v>
      </c>
      <c r="AE113" s="128">
        <f>VLOOKUP(FinalOutput[[#This Row],[ONS_Cenus_2011]],Table5[],CensusData!X$1,FALSE)</f>
        <v>14</v>
      </c>
      <c r="AF113" s="128">
        <f>VLOOKUP(FinalOutput[[#This Row],[ONS_Cenus_2011]],Table5[],CensusData!Y$1,FALSE)</f>
        <v>16</v>
      </c>
      <c r="AG113" s="128">
        <f>VLOOKUP(FinalOutput[[#This Row],[ONS_Cenus_2011]],Table5[],CensusData!Z$1,FALSE)</f>
        <v>52</v>
      </c>
      <c r="AH113" s="128">
        <f>VLOOKUP(FinalOutput[[#This Row],[ONS_Cenus_2011]],Table5[],CensusData!AA$1,FALSE)</f>
        <v>87</v>
      </c>
      <c r="AI113" s="128">
        <f>VLOOKUP(FinalOutput[[#This Row],[ONS_Cenus_2011]],Table5[],CensusData!AB$1,FALSE)</f>
        <v>128</v>
      </c>
      <c r="AJ113" s="128">
        <f>VLOOKUP(FinalOutput[[#This Row],[ONS_Cenus_2011]],Table5[],CensusData!AC$1,FALSE)</f>
        <v>42</v>
      </c>
      <c r="AK113" s="128">
        <f>VLOOKUP(FinalOutput[[#This Row],[ONS_Cenus_2011]],Table5[],CensusData!AD$1,FALSE)</f>
        <v>72</v>
      </c>
      <c r="AL113" s="128">
        <f>VLOOKUP(FinalOutput[[#This Row],[ONS_Cenus_2011]],Table5[],CensusData!AE$1,FALSE)</f>
        <v>14</v>
      </c>
      <c r="AM113" s="128">
        <f>VLOOKUP(FinalOutput[[#This Row],[ONS_Cenus_2011]],Table5[],CensusData!AF$1,FALSE)</f>
        <v>54</v>
      </c>
      <c r="AN113" s="128">
        <f>VLOOKUP(FinalOutput[[#This Row],[ONS_Cenus_2011]],Table5[],CensusData!AG$1,FALSE)</f>
        <v>13</v>
      </c>
      <c r="AO113" s="128">
        <f>VLOOKUP(FinalOutput[[#This Row],[ONS_Cenus_2011]],Table5[],CensusData!AH$1,FALSE)</f>
        <v>41</v>
      </c>
      <c r="AP113" s="128">
        <f>VLOOKUP(FinalOutput[[#This Row],[ONS_Cenus_2011]],Table5[],CensusData!AI$1,FALSE)</f>
        <v>92251</v>
      </c>
      <c r="AQ113" s="128">
        <f>VLOOKUP(FinalOutput[[#This Row],[ONS_Cenus_2011]],Table5[],CensusData!AJ$1,FALSE)</f>
        <v>16788</v>
      </c>
      <c r="AR113" s="128">
        <f>VLOOKUP(FinalOutput[[#This Row],[ONS_Cenus_2011]],Table5[],CensusData!AK$1,FALSE)</f>
        <v>11898</v>
      </c>
      <c r="AS113" s="128">
        <f>VLOOKUP(FinalOutput[[#This Row],[ONS_Cenus_2011]],Table5[],CensusData!AL$1,FALSE)</f>
        <v>14372</v>
      </c>
      <c r="AT113" s="128">
        <f>VLOOKUP(FinalOutput[[#This Row],[ONS_Cenus_2011]],Table5[],CensusData!AM$1,FALSE)</f>
        <v>4296</v>
      </c>
      <c r="AU113" s="128">
        <f>VLOOKUP(FinalOutput[[#This Row],[ONS_Cenus_2011]],Table5[],CensusData!AN$1,FALSE)</f>
        <v>11257</v>
      </c>
      <c r="AV113" s="128">
        <f>VLOOKUP(FinalOutput[[#This Row],[ONS_Cenus_2011]],Table5[],CensusData!AO$1,FALSE)</f>
        <v>30324</v>
      </c>
      <c r="AW113" s="128">
        <f>VLOOKUP(FinalOutput[[#This Row],[ONS_Cenus_2011]],Table5[],CensusData!AP$1,FALSE)</f>
        <v>3316</v>
      </c>
    </row>
    <row r="114" spans="1:49" ht="15" customHeight="1">
      <c r="A114" s="128" t="str">
        <f t="array" ref="A114">ConsolGeog[[#This Row],[Country]]</f>
        <v>England</v>
      </c>
      <c r="B114" s="129" t="str">
        <f t="array" ref="B114">ConsolGeog[[#This Row],[County Name]]</f>
        <v>Gloucestershire</v>
      </c>
      <c r="C114" s="128" t="str">
        <f t="array" ref="C114">ConsolGeog[[#This Row],[la_code]]</f>
        <v>E07000083</v>
      </c>
      <c r="D114" s="129" t="str">
        <f t="array" ref="D114">ConsolGeog[[#This Row],[la_name]]</f>
        <v>Tewkesbury</v>
      </c>
      <c r="E114" s="129" t="str">
        <f t="array" ref="E114">ConsolGeog[[#This Row],[LA Type]]</f>
        <v>District</v>
      </c>
      <c r="F114" s="129">
        <f t="array" ref="F114">ConsolGeog[[#This Row],[population]]</f>
        <v>81943</v>
      </c>
      <c r="G114" s="129">
        <f t="array" ref="G114">ConsolGeog[[#This Row],[area]]</f>
        <v>41441.83</v>
      </c>
      <c r="H114" s="129">
        <f t="array" ref="H114">MAX(ConsolGeog[[#This Row],[Presented HS - 16-17 (2014)]]+ConsolGeog[[#This Row],[Presented HS - 18-24 (2014)]],ConsolGeog[[#This Row],[Presented HS - 16-24 (2014)]])+MAX(ConsolGeog[[#This Row],[Presented CS - 16-17 (2014)]]+ConsolGeog[[#This Row],[Presented CS - 18-24 (2014)]],ConsolGeog[[#This Row],[Presented CS - 16-24 (2014)]])</f>
        <v>19.902937097141631</v>
      </c>
      <c r="I114" s="129">
        <f t="array" ref="I114">MAX(ConsolGeog[[#This Row],[Assessed HS - 16-17 (2014)]]+ConsolGeog[[#This Row],[Assessed HS - 18-24 (2014)]],ConsolGeog[[#This Row],[Assessed HS - 16-24 (2014)]])+MAX(ConsolGeog[[#This Row],[Assessed CS - 16-17 (2014)]]+ConsolGeog[[#This Row],[Assessed CS - 18-24 (2014)]],ConsolGeog[[#This Row],[Assessed CS - 16-24 (2014)]])</f>
        <v>19.216628921378128</v>
      </c>
      <c r="J114" s="128">
        <f>VLOOKUP(FinalOutput[[#This Row],[ONS_Cenus_2011]],Table5[],CensusData!C$1,FALSE)</f>
        <v>25509</v>
      </c>
      <c r="K114" s="128">
        <f>VLOOKUP(FinalOutput[[#This Row],[ONS_Cenus_2011]],Table5[],CensusData!D$1,FALSE)</f>
        <v>2666</v>
      </c>
      <c r="L114" s="128">
        <f>VLOOKUP(FinalOutput[[#This Row],[ONS_Cenus_2011]],Table5[],CensusData!E$1,FALSE)</f>
        <v>1254</v>
      </c>
      <c r="M114" s="128">
        <f>VLOOKUP(FinalOutput[[#This Row],[ONS_Cenus_2011]],Table5[],CensusData!F$1,FALSE)</f>
        <v>2793</v>
      </c>
      <c r="N114" s="128">
        <f>VLOOKUP(FinalOutput[[#This Row],[ONS_Cenus_2011]],Table5[],CensusData!G$1,FALSE)</f>
        <v>1649</v>
      </c>
      <c r="O114" s="128">
        <f>VLOOKUP(FinalOutput[[#This Row],[ONS_Cenus_2011]],Table5[],CensusData!H$1,FALSE)</f>
        <v>170</v>
      </c>
      <c r="P114" s="128">
        <f>VLOOKUP(FinalOutput[[#This Row],[ONS_Cenus_2011]],Table5[],CensusData!I$1,FALSE)</f>
        <v>6.25</v>
      </c>
      <c r="Q114" s="128">
        <f>VLOOKUP(FinalOutput[[#This Row],[ONS_Cenus_2011]],Table5[],CensusData!J$1,FALSE)</f>
        <v>28718</v>
      </c>
      <c r="R114" s="128">
        <f>VLOOKUP(FinalOutput[[#This Row],[ONS_Cenus_2011]],Table5[],CensusData!K$1,FALSE)</f>
        <v>35126</v>
      </c>
      <c r="S114" s="128">
        <f>VLOOKUP(FinalOutput[[#This Row],[ONS_Cenus_2011]],Table5[],CensusData!L$1,FALSE)</f>
        <v>34516</v>
      </c>
      <c r="T114" s="128">
        <f>VLOOKUP(FinalOutput[[#This Row],[ONS_Cenus_2011]],Table5[],CensusData!M$1,FALSE)</f>
        <v>33355</v>
      </c>
      <c r="U114" s="128">
        <f>VLOOKUP(FinalOutput[[#This Row],[ONS_Cenus_2011]],Table5[],CensusData!N$1,FALSE)</f>
        <v>254</v>
      </c>
      <c r="V114" s="128">
        <f>VLOOKUP(FinalOutput[[#This Row],[ONS_Cenus_2011]],Table5[],CensusData!O$1,FALSE)</f>
        <v>107</v>
      </c>
      <c r="W114" s="128">
        <f>VLOOKUP(FinalOutput[[#This Row],[ONS_Cenus_2011]],Table5[],CensusData!P$1,FALSE)</f>
        <v>800</v>
      </c>
      <c r="X114" s="128">
        <f>VLOOKUP(FinalOutput[[#This Row],[ONS_Cenus_2011]],Table5[],CensusData!Q$1,FALSE)</f>
        <v>165</v>
      </c>
      <c r="Y114" s="128">
        <f>VLOOKUP(FinalOutput[[#This Row],[ONS_Cenus_2011]],Table5[],CensusData!R$1,FALSE)</f>
        <v>61</v>
      </c>
      <c r="Z114" s="128">
        <f>VLOOKUP(FinalOutput[[#This Row],[ONS_Cenus_2011]],Table5[],CensusData!S$1,FALSE)</f>
        <v>4</v>
      </c>
      <c r="AA114" s="128">
        <f>VLOOKUP(FinalOutput[[#This Row],[ONS_Cenus_2011]],Table5[],CensusData!T$1,FALSE)</f>
        <v>52</v>
      </c>
      <c r="AB114" s="128">
        <f>VLOOKUP(FinalOutput[[#This Row],[ONS_Cenus_2011]],Table5[],CensusData!U$1,FALSE)</f>
        <v>48</v>
      </c>
      <c r="AC114" s="128">
        <f>VLOOKUP(FinalOutput[[#This Row],[ONS_Cenus_2011]],Table5[],CensusData!V$1,FALSE)</f>
        <v>302</v>
      </c>
      <c r="AD114" s="128">
        <f>VLOOKUP(FinalOutput[[#This Row],[ONS_Cenus_2011]],Table5[],CensusData!W$1,FALSE)</f>
        <v>142</v>
      </c>
      <c r="AE114" s="128">
        <f>VLOOKUP(FinalOutput[[#This Row],[ONS_Cenus_2011]],Table5[],CensusData!X$1,FALSE)</f>
        <v>17</v>
      </c>
      <c r="AF114" s="128">
        <f>VLOOKUP(FinalOutput[[#This Row],[ONS_Cenus_2011]],Table5[],CensusData!Y$1,FALSE)</f>
        <v>18</v>
      </c>
      <c r="AG114" s="128">
        <f>VLOOKUP(FinalOutput[[#This Row],[ONS_Cenus_2011]],Table5[],CensusData!Z$1,FALSE)</f>
        <v>57</v>
      </c>
      <c r="AH114" s="128">
        <f>VLOOKUP(FinalOutput[[#This Row],[ONS_Cenus_2011]],Table5[],CensusData!AA$1,FALSE)</f>
        <v>68</v>
      </c>
      <c r="AI114" s="128">
        <f>VLOOKUP(FinalOutput[[#This Row],[ONS_Cenus_2011]],Table5[],CensusData!AB$1,FALSE)</f>
        <v>105</v>
      </c>
      <c r="AJ114" s="128">
        <f>VLOOKUP(FinalOutput[[#This Row],[ONS_Cenus_2011]],Table5[],CensusData!AC$1,FALSE)</f>
        <v>48</v>
      </c>
      <c r="AK114" s="128">
        <f>VLOOKUP(FinalOutput[[#This Row],[ONS_Cenus_2011]],Table5[],CensusData!AD$1,FALSE)</f>
        <v>44</v>
      </c>
      <c r="AL114" s="128">
        <f>VLOOKUP(FinalOutput[[#This Row],[ONS_Cenus_2011]],Table5[],CensusData!AE$1,FALSE)</f>
        <v>13</v>
      </c>
      <c r="AM114" s="128">
        <f>VLOOKUP(FinalOutput[[#This Row],[ONS_Cenus_2011]],Table5[],CensusData!AF$1,FALSE)</f>
        <v>38</v>
      </c>
      <c r="AN114" s="128">
        <f>VLOOKUP(FinalOutput[[#This Row],[ONS_Cenus_2011]],Table5[],CensusData!AG$1,FALSE)</f>
        <v>10</v>
      </c>
      <c r="AO114" s="128">
        <f>VLOOKUP(FinalOutput[[#This Row],[ONS_Cenus_2011]],Table5[],CensusData!AH$1,FALSE)</f>
        <v>28</v>
      </c>
      <c r="AP114" s="128">
        <f>VLOOKUP(FinalOutput[[#This Row],[ONS_Cenus_2011]],Table5[],CensusData!AI$1,FALSE)</f>
        <v>67358</v>
      </c>
      <c r="AQ114" s="128">
        <f>VLOOKUP(FinalOutput[[#This Row],[ONS_Cenus_2011]],Table5[],CensusData!AJ$1,FALSE)</f>
        <v>12667</v>
      </c>
      <c r="AR114" s="128">
        <f>VLOOKUP(FinalOutput[[#This Row],[ONS_Cenus_2011]],Table5[],CensusData!AK$1,FALSE)</f>
        <v>9251</v>
      </c>
      <c r="AS114" s="128">
        <f>VLOOKUP(FinalOutput[[#This Row],[ONS_Cenus_2011]],Table5[],CensusData!AL$1,FALSE)</f>
        <v>11230</v>
      </c>
      <c r="AT114" s="128">
        <f>VLOOKUP(FinalOutput[[#This Row],[ONS_Cenus_2011]],Table5[],CensusData!AM$1,FALSE)</f>
        <v>2932</v>
      </c>
      <c r="AU114" s="128">
        <f>VLOOKUP(FinalOutput[[#This Row],[ONS_Cenus_2011]],Table5[],CensusData!AN$1,FALSE)</f>
        <v>8214</v>
      </c>
      <c r="AV114" s="128">
        <f>VLOOKUP(FinalOutput[[#This Row],[ONS_Cenus_2011]],Table5[],CensusData!AO$1,FALSE)</f>
        <v>20329</v>
      </c>
      <c r="AW114" s="128">
        <f>VLOOKUP(FinalOutput[[#This Row],[ONS_Cenus_2011]],Table5[],CensusData!AP$1,FALSE)</f>
        <v>2735</v>
      </c>
    </row>
    <row r="115" spans="1:49" ht="15" customHeight="1">
      <c r="A115" s="128" t="str">
        <f t="array" ref="A115">ConsolGeog[[#This Row],[Country]]</f>
        <v>England</v>
      </c>
      <c r="B115" s="129" t="str">
        <f t="array" ref="B115">ConsolGeog[[#This Row],[County Name]]</f>
        <v>Hampshire</v>
      </c>
      <c r="C115" s="128" t="str">
        <f t="array" ref="C115">ConsolGeog[[#This Row],[la_code]]</f>
        <v>E07000084</v>
      </c>
      <c r="D115" s="129" t="str">
        <f t="array" ref="D115">ConsolGeog[[#This Row],[la_name]]</f>
        <v>Basingstoke and Deane</v>
      </c>
      <c r="E115" s="129" t="str">
        <f t="array" ref="E115">ConsolGeog[[#This Row],[LA Type]]</f>
        <v>District</v>
      </c>
      <c r="F115" s="129">
        <f t="array" ref="F115">ConsolGeog[[#This Row],[population]]</f>
        <v>167799</v>
      </c>
      <c r="G115" s="129">
        <f t="array" ref="G115">ConsolGeog[[#This Row],[area]]</f>
        <v>63380.74</v>
      </c>
      <c r="H115" s="129">
        <f t="array" ref="H115">MAX(ConsolGeog[[#This Row],[Presented HS - 16-17 (2014)]]+ConsolGeog[[#This Row],[Presented HS - 18-24 (2014)]],ConsolGeog[[#This Row],[Presented HS - 16-24 (2014)]])+MAX(ConsolGeog[[#This Row],[Presented CS - 16-17 (2014)]]+ConsolGeog[[#This Row],[Presented CS - 18-24 (2014)]],ConsolGeog[[#This Row],[Presented CS - 16-24 (2014)]])</f>
        <v>16.553398573973965</v>
      </c>
      <c r="I115" s="129">
        <f t="array" ref="I115">MAX(ConsolGeog[[#This Row],[Assessed HS - 16-17 (2014)]]+ConsolGeog[[#This Row],[Assessed HS - 18-24 (2014)]],ConsolGeog[[#This Row],[Assessed HS - 16-24 (2014)]])+MAX(ConsolGeog[[#This Row],[Assessed CS - 16-17 (2014)]]+ConsolGeog[[#This Row],[Assessed CS - 18-24 (2014)]],ConsolGeog[[#This Row],[Assessed CS - 16-24 (2014)]])</f>
        <v>4.4566842314545285</v>
      </c>
      <c r="J115" s="128">
        <f>VLOOKUP(FinalOutput[[#This Row],[ONS_Cenus_2011]],Table5[],CensusData!C$1,FALSE)</f>
        <v>43391</v>
      </c>
      <c r="K115" s="128">
        <f>VLOOKUP(FinalOutput[[#This Row],[ONS_Cenus_2011]],Table5[],CensusData!D$1,FALSE)</f>
        <v>5590</v>
      </c>
      <c r="L115" s="128">
        <f>VLOOKUP(FinalOutput[[#This Row],[ONS_Cenus_2011]],Table5[],CensusData!E$1,FALSE)</f>
        <v>3086</v>
      </c>
      <c r="M115" s="128">
        <f>VLOOKUP(FinalOutput[[#This Row],[ONS_Cenus_2011]],Table5[],CensusData!F$1,FALSE)</f>
        <v>5470</v>
      </c>
      <c r="N115" s="128">
        <f>VLOOKUP(FinalOutput[[#This Row],[ONS_Cenus_2011]],Table5[],CensusData!G$1,FALSE)</f>
        <v>3422</v>
      </c>
      <c r="O115" s="128">
        <f>VLOOKUP(FinalOutput[[#This Row],[ONS_Cenus_2011]],Table5[],CensusData!H$1,FALSE)</f>
        <v>419</v>
      </c>
      <c r="P115" s="128">
        <f>VLOOKUP(FinalOutput[[#This Row],[ONS_Cenus_2011]],Table5[],CensusData!I$1,FALSE)</f>
        <v>4.29</v>
      </c>
      <c r="Q115" s="128">
        <f>VLOOKUP(FinalOutput[[#This Row],[ONS_Cenus_2011]],Table5[],CensusData!J$1,FALSE)</f>
        <v>30764</v>
      </c>
      <c r="R115" s="128">
        <f>VLOOKUP(FinalOutput[[#This Row],[ONS_Cenus_2011]],Table5[],CensusData!K$1,FALSE)</f>
        <v>69315</v>
      </c>
      <c r="S115" s="128">
        <f>VLOOKUP(FinalOutput[[#This Row],[ONS_Cenus_2011]],Table5[],CensusData!L$1,FALSE)</f>
        <v>65438</v>
      </c>
      <c r="T115" s="128">
        <f>VLOOKUP(FinalOutput[[#This Row],[ONS_Cenus_2011]],Table5[],CensusData!M$1,FALSE)</f>
        <v>62308</v>
      </c>
      <c r="U115" s="128">
        <f>VLOOKUP(FinalOutput[[#This Row],[ONS_Cenus_2011]],Table5[],CensusData!N$1,FALSE)</f>
        <v>763</v>
      </c>
      <c r="V115" s="128">
        <f>VLOOKUP(FinalOutput[[#This Row],[ONS_Cenus_2011]],Table5[],CensusData!O$1,FALSE)</f>
        <v>60</v>
      </c>
      <c r="W115" s="128">
        <f>VLOOKUP(FinalOutput[[#This Row],[ONS_Cenus_2011]],Table5[],CensusData!P$1,FALSE)</f>
        <v>2307</v>
      </c>
      <c r="X115" s="128">
        <f>VLOOKUP(FinalOutput[[#This Row],[ONS_Cenus_2011]],Table5[],CensusData!Q$1,FALSE)</f>
        <v>662</v>
      </c>
      <c r="Y115" s="128">
        <f>VLOOKUP(FinalOutput[[#This Row],[ONS_Cenus_2011]],Table5[],CensusData!R$1,FALSE)</f>
        <v>255</v>
      </c>
      <c r="Z115" s="128">
        <f>VLOOKUP(FinalOutput[[#This Row],[ONS_Cenus_2011]],Table5[],CensusData!S$1,FALSE)</f>
        <v>60</v>
      </c>
      <c r="AA115" s="128">
        <f>VLOOKUP(FinalOutput[[#This Row],[ONS_Cenus_2011]],Table5[],CensusData!T$1,FALSE)</f>
        <v>167</v>
      </c>
      <c r="AB115" s="128">
        <f>VLOOKUP(FinalOutput[[#This Row],[ONS_Cenus_2011]],Table5[],CensusData!U$1,FALSE)</f>
        <v>180</v>
      </c>
      <c r="AC115" s="128">
        <f>VLOOKUP(FinalOutput[[#This Row],[ONS_Cenus_2011]],Table5[],CensusData!V$1,FALSE)</f>
        <v>2214</v>
      </c>
      <c r="AD115" s="128">
        <f>VLOOKUP(FinalOutput[[#This Row],[ONS_Cenus_2011]],Table5[],CensusData!W$1,FALSE)</f>
        <v>881</v>
      </c>
      <c r="AE115" s="128">
        <f>VLOOKUP(FinalOutput[[#This Row],[ONS_Cenus_2011]],Table5[],CensusData!X$1,FALSE)</f>
        <v>129</v>
      </c>
      <c r="AF115" s="128">
        <f>VLOOKUP(FinalOutput[[#This Row],[ONS_Cenus_2011]],Table5[],CensusData!Y$1,FALSE)</f>
        <v>87</v>
      </c>
      <c r="AG115" s="128">
        <f>VLOOKUP(FinalOutput[[#This Row],[ONS_Cenus_2011]],Table5[],CensusData!Z$1,FALSE)</f>
        <v>482</v>
      </c>
      <c r="AH115" s="128">
        <f>VLOOKUP(FinalOutput[[#This Row],[ONS_Cenus_2011]],Table5[],CensusData!AA$1,FALSE)</f>
        <v>635</v>
      </c>
      <c r="AI115" s="128">
        <f>VLOOKUP(FinalOutput[[#This Row],[ONS_Cenus_2011]],Table5[],CensusData!AB$1,FALSE)</f>
        <v>821</v>
      </c>
      <c r="AJ115" s="128">
        <f>VLOOKUP(FinalOutput[[#This Row],[ONS_Cenus_2011]],Table5[],CensusData!AC$1,FALSE)</f>
        <v>454</v>
      </c>
      <c r="AK115" s="128">
        <f>VLOOKUP(FinalOutput[[#This Row],[ONS_Cenus_2011]],Table5[],CensusData!AD$1,FALSE)</f>
        <v>282</v>
      </c>
      <c r="AL115" s="128">
        <f>VLOOKUP(FinalOutput[[#This Row],[ONS_Cenus_2011]],Table5[],CensusData!AE$1,FALSE)</f>
        <v>85</v>
      </c>
      <c r="AM115" s="128">
        <f>VLOOKUP(FinalOutput[[#This Row],[ONS_Cenus_2011]],Table5[],CensusData!AF$1,FALSE)</f>
        <v>180</v>
      </c>
      <c r="AN115" s="128">
        <f>VLOOKUP(FinalOutput[[#This Row],[ONS_Cenus_2011]],Table5[],CensusData!AG$1,FALSE)</f>
        <v>57</v>
      </c>
      <c r="AO115" s="128">
        <f>VLOOKUP(FinalOutput[[#This Row],[ONS_Cenus_2011]],Table5[],CensusData!AH$1,FALSE)</f>
        <v>123</v>
      </c>
      <c r="AP115" s="128">
        <f>VLOOKUP(FinalOutput[[#This Row],[ONS_Cenus_2011]],Table5[],CensusData!AI$1,FALSE)</f>
        <v>133947</v>
      </c>
      <c r="AQ115" s="128">
        <f>VLOOKUP(FinalOutput[[#This Row],[ONS_Cenus_2011]],Table5[],CensusData!AJ$1,FALSE)</f>
        <v>23226</v>
      </c>
      <c r="AR115" s="128">
        <f>VLOOKUP(FinalOutput[[#This Row],[ONS_Cenus_2011]],Table5[],CensusData!AK$1,FALSE)</f>
        <v>19647</v>
      </c>
      <c r="AS115" s="128">
        <f>VLOOKUP(FinalOutput[[#This Row],[ONS_Cenus_2011]],Table5[],CensusData!AL$1,FALSE)</f>
        <v>21918</v>
      </c>
      <c r="AT115" s="128">
        <f>VLOOKUP(FinalOutput[[#This Row],[ONS_Cenus_2011]],Table5[],CensusData!AM$1,FALSE)</f>
        <v>5152</v>
      </c>
      <c r="AU115" s="128">
        <f>VLOOKUP(FinalOutput[[#This Row],[ONS_Cenus_2011]],Table5[],CensusData!AN$1,FALSE)</f>
        <v>16902</v>
      </c>
      <c r="AV115" s="128">
        <f>VLOOKUP(FinalOutput[[#This Row],[ONS_Cenus_2011]],Table5[],CensusData!AO$1,FALSE)</f>
        <v>40793</v>
      </c>
      <c r="AW115" s="128">
        <f>VLOOKUP(FinalOutput[[#This Row],[ONS_Cenus_2011]],Table5[],CensusData!AP$1,FALSE)</f>
        <v>6309</v>
      </c>
    </row>
    <row r="116" spans="1:49" ht="15" customHeight="1">
      <c r="A116" s="128" t="str">
        <f t="array" ref="A116">ConsolGeog[[#This Row],[Country]]</f>
        <v>England</v>
      </c>
      <c r="B116" s="129" t="str">
        <f t="array" ref="B116">ConsolGeog[[#This Row],[County Name]]</f>
        <v>Essex</v>
      </c>
      <c r="C116" s="128" t="str">
        <f t="array" ref="C116">ConsolGeog[[#This Row],[la_code]]</f>
        <v>E07000069</v>
      </c>
      <c r="D116" s="129" t="str">
        <f t="array" ref="D116">ConsolGeog[[#This Row],[la_name]]</f>
        <v>Castle Point</v>
      </c>
      <c r="E116" s="129" t="str">
        <f t="array" ref="E116">ConsolGeog[[#This Row],[LA Type]]</f>
        <v>District</v>
      </c>
      <c r="F116" s="129">
        <f t="array" ref="F116">ConsolGeog[[#This Row],[population]]</f>
        <v>88011</v>
      </c>
      <c r="G116" s="129">
        <f t="array" ref="G116">ConsolGeog[[#This Row],[area]]</f>
        <v>4506.8599999999997</v>
      </c>
      <c r="H116" s="129">
        <f t="array" ref="H116">MAX(ConsolGeog[[#This Row],[Presented HS - 16-17 (2014)]]+ConsolGeog[[#This Row],[Presented HS - 18-24 (2014)]],ConsolGeog[[#This Row],[Presented HS - 16-24 (2014)]])+MAX(ConsolGeog[[#This Row],[Presented CS - 16-17 (2014)]]+ConsolGeog[[#This Row],[Presented CS - 18-24 (2014)]],ConsolGeog[[#This Row],[Presented CS - 16-24 (2014)]])</f>
        <v>52</v>
      </c>
      <c r="I116" s="129">
        <f t="array" ref="I116">MAX(ConsolGeog[[#This Row],[Assessed HS - 16-17 (2014)]]+ConsolGeog[[#This Row],[Assessed HS - 18-24 (2014)]],ConsolGeog[[#This Row],[Assessed HS - 16-24 (2014)]])+MAX(ConsolGeog[[#This Row],[Assessed CS - 16-17 (2014)]]+ConsolGeog[[#This Row],[Assessed CS - 18-24 (2014)]],ConsolGeog[[#This Row],[Assessed CS - 16-24 (2014)]])</f>
        <v>14</v>
      </c>
      <c r="J116" s="128">
        <f>VLOOKUP(FinalOutput[[#This Row],[ONS_Cenus_2011]],Table5[],CensusData!C$1,FALSE)</f>
        <v>31431</v>
      </c>
      <c r="K116" s="128">
        <f>VLOOKUP(FinalOutput[[#This Row],[ONS_Cenus_2011]],Table5[],CensusData!D$1,FALSE)</f>
        <v>3274</v>
      </c>
      <c r="L116" s="128">
        <f>VLOOKUP(FinalOutput[[#This Row],[ONS_Cenus_2011]],Table5[],CensusData!E$1,FALSE)</f>
        <v>1554</v>
      </c>
      <c r="M116" s="128">
        <f>VLOOKUP(FinalOutput[[#This Row],[ONS_Cenus_2011]],Table5[],CensusData!F$1,FALSE)</f>
        <v>3902</v>
      </c>
      <c r="N116" s="128">
        <f>VLOOKUP(FinalOutput[[#This Row],[ONS_Cenus_2011]],Table5[],CensusData!G$1,FALSE)</f>
        <v>2178</v>
      </c>
      <c r="O116" s="128">
        <f>VLOOKUP(FinalOutput[[#This Row],[ONS_Cenus_2011]],Table5[],CensusData!H$1,FALSE)</f>
        <v>215</v>
      </c>
      <c r="P116" s="128">
        <f>VLOOKUP(FinalOutput[[#This Row],[ONS_Cenus_2011]],Table5[],CensusData!I$1,FALSE)</f>
        <v>11.86</v>
      </c>
      <c r="Q116" s="128">
        <f>VLOOKUP(FinalOutput[[#This Row],[ONS_Cenus_2011]],Table5[],CensusData!J$1,FALSE)</f>
        <v>21698</v>
      </c>
      <c r="R116" s="128">
        <f>VLOOKUP(FinalOutput[[#This Row],[ONS_Cenus_2011]],Table5[],CensusData!K$1,FALSE)</f>
        <v>36440</v>
      </c>
      <c r="S116" s="128">
        <f>VLOOKUP(FinalOutput[[#This Row],[ONS_Cenus_2011]],Table5[],CensusData!L$1,FALSE)</f>
        <v>35616</v>
      </c>
      <c r="T116" s="128">
        <f>VLOOKUP(FinalOutput[[#This Row],[ONS_Cenus_2011]],Table5[],CensusData!M$1,FALSE)</f>
        <v>35013</v>
      </c>
      <c r="U116" s="128">
        <f>VLOOKUP(FinalOutput[[#This Row],[ONS_Cenus_2011]],Table5[],CensusData!N$1,FALSE)</f>
        <v>286</v>
      </c>
      <c r="V116" s="128">
        <f>VLOOKUP(FinalOutput[[#This Row],[ONS_Cenus_2011]],Table5[],CensusData!O$1,FALSE)</f>
        <v>6</v>
      </c>
      <c r="W116" s="128">
        <f>VLOOKUP(FinalOutput[[#This Row],[ONS_Cenus_2011]],Table5[],CensusData!P$1,FALSE)</f>
        <v>311</v>
      </c>
      <c r="X116" s="128">
        <f>VLOOKUP(FinalOutput[[#This Row],[ONS_Cenus_2011]],Table5[],CensusData!Q$1,FALSE)</f>
        <v>190</v>
      </c>
      <c r="Y116" s="128">
        <f>VLOOKUP(FinalOutput[[#This Row],[ONS_Cenus_2011]],Table5[],CensusData!R$1,FALSE)</f>
        <v>78</v>
      </c>
      <c r="Z116" s="128">
        <f>VLOOKUP(FinalOutput[[#This Row],[ONS_Cenus_2011]],Table5[],CensusData!S$1,FALSE)</f>
        <v>18</v>
      </c>
      <c r="AA116" s="128">
        <f>VLOOKUP(FinalOutput[[#This Row],[ONS_Cenus_2011]],Table5[],CensusData!T$1,FALSE)</f>
        <v>54</v>
      </c>
      <c r="AB116" s="128">
        <f>VLOOKUP(FinalOutput[[#This Row],[ONS_Cenus_2011]],Table5[],CensusData!U$1,FALSE)</f>
        <v>40</v>
      </c>
      <c r="AC116" s="128">
        <f>VLOOKUP(FinalOutput[[#This Row],[ONS_Cenus_2011]],Table5[],CensusData!V$1,FALSE)</f>
        <v>341</v>
      </c>
      <c r="AD116" s="128">
        <f>VLOOKUP(FinalOutput[[#This Row],[ONS_Cenus_2011]],Table5[],CensusData!W$1,FALSE)</f>
        <v>138</v>
      </c>
      <c r="AE116" s="128">
        <f>VLOOKUP(FinalOutput[[#This Row],[ONS_Cenus_2011]],Table5[],CensusData!X$1,FALSE)</f>
        <v>26</v>
      </c>
      <c r="AF116" s="128">
        <f>VLOOKUP(FinalOutput[[#This Row],[ONS_Cenus_2011]],Table5[],CensusData!Y$1,FALSE)</f>
        <v>25</v>
      </c>
      <c r="AG116" s="128">
        <f>VLOOKUP(FinalOutput[[#This Row],[ONS_Cenus_2011]],Table5[],CensusData!Z$1,FALSE)</f>
        <v>77</v>
      </c>
      <c r="AH116" s="128">
        <f>VLOOKUP(FinalOutput[[#This Row],[ONS_Cenus_2011]],Table5[],CensusData!AA$1,FALSE)</f>
        <v>75</v>
      </c>
      <c r="AI116" s="128">
        <f>VLOOKUP(FinalOutput[[#This Row],[ONS_Cenus_2011]],Table5[],CensusData!AB$1,FALSE)</f>
        <v>227</v>
      </c>
      <c r="AJ116" s="128">
        <f>VLOOKUP(FinalOutput[[#This Row],[ONS_Cenus_2011]],Table5[],CensusData!AC$1,FALSE)</f>
        <v>103</v>
      </c>
      <c r="AK116" s="128">
        <f>VLOOKUP(FinalOutput[[#This Row],[ONS_Cenus_2011]],Table5[],CensusData!AD$1,FALSE)</f>
        <v>77</v>
      </c>
      <c r="AL116" s="128">
        <f>VLOOKUP(FinalOutput[[#This Row],[ONS_Cenus_2011]],Table5[],CensusData!AE$1,FALSE)</f>
        <v>47</v>
      </c>
      <c r="AM116" s="128">
        <f>VLOOKUP(FinalOutput[[#This Row],[ONS_Cenus_2011]],Table5[],CensusData!AF$1,FALSE)</f>
        <v>66</v>
      </c>
      <c r="AN116" s="128">
        <f>VLOOKUP(FinalOutput[[#This Row],[ONS_Cenus_2011]],Table5[],CensusData!AG$1,FALSE)</f>
        <v>13</v>
      </c>
      <c r="AO116" s="128">
        <f>VLOOKUP(FinalOutput[[#This Row],[ONS_Cenus_2011]],Table5[],CensusData!AH$1,FALSE)</f>
        <v>53</v>
      </c>
      <c r="AP116" s="128">
        <f>VLOOKUP(FinalOutput[[#This Row],[ONS_Cenus_2011]],Table5[],CensusData!AI$1,FALSE)</f>
        <v>73142</v>
      </c>
      <c r="AQ116" s="128">
        <f>VLOOKUP(FinalOutput[[#This Row],[ONS_Cenus_2011]],Table5[],CensusData!AJ$1,FALSE)</f>
        <v>21885</v>
      </c>
      <c r="AR116" s="128">
        <f>VLOOKUP(FinalOutput[[#This Row],[ONS_Cenus_2011]],Table5[],CensusData!AK$1,FALSE)</f>
        <v>13177</v>
      </c>
      <c r="AS116" s="128">
        <f>VLOOKUP(FinalOutput[[#This Row],[ONS_Cenus_2011]],Table5[],CensusData!AL$1,FALSE)</f>
        <v>12997</v>
      </c>
      <c r="AT116" s="128">
        <f>VLOOKUP(FinalOutput[[#This Row],[ONS_Cenus_2011]],Table5[],CensusData!AM$1,FALSE)</f>
        <v>3393</v>
      </c>
      <c r="AU116" s="128">
        <f>VLOOKUP(FinalOutput[[#This Row],[ONS_Cenus_2011]],Table5[],CensusData!AN$1,FALSE)</f>
        <v>7780</v>
      </c>
      <c r="AV116" s="128">
        <f>VLOOKUP(FinalOutput[[#This Row],[ONS_Cenus_2011]],Table5[],CensusData!AO$1,FALSE)</f>
        <v>10693</v>
      </c>
      <c r="AW116" s="128">
        <f>VLOOKUP(FinalOutput[[#This Row],[ONS_Cenus_2011]],Table5[],CensusData!AP$1,FALSE)</f>
        <v>3217</v>
      </c>
    </row>
    <row r="117" spans="1:49" ht="15" customHeight="1">
      <c r="A117" s="128" t="str">
        <f t="array" ref="A117">ConsolGeog[[#This Row],[Country]]</f>
        <v>England</v>
      </c>
      <c r="B117" s="129" t="str">
        <f t="array" ref="B117">ConsolGeog[[#This Row],[County Name]]</f>
        <v>Essex</v>
      </c>
      <c r="C117" s="128" t="str">
        <f t="array" ref="C117">ConsolGeog[[#This Row],[la_code]]</f>
        <v>E07000070</v>
      </c>
      <c r="D117" s="129" t="str">
        <f t="array" ref="D117">ConsolGeog[[#This Row],[la_name]]</f>
        <v>Chelmsford</v>
      </c>
      <c r="E117" s="129" t="str">
        <f t="array" ref="E117">ConsolGeog[[#This Row],[LA Type]]</f>
        <v>District</v>
      </c>
      <c r="F117" s="129">
        <f t="array" ref="F117">ConsolGeog[[#This Row],[population]]</f>
        <v>168310</v>
      </c>
      <c r="G117" s="129">
        <f t="array" ref="G117">ConsolGeog[[#This Row],[area]]</f>
        <v>33877.56</v>
      </c>
      <c r="H117" s="129">
        <f t="array" ref="H117">MAX(ConsolGeog[[#This Row],[Presented HS - 16-17 (2014)]]+ConsolGeog[[#This Row],[Presented HS - 18-24 (2014)]],ConsolGeog[[#This Row],[Presented HS - 16-24 (2014)]])+MAX(ConsolGeog[[#This Row],[Presented CS - 16-17 (2014)]]+ConsolGeog[[#This Row],[Presented CS - 18-24 (2014)]],ConsolGeog[[#This Row],[Presented CS - 16-24 (2014)]])</f>
        <v>0</v>
      </c>
      <c r="I117" s="129">
        <f t="array" ref="I117">MAX(ConsolGeog[[#This Row],[Assessed HS - 16-17 (2014)]]+ConsolGeog[[#This Row],[Assessed HS - 18-24 (2014)]],ConsolGeog[[#This Row],[Assessed HS - 16-24 (2014)]])+MAX(ConsolGeog[[#This Row],[Assessed CS - 16-17 (2014)]]+ConsolGeog[[#This Row],[Assessed CS - 18-24 (2014)]],ConsolGeog[[#This Row],[Assessed CS - 16-24 (2014)]])</f>
        <v>0</v>
      </c>
      <c r="J117" s="128">
        <f>VLOOKUP(FinalOutput[[#This Row],[ONS_Cenus_2011]],Table5[],CensusData!C$1,FALSE)</f>
        <v>50078</v>
      </c>
      <c r="K117" s="128">
        <f>VLOOKUP(FinalOutput[[#This Row],[ONS_Cenus_2011]],Table5[],CensusData!D$1,FALSE)</f>
        <v>6920</v>
      </c>
      <c r="L117" s="128">
        <f>VLOOKUP(FinalOutput[[#This Row],[ONS_Cenus_2011]],Table5[],CensusData!E$1,FALSE)</f>
        <v>3168</v>
      </c>
      <c r="M117" s="128">
        <f>VLOOKUP(FinalOutput[[#This Row],[ONS_Cenus_2011]],Table5[],CensusData!F$1,FALSE)</f>
        <v>6543</v>
      </c>
      <c r="N117" s="128">
        <f>VLOOKUP(FinalOutput[[#This Row],[ONS_Cenus_2011]],Table5[],CensusData!G$1,FALSE)</f>
        <v>4380</v>
      </c>
      <c r="O117" s="128">
        <f>VLOOKUP(FinalOutput[[#This Row],[ONS_Cenus_2011]],Table5[],CensusData!H$1,FALSE)</f>
        <v>459</v>
      </c>
      <c r="P117" s="128">
        <f>VLOOKUP(FinalOutput[[#This Row],[ONS_Cenus_2011]],Table5[],CensusData!I$1,FALSE)</f>
        <v>9.18</v>
      </c>
      <c r="Q117" s="128">
        <f>VLOOKUP(FinalOutput[[#This Row],[ONS_Cenus_2011]],Table5[],CensusData!J$1,FALSE)</f>
        <v>25113</v>
      </c>
      <c r="R117" s="128">
        <f>VLOOKUP(FinalOutput[[#This Row],[ONS_Cenus_2011]],Table5[],CensusData!K$1,FALSE)</f>
        <v>69667</v>
      </c>
      <c r="S117" s="128">
        <f>VLOOKUP(FinalOutput[[#This Row],[ONS_Cenus_2011]],Table5[],CensusData!L$1,FALSE)</f>
        <v>66524</v>
      </c>
      <c r="T117" s="128">
        <f>VLOOKUP(FinalOutput[[#This Row],[ONS_Cenus_2011]],Table5[],CensusData!M$1,FALSE)</f>
        <v>64057</v>
      </c>
      <c r="U117" s="128">
        <f>VLOOKUP(FinalOutput[[#This Row],[ONS_Cenus_2011]],Table5[],CensusData!N$1,FALSE)</f>
        <v>718</v>
      </c>
      <c r="V117" s="128">
        <f>VLOOKUP(FinalOutput[[#This Row],[ONS_Cenus_2011]],Table5[],CensusData!O$1,FALSE)</f>
        <v>93</v>
      </c>
      <c r="W117" s="128">
        <f>VLOOKUP(FinalOutput[[#This Row],[ONS_Cenus_2011]],Table5[],CensusData!P$1,FALSE)</f>
        <v>1656</v>
      </c>
      <c r="X117" s="128">
        <f>VLOOKUP(FinalOutput[[#This Row],[ONS_Cenus_2011]],Table5[],CensusData!Q$1,FALSE)</f>
        <v>575</v>
      </c>
      <c r="Y117" s="128">
        <f>VLOOKUP(FinalOutput[[#This Row],[ONS_Cenus_2011]],Table5[],CensusData!R$1,FALSE)</f>
        <v>189</v>
      </c>
      <c r="Z117" s="128">
        <f>VLOOKUP(FinalOutput[[#This Row],[ONS_Cenus_2011]],Table5[],CensusData!S$1,FALSE)</f>
        <v>65</v>
      </c>
      <c r="AA117" s="128">
        <f>VLOOKUP(FinalOutput[[#This Row],[ONS_Cenus_2011]],Table5[],CensusData!T$1,FALSE)</f>
        <v>174</v>
      </c>
      <c r="AB117" s="128">
        <f>VLOOKUP(FinalOutput[[#This Row],[ONS_Cenus_2011]],Table5[],CensusData!U$1,FALSE)</f>
        <v>147</v>
      </c>
      <c r="AC117" s="128">
        <f>VLOOKUP(FinalOutput[[#This Row],[ONS_Cenus_2011]],Table5[],CensusData!V$1,FALSE)</f>
        <v>1561</v>
      </c>
      <c r="AD117" s="128">
        <f>VLOOKUP(FinalOutput[[#This Row],[ONS_Cenus_2011]],Table5[],CensusData!W$1,FALSE)</f>
        <v>648</v>
      </c>
      <c r="AE117" s="128">
        <f>VLOOKUP(FinalOutput[[#This Row],[ONS_Cenus_2011]],Table5[],CensusData!X$1,FALSE)</f>
        <v>193</v>
      </c>
      <c r="AF117" s="128">
        <f>VLOOKUP(FinalOutput[[#This Row],[ONS_Cenus_2011]],Table5[],CensusData!Y$1,FALSE)</f>
        <v>119</v>
      </c>
      <c r="AG117" s="128">
        <f>VLOOKUP(FinalOutput[[#This Row],[ONS_Cenus_2011]],Table5[],CensusData!Z$1,FALSE)</f>
        <v>257</v>
      </c>
      <c r="AH117" s="128">
        <f>VLOOKUP(FinalOutput[[#This Row],[ONS_Cenus_2011]],Table5[],CensusData!AA$1,FALSE)</f>
        <v>344</v>
      </c>
      <c r="AI117" s="128">
        <f>VLOOKUP(FinalOutput[[#This Row],[ONS_Cenus_2011]],Table5[],CensusData!AB$1,FALSE)</f>
        <v>747</v>
      </c>
      <c r="AJ117" s="128">
        <f>VLOOKUP(FinalOutput[[#This Row],[ONS_Cenus_2011]],Table5[],CensusData!AC$1,FALSE)</f>
        <v>470</v>
      </c>
      <c r="AK117" s="128">
        <f>VLOOKUP(FinalOutput[[#This Row],[ONS_Cenus_2011]],Table5[],CensusData!AD$1,FALSE)</f>
        <v>210</v>
      </c>
      <c r="AL117" s="128">
        <f>VLOOKUP(FinalOutput[[#This Row],[ONS_Cenus_2011]],Table5[],CensusData!AE$1,FALSE)</f>
        <v>67</v>
      </c>
      <c r="AM117" s="128">
        <f>VLOOKUP(FinalOutput[[#This Row],[ONS_Cenus_2011]],Table5[],CensusData!AF$1,FALSE)</f>
        <v>260</v>
      </c>
      <c r="AN117" s="128">
        <f>VLOOKUP(FinalOutput[[#This Row],[ONS_Cenus_2011]],Table5[],CensusData!AG$1,FALSE)</f>
        <v>115</v>
      </c>
      <c r="AO117" s="128">
        <f>VLOOKUP(FinalOutput[[#This Row],[ONS_Cenus_2011]],Table5[],CensusData!AH$1,FALSE)</f>
        <v>145</v>
      </c>
      <c r="AP117" s="128">
        <f>VLOOKUP(FinalOutput[[#This Row],[ONS_Cenus_2011]],Table5[],CensusData!AI$1,FALSE)</f>
        <v>137003</v>
      </c>
      <c r="AQ117" s="128">
        <f>VLOOKUP(FinalOutput[[#This Row],[ONS_Cenus_2011]],Table5[],CensusData!AJ$1,FALSE)</f>
        <v>25844</v>
      </c>
      <c r="AR117" s="128">
        <f>VLOOKUP(FinalOutput[[#This Row],[ONS_Cenus_2011]],Table5[],CensusData!AK$1,FALSE)</f>
        <v>20510</v>
      </c>
      <c r="AS117" s="128">
        <f>VLOOKUP(FinalOutput[[#This Row],[ONS_Cenus_2011]],Table5[],CensusData!AL$1,FALSE)</f>
        <v>23744</v>
      </c>
      <c r="AT117" s="128">
        <f>VLOOKUP(FinalOutput[[#This Row],[ONS_Cenus_2011]],Table5[],CensusData!AM$1,FALSE)</f>
        <v>4977</v>
      </c>
      <c r="AU117" s="128">
        <f>VLOOKUP(FinalOutput[[#This Row],[ONS_Cenus_2011]],Table5[],CensusData!AN$1,FALSE)</f>
        <v>17085</v>
      </c>
      <c r="AV117" s="128">
        <f>VLOOKUP(FinalOutput[[#This Row],[ONS_Cenus_2011]],Table5[],CensusData!AO$1,FALSE)</f>
        <v>39452</v>
      </c>
      <c r="AW117" s="128">
        <f>VLOOKUP(FinalOutput[[#This Row],[ONS_Cenus_2011]],Table5[],CensusData!AP$1,FALSE)</f>
        <v>5391</v>
      </c>
    </row>
    <row r="118" spans="1:49" ht="15" customHeight="1">
      <c r="A118" s="128" t="str">
        <f t="array" ref="A118">ConsolGeog[[#This Row],[Country]]</f>
        <v>England</v>
      </c>
      <c r="B118" s="129" t="str">
        <f t="array" ref="B118">ConsolGeog[[#This Row],[County Name]]</f>
        <v>Essex</v>
      </c>
      <c r="C118" s="128" t="str">
        <f t="array" ref="C118">ConsolGeog[[#This Row],[la_code]]</f>
        <v>E07000071</v>
      </c>
      <c r="D118" s="129" t="str">
        <f t="array" ref="D118">ConsolGeog[[#This Row],[la_name]]</f>
        <v>Colchester</v>
      </c>
      <c r="E118" s="129" t="str">
        <f t="array" ref="E118">ConsolGeog[[#This Row],[LA Type]]</f>
        <v>District</v>
      </c>
      <c r="F118" s="129">
        <f t="array" ref="F118">ConsolGeog[[#This Row],[population]]</f>
        <v>173074</v>
      </c>
      <c r="G118" s="129">
        <f t="array" ref="G118">ConsolGeog[[#This Row],[area]]</f>
        <v>32908.17</v>
      </c>
      <c r="H118" s="129">
        <f t="array" ref="H118">MAX(ConsolGeog[[#This Row],[Presented HS - 16-17 (2014)]]+ConsolGeog[[#This Row],[Presented HS - 18-24 (2014)]],ConsolGeog[[#This Row],[Presented HS - 16-24 (2014)]])+MAX(ConsolGeog[[#This Row],[Presented CS - 16-17 (2014)]]+ConsolGeog[[#This Row],[Presented CS - 18-24 (2014)]],ConsolGeog[[#This Row],[Presented CS - 16-24 (2014)]])</f>
        <v>248</v>
      </c>
      <c r="I118" s="129">
        <f t="array" ref="I118">MAX(ConsolGeog[[#This Row],[Assessed HS - 16-17 (2014)]]+ConsolGeog[[#This Row],[Assessed HS - 18-24 (2014)]],ConsolGeog[[#This Row],[Assessed HS - 16-24 (2014)]])+MAX(ConsolGeog[[#This Row],[Assessed CS - 16-17 (2014)]]+ConsolGeog[[#This Row],[Assessed CS - 18-24 (2014)]],ConsolGeog[[#This Row],[Assessed CS - 16-24 (2014)]])</f>
        <v>110</v>
      </c>
      <c r="J118" s="128">
        <f>VLOOKUP(FinalOutput[[#This Row],[ONS_Cenus_2011]],Table5[],CensusData!C$1,FALSE)</f>
        <v>55352</v>
      </c>
      <c r="K118" s="128">
        <f>VLOOKUP(FinalOutput[[#This Row],[ONS_Cenus_2011]],Table5[],CensusData!D$1,FALSE)</f>
        <v>11254</v>
      </c>
      <c r="L118" s="128">
        <f>VLOOKUP(FinalOutput[[#This Row],[ONS_Cenus_2011]],Table5[],CensusData!E$1,FALSE)</f>
        <v>4501</v>
      </c>
      <c r="M118" s="128">
        <f>VLOOKUP(FinalOutput[[#This Row],[ONS_Cenus_2011]],Table5[],CensusData!F$1,FALSE)</f>
        <v>10087</v>
      </c>
      <c r="N118" s="128">
        <f>VLOOKUP(FinalOutput[[#This Row],[ONS_Cenus_2011]],Table5[],CensusData!G$1,FALSE)</f>
        <v>6564</v>
      </c>
      <c r="O118" s="128">
        <f>VLOOKUP(FinalOutput[[#This Row],[ONS_Cenus_2011]],Table5[],CensusData!H$1,FALSE)</f>
        <v>1022</v>
      </c>
      <c r="P118" s="128">
        <f>VLOOKUP(FinalOutput[[#This Row],[ONS_Cenus_2011]],Table5[],CensusData!I$1,FALSE)</f>
        <v>19.25</v>
      </c>
      <c r="Q118" s="128">
        <f>VLOOKUP(FinalOutput[[#This Row],[ONS_Cenus_2011]],Table5[],CensusData!J$1,FALSE)</f>
        <v>14560</v>
      </c>
      <c r="R118" s="128">
        <f>VLOOKUP(FinalOutput[[#This Row],[ONS_Cenus_2011]],Table5[],CensusData!K$1,FALSE)</f>
        <v>71634</v>
      </c>
      <c r="S118" s="128">
        <f>VLOOKUP(FinalOutput[[#This Row],[ONS_Cenus_2011]],Table5[],CensusData!L$1,FALSE)</f>
        <v>67464</v>
      </c>
      <c r="T118" s="128">
        <f>VLOOKUP(FinalOutput[[#This Row],[ONS_Cenus_2011]],Table5[],CensusData!M$1,FALSE)</f>
        <v>64394</v>
      </c>
      <c r="U118" s="128">
        <f>VLOOKUP(FinalOutput[[#This Row],[ONS_Cenus_2011]],Table5[],CensusData!N$1,FALSE)</f>
        <v>621</v>
      </c>
      <c r="V118" s="128">
        <f>VLOOKUP(FinalOutput[[#This Row],[ONS_Cenus_2011]],Table5[],CensusData!O$1,FALSE)</f>
        <v>30</v>
      </c>
      <c r="W118" s="128">
        <f>VLOOKUP(FinalOutput[[#This Row],[ONS_Cenus_2011]],Table5[],CensusData!P$1,FALSE)</f>
        <v>2419</v>
      </c>
      <c r="X118" s="128">
        <f>VLOOKUP(FinalOutput[[#This Row],[ONS_Cenus_2011]],Table5[],CensusData!Q$1,FALSE)</f>
        <v>782</v>
      </c>
      <c r="Y118" s="128">
        <f>VLOOKUP(FinalOutput[[#This Row],[ONS_Cenus_2011]],Table5[],CensusData!R$1,FALSE)</f>
        <v>197</v>
      </c>
      <c r="Z118" s="128">
        <f>VLOOKUP(FinalOutput[[#This Row],[ONS_Cenus_2011]],Table5[],CensusData!S$1,FALSE)</f>
        <v>98</v>
      </c>
      <c r="AA118" s="128">
        <f>VLOOKUP(FinalOutput[[#This Row],[ONS_Cenus_2011]],Table5[],CensusData!T$1,FALSE)</f>
        <v>236</v>
      </c>
      <c r="AB118" s="128">
        <f>VLOOKUP(FinalOutput[[#This Row],[ONS_Cenus_2011]],Table5[],CensusData!U$1,FALSE)</f>
        <v>251</v>
      </c>
      <c r="AC118" s="128">
        <f>VLOOKUP(FinalOutput[[#This Row],[ONS_Cenus_2011]],Table5[],CensusData!V$1,FALSE)</f>
        <v>1861</v>
      </c>
      <c r="AD118" s="128">
        <f>VLOOKUP(FinalOutput[[#This Row],[ONS_Cenus_2011]],Table5[],CensusData!W$1,FALSE)</f>
        <v>474</v>
      </c>
      <c r="AE118" s="128">
        <f>VLOOKUP(FinalOutput[[#This Row],[ONS_Cenus_2011]],Table5[],CensusData!X$1,FALSE)</f>
        <v>113</v>
      </c>
      <c r="AF118" s="128">
        <f>VLOOKUP(FinalOutput[[#This Row],[ONS_Cenus_2011]],Table5[],CensusData!Y$1,FALSE)</f>
        <v>105</v>
      </c>
      <c r="AG118" s="128">
        <f>VLOOKUP(FinalOutput[[#This Row],[ONS_Cenus_2011]],Table5[],CensusData!Z$1,FALSE)</f>
        <v>451</v>
      </c>
      <c r="AH118" s="128">
        <f>VLOOKUP(FinalOutput[[#This Row],[ONS_Cenus_2011]],Table5[],CensusData!AA$1,FALSE)</f>
        <v>718</v>
      </c>
      <c r="AI118" s="128">
        <f>VLOOKUP(FinalOutput[[#This Row],[ONS_Cenus_2011]],Table5[],CensusData!AB$1,FALSE)</f>
        <v>879</v>
      </c>
      <c r="AJ118" s="128">
        <f>VLOOKUP(FinalOutput[[#This Row],[ONS_Cenus_2011]],Table5[],CensusData!AC$1,FALSE)</f>
        <v>557</v>
      </c>
      <c r="AK118" s="128">
        <f>VLOOKUP(FinalOutput[[#This Row],[ONS_Cenus_2011]],Table5[],CensusData!AD$1,FALSE)</f>
        <v>245</v>
      </c>
      <c r="AL118" s="128">
        <f>VLOOKUP(FinalOutput[[#This Row],[ONS_Cenus_2011]],Table5[],CensusData!AE$1,FALSE)</f>
        <v>77</v>
      </c>
      <c r="AM118" s="128">
        <f>VLOOKUP(FinalOutput[[#This Row],[ONS_Cenus_2011]],Table5[],CensusData!AF$1,FALSE)</f>
        <v>648</v>
      </c>
      <c r="AN118" s="128">
        <f>VLOOKUP(FinalOutput[[#This Row],[ONS_Cenus_2011]],Table5[],CensusData!AG$1,FALSE)</f>
        <v>369</v>
      </c>
      <c r="AO118" s="128">
        <f>VLOOKUP(FinalOutput[[#This Row],[ONS_Cenus_2011]],Table5[],CensusData!AH$1,FALSE)</f>
        <v>279</v>
      </c>
      <c r="AP118" s="128">
        <f>VLOOKUP(FinalOutput[[#This Row],[ONS_Cenus_2011]],Table5[],CensusData!AI$1,FALSE)</f>
        <v>141427</v>
      </c>
      <c r="AQ118" s="128">
        <f>VLOOKUP(FinalOutput[[#This Row],[ONS_Cenus_2011]],Table5[],CensusData!AJ$1,FALSE)</f>
        <v>27440</v>
      </c>
      <c r="AR118" s="128">
        <f>VLOOKUP(FinalOutput[[#This Row],[ONS_Cenus_2011]],Table5[],CensusData!AK$1,FALSE)</f>
        <v>20294</v>
      </c>
      <c r="AS118" s="128">
        <f>VLOOKUP(FinalOutput[[#This Row],[ONS_Cenus_2011]],Table5[],CensusData!AL$1,FALSE)</f>
        <v>23629</v>
      </c>
      <c r="AT118" s="128">
        <f>VLOOKUP(FinalOutput[[#This Row],[ONS_Cenus_2011]],Table5[],CensusData!AM$1,FALSE)</f>
        <v>4772</v>
      </c>
      <c r="AU118" s="128">
        <f>VLOOKUP(FinalOutput[[#This Row],[ONS_Cenus_2011]],Table5[],CensusData!AN$1,FALSE)</f>
        <v>19572</v>
      </c>
      <c r="AV118" s="128">
        <f>VLOOKUP(FinalOutput[[#This Row],[ONS_Cenus_2011]],Table5[],CensusData!AO$1,FALSE)</f>
        <v>38412</v>
      </c>
      <c r="AW118" s="128">
        <f>VLOOKUP(FinalOutput[[#This Row],[ONS_Cenus_2011]],Table5[],CensusData!AP$1,FALSE)</f>
        <v>7308</v>
      </c>
    </row>
    <row r="119" spans="1:49" ht="15" customHeight="1">
      <c r="A119" s="128" t="str">
        <f t="array" ref="A119">ConsolGeog[[#This Row],[Country]]</f>
        <v>England</v>
      </c>
      <c r="B119" s="129" t="str">
        <f t="array" ref="B119">ConsolGeog[[#This Row],[County Name]]</f>
        <v>Essex</v>
      </c>
      <c r="C119" s="128" t="str">
        <f t="array" ref="C119">ConsolGeog[[#This Row],[la_code]]</f>
        <v>E07000072</v>
      </c>
      <c r="D119" s="129" t="str">
        <f t="array" ref="D119">ConsolGeog[[#This Row],[la_name]]</f>
        <v>Epping Forest</v>
      </c>
      <c r="E119" s="129" t="str">
        <f t="array" ref="E119">ConsolGeog[[#This Row],[LA Type]]</f>
        <v>District</v>
      </c>
      <c r="F119" s="129">
        <f t="array" ref="F119">ConsolGeog[[#This Row],[population]]</f>
        <v>124659</v>
      </c>
      <c r="G119" s="129">
        <f t="array" ref="G119">ConsolGeog[[#This Row],[area]]</f>
        <v>33898.559999999998</v>
      </c>
      <c r="H119" s="129">
        <f t="array" ref="H119">MAX(ConsolGeog[[#This Row],[Presented HS - 16-17 (2014)]]+ConsolGeog[[#This Row],[Presented HS - 18-24 (2014)]],ConsolGeog[[#This Row],[Presented HS - 16-24 (2014)]])+MAX(ConsolGeog[[#This Row],[Presented CS - 16-17 (2014)]]+ConsolGeog[[#This Row],[Presented CS - 18-24 (2014)]],ConsolGeog[[#This Row],[Presented CS - 16-24 (2014)]])</f>
        <v>0</v>
      </c>
      <c r="I119" s="129">
        <f t="array" ref="I119">MAX(ConsolGeog[[#This Row],[Assessed HS - 16-17 (2014)]]+ConsolGeog[[#This Row],[Assessed HS - 18-24 (2014)]],ConsolGeog[[#This Row],[Assessed HS - 16-24 (2014)]])+MAX(ConsolGeog[[#This Row],[Assessed CS - 16-17 (2014)]]+ConsolGeog[[#This Row],[Assessed CS - 18-24 (2014)]],ConsolGeog[[#This Row],[Assessed CS - 16-24 (2014)]])</f>
        <v>0</v>
      </c>
      <c r="J119" s="128">
        <f>VLOOKUP(FinalOutput[[#This Row],[ONS_Cenus_2011]],Table5[],CensusData!C$1,FALSE)</f>
        <v>39452</v>
      </c>
      <c r="K119" s="128">
        <f>VLOOKUP(FinalOutput[[#This Row],[ONS_Cenus_2011]],Table5[],CensusData!D$1,FALSE)</f>
        <v>5553</v>
      </c>
      <c r="L119" s="128">
        <f>VLOOKUP(FinalOutput[[#This Row],[ONS_Cenus_2011]],Table5[],CensusData!E$1,FALSE)</f>
        <v>2518</v>
      </c>
      <c r="M119" s="128">
        <f>VLOOKUP(FinalOutput[[#This Row],[ONS_Cenus_2011]],Table5[],CensusData!F$1,FALSE)</f>
        <v>6349</v>
      </c>
      <c r="N119" s="128">
        <f>VLOOKUP(FinalOutput[[#This Row],[ONS_Cenus_2011]],Table5[],CensusData!G$1,FALSE)</f>
        <v>3842</v>
      </c>
      <c r="O119" s="128">
        <f>VLOOKUP(FinalOutput[[#This Row],[ONS_Cenus_2011]],Table5[],CensusData!H$1,FALSE)</f>
        <v>373</v>
      </c>
      <c r="P119" s="128">
        <f>VLOOKUP(FinalOutput[[#This Row],[ONS_Cenus_2011]],Table5[],CensusData!I$1,FALSE)</f>
        <v>15.94</v>
      </c>
      <c r="Q119" s="128">
        <f>VLOOKUP(FinalOutput[[#This Row],[ONS_Cenus_2011]],Table5[],CensusData!J$1,FALSE)</f>
        <v>17379</v>
      </c>
      <c r="R119" s="128">
        <f>VLOOKUP(FinalOutput[[#This Row],[ONS_Cenus_2011]],Table5[],CensusData!K$1,FALSE)</f>
        <v>51991</v>
      </c>
      <c r="S119" s="128">
        <f>VLOOKUP(FinalOutput[[#This Row],[ONS_Cenus_2011]],Table5[],CensusData!L$1,FALSE)</f>
        <v>48314</v>
      </c>
      <c r="T119" s="128">
        <f>VLOOKUP(FinalOutput[[#This Row],[ONS_Cenus_2011]],Table5[],CensusData!M$1,FALSE)</f>
        <v>45541</v>
      </c>
      <c r="U119" s="128">
        <f>VLOOKUP(FinalOutput[[#This Row],[ONS_Cenus_2011]],Table5[],CensusData!N$1,FALSE)</f>
        <v>753</v>
      </c>
      <c r="V119" s="128">
        <f>VLOOKUP(FinalOutput[[#This Row],[ONS_Cenus_2011]],Table5[],CensusData!O$1,FALSE)</f>
        <v>71</v>
      </c>
      <c r="W119" s="128">
        <f>VLOOKUP(FinalOutput[[#This Row],[ONS_Cenus_2011]],Table5[],CensusData!P$1,FALSE)</f>
        <v>1949</v>
      </c>
      <c r="X119" s="128">
        <f>VLOOKUP(FinalOutput[[#This Row],[ONS_Cenus_2011]],Table5[],CensusData!Q$1,FALSE)</f>
        <v>565</v>
      </c>
      <c r="Y119" s="128">
        <f>VLOOKUP(FinalOutput[[#This Row],[ONS_Cenus_2011]],Table5[],CensusData!R$1,FALSE)</f>
        <v>182</v>
      </c>
      <c r="Z119" s="128">
        <f>VLOOKUP(FinalOutput[[#This Row],[ONS_Cenus_2011]],Table5[],CensusData!S$1,FALSE)</f>
        <v>46</v>
      </c>
      <c r="AA119" s="128">
        <f>VLOOKUP(FinalOutput[[#This Row],[ONS_Cenus_2011]],Table5[],CensusData!T$1,FALSE)</f>
        <v>162</v>
      </c>
      <c r="AB119" s="128">
        <f>VLOOKUP(FinalOutput[[#This Row],[ONS_Cenus_2011]],Table5[],CensusData!U$1,FALSE)</f>
        <v>175</v>
      </c>
      <c r="AC119" s="128">
        <f>VLOOKUP(FinalOutput[[#This Row],[ONS_Cenus_2011]],Table5[],CensusData!V$1,FALSE)</f>
        <v>1874</v>
      </c>
      <c r="AD119" s="128">
        <f>VLOOKUP(FinalOutput[[#This Row],[ONS_Cenus_2011]],Table5[],CensusData!W$1,FALSE)</f>
        <v>953</v>
      </c>
      <c r="AE119" s="128">
        <f>VLOOKUP(FinalOutput[[#This Row],[ONS_Cenus_2011]],Table5[],CensusData!X$1,FALSE)</f>
        <v>266</v>
      </c>
      <c r="AF119" s="128">
        <f>VLOOKUP(FinalOutput[[#This Row],[ONS_Cenus_2011]],Table5[],CensusData!Y$1,FALSE)</f>
        <v>77</v>
      </c>
      <c r="AG119" s="128">
        <f>VLOOKUP(FinalOutput[[#This Row],[ONS_Cenus_2011]],Table5[],CensusData!Z$1,FALSE)</f>
        <v>225</v>
      </c>
      <c r="AH119" s="128">
        <f>VLOOKUP(FinalOutput[[#This Row],[ONS_Cenus_2011]],Table5[],CensusData!AA$1,FALSE)</f>
        <v>353</v>
      </c>
      <c r="AI119" s="128">
        <f>VLOOKUP(FinalOutput[[#This Row],[ONS_Cenus_2011]],Table5[],CensusData!AB$1,FALSE)</f>
        <v>929</v>
      </c>
      <c r="AJ119" s="128">
        <f>VLOOKUP(FinalOutput[[#This Row],[ONS_Cenus_2011]],Table5[],CensusData!AC$1,FALSE)</f>
        <v>406</v>
      </c>
      <c r="AK119" s="128">
        <f>VLOOKUP(FinalOutput[[#This Row],[ONS_Cenus_2011]],Table5[],CensusData!AD$1,FALSE)</f>
        <v>428</v>
      </c>
      <c r="AL119" s="128">
        <f>VLOOKUP(FinalOutput[[#This Row],[ONS_Cenus_2011]],Table5[],CensusData!AE$1,FALSE)</f>
        <v>95</v>
      </c>
      <c r="AM119" s="128">
        <f>VLOOKUP(FinalOutput[[#This Row],[ONS_Cenus_2011]],Table5[],CensusData!AF$1,FALSE)</f>
        <v>309</v>
      </c>
      <c r="AN119" s="128">
        <f>VLOOKUP(FinalOutput[[#This Row],[ONS_Cenus_2011]],Table5[],CensusData!AG$1,FALSE)</f>
        <v>67</v>
      </c>
      <c r="AO119" s="128">
        <f>VLOOKUP(FinalOutput[[#This Row],[ONS_Cenus_2011]],Table5[],CensusData!AH$1,FALSE)</f>
        <v>242</v>
      </c>
      <c r="AP119" s="128">
        <f>VLOOKUP(FinalOutput[[#This Row],[ONS_Cenus_2011]],Table5[],CensusData!AI$1,FALSE)</f>
        <v>101708</v>
      </c>
      <c r="AQ119" s="128">
        <f>VLOOKUP(FinalOutput[[#This Row],[ONS_Cenus_2011]],Table5[],CensusData!AJ$1,FALSE)</f>
        <v>24360</v>
      </c>
      <c r="AR119" s="128">
        <f>VLOOKUP(FinalOutput[[#This Row],[ONS_Cenus_2011]],Table5[],CensusData!AK$1,FALSE)</f>
        <v>15839</v>
      </c>
      <c r="AS119" s="128">
        <f>VLOOKUP(FinalOutput[[#This Row],[ONS_Cenus_2011]],Table5[],CensusData!AL$1,FALSE)</f>
        <v>16544</v>
      </c>
      <c r="AT119" s="128">
        <f>VLOOKUP(FinalOutput[[#This Row],[ONS_Cenus_2011]],Table5[],CensusData!AM$1,FALSE)</f>
        <v>3364</v>
      </c>
      <c r="AU119" s="128">
        <f>VLOOKUP(FinalOutput[[#This Row],[ONS_Cenus_2011]],Table5[],CensusData!AN$1,FALSE)</f>
        <v>11261</v>
      </c>
      <c r="AV119" s="128">
        <f>VLOOKUP(FinalOutput[[#This Row],[ONS_Cenus_2011]],Table5[],CensusData!AO$1,FALSE)</f>
        <v>25769</v>
      </c>
      <c r="AW119" s="128">
        <f>VLOOKUP(FinalOutput[[#This Row],[ONS_Cenus_2011]],Table5[],CensusData!AP$1,FALSE)</f>
        <v>4571</v>
      </c>
    </row>
    <row r="120" spans="1:49" ht="15" customHeight="1">
      <c r="A120" s="128" t="str">
        <f t="array" ref="A120">ConsolGeog[[#This Row],[Country]]</f>
        <v>England</v>
      </c>
      <c r="B120" s="129" t="str">
        <f t="array" ref="B120">ConsolGeog[[#This Row],[County Name]]</f>
        <v>Hampshire</v>
      </c>
      <c r="C120" s="128" t="str">
        <f t="array" ref="C120">ConsolGeog[[#This Row],[la_code]]</f>
        <v>E07000085</v>
      </c>
      <c r="D120" s="129" t="str">
        <f t="array" ref="D120">ConsolGeog[[#This Row],[la_name]]</f>
        <v>East Hampshire</v>
      </c>
      <c r="E120" s="129" t="str">
        <f t="array" ref="E120">ConsolGeog[[#This Row],[LA Type]]</f>
        <v>District</v>
      </c>
      <c r="F120" s="129">
        <f t="array" ref="F120">ConsolGeog[[#This Row],[population]]</f>
        <v>115608</v>
      </c>
      <c r="G120" s="129">
        <f t="array" ref="G120">ConsolGeog[[#This Row],[area]]</f>
        <v>51444.15</v>
      </c>
      <c r="H120" s="129">
        <f t="array" ref="H120">MAX(ConsolGeog[[#This Row],[Presented HS - 16-17 (2014)]]+ConsolGeog[[#This Row],[Presented HS - 18-24 (2014)]],ConsolGeog[[#This Row],[Presented HS - 16-24 (2014)]])+MAX(ConsolGeog[[#This Row],[Presented CS - 16-17 (2014)]]+ConsolGeog[[#This Row],[Presented CS - 18-24 (2014)]],ConsolGeog[[#This Row],[Presented CS - 16-24 (2014)]])</f>
        <v>11.404747956423947</v>
      </c>
      <c r="I120" s="129">
        <f t="array" ref="I120">MAX(ConsolGeog[[#This Row],[Assessed HS - 16-17 (2014)]]+ConsolGeog[[#This Row],[Assessed HS - 18-24 (2014)]],ConsolGeog[[#This Row],[Assessed HS - 16-24 (2014)]])+MAX(ConsolGeog[[#This Row],[Assessed CS - 16-17 (2014)]]+ConsolGeog[[#This Row],[Assessed CS - 18-24 (2014)]],ConsolGeog[[#This Row],[Assessed CS - 16-24 (2014)]])</f>
        <v>3.0705090651910627</v>
      </c>
      <c r="J120" s="128">
        <f>VLOOKUP(FinalOutput[[#This Row],[ONS_Cenus_2011]],Table5[],CensusData!C$1,FALSE)</f>
        <v>35042</v>
      </c>
      <c r="K120" s="128">
        <f>VLOOKUP(FinalOutput[[#This Row],[ONS_Cenus_2011]],Table5[],CensusData!D$1,FALSE)</f>
        <v>4450</v>
      </c>
      <c r="L120" s="128">
        <f>VLOOKUP(FinalOutput[[#This Row],[ONS_Cenus_2011]],Table5[],CensusData!E$1,FALSE)</f>
        <v>1615</v>
      </c>
      <c r="M120" s="128">
        <f>VLOOKUP(FinalOutput[[#This Row],[ONS_Cenus_2011]],Table5[],CensusData!F$1,FALSE)</f>
        <v>4928</v>
      </c>
      <c r="N120" s="128">
        <f>VLOOKUP(FinalOutput[[#This Row],[ONS_Cenus_2011]],Table5[],CensusData!G$1,FALSE)</f>
        <v>3104</v>
      </c>
      <c r="O120" s="128">
        <f>VLOOKUP(FinalOutput[[#This Row],[ONS_Cenus_2011]],Table5[],CensusData!H$1,FALSE)</f>
        <v>266</v>
      </c>
      <c r="P120" s="128">
        <f>VLOOKUP(FinalOutput[[#This Row],[ONS_Cenus_2011]],Table5[],CensusData!I$1,FALSE)</f>
        <v>4.22</v>
      </c>
      <c r="Q120" s="128">
        <f>VLOOKUP(FinalOutput[[#This Row],[ONS_Cenus_2011]],Table5[],CensusData!J$1,FALSE)</f>
        <v>30837</v>
      </c>
      <c r="R120" s="128">
        <f>VLOOKUP(FinalOutput[[#This Row],[ONS_Cenus_2011]],Table5[],CensusData!K$1,FALSE)</f>
        <v>47258</v>
      </c>
      <c r="S120" s="128">
        <f>VLOOKUP(FinalOutput[[#This Row],[ONS_Cenus_2011]],Table5[],CensusData!L$1,FALSE)</f>
        <v>46143</v>
      </c>
      <c r="T120" s="128">
        <f>VLOOKUP(FinalOutput[[#This Row],[ONS_Cenus_2011]],Table5[],CensusData!M$1,FALSE)</f>
        <v>44507</v>
      </c>
      <c r="U120" s="128">
        <f>VLOOKUP(FinalOutput[[#This Row],[ONS_Cenus_2011]],Table5[],CensusData!N$1,FALSE)</f>
        <v>345</v>
      </c>
      <c r="V120" s="128">
        <f>VLOOKUP(FinalOutput[[#This Row],[ONS_Cenus_2011]],Table5[],CensusData!O$1,FALSE)</f>
        <v>99</v>
      </c>
      <c r="W120" s="128">
        <f>VLOOKUP(FinalOutput[[#This Row],[ONS_Cenus_2011]],Table5[],CensusData!P$1,FALSE)</f>
        <v>1192</v>
      </c>
      <c r="X120" s="128">
        <f>VLOOKUP(FinalOutput[[#This Row],[ONS_Cenus_2011]],Table5[],CensusData!Q$1,FALSE)</f>
        <v>298</v>
      </c>
      <c r="Y120" s="128">
        <f>VLOOKUP(FinalOutput[[#This Row],[ONS_Cenus_2011]],Table5[],CensusData!R$1,FALSE)</f>
        <v>67</v>
      </c>
      <c r="Z120" s="128">
        <f>VLOOKUP(FinalOutput[[#This Row],[ONS_Cenus_2011]],Table5[],CensusData!S$1,FALSE)</f>
        <v>32</v>
      </c>
      <c r="AA120" s="128">
        <f>VLOOKUP(FinalOutput[[#This Row],[ONS_Cenus_2011]],Table5[],CensusData!T$1,FALSE)</f>
        <v>107</v>
      </c>
      <c r="AB120" s="128">
        <f>VLOOKUP(FinalOutput[[#This Row],[ONS_Cenus_2011]],Table5[],CensusData!U$1,FALSE)</f>
        <v>92</v>
      </c>
      <c r="AC120" s="128">
        <f>VLOOKUP(FinalOutput[[#This Row],[ONS_Cenus_2011]],Table5[],CensusData!V$1,FALSE)</f>
        <v>520</v>
      </c>
      <c r="AD120" s="128">
        <f>VLOOKUP(FinalOutput[[#This Row],[ONS_Cenus_2011]],Table5[],CensusData!W$1,FALSE)</f>
        <v>144</v>
      </c>
      <c r="AE120" s="128">
        <f>VLOOKUP(FinalOutput[[#This Row],[ONS_Cenus_2011]],Table5[],CensusData!X$1,FALSE)</f>
        <v>15</v>
      </c>
      <c r="AF120" s="128">
        <f>VLOOKUP(FinalOutput[[#This Row],[ONS_Cenus_2011]],Table5[],CensusData!Y$1,FALSE)</f>
        <v>44</v>
      </c>
      <c r="AG120" s="128">
        <f>VLOOKUP(FinalOutput[[#This Row],[ONS_Cenus_2011]],Table5[],CensusData!Z$1,FALSE)</f>
        <v>106</v>
      </c>
      <c r="AH120" s="128">
        <f>VLOOKUP(FinalOutput[[#This Row],[ONS_Cenus_2011]],Table5[],CensusData!AA$1,FALSE)</f>
        <v>211</v>
      </c>
      <c r="AI120" s="128">
        <f>VLOOKUP(FinalOutput[[#This Row],[ONS_Cenus_2011]],Table5[],CensusData!AB$1,FALSE)</f>
        <v>190</v>
      </c>
      <c r="AJ120" s="128">
        <f>VLOOKUP(FinalOutput[[#This Row],[ONS_Cenus_2011]],Table5[],CensusData!AC$1,FALSE)</f>
        <v>137</v>
      </c>
      <c r="AK120" s="128">
        <f>VLOOKUP(FinalOutput[[#This Row],[ONS_Cenus_2011]],Table5[],CensusData!AD$1,FALSE)</f>
        <v>40</v>
      </c>
      <c r="AL120" s="128">
        <f>VLOOKUP(FinalOutput[[#This Row],[ONS_Cenus_2011]],Table5[],CensusData!AE$1,FALSE)</f>
        <v>13</v>
      </c>
      <c r="AM120" s="128">
        <f>VLOOKUP(FinalOutput[[#This Row],[ONS_Cenus_2011]],Table5[],CensusData!AF$1,FALSE)</f>
        <v>107</v>
      </c>
      <c r="AN120" s="128">
        <f>VLOOKUP(FinalOutput[[#This Row],[ONS_Cenus_2011]],Table5[],CensusData!AG$1,FALSE)</f>
        <v>46</v>
      </c>
      <c r="AO120" s="128">
        <f>VLOOKUP(FinalOutput[[#This Row],[ONS_Cenus_2011]],Table5[],CensusData!AH$1,FALSE)</f>
        <v>61</v>
      </c>
      <c r="AP120" s="128">
        <f>VLOOKUP(FinalOutput[[#This Row],[ONS_Cenus_2011]],Table5[],CensusData!AI$1,FALSE)</f>
        <v>94019</v>
      </c>
      <c r="AQ120" s="128">
        <f>VLOOKUP(FinalOutput[[#This Row],[ONS_Cenus_2011]],Table5[],CensusData!AJ$1,FALSE)</f>
        <v>15857</v>
      </c>
      <c r="AR120" s="128">
        <f>VLOOKUP(FinalOutput[[#This Row],[ONS_Cenus_2011]],Table5[],CensusData!AK$1,FALSE)</f>
        <v>11719</v>
      </c>
      <c r="AS120" s="128">
        <f>VLOOKUP(FinalOutput[[#This Row],[ONS_Cenus_2011]],Table5[],CensusData!AL$1,FALSE)</f>
        <v>15640</v>
      </c>
      <c r="AT120" s="128">
        <f>VLOOKUP(FinalOutput[[#This Row],[ONS_Cenus_2011]],Table5[],CensusData!AM$1,FALSE)</f>
        <v>3338</v>
      </c>
      <c r="AU120" s="128">
        <f>VLOOKUP(FinalOutput[[#This Row],[ONS_Cenus_2011]],Table5[],CensusData!AN$1,FALSE)</f>
        <v>11986</v>
      </c>
      <c r="AV120" s="128">
        <f>VLOOKUP(FinalOutput[[#This Row],[ONS_Cenus_2011]],Table5[],CensusData!AO$1,FALSE)</f>
        <v>31844</v>
      </c>
      <c r="AW120" s="128">
        <f>VLOOKUP(FinalOutput[[#This Row],[ONS_Cenus_2011]],Table5[],CensusData!AP$1,FALSE)</f>
        <v>3635</v>
      </c>
    </row>
    <row r="121" spans="1:49" ht="15" customHeight="1">
      <c r="A121" s="128" t="str">
        <f t="array" ref="A121">ConsolGeog[[#This Row],[Country]]</f>
        <v>England</v>
      </c>
      <c r="B121" s="129" t="str">
        <f t="array" ref="B121">ConsolGeog[[#This Row],[County Name]]</f>
        <v>Hampshire</v>
      </c>
      <c r="C121" s="128" t="str">
        <f t="array" ref="C121">ConsolGeog[[#This Row],[la_code]]</f>
        <v>E07000086</v>
      </c>
      <c r="D121" s="129" t="str">
        <f t="array" ref="D121">ConsolGeog[[#This Row],[la_name]]</f>
        <v>Eastleigh</v>
      </c>
      <c r="E121" s="129" t="str">
        <f t="array" ref="E121">ConsolGeog[[#This Row],[LA Type]]</f>
        <v>District</v>
      </c>
      <c r="F121" s="129">
        <f t="array" ref="F121">ConsolGeog[[#This Row],[population]]</f>
        <v>125199</v>
      </c>
      <c r="G121" s="129">
        <f t="array" ref="G121">ConsolGeog[[#This Row],[area]]</f>
        <v>7977.76</v>
      </c>
      <c r="H121" s="129">
        <f t="array" ref="H121">MAX(ConsolGeog[[#This Row],[Presented HS - 16-17 (2014)]]+ConsolGeog[[#This Row],[Presented HS - 18-24 (2014)]],ConsolGeog[[#This Row],[Presented HS - 16-24 (2014)]])+MAX(ConsolGeog[[#This Row],[Presented CS - 16-17 (2014)]]+ConsolGeog[[#This Row],[Presented CS - 18-24 (2014)]],ConsolGeog[[#This Row],[Presented CS - 16-24 (2014)]])</f>
        <v>12.350901662482887</v>
      </c>
      <c r="I121" s="129">
        <f t="array" ref="I121">MAX(ConsolGeog[[#This Row],[Assessed HS - 16-17 (2014)]]+ConsolGeog[[#This Row],[Assessed HS - 18-24 (2014)]],ConsolGeog[[#This Row],[Assessed HS - 16-24 (2014)]])+MAX(ConsolGeog[[#This Row],[Assessed CS - 16-17 (2014)]]+ConsolGeog[[#This Row],[Assessed CS - 18-24 (2014)]],ConsolGeog[[#This Row],[Assessed CS - 16-24 (2014)]])</f>
        <v>25.325242755283853</v>
      </c>
      <c r="J121" s="128">
        <f>VLOOKUP(FinalOutput[[#This Row],[ONS_Cenus_2011]],Table5[],CensusData!C$1,FALSE)</f>
        <v>35434</v>
      </c>
      <c r="K121" s="128">
        <f>VLOOKUP(FinalOutput[[#This Row],[ONS_Cenus_2011]],Table5[],CensusData!D$1,FALSE)</f>
        <v>4430</v>
      </c>
      <c r="L121" s="128">
        <f>VLOOKUP(FinalOutput[[#This Row],[ONS_Cenus_2011]],Table5[],CensusData!E$1,FALSE)</f>
        <v>2038</v>
      </c>
      <c r="M121" s="128">
        <f>VLOOKUP(FinalOutput[[#This Row],[ONS_Cenus_2011]],Table5[],CensusData!F$1,FALSE)</f>
        <v>4469</v>
      </c>
      <c r="N121" s="128">
        <f>VLOOKUP(FinalOutput[[#This Row],[ONS_Cenus_2011]],Table5[],CensusData!G$1,FALSE)</f>
        <v>2770</v>
      </c>
      <c r="O121" s="128">
        <f>VLOOKUP(FinalOutput[[#This Row],[ONS_Cenus_2011]],Table5[],CensusData!H$1,FALSE)</f>
        <v>298</v>
      </c>
      <c r="P121" s="128">
        <f>VLOOKUP(FinalOutput[[#This Row],[ONS_Cenus_2011]],Table5[],CensusData!I$1,FALSE)</f>
        <v>4.84</v>
      </c>
      <c r="Q121" s="128">
        <f>VLOOKUP(FinalOutput[[#This Row],[ONS_Cenus_2011]],Table5[],CensusData!J$1,FALSE)</f>
        <v>30204</v>
      </c>
      <c r="R121" s="128">
        <f>VLOOKUP(FinalOutput[[#This Row],[ONS_Cenus_2011]],Table5[],CensusData!K$1,FALSE)</f>
        <v>52177</v>
      </c>
      <c r="S121" s="128">
        <f>VLOOKUP(FinalOutput[[#This Row],[ONS_Cenus_2011]],Table5[],CensusData!L$1,FALSE)</f>
        <v>50197</v>
      </c>
      <c r="T121" s="128">
        <f>VLOOKUP(FinalOutput[[#This Row],[ONS_Cenus_2011]],Table5[],CensusData!M$1,FALSE)</f>
        <v>48661</v>
      </c>
      <c r="U121" s="128">
        <f>VLOOKUP(FinalOutput[[#This Row],[ONS_Cenus_2011]],Table5[],CensusData!N$1,FALSE)</f>
        <v>359</v>
      </c>
      <c r="V121" s="128">
        <f>VLOOKUP(FinalOutput[[#This Row],[ONS_Cenus_2011]],Table5[],CensusData!O$1,FALSE)</f>
        <v>74</v>
      </c>
      <c r="W121" s="128">
        <f>VLOOKUP(FinalOutput[[#This Row],[ONS_Cenus_2011]],Table5[],CensusData!P$1,FALSE)</f>
        <v>1103</v>
      </c>
      <c r="X121" s="128">
        <f>VLOOKUP(FinalOutput[[#This Row],[ONS_Cenus_2011]],Table5[],CensusData!Q$1,FALSE)</f>
        <v>388</v>
      </c>
      <c r="Y121" s="128">
        <f>VLOOKUP(FinalOutput[[#This Row],[ONS_Cenus_2011]],Table5[],CensusData!R$1,FALSE)</f>
        <v>101</v>
      </c>
      <c r="Z121" s="128">
        <f>VLOOKUP(FinalOutput[[#This Row],[ONS_Cenus_2011]],Table5[],CensusData!S$1,FALSE)</f>
        <v>60</v>
      </c>
      <c r="AA121" s="128">
        <f>VLOOKUP(FinalOutput[[#This Row],[ONS_Cenus_2011]],Table5[],CensusData!T$1,FALSE)</f>
        <v>123</v>
      </c>
      <c r="AB121" s="128">
        <f>VLOOKUP(FinalOutput[[#This Row],[ONS_Cenus_2011]],Table5[],CensusData!U$1,FALSE)</f>
        <v>104</v>
      </c>
      <c r="AC121" s="128">
        <f>VLOOKUP(FinalOutput[[#This Row],[ONS_Cenus_2011]],Table5[],CensusData!V$1,FALSE)</f>
        <v>1164</v>
      </c>
      <c r="AD121" s="128">
        <f>VLOOKUP(FinalOutput[[#This Row],[ONS_Cenus_2011]],Table5[],CensusData!W$1,FALSE)</f>
        <v>608</v>
      </c>
      <c r="AE121" s="128">
        <f>VLOOKUP(FinalOutput[[#This Row],[ONS_Cenus_2011]],Table5[],CensusData!X$1,FALSE)</f>
        <v>57</v>
      </c>
      <c r="AF121" s="128">
        <f>VLOOKUP(FinalOutput[[#This Row],[ONS_Cenus_2011]],Table5[],CensusData!Y$1,FALSE)</f>
        <v>81</v>
      </c>
      <c r="AG121" s="128">
        <f>VLOOKUP(FinalOutput[[#This Row],[ONS_Cenus_2011]],Table5[],CensusData!Z$1,FALSE)</f>
        <v>218</v>
      </c>
      <c r="AH121" s="128">
        <f>VLOOKUP(FinalOutput[[#This Row],[ONS_Cenus_2011]],Table5[],CensusData!AA$1,FALSE)</f>
        <v>200</v>
      </c>
      <c r="AI121" s="128">
        <f>VLOOKUP(FinalOutput[[#This Row],[ONS_Cenus_2011]],Table5[],CensusData!AB$1,FALSE)</f>
        <v>257</v>
      </c>
      <c r="AJ121" s="128">
        <f>VLOOKUP(FinalOutput[[#This Row],[ONS_Cenus_2011]],Table5[],CensusData!AC$1,FALSE)</f>
        <v>161</v>
      </c>
      <c r="AK121" s="128">
        <f>VLOOKUP(FinalOutput[[#This Row],[ONS_Cenus_2011]],Table5[],CensusData!AD$1,FALSE)</f>
        <v>75</v>
      </c>
      <c r="AL121" s="128">
        <f>VLOOKUP(FinalOutput[[#This Row],[ONS_Cenus_2011]],Table5[],CensusData!AE$1,FALSE)</f>
        <v>21</v>
      </c>
      <c r="AM121" s="128">
        <f>VLOOKUP(FinalOutput[[#This Row],[ONS_Cenus_2011]],Table5[],CensusData!AF$1,FALSE)</f>
        <v>171</v>
      </c>
      <c r="AN121" s="128">
        <f>VLOOKUP(FinalOutput[[#This Row],[ONS_Cenus_2011]],Table5[],CensusData!AG$1,FALSE)</f>
        <v>60</v>
      </c>
      <c r="AO121" s="128">
        <f>VLOOKUP(FinalOutput[[#This Row],[ONS_Cenus_2011]],Table5[],CensusData!AH$1,FALSE)</f>
        <v>111</v>
      </c>
      <c r="AP121" s="128">
        <f>VLOOKUP(FinalOutput[[#This Row],[ONS_Cenus_2011]],Table5[],CensusData!AI$1,FALSE)</f>
        <v>101482</v>
      </c>
      <c r="AQ121" s="128">
        <f>VLOOKUP(FinalOutput[[#This Row],[ONS_Cenus_2011]],Table5[],CensusData!AJ$1,FALSE)</f>
        <v>17907</v>
      </c>
      <c r="AR121" s="128">
        <f>VLOOKUP(FinalOutput[[#This Row],[ONS_Cenus_2011]],Table5[],CensusData!AK$1,FALSE)</f>
        <v>14410</v>
      </c>
      <c r="AS121" s="128">
        <f>VLOOKUP(FinalOutput[[#This Row],[ONS_Cenus_2011]],Table5[],CensusData!AL$1,FALSE)</f>
        <v>17461</v>
      </c>
      <c r="AT121" s="128">
        <f>VLOOKUP(FinalOutput[[#This Row],[ONS_Cenus_2011]],Table5[],CensusData!AM$1,FALSE)</f>
        <v>5779</v>
      </c>
      <c r="AU121" s="128">
        <f>VLOOKUP(FinalOutput[[#This Row],[ONS_Cenus_2011]],Table5[],CensusData!AN$1,FALSE)</f>
        <v>13524</v>
      </c>
      <c r="AV121" s="128">
        <f>VLOOKUP(FinalOutput[[#This Row],[ONS_Cenus_2011]],Table5[],CensusData!AO$1,FALSE)</f>
        <v>28326</v>
      </c>
      <c r="AW121" s="128">
        <f>VLOOKUP(FinalOutput[[#This Row],[ONS_Cenus_2011]],Table5[],CensusData!AP$1,FALSE)</f>
        <v>4075</v>
      </c>
    </row>
    <row r="122" spans="1:49" ht="15" customHeight="1">
      <c r="A122" s="128" t="str">
        <f t="array" ref="A122">ConsolGeog[[#This Row],[Country]]</f>
        <v>England</v>
      </c>
      <c r="B122" s="129" t="str">
        <f t="array" ref="B122">ConsolGeog[[#This Row],[County Name]]</f>
        <v>Hampshire</v>
      </c>
      <c r="C122" s="128" t="str">
        <f t="array" ref="C122">ConsolGeog[[#This Row],[la_code]]</f>
        <v>E07000087</v>
      </c>
      <c r="D122" s="129" t="str">
        <f t="array" ref="D122">ConsolGeog[[#This Row],[la_name]]</f>
        <v>Fareham</v>
      </c>
      <c r="E122" s="129" t="str">
        <f t="array" ref="E122">ConsolGeog[[#This Row],[LA Type]]</f>
        <v>District</v>
      </c>
      <c r="F122" s="129">
        <f t="array" ref="F122">ConsolGeog[[#This Row],[population]]</f>
        <v>111581</v>
      </c>
      <c r="G122" s="129">
        <f t="array" ref="G122">ConsolGeog[[#This Row],[area]]</f>
        <v>7423.27</v>
      </c>
      <c r="H122" s="129">
        <f t="array" ref="H122">MAX(ConsolGeog[[#This Row],[Presented HS - 16-17 (2014)]]+ConsolGeog[[#This Row],[Presented HS - 18-24 (2014)]],ConsolGeog[[#This Row],[Presented HS - 16-24 (2014)]])+MAX(ConsolGeog[[#This Row],[Presented CS - 16-17 (2014)]]+ConsolGeog[[#This Row],[Presented CS - 18-24 (2014)]],ConsolGeog[[#This Row],[Presented CS - 16-24 (2014)]])</f>
        <v>249.00748375307714</v>
      </c>
      <c r="I122" s="129">
        <f t="array" ref="I122">MAX(ConsolGeog[[#This Row],[Assessed HS - 16-17 (2014)]]+ConsolGeog[[#This Row],[Assessed HS - 18-24 (2014)]],ConsolGeog[[#This Row],[Assessed HS - 16-24 (2014)]])+MAX(ConsolGeog[[#This Row],[Assessed CS - 16-17 (2014)]]+ConsolGeog[[#This Row],[Assessed CS - 18-24 (2014)]],ConsolGeog[[#This Row],[Assessed CS - 16-24 (2014)]])</f>
        <v>65.96355331813615</v>
      </c>
      <c r="J122" s="128">
        <f>VLOOKUP(FinalOutput[[#This Row],[ONS_Cenus_2011]],Table5[],CensusData!C$1,FALSE)</f>
        <v>35379</v>
      </c>
      <c r="K122" s="128">
        <f>VLOOKUP(FinalOutput[[#This Row],[ONS_Cenus_2011]],Table5[],CensusData!D$1,FALSE)</f>
        <v>3982</v>
      </c>
      <c r="L122" s="128">
        <f>VLOOKUP(FinalOutput[[#This Row],[ONS_Cenus_2011]],Table5[],CensusData!E$1,FALSE)</f>
        <v>1500</v>
      </c>
      <c r="M122" s="128">
        <f>VLOOKUP(FinalOutput[[#This Row],[ONS_Cenus_2011]],Table5[],CensusData!F$1,FALSE)</f>
        <v>4203</v>
      </c>
      <c r="N122" s="128">
        <f>VLOOKUP(FinalOutput[[#This Row],[ONS_Cenus_2011]],Table5[],CensusData!G$1,FALSE)</f>
        <v>2586</v>
      </c>
      <c r="O122" s="128">
        <f>VLOOKUP(FinalOutput[[#This Row],[ONS_Cenus_2011]],Table5[],CensusData!H$1,FALSE)</f>
        <v>205</v>
      </c>
      <c r="P122" s="128">
        <f>VLOOKUP(FinalOutput[[#This Row],[ONS_Cenus_2011]],Table5[],CensusData!I$1,FALSE)</f>
        <v>3.82</v>
      </c>
      <c r="Q122" s="128">
        <f>VLOOKUP(FinalOutput[[#This Row],[ONS_Cenus_2011]],Table5[],CensusData!J$1,FALSE)</f>
        <v>31190</v>
      </c>
      <c r="R122" s="128">
        <f>VLOOKUP(FinalOutput[[#This Row],[ONS_Cenus_2011]],Table5[],CensusData!K$1,FALSE)</f>
        <v>46579</v>
      </c>
      <c r="S122" s="128">
        <f>VLOOKUP(FinalOutput[[#This Row],[ONS_Cenus_2011]],Table5[],CensusData!L$1,FALSE)</f>
        <v>45558</v>
      </c>
      <c r="T122" s="128">
        <f>VLOOKUP(FinalOutput[[#This Row],[ONS_Cenus_2011]],Table5[],CensusData!M$1,FALSE)</f>
        <v>44600</v>
      </c>
      <c r="U122" s="128">
        <f>VLOOKUP(FinalOutput[[#This Row],[ONS_Cenus_2011]],Table5[],CensusData!N$1,FALSE)</f>
        <v>252</v>
      </c>
      <c r="V122" s="128">
        <f>VLOOKUP(FinalOutput[[#This Row],[ONS_Cenus_2011]],Table5[],CensusData!O$1,FALSE)</f>
        <v>27</v>
      </c>
      <c r="W122" s="128">
        <f>VLOOKUP(FinalOutput[[#This Row],[ONS_Cenus_2011]],Table5[],CensusData!P$1,FALSE)</f>
        <v>679</v>
      </c>
      <c r="X122" s="128">
        <f>VLOOKUP(FinalOutput[[#This Row],[ONS_Cenus_2011]],Table5[],CensusData!Q$1,FALSE)</f>
        <v>248</v>
      </c>
      <c r="Y122" s="128">
        <f>VLOOKUP(FinalOutput[[#This Row],[ONS_Cenus_2011]],Table5[],CensusData!R$1,FALSE)</f>
        <v>65</v>
      </c>
      <c r="Z122" s="128">
        <f>VLOOKUP(FinalOutput[[#This Row],[ONS_Cenus_2011]],Table5[],CensusData!S$1,FALSE)</f>
        <v>41</v>
      </c>
      <c r="AA122" s="128">
        <f>VLOOKUP(FinalOutput[[#This Row],[ONS_Cenus_2011]],Table5[],CensusData!T$1,FALSE)</f>
        <v>89</v>
      </c>
      <c r="AB122" s="128">
        <f>VLOOKUP(FinalOutput[[#This Row],[ONS_Cenus_2011]],Table5[],CensusData!U$1,FALSE)</f>
        <v>53</v>
      </c>
      <c r="AC122" s="128">
        <f>VLOOKUP(FinalOutput[[#This Row],[ONS_Cenus_2011]],Table5[],CensusData!V$1,FALSE)</f>
        <v>554</v>
      </c>
      <c r="AD122" s="128">
        <f>VLOOKUP(FinalOutput[[#This Row],[ONS_Cenus_2011]],Table5[],CensusData!W$1,FALSE)</f>
        <v>257</v>
      </c>
      <c r="AE122" s="128">
        <f>VLOOKUP(FinalOutput[[#This Row],[ONS_Cenus_2011]],Table5[],CensusData!X$1,FALSE)</f>
        <v>29</v>
      </c>
      <c r="AF122" s="128">
        <f>VLOOKUP(FinalOutput[[#This Row],[ONS_Cenus_2011]],Table5[],CensusData!Y$1,FALSE)</f>
        <v>29</v>
      </c>
      <c r="AG122" s="128">
        <f>VLOOKUP(FinalOutput[[#This Row],[ONS_Cenus_2011]],Table5[],CensusData!Z$1,FALSE)</f>
        <v>148</v>
      </c>
      <c r="AH122" s="128">
        <f>VLOOKUP(FinalOutput[[#This Row],[ONS_Cenus_2011]],Table5[],CensusData!AA$1,FALSE)</f>
        <v>91</v>
      </c>
      <c r="AI122" s="128">
        <f>VLOOKUP(FinalOutput[[#This Row],[ONS_Cenus_2011]],Table5[],CensusData!AB$1,FALSE)</f>
        <v>141</v>
      </c>
      <c r="AJ122" s="128">
        <f>VLOOKUP(FinalOutput[[#This Row],[ONS_Cenus_2011]],Table5[],CensusData!AC$1,FALSE)</f>
        <v>66</v>
      </c>
      <c r="AK122" s="128">
        <f>VLOOKUP(FinalOutput[[#This Row],[ONS_Cenus_2011]],Table5[],CensusData!AD$1,FALSE)</f>
        <v>60</v>
      </c>
      <c r="AL122" s="128">
        <f>VLOOKUP(FinalOutput[[#This Row],[ONS_Cenus_2011]],Table5[],CensusData!AE$1,FALSE)</f>
        <v>15</v>
      </c>
      <c r="AM122" s="128">
        <f>VLOOKUP(FinalOutput[[#This Row],[ONS_Cenus_2011]],Table5[],CensusData!AF$1,FALSE)</f>
        <v>78</v>
      </c>
      <c r="AN122" s="128">
        <f>VLOOKUP(FinalOutput[[#This Row],[ONS_Cenus_2011]],Table5[],CensusData!AG$1,FALSE)</f>
        <v>28</v>
      </c>
      <c r="AO122" s="128">
        <f>VLOOKUP(FinalOutput[[#This Row],[ONS_Cenus_2011]],Table5[],CensusData!AH$1,FALSE)</f>
        <v>50</v>
      </c>
      <c r="AP122" s="128">
        <f>VLOOKUP(FinalOutput[[#This Row],[ONS_Cenus_2011]],Table5[],CensusData!AI$1,FALSE)</f>
        <v>92153</v>
      </c>
      <c r="AQ122" s="128">
        <f>VLOOKUP(FinalOutput[[#This Row],[ONS_Cenus_2011]],Table5[],CensusData!AJ$1,FALSE)</f>
        <v>16181</v>
      </c>
      <c r="AR122" s="128">
        <f>VLOOKUP(FinalOutput[[#This Row],[ONS_Cenus_2011]],Table5[],CensusData!AK$1,FALSE)</f>
        <v>12058</v>
      </c>
      <c r="AS122" s="128">
        <f>VLOOKUP(FinalOutput[[#This Row],[ONS_Cenus_2011]],Table5[],CensusData!AL$1,FALSE)</f>
        <v>15691</v>
      </c>
      <c r="AT122" s="128">
        <f>VLOOKUP(FinalOutput[[#This Row],[ONS_Cenus_2011]],Table5[],CensusData!AM$1,FALSE)</f>
        <v>5058</v>
      </c>
      <c r="AU122" s="128">
        <f>VLOOKUP(FinalOutput[[#This Row],[ONS_Cenus_2011]],Table5[],CensusData!AN$1,FALSE)</f>
        <v>12403</v>
      </c>
      <c r="AV122" s="128">
        <f>VLOOKUP(FinalOutput[[#This Row],[ONS_Cenus_2011]],Table5[],CensusData!AO$1,FALSE)</f>
        <v>27419</v>
      </c>
      <c r="AW122" s="128">
        <f>VLOOKUP(FinalOutput[[#This Row],[ONS_Cenus_2011]],Table5[],CensusData!AP$1,FALSE)</f>
        <v>3343</v>
      </c>
    </row>
    <row r="123" spans="1:49" ht="15" customHeight="1">
      <c r="A123" s="128" t="str">
        <f t="array" ref="A123">ConsolGeog[[#This Row],[Country]]</f>
        <v>England</v>
      </c>
      <c r="B123" s="129" t="str">
        <f t="array" ref="B123">ConsolGeog[[#This Row],[County Name]]</f>
        <v>Hampshire</v>
      </c>
      <c r="C123" s="128" t="str">
        <f t="array" ref="C123">ConsolGeog[[#This Row],[la_code]]</f>
        <v>E07000088</v>
      </c>
      <c r="D123" s="129" t="str">
        <f t="array" ref="D123">ConsolGeog[[#This Row],[la_name]]</f>
        <v>Gosport</v>
      </c>
      <c r="E123" s="129" t="str">
        <f t="array" ref="E123">ConsolGeog[[#This Row],[LA Type]]</f>
        <v>District</v>
      </c>
      <c r="F123" s="129">
        <f t="array" ref="F123">ConsolGeog[[#This Row],[population]]</f>
        <v>82622</v>
      </c>
      <c r="G123" s="129">
        <f t="array" ref="G123">ConsolGeog[[#This Row],[area]]</f>
        <v>2532.09</v>
      </c>
      <c r="H123" s="129">
        <f t="array" ref="H123">MAX(ConsolGeog[[#This Row],[Presented HS - 16-17 (2014)]]+ConsolGeog[[#This Row],[Presented HS - 18-24 (2014)]],ConsolGeog[[#This Row],[Presented HS - 16-24 (2014)]])+MAX(ConsolGeog[[#This Row],[Presented CS - 16-17 (2014)]]+ConsolGeog[[#This Row],[Presented CS - 18-24 (2014)]],ConsolGeog[[#This Row],[Presented CS - 16-24 (2014)]])</f>
        <v>8.1506737047233688</v>
      </c>
      <c r="I123" s="129">
        <f t="array" ref="I123">MAX(ConsolGeog[[#This Row],[Assessed HS - 16-17 (2014)]]+ConsolGeog[[#This Row],[Assessed HS - 18-24 (2014)]],ConsolGeog[[#This Row],[Assessed HS - 16-24 (2014)]])+MAX(ConsolGeog[[#This Row],[Assessed CS - 16-17 (2014)]]+ConsolGeog[[#This Row],[Assessed CS - 18-24 (2014)]],ConsolGeog[[#This Row],[Assessed CS - 16-24 (2014)]])</f>
        <v>2.1944121512716763</v>
      </c>
      <c r="J123" s="128">
        <f>VLOOKUP(FinalOutput[[#This Row],[ONS_Cenus_2011]],Table5[],CensusData!C$1,FALSE)</f>
        <v>26189</v>
      </c>
      <c r="K123" s="128">
        <f>VLOOKUP(FinalOutput[[#This Row],[ONS_Cenus_2011]],Table5[],CensusData!D$1,FALSE)</f>
        <v>3728</v>
      </c>
      <c r="L123" s="128">
        <f>VLOOKUP(FinalOutput[[#This Row],[ONS_Cenus_2011]],Table5[],CensusData!E$1,FALSE)</f>
        <v>2106</v>
      </c>
      <c r="M123" s="128">
        <f>VLOOKUP(FinalOutput[[#This Row],[ONS_Cenus_2011]],Table5[],CensusData!F$1,FALSE)</f>
        <v>3746</v>
      </c>
      <c r="N123" s="128">
        <f>VLOOKUP(FinalOutput[[#This Row],[ONS_Cenus_2011]],Table5[],CensusData!G$1,FALSE)</f>
        <v>2365</v>
      </c>
      <c r="O123" s="128">
        <f>VLOOKUP(FinalOutput[[#This Row],[ONS_Cenus_2011]],Table5[],CensusData!H$1,FALSE)</f>
        <v>304</v>
      </c>
      <c r="P123" s="128">
        <f>VLOOKUP(FinalOutput[[#This Row],[ONS_Cenus_2011]],Table5[],CensusData!I$1,FALSE)</f>
        <v>5.24</v>
      </c>
      <c r="Q123" s="128">
        <f>VLOOKUP(FinalOutput[[#This Row],[ONS_Cenus_2011]],Table5[],CensusData!J$1,FALSE)</f>
        <v>29802</v>
      </c>
      <c r="R123" s="128">
        <f>VLOOKUP(FinalOutput[[#This Row],[ONS_Cenus_2011]],Table5[],CensusData!K$1,FALSE)</f>
        <v>35430</v>
      </c>
      <c r="S123" s="128">
        <f>VLOOKUP(FinalOutput[[#This Row],[ONS_Cenus_2011]],Table5[],CensusData!L$1,FALSE)</f>
        <v>34584</v>
      </c>
      <c r="T123" s="128">
        <f>VLOOKUP(FinalOutput[[#This Row],[ONS_Cenus_2011]],Table5[],CensusData!M$1,FALSE)</f>
        <v>33865</v>
      </c>
      <c r="U123" s="128">
        <f>VLOOKUP(FinalOutput[[#This Row],[ONS_Cenus_2011]],Table5[],CensusData!N$1,FALSE)</f>
        <v>198</v>
      </c>
      <c r="V123" s="128">
        <f>VLOOKUP(FinalOutput[[#This Row],[ONS_Cenus_2011]],Table5[],CensusData!O$1,FALSE)</f>
        <v>19</v>
      </c>
      <c r="W123" s="128">
        <f>VLOOKUP(FinalOutput[[#This Row],[ONS_Cenus_2011]],Table5[],CensusData!P$1,FALSE)</f>
        <v>502</v>
      </c>
      <c r="X123" s="128">
        <f>VLOOKUP(FinalOutput[[#This Row],[ONS_Cenus_2011]],Table5[],CensusData!Q$1,FALSE)</f>
        <v>225</v>
      </c>
      <c r="Y123" s="128">
        <f>VLOOKUP(FinalOutput[[#This Row],[ONS_Cenus_2011]],Table5[],CensusData!R$1,FALSE)</f>
        <v>65</v>
      </c>
      <c r="Z123" s="128">
        <f>VLOOKUP(FinalOutput[[#This Row],[ONS_Cenus_2011]],Table5[],CensusData!S$1,FALSE)</f>
        <v>28</v>
      </c>
      <c r="AA123" s="128">
        <f>VLOOKUP(FinalOutput[[#This Row],[ONS_Cenus_2011]],Table5[],CensusData!T$1,FALSE)</f>
        <v>54</v>
      </c>
      <c r="AB123" s="128">
        <f>VLOOKUP(FinalOutput[[#This Row],[ONS_Cenus_2011]],Table5[],CensusData!U$1,FALSE)</f>
        <v>78</v>
      </c>
      <c r="AC123" s="128">
        <f>VLOOKUP(FinalOutput[[#This Row],[ONS_Cenus_2011]],Table5[],CensusData!V$1,FALSE)</f>
        <v>373</v>
      </c>
      <c r="AD123" s="128">
        <f>VLOOKUP(FinalOutput[[#This Row],[ONS_Cenus_2011]],Table5[],CensusData!W$1,FALSE)</f>
        <v>155</v>
      </c>
      <c r="AE123" s="128">
        <f>VLOOKUP(FinalOutput[[#This Row],[ONS_Cenus_2011]],Table5[],CensusData!X$1,FALSE)</f>
        <v>8</v>
      </c>
      <c r="AF123" s="128">
        <f>VLOOKUP(FinalOutput[[#This Row],[ONS_Cenus_2011]],Table5[],CensusData!Y$1,FALSE)</f>
        <v>60</v>
      </c>
      <c r="AG123" s="128">
        <f>VLOOKUP(FinalOutput[[#This Row],[ONS_Cenus_2011]],Table5[],CensusData!Z$1,FALSE)</f>
        <v>73</v>
      </c>
      <c r="AH123" s="128">
        <f>VLOOKUP(FinalOutput[[#This Row],[ONS_Cenus_2011]],Table5[],CensusData!AA$1,FALSE)</f>
        <v>77</v>
      </c>
      <c r="AI123" s="128">
        <f>VLOOKUP(FinalOutput[[#This Row],[ONS_Cenus_2011]],Table5[],CensusData!AB$1,FALSE)</f>
        <v>184</v>
      </c>
      <c r="AJ123" s="128">
        <f>VLOOKUP(FinalOutput[[#This Row],[ONS_Cenus_2011]],Table5[],CensusData!AC$1,FALSE)</f>
        <v>93</v>
      </c>
      <c r="AK123" s="128">
        <f>VLOOKUP(FinalOutput[[#This Row],[ONS_Cenus_2011]],Table5[],CensusData!AD$1,FALSE)</f>
        <v>69</v>
      </c>
      <c r="AL123" s="128">
        <f>VLOOKUP(FinalOutput[[#This Row],[ONS_Cenus_2011]],Table5[],CensusData!AE$1,FALSE)</f>
        <v>22</v>
      </c>
      <c r="AM123" s="128">
        <f>VLOOKUP(FinalOutput[[#This Row],[ONS_Cenus_2011]],Table5[],CensusData!AF$1,FALSE)</f>
        <v>64</v>
      </c>
      <c r="AN123" s="128">
        <f>VLOOKUP(FinalOutput[[#This Row],[ONS_Cenus_2011]],Table5[],CensusData!AG$1,FALSE)</f>
        <v>14</v>
      </c>
      <c r="AO123" s="128">
        <f>VLOOKUP(FinalOutput[[#This Row],[ONS_Cenus_2011]],Table5[],CensusData!AH$1,FALSE)</f>
        <v>50</v>
      </c>
      <c r="AP123" s="128">
        <f>VLOOKUP(FinalOutput[[#This Row],[ONS_Cenus_2011]],Table5[],CensusData!AI$1,FALSE)</f>
        <v>66402</v>
      </c>
      <c r="AQ123" s="128">
        <f>VLOOKUP(FinalOutput[[#This Row],[ONS_Cenus_2011]],Table5[],CensusData!AJ$1,FALSE)</f>
        <v>14347</v>
      </c>
      <c r="AR123" s="128">
        <f>VLOOKUP(FinalOutput[[#This Row],[ONS_Cenus_2011]],Table5[],CensusData!AK$1,FALSE)</f>
        <v>10754</v>
      </c>
      <c r="AS123" s="128">
        <f>VLOOKUP(FinalOutput[[#This Row],[ONS_Cenus_2011]],Table5[],CensusData!AL$1,FALSE)</f>
        <v>12046</v>
      </c>
      <c r="AT123" s="128">
        <f>VLOOKUP(FinalOutput[[#This Row],[ONS_Cenus_2011]],Table5[],CensusData!AM$1,FALSE)</f>
        <v>3292</v>
      </c>
      <c r="AU123" s="128">
        <f>VLOOKUP(FinalOutput[[#This Row],[ONS_Cenus_2011]],Table5[],CensusData!AN$1,FALSE)</f>
        <v>8883</v>
      </c>
      <c r="AV123" s="128">
        <f>VLOOKUP(FinalOutput[[#This Row],[ONS_Cenus_2011]],Table5[],CensusData!AO$1,FALSE)</f>
        <v>14265</v>
      </c>
      <c r="AW123" s="128">
        <f>VLOOKUP(FinalOutput[[#This Row],[ONS_Cenus_2011]],Table5[],CensusData!AP$1,FALSE)</f>
        <v>2815</v>
      </c>
    </row>
    <row r="124" spans="1:49" ht="15" customHeight="1">
      <c r="A124" s="128" t="str">
        <f t="array" ref="A124">ConsolGeog[[#This Row],[Country]]</f>
        <v>England</v>
      </c>
      <c r="B124" s="129" t="str">
        <f t="array" ref="B124">ConsolGeog[[#This Row],[County Name]]</f>
        <v>Hampshire</v>
      </c>
      <c r="C124" s="128" t="str">
        <f t="array" ref="C124">ConsolGeog[[#This Row],[la_code]]</f>
        <v>E07000092</v>
      </c>
      <c r="D124" s="129" t="str">
        <f t="array" ref="D124">ConsolGeog[[#This Row],[la_name]]</f>
        <v>Rushmoor</v>
      </c>
      <c r="E124" s="129" t="str">
        <f t="array" ref="E124">ConsolGeog[[#This Row],[LA Type]]</f>
        <v>District</v>
      </c>
      <c r="F124" s="129">
        <f t="array" ref="F124">ConsolGeog[[#This Row],[population]]</f>
        <v>93807</v>
      </c>
      <c r="G124" s="129">
        <f t="array" ref="G124">ConsolGeog[[#This Row],[area]]</f>
        <v>3904.46</v>
      </c>
      <c r="H124" s="129">
        <f t="array" ref="H124">MAX(ConsolGeog[[#This Row],[Presented HS - 16-17 (2014)]]+ConsolGeog[[#This Row],[Presented HS - 18-24 (2014)]],ConsolGeog[[#This Row],[Presented HS - 16-24 (2014)]])+MAX(ConsolGeog[[#This Row],[Presented CS - 16-17 (2014)]]+ConsolGeog[[#This Row],[Presented CS - 18-24 (2014)]],ConsolGeog[[#This Row],[Presented CS - 16-24 (2014)]])</f>
        <v>9.2540757693953797</v>
      </c>
      <c r="I124" s="129">
        <f t="array" ref="I124">MAX(ConsolGeog[[#This Row],[Assessed HS - 16-17 (2014)]]+ConsolGeog[[#This Row],[Assessed HS - 18-24 (2014)]],ConsolGeog[[#This Row],[Assessed HS - 16-24 (2014)]])+MAX(ConsolGeog[[#This Row],[Assessed CS - 16-17 (2014)]]+ConsolGeog[[#This Row],[Assessed CS - 18-24 (2014)]],ConsolGeog[[#This Row],[Assessed CS - 16-24 (2014)]])</f>
        <v>26.491481937914141</v>
      </c>
      <c r="J124" s="128">
        <f>VLOOKUP(FinalOutput[[#This Row],[ONS_Cenus_2011]],Table5[],CensusData!C$1,FALSE)</f>
        <v>23583</v>
      </c>
      <c r="K124" s="128">
        <f>VLOOKUP(FinalOutput[[#This Row],[ONS_Cenus_2011]],Table5[],CensusData!D$1,FALSE)</f>
        <v>4231</v>
      </c>
      <c r="L124" s="128">
        <f>VLOOKUP(FinalOutput[[#This Row],[ONS_Cenus_2011]],Table5[],CensusData!E$1,FALSE)</f>
        <v>2205</v>
      </c>
      <c r="M124" s="128">
        <f>VLOOKUP(FinalOutput[[#This Row],[ONS_Cenus_2011]],Table5[],CensusData!F$1,FALSE)</f>
        <v>4527</v>
      </c>
      <c r="N124" s="128">
        <f>VLOOKUP(FinalOutput[[#This Row],[ONS_Cenus_2011]],Table5[],CensusData!G$1,FALSE)</f>
        <v>2566</v>
      </c>
      <c r="O124" s="128">
        <f>VLOOKUP(FinalOutput[[#This Row],[ONS_Cenus_2011]],Table5[],CensusData!H$1,FALSE)</f>
        <v>362</v>
      </c>
      <c r="P124" s="128">
        <f>VLOOKUP(FinalOutput[[#This Row],[ONS_Cenus_2011]],Table5[],CensusData!I$1,FALSE)</f>
        <v>25.61</v>
      </c>
      <c r="Q124" s="128">
        <f>VLOOKUP(FinalOutput[[#This Row],[ONS_Cenus_2011]],Table5[],CensusData!J$1,FALSE)</f>
        <v>10342</v>
      </c>
      <c r="R124" s="128">
        <f>VLOOKUP(FinalOutput[[#This Row],[ONS_Cenus_2011]],Table5[],CensusData!K$1,FALSE)</f>
        <v>36344</v>
      </c>
      <c r="S124" s="128">
        <f>VLOOKUP(FinalOutput[[#This Row],[ONS_Cenus_2011]],Table5[],CensusData!L$1,FALSE)</f>
        <v>32534</v>
      </c>
      <c r="T124" s="128">
        <f>VLOOKUP(FinalOutput[[#This Row],[ONS_Cenus_2011]],Table5[],CensusData!M$1,FALSE)</f>
        <v>30923</v>
      </c>
      <c r="U124" s="128">
        <f>VLOOKUP(FinalOutput[[#This Row],[ONS_Cenus_2011]],Table5[],CensusData!N$1,FALSE)</f>
        <v>392</v>
      </c>
      <c r="V124" s="128">
        <f>VLOOKUP(FinalOutput[[#This Row],[ONS_Cenus_2011]],Table5[],CensusData!O$1,FALSE)</f>
        <v>48</v>
      </c>
      <c r="W124" s="128">
        <f>VLOOKUP(FinalOutput[[#This Row],[ONS_Cenus_2011]],Table5[],CensusData!P$1,FALSE)</f>
        <v>1171</v>
      </c>
      <c r="X124" s="128">
        <f>VLOOKUP(FinalOutput[[#This Row],[ONS_Cenus_2011]],Table5[],CensusData!Q$1,FALSE)</f>
        <v>470</v>
      </c>
      <c r="Y124" s="128">
        <f>VLOOKUP(FinalOutput[[#This Row],[ONS_Cenus_2011]],Table5[],CensusData!R$1,FALSE)</f>
        <v>142</v>
      </c>
      <c r="Z124" s="128">
        <f>VLOOKUP(FinalOutput[[#This Row],[ONS_Cenus_2011]],Table5[],CensusData!S$1,FALSE)</f>
        <v>57</v>
      </c>
      <c r="AA124" s="128">
        <f>VLOOKUP(FinalOutput[[#This Row],[ONS_Cenus_2011]],Table5[],CensusData!T$1,FALSE)</f>
        <v>142</v>
      </c>
      <c r="AB124" s="128">
        <f>VLOOKUP(FinalOutput[[#This Row],[ONS_Cenus_2011]],Table5[],CensusData!U$1,FALSE)</f>
        <v>129</v>
      </c>
      <c r="AC124" s="128">
        <f>VLOOKUP(FinalOutput[[#This Row],[ONS_Cenus_2011]],Table5[],CensusData!V$1,FALSE)</f>
        <v>2459</v>
      </c>
      <c r="AD124" s="128">
        <f>VLOOKUP(FinalOutput[[#This Row],[ONS_Cenus_2011]],Table5[],CensusData!W$1,FALSE)</f>
        <v>430</v>
      </c>
      <c r="AE124" s="128">
        <f>VLOOKUP(FinalOutput[[#This Row],[ONS_Cenus_2011]],Table5[],CensusData!X$1,FALSE)</f>
        <v>156</v>
      </c>
      <c r="AF124" s="128">
        <f>VLOOKUP(FinalOutput[[#This Row],[ONS_Cenus_2011]],Table5[],CensusData!Y$1,FALSE)</f>
        <v>54</v>
      </c>
      <c r="AG124" s="128">
        <f>VLOOKUP(FinalOutput[[#This Row],[ONS_Cenus_2011]],Table5[],CensusData!Z$1,FALSE)</f>
        <v>180</v>
      </c>
      <c r="AH124" s="128">
        <f>VLOOKUP(FinalOutput[[#This Row],[ONS_Cenus_2011]],Table5[],CensusData!AA$1,FALSE)</f>
        <v>1639</v>
      </c>
      <c r="AI124" s="128">
        <f>VLOOKUP(FinalOutput[[#This Row],[ONS_Cenus_2011]],Table5[],CensusData!AB$1,FALSE)</f>
        <v>695</v>
      </c>
      <c r="AJ124" s="128">
        <f>VLOOKUP(FinalOutput[[#This Row],[ONS_Cenus_2011]],Table5[],CensusData!AC$1,FALSE)</f>
        <v>385</v>
      </c>
      <c r="AK124" s="128">
        <f>VLOOKUP(FinalOutput[[#This Row],[ONS_Cenus_2011]],Table5[],CensusData!AD$1,FALSE)</f>
        <v>243</v>
      </c>
      <c r="AL124" s="128">
        <f>VLOOKUP(FinalOutput[[#This Row],[ONS_Cenus_2011]],Table5[],CensusData!AE$1,FALSE)</f>
        <v>67</v>
      </c>
      <c r="AM124" s="128">
        <f>VLOOKUP(FinalOutput[[#This Row],[ONS_Cenus_2011]],Table5[],CensusData!AF$1,FALSE)</f>
        <v>186</v>
      </c>
      <c r="AN124" s="128">
        <f>VLOOKUP(FinalOutput[[#This Row],[ONS_Cenus_2011]],Table5[],CensusData!AG$1,FALSE)</f>
        <v>50</v>
      </c>
      <c r="AO124" s="128">
        <f>VLOOKUP(FinalOutput[[#This Row],[ONS_Cenus_2011]],Table5[],CensusData!AH$1,FALSE)</f>
        <v>136</v>
      </c>
      <c r="AP124" s="128">
        <f>VLOOKUP(FinalOutput[[#This Row],[ONS_Cenus_2011]],Table5[],CensusData!AI$1,FALSE)</f>
        <v>74854</v>
      </c>
      <c r="AQ124" s="128">
        <f>VLOOKUP(FinalOutput[[#This Row],[ONS_Cenus_2011]],Table5[],CensusData!AJ$1,FALSE)</f>
        <v>13947</v>
      </c>
      <c r="AR124" s="128">
        <f>VLOOKUP(FinalOutput[[#This Row],[ONS_Cenus_2011]],Table5[],CensusData!AK$1,FALSE)</f>
        <v>12318</v>
      </c>
      <c r="AS124" s="128">
        <f>VLOOKUP(FinalOutput[[#This Row],[ONS_Cenus_2011]],Table5[],CensusData!AL$1,FALSE)</f>
        <v>12838</v>
      </c>
      <c r="AT124" s="128">
        <f>VLOOKUP(FinalOutput[[#This Row],[ONS_Cenus_2011]],Table5[],CensusData!AM$1,FALSE)</f>
        <v>2703</v>
      </c>
      <c r="AU124" s="128">
        <f>VLOOKUP(FinalOutput[[#This Row],[ONS_Cenus_2011]],Table5[],CensusData!AN$1,FALSE)</f>
        <v>9362</v>
      </c>
      <c r="AV124" s="128">
        <f>VLOOKUP(FinalOutput[[#This Row],[ONS_Cenus_2011]],Table5[],CensusData!AO$1,FALSE)</f>
        <v>18493</v>
      </c>
      <c r="AW124" s="128">
        <f>VLOOKUP(FinalOutput[[#This Row],[ONS_Cenus_2011]],Table5[],CensusData!AP$1,FALSE)</f>
        <v>5193</v>
      </c>
    </row>
    <row r="125" spans="1:49" ht="15" customHeight="1">
      <c r="A125" s="128" t="str">
        <f t="array" ref="A125">ConsolGeog[[#This Row],[Country]]</f>
        <v>England</v>
      </c>
      <c r="B125" s="129" t="str">
        <f t="array" ref="B125">ConsolGeog[[#This Row],[County Name]]</f>
        <v>Hampshire</v>
      </c>
      <c r="C125" s="128" t="str">
        <f t="array" ref="C125">ConsolGeog[[#This Row],[la_code]]</f>
        <v>E07000093</v>
      </c>
      <c r="D125" s="129" t="str">
        <f t="array" ref="D125">ConsolGeog[[#This Row],[la_name]]</f>
        <v>Test Valley</v>
      </c>
      <c r="E125" s="129" t="str">
        <f t="array" ref="E125">ConsolGeog[[#This Row],[LA Type]]</f>
        <v>District</v>
      </c>
      <c r="F125" s="129">
        <f t="array" ref="F125">ConsolGeog[[#This Row],[population]]</f>
        <v>116398</v>
      </c>
      <c r="G125" s="129">
        <f t="array" ref="G125">ConsolGeog[[#This Row],[area]]</f>
        <v>62757.99</v>
      </c>
      <c r="H125" s="129">
        <f t="array" ref="H125">MAX(ConsolGeog[[#This Row],[Presented HS - 16-17 (2014)]]+ConsolGeog[[#This Row],[Presented HS - 18-24 (2014)]],ConsolGeog[[#This Row],[Presented HS - 16-24 (2014)]])+MAX(ConsolGeog[[#This Row],[Presented CS - 16-17 (2014)]]+ConsolGeog[[#This Row],[Presented CS - 18-24 (2014)]],ConsolGeog[[#This Row],[Presented CS - 16-24 (2014)]])</f>
        <v>24.482681584594793</v>
      </c>
      <c r="I125" s="129">
        <f t="array" ref="I125">MAX(ConsolGeog[[#This Row],[Assessed HS - 16-17 (2014)]]+ConsolGeog[[#This Row],[Assessed HS - 18-24 (2014)]],ConsolGeog[[#This Row],[Assessed HS - 16-24 (2014)]])+MAX(ConsolGeog[[#This Row],[Assessed CS - 16-17 (2014)]]+ConsolGeog[[#This Row],[Assessed CS - 18-24 (2014)]],ConsolGeog[[#This Row],[Assessed CS - 16-24 (2014)]])</f>
        <v>16.091491195852445</v>
      </c>
      <c r="J125" s="128">
        <f>VLOOKUP(FinalOutput[[#This Row],[ONS_Cenus_2011]],Table5[],CensusData!C$1,FALSE)</f>
        <v>34372</v>
      </c>
      <c r="K125" s="128">
        <f>VLOOKUP(FinalOutput[[#This Row],[ONS_Cenus_2011]],Table5[],CensusData!D$1,FALSE)</f>
        <v>4202</v>
      </c>
      <c r="L125" s="128">
        <f>VLOOKUP(FinalOutput[[#This Row],[ONS_Cenus_2011]],Table5[],CensusData!E$1,FALSE)</f>
        <v>1708</v>
      </c>
      <c r="M125" s="128">
        <f>VLOOKUP(FinalOutput[[#This Row],[ONS_Cenus_2011]],Table5[],CensusData!F$1,FALSE)</f>
        <v>4416</v>
      </c>
      <c r="N125" s="128">
        <f>VLOOKUP(FinalOutput[[#This Row],[ONS_Cenus_2011]],Table5[],CensusData!G$1,FALSE)</f>
        <v>2753</v>
      </c>
      <c r="O125" s="128">
        <f>VLOOKUP(FinalOutput[[#This Row],[ONS_Cenus_2011]],Table5[],CensusData!H$1,FALSE)</f>
        <v>210</v>
      </c>
      <c r="P125" s="128">
        <f>VLOOKUP(FinalOutput[[#This Row],[ONS_Cenus_2011]],Table5[],CensusData!I$1,FALSE)</f>
        <v>12.6</v>
      </c>
      <c r="Q125" s="128">
        <f>VLOOKUP(FinalOutput[[#This Row],[ONS_Cenus_2011]],Table5[],CensusData!J$1,FALSE)</f>
        <v>20851</v>
      </c>
      <c r="R125" s="128">
        <f>VLOOKUP(FinalOutput[[#This Row],[ONS_Cenus_2011]],Table5[],CensusData!K$1,FALSE)</f>
        <v>47626</v>
      </c>
      <c r="S125" s="128">
        <f>VLOOKUP(FinalOutput[[#This Row],[ONS_Cenus_2011]],Table5[],CensusData!L$1,FALSE)</f>
        <v>46294</v>
      </c>
      <c r="T125" s="128">
        <f>VLOOKUP(FinalOutput[[#This Row],[ONS_Cenus_2011]],Table5[],CensusData!M$1,FALSE)</f>
        <v>44816</v>
      </c>
      <c r="U125" s="128">
        <f>VLOOKUP(FinalOutput[[#This Row],[ONS_Cenus_2011]],Table5[],CensusData!N$1,FALSE)</f>
        <v>311</v>
      </c>
      <c r="V125" s="128">
        <f>VLOOKUP(FinalOutput[[#This Row],[ONS_Cenus_2011]],Table5[],CensusData!O$1,FALSE)</f>
        <v>59</v>
      </c>
      <c r="W125" s="128">
        <f>VLOOKUP(FinalOutput[[#This Row],[ONS_Cenus_2011]],Table5[],CensusData!P$1,FALSE)</f>
        <v>1108</v>
      </c>
      <c r="X125" s="128">
        <f>VLOOKUP(FinalOutput[[#This Row],[ONS_Cenus_2011]],Table5[],CensusData!Q$1,FALSE)</f>
        <v>312</v>
      </c>
      <c r="Y125" s="128">
        <f>VLOOKUP(FinalOutput[[#This Row],[ONS_Cenus_2011]],Table5[],CensusData!R$1,FALSE)</f>
        <v>74</v>
      </c>
      <c r="Z125" s="128">
        <f>VLOOKUP(FinalOutput[[#This Row],[ONS_Cenus_2011]],Table5[],CensusData!S$1,FALSE)</f>
        <v>54</v>
      </c>
      <c r="AA125" s="128">
        <f>VLOOKUP(FinalOutput[[#This Row],[ONS_Cenus_2011]],Table5[],CensusData!T$1,FALSE)</f>
        <v>109</v>
      </c>
      <c r="AB125" s="128">
        <f>VLOOKUP(FinalOutput[[#This Row],[ONS_Cenus_2011]],Table5[],CensusData!U$1,FALSE)</f>
        <v>75</v>
      </c>
      <c r="AC125" s="128">
        <f>VLOOKUP(FinalOutput[[#This Row],[ONS_Cenus_2011]],Table5[],CensusData!V$1,FALSE)</f>
        <v>689</v>
      </c>
      <c r="AD125" s="128">
        <f>VLOOKUP(FinalOutput[[#This Row],[ONS_Cenus_2011]],Table5[],CensusData!W$1,FALSE)</f>
        <v>293</v>
      </c>
      <c r="AE125" s="128">
        <f>VLOOKUP(FinalOutput[[#This Row],[ONS_Cenus_2011]],Table5[],CensusData!X$1,FALSE)</f>
        <v>34</v>
      </c>
      <c r="AF125" s="128">
        <f>VLOOKUP(FinalOutput[[#This Row],[ONS_Cenus_2011]],Table5[],CensusData!Y$1,FALSE)</f>
        <v>36</v>
      </c>
      <c r="AG125" s="128">
        <f>VLOOKUP(FinalOutput[[#This Row],[ONS_Cenus_2011]],Table5[],CensusData!Z$1,FALSE)</f>
        <v>145</v>
      </c>
      <c r="AH125" s="128">
        <f>VLOOKUP(FinalOutput[[#This Row],[ONS_Cenus_2011]],Table5[],CensusData!AA$1,FALSE)</f>
        <v>181</v>
      </c>
      <c r="AI125" s="128">
        <f>VLOOKUP(FinalOutput[[#This Row],[ONS_Cenus_2011]],Table5[],CensusData!AB$1,FALSE)</f>
        <v>200</v>
      </c>
      <c r="AJ125" s="128">
        <f>VLOOKUP(FinalOutput[[#This Row],[ONS_Cenus_2011]],Table5[],CensusData!AC$1,FALSE)</f>
        <v>98</v>
      </c>
      <c r="AK125" s="128">
        <f>VLOOKUP(FinalOutput[[#This Row],[ONS_Cenus_2011]],Table5[],CensusData!AD$1,FALSE)</f>
        <v>75</v>
      </c>
      <c r="AL125" s="128">
        <f>VLOOKUP(FinalOutput[[#This Row],[ONS_Cenus_2011]],Table5[],CensusData!AE$1,FALSE)</f>
        <v>27</v>
      </c>
      <c r="AM125" s="128">
        <f>VLOOKUP(FinalOutput[[#This Row],[ONS_Cenus_2011]],Table5[],CensusData!AF$1,FALSE)</f>
        <v>131</v>
      </c>
      <c r="AN125" s="128">
        <f>VLOOKUP(FinalOutput[[#This Row],[ONS_Cenus_2011]],Table5[],CensusData!AG$1,FALSE)</f>
        <v>49</v>
      </c>
      <c r="AO125" s="128">
        <f>VLOOKUP(FinalOutput[[#This Row],[ONS_Cenus_2011]],Table5[],CensusData!AH$1,FALSE)</f>
        <v>82</v>
      </c>
      <c r="AP125" s="128">
        <f>VLOOKUP(FinalOutput[[#This Row],[ONS_Cenus_2011]],Table5[],CensusData!AI$1,FALSE)</f>
        <v>94414</v>
      </c>
      <c r="AQ125" s="128">
        <f>VLOOKUP(FinalOutput[[#This Row],[ONS_Cenus_2011]],Table5[],CensusData!AJ$1,FALSE)</f>
        <v>17330</v>
      </c>
      <c r="AR125" s="128">
        <f>VLOOKUP(FinalOutput[[#This Row],[ONS_Cenus_2011]],Table5[],CensusData!AK$1,FALSE)</f>
        <v>12841</v>
      </c>
      <c r="AS125" s="128">
        <f>VLOOKUP(FinalOutput[[#This Row],[ONS_Cenus_2011]],Table5[],CensusData!AL$1,FALSE)</f>
        <v>15581</v>
      </c>
      <c r="AT125" s="128">
        <f>VLOOKUP(FinalOutput[[#This Row],[ONS_Cenus_2011]],Table5[],CensusData!AM$1,FALSE)</f>
        <v>4223</v>
      </c>
      <c r="AU125" s="128">
        <f>VLOOKUP(FinalOutput[[#This Row],[ONS_Cenus_2011]],Table5[],CensusData!AN$1,FALSE)</f>
        <v>11768</v>
      </c>
      <c r="AV125" s="128">
        <f>VLOOKUP(FinalOutput[[#This Row],[ONS_Cenus_2011]],Table5[],CensusData!AO$1,FALSE)</f>
        <v>28825</v>
      </c>
      <c r="AW125" s="128">
        <f>VLOOKUP(FinalOutput[[#This Row],[ONS_Cenus_2011]],Table5[],CensusData!AP$1,FALSE)</f>
        <v>3846</v>
      </c>
    </row>
    <row r="126" spans="1:49" ht="15" customHeight="1">
      <c r="A126" s="128" t="str">
        <f t="array" ref="A126">ConsolGeog[[#This Row],[Country]]</f>
        <v>England</v>
      </c>
      <c r="B126" s="129" t="str">
        <f t="array" ref="B126">ConsolGeog[[#This Row],[County Name]]</f>
        <v>Hampshire</v>
      </c>
      <c r="C126" s="128" t="str">
        <f t="array" ref="C126">ConsolGeog[[#This Row],[la_code]]</f>
        <v>E07000094</v>
      </c>
      <c r="D126" s="129" t="str">
        <f t="array" ref="D126">ConsolGeog[[#This Row],[la_name]]</f>
        <v>Winchester</v>
      </c>
      <c r="E126" s="129" t="str">
        <f t="array" ref="E126">ConsolGeog[[#This Row],[LA Type]]</f>
        <v>District</v>
      </c>
      <c r="F126" s="129">
        <f t="array" ref="F126">ConsolGeog[[#This Row],[population]]</f>
        <v>116595</v>
      </c>
      <c r="G126" s="129">
        <f t="array" ref="G126">ConsolGeog[[#This Row],[area]]</f>
        <v>66097.460000000006</v>
      </c>
      <c r="H126" s="129">
        <f t="array" ref="H126">MAX(ConsolGeog[[#This Row],[Presented HS - 16-17 (2014)]]+ConsolGeog[[#This Row],[Presented HS - 18-24 (2014)]],ConsolGeog[[#This Row],[Presented HS - 16-24 (2014)]])+MAX(ConsolGeog[[#This Row],[Presented CS - 16-17 (2014)]]+ConsolGeog[[#This Row],[Presented CS - 18-24 (2014)]],ConsolGeog[[#This Row],[Presented CS - 16-24 (2014)]])</f>
        <v>44.502115666556378</v>
      </c>
      <c r="I126" s="129">
        <f t="array" ref="I126">MAX(ConsolGeog[[#This Row],[Assessed HS - 16-17 (2014)]]+ConsolGeog[[#This Row],[Assessed HS - 18-24 (2014)]],ConsolGeog[[#This Row],[Assessed HS - 16-24 (2014)]])+MAX(ConsolGeog[[#This Row],[Assessed CS - 16-17 (2014)]]+ConsolGeog[[#This Row],[Assessed CS - 18-24 (2014)]],ConsolGeog[[#This Row],[Assessed CS - 16-24 (2014)]])</f>
        <v>26.096723448688255</v>
      </c>
      <c r="J126" s="128">
        <f>VLOOKUP(FinalOutput[[#This Row],[ONS_Cenus_2011]],Table5[],CensusData!C$1,FALSE)</f>
        <v>37317</v>
      </c>
      <c r="K126" s="128">
        <f>VLOOKUP(FinalOutput[[#This Row],[ONS_Cenus_2011]],Table5[],CensusData!D$1,FALSE)</f>
        <v>6912</v>
      </c>
      <c r="L126" s="128">
        <f>VLOOKUP(FinalOutput[[#This Row],[ONS_Cenus_2011]],Table5[],CensusData!E$1,FALSE)</f>
        <v>1832</v>
      </c>
      <c r="M126" s="128">
        <f>VLOOKUP(FinalOutput[[#This Row],[ONS_Cenus_2011]],Table5[],CensusData!F$1,FALSE)</f>
        <v>5293</v>
      </c>
      <c r="N126" s="128">
        <f>VLOOKUP(FinalOutput[[#This Row],[ONS_Cenus_2011]],Table5[],CensusData!G$1,FALSE)</f>
        <v>3610</v>
      </c>
      <c r="O126" s="128">
        <f>VLOOKUP(FinalOutput[[#This Row],[ONS_Cenus_2011]],Table5[],CensusData!H$1,FALSE)</f>
        <v>225</v>
      </c>
      <c r="P126" s="128">
        <f>VLOOKUP(FinalOutput[[#This Row],[ONS_Cenus_2011]],Table5[],CensusData!I$1,FALSE)</f>
        <v>4.2699999999999996</v>
      </c>
      <c r="Q126" s="128">
        <f>VLOOKUP(FinalOutput[[#This Row],[ONS_Cenus_2011]],Table5[],CensusData!J$1,FALSE)</f>
        <v>30780</v>
      </c>
      <c r="R126" s="128">
        <f>VLOOKUP(FinalOutput[[#This Row],[ONS_Cenus_2011]],Table5[],CensusData!K$1,FALSE)</f>
        <v>46865</v>
      </c>
      <c r="S126" s="128">
        <f>VLOOKUP(FinalOutput[[#This Row],[ONS_Cenus_2011]],Table5[],CensusData!L$1,FALSE)</f>
        <v>45612</v>
      </c>
      <c r="T126" s="128">
        <f>VLOOKUP(FinalOutput[[#This Row],[ONS_Cenus_2011]],Table5[],CensusData!M$1,FALSE)</f>
        <v>43898</v>
      </c>
      <c r="U126" s="128">
        <f>VLOOKUP(FinalOutput[[#This Row],[ONS_Cenus_2011]],Table5[],CensusData!N$1,FALSE)</f>
        <v>362</v>
      </c>
      <c r="V126" s="128">
        <f>VLOOKUP(FinalOutput[[#This Row],[ONS_Cenus_2011]],Table5[],CensusData!O$1,FALSE)</f>
        <v>86</v>
      </c>
      <c r="W126" s="128">
        <f>VLOOKUP(FinalOutput[[#This Row],[ONS_Cenus_2011]],Table5[],CensusData!P$1,FALSE)</f>
        <v>1266</v>
      </c>
      <c r="X126" s="128">
        <f>VLOOKUP(FinalOutput[[#This Row],[ONS_Cenus_2011]],Table5[],CensusData!Q$1,FALSE)</f>
        <v>327</v>
      </c>
      <c r="Y126" s="128">
        <f>VLOOKUP(FinalOutput[[#This Row],[ONS_Cenus_2011]],Table5[],CensusData!R$1,FALSE)</f>
        <v>73</v>
      </c>
      <c r="Z126" s="128">
        <f>VLOOKUP(FinalOutput[[#This Row],[ONS_Cenus_2011]],Table5[],CensusData!S$1,FALSE)</f>
        <v>21</v>
      </c>
      <c r="AA126" s="128">
        <f>VLOOKUP(FinalOutput[[#This Row],[ONS_Cenus_2011]],Table5[],CensusData!T$1,FALSE)</f>
        <v>116</v>
      </c>
      <c r="AB126" s="128">
        <f>VLOOKUP(FinalOutput[[#This Row],[ONS_Cenus_2011]],Table5[],CensusData!U$1,FALSE)</f>
        <v>117</v>
      </c>
      <c r="AC126" s="128">
        <f>VLOOKUP(FinalOutput[[#This Row],[ONS_Cenus_2011]],Table5[],CensusData!V$1,FALSE)</f>
        <v>702</v>
      </c>
      <c r="AD126" s="128">
        <f>VLOOKUP(FinalOutput[[#This Row],[ONS_Cenus_2011]],Table5[],CensusData!W$1,FALSE)</f>
        <v>211</v>
      </c>
      <c r="AE126" s="128">
        <f>VLOOKUP(FinalOutput[[#This Row],[ONS_Cenus_2011]],Table5[],CensusData!X$1,FALSE)</f>
        <v>30</v>
      </c>
      <c r="AF126" s="128">
        <f>VLOOKUP(FinalOutput[[#This Row],[ONS_Cenus_2011]],Table5[],CensusData!Y$1,FALSE)</f>
        <v>66</v>
      </c>
      <c r="AG126" s="128">
        <f>VLOOKUP(FinalOutput[[#This Row],[ONS_Cenus_2011]],Table5[],CensusData!Z$1,FALSE)</f>
        <v>153</v>
      </c>
      <c r="AH126" s="128">
        <f>VLOOKUP(FinalOutput[[#This Row],[ONS_Cenus_2011]],Table5[],CensusData!AA$1,FALSE)</f>
        <v>242</v>
      </c>
      <c r="AI126" s="128">
        <f>VLOOKUP(FinalOutput[[#This Row],[ONS_Cenus_2011]],Table5[],CensusData!AB$1,FALSE)</f>
        <v>140</v>
      </c>
      <c r="AJ126" s="128">
        <f>VLOOKUP(FinalOutput[[#This Row],[ONS_Cenus_2011]],Table5[],CensusData!AC$1,FALSE)</f>
        <v>68</v>
      </c>
      <c r="AK126" s="128">
        <f>VLOOKUP(FinalOutput[[#This Row],[ONS_Cenus_2011]],Table5[],CensusData!AD$1,FALSE)</f>
        <v>52</v>
      </c>
      <c r="AL126" s="128">
        <f>VLOOKUP(FinalOutput[[#This Row],[ONS_Cenus_2011]],Table5[],CensusData!AE$1,FALSE)</f>
        <v>20</v>
      </c>
      <c r="AM126" s="128">
        <f>VLOOKUP(FinalOutput[[#This Row],[ONS_Cenus_2011]],Table5[],CensusData!AF$1,FALSE)</f>
        <v>84</v>
      </c>
      <c r="AN126" s="128">
        <f>VLOOKUP(FinalOutput[[#This Row],[ONS_Cenus_2011]],Table5[],CensusData!AG$1,FALSE)</f>
        <v>28</v>
      </c>
      <c r="AO126" s="128">
        <f>VLOOKUP(FinalOutput[[#This Row],[ONS_Cenus_2011]],Table5[],CensusData!AH$1,FALSE)</f>
        <v>56</v>
      </c>
      <c r="AP126" s="128">
        <f>VLOOKUP(FinalOutput[[#This Row],[ONS_Cenus_2011]],Table5[],CensusData!AI$1,FALSE)</f>
        <v>95110</v>
      </c>
      <c r="AQ126" s="128">
        <f>VLOOKUP(FinalOutput[[#This Row],[ONS_Cenus_2011]],Table5[],CensusData!AJ$1,FALSE)</f>
        <v>13828</v>
      </c>
      <c r="AR126" s="128">
        <f>VLOOKUP(FinalOutput[[#This Row],[ONS_Cenus_2011]],Table5[],CensusData!AK$1,FALSE)</f>
        <v>9163</v>
      </c>
      <c r="AS126" s="128">
        <f>VLOOKUP(FinalOutput[[#This Row],[ONS_Cenus_2011]],Table5[],CensusData!AL$1,FALSE)</f>
        <v>13910</v>
      </c>
      <c r="AT126" s="128">
        <f>VLOOKUP(FinalOutput[[#This Row],[ONS_Cenus_2011]],Table5[],CensusData!AM$1,FALSE)</f>
        <v>2944</v>
      </c>
      <c r="AU126" s="128">
        <f>VLOOKUP(FinalOutput[[#This Row],[ONS_Cenus_2011]],Table5[],CensusData!AN$1,FALSE)</f>
        <v>13260</v>
      </c>
      <c r="AV126" s="128">
        <f>VLOOKUP(FinalOutput[[#This Row],[ONS_Cenus_2011]],Table5[],CensusData!AO$1,FALSE)</f>
        <v>38669</v>
      </c>
      <c r="AW126" s="128">
        <f>VLOOKUP(FinalOutput[[#This Row],[ONS_Cenus_2011]],Table5[],CensusData!AP$1,FALSE)</f>
        <v>3336</v>
      </c>
    </row>
    <row r="127" spans="1:49" ht="15" customHeight="1">
      <c r="A127" s="128" t="str">
        <f t="array" ref="A127">ConsolGeog[[#This Row],[Country]]</f>
        <v>England</v>
      </c>
      <c r="B127" s="129" t="str">
        <f t="array" ref="B127">ConsolGeog[[#This Row],[County Name]]</f>
        <v>Hampshire</v>
      </c>
      <c r="C127" s="128" t="str">
        <f t="array" ref="C127">ConsolGeog[[#This Row],[la_code]]</f>
        <v>E07000089</v>
      </c>
      <c r="D127" s="129" t="str">
        <f t="array" ref="D127">ConsolGeog[[#This Row],[la_name]]</f>
        <v>Hart</v>
      </c>
      <c r="E127" s="129" t="str">
        <f t="array" ref="E127">ConsolGeog[[#This Row],[LA Type]]</f>
        <v>District</v>
      </c>
      <c r="F127" s="129">
        <f t="array" ref="F127">ConsolGeog[[#This Row],[population]]</f>
        <v>91033</v>
      </c>
      <c r="G127" s="129">
        <f t="array" ref="G127">ConsolGeog[[#This Row],[area]]</f>
        <v>21526.53</v>
      </c>
      <c r="H127" s="129">
        <f t="array" ref="H127">MAX(ConsolGeog[[#This Row],[Presented HS - 16-17 (2014)]]+ConsolGeog[[#This Row],[Presented HS - 18-24 (2014)]],ConsolGeog[[#This Row],[Presented HS - 16-24 (2014)]])+MAX(ConsolGeog[[#This Row],[Presented CS - 16-17 (2014)]]+ConsolGeog[[#This Row],[Presented CS - 18-24 (2014)]],ConsolGeog[[#This Row],[Presented CS - 16-24 (2014)]])</f>
        <v>75.980420219337248</v>
      </c>
      <c r="I127" s="129">
        <f t="array" ref="I127">MAX(ConsolGeog[[#This Row],[Assessed HS - 16-17 (2014)]]+ConsolGeog[[#This Row],[Assessed HS - 18-24 (2014)]],ConsolGeog[[#This Row],[Assessed HS - 16-24 (2014)]])+MAX(ConsolGeog[[#This Row],[Assessed CS - 16-17 (2014)]]+ConsolGeog[[#This Row],[Assessed CS - 18-24 (2014)]],ConsolGeog[[#This Row],[Assessed CS - 16-24 (2014)]])</f>
        <v>16.417805443667721</v>
      </c>
      <c r="J127" s="128">
        <f>VLOOKUP(FinalOutput[[#This Row],[ONS_Cenus_2011]],Table5[],CensusData!C$1,FALSE)</f>
        <v>24368</v>
      </c>
      <c r="K127" s="128">
        <f>VLOOKUP(FinalOutput[[#This Row],[ONS_Cenus_2011]],Table5[],CensusData!D$1,FALSE)</f>
        <v>2883</v>
      </c>
      <c r="L127" s="128">
        <f>VLOOKUP(FinalOutput[[#This Row],[ONS_Cenus_2011]],Table5[],CensusData!E$1,FALSE)</f>
        <v>1207</v>
      </c>
      <c r="M127" s="128">
        <f>VLOOKUP(FinalOutput[[#This Row],[ONS_Cenus_2011]],Table5[],CensusData!F$1,FALSE)</f>
        <v>2915</v>
      </c>
      <c r="N127" s="128">
        <f>VLOOKUP(FinalOutput[[#This Row],[ONS_Cenus_2011]],Table5[],CensusData!G$1,FALSE)</f>
        <v>1969</v>
      </c>
      <c r="O127" s="128">
        <f>VLOOKUP(FinalOutput[[#This Row],[ONS_Cenus_2011]],Table5[],CensusData!H$1,FALSE)</f>
        <v>141</v>
      </c>
      <c r="P127" s="128">
        <f>VLOOKUP(FinalOutput[[#This Row],[ONS_Cenus_2011]],Table5[],CensusData!I$1,FALSE)</f>
        <v>4.12</v>
      </c>
      <c r="Q127" s="128">
        <f>VLOOKUP(FinalOutput[[#This Row],[ONS_Cenus_2011]],Table5[],CensusData!J$1,FALSE)</f>
        <v>30934</v>
      </c>
      <c r="R127" s="128">
        <f>VLOOKUP(FinalOutput[[#This Row],[ONS_Cenus_2011]],Table5[],CensusData!K$1,FALSE)</f>
        <v>35510</v>
      </c>
      <c r="S127" s="128">
        <f>VLOOKUP(FinalOutput[[#This Row],[ONS_Cenus_2011]],Table5[],CensusData!L$1,FALSE)</f>
        <v>34178</v>
      </c>
      <c r="T127" s="128">
        <f>VLOOKUP(FinalOutput[[#This Row],[ONS_Cenus_2011]],Table5[],CensusData!M$1,FALSE)</f>
        <v>32675</v>
      </c>
      <c r="U127" s="128">
        <f>VLOOKUP(FinalOutput[[#This Row],[ONS_Cenus_2011]],Table5[],CensusData!N$1,FALSE)</f>
        <v>342</v>
      </c>
      <c r="V127" s="128">
        <f>VLOOKUP(FinalOutput[[#This Row],[ONS_Cenus_2011]],Table5[],CensusData!O$1,FALSE)</f>
        <v>98</v>
      </c>
      <c r="W127" s="128">
        <f>VLOOKUP(FinalOutput[[#This Row],[ONS_Cenus_2011]],Table5[],CensusData!P$1,FALSE)</f>
        <v>1063</v>
      </c>
      <c r="X127" s="128">
        <f>VLOOKUP(FinalOutput[[#This Row],[ONS_Cenus_2011]],Table5[],CensusData!Q$1,FALSE)</f>
        <v>299</v>
      </c>
      <c r="Y127" s="128">
        <f>VLOOKUP(FinalOutput[[#This Row],[ONS_Cenus_2011]],Table5[],CensusData!R$1,FALSE)</f>
        <v>64</v>
      </c>
      <c r="Z127" s="128">
        <f>VLOOKUP(FinalOutput[[#This Row],[ONS_Cenus_2011]],Table5[],CensusData!S$1,FALSE)</f>
        <v>28</v>
      </c>
      <c r="AA127" s="128">
        <f>VLOOKUP(FinalOutput[[#This Row],[ONS_Cenus_2011]],Table5[],CensusData!T$1,FALSE)</f>
        <v>139</v>
      </c>
      <c r="AB127" s="128">
        <f>VLOOKUP(FinalOutput[[#This Row],[ONS_Cenus_2011]],Table5[],CensusData!U$1,FALSE)</f>
        <v>68</v>
      </c>
      <c r="AC127" s="128">
        <f>VLOOKUP(FinalOutput[[#This Row],[ONS_Cenus_2011]],Table5[],CensusData!V$1,FALSE)</f>
        <v>776</v>
      </c>
      <c r="AD127" s="128">
        <f>VLOOKUP(FinalOutput[[#This Row],[ONS_Cenus_2011]],Table5[],CensusData!W$1,FALSE)</f>
        <v>302</v>
      </c>
      <c r="AE127" s="128">
        <f>VLOOKUP(FinalOutput[[#This Row],[ONS_Cenus_2011]],Table5[],CensusData!X$1,FALSE)</f>
        <v>47</v>
      </c>
      <c r="AF127" s="128">
        <f>VLOOKUP(FinalOutput[[#This Row],[ONS_Cenus_2011]],Table5[],CensusData!Y$1,FALSE)</f>
        <v>42</v>
      </c>
      <c r="AG127" s="128">
        <f>VLOOKUP(FinalOutput[[#This Row],[ONS_Cenus_2011]],Table5[],CensusData!Z$1,FALSE)</f>
        <v>146</v>
      </c>
      <c r="AH127" s="128">
        <f>VLOOKUP(FinalOutput[[#This Row],[ONS_Cenus_2011]],Table5[],CensusData!AA$1,FALSE)</f>
        <v>239</v>
      </c>
      <c r="AI127" s="128">
        <f>VLOOKUP(FinalOutput[[#This Row],[ONS_Cenus_2011]],Table5[],CensusData!AB$1,FALSE)</f>
        <v>161</v>
      </c>
      <c r="AJ127" s="128">
        <f>VLOOKUP(FinalOutput[[#This Row],[ONS_Cenus_2011]],Table5[],CensusData!AC$1,FALSE)</f>
        <v>75</v>
      </c>
      <c r="AK127" s="128">
        <f>VLOOKUP(FinalOutput[[#This Row],[ONS_Cenus_2011]],Table5[],CensusData!AD$1,FALSE)</f>
        <v>70</v>
      </c>
      <c r="AL127" s="128">
        <f>VLOOKUP(FinalOutput[[#This Row],[ONS_Cenus_2011]],Table5[],CensusData!AE$1,FALSE)</f>
        <v>16</v>
      </c>
      <c r="AM127" s="128">
        <f>VLOOKUP(FinalOutput[[#This Row],[ONS_Cenus_2011]],Table5[],CensusData!AF$1,FALSE)</f>
        <v>96</v>
      </c>
      <c r="AN127" s="128">
        <f>VLOOKUP(FinalOutput[[#This Row],[ONS_Cenus_2011]],Table5[],CensusData!AG$1,FALSE)</f>
        <v>40</v>
      </c>
      <c r="AO127" s="128">
        <f>VLOOKUP(FinalOutput[[#This Row],[ONS_Cenus_2011]],Table5[],CensusData!AH$1,FALSE)</f>
        <v>56</v>
      </c>
      <c r="AP127" s="128">
        <f>VLOOKUP(FinalOutput[[#This Row],[ONS_Cenus_2011]],Table5[],CensusData!AI$1,FALSE)</f>
        <v>72681</v>
      </c>
      <c r="AQ127" s="128">
        <f>VLOOKUP(FinalOutput[[#This Row],[ONS_Cenus_2011]],Table5[],CensusData!AJ$1,FALSE)</f>
        <v>9815</v>
      </c>
      <c r="AR127" s="128">
        <f>VLOOKUP(FinalOutput[[#This Row],[ONS_Cenus_2011]],Table5[],CensusData!AK$1,FALSE)</f>
        <v>9036</v>
      </c>
      <c r="AS127" s="128">
        <f>VLOOKUP(FinalOutput[[#This Row],[ONS_Cenus_2011]],Table5[],CensusData!AL$1,FALSE)</f>
        <v>11746</v>
      </c>
      <c r="AT127" s="128">
        <f>VLOOKUP(FinalOutput[[#This Row],[ONS_Cenus_2011]],Table5[],CensusData!AM$1,FALSE)</f>
        <v>2579</v>
      </c>
      <c r="AU127" s="128">
        <f>VLOOKUP(FinalOutput[[#This Row],[ONS_Cenus_2011]],Table5[],CensusData!AN$1,FALSE)</f>
        <v>9451</v>
      </c>
      <c r="AV127" s="128">
        <f>VLOOKUP(FinalOutput[[#This Row],[ONS_Cenus_2011]],Table5[],CensusData!AO$1,FALSE)</f>
        <v>27248</v>
      </c>
      <c r="AW127" s="128">
        <f>VLOOKUP(FinalOutput[[#This Row],[ONS_Cenus_2011]],Table5[],CensusData!AP$1,FALSE)</f>
        <v>2806</v>
      </c>
    </row>
    <row r="128" spans="1:49" ht="15" customHeight="1">
      <c r="A128" s="128" t="str">
        <f t="array" ref="A128">ConsolGeog[[#This Row],[Country]]</f>
        <v>England</v>
      </c>
      <c r="B128" s="129" t="str">
        <f t="array" ref="B128">ConsolGeog[[#This Row],[County Name]]</f>
        <v>Hampshire</v>
      </c>
      <c r="C128" s="128" t="str">
        <f t="array" ref="C128">ConsolGeog[[#This Row],[la_code]]</f>
        <v>E07000090</v>
      </c>
      <c r="D128" s="129" t="str">
        <f t="array" ref="D128">ConsolGeog[[#This Row],[la_name]]</f>
        <v>Havant</v>
      </c>
      <c r="E128" s="129" t="str">
        <f t="array" ref="E128">ConsolGeog[[#This Row],[LA Type]]</f>
        <v>District</v>
      </c>
      <c r="F128" s="129">
        <f t="array" ref="F128">ConsolGeog[[#This Row],[population]]</f>
        <v>120684</v>
      </c>
      <c r="G128" s="129">
        <f t="array" ref="G128">ConsolGeog[[#This Row],[area]]</f>
        <v>5536.97</v>
      </c>
      <c r="H128" s="129">
        <f t="array" ref="H128">MAX(ConsolGeog[[#This Row],[Presented HS - 16-17 (2014)]]+ConsolGeog[[#This Row],[Presented HS - 18-24 (2014)]],ConsolGeog[[#This Row],[Presented HS - 16-24 (2014)]])+MAX(ConsolGeog[[#This Row],[Presented CS - 16-17 (2014)]]+ConsolGeog[[#This Row],[Presented CS - 18-24 (2014)]],ConsolGeog[[#This Row],[Presented CS - 16-24 (2014)]])</f>
        <v>11.90549617996218</v>
      </c>
      <c r="I128" s="129">
        <f t="array" ref="I128">MAX(ConsolGeog[[#This Row],[Assessed HS - 16-17 (2014)]]+ConsolGeog[[#This Row],[Assessed HS - 18-24 (2014)]],ConsolGeog[[#This Row],[Assessed HS - 16-24 (2014)]])+MAX(ConsolGeog[[#This Row],[Assessed CS - 16-17 (2014)]]+ConsolGeog[[#This Row],[Assessed CS - 18-24 (2014)]],ConsolGeog[[#This Row],[Assessed CS - 16-24 (2014)]])</f>
        <v>3.2053258946052021</v>
      </c>
      <c r="J128" s="128">
        <f>VLOOKUP(FinalOutput[[#This Row],[ONS_Cenus_2011]],Table5[],CensusData!C$1,FALSE)</f>
        <v>42932</v>
      </c>
      <c r="K128" s="128">
        <f>VLOOKUP(FinalOutput[[#This Row],[ONS_Cenus_2011]],Table5[],CensusData!D$1,FALSE)</f>
        <v>5116</v>
      </c>
      <c r="L128" s="128">
        <f>VLOOKUP(FinalOutput[[#This Row],[ONS_Cenus_2011]],Table5[],CensusData!E$1,FALSE)</f>
        <v>2665</v>
      </c>
      <c r="M128" s="128">
        <f>VLOOKUP(FinalOutput[[#This Row],[ONS_Cenus_2011]],Table5[],CensusData!F$1,FALSE)</f>
        <v>5788</v>
      </c>
      <c r="N128" s="128">
        <f>VLOOKUP(FinalOutput[[#This Row],[ONS_Cenus_2011]],Table5[],CensusData!G$1,FALSE)</f>
        <v>3313</v>
      </c>
      <c r="O128" s="128">
        <f>VLOOKUP(FinalOutput[[#This Row],[ONS_Cenus_2011]],Table5[],CensusData!H$1,FALSE)</f>
        <v>444</v>
      </c>
      <c r="P128" s="128">
        <f>VLOOKUP(FinalOutput[[#This Row],[ONS_Cenus_2011]],Table5[],CensusData!I$1,FALSE)</f>
        <v>35.54</v>
      </c>
      <c r="Q128" s="128">
        <f>VLOOKUP(FinalOutput[[#This Row],[ONS_Cenus_2011]],Table5[],CensusData!J$1,FALSE)</f>
        <v>6025</v>
      </c>
      <c r="R128" s="128">
        <f>VLOOKUP(FinalOutput[[#This Row],[ONS_Cenus_2011]],Table5[],CensusData!K$1,FALSE)</f>
        <v>51311</v>
      </c>
      <c r="S128" s="128">
        <f>VLOOKUP(FinalOutput[[#This Row],[ONS_Cenus_2011]],Table5[],CensusData!L$1,FALSE)</f>
        <v>50281</v>
      </c>
      <c r="T128" s="128">
        <f>VLOOKUP(FinalOutput[[#This Row],[ONS_Cenus_2011]],Table5[],CensusData!M$1,FALSE)</f>
        <v>49277</v>
      </c>
      <c r="U128" s="128">
        <f>VLOOKUP(FinalOutput[[#This Row],[ONS_Cenus_2011]],Table5[],CensusData!N$1,FALSE)</f>
        <v>316</v>
      </c>
      <c r="V128" s="128">
        <f>VLOOKUP(FinalOutput[[#This Row],[ONS_Cenus_2011]],Table5[],CensusData!O$1,FALSE)</f>
        <v>26</v>
      </c>
      <c r="W128" s="128">
        <f>VLOOKUP(FinalOutput[[#This Row],[ONS_Cenus_2011]],Table5[],CensusData!P$1,FALSE)</f>
        <v>662</v>
      </c>
      <c r="X128" s="128">
        <f>VLOOKUP(FinalOutput[[#This Row],[ONS_Cenus_2011]],Table5[],CensusData!Q$1,FALSE)</f>
        <v>326</v>
      </c>
      <c r="Y128" s="128">
        <f>VLOOKUP(FinalOutput[[#This Row],[ONS_Cenus_2011]],Table5[],CensusData!R$1,FALSE)</f>
        <v>127</v>
      </c>
      <c r="Z128" s="128">
        <f>VLOOKUP(FinalOutput[[#This Row],[ONS_Cenus_2011]],Table5[],CensusData!S$1,FALSE)</f>
        <v>20</v>
      </c>
      <c r="AA128" s="128">
        <f>VLOOKUP(FinalOutput[[#This Row],[ONS_Cenus_2011]],Table5[],CensusData!T$1,FALSE)</f>
        <v>94</v>
      </c>
      <c r="AB128" s="128">
        <f>VLOOKUP(FinalOutput[[#This Row],[ONS_Cenus_2011]],Table5[],CensusData!U$1,FALSE)</f>
        <v>85</v>
      </c>
      <c r="AC128" s="128">
        <f>VLOOKUP(FinalOutput[[#This Row],[ONS_Cenus_2011]],Table5[],CensusData!V$1,FALSE)</f>
        <v>492</v>
      </c>
      <c r="AD128" s="128">
        <f>VLOOKUP(FinalOutput[[#This Row],[ONS_Cenus_2011]],Table5[],CensusData!W$1,FALSE)</f>
        <v>178</v>
      </c>
      <c r="AE128" s="128">
        <f>VLOOKUP(FinalOutput[[#This Row],[ONS_Cenus_2011]],Table5[],CensusData!X$1,FALSE)</f>
        <v>49</v>
      </c>
      <c r="AF128" s="128">
        <f>VLOOKUP(FinalOutput[[#This Row],[ONS_Cenus_2011]],Table5[],CensusData!Y$1,FALSE)</f>
        <v>43</v>
      </c>
      <c r="AG128" s="128">
        <f>VLOOKUP(FinalOutput[[#This Row],[ONS_Cenus_2011]],Table5[],CensusData!Z$1,FALSE)</f>
        <v>120</v>
      </c>
      <c r="AH128" s="128">
        <f>VLOOKUP(FinalOutput[[#This Row],[ONS_Cenus_2011]],Table5[],CensusData!AA$1,FALSE)</f>
        <v>102</v>
      </c>
      <c r="AI128" s="128">
        <f>VLOOKUP(FinalOutput[[#This Row],[ONS_Cenus_2011]],Table5[],CensusData!AB$1,FALSE)</f>
        <v>145</v>
      </c>
      <c r="AJ128" s="128">
        <f>VLOOKUP(FinalOutput[[#This Row],[ONS_Cenus_2011]],Table5[],CensusData!AC$1,FALSE)</f>
        <v>88</v>
      </c>
      <c r="AK128" s="128">
        <f>VLOOKUP(FinalOutput[[#This Row],[ONS_Cenus_2011]],Table5[],CensusData!AD$1,FALSE)</f>
        <v>27</v>
      </c>
      <c r="AL128" s="128">
        <f>VLOOKUP(FinalOutput[[#This Row],[ONS_Cenus_2011]],Table5[],CensusData!AE$1,FALSE)</f>
        <v>30</v>
      </c>
      <c r="AM128" s="128">
        <f>VLOOKUP(FinalOutput[[#This Row],[ONS_Cenus_2011]],Table5[],CensusData!AF$1,FALSE)</f>
        <v>67</v>
      </c>
      <c r="AN128" s="128">
        <f>VLOOKUP(FinalOutput[[#This Row],[ONS_Cenus_2011]],Table5[],CensusData!AG$1,FALSE)</f>
        <v>20</v>
      </c>
      <c r="AO128" s="128">
        <f>VLOOKUP(FinalOutput[[#This Row],[ONS_Cenus_2011]],Table5[],CensusData!AH$1,FALSE)</f>
        <v>47</v>
      </c>
      <c r="AP128" s="128">
        <f>VLOOKUP(FinalOutput[[#This Row],[ONS_Cenus_2011]],Table5[],CensusData!AI$1,FALSE)</f>
        <v>98807</v>
      </c>
      <c r="AQ128" s="128">
        <f>VLOOKUP(FinalOutput[[#This Row],[ONS_Cenus_2011]],Table5[],CensusData!AJ$1,FALSE)</f>
        <v>24746</v>
      </c>
      <c r="AR128" s="128">
        <f>VLOOKUP(FinalOutput[[#This Row],[ONS_Cenus_2011]],Table5[],CensusData!AK$1,FALSE)</f>
        <v>14619</v>
      </c>
      <c r="AS128" s="128">
        <f>VLOOKUP(FinalOutput[[#This Row],[ONS_Cenus_2011]],Table5[],CensusData!AL$1,FALSE)</f>
        <v>16913</v>
      </c>
      <c r="AT128" s="128">
        <f>VLOOKUP(FinalOutput[[#This Row],[ONS_Cenus_2011]],Table5[],CensusData!AM$1,FALSE)</f>
        <v>4787</v>
      </c>
      <c r="AU128" s="128">
        <f>VLOOKUP(FinalOutput[[#This Row],[ONS_Cenus_2011]],Table5[],CensusData!AN$1,FALSE)</f>
        <v>11812</v>
      </c>
      <c r="AV128" s="128">
        <f>VLOOKUP(FinalOutput[[#This Row],[ONS_Cenus_2011]],Table5[],CensusData!AO$1,FALSE)</f>
        <v>22017</v>
      </c>
      <c r="AW128" s="128">
        <f>VLOOKUP(FinalOutput[[#This Row],[ONS_Cenus_2011]],Table5[],CensusData!AP$1,FALSE)</f>
        <v>3913</v>
      </c>
    </row>
    <row r="129" spans="1:49" ht="15" customHeight="1">
      <c r="A129" s="128" t="str">
        <f t="array" ref="A129">ConsolGeog[[#This Row],[Country]]</f>
        <v>England</v>
      </c>
      <c r="B129" s="129" t="str">
        <f t="array" ref="B129">ConsolGeog[[#This Row],[County Name]]</f>
        <v>Hampshire</v>
      </c>
      <c r="C129" s="128" t="str">
        <f t="array" ref="C129">ConsolGeog[[#This Row],[la_code]]</f>
        <v>E07000091</v>
      </c>
      <c r="D129" s="129" t="str">
        <f t="array" ref="D129">ConsolGeog[[#This Row],[la_name]]</f>
        <v>New Forest</v>
      </c>
      <c r="E129" s="129" t="str">
        <f t="array" ref="E129">ConsolGeog[[#This Row],[LA Type]]</f>
        <v>District</v>
      </c>
      <c r="F129" s="129">
        <f t="array" ref="F129">ConsolGeog[[#This Row],[population]]</f>
        <v>176462</v>
      </c>
      <c r="G129" s="129">
        <f t="array" ref="G129">ConsolGeog[[#This Row],[area]]</f>
        <v>75313.48</v>
      </c>
      <c r="H129" s="129">
        <f t="array" ref="H129">MAX(ConsolGeog[[#This Row],[Presented HS - 16-17 (2014)]]+ConsolGeog[[#This Row],[Presented HS - 18-24 (2014)]],ConsolGeog[[#This Row],[Presented HS - 16-24 (2014)]])+MAX(ConsolGeog[[#This Row],[Presented CS - 16-17 (2014)]]+ConsolGeog[[#This Row],[Presented CS - 18-24 (2014)]],ConsolGeog[[#This Row],[Presented CS - 16-24 (2014)]])</f>
        <v>90.408004929472725</v>
      </c>
      <c r="I129" s="129">
        <f t="array" ref="I129">MAX(ConsolGeog[[#This Row],[Assessed HS - 16-17 (2014)]]+ConsolGeog[[#This Row],[Assessed HS - 18-24 (2014)]],ConsolGeog[[#This Row],[Assessed HS - 16-24 (2014)]])+MAX(ConsolGeog[[#This Row],[Assessed CS - 16-17 (2014)]]+ConsolGeog[[#This Row],[Assessed CS - 18-24 (2014)]],ConsolGeog[[#This Row],[Assessed CS - 16-24 (2014)]])</f>
        <v>77.686770557934963</v>
      </c>
      <c r="J129" s="128">
        <f>VLOOKUP(FinalOutput[[#This Row],[ONS_Cenus_2011]],Table5[],CensusData!C$1,FALSE)</f>
        <v>63765</v>
      </c>
      <c r="K129" s="128">
        <f>VLOOKUP(FinalOutput[[#This Row],[ONS_Cenus_2011]],Table5[],CensusData!D$1,FALSE)</f>
        <v>5384</v>
      </c>
      <c r="L129" s="128">
        <f>VLOOKUP(FinalOutput[[#This Row],[ONS_Cenus_2011]],Table5[],CensusData!E$1,FALSE)</f>
        <v>2419</v>
      </c>
      <c r="M129" s="128">
        <f>VLOOKUP(FinalOutput[[#This Row],[ONS_Cenus_2011]],Table5[],CensusData!F$1,FALSE)</f>
        <v>6639</v>
      </c>
      <c r="N129" s="128">
        <f>VLOOKUP(FinalOutput[[#This Row],[ONS_Cenus_2011]],Table5[],CensusData!G$1,FALSE)</f>
        <v>3382</v>
      </c>
      <c r="O129" s="128">
        <f>VLOOKUP(FinalOutput[[#This Row],[ONS_Cenus_2011]],Table5[],CensusData!H$1,FALSE)</f>
        <v>333</v>
      </c>
      <c r="P129" s="128">
        <f>VLOOKUP(FinalOutput[[#This Row],[ONS_Cenus_2011]],Table5[],CensusData!I$1,FALSE)</f>
        <v>5.97</v>
      </c>
      <c r="Q129" s="128">
        <f>VLOOKUP(FinalOutput[[#This Row],[ONS_Cenus_2011]],Table5[],CensusData!J$1,FALSE)</f>
        <v>29012</v>
      </c>
      <c r="R129" s="128">
        <f>VLOOKUP(FinalOutput[[#This Row],[ONS_Cenus_2011]],Table5[],CensusData!K$1,FALSE)</f>
        <v>76839</v>
      </c>
      <c r="S129" s="128">
        <f>VLOOKUP(FinalOutput[[#This Row],[ONS_Cenus_2011]],Table5[],CensusData!L$1,FALSE)</f>
        <v>75544</v>
      </c>
      <c r="T129" s="128">
        <f>VLOOKUP(FinalOutput[[#This Row],[ONS_Cenus_2011]],Table5[],CensusData!M$1,FALSE)</f>
        <v>73561</v>
      </c>
      <c r="U129" s="128">
        <f>VLOOKUP(FinalOutput[[#This Row],[ONS_Cenus_2011]],Table5[],CensusData!N$1,FALSE)</f>
        <v>437</v>
      </c>
      <c r="V129" s="128">
        <f>VLOOKUP(FinalOutput[[#This Row],[ONS_Cenus_2011]],Table5[],CensusData!O$1,FALSE)</f>
        <v>152</v>
      </c>
      <c r="W129" s="128">
        <f>VLOOKUP(FinalOutput[[#This Row],[ONS_Cenus_2011]],Table5[],CensusData!P$1,FALSE)</f>
        <v>1394</v>
      </c>
      <c r="X129" s="128">
        <f>VLOOKUP(FinalOutput[[#This Row],[ONS_Cenus_2011]],Table5[],CensusData!Q$1,FALSE)</f>
        <v>370</v>
      </c>
      <c r="Y129" s="128">
        <f>VLOOKUP(FinalOutput[[#This Row],[ONS_Cenus_2011]],Table5[],CensusData!R$1,FALSE)</f>
        <v>93</v>
      </c>
      <c r="Z129" s="128">
        <f>VLOOKUP(FinalOutput[[#This Row],[ONS_Cenus_2011]],Table5[],CensusData!S$1,FALSE)</f>
        <v>44</v>
      </c>
      <c r="AA129" s="128">
        <f>VLOOKUP(FinalOutput[[#This Row],[ONS_Cenus_2011]],Table5[],CensusData!T$1,FALSE)</f>
        <v>134</v>
      </c>
      <c r="AB129" s="128">
        <f>VLOOKUP(FinalOutput[[#This Row],[ONS_Cenus_2011]],Table5[],CensusData!U$1,FALSE)</f>
        <v>99</v>
      </c>
      <c r="AC129" s="128">
        <f>VLOOKUP(FinalOutput[[#This Row],[ONS_Cenus_2011]],Table5[],CensusData!V$1,FALSE)</f>
        <v>517</v>
      </c>
      <c r="AD129" s="128">
        <f>VLOOKUP(FinalOutput[[#This Row],[ONS_Cenus_2011]],Table5[],CensusData!W$1,FALSE)</f>
        <v>142</v>
      </c>
      <c r="AE129" s="128">
        <f>VLOOKUP(FinalOutput[[#This Row],[ONS_Cenus_2011]],Table5[],CensusData!X$1,FALSE)</f>
        <v>16</v>
      </c>
      <c r="AF129" s="128">
        <f>VLOOKUP(FinalOutput[[#This Row],[ONS_Cenus_2011]],Table5[],CensusData!Y$1,FALSE)</f>
        <v>60</v>
      </c>
      <c r="AG129" s="128">
        <f>VLOOKUP(FinalOutput[[#This Row],[ONS_Cenus_2011]],Table5[],CensusData!Z$1,FALSE)</f>
        <v>116</v>
      </c>
      <c r="AH129" s="128">
        <f>VLOOKUP(FinalOutput[[#This Row],[ONS_Cenus_2011]],Table5[],CensusData!AA$1,FALSE)</f>
        <v>183</v>
      </c>
      <c r="AI129" s="128">
        <f>VLOOKUP(FinalOutput[[#This Row],[ONS_Cenus_2011]],Table5[],CensusData!AB$1,FALSE)</f>
        <v>223</v>
      </c>
      <c r="AJ129" s="128">
        <f>VLOOKUP(FinalOutput[[#This Row],[ONS_Cenus_2011]],Table5[],CensusData!AC$1,FALSE)</f>
        <v>112</v>
      </c>
      <c r="AK129" s="128">
        <f>VLOOKUP(FinalOutput[[#This Row],[ONS_Cenus_2011]],Table5[],CensusData!AD$1,FALSE)</f>
        <v>65</v>
      </c>
      <c r="AL129" s="128">
        <f>VLOOKUP(FinalOutput[[#This Row],[ONS_Cenus_2011]],Table5[],CensusData!AE$1,FALSE)</f>
        <v>46</v>
      </c>
      <c r="AM129" s="128">
        <f>VLOOKUP(FinalOutput[[#This Row],[ONS_Cenus_2011]],Table5[],CensusData!AF$1,FALSE)</f>
        <v>185</v>
      </c>
      <c r="AN129" s="128">
        <f>VLOOKUP(FinalOutput[[#This Row],[ONS_Cenus_2011]],Table5[],CensusData!AG$1,FALSE)</f>
        <v>37</v>
      </c>
      <c r="AO129" s="128">
        <f>VLOOKUP(FinalOutput[[#This Row],[ONS_Cenus_2011]],Table5[],CensusData!AH$1,FALSE)</f>
        <v>148</v>
      </c>
      <c r="AP129" s="128">
        <f>VLOOKUP(FinalOutput[[#This Row],[ONS_Cenus_2011]],Table5[],CensusData!AI$1,FALSE)</f>
        <v>147514</v>
      </c>
      <c r="AQ129" s="128">
        <f>VLOOKUP(FinalOutput[[#This Row],[ONS_Cenus_2011]],Table5[],CensusData!AJ$1,FALSE)</f>
        <v>31178</v>
      </c>
      <c r="AR129" s="128">
        <f>VLOOKUP(FinalOutput[[#This Row],[ONS_Cenus_2011]],Table5[],CensusData!AK$1,FALSE)</f>
        <v>19579</v>
      </c>
      <c r="AS129" s="128">
        <f>VLOOKUP(FinalOutput[[#This Row],[ONS_Cenus_2011]],Table5[],CensusData!AL$1,FALSE)</f>
        <v>24647</v>
      </c>
      <c r="AT129" s="128">
        <f>VLOOKUP(FinalOutput[[#This Row],[ONS_Cenus_2011]],Table5[],CensusData!AM$1,FALSE)</f>
        <v>8013</v>
      </c>
      <c r="AU129" s="128">
        <f>VLOOKUP(FinalOutput[[#This Row],[ONS_Cenus_2011]],Table5[],CensusData!AN$1,FALSE)</f>
        <v>17739</v>
      </c>
      <c r="AV129" s="128">
        <f>VLOOKUP(FinalOutput[[#This Row],[ONS_Cenus_2011]],Table5[],CensusData!AO$1,FALSE)</f>
        <v>40184</v>
      </c>
      <c r="AW129" s="128">
        <f>VLOOKUP(FinalOutput[[#This Row],[ONS_Cenus_2011]],Table5[],CensusData!AP$1,FALSE)</f>
        <v>6174</v>
      </c>
    </row>
    <row r="130" spans="1:49" ht="15" customHeight="1">
      <c r="A130" s="128" t="str">
        <f t="array" ref="A130">ConsolGeog[[#This Row],[Country]]</f>
        <v>England</v>
      </c>
      <c r="B130" s="129" t="str">
        <f t="array" ref="B130">ConsolGeog[[#This Row],[County Name]]</f>
        <v>Hertfordshire</v>
      </c>
      <c r="C130" s="128" t="str">
        <f t="array" ref="C130">ConsolGeog[[#This Row],[la_code]]</f>
        <v>E07000096</v>
      </c>
      <c r="D130" s="129" t="str">
        <f t="array" ref="D130">ConsolGeog[[#This Row],[la_name]]</f>
        <v>Dacorum</v>
      </c>
      <c r="E130" s="129" t="str">
        <f t="array" ref="E130">ConsolGeog[[#This Row],[LA Type]]</f>
        <v>District</v>
      </c>
      <c r="F130" s="129">
        <f t="array" ref="F130">ConsolGeog[[#This Row],[population]]</f>
        <v>144847</v>
      </c>
      <c r="G130" s="129">
        <f t="array" ref="G130">ConsolGeog[[#This Row],[area]]</f>
        <v>21247.56</v>
      </c>
      <c r="H130" s="129">
        <f t="array" ref="H130">MAX(ConsolGeog[[#This Row],[Presented HS - 16-17 (2014)]]+ConsolGeog[[#This Row],[Presented HS - 18-24 (2014)]],ConsolGeog[[#This Row],[Presented HS - 16-24 (2014)]])+MAX(ConsolGeog[[#This Row],[Presented CS - 16-17 (2014)]]+ConsolGeog[[#This Row],[Presented CS - 18-24 (2014)]],ConsolGeog[[#This Row],[Presented CS - 16-24 (2014)]])</f>
        <v>0</v>
      </c>
      <c r="I130" s="129">
        <f t="array" ref="I130">MAX(ConsolGeog[[#This Row],[Assessed HS - 16-17 (2014)]]+ConsolGeog[[#This Row],[Assessed HS - 18-24 (2014)]],ConsolGeog[[#This Row],[Assessed HS - 16-24 (2014)]])+MAX(ConsolGeog[[#This Row],[Assessed CS - 16-17 (2014)]]+ConsolGeog[[#This Row],[Assessed CS - 18-24 (2014)]],ConsolGeog[[#This Row],[Assessed CS - 16-24 (2014)]])</f>
        <v>63</v>
      </c>
      <c r="J130" s="128">
        <f>VLOOKUP(FinalOutput[[#This Row],[ONS_Cenus_2011]],Table5[],CensusData!C$1,FALSE)</f>
        <v>42062</v>
      </c>
      <c r="K130" s="128">
        <f>VLOOKUP(FinalOutput[[#This Row],[ONS_Cenus_2011]],Table5[],CensusData!D$1,FALSE)</f>
        <v>6021</v>
      </c>
      <c r="L130" s="128">
        <f>VLOOKUP(FinalOutput[[#This Row],[ONS_Cenus_2011]],Table5[],CensusData!E$1,FALSE)</f>
        <v>3134</v>
      </c>
      <c r="M130" s="128">
        <f>VLOOKUP(FinalOutput[[#This Row],[ONS_Cenus_2011]],Table5[],CensusData!F$1,FALSE)</f>
        <v>6201</v>
      </c>
      <c r="N130" s="128">
        <f>VLOOKUP(FinalOutput[[#This Row],[ONS_Cenus_2011]],Table5[],CensusData!G$1,FALSE)</f>
        <v>3843</v>
      </c>
      <c r="O130" s="128">
        <f>VLOOKUP(FinalOutput[[#This Row],[ONS_Cenus_2011]],Table5[],CensusData!H$1,FALSE)</f>
        <v>549</v>
      </c>
      <c r="P130" s="128">
        <f>VLOOKUP(FinalOutput[[#This Row],[ONS_Cenus_2011]],Table5[],CensusData!I$1,FALSE)</f>
        <v>7.61</v>
      </c>
      <c r="Q130" s="128">
        <f>VLOOKUP(FinalOutput[[#This Row],[ONS_Cenus_2011]],Table5[],CensusData!J$1,FALSE)</f>
        <v>27054</v>
      </c>
      <c r="R130" s="128">
        <f>VLOOKUP(FinalOutput[[#This Row],[ONS_Cenus_2011]],Table5[],CensusData!K$1,FALSE)</f>
        <v>59938</v>
      </c>
      <c r="S130" s="128">
        <f>VLOOKUP(FinalOutput[[#This Row],[ONS_Cenus_2011]],Table5[],CensusData!L$1,FALSE)</f>
        <v>55834</v>
      </c>
      <c r="T130" s="128">
        <f>VLOOKUP(FinalOutput[[#This Row],[ONS_Cenus_2011]],Table5[],CensusData!M$1,FALSE)</f>
        <v>52781</v>
      </c>
      <c r="U130" s="128">
        <f>VLOOKUP(FinalOutput[[#This Row],[ONS_Cenus_2011]],Table5[],CensusData!N$1,FALSE)</f>
        <v>1015</v>
      </c>
      <c r="V130" s="128">
        <f>VLOOKUP(FinalOutput[[#This Row],[ONS_Cenus_2011]],Table5[],CensusData!O$1,FALSE)</f>
        <v>77</v>
      </c>
      <c r="W130" s="128">
        <f>VLOOKUP(FinalOutput[[#This Row],[ONS_Cenus_2011]],Table5[],CensusData!P$1,FALSE)</f>
        <v>1961</v>
      </c>
      <c r="X130" s="128">
        <f>VLOOKUP(FinalOutput[[#This Row],[ONS_Cenus_2011]],Table5[],CensusData!Q$1,FALSE)</f>
        <v>701</v>
      </c>
      <c r="Y130" s="128">
        <f>VLOOKUP(FinalOutput[[#This Row],[ONS_Cenus_2011]],Table5[],CensusData!R$1,FALSE)</f>
        <v>194</v>
      </c>
      <c r="Z130" s="128">
        <f>VLOOKUP(FinalOutput[[#This Row],[ONS_Cenus_2011]],Table5[],CensusData!S$1,FALSE)</f>
        <v>75</v>
      </c>
      <c r="AA130" s="128">
        <f>VLOOKUP(FinalOutput[[#This Row],[ONS_Cenus_2011]],Table5[],CensusData!T$1,FALSE)</f>
        <v>225</v>
      </c>
      <c r="AB130" s="128">
        <f>VLOOKUP(FinalOutput[[#This Row],[ONS_Cenus_2011]],Table5[],CensusData!U$1,FALSE)</f>
        <v>207</v>
      </c>
      <c r="AC130" s="128">
        <f>VLOOKUP(FinalOutput[[#This Row],[ONS_Cenus_2011]],Table5[],CensusData!V$1,FALSE)</f>
        <v>2175</v>
      </c>
      <c r="AD130" s="128">
        <f>VLOOKUP(FinalOutput[[#This Row],[ONS_Cenus_2011]],Table5[],CensusData!W$1,FALSE)</f>
        <v>847</v>
      </c>
      <c r="AE130" s="128">
        <f>VLOOKUP(FinalOutput[[#This Row],[ONS_Cenus_2011]],Table5[],CensusData!X$1,FALSE)</f>
        <v>474</v>
      </c>
      <c r="AF130" s="128">
        <f>VLOOKUP(FinalOutput[[#This Row],[ONS_Cenus_2011]],Table5[],CensusData!Y$1,FALSE)</f>
        <v>64</v>
      </c>
      <c r="AG130" s="128">
        <f>VLOOKUP(FinalOutput[[#This Row],[ONS_Cenus_2011]],Table5[],CensusData!Z$1,FALSE)</f>
        <v>306</v>
      </c>
      <c r="AH130" s="128">
        <f>VLOOKUP(FinalOutput[[#This Row],[ONS_Cenus_2011]],Table5[],CensusData!AA$1,FALSE)</f>
        <v>484</v>
      </c>
      <c r="AI130" s="128">
        <f>VLOOKUP(FinalOutput[[#This Row],[ONS_Cenus_2011]],Table5[],CensusData!AB$1,FALSE)</f>
        <v>1040</v>
      </c>
      <c r="AJ130" s="128">
        <f>VLOOKUP(FinalOutput[[#This Row],[ONS_Cenus_2011]],Table5[],CensusData!AC$1,FALSE)</f>
        <v>673</v>
      </c>
      <c r="AK130" s="128">
        <f>VLOOKUP(FinalOutput[[#This Row],[ONS_Cenus_2011]],Table5[],CensusData!AD$1,FALSE)</f>
        <v>295</v>
      </c>
      <c r="AL130" s="128">
        <f>VLOOKUP(FinalOutput[[#This Row],[ONS_Cenus_2011]],Table5[],CensusData!AE$1,FALSE)</f>
        <v>72</v>
      </c>
      <c r="AM130" s="128">
        <f>VLOOKUP(FinalOutput[[#This Row],[ONS_Cenus_2011]],Table5[],CensusData!AF$1,FALSE)</f>
        <v>188</v>
      </c>
      <c r="AN130" s="128">
        <f>VLOOKUP(FinalOutput[[#This Row],[ONS_Cenus_2011]],Table5[],CensusData!AG$1,FALSE)</f>
        <v>56</v>
      </c>
      <c r="AO130" s="128">
        <f>VLOOKUP(FinalOutput[[#This Row],[ONS_Cenus_2011]],Table5[],CensusData!AH$1,FALSE)</f>
        <v>132</v>
      </c>
      <c r="AP130" s="128">
        <f>VLOOKUP(FinalOutput[[#This Row],[ONS_Cenus_2011]],Table5[],CensusData!AI$1,FALSE)</f>
        <v>115983</v>
      </c>
      <c r="AQ130" s="128">
        <f>VLOOKUP(FinalOutput[[#This Row],[ONS_Cenus_2011]],Table5[],CensusData!AJ$1,FALSE)</f>
        <v>21768</v>
      </c>
      <c r="AR130" s="128">
        <f>VLOOKUP(FinalOutput[[#This Row],[ONS_Cenus_2011]],Table5[],CensusData!AK$1,FALSE)</f>
        <v>17067</v>
      </c>
      <c r="AS130" s="128">
        <f>VLOOKUP(FinalOutput[[#This Row],[ONS_Cenus_2011]],Table5[],CensusData!AL$1,FALSE)</f>
        <v>18714</v>
      </c>
      <c r="AT130" s="128">
        <f>VLOOKUP(FinalOutput[[#This Row],[ONS_Cenus_2011]],Table5[],CensusData!AM$1,FALSE)</f>
        <v>4023</v>
      </c>
      <c r="AU130" s="128">
        <f>VLOOKUP(FinalOutput[[#This Row],[ONS_Cenus_2011]],Table5[],CensusData!AN$1,FALSE)</f>
        <v>13410</v>
      </c>
      <c r="AV130" s="128">
        <f>VLOOKUP(FinalOutput[[#This Row],[ONS_Cenus_2011]],Table5[],CensusData!AO$1,FALSE)</f>
        <v>35872</v>
      </c>
      <c r="AW130" s="128">
        <f>VLOOKUP(FinalOutput[[#This Row],[ONS_Cenus_2011]],Table5[],CensusData!AP$1,FALSE)</f>
        <v>5129</v>
      </c>
    </row>
    <row r="131" spans="1:49" ht="15" customHeight="1">
      <c r="A131" s="128" t="str">
        <f t="array" ref="A131">ConsolGeog[[#This Row],[Country]]</f>
        <v>England</v>
      </c>
      <c r="B131" s="129" t="str">
        <f t="array" ref="B131">ConsolGeog[[#This Row],[County Name]]</f>
        <v>Hertfordshire</v>
      </c>
      <c r="C131" s="128" t="str">
        <f t="array" ref="C131">ConsolGeog[[#This Row],[la_code]]</f>
        <v>E07000098</v>
      </c>
      <c r="D131" s="129" t="str">
        <f t="array" ref="D131">ConsolGeog[[#This Row],[la_name]]</f>
        <v>Hertsmere</v>
      </c>
      <c r="E131" s="129" t="str">
        <f t="array" ref="E131">ConsolGeog[[#This Row],[LA Type]]</f>
        <v>District</v>
      </c>
      <c r="F131" s="129">
        <f t="array" ref="F131">ConsolGeog[[#This Row],[population]]</f>
        <v>100031</v>
      </c>
      <c r="G131" s="129">
        <f t="array" ref="G131">ConsolGeog[[#This Row],[area]]</f>
        <v>10116</v>
      </c>
      <c r="H131" s="129">
        <f t="array" ref="H131">MAX(ConsolGeog[[#This Row],[Presented HS - 16-17 (2014)]]+ConsolGeog[[#This Row],[Presented HS - 18-24 (2014)]],ConsolGeog[[#This Row],[Presented HS - 16-24 (2014)]])+MAX(ConsolGeog[[#This Row],[Presented CS - 16-17 (2014)]]+ConsolGeog[[#This Row],[Presented CS - 18-24 (2014)]],ConsolGeog[[#This Row],[Presented CS - 16-24 (2014)]])</f>
        <v>0</v>
      </c>
      <c r="I131" s="129">
        <f t="array" ref="I131">MAX(ConsolGeog[[#This Row],[Assessed HS - 16-17 (2014)]]+ConsolGeog[[#This Row],[Assessed HS - 18-24 (2014)]],ConsolGeog[[#This Row],[Assessed HS - 16-24 (2014)]])+MAX(ConsolGeog[[#This Row],[Assessed CS - 16-17 (2014)]]+ConsolGeog[[#This Row],[Assessed CS - 18-24 (2014)]],ConsolGeog[[#This Row],[Assessed CS - 16-24 (2014)]])</f>
        <v>0</v>
      </c>
      <c r="J131" s="128">
        <f>VLOOKUP(FinalOutput[[#This Row],[ONS_Cenus_2011]],Table5[],CensusData!C$1,FALSE)</f>
        <v>29908</v>
      </c>
      <c r="K131" s="128">
        <f>VLOOKUP(FinalOutput[[#This Row],[ONS_Cenus_2011]],Table5[],CensusData!D$1,FALSE)</f>
        <v>5343</v>
      </c>
      <c r="L131" s="128">
        <f>VLOOKUP(FinalOutput[[#This Row],[ONS_Cenus_2011]],Table5[],CensusData!E$1,FALSE)</f>
        <v>2313</v>
      </c>
      <c r="M131" s="128">
        <f>VLOOKUP(FinalOutput[[#This Row],[ONS_Cenus_2011]],Table5[],CensusData!F$1,FALSE)</f>
        <v>5683</v>
      </c>
      <c r="N131" s="128">
        <f>VLOOKUP(FinalOutput[[#This Row],[ONS_Cenus_2011]],Table5[],CensusData!G$1,FALSE)</f>
        <v>3493</v>
      </c>
      <c r="O131" s="128">
        <f>VLOOKUP(FinalOutput[[#This Row],[ONS_Cenus_2011]],Table5[],CensusData!H$1,FALSE)</f>
        <v>476</v>
      </c>
      <c r="P131" s="128">
        <f>VLOOKUP(FinalOutput[[#This Row],[ONS_Cenus_2011]],Table5[],CensusData!I$1,FALSE)</f>
        <v>4.25</v>
      </c>
      <c r="Q131" s="128">
        <f>VLOOKUP(FinalOutput[[#This Row],[ONS_Cenus_2011]],Table5[],CensusData!J$1,FALSE)</f>
        <v>30799</v>
      </c>
      <c r="R131" s="128">
        <f>VLOOKUP(FinalOutput[[#This Row],[ONS_Cenus_2011]],Table5[],CensusData!K$1,FALSE)</f>
        <v>39778</v>
      </c>
      <c r="S131" s="128">
        <f>VLOOKUP(FinalOutput[[#This Row],[ONS_Cenus_2011]],Table5[],CensusData!L$1,FALSE)</f>
        <v>35003</v>
      </c>
      <c r="T131" s="128">
        <f>VLOOKUP(FinalOutput[[#This Row],[ONS_Cenus_2011]],Table5[],CensusData!M$1,FALSE)</f>
        <v>31286</v>
      </c>
      <c r="U131" s="128">
        <f>VLOOKUP(FinalOutput[[#This Row],[ONS_Cenus_2011]],Table5[],CensusData!N$1,FALSE)</f>
        <v>1129</v>
      </c>
      <c r="V131" s="128">
        <f>VLOOKUP(FinalOutput[[#This Row],[ONS_Cenus_2011]],Table5[],CensusData!O$1,FALSE)</f>
        <v>55</v>
      </c>
      <c r="W131" s="128">
        <f>VLOOKUP(FinalOutput[[#This Row],[ONS_Cenus_2011]],Table5[],CensusData!P$1,FALSE)</f>
        <v>2533</v>
      </c>
      <c r="X131" s="128">
        <f>VLOOKUP(FinalOutput[[#This Row],[ONS_Cenus_2011]],Table5[],CensusData!Q$1,FALSE)</f>
        <v>568</v>
      </c>
      <c r="Y131" s="128">
        <f>VLOOKUP(FinalOutput[[#This Row],[ONS_Cenus_2011]],Table5[],CensusData!R$1,FALSE)</f>
        <v>162</v>
      </c>
      <c r="Z131" s="128">
        <f>VLOOKUP(FinalOutput[[#This Row],[ONS_Cenus_2011]],Table5[],CensusData!S$1,FALSE)</f>
        <v>88</v>
      </c>
      <c r="AA131" s="128">
        <f>VLOOKUP(FinalOutput[[#This Row],[ONS_Cenus_2011]],Table5[],CensusData!T$1,FALSE)</f>
        <v>165</v>
      </c>
      <c r="AB131" s="128">
        <f>VLOOKUP(FinalOutput[[#This Row],[ONS_Cenus_2011]],Table5[],CensusData!U$1,FALSE)</f>
        <v>153</v>
      </c>
      <c r="AC131" s="128">
        <f>VLOOKUP(FinalOutput[[#This Row],[ONS_Cenus_2011]],Table5[],CensusData!V$1,FALSE)</f>
        <v>2432</v>
      </c>
      <c r="AD131" s="128">
        <f>VLOOKUP(FinalOutput[[#This Row],[ONS_Cenus_2011]],Table5[],CensusData!W$1,FALSE)</f>
        <v>1224</v>
      </c>
      <c r="AE131" s="128">
        <f>VLOOKUP(FinalOutput[[#This Row],[ONS_Cenus_2011]],Table5[],CensusData!X$1,FALSE)</f>
        <v>133</v>
      </c>
      <c r="AF131" s="128">
        <f>VLOOKUP(FinalOutput[[#This Row],[ONS_Cenus_2011]],Table5[],CensusData!Y$1,FALSE)</f>
        <v>72</v>
      </c>
      <c r="AG131" s="128">
        <f>VLOOKUP(FinalOutput[[#This Row],[ONS_Cenus_2011]],Table5[],CensusData!Z$1,FALSE)</f>
        <v>338</v>
      </c>
      <c r="AH131" s="128">
        <f>VLOOKUP(FinalOutput[[#This Row],[ONS_Cenus_2011]],Table5[],CensusData!AA$1,FALSE)</f>
        <v>665</v>
      </c>
      <c r="AI131" s="128">
        <f>VLOOKUP(FinalOutput[[#This Row],[ONS_Cenus_2011]],Table5[],CensusData!AB$1,FALSE)</f>
        <v>1388</v>
      </c>
      <c r="AJ131" s="128">
        <f>VLOOKUP(FinalOutput[[#This Row],[ONS_Cenus_2011]],Table5[],CensusData!AC$1,FALSE)</f>
        <v>1016</v>
      </c>
      <c r="AK131" s="128">
        <f>VLOOKUP(FinalOutput[[#This Row],[ONS_Cenus_2011]],Table5[],CensusData!AD$1,FALSE)</f>
        <v>272</v>
      </c>
      <c r="AL131" s="128">
        <f>VLOOKUP(FinalOutput[[#This Row],[ONS_Cenus_2011]],Table5[],CensusData!AE$1,FALSE)</f>
        <v>100</v>
      </c>
      <c r="AM131" s="128">
        <f>VLOOKUP(FinalOutput[[#This Row],[ONS_Cenus_2011]],Table5[],CensusData!AF$1,FALSE)</f>
        <v>387</v>
      </c>
      <c r="AN131" s="128">
        <f>VLOOKUP(FinalOutput[[#This Row],[ONS_Cenus_2011]],Table5[],CensusData!AG$1,FALSE)</f>
        <v>79</v>
      </c>
      <c r="AO131" s="128">
        <f>VLOOKUP(FinalOutput[[#This Row],[ONS_Cenus_2011]],Table5[],CensusData!AH$1,FALSE)</f>
        <v>308</v>
      </c>
      <c r="AP131" s="128">
        <f>VLOOKUP(FinalOutput[[#This Row],[ONS_Cenus_2011]],Table5[],CensusData!AI$1,FALSE)</f>
        <v>79841</v>
      </c>
      <c r="AQ131" s="128">
        <f>VLOOKUP(FinalOutput[[#This Row],[ONS_Cenus_2011]],Table5[],CensusData!AJ$1,FALSE)</f>
        <v>15502</v>
      </c>
      <c r="AR131" s="128">
        <f>VLOOKUP(FinalOutput[[#This Row],[ONS_Cenus_2011]],Table5[],CensusData!AK$1,FALSE)</f>
        <v>11257</v>
      </c>
      <c r="AS131" s="128">
        <f>VLOOKUP(FinalOutput[[#This Row],[ONS_Cenus_2011]],Table5[],CensusData!AL$1,FALSE)</f>
        <v>12601</v>
      </c>
      <c r="AT131" s="128">
        <f>VLOOKUP(FinalOutput[[#This Row],[ONS_Cenus_2011]],Table5[],CensusData!AM$1,FALSE)</f>
        <v>2290</v>
      </c>
      <c r="AU131" s="128">
        <f>VLOOKUP(FinalOutput[[#This Row],[ONS_Cenus_2011]],Table5[],CensusData!AN$1,FALSE)</f>
        <v>8950</v>
      </c>
      <c r="AV131" s="128">
        <f>VLOOKUP(FinalOutput[[#This Row],[ONS_Cenus_2011]],Table5[],CensusData!AO$1,FALSE)</f>
        <v>24588</v>
      </c>
      <c r="AW131" s="128">
        <f>VLOOKUP(FinalOutput[[#This Row],[ONS_Cenus_2011]],Table5[],CensusData!AP$1,FALSE)</f>
        <v>4653</v>
      </c>
    </row>
    <row r="132" spans="1:49" ht="15" customHeight="1">
      <c r="A132" s="128" t="str">
        <f t="array" ref="A132">ConsolGeog[[#This Row],[Country]]</f>
        <v>England</v>
      </c>
      <c r="B132" s="129" t="str">
        <f t="array" ref="B132">ConsolGeog[[#This Row],[County Name]]</f>
        <v>Hertfordshire</v>
      </c>
      <c r="C132" s="128" t="str">
        <f t="array" ref="C132">ConsolGeog[[#This Row],[la_code]]</f>
        <v>E07000099</v>
      </c>
      <c r="D132" s="129" t="str">
        <f t="array" ref="D132">ConsolGeog[[#This Row],[la_name]]</f>
        <v>North Hertfordshire</v>
      </c>
      <c r="E132" s="129" t="str">
        <f t="array" ref="E132">ConsolGeog[[#This Row],[LA Type]]</f>
        <v>District</v>
      </c>
      <c r="F132" s="129">
        <f t="array" ref="F132">ConsolGeog[[#This Row],[population]]</f>
        <v>127114</v>
      </c>
      <c r="G132" s="129">
        <f t="array" ref="G132">ConsolGeog[[#This Row],[area]]</f>
        <v>37537.51</v>
      </c>
      <c r="H132" s="129">
        <f t="array" ref="H132">MAX(ConsolGeog[[#This Row],[Presented HS - 16-17 (2014)]]+ConsolGeog[[#This Row],[Presented HS - 18-24 (2014)]],ConsolGeog[[#This Row],[Presented HS - 16-24 (2014)]])+MAX(ConsolGeog[[#This Row],[Presented CS - 16-17 (2014)]]+ConsolGeog[[#This Row],[Presented CS - 18-24 (2014)]],ConsolGeog[[#This Row],[Presented CS - 16-24 (2014)]])</f>
        <v>117</v>
      </c>
      <c r="I132" s="129">
        <f t="array" ref="I132">MAX(ConsolGeog[[#This Row],[Assessed HS - 16-17 (2014)]]+ConsolGeog[[#This Row],[Assessed HS - 18-24 (2014)]],ConsolGeog[[#This Row],[Assessed HS - 16-24 (2014)]])+MAX(ConsolGeog[[#This Row],[Assessed CS - 16-17 (2014)]]+ConsolGeog[[#This Row],[Assessed CS - 18-24 (2014)]],ConsolGeog[[#This Row],[Assessed CS - 16-24 (2014)]])</f>
        <v>30</v>
      </c>
      <c r="J132" s="128">
        <f>VLOOKUP(FinalOutput[[#This Row],[ONS_Cenus_2011]],Table5[],CensusData!C$1,FALSE)</f>
        <v>36981</v>
      </c>
      <c r="K132" s="128">
        <f>VLOOKUP(FinalOutput[[#This Row],[ONS_Cenus_2011]],Table5[],CensusData!D$1,FALSE)</f>
        <v>4802</v>
      </c>
      <c r="L132" s="128">
        <f>VLOOKUP(FinalOutput[[#This Row],[ONS_Cenus_2011]],Table5[],CensusData!E$1,FALSE)</f>
        <v>2353</v>
      </c>
      <c r="M132" s="128">
        <f>VLOOKUP(FinalOutput[[#This Row],[ONS_Cenus_2011]],Table5[],CensusData!F$1,FALSE)</f>
        <v>5090</v>
      </c>
      <c r="N132" s="128">
        <f>VLOOKUP(FinalOutput[[#This Row],[ONS_Cenus_2011]],Table5[],CensusData!G$1,FALSE)</f>
        <v>3230</v>
      </c>
      <c r="O132" s="128">
        <f>VLOOKUP(FinalOutput[[#This Row],[ONS_Cenus_2011]],Table5[],CensusData!H$1,FALSE)</f>
        <v>346</v>
      </c>
      <c r="P132" s="128">
        <f>VLOOKUP(FinalOutput[[#This Row],[ONS_Cenus_2011]],Table5[],CensusData!I$1,FALSE)</f>
        <v>8.76</v>
      </c>
      <c r="Q132" s="128">
        <f>VLOOKUP(FinalOutput[[#This Row],[ONS_Cenus_2011]],Table5[],CensusData!J$1,FALSE)</f>
        <v>25635</v>
      </c>
      <c r="R132" s="128">
        <f>VLOOKUP(FinalOutput[[#This Row],[ONS_Cenus_2011]],Table5[],CensusData!K$1,FALSE)</f>
        <v>53426</v>
      </c>
      <c r="S132" s="128">
        <f>VLOOKUP(FinalOutput[[#This Row],[ONS_Cenus_2011]],Table5[],CensusData!L$1,FALSE)</f>
        <v>49204</v>
      </c>
      <c r="T132" s="128">
        <f>VLOOKUP(FinalOutput[[#This Row],[ONS_Cenus_2011]],Table5[],CensusData!M$1,FALSE)</f>
        <v>46561</v>
      </c>
      <c r="U132" s="128">
        <f>VLOOKUP(FinalOutput[[#This Row],[ONS_Cenus_2011]],Table5[],CensusData!N$1,FALSE)</f>
        <v>776</v>
      </c>
      <c r="V132" s="128">
        <f>VLOOKUP(FinalOutput[[#This Row],[ONS_Cenus_2011]],Table5[],CensusData!O$1,FALSE)</f>
        <v>19</v>
      </c>
      <c r="W132" s="128">
        <f>VLOOKUP(FinalOutput[[#This Row],[ONS_Cenus_2011]],Table5[],CensusData!P$1,FALSE)</f>
        <v>1848</v>
      </c>
      <c r="X132" s="128">
        <f>VLOOKUP(FinalOutput[[#This Row],[ONS_Cenus_2011]],Table5[],CensusData!Q$1,FALSE)</f>
        <v>682</v>
      </c>
      <c r="Y132" s="128">
        <f>VLOOKUP(FinalOutput[[#This Row],[ONS_Cenus_2011]],Table5[],CensusData!R$1,FALSE)</f>
        <v>301</v>
      </c>
      <c r="Z132" s="128">
        <f>VLOOKUP(FinalOutput[[#This Row],[ONS_Cenus_2011]],Table5[],CensusData!S$1,FALSE)</f>
        <v>64</v>
      </c>
      <c r="AA132" s="128">
        <f>VLOOKUP(FinalOutput[[#This Row],[ONS_Cenus_2011]],Table5[],CensusData!T$1,FALSE)</f>
        <v>168</v>
      </c>
      <c r="AB132" s="128">
        <f>VLOOKUP(FinalOutput[[#This Row],[ONS_Cenus_2011]],Table5[],CensusData!U$1,FALSE)</f>
        <v>149</v>
      </c>
      <c r="AC132" s="128">
        <f>VLOOKUP(FinalOutput[[#This Row],[ONS_Cenus_2011]],Table5[],CensusData!V$1,FALSE)</f>
        <v>2219</v>
      </c>
      <c r="AD132" s="128">
        <f>VLOOKUP(FinalOutput[[#This Row],[ONS_Cenus_2011]],Table5[],CensusData!W$1,FALSE)</f>
        <v>1136</v>
      </c>
      <c r="AE132" s="128">
        <f>VLOOKUP(FinalOutput[[#This Row],[ONS_Cenus_2011]],Table5[],CensusData!X$1,FALSE)</f>
        <v>114</v>
      </c>
      <c r="AF132" s="128">
        <f>VLOOKUP(FinalOutput[[#This Row],[ONS_Cenus_2011]],Table5[],CensusData!Y$1,FALSE)</f>
        <v>124</v>
      </c>
      <c r="AG132" s="128">
        <f>VLOOKUP(FinalOutput[[#This Row],[ONS_Cenus_2011]],Table5[],CensusData!Z$1,FALSE)</f>
        <v>301</v>
      </c>
      <c r="AH132" s="128">
        <f>VLOOKUP(FinalOutput[[#This Row],[ONS_Cenus_2011]],Table5[],CensusData!AA$1,FALSE)</f>
        <v>544</v>
      </c>
      <c r="AI132" s="128">
        <f>VLOOKUP(FinalOutput[[#This Row],[ONS_Cenus_2011]],Table5[],CensusData!AB$1,FALSE)</f>
        <v>1082</v>
      </c>
      <c r="AJ132" s="128">
        <f>VLOOKUP(FinalOutput[[#This Row],[ONS_Cenus_2011]],Table5[],CensusData!AC$1,FALSE)</f>
        <v>298</v>
      </c>
      <c r="AK132" s="128">
        <f>VLOOKUP(FinalOutput[[#This Row],[ONS_Cenus_2011]],Table5[],CensusData!AD$1,FALSE)</f>
        <v>692</v>
      </c>
      <c r="AL132" s="128">
        <f>VLOOKUP(FinalOutput[[#This Row],[ONS_Cenus_2011]],Table5[],CensusData!AE$1,FALSE)</f>
        <v>92</v>
      </c>
      <c r="AM132" s="128">
        <f>VLOOKUP(FinalOutput[[#This Row],[ONS_Cenus_2011]],Table5[],CensusData!AF$1,FALSE)</f>
        <v>239</v>
      </c>
      <c r="AN132" s="128">
        <f>VLOOKUP(FinalOutput[[#This Row],[ONS_Cenus_2011]],Table5[],CensusData!AG$1,FALSE)</f>
        <v>51</v>
      </c>
      <c r="AO132" s="128">
        <f>VLOOKUP(FinalOutput[[#This Row],[ONS_Cenus_2011]],Table5[],CensusData!AH$1,FALSE)</f>
        <v>188</v>
      </c>
      <c r="AP132" s="128">
        <f>VLOOKUP(FinalOutput[[#This Row],[ONS_Cenus_2011]],Table5[],CensusData!AI$1,FALSE)</f>
        <v>102388</v>
      </c>
      <c r="AQ132" s="128">
        <f>VLOOKUP(FinalOutput[[#This Row],[ONS_Cenus_2011]],Table5[],CensusData!AJ$1,FALSE)</f>
        <v>18416</v>
      </c>
      <c r="AR132" s="128">
        <f>VLOOKUP(FinalOutput[[#This Row],[ONS_Cenus_2011]],Table5[],CensusData!AK$1,FALSE)</f>
        <v>13480</v>
      </c>
      <c r="AS132" s="128">
        <f>VLOOKUP(FinalOutput[[#This Row],[ONS_Cenus_2011]],Table5[],CensusData!AL$1,FALSE)</f>
        <v>15758</v>
      </c>
      <c r="AT132" s="128">
        <f>VLOOKUP(FinalOutput[[#This Row],[ONS_Cenus_2011]],Table5[],CensusData!AM$1,FALSE)</f>
        <v>3565</v>
      </c>
      <c r="AU132" s="128">
        <f>VLOOKUP(FinalOutput[[#This Row],[ONS_Cenus_2011]],Table5[],CensusData!AN$1,FALSE)</f>
        <v>11632</v>
      </c>
      <c r="AV132" s="128">
        <f>VLOOKUP(FinalOutput[[#This Row],[ONS_Cenus_2011]],Table5[],CensusData!AO$1,FALSE)</f>
        <v>35242</v>
      </c>
      <c r="AW132" s="128">
        <f>VLOOKUP(FinalOutput[[#This Row],[ONS_Cenus_2011]],Table5[],CensusData!AP$1,FALSE)</f>
        <v>4295</v>
      </c>
    </row>
    <row r="133" spans="1:49" ht="15" customHeight="1">
      <c r="A133" s="128" t="str">
        <f t="array" ref="A133">ConsolGeog[[#This Row],[Country]]</f>
        <v>England</v>
      </c>
      <c r="B133" s="129" t="str">
        <f t="array" ref="B133">ConsolGeog[[#This Row],[County Name]]</f>
        <v>Lancashire</v>
      </c>
      <c r="C133" s="128" t="str">
        <f t="array" ref="C133">ConsolGeog[[#This Row],[la_code]]</f>
        <v>E07000120</v>
      </c>
      <c r="D133" s="129" t="str">
        <f t="array" ref="D133">ConsolGeog[[#This Row],[la_name]]</f>
        <v>Hyndburn</v>
      </c>
      <c r="E133" s="129" t="str">
        <f t="array" ref="E133">ConsolGeog[[#This Row],[LA Type]]</f>
        <v>District</v>
      </c>
      <c r="F133" s="129">
        <f t="array" ref="F133">ConsolGeog[[#This Row],[population]]</f>
        <v>80734</v>
      </c>
      <c r="G133" s="129">
        <f t="array" ref="G133">ConsolGeog[[#This Row],[area]]</f>
        <v>7299.32</v>
      </c>
      <c r="H133" s="129">
        <f t="array" ref="H133">MAX(ConsolGeog[[#This Row],[Presented HS - 16-17 (2014)]]+ConsolGeog[[#This Row],[Presented HS - 18-24 (2014)]],ConsolGeog[[#This Row],[Presented HS - 16-24 (2014)]])+MAX(ConsolGeog[[#This Row],[Presented CS - 16-17 (2014)]]+ConsolGeog[[#This Row],[Presented CS - 18-24 (2014)]],ConsolGeog[[#This Row],[Presented CS - 16-24 (2014)]])</f>
        <v>12</v>
      </c>
      <c r="I133" s="129">
        <f t="array" ref="I133">MAX(ConsolGeog[[#This Row],[Assessed HS - 16-17 (2014)]]+ConsolGeog[[#This Row],[Assessed HS - 18-24 (2014)]],ConsolGeog[[#This Row],[Assessed HS - 16-24 (2014)]])+MAX(ConsolGeog[[#This Row],[Assessed CS - 16-17 (2014)]]+ConsolGeog[[#This Row],[Assessed CS - 18-24 (2014)]],ConsolGeog[[#This Row],[Assessed CS - 16-24 (2014)]])</f>
        <v>12</v>
      </c>
      <c r="J133" s="128">
        <f>VLOOKUP(FinalOutput[[#This Row],[ONS_Cenus_2011]],Table5[],CensusData!C$1,FALSE)</f>
        <v>27954</v>
      </c>
      <c r="K133" s="128">
        <f>VLOOKUP(FinalOutput[[#This Row],[ONS_Cenus_2011]],Table5[],CensusData!D$1,FALSE)</f>
        <v>4481</v>
      </c>
      <c r="L133" s="128">
        <f>VLOOKUP(FinalOutput[[#This Row],[ONS_Cenus_2011]],Table5[],CensusData!E$1,FALSE)</f>
        <v>2528</v>
      </c>
      <c r="M133" s="128">
        <f>VLOOKUP(FinalOutput[[#This Row],[ONS_Cenus_2011]],Table5[],CensusData!F$1,FALSE)</f>
        <v>5755</v>
      </c>
      <c r="N133" s="128">
        <f>VLOOKUP(FinalOutput[[#This Row],[ONS_Cenus_2011]],Table5[],CensusData!G$1,FALSE)</f>
        <v>3007</v>
      </c>
      <c r="O133" s="128">
        <f>VLOOKUP(FinalOutput[[#This Row],[ONS_Cenus_2011]],Table5[],CensusData!H$1,FALSE)</f>
        <v>758</v>
      </c>
      <c r="P133" s="128">
        <f>VLOOKUP(FinalOutput[[#This Row],[ONS_Cenus_2011]],Table5[],CensusData!I$1,FALSE)</f>
        <v>33.19</v>
      </c>
      <c r="Q133" s="128">
        <f>VLOOKUP(FinalOutput[[#This Row],[ONS_Cenus_2011]],Table5[],CensusData!J$1,FALSE)</f>
        <v>6852</v>
      </c>
      <c r="R133" s="128">
        <f>VLOOKUP(FinalOutput[[#This Row],[ONS_Cenus_2011]],Table5[],CensusData!K$1,FALSE)</f>
        <v>34341</v>
      </c>
      <c r="S133" s="128">
        <f>VLOOKUP(FinalOutput[[#This Row],[ONS_Cenus_2011]],Table5[],CensusData!L$1,FALSE)</f>
        <v>31820</v>
      </c>
      <c r="T133" s="128">
        <f>VLOOKUP(FinalOutput[[#This Row],[ONS_Cenus_2011]],Table5[],CensusData!M$1,FALSE)</f>
        <v>30907</v>
      </c>
      <c r="U133" s="128">
        <f>VLOOKUP(FinalOutput[[#This Row],[ONS_Cenus_2011]],Table5[],CensusData!N$1,FALSE)</f>
        <v>306</v>
      </c>
      <c r="V133" s="128">
        <f>VLOOKUP(FinalOutput[[#This Row],[ONS_Cenus_2011]],Table5[],CensusData!O$1,FALSE)</f>
        <v>43</v>
      </c>
      <c r="W133" s="128">
        <f>VLOOKUP(FinalOutput[[#This Row],[ONS_Cenus_2011]],Table5[],CensusData!P$1,FALSE)</f>
        <v>564</v>
      </c>
      <c r="X133" s="128">
        <f>VLOOKUP(FinalOutput[[#This Row],[ONS_Cenus_2011]],Table5[],CensusData!Q$1,FALSE)</f>
        <v>157</v>
      </c>
      <c r="Y133" s="128">
        <f>VLOOKUP(FinalOutput[[#This Row],[ONS_Cenus_2011]],Table5[],CensusData!R$1,FALSE)</f>
        <v>56</v>
      </c>
      <c r="Z133" s="128">
        <f>VLOOKUP(FinalOutput[[#This Row],[ONS_Cenus_2011]],Table5[],CensusData!S$1,FALSE)</f>
        <v>11</v>
      </c>
      <c r="AA133" s="128">
        <f>VLOOKUP(FinalOutput[[#This Row],[ONS_Cenus_2011]],Table5[],CensusData!T$1,FALSE)</f>
        <v>51</v>
      </c>
      <c r="AB133" s="128">
        <f>VLOOKUP(FinalOutput[[#This Row],[ONS_Cenus_2011]],Table5[],CensusData!U$1,FALSE)</f>
        <v>39</v>
      </c>
      <c r="AC133" s="128">
        <f>VLOOKUP(FinalOutput[[#This Row],[ONS_Cenus_2011]],Table5[],CensusData!V$1,FALSE)</f>
        <v>2227</v>
      </c>
      <c r="AD133" s="128">
        <f>VLOOKUP(FinalOutput[[#This Row],[ONS_Cenus_2011]],Table5[],CensusData!W$1,FALSE)</f>
        <v>99</v>
      </c>
      <c r="AE133" s="128">
        <f>VLOOKUP(FinalOutput[[#This Row],[ONS_Cenus_2011]],Table5[],CensusData!X$1,FALSE)</f>
        <v>1811</v>
      </c>
      <c r="AF133" s="128">
        <f>VLOOKUP(FinalOutput[[#This Row],[ONS_Cenus_2011]],Table5[],CensusData!Y$1,FALSE)</f>
        <v>72</v>
      </c>
      <c r="AG133" s="128">
        <f>VLOOKUP(FinalOutput[[#This Row],[ONS_Cenus_2011]],Table5[],CensusData!Z$1,FALSE)</f>
        <v>110</v>
      </c>
      <c r="AH133" s="128">
        <f>VLOOKUP(FinalOutput[[#This Row],[ONS_Cenus_2011]],Table5[],CensusData!AA$1,FALSE)</f>
        <v>135</v>
      </c>
      <c r="AI133" s="128">
        <f>VLOOKUP(FinalOutput[[#This Row],[ONS_Cenus_2011]],Table5[],CensusData!AB$1,FALSE)</f>
        <v>53</v>
      </c>
      <c r="AJ133" s="128">
        <f>VLOOKUP(FinalOutput[[#This Row],[ONS_Cenus_2011]],Table5[],CensusData!AC$1,FALSE)</f>
        <v>21</v>
      </c>
      <c r="AK133" s="128">
        <f>VLOOKUP(FinalOutput[[#This Row],[ONS_Cenus_2011]],Table5[],CensusData!AD$1,FALSE)</f>
        <v>30</v>
      </c>
      <c r="AL133" s="128">
        <f>VLOOKUP(FinalOutput[[#This Row],[ONS_Cenus_2011]],Table5[],CensusData!AE$1,FALSE)</f>
        <v>2</v>
      </c>
      <c r="AM133" s="128">
        <f>VLOOKUP(FinalOutput[[#This Row],[ONS_Cenus_2011]],Table5[],CensusData!AF$1,FALSE)</f>
        <v>84</v>
      </c>
      <c r="AN133" s="128">
        <f>VLOOKUP(FinalOutput[[#This Row],[ONS_Cenus_2011]],Table5[],CensusData!AG$1,FALSE)</f>
        <v>52</v>
      </c>
      <c r="AO133" s="128">
        <f>VLOOKUP(FinalOutput[[#This Row],[ONS_Cenus_2011]],Table5[],CensusData!AH$1,FALSE)</f>
        <v>32</v>
      </c>
      <c r="AP133" s="128">
        <f>VLOOKUP(FinalOutput[[#This Row],[ONS_Cenus_2011]],Table5[],CensusData!AI$1,FALSE)</f>
        <v>64092</v>
      </c>
      <c r="AQ133" s="128">
        <f>VLOOKUP(FinalOutput[[#This Row],[ONS_Cenus_2011]],Table5[],CensusData!AJ$1,FALSE)</f>
        <v>17942</v>
      </c>
      <c r="AR133" s="128">
        <f>VLOOKUP(FinalOutput[[#This Row],[ONS_Cenus_2011]],Table5[],CensusData!AK$1,FALSE)</f>
        <v>8868</v>
      </c>
      <c r="AS133" s="128">
        <f>VLOOKUP(FinalOutput[[#This Row],[ONS_Cenus_2011]],Table5[],CensusData!AL$1,FALSE)</f>
        <v>10400</v>
      </c>
      <c r="AT133" s="128">
        <f>VLOOKUP(FinalOutput[[#This Row],[ONS_Cenus_2011]],Table5[],CensusData!AM$1,FALSE)</f>
        <v>3547</v>
      </c>
      <c r="AU133" s="128">
        <f>VLOOKUP(FinalOutput[[#This Row],[ONS_Cenus_2011]],Table5[],CensusData!AN$1,FALSE)</f>
        <v>8043</v>
      </c>
      <c r="AV133" s="128">
        <f>VLOOKUP(FinalOutput[[#This Row],[ONS_Cenus_2011]],Table5[],CensusData!AO$1,FALSE)</f>
        <v>12132</v>
      </c>
      <c r="AW133" s="128">
        <f>VLOOKUP(FinalOutput[[#This Row],[ONS_Cenus_2011]],Table5[],CensusData!AP$1,FALSE)</f>
        <v>3160</v>
      </c>
    </row>
    <row r="134" spans="1:49" ht="15" customHeight="1">
      <c r="A134" s="128" t="str">
        <f t="array" ref="A134">ConsolGeog[[#This Row],[Country]]</f>
        <v>England</v>
      </c>
      <c r="B134" s="129" t="str">
        <f t="array" ref="B134">ConsolGeog[[#This Row],[County Name]]</f>
        <v>Lancashire</v>
      </c>
      <c r="C134" s="128" t="str">
        <f t="array" ref="C134">ConsolGeog[[#This Row],[la_code]]</f>
        <v>E07000121</v>
      </c>
      <c r="D134" s="129" t="str">
        <f t="array" ref="D134">ConsolGeog[[#This Row],[la_name]]</f>
        <v>Lancaster</v>
      </c>
      <c r="E134" s="129" t="str">
        <f t="array" ref="E134">ConsolGeog[[#This Row],[LA Type]]</f>
        <v>District</v>
      </c>
      <c r="F134" s="129">
        <f t="array" ref="F134">ConsolGeog[[#This Row],[population]]</f>
        <v>138375</v>
      </c>
      <c r="G134" s="129">
        <f t="array" ref="G134">ConsolGeog[[#This Row],[area]]</f>
        <v>57585.64</v>
      </c>
      <c r="H134" s="129">
        <f t="array" ref="H134">MAX(ConsolGeog[[#This Row],[Presented HS - 16-17 (2014)]]+ConsolGeog[[#This Row],[Presented HS - 18-24 (2014)]],ConsolGeog[[#This Row],[Presented HS - 16-24 (2014)]])+MAX(ConsolGeog[[#This Row],[Presented CS - 16-17 (2014)]]+ConsolGeog[[#This Row],[Presented CS - 18-24 (2014)]],ConsolGeog[[#This Row],[Presented CS - 16-24 (2014)]])</f>
        <v>0</v>
      </c>
      <c r="I134" s="129">
        <f t="array" ref="I134">MAX(ConsolGeog[[#This Row],[Assessed HS - 16-17 (2014)]]+ConsolGeog[[#This Row],[Assessed HS - 18-24 (2014)]],ConsolGeog[[#This Row],[Assessed HS - 16-24 (2014)]])+MAX(ConsolGeog[[#This Row],[Assessed CS - 16-17 (2014)]]+ConsolGeog[[#This Row],[Assessed CS - 18-24 (2014)]],ConsolGeog[[#This Row],[Assessed CS - 16-24 (2014)]])</f>
        <v>0</v>
      </c>
      <c r="J134" s="128">
        <f>VLOOKUP(FinalOutput[[#This Row],[ONS_Cenus_2011]],Table5[],CensusData!C$1,FALSE)</f>
        <v>52208</v>
      </c>
      <c r="K134" s="128">
        <f>VLOOKUP(FinalOutput[[#This Row],[ONS_Cenus_2011]],Table5[],CensusData!D$1,FALSE)</f>
        <v>13351</v>
      </c>
      <c r="L134" s="128">
        <f>VLOOKUP(FinalOutput[[#This Row],[ONS_Cenus_2011]],Table5[],CensusData!E$1,FALSE)</f>
        <v>2992</v>
      </c>
      <c r="M134" s="128">
        <f>VLOOKUP(FinalOutput[[#This Row],[ONS_Cenus_2011]],Table5[],CensusData!F$1,FALSE)</f>
        <v>9428</v>
      </c>
      <c r="N134" s="128">
        <f>VLOOKUP(FinalOutput[[#This Row],[ONS_Cenus_2011]],Table5[],CensusData!G$1,FALSE)</f>
        <v>6487</v>
      </c>
      <c r="O134" s="128">
        <f>VLOOKUP(FinalOutput[[#This Row],[ONS_Cenus_2011]],Table5[],CensusData!H$1,FALSE)</f>
        <v>605</v>
      </c>
      <c r="P134" s="128">
        <f>VLOOKUP(FinalOutput[[#This Row],[ONS_Cenus_2011]],Table5[],CensusData!I$1,FALSE)</f>
        <v>14.16</v>
      </c>
      <c r="Q134" s="128">
        <f>VLOOKUP(FinalOutput[[#This Row],[ONS_Cenus_2011]],Table5[],CensusData!J$1,FALSE)</f>
        <v>19051</v>
      </c>
      <c r="R134" s="128">
        <f>VLOOKUP(FinalOutput[[#This Row],[ONS_Cenus_2011]],Table5[],CensusData!K$1,FALSE)</f>
        <v>57822</v>
      </c>
      <c r="S134" s="128">
        <f>VLOOKUP(FinalOutput[[#This Row],[ONS_Cenus_2011]],Table5[],CensusData!L$1,FALSE)</f>
        <v>56439</v>
      </c>
      <c r="T134" s="128">
        <f>VLOOKUP(FinalOutput[[#This Row],[ONS_Cenus_2011]],Table5[],CensusData!M$1,FALSE)</f>
        <v>54312</v>
      </c>
      <c r="U134" s="128">
        <f>VLOOKUP(FinalOutput[[#This Row],[ONS_Cenus_2011]],Table5[],CensusData!N$1,FALSE)</f>
        <v>479</v>
      </c>
      <c r="V134" s="128">
        <f>VLOOKUP(FinalOutput[[#This Row],[ONS_Cenus_2011]],Table5[],CensusData!O$1,FALSE)</f>
        <v>112</v>
      </c>
      <c r="W134" s="128">
        <f>VLOOKUP(FinalOutput[[#This Row],[ONS_Cenus_2011]],Table5[],CensusData!P$1,FALSE)</f>
        <v>1536</v>
      </c>
      <c r="X134" s="128">
        <f>VLOOKUP(FinalOutput[[#This Row],[ONS_Cenus_2011]],Table5[],CensusData!Q$1,FALSE)</f>
        <v>306</v>
      </c>
      <c r="Y134" s="128">
        <f>VLOOKUP(FinalOutput[[#This Row],[ONS_Cenus_2011]],Table5[],CensusData!R$1,FALSE)</f>
        <v>100</v>
      </c>
      <c r="Z134" s="128">
        <f>VLOOKUP(FinalOutput[[#This Row],[ONS_Cenus_2011]],Table5[],CensusData!S$1,FALSE)</f>
        <v>28</v>
      </c>
      <c r="AA134" s="128">
        <f>VLOOKUP(FinalOutput[[#This Row],[ONS_Cenus_2011]],Table5[],CensusData!T$1,FALSE)</f>
        <v>95</v>
      </c>
      <c r="AB134" s="128">
        <f>VLOOKUP(FinalOutput[[#This Row],[ONS_Cenus_2011]],Table5[],CensusData!U$1,FALSE)</f>
        <v>83</v>
      </c>
      <c r="AC134" s="128">
        <f>VLOOKUP(FinalOutput[[#This Row],[ONS_Cenus_2011]],Table5[],CensusData!V$1,FALSE)</f>
        <v>739</v>
      </c>
      <c r="AD134" s="128">
        <f>VLOOKUP(FinalOutput[[#This Row],[ONS_Cenus_2011]],Table5[],CensusData!W$1,FALSE)</f>
        <v>288</v>
      </c>
      <c r="AE134" s="128">
        <f>VLOOKUP(FinalOutput[[#This Row],[ONS_Cenus_2011]],Table5[],CensusData!X$1,FALSE)</f>
        <v>75</v>
      </c>
      <c r="AF134" s="128">
        <f>VLOOKUP(FinalOutput[[#This Row],[ONS_Cenus_2011]],Table5[],CensusData!Y$1,FALSE)</f>
        <v>37</v>
      </c>
      <c r="AG134" s="128">
        <f>VLOOKUP(FinalOutput[[#This Row],[ONS_Cenus_2011]],Table5[],CensusData!Z$1,FALSE)</f>
        <v>193</v>
      </c>
      <c r="AH134" s="128">
        <f>VLOOKUP(FinalOutput[[#This Row],[ONS_Cenus_2011]],Table5[],CensusData!AA$1,FALSE)</f>
        <v>146</v>
      </c>
      <c r="AI134" s="128">
        <f>VLOOKUP(FinalOutput[[#This Row],[ONS_Cenus_2011]],Table5[],CensusData!AB$1,FALSE)</f>
        <v>232</v>
      </c>
      <c r="AJ134" s="128">
        <f>VLOOKUP(FinalOutput[[#This Row],[ONS_Cenus_2011]],Table5[],CensusData!AC$1,FALSE)</f>
        <v>154</v>
      </c>
      <c r="AK134" s="128">
        <f>VLOOKUP(FinalOutput[[#This Row],[ONS_Cenus_2011]],Table5[],CensusData!AD$1,FALSE)</f>
        <v>61</v>
      </c>
      <c r="AL134" s="128">
        <f>VLOOKUP(FinalOutput[[#This Row],[ONS_Cenus_2011]],Table5[],CensusData!AE$1,FALSE)</f>
        <v>17</v>
      </c>
      <c r="AM134" s="128">
        <f>VLOOKUP(FinalOutput[[#This Row],[ONS_Cenus_2011]],Table5[],CensusData!AF$1,FALSE)</f>
        <v>106</v>
      </c>
      <c r="AN134" s="128">
        <f>VLOOKUP(FinalOutput[[#This Row],[ONS_Cenus_2011]],Table5[],CensusData!AG$1,FALSE)</f>
        <v>57</v>
      </c>
      <c r="AO134" s="128">
        <f>VLOOKUP(FinalOutput[[#This Row],[ONS_Cenus_2011]],Table5[],CensusData!AH$1,FALSE)</f>
        <v>49</v>
      </c>
      <c r="AP134" s="128">
        <f>VLOOKUP(FinalOutput[[#This Row],[ONS_Cenus_2011]],Table5[],CensusData!AI$1,FALSE)</f>
        <v>115405</v>
      </c>
      <c r="AQ134" s="128">
        <f>VLOOKUP(FinalOutput[[#This Row],[ONS_Cenus_2011]],Table5[],CensusData!AJ$1,FALSE)</f>
        <v>23804</v>
      </c>
      <c r="AR134" s="128">
        <f>VLOOKUP(FinalOutput[[#This Row],[ONS_Cenus_2011]],Table5[],CensusData!AK$1,FALSE)</f>
        <v>13178</v>
      </c>
      <c r="AS134" s="128">
        <f>VLOOKUP(FinalOutput[[#This Row],[ONS_Cenus_2011]],Table5[],CensusData!AL$1,FALSE)</f>
        <v>17539</v>
      </c>
      <c r="AT134" s="128">
        <f>VLOOKUP(FinalOutput[[#This Row],[ONS_Cenus_2011]],Table5[],CensusData!AM$1,FALSE)</f>
        <v>4231</v>
      </c>
      <c r="AU134" s="128">
        <f>VLOOKUP(FinalOutput[[#This Row],[ONS_Cenus_2011]],Table5[],CensusData!AN$1,FALSE)</f>
        <v>20214</v>
      </c>
      <c r="AV134" s="128">
        <f>VLOOKUP(FinalOutput[[#This Row],[ONS_Cenus_2011]],Table5[],CensusData!AO$1,FALSE)</f>
        <v>31396</v>
      </c>
      <c r="AW134" s="128">
        <f>VLOOKUP(FinalOutput[[#This Row],[ONS_Cenus_2011]],Table5[],CensusData!AP$1,FALSE)</f>
        <v>5043</v>
      </c>
    </row>
    <row r="135" spans="1:49" ht="15" customHeight="1">
      <c r="A135" s="128" t="str">
        <f t="array" ref="A135">ConsolGeog[[#This Row],[Country]]</f>
        <v>England</v>
      </c>
      <c r="B135" s="129" t="str">
        <f t="array" ref="B135">ConsolGeog[[#This Row],[County Name]]</f>
        <v>Hertfordshire</v>
      </c>
      <c r="C135" s="128" t="str">
        <f t="array" ref="C135">ConsolGeog[[#This Row],[la_code]]</f>
        <v>E07000102</v>
      </c>
      <c r="D135" s="129" t="str">
        <f t="array" ref="D135">ConsolGeog[[#This Row],[la_name]]</f>
        <v>Three Rivers</v>
      </c>
      <c r="E135" s="129" t="str">
        <f t="array" ref="E135">ConsolGeog[[#This Row],[LA Type]]</f>
        <v>District</v>
      </c>
      <c r="F135" s="129">
        <f t="array" ref="F135">ConsolGeog[[#This Row],[population]]</f>
        <v>87317</v>
      </c>
      <c r="G135" s="129">
        <f t="array" ref="G135">ConsolGeog[[#This Row],[area]]</f>
        <v>8881.34</v>
      </c>
      <c r="H135" s="129">
        <f t="array" ref="H135">MAX(ConsolGeog[[#This Row],[Presented HS - 16-17 (2014)]]+ConsolGeog[[#This Row],[Presented HS - 18-24 (2014)]],ConsolGeog[[#This Row],[Presented HS - 16-24 (2014)]])+MAX(ConsolGeog[[#This Row],[Presented CS - 16-17 (2014)]]+ConsolGeog[[#This Row],[Presented CS - 18-24 (2014)]],ConsolGeog[[#This Row],[Presented CS - 16-24 (2014)]])</f>
        <v>0</v>
      </c>
      <c r="I135" s="129">
        <f t="array" ref="I135">MAX(ConsolGeog[[#This Row],[Assessed HS - 16-17 (2014)]]+ConsolGeog[[#This Row],[Assessed HS - 18-24 (2014)]],ConsolGeog[[#This Row],[Assessed HS - 16-24 (2014)]])+MAX(ConsolGeog[[#This Row],[Assessed CS - 16-17 (2014)]]+ConsolGeog[[#This Row],[Assessed CS - 18-24 (2014)]],ConsolGeog[[#This Row],[Assessed CS - 16-24 (2014)]])</f>
        <v>0</v>
      </c>
      <c r="J135" s="128">
        <f>VLOOKUP(FinalOutput[[#This Row],[ONS_Cenus_2011]],Table5[],CensusData!C$1,FALSE)</f>
        <v>25486</v>
      </c>
      <c r="K135" s="128">
        <f>VLOOKUP(FinalOutput[[#This Row],[ONS_Cenus_2011]],Table5[],CensusData!D$1,FALSE)</f>
        <v>3846</v>
      </c>
      <c r="L135" s="128">
        <f>VLOOKUP(FinalOutput[[#This Row],[ONS_Cenus_2011]],Table5[],CensusData!E$1,FALSE)</f>
        <v>1592</v>
      </c>
      <c r="M135" s="128">
        <f>VLOOKUP(FinalOutput[[#This Row],[ONS_Cenus_2011]],Table5[],CensusData!F$1,FALSE)</f>
        <v>4113</v>
      </c>
      <c r="N135" s="128">
        <f>VLOOKUP(FinalOutput[[#This Row],[ONS_Cenus_2011]],Table5[],CensusData!G$1,FALSE)</f>
        <v>2619</v>
      </c>
      <c r="O135" s="128">
        <f>VLOOKUP(FinalOutput[[#This Row],[ONS_Cenus_2011]],Table5[],CensusData!H$1,FALSE)</f>
        <v>242</v>
      </c>
      <c r="P135" s="128">
        <f>VLOOKUP(FinalOutput[[#This Row],[ONS_Cenus_2011]],Table5[],CensusData!I$1,FALSE)</f>
        <v>5.16</v>
      </c>
      <c r="Q135" s="128">
        <f>VLOOKUP(FinalOutput[[#This Row],[ONS_Cenus_2011]],Table5[],CensusData!J$1,FALSE)</f>
        <v>29879</v>
      </c>
      <c r="R135" s="128">
        <f>VLOOKUP(FinalOutput[[#This Row],[ONS_Cenus_2011]],Table5[],CensusData!K$1,FALSE)</f>
        <v>35108</v>
      </c>
      <c r="S135" s="128">
        <f>VLOOKUP(FinalOutput[[#This Row],[ONS_Cenus_2011]],Table5[],CensusData!L$1,FALSE)</f>
        <v>31431</v>
      </c>
      <c r="T135" s="128">
        <f>VLOOKUP(FinalOutput[[#This Row],[ONS_Cenus_2011]],Table5[],CensusData!M$1,FALSE)</f>
        <v>29043</v>
      </c>
      <c r="U135" s="128">
        <f>VLOOKUP(FinalOutput[[#This Row],[ONS_Cenus_2011]],Table5[],CensusData!N$1,FALSE)</f>
        <v>874</v>
      </c>
      <c r="V135" s="128">
        <f>VLOOKUP(FinalOutput[[#This Row],[ONS_Cenus_2011]],Table5[],CensusData!O$1,FALSE)</f>
        <v>25</v>
      </c>
      <c r="W135" s="128">
        <f>VLOOKUP(FinalOutput[[#This Row],[ONS_Cenus_2011]],Table5[],CensusData!P$1,FALSE)</f>
        <v>1489</v>
      </c>
      <c r="X135" s="128">
        <f>VLOOKUP(FinalOutput[[#This Row],[ONS_Cenus_2011]],Table5[],CensusData!Q$1,FALSE)</f>
        <v>397</v>
      </c>
      <c r="Y135" s="128">
        <f>VLOOKUP(FinalOutput[[#This Row],[ONS_Cenus_2011]],Table5[],CensusData!R$1,FALSE)</f>
        <v>116</v>
      </c>
      <c r="Z135" s="128">
        <f>VLOOKUP(FinalOutput[[#This Row],[ONS_Cenus_2011]],Table5[],CensusData!S$1,FALSE)</f>
        <v>27</v>
      </c>
      <c r="AA135" s="128">
        <f>VLOOKUP(FinalOutput[[#This Row],[ONS_Cenus_2011]],Table5[],CensusData!T$1,FALSE)</f>
        <v>127</v>
      </c>
      <c r="AB135" s="128">
        <f>VLOOKUP(FinalOutput[[#This Row],[ONS_Cenus_2011]],Table5[],CensusData!U$1,FALSE)</f>
        <v>127</v>
      </c>
      <c r="AC135" s="128">
        <f>VLOOKUP(FinalOutput[[#This Row],[ONS_Cenus_2011]],Table5[],CensusData!V$1,FALSE)</f>
        <v>2506</v>
      </c>
      <c r="AD135" s="128">
        <f>VLOOKUP(FinalOutput[[#This Row],[ONS_Cenus_2011]],Table5[],CensusData!W$1,FALSE)</f>
        <v>1616</v>
      </c>
      <c r="AE135" s="128">
        <f>VLOOKUP(FinalOutput[[#This Row],[ONS_Cenus_2011]],Table5[],CensusData!X$1,FALSE)</f>
        <v>166</v>
      </c>
      <c r="AF135" s="128">
        <f>VLOOKUP(FinalOutput[[#This Row],[ONS_Cenus_2011]],Table5[],CensusData!Y$1,FALSE)</f>
        <v>41</v>
      </c>
      <c r="AG135" s="128">
        <f>VLOOKUP(FinalOutput[[#This Row],[ONS_Cenus_2011]],Table5[],CensusData!Z$1,FALSE)</f>
        <v>225</v>
      </c>
      <c r="AH135" s="128">
        <f>VLOOKUP(FinalOutput[[#This Row],[ONS_Cenus_2011]],Table5[],CensusData!AA$1,FALSE)</f>
        <v>458</v>
      </c>
      <c r="AI135" s="128">
        <f>VLOOKUP(FinalOutput[[#This Row],[ONS_Cenus_2011]],Table5[],CensusData!AB$1,FALSE)</f>
        <v>625</v>
      </c>
      <c r="AJ135" s="128">
        <f>VLOOKUP(FinalOutput[[#This Row],[ONS_Cenus_2011]],Table5[],CensusData!AC$1,FALSE)</f>
        <v>299</v>
      </c>
      <c r="AK135" s="128">
        <f>VLOOKUP(FinalOutput[[#This Row],[ONS_Cenus_2011]],Table5[],CensusData!AD$1,FALSE)</f>
        <v>265</v>
      </c>
      <c r="AL135" s="128">
        <f>VLOOKUP(FinalOutput[[#This Row],[ONS_Cenus_2011]],Table5[],CensusData!AE$1,FALSE)</f>
        <v>61</v>
      </c>
      <c r="AM135" s="128">
        <f>VLOOKUP(FinalOutput[[#This Row],[ONS_Cenus_2011]],Table5[],CensusData!AF$1,FALSE)</f>
        <v>149</v>
      </c>
      <c r="AN135" s="128">
        <f>VLOOKUP(FinalOutput[[#This Row],[ONS_Cenus_2011]],Table5[],CensusData!AG$1,FALSE)</f>
        <v>50</v>
      </c>
      <c r="AO135" s="128">
        <f>VLOOKUP(FinalOutput[[#This Row],[ONS_Cenus_2011]],Table5[],CensusData!AH$1,FALSE)</f>
        <v>99</v>
      </c>
      <c r="AP135" s="128">
        <f>VLOOKUP(FinalOutput[[#This Row],[ONS_Cenus_2011]],Table5[],CensusData!AI$1,FALSE)</f>
        <v>69819</v>
      </c>
      <c r="AQ135" s="128">
        <f>VLOOKUP(FinalOutput[[#This Row],[ONS_Cenus_2011]],Table5[],CensusData!AJ$1,FALSE)</f>
        <v>12261</v>
      </c>
      <c r="AR135" s="128">
        <f>VLOOKUP(FinalOutput[[#This Row],[ONS_Cenus_2011]],Table5[],CensusData!AK$1,FALSE)</f>
        <v>9218</v>
      </c>
      <c r="AS135" s="128">
        <f>VLOOKUP(FinalOutput[[#This Row],[ONS_Cenus_2011]],Table5[],CensusData!AL$1,FALSE)</f>
        <v>11045</v>
      </c>
      <c r="AT135" s="128">
        <f>VLOOKUP(FinalOutput[[#This Row],[ONS_Cenus_2011]],Table5[],CensusData!AM$1,FALSE)</f>
        <v>2337</v>
      </c>
      <c r="AU135" s="128">
        <f>VLOOKUP(FinalOutput[[#This Row],[ONS_Cenus_2011]],Table5[],CensusData!AN$1,FALSE)</f>
        <v>8037</v>
      </c>
      <c r="AV135" s="128">
        <f>VLOOKUP(FinalOutput[[#This Row],[ONS_Cenus_2011]],Table5[],CensusData!AO$1,FALSE)</f>
        <v>23675</v>
      </c>
      <c r="AW135" s="128">
        <f>VLOOKUP(FinalOutput[[#This Row],[ONS_Cenus_2011]],Table5[],CensusData!AP$1,FALSE)</f>
        <v>3246</v>
      </c>
    </row>
    <row r="136" spans="1:49" ht="15" customHeight="1">
      <c r="A136" s="128" t="str">
        <f t="array" ref="A136">ConsolGeog[[#This Row],[Country]]</f>
        <v>England</v>
      </c>
      <c r="B136" s="129" t="str">
        <f t="array" ref="B136">ConsolGeog[[#This Row],[County Name]]</f>
        <v>Hertfordshire</v>
      </c>
      <c r="C136" s="128" t="str">
        <f t="array" ref="C136">ConsolGeog[[#This Row],[la_code]]</f>
        <v>E07000103</v>
      </c>
      <c r="D136" s="129" t="str">
        <f t="array" ref="D136">ConsolGeog[[#This Row],[la_name]]</f>
        <v>Watford</v>
      </c>
      <c r="E136" s="129" t="str">
        <f t="array" ref="E136">ConsolGeog[[#This Row],[LA Type]]</f>
        <v>District</v>
      </c>
      <c r="F136" s="129">
        <f t="array" ref="F136">ConsolGeog[[#This Row],[population]]</f>
        <v>90301</v>
      </c>
      <c r="G136" s="129">
        <f t="array" ref="G136">ConsolGeog[[#This Row],[area]]</f>
        <v>2142.48</v>
      </c>
      <c r="H136" s="129">
        <f t="array" ref="H136">MAX(ConsolGeog[[#This Row],[Presented HS - 16-17 (2014)]]+ConsolGeog[[#This Row],[Presented HS - 18-24 (2014)]],ConsolGeog[[#This Row],[Presented HS - 16-24 (2014)]])+MAX(ConsolGeog[[#This Row],[Presented CS - 16-17 (2014)]]+ConsolGeog[[#This Row],[Presented CS - 18-24 (2014)]],ConsolGeog[[#This Row],[Presented CS - 16-24 (2014)]])</f>
        <v>0</v>
      </c>
      <c r="I136" s="129">
        <f t="array" ref="I136">MAX(ConsolGeog[[#This Row],[Assessed HS - 16-17 (2014)]]+ConsolGeog[[#This Row],[Assessed HS - 18-24 (2014)]],ConsolGeog[[#This Row],[Assessed HS - 16-24 (2014)]])+MAX(ConsolGeog[[#This Row],[Assessed CS - 16-17 (2014)]]+ConsolGeog[[#This Row],[Assessed CS - 18-24 (2014)]],ConsolGeog[[#This Row],[Assessed CS - 16-24 (2014)]])</f>
        <v>0</v>
      </c>
      <c r="J136" s="128">
        <f>VLOOKUP(FinalOutput[[#This Row],[ONS_Cenus_2011]],Table5[],CensusData!C$1,FALSE)</f>
        <v>23858</v>
      </c>
      <c r="K136" s="128">
        <f>VLOOKUP(FinalOutput[[#This Row],[ONS_Cenus_2011]],Table5[],CensusData!D$1,FALSE)</f>
        <v>4206</v>
      </c>
      <c r="L136" s="128">
        <f>VLOOKUP(FinalOutput[[#This Row],[ONS_Cenus_2011]],Table5[],CensusData!E$1,FALSE)</f>
        <v>2640</v>
      </c>
      <c r="M136" s="128">
        <f>VLOOKUP(FinalOutput[[#This Row],[ONS_Cenus_2011]],Table5[],CensusData!F$1,FALSE)</f>
        <v>5100</v>
      </c>
      <c r="N136" s="128">
        <f>VLOOKUP(FinalOutput[[#This Row],[ONS_Cenus_2011]],Table5[],CensusData!G$1,FALSE)</f>
        <v>2810</v>
      </c>
      <c r="O136" s="128">
        <f>VLOOKUP(FinalOutput[[#This Row],[ONS_Cenus_2011]],Table5[],CensusData!H$1,FALSE)</f>
        <v>709</v>
      </c>
      <c r="P136" s="128">
        <f>VLOOKUP(FinalOutput[[#This Row],[ONS_Cenus_2011]],Table5[],CensusData!I$1,FALSE)</f>
        <v>14.12</v>
      </c>
      <c r="Q136" s="128">
        <f>VLOOKUP(FinalOutput[[#This Row],[ONS_Cenus_2011]],Table5[],CensusData!J$1,FALSE)</f>
        <v>19101</v>
      </c>
      <c r="R136" s="128">
        <f>VLOOKUP(FinalOutput[[#This Row],[ONS_Cenus_2011]],Table5[],CensusData!K$1,FALSE)</f>
        <v>36681</v>
      </c>
      <c r="S136" s="128">
        <f>VLOOKUP(FinalOutput[[#This Row],[ONS_Cenus_2011]],Table5[],CensusData!L$1,FALSE)</f>
        <v>28600</v>
      </c>
      <c r="T136" s="128">
        <f>VLOOKUP(FinalOutput[[#This Row],[ONS_Cenus_2011]],Table5[],CensusData!M$1,FALSE)</f>
        <v>24772</v>
      </c>
      <c r="U136" s="128">
        <f>VLOOKUP(FinalOutput[[#This Row],[ONS_Cenus_2011]],Table5[],CensusData!N$1,FALSE)</f>
        <v>1128</v>
      </c>
      <c r="V136" s="128">
        <f>VLOOKUP(FinalOutput[[#This Row],[ONS_Cenus_2011]],Table5[],CensusData!O$1,FALSE)</f>
        <v>24</v>
      </c>
      <c r="W136" s="128">
        <f>VLOOKUP(FinalOutput[[#This Row],[ONS_Cenus_2011]],Table5[],CensusData!P$1,FALSE)</f>
        <v>2676</v>
      </c>
      <c r="X136" s="128">
        <f>VLOOKUP(FinalOutput[[#This Row],[ONS_Cenus_2011]],Table5[],CensusData!Q$1,FALSE)</f>
        <v>759</v>
      </c>
      <c r="Y136" s="128">
        <f>VLOOKUP(FinalOutput[[#This Row],[ONS_Cenus_2011]],Table5[],CensusData!R$1,FALSE)</f>
        <v>239</v>
      </c>
      <c r="Z136" s="128">
        <f>VLOOKUP(FinalOutput[[#This Row],[ONS_Cenus_2011]],Table5[],CensusData!S$1,FALSE)</f>
        <v>107</v>
      </c>
      <c r="AA136" s="128">
        <f>VLOOKUP(FinalOutput[[#This Row],[ONS_Cenus_2011]],Table5[],CensusData!T$1,FALSE)</f>
        <v>200</v>
      </c>
      <c r="AB136" s="128">
        <f>VLOOKUP(FinalOutput[[#This Row],[ONS_Cenus_2011]],Table5[],CensusData!U$1,FALSE)</f>
        <v>213</v>
      </c>
      <c r="AC136" s="128">
        <f>VLOOKUP(FinalOutput[[#This Row],[ONS_Cenus_2011]],Table5[],CensusData!V$1,FALSE)</f>
        <v>4821</v>
      </c>
      <c r="AD136" s="128">
        <f>VLOOKUP(FinalOutput[[#This Row],[ONS_Cenus_2011]],Table5[],CensusData!W$1,FALSE)</f>
        <v>1670</v>
      </c>
      <c r="AE136" s="128">
        <f>VLOOKUP(FinalOutput[[#This Row],[ONS_Cenus_2011]],Table5[],CensusData!X$1,FALSE)</f>
        <v>1421</v>
      </c>
      <c r="AF136" s="128">
        <f>VLOOKUP(FinalOutput[[#This Row],[ONS_Cenus_2011]],Table5[],CensusData!Y$1,FALSE)</f>
        <v>97</v>
      </c>
      <c r="AG136" s="128">
        <f>VLOOKUP(FinalOutput[[#This Row],[ONS_Cenus_2011]],Table5[],CensusData!Z$1,FALSE)</f>
        <v>345</v>
      </c>
      <c r="AH136" s="128">
        <f>VLOOKUP(FinalOutput[[#This Row],[ONS_Cenus_2011]],Table5[],CensusData!AA$1,FALSE)</f>
        <v>1288</v>
      </c>
      <c r="AI136" s="128">
        <f>VLOOKUP(FinalOutput[[#This Row],[ONS_Cenus_2011]],Table5[],CensusData!AB$1,FALSE)</f>
        <v>2161</v>
      </c>
      <c r="AJ136" s="128">
        <f>VLOOKUP(FinalOutput[[#This Row],[ONS_Cenus_2011]],Table5[],CensusData!AC$1,FALSE)</f>
        <v>1208</v>
      </c>
      <c r="AK136" s="128">
        <f>VLOOKUP(FinalOutput[[#This Row],[ONS_Cenus_2011]],Table5[],CensusData!AD$1,FALSE)</f>
        <v>778</v>
      </c>
      <c r="AL136" s="128">
        <f>VLOOKUP(FinalOutput[[#This Row],[ONS_Cenus_2011]],Table5[],CensusData!AE$1,FALSE)</f>
        <v>175</v>
      </c>
      <c r="AM136" s="128">
        <f>VLOOKUP(FinalOutput[[#This Row],[ONS_Cenus_2011]],Table5[],CensusData!AF$1,FALSE)</f>
        <v>340</v>
      </c>
      <c r="AN136" s="128">
        <f>VLOOKUP(FinalOutput[[#This Row],[ONS_Cenus_2011]],Table5[],CensusData!AG$1,FALSE)</f>
        <v>113</v>
      </c>
      <c r="AO136" s="128">
        <f>VLOOKUP(FinalOutput[[#This Row],[ONS_Cenus_2011]],Table5[],CensusData!AH$1,FALSE)</f>
        <v>227</v>
      </c>
      <c r="AP136" s="128">
        <f>VLOOKUP(FinalOutput[[#This Row],[ONS_Cenus_2011]],Table5[],CensusData!AI$1,FALSE)</f>
        <v>71693</v>
      </c>
      <c r="AQ136" s="128">
        <f>VLOOKUP(FinalOutput[[#This Row],[ONS_Cenus_2011]],Table5[],CensusData!AJ$1,FALSE)</f>
        <v>12513</v>
      </c>
      <c r="AR136" s="128">
        <f>VLOOKUP(FinalOutput[[#This Row],[ONS_Cenus_2011]],Table5[],CensusData!AK$1,FALSE)</f>
        <v>9501</v>
      </c>
      <c r="AS136" s="128">
        <f>VLOOKUP(FinalOutput[[#This Row],[ONS_Cenus_2011]],Table5[],CensusData!AL$1,FALSE)</f>
        <v>10752</v>
      </c>
      <c r="AT136" s="128">
        <f>VLOOKUP(FinalOutput[[#This Row],[ONS_Cenus_2011]],Table5[],CensusData!AM$1,FALSE)</f>
        <v>2104</v>
      </c>
      <c r="AU136" s="128">
        <f>VLOOKUP(FinalOutput[[#This Row],[ONS_Cenus_2011]],Table5[],CensusData!AN$1,FALSE)</f>
        <v>8361</v>
      </c>
      <c r="AV136" s="128">
        <f>VLOOKUP(FinalOutput[[#This Row],[ONS_Cenus_2011]],Table5[],CensusData!AO$1,FALSE)</f>
        <v>23082</v>
      </c>
      <c r="AW136" s="128">
        <f>VLOOKUP(FinalOutput[[#This Row],[ONS_Cenus_2011]],Table5[],CensusData!AP$1,FALSE)</f>
        <v>5380</v>
      </c>
    </row>
    <row r="137" spans="1:49" ht="15" customHeight="1">
      <c r="A137" s="128" t="str">
        <f t="array" ref="A137">ConsolGeog[[#This Row],[Country]]</f>
        <v>England</v>
      </c>
      <c r="B137" s="129" t="str">
        <f t="array" ref="B137">ConsolGeog[[#This Row],[County Name]]</f>
        <v>Kent</v>
      </c>
      <c r="C137" s="128" t="str">
        <f t="array" ref="C137">ConsolGeog[[#This Row],[la_code]]</f>
        <v>E07000105</v>
      </c>
      <c r="D137" s="129" t="str">
        <f t="array" ref="D137">ConsolGeog[[#This Row],[la_name]]</f>
        <v>Ashford</v>
      </c>
      <c r="E137" s="129" t="str">
        <f t="array" ref="E137">ConsolGeog[[#This Row],[LA Type]]</f>
        <v>District</v>
      </c>
      <c r="F137" s="129">
        <f t="array" ref="F137">ConsolGeog[[#This Row],[population]]</f>
        <v>117956</v>
      </c>
      <c r="G137" s="129">
        <f t="array" ref="G137">ConsolGeog[[#This Row],[area]]</f>
        <v>58061.67</v>
      </c>
      <c r="H137" s="129">
        <f t="array" ref="H137">MAX(ConsolGeog[[#This Row],[Presented HS - 16-17 (2014)]]+ConsolGeog[[#This Row],[Presented HS - 18-24 (2014)]],ConsolGeog[[#This Row],[Presented HS - 16-24 (2014)]])+MAX(ConsolGeog[[#This Row],[Presented CS - 16-17 (2014)]]+ConsolGeog[[#This Row],[Presented CS - 18-24 (2014)]],ConsolGeog[[#This Row],[Presented CS - 16-24 (2014)]])</f>
        <v>0</v>
      </c>
      <c r="I137" s="129">
        <f t="array" ref="I137">MAX(ConsolGeog[[#This Row],[Assessed HS - 16-17 (2014)]]+ConsolGeog[[#This Row],[Assessed HS - 18-24 (2014)]],ConsolGeog[[#This Row],[Assessed HS - 16-24 (2014)]])+MAX(ConsolGeog[[#This Row],[Assessed CS - 16-17 (2014)]]+ConsolGeog[[#This Row],[Assessed CS - 18-24 (2014)]],ConsolGeog[[#This Row],[Assessed CS - 16-24 (2014)]])</f>
        <v>4.7545356415756892</v>
      </c>
      <c r="J137" s="128">
        <f>VLOOKUP(FinalOutput[[#This Row],[ONS_Cenus_2011]],Table5[],CensusData!C$1,FALSE)</f>
        <v>35455</v>
      </c>
      <c r="K137" s="128">
        <f>VLOOKUP(FinalOutput[[#This Row],[ONS_Cenus_2011]],Table5[],CensusData!D$1,FALSE)</f>
        <v>4830</v>
      </c>
      <c r="L137" s="128">
        <f>VLOOKUP(FinalOutput[[#This Row],[ONS_Cenus_2011]],Table5[],CensusData!E$1,FALSE)</f>
        <v>2447</v>
      </c>
      <c r="M137" s="128">
        <f>VLOOKUP(FinalOutput[[#This Row],[ONS_Cenus_2011]],Table5[],CensusData!F$1,FALSE)</f>
        <v>5176</v>
      </c>
      <c r="N137" s="128">
        <f>VLOOKUP(FinalOutput[[#This Row],[ONS_Cenus_2011]],Table5[],CensusData!G$1,FALSE)</f>
        <v>3095</v>
      </c>
      <c r="O137" s="128">
        <f>VLOOKUP(FinalOutput[[#This Row],[ONS_Cenus_2011]],Table5[],CensusData!H$1,FALSE)</f>
        <v>397</v>
      </c>
      <c r="P137" s="128">
        <f>VLOOKUP(FinalOutput[[#This Row],[ONS_Cenus_2011]],Table5[],CensusData!I$1,FALSE)</f>
        <v>23.89</v>
      </c>
      <c r="Q137" s="128">
        <f>VLOOKUP(FinalOutput[[#This Row],[ONS_Cenus_2011]],Table5[],CensusData!J$1,FALSE)</f>
        <v>11347</v>
      </c>
      <c r="R137" s="128">
        <f>VLOOKUP(FinalOutput[[#This Row],[ONS_Cenus_2011]],Table5[],CensusData!K$1,FALSE)</f>
        <v>47787</v>
      </c>
      <c r="S137" s="128">
        <f>VLOOKUP(FinalOutput[[#This Row],[ONS_Cenus_2011]],Table5[],CensusData!L$1,FALSE)</f>
        <v>45664</v>
      </c>
      <c r="T137" s="128">
        <f>VLOOKUP(FinalOutput[[#This Row],[ONS_Cenus_2011]],Table5[],CensusData!M$1,FALSE)</f>
        <v>43701</v>
      </c>
      <c r="U137" s="128">
        <f>VLOOKUP(FinalOutput[[#This Row],[ONS_Cenus_2011]],Table5[],CensusData!N$1,FALSE)</f>
        <v>425</v>
      </c>
      <c r="V137" s="128">
        <f>VLOOKUP(FinalOutput[[#This Row],[ONS_Cenus_2011]],Table5[],CensusData!O$1,FALSE)</f>
        <v>167</v>
      </c>
      <c r="W137" s="128">
        <f>VLOOKUP(FinalOutput[[#This Row],[ONS_Cenus_2011]],Table5[],CensusData!P$1,FALSE)</f>
        <v>1371</v>
      </c>
      <c r="X137" s="128">
        <f>VLOOKUP(FinalOutput[[#This Row],[ONS_Cenus_2011]],Table5[],CensusData!Q$1,FALSE)</f>
        <v>384</v>
      </c>
      <c r="Y137" s="128">
        <f>VLOOKUP(FinalOutput[[#This Row],[ONS_Cenus_2011]],Table5[],CensusData!R$1,FALSE)</f>
        <v>134</v>
      </c>
      <c r="Z137" s="128">
        <f>VLOOKUP(FinalOutput[[#This Row],[ONS_Cenus_2011]],Table5[],CensusData!S$1,FALSE)</f>
        <v>46</v>
      </c>
      <c r="AA137" s="128">
        <f>VLOOKUP(FinalOutput[[#This Row],[ONS_Cenus_2011]],Table5[],CensusData!T$1,FALSE)</f>
        <v>109</v>
      </c>
      <c r="AB137" s="128">
        <f>VLOOKUP(FinalOutput[[#This Row],[ONS_Cenus_2011]],Table5[],CensusData!U$1,FALSE)</f>
        <v>95</v>
      </c>
      <c r="AC137" s="128">
        <f>VLOOKUP(FinalOutput[[#This Row],[ONS_Cenus_2011]],Table5[],CensusData!V$1,FALSE)</f>
        <v>1126</v>
      </c>
      <c r="AD137" s="128">
        <f>VLOOKUP(FinalOutput[[#This Row],[ONS_Cenus_2011]],Table5[],CensusData!W$1,FALSE)</f>
        <v>319</v>
      </c>
      <c r="AE137" s="128">
        <f>VLOOKUP(FinalOutput[[#This Row],[ONS_Cenus_2011]],Table5[],CensusData!X$1,FALSE)</f>
        <v>53</v>
      </c>
      <c r="AF137" s="128">
        <f>VLOOKUP(FinalOutput[[#This Row],[ONS_Cenus_2011]],Table5[],CensusData!Y$1,FALSE)</f>
        <v>43</v>
      </c>
      <c r="AG137" s="128">
        <f>VLOOKUP(FinalOutput[[#This Row],[ONS_Cenus_2011]],Table5[],CensusData!Z$1,FALSE)</f>
        <v>116</v>
      </c>
      <c r="AH137" s="128">
        <f>VLOOKUP(FinalOutput[[#This Row],[ONS_Cenus_2011]],Table5[],CensusData!AA$1,FALSE)</f>
        <v>595</v>
      </c>
      <c r="AI137" s="128">
        <f>VLOOKUP(FinalOutput[[#This Row],[ONS_Cenus_2011]],Table5[],CensusData!AB$1,FALSE)</f>
        <v>476</v>
      </c>
      <c r="AJ137" s="128">
        <f>VLOOKUP(FinalOutput[[#This Row],[ONS_Cenus_2011]],Table5[],CensusData!AC$1,FALSE)</f>
        <v>284</v>
      </c>
      <c r="AK137" s="128">
        <f>VLOOKUP(FinalOutput[[#This Row],[ONS_Cenus_2011]],Table5[],CensusData!AD$1,FALSE)</f>
        <v>152</v>
      </c>
      <c r="AL137" s="128">
        <f>VLOOKUP(FinalOutput[[#This Row],[ONS_Cenus_2011]],Table5[],CensusData!AE$1,FALSE)</f>
        <v>40</v>
      </c>
      <c r="AM137" s="128">
        <f>VLOOKUP(FinalOutput[[#This Row],[ONS_Cenus_2011]],Table5[],CensusData!AF$1,FALSE)</f>
        <v>137</v>
      </c>
      <c r="AN137" s="128">
        <f>VLOOKUP(FinalOutput[[#This Row],[ONS_Cenus_2011]],Table5[],CensusData!AG$1,FALSE)</f>
        <v>39</v>
      </c>
      <c r="AO137" s="128">
        <f>VLOOKUP(FinalOutput[[#This Row],[ONS_Cenus_2011]],Table5[],CensusData!AH$1,FALSE)</f>
        <v>98</v>
      </c>
      <c r="AP137" s="128">
        <f>VLOOKUP(FinalOutput[[#This Row],[ONS_Cenus_2011]],Table5[],CensusData!AI$1,FALSE)</f>
        <v>93411</v>
      </c>
      <c r="AQ137" s="128">
        <f>VLOOKUP(FinalOutput[[#This Row],[ONS_Cenus_2011]],Table5[],CensusData!AJ$1,FALSE)</f>
        <v>19777</v>
      </c>
      <c r="AR137" s="128">
        <f>VLOOKUP(FinalOutput[[#This Row],[ONS_Cenus_2011]],Table5[],CensusData!AK$1,FALSE)</f>
        <v>14578</v>
      </c>
      <c r="AS137" s="128">
        <f>VLOOKUP(FinalOutput[[#This Row],[ONS_Cenus_2011]],Table5[],CensusData!AL$1,FALSE)</f>
        <v>16639</v>
      </c>
      <c r="AT137" s="128">
        <f>VLOOKUP(FinalOutput[[#This Row],[ONS_Cenus_2011]],Table5[],CensusData!AM$1,FALSE)</f>
        <v>3602</v>
      </c>
      <c r="AU137" s="128">
        <f>VLOOKUP(FinalOutput[[#This Row],[ONS_Cenus_2011]],Table5[],CensusData!AN$1,FALSE)</f>
        <v>11229</v>
      </c>
      <c r="AV137" s="128">
        <f>VLOOKUP(FinalOutput[[#This Row],[ONS_Cenus_2011]],Table5[],CensusData!AO$1,FALSE)</f>
        <v>23007</v>
      </c>
      <c r="AW137" s="128">
        <f>VLOOKUP(FinalOutput[[#This Row],[ONS_Cenus_2011]],Table5[],CensusData!AP$1,FALSE)</f>
        <v>4579</v>
      </c>
    </row>
    <row r="138" spans="1:49" ht="15" customHeight="1">
      <c r="A138" s="128" t="str">
        <f t="array" ref="A138">ConsolGeog[[#This Row],[Country]]</f>
        <v>England</v>
      </c>
      <c r="B138" s="129" t="str">
        <f t="array" ref="B138">ConsolGeog[[#This Row],[County Name]]</f>
        <v>Kent</v>
      </c>
      <c r="C138" s="128" t="str">
        <f t="array" ref="C138">ConsolGeog[[#This Row],[la_code]]</f>
        <v>E07000106</v>
      </c>
      <c r="D138" s="129" t="str">
        <f t="array" ref="D138">ConsolGeog[[#This Row],[la_name]]</f>
        <v>Canterbury</v>
      </c>
      <c r="E138" s="129" t="str">
        <f t="array" ref="E138">ConsolGeog[[#This Row],[LA Type]]</f>
        <v>District</v>
      </c>
      <c r="F138" s="129">
        <f t="array" ref="F138">ConsolGeog[[#This Row],[population]]</f>
        <v>151145</v>
      </c>
      <c r="G138" s="129">
        <f t="array" ref="G138">ConsolGeog[[#This Row],[area]]</f>
        <v>30885.19</v>
      </c>
      <c r="H138" s="129">
        <f t="array" ref="H138">MAX(ConsolGeog[[#This Row],[Presented HS - 16-17 (2014)]]+ConsolGeog[[#This Row],[Presented HS - 18-24 (2014)]],ConsolGeog[[#This Row],[Presented HS - 16-24 (2014)]])+MAX(ConsolGeog[[#This Row],[Presented CS - 16-17 (2014)]]+ConsolGeog[[#This Row],[Presented CS - 18-24 (2014)]],ConsolGeog[[#This Row],[Presented CS - 16-24 (2014)]])</f>
        <v>0</v>
      </c>
      <c r="I138" s="129">
        <f t="array" ref="I138">MAX(ConsolGeog[[#This Row],[Assessed HS - 16-17 (2014)]]+ConsolGeog[[#This Row],[Assessed HS - 18-24 (2014)]],ConsolGeog[[#This Row],[Assessed HS - 16-24 (2014)]])+MAX(ConsolGeog[[#This Row],[Assessed CS - 16-17 (2014)]]+ConsolGeog[[#This Row],[Assessed CS - 18-24 (2014)]],ConsolGeog[[#This Row],[Assessed CS - 16-24 (2014)]])</f>
        <v>6.0923080601746209</v>
      </c>
      <c r="J138" s="128">
        <f>VLOOKUP(FinalOutput[[#This Row],[ONS_Cenus_2011]],Table5[],CensusData!C$1,FALSE)</f>
        <v>59892</v>
      </c>
      <c r="K138" s="128">
        <f>VLOOKUP(FinalOutput[[#This Row],[ONS_Cenus_2011]],Table5[],CensusData!D$1,FALSE)</f>
        <v>16935</v>
      </c>
      <c r="L138" s="128">
        <f>VLOOKUP(FinalOutput[[#This Row],[ONS_Cenus_2011]],Table5[],CensusData!E$1,FALSE)</f>
        <v>3679</v>
      </c>
      <c r="M138" s="128">
        <f>VLOOKUP(FinalOutput[[#This Row],[ONS_Cenus_2011]],Table5[],CensusData!F$1,FALSE)</f>
        <v>11427</v>
      </c>
      <c r="N138" s="128">
        <f>VLOOKUP(FinalOutput[[#This Row],[ONS_Cenus_2011]],Table5[],CensusData!G$1,FALSE)</f>
        <v>7986</v>
      </c>
      <c r="O138" s="128">
        <f>VLOOKUP(FinalOutput[[#This Row],[ONS_Cenus_2011]],Table5[],CensusData!H$1,FALSE)</f>
        <v>747</v>
      </c>
      <c r="P138" s="128">
        <f>VLOOKUP(FinalOutput[[#This Row],[ONS_Cenus_2011]],Table5[],CensusData!I$1,FALSE)</f>
        <v>25.53</v>
      </c>
      <c r="Q138" s="128">
        <f>VLOOKUP(FinalOutput[[#This Row],[ONS_Cenus_2011]],Table5[],CensusData!J$1,FALSE)</f>
        <v>10380</v>
      </c>
      <c r="R138" s="128">
        <f>VLOOKUP(FinalOutput[[#This Row],[ONS_Cenus_2011]],Table5[],CensusData!K$1,FALSE)</f>
        <v>60771</v>
      </c>
      <c r="S138" s="128">
        <f>VLOOKUP(FinalOutput[[#This Row],[ONS_Cenus_2011]],Table5[],CensusData!L$1,FALSE)</f>
        <v>58080</v>
      </c>
      <c r="T138" s="128">
        <f>VLOOKUP(FinalOutput[[#This Row],[ONS_Cenus_2011]],Table5[],CensusData!M$1,FALSE)</f>
        <v>54860</v>
      </c>
      <c r="U138" s="128">
        <f>VLOOKUP(FinalOutput[[#This Row],[ONS_Cenus_2011]],Table5[],CensusData!N$1,FALSE)</f>
        <v>624</v>
      </c>
      <c r="V138" s="128">
        <f>VLOOKUP(FinalOutput[[#This Row],[ONS_Cenus_2011]],Table5[],CensusData!O$1,FALSE)</f>
        <v>127</v>
      </c>
      <c r="W138" s="128">
        <f>VLOOKUP(FinalOutput[[#This Row],[ONS_Cenus_2011]],Table5[],CensusData!P$1,FALSE)</f>
        <v>2469</v>
      </c>
      <c r="X138" s="128">
        <f>VLOOKUP(FinalOutput[[#This Row],[ONS_Cenus_2011]],Table5[],CensusData!Q$1,FALSE)</f>
        <v>564</v>
      </c>
      <c r="Y138" s="128">
        <f>VLOOKUP(FinalOutput[[#This Row],[ONS_Cenus_2011]],Table5[],CensusData!R$1,FALSE)</f>
        <v>158</v>
      </c>
      <c r="Z138" s="128">
        <f>VLOOKUP(FinalOutput[[#This Row],[ONS_Cenus_2011]],Table5[],CensusData!S$1,FALSE)</f>
        <v>63</v>
      </c>
      <c r="AA138" s="128">
        <f>VLOOKUP(FinalOutput[[#This Row],[ONS_Cenus_2011]],Table5[],CensusData!T$1,FALSE)</f>
        <v>180</v>
      </c>
      <c r="AB138" s="128">
        <f>VLOOKUP(FinalOutput[[#This Row],[ONS_Cenus_2011]],Table5[],CensusData!U$1,FALSE)</f>
        <v>163</v>
      </c>
      <c r="AC138" s="128">
        <f>VLOOKUP(FinalOutput[[#This Row],[ONS_Cenus_2011]],Table5[],CensusData!V$1,FALSE)</f>
        <v>1355</v>
      </c>
      <c r="AD138" s="128">
        <f>VLOOKUP(FinalOutput[[#This Row],[ONS_Cenus_2011]],Table5[],CensusData!W$1,FALSE)</f>
        <v>409</v>
      </c>
      <c r="AE138" s="128">
        <f>VLOOKUP(FinalOutput[[#This Row],[ONS_Cenus_2011]],Table5[],CensusData!X$1,FALSE)</f>
        <v>73</v>
      </c>
      <c r="AF138" s="128">
        <f>VLOOKUP(FinalOutput[[#This Row],[ONS_Cenus_2011]],Table5[],CensusData!Y$1,FALSE)</f>
        <v>76</v>
      </c>
      <c r="AG138" s="128">
        <f>VLOOKUP(FinalOutput[[#This Row],[ONS_Cenus_2011]],Table5[],CensusData!Z$1,FALSE)</f>
        <v>346</v>
      </c>
      <c r="AH138" s="128">
        <f>VLOOKUP(FinalOutput[[#This Row],[ONS_Cenus_2011]],Table5[],CensusData!AA$1,FALSE)</f>
        <v>451</v>
      </c>
      <c r="AI138" s="128">
        <f>VLOOKUP(FinalOutput[[#This Row],[ONS_Cenus_2011]],Table5[],CensusData!AB$1,FALSE)</f>
        <v>475</v>
      </c>
      <c r="AJ138" s="128">
        <f>VLOOKUP(FinalOutput[[#This Row],[ONS_Cenus_2011]],Table5[],CensusData!AC$1,FALSE)</f>
        <v>294</v>
      </c>
      <c r="AK138" s="128">
        <f>VLOOKUP(FinalOutput[[#This Row],[ONS_Cenus_2011]],Table5[],CensusData!AD$1,FALSE)</f>
        <v>138</v>
      </c>
      <c r="AL138" s="128">
        <f>VLOOKUP(FinalOutput[[#This Row],[ONS_Cenus_2011]],Table5[],CensusData!AE$1,FALSE)</f>
        <v>43</v>
      </c>
      <c r="AM138" s="128">
        <f>VLOOKUP(FinalOutput[[#This Row],[ONS_Cenus_2011]],Table5[],CensusData!AF$1,FALSE)</f>
        <v>297</v>
      </c>
      <c r="AN138" s="128">
        <f>VLOOKUP(FinalOutput[[#This Row],[ONS_Cenus_2011]],Table5[],CensusData!AG$1,FALSE)</f>
        <v>137</v>
      </c>
      <c r="AO138" s="128">
        <f>VLOOKUP(FinalOutput[[#This Row],[ONS_Cenus_2011]],Table5[],CensusData!AH$1,FALSE)</f>
        <v>160</v>
      </c>
      <c r="AP138" s="128">
        <f>VLOOKUP(FinalOutput[[#This Row],[ONS_Cenus_2011]],Table5[],CensusData!AI$1,FALSE)</f>
        <v>125971</v>
      </c>
      <c r="AQ138" s="128">
        <f>VLOOKUP(FinalOutput[[#This Row],[ONS_Cenus_2011]],Table5[],CensusData!AJ$1,FALSE)</f>
        <v>25778</v>
      </c>
      <c r="AR138" s="128">
        <f>VLOOKUP(FinalOutput[[#This Row],[ONS_Cenus_2011]],Table5[],CensusData!AK$1,FALSE)</f>
        <v>14824</v>
      </c>
      <c r="AS138" s="128">
        <f>VLOOKUP(FinalOutput[[#This Row],[ONS_Cenus_2011]],Table5[],CensusData!AL$1,FALSE)</f>
        <v>18056</v>
      </c>
      <c r="AT138" s="128">
        <f>VLOOKUP(FinalOutput[[#This Row],[ONS_Cenus_2011]],Table5[],CensusData!AM$1,FALSE)</f>
        <v>4212</v>
      </c>
      <c r="AU138" s="128">
        <f>VLOOKUP(FinalOutput[[#This Row],[ONS_Cenus_2011]],Table5[],CensusData!AN$1,FALSE)</f>
        <v>22117</v>
      </c>
      <c r="AV138" s="128">
        <f>VLOOKUP(FinalOutput[[#This Row],[ONS_Cenus_2011]],Table5[],CensusData!AO$1,FALSE)</f>
        <v>34385</v>
      </c>
      <c r="AW138" s="128">
        <f>VLOOKUP(FinalOutput[[#This Row],[ONS_Cenus_2011]],Table5[],CensusData!AP$1,FALSE)</f>
        <v>6599</v>
      </c>
    </row>
    <row r="139" spans="1:49" ht="15" customHeight="1">
      <c r="A139" s="128" t="str">
        <f t="array" ref="A139">ConsolGeog[[#This Row],[Country]]</f>
        <v>England</v>
      </c>
      <c r="B139" s="129" t="str">
        <f t="array" ref="B139">ConsolGeog[[#This Row],[County Name]]</f>
        <v>Kent</v>
      </c>
      <c r="C139" s="128" t="str">
        <f t="array" ref="C139">ConsolGeog[[#This Row],[la_code]]</f>
        <v>E07000107</v>
      </c>
      <c r="D139" s="129" t="str">
        <f t="array" ref="D139">ConsolGeog[[#This Row],[la_name]]</f>
        <v>Dartford</v>
      </c>
      <c r="E139" s="129" t="str">
        <f t="array" ref="E139">ConsolGeog[[#This Row],[LA Type]]</f>
        <v>District</v>
      </c>
      <c r="F139" s="129">
        <f t="array" ref="F139">ConsolGeog[[#This Row],[population]]</f>
        <v>97365</v>
      </c>
      <c r="G139" s="129">
        <f t="array" ref="G139">ConsolGeog[[#This Row],[area]]</f>
        <v>7276.85</v>
      </c>
      <c r="H139" s="129">
        <f t="array" ref="H139">MAX(ConsolGeog[[#This Row],[Presented HS - 16-17 (2014)]]+ConsolGeog[[#This Row],[Presented HS - 18-24 (2014)]],ConsolGeog[[#This Row],[Presented HS - 16-24 (2014)]])+MAX(ConsolGeog[[#This Row],[Presented CS - 16-17 (2014)]]+ConsolGeog[[#This Row],[Presented CS - 18-24 (2014)]],ConsolGeog[[#This Row],[Presented CS - 16-24 (2014)]])</f>
        <v>0</v>
      </c>
      <c r="I139" s="129">
        <f t="array" ref="I139">MAX(ConsolGeog[[#This Row],[Assessed HS - 16-17 (2014)]]+ConsolGeog[[#This Row],[Assessed HS - 18-24 (2014)]],ConsolGeog[[#This Row],[Assessed HS - 16-24 (2014)]])+MAX(ConsolGeog[[#This Row],[Assessed CS - 16-17 (2014)]]+ConsolGeog[[#This Row],[Assessed CS - 18-24 (2014)]],ConsolGeog[[#This Row],[Assessed CS - 16-24 (2014)]])</f>
        <v>3.9245596895623542</v>
      </c>
      <c r="J139" s="128">
        <f>VLOOKUP(FinalOutput[[#This Row],[ONS_Cenus_2011]],Table5[],CensusData!C$1,FALSE)</f>
        <v>27524</v>
      </c>
      <c r="K139" s="128">
        <f>VLOOKUP(FinalOutput[[#This Row],[ONS_Cenus_2011]],Table5[],CensusData!D$1,FALSE)</f>
        <v>4366</v>
      </c>
      <c r="L139" s="128">
        <f>VLOOKUP(FinalOutput[[#This Row],[ONS_Cenus_2011]],Table5[],CensusData!E$1,FALSE)</f>
        <v>2294</v>
      </c>
      <c r="M139" s="128">
        <f>VLOOKUP(FinalOutput[[#This Row],[ONS_Cenus_2011]],Table5[],CensusData!F$1,FALSE)</f>
        <v>4518</v>
      </c>
      <c r="N139" s="128">
        <f>VLOOKUP(FinalOutput[[#This Row],[ONS_Cenus_2011]],Table5[],CensusData!G$1,FALSE)</f>
        <v>2806</v>
      </c>
      <c r="O139" s="128">
        <f>VLOOKUP(FinalOutput[[#This Row],[ONS_Cenus_2011]],Table5[],CensusData!H$1,FALSE)</f>
        <v>345</v>
      </c>
      <c r="P139" s="128">
        <f>VLOOKUP(FinalOutput[[#This Row],[ONS_Cenus_2011]],Table5[],CensusData!I$1,FALSE)</f>
        <v>20.84</v>
      </c>
      <c r="Q139" s="128">
        <f>VLOOKUP(FinalOutput[[#This Row],[ONS_Cenus_2011]],Table5[],CensusData!J$1,FALSE)</f>
        <v>13362</v>
      </c>
      <c r="R139" s="128">
        <f>VLOOKUP(FinalOutput[[#This Row],[ONS_Cenus_2011]],Table5[],CensusData!K$1,FALSE)</f>
        <v>40081</v>
      </c>
      <c r="S139" s="128">
        <f>VLOOKUP(FinalOutput[[#This Row],[ONS_Cenus_2011]],Table5[],CensusData!L$1,FALSE)</f>
        <v>36176</v>
      </c>
      <c r="T139" s="128">
        <f>VLOOKUP(FinalOutput[[#This Row],[ONS_Cenus_2011]],Table5[],CensusData!M$1,FALSE)</f>
        <v>34232</v>
      </c>
      <c r="U139" s="128">
        <f>VLOOKUP(FinalOutput[[#This Row],[ONS_Cenus_2011]],Table5[],CensusData!N$1,FALSE)</f>
        <v>465</v>
      </c>
      <c r="V139" s="128">
        <f>VLOOKUP(FinalOutput[[#This Row],[ONS_Cenus_2011]],Table5[],CensusData!O$1,FALSE)</f>
        <v>102</v>
      </c>
      <c r="W139" s="128">
        <f>VLOOKUP(FinalOutput[[#This Row],[ONS_Cenus_2011]],Table5[],CensusData!P$1,FALSE)</f>
        <v>1377</v>
      </c>
      <c r="X139" s="128">
        <f>VLOOKUP(FinalOutput[[#This Row],[ONS_Cenus_2011]],Table5[],CensusData!Q$1,FALSE)</f>
        <v>556</v>
      </c>
      <c r="Y139" s="128">
        <f>VLOOKUP(FinalOutput[[#This Row],[ONS_Cenus_2011]],Table5[],CensusData!R$1,FALSE)</f>
        <v>170</v>
      </c>
      <c r="Z139" s="128">
        <f>VLOOKUP(FinalOutput[[#This Row],[ONS_Cenus_2011]],Table5[],CensusData!S$1,FALSE)</f>
        <v>72</v>
      </c>
      <c r="AA139" s="128">
        <f>VLOOKUP(FinalOutput[[#This Row],[ONS_Cenus_2011]],Table5[],CensusData!T$1,FALSE)</f>
        <v>174</v>
      </c>
      <c r="AB139" s="128">
        <f>VLOOKUP(FinalOutput[[#This Row],[ONS_Cenus_2011]],Table5[],CensusData!U$1,FALSE)</f>
        <v>140</v>
      </c>
      <c r="AC139" s="128">
        <f>VLOOKUP(FinalOutput[[#This Row],[ONS_Cenus_2011]],Table5[],CensusData!V$1,FALSE)</f>
        <v>1790</v>
      </c>
      <c r="AD139" s="128">
        <f>VLOOKUP(FinalOutput[[#This Row],[ONS_Cenus_2011]],Table5[],CensusData!W$1,FALSE)</f>
        <v>866</v>
      </c>
      <c r="AE139" s="128">
        <f>VLOOKUP(FinalOutput[[#This Row],[ONS_Cenus_2011]],Table5[],CensusData!X$1,FALSE)</f>
        <v>61</v>
      </c>
      <c r="AF139" s="128">
        <f>VLOOKUP(FinalOutput[[#This Row],[ONS_Cenus_2011]],Table5[],CensusData!Y$1,FALSE)</f>
        <v>106</v>
      </c>
      <c r="AG139" s="128">
        <f>VLOOKUP(FinalOutput[[#This Row],[ONS_Cenus_2011]],Table5[],CensusData!Z$1,FALSE)</f>
        <v>170</v>
      </c>
      <c r="AH139" s="128">
        <f>VLOOKUP(FinalOutput[[#This Row],[ONS_Cenus_2011]],Table5[],CensusData!AA$1,FALSE)</f>
        <v>587</v>
      </c>
      <c r="AI139" s="128">
        <f>VLOOKUP(FinalOutput[[#This Row],[ONS_Cenus_2011]],Table5[],CensusData!AB$1,FALSE)</f>
        <v>1280</v>
      </c>
      <c r="AJ139" s="128">
        <f>VLOOKUP(FinalOutput[[#This Row],[ONS_Cenus_2011]],Table5[],CensusData!AC$1,FALSE)</f>
        <v>934</v>
      </c>
      <c r="AK139" s="128">
        <f>VLOOKUP(FinalOutput[[#This Row],[ONS_Cenus_2011]],Table5[],CensusData!AD$1,FALSE)</f>
        <v>262</v>
      </c>
      <c r="AL139" s="128">
        <f>VLOOKUP(FinalOutput[[#This Row],[ONS_Cenus_2011]],Table5[],CensusData!AE$1,FALSE)</f>
        <v>84</v>
      </c>
      <c r="AM139" s="128">
        <f>VLOOKUP(FinalOutput[[#This Row],[ONS_Cenus_2011]],Table5[],CensusData!AF$1,FALSE)</f>
        <v>279</v>
      </c>
      <c r="AN139" s="128">
        <f>VLOOKUP(FinalOutput[[#This Row],[ONS_Cenus_2011]],Table5[],CensusData!AG$1,FALSE)</f>
        <v>60</v>
      </c>
      <c r="AO139" s="128">
        <f>VLOOKUP(FinalOutput[[#This Row],[ONS_Cenus_2011]],Table5[],CensusData!AH$1,FALSE)</f>
        <v>219</v>
      </c>
      <c r="AP139" s="128">
        <f>VLOOKUP(FinalOutput[[#This Row],[ONS_Cenus_2011]],Table5[],CensusData!AI$1,FALSE)</f>
        <v>77342</v>
      </c>
      <c r="AQ139" s="128">
        <f>VLOOKUP(FinalOutput[[#This Row],[ONS_Cenus_2011]],Table5[],CensusData!AJ$1,FALSE)</f>
        <v>16334</v>
      </c>
      <c r="AR139" s="128">
        <f>VLOOKUP(FinalOutput[[#This Row],[ONS_Cenus_2011]],Table5[],CensusData!AK$1,FALSE)</f>
        <v>13410</v>
      </c>
      <c r="AS139" s="128">
        <f>VLOOKUP(FinalOutput[[#This Row],[ONS_Cenus_2011]],Table5[],CensusData!AL$1,FALSE)</f>
        <v>14036</v>
      </c>
      <c r="AT139" s="128">
        <f>VLOOKUP(FinalOutput[[#This Row],[ONS_Cenus_2011]],Table5[],CensusData!AM$1,FALSE)</f>
        <v>3310</v>
      </c>
      <c r="AU139" s="128">
        <f>VLOOKUP(FinalOutput[[#This Row],[ONS_Cenus_2011]],Table5[],CensusData!AN$1,FALSE)</f>
        <v>8930</v>
      </c>
      <c r="AV139" s="128">
        <f>VLOOKUP(FinalOutput[[#This Row],[ONS_Cenus_2011]],Table5[],CensusData!AO$1,FALSE)</f>
        <v>17053</v>
      </c>
      <c r="AW139" s="128">
        <f>VLOOKUP(FinalOutput[[#This Row],[ONS_Cenus_2011]],Table5[],CensusData!AP$1,FALSE)</f>
        <v>4269</v>
      </c>
    </row>
    <row r="140" spans="1:49" ht="15" customHeight="1">
      <c r="A140" s="128" t="str">
        <f t="array" ref="A140">ConsolGeog[[#This Row],[Country]]</f>
        <v>England</v>
      </c>
      <c r="B140" s="129" t="str">
        <f t="array" ref="B140">ConsolGeog[[#This Row],[County Name]]</f>
        <v>Kent</v>
      </c>
      <c r="C140" s="128" t="str">
        <f t="array" ref="C140">ConsolGeog[[#This Row],[la_code]]</f>
        <v>E07000108</v>
      </c>
      <c r="D140" s="129" t="str">
        <f t="array" ref="D140">ConsolGeog[[#This Row],[la_name]]</f>
        <v>Dover</v>
      </c>
      <c r="E140" s="129" t="str">
        <f t="array" ref="E140">ConsolGeog[[#This Row],[LA Type]]</f>
        <v>District</v>
      </c>
      <c r="F140" s="129">
        <f t="array" ref="F140">ConsolGeog[[#This Row],[population]]</f>
        <v>111674</v>
      </c>
      <c r="G140" s="129">
        <f t="array" ref="G140">ConsolGeog[[#This Row],[area]]</f>
        <v>31485.09</v>
      </c>
      <c r="H140" s="129">
        <f t="array" ref="H140">MAX(ConsolGeog[[#This Row],[Presented HS - 16-17 (2014)]]+ConsolGeog[[#This Row],[Presented HS - 18-24 (2014)]],ConsolGeog[[#This Row],[Presented HS - 16-24 (2014)]])+MAX(ConsolGeog[[#This Row],[Presented CS - 16-17 (2014)]]+ConsolGeog[[#This Row],[Presented CS - 18-24 (2014)]],ConsolGeog[[#This Row],[Presented CS - 16-24 (2014)]])</f>
        <v>247</v>
      </c>
      <c r="I140" s="129">
        <f t="array" ref="I140">MAX(ConsolGeog[[#This Row],[Assessed HS - 16-17 (2014)]]+ConsolGeog[[#This Row],[Assessed HS - 18-24 (2014)]],ConsolGeog[[#This Row],[Assessed HS - 16-24 (2014)]])+MAX(ConsolGeog[[#This Row],[Assessed CS - 16-17 (2014)]]+ConsolGeog[[#This Row],[Assessed CS - 18-24 (2014)]],ConsolGeog[[#This Row],[Assessed CS - 16-24 (2014)]])</f>
        <v>82.501322639266533</v>
      </c>
      <c r="J140" s="128">
        <f>VLOOKUP(FinalOutput[[#This Row],[ONS_Cenus_2011]],Table5[],CensusData!C$1,FALSE)</f>
        <v>40666</v>
      </c>
      <c r="K140" s="128">
        <f>VLOOKUP(FinalOutput[[#This Row],[ONS_Cenus_2011]],Table5[],CensusData!D$1,FALSE)</f>
        <v>5174</v>
      </c>
      <c r="L140" s="128">
        <f>VLOOKUP(FinalOutput[[#This Row],[ONS_Cenus_2011]],Table5[],CensusData!E$1,FALSE)</f>
        <v>2640</v>
      </c>
      <c r="M140" s="128">
        <f>VLOOKUP(FinalOutput[[#This Row],[ONS_Cenus_2011]],Table5[],CensusData!F$1,FALSE)</f>
        <v>6312</v>
      </c>
      <c r="N140" s="128">
        <f>VLOOKUP(FinalOutput[[#This Row],[ONS_Cenus_2011]],Table5[],CensusData!G$1,FALSE)</f>
        <v>3556</v>
      </c>
      <c r="O140" s="128">
        <f>VLOOKUP(FinalOutput[[#This Row],[ONS_Cenus_2011]],Table5[],CensusData!H$1,FALSE)</f>
        <v>519</v>
      </c>
      <c r="P140" s="128">
        <f>VLOOKUP(FinalOutput[[#This Row],[ONS_Cenus_2011]],Table5[],CensusData!I$1,FALSE)</f>
        <v>23.2</v>
      </c>
      <c r="Q140" s="128">
        <f>VLOOKUP(FinalOutput[[#This Row],[ONS_Cenus_2011]],Table5[],CensusData!J$1,FALSE)</f>
        <v>11788</v>
      </c>
      <c r="R140" s="128">
        <f>VLOOKUP(FinalOutput[[#This Row],[ONS_Cenus_2011]],Table5[],CensusData!K$1,FALSE)</f>
        <v>48310</v>
      </c>
      <c r="S140" s="128">
        <f>VLOOKUP(FinalOutput[[#This Row],[ONS_Cenus_2011]],Table5[],CensusData!L$1,FALSE)</f>
        <v>47190</v>
      </c>
      <c r="T140" s="128">
        <f>VLOOKUP(FinalOutput[[#This Row],[ONS_Cenus_2011]],Table5[],CensusData!M$1,FALSE)</f>
        <v>45503</v>
      </c>
      <c r="U140" s="128">
        <f>VLOOKUP(FinalOutput[[#This Row],[ONS_Cenus_2011]],Table5[],CensusData!N$1,FALSE)</f>
        <v>343</v>
      </c>
      <c r="V140" s="128">
        <f>VLOOKUP(FinalOutput[[#This Row],[ONS_Cenus_2011]],Table5[],CensusData!O$1,FALSE)</f>
        <v>84</v>
      </c>
      <c r="W140" s="128">
        <f>VLOOKUP(FinalOutput[[#This Row],[ONS_Cenus_2011]],Table5[],CensusData!P$1,FALSE)</f>
        <v>1260</v>
      </c>
      <c r="X140" s="128">
        <f>VLOOKUP(FinalOutput[[#This Row],[ONS_Cenus_2011]],Table5[],CensusData!Q$1,FALSE)</f>
        <v>269</v>
      </c>
      <c r="Y140" s="128">
        <f>VLOOKUP(FinalOutput[[#This Row],[ONS_Cenus_2011]],Table5[],CensusData!R$1,FALSE)</f>
        <v>70</v>
      </c>
      <c r="Z140" s="128">
        <f>VLOOKUP(FinalOutput[[#This Row],[ONS_Cenus_2011]],Table5[],CensusData!S$1,FALSE)</f>
        <v>31</v>
      </c>
      <c r="AA140" s="128">
        <f>VLOOKUP(FinalOutput[[#This Row],[ONS_Cenus_2011]],Table5[],CensusData!T$1,FALSE)</f>
        <v>86</v>
      </c>
      <c r="AB140" s="128">
        <f>VLOOKUP(FinalOutput[[#This Row],[ONS_Cenus_2011]],Table5[],CensusData!U$1,FALSE)</f>
        <v>82</v>
      </c>
      <c r="AC140" s="128">
        <f>VLOOKUP(FinalOutput[[#This Row],[ONS_Cenus_2011]],Table5[],CensusData!V$1,FALSE)</f>
        <v>602</v>
      </c>
      <c r="AD140" s="128">
        <f>VLOOKUP(FinalOutput[[#This Row],[ONS_Cenus_2011]],Table5[],CensusData!W$1,FALSE)</f>
        <v>143</v>
      </c>
      <c r="AE140" s="128">
        <f>VLOOKUP(FinalOutput[[#This Row],[ONS_Cenus_2011]],Table5[],CensusData!X$1,FALSE)</f>
        <v>18</v>
      </c>
      <c r="AF140" s="128">
        <f>VLOOKUP(FinalOutput[[#This Row],[ONS_Cenus_2011]],Table5[],CensusData!Y$1,FALSE)</f>
        <v>47</v>
      </c>
      <c r="AG140" s="128">
        <f>VLOOKUP(FinalOutput[[#This Row],[ONS_Cenus_2011]],Table5[],CensusData!Z$1,FALSE)</f>
        <v>85</v>
      </c>
      <c r="AH140" s="128">
        <f>VLOOKUP(FinalOutput[[#This Row],[ONS_Cenus_2011]],Table5[],CensusData!AA$1,FALSE)</f>
        <v>309</v>
      </c>
      <c r="AI140" s="128">
        <f>VLOOKUP(FinalOutput[[#This Row],[ONS_Cenus_2011]],Table5[],CensusData!AB$1,FALSE)</f>
        <v>134</v>
      </c>
      <c r="AJ140" s="128">
        <f>VLOOKUP(FinalOutput[[#This Row],[ONS_Cenus_2011]],Table5[],CensusData!AC$1,FALSE)</f>
        <v>70</v>
      </c>
      <c r="AK140" s="128">
        <f>VLOOKUP(FinalOutput[[#This Row],[ONS_Cenus_2011]],Table5[],CensusData!AD$1,FALSE)</f>
        <v>47</v>
      </c>
      <c r="AL140" s="128">
        <f>VLOOKUP(FinalOutput[[#This Row],[ONS_Cenus_2011]],Table5[],CensusData!AE$1,FALSE)</f>
        <v>17</v>
      </c>
      <c r="AM140" s="128">
        <f>VLOOKUP(FinalOutput[[#This Row],[ONS_Cenus_2011]],Table5[],CensusData!AF$1,FALSE)</f>
        <v>115</v>
      </c>
      <c r="AN140" s="128">
        <f>VLOOKUP(FinalOutput[[#This Row],[ONS_Cenus_2011]],Table5[],CensusData!AG$1,FALSE)</f>
        <v>30</v>
      </c>
      <c r="AO140" s="128">
        <f>VLOOKUP(FinalOutput[[#This Row],[ONS_Cenus_2011]],Table5[],CensusData!AH$1,FALSE)</f>
        <v>85</v>
      </c>
      <c r="AP140" s="128">
        <f>VLOOKUP(FinalOutput[[#This Row],[ONS_Cenus_2011]],Table5[],CensusData!AI$1,FALSE)</f>
        <v>91382</v>
      </c>
      <c r="AQ140" s="128">
        <f>VLOOKUP(FinalOutput[[#This Row],[ONS_Cenus_2011]],Table5[],CensusData!AJ$1,FALSE)</f>
        <v>22885</v>
      </c>
      <c r="AR140" s="128">
        <f>VLOOKUP(FinalOutput[[#This Row],[ONS_Cenus_2011]],Table5[],CensusData!AK$1,FALSE)</f>
        <v>13376</v>
      </c>
      <c r="AS140" s="128">
        <f>VLOOKUP(FinalOutput[[#This Row],[ONS_Cenus_2011]],Table5[],CensusData!AL$1,FALSE)</f>
        <v>15941</v>
      </c>
      <c r="AT140" s="128">
        <f>VLOOKUP(FinalOutput[[#This Row],[ONS_Cenus_2011]],Table5[],CensusData!AM$1,FALSE)</f>
        <v>3371</v>
      </c>
      <c r="AU140" s="128">
        <f>VLOOKUP(FinalOutput[[#This Row],[ONS_Cenus_2011]],Table5[],CensusData!AN$1,FALSE)</f>
        <v>11049</v>
      </c>
      <c r="AV140" s="128">
        <f>VLOOKUP(FinalOutput[[#This Row],[ONS_Cenus_2011]],Table5[],CensusData!AO$1,FALSE)</f>
        <v>20071</v>
      </c>
      <c r="AW140" s="128">
        <f>VLOOKUP(FinalOutput[[#This Row],[ONS_Cenus_2011]],Table5[],CensusData!AP$1,FALSE)</f>
        <v>4689</v>
      </c>
    </row>
    <row r="141" spans="1:49" ht="15" customHeight="1">
      <c r="A141" s="128" t="str">
        <f t="array" ref="A141">ConsolGeog[[#This Row],[Country]]</f>
        <v>England</v>
      </c>
      <c r="B141" s="129" t="str">
        <f t="array" ref="B141">ConsolGeog[[#This Row],[County Name]]</f>
        <v>West Sussex</v>
      </c>
      <c r="C141" s="128" t="str">
        <f t="array" ref="C141">ConsolGeog[[#This Row],[la_code]]</f>
        <v>E07000226</v>
      </c>
      <c r="D141" s="129" t="str">
        <f t="array" ref="D141">ConsolGeog[[#This Row],[la_name]]</f>
        <v>Crawley</v>
      </c>
      <c r="E141" s="129" t="str">
        <f t="array" ref="E141">ConsolGeog[[#This Row],[LA Type]]</f>
        <v>District</v>
      </c>
      <c r="F141" s="129">
        <f t="array" ref="F141">ConsolGeog[[#This Row],[population]]</f>
        <v>106597</v>
      </c>
      <c r="G141" s="129">
        <f t="array" ref="G141">ConsolGeog[[#This Row],[area]]</f>
        <v>4497.07</v>
      </c>
      <c r="H141" s="129">
        <f t="array" ref="H141">MAX(ConsolGeog[[#This Row],[Presented HS - 16-17 (2014)]]+ConsolGeog[[#This Row],[Presented HS - 18-24 (2014)]],ConsolGeog[[#This Row],[Presented HS - 16-24 (2014)]])+MAX(ConsolGeog[[#This Row],[Presented CS - 16-17 (2014)]]+ConsolGeog[[#This Row],[Presented CS - 18-24 (2014)]],ConsolGeog[[#This Row],[Presented CS - 16-24 (2014)]])</f>
        <v>0</v>
      </c>
      <c r="I141" s="129">
        <f t="array" ref="I141">MAX(ConsolGeog[[#This Row],[Assessed HS - 16-17 (2014)]]+ConsolGeog[[#This Row],[Assessed HS - 18-24 (2014)]],ConsolGeog[[#This Row],[Assessed HS - 16-24 (2014)]])+MAX(ConsolGeog[[#This Row],[Assessed CS - 16-17 (2014)]]+ConsolGeog[[#This Row],[Assessed CS - 18-24 (2014)]],ConsolGeog[[#This Row],[Assessed CS - 16-24 (2014)]])</f>
        <v>0</v>
      </c>
      <c r="J141" s="128">
        <f>VLOOKUP(FinalOutput[[#This Row],[ONS_Cenus_2011]],Table5[],CensusData!C$1,FALSE)</f>
        <v>28873</v>
      </c>
      <c r="K141" s="128">
        <f>VLOOKUP(FinalOutput[[#This Row],[ONS_Cenus_2011]],Table5[],CensusData!D$1,FALSE)</f>
        <v>4497</v>
      </c>
      <c r="L141" s="128">
        <f>VLOOKUP(FinalOutput[[#This Row],[ONS_Cenus_2011]],Table5[],CensusData!E$1,FALSE)</f>
        <v>3397</v>
      </c>
      <c r="M141" s="128">
        <f>VLOOKUP(FinalOutput[[#This Row],[ONS_Cenus_2011]],Table5[],CensusData!F$1,FALSE)</f>
        <v>5211</v>
      </c>
      <c r="N141" s="128">
        <f>VLOOKUP(FinalOutput[[#This Row],[ONS_Cenus_2011]],Table5[],CensusData!G$1,FALSE)</f>
        <v>2709</v>
      </c>
      <c r="O141" s="128">
        <f>VLOOKUP(FinalOutput[[#This Row],[ONS_Cenus_2011]],Table5[],CensusData!H$1,FALSE)</f>
        <v>748</v>
      </c>
      <c r="P141" s="128">
        <f>VLOOKUP(FinalOutput[[#This Row],[ONS_Cenus_2011]],Table5[],CensusData!I$1,FALSE)</f>
        <v>19.47</v>
      </c>
      <c r="Q141" s="128">
        <f>VLOOKUP(FinalOutput[[#This Row],[ONS_Cenus_2011]],Table5[],CensusData!J$1,FALSE)</f>
        <v>14395</v>
      </c>
      <c r="R141" s="128">
        <f>VLOOKUP(FinalOutput[[#This Row],[ONS_Cenus_2011]],Table5[],CensusData!K$1,FALSE)</f>
        <v>42727</v>
      </c>
      <c r="S141" s="128">
        <f>VLOOKUP(FinalOutput[[#This Row],[ONS_Cenus_2011]],Table5[],CensusData!L$1,FALSE)</f>
        <v>36396</v>
      </c>
      <c r="T141" s="128">
        <f>VLOOKUP(FinalOutput[[#This Row],[ONS_Cenus_2011]],Table5[],CensusData!M$1,FALSE)</f>
        <v>33274</v>
      </c>
      <c r="U141" s="128">
        <f>VLOOKUP(FinalOutput[[#This Row],[ONS_Cenus_2011]],Table5[],CensusData!N$1,FALSE)</f>
        <v>567</v>
      </c>
      <c r="V141" s="128">
        <f>VLOOKUP(FinalOutput[[#This Row],[ONS_Cenus_2011]],Table5[],CensusData!O$1,FALSE)</f>
        <v>31</v>
      </c>
      <c r="W141" s="128">
        <f>VLOOKUP(FinalOutput[[#This Row],[ONS_Cenus_2011]],Table5[],CensusData!P$1,FALSE)</f>
        <v>2524</v>
      </c>
      <c r="X141" s="128">
        <f>VLOOKUP(FinalOutput[[#This Row],[ONS_Cenus_2011]],Table5[],CensusData!Q$1,FALSE)</f>
        <v>707</v>
      </c>
      <c r="Y141" s="128">
        <f>VLOOKUP(FinalOutput[[#This Row],[ONS_Cenus_2011]],Table5[],CensusData!R$1,FALSE)</f>
        <v>194</v>
      </c>
      <c r="Z141" s="128">
        <f>VLOOKUP(FinalOutput[[#This Row],[ONS_Cenus_2011]],Table5[],CensusData!S$1,FALSE)</f>
        <v>128</v>
      </c>
      <c r="AA141" s="128">
        <f>VLOOKUP(FinalOutput[[#This Row],[ONS_Cenus_2011]],Table5[],CensusData!T$1,FALSE)</f>
        <v>176</v>
      </c>
      <c r="AB141" s="128">
        <f>VLOOKUP(FinalOutput[[#This Row],[ONS_Cenus_2011]],Table5[],CensusData!U$1,FALSE)</f>
        <v>209</v>
      </c>
      <c r="AC141" s="128">
        <f>VLOOKUP(FinalOutput[[#This Row],[ONS_Cenus_2011]],Table5[],CensusData!V$1,FALSE)</f>
        <v>3998</v>
      </c>
      <c r="AD141" s="128">
        <f>VLOOKUP(FinalOutput[[#This Row],[ONS_Cenus_2011]],Table5[],CensusData!W$1,FALSE)</f>
        <v>1748</v>
      </c>
      <c r="AE141" s="128">
        <f>VLOOKUP(FinalOutput[[#This Row],[ONS_Cenus_2011]],Table5[],CensusData!X$1,FALSE)</f>
        <v>1137</v>
      </c>
      <c r="AF141" s="128">
        <f>VLOOKUP(FinalOutput[[#This Row],[ONS_Cenus_2011]],Table5[],CensusData!Y$1,FALSE)</f>
        <v>100</v>
      </c>
      <c r="AG141" s="128">
        <f>VLOOKUP(FinalOutput[[#This Row],[ONS_Cenus_2011]],Table5[],CensusData!Z$1,FALSE)</f>
        <v>198</v>
      </c>
      <c r="AH141" s="128">
        <f>VLOOKUP(FinalOutput[[#This Row],[ONS_Cenus_2011]],Table5[],CensusData!AA$1,FALSE)</f>
        <v>815</v>
      </c>
      <c r="AI141" s="128">
        <f>VLOOKUP(FinalOutput[[#This Row],[ONS_Cenus_2011]],Table5[],CensusData!AB$1,FALSE)</f>
        <v>1255</v>
      </c>
      <c r="AJ141" s="128">
        <f>VLOOKUP(FinalOutput[[#This Row],[ONS_Cenus_2011]],Table5[],CensusData!AC$1,FALSE)</f>
        <v>777</v>
      </c>
      <c r="AK141" s="128">
        <f>VLOOKUP(FinalOutput[[#This Row],[ONS_Cenus_2011]],Table5[],CensusData!AD$1,FALSE)</f>
        <v>243</v>
      </c>
      <c r="AL141" s="128">
        <f>VLOOKUP(FinalOutput[[#This Row],[ONS_Cenus_2011]],Table5[],CensusData!AE$1,FALSE)</f>
        <v>235</v>
      </c>
      <c r="AM141" s="128">
        <f>VLOOKUP(FinalOutput[[#This Row],[ONS_Cenus_2011]],Table5[],CensusData!AF$1,FALSE)</f>
        <v>371</v>
      </c>
      <c r="AN141" s="128">
        <f>VLOOKUP(FinalOutput[[#This Row],[ONS_Cenus_2011]],Table5[],CensusData!AG$1,FALSE)</f>
        <v>159</v>
      </c>
      <c r="AO141" s="128">
        <f>VLOOKUP(FinalOutput[[#This Row],[ONS_Cenus_2011]],Table5[],CensusData!AH$1,FALSE)</f>
        <v>212</v>
      </c>
      <c r="AP141" s="128">
        <f>VLOOKUP(FinalOutput[[#This Row],[ONS_Cenus_2011]],Table5[],CensusData!AI$1,FALSE)</f>
        <v>84549</v>
      </c>
      <c r="AQ141" s="128">
        <f>VLOOKUP(FinalOutput[[#This Row],[ONS_Cenus_2011]],Table5[],CensusData!AJ$1,FALSE)</f>
        <v>16995</v>
      </c>
      <c r="AR141" s="128">
        <f>VLOOKUP(FinalOutput[[#This Row],[ONS_Cenus_2011]],Table5[],CensusData!AK$1,FALSE)</f>
        <v>15257</v>
      </c>
      <c r="AS141" s="128">
        <f>VLOOKUP(FinalOutput[[#This Row],[ONS_Cenus_2011]],Table5[],CensusData!AL$1,FALSE)</f>
        <v>14427</v>
      </c>
      <c r="AT141" s="128">
        <f>VLOOKUP(FinalOutput[[#This Row],[ONS_Cenus_2011]],Table5[],CensusData!AM$1,FALSE)</f>
        <v>2887</v>
      </c>
      <c r="AU141" s="128">
        <f>VLOOKUP(FinalOutput[[#This Row],[ONS_Cenus_2011]],Table5[],CensusData!AN$1,FALSE)</f>
        <v>9555</v>
      </c>
      <c r="AV141" s="128">
        <f>VLOOKUP(FinalOutput[[#This Row],[ONS_Cenus_2011]],Table5[],CensusData!AO$1,FALSE)</f>
        <v>18214</v>
      </c>
      <c r="AW141" s="128">
        <f>VLOOKUP(FinalOutput[[#This Row],[ONS_Cenus_2011]],Table5[],CensusData!AP$1,FALSE)</f>
        <v>7214</v>
      </c>
    </row>
    <row r="142" spans="1:49" ht="15" customHeight="1">
      <c r="A142" s="128" t="str">
        <f t="array" ref="A142">ConsolGeog[[#This Row],[Country]]</f>
        <v>England</v>
      </c>
      <c r="B142" s="129" t="str">
        <f t="array" ref="B142">ConsolGeog[[#This Row],[County Name]]</f>
        <v>West Sussex</v>
      </c>
      <c r="C142" s="128" t="str">
        <f t="array" ref="C142">ConsolGeog[[#This Row],[la_code]]</f>
        <v>E07000227</v>
      </c>
      <c r="D142" s="129" t="str">
        <f t="array" ref="D142">ConsolGeog[[#This Row],[la_name]]</f>
        <v>Horsham</v>
      </c>
      <c r="E142" s="129" t="str">
        <f t="array" ref="E142">ConsolGeog[[#This Row],[LA Type]]</f>
        <v>District</v>
      </c>
      <c r="F142" s="129">
        <f t="array" ref="F142">ConsolGeog[[#This Row],[population]]</f>
        <v>131301</v>
      </c>
      <c r="G142" s="129">
        <f t="array" ref="G142">ConsolGeog[[#This Row],[area]]</f>
        <v>53027.07</v>
      </c>
      <c r="H142" s="129">
        <f t="array" ref="H142">MAX(ConsolGeog[[#This Row],[Presented HS - 16-17 (2014)]]+ConsolGeog[[#This Row],[Presented HS - 18-24 (2014)]],ConsolGeog[[#This Row],[Presented HS - 16-24 (2014)]])+MAX(ConsolGeog[[#This Row],[Presented CS - 16-17 (2014)]]+ConsolGeog[[#This Row],[Presented CS - 18-24 (2014)]],ConsolGeog[[#This Row],[Presented CS - 16-24 (2014)]])</f>
        <v>0</v>
      </c>
      <c r="I142" s="129">
        <f t="array" ref="I142">MAX(ConsolGeog[[#This Row],[Assessed HS - 16-17 (2014)]]+ConsolGeog[[#This Row],[Assessed HS - 18-24 (2014)]],ConsolGeog[[#This Row],[Assessed HS - 16-24 (2014)]])+MAX(ConsolGeog[[#This Row],[Assessed CS - 16-17 (2014)]]+ConsolGeog[[#This Row],[Assessed CS - 18-24 (2014)]],ConsolGeog[[#This Row],[Assessed CS - 16-24 (2014)]])</f>
        <v>0</v>
      </c>
      <c r="J142" s="128">
        <f>VLOOKUP(FinalOutput[[#This Row],[ONS_Cenus_2011]],Table5[],CensusData!C$1,FALSE)</f>
        <v>39894</v>
      </c>
      <c r="K142" s="128">
        <f>VLOOKUP(FinalOutput[[#This Row],[ONS_Cenus_2011]],Table5[],CensusData!D$1,FALSE)</f>
        <v>4569</v>
      </c>
      <c r="L142" s="128">
        <f>VLOOKUP(FinalOutput[[#This Row],[ONS_Cenus_2011]],Table5[],CensusData!E$1,FALSE)</f>
        <v>1860</v>
      </c>
      <c r="M142" s="128">
        <f>VLOOKUP(FinalOutput[[#This Row],[ONS_Cenus_2011]],Table5[],CensusData!F$1,FALSE)</f>
        <v>4949</v>
      </c>
      <c r="N142" s="128">
        <f>VLOOKUP(FinalOutput[[#This Row],[ONS_Cenus_2011]],Table5[],CensusData!G$1,FALSE)</f>
        <v>3121</v>
      </c>
      <c r="O142" s="128">
        <f>VLOOKUP(FinalOutput[[#This Row],[ONS_Cenus_2011]],Table5[],CensusData!H$1,FALSE)</f>
        <v>279</v>
      </c>
      <c r="P142" s="128">
        <f>VLOOKUP(FinalOutput[[#This Row],[ONS_Cenus_2011]],Table5[],CensusData!I$1,FALSE)</f>
        <v>13.92</v>
      </c>
      <c r="Q142" s="128">
        <f>VLOOKUP(FinalOutput[[#This Row],[ONS_Cenus_2011]],Table5[],CensusData!J$1,FALSE)</f>
        <v>19322</v>
      </c>
      <c r="R142" s="128">
        <f>VLOOKUP(FinalOutput[[#This Row],[ONS_Cenus_2011]],Table5[],CensusData!K$1,FALSE)</f>
        <v>54923</v>
      </c>
      <c r="S142" s="128">
        <f>VLOOKUP(FinalOutput[[#This Row],[ONS_Cenus_2011]],Table5[],CensusData!L$1,FALSE)</f>
        <v>53531</v>
      </c>
      <c r="T142" s="128">
        <f>VLOOKUP(FinalOutput[[#This Row],[ONS_Cenus_2011]],Table5[],CensusData!M$1,FALSE)</f>
        <v>51470</v>
      </c>
      <c r="U142" s="128">
        <f>VLOOKUP(FinalOutput[[#This Row],[ONS_Cenus_2011]],Table5[],CensusData!N$1,FALSE)</f>
        <v>457</v>
      </c>
      <c r="V142" s="128">
        <f>VLOOKUP(FinalOutput[[#This Row],[ONS_Cenus_2011]],Table5[],CensusData!O$1,FALSE)</f>
        <v>79</v>
      </c>
      <c r="W142" s="128">
        <f>VLOOKUP(FinalOutput[[#This Row],[ONS_Cenus_2011]],Table5[],CensusData!P$1,FALSE)</f>
        <v>1525</v>
      </c>
      <c r="X142" s="128">
        <f>VLOOKUP(FinalOutput[[#This Row],[ONS_Cenus_2011]],Table5[],CensusData!Q$1,FALSE)</f>
        <v>346</v>
      </c>
      <c r="Y142" s="128">
        <f>VLOOKUP(FinalOutput[[#This Row],[ONS_Cenus_2011]],Table5[],CensusData!R$1,FALSE)</f>
        <v>79</v>
      </c>
      <c r="Z142" s="128">
        <f>VLOOKUP(FinalOutput[[#This Row],[ONS_Cenus_2011]],Table5[],CensusData!S$1,FALSE)</f>
        <v>37</v>
      </c>
      <c r="AA142" s="128">
        <f>VLOOKUP(FinalOutput[[#This Row],[ONS_Cenus_2011]],Table5[],CensusData!T$1,FALSE)</f>
        <v>129</v>
      </c>
      <c r="AB142" s="128">
        <f>VLOOKUP(FinalOutput[[#This Row],[ONS_Cenus_2011]],Table5[],CensusData!U$1,FALSE)</f>
        <v>101</v>
      </c>
      <c r="AC142" s="128">
        <f>VLOOKUP(FinalOutput[[#This Row],[ONS_Cenus_2011]],Table5[],CensusData!V$1,FALSE)</f>
        <v>761</v>
      </c>
      <c r="AD142" s="128">
        <f>VLOOKUP(FinalOutput[[#This Row],[ONS_Cenus_2011]],Table5[],CensusData!W$1,FALSE)</f>
        <v>237</v>
      </c>
      <c r="AE142" s="128">
        <f>VLOOKUP(FinalOutput[[#This Row],[ONS_Cenus_2011]],Table5[],CensusData!X$1,FALSE)</f>
        <v>54</v>
      </c>
      <c r="AF142" s="128">
        <f>VLOOKUP(FinalOutput[[#This Row],[ONS_Cenus_2011]],Table5[],CensusData!Y$1,FALSE)</f>
        <v>54</v>
      </c>
      <c r="AG142" s="128">
        <f>VLOOKUP(FinalOutput[[#This Row],[ONS_Cenus_2011]],Table5[],CensusData!Z$1,FALSE)</f>
        <v>139</v>
      </c>
      <c r="AH142" s="128">
        <f>VLOOKUP(FinalOutput[[#This Row],[ONS_Cenus_2011]],Table5[],CensusData!AA$1,FALSE)</f>
        <v>277</v>
      </c>
      <c r="AI142" s="128">
        <f>VLOOKUP(FinalOutput[[#This Row],[ONS_Cenus_2011]],Table5[],CensusData!AB$1,FALSE)</f>
        <v>199</v>
      </c>
      <c r="AJ142" s="128">
        <f>VLOOKUP(FinalOutput[[#This Row],[ONS_Cenus_2011]],Table5[],CensusData!AC$1,FALSE)</f>
        <v>111</v>
      </c>
      <c r="AK142" s="128">
        <f>VLOOKUP(FinalOutput[[#This Row],[ONS_Cenus_2011]],Table5[],CensusData!AD$1,FALSE)</f>
        <v>68</v>
      </c>
      <c r="AL142" s="128">
        <f>VLOOKUP(FinalOutput[[#This Row],[ONS_Cenus_2011]],Table5[],CensusData!AE$1,FALSE)</f>
        <v>20</v>
      </c>
      <c r="AM142" s="128">
        <f>VLOOKUP(FinalOutput[[#This Row],[ONS_Cenus_2011]],Table5[],CensusData!AF$1,FALSE)</f>
        <v>86</v>
      </c>
      <c r="AN142" s="128">
        <f>VLOOKUP(FinalOutput[[#This Row],[ONS_Cenus_2011]],Table5[],CensusData!AG$1,FALSE)</f>
        <v>36</v>
      </c>
      <c r="AO142" s="128">
        <f>VLOOKUP(FinalOutput[[#This Row],[ONS_Cenus_2011]],Table5[],CensusData!AH$1,FALSE)</f>
        <v>50</v>
      </c>
      <c r="AP142" s="128">
        <f>VLOOKUP(FinalOutput[[#This Row],[ONS_Cenus_2011]],Table5[],CensusData!AI$1,FALSE)</f>
        <v>106758</v>
      </c>
      <c r="AQ142" s="128">
        <f>VLOOKUP(FinalOutput[[#This Row],[ONS_Cenus_2011]],Table5[],CensusData!AJ$1,FALSE)</f>
        <v>17407</v>
      </c>
      <c r="AR142" s="128">
        <f>VLOOKUP(FinalOutput[[#This Row],[ONS_Cenus_2011]],Table5[],CensusData!AK$1,FALSE)</f>
        <v>14155</v>
      </c>
      <c r="AS142" s="128">
        <f>VLOOKUP(FinalOutput[[#This Row],[ONS_Cenus_2011]],Table5[],CensusData!AL$1,FALSE)</f>
        <v>18954</v>
      </c>
      <c r="AT142" s="128">
        <f>VLOOKUP(FinalOutput[[#This Row],[ONS_Cenus_2011]],Table5[],CensusData!AM$1,FALSE)</f>
        <v>3627</v>
      </c>
      <c r="AU142" s="128">
        <f>VLOOKUP(FinalOutput[[#This Row],[ONS_Cenus_2011]],Table5[],CensusData!AN$1,FALSE)</f>
        <v>13525</v>
      </c>
      <c r="AV142" s="128">
        <f>VLOOKUP(FinalOutput[[#This Row],[ONS_Cenus_2011]],Table5[],CensusData!AO$1,FALSE)</f>
        <v>34814</v>
      </c>
      <c r="AW142" s="128">
        <f>VLOOKUP(FinalOutput[[#This Row],[ONS_Cenus_2011]],Table5[],CensusData!AP$1,FALSE)</f>
        <v>4276</v>
      </c>
    </row>
    <row r="143" spans="1:49" ht="15" customHeight="1">
      <c r="A143" s="128" t="str">
        <f t="array" ref="A143">ConsolGeog[[#This Row],[Country]]</f>
        <v>England</v>
      </c>
      <c r="B143" s="129" t="str">
        <f t="array" ref="B143">ConsolGeog[[#This Row],[County Name]]</f>
        <v>West Sussex</v>
      </c>
      <c r="C143" s="128" t="str">
        <f t="array" ref="C143">ConsolGeog[[#This Row],[la_code]]</f>
        <v>E07000228</v>
      </c>
      <c r="D143" s="129" t="str">
        <f t="array" ref="D143">ConsolGeog[[#This Row],[la_name]]</f>
        <v>Mid Sussex</v>
      </c>
      <c r="E143" s="129" t="str">
        <f t="array" ref="E143">ConsolGeog[[#This Row],[LA Type]]</f>
        <v>District</v>
      </c>
      <c r="F143" s="129">
        <f t="array" ref="F143">ConsolGeog[[#This Row],[population]]</f>
        <v>139860</v>
      </c>
      <c r="G143" s="129">
        <f t="array" ref="G143">ConsolGeog[[#This Row],[area]]</f>
        <v>33402.39</v>
      </c>
      <c r="H143" s="129">
        <f t="array" ref="H143">MAX(ConsolGeog[[#This Row],[Presented HS - 16-17 (2014)]]+ConsolGeog[[#This Row],[Presented HS - 18-24 (2014)]],ConsolGeog[[#This Row],[Presented HS - 16-24 (2014)]])+MAX(ConsolGeog[[#This Row],[Presented CS - 16-17 (2014)]]+ConsolGeog[[#This Row],[Presented CS - 18-24 (2014)]],ConsolGeog[[#This Row],[Presented CS - 16-24 (2014)]])</f>
        <v>46</v>
      </c>
      <c r="I143" s="129">
        <f t="array" ref="I143">MAX(ConsolGeog[[#This Row],[Assessed HS - 16-17 (2014)]]+ConsolGeog[[#This Row],[Assessed HS - 18-24 (2014)]],ConsolGeog[[#This Row],[Assessed HS - 16-24 (2014)]])+MAX(ConsolGeog[[#This Row],[Assessed CS - 16-17 (2014)]]+ConsolGeog[[#This Row],[Assessed CS - 18-24 (2014)]],ConsolGeog[[#This Row],[Assessed CS - 16-24 (2014)]])</f>
        <v>20</v>
      </c>
      <c r="J143" s="128">
        <f>VLOOKUP(FinalOutput[[#This Row],[ONS_Cenus_2011]],Table5[],CensusData!C$1,FALSE)</f>
        <v>39950</v>
      </c>
      <c r="K143" s="128">
        <f>VLOOKUP(FinalOutput[[#This Row],[ONS_Cenus_2011]],Table5[],CensusData!D$1,FALSE)</f>
        <v>4766</v>
      </c>
      <c r="L143" s="128">
        <f>VLOOKUP(FinalOutput[[#This Row],[ONS_Cenus_2011]],Table5[],CensusData!E$1,FALSE)</f>
        <v>2174</v>
      </c>
      <c r="M143" s="128">
        <f>VLOOKUP(FinalOutput[[#This Row],[ONS_Cenus_2011]],Table5[],CensusData!F$1,FALSE)</f>
        <v>4937</v>
      </c>
      <c r="N143" s="128">
        <f>VLOOKUP(FinalOutput[[#This Row],[ONS_Cenus_2011]],Table5[],CensusData!G$1,FALSE)</f>
        <v>3240</v>
      </c>
      <c r="O143" s="128">
        <f>VLOOKUP(FinalOutput[[#This Row],[ONS_Cenus_2011]],Table5[],CensusData!H$1,FALSE)</f>
        <v>320</v>
      </c>
      <c r="P143" s="128">
        <f>VLOOKUP(FinalOutput[[#This Row],[ONS_Cenus_2011]],Table5[],CensusData!I$1,FALSE)</f>
        <v>12.23</v>
      </c>
      <c r="Q143" s="128">
        <f>VLOOKUP(FinalOutput[[#This Row],[ONS_Cenus_2011]],Table5[],CensusData!J$1,FALSE)</f>
        <v>21257</v>
      </c>
      <c r="R143" s="128">
        <f>VLOOKUP(FinalOutput[[#This Row],[ONS_Cenus_2011]],Table5[],CensusData!K$1,FALSE)</f>
        <v>57409</v>
      </c>
      <c r="S143" s="128">
        <f>VLOOKUP(FinalOutput[[#This Row],[ONS_Cenus_2011]],Table5[],CensusData!L$1,FALSE)</f>
        <v>55319</v>
      </c>
      <c r="T143" s="128">
        <f>VLOOKUP(FinalOutput[[#This Row],[ONS_Cenus_2011]],Table5[],CensusData!M$1,FALSE)</f>
        <v>52644</v>
      </c>
      <c r="U143" s="128">
        <f>VLOOKUP(FinalOutput[[#This Row],[ONS_Cenus_2011]],Table5[],CensusData!N$1,FALSE)</f>
        <v>631</v>
      </c>
      <c r="V143" s="128">
        <f>VLOOKUP(FinalOutput[[#This Row],[ONS_Cenus_2011]],Table5[],CensusData!O$1,FALSE)</f>
        <v>40</v>
      </c>
      <c r="W143" s="128">
        <f>VLOOKUP(FinalOutput[[#This Row],[ONS_Cenus_2011]],Table5[],CensusData!P$1,FALSE)</f>
        <v>2004</v>
      </c>
      <c r="X143" s="128">
        <f>VLOOKUP(FinalOutput[[#This Row],[ONS_Cenus_2011]],Table5[],CensusData!Q$1,FALSE)</f>
        <v>411</v>
      </c>
      <c r="Y143" s="128">
        <f>VLOOKUP(FinalOutput[[#This Row],[ONS_Cenus_2011]],Table5[],CensusData!R$1,FALSE)</f>
        <v>88</v>
      </c>
      <c r="Z143" s="128">
        <f>VLOOKUP(FinalOutput[[#This Row],[ONS_Cenus_2011]],Table5[],CensusData!S$1,FALSE)</f>
        <v>46</v>
      </c>
      <c r="AA143" s="128">
        <f>VLOOKUP(FinalOutput[[#This Row],[ONS_Cenus_2011]],Table5[],CensusData!T$1,FALSE)</f>
        <v>162</v>
      </c>
      <c r="AB143" s="128">
        <f>VLOOKUP(FinalOutput[[#This Row],[ONS_Cenus_2011]],Table5[],CensusData!U$1,FALSE)</f>
        <v>115</v>
      </c>
      <c r="AC143" s="128">
        <f>VLOOKUP(FinalOutput[[#This Row],[ONS_Cenus_2011]],Table5[],CensusData!V$1,FALSE)</f>
        <v>1221</v>
      </c>
      <c r="AD143" s="128">
        <f>VLOOKUP(FinalOutput[[#This Row],[ONS_Cenus_2011]],Table5[],CensusData!W$1,FALSE)</f>
        <v>492</v>
      </c>
      <c r="AE143" s="128">
        <f>VLOOKUP(FinalOutput[[#This Row],[ONS_Cenus_2011]],Table5[],CensusData!X$1,FALSE)</f>
        <v>52</v>
      </c>
      <c r="AF143" s="128">
        <f>VLOOKUP(FinalOutput[[#This Row],[ONS_Cenus_2011]],Table5[],CensusData!Y$1,FALSE)</f>
        <v>106</v>
      </c>
      <c r="AG143" s="128">
        <f>VLOOKUP(FinalOutput[[#This Row],[ONS_Cenus_2011]],Table5[],CensusData!Z$1,FALSE)</f>
        <v>170</v>
      </c>
      <c r="AH143" s="128">
        <f>VLOOKUP(FinalOutput[[#This Row],[ONS_Cenus_2011]],Table5[],CensusData!AA$1,FALSE)</f>
        <v>401</v>
      </c>
      <c r="AI143" s="128">
        <f>VLOOKUP(FinalOutput[[#This Row],[ONS_Cenus_2011]],Table5[],CensusData!AB$1,FALSE)</f>
        <v>306</v>
      </c>
      <c r="AJ143" s="128">
        <f>VLOOKUP(FinalOutput[[#This Row],[ONS_Cenus_2011]],Table5[],CensusData!AC$1,FALSE)</f>
        <v>175</v>
      </c>
      <c r="AK143" s="128">
        <f>VLOOKUP(FinalOutput[[#This Row],[ONS_Cenus_2011]],Table5[],CensusData!AD$1,FALSE)</f>
        <v>94</v>
      </c>
      <c r="AL143" s="128">
        <f>VLOOKUP(FinalOutput[[#This Row],[ONS_Cenus_2011]],Table5[],CensusData!AE$1,FALSE)</f>
        <v>37</v>
      </c>
      <c r="AM143" s="128">
        <f>VLOOKUP(FinalOutput[[#This Row],[ONS_Cenus_2011]],Table5[],CensusData!AF$1,FALSE)</f>
        <v>152</v>
      </c>
      <c r="AN143" s="128">
        <f>VLOOKUP(FinalOutput[[#This Row],[ONS_Cenus_2011]],Table5[],CensusData!AG$1,FALSE)</f>
        <v>45</v>
      </c>
      <c r="AO143" s="128">
        <f>VLOOKUP(FinalOutput[[#This Row],[ONS_Cenus_2011]],Table5[],CensusData!AH$1,FALSE)</f>
        <v>107</v>
      </c>
      <c r="AP143" s="128">
        <f>VLOOKUP(FinalOutput[[#This Row],[ONS_Cenus_2011]],Table5[],CensusData!AI$1,FALSE)</f>
        <v>112755</v>
      </c>
      <c r="AQ143" s="128">
        <f>VLOOKUP(FinalOutput[[#This Row],[ONS_Cenus_2011]],Table5[],CensusData!AJ$1,FALSE)</f>
        <v>16731</v>
      </c>
      <c r="AR143" s="128">
        <f>VLOOKUP(FinalOutput[[#This Row],[ONS_Cenus_2011]],Table5[],CensusData!AK$1,FALSE)</f>
        <v>15153</v>
      </c>
      <c r="AS143" s="128">
        <f>VLOOKUP(FinalOutput[[#This Row],[ONS_Cenus_2011]],Table5[],CensusData!AL$1,FALSE)</f>
        <v>19560</v>
      </c>
      <c r="AT143" s="128">
        <f>VLOOKUP(FinalOutput[[#This Row],[ONS_Cenus_2011]],Table5[],CensusData!AM$1,FALSE)</f>
        <v>3799</v>
      </c>
      <c r="AU143" s="128">
        <f>VLOOKUP(FinalOutput[[#This Row],[ONS_Cenus_2011]],Table5[],CensusData!AN$1,FALSE)</f>
        <v>14858</v>
      </c>
      <c r="AV143" s="128">
        <f>VLOOKUP(FinalOutput[[#This Row],[ONS_Cenus_2011]],Table5[],CensusData!AO$1,FALSE)</f>
        <v>37917</v>
      </c>
      <c r="AW143" s="128">
        <f>VLOOKUP(FinalOutput[[#This Row],[ONS_Cenus_2011]],Table5[],CensusData!AP$1,FALSE)</f>
        <v>4737</v>
      </c>
    </row>
    <row r="144" spans="1:49" ht="15" customHeight="1">
      <c r="A144" s="128" t="str">
        <f t="array" ref="A144">ConsolGeog[[#This Row],[Country]]</f>
        <v>England</v>
      </c>
      <c r="B144" s="129" t="str">
        <f t="array" ref="B144">ConsolGeog[[#This Row],[County Name]]</f>
        <v>Kent</v>
      </c>
      <c r="C144" s="128" t="str">
        <f t="array" ref="C144">ConsolGeog[[#This Row],[la_code]]</f>
        <v>E07000109</v>
      </c>
      <c r="D144" s="129" t="str">
        <f t="array" ref="D144">ConsolGeog[[#This Row],[la_name]]</f>
        <v>Gravesham</v>
      </c>
      <c r="E144" s="129" t="str">
        <f t="array" ref="E144">ConsolGeog[[#This Row],[LA Type]]</f>
        <v>District</v>
      </c>
      <c r="F144" s="129">
        <f t="array" ref="F144">ConsolGeog[[#This Row],[population]]</f>
        <v>101720</v>
      </c>
      <c r="G144" s="129">
        <f t="array" ref="G144">ConsolGeog[[#This Row],[area]]</f>
        <v>9901.8700000000008</v>
      </c>
      <c r="H144" s="129">
        <f t="array" ref="H144">MAX(ConsolGeog[[#This Row],[Presented HS - 16-17 (2014)]]+ConsolGeog[[#This Row],[Presented HS - 18-24 (2014)]],ConsolGeog[[#This Row],[Presented HS - 16-24 (2014)]])+MAX(ConsolGeog[[#This Row],[Presented CS - 16-17 (2014)]]+ConsolGeog[[#This Row],[Presented CS - 18-24 (2014)]],ConsolGeog[[#This Row],[Presented CS - 16-24 (2014)]])</f>
        <v>0</v>
      </c>
      <c r="I144" s="129">
        <f t="array" ref="I144">MAX(ConsolGeog[[#This Row],[Assessed HS - 16-17 (2014)]]+ConsolGeog[[#This Row],[Assessed HS - 18-24 (2014)]],ConsolGeog[[#This Row],[Assessed HS - 16-24 (2014)]])+MAX(ConsolGeog[[#This Row],[Assessed CS - 16-17 (2014)]]+ConsolGeog[[#This Row],[Assessed CS - 18-24 (2014)]],ConsolGeog[[#This Row],[Assessed CS - 16-24 (2014)]])</f>
        <v>4.1000997444901417</v>
      </c>
      <c r="J144" s="128">
        <f>VLOOKUP(FinalOutput[[#This Row],[ONS_Cenus_2011]],Table5[],CensusData!C$1,FALSE)</f>
        <v>33096</v>
      </c>
      <c r="K144" s="128">
        <f>VLOOKUP(FinalOutput[[#This Row],[ONS_Cenus_2011]],Table5[],CensusData!D$1,FALSE)</f>
        <v>5383</v>
      </c>
      <c r="L144" s="128">
        <f>VLOOKUP(FinalOutput[[#This Row],[ONS_Cenus_2011]],Table5[],CensusData!E$1,FALSE)</f>
        <v>2782</v>
      </c>
      <c r="M144" s="128">
        <f>VLOOKUP(FinalOutput[[#This Row],[ONS_Cenus_2011]],Table5[],CensusData!F$1,FALSE)</f>
        <v>6426</v>
      </c>
      <c r="N144" s="128">
        <f>VLOOKUP(FinalOutput[[#This Row],[ONS_Cenus_2011]],Table5[],CensusData!G$1,FALSE)</f>
        <v>3751</v>
      </c>
      <c r="O144" s="128">
        <f>VLOOKUP(FinalOutput[[#This Row],[ONS_Cenus_2011]],Table5[],CensusData!H$1,FALSE)</f>
        <v>624</v>
      </c>
      <c r="P144" s="128">
        <f>VLOOKUP(FinalOutput[[#This Row],[ONS_Cenus_2011]],Table5[],CensusData!I$1,FALSE)</f>
        <v>43.6</v>
      </c>
      <c r="Q144" s="128">
        <f>VLOOKUP(FinalOutput[[#This Row],[ONS_Cenus_2011]],Table5[],CensusData!J$1,FALSE)</f>
        <v>3552</v>
      </c>
      <c r="R144" s="128">
        <f>VLOOKUP(FinalOutput[[#This Row],[ONS_Cenus_2011]],Table5[],CensusData!K$1,FALSE)</f>
        <v>40431</v>
      </c>
      <c r="S144" s="128">
        <f>VLOOKUP(FinalOutput[[#This Row],[ONS_Cenus_2011]],Table5[],CensusData!L$1,FALSE)</f>
        <v>35458</v>
      </c>
      <c r="T144" s="128">
        <f>VLOOKUP(FinalOutput[[#This Row],[ONS_Cenus_2011]],Table5[],CensusData!M$1,FALSE)</f>
        <v>33320</v>
      </c>
      <c r="U144" s="128">
        <f>VLOOKUP(FinalOutput[[#This Row],[ONS_Cenus_2011]],Table5[],CensusData!N$1,FALSE)</f>
        <v>452</v>
      </c>
      <c r="V144" s="128">
        <f>VLOOKUP(FinalOutput[[#This Row],[ONS_Cenus_2011]],Table5[],CensusData!O$1,FALSE)</f>
        <v>105</v>
      </c>
      <c r="W144" s="128">
        <f>VLOOKUP(FinalOutput[[#This Row],[ONS_Cenus_2011]],Table5[],CensusData!P$1,FALSE)</f>
        <v>1581</v>
      </c>
      <c r="X144" s="128">
        <f>VLOOKUP(FinalOutput[[#This Row],[ONS_Cenus_2011]],Table5[],CensusData!Q$1,FALSE)</f>
        <v>468</v>
      </c>
      <c r="Y144" s="128">
        <f>VLOOKUP(FinalOutput[[#This Row],[ONS_Cenus_2011]],Table5[],CensusData!R$1,FALSE)</f>
        <v>150</v>
      </c>
      <c r="Z144" s="128">
        <f>VLOOKUP(FinalOutput[[#This Row],[ONS_Cenus_2011]],Table5[],CensusData!S$1,FALSE)</f>
        <v>54</v>
      </c>
      <c r="AA144" s="128">
        <f>VLOOKUP(FinalOutput[[#This Row],[ONS_Cenus_2011]],Table5[],CensusData!T$1,FALSE)</f>
        <v>130</v>
      </c>
      <c r="AB144" s="128">
        <f>VLOOKUP(FinalOutput[[#This Row],[ONS_Cenus_2011]],Table5[],CensusData!U$1,FALSE)</f>
        <v>134</v>
      </c>
      <c r="AC144" s="128">
        <f>VLOOKUP(FinalOutput[[#This Row],[ONS_Cenus_2011]],Table5[],CensusData!V$1,FALSE)</f>
        <v>2988</v>
      </c>
      <c r="AD144" s="128">
        <f>VLOOKUP(FinalOutput[[#This Row],[ONS_Cenus_2011]],Table5[],CensusData!W$1,FALSE)</f>
        <v>2156</v>
      </c>
      <c r="AE144" s="128">
        <f>VLOOKUP(FinalOutput[[#This Row],[ONS_Cenus_2011]],Table5[],CensusData!X$1,FALSE)</f>
        <v>139</v>
      </c>
      <c r="AF144" s="128">
        <f>VLOOKUP(FinalOutput[[#This Row],[ONS_Cenus_2011]],Table5[],CensusData!Y$1,FALSE)</f>
        <v>109</v>
      </c>
      <c r="AG144" s="128">
        <f>VLOOKUP(FinalOutput[[#This Row],[ONS_Cenus_2011]],Table5[],CensusData!Z$1,FALSE)</f>
        <v>105</v>
      </c>
      <c r="AH144" s="128">
        <f>VLOOKUP(FinalOutput[[#This Row],[ONS_Cenus_2011]],Table5[],CensusData!AA$1,FALSE)</f>
        <v>479</v>
      </c>
      <c r="AI144" s="128">
        <f>VLOOKUP(FinalOutput[[#This Row],[ONS_Cenus_2011]],Table5[],CensusData!AB$1,FALSE)</f>
        <v>1000</v>
      </c>
      <c r="AJ144" s="128">
        <f>VLOOKUP(FinalOutput[[#This Row],[ONS_Cenus_2011]],Table5[],CensusData!AC$1,FALSE)</f>
        <v>697</v>
      </c>
      <c r="AK144" s="128">
        <f>VLOOKUP(FinalOutput[[#This Row],[ONS_Cenus_2011]],Table5[],CensusData!AD$1,FALSE)</f>
        <v>245</v>
      </c>
      <c r="AL144" s="128">
        <f>VLOOKUP(FinalOutput[[#This Row],[ONS_Cenus_2011]],Table5[],CensusData!AE$1,FALSE)</f>
        <v>58</v>
      </c>
      <c r="AM144" s="128">
        <f>VLOOKUP(FinalOutput[[#This Row],[ONS_Cenus_2011]],Table5[],CensusData!AF$1,FALSE)</f>
        <v>517</v>
      </c>
      <c r="AN144" s="128">
        <f>VLOOKUP(FinalOutput[[#This Row],[ONS_Cenus_2011]],Table5[],CensusData!AG$1,FALSE)</f>
        <v>33</v>
      </c>
      <c r="AO144" s="128">
        <f>VLOOKUP(FinalOutput[[#This Row],[ONS_Cenus_2011]],Table5[],CensusData!AH$1,FALSE)</f>
        <v>484</v>
      </c>
      <c r="AP144" s="128">
        <f>VLOOKUP(FinalOutput[[#This Row],[ONS_Cenus_2011]],Table5[],CensusData!AI$1,FALSE)</f>
        <v>80964</v>
      </c>
      <c r="AQ144" s="128">
        <f>VLOOKUP(FinalOutput[[#This Row],[ONS_Cenus_2011]],Table5[],CensusData!AJ$1,FALSE)</f>
        <v>19742</v>
      </c>
      <c r="AR144" s="128">
        <f>VLOOKUP(FinalOutput[[#This Row],[ONS_Cenus_2011]],Table5[],CensusData!AK$1,FALSE)</f>
        <v>13242</v>
      </c>
      <c r="AS144" s="128">
        <f>VLOOKUP(FinalOutput[[#This Row],[ONS_Cenus_2011]],Table5[],CensusData!AL$1,FALSE)</f>
        <v>13780</v>
      </c>
      <c r="AT144" s="128">
        <f>VLOOKUP(FinalOutput[[#This Row],[ONS_Cenus_2011]],Table5[],CensusData!AM$1,FALSE)</f>
        <v>3442</v>
      </c>
      <c r="AU144" s="128">
        <f>VLOOKUP(FinalOutput[[#This Row],[ONS_Cenus_2011]],Table5[],CensusData!AN$1,FALSE)</f>
        <v>8952</v>
      </c>
      <c r="AV144" s="128">
        <f>VLOOKUP(FinalOutput[[#This Row],[ONS_Cenus_2011]],Table5[],CensusData!AO$1,FALSE)</f>
        <v>16164</v>
      </c>
      <c r="AW144" s="128">
        <f>VLOOKUP(FinalOutput[[#This Row],[ONS_Cenus_2011]],Table5[],CensusData!AP$1,FALSE)</f>
        <v>5642</v>
      </c>
    </row>
    <row r="145" spans="1:49" ht="15" customHeight="1">
      <c r="A145" s="128" t="str">
        <f t="array" ref="A145">ConsolGeog[[#This Row],[Country]]</f>
        <v>England</v>
      </c>
      <c r="B145" s="129" t="str">
        <f t="array" ref="B145">ConsolGeog[[#This Row],[County Name]]</f>
        <v>Kent</v>
      </c>
      <c r="C145" s="128" t="str">
        <f t="array" ref="C145">ConsolGeog[[#This Row],[la_code]]</f>
        <v>E07000110</v>
      </c>
      <c r="D145" s="129" t="str">
        <f t="array" ref="D145">ConsolGeog[[#This Row],[la_name]]</f>
        <v>Maidstone</v>
      </c>
      <c r="E145" s="129" t="str">
        <f t="array" ref="E145">ConsolGeog[[#This Row],[LA Type]]</f>
        <v>District</v>
      </c>
      <c r="F145" s="129">
        <f t="array" ref="F145">ConsolGeog[[#This Row],[population]]</f>
        <v>155143</v>
      </c>
      <c r="G145" s="129">
        <f t="array" ref="G145">ConsolGeog[[#This Row],[area]]</f>
        <v>39333.339999999997</v>
      </c>
      <c r="H145" s="129">
        <f t="array" ref="H145">MAX(ConsolGeog[[#This Row],[Presented HS - 16-17 (2014)]]+ConsolGeog[[#This Row],[Presented HS - 18-24 (2014)]],ConsolGeog[[#This Row],[Presented HS - 16-24 (2014)]])+MAX(ConsolGeog[[#This Row],[Presented CS - 16-17 (2014)]]+ConsolGeog[[#This Row],[Presented CS - 18-24 (2014)]],ConsolGeog[[#This Row],[Presented CS - 16-24 (2014)]])</f>
        <v>0</v>
      </c>
      <c r="I145" s="129">
        <f t="array" ref="I145">MAX(ConsolGeog[[#This Row],[Assessed HS - 16-17 (2014)]]+ConsolGeog[[#This Row],[Assessed HS - 18-24 (2014)]],ConsolGeog[[#This Row],[Assessed HS - 16-24 (2014)]])+MAX(ConsolGeog[[#This Row],[Assessed CS - 16-17 (2014)]]+ConsolGeog[[#This Row],[Assessed CS - 18-24 (2014)]],ConsolGeog[[#This Row],[Assessed CS - 16-24 (2014)]])</f>
        <v>83.253458264445868</v>
      </c>
      <c r="J145" s="128">
        <f>VLOOKUP(FinalOutput[[#This Row],[ONS_Cenus_2011]],Table5[],CensusData!C$1,FALSE)</f>
        <v>46965</v>
      </c>
      <c r="K145" s="128">
        <f>VLOOKUP(FinalOutput[[#This Row],[ONS_Cenus_2011]],Table5[],CensusData!D$1,FALSE)</f>
        <v>6439</v>
      </c>
      <c r="L145" s="128">
        <f>VLOOKUP(FinalOutput[[#This Row],[ONS_Cenus_2011]],Table5[],CensusData!E$1,FALSE)</f>
        <v>3155</v>
      </c>
      <c r="M145" s="128">
        <f>VLOOKUP(FinalOutput[[#This Row],[ONS_Cenus_2011]],Table5[],CensusData!F$1,FALSE)</f>
        <v>6821</v>
      </c>
      <c r="N145" s="128">
        <f>VLOOKUP(FinalOutput[[#This Row],[ONS_Cenus_2011]],Table5[],CensusData!G$1,FALSE)</f>
        <v>4191</v>
      </c>
      <c r="O145" s="128">
        <f>VLOOKUP(FinalOutput[[#This Row],[ONS_Cenus_2011]],Table5[],CensusData!H$1,FALSE)</f>
        <v>473</v>
      </c>
      <c r="P145" s="128">
        <f>VLOOKUP(FinalOutput[[#This Row],[ONS_Cenus_2011]],Table5[],CensusData!I$1,FALSE)</f>
        <v>4.18</v>
      </c>
      <c r="Q145" s="128">
        <f>VLOOKUP(FinalOutput[[#This Row],[ONS_Cenus_2011]],Table5[],CensusData!J$1,FALSE)</f>
        <v>30881</v>
      </c>
      <c r="R145" s="128">
        <f>VLOOKUP(FinalOutput[[#This Row],[ONS_Cenus_2011]],Table5[],CensusData!K$1,FALSE)</f>
        <v>63447</v>
      </c>
      <c r="S145" s="128">
        <f>VLOOKUP(FinalOutput[[#This Row],[ONS_Cenus_2011]],Table5[],CensusData!L$1,FALSE)</f>
        <v>60779</v>
      </c>
      <c r="T145" s="128">
        <f>VLOOKUP(FinalOutput[[#This Row],[ONS_Cenus_2011]],Table5[],CensusData!M$1,FALSE)</f>
        <v>57766</v>
      </c>
      <c r="U145" s="128">
        <f>VLOOKUP(FinalOutput[[#This Row],[ONS_Cenus_2011]],Table5[],CensusData!N$1,FALSE)</f>
        <v>528</v>
      </c>
      <c r="V145" s="128">
        <f>VLOOKUP(FinalOutput[[#This Row],[ONS_Cenus_2011]],Table5[],CensusData!O$1,FALSE)</f>
        <v>283</v>
      </c>
      <c r="W145" s="128">
        <f>VLOOKUP(FinalOutput[[#This Row],[ONS_Cenus_2011]],Table5[],CensusData!P$1,FALSE)</f>
        <v>2202</v>
      </c>
      <c r="X145" s="128">
        <f>VLOOKUP(FinalOutput[[#This Row],[ONS_Cenus_2011]],Table5[],CensusData!Q$1,FALSE)</f>
        <v>531</v>
      </c>
      <c r="Y145" s="128">
        <f>VLOOKUP(FinalOutput[[#This Row],[ONS_Cenus_2011]],Table5[],CensusData!R$1,FALSE)</f>
        <v>134</v>
      </c>
      <c r="Z145" s="128">
        <f>VLOOKUP(FinalOutput[[#This Row],[ONS_Cenus_2011]],Table5[],CensusData!S$1,FALSE)</f>
        <v>79</v>
      </c>
      <c r="AA145" s="128">
        <f>VLOOKUP(FinalOutput[[#This Row],[ONS_Cenus_2011]],Table5[],CensusData!T$1,FALSE)</f>
        <v>176</v>
      </c>
      <c r="AB145" s="128">
        <f>VLOOKUP(FinalOutput[[#This Row],[ONS_Cenus_2011]],Table5[],CensusData!U$1,FALSE)</f>
        <v>142</v>
      </c>
      <c r="AC145" s="128">
        <f>VLOOKUP(FinalOutput[[#This Row],[ONS_Cenus_2011]],Table5[],CensusData!V$1,FALSE)</f>
        <v>1513</v>
      </c>
      <c r="AD145" s="128">
        <f>VLOOKUP(FinalOutput[[#This Row],[ONS_Cenus_2011]],Table5[],CensusData!W$1,FALSE)</f>
        <v>439</v>
      </c>
      <c r="AE145" s="128">
        <f>VLOOKUP(FinalOutput[[#This Row],[ONS_Cenus_2011]],Table5[],CensusData!X$1,FALSE)</f>
        <v>113</v>
      </c>
      <c r="AF145" s="128">
        <f>VLOOKUP(FinalOutput[[#This Row],[ONS_Cenus_2011]],Table5[],CensusData!Y$1,FALSE)</f>
        <v>101</v>
      </c>
      <c r="AG145" s="128">
        <f>VLOOKUP(FinalOutput[[#This Row],[ONS_Cenus_2011]],Table5[],CensusData!Z$1,FALSE)</f>
        <v>165</v>
      </c>
      <c r="AH145" s="128">
        <f>VLOOKUP(FinalOutput[[#This Row],[ONS_Cenus_2011]],Table5[],CensusData!AA$1,FALSE)</f>
        <v>695</v>
      </c>
      <c r="AI145" s="128">
        <f>VLOOKUP(FinalOutput[[#This Row],[ONS_Cenus_2011]],Table5[],CensusData!AB$1,FALSE)</f>
        <v>439</v>
      </c>
      <c r="AJ145" s="128">
        <f>VLOOKUP(FinalOutput[[#This Row],[ONS_Cenus_2011]],Table5[],CensusData!AC$1,FALSE)</f>
        <v>239</v>
      </c>
      <c r="AK145" s="128">
        <f>VLOOKUP(FinalOutput[[#This Row],[ONS_Cenus_2011]],Table5[],CensusData!AD$1,FALSE)</f>
        <v>155</v>
      </c>
      <c r="AL145" s="128">
        <f>VLOOKUP(FinalOutput[[#This Row],[ONS_Cenus_2011]],Table5[],CensusData!AE$1,FALSE)</f>
        <v>45</v>
      </c>
      <c r="AM145" s="128">
        <f>VLOOKUP(FinalOutput[[#This Row],[ONS_Cenus_2011]],Table5[],CensusData!AF$1,FALSE)</f>
        <v>185</v>
      </c>
      <c r="AN145" s="128">
        <f>VLOOKUP(FinalOutput[[#This Row],[ONS_Cenus_2011]],Table5[],CensusData!AG$1,FALSE)</f>
        <v>59</v>
      </c>
      <c r="AO145" s="128">
        <f>VLOOKUP(FinalOutput[[#This Row],[ONS_Cenus_2011]],Table5[],CensusData!AH$1,FALSE)</f>
        <v>126</v>
      </c>
      <c r="AP145" s="128">
        <f>VLOOKUP(FinalOutput[[#This Row],[ONS_Cenus_2011]],Table5[],CensusData!AI$1,FALSE)</f>
        <v>125476</v>
      </c>
      <c r="AQ145" s="128">
        <f>VLOOKUP(FinalOutput[[#This Row],[ONS_Cenus_2011]],Table5[],CensusData!AJ$1,FALSE)</f>
        <v>25915</v>
      </c>
      <c r="AR145" s="128">
        <f>VLOOKUP(FinalOutput[[#This Row],[ONS_Cenus_2011]],Table5[],CensusData!AK$1,FALSE)</f>
        <v>18336</v>
      </c>
      <c r="AS145" s="128">
        <f>VLOOKUP(FinalOutput[[#This Row],[ONS_Cenus_2011]],Table5[],CensusData!AL$1,FALSE)</f>
        <v>22108</v>
      </c>
      <c r="AT145" s="128">
        <f>VLOOKUP(FinalOutput[[#This Row],[ONS_Cenus_2011]],Table5[],CensusData!AM$1,FALSE)</f>
        <v>5112</v>
      </c>
      <c r="AU145" s="128">
        <f>VLOOKUP(FinalOutput[[#This Row],[ONS_Cenus_2011]],Table5[],CensusData!AN$1,FALSE)</f>
        <v>15246</v>
      </c>
      <c r="AV145" s="128">
        <f>VLOOKUP(FinalOutput[[#This Row],[ONS_Cenus_2011]],Table5[],CensusData!AO$1,FALSE)</f>
        <v>32154</v>
      </c>
      <c r="AW145" s="128">
        <f>VLOOKUP(FinalOutput[[#This Row],[ONS_Cenus_2011]],Table5[],CensusData!AP$1,FALSE)</f>
        <v>6605</v>
      </c>
    </row>
    <row r="146" spans="1:49" ht="15" customHeight="1">
      <c r="A146" s="128" t="str">
        <f t="array" ref="A146">ConsolGeog[[#This Row],[Country]]</f>
        <v>England</v>
      </c>
      <c r="B146" s="129" t="str">
        <f t="array" ref="B146">ConsolGeog[[#This Row],[County Name]]</f>
        <v>Kent</v>
      </c>
      <c r="C146" s="128" t="str">
        <f t="array" ref="C146">ConsolGeog[[#This Row],[la_code]]</f>
        <v>E07000111</v>
      </c>
      <c r="D146" s="129" t="str">
        <f t="array" ref="D146">ConsolGeog[[#This Row],[la_name]]</f>
        <v>Sevenoaks</v>
      </c>
      <c r="E146" s="129" t="str">
        <f t="array" ref="E146">ConsolGeog[[#This Row],[LA Type]]</f>
        <v>District</v>
      </c>
      <c r="F146" s="129">
        <f t="array" ref="F146">ConsolGeog[[#This Row],[population]]</f>
        <v>114893</v>
      </c>
      <c r="G146" s="129">
        <f t="array" ref="G146">ConsolGeog[[#This Row],[area]]</f>
        <v>36919.86</v>
      </c>
      <c r="H146" s="129">
        <f t="array" ref="H146">MAX(ConsolGeog[[#This Row],[Presented HS - 16-17 (2014)]]+ConsolGeog[[#This Row],[Presented HS - 18-24 (2014)]],ConsolGeog[[#This Row],[Presented HS - 16-24 (2014)]])+MAX(ConsolGeog[[#This Row],[Presented CS - 16-17 (2014)]]+ConsolGeog[[#This Row],[Presented CS - 18-24 (2014)]],ConsolGeog[[#This Row],[Presented CS - 16-24 (2014)]])</f>
        <v>0</v>
      </c>
      <c r="I146" s="129">
        <f t="array" ref="I146">MAX(ConsolGeog[[#This Row],[Assessed HS - 16-17 (2014)]]+ConsolGeog[[#This Row],[Assessed HS - 18-24 (2014)]],ConsolGeog[[#This Row],[Assessed HS - 16-24 (2014)]])+MAX(ConsolGeog[[#This Row],[Assessed CS - 16-17 (2014)]]+ConsolGeog[[#This Row],[Assessed CS - 18-24 (2014)]],ConsolGeog[[#This Row],[Assessed CS - 16-24 (2014)]])</f>
        <v>4.6310731414048947</v>
      </c>
      <c r="J146" s="128">
        <f>VLOOKUP(FinalOutput[[#This Row],[ONS_Cenus_2011]],Table5[],CensusData!C$1,FALSE)</f>
        <v>35982</v>
      </c>
      <c r="K146" s="128">
        <f>VLOOKUP(FinalOutput[[#This Row],[ONS_Cenus_2011]],Table5[],CensusData!D$1,FALSE)</f>
        <v>4563</v>
      </c>
      <c r="L146" s="128">
        <f>VLOOKUP(FinalOutput[[#This Row],[ONS_Cenus_2011]],Table5[],CensusData!E$1,FALSE)</f>
        <v>1854</v>
      </c>
      <c r="M146" s="128">
        <f>VLOOKUP(FinalOutput[[#This Row],[ONS_Cenus_2011]],Table5[],CensusData!F$1,FALSE)</f>
        <v>4905</v>
      </c>
      <c r="N146" s="128">
        <f>VLOOKUP(FinalOutput[[#This Row],[ONS_Cenus_2011]],Table5[],CensusData!G$1,FALSE)</f>
        <v>3330</v>
      </c>
      <c r="O146" s="128">
        <f>VLOOKUP(FinalOutput[[#This Row],[ONS_Cenus_2011]],Table5[],CensusData!H$1,FALSE)</f>
        <v>229</v>
      </c>
      <c r="P146" s="128">
        <f>VLOOKUP(FinalOutput[[#This Row],[ONS_Cenus_2011]],Table5[],CensusData!I$1,FALSE)</f>
        <v>8.2100000000000009</v>
      </c>
      <c r="Q146" s="128">
        <f>VLOOKUP(FinalOutput[[#This Row],[ONS_Cenus_2011]],Table5[],CensusData!J$1,FALSE)</f>
        <v>26333</v>
      </c>
      <c r="R146" s="128">
        <f>VLOOKUP(FinalOutput[[#This Row],[ONS_Cenus_2011]],Table5[],CensusData!K$1,FALSE)</f>
        <v>47020</v>
      </c>
      <c r="S146" s="128">
        <f>VLOOKUP(FinalOutput[[#This Row],[ONS_Cenus_2011]],Table5[],CensusData!L$1,FALSE)</f>
        <v>45599</v>
      </c>
      <c r="T146" s="128">
        <f>VLOOKUP(FinalOutput[[#This Row],[ONS_Cenus_2011]],Table5[],CensusData!M$1,FALSE)</f>
        <v>43563</v>
      </c>
      <c r="U146" s="128">
        <f>VLOOKUP(FinalOutput[[#This Row],[ONS_Cenus_2011]],Table5[],CensusData!N$1,FALSE)</f>
        <v>469</v>
      </c>
      <c r="V146" s="128">
        <f>VLOOKUP(FinalOutput[[#This Row],[ONS_Cenus_2011]],Table5[],CensusData!O$1,FALSE)</f>
        <v>126</v>
      </c>
      <c r="W146" s="128">
        <f>VLOOKUP(FinalOutput[[#This Row],[ONS_Cenus_2011]],Table5[],CensusData!P$1,FALSE)</f>
        <v>1441</v>
      </c>
      <c r="X146" s="128">
        <f>VLOOKUP(FinalOutput[[#This Row],[ONS_Cenus_2011]],Table5[],CensusData!Q$1,FALSE)</f>
        <v>350</v>
      </c>
      <c r="Y146" s="128">
        <f>VLOOKUP(FinalOutput[[#This Row],[ONS_Cenus_2011]],Table5[],CensusData!R$1,FALSE)</f>
        <v>92</v>
      </c>
      <c r="Z146" s="128">
        <f>VLOOKUP(FinalOutput[[#This Row],[ONS_Cenus_2011]],Table5[],CensusData!S$1,FALSE)</f>
        <v>32</v>
      </c>
      <c r="AA146" s="128">
        <f>VLOOKUP(FinalOutput[[#This Row],[ONS_Cenus_2011]],Table5[],CensusData!T$1,FALSE)</f>
        <v>127</v>
      </c>
      <c r="AB146" s="128">
        <f>VLOOKUP(FinalOutput[[#This Row],[ONS_Cenus_2011]],Table5[],CensusData!U$1,FALSE)</f>
        <v>99</v>
      </c>
      <c r="AC146" s="128">
        <f>VLOOKUP(FinalOutput[[#This Row],[ONS_Cenus_2011]],Table5[],CensusData!V$1,FALSE)</f>
        <v>688</v>
      </c>
      <c r="AD146" s="128">
        <f>VLOOKUP(FinalOutput[[#This Row],[ONS_Cenus_2011]],Table5[],CensusData!W$1,FALSE)</f>
        <v>244</v>
      </c>
      <c r="AE146" s="128">
        <f>VLOOKUP(FinalOutput[[#This Row],[ONS_Cenus_2011]],Table5[],CensusData!X$1,FALSE)</f>
        <v>37</v>
      </c>
      <c r="AF146" s="128">
        <f>VLOOKUP(FinalOutput[[#This Row],[ONS_Cenus_2011]],Table5[],CensusData!Y$1,FALSE)</f>
        <v>40</v>
      </c>
      <c r="AG146" s="128">
        <f>VLOOKUP(FinalOutput[[#This Row],[ONS_Cenus_2011]],Table5[],CensusData!Z$1,FALSE)</f>
        <v>170</v>
      </c>
      <c r="AH146" s="128">
        <f>VLOOKUP(FinalOutput[[#This Row],[ONS_Cenus_2011]],Table5[],CensusData!AA$1,FALSE)</f>
        <v>197</v>
      </c>
      <c r="AI146" s="128">
        <f>VLOOKUP(FinalOutput[[#This Row],[ONS_Cenus_2011]],Table5[],CensusData!AB$1,FALSE)</f>
        <v>283</v>
      </c>
      <c r="AJ146" s="128">
        <f>VLOOKUP(FinalOutput[[#This Row],[ONS_Cenus_2011]],Table5[],CensusData!AC$1,FALSE)</f>
        <v>163</v>
      </c>
      <c r="AK146" s="128">
        <f>VLOOKUP(FinalOutput[[#This Row],[ONS_Cenus_2011]],Table5[],CensusData!AD$1,FALSE)</f>
        <v>93</v>
      </c>
      <c r="AL146" s="128">
        <f>VLOOKUP(FinalOutput[[#This Row],[ONS_Cenus_2011]],Table5[],CensusData!AE$1,FALSE)</f>
        <v>27</v>
      </c>
      <c r="AM146" s="128">
        <f>VLOOKUP(FinalOutput[[#This Row],[ONS_Cenus_2011]],Table5[],CensusData!AF$1,FALSE)</f>
        <v>100</v>
      </c>
      <c r="AN146" s="128">
        <f>VLOOKUP(FinalOutput[[#This Row],[ONS_Cenus_2011]],Table5[],CensusData!AG$1,FALSE)</f>
        <v>33</v>
      </c>
      <c r="AO146" s="128">
        <f>VLOOKUP(FinalOutput[[#This Row],[ONS_Cenus_2011]],Table5[],CensusData!AH$1,FALSE)</f>
        <v>67</v>
      </c>
      <c r="AP146" s="128">
        <f>VLOOKUP(FinalOutput[[#This Row],[ONS_Cenus_2011]],Table5[],CensusData!AI$1,FALSE)</f>
        <v>92481</v>
      </c>
      <c r="AQ146" s="128">
        <f>VLOOKUP(FinalOutput[[#This Row],[ONS_Cenus_2011]],Table5[],CensusData!AJ$1,FALSE)</f>
        <v>17753</v>
      </c>
      <c r="AR146" s="128">
        <f>VLOOKUP(FinalOutput[[#This Row],[ONS_Cenus_2011]],Table5[],CensusData!AK$1,FALSE)</f>
        <v>12708</v>
      </c>
      <c r="AS146" s="128">
        <f>VLOOKUP(FinalOutput[[#This Row],[ONS_Cenus_2011]],Table5[],CensusData!AL$1,FALSE)</f>
        <v>15189</v>
      </c>
      <c r="AT146" s="128">
        <f>VLOOKUP(FinalOutput[[#This Row],[ONS_Cenus_2011]],Table5[],CensusData!AM$1,FALSE)</f>
        <v>3158</v>
      </c>
      <c r="AU146" s="128">
        <f>VLOOKUP(FinalOutput[[#This Row],[ONS_Cenus_2011]],Table5[],CensusData!AN$1,FALSE)</f>
        <v>10267</v>
      </c>
      <c r="AV146" s="128">
        <f>VLOOKUP(FinalOutput[[#This Row],[ONS_Cenus_2011]],Table5[],CensusData!AO$1,FALSE)</f>
        <v>29580</v>
      </c>
      <c r="AW146" s="128">
        <f>VLOOKUP(FinalOutput[[#This Row],[ONS_Cenus_2011]],Table5[],CensusData!AP$1,FALSE)</f>
        <v>3826</v>
      </c>
    </row>
    <row r="147" spans="1:49" ht="15" customHeight="1">
      <c r="A147" s="128" t="str">
        <f t="array" ref="A147">ConsolGeog[[#This Row],[Country]]</f>
        <v>England</v>
      </c>
      <c r="B147" s="129" t="str">
        <f t="array" ref="B147">ConsolGeog[[#This Row],[County Name]]</f>
        <v>Kent</v>
      </c>
      <c r="C147" s="128" t="str">
        <f t="array" ref="C147">ConsolGeog[[#This Row],[la_code]]</f>
        <v>E07000112</v>
      </c>
      <c r="D147" s="129" t="str">
        <f t="array" ref="D147">ConsolGeog[[#This Row],[la_name]]</f>
        <v>Shepway</v>
      </c>
      <c r="E147" s="129" t="str">
        <f t="array" ref="E147">ConsolGeog[[#This Row],[LA Type]]</f>
        <v>District</v>
      </c>
      <c r="F147" s="129">
        <f t="array" ref="F147">ConsolGeog[[#This Row],[population]]</f>
        <v>107969</v>
      </c>
      <c r="G147" s="129">
        <f t="array" ref="G147">ConsolGeog[[#This Row],[area]]</f>
        <v>35670.31</v>
      </c>
      <c r="H147" s="129">
        <f t="array" ref="H147">MAX(ConsolGeog[[#This Row],[Presented HS - 16-17 (2014)]]+ConsolGeog[[#This Row],[Presented HS - 18-24 (2014)]],ConsolGeog[[#This Row],[Presented HS - 16-24 (2014)]])+MAX(ConsolGeog[[#This Row],[Presented CS - 16-17 (2014)]]+ConsolGeog[[#This Row],[Presented CS - 18-24 (2014)]],ConsolGeog[[#This Row],[Presented CS - 16-24 (2014)]])</f>
        <v>0</v>
      </c>
      <c r="I147" s="129">
        <f t="array" ref="I147">MAX(ConsolGeog[[#This Row],[Assessed HS - 16-17 (2014)]]+ConsolGeog[[#This Row],[Assessed HS - 18-24 (2014)]],ConsolGeog[[#This Row],[Assessed HS - 16-24 (2014)]])+MAX(ConsolGeog[[#This Row],[Assessed CS - 16-17 (2014)]]+ConsolGeog[[#This Row],[Assessed CS - 18-24 (2014)]],ConsolGeog[[#This Row],[Assessed CS - 16-24 (2014)]])</f>
        <v>4.3519825925369258</v>
      </c>
      <c r="J147" s="128">
        <f>VLOOKUP(FinalOutput[[#This Row],[ONS_Cenus_2011]],Table5[],CensusData!C$1,FALSE)</f>
        <v>40121</v>
      </c>
      <c r="K147" s="128">
        <f>VLOOKUP(FinalOutput[[#This Row],[ONS_Cenus_2011]],Table5[],CensusData!D$1,FALSE)</f>
        <v>4920</v>
      </c>
      <c r="L147" s="128">
        <f>VLOOKUP(FinalOutput[[#This Row],[ONS_Cenus_2011]],Table5[],CensusData!E$1,FALSE)</f>
        <v>2624</v>
      </c>
      <c r="M147" s="128">
        <f>VLOOKUP(FinalOutput[[#This Row],[ONS_Cenus_2011]],Table5[],CensusData!F$1,FALSE)</f>
        <v>6059</v>
      </c>
      <c r="N147" s="128">
        <f>VLOOKUP(FinalOutput[[#This Row],[ONS_Cenus_2011]],Table5[],CensusData!G$1,FALSE)</f>
        <v>3186</v>
      </c>
      <c r="O147" s="128">
        <f>VLOOKUP(FinalOutput[[#This Row],[ONS_Cenus_2011]],Table5[],CensusData!H$1,FALSE)</f>
        <v>560</v>
      </c>
      <c r="P147" s="128">
        <f>VLOOKUP(FinalOutput[[#This Row],[ONS_Cenus_2011]],Table5[],CensusData!I$1,FALSE)</f>
        <v>25.2</v>
      </c>
      <c r="Q147" s="128">
        <f>VLOOKUP(FinalOutput[[#This Row],[ONS_Cenus_2011]],Table5[],CensusData!J$1,FALSE)</f>
        <v>10555</v>
      </c>
      <c r="R147" s="128">
        <f>VLOOKUP(FinalOutput[[#This Row],[ONS_Cenus_2011]],Table5[],CensusData!K$1,FALSE)</f>
        <v>47379</v>
      </c>
      <c r="S147" s="128">
        <f>VLOOKUP(FinalOutput[[#This Row],[ONS_Cenus_2011]],Table5[],CensusData!L$1,FALSE)</f>
        <v>45680</v>
      </c>
      <c r="T147" s="128">
        <f>VLOOKUP(FinalOutput[[#This Row],[ONS_Cenus_2011]],Table5[],CensusData!M$1,FALSE)</f>
        <v>43872</v>
      </c>
      <c r="U147" s="128">
        <f>VLOOKUP(FinalOutput[[#This Row],[ONS_Cenus_2011]],Table5[],CensusData!N$1,FALSE)</f>
        <v>408</v>
      </c>
      <c r="V147" s="128">
        <f>VLOOKUP(FinalOutput[[#This Row],[ONS_Cenus_2011]],Table5[],CensusData!O$1,FALSE)</f>
        <v>46</v>
      </c>
      <c r="W147" s="128">
        <f>VLOOKUP(FinalOutput[[#This Row],[ONS_Cenus_2011]],Table5[],CensusData!P$1,FALSE)</f>
        <v>1354</v>
      </c>
      <c r="X147" s="128">
        <f>VLOOKUP(FinalOutput[[#This Row],[ONS_Cenus_2011]],Table5[],CensusData!Q$1,FALSE)</f>
        <v>324</v>
      </c>
      <c r="Y147" s="128">
        <f>VLOOKUP(FinalOutput[[#This Row],[ONS_Cenus_2011]],Table5[],CensusData!R$1,FALSE)</f>
        <v>103</v>
      </c>
      <c r="Z147" s="128">
        <f>VLOOKUP(FinalOutput[[#This Row],[ONS_Cenus_2011]],Table5[],CensusData!S$1,FALSE)</f>
        <v>31</v>
      </c>
      <c r="AA147" s="128">
        <f>VLOOKUP(FinalOutput[[#This Row],[ONS_Cenus_2011]],Table5[],CensusData!T$1,FALSE)</f>
        <v>97</v>
      </c>
      <c r="AB147" s="128">
        <f>VLOOKUP(FinalOutput[[#This Row],[ONS_Cenus_2011]],Table5[],CensusData!U$1,FALSE)</f>
        <v>93</v>
      </c>
      <c r="AC147" s="128">
        <f>VLOOKUP(FinalOutput[[#This Row],[ONS_Cenus_2011]],Table5[],CensusData!V$1,FALSE)</f>
        <v>1023</v>
      </c>
      <c r="AD147" s="128">
        <f>VLOOKUP(FinalOutput[[#This Row],[ONS_Cenus_2011]],Table5[],CensusData!W$1,FALSE)</f>
        <v>168</v>
      </c>
      <c r="AE147" s="128">
        <f>VLOOKUP(FinalOutput[[#This Row],[ONS_Cenus_2011]],Table5[],CensusData!X$1,FALSE)</f>
        <v>36</v>
      </c>
      <c r="AF147" s="128">
        <f>VLOOKUP(FinalOutput[[#This Row],[ONS_Cenus_2011]],Table5[],CensusData!Y$1,FALSE)</f>
        <v>67</v>
      </c>
      <c r="AG147" s="128">
        <f>VLOOKUP(FinalOutput[[#This Row],[ONS_Cenus_2011]],Table5[],CensusData!Z$1,FALSE)</f>
        <v>103</v>
      </c>
      <c r="AH147" s="128">
        <f>VLOOKUP(FinalOutput[[#This Row],[ONS_Cenus_2011]],Table5[],CensusData!AA$1,FALSE)</f>
        <v>649</v>
      </c>
      <c r="AI147" s="128">
        <f>VLOOKUP(FinalOutput[[#This Row],[ONS_Cenus_2011]],Table5[],CensusData!AB$1,FALSE)</f>
        <v>210</v>
      </c>
      <c r="AJ147" s="128">
        <f>VLOOKUP(FinalOutput[[#This Row],[ONS_Cenus_2011]],Table5[],CensusData!AC$1,FALSE)</f>
        <v>112</v>
      </c>
      <c r="AK147" s="128">
        <f>VLOOKUP(FinalOutput[[#This Row],[ONS_Cenus_2011]],Table5[],CensusData!AD$1,FALSE)</f>
        <v>78</v>
      </c>
      <c r="AL147" s="128">
        <f>VLOOKUP(FinalOutput[[#This Row],[ONS_Cenus_2011]],Table5[],CensusData!AE$1,FALSE)</f>
        <v>20</v>
      </c>
      <c r="AM147" s="128">
        <f>VLOOKUP(FinalOutput[[#This Row],[ONS_Cenus_2011]],Table5[],CensusData!AF$1,FALSE)</f>
        <v>142</v>
      </c>
      <c r="AN147" s="128">
        <f>VLOOKUP(FinalOutput[[#This Row],[ONS_Cenus_2011]],Table5[],CensusData!AG$1,FALSE)</f>
        <v>28</v>
      </c>
      <c r="AO147" s="128">
        <f>VLOOKUP(FinalOutput[[#This Row],[ONS_Cenus_2011]],Table5[],CensusData!AH$1,FALSE)</f>
        <v>114</v>
      </c>
      <c r="AP147" s="128">
        <f>VLOOKUP(FinalOutput[[#This Row],[ONS_Cenus_2011]],Table5[],CensusData!AI$1,FALSE)</f>
        <v>88760</v>
      </c>
      <c r="AQ147" s="128">
        <f>VLOOKUP(FinalOutput[[#This Row],[ONS_Cenus_2011]],Table5[],CensusData!AJ$1,FALSE)</f>
        <v>21900</v>
      </c>
      <c r="AR147" s="128">
        <f>VLOOKUP(FinalOutput[[#This Row],[ONS_Cenus_2011]],Table5[],CensusData!AK$1,FALSE)</f>
        <v>13239</v>
      </c>
      <c r="AS147" s="128">
        <f>VLOOKUP(FinalOutput[[#This Row],[ONS_Cenus_2011]],Table5[],CensusData!AL$1,FALSE)</f>
        <v>15510</v>
      </c>
      <c r="AT147" s="128">
        <f>VLOOKUP(FinalOutput[[#This Row],[ONS_Cenus_2011]],Table5[],CensusData!AM$1,FALSE)</f>
        <v>3394</v>
      </c>
      <c r="AU147" s="128">
        <f>VLOOKUP(FinalOutput[[#This Row],[ONS_Cenus_2011]],Table5[],CensusData!AN$1,FALSE)</f>
        <v>10582</v>
      </c>
      <c r="AV147" s="128">
        <f>VLOOKUP(FinalOutput[[#This Row],[ONS_Cenus_2011]],Table5[],CensusData!AO$1,FALSE)</f>
        <v>19324</v>
      </c>
      <c r="AW147" s="128">
        <f>VLOOKUP(FinalOutput[[#This Row],[ONS_Cenus_2011]],Table5[],CensusData!AP$1,FALSE)</f>
        <v>4811</v>
      </c>
    </row>
    <row r="148" spans="1:49" ht="15" customHeight="1">
      <c r="A148" s="128" t="str">
        <f t="array" ref="A148">ConsolGeog[[#This Row],[Country]]</f>
        <v>England</v>
      </c>
      <c r="B148" s="129" t="str">
        <f t="array" ref="B148">ConsolGeog[[#This Row],[County Name]]</f>
        <v>Kent</v>
      </c>
      <c r="C148" s="128" t="str">
        <f t="array" ref="C148">ConsolGeog[[#This Row],[la_code]]</f>
        <v>E07000113</v>
      </c>
      <c r="D148" s="129" t="str">
        <f t="array" ref="D148">ConsolGeog[[#This Row],[la_name]]</f>
        <v>Swale</v>
      </c>
      <c r="E148" s="129" t="str">
        <f t="array" ref="E148">ConsolGeog[[#This Row],[LA Type]]</f>
        <v>District</v>
      </c>
      <c r="F148" s="129">
        <f t="array" ref="F148">ConsolGeog[[#This Row],[population]]</f>
        <v>135835</v>
      </c>
      <c r="G148" s="129">
        <f t="array" ref="G148">ConsolGeog[[#This Row],[area]]</f>
        <v>37338.550000000003</v>
      </c>
      <c r="H148" s="129">
        <f t="array" ref="H148">MAX(ConsolGeog[[#This Row],[Presented HS - 16-17 (2014)]]+ConsolGeog[[#This Row],[Presented HS - 18-24 (2014)]],ConsolGeog[[#This Row],[Presented HS - 16-24 (2014)]])+MAX(ConsolGeog[[#This Row],[Presented CS - 16-17 (2014)]]+ConsolGeog[[#This Row],[Presented CS - 18-24 (2014)]],ConsolGeog[[#This Row],[Presented CS - 16-24 (2014)]])</f>
        <v>103</v>
      </c>
      <c r="I148" s="129">
        <f t="array" ref="I148">MAX(ConsolGeog[[#This Row],[Assessed HS - 16-17 (2014)]]+ConsolGeog[[#This Row],[Assessed HS - 18-24 (2014)]],ConsolGeog[[#This Row],[Assessed HS - 16-24 (2014)]])+MAX(ConsolGeog[[#This Row],[Assessed CS - 16-17 (2014)]]+ConsolGeog[[#This Row],[Assessed CS - 18-24 (2014)]],ConsolGeog[[#This Row],[Assessed CS - 16-24 (2014)]])</f>
        <v>108.47519709784524</v>
      </c>
      <c r="J148" s="128">
        <f>VLOOKUP(FinalOutput[[#This Row],[ONS_Cenus_2011]],Table5[],CensusData!C$1,FALSE)</f>
        <v>45421</v>
      </c>
      <c r="K148" s="128">
        <f>VLOOKUP(FinalOutput[[#This Row],[ONS_Cenus_2011]],Table5[],CensusData!D$1,FALSE)</f>
        <v>6810</v>
      </c>
      <c r="L148" s="128">
        <f>VLOOKUP(FinalOutput[[#This Row],[ONS_Cenus_2011]],Table5[],CensusData!E$1,FALSE)</f>
        <v>3689</v>
      </c>
      <c r="M148" s="128">
        <f>VLOOKUP(FinalOutput[[#This Row],[ONS_Cenus_2011]],Table5[],CensusData!F$1,FALSE)</f>
        <v>8034</v>
      </c>
      <c r="N148" s="128">
        <f>VLOOKUP(FinalOutput[[#This Row],[ONS_Cenus_2011]],Table5[],CensusData!G$1,FALSE)</f>
        <v>4734</v>
      </c>
      <c r="O148" s="128">
        <f>VLOOKUP(FinalOutput[[#This Row],[ONS_Cenus_2011]],Table5[],CensusData!H$1,FALSE)</f>
        <v>690</v>
      </c>
      <c r="P148" s="128">
        <f>VLOOKUP(FinalOutput[[#This Row],[ONS_Cenus_2011]],Table5[],CensusData!I$1,FALSE)</f>
        <v>21.49</v>
      </c>
      <c r="Q148" s="128">
        <f>VLOOKUP(FinalOutput[[#This Row],[ONS_Cenus_2011]],Table5[],CensusData!J$1,FALSE)</f>
        <v>12884</v>
      </c>
      <c r="R148" s="128">
        <f>VLOOKUP(FinalOutput[[#This Row],[ONS_Cenus_2011]],Table5[],CensusData!K$1,FALSE)</f>
        <v>55585</v>
      </c>
      <c r="S148" s="128">
        <f>VLOOKUP(FinalOutput[[#This Row],[ONS_Cenus_2011]],Table5[],CensusData!L$1,FALSE)</f>
        <v>54292</v>
      </c>
      <c r="T148" s="128">
        <f>VLOOKUP(FinalOutput[[#This Row],[ONS_Cenus_2011]],Table5[],CensusData!M$1,FALSE)</f>
        <v>52354</v>
      </c>
      <c r="U148" s="128">
        <f>VLOOKUP(FinalOutput[[#This Row],[ONS_Cenus_2011]],Table5[],CensusData!N$1,FALSE)</f>
        <v>446</v>
      </c>
      <c r="V148" s="128">
        <f>VLOOKUP(FinalOutput[[#This Row],[ONS_Cenus_2011]],Table5[],CensusData!O$1,FALSE)</f>
        <v>208</v>
      </c>
      <c r="W148" s="128">
        <f>VLOOKUP(FinalOutput[[#This Row],[ONS_Cenus_2011]],Table5[],CensusData!P$1,FALSE)</f>
        <v>1284</v>
      </c>
      <c r="X148" s="128">
        <f>VLOOKUP(FinalOutput[[#This Row],[ONS_Cenus_2011]],Table5[],CensusData!Q$1,FALSE)</f>
        <v>346</v>
      </c>
      <c r="Y148" s="128">
        <f>VLOOKUP(FinalOutput[[#This Row],[ONS_Cenus_2011]],Table5[],CensusData!R$1,FALSE)</f>
        <v>97</v>
      </c>
      <c r="Z148" s="128">
        <f>VLOOKUP(FinalOutput[[#This Row],[ONS_Cenus_2011]],Table5[],CensusData!S$1,FALSE)</f>
        <v>48</v>
      </c>
      <c r="AA148" s="128">
        <f>VLOOKUP(FinalOutput[[#This Row],[ONS_Cenus_2011]],Table5[],CensusData!T$1,FALSE)</f>
        <v>94</v>
      </c>
      <c r="AB148" s="128">
        <f>VLOOKUP(FinalOutput[[#This Row],[ONS_Cenus_2011]],Table5[],CensusData!U$1,FALSE)</f>
        <v>107</v>
      </c>
      <c r="AC148" s="128">
        <f>VLOOKUP(FinalOutput[[#This Row],[ONS_Cenus_2011]],Table5[],CensusData!V$1,FALSE)</f>
        <v>469</v>
      </c>
      <c r="AD148" s="128">
        <f>VLOOKUP(FinalOutput[[#This Row],[ONS_Cenus_2011]],Table5[],CensusData!W$1,FALSE)</f>
        <v>188</v>
      </c>
      <c r="AE148" s="128">
        <f>VLOOKUP(FinalOutput[[#This Row],[ONS_Cenus_2011]],Table5[],CensusData!X$1,FALSE)</f>
        <v>25</v>
      </c>
      <c r="AF148" s="128">
        <f>VLOOKUP(FinalOutput[[#This Row],[ONS_Cenus_2011]],Table5[],CensusData!Y$1,FALSE)</f>
        <v>50</v>
      </c>
      <c r="AG148" s="128">
        <f>VLOOKUP(FinalOutput[[#This Row],[ONS_Cenus_2011]],Table5[],CensusData!Z$1,FALSE)</f>
        <v>85</v>
      </c>
      <c r="AH148" s="128">
        <f>VLOOKUP(FinalOutput[[#This Row],[ONS_Cenus_2011]],Table5[],CensusData!AA$1,FALSE)</f>
        <v>121</v>
      </c>
      <c r="AI148" s="128">
        <f>VLOOKUP(FinalOutput[[#This Row],[ONS_Cenus_2011]],Table5[],CensusData!AB$1,FALSE)</f>
        <v>386</v>
      </c>
      <c r="AJ148" s="128">
        <f>VLOOKUP(FinalOutput[[#This Row],[ONS_Cenus_2011]],Table5[],CensusData!AC$1,FALSE)</f>
        <v>279</v>
      </c>
      <c r="AK148" s="128">
        <f>VLOOKUP(FinalOutput[[#This Row],[ONS_Cenus_2011]],Table5[],CensusData!AD$1,FALSE)</f>
        <v>86</v>
      </c>
      <c r="AL148" s="128">
        <f>VLOOKUP(FinalOutput[[#This Row],[ONS_Cenus_2011]],Table5[],CensusData!AE$1,FALSE)</f>
        <v>21</v>
      </c>
      <c r="AM148" s="128">
        <f>VLOOKUP(FinalOutput[[#This Row],[ONS_Cenus_2011]],Table5[],CensusData!AF$1,FALSE)</f>
        <v>92</v>
      </c>
      <c r="AN148" s="128">
        <f>VLOOKUP(FinalOutput[[#This Row],[ONS_Cenus_2011]],Table5[],CensusData!AG$1,FALSE)</f>
        <v>18</v>
      </c>
      <c r="AO148" s="128">
        <f>VLOOKUP(FinalOutput[[#This Row],[ONS_Cenus_2011]],Table5[],CensusData!AH$1,FALSE)</f>
        <v>74</v>
      </c>
      <c r="AP148" s="128">
        <f>VLOOKUP(FinalOutput[[#This Row],[ONS_Cenus_2011]],Table5[],CensusData!AI$1,FALSE)</f>
        <v>108539</v>
      </c>
      <c r="AQ148" s="128">
        <f>VLOOKUP(FinalOutput[[#This Row],[ONS_Cenus_2011]],Table5[],CensusData!AJ$1,FALSE)</f>
        <v>29703</v>
      </c>
      <c r="AR148" s="128">
        <f>VLOOKUP(FinalOutput[[#This Row],[ONS_Cenus_2011]],Table5[],CensusData!AK$1,FALSE)</f>
        <v>17640</v>
      </c>
      <c r="AS148" s="128">
        <f>VLOOKUP(FinalOutput[[#This Row],[ONS_Cenus_2011]],Table5[],CensusData!AL$1,FALSE)</f>
        <v>18442</v>
      </c>
      <c r="AT148" s="128">
        <f>VLOOKUP(FinalOutput[[#This Row],[ONS_Cenus_2011]],Table5[],CensusData!AM$1,FALSE)</f>
        <v>4777</v>
      </c>
      <c r="AU148" s="128">
        <f>VLOOKUP(FinalOutput[[#This Row],[ONS_Cenus_2011]],Table5[],CensusData!AN$1,FALSE)</f>
        <v>12202</v>
      </c>
      <c r="AV148" s="128">
        <f>VLOOKUP(FinalOutput[[#This Row],[ONS_Cenus_2011]],Table5[],CensusData!AO$1,FALSE)</f>
        <v>20535</v>
      </c>
      <c r="AW148" s="128">
        <f>VLOOKUP(FinalOutput[[#This Row],[ONS_Cenus_2011]],Table5[],CensusData!AP$1,FALSE)</f>
        <v>5240</v>
      </c>
    </row>
    <row r="149" spans="1:49" ht="15" customHeight="1">
      <c r="A149" s="128" t="str">
        <f t="array" ref="A149">ConsolGeog[[#This Row],[Country]]</f>
        <v>England</v>
      </c>
      <c r="B149" s="129" t="str">
        <f t="array" ref="B149">ConsolGeog[[#This Row],[County Name]]</f>
        <v>West Sussex</v>
      </c>
      <c r="C149" s="128" t="str">
        <f t="array" ref="C149">ConsolGeog[[#This Row],[la_code]]</f>
        <v>E07000229</v>
      </c>
      <c r="D149" s="129" t="str">
        <f t="array" ref="D149">ConsolGeog[[#This Row],[la_name]]</f>
        <v>Worthing</v>
      </c>
      <c r="E149" s="129" t="str">
        <f t="array" ref="E149">ConsolGeog[[#This Row],[LA Type]]</f>
        <v>District</v>
      </c>
      <c r="F149" s="129">
        <f t="array" ref="F149">ConsolGeog[[#This Row],[population]]</f>
        <v>104640</v>
      </c>
      <c r="G149" s="129">
        <f t="array" ref="G149">ConsolGeog[[#This Row],[area]]</f>
        <v>3248.21</v>
      </c>
      <c r="H149" s="129">
        <f t="array" ref="H149">MAX(ConsolGeog[[#This Row],[Presented HS - 16-17 (2014)]]+ConsolGeog[[#This Row],[Presented HS - 18-24 (2014)]],ConsolGeog[[#This Row],[Presented HS - 16-24 (2014)]])+MAX(ConsolGeog[[#This Row],[Presented CS - 16-17 (2014)]]+ConsolGeog[[#This Row],[Presented CS - 18-24 (2014)]],ConsolGeog[[#This Row],[Presented CS - 16-24 (2014)]])</f>
        <v>0</v>
      </c>
      <c r="I149" s="129">
        <f t="array" ref="I149">MAX(ConsolGeog[[#This Row],[Assessed HS - 16-17 (2014)]]+ConsolGeog[[#This Row],[Assessed HS - 18-24 (2014)]],ConsolGeog[[#This Row],[Assessed HS - 16-24 (2014)]])+MAX(ConsolGeog[[#This Row],[Assessed CS - 16-17 (2014)]]+ConsolGeog[[#This Row],[Assessed CS - 18-24 (2014)]],ConsolGeog[[#This Row],[Assessed CS - 16-24 (2014)]])</f>
        <v>0</v>
      </c>
      <c r="J149" s="128">
        <f>VLOOKUP(FinalOutput[[#This Row],[ONS_Cenus_2011]],Table5[],CensusData!C$1,FALSE)</f>
        <v>34994</v>
      </c>
      <c r="K149" s="128">
        <f>VLOOKUP(FinalOutput[[#This Row],[ONS_Cenus_2011]],Table5[],CensusData!D$1,FALSE)</f>
        <v>3732</v>
      </c>
      <c r="L149" s="128">
        <f>VLOOKUP(FinalOutput[[#This Row],[ONS_Cenus_2011]],Table5[],CensusData!E$1,FALSE)</f>
        <v>2098</v>
      </c>
      <c r="M149" s="128">
        <f>VLOOKUP(FinalOutput[[#This Row],[ONS_Cenus_2011]],Table5[],CensusData!F$1,FALSE)</f>
        <v>4283</v>
      </c>
      <c r="N149" s="128">
        <f>VLOOKUP(FinalOutput[[#This Row],[ONS_Cenus_2011]],Table5[],CensusData!G$1,FALSE)</f>
        <v>2212</v>
      </c>
      <c r="O149" s="128">
        <f>VLOOKUP(FinalOutput[[#This Row],[ONS_Cenus_2011]],Table5[],CensusData!H$1,FALSE)</f>
        <v>365</v>
      </c>
      <c r="P149" s="128">
        <f>VLOOKUP(FinalOutput[[#This Row],[ONS_Cenus_2011]],Table5[],CensusData!I$1,FALSE)</f>
        <v>11.76</v>
      </c>
      <c r="Q149" s="128">
        <f>VLOOKUP(FinalOutput[[#This Row],[ONS_Cenus_2011]],Table5[],CensusData!J$1,FALSE)</f>
        <v>21817</v>
      </c>
      <c r="R149" s="128">
        <f>VLOOKUP(FinalOutput[[#This Row],[ONS_Cenus_2011]],Table5[],CensusData!K$1,FALSE)</f>
        <v>47044</v>
      </c>
      <c r="S149" s="128">
        <f>VLOOKUP(FinalOutput[[#This Row],[ONS_Cenus_2011]],Table5[],CensusData!L$1,FALSE)</f>
        <v>44887</v>
      </c>
      <c r="T149" s="128">
        <f>VLOOKUP(FinalOutput[[#This Row],[ONS_Cenus_2011]],Table5[],CensusData!M$1,FALSE)</f>
        <v>42718</v>
      </c>
      <c r="U149" s="128">
        <f>VLOOKUP(FinalOutput[[#This Row],[ONS_Cenus_2011]],Table5[],CensusData!N$1,FALSE)</f>
        <v>470</v>
      </c>
      <c r="V149" s="128">
        <f>VLOOKUP(FinalOutput[[#This Row],[ONS_Cenus_2011]],Table5[],CensusData!O$1,FALSE)</f>
        <v>39</v>
      </c>
      <c r="W149" s="128">
        <f>VLOOKUP(FinalOutput[[#This Row],[ONS_Cenus_2011]],Table5[],CensusData!P$1,FALSE)</f>
        <v>1660</v>
      </c>
      <c r="X149" s="128">
        <f>VLOOKUP(FinalOutput[[#This Row],[ONS_Cenus_2011]],Table5[],CensusData!Q$1,FALSE)</f>
        <v>418</v>
      </c>
      <c r="Y149" s="128">
        <f>VLOOKUP(FinalOutput[[#This Row],[ONS_Cenus_2011]],Table5[],CensusData!R$1,FALSE)</f>
        <v>92</v>
      </c>
      <c r="Z149" s="128">
        <f>VLOOKUP(FinalOutput[[#This Row],[ONS_Cenus_2011]],Table5[],CensusData!S$1,FALSE)</f>
        <v>68</v>
      </c>
      <c r="AA149" s="128">
        <f>VLOOKUP(FinalOutput[[#This Row],[ONS_Cenus_2011]],Table5[],CensusData!T$1,FALSE)</f>
        <v>135</v>
      </c>
      <c r="AB149" s="128">
        <f>VLOOKUP(FinalOutput[[#This Row],[ONS_Cenus_2011]],Table5[],CensusData!U$1,FALSE)</f>
        <v>123</v>
      </c>
      <c r="AC149" s="128">
        <f>VLOOKUP(FinalOutput[[#This Row],[ONS_Cenus_2011]],Table5[],CensusData!V$1,FALSE)</f>
        <v>1125</v>
      </c>
      <c r="AD149" s="128">
        <f>VLOOKUP(FinalOutput[[#This Row],[ONS_Cenus_2011]],Table5[],CensusData!W$1,FALSE)</f>
        <v>306</v>
      </c>
      <c r="AE149" s="128">
        <f>VLOOKUP(FinalOutput[[#This Row],[ONS_Cenus_2011]],Table5[],CensusData!X$1,FALSE)</f>
        <v>56</v>
      </c>
      <c r="AF149" s="128">
        <f>VLOOKUP(FinalOutput[[#This Row],[ONS_Cenus_2011]],Table5[],CensusData!Y$1,FALSE)</f>
        <v>134</v>
      </c>
      <c r="AG149" s="128">
        <f>VLOOKUP(FinalOutput[[#This Row],[ONS_Cenus_2011]],Table5[],CensusData!Z$1,FALSE)</f>
        <v>179</v>
      </c>
      <c r="AH149" s="128">
        <f>VLOOKUP(FinalOutput[[#This Row],[ONS_Cenus_2011]],Table5[],CensusData!AA$1,FALSE)</f>
        <v>450</v>
      </c>
      <c r="AI149" s="128">
        <f>VLOOKUP(FinalOutput[[#This Row],[ONS_Cenus_2011]],Table5[],CensusData!AB$1,FALSE)</f>
        <v>432</v>
      </c>
      <c r="AJ149" s="128">
        <f>VLOOKUP(FinalOutput[[#This Row],[ONS_Cenus_2011]],Table5[],CensusData!AC$1,FALSE)</f>
        <v>285</v>
      </c>
      <c r="AK149" s="128">
        <f>VLOOKUP(FinalOutput[[#This Row],[ONS_Cenus_2011]],Table5[],CensusData!AD$1,FALSE)</f>
        <v>108</v>
      </c>
      <c r="AL149" s="128">
        <f>VLOOKUP(FinalOutput[[#This Row],[ONS_Cenus_2011]],Table5[],CensusData!AE$1,FALSE)</f>
        <v>39</v>
      </c>
      <c r="AM149" s="128">
        <f>VLOOKUP(FinalOutput[[#This Row],[ONS_Cenus_2011]],Table5[],CensusData!AF$1,FALSE)</f>
        <v>182</v>
      </c>
      <c r="AN149" s="128">
        <f>VLOOKUP(FinalOutput[[#This Row],[ONS_Cenus_2011]],Table5[],CensusData!AG$1,FALSE)</f>
        <v>64</v>
      </c>
      <c r="AO149" s="128">
        <f>VLOOKUP(FinalOutput[[#This Row],[ONS_Cenus_2011]],Table5[],CensusData!AH$1,FALSE)</f>
        <v>118</v>
      </c>
      <c r="AP149" s="128">
        <f>VLOOKUP(FinalOutput[[#This Row],[ONS_Cenus_2011]],Table5[],CensusData!AI$1,FALSE)</f>
        <v>85971</v>
      </c>
      <c r="AQ149" s="128">
        <f>VLOOKUP(FinalOutput[[#This Row],[ONS_Cenus_2011]],Table5[],CensusData!AJ$1,FALSE)</f>
        <v>18319</v>
      </c>
      <c r="AR149" s="128">
        <f>VLOOKUP(FinalOutput[[#This Row],[ONS_Cenus_2011]],Table5[],CensusData!AK$1,FALSE)</f>
        <v>12320</v>
      </c>
      <c r="AS149" s="128">
        <f>VLOOKUP(FinalOutput[[#This Row],[ONS_Cenus_2011]],Table5[],CensusData!AL$1,FALSE)</f>
        <v>14966</v>
      </c>
      <c r="AT149" s="128">
        <f>VLOOKUP(FinalOutput[[#This Row],[ONS_Cenus_2011]],Table5[],CensusData!AM$1,FALSE)</f>
        <v>3147</v>
      </c>
      <c r="AU149" s="128">
        <f>VLOOKUP(FinalOutput[[#This Row],[ONS_Cenus_2011]],Table5[],CensusData!AN$1,FALSE)</f>
        <v>10774</v>
      </c>
      <c r="AV149" s="128">
        <f>VLOOKUP(FinalOutput[[#This Row],[ONS_Cenus_2011]],Table5[],CensusData!AO$1,FALSE)</f>
        <v>22314</v>
      </c>
      <c r="AW149" s="128">
        <f>VLOOKUP(FinalOutput[[#This Row],[ONS_Cenus_2011]],Table5[],CensusData!AP$1,FALSE)</f>
        <v>4131</v>
      </c>
    </row>
    <row r="150" spans="1:49" ht="15" customHeight="1">
      <c r="A150" s="128" t="str">
        <f t="array" ref="A150">ConsolGeog[[#This Row],[Country]]</f>
        <v>England</v>
      </c>
      <c r="B150" s="129" t="str">
        <f t="array" ref="B150">ConsolGeog[[#This Row],[County Name]]</f>
        <v>Worcestershire</v>
      </c>
      <c r="C150" s="128" t="str">
        <f t="array" ref="C150">ConsolGeog[[#This Row],[la_code]]</f>
        <v>E07000234</v>
      </c>
      <c r="D150" s="129" t="str">
        <f t="array" ref="D150">ConsolGeog[[#This Row],[la_name]]</f>
        <v>Bromsgrove</v>
      </c>
      <c r="E150" s="129" t="str">
        <f t="array" ref="E150">ConsolGeog[[#This Row],[LA Type]]</f>
        <v>District</v>
      </c>
      <c r="F150" s="129">
        <f t="array" ref="F150">ConsolGeog[[#This Row],[population]]</f>
        <v>93637</v>
      </c>
      <c r="G150" s="129">
        <f t="array" ref="G150">ConsolGeog[[#This Row],[area]]</f>
        <v>21696.91</v>
      </c>
      <c r="H150" s="129">
        <f t="array" ref="H150">MAX(ConsolGeog[[#This Row],[Presented HS - 16-17 (2014)]]+ConsolGeog[[#This Row],[Presented HS - 18-24 (2014)]],ConsolGeog[[#This Row],[Presented HS - 16-24 (2014)]])+MAX(ConsolGeog[[#This Row],[Presented CS - 16-17 (2014)]]+ConsolGeog[[#This Row],[Presented CS - 18-24 (2014)]],ConsolGeog[[#This Row],[Presented CS - 16-24 (2014)]])</f>
        <v>12.238638992950868</v>
      </c>
      <c r="I150" s="129">
        <f t="array" ref="I150">MAX(ConsolGeog[[#This Row],[Assessed HS - 16-17 (2014)]]+ConsolGeog[[#This Row],[Assessed HS - 18-24 (2014)]],ConsolGeog[[#This Row],[Assessed HS - 16-24 (2014)]])+MAX(ConsolGeog[[#This Row],[Assessed CS - 16-17 (2014)]]+ConsolGeog[[#This Row],[Assessed CS - 18-24 (2014)]],ConsolGeog[[#This Row],[Assessed CS - 16-24 (2014)]])</f>
        <v>13.073251979532614</v>
      </c>
      <c r="J150" s="128">
        <f>VLOOKUP(FinalOutput[[#This Row],[ONS_Cenus_2011]],Table5[],CensusData!C$1,FALSE)</f>
        <v>30503</v>
      </c>
      <c r="K150" s="128">
        <f>VLOOKUP(FinalOutput[[#This Row],[ONS_Cenus_2011]],Table5[],CensusData!D$1,FALSE)</f>
        <v>4032</v>
      </c>
      <c r="L150" s="128">
        <f>VLOOKUP(FinalOutput[[#This Row],[ONS_Cenus_2011]],Table5[],CensusData!E$1,FALSE)</f>
        <v>1568</v>
      </c>
      <c r="M150" s="128">
        <f>VLOOKUP(FinalOutput[[#This Row],[ONS_Cenus_2011]],Table5[],CensusData!F$1,FALSE)</f>
        <v>4565</v>
      </c>
      <c r="N150" s="128">
        <f>VLOOKUP(FinalOutput[[#This Row],[ONS_Cenus_2011]],Table5[],CensusData!G$1,FALSE)</f>
        <v>2759</v>
      </c>
      <c r="O150" s="128">
        <f>VLOOKUP(FinalOutput[[#This Row],[ONS_Cenus_2011]],Table5[],CensusData!H$1,FALSE)</f>
        <v>312</v>
      </c>
      <c r="P150" s="128">
        <f>VLOOKUP(FinalOutput[[#This Row],[ONS_Cenus_2011]],Table5[],CensusData!I$1,FALSE)</f>
        <v>14.91</v>
      </c>
      <c r="Q150" s="128">
        <f>VLOOKUP(FinalOutput[[#This Row],[ONS_Cenus_2011]],Table5[],CensusData!J$1,FALSE)</f>
        <v>18327</v>
      </c>
      <c r="R150" s="128">
        <f>VLOOKUP(FinalOutput[[#This Row],[ONS_Cenus_2011]],Table5[],CensusData!K$1,FALSE)</f>
        <v>38290</v>
      </c>
      <c r="S150" s="128">
        <f>VLOOKUP(FinalOutput[[#This Row],[ONS_Cenus_2011]],Table5[],CensusData!L$1,FALSE)</f>
        <v>37289</v>
      </c>
      <c r="T150" s="128">
        <f>VLOOKUP(FinalOutput[[#This Row],[ONS_Cenus_2011]],Table5[],CensusData!M$1,FALSE)</f>
        <v>36400</v>
      </c>
      <c r="U150" s="128">
        <f>VLOOKUP(FinalOutput[[#This Row],[ONS_Cenus_2011]],Table5[],CensusData!N$1,FALSE)</f>
        <v>483</v>
      </c>
      <c r="V150" s="128">
        <f>VLOOKUP(FinalOutput[[#This Row],[ONS_Cenus_2011]],Table5[],CensusData!O$1,FALSE)</f>
        <v>23</v>
      </c>
      <c r="W150" s="128">
        <f>VLOOKUP(FinalOutput[[#This Row],[ONS_Cenus_2011]],Table5[],CensusData!P$1,FALSE)</f>
        <v>383</v>
      </c>
      <c r="X150" s="128">
        <f>VLOOKUP(FinalOutput[[#This Row],[ONS_Cenus_2011]],Table5[],CensusData!Q$1,FALSE)</f>
        <v>233</v>
      </c>
      <c r="Y150" s="128">
        <f>VLOOKUP(FinalOutput[[#This Row],[ONS_Cenus_2011]],Table5[],CensusData!R$1,FALSE)</f>
        <v>104</v>
      </c>
      <c r="Z150" s="128">
        <f>VLOOKUP(FinalOutput[[#This Row],[ONS_Cenus_2011]],Table5[],CensusData!S$1,FALSE)</f>
        <v>15</v>
      </c>
      <c r="AA150" s="128">
        <f>VLOOKUP(FinalOutput[[#This Row],[ONS_Cenus_2011]],Table5[],CensusData!T$1,FALSE)</f>
        <v>68</v>
      </c>
      <c r="AB150" s="128">
        <f>VLOOKUP(FinalOutput[[#This Row],[ONS_Cenus_2011]],Table5[],CensusData!U$1,FALSE)</f>
        <v>46</v>
      </c>
      <c r="AC150" s="128">
        <f>VLOOKUP(FinalOutput[[#This Row],[ONS_Cenus_2011]],Table5[],CensusData!V$1,FALSE)</f>
        <v>534</v>
      </c>
      <c r="AD150" s="128">
        <f>VLOOKUP(FinalOutput[[#This Row],[ONS_Cenus_2011]],Table5[],CensusData!W$1,FALSE)</f>
        <v>331</v>
      </c>
      <c r="AE150" s="128">
        <f>VLOOKUP(FinalOutput[[#This Row],[ONS_Cenus_2011]],Table5[],CensusData!X$1,FALSE)</f>
        <v>46</v>
      </c>
      <c r="AF150" s="128">
        <f>VLOOKUP(FinalOutput[[#This Row],[ONS_Cenus_2011]],Table5[],CensusData!Y$1,FALSE)</f>
        <v>7</v>
      </c>
      <c r="AG150" s="128">
        <f>VLOOKUP(FinalOutput[[#This Row],[ONS_Cenus_2011]],Table5[],CensusData!Z$1,FALSE)</f>
        <v>77</v>
      </c>
      <c r="AH150" s="128">
        <f>VLOOKUP(FinalOutput[[#This Row],[ONS_Cenus_2011]],Table5[],CensusData!AA$1,FALSE)</f>
        <v>73</v>
      </c>
      <c r="AI150" s="128">
        <f>VLOOKUP(FinalOutput[[#This Row],[ONS_Cenus_2011]],Table5[],CensusData!AB$1,FALSE)</f>
        <v>168</v>
      </c>
      <c r="AJ150" s="128">
        <f>VLOOKUP(FinalOutput[[#This Row],[ONS_Cenus_2011]],Table5[],CensusData!AC$1,FALSE)</f>
        <v>34</v>
      </c>
      <c r="AK150" s="128">
        <f>VLOOKUP(FinalOutput[[#This Row],[ONS_Cenus_2011]],Table5[],CensusData!AD$1,FALSE)</f>
        <v>111</v>
      </c>
      <c r="AL150" s="128">
        <f>VLOOKUP(FinalOutput[[#This Row],[ONS_Cenus_2011]],Table5[],CensusData!AE$1,FALSE)</f>
        <v>23</v>
      </c>
      <c r="AM150" s="128">
        <f>VLOOKUP(FinalOutput[[#This Row],[ONS_Cenus_2011]],Table5[],CensusData!AF$1,FALSE)</f>
        <v>66</v>
      </c>
      <c r="AN150" s="128">
        <f>VLOOKUP(FinalOutput[[#This Row],[ONS_Cenus_2011]],Table5[],CensusData!AG$1,FALSE)</f>
        <v>26</v>
      </c>
      <c r="AO150" s="128">
        <f>VLOOKUP(FinalOutput[[#This Row],[ONS_Cenus_2011]],Table5[],CensusData!AH$1,FALSE)</f>
        <v>40</v>
      </c>
      <c r="AP150" s="128">
        <f>VLOOKUP(FinalOutput[[#This Row],[ONS_Cenus_2011]],Table5[],CensusData!AI$1,FALSE)</f>
        <v>77107</v>
      </c>
      <c r="AQ150" s="128">
        <f>VLOOKUP(FinalOutput[[#This Row],[ONS_Cenus_2011]],Table5[],CensusData!AJ$1,FALSE)</f>
        <v>16413</v>
      </c>
      <c r="AR150" s="128">
        <f>VLOOKUP(FinalOutput[[#This Row],[ONS_Cenus_2011]],Table5[],CensusData!AK$1,FALSE)</f>
        <v>9875</v>
      </c>
      <c r="AS150" s="128">
        <f>VLOOKUP(FinalOutput[[#This Row],[ONS_Cenus_2011]],Table5[],CensusData!AL$1,FALSE)</f>
        <v>12191</v>
      </c>
      <c r="AT150" s="128">
        <f>VLOOKUP(FinalOutput[[#This Row],[ONS_Cenus_2011]],Table5[],CensusData!AM$1,FALSE)</f>
        <v>3139</v>
      </c>
      <c r="AU150" s="128">
        <f>VLOOKUP(FinalOutput[[#This Row],[ONS_Cenus_2011]],Table5[],CensusData!AN$1,FALSE)</f>
        <v>9056</v>
      </c>
      <c r="AV150" s="128">
        <f>VLOOKUP(FinalOutput[[#This Row],[ONS_Cenus_2011]],Table5[],CensusData!AO$1,FALSE)</f>
        <v>23551</v>
      </c>
      <c r="AW150" s="128">
        <f>VLOOKUP(FinalOutput[[#This Row],[ONS_Cenus_2011]],Table5[],CensusData!AP$1,FALSE)</f>
        <v>2882</v>
      </c>
    </row>
    <row r="151" spans="1:49" ht="15" customHeight="1">
      <c r="A151" s="128" t="str">
        <f t="array" ref="A151">ConsolGeog[[#This Row],[Country]]</f>
        <v>England</v>
      </c>
      <c r="B151" s="129" t="str">
        <f t="array" ref="B151">ConsolGeog[[#This Row],[County Name]]</f>
        <v>Worcestershire</v>
      </c>
      <c r="C151" s="128" t="str">
        <f t="array" ref="C151">ConsolGeog[[#This Row],[la_code]]</f>
        <v>E07000235</v>
      </c>
      <c r="D151" s="129" t="str">
        <f t="array" ref="D151">ConsolGeog[[#This Row],[la_name]]</f>
        <v>Malvern Hills</v>
      </c>
      <c r="E151" s="129" t="str">
        <f t="array" ref="E151">ConsolGeog[[#This Row],[LA Type]]</f>
        <v>District</v>
      </c>
      <c r="F151" s="129">
        <f t="array" ref="F151">ConsolGeog[[#This Row],[population]]</f>
        <v>74631</v>
      </c>
      <c r="G151" s="129">
        <f t="array" ref="G151">ConsolGeog[[#This Row],[area]]</f>
        <v>57707.13</v>
      </c>
      <c r="H151" s="129">
        <f t="array" ref="H151">MAX(ConsolGeog[[#This Row],[Presented HS - 16-17 (2014)]]+ConsolGeog[[#This Row],[Presented HS - 18-24 (2014)]],ConsolGeog[[#This Row],[Presented HS - 16-24 (2014)]])+MAX(ConsolGeog[[#This Row],[Presented CS - 16-17 (2014)]]+ConsolGeog[[#This Row],[Presented CS - 18-24 (2014)]],ConsolGeog[[#This Row],[Presented CS - 16-24 (2014)]])</f>
        <v>9.7544973320686932</v>
      </c>
      <c r="I151" s="129">
        <f t="array" ref="I151">MAX(ConsolGeog[[#This Row],[Assessed HS - 16-17 (2014)]]+ConsolGeog[[#This Row],[Assessed HS - 18-24 (2014)]],ConsolGeog[[#This Row],[Assessed HS - 16-24 (2014)]])+MAX(ConsolGeog[[#This Row],[Assessed CS - 16-17 (2014)]]+ConsolGeog[[#This Row],[Assessed CS - 18-24 (2014)]],ConsolGeog[[#This Row],[Assessed CS - 16-24 (2014)]])</f>
        <v>9.622679800554252</v>
      </c>
      <c r="J151" s="128">
        <f>VLOOKUP(FinalOutput[[#This Row],[ONS_Cenus_2011]],Table5[],CensusData!C$1,FALSE)</f>
        <v>27452</v>
      </c>
      <c r="K151" s="128">
        <f>VLOOKUP(FinalOutput[[#This Row],[ONS_Cenus_2011]],Table5[],CensusData!D$1,FALSE)</f>
        <v>3371</v>
      </c>
      <c r="L151" s="128">
        <f>VLOOKUP(FinalOutput[[#This Row],[ONS_Cenus_2011]],Table5[],CensusData!E$1,FALSE)</f>
        <v>1080</v>
      </c>
      <c r="M151" s="128">
        <f>VLOOKUP(FinalOutput[[#This Row],[ONS_Cenus_2011]],Table5[],CensusData!F$1,FALSE)</f>
        <v>3674</v>
      </c>
      <c r="N151" s="128">
        <f>VLOOKUP(FinalOutput[[#This Row],[ONS_Cenus_2011]],Table5[],CensusData!G$1,FALSE)</f>
        <v>2428</v>
      </c>
      <c r="O151" s="128">
        <f>VLOOKUP(FinalOutput[[#This Row],[ONS_Cenus_2011]],Table5[],CensusData!H$1,FALSE)</f>
        <v>180</v>
      </c>
      <c r="P151" s="128">
        <f>VLOOKUP(FinalOutput[[#This Row],[ONS_Cenus_2011]],Table5[],CensusData!I$1,FALSE)</f>
        <v>12.85</v>
      </c>
      <c r="Q151" s="128">
        <f>VLOOKUP(FinalOutput[[#This Row],[ONS_Cenus_2011]],Table5[],CensusData!J$1,FALSE)</f>
        <v>20556</v>
      </c>
      <c r="R151" s="128">
        <f>VLOOKUP(FinalOutput[[#This Row],[ONS_Cenus_2011]],Table5[],CensusData!K$1,FALSE)</f>
        <v>32212</v>
      </c>
      <c r="S151" s="128">
        <f>VLOOKUP(FinalOutput[[#This Row],[ONS_Cenus_2011]],Table5[],CensusData!L$1,FALSE)</f>
        <v>31826</v>
      </c>
      <c r="T151" s="128">
        <f>VLOOKUP(FinalOutput[[#This Row],[ONS_Cenus_2011]],Table5[],CensusData!M$1,FALSE)</f>
        <v>31141</v>
      </c>
      <c r="U151" s="128">
        <f>VLOOKUP(FinalOutput[[#This Row],[ONS_Cenus_2011]],Table5[],CensusData!N$1,FALSE)</f>
        <v>200</v>
      </c>
      <c r="V151" s="128">
        <f>VLOOKUP(FinalOutput[[#This Row],[ONS_Cenus_2011]],Table5[],CensusData!O$1,FALSE)</f>
        <v>48</v>
      </c>
      <c r="W151" s="128">
        <f>VLOOKUP(FinalOutput[[#This Row],[ONS_Cenus_2011]],Table5[],CensusData!P$1,FALSE)</f>
        <v>437</v>
      </c>
      <c r="X151" s="128">
        <f>VLOOKUP(FinalOutput[[#This Row],[ONS_Cenus_2011]],Table5[],CensusData!Q$1,FALSE)</f>
        <v>124</v>
      </c>
      <c r="Y151" s="128">
        <f>VLOOKUP(FinalOutput[[#This Row],[ONS_Cenus_2011]],Table5[],CensusData!R$1,FALSE)</f>
        <v>43</v>
      </c>
      <c r="Z151" s="128">
        <f>VLOOKUP(FinalOutput[[#This Row],[ONS_Cenus_2011]],Table5[],CensusData!S$1,FALSE)</f>
        <v>15</v>
      </c>
      <c r="AA151" s="128">
        <f>VLOOKUP(FinalOutput[[#This Row],[ONS_Cenus_2011]],Table5[],CensusData!T$1,FALSE)</f>
        <v>44</v>
      </c>
      <c r="AB151" s="128">
        <f>VLOOKUP(FinalOutput[[#This Row],[ONS_Cenus_2011]],Table5[],CensusData!U$1,FALSE)</f>
        <v>22</v>
      </c>
      <c r="AC151" s="128">
        <f>VLOOKUP(FinalOutput[[#This Row],[ONS_Cenus_2011]],Table5[],CensusData!V$1,FALSE)</f>
        <v>211</v>
      </c>
      <c r="AD151" s="128">
        <f>VLOOKUP(FinalOutput[[#This Row],[ONS_Cenus_2011]],Table5[],CensusData!W$1,FALSE)</f>
        <v>83</v>
      </c>
      <c r="AE151" s="128">
        <f>VLOOKUP(FinalOutput[[#This Row],[ONS_Cenus_2011]],Table5[],CensusData!X$1,FALSE)</f>
        <v>15</v>
      </c>
      <c r="AF151" s="128">
        <f>VLOOKUP(FinalOutput[[#This Row],[ONS_Cenus_2011]],Table5[],CensusData!Y$1,FALSE)</f>
        <v>10</v>
      </c>
      <c r="AG151" s="128">
        <f>VLOOKUP(FinalOutput[[#This Row],[ONS_Cenus_2011]],Table5[],CensusData!Z$1,FALSE)</f>
        <v>48</v>
      </c>
      <c r="AH151" s="128">
        <f>VLOOKUP(FinalOutput[[#This Row],[ONS_Cenus_2011]],Table5[],CensusData!AA$1,FALSE)</f>
        <v>55</v>
      </c>
      <c r="AI151" s="128">
        <f>VLOOKUP(FinalOutput[[#This Row],[ONS_Cenus_2011]],Table5[],CensusData!AB$1,FALSE)</f>
        <v>34</v>
      </c>
      <c r="AJ151" s="128">
        <f>VLOOKUP(FinalOutput[[#This Row],[ONS_Cenus_2011]],Table5[],CensusData!AC$1,FALSE)</f>
        <v>7</v>
      </c>
      <c r="AK151" s="128">
        <f>VLOOKUP(FinalOutput[[#This Row],[ONS_Cenus_2011]],Table5[],CensusData!AD$1,FALSE)</f>
        <v>24</v>
      </c>
      <c r="AL151" s="128">
        <f>VLOOKUP(FinalOutput[[#This Row],[ONS_Cenus_2011]],Table5[],CensusData!AE$1,FALSE)</f>
        <v>3</v>
      </c>
      <c r="AM151" s="128">
        <f>VLOOKUP(FinalOutput[[#This Row],[ONS_Cenus_2011]],Table5[],CensusData!AF$1,FALSE)</f>
        <v>17</v>
      </c>
      <c r="AN151" s="128">
        <f>VLOOKUP(FinalOutput[[#This Row],[ONS_Cenus_2011]],Table5[],CensusData!AG$1,FALSE)</f>
        <v>1</v>
      </c>
      <c r="AO151" s="128">
        <f>VLOOKUP(FinalOutput[[#This Row],[ONS_Cenus_2011]],Table5[],CensusData!AH$1,FALSE)</f>
        <v>16</v>
      </c>
      <c r="AP151" s="128">
        <f>VLOOKUP(FinalOutput[[#This Row],[ONS_Cenus_2011]],Table5[],CensusData!AI$1,FALSE)</f>
        <v>62219</v>
      </c>
      <c r="AQ151" s="128">
        <f>VLOOKUP(FinalOutput[[#This Row],[ONS_Cenus_2011]],Table5[],CensusData!AJ$1,FALSE)</f>
        <v>12637</v>
      </c>
      <c r="AR151" s="128">
        <f>VLOOKUP(FinalOutput[[#This Row],[ONS_Cenus_2011]],Table5[],CensusData!AK$1,FALSE)</f>
        <v>6957</v>
      </c>
      <c r="AS151" s="128">
        <f>VLOOKUP(FinalOutput[[#This Row],[ONS_Cenus_2011]],Table5[],CensusData!AL$1,FALSE)</f>
        <v>9636</v>
      </c>
      <c r="AT151" s="128">
        <f>VLOOKUP(FinalOutput[[#This Row],[ONS_Cenus_2011]],Table5[],CensusData!AM$1,FALSE)</f>
        <v>2385</v>
      </c>
      <c r="AU151" s="128">
        <f>VLOOKUP(FinalOutput[[#This Row],[ONS_Cenus_2011]],Table5[],CensusData!AN$1,FALSE)</f>
        <v>7068</v>
      </c>
      <c r="AV151" s="128">
        <f>VLOOKUP(FinalOutput[[#This Row],[ONS_Cenus_2011]],Table5[],CensusData!AO$1,FALSE)</f>
        <v>21113</v>
      </c>
      <c r="AW151" s="128">
        <f>VLOOKUP(FinalOutput[[#This Row],[ONS_Cenus_2011]],Table5[],CensusData!AP$1,FALSE)</f>
        <v>2423</v>
      </c>
    </row>
    <row r="152" spans="1:49" ht="15" customHeight="1">
      <c r="A152" s="128" t="str">
        <f t="array" ref="A152">ConsolGeog[[#This Row],[Country]]</f>
        <v>England</v>
      </c>
      <c r="B152" s="129" t="str">
        <f t="array" ref="B152">ConsolGeog[[#This Row],[County Name]]</f>
        <v>Kent</v>
      </c>
      <c r="C152" s="128" t="str">
        <f t="array" ref="C152">ConsolGeog[[#This Row],[la_code]]</f>
        <v>E07000114</v>
      </c>
      <c r="D152" s="129" t="str">
        <f t="array" ref="D152">ConsolGeog[[#This Row],[la_name]]</f>
        <v>Thanet</v>
      </c>
      <c r="E152" s="129" t="str">
        <f t="array" ref="E152">ConsolGeog[[#This Row],[LA Type]]</f>
        <v>District</v>
      </c>
      <c r="F152" s="129">
        <f t="array" ref="F152">ConsolGeog[[#This Row],[population]]</f>
        <v>134186</v>
      </c>
      <c r="G152" s="129">
        <f t="array" ref="G152">ConsolGeog[[#This Row],[area]]</f>
        <v>10333.530000000001</v>
      </c>
      <c r="H152" s="129">
        <f t="array" ref="H152">MAX(ConsolGeog[[#This Row],[Presented HS - 16-17 (2014)]]+ConsolGeog[[#This Row],[Presented HS - 18-24 (2014)]],ConsolGeog[[#This Row],[Presented HS - 16-24 (2014)]])+MAX(ConsolGeog[[#This Row],[Presented CS - 16-17 (2014)]]+ConsolGeog[[#This Row],[Presented CS - 18-24 (2014)]],ConsolGeog[[#This Row],[Presented CS - 16-24 (2014)]])</f>
        <v>129</v>
      </c>
      <c r="I152" s="129">
        <f t="array" ref="I152">MAX(ConsolGeog[[#This Row],[Assessed HS - 16-17 (2014)]]+ConsolGeog[[#This Row],[Assessed HS - 18-24 (2014)]],ConsolGeog[[#This Row],[Assessed HS - 16-24 (2014)]])+MAX(ConsolGeog[[#This Row],[Assessed CS - 16-17 (2014)]]+ConsolGeog[[#This Row],[Assessed CS - 18-24 (2014)]],ConsolGeog[[#This Row],[Assessed CS - 16-24 (2014)]])</f>
        <v>134.40872969243171</v>
      </c>
      <c r="J152" s="128">
        <f>VLOOKUP(FinalOutput[[#This Row],[ONS_Cenus_2011]],Table5[],CensusData!C$1,FALSE)</f>
        <v>52967</v>
      </c>
      <c r="K152" s="128">
        <f>VLOOKUP(FinalOutput[[#This Row],[ONS_Cenus_2011]],Table5[],CensusData!D$1,FALSE)</f>
        <v>7164</v>
      </c>
      <c r="L152" s="128">
        <f>VLOOKUP(FinalOutput[[#This Row],[ONS_Cenus_2011]],Table5[],CensusData!E$1,FALSE)</f>
        <v>3688</v>
      </c>
      <c r="M152" s="128">
        <f>VLOOKUP(FinalOutput[[#This Row],[ONS_Cenus_2011]],Table5[],CensusData!F$1,FALSE)</f>
        <v>8378</v>
      </c>
      <c r="N152" s="128">
        <f>VLOOKUP(FinalOutput[[#This Row],[ONS_Cenus_2011]],Table5[],CensusData!G$1,FALSE)</f>
        <v>4691</v>
      </c>
      <c r="O152" s="128">
        <f>VLOOKUP(FinalOutput[[#This Row],[ONS_Cenus_2011]],Table5[],CensusData!H$1,FALSE)</f>
        <v>787</v>
      </c>
      <c r="P152" s="128">
        <f>VLOOKUP(FinalOutput[[#This Row],[ONS_Cenus_2011]],Table5[],CensusData!I$1,FALSE)</f>
        <v>31.91</v>
      </c>
      <c r="Q152" s="128">
        <f>VLOOKUP(FinalOutput[[#This Row],[ONS_Cenus_2011]],Table5[],CensusData!J$1,FALSE)</f>
        <v>7378</v>
      </c>
      <c r="R152" s="128">
        <f>VLOOKUP(FinalOutput[[#This Row],[ONS_Cenus_2011]],Table5[],CensusData!K$1,FALSE)</f>
        <v>59513</v>
      </c>
      <c r="S152" s="128">
        <f>VLOOKUP(FinalOutput[[#This Row],[ONS_Cenus_2011]],Table5[],CensusData!L$1,FALSE)</f>
        <v>57553</v>
      </c>
      <c r="T152" s="128">
        <f>VLOOKUP(FinalOutput[[#This Row],[ONS_Cenus_2011]],Table5[],CensusData!M$1,FALSE)</f>
        <v>54558</v>
      </c>
      <c r="U152" s="128">
        <f>VLOOKUP(FinalOutput[[#This Row],[ONS_Cenus_2011]],Table5[],CensusData!N$1,FALSE)</f>
        <v>614</v>
      </c>
      <c r="V152" s="128">
        <f>VLOOKUP(FinalOutput[[#This Row],[ONS_Cenus_2011]],Table5[],CensusData!O$1,FALSE)</f>
        <v>69</v>
      </c>
      <c r="W152" s="128">
        <f>VLOOKUP(FinalOutput[[#This Row],[ONS_Cenus_2011]],Table5[],CensusData!P$1,FALSE)</f>
        <v>2312</v>
      </c>
      <c r="X152" s="128">
        <f>VLOOKUP(FinalOutput[[#This Row],[ONS_Cenus_2011]],Table5[],CensusData!Q$1,FALSE)</f>
        <v>604</v>
      </c>
      <c r="Y152" s="128">
        <f>VLOOKUP(FinalOutput[[#This Row],[ONS_Cenus_2011]],Table5[],CensusData!R$1,FALSE)</f>
        <v>202</v>
      </c>
      <c r="Z152" s="128">
        <f>VLOOKUP(FinalOutput[[#This Row],[ONS_Cenus_2011]],Table5[],CensusData!S$1,FALSE)</f>
        <v>68</v>
      </c>
      <c r="AA152" s="128">
        <f>VLOOKUP(FinalOutput[[#This Row],[ONS_Cenus_2011]],Table5[],CensusData!T$1,FALSE)</f>
        <v>150</v>
      </c>
      <c r="AB152" s="128">
        <f>VLOOKUP(FinalOutput[[#This Row],[ONS_Cenus_2011]],Table5[],CensusData!U$1,FALSE)</f>
        <v>184</v>
      </c>
      <c r="AC152" s="128">
        <f>VLOOKUP(FinalOutput[[#This Row],[ONS_Cenus_2011]],Table5[],CensusData!V$1,FALSE)</f>
        <v>838</v>
      </c>
      <c r="AD152" s="128">
        <f>VLOOKUP(FinalOutput[[#This Row],[ONS_Cenus_2011]],Table5[],CensusData!W$1,FALSE)</f>
        <v>278</v>
      </c>
      <c r="AE152" s="128">
        <f>VLOOKUP(FinalOutput[[#This Row],[ONS_Cenus_2011]],Table5[],CensusData!X$1,FALSE)</f>
        <v>67</v>
      </c>
      <c r="AF152" s="128">
        <f>VLOOKUP(FinalOutput[[#This Row],[ONS_Cenus_2011]],Table5[],CensusData!Y$1,FALSE)</f>
        <v>46</v>
      </c>
      <c r="AG152" s="128">
        <f>VLOOKUP(FinalOutput[[#This Row],[ONS_Cenus_2011]],Table5[],CensusData!Z$1,FALSE)</f>
        <v>136</v>
      </c>
      <c r="AH152" s="128">
        <f>VLOOKUP(FinalOutput[[#This Row],[ONS_Cenus_2011]],Table5[],CensusData!AA$1,FALSE)</f>
        <v>311</v>
      </c>
      <c r="AI152" s="128">
        <f>VLOOKUP(FinalOutput[[#This Row],[ONS_Cenus_2011]],Table5[],CensusData!AB$1,FALSE)</f>
        <v>352</v>
      </c>
      <c r="AJ152" s="128">
        <f>VLOOKUP(FinalOutput[[#This Row],[ONS_Cenus_2011]],Table5[],CensusData!AC$1,FALSE)</f>
        <v>201</v>
      </c>
      <c r="AK152" s="128">
        <f>VLOOKUP(FinalOutput[[#This Row],[ONS_Cenus_2011]],Table5[],CensusData!AD$1,FALSE)</f>
        <v>120</v>
      </c>
      <c r="AL152" s="128">
        <f>VLOOKUP(FinalOutput[[#This Row],[ONS_Cenus_2011]],Table5[],CensusData!AE$1,FALSE)</f>
        <v>31</v>
      </c>
      <c r="AM152" s="128">
        <f>VLOOKUP(FinalOutput[[#This Row],[ONS_Cenus_2011]],Table5[],CensusData!AF$1,FALSE)</f>
        <v>166</v>
      </c>
      <c r="AN152" s="128">
        <f>VLOOKUP(FinalOutput[[#This Row],[ONS_Cenus_2011]],Table5[],CensusData!AG$1,FALSE)</f>
        <v>52</v>
      </c>
      <c r="AO152" s="128">
        <f>VLOOKUP(FinalOutput[[#This Row],[ONS_Cenus_2011]],Table5[],CensusData!AH$1,FALSE)</f>
        <v>114</v>
      </c>
      <c r="AP152" s="128">
        <f>VLOOKUP(FinalOutput[[#This Row],[ONS_Cenus_2011]],Table5[],CensusData!AI$1,FALSE)</f>
        <v>108556</v>
      </c>
      <c r="AQ152" s="128">
        <f>VLOOKUP(FinalOutput[[#This Row],[ONS_Cenus_2011]],Table5[],CensusData!AJ$1,FALSE)</f>
        <v>30784</v>
      </c>
      <c r="AR152" s="128">
        <f>VLOOKUP(FinalOutput[[#This Row],[ONS_Cenus_2011]],Table5[],CensusData!AK$1,FALSE)</f>
        <v>16100</v>
      </c>
      <c r="AS152" s="128">
        <f>VLOOKUP(FinalOutput[[#This Row],[ONS_Cenus_2011]],Table5[],CensusData!AL$1,FALSE)</f>
        <v>17833</v>
      </c>
      <c r="AT152" s="128">
        <f>VLOOKUP(FinalOutput[[#This Row],[ONS_Cenus_2011]],Table5[],CensusData!AM$1,FALSE)</f>
        <v>4198</v>
      </c>
      <c r="AU152" s="128">
        <f>VLOOKUP(FinalOutput[[#This Row],[ONS_Cenus_2011]],Table5[],CensusData!AN$1,FALSE)</f>
        <v>12245</v>
      </c>
      <c r="AV152" s="128">
        <f>VLOOKUP(FinalOutput[[#This Row],[ONS_Cenus_2011]],Table5[],CensusData!AO$1,FALSE)</f>
        <v>21284</v>
      </c>
      <c r="AW152" s="128">
        <f>VLOOKUP(FinalOutput[[#This Row],[ONS_Cenus_2011]],Table5[],CensusData!AP$1,FALSE)</f>
        <v>6112</v>
      </c>
    </row>
    <row r="153" spans="1:49" ht="15" customHeight="1">
      <c r="A153" s="128" t="str">
        <f t="array" ref="A153">ConsolGeog[[#This Row],[Country]]</f>
        <v>England</v>
      </c>
      <c r="B153" s="129" t="str">
        <f t="array" ref="B153">ConsolGeog[[#This Row],[County Name]]</f>
        <v>Kent</v>
      </c>
      <c r="C153" s="128" t="str">
        <f t="array" ref="C153">ConsolGeog[[#This Row],[la_code]]</f>
        <v>E07000115</v>
      </c>
      <c r="D153" s="129" t="str">
        <f t="array" ref="D153">ConsolGeog[[#This Row],[la_name]]</f>
        <v>Tonbridge and Malling</v>
      </c>
      <c r="E153" s="129" t="str">
        <f t="array" ref="E153">ConsolGeog[[#This Row],[LA Type]]</f>
        <v>District</v>
      </c>
      <c r="F153" s="129">
        <f t="array" ref="F153">ConsolGeog[[#This Row],[population]]</f>
        <v>120805</v>
      </c>
      <c r="G153" s="129">
        <f t="array" ref="G153">ConsolGeog[[#This Row],[area]]</f>
        <v>24013.56</v>
      </c>
      <c r="H153" s="129">
        <f t="array" ref="H153">MAX(ConsolGeog[[#This Row],[Presented HS - 16-17 (2014)]]+ConsolGeog[[#This Row],[Presented HS - 18-24 (2014)]],ConsolGeog[[#This Row],[Presented HS - 16-24 (2014)]])+MAX(ConsolGeog[[#This Row],[Presented CS - 16-17 (2014)]]+ConsolGeog[[#This Row],[Presented CS - 18-24 (2014)]],ConsolGeog[[#This Row],[Presented CS - 16-24 (2014)]])</f>
        <v>39</v>
      </c>
      <c r="I153" s="129">
        <f t="array" ref="I153">MAX(ConsolGeog[[#This Row],[Assessed HS - 16-17 (2014)]]+ConsolGeog[[#This Row],[Assessed HS - 18-24 (2014)]],ConsolGeog[[#This Row],[Assessed HS - 16-24 (2014)]])+MAX(ConsolGeog[[#This Row],[Assessed CS - 16-17 (2014)]]+ConsolGeog[[#This Row],[Assessed CS - 18-24 (2014)]],ConsolGeog[[#This Row],[Assessed CS - 16-24 (2014)]])</f>
        <v>42.869372292893544</v>
      </c>
      <c r="J153" s="128">
        <f>VLOOKUP(FinalOutput[[#This Row],[ONS_Cenus_2011]],Table5[],CensusData!C$1,FALSE)</f>
        <v>35495</v>
      </c>
      <c r="K153" s="128">
        <f>VLOOKUP(FinalOutput[[#This Row],[ONS_Cenus_2011]],Table5[],CensusData!D$1,FALSE)</f>
        <v>5072</v>
      </c>
      <c r="L153" s="128">
        <f>VLOOKUP(FinalOutput[[#This Row],[ONS_Cenus_2011]],Table5[],CensusData!E$1,FALSE)</f>
        <v>2018</v>
      </c>
      <c r="M153" s="128">
        <f>VLOOKUP(FinalOutput[[#This Row],[ONS_Cenus_2011]],Table5[],CensusData!F$1,FALSE)</f>
        <v>5236</v>
      </c>
      <c r="N153" s="128">
        <f>VLOOKUP(FinalOutput[[#This Row],[ONS_Cenus_2011]],Table5[],CensusData!G$1,FALSE)</f>
        <v>3584</v>
      </c>
      <c r="O153" s="128">
        <f>VLOOKUP(FinalOutput[[#This Row],[ONS_Cenus_2011]],Table5[],CensusData!H$1,FALSE)</f>
        <v>287</v>
      </c>
      <c r="P153" s="128">
        <f>VLOOKUP(FinalOutput[[#This Row],[ONS_Cenus_2011]],Table5[],CensusData!I$1,FALSE)</f>
        <v>25.09</v>
      </c>
      <c r="Q153" s="128">
        <f>VLOOKUP(FinalOutput[[#This Row],[ONS_Cenus_2011]],Table5[],CensusData!J$1,FALSE)</f>
        <v>10626</v>
      </c>
      <c r="R153" s="128">
        <f>VLOOKUP(FinalOutput[[#This Row],[ONS_Cenus_2011]],Table5[],CensusData!K$1,FALSE)</f>
        <v>48140</v>
      </c>
      <c r="S153" s="128">
        <f>VLOOKUP(FinalOutput[[#This Row],[ONS_Cenus_2011]],Table5[],CensusData!L$1,FALSE)</f>
        <v>46825</v>
      </c>
      <c r="T153" s="128">
        <f>VLOOKUP(FinalOutput[[#This Row],[ONS_Cenus_2011]],Table5[],CensusData!M$1,FALSE)</f>
        <v>45200</v>
      </c>
      <c r="U153" s="128">
        <f>VLOOKUP(FinalOutput[[#This Row],[ONS_Cenus_2011]],Table5[],CensusData!N$1,FALSE)</f>
        <v>405</v>
      </c>
      <c r="V153" s="128">
        <f>VLOOKUP(FinalOutput[[#This Row],[ONS_Cenus_2011]],Table5[],CensusData!O$1,FALSE)</f>
        <v>131</v>
      </c>
      <c r="W153" s="128">
        <f>VLOOKUP(FinalOutput[[#This Row],[ONS_Cenus_2011]],Table5[],CensusData!P$1,FALSE)</f>
        <v>1089</v>
      </c>
      <c r="X153" s="128">
        <f>VLOOKUP(FinalOutput[[#This Row],[ONS_Cenus_2011]],Table5[],CensusData!Q$1,FALSE)</f>
        <v>325</v>
      </c>
      <c r="Y153" s="128">
        <f>VLOOKUP(FinalOutput[[#This Row],[ONS_Cenus_2011]],Table5[],CensusData!R$1,FALSE)</f>
        <v>95</v>
      </c>
      <c r="Z153" s="128">
        <f>VLOOKUP(FinalOutput[[#This Row],[ONS_Cenus_2011]],Table5[],CensusData!S$1,FALSE)</f>
        <v>37</v>
      </c>
      <c r="AA153" s="128">
        <f>VLOOKUP(FinalOutput[[#This Row],[ONS_Cenus_2011]],Table5[],CensusData!T$1,FALSE)</f>
        <v>107</v>
      </c>
      <c r="AB153" s="128">
        <f>VLOOKUP(FinalOutput[[#This Row],[ONS_Cenus_2011]],Table5[],CensusData!U$1,FALSE)</f>
        <v>86</v>
      </c>
      <c r="AC153" s="128">
        <f>VLOOKUP(FinalOutput[[#This Row],[ONS_Cenus_2011]],Table5[],CensusData!V$1,FALSE)</f>
        <v>697</v>
      </c>
      <c r="AD153" s="128">
        <f>VLOOKUP(FinalOutput[[#This Row],[ONS_Cenus_2011]],Table5[],CensusData!W$1,FALSE)</f>
        <v>241</v>
      </c>
      <c r="AE153" s="128">
        <f>VLOOKUP(FinalOutput[[#This Row],[ONS_Cenus_2011]],Table5[],CensusData!X$1,FALSE)</f>
        <v>47</v>
      </c>
      <c r="AF153" s="128">
        <f>VLOOKUP(FinalOutput[[#This Row],[ONS_Cenus_2011]],Table5[],CensusData!Y$1,FALSE)</f>
        <v>57</v>
      </c>
      <c r="AG153" s="128">
        <f>VLOOKUP(FinalOutput[[#This Row],[ONS_Cenus_2011]],Table5[],CensusData!Z$1,FALSE)</f>
        <v>148</v>
      </c>
      <c r="AH153" s="128">
        <f>VLOOKUP(FinalOutput[[#This Row],[ONS_Cenus_2011]],Table5[],CensusData!AA$1,FALSE)</f>
        <v>204</v>
      </c>
      <c r="AI153" s="128">
        <f>VLOOKUP(FinalOutput[[#This Row],[ONS_Cenus_2011]],Table5[],CensusData!AB$1,FALSE)</f>
        <v>174</v>
      </c>
      <c r="AJ153" s="128">
        <f>VLOOKUP(FinalOutput[[#This Row],[ONS_Cenus_2011]],Table5[],CensusData!AC$1,FALSE)</f>
        <v>74</v>
      </c>
      <c r="AK153" s="128">
        <f>VLOOKUP(FinalOutput[[#This Row],[ONS_Cenus_2011]],Table5[],CensusData!AD$1,FALSE)</f>
        <v>77</v>
      </c>
      <c r="AL153" s="128">
        <f>VLOOKUP(FinalOutput[[#This Row],[ONS_Cenus_2011]],Table5[],CensusData!AE$1,FALSE)</f>
        <v>23</v>
      </c>
      <c r="AM153" s="128">
        <f>VLOOKUP(FinalOutput[[#This Row],[ONS_Cenus_2011]],Table5[],CensusData!AF$1,FALSE)</f>
        <v>119</v>
      </c>
      <c r="AN153" s="128">
        <f>VLOOKUP(FinalOutput[[#This Row],[ONS_Cenus_2011]],Table5[],CensusData!AG$1,FALSE)</f>
        <v>32</v>
      </c>
      <c r="AO153" s="128">
        <f>VLOOKUP(FinalOutput[[#This Row],[ONS_Cenus_2011]],Table5[],CensusData!AH$1,FALSE)</f>
        <v>87</v>
      </c>
      <c r="AP153" s="128">
        <f>VLOOKUP(FinalOutput[[#This Row],[ONS_Cenus_2011]],Table5[],CensusData!AI$1,FALSE)</f>
        <v>95821</v>
      </c>
      <c r="AQ153" s="128">
        <f>VLOOKUP(FinalOutput[[#This Row],[ONS_Cenus_2011]],Table5[],CensusData!AJ$1,FALSE)</f>
        <v>19135</v>
      </c>
      <c r="AR153" s="128">
        <f>VLOOKUP(FinalOutput[[#This Row],[ONS_Cenus_2011]],Table5[],CensusData!AK$1,FALSE)</f>
        <v>14401</v>
      </c>
      <c r="AS153" s="128">
        <f>VLOOKUP(FinalOutput[[#This Row],[ONS_Cenus_2011]],Table5[],CensusData!AL$1,FALSE)</f>
        <v>16945</v>
      </c>
      <c r="AT153" s="128">
        <f>VLOOKUP(FinalOutput[[#This Row],[ONS_Cenus_2011]],Table5[],CensusData!AM$1,FALSE)</f>
        <v>3874</v>
      </c>
      <c r="AU153" s="128">
        <f>VLOOKUP(FinalOutput[[#This Row],[ONS_Cenus_2011]],Table5[],CensusData!AN$1,FALSE)</f>
        <v>11646</v>
      </c>
      <c r="AV153" s="128">
        <f>VLOOKUP(FinalOutput[[#This Row],[ONS_Cenus_2011]],Table5[],CensusData!AO$1,FALSE)</f>
        <v>25967</v>
      </c>
      <c r="AW153" s="128">
        <f>VLOOKUP(FinalOutput[[#This Row],[ONS_Cenus_2011]],Table5[],CensusData!AP$1,FALSE)</f>
        <v>3853</v>
      </c>
    </row>
    <row r="154" spans="1:49" ht="15" customHeight="1">
      <c r="A154" s="128" t="str">
        <f t="array" ref="A154">ConsolGeog[[#This Row],[Country]]</f>
        <v>England</v>
      </c>
      <c r="B154" s="129" t="str">
        <f t="array" ref="B154">ConsolGeog[[#This Row],[County Name]]</f>
        <v>Kent</v>
      </c>
      <c r="C154" s="128" t="str">
        <f t="array" ref="C154">ConsolGeog[[#This Row],[la_code]]</f>
        <v>E07000116</v>
      </c>
      <c r="D154" s="129" t="str">
        <f t="array" ref="D154">ConsolGeog[[#This Row],[la_name]]</f>
        <v>Tunbridge Wells</v>
      </c>
      <c r="E154" s="129" t="str">
        <f t="array" ref="E154">ConsolGeog[[#This Row],[LA Type]]</f>
        <v>District</v>
      </c>
      <c r="F154" s="129">
        <f t="array" ref="F154">ConsolGeog[[#This Row],[population]]</f>
        <v>115049</v>
      </c>
      <c r="G154" s="129">
        <f t="array" ref="G154">ConsolGeog[[#This Row],[area]]</f>
        <v>33132.82</v>
      </c>
      <c r="H154" s="129">
        <f t="array" ref="H154">MAX(ConsolGeog[[#This Row],[Presented HS - 16-17 (2014)]]+ConsolGeog[[#This Row],[Presented HS - 18-24 (2014)]],ConsolGeog[[#This Row],[Presented HS - 16-24 (2014)]])+MAX(ConsolGeog[[#This Row],[Presented CS - 16-17 (2014)]]+ConsolGeog[[#This Row],[Presented CS - 18-24 (2014)]],ConsolGeog[[#This Row],[Presented CS - 16-24 (2014)]])</f>
        <v>303</v>
      </c>
      <c r="I154" s="129">
        <f t="array" ref="I154">MAX(ConsolGeog[[#This Row],[Assessed HS - 16-17 (2014)]]+ConsolGeog[[#This Row],[Assessed HS - 18-24 (2014)]],ConsolGeog[[#This Row],[Assessed HS - 16-24 (2014)]])+MAX(ConsolGeog[[#This Row],[Assessed CS - 16-17 (2014)]]+ConsolGeog[[#This Row],[Assessed CS - 18-24 (2014)]],ConsolGeog[[#This Row],[Assessed CS - 16-24 (2014)]])</f>
        <v>25.637361143372459</v>
      </c>
      <c r="J154" s="128">
        <f>VLOOKUP(FinalOutput[[#This Row],[ONS_Cenus_2011]],Table5[],CensusData!C$1,FALSE)</f>
        <v>33853</v>
      </c>
      <c r="K154" s="128">
        <f>VLOOKUP(FinalOutput[[#This Row],[ONS_Cenus_2011]],Table5[],CensusData!D$1,FALSE)</f>
        <v>4994</v>
      </c>
      <c r="L154" s="128">
        <f>VLOOKUP(FinalOutput[[#This Row],[ONS_Cenus_2011]],Table5[],CensusData!E$1,FALSE)</f>
        <v>2134</v>
      </c>
      <c r="M154" s="128">
        <f>VLOOKUP(FinalOutput[[#This Row],[ONS_Cenus_2011]],Table5[],CensusData!F$1,FALSE)</f>
        <v>5188</v>
      </c>
      <c r="N154" s="128">
        <f>VLOOKUP(FinalOutput[[#This Row],[ONS_Cenus_2011]],Table5[],CensusData!G$1,FALSE)</f>
        <v>3420</v>
      </c>
      <c r="O154" s="128">
        <f>VLOOKUP(FinalOutput[[#This Row],[ONS_Cenus_2011]],Table5[],CensusData!H$1,FALSE)</f>
        <v>356</v>
      </c>
      <c r="P154" s="128">
        <f>VLOOKUP(FinalOutput[[#This Row],[ONS_Cenus_2011]],Table5[],CensusData!I$1,FALSE)</f>
        <v>14.15</v>
      </c>
      <c r="Q154" s="128">
        <f>VLOOKUP(FinalOutput[[#This Row],[ONS_Cenus_2011]],Table5[],CensusData!J$1,FALSE)</f>
        <v>19063</v>
      </c>
      <c r="R154" s="128">
        <f>VLOOKUP(FinalOutput[[#This Row],[ONS_Cenus_2011]],Table5[],CensusData!K$1,FALSE)</f>
        <v>47174</v>
      </c>
      <c r="S154" s="128">
        <f>VLOOKUP(FinalOutput[[#This Row],[ONS_Cenus_2011]],Table5[],CensusData!L$1,FALSE)</f>
        <v>45456</v>
      </c>
      <c r="T154" s="128">
        <f>VLOOKUP(FinalOutput[[#This Row],[ONS_Cenus_2011]],Table5[],CensusData!M$1,FALSE)</f>
        <v>42976</v>
      </c>
      <c r="U154" s="128">
        <f>VLOOKUP(FinalOutput[[#This Row],[ONS_Cenus_2011]],Table5[],CensusData!N$1,FALSE)</f>
        <v>444</v>
      </c>
      <c r="V154" s="128">
        <f>VLOOKUP(FinalOutput[[#This Row],[ONS_Cenus_2011]],Table5[],CensusData!O$1,FALSE)</f>
        <v>94</v>
      </c>
      <c r="W154" s="128">
        <f>VLOOKUP(FinalOutput[[#This Row],[ONS_Cenus_2011]],Table5[],CensusData!P$1,FALSE)</f>
        <v>1942</v>
      </c>
      <c r="X154" s="128">
        <f>VLOOKUP(FinalOutput[[#This Row],[ONS_Cenus_2011]],Table5[],CensusData!Q$1,FALSE)</f>
        <v>393</v>
      </c>
      <c r="Y154" s="128">
        <f>VLOOKUP(FinalOutput[[#This Row],[ONS_Cenus_2011]],Table5[],CensusData!R$1,FALSE)</f>
        <v>96</v>
      </c>
      <c r="Z154" s="128">
        <f>VLOOKUP(FinalOutput[[#This Row],[ONS_Cenus_2011]],Table5[],CensusData!S$1,FALSE)</f>
        <v>41</v>
      </c>
      <c r="AA154" s="128">
        <f>VLOOKUP(FinalOutput[[#This Row],[ONS_Cenus_2011]],Table5[],CensusData!T$1,FALSE)</f>
        <v>135</v>
      </c>
      <c r="AB154" s="128">
        <f>VLOOKUP(FinalOutput[[#This Row],[ONS_Cenus_2011]],Table5[],CensusData!U$1,FALSE)</f>
        <v>121</v>
      </c>
      <c r="AC154" s="128">
        <f>VLOOKUP(FinalOutput[[#This Row],[ONS_Cenus_2011]],Table5[],CensusData!V$1,FALSE)</f>
        <v>899</v>
      </c>
      <c r="AD154" s="128">
        <f>VLOOKUP(FinalOutput[[#This Row],[ONS_Cenus_2011]],Table5[],CensusData!W$1,FALSE)</f>
        <v>290</v>
      </c>
      <c r="AE154" s="128">
        <f>VLOOKUP(FinalOutput[[#This Row],[ONS_Cenus_2011]],Table5[],CensusData!X$1,FALSE)</f>
        <v>63</v>
      </c>
      <c r="AF154" s="128">
        <f>VLOOKUP(FinalOutput[[#This Row],[ONS_Cenus_2011]],Table5[],CensusData!Y$1,FALSE)</f>
        <v>130</v>
      </c>
      <c r="AG154" s="128">
        <f>VLOOKUP(FinalOutput[[#This Row],[ONS_Cenus_2011]],Table5[],CensusData!Z$1,FALSE)</f>
        <v>147</v>
      </c>
      <c r="AH154" s="128">
        <f>VLOOKUP(FinalOutput[[#This Row],[ONS_Cenus_2011]],Table5[],CensusData!AA$1,FALSE)</f>
        <v>269</v>
      </c>
      <c r="AI154" s="128">
        <f>VLOOKUP(FinalOutput[[#This Row],[ONS_Cenus_2011]],Table5[],CensusData!AB$1,FALSE)</f>
        <v>264</v>
      </c>
      <c r="AJ154" s="128">
        <f>VLOOKUP(FinalOutput[[#This Row],[ONS_Cenus_2011]],Table5[],CensusData!AC$1,FALSE)</f>
        <v>153</v>
      </c>
      <c r="AK154" s="128">
        <f>VLOOKUP(FinalOutput[[#This Row],[ONS_Cenus_2011]],Table5[],CensusData!AD$1,FALSE)</f>
        <v>77</v>
      </c>
      <c r="AL154" s="128">
        <f>VLOOKUP(FinalOutput[[#This Row],[ONS_Cenus_2011]],Table5[],CensusData!AE$1,FALSE)</f>
        <v>34</v>
      </c>
      <c r="AM154" s="128">
        <f>VLOOKUP(FinalOutput[[#This Row],[ONS_Cenus_2011]],Table5[],CensusData!AF$1,FALSE)</f>
        <v>162</v>
      </c>
      <c r="AN154" s="128">
        <f>VLOOKUP(FinalOutput[[#This Row],[ONS_Cenus_2011]],Table5[],CensusData!AG$1,FALSE)</f>
        <v>50</v>
      </c>
      <c r="AO154" s="128">
        <f>VLOOKUP(FinalOutput[[#This Row],[ONS_Cenus_2011]],Table5[],CensusData!AH$1,FALSE)</f>
        <v>112</v>
      </c>
      <c r="AP154" s="128">
        <f>VLOOKUP(FinalOutput[[#This Row],[ONS_Cenus_2011]],Table5[],CensusData!AI$1,FALSE)</f>
        <v>91483</v>
      </c>
      <c r="AQ154" s="128">
        <f>VLOOKUP(FinalOutput[[#This Row],[ONS_Cenus_2011]],Table5[],CensusData!AJ$1,FALSE)</f>
        <v>15620</v>
      </c>
      <c r="AR154" s="128">
        <f>VLOOKUP(FinalOutput[[#This Row],[ONS_Cenus_2011]],Table5[],CensusData!AK$1,FALSE)</f>
        <v>11311</v>
      </c>
      <c r="AS154" s="128">
        <f>VLOOKUP(FinalOutput[[#This Row],[ONS_Cenus_2011]],Table5[],CensusData!AL$1,FALSE)</f>
        <v>15148</v>
      </c>
      <c r="AT154" s="128">
        <f>VLOOKUP(FinalOutput[[#This Row],[ONS_Cenus_2011]],Table5[],CensusData!AM$1,FALSE)</f>
        <v>2542</v>
      </c>
      <c r="AU154" s="128">
        <f>VLOOKUP(FinalOutput[[#This Row],[ONS_Cenus_2011]],Table5[],CensusData!AN$1,FALSE)</f>
        <v>11054</v>
      </c>
      <c r="AV154" s="128">
        <f>VLOOKUP(FinalOutput[[#This Row],[ONS_Cenus_2011]],Table5[],CensusData!AO$1,FALSE)</f>
        <v>31687</v>
      </c>
      <c r="AW154" s="128">
        <f>VLOOKUP(FinalOutput[[#This Row],[ONS_Cenus_2011]],Table5[],CensusData!AP$1,FALSE)</f>
        <v>4121</v>
      </c>
    </row>
    <row r="155" spans="1:49" ht="15" customHeight="1">
      <c r="A155" s="128" t="str">
        <f t="array" ref="A155">ConsolGeog[[#This Row],[Country]]</f>
        <v>England</v>
      </c>
      <c r="B155" s="129" t="str">
        <f t="array" ref="B155">ConsolGeog[[#This Row],[County Name]]</f>
        <v>Leicestershire</v>
      </c>
      <c r="C155" s="128" t="str">
        <f t="array" ref="C155">ConsolGeog[[#This Row],[la_code]]</f>
        <v>E07000135</v>
      </c>
      <c r="D155" s="129" t="str">
        <f t="array" ref="D155">ConsolGeog[[#This Row],[la_name]]</f>
        <v>Oadby and Wigston</v>
      </c>
      <c r="E155" s="129" t="str">
        <f t="array" ref="E155">ConsolGeog[[#This Row],[LA Type]]</f>
        <v>District</v>
      </c>
      <c r="F155" s="129">
        <f t="array" ref="F155">ConsolGeog[[#This Row],[population]]</f>
        <v>56170</v>
      </c>
      <c r="G155" s="129">
        <f t="array" ref="G155">ConsolGeog[[#This Row],[area]]</f>
        <v>2352.33</v>
      </c>
      <c r="H155" s="129">
        <f t="array" ref="H155">MAX(ConsolGeog[[#This Row],[Presented HS - 16-17 (2014)]]+ConsolGeog[[#This Row],[Presented HS - 18-24 (2014)]],ConsolGeog[[#This Row],[Presented HS - 16-24 (2014)]])+MAX(ConsolGeog[[#This Row],[Presented CS - 16-17 (2014)]]+ConsolGeog[[#This Row],[Presented CS - 18-24 (2014)]],ConsolGeog[[#This Row],[Presented CS - 16-24 (2014)]])</f>
        <v>32.194965633546452</v>
      </c>
      <c r="I155" s="129">
        <f t="array" ref="I155">MAX(ConsolGeog[[#This Row],[Assessed HS - 16-17 (2014)]]+ConsolGeog[[#This Row],[Assessed HS - 18-24 (2014)]],ConsolGeog[[#This Row],[Assessed HS - 16-24 (2014)]])+MAX(ConsolGeog[[#This Row],[Assessed CS - 16-17 (2014)]]+ConsolGeog[[#This Row],[Assessed CS - 18-24 (2014)]],ConsolGeog[[#This Row],[Assessed CS - 16-24 (2014)]])</f>
        <v>29</v>
      </c>
      <c r="J155" s="128">
        <f>VLOOKUP(FinalOutput[[#This Row],[ONS_Cenus_2011]],Table5[],CensusData!C$1,FALSE)</f>
        <v>19809</v>
      </c>
      <c r="K155" s="128">
        <f>VLOOKUP(FinalOutput[[#This Row],[ONS_Cenus_2011]],Table5[],CensusData!D$1,FALSE)</f>
        <v>4289</v>
      </c>
      <c r="L155" s="128">
        <f>VLOOKUP(FinalOutput[[#This Row],[ONS_Cenus_2011]],Table5[],CensusData!E$1,FALSE)</f>
        <v>1136</v>
      </c>
      <c r="M155" s="128">
        <f>VLOOKUP(FinalOutput[[#This Row],[ONS_Cenus_2011]],Table5[],CensusData!F$1,FALSE)</f>
        <v>3697</v>
      </c>
      <c r="N155" s="128">
        <f>VLOOKUP(FinalOutput[[#This Row],[ONS_Cenus_2011]],Table5[],CensusData!G$1,FALSE)</f>
        <v>2509</v>
      </c>
      <c r="O155" s="128">
        <f>VLOOKUP(FinalOutput[[#This Row],[ONS_Cenus_2011]],Table5[],CensusData!H$1,FALSE)</f>
        <v>228</v>
      </c>
      <c r="P155" s="128">
        <f>VLOOKUP(FinalOutput[[#This Row],[ONS_Cenus_2011]],Table5[],CensusData!I$1,FALSE)</f>
        <v>7.2</v>
      </c>
      <c r="Q155" s="128">
        <f>VLOOKUP(FinalOutput[[#This Row],[ONS_Cenus_2011]],Table5[],CensusData!J$1,FALSE)</f>
        <v>27556</v>
      </c>
      <c r="R155" s="128">
        <f>VLOOKUP(FinalOutput[[#This Row],[ONS_Cenus_2011]],Table5[],CensusData!K$1,FALSE)</f>
        <v>21339</v>
      </c>
      <c r="S155" s="128">
        <f>VLOOKUP(FinalOutput[[#This Row],[ONS_Cenus_2011]],Table5[],CensusData!L$1,FALSE)</f>
        <v>17407</v>
      </c>
      <c r="T155" s="128">
        <f>VLOOKUP(FinalOutput[[#This Row],[ONS_Cenus_2011]],Table5[],CensusData!M$1,FALSE)</f>
        <v>16840</v>
      </c>
      <c r="U155" s="128">
        <f>VLOOKUP(FinalOutput[[#This Row],[ONS_Cenus_2011]],Table5[],CensusData!N$1,FALSE)</f>
        <v>211</v>
      </c>
      <c r="V155" s="128">
        <f>VLOOKUP(FinalOutput[[#This Row],[ONS_Cenus_2011]],Table5[],CensusData!O$1,FALSE)</f>
        <v>3</v>
      </c>
      <c r="W155" s="128">
        <f>VLOOKUP(FinalOutput[[#This Row],[ONS_Cenus_2011]],Table5[],CensusData!P$1,FALSE)</f>
        <v>353</v>
      </c>
      <c r="X155" s="128">
        <f>VLOOKUP(FinalOutput[[#This Row],[ONS_Cenus_2011]],Table5[],CensusData!Q$1,FALSE)</f>
        <v>185</v>
      </c>
      <c r="Y155" s="128">
        <f>VLOOKUP(FinalOutput[[#This Row],[ONS_Cenus_2011]],Table5[],CensusData!R$1,FALSE)</f>
        <v>70</v>
      </c>
      <c r="Z155" s="128">
        <f>VLOOKUP(FinalOutput[[#This Row],[ONS_Cenus_2011]],Table5[],CensusData!S$1,FALSE)</f>
        <v>14</v>
      </c>
      <c r="AA155" s="128">
        <f>VLOOKUP(FinalOutput[[#This Row],[ONS_Cenus_2011]],Table5[],CensusData!T$1,FALSE)</f>
        <v>57</v>
      </c>
      <c r="AB155" s="128">
        <f>VLOOKUP(FinalOutput[[#This Row],[ONS_Cenus_2011]],Table5[],CensusData!U$1,FALSE)</f>
        <v>44</v>
      </c>
      <c r="AC155" s="128">
        <f>VLOOKUP(FinalOutput[[#This Row],[ONS_Cenus_2011]],Table5[],CensusData!V$1,FALSE)</f>
        <v>3316</v>
      </c>
      <c r="AD155" s="128">
        <f>VLOOKUP(FinalOutput[[#This Row],[ONS_Cenus_2011]],Table5[],CensusData!W$1,FALSE)</f>
        <v>2684</v>
      </c>
      <c r="AE155" s="128">
        <f>VLOOKUP(FinalOutput[[#This Row],[ONS_Cenus_2011]],Table5[],CensusData!X$1,FALSE)</f>
        <v>242</v>
      </c>
      <c r="AF155" s="128">
        <f>VLOOKUP(FinalOutput[[#This Row],[ONS_Cenus_2011]],Table5[],CensusData!Y$1,FALSE)</f>
        <v>30</v>
      </c>
      <c r="AG155" s="128">
        <f>VLOOKUP(FinalOutput[[#This Row],[ONS_Cenus_2011]],Table5[],CensusData!Z$1,FALSE)</f>
        <v>94</v>
      </c>
      <c r="AH155" s="128">
        <f>VLOOKUP(FinalOutput[[#This Row],[ONS_Cenus_2011]],Table5[],CensusData!AA$1,FALSE)</f>
        <v>266</v>
      </c>
      <c r="AI155" s="128">
        <f>VLOOKUP(FinalOutput[[#This Row],[ONS_Cenus_2011]],Table5[],CensusData!AB$1,FALSE)</f>
        <v>217</v>
      </c>
      <c r="AJ155" s="128">
        <f>VLOOKUP(FinalOutput[[#This Row],[ONS_Cenus_2011]],Table5[],CensusData!AC$1,FALSE)</f>
        <v>63</v>
      </c>
      <c r="AK155" s="128">
        <f>VLOOKUP(FinalOutput[[#This Row],[ONS_Cenus_2011]],Table5[],CensusData!AD$1,FALSE)</f>
        <v>135</v>
      </c>
      <c r="AL155" s="128">
        <f>VLOOKUP(FinalOutput[[#This Row],[ONS_Cenus_2011]],Table5[],CensusData!AE$1,FALSE)</f>
        <v>19</v>
      </c>
      <c r="AM155" s="128">
        <f>VLOOKUP(FinalOutput[[#This Row],[ONS_Cenus_2011]],Table5[],CensusData!AF$1,FALSE)</f>
        <v>214</v>
      </c>
      <c r="AN155" s="128">
        <f>VLOOKUP(FinalOutput[[#This Row],[ONS_Cenus_2011]],Table5[],CensusData!AG$1,FALSE)</f>
        <v>50</v>
      </c>
      <c r="AO155" s="128">
        <f>VLOOKUP(FinalOutput[[#This Row],[ONS_Cenus_2011]],Table5[],CensusData!AH$1,FALSE)</f>
        <v>164</v>
      </c>
      <c r="AP155" s="128">
        <f>VLOOKUP(FinalOutput[[#This Row],[ONS_Cenus_2011]],Table5[],CensusData!AI$1,FALSE)</f>
        <v>46359</v>
      </c>
      <c r="AQ155" s="128">
        <f>VLOOKUP(FinalOutput[[#This Row],[ONS_Cenus_2011]],Table5[],CensusData!AJ$1,FALSE)</f>
        <v>10461</v>
      </c>
      <c r="AR155" s="128">
        <f>VLOOKUP(FinalOutput[[#This Row],[ONS_Cenus_2011]],Table5[],CensusData!AK$1,FALSE)</f>
        <v>6144</v>
      </c>
      <c r="AS155" s="128">
        <f>VLOOKUP(FinalOutput[[#This Row],[ONS_Cenus_2011]],Table5[],CensusData!AL$1,FALSE)</f>
        <v>7008</v>
      </c>
      <c r="AT155" s="128">
        <f>VLOOKUP(FinalOutput[[#This Row],[ONS_Cenus_2011]],Table5[],CensusData!AM$1,FALSE)</f>
        <v>1976</v>
      </c>
      <c r="AU155" s="128">
        <f>VLOOKUP(FinalOutput[[#This Row],[ONS_Cenus_2011]],Table5[],CensusData!AN$1,FALSE)</f>
        <v>6796</v>
      </c>
      <c r="AV155" s="128">
        <f>VLOOKUP(FinalOutput[[#This Row],[ONS_Cenus_2011]],Table5[],CensusData!AO$1,FALSE)</f>
        <v>11476</v>
      </c>
      <c r="AW155" s="128">
        <f>VLOOKUP(FinalOutput[[#This Row],[ONS_Cenus_2011]],Table5[],CensusData!AP$1,FALSE)</f>
        <v>2498</v>
      </c>
    </row>
    <row r="156" spans="1:49" ht="15" customHeight="1">
      <c r="A156" s="128" t="str">
        <f t="array" ref="A156">ConsolGeog[[#This Row],[Country]]</f>
        <v>England</v>
      </c>
      <c r="B156" s="129" t="str">
        <f t="array" ref="B156">ConsolGeog[[#This Row],[County Name]]</f>
        <v>Lancashire</v>
      </c>
      <c r="C156" s="128" t="str">
        <f t="array" ref="C156">ConsolGeog[[#This Row],[la_code]]</f>
        <v>E07000117</v>
      </c>
      <c r="D156" s="129" t="str">
        <f t="array" ref="D156">ConsolGeog[[#This Row],[la_name]]</f>
        <v>Burnley</v>
      </c>
      <c r="E156" s="129" t="str">
        <f t="array" ref="E156">ConsolGeog[[#This Row],[LA Type]]</f>
        <v>District</v>
      </c>
      <c r="F156" s="129">
        <f t="array" ref="F156">ConsolGeog[[#This Row],[population]]</f>
        <v>87059</v>
      </c>
      <c r="G156" s="129">
        <f t="array" ref="G156">ConsolGeog[[#This Row],[area]]</f>
        <v>11070.03</v>
      </c>
      <c r="H156" s="129">
        <f t="array" ref="H156">MAX(ConsolGeog[[#This Row],[Presented HS - 16-17 (2014)]]+ConsolGeog[[#This Row],[Presented HS - 18-24 (2014)]],ConsolGeog[[#This Row],[Presented HS - 16-24 (2014)]])+MAX(ConsolGeog[[#This Row],[Presented CS - 16-17 (2014)]]+ConsolGeog[[#This Row],[Presented CS - 18-24 (2014)]],ConsolGeog[[#This Row],[Presented CS - 16-24 (2014)]])</f>
        <v>0</v>
      </c>
      <c r="I156" s="129">
        <f t="array" ref="I156">MAX(ConsolGeog[[#This Row],[Assessed HS - 16-17 (2014)]]+ConsolGeog[[#This Row],[Assessed HS - 18-24 (2014)]],ConsolGeog[[#This Row],[Assessed HS - 16-24 (2014)]])+MAX(ConsolGeog[[#This Row],[Assessed CS - 16-17 (2014)]]+ConsolGeog[[#This Row],[Assessed CS - 18-24 (2014)]],ConsolGeog[[#This Row],[Assessed CS - 16-24 (2014)]])</f>
        <v>0</v>
      </c>
      <c r="J156" s="128">
        <f>VLOOKUP(FinalOutput[[#This Row],[ONS_Cenus_2011]],Table5[],CensusData!C$1,FALSE)</f>
        <v>31611</v>
      </c>
      <c r="K156" s="128">
        <f>VLOOKUP(FinalOutput[[#This Row],[ONS_Cenus_2011]],Table5[],CensusData!D$1,FALSE)</f>
        <v>4866</v>
      </c>
      <c r="L156" s="128">
        <f>VLOOKUP(FinalOutput[[#This Row],[ONS_Cenus_2011]],Table5[],CensusData!E$1,FALSE)</f>
        <v>2922</v>
      </c>
      <c r="M156" s="128">
        <f>VLOOKUP(FinalOutput[[#This Row],[ONS_Cenus_2011]],Table5[],CensusData!F$1,FALSE)</f>
        <v>6437</v>
      </c>
      <c r="N156" s="128">
        <f>VLOOKUP(FinalOutput[[#This Row],[ONS_Cenus_2011]],Table5[],CensusData!G$1,FALSE)</f>
        <v>3257</v>
      </c>
      <c r="O156" s="128">
        <f>VLOOKUP(FinalOutput[[#This Row],[ONS_Cenus_2011]],Table5[],CensusData!H$1,FALSE)</f>
        <v>794</v>
      </c>
      <c r="P156" s="128">
        <f>VLOOKUP(FinalOutput[[#This Row],[ONS_Cenus_2011]],Table5[],CensusData!I$1,FALSE)</f>
        <v>67.099999999999994</v>
      </c>
      <c r="Q156" s="128">
        <f>VLOOKUP(FinalOutput[[#This Row],[ONS_Cenus_2011]],Table5[],CensusData!J$1,FALSE)</f>
        <v>359</v>
      </c>
      <c r="R156" s="128">
        <f>VLOOKUP(FinalOutput[[#This Row],[ONS_Cenus_2011]],Table5[],CensusData!K$1,FALSE)</f>
        <v>37550</v>
      </c>
      <c r="S156" s="128">
        <f>VLOOKUP(FinalOutput[[#This Row],[ONS_Cenus_2011]],Table5[],CensusData!L$1,FALSE)</f>
        <v>34540</v>
      </c>
      <c r="T156" s="128">
        <f>VLOOKUP(FinalOutput[[#This Row],[ONS_Cenus_2011]],Table5[],CensusData!M$1,FALSE)</f>
        <v>33721</v>
      </c>
      <c r="U156" s="128">
        <f>VLOOKUP(FinalOutput[[#This Row],[ONS_Cenus_2011]],Table5[],CensusData!N$1,FALSE)</f>
        <v>333</v>
      </c>
      <c r="V156" s="128">
        <f>VLOOKUP(FinalOutput[[#This Row],[ONS_Cenus_2011]],Table5[],CensusData!O$1,FALSE)</f>
        <v>4</v>
      </c>
      <c r="W156" s="128">
        <f>VLOOKUP(FinalOutput[[#This Row],[ONS_Cenus_2011]],Table5[],CensusData!P$1,FALSE)</f>
        <v>482</v>
      </c>
      <c r="X156" s="128">
        <f>VLOOKUP(FinalOutput[[#This Row],[ONS_Cenus_2011]],Table5[],CensusData!Q$1,FALSE)</f>
        <v>298</v>
      </c>
      <c r="Y156" s="128">
        <f>VLOOKUP(FinalOutput[[#This Row],[ONS_Cenus_2011]],Table5[],CensusData!R$1,FALSE)</f>
        <v>97</v>
      </c>
      <c r="Z156" s="128">
        <f>VLOOKUP(FinalOutput[[#This Row],[ONS_Cenus_2011]],Table5[],CensusData!S$1,FALSE)</f>
        <v>26</v>
      </c>
      <c r="AA156" s="128">
        <f>VLOOKUP(FinalOutput[[#This Row],[ONS_Cenus_2011]],Table5[],CensusData!T$1,FALSE)</f>
        <v>109</v>
      </c>
      <c r="AB156" s="128">
        <f>VLOOKUP(FinalOutput[[#This Row],[ONS_Cenus_2011]],Table5[],CensusData!U$1,FALSE)</f>
        <v>66</v>
      </c>
      <c r="AC156" s="128">
        <f>VLOOKUP(FinalOutput[[#This Row],[ONS_Cenus_2011]],Table5[],CensusData!V$1,FALSE)</f>
        <v>2492</v>
      </c>
      <c r="AD156" s="128">
        <f>VLOOKUP(FinalOutput[[#This Row],[ONS_Cenus_2011]],Table5[],CensusData!W$1,FALSE)</f>
        <v>118</v>
      </c>
      <c r="AE156" s="128">
        <f>VLOOKUP(FinalOutput[[#This Row],[ONS_Cenus_2011]],Table5[],CensusData!X$1,FALSE)</f>
        <v>1480</v>
      </c>
      <c r="AF156" s="128">
        <f>VLOOKUP(FinalOutput[[#This Row],[ONS_Cenus_2011]],Table5[],CensusData!Y$1,FALSE)</f>
        <v>496</v>
      </c>
      <c r="AG156" s="128">
        <f>VLOOKUP(FinalOutput[[#This Row],[ONS_Cenus_2011]],Table5[],CensusData!Z$1,FALSE)</f>
        <v>89</v>
      </c>
      <c r="AH156" s="128">
        <f>VLOOKUP(FinalOutput[[#This Row],[ONS_Cenus_2011]],Table5[],CensusData!AA$1,FALSE)</f>
        <v>309</v>
      </c>
      <c r="AI156" s="128">
        <f>VLOOKUP(FinalOutput[[#This Row],[ONS_Cenus_2011]],Table5[],CensusData!AB$1,FALSE)</f>
        <v>111</v>
      </c>
      <c r="AJ156" s="128">
        <f>VLOOKUP(FinalOutput[[#This Row],[ONS_Cenus_2011]],Table5[],CensusData!AC$1,FALSE)</f>
        <v>29</v>
      </c>
      <c r="AK156" s="128">
        <f>VLOOKUP(FinalOutput[[#This Row],[ONS_Cenus_2011]],Table5[],CensusData!AD$1,FALSE)</f>
        <v>78</v>
      </c>
      <c r="AL156" s="128">
        <f>VLOOKUP(FinalOutput[[#This Row],[ONS_Cenus_2011]],Table5[],CensusData!AE$1,FALSE)</f>
        <v>4</v>
      </c>
      <c r="AM156" s="128">
        <f>VLOOKUP(FinalOutput[[#This Row],[ONS_Cenus_2011]],Table5[],CensusData!AF$1,FALSE)</f>
        <v>109</v>
      </c>
      <c r="AN156" s="128">
        <f>VLOOKUP(FinalOutput[[#This Row],[ONS_Cenus_2011]],Table5[],CensusData!AG$1,FALSE)</f>
        <v>35</v>
      </c>
      <c r="AO156" s="128">
        <f>VLOOKUP(FinalOutput[[#This Row],[ONS_Cenus_2011]],Table5[],CensusData!AH$1,FALSE)</f>
        <v>74</v>
      </c>
      <c r="AP156" s="128">
        <f>VLOOKUP(FinalOutput[[#This Row],[ONS_Cenus_2011]],Table5[],CensusData!AI$1,FALSE)</f>
        <v>69915</v>
      </c>
      <c r="AQ156" s="128">
        <f>VLOOKUP(FinalOutput[[#This Row],[ONS_Cenus_2011]],Table5[],CensusData!AJ$1,FALSE)</f>
        <v>20512</v>
      </c>
      <c r="AR156" s="128">
        <f>VLOOKUP(FinalOutput[[#This Row],[ONS_Cenus_2011]],Table5[],CensusData!AK$1,FALSE)</f>
        <v>10075</v>
      </c>
      <c r="AS156" s="128">
        <f>VLOOKUP(FinalOutput[[#This Row],[ONS_Cenus_2011]],Table5[],CensusData!AL$1,FALSE)</f>
        <v>11046</v>
      </c>
      <c r="AT156" s="128">
        <f>VLOOKUP(FinalOutput[[#This Row],[ONS_Cenus_2011]],Table5[],CensusData!AM$1,FALSE)</f>
        <v>3251</v>
      </c>
      <c r="AU156" s="128">
        <f>VLOOKUP(FinalOutput[[#This Row],[ONS_Cenus_2011]],Table5[],CensusData!AN$1,FALSE)</f>
        <v>8606</v>
      </c>
      <c r="AV156" s="128">
        <f>VLOOKUP(FinalOutput[[#This Row],[ONS_Cenus_2011]],Table5[],CensusData!AO$1,FALSE)</f>
        <v>13092</v>
      </c>
      <c r="AW156" s="128">
        <f>VLOOKUP(FinalOutput[[#This Row],[ONS_Cenus_2011]],Table5[],CensusData!AP$1,FALSE)</f>
        <v>3333</v>
      </c>
    </row>
    <row r="157" spans="1:49" ht="15" customHeight="1">
      <c r="A157" s="128" t="str">
        <f t="array" ref="A157">ConsolGeog[[#This Row],[Country]]</f>
        <v>England</v>
      </c>
      <c r="B157" s="129" t="str">
        <f t="array" ref="B157">ConsolGeog[[#This Row],[County Name]]</f>
        <v>Lancashire</v>
      </c>
      <c r="C157" s="128" t="str">
        <f t="array" ref="C157">ConsolGeog[[#This Row],[la_code]]</f>
        <v>E07000118</v>
      </c>
      <c r="D157" s="129" t="str">
        <f t="array" ref="D157">ConsolGeog[[#This Row],[la_name]]</f>
        <v>Chorley</v>
      </c>
      <c r="E157" s="129" t="str">
        <f t="array" ref="E157">ConsolGeog[[#This Row],[LA Type]]</f>
        <v>District</v>
      </c>
      <c r="F157" s="129">
        <f t="array" ref="F157">ConsolGeog[[#This Row],[population]]</f>
        <v>107155</v>
      </c>
      <c r="G157" s="129">
        <f t="array" ref="G157">ConsolGeog[[#This Row],[area]]</f>
        <v>20279.689999999999</v>
      </c>
      <c r="H157" s="129">
        <f t="array" ref="H157">MAX(ConsolGeog[[#This Row],[Presented HS - 16-17 (2014)]]+ConsolGeog[[#This Row],[Presented HS - 18-24 (2014)]],ConsolGeog[[#This Row],[Presented HS - 16-24 (2014)]])+MAX(ConsolGeog[[#This Row],[Presented CS - 16-17 (2014)]]+ConsolGeog[[#This Row],[Presented CS - 18-24 (2014)]],ConsolGeog[[#This Row],[Presented CS - 16-24 (2014)]])</f>
        <v>25</v>
      </c>
      <c r="I157" s="129">
        <f t="array" ref="I157">MAX(ConsolGeog[[#This Row],[Assessed HS - 16-17 (2014)]]+ConsolGeog[[#This Row],[Assessed HS - 18-24 (2014)]],ConsolGeog[[#This Row],[Assessed HS - 16-24 (2014)]])+MAX(ConsolGeog[[#This Row],[Assessed CS - 16-17 (2014)]]+ConsolGeog[[#This Row],[Assessed CS - 18-24 (2014)]],ConsolGeog[[#This Row],[Assessed CS - 16-24 (2014)]])</f>
        <v>25</v>
      </c>
      <c r="J157" s="128">
        <f>VLOOKUP(FinalOutput[[#This Row],[ONS_Cenus_2011]],Table5[],CensusData!C$1,FALSE)</f>
        <v>33642</v>
      </c>
      <c r="K157" s="128">
        <f>VLOOKUP(FinalOutput[[#This Row],[ONS_Cenus_2011]],Table5[],CensusData!D$1,FALSE)</f>
        <v>4190</v>
      </c>
      <c r="L157" s="128">
        <f>VLOOKUP(FinalOutput[[#This Row],[ONS_Cenus_2011]],Table5[],CensusData!E$1,FALSE)</f>
        <v>2216</v>
      </c>
      <c r="M157" s="128">
        <f>VLOOKUP(FinalOutput[[#This Row],[ONS_Cenus_2011]],Table5[],CensusData!F$1,FALSE)</f>
        <v>4651</v>
      </c>
      <c r="N157" s="128">
        <f>VLOOKUP(FinalOutput[[#This Row],[ONS_Cenus_2011]],Table5[],CensusData!G$1,FALSE)</f>
        <v>2640</v>
      </c>
      <c r="O157" s="128">
        <f>VLOOKUP(FinalOutput[[#This Row],[ONS_Cenus_2011]],Table5[],CensusData!H$1,FALSE)</f>
        <v>449</v>
      </c>
      <c r="P157" s="128">
        <f>VLOOKUP(FinalOutput[[#This Row],[ONS_Cenus_2011]],Table5[],CensusData!I$1,FALSE)</f>
        <v>18.43</v>
      </c>
      <c r="Q157" s="128">
        <f>VLOOKUP(FinalOutput[[#This Row],[ONS_Cenus_2011]],Table5[],CensusData!J$1,FALSE)</f>
        <v>15240</v>
      </c>
      <c r="R157" s="128">
        <f>VLOOKUP(FinalOutput[[#This Row],[ONS_Cenus_2011]],Table5[],CensusData!K$1,FALSE)</f>
        <v>44919</v>
      </c>
      <c r="S157" s="128">
        <f>VLOOKUP(FinalOutput[[#This Row],[ONS_Cenus_2011]],Table5[],CensusData!L$1,FALSE)</f>
        <v>43996</v>
      </c>
      <c r="T157" s="128">
        <f>VLOOKUP(FinalOutput[[#This Row],[ONS_Cenus_2011]],Table5[],CensusData!M$1,FALSE)</f>
        <v>43162</v>
      </c>
      <c r="U157" s="128">
        <f>VLOOKUP(FinalOutput[[#This Row],[ONS_Cenus_2011]],Table5[],CensusData!N$1,FALSE)</f>
        <v>312</v>
      </c>
      <c r="V157" s="128">
        <f>VLOOKUP(FinalOutput[[#This Row],[ONS_Cenus_2011]],Table5[],CensusData!O$1,FALSE)</f>
        <v>16</v>
      </c>
      <c r="W157" s="128">
        <f>VLOOKUP(FinalOutput[[#This Row],[ONS_Cenus_2011]],Table5[],CensusData!P$1,FALSE)</f>
        <v>506</v>
      </c>
      <c r="X157" s="128">
        <f>VLOOKUP(FinalOutput[[#This Row],[ONS_Cenus_2011]],Table5[],CensusData!Q$1,FALSE)</f>
        <v>215</v>
      </c>
      <c r="Y157" s="128">
        <f>VLOOKUP(FinalOutput[[#This Row],[ONS_Cenus_2011]],Table5[],CensusData!R$1,FALSE)</f>
        <v>94</v>
      </c>
      <c r="Z157" s="128">
        <f>VLOOKUP(FinalOutput[[#This Row],[ONS_Cenus_2011]],Table5[],CensusData!S$1,FALSE)</f>
        <v>25</v>
      </c>
      <c r="AA157" s="128">
        <f>VLOOKUP(FinalOutput[[#This Row],[ONS_Cenus_2011]],Table5[],CensusData!T$1,FALSE)</f>
        <v>54</v>
      </c>
      <c r="AB157" s="128">
        <f>VLOOKUP(FinalOutput[[#This Row],[ONS_Cenus_2011]],Table5[],CensusData!U$1,FALSE)</f>
        <v>42</v>
      </c>
      <c r="AC157" s="128">
        <f>VLOOKUP(FinalOutput[[#This Row],[ONS_Cenus_2011]],Table5[],CensusData!V$1,FALSE)</f>
        <v>480</v>
      </c>
      <c r="AD157" s="128">
        <f>VLOOKUP(FinalOutput[[#This Row],[ONS_Cenus_2011]],Table5[],CensusData!W$1,FALSE)</f>
        <v>201</v>
      </c>
      <c r="AE157" s="128">
        <f>VLOOKUP(FinalOutput[[#This Row],[ONS_Cenus_2011]],Table5[],CensusData!X$1,FALSE)</f>
        <v>118</v>
      </c>
      <c r="AF157" s="128">
        <f>VLOOKUP(FinalOutput[[#This Row],[ONS_Cenus_2011]],Table5[],CensusData!Y$1,FALSE)</f>
        <v>24</v>
      </c>
      <c r="AG157" s="128">
        <f>VLOOKUP(FinalOutput[[#This Row],[ONS_Cenus_2011]],Table5[],CensusData!Z$1,FALSE)</f>
        <v>70</v>
      </c>
      <c r="AH157" s="128">
        <f>VLOOKUP(FinalOutput[[#This Row],[ONS_Cenus_2011]],Table5[],CensusData!AA$1,FALSE)</f>
        <v>67</v>
      </c>
      <c r="AI157" s="128">
        <f>VLOOKUP(FinalOutput[[#This Row],[ONS_Cenus_2011]],Table5[],CensusData!AB$1,FALSE)</f>
        <v>166</v>
      </c>
      <c r="AJ157" s="128">
        <f>VLOOKUP(FinalOutput[[#This Row],[ONS_Cenus_2011]],Table5[],CensusData!AC$1,FALSE)</f>
        <v>35</v>
      </c>
      <c r="AK157" s="128">
        <f>VLOOKUP(FinalOutput[[#This Row],[ONS_Cenus_2011]],Table5[],CensusData!AD$1,FALSE)</f>
        <v>112</v>
      </c>
      <c r="AL157" s="128">
        <f>VLOOKUP(FinalOutput[[#This Row],[ONS_Cenus_2011]],Table5[],CensusData!AE$1,FALSE)</f>
        <v>19</v>
      </c>
      <c r="AM157" s="128">
        <f>VLOOKUP(FinalOutput[[#This Row],[ONS_Cenus_2011]],Table5[],CensusData!AF$1,FALSE)</f>
        <v>62</v>
      </c>
      <c r="AN157" s="128">
        <f>VLOOKUP(FinalOutput[[#This Row],[ONS_Cenus_2011]],Table5[],CensusData!AG$1,FALSE)</f>
        <v>35</v>
      </c>
      <c r="AO157" s="128">
        <f>VLOOKUP(FinalOutput[[#This Row],[ONS_Cenus_2011]],Table5[],CensusData!AH$1,FALSE)</f>
        <v>27</v>
      </c>
      <c r="AP157" s="128">
        <f>VLOOKUP(FinalOutput[[#This Row],[ONS_Cenus_2011]],Table5[],CensusData!AI$1,FALSE)</f>
        <v>87532</v>
      </c>
      <c r="AQ157" s="128">
        <f>VLOOKUP(FinalOutput[[#This Row],[ONS_Cenus_2011]],Table5[],CensusData!AJ$1,FALSE)</f>
        <v>18594</v>
      </c>
      <c r="AR157" s="128">
        <f>VLOOKUP(FinalOutput[[#This Row],[ONS_Cenus_2011]],Table5[],CensusData!AK$1,FALSE)</f>
        <v>11760</v>
      </c>
      <c r="AS157" s="128">
        <f>VLOOKUP(FinalOutput[[#This Row],[ONS_Cenus_2011]],Table5[],CensusData!AL$1,FALSE)</f>
        <v>14210</v>
      </c>
      <c r="AT157" s="128">
        <f>VLOOKUP(FinalOutput[[#This Row],[ONS_Cenus_2011]],Table5[],CensusData!AM$1,FALSE)</f>
        <v>4225</v>
      </c>
      <c r="AU157" s="128">
        <f>VLOOKUP(FinalOutput[[#This Row],[ONS_Cenus_2011]],Table5[],CensusData!AN$1,FALSE)</f>
        <v>11052</v>
      </c>
      <c r="AV157" s="128">
        <f>VLOOKUP(FinalOutput[[#This Row],[ONS_Cenus_2011]],Table5[],CensusData!AO$1,FALSE)</f>
        <v>24361</v>
      </c>
      <c r="AW157" s="128">
        <f>VLOOKUP(FinalOutput[[#This Row],[ONS_Cenus_2011]],Table5[],CensusData!AP$1,FALSE)</f>
        <v>3330</v>
      </c>
    </row>
    <row r="158" spans="1:49" ht="15" customHeight="1">
      <c r="A158" s="128" t="str">
        <f t="array" ref="A158">ConsolGeog[[#This Row],[Country]]</f>
        <v>England</v>
      </c>
      <c r="B158" s="129" t="str">
        <f t="array" ref="B158">ConsolGeog[[#This Row],[County Name]]</f>
        <v>Lincolnshire</v>
      </c>
      <c r="C158" s="128" t="str">
        <f t="array" ref="C158">ConsolGeog[[#This Row],[la_code]]</f>
        <v>E07000136</v>
      </c>
      <c r="D158" s="129" t="str">
        <f t="array" ref="D158">ConsolGeog[[#This Row],[la_name]]</f>
        <v>Boston</v>
      </c>
      <c r="E158" s="129" t="str">
        <f t="array" ref="E158">ConsolGeog[[#This Row],[LA Type]]</f>
        <v>District</v>
      </c>
      <c r="F158" s="129">
        <f t="array" ref="F158">ConsolGeog[[#This Row],[population]]</f>
        <v>64637</v>
      </c>
      <c r="G158" s="129">
        <f t="array" ref="G158">ConsolGeog[[#This Row],[area]]</f>
        <v>36153.769999999997</v>
      </c>
      <c r="H158" s="129">
        <f t="array" ref="H158">MAX(ConsolGeog[[#This Row],[Presented HS - 16-17 (2014)]]+ConsolGeog[[#This Row],[Presented HS - 18-24 (2014)]],ConsolGeog[[#This Row],[Presented HS - 16-24 (2014)]])+MAX(ConsolGeog[[#This Row],[Presented CS - 16-17 (2014)]]+ConsolGeog[[#This Row],[Presented CS - 18-24 (2014)]],ConsolGeog[[#This Row],[Presented CS - 16-24 (2014)]])</f>
        <v>49</v>
      </c>
      <c r="I158" s="129">
        <f t="array" ref="I158">MAX(ConsolGeog[[#This Row],[Assessed HS - 16-17 (2014)]]+ConsolGeog[[#This Row],[Assessed HS - 18-24 (2014)]],ConsolGeog[[#This Row],[Assessed HS - 16-24 (2014)]])+MAX(ConsolGeog[[#This Row],[Assessed CS - 16-17 (2014)]]+ConsolGeog[[#This Row],[Assessed CS - 18-24 (2014)]],ConsolGeog[[#This Row],[Assessed CS - 16-24 (2014)]])</f>
        <v>26</v>
      </c>
      <c r="J158" s="128">
        <f>VLOOKUP(FinalOutput[[#This Row],[ONS_Cenus_2011]],Table5[],CensusData!C$1,FALSE)</f>
        <v>22297</v>
      </c>
      <c r="K158" s="128">
        <f>VLOOKUP(FinalOutput[[#This Row],[ONS_Cenus_2011]],Table5[],CensusData!D$1,FALSE)</f>
        <v>2729</v>
      </c>
      <c r="L158" s="128">
        <f>VLOOKUP(FinalOutput[[#This Row],[ONS_Cenus_2011]],Table5[],CensusData!E$1,FALSE)</f>
        <v>1520</v>
      </c>
      <c r="M158" s="128">
        <f>VLOOKUP(FinalOutput[[#This Row],[ONS_Cenus_2011]],Table5[],CensusData!F$1,FALSE)</f>
        <v>3380</v>
      </c>
      <c r="N158" s="128">
        <f>VLOOKUP(FinalOutput[[#This Row],[ONS_Cenus_2011]],Table5[],CensusData!G$1,FALSE)</f>
        <v>1735</v>
      </c>
      <c r="O158" s="128">
        <f>VLOOKUP(FinalOutput[[#This Row],[ONS_Cenus_2011]],Table5[],CensusData!H$1,FALSE)</f>
        <v>260</v>
      </c>
      <c r="P158" s="128">
        <f>VLOOKUP(FinalOutput[[#This Row],[ONS_Cenus_2011]],Table5[],CensusData!I$1,FALSE)</f>
        <v>35.65</v>
      </c>
      <c r="Q158" s="128">
        <f>VLOOKUP(FinalOutput[[#This Row],[ONS_Cenus_2011]],Table5[],CensusData!J$1,FALSE)</f>
        <v>5987</v>
      </c>
      <c r="R158" s="128">
        <f>VLOOKUP(FinalOutput[[#This Row],[ONS_Cenus_2011]],Table5[],CensusData!K$1,FALSE)</f>
        <v>27291</v>
      </c>
      <c r="S158" s="128">
        <f>VLOOKUP(FinalOutput[[#This Row],[ONS_Cenus_2011]],Table5[],CensusData!L$1,FALSE)</f>
        <v>26633</v>
      </c>
      <c r="T158" s="128">
        <f>VLOOKUP(FinalOutput[[#This Row],[ONS_Cenus_2011]],Table5[],CensusData!M$1,FALSE)</f>
        <v>23922</v>
      </c>
      <c r="U158" s="128">
        <f>VLOOKUP(FinalOutput[[#This Row],[ONS_Cenus_2011]],Table5[],CensusData!N$1,FALSE)</f>
        <v>105</v>
      </c>
      <c r="V158" s="128">
        <f>VLOOKUP(FinalOutput[[#This Row],[ONS_Cenus_2011]],Table5[],CensusData!O$1,FALSE)</f>
        <v>29</v>
      </c>
      <c r="W158" s="128">
        <f>VLOOKUP(FinalOutput[[#This Row],[ONS_Cenus_2011]],Table5[],CensusData!P$1,FALSE)</f>
        <v>2577</v>
      </c>
      <c r="X158" s="128">
        <f>VLOOKUP(FinalOutput[[#This Row],[ONS_Cenus_2011]],Table5[],CensusData!Q$1,FALSE)</f>
        <v>183</v>
      </c>
      <c r="Y158" s="128">
        <f>VLOOKUP(FinalOutput[[#This Row],[ONS_Cenus_2011]],Table5[],CensusData!R$1,FALSE)</f>
        <v>47</v>
      </c>
      <c r="Z158" s="128">
        <f>VLOOKUP(FinalOutput[[#This Row],[ONS_Cenus_2011]],Table5[],CensusData!S$1,FALSE)</f>
        <v>33</v>
      </c>
      <c r="AA158" s="128">
        <f>VLOOKUP(FinalOutput[[#This Row],[ONS_Cenus_2011]],Table5[],CensusData!T$1,FALSE)</f>
        <v>35</v>
      </c>
      <c r="AB158" s="128">
        <f>VLOOKUP(FinalOutput[[#This Row],[ONS_Cenus_2011]],Table5[],CensusData!U$1,FALSE)</f>
        <v>68</v>
      </c>
      <c r="AC158" s="128">
        <f>VLOOKUP(FinalOutput[[#This Row],[ONS_Cenus_2011]],Table5[],CensusData!V$1,FALSE)</f>
        <v>296</v>
      </c>
      <c r="AD158" s="128">
        <f>VLOOKUP(FinalOutput[[#This Row],[ONS_Cenus_2011]],Table5[],CensusData!W$1,FALSE)</f>
        <v>120</v>
      </c>
      <c r="AE158" s="128">
        <f>VLOOKUP(FinalOutput[[#This Row],[ONS_Cenus_2011]],Table5[],CensusData!X$1,FALSE)</f>
        <v>39</v>
      </c>
      <c r="AF158" s="128">
        <f>VLOOKUP(FinalOutput[[#This Row],[ONS_Cenus_2011]],Table5[],CensusData!Y$1,FALSE)</f>
        <v>33</v>
      </c>
      <c r="AG158" s="128">
        <f>VLOOKUP(FinalOutput[[#This Row],[ONS_Cenus_2011]],Table5[],CensusData!Z$1,FALSE)</f>
        <v>38</v>
      </c>
      <c r="AH158" s="128">
        <f>VLOOKUP(FinalOutput[[#This Row],[ONS_Cenus_2011]],Table5[],CensusData!AA$1,FALSE)</f>
        <v>66</v>
      </c>
      <c r="AI158" s="128">
        <f>VLOOKUP(FinalOutput[[#This Row],[ONS_Cenus_2011]],Table5[],CensusData!AB$1,FALSE)</f>
        <v>122</v>
      </c>
      <c r="AJ158" s="128">
        <f>VLOOKUP(FinalOutput[[#This Row],[ONS_Cenus_2011]],Table5[],CensusData!AC$1,FALSE)</f>
        <v>74</v>
      </c>
      <c r="AK158" s="128">
        <f>VLOOKUP(FinalOutput[[#This Row],[ONS_Cenus_2011]],Table5[],CensusData!AD$1,FALSE)</f>
        <v>22</v>
      </c>
      <c r="AL158" s="128">
        <f>VLOOKUP(FinalOutput[[#This Row],[ONS_Cenus_2011]],Table5[],CensusData!AE$1,FALSE)</f>
        <v>26</v>
      </c>
      <c r="AM158" s="128">
        <f>VLOOKUP(FinalOutput[[#This Row],[ONS_Cenus_2011]],Table5[],CensusData!AF$1,FALSE)</f>
        <v>57</v>
      </c>
      <c r="AN158" s="128">
        <f>VLOOKUP(FinalOutput[[#This Row],[ONS_Cenus_2011]],Table5[],CensusData!AG$1,FALSE)</f>
        <v>18</v>
      </c>
      <c r="AO158" s="128">
        <f>VLOOKUP(FinalOutput[[#This Row],[ONS_Cenus_2011]],Table5[],CensusData!AH$1,FALSE)</f>
        <v>39</v>
      </c>
      <c r="AP158" s="128">
        <f>VLOOKUP(FinalOutput[[#This Row],[ONS_Cenus_2011]],Table5[],CensusData!AI$1,FALSE)</f>
        <v>53275</v>
      </c>
      <c r="AQ158" s="128">
        <f>VLOOKUP(FinalOutput[[#This Row],[ONS_Cenus_2011]],Table5[],CensusData!AJ$1,FALSE)</f>
        <v>17421</v>
      </c>
      <c r="AR158" s="128">
        <f>VLOOKUP(FinalOutput[[#This Row],[ONS_Cenus_2011]],Table5[],CensusData!AK$1,FALSE)</f>
        <v>7705</v>
      </c>
      <c r="AS158" s="128">
        <f>VLOOKUP(FinalOutput[[#This Row],[ONS_Cenus_2011]],Table5[],CensusData!AL$1,FALSE)</f>
        <v>8126</v>
      </c>
      <c r="AT158" s="128">
        <f>VLOOKUP(FinalOutput[[#This Row],[ONS_Cenus_2011]],Table5[],CensusData!AM$1,FALSE)</f>
        <v>1745</v>
      </c>
      <c r="AU158" s="128">
        <f>VLOOKUP(FinalOutput[[#This Row],[ONS_Cenus_2011]],Table5[],CensusData!AN$1,FALSE)</f>
        <v>4954</v>
      </c>
      <c r="AV158" s="128">
        <f>VLOOKUP(FinalOutput[[#This Row],[ONS_Cenus_2011]],Table5[],CensusData!AO$1,FALSE)</f>
        <v>8060</v>
      </c>
      <c r="AW158" s="128">
        <f>VLOOKUP(FinalOutput[[#This Row],[ONS_Cenus_2011]],Table5[],CensusData!AP$1,FALSE)</f>
        <v>5264</v>
      </c>
    </row>
    <row r="159" spans="1:49" ht="15" customHeight="1">
      <c r="A159" s="128" t="str">
        <f t="array" ref="A159">ConsolGeog[[#This Row],[Country]]</f>
        <v>England</v>
      </c>
      <c r="B159" s="129" t="str">
        <f t="array" ref="B159">ConsolGeog[[#This Row],[County Name]]</f>
        <v>Lincolnshire</v>
      </c>
      <c r="C159" s="128" t="str">
        <f t="array" ref="C159">ConsolGeog[[#This Row],[la_code]]</f>
        <v>E07000137</v>
      </c>
      <c r="D159" s="129" t="str">
        <f t="array" ref="D159">ConsolGeog[[#This Row],[la_name]]</f>
        <v>East Lindsey</v>
      </c>
      <c r="E159" s="129" t="str">
        <f t="array" ref="E159">ConsolGeog[[#This Row],[LA Type]]</f>
        <v>District</v>
      </c>
      <c r="F159" s="129">
        <f t="array" ref="F159">ConsolGeog[[#This Row],[population]]</f>
        <v>136401</v>
      </c>
      <c r="G159" s="129">
        <f t="array" ref="G159">ConsolGeog[[#This Row],[area]]</f>
        <v>176025.58</v>
      </c>
      <c r="H159" s="129">
        <f t="array" ref="H159">MAX(ConsolGeog[[#This Row],[Presented HS - 16-17 (2014)]]+ConsolGeog[[#This Row],[Presented HS - 18-24 (2014)]],ConsolGeog[[#This Row],[Presented HS - 16-24 (2014)]])+MAX(ConsolGeog[[#This Row],[Presented CS - 16-17 (2014)]]+ConsolGeog[[#This Row],[Presented CS - 18-24 (2014)]],ConsolGeog[[#This Row],[Presented CS - 16-24 (2014)]])</f>
        <v>297</v>
      </c>
      <c r="I159" s="129">
        <f t="array" ref="I159">MAX(ConsolGeog[[#This Row],[Assessed HS - 16-17 (2014)]]+ConsolGeog[[#This Row],[Assessed HS - 18-24 (2014)]],ConsolGeog[[#This Row],[Assessed HS - 16-24 (2014)]])+MAX(ConsolGeog[[#This Row],[Assessed CS - 16-17 (2014)]]+ConsolGeog[[#This Row],[Assessed CS - 18-24 (2014)]],ConsolGeog[[#This Row],[Assessed CS - 16-24 (2014)]])</f>
        <v>31</v>
      </c>
      <c r="J159" s="128">
        <f>VLOOKUP(FinalOutput[[#This Row],[ONS_Cenus_2011]],Table5[],CensusData!C$1,FALSE)</f>
        <v>58507</v>
      </c>
      <c r="K159" s="128">
        <f>VLOOKUP(FinalOutput[[#This Row],[ONS_Cenus_2011]],Table5[],CensusData!D$1,FALSE)</f>
        <v>5647</v>
      </c>
      <c r="L159" s="128">
        <f>VLOOKUP(FinalOutput[[#This Row],[ONS_Cenus_2011]],Table5[],CensusData!E$1,FALSE)</f>
        <v>2663</v>
      </c>
      <c r="M159" s="128">
        <f>VLOOKUP(FinalOutput[[#This Row],[ONS_Cenus_2011]],Table5[],CensusData!F$1,FALSE)</f>
        <v>7257</v>
      </c>
      <c r="N159" s="128">
        <f>VLOOKUP(FinalOutput[[#This Row],[ONS_Cenus_2011]],Table5[],CensusData!G$1,FALSE)</f>
        <v>3563</v>
      </c>
      <c r="O159" s="128">
        <f>VLOOKUP(FinalOutput[[#This Row],[ONS_Cenus_2011]],Table5[],CensusData!H$1,FALSE)</f>
        <v>489</v>
      </c>
      <c r="P159" s="128">
        <f>VLOOKUP(FinalOutput[[#This Row],[ONS_Cenus_2011]],Table5[],CensusData!I$1,FALSE)</f>
        <v>26.56</v>
      </c>
      <c r="Q159" s="128">
        <f>VLOOKUP(FinalOutput[[#This Row],[ONS_Cenus_2011]],Table5[],CensusData!J$1,FALSE)</f>
        <v>9857</v>
      </c>
      <c r="R159" s="128">
        <f>VLOOKUP(FinalOutput[[#This Row],[ONS_Cenus_2011]],Table5[],CensusData!K$1,FALSE)</f>
        <v>60890</v>
      </c>
      <c r="S159" s="128">
        <f>VLOOKUP(FinalOutput[[#This Row],[ONS_Cenus_2011]],Table5[],CensusData!L$1,FALSE)</f>
        <v>60209</v>
      </c>
      <c r="T159" s="128">
        <f>VLOOKUP(FinalOutput[[#This Row],[ONS_Cenus_2011]],Table5[],CensusData!M$1,FALSE)</f>
        <v>59134</v>
      </c>
      <c r="U159" s="128">
        <f>VLOOKUP(FinalOutput[[#This Row],[ONS_Cenus_2011]],Table5[],CensusData!N$1,FALSE)</f>
        <v>281</v>
      </c>
      <c r="V159" s="128">
        <f>VLOOKUP(FinalOutput[[#This Row],[ONS_Cenus_2011]],Table5[],CensusData!O$1,FALSE)</f>
        <v>28</v>
      </c>
      <c r="W159" s="128">
        <f>VLOOKUP(FinalOutput[[#This Row],[ONS_Cenus_2011]],Table5[],CensusData!P$1,FALSE)</f>
        <v>766</v>
      </c>
      <c r="X159" s="128">
        <f>VLOOKUP(FinalOutput[[#This Row],[ONS_Cenus_2011]],Table5[],CensusData!Q$1,FALSE)</f>
        <v>250</v>
      </c>
      <c r="Y159" s="128">
        <f>VLOOKUP(FinalOutput[[#This Row],[ONS_Cenus_2011]],Table5[],CensusData!R$1,FALSE)</f>
        <v>125</v>
      </c>
      <c r="Z159" s="128">
        <f>VLOOKUP(FinalOutput[[#This Row],[ONS_Cenus_2011]],Table5[],CensusData!S$1,FALSE)</f>
        <v>22</v>
      </c>
      <c r="AA159" s="128">
        <f>VLOOKUP(FinalOutput[[#This Row],[ONS_Cenus_2011]],Table5[],CensusData!T$1,FALSE)</f>
        <v>48</v>
      </c>
      <c r="AB159" s="128">
        <f>VLOOKUP(FinalOutput[[#This Row],[ONS_Cenus_2011]],Table5[],CensusData!U$1,FALSE)</f>
        <v>55</v>
      </c>
      <c r="AC159" s="128">
        <f>VLOOKUP(FinalOutput[[#This Row],[ONS_Cenus_2011]],Table5[],CensusData!V$1,FALSE)</f>
        <v>272</v>
      </c>
      <c r="AD159" s="128">
        <f>VLOOKUP(FinalOutput[[#This Row],[ONS_Cenus_2011]],Table5[],CensusData!W$1,FALSE)</f>
        <v>92</v>
      </c>
      <c r="AE159" s="128">
        <f>VLOOKUP(FinalOutput[[#This Row],[ONS_Cenus_2011]],Table5[],CensusData!X$1,FALSE)</f>
        <v>23</v>
      </c>
      <c r="AF159" s="128">
        <f>VLOOKUP(FinalOutput[[#This Row],[ONS_Cenus_2011]],Table5[],CensusData!Y$1,FALSE)</f>
        <v>29</v>
      </c>
      <c r="AG159" s="128">
        <f>VLOOKUP(FinalOutput[[#This Row],[ONS_Cenus_2011]],Table5[],CensusData!Z$1,FALSE)</f>
        <v>58</v>
      </c>
      <c r="AH159" s="128">
        <f>VLOOKUP(FinalOutput[[#This Row],[ONS_Cenus_2011]],Table5[],CensusData!AA$1,FALSE)</f>
        <v>70</v>
      </c>
      <c r="AI159" s="128">
        <f>VLOOKUP(FinalOutput[[#This Row],[ONS_Cenus_2011]],Table5[],CensusData!AB$1,FALSE)</f>
        <v>117</v>
      </c>
      <c r="AJ159" s="128">
        <f>VLOOKUP(FinalOutput[[#This Row],[ONS_Cenus_2011]],Table5[],CensusData!AC$1,FALSE)</f>
        <v>62</v>
      </c>
      <c r="AK159" s="128">
        <f>VLOOKUP(FinalOutput[[#This Row],[ONS_Cenus_2011]],Table5[],CensusData!AD$1,FALSE)</f>
        <v>45</v>
      </c>
      <c r="AL159" s="128">
        <f>VLOOKUP(FinalOutput[[#This Row],[ONS_Cenus_2011]],Table5[],CensusData!AE$1,FALSE)</f>
        <v>10</v>
      </c>
      <c r="AM159" s="128">
        <f>VLOOKUP(FinalOutput[[#This Row],[ONS_Cenus_2011]],Table5[],CensusData!AF$1,FALSE)</f>
        <v>42</v>
      </c>
      <c r="AN159" s="128">
        <f>VLOOKUP(FinalOutput[[#This Row],[ONS_Cenus_2011]],Table5[],CensusData!AG$1,FALSE)</f>
        <v>19</v>
      </c>
      <c r="AO159" s="128">
        <f>VLOOKUP(FinalOutput[[#This Row],[ONS_Cenus_2011]],Table5[],CensusData!AH$1,FALSE)</f>
        <v>23</v>
      </c>
      <c r="AP159" s="128">
        <f>VLOOKUP(FinalOutput[[#This Row],[ONS_Cenus_2011]],Table5[],CensusData!AI$1,FALSE)</f>
        <v>115418</v>
      </c>
      <c r="AQ159" s="128">
        <f>VLOOKUP(FinalOutput[[#This Row],[ONS_Cenus_2011]],Table5[],CensusData!AJ$1,FALSE)</f>
        <v>37648</v>
      </c>
      <c r="AR159" s="128">
        <f>VLOOKUP(FinalOutput[[#This Row],[ONS_Cenus_2011]],Table5[],CensusData!AK$1,FALSE)</f>
        <v>16355</v>
      </c>
      <c r="AS159" s="128">
        <f>VLOOKUP(FinalOutput[[#This Row],[ONS_Cenus_2011]],Table5[],CensusData!AL$1,FALSE)</f>
        <v>18058</v>
      </c>
      <c r="AT159" s="128">
        <f>VLOOKUP(FinalOutput[[#This Row],[ONS_Cenus_2011]],Table5[],CensusData!AM$1,FALSE)</f>
        <v>4922</v>
      </c>
      <c r="AU159" s="128">
        <f>VLOOKUP(FinalOutput[[#This Row],[ONS_Cenus_2011]],Table5[],CensusData!AN$1,FALSE)</f>
        <v>12071</v>
      </c>
      <c r="AV159" s="128">
        <f>VLOOKUP(FinalOutput[[#This Row],[ONS_Cenus_2011]],Table5[],CensusData!AO$1,FALSE)</f>
        <v>20849</v>
      </c>
      <c r="AW159" s="128">
        <f>VLOOKUP(FinalOutput[[#This Row],[ONS_Cenus_2011]],Table5[],CensusData!AP$1,FALSE)</f>
        <v>5515</v>
      </c>
    </row>
    <row r="160" spans="1:49" ht="15" customHeight="1">
      <c r="A160" s="128" t="str">
        <f t="array" ref="A160">ConsolGeog[[#This Row],[Country]]</f>
        <v>England</v>
      </c>
      <c r="B160" s="129" t="str">
        <f t="array" ref="B160">ConsolGeog[[#This Row],[County Name]]</f>
        <v>Lincolnshire</v>
      </c>
      <c r="C160" s="128" t="str">
        <f t="array" ref="C160">ConsolGeog[[#This Row],[la_code]]</f>
        <v>E07000138</v>
      </c>
      <c r="D160" s="129" t="str">
        <f t="array" ref="D160">ConsolGeog[[#This Row],[la_name]]</f>
        <v>Lincoln</v>
      </c>
      <c r="E160" s="129" t="str">
        <f t="array" ref="E160">ConsolGeog[[#This Row],[LA Type]]</f>
        <v>District</v>
      </c>
      <c r="F160" s="129">
        <f t="array" ref="F160">ConsolGeog[[#This Row],[population]]</f>
        <v>93541</v>
      </c>
      <c r="G160" s="129">
        <f t="array" ref="G160">ConsolGeog[[#This Row],[area]]</f>
        <v>3568.8</v>
      </c>
      <c r="H160" s="129">
        <f t="array" ref="H160">MAX(ConsolGeog[[#This Row],[Presented HS - 16-17 (2014)]]+ConsolGeog[[#This Row],[Presented HS - 18-24 (2014)]],ConsolGeog[[#This Row],[Presented HS - 16-24 (2014)]])+MAX(ConsolGeog[[#This Row],[Presented CS - 16-17 (2014)]]+ConsolGeog[[#This Row],[Presented CS - 18-24 (2014)]],ConsolGeog[[#This Row],[Presented CS - 16-24 (2014)]])</f>
        <v>353</v>
      </c>
      <c r="I160" s="129">
        <f t="array" ref="I160">MAX(ConsolGeog[[#This Row],[Assessed HS - 16-17 (2014)]]+ConsolGeog[[#This Row],[Assessed HS - 18-24 (2014)]],ConsolGeog[[#This Row],[Assessed HS - 16-24 (2014)]])+MAX(ConsolGeog[[#This Row],[Assessed CS - 16-17 (2014)]]+ConsolGeog[[#This Row],[Assessed CS - 18-24 (2014)]],ConsolGeog[[#This Row],[Assessed CS - 16-24 (2014)]])</f>
        <v>353</v>
      </c>
      <c r="J160" s="128">
        <f>VLOOKUP(FinalOutput[[#This Row],[ONS_Cenus_2011]],Table5[],CensusData!C$1,FALSE)</f>
        <v>33414</v>
      </c>
      <c r="K160" s="128">
        <f>VLOOKUP(FinalOutput[[#This Row],[ONS_Cenus_2011]],Table5[],CensusData!D$1,FALSE)</f>
        <v>9207</v>
      </c>
      <c r="L160" s="128">
        <f>VLOOKUP(FinalOutput[[#This Row],[ONS_Cenus_2011]],Table5[],CensusData!E$1,FALSE)</f>
        <v>2999</v>
      </c>
      <c r="M160" s="128">
        <f>VLOOKUP(FinalOutput[[#This Row],[ONS_Cenus_2011]],Table5[],CensusData!F$1,FALSE)</f>
        <v>6207</v>
      </c>
      <c r="N160" s="128">
        <f>VLOOKUP(FinalOutput[[#This Row],[ONS_Cenus_2011]],Table5[],CensusData!G$1,FALSE)</f>
        <v>3716</v>
      </c>
      <c r="O160" s="128">
        <f>VLOOKUP(FinalOutput[[#This Row],[ONS_Cenus_2011]],Table5[],CensusData!H$1,FALSE)</f>
        <v>558</v>
      </c>
      <c r="P160" s="128">
        <f>VLOOKUP(FinalOutput[[#This Row],[ONS_Cenus_2011]],Table5[],CensusData!I$1,FALSE)</f>
        <v>29.51</v>
      </c>
      <c r="Q160" s="128">
        <f>VLOOKUP(FinalOutput[[#This Row],[ONS_Cenus_2011]],Table5[],CensusData!J$1,FALSE)</f>
        <v>8403</v>
      </c>
      <c r="R160" s="128">
        <f>VLOOKUP(FinalOutput[[#This Row],[ONS_Cenus_2011]],Table5[],CensusData!K$1,FALSE)</f>
        <v>39825</v>
      </c>
      <c r="S160" s="128">
        <f>VLOOKUP(FinalOutput[[#This Row],[ONS_Cenus_2011]],Table5[],CensusData!L$1,FALSE)</f>
        <v>38396</v>
      </c>
      <c r="T160" s="128">
        <f>VLOOKUP(FinalOutput[[#This Row],[ONS_Cenus_2011]],Table5[],CensusData!M$1,FALSE)</f>
        <v>36106</v>
      </c>
      <c r="U160" s="128">
        <f>VLOOKUP(FinalOutput[[#This Row],[ONS_Cenus_2011]],Table5[],CensusData!N$1,FALSE)</f>
        <v>430</v>
      </c>
      <c r="V160" s="128">
        <f>VLOOKUP(FinalOutput[[#This Row],[ONS_Cenus_2011]],Table5[],CensusData!O$1,FALSE)</f>
        <v>32</v>
      </c>
      <c r="W160" s="128">
        <f>VLOOKUP(FinalOutput[[#This Row],[ONS_Cenus_2011]],Table5[],CensusData!P$1,FALSE)</f>
        <v>1828</v>
      </c>
      <c r="X160" s="128">
        <f>VLOOKUP(FinalOutput[[#This Row],[ONS_Cenus_2011]],Table5[],CensusData!Q$1,FALSE)</f>
        <v>373</v>
      </c>
      <c r="Y160" s="128">
        <f>VLOOKUP(FinalOutput[[#This Row],[ONS_Cenus_2011]],Table5[],CensusData!R$1,FALSE)</f>
        <v>123</v>
      </c>
      <c r="Z160" s="128">
        <f>VLOOKUP(FinalOutput[[#This Row],[ONS_Cenus_2011]],Table5[],CensusData!S$1,FALSE)</f>
        <v>51</v>
      </c>
      <c r="AA160" s="128">
        <f>VLOOKUP(FinalOutput[[#This Row],[ONS_Cenus_2011]],Table5[],CensusData!T$1,FALSE)</f>
        <v>102</v>
      </c>
      <c r="AB160" s="128">
        <f>VLOOKUP(FinalOutput[[#This Row],[ONS_Cenus_2011]],Table5[],CensusData!U$1,FALSE)</f>
        <v>97</v>
      </c>
      <c r="AC160" s="128">
        <f>VLOOKUP(FinalOutput[[#This Row],[ONS_Cenus_2011]],Table5[],CensusData!V$1,FALSE)</f>
        <v>591</v>
      </c>
      <c r="AD160" s="128">
        <f>VLOOKUP(FinalOutput[[#This Row],[ONS_Cenus_2011]],Table5[],CensusData!W$1,FALSE)</f>
        <v>184</v>
      </c>
      <c r="AE160" s="128">
        <f>VLOOKUP(FinalOutput[[#This Row],[ONS_Cenus_2011]],Table5[],CensusData!X$1,FALSE)</f>
        <v>37</v>
      </c>
      <c r="AF160" s="128">
        <f>VLOOKUP(FinalOutput[[#This Row],[ONS_Cenus_2011]],Table5[],CensusData!Y$1,FALSE)</f>
        <v>50</v>
      </c>
      <c r="AG160" s="128">
        <f>VLOOKUP(FinalOutput[[#This Row],[ONS_Cenus_2011]],Table5[],CensusData!Z$1,FALSE)</f>
        <v>135</v>
      </c>
      <c r="AH160" s="128">
        <f>VLOOKUP(FinalOutput[[#This Row],[ONS_Cenus_2011]],Table5[],CensusData!AA$1,FALSE)</f>
        <v>185</v>
      </c>
      <c r="AI160" s="128">
        <f>VLOOKUP(FinalOutput[[#This Row],[ONS_Cenus_2011]],Table5[],CensusData!AB$1,FALSE)</f>
        <v>327</v>
      </c>
      <c r="AJ160" s="128">
        <f>VLOOKUP(FinalOutput[[#This Row],[ONS_Cenus_2011]],Table5[],CensusData!AC$1,FALSE)</f>
        <v>203</v>
      </c>
      <c r="AK160" s="128">
        <f>VLOOKUP(FinalOutput[[#This Row],[ONS_Cenus_2011]],Table5[],CensusData!AD$1,FALSE)</f>
        <v>76</v>
      </c>
      <c r="AL160" s="128">
        <f>VLOOKUP(FinalOutput[[#This Row],[ONS_Cenus_2011]],Table5[],CensusData!AE$1,FALSE)</f>
        <v>48</v>
      </c>
      <c r="AM160" s="128">
        <f>VLOOKUP(FinalOutput[[#This Row],[ONS_Cenus_2011]],Table5[],CensusData!AF$1,FALSE)</f>
        <v>138</v>
      </c>
      <c r="AN160" s="128">
        <f>VLOOKUP(FinalOutput[[#This Row],[ONS_Cenus_2011]],Table5[],CensusData!AG$1,FALSE)</f>
        <v>63</v>
      </c>
      <c r="AO160" s="128">
        <f>VLOOKUP(FinalOutput[[#This Row],[ONS_Cenus_2011]],Table5[],CensusData!AH$1,FALSE)</f>
        <v>75</v>
      </c>
      <c r="AP160" s="128">
        <f>VLOOKUP(FinalOutput[[#This Row],[ONS_Cenus_2011]],Table5[],CensusData!AI$1,FALSE)</f>
        <v>78190</v>
      </c>
      <c r="AQ160" s="128">
        <f>VLOOKUP(FinalOutput[[#This Row],[ONS_Cenus_2011]],Table5[],CensusData!AJ$1,FALSE)</f>
        <v>17134</v>
      </c>
      <c r="AR160" s="128">
        <f>VLOOKUP(FinalOutput[[#This Row],[ONS_Cenus_2011]],Table5[],CensusData!AK$1,FALSE)</f>
        <v>10349</v>
      </c>
      <c r="AS160" s="128">
        <f>VLOOKUP(FinalOutput[[#This Row],[ONS_Cenus_2011]],Table5[],CensusData!AL$1,FALSE)</f>
        <v>12587</v>
      </c>
      <c r="AT160" s="128">
        <f>VLOOKUP(FinalOutput[[#This Row],[ONS_Cenus_2011]],Table5[],CensusData!AM$1,FALSE)</f>
        <v>2899</v>
      </c>
      <c r="AU160" s="128">
        <f>VLOOKUP(FinalOutput[[#This Row],[ONS_Cenus_2011]],Table5[],CensusData!AN$1,FALSE)</f>
        <v>14395</v>
      </c>
      <c r="AV160" s="128">
        <f>VLOOKUP(FinalOutput[[#This Row],[ONS_Cenus_2011]],Table5[],CensusData!AO$1,FALSE)</f>
        <v>16644</v>
      </c>
      <c r="AW160" s="128">
        <f>VLOOKUP(FinalOutput[[#This Row],[ONS_Cenus_2011]],Table5[],CensusData!AP$1,FALSE)</f>
        <v>4182</v>
      </c>
    </row>
    <row r="161" spans="1:49" ht="15" customHeight="1">
      <c r="A161" s="128" t="str">
        <f t="array" ref="A161">ConsolGeog[[#This Row],[Country]]</f>
        <v>England</v>
      </c>
      <c r="B161" s="129" t="str">
        <f t="array" ref="B161">ConsolGeog[[#This Row],[County Name]]</f>
        <v>Lincolnshire</v>
      </c>
      <c r="C161" s="128" t="str">
        <f t="array" ref="C161">ConsolGeog[[#This Row],[la_code]]</f>
        <v>E07000139</v>
      </c>
      <c r="D161" s="129" t="str">
        <f t="array" ref="D161">ConsolGeog[[#This Row],[la_name]]</f>
        <v>North Kesteven</v>
      </c>
      <c r="E161" s="129" t="str">
        <f t="array" ref="E161">ConsolGeog[[#This Row],[LA Type]]</f>
        <v>District</v>
      </c>
      <c r="F161" s="129">
        <f t="array" ref="F161">ConsolGeog[[#This Row],[population]]</f>
        <v>107766</v>
      </c>
      <c r="G161" s="129">
        <f t="array" ref="G161">ConsolGeog[[#This Row],[area]]</f>
        <v>92244.28</v>
      </c>
      <c r="H161" s="129">
        <f t="array" ref="H161">MAX(ConsolGeog[[#This Row],[Presented HS - 16-17 (2014)]]+ConsolGeog[[#This Row],[Presented HS - 18-24 (2014)]],ConsolGeog[[#This Row],[Presented HS - 16-24 (2014)]])+MAX(ConsolGeog[[#This Row],[Presented CS - 16-17 (2014)]]+ConsolGeog[[#This Row],[Presented CS - 18-24 (2014)]],ConsolGeog[[#This Row],[Presented CS - 16-24 (2014)]])</f>
        <v>0</v>
      </c>
      <c r="I161" s="129">
        <f t="array" ref="I161">MAX(ConsolGeog[[#This Row],[Assessed HS - 16-17 (2014)]]+ConsolGeog[[#This Row],[Assessed HS - 18-24 (2014)]],ConsolGeog[[#This Row],[Assessed HS - 16-24 (2014)]])+MAX(ConsolGeog[[#This Row],[Assessed CS - 16-17 (2014)]]+ConsolGeog[[#This Row],[Assessed CS - 18-24 (2014)]],ConsolGeog[[#This Row],[Assessed CS - 16-24 (2014)]])</f>
        <v>0</v>
      </c>
      <c r="J161" s="128">
        <f>VLOOKUP(FinalOutput[[#This Row],[ONS_Cenus_2011]],Table5[],CensusData!C$1,FALSE)</f>
        <v>35992</v>
      </c>
      <c r="K161" s="128">
        <f>VLOOKUP(FinalOutput[[#This Row],[ONS_Cenus_2011]],Table5[],CensusData!D$1,FALSE)</f>
        <v>3781</v>
      </c>
      <c r="L161" s="128">
        <f>VLOOKUP(FinalOutput[[#This Row],[ONS_Cenus_2011]],Table5[],CensusData!E$1,FALSE)</f>
        <v>1569</v>
      </c>
      <c r="M161" s="128">
        <f>VLOOKUP(FinalOutput[[#This Row],[ONS_Cenus_2011]],Table5[],CensusData!F$1,FALSE)</f>
        <v>4418</v>
      </c>
      <c r="N161" s="128">
        <f>VLOOKUP(FinalOutput[[#This Row],[ONS_Cenus_2011]],Table5[],CensusData!G$1,FALSE)</f>
        <v>2633</v>
      </c>
      <c r="O161" s="128">
        <f>VLOOKUP(FinalOutput[[#This Row],[ONS_Cenus_2011]],Table5[],CensusData!H$1,FALSE)</f>
        <v>213</v>
      </c>
      <c r="P161" s="128">
        <f>VLOOKUP(FinalOutput[[#This Row],[ONS_Cenus_2011]],Table5[],CensusData!I$1,FALSE)</f>
        <v>11.95</v>
      </c>
      <c r="Q161" s="128">
        <f>VLOOKUP(FinalOutput[[#This Row],[ONS_Cenus_2011]],Table5[],CensusData!J$1,FALSE)</f>
        <v>21578</v>
      </c>
      <c r="R161" s="128">
        <f>VLOOKUP(FinalOutput[[#This Row],[ONS_Cenus_2011]],Table5[],CensusData!K$1,FALSE)</f>
        <v>45972</v>
      </c>
      <c r="S161" s="128">
        <f>VLOOKUP(FinalOutput[[#This Row],[ONS_Cenus_2011]],Table5[],CensusData!L$1,FALSE)</f>
        <v>45329</v>
      </c>
      <c r="T161" s="128">
        <f>VLOOKUP(FinalOutput[[#This Row],[ONS_Cenus_2011]],Table5[],CensusData!M$1,FALSE)</f>
        <v>44355</v>
      </c>
      <c r="U161" s="128">
        <f>VLOOKUP(FinalOutput[[#This Row],[ONS_Cenus_2011]],Table5[],CensusData!N$1,FALSE)</f>
        <v>278</v>
      </c>
      <c r="V161" s="128">
        <f>VLOOKUP(FinalOutput[[#This Row],[ONS_Cenus_2011]],Table5[],CensusData!O$1,FALSE)</f>
        <v>26</v>
      </c>
      <c r="W161" s="128">
        <f>VLOOKUP(FinalOutput[[#This Row],[ONS_Cenus_2011]],Table5[],CensusData!P$1,FALSE)</f>
        <v>670</v>
      </c>
      <c r="X161" s="128">
        <f>VLOOKUP(FinalOutput[[#This Row],[ONS_Cenus_2011]],Table5[],CensusData!Q$1,FALSE)</f>
        <v>202</v>
      </c>
      <c r="Y161" s="128">
        <f>VLOOKUP(FinalOutput[[#This Row],[ONS_Cenus_2011]],Table5[],CensusData!R$1,FALSE)</f>
        <v>57</v>
      </c>
      <c r="Z161" s="128">
        <f>VLOOKUP(FinalOutput[[#This Row],[ONS_Cenus_2011]],Table5[],CensusData!S$1,FALSE)</f>
        <v>22</v>
      </c>
      <c r="AA161" s="128">
        <f>VLOOKUP(FinalOutput[[#This Row],[ONS_Cenus_2011]],Table5[],CensusData!T$1,FALSE)</f>
        <v>67</v>
      </c>
      <c r="AB161" s="128">
        <f>VLOOKUP(FinalOutput[[#This Row],[ONS_Cenus_2011]],Table5[],CensusData!U$1,FALSE)</f>
        <v>56</v>
      </c>
      <c r="AC161" s="128">
        <f>VLOOKUP(FinalOutput[[#This Row],[ONS_Cenus_2011]],Table5[],CensusData!V$1,FALSE)</f>
        <v>266</v>
      </c>
      <c r="AD161" s="128">
        <f>VLOOKUP(FinalOutput[[#This Row],[ONS_Cenus_2011]],Table5[],CensusData!W$1,FALSE)</f>
        <v>86</v>
      </c>
      <c r="AE161" s="128">
        <f>VLOOKUP(FinalOutput[[#This Row],[ONS_Cenus_2011]],Table5[],CensusData!X$1,FALSE)</f>
        <v>13</v>
      </c>
      <c r="AF161" s="128">
        <f>VLOOKUP(FinalOutput[[#This Row],[ONS_Cenus_2011]],Table5[],CensusData!Y$1,FALSE)</f>
        <v>23</v>
      </c>
      <c r="AG161" s="128">
        <f>VLOOKUP(FinalOutput[[#This Row],[ONS_Cenus_2011]],Table5[],CensusData!Z$1,FALSE)</f>
        <v>71</v>
      </c>
      <c r="AH161" s="128">
        <f>VLOOKUP(FinalOutput[[#This Row],[ONS_Cenus_2011]],Table5[],CensusData!AA$1,FALSE)</f>
        <v>73</v>
      </c>
      <c r="AI161" s="128">
        <f>VLOOKUP(FinalOutput[[#This Row],[ONS_Cenus_2011]],Table5[],CensusData!AB$1,FALSE)</f>
        <v>127</v>
      </c>
      <c r="AJ161" s="128">
        <f>VLOOKUP(FinalOutput[[#This Row],[ONS_Cenus_2011]],Table5[],CensusData!AC$1,FALSE)</f>
        <v>49</v>
      </c>
      <c r="AK161" s="128">
        <f>VLOOKUP(FinalOutput[[#This Row],[ONS_Cenus_2011]],Table5[],CensusData!AD$1,FALSE)</f>
        <v>56</v>
      </c>
      <c r="AL161" s="128">
        <f>VLOOKUP(FinalOutput[[#This Row],[ONS_Cenus_2011]],Table5[],CensusData!AE$1,FALSE)</f>
        <v>22</v>
      </c>
      <c r="AM161" s="128">
        <f>VLOOKUP(FinalOutput[[#This Row],[ONS_Cenus_2011]],Table5[],CensusData!AF$1,FALSE)</f>
        <v>48</v>
      </c>
      <c r="AN161" s="128">
        <f>VLOOKUP(FinalOutput[[#This Row],[ONS_Cenus_2011]],Table5[],CensusData!AG$1,FALSE)</f>
        <v>14</v>
      </c>
      <c r="AO161" s="128">
        <f>VLOOKUP(FinalOutput[[#This Row],[ONS_Cenus_2011]],Table5[],CensusData!AH$1,FALSE)</f>
        <v>34</v>
      </c>
      <c r="AP161" s="128">
        <f>VLOOKUP(FinalOutput[[#This Row],[ONS_Cenus_2011]],Table5[],CensusData!AI$1,FALSE)</f>
        <v>88700</v>
      </c>
      <c r="AQ161" s="128">
        <f>VLOOKUP(FinalOutput[[#This Row],[ONS_Cenus_2011]],Table5[],CensusData!AJ$1,FALSE)</f>
        <v>19289</v>
      </c>
      <c r="AR161" s="128">
        <f>VLOOKUP(FinalOutput[[#This Row],[ONS_Cenus_2011]],Table5[],CensusData!AK$1,FALSE)</f>
        <v>12232</v>
      </c>
      <c r="AS161" s="128">
        <f>VLOOKUP(FinalOutput[[#This Row],[ONS_Cenus_2011]],Table5[],CensusData!AL$1,FALSE)</f>
        <v>15306</v>
      </c>
      <c r="AT161" s="128">
        <f>VLOOKUP(FinalOutput[[#This Row],[ONS_Cenus_2011]],Table5[],CensusData!AM$1,FALSE)</f>
        <v>3885</v>
      </c>
      <c r="AU161" s="128">
        <f>VLOOKUP(FinalOutput[[#This Row],[ONS_Cenus_2011]],Table5[],CensusData!AN$1,FALSE)</f>
        <v>11685</v>
      </c>
      <c r="AV161" s="128">
        <f>VLOOKUP(FinalOutput[[#This Row],[ONS_Cenus_2011]],Table5[],CensusData!AO$1,FALSE)</f>
        <v>22559</v>
      </c>
      <c r="AW161" s="128">
        <f>VLOOKUP(FinalOutput[[#This Row],[ONS_Cenus_2011]],Table5[],CensusData!AP$1,FALSE)</f>
        <v>3744</v>
      </c>
    </row>
    <row r="162" spans="1:49" ht="15" customHeight="1">
      <c r="A162" s="128" t="str">
        <f t="array" ref="A162">ConsolGeog[[#This Row],[Country]]</f>
        <v>England</v>
      </c>
      <c r="B162" s="129" t="str">
        <f t="array" ref="B162">ConsolGeog[[#This Row],[County Name]]</f>
        <v>Lincolnshire</v>
      </c>
      <c r="C162" s="128" t="str">
        <f t="array" ref="C162">ConsolGeog[[#This Row],[la_code]]</f>
        <v>E07000140</v>
      </c>
      <c r="D162" s="129" t="str">
        <f t="array" ref="D162">ConsolGeog[[#This Row],[la_name]]</f>
        <v>South Holland</v>
      </c>
      <c r="E162" s="129" t="str">
        <f t="array" ref="E162">ConsolGeog[[#This Row],[LA Type]]</f>
        <v>District</v>
      </c>
      <c r="F162" s="129">
        <f t="array" ref="F162">ConsolGeog[[#This Row],[population]]</f>
        <v>88270</v>
      </c>
      <c r="G162" s="129">
        <f t="array" ref="G162">ConsolGeog[[#This Row],[area]]</f>
        <v>74238.31</v>
      </c>
      <c r="H162" s="129">
        <f t="array" ref="H162">MAX(ConsolGeog[[#This Row],[Presented HS - 16-17 (2014)]]+ConsolGeog[[#This Row],[Presented HS - 18-24 (2014)]],ConsolGeog[[#This Row],[Presented HS - 16-24 (2014)]])+MAX(ConsolGeog[[#This Row],[Presented CS - 16-17 (2014)]]+ConsolGeog[[#This Row],[Presented CS - 18-24 (2014)]],ConsolGeog[[#This Row],[Presented CS - 16-24 (2014)]])</f>
        <v>0</v>
      </c>
      <c r="I162" s="129">
        <f t="array" ref="I162">MAX(ConsolGeog[[#This Row],[Assessed HS - 16-17 (2014)]]+ConsolGeog[[#This Row],[Assessed HS - 18-24 (2014)]],ConsolGeog[[#This Row],[Assessed HS - 16-24 (2014)]])+MAX(ConsolGeog[[#This Row],[Assessed CS - 16-17 (2014)]]+ConsolGeog[[#This Row],[Assessed CS - 18-24 (2014)]],ConsolGeog[[#This Row],[Assessed CS - 16-24 (2014)]])</f>
        <v>0</v>
      </c>
      <c r="J162" s="128">
        <f>VLOOKUP(FinalOutput[[#This Row],[ONS_Cenus_2011]],Table5[],CensusData!C$1,FALSE)</f>
        <v>31553</v>
      </c>
      <c r="K162" s="128">
        <f>VLOOKUP(FinalOutput[[#This Row],[ONS_Cenus_2011]],Table5[],CensusData!D$1,FALSE)</f>
        <v>3197</v>
      </c>
      <c r="L162" s="128">
        <f>VLOOKUP(FinalOutput[[#This Row],[ONS_Cenus_2011]],Table5[],CensusData!E$1,FALSE)</f>
        <v>1594</v>
      </c>
      <c r="M162" s="128">
        <f>VLOOKUP(FinalOutput[[#This Row],[ONS_Cenus_2011]],Table5[],CensusData!F$1,FALSE)</f>
        <v>3788</v>
      </c>
      <c r="N162" s="128">
        <f>VLOOKUP(FinalOutput[[#This Row],[ONS_Cenus_2011]],Table5[],CensusData!G$1,FALSE)</f>
        <v>2092</v>
      </c>
      <c r="O162" s="128">
        <f>VLOOKUP(FinalOutput[[#This Row],[ONS_Cenus_2011]],Table5[],CensusData!H$1,FALSE)</f>
        <v>190</v>
      </c>
      <c r="P162" s="128">
        <f>VLOOKUP(FinalOutput[[#This Row],[ONS_Cenus_2011]],Table5[],CensusData!I$1,FALSE)</f>
        <v>13.57</v>
      </c>
      <c r="Q162" s="128">
        <f>VLOOKUP(FinalOutput[[#This Row],[ONS_Cenus_2011]],Table5[],CensusData!J$1,FALSE)</f>
        <v>19729</v>
      </c>
      <c r="R162" s="128">
        <f>VLOOKUP(FinalOutput[[#This Row],[ONS_Cenus_2011]],Table5[],CensusData!K$1,FALSE)</f>
        <v>37264</v>
      </c>
      <c r="S162" s="128">
        <f>VLOOKUP(FinalOutput[[#This Row],[ONS_Cenus_2011]],Table5[],CensusData!L$1,FALSE)</f>
        <v>36648</v>
      </c>
      <c r="T162" s="128">
        <f>VLOOKUP(FinalOutput[[#This Row],[ONS_Cenus_2011]],Table5[],CensusData!M$1,FALSE)</f>
        <v>34399</v>
      </c>
      <c r="U162" s="128">
        <f>VLOOKUP(FinalOutput[[#This Row],[ONS_Cenus_2011]],Table5[],CensusData!N$1,FALSE)</f>
        <v>151</v>
      </c>
      <c r="V162" s="128">
        <f>VLOOKUP(FinalOutput[[#This Row],[ONS_Cenus_2011]],Table5[],CensusData!O$1,FALSE)</f>
        <v>31</v>
      </c>
      <c r="W162" s="128">
        <f>VLOOKUP(FinalOutput[[#This Row],[ONS_Cenus_2011]],Table5[],CensusData!P$1,FALSE)</f>
        <v>2067</v>
      </c>
      <c r="X162" s="128">
        <f>VLOOKUP(FinalOutput[[#This Row],[ONS_Cenus_2011]],Table5[],CensusData!Q$1,FALSE)</f>
        <v>194</v>
      </c>
      <c r="Y162" s="128">
        <f>VLOOKUP(FinalOutput[[#This Row],[ONS_Cenus_2011]],Table5[],CensusData!R$1,FALSE)</f>
        <v>62</v>
      </c>
      <c r="Z162" s="128">
        <f>VLOOKUP(FinalOutput[[#This Row],[ONS_Cenus_2011]],Table5[],CensusData!S$1,FALSE)</f>
        <v>22</v>
      </c>
      <c r="AA162" s="128">
        <f>VLOOKUP(FinalOutput[[#This Row],[ONS_Cenus_2011]],Table5[],CensusData!T$1,FALSE)</f>
        <v>49</v>
      </c>
      <c r="AB162" s="128">
        <f>VLOOKUP(FinalOutput[[#This Row],[ONS_Cenus_2011]],Table5[],CensusData!U$1,FALSE)</f>
        <v>61</v>
      </c>
      <c r="AC162" s="128">
        <f>VLOOKUP(FinalOutput[[#This Row],[ONS_Cenus_2011]],Table5[],CensusData!V$1,FALSE)</f>
        <v>259</v>
      </c>
      <c r="AD162" s="128">
        <f>VLOOKUP(FinalOutput[[#This Row],[ONS_Cenus_2011]],Table5[],CensusData!W$1,FALSE)</f>
        <v>96</v>
      </c>
      <c r="AE162" s="128">
        <f>VLOOKUP(FinalOutput[[#This Row],[ONS_Cenus_2011]],Table5[],CensusData!X$1,FALSE)</f>
        <v>12</v>
      </c>
      <c r="AF162" s="128">
        <f>VLOOKUP(FinalOutput[[#This Row],[ONS_Cenus_2011]],Table5[],CensusData!Y$1,FALSE)</f>
        <v>14</v>
      </c>
      <c r="AG162" s="128">
        <f>VLOOKUP(FinalOutput[[#This Row],[ONS_Cenus_2011]],Table5[],CensusData!Z$1,FALSE)</f>
        <v>63</v>
      </c>
      <c r="AH162" s="128">
        <f>VLOOKUP(FinalOutput[[#This Row],[ONS_Cenus_2011]],Table5[],CensusData!AA$1,FALSE)</f>
        <v>74</v>
      </c>
      <c r="AI162" s="128">
        <f>VLOOKUP(FinalOutput[[#This Row],[ONS_Cenus_2011]],Table5[],CensusData!AB$1,FALSE)</f>
        <v>119</v>
      </c>
      <c r="AJ162" s="128">
        <f>VLOOKUP(FinalOutput[[#This Row],[ONS_Cenus_2011]],Table5[],CensusData!AC$1,FALSE)</f>
        <v>60</v>
      </c>
      <c r="AK162" s="128">
        <f>VLOOKUP(FinalOutput[[#This Row],[ONS_Cenus_2011]],Table5[],CensusData!AD$1,FALSE)</f>
        <v>35</v>
      </c>
      <c r="AL162" s="128">
        <f>VLOOKUP(FinalOutput[[#This Row],[ONS_Cenus_2011]],Table5[],CensusData!AE$1,FALSE)</f>
        <v>24</v>
      </c>
      <c r="AM162" s="128">
        <f>VLOOKUP(FinalOutput[[#This Row],[ONS_Cenus_2011]],Table5[],CensusData!AF$1,FALSE)</f>
        <v>44</v>
      </c>
      <c r="AN162" s="128">
        <f>VLOOKUP(FinalOutput[[#This Row],[ONS_Cenus_2011]],Table5[],CensusData!AG$1,FALSE)</f>
        <v>8</v>
      </c>
      <c r="AO162" s="128">
        <f>VLOOKUP(FinalOutput[[#This Row],[ONS_Cenus_2011]],Table5[],CensusData!AH$1,FALSE)</f>
        <v>36</v>
      </c>
      <c r="AP162" s="128">
        <f>VLOOKUP(FinalOutput[[#This Row],[ONS_Cenus_2011]],Table5[],CensusData!AI$1,FALSE)</f>
        <v>73354</v>
      </c>
      <c r="AQ162" s="128">
        <f>VLOOKUP(FinalOutput[[#This Row],[ONS_Cenus_2011]],Table5[],CensusData!AJ$1,FALSE)</f>
        <v>22628</v>
      </c>
      <c r="AR162" s="128">
        <f>VLOOKUP(FinalOutput[[#This Row],[ONS_Cenus_2011]],Table5[],CensusData!AK$1,FALSE)</f>
        <v>11195</v>
      </c>
      <c r="AS162" s="128">
        <f>VLOOKUP(FinalOutput[[#This Row],[ONS_Cenus_2011]],Table5[],CensusData!AL$1,FALSE)</f>
        <v>12070</v>
      </c>
      <c r="AT162" s="128">
        <f>VLOOKUP(FinalOutput[[#This Row],[ONS_Cenus_2011]],Table5[],CensusData!AM$1,FALSE)</f>
        <v>2710</v>
      </c>
      <c r="AU162" s="128">
        <f>VLOOKUP(FinalOutput[[#This Row],[ONS_Cenus_2011]],Table5[],CensusData!AN$1,FALSE)</f>
        <v>7354</v>
      </c>
      <c r="AV162" s="128">
        <f>VLOOKUP(FinalOutput[[#This Row],[ONS_Cenus_2011]],Table5[],CensusData!AO$1,FALSE)</f>
        <v>11586</v>
      </c>
      <c r="AW162" s="128">
        <f>VLOOKUP(FinalOutput[[#This Row],[ONS_Cenus_2011]],Table5[],CensusData!AP$1,FALSE)</f>
        <v>5811</v>
      </c>
    </row>
    <row r="163" spans="1:49" ht="15" customHeight="1">
      <c r="A163" s="128" t="str">
        <f t="array" ref="A163">ConsolGeog[[#This Row],[Country]]</f>
        <v>England</v>
      </c>
      <c r="B163" s="129" t="str">
        <f t="array" ref="B163">ConsolGeog[[#This Row],[County Name]]</f>
        <v>Lincolnshire</v>
      </c>
      <c r="C163" s="128" t="str">
        <f t="array" ref="C163">ConsolGeog[[#This Row],[la_code]]</f>
        <v>E07000141</v>
      </c>
      <c r="D163" s="129" t="str">
        <f t="array" ref="D163">ConsolGeog[[#This Row],[la_name]]</f>
        <v>South Kesteven</v>
      </c>
      <c r="E163" s="129" t="str">
        <f t="array" ref="E163">ConsolGeog[[#This Row],[LA Type]]</f>
        <v>District</v>
      </c>
      <c r="F163" s="129">
        <f t="array" ref="F163">ConsolGeog[[#This Row],[population]]</f>
        <v>133788</v>
      </c>
      <c r="G163" s="129">
        <f t="array" ref="G163">ConsolGeog[[#This Row],[area]]</f>
        <v>94259.45</v>
      </c>
      <c r="H163" s="129">
        <f t="array" ref="H163">MAX(ConsolGeog[[#This Row],[Presented HS - 16-17 (2014)]]+ConsolGeog[[#This Row],[Presented HS - 18-24 (2014)]],ConsolGeog[[#This Row],[Presented HS - 16-24 (2014)]])+MAX(ConsolGeog[[#This Row],[Presented CS - 16-17 (2014)]]+ConsolGeog[[#This Row],[Presented CS - 18-24 (2014)]],ConsolGeog[[#This Row],[Presented CS - 16-24 (2014)]])</f>
        <v>0</v>
      </c>
      <c r="I163" s="129">
        <f t="array" ref="I163">MAX(ConsolGeog[[#This Row],[Assessed HS - 16-17 (2014)]]+ConsolGeog[[#This Row],[Assessed HS - 18-24 (2014)]],ConsolGeog[[#This Row],[Assessed HS - 16-24 (2014)]])+MAX(ConsolGeog[[#This Row],[Assessed CS - 16-17 (2014)]]+ConsolGeog[[#This Row],[Assessed CS - 18-24 (2014)]],ConsolGeog[[#This Row],[Assessed CS - 16-24 (2014)]])</f>
        <v>0</v>
      </c>
      <c r="J163" s="128">
        <f>VLOOKUP(FinalOutput[[#This Row],[ONS_Cenus_2011]],Table5[],CensusData!C$1,FALSE)</f>
        <v>42114</v>
      </c>
      <c r="K163" s="128">
        <f>VLOOKUP(FinalOutput[[#This Row],[ONS_Cenus_2011]],Table5[],CensusData!D$1,FALSE)</f>
        <v>4901</v>
      </c>
      <c r="L163" s="128">
        <f>VLOOKUP(FinalOutput[[#This Row],[ONS_Cenus_2011]],Table5[],CensusData!E$1,FALSE)</f>
        <v>2210</v>
      </c>
      <c r="M163" s="128">
        <f>VLOOKUP(FinalOutput[[#This Row],[ONS_Cenus_2011]],Table5[],CensusData!F$1,FALSE)</f>
        <v>5598</v>
      </c>
      <c r="N163" s="128">
        <f>VLOOKUP(FinalOutput[[#This Row],[ONS_Cenus_2011]],Table5[],CensusData!G$1,FALSE)</f>
        <v>3350</v>
      </c>
      <c r="O163" s="128">
        <f>VLOOKUP(FinalOutput[[#This Row],[ONS_Cenus_2011]],Table5[],CensusData!H$1,FALSE)</f>
        <v>318</v>
      </c>
      <c r="P163" s="128">
        <f>VLOOKUP(FinalOutput[[#This Row],[ONS_Cenus_2011]],Table5[],CensusData!I$1,FALSE)</f>
        <v>15.77</v>
      </c>
      <c r="Q163" s="128">
        <f>VLOOKUP(FinalOutput[[#This Row],[ONS_Cenus_2011]],Table5[],CensusData!J$1,FALSE)</f>
        <v>17549</v>
      </c>
      <c r="R163" s="128">
        <f>VLOOKUP(FinalOutput[[#This Row],[ONS_Cenus_2011]],Table5[],CensusData!K$1,FALSE)</f>
        <v>57344</v>
      </c>
      <c r="S163" s="128">
        <f>VLOOKUP(FinalOutput[[#This Row],[ONS_Cenus_2011]],Table5[],CensusData!L$1,FALSE)</f>
        <v>56192</v>
      </c>
      <c r="T163" s="128">
        <f>VLOOKUP(FinalOutput[[#This Row],[ONS_Cenus_2011]],Table5[],CensusData!M$1,FALSE)</f>
        <v>54173</v>
      </c>
      <c r="U163" s="128">
        <f>VLOOKUP(FinalOutput[[#This Row],[ONS_Cenus_2011]],Table5[],CensusData!N$1,FALSE)</f>
        <v>366</v>
      </c>
      <c r="V163" s="128">
        <f>VLOOKUP(FinalOutput[[#This Row],[ONS_Cenus_2011]],Table5[],CensusData!O$1,FALSE)</f>
        <v>32</v>
      </c>
      <c r="W163" s="128">
        <f>VLOOKUP(FinalOutput[[#This Row],[ONS_Cenus_2011]],Table5[],CensusData!P$1,FALSE)</f>
        <v>1621</v>
      </c>
      <c r="X163" s="128">
        <f>VLOOKUP(FinalOutput[[#This Row],[ONS_Cenus_2011]],Table5[],CensusData!Q$1,FALSE)</f>
        <v>311</v>
      </c>
      <c r="Y163" s="128">
        <f>VLOOKUP(FinalOutput[[#This Row],[ONS_Cenus_2011]],Table5[],CensusData!R$1,FALSE)</f>
        <v>121</v>
      </c>
      <c r="Z163" s="128">
        <f>VLOOKUP(FinalOutput[[#This Row],[ONS_Cenus_2011]],Table5[],CensusData!S$1,FALSE)</f>
        <v>34</v>
      </c>
      <c r="AA163" s="128">
        <f>VLOOKUP(FinalOutput[[#This Row],[ONS_Cenus_2011]],Table5[],CensusData!T$1,FALSE)</f>
        <v>76</v>
      </c>
      <c r="AB163" s="128">
        <f>VLOOKUP(FinalOutput[[#This Row],[ONS_Cenus_2011]],Table5[],CensusData!U$1,FALSE)</f>
        <v>80</v>
      </c>
      <c r="AC163" s="128">
        <f>VLOOKUP(FinalOutput[[#This Row],[ONS_Cenus_2011]],Table5[],CensusData!V$1,FALSE)</f>
        <v>535</v>
      </c>
      <c r="AD163" s="128">
        <f>VLOOKUP(FinalOutput[[#This Row],[ONS_Cenus_2011]],Table5[],CensusData!W$1,FALSE)</f>
        <v>196</v>
      </c>
      <c r="AE163" s="128">
        <f>VLOOKUP(FinalOutput[[#This Row],[ONS_Cenus_2011]],Table5[],CensusData!X$1,FALSE)</f>
        <v>24</v>
      </c>
      <c r="AF163" s="128">
        <f>VLOOKUP(FinalOutput[[#This Row],[ONS_Cenus_2011]],Table5[],CensusData!Y$1,FALSE)</f>
        <v>22</v>
      </c>
      <c r="AG163" s="128">
        <f>VLOOKUP(FinalOutput[[#This Row],[ONS_Cenus_2011]],Table5[],CensusData!Z$1,FALSE)</f>
        <v>150</v>
      </c>
      <c r="AH163" s="128">
        <f>VLOOKUP(FinalOutput[[#This Row],[ONS_Cenus_2011]],Table5[],CensusData!AA$1,FALSE)</f>
        <v>143</v>
      </c>
      <c r="AI163" s="128">
        <f>VLOOKUP(FinalOutput[[#This Row],[ONS_Cenus_2011]],Table5[],CensusData!AB$1,FALSE)</f>
        <v>237</v>
      </c>
      <c r="AJ163" s="128">
        <f>VLOOKUP(FinalOutput[[#This Row],[ONS_Cenus_2011]],Table5[],CensusData!AC$1,FALSE)</f>
        <v>139</v>
      </c>
      <c r="AK163" s="128">
        <f>VLOOKUP(FinalOutput[[#This Row],[ONS_Cenus_2011]],Table5[],CensusData!AD$1,FALSE)</f>
        <v>71</v>
      </c>
      <c r="AL163" s="128">
        <f>VLOOKUP(FinalOutput[[#This Row],[ONS_Cenus_2011]],Table5[],CensusData!AE$1,FALSE)</f>
        <v>27</v>
      </c>
      <c r="AM163" s="128">
        <f>VLOOKUP(FinalOutput[[#This Row],[ONS_Cenus_2011]],Table5[],CensusData!AF$1,FALSE)</f>
        <v>69</v>
      </c>
      <c r="AN163" s="128">
        <f>VLOOKUP(FinalOutput[[#This Row],[ONS_Cenus_2011]],Table5[],CensusData!AG$1,FALSE)</f>
        <v>22</v>
      </c>
      <c r="AO163" s="128">
        <f>VLOOKUP(FinalOutput[[#This Row],[ONS_Cenus_2011]],Table5[],CensusData!AH$1,FALSE)</f>
        <v>47</v>
      </c>
      <c r="AP163" s="128">
        <f>VLOOKUP(FinalOutput[[#This Row],[ONS_Cenus_2011]],Table5[],CensusData!AI$1,FALSE)</f>
        <v>109085</v>
      </c>
      <c r="AQ163" s="128">
        <f>VLOOKUP(FinalOutput[[#This Row],[ONS_Cenus_2011]],Table5[],CensusData!AJ$1,FALSE)</f>
        <v>23608</v>
      </c>
      <c r="AR163" s="128">
        <f>VLOOKUP(FinalOutput[[#This Row],[ONS_Cenus_2011]],Table5[],CensusData!AK$1,FALSE)</f>
        <v>15098</v>
      </c>
      <c r="AS163" s="128">
        <f>VLOOKUP(FinalOutput[[#This Row],[ONS_Cenus_2011]],Table5[],CensusData!AL$1,FALSE)</f>
        <v>18733</v>
      </c>
      <c r="AT163" s="128">
        <f>VLOOKUP(FinalOutput[[#This Row],[ONS_Cenus_2011]],Table5[],CensusData!AM$1,FALSE)</f>
        <v>5007</v>
      </c>
      <c r="AU163" s="128">
        <f>VLOOKUP(FinalOutput[[#This Row],[ONS_Cenus_2011]],Table5[],CensusData!AN$1,FALSE)</f>
        <v>13474</v>
      </c>
      <c r="AV163" s="128">
        <f>VLOOKUP(FinalOutput[[#This Row],[ONS_Cenus_2011]],Table5[],CensusData!AO$1,FALSE)</f>
        <v>27974</v>
      </c>
      <c r="AW163" s="128">
        <f>VLOOKUP(FinalOutput[[#This Row],[ONS_Cenus_2011]],Table5[],CensusData!AP$1,FALSE)</f>
        <v>5191</v>
      </c>
    </row>
    <row r="164" spans="1:49" ht="15" customHeight="1">
      <c r="A164" s="128" t="str">
        <f t="array" ref="A164">ConsolGeog[[#This Row],[Country]]</f>
        <v>England</v>
      </c>
      <c r="B164" s="129" t="str">
        <f t="array" ref="B164">ConsolGeog[[#This Row],[County Name]]</f>
        <v>Lincolnshire</v>
      </c>
      <c r="C164" s="128" t="str">
        <f t="array" ref="C164">ConsolGeog[[#This Row],[la_code]]</f>
        <v>E07000142</v>
      </c>
      <c r="D164" s="129" t="str">
        <f t="array" ref="D164">ConsolGeog[[#This Row],[la_name]]</f>
        <v>West Lindsey</v>
      </c>
      <c r="E164" s="129" t="str">
        <f t="array" ref="E164">ConsolGeog[[#This Row],[LA Type]]</f>
        <v>District</v>
      </c>
      <c r="F164" s="129">
        <f t="array" ref="F164">ConsolGeog[[#This Row],[population]]</f>
        <v>89250</v>
      </c>
      <c r="G164" s="129">
        <f t="array" ref="G164">ConsolGeog[[#This Row],[area]]</f>
        <v>115571.73</v>
      </c>
      <c r="H164" s="129">
        <f t="array" ref="H164">MAX(ConsolGeog[[#This Row],[Presented HS - 16-17 (2014)]]+ConsolGeog[[#This Row],[Presented HS - 18-24 (2014)]],ConsolGeog[[#This Row],[Presented HS - 16-24 (2014)]])+MAX(ConsolGeog[[#This Row],[Presented CS - 16-17 (2014)]]+ConsolGeog[[#This Row],[Presented CS - 18-24 (2014)]],ConsolGeog[[#This Row],[Presented CS - 16-24 (2014)]])</f>
        <v>26</v>
      </c>
      <c r="I164" s="129">
        <f t="array" ref="I164">MAX(ConsolGeog[[#This Row],[Assessed HS - 16-17 (2014)]]+ConsolGeog[[#This Row],[Assessed HS - 18-24 (2014)]],ConsolGeog[[#This Row],[Assessed HS - 16-24 (2014)]])+MAX(ConsolGeog[[#This Row],[Assessed CS - 16-17 (2014)]]+ConsolGeog[[#This Row],[Assessed CS - 18-24 (2014)]],ConsolGeog[[#This Row],[Assessed CS - 16-24 (2014)]])</f>
        <v>26</v>
      </c>
      <c r="J164" s="128">
        <f>VLOOKUP(FinalOutput[[#This Row],[ONS_Cenus_2011]],Table5[],CensusData!C$1,FALSE)</f>
        <v>31430</v>
      </c>
      <c r="K164" s="128">
        <f>VLOOKUP(FinalOutput[[#This Row],[ONS_Cenus_2011]],Table5[],CensusData!D$1,FALSE)</f>
        <v>3792</v>
      </c>
      <c r="L164" s="128">
        <f>VLOOKUP(FinalOutput[[#This Row],[ONS_Cenus_2011]],Table5[],CensusData!E$1,FALSE)</f>
        <v>1561</v>
      </c>
      <c r="M164" s="128">
        <f>VLOOKUP(FinalOutput[[#This Row],[ONS_Cenus_2011]],Table5[],CensusData!F$1,FALSE)</f>
        <v>4549</v>
      </c>
      <c r="N164" s="128">
        <f>VLOOKUP(FinalOutput[[#This Row],[ONS_Cenus_2011]],Table5[],CensusData!G$1,FALSE)</f>
        <v>2585</v>
      </c>
      <c r="O164" s="128">
        <f>VLOOKUP(FinalOutput[[#This Row],[ONS_Cenus_2011]],Table5[],CensusData!H$1,FALSE)</f>
        <v>290</v>
      </c>
      <c r="P164" s="128">
        <f>VLOOKUP(FinalOutput[[#This Row],[ONS_Cenus_2011]],Table5[],CensusData!I$1,FALSE)</f>
        <v>16.600000000000001</v>
      </c>
      <c r="Q164" s="128">
        <f>VLOOKUP(FinalOutput[[#This Row],[ONS_Cenus_2011]],Table5[],CensusData!J$1,FALSE)</f>
        <v>16820</v>
      </c>
      <c r="R164" s="128">
        <f>VLOOKUP(FinalOutput[[#This Row],[ONS_Cenus_2011]],Table5[],CensusData!K$1,FALSE)</f>
        <v>38385</v>
      </c>
      <c r="S164" s="128">
        <f>VLOOKUP(FinalOutput[[#This Row],[ONS_Cenus_2011]],Table5[],CensusData!L$1,FALSE)</f>
        <v>37870</v>
      </c>
      <c r="T164" s="128">
        <f>VLOOKUP(FinalOutput[[#This Row],[ONS_Cenus_2011]],Table5[],CensusData!M$1,FALSE)</f>
        <v>37122</v>
      </c>
      <c r="U164" s="128">
        <f>VLOOKUP(FinalOutput[[#This Row],[ONS_Cenus_2011]],Table5[],CensusData!N$1,FALSE)</f>
        <v>235</v>
      </c>
      <c r="V164" s="128">
        <f>VLOOKUP(FinalOutput[[#This Row],[ONS_Cenus_2011]],Table5[],CensusData!O$1,FALSE)</f>
        <v>63</v>
      </c>
      <c r="W164" s="128">
        <f>VLOOKUP(FinalOutput[[#This Row],[ONS_Cenus_2011]],Table5[],CensusData!P$1,FALSE)</f>
        <v>450</v>
      </c>
      <c r="X164" s="128">
        <f>VLOOKUP(FinalOutput[[#This Row],[ONS_Cenus_2011]],Table5[],CensusData!Q$1,FALSE)</f>
        <v>154</v>
      </c>
      <c r="Y164" s="128">
        <f>VLOOKUP(FinalOutput[[#This Row],[ONS_Cenus_2011]],Table5[],CensusData!R$1,FALSE)</f>
        <v>52</v>
      </c>
      <c r="Z164" s="128">
        <f>VLOOKUP(FinalOutput[[#This Row],[ONS_Cenus_2011]],Table5[],CensusData!S$1,FALSE)</f>
        <v>17</v>
      </c>
      <c r="AA164" s="128">
        <f>VLOOKUP(FinalOutput[[#This Row],[ONS_Cenus_2011]],Table5[],CensusData!T$1,FALSE)</f>
        <v>38</v>
      </c>
      <c r="AB164" s="128">
        <f>VLOOKUP(FinalOutput[[#This Row],[ONS_Cenus_2011]],Table5[],CensusData!U$1,FALSE)</f>
        <v>47</v>
      </c>
      <c r="AC164" s="128">
        <f>VLOOKUP(FinalOutput[[#This Row],[ONS_Cenus_2011]],Table5[],CensusData!V$1,FALSE)</f>
        <v>240</v>
      </c>
      <c r="AD164" s="128">
        <f>VLOOKUP(FinalOutput[[#This Row],[ONS_Cenus_2011]],Table5[],CensusData!W$1,FALSE)</f>
        <v>114</v>
      </c>
      <c r="AE164" s="128">
        <f>VLOOKUP(FinalOutput[[#This Row],[ONS_Cenus_2011]],Table5[],CensusData!X$1,FALSE)</f>
        <v>22</v>
      </c>
      <c r="AF164" s="128">
        <f>VLOOKUP(FinalOutput[[#This Row],[ONS_Cenus_2011]],Table5[],CensusData!Y$1,FALSE)</f>
        <v>0</v>
      </c>
      <c r="AG164" s="128">
        <f>VLOOKUP(FinalOutput[[#This Row],[ONS_Cenus_2011]],Table5[],CensusData!Z$1,FALSE)</f>
        <v>50</v>
      </c>
      <c r="AH164" s="128">
        <f>VLOOKUP(FinalOutput[[#This Row],[ONS_Cenus_2011]],Table5[],CensusData!AA$1,FALSE)</f>
        <v>54</v>
      </c>
      <c r="AI164" s="128">
        <f>VLOOKUP(FinalOutput[[#This Row],[ONS_Cenus_2011]],Table5[],CensusData!AB$1,FALSE)</f>
        <v>94</v>
      </c>
      <c r="AJ164" s="128">
        <f>VLOOKUP(FinalOutput[[#This Row],[ONS_Cenus_2011]],Table5[],CensusData!AC$1,FALSE)</f>
        <v>43</v>
      </c>
      <c r="AK164" s="128">
        <f>VLOOKUP(FinalOutput[[#This Row],[ONS_Cenus_2011]],Table5[],CensusData!AD$1,FALSE)</f>
        <v>44</v>
      </c>
      <c r="AL164" s="128">
        <f>VLOOKUP(FinalOutput[[#This Row],[ONS_Cenus_2011]],Table5[],CensusData!AE$1,FALSE)</f>
        <v>7</v>
      </c>
      <c r="AM164" s="128">
        <f>VLOOKUP(FinalOutput[[#This Row],[ONS_Cenus_2011]],Table5[],CensusData!AF$1,FALSE)</f>
        <v>27</v>
      </c>
      <c r="AN164" s="128">
        <f>VLOOKUP(FinalOutput[[#This Row],[ONS_Cenus_2011]],Table5[],CensusData!AG$1,FALSE)</f>
        <v>14</v>
      </c>
      <c r="AO164" s="128">
        <f>VLOOKUP(FinalOutput[[#This Row],[ONS_Cenus_2011]],Table5[],CensusData!AH$1,FALSE)</f>
        <v>13</v>
      </c>
      <c r="AP164" s="128">
        <f>VLOOKUP(FinalOutput[[#This Row],[ONS_Cenus_2011]],Table5[],CensusData!AI$1,FALSE)</f>
        <v>73753</v>
      </c>
      <c r="AQ164" s="128">
        <f>VLOOKUP(FinalOutput[[#This Row],[ONS_Cenus_2011]],Table5[],CensusData!AJ$1,FALSE)</f>
        <v>16963</v>
      </c>
      <c r="AR164" s="128">
        <f>VLOOKUP(FinalOutput[[#This Row],[ONS_Cenus_2011]],Table5[],CensusData!AK$1,FALSE)</f>
        <v>10217</v>
      </c>
      <c r="AS164" s="128">
        <f>VLOOKUP(FinalOutput[[#This Row],[ONS_Cenus_2011]],Table5[],CensusData!AL$1,FALSE)</f>
        <v>12217</v>
      </c>
      <c r="AT164" s="128">
        <f>VLOOKUP(FinalOutput[[#This Row],[ONS_Cenus_2011]],Table5[],CensusData!AM$1,FALSE)</f>
        <v>3796</v>
      </c>
      <c r="AU164" s="128">
        <f>VLOOKUP(FinalOutput[[#This Row],[ONS_Cenus_2011]],Table5[],CensusData!AN$1,FALSE)</f>
        <v>8796</v>
      </c>
      <c r="AV164" s="128">
        <f>VLOOKUP(FinalOutput[[#This Row],[ONS_Cenus_2011]],Table5[],CensusData!AO$1,FALSE)</f>
        <v>18642</v>
      </c>
      <c r="AW164" s="128">
        <f>VLOOKUP(FinalOutput[[#This Row],[ONS_Cenus_2011]],Table5[],CensusData!AP$1,FALSE)</f>
        <v>3122</v>
      </c>
    </row>
    <row r="165" spans="1:49" ht="15" customHeight="1">
      <c r="A165" s="128" t="str">
        <f t="array" ref="A165">ConsolGeog[[#This Row],[Country]]</f>
        <v>England</v>
      </c>
      <c r="B165" s="129" t="str">
        <f t="array" ref="B165">ConsolGeog[[#This Row],[County Name]]</f>
        <v>Norfolk</v>
      </c>
      <c r="C165" s="128" t="str">
        <f t="array" ref="C165">ConsolGeog[[#This Row],[la_code]]</f>
        <v>E07000143</v>
      </c>
      <c r="D165" s="129" t="str">
        <f t="array" ref="D165">ConsolGeog[[#This Row],[la_name]]</f>
        <v>Breckland</v>
      </c>
      <c r="E165" s="129" t="str">
        <f t="array" ref="E165">ConsolGeog[[#This Row],[LA Type]]</f>
        <v>District</v>
      </c>
      <c r="F165" s="129">
        <f t="array" ref="F165">ConsolGeog[[#This Row],[population]]</f>
        <v>130491</v>
      </c>
      <c r="G165" s="129">
        <f t="array" ref="G165">ConsolGeog[[#This Row],[area]]</f>
        <v>130511.64</v>
      </c>
      <c r="H165" s="129">
        <f t="array" ref="H165">MAX(ConsolGeog[[#This Row],[Presented HS - 16-17 (2014)]]+ConsolGeog[[#This Row],[Presented HS - 18-24 (2014)]],ConsolGeog[[#This Row],[Presented HS - 16-24 (2014)]])+MAX(ConsolGeog[[#This Row],[Presented CS - 16-17 (2014)]]+ConsolGeog[[#This Row],[Presented CS - 18-24 (2014)]],ConsolGeog[[#This Row],[Presented CS - 16-24 (2014)]])</f>
        <v>25</v>
      </c>
      <c r="I165" s="129">
        <f t="array" ref="I165">MAX(ConsolGeog[[#This Row],[Assessed HS - 16-17 (2014)]]+ConsolGeog[[#This Row],[Assessed HS - 18-24 (2014)]],ConsolGeog[[#This Row],[Assessed HS - 16-24 (2014)]])+MAX(ConsolGeog[[#This Row],[Assessed CS - 16-17 (2014)]]+ConsolGeog[[#This Row],[Assessed CS - 18-24 (2014)]],ConsolGeog[[#This Row],[Assessed CS - 16-24 (2014)]])</f>
        <v>396</v>
      </c>
      <c r="J165" s="128">
        <f>VLOOKUP(FinalOutput[[#This Row],[ONS_Cenus_2011]],Table5[],CensusData!C$1,FALSE)</f>
        <v>45713</v>
      </c>
      <c r="K165" s="128">
        <f>VLOOKUP(FinalOutput[[#This Row],[ONS_Cenus_2011]],Table5[],CensusData!D$1,FALSE)</f>
        <v>5023</v>
      </c>
      <c r="L165" s="128">
        <f>VLOOKUP(FinalOutput[[#This Row],[ONS_Cenus_2011]],Table5[],CensusData!E$1,FALSE)</f>
        <v>2856</v>
      </c>
      <c r="M165" s="128">
        <f>VLOOKUP(FinalOutput[[#This Row],[ONS_Cenus_2011]],Table5[],CensusData!F$1,FALSE)</f>
        <v>5732</v>
      </c>
      <c r="N165" s="128">
        <f>VLOOKUP(FinalOutput[[#This Row],[ONS_Cenus_2011]],Table5[],CensusData!G$1,FALSE)</f>
        <v>3103</v>
      </c>
      <c r="O165" s="128">
        <f>VLOOKUP(FinalOutput[[#This Row],[ONS_Cenus_2011]],Table5[],CensusData!H$1,FALSE)</f>
        <v>451</v>
      </c>
      <c r="P165" s="128">
        <f>VLOOKUP(FinalOutput[[#This Row],[ONS_Cenus_2011]],Table5[],CensusData!I$1,FALSE)</f>
        <v>15.46</v>
      </c>
      <c r="Q165" s="128">
        <f>VLOOKUP(FinalOutput[[#This Row],[ONS_Cenus_2011]],Table5[],CensusData!J$1,FALSE)</f>
        <v>17826</v>
      </c>
      <c r="R165" s="128">
        <f>VLOOKUP(FinalOutput[[#This Row],[ONS_Cenus_2011]],Table5[],CensusData!K$1,FALSE)</f>
        <v>54519</v>
      </c>
      <c r="S165" s="128">
        <f>VLOOKUP(FinalOutput[[#This Row],[ONS_Cenus_2011]],Table5[],CensusData!L$1,FALSE)</f>
        <v>53574</v>
      </c>
      <c r="T165" s="128">
        <f>VLOOKUP(FinalOutput[[#This Row],[ONS_Cenus_2011]],Table5[],CensusData!M$1,FALSE)</f>
        <v>50696</v>
      </c>
      <c r="U165" s="128">
        <f>VLOOKUP(FinalOutput[[#This Row],[ONS_Cenus_2011]],Table5[],CensusData!N$1,FALSE)</f>
        <v>318</v>
      </c>
      <c r="V165" s="128">
        <f>VLOOKUP(FinalOutput[[#This Row],[ONS_Cenus_2011]],Table5[],CensusData!O$1,FALSE)</f>
        <v>62</v>
      </c>
      <c r="W165" s="128">
        <f>VLOOKUP(FinalOutput[[#This Row],[ONS_Cenus_2011]],Table5[],CensusData!P$1,FALSE)</f>
        <v>2498</v>
      </c>
      <c r="X165" s="128">
        <f>VLOOKUP(FinalOutput[[#This Row],[ONS_Cenus_2011]],Table5[],CensusData!Q$1,FALSE)</f>
        <v>337</v>
      </c>
      <c r="Y165" s="128">
        <f>VLOOKUP(FinalOutput[[#This Row],[ONS_Cenus_2011]],Table5[],CensusData!R$1,FALSE)</f>
        <v>91</v>
      </c>
      <c r="Z165" s="128">
        <f>VLOOKUP(FinalOutput[[#This Row],[ONS_Cenus_2011]],Table5[],CensusData!S$1,FALSE)</f>
        <v>55</v>
      </c>
      <c r="AA165" s="128">
        <f>VLOOKUP(FinalOutput[[#This Row],[ONS_Cenus_2011]],Table5[],CensusData!T$1,FALSE)</f>
        <v>83</v>
      </c>
      <c r="AB165" s="128">
        <f>VLOOKUP(FinalOutput[[#This Row],[ONS_Cenus_2011]],Table5[],CensusData!U$1,FALSE)</f>
        <v>108</v>
      </c>
      <c r="AC165" s="128">
        <f>VLOOKUP(FinalOutput[[#This Row],[ONS_Cenus_2011]],Table5[],CensusData!V$1,FALSE)</f>
        <v>310</v>
      </c>
      <c r="AD165" s="128">
        <f>VLOOKUP(FinalOutput[[#This Row],[ONS_Cenus_2011]],Table5[],CensusData!W$1,FALSE)</f>
        <v>101</v>
      </c>
      <c r="AE165" s="128">
        <f>VLOOKUP(FinalOutput[[#This Row],[ONS_Cenus_2011]],Table5[],CensusData!X$1,FALSE)</f>
        <v>21</v>
      </c>
      <c r="AF165" s="128">
        <f>VLOOKUP(FinalOutput[[#This Row],[ONS_Cenus_2011]],Table5[],CensusData!Y$1,FALSE)</f>
        <v>14</v>
      </c>
      <c r="AG165" s="128">
        <f>VLOOKUP(FinalOutput[[#This Row],[ONS_Cenus_2011]],Table5[],CensusData!Z$1,FALSE)</f>
        <v>63</v>
      </c>
      <c r="AH165" s="128">
        <f>VLOOKUP(FinalOutput[[#This Row],[ONS_Cenus_2011]],Table5[],CensusData!AA$1,FALSE)</f>
        <v>111</v>
      </c>
      <c r="AI165" s="128">
        <f>VLOOKUP(FinalOutput[[#This Row],[ONS_Cenus_2011]],Table5[],CensusData!AB$1,FALSE)</f>
        <v>225</v>
      </c>
      <c r="AJ165" s="128">
        <f>VLOOKUP(FinalOutput[[#This Row],[ONS_Cenus_2011]],Table5[],CensusData!AC$1,FALSE)</f>
        <v>76</v>
      </c>
      <c r="AK165" s="128">
        <f>VLOOKUP(FinalOutput[[#This Row],[ONS_Cenus_2011]],Table5[],CensusData!AD$1,FALSE)</f>
        <v>84</v>
      </c>
      <c r="AL165" s="128">
        <f>VLOOKUP(FinalOutput[[#This Row],[ONS_Cenus_2011]],Table5[],CensusData!AE$1,FALSE)</f>
        <v>65</v>
      </c>
      <c r="AM165" s="128">
        <f>VLOOKUP(FinalOutput[[#This Row],[ONS_Cenus_2011]],Table5[],CensusData!AF$1,FALSE)</f>
        <v>73</v>
      </c>
      <c r="AN165" s="128">
        <f>VLOOKUP(FinalOutput[[#This Row],[ONS_Cenus_2011]],Table5[],CensusData!AG$1,FALSE)</f>
        <v>5</v>
      </c>
      <c r="AO165" s="128">
        <f>VLOOKUP(FinalOutput[[#This Row],[ONS_Cenus_2011]],Table5[],CensusData!AH$1,FALSE)</f>
        <v>68</v>
      </c>
      <c r="AP165" s="128">
        <f>VLOOKUP(FinalOutput[[#This Row],[ONS_Cenus_2011]],Table5[],CensusData!AI$1,FALSE)</f>
        <v>107507</v>
      </c>
      <c r="AQ165" s="128">
        <f>VLOOKUP(FinalOutput[[#This Row],[ONS_Cenus_2011]],Table5[],CensusData!AJ$1,FALSE)</f>
        <v>30057</v>
      </c>
      <c r="AR165" s="128">
        <f>VLOOKUP(FinalOutput[[#This Row],[ONS_Cenus_2011]],Table5[],CensusData!AK$1,FALSE)</f>
        <v>16104</v>
      </c>
      <c r="AS165" s="128">
        <f>VLOOKUP(FinalOutput[[#This Row],[ONS_Cenus_2011]],Table5[],CensusData!AL$1,FALSE)</f>
        <v>18149</v>
      </c>
      <c r="AT165" s="128">
        <f>VLOOKUP(FinalOutput[[#This Row],[ONS_Cenus_2011]],Table5[],CensusData!AM$1,FALSE)</f>
        <v>4276</v>
      </c>
      <c r="AU165" s="128">
        <f>VLOOKUP(FinalOutput[[#This Row],[ONS_Cenus_2011]],Table5[],CensusData!AN$1,FALSE)</f>
        <v>11917</v>
      </c>
      <c r="AV165" s="128">
        <f>VLOOKUP(FinalOutput[[#This Row],[ONS_Cenus_2011]],Table5[],CensusData!AO$1,FALSE)</f>
        <v>20046</v>
      </c>
      <c r="AW165" s="128">
        <f>VLOOKUP(FinalOutput[[#This Row],[ONS_Cenus_2011]],Table5[],CensusData!AP$1,FALSE)</f>
        <v>6958</v>
      </c>
    </row>
    <row r="166" spans="1:49" ht="15" customHeight="1">
      <c r="A166" s="128" t="str">
        <f t="array" ref="A166">ConsolGeog[[#This Row],[Country]]</f>
        <v>England</v>
      </c>
      <c r="B166" s="129" t="str">
        <f t="array" ref="B166">ConsolGeog[[#This Row],[County Name]]</f>
        <v>Norfolk</v>
      </c>
      <c r="C166" s="128" t="str">
        <f t="array" ref="C166">ConsolGeog[[#This Row],[la_code]]</f>
        <v>E07000144</v>
      </c>
      <c r="D166" s="129" t="str">
        <f t="array" ref="D166">ConsolGeog[[#This Row],[la_name]]</f>
        <v>Broadland</v>
      </c>
      <c r="E166" s="129" t="str">
        <f t="array" ref="E166">ConsolGeog[[#This Row],[LA Type]]</f>
        <v>District</v>
      </c>
      <c r="F166" s="129">
        <f t="array" ref="F166">ConsolGeog[[#This Row],[population]]</f>
        <v>124646</v>
      </c>
      <c r="G166" s="129">
        <f t="array" ref="G166">ConsolGeog[[#This Row],[area]]</f>
        <v>55239.88</v>
      </c>
      <c r="H166" s="129">
        <f t="array" ref="H166">MAX(ConsolGeog[[#This Row],[Presented HS - 16-17 (2014)]]+ConsolGeog[[#This Row],[Presented HS - 18-24 (2014)]],ConsolGeog[[#This Row],[Presented HS - 16-24 (2014)]])+MAX(ConsolGeog[[#This Row],[Presented CS - 16-17 (2014)]]+ConsolGeog[[#This Row],[Presented CS - 18-24 (2014)]],ConsolGeog[[#This Row],[Presented CS - 16-24 (2014)]])</f>
        <v>36</v>
      </c>
      <c r="I166" s="129">
        <f t="array" ref="I166">MAX(ConsolGeog[[#This Row],[Assessed HS - 16-17 (2014)]]+ConsolGeog[[#This Row],[Assessed HS - 18-24 (2014)]],ConsolGeog[[#This Row],[Assessed HS - 16-24 (2014)]])+MAX(ConsolGeog[[#This Row],[Assessed CS - 16-17 (2014)]]+ConsolGeog[[#This Row],[Assessed CS - 18-24 (2014)]],ConsolGeog[[#This Row],[Assessed CS - 16-24 (2014)]])</f>
        <v>36</v>
      </c>
      <c r="J166" s="128">
        <f>VLOOKUP(FinalOutput[[#This Row],[ONS_Cenus_2011]],Table5[],CensusData!C$1,FALSE)</f>
        <v>41646</v>
      </c>
      <c r="K166" s="128">
        <f>VLOOKUP(FinalOutput[[#This Row],[ONS_Cenus_2011]],Table5[],CensusData!D$1,FALSE)</f>
        <v>3794</v>
      </c>
      <c r="L166" s="128">
        <f>VLOOKUP(FinalOutput[[#This Row],[ONS_Cenus_2011]],Table5[],CensusData!E$1,FALSE)</f>
        <v>1674</v>
      </c>
      <c r="M166" s="128">
        <f>VLOOKUP(FinalOutput[[#This Row],[ONS_Cenus_2011]],Table5[],CensusData!F$1,FALSE)</f>
        <v>4422</v>
      </c>
      <c r="N166" s="128">
        <f>VLOOKUP(FinalOutput[[#This Row],[ONS_Cenus_2011]],Table5[],CensusData!G$1,FALSE)</f>
        <v>2431</v>
      </c>
      <c r="O166" s="128">
        <f>VLOOKUP(FinalOutput[[#This Row],[ONS_Cenus_2011]],Table5[],CensusData!H$1,FALSE)</f>
        <v>248</v>
      </c>
      <c r="P166" s="128">
        <f>VLOOKUP(FinalOutput[[#This Row],[ONS_Cenus_2011]],Table5[],CensusData!I$1,FALSE)</f>
        <v>5.44</v>
      </c>
      <c r="Q166" s="128">
        <f>VLOOKUP(FinalOutput[[#This Row],[ONS_Cenus_2011]],Table5[],CensusData!J$1,FALSE)</f>
        <v>29612</v>
      </c>
      <c r="R166" s="128">
        <f>VLOOKUP(FinalOutput[[#This Row],[ONS_Cenus_2011]],Table5[],CensusData!K$1,FALSE)</f>
        <v>53336</v>
      </c>
      <c r="S166" s="128">
        <f>VLOOKUP(FinalOutput[[#This Row],[ONS_Cenus_2011]],Table5[],CensusData!L$1,FALSE)</f>
        <v>52473</v>
      </c>
      <c r="T166" s="128">
        <f>VLOOKUP(FinalOutput[[#This Row],[ONS_Cenus_2011]],Table5[],CensusData!M$1,FALSE)</f>
        <v>51544</v>
      </c>
      <c r="U166" s="128">
        <f>VLOOKUP(FinalOutput[[#This Row],[ONS_Cenus_2011]],Table5[],CensusData!N$1,FALSE)</f>
        <v>219</v>
      </c>
      <c r="V166" s="128">
        <f>VLOOKUP(FinalOutput[[#This Row],[ONS_Cenus_2011]],Table5[],CensusData!O$1,FALSE)</f>
        <v>22</v>
      </c>
      <c r="W166" s="128">
        <f>VLOOKUP(FinalOutput[[#This Row],[ONS_Cenus_2011]],Table5[],CensusData!P$1,FALSE)</f>
        <v>688</v>
      </c>
      <c r="X166" s="128">
        <f>VLOOKUP(FinalOutput[[#This Row],[ONS_Cenus_2011]],Table5[],CensusData!Q$1,FALSE)</f>
        <v>245</v>
      </c>
      <c r="Y166" s="128">
        <f>VLOOKUP(FinalOutput[[#This Row],[ONS_Cenus_2011]],Table5[],CensusData!R$1,FALSE)</f>
        <v>70</v>
      </c>
      <c r="Z166" s="128">
        <f>VLOOKUP(FinalOutput[[#This Row],[ONS_Cenus_2011]],Table5[],CensusData!S$1,FALSE)</f>
        <v>26</v>
      </c>
      <c r="AA166" s="128">
        <f>VLOOKUP(FinalOutput[[#This Row],[ONS_Cenus_2011]],Table5[],CensusData!T$1,FALSE)</f>
        <v>80</v>
      </c>
      <c r="AB166" s="128">
        <f>VLOOKUP(FinalOutput[[#This Row],[ONS_Cenus_2011]],Table5[],CensusData!U$1,FALSE)</f>
        <v>69</v>
      </c>
      <c r="AC166" s="128">
        <f>VLOOKUP(FinalOutput[[#This Row],[ONS_Cenus_2011]],Table5[],CensusData!V$1,FALSE)</f>
        <v>412</v>
      </c>
      <c r="AD166" s="128">
        <f>VLOOKUP(FinalOutput[[#This Row],[ONS_Cenus_2011]],Table5[],CensusData!W$1,FALSE)</f>
        <v>138</v>
      </c>
      <c r="AE166" s="128">
        <f>VLOOKUP(FinalOutput[[#This Row],[ONS_Cenus_2011]],Table5[],CensusData!X$1,FALSE)</f>
        <v>19</v>
      </c>
      <c r="AF166" s="128">
        <f>VLOOKUP(FinalOutput[[#This Row],[ONS_Cenus_2011]],Table5[],CensusData!Y$1,FALSE)</f>
        <v>24</v>
      </c>
      <c r="AG166" s="128">
        <f>VLOOKUP(FinalOutput[[#This Row],[ONS_Cenus_2011]],Table5[],CensusData!Z$1,FALSE)</f>
        <v>101</v>
      </c>
      <c r="AH166" s="128">
        <f>VLOOKUP(FinalOutput[[#This Row],[ONS_Cenus_2011]],Table5[],CensusData!AA$1,FALSE)</f>
        <v>130</v>
      </c>
      <c r="AI166" s="128">
        <f>VLOOKUP(FinalOutput[[#This Row],[ONS_Cenus_2011]],Table5[],CensusData!AB$1,FALSE)</f>
        <v>138</v>
      </c>
      <c r="AJ166" s="128">
        <f>VLOOKUP(FinalOutput[[#This Row],[ONS_Cenus_2011]],Table5[],CensusData!AC$1,FALSE)</f>
        <v>91</v>
      </c>
      <c r="AK166" s="128">
        <f>VLOOKUP(FinalOutput[[#This Row],[ONS_Cenus_2011]],Table5[],CensusData!AD$1,FALSE)</f>
        <v>32</v>
      </c>
      <c r="AL166" s="128">
        <f>VLOOKUP(FinalOutput[[#This Row],[ONS_Cenus_2011]],Table5[],CensusData!AE$1,FALSE)</f>
        <v>15</v>
      </c>
      <c r="AM166" s="128">
        <f>VLOOKUP(FinalOutput[[#This Row],[ONS_Cenus_2011]],Table5[],CensusData!AF$1,FALSE)</f>
        <v>68</v>
      </c>
      <c r="AN166" s="128">
        <f>VLOOKUP(FinalOutput[[#This Row],[ONS_Cenus_2011]],Table5[],CensusData!AG$1,FALSE)</f>
        <v>31</v>
      </c>
      <c r="AO166" s="128">
        <f>VLOOKUP(FinalOutput[[#This Row],[ONS_Cenus_2011]],Table5[],CensusData!AH$1,FALSE)</f>
        <v>37</v>
      </c>
      <c r="AP166" s="128">
        <f>VLOOKUP(FinalOutput[[#This Row],[ONS_Cenus_2011]],Table5[],CensusData!AI$1,FALSE)</f>
        <v>103657</v>
      </c>
      <c r="AQ166" s="128">
        <f>VLOOKUP(FinalOutput[[#This Row],[ONS_Cenus_2011]],Table5[],CensusData!AJ$1,FALSE)</f>
        <v>23744</v>
      </c>
      <c r="AR166" s="128">
        <f>VLOOKUP(FinalOutput[[#This Row],[ONS_Cenus_2011]],Table5[],CensusData!AK$1,FALSE)</f>
        <v>15328</v>
      </c>
      <c r="AS166" s="128">
        <f>VLOOKUP(FinalOutput[[#This Row],[ONS_Cenus_2011]],Table5[],CensusData!AL$1,FALSE)</f>
        <v>18098</v>
      </c>
      <c r="AT166" s="128">
        <f>VLOOKUP(FinalOutput[[#This Row],[ONS_Cenus_2011]],Table5[],CensusData!AM$1,FALSE)</f>
        <v>5651</v>
      </c>
      <c r="AU166" s="128">
        <f>VLOOKUP(FinalOutput[[#This Row],[ONS_Cenus_2011]],Table5[],CensusData!AN$1,FALSE)</f>
        <v>12388</v>
      </c>
      <c r="AV166" s="128">
        <f>VLOOKUP(FinalOutput[[#This Row],[ONS_Cenus_2011]],Table5[],CensusData!AO$1,FALSE)</f>
        <v>24026</v>
      </c>
      <c r="AW166" s="128">
        <f>VLOOKUP(FinalOutput[[#This Row],[ONS_Cenus_2011]],Table5[],CensusData!AP$1,FALSE)</f>
        <v>4422</v>
      </c>
    </row>
    <row r="167" spans="1:49" ht="15" customHeight="1">
      <c r="A167" s="128" t="str">
        <f t="array" ref="A167">ConsolGeog[[#This Row],[Country]]</f>
        <v>England</v>
      </c>
      <c r="B167" s="129" t="str">
        <f t="array" ref="B167">ConsolGeog[[#This Row],[County Name]]</f>
        <v>Norfolk</v>
      </c>
      <c r="C167" s="128" t="str">
        <f t="array" ref="C167">ConsolGeog[[#This Row],[la_code]]</f>
        <v>E07000145</v>
      </c>
      <c r="D167" s="129" t="str">
        <f t="array" ref="D167">ConsolGeog[[#This Row],[la_name]]</f>
        <v>Great Yarmouth</v>
      </c>
      <c r="E167" s="129" t="str">
        <f t="array" ref="E167">ConsolGeog[[#This Row],[LA Type]]</f>
        <v>District</v>
      </c>
      <c r="F167" s="129">
        <f t="array" ref="F167">ConsolGeog[[#This Row],[population]]</f>
        <v>97277</v>
      </c>
      <c r="G167" s="129">
        <f t="array" ref="G167">ConsolGeog[[#This Row],[area]]</f>
        <v>17418.830000000002</v>
      </c>
      <c r="H167" s="129">
        <f t="array" ref="H167">MAX(ConsolGeog[[#This Row],[Presented HS - 16-17 (2014)]]+ConsolGeog[[#This Row],[Presented HS - 18-24 (2014)]],ConsolGeog[[#This Row],[Presented HS - 16-24 (2014)]])+MAX(ConsolGeog[[#This Row],[Presented CS - 16-17 (2014)]]+ConsolGeog[[#This Row],[Presented CS - 18-24 (2014)]],ConsolGeog[[#This Row],[Presented CS - 16-24 (2014)]])</f>
        <v>0</v>
      </c>
      <c r="I167" s="129">
        <f t="array" ref="I167">MAX(ConsolGeog[[#This Row],[Assessed HS - 16-17 (2014)]]+ConsolGeog[[#This Row],[Assessed HS - 18-24 (2014)]],ConsolGeog[[#This Row],[Assessed HS - 16-24 (2014)]])+MAX(ConsolGeog[[#This Row],[Assessed CS - 16-17 (2014)]]+ConsolGeog[[#This Row],[Assessed CS - 18-24 (2014)]],ConsolGeog[[#This Row],[Assessed CS - 16-24 (2014)]])</f>
        <v>0</v>
      </c>
      <c r="J167" s="128">
        <f>VLOOKUP(FinalOutput[[#This Row],[ONS_Cenus_2011]],Table5[],CensusData!C$1,FALSE)</f>
        <v>38203</v>
      </c>
      <c r="K167" s="128">
        <f>VLOOKUP(FinalOutput[[#This Row],[ONS_Cenus_2011]],Table5[],CensusData!D$1,FALSE)</f>
        <v>5018</v>
      </c>
      <c r="L167" s="128">
        <f>VLOOKUP(FinalOutput[[#This Row],[ONS_Cenus_2011]],Table5[],CensusData!E$1,FALSE)</f>
        <v>2733</v>
      </c>
      <c r="M167" s="128">
        <f>VLOOKUP(FinalOutput[[#This Row],[ONS_Cenus_2011]],Table5[],CensusData!F$1,FALSE)</f>
        <v>5273</v>
      </c>
      <c r="N167" s="128">
        <f>VLOOKUP(FinalOutput[[#This Row],[ONS_Cenus_2011]],Table5[],CensusData!G$1,FALSE)</f>
        <v>2809</v>
      </c>
      <c r="O167" s="128">
        <f>VLOOKUP(FinalOutput[[#This Row],[ONS_Cenus_2011]],Table5[],CensusData!H$1,FALSE)</f>
        <v>495</v>
      </c>
      <c r="P167" s="128">
        <f>VLOOKUP(FinalOutput[[#This Row],[ONS_Cenus_2011]],Table5[],CensusData!I$1,FALSE)</f>
        <v>9.19</v>
      </c>
      <c r="Q167" s="128">
        <f>VLOOKUP(FinalOutput[[#This Row],[ONS_Cenus_2011]],Table5[],CensusData!J$1,FALSE)</f>
        <v>25099</v>
      </c>
      <c r="R167" s="128">
        <f>VLOOKUP(FinalOutput[[#This Row],[ONS_Cenus_2011]],Table5[],CensusData!K$1,FALSE)</f>
        <v>42079</v>
      </c>
      <c r="S167" s="128">
        <f>VLOOKUP(FinalOutput[[#This Row],[ONS_Cenus_2011]],Table5[],CensusData!L$1,FALSE)</f>
        <v>41097</v>
      </c>
      <c r="T167" s="128">
        <f>VLOOKUP(FinalOutput[[#This Row],[ONS_Cenus_2011]],Table5[],CensusData!M$1,FALSE)</f>
        <v>39554</v>
      </c>
      <c r="U167" s="128">
        <f>VLOOKUP(FinalOutput[[#This Row],[ONS_Cenus_2011]],Table5[],CensusData!N$1,FALSE)</f>
        <v>227</v>
      </c>
      <c r="V167" s="128">
        <f>VLOOKUP(FinalOutput[[#This Row],[ONS_Cenus_2011]],Table5[],CensusData!O$1,FALSE)</f>
        <v>24</v>
      </c>
      <c r="W167" s="128">
        <f>VLOOKUP(FinalOutput[[#This Row],[ONS_Cenus_2011]],Table5[],CensusData!P$1,FALSE)</f>
        <v>1292</v>
      </c>
      <c r="X167" s="128">
        <f>VLOOKUP(FinalOutput[[#This Row],[ONS_Cenus_2011]],Table5[],CensusData!Q$1,FALSE)</f>
        <v>289</v>
      </c>
      <c r="Y167" s="128">
        <f>VLOOKUP(FinalOutput[[#This Row],[ONS_Cenus_2011]],Table5[],CensusData!R$1,FALSE)</f>
        <v>76</v>
      </c>
      <c r="Z167" s="128">
        <f>VLOOKUP(FinalOutput[[#This Row],[ONS_Cenus_2011]],Table5[],CensusData!S$1,FALSE)</f>
        <v>72</v>
      </c>
      <c r="AA167" s="128">
        <f>VLOOKUP(FinalOutput[[#This Row],[ONS_Cenus_2011]],Table5[],CensusData!T$1,FALSE)</f>
        <v>78</v>
      </c>
      <c r="AB167" s="128">
        <f>VLOOKUP(FinalOutput[[#This Row],[ONS_Cenus_2011]],Table5[],CensusData!U$1,FALSE)</f>
        <v>63</v>
      </c>
      <c r="AC167" s="128">
        <f>VLOOKUP(FinalOutput[[#This Row],[ONS_Cenus_2011]],Table5[],CensusData!V$1,FALSE)</f>
        <v>415</v>
      </c>
      <c r="AD167" s="128">
        <f>VLOOKUP(FinalOutput[[#This Row],[ONS_Cenus_2011]],Table5[],CensusData!W$1,FALSE)</f>
        <v>156</v>
      </c>
      <c r="AE167" s="128">
        <f>VLOOKUP(FinalOutput[[#This Row],[ONS_Cenus_2011]],Table5[],CensusData!X$1,FALSE)</f>
        <v>40</v>
      </c>
      <c r="AF167" s="128">
        <f>VLOOKUP(FinalOutput[[#This Row],[ONS_Cenus_2011]],Table5[],CensusData!Y$1,FALSE)</f>
        <v>5</v>
      </c>
      <c r="AG167" s="128">
        <f>VLOOKUP(FinalOutput[[#This Row],[ONS_Cenus_2011]],Table5[],CensusData!Z$1,FALSE)</f>
        <v>66</v>
      </c>
      <c r="AH167" s="128">
        <f>VLOOKUP(FinalOutput[[#This Row],[ONS_Cenus_2011]],Table5[],CensusData!AA$1,FALSE)</f>
        <v>148</v>
      </c>
      <c r="AI167" s="128">
        <f>VLOOKUP(FinalOutput[[#This Row],[ONS_Cenus_2011]],Table5[],CensusData!AB$1,FALSE)</f>
        <v>180</v>
      </c>
      <c r="AJ167" s="128">
        <f>VLOOKUP(FinalOutput[[#This Row],[ONS_Cenus_2011]],Table5[],CensusData!AC$1,FALSE)</f>
        <v>104</v>
      </c>
      <c r="AK167" s="128">
        <f>VLOOKUP(FinalOutput[[#This Row],[ONS_Cenus_2011]],Table5[],CensusData!AD$1,FALSE)</f>
        <v>41</v>
      </c>
      <c r="AL167" s="128">
        <f>VLOOKUP(FinalOutput[[#This Row],[ONS_Cenus_2011]],Table5[],CensusData!AE$1,FALSE)</f>
        <v>35</v>
      </c>
      <c r="AM167" s="128">
        <f>VLOOKUP(FinalOutput[[#This Row],[ONS_Cenus_2011]],Table5[],CensusData!AF$1,FALSE)</f>
        <v>98</v>
      </c>
      <c r="AN167" s="128">
        <f>VLOOKUP(FinalOutput[[#This Row],[ONS_Cenus_2011]],Table5[],CensusData!AG$1,FALSE)</f>
        <v>26</v>
      </c>
      <c r="AO167" s="128">
        <f>VLOOKUP(FinalOutput[[#This Row],[ONS_Cenus_2011]],Table5[],CensusData!AH$1,FALSE)</f>
        <v>72</v>
      </c>
      <c r="AP167" s="128">
        <f>VLOOKUP(FinalOutput[[#This Row],[ONS_Cenus_2011]],Table5[],CensusData!AI$1,FALSE)</f>
        <v>79748</v>
      </c>
      <c r="AQ167" s="128">
        <f>VLOOKUP(FinalOutput[[#This Row],[ONS_Cenus_2011]],Table5[],CensusData!AJ$1,FALSE)</f>
        <v>26164</v>
      </c>
      <c r="AR167" s="128">
        <f>VLOOKUP(FinalOutput[[#This Row],[ONS_Cenus_2011]],Table5[],CensusData!AK$1,FALSE)</f>
        <v>12531</v>
      </c>
      <c r="AS167" s="128">
        <f>VLOOKUP(FinalOutput[[#This Row],[ONS_Cenus_2011]],Table5[],CensusData!AL$1,FALSE)</f>
        <v>12846</v>
      </c>
      <c r="AT167" s="128">
        <f>VLOOKUP(FinalOutput[[#This Row],[ONS_Cenus_2011]],Table5[],CensusData!AM$1,FALSE)</f>
        <v>3735</v>
      </c>
      <c r="AU167" s="128">
        <f>VLOOKUP(FinalOutput[[#This Row],[ONS_Cenus_2011]],Table5[],CensusData!AN$1,FALSE)</f>
        <v>8418</v>
      </c>
      <c r="AV167" s="128">
        <f>VLOOKUP(FinalOutput[[#This Row],[ONS_Cenus_2011]],Table5[],CensusData!AO$1,FALSE)</f>
        <v>11336</v>
      </c>
      <c r="AW167" s="128">
        <f>VLOOKUP(FinalOutput[[#This Row],[ONS_Cenus_2011]],Table5[],CensusData!AP$1,FALSE)</f>
        <v>4718</v>
      </c>
    </row>
    <row r="168" spans="1:49" ht="15" customHeight="1">
      <c r="A168" s="128" t="str">
        <f t="array" ref="A168">ConsolGeog[[#This Row],[Country]]</f>
        <v>England</v>
      </c>
      <c r="B168" s="129" t="str">
        <f t="array" ref="B168">ConsolGeog[[#This Row],[County Name]]</f>
        <v>Norfolk</v>
      </c>
      <c r="C168" s="128" t="str">
        <f t="array" ref="C168">ConsolGeog[[#This Row],[la_code]]</f>
        <v>E07000146</v>
      </c>
      <c r="D168" s="129" t="str">
        <f t="array" ref="D168">ConsolGeog[[#This Row],[la_name]]</f>
        <v>King's Lynn and West Norfolk</v>
      </c>
      <c r="E168" s="129" t="str">
        <f t="array" ref="E168">ConsolGeog[[#This Row],[LA Type]]</f>
        <v>District</v>
      </c>
      <c r="F168" s="129">
        <f t="array" ref="F168">ConsolGeog[[#This Row],[population]]</f>
        <v>147451</v>
      </c>
      <c r="G168" s="129">
        <f t="array" ref="G168">ConsolGeog[[#This Row],[area]]</f>
        <v>142879.4</v>
      </c>
      <c r="H168" s="129">
        <f t="array" ref="H168">MAX(ConsolGeog[[#This Row],[Presented HS - 16-17 (2014)]]+ConsolGeog[[#This Row],[Presented HS - 18-24 (2014)]],ConsolGeog[[#This Row],[Presented HS - 16-24 (2014)]])+MAX(ConsolGeog[[#This Row],[Presented CS - 16-17 (2014)]]+ConsolGeog[[#This Row],[Presented CS - 18-24 (2014)]],ConsolGeog[[#This Row],[Presented CS - 16-24 (2014)]])</f>
        <v>368</v>
      </c>
      <c r="I168" s="129">
        <f t="array" ref="I168">MAX(ConsolGeog[[#This Row],[Assessed HS - 16-17 (2014)]]+ConsolGeog[[#This Row],[Assessed HS - 18-24 (2014)]],ConsolGeog[[#This Row],[Assessed HS - 16-24 (2014)]])+MAX(ConsolGeog[[#This Row],[Assessed CS - 16-17 (2014)]]+ConsolGeog[[#This Row],[Assessed CS - 18-24 (2014)]],ConsolGeog[[#This Row],[Assessed CS - 16-24 (2014)]])</f>
        <v>28</v>
      </c>
      <c r="J168" s="128">
        <f>VLOOKUP(FinalOutput[[#This Row],[ONS_Cenus_2011]],Table5[],CensusData!C$1,FALSE)</f>
        <v>54869</v>
      </c>
      <c r="K168" s="128">
        <f>VLOOKUP(FinalOutput[[#This Row],[ONS_Cenus_2011]],Table5[],CensusData!D$1,FALSE)</f>
        <v>5701</v>
      </c>
      <c r="L168" s="128">
        <f>VLOOKUP(FinalOutput[[#This Row],[ONS_Cenus_2011]],Table5[],CensusData!E$1,FALSE)</f>
        <v>3047</v>
      </c>
      <c r="M168" s="128">
        <f>VLOOKUP(FinalOutput[[#This Row],[ONS_Cenus_2011]],Table5[],CensusData!F$1,FALSE)</f>
        <v>6931</v>
      </c>
      <c r="N168" s="128">
        <f>VLOOKUP(FinalOutput[[#This Row],[ONS_Cenus_2011]],Table5[],CensusData!G$1,FALSE)</f>
        <v>3659</v>
      </c>
      <c r="O168" s="128">
        <f>VLOOKUP(FinalOutput[[#This Row],[ONS_Cenus_2011]],Table5[],CensusData!H$1,FALSE)</f>
        <v>492</v>
      </c>
      <c r="P168" s="128">
        <f>VLOOKUP(FinalOutput[[#This Row],[ONS_Cenus_2011]],Table5[],CensusData!I$1,FALSE)</f>
        <v>14.68</v>
      </c>
      <c r="Q168" s="128">
        <f>VLOOKUP(FinalOutput[[#This Row],[ONS_Cenus_2011]],Table5[],CensusData!J$1,FALSE)</f>
        <v>18549</v>
      </c>
      <c r="R168" s="128">
        <f>VLOOKUP(FinalOutput[[#This Row],[ONS_Cenus_2011]],Table5[],CensusData!K$1,FALSE)</f>
        <v>62977</v>
      </c>
      <c r="S168" s="128">
        <f>VLOOKUP(FinalOutput[[#This Row],[ONS_Cenus_2011]],Table5[],CensusData!L$1,FALSE)</f>
        <v>61754</v>
      </c>
      <c r="T168" s="128">
        <f>VLOOKUP(FinalOutput[[#This Row],[ONS_Cenus_2011]],Table5[],CensusData!M$1,FALSE)</f>
        <v>58946</v>
      </c>
      <c r="U168" s="128">
        <f>VLOOKUP(FinalOutput[[#This Row],[ONS_Cenus_2011]],Table5[],CensusData!N$1,FALSE)</f>
        <v>326</v>
      </c>
      <c r="V168" s="128">
        <f>VLOOKUP(FinalOutput[[#This Row],[ONS_Cenus_2011]],Table5[],CensusData!O$1,FALSE)</f>
        <v>110</v>
      </c>
      <c r="W168" s="128">
        <f>VLOOKUP(FinalOutput[[#This Row],[ONS_Cenus_2011]],Table5[],CensusData!P$1,FALSE)</f>
        <v>2372</v>
      </c>
      <c r="X168" s="128">
        <f>VLOOKUP(FinalOutput[[#This Row],[ONS_Cenus_2011]],Table5[],CensusData!Q$1,FALSE)</f>
        <v>321</v>
      </c>
      <c r="Y168" s="128">
        <f>VLOOKUP(FinalOutput[[#This Row],[ONS_Cenus_2011]],Table5[],CensusData!R$1,FALSE)</f>
        <v>95</v>
      </c>
      <c r="Z168" s="128">
        <f>VLOOKUP(FinalOutput[[#This Row],[ONS_Cenus_2011]],Table5[],CensusData!S$1,FALSE)</f>
        <v>44</v>
      </c>
      <c r="AA168" s="128">
        <f>VLOOKUP(FinalOutput[[#This Row],[ONS_Cenus_2011]],Table5[],CensusData!T$1,FALSE)</f>
        <v>82</v>
      </c>
      <c r="AB168" s="128">
        <f>VLOOKUP(FinalOutput[[#This Row],[ONS_Cenus_2011]],Table5[],CensusData!U$1,FALSE)</f>
        <v>100</v>
      </c>
      <c r="AC168" s="128">
        <f>VLOOKUP(FinalOutput[[#This Row],[ONS_Cenus_2011]],Table5[],CensusData!V$1,FALSE)</f>
        <v>588</v>
      </c>
      <c r="AD168" s="128">
        <f>VLOOKUP(FinalOutput[[#This Row],[ONS_Cenus_2011]],Table5[],CensusData!W$1,FALSE)</f>
        <v>211</v>
      </c>
      <c r="AE168" s="128">
        <f>VLOOKUP(FinalOutput[[#This Row],[ONS_Cenus_2011]],Table5[],CensusData!X$1,FALSE)</f>
        <v>48</v>
      </c>
      <c r="AF168" s="128">
        <f>VLOOKUP(FinalOutput[[#This Row],[ONS_Cenus_2011]],Table5[],CensusData!Y$1,FALSE)</f>
        <v>15</v>
      </c>
      <c r="AG168" s="128">
        <f>VLOOKUP(FinalOutput[[#This Row],[ONS_Cenus_2011]],Table5[],CensusData!Z$1,FALSE)</f>
        <v>125</v>
      </c>
      <c r="AH168" s="128">
        <f>VLOOKUP(FinalOutput[[#This Row],[ONS_Cenus_2011]],Table5[],CensusData!AA$1,FALSE)</f>
        <v>189</v>
      </c>
      <c r="AI168" s="128">
        <f>VLOOKUP(FinalOutput[[#This Row],[ONS_Cenus_2011]],Table5[],CensusData!AB$1,FALSE)</f>
        <v>222</v>
      </c>
      <c r="AJ168" s="128">
        <f>VLOOKUP(FinalOutput[[#This Row],[ONS_Cenus_2011]],Table5[],CensusData!AC$1,FALSE)</f>
        <v>113</v>
      </c>
      <c r="AK168" s="128">
        <f>VLOOKUP(FinalOutput[[#This Row],[ONS_Cenus_2011]],Table5[],CensusData!AD$1,FALSE)</f>
        <v>65</v>
      </c>
      <c r="AL168" s="128">
        <f>VLOOKUP(FinalOutput[[#This Row],[ONS_Cenus_2011]],Table5[],CensusData!AE$1,FALSE)</f>
        <v>44</v>
      </c>
      <c r="AM168" s="128">
        <f>VLOOKUP(FinalOutput[[#This Row],[ONS_Cenus_2011]],Table5[],CensusData!AF$1,FALSE)</f>
        <v>92</v>
      </c>
      <c r="AN168" s="128">
        <f>VLOOKUP(FinalOutput[[#This Row],[ONS_Cenus_2011]],Table5[],CensusData!AG$1,FALSE)</f>
        <v>25</v>
      </c>
      <c r="AO168" s="128">
        <f>VLOOKUP(FinalOutput[[#This Row],[ONS_Cenus_2011]],Table5[],CensusData!AH$1,FALSE)</f>
        <v>67</v>
      </c>
      <c r="AP168" s="128">
        <f>VLOOKUP(FinalOutput[[#This Row],[ONS_Cenus_2011]],Table5[],CensusData!AI$1,FALSE)</f>
        <v>122639</v>
      </c>
      <c r="AQ168" s="128">
        <f>VLOOKUP(FinalOutput[[#This Row],[ONS_Cenus_2011]],Table5[],CensusData!AJ$1,FALSE)</f>
        <v>35909</v>
      </c>
      <c r="AR168" s="128">
        <f>VLOOKUP(FinalOutput[[#This Row],[ONS_Cenus_2011]],Table5[],CensusData!AK$1,FALSE)</f>
        <v>17770</v>
      </c>
      <c r="AS168" s="128">
        <f>VLOOKUP(FinalOutput[[#This Row],[ONS_Cenus_2011]],Table5[],CensusData!AL$1,FALSE)</f>
        <v>19850</v>
      </c>
      <c r="AT168" s="128">
        <f>VLOOKUP(FinalOutput[[#This Row],[ONS_Cenus_2011]],Table5[],CensusData!AM$1,FALSE)</f>
        <v>4680</v>
      </c>
      <c r="AU168" s="128">
        <f>VLOOKUP(FinalOutput[[#This Row],[ONS_Cenus_2011]],Table5[],CensusData!AN$1,FALSE)</f>
        <v>13464</v>
      </c>
      <c r="AV168" s="128">
        <f>VLOOKUP(FinalOutput[[#This Row],[ONS_Cenus_2011]],Table5[],CensusData!AO$1,FALSE)</f>
        <v>23455</v>
      </c>
      <c r="AW168" s="128">
        <f>VLOOKUP(FinalOutput[[#This Row],[ONS_Cenus_2011]],Table5[],CensusData!AP$1,FALSE)</f>
        <v>7511</v>
      </c>
    </row>
    <row r="169" spans="1:49" ht="15" customHeight="1">
      <c r="A169" s="128" t="str">
        <f t="array" ref="A169">ConsolGeog[[#This Row],[Country]]</f>
        <v>England</v>
      </c>
      <c r="B169" s="129" t="str">
        <f t="array" ref="B169">ConsolGeog[[#This Row],[County Name]]</f>
        <v>Norfolk</v>
      </c>
      <c r="C169" s="128" t="str">
        <f t="array" ref="C169">ConsolGeog[[#This Row],[la_code]]</f>
        <v>E07000147</v>
      </c>
      <c r="D169" s="129" t="str">
        <f t="array" ref="D169">ConsolGeog[[#This Row],[la_name]]</f>
        <v>North Norfolk</v>
      </c>
      <c r="E169" s="129" t="str">
        <f t="array" ref="E169">ConsolGeog[[#This Row],[LA Type]]</f>
        <v>District</v>
      </c>
      <c r="F169" s="129">
        <f t="array" ref="F169">ConsolGeog[[#This Row],[population]]</f>
        <v>101499</v>
      </c>
      <c r="G169" s="129">
        <f t="array" ref="G169">ConsolGeog[[#This Row],[area]]</f>
        <v>96333.07</v>
      </c>
      <c r="H169" s="129">
        <f t="array" ref="H169">MAX(ConsolGeog[[#This Row],[Presented HS - 16-17 (2014)]]+ConsolGeog[[#This Row],[Presented HS - 18-24 (2014)]],ConsolGeog[[#This Row],[Presented HS - 16-24 (2014)]])+MAX(ConsolGeog[[#This Row],[Presented CS - 16-17 (2014)]]+ConsolGeog[[#This Row],[Presented CS - 18-24 (2014)]],ConsolGeog[[#This Row],[Presented CS - 16-24 (2014)]])</f>
        <v>0</v>
      </c>
      <c r="I169" s="129">
        <f t="array" ref="I169">MAX(ConsolGeog[[#This Row],[Assessed HS - 16-17 (2014)]]+ConsolGeog[[#This Row],[Assessed HS - 18-24 (2014)]],ConsolGeog[[#This Row],[Assessed HS - 16-24 (2014)]])+MAX(ConsolGeog[[#This Row],[Assessed CS - 16-17 (2014)]]+ConsolGeog[[#This Row],[Assessed CS - 18-24 (2014)]],ConsolGeog[[#This Row],[Assessed CS - 16-24 (2014)]])</f>
        <v>0</v>
      </c>
      <c r="J169" s="128">
        <f>VLOOKUP(FinalOutput[[#This Row],[ONS_Cenus_2011]],Table5[],CensusData!C$1,FALSE)</f>
        <v>43179</v>
      </c>
      <c r="K169" s="128">
        <f>VLOOKUP(FinalOutput[[#This Row],[ONS_Cenus_2011]],Table5[],CensusData!D$1,FALSE)</f>
        <v>3385</v>
      </c>
      <c r="L169" s="128">
        <f>VLOOKUP(FinalOutput[[#This Row],[ONS_Cenus_2011]],Table5[],CensusData!E$1,FALSE)</f>
        <v>1758</v>
      </c>
      <c r="M169" s="128">
        <f>VLOOKUP(FinalOutput[[#This Row],[ONS_Cenus_2011]],Table5[],CensusData!F$1,FALSE)</f>
        <v>4095</v>
      </c>
      <c r="N169" s="128">
        <f>VLOOKUP(FinalOutput[[#This Row],[ONS_Cenus_2011]],Table5[],CensusData!G$1,FALSE)</f>
        <v>1971</v>
      </c>
      <c r="O169" s="128">
        <f>VLOOKUP(FinalOutput[[#This Row],[ONS_Cenus_2011]],Table5[],CensusData!H$1,FALSE)</f>
        <v>263</v>
      </c>
      <c r="P169" s="128">
        <f>VLOOKUP(FinalOutput[[#This Row],[ONS_Cenus_2011]],Table5[],CensusData!I$1,FALSE)</f>
        <v>21.03</v>
      </c>
      <c r="Q169" s="128">
        <f>VLOOKUP(FinalOutput[[#This Row],[ONS_Cenus_2011]],Table5[],CensusData!J$1,FALSE)</f>
        <v>13232</v>
      </c>
      <c r="R169" s="128">
        <f>VLOOKUP(FinalOutput[[#This Row],[ONS_Cenus_2011]],Table5[],CensusData!K$1,FALSE)</f>
        <v>46046</v>
      </c>
      <c r="S169" s="128">
        <f>VLOOKUP(FinalOutput[[#This Row],[ONS_Cenus_2011]],Table5[],CensusData!L$1,FALSE)</f>
        <v>45649</v>
      </c>
      <c r="T169" s="128">
        <f>VLOOKUP(FinalOutput[[#This Row],[ONS_Cenus_2011]],Table5[],CensusData!M$1,FALSE)</f>
        <v>44747</v>
      </c>
      <c r="U169" s="128">
        <f>VLOOKUP(FinalOutput[[#This Row],[ONS_Cenus_2011]],Table5[],CensusData!N$1,FALSE)</f>
        <v>190</v>
      </c>
      <c r="V169" s="128">
        <f>VLOOKUP(FinalOutput[[#This Row],[ONS_Cenus_2011]],Table5[],CensusData!O$1,FALSE)</f>
        <v>18</v>
      </c>
      <c r="W169" s="128">
        <f>VLOOKUP(FinalOutput[[#This Row],[ONS_Cenus_2011]],Table5[],CensusData!P$1,FALSE)</f>
        <v>694</v>
      </c>
      <c r="X169" s="128">
        <f>VLOOKUP(FinalOutput[[#This Row],[ONS_Cenus_2011]],Table5[],CensusData!Q$1,FALSE)</f>
        <v>156</v>
      </c>
      <c r="Y169" s="128">
        <f>VLOOKUP(FinalOutput[[#This Row],[ONS_Cenus_2011]],Table5[],CensusData!R$1,FALSE)</f>
        <v>60</v>
      </c>
      <c r="Z169" s="128">
        <f>VLOOKUP(FinalOutput[[#This Row],[ONS_Cenus_2011]],Table5[],CensusData!S$1,FALSE)</f>
        <v>15</v>
      </c>
      <c r="AA169" s="128">
        <f>VLOOKUP(FinalOutput[[#This Row],[ONS_Cenus_2011]],Table5[],CensusData!T$1,FALSE)</f>
        <v>39</v>
      </c>
      <c r="AB169" s="128">
        <f>VLOOKUP(FinalOutput[[#This Row],[ONS_Cenus_2011]],Table5[],CensusData!U$1,FALSE)</f>
        <v>42</v>
      </c>
      <c r="AC169" s="128">
        <f>VLOOKUP(FinalOutput[[#This Row],[ONS_Cenus_2011]],Table5[],CensusData!V$1,FALSE)</f>
        <v>173</v>
      </c>
      <c r="AD169" s="128">
        <f>VLOOKUP(FinalOutput[[#This Row],[ONS_Cenus_2011]],Table5[],CensusData!W$1,FALSE)</f>
        <v>50</v>
      </c>
      <c r="AE169" s="128">
        <f>VLOOKUP(FinalOutput[[#This Row],[ONS_Cenus_2011]],Table5[],CensusData!X$1,FALSE)</f>
        <v>3</v>
      </c>
      <c r="AF169" s="128">
        <f>VLOOKUP(FinalOutput[[#This Row],[ONS_Cenus_2011]],Table5[],CensusData!Y$1,FALSE)</f>
        <v>14</v>
      </c>
      <c r="AG169" s="128">
        <f>VLOOKUP(FinalOutput[[#This Row],[ONS_Cenus_2011]],Table5[],CensusData!Z$1,FALSE)</f>
        <v>44</v>
      </c>
      <c r="AH169" s="128">
        <f>VLOOKUP(FinalOutput[[#This Row],[ONS_Cenus_2011]],Table5[],CensusData!AA$1,FALSE)</f>
        <v>62</v>
      </c>
      <c r="AI169" s="128">
        <f>VLOOKUP(FinalOutput[[#This Row],[ONS_Cenus_2011]],Table5[],CensusData!AB$1,FALSE)</f>
        <v>47</v>
      </c>
      <c r="AJ169" s="128">
        <f>VLOOKUP(FinalOutput[[#This Row],[ONS_Cenus_2011]],Table5[],CensusData!AC$1,FALSE)</f>
        <v>18</v>
      </c>
      <c r="AK169" s="128">
        <f>VLOOKUP(FinalOutput[[#This Row],[ONS_Cenus_2011]],Table5[],CensusData!AD$1,FALSE)</f>
        <v>25</v>
      </c>
      <c r="AL169" s="128">
        <f>VLOOKUP(FinalOutput[[#This Row],[ONS_Cenus_2011]],Table5[],CensusData!AE$1,FALSE)</f>
        <v>4</v>
      </c>
      <c r="AM169" s="128">
        <f>VLOOKUP(FinalOutput[[#This Row],[ONS_Cenus_2011]],Table5[],CensusData!AF$1,FALSE)</f>
        <v>21</v>
      </c>
      <c r="AN169" s="128">
        <f>VLOOKUP(FinalOutput[[#This Row],[ONS_Cenus_2011]],Table5[],CensusData!AG$1,FALSE)</f>
        <v>2</v>
      </c>
      <c r="AO169" s="128">
        <f>VLOOKUP(FinalOutput[[#This Row],[ONS_Cenus_2011]],Table5[],CensusData!AH$1,FALSE)</f>
        <v>19</v>
      </c>
      <c r="AP169" s="128">
        <f>VLOOKUP(FinalOutput[[#This Row],[ONS_Cenus_2011]],Table5[],CensusData!AI$1,FALSE)</f>
        <v>86830</v>
      </c>
      <c r="AQ169" s="128">
        <f>VLOOKUP(FinalOutput[[#This Row],[ONS_Cenus_2011]],Table5[],CensusData!AJ$1,FALSE)</f>
        <v>23838</v>
      </c>
      <c r="AR169" s="128">
        <f>VLOOKUP(FinalOutput[[#This Row],[ONS_Cenus_2011]],Table5[],CensusData!AK$1,FALSE)</f>
        <v>12236</v>
      </c>
      <c r="AS169" s="128">
        <f>VLOOKUP(FinalOutput[[#This Row],[ONS_Cenus_2011]],Table5[],CensusData!AL$1,FALSE)</f>
        <v>14106</v>
      </c>
      <c r="AT169" s="128">
        <f>VLOOKUP(FinalOutput[[#This Row],[ONS_Cenus_2011]],Table5[],CensusData!AM$1,FALSE)</f>
        <v>4087</v>
      </c>
      <c r="AU169" s="128">
        <f>VLOOKUP(FinalOutput[[#This Row],[ONS_Cenus_2011]],Table5[],CensusData!AN$1,FALSE)</f>
        <v>9137</v>
      </c>
      <c r="AV169" s="128">
        <f>VLOOKUP(FinalOutput[[#This Row],[ONS_Cenus_2011]],Table5[],CensusData!AO$1,FALSE)</f>
        <v>19326</v>
      </c>
      <c r="AW169" s="128">
        <f>VLOOKUP(FinalOutput[[#This Row],[ONS_Cenus_2011]],Table5[],CensusData!AP$1,FALSE)</f>
        <v>4100</v>
      </c>
    </row>
    <row r="170" spans="1:49" ht="15" customHeight="1">
      <c r="A170" s="128" t="str">
        <f t="array" ref="A170">ConsolGeog[[#This Row],[Country]]</f>
        <v>England</v>
      </c>
      <c r="B170" s="129" t="str">
        <f t="array" ref="B170">ConsolGeog[[#This Row],[County Name]]</f>
        <v>Lancashire</v>
      </c>
      <c r="C170" s="128" t="str">
        <f t="array" ref="C170">ConsolGeog[[#This Row],[la_code]]</f>
        <v>E07000119</v>
      </c>
      <c r="D170" s="129" t="str">
        <f t="array" ref="D170">ConsolGeog[[#This Row],[la_name]]</f>
        <v>Fylde</v>
      </c>
      <c r="E170" s="129" t="str">
        <f t="array" ref="E170">ConsolGeog[[#This Row],[LA Type]]</f>
        <v>District</v>
      </c>
      <c r="F170" s="129">
        <f t="array" ref="F170">ConsolGeog[[#This Row],[population]]</f>
        <v>75757</v>
      </c>
      <c r="G170" s="129">
        <f t="array" ref="G170">ConsolGeog[[#This Row],[area]]</f>
        <v>16568.86</v>
      </c>
      <c r="H170" s="129">
        <f t="array" ref="H170">MAX(ConsolGeog[[#This Row],[Presented HS - 16-17 (2014)]]+ConsolGeog[[#This Row],[Presented HS - 18-24 (2014)]],ConsolGeog[[#This Row],[Presented HS - 16-24 (2014)]])+MAX(ConsolGeog[[#This Row],[Presented CS - 16-17 (2014)]]+ConsolGeog[[#This Row],[Presented CS - 18-24 (2014)]],ConsolGeog[[#This Row],[Presented CS - 16-24 (2014)]])</f>
        <v>33</v>
      </c>
      <c r="I170" s="129">
        <f t="array" ref="I170">MAX(ConsolGeog[[#This Row],[Assessed HS - 16-17 (2014)]]+ConsolGeog[[#This Row],[Assessed HS - 18-24 (2014)]],ConsolGeog[[#This Row],[Assessed HS - 16-24 (2014)]])+MAX(ConsolGeog[[#This Row],[Assessed CS - 16-17 (2014)]]+ConsolGeog[[#This Row],[Assessed CS - 18-24 (2014)]],ConsolGeog[[#This Row],[Assessed CS - 16-24 (2014)]])</f>
        <v>33</v>
      </c>
      <c r="J170" s="128">
        <f>VLOOKUP(FinalOutput[[#This Row],[ONS_Cenus_2011]],Table5[],CensusData!C$1,FALSE)</f>
        <v>28961</v>
      </c>
      <c r="K170" s="128">
        <f>VLOOKUP(FinalOutput[[#This Row],[ONS_Cenus_2011]],Table5[],CensusData!D$1,FALSE)</f>
        <v>2694</v>
      </c>
      <c r="L170" s="128">
        <f>VLOOKUP(FinalOutput[[#This Row],[ONS_Cenus_2011]],Table5[],CensusData!E$1,FALSE)</f>
        <v>1354</v>
      </c>
      <c r="M170" s="128">
        <f>VLOOKUP(FinalOutput[[#This Row],[ONS_Cenus_2011]],Table5[],CensusData!F$1,FALSE)</f>
        <v>3084</v>
      </c>
      <c r="N170" s="128">
        <f>VLOOKUP(FinalOutput[[#This Row],[ONS_Cenus_2011]],Table5[],CensusData!G$1,FALSE)</f>
        <v>1637</v>
      </c>
      <c r="O170" s="128">
        <f>VLOOKUP(FinalOutput[[#This Row],[ONS_Cenus_2011]],Table5[],CensusData!H$1,FALSE)</f>
        <v>246</v>
      </c>
      <c r="P170" s="128">
        <f>VLOOKUP(FinalOutput[[#This Row],[ONS_Cenus_2011]],Table5[],CensusData!I$1,FALSE)</f>
        <v>4.84</v>
      </c>
      <c r="Q170" s="128">
        <f>VLOOKUP(FinalOutput[[#This Row],[ONS_Cenus_2011]],Table5[],CensusData!J$1,FALSE)</f>
        <v>30216</v>
      </c>
      <c r="R170" s="128">
        <f>VLOOKUP(FinalOutput[[#This Row],[ONS_Cenus_2011]],Table5[],CensusData!K$1,FALSE)</f>
        <v>34885</v>
      </c>
      <c r="S170" s="128">
        <f>VLOOKUP(FinalOutput[[#This Row],[ONS_Cenus_2011]],Table5[],CensusData!L$1,FALSE)</f>
        <v>34206</v>
      </c>
      <c r="T170" s="128">
        <f>VLOOKUP(FinalOutput[[#This Row],[ONS_Cenus_2011]],Table5[],CensusData!M$1,FALSE)</f>
        <v>33347</v>
      </c>
      <c r="U170" s="128">
        <f>VLOOKUP(FinalOutput[[#This Row],[ONS_Cenus_2011]],Table5[],CensusData!N$1,FALSE)</f>
        <v>272</v>
      </c>
      <c r="V170" s="128">
        <f>VLOOKUP(FinalOutput[[#This Row],[ONS_Cenus_2011]],Table5[],CensusData!O$1,FALSE)</f>
        <v>6</v>
      </c>
      <c r="W170" s="128">
        <f>VLOOKUP(FinalOutput[[#This Row],[ONS_Cenus_2011]],Table5[],CensusData!P$1,FALSE)</f>
        <v>581</v>
      </c>
      <c r="X170" s="128">
        <f>VLOOKUP(FinalOutput[[#This Row],[ONS_Cenus_2011]],Table5[],CensusData!Q$1,FALSE)</f>
        <v>215</v>
      </c>
      <c r="Y170" s="128">
        <f>VLOOKUP(FinalOutput[[#This Row],[ONS_Cenus_2011]],Table5[],CensusData!R$1,FALSE)</f>
        <v>91</v>
      </c>
      <c r="Z170" s="128">
        <f>VLOOKUP(FinalOutput[[#This Row],[ONS_Cenus_2011]],Table5[],CensusData!S$1,FALSE)</f>
        <v>16</v>
      </c>
      <c r="AA170" s="128">
        <f>VLOOKUP(FinalOutput[[#This Row],[ONS_Cenus_2011]],Table5[],CensusData!T$1,FALSE)</f>
        <v>46</v>
      </c>
      <c r="AB170" s="128">
        <f>VLOOKUP(FinalOutput[[#This Row],[ONS_Cenus_2011]],Table5[],CensusData!U$1,FALSE)</f>
        <v>62</v>
      </c>
      <c r="AC170" s="128">
        <f>VLOOKUP(FinalOutput[[#This Row],[ONS_Cenus_2011]],Table5[],CensusData!V$1,FALSE)</f>
        <v>315</v>
      </c>
      <c r="AD170" s="128">
        <f>VLOOKUP(FinalOutput[[#This Row],[ONS_Cenus_2011]],Table5[],CensusData!W$1,FALSE)</f>
        <v>114</v>
      </c>
      <c r="AE170" s="128">
        <f>VLOOKUP(FinalOutput[[#This Row],[ONS_Cenus_2011]],Table5[],CensusData!X$1,FALSE)</f>
        <v>31</v>
      </c>
      <c r="AF170" s="128">
        <f>VLOOKUP(FinalOutput[[#This Row],[ONS_Cenus_2011]],Table5[],CensusData!Y$1,FALSE)</f>
        <v>5</v>
      </c>
      <c r="AG170" s="128">
        <f>VLOOKUP(FinalOutput[[#This Row],[ONS_Cenus_2011]],Table5[],CensusData!Z$1,FALSE)</f>
        <v>87</v>
      </c>
      <c r="AH170" s="128">
        <f>VLOOKUP(FinalOutput[[#This Row],[ONS_Cenus_2011]],Table5[],CensusData!AA$1,FALSE)</f>
        <v>78</v>
      </c>
      <c r="AI170" s="128">
        <f>VLOOKUP(FinalOutput[[#This Row],[ONS_Cenus_2011]],Table5[],CensusData!AB$1,FALSE)</f>
        <v>68</v>
      </c>
      <c r="AJ170" s="128">
        <f>VLOOKUP(FinalOutput[[#This Row],[ONS_Cenus_2011]],Table5[],CensusData!AC$1,FALSE)</f>
        <v>27</v>
      </c>
      <c r="AK170" s="128">
        <f>VLOOKUP(FinalOutput[[#This Row],[ONS_Cenus_2011]],Table5[],CensusData!AD$1,FALSE)</f>
        <v>29</v>
      </c>
      <c r="AL170" s="128">
        <f>VLOOKUP(FinalOutput[[#This Row],[ONS_Cenus_2011]],Table5[],CensusData!AE$1,FALSE)</f>
        <v>12</v>
      </c>
      <c r="AM170" s="128">
        <f>VLOOKUP(FinalOutput[[#This Row],[ONS_Cenus_2011]],Table5[],CensusData!AF$1,FALSE)</f>
        <v>81</v>
      </c>
      <c r="AN170" s="128">
        <f>VLOOKUP(FinalOutput[[#This Row],[ONS_Cenus_2011]],Table5[],CensusData!AG$1,FALSE)</f>
        <v>29</v>
      </c>
      <c r="AO170" s="128">
        <f>VLOOKUP(FinalOutput[[#This Row],[ONS_Cenus_2011]],Table5[],CensusData!AH$1,FALSE)</f>
        <v>52</v>
      </c>
      <c r="AP170" s="128">
        <f>VLOOKUP(FinalOutput[[#This Row],[ONS_Cenus_2011]],Table5[],CensusData!AI$1,FALSE)</f>
        <v>63757</v>
      </c>
      <c r="AQ170" s="128">
        <f>VLOOKUP(FinalOutput[[#This Row],[ONS_Cenus_2011]],Table5[],CensusData!AJ$1,FALSE)</f>
        <v>13497</v>
      </c>
      <c r="AR170" s="128">
        <f>VLOOKUP(FinalOutput[[#This Row],[ONS_Cenus_2011]],Table5[],CensusData!AK$1,FALSE)</f>
        <v>7638</v>
      </c>
      <c r="AS170" s="128">
        <f>VLOOKUP(FinalOutput[[#This Row],[ONS_Cenus_2011]],Table5[],CensusData!AL$1,FALSE)</f>
        <v>10560</v>
      </c>
      <c r="AT170" s="128">
        <f>VLOOKUP(FinalOutput[[#This Row],[ONS_Cenus_2011]],Table5[],CensusData!AM$1,FALSE)</f>
        <v>2678</v>
      </c>
      <c r="AU170" s="128">
        <f>VLOOKUP(FinalOutput[[#This Row],[ONS_Cenus_2011]],Table5[],CensusData!AN$1,FALSE)</f>
        <v>7826</v>
      </c>
      <c r="AV170" s="128">
        <f>VLOOKUP(FinalOutput[[#This Row],[ONS_Cenus_2011]],Table5[],CensusData!AO$1,FALSE)</f>
        <v>18982</v>
      </c>
      <c r="AW170" s="128">
        <f>VLOOKUP(FinalOutput[[#This Row],[ONS_Cenus_2011]],Table5[],CensusData!AP$1,FALSE)</f>
        <v>2576</v>
      </c>
    </row>
    <row r="171" spans="1:49" ht="15" customHeight="1">
      <c r="A171" s="128" t="str">
        <f t="array" ref="A171">ConsolGeog[[#This Row],[Country]]</f>
        <v>England</v>
      </c>
      <c r="B171" s="129" t="str">
        <f t="array" ref="B171">ConsolGeog[[#This Row],[County Name]]</f>
        <v>Lancashire</v>
      </c>
      <c r="C171" s="128" t="str">
        <f t="array" ref="C171">ConsolGeog[[#This Row],[la_code]]</f>
        <v>E07000122</v>
      </c>
      <c r="D171" s="129" t="str">
        <f t="array" ref="D171">ConsolGeog[[#This Row],[la_name]]</f>
        <v>Pendle</v>
      </c>
      <c r="E171" s="129" t="str">
        <f t="array" ref="E171">ConsolGeog[[#This Row],[LA Type]]</f>
        <v>District</v>
      </c>
      <c r="F171" s="129">
        <f t="array" ref="F171">ConsolGeog[[#This Row],[population]]</f>
        <v>89452</v>
      </c>
      <c r="G171" s="129">
        <f t="array" ref="G171">ConsolGeog[[#This Row],[area]]</f>
        <v>16936.37</v>
      </c>
      <c r="H171" s="129">
        <f t="array" ref="H171">MAX(ConsolGeog[[#This Row],[Presented HS - 16-17 (2014)]]+ConsolGeog[[#This Row],[Presented HS - 18-24 (2014)]],ConsolGeog[[#This Row],[Presented HS - 16-24 (2014)]])+MAX(ConsolGeog[[#This Row],[Presented CS - 16-17 (2014)]]+ConsolGeog[[#This Row],[Presented CS - 18-24 (2014)]],ConsolGeog[[#This Row],[Presented CS - 16-24 (2014)]])</f>
        <v>0</v>
      </c>
      <c r="I171" s="129">
        <f t="array" ref="I171">MAX(ConsolGeog[[#This Row],[Assessed HS - 16-17 (2014)]]+ConsolGeog[[#This Row],[Assessed HS - 18-24 (2014)]],ConsolGeog[[#This Row],[Assessed HS - 16-24 (2014)]])+MAX(ConsolGeog[[#This Row],[Assessed CS - 16-17 (2014)]]+ConsolGeog[[#This Row],[Assessed CS - 18-24 (2014)]],ConsolGeog[[#This Row],[Assessed CS - 16-24 (2014)]])</f>
        <v>83</v>
      </c>
      <c r="J171" s="128">
        <f>VLOOKUP(FinalOutput[[#This Row],[ONS_Cenus_2011]],Table5[],CensusData!C$1,FALSE)</f>
        <v>31630</v>
      </c>
      <c r="K171" s="128">
        <f>VLOOKUP(FinalOutput[[#This Row],[ONS_Cenus_2011]],Table5[],CensusData!D$1,FALSE)</f>
        <v>4657</v>
      </c>
      <c r="L171" s="128">
        <f>VLOOKUP(FinalOutput[[#This Row],[ONS_Cenus_2011]],Table5[],CensusData!E$1,FALSE)</f>
        <v>3233</v>
      </c>
      <c r="M171" s="128">
        <f>VLOOKUP(FinalOutput[[#This Row],[ONS_Cenus_2011]],Table5[],CensusData!F$1,FALSE)</f>
        <v>7016</v>
      </c>
      <c r="N171" s="128">
        <f>VLOOKUP(FinalOutput[[#This Row],[ONS_Cenus_2011]],Table5[],CensusData!G$1,FALSE)</f>
        <v>3208</v>
      </c>
      <c r="O171" s="128">
        <f>VLOOKUP(FinalOutput[[#This Row],[ONS_Cenus_2011]],Table5[],CensusData!H$1,FALSE)</f>
        <v>1097</v>
      </c>
      <c r="P171" s="128">
        <f>VLOOKUP(FinalOutput[[#This Row],[ONS_Cenus_2011]],Table5[],CensusData!I$1,FALSE)</f>
        <v>10.08</v>
      </c>
      <c r="Q171" s="128">
        <f>VLOOKUP(FinalOutput[[#This Row],[ONS_Cenus_2011]],Table5[],CensusData!J$1,FALSE)</f>
        <v>23917</v>
      </c>
      <c r="R171" s="128">
        <f>VLOOKUP(FinalOutput[[#This Row],[ONS_Cenus_2011]],Table5[],CensusData!K$1,FALSE)</f>
        <v>37348</v>
      </c>
      <c r="S171" s="128">
        <f>VLOOKUP(FinalOutput[[#This Row],[ONS_Cenus_2011]],Table5[],CensusData!L$1,FALSE)</f>
        <v>32879</v>
      </c>
      <c r="T171" s="128">
        <f>VLOOKUP(FinalOutput[[#This Row],[ONS_Cenus_2011]],Table5[],CensusData!M$1,FALSE)</f>
        <v>31794</v>
      </c>
      <c r="U171" s="128">
        <f>VLOOKUP(FinalOutput[[#This Row],[ONS_Cenus_2011]],Table5[],CensusData!N$1,FALSE)</f>
        <v>292</v>
      </c>
      <c r="V171" s="128">
        <f>VLOOKUP(FinalOutput[[#This Row],[ONS_Cenus_2011]],Table5[],CensusData!O$1,FALSE)</f>
        <v>15</v>
      </c>
      <c r="W171" s="128">
        <f>VLOOKUP(FinalOutput[[#This Row],[ONS_Cenus_2011]],Table5[],CensusData!P$1,FALSE)</f>
        <v>778</v>
      </c>
      <c r="X171" s="128">
        <f>VLOOKUP(FinalOutput[[#This Row],[ONS_Cenus_2011]],Table5[],CensusData!Q$1,FALSE)</f>
        <v>218</v>
      </c>
      <c r="Y171" s="128">
        <f>VLOOKUP(FinalOutput[[#This Row],[ONS_Cenus_2011]],Table5[],CensusData!R$1,FALSE)</f>
        <v>48</v>
      </c>
      <c r="Z171" s="128">
        <f>VLOOKUP(FinalOutput[[#This Row],[ONS_Cenus_2011]],Table5[],CensusData!S$1,FALSE)</f>
        <v>17</v>
      </c>
      <c r="AA171" s="128">
        <f>VLOOKUP(FinalOutput[[#This Row],[ONS_Cenus_2011]],Table5[],CensusData!T$1,FALSE)</f>
        <v>104</v>
      </c>
      <c r="AB171" s="128">
        <f>VLOOKUP(FinalOutput[[#This Row],[ONS_Cenus_2011]],Table5[],CensusData!U$1,FALSE)</f>
        <v>49</v>
      </c>
      <c r="AC171" s="128">
        <f>VLOOKUP(FinalOutput[[#This Row],[ONS_Cenus_2011]],Table5[],CensusData!V$1,FALSE)</f>
        <v>4118</v>
      </c>
      <c r="AD171" s="128">
        <f>VLOOKUP(FinalOutput[[#This Row],[ONS_Cenus_2011]],Table5[],CensusData!W$1,FALSE)</f>
        <v>96</v>
      </c>
      <c r="AE171" s="128">
        <f>VLOOKUP(FinalOutput[[#This Row],[ONS_Cenus_2011]],Table5[],CensusData!X$1,FALSE)</f>
        <v>3681</v>
      </c>
      <c r="AF171" s="128">
        <f>VLOOKUP(FinalOutput[[#This Row],[ONS_Cenus_2011]],Table5[],CensusData!Y$1,FALSE)</f>
        <v>57</v>
      </c>
      <c r="AG171" s="128">
        <f>VLOOKUP(FinalOutput[[#This Row],[ONS_Cenus_2011]],Table5[],CensusData!Z$1,FALSE)</f>
        <v>96</v>
      </c>
      <c r="AH171" s="128">
        <f>VLOOKUP(FinalOutput[[#This Row],[ONS_Cenus_2011]],Table5[],CensusData!AA$1,FALSE)</f>
        <v>188</v>
      </c>
      <c r="AI171" s="128">
        <f>VLOOKUP(FinalOutput[[#This Row],[ONS_Cenus_2011]],Table5[],CensusData!AB$1,FALSE)</f>
        <v>60</v>
      </c>
      <c r="AJ171" s="128">
        <f>VLOOKUP(FinalOutput[[#This Row],[ONS_Cenus_2011]],Table5[],CensusData!AC$1,FALSE)</f>
        <v>22</v>
      </c>
      <c r="AK171" s="128">
        <f>VLOOKUP(FinalOutput[[#This Row],[ONS_Cenus_2011]],Table5[],CensusData!AD$1,FALSE)</f>
        <v>34</v>
      </c>
      <c r="AL171" s="128">
        <f>VLOOKUP(FinalOutput[[#This Row],[ONS_Cenus_2011]],Table5[],CensusData!AE$1,FALSE)</f>
        <v>4</v>
      </c>
      <c r="AM171" s="128">
        <f>VLOOKUP(FinalOutput[[#This Row],[ONS_Cenus_2011]],Table5[],CensusData!AF$1,FALSE)</f>
        <v>73</v>
      </c>
      <c r="AN171" s="128">
        <f>VLOOKUP(FinalOutput[[#This Row],[ONS_Cenus_2011]],Table5[],CensusData!AG$1,FALSE)</f>
        <v>24</v>
      </c>
      <c r="AO171" s="128">
        <f>VLOOKUP(FinalOutput[[#This Row],[ONS_Cenus_2011]],Table5[],CensusData!AH$1,FALSE)</f>
        <v>49</v>
      </c>
      <c r="AP171" s="128">
        <f>VLOOKUP(FinalOutput[[#This Row],[ONS_Cenus_2011]],Table5[],CensusData!AI$1,FALSE)</f>
        <v>71128</v>
      </c>
      <c r="AQ171" s="128">
        <f>VLOOKUP(FinalOutput[[#This Row],[ONS_Cenus_2011]],Table5[],CensusData!AJ$1,FALSE)</f>
        <v>20031</v>
      </c>
      <c r="AR171" s="128">
        <f>VLOOKUP(FinalOutput[[#This Row],[ONS_Cenus_2011]],Table5[],CensusData!AK$1,FALSE)</f>
        <v>9477</v>
      </c>
      <c r="AS171" s="128">
        <f>VLOOKUP(FinalOutput[[#This Row],[ONS_Cenus_2011]],Table5[],CensusData!AL$1,FALSE)</f>
        <v>10758</v>
      </c>
      <c r="AT171" s="128">
        <f>VLOOKUP(FinalOutput[[#This Row],[ONS_Cenus_2011]],Table5[],CensusData!AM$1,FALSE)</f>
        <v>3404</v>
      </c>
      <c r="AU171" s="128">
        <f>VLOOKUP(FinalOutput[[#This Row],[ONS_Cenus_2011]],Table5[],CensusData!AN$1,FALSE)</f>
        <v>8914</v>
      </c>
      <c r="AV171" s="128">
        <f>VLOOKUP(FinalOutput[[#This Row],[ONS_Cenus_2011]],Table5[],CensusData!AO$1,FALSE)</f>
        <v>14392</v>
      </c>
      <c r="AW171" s="128">
        <f>VLOOKUP(FinalOutput[[#This Row],[ONS_Cenus_2011]],Table5[],CensusData!AP$1,FALSE)</f>
        <v>4152</v>
      </c>
    </row>
    <row r="172" spans="1:49" ht="15" customHeight="1">
      <c r="A172" s="128" t="str">
        <f t="array" ref="A172">ConsolGeog[[#This Row],[Country]]</f>
        <v>England</v>
      </c>
      <c r="B172" s="129" t="str">
        <f t="array" ref="B172">ConsolGeog[[#This Row],[County Name]]</f>
        <v>Hertfordshire</v>
      </c>
      <c r="C172" s="128" t="str">
        <f t="array" ref="C172">ConsolGeog[[#This Row],[la_code]]</f>
        <v>E07000101</v>
      </c>
      <c r="D172" s="129" t="str">
        <f t="array" ref="D172">ConsolGeog[[#This Row],[la_name]]</f>
        <v>Stevenage</v>
      </c>
      <c r="E172" s="129" t="str">
        <f t="array" ref="E172">ConsolGeog[[#This Row],[LA Type]]</f>
        <v>District</v>
      </c>
      <c r="F172" s="129">
        <f t="array" ref="F172">ConsolGeog[[#This Row],[population]]</f>
        <v>83957</v>
      </c>
      <c r="G172" s="129">
        <f t="array" ref="G172">ConsolGeog[[#This Row],[area]]</f>
        <v>2596.4</v>
      </c>
      <c r="H172" s="129">
        <f t="array" ref="H172">MAX(ConsolGeog[[#This Row],[Presented HS - 16-17 (2014)]]+ConsolGeog[[#This Row],[Presented HS - 18-24 (2014)]],ConsolGeog[[#This Row],[Presented HS - 16-24 (2014)]])+MAX(ConsolGeog[[#This Row],[Presented CS - 16-17 (2014)]]+ConsolGeog[[#This Row],[Presented CS - 18-24 (2014)]],ConsolGeog[[#This Row],[Presented CS - 16-24 (2014)]])</f>
        <v>0</v>
      </c>
      <c r="I172" s="129">
        <f t="array" ref="I172">MAX(ConsolGeog[[#This Row],[Assessed HS - 16-17 (2014)]]+ConsolGeog[[#This Row],[Assessed HS - 18-24 (2014)]],ConsolGeog[[#This Row],[Assessed HS - 16-24 (2014)]])+MAX(ConsolGeog[[#This Row],[Assessed CS - 16-17 (2014)]]+ConsolGeog[[#This Row],[Assessed CS - 18-24 (2014)]],ConsolGeog[[#This Row],[Assessed CS - 16-24 (2014)]])</f>
        <v>0</v>
      </c>
      <c r="J172" s="128">
        <f>VLOOKUP(FinalOutput[[#This Row],[ONS_Cenus_2011]],Table5[],CensusData!C$1,FALSE)</f>
        <v>23932</v>
      </c>
      <c r="K172" s="128">
        <f>VLOOKUP(FinalOutput[[#This Row],[ONS_Cenus_2011]],Table5[],CensusData!D$1,FALSE)</f>
        <v>3945</v>
      </c>
      <c r="L172" s="128">
        <f>VLOOKUP(FinalOutput[[#This Row],[ONS_Cenus_2011]],Table5[],CensusData!E$1,FALSE)</f>
        <v>2314</v>
      </c>
      <c r="M172" s="128">
        <f>VLOOKUP(FinalOutput[[#This Row],[ONS_Cenus_2011]],Table5[],CensusData!F$1,FALSE)</f>
        <v>3868</v>
      </c>
      <c r="N172" s="128">
        <f>VLOOKUP(FinalOutput[[#This Row],[ONS_Cenus_2011]],Table5[],CensusData!G$1,FALSE)</f>
        <v>2491</v>
      </c>
      <c r="O172" s="128">
        <f>VLOOKUP(FinalOutput[[#This Row],[ONS_Cenus_2011]],Table5[],CensusData!H$1,FALSE)</f>
        <v>397</v>
      </c>
      <c r="P172" s="128" t="e">
        <f>VLOOKUP(FinalOutput[[#This Row],[ONS_Cenus_2011]],Table5[],CensusData!I$1,FALSE)</f>
        <v>#N/A</v>
      </c>
      <c r="Q172" s="128" t="e">
        <f>VLOOKUP(FinalOutput[[#This Row],[ONS_Cenus_2011]],Table5[],CensusData!J$1,FALSE)</f>
        <v>#N/A</v>
      </c>
      <c r="R172" s="128">
        <f>VLOOKUP(FinalOutput[[#This Row],[ONS_Cenus_2011]],Table5[],CensusData!K$1,FALSE)</f>
        <v>34898</v>
      </c>
      <c r="S172" s="128">
        <f>VLOOKUP(FinalOutput[[#This Row],[ONS_Cenus_2011]],Table5[],CensusData!L$1,FALSE)</f>
        <v>31619</v>
      </c>
      <c r="T172" s="128">
        <f>VLOOKUP(FinalOutput[[#This Row],[ONS_Cenus_2011]],Table5[],CensusData!M$1,FALSE)</f>
        <v>29914</v>
      </c>
      <c r="U172" s="128">
        <f>VLOOKUP(FinalOutput[[#This Row],[ONS_Cenus_2011]],Table5[],CensusData!N$1,FALSE)</f>
        <v>595</v>
      </c>
      <c r="V172" s="128">
        <f>VLOOKUP(FinalOutput[[#This Row],[ONS_Cenus_2011]],Table5[],CensusData!O$1,FALSE)</f>
        <v>25</v>
      </c>
      <c r="W172" s="128">
        <f>VLOOKUP(FinalOutput[[#This Row],[ONS_Cenus_2011]],Table5[],CensusData!P$1,FALSE)</f>
        <v>1085</v>
      </c>
      <c r="X172" s="128">
        <f>VLOOKUP(FinalOutput[[#This Row],[ONS_Cenus_2011]],Table5[],CensusData!Q$1,FALSE)</f>
        <v>464</v>
      </c>
      <c r="Y172" s="128">
        <f>VLOOKUP(FinalOutput[[#This Row],[ONS_Cenus_2011]],Table5[],CensusData!R$1,FALSE)</f>
        <v>166</v>
      </c>
      <c r="Z172" s="128">
        <f>VLOOKUP(FinalOutput[[#This Row],[ONS_Cenus_2011]],Table5[],CensusData!S$1,FALSE)</f>
        <v>38</v>
      </c>
      <c r="AA172" s="128">
        <f>VLOOKUP(FinalOutput[[#This Row],[ONS_Cenus_2011]],Table5[],CensusData!T$1,FALSE)</f>
        <v>153</v>
      </c>
      <c r="AB172" s="128">
        <f>VLOOKUP(FinalOutput[[#This Row],[ONS_Cenus_2011]],Table5[],CensusData!U$1,FALSE)</f>
        <v>107</v>
      </c>
      <c r="AC172" s="128">
        <f>VLOOKUP(FinalOutput[[#This Row],[ONS_Cenus_2011]],Table5[],CensusData!V$1,FALSE)</f>
        <v>1577</v>
      </c>
      <c r="AD172" s="128">
        <f>VLOOKUP(FinalOutput[[#This Row],[ONS_Cenus_2011]],Table5[],CensusData!W$1,FALSE)</f>
        <v>566</v>
      </c>
      <c r="AE172" s="128">
        <f>VLOOKUP(FinalOutput[[#This Row],[ONS_Cenus_2011]],Table5[],CensusData!X$1,FALSE)</f>
        <v>126</v>
      </c>
      <c r="AF172" s="128">
        <f>VLOOKUP(FinalOutput[[#This Row],[ONS_Cenus_2011]],Table5[],CensusData!Y$1,FALSE)</f>
        <v>130</v>
      </c>
      <c r="AG172" s="128">
        <f>VLOOKUP(FinalOutput[[#This Row],[ONS_Cenus_2011]],Table5[],CensusData!Z$1,FALSE)</f>
        <v>241</v>
      </c>
      <c r="AH172" s="128">
        <f>VLOOKUP(FinalOutput[[#This Row],[ONS_Cenus_2011]],Table5[],CensusData!AA$1,FALSE)</f>
        <v>514</v>
      </c>
      <c r="AI172" s="128">
        <f>VLOOKUP(FinalOutput[[#This Row],[ONS_Cenus_2011]],Table5[],CensusData!AB$1,FALSE)</f>
        <v>1059</v>
      </c>
      <c r="AJ172" s="128">
        <f>VLOOKUP(FinalOutput[[#This Row],[ONS_Cenus_2011]],Table5[],CensusData!AC$1,FALSE)</f>
        <v>628</v>
      </c>
      <c r="AK172" s="128">
        <f>VLOOKUP(FinalOutput[[#This Row],[ONS_Cenus_2011]],Table5[],CensusData!AD$1,FALSE)</f>
        <v>354</v>
      </c>
      <c r="AL172" s="128">
        <f>VLOOKUP(FinalOutput[[#This Row],[ONS_Cenus_2011]],Table5[],CensusData!AE$1,FALSE)</f>
        <v>77</v>
      </c>
      <c r="AM172" s="128">
        <f>VLOOKUP(FinalOutput[[#This Row],[ONS_Cenus_2011]],Table5[],CensusData!AF$1,FALSE)</f>
        <v>179</v>
      </c>
      <c r="AN172" s="128">
        <f>VLOOKUP(FinalOutput[[#This Row],[ONS_Cenus_2011]],Table5[],CensusData!AG$1,FALSE)</f>
        <v>60</v>
      </c>
      <c r="AO172" s="128">
        <f>VLOOKUP(FinalOutput[[#This Row],[ONS_Cenus_2011]],Table5[],CensusData!AH$1,FALSE)</f>
        <v>119</v>
      </c>
      <c r="AP172" s="128">
        <f>VLOOKUP(FinalOutput[[#This Row],[ONS_Cenus_2011]],Table5[],CensusData!AI$1,FALSE)</f>
        <v>66866</v>
      </c>
      <c r="AQ172" s="128">
        <f>VLOOKUP(FinalOutput[[#This Row],[ONS_Cenus_2011]],Table5[],CensusData!AJ$1,FALSE)</f>
        <v>14390</v>
      </c>
      <c r="AR172" s="128">
        <f>VLOOKUP(FinalOutput[[#This Row],[ONS_Cenus_2011]],Table5[],CensusData!AK$1,FALSE)</f>
        <v>12065</v>
      </c>
      <c r="AS172" s="128">
        <f>VLOOKUP(FinalOutput[[#This Row],[ONS_Cenus_2011]],Table5[],CensusData!AL$1,FALSE)</f>
        <v>11941</v>
      </c>
      <c r="AT172" s="128">
        <f>VLOOKUP(FinalOutput[[#This Row],[ONS_Cenus_2011]],Table5[],CensusData!AM$1,FALSE)</f>
        <v>2521</v>
      </c>
      <c r="AU172" s="128">
        <f>VLOOKUP(FinalOutput[[#This Row],[ONS_Cenus_2011]],Table5[],CensusData!AN$1,FALSE)</f>
        <v>7889</v>
      </c>
      <c r="AV172" s="128">
        <f>VLOOKUP(FinalOutput[[#This Row],[ONS_Cenus_2011]],Table5[],CensusData!AO$1,FALSE)</f>
        <v>14762</v>
      </c>
      <c r="AW172" s="128">
        <f>VLOOKUP(FinalOutput[[#This Row],[ONS_Cenus_2011]],Table5[],CensusData!AP$1,FALSE)</f>
        <v>3298</v>
      </c>
    </row>
    <row r="173" spans="1:49">
      <c r="A173" s="128" t="str">
        <f t="array" ref="A173">ConsolGeog[[#This Row],[Country]]</f>
        <v>England</v>
      </c>
      <c r="B173" s="129" t="str">
        <f t="array" ref="B173">ConsolGeog[[#This Row],[County Name]]</f>
        <v>Bolton</v>
      </c>
      <c r="C173" s="128" t="str">
        <f t="array" ref="C173">ConsolGeog[[#This Row],[la_code]]</f>
        <v>E08000001</v>
      </c>
      <c r="D173" s="129" t="str">
        <f t="array" ref="D173">ConsolGeog[[#This Row],[la_name]]</f>
        <v>Bolton</v>
      </c>
      <c r="E173" s="129" t="str">
        <f t="array" ref="E173">ConsolGeog[[#This Row],[LA Type]]</f>
        <v>Unitary</v>
      </c>
      <c r="F173" s="129">
        <f t="array" ref="F173">ConsolGeog[[#This Row],[population]]</f>
        <v>276786</v>
      </c>
      <c r="G173" s="129">
        <f t="array" ref="G173">ConsolGeog[[#This Row],[area]]</f>
        <v>13980.34</v>
      </c>
      <c r="H173" s="129">
        <f t="array" ref="H173">MAX(ConsolGeog[[#This Row],[Presented HS - 16-17 (2014)]]+ConsolGeog[[#This Row],[Presented HS - 18-24 (2014)]],ConsolGeog[[#This Row],[Presented HS - 16-24 (2014)]])+MAX(ConsolGeog[[#This Row],[Presented CS - 16-17 (2014)]]+ConsolGeog[[#This Row],[Presented CS - 18-24 (2014)]],ConsolGeog[[#This Row],[Presented CS - 16-24 (2014)]])</f>
        <v>0</v>
      </c>
      <c r="I173" s="129">
        <f t="array" ref="I173">MAX(ConsolGeog[[#This Row],[Assessed HS - 16-17 (2014)]]+ConsolGeog[[#This Row],[Assessed HS - 18-24 (2014)]],ConsolGeog[[#This Row],[Assessed HS - 16-24 (2014)]])+MAX(ConsolGeog[[#This Row],[Assessed CS - 16-17 (2014)]]+ConsolGeog[[#This Row],[Assessed CS - 18-24 (2014)]],ConsolGeog[[#This Row],[Assessed CS - 16-24 (2014)]])</f>
        <v>174</v>
      </c>
      <c r="J173" s="128">
        <f>VLOOKUP(FinalOutput[[#This Row],[ONS_Cenus_2011]],Table5[],CensusData!C$1,FALSE)</f>
        <v>95907</v>
      </c>
      <c r="K173" s="128">
        <f>VLOOKUP(FinalOutput[[#This Row],[ONS_Cenus_2011]],Table5[],CensusData!D$1,FALSE)</f>
        <v>16057</v>
      </c>
      <c r="L173" s="128">
        <f>VLOOKUP(FinalOutput[[#This Row],[ONS_Cenus_2011]],Table5[],CensusData!E$1,FALSE)</f>
        <v>8616</v>
      </c>
      <c r="M173" s="128">
        <f>VLOOKUP(FinalOutput[[#This Row],[ONS_Cenus_2011]],Table5[],CensusData!F$1,FALSE)</f>
        <v>20669</v>
      </c>
      <c r="N173" s="128">
        <f>VLOOKUP(FinalOutput[[#This Row],[ONS_Cenus_2011]],Table5[],CensusData!G$1,FALSE)</f>
        <v>11005</v>
      </c>
      <c r="O173" s="128">
        <f>VLOOKUP(FinalOutput[[#This Row],[ONS_Cenus_2011]],Table5[],CensusData!H$1,FALSE)</f>
        <v>2591</v>
      </c>
      <c r="P173" s="128">
        <f>VLOOKUP(FinalOutput[[#This Row],[ONS_Cenus_2011]],Table5[],CensusData!I$1,FALSE)</f>
        <v>29.5</v>
      </c>
      <c r="Q173" s="128">
        <f>VLOOKUP(FinalOutput[[#This Row],[ONS_Cenus_2011]],Table5[],CensusData!J$1,FALSE)</f>
        <v>8414</v>
      </c>
      <c r="R173" s="128">
        <f>VLOOKUP(FinalOutput[[#This Row],[ONS_Cenus_2011]],Table5[],CensusData!K$1,FALSE)</f>
        <v>116371</v>
      </c>
      <c r="S173" s="128">
        <f>VLOOKUP(FinalOutput[[#This Row],[ONS_Cenus_2011]],Table5[],CensusData!L$1,FALSE)</f>
        <v>101781</v>
      </c>
      <c r="T173" s="128">
        <f>VLOOKUP(FinalOutput[[#This Row],[ONS_Cenus_2011]],Table5[],CensusData!M$1,FALSE)</f>
        <v>98605</v>
      </c>
      <c r="U173" s="128">
        <f>VLOOKUP(FinalOutput[[#This Row],[ONS_Cenus_2011]],Table5[],CensusData!N$1,FALSE)</f>
        <v>1071</v>
      </c>
      <c r="V173" s="128">
        <f>VLOOKUP(FinalOutput[[#This Row],[ONS_Cenus_2011]],Table5[],CensusData!O$1,FALSE)</f>
        <v>72</v>
      </c>
      <c r="W173" s="128">
        <f>VLOOKUP(FinalOutput[[#This Row],[ONS_Cenus_2011]],Table5[],CensusData!P$1,FALSE)</f>
        <v>2033</v>
      </c>
      <c r="X173" s="128">
        <f>VLOOKUP(FinalOutput[[#This Row],[ONS_Cenus_2011]],Table5[],CensusData!Q$1,FALSE)</f>
        <v>1274</v>
      </c>
      <c r="Y173" s="128">
        <f>VLOOKUP(FinalOutput[[#This Row],[ONS_Cenus_2011]],Table5[],CensusData!R$1,FALSE)</f>
        <v>496</v>
      </c>
      <c r="Z173" s="128">
        <f>VLOOKUP(FinalOutput[[#This Row],[ONS_Cenus_2011]],Table5[],CensusData!S$1,FALSE)</f>
        <v>175</v>
      </c>
      <c r="AA173" s="128">
        <f>VLOOKUP(FinalOutput[[#This Row],[ONS_Cenus_2011]],Table5[],CensusData!T$1,FALSE)</f>
        <v>370</v>
      </c>
      <c r="AB173" s="128">
        <f>VLOOKUP(FinalOutput[[#This Row],[ONS_Cenus_2011]],Table5[],CensusData!U$1,FALSE)</f>
        <v>233</v>
      </c>
      <c r="AC173" s="128">
        <f>VLOOKUP(FinalOutput[[#This Row],[ONS_Cenus_2011]],Table5[],CensusData!V$1,FALSE)</f>
        <v>10824</v>
      </c>
      <c r="AD173" s="128">
        <f>VLOOKUP(FinalOutput[[#This Row],[ONS_Cenus_2011]],Table5[],CensusData!W$1,FALSE)</f>
        <v>6332</v>
      </c>
      <c r="AE173" s="128">
        <f>VLOOKUP(FinalOutput[[#This Row],[ONS_Cenus_2011]],Table5[],CensusData!X$1,FALSE)</f>
        <v>2821</v>
      </c>
      <c r="AF173" s="128">
        <f>VLOOKUP(FinalOutput[[#This Row],[ONS_Cenus_2011]],Table5[],CensusData!Y$1,FALSE)</f>
        <v>139</v>
      </c>
      <c r="AG173" s="128">
        <f>VLOOKUP(FinalOutput[[#This Row],[ONS_Cenus_2011]],Table5[],CensusData!Z$1,FALSE)</f>
        <v>524</v>
      </c>
      <c r="AH173" s="128">
        <f>VLOOKUP(FinalOutput[[#This Row],[ONS_Cenus_2011]],Table5[],CensusData!AA$1,FALSE)</f>
        <v>1008</v>
      </c>
      <c r="AI173" s="128">
        <f>VLOOKUP(FinalOutput[[#This Row],[ONS_Cenus_2011]],Table5[],CensusData!AB$1,FALSE)</f>
        <v>1635</v>
      </c>
      <c r="AJ173" s="128">
        <f>VLOOKUP(FinalOutput[[#This Row],[ONS_Cenus_2011]],Table5[],CensusData!AC$1,FALSE)</f>
        <v>1124</v>
      </c>
      <c r="AK173" s="128">
        <f>VLOOKUP(FinalOutput[[#This Row],[ONS_Cenus_2011]],Table5[],CensusData!AD$1,FALSE)</f>
        <v>357</v>
      </c>
      <c r="AL173" s="128">
        <f>VLOOKUP(FinalOutput[[#This Row],[ONS_Cenus_2011]],Table5[],CensusData!AE$1,FALSE)</f>
        <v>154</v>
      </c>
      <c r="AM173" s="128">
        <f>VLOOKUP(FinalOutput[[#This Row],[ONS_Cenus_2011]],Table5[],CensusData!AF$1,FALSE)</f>
        <v>857</v>
      </c>
      <c r="AN173" s="128">
        <f>VLOOKUP(FinalOutput[[#This Row],[ONS_Cenus_2011]],Table5[],CensusData!AG$1,FALSE)</f>
        <v>292</v>
      </c>
      <c r="AO173" s="128">
        <f>VLOOKUP(FinalOutput[[#This Row],[ONS_Cenus_2011]],Table5[],CensusData!AH$1,FALSE)</f>
        <v>565</v>
      </c>
      <c r="AP173" s="128">
        <f>VLOOKUP(FinalOutput[[#This Row],[ONS_Cenus_2011]],Table5[],CensusData!AI$1,FALSE)</f>
        <v>219710</v>
      </c>
      <c r="AQ173" s="128">
        <f>VLOOKUP(FinalOutput[[#This Row],[ONS_Cenus_2011]],Table5[],CensusData!AJ$1,FALSE)</f>
        <v>57888</v>
      </c>
      <c r="AR173" s="128">
        <f>VLOOKUP(FinalOutput[[#This Row],[ONS_Cenus_2011]],Table5[],CensusData!AK$1,FALSE)</f>
        <v>31152</v>
      </c>
      <c r="AS173" s="128">
        <f>VLOOKUP(FinalOutput[[#This Row],[ONS_Cenus_2011]],Table5[],CensusData!AL$1,FALSE)</f>
        <v>34731</v>
      </c>
      <c r="AT173" s="128">
        <f>VLOOKUP(FinalOutput[[#This Row],[ONS_Cenus_2011]],Table5[],CensusData!AM$1,FALSE)</f>
        <v>9396</v>
      </c>
      <c r="AU173" s="128">
        <f>VLOOKUP(FinalOutput[[#This Row],[ONS_Cenus_2011]],Table5[],CensusData!AN$1,FALSE)</f>
        <v>26408</v>
      </c>
      <c r="AV173" s="128">
        <f>VLOOKUP(FinalOutput[[#This Row],[ONS_Cenus_2011]],Table5[],CensusData!AO$1,FALSE)</f>
        <v>48688</v>
      </c>
      <c r="AW173" s="128">
        <f>VLOOKUP(FinalOutput[[#This Row],[ONS_Cenus_2011]],Table5[],CensusData!AP$1,FALSE)</f>
        <v>11447</v>
      </c>
    </row>
    <row r="174" spans="1:49" ht="15" customHeight="1">
      <c r="A174" s="128" t="str">
        <f t="array" ref="A174">ConsolGeog[[#This Row],[Country]]</f>
        <v>England</v>
      </c>
      <c r="B174" s="129" t="str">
        <f t="array" ref="B174">ConsolGeog[[#This Row],[County Name]]</f>
        <v>Lancashire</v>
      </c>
      <c r="C174" s="128" t="str">
        <f t="array" ref="C174">ConsolGeog[[#This Row],[la_code]]</f>
        <v>E07000123</v>
      </c>
      <c r="D174" s="129" t="str">
        <f t="array" ref="D174">ConsolGeog[[#This Row],[la_name]]</f>
        <v>Preston</v>
      </c>
      <c r="E174" s="129" t="str">
        <f t="array" ref="E174">ConsolGeog[[#This Row],[LA Type]]</f>
        <v>District</v>
      </c>
      <c r="F174" s="129">
        <f t="array" ref="F174">ConsolGeog[[#This Row],[population]]</f>
        <v>140202</v>
      </c>
      <c r="G174" s="129">
        <f t="array" ref="G174">ConsolGeog[[#This Row],[area]]</f>
        <v>14229.4</v>
      </c>
      <c r="H174" s="129">
        <f t="array" ref="H174">MAX(ConsolGeog[[#This Row],[Presented HS - 16-17 (2014)]]+ConsolGeog[[#This Row],[Presented HS - 18-24 (2014)]],ConsolGeog[[#This Row],[Presented HS - 16-24 (2014)]])+MAX(ConsolGeog[[#This Row],[Presented CS - 16-17 (2014)]]+ConsolGeog[[#This Row],[Presented CS - 18-24 (2014)]],ConsolGeog[[#This Row],[Presented CS - 16-24 (2014)]])</f>
        <v>45</v>
      </c>
      <c r="I174" s="129">
        <f t="array" ref="I174">MAX(ConsolGeog[[#This Row],[Assessed HS - 16-17 (2014)]]+ConsolGeog[[#This Row],[Assessed HS - 18-24 (2014)]],ConsolGeog[[#This Row],[Assessed HS - 16-24 (2014)]])+MAX(ConsolGeog[[#This Row],[Assessed CS - 16-17 (2014)]]+ConsolGeog[[#This Row],[Assessed CS - 18-24 (2014)]],ConsolGeog[[#This Row],[Assessed CS - 16-24 (2014)]])</f>
        <v>45</v>
      </c>
      <c r="J174" s="128">
        <f>VLOOKUP(FinalOutput[[#This Row],[ONS_Cenus_2011]],Table5[],CensusData!C$1,FALSE)</f>
        <v>48960</v>
      </c>
      <c r="K174" s="128">
        <f>VLOOKUP(FinalOutput[[#This Row],[ONS_Cenus_2011]],Table5[],CensusData!D$1,FALSE)</f>
        <v>11936</v>
      </c>
      <c r="L174" s="128">
        <f>VLOOKUP(FinalOutput[[#This Row],[ONS_Cenus_2011]],Table5[],CensusData!E$1,FALSE)</f>
        <v>4840</v>
      </c>
      <c r="M174" s="128">
        <f>VLOOKUP(FinalOutput[[#This Row],[ONS_Cenus_2011]],Table5[],CensusData!F$1,FALSE)</f>
        <v>11160</v>
      </c>
      <c r="N174" s="128">
        <f>VLOOKUP(FinalOutput[[#This Row],[ONS_Cenus_2011]],Table5[],CensusData!G$1,FALSE)</f>
        <v>6201</v>
      </c>
      <c r="O174" s="128">
        <f>VLOOKUP(FinalOutput[[#This Row],[ONS_Cenus_2011]],Table5[],CensusData!H$1,FALSE)</f>
        <v>1347</v>
      </c>
      <c r="P174" s="128">
        <f>VLOOKUP(FinalOutput[[#This Row],[ONS_Cenus_2011]],Table5[],CensusData!I$1,FALSE)</f>
        <v>13.63</v>
      </c>
      <c r="Q174" s="128">
        <f>VLOOKUP(FinalOutput[[#This Row],[ONS_Cenus_2011]],Table5[],CensusData!J$1,FALSE)</f>
        <v>19651</v>
      </c>
      <c r="R174" s="128">
        <f>VLOOKUP(FinalOutput[[#This Row],[ONS_Cenus_2011]],Table5[],CensusData!K$1,FALSE)</f>
        <v>57567</v>
      </c>
      <c r="S174" s="128">
        <f>VLOOKUP(FinalOutput[[#This Row],[ONS_Cenus_2011]],Table5[],CensusData!L$1,FALSE)</f>
        <v>49177</v>
      </c>
      <c r="T174" s="128">
        <f>VLOOKUP(FinalOutput[[#This Row],[ONS_Cenus_2011]],Table5[],CensusData!M$1,FALSE)</f>
        <v>46510</v>
      </c>
      <c r="U174" s="128">
        <f>VLOOKUP(FinalOutput[[#This Row],[ONS_Cenus_2011]],Table5[],CensusData!N$1,FALSE)</f>
        <v>703</v>
      </c>
      <c r="V174" s="128">
        <f>VLOOKUP(FinalOutput[[#This Row],[ONS_Cenus_2011]],Table5[],CensusData!O$1,FALSE)</f>
        <v>35</v>
      </c>
      <c r="W174" s="128">
        <f>VLOOKUP(FinalOutput[[#This Row],[ONS_Cenus_2011]],Table5[],CensusData!P$1,FALSE)</f>
        <v>1929</v>
      </c>
      <c r="X174" s="128">
        <f>VLOOKUP(FinalOutput[[#This Row],[ONS_Cenus_2011]],Table5[],CensusData!Q$1,FALSE)</f>
        <v>887</v>
      </c>
      <c r="Y174" s="128">
        <f>VLOOKUP(FinalOutput[[#This Row],[ONS_Cenus_2011]],Table5[],CensusData!R$1,FALSE)</f>
        <v>472</v>
      </c>
      <c r="Z174" s="128">
        <f>VLOOKUP(FinalOutput[[#This Row],[ONS_Cenus_2011]],Table5[],CensusData!S$1,FALSE)</f>
        <v>96</v>
      </c>
      <c r="AA174" s="128">
        <f>VLOOKUP(FinalOutput[[#This Row],[ONS_Cenus_2011]],Table5[],CensusData!T$1,FALSE)</f>
        <v>180</v>
      </c>
      <c r="AB174" s="128">
        <f>VLOOKUP(FinalOutput[[#This Row],[ONS_Cenus_2011]],Table5[],CensusData!U$1,FALSE)</f>
        <v>139</v>
      </c>
      <c r="AC174" s="128">
        <f>VLOOKUP(FinalOutput[[#This Row],[ONS_Cenus_2011]],Table5[],CensusData!V$1,FALSE)</f>
        <v>6202</v>
      </c>
      <c r="AD174" s="128">
        <f>VLOOKUP(FinalOutput[[#This Row],[ONS_Cenus_2011]],Table5[],CensusData!W$1,FALSE)</f>
        <v>4061</v>
      </c>
      <c r="AE174" s="128">
        <f>VLOOKUP(FinalOutput[[#This Row],[ONS_Cenus_2011]],Table5[],CensusData!X$1,FALSE)</f>
        <v>1130</v>
      </c>
      <c r="AF174" s="128">
        <f>VLOOKUP(FinalOutput[[#This Row],[ONS_Cenus_2011]],Table5[],CensusData!Y$1,FALSE)</f>
        <v>86</v>
      </c>
      <c r="AG174" s="128">
        <f>VLOOKUP(FinalOutput[[#This Row],[ONS_Cenus_2011]],Table5[],CensusData!Z$1,FALSE)</f>
        <v>461</v>
      </c>
      <c r="AH174" s="128">
        <f>VLOOKUP(FinalOutput[[#This Row],[ONS_Cenus_2011]],Table5[],CensusData!AA$1,FALSE)</f>
        <v>464</v>
      </c>
      <c r="AI174" s="128">
        <f>VLOOKUP(FinalOutput[[#This Row],[ONS_Cenus_2011]],Table5[],CensusData!AB$1,FALSE)</f>
        <v>842</v>
      </c>
      <c r="AJ174" s="128">
        <f>VLOOKUP(FinalOutput[[#This Row],[ONS_Cenus_2011]],Table5[],CensusData!AC$1,FALSE)</f>
        <v>234</v>
      </c>
      <c r="AK174" s="128">
        <f>VLOOKUP(FinalOutput[[#This Row],[ONS_Cenus_2011]],Table5[],CensusData!AD$1,FALSE)</f>
        <v>551</v>
      </c>
      <c r="AL174" s="128">
        <f>VLOOKUP(FinalOutput[[#This Row],[ONS_Cenus_2011]],Table5[],CensusData!AE$1,FALSE)</f>
        <v>57</v>
      </c>
      <c r="AM174" s="128">
        <f>VLOOKUP(FinalOutput[[#This Row],[ONS_Cenus_2011]],Table5[],CensusData!AF$1,FALSE)</f>
        <v>459</v>
      </c>
      <c r="AN174" s="128">
        <f>VLOOKUP(FinalOutput[[#This Row],[ONS_Cenus_2011]],Table5[],CensusData!AG$1,FALSE)</f>
        <v>275</v>
      </c>
      <c r="AO174" s="128">
        <f>VLOOKUP(FinalOutput[[#This Row],[ONS_Cenus_2011]],Table5[],CensusData!AH$1,FALSE)</f>
        <v>184</v>
      </c>
      <c r="AP174" s="128">
        <f>VLOOKUP(FinalOutput[[#This Row],[ONS_Cenus_2011]],Table5[],CensusData!AI$1,FALSE)</f>
        <v>113422</v>
      </c>
      <c r="AQ174" s="128">
        <f>VLOOKUP(FinalOutput[[#This Row],[ONS_Cenus_2011]],Table5[],CensusData!AJ$1,FALSE)</f>
        <v>26601</v>
      </c>
      <c r="AR174" s="128">
        <f>VLOOKUP(FinalOutput[[#This Row],[ONS_Cenus_2011]],Table5[],CensusData!AK$1,FALSE)</f>
        <v>14311</v>
      </c>
      <c r="AS174" s="128">
        <f>VLOOKUP(FinalOutput[[#This Row],[ONS_Cenus_2011]],Table5[],CensusData!AL$1,FALSE)</f>
        <v>16410</v>
      </c>
      <c r="AT174" s="128">
        <f>VLOOKUP(FinalOutput[[#This Row],[ONS_Cenus_2011]],Table5[],CensusData!AM$1,FALSE)</f>
        <v>4380</v>
      </c>
      <c r="AU174" s="128">
        <f>VLOOKUP(FinalOutput[[#This Row],[ONS_Cenus_2011]],Table5[],CensusData!AN$1,FALSE)</f>
        <v>17171</v>
      </c>
      <c r="AV174" s="128">
        <f>VLOOKUP(FinalOutput[[#This Row],[ONS_Cenus_2011]],Table5[],CensusData!AO$1,FALSE)</f>
        <v>27930</v>
      </c>
      <c r="AW174" s="128">
        <f>VLOOKUP(FinalOutput[[#This Row],[ONS_Cenus_2011]],Table5[],CensusData!AP$1,FALSE)</f>
        <v>6619</v>
      </c>
    </row>
    <row r="175" spans="1:49" ht="15" customHeight="1">
      <c r="A175" s="128" t="str">
        <f t="array" ref="A175">ConsolGeog[[#This Row],[Country]]</f>
        <v>England</v>
      </c>
      <c r="B175" s="129" t="str">
        <f t="array" ref="B175">ConsolGeog[[#This Row],[County Name]]</f>
        <v>Lancashire</v>
      </c>
      <c r="C175" s="128" t="str">
        <f t="array" ref="C175">ConsolGeog[[#This Row],[la_code]]</f>
        <v>E07000124</v>
      </c>
      <c r="D175" s="129" t="str">
        <f t="array" ref="D175">ConsolGeog[[#This Row],[la_name]]</f>
        <v>Ribble Valley</v>
      </c>
      <c r="E175" s="129" t="str">
        <f t="array" ref="E175">ConsolGeog[[#This Row],[LA Type]]</f>
        <v>District</v>
      </c>
      <c r="F175" s="129">
        <f t="array" ref="F175">ConsolGeog[[#This Row],[population]]</f>
        <v>57132</v>
      </c>
      <c r="G175" s="129">
        <f t="array" ref="G175">ConsolGeog[[#This Row],[area]]</f>
        <v>58316.11</v>
      </c>
      <c r="H175" s="129">
        <f t="array" ref="H175">MAX(ConsolGeog[[#This Row],[Presented HS - 16-17 (2014)]]+ConsolGeog[[#This Row],[Presented HS - 18-24 (2014)]],ConsolGeog[[#This Row],[Presented HS - 16-24 (2014)]])+MAX(ConsolGeog[[#This Row],[Presented CS - 16-17 (2014)]]+ConsolGeog[[#This Row],[Presented CS - 18-24 (2014)]],ConsolGeog[[#This Row],[Presented CS - 16-24 (2014)]])</f>
        <v>64</v>
      </c>
      <c r="I175" s="129">
        <f t="array" ref="I175">MAX(ConsolGeog[[#This Row],[Assessed HS - 16-17 (2014)]]+ConsolGeog[[#This Row],[Assessed HS - 18-24 (2014)]],ConsolGeog[[#This Row],[Assessed HS - 16-24 (2014)]])+MAX(ConsolGeog[[#This Row],[Assessed CS - 16-17 (2014)]]+ConsolGeog[[#This Row],[Assessed CS - 18-24 (2014)]],ConsolGeog[[#This Row],[Assessed CS - 16-24 (2014)]])</f>
        <v>2</v>
      </c>
      <c r="J175" s="128">
        <f>VLOOKUP(FinalOutput[[#This Row],[ONS_Cenus_2011]],Table5[],CensusData!C$1,FALSE)</f>
        <v>17612</v>
      </c>
      <c r="K175" s="128">
        <f>VLOOKUP(FinalOutput[[#This Row],[ONS_Cenus_2011]],Table5[],CensusData!D$1,FALSE)</f>
        <v>1945</v>
      </c>
      <c r="L175" s="128">
        <f>VLOOKUP(FinalOutput[[#This Row],[ONS_Cenus_2011]],Table5[],CensusData!E$1,FALSE)</f>
        <v>598</v>
      </c>
      <c r="M175" s="128">
        <f>VLOOKUP(FinalOutput[[#This Row],[ONS_Cenus_2011]],Table5[],CensusData!F$1,FALSE)</f>
        <v>2157</v>
      </c>
      <c r="N175" s="128">
        <f>VLOOKUP(FinalOutput[[#This Row],[ONS_Cenus_2011]],Table5[],CensusData!G$1,FALSE)</f>
        <v>1364</v>
      </c>
      <c r="O175" s="128">
        <f>VLOOKUP(FinalOutput[[#This Row],[ONS_Cenus_2011]],Table5[],CensusData!H$1,FALSE)</f>
        <v>124</v>
      </c>
      <c r="P175" s="128">
        <f>VLOOKUP(FinalOutput[[#This Row],[ONS_Cenus_2011]],Table5[],CensusData!I$1,FALSE)</f>
        <v>11.33</v>
      </c>
      <c r="Q175" s="128">
        <f>VLOOKUP(FinalOutput[[#This Row],[ONS_Cenus_2011]],Table5[],CensusData!J$1,FALSE)</f>
        <v>22323</v>
      </c>
      <c r="R175" s="128">
        <f>VLOOKUP(FinalOutput[[#This Row],[ONS_Cenus_2011]],Table5[],CensusData!K$1,FALSE)</f>
        <v>24045</v>
      </c>
      <c r="S175" s="128">
        <f>VLOOKUP(FinalOutput[[#This Row],[ONS_Cenus_2011]],Table5[],CensusData!L$1,FALSE)</f>
        <v>23735</v>
      </c>
      <c r="T175" s="128">
        <f>VLOOKUP(FinalOutput[[#This Row],[ONS_Cenus_2011]],Table5[],CensusData!M$1,FALSE)</f>
        <v>23232</v>
      </c>
      <c r="U175" s="128">
        <f>VLOOKUP(FinalOutput[[#This Row],[ONS_Cenus_2011]],Table5[],CensusData!N$1,FALSE)</f>
        <v>203</v>
      </c>
      <c r="V175" s="128">
        <f>VLOOKUP(FinalOutput[[#This Row],[ONS_Cenus_2011]],Table5[],CensusData!O$1,FALSE)</f>
        <v>4</v>
      </c>
      <c r="W175" s="128">
        <f>VLOOKUP(FinalOutput[[#This Row],[ONS_Cenus_2011]],Table5[],CensusData!P$1,FALSE)</f>
        <v>296</v>
      </c>
      <c r="X175" s="128">
        <f>VLOOKUP(FinalOutput[[#This Row],[ONS_Cenus_2011]],Table5[],CensusData!Q$1,FALSE)</f>
        <v>67</v>
      </c>
      <c r="Y175" s="128">
        <f>VLOOKUP(FinalOutput[[#This Row],[ONS_Cenus_2011]],Table5[],CensusData!R$1,FALSE)</f>
        <v>21</v>
      </c>
      <c r="Z175" s="128">
        <f>VLOOKUP(FinalOutput[[#This Row],[ONS_Cenus_2011]],Table5[],CensusData!S$1,FALSE)</f>
        <v>5</v>
      </c>
      <c r="AA175" s="128">
        <f>VLOOKUP(FinalOutput[[#This Row],[ONS_Cenus_2011]],Table5[],CensusData!T$1,FALSE)</f>
        <v>27</v>
      </c>
      <c r="AB175" s="128">
        <f>VLOOKUP(FinalOutput[[#This Row],[ONS_Cenus_2011]],Table5[],CensusData!U$1,FALSE)</f>
        <v>14</v>
      </c>
      <c r="AC175" s="128">
        <f>VLOOKUP(FinalOutput[[#This Row],[ONS_Cenus_2011]],Table5[],CensusData!V$1,FALSE)</f>
        <v>215</v>
      </c>
      <c r="AD175" s="128">
        <f>VLOOKUP(FinalOutput[[#This Row],[ONS_Cenus_2011]],Table5[],CensusData!W$1,FALSE)</f>
        <v>70</v>
      </c>
      <c r="AE175" s="128">
        <f>VLOOKUP(FinalOutput[[#This Row],[ONS_Cenus_2011]],Table5[],CensusData!X$1,FALSE)</f>
        <v>73</v>
      </c>
      <c r="AF175" s="128">
        <f>VLOOKUP(FinalOutput[[#This Row],[ONS_Cenus_2011]],Table5[],CensusData!Y$1,FALSE)</f>
        <v>9</v>
      </c>
      <c r="AG175" s="128">
        <f>VLOOKUP(FinalOutput[[#This Row],[ONS_Cenus_2011]],Table5[],CensusData!Z$1,FALSE)</f>
        <v>33</v>
      </c>
      <c r="AH175" s="128">
        <f>VLOOKUP(FinalOutput[[#This Row],[ONS_Cenus_2011]],Table5[],CensusData!AA$1,FALSE)</f>
        <v>30</v>
      </c>
      <c r="AI175" s="128">
        <f>VLOOKUP(FinalOutput[[#This Row],[ONS_Cenus_2011]],Table5[],CensusData!AB$1,FALSE)</f>
        <v>12</v>
      </c>
      <c r="AJ175" s="128">
        <f>VLOOKUP(FinalOutput[[#This Row],[ONS_Cenus_2011]],Table5[],CensusData!AC$1,FALSE)</f>
        <v>6</v>
      </c>
      <c r="AK175" s="128">
        <f>VLOOKUP(FinalOutput[[#This Row],[ONS_Cenus_2011]],Table5[],CensusData!AD$1,FALSE)</f>
        <v>4</v>
      </c>
      <c r="AL175" s="128">
        <f>VLOOKUP(FinalOutput[[#This Row],[ONS_Cenus_2011]],Table5[],CensusData!AE$1,FALSE)</f>
        <v>2</v>
      </c>
      <c r="AM175" s="128">
        <f>VLOOKUP(FinalOutput[[#This Row],[ONS_Cenus_2011]],Table5[],CensusData!AF$1,FALSE)</f>
        <v>16</v>
      </c>
      <c r="AN175" s="128">
        <f>VLOOKUP(FinalOutput[[#This Row],[ONS_Cenus_2011]],Table5[],CensusData!AG$1,FALSE)</f>
        <v>4</v>
      </c>
      <c r="AO175" s="128">
        <f>VLOOKUP(FinalOutput[[#This Row],[ONS_Cenus_2011]],Table5[],CensusData!AH$1,FALSE)</f>
        <v>12</v>
      </c>
      <c r="AP175" s="128">
        <f>VLOOKUP(FinalOutput[[#This Row],[ONS_Cenus_2011]],Table5[],CensusData!AI$1,FALSE)</f>
        <v>46552</v>
      </c>
      <c r="AQ175" s="128">
        <f>VLOOKUP(FinalOutput[[#This Row],[ONS_Cenus_2011]],Table5[],CensusData!AJ$1,FALSE)</f>
        <v>8533</v>
      </c>
      <c r="AR175" s="128">
        <f>VLOOKUP(FinalOutput[[#This Row],[ONS_Cenus_2011]],Table5[],CensusData!AK$1,FALSE)</f>
        <v>5175</v>
      </c>
      <c r="AS175" s="128">
        <f>VLOOKUP(FinalOutput[[#This Row],[ONS_Cenus_2011]],Table5[],CensusData!AL$1,FALSE)</f>
        <v>7126</v>
      </c>
      <c r="AT175" s="128">
        <f>VLOOKUP(FinalOutput[[#This Row],[ONS_Cenus_2011]],Table5[],CensusData!AM$1,FALSE)</f>
        <v>2339</v>
      </c>
      <c r="AU175" s="128">
        <f>VLOOKUP(FinalOutput[[#This Row],[ONS_Cenus_2011]],Table5[],CensusData!AN$1,FALSE)</f>
        <v>5841</v>
      </c>
      <c r="AV175" s="128">
        <f>VLOOKUP(FinalOutput[[#This Row],[ONS_Cenus_2011]],Table5[],CensusData!AO$1,FALSE)</f>
        <v>15817</v>
      </c>
      <c r="AW175" s="128">
        <f>VLOOKUP(FinalOutput[[#This Row],[ONS_Cenus_2011]],Table5[],CensusData!AP$1,FALSE)</f>
        <v>1721</v>
      </c>
    </row>
    <row r="176" spans="1:49" ht="15" customHeight="1">
      <c r="A176" s="128" t="str">
        <f t="array" ref="A176">ConsolGeog[[#This Row],[Country]]</f>
        <v>England</v>
      </c>
      <c r="B176" s="129" t="str">
        <f t="array" ref="B176">ConsolGeog[[#This Row],[County Name]]</f>
        <v>Lancashire</v>
      </c>
      <c r="C176" s="128" t="str">
        <f t="array" ref="C176">ConsolGeog[[#This Row],[la_code]]</f>
        <v>E07000125</v>
      </c>
      <c r="D176" s="129" t="str">
        <f t="array" ref="D176">ConsolGeog[[#This Row],[la_name]]</f>
        <v>Rossendale</v>
      </c>
      <c r="E176" s="129" t="str">
        <f t="array" ref="E176">ConsolGeog[[#This Row],[LA Type]]</f>
        <v>District</v>
      </c>
      <c r="F176" s="129">
        <f t="array" ref="F176">ConsolGeog[[#This Row],[population]]</f>
        <v>67982</v>
      </c>
      <c r="G176" s="129">
        <f t="array" ref="G176">ConsolGeog[[#This Row],[area]]</f>
        <v>13804.82</v>
      </c>
      <c r="H176" s="129">
        <f t="array" ref="H176">MAX(ConsolGeog[[#This Row],[Presented HS - 16-17 (2014)]]+ConsolGeog[[#This Row],[Presented HS - 18-24 (2014)]],ConsolGeog[[#This Row],[Presented HS - 16-24 (2014)]])+MAX(ConsolGeog[[#This Row],[Presented CS - 16-17 (2014)]]+ConsolGeog[[#This Row],[Presented CS - 18-24 (2014)]],ConsolGeog[[#This Row],[Presented CS - 16-24 (2014)]])</f>
        <v>0</v>
      </c>
      <c r="I176" s="129">
        <f t="array" ref="I176">MAX(ConsolGeog[[#This Row],[Assessed HS - 16-17 (2014)]]+ConsolGeog[[#This Row],[Assessed HS - 18-24 (2014)]],ConsolGeog[[#This Row],[Assessed HS - 16-24 (2014)]])+MAX(ConsolGeog[[#This Row],[Assessed CS - 16-17 (2014)]]+ConsolGeog[[#This Row],[Assessed CS - 18-24 (2014)]],ConsolGeog[[#This Row],[Assessed CS - 16-24 (2014)]])</f>
        <v>0</v>
      </c>
      <c r="J176" s="128">
        <f>VLOOKUP(FinalOutput[[#This Row],[ONS_Cenus_2011]],Table5[],CensusData!C$1,FALSE)</f>
        <v>21875</v>
      </c>
      <c r="K176" s="128">
        <f>VLOOKUP(FinalOutput[[#This Row],[ONS_Cenus_2011]],Table5[],CensusData!D$1,FALSE)</f>
        <v>3420</v>
      </c>
      <c r="L176" s="128">
        <f>VLOOKUP(FinalOutput[[#This Row],[ONS_Cenus_2011]],Table5[],CensusData!E$1,FALSE)</f>
        <v>1652</v>
      </c>
      <c r="M176" s="128">
        <f>VLOOKUP(FinalOutput[[#This Row],[ONS_Cenus_2011]],Table5[],CensusData!F$1,FALSE)</f>
        <v>3878</v>
      </c>
      <c r="N176" s="128">
        <f>VLOOKUP(FinalOutput[[#This Row],[ONS_Cenus_2011]],Table5[],CensusData!G$1,FALSE)</f>
        <v>2413</v>
      </c>
      <c r="O176" s="128">
        <f>VLOOKUP(FinalOutput[[#This Row],[ONS_Cenus_2011]],Table5[],CensusData!H$1,FALSE)</f>
        <v>336</v>
      </c>
      <c r="P176" s="128">
        <f>VLOOKUP(FinalOutput[[#This Row],[ONS_Cenus_2011]],Table5[],CensusData!I$1,FALSE)</f>
        <v>7.65</v>
      </c>
      <c r="Q176" s="128">
        <f>VLOOKUP(FinalOutput[[#This Row],[ONS_Cenus_2011]],Table5[],CensusData!J$1,FALSE)</f>
        <v>27016</v>
      </c>
      <c r="R176" s="128">
        <f>VLOOKUP(FinalOutput[[#This Row],[ONS_Cenus_2011]],Table5[],CensusData!K$1,FALSE)</f>
        <v>29058</v>
      </c>
      <c r="S176" s="128">
        <f>VLOOKUP(FinalOutput[[#This Row],[ONS_Cenus_2011]],Table5[],CensusData!L$1,FALSE)</f>
        <v>28041</v>
      </c>
      <c r="T176" s="128">
        <f>VLOOKUP(FinalOutput[[#This Row],[ONS_Cenus_2011]],Table5[],CensusData!M$1,FALSE)</f>
        <v>27352</v>
      </c>
      <c r="U176" s="128">
        <f>VLOOKUP(FinalOutput[[#This Row],[ONS_Cenus_2011]],Table5[],CensusData!N$1,FALSE)</f>
        <v>350</v>
      </c>
      <c r="V176" s="128">
        <f>VLOOKUP(FinalOutput[[#This Row],[ONS_Cenus_2011]],Table5[],CensusData!O$1,FALSE)</f>
        <v>20</v>
      </c>
      <c r="W176" s="128">
        <f>VLOOKUP(FinalOutput[[#This Row],[ONS_Cenus_2011]],Table5[],CensusData!P$1,FALSE)</f>
        <v>319</v>
      </c>
      <c r="X176" s="128">
        <f>VLOOKUP(FinalOutput[[#This Row],[ONS_Cenus_2011]],Table5[],CensusData!Q$1,FALSE)</f>
        <v>162</v>
      </c>
      <c r="Y176" s="128">
        <f>VLOOKUP(FinalOutput[[#This Row],[ONS_Cenus_2011]],Table5[],CensusData!R$1,FALSE)</f>
        <v>68</v>
      </c>
      <c r="Z176" s="128">
        <f>VLOOKUP(FinalOutput[[#This Row],[ONS_Cenus_2011]],Table5[],CensusData!S$1,FALSE)</f>
        <v>18</v>
      </c>
      <c r="AA176" s="128">
        <f>VLOOKUP(FinalOutput[[#This Row],[ONS_Cenus_2011]],Table5[],CensusData!T$1,FALSE)</f>
        <v>48</v>
      </c>
      <c r="AB176" s="128">
        <f>VLOOKUP(FinalOutput[[#This Row],[ONS_Cenus_2011]],Table5[],CensusData!U$1,FALSE)</f>
        <v>28</v>
      </c>
      <c r="AC176" s="128">
        <f>VLOOKUP(FinalOutput[[#This Row],[ONS_Cenus_2011]],Table5[],CensusData!V$1,FALSE)</f>
        <v>759</v>
      </c>
      <c r="AD176" s="128">
        <f>VLOOKUP(FinalOutput[[#This Row],[ONS_Cenus_2011]],Table5[],CensusData!W$1,FALSE)</f>
        <v>67</v>
      </c>
      <c r="AE176" s="128">
        <f>VLOOKUP(FinalOutput[[#This Row],[ONS_Cenus_2011]],Table5[],CensusData!X$1,FALSE)</f>
        <v>266</v>
      </c>
      <c r="AF176" s="128">
        <f>VLOOKUP(FinalOutput[[#This Row],[ONS_Cenus_2011]],Table5[],CensusData!Y$1,FALSE)</f>
        <v>286</v>
      </c>
      <c r="AG176" s="128">
        <f>VLOOKUP(FinalOutput[[#This Row],[ONS_Cenus_2011]],Table5[],CensusData!Z$1,FALSE)</f>
        <v>80</v>
      </c>
      <c r="AH176" s="128">
        <f>VLOOKUP(FinalOutput[[#This Row],[ONS_Cenus_2011]],Table5[],CensusData!AA$1,FALSE)</f>
        <v>60</v>
      </c>
      <c r="AI176" s="128">
        <f>VLOOKUP(FinalOutput[[#This Row],[ONS_Cenus_2011]],Table5[],CensusData!AB$1,FALSE)</f>
        <v>69</v>
      </c>
      <c r="AJ176" s="128">
        <f>VLOOKUP(FinalOutput[[#This Row],[ONS_Cenus_2011]],Table5[],CensusData!AC$1,FALSE)</f>
        <v>17</v>
      </c>
      <c r="AK176" s="128">
        <f>VLOOKUP(FinalOutput[[#This Row],[ONS_Cenus_2011]],Table5[],CensusData!AD$1,FALSE)</f>
        <v>45</v>
      </c>
      <c r="AL176" s="128">
        <f>VLOOKUP(FinalOutput[[#This Row],[ONS_Cenus_2011]],Table5[],CensusData!AE$1,FALSE)</f>
        <v>7</v>
      </c>
      <c r="AM176" s="128">
        <f>VLOOKUP(FinalOutput[[#This Row],[ONS_Cenus_2011]],Table5[],CensusData!AF$1,FALSE)</f>
        <v>27</v>
      </c>
      <c r="AN176" s="128">
        <f>VLOOKUP(FinalOutput[[#This Row],[ONS_Cenus_2011]],Table5[],CensusData!AG$1,FALSE)</f>
        <v>17</v>
      </c>
      <c r="AO176" s="128">
        <f>VLOOKUP(FinalOutput[[#This Row],[ONS_Cenus_2011]],Table5[],CensusData!AH$1,FALSE)</f>
        <v>10</v>
      </c>
      <c r="AP176" s="128">
        <f>VLOOKUP(FinalOutput[[#This Row],[ONS_Cenus_2011]],Table5[],CensusData!AI$1,FALSE)</f>
        <v>54811</v>
      </c>
      <c r="AQ176" s="128">
        <f>VLOOKUP(FinalOutput[[#This Row],[ONS_Cenus_2011]],Table5[],CensusData!AJ$1,FALSE)</f>
        <v>13130</v>
      </c>
      <c r="AR176" s="128">
        <f>VLOOKUP(FinalOutput[[#This Row],[ONS_Cenus_2011]],Table5[],CensusData!AK$1,FALSE)</f>
        <v>7504</v>
      </c>
      <c r="AS176" s="128">
        <f>VLOOKUP(FinalOutput[[#This Row],[ONS_Cenus_2011]],Table5[],CensusData!AL$1,FALSE)</f>
        <v>9068</v>
      </c>
      <c r="AT176" s="128">
        <f>VLOOKUP(FinalOutput[[#This Row],[ONS_Cenus_2011]],Table5[],CensusData!AM$1,FALSE)</f>
        <v>2201</v>
      </c>
      <c r="AU176" s="128">
        <f>VLOOKUP(FinalOutput[[#This Row],[ONS_Cenus_2011]],Table5[],CensusData!AN$1,FALSE)</f>
        <v>7146</v>
      </c>
      <c r="AV176" s="128">
        <f>VLOOKUP(FinalOutput[[#This Row],[ONS_Cenus_2011]],Table5[],CensusData!AO$1,FALSE)</f>
        <v>13776</v>
      </c>
      <c r="AW176" s="128">
        <f>VLOOKUP(FinalOutput[[#This Row],[ONS_Cenus_2011]],Table5[],CensusData!AP$1,FALSE)</f>
        <v>1986</v>
      </c>
    </row>
    <row r="177" spans="1:49" ht="15" customHeight="1">
      <c r="A177" s="128" t="str">
        <f t="array" ref="A177">ConsolGeog[[#This Row],[Country]]</f>
        <v>England</v>
      </c>
      <c r="B177" s="129" t="str">
        <f t="array" ref="B177">ConsolGeog[[#This Row],[County Name]]</f>
        <v>Lancashire</v>
      </c>
      <c r="C177" s="128" t="str">
        <f t="array" ref="C177">ConsolGeog[[#This Row],[la_code]]</f>
        <v>E07000126</v>
      </c>
      <c r="D177" s="129" t="str">
        <f t="array" ref="D177">ConsolGeog[[#This Row],[la_name]]</f>
        <v>South Ribble</v>
      </c>
      <c r="E177" s="129" t="str">
        <f t="array" ref="E177">ConsolGeog[[#This Row],[LA Type]]</f>
        <v>District</v>
      </c>
      <c r="F177" s="129">
        <f t="array" ref="F177">ConsolGeog[[#This Row],[population]]</f>
        <v>109057</v>
      </c>
      <c r="G177" s="129">
        <f t="array" ref="G177">ConsolGeog[[#This Row],[area]]</f>
        <v>11295.57</v>
      </c>
      <c r="H177" s="129">
        <f t="array" ref="H177">MAX(ConsolGeog[[#This Row],[Presented HS - 16-17 (2014)]]+ConsolGeog[[#This Row],[Presented HS - 18-24 (2014)]],ConsolGeog[[#This Row],[Presented HS - 16-24 (2014)]])+MAX(ConsolGeog[[#This Row],[Presented CS - 16-17 (2014)]]+ConsolGeog[[#This Row],[Presented CS - 18-24 (2014)]],ConsolGeog[[#This Row],[Presented CS - 16-24 (2014)]])</f>
        <v>0</v>
      </c>
      <c r="I177" s="129">
        <f t="array" ref="I177">MAX(ConsolGeog[[#This Row],[Assessed HS - 16-17 (2014)]]+ConsolGeog[[#This Row],[Assessed HS - 18-24 (2014)]],ConsolGeog[[#This Row],[Assessed HS - 16-24 (2014)]])+MAX(ConsolGeog[[#This Row],[Assessed CS - 16-17 (2014)]]+ConsolGeog[[#This Row],[Assessed CS - 18-24 (2014)]],ConsolGeog[[#This Row],[Assessed CS - 16-24 (2014)]])</f>
        <v>0</v>
      </c>
      <c r="J177" s="128">
        <f>VLOOKUP(FinalOutput[[#This Row],[ONS_Cenus_2011]],Table5[],CensusData!C$1,FALSE)</f>
        <v>33127</v>
      </c>
      <c r="K177" s="128">
        <f>VLOOKUP(FinalOutput[[#This Row],[ONS_Cenus_2011]],Table5[],CensusData!D$1,FALSE)</f>
        <v>4141</v>
      </c>
      <c r="L177" s="128">
        <f>VLOOKUP(FinalOutput[[#This Row],[ONS_Cenus_2011]],Table5[],CensusData!E$1,FALSE)</f>
        <v>1586</v>
      </c>
      <c r="M177" s="128">
        <f>VLOOKUP(FinalOutput[[#This Row],[ONS_Cenus_2011]],Table5[],CensusData!F$1,FALSE)</f>
        <v>4095</v>
      </c>
      <c r="N177" s="128">
        <f>VLOOKUP(FinalOutput[[#This Row],[ONS_Cenus_2011]],Table5[],CensusData!G$1,FALSE)</f>
        <v>2623</v>
      </c>
      <c r="O177" s="128">
        <f>VLOOKUP(FinalOutput[[#This Row],[ONS_Cenus_2011]],Table5[],CensusData!H$1,FALSE)</f>
        <v>211</v>
      </c>
      <c r="P177" s="128">
        <f>VLOOKUP(FinalOutput[[#This Row],[ONS_Cenus_2011]],Table5[],CensusData!I$1,FALSE)</f>
        <v>30.49</v>
      </c>
      <c r="Q177" s="128">
        <f>VLOOKUP(FinalOutput[[#This Row],[ONS_Cenus_2011]],Table5[],CensusData!J$1,FALSE)</f>
        <v>7980</v>
      </c>
      <c r="R177" s="128">
        <f>VLOOKUP(FinalOutput[[#This Row],[ONS_Cenus_2011]],Table5[],CensusData!K$1,FALSE)</f>
        <v>46102</v>
      </c>
      <c r="S177" s="128">
        <f>VLOOKUP(FinalOutput[[#This Row],[ONS_Cenus_2011]],Table5[],CensusData!L$1,FALSE)</f>
        <v>45142</v>
      </c>
      <c r="T177" s="128">
        <f>VLOOKUP(FinalOutput[[#This Row],[ONS_Cenus_2011]],Table5[],CensusData!M$1,FALSE)</f>
        <v>44236</v>
      </c>
      <c r="U177" s="128">
        <f>VLOOKUP(FinalOutput[[#This Row],[ONS_Cenus_2011]],Table5[],CensusData!N$1,FALSE)</f>
        <v>410</v>
      </c>
      <c r="V177" s="128">
        <f>VLOOKUP(FinalOutput[[#This Row],[ONS_Cenus_2011]],Table5[],CensusData!O$1,FALSE)</f>
        <v>7</v>
      </c>
      <c r="W177" s="128">
        <f>VLOOKUP(FinalOutput[[#This Row],[ONS_Cenus_2011]],Table5[],CensusData!P$1,FALSE)</f>
        <v>489</v>
      </c>
      <c r="X177" s="128">
        <f>VLOOKUP(FinalOutput[[#This Row],[ONS_Cenus_2011]],Table5[],CensusData!Q$1,FALSE)</f>
        <v>223</v>
      </c>
      <c r="Y177" s="128">
        <f>VLOOKUP(FinalOutput[[#This Row],[ONS_Cenus_2011]],Table5[],CensusData!R$1,FALSE)</f>
        <v>115</v>
      </c>
      <c r="Z177" s="128">
        <f>VLOOKUP(FinalOutput[[#This Row],[ONS_Cenus_2011]],Table5[],CensusData!S$1,FALSE)</f>
        <v>19</v>
      </c>
      <c r="AA177" s="128">
        <f>VLOOKUP(FinalOutput[[#This Row],[ONS_Cenus_2011]],Table5[],CensusData!T$1,FALSE)</f>
        <v>55</v>
      </c>
      <c r="AB177" s="128">
        <f>VLOOKUP(FinalOutput[[#This Row],[ONS_Cenus_2011]],Table5[],CensusData!U$1,FALSE)</f>
        <v>34</v>
      </c>
      <c r="AC177" s="128">
        <f>VLOOKUP(FinalOutput[[#This Row],[ONS_Cenus_2011]],Table5[],CensusData!V$1,FALSE)</f>
        <v>553</v>
      </c>
      <c r="AD177" s="128">
        <f>VLOOKUP(FinalOutput[[#This Row],[ONS_Cenus_2011]],Table5[],CensusData!W$1,FALSE)</f>
        <v>281</v>
      </c>
      <c r="AE177" s="128">
        <f>VLOOKUP(FinalOutput[[#This Row],[ONS_Cenus_2011]],Table5[],CensusData!X$1,FALSE)</f>
        <v>81</v>
      </c>
      <c r="AF177" s="128">
        <f>VLOOKUP(FinalOutput[[#This Row],[ONS_Cenus_2011]],Table5[],CensusData!Y$1,FALSE)</f>
        <v>12</v>
      </c>
      <c r="AG177" s="128">
        <f>VLOOKUP(FinalOutput[[#This Row],[ONS_Cenus_2011]],Table5[],CensusData!Z$1,FALSE)</f>
        <v>100</v>
      </c>
      <c r="AH177" s="128">
        <f>VLOOKUP(FinalOutput[[#This Row],[ONS_Cenus_2011]],Table5[],CensusData!AA$1,FALSE)</f>
        <v>79</v>
      </c>
      <c r="AI177" s="128">
        <f>VLOOKUP(FinalOutput[[#This Row],[ONS_Cenus_2011]],Table5[],CensusData!AB$1,FALSE)</f>
        <v>129</v>
      </c>
      <c r="AJ177" s="128">
        <f>VLOOKUP(FinalOutput[[#This Row],[ONS_Cenus_2011]],Table5[],CensusData!AC$1,FALSE)</f>
        <v>31</v>
      </c>
      <c r="AK177" s="128">
        <f>VLOOKUP(FinalOutput[[#This Row],[ONS_Cenus_2011]],Table5[],CensusData!AD$1,FALSE)</f>
        <v>83</v>
      </c>
      <c r="AL177" s="128">
        <f>VLOOKUP(FinalOutput[[#This Row],[ONS_Cenus_2011]],Table5[],CensusData!AE$1,FALSE)</f>
        <v>15</v>
      </c>
      <c r="AM177" s="128">
        <f>VLOOKUP(FinalOutput[[#This Row],[ONS_Cenus_2011]],Table5[],CensusData!AF$1,FALSE)</f>
        <v>55</v>
      </c>
      <c r="AN177" s="128">
        <f>VLOOKUP(FinalOutput[[#This Row],[ONS_Cenus_2011]],Table5[],CensusData!AG$1,FALSE)</f>
        <v>21</v>
      </c>
      <c r="AO177" s="128">
        <f>VLOOKUP(FinalOutput[[#This Row],[ONS_Cenus_2011]],Table5[],CensusData!AH$1,FALSE)</f>
        <v>34</v>
      </c>
      <c r="AP177" s="128">
        <f>VLOOKUP(FinalOutput[[#This Row],[ONS_Cenus_2011]],Table5[],CensusData!AI$1,FALSE)</f>
        <v>89163</v>
      </c>
      <c r="AQ177" s="128">
        <f>VLOOKUP(FinalOutput[[#This Row],[ONS_Cenus_2011]],Table5[],CensusData!AJ$1,FALSE)</f>
        <v>18136</v>
      </c>
      <c r="AR177" s="128">
        <f>VLOOKUP(FinalOutput[[#This Row],[ONS_Cenus_2011]],Table5[],CensusData!AK$1,FALSE)</f>
        <v>12038</v>
      </c>
      <c r="AS177" s="128">
        <f>VLOOKUP(FinalOutput[[#This Row],[ONS_Cenus_2011]],Table5[],CensusData!AL$1,FALSE)</f>
        <v>14825</v>
      </c>
      <c r="AT177" s="128">
        <f>VLOOKUP(FinalOutput[[#This Row],[ONS_Cenus_2011]],Table5[],CensusData!AM$1,FALSE)</f>
        <v>5165</v>
      </c>
      <c r="AU177" s="128">
        <f>VLOOKUP(FinalOutput[[#This Row],[ONS_Cenus_2011]],Table5[],CensusData!AN$1,FALSE)</f>
        <v>12242</v>
      </c>
      <c r="AV177" s="128">
        <f>VLOOKUP(FinalOutput[[#This Row],[ONS_Cenus_2011]],Table5[],CensusData!AO$1,FALSE)</f>
        <v>23537</v>
      </c>
      <c r="AW177" s="128">
        <f>VLOOKUP(FinalOutput[[#This Row],[ONS_Cenus_2011]],Table5[],CensusData!AP$1,FALSE)</f>
        <v>3220</v>
      </c>
    </row>
    <row r="178" spans="1:49" ht="15" customHeight="1">
      <c r="A178" s="128" t="str">
        <f t="array" ref="A178">ConsolGeog[[#This Row],[Country]]</f>
        <v>England</v>
      </c>
      <c r="B178" s="129" t="str">
        <f t="array" ref="B178">ConsolGeog[[#This Row],[County Name]]</f>
        <v>Lancashire</v>
      </c>
      <c r="C178" s="128" t="str">
        <f t="array" ref="C178">ConsolGeog[[#This Row],[la_code]]</f>
        <v>E07000127</v>
      </c>
      <c r="D178" s="129" t="str">
        <f t="array" ref="D178">ConsolGeog[[#This Row],[la_name]]</f>
        <v>West Lancashire</v>
      </c>
      <c r="E178" s="129" t="str">
        <f t="array" ref="E178">ConsolGeog[[#This Row],[LA Type]]</f>
        <v>District</v>
      </c>
      <c r="F178" s="129">
        <f t="array" ref="F178">ConsolGeog[[#This Row],[population]]</f>
        <v>110685</v>
      </c>
      <c r="G178" s="129">
        <f t="array" ref="G178">ConsolGeog[[#This Row],[area]]</f>
        <v>34678.959999999999</v>
      </c>
      <c r="H178" s="129">
        <f t="array" ref="H178">MAX(ConsolGeog[[#This Row],[Presented HS - 16-17 (2014)]]+ConsolGeog[[#This Row],[Presented HS - 18-24 (2014)]],ConsolGeog[[#This Row],[Presented HS - 16-24 (2014)]])+MAX(ConsolGeog[[#This Row],[Presented CS - 16-17 (2014)]]+ConsolGeog[[#This Row],[Presented CS - 18-24 (2014)]],ConsolGeog[[#This Row],[Presented CS - 16-24 (2014)]])</f>
        <v>17</v>
      </c>
      <c r="I178" s="129">
        <f t="array" ref="I178">MAX(ConsolGeog[[#This Row],[Assessed HS - 16-17 (2014)]]+ConsolGeog[[#This Row],[Assessed HS - 18-24 (2014)]],ConsolGeog[[#This Row],[Assessed HS - 16-24 (2014)]])+MAX(ConsolGeog[[#This Row],[Assessed CS - 16-17 (2014)]]+ConsolGeog[[#This Row],[Assessed CS - 18-24 (2014)]],ConsolGeog[[#This Row],[Assessed CS - 16-24 (2014)]])</f>
        <v>17</v>
      </c>
      <c r="J178" s="128">
        <f>VLOOKUP(FinalOutput[[#This Row],[ONS_Cenus_2011]],Table5[],CensusData!C$1,FALSE)</f>
        <v>38667</v>
      </c>
      <c r="K178" s="128">
        <f>VLOOKUP(FinalOutput[[#This Row],[ONS_Cenus_2011]],Table5[],CensusData!D$1,FALSE)</f>
        <v>6578</v>
      </c>
      <c r="L178" s="128">
        <f>VLOOKUP(FinalOutput[[#This Row],[ONS_Cenus_2011]],Table5[],CensusData!E$1,FALSE)</f>
        <v>2036</v>
      </c>
      <c r="M178" s="128">
        <f>VLOOKUP(FinalOutput[[#This Row],[ONS_Cenus_2011]],Table5[],CensusData!F$1,FALSE)</f>
        <v>5896</v>
      </c>
      <c r="N178" s="128">
        <f>VLOOKUP(FinalOutput[[#This Row],[ONS_Cenus_2011]],Table5[],CensusData!G$1,FALSE)</f>
        <v>3673</v>
      </c>
      <c r="O178" s="128">
        <f>VLOOKUP(FinalOutput[[#This Row],[ONS_Cenus_2011]],Table5[],CensusData!H$1,FALSE)</f>
        <v>358</v>
      </c>
      <c r="P178" s="128">
        <f>VLOOKUP(FinalOutput[[#This Row],[ONS_Cenus_2011]],Table5[],CensusData!I$1,FALSE)</f>
        <v>8.1</v>
      </c>
      <c r="Q178" s="128">
        <f>VLOOKUP(FinalOutput[[#This Row],[ONS_Cenus_2011]],Table5[],CensusData!J$1,FALSE)</f>
        <v>26483</v>
      </c>
      <c r="R178" s="128">
        <f>VLOOKUP(FinalOutput[[#This Row],[ONS_Cenus_2011]],Table5[],CensusData!K$1,FALSE)</f>
        <v>45381</v>
      </c>
      <c r="S178" s="128">
        <f>VLOOKUP(FinalOutput[[#This Row],[ONS_Cenus_2011]],Table5[],CensusData!L$1,FALSE)</f>
        <v>44713</v>
      </c>
      <c r="T178" s="128">
        <f>VLOOKUP(FinalOutput[[#This Row],[ONS_Cenus_2011]],Table5[],CensusData!M$1,FALSE)</f>
        <v>43594</v>
      </c>
      <c r="U178" s="128">
        <f>VLOOKUP(FinalOutput[[#This Row],[ONS_Cenus_2011]],Table5[],CensusData!N$1,FALSE)</f>
        <v>326</v>
      </c>
      <c r="V178" s="128">
        <f>VLOOKUP(FinalOutput[[#This Row],[ONS_Cenus_2011]],Table5[],CensusData!O$1,FALSE)</f>
        <v>3</v>
      </c>
      <c r="W178" s="128">
        <f>VLOOKUP(FinalOutput[[#This Row],[ONS_Cenus_2011]],Table5[],CensusData!P$1,FALSE)</f>
        <v>790</v>
      </c>
      <c r="X178" s="128">
        <f>VLOOKUP(FinalOutput[[#This Row],[ONS_Cenus_2011]],Table5[],CensusData!Q$1,FALSE)</f>
        <v>243</v>
      </c>
      <c r="Y178" s="128">
        <f>VLOOKUP(FinalOutput[[#This Row],[ONS_Cenus_2011]],Table5[],CensusData!R$1,FALSE)</f>
        <v>81</v>
      </c>
      <c r="Z178" s="128">
        <f>VLOOKUP(FinalOutput[[#This Row],[ONS_Cenus_2011]],Table5[],CensusData!S$1,FALSE)</f>
        <v>44</v>
      </c>
      <c r="AA178" s="128">
        <f>VLOOKUP(FinalOutput[[#This Row],[ONS_Cenus_2011]],Table5[],CensusData!T$1,FALSE)</f>
        <v>52</v>
      </c>
      <c r="AB178" s="128">
        <f>VLOOKUP(FinalOutput[[#This Row],[ONS_Cenus_2011]],Table5[],CensusData!U$1,FALSE)</f>
        <v>66</v>
      </c>
      <c r="AC178" s="128">
        <f>VLOOKUP(FinalOutput[[#This Row],[ONS_Cenus_2011]],Table5[],CensusData!V$1,FALSE)</f>
        <v>306</v>
      </c>
      <c r="AD178" s="128">
        <f>VLOOKUP(FinalOutput[[#This Row],[ONS_Cenus_2011]],Table5[],CensusData!W$1,FALSE)</f>
        <v>151</v>
      </c>
      <c r="AE178" s="128">
        <f>VLOOKUP(FinalOutput[[#This Row],[ONS_Cenus_2011]],Table5[],CensusData!X$1,FALSE)</f>
        <v>23</v>
      </c>
      <c r="AF178" s="128">
        <f>VLOOKUP(FinalOutput[[#This Row],[ONS_Cenus_2011]],Table5[],CensusData!Y$1,FALSE)</f>
        <v>3</v>
      </c>
      <c r="AG178" s="128">
        <f>VLOOKUP(FinalOutput[[#This Row],[ONS_Cenus_2011]],Table5[],CensusData!Z$1,FALSE)</f>
        <v>66</v>
      </c>
      <c r="AH178" s="128">
        <f>VLOOKUP(FinalOutput[[#This Row],[ONS_Cenus_2011]],Table5[],CensusData!AA$1,FALSE)</f>
        <v>63</v>
      </c>
      <c r="AI178" s="128">
        <f>VLOOKUP(FinalOutput[[#This Row],[ONS_Cenus_2011]],Table5[],CensusData!AB$1,FALSE)</f>
        <v>65</v>
      </c>
      <c r="AJ178" s="128">
        <f>VLOOKUP(FinalOutput[[#This Row],[ONS_Cenus_2011]],Table5[],CensusData!AC$1,FALSE)</f>
        <v>34</v>
      </c>
      <c r="AK178" s="128">
        <f>VLOOKUP(FinalOutput[[#This Row],[ONS_Cenus_2011]],Table5[],CensusData!AD$1,FALSE)</f>
        <v>25</v>
      </c>
      <c r="AL178" s="128">
        <f>VLOOKUP(FinalOutput[[#This Row],[ONS_Cenus_2011]],Table5[],CensusData!AE$1,FALSE)</f>
        <v>6</v>
      </c>
      <c r="AM178" s="128">
        <f>VLOOKUP(FinalOutput[[#This Row],[ONS_Cenus_2011]],Table5[],CensusData!AF$1,FALSE)</f>
        <v>54</v>
      </c>
      <c r="AN178" s="128">
        <f>VLOOKUP(FinalOutput[[#This Row],[ONS_Cenus_2011]],Table5[],CensusData!AG$1,FALSE)</f>
        <v>22</v>
      </c>
      <c r="AO178" s="128">
        <f>VLOOKUP(FinalOutput[[#This Row],[ONS_Cenus_2011]],Table5[],CensusData!AH$1,FALSE)</f>
        <v>32</v>
      </c>
      <c r="AP178" s="128">
        <f>VLOOKUP(FinalOutput[[#This Row],[ONS_Cenus_2011]],Table5[],CensusData!AI$1,FALSE)</f>
        <v>90712</v>
      </c>
      <c r="AQ178" s="128">
        <f>VLOOKUP(FinalOutput[[#This Row],[ONS_Cenus_2011]],Table5[],CensusData!AJ$1,FALSE)</f>
        <v>21296</v>
      </c>
      <c r="AR178" s="128">
        <f>VLOOKUP(FinalOutput[[#This Row],[ONS_Cenus_2011]],Table5[],CensusData!AK$1,FALSE)</f>
        <v>12150</v>
      </c>
      <c r="AS178" s="128">
        <f>VLOOKUP(FinalOutput[[#This Row],[ONS_Cenus_2011]],Table5[],CensusData!AL$1,FALSE)</f>
        <v>14318</v>
      </c>
      <c r="AT178" s="128">
        <f>VLOOKUP(FinalOutput[[#This Row],[ONS_Cenus_2011]],Table5[],CensusData!AM$1,FALSE)</f>
        <v>3600</v>
      </c>
      <c r="AU178" s="128">
        <f>VLOOKUP(FinalOutput[[#This Row],[ONS_Cenus_2011]],Table5[],CensusData!AN$1,FALSE)</f>
        <v>12652</v>
      </c>
      <c r="AV178" s="128">
        <f>VLOOKUP(FinalOutput[[#This Row],[ONS_Cenus_2011]],Table5[],CensusData!AO$1,FALSE)</f>
        <v>23000</v>
      </c>
      <c r="AW178" s="128">
        <f>VLOOKUP(FinalOutput[[#This Row],[ONS_Cenus_2011]],Table5[],CensusData!AP$1,FALSE)</f>
        <v>3696</v>
      </c>
    </row>
    <row r="179" spans="1:49" ht="15" customHeight="1">
      <c r="A179" s="128" t="str">
        <f t="array" ref="A179">ConsolGeog[[#This Row],[Country]]</f>
        <v>England</v>
      </c>
      <c r="B179" s="129" t="str">
        <f t="array" ref="B179">ConsolGeog[[#This Row],[County Name]]</f>
        <v>Lancashire</v>
      </c>
      <c r="C179" s="128" t="str">
        <f t="array" ref="C179">ConsolGeog[[#This Row],[la_code]]</f>
        <v>E07000128</v>
      </c>
      <c r="D179" s="129" t="str">
        <f t="array" ref="D179">ConsolGeog[[#This Row],[la_name]]</f>
        <v>Wyre</v>
      </c>
      <c r="E179" s="129" t="str">
        <f t="array" ref="E179">ConsolGeog[[#This Row],[LA Type]]</f>
        <v>District</v>
      </c>
      <c r="F179" s="129">
        <f t="array" ref="F179">ConsolGeog[[#This Row],[population]]</f>
        <v>107749</v>
      </c>
      <c r="G179" s="129">
        <f t="array" ref="G179">ConsolGeog[[#This Row],[area]]</f>
        <v>28255.43</v>
      </c>
      <c r="H179" s="129">
        <f t="array" ref="H179">MAX(ConsolGeog[[#This Row],[Presented HS - 16-17 (2014)]]+ConsolGeog[[#This Row],[Presented HS - 18-24 (2014)]],ConsolGeog[[#This Row],[Presented HS - 16-24 (2014)]])+MAX(ConsolGeog[[#This Row],[Presented CS - 16-17 (2014)]]+ConsolGeog[[#This Row],[Presented CS - 18-24 (2014)]],ConsolGeog[[#This Row],[Presented CS - 16-24 (2014)]])</f>
        <v>0</v>
      </c>
      <c r="I179" s="129">
        <f t="array" ref="I179">MAX(ConsolGeog[[#This Row],[Assessed HS - 16-17 (2014)]]+ConsolGeog[[#This Row],[Assessed HS - 18-24 (2014)]],ConsolGeog[[#This Row],[Assessed HS - 16-24 (2014)]])+MAX(ConsolGeog[[#This Row],[Assessed CS - 16-17 (2014)]]+ConsolGeog[[#This Row],[Assessed CS - 18-24 (2014)]],ConsolGeog[[#This Row],[Assessed CS - 16-24 (2014)]])</f>
        <v>0</v>
      </c>
      <c r="J179" s="128">
        <f>VLOOKUP(FinalOutput[[#This Row],[ONS_Cenus_2011]],Table5[],CensusData!C$1,FALSE)</f>
        <v>41572</v>
      </c>
      <c r="K179" s="128">
        <f>VLOOKUP(FinalOutput[[#This Row],[ONS_Cenus_2011]],Table5[],CensusData!D$1,FALSE)</f>
        <v>4358</v>
      </c>
      <c r="L179" s="128">
        <f>VLOOKUP(FinalOutput[[#This Row],[ONS_Cenus_2011]],Table5[],CensusData!E$1,FALSE)</f>
        <v>1715</v>
      </c>
      <c r="M179" s="128">
        <f>VLOOKUP(FinalOutput[[#This Row],[ONS_Cenus_2011]],Table5[],CensusData!F$1,FALSE)</f>
        <v>4859</v>
      </c>
      <c r="N179" s="128">
        <f>VLOOKUP(FinalOutput[[#This Row],[ONS_Cenus_2011]],Table5[],CensusData!G$1,FALSE)</f>
        <v>2764</v>
      </c>
      <c r="O179" s="128">
        <f>VLOOKUP(FinalOutput[[#This Row],[ONS_Cenus_2011]],Table5[],CensusData!H$1,FALSE)</f>
        <v>298</v>
      </c>
      <c r="P179" s="128">
        <f>VLOOKUP(FinalOutput[[#This Row],[ONS_Cenus_2011]],Table5[],CensusData!I$1,FALSE)</f>
        <v>19.66</v>
      </c>
      <c r="Q179" s="128">
        <f>VLOOKUP(FinalOutput[[#This Row],[ONS_Cenus_2011]],Table5[],CensusData!J$1,FALSE)</f>
        <v>14241</v>
      </c>
      <c r="R179" s="128">
        <f>VLOOKUP(FinalOutput[[#This Row],[ONS_Cenus_2011]],Table5[],CensusData!K$1,FALSE)</f>
        <v>47281</v>
      </c>
      <c r="S179" s="128">
        <f>VLOOKUP(FinalOutput[[#This Row],[ONS_Cenus_2011]],Table5[],CensusData!L$1,FALSE)</f>
        <v>46707</v>
      </c>
      <c r="T179" s="128">
        <f>VLOOKUP(FinalOutput[[#This Row],[ONS_Cenus_2011]],Table5[],CensusData!M$1,FALSE)</f>
        <v>46037</v>
      </c>
      <c r="U179" s="128">
        <f>VLOOKUP(FinalOutput[[#This Row],[ONS_Cenus_2011]],Table5[],CensusData!N$1,FALSE)</f>
        <v>282</v>
      </c>
      <c r="V179" s="128">
        <f>VLOOKUP(FinalOutput[[#This Row],[ONS_Cenus_2011]],Table5[],CensusData!O$1,FALSE)</f>
        <v>27</v>
      </c>
      <c r="W179" s="128">
        <f>VLOOKUP(FinalOutput[[#This Row],[ONS_Cenus_2011]],Table5[],CensusData!P$1,FALSE)</f>
        <v>361</v>
      </c>
      <c r="X179" s="128">
        <f>VLOOKUP(FinalOutput[[#This Row],[ONS_Cenus_2011]],Table5[],CensusData!Q$1,FALSE)</f>
        <v>163</v>
      </c>
      <c r="Y179" s="128">
        <f>VLOOKUP(FinalOutput[[#This Row],[ONS_Cenus_2011]],Table5[],CensusData!R$1,FALSE)</f>
        <v>64</v>
      </c>
      <c r="Z179" s="128">
        <f>VLOOKUP(FinalOutput[[#This Row],[ONS_Cenus_2011]],Table5[],CensusData!S$1,FALSE)</f>
        <v>16</v>
      </c>
      <c r="AA179" s="128">
        <f>VLOOKUP(FinalOutput[[#This Row],[ONS_Cenus_2011]],Table5[],CensusData!T$1,FALSE)</f>
        <v>45</v>
      </c>
      <c r="AB179" s="128">
        <f>VLOOKUP(FinalOutput[[#This Row],[ONS_Cenus_2011]],Table5[],CensusData!U$1,FALSE)</f>
        <v>38</v>
      </c>
      <c r="AC179" s="128">
        <f>VLOOKUP(FinalOutput[[#This Row],[ONS_Cenus_2011]],Table5[],CensusData!V$1,FALSE)</f>
        <v>292</v>
      </c>
      <c r="AD179" s="128">
        <f>VLOOKUP(FinalOutput[[#This Row],[ONS_Cenus_2011]],Table5[],CensusData!W$1,FALSE)</f>
        <v>98</v>
      </c>
      <c r="AE179" s="128">
        <f>VLOOKUP(FinalOutput[[#This Row],[ONS_Cenus_2011]],Table5[],CensusData!X$1,FALSE)</f>
        <v>25</v>
      </c>
      <c r="AF179" s="128">
        <f>VLOOKUP(FinalOutput[[#This Row],[ONS_Cenus_2011]],Table5[],CensusData!Y$1,FALSE)</f>
        <v>31</v>
      </c>
      <c r="AG179" s="128">
        <f>VLOOKUP(FinalOutput[[#This Row],[ONS_Cenus_2011]],Table5[],CensusData!Z$1,FALSE)</f>
        <v>65</v>
      </c>
      <c r="AH179" s="128">
        <f>VLOOKUP(FinalOutput[[#This Row],[ONS_Cenus_2011]],Table5[],CensusData!AA$1,FALSE)</f>
        <v>73</v>
      </c>
      <c r="AI179" s="128">
        <f>VLOOKUP(FinalOutput[[#This Row],[ONS_Cenus_2011]],Table5[],CensusData!AB$1,FALSE)</f>
        <v>66</v>
      </c>
      <c r="AJ179" s="128">
        <f>VLOOKUP(FinalOutput[[#This Row],[ONS_Cenus_2011]],Table5[],CensusData!AC$1,FALSE)</f>
        <v>34</v>
      </c>
      <c r="AK179" s="128">
        <f>VLOOKUP(FinalOutput[[#This Row],[ONS_Cenus_2011]],Table5[],CensusData!AD$1,FALSE)</f>
        <v>22</v>
      </c>
      <c r="AL179" s="128">
        <f>VLOOKUP(FinalOutput[[#This Row],[ONS_Cenus_2011]],Table5[],CensusData!AE$1,FALSE)</f>
        <v>10</v>
      </c>
      <c r="AM179" s="128">
        <f>VLOOKUP(FinalOutput[[#This Row],[ONS_Cenus_2011]],Table5[],CensusData!AF$1,FALSE)</f>
        <v>53</v>
      </c>
      <c r="AN179" s="128">
        <f>VLOOKUP(FinalOutput[[#This Row],[ONS_Cenus_2011]],Table5[],CensusData!AG$1,FALSE)</f>
        <v>21</v>
      </c>
      <c r="AO179" s="128">
        <f>VLOOKUP(FinalOutput[[#This Row],[ONS_Cenus_2011]],Table5[],CensusData!AH$1,FALSE)</f>
        <v>32</v>
      </c>
      <c r="AP179" s="128">
        <f>VLOOKUP(FinalOutput[[#This Row],[ONS_Cenus_2011]],Table5[],CensusData!AI$1,FALSE)</f>
        <v>90467</v>
      </c>
      <c r="AQ179" s="128">
        <f>VLOOKUP(FinalOutput[[#This Row],[ONS_Cenus_2011]],Table5[],CensusData!AJ$1,FALSE)</f>
        <v>23409</v>
      </c>
      <c r="AR179" s="128">
        <f>VLOOKUP(FinalOutput[[#This Row],[ONS_Cenus_2011]],Table5[],CensusData!AK$1,FALSE)</f>
        <v>12155</v>
      </c>
      <c r="AS179" s="128">
        <f>VLOOKUP(FinalOutput[[#This Row],[ONS_Cenus_2011]],Table5[],CensusData!AL$1,FALSE)</f>
        <v>15052</v>
      </c>
      <c r="AT179" s="128">
        <f>VLOOKUP(FinalOutput[[#This Row],[ONS_Cenus_2011]],Table5[],CensusData!AM$1,FALSE)</f>
        <v>4370</v>
      </c>
      <c r="AU179" s="128">
        <f>VLOOKUP(FinalOutput[[#This Row],[ONS_Cenus_2011]],Table5[],CensusData!AN$1,FALSE)</f>
        <v>10898</v>
      </c>
      <c r="AV179" s="128">
        <f>VLOOKUP(FinalOutput[[#This Row],[ONS_Cenus_2011]],Table5[],CensusData!AO$1,FALSE)</f>
        <v>20793</v>
      </c>
      <c r="AW179" s="128">
        <f>VLOOKUP(FinalOutput[[#This Row],[ONS_Cenus_2011]],Table5[],CensusData!AP$1,FALSE)</f>
        <v>3790</v>
      </c>
    </row>
    <row r="180" spans="1:49" ht="15" customHeight="1">
      <c r="A180" s="128" t="str">
        <f t="array" ref="A180">ConsolGeog[[#This Row],[Country]]</f>
        <v>England</v>
      </c>
      <c r="B180" s="129" t="str">
        <f t="array" ref="B180">ConsolGeog[[#This Row],[County Name]]</f>
        <v>Leicestershire</v>
      </c>
      <c r="C180" s="128" t="str">
        <f t="array" ref="C180">ConsolGeog[[#This Row],[la_code]]</f>
        <v>E07000129</v>
      </c>
      <c r="D180" s="129" t="str">
        <f t="array" ref="D180">ConsolGeog[[#This Row],[la_name]]</f>
        <v>Blaby</v>
      </c>
      <c r="E180" s="129" t="str">
        <f t="array" ref="E180">ConsolGeog[[#This Row],[LA Type]]</f>
        <v>District</v>
      </c>
      <c r="F180" s="129">
        <f t="array" ref="F180">ConsolGeog[[#This Row],[population]]</f>
        <v>93915</v>
      </c>
      <c r="G180" s="129">
        <f t="array" ref="G180">ConsolGeog[[#This Row],[area]]</f>
        <v>13046.66</v>
      </c>
      <c r="H180" s="129">
        <f t="array" ref="H180">MAX(ConsolGeog[[#This Row],[Presented HS - 16-17 (2014)]]+ConsolGeog[[#This Row],[Presented HS - 18-24 (2014)]],ConsolGeog[[#This Row],[Presented HS - 16-24 (2014)]])+MAX(ConsolGeog[[#This Row],[Presented CS - 16-17 (2014)]]+ConsolGeog[[#This Row],[Presented CS - 18-24 (2014)]],ConsolGeog[[#This Row],[Presented CS - 16-24 (2014)]])</f>
        <v>91.341912007735715</v>
      </c>
      <c r="I180" s="129">
        <f t="array" ref="I180">MAX(ConsolGeog[[#This Row],[Assessed HS - 16-17 (2014)]]+ConsolGeog[[#This Row],[Assessed HS - 18-24 (2014)]],ConsolGeog[[#This Row],[Assessed HS - 16-24 (2014)]])+MAX(ConsolGeog[[#This Row],[Assessed CS - 16-17 (2014)]]+ConsolGeog[[#This Row],[Assessed CS - 18-24 (2014)]],ConsolGeog[[#This Row],[Assessed CS - 16-24 (2014)]])</f>
        <v>2</v>
      </c>
      <c r="J180" s="128">
        <f>VLOOKUP(FinalOutput[[#This Row],[ONS_Cenus_2011]],Table5[],CensusData!C$1,FALSE)</f>
        <v>27824</v>
      </c>
      <c r="K180" s="128">
        <f>VLOOKUP(FinalOutput[[#This Row],[ONS_Cenus_2011]],Table5[],CensusData!D$1,FALSE)</f>
        <v>3989</v>
      </c>
      <c r="L180" s="128">
        <f>VLOOKUP(FinalOutput[[#This Row],[ONS_Cenus_2011]],Table5[],CensusData!E$1,FALSE)</f>
        <v>1324</v>
      </c>
      <c r="M180" s="128">
        <f>VLOOKUP(FinalOutput[[#This Row],[ONS_Cenus_2011]],Table5[],CensusData!F$1,FALSE)</f>
        <v>3661</v>
      </c>
      <c r="N180" s="128">
        <f>VLOOKUP(FinalOutput[[#This Row],[ONS_Cenus_2011]],Table5[],CensusData!G$1,FALSE)</f>
        <v>2580</v>
      </c>
      <c r="O180" s="128">
        <f>VLOOKUP(FinalOutput[[#This Row],[ONS_Cenus_2011]],Table5[],CensusData!H$1,FALSE)</f>
        <v>228</v>
      </c>
      <c r="P180" s="128">
        <f>VLOOKUP(FinalOutput[[#This Row],[ONS_Cenus_2011]],Table5[],CensusData!I$1,FALSE)</f>
        <v>18.95</v>
      </c>
      <c r="Q180" s="128">
        <f>VLOOKUP(FinalOutput[[#This Row],[ONS_Cenus_2011]],Table5[],CensusData!J$1,FALSE)</f>
        <v>14802</v>
      </c>
      <c r="R180" s="128">
        <f>VLOOKUP(FinalOutput[[#This Row],[ONS_Cenus_2011]],Table5[],CensusData!K$1,FALSE)</f>
        <v>38686</v>
      </c>
      <c r="S180" s="128">
        <f>VLOOKUP(FinalOutput[[#This Row],[ONS_Cenus_2011]],Table5[],CensusData!L$1,FALSE)</f>
        <v>36237</v>
      </c>
      <c r="T180" s="128">
        <f>VLOOKUP(FinalOutput[[#This Row],[ONS_Cenus_2011]],Table5[],CensusData!M$1,FALSE)</f>
        <v>35260</v>
      </c>
      <c r="U180" s="128">
        <f>VLOOKUP(FinalOutput[[#This Row],[ONS_Cenus_2011]],Table5[],CensusData!N$1,FALSE)</f>
        <v>311</v>
      </c>
      <c r="V180" s="128">
        <f>VLOOKUP(FinalOutput[[#This Row],[ONS_Cenus_2011]],Table5[],CensusData!O$1,FALSE)</f>
        <v>26</v>
      </c>
      <c r="W180" s="128">
        <f>VLOOKUP(FinalOutput[[#This Row],[ONS_Cenus_2011]],Table5[],CensusData!P$1,FALSE)</f>
        <v>640</v>
      </c>
      <c r="X180" s="128">
        <f>VLOOKUP(FinalOutput[[#This Row],[ONS_Cenus_2011]],Table5[],CensusData!Q$1,FALSE)</f>
        <v>240</v>
      </c>
      <c r="Y180" s="128">
        <f>VLOOKUP(FinalOutput[[#This Row],[ONS_Cenus_2011]],Table5[],CensusData!R$1,FALSE)</f>
        <v>97</v>
      </c>
      <c r="Z180" s="128">
        <f>VLOOKUP(FinalOutput[[#This Row],[ONS_Cenus_2011]],Table5[],CensusData!S$1,FALSE)</f>
        <v>23</v>
      </c>
      <c r="AA180" s="128">
        <f>VLOOKUP(FinalOutput[[#This Row],[ONS_Cenus_2011]],Table5[],CensusData!T$1,FALSE)</f>
        <v>75</v>
      </c>
      <c r="AB180" s="128">
        <f>VLOOKUP(FinalOutput[[#This Row],[ONS_Cenus_2011]],Table5[],CensusData!U$1,FALSE)</f>
        <v>45</v>
      </c>
      <c r="AC180" s="128">
        <f>VLOOKUP(FinalOutput[[#This Row],[ONS_Cenus_2011]],Table5[],CensusData!V$1,FALSE)</f>
        <v>1758</v>
      </c>
      <c r="AD180" s="128">
        <f>VLOOKUP(FinalOutput[[#This Row],[ONS_Cenus_2011]],Table5[],CensusData!W$1,FALSE)</f>
        <v>1353</v>
      </c>
      <c r="AE180" s="128">
        <f>VLOOKUP(FinalOutput[[#This Row],[ONS_Cenus_2011]],Table5[],CensusData!X$1,FALSE)</f>
        <v>80</v>
      </c>
      <c r="AF180" s="128">
        <f>VLOOKUP(FinalOutput[[#This Row],[ONS_Cenus_2011]],Table5[],CensusData!Y$1,FALSE)</f>
        <v>3</v>
      </c>
      <c r="AG180" s="128">
        <f>VLOOKUP(FinalOutput[[#This Row],[ONS_Cenus_2011]],Table5[],CensusData!Z$1,FALSE)</f>
        <v>152</v>
      </c>
      <c r="AH180" s="128">
        <f>VLOOKUP(FinalOutput[[#This Row],[ONS_Cenus_2011]],Table5[],CensusData!AA$1,FALSE)</f>
        <v>170</v>
      </c>
      <c r="AI180" s="128">
        <f>VLOOKUP(FinalOutput[[#This Row],[ONS_Cenus_2011]],Table5[],CensusData!AB$1,FALSE)</f>
        <v>347</v>
      </c>
      <c r="AJ180" s="128">
        <f>VLOOKUP(FinalOutput[[#This Row],[ONS_Cenus_2011]],Table5[],CensusData!AC$1,FALSE)</f>
        <v>118</v>
      </c>
      <c r="AK180" s="128">
        <f>VLOOKUP(FinalOutput[[#This Row],[ONS_Cenus_2011]],Table5[],CensusData!AD$1,FALSE)</f>
        <v>181</v>
      </c>
      <c r="AL180" s="128">
        <f>VLOOKUP(FinalOutput[[#This Row],[ONS_Cenus_2011]],Table5[],CensusData!AE$1,FALSE)</f>
        <v>48</v>
      </c>
      <c r="AM180" s="128">
        <f>VLOOKUP(FinalOutput[[#This Row],[ONS_Cenus_2011]],Table5[],CensusData!AF$1,FALSE)</f>
        <v>104</v>
      </c>
      <c r="AN180" s="128">
        <f>VLOOKUP(FinalOutput[[#This Row],[ONS_Cenus_2011]],Table5[],CensusData!AG$1,FALSE)</f>
        <v>24</v>
      </c>
      <c r="AO180" s="128">
        <f>VLOOKUP(FinalOutput[[#This Row],[ONS_Cenus_2011]],Table5[],CensusData!AH$1,FALSE)</f>
        <v>80</v>
      </c>
      <c r="AP180" s="128">
        <f>VLOOKUP(FinalOutput[[#This Row],[ONS_Cenus_2011]],Table5[],CensusData!AI$1,FALSE)</f>
        <v>76334</v>
      </c>
      <c r="AQ180" s="128">
        <f>VLOOKUP(FinalOutput[[#This Row],[ONS_Cenus_2011]],Table5[],CensusData!AJ$1,FALSE)</f>
        <v>16964</v>
      </c>
      <c r="AR180" s="128">
        <f>VLOOKUP(FinalOutput[[#This Row],[ONS_Cenus_2011]],Table5[],CensusData!AK$1,FALSE)</f>
        <v>11097</v>
      </c>
      <c r="AS180" s="128">
        <f>VLOOKUP(FinalOutput[[#This Row],[ONS_Cenus_2011]],Table5[],CensusData!AL$1,FALSE)</f>
        <v>12257</v>
      </c>
      <c r="AT180" s="128">
        <f>VLOOKUP(FinalOutput[[#This Row],[ONS_Cenus_2011]],Table5[],CensusData!AM$1,FALSE)</f>
        <v>4360</v>
      </c>
      <c r="AU180" s="128">
        <f>VLOOKUP(FinalOutput[[#This Row],[ONS_Cenus_2011]],Table5[],CensusData!AN$1,FALSE)</f>
        <v>9378</v>
      </c>
      <c r="AV180" s="128">
        <f>VLOOKUP(FinalOutput[[#This Row],[ONS_Cenus_2011]],Table5[],CensusData!AO$1,FALSE)</f>
        <v>18988</v>
      </c>
      <c r="AW180" s="128">
        <f>VLOOKUP(FinalOutput[[#This Row],[ONS_Cenus_2011]],Table5[],CensusData!AP$1,FALSE)</f>
        <v>3290</v>
      </c>
    </row>
    <row r="181" spans="1:49" ht="15" customHeight="1">
      <c r="A181" s="128" t="str">
        <f t="array" ref="A181">ConsolGeog[[#This Row],[Country]]</f>
        <v>England</v>
      </c>
      <c r="B181" s="129" t="str">
        <f t="array" ref="B181">ConsolGeog[[#This Row],[County Name]]</f>
        <v>Leicestershire</v>
      </c>
      <c r="C181" s="128" t="str">
        <f t="array" ref="C181">ConsolGeog[[#This Row],[la_code]]</f>
        <v>E07000130</v>
      </c>
      <c r="D181" s="129" t="str">
        <f t="array" ref="D181">ConsolGeog[[#This Row],[la_name]]</f>
        <v>Charnwood</v>
      </c>
      <c r="E181" s="129" t="str">
        <f t="array" ref="E181">ConsolGeog[[#This Row],[LA Type]]</f>
        <v>District</v>
      </c>
      <c r="F181" s="129">
        <f t="array" ref="F181">ConsolGeog[[#This Row],[population]]</f>
        <v>166100</v>
      </c>
      <c r="G181" s="129">
        <f t="array" ref="G181">ConsolGeog[[#This Row],[area]]</f>
        <v>27905.68</v>
      </c>
      <c r="H181" s="129">
        <f t="array" ref="H181">MAX(ConsolGeog[[#This Row],[Presented HS - 16-17 (2014)]]+ConsolGeog[[#This Row],[Presented HS - 18-24 (2014)]],ConsolGeog[[#This Row],[Presented HS - 16-24 (2014)]])+MAX(ConsolGeog[[#This Row],[Presented CS - 16-17 (2014)]]+ConsolGeog[[#This Row],[Presented CS - 18-24 (2014)]],ConsolGeog[[#This Row],[Presented CS - 16-24 (2014)]])</f>
        <v>9.4478154127125897</v>
      </c>
      <c r="I181" s="129">
        <f t="array" ref="I181">MAX(ConsolGeog[[#This Row],[Assessed HS - 16-17 (2014)]]+ConsolGeog[[#This Row],[Assessed HS - 18-24 (2014)]],ConsolGeog[[#This Row],[Assessed HS - 16-24 (2014)]])+MAX(ConsolGeog[[#This Row],[Assessed CS - 16-17 (2014)]]+ConsolGeog[[#This Row],[Assessed CS - 18-24 (2014)]],ConsolGeog[[#This Row],[Assessed CS - 16-24 (2014)]])</f>
        <v>0</v>
      </c>
      <c r="J181" s="128">
        <f>VLOOKUP(FinalOutput[[#This Row],[ONS_Cenus_2011]],Table5[],CensusData!C$1,FALSE)</f>
        <v>57880</v>
      </c>
      <c r="K181" s="128">
        <f>VLOOKUP(FinalOutput[[#This Row],[ONS_Cenus_2011]],Table5[],CensusData!D$1,FALSE)</f>
        <v>16167</v>
      </c>
      <c r="L181" s="128">
        <f>VLOOKUP(FinalOutput[[#This Row],[ONS_Cenus_2011]],Table5[],CensusData!E$1,FALSE)</f>
        <v>3634</v>
      </c>
      <c r="M181" s="128">
        <f>VLOOKUP(FinalOutput[[#This Row],[ONS_Cenus_2011]],Table5[],CensusData!F$1,FALSE)</f>
        <v>10835</v>
      </c>
      <c r="N181" s="128">
        <f>VLOOKUP(FinalOutput[[#This Row],[ONS_Cenus_2011]],Table5[],CensusData!G$1,FALSE)</f>
        <v>7739</v>
      </c>
      <c r="O181" s="128">
        <f>VLOOKUP(FinalOutput[[#This Row],[ONS_Cenus_2011]],Table5[],CensusData!H$1,FALSE)</f>
        <v>834</v>
      </c>
      <c r="P181" s="128">
        <f>VLOOKUP(FinalOutput[[#This Row],[ONS_Cenus_2011]],Table5[],CensusData!I$1,FALSE)</f>
        <v>17.649999999999999</v>
      </c>
      <c r="Q181" s="128">
        <f>VLOOKUP(FinalOutput[[#This Row],[ONS_Cenus_2011]],Table5[],CensusData!J$1,FALSE)</f>
        <v>15904</v>
      </c>
      <c r="R181" s="128">
        <f>VLOOKUP(FinalOutput[[#This Row],[ONS_Cenus_2011]],Table5[],CensusData!K$1,FALSE)</f>
        <v>66516</v>
      </c>
      <c r="S181" s="128">
        <f>VLOOKUP(FinalOutput[[#This Row],[ONS_Cenus_2011]],Table5[],CensusData!L$1,FALSE)</f>
        <v>60763</v>
      </c>
      <c r="T181" s="128">
        <f>VLOOKUP(FinalOutput[[#This Row],[ONS_Cenus_2011]],Table5[],CensusData!M$1,FALSE)</f>
        <v>58705</v>
      </c>
      <c r="U181" s="128">
        <f>VLOOKUP(FinalOutput[[#This Row],[ONS_Cenus_2011]],Table5[],CensusData!N$1,FALSE)</f>
        <v>505</v>
      </c>
      <c r="V181" s="128">
        <f>VLOOKUP(FinalOutput[[#This Row],[ONS_Cenus_2011]],Table5[],CensusData!O$1,FALSE)</f>
        <v>27</v>
      </c>
      <c r="W181" s="128">
        <f>VLOOKUP(FinalOutput[[#This Row],[ONS_Cenus_2011]],Table5[],CensusData!P$1,FALSE)</f>
        <v>1526</v>
      </c>
      <c r="X181" s="128">
        <f>VLOOKUP(FinalOutput[[#This Row],[ONS_Cenus_2011]],Table5[],CensusData!Q$1,FALSE)</f>
        <v>457</v>
      </c>
      <c r="Y181" s="128">
        <f>VLOOKUP(FinalOutput[[#This Row],[ONS_Cenus_2011]],Table5[],CensusData!R$1,FALSE)</f>
        <v>153</v>
      </c>
      <c r="Z181" s="128">
        <f>VLOOKUP(FinalOutput[[#This Row],[ONS_Cenus_2011]],Table5[],CensusData!S$1,FALSE)</f>
        <v>47</v>
      </c>
      <c r="AA181" s="128">
        <f>VLOOKUP(FinalOutput[[#This Row],[ONS_Cenus_2011]],Table5[],CensusData!T$1,FALSE)</f>
        <v>149</v>
      </c>
      <c r="AB181" s="128">
        <f>VLOOKUP(FinalOutput[[#This Row],[ONS_Cenus_2011]],Table5[],CensusData!U$1,FALSE)</f>
        <v>108</v>
      </c>
      <c r="AC181" s="128">
        <f>VLOOKUP(FinalOutput[[#This Row],[ONS_Cenus_2011]],Table5[],CensusData!V$1,FALSE)</f>
        <v>4567</v>
      </c>
      <c r="AD181" s="128">
        <f>VLOOKUP(FinalOutput[[#This Row],[ONS_Cenus_2011]],Table5[],CensusData!W$1,FALSE)</f>
        <v>3079</v>
      </c>
      <c r="AE181" s="128">
        <f>VLOOKUP(FinalOutput[[#This Row],[ONS_Cenus_2011]],Table5[],CensusData!X$1,FALSE)</f>
        <v>118</v>
      </c>
      <c r="AF181" s="128">
        <f>VLOOKUP(FinalOutput[[#This Row],[ONS_Cenus_2011]],Table5[],CensusData!Y$1,FALSE)</f>
        <v>476</v>
      </c>
      <c r="AG181" s="128">
        <f>VLOOKUP(FinalOutput[[#This Row],[ONS_Cenus_2011]],Table5[],CensusData!Z$1,FALSE)</f>
        <v>472</v>
      </c>
      <c r="AH181" s="128">
        <f>VLOOKUP(FinalOutput[[#This Row],[ONS_Cenus_2011]],Table5[],CensusData!AA$1,FALSE)</f>
        <v>422</v>
      </c>
      <c r="AI181" s="128">
        <f>VLOOKUP(FinalOutput[[#This Row],[ONS_Cenus_2011]],Table5[],CensusData!AB$1,FALSE)</f>
        <v>445</v>
      </c>
      <c r="AJ181" s="128">
        <f>VLOOKUP(FinalOutput[[#This Row],[ONS_Cenus_2011]],Table5[],CensusData!AC$1,FALSE)</f>
        <v>248</v>
      </c>
      <c r="AK181" s="128">
        <f>VLOOKUP(FinalOutput[[#This Row],[ONS_Cenus_2011]],Table5[],CensusData!AD$1,FALSE)</f>
        <v>157</v>
      </c>
      <c r="AL181" s="128">
        <f>VLOOKUP(FinalOutput[[#This Row],[ONS_Cenus_2011]],Table5[],CensusData!AE$1,FALSE)</f>
        <v>40</v>
      </c>
      <c r="AM181" s="128">
        <f>VLOOKUP(FinalOutput[[#This Row],[ONS_Cenus_2011]],Table5[],CensusData!AF$1,FALSE)</f>
        <v>284</v>
      </c>
      <c r="AN181" s="128">
        <f>VLOOKUP(FinalOutput[[#This Row],[ONS_Cenus_2011]],Table5[],CensusData!AG$1,FALSE)</f>
        <v>129</v>
      </c>
      <c r="AO181" s="128">
        <f>VLOOKUP(FinalOutput[[#This Row],[ONS_Cenus_2011]],Table5[],CensusData!AH$1,FALSE)</f>
        <v>155</v>
      </c>
      <c r="AP181" s="128">
        <f>VLOOKUP(FinalOutput[[#This Row],[ONS_Cenus_2011]],Table5[],CensusData!AI$1,FALSE)</f>
        <v>137878</v>
      </c>
      <c r="AQ181" s="128">
        <f>VLOOKUP(FinalOutput[[#This Row],[ONS_Cenus_2011]],Table5[],CensusData!AJ$1,FALSE)</f>
        <v>28265</v>
      </c>
      <c r="AR181" s="128">
        <f>VLOOKUP(FinalOutput[[#This Row],[ONS_Cenus_2011]],Table5[],CensusData!AK$1,FALSE)</f>
        <v>16740</v>
      </c>
      <c r="AS181" s="128">
        <f>VLOOKUP(FinalOutput[[#This Row],[ONS_Cenus_2011]],Table5[],CensusData!AL$1,FALSE)</f>
        <v>19685</v>
      </c>
      <c r="AT181" s="128">
        <f>VLOOKUP(FinalOutput[[#This Row],[ONS_Cenus_2011]],Table5[],CensusData!AM$1,FALSE)</f>
        <v>6586</v>
      </c>
      <c r="AU181" s="128">
        <f>VLOOKUP(FinalOutput[[#This Row],[ONS_Cenus_2011]],Table5[],CensusData!AN$1,FALSE)</f>
        <v>23470</v>
      </c>
      <c r="AV181" s="128">
        <f>VLOOKUP(FinalOutput[[#This Row],[ONS_Cenus_2011]],Table5[],CensusData!AO$1,FALSE)</f>
        <v>36916</v>
      </c>
      <c r="AW181" s="128">
        <f>VLOOKUP(FinalOutput[[#This Row],[ONS_Cenus_2011]],Table5[],CensusData!AP$1,FALSE)</f>
        <v>6216</v>
      </c>
    </row>
    <row r="182" spans="1:49" ht="15" customHeight="1">
      <c r="A182" s="128" t="str">
        <f t="array" ref="A182">ConsolGeog[[#This Row],[Country]]</f>
        <v>England</v>
      </c>
      <c r="B182" s="129" t="str">
        <f t="array" ref="B182">ConsolGeog[[#This Row],[County Name]]</f>
        <v>Leicestershire</v>
      </c>
      <c r="C182" s="128" t="str">
        <f t="array" ref="C182">ConsolGeog[[#This Row],[la_code]]</f>
        <v>E07000131</v>
      </c>
      <c r="D182" s="129" t="str">
        <f t="array" ref="D182">ConsolGeog[[#This Row],[la_name]]</f>
        <v>Harborough</v>
      </c>
      <c r="E182" s="129" t="str">
        <f t="array" ref="E182">ConsolGeog[[#This Row],[LA Type]]</f>
        <v>District</v>
      </c>
      <c r="F182" s="129">
        <f t="array" ref="F182">ConsolGeog[[#This Row],[population]]</f>
        <v>85382</v>
      </c>
      <c r="G182" s="129">
        <f t="array" ref="G182">ConsolGeog[[#This Row],[area]]</f>
        <v>59177.75</v>
      </c>
      <c r="H182" s="129">
        <f t="array" ref="H182">MAX(ConsolGeog[[#This Row],[Presented HS - 16-17 (2014)]]+ConsolGeog[[#This Row],[Presented HS - 18-24 (2014)]],ConsolGeog[[#This Row],[Presented HS - 16-24 (2014)]])+MAX(ConsolGeog[[#This Row],[Presented CS - 16-17 (2014)]]+ConsolGeog[[#This Row],[Presented CS - 18-24 (2014)]],ConsolGeog[[#This Row],[Presented CS - 16-24 (2014)]])</f>
        <v>138.85655253201821</v>
      </c>
      <c r="I182" s="129">
        <f t="array" ref="I182">MAX(ConsolGeog[[#This Row],[Assessed HS - 16-17 (2014)]]+ConsolGeog[[#This Row],[Assessed HS - 18-24 (2014)]],ConsolGeog[[#This Row],[Assessed HS - 16-24 (2014)]])+MAX(ConsolGeog[[#This Row],[Assessed CS - 16-17 (2014)]]+ConsolGeog[[#This Row],[Assessed CS - 18-24 (2014)]],ConsolGeog[[#This Row],[Assessed CS - 16-24 (2014)]])</f>
        <v>11</v>
      </c>
      <c r="J182" s="128">
        <f>VLOOKUP(FinalOutput[[#This Row],[ONS_Cenus_2011]],Table5[],CensusData!C$1,FALSE)</f>
        <v>24621</v>
      </c>
      <c r="K182" s="128">
        <f>VLOOKUP(FinalOutput[[#This Row],[ONS_Cenus_2011]],Table5[],CensusData!D$1,FALSE)</f>
        <v>3045</v>
      </c>
      <c r="L182" s="128">
        <f>VLOOKUP(FinalOutput[[#This Row],[ONS_Cenus_2011]],Table5[],CensusData!E$1,FALSE)</f>
        <v>1081</v>
      </c>
      <c r="M182" s="128">
        <f>VLOOKUP(FinalOutput[[#This Row],[ONS_Cenus_2011]],Table5[],CensusData!F$1,FALSE)</f>
        <v>3207</v>
      </c>
      <c r="N182" s="128">
        <f>VLOOKUP(FinalOutput[[#This Row],[ONS_Cenus_2011]],Table5[],CensusData!G$1,FALSE)</f>
        <v>2192</v>
      </c>
      <c r="O182" s="128">
        <f>VLOOKUP(FinalOutput[[#This Row],[ONS_Cenus_2011]],Table5[],CensusData!H$1,FALSE)</f>
        <v>169</v>
      </c>
      <c r="P182" s="128">
        <f>VLOOKUP(FinalOutput[[#This Row],[ONS_Cenus_2011]],Table5[],CensusData!I$1,FALSE)</f>
        <v>10.220000000000001</v>
      </c>
      <c r="Q182" s="128">
        <f>VLOOKUP(FinalOutput[[#This Row],[ONS_Cenus_2011]],Table5[],CensusData!J$1,FALSE)</f>
        <v>23746</v>
      </c>
      <c r="R182" s="128">
        <f>VLOOKUP(FinalOutput[[#This Row],[ONS_Cenus_2011]],Table5[],CensusData!K$1,FALSE)</f>
        <v>34898</v>
      </c>
      <c r="S182" s="128">
        <f>VLOOKUP(FinalOutput[[#This Row],[ONS_Cenus_2011]],Table5[],CensusData!L$1,FALSE)</f>
        <v>33837</v>
      </c>
      <c r="T182" s="128">
        <f>VLOOKUP(FinalOutput[[#This Row],[ONS_Cenus_2011]],Table5[],CensusData!M$1,FALSE)</f>
        <v>32983</v>
      </c>
      <c r="U182" s="128">
        <f>VLOOKUP(FinalOutput[[#This Row],[ONS_Cenus_2011]],Table5[],CensusData!N$1,FALSE)</f>
        <v>260</v>
      </c>
      <c r="V182" s="128">
        <f>VLOOKUP(FinalOutput[[#This Row],[ONS_Cenus_2011]],Table5[],CensusData!O$1,FALSE)</f>
        <v>18</v>
      </c>
      <c r="W182" s="128">
        <f>VLOOKUP(FinalOutput[[#This Row],[ONS_Cenus_2011]],Table5[],CensusData!P$1,FALSE)</f>
        <v>576</v>
      </c>
      <c r="X182" s="128">
        <f>VLOOKUP(FinalOutput[[#This Row],[ONS_Cenus_2011]],Table5[],CensusData!Q$1,FALSE)</f>
        <v>157</v>
      </c>
      <c r="Y182" s="128">
        <f>VLOOKUP(FinalOutput[[#This Row],[ONS_Cenus_2011]],Table5[],CensusData!R$1,FALSE)</f>
        <v>52</v>
      </c>
      <c r="Z182" s="128">
        <f>VLOOKUP(FinalOutput[[#This Row],[ONS_Cenus_2011]],Table5[],CensusData!S$1,FALSE)</f>
        <v>14</v>
      </c>
      <c r="AA182" s="128">
        <f>VLOOKUP(FinalOutput[[#This Row],[ONS_Cenus_2011]],Table5[],CensusData!T$1,FALSE)</f>
        <v>46</v>
      </c>
      <c r="AB182" s="128">
        <f>VLOOKUP(FinalOutput[[#This Row],[ONS_Cenus_2011]],Table5[],CensusData!U$1,FALSE)</f>
        <v>45</v>
      </c>
      <c r="AC182" s="128">
        <f>VLOOKUP(FinalOutput[[#This Row],[ONS_Cenus_2011]],Table5[],CensusData!V$1,FALSE)</f>
        <v>742</v>
      </c>
      <c r="AD182" s="128">
        <f>VLOOKUP(FinalOutput[[#This Row],[ONS_Cenus_2011]],Table5[],CensusData!W$1,FALSE)</f>
        <v>539</v>
      </c>
      <c r="AE182" s="128">
        <f>VLOOKUP(FinalOutput[[#This Row],[ONS_Cenus_2011]],Table5[],CensusData!X$1,FALSE)</f>
        <v>29</v>
      </c>
      <c r="AF182" s="128">
        <f>VLOOKUP(FinalOutput[[#This Row],[ONS_Cenus_2011]],Table5[],CensusData!Y$1,FALSE)</f>
        <v>9</v>
      </c>
      <c r="AG182" s="128">
        <f>VLOOKUP(FinalOutput[[#This Row],[ONS_Cenus_2011]],Table5[],CensusData!Z$1,FALSE)</f>
        <v>74</v>
      </c>
      <c r="AH182" s="128">
        <f>VLOOKUP(FinalOutput[[#This Row],[ONS_Cenus_2011]],Table5[],CensusData!AA$1,FALSE)</f>
        <v>91</v>
      </c>
      <c r="AI182" s="128">
        <f>VLOOKUP(FinalOutput[[#This Row],[ONS_Cenus_2011]],Table5[],CensusData!AB$1,FALSE)</f>
        <v>99</v>
      </c>
      <c r="AJ182" s="128">
        <f>VLOOKUP(FinalOutput[[#This Row],[ONS_Cenus_2011]],Table5[],CensusData!AC$1,FALSE)</f>
        <v>41</v>
      </c>
      <c r="AK182" s="128">
        <f>VLOOKUP(FinalOutput[[#This Row],[ONS_Cenus_2011]],Table5[],CensusData!AD$1,FALSE)</f>
        <v>47</v>
      </c>
      <c r="AL182" s="128">
        <f>VLOOKUP(FinalOutput[[#This Row],[ONS_Cenus_2011]],Table5[],CensusData!AE$1,FALSE)</f>
        <v>11</v>
      </c>
      <c r="AM182" s="128">
        <f>VLOOKUP(FinalOutput[[#This Row],[ONS_Cenus_2011]],Table5[],CensusData!AF$1,FALSE)</f>
        <v>63</v>
      </c>
      <c r="AN182" s="128">
        <f>VLOOKUP(FinalOutput[[#This Row],[ONS_Cenus_2011]],Table5[],CensusData!AG$1,FALSE)</f>
        <v>13</v>
      </c>
      <c r="AO182" s="128">
        <f>VLOOKUP(FinalOutput[[#This Row],[ONS_Cenus_2011]],Table5[],CensusData!AH$1,FALSE)</f>
        <v>50</v>
      </c>
      <c r="AP182" s="128">
        <f>VLOOKUP(FinalOutput[[#This Row],[ONS_Cenus_2011]],Table5[],CensusData!AI$1,FALSE)</f>
        <v>69034</v>
      </c>
      <c r="AQ182" s="128">
        <f>VLOOKUP(FinalOutput[[#This Row],[ONS_Cenus_2011]],Table5[],CensusData!AJ$1,FALSE)</f>
        <v>12461</v>
      </c>
      <c r="AR182" s="128">
        <f>VLOOKUP(FinalOutput[[#This Row],[ONS_Cenus_2011]],Table5[],CensusData!AK$1,FALSE)</f>
        <v>9158</v>
      </c>
      <c r="AS182" s="128">
        <f>VLOOKUP(FinalOutput[[#This Row],[ONS_Cenus_2011]],Table5[],CensusData!AL$1,FALSE)</f>
        <v>11275</v>
      </c>
      <c r="AT182" s="128">
        <f>VLOOKUP(FinalOutput[[#This Row],[ONS_Cenus_2011]],Table5[],CensusData!AM$1,FALSE)</f>
        <v>3165</v>
      </c>
      <c r="AU182" s="128">
        <f>VLOOKUP(FinalOutput[[#This Row],[ONS_Cenus_2011]],Table5[],CensusData!AN$1,FALSE)</f>
        <v>8340</v>
      </c>
      <c r="AV182" s="128">
        <f>VLOOKUP(FinalOutput[[#This Row],[ONS_Cenus_2011]],Table5[],CensusData!AO$1,FALSE)</f>
        <v>21982</v>
      </c>
      <c r="AW182" s="128">
        <f>VLOOKUP(FinalOutput[[#This Row],[ONS_Cenus_2011]],Table5[],CensusData!AP$1,FALSE)</f>
        <v>2653</v>
      </c>
    </row>
    <row r="183" spans="1:49" ht="15" customHeight="1">
      <c r="A183" s="128" t="str">
        <f t="array" ref="A183">ConsolGeog[[#This Row],[Country]]</f>
        <v>England</v>
      </c>
      <c r="B183" s="129" t="str">
        <f t="array" ref="B183">ConsolGeog[[#This Row],[County Name]]</f>
        <v>Leicestershire</v>
      </c>
      <c r="C183" s="128" t="str">
        <f t="array" ref="C183">ConsolGeog[[#This Row],[la_code]]</f>
        <v>E07000132</v>
      </c>
      <c r="D183" s="129" t="str">
        <f t="array" ref="D183">ConsolGeog[[#This Row],[la_name]]</f>
        <v>Hinckley and Bosworth</v>
      </c>
      <c r="E183" s="129" t="str">
        <f t="array" ref="E183">ConsolGeog[[#This Row],[LA Type]]</f>
        <v>District</v>
      </c>
      <c r="F183" s="129">
        <f t="array" ref="F183">ConsolGeog[[#This Row],[population]]</f>
        <v>105078</v>
      </c>
      <c r="G183" s="129">
        <f t="array" ref="G183">ConsolGeog[[#This Row],[area]]</f>
        <v>29734.91</v>
      </c>
      <c r="H183" s="129">
        <f t="array" ref="H183">MAX(ConsolGeog[[#This Row],[Presented HS - 16-17 (2014)]]+ConsolGeog[[#This Row],[Presented HS - 18-24 (2014)]],ConsolGeog[[#This Row],[Presented HS - 16-24 (2014)]])+MAX(ConsolGeog[[#This Row],[Presented CS - 16-17 (2014)]]+ConsolGeog[[#This Row],[Presented CS - 18-24 (2014)]],ConsolGeog[[#This Row],[Presented CS - 16-24 (2014)]])</f>
        <v>259.97686663417829</v>
      </c>
      <c r="I183" s="129">
        <f t="array" ref="I183">MAX(ConsolGeog[[#This Row],[Assessed HS - 16-17 (2014)]]+ConsolGeog[[#This Row],[Assessed HS - 18-24 (2014)]],ConsolGeog[[#This Row],[Assessed HS - 16-24 (2014)]])+MAX(ConsolGeog[[#This Row],[Assessed CS - 16-17 (2014)]]+ConsolGeog[[#This Row],[Assessed CS - 18-24 (2014)]],ConsolGeog[[#This Row],[Assessed CS - 16-24 (2014)]])</f>
        <v>0</v>
      </c>
      <c r="J183" s="128">
        <f>VLOOKUP(FinalOutput[[#This Row],[ONS_Cenus_2011]],Table5[],CensusData!C$1,FALSE)</f>
        <v>32410</v>
      </c>
      <c r="K183" s="128">
        <f>VLOOKUP(FinalOutput[[#This Row],[ONS_Cenus_2011]],Table5[],CensusData!D$1,FALSE)</f>
        <v>3891</v>
      </c>
      <c r="L183" s="128">
        <f>VLOOKUP(FinalOutput[[#This Row],[ONS_Cenus_2011]],Table5[],CensusData!E$1,FALSE)</f>
        <v>1739</v>
      </c>
      <c r="M183" s="128">
        <f>VLOOKUP(FinalOutput[[#This Row],[ONS_Cenus_2011]],Table5[],CensusData!F$1,FALSE)</f>
        <v>4020</v>
      </c>
      <c r="N183" s="128">
        <f>VLOOKUP(FinalOutput[[#This Row],[ONS_Cenus_2011]],Table5[],CensusData!G$1,FALSE)</f>
        <v>2668</v>
      </c>
      <c r="O183" s="128">
        <f>VLOOKUP(FinalOutput[[#This Row],[ONS_Cenus_2011]],Table5[],CensusData!H$1,FALSE)</f>
        <v>284</v>
      </c>
      <c r="P183" s="128">
        <f>VLOOKUP(FinalOutput[[#This Row],[ONS_Cenus_2011]],Table5[],CensusData!I$1,FALSE)</f>
        <v>5.46</v>
      </c>
      <c r="Q183" s="128">
        <f>VLOOKUP(FinalOutput[[#This Row],[ONS_Cenus_2011]],Table5[],CensusData!J$1,FALSE)</f>
        <v>29580</v>
      </c>
      <c r="R183" s="128">
        <f>VLOOKUP(FinalOutput[[#This Row],[ONS_Cenus_2011]],Table5[],CensusData!K$1,FALSE)</f>
        <v>45377</v>
      </c>
      <c r="S183" s="128">
        <f>VLOOKUP(FinalOutput[[#This Row],[ONS_Cenus_2011]],Table5[],CensusData!L$1,FALSE)</f>
        <v>44264</v>
      </c>
      <c r="T183" s="128">
        <f>VLOOKUP(FinalOutput[[#This Row],[ONS_Cenus_2011]],Table5[],CensusData!M$1,FALSE)</f>
        <v>43428</v>
      </c>
      <c r="U183" s="128">
        <f>VLOOKUP(FinalOutput[[#This Row],[ONS_Cenus_2011]],Table5[],CensusData!N$1,FALSE)</f>
        <v>248</v>
      </c>
      <c r="V183" s="128">
        <f>VLOOKUP(FinalOutput[[#This Row],[ONS_Cenus_2011]],Table5[],CensusData!O$1,FALSE)</f>
        <v>27</v>
      </c>
      <c r="W183" s="128">
        <f>VLOOKUP(FinalOutput[[#This Row],[ONS_Cenus_2011]],Table5[],CensusData!P$1,FALSE)</f>
        <v>561</v>
      </c>
      <c r="X183" s="128">
        <f>VLOOKUP(FinalOutput[[#This Row],[ONS_Cenus_2011]],Table5[],CensusData!Q$1,FALSE)</f>
        <v>196</v>
      </c>
      <c r="Y183" s="128">
        <f>VLOOKUP(FinalOutput[[#This Row],[ONS_Cenus_2011]],Table5[],CensusData!R$1,FALSE)</f>
        <v>85</v>
      </c>
      <c r="Z183" s="128">
        <f>VLOOKUP(FinalOutput[[#This Row],[ONS_Cenus_2011]],Table5[],CensusData!S$1,FALSE)</f>
        <v>13</v>
      </c>
      <c r="AA183" s="128">
        <f>VLOOKUP(FinalOutput[[#This Row],[ONS_Cenus_2011]],Table5[],CensusData!T$1,FALSE)</f>
        <v>51</v>
      </c>
      <c r="AB183" s="128">
        <f>VLOOKUP(FinalOutput[[#This Row],[ONS_Cenus_2011]],Table5[],CensusData!U$1,FALSE)</f>
        <v>47</v>
      </c>
      <c r="AC183" s="128">
        <f>VLOOKUP(FinalOutput[[#This Row],[ONS_Cenus_2011]],Table5[],CensusData!V$1,FALSE)</f>
        <v>739</v>
      </c>
      <c r="AD183" s="128">
        <f>VLOOKUP(FinalOutput[[#This Row],[ONS_Cenus_2011]],Table5[],CensusData!W$1,FALSE)</f>
        <v>487</v>
      </c>
      <c r="AE183" s="128">
        <f>VLOOKUP(FinalOutput[[#This Row],[ONS_Cenus_2011]],Table5[],CensusData!X$1,FALSE)</f>
        <v>36</v>
      </c>
      <c r="AF183" s="128">
        <f>VLOOKUP(FinalOutput[[#This Row],[ONS_Cenus_2011]],Table5[],CensusData!Y$1,FALSE)</f>
        <v>15</v>
      </c>
      <c r="AG183" s="128">
        <f>VLOOKUP(FinalOutput[[#This Row],[ONS_Cenus_2011]],Table5[],CensusData!Z$1,FALSE)</f>
        <v>101</v>
      </c>
      <c r="AH183" s="128">
        <f>VLOOKUP(FinalOutput[[#This Row],[ONS_Cenus_2011]],Table5[],CensusData!AA$1,FALSE)</f>
        <v>100</v>
      </c>
      <c r="AI183" s="128">
        <f>VLOOKUP(FinalOutput[[#This Row],[ONS_Cenus_2011]],Table5[],CensusData!AB$1,FALSE)</f>
        <v>118</v>
      </c>
      <c r="AJ183" s="128">
        <f>VLOOKUP(FinalOutput[[#This Row],[ONS_Cenus_2011]],Table5[],CensusData!AC$1,FALSE)</f>
        <v>46</v>
      </c>
      <c r="AK183" s="128">
        <f>VLOOKUP(FinalOutput[[#This Row],[ONS_Cenus_2011]],Table5[],CensusData!AD$1,FALSE)</f>
        <v>63</v>
      </c>
      <c r="AL183" s="128">
        <f>VLOOKUP(FinalOutput[[#This Row],[ONS_Cenus_2011]],Table5[],CensusData!AE$1,FALSE)</f>
        <v>9</v>
      </c>
      <c r="AM183" s="128">
        <f>VLOOKUP(FinalOutput[[#This Row],[ONS_Cenus_2011]],Table5[],CensusData!AF$1,FALSE)</f>
        <v>60</v>
      </c>
      <c r="AN183" s="128">
        <f>VLOOKUP(FinalOutput[[#This Row],[ONS_Cenus_2011]],Table5[],CensusData!AG$1,FALSE)</f>
        <v>24</v>
      </c>
      <c r="AO183" s="128">
        <f>VLOOKUP(FinalOutput[[#This Row],[ONS_Cenus_2011]],Table5[],CensusData!AH$1,FALSE)</f>
        <v>36</v>
      </c>
      <c r="AP183" s="128">
        <f>VLOOKUP(FinalOutput[[#This Row],[ONS_Cenus_2011]],Table5[],CensusData!AI$1,FALSE)</f>
        <v>86475</v>
      </c>
      <c r="AQ183" s="128">
        <f>VLOOKUP(FinalOutput[[#This Row],[ONS_Cenus_2011]],Table5[],CensusData!AJ$1,FALSE)</f>
        <v>21089</v>
      </c>
      <c r="AR183" s="128">
        <f>VLOOKUP(FinalOutput[[#This Row],[ONS_Cenus_2011]],Table5[],CensusData!AK$1,FALSE)</f>
        <v>12342</v>
      </c>
      <c r="AS183" s="128">
        <f>VLOOKUP(FinalOutput[[#This Row],[ONS_Cenus_2011]],Table5[],CensusData!AL$1,FALSE)</f>
        <v>13895</v>
      </c>
      <c r="AT183" s="128">
        <f>VLOOKUP(FinalOutput[[#This Row],[ONS_Cenus_2011]],Table5[],CensusData!AM$1,FALSE)</f>
        <v>4144</v>
      </c>
      <c r="AU183" s="128">
        <f>VLOOKUP(FinalOutput[[#This Row],[ONS_Cenus_2011]],Table5[],CensusData!AN$1,FALSE)</f>
        <v>10733</v>
      </c>
      <c r="AV183" s="128">
        <f>VLOOKUP(FinalOutput[[#This Row],[ONS_Cenus_2011]],Table5[],CensusData!AO$1,FALSE)</f>
        <v>20803</v>
      </c>
      <c r="AW183" s="128">
        <f>VLOOKUP(FinalOutput[[#This Row],[ONS_Cenus_2011]],Table5[],CensusData!AP$1,FALSE)</f>
        <v>3469</v>
      </c>
    </row>
    <row r="184" spans="1:49" ht="15" customHeight="1">
      <c r="A184" s="128" t="str">
        <f t="array" ref="A184">ConsolGeog[[#This Row],[Country]]</f>
        <v>England</v>
      </c>
      <c r="B184" s="129" t="str">
        <f t="array" ref="B184">ConsolGeog[[#This Row],[County Name]]</f>
        <v>Leicestershire</v>
      </c>
      <c r="C184" s="128" t="str">
        <f t="array" ref="C184">ConsolGeog[[#This Row],[la_code]]</f>
        <v>E07000133</v>
      </c>
      <c r="D184" s="129" t="str">
        <f t="array" ref="D184">ConsolGeog[[#This Row],[la_name]]</f>
        <v>Melton</v>
      </c>
      <c r="E184" s="129" t="str">
        <f t="array" ref="E184">ConsolGeog[[#This Row],[LA Type]]</f>
        <v>District</v>
      </c>
      <c r="F184" s="129">
        <f t="array" ref="F184">ConsolGeog[[#This Row],[population]]</f>
        <v>50376</v>
      </c>
      <c r="G184" s="129">
        <f t="array" ref="G184">ConsolGeog[[#This Row],[area]]</f>
        <v>48137.68</v>
      </c>
      <c r="H184" s="129">
        <f t="array" ref="H184">MAX(ConsolGeog[[#This Row],[Presented HS - 16-17 (2014)]]+ConsolGeog[[#This Row],[Presented HS - 18-24 (2014)]],ConsolGeog[[#This Row],[Presented HS - 16-24 (2014)]])+MAX(ConsolGeog[[#This Row],[Presented CS - 16-17 (2014)]]+ConsolGeog[[#This Row],[Presented CS - 18-24 (2014)]],ConsolGeog[[#This Row],[Presented CS - 16-24 (2014)]])</f>
        <v>2.8654012596677267</v>
      </c>
      <c r="I184" s="129">
        <f t="array" ref="I184">MAX(ConsolGeog[[#This Row],[Assessed HS - 16-17 (2014)]]+ConsolGeog[[#This Row],[Assessed HS - 18-24 (2014)]],ConsolGeog[[#This Row],[Assessed HS - 16-24 (2014)]])+MAX(ConsolGeog[[#This Row],[Assessed CS - 16-17 (2014)]]+ConsolGeog[[#This Row],[Assessed CS - 18-24 (2014)]],ConsolGeog[[#This Row],[Assessed CS - 16-24 (2014)]])</f>
        <v>0</v>
      </c>
      <c r="J184" s="128">
        <f>VLOOKUP(FinalOutput[[#This Row],[ONS_Cenus_2011]],Table5[],CensusData!C$1,FALSE)</f>
        <v>14857</v>
      </c>
      <c r="K184" s="128">
        <f>VLOOKUP(FinalOutput[[#This Row],[ONS_Cenus_2011]],Table5[],CensusData!D$1,FALSE)</f>
        <v>1787</v>
      </c>
      <c r="L184" s="128">
        <f>VLOOKUP(FinalOutput[[#This Row],[ONS_Cenus_2011]],Table5[],CensusData!E$1,FALSE)</f>
        <v>715</v>
      </c>
      <c r="M184" s="128">
        <f>VLOOKUP(FinalOutput[[#This Row],[ONS_Cenus_2011]],Table5[],CensusData!F$1,FALSE)</f>
        <v>1881</v>
      </c>
      <c r="N184" s="128">
        <f>VLOOKUP(FinalOutput[[#This Row],[ONS_Cenus_2011]],Table5[],CensusData!G$1,FALSE)</f>
        <v>1185</v>
      </c>
      <c r="O184" s="128">
        <f>VLOOKUP(FinalOutput[[#This Row],[ONS_Cenus_2011]],Table5[],CensusData!H$1,FALSE)</f>
        <v>97</v>
      </c>
      <c r="P184" s="128">
        <f>VLOOKUP(FinalOutput[[#This Row],[ONS_Cenus_2011]],Table5[],CensusData!I$1,FALSE)</f>
        <v>9.0299999999999994</v>
      </c>
      <c r="Q184" s="128">
        <f>VLOOKUP(FinalOutput[[#This Row],[ONS_Cenus_2011]],Table5[],CensusData!J$1,FALSE)</f>
        <v>25300</v>
      </c>
      <c r="R184" s="128">
        <f>VLOOKUP(FinalOutput[[#This Row],[ONS_Cenus_2011]],Table5[],CensusData!K$1,FALSE)</f>
        <v>21490</v>
      </c>
      <c r="S184" s="128">
        <f>VLOOKUP(FinalOutput[[#This Row],[ONS_Cenus_2011]],Table5[],CensusData!L$1,FALSE)</f>
        <v>21153</v>
      </c>
      <c r="T184" s="128">
        <f>VLOOKUP(FinalOutput[[#This Row],[ONS_Cenus_2011]],Table5[],CensusData!M$1,FALSE)</f>
        <v>20516</v>
      </c>
      <c r="U184" s="128">
        <f>VLOOKUP(FinalOutput[[#This Row],[ONS_Cenus_2011]],Table5[],CensusData!N$1,FALSE)</f>
        <v>133</v>
      </c>
      <c r="V184" s="128">
        <f>VLOOKUP(FinalOutput[[#This Row],[ONS_Cenus_2011]],Table5[],CensusData!O$1,FALSE)</f>
        <v>3</v>
      </c>
      <c r="W184" s="128">
        <f>VLOOKUP(FinalOutput[[#This Row],[ONS_Cenus_2011]],Table5[],CensusData!P$1,FALSE)</f>
        <v>501</v>
      </c>
      <c r="X184" s="128">
        <f>VLOOKUP(FinalOutput[[#This Row],[ONS_Cenus_2011]],Table5[],CensusData!Q$1,FALSE)</f>
        <v>102</v>
      </c>
      <c r="Y184" s="128">
        <f>VLOOKUP(FinalOutput[[#This Row],[ONS_Cenus_2011]],Table5[],CensusData!R$1,FALSE)</f>
        <v>42</v>
      </c>
      <c r="Z184" s="128">
        <f>VLOOKUP(FinalOutput[[#This Row],[ONS_Cenus_2011]],Table5[],CensusData!S$1,FALSE)</f>
        <v>10</v>
      </c>
      <c r="AA184" s="128">
        <f>VLOOKUP(FinalOutput[[#This Row],[ONS_Cenus_2011]],Table5[],CensusData!T$1,FALSE)</f>
        <v>30</v>
      </c>
      <c r="AB184" s="128">
        <f>VLOOKUP(FinalOutput[[#This Row],[ONS_Cenus_2011]],Table5[],CensusData!U$1,FALSE)</f>
        <v>20</v>
      </c>
      <c r="AC184" s="128">
        <f>VLOOKUP(FinalOutput[[#This Row],[ONS_Cenus_2011]],Table5[],CensusData!V$1,FALSE)</f>
        <v>181</v>
      </c>
      <c r="AD184" s="128">
        <f>VLOOKUP(FinalOutput[[#This Row],[ONS_Cenus_2011]],Table5[],CensusData!W$1,FALSE)</f>
        <v>99</v>
      </c>
      <c r="AE184" s="128">
        <f>VLOOKUP(FinalOutput[[#This Row],[ONS_Cenus_2011]],Table5[],CensusData!X$1,FALSE)</f>
        <v>2</v>
      </c>
      <c r="AF184" s="128">
        <f>VLOOKUP(FinalOutput[[#This Row],[ONS_Cenus_2011]],Table5[],CensusData!Y$1,FALSE)</f>
        <v>0</v>
      </c>
      <c r="AG184" s="128">
        <f>VLOOKUP(FinalOutput[[#This Row],[ONS_Cenus_2011]],Table5[],CensusData!Z$1,FALSE)</f>
        <v>35</v>
      </c>
      <c r="AH184" s="128">
        <f>VLOOKUP(FinalOutput[[#This Row],[ONS_Cenus_2011]],Table5[],CensusData!AA$1,FALSE)</f>
        <v>45</v>
      </c>
      <c r="AI184" s="128">
        <f>VLOOKUP(FinalOutput[[#This Row],[ONS_Cenus_2011]],Table5[],CensusData!AB$1,FALSE)</f>
        <v>42</v>
      </c>
      <c r="AJ184" s="128">
        <f>VLOOKUP(FinalOutput[[#This Row],[ONS_Cenus_2011]],Table5[],CensusData!AC$1,FALSE)</f>
        <v>15</v>
      </c>
      <c r="AK184" s="128">
        <f>VLOOKUP(FinalOutput[[#This Row],[ONS_Cenus_2011]],Table5[],CensusData!AD$1,FALSE)</f>
        <v>19</v>
      </c>
      <c r="AL184" s="128">
        <f>VLOOKUP(FinalOutput[[#This Row],[ONS_Cenus_2011]],Table5[],CensusData!AE$1,FALSE)</f>
        <v>8</v>
      </c>
      <c r="AM184" s="128">
        <f>VLOOKUP(FinalOutput[[#This Row],[ONS_Cenus_2011]],Table5[],CensusData!AF$1,FALSE)</f>
        <v>12</v>
      </c>
      <c r="AN184" s="128">
        <f>VLOOKUP(FinalOutput[[#This Row],[ONS_Cenus_2011]],Table5[],CensusData!AG$1,FALSE)</f>
        <v>2</v>
      </c>
      <c r="AO184" s="128">
        <f>VLOOKUP(FinalOutput[[#This Row],[ONS_Cenus_2011]],Table5[],CensusData!AH$1,FALSE)</f>
        <v>10</v>
      </c>
      <c r="AP184" s="128">
        <f>VLOOKUP(FinalOutput[[#This Row],[ONS_Cenus_2011]],Table5[],CensusData!AI$1,FALSE)</f>
        <v>41237</v>
      </c>
      <c r="AQ184" s="128">
        <f>VLOOKUP(FinalOutput[[#This Row],[ONS_Cenus_2011]],Table5[],CensusData!AJ$1,FALSE)</f>
        <v>8808</v>
      </c>
      <c r="AR184" s="128">
        <f>VLOOKUP(FinalOutput[[#This Row],[ONS_Cenus_2011]],Table5[],CensusData!AK$1,FALSE)</f>
        <v>5793</v>
      </c>
      <c r="AS184" s="128">
        <f>VLOOKUP(FinalOutput[[#This Row],[ONS_Cenus_2011]],Table5[],CensusData!AL$1,FALSE)</f>
        <v>6794</v>
      </c>
      <c r="AT184" s="128">
        <f>VLOOKUP(FinalOutput[[#This Row],[ONS_Cenus_2011]],Table5[],CensusData!AM$1,FALSE)</f>
        <v>1994</v>
      </c>
      <c r="AU184" s="128">
        <f>VLOOKUP(FinalOutput[[#This Row],[ONS_Cenus_2011]],Table5[],CensusData!AN$1,FALSE)</f>
        <v>5225</v>
      </c>
      <c r="AV184" s="128">
        <f>VLOOKUP(FinalOutput[[#This Row],[ONS_Cenus_2011]],Table5[],CensusData!AO$1,FALSE)</f>
        <v>10785</v>
      </c>
      <c r="AW184" s="128">
        <f>VLOOKUP(FinalOutput[[#This Row],[ONS_Cenus_2011]],Table5[],CensusData!AP$1,FALSE)</f>
        <v>1838</v>
      </c>
    </row>
    <row r="185" spans="1:49" ht="15" customHeight="1">
      <c r="A185" s="128" t="str">
        <f t="array" ref="A185">ConsolGeog[[#This Row],[Country]]</f>
        <v>England</v>
      </c>
      <c r="B185" s="129" t="str">
        <f t="array" ref="B185">ConsolGeog[[#This Row],[County Name]]</f>
        <v>Leicestershire</v>
      </c>
      <c r="C185" s="128" t="str">
        <f t="array" ref="C185">ConsolGeog[[#This Row],[la_code]]</f>
        <v>E07000134</v>
      </c>
      <c r="D185" s="129" t="str">
        <f t="array" ref="D185">ConsolGeog[[#This Row],[la_name]]</f>
        <v>North West Leicestershire</v>
      </c>
      <c r="E185" s="129" t="str">
        <f t="array" ref="E185">ConsolGeog[[#This Row],[LA Type]]</f>
        <v>District</v>
      </c>
      <c r="F185" s="129">
        <f t="array" ref="F185">ConsolGeog[[#This Row],[population]]</f>
        <v>93468</v>
      </c>
      <c r="G185" s="129">
        <f t="array" ref="G185">ConsolGeog[[#This Row],[area]]</f>
        <v>27932.85</v>
      </c>
      <c r="H185" s="129">
        <f t="array" ref="H185">MAX(ConsolGeog[[#This Row],[Presented HS - 16-17 (2014)]]+ConsolGeog[[#This Row],[Presented HS - 18-24 (2014)]],ConsolGeog[[#This Row],[Presented HS - 16-24 (2014)]])+MAX(ConsolGeog[[#This Row],[Presented CS - 16-17 (2014)]]+ConsolGeog[[#This Row],[Presented CS - 18-24 (2014)]],ConsolGeog[[#This Row],[Presented CS - 16-24 (2014)]])</f>
        <v>223.31648652014101</v>
      </c>
      <c r="I185" s="129">
        <f t="array" ref="I185">MAX(ConsolGeog[[#This Row],[Assessed HS - 16-17 (2014)]]+ConsolGeog[[#This Row],[Assessed HS - 18-24 (2014)]],ConsolGeog[[#This Row],[Assessed HS - 16-24 (2014)]])+MAX(ConsolGeog[[#This Row],[Assessed CS - 16-17 (2014)]]+ConsolGeog[[#This Row],[Assessed CS - 18-24 (2014)]],ConsolGeog[[#This Row],[Assessed CS - 16-24 (2014)]])</f>
        <v>22</v>
      </c>
      <c r="J185" s="128">
        <f>VLOOKUP(FinalOutput[[#This Row],[ONS_Cenus_2011]],Table5[],CensusData!C$1,FALSE)</f>
        <v>29269</v>
      </c>
      <c r="K185" s="128">
        <f>VLOOKUP(FinalOutput[[#This Row],[ONS_Cenus_2011]],Table5[],CensusData!D$1,FALSE)</f>
        <v>3842</v>
      </c>
      <c r="L185" s="128">
        <f>VLOOKUP(FinalOutput[[#This Row],[ONS_Cenus_2011]],Table5[],CensusData!E$1,FALSE)</f>
        <v>1733</v>
      </c>
      <c r="M185" s="128">
        <f>VLOOKUP(FinalOutput[[#This Row],[ONS_Cenus_2011]],Table5[],CensusData!F$1,FALSE)</f>
        <v>4026</v>
      </c>
      <c r="N185" s="128">
        <f>VLOOKUP(FinalOutput[[#This Row],[ONS_Cenus_2011]],Table5[],CensusData!G$1,FALSE)</f>
        <v>2524</v>
      </c>
      <c r="O185" s="128">
        <f>VLOOKUP(FinalOutput[[#This Row],[ONS_Cenus_2011]],Table5[],CensusData!H$1,FALSE)</f>
        <v>271</v>
      </c>
      <c r="P185" s="128">
        <f>VLOOKUP(FinalOutput[[#This Row],[ONS_Cenus_2011]],Table5[],CensusData!I$1,FALSE)</f>
        <v>8.33</v>
      </c>
      <c r="Q185" s="128">
        <f>VLOOKUP(FinalOutput[[#This Row],[ONS_Cenus_2011]],Table5[],CensusData!J$1,FALSE)</f>
        <v>26180</v>
      </c>
      <c r="R185" s="128">
        <f>VLOOKUP(FinalOutput[[#This Row],[ONS_Cenus_2011]],Table5[],CensusData!K$1,FALSE)</f>
        <v>39128</v>
      </c>
      <c r="S185" s="128">
        <f>VLOOKUP(FinalOutput[[#This Row],[ONS_Cenus_2011]],Table5[],CensusData!L$1,FALSE)</f>
        <v>38497</v>
      </c>
      <c r="T185" s="128">
        <f>VLOOKUP(FinalOutput[[#This Row],[ONS_Cenus_2011]],Table5[],CensusData!M$1,FALSE)</f>
        <v>37659</v>
      </c>
      <c r="U185" s="128">
        <f>VLOOKUP(FinalOutput[[#This Row],[ONS_Cenus_2011]],Table5[],CensusData!N$1,FALSE)</f>
        <v>220</v>
      </c>
      <c r="V185" s="128">
        <f>VLOOKUP(FinalOutput[[#This Row],[ONS_Cenus_2011]],Table5[],CensusData!O$1,FALSE)</f>
        <v>27</v>
      </c>
      <c r="W185" s="128">
        <f>VLOOKUP(FinalOutput[[#This Row],[ONS_Cenus_2011]],Table5[],CensusData!P$1,FALSE)</f>
        <v>591</v>
      </c>
      <c r="X185" s="128">
        <f>VLOOKUP(FinalOutput[[#This Row],[ONS_Cenus_2011]],Table5[],CensusData!Q$1,FALSE)</f>
        <v>164</v>
      </c>
      <c r="Y185" s="128">
        <f>VLOOKUP(FinalOutput[[#This Row],[ONS_Cenus_2011]],Table5[],CensusData!R$1,FALSE)</f>
        <v>79</v>
      </c>
      <c r="Z185" s="128">
        <f>VLOOKUP(FinalOutput[[#This Row],[ONS_Cenus_2011]],Table5[],CensusData!S$1,FALSE)</f>
        <v>9</v>
      </c>
      <c r="AA185" s="128">
        <f>VLOOKUP(FinalOutput[[#This Row],[ONS_Cenus_2011]],Table5[],CensusData!T$1,FALSE)</f>
        <v>44</v>
      </c>
      <c r="AB185" s="128">
        <f>VLOOKUP(FinalOutput[[#This Row],[ONS_Cenus_2011]],Table5[],CensusData!U$1,FALSE)</f>
        <v>32</v>
      </c>
      <c r="AC185" s="128">
        <f>VLOOKUP(FinalOutput[[#This Row],[ONS_Cenus_2011]],Table5[],CensusData!V$1,FALSE)</f>
        <v>342</v>
      </c>
      <c r="AD185" s="128">
        <f>VLOOKUP(FinalOutput[[#This Row],[ONS_Cenus_2011]],Table5[],CensusData!W$1,FALSE)</f>
        <v>174</v>
      </c>
      <c r="AE185" s="128">
        <f>VLOOKUP(FinalOutput[[#This Row],[ONS_Cenus_2011]],Table5[],CensusData!X$1,FALSE)</f>
        <v>10</v>
      </c>
      <c r="AF185" s="128">
        <f>VLOOKUP(FinalOutput[[#This Row],[ONS_Cenus_2011]],Table5[],CensusData!Y$1,FALSE)</f>
        <v>6</v>
      </c>
      <c r="AG185" s="128">
        <f>VLOOKUP(FinalOutput[[#This Row],[ONS_Cenus_2011]],Table5[],CensusData!Z$1,FALSE)</f>
        <v>63</v>
      </c>
      <c r="AH185" s="128">
        <f>VLOOKUP(FinalOutput[[#This Row],[ONS_Cenus_2011]],Table5[],CensusData!AA$1,FALSE)</f>
        <v>89</v>
      </c>
      <c r="AI185" s="128">
        <f>VLOOKUP(FinalOutput[[#This Row],[ONS_Cenus_2011]],Table5[],CensusData!AB$1,FALSE)</f>
        <v>85</v>
      </c>
      <c r="AJ185" s="128">
        <f>VLOOKUP(FinalOutput[[#This Row],[ONS_Cenus_2011]],Table5[],CensusData!AC$1,FALSE)</f>
        <v>27</v>
      </c>
      <c r="AK185" s="128">
        <f>VLOOKUP(FinalOutput[[#This Row],[ONS_Cenus_2011]],Table5[],CensusData!AD$1,FALSE)</f>
        <v>44</v>
      </c>
      <c r="AL185" s="128">
        <f>VLOOKUP(FinalOutput[[#This Row],[ONS_Cenus_2011]],Table5[],CensusData!AE$1,FALSE)</f>
        <v>14</v>
      </c>
      <c r="AM185" s="128">
        <f>VLOOKUP(FinalOutput[[#This Row],[ONS_Cenus_2011]],Table5[],CensusData!AF$1,FALSE)</f>
        <v>40</v>
      </c>
      <c r="AN185" s="128">
        <f>VLOOKUP(FinalOutput[[#This Row],[ONS_Cenus_2011]],Table5[],CensusData!AG$1,FALSE)</f>
        <v>9</v>
      </c>
      <c r="AO185" s="128">
        <f>VLOOKUP(FinalOutput[[#This Row],[ONS_Cenus_2011]],Table5[],CensusData!AH$1,FALSE)</f>
        <v>31</v>
      </c>
      <c r="AP185" s="128">
        <f>VLOOKUP(FinalOutput[[#This Row],[ONS_Cenus_2011]],Table5[],CensusData!AI$1,FALSE)</f>
        <v>75791</v>
      </c>
      <c r="AQ185" s="128">
        <f>VLOOKUP(FinalOutput[[#This Row],[ONS_Cenus_2011]],Table5[],CensusData!AJ$1,FALSE)</f>
        <v>19691</v>
      </c>
      <c r="AR185" s="128">
        <f>VLOOKUP(FinalOutput[[#This Row],[ONS_Cenus_2011]],Table5[],CensusData!AK$1,FALSE)</f>
        <v>9988</v>
      </c>
      <c r="AS185" s="128">
        <f>VLOOKUP(FinalOutput[[#This Row],[ONS_Cenus_2011]],Table5[],CensusData!AL$1,FALSE)</f>
        <v>11639</v>
      </c>
      <c r="AT185" s="128">
        <f>VLOOKUP(FinalOutput[[#This Row],[ONS_Cenus_2011]],Table5[],CensusData!AM$1,FALSE)</f>
        <v>3426</v>
      </c>
      <c r="AU185" s="128">
        <f>VLOOKUP(FinalOutput[[#This Row],[ONS_Cenus_2011]],Table5[],CensusData!AN$1,FALSE)</f>
        <v>9411</v>
      </c>
      <c r="AV185" s="128">
        <f>VLOOKUP(FinalOutput[[#This Row],[ONS_Cenus_2011]],Table5[],CensusData!AO$1,FALSE)</f>
        <v>18402</v>
      </c>
      <c r="AW185" s="128">
        <f>VLOOKUP(FinalOutput[[#This Row],[ONS_Cenus_2011]],Table5[],CensusData!AP$1,FALSE)</f>
        <v>3234</v>
      </c>
    </row>
    <row r="186" spans="1:49" ht="15" customHeight="1">
      <c r="A186" s="128" t="str">
        <f t="array" ref="A186">ConsolGeog[[#This Row],[Country]]</f>
        <v>England</v>
      </c>
      <c r="B186" s="129" t="str">
        <f t="array" ref="B186">ConsolGeog[[#This Row],[County Name]]</f>
        <v>Norfolk</v>
      </c>
      <c r="C186" s="128" t="str">
        <f t="array" ref="C186">ConsolGeog[[#This Row],[la_code]]</f>
        <v>E07000148</v>
      </c>
      <c r="D186" s="129" t="str">
        <f t="array" ref="D186">ConsolGeog[[#This Row],[la_name]]</f>
        <v>Norwich</v>
      </c>
      <c r="E186" s="129" t="str">
        <f t="array" ref="E186">ConsolGeog[[#This Row],[LA Type]]</f>
        <v>District</v>
      </c>
      <c r="F186" s="129">
        <f t="array" ref="F186">ConsolGeog[[#This Row],[population]]</f>
        <v>132512</v>
      </c>
      <c r="G186" s="129">
        <f t="array" ref="G186">ConsolGeog[[#This Row],[area]]</f>
        <v>3902.6</v>
      </c>
      <c r="H186" s="129">
        <f t="array" ref="H186">MAX(ConsolGeog[[#This Row],[Presented HS - 16-17 (2014)]]+ConsolGeog[[#This Row],[Presented HS - 18-24 (2014)]],ConsolGeog[[#This Row],[Presented HS - 16-24 (2014)]])+MAX(ConsolGeog[[#This Row],[Presented CS - 16-17 (2014)]]+ConsolGeog[[#This Row],[Presented CS - 18-24 (2014)]],ConsolGeog[[#This Row],[Presented CS - 16-24 (2014)]])</f>
        <v>0</v>
      </c>
      <c r="I186" s="129">
        <f t="array" ref="I186">MAX(ConsolGeog[[#This Row],[Assessed HS - 16-17 (2014)]]+ConsolGeog[[#This Row],[Assessed HS - 18-24 (2014)]],ConsolGeog[[#This Row],[Assessed HS - 16-24 (2014)]])+MAX(ConsolGeog[[#This Row],[Assessed CS - 16-17 (2014)]]+ConsolGeog[[#This Row],[Assessed CS - 18-24 (2014)]],ConsolGeog[[#This Row],[Assessed CS - 16-24 (2014)]])</f>
        <v>0</v>
      </c>
      <c r="J186" s="128">
        <f>VLOOKUP(FinalOutput[[#This Row],[ONS_Cenus_2011]],Table5[],CensusData!C$1,FALSE)</f>
        <v>48057</v>
      </c>
      <c r="K186" s="128">
        <f>VLOOKUP(FinalOutput[[#This Row],[ONS_Cenus_2011]],Table5[],CensusData!D$1,FALSE)</f>
        <v>12296</v>
      </c>
      <c r="L186" s="128">
        <f>VLOOKUP(FinalOutput[[#This Row],[ONS_Cenus_2011]],Table5[],CensusData!E$1,FALSE)</f>
        <v>5325</v>
      </c>
      <c r="M186" s="128">
        <f>VLOOKUP(FinalOutput[[#This Row],[ONS_Cenus_2011]],Table5[],CensusData!F$1,FALSE)</f>
        <v>8785</v>
      </c>
      <c r="N186" s="128">
        <f>VLOOKUP(FinalOutput[[#This Row],[ONS_Cenus_2011]],Table5[],CensusData!G$1,FALSE)</f>
        <v>5479</v>
      </c>
      <c r="O186" s="128">
        <f>VLOOKUP(FinalOutput[[#This Row],[ONS_Cenus_2011]],Table5[],CensusData!H$1,FALSE)</f>
        <v>1099</v>
      </c>
      <c r="P186" s="128">
        <f>VLOOKUP(FinalOutput[[#This Row],[ONS_Cenus_2011]],Table5[],CensusData!I$1,FALSE)</f>
        <v>35.79</v>
      </c>
      <c r="Q186" s="128">
        <f>VLOOKUP(FinalOutput[[#This Row],[ONS_Cenus_2011]],Table5[],CensusData!J$1,FALSE)</f>
        <v>5951</v>
      </c>
      <c r="R186" s="128">
        <f>VLOOKUP(FinalOutput[[#This Row],[ONS_Cenus_2011]],Table5[],CensusData!K$1,FALSE)</f>
        <v>60319</v>
      </c>
      <c r="S186" s="128">
        <f>VLOOKUP(FinalOutput[[#This Row],[ONS_Cenus_2011]],Table5[],CensusData!L$1,FALSE)</f>
        <v>56561</v>
      </c>
      <c r="T186" s="128">
        <f>VLOOKUP(FinalOutput[[#This Row],[ONS_Cenus_2011]],Table5[],CensusData!M$1,FALSE)</f>
        <v>53120</v>
      </c>
      <c r="U186" s="128">
        <f>VLOOKUP(FinalOutput[[#This Row],[ONS_Cenus_2011]],Table5[],CensusData!N$1,FALSE)</f>
        <v>459</v>
      </c>
      <c r="V186" s="128">
        <f>VLOOKUP(FinalOutput[[#This Row],[ONS_Cenus_2011]],Table5[],CensusData!O$1,FALSE)</f>
        <v>52</v>
      </c>
      <c r="W186" s="128">
        <f>VLOOKUP(FinalOutput[[#This Row],[ONS_Cenus_2011]],Table5[],CensusData!P$1,FALSE)</f>
        <v>2930</v>
      </c>
      <c r="X186" s="128">
        <f>VLOOKUP(FinalOutput[[#This Row],[ONS_Cenus_2011]],Table5[],CensusData!Q$1,FALSE)</f>
        <v>896</v>
      </c>
      <c r="Y186" s="128">
        <f>VLOOKUP(FinalOutput[[#This Row],[ONS_Cenus_2011]],Table5[],CensusData!R$1,FALSE)</f>
        <v>228</v>
      </c>
      <c r="Z186" s="128">
        <f>VLOOKUP(FinalOutput[[#This Row],[ONS_Cenus_2011]],Table5[],CensusData!S$1,FALSE)</f>
        <v>147</v>
      </c>
      <c r="AA186" s="128">
        <f>VLOOKUP(FinalOutput[[#This Row],[ONS_Cenus_2011]],Table5[],CensusData!T$1,FALSE)</f>
        <v>239</v>
      </c>
      <c r="AB186" s="128">
        <f>VLOOKUP(FinalOutput[[#This Row],[ONS_Cenus_2011]],Table5[],CensusData!U$1,FALSE)</f>
        <v>282</v>
      </c>
      <c r="AC186" s="128">
        <f>VLOOKUP(FinalOutput[[#This Row],[ONS_Cenus_2011]],Table5[],CensusData!V$1,FALSE)</f>
        <v>1721</v>
      </c>
      <c r="AD186" s="128">
        <f>VLOOKUP(FinalOutput[[#This Row],[ONS_Cenus_2011]],Table5[],CensusData!W$1,FALSE)</f>
        <v>592</v>
      </c>
      <c r="AE186" s="128">
        <f>VLOOKUP(FinalOutput[[#This Row],[ONS_Cenus_2011]],Table5[],CensusData!X$1,FALSE)</f>
        <v>92</v>
      </c>
      <c r="AF186" s="128">
        <f>VLOOKUP(FinalOutput[[#This Row],[ONS_Cenus_2011]],Table5[],CensusData!Y$1,FALSE)</f>
        <v>133</v>
      </c>
      <c r="AG186" s="128">
        <f>VLOOKUP(FinalOutput[[#This Row],[ONS_Cenus_2011]],Table5[],CensusData!Z$1,FALSE)</f>
        <v>407</v>
      </c>
      <c r="AH186" s="128">
        <f>VLOOKUP(FinalOutput[[#This Row],[ONS_Cenus_2011]],Table5[],CensusData!AA$1,FALSE)</f>
        <v>497</v>
      </c>
      <c r="AI186" s="128">
        <f>VLOOKUP(FinalOutput[[#This Row],[ONS_Cenus_2011]],Table5[],CensusData!AB$1,FALSE)</f>
        <v>770</v>
      </c>
      <c r="AJ186" s="128">
        <f>VLOOKUP(FinalOutput[[#This Row],[ONS_Cenus_2011]],Table5[],CensusData!AC$1,FALSE)</f>
        <v>592</v>
      </c>
      <c r="AK186" s="128">
        <f>VLOOKUP(FinalOutput[[#This Row],[ONS_Cenus_2011]],Table5[],CensusData!AD$1,FALSE)</f>
        <v>119</v>
      </c>
      <c r="AL186" s="128">
        <f>VLOOKUP(FinalOutput[[#This Row],[ONS_Cenus_2011]],Table5[],CensusData!AE$1,FALSE)</f>
        <v>59</v>
      </c>
      <c r="AM186" s="128">
        <f>VLOOKUP(FinalOutput[[#This Row],[ONS_Cenus_2011]],Table5[],CensusData!AF$1,FALSE)</f>
        <v>371</v>
      </c>
      <c r="AN186" s="128">
        <f>VLOOKUP(FinalOutput[[#This Row],[ONS_Cenus_2011]],Table5[],CensusData!AG$1,FALSE)</f>
        <v>209</v>
      </c>
      <c r="AO186" s="128">
        <f>VLOOKUP(FinalOutput[[#This Row],[ONS_Cenus_2011]],Table5[],CensusData!AH$1,FALSE)</f>
        <v>162</v>
      </c>
      <c r="AP186" s="128">
        <f>VLOOKUP(FinalOutput[[#This Row],[ONS_Cenus_2011]],Table5[],CensusData!AI$1,FALSE)</f>
        <v>110805</v>
      </c>
      <c r="AQ186" s="128">
        <f>VLOOKUP(FinalOutput[[#This Row],[ONS_Cenus_2011]],Table5[],CensusData!AJ$1,FALSE)</f>
        <v>25073</v>
      </c>
      <c r="AR186" s="128">
        <f>VLOOKUP(FinalOutput[[#This Row],[ONS_Cenus_2011]],Table5[],CensusData!AK$1,FALSE)</f>
        <v>14129</v>
      </c>
      <c r="AS186" s="128">
        <f>VLOOKUP(FinalOutput[[#This Row],[ONS_Cenus_2011]],Table5[],CensusData!AL$1,FALSE)</f>
        <v>15342</v>
      </c>
      <c r="AT186" s="128">
        <f>VLOOKUP(FinalOutput[[#This Row],[ONS_Cenus_2011]],Table5[],CensusData!AM$1,FALSE)</f>
        <v>2858</v>
      </c>
      <c r="AU186" s="128">
        <f>VLOOKUP(FinalOutput[[#This Row],[ONS_Cenus_2011]],Table5[],CensusData!AN$1,FALSE)</f>
        <v>16885</v>
      </c>
      <c r="AV186" s="128">
        <f>VLOOKUP(FinalOutput[[#This Row],[ONS_Cenus_2011]],Table5[],CensusData!AO$1,FALSE)</f>
        <v>30722</v>
      </c>
      <c r="AW186" s="128">
        <f>VLOOKUP(FinalOutput[[#This Row],[ONS_Cenus_2011]],Table5[],CensusData!AP$1,FALSE)</f>
        <v>5796</v>
      </c>
    </row>
    <row r="187" spans="1:49" ht="15" customHeight="1">
      <c r="A187" s="128" t="str">
        <f t="array" ref="A187">ConsolGeog[[#This Row],[Country]]</f>
        <v>England</v>
      </c>
      <c r="B187" s="129" t="str">
        <f t="array" ref="B187">ConsolGeog[[#This Row],[County Name]]</f>
        <v>Norfolk</v>
      </c>
      <c r="C187" s="128" t="str">
        <f t="array" ref="C187">ConsolGeog[[#This Row],[la_code]]</f>
        <v>E07000149</v>
      </c>
      <c r="D187" s="129" t="str">
        <f t="array" ref="D187">ConsolGeog[[#This Row],[la_name]]</f>
        <v>South Norfolk</v>
      </c>
      <c r="E187" s="129" t="str">
        <f t="array" ref="E187">ConsolGeog[[#This Row],[LA Type]]</f>
        <v>District</v>
      </c>
      <c r="F187" s="129">
        <f t="array" ref="F187">ConsolGeog[[#This Row],[population]]</f>
        <v>124012</v>
      </c>
      <c r="G187" s="129">
        <f t="array" ref="G187">ConsolGeog[[#This Row],[area]]</f>
        <v>90770.68</v>
      </c>
      <c r="H187" s="129">
        <f t="array" ref="H187">MAX(ConsolGeog[[#This Row],[Presented HS - 16-17 (2014)]]+ConsolGeog[[#This Row],[Presented HS - 18-24 (2014)]],ConsolGeog[[#This Row],[Presented HS - 16-24 (2014)]])+MAX(ConsolGeog[[#This Row],[Presented CS - 16-17 (2014)]]+ConsolGeog[[#This Row],[Presented CS - 18-24 (2014)]],ConsolGeog[[#This Row],[Presented CS - 16-24 (2014)]])</f>
        <v>22</v>
      </c>
      <c r="I187" s="129">
        <f t="array" ref="I187">MAX(ConsolGeog[[#This Row],[Assessed HS - 16-17 (2014)]]+ConsolGeog[[#This Row],[Assessed HS - 18-24 (2014)]],ConsolGeog[[#This Row],[Assessed HS - 16-24 (2014)]])+MAX(ConsolGeog[[#This Row],[Assessed CS - 16-17 (2014)]]+ConsolGeog[[#This Row],[Assessed CS - 18-24 (2014)]],ConsolGeog[[#This Row],[Assessed CS - 16-24 (2014)]])</f>
        <v>22</v>
      </c>
      <c r="J187" s="128">
        <f>VLOOKUP(FinalOutput[[#This Row],[ONS_Cenus_2011]],Table5[],CensusData!C$1,FALSE)</f>
        <v>40919</v>
      </c>
      <c r="K187" s="128">
        <f>VLOOKUP(FinalOutput[[#This Row],[ONS_Cenus_2011]],Table5[],CensusData!D$1,FALSE)</f>
        <v>4156</v>
      </c>
      <c r="L187" s="128">
        <f>VLOOKUP(FinalOutput[[#This Row],[ONS_Cenus_2011]],Table5[],CensusData!E$1,FALSE)</f>
        <v>1816</v>
      </c>
      <c r="M187" s="128">
        <f>VLOOKUP(FinalOutput[[#This Row],[ONS_Cenus_2011]],Table5[],CensusData!F$1,FALSE)</f>
        <v>4512</v>
      </c>
      <c r="N187" s="128">
        <f>VLOOKUP(FinalOutput[[#This Row],[ONS_Cenus_2011]],Table5[],CensusData!G$1,FALSE)</f>
        <v>2772</v>
      </c>
      <c r="O187" s="128">
        <f>VLOOKUP(FinalOutput[[#This Row],[ONS_Cenus_2011]],Table5[],CensusData!H$1,FALSE)</f>
        <v>258</v>
      </c>
      <c r="P187" s="128">
        <f>VLOOKUP(FinalOutput[[#This Row],[ONS_Cenus_2011]],Table5[],CensusData!I$1,FALSE)</f>
        <v>17.14</v>
      </c>
      <c r="Q187" s="128">
        <f>VLOOKUP(FinalOutput[[#This Row],[ONS_Cenus_2011]],Table5[],CensusData!J$1,FALSE)</f>
        <v>16335</v>
      </c>
      <c r="R187" s="128">
        <f>VLOOKUP(FinalOutput[[#This Row],[ONS_Cenus_2011]],Table5[],CensusData!K$1,FALSE)</f>
        <v>52809</v>
      </c>
      <c r="S187" s="128">
        <f>VLOOKUP(FinalOutput[[#This Row],[ONS_Cenus_2011]],Table5[],CensusData!L$1,FALSE)</f>
        <v>51928</v>
      </c>
      <c r="T187" s="128">
        <f>VLOOKUP(FinalOutput[[#This Row],[ONS_Cenus_2011]],Table5[],CensusData!M$1,FALSE)</f>
        <v>50688</v>
      </c>
      <c r="U187" s="128">
        <f>VLOOKUP(FinalOutput[[#This Row],[ONS_Cenus_2011]],Table5[],CensusData!N$1,FALSE)</f>
        <v>257</v>
      </c>
      <c r="V187" s="128">
        <f>VLOOKUP(FinalOutput[[#This Row],[ONS_Cenus_2011]],Table5[],CensusData!O$1,FALSE)</f>
        <v>75</v>
      </c>
      <c r="W187" s="128">
        <f>VLOOKUP(FinalOutput[[#This Row],[ONS_Cenus_2011]],Table5[],CensusData!P$1,FALSE)</f>
        <v>908</v>
      </c>
      <c r="X187" s="128">
        <f>VLOOKUP(FinalOutput[[#This Row],[ONS_Cenus_2011]],Table5[],CensusData!Q$1,FALSE)</f>
        <v>249</v>
      </c>
      <c r="Y187" s="128">
        <f>VLOOKUP(FinalOutput[[#This Row],[ONS_Cenus_2011]],Table5[],CensusData!R$1,FALSE)</f>
        <v>72</v>
      </c>
      <c r="Z187" s="128">
        <f>VLOOKUP(FinalOutput[[#This Row],[ONS_Cenus_2011]],Table5[],CensusData!S$1,FALSE)</f>
        <v>34</v>
      </c>
      <c r="AA187" s="128">
        <f>VLOOKUP(FinalOutput[[#This Row],[ONS_Cenus_2011]],Table5[],CensusData!T$1,FALSE)</f>
        <v>80</v>
      </c>
      <c r="AB187" s="128">
        <f>VLOOKUP(FinalOutput[[#This Row],[ONS_Cenus_2011]],Table5[],CensusData!U$1,FALSE)</f>
        <v>63</v>
      </c>
      <c r="AC187" s="128">
        <f>VLOOKUP(FinalOutput[[#This Row],[ONS_Cenus_2011]],Table5[],CensusData!V$1,FALSE)</f>
        <v>432</v>
      </c>
      <c r="AD187" s="128">
        <f>VLOOKUP(FinalOutput[[#This Row],[ONS_Cenus_2011]],Table5[],CensusData!W$1,FALSE)</f>
        <v>155</v>
      </c>
      <c r="AE187" s="128">
        <f>VLOOKUP(FinalOutput[[#This Row],[ONS_Cenus_2011]],Table5[],CensusData!X$1,FALSE)</f>
        <v>19</v>
      </c>
      <c r="AF187" s="128">
        <f>VLOOKUP(FinalOutput[[#This Row],[ONS_Cenus_2011]],Table5[],CensusData!Y$1,FALSE)</f>
        <v>20</v>
      </c>
      <c r="AG187" s="128">
        <f>VLOOKUP(FinalOutput[[#This Row],[ONS_Cenus_2011]],Table5[],CensusData!Z$1,FALSE)</f>
        <v>97</v>
      </c>
      <c r="AH187" s="128">
        <f>VLOOKUP(FinalOutput[[#This Row],[ONS_Cenus_2011]],Table5[],CensusData!AA$1,FALSE)</f>
        <v>141</v>
      </c>
      <c r="AI187" s="128">
        <f>VLOOKUP(FinalOutput[[#This Row],[ONS_Cenus_2011]],Table5[],CensusData!AB$1,FALSE)</f>
        <v>140</v>
      </c>
      <c r="AJ187" s="128">
        <f>VLOOKUP(FinalOutput[[#This Row],[ONS_Cenus_2011]],Table5[],CensusData!AC$1,FALSE)</f>
        <v>85</v>
      </c>
      <c r="AK187" s="128">
        <f>VLOOKUP(FinalOutput[[#This Row],[ONS_Cenus_2011]],Table5[],CensusData!AD$1,FALSE)</f>
        <v>30</v>
      </c>
      <c r="AL187" s="128">
        <f>VLOOKUP(FinalOutput[[#This Row],[ONS_Cenus_2011]],Table5[],CensusData!AE$1,FALSE)</f>
        <v>25</v>
      </c>
      <c r="AM187" s="128">
        <f>VLOOKUP(FinalOutput[[#This Row],[ONS_Cenus_2011]],Table5[],CensusData!AF$1,FALSE)</f>
        <v>60</v>
      </c>
      <c r="AN187" s="128">
        <f>VLOOKUP(FinalOutput[[#This Row],[ONS_Cenus_2011]],Table5[],CensusData!AG$1,FALSE)</f>
        <v>22</v>
      </c>
      <c r="AO187" s="128">
        <f>VLOOKUP(FinalOutput[[#This Row],[ONS_Cenus_2011]],Table5[],CensusData!AH$1,FALSE)</f>
        <v>38</v>
      </c>
      <c r="AP187" s="128">
        <f>VLOOKUP(FinalOutput[[#This Row],[ONS_Cenus_2011]],Table5[],CensusData!AI$1,FALSE)</f>
        <v>101717</v>
      </c>
      <c r="AQ187" s="128">
        <f>VLOOKUP(FinalOutput[[#This Row],[ONS_Cenus_2011]],Table5[],CensusData!AJ$1,FALSE)</f>
        <v>22953</v>
      </c>
      <c r="AR187" s="128">
        <f>VLOOKUP(FinalOutput[[#This Row],[ONS_Cenus_2011]],Table5[],CensusData!AK$1,FALSE)</f>
        <v>13799</v>
      </c>
      <c r="AS187" s="128">
        <f>VLOOKUP(FinalOutput[[#This Row],[ONS_Cenus_2011]],Table5[],CensusData!AL$1,FALSE)</f>
        <v>17362</v>
      </c>
      <c r="AT187" s="128">
        <f>VLOOKUP(FinalOutput[[#This Row],[ONS_Cenus_2011]],Table5[],CensusData!AM$1,FALSE)</f>
        <v>4305</v>
      </c>
      <c r="AU187" s="128">
        <f>VLOOKUP(FinalOutput[[#This Row],[ONS_Cenus_2011]],Table5[],CensusData!AN$1,FALSE)</f>
        <v>11687</v>
      </c>
      <c r="AV187" s="128">
        <f>VLOOKUP(FinalOutput[[#This Row],[ONS_Cenus_2011]],Table5[],CensusData!AO$1,FALSE)</f>
        <v>27501</v>
      </c>
      <c r="AW187" s="128">
        <f>VLOOKUP(FinalOutput[[#This Row],[ONS_Cenus_2011]],Table5[],CensusData!AP$1,FALSE)</f>
        <v>4110</v>
      </c>
    </row>
    <row r="188" spans="1:49" ht="15" customHeight="1">
      <c r="A188" s="128" t="str">
        <f t="array" ref="A188">ConsolGeog[[#This Row],[Country]]</f>
        <v>England</v>
      </c>
      <c r="B188" s="129" t="str">
        <f t="array" ref="B188">ConsolGeog[[#This Row],[County Name]]</f>
        <v>Northamptonshire</v>
      </c>
      <c r="C188" s="128" t="str">
        <f t="array" ref="C188">ConsolGeog[[#This Row],[la_code]]</f>
        <v>E07000154</v>
      </c>
      <c r="D188" s="129" t="str">
        <f t="array" ref="D188">ConsolGeog[[#This Row],[la_name]]</f>
        <v>Northampton</v>
      </c>
      <c r="E188" s="129" t="str">
        <f t="array" ref="E188">ConsolGeog[[#This Row],[LA Type]]</f>
        <v>District</v>
      </c>
      <c r="F188" s="129">
        <f t="array" ref="F188">ConsolGeog[[#This Row],[population]]</f>
        <v>212069</v>
      </c>
      <c r="G188" s="129">
        <f t="array" ref="G188">ConsolGeog[[#This Row],[area]]</f>
        <v>8076.17</v>
      </c>
      <c r="H188" s="129">
        <f t="array" ref="H188">MAX(ConsolGeog[[#This Row],[Presented HS - 16-17 (2014)]]+ConsolGeog[[#This Row],[Presented HS - 18-24 (2014)]],ConsolGeog[[#This Row],[Presented HS - 16-24 (2014)]])+MAX(ConsolGeog[[#This Row],[Presented CS - 16-17 (2014)]]+ConsolGeog[[#This Row],[Presented CS - 18-24 (2014)]],ConsolGeog[[#This Row],[Presented CS - 16-24 (2014)]])</f>
        <v>184.72677729091035</v>
      </c>
      <c r="I188" s="129">
        <f t="array" ref="I188">MAX(ConsolGeog[[#This Row],[Assessed HS - 16-17 (2014)]]+ConsolGeog[[#This Row],[Assessed HS - 18-24 (2014)]],ConsolGeog[[#This Row],[Assessed HS - 16-24 (2014)]])+MAX(ConsolGeog[[#This Row],[Assessed CS - 16-17 (2014)]]+ConsolGeog[[#This Row],[Assessed CS - 18-24 (2014)]],ConsolGeog[[#This Row],[Assessed CS - 16-24 (2014)]])</f>
        <v>10.726777290910352</v>
      </c>
      <c r="J188" s="128">
        <f>VLOOKUP(FinalOutput[[#This Row],[ONS_Cenus_2011]],Table5[],CensusData!C$1,FALSE)</f>
        <v>61889</v>
      </c>
      <c r="K188" s="128">
        <f>VLOOKUP(FinalOutput[[#This Row],[ONS_Cenus_2011]],Table5[],CensusData!D$1,FALSE)</f>
        <v>11656</v>
      </c>
      <c r="L188" s="128">
        <f>VLOOKUP(FinalOutput[[#This Row],[ONS_Cenus_2011]],Table5[],CensusData!E$1,FALSE)</f>
        <v>6165</v>
      </c>
      <c r="M188" s="128">
        <f>VLOOKUP(FinalOutput[[#This Row],[ONS_Cenus_2011]],Table5[],CensusData!F$1,FALSE)</f>
        <v>11340</v>
      </c>
      <c r="N188" s="128">
        <f>VLOOKUP(FinalOutput[[#This Row],[ONS_Cenus_2011]],Table5[],CensusData!G$1,FALSE)</f>
        <v>6580</v>
      </c>
      <c r="O188" s="128">
        <f>VLOOKUP(FinalOutput[[#This Row],[ONS_Cenus_2011]],Table5[],CensusData!H$1,FALSE)</f>
        <v>1320</v>
      </c>
      <c r="P188" s="128">
        <f>VLOOKUP(FinalOutput[[#This Row],[ONS_Cenus_2011]],Table5[],CensusData!I$1,FALSE)</f>
        <v>20.88</v>
      </c>
      <c r="Q188" s="128">
        <f>VLOOKUP(FinalOutput[[#This Row],[ONS_Cenus_2011]],Table5[],CensusData!J$1,FALSE)</f>
        <v>13337</v>
      </c>
      <c r="R188" s="128">
        <f>VLOOKUP(FinalOutput[[#This Row],[ONS_Cenus_2011]],Table5[],CensusData!K$1,FALSE)</f>
        <v>88731</v>
      </c>
      <c r="S188" s="128">
        <f>VLOOKUP(FinalOutput[[#This Row],[ONS_Cenus_2011]],Table5[],CensusData!L$1,FALSE)</f>
        <v>77647</v>
      </c>
      <c r="T188" s="128">
        <f>VLOOKUP(FinalOutput[[#This Row],[ONS_Cenus_2011]],Table5[],CensusData!M$1,FALSE)</f>
        <v>70788</v>
      </c>
      <c r="U188" s="128">
        <f>VLOOKUP(FinalOutput[[#This Row],[ONS_Cenus_2011]],Table5[],CensusData!N$1,FALSE)</f>
        <v>1730</v>
      </c>
      <c r="V188" s="128">
        <f>VLOOKUP(FinalOutput[[#This Row],[ONS_Cenus_2011]],Table5[],CensusData!O$1,FALSE)</f>
        <v>53</v>
      </c>
      <c r="W188" s="128">
        <f>VLOOKUP(FinalOutput[[#This Row],[ONS_Cenus_2011]],Table5[],CensusData!P$1,FALSE)</f>
        <v>5076</v>
      </c>
      <c r="X188" s="128">
        <f>VLOOKUP(FinalOutput[[#This Row],[ONS_Cenus_2011]],Table5[],CensusData!Q$1,FALSE)</f>
        <v>1937</v>
      </c>
      <c r="Y188" s="128">
        <f>VLOOKUP(FinalOutput[[#This Row],[ONS_Cenus_2011]],Table5[],CensusData!R$1,FALSE)</f>
        <v>883</v>
      </c>
      <c r="Z188" s="128">
        <f>VLOOKUP(FinalOutput[[#This Row],[ONS_Cenus_2011]],Table5[],CensusData!S$1,FALSE)</f>
        <v>275</v>
      </c>
      <c r="AA188" s="128">
        <f>VLOOKUP(FinalOutput[[#This Row],[ONS_Cenus_2011]],Table5[],CensusData!T$1,FALSE)</f>
        <v>369</v>
      </c>
      <c r="AB188" s="128">
        <f>VLOOKUP(FinalOutput[[#This Row],[ONS_Cenus_2011]],Table5[],CensusData!U$1,FALSE)</f>
        <v>410</v>
      </c>
      <c r="AC188" s="128">
        <f>VLOOKUP(FinalOutput[[#This Row],[ONS_Cenus_2011]],Table5[],CensusData!V$1,FALSE)</f>
        <v>4182</v>
      </c>
      <c r="AD188" s="128">
        <f>VLOOKUP(FinalOutput[[#This Row],[ONS_Cenus_2011]],Table5[],CensusData!W$1,FALSE)</f>
        <v>1841</v>
      </c>
      <c r="AE188" s="128">
        <f>VLOOKUP(FinalOutput[[#This Row],[ONS_Cenus_2011]],Table5[],CensusData!X$1,FALSE)</f>
        <v>453</v>
      </c>
      <c r="AF188" s="128">
        <f>VLOOKUP(FinalOutput[[#This Row],[ONS_Cenus_2011]],Table5[],CensusData!Y$1,FALSE)</f>
        <v>785</v>
      </c>
      <c r="AG188" s="128">
        <f>VLOOKUP(FinalOutput[[#This Row],[ONS_Cenus_2011]],Table5[],CensusData!Z$1,FALSE)</f>
        <v>530</v>
      </c>
      <c r="AH188" s="128">
        <f>VLOOKUP(FinalOutput[[#This Row],[ONS_Cenus_2011]],Table5[],CensusData!AA$1,FALSE)</f>
        <v>573</v>
      </c>
      <c r="AI188" s="128">
        <f>VLOOKUP(FinalOutput[[#This Row],[ONS_Cenus_2011]],Table5[],CensusData!AB$1,FALSE)</f>
        <v>4268</v>
      </c>
      <c r="AJ188" s="128">
        <f>VLOOKUP(FinalOutput[[#This Row],[ONS_Cenus_2011]],Table5[],CensusData!AC$1,FALSE)</f>
        <v>2243</v>
      </c>
      <c r="AK188" s="128">
        <f>VLOOKUP(FinalOutput[[#This Row],[ONS_Cenus_2011]],Table5[],CensusData!AD$1,FALSE)</f>
        <v>1575</v>
      </c>
      <c r="AL188" s="128">
        <f>VLOOKUP(FinalOutput[[#This Row],[ONS_Cenus_2011]],Table5[],CensusData!AE$1,FALSE)</f>
        <v>450</v>
      </c>
      <c r="AM188" s="128">
        <f>VLOOKUP(FinalOutput[[#This Row],[ONS_Cenus_2011]],Table5[],CensusData!AF$1,FALSE)</f>
        <v>697</v>
      </c>
      <c r="AN188" s="128">
        <f>VLOOKUP(FinalOutput[[#This Row],[ONS_Cenus_2011]],Table5[],CensusData!AG$1,FALSE)</f>
        <v>245</v>
      </c>
      <c r="AO188" s="128">
        <f>VLOOKUP(FinalOutput[[#This Row],[ONS_Cenus_2011]],Table5[],CensusData!AH$1,FALSE)</f>
        <v>452</v>
      </c>
      <c r="AP188" s="128">
        <f>VLOOKUP(FinalOutput[[#This Row],[ONS_Cenus_2011]],Table5[],CensusData!AI$1,FALSE)</f>
        <v>169056</v>
      </c>
      <c r="AQ188" s="128">
        <f>VLOOKUP(FinalOutput[[#This Row],[ONS_Cenus_2011]],Table5[],CensusData!AJ$1,FALSE)</f>
        <v>38113</v>
      </c>
      <c r="AR188" s="128">
        <f>VLOOKUP(FinalOutput[[#This Row],[ONS_Cenus_2011]],Table5[],CensusData!AK$1,FALSE)</f>
        <v>25243</v>
      </c>
      <c r="AS188" s="128">
        <f>VLOOKUP(FinalOutput[[#This Row],[ONS_Cenus_2011]],Table5[],CensusData!AL$1,FALSE)</f>
        <v>26773</v>
      </c>
      <c r="AT188" s="128">
        <f>VLOOKUP(FinalOutput[[#This Row],[ONS_Cenus_2011]],Table5[],CensusData!AM$1,FALSE)</f>
        <v>6037</v>
      </c>
      <c r="AU188" s="128">
        <f>VLOOKUP(FinalOutput[[#This Row],[ONS_Cenus_2011]],Table5[],CensusData!AN$1,FALSE)</f>
        <v>20905</v>
      </c>
      <c r="AV188" s="128">
        <f>VLOOKUP(FinalOutput[[#This Row],[ONS_Cenus_2011]],Table5[],CensusData!AO$1,FALSE)</f>
        <v>40021</v>
      </c>
      <c r="AW188" s="128">
        <f>VLOOKUP(FinalOutput[[#This Row],[ONS_Cenus_2011]],Table5[],CensusData!AP$1,FALSE)</f>
        <v>11964</v>
      </c>
    </row>
    <row r="189" spans="1:49" ht="15" customHeight="1">
      <c r="A189" s="128" t="str">
        <f t="array" ref="A189">ConsolGeog[[#This Row],[Country]]</f>
        <v>England</v>
      </c>
      <c r="B189" s="129" t="str">
        <f t="array" ref="B189">ConsolGeog[[#This Row],[County Name]]</f>
        <v>Northamptonshire</v>
      </c>
      <c r="C189" s="128" t="str">
        <f t="array" ref="C189">ConsolGeog[[#This Row],[la_code]]</f>
        <v>E07000155</v>
      </c>
      <c r="D189" s="129" t="str">
        <f t="array" ref="D189">ConsolGeog[[#This Row],[la_name]]</f>
        <v>South Northamptonshire</v>
      </c>
      <c r="E189" s="129" t="str">
        <f t="array" ref="E189">ConsolGeog[[#This Row],[LA Type]]</f>
        <v>District</v>
      </c>
      <c r="F189" s="129">
        <f t="array" ref="F189">ConsolGeog[[#This Row],[population]]</f>
        <v>85189</v>
      </c>
      <c r="G189" s="129">
        <f t="array" ref="G189">ConsolGeog[[#This Row],[area]]</f>
        <v>63401.85</v>
      </c>
      <c r="H189" s="129">
        <f t="array" ref="H189">MAX(ConsolGeog[[#This Row],[Presented HS - 16-17 (2014)]]+ConsolGeog[[#This Row],[Presented HS - 18-24 (2014)]],ConsolGeog[[#This Row],[Presented HS - 16-24 (2014)]])+MAX(ConsolGeog[[#This Row],[Presented CS - 16-17 (2014)]]+ConsolGeog[[#This Row],[Presented CS - 18-24 (2014)]],ConsolGeog[[#This Row],[Presented CS - 16-24 (2014)]])</f>
        <v>117.30899108608689</v>
      </c>
      <c r="I189" s="129">
        <f t="array" ref="I189">MAX(ConsolGeog[[#This Row],[Assessed HS - 16-17 (2014)]]+ConsolGeog[[#This Row],[Assessed HS - 18-24 (2014)]],ConsolGeog[[#This Row],[Assessed HS - 16-24 (2014)]])+MAX(ConsolGeog[[#This Row],[Assessed CS - 16-17 (2014)]]+ConsolGeog[[#This Row],[Assessed CS - 18-24 (2014)]],ConsolGeog[[#This Row],[Assessed CS - 16-24 (2014)]])</f>
        <v>9.3089910860868947</v>
      </c>
      <c r="J189" s="128">
        <f>VLOOKUP(FinalOutput[[#This Row],[ONS_Cenus_2011]],Table5[],CensusData!C$1,FALSE)</f>
        <v>22579</v>
      </c>
      <c r="K189" s="128">
        <f>VLOOKUP(FinalOutput[[#This Row],[ONS_Cenus_2011]],Table5[],CensusData!D$1,FALSE)</f>
        <v>2597</v>
      </c>
      <c r="L189" s="128">
        <f>VLOOKUP(FinalOutput[[#This Row],[ONS_Cenus_2011]],Table5[],CensusData!E$1,FALSE)</f>
        <v>899</v>
      </c>
      <c r="M189" s="128">
        <f>VLOOKUP(FinalOutput[[#This Row],[ONS_Cenus_2011]],Table5[],CensusData!F$1,FALSE)</f>
        <v>2656</v>
      </c>
      <c r="N189" s="128">
        <f>VLOOKUP(FinalOutput[[#This Row],[ONS_Cenus_2011]],Table5[],CensusData!G$1,FALSE)</f>
        <v>1743</v>
      </c>
      <c r="O189" s="128">
        <f>VLOOKUP(FinalOutput[[#This Row],[ONS_Cenus_2011]],Table5[],CensusData!H$1,FALSE)</f>
        <v>90</v>
      </c>
      <c r="P189" s="128">
        <f>VLOOKUP(FinalOutput[[#This Row],[ONS_Cenus_2011]],Table5[],CensusData!I$1,FALSE)</f>
        <v>6.63</v>
      </c>
      <c r="Q189" s="128">
        <f>VLOOKUP(FinalOutput[[#This Row],[ONS_Cenus_2011]],Table5[],CensusData!J$1,FALSE)</f>
        <v>28266</v>
      </c>
      <c r="R189" s="128">
        <f>VLOOKUP(FinalOutput[[#This Row],[ONS_Cenus_2011]],Table5[],CensusData!K$1,FALSE)</f>
        <v>34717</v>
      </c>
      <c r="S189" s="128">
        <f>VLOOKUP(FinalOutput[[#This Row],[ONS_Cenus_2011]],Table5[],CensusData!L$1,FALSE)</f>
        <v>33896</v>
      </c>
      <c r="T189" s="128">
        <f>VLOOKUP(FinalOutput[[#This Row],[ONS_Cenus_2011]],Table5[],CensusData!M$1,FALSE)</f>
        <v>32891</v>
      </c>
      <c r="U189" s="128">
        <f>VLOOKUP(FinalOutput[[#This Row],[ONS_Cenus_2011]],Table5[],CensusData!N$1,FALSE)</f>
        <v>317</v>
      </c>
      <c r="V189" s="128">
        <f>VLOOKUP(FinalOutput[[#This Row],[ONS_Cenus_2011]],Table5[],CensusData!O$1,FALSE)</f>
        <v>3</v>
      </c>
      <c r="W189" s="128">
        <f>VLOOKUP(FinalOutput[[#This Row],[ONS_Cenus_2011]],Table5[],CensusData!P$1,FALSE)</f>
        <v>685</v>
      </c>
      <c r="X189" s="128">
        <f>VLOOKUP(FinalOutput[[#This Row],[ONS_Cenus_2011]],Table5[],CensusData!Q$1,FALSE)</f>
        <v>212</v>
      </c>
      <c r="Y189" s="128">
        <f>VLOOKUP(FinalOutput[[#This Row],[ONS_Cenus_2011]],Table5[],CensusData!R$1,FALSE)</f>
        <v>61</v>
      </c>
      <c r="Z189" s="128">
        <f>VLOOKUP(FinalOutput[[#This Row],[ONS_Cenus_2011]],Table5[],CensusData!S$1,FALSE)</f>
        <v>25</v>
      </c>
      <c r="AA189" s="128">
        <f>VLOOKUP(FinalOutput[[#This Row],[ONS_Cenus_2011]],Table5[],CensusData!T$1,FALSE)</f>
        <v>74</v>
      </c>
      <c r="AB189" s="128">
        <f>VLOOKUP(FinalOutput[[#This Row],[ONS_Cenus_2011]],Table5[],CensusData!U$1,FALSE)</f>
        <v>52</v>
      </c>
      <c r="AC189" s="128">
        <f>VLOOKUP(FinalOutput[[#This Row],[ONS_Cenus_2011]],Table5[],CensusData!V$1,FALSE)</f>
        <v>392</v>
      </c>
      <c r="AD189" s="128">
        <f>VLOOKUP(FinalOutput[[#This Row],[ONS_Cenus_2011]],Table5[],CensusData!W$1,FALSE)</f>
        <v>213</v>
      </c>
      <c r="AE189" s="128">
        <f>VLOOKUP(FinalOutput[[#This Row],[ONS_Cenus_2011]],Table5[],CensusData!X$1,FALSE)</f>
        <v>26</v>
      </c>
      <c r="AF189" s="128">
        <f>VLOOKUP(FinalOutput[[#This Row],[ONS_Cenus_2011]],Table5[],CensusData!Y$1,FALSE)</f>
        <v>13</v>
      </c>
      <c r="AG189" s="128">
        <f>VLOOKUP(FinalOutput[[#This Row],[ONS_Cenus_2011]],Table5[],CensusData!Z$1,FALSE)</f>
        <v>44</v>
      </c>
      <c r="AH189" s="128">
        <f>VLOOKUP(FinalOutput[[#This Row],[ONS_Cenus_2011]],Table5[],CensusData!AA$1,FALSE)</f>
        <v>96</v>
      </c>
      <c r="AI189" s="128">
        <f>VLOOKUP(FinalOutput[[#This Row],[ONS_Cenus_2011]],Table5[],CensusData!AB$1,FALSE)</f>
        <v>162</v>
      </c>
      <c r="AJ189" s="128">
        <f>VLOOKUP(FinalOutput[[#This Row],[ONS_Cenus_2011]],Table5[],CensusData!AC$1,FALSE)</f>
        <v>56</v>
      </c>
      <c r="AK189" s="128">
        <f>VLOOKUP(FinalOutput[[#This Row],[ONS_Cenus_2011]],Table5[],CensusData!AD$1,FALSE)</f>
        <v>73</v>
      </c>
      <c r="AL189" s="128">
        <f>VLOOKUP(FinalOutput[[#This Row],[ONS_Cenus_2011]],Table5[],CensusData!AE$1,FALSE)</f>
        <v>33</v>
      </c>
      <c r="AM189" s="128">
        <f>VLOOKUP(FinalOutput[[#This Row],[ONS_Cenus_2011]],Table5[],CensusData!AF$1,FALSE)</f>
        <v>55</v>
      </c>
      <c r="AN189" s="128">
        <f>VLOOKUP(FinalOutput[[#This Row],[ONS_Cenus_2011]],Table5[],CensusData!AG$1,FALSE)</f>
        <v>15</v>
      </c>
      <c r="AO189" s="128">
        <f>VLOOKUP(FinalOutput[[#This Row],[ONS_Cenus_2011]],Table5[],CensusData!AH$1,FALSE)</f>
        <v>40</v>
      </c>
      <c r="AP189" s="128">
        <f>VLOOKUP(FinalOutput[[#This Row],[ONS_Cenus_2011]],Table5[],CensusData!AI$1,FALSE)</f>
        <v>68624</v>
      </c>
      <c r="AQ189" s="128">
        <f>VLOOKUP(FinalOutput[[#This Row],[ONS_Cenus_2011]],Table5[],CensusData!AJ$1,FALSE)</f>
        <v>11955</v>
      </c>
      <c r="AR189" s="128">
        <f>VLOOKUP(FinalOutput[[#This Row],[ONS_Cenus_2011]],Table5[],CensusData!AK$1,FALSE)</f>
        <v>9609</v>
      </c>
      <c r="AS189" s="128">
        <f>VLOOKUP(FinalOutput[[#This Row],[ONS_Cenus_2011]],Table5[],CensusData!AL$1,FALSE)</f>
        <v>11442</v>
      </c>
      <c r="AT189" s="128">
        <f>VLOOKUP(FinalOutput[[#This Row],[ONS_Cenus_2011]],Table5[],CensusData!AM$1,FALSE)</f>
        <v>3058</v>
      </c>
      <c r="AU189" s="128">
        <f>VLOOKUP(FinalOutput[[#This Row],[ONS_Cenus_2011]],Table5[],CensusData!AN$1,FALSE)</f>
        <v>8559</v>
      </c>
      <c r="AV189" s="128">
        <f>VLOOKUP(FinalOutput[[#This Row],[ONS_Cenus_2011]],Table5[],CensusData!AO$1,FALSE)</f>
        <v>21308</v>
      </c>
      <c r="AW189" s="128">
        <f>VLOOKUP(FinalOutput[[#This Row],[ONS_Cenus_2011]],Table5[],CensusData!AP$1,FALSE)</f>
        <v>2693</v>
      </c>
    </row>
    <row r="190" spans="1:49" ht="15" customHeight="1">
      <c r="A190" s="128" t="str">
        <f t="array" ref="A190">ConsolGeog[[#This Row],[Country]]</f>
        <v>England</v>
      </c>
      <c r="B190" s="129" t="str">
        <f t="array" ref="B190">ConsolGeog[[#This Row],[County Name]]</f>
        <v>Northamptonshire</v>
      </c>
      <c r="C190" s="128" t="str">
        <f t="array" ref="C190">ConsolGeog[[#This Row],[la_code]]</f>
        <v>E07000150</v>
      </c>
      <c r="D190" s="129" t="str">
        <f t="array" ref="D190">ConsolGeog[[#This Row],[la_name]]</f>
        <v>Corby</v>
      </c>
      <c r="E190" s="129" t="str">
        <f t="array" ref="E190">ConsolGeog[[#This Row],[LA Type]]</f>
        <v>District</v>
      </c>
      <c r="F190" s="129">
        <f t="array" ref="F190">ConsolGeog[[#This Row],[population]]</f>
        <v>61255</v>
      </c>
      <c r="G190" s="129">
        <f t="array" ref="G190">ConsolGeog[[#This Row],[area]]</f>
        <v>8028.28</v>
      </c>
      <c r="H190" s="129">
        <f t="array" ref="H190">MAX(ConsolGeog[[#This Row],[Presented HS - 16-17 (2014)]]+ConsolGeog[[#This Row],[Presented HS - 18-24 (2014)]],ConsolGeog[[#This Row],[Presented HS - 16-24 (2014)]])+MAX(ConsolGeog[[#This Row],[Presented CS - 16-17 (2014)]]+ConsolGeog[[#This Row],[Presented CS - 18-24 (2014)]],ConsolGeog[[#This Row],[Presented CS - 16-24 (2014)]])</f>
        <v>194.0983724304576</v>
      </c>
      <c r="I190" s="129">
        <f t="array" ref="I190">MAX(ConsolGeog[[#This Row],[Assessed HS - 16-17 (2014)]]+ConsolGeog[[#This Row],[Assessed HS - 18-24 (2014)]],ConsolGeog[[#This Row],[Assessed HS - 16-24 (2014)]])+MAX(ConsolGeog[[#This Row],[Assessed CS - 16-17 (2014)]]+ConsolGeog[[#This Row],[Assessed CS - 18-24 (2014)]],ConsolGeog[[#This Row],[Assessed CS - 16-24 (2014)]])</f>
        <v>24.098372430457605</v>
      </c>
      <c r="J190" s="128">
        <f>VLOOKUP(FinalOutput[[#This Row],[ONS_Cenus_2011]],Table5[],CensusData!C$1,FALSE)</f>
        <v>17858</v>
      </c>
      <c r="K190" s="128">
        <f>VLOOKUP(FinalOutput[[#This Row],[ONS_Cenus_2011]],Table5[],CensusData!D$1,FALSE)</f>
        <v>2784</v>
      </c>
      <c r="L190" s="128">
        <f>VLOOKUP(FinalOutput[[#This Row],[ONS_Cenus_2011]],Table5[],CensusData!E$1,FALSE)</f>
        <v>1698</v>
      </c>
      <c r="M190" s="128">
        <f>VLOOKUP(FinalOutput[[#This Row],[ONS_Cenus_2011]],Table5[],CensusData!F$1,FALSE)</f>
        <v>2600</v>
      </c>
      <c r="N190" s="128">
        <f>VLOOKUP(FinalOutput[[#This Row],[ONS_Cenus_2011]],Table5[],CensusData!G$1,FALSE)</f>
        <v>1611</v>
      </c>
      <c r="O190" s="128">
        <f>VLOOKUP(FinalOutput[[#This Row],[ONS_Cenus_2011]],Table5[],CensusData!H$1,FALSE)</f>
        <v>245</v>
      </c>
      <c r="P190" s="128">
        <f>VLOOKUP(FinalOutput[[#This Row],[ONS_Cenus_2011]],Table5[],CensusData!I$1,FALSE)</f>
        <v>35.65</v>
      </c>
      <c r="Q190" s="128">
        <f>VLOOKUP(FinalOutput[[#This Row],[ONS_Cenus_2011]],Table5[],CensusData!J$1,FALSE)</f>
        <v>5990</v>
      </c>
      <c r="R190" s="128">
        <f>VLOOKUP(FinalOutput[[#This Row],[ONS_Cenus_2011]],Table5[],CensusData!K$1,FALSE)</f>
        <v>25215</v>
      </c>
      <c r="S190" s="128">
        <f>VLOOKUP(FinalOutput[[#This Row],[ONS_Cenus_2011]],Table5[],CensusData!L$1,FALSE)</f>
        <v>24290</v>
      </c>
      <c r="T190" s="128">
        <f>VLOOKUP(FinalOutput[[#This Row],[ONS_Cenus_2011]],Table5[],CensusData!M$1,FALSE)</f>
        <v>21869</v>
      </c>
      <c r="U190" s="128">
        <f>VLOOKUP(FinalOutput[[#This Row],[ONS_Cenus_2011]],Table5[],CensusData!N$1,FALSE)</f>
        <v>527</v>
      </c>
      <c r="V190" s="128">
        <f>VLOOKUP(FinalOutput[[#This Row],[ONS_Cenus_2011]],Table5[],CensusData!O$1,FALSE)</f>
        <v>10</v>
      </c>
      <c r="W190" s="128">
        <f>VLOOKUP(FinalOutput[[#This Row],[ONS_Cenus_2011]],Table5[],CensusData!P$1,FALSE)</f>
        <v>1884</v>
      </c>
      <c r="X190" s="128">
        <f>VLOOKUP(FinalOutput[[#This Row],[ONS_Cenus_2011]],Table5[],CensusData!Q$1,FALSE)</f>
        <v>259</v>
      </c>
      <c r="Y190" s="128">
        <f>VLOOKUP(FinalOutput[[#This Row],[ONS_Cenus_2011]],Table5[],CensusData!R$1,FALSE)</f>
        <v>86</v>
      </c>
      <c r="Z190" s="128">
        <f>VLOOKUP(FinalOutput[[#This Row],[ONS_Cenus_2011]],Table5[],CensusData!S$1,FALSE)</f>
        <v>37</v>
      </c>
      <c r="AA190" s="128">
        <f>VLOOKUP(FinalOutput[[#This Row],[ONS_Cenus_2011]],Table5[],CensusData!T$1,FALSE)</f>
        <v>62</v>
      </c>
      <c r="AB190" s="128">
        <f>VLOOKUP(FinalOutput[[#This Row],[ONS_Cenus_2011]],Table5[],CensusData!U$1,FALSE)</f>
        <v>74</v>
      </c>
      <c r="AC190" s="128">
        <f>VLOOKUP(FinalOutput[[#This Row],[ONS_Cenus_2011]],Table5[],CensusData!V$1,FALSE)</f>
        <v>275</v>
      </c>
      <c r="AD190" s="128">
        <f>VLOOKUP(FinalOutput[[#This Row],[ONS_Cenus_2011]],Table5[],CensusData!W$1,FALSE)</f>
        <v>133</v>
      </c>
      <c r="AE190" s="128">
        <f>VLOOKUP(FinalOutput[[#This Row],[ONS_Cenus_2011]],Table5[],CensusData!X$1,FALSE)</f>
        <v>12</v>
      </c>
      <c r="AF190" s="128">
        <f>VLOOKUP(FinalOutput[[#This Row],[ONS_Cenus_2011]],Table5[],CensusData!Y$1,FALSE)</f>
        <v>36</v>
      </c>
      <c r="AG190" s="128">
        <f>VLOOKUP(FinalOutput[[#This Row],[ONS_Cenus_2011]],Table5[],CensusData!Z$1,FALSE)</f>
        <v>36</v>
      </c>
      <c r="AH190" s="128">
        <f>VLOOKUP(FinalOutput[[#This Row],[ONS_Cenus_2011]],Table5[],CensusData!AA$1,FALSE)</f>
        <v>58</v>
      </c>
      <c r="AI190" s="128">
        <f>VLOOKUP(FinalOutput[[#This Row],[ONS_Cenus_2011]],Table5[],CensusData!AB$1,FALSE)</f>
        <v>348</v>
      </c>
      <c r="AJ190" s="128">
        <f>VLOOKUP(FinalOutput[[#This Row],[ONS_Cenus_2011]],Table5[],CensusData!AC$1,FALSE)</f>
        <v>251</v>
      </c>
      <c r="AK190" s="128">
        <f>VLOOKUP(FinalOutput[[#This Row],[ONS_Cenus_2011]],Table5[],CensusData!AD$1,FALSE)</f>
        <v>76</v>
      </c>
      <c r="AL190" s="128">
        <f>VLOOKUP(FinalOutput[[#This Row],[ONS_Cenus_2011]],Table5[],CensusData!AE$1,FALSE)</f>
        <v>21</v>
      </c>
      <c r="AM190" s="128">
        <f>VLOOKUP(FinalOutput[[#This Row],[ONS_Cenus_2011]],Table5[],CensusData!AF$1,FALSE)</f>
        <v>43</v>
      </c>
      <c r="AN190" s="128">
        <f>VLOOKUP(FinalOutput[[#This Row],[ONS_Cenus_2011]],Table5[],CensusData!AG$1,FALSE)</f>
        <v>13</v>
      </c>
      <c r="AO190" s="128">
        <f>VLOOKUP(FinalOutput[[#This Row],[ONS_Cenus_2011]],Table5[],CensusData!AH$1,FALSE)</f>
        <v>30</v>
      </c>
      <c r="AP190" s="128">
        <f>VLOOKUP(FinalOutput[[#This Row],[ONS_Cenus_2011]],Table5[],CensusData!AI$1,FALSE)</f>
        <v>48637</v>
      </c>
      <c r="AQ190" s="128">
        <f>VLOOKUP(FinalOutput[[#This Row],[ONS_Cenus_2011]],Table5[],CensusData!AJ$1,FALSE)</f>
        <v>13439</v>
      </c>
      <c r="AR190" s="128">
        <f>VLOOKUP(FinalOutput[[#This Row],[ONS_Cenus_2011]],Table5[],CensusData!AK$1,FALSE)</f>
        <v>8405</v>
      </c>
      <c r="AS190" s="128">
        <f>VLOOKUP(FinalOutput[[#This Row],[ONS_Cenus_2011]],Table5[],CensusData!AL$1,FALSE)</f>
        <v>8330</v>
      </c>
      <c r="AT190" s="128">
        <f>VLOOKUP(FinalOutput[[#This Row],[ONS_Cenus_2011]],Table5[],CensusData!AM$1,FALSE)</f>
        <v>2005</v>
      </c>
      <c r="AU190" s="128">
        <f>VLOOKUP(FinalOutput[[#This Row],[ONS_Cenus_2011]],Table5[],CensusData!AN$1,FALSE)</f>
        <v>5393</v>
      </c>
      <c r="AV190" s="128">
        <f>VLOOKUP(FinalOutput[[#This Row],[ONS_Cenus_2011]],Table5[],CensusData!AO$1,FALSE)</f>
        <v>7254</v>
      </c>
      <c r="AW190" s="128">
        <f>VLOOKUP(FinalOutput[[#This Row],[ONS_Cenus_2011]],Table5[],CensusData!AP$1,FALSE)</f>
        <v>3811</v>
      </c>
    </row>
    <row r="191" spans="1:49" ht="15" customHeight="1">
      <c r="A191" s="128" t="str">
        <f t="array" ref="A191">ConsolGeog[[#This Row],[Country]]</f>
        <v>England</v>
      </c>
      <c r="B191" s="129" t="str">
        <f t="array" ref="B191">ConsolGeog[[#This Row],[County Name]]</f>
        <v>Northamptonshire</v>
      </c>
      <c r="C191" s="128" t="str">
        <f t="array" ref="C191">ConsolGeog[[#This Row],[la_code]]</f>
        <v>E07000151</v>
      </c>
      <c r="D191" s="129" t="str">
        <f t="array" ref="D191">ConsolGeog[[#This Row],[la_name]]</f>
        <v>Daventry</v>
      </c>
      <c r="E191" s="129" t="str">
        <f t="array" ref="E191">ConsolGeog[[#This Row],[LA Type]]</f>
        <v>District</v>
      </c>
      <c r="F191" s="129">
        <f t="array" ref="F191">ConsolGeog[[#This Row],[population]]</f>
        <v>77843</v>
      </c>
      <c r="G191" s="129">
        <f t="array" ref="G191">ConsolGeog[[#This Row],[area]]</f>
        <v>66259.009999999995</v>
      </c>
      <c r="H191" s="129">
        <f t="array" ref="H191">MAX(ConsolGeog[[#This Row],[Presented HS - 16-17 (2014)]]+ConsolGeog[[#This Row],[Presented HS - 18-24 (2014)]],ConsolGeog[[#This Row],[Presented HS - 16-24 (2014)]])+MAX(ConsolGeog[[#This Row],[Presented CS - 16-17 (2014)]]+ConsolGeog[[#This Row],[Presented CS - 18-24 (2014)]],ConsolGeog[[#This Row],[Presented CS - 16-24 (2014)]])</f>
        <v>3.9374190695308346</v>
      </c>
      <c r="I191" s="129">
        <f t="array" ref="I191">MAX(ConsolGeog[[#This Row],[Assessed HS - 16-17 (2014)]]+ConsolGeog[[#This Row],[Assessed HS - 18-24 (2014)]],ConsolGeog[[#This Row],[Assessed HS - 16-24 (2014)]])+MAX(ConsolGeog[[#This Row],[Assessed CS - 16-17 (2014)]]+ConsolGeog[[#This Row],[Assessed CS - 18-24 (2014)]],ConsolGeog[[#This Row],[Assessed CS - 16-24 (2014)]])</f>
        <v>3.9374190695308346</v>
      </c>
      <c r="J191" s="128">
        <f>VLOOKUP(FinalOutput[[#This Row],[ONS_Cenus_2011]],Table5[],CensusData!C$1,FALSE)</f>
        <v>23242</v>
      </c>
      <c r="K191" s="128">
        <f>VLOOKUP(FinalOutput[[#This Row],[ONS_Cenus_2011]],Table5[],CensusData!D$1,FALSE)</f>
        <v>3064</v>
      </c>
      <c r="L191" s="128">
        <f>VLOOKUP(FinalOutput[[#This Row],[ONS_Cenus_2011]],Table5[],CensusData!E$1,FALSE)</f>
        <v>1454</v>
      </c>
      <c r="M191" s="128">
        <f>VLOOKUP(FinalOutput[[#This Row],[ONS_Cenus_2011]],Table5[],CensusData!F$1,FALSE)</f>
        <v>3073</v>
      </c>
      <c r="N191" s="128">
        <f>VLOOKUP(FinalOutput[[#This Row],[ONS_Cenus_2011]],Table5[],CensusData!G$1,FALSE)</f>
        <v>1971</v>
      </c>
      <c r="O191" s="128">
        <f>VLOOKUP(FinalOutput[[#This Row],[ONS_Cenus_2011]],Table5[],CensusData!H$1,FALSE)</f>
        <v>249</v>
      </c>
      <c r="P191" s="128">
        <f>VLOOKUP(FinalOutput[[#This Row],[ONS_Cenus_2011]],Table5[],CensusData!I$1,FALSE)</f>
        <v>18.22</v>
      </c>
      <c r="Q191" s="128">
        <f>VLOOKUP(FinalOutput[[#This Row],[ONS_Cenus_2011]],Table5[],CensusData!J$1,FALSE)</f>
        <v>15393</v>
      </c>
      <c r="R191" s="128">
        <f>VLOOKUP(FinalOutput[[#This Row],[ONS_Cenus_2011]],Table5[],CensusData!K$1,FALSE)</f>
        <v>31647</v>
      </c>
      <c r="S191" s="128">
        <f>VLOOKUP(FinalOutput[[#This Row],[ONS_Cenus_2011]],Table5[],CensusData!L$1,FALSE)</f>
        <v>30973</v>
      </c>
      <c r="T191" s="128">
        <f>VLOOKUP(FinalOutput[[#This Row],[ONS_Cenus_2011]],Table5[],CensusData!M$1,FALSE)</f>
        <v>29941</v>
      </c>
      <c r="U191" s="128">
        <f>VLOOKUP(FinalOutput[[#This Row],[ONS_Cenus_2011]],Table5[],CensusData!N$1,FALSE)</f>
        <v>272</v>
      </c>
      <c r="V191" s="128">
        <f>VLOOKUP(FinalOutput[[#This Row],[ONS_Cenus_2011]],Table5[],CensusData!O$1,FALSE)</f>
        <v>12</v>
      </c>
      <c r="W191" s="128">
        <f>VLOOKUP(FinalOutput[[#This Row],[ONS_Cenus_2011]],Table5[],CensusData!P$1,FALSE)</f>
        <v>748</v>
      </c>
      <c r="X191" s="128">
        <f>VLOOKUP(FinalOutput[[#This Row],[ONS_Cenus_2011]],Table5[],CensusData!Q$1,FALSE)</f>
        <v>180</v>
      </c>
      <c r="Y191" s="128">
        <f>VLOOKUP(FinalOutput[[#This Row],[ONS_Cenus_2011]],Table5[],CensusData!R$1,FALSE)</f>
        <v>78</v>
      </c>
      <c r="Z191" s="128">
        <f>VLOOKUP(FinalOutput[[#This Row],[ONS_Cenus_2011]],Table5[],CensusData!S$1,FALSE)</f>
        <v>11</v>
      </c>
      <c r="AA191" s="128">
        <f>VLOOKUP(FinalOutput[[#This Row],[ONS_Cenus_2011]],Table5[],CensusData!T$1,FALSE)</f>
        <v>53</v>
      </c>
      <c r="AB191" s="128">
        <f>VLOOKUP(FinalOutput[[#This Row],[ONS_Cenus_2011]],Table5[],CensusData!U$1,FALSE)</f>
        <v>38</v>
      </c>
      <c r="AC191" s="128">
        <f>VLOOKUP(FinalOutput[[#This Row],[ONS_Cenus_2011]],Table5[],CensusData!V$1,FALSE)</f>
        <v>325</v>
      </c>
      <c r="AD191" s="128">
        <f>VLOOKUP(FinalOutput[[#This Row],[ONS_Cenus_2011]],Table5[],CensusData!W$1,FALSE)</f>
        <v>164</v>
      </c>
      <c r="AE191" s="128">
        <f>VLOOKUP(FinalOutput[[#This Row],[ONS_Cenus_2011]],Table5[],CensusData!X$1,FALSE)</f>
        <v>34</v>
      </c>
      <c r="AF191" s="128">
        <f>VLOOKUP(FinalOutput[[#This Row],[ONS_Cenus_2011]],Table5[],CensusData!Y$1,FALSE)</f>
        <v>9</v>
      </c>
      <c r="AG191" s="128">
        <f>VLOOKUP(FinalOutput[[#This Row],[ONS_Cenus_2011]],Table5[],CensusData!Z$1,FALSE)</f>
        <v>44</v>
      </c>
      <c r="AH191" s="128">
        <f>VLOOKUP(FinalOutput[[#This Row],[ONS_Cenus_2011]],Table5[],CensusData!AA$1,FALSE)</f>
        <v>74</v>
      </c>
      <c r="AI191" s="128">
        <f>VLOOKUP(FinalOutput[[#This Row],[ONS_Cenus_2011]],Table5[],CensusData!AB$1,FALSE)</f>
        <v>127</v>
      </c>
      <c r="AJ191" s="128">
        <f>VLOOKUP(FinalOutput[[#This Row],[ONS_Cenus_2011]],Table5[],CensusData!AC$1,FALSE)</f>
        <v>60</v>
      </c>
      <c r="AK191" s="128">
        <f>VLOOKUP(FinalOutput[[#This Row],[ONS_Cenus_2011]],Table5[],CensusData!AD$1,FALSE)</f>
        <v>56</v>
      </c>
      <c r="AL191" s="128">
        <f>VLOOKUP(FinalOutput[[#This Row],[ONS_Cenus_2011]],Table5[],CensusData!AE$1,FALSE)</f>
        <v>11</v>
      </c>
      <c r="AM191" s="128">
        <f>VLOOKUP(FinalOutput[[#This Row],[ONS_Cenus_2011]],Table5[],CensusData!AF$1,FALSE)</f>
        <v>42</v>
      </c>
      <c r="AN191" s="128">
        <f>VLOOKUP(FinalOutput[[#This Row],[ONS_Cenus_2011]],Table5[],CensusData!AG$1,FALSE)</f>
        <v>4</v>
      </c>
      <c r="AO191" s="128">
        <f>VLOOKUP(FinalOutput[[#This Row],[ONS_Cenus_2011]],Table5[],CensusData!AH$1,FALSE)</f>
        <v>38</v>
      </c>
      <c r="AP191" s="128">
        <f>VLOOKUP(FinalOutput[[#This Row],[ONS_Cenus_2011]],Table5[],CensusData!AI$1,FALSE)</f>
        <v>63031</v>
      </c>
      <c r="AQ191" s="128">
        <f>VLOOKUP(FinalOutput[[#This Row],[ONS_Cenus_2011]],Table5[],CensusData!AJ$1,FALSE)</f>
        <v>11918</v>
      </c>
      <c r="AR191" s="128">
        <f>VLOOKUP(FinalOutput[[#This Row],[ONS_Cenus_2011]],Table5[],CensusData!AK$1,FALSE)</f>
        <v>9337</v>
      </c>
      <c r="AS191" s="128">
        <f>VLOOKUP(FinalOutput[[#This Row],[ONS_Cenus_2011]],Table5[],CensusData!AL$1,FALSE)</f>
        <v>10742</v>
      </c>
      <c r="AT191" s="128">
        <f>VLOOKUP(FinalOutput[[#This Row],[ONS_Cenus_2011]],Table5[],CensusData!AM$1,FALSE)</f>
        <v>2762</v>
      </c>
      <c r="AU191" s="128">
        <f>VLOOKUP(FinalOutput[[#This Row],[ONS_Cenus_2011]],Table5[],CensusData!AN$1,FALSE)</f>
        <v>7416</v>
      </c>
      <c r="AV191" s="128">
        <f>VLOOKUP(FinalOutput[[#This Row],[ONS_Cenus_2011]],Table5[],CensusData!AO$1,FALSE)</f>
        <v>18158</v>
      </c>
      <c r="AW191" s="128">
        <f>VLOOKUP(FinalOutput[[#This Row],[ONS_Cenus_2011]],Table5[],CensusData!AP$1,FALSE)</f>
        <v>2698</v>
      </c>
    </row>
    <row r="192" spans="1:49" ht="15" customHeight="1">
      <c r="A192" s="128" t="str">
        <f t="array" ref="A192">ConsolGeog[[#This Row],[Country]]</f>
        <v>England</v>
      </c>
      <c r="B192" s="129" t="str">
        <f t="array" ref="B192">ConsolGeog[[#This Row],[County Name]]</f>
        <v>Northamptonshire</v>
      </c>
      <c r="C192" s="128" t="str">
        <f t="array" ref="C192">ConsolGeog[[#This Row],[la_code]]</f>
        <v>E07000152</v>
      </c>
      <c r="D192" s="129" t="str">
        <f t="array" ref="D192">ConsolGeog[[#This Row],[la_name]]</f>
        <v>East Northamptonshire</v>
      </c>
      <c r="E192" s="129" t="str">
        <f t="array" ref="E192">ConsolGeog[[#This Row],[LA Type]]</f>
        <v>District</v>
      </c>
      <c r="F192" s="129">
        <f t="array" ref="F192">ConsolGeog[[#This Row],[population]]</f>
        <v>86765</v>
      </c>
      <c r="G192" s="129">
        <f t="array" ref="G192">ConsolGeog[[#This Row],[area]]</f>
        <v>50978.8</v>
      </c>
      <c r="H192" s="129">
        <f t="array" ref="H192">MAX(ConsolGeog[[#This Row],[Presented HS - 16-17 (2014)]]+ConsolGeog[[#This Row],[Presented HS - 18-24 (2014)]],ConsolGeog[[#This Row],[Presented HS - 16-24 (2014)]])+MAX(ConsolGeog[[#This Row],[Presented CS - 16-17 (2014)]]+ConsolGeog[[#This Row],[Presented CS - 18-24 (2014)]],ConsolGeog[[#This Row],[Presented CS - 16-24 (2014)]])</f>
        <v>34.388707598214907</v>
      </c>
      <c r="I192" s="129">
        <f t="array" ref="I192">MAX(ConsolGeog[[#This Row],[Assessed HS - 16-17 (2014)]]+ConsolGeog[[#This Row],[Assessed HS - 18-24 (2014)]],ConsolGeog[[#This Row],[Assessed HS - 16-24 (2014)]])+MAX(ConsolGeog[[#This Row],[Assessed CS - 16-17 (2014)]]+ConsolGeog[[#This Row],[Assessed CS - 18-24 (2014)]],ConsolGeog[[#This Row],[Assessed CS - 16-24 (2014)]])</f>
        <v>34.388707598214907</v>
      </c>
      <c r="J192" s="128">
        <f>VLOOKUP(FinalOutput[[#This Row],[ONS_Cenus_2011]],Table5[],CensusData!C$1,FALSE)</f>
        <v>25925</v>
      </c>
      <c r="K192" s="128">
        <f>VLOOKUP(FinalOutput[[#This Row],[ONS_Cenus_2011]],Table5[],CensusData!D$1,FALSE)</f>
        <v>3609</v>
      </c>
      <c r="L192" s="128">
        <f>VLOOKUP(FinalOutput[[#This Row],[ONS_Cenus_2011]],Table5[],CensusData!E$1,FALSE)</f>
        <v>1561</v>
      </c>
      <c r="M192" s="128">
        <f>VLOOKUP(FinalOutput[[#This Row],[ONS_Cenus_2011]],Table5[],CensusData!F$1,FALSE)</f>
        <v>3740</v>
      </c>
      <c r="N192" s="128">
        <f>VLOOKUP(FinalOutput[[#This Row],[ONS_Cenus_2011]],Table5[],CensusData!G$1,FALSE)</f>
        <v>2575</v>
      </c>
      <c r="O192" s="128">
        <f>VLOOKUP(FinalOutput[[#This Row],[ONS_Cenus_2011]],Table5[],CensusData!H$1,FALSE)</f>
        <v>190</v>
      </c>
      <c r="P192" s="128">
        <f>VLOOKUP(FinalOutput[[#This Row],[ONS_Cenus_2011]],Table5[],CensusData!I$1,FALSE)</f>
        <v>10.1</v>
      </c>
      <c r="Q192" s="128">
        <f>VLOOKUP(FinalOutput[[#This Row],[ONS_Cenus_2011]],Table5[],CensusData!J$1,FALSE)</f>
        <v>23887</v>
      </c>
      <c r="R192" s="128">
        <f>VLOOKUP(FinalOutput[[#This Row],[ONS_Cenus_2011]],Table5[],CensusData!K$1,FALSE)</f>
        <v>35662</v>
      </c>
      <c r="S192" s="128">
        <f>VLOOKUP(FinalOutput[[#This Row],[ONS_Cenus_2011]],Table5[],CensusData!L$1,FALSE)</f>
        <v>34772</v>
      </c>
      <c r="T192" s="128">
        <f>VLOOKUP(FinalOutput[[#This Row],[ONS_Cenus_2011]],Table5[],CensusData!M$1,FALSE)</f>
        <v>33619</v>
      </c>
      <c r="U192" s="128">
        <f>VLOOKUP(FinalOutput[[#This Row],[ONS_Cenus_2011]],Table5[],CensusData!N$1,FALSE)</f>
        <v>313</v>
      </c>
      <c r="V192" s="128">
        <f>VLOOKUP(FinalOutput[[#This Row],[ONS_Cenus_2011]],Table5[],CensusData!O$1,FALSE)</f>
        <v>15</v>
      </c>
      <c r="W192" s="128">
        <f>VLOOKUP(FinalOutput[[#This Row],[ONS_Cenus_2011]],Table5[],CensusData!P$1,FALSE)</f>
        <v>825</v>
      </c>
      <c r="X192" s="128">
        <f>VLOOKUP(FinalOutput[[#This Row],[ONS_Cenus_2011]],Table5[],CensusData!Q$1,FALSE)</f>
        <v>242</v>
      </c>
      <c r="Y192" s="128">
        <f>VLOOKUP(FinalOutput[[#This Row],[ONS_Cenus_2011]],Table5[],CensusData!R$1,FALSE)</f>
        <v>81</v>
      </c>
      <c r="Z192" s="128">
        <f>VLOOKUP(FinalOutput[[#This Row],[ONS_Cenus_2011]],Table5[],CensusData!S$1,FALSE)</f>
        <v>19</v>
      </c>
      <c r="AA192" s="128">
        <f>VLOOKUP(FinalOutput[[#This Row],[ONS_Cenus_2011]],Table5[],CensusData!T$1,FALSE)</f>
        <v>52</v>
      </c>
      <c r="AB192" s="128">
        <f>VLOOKUP(FinalOutput[[#This Row],[ONS_Cenus_2011]],Table5[],CensusData!U$1,FALSE)</f>
        <v>90</v>
      </c>
      <c r="AC192" s="128">
        <f>VLOOKUP(FinalOutput[[#This Row],[ONS_Cenus_2011]],Table5[],CensusData!V$1,FALSE)</f>
        <v>330</v>
      </c>
      <c r="AD192" s="128">
        <f>VLOOKUP(FinalOutput[[#This Row],[ONS_Cenus_2011]],Table5[],CensusData!W$1,FALSE)</f>
        <v>176</v>
      </c>
      <c r="AE192" s="128">
        <f>VLOOKUP(FinalOutput[[#This Row],[ONS_Cenus_2011]],Table5[],CensusData!X$1,FALSE)</f>
        <v>21</v>
      </c>
      <c r="AF192" s="128">
        <f>VLOOKUP(FinalOutput[[#This Row],[ONS_Cenus_2011]],Table5[],CensusData!Y$1,FALSE)</f>
        <v>1</v>
      </c>
      <c r="AG192" s="128">
        <f>VLOOKUP(FinalOutput[[#This Row],[ONS_Cenus_2011]],Table5[],CensusData!Z$1,FALSE)</f>
        <v>66</v>
      </c>
      <c r="AH192" s="128">
        <f>VLOOKUP(FinalOutput[[#This Row],[ONS_Cenus_2011]],Table5[],CensusData!AA$1,FALSE)</f>
        <v>66</v>
      </c>
      <c r="AI192" s="128">
        <f>VLOOKUP(FinalOutput[[#This Row],[ONS_Cenus_2011]],Table5[],CensusData!AB$1,FALSE)</f>
        <v>241</v>
      </c>
      <c r="AJ192" s="128">
        <f>VLOOKUP(FinalOutput[[#This Row],[ONS_Cenus_2011]],Table5[],CensusData!AC$1,FALSE)</f>
        <v>116</v>
      </c>
      <c r="AK192" s="128">
        <f>VLOOKUP(FinalOutput[[#This Row],[ONS_Cenus_2011]],Table5[],CensusData!AD$1,FALSE)</f>
        <v>93</v>
      </c>
      <c r="AL192" s="128">
        <f>VLOOKUP(FinalOutput[[#This Row],[ONS_Cenus_2011]],Table5[],CensusData!AE$1,FALSE)</f>
        <v>32</v>
      </c>
      <c r="AM192" s="128">
        <f>VLOOKUP(FinalOutput[[#This Row],[ONS_Cenus_2011]],Table5[],CensusData!AF$1,FALSE)</f>
        <v>77</v>
      </c>
      <c r="AN192" s="128">
        <f>VLOOKUP(FinalOutput[[#This Row],[ONS_Cenus_2011]],Table5[],CensusData!AG$1,FALSE)</f>
        <v>25</v>
      </c>
      <c r="AO192" s="128">
        <f>VLOOKUP(FinalOutput[[#This Row],[ONS_Cenus_2011]],Table5[],CensusData!AH$1,FALSE)</f>
        <v>52</v>
      </c>
      <c r="AP192" s="128">
        <f>VLOOKUP(FinalOutput[[#This Row],[ONS_Cenus_2011]],Table5[],CensusData!AI$1,FALSE)</f>
        <v>69576</v>
      </c>
      <c r="AQ192" s="128">
        <f>VLOOKUP(FinalOutput[[#This Row],[ONS_Cenus_2011]],Table5[],CensusData!AJ$1,FALSE)</f>
        <v>15506</v>
      </c>
      <c r="AR192" s="128">
        <f>VLOOKUP(FinalOutput[[#This Row],[ONS_Cenus_2011]],Table5[],CensusData!AK$1,FALSE)</f>
        <v>10629</v>
      </c>
      <c r="AS192" s="128">
        <f>VLOOKUP(FinalOutput[[#This Row],[ONS_Cenus_2011]],Table5[],CensusData!AL$1,FALSE)</f>
        <v>12222</v>
      </c>
      <c r="AT192" s="128">
        <f>VLOOKUP(FinalOutput[[#This Row],[ONS_Cenus_2011]],Table5[],CensusData!AM$1,FALSE)</f>
        <v>3085</v>
      </c>
      <c r="AU192" s="128">
        <f>VLOOKUP(FinalOutput[[#This Row],[ONS_Cenus_2011]],Table5[],CensusData!AN$1,FALSE)</f>
        <v>8220</v>
      </c>
      <c r="AV192" s="128">
        <f>VLOOKUP(FinalOutput[[#This Row],[ONS_Cenus_2011]],Table5[],CensusData!AO$1,FALSE)</f>
        <v>16866</v>
      </c>
      <c r="AW192" s="128">
        <f>VLOOKUP(FinalOutput[[#This Row],[ONS_Cenus_2011]],Table5[],CensusData!AP$1,FALSE)</f>
        <v>3048</v>
      </c>
    </row>
    <row r="193" spans="1:49" ht="15" customHeight="1">
      <c r="A193" s="128" t="str">
        <f t="array" ref="A193">ConsolGeog[[#This Row],[Country]]</f>
        <v>England</v>
      </c>
      <c r="B193" s="129" t="str">
        <f t="array" ref="B193">ConsolGeog[[#This Row],[County Name]]</f>
        <v>Northamptonshire</v>
      </c>
      <c r="C193" s="128" t="str">
        <f t="array" ref="C193">ConsolGeog[[#This Row],[la_code]]</f>
        <v>E07000153</v>
      </c>
      <c r="D193" s="129" t="str">
        <f t="array" ref="D193">ConsolGeog[[#This Row],[la_name]]</f>
        <v>Kettering</v>
      </c>
      <c r="E193" s="129" t="str">
        <f t="array" ref="E193">ConsolGeog[[#This Row],[LA Type]]</f>
        <v>District</v>
      </c>
      <c r="F193" s="129">
        <f t="array" ref="F193">ConsolGeog[[#This Row],[population]]</f>
        <v>93475</v>
      </c>
      <c r="G193" s="129">
        <f t="array" ref="G193">ConsolGeog[[#This Row],[area]]</f>
        <v>23349.24</v>
      </c>
      <c r="H193" s="129">
        <f t="array" ref="H193">MAX(ConsolGeog[[#This Row],[Presented HS - 16-17 (2014)]]+ConsolGeog[[#This Row],[Presented HS - 18-24 (2014)]],ConsolGeog[[#This Row],[Presented HS - 16-24 (2014)]])+MAX(ConsolGeog[[#This Row],[Presented CS - 16-17 (2014)]]+ConsolGeog[[#This Row],[Presented CS - 18-24 (2014)]],ConsolGeog[[#This Row],[Presented CS - 16-24 (2014)]])</f>
        <v>34.728109753277685</v>
      </c>
      <c r="I193" s="129">
        <f t="array" ref="I193">MAX(ConsolGeog[[#This Row],[Assessed HS - 16-17 (2014)]]+ConsolGeog[[#This Row],[Assessed HS - 18-24 (2014)]],ConsolGeog[[#This Row],[Assessed HS - 16-24 (2014)]])+MAX(ConsolGeog[[#This Row],[Assessed CS - 16-17 (2014)]]+ConsolGeog[[#This Row],[Assessed CS - 18-24 (2014)]],ConsolGeog[[#This Row],[Assessed CS - 16-24 (2014)]])</f>
        <v>4.7281097532776846</v>
      </c>
      <c r="J193" s="128">
        <f>VLOOKUP(FinalOutput[[#This Row],[ONS_Cenus_2011]],Table5[],CensusData!C$1,FALSE)</f>
        <v>27645</v>
      </c>
      <c r="K193" s="128">
        <f>VLOOKUP(FinalOutput[[#This Row],[ONS_Cenus_2011]],Table5[],CensusData!D$1,FALSE)</f>
        <v>3649</v>
      </c>
      <c r="L193" s="128">
        <f>VLOOKUP(FinalOutput[[#This Row],[ONS_Cenus_2011]],Table5[],CensusData!E$1,FALSE)</f>
        <v>2034</v>
      </c>
      <c r="M193" s="128">
        <f>VLOOKUP(FinalOutput[[#This Row],[ONS_Cenus_2011]],Table5[],CensusData!F$1,FALSE)</f>
        <v>3951</v>
      </c>
      <c r="N193" s="128">
        <f>VLOOKUP(FinalOutput[[#This Row],[ONS_Cenus_2011]],Table5[],CensusData!G$1,FALSE)</f>
        <v>2342</v>
      </c>
      <c r="O193" s="128">
        <f>VLOOKUP(FinalOutput[[#This Row],[ONS_Cenus_2011]],Table5[],CensusData!H$1,FALSE)</f>
        <v>311</v>
      </c>
      <c r="P193" s="128">
        <f>VLOOKUP(FinalOutput[[#This Row],[ONS_Cenus_2011]],Table5[],CensusData!I$1,FALSE)</f>
        <v>16.2</v>
      </c>
      <c r="Q193" s="128">
        <f>VLOOKUP(FinalOutput[[#This Row],[ONS_Cenus_2011]],Table5[],CensusData!J$1,FALSE)</f>
        <v>17181</v>
      </c>
      <c r="R193" s="128">
        <f>VLOOKUP(FinalOutput[[#This Row],[ONS_Cenus_2011]],Table5[],CensusData!K$1,FALSE)</f>
        <v>39701</v>
      </c>
      <c r="S193" s="128">
        <f>VLOOKUP(FinalOutput[[#This Row],[ONS_Cenus_2011]],Table5[],CensusData!L$1,FALSE)</f>
        <v>37846</v>
      </c>
      <c r="T193" s="128">
        <f>VLOOKUP(FinalOutput[[#This Row],[ONS_Cenus_2011]],Table5[],CensusData!M$1,FALSE)</f>
        <v>36022</v>
      </c>
      <c r="U193" s="128">
        <f>VLOOKUP(FinalOutput[[#This Row],[ONS_Cenus_2011]],Table5[],CensusData!N$1,FALSE)</f>
        <v>379</v>
      </c>
      <c r="V193" s="128">
        <f>VLOOKUP(FinalOutput[[#This Row],[ONS_Cenus_2011]],Table5[],CensusData!O$1,FALSE)</f>
        <v>56</v>
      </c>
      <c r="W193" s="128">
        <f>VLOOKUP(FinalOutput[[#This Row],[ONS_Cenus_2011]],Table5[],CensusData!P$1,FALSE)</f>
        <v>1389</v>
      </c>
      <c r="X193" s="128">
        <f>VLOOKUP(FinalOutput[[#This Row],[ONS_Cenus_2011]],Table5[],CensusData!Q$1,FALSE)</f>
        <v>347</v>
      </c>
      <c r="Y193" s="128">
        <f>VLOOKUP(FinalOutput[[#This Row],[ONS_Cenus_2011]],Table5[],CensusData!R$1,FALSE)</f>
        <v>142</v>
      </c>
      <c r="Z193" s="128">
        <f>VLOOKUP(FinalOutput[[#This Row],[ONS_Cenus_2011]],Table5[],CensusData!S$1,FALSE)</f>
        <v>43</v>
      </c>
      <c r="AA193" s="128">
        <f>VLOOKUP(FinalOutput[[#This Row],[ONS_Cenus_2011]],Table5[],CensusData!T$1,FALSE)</f>
        <v>90</v>
      </c>
      <c r="AB193" s="128">
        <f>VLOOKUP(FinalOutput[[#This Row],[ONS_Cenus_2011]],Table5[],CensusData!U$1,FALSE)</f>
        <v>72</v>
      </c>
      <c r="AC193" s="128">
        <f>VLOOKUP(FinalOutput[[#This Row],[ONS_Cenus_2011]],Table5[],CensusData!V$1,FALSE)</f>
        <v>954</v>
      </c>
      <c r="AD193" s="128">
        <f>VLOOKUP(FinalOutput[[#This Row],[ONS_Cenus_2011]],Table5[],CensusData!W$1,FALSE)</f>
        <v>560</v>
      </c>
      <c r="AE193" s="128">
        <f>VLOOKUP(FinalOutput[[#This Row],[ONS_Cenus_2011]],Table5[],CensusData!X$1,FALSE)</f>
        <v>49</v>
      </c>
      <c r="AF193" s="128">
        <f>VLOOKUP(FinalOutput[[#This Row],[ONS_Cenus_2011]],Table5[],CensusData!Y$1,FALSE)</f>
        <v>31</v>
      </c>
      <c r="AG193" s="128">
        <f>VLOOKUP(FinalOutput[[#This Row],[ONS_Cenus_2011]],Table5[],CensusData!Z$1,FALSE)</f>
        <v>127</v>
      </c>
      <c r="AH193" s="128">
        <f>VLOOKUP(FinalOutput[[#This Row],[ONS_Cenus_2011]],Table5[],CensusData!AA$1,FALSE)</f>
        <v>187</v>
      </c>
      <c r="AI193" s="128">
        <f>VLOOKUP(FinalOutput[[#This Row],[ONS_Cenus_2011]],Table5[],CensusData!AB$1,FALSE)</f>
        <v>408</v>
      </c>
      <c r="AJ193" s="128">
        <f>VLOOKUP(FinalOutput[[#This Row],[ONS_Cenus_2011]],Table5[],CensusData!AC$1,FALSE)</f>
        <v>258</v>
      </c>
      <c r="AK193" s="128">
        <f>VLOOKUP(FinalOutput[[#This Row],[ONS_Cenus_2011]],Table5[],CensusData!AD$1,FALSE)</f>
        <v>111</v>
      </c>
      <c r="AL193" s="128">
        <f>VLOOKUP(FinalOutput[[#This Row],[ONS_Cenus_2011]],Table5[],CensusData!AE$1,FALSE)</f>
        <v>39</v>
      </c>
      <c r="AM193" s="128">
        <f>VLOOKUP(FinalOutput[[#This Row],[ONS_Cenus_2011]],Table5[],CensusData!AF$1,FALSE)</f>
        <v>146</v>
      </c>
      <c r="AN193" s="128">
        <f>VLOOKUP(FinalOutput[[#This Row],[ONS_Cenus_2011]],Table5[],CensusData!AG$1,FALSE)</f>
        <v>48</v>
      </c>
      <c r="AO193" s="128">
        <f>VLOOKUP(FinalOutput[[#This Row],[ONS_Cenus_2011]],Table5[],CensusData!AH$1,FALSE)</f>
        <v>98</v>
      </c>
      <c r="AP193" s="128">
        <f>VLOOKUP(FinalOutput[[#This Row],[ONS_Cenus_2011]],Table5[],CensusData!AI$1,FALSE)</f>
        <v>74809</v>
      </c>
      <c r="AQ193" s="128">
        <f>VLOOKUP(FinalOutput[[#This Row],[ONS_Cenus_2011]],Table5[],CensusData!AJ$1,FALSE)</f>
        <v>17079</v>
      </c>
      <c r="AR193" s="128">
        <f>VLOOKUP(FinalOutput[[#This Row],[ONS_Cenus_2011]],Table5[],CensusData!AK$1,FALSE)</f>
        <v>11565</v>
      </c>
      <c r="AS193" s="128">
        <f>VLOOKUP(FinalOutput[[#This Row],[ONS_Cenus_2011]],Table5[],CensusData!AL$1,FALSE)</f>
        <v>12720</v>
      </c>
      <c r="AT193" s="128">
        <f>VLOOKUP(FinalOutput[[#This Row],[ONS_Cenus_2011]],Table5[],CensusData!AM$1,FALSE)</f>
        <v>3244</v>
      </c>
      <c r="AU193" s="128">
        <f>VLOOKUP(FinalOutput[[#This Row],[ONS_Cenus_2011]],Table5[],CensusData!AN$1,FALSE)</f>
        <v>8814</v>
      </c>
      <c r="AV193" s="128">
        <f>VLOOKUP(FinalOutput[[#This Row],[ONS_Cenus_2011]],Table5[],CensusData!AO$1,FALSE)</f>
        <v>17406</v>
      </c>
      <c r="AW193" s="128">
        <f>VLOOKUP(FinalOutput[[#This Row],[ONS_Cenus_2011]],Table5[],CensusData!AP$1,FALSE)</f>
        <v>3981</v>
      </c>
    </row>
    <row r="194" spans="1:49" ht="15" customHeight="1">
      <c r="A194" s="128" t="str">
        <f t="array" ref="A194">ConsolGeog[[#This Row],[Country]]</f>
        <v>England</v>
      </c>
      <c r="B194" s="129" t="str">
        <f t="array" ref="B194">ConsolGeog[[#This Row],[County Name]]</f>
        <v>Northamptonshire</v>
      </c>
      <c r="C194" s="128" t="str">
        <f t="array" ref="C194">ConsolGeog[[#This Row],[la_code]]</f>
        <v>E07000156</v>
      </c>
      <c r="D194" s="129" t="str">
        <f t="array" ref="D194">ConsolGeog[[#This Row],[la_name]]</f>
        <v>Wellingborough</v>
      </c>
      <c r="E194" s="129" t="str">
        <f t="array" ref="E194">ConsolGeog[[#This Row],[LA Type]]</f>
        <v>District</v>
      </c>
      <c r="F194" s="129">
        <f t="array" ref="F194">ConsolGeog[[#This Row],[population]]</f>
        <v>75356</v>
      </c>
      <c r="G194" s="129">
        <f t="array" ref="G194">ConsolGeog[[#This Row],[area]]</f>
        <v>16303.94</v>
      </c>
      <c r="H194" s="129">
        <f t="array" ref="H194">MAX(ConsolGeog[[#This Row],[Presented HS - 16-17 (2014)]]+ConsolGeog[[#This Row],[Presented HS - 18-24 (2014)]],ConsolGeog[[#This Row],[Presented HS - 16-24 (2014)]])+MAX(ConsolGeog[[#This Row],[Presented CS - 16-17 (2014)]]+ConsolGeog[[#This Row],[Presented CS - 18-24 (2014)]],ConsolGeog[[#This Row],[Presented CS - 16-24 (2014)]])</f>
        <v>66.811622771521726</v>
      </c>
      <c r="I194" s="129">
        <f t="array" ref="I194">MAX(ConsolGeog[[#This Row],[Assessed HS - 16-17 (2014)]]+ConsolGeog[[#This Row],[Assessed HS - 18-24 (2014)]],ConsolGeog[[#This Row],[Assessed HS - 16-24 (2014)]])+MAX(ConsolGeog[[#This Row],[Assessed CS - 16-17 (2014)]]+ConsolGeog[[#This Row],[Assessed CS - 18-24 (2014)]],ConsolGeog[[#This Row],[Assessed CS - 16-24 (2014)]])</f>
        <v>66.811622771521726</v>
      </c>
      <c r="J194" s="128">
        <f>VLOOKUP(FinalOutput[[#This Row],[ONS_Cenus_2011]],Table5[],CensusData!C$1,FALSE)</f>
        <v>23844</v>
      </c>
      <c r="K194" s="128">
        <f>VLOOKUP(FinalOutput[[#This Row],[ONS_Cenus_2011]],Table5[],CensusData!D$1,FALSE)</f>
        <v>3287</v>
      </c>
      <c r="L194" s="128">
        <f>VLOOKUP(FinalOutput[[#This Row],[ONS_Cenus_2011]],Table5[],CensusData!E$1,FALSE)</f>
        <v>1938</v>
      </c>
      <c r="M194" s="128">
        <f>VLOOKUP(FinalOutput[[#This Row],[ONS_Cenus_2011]],Table5[],CensusData!F$1,FALSE)</f>
        <v>3703</v>
      </c>
      <c r="N194" s="128">
        <f>VLOOKUP(FinalOutput[[#This Row],[ONS_Cenus_2011]],Table5[],CensusData!G$1,FALSE)</f>
        <v>2114</v>
      </c>
      <c r="O194" s="128">
        <f>VLOOKUP(FinalOutput[[#This Row],[ONS_Cenus_2011]],Table5[],CensusData!H$1,FALSE)</f>
        <v>365</v>
      </c>
      <c r="P194" s="128">
        <f>VLOOKUP(FinalOutput[[#This Row],[ONS_Cenus_2011]],Table5[],CensusData!I$1,FALSE)</f>
        <v>11.27</v>
      </c>
      <c r="Q194" s="128">
        <f>VLOOKUP(FinalOutput[[#This Row],[ONS_Cenus_2011]],Table5[],CensusData!J$1,FALSE)</f>
        <v>22403</v>
      </c>
      <c r="R194" s="128">
        <f>VLOOKUP(FinalOutput[[#This Row],[ONS_Cenus_2011]],Table5[],CensusData!K$1,FALSE)</f>
        <v>32057</v>
      </c>
      <c r="S194" s="128">
        <f>VLOOKUP(FinalOutput[[#This Row],[ONS_Cenus_2011]],Table5[],CensusData!L$1,FALSE)</f>
        <v>28642</v>
      </c>
      <c r="T194" s="128">
        <f>VLOOKUP(FinalOutput[[#This Row],[ONS_Cenus_2011]],Table5[],CensusData!M$1,FALSE)</f>
        <v>26870</v>
      </c>
      <c r="U194" s="128">
        <f>VLOOKUP(FinalOutput[[#This Row],[ONS_Cenus_2011]],Table5[],CensusData!N$1,FALSE)</f>
        <v>348</v>
      </c>
      <c r="V194" s="128">
        <f>VLOOKUP(FinalOutput[[#This Row],[ONS_Cenus_2011]],Table5[],CensusData!O$1,FALSE)</f>
        <v>30</v>
      </c>
      <c r="W194" s="128">
        <f>VLOOKUP(FinalOutput[[#This Row],[ONS_Cenus_2011]],Table5[],CensusData!P$1,FALSE)</f>
        <v>1394</v>
      </c>
      <c r="X194" s="128">
        <f>VLOOKUP(FinalOutput[[#This Row],[ONS_Cenus_2011]],Table5[],CensusData!Q$1,FALSE)</f>
        <v>579</v>
      </c>
      <c r="Y194" s="128">
        <f>VLOOKUP(FinalOutput[[#This Row],[ONS_Cenus_2011]],Table5[],CensusData!R$1,FALSE)</f>
        <v>328</v>
      </c>
      <c r="Z194" s="128">
        <f>VLOOKUP(FinalOutput[[#This Row],[ONS_Cenus_2011]],Table5[],CensusData!S$1,FALSE)</f>
        <v>55</v>
      </c>
      <c r="AA194" s="128">
        <f>VLOOKUP(FinalOutput[[#This Row],[ONS_Cenus_2011]],Table5[],CensusData!T$1,FALSE)</f>
        <v>100</v>
      </c>
      <c r="AB194" s="128">
        <f>VLOOKUP(FinalOutput[[#This Row],[ONS_Cenus_2011]],Table5[],CensusData!U$1,FALSE)</f>
        <v>96</v>
      </c>
      <c r="AC194" s="128">
        <f>VLOOKUP(FinalOutput[[#This Row],[ONS_Cenus_2011]],Table5[],CensusData!V$1,FALSE)</f>
        <v>1457</v>
      </c>
      <c r="AD194" s="128">
        <f>VLOOKUP(FinalOutput[[#This Row],[ONS_Cenus_2011]],Table5[],CensusData!W$1,FALSE)</f>
        <v>1060</v>
      </c>
      <c r="AE194" s="128">
        <f>VLOOKUP(FinalOutput[[#This Row],[ONS_Cenus_2011]],Table5[],CensusData!X$1,FALSE)</f>
        <v>84</v>
      </c>
      <c r="AF194" s="128">
        <f>VLOOKUP(FinalOutput[[#This Row],[ONS_Cenus_2011]],Table5[],CensusData!Y$1,FALSE)</f>
        <v>120</v>
      </c>
      <c r="AG194" s="128">
        <f>VLOOKUP(FinalOutput[[#This Row],[ONS_Cenus_2011]],Table5[],CensusData!Z$1,FALSE)</f>
        <v>59</v>
      </c>
      <c r="AH194" s="128">
        <f>VLOOKUP(FinalOutput[[#This Row],[ONS_Cenus_2011]],Table5[],CensusData!AA$1,FALSE)</f>
        <v>134</v>
      </c>
      <c r="AI194" s="128">
        <f>VLOOKUP(FinalOutput[[#This Row],[ONS_Cenus_2011]],Table5[],CensusData!AB$1,FALSE)</f>
        <v>1257</v>
      </c>
      <c r="AJ194" s="128">
        <f>VLOOKUP(FinalOutput[[#This Row],[ONS_Cenus_2011]],Table5[],CensusData!AC$1,FALSE)</f>
        <v>317</v>
      </c>
      <c r="AK194" s="128">
        <f>VLOOKUP(FinalOutput[[#This Row],[ONS_Cenus_2011]],Table5[],CensusData!AD$1,FALSE)</f>
        <v>784</v>
      </c>
      <c r="AL194" s="128">
        <f>VLOOKUP(FinalOutput[[#This Row],[ONS_Cenus_2011]],Table5[],CensusData!AE$1,FALSE)</f>
        <v>156</v>
      </c>
      <c r="AM194" s="128">
        <f>VLOOKUP(FinalOutput[[#This Row],[ONS_Cenus_2011]],Table5[],CensusData!AF$1,FALSE)</f>
        <v>122</v>
      </c>
      <c r="AN194" s="128">
        <f>VLOOKUP(FinalOutput[[#This Row],[ONS_Cenus_2011]],Table5[],CensusData!AG$1,FALSE)</f>
        <v>26</v>
      </c>
      <c r="AO194" s="128">
        <f>VLOOKUP(FinalOutput[[#This Row],[ONS_Cenus_2011]],Table5[],CensusData!AH$1,FALSE)</f>
        <v>96</v>
      </c>
      <c r="AP194" s="128">
        <f>VLOOKUP(FinalOutput[[#This Row],[ONS_Cenus_2011]],Table5[],CensusData!AI$1,FALSE)</f>
        <v>60348</v>
      </c>
      <c r="AQ194" s="128">
        <f>VLOOKUP(FinalOutput[[#This Row],[ONS_Cenus_2011]],Table5[],CensusData!AJ$1,FALSE)</f>
        <v>15534</v>
      </c>
      <c r="AR194" s="128">
        <f>VLOOKUP(FinalOutput[[#This Row],[ONS_Cenus_2011]],Table5[],CensusData!AK$1,FALSE)</f>
        <v>9661</v>
      </c>
      <c r="AS194" s="128">
        <f>VLOOKUP(FinalOutput[[#This Row],[ONS_Cenus_2011]],Table5[],CensusData!AL$1,FALSE)</f>
        <v>9932</v>
      </c>
      <c r="AT194" s="128">
        <f>VLOOKUP(FinalOutput[[#This Row],[ONS_Cenus_2011]],Table5[],CensusData!AM$1,FALSE)</f>
        <v>2489</v>
      </c>
      <c r="AU194" s="128">
        <f>VLOOKUP(FinalOutput[[#This Row],[ONS_Cenus_2011]],Table5[],CensusData!AN$1,FALSE)</f>
        <v>6544</v>
      </c>
      <c r="AV194" s="128">
        <f>VLOOKUP(FinalOutput[[#This Row],[ONS_Cenus_2011]],Table5[],CensusData!AO$1,FALSE)</f>
        <v>12307</v>
      </c>
      <c r="AW194" s="128">
        <f>VLOOKUP(FinalOutput[[#This Row],[ONS_Cenus_2011]],Table5[],CensusData!AP$1,FALSE)</f>
        <v>3881</v>
      </c>
    </row>
    <row r="195" spans="1:49" ht="15" customHeight="1">
      <c r="A195" s="128" t="str">
        <f t="array" ref="A195">ConsolGeog[[#This Row],[Country]]</f>
        <v>England</v>
      </c>
      <c r="B195" s="129" t="str">
        <f t="array" ref="B195">ConsolGeog[[#This Row],[County Name]]</f>
        <v>North Yorkshire</v>
      </c>
      <c r="C195" s="128" t="str">
        <f t="array" ref="C195">ConsolGeog[[#This Row],[la_code]]</f>
        <v>E07000163</v>
      </c>
      <c r="D195" s="129" t="str">
        <f t="array" ref="D195">ConsolGeog[[#This Row],[la_name]]</f>
        <v>Craven</v>
      </c>
      <c r="E195" s="129" t="str">
        <f t="array" ref="E195">ConsolGeog[[#This Row],[LA Type]]</f>
        <v>District</v>
      </c>
      <c r="F195" s="129">
        <f t="array" ref="F195">ConsolGeog[[#This Row],[population]]</f>
        <v>55409</v>
      </c>
      <c r="G195" s="129">
        <f t="array" ref="G195">ConsolGeog[[#This Row],[area]]</f>
        <v>117738.81</v>
      </c>
      <c r="H195" s="129">
        <f t="array" ref="H195">MAX(ConsolGeog[[#This Row],[Presented HS - 16-17 (2014)]]+ConsolGeog[[#This Row],[Presented HS - 18-24 (2014)]],ConsolGeog[[#This Row],[Presented HS - 16-24 (2014)]])+MAX(ConsolGeog[[#This Row],[Presented CS - 16-17 (2014)]]+ConsolGeog[[#This Row],[Presented CS - 18-24 (2014)]],ConsolGeog[[#This Row],[Presented CS - 16-24 (2014)]])</f>
        <v>226.71428666925144</v>
      </c>
      <c r="I195" s="129">
        <f t="array" ref="I195">MAX(ConsolGeog[[#This Row],[Assessed HS - 16-17 (2014)]]+ConsolGeog[[#This Row],[Assessed HS - 18-24 (2014)]],ConsolGeog[[#This Row],[Assessed HS - 16-24 (2014)]])+MAX(ConsolGeog[[#This Row],[Assessed CS - 16-17 (2014)]]+ConsolGeog[[#This Row],[Assessed CS - 18-24 (2014)]],ConsolGeog[[#This Row],[Assessed CS - 16-24 (2014)]])</f>
        <v>169.71428666925144</v>
      </c>
      <c r="J195" s="128">
        <f>VLOOKUP(FinalOutput[[#This Row],[ONS_Cenus_2011]],Table5[],CensusData!C$1,FALSE)</f>
        <v>18245</v>
      </c>
      <c r="K195" s="128">
        <f>VLOOKUP(FinalOutput[[#This Row],[ONS_Cenus_2011]],Table5[],CensusData!D$1,FALSE)</f>
        <v>1742</v>
      </c>
      <c r="L195" s="128">
        <f>VLOOKUP(FinalOutput[[#This Row],[ONS_Cenus_2011]],Table5[],CensusData!E$1,FALSE)</f>
        <v>609</v>
      </c>
      <c r="M195" s="128">
        <f>VLOOKUP(FinalOutput[[#This Row],[ONS_Cenus_2011]],Table5[],CensusData!F$1,FALSE)</f>
        <v>1962</v>
      </c>
      <c r="N195" s="128">
        <f>VLOOKUP(FinalOutput[[#This Row],[ONS_Cenus_2011]],Table5[],CensusData!G$1,FALSE)</f>
        <v>1155</v>
      </c>
      <c r="O195" s="128">
        <f>VLOOKUP(FinalOutput[[#This Row],[ONS_Cenus_2011]],Table5[],CensusData!H$1,FALSE)</f>
        <v>71</v>
      </c>
      <c r="P195" s="128">
        <f>VLOOKUP(FinalOutput[[#This Row],[ONS_Cenus_2011]],Table5[],CensusData!I$1,FALSE)</f>
        <v>7.93</v>
      </c>
      <c r="Q195" s="128">
        <f>VLOOKUP(FinalOutput[[#This Row],[ONS_Cenus_2011]],Table5[],CensusData!J$1,FALSE)</f>
        <v>26688</v>
      </c>
      <c r="R195" s="128">
        <f>VLOOKUP(FinalOutput[[#This Row],[ONS_Cenus_2011]],Table5[],CensusData!K$1,FALSE)</f>
        <v>24583</v>
      </c>
      <c r="S195" s="128">
        <f>VLOOKUP(FinalOutput[[#This Row],[ONS_Cenus_2011]],Table5[],CensusData!L$1,FALSE)</f>
        <v>24243</v>
      </c>
      <c r="T195" s="128">
        <f>VLOOKUP(FinalOutput[[#This Row],[ONS_Cenus_2011]],Table5[],CensusData!M$1,FALSE)</f>
        <v>23747</v>
      </c>
      <c r="U195" s="128">
        <f>VLOOKUP(FinalOutput[[#This Row],[ONS_Cenus_2011]],Table5[],CensusData!N$1,FALSE)</f>
        <v>114</v>
      </c>
      <c r="V195" s="128">
        <f>VLOOKUP(FinalOutput[[#This Row],[ONS_Cenus_2011]],Table5[],CensusData!O$1,FALSE)</f>
        <v>20</v>
      </c>
      <c r="W195" s="128">
        <f>VLOOKUP(FinalOutput[[#This Row],[ONS_Cenus_2011]],Table5[],CensusData!P$1,FALSE)</f>
        <v>362</v>
      </c>
      <c r="X195" s="128">
        <f>VLOOKUP(FinalOutput[[#This Row],[ONS_Cenus_2011]],Table5[],CensusData!Q$1,FALSE)</f>
        <v>64</v>
      </c>
      <c r="Y195" s="128">
        <f>VLOOKUP(FinalOutput[[#This Row],[ONS_Cenus_2011]],Table5[],CensusData!R$1,FALSE)</f>
        <v>22</v>
      </c>
      <c r="Z195" s="128">
        <f>VLOOKUP(FinalOutput[[#This Row],[ONS_Cenus_2011]],Table5[],CensusData!S$1,FALSE)</f>
        <v>12</v>
      </c>
      <c r="AA195" s="128">
        <f>VLOOKUP(FinalOutput[[#This Row],[ONS_Cenus_2011]],Table5[],CensusData!T$1,FALSE)</f>
        <v>13</v>
      </c>
      <c r="AB195" s="128">
        <f>VLOOKUP(FinalOutput[[#This Row],[ONS_Cenus_2011]],Table5[],CensusData!U$1,FALSE)</f>
        <v>17</v>
      </c>
      <c r="AC195" s="128">
        <f>VLOOKUP(FinalOutput[[#This Row],[ONS_Cenus_2011]],Table5[],CensusData!V$1,FALSE)</f>
        <v>241</v>
      </c>
      <c r="AD195" s="128">
        <f>VLOOKUP(FinalOutput[[#This Row],[ONS_Cenus_2011]],Table5[],CensusData!W$1,FALSE)</f>
        <v>58</v>
      </c>
      <c r="AE195" s="128">
        <f>VLOOKUP(FinalOutput[[#This Row],[ONS_Cenus_2011]],Table5[],CensusData!X$1,FALSE)</f>
        <v>92</v>
      </c>
      <c r="AF195" s="128">
        <f>VLOOKUP(FinalOutput[[#This Row],[ONS_Cenus_2011]],Table5[],CensusData!Y$1,FALSE)</f>
        <v>12</v>
      </c>
      <c r="AG195" s="128">
        <f>VLOOKUP(FinalOutput[[#This Row],[ONS_Cenus_2011]],Table5[],CensusData!Z$1,FALSE)</f>
        <v>35</v>
      </c>
      <c r="AH195" s="128">
        <f>VLOOKUP(FinalOutput[[#This Row],[ONS_Cenus_2011]],Table5[],CensusData!AA$1,FALSE)</f>
        <v>44</v>
      </c>
      <c r="AI195" s="128">
        <f>VLOOKUP(FinalOutput[[#This Row],[ONS_Cenus_2011]],Table5[],CensusData!AB$1,FALSE)</f>
        <v>25</v>
      </c>
      <c r="AJ195" s="128">
        <f>VLOOKUP(FinalOutput[[#This Row],[ONS_Cenus_2011]],Table5[],CensusData!AC$1,FALSE)</f>
        <v>22</v>
      </c>
      <c r="AK195" s="128">
        <f>VLOOKUP(FinalOutput[[#This Row],[ONS_Cenus_2011]],Table5[],CensusData!AD$1,FALSE)</f>
        <v>1</v>
      </c>
      <c r="AL195" s="128">
        <f>VLOOKUP(FinalOutput[[#This Row],[ONS_Cenus_2011]],Table5[],CensusData!AE$1,FALSE)</f>
        <v>2</v>
      </c>
      <c r="AM195" s="128">
        <f>VLOOKUP(FinalOutput[[#This Row],[ONS_Cenus_2011]],Table5[],CensusData!AF$1,FALSE)</f>
        <v>10</v>
      </c>
      <c r="AN195" s="128">
        <f>VLOOKUP(FinalOutput[[#This Row],[ONS_Cenus_2011]],Table5[],CensusData!AG$1,FALSE)</f>
        <v>7</v>
      </c>
      <c r="AO195" s="128">
        <f>VLOOKUP(FinalOutput[[#This Row],[ONS_Cenus_2011]],Table5[],CensusData!AH$1,FALSE)</f>
        <v>3</v>
      </c>
      <c r="AP195" s="128">
        <f>VLOOKUP(FinalOutput[[#This Row],[ONS_Cenus_2011]],Table5[],CensusData!AI$1,FALSE)</f>
        <v>46161</v>
      </c>
      <c r="AQ195" s="128">
        <f>VLOOKUP(FinalOutput[[#This Row],[ONS_Cenus_2011]],Table5[],CensusData!AJ$1,FALSE)</f>
        <v>9356</v>
      </c>
      <c r="AR195" s="128">
        <f>VLOOKUP(FinalOutput[[#This Row],[ONS_Cenus_2011]],Table5[],CensusData!AK$1,FALSE)</f>
        <v>5418</v>
      </c>
      <c r="AS195" s="128">
        <f>VLOOKUP(FinalOutput[[#This Row],[ONS_Cenus_2011]],Table5[],CensusData!AL$1,FALSE)</f>
        <v>7263</v>
      </c>
      <c r="AT195" s="128">
        <f>VLOOKUP(FinalOutput[[#This Row],[ONS_Cenus_2011]],Table5[],CensusData!AM$1,FALSE)</f>
        <v>2103</v>
      </c>
      <c r="AU195" s="128">
        <f>VLOOKUP(FinalOutput[[#This Row],[ONS_Cenus_2011]],Table5[],CensusData!AN$1,FALSE)</f>
        <v>5655</v>
      </c>
      <c r="AV195" s="128">
        <f>VLOOKUP(FinalOutput[[#This Row],[ONS_Cenus_2011]],Table5[],CensusData!AO$1,FALSE)</f>
        <v>14663</v>
      </c>
      <c r="AW195" s="128">
        <f>VLOOKUP(FinalOutput[[#This Row],[ONS_Cenus_2011]],Table5[],CensusData!AP$1,FALSE)</f>
        <v>1703</v>
      </c>
    </row>
    <row r="196" spans="1:49" ht="15" customHeight="1">
      <c r="A196" s="128" t="str">
        <f t="array" ref="A196">ConsolGeog[[#This Row],[Country]]</f>
        <v>England</v>
      </c>
      <c r="B196" s="129" t="str">
        <f t="array" ref="B196">ConsolGeog[[#This Row],[County Name]]</f>
        <v>North Yorkshire</v>
      </c>
      <c r="C196" s="128" t="str">
        <f t="array" ref="C196">ConsolGeog[[#This Row],[la_code]]</f>
        <v>E07000164</v>
      </c>
      <c r="D196" s="129" t="str">
        <f t="array" ref="D196">ConsolGeog[[#This Row],[la_name]]</f>
        <v>Hambleton</v>
      </c>
      <c r="E196" s="129" t="str">
        <f t="array" ref="E196">ConsolGeog[[#This Row],[LA Type]]</f>
        <v>District</v>
      </c>
      <c r="F196" s="129">
        <f t="array" ref="F196">ConsolGeog[[#This Row],[population]]</f>
        <v>89140</v>
      </c>
      <c r="G196" s="129">
        <f t="array" ref="G196">ConsolGeog[[#This Row],[area]]</f>
        <v>131116.95000000001</v>
      </c>
      <c r="H196" s="129">
        <f t="array" ref="H196">MAX(ConsolGeog[[#This Row],[Presented HS - 16-17 (2014)]]+ConsolGeog[[#This Row],[Presented HS - 18-24 (2014)]],ConsolGeog[[#This Row],[Presented HS - 16-24 (2014)]])+MAX(ConsolGeog[[#This Row],[Presented CS - 16-17 (2014)]]+ConsolGeog[[#This Row],[Presented CS - 18-24 (2014)]],ConsolGeog[[#This Row],[Presented CS - 16-24 (2014)]])</f>
        <v>253.28999826196235</v>
      </c>
      <c r="I196" s="129">
        <f t="array" ref="I196">MAX(ConsolGeog[[#This Row],[Assessed HS - 16-17 (2014)]]+ConsolGeog[[#This Row],[Assessed HS - 18-24 (2014)]],ConsolGeog[[#This Row],[Assessed HS - 16-24 (2014)]])+MAX(ConsolGeog[[#This Row],[Assessed CS - 16-17 (2014)]]+ConsolGeog[[#This Row],[Assessed CS - 18-24 (2014)]],ConsolGeog[[#This Row],[Assessed CS - 16-24 (2014)]])</f>
        <v>253.28999826196235</v>
      </c>
      <c r="J196" s="128">
        <f>VLOOKUP(FinalOutput[[#This Row],[ONS_Cenus_2011]],Table5[],CensusData!C$1,FALSE)</f>
        <v>28325</v>
      </c>
      <c r="K196" s="128">
        <f>VLOOKUP(FinalOutput[[#This Row],[ONS_Cenus_2011]],Table5[],CensusData!D$1,FALSE)</f>
        <v>2845</v>
      </c>
      <c r="L196" s="128">
        <f>VLOOKUP(FinalOutput[[#This Row],[ONS_Cenus_2011]],Table5[],CensusData!E$1,FALSE)</f>
        <v>1114</v>
      </c>
      <c r="M196" s="128">
        <f>VLOOKUP(FinalOutput[[#This Row],[ONS_Cenus_2011]],Table5[],CensusData!F$1,FALSE)</f>
        <v>3396</v>
      </c>
      <c r="N196" s="128">
        <f>VLOOKUP(FinalOutput[[#This Row],[ONS_Cenus_2011]],Table5[],CensusData!G$1,FALSE)</f>
        <v>1923</v>
      </c>
      <c r="O196" s="128">
        <f>VLOOKUP(FinalOutput[[#This Row],[ONS_Cenus_2011]],Table5[],CensusData!H$1,FALSE)</f>
        <v>154</v>
      </c>
      <c r="P196" s="128">
        <f>VLOOKUP(FinalOutput[[#This Row],[ONS_Cenus_2011]],Table5[],CensusData!I$1,FALSE)</f>
        <v>11.77</v>
      </c>
      <c r="Q196" s="128">
        <f>VLOOKUP(FinalOutput[[#This Row],[ONS_Cenus_2011]],Table5[],CensusData!J$1,FALSE)</f>
        <v>21814</v>
      </c>
      <c r="R196" s="128">
        <f>VLOOKUP(FinalOutput[[#This Row],[ONS_Cenus_2011]],Table5[],CensusData!K$1,FALSE)</f>
        <v>38117</v>
      </c>
      <c r="S196" s="128">
        <f>VLOOKUP(FinalOutput[[#This Row],[ONS_Cenus_2011]],Table5[],CensusData!L$1,FALSE)</f>
        <v>37691</v>
      </c>
      <c r="T196" s="128">
        <f>VLOOKUP(FinalOutput[[#This Row],[ONS_Cenus_2011]],Table5[],CensusData!M$1,FALSE)</f>
        <v>36955</v>
      </c>
      <c r="U196" s="128">
        <f>VLOOKUP(FinalOutput[[#This Row],[ONS_Cenus_2011]],Table5[],CensusData!N$1,FALSE)</f>
        <v>174</v>
      </c>
      <c r="V196" s="128">
        <f>VLOOKUP(FinalOutput[[#This Row],[ONS_Cenus_2011]],Table5[],CensusData!O$1,FALSE)</f>
        <v>55</v>
      </c>
      <c r="W196" s="128">
        <f>VLOOKUP(FinalOutput[[#This Row],[ONS_Cenus_2011]],Table5[],CensusData!P$1,FALSE)</f>
        <v>507</v>
      </c>
      <c r="X196" s="128">
        <f>VLOOKUP(FinalOutput[[#This Row],[ONS_Cenus_2011]],Table5[],CensusData!Q$1,FALSE)</f>
        <v>109</v>
      </c>
      <c r="Y196" s="128">
        <f>VLOOKUP(FinalOutput[[#This Row],[ONS_Cenus_2011]],Table5[],CensusData!R$1,FALSE)</f>
        <v>34</v>
      </c>
      <c r="Z196" s="128">
        <f>VLOOKUP(FinalOutput[[#This Row],[ONS_Cenus_2011]],Table5[],CensusData!S$1,FALSE)</f>
        <v>5</v>
      </c>
      <c r="AA196" s="128">
        <f>VLOOKUP(FinalOutput[[#This Row],[ONS_Cenus_2011]],Table5[],CensusData!T$1,FALSE)</f>
        <v>47</v>
      </c>
      <c r="AB196" s="128">
        <f>VLOOKUP(FinalOutput[[#This Row],[ONS_Cenus_2011]],Table5[],CensusData!U$1,FALSE)</f>
        <v>23</v>
      </c>
      <c r="AC196" s="128">
        <f>VLOOKUP(FinalOutput[[#This Row],[ONS_Cenus_2011]],Table5[],CensusData!V$1,FALSE)</f>
        <v>196</v>
      </c>
      <c r="AD196" s="128">
        <f>VLOOKUP(FinalOutput[[#This Row],[ONS_Cenus_2011]],Table5[],CensusData!W$1,FALSE)</f>
        <v>74</v>
      </c>
      <c r="AE196" s="128">
        <f>VLOOKUP(FinalOutput[[#This Row],[ONS_Cenus_2011]],Table5[],CensusData!X$1,FALSE)</f>
        <v>26</v>
      </c>
      <c r="AF196" s="128">
        <f>VLOOKUP(FinalOutput[[#This Row],[ONS_Cenus_2011]],Table5[],CensusData!Y$1,FALSE)</f>
        <v>9</v>
      </c>
      <c r="AG196" s="128">
        <f>VLOOKUP(FinalOutput[[#This Row],[ONS_Cenus_2011]],Table5[],CensusData!Z$1,FALSE)</f>
        <v>45</v>
      </c>
      <c r="AH196" s="128">
        <f>VLOOKUP(FinalOutput[[#This Row],[ONS_Cenus_2011]],Table5[],CensusData!AA$1,FALSE)</f>
        <v>42</v>
      </c>
      <c r="AI196" s="128">
        <f>VLOOKUP(FinalOutput[[#This Row],[ONS_Cenus_2011]],Table5[],CensusData!AB$1,FALSE)</f>
        <v>67</v>
      </c>
      <c r="AJ196" s="128">
        <f>VLOOKUP(FinalOutput[[#This Row],[ONS_Cenus_2011]],Table5[],CensusData!AC$1,FALSE)</f>
        <v>36</v>
      </c>
      <c r="AK196" s="128">
        <f>VLOOKUP(FinalOutput[[#This Row],[ONS_Cenus_2011]],Table5[],CensusData!AD$1,FALSE)</f>
        <v>20</v>
      </c>
      <c r="AL196" s="128">
        <f>VLOOKUP(FinalOutput[[#This Row],[ONS_Cenus_2011]],Table5[],CensusData!AE$1,FALSE)</f>
        <v>11</v>
      </c>
      <c r="AM196" s="128">
        <f>VLOOKUP(FinalOutput[[#This Row],[ONS_Cenus_2011]],Table5[],CensusData!AF$1,FALSE)</f>
        <v>54</v>
      </c>
      <c r="AN196" s="128">
        <f>VLOOKUP(FinalOutput[[#This Row],[ONS_Cenus_2011]],Table5[],CensusData!AG$1,FALSE)</f>
        <v>23</v>
      </c>
      <c r="AO196" s="128">
        <f>VLOOKUP(FinalOutput[[#This Row],[ONS_Cenus_2011]],Table5[],CensusData!AH$1,FALSE)</f>
        <v>31</v>
      </c>
      <c r="AP196" s="128">
        <f>VLOOKUP(FinalOutput[[#This Row],[ONS_Cenus_2011]],Table5[],CensusData!AI$1,FALSE)</f>
        <v>74039</v>
      </c>
      <c r="AQ196" s="128">
        <f>VLOOKUP(FinalOutput[[#This Row],[ONS_Cenus_2011]],Table5[],CensusData!AJ$1,FALSE)</f>
        <v>14536</v>
      </c>
      <c r="AR196" s="128">
        <f>VLOOKUP(FinalOutput[[#This Row],[ONS_Cenus_2011]],Table5[],CensusData!AK$1,FALSE)</f>
        <v>8869</v>
      </c>
      <c r="AS196" s="128">
        <f>VLOOKUP(FinalOutput[[#This Row],[ONS_Cenus_2011]],Table5[],CensusData!AL$1,FALSE)</f>
        <v>11914</v>
      </c>
      <c r="AT196" s="128">
        <f>VLOOKUP(FinalOutput[[#This Row],[ONS_Cenus_2011]],Table5[],CensusData!AM$1,FALSE)</f>
        <v>3015</v>
      </c>
      <c r="AU196" s="128">
        <f>VLOOKUP(FinalOutput[[#This Row],[ONS_Cenus_2011]],Table5[],CensusData!AN$1,FALSE)</f>
        <v>9015</v>
      </c>
      <c r="AV196" s="128">
        <f>VLOOKUP(FinalOutput[[#This Row],[ONS_Cenus_2011]],Table5[],CensusData!AO$1,FALSE)</f>
        <v>23736</v>
      </c>
      <c r="AW196" s="128">
        <f>VLOOKUP(FinalOutput[[#This Row],[ONS_Cenus_2011]],Table5[],CensusData!AP$1,FALSE)</f>
        <v>2954</v>
      </c>
    </row>
    <row r="197" spans="1:49" ht="15" customHeight="1">
      <c r="A197" s="128" t="str">
        <f t="array" ref="A197">ConsolGeog[[#This Row],[Country]]</f>
        <v>England</v>
      </c>
      <c r="B197" s="129" t="str">
        <f t="array" ref="B197">ConsolGeog[[#This Row],[County Name]]</f>
        <v>North Yorkshire</v>
      </c>
      <c r="C197" s="128" t="str">
        <f t="array" ref="C197">ConsolGeog[[#This Row],[la_code]]</f>
        <v>E07000165</v>
      </c>
      <c r="D197" s="129" t="str">
        <f t="array" ref="D197">ConsolGeog[[#This Row],[la_name]]</f>
        <v>Harrogate</v>
      </c>
      <c r="E197" s="129" t="str">
        <f t="array" ref="E197">ConsolGeog[[#This Row],[LA Type]]</f>
        <v>District</v>
      </c>
      <c r="F197" s="129">
        <f t="array" ref="F197">ConsolGeog[[#This Row],[population]]</f>
        <v>157869</v>
      </c>
      <c r="G197" s="129">
        <f t="array" ref="G197">ConsolGeog[[#This Row],[area]]</f>
        <v>130793.68</v>
      </c>
      <c r="H197" s="129">
        <f t="array" ref="H197">MAX(ConsolGeog[[#This Row],[Presented HS - 16-17 (2014)]]+ConsolGeog[[#This Row],[Presented HS - 18-24 (2014)]],ConsolGeog[[#This Row],[Presented HS - 16-24 (2014)]])+MAX(ConsolGeog[[#This Row],[Presented CS - 16-17 (2014)]]+ConsolGeog[[#This Row],[Presented CS - 18-24 (2014)]],ConsolGeog[[#This Row],[Presented CS - 16-24 (2014)]])</f>
        <v>759.95630172333119</v>
      </c>
      <c r="I197" s="129">
        <f t="array" ref="I197">MAX(ConsolGeog[[#This Row],[Assessed HS - 16-17 (2014)]]+ConsolGeog[[#This Row],[Assessed HS - 18-24 (2014)]],ConsolGeog[[#This Row],[Assessed HS - 16-24 (2014)]])+MAX(ConsolGeog[[#This Row],[Assessed CS - 16-17 (2014)]]+ConsolGeog[[#This Row],[Assessed CS - 18-24 (2014)]],ConsolGeog[[#This Row],[Assessed CS - 16-24 (2014)]])</f>
        <v>503.95630172333119</v>
      </c>
      <c r="J197" s="128">
        <f>VLOOKUP(FinalOutput[[#This Row],[ONS_Cenus_2011]],Table5[],CensusData!C$1,FALSE)</f>
        <v>46948</v>
      </c>
      <c r="K197" s="128">
        <f>VLOOKUP(FinalOutput[[#This Row],[ONS_Cenus_2011]],Table5[],CensusData!D$1,FALSE)</f>
        <v>5101</v>
      </c>
      <c r="L197" s="128">
        <f>VLOOKUP(FinalOutput[[#This Row],[ONS_Cenus_2011]],Table5[],CensusData!E$1,FALSE)</f>
        <v>2096</v>
      </c>
      <c r="M197" s="128">
        <f>VLOOKUP(FinalOutput[[#This Row],[ONS_Cenus_2011]],Table5[],CensusData!F$1,FALSE)</f>
        <v>6004</v>
      </c>
      <c r="N197" s="128">
        <f>VLOOKUP(FinalOutput[[#This Row],[ONS_Cenus_2011]],Table5[],CensusData!G$1,FALSE)</f>
        <v>3417</v>
      </c>
      <c r="O197" s="128">
        <f>VLOOKUP(FinalOutput[[#This Row],[ONS_Cenus_2011]],Table5[],CensusData!H$1,FALSE)</f>
        <v>320</v>
      </c>
      <c r="P197" s="128">
        <f>VLOOKUP(FinalOutput[[#This Row],[ONS_Cenus_2011]],Table5[],CensusData!I$1,FALSE)</f>
        <v>7.42</v>
      </c>
      <c r="Q197" s="128">
        <f>VLOOKUP(FinalOutput[[#This Row],[ONS_Cenus_2011]],Table5[],CensusData!J$1,FALSE)</f>
        <v>27289</v>
      </c>
      <c r="R197" s="128">
        <f>VLOOKUP(FinalOutput[[#This Row],[ONS_Cenus_2011]],Table5[],CensusData!K$1,FALSE)</f>
        <v>67169</v>
      </c>
      <c r="S197" s="128">
        <f>VLOOKUP(FinalOutput[[#This Row],[ONS_Cenus_2011]],Table5[],CensusData!L$1,FALSE)</f>
        <v>65470</v>
      </c>
      <c r="T197" s="128">
        <f>VLOOKUP(FinalOutput[[#This Row],[ONS_Cenus_2011]],Table5[],CensusData!M$1,FALSE)</f>
        <v>62674</v>
      </c>
      <c r="U197" s="128">
        <f>VLOOKUP(FinalOutput[[#This Row],[ONS_Cenus_2011]],Table5[],CensusData!N$1,FALSE)</f>
        <v>361</v>
      </c>
      <c r="V197" s="128">
        <f>VLOOKUP(FinalOutput[[#This Row],[ONS_Cenus_2011]],Table5[],CensusData!O$1,FALSE)</f>
        <v>38</v>
      </c>
      <c r="W197" s="128">
        <f>VLOOKUP(FinalOutput[[#This Row],[ONS_Cenus_2011]],Table5[],CensusData!P$1,FALSE)</f>
        <v>2397</v>
      </c>
      <c r="X197" s="128">
        <f>VLOOKUP(FinalOutput[[#This Row],[ONS_Cenus_2011]],Table5[],CensusData!Q$1,FALSE)</f>
        <v>364</v>
      </c>
      <c r="Y197" s="128">
        <f>VLOOKUP(FinalOutput[[#This Row],[ONS_Cenus_2011]],Table5[],CensusData!R$1,FALSE)</f>
        <v>91</v>
      </c>
      <c r="Z197" s="128">
        <f>VLOOKUP(FinalOutput[[#This Row],[ONS_Cenus_2011]],Table5[],CensusData!S$1,FALSE)</f>
        <v>45</v>
      </c>
      <c r="AA197" s="128">
        <f>VLOOKUP(FinalOutput[[#This Row],[ONS_Cenus_2011]],Table5[],CensusData!T$1,FALSE)</f>
        <v>114</v>
      </c>
      <c r="AB197" s="128">
        <f>VLOOKUP(FinalOutput[[#This Row],[ONS_Cenus_2011]],Table5[],CensusData!U$1,FALSE)</f>
        <v>114</v>
      </c>
      <c r="AC197" s="128">
        <f>VLOOKUP(FinalOutput[[#This Row],[ONS_Cenus_2011]],Table5[],CensusData!V$1,FALSE)</f>
        <v>697</v>
      </c>
      <c r="AD197" s="128">
        <f>VLOOKUP(FinalOutput[[#This Row],[ONS_Cenus_2011]],Table5[],CensusData!W$1,FALSE)</f>
        <v>188</v>
      </c>
      <c r="AE197" s="128">
        <f>VLOOKUP(FinalOutput[[#This Row],[ONS_Cenus_2011]],Table5[],CensusData!X$1,FALSE)</f>
        <v>37</v>
      </c>
      <c r="AF197" s="128">
        <f>VLOOKUP(FinalOutput[[#This Row],[ONS_Cenus_2011]],Table5[],CensusData!Y$1,FALSE)</f>
        <v>21</v>
      </c>
      <c r="AG197" s="128">
        <f>VLOOKUP(FinalOutput[[#This Row],[ONS_Cenus_2011]],Table5[],CensusData!Z$1,FALSE)</f>
        <v>221</v>
      </c>
      <c r="AH197" s="128">
        <f>VLOOKUP(FinalOutput[[#This Row],[ONS_Cenus_2011]],Table5[],CensusData!AA$1,FALSE)</f>
        <v>230</v>
      </c>
      <c r="AI197" s="128">
        <f>VLOOKUP(FinalOutput[[#This Row],[ONS_Cenus_2011]],Table5[],CensusData!AB$1,FALSE)</f>
        <v>484</v>
      </c>
      <c r="AJ197" s="128">
        <f>VLOOKUP(FinalOutput[[#This Row],[ONS_Cenus_2011]],Table5[],CensusData!AC$1,FALSE)</f>
        <v>233</v>
      </c>
      <c r="AK197" s="128">
        <f>VLOOKUP(FinalOutput[[#This Row],[ONS_Cenus_2011]],Table5[],CensusData!AD$1,FALSE)</f>
        <v>76</v>
      </c>
      <c r="AL197" s="128">
        <f>VLOOKUP(FinalOutput[[#This Row],[ONS_Cenus_2011]],Table5[],CensusData!AE$1,FALSE)</f>
        <v>175</v>
      </c>
      <c r="AM197" s="128">
        <f>VLOOKUP(FinalOutput[[#This Row],[ONS_Cenus_2011]],Table5[],CensusData!AF$1,FALSE)</f>
        <v>154</v>
      </c>
      <c r="AN197" s="128">
        <f>VLOOKUP(FinalOutput[[#This Row],[ONS_Cenus_2011]],Table5[],CensusData!AG$1,FALSE)</f>
        <v>49</v>
      </c>
      <c r="AO197" s="128">
        <f>VLOOKUP(FinalOutput[[#This Row],[ONS_Cenus_2011]],Table5[],CensusData!AH$1,FALSE)</f>
        <v>105</v>
      </c>
      <c r="AP197" s="128">
        <f>VLOOKUP(FinalOutput[[#This Row],[ONS_Cenus_2011]],Table5[],CensusData!AI$1,FALSE)</f>
        <v>129036</v>
      </c>
      <c r="AQ197" s="128">
        <f>VLOOKUP(FinalOutput[[#This Row],[ONS_Cenus_2011]],Table5[],CensusData!AJ$1,FALSE)</f>
        <v>22312</v>
      </c>
      <c r="AR197" s="128">
        <f>VLOOKUP(FinalOutput[[#This Row],[ONS_Cenus_2011]],Table5[],CensusData!AK$1,FALSE)</f>
        <v>15280</v>
      </c>
      <c r="AS197" s="128">
        <f>VLOOKUP(FinalOutput[[#This Row],[ONS_Cenus_2011]],Table5[],CensusData!AL$1,FALSE)</f>
        <v>21135</v>
      </c>
      <c r="AT197" s="128">
        <f>VLOOKUP(FinalOutput[[#This Row],[ONS_Cenus_2011]],Table5[],CensusData!AM$1,FALSE)</f>
        <v>4649</v>
      </c>
      <c r="AU197" s="128">
        <f>VLOOKUP(FinalOutput[[#This Row],[ONS_Cenus_2011]],Table5[],CensusData!AN$1,FALSE)</f>
        <v>15220</v>
      </c>
      <c r="AV197" s="128">
        <f>VLOOKUP(FinalOutput[[#This Row],[ONS_Cenus_2011]],Table5[],CensusData!AO$1,FALSE)</f>
        <v>44002</v>
      </c>
      <c r="AW197" s="128">
        <f>VLOOKUP(FinalOutput[[#This Row],[ONS_Cenus_2011]],Table5[],CensusData!AP$1,FALSE)</f>
        <v>6438</v>
      </c>
    </row>
    <row r="198" spans="1:49" ht="15" customHeight="1">
      <c r="A198" s="128" t="str">
        <f t="array" ref="A198">ConsolGeog[[#This Row],[Country]]</f>
        <v>England</v>
      </c>
      <c r="B198" s="129" t="str">
        <f t="array" ref="B198">ConsolGeog[[#This Row],[County Name]]</f>
        <v>North Yorkshire</v>
      </c>
      <c r="C198" s="128" t="str">
        <f t="array" ref="C198">ConsolGeog[[#This Row],[la_code]]</f>
        <v>E07000166</v>
      </c>
      <c r="D198" s="129" t="str">
        <f t="array" ref="D198">ConsolGeog[[#This Row],[la_name]]</f>
        <v>Richmondshire</v>
      </c>
      <c r="E198" s="129" t="str">
        <f t="array" ref="E198">ConsolGeog[[#This Row],[LA Type]]</f>
        <v>District</v>
      </c>
      <c r="F198" s="129">
        <f t="array" ref="F198">ConsolGeog[[#This Row],[population]]</f>
        <v>51965</v>
      </c>
      <c r="G198" s="129">
        <f t="array" ref="G198">ConsolGeog[[#This Row],[area]]</f>
        <v>131867.12</v>
      </c>
      <c r="H198" s="129">
        <f t="array" ref="H198">MAX(ConsolGeog[[#This Row],[Presented HS - 16-17 (2014)]]+ConsolGeog[[#This Row],[Presented HS - 18-24 (2014)]],ConsolGeog[[#This Row],[Presented HS - 16-24 (2014)]])+MAX(ConsolGeog[[#This Row],[Presented CS - 16-17 (2014)]]+ConsolGeog[[#This Row],[Presented CS - 18-24 (2014)]],ConsolGeog[[#This Row],[Presented CS - 16-24 (2014)]])</f>
        <v>144.16002647164993</v>
      </c>
      <c r="I198" s="129">
        <f t="array" ref="I198">MAX(ConsolGeog[[#This Row],[Assessed HS - 16-17 (2014)]]+ConsolGeog[[#This Row],[Assessed HS - 18-24 (2014)]],ConsolGeog[[#This Row],[Assessed HS - 16-24 (2014)]])+MAX(ConsolGeog[[#This Row],[Assessed CS - 16-17 (2014)]]+ConsolGeog[[#This Row],[Assessed CS - 18-24 (2014)]],ConsolGeog[[#This Row],[Assessed CS - 16-24 (2014)]])</f>
        <v>144.16002647164993</v>
      </c>
      <c r="J198" s="128">
        <f>VLOOKUP(FinalOutput[[#This Row],[ONS_Cenus_2011]],Table5[],CensusData!C$1,FALSE)</f>
        <v>14683</v>
      </c>
      <c r="K198" s="128">
        <f>VLOOKUP(FinalOutput[[#This Row],[ONS_Cenus_2011]],Table5[],CensusData!D$1,FALSE)</f>
        <v>1716</v>
      </c>
      <c r="L198" s="128">
        <f>VLOOKUP(FinalOutput[[#This Row],[ONS_Cenus_2011]],Table5[],CensusData!E$1,FALSE)</f>
        <v>990</v>
      </c>
      <c r="M198" s="128">
        <f>VLOOKUP(FinalOutput[[#This Row],[ONS_Cenus_2011]],Table5[],CensusData!F$1,FALSE)</f>
        <v>1808</v>
      </c>
      <c r="N198" s="128">
        <f>VLOOKUP(FinalOutput[[#This Row],[ONS_Cenus_2011]],Table5[],CensusData!G$1,FALSE)</f>
        <v>926</v>
      </c>
      <c r="O198" s="128">
        <f>VLOOKUP(FinalOutput[[#This Row],[ONS_Cenus_2011]],Table5[],CensusData!H$1,FALSE)</f>
        <v>120</v>
      </c>
      <c r="P198" s="128">
        <f>VLOOKUP(FinalOutput[[#This Row],[ONS_Cenus_2011]],Table5[],CensusData!I$1,FALSE)</f>
        <v>13.66</v>
      </c>
      <c r="Q198" s="128">
        <f>VLOOKUP(FinalOutput[[#This Row],[ONS_Cenus_2011]],Table5[],CensusData!J$1,FALSE)</f>
        <v>19613</v>
      </c>
      <c r="R198" s="128">
        <f>VLOOKUP(FinalOutput[[#This Row],[ONS_Cenus_2011]],Table5[],CensusData!K$1,FALSE)</f>
        <v>20207</v>
      </c>
      <c r="S198" s="128">
        <f>VLOOKUP(FinalOutput[[#This Row],[ONS_Cenus_2011]],Table5[],CensusData!L$1,FALSE)</f>
        <v>19645</v>
      </c>
      <c r="T198" s="128">
        <f>VLOOKUP(FinalOutput[[#This Row],[ONS_Cenus_2011]],Table5[],CensusData!M$1,FALSE)</f>
        <v>19251</v>
      </c>
      <c r="U198" s="128">
        <f>VLOOKUP(FinalOutput[[#This Row],[ONS_Cenus_2011]],Table5[],CensusData!N$1,FALSE)</f>
        <v>93</v>
      </c>
      <c r="V198" s="128">
        <f>VLOOKUP(FinalOutput[[#This Row],[ONS_Cenus_2011]],Table5[],CensusData!O$1,FALSE)</f>
        <v>10</v>
      </c>
      <c r="W198" s="128">
        <f>VLOOKUP(FinalOutput[[#This Row],[ONS_Cenus_2011]],Table5[],CensusData!P$1,FALSE)</f>
        <v>291</v>
      </c>
      <c r="X198" s="128">
        <f>VLOOKUP(FinalOutput[[#This Row],[ONS_Cenus_2011]],Table5[],CensusData!Q$1,FALSE)</f>
        <v>108</v>
      </c>
      <c r="Y198" s="128">
        <f>VLOOKUP(FinalOutput[[#This Row],[ONS_Cenus_2011]],Table5[],CensusData!R$1,FALSE)</f>
        <v>33</v>
      </c>
      <c r="Z198" s="128">
        <f>VLOOKUP(FinalOutput[[#This Row],[ONS_Cenus_2011]],Table5[],CensusData!S$1,FALSE)</f>
        <v>11</v>
      </c>
      <c r="AA198" s="128">
        <f>VLOOKUP(FinalOutput[[#This Row],[ONS_Cenus_2011]],Table5[],CensusData!T$1,FALSE)</f>
        <v>17</v>
      </c>
      <c r="AB198" s="128">
        <f>VLOOKUP(FinalOutput[[#This Row],[ONS_Cenus_2011]],Table5[],CensusData!U$1,FALSE)</f>
        <v>47</v>
      </c>
      <c r="AC198" s="128">
        <f>VLOOKUP(FinalOutput[[#This Row],[ONS_Cenus_2011]],Table5[],CensusData!V$1,FALSE)</f>
        <v>277</v>
      </c>
      <c r="AD198" s="128">
        <f>VLOOKUP(FinalOutput[[#This Row],[ONS_Cenus_2011]],Table5[],CensusData!W$1,FALSE)</f>
        <v>19</v>
      </c>
      <c r="AE198" s="128">
        <f>VLOOKUP(FinalOutput[[#This Row],[ONS_Cenus_2011]],Table5[],CensusData!X$1,FALSE)</f>
        <v>10</v>
      </c>
      <c r="AF198" s="128">
        <f>VLOOKUP(FinalOutput[[#This Row],[ONS_Cenus_2011]],Table5[],CensusData!Y$1,FALSE)</f>
        <v>7</v>
      </c>
      <c r="AG198" s="128">
        <f>VLOOKUP(FinalOutput[[#This Row],[ONS_Cenus_2011]],Table5[],CensusData!Z$1,FALSE)</f>
        <v>23</v>
      </c>
      <c r="AH198" s="128">
        <f>VLOOKUP(FinalOutput[[#This Row],[ONS_Cenus_2011]],Table5[],CensusData!AA$1,FALSE)</f>
        <v>218</v>
      </c>
      <c r="AI198" s="128">
        <f>VLOOKUP(FinalOutput[[#This Row],[ONS_Cenus_2011]],Table5[],CensusData!AB$1,FALSE)</f>
        <v>129</v>
      </c>
      <c r="AJ198" s="128">
        <f>VLOOKUP(FinalOutput[[#This Row],[ONS_Cenus_2011]],Table5[],CensusData!AC$1,FALSE)</f>
        <v>50</v>
      </c>
      <c r="AK198" s="128">
        <f>VLOOKUP(FinalOutput[[#This Row],[ONS_Cenus_2011]],Table5[],CensusData!AD$1,FALSE)</f>
        <v>26</v>
      </c>
      <c r="AL198" s="128">
        <f>VLOOKUP(FinalOutput[[#This Row],[ONS_Cenus_2011]],Table5[],CensusData!AE$1,FALSE)</f>
        <v>53</v>
      </c>
      <c r="AM198" s="128">
        <f>VLOOKUP(FinalOutput[[#This Row],[ONS_Cenus_2011]],Table5[],CensusData!AF$1,FALSE)</f>
        <v>48</v>
      </c>
      <c r="AN198" s="128">
        <f>VLOOKUP(FinalOutput[[#This Row],[ONS_Cenus_2011]],Table5[],CensusData!AG$1,FALSE)</f>
        <v>5</v>
      </c>
      <c r="AO198" s="128">
        <f>VLOOKUP(FinalOutput[[#This Row],[ONS_Cenus_2011]],Table5[],CensusData!AH$1,FALSE)</f>
        <v>43</v>
      </c>
      <c r="AP198" s="128">
        <f>VLOOKUP(FinalOutput[[#This Row],[ONS_Cenus_2011]],Table5[],CensusData!AI$1,FALSE)</f>
        <v>42698</v>
      </c>
      <c r="AQ198" s="128">
        <f>VLOOKUP(FinalOutput[[#This Row],[ONS_Cenus_2011]],Table5[],CensusData!AJ$1,FALSE)</f>
        <v>7925</v>
      </c>
      <c r="AR198" s="128">
        <f>VLOOKUP(FinalOutput[[#This Row],[ONS_Cenus_2011]],Table5[],CensusData!AK$1,FALSE)</f>
        <v>6419</v>
      </c>
      <c r="AS198" s="128">
        <f>VLOOKUP(FinalOutput[[#This Row],[ONS_Cenus_2011]],Table5[],CensusData!AL$1,FALSE)</f>
        <v>7681</v>
      </c>
      <c r="AT198" s="128">
        <f>VLOOKUP(FinalOutput[[#This Row],[ONS_Cenus_2011]],Table5[],CensusData!AM$1,FALSE)</f>
        <v>1590</v>
      </c>
      <c r="AU198" s="128">
        <f>VLOOKUP(FinalOutput[[#This Row],[ONS_Cenus_2011]],Table5[],CensusData!AN$1,FALSE)</f>
        <v>5269</v>
      </c>
      <c r="AV198" s="128">
        <f>VLOOKUP(FinalOutput[[#This Row],[ONS_Cenus_2011]],Table5[],CensusData!AO$1,FALSE)</f>
        <v>11513</v>
      </c>
      <c r="AW198" s="128">
        <f>VLOOKUP(FinalOutput[[#This Row],[ONS_Cenus_2011]],Table5[],CensusData!AP$1,FALSE)</f>
        <v>2301</v>
      </c>
    </row>
    <row r="199" spans="1:49" ht="15" customHeight="1">
      <c r="A199" s="128" t="str">
        <f t="array" ref="A199">ConsolGeog[[#This Row],[Country]]</f>
        <v>England</v>
      </c>
      <c r="B199" s="129" t="str">
        <f t="array" ref="B199">ConsolGeog[[#This Row],[County Name]]</f>
        <v>North Yorkshire</v>
      </c>
      <c r="C199" s="128" t="str">
        <f t="array" ref="C199">ConsolGeog[[#This Row],[la_code]]</f>
        <v>E07000167</v>
      </c>
      <c r="D199" s="129" t="str">
        <f t="array" ref="D199">ConsolGeog[[#This Row],[la_name]]</f>
        <v>Ryedale</v>
      </c>
      <c r="E199" s="129" t="str">
        <f t="array" ref="E199">ConsolGeog[[#This Row],[LA Type]]</f>
        <v>District</v>
      </c>
      <c r="F199" s="129">
        <f t="array" ref="F199">ConsolGeog[[#This Row],[population]]</f>
        <v>51751</v>
      </c>
      <c r="G199" s="129">
        <f t="array" ref="G199">ConsolGeog[[#This Row],[area]]</f>
        <v>150659.41</v>
      </c>
      <c r="H199" s="129">
        <f t="array" ref="H199">MAX(ConsolGeog[[#This Row],[Presented HS - 16-17 (2014)]]+ConsolGeog[[#This Row],[Presented HS - 18-24 (2014)]],ConsolGeog[[#This Row],[Presented HS - 16-24 (2014)]])+MAX(ConsolGeog[[#This Row],[Presented CS - 16-17 (2014)]]+ConsolGeog[[#This Row],[Presented CS - 18-24 (2014)]],ConsolGeog[[#This Row],[Presented CS - 16-24 (2014)]])</f>
        <v>143.5663529285934</v>
      </c>
      <c r="I199" s="129">
        <f t="array" ref="I199">MAX(ConsolGeog[[#This Row],[Assessed HS - 16-17 (2014)]]+ConsolGeog[[#This Row],[Assessed HS - 18-24 (2014)]],ConsolGeog[[#This Row],[Assessed HS - 16-24 (2014)]])+MAX(ConsolGeog[[#This Row],[Assessed CS - 16-17 (2014)]]+ConsolGeog[[#This Row],[Assessed CS - 18-24 (2014)]],ConsolGeog[[#This Row],[Assessed CS - 16-24 (2014)]])</f>
        <v>143.5663529285934</v>
      </c>
      <c r="J199" s="128">
        <f>VLOOKUP(FinalOutput[[#This Row],[ONS_Cenus_2011]],Table5[],CensusData!C$1,FALSE)</f>
        <v>17382</v>
      </c>
      <c r="K199" s="128">
        <f>VLOOKUP(FinalOutput[[#This Row],[ONS_Cenus_2011]],Table5[],CensusData!D$1,FALSE)</f>
        <v>1827</v>
      </c>
      <c r="L199" s="128">
        <f>VLOOKUP(FinalOutput[[#This Row],[ONS_Cenus_2011]],Table5[],CensusData!E$1,FALSE)</f>
        <v>612</v>
      </c>
      <c r="M199" s="128">
        <f>VLOOKUP(FinalOutput[[#This Row],[ONS_Cenus_2011]],Table5[],CensusData!F$1,FALSE)</f>
        <v>2151</v>
      </c>
      <c r="N199" s="128">
        <f>VLOOKUP(FinalOutput[[#This Row],[ONS_Cenus_2011]],Table5[],CensusData!G$1,FALSE)</f>
        <v>1206</v>
      </c>
      <c r="O199" s="128">
        <f>VLOOKUP(FinalOutput[[#This Row],[ONS_Cenus_2011]],Table5[],CensusData!H$1,FALSE)</f>
        <v>70</v>
      </c>
      <c r="P199" s="128">
        <f>VLOOKUP(FinalOutput[[#This Row],[ONS_Cenus_2011]],Table5[],CensusData!I$1,FALSE)</f>
        <v>13.43</v>
      </c>
      <c r="Q199" s="128">
        <f>VLOOKUP(FinalOutput[[#This Row],[ONS_Cenus_2011]],Table5[],CensusData!J$1,FALSE)</f>
        <v>19872</v>
      </c>
      <c r="R199" s="128">
        <f>VLOOKUP(FinalOutput[[#This Row],[ONS_Cenus_2011]],Table5[],CensusData!K$1,FALSE)</f>
        <v>22524</v>
      </c>
      <c r="S199" s="128">
        <f>VLOOKUP(FinalOutput[[#This Row],[ONS_Cenus_2011]],Table5[],CensusData!L$1,FALSE)</f>
        <v>22341</v>
      </c>
      <c r="T199" s="128">
        <f>VLOOKUP(FinalOutput[[#This Row],[ONS_Cenus_2011]],Table5[],CensusData!M$1,FALSE)</f>
        <v>21872</v>
      </c>
      <c r="U199" s="128">
        <f>VLOOKUP(FinalOutput[[#This Row],[ONS_Cenus_2011]],Table5[],CensusData!N$1,FALSE)</f>
        <v>134</v>
      </c>
      <c r="V199" s="128">
        <f>VLOOKUP(FinalOutput[[#This Row],[ONS_Cenus_2011]],Table5[],CensusData!O$1,FALSE)</f>
        <v>35</v>
      </c>
      <c r="W199" s="128">
        <f>VLOOKUP(FinalOutput[[#This Row],[ONS_Cenus_2011]],Table5[],CensusData!P$1,FALSE)</f>
        <v>300</v>
      </c>
      <c r="X199" s="128">
        <f>VLOOKUP(FinalOutput[[#This Row],[ONS_Cenus_2011]],Table5[],CensusData!Q$1,FALSE)</f>
        <v>57</v>
      </c>
      <c r="Y199" s="128">
        <f>VLOOKUP(FinalOutput[[#This Row],[ONS_Cenus_2011]],Table5[],CensusData!R$1,FALSE)</f>
        <v>22</v>
      </c>
      <c r="Z199" s="128">
        <f>VLOOKUP(FinalOutput[[#This Row],[ONS_Cenus_2011]],Table5[],CensusData!S$1,FALSE)</f>
        <v>7</v>
      </c>
      <c r="AA199" s="128">
        <f>VLOOKUP(FinalOutput[[#This Row],[ONS_Cenus_2011]],Table5[],CensusData!T$1,FALSE)</f>
        <v>18</v>
      </c>
      <c r="AB199" s="128">
        <f>VLOOKUP(FinalOutput[[#This Row],[ONS_Cenus_2011]],Table5[],CensusData!U$1,FALSE)</f>
        <v>10</v>
      </c>
      <c r="AC199" s="128">
        <f>VLOOKUP(FinalOutput[[#This Row],[ONS_Cenus_2011]],Table5[],CensusData!V$1,FALSE)</f>
        <v>81</v>
      </c>
      <c r="AD199" s="128">
        <f>VLOOKUP(FinalOutput[[#This Row],[ONS_Cenus_2011]],Table5[],CensusData!W$1,FALSE)</f>
        <v>15</v>
      </c>
      <c r="AE199" s="128">
        <f>VLOOKUP(FinalOutput[[#This Row],[ONS_Cenus_2011]],Table5[],CensusData!X$1,FALSE)</f>
        <v>4</v>
      </c>
      <c r="AF199" s="128">
        <f>VLOOKUP(FinalOutput[[#This Row],[ONS_Cenus_2011]],Table5[],CensusData!Y$1,FALSE)</f>
        <v>4</v>
      </c>
      <c r="AG199" s="128">
        <f>VLOOKUP(FinalOutput[[#This Row],[ONS_Cenus_2011]],Table5[],CensusData!Z$1,FALSE)</f>
        <v>22</v>
      </c>
      <c r="AH199" s="128">
        <f>VLOOKUP(FinalOutput[[#This Row],[ONS_Cenus_2011]],Table5[],CensusData!AA$1,FALSE)</f>
        <v>36</v>
      </c>
      <c r="AI199" s="128">
        <f>VLOOKUP(FinalOutput[[#This Row],[ONS_Cenus_2011]],Table5[],CensusData!AB$1,FALSE)</f>
        <v>37</v>
      </c>
      <c r="AJ199" s="128">
        <f>VLOOKUP(FinalOutput[[#This Row],[ONS_Cenus_2011]],Table5[],CensusData!AC$1,FALSE)</f>
        <v>29</v>
      </c>
      <c r="AK199" s="128">
        <f>VLOOKUP(FinalOutput[[#This Row],[ONS_Cenus_2011]],Table5[],CensusData!AD$1,FALSE)</f>
        <v>6</v>
      </c>
      <c r="AL199" s="128">
        <f>VLOOKUP(FinalOutput[[#This Row],[ONS_Cenus_2011]],Table5[],CensusData!AE$1,FALSE)</f>
        <v>2</v>
      </c>
      <c r="AM199" s="128">
        <f>VLOOKUP(FinalOutput[[#This Row],[ONS_Cenus_2011]],Table5[],CensusData!AF$1,FALSE)</f>
        <v>8</v>
      </c>
      <c r="AN199" s="128">
        <f>VLOOKUP(FinalOutput[[#This Row],[ONS_Cenus_2011]],Table5[],CensusData!AG$1,FALSE)</f>
        <v>2</v>
      </c>
      <c r="AO199" s="128">
        <f>VLOOKUP(FinalOutput[[#This Row],[ONS_Cenus_2011]],Table5[],CensusData!AH$1,FALSE)</f>
        <v>6</v>
      </c>
      <c r="AP199" s="128">
        <f>VLOOKUP(FinalOutput[[#This Row],[ONS_Cenus_2011]],Table5[],CensusData!AI$1,FALSE)</f>
        <v>43200</v>
      </c>
      <c r="AQ199" s="128">
        <f>VLOOKUP(FinalOutput[[#This Row],[ONS_Cenus_2011]],Table5[],CensusData!AJ$1,FALSE)</f>
        <v>10369</v>
      </c>
      <c r="AR199" s="128">
        <f>VLOOKUP(FinalOutput[[#This Row],[ONS_Cenus_2011]],Table5[],CensusData!AK$1,FALSE)</f>
        <v>5427</v>
      </c>
      <c r="AS199" s="128">
        <f>VLOOKUP(FinalOutput[[#This Row],[ONS_Cenus_2011]],Table5[],CensusData!AL$1,FALSE)</f>
        <v>7033</v>
      </c>
      <c r="AT199" s="128">
        <f>VLOOKUP(FinalOutput[[#This Row],[ONS_Cenus_2011]],Table5[],CensusData!AM$1,FALSE)</f>
        <v>1768</v>
      </c>
      <c r="AU199" s="128">
        <f>VLOOKUP(FinalOutput[[#This Row],[ONS_Cenus_2011]],Table5[],CensusData!AN$1,FALSE)</f>
        <v>4900</v>
      </c>
      <c r="AV199" s="128">
        <f>VLOOKUP(FinalOutput[[#This Row],[ONS_Cenus_2011]],Table5[],CensusData!AO$1,FALSE)</f>
        <v>11793</v>
      </c>
      <c r="AW199" s="128">
        <f>VLOOKUP(FinalOutput[[#This Row],[ONS_Cenus_2011]],Table5[],CensusData!AP$1,FALSE)</f>
        <v>1910</v>
      </c>
    </row>
    <row r="200" spans="1:49" ht="15" customHeight="1">
      <c r="A200" s="128" t="str">
        <f t="array" ref="A200">ConsolGeog[[#This Row],[Country]]</f>
        <v>England</v>
      </c>
      <c r="B200" s="129" t="str">
        <f t="array" ref="B200">ConsolGeog[[#This Row],[County Name]]</f>
        <v>North Yorkshire</v>
      </c>
      <c r="C200" s="128" t="str">
        <f t="array" ref="C200">ConsolGeog[[#This Row],[la_code]]</f>
        <v>E07000168</v>
      </c>
      <c r="D200" s="129" t="str">
        <f t="array" ref="D200">ConsolGeog[[#This Row],[la_name]]</f>
        <v>Scarborough</v>
      </c>
      <c r="E200" s="129" t="str">
        <f t="array" ref="E200">ConsolGeog[[#This Row],[LA Type]]</f>
        <v>District</v>
      </c>
      <c r="F200" s="129">
        <f t="array" ref="F200">ConsolGeog[[#This Row],[population]]</f>
        <v>108793</v>
      </c>
      <c r="G200" s="129">
        <f t="array" ref="G200">ConsolGeog[[#This Row],[area]]</f>
        <v>81654.13</v>
      </c>
      <c r="H200" s="129">
        <f t="array" ref="H200">MAX(ConsolGeog[[#This Row],[Presented HS - 16-17 (2014)]]+ConsolGeog[[#This Row],[Presented HS - 18-24 (2014)]],ConsolGeog[[#This Row],[Presented HS - 16-24 (2014)]])+MAX(ConsolGeog[[#This Row],[Presented CS - 16-17 (2014)]]+ConsolGeog[[#This Row],[Presented CS - 18-24 (2014)]],ConsolGeog[[#This Row],[Presented CS - 16-24 (2014)]])</f>
        <v>611.81086808294458</v>
      </c>
      <c r="I200" s="129">
        <f t="array" ref="I200">MAX(ConsolGeog[[#This Row],[Assessed HS - 16-17 (2014)]]+ConsolGeog[[#This Row],[Assessed HS - 18-24 (2014)]],ConsolGeog[[#This Row],[Assessed HS - 16-24 (2014)]])+MAX(ConsolGeog[[#This Row],[Assessed CS - 16-17 (2014)]]+ConsolGeog[[#This Row],[Assessed CS - 18-24 (2014)]],ConsolGeog[[#This Row],[Assessed CS - 16-24 (2014)]])</f>
        <v>354.81086808294452</v>
      </c>
      <c r="J200" s="128">
        <f>VLOOKUP(FinalOutput[[#This Row],[ONS_Cenus_2011]],Table5[],CensusData!C$1,FALSE)</f>
        <v>42655</v>
      </c>
      <c r="K200" s="128">
        <f>VLOOKUP(FinalOutput[[#This Row],[ONS_Cenus_2011]],Table5[],CensusData!D$1,FALSE)</f>
        <v>4995</v>
      </c>
      <c r="L200" s="128">
        <f>VLOOKUP(FinalOutput[[#This Row],[ONS_Cenus_2011]],Table5[],CensusData!E$1,FALSE)</f>
        <v>2163</v>
      </c>
      <c r="M200" s="128">
        <f>VLOOKUP(FinalOutput[[#This Row],[ONS_Cenus_2011]],Table5[],CensusData!F$1,FALSE)</f>
        <v>5183</v>
      </c>
      <c r="N200" s="128">
        <f>VLOOKUP(FinalOutput[[#This Row],[ONS_Cenus_2011]],Table5[],CensusData!G$1,FALSE)</f>
        <v>2658</v>
      </c>
      <c r="O200" s="128">
        <f>VLOOKUP(FinalOutput[[#This Row],[ONS_Cenus_2011]],Table5[],CensusData!H$1,FALSE)</f>
        <v>373</v>
      </c>
      <c r="P200" s="128">
        <f>VLOOKUP(FinalOutput[[#This Row],[ONS_Cenus_2011]],Table5[],CensusData!I$1,FALSE)</f>
        <v>48.55</v>
      </c>
      <c r="Q200" s="128">
        <f>VLOOKUP(FinalOutput[[#This Row],[ONS_Cenus_2011]],Table5[],CensusData!J$1,FALSE)</f>
        <v>2469</v>
      </c>
      <c r="R200" s="128">
        <f>VLOOKUP(FinalOutput[[#This Row],[ONS_Cenus_2011]],Table5[],CensusData!K$1,FALSE)</f>
        <v>49435</v>
      </c>
      <c r="S200" s="128">
        <f>VLOOKUP(FinalOutput[[#This Row],[ONS_Cenus_2011]],Table5[],CensusData!L$1,FALSE)</f>
        <v>48477</v>
      </c>
      <c r="T200" s="128">
        <f>VLOOKUP(FinalOutput[[#This Row],[ONS_Cenus_2011]],Table5[],CensusData!M$1,FALSE)</f>
        <v>47460</v>
      </c>
      <c r="U200" s="128">
        <f>VLOOKUP(FinalOutput[[#This Row],[ONS_Cenus_2011]],Table5[],CensusData!N$1,FALSE)</f>
        <v>175</v>
      </c>
      <c r="V200" s="128">
        <f>VLOOKUP(FinalOutput[[#This Row],[ONS_Cenus_2011]],Table5[],CensusData!O$1,FALSE)</f>
        <v>17</v>
      </c>
      <c r="W200" s="128">
        <f>VLOOKUP(FinalOutput[[#This Row],[ONS_Cenus_2011]],Table5[],CensusData!P$1,FALSE)</f>
        <v>825</v>
      </c>
      <c r="X200" s="128">
        <f>VLOOKUP(FinalOutput[[#This Row],[ONS_Cenus_2011]],Table5[],CensusData!Q$1,FALSE)</f>
        <v>239</v>
      </c>
      <c r="Y200" s="128">
        <f>VLOOKUP(FinalOutput[[#This Row],[ONS_Cenus_2011]],Table5[],CensusData!R$1,FALSE)</f>
        <v>95</v>
      </c>
      <c r="Z200" s="128">
        <f>VLOOKUP(FinalOutput[[#This Row],[ONS_Cenus_2011]],Table5[],CensusData!S$1,FALSE)</f>
        <v>27</v>
      </c>
      <c r="AA200" s="128">
        <f>VLOOKUP(FinalOutput[[#This Row],[ONS_Cenus_2011]],Table5[],CensusData!T$1,FALSE)</f>
        <v>54</v>
      </c>
      <c r="AB200" s="128">
        <f>VLOOKUP(FinalOutput[[#This Row],[ONS_Cenus_2011]],Table5[],CensusData!U$1,FALSE)</f>
        <v>63</v>
      </c>
      <c r="AC200" s="128">
        <f>VLOOKUP(FinalOutput[[#This Row],[ONS_Cenus_2011]],Table5[],CensusData!V$1,FALSE)</f>
        <v>483</v>
      </c>
      <c r="AD200" s="128">
        <f>VLOOKUP(FinalOutput[[#This Row],[ONS_Cenus_2011]],Table5[],CensusData!W$1,FALSE)</f>
        <v>138</v>
      </c>
      <c r="AE200" s="128">
        <f>VLOOKUP(FinalOutput[[#This Row],[ONS_Cenus_2011]],Table5[],CensusData!X$1,FALSE)</f>
        <v>57</v>
      </c>
      <c r="AF200" s="128">
        <f>VLOOKUP(FinalOutput[[#This Row],[ONS_Cenus_2011]],Table5[],CensusData!Y$1,FALSE)</f>
        <v>41</v>
      </c>
      <c r="AG200" s="128">
        <f>VLOOKUP(FinalOutput[[#This Row],[ONS_Cenus_2011]],Table5[],CensusData!Z$1,FALSE)</f>
        <v>115</v>
      </c>
      <c r="AH200" s="128">
        <f>VLOOKUP(FinalOutput[[#This Row],[ONS_Cenus_2011]],Table5[],CensusData!AA$1,FALSE)</f>
        <v>132</v>
      </c>
      <c r="AI200" s="128">
        <f>VLOOKUP(FinalOutput[[#This Row],[ONS_Cenus_2011]],Table5[],CensusData!AB$1,FALSE)</f>
        <v>123</v>
      </c>
      <c r="AJ200" s="128">
        <f>VLOOKUP(FinalOutput[[#This Row],[ONS_Cenus_2011]],Table5[],CensusData!AC$1,FALSE)</f>
        <v>99</v>
      </c>
      <c r="AK200" s="128">
        <f>VLOOKUP(FinalOutput[[#This Row],[ONS_Cenus_2011]],Table5[],CensusData!AD$1,FALSE)</f>
        <v>21</v>
      </c>
      <c r="AL200" s="128">
        <f>VLOOKUP(FinalOutput[[#This Row],[ONS_Cenus_2011]],Table5[],CensusData!AE$1,FALSE)</f>
        <v>3</v>
      </c>
      <c r="AM200" s="128">
        <f>VLOOKUP(FinalOutput[[#This Row],[ONS_Cenus_2011]],Table5[],CensusData!AF$1,FALSE)</f>
        <v>113</v>
      </c>
      <c r="AN200" s="128">
        <f>VLOOKUP(FinalOutput[[#This Row],[ONS_Cenus_2011]],Table5[],CensusData!AG$1,FALSE)</f>
        <v>64</v>
      </c>
      <c r="AO200" s="128">
        <f>VLOOKUP(FinalOutput[[#This Row],[ONS_Cenus_2011]],Table5[],CensusData!AH$1,FALSE)</f>
        <v>49</v>
      </c>
      <c r="AP200" s="128">
        <f>VLOOKUP(FinalOutput[[#This Row],[ONS_Cenus_2011]],Table5[],CensusData!AI$1,FALSE)</f>
        <v>91402</v>
      </c>
      <c r="AQ200" s="128">
        <f>VLOOKUP(FinalOutput[[#This Row],[ONS_Cenus_2011]],Table5[],CensusData!AJ$1,FALSE)</f>
        <v>23755</v>
      </c>
      <c r="AR200" s="128">
        <f>VLOOKUP(FinalOutput[[#This Row],[ONS_Cenus_2011]],Table5[],CensusData!AK$1,FALSE)</f>
        <v>11781</v>
      </c>
      <c r="AS200" s="128">
        <f>VLOOKUP(FinalOutput[[#This Row],[ONS_Cenus_2011]],Table5[],CensusData!AL$1,FALSE)</f>
        <v>14853</v>
      </c>
      <c r="AT200" s="128">
        <f>VLOOKUP(FinalOutput[[#This Row],[ONS_Cenus_2011]],Table5[],CensusData!AM$1,FALSE)</f>
        <v>4862</v>
      </c>
      <c r="AU200" s="128">
        <f>VLOOKUP(FinalOutput[[#This Row],[ONS_Cenus_2011]],Table5[],CensusData!AN$1,FALSE)</f>
        <v>11027</v>
      </c>
      <c r="AV200" s="128">
        <f>VLOOKUP(FinalOutput[[#This Row],[ONS_Cenus_2011]],Table5[],CensusData!AO$1,FALSE)</f>
        <v>20742</v>
      </c>
      <c r="AW200" s="128">
        <f>VLOOKUP(FinalOutput[[#This Row],[ONS_Cenus_2011]],Table5[],CensusData!AP$1,FALSE)</f>
        <v>4382</v>
      </c>
    </row>
    <row r="201" spans="1:49" ht="15" customHeight="1">
      <c r="A201" s="128" t="str">
        <f t="array" ref="A201">ConsolGeog[[#This Row],[Country]]</f>
        <v>England</v>
      </c>
      <c r="B201" s="129" t="str">
        <f t="array" ref="B201">ConsolGeog[[#This Row],[County Name]]</f>
        <v>North Yorkshire</v>
      </c>
      <c r="C201" s="128" t="str">
        <f t="array" ref="C201">ConsolGeog[[#This Row],[la_code]]</f>
        <v>E07000169</v>
      </c>
      <c r="D201" s="129" t="str">
        <f t="array" ref="D201">ConsolGeog[[#This Row],[la_name]]</f>
        <v>Selby</v>
      </c>
      <c r="E201" s="129" t="str">
        <f t="array" ref="E201">ConsolGeog[[#This Row],[LA Type]]</f>
        <v>District</v>
      </c>
      <c r="F201" s="129">
        <f t="array" ref="F201">ConsolGeog[[#This Row],[population]]</f>
        <v>83449</v>
      </c>
      <c r="G201" s="129">
        <f t="array" ref="G201">ConsolGeog[[#This Row],[area]]</f>
        <v>59931.19</v>
      </c>
      <c r="H201" s="129">
        <f t="array" ref="H201">MAX(ConsolGeog[[#This Row],[Presented HS - 16-17 (2014)]]+ConsolGeog[[#This Row],[Presented HS - 18-24 (2014)]],ConsolGeog[[#This Row],[Presented HS - 16-24 (2014)]])+MAX(ConsolGeog[[#This Row],[Presented CS - 16-17 (2014)]]+ConsolGeog[[#This Row],[Presented CS - 18-24 (2014)]],ConsolGeog[[#This Row],[Presented CS - 16-24 (2014)]])</f>
        <v>408.50216586226725</v>
      </c>
      <c r="I201" s="129">
        <f t="array" ref="I201">MAX(ConsolGeog[[#This Row],[Assessed HS - 16-17 (2014)]]+ConsolGeog[[#This Row],[Assessed HS - 18-24 (2014)]],ConsolGeog[[#This Row],[Assessed HS - 16-24 (2014)]])+MAX(ConsolGeog[[#This Row],[Assessed CS - 16-17 (2014)]]+ConsolGeog[[#This Row],[Assessed CS - 18-24 (2014)]],ConsolGeog[[#This Row],[Assessed CS - 16-24 (2014)]])</f>
        <v>240.50216586226722</v>
      </c>
      <c r="J201" s="128">
        <f>VLOOKUP(FinalOutput[[#This Row],[ONS_Cenus_2011]],Table5[],CensusData!C$1,FALSE)</f>
        <v>24640</v>
      </c>
      <c r="K201" s="128">
        <f>VLOOKUP(FinalOutput[[#This Row],[ONS_Cenus_2011]],Table5[],CensusData!D$1,FALSE)</f>
        <v>3081</v>
      </c>
      <c r="L201" s="128">
        <f>VLOOKUP(FinalOutput[[#This Row],[ONS_Cenus_2011]],Table5[],CensusData!E$1,FALSE)</f>
        <v>1282</v>
      </c>
      <c r="M201" s="128">
        <f>VLOOKUP(FinalOutput[[#This Row],[ONS_Cenus_2011]],Table5[],CensusData!F$1,FALSE)</f>
        <v>3152</v>
      </c>
      <c r="N201" s="128">
        <f>VLOOKUP(FinalOutput[[#This Row],[ONS_Cenus_2011]],Table5[],CensusData!G$1,FALSE)</f>
        <v>2002</v>
      </c>
      <c r="O201" s="128">
        <f>VLOOKUP(FinalOutput[[#This Row],[ONS_Cenus_2011]],Table5[],CensusData!H$1,FALSE)</f>
        <v>156</v>
      </c>
      <c r="P201" s="128">
        <f>VLOOKUP(FinalOutput[[#This Row],[ONS_Cenus_2011]],Table5[],CensusData!I$1,FALSE)</f>
        <v>9.56</v>
      </c>
      <c r="Q201" s="128">
        <f>VLOOKUP(FinalOutput[[#This Row],[ONS_Cenus_2011]],Table5[],CensusData!J$1,FALSE)</f>
        <v>24600</v>
      </c>
      <c r="R201" s="128">
        <f>VLOOKUP(FinalOutput[[#This Row],[ONS_Cenus_2011]],Table5[],CensusData!K$1,FALSE)</f>
        <v>34559</v>
      </c>
      <c r="S201" s="128">
        <f>VLOOKUP(FinalOutput[[#This Row],[ONS_Cenus_2011]],Table5[],CensusData!L$1,FALSE)</f>
        <v>34178</v>
      </c>
      <c r="T201" s="128">
        <f>VLOOKUP(FinalOutput[[#This Row],[ONS_Cenus_2011]],Table5[],CensusData!M$1,FALSE)</f>
        <v>33318</v>
      </c>
      <c r="U201" s="128">
        <f>VLOOKUP(FinalOutput[[#This Row],[ONS_Cenus_2011]],Table5[],CensusData!N$1,FALSE)</f>
        <v>186</v>
      </c>
      <c r="V201" s="128">
        <f>VLOOKUP(FinalOutput[[#This Row],[ONS_Cenus_2011]],Table5[],CensusData!O$1,FALSE)</f>
        <v>54</v>
      </c>
      <c r="W201" s="128">
        <f>VLOOKUP(FinalOutput[[#This Row],[ONS_Cenus_2011]],Table5[],CensusData!P$1,FALSE)</f>
        <v>620</v>
      </c>
      <c r="X201" s="128">
        <f>VLOOKUP(FinalOutput[[#This Row],[ONS_Cenus_2011]],Table5[],CensusData!Q$1,FALSE)</f>
        <v>129</v>
      </c>
      <c r="Y201" s="128">
        <f>VLOOKUP(FinalOutput[[#This Row],[ONS_Cenus_2011]],Table5[],CensusData!R$1,FALSE)</f>
        <v>55</v>
      </c>
      <c r="Z201" s="128">
        <f>VLOOKUP(FinalOutput[[#This Row],[ONS_Cenus_2011]],Table5[],CensusData!S$1,FALSE)</f>
        <v>11</v>
      </c>
      <c r="AA201" s="128">
        <f>VLOOKUP(FinalOutput[[#This Row],[ONS_Cenus_2011]],Table5[],CensusData!T$1,FALSE)</f>
        <v>33</v>
      </c>
      <c r="AB201" s="128">
        <f>VLOOKUP(FinalOutput[[#This Row],[ONS_Cenus_2011]],Table5[],CensusData!U$1,FALSE)</f>
        <v>30</v>
      </c>
      <c r="AC201" s="128">
        <f>VLOOKUP(FinalOutput[[#This Row],[ONS_Cenus_2011]],Table5[],CensusData!V$1,FALSE)</f>
        <v>158</v>
      </c>
      <c r="AD201" s="128">
        <f>VLOOKUP(FinalOutput[[#This Row],[ONS_Cenus_2011]],Table5[],CensusData!W$1,FALSE)</f>
        <v>68</v>
      </c>
      <c r="AE201" s="128">
        <f>VLOOKUP(FinalOutput[[#This Row],[ONS_Cenus_2011]],Table5[],CensusData!X$1,FALSE)</f>
        <v>7</v>
      </c>
      <c r="AF201" s="128">
        <f>VLOOKUP(FinalOutput[[#This Row],[ONS_Cenus_2011]],Table5[],CensusData!Y$1,FALSE)</f>
        <v>1</v>
      </c>
      <c r="AG201" s="128">
        <f>VLOOKUP(FinalOutput[[#This Row],[ONS_Cenus_2011]],Table5[],CensusData!Z$1,FALSE)</f>
        <v>53</v>
      </c>
      <c r="AH201" s="128">
        <f>VLOOKUP(FinalOutput[[#This Row],[ONS_Cenus_2011]],Table5[],CensusData!AA$1,FALSE)</f>
        <v>29</v>
      </c>
      <c r="AI201" s="128">
        <f>VLOOKUP(FinalOutput[[#This Row],[ONS_Cenus_2011]],Table5[],CensusData!AB$1,FALSE)</f>
        <v>79</v>
      </c>
      <c r="AJ201" s="128">
        <f>VLOOKUP(FinalOutput[[#This Row],[ONS_Cenus_2011]],Table5[],CensusData!AC$1,FALSE)</f>
        <v>55</v>
      </c>
      <c r="AK201" s="128">
        <f>VLOOKUP(FinalOutput[[#This Row],[ONS_Cenus_2011]],Table5[],CensusData!AD$1,FALSE)</f>
        <v>20</v>
      </c>
      <c r="AL201" s="128">
        <f>VLOOKUP(FinalOutput[[#This Row],[ONS_Cenus_2011]],Table5[],CensusData!AE$1,FALSE)</f>
        <v>4</v>
      </c>
      <c r="AM201" s="128">
        <f>VLOOKUP(FinalOutput[[#This Row],[ONS_Cenus_2011]],Table5[],CensusData!AF$1,FALSE)</f>
        <v>15</v>
      </c>
      <c r="AN201" s="128">
        <f>VLOOKUP(FinalOutput[[#This Row],[ONS_Cenus_2011]],Table5[],CensusData!AG$1,FALSE)</f>
        <v>3</v>
      </c>
      <c r="AO201" s="128">
        <f>VLOOKUP(FinalOutput[[#This Row],[ONS_Cenus_2011]],Table5[],CensusData!AH$1,FALSE)</f>
        <v>12</v>
      </c>
      <c r="AP201" s="128">
        <f>VLOOKUP(FinalOutput[[#This Row],[ONS_Cenus_2011]],Table5[],CensusData!AI$1,FALSE)</f>
        <v>68135</v>
      </c>
      <c r="AQ201" s="128">
        <f>VLOOKUP(FinalOutput[[#This Row],[ONS_Cenus_2011]],Table5[],CensusData!AJ$1,FALSE)</f>
        <v>14431</v>
      </c>
      <c r="AR201" s="128">
        <f>VLOOKUP(FinalOutput[[#This Row],[ONS_Cenus_2011]],Table5[],CensusData!AK$1,FALSE)</f>
        <v>9535</v>
      </c>
      <c r="AS201" s="128">
        <f>VLOOKUP(FinalOutput[[#This Row],[ONS_Cenus_2011]],Table5[],CensusData!AL$1,FALSE)</f>
        <v>11323</v>
      </c>
      <c r="AT201" s="128">
        <f>VLOOKUP(FinalOutput[[#This Row],[ONS_Cenus_2011]],Table5[],CensusData!AM$1,FALSE)</f>
        <v>3402</v>
      </c>
      <c r="AU201" s="128">
        <f>VLOOKUP(FinalOutput[[#This Row],[ONS_Cenus_2011]],Table5[],CensusData!AN$1,FALSE)</f>
        <v>8731</v>
      </c>
      <c r="AV201" s="128">
        <f>VLOOKUP(FinalOutput[[#This Row],[ONS_Cenus_2011]],Table5[],CensusData!AO$1,FALSE)</f>
        <v>17786</v>
      </c>
      <c r="AW201" s="128">
        <f>VLOOKUP(FinalOutput[[#This Row],[ONS_Cenus_2011]],Table5[],CensusData!AP$1,FALSE)</f>
        <v>2927</v>
      </c>
    </row>
    <row r="202" spans="1:49" ht="15" customHeight="1">
      <c r="A202" s="128" t="str">
        <f t="array" ref="A202">ConsolGeog[[#This Row],[Country]]</f>
        <v>England</v>
      </c>
      <c r="B202" s="129" t="str">
        <f t="array" ref="B202">ConsolGeog[[#This Row],[County Name]]</f>
        <v>Nottinghamshire</v>
      </c>
      <c r="C202" s="128" t="str">
        <f t="array" ref="C202">ConsolGeog[[#This Row],[la_code]]</f>
        <v>E07000170</v>
      </c>
      <c r="D202" s="129" t="str">
        <f t="array" ref="D202">ConsolGeog[[#This Row],[la_name]]</f>
        <v>Ashfield</v>
      </c>
      <c r="E202" s="129" t="str">
        <f t="array" ref="E202">ConsolGeog[[#This Row],[LA Type]]</f>
        <v>District</v>
      </c>
      <c r="F202" s="129">
        <f t="array" ref="F202">ConsolGeog[[#This Row],[population]]</f>
        <v>119497</v>
      </c>
      <c r="G202" s="129">
        <f t="array" ref="G202">ConsolGeog[[#This Row],[area]]</f>
        <v>10955.69</v>
      </c>
      <c r="H202" s="129">
        <f t="array" ref="H202">MAX(ConsolGeog[[#This Row],[Presented HS - 16-17 (2014)]]+ConsolGeog[[#This Row],[Presented HS - 18-24 (2014)]],ConsolGeog[[#This Row],[Presented HS - 16-24 (2014)]])+MAX(ConsolGeog[[#This Row],[Presented CS - 16-17 (2014)]]+ConsolGeog[[#This Row],[Presented CS - 18-24 (2014)]],ConsolGeog[[#This Row],[Presented CS - 16-24 (2014)]])</f>
        <v>0</v>
      </c>
      <c r="I202" s="129">
        <f t="array" ref="I202">MAX(ConsolGeog[[#This Row],[Assessed HS - 16-17 (2014)]]+ConsolGeog[[#This Row],[Assessed HS - 18-24 (2014)]],ConsolGeog[[#This Row],[Assessed HS - 16-24 (2014)]])+MAX(ConsolGeog[[#This Row],[Assessed CS - 16-17 (2014)]]+ConsolGeog[[#This Row],[Assessed CS - 18-24 (2014)]],ConsolGeog[[#This Row],[Assessed CS - 16-24 (2014)]])</f>
        <v>0</v>
      </c>
      <c r="J202" s="128">
        <f>VLOOKUP(FinalOutput[[#This Row],[ONS_Cenus_2011]],Table5[],CensusData!C$1,FALSE)</f>
        <v>41214</v>
      </c>
      <c r="K202" s="128">
        <f>VLOOKUP(FinalOutput[[#This Row],[ONS_Cenus_2011]],Table5[],CensusData!D$1,FALSE)</f>
        <v>5607</v>
      </c>
      <c r="L202" s="128">
        <f>VLOOKUP(FinalOutput[[#This Row],[ONS_Cenus_2011]],Table5[],CensusData!E$1,FALSE)</f>
        <v>3094</v>
      </c>
      <c r="M202" s="128">
        <f>VLOOKUP(FinalOutput[[#This Row],[ONS_Cenus_2011]],Table5[],CensusData!F$1,FALSE)</f>
        <v>6289</v>
      </c>
      <c r="N202" s="128">
        <f>VLOOKUP(FinalOutput[[#This Row],[ONS_Cenus_2011]],Table5[],CensusData!G$1,FALSE)</f>
        <v>3711</v>
      </c>
      <c r="O202" s="128">
        <f>VLOOKUP(FinalOutput[[#This Row],[ONS_Cenus_2011]],Table5[],CensusData!H$1,FALSE)</f>
        <v>573</v>
      </c>
      <c r="P202" s="128">
        <f>VLOOKUP(FinalOutput[[#This Row],[ONS_Cenus_2011]],Table5[],CensusData!I$1,FALSE)</f>
        <v>17.43</v>
      </c>
      <c r="Q202" s="128">
        <f>VLOOKUP(FinalOutput[[#This Row],[ONS_Cenus_2011]],Table5[],CensusData!J$1,FALSE)</f>
        <v>16076</v>
      </c>
      <c r="R202" s="128">
        <f>VLOOKUP(FinalOutput[[#This Row],[ONS_Cenus_2011]],Table5[],CensusData!K$1,FALSE)</f>
        <v>50931</v>
      </c>
      <c r="S202" s="128">
        <f>VLOOKUP(FinalOutput[[#This Row],[ONS_Cenus_2011]],Table5[],CensusData!L$1,FALSE)</f>
        <v>50084</v>
      </c>
      <c r="T202" s="128">
        <f>VLOOKUP(FinalOutput[[#This Row],[ONS_Cenus_2011]],Table5[],CensusData!M$1,FALSE)</f>
        <v>49261</v>
      </c>
      <c r="U202" s="128">
        <f>VLOOKUP(FinalOutput[[#This Row],[ONS_Cenus_2011]],Table5[],CensusData!N$1,FALSE)</f>
        <v>196</v>
      </c>
      <c r="V202" s="128">
        <f>VLOOKUP(FinalOutput[[#This Row],[ONS_Cenus_2011]],Table5[],CensusData!O$1,FALSE)</f>
        <v>23</v>
      </c>
      <c r="W202" s="128">
        <f>VLOOKUP(FinalOutput[[#This Row],[ONS_Cenus_2011]],Table5[],CensusData!P$1,FALSE)</f>
        <v>604</v>
      </c>
      <c r="X202" s="128">
        <f>VLOOKUP(FinalOutput[[#This Row],[ONS_Cenus_2011]],Table5[],CensusData!Q$1,FALSE)</f>
        <v>234</v>
      </c>
      <c r="Y202" s="128">
        <f>VLOOKUP(FinalOutput[[#This Row],[ONS_Cenus_2011]],Table5[],CensusData!R$1,FALSE)</f>
        <v>130</v>
      </c>
      <c r="Z202" s="128">
        <f>VLOOKUP(FinalOutput[[#This Row],[ONS_Cenus_2011]],Table5[],CensusData!S$1,FALSE)</f>
        <v>11</v>
      </c>
      <c r="AA202" s="128">
        <f>VLOOKUP(FinalOutput[[#This Row],[ONS_Cenus_2011]],Table5[],CensusData!T$1,FALSE)</f>
        <v>41</v>
      </c>
      <c r="AB202" s="128">
        <f>VLOOKUP(FinalOutput[[#This Row],[ONS_Cenus_2011]],Table5[],CensusData!U$1,FALSE)</f>
        <v>52</v>
      </c>
      <c r="AC202" s="128">
        <f>VLOOKUP(FinalOutput[[#This Row],[ONS_Cenus_2011]],Table5[],CensusData!V$1,FALSE)</f>
        <v>356</v>
      </c>
      <c r="AD202" s="128">
        <f>VLOOKUP(FinalOutput[[#This Row],[ONS_Cenus_2011]],Table5[],CensusData!W$1,FALSE)</f>
        <v>133</v>
      </c>
      <c r="AE202" s="128">
        <f>VLOOKUP(FinalOutput[[#This Row],[ONS_Cenus_2011]],Table5[],CensusData!X$1,FALSE)</f>
        <v>28</v>
      </c>
      <c r="AF202" s="128">
        <f>VLOOKUP(FinalOutput[[#This Row],[ONS_Cenus_2011]],Table5[],CensusData!Y$1,FALSE)</f>
        <v>17</v>
      </c>
      <c r="AG202" s="128">
        <f>VLOOKUP(FinalOutput[[#This Row],[ONS_Cenus_2011]],Table5[],CensusData!Z$1,FALSE)</f>
        <v>81</v>
      </c>
      <c r="AH202" s="128">
        <f>VLOOKUP(FinalOutput[[#This Row],[ONS_Cenus_2011]],Table5[],CensusData!AA$1,FALSE)</f>
        <v>97</v>
      </c>
      <c r="AI202" s="128">
        <f>VLOOKUP(FinalOutput[[#This Row],[ONS_Cenus_2011]],Table5[],CensusData!AB$1,FALSE)</f>
        <v>211</v>
      </c>
      <c r="AJ202" s="128">
        <f>VLOOKUP(FinalOutput[[#This Row],[ONS_Cenus_2011]],Table5[],CensusData!AC$1,FALSE)</f>
        <v>78</v>
      </c>
      <c r="AK202" s="128">
        <f>VLOOKUP(FinalOutput[[#This Row],[ONS_Cenus_2011]],Table5[],CensusData!AD$1,FALSE)</f>
        <v>113</v>
      </c>
      <c r="AL202" s="128">
        <f>VLOOKUP(FinalOutput[[#This Row],[ONS_Cenus_2011]],Table5[],CensusData!AE$1,FALSE)</f>
        <v>20</v>
      </c>
      <c r="AM202" s="128">
        <f>VLOOKUP(FinalOutput[[#This Row],[ONS_Cenus_2011]],Table5[],CensusData!AF$1,FALSE)</f>
        <v>46</v>
      </c>
      <c r="AN202" s="128">
        <f>VLOOKUP(FinalOutput[[#This Row],[ONS_Cenus_2011]],Table5[],CensusData!AG$1,FALSE)</f>
        <v>12</v>
      </c>
      <c r="AO202" s="128">
        <f>VLOOKUP(FinalOutput[[#This Row],[ONS_Cenus_2011]],Table5[],CensusData!AH$1,FALSE)</f>
        <v>34</v>
      </c>
      <c r="AP202" s="128">
        <f>VLOOKUP(FinalOutput[[#This Row],[ONS_Cenus_2011]],Table5[],CensusData!AI$1,FALSE)</f>
        <v>96698</v>
      </c>
      <c r="AQ202" s="128">
        <f>VLOOKUP(FinalOutput[[#This Row],[ONS_Cenus_2011]],Table5[],CensusData!AJ$1,FALSE)</f>
        <v>30345</v>
      </c>
      <c r="AR202" s="128">
        <f>VLOOKUP(FinalOutput[[#This Row],[ONS_Cenus_2011]],Table5[],CensusData!AK$1,FALSE)</f>
        <v>15846</v>
      </c>
      <c r="AS202" s="128">
        <f>VLOOKUP(FinalOutput[[#This Row],[ONS_Cenus_2011]],Table5[],CensusData!AL$1,FALSE)</f>
        <v>15901</v>
      </c>
      <c r="AT202" s="128">
        <f>VLOOKUP(FinalOutput[[#This Row],[ONS_Cenus_2011]],Table5[],CensusData!AM$1,FALSE)</f>
        <v>4174</v>
      </c>
      <c r="AU202" s="128">
        <f>VLOOKUP(FinalOutput[[#This Row],[ONS_Cenus_2011]],Table5[],CensusData!AN$1,FALSE)</f>
        <v>11626</v>
      </c>
      <c r="AV202" s="128">
        <f>VLOOKUP(FinalOutput[[#This Row],[ONS_Cenus_2011]],Table5[],CensusData!AO$1,FALSE)</f>
        <v>14595</v>
      </c>
      <c r="AW202" s="128">
        <f>VLOOKUP(FinalOutput[[#This Row],[ONS_Cenus_2011]],Table5[],CensusData!AP$1,FALSE)</f>
        <v>4211</v>
      </c>
    </row>
    <row r="203" spans="1:49" ht="15" customHeight="1">
      <c r="A203" s="128" t="str">
        <f t="array" ref="A203">ConsolGeog[[#This Row],[Country]]</f>
        <v>England</v>
      </c>
      <c r="B203" s="129" t="str">
        <f t="array" ref="B203">ConsolGeog[[#This Row],[County Name]]</f>
        <v>Nottinghamshire</v>
      </c>
      <c r="C203" s="128" t="str">
        <f t="array" ref="C203">ConsolGeog[[#This Row],[la_code]]</f>
        <v>E07000171</v>
      </c>
      <c r="D203" s="129" t="str">
        <f t="array" ref="D203">ConsolGeog[[#This Row],[la_name]]</f>
        <v>Bassetlaw</v>
      </c>
      <c r="E203" s="129" t="str">
        <f t="array" ref="E203">ConsolGeog[[#This Row],[LA Type]]</f>
        <v>District</v>
      </c>
      <c r="F203" s="129">
        <f t="array" ref="F203">ConsolGeog[[#This Row],[population]]</f>
        <v>112863</v>
      </c>
      <c r="G203" s="129">
        <f t="array" ref="G203">ConsolGeog[[#This Row],[area]]</f>
        <v>63787.08</v>
      </c>
      <c r="H203" s="129">
        <f t="array" ref="H203">MAX(ConsolGeog[[#This Row],[Presented HS - 16-17 (2014)]]+ConsolGeog[[#This Row],[Presented HS - 18-24 (2014)]],ConsolGeog[[#This Row],[Presented HS - 16-24 (2014)]])+MAX(ConsolGeog[[#This Row],[Presented CS - 16-17 (2014)]]+ConsolGeog[[#This Row],[Presented CS - 18-24 (2014)]],ConsolGeog[[#This Row],[Presented CS - 16-24 (2014)]])</f>
        <v>0</v>
      </c>
      <c r="I203" s="129">
        <f t="array" ref="I203">MAX(ConsolGeog[[#This Row],[Assessed HS - 16-17 (2014)]]+ConsolGeog[[#This Row],[Assessed HS - 18-24 (2014)]],ConsolGeog[[#This Row],[Assessed HS - 16-24 (2014)]])+MAX(ConsolGeog[[#This Row],[Assessed CS - 16-17 (2014)]]+ConsolGeog[[#This Row],[Assessed CS - 18-24 (2014)]],ConsolGeog[[#This Row],[Assessed CS - 16-24 (2014)]])</f>
        <v>0</v>
      </c>
      <c r="J203" s="128">
        <f>VLOOKUP(FinalOutput[[#This Row],[ONS_Cenus_2011]],Table5[],CensusData!C$1,FALSE)</f>
        <v>39610</v>
      </c>
      <c r="K203" s="128">
        <f>VLOOKUP(FinalOutput[[#This Row],[ONS_Cenus_2011]],Table5[],CensusData!D$1,FALSE)</f>
        <v>5158</v>
      </c>
      <c r="L203" s="128">
        <f>VLOOKUP(FinalOutput[[#This Row],[ONS_Cenus_2011]],Table5[],CensusData!E$1,FALSE)</f>
        <v>2663</v>
      </c>
      <c r="M203" s="128">
        <f>VLOOKUP(FinalOutput[[#This Row],[ONS_Cenus_2011]],Table5[],CensusData!F$1,FALSE)</f>
        <v>6536</v>
      </c>
      <c r="N203" s="128">
        <f>VLOOKUP(FinalOutput[[#This Row],[ONS_Cenus_2011]],Table5[],CensusData!G$1,FALSE)</f>
        <v>3388</v>
      </c>
      <c r="O203" s="128">
        <f>VLOOKUP(FinalOutput[[#This Row],[ONS_Cenus_2011]],Table5[],CensusData!H$1,FALSE)</f>
        <v>597</v>
      </c>
      <c r="P203" s="128">
        <f>VLOOKUP(FinalOutput[[#This Row],[ONS_Cenus_2011]],Table5[],CensusData!I$1,FALSE)</f>
        <v>11.35</v>
      </c>
      <c r="Q203" s="128">
        <f>VLOOKUP(FinalOutput[[#This Row],[ONS_Cenus_2011]],Table5[],CensusData!J$1,FALSE)</f>
        <v>22285</v>
      </c>
      <c r="R203" s="128">
        <f>VLOOKUP(FinalOutput[[#This Row],[ONS_Cenus_2011]],Table5[],CensusData!K$1,FALSE)</f>
        <v>47667</v>
      </c>
      <c r="S203" s="128">
        <f>VLOOKUP(FinalOutput[[#This Row],[ONS_Cenus_2011]],Table5[],CensusData!L$1,FALSE)</f>
        <v>46874</v>
      </c>
      <c r="T203" s="128">
        <f>VLOOKUP(FinalOutput[[#This Row],[ONS_Cenus_2011]],Table5[],CensusData!M$1,FALSE)</f>
        <v>45650</v>
      </c>
      <c r="U203" s="128">
        <f>VLOOKUP(FinalOutput[[#This Row],[ONS_Cenus_2011]],Table5[],CensusData!N$1,FALSE)</f>
        <v>215</v>
      </c>
      <c r="V203" s="128">
        <f>VLOOKUP(FinalOutput[[#This Row],[ONS_Cenus_2011]],Table5[],CensusData!O$1,FALSE)</f>
        <v>31</v>
      </c>
      <c r="W203" s="128">
        <f>VLOOKUP(FinalOutput[[#This Row],[ONS_Cenus_2011]],Table5[],CensusData!P$1,FALSE)</f>
        <v>978</v>
      </c>
      <c r="X203" s="128">
        <f>VLOOKUP(FinalOutput[[#This Row],[ONS_Cenus_2011]],Table5[],CensusData!Q$1,FALSE)</f>
        <v>199</v>
      </c>
      <c r="Y203" s="128">
        <f>VLOOKUP(FinalOutput[[#This Row],[ONS_Cenus_2011]],Table5[],CensusData!R$1,FALSE)</f>
        <v>83</v>
      </c>
      <c r="Z203" s="128">
        <f>VLOOKUP(FinalOutput[[#This Row],[ONS_Cenus_2011]],Table5[],CensusData!S$1,FALSE)</f>
        <v>14</v>
      </c>
      <c r="AA203" s="128">
        <f>VLOOKUP(FinalOutput[[#This Row],[ONS_Cenus_2011]],Table5[],CensusData!T$1,FALSE)</f>
        <v>45</v>
      </c>
      <c r="AB203" s="128">
        <f>VLOOKUP(FinalOutput[[#This Row],[ONS_Cenus_2011]],Table5[],CensusData!U$1,FALSE)</f>
        <v>57</v>
      </c>
      <c r="AC203" s="128">
        <f>VLOOKUP(FinalOutput[[#This Row],[ONS_Cenus_2011]],Table5[],CensusData!V$1,FALSE)</f>
        <v>347</v>
      </c>
      <c r="AD203" s="128">
        <f>VLOOKUP(FinalOutput[[#This Row],[ONS_Cenus_2011]],Table5[],CensusData!W$1,FALSE)</f>
        <v>145</v>
      </c>
      <c r="AE203" s="128">
        <f>VLOOKUP(FinalOutput[[#This Row],[ONS_Cenus_2011]],Table5[],CensusData!X$1,FALSE)</f>
        <v>33</v>
      </c>
      <c r="AF203" s="128">
        <f>VLOOKUP(FinalOutput[[#This Row],[ONS_Cenus_2011]],Table5[],CensusData!Y$1,FALSE)</f>
        <v>18</v>
      </c>
      <c r="AG203" s="128">
        <f>VLOOKUP(FinalOutput[[#This Row],[ONS_Cenus_2011]],Table5[],CensusData!Z$1,FALSE)</f>
        <v>56</v>
      </c>
      <c r="AH203" s="128">
        <f>VLOOKUP(FinalOutput[[#This Row],[ONS_Cenus_2011]],Table5[],CensusData!AA$1,FALSE)</f>
        <v>95</v>
      </c>
      <c r="AI203" s="128">
        <f>VLOOKUP(FinalOutput[[#This Row],[ONS_Cenus_2011]],Table5[],CensusData!AB$1,FALSE)</f>
        <v>172</v>
      </c>
      <c r="AJ203" s="128">
        <f>VLOOKUP(FinalOutput[[#This Row],[ONS_Cenus_2011]],Table5[],CensusData!AC$1,FALSE)</f>
        <v>64</v>
      </c>
      <c r="AK203" s="128">
        <f>VLOOKUP(FinalOutput[[#This Row],[ONS_Cenus_2011]],Table5[],CensusData!AD$1,FALSE)</f>
        <v>93</v>
      </c>
      <c r="AL203" s="128">
        <f>VLOOKUP(FinalOutput[[#This Row],[ONS_Cenus_2011]],Table5[],CensusData!AE$1,FALSE)</f>
        <v>15</v>
      </c>
      <c r="AM203" s="128">
        <f>VLOOKUP(FinalOutput[[#This Row],[ONS_Cenus_2011]],Table5[],CensusData!AF$1,FALSE)</f>
        <v>75</v>
      </c>
      <c r="AN203" s="128">
        <f>VLOOKUP(FinalOutput[[#This Row],[ONS_Cenus_2011]],Table5[],CensusData!AG$1,FALSE)</f>
        <v>16</v>
      </c>
      <c r="AO203" s="128">
        <f>VLOOKUP(FinalOutput[[#This Row],[ONS_Cenus_2011]],Table5[],CensusData!AH$1,FALSE)</f>
        <v>59</v>
      </c>
      <c r="AP203" s="128">
        <f>VLOOKUP(FinalOutput[[#This Row],[ONS_Cenus_2011]],Table5[],CensusData!AI$1,FALSE)</f>
        <v>92702</v>
      </c>
      <c r="AQ203" s="128">
        <f>VLOOKUP(FinalOutput[[#This Row],[ONS_Cenus_2011]],Table5[],CensusData!AJ$1,FALSE)</f>
        <v>26393</v>
      </c>
      <c r="AR203" s="128">
        <f>VLOOKUP(FinalOutput[[#This Row],[ONS_Cenus_2011]],Table5[],CensusData!AK$1,FALSE)</f>
        <v>13513</v>
      </c>
      <c r="AS203" s="128">
        <f>VLOOKUP(FinalOutput[[#This Row],[ONS_Cenus_2011]],Table5[],CensusData!AL$1,FALSE)</f>
        <v>15245</v>
      </c>
      <c r="AT203" s="128">
        <f>VLOOKUP(FinalOutput[[#This Row],[ONS_Cenus_2011]],Table5[],CensusData!AM$1,FALSE)</f>
        <v>3847</v>
      </c>
      <c r="AU203" s="128">
        <f>VLOOKUP(FinalOutput[[#This Row],[ONS_Cenus_2011]],Table5[],CensusData!AN$1,FALSE)</f>
        <v>10453</v>
      </c>
      <c r="AV203" s="128">
        <f>VLOOKUP(FinalOutput[[#This Row],[ONS_Cenus_2011]],Table5[],CensusData!AO$1,FALSE)</f>
        <v>18761</v>
      </c>
      <c r="AW203" s="128">
        <f>VLOOKUP(FinalOutput[[#This Row],[ONS_Cenus_2011]],Table5[],CensusData!AP$1,FALSE)</f>
        <v>4490</v>
      </c>
    </row>
    <row r="204" spans="1:49" ht="15" customHeight="1">
      <c r="A204" s="128" t="str">
        <f t="array" ref="A204">ConsolGeog[[#This Row],[Country]]</f>
        <v>England</v>
      </c>
      <c r="B204" s="129" t="str">
        <f t="array" ref="B204">ConsolGeog[[#This Row],[County Name]]</f>
        <v>Nottinghamshire</v>
      </c>
      <c r="C204" s="128" t="str">
        <f t="array" ref="C204">ConsolGeog[[#This Row],[la_code]]</f>
        <v>E07000172</v>
      </c>
      <c r="D204" s="129" t="str">
        <f t="array" ref="D204">ConsolGeog[[#This Row],[la_name]]</f>
        <v>Broxtowe</v>
      </c>
      <c r="E204" s="129" t="str">
        <f t="array" ref="E204">ConsolGeog[[#This Row],[LA Type]]</f>
        <v>District</v>
      </c>
      <c r="F204" s="129">
        <f t="array" ref="F204">ConsolGeog[[#This Row],[population]]</f>
        <v>109487</v>
      </c>
      <c r="G204" s="129">
        <f t="array" ref="G204">ConsolGeog[[#This Row],[area]]</f>
        <v>8009.84</v>
      </c>
      <c r="H204" s="129">
        <f t="array" ref="H204">MAX(ConsolGeog[[#This Row],[Presented HS - 16-17 (2014)]]+ConsolGeog[[#This Row],[Presented HS - 18-24 (2014)]],ConsolGeog[[#This Row],[Presented HS - 16-24 (2014)]])+MAX(ConsolGeog[[#This Row],[Presented CS - 16-17 (2014)]]+ConsolGeog[[#This Row],[Presented CS - 18-24 (2014)]],ConsolGeog[[#This Row],[Presented CS - 16-24 (2014)]])</f>
        <v>62</v>
      </c>
      <c r="I204" s="129">
        <f t="array" ref="I204">MAX(ConsolGeog[[#This Row],[Assessed HS - 16-17 (2014)]]+ConsolGeog[[#This Row],[Assessed HS - 18-24 (2014)]],ConsolGeog[[#This Row],[Assessed HS - 16-24 (2014)]])+MAX(ConsolGeog[[#This Row],[Assessed CS - 16-17 (2014)]]+ConsolGeog[[#This Row],[Assessed CS - 18-24 (2014)]],ConsolGeog[[#This Row],[Assessed CS - 16-24 (2014)]])</f>
        <v>10</v>
      </c>
      <c r="J204" s="128">
        <f>VLOOKUP(FinalOutput[[#This Row],[ONS_Cenus_2011]],Table5[],CensusData!C$1,FALSE)</f>
        <v>37571</v>
      </c>
      <c r="K204" s="128">
        <f>VLOOKUP(FinalOutput[[#This Row],[ONS_Cenus_2011]],Table5[],CensusData!D$1,FALSE)</f>
        <v>5573</v>
      </c>
      <c r="L204" s="128">
        <f>VLOOKUP(FinalOutput[[#This Row],[ONS_Cenus_2011]],Table5[],CensusData!E$1,FALSE)</f>
        <v>2696</v>
      </c>
      <c r="M204" s="128">
        <f>VLOOKUP(FinalOutput[[#This Row],[ONS_Cenus_2011]],Table5[],CensusData!F$1,FALSE)</f>
        <v>5630</v>
      </c>
      <c r="N204" s="128">
        <f>VLOOKUP(FinalOutput[[#This Row],[ONS_Cenus_2011]],Table5[],CensusData!G$1,FALSE)</f>
        <v>3590</v>
      </c>
      <c r="O204" s="128">
        <f>VLOOKUP(FinalOutput[[#This Row],[ONS_Cenus_2011]],Table5[],CensusData!H$1,FALSE)</f>
        <v>573</v>
      </c>
      <c r="P204" s="128">
        <f>VLOOKUP(FinalOutput[[#This Row],[ONS_Cenus_2011]],Table5[],CensusData!I$1,FALSE)</f>
        <v>10.43</v>
      </c>
      <c r="Q204" s="128">
        <f>VLOOKUP(FinalOutput[[#This Row],[ONS_Cenus_2011]],Table5[],CensusData!J$1,FALSE)</f>
        <v>23474</v>
      </c>
      <c r="R204" s="128">
        <f>VLOOKUP(FinalOutput[[#This Row],[ONS_Cenus_2011]],Table5[],CensusData!K$1,FALSE)</f>
        <v>46820</v>
      </c>
      <c r="S204" s="128">
        <f>VLOOKUP(FinalOutput[[#This Row],[ONS_Cenus_2011]],Table5[],CensusData!L$1,FALSE)</f>
        <v>44419</v>
      </c>
      <c r="T204" s="128">
        <f>VLOOKUP(FinalOutput[[#This Row],[ONS_Cenus_2011]],Table5[],CensusData!M$1,FALSE)</f>
        <v>42974</v>
      </c>
      <c r="U204" s="128">
        <f>VLOOKUP(FinalOutput[[#This Row],[ONS_Cenus_2011]],Table5[],CensusData!N$1,FALSE)</f>
        <v>352</v>
      </c>
      <c r="V204" s="128">
        <f>VLOOKUP(FinalOutput[[#This Row],[ONS_Cenus_2011]],Table5[],CensusData!O$1,FALSE)</f>
        <v>6</v>
      </c>
      <c r="W204" s="128">
        <f>VLOOKUP(FinalOutput[[#This Row],[ONS_Cenus_2011]],Table5[],CensusData!P$1,FALSE)</f>
        <v>1087</v>
      </c>
      <c r="X204" s="128">
        <f>VLOOKUP(FinalOutput[[#This Row],[ONS_Cenus_2011]],Table5[],CensusData!Q$1,FALSE)</f>
        <v>350</v>
      </c>
      <c r="Y204" s="128">
        <f>VLOOKUP(FinalOutput[[#This Row],[ONS_Cenus_2011]],Table5[],CensusData!R$1,FALSE)</f>
        <v>170</v>
      </c>
      <c r="Z204" s="128">
        <f>VLOOKUP(FinalOutput[[#This Row],[ONS_Cenus_2011]],Table5[],CensusData!S$1,FALSE)</f>
        <v>33</v>
      </c>
      <c r="AA204" s="128">
        <f>VLOOKUP(FinalOutput[[#This Row],[ONS_Cenus_2011]],Table5[],CensusData!T$1,FALSE)</f>
        <v>81</v>
      </c>
      <c r="AB204" s="128">
        <f>VLOOKUP(FinalOutput[[#This Row],[ONS_Cenus_2011]],Table5[],CensusData!U$1,FALSE)</f>
        <v>66</v>
      </c>
      <c r="AC204" s="128">
        <f>VLOOKUP(FinalOutput[[#This Row],[ONS_Cenus_2011]],Table5[],CensusData!V$1,FALSE)</f>
        <v>1429</v>
      </c>
      <c r="AD204" s="128">
        <f>VLOOKUP(FinalOutput[[#This Row],[ONS_Cenus_2011]],Table5[],CensusData!W$1,FALSE)</f>
        <v>590</v>
      </c>
      <c r="AE204" s="128">
        <f>VLOOKUP(FinalOutput[[#This Row],[ONS_Cenus_2011]],Table5[],CensusData!X$1,FALSE)</f>
        <v>204</v>
      </c>
      <c r="AF204" s="128">
        <f>VLOOKUP(FinalOutput[[#This Row],[ONS_Cenus_2011]],Table5[],CensusData!Y$1,FALSE)</f>
        <v>21</v>
      </c>
      <c r="AG204" s="128">
        <f>VLOOKUP(FinalOutput[[#This Row],[ONS_Cenus_2011]],Table5[],CensusData!Z$1,FALSE)</f>
        <v>387</v>
      </c>
      <c r="AH204" s="128">
        <f>VLOOKUP(FinalOutput[[#This Row],[ONS_Cenus_2011]],Table5[],CensusData!AA$1,FALSE)</f>
        <v>227</v>
      </c>
      <c r="AI204" s="128">
        <f>VLOOKUP(FinalOutput[[#This Row],[ONS_Cenus_2011]],Table5[],CensusData!AB$1,FALSE)</f>
        <v>400</v>
      </c>
      <c r="AJ204" s="128">
        <f>VLOOKUP(FinalOutput[[#This Row],[ONS_Cenus_2011]],Table5[],CensusData!AC$1,FALSE)</f>
        <v>153</v>
      </c>
      <c r="AK204" s="128">
        <f>VLOOKUP(FinalOutput[[#This Row],[ONS_Cenus_2011]],Table5[],CensusData!AD$1,FALSE)</f>
        <v>221</v>
      </c>
      <c r="AL204" s="128">
        <f>VLOOKUP(FinalOutput[[#This Row],[ONS_Cenus_2011]],Table5[],CensusData!AE$1,FALSE)</f>
        <v>26</v>
      </c>
      <c r="AM204" s="128">
        <f>VLOOKUP(FinalOutput[[#This Row],[ONS_Cenus_2011]],Table5[],CensusData!AF$1,FALSE)</f>
        <v>222</v>
      </c>
      <c r="AN204" s="128">
        <f>VLOOKUP(FinalOutput[[#This Row],[ONS_Cenus_2011]],Table5[],CensusData!AG$1,FALSE)</f>
        <v>120</v>
      </c>
      <c r="AO204" s="128">
        <f>VLOOKUP(FinalOutput[[#This Row],[ONS_Cenus_2011]],Table5[],CensusData!AH$1,FALSE)</f>
        <v>102</v>
      </c>
      <c r="AP204" s="128">
        <f>VLOOKUP(FinalOutput[[#This Row],[ONS_Cenus_2011]],Table5[],CensusData!AI$1,FALSE)</f>
        <v>90938</v>
      </c>
      <c r="AQ204" s="128">
        <f>VLOOKUP(FinalOutput[[#This Row],[ONS_Cenus_2011]],Table5[],CensusData!AJ$1,FALSE)</f>
        <v>21031</v>
      </c>
      <c r="AR204" s="128">
        <f>VLOOKUP(FinalOutput[[#This Row],[ONS_Cenus_2011]],Table5[],CensusData!AK$1,FALSE)</f>
        <v>11721</v>
      </c>
      <c r="AS204" s="128">
        <f>VLOOKUP(FinalOutput[[#This Row],[ONS_Cenus_2011]],Table5[],CensusData!AL$1,FALSE)</f>
        <v>13547</v>
      </c>
      <c r="AT204" s="128">
        <f>VLOOKUP(FinalOutput[[#This Row],[ONS_Cenus_2011]],Table5[],CensusData!AM$1,FALSE)</f>
        <v>4079</v>
      </c>
      <c r="AU204" s="128">
        <f>VLOOKUP(FinalOutput[[#This Row],[ONS_Cenus_2011]],Table5[],CensusData!AN$1,FALSE)</f>
        <v>11046</v>
      </c>
      <c r="AV204" s="128">
        <f>VLOOKUP(FinalOutput[[#This Row],[ONS_Cenus_2011]],Table5[],CensusData!AO$1,FALSE)</f>
        <v>25678</v>
      </c>
      <c r="AW204" s="128">
        <f>VLOOKUP(FinalOutput[[#This Row],[ONS_Cenus_2011]],Table5[],CensusData!AP$1,FALSE)</f>
        <v>3836</v>
      </c>
    </row>
    <row r="205" spans="1:49" ht="15" customHeight="1">
      <c r="A205" s="128" t="str">
        <f t="array" ref="A205">ConsolGeog[[#This Row],[Country]]</f>
        <v>England</v>
      </c>
      <c r="B205" s="129" t="str">
        <f t="array" ref="B205">ConsolGeog[[#This Row],[County Name]]</f>
        <v>Nottinghamshire</v>
      </c>
      <c r="C205" s="128" t="str">
        <f t="array" ref="C205">ConsolGeog[[#This Row],[la_code]]</f>
        <v>E07000173</v>
      </c>
      <c r="D205" s="129" t="str">
        <f t="array" ref="D205">ConsolGeog[[#This Row],[la_name]]</f>
        <v>Gedling</v>
      </c>
      <c r="E205" s="129" t="str">
        <f t="array" ref="E205">ConsolGeog[[#This Row],[LA Type]]</f>
        <v>District</v>
      </c>
      <c r="F205" s="129">
        <f t="array" ref="F205">ConsolGeog[[#This Row],[population]]</f>
        <v>113543</v>
      </c>
      <c r="G205" s="129">
        <f t="array" ref="G205">ConsolGeog[[#This Row],[area]]</f>
        <v>11997.63</v>
      </c>
      <c r="H205" s="129">
        <f t="array" ref="H205">MAX(ConsolGeog[[#This Row],[Presented HS - 16-17 (2014)]]+ConsolGeog[[#This Row],[Presented HS - 18-24 (2014)]],ConsolGeog[[#This Row],[Presented HS - 16-24 (2014)]])+MAX(ConsolGeog[[#This Row],[Presented CS - 16-17 (2014)]]+ConsolGeog[[#This Row],[Presented CS - 18-24 (2014)]],ConsolGeog[[#This Row],[Presented CS - 16-24 (2014)]])</f>
        <v>70</v>
      </c>
      <c r="I205" s="129">
        <f t="array" ref="I205">MAX(ConsolGeog[[#This Row],[Assessed HS - 16-17 (2014)]]+ConsolGeog[[#This Row],[Assessed HS - 18-24 (2014)]],ConsolGeog[[#This Row],[Assessed HS - 16-24 (2014)]])+MAX(ConsolGeog[[#This Row],[Assessed CS - 16-17 (2014)]]+ConsolGeog[[#This Row],[Assessed CS - 18-24 (2014)]],ConsolGeog[[#This Row],[Assessed CS - 16-24 (2014)]])</f>
        <v>46</v>
      </c>
      <c r="J205" s="128">
        <f>VLOOKUP(FinalOutput[[#This Row],[ONS_Cenus_2011]],Table5[],CensusData!C$1,FALSE)</f>
        <v>37257</v>
      </c>
      <c r="K205" s="128">
        <f>VLOOKUP(FinalOutput[[#This Row],[ONS_Cenus_2011]],Table5[],CensusData!D$1,FALSE)</f>
        <v>4937</v>
      </c>
      <c r="L205" s="128">
        <f>VLOOKUP(FinalOutput[[#This Row],[ONS_Cenus_2011]],Table5[],CensusData!E$1,FALSE)</f>
        <v>2231</v>
      </c>
      <c r="M205" s="128">
        <f>VLOOKUP(FinalOutput[[#This Row],[ONS_Cenus_2011]],Table5[],CensusData!F$1,FALSE)</f>
        <v>5178</v>
      </c>
      <c r="N205" s="128">
        <f>VLOOKUP(FinalOutput[[#This Row],[ONS_Cenus_2011]],Table5[],CensusData!G$1,FALSE)</f>
        <v>3280</v>
      </c>
      <c r="O205" s="128">
        <f>VLOOKUP(FinalOutput[[#This Row],[ONS_Cenus_2011]],Table5[],CensusData!H$1,FALSE)</f>
        <v>391</v>
      </c>
      <c r="P205" s="128">
        <f>VLOOKUP(FinalOutput[[#This Row],[ONS_Cenus_2011]],Table5[],CensusData!I$1,FALSE)</f>
        <v>20.98</v>
      </c>
      <c r="Q205" s="128">
        <f>VLOOKUP(FinalOutput[[#This Row],[ONS_Cenus_2011]],Table5[],CensusData!J$1,FALSE)</f>
        <v>13257</v>
      </c>
      <c r="R205" s="128">
        <f>VLOOKUP(FinalOutput[[#This Row],[ONS_Cenus_2011]],Table5[],CensusData!K$1,FALSE)</f>
        <v>49349</v>
      </c>
      <c r="S205" s="128">
        <f>VLOOKUP(FinalOutput[[#This Row],[ONS_Cenus_2011]],Table5[],CensusData!L$1,FALSE)</f>
        <v>46889</v>
      </c>
      <c r="T205" s="128">
        <f>VLOOKUP(FinalOutput[[#This Row],[ONS_Cenus_2011]],Table5[],CensusData!M$1,FALSE)</f>
        <v>45396</v>
      </c>
      <c r="U205" s="128">
        <f>VLOOKUP(FinalOutput[[#This Row],[ONS_Cenus_2011]],Table5[],CensusData!N$1,FALSE)</f>
        <v>521</v>
      </c>
      <c r="V205" s="128">
        <f>VLOOKUP(FinalOutput[[#This Row],[ONS_Cenus_2011]],Table5[],CensusData!O$1,FALSE)</f>
        <v>8</v>
      </c>
      <c r="W205" s="128">
        <f>VLOOKUP(FinalOutput[[#This Row],[ONS_Cenus_2011]],Table5[],CensusData!P$1,FALSE)</f>
        <v>964</v>
      </c>
      <c r="X205" s="128">
        <f>VLOOKUP(FinalOutput[[#This Row],[ONS_Cenus_2011]],Table5[],CensusData!Q$1,FALSE)</f>
        <v>508</v>
      </c>
      <c r="Y205" s="128">
        <f>VLOOKUP(FinalOutput[[#This Row],[ONS_Cenus_2011]],Table5[],CensusData!R$1,FALSE)</f>
        <v>295</v>
      </c>
      <c r="Z205" s="128">
        <f>VLOOKUP(FinalOutput[[#This Row],[ONS_Cenus_2011]],Table5[],CensusData!S$1,FALSE)</f>
        <v>40</v>
      </c>
      <c r="AA205" s="128">
        <f>VLOOKUP(FinalOutput[[#This Row],[ONS_Cenus_2011]],Table5[],CensusData!T$1,FALSE)</f>
        <v>94</v>
      </c>
      <c r="AB205" s="128">
        <f>VLOOKUP(FinalOutput[[#This Row],[ONS_Cenus_2011]],Table5[],CensusData!U$1,FALSE)</f>
        <v>79</v>
      </c>
      <c r="AC205" s="128">
        <f>VLOOKUP(FinalOutput[[#This Row],[ONS_Cenus_2011]],Table5[],CensusData!V$1,FALSE)</f>
        <v>1045</v>
      </c>
      <c r="AD205" s="128">
        <f>VLOOKUP(FinalOutput[[#This Row],[ONS_Cenus_2011]],Table5[],CensusData!W$1,FALSE)</f>
        <v>450</v>
      </c>
      <c r="AE205" s="128">
        <f>VLOOKUP(FinalOutput[[#This Row],[ONS_Cenus_2011]],Table5[],CensusData!X$1,FALSE)</f>
        <v>260</v>
      </c>
      <c r="AF205" s="128">
        <f>VLOOKUP(FinalOutput[[#This Row],[ONS_Cenus_2011]],Table5[],CensusData!Y$1,FALSE)</f>
        <v>18</v>
      </c>
      <c r="AG205" s="128">
        <f>VLOOKUP(FinalOutput[[#This Row],[ONS_Cenus_2011]],Table5[],CensusData!Z$1,FALSE)</f>
        <v>146</v>
      </c>
      <c r="AH205" s="128">
        <f>VLOOKUP(FinalOutput[[#This Row],[ONS_Cenus_2011]],Table5[],CensusData!AA$1,FALSE)</f>
        <v>171</v>
      </c>
      <c r="AI205" s="128">
        <f>VLOOKUP(FinalOutput[[#This Row],[ONS_Cenus_2011]],Table5[],CensusData!AB$1,FALSE)</f>
        <v>808</v>
      </c>
      <c r="AJ205" s="128">
        <f>VLOOKUP(FinalOutput[[#This Row],[ONS_Cenus_2011]],Table5[],CensusData!AC$1,FALSE)</f>
        <v>149</v>
      </c>
      <c r="AK205" s="128">
        <f>VLOOKUP(FinalOutput[[#This Row],[ONS_Cenus_2011]],Table5[],CensusData!AD$1,FALSE)</f>
        <v>585</v>
      </c>
      <c r="AL205" s="128">
        <f>VLOOKUP(FinalOutput[[#This Row],[ONS_Cenus_2011]],Table5[],CensusData!AE$1,FALSE)</f>
        <v>74</v>
      </c>
      <c r="AM205" s="128">
        <f>VLOOKUP(FinalOutput[[#This Row],[ONS_Cenus_2011]],Table5[],CensusData!AF$1,FALSE)</f>
        <v>99</v>
      </c>
      <c r="AN205" s="128">
        <f>VLOOKUP(FinalOutput[[#This Row],[ONS_Cenus_2011]],Table5[],CensusData!AG$1,FALSE)</f>
        <v>26</v>
      </c>
      <c r="AO205" s="128">
        <f>VLOOKUP(FinalOutput[[#This Row],[ONS_Cenus_2011]],Table5[],CensusData!AH$1,FALSE)</f>
        <v>73</v>
      </c>
      <c r="AP205" s="128">
        <f>VLOOKUP(FinalOutput[[#This Row],[ONS_Cenus_2011]],Table5[],CensusData!AI$1,FALSE)</f>
        <v>93186</v>
      </c>
      <c r="AQ205" s="128">
        <f>VLOOKUP(FinalOutput[[#This Row],[ONS_Cenus_2011]],Table5[],CensusData!AJ$1,FALSE)</f>
        <v>21980</v>
      </c>
      <c r="AR205" s="128">
        <f>VLOOKUP(FinalOutput[[#This Row],[ONS_Cenus_2011]],Table5[],CensusData!AK$1,FALSE)</f>
        <v>12775</v>
      </c>
      <c r="AS205" s="128">
        <f>VLOOKUP(FinalOutput[[#This Row],[ONS_Cenus_2011]],Table5[],CensusData!AL$1,FALSE)</f>
        <v>14737</v>
      </c>
      <c r="AT205" s="128">
        <f>VLOOKUP(FinalOutput[[#This Row],[ONS_Cenus_2011]],Table5[],CensusData!AM$1,FALSE)</f>
        <v>4240</v>
      </c>
      <c r="AU205" s="128">
        <f>VLOOKUP(FinalOutput[[#This Row],[ONS_Cenus_2011]],Table5[],CensusData!AN$1,FALSE)</f>
        <v>11999</v>
      </c>
      <c r="AV205" s="128">
        <f>VLOOKUP(FinalOutput[[#This Row],[ONS_Cenus_2011]],Table5[],CensusData!AO$1,FALSE)</f>
        <v>23601</v>
      </c>
      <c r="AW205" s="128">
        <f>VLOOKUP(FinalOutput[[#This Row],[ONS_Cenus_2011]],Table5[],CensusData!AP$1,FALSE)</f>
        <v>3854</v>
      </c>
    </row>
    <row r="206" spans="1:49">
      <c r="A206" s="128" t="str">
        <f t="array" ref="A206">ConsolGeog[[#This Row],[Country]]</f>
        <v>England</v>
      </c>
      <c r="B206" s="129" t="str">
        <f t="array" ref="B206">ConsolGeog[[#This Row],[County Name]]</f>
        <v>Tower Hamlets</v>
      </c>
      <c r="C206" s="128" t="str">
        <f t="array" ref="C206">ConsolGeog[[#This Row],[la_code]]</f>
        <v>E09000030</v>
      </c>
      <c r="D206" s="129" t="str">
        <f t="array" ref="D206">ConsolGeog[[#This Row],[la_name]]</f>
        <v>Tower Hamlets</v>
      </c>
      <c r="E206" s="129" t="str">
        <f t="array" ref="E206">ConsolGeog[[#This Row],[LA Type]]</f>
        <v>Unitary</v>
      </c>
      <c r="F206" s="129">
        <f t="array" ref="F206">ConsolGeog[[#This Row],[population]]</f>
        <v>254096</v>
      </c>
      <c r="G206" s="129">
        <f t="array" ref="G206">ConsolGeog[[#This Row],[area]]</f>
        <v>1976.9</v>
      </c>
      <c r="H206" s="129">
        <f t="array" ref="H206">MAX(ConsolGeog[[#This Row],[Presented HS - 16-17 (2014)]]+ConsolGeog[[#This Row],[Presented HS - 18-24 (2014)]],ConsolGeog[[#This Row],[Presented HS - 16-24 (2014)]])+MAX(ConsolGeog[[#This Row],[Presented CS - 16-17 (2014)]]+ConsolGeog[[#This Row],[Presented CS - 18-24 (2014)]],ConsolGeog[[#This Row],[Presented CS - 16-24 (2014)]])</f>
        <v>0</v>
      </c>
      <c r="I206" s="129">
        <f t="array" ref="I206">MAX(ConsolGeog[[#This Row],[Assessed HS - 16-17 (2014)]]+ConsolGeog[[#This Row],[Assessed HS - 18-24 (2014)]],ConsolGeog[[#This Row],[Assessed HS - 16-24 (2014)]])+MAX(ConsolGeog[[#This Row],[Assessed CS - 16-17 (2014)]]+ConsolGeog[[#This Row],[Assessed CS - 18-24 (2014)]],ConsolGeog[[#This Row],[Assessed CS - 16-24 (2014)]])</f>
        <v>0</v>
      </c>
      <c r="J206" s="128">
        <f>VLOOKUP(FinalOutput[[#This Row],[ONS_Cenus_2011]],Table5[],CensusData!C$1,FALSE)</f>
        <v>82709</v>
      </c>
      <c r="K206" s="128">
        <f>VLOOKUP(FinalOutput[[#This Row],[ONS_Cenus_2011]],Table5[],CensusData!D$1,FALSE)</f>
        <v>24108</v>
      </c>
      <c r="L206" s="128">
        <f>VLOOKUP(FinalOutput[[#This Row],[ONS_Cenus_2011]],Table5[],CensusData!E$1,FALSE)</f>
        <v>17002</v>
      </c>
      <c r="M206" s="128">
        <f>VLOOKUP(FinalOutput[[#This Row],[ONS_Cenus_2011]],Table5[],CensusData!F$1,FALSE)</f>
        <v>36485</v>
      </c>
      <c r="N206" s="128">
        <f>VLOOKUP(FinalOutput[[#This Row],[ONS_Cenus_2011]],Table5[],CensusData!G$1,FALSE)</f>
        <v>15621</v>
      </c>
      <c r="O206" s="128">
        <f>VLOOKUP(FinalOutput[[#This Row],[ONS_Cenus_2011]],Table5[],CensusData!H$1,FALSE)</f>
        <v>6687</v>
      </c>
      <c r="P206" s="128">
        <f>VLOOKUP(FinalOutput[[#This Row],[ONS_Cenus_2011]],Table5[],CensusData!I$1,FALSE)</f>
        <v>40.840000000000003</v>
      </c>
      <c r="Q206" s="128">
        <f>VLOOKUP(FinalOutput[[#This Row],[ONS_Cenus_2011]],Table5[],CensusData!J$1,FALSE)</f>
        <v>4312</v>
      </c>
      <c r="R206" s="128">
        <f>VLOOKUP(FinalOutput[[#This Row],[ONS_Cenus_2011]],Table5[],CensusData!K$1,FALSE)</f>
        <v>101257</v>
      </c>
      <c r="S206" s="128">
        <f>VLOOKUP(FinalOutput[[#This Row],[ONS_Cenus_2011]],Table5[],CensusData!L$1,FALSE)</f>
        <v>58357</v>
      </c>
      <c r="T206" s="128">
        <f>VLOOKUP(FinalOutput[[#This Row],[ONS_Cenus_2011]],Table5[],CensusData!M$1,FALSE)</f>
        <v>41306</v>
      </c>
      <c r="U206" s="128">
        <f>VLOOKUP(FinalOutput[[#This Row],[ONS_Cenus_2011]],Table5[],CensusData!N$1,FALSE)</f>
        <v>2264</v>
      </c>
      <c r="V206" s="128">
        <f>VLOOKUP(FinalOutput[[#This Row],[ONS_Cenus_2011]],Table5[],CensusData!O$1,FALSE)</f>
        <v>63</v>
      </c>
      <c r="W206" s="128">
        <f>VLOOKUP(FinalOutput[[#This Row],[ONS_Cenus_2011]],Table5[],CensusData!P$1,FALSE)</f>
        <v>14724</v>
      </c>
      <c r="X206" s="128">
        <f>VLOOKUP(FinalOutput[[#This Row],[ONS_Cenus_2011]],Table5[],CensusData!Q$1,FALSE)</f>
        <v>3312</v>
      </c>
      <c r="Y206" s="128">
        <f>VLOOKUP(FinalOutput[[#This Row],[ONS_Cenus_2011]],Table5[],CensusData!R$1,FALSE)</f>
        <v>828</v>
      </c>
      <c r="Z206" s="128">
        <f>VLOOKUP(FinalOutput[[#This Row],[ONS_Cenus_2011]],Table5[],CensusData!S$1,FALSE)</f>
        <v>576</v>
      </c>
      <c r="AA206" s="128">
        <f>VLOOKUP(FinalOutput[[#This Row],[ONS_Cenus_2011]],Table5[],CensusData!T$1,FALSE)</f>
        <v>899</v>
      </c>
      <c r="AB206" s="128">
        <f>VLOOKUP(FinalOutput[[#This Row],[ONS_Cenus_2011]],Table5[],CensusData!U$1,FALSE)</f>
        <v>1009</v>
      </c>
      <c r="AC206" s="128">
        <f>VLOOKUP(FinalOutput[[#This Row],[ONS_Cenus_2011]],Table5[],CensusData!V$1,FALSE)</f>
        <v>29280</v>
      </c>
      <c r="AD206" s="128">
        <f>VLOOKUP(FinalOutput[[#This Row],[ONS_Cenus_2011]],Table5[],CensusData!W$1,FALSE)</f>
        <v>3089</v>
      </c>
      <c r="AE206" s="128">
        <f>VLOOKUP(FinalOutput[[#This Row],[ONS_Cenus_2011]],Table5[],CensusData!X$1,FALSE)</f>
        <v>886</v>
      </c>
      <c r="AF206" s="128">
        <f>VLOOKUP(FinalOutput[[#This Row],[ONS_Cenus_2011]],Table5[],CensusData!Y$1,FALSE)</f>
        <v>19526</v>
      </c>
      <c r="AG206" s="128">
        <f>VLOOKUP(FinalOutput[[#This Row],[ONS_Cenus_2011]],Table5[],CensusData!Z$1,FALSE)</f>
        <v>3581</v>
      </c>
      <c r="AH206" s="128">
        <f>VLOOKUP(FinalOutput[[#This Row],[ONS_Cenus_2011]],Table5[],CensusData!AA$1,FALSE)</f>
        <v>2198</v>
      </c>
      <c r="AI206" s="128">
        <f>VLOOKUP(FinalOutput[[#This Row],[ONS_Cenus_2011]],Table5[],CensusData!AB$1,FALSE)</f>
        <v>7996</v>
      </c>
      <c r="AJ206" s="128">
        <f>VLOOKUP(FinalOutput[[#This Row],[ONS_Cenus_2011]],Table5[],CensusData!AC$1,FALSE)</f>
        <v>3863</v>
      </c>
      <c r="AK206" s="128">
        <f>VLOOKUP(FinalOutput[[#This Row],[ONS_Cenus_2011]],Table5[],CensusData!AD$1,FALSE)</f>
        <v>2907</v>
      </c>
      <c r="AL206" s="128">
        <f>VLOOKUP(FinalOutput[[#This Row],[ONS_Cenus_2011]],Table5[],CensusData!AE$1,FALSE)</f>
        <v>1226</v>
      </c>
      <c r="AM206" s="128">
        <f>VLOOKUP(FinalOutput[[#This Row],[ONS_Cenus_2011]],Table5[],CensusData!AF$1,FALSE)</f>
        <v>2312</v>
      </c>
      <c r="AN206" s="128">
        <f>VLOOKUP(FinalOutput[[#This Row],[ONS_Cenus_2011]],Table5[],CensusData!AG$1,FALSE)</f>
        <v>1005</v>
      </c>
      <c r="AO206" s="128">
        <f>VLOOKUP(FinalOutput[[#This Row],[ONS_Cenus_2011]],Table5[],CensusData!AH$1,FALSE)</f>
        <v>1307</v>
      </c>
      <c r="AP206" s="128">
        <f>VLOOKUP(FinalOutput[[#This Row],[ONS_Cenus_2011]],Table5[],CensusData!AI$1,FALSE)</f>
        <v>203953</v>
      </c>
      <c r="AQ206" s="128">
        <f>VLOOKUP(FinalOutput[[#This Row],[ONS_Cenus_2011]],Table5[],CensusData!AJ$1,FALSE)</f>
        <v>40719</v>
      </c>
      <c r="AR206" s="128">
        <f>VLOOKUP(FinalOutput[[#This Row],[ONS_Cenus_2011]],Table5[],CensusData!AK$1,FALSE)</f>
        <v>18928</v>
      </c>
      <c r="AS206" s="128">
        <f>VLOOKUP(FinalOutput[[#This Row],[ONS_Cenus_2011]],Table5[],CensusData!AL$1,FALSE)</f>
        <v>17734</v>
      </c>
      <c r="AT206" s="128">
        <f>VLOOKUP(FinalOutput[[#This Row],[ONS_Cenus_2011]],Table5[],CensusData!AM$1,FALSE)</f>
        <v>1821</v>
      </c>
      <c r="AU206" s="128">
        <f>VLOOKUP(FinalOutput[[#This Row],[ONS_Cenus_2011]],Table5[],CensusData!AN$1,FALSE)</f>
        <v>20643</v>
      </c>
      <c r="AV206" s="128">
        <f>VLOOKUP(FinalOutput[[#This Row],[ONS_Cenus_2011]],Table5[],CensusData!AO$1,FALSE)</f>
        <v>83675</v>
      </c>
      <c r="AW206" s="128">
        <f>VLOOKUP(FinalOutput[[#This Row],[ONS_Cenus_2011]],Table5[],CensusData!AP$1,FALSE)</f>
        <v>20433</v>
      </c>
    </row>
    <row r="207" spans="1:49" ht="15" customHeight="1">
      <c r="A207" s="128" t="str">
        <f t="array" ref="A207">ConsolGeog[[#This Row],[Country]]</f>
        <v>England</v>
      </c>
      <c r="B207" s="129" t="str">
        <f t="array" ref="B207">ConsolGeog[[#This Row],[County Name]]</f>
        <v>Nottinghamshire</v>
      </c>
      <c r="C207" s="128" t="str">
        <f t="array" ref="C207">ConsolGeog[[#This Row],[la_code]]</f>
        <v>E07000174</v>
      </c>
      <c r="D207" s="129" t="str">
        <f t="array" ref="D207">ConsolGeog[[#This Row],[la_name]]</f>
        <v>Mansfield</v>
      </c>
      <c r="E207" s="129" t="str">
        <f t="array" ref="E207">ConsolGeog[[#This Row],[LA Type]]</f>
        <v>District</v>
      </c>
      <c r="F207" s="129">
        <f t="array" ref="F207">ConsolGeog[[#This Row],[population]]</f>
        <v>104466</v>
      </c>
      <c r="G207" s="129">
        <f t="array" ref="G207">ConsolGeog[[#This Row],[area]]</f>
        <v>7671.65</v>
      </c>
      <c r="H207" s="129">
        <f t="array" ref="H207">MAX(ConsolGeog[[#This Row],[Presented HS - 16-17 (2014)]]+ConsolGeog[[#This Row],[Presented HS - 18-24 (2014)]],ConsolGeog[[#This Row],[Presented HS - 16-24 (2014)]])+MAX(ConsolGeog[[#This Row],[Presented CS - 16-17 (2014)]]+ConsolGeog[[#This Row],[Presented CS - 18-24 (2014)]],ConsolGeog[[#This Row],[Presented CS - 16-24 (2014)]])</f>
        <v>0</v>
      </c>
      <c r="I207" s="129">
        <f t="array" ref="I207">MAX(ConsolGeog[[#This Row],[Assessed HS - 16-17 (2014)]]+ConsolGeog[[#This Row],[Assessed HS - 18-24 (2014)]],ConsolGeog[[#This Row],[Assessed HS - 16-24 (2014)]])+MAX(ConsolGeog[[#This Row],[Assessed CS - 16-17 (2014)]]+ConsolGeog[[#This Row],[Assessed CS - 18-24 (2014)]],ConsolGeog[[#This Row],[Assessed CS - 16-24 (2014)]])</f>
        <v>46</v>
      </c>
      <c r="J207" s="128">
        <f>VLOOKUP(FinalOutput[[#This Row],[ONS_Cenus_2011]],Table5[],CensusData!C$1,FALSE)</f>
        <v>36887</v>
      </c>
      <c r="K207" s="128">
        <f>VLOOKUP(FinalOutput[[#This Row],[ONS_Cenus_2011]],Table5[],CensusData!D$1,FALSE)</f>
        <v>5049</v>
      </c>
      <c r="L207" s="128">
        <f>VLOOKUP(FinalOutput[[#This Row],[ONS_Cenus_2011]],Table5[],CensusData!E$1,FALSE)</f>
        <v>2824</v>
      </c>
      <c r="M207" s="128">
        <f>VLOOKUP(FinalOutput[[#This Row],[ONS_Cenus_2011]],Table5[],CensusData!F$1,FALSE)</f>
        <v>6124</v>
      </c>
      <c r="N207" s="128">
        <f>VLOOKUP(FinalOutput[[#This Row],[ONS_Cenus_2011]],Table5[],CensusData!G$1,FALSE)</f>
        <v>3323</v>
      </c>
      <c r="O207" s="128">
        <f>VLOOKUP(FinalOutput[[#This Row],[ONS_Cenus_2011]],Table5[],CensusData!H$1,FALSE)</f>
        <v>580</v>
      </c>
      <c r="P207" s="128">
        <f>VLOOKUP(FinalOutput[[#This Row],[ONS_Cenus_2011]],Table5[],CensusData!I$1,FALSE)</f>
        <v>9.35</v>
      </c>
      <c r="Q207" s="128">
        <f>VLOOKUP(FinalOutput[[#This Row],[ONS_Cenus_2011]],Table5[],CensusData!J$1,FALSE)</f>
        <v>24892</v>
      </c>
      <c r="R207" s="128">
        <f>VLOOKUP(FinalOutput[[#This Row],[ONS_Cenus_2011]],Table5[],CensusData!K$1,FALSE)</f>
        <v>44928</v>
      </c>
      <c r="S207" s="128">
        <f>VLOOKUP(FinalOutput[[#This Row],[ONS_Cenus_2011]],Table5[],CensusData!L$1,FALSE)</f>
        <v>43979</v>
      </c>
      <c r="T207" s="128">
        <f>VLOOKUP(FinalOutput[[#This Row],[ONS_Cenus_2011]],Table5[],CensusData!M$1,FALSE)</f>
        <v>42362</v>
      </c>
      <c r="U207" s="128">
        <f>VLOOKUP(FinalOutput[[#This Row],[ONS_Cenus_2011]],Table5[],CensusData!N$1,FALSE)</f>
        <v>279</v>
      </c>
      <c r="V207" s="128">
        <f>VLOOKUP(FinalOutput[[#This Row],[ONS_Cenus_2011]],Table5[],CensusData!O$1,FALSE)</f>
        <v>1</v>
      </c>
      <c r="W207" s="128">
        <f>VLOOKUP(FinalOutput[[#This Row],[ONS_Cenus_2011]],Table5[],CensusData!P$1,FALSE)</f>
        <v>1337</v>
      </c>
      <c r="X207" s="128">
        <f>VLOOKUP(FinalOutput[[#This Row],[ONS_Cenus_2011]],Table5[],CensusData!Q$1,FALSE)</f>
        <v>239</v>
      </c>
      <c r="Y207" s="128">
        <f>VLOOKUP(FinalOutput[[#This Row],[ONS_Cenus_2011]],Table5[],CensusData!R$1,FALSE)</f>
        <v>124</v>
      </c>
      <c r="Z207" s="128">
        <f>VLOOKUP(FinalOutput[[#This Row],[ONS_Cenus_2011]],Table5[],CensusData!S$1,FALSE)</f>
        <v>20</v>
      </c>
      <c r="AA207" s="128">
        <f>VLOOKUP(FinalOutput[[#This Row],[ONS_Cenus_2011]],Table5[],CensusData!T$1,FALSE)</f>
        <v>47</v>
      </c>
      <c r="AB207" s="128">
        <f>VLOOKUP(FinalOutput[[#This Row],[ONS_Cenus_2011]],Table5[],CensusData!U$1,FALSE)</f>
        <v>48</v>
      </c>
      <c r="AC207" s="128">
        <f>VLOOKUP(FinalOutput[[#This Row],[ONS_Cenus_2011]],Table5[],CensusData!V$1,FALSE)</f>
        <v>431</v>
      </c>
      <c r="AD207" s="128">
        <f>VLOOKUP(FinalOutput[[#This Row],[ONS_Cenus_2011]],Table5[],CensusData!W$1,FALSE)</f>
        <v>189</v>
      </c>
      <c r="AE207" s="128">
        <f>VLOOKUP(FinalOutput[[#This Row],[ONS_Cenus_2011]],Table5[],CensusData!X$1,FALSE)</f>
        <v>35</v>
      </c>
      <c r="AF207" s="128">
        <f>VLOOKUP(FinalOutput[[#This Row],[ONS_Cenus_2011]],Table5[],CensusData!Y$1,FALSE)</f>
        <v>46</v>
      </c>
      <c r="AG207" s="128">
        <f>VLOOKUP(FinalOutput[[#This Row],[ONS_Cenus_2011]],Table5[],CensusData!Z$1,FALSE)</f>
        <v>81</v>
      </c>
      <c r="AH207" s="128">
        <f>VLOOKUP(FinalOutput[[#This Row],[ONS_Cenus_2011]],Table5[],CensusData!AA$1,FALSE)</f>
        <v>80</v>
      </c>
      <c r="AI207" s="128">
        <f>VLOOKUP(FinalOutput[[#This Row],[ONS_Cenus_2011]],Table5[],CensusData!AB$1,FALSE)</f>
        <v>220</v>
      </c>
      <c r="AJ207" s="128">
        <f>VLOOKUP(FinalOutput[[#This Row],[ONS_Cenus_2011]],Table5[],CensusData!AC$1,FALSE)</f>
        <v>66</v>
      </c>
      <c r="AK207" s="128">
        <f>VLOOKUP(FinalOutput[[#This Row],[ONS_Cenus_2011]],Table5[],CensusData!AD$1,FALSE)</f>
        <v>125</v>
      </c>
      <c r="AL207" s="128">
        <f>VLOOKUP(FinalOutput[[#This Row],[ONS_Cenus_2011]],Table5[],CensusData!AE$1,FALSE)</f>
        <v>29</v>
      </c>
      <c r="AM207" s="128">
        <f>VLOOKUP(FinalOutput[[#This Row],[ONS_Cenus_2011]],Table5[],CensusData!AF$1,FALSE)</f>
        <v>59</v>
      </c>
      <c r="AN207" s="128">
        <f>VLOOKUP(FinalOutput[[#This Row],[ONS_Cenus_2011]],Table5[],CensusData!AG$1,FALSE)</f>
        <v>14</v>
      </c>
      <c r="AO207" s="128">
        <f>VLOOKUP(FinalOutput[[#This Row],[ONS_Cenus_2011]],Table5[],CensusData!AH$1,FALSE)</f>
        <v>45</v>
      </c>
      <c r="AP207" s="128">
        <f>VLOOKUP(FinalOutput[[#This Row],[ONS_Cenus_2011]],Table5[],CensusData!AI$1,FALSE)</f>
        <v>85448</v>
      </c>
      <c r="AQ207" s="128">
        <f>VLOOKUP(FinalOutput[[#This Row],[ONS_Cenus_2011]],Table5[],CensusData!AJ$1,FALSE)</f>
        <v>25944</v>
      </c>
      <c r="AR207" s="128">
        <f>VLOOKUP(FinalOutput[[#This Row],[ONS_Cenus_2011]],Table5[],CensusData!AK$1,FALSE)</f>
        <v>13414</v>
      </c>
      <c r="AS207" s="128">
        <f>VLOOKUP(FinalOutput[[#This Row],[ONS_Cenus_2011]],Table5[],CensusData!AL$1,FALSE)</f>
        <v>14087</v>
      </c>
      <c r="AT207" s="128">
        <f>VLOOKUP(FinalOutput[[#This Row],[ONS_Cenus_2011]],Table5[],CensusData!AM$1,FALSE)</f>
        <v>3143</v>
      </c>
      <c r="AU207" s="128">
        <f>VLOOKUP(FinalOutput[[#This Row],[ONS_Cenus_2011]],Table5[],CensusData!AN$1,FALSE)</f>
        <v>10376</v>
      </c>
      <c r="AV207" s="128">
        <f>VLOOKUP(FinalOutput[[#This Row],[ONS_Cenus_2011]],Table5[],CensusData!AO$1,FALSE)</f>
        <v>13978</v>
      </c>
      <c r="AW207" s="128">
        <f>VLOOKUP(FinalOutput[[#This Row],[ONS_Cenus_2011]],Table5[],CensusData!AP$1,FALSE)</f>
        <v>4506</v>
      </c>
    </row>
    <row r="208" spans="1:49" ht="15" customHeight="1">
      <c r="A208" s="128" t="str">
        <f t="array" ref="A208">ConsolGeog[[#This Row],[Country]]</f>
        <v>England</v>
      </c>
      <c r="B208" s="129" t="str">
        <f t="array" ref="B208">ConsolGeog[[#This Row],[County Name]]</f>
        <v>Nottinghamshire</v>
      </c>
      <c r="C208" s="128" t="str">
        <f t="array" ref="C208">ConsolGeog[[#This Row],[la_code]]</f>
        <v>E07000175</v>
      </c>
      <c r="D208" s="129" t="str">
        <f t="array" ref="D208">ConsolGeog[[#This Row],[la_name]]</f>
        <v>Newark and Sherwood</v>
      </c>
      <c r="E208" s="129" t="str">
        <f t="array" ref="E208">ConsolGeog[[#This Row],[LA Type]]</f>
        <v>District</v>
      </c>
      <c r="F208" s="129">
        <f t="array" ref="F208">ConsolGeog[[#This Row],[population]]</f>
        <v>114817</v>
      </c>
      <c r="G208" s="129">
        <f t="array" ref="G208">ConsolGeog[[#This Row],[area]]</f>
        <v>65131.85</v>
      </c>
      <c r="H208" s="129">
        <f t="array" ref="H208">MAX(ConsolGeog[[#This Row],[Presented HS - 16-17 (2014)]]+ConsolGeog[[#This Row],[Presented HS - 18-24 (2014)]],ConsolGeog[[#This Row],[Presented HS - 16-24 (2014)]])+MAX(ConsolGeog[[#This Row],[Presented CS - 16-17 (2014)]]+ConsolGeog[[#This Row],[Presented CS - 18-24 (2014)]],ConsolGeog[[#This Row],[Presented CS - 16-24 (2014)]])</f>
        <v>0</v>
      </c>
      <c r="I208" s="129">
        <f t="array" ref="I208">MAX(ConsolGeog[[#This Row],[Assessed HS - 16-17 (2014)]]+ConsolGeog[[#This Row],[Assessed HS - 18-24 (2014)]],ConsolGeog[[#This Row],[Assessed HS - 16-24 (2014)]])+MAX(ConsolGeog[[#This Row],[Assessed CS - 16-17 (2014)]]+ConsolGeog[[#This Row],[Assessed CS - 18-24 (2014)]],ConsolGeog[[#This Row],[Assessed CS - 16-24 (2014)]])</f>
        <v>0</v>
      </c>
      <c r="J208" s="128">
        <f>VLOOKUP(FinalOutput[[#This Row],[ONS_Cenus_2011]],Table5[],CensusData!C$1,FALSE)</f>
        <v>39058</v>
      </c>
      <c r="K208" s="128">
        <f>VLOOKUP(FinalOutput[[#This Row],[ONS_Cenus_2011]],Table5[],CensusData!D$1,FALSE)</f>
        <v>4954</v>
      </c>
      <c r="L208" s="128">
        <f>VLOOKUP(FinalOutput[[#This Row],[ONS_Cenus_2011]],Table5[],CensusData!E$1,FALSE)</f>
        <v>2365</v>
      </c>
      <c r="M208" s="128">
        <f>VLOOKUP(FinalOutput[[#This Row],[ONS_Cenus_2011]],Table5[],CensusData!F$1,FALSE)</f>
        <v>5740</v>
      </c>
      <c r="N208" s="128">
        <f>VLOOKUP(FinalOutput[[#This Row],[ONS_Cenus_2011]],Table5[],CensusData!G$1,FALSE)</f>
        <v>3250</v>
      </c>
      <c r="O208" s="128">
        <f>VLOOKUP(FinalOutput[[#This Row],[ONS_Cenus_2011]],Table5[],CensusData!H$1,FALSE)</f>
        <v>457</v>
      </c>
      <c r="P208" s="128">
        <f>VLOOKUP(FinalOutput[[#This Row],[ONS_Cenus_2011]],Table5[],CensusData!I$1,FALSE)</f>
        <v>10.68</v>
      </c>
      <c r="Q208" s="128">
        <f>VLOOKUP(FinalOutput[[#This Row],[ONS_Cenus_2011]],Table5[],CensusData!J$1,FALSE)</f>
        <v>23120</v>
      </c>
      <c r="R208" s="128">
        <f>VLOOKUP(FinalOutput[[#This Row],[ONS_Cenus_2011]],Table5[],CensusData!K$1,FALSE)</f>
        <v>48773</v>
      </c>
      <c r="S208" s="128">
        <f>VLOOKUP(FinalOutput[[#This Row],[ONS_Cenus_2011]],Table5[],CensusData!L$1,FALSE)</f>
        <v>47998</v>
      </c>
      <c r="T208" s="128">
        <f>VLOOKUP(FinalOutput[[#This Row],[ONS_Cenus_2011]],Table5[],CensusData!M$1,FALSE)</f>
        <v>46465</v>
      </c>
      <c r="U208" s="128">
        <f>VLOOKUP(FinalOutput[[#This Row],[ONS_Cenus_2011]],Table5[],CensusData!N$1,FALSE)</f>
        <v>388</v>
      </c>
      <c r="V208" s="128">
        <f>VLOOKUP(FinalOutput[[#This Row],[ONS_Cenus_2011]],Table5[],CensusData!O$1,FALSE)</f>
        <v>71</v>
      </c>
      <c r="W208" s="128">
        <f>VLOOKUP(FinalOutput[[#This Row],[ONS_Cenus_2011]],Table5[],CensusData!P$1,FALSE)</f>
        <v>1074</v>
      </c>
      <c r="X208" s="128">
        <f>VLOOKUP(FinalOutput[[#This Row],[ONS_Cenus_2011]],Table5[],CensusData!Q$1,FALSE)</f>
        <v>218</v>
      </c>
      <c r="Y208" s="128">
        <f>VLOOKUP(FinalOutput[[#This Row],[ONS_Cenus_2011]],Table5[],CensusData!R$1,FALSE)</f>
        <v>89</v>
      </c>
      <c r="Z208" s="128">
        <f>VLOOKUP(FinalOutput[[#This Row],[ONS_Cenus_2011]],Table5[],CensusData!S$1,FALSE)</f>
        <v>22</v>
      </c>
      <c r="AA208" s="128">
        <f>VLOOKUP(FinalOutput[[#This Row],[ONS_Cenus_2011]],Table5[],CensusData!T$1,FALSE)</f>
        <v>53</v>
      </c>
      <c r="AB208" s="128">
        <f>VLOOKUP(FinalOutput[[#This Row],[ONS_Cenus_2011]],Table5[],CensusData!U$1,FALSE)</f>
        <v>54</v>
      </c>
      <c r="AC208" s="128">
        <f>VLOOKUP(FinalOutput[[#This Row],[ONS_Cenus_2011]],Table5[],CensusData!V$1,FALSE)</f>
        <v>320</v>
      </c>
      <c r="AD208" s="128">
        <f>VLOOKUP(FinalOutput[[#This Row],[ONS_Cenus_2011]],Table5[],CensusData!W$1,FALSE)</f>
        <v>132</v>
      </c>
      <c r="AE208" s="128">
        <f>VLOOKUP(FinalOutput[[#This Row],[ONS_Cenus_2011]],Table5[],CensusData!X$1,FALSE)</f>
        <v>27</v>
      </c>
      <c r="AF208" s="128">
        <f>VLOOKUP(FinalOutput[[#This Row],[ONS_Cenus_2011]],Table5[],CensusData!Y$1,FALSE)</f>
        <v>18</v>
      </c>
      <c r="AG208" s="128">
        <f>VLOOKUP(FinalOutput[[#This Row],[ONS_Cenus_2011]],Table5[],CensusData!Z$1,FALSE)</f>
        <v>81</v>
      </c>
      <c r="AH208" s="128">
        <f>VLOOKUP(FinalOutput[[#This Row],[ONS_Cenus_2011]],Table5[],CensusData!AA$1,FALSE)</f>
        <v>62</v>
      </c>
      <c r="AI208" s="128">
        <f>VLOOKUP(FinalOutput[[#This Row],[ONS_Cenus_2011]],Table5[],CensusData!AB$1,FALSE)</f>
        <v>174</v>
      </c>
      <c r="AJ208" s="128">
        <f>VLOOKUP(FinalOutput[[#This Row],[ONS_Cenus_2011]],Table5[],CensusData!AC$1,FALSE)</f>
        <v>53</v>
      </c>
      <c r="AK208" s="128">
        <f>VLOOKUP(FinalOutput[[#This Row],[ONS_Cenus_2011]],Table5[],CensusData!AD$1,FALSE)</f>
        <v>105</v>
      </c>
      <c r="AL208" s="128">
        <f>VLOOKUP(FinalOutput[[#This Row],[ONS_Cenus_2011]],Table5[],CensusData!AE$1,FALSE)</f>
        <v>16</v>
      </c>
      <c r="AM208" s="128">
        <f>VLOOKUP(FinalOutput[[#This Row],[ONS_Cenus_2011]],Table5[],CensusData!AF$1,FALSE)</f>
        <v>63</v>
      </c>
      <c r="AN208" s="128">
        <f>VLOOKUP(FinalOutput[[#This Row],[ONS_Cenus_2011]],Table5[],CensusData!AG$1,FALSE)</f>
        <v>19</v>
      </c>
      <c r="AO208" s="128">
        <f>VLOOKUP(FinalOutput[[#This Row],[ONS_Cenus_2011]],Table5[],CensusData!AH$1,FALSE)</f>
        <v>44</v>
      </c>
      <c r="AP208" s="128">
        <f>VLOOKUP(FinalOutput[[#This Row],[ONS_Cenus_2011]],Table5[],CensusData!AI$1,FALSE)</f>
        <v>93957</v>
      </c>
      <c r="AQ208" s="128">
        <f>VLOOKUP(FinalOutput[[#This Row],[ONS_Cenus_2011]],Table5[],CensusData!AJ$1,FALSE)</f>
        <v>23550</v>
      </c>
      <c r="AR208" s="128">
        <f>VLOOKUP(FinalOutput[[#This Row],[ONS_Cenus_2011]],Table5[],CensusData!AK$1,FALSE)</f>
        <v>13423</v>
      </c>
      <c r="AS208" s="128">
        <f>VLOOKUP(FinalOutput[[#This Row],[ONS_Cenus_2011]],Table5[],CensusData!AL$1,FALSE)</f>
        <v>15088</v>
      </c>
      <c r="AT208" s="128">
        <f>VLOOKUP(FinalOutput[[#This Row],[ONS_Cenus_2011]],Table5[],CensusData!AM$1,FALSE)</f>
        <v>3795</v>
      </c>
      <c r="AU208" s="128">
        <f>VLOOKUP(FinalOutput[[#This Row],[ONS_Cenus_2011]],Table5[],CensusData!AN$1,FALSE)</f>
        <v>11169</v>
      </c>
      <c r="AV208" s="128">
        <f>VLOOKUP(FinalOutput[[#This Row],[ONS_Cenus_2011]],Table5[],CensusData!AO$1,FALSE)</f>
        <v>22698</v>
      </c>
      <c r="AW208" s="128">
        <f>VLOOKUP(FinalOutput[[#This Row],[ONS_Cenus_2011]],Table5[],CensusData!AP$1,FALSE)</f>
        <v>4234</v>
      </c>
    </row>
    <row r="209" spans="1:49" ht="15" customHeight="1">
      <c r="A209" s="128" t="str">
        <f t="array" ref="A209">ConsolGeog[[#This Row],[Country]]</f>
        <v>England</v>
      </c>
      <c r="B209" s="129" t="str">
        <f t="array" ref="B209">ConsolGeog[[#This Row],[County Name]]</f>
        <v>Nottinghamshire</v>
      </c>
      <c r="C209" s="128" t="str">
        <f t="array" ref="C209">ConsolGeog[[#This Row],[la_code]]</f>
        <v>E07000176</v>
      </c>
      <c r="D209" s="129" t="str">
        <f t="array" ref="D209">ConsolGeog[[#This Row],[la_name]]</f>
        <v>Rushcliffe</v>
      </c>
      <c r="E209" s="129" t="str">
        <f t="array" ref="E209">ConsolGeog[[#This Row],[LA Type]]</f>
        <v>District</v>
      </c>
      <c r="F209" s="129">
        <f t="array" ref="F209">ConsolGeog[[#This Row],[population]]</f>
        <v>111129</v>
      </c>
      <c r="G209" s="129">
        <f t="array" ref="G209">ConsolGeog[[#This Row],[area]]</f>
        <v>40923.64</v>
      </c>
      <c r="H209" s="129">
        <f t="array" ref="H209">MAX(ConsolGeog[[#This Row],[Presented HS - 16-17 (2014)]]+ConsolGeog[[#This Row],[Presented HS - 18-24 (2014)]],ConsolGeog[[#This Row],[Presented HS - 16-24 (2014)]])+MAX(ConsolGeog[[#This Row],[Presented CS - 16-17 (2014)]]+ConsolGeog[[#This Row],[Presented CS - 18-24 (2014)]],ConsolGeog[[#This Row],[Presented CS - 16-24 (2014)]])</f>
        <v>222</v>
      </c>
      <c r="I209" s="129">
        <f t="array" ref="I209">MAX(ConsolGeog[[#This Row],[Assessed HS - 16-17 (2014)]]+ConsolGeog[[#This Row],[Assessed HS - 18-24 (2014)]],ConsolGeog[[#This Row],[Assessed HS - 16-24 (2014)]])+MAX(ConsolGeog[[#This Row],[Assessed CS - 16-17 (2014)]]+ConsolGeog[[#This Row],[Assessed CS - 18-24 (2014)]],ConsolGeog[[#This Row],[Assessed CS - 16-24 (2014)]])</f>
        <v>4</v>
      </c>
      <c r="J209" s="128">
        <f>VLOOKUP(FinalOutput[[#This Row],[ONS_Cenus_2011]],Table5[],CensusData!C$1,FALSE)</f>
        <v>34886</v>
      </c>
      <c r="K209" s="128">
        <f>VLOOKUP(FinalOutput[[#This Row],[ONS_Cenus_2011]],Table5[],CensusData!D$1,FALSE)</f>
        <v>5462</v>
      </c>
      <c r="L209" s="128">
        <f>VLOOKUP(FinalOutput[[#This Row],[ONS_Cenus_2011]],Table5[],CensusData!E$1,FALSE)</f>
        <v>1542</v>
      </c>
      <c r="M209" s="128">
        <f>VLOOKUP(FinalOutput[[#This Row],[ONS_Cenus_2011]],Table5[],CensusData!F$1,FALSE)</f>
        <v>4719</v>
      </c>
      <c r="N209" s="128">
        <f>VLOOKUP(FinalOutput[[#This Row],[ONS_Cenus_2011]],Table5[],CensusData!G$1,FALSE)</f>
        <v>3116</v>
      </c>
      <c r="O209" s="128">
        <f>VLOOKUP(FinalOutput[[#This Row],[ONS_Cenus_2011]],Table5[],CensusData!H$1,FALSE)</f>
        <v>288</v>
      </c>
      <c r="P209" s="128">
        <f>VLOOKUP(FinalOutput[[#This Row],[ONS_Cenus_2011]],Table5[],CensusData!I$1,FALSE)</f>
        <v>3.37</v>
      </c>
      <c r="Q209" s="128">
        <f>VLOOKUP(FinalOutput[[#This Row],[ONS_Cenus_2011]],Table5[],CensusData!J$1,FALSE)</f>
        <v>31559</v>
      </c>
      <c r="R209" s="128">
        <f>VLOOKUP(FinalOutput[[#This Row],[ONS_Cenus_2011]],Table5[],CensusData!K$1,FALSE)</f>
        <v>45835</v>
      </c>
      <c r="S209" s="128">
        <f>VLOOKUP(FinalOutput[[#This Row],[ONS_Cenus_2011]],Table5[],CensusData!L$1,FALSE)</f>
        <v>43672</v>
      </c>
      <c r="T209" s="128">
        <f>VLOOKUP(FinalOutput[[#This Row],[ONS_Cenus_2011]],Table5[],CensusData!M$1,FALSE)</f>
        <v>42344</v>
      </c>
      <c r="U209" s="128">
        <f>VLOOKUP(FinalOutput[[#This Row],[ONS_Cenus_2011]],Table5[],CensusData!N$1,FALSE)</f>
        <v>420</v>
      </c>
      <c r="V209" s="128">
        <f>VLOOKUP(FinalOutput[[#This Row],[ONS_Cenus_2011]],Table5[],CensusData!O$1,FALSE)</f>
        <v>9</v>
      </c>
      <c r="W209" s="128">
        <f>VLOOKUP(FinalOutput[[#This Row],[ONS_Cenus_2011]],Table5[],CensusData!P$1,FALSE)</f>
        <v>899</v>
      </c>
      <c r="X209" s="128">
        <f>VLOOKUP(FinalOutput[[#This Row],[ONS_Cenus_2011]],Table5[],CensusData!Q$1,FALSE)</f>
        <v>330</v>
      </c>
      <c r="Y209" s="128">
        <f>VLOOKUP(FinalOutput[[#This Row],[ONS_Cenus_2011]],Table5[],CensusData!R$1,FALSE)</f>
        <v>126</v>
      </c>
      <c r="Z209" s="128">
        <f>VLOOKUP(FinalOutput[[#This Row],[ONS_Cenus_2011]],Table5[],CensusData!S$1,FALSE)</f>
        <v>29</v>
      </c>
      <c r="AA209" s="128">
        <f>VLOOKUP(FinalOutput[[#This Row],[ONS_Cenus_2011]],Table5[],CensusData!T$1,FALSE)</f>
        <v>115</v>
      </c>
      <c r="AB209" s="128">
        <f>VLOOKUP(FinalOutput[[#This Row],[ONS_Cenus_2011]],Table5[],CensusData!U$1,FALSE)</f>
        <v>60</v>
      </c>
      <c r="AC209" s="128">
        <f>VLOOKUP(FinalOutput[[#This Row],[ONS_Cenus_2011]],Table5[],CensusData!V$1,FALSE)</f>
        <v>1386</v>
      </c>
      <c r="AD209" s="128">
        <f>VLOOKUP(FinalOutput[[#This Row],[ONS_Cenus_2011]],Table5[],CensusData!W$1,FALSE)</f>
        <v>759</v>
      </c>
      <c r="AE209" s="128">
        <f>VLOOKUP(FinalOutput[[#This Row],[ONS_Cenus_2011]],Table5[],CensusData!X$1,FALSE)</f>
        <v>267</v>
      </c>
      <c r="AF209" s="128">
        <f>VLOOKUP(FinalOutput[[#This Row],[ONS_Cenus_2011]],Table5[],CensusData!Y$1,FALSE)</f>
        <v>13</v>
      </c>
      <c r="AG209" s="128">
        <f>VLOOKUP(FinalOutput[[#This Row],[ONS_Cenus_2011]],Table5[],CensusData!Z$1,FALSE)</f>
        <v>179</v>
      </c>
      <c r="AH209" s="128">
        <f>VLOOKUP(FinalOutput[[#This Row],[ONS_Cenus_2011]],Table5[],CensusData!AA$1,FALSE)</f>
        <v>168</v>
      </c>
      <c r="AI209" s="128">
        <f>VLOOKUP(FinalOutput[[#This Row],[ONS_Cenus_2011]],Table5[],CensusData!AB$1,FALSE)</f>
        <v>287</v>
      </c>
      <c r="AJ209" s="128">
        <f>VLOOKUP(FinalOutput[[#This Row],[ONS_Cenus_2011]],Table5[],CensusData!AC$1,FALSE)</f>
        <v>66</v>
      </c>
      <c r="AK209" s="128">
        <f>VLOOKUP(FinalOutput[[#This Row],[ONS_Cenus_2011]],Table5[],CensusData!AD$1,FALSE)</f>
        <v>193</v>
      </c>
      <c r="AL209" s="128">
        <f>VLOOKUP(FinalOutput[[#This Row],[ONS_Cenus_2011]],Table5[],CensusData!AE$1,FALSE)</f>
        <v>28</v>
      </c>
      <c r="AM209" s="128">
        <f>VLOOKUP(FinalOutput[[#This Row],[ONS_Cenus_2011]],Table5[],CensusData!AF$1,FALSE)</f>
        <v>160</v>
      </c>
      <c r="AN209" s="128">
        <f>VLOOKUP(FinalOutput[[#This Row],[ONS_Cenus_2011]],Table5[],CensusData!AG$1,FALSE)</f>
        <v>52</v>
      </c>
      <c r="AO209" s="128">
        <f>VLOOKUP(FinalOutput[[#This Row],[ONS_Cenus_2011]],Table5[],CensusData!AH$1,FALSE)</f>
        <v>108</v>
      </c>
      <c r="AP209" s="128">
        <f>VLOOKUP(FinalOutput[[#This Row],[ONS_Cenus_2011]],Table5[],CensusData!AI$1,FALSE)</f>
        <v>90551</v>
      </c>
      <c r="AQ209" s="128">
        <f>VLOOKUP(FinalOutput[[#This Row],[ONS_Cenus_2011]],Table5[],CensusData!AJ$1,FALSE)</f>
        <v>14835</v>
      </c>
      <c r="AR209" s="128">
        <f>VLOOKUP(FinalOutput[[#This Row],[ONS_Cenus_2011]],Table5[],CensusData!AK$1,FALSE)</f>
        <v>9411</v>
      </c>
      <c r="AS209" s="128">
        <f>VLOOKUP(FinalOutput[[#This Row],[ONS_Cenus_2011]],Table5[],CensusData!AL$1,FALSE)</f>
        <v>13032</v>
      </c>
      <c r="AT209" s="128">
        <f>VLOOKUP(FinalOutput[[#This Row],[ONS_Cenus_2011]],Table5[],CensusData!AM$1,FALSE)</f>
        <v>3061</v>
      </c>
      <c r="AU209" s="128">
        <f>VLOOKUP(FinalOutput[[#This Row],[ONS_Cenus_2011]],Table5[],CensusData!AN$1,FALSE)</f>
        <v>11861</v>
      </c>
      <c r="AV209" s="128">
        <f>VLOOKUP(FinalOutput[[#This Row],[ONS_Cenus_2011]],Table5[],CensusData!AO$1,FALSE)</f>
        <v>35307</v>
      </c>
      <c r="AW209" s="128">
        <f>VLOOKUP(FinalOutput[[#This Row],[ONS_Cenus_2011]],Table5[],CensusData!AP$1,FALSE)</f>
        <v>3044</v>
      </c>
    </row>
    <row r="210" spans="1:49" ht="15" customHeight="1">
      <c r="A210" s="128" t="str">
        <f t="array" ref="A210">ConsolGeog[[#This Row],[Country]]</f>
        <v>England</v>
      </c>
      <c r="B210" s="129" t="str">
        <f t="array" ref="B210">ConsolGeog[[#This Row],[County Name]]</f>
        <v>Oxfordshire</v>
      </c>
      <c r="C210" s="128" t="str">
        <f t="array" ref="C210">ConsolGeog[[#This Row],[la_code]]</f>
        <v>E07000177</v>
      </c>
      <c r="D210" s="129" t="str">
        <f t="array" ref="D210">ConsolGeog[[#This Row],[la_name]]</f>
        <v>Cherwell</v>
      </c>
      <c r="E210" s="129" t="str">
        <f t="array" ref="E210">ConsolGeog[[#This Row],[LA Type]]</f>
        <v>District</v>
      </c>
      <c r="F210" s="129">
        <f t="array" ref="F210">ConsolGeog[[#This Row],[population]]</f>
        <v>141868</v>
      </c>
      <c r="G210" s="129">
        <f t="array" ref="G210">ConsolGeog[[#This Row],[area]]</f>
        <v>58876.86</v>
      </c>
      <c r="H210" s="129">
        <f t="array" ref="H210">MAX(ConsolGeog[[#This Row],[Presented HS - 16-17 (2014)]]+ConsolGeog[[#This Row],[Presented HS - 18-24 (2014)]],ConsolGeog[[#This Row],[Presented HS - 16-24 (2014)]])+MAX(ConsolGeog[[#This Row],[Presented CS - 16-17 (2014)]]+ConsolGeog[[#This Row],[Presented CS - 18-24 (2014)]],ConsolGeog[[#This Row],[Presented CS - 16-24 (2014)]])</f>
        <v>11.066519016576986</v>
      </c>
      <c r="I210" s="129">
        <f t="array" ref="I210">MAX(ConsolGeog[[#This Row],[Assessed HS - 16-17 (2014)]]+ConsolGeog[[#This Row],[Assessed HS - 18-24 (2014)]],ConsolGeog[[#This Row],[Assessed HS - 16-24 (2014)]])+MAX(ConsolGeog[[#This Row],[Assessed CS - 16-17 (2014)]]+ConsolGeog[[#This Row],[Assessed CS - 18-24 (2014)]],ConsolGeog[[#This Row],[Assessed CS - 16-24 (2014)]])</f>
        <v>11.066519016576986</v>
      </c>
      <c r="J210" s="128">
        <f>VLOOKUP(FinalOutput[[#This Row],[ONS_Cenus_2011]],Table5[],CensusData!C$1,FALSE)</f>
        <v>38173</v>
      </c>
      <c r="K210" s="128">
        <f>VLOOKUP(FinalOutput[[#This Row],[ONS_Cenus_2011]],Table5[],CensusData!D$1,FALSE)</f>
        <v>5320</v>
      </c>
      <c r="L210" s="128">
        <f>VLOOKUP(FinalOutput[[#This Row],[ONS_Cenus_2011]],Table5[],CensusData!E$1,FALSE)</f>
        <v>3196</v>
      </c>
      <c r="M210" s="128">
        <f>VLOOKUP(FinalOutput[[#This Row],[ONS_Cenus_2011]],Table5[],CensusData!F$1,FALSE)</f>
        <v>5578</v>
      </c>
      <c r="N210" s="128">
        <f>VLOOKUP(FinalOutput[[#This Row],[ONS_Cenus_2011]],Table5[],CensusData!G$1,FALSE)</f>
        <v>3315</v>
      </c>
      <c r="O210" s="128">
        <f>VLOOKUP(FinalOutput[[#This Row],[ONS_Cenus_2011]],Table5[],CensusData!H$1,FALSE)</f>
        <v>523</v>
      </c>
      <c r="P210" s="128">
        <f>VLOOKUP(FinalOutput[[#This Row],[ONS_Cenus_2011]],Table5[],CensusData!I$1,FALSE)</f>
        <v>11.66</v>
      </c>
      <c r="Q210" s="128">
        <f>VLOOKUP(FinalOutput[[#This Row],[ONS_Cenus_2011]],Table5[],CensusData!J$1,FALSE)</f>
        <v>21943</v>
      </c>
      <c r="R210" s="128">
        <f>VLOOKUP(FinalOutput[[#This Row],[ONS_Cenus_2011]],Table5[],CensusData!K$1,FALSE)</f>
        <v>56728</v>
      </c>
      <c r="S210" s="128">
        <f>VLOOKUP(FinalOutput[[#This Row],[ONS_Cenus_2011]],Table5[],CensusData!L$1,FALSE)</f>
        <v>53738</v>
      </c>
      <c r="T210" s="128">
        <f>VLOOKUP(FinalOutput[[#This Row],[ONS_Cenus_2011]],Table5[],CensusData!M$1,FALSE)</f>
        <v>50500</v>
      </c>
      <c r="U210" s="128">
        <f>VLOOKUP(FinalOutput[[#This Row],[ONS_Cenus_2011]],Table5[],CensusData!N$1,FALSE)</f>
        <v>589</v>
      </c>
      <c r="V210" s="128">
        <f>VLOOKUP(FinalOutput[[#This Row],[ONS_Cenus_2011]],Table5[],CensusData!O$1,FALSE)</f>
        <v>37</v>
      </c>
      <c r="W210" s="128">
        <f>VLOOKUP(FinalOutput[[#This Row],[ONS_Cenus_2011]],Table5[],CensusData!P$1,FALSE)</f>
        <v>2612</v>
      </c>
      <c r="X210" s="128">
        <f>VLOOKUP(FinalOutput[[#This Row],[ONS_Cenus_2011]],Table5[],CensusData!Q$1,FALSE)</f>
        <v>508</v>
      </c>
      <c r="Y210" s="128">
        <f>VLOOKUP(FinalOutput[[#This Row],[ONS_Cenus_2011]],Table5[],CensusData!R$1,FALSE)</f>
        <v>164</v>
      </c>
      <c r="Z210" s="128">
        <f>VLOOKUP(FinalOutput[[#This Row],[ONS_Cenus_2011]],Table5[],CensusData!S$1,FALSE)</f>
        <v>63</v>
      </c>
      <c r="AA210" s="128">
        <f>VLOOKUP(FinalOutput[[#This Row],[ONS_Cenus_2011]],Table5[],CensusData!T$1,FALSE)</f>
        <v>129</v>
      </c>
      <c r="AB210" s="128">
        <f>VLOOKUP(FinalOutput[[#This Row],[ONS_Cenus_2011]],Table5[],CensusData!U$1,FALSE)</f>
        <v>152</v>
      </c>
      <c r="AC210" s="128">
        <f>VLOOKUP(FinalOutput[[#This Row],[ONS_Cenus_2011]],Table5[],CensusData!V$1,FALSE)</f>
        <v>1603</v>
      </c>
      <c r="AD210" s="128">
        <f>VLOOKUP(FinalOutput[[#This Row],[ONS_Cenus_2011]],Table5[],CensusData!W$1,FALSE)</f>
        <v>527</v>
      </c>
      <c r="AE210" s="128">
        <f>VLOOKUP(FinalOutput[[#This Row],[ONS_Cenus_2011]],Table5[],CensusData!X$1,FALSE)</f>
        <v>498</v>
      </c>
      <c r="AF210" s="128">
        <f>VLOOKUP(FinalOutput[[#This Row],[ONS_Cenus_2011]],Table5[],CensusData!Y$1,FALSE)</f>
        <v>38</v>
      </c>
      <c r="AG210" s="128">
        <f>VLOOKUP(FinalOutput[[#This Row],[ONS_Cenus_2011]],Table5[],CensusData!Z$1,FALSE)</f>
        <v>221</v>
      </c>
      <c r="AH210" s="128">
        <f>VLOOKUP(FinalOutput[[#This Row],[ONS_Cenus_2011]],Table5[],CensusData!AA$1,FALSE)</f>
        <v>319</v>
      </c>
      <c r="AI210" s="128">
        <f>VLOOKUP(FinalOutput[[#This Row],[ONS_Cenus_2011]],Table5[],CensusData!AB$1,FALSE)</f>
        <v>695</v>
      </c>
      <c r="AJ210" s="128">
        <f>VLOOKUP(FinalOutput[[#This Row],[ONS_Cenus_2011]],Table5[],CensusData!AC$1,FALSE)</f>
        <v>351</v>
      </c>
      <c r="AK210" s="128">
        <f>VLOOKUP(FinalOutput[[#This Row],[ONS_Cenus_2011]],Table5[],CensusData!AD$1,FALSE)</f>
        <v>246</v>
      </c>
      <c r="AL210" s="128">
        <f>VLOOKUP(FinalOutput[[#This Row],[ONS_Cenus_2011]],Table5[],CensusData!AE$1,FALSE)</f>
        <v>98</v>
      </c>
      <c r="AM210" s="128">
        <f>VLOOKUP(FinalOutput[[#This Row],[ONS_Cenus_2011]],Table5[],CensusData!AF$1,FALSE)</f>
        <v>184</v>
      </c>
      <c r="AN210" s="128">
        <f>VLOOKUP(FinalOutput[[#This Row],[ONS_Cenus_2011]],Table5[],CensusData!AG$1,FALSE)</f>
        <v>48</v>
      </c>
      <c r="AO210" s="128">
        <f>VLOOKUP(FinalOutput[[#This Row],[ONS_Cenus_2011]],Table5[],CensusData!AH$1,FALSE)</f>
        <v>136</v>
      </c>
      <c r="AP210" s="128">
        <f>VLOOKUP(FinalOutput[[#This Row],[ONS_Cenus_2011]],Table5[],CensusData!AI$1,FALSE)</f>
        <v>113422</v>
      </c>
      <c r="AQ210" s="128">
        <f>VLOOKUP(FinalOutput[[#This Row],[ONS_Cenus_2011]],Table5[],CensusData!AJ$1,FALSE)</f>
        <v>22331</v>
      </c>
      <c r="AR210" s="128">
        <f>VLOOKUP(FinalOutput[[#This Row],[ONS_Cenus_2011]],Table5[],CensusData!AK$1,FALSE)</f>
        <v>17202</v>
      </c>
      <c r="AS210" s="128">
        <f>VLOOKUP(FinalOutput[[#This Row],[ONS_Cenus_2011]],Table5[],CensusData!AL$1,FALSE)</f>
        <v>17949</v>
      </c>
      <c r="AT210" s="128">
        <f>VLOOKUP(FinalOutput[[#This Row],[ONS_Cenus_2011]],Table5[],CensusData!AM$1,FALSE)</f>
        <v>4671</v>
      </c>
      <c r="AU210" s="128">
        <f>VLOOKUP(FinalOutput[[#This Row],[ONS_Cenus_2011]],Table5[],CensusData!AN$1,FALSE)</f>
        <v>13210</v>
      </c>
      <c r="AV210" s="128">
        <f>VLOOKUP(FinalOutput[[#This Row],[ONS_Cenus_2011]],Table5[],CensusData!AO$1,FALSE)</f>
        <v>31830</v>
      </c>
      <c r="AW210" s="128">
        <f>VLOOKUP(FinalOutput[[#This Row],[ONS_Cenus_2011]],Table5[],CensusData!AP$1,FALSE)</f>
        <v>6229</v>
      </c>
    </row>
    <row r="211" spans="1:49" ht="15" customHeight="1">
      <c r="A211" s="128" t="str">
        <f t="array" ref="A211">ConsolGeog[[#This Row],[Country]]</f>
        <v>England</v>
      </c>
      <c r="B211" s="129" t="str">
        <f t="array" ref="B211">ConsolGeog[[#This Row],[County Name]]</f>
        <v>Oxfordshire</v>
      </c>
      <c r="C211" s="128" t="str">
        <f t="array" ref="C211">ConsolGeog[[#This Row],[la_code]]</f>
        <v>E07000178</v>
      </c>
      <c r="D211" s="129" t="str">
        <f t="array" ref="D211">ConsolGeog[[#This Row],[la_name]]</f>
        <v>Oxford</v>
      </c>
      <c r="E211" s="129" t="str">
        <f t="array" ref="E211">ConsolGeog[[#This Row],[LA Type]]</f>
        <v>District</v>
      </c>
      <c r="F211" s="129">
        <f t="array" ref="F211">ConsolGeog[[#This Row],[population]]</f>
        <v>151906</v>
      </c>
      <c r="G211" s="129">
        <f t="array" ref="G211">ConsolGeog[[#This Row],[area]]</f>
        <v>4559.58</v>
      </c>
      <c r="H211" s="129">
        <f t="array" ref="H211">MAX(ConsolGeog[[#This Row],[Presented HS - 16-17 (2014)]]+ConsolGeog[[#This Row],[Presented HS - 18-24 (2014)]],ConsolGeog[[#This Row],[Presented HS - 16-24 (2014)]])+MAX(ConsolGeog[[#This Row],[Presented CS - 16-17 (2014)]]+ConsolGeog[[#This Row],[Presented CS - 18-24 (2014)]],ConsolGeog[[#This Row],[Presented CS - 16-24 (2014)]])</f>
        <v>11.849540683819773</v>
      </c>
      <c r="I211" s="129">
        <f t="array" ref="I211">MAX(ConsolGeog[[#This Row],[Assessed HS - 16-17 (2014)]]+ConsolGeog[[#This Row],[Assessed HS - 18-24 (2014)]],ConsolGeog[[#This Row],[Assessed HS - 16-24 (2014)]])+MAX(ConsolGeog[[#This Row],[Assessed CS - 16-17 (2014)]]+ConsolGeog[[#This Row],[Assessed CS - 18-24 (2014)]],ConsolGeog[[#This Row],[Assessed CS - 16-24 (2014)]])</f>
        <v>11.849540683819773</v>
      </c>
      <c r="J211" s="128">
        <f>VLOOKUP(FinalOutput[[#This Row],[ONS_Cenus_2011]],Table5[],CensusData!C$1,FALSE)</f>
        <v>56480</v>
      </c>
      <c r="K211" s="128">
        <f>VLOOKUP(FinalOutput[[#This Row],[ONS_Cenus_2011]],Table5[],CensusData!D$1,FALSE)</f>
        <v>23857</v>
      </c>
      <c r="L211" s="128">
        <f>VLOOKUP(FinalOutput[[#This Row],[ONS_Cenus_2011]],Table5[],CensusData!E$1,FALSE)</f>
        <v>8076</v>
      </c>
      <c r="M211" s="128">
        <f>VLOOKUP(FinalOutput[[#This Row],[ONS_Cenus_2011]],Table5[],CensusData!F$1,FALSE)</f>
        <v>15301</v>
      </c>
      <c r="N211" s="128">
        <f>VLOOKUP(FinalOutput[[#This Row],[ONS_Cenus_2011]],Table5[],CensusData!G$1,FALSE)</f>
        <v>10824</v>
      </c>
      <c r="O211" s="128">
        <f>VLOOKUP(FinalOutput[[#This Row],[ONS_Cenus_2011]],Table5[],CensusData!H$1,FALSE)</f>
        <v>2032</v>
      </c>
      <c r="P211" s="128">
        <f>VLOOKUP(FinalOutput[[#This Row],[ONS_Cenus_2011]],Table5[],CensusData!I$1,FALSE)</f>
        <v>41.57</v>
      </c>
      <c r="Q211" s="128">
        <f>VLOOKUP(FinalOutput[[#This Row],[ONS_Cenus_2011]],Table5[],CensusData!J$1,FALSE)</f>
        <v>4096</v>
      </c>
      <c r="R211" s="128">
        <f>VLOOKUP(FinalOutput[[#This Row],[ONS_Cenus_2011]],Table5[],CensusData!K$1,FALSE)</f>
        <v>55375</v>
      </c>
      <c r="S211" s="128">
        <f>VLOOKUP(FinalOutput[[#This Row],[ONS_Cenus_2011]],Table5[],CensusData!L$1,FALSE)</f>
        <v>45882</v>
      </c>
      <c r="T211" s="128">
        <f>VLOOKUP(FinalOutput[[#This Row],[ONS_Cenus_2011]],Table5[],CensusData!M$1,FALSE)</f>
        <v>38158</v>
      </c>
      <c r="U211" s="128">
        <f>VLOOKUP(FinalOutput[[#This Row],[ONS_Cenus_2011]],Table5[],CensusData!N$1,FALSE)</f>
        <v>1237</v>
      </c>
      <c r="V211" s="128">
        <f>VLOOKUP(FinalOutput[[#This Row],[ONS_Cenus_2011]],Table5[],CensusData!O$1,FALSE)</f>
        <v>24</v>
      </c>
      <c r="W211" s="128">
        <f>VLOOKUP(FinalOutput[[#This Row],[ONS_Cenus_2011]],Table5[],CensusData!P$1,FALSE)</f>
        <v>6463</v>
      </c>
      <c r="X211" s="128">
        <f>VLOOKUP(FinalOutput[[#This Row],[ONS_Cenus_2011]],Table5[],CensusData!Q$1,FALSE)</f>
        <v>1158</v>
      </c>
      <c r="Y211" s="128">
        <f>VLOOKUP(FinalOutput[[#This Row],[ONS_Cenus_2011]],Table5[],CensusData!R$1,FALSE)</f>
        <v>337</v>
      </c>
      <c r="Z211" s="128">
        <f>VLOOKUP(FinalOutput[[#This Row],[ONS_Cenus_2011]],Table5[],CensusData!S$1,FALSE)</f>
        <v>129</v>
      </c>
      <c r="AA211" s="128">
        <f>VLOOKUP(FinalOutput[[#This Row],[ONS_Cenus_2011]],Table5[],CensusData!T$1,FALSE)</f>
        <v>324</v>
      </c>
      <c r="AB211" s="128">
        <f>VLOOKUP(FinalOutput[[#This Row],[ONS_Cenus_2011]],Table5[],CensusData!U$1,FALSE)</f>
        <v>368</v>
      </c>
      <c r="AC211" s="128">
        <f>VLOOKUP(FinalOutput[[#This Row],[ONS_Cenus_2011]],Table5[],CensusData!V$1,FALSE)</f>
        <v>4940</v>
      </c>
      <c r="AD211" s="128">
        <f>VLOOKUP(FinalOutput[[#This Row],[ONS_Cenus_2011]],Table5[],CensusData!W$1,FALSE)</f>
        <v>1276</v>
      </c>
      <c r="AE211" s="128">
        <f>VLOOKUP(FinalOutput[[#This Row],[ONS_Cenus_2011]],Table5[],CensusData!X$1,FALSE)</f>
        <v>1142</v>
      </c>
      <c r="AF211" s="128">
        <f>VLOOKUP(FinalOutput[[#This Row],[ONS_Cenus_2011]],Table5[],CensusData!Y$1,FALSE)</f>
        <v>436</v>
      </c>
      <c r="AG211" s="128">
        <f>VLOOKUP(FinalOutput[[#This Row],[ONS_Cenus_2011]],Table5[],CensusData!Z$1,FALSE)</f>
        <v>895</v>
      </c>
      <c r="AH211" s="128">
        <f>VLOOKUP(FinalOutput[[#This Row],[ONS_Cenus_2011]],Table5[],CensusData!AA$1,FALSE)</f>
        <v>1191</v>
      </c>
      <c r="AI211" s="128">
        <f>VLOOKUP(FinalOutput[[#This Row],[ONS_Cenus_2011]],Table5[],CensusData!AB$1,FALSE)</f>
        <v>2701</v>
      </c>
      <c r="AJ211" s="128">
        <f>VLOOKUP(FinalOutput[[#This Row],[ONS_Cenus_2011]],Table5[],CensusData!AC$1,FALSE)</f>
        <v>1530</v>
      </c>
      <c r="AK211" s="128">
        <f>VLOOKUP(FinalOutput[[#This Row],[ONS_Cenus_2011]],Table5[],CensusData!AD$1,FALSE)</f>
        <v>934</v>
      </c>
      <c r="AL211" s="128">
        <f>VLOOKUP(FinalOutput[[#This Row],[ONS_Cenus_2011]],Table5[],CensusData!AE$1,FALSE)</f>
        <v>237</v>
      </c>
      <c r="AM211" s="128">
        <f>VLOOKUP(FinalOutput[[#This Row],[ONS_Cenus_2011]],Table5[],CensusData!AF$1,FALSE)</f>
        <v>694</v>
      </c>
      <c r="AN211" s="128">
        <f>VLOOKUP(FinalOutput[[#This Row],[ONS_Cenus_2011]],Table5[],CensusData!AG$1,FALSE)</f>
        <v>335</v>
      </c>
      <c r="AO211" s="128">
        <f>VLOOKUP(FinalOutput[[#This Row],[ONS_Cenus_2011]],Table5[],CensusData!AH$1,FALSE)</f>
        <v>359</v>
      </c>
      <c r="AP211" s="128">
        <f>VLOOKUP(FinalOutput[[#This Row],[ONS_Cenus_2011]],Table5[],CensusData!AI$1,FALSE)</f>
        <v>126725</v>
      </c>
      <c r="AQ211" s="128">
        <f>VLOOKUP(FinalOutput[[#This Row],[ONS_Cenus_2011]],Table5[],CensusData!AJ$1,FALSE)</f>
        <v>17287</v>
      </c>
      <c r="AR211" s="128">
        <f>VLOOKUP(FinalOutput[[#This Row],[ONS_Cenus_2011]],Table5[],CensusData!AK$1,FALSE)</f>
        <v>10519</v>
      </c>
      <c r="AS211" s="128">
        <f>VLOOKUP(FinalOutput[[#This Row],[ONS_Cenus_2011]],Table5[],CensusData!AL$1,FALSE)</f>
        <v>11341</v>
      </c>
      <c r="AT211" s="128">
        <f>VLOOKUP(FinalOutput[[#This Row],[ONS_Cenus_2011]],Table5[],CensusData!AM$1,FALSE)</f>
        <v>2338</v>
      </c>
      <c r="AU211" s="128">
        <f>VLOOKUP(FinalOutput[[#This Row],[ONS_Cenus_2011]],Table5[],CensusData!AN$1,FALSE)</f>
        <v>22581</v>
      </c>
      <c r="AV211" s="128">
        <f>VLOOKUP(FinalOutput[[#This Row],[ONS_Cenus_2011]],Table5[],CensusData!AO$1,FALSE)</f>
        <v>53977</v>
      </c>
      <c r="AW211" s="128">
        <f>VLOOKUP(FinalOutput[[#This Row],[ONS_Cenus_2011]],Table5[],CensusData!AP$1,FALSE)</f>
        <v>8682</v>
      </c>
    </row>
    <row r="212" spans="1:49" ht="15" customHeight="1">
      <c r="A212" s="128" t="str">
        <f t="array" ref="A212">ConsolGeog[[#This Row],[Country]]</f>
        <v>England</v>
      </c>
      <c r="B212" s="129" t="str">
        <f t="array" ref="B212">ConsolGeog[[#This Row],[County Name]]</f>
        <v>Oxfordshire</v>
      </c>
      <c r="C212" s="128" t="str">
        <f t="array" ref="C212">ConsolGeog[[#This Row],[la_code]]</f>
        <v>E07000179</v>
      </c>
      <c r="D212" s="129" t="str">
        <f t="array" ref="D212">ConsolGeog[[#This Row],[la_name]]</f>
        <v>South Oxfordshire</v>
      </c>
      <c r="E212" s="129" t="str">
        <f t="array" ref="E212">ConsolGeog[[#This Row],[LA Type]]</f>
        <v>District</v>
      </c>
      <c r="F212" s="129">
        <f t="array" ref="F212">ConsolGeog[[#This Row],[population]]</f>
        <v>134257</v>
      </c>
      <c r="G212" s="129">
        <f t="array" ref="G212">ConsolGeog[[#This Row],[area]]</f>
        <v>67853.37</v>
      </c>
      <c r="H212" s="129">
        <f t="array" ref="H212">MAX(ConsolGeog[[#This Row],[Presented HS - 16-17 (2014)]]+ConsolGeog[[#This Row],[Presented HS - 18-24 (2014)]],ConsolGeog[[#This Row],[Presented HS - 16-24 (2014)]])+MAX(ConsolGeog[[#This Row],[Presented CS - 16-17 (2014)]]+ConsolGeog[[#This Row],[Presented CS - 18-24 (2014)]],ConsolGeog[[#This Row],[Presented CS - 16-24 (2014)]])</f>
        <v>10.472817292191166</v>
      </c>
      <c r="I212" s="129">
        <f t="array" ref="I212">MAX(ConsolGeog[[#This Row],[Assessed HS - 16-17 (2014)]]+ConsolGeog[[#This Row],[Assessed HS - 18-24 (2014)]],ConsolGeog[[#This Row],[Assessed HS - 16-24 (2014)]])+MAX(ConsolGeog[[#This Row],[Assessed CS - 16-17 (2014)]]+ConsolGeog[[#This Row],[Assessed CS - 18-24 (2014)]],ConsolGeog[[#This Row],[Assessed CS - 16-24 (2014)]])</f>
        <v>10.472817292191166</v>
      </c>
      <c r="J212" s="128">
        <f>VLOOKUP(FinalOutput[[#This Row],[ONS_Cenus_2011]],Table5[],CensusData!C$1,FALSE)</f>
        <v>37518</v>
      </c>
      <c r="K212" s="128">
        <f>VLOOKUP(FinalOutput[[#This Row],[ONS_Cenus_2011]],Table5[],CensusData!D$1,FALSE)</f>
        <v>4413</v>
      </c>
      <c r="L212" s="128">
        <f>VLOOKUP(FinalOutput[[#This Row],[ONS_Cenus_2011]],Table5[],CensusData!E$1,FALSE)</f>
        <v>1989</v>
      </c>
      <c r="M212" s="128">
        <f>VLOOKUP(FinalOutput[[#This Row],[ONS_Cenus_2011]],Table5[],CensusData!F$1,FALSE)</f>
        <v>4842</v>
      </c>
      <c r="N212" s="128">
        <f>VLOOKUP(FinalOutput[[#This Row],[ONS_Cenus_2011]],Table5[],CensusData!G$1,FALSE)</f>
        <v>2926</v>
      </c>
      <c r="O212" s="128">
        <f>VLOOKUP(FinalOutput[[#This Row],[ONS_Cenus_2011]],Table5[],CensusData!H$1,FALSE)</f>
        <v>264</v>
      </c>
      <c r="P212" s="128">
        <f>VLOOKUP(FinalOutput[[#This Row],[ONS_Cenus_2011]],Table5[],CensusData!I$1,FALSE)</f>
        <v>9.1999999999999993</v>
      </c>
      <c r="Q212" s="128">
        <f>VLOOKUP(FinalOutput[[#This Row],[ONS_Cenus_2011]],Table5[],CensusData!J$1,FALSE)</f>
        <v>25085</v>
      </c>
      <c r="R212" s="128">
        <f>VLOOKUP(FinalOutput[[#This Row],[ONS_Cenus_2011]],Table5[],CensusData!K$1,FALSE)</f>
        <v>54104</v>
      </c>
      <c r="S212" s="128">
        <f>VLOOKUP(FinalOutput[[#This Row],[ONS_Cenus_2011]],Table5[],CensusData!L$1,FALSE)</f>
        <v>52689</v>
      </c>
      <c r="T212" s="128">
        <f>VLOOKUP(FinalOutput[[#This Row],[ONS_Cenus_2011]],Table5[],CensusData!M$1,FALSE)</f>
        <v>50006</v>
      </c>
      <c r="U212" s="128">
        <f>VLOOKUP(FinalOutput[[#This Row],[ONS_Cenus_2011]],Table5[],CensusData!N$1,FALSE)</f>
        <v>549</v>
      </c>
      <c r="V212" s="128">
        <f>VLOOKUP(FinalOutput[[#This Row],[ONS_Cenus_2011]],Table5[],CensusData!O$1,FALSE)</f>
        <v>54</v>
      </c>
      <c r="W212" s="128">
        <f>VLOOKUP(FinalOutput[[#This Row],[ONS_Cenus_2011]],Table5[],CensusData!P$1,FALSE)</f>
        <v>2080</v>
      </c>
      <c r="X212" s="128">
        <f>VLOOKUP(FinalOutput[[#This Row],[ONS_Cenus_2011]],Table5[],CensusData!Q$1,FALSE)</f>
        <v>347</v>
      </c>
      <c r="Y212" s="128">
        <f>VLOOKUP(FinalOutput[[#This Row],[ONS_Cenus_2011]],Table5[],CensusData!R$1,FALSE)</f>
        <v>96</v>
      </c>
      <c r="Z212" s="128">
        <f>VLOOKUP(FinalOutput[[#This Row],[ONS_Cenus_2011]],Table5[],CensusData!S$1,FALSE)</f>
        <v>33</v>
      </c>
      <c r="AA212" s="128">
        <f>VLOOKUP(FinalOutput[[#This Row],[ONS_Cenus_2011]],Table5[],CensusData!T$1,FALSE)</f>
        <v>115</v>
      </c>
      <c r="AB212" s="128">
        <f>VLOOKUP(FinalOutput[[#This Row],[ONS_Cenus_2011]],Table5[],CensusData!U$1,FALSE)</f>
        <v>103</v>
      </c>
      <c r="AC212" s="128">
        <f>VLOOKUP(FinalOutput[[#This Row],[ONS_Cenus_2011]],Table5[],CensusData!V$1,FALSE)</f>
        <v>726</v>
      </c>
      <c r="AD212" s="128">
        <f>VLOOKUP(FinalOutput[[#This Row],[ONS_Cenus_2011]],Table5[],CensusData!W$1,FALSE)</f>
        <v>262</v>
      </c>
      <c r="AE212" s="128">
        <f>VLOOKUP(FinalOutput[[#This Row],[ONS_Cenus_2011]],Table5[],CensusData!X$1,FALSE)</f>
        <v>53</v>
      </c>
      <c r="AF212" s="128">
        <f>VLOOKUP(FinalOutput[[#This Row],[ONS_Cenus_2011]],Table5[],CensusData!Y$1,FALSE)</f>
        <v>51</v>
      </c>
      <c r="AG212" s="128">
        <f>VLOOKUP(FinalOutput[[#This Row],[ONS_Cenus_2011]],Table5[],CensusData!Z$1,FALSE)</f>
        <v>139</v>
      </c>
      <c r="AH212" s="128">
        <f>VLOOKUP(FinalOutput[[#This Row],[ONS_Cenus_2011]],Table5[],CensusData!AA$1,FALSE)</f>
        <v>221</v>
      </c>
      <c r="AI212" s="128">
        <f>VLOOKUP(FinalOutput[[#This Row],[ONS_Cenus_2011]],Table5[],CensusData!AB$1,FALSE)</f>
        <v>239</v>
      </c>
      <c r="AJ212" s="128">
        <f>VLOOKUP(FinalOutput[[#This Row],[ONS_Cenus_2011]],Table5[],CensusData!AC$1,FALSE)</f>
        <v>129</v>
      </c>
      <c r="AK212" s="128">
        <f>VLOOKUP(FinalOutput[[#This Row],[ONS_Cenus_2011]],Table5[],CensusData!AD$1,FALSE)</f>
        <v>76</v>
      </c>
      <c r="AL212" s="128">
        <f>VLOOKUP(FinalOutput[[#This Row],[ONS_Cenus_2011]],Table5[],CensusData!AE$1,FALSE)</f>
        <v>34</v>
      </c>
      <c r="AM212" s="128">
        <f>VLOOKUP(FinalOutput[[#This Row],[ONS_Cenus_2011]],Table5[],CensusData!AF$1,FALSE)</f>
        <v>103</v>
      </c>
      <c r="AN212" s="128">
        <f>VLOOKUP(FinalOutput[[#This Row],[ONS_Cenus_2011]],Table5[],CensusData!AG$1,FALSE)</f>
        <v>31</v>
      </c>
      <c r="AO212" s="128">
        <f>VLOOKUP(FinalOutput[[#This Row],[ONS_Cenus_2011]],Table5[],CensusData!AH$1,FALSE)</f>
        <v>72</v>
      </c>
      <c r="AP212" s="128">
        <f>VLOOKUP(FinalOutput[[#This Row],[ONS_Cenus_2011]],Table5[],CensusData!AI$1,FALSE)</f>
        <v>108232</v>
      </c>
      <c r="AQ212" s="128">
        <f>VLOOKUP(FinalOutput[[#This Row],[ONS_Cenus_2011]],Table5[],CensusData!AJ$1,FALSE)</f>
        <v>17827</v>
      </c>
      <c r="AR212" s="128">
        <f>VLOOKUP(FinalOutput[[#This Row],[ONS_Cenus_2011]],Table5[],CensusData!AK$1,FALSE)</f>
        <v>13133</v>
      </c>
      <c r="AS212" s="128">
        <f>VLOOKUP(FinalOutput[[#This Row],[ONS_Cenus_2011]],Table5[],CensusData!AL$1,FALSE)</f>
        <v>16120</v>
      </c>
      <c r="AT212" s="128">
        <f>VLOOKUP(FinalOutput[[#This Row],[ONS_Cenus_2011]],Table5[],CensusData!AM$1,FALSE)</f>
        <v>4116</v>
      </c>
      <c r="AU212" s="128">
        <f>VLOOKUP(FinalOutput[[#This Row],[ONS_Cenus_2011]],Table5[],CensusData!AN$1,FALSE)</f>
        <v>12936</v>
      </c>
      <c r="AV212" s="128">
        <f>VLOOKUP(FinalOutput[[#This Row],[ONS_Cenus_2011]],Table5[],CensusData!AO$1,FALSE)</f>
        <v>39727</v>
      </c>
      <c r="AW212" s="128">
        <f>VLOOKUP(FinalOutput[[#This Row],[ONS_Cenus_2011]],Table5[],CensusData!AP$1,FALSE)</f>
        <v>4373</v>
      </c>
    </row>
    <row r="213" spans="1:49" ht="15" customHeight="1">
      <c r="A213" s="128" t="str">
        <f t="array" ref="A213">ConsolGeog[[#This Row],[Country]]</f>
        <v>England</v>
      </c>
      <c r="B213" s="129" t="str">
        <f t="array" ref="B213">ConsolGeog[[#This Row],[County Name]]</f>
        <v>Oxfordshire</v>
      </c>
      <c r="C213" s="128" t="str">
        <f t="array" ref="C213">ConsolGeog[[#This Row],[la_code]]</f>
        <v>E07000180</v>
      </c>
      <c r="D213" s="129" t="str">
        <f t="array" ref="D213">ConsolGeog[[#This Row],[la_name]]</f>
        <v>Vale of White Horse</v>
      </c>
      <c r="E213" s="129" t="str">
        <f t="array" ref="E213">ConsolGeog[[#This Row],[LA Type]]</f>
        <v>District</v>
      </c>
      <c r="F213" s="129">
        <f t="array" ref="F213">ConsolGeog[[#This Row],[population]]</f>
        <v>120988</v>
      </c>
      <c r="G213" s="129">
        <f t="array" ref="G213">ConsolGeog[[#This Row],[area]]</f>
        <v>57761.77</v>
      </c>
      <c r="H213" s="129">
        <f t="array" ref="H213">MAX(ConsolGeog[[#This Row],[Presented HS - 16-17 (2014)]]+ConsolGeog[[#This Row],[Presented HS - 18-24 (2014)]],ConsolGeog[[#This Row],[Presented HS - 16-24 (2014)]])+MAX(ConsolGeog[[#This Row],[Presented CS - 16-17 (2014)]]+ConsolGeog[[#This Row],[Presented CS - 18-24 (2014)]],ConsolGeog[[#This Row],[Presented CS - 16-24 (2014)]])</f>
        <v>9.4377590631968893</v>
      </c>
      <c r="I213" s="129">
        <f t="array" ref="I213">MAX(ConsolGeog[[#This Row],[Assessed HS - 16-17 (2014)]]+ConsolGeog[[#This Row],[Assessed HS - 18-24 (2014)]],ConsolGeog[[#This Row],[Assessed HS - 16-24 (2014)]])+MAX(ConsolGeog[[#This Row],[Assessed CS - 16-17 (2014)]]+ConsolGeog[[#This Row],[Assessed CS - 18-24 (2014)]],ConsolGeog[[#This Row],[Assessed CS - 16-24 (2014)]])</f>
        <v>9.4377590631968893</v>
      </c>
      <c r="J213" s="128">
        <f>VLOOKUP(FinalOutput[[#This Row],[ONS_Cenus_2011]],Table5[],CensusData!C$1,FALSE)</f>
        <v>34221</v>
      </c>
      <c r="K213" s="128">
        <f>VLOOKUP(FinalOutput[[#This Row],[ONS_Cenus_2011]],Table5[],CensusData!D$1,FALSE)</f>
        <v>4405</v>
      </c>
      <c r="L213" s="128">
        <f>VLOOKUP(FinalOutput[[#This Row],[ONS_Cenus_2011]],Table5[],CensusData!E$1,FALSE)</f>
        <v>1967</v>
      </c>
      <c r="M213" s="128">
        <f>VLOOKUP(FinalOutput[[#This Row],[ONS_Cenus_2011]],Table5[],CensusData!F$1,FALSE)</f>
        <v>4510</v>
      </c>
      <c r="N213" s="128">
        <f>VLOOKUP(FinalOutput[[#This Row],[ONS_Cenus_2011]],Table5[],CensusData!G$1,FALSE)</f>
        <v>2904</v>
      </c>
      <c r="O213" s="128">
        <f>VLOOKUP(FinalOutput[[#This Row],[ONS_Cenus_2011]],Table5[],CensusData!H$1,FALSE)</f>
        <v>254</v>
      </c>
      <c r="P213" s="128">
        <f>VLOOKUP(FinalOutput[[#This Row],[ONS_Cenus_2011]],Table5[],CensusData!I$1,FALSE)</f>
        <v>14.8</v>
      </c>
      <c r="Q213" s="128">
        <f>VLOOKUP(FinalOutput[[#This Row],[ONS_Cenus_2011]],Table5[],CensusData!J$1,FALSE)</f>
        <v>18431</v>
      </c>
      <c r="R213" s="128">
        <f>VLOOKUP(FinalOutput[[#This Row],[ONS_Cenus_2011]],Table5[],CensusData!K$1,FALSE)</f>
        <v>49407</v>
      </c>
      <c r="S213" s="128">
        <f>VLOOKUP(FinalOutput[[#This Row],[ONS_Cenus_2011]],Table5[],CensusData!L$1,FALSE)</f>
        <v>47559</v>
      </c>
      <c r="T213" s="128">
        <f>VLOOKUP(FinalOutput[[#This Row],[ONS_Cenus_2011]],Table5[],CensusData!M$1,FALSE)</f>
        <v>44997</v>
      </c>
      <c r="U213" s="128">
        <f>VLOOKUP(FinalOutput[[#This Row],[ONS_Cenus_2011]],Table5[],CensusData!N$1,FALSE)</f>
        <v>527</v>
      </c>
      <c r="V213" s="128">
        <f>VLOOKUP(FinalOutput[[#This Row],[ONS_Cenus_2011]],Table5[],CensusData!O$1,FALSE)</f>
        <v>51</v>
      </c>
      <c r="W213" s="128">
        <f>VLOOKUP(FinalOutput[[#This Row],[ONS_Cenus_2011]],Table5[],CensusData!P$1,FALSE)</f>
        <v>1984</v>
      </c>
      <c r="X213" s="128">
        <f>VLOOKUP(FinalOutput[[#This Row],[ONS_Cenus_2011]],Table5[],CensusData!Q$1,FALSE)</f>
        <v>307</v>
      </c>
      <c r="Y213" s="128">
        <f>VLOOKUP(FinalOutput[[#This Row],[ONS_Cenus_2011]],Table5[],CensusData!R$1,FALSE)</f>
        <v>83</v>
      </c>
      <c r="Z213" s="128">
        <f>VLOOKUP(FinalOutput[[#This Row],[ONS_Cenus_2011]],Table5[],CensusData!S$1,FALSE)</f>
        <v>33</v>
      </c>
      <c r="AA213" s="128">
        <f>VLOOKUP(FinalOutput[[#This Row],[ONS_Cenus_2011]],Table5[],CensusData!T$1,FALSE)</f>
        <v>109</v>
      </c>
      <c r="AB213" s="128">
        <f>VLOOKUP(FinalOutput[[#This Row],[ONS_Cenus_2011]],Table5[],CensusData!U$1,FALSE)</f>
        <v>82</v>
      </c>
      <c r="AC213" s="128">
        <f>VLOOKUP(FinalOutput[[#This Row],[ONS_Cenus_2011]],Table5[],CensusData!V$1,FALSE)</f>
        <v>981</v>
      </c>
      <c r="AD213" s="128">
        <f>VLOOKUP(FinalOutput[[#This Row],[ONS_Cenus_2011]],Table5[],CensusData!W$1,FALSE)</f>
        <v>324</v>
      </c>
      <c r="AE213" s="128">
        <f>VLOOKUP(FinalOutput[[#This Row],[ONS_Cenus_2011]],Table5[],CensusData!X$1,FALSE)</f>
        <v>88</v>
      </c>
      <c r="AF213" s="128">
        <f>VLOOKUP(FinalOutput[[#This Row],[ONS_Cenus_2011]],Table5[],CensusData!Y$1,FALSE)</f>
        <v>59</v>
      </c>
      <c r="AG213" s="128">
        <f>VLOOKUP(FinalOutput[[#This Row],[ONS_Cenus_2011]],Table5[],CensusData!Z$1,FALSE)</f>
        <v>228</v>
      </c>
      <c r="AH213" s="128">
        <f>VLOOKUP(FinalOutput[[#This Row],[ONS_Cenus_2011]],Table5[],CensusData!AA$1,FALSE)</f>
        <v>282</v>
      </c>
      <c r="AI213" s="128">
        <f>VLOOKUP(FinalOutput[[#This Row],[ONS_Cenus_2011]],Table5[],CensusData!AB$1,FALSE)</f>
        <v>408</v>
      </c>
      <c r="AJ213" s="128">
        <f>VLOOKUP(FinalOutput[[#This Row],[ONS_Cenus_2011]],Table5[],CensusData!AC$1,FALSE)</f>
        <v>267</v>
      </c>
      <c r="AK213" s="128">
        <f>VLOOKUP(FinalOutput[[#This Row],[ONS_Cenus_2011]],Table5[],CensusData!AD$1,FALSE)</f>
        <v>97</v>
      </c>
      <c r="AL213" s="128">
        <f>VLOOKUP(FinalOutput[[#This Row],[ONS_Cenus_2011]],Table5[],CensusData!AE$1,FALSE)</f>
        <v>44</v>
      </c>
      <c r="AM213" s="128">
        <f>VLOOKUP(FinalOutput[[#This Row],[ONS_Cenus_2011]],Table5[],CensusData!AF$1,FALSE)</f>
        <v>152</v>
      </c>
      <c r="AN213" s="128">
        <f>VLOOKUP(FinalOutput[[#This Row],[ONS_Cenus_2011]],Table5[],CensusData!AG$1,FALSE)</f>
        <v>51</v>
      </c>
      <c r="AO213" s="128">
        <f>VLOOKUP(FinalOutput[[#This Row],[ONS_Cenus_2011]],Table5[],CensusData!AH$1,FALSE)</f>
        <v>101</v>
      </c>
      <c r="AP213" s="128">
        <f>VLOOKUP(FinalOutput[[#This Row],[ONS_Cenus_2011]],Table5[],CensusData!AI$1,FALSE)</f>
        <v>97867</v>
      </c>
      <c r="AQ213" s="128">
        <f>VLOOKUP(FinalOutput[[#This Row],[ONS_Cenus_2011]],Table5[],CensusData!AJ$1,FALSE)</f>
        <v>16328</v>
      </c>
      <c r="AR213" s="128">
        <f>VLOOKUP(FinalOutput[[#This Row],[ONS_Cenus_2011]],Table5[],CensusData!AK$1,FALSE)</f>
        <v>11559</v>
      </c>
      <c r="AS213" s="128">
        <f>VLOOKUP(FinalOutput[[#This Row],[ONS_Cenus_2011]],Table5[],CensusData!AL$1,FALSE)</f>
        <v>14307</v>
      </c>
      <c r="AT213" s="128">
        <f>VLOOKUP(FinalOutput[[#This Row],[ONS_Cenus_2011]],Table5[],CensusData!AM$1,FALSE)</f>
        <v>3968</v>
      </c>
      <c r="AU213" s="128">
        <f>VLOOKUP(FinalOutput[[#This Row],[ONS_Cenus_2011]],Table5[],CensusData!AN$1,FALSE)</f>
        <v>11281</v>
      </c>
      <c r="AV213" s="128">
        <f>VLOOKUP(FinalOutput[[#This Row],[ONS_Cenus_2011]],Table5[],CensusData!AO$1,FALSE)</f>
        <v>36420</v>
      </c>
      <c r="AW213" s="128">
        <f>VLOOKUP(FinalOutput[[#This Row],[ONS_Cenus_2011]],Table5[],CensusData!AP$1,FALSE)</f>
        <v>4004</v>
      </c>
    </row>
    <row r="214" spans="1:49" ht="15" customHeight="1">
      <c r="A214" s="128" t="str">
        <f t="array" ref="A214">ConsolGeog[[#This Row],[Country]]</f>
        <v>England</v>
      </c>
      <c r="B214" s="129" t="str">
        <f t="array" ref="B214">ConsolGeog[[#This Row],[County Name]]</f>
        <v>Oxfordshire</v>
      </c>
      <c r="C214" s="128" t="str">
        <f t="array" ref="C214">ConsolGeog[[#This Row],[la_code]]</f>
        <v>E07000181</v>
      </c>
      <c r="D214" s="129" t="str">
        <f t="array" ref="D214">ConsolGeog[[#This Row],[la_name]]</f>
        <v>West Oxfordshire</v>
      </c>
      <c r="E214" s="129" t="str">
        <f t="array" ref="E214">ConsolGeog[[#This Row],[LA Type]]</f>
        <v>District</v>
      </c>
      <c r="F214" s="129">
        <f t="array" ref="F214">ConsolGeog[[#This Row],[population]]</f>
        <v>104779</v>
      </c>
      <c r="G214" s="129">
        <f t="array" ref="G214">ConsolGeog[[#This Row],[area]]</f>
        <v>71439.929999999993</v>
      </c>
      <c r="H214" s="129">
        <f t="array" ref="H214">MAX(ConsolGeog[[#This Row],[Presented HS - 16-17 (2014)]]+ConsolGeog[[#This Row],[Presented HS - 18-24 (2014)]],ConsolGeog[[#This Row],[Presented HS - 16-24 (2014)]])+MAX(ConsolGeog[[#This Row],[Presented CS - 16-17 (2014)]]+ConsolGeog[[#This Row],[Presented CS - 18-24 (2014)]],ConsolGeog[[#This Row],[Presented CS - 16-24 (2014)]])</f>
        <v>8.1733639442151844</v>
      </c>
      <c r="I214" s="129">
        <f t="array" ref="I214">MAX(ConsolGeog[[#This Row],[Assessed HS - 16-17 (2014)]]+ConsolGeog[[#This Row],[Assessed HS - 18-24 (2014)]],ConsolGeog[[#This Row],[Assessed HS - 16-24 (2014)]])+MAX(ConsolGeog[[#This Row],[Assessed CS - 16-17 (2014)]]+ConsolGeog[[#This Row],[Assessed CS - 18-24 (2014)]],ConsolGeog[[#This Row],[Assessed CS - 16-24 (2014)]])</f>
        <v>8.1733639442151844</v>
      </c>
      <c r="J214" s="128">
        <f>VLOOKUP(FinalOutput[[#This Row],[ONS_Cenus_2011]],Table5[],CensusData!C$1,FALSE)</f>
        <v>28236</v>
      </c>
      <c r="K214" s="128">
        <f>VLOOKUP(FinalOutput[[#This Row],[ONS_Cenus_2011]],Table5[],CensusData!D$1,FALSE)</f>
        <v>3212</v>
      </c>
      <c r="L214" s="128">
        <f>VLOOKUP(FinalOutput[[#This Row],[ONS_Cenus_2011]],Table5[],CensusData!E$1,FALSE)</f>
        <v>1450</v>
      </c>
      <c r="M214" s="128">
        <f>VLOOKUP(FinalOutput[[#This Row],[ONS_Cenus_2011]],Table5[],CensusData!F$1,FALSE)</f>
        <v>3447</v>
      </c>
      <c r="N214" s="128">
        <f>VLOOKUP(FinalOutput[[#This Row],[ONS_Cenus_2011]],Table5[],CensusData!G$1,FALSE)</f>
        <v>2049</v>
      </c>
      <c r="O214" s="128">
        <f>VLOOKUP(FinalOutput[[#This Row],[ONS_Cenus_2011]],Table5[],CensusData!H$1,FALSE)</f>
        <v>193</v>
      </c>
      <c r="P214" s="128">
        <f>VLOOKUP(FinalOutput[[#This Row],[ONS_Cenus_2011]],Table5[],CensusData!I$1,FALSE)</f>
        <v>10.199999999999999</v>
      </c>
      <c r="Q214" s="128">
        <f>VLOOKUP(FinalOutput[[#This Row],[ONS_Cenus_2011]],Table5[],CensusData!J$1,FALSE)</f>
        <v>23769</v>
      </c>
      <c r="R214" s="128">
        <f>VLOOKUP(FinalOutput[[#This Row],[ONS_Cenus_2011]],Table5[],CensusData!K$1,FALSE)</f>
        <v>43241</v>
      </c>
      <c r="S214" s="128">
        <f>VLOOKUP(FinalOutput[[#This Row],[ONS_Cenus_2011]],Table5[],CensusData!L$1,FALSE)</f>
        <v>42315</v>
      </c>
      <c r="T214" s="128">
        <f>VLOOKUP(FinalOutput[[#This Row],[ONS_Cenus_2011]],Table5[],CensusData!M$1,FALSE)</f>
        <v>40531</v>
      </c>
      <c r="U214" s="128">
        <f>VLOOKUP(FinalOutput[[#This Row],[ONS_Cenus_2011]],Table5[],CensusData!N$1,FALSE)</f>
        <v>390</v>
      </c>
      <c r="V214" s="128">
        <f>VLOOKUP(FinalOutput[[#This Row],[ONS_Cenus_2011]],Table5[],CensusData!O$1,FALSE)</f>
        <v>66</v>
      </c>
      <c r="W214" s="128">
        <f>VLOOKUP(FinalOutput[[#This Row],[ONS_Cenus_2011]],Table5[],CensusData!P$1,FALSE)</f>
        <v>1328</v>
      </c>
      <c r="X214" s="128">
        <f>VLOOKUP(FinalOutput[[#This Row],[ONS_Cenus_2011]],Table5[],CensusData!Q$1,FALSE)</f>
        <v>244</v>
      </c>
      <c r="Y214" s="128">
        <f>VLOOKUP(FinalOutput[[#This Row],[ONS_Cenus_2011]],Table5[],CensusData!R$1,FALSE)</f>
        <v>67</v>
      </c>
      <c r="Z214" s="128">
        <f>VLOOKUP(FinalOutput[[#This Row],[ONS_Cenus_2011]],Table5[],CensusData!S$1,FALSE)</f>
        <v>30</v>
      </c>
      <c r="AA214" s="128">
        <f>VLOOKUP(FinalOutput[[#This Row],[ONS_Cenus_2011]],Table5[],CensusData!T$1,FALSE)</f>
        <v>80</v>
      </c>
      <c r="AB214" s="128">
        <f>VLOOKUP(FinalOutput[[#This Row],[ONS_Cenus_2011]],Table5[],CensusData!U$1,FALSE)</f>
        <v>67</v>
      </c>
      <c r="AC214" s="128">
        <f>VLOOKUP(FinalOutput[[#This Row],[ONS_Cenus_2011]],Table5[],CensusData!V$1,FALSE)</f>
        <v>455</v>
      </c>
      <c r="AD214" s="128">
        <f>VLOOKUP(FinalOutput[[#This Row],[ONS_Cenus_2011]],Table5[],CensusData!W$1,FALSE)</f>
        <v>136</v>
      </c>
      <c r="AE214" s="128">
        <f>VLOOKUP(FinalOutput[[#This Row],[ONS_Cenus_2011]],Table5[],CensusData!X$1,FALSE)</f>
        <v>27</v>
      </c>
      <c r="AF214" s="128">
        <f>VLOOKUP(FinalOutput[[#This Row],[ONS_Cenus_2011]],Table5[],CensusData!Y$1,FALSE)</f>
        <v>37</v>
      </c>
      <c r="AG214" s="128">
        <f>VLOOKUP(FinalOutput[[#This Row],[ONS_Cenus_2011]],Table5[],CensusData!Z$1,FALSE)</f>
        <v>100</v>
      </c>
      <c r="AH214" s="128">
        <f>VLOOKUP(FinalOutput[[#This Row],[ONS_Cenus_2011]],Table5[],CensusData!AA$1,FALSE)</f>
        <v>155</v>
      </c>
      <c r="AI214" s="128">
        <f>VLOOKUP(FinalOutput[[#This Row],[ONS_Cenus_2011]],Table5[],CensusData!AB$1,FALSE)</f>
        <v>155</v>
      </c>
      <c r="AJ214" s="128">
        <f>VLOOKUP(FinalOutput[[#This Row],[ONS_Cenus_2011]],Table5[],CensusData!AC$1,FALSE)</f>
        <v>82</v>
      </c>
      <c r="AK214" s="128">
        <f>VLOOKUP(FinalOutput[[#This Row],[ONS_Cenus_2011]],Table5[],CensusData!AD$1,FALSE)</f>
        <v>58</v>
      </c>
      <c r="AL214" s="128">
        <f>VLOOKUP(FinalOutput[[#This Row],[ONS_Cenus_2011]],Table5[],CensusData!AE$1,FALSE)</f>
        <v>15</v>
      </c>
      <c r="AM214" s="128">
        <f>VLOOKUP(FinalOutput[[#This Row],[ONS_Cenus_2011]],Table5[],CensusData!AF$1,FALSE)</f>
        <v>72</v>
      </c>
      <c r="AN214" s="128">
        <f>VLOOKUP(FinalOutput[[#This Row],[ONS_Cenus_2011]],Table5[],CensusData!AG$1,FALSE)</f>
        <v>27</v>
      </c>
      <c r="AO214" s="128">
        <f>VLOOKUP(FinalOutput[[#This Row],[ONS_Cenus_2011]],Table5[],CensusData!AH$1,FALSE)</f>
        <v>45</v>
      </c>
      <c r="AP214" s="128">
        <f>VLOOKUP(FinalOutput[[#This Row],[ONS_Cenus_2011]],Table5[],CensusData!AI$1,FALSE)</f>
        <v>85312</v>
      </c>
      <c r="AQ214" s="128">
        <f>VLOOKUP(FinalOutput[[#This Row],[ONS_Cenus_2011]],Table5[],CensusData!AJ$1,FALSE)</f>
        <v>15054</v>
      </c>
      <c r="AR214" s="128">
        <f>VLOOKUP(FinalOutput[[#This Row],[ONS_Cenus_2011]],Table5[],CensusData!AK$1,FALSE)</f>
        <v>11324</v>
      </c>
      <c r="AS214" s="128">
        <f>VLOOKUP(FinalOutput[[#This Row],[ONS_Cenus_2011]],Table5[],CensusData!AL$1,FALSE)</f>
        <v>13461</v>
      </c>
      <c r="AT214" s="128">
        <f>VLOOKUP(FinalOutput[[#This Row],[ONS_Cenus_2011]],Table5[],CensusData!AM$1,FALSE)</f>
        <v>3352</v>
      </c>
      <c r="AU214" s="128">
        <f>VLOOKUP(FinalOutput[[#This Row],[ONS_Cenus_2011]],Table5[],CensusData!AN$1,FALSE)</f>
        <v>10513</v>
      </c>
      <c r="AV214" s="128">
        <f>VLOOKUP(FinalOutput[[#This Row],[ONS_Cenus_2011]],Table5[],CensusData!AO$1,FALSE)</f>
        <v>28076</v>
      </c>
      <c r="AW214" s="128">
        <f>VLOOKUP(FinalOutput[[#This Row],[ONS_Cenus_2011]],Table5[],CensusData!AP$1,FALSE)</f>
        <v>3532</v>
      </c>
    </row>
    <row r="215" spans="1:49" ht="15" customHeight="1">
      <c r="A215" s="128" t="str">
        <f t="array" ref="A215">ConsolGeog[[#This Row],[Country]]</f>
        <v>England</v>
      </c>
      <c r="B215" s="129" t="str">
        <f t="array" ref="B215">ConsolGeog[[#This Row],[County Name]]</f>
        <v>Somerset</v>
      </c>
      <c r="C215" s="128" t="str">
        <f t="array" ref="C215">ConsolGeog[[#This Row],[la_code]]</f>
        <v>E07000187</v>
      </c>
      <c r="D215" s="129" t="str">
        <f t="array" ref="D215">ConsolGeog[[#This Row],[la_name]]</f>
        <v>Mendip</v>
      </c>
      <c r="E215" s="129" t="str">
        <f t="array" ref="E215">ConsolGeog[[#This Row],[LA Type]]</f>
        <v>District</v>
      </c>
      <c r="F215" s="129">
        <f t="array" ref="F215">ConsolGeog[[#This Row],[population]]</f>
        <v>109279</v>
      </c>
      <c r="G215" s="129">
        <f t="array" ref="G215">ConsolGeog[[#This Row],[area]]</f>
        <v>73943.509999999995</v>
      </c>
      <c r="H215" s="129">
        <f t="array" ref="H215">MAX(ConsolGeog[[#This Row],[Presented HS - 16-17 (2014)]]+ConsolGeog[[#This Row],[Presented HS - 18-24 (2014)]],ConsolGeog[[#This Row],[Presented HS - 16-24 (2014)]])+MAX(ConsolGeog[[#This Row],[Presented CS - 16-17 (2014)]]+ConsolGeog[[#This Row],[Presented CS - 18-24 (2014)]],ConsolGeog[[#This Row],[Presented CS - 16-24 (2014)]])</f>
        <v>16.702012559154067</v>
      </c>
      <c r="I215" s="129">
        <f t="array" ref="I215">MAX(ConsolGeog[[#This Row],[Assessed HS - 16-17 (2014)]]+ConsolGeog[[#This Row],[Assessed HS - 18-24 (2014)]],ConsolGeog[[#This Row],[Assessed HS - 16-24 (2014)]])+MAX(ConsolGeog[[#This Row],[Assessed CS - 16-17 (2014)]]+ConsolGeog[[#This Row],[Assessed CS - 18-24 (2014)]],ConsolGeog[[#This Row],[Assessed CS - 16-24 (2014)]])</f>
        <v>60.227640328168278</v>
      </c>
      <c r="J215" s="128">
        <f>VLOOKUP(FinalOutput[[#This Row],[ONS_Cenus_2011]],Table5[],CensusData!C$1,FALSE)</f>
        <v>34610</v>
      </c>
      <c r="K215" s="128">
        <f>VLOOKUP(FinalOutput[[#This Row],[ONS_Cenus_2011]],Table5[],CensusData!D$1,FALSE)</f>
        <v>4757</v>
      </c>
      <c r="L215" s="128">
        <f>VLOOKUP(FinalOutput[[#This Row],[ONS_Cenus_2011]],Table5[],CensusData!E$1,FALSE)</f>
        <v>1689</v>
      </c>
      <c r="M215" s="128">
        <f>VLOOKUP(FinalOutput[[#This Row],[ONS_Cenus_2011]],Table5[],CensusData!F$1,FALSE)</f>
        <v>5171</v>
      </c>
      <c r="N215" s="128">
        <f>VLOOKUP(FinalOutput[[#This Row],[ONS_Cenus_2011]],Table5[],CensusData!G$1,FALSE)</f>
        <v>3289</v>
      </c>
      <c r="O215" s="128">
        <f>VLOOKUP(FinalOutput[[#This Row],[ONS_Cenus_2011]],Table5[],CensusData!H$1,FALSE)</f>
        <v>250</v>
      </c>
      <c r="P215" s="128">
        <f>VLOOKUP(FinalOutput[[#This Row],[ONS_Cenus_2011]],Table5[],CensusData!I$1,FALSE)</f>
        <v>10.8</v>
      </c>
      <c r="Q215" s="128">
        <f>VLOOKUP(FinalOutput[[#This Row],[ONS_Cenus_2011]],Table5[],CensusData!J$1,FALSE)</f>
        <v>22961</v>
      </c>
      <c r="R215" s="128">
        <f>VLOOKUP(FinalOutput[[#This Row],[ONS_Cenus_2011]],Table5[],CensusData!K$1,FALSE)</f>
        <v>46157</v>
      </c>
      <c r="S215" s="128">
        <f>VLOOKUP(FinalOutput[[#This Row],[ONS_Cenus_2011]],Table5[],CensusData!L$1,FALSE)</f>
        <v>45548</v>
      </c>
      <c r="T215" s="128">
        <f>VLOOKUP(FinalOutput[[#This Row],[ONS_Cenus_2011]],Table5[],CensusData!M$1,FALSE)</f>
        <v>43864</v>
      </c>
      <c r="U215" s="128">
        <f>VLOOKUP(FinalOutput[[#This Row],[ONS_Cenus_2011]],Table5[],CensusData!N$1,FALSE)</f>
        <v>324</v>
      </c>
      <c r="V215" s="128">
        <f>VLOOKUP(FinalOutput[[#This Row],[ONS_Cenus_2011]],Table5[],CensusData!O$1,FALSE)</f>
        <v>87</v>
      </c>
      <c r="W215" s="128">
        <f>VLOOKUP(FinalOutput[[#This Row],[ONS_Cenus_2011]],Table5[],CensusData!P$1,FALSE)</f>
        <v>1273</v>
      </c>
      <c r="X215" s="128">
        <f>VLOOKUP(FinalOutput[[#This Row],[ONS_Cenus_2011]],Table5[],CensusData!Q$1,FALSE)</f>
        <v>218</v>
      </c>
      <c r="Y215" s="128">
        <f>VLOOKUP(FinalOutput[[#This Row],[ONS_Cenus_2011]],Table5[],CensusData!R$1,FALSE)</f>
        <v>66</v>
      </c>
      <c r="Z215" s="128">
        <f>VLOOKUP(FinalOutput[[#This Row],[ONS_Cenus_2011]],Table5[],CensusData!S$1,FALSE)</f>
        <v>25</v>
      </c>
      <c r="AA215" s="128">
        <f>VLOOKUP(FinalOutput[[#This Row],[ONS_Cenus_2011]],Table5[],CensusData!T$1,FALSE)</f>
        <v>75</v>
      </c>
      <c r="AB215" s="128">
        <f>VLOOKUP(FinalOutput[[#This Row],[ONS_Cenus_2011]],Table5[],CensusData!U$1,FALSE)</f>
        <v>52</v>
      </c>
      <c r="AC215" s="128">
        <f>VLOOKUP(FinalOutput[[#This Row],[ONS_Cenus_2011]],Table5[],CensusData!V$1,FALSE)</f>
        <v>277</v>
      </c>
      <c r="AD215" s="128">
        <f>VLOOKUP(FinalOutput[[#This Row],[ONS_Cenus_2011]],Table5[],CensusData!W$1,FALSE)</f>
        <v>86</v>
      </c>
      <c r="AE215" s="128">
        <f>VLOOKUP(FinalOutput[[#This Row],[ONS_Cenus_2011]],Table5[],CensusData!X$1,FALSE)</f>
        <v>5</v>
      </c>
      <c r="AF215" s="128">
        <f>VLOOKUP(FinalOutput[[#This Row],[ONS_Cenus_2011]],Table5[],CensusData!Y$1,FALSE)</f>
        <v>20</v>
      </c>
      <c r="AG215" s="128">
        <f>VLOOKUP(FinalOutput[[#This Row],[ONS_Cenus_2011]],Table5[],CensusData!Z$1,FALSE)</f>
        <v>62</v>
      </c>
      <c r="AH215" s="128">
        <f>VLOOKUP(FinalOutput[[#This Row],[ONS_Cenus_2011]],Table5[],CensusData!AA$1,FALSE)</f>
        <v>104</v>
      </c>
      <c r="AI215" s="128">
        <f>VLOOKUP(FinalOutput[[#This Row],[ONS_Cenus_2011]],Table5[],CensusData!AB$1,FALSE)</f>
        <v>84</v>
      </c>
      <c r="AJ215" s="128">
        <f>VLOOKUP(FinalOutput[[#This Row],[ONS_Cenus_2011]],Table5[],CensusData!AC$1,FALSE)</f>
        <v>43</v>
      </c>
      <c r="AK215" s="128">
        <f>VLOOKUP(FinalOutput[[#This Row],[ONS_Cenus_2011]],Table5[],CensusData!AD$1,FALSE)</f>
        <v>30</v>
      </c>
      <c r="AL215" s="128">
        <f>VLOOKUP(FinalOutput[[#This Row],[ONS_Cenus_2011]],Table5[],CensusData!AE$1,FALSE)</f>
        <v>11</v>
      </c>
      <c r="AM215" s="128">
        <f>VLOOKUP(FinalOutput[[#This Row],[ONS_Cenus_2011]],Table5[],CensusData!AF$1,FALSE)</f>
        <v>30</v>
      </c>
      <c r="AN215" s="128">
        <f>VLOOKUP(FinalOutput[[#This Row],[ONS_Cenus_2011]],Table5[],CensusData!AG$1,FALSE)</f>
        <v>4</v>
      </c>
      <c r="AO215" s="128">
        <f>VLOOKUP(FinalOutput[[#This Row],[ONS_Cenus_2011]],Table5[],CensusData!AH$1,FALSE)</f>
        <v>26</v>
      </c>
      <c r="AP215" s="128">
        <f>VLOOKUP(FinalOutput[[#This Row],[ONS_Cenus_2011]],Table5[],CensusData!AI$1,FALSE)</f>
        <v>88882</v>
      </c>
      <c r="AQ215" s="128">
        <f>VLOOKUP(FinalOutput[[#This Row],[ONS_Cenus_2011]],Table5[],CensusData!AJ$1,FALSE)</f>
        <v>19054</v>
      </c>
      <c r="AR215" s="128">
        <f>VLOOKUP(FinalOutput[[#This Row],[ONS_Cenus_2011]],Table5[],CensusData!AK$1,FALSE)</f>
        <v>12036</v>
      </c>
      <c r="AS215" s="128">
        <f>VLOOKUP(FinalOutput[[#This Row],[ONS_Cenus_2011]],Table5[],CensusData!AL$1,FALSE)</f>
        <v>15180</v>
      </c>
      <c r="AT215" s="128">
        <f>VLOOKUP(FinalOutput[[#This Row],[ONS_Cenus_2011]],Table5[],CensusData!AM$1,FALSE)</f>
        <v>3610</v>
      </c>
      <c r="AU215" s="128">
        <f>VLOOKUP(FinalOutput[[#This Row],[ONS_Cenus_2011]],Table5[],CensusData!AN$1,FALSE)</f>
        <v>10697</v>
      </c>
      <c r="AV215" s="128">
        <f>VLOOKUP(FinalOutput[[#This Row],[ONS_Cenus_2011]],Table5[],CensusData!AO$1,FALSE)</f>
        <v>24769</v>
      </c>
      <c r="AW215" s="128">
        <f>VLOOKUP(FinalOutput[[#This Row],[ONS_Cenus_2011]],Table5[],CensusData!AP$1,FALSE)</f>
        <v>3536</v>
      </c>
    </row>
    <row r="216" spans="1:49" ht="15" customHeight="1">
      <c r="A216" s="128" t="str">
        <f t="array" ref="A216">ConsolGeog[[#This Row],[Country]]</f>
        <v>England</v>
      </c>
      <c r="B216" s="129" t="str">
        <f t="array" ref="B216">ConsolGeog[[#This Row],[County Name]]</f>
        <v>Somerset</v>
      </c>
      <c r="C216" s="128" t="str">
        <f t="array" ref="C216">ConsolGeog[[#This Row],[la_code]]</f>
        <v>E07000188</v>
      </c>
      <c r="D216" s="129" t="str">
        <f t="array" ref="D216">ConsolGeog[[#This Row],[la_name]]</f>
        <v>Sedgemoor</v>
      </c>
      <c r="E216" s="129" t="str">
        <f t="array" ref="E216">ConsolGeog[[#This Row],[LA Type]]</f>
        <v>District</v>
      </c>
      <c r="F216" s="129">
        <f t="array" ref="F216">ConsolGeog[[#This Row],[population]]</f>
        <v>114588</v>
      </c>
      <c r="G216" s="129">
        <f t="array" ref="G216">ConsolGeog[[#This Row],[area]]</f>
        <v>56436.28</v>
      </c>
      <c r="H216" s="129">
        <f t="array" ref="H216">MAX(ConsolGeog[[#This Row],[Presented HS - 16-17 (2014)]]+ConsolGeog[[#This Row],[Presented HS - 18-24 (2014)]],ConsolGeog[[#This Row],[Presented HS - 16-24 (2014)]])+MAX(ConsolGeog[[#This Row],[Presented CS - 16-17 (2014)]]+ConsolGeog[[#This Row],[Presented CS - 18-24 (2014)]],ConsolGeog[[#This Row],[Presented CS - 16-24 (2014)]])</f>
        <v>17.513430898236134</v>
      </c>
      <c r="I216" s="129">
        <f t="array" ref="I216">MAX(ConsolGeog[[#This Row],[Assessed HS - 16-17 (2014)]]+ConsolGeog[[#This Row],[Assessed HS - 18-24 (2014)]],ConsolGeog[[#This Row],[Assessed HS - 16-24 (2014)]])+MAX(ConsolGeog[[#This Row],[Assessed CS - 16-17 (2014)]]+ConsolGeog[[#This Row],[Assessed CS - 18-24 (2014)]],ConsolGeog[[#This Row],[Assessed CS - 16-24 (2014)]])</f>
        <v>14.918848542941891</v>
      </c>
      <c r="J216" s="128">
        <f>VLOOKUP(FinalOutput[[#This Row],[ONS_Cenus_2011]],Table5[],CensusData!C$1,FALSE)</f>
        <v>38966</v>
      </c>
      <c r="K216" s="128">
        <f>VLOOKUP(FinalOutput[[#This Row],[ONS_Cenus_2011]],Table5[],CensusData!D$1,FALSE)</f>
        <v>4711</v>
      </c>
      <c r="L216" s="128">
        <f>VLOOKUP(FinalOutput[[#This Row],[ONS_Cenus_2011]],Table5[],CensusData!E$1,FALSE)</f>
        <v>2217</v>
      </c>
      <c r="M216" s="128">
        <f>VLOOKUP(FinalOutput[[#This Row],[ONS_Cenus_2011]],Table5[],CensusData!F$1,FALSE)</f>
        <v>5246</v>
      </c>
      <c r="N216" s="128">
        <f>VLOOKUP(FinalOutput[[#This Row],[ONS_Cenus_2011]],Table5[],CensusData!G$1,FALSE)</f>
        <v>3026</v>
      </c>
      <c r="O216" s="128">
        <f>VLOOKUP(FinalOutput[[#This Row],[ONS_Cenus_2011]],Table5[],CensusData!H$1,FALSE)</f>
        <v>372</v>
      </c>
      <c r="P216" s="128">
        <f>VLOOKUP(FinalOutput[[#This Row],[ONS_Cenus_2011]],Table5[],CensusData!I$1,FALSE)</f>
        <v>12.14</v>
      </c>
      <c r="Q216" s="128">
        <f>VLOOKUP(FinalOutput[[#This Row],[ONS_Cenus_2011]],Table5[],CensusData!J$1,FALSE)</f>
        <v>21381</v>
      </c>
      <c r="R216" s="128">
        <f>VLOOKUP(FinalOutput[[#This Row],[ONS_Cenus_2011]],Table5[],CensusData!K$1,FALSE)</f>
        <v>48801</v>
      </c>
      <c r="S216" s="128">
        <f>VLOOKUP(FinalOutput[[#This Row],[ONS_Cenus_2011]],Table5[],CensusData!L$1,FALSE)</f>
        <v>48229</v>
      </c>
      <c r="T216" s="128">
        <f>VLOOKUP(FinalOutput[[#This Row],[ONS_Cenus_2011]],Table5[],CensusData!M$1,FALSE)</f>
        <v>46839</v>
      </c>
      <c r="U216" s="128">
        <f>VLOOKUP(FinalOutput[[#This Row],[ONS_Cenus_2011]],Table5[],CensusData!N$1,FALSE)</f>
        <v>255</v>
      </c>
      <c r="V216" s="128">
        <f>VLOOKUP(FinalOutput[[#This Row],[ONS_Cenus_2011]],Table5[],CensusData!O$1,FALSE)</f>
        <v>46</v>
      </c>
      <c r="W216" s="128">
        <f>VLOOKUP(FinalOutput[[#This Row],[ONS_Cenus_2011]],Table5[],CensusData!P$1,FALSE)</f>
        <v>1089</v>
      </c>
      <c r="X216" s="128">
        <f>VLOOKUP(FinalOutput[[#This Row],[ONS_Cenus_2011]],Table5[],CensusData!Q$1,FALSE)</f>
        <v>213</v>
      </c>
      <c r="Y216" s="128">
        <f>VLOOKUP(FinalOutput[[#This Row],[ONS_Cenus_2011]],Table5[],CensusData!R$1,FALSE)</f>
        <v>75</v>
      </c>
      <c r="Z216" s="128">
        <f>VLOOKUP(FinalOutput[[#This Row],[ONS_Cenus_2011]],Table5[],CensusData!S$1,FALSE)</f>
        <v>12</v>
      </c>
      <c r="AA216" s="128">
        <f>VLOOKUP(FinalOutput[[#This Row],[ONS_Cenus_2011]],Table5[],CensusData!T$1,FALSE)</f>
        <v>70</v>
      </c>
      <c r="AB216" s="128">
        <f>VLOOKUP(FinalOutput[[#This Row],[ONS_Cenus_2011]],Table5[],CensusData!U$1,FALSE)</f>
        <v>56</v>
      </c>
      <c r="AC216" s="128">
        <f>VLOOKUP(FinalOutput[[#This Row],[ONS_Cenus_2011]],Table5[],CensusData!V$1,FALSE)</f>
        <v>242</v>
      </c>
      <c r="AD216" s="128">
        <f>VLOOKUP(FinalOutput[[#This Row],[ONS_Cenus_2011]],Table5[],CensusData!W$1,FALSE)</f>
        <v>57</v>
      </c>
      <c r="AE216" s="128">
        <f>VLOOKUP(FinalOutput[[#This Row],[ONS_Cenus_2011]],Table5[],CensusData!X$1,FALSE)</f>
        <v>10</v>
      </c>
      <c r="AF216" s="128">
        <f>VLOOKUP(FinalOutput[[#This Row],[ONS_Cenus_2011]],Table5[],CensusData!Y$1,FALSE)</f>
        <v>46</v>
      </c>
      <c r="AG216" s="128">
        <f>VLOOKUP(FinalOutput[[#This Row],[ONS_Cenus_2011]],Table5[],CensusData!Z$1,FALSE)</f>
        <v>48</v>
      </c>
      <c r="AH216" s="128">
        <f>VLOOKUP(FinalOutput[[#This Row],[ONS_Cenus_2011]],Table5[],CensusData!AA$1,FALSE)</f>
        <v>81</v>
      </c>
      <c r="AI216" s="128">
        <f>VLOOKUP(FinalOutput[[#This Row],[ONS_Cenus_2011]],Table5[],CensusData!AB$1,FALSE)</f>
        <v>63</v>
      </c>
      <c r="AJ216" s="128">
        <f>VLOOKUP(FinalOutput[[#This Row],[ONS_Cenus_2011]],Table5[],CensusData!AC$1,FALSE)</f>
        <v>27</v>
      </c>
      <c r="AK216" s="128">
        <f>VLOOKUP(FinalOutput[[#This Row],[ONS_Cenus_2011]],Table5[],CensusData!AD$1,FALSE)</f>
        <v>30</v>
      </c>
      <c r="AL216" s="128">
        <f>VLOOKUP(FinalOutput[[#This Row],[ONS_Cenus_2011]],Table5[],CensusData!AE$1,FALSE)</f>
        <v>6</v>
      </c>
      <c r="AM216" s="128">
        <f>VLOOKUP(FinalOutput[[#This Row],[ONS_Cenus_2011]],Table5[],CensusData!AF$1,FALSE)</f>
        <v>54</v>
      </c>
      <c r="AN216" s="128">
        <f>VLOOKUP(FinalOutput[[#This Row],[ONS_Cenus_2011]],Table5[],CensusData!AG$1,FALSE)</f>
        <v>14</v>
      </c>
      <c r="AO216" s="128">
        <f>VLOOKUP(FinalOutput[[#This Row],[ONS_Cenus_2011]],Table5[],CensusData!AH$1,FALSE)</f>
        <v>40</v>
      </c>
      <c r="AP216" s="128">
        <f>VLOOKUP(FinalOutput[[#This Row],[ONS_Cenus_2011]],Table5[],CensusData!AI$1,FALSE)</f>
        <v>93922</v>
      </c>
      <c r="AQ216" s="128">
        <f>VLOOKUP(FinalOutput[[#This Row],[ONS_Cenus_2011]],Table5[],CensusData!AJ$1,FALSE)</f>
        <v>23534</v>
      </c>
      <c r="AR216" s="128">
        <f>VLOOKUP(FinalOutput[[#This Row],[ONS_Cenus_2011]],Table5[],CensusData!AK$1,FALSE)</f>
        <v>13815</v>
      </c>
      <c r="AS216" s="128">
        <f>VLOOKUP(FinalOutput[[#This Row],[ONS_Cenus_2011]],Table5[],CensusData!AL$1,FALSE)</f>
        <v>16048</v>
      </c>
      <c r="AT216" s="128">
        <f>VLOOKUP(FinalOutput[[#This Row],[ONS_Cenus_2011]],Table5[],CensusData!AM$1,FALSE)</f>
        <v>4386</v>
      </c>
      <c r="AU216" s="128">
        <f>VLOOKUP(FinalOutput[[#This Row],[ONS_Cenus_2011]],Table5[],CensusData!AN$1,FALSE)</f>
        <v>11103</v>
      </c>
      <c r="AV216" s="128">
        <f>VLOOKUP(FinalOutput[[#This Row],[ONS_Cenus_2011]],Table5[],CensusData!AO$1,FALSE)</f>
        <v>20778</v>
      </c>
      <c r="AW216" s="128">
        <f>VLOOKUP(FinalOutput[[#This Row],[ONS_Cenus_2011]],Table5[],CensusData!AP$1,FALSE)</f>
        <v>4258</v>
      </c>
    </row>
    <row r="217" spans="1:49" ht="15" customHeight="1">
      <c r="A217" s="128" t="str">
        <f t="array" ref="A217">ConsolGeog[[#This Row],[Country]]</f>
        <v>England</v>
      </c>
      <c r="B217" s="129" t="str">
        <f t="array" ref="B217">ConsolGeog[[#This Row],[County Name]]</f>
        <v>Somerset</v>
      </c>
      <c r="C217" s="128" t="str">
        <f t="array" ref="C217">ConsolGeog[[#This Row],[la_code]]</f>
        <v>E07000189</v>
      </c>
      <c r="D217" s="129" t="str">
        <f t="array" ref="D217">ConsolGeog[[#This Row],[la_name]]</f>
        <v>South Somerset</v>
      </c>
      <c r="E217" s="129" t="str">
        <f t="array" ref="E217">ConsolGeog[[#This Row],[LA Type]]</f>
        <v>District</v>
      </c>
      <c r="F217" s="129">
        <f t="array" ref="F217">ConsolGeog[[#This Row],[population]]</f>
        <v>161243</v>
      </c>
      <c r="G217" s="129">
        <f t="array" ref="G217">ConsolGeog[[#This Row],[area]]</f>
        <v>95904.23</v>
      </c>
      <c r="H217" s="129">
        <f t="array" ref="H217">MAX(ConsolGeog[[#This Row],[Presented HS - 16-17 (2014)]]+ConsolGeog[[#This Row],[Presented HS - 18-24 (2014)]],ConsolGeog[[#This Row],[Presented HS - 16-24 (2014)]])+MAX(ConsolGeog[[#This Row],[Presented CS - 16-17 (2014)]]+ConsolGeog[[#This Row],[Presented CS - 18-24 (2014)]],ConsolGeog[[#This Row],[Presented CS - 16-24 (2014)]])</f>
        <v>24.644100065663846</v>
      </c>
      <c r="I217" s="129">
        <f t="array" ref="I217">MAX(ConsolGeog[[#This Row],[Assessed HS - 16-17 (2014)]]+ConsolGeog[[#This Row],[Assessed HS - 18-24 (2014)]],ConsolGeog[[#This Row],[Assessed HS - 16-24 (2014)]])+MAX(ConsolGeog[[#This Row],[Assessed CS - 16-17 (2014)]]+ConsolGeog[[#This Row],[Assessed CS - 18-24 (2014)]],ConsolGeog[[#This Row],[Assessed CS - 16-24 (2014)]])</f>
        <v>20.99312227815809</v>
      </c>
      <c r="J217" s="128">
        <f>VLOOKUP(FinalOutput[[#This Row],[ONS_Cenus_2011]],Table5[],CensusData!C$1,FALSE)</f>
        <v>53201</v>
      </c>
      <c r="K217" s="128">
        <f>VLOOKUP(FinalOutput[[#This Row],[ONS_Cenus_2011]],Table5[],CensusData!D$1,FALSE)</f>
        <v>5498</v>
      </c>
      <c r="L217" s="128">
        <f>VLOOKUP(FinalOutput[[#This Row],[ONS_Cenus_2011]],Table5[],CensusData!E$1,FALSE)</f>
        <v>2464</v>
      </c>
      <c r="M217" s="128">
        <f>VLOOKUP(FinalOutput[[#This Row],[ONS_Cenus_2011]],Table5[],CensusData!F$1,FALSE)</f>
        <v>6091</v>
      </c>
      <c r="N217" s="128">
        <f>VLOOKUP(FinalOutput[[#This Row],[ONS_Cenus_2011]],Table5[],CensusData!G$1,FALSE)</f>
        <v>3526</v>
      </c>
      <c r="O217" s="128">
        <f>VLOOKUP(FinalOutput[[#This Row],[ONS_Cenus_2011]],Table5[],CensusData!H$1,FALSE)</f>
        <v>378</v>
      </c>
      <c r="P217" s="128">
        <f>VLOOKUP(FinalOutput[[#This Row],[ONS_Cenus_2011]],Table5[],CensusData!I$1,FALSE)</f>
        <v>13.74</v>
      </c>
      <c r="Q217" s="128">
        <f>VLOOKUP(FinalOutput[[#This Row],[ONS_Cenus_2011]],Table5[],CensusData!J$1,FALSE)</f>
        <v>19552</v>
      </c>
      <c r="R217" s="128">
        <f>VLOOKUP(FinalOutput[[#This Row],[ONS_Cenus_2011]],Table5[],CensusData!K$1,FALSE)</f>
        <v>69501</v>
      </c>
      <c r="S217" s="128">
        <f>VLOOKUP(FinalOutput[[#This Row],[ONS_Cenus_2011]],Table5[],CensusData!L$1,FALSE)</f>
        <v>68600</v>
      </c>
      <c r="T217" s="128">
        <f>VLOOKUP(FinalOutput[[#This Row],[ONS_Cenus_2011]],Table5[],CensusData!M$1,FALSE)</f>
        <v>66636</v>
      </c>
      <c r="U217" s="128">
        <f>VLOOKUP(FinalOutput[[#This Row],[ONS_Cenus_2011]],Table5[],CensusData!N$1,FALSE)</f>
        <v>308</v>
      </c>
      <c r="V217" s="128">
        <f>VLOOKUP(FinalOutput[[#This Row],[ONS_Cenus_2011]],Table5[],CensusData!O$1,FALSE)</f>
        <v>51</v>
      </c>
      <c r="W217" s="128">
        <f>VLOOKUP(FinalOutput[[#This Row],[ONS_Cenus_2011]],Table5[],CensusData!P$1,FALSE)</f>
        <v>1605</v>
      </c>
      <c r="X217" s="128">
        <f>VLOOKUP(FinalOutput[[#This Row],[ONS_Cenus_2011]],Table5[],CensusData!Q$1,FALSE)</f>
        <v>286</v>
      </c>
      <c r="Y217" s="128">
        <f>VLOOKUP(FinalOutput[[#This Row],[ONS_Cenus_2011]],Table5[],CensusData!R$1,FALSE)</f>
        <v>77</v>
      </c>
      <c r="Z217" s="128">
        <f>VLOOKUP(FinalOutput[[#This Row],[ONS_Cenus_2011]],Table5[],CensusData!S$1,FALSE)</f>
        <v>40</v>
      </c>
      <c r="AA217" s="128">
        <f>VLOOKUP(FinalOutput[[#This Row],[ONS_Cenus_2011]],Table5[],CensusData!T$1,FALSE)</f>
        <v>89</v>
      </c>
      <c r="AB217" s="128">
        <f>VLOOKUP(FinalOutput[[#This Row],[ONS_Cenus_2011]],Table5[],CensusData!U$1,FALSE)</f>
        <v>80</v>
      </c>
      <c r="AC217" s="128">
        <f>VLOOKUP(FinalOutput[[#This Row],[ONS_Cenus_2011]],Table5[],CensusData!V$1,FALSE)</f>
        <v>415</v>
      </c>
      <c r="AD217" s="128">
        <f>VLOOKUP(FinalOutput[[#This Row],[ONS_Cenus_2011]],Table5[],CensusData!W$1,FALSE)</f>
        <v>106</v>
      </c>
      <c r="AE217" s="128">
        <f>VLOOKUP(FinalOutput[[#This Row],[ONS_Cenus_2011]],Table5[],CensusData!X$1,FALSE)</f>
        <v>23</v>
      </c>
      <c r="AF217" s="128">
        <f>VLOOKUP(FinalOutput[[#This Row],[ONS_Cenus_2011]],Table5[],CensusData!Y$1,FALSE)</f>
        <v>29</v>
      </c>
      <c r="AG217" s="128">
        <f>VLOOKUP(FinalOutput[[#This Row],[ONS_Cenus_2011]],Table5[],CensusData!Z$1,FALSE)</f>
        <v>105</v>
      </c>
      <c r="AH217" s="128">
        <f>VLOOKUP(FinalOutput[[#This Row],[ONS_Cenus_2011]],Table5[],CensusData!AA$1,FALSE)</f>
        <v>152</v>
      </c>
      <c r="AI217" s="128">
        <f>VLOOKUP(FinalOutput[[#This Row],[ONS_Cenus_2011]],Table5[],CensusData!AB$1,FALSE)</f>
        <v>135</v>
      </c>
      <c r="AJ217" s="128">
        <f>VLOOKUP(FinalOutput[[#This Row],[ONS_Cenus_2011]],Table5[],CensusData!AC$1,FALSE)</f>
        <v>76</v>
      </c>
      <c r="AK217" s="128">
        <f>VLOOKUP(FinalOutput[[#This Row],[ONS_Cenus_2011]],Table5[],CensusData!AD$1,FALSE)</f>
        <v>42</v>
      </c>
      <c r="AL217" s="128">
        <f>VLOOKUP(FinalOutput[[#This Row],[ONS_Cenus_2011]],Table5[],CensusData!AE$1,FALSE)</f>
        <v>17</v>
      </c>
      <c r="AM217" s="128">
        <f>VLOOKUP(FinalOutput[[#This Row],[ONS_Cenus_2011]],Table5[],CensusData!AF$1,FALSE)</f>
        <v>65</v>
      </c>
      <c r="AN217" s="128">
        <f>VLOOKUP(FinalOutput[[#This Row],[ONS_Cenus_2011]],Table5[],CensusData!AG$1,FALSE)</f>
        <v>14</v>
      </c>
      <c r="AO217" s="128">
        <f>VLOOKUP(FinalOutput[[#This Row],[ONS_Cenus_2011]],Table5[],CensusData!AH$1,FALSE)</f>
        <v>51</v>
      </c>
      <c r="AP217" s="128">
        <f>VLOOKUP(FinalOutput[[#This Row],[ONS_Cenus_2011]],Table5[],CensusData!AI$1,FALSE)</f>
        <v>132625</v>
      </c>
      <c r="AQ217" s="128">
        <f>VLOOKUP(FinalOutput[[#This Row],[ONS_Cenus_2011]],Table5[],CensusData!AJ$1,FALSE)</f>
        <v>29089</v>
      </c>
      <c r="AR217" s="128">
        <f>VLOOKUP(FinalOutput[[#This Row],[ONS_Cenus_2011]],Table5[],CensusData!AK$1,FALSE)</f>
        <v>18212</v>
      </c>
      <c r="AS217" s="128">
        <f>VLOOKUP(FinalOutput[[#This Row],[ONS_Cenus_2011]],Table5[],CensusData!AL$1,FALSE)</f>
        <v>22503</v>
      </c>
      <c r="AT217" s="128">
        <f>VLOOKUP(FinalOutput[[#This Row],[ONS_Cenus_2011]],Table5[],CensusData!AM$1,FALSE)</f>
        <v>6922</v>
      </c>
      <c r="AU217" s="128">
        <f>VLOOKUP(FinalOutput[[#This Row],[ONS_Cenus_2011]],Table5[],CensusData!AN$1,FALSE)</f>
        <v>16481</v>
      </c>
      <c r="AV217" s="128">
        <f>VLOOKUP(FinalOutput[[#This Row],[ONS_Cenus_2011]],Table5[],CensusData!AO$1,FALSE)</f>
        <v>33228</v>
      </c>
      <c r="AW217" s="128">
        <f>VLOOKUP(FinalOutput[[#This Row],[ONS_Cenus_2011]],Table5[],CensusData!AP$1,FALSE)</f>
        <v>6190</v>
      </c>
    </row>
    <row r="218" spans="1:49" ht="15" customHeight="1">
      <c r="A218" s="128" t="str">
        <f t="array" ref="A218">ConsolGeog[[#This Row],[Country]]</f>
        <v>England</v>
      </c>
      <c r="B218" s="129" t="str">
        <f t="array" ref="B218">ConsolGeog[[#This Row],[County Name]]</f>
        <v>Somerset</v>
      </c>
      <c r="C218" s="128" t="str">
        <f t="array" ref="C218">ConsolGeog[[#This Row],[la_code]]</f>
        <v>E07000190</v>
      </c>
      <c r="D218" s="129" t="str">
        <f t="array" ref="D218">ConsolGeog[[#This Row],[la_name]]</f>
        <v>Taunton Deane</v>
      </c>
      <c r="E218" s="129" t="str">
        <f t="array" ref="E218">ConsolGeog[[#This Row],[LA Type]]</f>
        <v>District</v>
      </c>
      <c r="F218" s="129">
        <f t="array" ref="F218">ConsolGeog[[#This Row],[population]]</f>
        <v>110187</v>
      </c>
      <c r="G218" s="129">
        <f t="array" ref="G218">ConsolGeog[[#This Row],[area]]</f>
        <v>46236.29</v>
      </c>
      <c r="H218" s="129">
        <f t="array" ref="H218">MAX(ConsolGeog[[#This Row],[Presented HS - 16-17 (2014)]]+ConsolGeog[[#This Row],[Presented HS - 18-24 (2014)]],ConsolGeog[[#This Row],[Presented HS - 16-24 (2014)]])+MAX(ConsolGeog[[#This Row],[Presented CS - 16-17 (2014)]]+ConsolGeog[[#This Row],[Presented CS - 18-24 (2014)]],ConsolGeog[[#This Row],[Presented CS - 16-24 (2014)]])</f>
        <v>16.840789702097471</v>
      </c>
      <c r="I218" s="129">
        <f t="array" ref="I218">MAX(ConsolGeog[[#This Row],[Assessed HS - 16-17 (2014)]]+ConsolGeog[[#This Row],[Assessed HS - 18-24 (2014)]],ConsolGeog[[#This Row],[Assessed HS - 16-24 (2014)]])+MAX(ConsolGeog[[#This Row],[Assessed CS - 16-17 (2014)]]+ConsolGeog[[#This Row],[Assessed CS - 18-24 (2014)]],ConsolGeog[[#This Row],[Assessed CS - 16-24 (2014)]])</f>
        <v>67.345857894379321</v>
      </c>
      <c r="J218" s="128">
        <f>VLOOKUP(FinalOutput[[#This Row],[ONS_Cenus_2011]],Table5[],CensusData!C$1,FALSE)</f>
        <v>35490</v>
      </c>
      <c r="K218" s="128">
        <f>VLOOKUP(FinalOutput[[#This Row],[ONS_Cenus_2011]],Table5[],CensusData!D$1,FALSE)</f>
        <v>4643</v>
      </c>
      <c r="L218" s="128">
        <f>VLOOKUP(FinalOutput[[#This Row],[ONS_Cenus_2011]],Table5[],CensusData!E$1,FALSE)</f>
        <v>1902</v>
      </c>
      <c r="M218" s="128">
        <f>VLOOKUP(FinalOutput[[#This Row],[ONS_Cenus_2011]],Table5[],CensusData!F$1,FALSE)</f>
        <v>4879</v>
      </c>
      <c r="N218" s="128">
        <f>VLOOKUP(FinalOutput[[#This Row],[ONS_Cenus_2011]],Table5[],CensusData!G$1,FALSE)</f>
        <v>2774</v>
      </c>
      <c r="O218" s="128">
        <f>VLOOKUP(FinalOutput[[#This Row],[ONS_Cenus_2011]],Table5[],CensusData!H$1,FALSE)</f>
        <v>315</v>
      </c>
      <c r="P218" s="128">
        <f>VLOOKUP(FinalOutput[[#This Row],[ONS_Cenus_2011]],Table5[],CensusData!I$1,FALSE)</f>
        <v>10.41</v>
      </c>
      <c r="Q218" s="128">
        <f>VLOOKUP(FinalOutput[[#This Row],[ONS_Cenus_2011]],Table5[],CensusData!J$1,FALSE)</f>
        <v>23496</v>
      </c>
      <c r="R218" s="128">
        <f>VLOOKUP(FinalOutput[[#This Row],[ONS_Cenus_2011]],Table5[],CensusData!K$1,FALSE)</f>
        <v>46907</v>
      </c>
      <c r="S218" s="128">
        <f>VLOOKUP(FinalOutput[[#This Row],[ONS_Cenus_2011]],Table5[],CensusData!L$1,FALSE)</f>
        <v>45991</v>
      </c>
      <c r="T218" s="128">
        <f>VLOOKUP(FinalOutput[[#This Row],[ONS_Cenus_2011]],Table5[],CensusData!M$1,FALSE)</f>
        <v>44422</v>
      </c>
      <c r="U218" s="128">
        <f>VLOOKUP(FinalOutput[[#This Row],[ONS_Cenus_2011]],Table5[],CensusData!N$1,FALSE)</f>
        <v>275</v>
      </c>
      <c r="V218" s="128">
        <f>VLOOKUP(FinalOutput[[#This Row],[ONS_Cenus_2011]],Table5[],CensusData!O$1,FALSE)</f>
        <v>70</v>
      </c>
      <c r="W218" s="128">
        <f>VLOOKUP(FinalOutput[[#This Row],[ONS_Cenus_2011]],Table5[],CensusData!P$1,FALSE)</f>
        <v>1224</v>
      </c>
      <c r="X218" s="128">
        <f>VLOOKUP(FinalOutput[[#This Row],[ONS_Cenus_2011]],Table5[],CensusData!Q$1,FALSE)</f>
        <v>254</v>
      </c>
      <c r="Y218" s="128">
        <f>VLOOKUP(FinalOutput[[#This Row],[ONS_Cenus_2011]],Table5[],CensusData!R$1,FALSE)</f>
        <v>76</v>
      </c>
      <c r="Z218" s="128">
        <f>VLOOKUP(FinalOutput[[#This Row],[ONS_Cenus_2011]],Table5[],CensusData!S$1,FALSE)</f>
        <v>32</v>
      </c>
      <c r="AA218" s="128">
        <f>VLOOKUP(FinalOutput[[#This Row],[ONS_Cenus_2011]],Table5[],CensusData!T$1,FALSE)</f>
        <v>70</v>
      </c>
      <c r="AB218" s="128">
        <f>VLOOKUP(FinalOutput[[#This Row],[ONS_Cenus_2011]],Table5[],CensusData!U$1,FALSE)</f>
        <v>76</v>
      </c>
      <c r="AC218" s="128">
        <f>VLOOKUP(FinalOutput[[#This Row],[ONS_Cenus_2011]],Table5[],CensusData!V$1,FALSE)</f>
        <v>496</v>
      </c>
      <c r="AD218" s="128">
        <f>VLOOKUP(FinalOutput[[#This Row],[ONS_Cenus_2011]],Table5[],CensusData!W$1,FALSE)</f>
        <v>122</v>
      </c>
      <c r="AE218" s="128">
        <f>VLOOKUP(FinalOutput[[#This Row],[ONS_Cenus_2011]],Table5[],CensusData!X$1,FALSE)</f>
        <v>25</v>
      </c>
      <c r="AF218" s="128">
        <f>VLOOKUP(FinalOutput[[#This Row],[ONS_Cenus_2011]],Table5[],CensusData!Y$1,FALSE)</f>
        <v>40</v>
      </c>
      <c r="AG218" s="128">
        <f>VLOOKUP(FinalOutput[[#This Row],[ONS_Cenus_2011]],Table5[],CensusData!Z$1,FALSE)</f>
        <v>112</v>
      </c>
      <c r="AH218" s="128">
        <f>VLOOKUP(FinalOutput[[#This Row],[ONS_Cenus_2011]],Table5[],CensusData!AA$1,FALSE)</f>
        <v>197</v>
      </c>
      <c r="AI218" s="128">
        <f>VLOOKUP(FinalOutput[[#This Row],[ONS_Cenus_2011]],Table5[],CensusData!AB$1,FALSE)</f>
        <v>108</v>
      </c>
      <c r="AJ218" s="128">
        <f>VLOOKUP(FinalOutput[[#This Row],[ONS_Cenus_2011]],Table5[],CensusData!AC$1,FALSE)</f>
        <v>62</v>
      </c>
      <c r="AK218" s="128">
        <f>VLOOKUP(FinalOutput[[#This Row],[ONS_Cenus_2011]],Table5[],CensusData!AD$1,FALSE)</f>
        <v>31</v>
      </c>
      <c r="AL218" s="128">
        <f>VLOOKUP(FinalOutput[[#This Row],[ONS_Cenus_2011]],Table5[],CensusData!AE$1,FALSE)</f>
        <v>15</v>
      </c>
      <c r="AM218" s="128">
        <f>VLOOKUP(FinalOutput[[#This Row],[ONS_Cenus_2011]],Table5[],CensusData!AF$1,FALSE)</f>
        <v>58</v>
      </c>
      <c r="AN218" s="128">
        <f>VLOOKUP(FinalOutput[[#This Row],[ONS_Cenus_2011]],Table5[],CensusData!AG$1,FALSE)</f>
        <v>15</v>
      </c>
      <c r="AO218" s="128">
        <f>VLOOKUP(FinalOutput[[#This Row],[ONS_Cenus_2011]],Table5[],CensusData!AH$1,FALSE)</f>
        <v>43</v>
      </c>
      <c r="AP218" s="128">
        <f>VLOOKUP(FinalOutput[[#This Row],[ONS_Cenus_2011]],Table5[],CensusData!AI$1,FALSE)</f>
        <v>90109</v>
      </c>
      <c r="AQ218" s="128">
        <f>VLOOKUP(FinalOutput[[#This Row],[ONS_Cenus_2011]],Table5[],CensusData!AJ$1,FALSE)</f>
        <v>18510</v>
      </c>
      <c r="AR218" s="128">
        <f>VLOOKUP(FinalOutput[[#This Row],[ONS_Cenus_2011]],Table5[],CensusData!AK$1,FALSE)</f>
        <v>11674</v>
      </c>
      <c r="AS218" s="128">
        <f>VLOOKUP(FinalOutput[[#This Row],[ONS_Cenus_2011]],Table5[],CensusData!AL$1,FALSE)</f>
        <v>16101</v>
      </c>
      <c r="AT218" s="128">
        <f>VLOOKUP(FinalOutput[[#This Row],[ONS_Cenus_2011]],Table5[],CensusData!AM$1,FALSE)</f>
        <v>3295</v>
      </c>
      <c r="AU218" s="128">
        <f>VLOOKUP(FinalOutput[[#This Row],[ONS_Cenus_2011]],Table5[],CensusData!AN$1,FALSE)</f>
        <v>11068</v>
      </c>
      <c r="AV218" s="128">
        <f>VLOOKUP(FinalOutput[[#This Row],[ONS_Cenus_2011]],Table5[],CensusData!AO$1,FALSE)</f>
        <v>25348</v>
      </c>
      <c r="AW218" s="128">
        <f>VLOOKUP(FinalOutput[[#This Row],[ONS_Cenus_2011]],Table5[],CensusData!AP$1,FALSE)</f>
        <v>4113</v>
      </c>
    </row>
    <row r="219" spans="1:49" ht="15" customHeight="1">
      <c r="A219" s="128" t="str">
        <f t="array" ref="A219">ConsolGeog[[#This Row],[Country]]</f>
        <v>England</v>
      </c>
      <c r="B219" s="129" t="str">
        <f t="array" ref="B219">ConsolGeog[[#This Row],[County Name]]</f>
        <v>Somerset</v>
      </c>
      <c r="C219" s="128" t="str">
        <f t="array" ref="C219">ConsolGeog[[#This Row],[la_code]]</f>
        <v>E07000191</v>
      </c>
      <c r="D219" s="129" t="str">
        <f t="array" ref="D219">ConsolGeog[[#This Row],[la_name]]</f>
        <v>West Somerset</v>
      </c>
      <c r="E219" s="129" t="str">
        <f t="array" ref="E219">ConsolGeog[[#This Row],[LA Type]]</f>
        <v>District</v>
      </c>
      <c r="F219" s="129">
        <f t="array" ref="F219">ConsolGeog[[#This Row],[population]]</f>
        <v>34675</v>
      </c>
      <c r="G219" s="129">
        <f t="array" ref="G219">ConsolGeog[[#This Row],[area]]</f>
        <v>72534.509999999995</v>
      </c>
      <c r="H219" s="129">
        <f t="array" ref="H219">MAX(ConsolGeog[[#This Row],[Presented HS - 16-17 (2014)]]+ConsolGeog[[#This Row],[Presented HS - 18-24 (2014)]],ConsolGeog[[#This Row],[Presented HS - 16-24 (2014)]])+MAX(ConsolGeog[[#This Row],[Presented CS - 16-17 (2014)]]+ConsolGeog[[#This Row],[Presented CS - 18-24 (2014)]],ConsolGeog[[#This Row],[Presented CS - 16-24 (2014)]])</f>
        <v>5.2996667748484825</v>
      </c>
      <c r="I219" s="129">
        <f t="array" ref="I219">MAX(ConsolGeog[[#This Row],[Assessed HS - 16-17 (2014)]]+ConsolGeog[[#This Row],[Assessed HS - 18-24 (2014)]],ConsolGeog[[#This Row],[Assessed HS - 16-24 (2014)]])+MAX(ConsolGeog[[#This Row],[Assessed CS - 16-17 (2014)]]+ConsolGeog[[#This Row],[Assessed CS - 18-24 (2014)]],ConsolGeog[[#This Row],[Assessed CS - 16-24 (2014)]])</f>
        <v>4.5145309563524112</v>
      </c>
      <c r="J219" s="128">
        <f>VLOOKUP(FinalOutput[[#This Row],[ONS_Cenus_2011]],Table5[],CensusData!C$1,FALSE)</f>
        <v>14287</v>
      </c>
      <c r="K219" s="128">
        <f>VLOOKUP(FinalOutput[[#This Row],[ONS_Cenus_2011]],Table5[],CensusData!D$1,FALSE)</f>
        <v>1116</v>
      </c>
      <c r="L219" s="128">
        <f>VLOOKUP(FinalOutput[[#This Row],[ONS_Cenus_2011]],Table5[],CensusData!E$1,FALSE)</f>
        <v>492</v>
      </c>
      <c r="M219" s="128">
        <f>VLOOKUP(FinalOutput[[#This Row],[ONS_Cenus_2011]],Table5[],CensusData!F$1,FALSE)</f>
        <v>1390</v>
      </c>
      <c r="N219" s="128">
        <f>VLOOKUP(FinalOutput[[#This Row],[ONS_Cenus_2011]],Table5[],CensusData!G$1,FALSE)</f>
        <v>667</v>
      </c>
      <c r="O219" s="128">
        <f>VLOOKUP(FinalOutput[[#This Row],[ONS_Cenus_2011]],Table5[],CensusData!H$1,FALSE)</f>
        <v>75</v>
      </c>
      <c r="P219" s="128">
        <f>VLOOKUP(FinalOutput[[#This Row],[ONS_Cenus_2011]],Table5[],CensusData!I$1,FALSE)</f>
        <v>25.07</v>
      </c>
      <c r="Q219" s="128">
        <f>VLOOKUP(FinalOutput[[#This Row],[ONS_Cenus_2011]],Table5[],CensusData!J$1,FALSE)</f>
        <v>10637</v>
      </c>
      <c r="R219" s="128">
        <f>VLOOKUP(FinalOutput[[#This Row],[ONS_Cenus_2011]],Table5[],CensusData!K$1,FALSE)</f>
        <v>15623</v>
      </c>
      <c r="S219" s="128">
        <f>VLOOKUP(FinalOutput[[#This Row],[ONS_Cenus_2011]],Table5[],CensusData!L$1,FALSE)</f>
        <v>15490</v>
      </c>
      <c r="T219" s="128">
        <f>VLOOKUP(FinalOutput[[#This Row],[ONS_Cenus_2011]],Table5[],CensusData!M$1,FALSE)</f>
        <v>15181</v>
      </c>
      <c r="U219" s="128">
        <f>VLOOKUP(FinalOutput[[#This Row],[ONS_Cenus_2011]],Table5[],CensusData!N$1,FALSE)</f>
        <v>94</v>
      </c>
      <c r="V219" s="128">
        <f>VLOOKUP(FinalOutput[[#This Row],[ONS_Cenus_2011]],Table5[],CensusData!O$1,FALSE)</f>
        <v>7</v>
      </c>
      <c r="W219" s="128">
        <f>VLOOKUP(FinalOutput[[#This Row],[ONS_Cenus_2011]],Table5[],CensusData!P$1,FALSE)</f>
        <v>208</v>
      </c>
      <c r="X219" s="128">
        <f>VLOOKUP(FinalOutput[[#This Row],[ONS_Cenus_2011]],Table5[],CensusData!Q$1,FALSE)</f>
        <v>57</v>
      </c>
      <c r="Y219" s="128">
        <f>VLOOKUP(FinalOutput[[#This Row],[ONS_Cenus_2011]],Table5[],CensusData!R$1,FALSE)</f>
        <v>22</v>
      </c>
      <c r="Z219" s="128">
        <f>VLOOKUP(FinalOutput[[#This Row],[ONS_Cenus_2011]],Table5[],CensusData!S$1,FALSE)</f>
        <v>9</v>
      </c>
      <c r="AA219" s="128">
        <f>VLOOKUP(FinalOutput[[#This Row],[ONS_Cenus_2011]],Table5[],CensusData!T$1,FALSE)</f>
        <v>15</v>
      </c>
      <c r="AB219" s="128">
        <f>VLOOKUP(FinalOutput[[#This Row],[ONS_Cenus_2011]],Table5[],CensusData!U$1,FALSE)</f>
        <v>11</v>
      </c>
      <c r="AC219" s="128">
        <f>VLOOKUP(FinalOutput[[#This Row],[ONS_Cenus_2011]],Table5[],CensusData!V$1,FALSE)</f>
        <v>59</v>
      </c>
      <c r="AD219" s="128">
        <f>VLOOKUP(FinalOutput[[#This Row],[ONS_Cenus_2011]],Table5[],CensusData!W$1,FALSE)</f>
        <v>10</v>
      </c>
      <c r="AE219" s="128">
        <f>VLOOKUP(FinalOutput[[#This Row],[ONS_Cenus_2011]],Table5[],CensusData!X$1,FALSE)</f>
        <v>1</v>
      </c>
      <c r="AF219" s="128">
        <f>VLOOKUP(FinalOutput[[#This Row],[ONS_Cenus_2011]],Table5[],CensusData!Y$1,FALSE)</f>
        <v>5</v>
      </c>
      <c r="AG219" s="128">
        <f>VLOOKUP(FinalOutput[[#This Row],[ONS_Cenus_2011]],Table5[],CensusData!Z$1,FALSE)</f>
        <v>9</v>
      </c>
      <c r="AH219" s="128">
        <f>VLOOKUP(FinalOutput[[#This Row],[ONS_Cenus_2011]],Table5[],CensusData!AA$1,FALSE)</f>
        <v>34</v>
      </c>
      <c r="AI219" s="128">
        <f>VLOOKUP(FinalOutput[[#This Row],[ONS_Cenus_2011]],Table5[],CensusData!AB$1,FALSE)</f>
        <v>8</v>
      </c>
      <c r="AJ219" s="128">
        <f>VLOOKUP(FinalOutput[[#This Row],[ONS_Cenus_2011]],Table5[],CensusData!AC$1,FALSE)</f>
        <v>3</v>
      </c>
      <c r="AK219" s="128">
        <f>VLOOKUP(FinalOutput[[#This Row],[ONS_Cenus_2011]],Table5[],CensusData!AD$1,FALSE)</f>
        <v>3</v>
      </c>
      <c r="AL219" s="128">
        <f>VLOOKUP(FinalOutput[[#This Row],[ONS_Cenus_2011]],Table5[],CensusData!AE$1,FALSE)</f>
        <v>2</v>
      </c>
      <c r="AM219" s="128">
        <f>VLOOKUP(FinalOutput[[#This Row],[ONS_Cenus_2011]],Table5[],CensusData!AF$1,FALSE)</f>
        <v>9</v>
      </c>
      <c r="AN219" s="128">
        <f>VLOOKUP(FinalOutput[[#This Row],[ONS_Cenus_2011]],Table5[],CensusData!AG$1,FALSE)</f>
        <v>2</v>
      </c>
      <c r="AO219" s="128">
        <f>VLOOKUP(FinalOutput[[#This Row],[ONS_Cenus_2011]],Table5[],CensusData!AH$1,FALSE)</f>
        <v>7</v>
      </c>
      <c r="AP219" s="128">
        <f>VLOOKUP(FinalOutput[[#This Row],[ONS_Cenus_2011]],Table5[],CensusData!AI$1,FALSE)</f>
        <v>29844</v>
      </c>
      <c r="AQ219" s="128">
        <f>VLOOKUP(FinalOutput[[#This Row],[ONS_Cenus_2011]],Table5[],CensusData!AJ$1,FALSE)</f>
        <v>7403</v>
      </c>
      <c r="AR219" s="128">
        <f>VLOOKUP(FinalOutput[[#This Row],[ONS_Cenus_2011]],Table5[],CensusData!AK$1,FALSE)</f>
        <v>4066</v>
      </c>
      <c r="AS219" s="128">
        <f>VLOOKUP(FinalOutput[[#This Row],[ONS_Cenus_2011]],Table5[],CensusData!AL$1,FALSE)</f>
        <v>4989</v>
      </c>
      <c r="AT219" s="128">
        <f>VLOOKUP(FinalOutput[[#This Row],[ONS_Cenus_2011]],Table5[],CensusData!AM$1,FALSE)</f>
        <v>1195</v>
      </c>
      <c r="AU219" s="128">
        <f>VLOOKUP(FinalOutput[[#This Row],[ONS_Cenus_2011]],Table5[],CensusData!AN$1,FALSE)</f>
        <v>3189</v>
      </c>
      <c r="AV219" s="128">
        <f>VLOOKUP(FinalOutput[[#This Row],[ONS_Cenus_2011]],Table5[],CensusData!AO$1,FALSE)</f>
        <v>7415</v>
      </c>
      <c r="AW219" s="128">
        <f>VLOOKUP(FinalOutput[[#This Row],[ONS_Cenus_2011]],Table5[],CensusData!AP$1,FALSE)</f>
        <v>1587</v>
      </c>
    </row>
    <row r="220" spans="1:49" ht="15" customHeight="1">
      <c r="A220" s="128" t="str">
        <f t="array" ref="A220">ConsolGeog[[#This Row],[Country]]</f>
        <v>England</v>
      </c>
      <c r="B220" s="129" t="str">
        <f t="array" ref="B220">ConsolGeog[[#This Row],[County Name]]</f>
        <v>Staffordshire</v>
      </c>
      <c r="C220" s="128" t="str">
        <f t="array" ref="C220">ConsolGeog[[#This Row],[la_code]]</f>
        <v>E07000192</v>
      </c>
      <c r="D220" s="129" t="str">
        <f t="array" ref="D220">ConsolGeog[[#This Row],[la_name]]</f>
        <v>Cannock Chase</v>
      </c>
      <c r="E220" s="129" t="str">
        <f t="array" ref="E220">ConsolGeog[[#This Row],[LA Type]]</f>
        <v>District</v>
      </c>
      <c r="F220" s="129">
        <f t="array" ref="F220">ConsolGeog[[#This Row],[population]]</f>
        <v>97462</v>
      </c>
      <c r="G220" s="129">
        <f t="array" ref="G220">ConsolGeog[[#This Row],[area]]</f>
        <v>7888.09</v>
      </c>
      <c r="H220" s="129">
        <f t="array" ref="H220">MAX(ConsolGeog[[#This Row],[Presented HS - 16-17 (2014)]]+ConsolGeog[[#This Row],[Presented HS - 18-24 (2014)]],ConsolGeog[[#This Row],[Presented HS - 16-24 (2014)]])+MAX(ConsolGeog[[#This Row],[Presented CS - 16-17 (2014)]]+ConsolGeog[[#This Row],[Presented CS - 18-24 (2014)]],ConsolGeog[[#This Row],[Presented CS - 16-24 (2014)]])</f>
        <v>95</v>
      </c>
      <c r="I220" s="129">
        <f t="array" ref="I220">MAX(ConsolGeog[[#This Row],[Assessed HS - 16-17 (2014)]]+ConsolGeog[[#This Row],[Assessed HS - 18-24 (2014)]],ConsolGeog[[#This Row],[Assessed HS - 16-24 (2014)]])+MAX(ConsolGeog[[#This Row],[Assessed CS - 16-17 (2014)]]+ConsolGeog[[#This Row],[Assessed CS - 18-24 (2014)]],ConsolGeog[[#This Row],[Assessed CS - 16-24 (2014)]])</f>
        <v>43</v>
      </c>
      <c r="J220" s="128">
        <f>VLOOKUP(FinalOutput[[#This Row],[ONS_Cenus_2011]],Table5[],CensusData!C$1,FALSE)</f>
        <v>31428</v>
      </c>
      <c r="K220" s="128">
        <f>VLOOKUP(FinalOutput[[#This Row],[ONS_Cenus_2011]],Table5[],CensusData!D$1,FALSE)</f>
        <v>4652</v>
      </c>
      <c r="L220" s="128">
        <f>VLOOKUP(FinalOutput[[#This Row],[ONS_Cenus_2011]],Table5[],CensusData!E$1,FALSE)</f>
        <v>2385</v>
      </c>
      <c r="M220" s="128">
        <f>VLOOKUP(FinalOutput[[#This Row],[ONS_Cenus_2011]],Table5[],CensusData!F$1,FALSE)</f>
        <v>5040</v>
      </c>
      <c r="N220" s="128">
        <f>VLOOKUP(FinalOutput[[#This Row],[ONS_Cenus_2011]],Table5[],CensusData!G$1,FALSE)</f>
        <v>3126</v>
      </c>
      <c r="O220" s="128">
        <f>VLOOKUP(FinalOutput[[#This Row],[ONS_Cenus_2011]],Table5[],CensusData!H$1,FALSE)</f>
        <v>405</v>
      </c>
      <c r="P220" s="128">
        <f>VLOOKUP(FinalOutput[[#This Row],[ONS_Cenus_2011]],Table5[],CensusData!I$1,FALSE)</f>
        <v>22.1</v>
      </c>
      <c r="Q220" s="128">
        <f>VLOOKUP(FinalOutput[[#This Row],[ONS_Cenus_2011]],Table5[],CensusData!J$1,FALSE)</f>
        <v>12488</v>
      </c>
      <c r="R220" s="128">
        <f>VLOOKUP(FinalOutput[[#This Row],[ONS_Cenus_2011]],Table5[],CensusData!K$1,FALSE)</f>
        <v>40664</v>
      </c>
      <c r="S220" s="128">
        <f>VLOOKUP(FinalOutput[[#This Row],[ONS_Cenus_2011]],Table5[],CensusData!L$1,FALSE)</f>
        <v>40016</v>
      </c>
      <c r="T220" s="128">
        <f>VLOOKUP(FinalOutput[[#This Row],[ONS_Cenus_2011]],Table5[],CensusData!M$1,FALSE)</f>
        <v>39442</v>
      </c>
      <c r="U220" s="128">
        <f>VLOOKUP(FinalOutput[[#This Row],[ONS_Cenus_2011]],Table5[],CensusData!N$1,FALSE)</f>
        <v>195</v>
      </c>
      <c r="V220" s="128">
        <f>VLOOKUP(FinalOutput[[#This Row],[ONS_Cenus_2011]],Table5[],CensusData!O$1,FALSE)</f>
        <v>5</v>
      </c>
      <c r="W220" s="128">
        <f>VLOOKUP(FinalOutput[[#This Row],[ONS_Cenus_2011]],Table5[],CensusData!P$1,FALSE)</f>
        <v>374</v>
      </c>
      <c r="X220" s="128">
        <f>VLOOKUP(FinalOutput[[#This Row],[ONS_Cenus_2011]],Table5[],CensusData!Q$1,FALSE)</f>
        <v>192</v>
      </c>
      <c r="Y220" s="128">
        <f>VLOOKUP(FinalOutput[[#This Row],[ONS_Cenus_2011]],Table5[],CensusData!R$1,FALSE)</f>
        <v>105</v>
      </c>
      <c r="Z220" s="128">
        <f>VLOOKUP(FinalOutput[[#This Row],[ONS_Cenus_2011]],Table5[],CensusData!S$1,FALSE)</f>
        <v>12</v>
      </c>
      <c r="AA220" s="128">
        <f>VLOOKUP(FinalOutput[[#This Row],[ONS_Cenus_2011]],Table5[],CensusData!T$1,FALSE)</f>
        <v>38</v>
      </c>
      <c r="AB220" s="128">
        <f>VLOOKUP(FinalOutput[[#This Row],[ONS_Cenus_2011]],Table5[],CensusData!U$1,FALSE)</f>
        <v>37</v>
      </c>
      <c r="AC220" s="128">
        <f>VLOOKUP(FinalOutput[[#This Row],[ONS_Cenus_2011]],Table5[],CensusData!V$1,FALSE)</f>
        <v>291</v>
      </c>
      <c r="AD220" s="128">
        <f>VLOOKUP(FinalOutput[[#This Row],[ONS_Cenus_2011]],Table5[],CensusData!W$1,FALSE)</f>
        <v>140</v>
      </c>
      <c r="AE220" s="128">
        <f>VLOOKUP(FinalOutput[[#This Row],[ONS_Cenus_2011]],Table5[],CensusData!X$1,FALSE)</f>
        <v>27</v>
      </c>
      <c r="AF220" s="128">
        <f>VLOOKUP(FinalOutput[[#This Row],[ONS_Cenus_2011]],Table5[],CensusData!Y$1,FALSE)</f>
        <v>12</v>
      </c>
      <c r="AG220" s="128">
        <f>VLOOKUP(FinalOutput[[#This Row],[ONS_Cenus_2011]],Table5[],CensusData!Z$1,FALSE)</f>
        <v>53</v>
      </c>
      <c r="AH220" s="128">
        <f>VLOOKUP(FinalOutput[[#This Row],[ONS_Cenus_2011]],Table5[],CensusData!AA$1,FALSE)</f>
        <v>59</v>
      </c>
      <c r="AI220" s="128">
        <f>VLOOKUP(FinalOutput[[#This Row],[ONS_Cenus_2011]],Table5[],CensusData!AB$1,FALSE)</f>
        <v>134</v>
      </c>
      <c r="AJ220" s="128">
        <f>VLOOKUP(FinalOutput[[#This Row],[ONS_Cenus_2011]],Table5[],CensusData!AC$1,FALSE)</f>
        <v>31</v>
      </c>
      <c r="AK220" s="128">
        <f>VLOOKUP(FinalOutput[[#This Row],[ONS_Cenus_2011]],Table5[],CensusData!AD$1,FALSE)</f>
        <v>79</v>
      </c>
      <c r="AL220" s="128">
        <f>VLOOKUP(FinalOutput[[#This Row],[ONS_Cenus_2011]],Table5[],CensusData!AE$1,FALSE)</f>
        <v>24</v>
      </c>
      <c r="AM220" s="128">
        <f>VLOOKUP(FinalOutput[[#This Row],[ONS_Cenus_2011]],Table5[],CensusData!AF$1,FALSE)</f>
        <v>31</v>
      </c>
      <c r="AN220" s="128">
        <f>VLOOKUP(FinalOutput[[#This Row],[ONS_Cenus_2011]],Table5[],CensusData!AG$1,FALSE)</f>
        <v>2</v>
      </c>
      <c r="AO220" s="128">
        <f>VLOOKUP(FinalOutput[[#This Row],[ONS_Cenus_2011]],Table5[],CensusData!AH$1,FALSE)</f>
        <v>29</v>
      </c>
      <c r="AP220" s="128">
        <f>VLOOKUP(FinalOutput[[#This Row],[ONS_Cenus_2011]],Table5[],CensusData!AI$1,FALSE)</f>
        <v>79027</v>
      </c>
      <c r="AQ220" s="128">
        <f>VLOOKUP(FinalOutput[[#This Row],[ONS_Cenus_2011]],Table5[],CensusData!AJ$1,FALSE)</f>
        <v>22278</v>
      </c>
      <c r="AR220" s="128">
        <f>VLOOKUP(FinalOutput[[#This Row],[ONS_Cenus_2011]],Table5[],CensusData!AK$1,FALSE)</f>
        <v>12884</v>
      </c>
      <c r="AS220" s="128">
        <f>VLOOKUP(FinalOutput[[#This Row],[ONS_Cenus_2011]],Table5[],CensusData!AL$1,FALSE)</f>
        <v>14034</v>
      </c>
      <c r="AT220" s="128">
        <f>VLOOKUP(FinalOutput[[#This Row],[ONS_Cenus_2011]],Table5[],CensusData!AM$1,FALSE)</f>
        <v>2861</v>
      </c>
      <c r="AU220" s="128">
        <f>VLOOKUP(FinalOutput[[#This Row],[ONS_Cenus_2011]],Table5[],CensusData!AN$1,FALSE)</f>
        <v>10021</v>
      </c>
      <c r="AV220" s="128">
        <f>VLOOKUP(FinalOutput[[#This Row],[ONS_Cenus_2011]],Table5[],CensusData!AO$1,FALSE)</f>
        <v>13606</v>
      </c>
      <c r="AW220" s="128">
        <f>VLOOKUP(FinalOutput[[#This Row],[ONS_Cenus_2011]],Table5[],CensusData!AP$1,FALSE)</f>
        <v>3343</v>
      </c>
    </row>
    <row r="221" spans="1:49" ht="15" customHeight="1">
      <c r="A221" s="128" t="str">
        <f t="array" ref="A221">ConsolGeog[[#This Row],[Country]]</f>
        <v>England</v>
      </c>
      <c r="B221" s="129" t="str">
        <f t="array" ref="B221">ConsolGeog[[#This Row],[County Name]]</f>
        <v>Staffordshire</v>
      </c>
      <c r="C221" s="128" t="str">
        <f t="array" ref="C221">ConsolGeog[[#This Row],[la_code]]</f>
        <v>E07000193</v>
      </c>
      <c r="D221" s="129" t="str">
        <f t="array" ref="D221">ConsolGeog[[#This Row],[la_name]]</f>
        <v>East Staffordshire</v>
      </c>
      <c r="E221" s="129" t="str">
        <f t="array" ref="E221">ConsolGeog[[#This Row],[LA Type]]</f>
        <v>District</v>
      </c>
      <c r="F221" s="129">
        <f t="array" ref="F221">ConsolGeog[[#This Row],[population]]</f>
        <v>113583</v>
      </c>
      <c r="G221" s="129">
        <f t="array" ref="G221">ConsolGeog[[#This Row],[area]]</f>
        <v>38696.29</v>
      </c>
      <c r="H221" s="129">
        <f t="array" ref="H221">MAX(ConsolGeog[[#This Row],[Presented HS - 16-17 (2014)]]+ConsolGeog[[#This Row],[Presented HS - 18-24 (2014)]],ConsolGeog[[#This Row],[Presented HS - 16-24 (2014)]])+MAX(ConsolGeog[[#This Row],[Presented CS - 16-17 (2014)]]+ConsolGeog[[#This Row],[Presented CS - 18-24 (2014)]],ConsolGeog[[#This Row],[Presented CS - 16-24 (2014)]])</f>
        <v>319</v>
      </c>
      <c r="I221" s="129">
        <f t="array" ref="I221">MAX(ConsolGeog[[#This Row],[Assessed HS - 16-17 (2014)]]+ConsolGeog[[#This Row],[Assessed HS - 18-24 (2014)]],ConsolGeog[[#This Row],[Assessed HS - 16-24 (2014)]])+MAX(ConsolGeog[[#This Row],[Assessed CS - 16-17 (2014)]]+ConsolGeog[[#This Row],[Assessed CS - 18-24 (2014)]],ConsolGeog[[#This Row],[Assessed CS - 16-24 (2014)]])</f>
        <v>81</v>
      </c>
      <c r="J221" s="128">
        <f>VLOOKUP(FinalOutput[[#This Row],[ONS_Cenus_2011]],Table5[],CensusData!C$1,FALSE)</f>
        <v>36635</v>
      </c>
      <c r="K221" s="128">
        <f>VLOOKUP(FinalOutput[[#This Row],[ONS_Cenus_2011]],Table5[],CensusData!D$1,FALSE)</f>
        <v>5126</v>
      </c>
      <c r="L221" s="128">
        <f>VLOOKUP(FinalOutput[[#This Row],[ONS_Cenus_2011]],Table5[],CensusData!E$1,FALSE)</f>
        <v>2959</v>
      </c>
      <c r="M221" s="128">
        <f>VLOOKUP(FinalOutput[[#This Row],[ONS_Cenus_2011]],Table5[],CensusData!F$1,FALSE)</f>
        <v>6459</v>
      </c>
      <c r="N221" s="128">
        <f>VLOOKUP(FinalOutput[[#This Row],[ONS_Cenus_2011]],Table5[],CensusData!G$1,FALSE)</f>
        <v>3386</v>
      </c>
      <c r="O221" s="128">
        <f>VLOOKUP(FinalOutput[[#This Row],[ONS_Cenus_2011]],Table5[],CensusData!H$1,FALSE)</f>
        <v>752</v>
      </c>
      <c r="P221" s="128">
        <f>VLOOKUP(FinalOutput[[#This Row],[ONS_Cenus_2011]],Table5[],CensusData!I$1,FALSE)</f>
        <v>12.61</v>
      </c>
      <c r="Q221" s="128">
        <f>VLOOKUP(FinalOutput[[#This Row],[ONS_Cenus_2011]],Table5[],CensusData!J$1,FALSE)</f>
        <v>20834</v>
      </c>
      <c r="R221" s="128">
        <f>VLOOKUP(FinalOutput[[#This Row],[ONS_Cenus_2011]],Table5[],CensusData!K$1,FALSE)</f>
        <v>47251</v>
      </c>
      <c r="S221" s="128">
        <f>VLOOKUP(FinalOutput[[#This Row],[ONS_Cenus_2011]],Table5[],CensusData!L$1,FALSE)</f>
        <v>44199</v>
      </c>
      <c r="T221" s="128">
        <f>VLOOKUP(FinalOutput[[#This Row],[ONS_Cenus_2011]],Table5[],CensusData!M$1,FALSE)</f>
        <v>42331</v>
      </c>
      <c r="U221" s="128">
        <f>VLOOKUP(FinalOutput[[#This Row],[ONS_Cenus_2011]],Table5[],CensusData!N$1,FALSE)</f>
        <v>302</v>
      </c>
      <c r="V221" s="128">
        <f>VLOOKUP(FinalOutput[[#This Row],[ONS_Cenus_2011]],Table5[],CensusData!O$1,FALSE)</f>
        <v>24</v>
      </c>
      <c r="W221" s="128">
        <f>VLOOKUP(FinalOutput[[#This Row],[ONS_Cenus_2011]],Table5[],CensusData!P$1,FALSE)</f>
        <v>1542</v>
      </c>
      <c r="X221" s="128">
        <f>VLOOKUP(FinalOutput[[#This Row],[ONS_Cenus_2011]],Table5[],CensusData!Q$1,FALSE)</f>
        <v>314</v>
      </c>
      <c r="Y221" s="128">
        <f>VLOOKUP(FinalOutput[[#This Row],[ONS_Cenus_2011]],Table5[],CensusData!R$1,FALSE)</f>
        <v>181</v>
      </c>
      <c r="Z221" s="128">
        <f>VLOOKUP(FinalOutput[[#This Row],[ONS_Cenus_2011]],Table5[],CensusData!S$1,FALSE)</f>
        <v>18</v>
      </c>
      <c r="AA221" s="128">
        <f>VLOOKUP(FinalOutput[[#This Row],[ONS_Cenus_2011]],Table5[],CensusData!T$1,FALSE)</f>
        <v>59</v>
      </c>
      <c r="AB221" s="128">
        <f>VLOOKUP(FinalOutput[[#This Row],[ONS_Cenus_2011]],Table5[],CensusData!U$1,FALSE)</f>
        <v>56</v>
      </c>
      <c r="AC221" s="128">
        <f>VLOOKUP(FinalOutput[[#This Row],[ONS_Cenus_2011]],Table5[],CensusData!V$1,FALSE)</f>
        <v>2074</v>
      </c>
      <c r="AD221" s="128">
        <f>VLOOKUP(FinalOutput[[#This Row],[ONS_Cenus_2011]],Table5[],CensusData!W$1,FALSE)</f>
        <v>306</v>
      </c>
      <c r="AE221" s="128">
        <f>VLOOKUP(FinalOutput[[#This Row],[ONS_Cenus_2011]],Table5[],CensusData!X$1,FALSE)</f>
        <v>1330</v>
      </c>
      <c r="AF221" s="128">
        <f>VLOOKUP(FinalOutput[[#This Row],[ONS_Cenus_2011]],Table5[],CensusData!Y$1,FALSE)</f>
        <v>36</v>
      </c>
      <c r="AG221" s="128">
        <f>VLOOKUP(FinalOutput[[#This Row],[ONS_Cenus_2011]],Table5[],CensusData!Z$1,FALSE)</f>
        <v>105</v>
      </c>
      <c r="AH221" s="128">
        <f>VLOOKUP(FinalOutput[[#This Row],[ONS_Cenus_2011]],Table5[],CensusData!AA$1,FALSE)</f>
        <v>297</v>
      </c>
      <c r="AI221" s="128">
        <f>VLOOKUP(FinalOutput[[#This Row],[ONS_Cenus_2011]],Table5[],CensusData!AB$1,FALSE)</f>
        <v>529</v>
      </c>
      <c r="AJ221" s="128">
        <f>VLOOKUP(FinalOutput[[#This Row],[ONS_Cenus_2011]],Table5[],CensusData!AC$1,FALSE)</f>
        <v>144</v>
      </c>
      <c r="AK221" s="128">
        <f>VLOOKUP(FinalOutput[[#This Row],[ONS_Cenus_2011]],Table5[],CensusData!AD$1,FALSE)</f>
        <v>275</v>
      </c>
      <c r="AL221" s="128">
        <f>VLOOKUP(FinalOutput[[#This Row],[ONS_Cenus_2011]],Table5[],CensusData!AE$1,FALSE)</f>
        <v>110</v>
      </c>
      <c r="AM221" s="128">
        <f>VLOOKUP(FinalOutput[[#This Row],[ONS_Cenus_2011]],Table5[],CensusData!AF$1,FALSE)</f>
        <v>135</v>
      </c>
      <c r="AN221" s="128">
        <f>VLOOKUP(FinalOutput[[#This Row],[ONS_Cenus_2011]],Table5[],CensusData!AG$1,FALSE)</f>
        <v>29</v>
      </c>
      <c r="AO221" s="128">
        <f>VLOOKUP(FinalOutput[[#This Row],[ONS_Cenus_2011]],Table5[],CensusData!AH$1,FALSE)</f>
        <v>106</v>
      </c>
      <c r="AP221" s="128">
        <f>VLOOKUP(FinalOutput[[#This Row],[ONS_Cenus_2011]],Table5[],CensusData!AI$1,FALSE)</f>
        <v>91821</v>
      </c>
      <c r="AQ221" s="128">
        <f>VLOOKUP(FinalOutput[[#This Row],[ONS_Cenus_2011]],Table5[],CensusData!AJ$1,FALSE)</f>
        <v>22671</v>
      </c>
      <c r="AR221" s="128">
        <f>VLOOKUP(FinalOutput[[#This Row],[ONS_Cenus_2011]],Table5[],CensusData!AK$1,FALSE)</f>
        <v>13019</v>
      </c>
      <c r="AS221" s="128">
        <f>VLOOKUP(FinalOutput[[#This Row],[ONS_Cenus_2011]],Table5[],CensusData!AL$1,FALSE)</f>
        <v>14802</v>
      </c>
      <c r="AT221" s="128">
        <f>VLOOKUP(FinalOutput[[#This Row],[ONS_Cenus_2011]],Table5[],CensusData!AM$1,FALSE)</f>
        <v>3849</v>
      </c>
      <c r="AU221" s="128">
        <f>VLOOKUP(FinalOutput[[#This Row],[ONS_Cenus_2011]],Table5[],CensusData!AN$1,FALSE)</f>
        <v>10752</v>
      </c>
      <c r="AV221" s="128">
        <f>VLOOKUP(FinalOutput[[#This Row],[ONS_Cenus_2011]],Table5[],CensusData!AO$1,FALSE)</f>
        <v>21466</v>
      </c>
      <c r="AW221" s="128">
        <f>VLOOKUP(FinalOutput[[#This Row],[ONS_Cenus_2011]],Table5[],CensusData!AP$1,FALSE)</f>
        <v>5262</v>
      </c>
    </row>
    <row r="222" spans="1:49" ht="15" customHeight="1">
      <c r="A222" s="128" t="str">
        <f t="array" ref="A222">ConsolGeog[[#This Row],[Country]]</f>
        <v>England</v>
      </c>
      <c r="B222" s="129" t="str">
        <f t="array" ref="B222">ConsolGeog[[#This Row],[County Name]]</f>
        <v>Staffordshire</v>
      </c>
      <c r="C222" s="128" t="str">
        <f t="array" ref="C222">ConsolGeog[[#This Row],[la_code]]</f>
        <v>E07000194</v>
      </c>
      <c r="D222" s="129" t="str">
        <f t="array" ref="D222">ConsolGeog[[#This Row],[la_name]]</f>
        <v>Lichfield</v>
      </c>
      <c r="E222" s="129" t="str">
        <f t="array" ref="E222">ConsolGeog[[#This Row],[LA Type]]</f>
        <v>District</v>
      </c>
      <c r="F222" s="129">
        <f t="array" ref="F222">ConsolGeog[[#This Row],[population]]</f>
        <v>100654</v>
      </c>
      <c r="G222" s="129">
        <f t="array" ref="G222">ConsolGeog[[#This Row],[area]]</f>
        <v>33129.71</v>
      </c>
      <c r="H222" s="129">
        <f t="array" ref="H222">MAX(ConsolGeog[[#This Row],[Presented HS - 16-17 (2014)]]+ConsolGeog[[#This Row],[Presented HS - 18-24 (2014)]],ConsolGeog[[#This Row],[Presented HS - 16-24 (2014)]])+MAX(ConsolGeog[[#This Row],[Presented CS - 16-17 (2014)]]+ConsolGeog[[#This Row],[Presented CS - 18-24 (2014)]],ConsolGeog[[#This Row],[Presented CS - 16-24 (2014)]])</f>
        <v>14</v>
      </c>
      <c r="I222" s="129">
        <f t="array" ref="I222">MAX(ConsolGeog[[#This Row],[Assessed HS - 16-17 (2014)]]+ConsolGeog[[#This Row],[Assessed HS - 18-24 (2014)]],ConsolGeog[[#This Row],[Assessed HS - 16-24 (2014)]])+MAX(ConsolGeog[[#This Row],[Assessed CS - 16-17 (2014)]]+ConsolGeog[[#This Row],[Assessed CS - 18-24 (2014)]],ConsolGeog[[#This Row],[Assessed CS - 16-24 (2014)]])</f>
        <v>14</v>
      </c>
      <c r="J222" s="128">
        <f>VLOOKUP(FinalOutput[[#This Row],[ONS_Cenus_2011]],Table5[],CensusData!C$1,FALSE)</f>
        <v>33718</v>
      </c>
      <c r="K222" s="128">
        <f>VLOOKUP(FinalOutput[[#This Row],[ONS_Cenus_2011]],Table5[],CensusData!D$1,FALSE)</f>
        <v>4425</v>
      </c>
      <c r="L222" s="128">
        <f>VLOOKUP(FinalOutput[[#This Row],[ONS_Cenus_2011]],Table5[],CensusData!E$1,FALSE)</f>
        <v>1711</v>
      </c>
      <c r="M222" s="128">
        <f>VLOOKUP(FinalOutput[[#This Row],[ONS_Cenus_2011]],Table5[],CensusData!F$1,FALSE)</f>
        <v>4591</v>
      </c>
      <c r="N222" s="128">
        <f>VLOOKUP(FinalOutput[[#This Row],[ONS_Cenus_2011]],Table5[],CensusData!G$1,FALSE)</f>
        <v>2957</v>
      </c>
      <c r="O222" s="128">
        <f>VLOOKUP(FinalOutput[[#This Row],[ONS_Cenus_2011]],Table5[],CensusData!H$1,FALSE)</f>
        <v>271</v>
      </c>
      <c r="P222" s="128">
        <f>VLOOKUP(FinalOutput[[#This Row],[ONS_Cenus_2011]],Table5[],CensusData!I$1,FALSE)</f>
        <v>6.73</v>
      </c>
      <c r="Q222" s="128">
        <f>VLOOKUP(FinalOutput[[#This Row],[ONS_Cenus_2011]],Table5[],CensusData!J$1,FALSE)</f>
        <v>28150</v>
      </c>
      <c r="R222" s="128">
        <f>VLOOKUP(FinalOutput[[#This Row],[ONS_Cenus_2011]],Table5[],CensusData!K$1,FALSE)</f>
        <v>41224</v>
      </c>
      <c r="S222" s="128">
        <f>VLOOKUP(FinalOutput[[#This Row],[ONS_Cenus_2011]],Table5[],CensusData!L$1,FALSE)</f>
        <v>40394</v>
      </c>
      <c r="T222" s="128">
        <f>VLOOKUP(FinalOutput[[#This Row],[ONS_Cenus_2011]],Table5[],CensusData!M$1,FALSE)</f>
        <v>39527</v>
      </c>
      <c r="U222" s="128">
        <f>VLOOKUP(FinalOutput[[#This Row],[ONS_Cenus_2011]],Table5[],CensusData!N$1,FALSE)</f>
        <v>322</v>
      </c>
      <c r="V222" s="128">
        <f>VLOOKUP(FinalOutput[[#This Row],[ONS_Cenus_2011]],Table5[],CensusData!O$1,FALSE)</f>
        <v>0</v>
      </c>
      <c r="W222" s="128">
        <f>VLOOKUP(FinalOutput[[#This Row],[ONS_Cenus_2011]],Table5[],CensusData!P$1,FALSE)</f>
        <v>545</v>
      </c>
      <c r="X222" s="128">
        <f>VLOOKUP(FinalOutput[[#This Row],[ONS_Cenus_2011]],Table5[],CensusData!Q$1,FALSE)</f>
        <v>170</v>
      </c>
      <c r="Y222" s="128">
        <f>VLOOKUP(FinalOutput[[#This Row],[ONS_Cenus_2011]],Table5[],CensusData!R$1,FALSE)</f>
        <v>69</v>
      </c>
      <c r="Z222" s="128">
        <f>VLOOKUP(FinalOutput[[#This Row],[ONS_Cenus_2011]],Table5[],CensusData!S$1,FALSE)</f>
        <v>22</v>
      </c>
      <c r="AA222" s="128">
        <f>VLOOKUP(FinalOutput[[#This Row],[ONS_Cenus_2011]],Table5[],CensusData!T$1,FALSE)</f>
        <v>47</v>
      </c>
      <c r="AB222" s="128">
        <f>VLOOKUP(FinalOutput[[#This Row],[ONS_Cenus_2011]],Table5[],CensusData!U$1,FALSE)</f>
        <v>32</v>
      </c>
      <c r="AC222" s="128">
        <f>VLOOKUP(FinalOutput[[#This Row],[ONS_Cenus_2011]],Table5[],CensusData!V$1,FALSE)</f>
        <v>464</v>
      </c>
      <c r="AD222" s="128">
        <f>VLOOKUP(FinalOutput[[#This Row],[ONS_Cenus_2011]],Table5[],CensusData!W$1,FALSE)</f>
        <v>255</v>
      </c>
      <c r="AE222" s="128">
        <f>VLOOKUP(FinalOutput[[#This Row],[ONS_Cenus_2011]],Table5[],CensusData!X$1,FALSE)</f>
        <v>33</v>
      </c>
      <c r="AF222" s="128">
        <f>VLOOKUP(FinalOutput[[#This Row],[ONS_Cenus_2011]],Table5[],CensusData!Y$1,FALSE)</f>
        <v>22</v>
      </c>
      <c r="AG222" s="128">
        <f>VLOOKUP(FinalOutput[[#This Row],[ONS_Cenus_2011]],Table5[],CensusData!Z$1,FALSE)</f>
        <v>80</v>
      </c>
      <c r="AH222" s="128">
        <f>VLOOKUP(FinalOutput[[#This Row],[ONS_Cenus_2011]],Table5[],CensusData!AA$1,FALSE)</f>
        <v>74</v>
      </c>
      <c r="AI222" s="128">
        <f>VLOOKUP(FinalOutput[[#This Row],[ONS_Cenus_2011]],Table5[],CensusData!AB$1,FALSE)</f>
        <v>159</v>
      </c>
      <c r="AJ222" s="128">
        <f>VLOOKUP(FinalOutput[[#This Row],[ONS_Cenus_2011]],Table5[],CensusData!AC$1,FALSE)</f>
        <v>25</v>
      </c>
      <c r="AK222" s="128">
        <f>VLOOKUP(FinalOutput[[#This Row],[ONS_Cenus_2011]],Table5[],CensusData!AD$1,FALSE)</f>
        <v>107</v>
      </c>
      <c r="AL222" s="128">
        <f>VLOOKUP(FinalOutput[[#This Row],[ONS_Cenus_2011]],Table5[],CensusData!AE$1,FALSE)</f>
        <v>27</v>
      </c>
      <c r="AM222" s="128">
        <f>VLOOKUP(FinalOutput[[#This Row],[ONS_Cenus_2011]],Table5[],CensusData!AF$1,FALSE)</f>
        <v>37</v>
      </c>
      <c r="AN222" s="128">
        <f>VLOOKUP(FinalOutput[[#This Row],[ONS_Cenus_2011]],Table5[],CensusData!AG$1,FALSE)</f>
        <v>2</v>
      </c>
      <c r="AO222" s="128">
        <f>VLOOKUP(FinalOutput[[#This Row],[ONS_Cenus_2011]],Table5[],CensusData!AH$1,FALSE)</f>
        <v>35</v>
      </c>
      <c r="AP222" s="128">
        <f>VLOOKUP(FinalOutput[[#This Row],[ONS_Cenus_2011]],Table5[],CensusData!AI$1,FALSE)</f>
        <v>83057</v>
      </c>
      <c r="AQ222" s="128">
        <f>VLOOKUP(FinalOutput[[#This Row],[ONS_Cenus_2011]],Table5[],CensusData!AJ$1,FALSE)</f>
        <v>18622</v>
      </c>
      <c r="AR222" s="128">
        <f>VLOOKUP(FinalOutput[[#This Row],[ONS_Cenus_2011]],Table5[],CensusData!AK$1,FALSE)</f>
        <v>11388</v>
      </c>
      <c r="AS222" s="128">
        <f>VLOOKUP(FinalOutput[[#This Row],[ONS_Cenus_2011]],Table5[],CensusData!AL$1,FALSE)</f>
        <v>13304</v>
      </c>
      <c r="AT222" s="128">
        <f>VLOOKUP(FinalOutput[[#This Row],[ONS_Cenus_2011]],Table5[],CensusData!AM$1,FALSE)</f>
        <v>2939</v>
      </c>
      <c r="AU222" s="128">
        <f>VLOOKUP(FinalOutput[[#This Row],[ONS_Cenus_2011]],Table5[],CensusData!AN$1,FALSE)</f>
        <v>9779</v>
      </c>
      <c r="AV222" s="128">
        <f>VLOOKUP(FinalOutput[[#This Row],[ONS_Cenus_2011]],Table5[],CensusData!AO$1,FALSE)</f>
        <v>23604</v>
      </c>
      <c r="AW222" s="128">
        <f>VLOOKUP(FinalOutput[[#This Row],[ONS_Cenus_2011]],Table5[],CensusData!AP$1,FALSE)</f>
        <v>3421</v>
      </c>
    </row>
    <row r="223" spans="1:49" ht="15" customHeight="1">
      <c r="A223" s="128" t="str">
        <f t="array" ref="A223">ConsolGeog[[#This Row],[Country]]</f>
        <v>England</v>
      </c>
      <c r="B223" s="129" t="str">
        <f t="array" ref="B223">ConsolGeog[[#This Row],[County Name]]</f>
        <v>Staffordshire</v>
      </c>
      <c r="C223" s="128" t="str">
        <f t="array" ref="C223">ConsolGeog[[#This Row],[la_code]]</f>
        <v>E07000195</v>
      </c>
      <c r="D223" s="129" t="str">
        <f t="array" ref="D223">ConsolGeog[[#This Row],[la_name]]</f>
        <v>Newcastle-under-Lyme</v>
      </c>
      <c r="E223" s="129" t="str">
        <f t="array" ref="E223">ConsolGeog[[#This Row],[LA Type]]</f>
        <v>District</v>
      </c>
      <c r="F223" s="129">
        <f t="array" ref="F223">ConsolGeog[[#This Row],[population]]</f>
        <v>123871</v>
      </c>
      <c r="G223" s="129">
        <f t="array" ref="G223">ConsolGeog[[#This Row],[area]]</f>
        <v>21095.75</v>
      </c>
      <c r="H223" s="129">
        <f t="array" ref="H223">MAX(ConsolGeog[[#This Row],[Presented HS - 16-17 (2014)]]+ConsolGeog[[#This Row],[Presented HS - 18-24 (2014)]],ConsolGeog[[#This Row],[Presented HS - 16-24 (2014)]])+MAX(ConsolGeog[[#This Row],[Presented CS - 16-17 (2014)]]+ConsolGeog[[#This Row],[Presented CS - 18-24 (2014)]],ConsolGeog[[#This Row],[Presented CS - 16-24 (2014)]])</f>
        <v>0</v>
      </c>
      <c r="I223" s="129">
        <f t="array" ref="I223">MAX(ConsolGeog[[#This Row],[Assessed HS - 16-17 (2014)]]+ConsolGeog[[#This Row],[Assessed HS - 18-24 (2014)]],ConsolGeog[[#This Row],[Assessed HS - 16-24 (2014)]])+MAX(ConsolGeog[[#This Row],[Assessed CS - 16-17 (2014)]]+ConsolGeog[[#This Row],[Assessed CS - 18-24 (2014)]],ConsolGeog[[#This Row],[Assessed CS - 16-24 (2014)]])</f>
        <v>0</v>
      </c>
      <c r="J223" s="128">
        <f>VLOOKUP(FinalOutput[[#This Row],[ONS_Cenus_2011]],Table5[],CensusData!C$1,FALSE)</f>
        <v>45171</v>
      </c>
      <c r="K223" s="128">
        <f>VLOOKUP(FinalOutput[[#This Row],[ONS_Cenus_2011]],Table5[],CensusData!D$1,FALSE)</f>
        <v>9043</v>
      </c>
      <c r="L223" s="128">
        <f>VLOOKUP(FinalOutput[[#This Row],[ONS_Cenus_2011]],Table5[],CensusData!E$1,FALSE)</f>
        <v>2705</v>
      </c>
      <c r="M223" s="128">
        <f>VLOOKUP(FinalOutput[[#This Row],[ONS_Cenus_2011]],Table5[],CensusData!F$1,FALSE)</f>
        <v>7350</v>
      </c>
      <c r="N223" s="128">
        <f>VLOOKUP(FinalOutput[[#This Row],[ONS_Cenus_2011]],Table5[],CensusData!G$1,FALSE)</f>
        <v>5005</v>
      </c>
      <c r="O223" s="128">
        <f>VLOOKUP(FinalOutput[[#This Row],[ONS_Cenus_2011]],Table5[],CensusData!H$1,FALSE)</f>
        <v>523</v>
      </c>
      <c r="P223" s="128">
        <f>VLOOKUP(FinalOutput[[#This Row],[ONS_Cenus_2011]],Table5[],CensusData!I$1,FALSE)</f>
        <v>12.92</v>
      </c>
      <c r="Q223" s="128">
        <f>VLOOKUP(FinalOutput[[#This Row],[ONS_Cenus_2011]],Table5[],CensusData!J$1,FALSE)</f>
        <v>20497</v>
      </c>
      <c r="R223" s="128">
        <f>VLOOKUP(FinalOutput[[#This Row],[ONS_Cenus_2011]],Table5[],CensusData!K$1,FALSE)</f>
        <v>52574</v>
      </c>
      <c r="S223" s="128">
        <f>VLOOKUP(FinalOutput[[#This Row],[ONS_Cenus_2011]],Table5[],CensusData!L$1,FALSE)</f>
        <v>50848</v>
      </c>
      <c r="T223" s="128">
        <f>VLOOKUP(FinalOutput[[#This Row],[ONS_Cenus_2011]],Table5[],CensusData!M$1,FALSE)</f>
        <v>49911</v>
      </c>
      <c r="U223" s="128">
        <f>VLOOKUP(FinalOutput[[#This Row],[ONS_Cenus_2011]],Table5[],CensusData!N$1,FALSE)</f>
        <v>190</v>
      </c>
      <c r="V223" s="128">
        <f>VLOOKUP(FinalOutput[[#This Row],[ONS_Cenus_2011]],Table5[],CensusData!O$1,FALSE)</f>
        <v>24</v>
      </c>
      <c r="W223" s="128">
        <f>VLOOKUP(FinalOutput[[#This Row],[ONS_Cenus_2011]],Table5[],CensusData!P$1,FALSE)</f>
        <v>723</v>
      </c>
      <c r="X223" s="128">
        <f>VLOOKUP(FinalOutput[[#This Row],[ONS_Cenus_2011]],Table5[],CensusData!Q$1,FALSE)</f>
        <v>324</v>
      </c>
      <c r="Y223" s="128">
        <f>VLOOKUP(FinalOutput[[#This Row],[ONS_Cenus_2011]],Table5[],CensusData!R$1,FALSE)</f>
        <v>123</v>
      </c>
      <c r="Z223" s="128">
        <f>VLOOKUP(FinalOutput[[#This Row],[ONS_Cenus_2011]],Table5[],CensusData!S$1,FALSE)</f>
        <v>34</v>
      </c>
      <c r="AA223" s="128">
        <f>VLOOKUP(FinalOutput[[#This Row],[ONS_Cenus_2011]],Table5[],CensusData!T$1,FALSE)</f>
        <v>77</v>
      </c>
      <c r="AB223" s="128">
        <f>VLOOKUP(FinalOutput[[#This Row],[ONS_Cenus_2011]],Table5[],CensusData!U$1,FALSE)</f>
        <v>90</v>
      </c>
      <c r="AC223" s="128">
        <f>VLOOKUP(FinalOutput[[#This Row],[ONS_Cenus_2011]],Table5[],CensusData!V$1,FALSE)</f>
        <v>950</v>
      </c>
      <c r="AD223" s="128">
        <f>VLOOKUP(FinalOutput[[#This Row],[ONS_Cenus_2011]],Table5[],CensusData!W$1,FALSE)</f>
        <v>268</v>
      </c>
      <c r="AE223" s="128">
        <f>VLOOKUP(FinalOutput[[#This Row],[ONS_Cenus_2011]],Table5[],CensusData!X$1,FALSE)</f>
        <v>107</v>
      </c>
      <c r="AF223" s="128">
        <f>VLOOKUP(FinalOutput[[#This Row],[ONS_Cenus_2011]],Table5[],CensusData!Y$1,FALSE)</f>
        <v>40</v>
      </c>
      <c r="AG223" s="128">
        <f>VLOOKUP(FinalOutput[[#This Row],[ONS_Cenus_2011]],Table5[],CensusData!Z$1,FALSE)</f>
        <v>221</v>
      </c>
      <c r="AH223" s="128">
        <f>VLOOKUP(FinalOutput[[#This Row],[ONS_Cenus_2011]],Table5[],CensusData!AA$1,FALSE)</f>
        <v>314</v>
      </c>
      <c r="AI223" s="128">
        <f>VLOOKUP(FinalOutput[[#This Row],[ONS_Cenus_2011]],Table5[],CensusData!AB$1,FALSE)</f>
        <v>283</v>
      </c>
      <c r="AJ223" s="128">
        <f>VLOOKUP(FinalOutput[[#This Row],[ONS_Cenus_2011]],Table5[],CensusData!AC$1,FALSE)</f>
        <v>131</v>
      </c>
      <c r="AK223" s="128">
        <f>VLOOKUP(FinalOutput[[#This Row],[ONS_Cenus_2011]],Table5[],CensusData!AD$1,FALSE)</f>
        <v>121</v>
      </c>
      <c r="AL223" s="128">
        <f>VLOOKUP(FinalOutput[[#This Row],[ONS_Cenus_2011]],Table5[],CensusData!AE$1,FALSE)</f>
        <v>31</v>
      </c>
      <c r="AM223" s="128">
        <f>VLOOKUP(FinalOutput[[#This Row],[ONS_Cenus_2011]],Table5[],CensusData!AF$1,FALSE)</f>
        <v>169</v>
      </c>
      <c r="AN223" s="128">
        <f>VLOOKUP(FinalOutput[[#This Row],[ONS_Cenus_2011]],Table5[],CensusData!AG$1,FALSE)</f>
        <v>40</v>
      </c>
      <c r="AO223" s="128">
        <f>VLOOKUP(FinalOutput[[#This Row],[ONS_Cenus_2011]],Table5[],CensusData!AH$1,FALSE)</f>
        <v>129</v>
      </c>
      <c r="AP223" s="128">
        <f>VLOOKUP(FinalOutput[[#This Row],[ONS_Cenus_2011]],Table5[],CensusData!AI$1,FALSE)</f>
        <v>102813</v>
      </c>
      <c r="AQ223" s="128">
        <f>VLOOKUP(FinalOutput[[#This Row],[ONS_Cenus_2011]],Table5[],CensusData!AJ$1,FALSE)</f>
        <v>27529</v>
      </c>
      <c r="AR223" s="128">
        <f>VLOOKUP(FinalOutput[[#This Row],[ONS_Cenus_2011]],Table5[],CensusData!AK$1,FALSE)</f>
        <v>13094</v>
      </c>
      <c r="AS223" s="128">
        <f>VLOOKUP(FinalOutput[[#This Row],[ONS_Cenus_2011]],Table5[],CensusData!AL$1,FALSE)</f>
        <v>16098</v>
      </c>
      <c r="AT223" s="128">
        <f>VLOOKUP(FinalOutput[[#This Row],[ONS_Cenus_2011]],Table5[],CensusData!AM$1,FALSE)</f>
        <v>3976</v>
      </c>
      <c r="AU223" s="128">
        <f>VLOOKUP(FinalOutput[[#This Row],[ONS_Cenus_2011]],Table5[],CensusData!AN$1,FALSE)</f>
        <v>14874</v>
      </c>
      <c r="AV223" s="128">
        <f>VLOOKUP(FinalOutput[[#This Row],[ONS_Cenus_2011]],Table5[],CensusData!AO$1,FALSE)</f>
        <v>23121</v>
      </c>
      <c r="AW223" s="128">
        <f>VLOOKUP(FinalOutput[[#This Row],[ONS_Cenus_2011]],Table5[],CensusData!AP$1,FALSE)</f>
        <v>4121</v>
      </c>
    </row>
    <row r="224" spans="1:49" ht="15" customHeight="1">
      <c r="A224" s="128" t="str">
        <f t="array" ref="A224">ConsolGeog[[#This Row],[Country]]</f>
        <v>England</v>
      </c>
      <c r="B224" s="129" t="str">
        <f t="array" ref="B224">ConsolGeog[[#This Row],[County Name]]</f>
        <v>Staffordshire</v>
      </c>
      <c r="C224" s="128" t="str">
        <f t="array" ref="C224">ConsolGeog[[#This Row],[la_code]]</f>
        <v>E07000196</v>
      </c>
      <c r="D224" s="129" t="str">
        <f t="array" ref="D224">ConsolGeog[[#This Row],[la_name]]</f>
        <v>South Staffordshire</v>
      </c>
      <c r="E224" s="129" t="str">
        <f t="array" ref="E224">ConsolGeog[[#This Row],[LA Type]]</f>
        <v>District</v>
      </c>
      <c r="F224" s="129">
        <f t="array" ref="F224">ConsolGeog[[#This Row],[population]]</f>
        <v>108131</v>
      </c>
      <c r="G224" s="129">
        <f t="array" ref="G224">ConsolGeog[[#This Row],[area]]</f>
        <v>40731.519999999997</v>
      </c>
      <c r="H224" s="129">
        <f t="array" ref="H224">MAX(ConsolGeog[[#This Row],[Presented HS - 16-17 (2014)]]+ConsolGeog[[#This Row],[Presented HS - 18-24 (2014)]],ConsolGeog[[#This Row],[Presented HS - 16-24 (2014)]])+MAX(ConsolGeog[[#This Row],[Presented CS - 16-17 (2014)]]+ConsolGeog[[#This Row],[Presented CS - 18-24 (2014)]],ConsolGeog[[#This Row],[Presented CS - 16-24 (2014)]])</f>
        <v>0</v>
      </c>
      <c r="I224" s="129">
        <f t="array" ref="I224">MAX(ConsolGeog[[#This Row],[Assessed HS - 16-17 (2014)]]+ConsolGeog[[#This Row],[Assessed HS - 18-24 (2014)]],ConsolGeog[[#This Row],[Assessed HS - 16-24 (2014)]])+MAX(ConsolGeog[[#This Row],[Assessed CS - 16-17 (2014)]]+ConsolGeog[[#This Row],[Assessed CS - 18-24 (2014)]],ConsolGeog[[#This Row],[Assessed CS - 16-24 (2014)]])</f>
        <v>0</v>
      </c>
      <c r="J224" s="128">
        <f>VLOOKUP(FinalOutput[[#This Row],[ONS_Cenus_2011]],Table5[],CensusData!C$1,FALSE)</f>
        <v>36832</v>
      </c>
      <c r="K224" s="128">
        <f>VLOOKUP(FinalOutput[[#This Row],[ONS_Cenus_2011]],Table5[],CensusData!D$1,FALSE)</f>
        <v>4890</v>
      </c>
      <c r="L224" s="128">
        <f>VLOOKUP(FinalOutput[[#This Row],[ONS_Cenus_2011]],Table5[],CensusData!E$1,FALSE)</f>
        <v>1616</v>
      </c>
      <c r="M224" s="128">
        <f>VLOOKUP(FinalOutput[[#This Row],[ONS_Cenus_2011]],Table5[],CensusData!F$1,FALSE)</f>
        <v>5263</v>
      </c>
      <c r="N224" s="128">
        <f>VLOOKUP(FinalOutput[[#This Row],[ONS_Cenus_2011]],Table5[],CensusData!G$1,FALSE)</f>
        <v>3391</v>
      </c>
      <c r="O224" s="128">
        <f>VLOOKUP(FinalOutput[[#This Row],[ONS_Cenus_2011]],Table5[],CensusData!H$1,FALSE)</f>
        <v>274</v>
      </c>
      <c r="P224" s="128">
        <f>VLOOKUP(FinalOutput[[#This Row],[ONS_Cenus_2011]],Table5[],CensusData!I$1,FALSE)</f>
        <v>9.77</v>
      </c>
      <c r="Q224" s="128">
        <f>VLOOKUP(FinalOutput[[#This Row],[ONS_Cenus_2011]],Table5[],CensusData!J$1,FALSE)</f>
        <v>24331</v>
      </c>
      <c r="R224" s="128">
        <f>VLOOKUP(FinalOutput[[#This Row],[ONS_Cenus_2011]],Table5[],CensusData!K$1,FALSE)</f>
        <v>44458</v>
      </c>
      <c r="S224" s="128">
        <f>VLOOKUP(FinalOutput[[#This Row],[ONS_Cenus_2011]],Table5[],CensusData!L$1,FALSE)</f>
        <v>43316</v>
      </c>
      <c r="T224" s="128">
        <f>VLOOKUP(FinalOutput[[#This Row],[ONS_Cenus_2011]],Table5[],CensusData!M$1,FALSE)</f>
        <v>42666</v>
      </c>
      <c r="U224" s="128">
        <f>VLOOKUP(FinalOutput[[#This Row],[ONS_Cenus_2011]],Table5[],CensusData!N$1,FALSE)</f>
        <v>262</v>
      </c>
      <c r="V224" s="128">
        <f>VLOOKUP(FinalOutput[[#This Row],[ONS_Cenus_2011]],Table5[],CensusData!O$1,FALSE)</f>
        <v>39</v>
      </c>
      <c r="W224" s="128">
        <f>VLOOKUP(FinalOutput[[#This Row],[ONS_Cenus_2011]],Table5[],CensusData!P$1,FALSE)</f>
        <v>349</v>
      </c>
      <c r="X224" s="128">
        <f>VLOOKUP(FinalOutput[[#This Row],[ONS_Cenus_2011]],Table5[],CensusData!Q$1,FALSE)</f>
        <v>214</v>
      </c>
      <c r="Y224" s="128">
        <f>VLOOKUP(FinalOutput[[#This Row],[ONS_Cenus_2011]],Table5[],CensusData!R$1,FALSE)</f>
        <v>113</v>
      </c>
      <c r="Z224" s="128">
        <f>VLOOKUP(FinalOutput[[#This Row],[ONS_Cenus_2011]],Table5[],CensusData!S$1,FALSE)</f>
        <v>5</v>
      </c>
      <c r="AA224" s="128">
        <f>VLOOKUP(FinalOutput[[#This Row],[ONS_Cenus_2011]],Table5[],CensusData!T$1,FALSE)</f>
        <v>65</v>
      </c>
      <c r="AB224" s="128">
        <f>VLOOKUP(FinalOutput[[#This Row],[ONS_Cenus_2011]],Table5[],CensusData!U$1,FALSE)</f>
        <v>31</v>
      </c>
      <c r="AC224" s="128">
        <f>VLOOKUP(FinalOutput[[#This Row],[ONS_Cenus_2011]],Table5[],CensusData!V$1,FALSE)</f>
        <v>632</v>
      </c>
      <c r="AD224" s="128">
        <f>VLOOKUP(FinalOutput[[#This Row],[ONS_Cenus_2011]],Table5[],CensusData!W$1,FALSE)</f>
        <v>442</v>
      </c>
      <c r="AE224" s="128">
        <f>VLOOKUP(FinalOutput[[#This Row],[ONS_Cenus_2011]],Table5[],CensusData!X$1,FALSE)</f>
        <v>22</v>
      </c>
      <c r="AF224" s="128">
        <f>VLOOKUP(FinalOutput[[#This Row],[ONS_Cenus_2011]],Table5[],CensusData!Y$1,FALSE)</f>
        <v>3</v>
      </c>
      <c r="AG224" s="128">
        <f>VLOOKUP(FinalOutput[[#This Row],[ONS_Cenus_2011]],Table5[],CensusData!Z$1,FALSE)</f>
        <v>84</v>
      </c>
      <c r="AH224" s="128">
        <f>VLOOKUP(FinalOutput[[#This Row],[ONS_Cenus_2011]],Table5[],CensusData!AA$1,FALSE)</f>
        <v>81</v>
      </c>
      <c r="AI224" s="128">
        <f>VLOOKUP(FinalOutput[[#This Row],[ONS_Cenus_2011]],Table5[],CensusData!AB$1,FALSE)</f>
        <v>249</v>
      </c>
      <c r="AJ224" s="128">
        <f>VLOOKUP(FinalOutput[[#This Row],[ONS_Cenus_2011]],Table5[],CensusData!AC$1,FALSE)</f>
        <v>49</v>
      </c>
      <c r="AK224" s="128">
        <f>VLOOKUP(FinalOutput[[#This Row],[ONS_Cenus_2011]],Table5[],CensusData!AD$1,FALSE)</f>
        <v>177</v>
      </c>
      <c r="AL224" s="128">
        <f>VLOOKUP(FinalOutput[[#This Row],[ONS_Cenus_2011]],Table5[],CensusData!AE$1,FALSE)</f>
        <v>23</v>
      </c>
      <c r="AM224" s="128">
        <f>VLOOKUP(FinalOutput[[#This Row],[ONS_Cenus_2011]],Table5[],CensusData!AF$1,FALSE)</f>
        <v>47</v>
      </c>
      <c r="AN224" s="128">
        <f>VLOOKUP(FinalOutput[[#This Row],[ONS_Cenus_2011]],Table5[],CensusData!AG$1,FALSE)</f>
        <v>11</v>
      </c>
      <c r="AO224" s="128">
        <f>VLOOKUP(FinalOutput[[#This Row],[ONS_Cenus_2011]],Table5[],CensusData!AH$1,FALSE)</f>
        <v>36</v>
      </c>
      <c r="AP224" s="128">
        <f>VLOOKUP(FinalOutput[[#This Row],[ONS_Cenus_2011]],Table5[],CensusData!AI$1,FALSE)</f>
        <v>90506</v>
      </c>
      <c r="AQ224" s="128">
        <f>VLOOKUP(FinalOutput[[#This Row],[ONS_Cenus_2011]],Table5[],CensusData!AJ$1,FALSE)</f>
        <v>21699</v>
      </c>
      <c r="AR224" s="128">
        <f>VLOOKUP(FinalOutput[[#This Row],[ONS_Cenus_2011]],Table5[],CensusData!AK$1,FALSE)</f>
        <v>12597</v>
      </c>
      <c r="AS224" s="128">
        <f>VLOOKUP(FinalOutput[[#This Row],[ONS_Cenus_2011]],Table5[],CensusData!AL$1,FALSE)</f>
        <v>14973</v>
      </c>
      <c r="AT224" s="128">
        <f>VLOOKUP(FinalOutput[[#This Row],[ONS_Cenus_2011]],Table5[],CensusData!AM$1,FALSE)</f>
        <v>3631</v>
      </c>
      <c r="AU224" s="128">
        <f>VLOOKUP(FinalOutput[[#This Row],[ONS_Cenus_2011]],Table5[],CensusData!AN$1,FALSE)</f>
        <v>11356</v>
      </c>
      <c r="AV224" s="128">
        <f>VLOOKUP(FinalOutput[[#This Row],[ONS_Cenus_2011]],Table5[],CensusData!AO$1,FALSE)</f>
        <v>22707</v>
      </c>
      <c r="AW224" s="128">
        <f>VLOOKUP(FinalOutput[[#This Row],[ONS_Cenus_2011]],Table5[],CensusData!AP$1,FALSE)</f>
        <v>3543</v>
      </c>
    </row>
    <row r="225" spans="1:49" ht="15" customHeight="1">
      <c r="A225" s="128" t="str">
        <f t="array" ref="A225">ConsolGeog[[#This Row],[Country]]</f>
        <v>England</v>
      </c>
      <c r="B225" s="129" t="str">
        <f t="array" ref="B225">ConsolGeog[[#This Row],[County Name]]</f>
        <v>Staffordshire</v>
      </c>
      <c r="C225" s="128" t="str">
        <f t="array" ref="C225">ConsolGeog[[#This Row],[la_code]]</f>
        <v>E07000197</v>
      </c>
      <c r="D225" s="129" t="str">
        <f t="array" ref="D225">ConsolGeog[[#This Row],[la_name]]</f>
        <v>Stafford</v>
      </c>
      <c r="E225" s="129" t="str">
        <f t="array" ref="E225">ConsolGeog[[#This Row],[LA Type]]</f>
        <v>District</v>
      </c>
      <c r="F225" s="129">
        <f t="array" ref="F225">ConsolGeog[[#This Row],[population]]</f>
        <v>130869</v>
      </c>
      <c r="G225" s="129">
        <f t="array" ref="G225">ConsolGeog[[#This Row],[area]]</f>
        <v>59817.26</v>
      </c>
      <c r="H225" s="129">
        <f t="array" ref="H225">MAX(ConsolGeog[[#This Row],[Presented HS - 16-17 (2014)]]+ConsolGeog[[#This Row],[Presented HS - 18-24 (2014)]],ConsolGeog[[#This Row],[Presented HS - 16-24 (2014)]])+MAX(ConsolGeog[[#This Row],[Presented CS - 16-17 (2014)]]+ConsolGeog[[#This Row],[Presented CS - 18-24 (2014)]],ConsolGeog[[#This Row],[Presented CS - 16-24 (2014)]])</f>
        <v>8</v>
      </c>
      <c r="I225" s="129">
        <f t="array" ref="I225">MAX(ConsolGeog[[#This Row],[Assessed HS - 16-17 (2014)]]+ConsolGeog[[#This Row],[Assessed HS - 18-24 (2014)]],ConsolGeog[[#This Row],[Assessed HS - 16-24 (2014)]])+MAX(ConsolGeog[[#This Row],[Assessed CS - 16-17 (2014)]]+ConsolGeog[[#This Row],[Assessed CS - 18-24 (2014)]],ConsolGeog[[#This Row],[Assessed CS - 16-24 (2014)]])</f>
        <v>8</v>
      </c>
      <c r="J225" s="128">
        <f>VLOOKUP(FinalOutput[[#This Row],[ONS_Cenus_2011]],Table5[],CensusData!C$1,FALSE)</f>
        <v>43740</v>
      </c>
      <c r="K225" s="128">
        <f>VLOOKUP(FinalOutput[[#This Row],[ONS_Cenus_2011]],Table5[],CensusData!D$1,FALSE)</f>
        <v>6614</v>
      </c>
      <c r="L225" s="128">
        <f>VLOOKUP(FinalOutput[[#This Row],[ONS_Cenus_2011]],Table5[],CensusData!E$1,FALSE)</f>
        <v>2631</v>
      </c>
      <c r="M225" s="128">
        <f>VLOOKUP(FinalOutput[[#This Row],[ONS_Cenus_2011]],Table5[],CensusData!F$1,FALSE)</f>
        <v>6258</v>
      </c>
      <c r="N225" s="128">
        <f>VLOOKUP(FinalOutput[[#This Row],[ONS_Cenus_2011]],Table5[],CensusData!G$1,FALSE)</f>
        <v>3850</v>
      </c>
      <c r="O225" s="128">
        <f>VLOOKUP(FinalOutput[[#This Row],[ONS_Cenus_2011]],Table5[],CensusData!H$1,FALSE)</f>
        <v>538</v>
      </c>
      <c r="P225" s="128">
        <f>VLOOKUP(FinalOutput[[#This Row],[ONS_Cenus_2011]],Table5[],CensusData!I$1,FALSE)</f>
        <v>23.85</v>
      </c>
      <c r="Q225" s="128">
        <f>VLOOKUP(FinalOutput[[#This Row],[ONS_Cenus_2011]],Table5[],CensusData!J$1,FALSE)</f>
        <v>11363</v>
      </c>
      <c r="R225" s="128">
        <f>VLOOKUP(FinalOutput[[#This Row],[ONS_Cenus_2011]],Table5[],CensusData!K$1,FALSE)</f>
        <v>55703</v>
      </c>
      <c r="S225" s="128">
        <f>VLOOKUP(FinalOutput[[#This Row],[ONS_Cenus_2011]],Table5[],CensusData!L$1,FALSE)</f>
        <v>53410</v>
      </c>
      <c r="T225" s="128">
        <f>VLOOKUP(FinalOutput[[#This Row],[ONS_Cenus_2011]],Table5[],CensusData!M$1,FALSE)</f>
        <v>52061</v>
      </c>
      <c r="U225" s="128">
        <f>VLOOKUP(FinalOutput[[#This Row],[ONS_Cenus_2011]],Table5[],CensusData!N$1,FALSE)</f>
        <v>424</v>
      </c>
      <c r="V225" s="128">
        <f>VLOOKUP(FinalOutput[[#This Row],[ONS_Cenus_2011]],Table5[],CensusData!O$1,FALSE)</f>
        <v>50</v>
      </c>
      <c r="W225" s="128">
        <f>VLOOKUP(FinalOutput[[#This Row],[ONS_Cenus_2011]],Table5[],CensusData!P$1,FALSE)</f>
        <v>875</v>
      </c>
      <c r="X225" s="128">
        <f>VLOOKUP(FinalOutput[[#This Row],[ONS_Cenus_2011]],Table5[],CensusData!Q$1,FALSE)</f>
        <v>360</v>
      </c>
      <c r="Y225" s="128">
        <f>VLOOKUP(FinalOutput[[#This Row],[ONS_Cenus_2011]],Table5[],CensusData!R$1,FALSE)</f>
        <v>191</v>
      </c>
      <c r="Z225" s="128">
        <f>VLOOKUP(FinalOutput[[#This Row],[ONS_Cenus_2011]],Table5[],CensusData!S$1,FALSE)</f>
        <v>33</v>
      </c>
      <c r="AA225" s="128">
        <f>VLOOKUP(FinalOutput[[#This Row],[ONS_Cenus_2011]],Table5[],CensusData!T$1,FALSE)</f>
        <v>68</v>
      </c>
      <c r="AB225" s="128">
        <f>VLOOKUP(FinalOutput[[#This Row],[ONS_Cenus_2011]],Table5[],CensusData!U$1,FALSE)</f>
        <v>68</v>
      </c>
      <c r="AC225" s="128">
        <f>VLOOKUP(FinalOutput[[#This Row],[ONS_Cenus_2011]],Table5[],CensusData!V$1,FALSE)</f>
        <v>1193</v>
      </c>
      <c r="AD225" s="128">
        <f>VLOOKUP(FinalOutput[[#This Row],[ONS_Cenus_2011]],Table5[],CensusData!W$1,FALSE)</f>
        <v>484</v>
      </c>
      <c r="AE225" s="128">
        <f>VLOOKUP(FinalOutput[[#This Row],[ONS_Cenus_2011]],Table5[],CensusData!X$1,FALSE)</f>
        <v>103</v>
      </c>
      <c r="AF225" s="128">
        <f>VLOOKUP(FinalOutput[[#This Row],[ONS_Cenus_2011]],Table5[],CensusData!Y$1,FALSE)</f>
        <v>33</v>
      </c>
      <c r="AG225" s="128">
        <f>VLOOKUP(FinalOutput[[#This Row],[ONS_Cenus_2011]],Table5[],CensusData!Z$1,FALSE)</f>
        <v>222</v>
      </c>
      <c r="AH225" s="128">
        <f>VLOOKUP(FinalOutput[[#This Row],[ONS_Cenus_2011]],Table5[],CensusData!AA$1,FALSE)</f>
        <v>351</v>
      </c>
      <c r="AI225" s="128">
        <f>VLOOKUP(FinalOutput[[#This Row],[ONS_Cenus_2011]],Table5[],CensusData!AB$1,FALSE)</f>
        <v>545</v>
      </c>
      <c r="AJ225" s="128">
        <f>VLOOKUP(FinalOutput[[#This Row],[ONS_Cenus_2011]],Table5[],CensusData!AC$1,FALSE)</f>
        <v>156</v>
      </c>
      <c r="AK225" s="128">
        <f>VLOOKUP(FinalOutput[[#This Row],[ONS_Cenus_2011]],Table5[],CensusData!AD$1,FALSE)</f>
        <v>328</v>
      </c>
      <c r="AL225" s="128">
        <f>VLOOKUP(FinalOutput[[#This Row],[ONS_Cenus_2011]],Table5[],CensusData!AE$1,FALSE)</f>
        <v>61</v>
      </c>
      <c r="AM225" s="128">
        <f>VLOOKUP(FinalOutput[[#This Row],[ONS_Cenus_2011]],Table5[],CensusData!AF$1,FALSE)</f>
        <v>195</v>
      </c>
      <c r="AN225" s="128">
        <f>VLOOKUP(FinalOutput[[#This Row],[ONS_Cenus_2011]],Table5[],CensusData!AG$1,FALSE)</f>
        <v>81</v>
      </c>
      <c r="AO225" s="128">
        <f>VLOOKUP(FinalOutput[[#This Row],[ONS_Cenus_2011]],Table5[],CensusData!AH$1,FALSE)</f>
        <v>114</v>
      </c>
      <c r="AP225" s="128">
        <f>VLOOKUP(FinalOutput[[#This Row],[ONS_Cenus_2011]],Table5[],CensusData!AI$1,FALSE)</f>
        <v>108626</v>
      </c>
      <c r="AQ225" s="128">
        <f>VLOOKUP(FinalOutput[[#This Row],[ONS_Cenus_2011]],Table5[],CensusData!AJ$1,FALSE)</f>
        <v>22150</v>
      </c>
      <c r="AR225" s="128">
        <f>VLOOKUP(FinalOutput[[#This Row],[ONS_Cenus_2011]],Table5[],CensusData!AK$1,FALSE)</f>
        <v>13804</v>
      </c>
      <c r="AS225" s="128">
        <f>VLOOKUP(FinalOutput[[#This Row],[ONS_Cenus_2011]],Table5[],CensusData!AL$1,FALSE)</f>
        <v>17192</v>
      </c>
      <c r="AT225" s="128">
        <f>VLOOKUP(FinalOutput[[#This Row],[ONS_Cenus_2011]],Table5[],CensusData!AM$1,FALSE)</f>
        <v>3751</v>
      </c>
      <c r="AU225" s="128">
        <f>VLOOKUP(FinalOutput[[#This Row],[ONS_Cenus_2011]],Table5[],CensusData!AN$1,FALSE)</f>
        <v>14057</v>
      </c>
      <c r="AV225" s="128">
        <f>VLOOKUP(FinalOutput[[#This Row],[ONS_Cenus_2011]],Table5[],CensusData!AO$1,FALSE)</f>
        <v>32887</v>
      </c>
      <c r="AW225" s="128">
        <f>VLOOKUP(FinalOutput[[#This Row],[ONS_Cenus_2011]],Table5[],CensusData!AP$1,FALSE)</f>
        <v>4785</v>
      </c>
    </row>
    <row r="226" spans="1:49" ht="15" customHeight="1">
      <c r="A226" s="128" t="str">
        <f t="array" ref="A226">ConsolGeog[[#This Row],[Country]]</f>
        <v>England</v>
      </c>
      <c r="B226" s="129" t="str">
        <f t="array" ref="B226">ConsolGeog[[#This Row],[County Name]]</f>
        <v>Staffordshire</v>
      </c>
      <c r="C226" s="128" t="str">
        <f t="array" ref="C226">ConsolGeog[[#This Row],[la_code]]</f>
        <v>E07000198</v>
      </c>
      <c r="D226" s="129" t="str">
        <f t="array" ref="D226">ConsolGeog[[#This Row],[la_name]]</f>
        <v>Staffordshire Moorlands</v>
      </c>
      <c r="E226" s="129" t="str">
        <f t="array" ref="E226">ConsolGeog[[#This Row],[LA Type]]</f>
        <v>District</v>
      </c>
      <c r="F226" s="129">
        <f t="array" ref="F226">ConsolGeog[[#This Row],[population]]</f>
        <v>97106</v>
      </c>
      <c r="G226" s="129">
        <f t="array" ref="G226">ConsolGeog[[#This Row],[area]]</f>
        <v>57584.71</v>
      </c>
      <c r="H226" s="129">
        <f t="array" ref="H226">MAX(ConsolGeog[[#This Row],[Presented HS - 16-17 (2014)]]+ConsolGeog[[#This Row],[Presented HS - 18-24 (2014)]],ConsolGeog[[#This Row],[Presented HS - 16-24 (2014)]])+MAX(ConsolGeog[[#This Row],[Presented CS - 16-17 (2014)]]+ConsolGeog[[#This Row],[Presented CS - 18-24 (2014)]],ConsolGeog[[#This Row],[Presented CS - 16-24 (2014)]])</f>
        <v>24</v>
      </c>
      <c r="I226" s="129">
        <f t="array" ref="I226">MAX(ConsolGeog[[#This Row],[Assessed HS - 16-17 (2014)]]+ConsolGeog[[#This Row],[Assessed HS - 18-24 (2014)]],ConsolGeog[[#This Row],[Assessed HS - 16-24 (2014)]])+MAX(ConsolGeog[[#This Row],[Assessed CS - 16-17 (2014)]]+ConsolGeog[[#This Row],[Assessed CS - 18-24 (2014)]],ConsolGeog[[#This Row],[Assessed CS - 16-24 (2014)]])</f>
        <v>20</v>
      </c>
      <c r="J226" s="128">
        <f>VLOOKUP(FinalOutput[[#This Row],[ONS_Cenus_2011]],Table5[],CensusData!C$1,FALSE)</f>
        <v>33164</v>
      </c>
      <c r="K226" s="128">
        <f>VLOOKUP(FinalOutput[[#This Row],[ONS_Cenus_2011]],Table5[],CensusData!D$1,FALSE)</f>
        <v>3538</v>
      </c>
      <c r="L226" s="128">
        <f>VLOOKUP(FinalOutput[[#This Row],[ONS_Cenus_2011]],Table5[],CensusData!E$1,FALSE)</f>
        <v>1403</v>
      </c>
      <c r="M226" s="128">
        <f>VLOOKUP(FinalOutput[[#This Row],[ONS_Cenus_2011]],Table5[],CensusData!F$1,FALSE)</f>
        <v>4071</v>
      </c>
      <c r="N226" s="128">
        <f>VLOOKUP(FinalOutput[[#This Row],[ONS_Cenus_2011]],Table5[],CensusData!G$1,FALSE)</f>
        <v>2441</v>
      </c>
      <c r="O226" s="128">
        <f>VLOOKUP(FinalOutput[[#This Row],[ONS_Cenus_2011]],Table5[],CensusData!H$1,FALSE)</f>
        <v>229</v>
      </c>
      <c r="P226" s="128">
        <f>VLOOKUP(FinalOutput[[#This Row],[ONS_Cenus_2011]],Table5[],CensusData!I$1,FALSE)</f>
        <v>8.11</v>
      </c>
      <c r="Q226" s="128">
        <f>VLOOKUP(FinalOutput[[#This Row],[ONS_Cenus_2011]],Table5[],CensusData!J$1,FALSE)</f>
        <v>26463</v>
      </c>
      <c r="R226" s="128">
        <f>VLOOKUP(FinalOutput[[#This Row],[ONS_Cenus_2011]],Table5[],CensusData!K$1,FALSE)</f>
        <v>41772</v>
      </c>
      <c r="S226" s="128">
        <f>VLOOKUP(FinalOutput[[#This Row],[ONS_Cenus_2011]],Table5[],CensusData!L$1,FALSE)</f>
        <v>41362</v>
      </c>
      <c r="T226" s="128">
        <f>VLOOKUP(FinalOutput[[#This Row],[ONS_Cenus_2011]],Table5[],CensusData!M$1,FALSE)</f>
        <v>40816</v>
      </c>
      <c r="U226" s="128">
        <f>VLOOKUP(FinalOutput[[#This Row],[ONS_Cenus_2011]],Table5[],CensusData!N$1,FALSE)</f>
        <v>151</v>
      </c>
      <c r="V226" s="128">
        <f>VLOOKUP(FinalOutput[[#This Row],[ONS_Cenus_2011]],Table5[],CensusData!O$1,FALSE)</f>
        <v>15</v>
      </c>
      <c r="W226" s="128">
        <f>VLOOKUP(FinalOutput[[#This Row],[ONS_Cenus_2011]],Table5[],CensusData!P$1,FALSE)</f>
        <v>380</v>
      </c>
      <c r="X226" s="128">
        <f>VLOOKUP(FinalOutput[[#This Row],[ONS_Cenus_2011]],Table5[],CensusData!Q$1,FALSE)</f>
        <v>132</v>
      </c>
      <c r="Y226" s="128">
        <f>VLOOKUP(FinalOutput[[#This Row],[ONS_Cenus_2011]],Table5[],CensusData!R$1,FALSE)</f>
        <v>51</v>
      </c>
      <c r="Z226" s="128">
        <f>VLOOKUP(FinalOutput[[#This Row],[ONS_Cenus_2011]],Table5[],CensusData!S$1,FALSE)</f>
        <v>5</v>
      </c>
      <c r="AA226" s="128">
        <f>VLOOKUP(FinalOutput[[#This Row],[ONS_Cenus_2011]],Table5[],CensusData!T$1,FALSE)</f>
        <v>33</v>
      </c>
      <c r="AB226" s="128">
        <f>VLOOKUP(FinalOutput[[#This Row],[ONS_Cenus_2011]],Table5[],CensusData!U$1,FALSE)</f>
        <v>43</v>
      </c>
      <c r="AC226" s="128">
        <f>VLOOKUP(FinalOutput[[#This Row],[ONS_Cenus_2011]],Table5[],CensusData!V$1,FALSE)</f>
        <v>190</v>
      </c>
      <c r="AD226" s="128">
        <f>VLOOKUP(FinalOutput[[#This Row],[ONS_Cenus_2011]],Table5[],CensusData!W$1,FALSE)</f>
        <v>50</v>
      </c>
      <c r="AE226" s="128">
        <f>VLOOKUP(FinalOutput[[#This Row],[ONS_Cenus_2011]],Table5[],CensusData!X$1,FALSE)</f>
        <v>19</v>
      </c>
      <c r="AF226" s="128">
        <f>VLOOKUP(FinalOutput[[#This Row],[ONS_Cenus_2011]],Table5[],CensusData!Y$1,FALSE)</f>
        <v>1</v>
      </c>
      <c r="AG226" s="128">
        <f>VLOOKUP(FinalOutput[[#This Row],[ONS_Cenus_2011]],Table5[],CensusData!Z$1,FALSE)</f>
        <v>51</v>
      </c>
      <c r="AH226" s="128">
        <f>VLOOKUP(FinalOutput[[#This Row],[ONS_Cenus_2011]],Table5[],CensusData!AA$1,FALSE)</f>
        <v>69</v>
      </c>
      <c r="AI226" s="128">
        <f>VLOOKUP(FinalOutput[[#This Row],[ONS_Cenus_2011]],Table5[],CensusData!AB$1,FALSE)</f>
        <v>61</v>
      </c>
      <c r="AJ226" s="128">
        <f>VLOOKUP(FinalOutput[[#This Row],[ONS_Cenus_2011]],Table5[],CensusData!AC$1,FALSE)</f>
        <v>24</v>
      </c>
      <c r="AK226" s="128">
        <f>VLOOKUP(FinalOutput[[#This Row],[ONS_Cenus_2011]],Table5[],CensusData!AD$1,FALSE)</f>
        <v>34</v>
      </c>
      <c r="AL226" s="128">
        <f>VLOOKUP(FinalOutput[[#This Row],[ONS_Cenus_2011]],Table5[],CensusData!AE$1,FALSE)</f>
        <v>3</v>
      </c>
      <c r="AM226" s="128">
        <f>VLOOKUP(FinalOutput[[#This Row],[ONS_Cenus_2011]],Table5[],CensusData!AF$1,FALSE)</f>
        <v>27</v>
      </c>
      <c r="AN226" s="128">
        <f>VLOOKUP(FinalOutput[[#This Row],[ONS_Cenus_2011]],Table5[],CensusData!AG$1,FALSE)</f>
        <v>9</v>
      </c>
      <c r="AO226" s="128">
        <f>VLOOKUP(FinalOutput[[#This Row],[ONS_Cenus_2011]],Table5[],CensusData!AH$1,FALSE)</f>
        <v>18</v>
      </c>
      <c r="AP226" s="128">
        <f>VLOOKUP(FinalOutput[[#This Row],[ONS_Cenus_2011]],Table5[],CensusData!AI$1,FALSE)</f>
        <v>81106</v>
      </c>
      <c r="AQ226" s="128">
        <f>VLOOKUP(FinalOutput[[#This Row],[ONS_Cenus_2011]],Table5[],CensusData!AJ$1,FALSE)</f>
        <v>21560</v>
      </c>
      <c r="AR226" s="128">
        <f>VLOOKUP(FinalOutput[[#This Row],[ONS_Cenus_2011]],Table5[],CensusData!AK$1,FALSE)</f>
        <v>10406</v>
      </c>
      <c r="AS226" s="128">
        <f>VLOOKUP(FinalOutput[[#This Row],[ONS_Cenus_2011]],Table5[],CensusData!AL$1,FALSE)</f>
        <v>13005</v>
      </c>
      <c r="AT226" s="128">
        <f>VLOOKUP(FinalOutput[[#This Row],[ONS_Cenus_2011]],Table5[],CensusData!AM$1,FALSE)</f>
        <v>3369</v>
      </c>
      <c r="AU226" s="128">
        <f>VLOOKUP(FinalOutput[[#This Row],[ONS_Cenus_2011]],Table5[],CensusData!AN$1,FALSE)</f>
        <v>9943</v>
      </c>
      <c r="AV226" s="128">
        <f>VLOOKUP(FinalOutput[[#This Row],[ONS_Cenus_2011]],Table5[],CensusData!AO$1,FALSE)</f>
        <v>19255</v>
      </c>
      <c r="AW226" s="128">
        <f>VLOOKUP(FinalOutput[[#This Row],[ONS_Cenus_2011]],Table5[],CensusData!AP$1,FALSE)</f>
        <v>3568</v>
      </c>
    </row>
    <row r="227" spans="1:49" ht="15" customHeight="1">
      <c r="A227" s="128" t="str">
        <f t="array" ref="A227">ConsolGeog[[#This Row],[Country]]</f>
        <v>England</v>
      </c>
      <c r="B227" s="129" t="str">
        <f t="array" ref="B227">ConsolGeog[[#This Row],[County Name]]</f>
        <v>Staffordshire</v>
      </c>
      <c r="C227" s="128" t="str">
        <f t="array" ref="C227">ConsolGeog[[#This Row],[la_code]]</f>
        <v>E07000199</v>
      </c>
      <c r="D227" s="129" t="str">
        <f t="array" ref="D227">ConsolGeog[[#This Row],[la_name]]</f>
        <v>Tamworth</v>
      </c>
      <c r="E227" s="129" t="str">
        <f t="array" ref="E227">ConsolGeog[[#This Row],[LA Type]]</f>
        <v>District</v>
      </c>
      <c r="F227" s="129">
        <f t="array" ref="F227">ConsolGeog[[#This Row],[population]]</f>
        <v>76813</v>
      </c>
      <c r="G227" s="129">
        <f t="array" ref="G227">ConsolGeog[[#This Row],[area]]</f>
        <v>3084.62</v>
      </c>
      <c r="H227" s="129">
        <f t="array" ref="H227">MAX(ConsolGeog[[#This Row],[Presented HS - 16-17 (2014)]]+ConsolGeog[[#This Row],[Presented HS - 18-24 (2014)]],ConsolGeog[[#This Row],[Presented HS - 16-24 (2014)]])+MAX(ConsolGeog[[#This Row],[Presented CS - 16-17 (2014)]]+ConsolGeog[[#This Row],[Presented CS - 18-24 (2014)]],ConsolGeog[[#This Row],[Presented CS - 16-24 (2014)]])</f>
        <v>71</v>
      </c>
      <c r="I227" s="129">
        <f t="array" ref="I227">MAX(ConsolGeog[[#This Row],[Assessed HS - 16-17 (2014)]]+ConsolGeog[[#This Row],[Assessed HS - 18-24 (2014)]],ConsolGeog[[#This Row],[Assessed HS - 16-24 (2014)]])+MAX(ConsolGeog[[#This Row],[Assessed CS - 16-17 (2014)]]+ConsolGeog[[#This Row],[Assessed CS - 18-24 (2014)]],ConsolGeog[[#This Row],[Assessed CS - 16-24 (2014)]])</f>
        <v>71</v>
      </c>
      <c r="J227" s="128">
        <f>VLOOKUP(FinalOutput[[#This Row],[ONS_Cenus_2011]],Table5[],CensusData!C$1,FALSE)</f>
        <v>23075</v>
      </c>
      <c r="K227" s="128">
        <f>VLOOKUP(FinalOutput[[#This Row],[ONS_Cenus_2011]],Table5[],CensusData!D$1,FALSE)</f>
        <v>3500</v>
      </c>
      <c r="L227" s="128">
        <f>VLOOKUP(FinalOutput[[#This Row],[ONS_Cenus_2011]],Table5[],CensusData!E$1,FALSE)</f>
        <v>1868</v>
      </c>
      <c r="M227" s="128">
        <f>VLOOKUP(FinalOutput[[#This Row],[ONS_Cenus_2011]],Table5[],CensusData!F$1,FALSE)</f>
        <v>3593</v>
      </c>
      <c r="N227" s="128">
        <f>VLOOKUP(FinalOutput[[#This Row],[ONS_Cenus_2011]],Table5[],CensusData!G$1,FALSE)</f>
        <v>2283</v>
      </c>
      <c r="O227" s="128">
        <f>VLOOKUP(FinalOutput[[#This Row],[ONS_Cenus_2011]],Table5[],CensusData!H$1,FALSE)</f>
        <v>271</v>
      </c>
      <c r="P227" s="128">
        <f>VLOOKUP(FinalOutput[[#This Row],[ONS_Cenus_2011]],Table5[],CensusData!I$1,FALSE)</f>
        <v>23.04</v>
      </c>
      <c r="Q227" s="128">
        <f>VLOOKUP(FinalOutput[[#This Row],[ONS_Cenus_2011]],Table5[],CensusData!J$1,FALSE)</f>
        <v>11870</v>
      </c>
      <c r="R227" s="128">
        <f>VLOOKUP(FinalOutput[[#This Row],[ONS_Cenus_2011]],Table5[],CensusData!K$1,FALSE)</f>
        <v>31617</v>
      </c>
      <c r="S227" s="128">
        <f>VLOOKUP(FinalOutput[[#This Row],[ONS_Cenus_2011]],Table5[],CensusData!L$1,FALSE)</f>
        <v>30940</v>
      </c>
      <c r="T227" s="128">
        <f>VLOOKUP(FinalOutput[[#This Row],[ONS_Cenus_2011]],Table5[],CensusData!M$1,FALSE)</f>
        <v>30169</v>
      </c>
      <c r="U227" s="128">
        <f>VLOOKUP(FinalOutput[[#This Row],[ONS_Cenus_2011]],Table5[],CensusData!N$1,FALSE)</f>
        <v>315</v>
      </c>
      <c r="V227" s="128">
        <f>VLOOKUP(FinalOutput[[#This Row],[ONS_Cenus_2011]],Table5[],CensusData!O$1,FALSE)</f>
        <v>4</v>
      </c>
      <c r="W227" s="128">
        <f>VLOOKUP(FinalOutput[[#This Row],[ONS_Cenus_2011]],Table5[],CensusData!P$1,FALSE)</f>
        <v>452</v>
      </c>
      <c r="X227" s="128">
        <f>VLOOKUP(FinalOutput[[#This Row],[ONS_Cenus_2011]],Table5[],CensusData!Q$1,FALSE)</f>
        <v>194</v>
      </c>
      <c r="Y227" s="128">
        <f>VLOOKUP(FinalOutput[[#This Row],[ONS_Cenus_2011]],Table5[],CensusData!R$1,FALSE)</f>
        <v>95</v>
      </c>
      <c r="Z227" s="128">
        <f>VLOOKUP(FinalOutput[[#This Row],[ONS_Cenus_2011]],Table5[],CensusData!S$1,FALSE)</f>
        <v>14</v>
      </c>
      <c r="AA227" s="128">
        <f>VLOOKUP(FinalOutput[[#This Row],[ONS_Cenus_2011]],Table5[],CensusData!T$1,FALSE)</f>
        <v>43</v>
      </c>
      <c r="AB227" s="128">
        <f>VLOOKUP(FinalOutput[[#This Row],[ONS_Cenus_2011]],Table5[],CensusData!U$1,FALSE)</f>
        <v>42</v>
      </c>
      <c r="AC227" s="128">
        <f>VLOOKUP(FinalOutput[[#This Row],[ONS_Cenus_2011]],Table5[],CensusData!V$1,FALSE)</f>
        <v>245</v>
      </c>
      <c r="AD227" s="128">
        <f>VLOOKUP(FinalOutput[[#This Row],[ONS_Cenus_2011]],Table5[],CensusData!W$1,FALSE)</f>
        <v>120</v>
      </c>
      <c r="AE227" s="128">
        <f>VLOOKUP(FinalOutput[[#This Row],[ONS_Cenus_2011]],Table5[],CensusData!X$1,FALSE)</f>
        <v>20</v>
      </c>
      <c r="AF227" s="128">
        <f>VLOOKUP(FinalOutput[[#This Row],[ONS_Cenus_2011]],Table5[],CensusData!Y$1,FALSE)</f>
        <v>12</v>
      </c>
      <c r="AG227" s="128">
        <f>VLOOKUP(FinalOutput[[#This Row],[ONS_Cenus_2011]],Table5[],CensusData!Z$1,FALSE)</f>
        <v>52</v>
      </c>
      <c r="AH227" s="128">
        <f>VLOOKUP(FinalOutput[[#This Row],[ONS_Cenus_2011]],Table5[],CensusData!AA$1,FALSE)</f>
        <v>41</v>
      </c>
      <c r="AI227" s="128">
        <f>VLOOKUP(FinalOutput[[#This Row],[ONS_Cenus_2011]],Table5[],CensusData!AB$1,FALSE)</f>
        <v>204</v>
      </c>
      <c r="AJ227" s="128">
        <f>VLOOKUP(FinalOutput[[#This Row],[ONS_Cenus_2011]],Table5[],CensusData!AC$1,FALSE)</f>
        <v>31</v>
      </c>
      <c r="AK227" s="128">
        <f>VLOOKUP(FinalOutput[[#This Row],[ONS_Cenus_2011]],Table5[],CensusData!AD$1,FALSE)</f>
        <v>147</v>
      </c>
      <c r="AL227" s="128">
        <f>VLOOKUP(FinalOutput[[#This Row],[ONS_Cenus_2011]],Table5[],CensusData!AE$1,FALSE)</f>
        <v>26</v>
      </c>
      <c r="AM227" s="128">
        <f>VLOOKUP(FinalOutput[[#This Row],[ONS_Cenus_2011]],Table5[],CensusData!AF$1,FALSE)</f>
        <v>34</v>
      </c>
      <c r="AN227" s="128">
        <f>VLOOKUP(FinalOutput[[#This Row],[ONS_Cenus_2011]],Table5[],CensusData!AG$1,FALSE)</f>
        <v>10</v>
      </c>
      <c r="AO227" s="128">
        <f>VLOOKUP(FinalOutput[[#This Row],[ONS_Cenus_2011]],Table5[],CensusData!AH$1,FALSE)</f>
        <v>24</v>
      </c>
      <c r="AP227" s="128">
        <f>VLOOKUP(FinalOutput[[#This Row],[ONS_Cenus_2011]],Table5[],CensusData!AI$1,FALSE)</f>
        <v>61467</v>
      </c>
      <c r="AQ227" s="128">
        <f>VLOOKUP(FinalOutput[[#This Row],[ONS_Cenus_2011]],Table5[],CensusData!AJ$1,FALSE)</f>
        <v>16467</v>
      </c>
      <c r="AR227" s="128">
        <f>VLOOKUP(FinalOutput[[#This Row],[ONS_Cenus_2011]],Table5[],CensusData!AK$1,FALSE)</f>
        <v>10713</v>
      </c>
      <c r="AS227" s="128">
        <f>VLOOKUP(FinalOutput[[#This Row],[ONS_Cenus_2011]],Table5[],CensusData!AL$1,FALSE)</f>
        <v>10954</v>
      </c>
      <c r="AT227" s="128">
        <f>VLOOKUP(FinalOutput[[#This Row],[ONS_Cenus_2011]],Table5[],CensusData!AM$1,FALSE)</f>
        <v>2283</v>
      </c>
      <c r="AU227" s="128">
        <f>VLOOKUP(FinalOutput[[#This Row],[ONS_Cenus_2011]],Table5[],CensusData!AN$1,FALSE)</f>
        <v>7682</v>
      </c>
      <c r="AV227" s="128">
        <f>VLOOKUP(FinalOutput[[#This Row],[ONS_Cenus_2011]],Table5[],CensusData!AO$1,FALSE)</f>
        <v>10706</v>
      </c>
      <c r="AW227" s="128">
        <f>VLOOKUP(FinalOutput[[#This Row],[ONS_Cenus_2011]],Table5[],CensusData!AP$1,FALSE)</f>
        <v>2662</v>
      </c>
    </row>
    <row r="228" spans="1:49" ht="15" customHeight="1">
      <c r="A228" s="128" t="str">
        <f t="array" ref="A228">ConsolGeog[[#This Row],[Country]]</f>
        <v>England</v>
      </c>
      <c r="B228" s="129" t="str">
        <f t="array" ref="B228">ConsolGeog[[#This Row],[County Name]]</f>
        <v>Suffolk</v>
      </c>
      <c r="C228" s="128" t="str">
        <f t="array" ref="C228">ConsolGeog[[#This Row],[la_code]]</f>
        <v>E07000200</v>
      </c>
      <c r="D228" s="129" t="str">
        <f t="array" ref="D228">ConsolGeog[[#This Row],[la_name]]</f>
        <v>Babergh</v>
      </c>
      <c r="E228" s="129" t="str">
        <f t="array" ref="E228">ConsolGeog[[#This Row],[LA Type]]</f>
        <v>District</v>
      </c>
      <c r="F228" s="129">
        <f t="array" ref="F228">ConsolGeog[[#This Row],[population]]</f>
        <v>87740</v>
      </c>
      <c r="G228" s="129">
        <f t="array" ref="G228">ConsolGeog[[#This Row],[area]]</f>
        <v>59377.66</v>
      </c>
      <c r="H228" s="129">
        <f t="array" ref="H228">MAX(ConsolGeog[[#This Row],[Presented HS - 16-17 (2014)]]+ConsolGeog[[#This Row],[Presented HS - 18-24 (2014)]],ConsolGeog[[#This Row],[Presented HS - 16-24 (2014)]])+MAX(ConsolGeog[[#This Row],[Presented CS - 16-17 (2014)]]+ConsolGeog[[#This Row],[Presented CS - 18-24 (2014)]],ConsolGeog[[#This Row],[Presented CS - 16-24 (2014)]])</f>
        <v>0</v>
      </c>
      <c r="I228" s="129">
        <f t="array" ref="I228">MAX(ConsolGeog[[#This Row],[Assessed HS - 16-17 (2014)]]+ConsolGeog[[#This Row],[Assessed HS - 18-24 (2014)]],ConsolGeog[[#This Row],[Assessed HS - 16-24 (2014)]])+MAX(ConsolGeog[[#This Row],[Assessed CS - 16-17 (2014)]]+ConsolGeog[[#This Row],[Assessed CS - 18-24 (2014)]],ConsolGeog[[#This Row],[Assessed CS - 16-24 (2014)]])</f>
        <v>46</v>
      </c>
      <c r="J228" s="128">
        <f>VLOOKUP(FinalOutput[[#This Row],[ONS_Cenus_2011]],Table5[],CensusData!C$1,FALSE)</f>
        <v>29189</v>
      </c>
      <c r="K228" s="128">
        <f>VLOOKUP(FinalOutput[[#This Row],[ONS_Cenus_2011]],Table5[],CensusData!D$1,FALSE)</f>
        <v>3101</v>
      </c>
      <c r="L228" s="128">
        <f>VLOOKUP(FinalOutput[[#This Row],[ONS_Cenus_2011]],Table5[],CensusData!E$1,FALSE)</f>
        <v>1314</v>
      </c>
      <c r="M228" s="128">
        <f>VLOOKUP(FinalOutput[[#This Row],[ONS_Cenus_2011]],Table5[],CensusData!F$1,FALSE)</f>
        <v>3495</v>
      </c>
      <c r="N228" s="128">
        <f>VLOOKUP(FinalOutput[[#This Row],[ONS_Cenus_2011]],Table5[],CensusData!G$1,FALSE)</f>
        <v>2062</v>
      </c>
      <c r="O228" s="128">
        <f>VLOOKUP(FinalOutput[[#This Row],[ONS_Cenus_2011]],Table5[],CensusData!H$1,FALSE)</f>
        <v>148</v>
      </c>
      <c r="P228" s="128">
        <f>VLOOKUP(FinalOutput[[#This Row],[ONS_Cenus_2011]],Table5[],CensusData!I$1,FALSE)</f>
        <v>12.66</v>
      </c>
      <c r="Q228" s="128">
        <f>VLOOKUP(FinalOutput[[#This Row],[ONS_Cenus_2011]],Table5[],CensusData!J$1,FALSE)</f>
        <v>20775</v>
      </c>
      <c r="R228" s="128">
        <f>VLOOKUP(FinalOutput[[#This Row],[ONS_Cenus_2011]],Table5[],CensusData!K$1,FALSE)</f>
        <v>37522</v>
      </c>
      <c r="S228" s="128">
        <f>VLOOKUP(FinalOutput[[#This Row],[ONS_Cenus_2011]],Table5[],CensusData!L$1,FALSE)</f>
        <v>36962</v>
      </c>
      <c r="T228" s="128">
        <f>VLOOKUP(FinalOutput[[#This Row],[ONS_Cenus_2011]],Table5[],CensusData!M$1,FALSE)</f>
        <v>36009</v>
      </c>
      <c r="U228" s="128">
        <f>VLOOKUP(FinalOutput[[#This Row],[ONS_Cenus_2011]],Table5[],CensusData!N$1,FALSE)</f>
        <v>261</v>
      </c>
      <c r="V228" s="128">
        <f>VLOOKUP(FinalOutput[[#This Row],[ONS_Cenus_2011]],Table5[],CensusData!O$1,FALSE)</f>
        <v>18</v>
      </c>
      <c r="W228" s="128">
        <f>VLOOKUP(FinalOutput[[#This Row],[ONS_Cenus_2011]],Table5[],CensusData!P$1,FALSE)</f>
        <v>674</v>
      </c>
      <c r="X228" s="128">
        <f>VLOOKUP(FinalOutput[[#This Row],[ONS_Cenus_2011]],Table5[],CensusData!Q$1,FALSE)</f>
        <v>185</v>
      </c>
      <c r="Y228" s="128">
        <f>VLOOKUP(FinalOutput[[#This Row],[ONS_Cenus_2011]],Table5[],CensusData!R$1,FALSE)</f>
        <v>74</v>
      </c>
      <c r="Z228" s="128">
        <f>VLOOKUP(FinalOutput[[#This Row],[ONS_Cenus_2011]],Table5[],CensusData!S$1,FALSE)</f>
        <v>18</v>
      </c>
      <c r="AA228" s="128">
        <f>VLOOKUP(FinalOutput[[#This Row],[ONS_Cenus_2011]],Table5[],CensusData!T$1,FALSE)</f>
        <v>41</v>
      </c>
      <c r="AB228" s="128">
        <f>VLOOKUP(FinalOutput[[#This Row],[ONS_Cenus_2011]],Table5[],CensusData!U$1,FALSE)</f>
        <v>52</v>
      </c>
      <c r="AC228" s="128">
        <f>VLOOKUP(FinalOutput[[#This Row],[ONS_Cenus_2011]],Table5[],CensusData!V$1,FALSE)</f>
        <v>205</v>
      </c>
      <c r="AD228" s="128">
        <f>VLOOKUP(FinalOutput[[#This Row],[ONS_Cenus_2011]],Table5[],CensusData!W$1,FALSE)</f>
        <v>61</v>
      </c>
      <c r="AE228" s="128">
        <f>VLOOKUP(FinalOutput[[#This Row],[ONS_Cenus_2011]],Table5[],CensusData!X$1,FALSE)</f>
        <v>3</v>
      </c>
      <c r="AF228" s="128">
        <f>VLOOKUP(FinalOutput[[#This Row],[ONS_Cenus_2011]],Table5[],CensusData!Y$1,FALSE)</f>
        <v>18</v>
      </c>
      <c r="AG228" s="128">
        <f>VLOOKUP(FinalOutput[[#This Row],[ONS_Cenus_2011]],Table5[],CensusData!Z$1,FALSE)</f>
        <v>50</v>
      </c>
      <c r="AH228" s="128">
        <f>VLOOKUP(FinalOutput[[#This Row],[ONS_Cenus_2011]],Table5[],CensusData!AA$1,FALSE)</f>
        <v>73</v>
      </c>
      <c r="AI228" s="128">
        <f>VLOOKUP(FinalOutput[[#This Row],[ONS_Cenus_2011]],Table5[],CensusData!AB$1,FALSE)</f>
        <v>112</v>
      </c>
      <c r="AJ228" s="128">
        <f>VLOOKUP(FinalOutput[[#This Row],[ONS_Cenus_2011]],Table5[],CensusData!AC$1,FALSE)</f>
        <v>43</v>
      </c>
      <c r="AK228" s="128">
        <f>VLOOKUP(FinalOutput[[#This Row],[ONS_Cenus_2011]],Table5[],CensusData!AD$1,FALSE)</f>
        <v>50</v>
      </c>
      <c r="AL228" s="128">
        <f>VLOOKUP(FinalOutput[[#This Row],[ONS_Cenus_2011]],Table5[],CensusData!AE$1,FALSE)</f>
        <v>19</v>
      </c>
      <c r="AM228" s="128">
        <f>VLOOKUP(FinalOutput[[#This Row],[ONS_Cenus_2011]],Table5[],CensusData!AF$1,FALSE)</f>
        <v>58</v>
      </c>
      <c r="AN228" s="128">
        <f>VLOOKUP(FinalOutput[[#This Row],[ONS_Cenus_2011]],Table5[],CensusData!AG$1,FALSE)</f>
        <v>6</v>
      </c>
      <c r="AO228" s="128">
        <f>VLOOKUP(FinalOutput[[#This Row],[ONS_Cenus_2011]],Table5[],CensusData!AH$1,FALSE)</f>
        <v>52</v>
      </c>
      <c r="AP228" s="128">
        <f>VLOOKUP(FinalOutput[[#This Row],[ONS_Cenus_2011]],Table5[],CensusData!AI$1,FALSE)</f>
        <v>71821</v>
      </c>
      <c r="AQ228" s="128">
        <f>VLOOKUP(FinalOutput[[#This Row],[ONS_Cenus_2011]],Table5[],CensusData!AJ$1,FALSE)</f>
        <v>16367</v>
      </c>
      <c r="AR228" s="128">
        <f>VLOOKUP(FinalOutput[[#This Row],[ONS_Cenus_2011]],Table5[],CensusData!AK$1,FALSE)</f>
        <v>10385</v>
      </c>
      <c r="AS228" s="128">
        <f>VLOOKUP(FinalOutput[[#This Row],[ONS_Cenus_2011]],Table5[],CensusData!AL$1,FALSE)</f>
        <v>12560</v>
      </c>
      <c r="AT228" s="128">
        <f>VLOOKUP(FinalOutput[[#This Row],[ONS_Cenus_2011]],Table5[],CensusData!AM$1,FALSE)</f>
        <v>2818</v>
      </c>
      <c r="AU228" s="128">
        <f>VLOOKUP(FinalOutput[[#This Row],[ONS_Cenus_2011]],Table5[],CensusData!AN$1,FALSE)</f>
        <v>8337</v>
      </c>
      <c r="AV228" s="128">
        <f>VLOOKUP(FinalOutput[[#This Row],[ONS_Cenus_2011]],Table5[],CensusData!AO$1,FALSE)</f>
        <v>18539</v>
      </c>
      <c r="AW228" s="128">
        <f>VLOOKUP(FinalOutput[[#This Row],[ONS_Cenus_2011]],Table5[],CensusData!AP$1,FALSE)</f>
        <v>2815</v>
      </c>
    </row>
    <row r="229" spans="1:49" ht="15" customHeight="1">
      <c r="A229" s="128" t="str">
        <f t="array" ref="A229">ConsolGeog[[#This Row],[Country]]</f>
        <v>England</v>
      </c>
      <c r="B229" s="129" t="str">
        <f t="array" ref="B229">ConsolGeog[[#This Row],[County Name]]</f>
        <v>Suffolk</v>
      </c>
      <c r="C229" s="128" t="str">
        <f t="array" ref="C229">ConsolGeog[[#This Row],[la_code]]</f>
        <v>E07000201</v>
      </c>
      <c r="D229" s="129" t="str">
        <f t="array" ref="D229">ConsolGeog[[#This Row],[la_name]]</f>
        <v>Forest Heath</v>
      </c>
      <c r="E229" s="129" t="str">
        <f t="array" ref="E229">ConsolGeog[[#This Row],[LA Type]]</f>
        <v>District</v>
      </c>
      <c r="F229" s="129">
        <f t="array" ref="F229">ConsolGeog[[#This Row],[population]]</f>
        <v>59748</v>
      </c>
      <c r="G229" s="129">
        <f t="array" ref="G229">ConsolGeog[[#This Row],[area]]</f>
        <v>37771.06</v>
      </c>
      <c r="H229" s="129">
        <f t="array" ref="H229">MAX(ConsolGeog[[#This Row],[Presented HS - 16-17 (2014)]]+ConsolGeog[[#This Row],[Presented HS - 18-24 (2014)]],ConsolGeog[[#This Row],[Presented HS - 16-24 (2014)]])+MAX(ConsolGeog[[#This Row],[Presented CS - 16-17 (2014)]]+ConsolGeog[[#This Row],[Presented CS - 18-24 (2014)]],ConsolGeog[[#This Row],[Presented CS - 16-24 (2014)]])</f>
        <v>0</v>
      </c>
      <c r="I229" s="129">
        <f t="array" ref="I229">MAX(ConsolGeog[[#This Row],[Assessed HS - 16-17 (2014)]]+ConsolGeog[[#This Row],[Assessed HS - 18-24 (2014)]],ConsolGeog[[#This Row],[Assessed HS - 16-24 (2014)]])+MAX(ConsolGeog[[#This Row],[Assessed CS - 16-17 (2014)]]+ConsolGeog[[#This Row],[Assessed CS - 18-24 (2014)]],ConsolGeog[[#This Row],[Assessed CS - 16-24 (2014)]])</f>
        <v>0</v>
      </c>
      <c r="J229" s="128">
        <f>VLOOKUP(FinalOutput[[#This Row],[ONS_Cenus_2011]],Table5[],CensusData!C$1,FALSE)</f>
        <v>16950</v>
      </c>
      <c r="K229" s="128">
        <f>VLOOKUP(FinalOutput[[#This Row],[ONS_Cenus_2011]],Table5[],CensusData!D$1,FALSE)</f>
        <v>2155</v>
      </c>
      <c r="L229" s="128">
        <f>VLOOKUP(FinalOutput[[#This Row],[ONS_Cenus_2011]],Table5[],CensusData!E$1,FALSE)</f>
        <v>1768</v>
      </c>
      <c r="M229" s="128">
        <f>VLOOKUP(FinalOutput[[#This Row],[ONS_Cenus_2011]],Table5[],CensusData!F$1,FALSE)</f>
        <v>2264</v>
      </c>
      <c r="N229" s="128">
        <f>VLOOKUP(FinalOutput[[#This Row],[ONS_Cenus_2011]],Table5[],CensusData!G$1,FALSE)</f>
        <v>1190</v>
      </c>
      <c r="O229" s="128">
        <f>VLOOKUP(FinalOutput[[#This Row],[ONS_Cenus_2011]],Table5[],CensusData!H$1,FALSE)</f>
        <v>260</v>
      </c>
      <c r="P229" s="128">
        <f>VLOOKUP(FinalOutput[[#This Row],[ONS_Cenus_2011]],Table5[],CensusData!I$1,FALSE)</f>
        <v>14.42</v>
      </c>
      <c r="Q229" s="128">
        <f>VLOOKUP(FinalOutput[[#This Row],[ONS_Cenus_2011]],Table5[],CensusData!J$1,FALSE)</f>
        <v>18791</v>
      </c>
      <c r="R229" s="128">
        <f>VLOOKUP(FinalOutput[[#This Row],[ONS_Cenus_2011]],Table5[],CensusData!K$1,FALSE)</f>
        <v>25376</v>
      </c>
      <c r="S229" s="128">
        <f>VLOOKUP(FinalOutput[[#This Row],[ONS_Cenus_2011]],Table5[],CensusData!L$1,FALSE)</f>
        <v>23886</v>
      </c>
      <c r="T229" s="128">
        <f>VLOOKUP(FinalOutput[[#This Row],[ONS_Cenus_2011]],Table5[],CensusData!M$1,FALSE)</f>
        <v>20551</v>
      </c>
      <c r="U229" s="128">
        <f>VLOOKUP(FinalOutput[[#This Row],[ONS_Cenus_2011]],Table5[],CensusData!N$1,FALSE)</f>
        <v>340</v>
      </c>
      <c r="V229" s="128">
        <f>VLOOKUP(FinalOutput[[#This Row],[ONS_Cenus_2011]],Table5[],CensusData!O$1,FALSE)</f>
        <v>41</v>
      </c>
      <c r="W229" s="128">
        <f>VLOOKUP(FinalOutput[[#This Row],[ONS_Cenus_2011]],Table5[],CensusData!P$1,FALSE)</f>
        <v>2954</v>
      </c>
      <c r="X229" s="128">
        <f>VLOOKUP(FinalOutput[[#This Row],[ONS_Cenus_2011]],Table5[],CensusData!Q$1,FALSE)</f>
        <v>398</v>
      </c>
      <c r="Y229" s="128">
        <f>VLOOKUP(FinalOutput[[#This Row],[ONS_Cenus_2011]],Table5[],CensusData!R$1,FALSE)</f>
        <v>69</v>
      </c>
      <c r="Z229" s="128">
        <f>VLOOKUP(FinalOutput[[#This Row],[ONS_Cenus_2011]],Table5[],CensusData!S$1,FALSE)</f>
        <v>46</v>
      </c>
      <c r="AA229" s="128">
        <f>VLOOKUP(FinalOutput[[#This Row],[ONS_Cenus_2011]],Table5[],CensusData!T$1,FALSE)</f>
        <v>89</v>
      </c>
      <c r="AB229" s="128">
        <f>VLOOKUP(FinalOutput[[#This Row],[ONS_Cenus_2011]],Table5[],CensusData!U$1,FALSE)</f>
        <v>194</v>
      </c>
      <c r="AC229" s="128">
        <f>VLOOKUP(FinalOutput[[#This Row],[ONS_Cenus_2011]],Table5[],CensusData!V$1,FALSE)</f>
        <v>386</v>
      </c>
      <c r="AD229" s="128">
        <f>VLOOKUP(FinalOutput[[#This Row],[ONS_Cenus_2011]],Table5[],CensusData!W$1,FALSE)</f>
        <v>109</v>
      </c>
      <c r="AE229" s="128">
        <f>VLOOKUP(FinalOutput[[#This Row],[ONS_Cenus_2011]],Table5[],CensusData!X$1,FALSE)</f>
        <v>32</v>
      </c>
      <c r="AF229" s="128">
        <f>VLOOKUP(FinalOutput[[#This Row],[ONS_Cenus_2011]],Table5[],CensusData!Y$1,FALSE)</f>
        <v>29</v>
      </c>
      <c r="AG229" s="128">
        <f>VLOOKUP(FinalOutput[[#This Row],[ONS_Cenus_2011]],Table5[],CensusData!Z$1,FALSE)</f>
        <v>35</v>
      </c>
      <c r="AH229" s="128">
        <f>VLOOKUP(FinalOutput[[#This Row],[ONS_Cenus_2011]],Table5[],CensusData!AA$1,FALSE)</f>
        <v>181</v>
      </c>
      <c r="AI229" s="128">
        <f>VLOOKUP(FinalOutput[[#This Row],[ONS_Cenus_2011]],Table5[],CensusData!AB$1,FALSE)</f>
        <v>524</v>
      </c>
      <c r="AJ229" s="128">
        <f>VLOOKUP(FinalOutput[[#This Row],[ONS_Cenus_2011]],Table5[],CensusData!AC$1,FALSE)</f>
        <v>149</v>
      </c>
      <c r="AK229" s="128">
        <f>VLOOKUP(FinalOutput[[#This Row],[ONS_Cenus_2011]],Table5[],CensusData!AD$1,FALSE)</f>
        <v>87</v>
      </c>
      <c r="AL229" s="128">
        <f>VLOOKUP(FinalOutput[[#This Row],[ONS_Cenus_2011]],Table5[],CensusData!AE$1,FALSE)</f>
        <v>288</v>
      </c>
      <c r="AM229" s="128">
        <f>VLOOKUP(FinalOutput[[#This Row],[ONS_Cenus_2011]],Table5[],CensusData!AF$1,FALSE)</f>
        <v>182</v>
      </c>
      <c r="AN229" s="128">
        <f>VLOOKUP(FinalOutput[[#This Row],[ONS_Cenus_2011]],Table5[],CensusData!AG$1,FALSE)</f>
        <v>5</v>
      </c>
      <c r="AO229" s="128">
        <f>VLOOKUP(FinalOutput[[#This Row],[ONS_Cenus_2011]],Table5[],CensusData!AH$1,FALSE)</f>
        <v>177</v>
      </c>
      <c r="AP229" s="128">
        <f>VLOOKUP(FinalOutput[[#This Row],[ONS_Cenus_2011]],Table5[],CensusData!AI$1,FALSE)</f>
        <v>48684</v>
      </c>
      <c r="AQ229" s="128">
        <f>VLOOKUP(FinalOutput[[#This Row],[ONS_Cenus_2011]],Table5[],CensusData!AJ$1,FALSE)</f>
        <v>12505</v>
      </c>
      <c r="AR229" s="128">
        <f>VLOOKUP(FinalOutput[[#This Row],[ONS_Cenus_2011]],Table5[],CensusData!AK$1,FALSE)</f>
        <v>6597</v>
      </c>
      <c r="AS229" s="128">
        <f>VLOOKUP(FinalOutput[[#This Row],[ONS_Cenus_2011]],Table5[],CensusData!AL$1,FALSE)</f>
        <v>6893</v>
      </c>
      <c r="AT229" s="128">
        <f>VLOOKUP(FinalOutput[[#This Row],[ONS_Cenus_2011]],Table5[],CensusData!AM$1,FALSE)</f>
        <v>1961</v>
      </c>
      <c r="AU229" s="128">
        <f>VLOOKUP(FinalOutput[[#This Row],[ONS_Cenus_2011]],Table5[],CensusData!AN$1,FALSE)</f>
        <v>5003</v>
      </c>
      <c r="AV229" s="128">
        <f>VLOOKUP(FinalOutput[[#This Row],[ONS_Cenus_2011]],Table5[],CensusData!AO$1,FALSE)</f>
        <v>9325</v>
      </c>
      <c r="AW229" s="128">
        <f>VLOOKUP(FinalOutput[[#This Row],[ONS_Cenus_2011]],Table5[],CensusData!AP$1,FALSE)</f>
        <v>6400</v>
      </c>
    </row>
    <row r="230" spans="1:49" ht="15" customHeight="1">
      <c r="A230" s="128" t="str">
        <f t="array" ref="A230">ConsolGeog[[#This Row],[Country]]</f>
        <v>England</v>
      </c>
      <c r="B230" s="129" t="str">
        <f t="array" ref="B230">ConsolGeog[[#This Row],[County Name]]</f>
        <v>Suffolk</v>
      </c>
      <c r="C230" s="128" t="str">
        <f t="array" ref="C230">ConsolGeog[[#This Row],[la_code]]</f>
        <v>E07000202</v>
      </c>
      <c r="D230" s="129" t="str">
        <f t="array" ref="D230">ConsolGeog[[#This Row],[la_name]]</f>
        <v>Ipswich</v>
      </c>
      <c r="E230" s="129" t="str">
        <f t="array" ref="E230">ConsolGeog[[#This Row],[LA Type]]</f>
        <v>District</v>
      </c>
      <c r="F230" s="129">
        <f t="array" ref="F230">ConsolGeog[[#This Row],[population]]</f>
        <v>133384</v>
      </c>
      <c r="G230" s="129">
        <f t="array" ref="G230">ConsolGeog[[#This Row],[area]]</f>
        <v>3941.46</v>
      </c>
      <c r="H230" s="129">
        <f t="array" ref="H230">MAX(ConsolGeog[[#This Row],[Presented HS - 16-17 (2014)]]+ConsolGeog[[#This Row],[Presented HS - 18-24 (2014)]],ConsolGeog[[#This Row],[Presented HS - 16-24 (2014)]])+MAX(ConsolGeog[[#This Row],[Presented CS - 16-17 (2014)]]+ConsolGeog[[#This Row],[Presented CS - 18-24 (2014)]],ConsolGeog[[#This Row],[Presented CS - 16-24 (2014)]])</f>
        <v>0</v>
      </c>
      <c r="I230" s="129">
        <f t="array" ref="I230">MAX(ConsolGeog[[#This Row],[Assessed HS - 16-17 (2014)]]+ConsolGeog[[#This Row],[Assessed HS - 18-24 (2014)]],ConsolGeog[[#This Row],[Assessed HS - 16-24 (2014)]])+MAX(ConsolGeog[[#This Row],[Assessed CS - 16-17 (2014)]]+ConsolGeog[[#This Row],[Assessed CS - 18-24 (2014)]],ConsolGeog[[#This Row],[Assessed CS - 16-24 (2014)]])</f>
        <v>0</v>
      </c>
      <c r="J230" s="128">
        <f>VLOOKUP(FinalOutput[[#This Row],[ONS_Cenus_2011]],Table5[],CensusData!C$1,FALSE)</f>
        <v>41640</v>
      </c>
      <c r="K230" s="128">
        <f>VLOOKUP(FinalOutput[[#This Row],[ONS_Cenus_2011]],Table5[],CensusData!D$1,FALSE)</f>
        <v>6972</v>
      </c>
      <c r="L230" s="128">
        <f>VLOOKUP(FinalOutput[[#This Row],[ONS_Cenus_2011]],Table5[],CensusData!E$1,FALSE)</f>
        <v>4303</v>
      </c>
      <c r="M230" s="128">
        <f>VLOOKUP(FinalOutput[[#This Row],[ONS_Cenus_2011]],Table5[],CensusData!F$1,FALSE)</f>
        <v>7142</v>
      </c>
      <c r="N230" s="128">
        <f>VLOOKUP(FinalOutput[[#This Row],[ONS_Cenus_2011]],Table5[],CensusData!G$1,FALSE)</f>
        <v>4170</v>
      </c>
      <c r="O230" s="128">
        <f>VLOOKUP(FinalOutput[[#This Row],[ONS_Cenus_2011]],Table5[],CensusData!H$1,FALSE)</f>
        <v>796</v>
      </c>
      <c r="P230" s="128">
        <f>VLOOKUP(FinalOutput[[#This Row],[ONS_Cenus_2011]],Table5[],CensusData!I$1,FALSE)</f>
        <v>20.07</v>
      </c>
      <c r="Q230" s="128">
        <f>VLOOKUP(FinalOutput[[#This Row],[ONS_Cenus_2011]],Table5[],CensusData!J$1,FALSE)</f>
        <v>13946</v>
      </c>
      <c r="R230" s="128">
        <f>VLOOKUP(FinalOutput[[#This Row],[ONS_Cenus_2011]],Table5[],CensusData!K$1,FALSE)</f>
        <v>57298</v>
      </c>
      <c r="S230" s="128">
        <f>VLOOKUP(FinalOutput[[#This Row],[ONS_Cenus_2011]],Table5[],CensusData!L$1,FALSE)</f>
        <v>52148</v>
      </c>
      <c r="T230" s="128">
        <f>VLOOKUP(FinalOutput[[#This Row],[ONS_Cenus_2011]],Table5[],CensusData!M$1,FALSE)</f>
        <v>48928</v>
      </c>
      <c r="U230" s="128">
        <f>VLOOKUP(FinalOutput[[#This Row],[ONS_Cenus_2011]],Table5[],CensusData!N$1,FALSE)</f>
        <v>353</v>
      </c>
      <c r="V230" s="128">
        <f>VLOOKUP(FinalOutput[[#This Row],[ONS_Cenus_2011]],Table5[],CensusData!O$1,FALSE)</f>
        <v>50</v>
      </c>
      <c r="W230" s="128">
        <f>VLOOKUP(FinalOutput[[#This Row],[ONS_Cenus_2011]],Table5[],CensusData!P$1,FALSE)</f>
        <v>2817</v>
      </c>
      <c r="X230" s="128">
        <f>VLOOKUP(FinalOutput[[#This Row],[ONS_Cenus_2011]],Table5[],CensusData!Q$1,FALSE)</f>
        <v>1130</v>
      </c>
      <c r="Y230" s="128">
        <f>VLOOKUP(FinalOutput[[#This Row],[ONS_Cenus_2011]],Table5[],CensusData!R$1,FALSE)</f>
        <v>569</v>
      </c>
      <c r="Z230" s="128">
        <f>VLOOKUP(FinalOutput[[#This Row],[ONS_Cenus_2011]],Table5[],CensusData!S$1,FALSE)</f>
        <v>159</v>
      </c>
      <c r="AA230" s="128">
        <f>VLOOKUP(FinalOutput[[#This Row],[ONS_Cenus_2011]],Table5[],CensusData!T$1,FALSE)</f>
        <v>166</v>
      </c>
      <c r="AB230" s="128">
        <f>VLOOKUP(FinalOutput[[#This Row],[ONS_Cenus_2011]],Table5[],CensusData!U$1,FALSE)</f>
        <v>236</v>
      </c>
      <c r="AC230" s="128">
        <f>VLOOKUP(FinalOutput[[#This Row],[ONS_Cenus_2011]],Table5[],CensusData!V$1,FALSE)</f>
        <v>1792</v>
      </c>
      <c r="AD230" s="128">
        <f>VLOOKUP(FinalOutput[[#This Row],[ONS_Cenus_2011]],Table5[],CensusData!W$1,FALSE)</f>
        <v>629</v>
      </c>
      <c r="AE230" s="128">
        <f>VLOOKUP(FinalOutput[[#This Row],[ONS_Cenus_2011]],Table5[],CensusData!X$1,FALSE)</f>
        <v>79</v>
      </c>
      <c r="AF230" s="128">
        <f>VLOOKUP(FinalOutput[[#This Row],[ONS_Cenus_2011]],Table5[],CensusData!Y$1,FALSE)</f>
        <v>399</v>
      </c>
      <c r="AG230" s="128">
        <f>VLOOKUP(FinalOutput[[#This Row],[ONS_Cenus_2011]],Table5[],CensusData!Z$1,FALSE)</f>
        <v>227</v>
      </c>
      <c r="AH230" s="128">
        <f>VLOOKUP(FinalOutput[[#This Row],[ONS_Cenus_2011]],Table5[],CensusData!AA$1,FALSE)</f>
        <v>458</v>
      </c>
      <c r="AI230" s="128">
        <f>VLOOKUP(FinalOutput[[#This Row],[ONS_Cenus_2011]],Table5[],CensusData!AB$1,FALSE)</f>
        <v>1613</v>
      </c>
      <c r="AJ230" s="128">
        <f>VLOOKUP(FinalOutput[[#This Row],[ONS_Cenus_2011]],Table5[],CensusData!AC$1,FALSE)</f>
        <v>406</v>
      </c>
      <c r="AK230" s="128">
        <f>VLOOKUP(FinalOutput[[#This Row],[ONS_Cenus_2011]],Table5[],CensusData!AD$1,FALSE)</f>
        <v>972</v>
      </c>
      <c r="AL230" s="128">
        <f>VLOOKUP(FinalOutput[[#This Row],[ONS_Cenus_2011]],Table5[],CensusData!AE$1,FALSE)</f>
        <v>235</v>
      </c>
      <c r="AM230" s="128">
        <f>VLOOKUP(FinalOutput[[#This Row],[ONS_Cenus_2011]],Table5[],CensusData!AF$1,FALSE)</f>
        <v>615</v>
      </c>
      <c r="AN230" s="128">
        <f>VLOOKUP(FinalOutput[[#This Row],[ONS_Cenus_2011]],Table5[],CensusData!AG$1,FALSE)</f>
        <v>93</v>
      </c>
      <c r="AO230" s="128">
        <f>VLOOKUP(FinalOutput[[#This Row],[ONS_Cenus_2011]],Table5[],CensusData!AH$1,FALSE)</f>
        <v>522</v>
      </c>
      <c r="AP230" s="128">
        <f>VLOOKUP(FinalOutput[[#This Row],[ONS_Cenus_2011]],Table5[],CensusData!AI$1,FALSE)</f>
        <v>107396</v>
      </c>
      <c r="AQ230" s="128">
        <f>VLOOKUP(FinalOutput[[#This Row],[ONS_Cenus_2011]],Table5[],CensusData!AJ$1,FALSE)</f>
        <v>27723</v>
      </c>
      <c r="AR230" s="128">
        <f>VLOOKUP(FinalOutput[[#This Row],[ONS_Cenus_2011]],Table5[],CensusData!AK$1,FALSE)</f>
        <v>17054</v>
      </c>
      <c r="AS230" s="128">
        <f>VLOOKUP(FinalOutput[[#This Row],[ONS_Cenus_2011]],Table5[],CensusData!AL$1,FALSE)</f>
        <v>17469</v>
      </c>
      <c r="AT230" s="128">
        <f>VLOOKUP(FinalOutput[[#This Row],[ONS_Cenus_2011]],Table5[],CensusData!AM$1,FALSE)</f>
        <v>4098</v>
      </c>
      <c r="AU230" s="128">
        <f>VLOOKUP(FinalOutput[[#This Row],[ONS_Cenus_2011]],Table5[],CensusData!AN$1,FALSE)</f>
        <v>12269</v>
      </c>
      <c r="AV230" s="128">
        <f>VLOOKUP(FinalOutput[[#This Row],[ONS_Cenus_2011]],Table5[],CensusData!AO$1,FALSE)</f>
        <v>22152</v>
      </c>
      <c r="AW230" s="128">
        <f>VLOOKUP(FinalOutput[[#This Row],[ONS_Cenus_2011]],Table5[],CensusData!AP$1,FALSE)</f>
        <v>6631</v>
      </c>
    </row>
    <row r="231" spans="1:49" ht="15" customHeight="1">
      <c r="A231" s="128" t="str">
        <f t="array" ref="A231">ConsolGeog[[#This Row],[Country]]</f>
        <v>England</v>
      </c>
      <c r="B231" s="129" t="str">
        <f t="array" ref="B231">ConsolGeog[[#This Row],[County Name]]</f>
        <v>Suffolk</v>
      </c>
      <c r="C231" s="128" t="str">
        <f t="array" ref="C231">ConsolGeog[[#This Row],[la_code]]</f>
        <v>E07000203</v>
      </c>
      <c r="D231" s="129" t="str">
        <f t="array" ref="D231">ConsolGeog[[#This Row],[la_name]]</f>
        <v>Mid Suffolk</v>
      </c>
      <c r="E231" s="129" t="str">
        <f t="array" ref="E231">ConsolGeog[[#This Row],[LA Type]]</f>
        <v>District</v>
      </c>
      <c r="F231" s="129">
        <f t="array" ref="F231">ConsolGeog[[#This Row],[population]]</f>
        <v>96731</v>
      </c>
      <c r="G231" s="129">
        <f t="array" ref="G231">ConsolGeog[[#This Row],[area]]</f>
        <v>87107.11</v>
      </c>
      <c r="H231" s="129">
        <f t="array" ref="H231">MAX(ConsolGeog[[#This Row],[Presented HS - 16-17 (2014)]]+ConsolGeog[[#This Row],[Presented HS - 18-24 (2014)]],ConsolGeog[[#This Row],[Presented HS - 16-24 (2014)]])+MAX(ConsolGeog[[#This Row],[Presented CS - 16-17 (2014)]]+ConsolGeog[[#This Row],[Presented CS - 18-24 (2014)]],ConsolGeog[[#This Row],[Presented CS - 16-24 (2014)]])</f>
        <v>0</v>
      </c>
      <c r="I231" s="129">
        <f t="array" ref="I231">MAX(ConsolGeog[[#This Row],[Assessed HS - 16-17 (2014)]]+ConsolGeog[[#This Row],[Assessed HS - 18-24 (2014)]],ConsolGeog[[#This Row],[Assessed HS - 16-24 (2014)]])+MAX(ConsolGeog[[#This Row],[Assessed CS - 16-17 (2014)]]+ConsolGeog[[#This Row],[Assessed CS - 18-24 (2014)]],ConsolGeog[[#This Row],[Assessed CS - 16-24 (2014)]])</f>
        <v>0</v>
      </c>
      <c r="J231" s="128">
        <f>VLOOKUP(FinalOutput[[#This Row],[ONS_Cenus_2011]],Table5[],CensusData!C$1,FALSE)</f>
        <v>29965</v>
      </c>
      <c r="K231" s="128">
        <f>VLOOKUP(FinalOutput[[#This Row],[ONS_Cenus_2011]],Table5[],CensusData!D$1,FALSE)</f>
        <v>2994</v>
      </c>
      <c r="L231" s="128">
        <f>VLOOKUP(FinalOutput[[#This Row],[ONS_Cenus_2011]],Table5[],CensusData!E$1,FALSE)</f>
        <v>1374</v>
      </c>
      <c r="M231" s="128">
        <f>VLOOKUP(FinalOutput[[#This Row],[ONS_Cenus_2011]],Table5[],CensusData!F$1,FALSE)</f>
        <v>3447</v>
      </c>
      <c r="N231" s="128">
        <f>VLOOKUP(FinalOutput[[#This Row],[ONS_Cenus_2011]],Table5[],CensusData!G$1,FALSE)</f>
        <v>2074</v>
      </c>
      <c r="O231" s="128">
        <f>VLOOKUP(FinalOutput[[#This Row],[ONS_Cenus_2011]],Table5[],CensusData!H$1,FALSE)</f>
        <v>179</v>
      </c>
      <c r="P231" s="128">
        <f>VLOOKUP(FinalOutput[[#This Row],[ONS_Cenus_2011]],Table5[],CensusData!I$1,FALSE)</f>
        <v>9.76</v>
      </c>
      <c r="Q231" s="128">
        <f>VLOOKUP(FinalOutput[[#This Row],[ONS_Cenus_2011]],Table5[],CensusData!J$1,FALSE)</f>
        <v>24348</v>
      </c>
      <c r="R231" s="128">
        <f>VLOOKUP(FinalOutput[[#This Row],[ONS_Cenus_2011]],Table5[],CensusData!K$1,FALSE)</f>
        <v>40306</v>
      </c>
      <c r="S231" s="128">
        <f>VLOOKUP(FinalOutput[[#This Row],[ONS_Cenus_2011]],Table5[],CensusData!L$1,FALSE)</f>
        <v>39729</v>
      </c>
      <c r="T231" s="128">
        <f>VLOOKUP(FinalOutput[[#This Row],[ONS_Cenus_2011]],Table5[],CensusData!M$1,FALSE)</f>
        <v>38903</v>
      </c>
      <c r="U231" s="128">
        <f>VLOOKUP(FinalOutput[[#This Row],[ONS_Cenus_2011]],Table5[],CensusData!N$1,FALSE)</f>
        <v>181</v>
      </c>
      <c r="V231" s="128">
        <f>VLOOKUP(FinalOutput[[#This Row],[ONS_Cenus_2011]],Table5[],CensusData!O$1,FALSE)</f>
        <v>36</v>
      </c>
      <c r="W231" s="128">
        <f>VLOOKUP(FinalOutput[[#This Row],[ONS_Cenus_2011]],Table5[],CensusData!P$1,FALSE)</f>
        <v>609</v>
      </c>
      <c r="X231" s="128">
        <f>VLOOKUP(FinalOutput[[#This Row],[ONS_Cenus_2011]],Table5[],CensusData!Q$1,FALSE)</f>
        <v>202</v>
      </c>
      <c r="Y231" s="128">
        <f>VLOOKUP(FinalOutput[[#This Row],[ONS_Cenus_2011]],Table5[],CensusData!R$1,FALSE)</f>
        <v>68</v>
      </c>
      <c r="Z231" s="128">
        <f>VLOOKUP(FinalOutput[[#This Row],[ONS_Cenus_2011]],Table5[],CensusData!S$1,FALSE)</f>
        <v>22</v>
      </c>
      <c r="AA231" s="128">
        <f>VLOOKUP(FinalOutput[[#This Row],[ONS_Cenus_2011]],Table5[],CensusData!T$1,FALSE)</f>
        <v>56</v>
      </c>
      <c r="AB231" s="128">
        <f>VLOOKUP(FinalOutput[[#This Row],[ONS_Cenus_2011]],Table5[],CensusData!U$1,FALSE)</f>
        <v>56</v>
      </c>
      <c r="AC231" s="128">
        <f>VLOOKUP(FinalOutput[[#This Row],[ONS_Cenus_2011]],Table5[],CensusData!V$1,FALSE)</f>
        <v>216</v>
      </c>
      <c r="AD231" s="128">
        <f>VLOOKUP(FinalOutput[[#This Row],[ONS_Cenus_2011]],Table5[],CensusData!W$1,FALSE)</f>
        <v>70</v>
      </c>
      <c r="AE231" s="128">
        <f>VLOOKUP(FinalOutput[[#This Row],[ONS_Cenus_2011]],Table5[],CensusData!X$1,FALSE)</f>
        <v>6</v>
      </c>
      <c r="AF231" s="128">
        <f>VLOOKUP(FinalOutput[[#This Row],[ONS_Cenus_2011]],Table5[],CensusData!Y$1,FALSE)</f>
        <v>11</v>
      </c>
      <c r="AG231" s="128">
        <f>VLOOKUP(FinalOutput[[#This Row],[ONS_Cenus_2011]],Table5[],CensusData!Z$1,FALSE)</f>
        <v>52</v>
      </c>
      <c r="AH231" s="128">
        <f>VLOOKUP(FinalOutput[[#This Row],[ONS_Cenus_2011]],Table5[],CensusData!AA$1,FALSE)</f>
        <v>77</v>
      </c>
      <c r="AI231" s="128">
        <f>VLOOKUP(FinalOutput[[#This Row],[ONS_Cenus_2011]],Table5[],CensusData!AB$1,FALSE)</f>
        <v>128</v>
      </c>
      <c r="AJ231" s="128">
        <f>VLOOKUP(FinalOutput[[#This Row],[ONS_Cenus_2011]],Table5[],CensusData!AC$1,FALSE)</f>
        <v>51</v>
      </c>
      <c r="AK231" s="128">
        <f>VLOOKUP(FinalOutput[[#This Row],[ONS_Cenus_2011]],Table5[],CensusData!AD$1,FALSE)</f>
        <v>54</v>
      </c>
      <c r="AL231" s="128">
        <f>VLOOKUP(FinalOutput[[#This Row],[ONS_Cenus_2011]],Table5[],CensusData!AE$1,FALSE)</f>
        <v>23</v>
      </c>
      <c r="AM231" s="128">
        <f>VLOOKUP(FinalOutput[[#This Row],[ONS_Cenus_2011]],Table5[],CensusData!AF$1,FALSE)</f>
        <v>31</v>
      </c>
      <c r="AN231" s="128">
        <f>VLOOKUP(FinalOutput[[#This Row],[ONS_Cenus_2011]],Table5[],CensusData!AG$1,FALSE)</f>
        <v>3</v>
      </c>
      <c r="AO231" s="128">
        <f>VLOOKUP(FinalOutput[[#This Row],[ONS_Cenus_2011]],Table5[],CensusData!AH$1,FALSE)</f>
        <v>28</v>
      </c>
      <c r="AP231" s="128">
        <f>VLOOKUP(FinalOutput[[#This Row],[ONS_Cenus_2011]],Table5[],CensusData!AI$1,FALSE)</f>
        <v>78907</v>
      </c>
      <c r="AQ231" s="128">
        <f>VLOOKUP(FinalOutput[[#This Row],[ONS_Cenus_2011]],Table5[],CensusData!AJ$1,FALSE)</f>
        <v>17621</v>
      </c>
      <c r="AR231" s="128">
        <f>VLOOKUP(FinalOutput[[#This Row],[ONS_Cenus_2011]],Table5[],CensusData!AK$1,FALSE)</f>
        <v>10963</v>
      </c>
      <c r="AS231" s="128">
        <f>VLOOKUP(FinalOutput[[#This Row],[ONS_Cenus_2011]],Table5[],CensusData!AL$1,FALSE)</f>
        <v>13279</v>
      </c>
      <c r="AT231" s="128">
        <f>VLOOKUP(FinalOutput[[#This Row],[ONS_Cenus_2011]],Table5[],CensusData!AM$1,FALSE)</f>
        <v>3247</v>
      </c>
      <c r="AU231" s="128">
        <f>VLOOKUP(FinalOutput[[#This Row],[ONS_Cenus_2011]],Table5[],CensusData!AN$1,FALSE)</f>
        <v>9820</v>
      </c>
      <c r="AV231" s="128">
        <f>VLOOKUP(FinalOutput[[#This Row],[ONS_Cenus_2011]],Table5[],CensusData!AO$1,FALSE)</f>
        <v>20864</v>
      </c>
      <c r="AW231" s="128">
        <f>VLOOKUP(FinalOutput[[#This Row],[ONS_Cenus_2011]],Table5[],CensusData!AP$1,FALSE)</f>
        <v>3113</v>
      </c>
    </row>
    <row r="232" spans="1:49" ht="15" customHeight="1">
      <c r="A232" s="128" t="str">
        <f t="array" ref="A232">ConsolGeog[[#This Row],[Country]]</f>
        <v>England</v>
      </c>
      <c r="B232" s="129" t="str">
        <f t="array" ref="B232">ConsolGeog[[#This Row],[County Name]]</f>
        <v>Suffolk</v>
      </c>
      <c r="C232" s="128" t="str">
        <f t="array" ref="C232">ConsolGeog[[#This Row],[la_code]]</f>
        <v>E07000204</v>
      </c>
      <c r="D232" s="129" t="str">
        <f t="array" ref="D232">ConsolGeog[[#This Row],[la_name]]</f>
        <v>St Edmundsbury</v>
      </c>
      <c r="E232" s="129" t="str">
        <f t="array" ref="E232">ConsolGeog[[#This Row],[LA Type]]</f>
        <v>District</v>
      </c>
      <c r="F232" s="129">
        <f t="array" ref="F232">ConsolGeog[[#This Row],[population]]</f>
        <v>111008</v>
      </c>
      <c r="G232" s="129">
        <f t="array" ref="G232">ConsolGeog[[#This Row],[area]]</f>
        <v>65696.41</v>
      </c>
      <c r="H232" s="129">
        <f t="array" ref="H232">MAX(ConsolGeog[[#This Row],[Presented HS - 16-17 (2014)]]+ConsolGeog[[#This Row],[Presented HS - 18-24 (2014)]],ConsolGeog[[#This Row],[Presented HS - 16-24 (2014)]])+MAX(ConsolGeog[[#This Row],[Presented CS - 16-17 (2014)]]+ConsolGeog[[#This Row],[Presented CS - 18-24 (2014)]],ConsolGeog[[#This Row],[Presented CS - 16-24 (2014)]])</f>
        <v>0</v>
      </c>
      <c r="I232" s="129">
        <f t="array" ref="I232">MAX(ConsolGeog[[#This Row],[Assessed HS - 16-17 (2014)]]+ConsolGeog[[#This Row],[Assessed HS - 18-24 (2014)]],ConsolGeog[[#This Row],[Assessed HS - 16-24 (2014)]])+MAX(ConsolGeog[[#This Row],[Assessed CS - 16-17 (2014)]]+ConsolGeog[[#This Row],[Assessed CS - 18-24 (2014)]],ConsolGeog[[#This Row],[Assessed CS - 16-24 (2014)]])</f>
        <v>0</v>
      </c>
      <c r="J232" s="128">
        <f>VLOOKUP(FinalOutput[[#This Row],[ONS_Cenus_2011]],Table5[],CensusData!C$1,FALSE)</f>
        <v>33844</v>
      </c>
      <c r="K232" s="128">
        <f>VLOOKUP(FinalOutput[[#This Row],[ONS_Cenus_2011]],Table5[],CensusData!D$1,FALSE)</f>
        <v>4159</v>
      </c>
      <c r="L232" s="128">
        <f>VLOOKUP(FinalOutput[[#This Row],[ONS_Cenus_2011]],Table5[],CensusData!E$1,FALSE)</f>
        <v>2221</v>
      </c>
      <c r="M232" s="128">
        <f>VLOOKUP(FinalOutput[[#This Row],[ONS_Cenus_2011]],Table5[],CensusData!F$1,FALSE)</f>
        <v>4347</v>
      </c>
      <c r="N232" s="128">
        <f>VLOOKUP(FinalOutput[[#This Row],[ONS_Cenus_2011]],Table5[],CensusData!G$1,FALSE)</f>
        <v>2561</v>
      </c>
      <c r="O232" s="128">
        <f>VLOOKUP(FinalOutput[[#This Row],[ONS_Cenus_2011]],Table5[],CensusData!H$1,FALSE)</f>
        <v>331</v>
      </c>
      <c r="P232" s="128">
        <f>VLOOKUP(FinalOutput[[#This Row],[ONS_Cenus_2011]],Table5[],CensusData!I$1,FALSE)</f>
        <v>18.41</v>
      </c>
      <c r="Q232" s="128">
        <f>VLOOKUP(FinalOutput[[#This Row],[ONS_Cenus_2011]],Table5[],CensusData!J$1,FALSE)</f>
        <v>15245</v>
      </c>
      <c r="R232" s="128">
        <f>VLOOKUP(FinalOutput[[#This Row],[ONS_Cenus_2011]],Table5[],CensusData!K$1,FALSE)</f>
        <v>45802</v>
      </c>
      <c r="S232" s="128">
        <f>VLOOKUP(FinalOutput[[#This Row],[ONS_Cenus_2011]],Table5[],CensusData!L$1,FALSE)</f>
        <v>44623</v>
      </c>
      <c r="T232" s="128">
        <f>VLOOKUP(FinalOutput[[#This Row],[ONS_Cenus_2011]],Table5[],CensusData!M$1,FALSE)</f>
        <v>42454</v>
      </c>
      <c r="U232" s="128">
        <f>VLOOKUP(FinalOutput[[#This Row],[ONS_Cenus_2011]],Table5[],CensusData!N$1,FALSE)</f>
        <v>404</v>
      </c>
      <c r="V232" s="128">
        <f>VLOOKUP(FinalOutput[[#This Row],[ONS_Cenus_2011]],Table5[],CensusData!O$1,FALSE)</f>
        <v>19</v>
      </c>
      <c r="W232" s="128">
        <f>VLOOKUP(FinalOutput[[#This Row],[ONS_Cenus_2011]],Table5[],CensusData!P$1,FALSE)</f>
        <v>1746</v>
      </c>
      <c r="X232" s="128">
        <f>VLOOKUP(FinalOutput[[#This Row],[ONS_Cenus_2011]],Table5[],CensusData!Q$1,FALSE)</f>
        <v>279</v>
      </c>
      <c r="Y232" s="128">
        <f>VLOOKUP(FinalOutput[[#This Row],[ONS_Cenus_2011]],Table5[],CensusData!R$1,FALSE)</f>
        <v>65</v>
      </c>
      <c r="Z232" s="128">
        <f>VLOOKUP(FinalOutput[[#This Row],[ONS_Cenus_2011]],Table5[],CensusData!S$1,FALSE)</f>
        <v>50</v>
      </c>
      <c r="AA232" s="128">
        <f>VLOOKUP(FinalOutput[[#This Row],[ONS_Cenus_2011]],Table5[],CensusData!T$1,FALSE)</f>
        <v>84</v>
      </c>
      <c r="AB232" s="128">
        <f>VLOOKUP(FinalOutput[[#This Row],[ONS_Cenus_2011]],Table5[],CensusData!U$1,FALSE)</f>
        <v>80</v>
      </c>
      <c r="AC232" s="128">
        <f>VLOOKUP(FinalOutput[[#This Row],[ONS_Cenus_2011]],Table5[],CensusData!V$1,FALSE)</f>
        <v>544</v>
      </c>
      <c r="AD232" s="128">
        <f>VLOOKUP(FinalOutput[[#This Row],[ONS_Cenus_2011]],Table5[],CensusData!W$1,FALSE)</f>
        <v>196</v>
      </c>
      <c r="AE232" s="128">
        <f>VLOOKUP(FinalOutput[[#This Row],[ONS_Cenus_2011]],Table5[],CensusData!X$1,FALSE)</f>
        <v>36</v>
      </c>
      <c r="AF232" s="128">
        <f>VLOOKUP(FinalOutput[[#This Row],[ONS_Cenus_2011]],Table5[],CensusData!Y$1,FALSE)</f>
        <v>25</v>
      </c>
      <c r="AG232" s="128">
        <f>VLOOKUP(FinalOutput[[#This Row],[ONS_Cenus_2011]],Table5[],CensusData!Z$1,FALSE)</f>
        <v>88</v>
      </c>
      <c r="AH232" s="128">
        <f>VLOOKUP(FinalOutput[[#This Row],[ONS_Cenus_2011]],Table5[],CensusData!AA$1,FALSE)</f>
        <v>199</v>
      </c>
      <c r="AI232" s="128">
        <f>VLOOKUP(FinalOutput[[#This Row],[ONS_Cenus_2011]],Table5[],CensusData!AB$1,FALSE)</f>
        <v>257</v>
      </c>
      <c r="AJ232" s="128">
        <f>VLOOKUP(FinalOutput[[#This Row],[ONS_Cenus_2011]],Table5[],CensusData!AC$1,FALSE)</f>
        <v>137</v>
      </c>
      <c r="AK232" s="128">
        <f>VLOOKUP(FinalOutput[[#This Row],[ONS_Cenus_2011]],Table5[],CensusData!AD$1,FALSE)</f>
        <v>63</v>
      </c>
      <c r="AL232" s="128">
        <f>VLOOKUP(FinalOutput[[#This Row],[ONS_Cenus_2011]],Table5[],CensusData!AE$1,FALSE)</f>
        <v>57</v>
      </c>
      <c r="AM232" s="128">
        <f>VLOOKUP(FinalOutput[[#This Row],[ONS_Cenus_2011]],Table5[],CensusData!AF$1,FALSE)</f>
        <v>99</v>
      </c>
      <c r="AN232" s="128">
        <f>VLOOKUP(FinalOutput[[#This Row],[ONS_Cenus_2011]],Table5[],CensusData!AG$1,FALSE)</f>
        <v>21</v>
      </c>
      <c r="AO232" s="128">
        <f>VLOOKUP(FinalOutput[[#This Row],[ONS_Cenus_2011]],Table5[],CensusData!AH$1,FALSE)</f>
        <v>78</v>
      </c>
      <c r="AP232" s="128">
        <f>VLOOKUP(FinalOutput[[#This Row],[ONS_Cenus_2011]],Table5[],CensusData!AI$1,FALSE)</f>
        <v>90683</v>
      </c>
      <c r="AQ232" s="128">
        <f>VLOOKUP(FinalOutput[[#This Row],[ONS_Cenus_2011]],Table5[],CensusData!AJ$1,FALSE)</f>
        <v>20277</v>
      </c>
      <c r="AR232" s="128">
        <f>VLOOKUP(FinalOutput[[#This Row],[ONS_Cenus_2011]],Table5[],CensusData!AK$1,FALSE)</f>
        <v>13260</v>
      </c>
      <c r="AS232" s="128">
        <f>VLOOKUP(FinalOutput[[#This Row],[ONS_Cenus_2011]],Table5[],CensusData!AL$1,FALSE)</f>
        <v>15616</v>
      </c>
      <c r="AT232" s="128">
        <f>VLOOKUP(FinalOutput[[#This Row],[ONS_Cenus_2011]],Table5[],CensusData!AM$1,FALSE)</f>
        <v>3565</v>
      </c>
      <c r="AU232" s="128">
        <f>VLOOKUP(FinalOutput[[#This Row],[ONS_Cenus_2011]],Table5[],CensusData!AN$1,FALSE)</f>
        <v>10868</v>
      </c>
      <c r="AV232" s="128">
        <f>VLOOKUP(FinalOutput[[#This Row],[ONS_Cenus_2011]],Table5[],CensusData!AO$1,FALSE)</f>
        <v>22278</v>
      </c>
      <c r="AW232" s="128">
        <f>VLOOKUP(FinalOutput[[#This Row],[ONS_Cenus_2011]],Table5[],CensusData!AP$1,FALSE)</f>
        <v>4819</v>
      </c>
    </row>
    <row r="233" spans="1:49" ht="15" customHeight="1">
      <c r="A233" s="128" t="str">
        <f t="array" ref="A233">ConsolGeog[[#This Row],[Country]]</f>
        <v>England</v>
      </c>
      <c r="B233" s="129" t="str">
        <f t="array" ref="B233">ConsolGeog[[#This Row],[County Name]]</f>
        <v>Suffolk</v>
      </c>
      <c r="C233" s="128" t="str">
        <f t="array" ref="C233">ConsolGeog[[#This Row],[la_code]]</f>
        <v>E07000205</v>
      </c>
      <c r="D233" s="129" t="str">
        <f t="array" ref="D233">ConsolGeog[[#This Row],[la_name]]</f>
        <v>Suffolk Coastal</v>
      </c>
      <c r="E233" s="129" t="str">
        <f t="array" ref="E233">ConsolGeog[[#This Row],[LA Type]]</f>
        <v>District</v>
      </c>
      <c r="F233" s="129">
        <f t="array" ref="F233">ConsolGeog[[#This Row],[population]]</f>
        <v>124298</v>
      </c>
      <c r="G233" s="129">
        <f t="array" ref="G233">ConsolGeog[[#This Row],[area]]</f>
        <v>89156.43</v>
      </c>
      <c r="H233" s="129">
        <f t="array" ref="H233">MAX(ConsolGeog[[#This Row],[Presented HS - 16-17 (2014)]]+ConsolGeog[[#This Row],[Presented HS - 18-24 (2014)]],ConsolGeog[[#This Row],[Presented HS - 16-24 (2014)]])+MAX(ConsolGeog[[#This Row],[Presented CS - 16-17 (2014)]]+ConsolGeog[[#This Row],[Presented CS - 18-24 (2014)]],ConsolGeog[[#This Row],[Presented CS - 16-24 (2014)]])</f>
        <v>8</v>
      </c>
      <c r="I233" s="129">
        <f t="array" ref="I233">MAX(ConsolGeog[[#This Row],[Assessed HS - 16-17 (2014)]]+ConsolGeog[[#This Row],[Assessed HS - 18-24 (2014)]],ConsolGeog[[#This Row],[Assessed HS - 16-24 (2014)]])+MAX(ConsolGeog[[#This Row],[Assessed CS - 16-17 (2014)]]+ConsolGeog[[#This Row],[Assessed CS - 18-24 (2014)]],ConsolGeog[[#This Row],[Assessed CS - 16-24 (2014)]])</f>
        <v>8</v>
      </c>
      <c r="J233" s="128">
        <f>VLOOKUP(FinalOutput[[#This Row],[ONS_Cenus_2011]],Table5[],CensusData!C$1,FALSE)</f>
        <v>43519</v>
      </c>
      <c r="K233" s="128">
        <f>VLOOKUP(FinalOutput[[#This Row],[ONS_Cenus_2011]],Table5[],CensusData!D$1,FALSE)</f>
        <v>4250</v>
      </c>
      <c r="L233" s="128">
        <f>VLOOKUP(FinalOutput[[#This Row],[ONS_Cenus_2011]],Table5[],CensusData!E$1,FALSE)</f>
        <v>1761</v>
      </c>
      <c r="M233" s="128">
        <f>VLOOKUP(FinalOutput[[#This Row],[ONS_Cenus_2011]],Table5[],CensusData!F$1,FALSE)</f>
        <v>4786</v>
      </c>
      <c r="N233" s="128">
        <f>VLOOKUP(FinalOutput[[#This Row],[ONS_Cenus_2011]],Table5[],CensusData!G$1,FALSE)</f>
        <v>2892</v>
      </c>
      <c r="O233" s="128">
        <f>VLOOKUP(FinalOutput[[#This Row],[ONS_Cenus_2011]],Table5[],CensusData!H$1,FALSE)</f>
        <v>223</v>
      </c>
      <c r="P233" s="128">
        <f>VLOOKUP(FinalOutput[[#This Row],[ONS_Cenus_2011]],Table5[],CensusData!I$1,FALSE)</f>
        <v>8.83</v>
      </c>
      <c r="Q233" s="128">
        <f>VLOOKUP(FinalOutput[[#This Row],[ONS_Cenus_2011]],Table5[],CensusData!J$1,FALSE)</f>
        <v>25542</v>
      </c>
      <c r="R233" s="128">
        <f>VLOOKUP(FinalOutput[[#This Row],[ONS_Cenus_2011]],Table5[],CensusData!K$1,FALSE)</f>
        <v>53558</v>
      </c>
      <c r="S233" s="128">
        <f>VLOOKUP(FinalOutput[[#This Row],[ONS_Cenus_2011]],Table5[],CensusData!L$1,FALSE)</f>
        <v>52389</v>
      </c>
      <c r="T233" s="128">
        <f>VLOOKUP(FinalOutput[[#This Row],[ONS_Cenus_2011]],Table5[],CensusData!M$1,FALSE)</f>
        <v>50993</v>
      </c>
      <c r="U233" s="128">
        <f>VLOOKUP(FinalOutput[[#This Row],[ONS_Cenus_2011]],Table5[],CensusData!N$1,FALSE)</f>
        <v>305</v>
      </c>
      <c r="V233" s="128">
        <f>VLOOKUP(FinalOutput[[#This Row],[ONS_Cenus_2011]],Table5[],CensusData!O$1,FALSE)</f>
        <v>23</v>
      </c>
      <c r="W233" s="128">
        <f>VLOOKUP(FinalOutput[[#This Row],[ONS_Cenus_2011]],Table5[],CensusData!P$1,FALSE)</f>
        <v>1068</v>
      </c>
      <c r="X233" s="128">
        <f>VLOOKUP(FinalOutput[[#This Row],[ONS_Cenus_2011]],Table5[],CensusData!Q$1,FALSE)</f>
        <v>325</v>
      </c>
      <c r="Y233" s="128">
        <f>VLOOKUP(FinalOutput[[#This Row],[ONS_Cenus_2011]],Table5[],CensusData!R$1,FALSE)</f>
        <v>94</v>
      </c>
      <c r="Z233" s="128">
        <f>VLOOKUP(FinalOutput[[#This Row],[ONS_Cenus_2011]],Table5[],CensusData!S$1,FALSE)</f>
        <v>38</v>
      </c>
      <c r="AA233" s="128">
        <f>VLOOKUP(FinalOutput[[#This Row],[ONS_Cenus_2011]],Table5[],CensusData!T$1,FALSE)</f>
        <v>95</v>
      </c>
      <c r="AB233" s="128">
        <f>VLOOKUP(FinalOutput[[#This Row],[ONS_Cenus_2011]],Table5[],CensusData!U$1,FALSE)</f>
        <v>98</v>
      </c>
      <c r="AC233" s="128">
        <f>VLOOKUP(FinalOutput[[#This Row],[ONS_Cenus_2011]],Table5[],CensusData!V$1,FALSE)</f>
        <v>585</v>
      </c>
      <c r="AD233" s="128">
        <f>VLOOKUP(FinalOutput[[#This Row],[ONS_Cenus_2011]],Table5[],CensusData!W$1,FALSE)</f>
        <v>238</v>
      </c>
      <c r="AE233" s="128">
        <f>VLOOKUP(FinalOutput[[#This Row],[ONS_Cenus_2011]],Table5[],CensusData!X$1,FALSE)</f>
        <v>31</v>
      </c>
      <c r="AF233" s="128">
        <f>VLOOKUP(FinalOutput[[#This Row],[ONS_Cenus_2011]],Table5[],CensusData!Y$1,FALSE)</f>
        <v>36</v>
      </c>
      <c r="AG233" s="128">
        <f>VLOOKUP(FinalOutput[[#This Row],[ONS_Cenus_2011]],Table5[],CensusData!Z$1,FALSE)</f>
        <v>129</v>
      </c>
      <c r="AH233" s="128">
        <f>VLOOKUP(FinalOutput[[#This Row],[ONS_Cenus_2011]],Table5[],CensusData!AA$1,FALSE)</f>
        <v>151</v>
      </c>
      <c r="AI233" s="128">
        <f>VLOOKUP(FinalOutput[[#This Row],[ONS_Cenus_2011]],Table5[],CensusData!AB$1,FALSE)</f>
        <v>189</v>
      </c>
      <c r="AJ233" s="128">
        <f>VLOOKUP(FinalOutput[[#This Row],[ONS_Cenus_2011]],Table5[],CensusData!AC$1,FALSE)</f>
        <v>92</v>
      </c>
      <c r="AK233" s="128">
        <f>VLOOKUP(FinalOutput[[#This Row],[ONS_Cenus_2011]],Table5[],CensusData!AD$1,FALSE)</f>
        <v>78</v>
      </c>
      <c r="AL233" s="128">
        <f>VLOOKUP(FinalOutput[[#This Row],[ONS_Cenus_2011]],Table5[],CensusData!AE$1,FALSE)</f>
        <v>19</v>
      </c>
      <c r="AM233" s="128">
        <f>VLOOKUP(FinalOutput[[#This Row],[ONS_Cenus_2011]],Table5[],CensusData!AF$1,FALSE)</f>
        <v>70</v>
      </c>
      <c r="AN233" s="128">
        <f>VLOOKUP(FinalOutput[[#This Row],[ONS_Cenus_2011]],Table5[],CensusData!AG$1,FALSE)</f>
        <v>20</v>
      </c>
      <c r="AO233" s="128">
        <f>VLOOKUP(FinalOutput[[#This Row],[ONS_Cenus_2011]],Table5[],CensusData!AH$1,FALSE)</f>
        <v>50</v>
      </c>
      <c r="AP233" s="128">
        <f>VLOOKUP(FinalOutput[[#This Row],[ONS_Cenus_2011]],Table5[],CensusData!AI$1,FALSE)</f>
        <v>102401</v>
      </c>
      <c r="AQ233" s="128">
        <f>VLOOKUP(FinalOutput[[#This Row],[ONS_Cenus_2011]],Table5[],CensusData!AJ$1,FALSE)</f>
        <v>21592</v>
      </c>
      <c r="AR233" s="128">
        <f>VLOOKUP(FinalOutput[[#This Row],[ONS_Cenus_2011]],Table5[],CensusData!AK$1,FALSE)</f>
        <v>13784</v>
      </c>
      <c r="AS233" s="128">
        <f>VLOOKUP(FinalOutput[[#This Row],[ONS_Cenus_2011]],Table5[],CensusData!AL$1,FALSE)</f>
        <v>17078</v>
      </c>
      <c r="AT233" s="128">
        <f>VLOOKUP(FinalOutput[[#This Row],[ONS_Cenus_2011]],Table5[],CensusData!AM$1,FALSE)</f>
        <v>4221</v>
      </c>
      <c r="AU233" s="128">
        <f>VLOOKUP(FinalOutput[[#This Row],[ONS_Cenus_2011]],Table5[],CensusData!AN$1,FALSE)</f>
        <v>11582</v>
      </c>
      <c r="AV233" s="128">
        <f>VLOOKUP(FinalOutput[[#This Row],[ONS_Cenus_2011]],Table5[],CensusData!AO$1,FALSE)</f>
        <v>29678</v>
      </c>
      <c r="AW233" s="128">
        <f>VLOOKUP(FinalOutput[[#This Row],[ONS_Cenus_2011]],Table5[],CensusData!AP$1,FALSE)</f>
        <v>4466</v>
      </c>
    </row>
    <row r="234" spans="1:49" ht="15" customHeight="1">
      <c r="A234" s="128" t="str">
        <f t="array" ref="A234">ConsolGeog[[#This Row],[Country]]</f>
        <v>England</v>
      </c>
      <c r="B234" s="129" t="str">
        <f t="array" ref="B234">ConsolGeog[[#This Row],[County Name]]</f>
        <v>Suffolk</v>
      </c>
      <c r="C234" s="128" t="str">
        <f t="array" ref="C234">ConsolGeog[[#This Row],[la_code]]</f>
        <v>E07000206</v>
      </c>
      <c r="D234" s="129" t="str">
        <f t="array" ref="D234">ConsolGeog[[#This Row],[la_name]]</f>
        <v>Waveney</v>
      </c>
      <c r="E234" s="129" t="str">
        <f t="array" ref="E234">ConsolGeog[[#This Row],[LA Type]]</f>
        <v>District</v>
      </c>
      <c r="F234" s="129">
        <f t="array" ref="F234">ConsolGeog[[#This Row],[population]]</f>
        <v>115254</v>
      </c>
      <c r="G234" s="129">
        <f t="array" ref="G234">ConsolGeog[[#This Row],[area]]</f>
        <v>36968.26</v>
      </c>
      <c r="H234" s="129">
        <f t="array" ref="H234">MAX(ConsolGeog[[#This Row],[Presented HS - 16-17 (2014)]]+ConsolGeog[[#This Row],[Presented HS - 18-24 (2014)]],ConsolGeog[[#This Row],[Presented HS - 16-24 (2014)]])+MAX(ConsolGeog[[#This Row],[Presented CS - 16-17 (2014)]]+ConsolGeog[[#This Row],[Presented CS - 18-24 (2014)]],ConsolGeog[[#This Row],[Presented CS - 16-24 (2014)]])</f>
        <v>18</v>
      </c>
      <c r="I234" s="129">
        <f t="array" ref="I234">MAX(ConsolGeog[[#This Row],[Assessed HS - 16-17 (2014)]]+ConsolGeog[[#This Row],[Assessed HS - 18-24 (2014)]],ConsolGeog[[#This Row],[Assessed HS - 16-24 (2014)]])+MAX(ConsolGeog[[#This Row],[Assessed CS - 16-17 (2014)]]+ConsolGeog[[#This Row],[Assessed CS - 18-24 (2014)]],ConsolGeog[[#This Row],[Assessed CS - 16-24 (2014)]])</f>
        <v>18</v>
      </c>
      <c r="J234" s="128">
        <f>VLOOKUP(FinalOutput[[#This Row],[ONS_Cenus_2011]],Table5[],CensusData!C$1,FALSE)</f>
        <v>45808</v>
      </c>
      <c r="K234" s="128">
        <f>VLOOKUP(FinalOutput[[#This Row],[ONS_Cenus_2011]],Table5[],CensusData!D$1,FALSE)</f>
        <v>5000</v>
      </c>
      <c r="L234" s="128">
        <f>VLOOKUP(FinalOutput[[#This Row],[ONS_Cenus_2011]],Table5[],CensusData!E$1,FALSE)</f>
        <v>2626</v>
      </c>
      <c r="M234" s="128">
        <f>VLOOKUP(FinalOutput[[#This Row],[ONS_Cenus_2011]],Table5[],CensusData!F$1,FALSE)</f>
        <v>5531</v>
      </c>
      <c r="N234" s="128">
        <f>VLOOKUP(FinalOutput[[#This Row],[ONS_Cenus_2011]],Table5[],CensusData!G$1,FALSE)</f>
        <v>3008</v>
      </c>
      <c r="O234" s="128">
        <f>VLOOKUP(FinalOutput[[#This Row],[ONS_Cenus_2011]],Table5[],CensusData!H$1,FALSE)</f>
        <v>414</v>
      </c>
      <c r="P234" s="128">
        <f>VLOOKUP(FinalOutput[[#This Row],[ONS_Cenus_2011]],Table5[],CensusData!I$1,FALSE)</f>
        <v>19.760000000000002</v>
      </c>
      <c r="Q234" s="128">
        <f>VLOOKUP(FinalOutput[[#This Row],[ONS_Cenus_2011]],Table5[],CensusData!J$1,FALSE)</f>
        <v>14155</v>
      </c>
      <c r="R234" s="128">
        <f>VLOOKUP(FinalOutput[[#This Row],[ONS_Cenus_2011]],Table5[],CensusData!K$1,FALSE)</f>
        <v>50883</v>
      </c>
      <c r="S234" s="128">
        <f>VLOOKUP(FinalOutput[[#This Row],[ONS_Cenus_2011]],Table5[],CensusData!L$1,FALSE)</f>
        <v>50128</v>
      </c>
      <c r="T234" s="128">
        <f>VLOOKUP(FinalOutput[[#This Row],[ONS_Cenus_2011]],Table5[],CensusData!M$1,FALSE)</f>
        <v>49127</v>
      </c>
      <c r="U234" s="128">
        <f>VLOOKUP(FinalOutput[[#This Row],[ONS_Cenus_2011]],Table5[],CensusData!N$1,FALSE)</f>
        <v>245</v>
      </c>
      <c r="V234" s="128">
        <f>VLOOKUP(FinalOutput[[#This Row],[ONS_Cenus_2011]],Table5[],CensusData!O$1,FALSE)</f>
        <v>36</v>
      </c>
      <c r="W234" s="128">
        <f>VLOOKUP(FinalOutput[[#This Row],[ONS_Cenus_2011]],Table5[],CensusData!P$1,FALSE)</f>
        <v>720</v>
      </c>
      <c r="X234" s="128">
        <f>VLOOKUP(FinalOutput[[#This Row],[ONS_Cenus_2011]],Table5[],CensusData!Q$1,FALSE)</f>
        <v>294</v>
      </c>
      <c r="Y234" s="128">
        <f>VLOOKUP(FinalOutput[[#This Row],[ONS_Cenus_2011]],Table5[],CensusData!R$1,FALSE)</f>
        <v>94</v>
      </c>
      <c r="Z234" s="128">
        <f>VLOOKUP(FinalOutput[[#This Row],[ONS_Cenus_2011]],Table5[],CensusData!S$1,FALSE)</f>
        <v>32</v>
      </c>
      <c r="AA234" s="128">
        <f>VLOOKUP(FinalOutput[[#This Row],[ONS_Cenus_2011]],Table5[],CensusData!T$1,FALSE)</f>
        <v>104</v>
      </c>
      <c r="AB234" s="128">
        <f>VLOOKUP(FinalOutput[[#This Row],[ONS_Cenus_2011]],Table5[],CensusData!U$1,FALSE)</f>
        <v>64</v>
      </c>
      <c r="AC234" s="128">
        <f>VLOOKUP(FinalOutput[[#This Row],[ONS_Cenus_2011]],Table5[],CensusData!V$1,FALSE)</f>
        <v>307</v>
      </c>
      <c r="AD234" s="128">
        <f>VLOOKUP(FinalOutput[[#This Row],[ONS_Cenus_2011]],Table5[],CensusData!W$1,FALSE)</f>
        <v>66</v>
      </c>
      <c r="AE234" s="128">
        <f>VLOOKUP(FinalOutput[[#This Row],[ONS_Cenus_2011]],Table5[],CensusData!X$1,FALSE)</f>
        <v>28</v>
      </c>
      <c r="AF234" s="128">
        <f>VLOOKUP(FinalOutput[[#This Row],[ONS_Cenus_2011]],Table5[],CensusData!Y$1,FALSE)</f>
        <v>26</v>
      </c>
      <c r="AG234" s="128">
        <f>VLOOKUP(FinalOutput[[#This Row],[ONS_Cenus_2011]],Table5[],CensusData!Z$1,FALSE)</f>
        <v>84</v>
      </c>
      <c r="AH234" s="128">
        <f>VLOOKUP(FinalOutput[[#This Row],[ONS_Cenus_2011]],Table5[],CensusData!AA$1,FALSE)</f>
        <v>103</v>
      </c>
      <c r="AI234" s="128">
        <f>VLOOKUP(FinalOutput[[#This Row],[ONS_Cenus_2011]],Table5[],CensusData!AB$1,FALSE)</f>
        <v>115</v>
      </c>
      <c r="AJ234" s="128">
        <f>VLOOKUP(FinalOutput[[#This Row],[ONS_Cenus_2011]],Table5[],CensusData!AC$1,FALSE)</f>
        <v>60</v>
      </c>
      <c r="AK234" s="128">
        <f>VLOOKUP(FinalOutput[[#This Row],[ONS_Cenus_2011]],Table5[],CensusData!AD$1,FALSE)</f>
        <v>33</v>
      </c>
      <c r="AL234" s="128">
        <f>VLOOKUP(FinalOutput[[#This Row],[ONS_Cenus_2011]],Table5[],CensusData!AE$1,FALSE)</f>
        <v>22</v>
      </c>
      <c r="AM234" s="128">
        <f>VLOOKUP(FinalOutput[[#This Row],[ONS_Cenus_2011]],Table5[],CensusData!AF$1,FALSE)</f>
        <v>39</v>
      </c>
      <c r="AN234" s="128">
        <f>VLOOKUP(FinalOutput[[#This Row],[ONS_Cenus_2011]],Table5[],CensusData!AG$1,FALSE)</f>
        <v>5</v>
      </c>
      <c r="AO234" s="128">
        <f>VLOOKUP(FinalOutput[[#This Row],[ONS_Cenus_2011]],Table5[],CensusData!AH$1,FALSE)</f>
        <v>34</v>
      </c>
      <c r="AP234" s="128">
        <f>VLOOKUP(FinalOutput[[#This Row],[ONS_Cenus_2011]],Table5[],CensusData!AI$1,FALSE)</f>
        <v>95369</v>
      </c>
      <c r="AQ234" s="128">
        <f>VLOOKUP(FinalOutput[[#This Row],[ONS_Cenus_2011]],Table5[],CensusData!AJ$1,FALSE)</f>
        <v>28447</v>
      </c>
      <c r="AR234" s="128">
        <f>VLOOKUP(FinalOutput[[#This Row],[ONS_Cenus_2011]],Table5[],CensusData!AK$1,FALSE)</f>
        <v>13550</v>
      </c>
      <c r="AS234" s="128">
        <f>VLOOKUP(FinalOutput[[#This Row],[ONS_Cenus_2011]],Table5[],CensusData!AL$1,FALSE)</f>
        <v>15490</v>
      </c>
      <c r="AT234" s="128">
        <f>VLOOKUP(FinalOutput[[#This Row],[ONS_Cenus_2011]],Table5[],CensusData!AM$1,FALSE)</f>
        <v>5196</v>
      </c>
      <c r="AU234" s="128">
        <f>VLOOKUP(FinalOutput[[#This Row],[ONS_Cenus_2011]],Table5[],CensusData!AN$1,FALSE)</f>
        <v>11128</v>
      </c>
      <c r="AV234" s="128">
        <f>VLOOKUP(FinalOutput[[#This Row],[ONS_Cenus_2011]],Table5[],CensusData!AO$1,FALSE)</f>
        <v>17052</v>
      </c>
      <c r="AW234" s="128">
        <f>VLOOKUP(FinalOutput[[#This Row],[ONS_Cenus_2011]],Table5[],CensusData!AP$1,FALSE)</f>
        <v>4506</v>
      </c>
    </row>
    <row r="235" spans="1:49" ht="15" customHeight="1">
      <c r="A235" s="128" t="str">
        <f t="array" ref="A235">ConsolGeog[[#This Row],[Country]]</f>
        <v>England</v>
      </c>
      <c r="B235" s="129" t="str">
        <f t="array" ref="B235">ConsolGeog[[#This Row],[County Name]]</f>
        <v>Surrey</v>
      </c>
      <c r="C235" s="128" t="str">
        <f t="array" ref="C235">ConsolGeog[[#This Row],[la_code]]</f>
        <v>E07000212</v>
      </c>
      <c r="D235" s="129" t="str">
        <f t="array" ref="D235">ConsolGeog[[#This Row],[la_name]]</f>
        <v>Runnymede</v>
      </c>
      <c r="E235" s="129" t="str">
        <f t="array" ref="E235">ConsolGeog[[#This Row],[LA Type]]</f>
        <v>District</v>
      </c>
      <c r="F235" s="129">
        <f t="array" ref="F235">ConsolGeog[[#This Row],[population]]</f>
        <v>80510</v>
      </c>
      <c r="G235" s="129">
        <f t="array" ref="G235">ConsolGeog[[#This Row],[area]]</f>
        <v>7804.32</v>
      </c>
      <c r="H235" s="129">
        <f t="array" ref="H235">MAX(ConsolGeog[[#This Row],[Presented HS - 16-17 (2014)]]+ConsolGeog[[#This Row],[Presented HS - 18-24 (2014)]],ConsolGeog[[#This Row],[Presented HS - 16-24 (2014)]])+MAX(ConsolGeog[[#This Row],[Presented CS - 16-17 (2014)]]+ConsolGeog[[#This Row],[Presented CS - 18-24 (2014)]],ConsolGeog[[#This Row],[Presented CS - 16-24 (2014)]])</f>
        <v>1</v>
      </c>
      <c r="I235" s="129">
        <f t="array" ref="I235">MAX(ConsolGeog[[#This Row],[Assessed HS - 16-17 (2014)]]+ConsolGeog[[#This Row],[Assessed HS - 18-24 (2014)]],ConsolGeog[[#This Row],[Assessed HS - 16-24 (2014)]])+MAX(ConsolGeog[[#This Row],[Assessed CS - 16-17 (2014)]]+ConsolGeog[[#This Row],[Assessed CS - 18-24 (2014)]],ConsolGeog[[#This Row],[Assessed CS - 16-24 (2014)]])</f>
        <v>0</v>
      </c>
      <c r="J235" s="128">
        <f>VLOOKUP(FinalOutput[[#This Row],[ONS_Cenus_2011]],Table5[],CensusData!C$1,FALSE)</f>
        <v>25668</v>
      </c>
      <c r="K235" s="128">
        <f>VLOOKUP(FinalOutput[[#This Row],[ONS_Cenus_2011]],Table5[],CensusData!D$1,FALSE)</f>
        <v>6235</v>
      </c>
      <c r="L235" s="128">
        <f>VLOOKUP(FinalOutput[[#This Row],[ONS_Cenus_2011]],Table5[],CensusData!E$1,FALSE)</f>
        <v>1571</v>
      </c>
      <c r="M235" s="128">
        <f>VLOOKUP(FinalOutput[[#This Row],[ONS_Cenus_2011]],Table5[],CensusData!F$1,FALSE)</f>
        <v>4849</v>
      </c>
      <c r="N235" s="128">
        <f>VLOOKUP(FinalOutput[[#This Row],[ONS_Cenus_2011]],Table5[],CensusData!G$1,FALSE)</f>
        <v>3430</v>
      </c>
      <c r="O235" s="128">
        <f>VLOOKUP(FinalOutput[[#This Row],[ONS_Cenus_2011]],Table5[],CensusData!H$1,FALSE)</f>
        <v>304</v>
      </c>
      <c r="P235" s="128">
        <f>VLOOKUP(FinalOutput[[#This Row],[ONS_Cenus_2011]],Table5[],CensusData!I$1,FALSE)</f>
        <v>22.1</v>
      </c>
      <c r="Q235" s="128">
        <f>VLOOKUP(FinalOutput[[#This Row],[ONS_Cenus_2011]],Table5[],CensusData!J$1,FALSE)</f>
        <v>12481</v>
      </c>
      <c r="R235" s="128">
        <f>VLOOKUP(FinalOutput[[#This Row],[ONS_Cenus_2011]],Table5[],CensusData!K$1,FALSE)</f>
        <v>32714</v>
      </c>
      <c r="S235" s="128">
        <f>VLOOKUP(FinalOutput[[#This Row],[ONS_Cenus_2011]],Table5[],CensusData!L$1,FALSE)</f>
        <v>30047</v>
      </c>
      <c r="T235" s="128">
        <f>VLOOKUP(FinalOutput[[#This Row],[ONS_Cenus_2011]],Table5[],CensusData!M$1,FALSE)</f>
        <v>27282</v>
      </c>
      <c r="U235" s="128">
        <f>VLOOKUP(FinalOutput[[#This Row],[ONS_Cenus_2011]],Table5[],CensusData!N$1,FALSE)</f>
        <v>556</v>
      </c>
      <c r="V235" s="128">
        <f>VLOOKUP(FinalOutput[[#This Row],[ONS_Cenus_2011]],Table5[],CensusData!O$1,FALSE)</f>
        <v>77</v>
      </c>
      <c r="W235" s="128">
        <f>VLOOKUP(FinalOutput[[#This Row],[ONS_Cenus_2011]],Table5[],CensusData!P$1,FALSE)</f>
        <v>2132</v>
      </c>
      <c r="X235" s="128">
        <f>VLOOKUP(FinalOutput[[#This Row],[ONS_Cenus_2011]],Table5[],CensusData!Q$1,FALSE)</f>
        <v>382</v>
      </c>
      <c r="Y235" s="128">
        <f>VLOOKUP(FinalOutput[[#This Row],[ONS_Cenus_2011]],Table5[],CensusData!R$1,FALSE)</f>
        <v>90</v>
      </c>
      <c r="Z235" s="128">
        <f>VLOOKUP(FinalOutput[[#This Row],[ONS_Cenus_2011]],Table5[],CensusData!S$1,FALSE)</f>
        <v>38</v>
      </c>
      <c r="AA235" s="128">
        <f>VLOOKUP(FinalOutput[[#This Row],[ONS_Cenus_2011]],Table5[],CensusData!T$1,FALSE)</f>
        <v>114</v>
      </c>
      <c r="AB235" s="128">
        <f>VLOOKUP(FinalOutput[[#This Row],[ONS_Cenus_2011]],Table5[],CensusData!U$1,FALSE)</f>
        <v>140</v>
      </c>
      <c r="AC235" s="128">
        <f>VLOOKUP(FinalOutput[[#This Row],[ONS_Cenus_2011]],Table5[],CensusData!V$1,FALSE)</f>
        <v>1673</v>
      </c>
      <c r="AD235" s="128">
        <f>VLOOKUP(FinalOutput[[#This Row],[ONS_Cenus_2011]],Table5[],CensusData!W$1,FALSE)</f>
        <v>664</v>
      </c>
      <c r="AE235" s="128">
        <f>VLOOKUP(FinalOutput[[#This Row],[ONS_Cenus_2011]],Table5[],CensusData!X$1,FALSE)</f>
        <v>99</v>
      </c>
      <c r="AF235" s="128">
        <f>VLOOKUP(FinalOutput[[#This Row],[ONS_Cenus_2011]],Table5[],CensusData!Y$1,FALSE)</f>
        <v>51</v>
      </c>
      <c r="AG235" s="128">
        <f>VLOOKUP(FinalOutput[[#This Row],[ONS_Cenus_2011]],Table5[],CensusData!Z$1,FALSE)</f>
        <v>314</v>
      </c>
      <c r="AH235" s="128">
        <f>VLOOKUP(FinalOutput[[#This Row],[ONS_Cenus_2011]],Table5[],CensusData!AA$1,FALSE)</f>
        <v>545</v>
      </c>
      <c r="AI235" s="128">
        <f>VLOOKUP(FinalOutput[[#This Row],[ONS_Cenus_2011]],Table5[],CensusData!AB$1,FALSE)</f>
        <v>314</v>
      </c>
      <c r="AJ235" s="128">
        <f>VLOOKUP(FinalOutput[[#This Row],[ONS_Cenus_2011]],Table5[],CensusData!AC$1,FALSE)</f>
        <v>193</v>
      </c>
      <c r="AK235" s="128">
        <f>VLOOKUP(FinalOutput[[#This Row],[ONS_Cenus_2011]],Table5[],CensusData!AD$1,FALSE)</f>
        <v>95</v>
      </c>
      <c r="AL235" s="128">
        <f>VLOOKUP(FinalOutput[[#This Row],[ONS_Cenus_2011]],Table5[],CensusData!AE$1,FALSE)</f>
        <v>26</v>
      </c>
      <c r="AM235" s="128">
        <f>VLOOKUP(FinalOutput[[#This Row],[ONS_Cenus_2011]],Table5[],CensusData!AF$1,FALSE)</f>
        <v>298</v>
      </c>
      <c r="AN235" s="128">
        <f>VLOOKUP(FinalOutput[[#This Row],[ONS_Cenus_2011]],Table5[],CensusData!AG$1,FALSE)</f>
        <v>149</v>
      </c>
      <c r="AO235" s="128">
        <f>VLOOKUP(FinalOutput[[#This Row],[ONS_Cenus_2011]],Table5[],CensusData!AH$1,FALSE)</f>
        <v>149</v>
      </c>
      <c r="AP235" s="128">
        <f>VLOOKUP(FinalOutput[[#This Row],[ONS_Cenus_2011]],Table5[],CensusData!AI$1,FALSE)</f>
        <v>66653</v>
      </c>
      <c r="AQ235" s="128">
        <f>VLOOKUP(FinalOutput[[#This Row],[ONS_Cenus_2011]],Table5[],CensusData!AJ$1,FALSE)</f>
        <v>12176</v>
      </c>
      <c r="AR235" s="128">
        <f>VLOOKUP(FinalOutput[[#This Row],[ONS_Cenus_2011]],Table5[],CensusData!AK$1,FALSE)</f>
        <v>8490</v>
      </c>
      <c r="AS235" s="128">
        <f>VLOOKUP(FinalOutput[[#This Row],[ONS_Cenus_2011]],Table5[],CensusData!AL$1,FALSE)</f>
        <v>9616</v>
      </c>
      <c r="AT235" s="128">
        <f>VLOOKUP(FinalOutput[[#This Row],[ONS_Cenus_2011]],Table5[],CensusData!AM$1,FALSE)</f>
        <v>2248</v>
      </c>
      <c r="AU235" s="128">
        <f>VLOOKUP(FinalOutput[[#This Row],[ONS_Cenus_2011]],Table5[],CensusData!AN$1,FALSE)</f>
        <v>10095</v>
      </c>
      <c r="AV235" s="128">
        <f>VLOOKUP(FinalOutput[[#This Row],[ONS_Cenus_2011]],Table5[],CensusData!AO$1,FALSE)</f>
        <v>19945</v>
      </c>
      <c r="AW235" s="128">
        <f>VLOOKUP(FinalOutput[[#This Row],[ONS_Cenus_2011]],Table5[],CensusData!AP$1,FALSE)</f>
        <v>4083</v>
      </c>
    </row>
    <row r="236" spans="1:49" ht="15" customHeight="1">
      <c r="A236" s="128" t="str">
        <f t="array" ref="A236">ConsolGeog[[#This Row],[Country]]</f>
        <v>England</v>
      </c>
      <c r="B236" s="129" t="str">
        <f t="array" ref="B236">ConsolGeog[[#This Row],[County Name]]</f>
        <v>Surrey</v>
      </c>
      <c r="C236" s="128" t="str">
        <f t="array" ref="C236">ConsolGeog[[#This Row],[la_code]]</f>
        <v>E07000207</v>
      </c>
      <c r="D236" s="129" t="str">
        <f t="array" ref="D236">ConsolGeog[[#This Row],[la_name]]</f>
        <v>Elmbridge</v>
      </c>
      <c r="E236" s="129" t="str">
        <f t="array" ref="E236">ConsolGeog[[#This Row],[LA Type]]</f>
        <v>District</v>
      </c>
      <c r="F236" s="129">
        <f t="array" ref="F236">ConsolGeog[[#This Row],[population]]</f>
        <v>130875</v>
      </c>
      <c r="G236" s="129">
        <f t="array" ref="G236">ConsolGeog[[#This Row],[area]]</f>
        <v>9506.07</v>
      </c>
      <c r="H236" s="129">
        <f t="array" ref="H236">MAX(ConsolGeog[[#This Row],[Presented HS - 16-17 (2014)]]+ConsolGeog[[#This Row],[Presented HS - 18-24 (2014)]],ConsolGeog[[#This Row],[Presented HS - 16-24 (2014)]])+MAX(ConsolGeog[[#This Row],[Presented CS - 16-17 (2014)]]+ConsolGeog[[#This Row],[Presented CS - 18-24 (2014)]],ConsolGeog[[#This Row],[Presented CS - 16-24 (2014)]])</f>
        <v>0</v>
      </c>
      <c r="I236" s="129">
        <f t="array" ref="I236">MAX(ConsolGeog[[#This Row],[Assessed HS - 16-17 (2014)]]+ConsolGeog[[#This Row],[Assessed HS - 18-24 (2014)]],ConsolGeog[[#This Row],[Assessed HS - 16-24 (2014)]])+MAX(ConsolGeog[[#This Row],[Assessed CS - 16-17 (2014)]]+ConsolGeog[[#This Row],[Assessed CS - 18-24 (2014)]],ConsolGeog[[#This Row],[Assessed CS - 16-24 (2014)]])</f>
        <v>10</v>
      </c>
      <c r="J236" s="128">
        <f>VLOOKUP(FinalOutput[[#This Row],[ONS_Cenus_2011]],Table5[],CensusData!C$1,FALSE)</f>
        <v>37726</v>
      </c>
      <c r="K236" s="128">
        <f>VLOOKUP(FinalOutput[[#This Row],[ONS_Cenus_2011]],Table5[],CensusData!D$1,FALSE)</f>
        <v>5099</v>
      </c>
      <c r="L236" s="128">
        <f>VLOOKUP(FinalOutput[[#This Row],[ONS_Cenus_2011]],Table5[],CensusData!E$1,FALSE)</f>
        <v>2004</v>
      </c>
      <c r="M236" s="128">
        <f>VLOOKUP(FinalOutput[[#This Row],[ONS_Cenus_2011]],Table5[],CensusData!F$1,FALSE)</f>
        <v>5740</v>
      </c>
      <c r="N236" s="128">
        <f>VLOOKUP(FinalOutput[[#This Row],[ONS_Cenus_2011]],Table5[],CensusData!G$1,FALSE)</f>
        <v>3693</v>
      </c>
      <c r="O236" s="128">
        <f>VLOOKUP(FinalOutput[[#This Row],[ONS_Cenus_2011]],Table5[],CensusData!H$1,FALSE)</f>
        <v>269</v>
      </c>
      <c r="P236" s="128">
        <f>VLOOKUP(FinalOutput[[#This Row],[ONS_Cenus_2011]],Table5[],CensusData!I$1,FALSE)</f>
        <v>2.82</v>
      </c>
      <c r="Q236" s="128">
        <f>VLOOKUP(FinalOutput[[#This Row],[ONS_Cenus_2011]],Table5[],CensusData!J$1,FALSE)</f>
        <v>31941</v>
      </c>
      <c r="R236" s="128">
        <f>VLOOKUP(FinalOutput[[#This Row],[ONS_Cenus_2011]],Table5[],CensusData!K$1,FALSE)</f>
        <v>52922</v>
      </c>
      <c r="S236" s="128">
        <f>VLOOKUP(FinalOutput[[#This Row],[ONS_Cenus_2011]],Table5[],CensusData!L$1,FALSE)</f>
        <v>48938</v>
      </c>
      <c r="T236" s="128">
        <f>VLOOKUP(FinalOutput[[#This Row],[ONS_Cenus_2011]],Table5[],CensusData!M$1,FALSE)</f>
        <v>43685</v>
      </c>
      <c r="U236" s="128">
        <f>VLOOKUP(FinalOutput[[#This Row],[ONS_Cenus_2011]],Table5[],CensusData!N$1,FALSE)</f>
        <v>1038</v>
      </c>
      <c r="V236" s="128">
        <f>VLOOKUP(FinalOutput[[#This Row],[ONS_Cenus_2011]],Table5[],CensusData!O$1,FALSE)</f>
        <v>57</v>
      </c>
      <c r="W236" s="128">
        <f>VLOOKUP(FinalOutput[[#This Row],[ONS_Cenus_2011]],Table5[],CensusData!P$1,FALSE)</f>
        <v>4158</v>
      </c>
      <c r="X236" s="128">
        <f>VLOOKUP(FinalOutput[[#This Row],[ONS_Cenus_2011]],Table5[],CensusData!Q$1,FALSE)</f>
        <v>677</v>
      </c>
      <c r="Y236" s="128">
        <f>VLOOKUP(FinalOutput[[#This Row],[ONS_Cenus_2011]],Table5[],CensusData!R$1,FALSE)</f>
        <v>130</v>
      </c>
      <c r="Z236" s="128">
        <f>VLOOKUP(FinalOutput[[#This Row],[ONS_Cenus_2011]],Table5[],CensusData!S$1,FALSE)</f>
        <v>73</v>
      </c>
      <c r="AA236" s="128">
        <f>VLOOKUP(FinalOutput[[#This Row],[ONS_Cenus_2011]],Table5[],CensusData!T$1,FALSE)</f>
        <v>255</v>
      </c>
      <c r="AB236" s="128">
        <f>VLOOKUP(FinalOutput[[#This Row],[ONS_Cenus_2011]],Table5[],CensusData!U$1,FALSE)</f>
        <v>219</v>
      </c>
      <c r="AC236" s="128">
        <f>VLOOKUP(FinalOutput[[#This Row],[ONS_Cenus_2011]],Table5[],CensusData!V$1,FALSE)</f>
        <v>2378</v>
      </c>
      <c r="AD236" s="128">
        <f>VLOOKUP(FinalOutput[[#This Row],[ONS_Cenus_2011]],Table5[],CensusData!W$1,FALSE)</f>
        <v>919</v>
      </c>
      <c r="AE236" s="128">
        <f>VLOOKUP(FinalOutput[[#This Row],[ONS_Cenus_2011]],Table5[],CensusData!X$1,FALSE)</f>
        <v>170</v>
      </c>
      <c r="AF236" s="128">
        <f>VLOOKUP(FinalOutput[[#This Row],[ONS_Cenus_2011]],Table5[],CensusData!Y$1,FALSE)</f>
        <v>119</v>
      </c>
      <c r="AG236" s="128">
        <f>VLOOKUP(FinalOutput[[#This Row],[ONS_Cenus_2011]],Table5[],CensusData!Z$1,FALSE)</f>
        <v>396</v>
      </c>
      <c r="AH236" s="128">
        <f>VLOOKUP(FinalOutput[[#This Row],[ONS_Cenus_2011]],Table5[],CensusData!AA$1,FALSE)</f>
        <v>774</v>
      </c>
      <c r="AI236" s="128">
        <f>VLOOKUP(FinalOutput[[#This Row],[ONS_Cenus_2011]],Table5[],CensusData!AB$1,FALSE)</f>
        <v>428</v>
      </c>
      <c r="AJ236" s="128">
        <f>VLOOKUP(FinalOutput[[#This Row],[ONS_Cenus_2011]],Table5[],CensusData!AC$1,FALSE)</f>
        <v>234</v>
      </c>
      <c r="AK236" s="128">
        <f>VLOOKUP(FinalOutput[[#This Row],[ONS_Cenus_2011]],Table5[],CensusData!AD$1,FALSE)</f>
        <v>146</v>
      </c>
      <c r="AL236" s="128">
        <f>VLOOKUP(FinalOutput[[#This Row],[ONS_Cenus_2011]],Table5[],CensusData!AE$1,FALSE)</f>
        <v>48</v>
      </c>
      <c r="AM236" s="128">
        <f>VLOOKUP(FinalOutput[[#This Row],[ONS_Cenus_2011]],Table5[],CensusData!AF$1,FALSE)</f>
        <v>501</v>
      </c>
      <c r="AN236" s="128">
        <f>VLOOKUP(FinalOutput[[#This Row],[ONS_Cenus_2011]],Table5[],CensusData!AG$1,FALSE)</f>
        <v>243</v>
      </c>
      <c r="AO236" s="128">
        <f>VLOOKUP(FinalOutput[[#This Row],[ONS_Cenus_2011]],Table5[],CensusData!AH$1,FALSE)</f>
        <v>258</v>
      </c>
      <c r="AP236" s="128">
        <f>VLOOKUP(FinalOutput[[#This Row],[ONS_Cenus_2011]],Table5[],CensusData!AI$1,FALSE)</f>
        <v>103005</v>
      </c>
      <c r="AQ236" s="128">
        <f>VLOOKUP(FinalOutput[[#This Row],[ONS_Cenus_2011]],Table5[],CensusData!AJ$1,FALSE)</f>
        <v>13628</v>
      </c>
      <c r="AR236" s="128">
        <f>VLOOKUP(FinalOutput[[#This Row],[ONS_Cenus_2011]],Table5[],CensusData!AK$1,FALSE)</f>
        <v>10451</v>
      </c>
      <c r="AS236" s="128">
        <f>VLOOKUP(FinalOutput[[#This Row],[ONS_Cenus_2011]],Table5[],CensusData!AL$1,FALSE)</f>
        <v>14320</v>
      </c>
      <c r="AT236" s="128">
        <f>VLOOKUP(FinalOutput[[#This Row],[ONS_Cenus_2011]],Table5[],CensusData!AM$1,FALSE)</f>
        <v>2280</v>
      </c>
      <c r="AU236" s="128">
        <f>VLOOKUP(FinalOutput[[#This Row],[ONS_Cenus_2011]],Table5[],CensusData!AN$1,FALSE)</f>
        <v>11400</v>
      </c>
      <c r="AV236" s="128">
        <f>VLOOKUP(FinalOutput[[#This Row],[ONS_Cenus_2011]],Table5[],CensusData!AO$1,FALSE)</f>
        <v>45170</v>
      </c>
      <c r="AW236" s="128">
        <f>VLOOKUP(FinalOutput[[#This Row],[ONS_Cenus_2011]],Table5[],CensusData!AP$1,FALSE)</f>
        <v>5756</v>
      </c>
    </row>
    <row r="237" spans="1:49" ht="15" customHeight="1">
      <c r="A237" s="128" t="str">
        <f t="array" ref="A237">ConsolGeog[[#This Row],[Country]]</f>
        <v>England</v>
      </c>
      <c r="B237" s="129" t="str">
        <f t="array" ref="B237">ConsolGeog[[#This Row],[County Name]]</f>
        <v>Surrey</v>
      </c>
      <c r="C237" s="128" t="str">
        <f t="array" ref="C237">ConsolGeog[[#This Row],[la_code]]</f>
        <v>E07000208</v>
      </c>
      <c r="D237" s="129" t="str">
        <f t="array" ref="D237">ConsolGeog[[#This Row],[la_name]]</f>
        <v>Epsom and Ewell</v>
      </c>
      <c r="E237" s="129" t="str">
        <f t="array" ref="E237">ConsolGeog[[#This Row],[LA Type]]</f>
        <v>District</v>
      </c>
      <c r="F237" s="129">
        <f t="array" ref="F237">ConsolGeog[[#This Row],[population]]</f>
        <v>75102</v>
      </c>
      <c r="G237" s="129">
        <f t="array" ref="G237">ConsolGeog[[#This Row],[area]]</f>
        <v>3407.29</v>
      </c>
      <c r="H237" s="129">
        <f t="array" ref="H237">MAX(ConsolGeog[[#This Row],[Presented HS - 16-17 (2014)]]+ConsolGeog[[#This Row],[Presented HS - 18-24 (2014)]],ConsolGeog[[#This Row],[Presented HS - 16-24 (2014)]])+MAX(ConsolGeog[[#This Row],[Presented CS - 16-17 (2014)]]+ConsolGeog[[#This Row],[Presented CS - 18-24 (2014)]],ConsolGeog[[#This Row],[Presented CS - 16-24 (2014)]])</f>
        <v>29</v>
      </c>
      <c r="I237" s="129">
        <f t="array" ref="I237">MAX(ConsolGeog[[#This Row],[Assessed HS - 16-17 (2014)]]+ConsolGeog[[#This Row],[Assessed HS - 18-24 (2014)]],ConsolGeog[[#This Row],[Assessed HS - 16-24 (2014)]])+MAX(ConsolGeog[[#This Row],[Assessed CS - 16-17 (2014)]]+ConsolGeog[[#This Row],[Assessed CS - 18-24 (2014)]],ConsolGeog[[#This Row],[Assessed CS - 16-24 (2014)]])</f>
        <v>29</v>
      </c>
      <c r="J237" s="128">
        <f>VLOOKUP(FinalOutput[[#This Row],[ONS_Cenus_2011]],Table5[],CensusData!C$1,FALSE)</f>
        <v>22098</v>
      </c>
      <c r="K237" s="128">
        <f>VLOOKUP(FinalOutput[[#This Row],[ONS_Cenus_2011]],Table5[],CensusData!D$1,FALSE)</f>
        <v>3562</v>
      </c>
      <c r="L237" s="128">
        <f>VLOOKUP(FinalOutput[[#This Row],[ONS_Cenus_2011]],Table5[],CensusData!E$1,FALSE)</f>
        <v>1229</v>
      </c>
      <c r="M237" s="128">
        <f>VLOOKUP(FinalOutput[[#This Row],[ONS_Cenus_2011]],Table5[],CensusData!F$1,FALSE)</f>
        <v>3635</v>
      </c>
      <c r="N237" s="128">
        <f>VLOOKUP(FinalOutput[[#This Row],[ONS_Cenus_2011]],Table5[],CensusData!G$1,FALSE)</f>
        <v>2323</v>
      </c>
      <c r="O237" s="128">
        <f>VLOOKUP(FinalOutput[[#This Row],[ONS_Cenus_2011]],Table5[],CensusData!H$1,FALSE)</f>
        <v>219</v>
      </c>
      <c r="P237" s="128">
        <f>VLOOKUP(FinalOutput[[#This Row],[ONS_Cenus_2011]],Table5[],CensusData!I$1,FALSE)</f>
        <v>2.93</v>
      </c>
      <c r="Q237" s="128">
        <f>VLOOKUP(FinalOutput[[#This Row],[ONS_Cenus_2011]],Table5[],CensusData!J$1,FALSE)</f>
        <v>31863</v>
      </c>
      <c r="R237" s="128">
        <f>VLOOKUP(FinalOutput[[#This Row],[ONS_Cenus_2011]],Table5[],CensusData!K$1,FALSE)</f>
        <v>29784</v>
      </c>
      <c r="S237" s="128">
        <f>VLOOKUP(FinalOutput[[#This Row],[ONS_Cenus_2011]],Table5[],CensusData!L$1,FALSE)</f>
        <v>26514</v>
      </c>
      <c r="T237" s="128">
        <f>VLOOKUP(FinalOutput[[#This Row],[ONS_Cenus_2011]],Table5[],CensusData!M$1,FALSE)</f>
        <v>24316</v>
      </c>
      <c r="U237" s="128">
        <f>VLOOKUP(FinalOutput[[#This Row],[ONS_Cenus_2011]],Table5[],CensusData!N$1,FALSE)</f>
        <v>584</v>
      </c>
      <c r="V237" s="128">
        <f>VLOOKUP(FinalOutput[[#This Row],[ONS_Cenus_2011]],Table5[],CensusData!O$1,FALSE)</f>
        <v>42</v>
      </c>
      <c r="W237" s="128">
        <f>VLOOKUP(FinalOutput[[#This Row],[ONS_Cenus_2011]],Table5[],CensusData!P$1,FALSE)</f>
        <v>1572</v>
      </c>
      <c r="X237" s="128">
        <f>VLOOKUP(FinalOutput[[#This Row],[ONS_Cenus_2011]],Table5[],CensusData!Q$1,FALSE)</f>
        <v>359</v>
      </c>
      <c r="Y237" s="128">
        <f>VLOOKUP(FinalOutput[[#This Row],[ONS_Cenus_2011]],Table5[],CensusData!R$1,FALSE)</f>
        <v>79</v>
      </c>
      <c r="Z237" s="128">
        <f>VLOOKUP(FinalOutput[[#This Row],[ONS_Cenus_2011]],Table5[],CensusData!S$1,FALSE)</f>
        <v>35</v>
      </c>
      <c r="AA237" s="128">
        <f>VLOOKUP(FinalOutput[[#This Row],[ONS_Cenus_2011]],Table5[],CensusData!T$1,FALSE)</f>
        <v>137</v>
      </c>
      <c r="AB237" s="128">
        <f>VLOOKUP(FinalOutput[[#This Row],[ONS_Cenus_2011]],Table5[],CensusData!U$1,FALSE)</f>
        <v>108</v>
      </c>
      <c r="AC237" s="128">
        <f>VLOOKUP(FinalOutput[[#This Row],[ONS_Cenus_2011]],Table5[],CensusData!V$1,FALSE)</f>
        <v>2109</v>
      </c>
      <c r="AD237" s="128">
        <f>VLOOKUP(FinalOutput[[#This Row],[ONS_Cenus_2011]],Table5[],CensusData!W$1,FALSE)</f>
        <v>616</v>
      </c>
      <c r="AE237" s="128">
        <f>VLOOKUP(FinalOutput[[#This Row],[ONS_Cenus_2011]],Table5[],CensusData!X$1,FALSE)</f>
        <v>180</v>
      </c>
      <c r="AF237" s="128">
        <f>VLOOKUP(FinalOutput[[#This Row],[ONS_Cenus_2011]],Table5[],CensusData!Y$1,FALSE)</f>
        <v>76</v>
      </c>
      <c r="AG237" s="128">
        <f>VLOOKUP(FinalOutput[[#This Row],[ONS_Cenus_2011]],Table5[],CensusData!Z$1,FALSE)</f>
        <v>328</v>
      </c>
      <c r="AH237" s="128">
        <f>VLOOKUP(FinalOutput[[#This Row],[ONS_Cenus_2011]],Table5[],CensusData!AA$1,FALSE)</f>
        <v>909</v>
      </c>
      <c r="AI237" s="128">
        <f>VLOOKUP(FinalOutput[[#This Row],[ONS_Cenus_2011]],Table5[],CensusData!AB$1,FALSE)</f>
        <v>426</v>
      </c>
      <c r="AJ237" s="128">
        <f>VLOOKUP(FinalOutput[[#This Row],[ONS_Cenus_2011]],Table5[],CensusData!AC$1,FALSE)</f>
        <v>235</v>
      </c>
      <c r="AK237" s="128">
        <f>VLOOKUP(FinalOutput[[#This Row],[ONS_Cenus_2011]],Table5[],CensusData!AD$1,FALSE)</f>
        <v>143</v>
      </c>
      <c r="AL237" s="128">
        <f>VLOOKUP(FinalOutput[[#This Row],[ONS_Cenus_2011]],Table5[],CensusData!AE$1,FALSE)</f>
        <v>48</v>
      </c>
      <c r="AM237" s="128">
        <f>VLOOKUP(FinalOutput[[#This Row],[ONS_Cenus_2011]],Table5[],CensusData!AF$1,FALSE)</f>
        <v>376</v>
      </c>
      <c r="AN237" s="128">
        <f>VLOOKUP(FinalOutput[[#This Row],[ONS_Cenus_2011]],Table5[],CensusData!AG$1,FALSE)</f>
        <v>183</v>
      </c>
      <c r="AO237" s="128">
        <f>VLOOKUP(FinalOutput[[#This Row],[ONS_Cenus_2011]],Table5[],CensusData!AH$1,FALSE)</f>
        <v>193</v>
      </c>
      <c r="AP237" s="128">
        <f>VLOOKUP(FinalOutput[[#This Row],[ONS_Cenus_2011]],Table5[],CensusData!AI$1,FALSE)</f>
        <v>60371</v>
      </c>
      <c r="AQ237" s="128">
        <f>VLOOKUP(FinalOutput[[#This Row],[ONS_Cenus_2011]],Table5[],CensusData!AJ$1,FALSE)</f>
        <v>9559</v>
      </c>
      <c r="AR237" s="128">
        <f>VLOOKUP(FinalOutput[[#This Row],[ONS_Cenus_2011]],Table5[],CensusData!AK$1,FALSE)</f>
        <v>7395</v>
      </c>
      <c r="AS237" s="128">
        <f>VLOOKUP(FinalOutput[[#This Row],[ONS_Cenus_2011]],Table5[],CensusData!AL$1,FALSE)</f>
        <v>9504</v>
      </c>
      <c r="AT237" s="128">
        <f>VLOOKUP(FinalOutput[[#This Row],[ONS_Cenus_2011]],Table5[],CensusData!AM$1,FALSE)</f>
        <v>1723</v>
      </c>
      <c r="AU237" s="128">
        <f>VLOOKUP(FinalOutput[[#This Row],[ONS_Cenus_2011]],Table5[],CensusData!AN$1,FALSE)</f>
        <v>7278</v>
      </c>
      <c r="AV237" s="128">
        <f>VLOOKUP(FinalOutput[[#This Row],[ONS_Cenus_2011]],Table5[],CensusData!AO$1,FALSE)</f>
        <v>21720</v>
      </c>
      <c r="AW237" s="128">
        <f>VLOOKUP(FinalOutput[[#This Row],[ONS_Cenus_2011]],Table5[],CensusData!AP$1,FALSE)</f>
        <v>3192</v>
      </c>
    </row>
    <row r="238" spans="1:49" ht="15" customHeight="1">
      <c r="A238" s="128" t="str">
        <f t="array" ref="A238">ConsolGeog[[#This Row],[Country]]</f>
        <v>England</v>
      </c>
      <c r="B238" s="129" t="str">
        <f t="array" ref="B238">ConsolGeog[[#This Row],[County Name]]</f>
        <v>Surrey</v>
      </c>
      <c r="C238" s="128" t="str">
        <f t="array" ref="C238">ConsolGeog[[#This Row],[la_code]]</f>
        <v>E07000209</v>
      </c>
      <c r="D238" s="129" t="str">
        <f t="array" ref="D238">ConsolGeog[[#This Row],[la_name]]</f>
        <v>Guildford</v>
      </c>
      <c r="E238" s="129" t="str">
        <f t="array" ref="E238">ConsolGeog[[#This Row],[LA Type]]</f>
        <v>District</v>
      </c>
      <c r="F238" s="129">
        <f t="array" ref="F238">ConsolGeog[[#This Row],[population]]</f>
        <v>137183</v>
      </c>
      <c r="G238" s="129">
        <f t="array" ref="G238">ConsolGeog[[#This Row],[area]]</f>
        <v>27093.26</v>
      </c>
      <c r="H238" s="129">
        <f t="array" ref="H238">MAX(ConsolGeog[[#This Row],[Presented HS - 16-17 (2014)]]+ConsolGeog[[#This Row],[Presented HS - 18-24 (2014)]],ConsolGeog[[#This Row],[Presented HS - 16-24 (2014)]])+MAX(ConsolGeog[[#This Row],[Presented CS - 16-17 (2014)]]+ConsolGeog[[#This Row],[Presented CS - 18-24 (2014)]],ConsolGeog[[#This Row],[Presented CS - 16-24 (2014)]])</f>
        <v>7</v>
      </c>
      <c r="I238" s="129">
        <f t="array" ref="I238">MAX(ConsolGeog[[#This Row],[Assessed HS - 16-17 (2014)]]+ConsolGeog[[#This Row],[Assessed HS - 18-24 (2014)]],ConsolGeog[[#This Row],[Assessed HS - 16-24 (2014)]])+MAX(ConsolGeog[[#This Row],[Assessed CS - 16-17 (2014)]]+ConsolGeog[[#This Row],[Assessed CS - 18-24 (2014)]],ConsolGeog[[#This Row],[Assessed CS - 16-24 (2014)]])</f>
        <v>7</v>
      </c>
      <c r="J238" s="128">
        <f>VLOOKUP(FinalOutput[[#This Row],[ONS_Cenus_2011]],Table5[],CensusData!C$1,FALSE)</f>
        <v>42089</v>
      </c>
      <c r="K238" s="128">
        <f>VLOOKUP(FinalOutput[[#This Row],[ONS_Cenus_2011]],Table5[],CensusData!D$1,FALSE)</f>
        <v>9471</v>
      </c>
      <c r="L238" s="128">
        <f>VLOOKUP(FinalOutput[[#This Row],[ONS_Cenus_2011]],Table5[],CensusData!E$1,FALSE)</f>
        <v>3266</v>
      </c>
      <c r="M238" s="128">
        <f>VLOOKUP(FinalOutput[[#This Row],[ONS_Cenus_2011]],Table5[],CensusData!F$1,FALSE)</f>
        <v>7377</v>
      </c>
      <c r="N238" s="128">
        <f>VLOOKUP(FinalOutput[[#This Row],[ONS_Cenus_2011]],Table5[],CensusData!G$1,FALSE)</f>
        <v>4949</v>
      </c>
      <c r="O238" s="128">
        <f>VLOOKUP(FinalOutput[[#This Row],[ONS_Cenus_2011]],Table5[],CensusData!H$1,FALSE)</f>
        <v>731</v>
      </c>
      <c r="P238" s="128">
        <f>VLOOKUP(FinalOutput[[#This Row],[ONS_Cenus_2011]],Table5[],CensusData!I$1,FALSE)</f>
        <v>5.8</v>
      </c>
      <c r="Q238" s="128">
        <f>VLOOKUP(FinalOutput[[#This Row],[ONS_Cenus_2011]],Table5[],CensusData!J$1,FALSE)</f>
        <v>29208</v>
      </c>
      <c r="R238" s="128">
        <f>VLOOKUP(FinalOutput[[#This Row],[ONS_Cenus_2011]],Table5[],CensusData!K$1,FALSE)</f>
        <v>53973</v>
      </c>
      <c r="S238" s="128">
        <f>VLOOKUP(FinalOutput[[#This Row],[ONS_Cenus_2011]],Table5[],CensusData!L$1,FALSE)</f>
        <v>50730</v>
      </c>
      <c r="T238" s="128">
        <f>VLOOKUP(FinalOutput[[#This Row],[ONS_Cenus_2011]],Table5[],CensusData!M$1,FALSE)</f>
        <v>46912</v>
      </c>
      <c r="U238" s="128">
        <f>VLOOKUP(FinalOutput[[#This Row],[ONS_Cenus_2011]],Table5[],CensusData!N$1,FALSE)</f>
        <v>614</v>
      </c>
      <c r="V238" s="128">
        <f>VLOOKUP(FinalOutput[[#This Row],[ONS_Cenus_2011]],Table5[],CensusData!O$1,FALSE)</f>
        <v>182</v>
      </c>
      <c r="W238" s="128">
        <f>VLOOKUP(FinalOutput[[#This Row],[ONS_Cenus_2011]],Table5[],CensusData!P$1,FALSE)</f>
        <v>3022</v>
      </c>
      <c r="X238" s="128">
        <f>VLOOKUP(FinalOutput[[#This Row],[ONS_Cenus_2011]],Table5[],CensusData!Q$1,FALSE)</f>
        <v>485</v>
      </c>
      <c r="Y238" s="128">
        <f>VLOOKUP(FinalOutput[[#This Row],[ONS_Cenus_2011]],Table5[],CensusData!R$1,FALSE)</f>
        <v>90</v>
      </c>
      <c r="Z238" s="128">
        <f>VLOOKUP(FinalOutput[[#This Row],[ONS_Cenus_2011]],Table5[],CensusData!S$1,FALSE)</f>
        <v>55</v>
      </c>
      <c r="AA238" s="128">
        <f>VLOOKUP(FinalOutput[[#This Row],[ONS_Cenus_2011]],Table5[],CensusData!T$1,FALSE)</f>
        <v>178</v>
      </c>
      <c r="AB238" s="128">
        <f>VLOOKUP(FinalOutput[[#This Row],[ONS_Cenus_2011]],Table5[],CensusData!U$1,FALSE)</f>
        <v>162</v>
      </c>
      <c r="AC238" s="128">
        <f>VLOOKUP(FinalOutput[[#This Row],[ONS_Cenus_2011]],Table5[],CensusData!V$1,FALSE)</f>
        <v>1745</v>
      </c>
      <c r="AD238" s="128">
        <f>VLOOKUP(FinalOutput[[#This Row],[ONS_Cenus_2011]],Table5[],CensusData!W$1,FALSE)</f>
        <v>515</v>
      </c>
      <c r="AE238" s="128">
        <f>VLOOKUP(FinalOutput[[#This Row],[ONS_Cenus_2011]],Table5[],CensusData!X$1,FALSE)</f>
        <v>129</v>
      </c>
      <c r="AF238" s="128">
        <f>VLOOKUP(FinalOutput[[#This Row],[ONS_Cenus_2011]],Table5[],CensusData!Y$1,FALSE)</f>
        <v>87</v>
      </c>
      <c r="AG238" s="128">
        <f>VLOOKUP(FinalOutput[[#This Row],[ONS_Cenus_2011]],Table5[],CensusData!Z$1,FALSE)</f>
        <v>437</v>
      </c>
      <c r="AH238" s="128">
        <f>VLOOKUP(FinalOutput[[#This Row],[ONS_Cenus_2011]],Table5[],CensusData!AA$1,FALSE)</f>
        <v>577</v>
      </c>
      <c r="AI238" s="128">
        <f>VLOOKUP(FinalOutput[[#This Row],[ONS_Cenus_2011]],Table5[],CensusData!AB$1,FALSE)</f>
        <v>467</v>
      </c>
      <c r="AJ238" s="128">
        <f>VLOOKUP(FinalOutput[[#This Row],[ONS_Cenus_2011]],Table5[],CensusData!AC$1,FALSE)</f>
        <v>305</v>
      </c>
      <c r="AK238" s="128">
        <f>VLOOKUP(FinalOutput[[#This Row],[ONS_Cenus_2011]],Table5[],CensusData!AD$1,FALSE)</f>
        <v>117</v>
      </c>
      <c r="AL238" s="128">
        <f>VLOOKUP(FinalOutput[[#This Row],[ONS_Cenus_2011]],Table5[],CensusData!AE$1,FALSE)</f>
        <v>45</v>
      </c>
      <c r="AM238" s="128">
        <f>VLOOKUP(FinalOutput[[#This Row],[ONS_Cenus_2011]],Table5[],CensusData!AF$1,FALSE)</f>
        <v>546</v>
      </c>
      <c r="AN238" s="128">
        <f>VLOOKUP(FinalOutput[[#This Row],[ONS_Cenus_2011]],Table5[],CensusData!AG$1,FALSE)</f>
        <v>277</v>
      </c>
      <c r="AO238" s="128">
        <f>VLOOKUP(FinalOutput[[#This Row],[ONS_Cenus_2011]],Table5[],CensusData!AH$1,FALSE)</f>
        <v>269</v>
      </c>
      <c r="AP238" s="128">
        <f>VLOOKUP(FinalOutput[[#This Row],[ONS_Cenus_2011]],Table5[],CensusData!AI$1,FALSE)</f>
        <v>112589</v>
      </c>
      <c r="AQ238" s="128">
        <f>VLOOKUP(FinalOutput[[#This Row],[ONS_Cenus_2011]],Table5[],CensusData!AJ$1,FALSE)</f>
        <v>15993</v>
      </c>
      <c r="AR238" s="128">
        <f>VLOOKUP(FinalOutput[[#This Row],[ONS_Cenus_2011]],Table5[],CensusData!AK$1,FALSE)</f>
        <v>12020</v>
      </c>
      <c r="AS238" s="128">
        <f>VLOOKUP(FinalOutput[[#This Row],[ONS_Cenus_2011]],Table5[],CensusData!AL$1,FALSE)</f>
        <v>15254</v>
      </c>
      <c r="AT238" s="128">
        <f>VLOOKUP(FinalOutput[[#This Row],[ONS_Cenus_2011]],Table5[],CensusData!AM$1,FALSE)</f>
        <v>3125</v>
      </c>
      <c r="AU238" s="128">
        <f>VLOOKUP(FinalOutput[[#This Row],[ONS_Cenus_2011]],Table5[],CensusData!AN$1,FALSE)</f>
        <v>16005</v>
      </c>
      <c r="AV238" s="128">
        <f>VLOOKUP(FinalOutput[[#This Row],[ONS_Cenus_2011]],Table5[],CensusData!AO$1,FALSE)</f>
        <v>44496</v>
      </c>
      <c r="AW238" s="128">
        <f>VLOOKUP(FinalOutput[[#This Row],[ONS_Cenus_2011]],Table5[],CensusData!AP$1,FALSE)</f>
        <v>5696</v>
      </c>
    </row>
    <row r="239" spans="1:49" ht="15" customHeight="1">
      <c r="A239" s="128" t="str">
        <f t="array" ref="A239">ConsolGeog[[#This Row],[Country]]</f>
        <v>England</v>
      </c>
      <c r="B239" s="129" t="str">
        <f t="array" ref="B239">ConsolGeog[[#This Row],[County Name]]</f>
        <v>Surrey</v>
      </c>
      <c r="C239" s="128" t="str">
        <f t="array" ref="C239">ConsolGeog[[#This Row],[la_code]]</f>
        <v>E07000210</v>
      </c>
      <c r="D239" s="129" t="str">
        <f t="array" ref="D239">ConsolGeog[[#This Row],[la_name]]</f>
        <v>Mole Valley</v>
      </c>
      <c r="E239" s="129" t="str">
        <f t="array" ref="E239">ConsolGeog[[#This Row],[LA Type]]</f>
        <v>District</v>
      </c>
      <c r="F239" s="129">
        <f t="array" ref="F239">ConsolGeog[[#This Row],[population]]</f>
        <v>85375</v>
      </c>
      <c r="G239" s="129">
        <f t="array" ref="G239">ConsolGeog[[#This Row],[area]]</f>
        <v>25832.26</v>
      </c>
      <c r="H239" s="129">
        <f t="array" ref="H239">MAX(ConsolGeog[[#This Row],[Presented HS - 16-17 (2014)]]+ConsolGeog[[#This Row],[Presented HS - 18-24 (2014)]],ConsolGeog[[#This Row],[Presented HS - 16-24 (2014)]])+MAX(ConsolGeog[[#This Row],[Presented CS - 16-17 (2014)]]+ConsolGeog[[#This Row],[Presented CS - 18-24 (2014)]],ConsolGeog[[#This Row],[Presented CS - 16-24 (2014)]])</f>
        <v>6</v>
      </c>
      <c r="I239" s="129">
        <f t="array" ref="I239">MAX(ConsolGeog[[#This Row],[Assessed HS - 16-17 (2014)]]+ConsolGeog[[#This Row],[Assessed HS - 18-24 (2014)]],ConsolGeog[[#This Row],[Assessed HS - 16-24 (2014)]])+MAX(ConsolGeog[[#This Row],[Assessed CS - 16-17 (2014)]]+ConsolGeog[[#This Row],[Assessed CS - 18-24 (2014)]],ConsolGeog[[#This Row],[Assessed CS - 16-24 (2014)]])</f>
        <v>6</v>
      </c>
      <c r="J239" s="128">
        <f>VLOOKUP(FinalOutput[[#This Row],[ONS_Cenus_2011]],Table5[],CensusData!C$1,FALSE)</f>
        <v>26795</v>
      </c>
      <c r="K239" s="128">
        <f>VLOOKUP(FinalOutput[[#This Row],[ONS_Cenus_2011]],Table5[],CensusData!D$1,FALSE)</f>
        <v>3091</v>
      </c>
      <c r="L239" s="128">
        <f>VLOOKUP(FinalOutput[[#This Row],[ONS_Cenus_2011]],Table5[],CensusData!E$1,FALSE)</f>
        <v>1114</v>
      </c>
      <c r="M239" s="128">
        <f>VLOOKUP(FinalOutput[[#This Row],[ONS_Cenus_2011]],Table5[],CensusData!F$1,FALSE)</f>
        <v>3478</v>
      </c>
      <c r="N239" s="128">
        <f>VLOOKUP(FinalOutput[[#This Row],[ONS_Cenus_2011]],Table5[],CensusData!G$1,FALSE)</f>
        <v>2237</v>
      </c>
      <c r="O239" s="128">
        <f>VLOOKUP(FinalOutput[[#This Row],[ONS_Cenus_2011]],Table5[],CensusData!H$1,FALSE)</f>
        <v>174</v>
      </c>
      <c r="P239" s="128">
        <f>VLOOKUP(FinalOutput[[#This Row],[ONS_Cenus_2011]],Table5[],CensusData!I$1,FALSE)</f>
        <v>7.56</v>
      </c>
      <c r="Q239" s="128">
        <f>VLOOKUP(FinalOutput[[#This Row],[ONS_Cenus_2011]],Table5[],CensusData!J$1,FALSE)</f>
        <v>27114</v>
      </c>
      <c r="R239" s="128">
        <f>VLOOKUP(FinalOutput[[#This Row],[ONS_Cenus_2011]],Table5[],CensusData!K$1,FALSE)</f>
        <v>35828</v>
      </c>
      <c r="S239" s="128">
        <f>VLOOKUP(FinalOutput[[#This Row],[ONS_Cenus_2011]],Table5[],CensusData!L$1,FALSE)</f>
        <v>34554</v>
      </c>
      <c r="T239" s="128">
        <f>VLOOKUP(FinalOutput[[#This Row],[ONS_Cenus_2011]],Table5[],CensusData!M$1,FALSE)</f>
        <v>32848</v>
      </c>
      <c r="U239" s="128">
        <f>VLOOKUP(FinalOutput[[#This Row],[ONS_Cenus_2011]],Table5[],CensusData!N$1,FALSE)</f>
        <v>411</v>
      </c>
      <c r="V239" s="128">
        <f>VLOOKUP(FinalOutput[[#This Row],[ONS_Cenus_2011]],Table5[],CensusData!O$1,FALSE)</f>
        <v>41</v>
      </c>
      <c r="W239" s="128">
        <f>VLOOKUP(FinalOutput[[#This Row],[ONS_Cenus_2011]],Table5[],CensusData!P$1,FALSE)</f>
        <v>1254</v>
      </c>
      <c r="X239" s="128">
        <f>VLOOKUP(FinalOutput[[#This Row],[ONS_Cenus_2011]],Table5[],CensusData!Q$1,FALSE)</f>
        <v>247</v>
      </c>
      <c r="Y239" s="128">
        <f>VLOOKUP(FinalOutput[[#This Row],[ONS_Cenus_2011]],Table5[],CensusData!R$1,FALSE)</f>
        <v>70</v>
      </c>
      <c r="Z239" s="128">
        <f>VLOOKUP(FinalOutput[[#This Row],[ONS_Cenus_2011]],Table5[],CensusData!S$1,FALSE)</f>
        <v>30</v>
      </c>
      <c r="AA239" s="128">
        <f>VLOOKUP(FinalOutput[[#This Row],[ONS_Cenus_2011]],Table5[],CensusData!T$1,FALSE)</f>
        <v>82</v>
      </c>
      <c r="AB239" s="128">
        <f>VLOOKUP(FinalOutput[[#This Row],[ONS_Cenus_2011]],Table5[],CensusData!U$1,FALSE)</f>
        <v>65</v>
      </c>
      <c r="AC239" s="128">
        <f>VLOOKUP(FinalOutput[[#This Row],[ONS_Cenus_2011]],Table5[],CensusData!V$1,FALSE)</f>
        <v>703</v>
      </c>
      <c r="AD239" s="128">
        <f>VLOOKUP(FinalOutput[[#This Row],[ONS_Cenus_2011]],Table5[],CensusData!W$1,FALSE)</f>
        <v>251</v>
      </c>
      <c r="AE239" s="128">
        <f>VLOOKUP(FinalOutput[[#This Row],[ONS_Cenus_2011]],Table5[],CensusData!X$1,FALSE)</f>
        <v>44</v>
      </c>
      <c r="AF239" s="128">
        <f>VLOOKUP(FinalOutput[[#This Row],[ONS_Cenus_2011]],Table5[],CensusData!Y$1,FALSE)</f>
        <v>47</v>
      </c>
      <c r="AG239" s="128">
        <f>VLOOKUP(FinalOutput[[#This Row],[ONS_Cenus_2011]],Table5[],CensusData!Z$1,FALSE)</f>
        <v>117</v>
      </c>
      <c r="AH239" s="128">
        <f>VLOOKUP(FinalOutput[[#This Row],[ONS_Cenus_2011]],Table5[],CensusData!AA$1,FALSE)</f>
        <v>244</v>
      </c>
      <c r="AI239" s="128">
        <f>VLOOKUP(FinalOutput[[#This Row],[ONS_Cenus_2011]],Table5[],CensusData!AB$1,FALSE)</f>
        <v>167</v>
      </c>
      <c r="AJ239" s="128">
        <f>VLOOKUP(FinalOutput[[#This Row],[ONS_Cenus_2011]],Table5[],CensusData!AC$1,FALSE)</f>
        <v>87</v>
      </c>
      <c r="AK239" s="128">
        <f>VLOOKUP(FinalOutput[[#This Row],[ONS_Cenus_2011]],Table5[],CensusData!AD$1,FALSE)</f>
        <v>57</v>
      </c>
      <c r="AL239" s="128">
        <f>VLOOKUP(FinalOutput[[#This Row],[ONS_Cenus_2011]],Table5[],CensusData!AE$1,FALSE)</f>
        <v>23</v>
      </c>
      <c r="AM239" s="128">
        <f>VLOOKUP(FinalOutput[[#This Row],[ONS_Cenus_2011]],Table5[],CensusData!AF$1,FALSE)</f>
        <v>157</v>
      </c>
      <c r="AN239" s="128">
        <f>VLOOKUP(FinalOutput[[#This Row],[ONS_Cenus_2011]],Table5[],CensusData!AG$1,FALSE)</f>
        <v>65</v>
      </c>
      <c r="AO239" s="128">
        <f>VLOOKUP(FinalOutput[[#This Row],[ONS_Cenus_2011]],Table5[],CensusData!AH$1,FALSE)</f>
        <v>92</v>
      </c>
      <c r="AP239" s="128">
        <f>VLOOKUP(FinalOutput[[#This Row],[ONS_Cenus_2011]],Table5[],CensusData!AI$1,FALSE)</f>
        <v>69580</v>
      </c>
      <c r="AQ239" s="128">
        <f>VLOOKUP(FinalOutput[[#This Row],[ONS_Cenus_2011]],Table5[],CensusData!AJ$1,FALSE)</f>
        <v>11111</v>
      </c>
      <c r="AR239" s="128">
        <f>VLOOKUP(FinalOutput[[#This Row],[ONS_Cenus_2011]],Table5[],CensusData!AK$1,FALSE)</f>
        <v>8129</v>
      </c>
      <c r="AS239" s="128">
        <f>VLOOKUP(FinalOutput[[#This Row],[ONS_Cenus_2011]],Table5[],CensusData!AL$1,FALSE)</f>
        <v>11198</v>
      </c>
      <c r="AT239" s="128">
        <f>VLOOKUP(FinalOutput[[#This Row],[ONS_Cenus_2011]],Table5[],CensusData!AM$1,FALSE)</f>
        <v>1960</v>
      </c>
      <c r="AU239" s="128">
        <f>VLOOKUP(FinalOutput[[#This Row],[ONS_Cenus_2011]],Table5[],CensusData!AN$1,FALSE)</f>
        <v>7896</v>
      </c>
      <c r="AV239" s="128">
        <f>VLOOKUP(FinalOutput[[#This Row],[ONS_Cenus_2011]],Table5[],CensusData!AO$1,FALSE)</f>
        <v>26396</v>
      </c>
      <c r="AW239" s="128">
        <f>VLOOKUP(FinalOutput[[#This Row],[ONS_Cenus_2011]],Table5[],CensusData!AP$1,FALSE)</f>
        <v>2890</v>
      </c>
    </row>
    <row r="240" spans="1:49" ht="15" customHeight="1">
      <c r="A240" s="128" t="str">
        <f t="array" ref="A240">ConsolGeog[[#This Row],[Country]]</f>
        <v>England</v>
      </c>
      <c r="B240" s="129" t="str">
        <f t="array" ref="B240">ConsolGeog[[#This Row],[County Name]]</f>
        <v>West Sussex</v>
      </c>
      <c r="C240" s="128" t="str">
        <f t="array" ref="C240">ConsolGeog[[#This Row],[la_code]]</f>
        <v>E07000224</v>
      </c>
      <c r="D240" s="129" t="str">
        <f t="array" ref="D240">ConsolGeog[[#This Row],[la_name]]</f>
        <v>Arun</v>
      </c>
      <c r="E240" s="129" t="str">
        <f t="array" ref="E240">ConsolGeog[[#This Row],[LA Type]]</f>
        <v>District</v>
      </c>
      <c r="F240" s="129">
        <f t="array" ref="F240">ConsolGeog[[#This Row],[population]]</f>
        <v>149518</v>
      </c>
      <c r="G240" s="129">
        <f t="array" ref="G240">ConsolGeog[[#This Row],[area]]</f>
        <v>22070.82</v>
      </c>
      <c r="H240" s="129">
        <f t="array" ref="H240">MAX(ConsolGeog[[#This Row],[Presented HS - 16-17 (2014)]]+ConsolGeog[[#This Row],[Presented HS - 18-24 (2014)]],ConsolGeog[[#This Row],[Presented HS - 16-24 (2014)]])+MAX(ConsolGeog[[#This Row],[Presented CS - 16-17 (2014)]]+ConsolGeog[[#This Row],[Presented CS - 18-24 (2014)]],ConsolGeog[[#This Row],[Presented CS - 16-24 (2014)]])</f>
        <v>0</v>
      </c>
      <c r="I240" s="129">
        <f t="array" ref="I240">MAX(ConsolGeog[[#This Row],[Assessed HS - 16-17 (2014)]]+ConsolGeog[[#This Row],[Assessed HS - 18-24 (2014)]],ConsolGeog[[#This Row],[Assessed HS - 16-24 (2014)]])+MAX(ConsolGeog[[#This Row],[Assessed CS - 16-17 (2014)]]+ConsolGeog[[#This Row],[Assessed CS - 18-24 (2014)]],ConsolGeog[[#This Row],[Assessed CS - 16-24 (2014)]])</f>
        <v>0</v>
      </c>
      <c r="J240" s="128">
        <f>VLOOKUP(FinalOutput[[#This Row],[ONS_Cenus_2011]],Table5[],CensusData!C$1,FALSE)</f>
        <v>58085</v>
      </c>
      <c r="K240" s="128">
        <f>VLOOKUP(FinalOutput[[#This Row],[ONS_Cenus_2011]],Table5[],CensusData!D$1,FALSE)</f>
        <v>5325</v>
      </c>
      <c r="L240" s="128">
        <f>VLOOKUP(FinalOutput[[#This Row],[ONS_Cenus_2011]],Table5[],CensusData!E$1,FALSE)</f>
        <v>2599</v>
      </c>
      <c r="M240" s="128">
        <f>VLOOKUP(FinalOutput[[#This Row],[ONS_Cenus_2011]],Table5[],CensusData!F$1,FALSE)</f>
        <v>6282</v>
      </c>
      <c r="N240" s="128">
        <f>VLOOKUP(FinalOutput[[#This Row],[ONS_Cenus_2011]],Table5[],CensusData!G$1,FALSE)</f>
        <v>3150</v>
      </c>
      <c r="O240" s="128">
        <f>VLOOKUP(FinalOutput[[#This Row],[ONS_Cenus_2011]],Table5[],CensusData!H$1,FALSE)</f>
        <v>399</v>
      </c>
      <c r="P240" s="128">
        <f>VLOOKUP(FinalOutput[[#This Row],[ONS_Cenus_2011]],Table5[],CensusData!I$1,FALSE)</f>
        <v>8.99</v>
      </c>
      <c r="Q240" s="128">
        <f>VLOOKUP(FinalOutput[[#This Row],[ONS_Cenus_2011]],Table5[],CensusData!J$1,FALSE)</f>
        <v>25351</v>
      </c>
      <c r="R240" s="128">
        <f>VLOOKUP(FinalOutput[[#This Row],[ONS_Cenus_2011]],Table5[],CensusData!K$1,FALSE)</f>
        <v>66706</v>
      </c>
      <c r="S240" s="128">
        <f>VLOOKUP(FinalOutput[[#This Row],[ONS_Cenus_2011]],Table5[],CensusData!L$1,FALSE)</f>
        <v>65377</v>
      </c>
      <c r="T240" s="128">
        <f>VLOOKUP(FinalOutput[[#This Row],[ONS_Cenus_2011]],Table5[],CensusData!M$1,FALSE)</f>
        <v>62276</v>
      </c>
      <c r="U240" s="128">
        <f>VLOOKUP(FinalOutput[[#This Row],[ONS_Cenus_2011]],Table5[],CensusData!N$1,FALSE)</f>
        <v>519</v>
      </c>
      <c r="V240" s="128">
        <f>VLOOKUP(FinalOutput[[#This Row],[ONS_Cenus_2011]],Table5[],CensusData!O$1,FALSE)</f>
        <v>65</v>
      </c>
      <c r="W240" s="128">
        <f>VLOOKUP(FinalOutput[[#This Row],[ONS_Cenus_2011]],Table5[],CensusData!P$1,FALSE)</f>
        <v>2517</v>
      </c>
      <c r="X240" s="128">
        <f>VLOOKUP(FinalOutput[[#This Row],[ONS_Cenus_2011]],Table5[],CensusData!Q$1,FALSE)</f>
        <v>391</v>
      </c>
      <c r="Y240" s="128">
        <f>VLOOKUP(FinalOutput[[#This Row],[ONS_Cenus_2011]],Table5[],CensusData!R$1,FALSE)</f>
        <v>119</v>
      </c>
      <c r="Z240" s="128">
        <f>VLOOKUP(FinalOutput[[#This Row],[ONS_Cenus_2011]],Table5[],CensusData!S$1,FALSE)</f>
        <v>37</v>
      </c>
      <c r="AA240" s="128">
        <f>VLOOKUP(FinalOutput[[#This Row],[ONS_Cenus_2011]],Table5[],CensusData!T$1,FALSE)</f>
        <v>132</v>
      </c>
      <c r="AB240" s="128">
        <f>VLOOKUP(FinalOutput[[#This Row],[ONS_Cenus_2011]],Table5[],CensusData!U$1,FALSE)</f>
        <v>103</v>
      </c>
      <c r="AC240" s="128">
        <f>VLOOKUP(FinalOutput[[#This Row],[ONS_Cenus_2011]],Table5[],CensusData!V$1,FALSE)</f>
        <v>622</v>
      </c>
      <c r="AD240" s="128">
        <f>VLOOKUP(FinalOutput[[#This Row],[ONS_Cenus_2011]],Table5[],CensusData!W$1,FALSE)</f>
        <v>172</v>
      </c>
      <c r="AE240" s="128">
        <f>VLOOKUP(FinalOutput[[#This Row],[ONS_Cenus_2011]],Table5[],CensusData!X$1,FALSE)</f>
        <v>27</v>
      </c>
      <c r="AF240" s="128">
        <f>VLOOKUP(FinalOutput[[#This Row],[ONS_Cenus_2011]],Table5[],CensusData!Y$1,FALSE)</f>
        <v>87</v>
      </c>
      <c r="AG240" s="128">
        <f>VLOOKUP(FinalOutput[[#This Row],[ONS_Cenus_2011]],Table5[],CensusData!Z$1,FALSE)</f>
        <v>131</v>
      </c>
      <c r="AH240" s="128">
        <f>VLOOKUP(FinalOutput[[#This Row],[ONS_Cenus_2011]],Table5[],CensusData!AA$1,FALSE)</f>
        <v>205</v>
      </c>
      <c r="AI240" s="128">
        <f>VLOOKUP(FinalOutput[[#This Row],[ONS_Cenus_2011]],Table5[],CensusData!AB$1,FALSE)</f>
        <v>226</v>
      </c>
      <c r="AJ240" s="128">
        <f>VLOOKUP(FinalOutput[[#This Row],[ONS_Cenus_2011]],Table5[],CensusData!AC$1,FALSE)</f>
        <v>128</v>
      </c>
      <c r="AK240" s="128">
        <f>VLOOKUP(FinalOutput[[#This Row],[ONS_Cenus_2011]],Table5[],CensusData!AD$1,FALSE)</f>
        <v>74</v>
      </c>
      <c r="AL240" s="128">
        <f>VLOOKUP(FinalOutput[[#This Row],[ONS_Cenus_2011]],Table5[],CensusData!AE$1,FALSE)</f>
        <v>24</v>
      </c>
      <c r="AM240" s="128">
        <f>VLOOKUP(FinalOutput[[#This Row],[ONS_Cenus_2011]],Table5[],CensusData!AF$1,FALSE)</f>
        <v>90</v>
      </c>
      <c r="AN240" s="128">
        <f>VLOOKUP(FinalOutput[[#This Row],[ONS_Cenus_2011]],Table5[],CensusData!AG$1,FALSE)</f>
        <v>34</v>
      </c>
      <c r="AO240" s="128">
        <f>VLOOKUP(FinalOutput[[#This Row],[ONS_Cenus_2011]],Table5[],CensusData!AH$1,FALSE)</f>
        <v>56</v>
      </c>
      <c r="AP240" s="128">
        <f>VLOOKUP(FinalOutput[[#This Row],[ONS_Cenus_2011]],Table5[],CensusData!AI$1,FALSE)</f>
        <v>126164</v>
      </c>
      <c r="AQ240" s="128">
        <f>VLOOKUP(FinalOutput[[#This Row],[ONS_Cenus_2011]],Table5[],CensusData!AJ$1,FALSE)</f>
        <v>31364</v>
      </c>
      <c r="AR240" s="128">
        <f>VLOOKUP(FinalOutput[[#This Row],[ONS_Cenus_2011]],Table5[],CensusData!AK$1,FALSE)</f>
        <v>17871</v>
      </c>
      <c r="AS240" s="128">
        <f>VLOOKUP(FinalOutput[[#This Row],[ONS_Cenus_2011]],Table5[],CensusData!AL$1,FALSE)</f>
        <v>21159</v>
      </c>
      <c r="AT240" s="128">
        <f>VLOOKUP(FinalOutput[[#This Row],[ONS_Cenus_2011]],Table5[],CensusData!AM$1,FALSE)</f>
        <v>5019</v>
      </c>
      <c r="AU240" s="128">
        <f>VLOOKUP(FinalOutput[[#This Row],[ONS_Cenus_2011]],Table5[],CensusData!AN$1,FALSE)</f>
        <v>14610</v>
      </c>
      <c r="AV240" s="128">
        <f>VLOOKUP(FinalOutput[[#This Row],[ONS_Cenus_2011]],Table5[],CensusData!AO$1,FALSE)</f>
        <v>28732</v>
      </c>
      <c r="AW240" s="128">
        <f>VLOOKUP(FinalOutput[[#This Row],[ONS_Cenus_2011]],Table5[],CensusData!AP$1,FALSE)</f>
        <v>7409</v>
      </c>
    </row>
    <row r="241" spans="1:49" ht="15" customHeight="1">
      <c r="A241" s="128" t="str">
        <f t="array" ref="A241">ConsolGeog[[#This Row],[Country]]</f>
        <v>England</v>
      </c>
      <c r="B241" s="129" t="str">
        <f t="array" ref="B241">ConsolGeog[[#This Row],[County Name]]</f>
        <v>West Sussex</v>
      </c>
      <c r="C241" s="128" t="str">
        <f t="array" ref="C241">ConsolGeog[[#This Row],[la_code]]</f>
        <v>E07000225</v>
      </c>
      <c r="D241" s="129" t="str">
        <f t="array" ref="D241">ConsolGeog[[#This Row],[la_name]]</f>
        <v>Chichester</v>
      </c>
      <c r="E241" s="129" t="str">
        <f t="array" ref="E241">ConsolGeog[[#This Row],[LA Type]]</f>
        <v>District</v>
      </c>
      <c r="F241" s="129">
        <f t="array" ref="F241">ConsolGeog[[#This Row],[population]]</f>
        <v>113794</v>
      </c>
      <c r="G241" s="129">
        <f t="array" ref="G241">ConsolGeog[[#This Row],[area]]</f>
        <v>78623.08</v>
      </c>
      <c r="H241" s="129">
        <f t="array" ref="H241">MAX(ConsolGeog[[#This Row],[Presented HS - 16-17 (2014)]]+ConsolGeog[[#This Row],[Presented HS - 18-24 (2014)]],ConsolGeog[[#This Row],[Presented HS - 16-24 (2014)]])+MAX(ConsolGeog[[#This Row],[Presented CS - 16-17 (2014)]]+ConsolGeog[[#This Row],[Presented CS - 18-24 (2014)]],ConsolGeog[[#This Row],[Presented CS - 16-24 (2014)]])</f>
        <v>3</v>
      </c>
      <c r="I241" s="129">
        <f t="array" ref="I241">MAX(ConsolGeog[[#This Row],[Assessed HS - 16-17 (2014)]]+ConsolGeog[[#This Row],[Assessed HS - 18-24 (2014)]],ConsolGeog[[#This Row],[Assessed HS - 16-24 (2014)]])+MAX(ConsolGeog[[#This Row],[Assessed CS - 16-17 (2014)]]+ConsolGeog[[#This Row],[Assessed CS - 18-24 (2014)]],ConsolGeog[[#This Row],[Assessed CS - 16-24 (2014)]])</f>
        <v>22</v>
      </c>
      <c r="J241" s="128">
        <f>VLOOKUP(FinalOutput[[#This Row],[ONS_Cenus_2011]],Table5[],CensusData!C$1,FALSE)</f>
        <v>41256</v>
      </c>
      <c r="K241" s="128">
        <f>VLOOKUP(FinalOutput[[#This Row],[ONS_Cenus_2011]],Table5[],CensusData!D$1,FALSE)</f>
        <v>4921</v>
      </c>
      <c r="L241" s="128">
        <f>VLOOKUP(FinalOutput[[#This Row],[ONS_Cenus_2011]],Table5[],CensusData!E$1,FALSE)</f>
        <v>1631</v>
      </c>
      <c r="M241" s="128">
        <f>VLOOKUP(FinalOutput[[#This Row],[ONS_Cenus_2011]],Table5[],CensusData!F$1,FALSE)</f>
        <v>4585</v>
      </c>
      <c r="N241" s="128">
        <f>VLOOKUP(FinalOutput[[#This Row],[ONS_Cenus_2011]],Table5[],CensusData!G$1,FALSE)</f>
        <v>2459</v>
      </c>
      <c r="O241" s="128">
        <f>VLOOKUP(FinalOutput[[#This Row],[ONS_Cenus_2011]],Table5[],CensusData!H$1,FALSE)</f>
        <v>217</v>
      </c>
      <c r="P241" s="128">
        <f>VLOOKUP(FinalOutput[[#This Row],[ONS_Cenus_2011]],Table5[],CensusData!I$1,FALSE)</f>
        <v>12.43</v>
      </c>
      <c r="Q241" s="128">
        <f>VLOOKUP(FinalOutput[[#This Row],[ONS_Cenus_2011]],Table5[],CensusData!J$1,FALSE)</f>
        <v>21013</v>
      </c>
      <c r="R241" s="128">
        <f>VLOOKUP(FinalOutput[[#This Row],[ONS_Cenus_2011]],Table5[],CensusData!K$1,FALSE)</f>
        <v>49848</v>
      </c>
      <c r="S241" s="128">
        <f>VLOOKUP(FinalOutput[[#This Row],[ONS_Cenus_2011]],Table5[],CensusData!L$1,FALSE)</f>
        <v>48790</v>
      </c>
      <c r="T241" s="128">
        <f>VLOOKUP(FinalOutput[[#This Row],[ONS_Cenus_2011]],Table5[],CensusData!M$1,FALSE)</f>
        <v>46976</v>
      </c>
      <c r="U241" s="128">
        <f>VLOOKUP(FinalOutput[[#This Row],[ONS_Cenus_2011]],Table5[],CensusData!N$1,FALSE)</f>
        <v>383</v>
      </c>
      <c r="V241" s="128">
        <f>VLOOKUP(FinalOutput[[#This Row],[ONS_Cenus_2011]],Table5[],CensusData!O$1,FALSE)</f>
        <v>95</v>
      </c>
      <c r="W241" s="128">
        <f>VLOOKUP(FinalOutput[[#This Row],[ONS_Cenus_2011]],Table5[],CensusData!P$1,FALSE)</f>
        <v>1336</v>
      </c>
      <c r="X241" s="128">
        <f>VLOOKUP(FinalOutput[[#This Row],[ONS_Cenus_2011]],Table5[],CensusData!Q$1,FALSE)</f>
        <v>247</v>
      </c>
      <c r="Y241" s="128">
        <f>VLOOKUP(FinalOutput[[#This Row],[ONS_Cenus_2011]],Table5[],CensusData!R$1,FALSE)</f>
        <v>63</v>
      </c>
      <c r="Z241" s="128">
        <f>VLOOKUP(FinalOutput[[#This Row],[ONS_Cenus_2011]],Table5[],CensusData!S$1,FALSE)</f>
        <v>21</v>
      </c>
      <c r="AA241" s="128">
        <f>VLOOKUP(FinalOutput[[#This Row],[ONS_Cenus_2011]],Table5[],CensusData!T$1,FALSE)</f>
        <v>78</v>
      </c>
      <c r="AB241" s="128">
        <f>VLOOKUP(FinalOutput[[#This Row],[ONS_Cenus_2011]],Table5[],CensusData!U$1,FALSE)</f>
        <v>85</v>
      </c>
      <c r="AC241" s="128">
        <f>VLOOKUP(FinalOutput[[#This Row],[ONS_Cenus_2011]],Table5[],CensusData!V$1,FALSE)</f>
        <v>530</v>
      </c>
      <c r="AD241" s="128">
        <f>VLOOKUP(FinalOutput[[#This Row],[ONS_Cenus_2011]],Table5[],CensusData!W$1,FALSE)</f>
        <v>158</v>
      </c>
      <c r="AE241" s="128">
        <f>VLOOKUP(FinalOutput[[#This Row],[ONS_Cenus_2011]],Table5[],CensusData!X$1,FALSE)</f>
        <v>16</v>
      </c>
      <c r="AF241" s="128">
        <f>VLOOKUP(FinalOutput[[#This Row],[ONS_Cenus_2011]],Table5[],CensusData!Y$1,FALSE)</f>
        <v>43</v>
      </c>
      <c r="AG241" s="128">
        <f>VLOOKUP(FinalOutput[[#This Row],[ONS_Cenus_2011]],Table5[],CensusData!Z$1,FALSE)</f>
        <v>102</v>
      </c>
      <c r="AH241" s="128">
        <f>VLOOKUP(FinalOutput[[#This Row],[ONS_Cenus_2011]],Table5[],CensusData!AA$1,FALSE)</f>
        <v>211</v>
      </c>
      <c r="AI241" s="128">
        <f>VLOOKUP(FinalOutput[[#This Row],[ONS_Cenus_2011]],Table5[],CensusData!AB$1,FALSE)</f>
        <v>182</v>
      </c>
      <c r="AJ241" s="128">
        <f>VLOOKUP(FinalOutput[[#This Row],[ONS_Cenus_2011]],Table5[],CensusData!AC$1,FALSE)</f>
        <v>106</v>
      </c>
      <c r="AK241" s="128">
        <f>VLOOKUP(FinalOutput[[#This Row],[ONS_Cenus_2011]],Table5[],CensusData!AD$1,FALSE)</f>
        <v>56</v>
      </c>
      <c r="AL241" s="128">
        <f>VLOOKUP(FinalOutput[[#This Row],[ONS_Cenus_2011]],Table5[],CensusData!AE$1,FALSE)</f>
        <v>20</v>
      </c>
      <c r="AM241" s="128">
        <f>VLOOKUP(FinalOutput[[#This Row],[ONS_Cenus_2011]],Table5[],CensusData!AF$1,FALSE)</f>
        <v>99</v>
      </c>
      <c r="AN241" s="128">
        <f>VLOOKUP(FinalOutput[[#This Row],[ONS_Cenus_2011]],Table5[],CensusData!AG$1,FALSE)</f>
        <v>38</v>
      </c>
      <c r="AO241" s="128">
        <f>VLOOKUP(FinalOutput[[#This Row],[ONS_Cenus_2011]],Table5[],CensusData!AH$1,FALSE)</f>
        <v>61</v>
      </c>
      <c r="AP241" s="128">
        <f>VLOOKUP(FinalOutput[[#This Row],[ONS_Cenus_2011]],Table5[],CensusData!AI$1,FALSE)</f>
        <v>95161</v>
      </c>
      <c r="AQ241" s="128">
        <f>VLOOKUP(FinalOutput[[#This Row],[ONS_Cenus_2011]],Table5[],CensusData!AJ$1,FALSE)</f>
        <v>18566</v>
      </c>
      <c r="AR241" s="128">
        <f>VLOOKUP(FinalOutput[[#This Row],[ONS_Cenus_2011]],Table5[],CensusData!AK$1,FALSE)</f>
        <v>11035</v>
      </c>
      <c r="AS241" s="128">
        <f>VLOOKUP(FinalOutput[[#This Row],[ONS_Cenus_2011]],Table5[],CensusData!AL$1,FALSE)</f>
        <v>15164</v>
      </c>
      <c r="AT241" s="128">
        <f>VLOOKUP(FinalOutput[[#This Row],[ONS_Cenus_2011]],Table5[],CensusData!AM$1,FALSE)</f>
        <v>3252</v>
      </c>
      <c r="AU241" s="128">
        <f>VLOOKUP(FinalOutput[[#This Row],[ONS_Cenus_2011]],Table5[],CensusData!AN$1,FALSE)</f>
        <v>12149</v>
      </c>
      <c r="AV241" s="128">
        <f>VLOOKUP(FinalOutput[[#This Row],[ONS_Cenus_2011]],Table5[],CensusData!AO$1,FALSE)</f>
        <v>30820</v>
      </c>
      <c r="AW241" s="128">
        <f>VLOOKUP(FinalOutput[[#This Row],[ONS_Cenus_2011]],Table5[],CensusData!AP$1,FALSE)</f>
        <v>4175</v>
      </c>
    </row>
    <row r="242" spans="1:49" ht="15" customHeight="1">
      <c r="A242" s="128" t="str">
        <f t="array" ref="A242">ConsolGeog[[#This Row],[Country]]</f>
        <v>England</v>
      </c>
      <c r="B242" s="129" t="str">
        <f t="array" ref="B242">ConsolGeog[[#This Row],[County Name]]</f>
        <v>Surrey</v>
      </c>
      <c r="C242" s="128" t="str">
        <f t="array" ref="C242">ConsolGeog[[#This Row],[la_code]]</f>
        <v>E07000211</v>
      </c>
      <c r="D242" s="129" t="str">
        <f t="array" ref="D242">ConsolGeog[[#This Row],[la_name]]</f>
        <v>Reigate and Banstead</v>
      </c>
      <c r="E242" s="129" t="str">
        <f t="array" ref="E242">ConsolGeog[[#This Row],[LA Type]]</f>
        <v>District</v>
      </c>
      <c r="F242" s="129">
        <f t="array" ref="F242">ConsolGeog[[#This Row],[population]]</f>
        <v>137835</v>
      </c>
      <c r="G242" s="129">
        <f t="array" ref="G242">ConsolGeog[[#This Row],[area]]</f>
        <v>12913.41</v>
      </c>
      <c r="H242" s="129">
        <f t="array" ref="H242">MAX(ConsolGeog[[#This Row],[Presented HS - 16-17 (2014)]]+ConsolGeog[[#This Row],[Presented HS - 18-24 (2014)]],ConsolGeog[[#This Row],[Presented HS - 16-24 (2014)]])+MAX(ConsolGeog[[#This Row],[Presented CS - 16-17 (2014)]]+ConsolGeog[[#This Row],[Presented CS - 18-24 (2014)]],ConsolGeog[[#This Row],[Presented CS - 16-24 (2014)]])</f>
        <v>0</v>
      </c>
      <c r="I242" s="129">
        <f t="array" ref="I242">MAX(ConsolGeog[[#This Row],[Assessed HS - 16-17 (2014)]]+ConsolGeog[[#This Row],[Assessed HS - 18-24 (2014)]],ConsolGeog[[#This Row],[Assessed HS - 16-24 (2014)]])+MAX(ConsolGeog[[#This Row],[Assessed CS - 16-17 (2014)]]+ConsolGeog[[#This Row],[Assessed CS - 18-24 (2014)]],ConsolGeog[[#This Row],[Assessed CS - 16-24 (2014)]])</f>
        <v>0</v>
      </c>
      <c r="J242" s="128">
        <f>VLOOKUP(FinalOutput[[#This Row],[ONS_Cenus_2011]],Table5[],CensusData!C$1,FALSE)</f>
        <v>39009</v>
      </c>
      <c r="K242" s="128">
        <f>VLOOKUP(FinalOutput[[#This Row],[ONS_Cenus_2011]],Table5[],CensusData!D$1,FALSE)</f>
        <v>5223</v>
      </c>
      <c r="L242" s="128">
        <f>VLOOKUP(FinalOutput[[#This Row],[ONS_Cenus_2011]],Table5[],CensusData!E$1,FALSE)</f>
        <v>2688</v>
      </c>
      <c r="M242" s="128">
        <f>VLOOKUP(FinalOutput[[#This Row],[ONS_Cenus_2011]],Table5[],CensusData!F$1,FALSE)</f>
        <v>6086</v>
      </c>
      <c r="N242" s="128">
        <f>VLOOKUP(FinalOutput[[#This Row],[ONS_Cenus_2011]],Table5[],CensusData!G$1,FALSE)</f>
        <v>3521</v>
      </c>
      <c r="O242" s="128">
        <f>VLOOKUP(FinalOutput[[#This Row],[ONS_Cenus_2011]],Table5[],CensusData!H$1,FALSE)</f>
        <v>470</v>
      </c>
      <c r="P242" s="128">
        <f>VLOOKUP(FinalOutput[[#This Row],[ONS_Cenus_2011]],Table5[],CensusData!I$1,FALSE)</f>
        <v>6.96</v>
      </c>
      <c r="Q242" s="128">
        <f>VLOOKUP(FinalOutput[[#This Row],[ONS_Cenus_2011]],Table5[],CensusData!J$1,FALSE)</f>
        <v>27870</v>
      </c>
      <c r="R242" s="128">
        <f>VLOOKUP(FinalOutput[[#This Row],[ONS_Cenus_2011]],Table5[],CensusData!K$1,FALSE)</f>
        <v>55423</v>
      </c>
      <c r="S242" s="128">
        <f>VLOOKUP(FinalOutput[[#This Row],[ONS_Cenus_2011]],Table5[],CensusData!L$1,FALSE)</f>
        <v>51595</v>
      </c>
      <c r="T242" s="128">
        <f>VLOOKUP(FinalOutput[[#This Row],[ONS_Cenus_2011]],Table5[],CensusData!M$1,FALSE)</f>
        <v>48401</v>
      </c>
      <c r="U242" s="128">
        <f>VLOOKUP(FinalOutput[[#This Row],[ONS_Cenus_2011]],Table5[],CensusData!N$1,FALSE)</f>
        <v>793</v>
      </c>
      <c r="V242" s="128">
        <f>VLOOKUP(FinalOutput[[#This Row],[ONS_Cenus_2011]],Table5[],CensusData!O$1,FALSE)</f>
        <v>46</v>
      </c>
      <c r="W242" s="128">
        <f>VLOOKUP(FinalOutput[[#This Row],[ONS_Cenus_2011]],Table5[],CensusData!P$1,FALSE)</f>
        <v>2355</v>
      </c>
      <c r="X242" s="128">
        <f>VLOOKUP(FinalOutput[[#This Row],[ONS_Cenus_2011]],Table5[],CensusData!Q$1,FALSE)</f>
        <v>598</v>
      </c>
      <c r="Y242" s="128">
        <f>VLOOKUP(FinalOutput[[#This Row],[ONS_Cenus_2011]],Table5[],CensusData!R$1,FALSE)</f>
        <v>143</v>
      </c>
      <c r="Z242" s="128">
        <f>VLOOKUP(FinalOutput[[#This Row],[ONS_Cenus_2011]],Table5[],CensusData!S$1,FALSE)</f>
        <v>71</v>
      </c>
      <c r="AA242" s="128">
        <f>VLOOKUP(FinalOutput[[#This Row],[ONS_Cenus_2011]],Table5[],CensusData!T$1,FALSE)</f>
        <v>212</v>
      </c>
      <c r="AB242" s="128">
        <f>VLOOKUP(FinalOutput[[#This Row],[ONS_Cenus_2011]],Table5[],CensusData!U$1,FALSE)</f>
        <v>172</v>
      </c>
      <c r="AC242" s="128">
        <f>VLOOKUP(FinalOutput[[#This Row],[ONS_Cenus_2011]],Table5[],CensusData!V$1,FALSE)</f>
        <v>2174</v>
      </c>
      <c r="AD242" s="128">
        <f>VLOOKUP(FinalOutput[[#This Row],[ONS_Cenus_2011]],Table5[],CensusData!W$1,FALSE)</f>
        <v>732</v>
      </c>
      <c r="AE242" s="128">
        <f>VLOOKUP(FinalOutput[[#This Row],[ONS_Cenus_2011]],Table5[],CensusData!X$1,FALSE)</f>
        <v>310</v>
      </c>
      <c r="AF242" s="128">
        <f>VLOOKUP(FinalOutput[[#This Row],[ONS_Cenus_2011]],Table5[],CensusData!Y$1,FALSE)</f>
        <v>115</v>
      </c>
      <c r="AG242" s="128">
        <f>VLOOKUP(FinalOutput[[#This Row],[ONS_Cenus_2011]],Table5[],CensusData!Z$1,FALSE)</f>
        <v>338</v>
      </c>
      <c r="AH242" s="128">
        <f>VLOOKUP(FinalOutput[[#This Row],[ONS_Cenus_2011]],Table5[],CensusData!AA$1,FALSE)</f>
        <v>679</v>
      </c>
      <c r="AI242" s="128">
        <f>VLOOKUP(FinalOutput[[#This Row],[ONS_Cenus_2011]],Table5[],CensusData!AB$1,FALSE)</f>
        <v>768</v>
      </c>
      <c r="AJ242" s="128">
        <f>VLOOKUP(FinalOutput[[#This Row],[ONS_Cenus_2011]],Table5[],CensusData!AC$1,FALSE)</f>
        <v>446</v>
      </c>
      <c r="AK242" s="128">
        <f>VLOOKUP(FinalOutput[[#This Row],[ONS_Cenus_2011]],Table5[],CensusData!AD$1,FALSE)</f>
        <v>242</v>
      </c>
      <c r="AL242" s="128">
        <f>VLOOKUP(FinalOutput[[#This Row],[ONS_Cenus_2011]],Table5[],CensusData!AE$1,FALSE)</f>
        <v>80</v>
      </c>
      <c r="AM242" s="128">
        <f>VLOOKUP(FinalOutput[[#This Row],[ONS_Cenus_2011]],Table5[],CensusData!AF$1,FALSE)</f>
        <v>288</v>
      </c>
      <c r="AN242" s="128">
        <f>VLOOKUP(FinalOutput[[#This Row],[ONS_Cenus_2011]],Table5[],CensusData!AG$1,FALSE)</f>
        <v>100</v>
      </c>
      <c r="AO242" s="128">
        <f>VLOOKUP(FinalOutput[[#This Row],[ONS_Cenus_2011]],Table5[],CensusData!AH$1,FALSE)</f>
        <v>188</v>
      </c>
      <c r="AP242" s="128">
        <f>VLOOKUP(FinalOutput[[#This Row],[ONS_Cenus_2011]],Table5[],CensusData!AI$1,FALSE)</f>
        <v>110725</v>
      </c>
      <c r="AQ242" s="128">
        <f>VLOOKUP(FinalOutput[[#This Row],[ONS_Cenus_2011]],Table5[],CensusData!AJ$1,FALSE)</f>
        <v>18363</v>
      </c>
      <c r="AR242" s="128">
        <f>VLOOKUP(FinalOutput[[#This Row],[ONS_Cenus_2011]],Table5[],CensusData!AK$1,FALSE)</f>
        <v>14587</v>
      </c>
      <c r="AS242" s="128">
        <f>VLOOKUP(FinalOutput[[#This Row],[ONS_Cenus_2011]],Table5[],CensusData!AL$1,FALSE)</f>
        <v>18345</v>
      </c>
      <c r="AT242" s="128">
        <f>VLOOKUP(FinalOutput[[#This Row],[ONS_Cenus_2011]],Table5[],CensusData!AM$1,FALSE)</f>
        <v>3237</v>
      </c>
      <c r="AU242" s="128">
        <f>VLOOKUP(FinalOutput[[#This Row],[ONS_Cenus_2011]],Table5[],CensusData!AN$1,FALSE)</f>
        <v>13294</v>
      </c>
      <c r="AV242" s="128">
        <f>VLOOKUP(FinalOutput[[#This Row],[ONS_Cenus_2011]],Table5[],CensusData!AO$1,FALSE)</f>
        <v>37602</v>
      </c>
      <c r="AW242" s="128">
        <f>VLOOKUP(FinalOutput[[#This Row],[ONS_Cenus_2011]],Table5[],CensusData!AP$1,FALSE)</f>
        <v>5297</v>
      </c>
    </row>
    <row r="243" spans="1:49" ht="15" customHeight="1">
      <c r="A243" s="128" t="str">
        <f t="array" ref="A243">ConsolGeog[[#This Row],[Country]]</f>
        <v>England</v>
      </c>
      <c r="B243" s="129" t="str">
        <f t="array" ref="B243">ConsolGeog[[#This Row],[County Name]]</f>
        <v>Surrey</v>
      </c>
      <c r="C243" s="128" t="str">
        <f t="array" ref="C243">ConsolGeog[[#This Row],[la_code]]</f>
        <v>E07000213</v>
      </c>
      <c r="D243" s="129" t="str">
        <f t="array" ref="D243">ConsolGeog[[#This Row],[la_name]]</f>
        <v>Spelthorne</v>
      </c>
      <c r="E243" s="129" t="str">
        <f t="array" ref="E243">ConsolGeog[[#This Row],[LA Type]]</f>
        <v>District</v>
      </c>
      <c r="F243" s="129">
        <f t="array" ref="F243">ConsolGeog[[#This Row],[population]]</f>
        <v>95598</v>
      </c>
      <c r="G243" s="129">
        <f t="array" ref="G243">ConsolGeog[[#This Row],[area]]</f>
        <v>4488.4399999999996</v>
      </c>
      <c r="H243" s="129">
        <f t="array" ref="H243">MAX(ConsolGeog[[#This Row],[Presented HS - 16-17 (2014)]]+ConsolGeog[[#This Row],[Presented HS - 18-24 (2014)]],ConsolGeog[[#This Row],[Presented HS - 16-24 (2014)]])+MAX(ConsolGeog[[#This Row],[Presented CS - 16-17 (2014)]]+ConsolGeog[[#This Row],[Presented CS - 18-24 (2014)]],ConsolGeog[[#This Row],[Presented CS - 16-24 (2014)]])</f>
        <v>0</v>
      </c>
      <c r="I243" s="129">
        <f t="array" ref="I243">MAX(ConsolGeog[[#This Row],[Assessed HS - 16-17 (2014)]]+ConsolGeog[[#This Row],[Assessed HS - 18-24 (2014)]],ConsolGeog[[#This Row],[Assessed HS - 16-24 (2014)]])+MAX(ConsolGeog[[#This Row],[Assessed CS - 16-17 (2014)]]+ConsolGeog[[#This Row],[Assessed CS - 18-24 (2014)]],ConsolGeog[[#This Row],[Assessed CS - 16-24 (2014)]])</f>
        <v>0</v>
      </c>
      <c r="J243" s="128">
        <f>VLOOKUP(FinalOutput[[#This Row],[ONS_Cenus_2011]],Table5[],CensusData!C$1,FALSE)</f>
        <v>27605</v>
      </c>
      <c r="K243" s="128">
        <f>VLOOKUP(FinalOutput[[#This Row],[ONS_Cenus_2011]],Table5[],CensusData!D$1,FALSE)</f>
        <v>3473</v>
      </c>
      <c r="L243" s="128">
        <f>VLOOKUP(FinalOutput[[#This Row],[ONS_Cenus_2011]],Table5[],CensusData!E$1,FALSE)</f>
        <v>1922</v>
      </c>
      <c r="M243" s="128">
        <f>VLOOKUP(FinalOutput[[#This Row],[ONS_Cenus_2011]],Table5[],CensusData!F$1,FALSE)</f>
        <v>3877</v>
      </c>
      <c r="N243" s="128">
        <f>VLOOKUP(FinalOutput[[#This Row],[ONS_Cenus_2011]],Table5[],CensusData!G$1,FALSE)</f>
        <v>2284</v>
      </c>
      <c r="O243" s="128">
        <f>VLOOKUP(FinalOutput[[#This Row],[ONS_Cenus_2011]],Table5[],CensusData!H$1,FALSE)</f>
        <v>344</v>
      </c>
      <c r="P243" s="128">
        <f>VLOOKUP(FinalOutput[[#This Row],[ONS_Cenus_2011]],Table5[],CensusData!I$1,FALSE)</f>
        <v>5.19</v>
      </c>
      <c r="Q243" s="128">
        <f>VLOOKUP(FinalOutput[[#This Row],[ONS_Cenus_2011]],Table5[],CensusData!J$1,FALSE)</f>
        <v>29853</v>
      </c>
      <c r="R243" s="128">
        <f>VLOOKUP(FinalOutput[[#This Row],[ONS_Cenus_2011]],Table5[],CensusData!K$1,FALSE)</f>
        <v>39512</v>
      </c>
      <c r="S243" s="128">
        <f>VLOOKUP(FinalOutput[[#This Row],[ONS_Cenus_2011]],Table5[],CensusData!L$1,FALSE)</f>
        <v>35594</v>
      </c>
      <c r="T243" s="128">
        <f>VLOOKUP(FinalOutput[[#This Row],[ONS_Cenus_2011]],Table5[],CensusData!M$1,FALSE)</f>
        <v>33042</v>
      </c>
      <c r="U243" s="128">
        <f>VLOOKUP(FinalOutput[[#This Row],[ONS_Cenus_2011]],Table5[],CensusData!N$1,FALSE)</f>
        <v>766</v>
      </c>
      <c r="V243" s="128">
        <f>VLOOKUP(FinalOutput[[#This Row],[ONS_Cenus_2011]],Table5[],CensusData!O$1,FALSE)</f>
        <v>63</v>
      </c>
      <c r="W243" s="128">
        <f>VLOOKUP(FinalOutput[[#This Row],[ONS_Cenus_2011]],Table5[],CensusData!P$1,FALSE)</f>
        <v>1723</v>
      </c>
      <c r="X243" s="128">
        <f>VLOOKUP(FinalOutput[[#This Row],[ONS_Cenus_2011]],Table5[],CensusData!Q$1,FALSE)</f>
        <v>513</v>
      </c>
      <c r="Y243" s="128">
        <f>VLOOKUP(FinalOutput[[#This Row],[ONS_Cenus_2011]],Table5[],CensusData!R$1,FALSE)</f>
        <v>125</v>
      </c>
      <c r="Z243" s="128">
        <f>VLOOKUP(FinalOutput[[#This Row],[ONS_Cenus_2011]],Table5[],CensusData!S$1,FALSE)</f>
        <v>76</v>
      </c>
      <c r="AA243" s="128">
        <f>VLOOKUP(FinalOutput[[#This Row],[ONS_Cenus_2011]],Table5[],CensusData!T$1,FALSE)</f>
        <v>169</v>
      </c>
      <c r="AB243" s="128">
        <f>VLOOKUP(FinalOutput[[#This Row],[ONS_Cenus_2011]],Table5[],CensusData!U$1,FALSE)</f>
        <v>143</v>
      </c>
      <c r="AC243" s="128">
        <f>VLOOKUP(FinalOutput[[#This Row],[ONS_Cenus_2011]],Table5[],CensusData!V$1,FALSE)</f>
        <v>2487</v>
      </c>
      <c r="AD243" s="128">
        <f>VLOOKUP(FinalOutput[[#This Row],[ONS_Cenus_2011]],Table5[],CensusData!W$1,FALSE)</f>
        <v>1427</v>
      </c>
      <c r="AE243" s="128">
        <f>VLOOKUP(FinalOutput[[#This Row],[ONS_Cenus_2011]],Table5[],CensusData!X$1,FALSE)</f>
        <v>210</v>
      </c>
      <c r="AF243" s="128">
        <f>VLOOKUP(FinalOutput[[#This Row],[ONS_Cenus_2011]],Table5[],CensusData!Y$1,FALSE)</f>
        <v>64</v>
      </c>
      <c r="AG243" s="128">
        <f>VLOOKUP(FinalOutput[[#This Row],[ONS_Cenus_2011]],Table5[],CensusData!Z$1,FALSE)</f>
        <v>239</v>
      </c>
      <c r="AH243" s="128">
        <f>VLOOKUP(FinalOutput[[#This Row],[ONS_Cenus_2011]],Table5[],CensusData!AA$1,FALSE)</f>
        <v>547</v>
      </c>
      <c r="AI243" s="128">
        <f>VLOOKUP(FinalOutput[[#This Row],[ONS_Cenus_2011]],Table5[],CensusData!AB$1,FALSE)</f>
        <v>564</v>
      </c>
      <c r="AJ243" s="128">
        <f>VLOOKUP(FinalOutput[[#This Row],[ONS_Cenus_2011]],Table5[],CensusData!AC$1,FALSE)</f>
        <v>324</v>
      </c>
      <c r="AK243" s="128">
        <f>VLOOKUP(FinalOutput[[#This Row],[ONS_Cenus_2011]],Table5[],CensusData!AD$1,FALSE)</f>
        <v>192</v>
      </c>
      <c r="AL243" s="128">
        <f>VLOOKUP(FinalOutput[[#This Row],[ONS_Cenus_2011]],Table5[],CensusData!AE$1,FALSE)</f>
        <v>48</v>
      </c>
      <c r="AM243" s="128">
        <f>VLOOKUP(FinalOutput[[#This Row],[ONS_Cenus_2011]],Table5[],CensusData!AF$1,FALSE)</f>
        <v>354</v>
      </c>
      <c r="AN243" s="128">
        <f>VLOOKUP(FinalOutput[[#This Row],[ONS_Cenus_2011]],Table5[],CensusData!AG$1,FALSE)</f>
        <v>137</v>
      </c>
      <c r="AO243" s="128">
        <f>VLOOKUP(FinalOutput[[#This Row],[ONS_Cenus_2011]],Table5[],CensusData!AH$1,FALSE)</f>
        <v>217</v>
      </c>
      <c r="AP243" s="128">
        <f>VLOOKUP(FinalOutput[[#This Row],[ONS_Cenus_2011]],Table5[],CensusData!AI$1,FALSE)</f>
        <v>78089</v>
      </c>
      <c r="AQ243" s="128">
        <f>VLOOKUP(FinalOutput[[#This Row],[ONS_Cenus_2011]],Table5[],CensusData!AJ$1,FALSE)</f>
        <v>15947</v>
      </c>
      <c r="AR243" s="128">
        <f>VLOOKUP(FinalOutput[[#This Row],[ONS_Cenus_2011]],Table5[],CensusData!AK$1,FALSE)</f>
        <v>12546</v>
      </c>
      <c r="AS243" s="128">
        <f>VLOOKUP(FinalOutput[[#This Row],[ONS_Cenus_2011]],Table5[],CensusData!AL$1,FALSE)</f>
        <v>12564</v>
      </c>
      <c r="AT243" s="128">
        <f>VLOOKUP(FinalOutput[[#This Row],[ONS_Cenus_2011]],Table5[],CensusData!AM$1,FALSE)</f>
        <v>3056</v>
      </c>
      <c r="AU243" s="128">
        <f>VLOOKUP(FinalOutput[[#This Row],[ONS_Cenus_2011]],Table5[],CensusData!AN$1,FALSE)</f>
        <v>8882</v>
      </c>
      <c r="AV243" s="128">
        <f>VLOOKUP(FinalOutput[[#This Row],[ONS_Cenus_2011]],Table5[],CensusData!AO$1,FALSE)</f>
        <v>20262</v>
      </c>
      <c r="AW243" s="128">
        <f>VLOOKUP(FinalOutput[[#This Row],[ONS_Cenus_2011]],Table5[],CensusData!AP$1,FALSE)</f>
        <v>4832</v>
      </c>
    </row>
    <row r="244" spans="1:49" ht="15" customHeight="1">
      <c r="A244" s="128" t="str">
        <f t="array" ref="A244">ConsolGeog[[#This Row],[Country]]</f>
        <v>England</v>
      </c>
      <c r="B244" s="129" t="str">
        <f t="array" ref="B244">ConsolGeog[[#This Row],[County Name]]</f>
        <v>Surrey</v>
      </c>
      <c r="C244" s="128" t="str">
        <f t="array" ref="C244">ConsolGeog[[#This Row],[la_code]]</f>
        <v>E07000214</v>
      </c>
      <c r="D244" s="129" t="str">
        <f t="array" ref="D244">ConsolGeog[[#This Row],[la_name]]</f>
        <v>Surrey Heath</v>
      </c>
      <c r="E244" s="129" t="str">
        <f t="array" ref="E244">ConsolGeog[[#This Row],[LA Type]]</f>
        <v>District</v>
      </c>
      <c r="F244" s="129">
        <f t="array" ref="F244">ConsolGeog[[#This Row],[population]]</f>
        <v>86144</v>
      </c>
      <c r="G244" s="129">
        <f t="array" ref="G244">ConsolGeog[[#This Row],[area]]</f>
        <v>9509.2800000000007</v>
      </c>
      <c r="H244" s="129">
        <f t="array" ref="H244">MAX(ConsolGeog[[#This Row],[Presented HS - 16-17 (2014)]]+ConsolGeog[[#This Row],[Presented HS - 18-24 (2014)]],ConsolGeog[[#This Row],[Presented HS - 16-24 (2014)]])+MAX(ConsolGeog[[#This Row],[Presented CS - 16-17 (2014)]]+ConsolGeog[[#This Row],[Presented CS - 18-24 (2014)]],ConsolGeog[[#This Row],[Presented CS - 16-24 (2014)]])</f>
        <v>0</v>
      </c>
      <c r="I244" s="129">
        <f t="array" ref="I244">MAX(ConsolGeog[[#This Row],[Assessed HS - 16-17 (2014)]]+ConsolGeog[[#This Row],[Assessed HS - 18-24 (2014)]],ConsolGeog[[#This Row],[Assessed HS - 16-24 (2014)]])+MAX(ConsolGeog[[#This Row],[Assessed CS - 16-17 (2014)]]+ConsolGeog[[#This Row],[Assessed CS - 18-24 (2014)]],ConsolGeog[[#This Row],[Assessed CS - 16-24 (2014)]])</f>
        <v>38</v>
      </c>
      <c r="J244" s="128">
        <f>VLOOKUP(FinalOutput[[#This Row],[ONS_Cenus_2011]],Table5[],CensusData!C$1,FALSE)</f>
        <v>23999</v>
      </c>
      <c r="K244" s="128">
        <f>VLOOKUP(FinalOutput[[#This Row],[ONS_Cenus_2011]],Table5[],CensusData!D$1,FALSE)</f>
        <v>3194</v>
      </c>
      <c r="L244" s="128">
        <f>VLOOKUP(FinalOutput[[#This Row],[ONS_Cenus_2011]],Table5[],CensusData!E$1,FALSE)</f>
        <v>1388</v>
      </c>
      <c r="M244" s="128">
        <f>VLOOKUP(FinalOutput[[#This Row],[ONS_Cenus_2011]],Table5[],CensusData!F$1,FALSE)</f>
        <v>3520</v>
      </c>
      <c r="N244" s="128">
        <f>VLOOKUP(FinalOutput[[#This Row],[ONS_Cenus_2011]],Table5[],CensusData!G$1,FALSE)</f>
        <v>2162</v>
      </c>
      <c r="O244" s="128">
        <f>VLOOKUP(FinalOutput[[#This Row],[ONS_Cenus_2011]],Table5[],CensusData!H$1,FALSE)</f>
        <v>231</v>
      </c>
      <c r="P244" s="128">
        <f>VLOOKUP(FinalOutput[[#This Row],[ONS_Cenus_2011]],Table5[],CensusData!I$1,FALSE)</f>
        <v>5.24</v>
      </c>
      <c r="Q244" s="128">
        <f>VLOOKUP(FinalOutput[[#This Row],[ONS_Cenus_2011]],Table5[],CensusData!J$1,FALSE)</f>
        <v>29791</v>
      </c>
      <c r="R244" s="128">
        <f>VLOOKUP(FinalOutput[[#This Row],[ONS_Cenus_2011]],Table5[],CensusData!K$1,FALSE)</f>
        <v>33546</v>
      </c>
      <c r="S244" s="128">
        <f>VLOOKUP(FinalOutput[[#This Row],[ONS_Cenus_2011]],Table5[],CensusData!L$1,FALSE)</f>
        <v>31232</v>
      </c>
      <c r="T244" s="128">
        <f>VLOOKUP(FinalOutput[[#This Row],[ONS_Cenus_2011]],Table5[],CensusData!M$1,FALSE)</f>
        <v>29409</v>
      </c>
      <c r="U244" s="128">
        <f>VLOOKUP(FinalOutput[[#This Row],[ONS_Cenus_2011]],Table5[],CensusData!N$1,FALSE)</f>
        <v>452</v>
      </c>
      <c r="V244" s="128">
        <f>VLOOKUP(FinalOutput[[#This Row],[ONS_Cenus_2011]],Table5[],CensusData!O$1,FALSE)</f>
        <v>57</v>
      </c>
      <c r="W244" s="128">
        <f>VLOOKUP(FinalOutput[[#This Row],[ONS_Cenus_2011]],Table5[],CensusData!P$1,FALSE)</f>
        <v>1314</v>
      </c>
      <c r="X244" s="128">
        <f>VLOOKUP(FinalOutput[[#This Row],[ONS_Cenus_2011]],Table5[],CensusData!Q$1,FALSE)</f>
        <v>300</v>
      </c>
      <c r="Y244" s="128">
        <f>VLOOKUP(FinalOutput[[#This Row],[ONS_Cenus_2011]],Table5[],CensusData!R$1,FALSE)</f>
        <v>65</v>
      </c>
      <c r="Z244" s="128">
        <f>VLOOKUP(FinalOutput[[#This Row],[ONS_Cenus_2011]],Table5[],CensusData!S$1,FALSE)</f>
        <v>29</v>
      </c>
      <c r="AA244" s="128">
        <f>VLOOKUP(FinalOutput[[#This Row],[ONS_Cenus_2011]],Table5[],CensusData!T$1,FALSE)</f>
        <v>127</v>
      </c>
      <c r="AB244" s="128">
        <f>VLOOKUP(FinalOutput[[#This Row],[ONS_Cenus_2011]],Table5[],CensusData!U$1,FALSE)</f>
        <v>79</v>
      </c>
      <c r="AC244" s="128">
        <f>VLOOKUP(FinalOutput[[#This Row],[ONS_Cenus_2011]],Table5[],CensusData!V$1,FALSE)</f>
        <v>1531</v>
      </c>
      <c r="AD244" s="128">
        <f>VLOOKUP(FinalOutput[[#This Row],[ONS_Cenus_2011]],Table5[],CensusData!W$1,FALSE)</f>
        <v>552</v>
      </c>
      <c r="AE244" s="128">
        <f>VLOOKUP(FinalOutput[[#This Row],[ONS_Cenus_2011]],Table5[],CensusData!X$1,FALSE)</f>
        <v>163</v>
      </c>
      <c r="AF244" s="128">
        <f>VLOOKUP(FinalOutput[[#This Row],[ONS_Cenus_2011]],Table5[],CensusData!Y$1,FALSE)</f>
        <v>77</v>
      </c>
      <c r="AG244" s="128">
        <f>VLOOKUP(FinalOutput[[#This Row],[ONS_Cenus_2011]],Table5[],CensusData!Z$1,FALSE)</f>
        <v>171</v>
      </c>
      <c r="AH244" s="128">
        <f>VLOOKUP(FinalOutput[[#This Row],[ONS_Cenus_2011]],Table5[],CensusData!AA$1,FALSE)</f>
        <v>568</v>
      </c>
      <c r="AI244" s="128">
        <f>VLOOKUP(FinalOutput[[#This Row],[ONS_Cenus_2011]],Table5[],CensusData!AB$1,FALSE)</f>
        <v>282</v>
      </c>
      <c r="AJ244" s="128">
        <f>VLOOKUP(FinalOutput[[#This Row],[ONS_Cenus_2011]],Table5[],CensusData!AC$1,FALSE)</f>
        <v>165</v>
      </c>
      <c r="AK244" s="128">
        <f>VLOOKUP(FinalOutput[[#This Row],[ONS_Cenus_2011]],Table5[],CensusData!AD$1,FALSE)</f>
        <v>102</v>
      </c>
      <c r="AL244" s="128">
        <f>VLOOKUP(FinalOutput[[#This Row],[ONS_Cenus_2011]],Table5[],CensusData!AE$1,FALSE)</f>
        <v>15</v>
      </c>
      <c r="AM244" s="128">
        <f>VLOOKUP(FinalOutput[[#This Row],[ONS_Cenus_2011]],Table5[],CensusData!AF$1,FALSE)</f>
        <v>201</v>
      </c>
      <c r="AN244" s="128">
        <f>VLOOKUP(FinalOutput[[#This Row],[ONS_Cenus_2011]],Table5[],CensusData!AG$1,FALSE)</f>
        <v>65</v>
      </c>
      <c r="AO244" s="128">
        <f>VLOOKUP(FinalOutput[[#This Row],[ONS_Cenus_2011]],Table5[],CensusData!AH$1,FALSE)</f>
        <v>136</v>
      </c>
      <c r="AP244" s="128">
        <f>VLOOKUP(FinalOutput[[#This Row],[ONS_Cenus_2011]],Table5[],CensusData!AI$1,FALSE)</f>
        <v>69302</v>
      </c>
      <c r="AQ244" s="128">
        <f>VLOOKUP(FinalOutput[[#This Row],[ONS_Cenus_2011]],Table5[],CensusData!AJ$1,FALSE)</f>
        <v>10387</v>
      </c>
      <c r="AR244" s="128">
        <f>VLOOKUP(FinalOutput[[#This Row],[ONS_Cenus_2011]],Table5[],CensusData!AK$1,FALSE)</f>
        <v>9356</v>
      </c>
      <c r="AS244" s="128">
        <f>VLOOKUP(FinalOutput[[#This Row],[ONS_Cenus_2011]],Table5[],CensusData!AL$1,FALSE)</f>
        <v>11292</v>
      </c>
      <c r="AT244" s="128">
        <f>VLOOKUP(FinalOutput[[#This Row],[ONS_Cenus_2011]],Table5[],CensusData!AM$1,FALSE)</f>
        <v>2398</v>
      </c>
      <c r="AU244" s="128">
        <f>VLOOKUP(FinalOutput[[#This Row],[ONS_Cenus_2011]],Table5[],CensusData!AN$1,FALSE)</f>
        <v>8478</v>
      </c>
      <c r="AV244" s="128">
        <f>VLOOKUP(FinalOutput[[#This Row],[ONS_Cenus_2011]],Table5[],CensusData!AO$1,FALSE)</f>
        <v>23887</v>
      </c>
      <c r="AW244" s="128">
        <f>VLOOKUP(FinalOutput[[#This Row],[ONS_Cenus_2011]],Table5[],CensusData!AP$1,FALSE)</f>
        <v>3504</v>
      </c>
    </row>
    <row r="245" spans="1:49" ht="15" customHeight="1">
      <c r="A245" s="128" t="str">
        <f t="array" ref="A245">ConsolGeog[[#This Row],[Country]]</f>
        <v>England</v>
      </c>
      <c r="B245" s="129" t="str">
        <f t="array" ref="B245">ConsolGeog[[#This Row],[County Name]]</f>
        <v>Surrey</v>
      </c>
      <c r="C245" s="128" t="str">
        <f t="array" ref="C245">ConsolGeog[[#This Row],[la_code]]</f>
        <v>E07000215</v>
      </c>
      <c r="D245" s="129" t="str">
        <f t="array" ref="D245">ConsolGeog[[#This Row],[la_name]]</f>
        <v>Tandridge</v>
      </c>
      <c r="E245" s="129" t="str">
        <f t="array" ref="E245">ConsolGeog[[#This Row],[LA Type]]</f>
        <v>District</v>
      </c>
      <c r="F245" s="129">
        <f t="array" ref="F245">ConsolGeog[[#This Row],[population]]</f>
        <v>82998</v>
      </c>
      <c r="G245" s="129">
        <f t="array" ref="G245">ConsolGeog[[#This Row],[area]]</f>
        <v>24818.98</v>
      </c>
      <c r="H245" s="129">
        <f t="array" ref="H245">MAX(ConsolGeog[[#This Row],[Presented HS - 16-17 (2014)]]+ConsolGeog[[#This Row],[Presented HS - 18-24 (2014)]],ConsolGeog[[#This Row],[Presented HS - 16-24 (2014)]])+MAX(ConsolGeog[[#This Row],[Presented CS - 16-17 (2014)]]+ConsolGeog[[#This Row],[Presented CS - 18-24 (2014)]],ConsolGeog[[#This Row],[Presented CS - 16-24 (2014)]])</f>
        <v>0</v>
      </c>
      <c r="I245" s="129">
        <f t="array" ref="I245">MAX(ConsolGeog[[#This Row],[Assessed HS - 16-17 (2014)]]+ConsolGeog[[#This Row],[Assessed HS - 18-24 (2014)]],ConsolGeog[[#This Row],[Assessed HS - 16-24 (2014)]])+MAX(ConsolGeog[[#This Row],[Assessed CS - 16-17 (2014)]]+ConsolGeog[[#This Row],[Assessed CS - 18-24 (2014)]],ConsolGeog[[#This Row],[Assessed CS - 16-24 (2014)]])</f>
        <v>14</v>
      </c>
      <c r="J245" s="128">
        <f>VLOOKUP(FinalOutput[[#This Row],[ONS_Cenus_2011]],Table5[],CensusData!C$1,FALSE)</f>
        <v>24780</v>
      </c>
      <c r="K245" s="128">
        <f>VLOOKUP(FinalOutput[[#This Row],[ONS_Cenus_2011]],Table5[],CensusData!D$1,FALSE)</f>
        <v>3407</v>
      </c>
      <c r="L245" s="128">
        <f>VLOOKUP(FinalOutput[[#This Row],[ONS_Cenus_2011]],Table5[],CensusData!E$1,FALSE)</f>
        <v>1223</v>
      </c>
      <c r="M245" s="128">
        <f>VLOOKUP(FinalOutput[[#This Row],[ONS_Cenus_2011]],Table5[],CensusData!F$1,FALSE)</f>
        <v>3912</v>
      </c>
      <c r="N245" s="128">
        <f>VLOOKUP(FinalOutput[[#This Row],[ONS_Cenus_2011]],Table5[],CensusData!G$1,FALSE)</f>
        <v>2484</v>
      </c>
      <c r="O245" s="128">
        <f>VLOOKUP(FinalOutput[[#This Row],[ONS_Cenus_2011]],Table5[],CensusData!H$1,FALSE)</f>
        <v>180</v>
      </c>
      <c r="P245" s="128">
        <f>VLOOKUP(FinalOutput[[#This Row],[ONS_Cenus_2011]],Table5[],CensusData!I$1,FALSE)</f>
        <v>18.03</v>
      </c>
      <c r="Q245" s="128">
        <f>VLOOKUP(FinalOutput[[#This Row],[ONS_Cenus_2011]],Table5[],CensusData!J$1,FALSE)</f>
        <v>15558</v>
      </c>
      <c r="R245" s="128">
        <f>VLOOKUP(FinalOutput[[#This Row],[ONS_Cenus_2011]],Table5[],CensusData!K$1,FALSE)</f>
        <v>33342</v>
      </c>
      <c r="S245" s="128">
        <f>VLOOKUP(FinalOutput[[#This Row],[ONS_Cenus_2011]],Table5[],CensusData!L$1,FALSE)</f>
        <v>31849</v>
      </c>
      <c r="T245" s="128">
        <f>VLOOKUP(FinalOutput[[#This Row],[ONS_Cenus_2011]],Table5[],CensusData!M$1,FALSE)</f>
        <v>30351</v>
      </c>
      <c r="U245" s="128">
        <f>VLOOKUP(FinalOutput[[#This Row],[ONS_Cenus_2011]],Table5[],CensusData!N$1,FALSE)</f>
        <v>447</v>
      </c>
      <c r="V245" s="128">
        <f>VLOOKUP(FinalOutput[[#This Row],[ONS_Cenus_2011]],Table5[],CensusData!O$1,FALSE)</f>
        <v>72</v>
      </c>
      <c r="W245" s="128">
        <f>VLOOKUP(FinalOutput[[#This Row],[ONS_Cenus_2011]],Table5[],CensusData!P$1,FALSE)</f>
        <v>979</v>
      </c>
      <c r="X245" s="128">
        <f>VLOOKUP(FinalOutput[[#This Row],[ONS_Cenus_2011]],Table5[],CensusData!Q$1,FALSE)</f>
        <v>359</v>
      </c>
      <c r="Y245" s="128">
        <f>VLOOKUP(FinalOutput[[#This Row],[ONS_Cenus_2011]],Table5[],CensusData!R$1,FALSE)</f>
        <v>102</v>
      </c>
      <c r="Z245" s="128">
        <f>VLOOKUP(FinalOutput[[#This Row],[ONS_Cenus_2011]],Table5[],CensusData!S$1,FALSE)</f>
        <v>30</v>
      </c>
      <c r="AA245" s="128">
        <f>VLOOKUP(FinalOutput[[#This Row],[ONS_Cenus_2011]],Table5[],CensusData!T$1,FALSE)</f>
        <v>146</v>
      </c>
      <c r="AB245" s="128">
        <f>VLOOKUP(FinalOutput[[#This Row],[ONS_Cenus_2011]],Table5[],CensusData!U$1,FALSE)</f>
        <v>81</v>
      </c>
      <c r="AC245" s="128">
        <f>VLOOKUP(FinalOutput[[#This Row],[ONS_Cenus_2011]],Table5[],CensusData!V$1,FALSE)</f>
        <v>681</v>
      </c>
      <c r="AD245" s="128">
        <f>VLOOKUP(FinalOutput[[#This Row],[ONS_Cenus_2011]],Table5[],CensusData!W$1,FALSE)</f>
        <v>264</v>
      </c>
      <c r="AE245" s="128">
        <f>VLOOKUP(FinalOutput[[#This Row],[ONS_Cenus_2011]],Table5[],CensusData!X$1,FALSE)</f>
        <v>35</v>
      </c>
      <c r="AF245" s="128">
        <f>VLOOKUP(FinalOutput[[#This Row],[ONS_Cenus_2011]],Table5[],CensusData!Y$1,FALSE)</f>
        <v>31</v>
      </c>
      <c r="AG245" s="128">
        <f>VLOOKUP(FinalOutput[[#This Row],[ONS_Cenus_2011]],Table5[],CensusData!Z$1,FALSE)</f>
        <v>102</v>
      </c>
      <c r="AH245" s="128">
        <f>VLOOKUP(FinalOutput[[#This Row],[ONS_Cenus_2011]],Table5[],CensusData!AA$1,FALSE)</f>
        <v>249</v>
      </c>
      <c r="AI245" s="128">
        <f>VLOOKUP(FinalOutput[[#This Row],[ONS_Cenus_2011]],Table5[],CensusData!AB$1,FALSE)</f>
        <v>340</v>
      </c>
      <c r="AJ245" s="128">
        <f>VLOOKUP(FinalOutput[[#This Row],[ONS_Cenus_2011]],Table5[],CensusData!AC$1,FALSE)</f>
        <v>130</v>
      </c>
      <c r="AK245" s="128">
        <f>VLOOKUP(FinalOutput[[#This Row],[ONS_Cenus_2011]],Table5[],CensusData!AD$1,FALSE)</f>
        <v>176</v>
      </c>
      <c r="AL245" s="128">
        <f>VLOOKUP(FinalOutput[[#This Row],[ONS_Cenus_2011]],Table5[],CensusData!AE$1,FALSE)</f>
        <v>34</v>
      </c>
      <c r="AM245" s="128">
        <f>VLOOKUP(FinalOutput[[#This Row],[ONS_Cenus_2011]],Table5[],CensusData!AF$1,FALSE)</f>
        <v>113</v>
      </c>
      <c r="AN245" s="128">
        <f>VLOOKUP(FinalOutput[[#This Row],[ONS_Cenus_2011]],Table5[],CensusData!AG$1,FALSE)</f>
        <v>19</v>
      </c>
      <c r="AO245" s="128">
        <f>VLOOKUP(FinalOutput[[#This Row],[ONS_Cenus_2011]],Table5[],CensusData!AH$1,FALSE)</f>
        <v>94</v>
      </c>
      <c r="AP245" s="128">
        <f>VLOOKUP(FinalOutput[[#This Row],[ONS_Cenus_2011]],Table5[],CensusData!AI$1,FALSE)</f>
        <v>66922</v>
      </c>
      <c r="AQ245" s="128">
        <f>VLOOKUP(FinalOutput[[#This Row],[ONS_Cenus_2011]],Table5[],CensusData!AJ$1,FALSE)</f>
        <v>11467</v>
      </c>
      <c r="AR245" s="128">
        <f>VLOOKUP(FinalOutput[[#This Row],[ONS_Cenus_2011]],Table5[],CensusData!AK$1,FALSE)</f>
        <v>8936</v>
      </c>
      <c r="AS245" s="128">
        <f>VLOOKUP(FinalOutput[[#This Row],[ONS_Cenus_2011]],Table5[],CensusData!AL$1,FALSE)</f>
        <v>11701</v>
      </c>
      <c r="AT245" s="128">
        <f>VLOOKUP(FinalOutput[[#This Row],[ONS_Cenus_2011]],Table5[],CensusData!AM$1,FALSE)</f>
        <v>1959</v>
      </c>
      <c r="AU245" s="128">
        <f>VLOOKUP(FinalOutput[[#This Row],[ONS_Cenus_2011]],Table5[],CensusData!AN$1,FALSE)</f>
        <v>8206</v>
      </c>
      <c r="AV245" s="128">
        <f>VLOOKUP(FinalOutput[[#This Row],[ONS_Cenus_2011]],Table5[],CensusData!AO$1,FALSE)</f>
        <v>22063</v>
      </c>
      <c r="AW245" s="128">
        <f>VLOOKUP(FinalOutput[[#This Row],[ONS_Cenus_2011]],Table5[],CensusData!AP$1,FALSE)</f>
        <v>2590</v>
      </c>
    </row>
    <row r="246" spans="1:49" ht="15" customHeight="1">
      <c r="A246" s="128" t="str">
        <f t="array" ref="A246">ConsolGeog[[#This Row],[Country]]</f>
        <v>England</v>
      </c>
      <c r="B246" s="129" t="str">
        <f t="array" ref="B246">ConsolGeog[[#This Row],[County Name]]</f>
        <v>Surrey</v>
      </c>
      <c r="C246" s="128" t="str">
        <f t="array" ref="C246">ConsolGeog[[#This Row],[la_code]]</f>
        <v>E07000216</v>
      </c>
      <c r="D246" s="129" t="str">
        <f t="array" ref="D246">ConsolGeog[[#This Row],[la_name]]</f>
        <v>Waverley</v>
      </c>
      <c r="E246" s="129" t="str">
        <f t="array" ref="E246">ConsolGeog[[#This Row],[LA Type]]</f>
        <v>District</v>
      </c>
      <c r="F246" s="129">
        <f t="array" ref="F246">ConsolGeog[[#This Row],[population]]</f>
        <v>121572</v>
      </c>
      <c r="G246" s="129">
        <f t="array" ref="G246">ConsolGeog[[#This Row],[area]]</f>
        <v>34516.93</v>
      </c>
      <c r="H246" s="129">
        <f t="array" ref="H246">MAX(ConsolGeog[[#This Row],[Presented HS - 16-17 (2014)]]+ConsolGeog[[#This Row],[Presented HS - 18-24 (2014)]],ConsolGeog[[#This Row],[Presented HS - 16-24 (2014)]])+MAX(ConsolGeog[[#This Row],[Presented CS - 16-17 (2014)]]+ConsolGeog[[#This Row],[Presented CS - 18-24 (2014)]],ConsolGeog[[#This Row],[Presented CS - 16-24 (2014)]])</f>
        <v>174</v>
      </c>
      <c r="I246" s="129">
        <f t="array" ref="I246">MAX(ConsolGeog[[#This Row],[Assessed HS - 16-17 (2014)]]+ConsolGeog[[#This Row],[Assessed HS - 18-24 (2014)]],ConsolGeog[[#This Row],[Assessed HS - 16-24 (2014)]])+MAX(ConsolGeog[[#This Row],[Assessed CS - 16-17 (2014)]]+ConsolGeog[[#This Row],[Assessed CS - 18-24 (2014)]],ConsolGeog[[#This Row],[Assessed CS - 16-24 (2014)]])</f>
        <v>2</v>
      </c>
      <c r="J246" s="128">
        <f>VLOOKUP(FinalOutput[[#This Row],[ONS_Cenus_2011]],Table5[],CensusData!C$1,FALSE)</f>
        <v>37718</v>
      </c>
      <c r="K246" s="128">
        <f>VLOOKUP(FinalOutput[[#This Row],[ONS_Cenus_2011]],Table5[],CensusData!D$1,FALSE)</f>
        <v>5332</v>
      </c>
      <c r="L246" s="128">
        <f>VLOOKUP(FinalOutput[[#This Row],[ONS_Cenus_2011]],Table5[],CensusData!E$1,FALSE)</f>
        <v>1771</v>
      </c>
      <c r="M246" s="128">
        <f>VLOOKUP(FinalOutput[[#This Row],[ONS_Cenus_2011]],Table5[],CensusData!F$1,FALSE)</f>
        <v>5506</v>
      </c>
      <c r="N246" s="128">
        <f>VLOOKUP(FinalOutput[[#This Row],[ONS_Cenus_2011]],Table5[],CensusData!G$1,FALSE)</f>
        <v>3645</v>
      </c>
      <c r="O246" s="128">
        <f>VLOOKUP(FinalOutput[[#This Row],[ONS_Cenus_2011]],Table5[],CensusData!H$1,FALSE)</f>
        <v>241</v>
      </c>
      <c r="P246" s="128">
        <f>VLOOKUP(FinalOutput[[#This Row],[ONS_Cenus_2011]],Table5[],CensusData!I$1,FALSE)</f>
        <v>12.42</v>
      </c>
      <c r="Q246" s="128">
        <f>VLOOKUP(FinalOutput[[#This Row],[ONS_Cenus_2011]],Table5[],CensusData!J$1,FALSE)</f>
        <v>21028</v>
      </c>
      <c r="R246" s="128">
        <f>VLOOKUP(FinalOutput[[#This Row],[ONS_Cenus_2011]],Table5[],CensusData!K$1,FALSE)</f>
        <v>49280</v>
      </c>
      <c r="S246" s="128">
        <f>VLOOKUP(FinalOutput[[#This Row],[ONS_Cenus_2011]],Table5[],CensusData!L$1,FALSE)</f>
        <v>47963</v>
      </c>
      <c r="T246" s="128">
        <f>VLOOKUP(FinalOutput[[#This Row],[ONS_Cenus_2011]],Table5[],CensusData!M$1,FALSE)</f>
        <v>45508</v>
      </c>
      <c r="U246" s="128">
        <f>VLOOKUP(FinalOutput[[#This Row],[ONS_Cenus_2011]],Table5[],CensusData!N$1,FALSE)</f>
        <v>500</v>
      </c>
      <c r="V246" s="128">
        <f>VLOOKUP(FinalOutput[[#This Row],[ONS_Cenus_2011]],Table5[],CensusData!O$1,FALSE)</f>
        <v>51</v>
      </c>
      <c r="W246" s="128">
        <f>VLOOKUP(FinalOutput[[#This Row],[ONS_Cenus_2011]],Table5[],CensusData!P$1,FALSE)</f>
        <v>1904</v>
      </c>
      <c r="X246" s="128">
        <f>VLOOKUP(FinalOutput[[#This Row],[ONS_Cenus_2011]],Table5[],CensusData!Q$1,FALSE)</f>
        <v>341</v>
      </c>
      <c r="Y246" s="128">
        <f>VLOOKUP(FinalOutput[[#This Row],[ONS_Cenus_2011]],Table5[],CensusData!R$1,FALSE)</f>
        <v>88</v>
      </c>
      <c r="Z246" s="128">
        <f>VLOOKUP(FinalOutput[[#This Row],[ONS_Cenus_2011]],Table5[],CensusData!S$1,FALSE)</f>
        <v>28</v>
      </c>
      <c r="AA246" s="128">
        <f>VLOOKUP(FinalOutput[[#This Row],[ONS_Cenus_2011]],Table5[],CensusData!T$1,FALSE)</f>
        <v>141</v>
      </c>
      <c r="AB246" s="128">
        <f>VLOOKUP(FinalOutput[[#This Row],[ONS_Cenus_2011]],Table5[],CensusData!U$1,FALSE)</f>
        <v>84</v>
      </c>
      <c r="AC246" s="128">
        <f>VLOOKUP(FinalOutput[[#This Row],[ONS_Cenus_2011]],Table5[],CensusData!V$1,FALSE)</f>
        <v>660</v>
      </c>
      <c r="AD246" s="128">
        <f>VLOOKUP(FinalOutput[[#This Row],[ONS_Cenus_2011]],Table5[],CensusData!W$1,FALSE)</f>
        <v>174</v>
      </c>
      <c r="AE246" s="128">
        <f>VLOOKUP(FinalOutput[[#This Row],[ONS_Cenus_2011]],Table5[],CensusData!X$1,FALSE)</f>
        <v>57</v>
      </c>
      <c r="AF246" s="128">
        <f>VLOOKUP(FinalOutput[[#This Row],[ONS_Cenus_2011]],Table5[],CensusData!Y$1,FALSE)</f>
        <v>48</v>
      </c>
      <c r="AG246" s="128">
        <f>VLOOKUP(FinalOutput[[#This Row],[ONS_Cenus_2011]],Table5[],CensusData!Z$1,FALSE)</f>
        <v>166</v>
      </c>
      <c r="AH246" s="128">
        <f>VLOOKUP(FinalOutput[[#This Row],[ONS_Cenus_2011]],Table5[],CensusData!AA$1,FALSE)</f>
        <v>215</v>
      </c>
      <c r="AI246" s="128">
        <f>VLOOKUP(FinalOutput[[#This Row],[ONS_Cenus_2011]],Table5[],CensusData!AB$1,FALSE)</f>
        <v>175</v>
      </c>
      <c r="AJ246" s="128">
        <f>VLOOKUP(FinalOutput[[#This Row],[ONS_Cenus_2011]],Table5[],CensusData!AC$1,FALSE)</f>
        <v>95</v>
      </c>
      <c r="AK246" s="128">
        <f>VLOOKUP(FinalOutput[[#This Row],[ONS_Cenus_2011]],Table5[],CensusData!AD$1,FALSE)</f>
        <v>66</v>
      </c>
      <c r="AL246" s="128">
        <f>VLOOKUP(FinalOutput[[#This Row],[ONS_Cenus_2011]],Table5[],CensusData!AE$1,FALSE)</f>
        <v>14</v>
      </c>
      <c r="AM246" s="128">
        <f>VLOOKUP(FinalOutput[[#This Row],[ONS_Cenus_2011]],Table5[],CensusData!AF$1,FALSE)</f>
        <v>141</v>
      </c>
      <c r="AN246" s="128">
        <f>VLOOKUP(FinalOutput[[#This Row],[ONS_Cenus_2011]],Table5[],CensusData!AG$1,FALSE)</f>
        <v>49</v>
      </c>
      <c r="AO246" s="128">
        <f>VLOOKUP(FinalOutput[[#This Row],[ONS_Cenus_2011]],Table5[],CensusData!AH$1,FALSE)</f>
        <v>92</v>
      </c>
      <c r="AP246" s="128">
        <f>VLOOKUP(FinalOutput[[#This Row],[ONS_Cenus_2011]],Table5[],CensusData!AI$1,FALSE)</f>
        <v>97478</v>
      </c>
      <c r="AQ246" s="128">
        <f>VLOOKUP(FinalOutput[[#This Row],[ONS_Cenus_2011]],Table5[],CensusData!AJ$1,FALSE)</f>
        <v>14790</v>
      </c>
      <c r="AR246" s="128">
        <f>VLOOKUP(FinalOutput[[#This Row],[ONS_Cenus_2011]],Table5[],CensusData!AK$1,FALSE)</f>
        <v>10056</v>
      </c>
      <c r="AS246" s="128">
        <f>VLOOKUP(FinalOutput[[#This Row],[ONS_Cenus_2011]],Table5[],CensusData!AL$1,FALSE)</f>
        <v>14737</v>
      </c>
      <c r="AT246" s="128">
        <f>VLOOKUP(FinalOutput[[#This Row],[ONS_Cenus_2011]],Table5[],CensusData!AM$1,FALSE)</f>
        <v>2845</v>
      </c>
      <c r="AU246" s="128">
        <f>VLOOKUP(FinalOutput[[#This Row],[ONS_Cenus_2011]],Table5[],CensusData!AN$1,FALSE)</f>
        <v>11938</v>
      </c>
      <c r="AV246" s="128">
        <f>VLOOKUP(FinalOutput[[#This Row],[ONS_Cenus_2011]],Table5[],CensusData!AO$1,FALSE)</f>
        <v>39125</v>
      </c>
      <c r="AW246" s="128">
        <f>VLOOKUP(FinalOutput[[#This Row],[ONS_Cenus_2011]],Table5[],CensusData!AP$1,FALSE)</f>
        <v>3987</v>
      </c>
    </row>
    <row r="247" spans="1:49" ht="15" customHeight="1">
      <c r="A247" s="128" t="str">
        <f t="array" ref="A247">ConsolGeog[[#This Row],[Country]]</f>
        <v>England</v>
      </c>
      <c r="B247" s="129" t="str">
        <f t="array" ref="B247">ConsolGeog[[#This Row],[County Name]]</f>
        <v>Surrey</v>
      </c>
      <c r="C247" s="128" t="str">
        <f t="array" ref="C247">ConsolGeog[[#This Row],[la_code]]</f>
        <v>E07000217</v>
      </c>
      <c r="D247" s="129" t="str">
        <f t="array" ref="D247">ConsolGeog[[#This Row],[la_name]]</f>
        <v>Woking</v>
      </c>
      <c r="E247" s="129" t="str">
        <f t="array" ref="E247">ConsolGeog[[#This Row],[LA Type]]</f>
        <v>District</v>
      </c>
      <c r="F247" s="129">
        <f t="array" ref="F247">ConsolGeog[[#This Row],[population]]</f>
        <v>99198</v>
      </c>
      <c r="G247" s="129">
        <f t="array" ref="G247">ConsolGeog[[#This Row],[area]]</f>
        <v>6359.57</v>
      </c>
      <c r="H247" s="129">
        <f t="array" ref="H247">MAX(ConsolGeog[[#This Row],[Presented HS - 16-17 (2014)]]+ConsolGeog[[#This Row],[Presented HS - 18-24 (2014)]],ConsolGeog[[#This Row],[Presented HS - 16-24 (2014)]])+MAX(ConsolGeog[[#This Row],[Presented CS - 16-17 (2014)]]+ConsolGeog[[#This Row],[Presented CS - 18-24 (2014)]],ConsolGeog[[#This Row],[Presented CS - 16-24 (2014)]])</f>
        <v>0</v>
      </c>
      <c r="I247" s="129">
        <f t="array" ref="I247">MAX(ConsolGeog[[#This Row],[Assessed HS - 16-17 (2014)]]+ConsolGeog[[#This Row],[Assessed HS - 18-24 (2014)]],ConsolGeog[[#This Row],[Assessed HS - 16-24 (2014)]])+MAX(ConsolGeog[[#This Row],[Assessed CS - 16-17 (2014)]]+ConsolGeog[[#This Row],[Assessed CS - 18-24 (2014)]],ConsolGeog[[#This Row],[Assessed CS - 16-24 (2014)]])</f>
        <v>11</v>
      </c>
      <c r="J247" s="128">
        <f>VLOOKUP(FinalOutput[[#This Row],[ONS_Cenus_2011]],Table5[],CensusData!C$1,FALSE)</f>
        <v>27512</v>
      </c>
      <c r="K247" s="128">
        <f>VLOOKUP(FinalOutput[[#This Row],[ONS_Cenus_2011]],Table5[],CensusData!D$1,FALSE)</f>
        <v>3638</v>
      </c>
      <c r="L247" s="128">
        <f>VLOOKUP(FinalOutput[[#This Row],[ONS_Cenus_2011]],Table5[],CensusData!E$1,FALSE)</f>
        <v>2441</v>
      </c>
      <c r="M247" s="128">
        <f>VLOOKUP(FinalOutput[[#This Row],[ONS_Cenus_2011]],Table5[],CensusData!F$1,FALSE)</f>
        <v>4535</v>
      </c>
      <c r="N247" s="128">
        <f>VLOOKUP(FinalOutput[[#This Row],[ONS_Cenus_2011]],Table5[],CensusData!G$1,FALSE)</f>
        <v>2328</v>
      </c>
      <c r="O247" s="128">
        <f>VLOOKUP(FinalOutput[[#This Row],[ONS_Cenus_2011]],Table5[],CensusData!H$1,FALSE)</f>
        <v>576</v>
      </c>
      <c r="P247" s="128">
        <f>VLOOKUP(FinalOutput[[#This Row],[ONS_Cenus_2011]],Table5[],CensusData!I$1,FALSE)</f>
        <v>6.5</v>
      </c>
      <c r="Q247" s="128">
        <f>VLOOKUP(FinalOutput[[#This Row],[ONS_Cenus_2011]],Table5[],CensusData!J$1,FALSE)</f>
        <v>28414</v>
      </c>
      <c r="R247" s="128">
        <f>VLOOKUP(FinalOutput[[#This Row],[ONS_Cenus_2011]],Table5[],CensusData!K$1,FALSE)</f>
        <v>39467</v>
      </c>
      <c r="S247" s="128">
        <f>VLOOKUP(FinalOutput[[#This Row],[ONS_Cenus_2011]],Table5[],CensusData!L$1,FALSE)</f>
        <v>34854</v>
      </c>
      <c r="T247" s="128">
        <f>VLOOKUP(FinalOutput[[#This Row],[ONS_Cenus_2011]],Table5[],CensusData!M$1,FALSE)</f>
        <v>31388</v>
      </c>
      <c r="U247" s="128">
        <f>VLOOKUP(FinalOutput[[#This Row],[ONS_Cenus_2011]],Table5[],CensusData!N$1,FALSE)</f>
        <v>580</v>
      </c>
      <c r="V247" s="128">
        <f>VLOOKUP(FinalOutput[[#This Row],[ONS_Cenus_2011]],Table5[],CensusData!O$1,FALSE)</f>
        <v>53</v>
      </c>
      <c r="W247" s="128">
        <f>VLOOKUP(FinalOutput[[#This Row],[ONS_Cenus_2011]],Table5[],CensusData!P$1,FALSE)</f>
        <v>2833</v>
      </c>
      <c r="X247" s="128">
        <f>VLOOKUP(FinalOutput[[#This Row],[ONS_Cenus_2011]],Table5[],CensusData!Q$1,FALSE)</f>
        <v>459</v>
      </c>
      <c r="Y247" s="128">
        <f>VLOOKUP(FinalOutput[[#This Row],[ONS_Cenus_2011]],Table5[],CensusData!R$1,FALSE)</f>
        <v>88</v>
      </c>
      <c r="Z247" s="128">
        <f>VLOOKUP(FinalOutput[[#This Row],[ONS_Cenus_2011]],Table5[],CensusData!S$1,FALSE)</f>
        <v>64</v>
      </c>
      <c r="AA247" s="128">
        <f>VLOOKUP(FinalOutput[[#This Row],[ONS_Cenus_2011]],Table5[],CensusData!T$1,FALSE)</f>
        <v>153</v>
      </c>
      <c r="AB247" s="128">
        <f>VLOOKUP(FinalOutput[[#This Row],[ONS_Cenus_2011]],Table5[],CensusData!U$1,FALSE)</f>
        <v>154</v>
      </c>
      <c r="AC247" s="128">
        <f>VLOOKUP(FinalOutput[[#This Row],[ONS_Cenus_2011]],Table5[],CensusData!V$1,FALSE)</f>
        <v>3225</v>
      </c>
      <c r="AD247" s="128">
        <f>VLOOKUP(FinalOutput[[#This Row],[ONS_Cenus_2011]],Table5[],CensusData!W$1,FALSE)</f>
        <v>822</v>
      </c>
      <c r="AE247" s="128">
        <f>VLOOKUP(FinalOutput[[#This Row],[ONS_Cenus_2011]],Table5[],CensusData!X$1,FALSE)</f>
        <v>1339</v>
      </c>
      <c r="AF247" s="128">
        <f>VLOOKUP(FinalOutput[[#This Row],[ONS_Cenus_2011]],Table5[],CensusData!Y$1,FALSE)</f>
        <v>119</v>
      </c>
      <c r="AG247" s="128">
        <f>VLOOKUP(FinalOutput[[#This Row],[ONS_Cenus_2011]],Table5[],CensusData!Z$1,FALSE)</f>
        <v>315</v>
      </c>
      <c r="AH247" s="128">
        <f>VLOOKUP(FinalOutput[[#This Row],[ONS_Cenus_2011]],Table5[],CensusData!AA$1,FALSE)</f>
        <v>630</v>
      </c>
      <c r="AI247" s="128">
        <f>VLOOKUP(FinalOutput[[#This Row],[ONS_Cenus_2011]],Table5[],CensusData!AB$1,FALSE)</f>
        <v>544</v>
      </c>
      <c r="AJ247" s="128">
        <f>VLOOKUP(FinalOutput[[#This Row],[ONS_Cenus_2011]],Table5[],CensusData!AC$1,FALSE)</f>
        <v>352</v>
      </c>
      <c r="AK247" s="128">
        <f>VLOOKUP(FinalOutput[[#This Row],[ONS_Cenus_2011]],Table5[],CensusData!AD$1,FALSE)</f>
        <v>153</v>
      </c>
      <c r="AL247" s="128">
        <f>VLOOKUP(FinalOutput[[#This Row],[ONS_Cenus_2011]],Table5[],CensusData!AE$1,FALSE)</f>
        <v>39</v>
      </c>
      <c r="AM247" s="128">
        <f>VLOOKUP(FinalOutput[[#This Row],[ONS_Cenus_2011]],Table5[],CensusData!AF$1,FALSE)</f>
        <v>385</v>
      </c>
      <c r="AN247" s="128">
        <f>VLOOKUP(FinalOutput[[#This Row],[ONS_Cenus_2011]],Table5[],CensusData!AG$1,FALSE)</f>
        <v>184</v>
      </c>
      <c r="AO247" s="128">
        <f>VLOOKUP(FinalOutput[[#This Row],[ONS_Cenus_2011]],Table5[],CensusData!AH$1,FALSE)</f>
        <v>201</v>
      </c>
      <c r="AP247" s="128">
        <f>VLOOKUP(FinalOutput[[#This Row],[ONS_Cenus_2011]],Table5[],CensusData!AI$1,FALSE)</f>
        <v>79185</v>
      </c>
      <c r="AQ247" s="128">
        <f>VLOOKUP(FinalOutput[[#This Row],[ONS_Cenus_2011]],Table5[],CensusData!AJ$1,FALSE)</f>
        <v>12042</v>
      </c>
      <c r="AR247" s="128">
        <f>VLOOKUP(FinalOutput[[#This Row],[ONS_Cenus_2011]],Table5[],CensusData!AK$1,FALSE)</f>
        <v>9471</v>
      </c>
      <c r="AS247" s="128">
        <f>VLOOKUP(FinalOutput[[#This Row],[ONS_Cenus_2011]],Table5[],CensusData!AL$1,FALSE)</f>
        <v>11321</v>
      </c>
      <c r="AT247" s="128">
        <f>VLOOKUP(FinalOutput[[#This Row],[ONS_Cenus_2011]],Table5[],CensusData!AM$1,FALSE)</f>
        <v>2067</v>
      </c>
      <c r="AU247" s="128">
        <f>VLOOKUP(FinalOutput[[#This Row],[ONS_Cenus_2011]],Table5[],CensusData!AN$1,FALSE)</f>
        <v>8940</v>
      </c>
      <c r="AV247" s="128">
        <f>VLOOKUP(FinalOutput[[#This Row],[ONS_Cenus_2011]],Table5[],CensusData!AO$1,FALSE)</f>
        <v>30374</v>
      </c>
      <c r="AW247" s="128">
        <f>VLOOKUP(FinalOutput[[#This Row],[ONS_Cenus_2011]],Table5[],CensusData!AP$1,FALSE)</f>
        <v>4970</v>
      </c>
    </row>
    <row r="248" spans="1:49" ht="15" customHeight="1">
      <c r="A248" s="128" t="str">
        <f t="array" ref="A248">ConsolGeog[[#This Row],[Country]]</f>
        <v>England</v>
      </c>
      <c r="B248" s="129" t="str">
        <f t="array" ref="B248">ConsolGeog[[#This Row],[County Name]]</f>
        <v>Warwickshire</v>
      </c>
      <c r="C248" s="128" t="str">
        <f t="array" ref="C248">ConsolGeog[[#This Row],[la_code]]</f>
        <v>E07000218</v>
      </c>
      <c r="D248" s="129" t="str">
        <f t="array" ref="D248">ConsolGeog[[#This Row],[la_name]]</f>
        <v>North Warwickshire</v>
      </c>
      <c r="E248" s="129" t="str">
        <f t="array" ref="E248">ConsolGeog[[#This Row],[LA Type]]</f>
        <v>District</v>
      </c>
      <c r="F248" s="129">
        <f t="array" ref="F248">ConsolGeog[[#This Row],[population]]</f>
        <v>62014</v>
      </c>
      <c r="G248" s="129">
        <f t="array" ref="G248">ConsolGeog[[#This Row],[area]]</f>
        <v>28426.69</v>
      </c>
      <c r="H248" s="129">
        <f t="array" ref="H248">MAX(ConsolGeog[[#This Row],[Presented HS - 16-17 (2014)]]+ConsolGeog[[#This Row],[Presented HS - 18-24 (2014)]],ConsolGeog[[#This Row],[Presented HS - 16-24 (2014)]])+MAX(ConsolGeog[[#This Row],[Presented CS - 16-17 (2014)]]+ConsolGeog[[#This Row],[Presented CS - 18-24 (2014)]],ConsolGeog[[#This Row],[Presented CS - 16-24 (2014)]])</f>
        <v>16</v>
      </c>
      <c r="I248" s="129">
        <f t="array" ref="I248">MAX(ConsolGeog[[#This Row],[Assessed HS - 16-17 (2014)]]+ConsolGeog[[#This Row],[Assessed HS - 18-24 (2014)]],ConsolGeog[[#This Row],[Assessed HS - 16-24 (2014)]])+MAX(ConsolGeog[[#This Row],[Assessed CS - 16-17 (2014)]]+ConsolGeog[[#This Row],[Assessed CS - 18-24 (2014)]],ConsolGeog[[#This Row],[Assessed CS - 16-24 (2014)]])</f>
        <v>16</v>
      </c>
      <c r="J248" s="128">
        <f>VLOOKUP(FinalOutput[[#This Row],[ONS_Cenus_2011]],Table5[],CensusData!C$1,FALSE)</f>
        <v>19631</v>
      </c>
      <c r="K248" s="128">
        <f>VLOOKUP(FinalOutput[[#This Row],[ONS_Cenus_2011]],Table5[],CensusData!D$1,FALSE)</f>
        <v>2429</v>
      </c>
      <c r="L248" s="128">
        <f>VLOOKUP(FinalOutput[[#This Row],[ONS_Cenus_2011]],Table5[],CensusData!E$1,FALSE)</f>
        <v>1014</v>
      </c>
      <c r="M248" s="128">
        <f>VLOOKUP(FinalOutput[[#This Row],[ONS_Cenus_2011]],Table5[],CensusData!F$1,FALSE)</f>
        <v>2713</v>
      </c>
      <c r="N248" s="128">
        <f>VLOOKUP(FinalOutput[[#This Row],[ONS_Cenus_2011]],Table5[],CensusData!G$1,FALSE)</f>
        <v>1603</v>
      </c>
      <c r="O248" s="128">
        <f>VLOOKUP(FinalOutput[[#This Row],[ONS_Cenus_2011]],Table5[],CensusData!H$1,FALSE)</f>
        <v>163</v>
      </c>
      <c r="P248" s="128">
        <f>VLOOKUP(FinalOutput[[#This Row],[ONS_Cenus_2011]],Table5[],CensusData!I$1,FALSE)</f>
        <v>24.54</v>
      </c>
      <c r="Q248" s="128">
        <f>VLOOKUP(FinalOutput[[#This Row],[ONS_Cenus_2011]],Table5[],CensusData!J$1,FALSE)</f>
        <v>10946</v>
      </c>
      <c r="R248" s="128">
        <f>VLOOKUP(FinalOutput[[#This Row],[ONS_Cenus_2011]],Table5[],CensusData!K$1,FALSE)</f>
        <v>25812</v>
      </c>
      <c r="S248" s="128">
        <f>VLOOKUP(FinalOutput[[#This Row],[ONS_Cenus_2011]],Table5[],CensusData!L$1,FALSE)</f>
        <v>25404</v>
      </c>
      <c r="T248" s="128">
        <f>VLOOKUP(FinalOutput[[#This Row],[ONS_Cenus_2011]],Table5[],CensusData!M$1,FALSE)</f>
        <v>24858</v>
      </c>
      <c r="U248" s="128">
        <f>VLOOKUP(FinalOutput[[#This Row],[ONS_Cenus_2011]],Table5[],CensusData!N$1,FALSE)</f>
        <v>261</v>
      </c>
      <c r="V248" s="128">
        <f>VLOOKUP(FinalOutput[[#This Row],[ONS_Cenus_2011]],Table5[],CensusData!O$1,FALSE)</f>
        <v>24</v>
      </c>
      <c r="W248" s="128">
        <f>VLOOKUP(FinalOutput[[#This Row],[ONS_Cenus_2011]],Table5[],CensusData!P$1,FALSE)</f>
        <v>261</v>
      </c>
      <c r="X248" s="128">
        <f>VLOOKUP(FinalOutput[[#This Row],[ONS_Cenus_2011]],Table5[],CensusData!Q$1,FALSE)</f>
        <v>119</v>
      </c>
      <c r="Y248" s="128">
        <f>VLOOKUP(FinalOutput[[#This Row],[ONS_Cenus_2011]],Table5[],CensusData!R$1,FALSE)</f>
        <v>60</v>
      </c>
      <c r="Z248" s="128">
        <f>VLOOKUP(FinalOutput[[#This Row],[ONS_Cenus_2011]],Table5[],CensusData!S$1,FALSE)</f>
        <v>7</v>
      </c>
      <c r="AA248" s="128">
        <f>VLOOKUP(FinalOutput[[#This Row],[ONS_Cenus_2011]],Table5[],CensusData!T$1,FALSE)</f>
        <v>27</v>
      </c>
      <c r="AB248" s="128">
        <f>VLOOKUP(FinalOutput[[#This Row],[ONS_Cenus_2011]],Table5[],CensusData!U$1,FALSE)</f>
        <v>25</v>
      </c>
      <c r="AC248" s="128">
        <f>VLOOKUP(FinalOutput[[#This Row],[ONS_Cenus_2011]],Table5[],CensusData!V$1,FALSE)</f>
        <v>177</v>
      </c>
      <c r="AD248" s="128">
        <f>VLOOKUP(FinalOutput[[#This Row],[ONS_Cenus_2011]],Table5[],CensusData!W$1,FALSE)</f>
        <v>107</v>
      </c>
      <c r="AE248" s="128">
        <f>VLOOKUP(FinalOutput[[#This Row],[ONS_Cenus_2011]],Table5[],CensusData!X$1,FALSE)</f>
        <v>14</v>
      </c>
      <c r="AF248" s="128">
        <f>VLOOKUP(FinalOutput[[#This Row],[ONS_Cenus_2011]],Table5[],CensusData!Y$1,FALSE)</f>
        <v>2</v>
      </c>
      <c r="AG248" s="128">
        <f>VLOOKUP(FinalOutput[[#This Row],[ONS_Cenus_2011]],Table5[],CensusData!Z$1,FALSE)</f>
        <v>21</v>
      </c>
      <c r="AH248" s="128">
        <f>VLOOKUP(FinalOutput[[#This Row],[ONS_Cenus_2011]],Table5[],CensusData!AA$1,FALSE)</f>
        <v>33</v>
      </c>
      <c r="AI248" s="128">
        <f>VLOOKUP(FinalOutput[[#This Row],[ONS_Cenus_2011]],Table5[],CensusData!AB$1,FALSE)</f>
        <v>89</v>
      </c>
      <c r="AJ248" s="128">
        <f>VLOOKUP(FinalOutput[[#This Row],[ONS_Cenus_2011]],Table5[],CensusData!AC$1,FALSE)</f>
        <v>14</v>
      </c>
      <c r="AK248" s="128">
        <f>VLOOKUP(FinalOutput[[#This Row],[ONS_Cenus_2011]],Table5[],CensusData!AD$1,FALSE)</f>
        <v>66</v>
      </c>
      <c r="AL248" s="128">
        <f>VLOOKUP(FinalOutput[[#This Row],[ONS_Cenus_2011]],Table5[],CensusData!AE$1,FALSE)</f>
        <v>9</v>
      </c>
      <c r="AM248" s="128">
        <f>VLOOKUP(FinalOutput[[#This Row],[ONS_Cenus_2011]],Table5[],CensusData!AF$1,FALSE)</f>
        <v>23</v>
      </c>
      <c r="AN248" s="128">
        <f>VLOOKUP(FinalOutput[[#This Row],[ONS_Cenus_2011]],Table5[],CensusData!AG$1,FALSE)</f>
        <v>3</v>
      </c>
      <c r="AO248" s="128">
        <f>VLOOKUP(FinalOutput[[#This Row],[ONS_Cenus_2011]],Table5[],CensusData!AH$1,FALSE)</f>
        <v>20</v>
      </c>
      <c r="AP248" s="128">
        <f>VLOOKUP(FinalOutput[[#This Row],[ONS_Cenus_2011]],Table5[],CensusData!AI$1,FALSE)</f>
        <v>51049</v>
      </c>
      <c r="AQ248" s="128">
        <f>VLOOKUP(FinalOutput[[#This Row],[ONS_Cenus_2011]],Table5[],CensusData!AJ$1,FALSE)</f>
        <v>14253</v>
      </c>
      <c r="AR248" s="128">
        <f>VLOOKUP(FinalOutput[[#This Row],[ONS_Cenus_2011]],Table5[],CensusData!AK$1,FALSE)</f>
        <v>7800</v>
      </c>
      <c r="AS248" s="128">
        <f>VLOOKUP(FinalOutput[[#This Row],[ONS_Cenus_2011]],Table5[],CensusData!AL$1,FALSE)</f>
        <v>8551</v>
      </c>
      <c r="AT248" s="128">
        <f>VLOOKUP(FinalOutput[[#This Row],[ONS_Cenus_2011]],Table5[],CensusData!AM$1,FALSE)</f>
        <v>2091</v>
      </c>
      <c r="AU248" s="128">
        <f>VLOOKUP(FinalOutput[[#This Row],[ONS_Cenus_2011]],Table5[],CensusData!AN$1,FALSE)</f>
        <v>6079</v>
      </c>
      <c r="AV248" s="128">
        <f>VLOOKUP(FinalOutput[[#This Row],[ONS_Cenus_2011]],Table5[],CensusData!AO$1,FALSE)</f>
        <v>10096</v>
      </c>
      <c r="AW248" s="128">
        <f>VLOOKUP(FinalOutput[[#This Row],[ONS_Cenus_2011]],Table5[],CensusData!AP$1,FALSE)</f>
        <v>2179</v>
      </c>
    </row>
    <row r="249" spans="1:49" ht="15" customHeight="1">
      <c r="A249" s="128" t="str">
        <f t="array" ref="A249">ConsolGeog[[#This Row],[Country]]</f>
        <v>England</v>
      </c>
      <c r="B249" s="129" t="str">
        <f t="array" ref="B249">ConsolGeog[[#This Row],[County Name]]</f>
        <v>Warwickshire</v>
      </c>
      <c r="C249" s="128" t="str">
        <f t="array" ref="C249">ConsolGeog[[#This Row],[la_code]]</f>
        <v>E07000219</v>
      </c>
      <c r="D249" s="129" t="str">
        <f t="array" ref="D249">ConsolGeog[[#This Row],[la_name]]</f>
        <v>Nuneaton and Bedworth</v>
      </c>
      <c r="E249" s="129" t="str">
        <f t="array" ref="E249">ConsolGeog[[#This Row],[LA Type]]</f>
        <v>District</v>
      </c>
      <c r="F249" s="129">
        <f t="array" ref="F249">ConsolGeog[[#This Row],[population]]</f>
        <v>125252</v>
      </c>
      <c r="G249" s="129">
        <f t="array" ref="G249">ConsolGeog[[#This Row],[area]]</f>
        <v>7895.14</v>
      </c>
      <c r="H249" s="129">
        <f t="array" ref="H249">MAX(ConsolGeog[[#This Row],[Presented HS - 16-17 (2014)]]+ConsolGeog[[#This Row],[Presented HS - 18-24 (2014)]],ConsolGeog[[#This Row],[Presented HS - 16-24 (2014)]])+MAX(ConsolGeog[[#This Row],[Presented CS - 16-17 (2014)]]+ConsolGeog[[#This Row],[Presented CS - 18-24 (2014)]],ConsolGeog[[#This Row],[Presented CS - 16-24 (2014)]])</f>
        <v>0</v>
      </c>
      <c r="I249" s="129">
        <f t="array" ref="I249">MAX(ConsolGeog[[#This Row],[Assessed HS - 16-17 (2014)]]+ConsolGeog[[#This Row],[Assessed HS - 18-24 (2014)]],ConsolGeog[[#This Row],[Assessed HS - 16-24 (2014)]])+MAX(ConsolGeog[[#This Row],[Assessed CS - 16-17 (2014)]]+ConsolGeog[[#This Row],[Assessed CS - 18-24 (2014)]],ConsolGeog[[#This Row],[Assessed CS - 16-24 (2014)]])</f>
        <v>0</v>
      </c>
      <c r="J249" s="128">
        <f>VLOOKUP(FinalOutput[[#This Row],[ONS_Cenus_2011]],Table5[],CensusData!C$1,FALSE)</f>
        <v>40828</v>
      </c>
      <c r="K249" s="128">
        <f>VLOOKUP(FinalOutput[[#This Row],[ONS_Cenus_2011]],Table5[],CensusData!D$1,FALSE)</f>
        <v>5734</v>
      </c>
      <c r="L249" s="128">
        <f>VLOOKUP(FinalOutput[[#This Row],[ONS_Cenus_2011]],Table5[],CensusData!E$1,FALSE)</f>
        <v>3134</v>
      </c>
      <c r="M249" s="128">
        <f>VLOOKUP(FinalOutput[[#This Row],[ONS_Cenus_2011]],Table5[],CensusData!F$1,FALSE)</f>
        <v>6509</v>
      </c>
      <c r="N249" s="128">
        <f>VLOOKUP(FinalOutput[[#This Row],[ONS_Cenus_2011]],Table5[],CensusData!G$1,FALSE)</f>
        <v>3821</v>
      </c>
      <c r="O249" s="128">
        <f>VLOOKUP(FinalOutput[[#This Row],[ONS_Cenus_2011]],Table5[],CensusData!H$1,FALSE)</f>
        <v>559</v>
      </c>
      <c r="P249" s="128">
        <f>VLOOKUP(FinalOutput[[#This Row],[ONS_Cenus_2011]],Table5[],CensusData!I$1,FALSE)</f>
        <v>54.45</v>
      </c>
      <c r="Q249" s="128">
        <f>VLOOKUP(FinalOutput[[#This Row],[ONS_Cenus_2011]],Table5[],CensusData!J$1,FALSE)</f>
        <v>1478</v>
      </c>
      <c r="R249" s="128">
        <f>VLOOKUP(FinalOutput[[#This Row],[ONS_Cenus_2011]],Table5[],CensusData!K$1,FALSE)</f>
        <v>52711</v>
      </c>
      <c r="S249" s="128">
        <f>VLOOKUP(FinalOutput[[#This Row],[ONS_Cenus_2011]],Table5[],CensusData!L$1,FALSE)</f>
        <v>49382</v>
      </c>
      <c r="T249" s="128">
        <f>VLOOKUP(FinalOutput[[#This Row],[ONS_Cenus_2011]],Table5[],CensusData!M$1,FALSE)</f>
        <v>48078</v>
      </c>
      <c r="U249" s="128">
        <f>VLOOKUP(FinalOutput[[#This Row],[ONS_Cenus_2011]],Table5[],CensusData!N$1,FALSE)</f>
        <v>399</v>
      </c>
      <c r="V249" s="128">
        <f>VLOOKUP(FinalOutput[[#This Row],[ONS_Cenus_2011]],Table5[],CensusData!O$1,FALSE)</f>
        <v>29</v>
      </c>
      <c r="W249" s="128">
        <f>VLOOKUP(FinalOutput[[#This Row],[ONS_Cenus_2011]],Table5[],CensusData!P$1,FALSE)</f>
        <v>876</v>
      </c>
      <c r="X249" s="128">
        <f>VLOOKUP(FinalOutput[[#This Row],[ONS_Cenus_2011]],Table5[],CensusData!Q$1,FALSE)</f>
        <v>254</v>
      </c>
      <c r="Y249" s="128">
        <f>VLOOKUP(FinalOutput[[#This Row],[ONS_Cenus_2011]],Table5[],CensusData!R$1,FALSE)</f>
        <v>118</v>
      </c>
      <c r="Z249" s="128">
        <f>VLOOKUP(FinalOutput[[#This Row],[ONS_Cenus_2011]],Table5[],CensusData!S$1,FALSE)</f>
        <v>20</v>
      </c>
      <c r="AA249" s="128">
        <f>VLOOKUP(FinalOutput[[#This Row],[ONS_Cenus_2011]],Table5[],CensusData!T$1,FALSE)</f>
        <v>58</v>
      </c>
      <c r="AB249" s="128">
        <f>VLOOKUP(FinalOutput[[#This Row],[ONS_Cenus_2011]],Table5[],CensusData!U$1,FALSE)</f>
        <v>58</v>
      </c>
      <c r="AC249" s="128">
        <f>VLOOKUP(FinalOutput[[#This Row],[ONS_Cenus_2011]],Table5[],CensusData!V$1,FALSE)</f>
        <v>2415</v>
      </c>
      <c r="AD249" s="128">
        <f>VLOOKUP(FinalOutput[[#This Row],[ONS_Cenus_2011]],Table5[],CensusData!W$1,FALSE)</f>
        <v>1750</v>
      </c>
      <c r="AE249" s="128">
        <f>VLOOKUP(FinalOutput[[#This Row],[ONS_Cenus_2011]],Table5[],CensusData!X$1,FALSE)</f>
        <v>150</v>
      </c>
      <c r="AF249" s="128">
        <f>VLOOKUP(FinalOutput[[#This Row],[ONS_Cenus_2011]],Table5[],CensusData!Y$1,FALSE)</f>
        <v>21</v>
      </c>
      <c r="AG249" s="128">
        <f>VLOOKUP(FinalOutput[[#This Row],[ONS_Cenus_2011]],Table5[],CensusData!Z$1,FALSE)</f>
        <v>116</v>
      </c>
      <c r="AH249" s="128">
        <f>VLOOKUP(FinalOutput[[#This Row],[ONS_Cenus_2011]],Table5[],CensusData!AA$1,FALSE)</f>
        <v>378</v>
      </c>
      <c r="AI249" s="128">
        <f>VLOOKUP(FinalOutput[[#This Row],[ONS_Cenus_2011]],Table5[],CensusData!AB$1,FALSE)</f>
        <v>495</v>
      </c>
      <c r="AJ249" s="128">
        <f>VLOOKUP(FinalOutput[[#This Row],[ONS_Cenus_2011]],Table5[],CensusData!AC$1,FALSE)</f>
        <v>243</v>
      </c>
      <c r="AK249" s="128">
        <f>VLOOKUP(FinalOutput[[#This Row],[ONS_Cenus_2011]],Table5[],CensusData!AD$1,FALSE)</f>
        <v>202</v>
      </c>
      <c r="AL249" s="128">
        <f>VLOOKUP(FinalOutput[[#This Row],[ONS_Cenus_2011]],Table5[],CensusData!AE$1,FALSE)</f>
        <v>50</v>
      </c>
      <c r="AM249" s="128">
        <f>VLOOKUP(FinalOutput[[#This Row],[ONS_Cenus_2011]],Table5[],CensusData!AF$1,FALSE)</f>
        <v>165</v>
      </c>
      <c r="AN249" s="128">
        <f>VLOOKUP(FinalOutput[[#This Row],[ONS_Cenus_2011]],Table5[],CensusData!AG$1,FALSE)</f>
        <v>23</v>
      </c>
      <c r="AO249" s="128">
        <f>VLOOKUP(FinalOutput[[#This Row],[ONS_Cenus_2011]],Table5[],CensusData!AH$1,FALSE)</f>
        <v>142</v>
      </c>
      <c r="AP249" s="128">
        <f>VLOOKUP(FinalOutput[[#This Row],[ONS_Cenus_2011]],Table5[],CensusData!AI$1,FALSE)</f>
        <v>101244</v>
      </c>
      <c r="AQ249" s="128">
        <f>VLOOKUP(FinalOutput[[#This Row],[ONS_Cenus_2011]],Table5[],CensusData!AJ$1,FALSE)</f>
        <v>28384</v>
      </c>
      <c r="AR249" s="128">
        <f>VLOOKUP(FinalOutput[[#This Row],[ONS_Cenus_2011]],Table5[],CensusData!AK$1,FALSE)</f>
        <v>15829</v>
      </c>
      <c r="AS249" s="128">
        <f>VLOOKUP(FinalOutput[[#This Row],[ONS_Cenus_2011]],Table5[],CensusData!AL$1,FALSE)</f>
        <v>16561</v>
      </c>
      <c r="AT249" s="128">
        <f>VLOOKUP(FinalOutput[[#This Row],[ONS_Cenus_2011]],Table5[],CensusData!AM$1,FALSE)</f>
        <v>4825</v>
      </c>
      <c r="AU249" s="128">
        <f>VLOOKUP(FinalOutput[[#This Row],[ONS_Cenus_2011]],Table5[],CensusData!AN$1,FALSE)</f>
        <v>11760</v>
      </c>
      <c r="AV249" s="128">
        <f>VLOOKUP(FinalOutput[[#This Row],[ONS_Cenus_2011]],Table5[],CensusData!AO$1,FALSE)</f>
        <v>18801</v>
      </c>
      <c r="AW249" s="128">
        <f>VLOOKUP(FinalOutput[[#This Row],[ONS_Cenus_2011]],Table5[],CensusData!AP$1,FALSE)</f>
        <v>5084</v>
      </c>
    </row>
    <row r="250" spans="1:49" ht="15" customHeight="1">
      <c r="A250" s="128" t="str">
        <f t="array" ref="A250">ConsolGeog[[#This Row],[Country]]</f>
        <v>England</v>
      </c>
      <c r="B250" s="129" t="str">
        <f t="array" ref="B250">ConsolGeog[[#This Row],[County Name]]</f>
        <v>Warwickshire</v>
      </c>
      <c r="C250" s="128" t="str">
        <f t="array" ref="C250">ConsolGeog[[#This Row],[la_code]]</f>
        <v>E07000220</v>
      </c>
      <c r="D250" s="129" t="str">
        <f t="array" ref="D250">ConsolGeog[[#This Row],[la_name]]</f>
        <v>Rugby</v>
      </c>
      <c r="E250" s="129" t="str">
        <f t="array" ref="E250">ConsolGeog[[#This Row],[LA Type]]</f>
        <v>District</v>
      </c>
      <c r="F250" s="129">
        <f t="array" ref="F250">ConsolGeog[[#This Row],[population]]</f>
        <v>100075</v>
      </c>
      <c r="G250" s="129">
        <f t="array" ref="G250">ConsolGeog[[#This Row],[area]]</f>
        <v>35111.410000000003</v>
      </c>
      <c r="H250" s="129">
        <f t="array" ref="H250">MAX(ConsolGeog[[#This Row],[Presented HS - 16-17 (2014)]]+ConsolGeog[[#This Row],[Presented HS - 18-24 (2014)]],ConsolGeog[[#This Row],[Presented HS - 16-24 (2014)]])+MAX(ConsolGeog[[#This Row],[Presented CS - 16-17 (2014)]]+ConsolGeog[[#This Row],[Presented CS - 18-24 (2014)]],ConsolGeog[[#This Row],[Presented CS - 16-24 (2014)]])</f>
        <v>0</v>
      </c>
      <c r="I250" s="129">
        <f t="array" ref="I250">MAX(ConsolGeog[[#This Row],[Assessed HS - 16-17 (2014)]]+ConsolGeog[[#This Row],[Assessed HS - 18-24 (2014)]],ConsolGeog[[#This Row],[Assessed HS - 16-24 (2014)]])+MAX(ConsolGeog[[#This Row],[Assessed CS - 16-17 (2014)]]+ConsolGeog[[#This Row],[Assessed CS - 18-24 (2014)]],ConsolGeog[[#This Row],[Assessed CS - 16-24 (2014)]])</f>
        <v>0</v>
      </c>
      <c r="J250" s="128">
        <f>VLOOKUP(FinalOutput[[#This Row],[ONS_Cenus_2011]],Table5[],CensusData!C$1,FALSE)</f>
        <v>29973</v>
      </c>
      <c r="K250" s="128">
        <f>VLOOKUP(FinalOutput[[#This Row],[ONS_Cenus_2011]],Table5[],CensusData!D$1,FALSE)</f>
        <v>4188</v>
      </c>
      <c r="L250" s="128">
        <f>VLOOKUP(FinalOutput[[#This Row],[ONS_Cenus_2011]],Table5[],CensusData!E$1,FALSE)</f>
        <v>2024</v>
      </c>
      <c r="M250" s="128">
        <f>VLOOKUP(FinalOutput[[#This Row],[ONS_Cenus_2011]],Table5[],CensusData!F$1,FALSE)</f>
        <v>4654</v>
      </c>
      <c r="N250" s="128">
        <f>VLOOKUP(FinalOutput[[#This Row],[ONS_Cenus_2011]],Table5[],CensusData!G$1,FALSE)</f>
        <v>2796</v>
      </c>
      <c r="O250" s="128">
        <f>VLOOKUP(FinalOutput[[#This Row],[ONS_Cenus_2011]],Table5[],CensusData!H$1,FALSE)</f>
        <v>348</v>
      </c>
      <c r="P250" s="128">
        <f>VLOOKUP(FinalOutput[[#This Row],[ONS_Cenus_2011]],Table5[],CensusData!I$1,FALSE)</f>
        <v>8.43</v>
      </c>
      <c r="Q250" s="128">
        <f>VLOOKUP(FinalOutput[[#This Row],[ONS_Cenus_2011]],Table5[],CensusData!J$1,FALSE)</f>
        <v>26068</v>
      </c>
      <c r="R250" s="128">
        <f>VLOOKUP(FinalOutput[[#This Row],[ONS_Cenus_2011]],Table5[],CensusData!K$1,FALSE)</f>
        <v>41875</v>
      </c>
      <c r="S250" s="128">
        <f>VLOOKUP(FinalOutput[[#This Row],[ONS_Cenus_2011]],Table5[],CensusData!L$1,FALSE)</f>
        <v>38732</v>
      </c>
      <c r="T250" s="128">
        <f>VLOOKUP(FinalOutput[[#This Row],[ONS_Cenus_2011]],Table5[],CensusData!M$1,FALSE)</f>
        <v>36223</v>
      </c>
      <c r="U250" s="128">
        <f>VLOOKUP(FinalOutput[[#This Row],[ONS_Cenus_2011]],Table5[],CensusData!N$1,FALSE)</f>
        <v>606</v>
      </c>
      <c r="V250" s="128">
        <f>VLOOKUP(FinalOutput[[#This Row],[ONS_Cenus_2011]],Table5[],CensusData!O$1,FALSE)</f>
        <v>43</v>
      </c>
      <c r="W250" s="128">
        <f>VLOOKUP(FinalOutput[[#This Row],[ONS_Cenus_2011]],Table5[],CensusData!P$1,FALSE)</f>
        <v>1860</v>
      </c>
      <c r="X250" s="128">
        <f>VLOOKUP(FinalOutput[[#This Row],[ONS_Cenus_2011]],Table5[],CensusData!Q$1,FALSE)</f>
        <v>383</v>
      </c>
      <c r="Y250" s="128">
        <f>VLOOKUP(FinalOutput[[#This Row],[ONS_Cenus_2011]],Table5[],CensusData!R$1,FALSE)</f>
        <v>187</v>
      </c>
      <c r="Z250" s="128">
        <f>VLOOKUP(FinalOutput[[#This Row],[ONS_Cenus_2011]],Table5[],CensusData!S$1,FALSE)</f>
        <v>31</v>
      </c>
      <c r="AA250" s="128">
        <f>VLOOKUP(FinalOutput[[#This Row],[ONS_Cenus_2011]],Table5[],CensusData!T$1,FALSE)</f>
        <v>94</v>
      </c>
      <c r="AB250" s="128">
        <f>VLOOKUP(FinalOutput[[#This Row],[ONS_Cenus_2011]],Table5[],CensusData!U$1,FALSE)</f>
        <v>71</v>
      </c>
      <c r="AC250" s="128">
        <f>VLOOKUP(FinalOutput[[#This Row],[ONS_Cenus_2011]],Table5[],CensusData!V$1,FALSE)</f>
        <v>1723</v>
      </c>
      <c r="AD250" s="128">
        <f>VLOOKUP(FinalOutput[[#This Row],[ONS_Cenus_2011]],Table5[],CensusData!W$1,FALSE)</f>
        <v>1051</v>
      </c>
      <c r="AE250" s="128">
        <f>VLOOKUP(FinalOutput[[#This Row],[ONS_Cenus_2011]],Table5[],CensusData!X$1,FALSE)</f>
        <v>199</v>
      </c>
      <c r="AF250" s="128">
        <f>VLOOKUP(FinalOutput[[#This Row],[ONS_Cenus_2011]],Table5[],CensusData!Y$1,FALSE)</f>
        <v>44</v>
      </c>
      <c r="AG250" s="128">
        <f>VLOOKUP(FinalOutput[[#This Row],[ONS_Cenus_2011]],Table5[],CensusData!Z$1,FALSE)</f>
        <v>148</v>
      </c>
      <c r="AH250" s="128">
        <f>VLOOKUP(FinalOutput[[#This Row],[ONS_Cenus_2011]],Table5[],CensusData!AA$1,FALSE)</f>
        <v>281</v>
      </c>
      <c r="AI250" s="128">
        <f>VLOOKUP(FinalOutput[[#This Row],[ONS_Cenus_2011]],Table5[],CensusData!AB$1,FALSE)</f>
        <v>926</v>
      </c>
      <c r="AJ250" s="128">
        <f>VLOOKUP(FinalOutput[[#This Row],[ONS_Cenus_2011]],Table5[],CensusData!AC$1,FALSE)</f>
        <v>369</v>
      </c>
      <c r="AK250" s="128">
        <f>VLOOKUP(FinalOutput[[#This Row],[ONS_Cenus_2011]],Table5[],CensusData!AD$1,FALSE)</f>
        <v>468</v>
      </c>
      <c r="AL250" s="128">
        <f>VLOOKUP(FinalOutput[[#This Row],[ONS_Cenus_2011]],Table5[],CensusData!AE$1,FALSE)</f>
        <v>89</v>
      </c>
      <c r="AM250" s="128">
        <f>VLOOKUP(FinalOutput[[#This Row],[ONS_Cenus_2011]],Table5[],CensusData!AF$1,FALSE)</f>
        <v>111</v>
      </c>
      <c r="AN250" s="128">
        <f>VLOOKUP(FinalOutput[[#This Row],[ONS_Cenus_2011]],Table5[],CensusData!AG$1,FALSE)</f>
        <v>37</v>
      </c>
      <c r="AO250" s="128">
        <f>VLOOKUP(FinalOutput[[#This Row],[ONS_Cenus_2011]],Table5[],CensusData!AH$1,FALSE)</f>
        <v>74</v>
      </c>
      <c r="AP250" s="128">
        <f>VLOOKUP(FinalOutput[[#This Row],[ONS_Cenus_2011]],Table5[],CensusData!AI$1,FALSE)</f>
        <v>80689</v>
      </c>
      <c r="AQ250" s="128">
        <f>VLOOKUP(FinalOutput[[#This Row],[ONS_Cenus_2011]],Table5[],CensusData!AJ$1,FALSE)</f>
        <v>15778</v>
      </c>
      <c r="AR250" s="128">
        <f>VLOOKUP(FinalOutput[[#This Row],[ONS_Cenus_2011]],Table5[],CensusData!AK$1,FALSE)</f>
        <v>10707</v>
      </c>
      <c r="AS250" s="128">
        <f>VLOOKUP(FinalOutput[[#This Row],[ONS_Cenus_2011]],Table5[],CensusData!AL$1,FALSE)</f>
        <v>12896</v>
      </c>
      <c r="AT250" s="128">
        <f>VLOOKUP(FinalOutput[[#This Row],[ONS_Cenus_2011]],Table5[],CensusData!AM$1,FALSE)</f>
        <v>4238</v>
      </c>
      <c r="AU250" s="128">
        <f>VLOOKUP(FinalOutput[[#This Row],[ONS_Cenus_2011]],Table5[],CensusData!AN$1,FALSE)</f>
        <v>9455</v>
      </c>
      <c r="AV250" s="128">
        <f>VLOOKUP(FinalOutput[[#This Row],[ONS_Cenus_2011]],Table5[],CensusData!AO$1,FALSE)</f>
        <v>22735</v>
      </c>
      <c r="AW250" s="128">
        <f>VLOOKUP(FinalOutput[[#This Row],[ONS_Cenus_2011]],Table5[],CensusData!AP$1,FALSE)</f>
        <v>4880</v>
      </c>
    </row>
    <row r="251" spans="1:49" ht="15" customHeight="1">
      <c r="A251" s="128" t="str">
        <f t="array" ref="A251">ConsolGeog[[#This Row],[Country]]</f>
        <v>England</v>
      </c>
      <c r="B251" s="129" t="str">
        <f t="array" ref="B251">ConsolGeog[[#This Row],[County Name]]</f>
        <v>Warwickshire</v>
      </c>
      <c r="C251" s="128" t="str">
        <f t="array" ref="C251">ConsolGeog[[#This Row],[la_code]]</f>
        <v>E07000221</v>
      </c>
      <c r="D251" s="129" t="str">
        <f t="array" ref="D251">ConsolGeog[[#This Row],[la_name]]</f>
        <v>Stratford-on-Avon</v>
      </c>
      <c r="E251" s="129" t="str">
        <f t="array" ref="E251">ConsolGeog[[#This Row],[LA Type]]</f>
        <v>District</v>
      </c>
      <c r="F251" s="129">
        <f t="array" ref="F251">ConsolGeog[[#This Row],[population]]</f>
        <v>120485</v>
      </c>
      <c r="G251" s="129">
        <f t="array" ref="G251">ConsolGeog[[#This Row],[area]]</f>
        <v>97786.63</v>
      </c>
      <c r="H251" s="129">
        <f t="array" ref="H251">MAX(ConsolGeog[[#This Row],[Presented HS - 16-17 (2014)]]+ConsolGeog[[#This Row],[Presented HS - 18-24 (2014)]],ConsolGeog[[#This Row],[Presented HS - 16-24 (2014)]])+MAX(ConsolGeog[[#This Row],[Presented CS - 16-17 (2014)]]+ConsolGeog[[#This Row],[Presented CS - 18-24 (2014)]],ConsolGeog[[#This Row],[Presented CS - 16-24 (2014)]])</f>
        <v>0</v>
      </c>
      <c r="I251" s="129">
        <f t="array" ref="I251">MAX(ConsolGeog[[#This Row],[Assessed HS - 16-17 (2014)]]+ConsolGeog[[#This Row],[Assessed HS - 18-24 (2014)]],ConsolGeog[[#This Row],[Assessed HS - 16-24 (2014)]])+MAX(ConsolGeog[[#This Row],[Assessed CS - 16-17 (2014)]]+ConsolGeog[[#This Row],[Assessed CS - 18-24 (2014)]],ConsolGeog[[#This Row],[Assessed CS - 16-24 (2014)]])</f>
        <v>0</v>
      </c>
      <c r="J251" s="128">
        <f>VLOOKUP(FinalOutput[[#This Row],[ONS_Cenus_2011]],Table5[],CensusData!C$1,FALSE)</f>
        <v>38665</v>
      </c>
      <c r="K251" s="128">
        <f>VLOOKUP(FinalOutput[[#This Row],[ONS_Cenus_2011]],Table5[],CensusData!D$1,FALSE)</f>
        <v>4009</v>
      </c>
      <c r="L251" s="128">
        <f>VLOOKUP(FinalOutput[[#This Row],[ONS_Cenus_2011]],Table5[],CensusData!E$1,FALSE)</f>
        <v>1498</v>
      </c>
      <c r="M251" s="128">
        <f>VLOOKUP(FinalOutput[[#This Row],[ONS_Cenus_2011]],Table5[],CensusData!F$1,FALSE)</f>
        <v>4478</v>
      </c>
      <c r="N251" s="128">
        <f>VLOOKUP(FinalOutput[[#This Row],[ONS_Cenus_2011]],Table5[],CensusData!G$1,FALSE)</f>
        <v>2642</v>
      </c>
      <c r="O251" s="128">
        <f>VLOOKUP(FinalOutput[[#This Row],[ONS_Cenus_2011]],Table5[],CensusData!H$1,FALSE)</f>
        <v>204</v>
      </c>
      <c r="P251" s="128">
        <f>VLOOKUP(FinalOutput[[#This Row],[ONS_Cenus_2011]],Table5[],CensusData!I$1,FALSE)</f>
        <v>7.52</v>
      </c>
      <c r="Q251" s="128">
        <f>VLOOKUP(FinalOutput[[#This Row],[ONS_Cenus_2011]],Table5[],CensusData!J$1,FALSE)</f>
        <v>27167</v>
      </c>
      <c r="R251" s="128">
        <f>VLOOKUP(FinalOutput[[#This Row],[ONS_Cenus_2011]],Table5[],CensusData!K$1,FALSE)</f>
        <v>51928</v>
      </c>
      <c r="S251" s="128">
        <f>VLOOKUP(FinalOutput[[#This Row],[ONS_Cenus_2011]],Table5[],CensusData!L$1,FALSE)</f>
        <v>51032</v>
      </c>
      <c r="T251" s="128">
        <f>VLOOKUP(FinalOutput[[#This Row],[ONS_Cenus_2011]],Table5[],CensusData!M$1,FALSE)</f>
        <v>49211</v>
      </c>
      <c r="U251" s="128">
        <f>VLOOKUP(FinalOutput[[#This Row],[ONS_Cenus_2011]],Table5[],CensusData!N$1,FALSE)</f>
        <v>473</v>
      </c>
      <c r="V251" s="128">
        <f>VLOOKUP(FinalOutput[[#This Row],[ONS_Cenus_2011]],Table5[],CensusData!O$1,FALSE)</f>
        <v>59</v>
      </c>
      <c r="W251" s="128">
        <f>VLOOKUP(FinalOutput[[#This Row],[ONS_Cenus_2011]],Table5[],CensusData!P$1,FALSE)</f>
        <v>1289</v>
      </c>
      <c r="X251" s="128">
        <f>VLOOKUP(FinalOutput[[#This Row],[ONS_Cenus_2011]],Table5[],CensusData!Q$1,FALSE)</f>
        <v>246</v>
      </c>
      <c r="Y251" s="128">
        <f>VLOOKUP(FinalOutput[[#This Row],[ONS_Cenus_2011]],Table5[],CensusData!R$1,FALSE)</f>
        <v>99</v>
      </c>
      <c r="Z251" s="128">
        <f>VLOOKUP(FinalOutput[[#This Row],[ONS_Cenus_2011]],Table5[],CensusData!S$1,FALSE)</f>
        <v>22</v>
      </c>
      <c r="AA251" s="128">
        <f>VLOOKUP(FinalOutput[[#This Row],[ONS_Cenus_2011]],Table5[],CensusData!T$1,FALSE)</f>
        <v>71</v>
      </c>
      <c r="AB251" s="128">
        <f>VLOOKUP(FinalOutput[[#This Row],[ONS_Cenus_2011]],Table5[],CensusData!U$1,FALSE)</f>
        <v>54</v>
      </c>
      <c r="AC251" s="128">
        <f>VLOOKUP(FinalOutput[[#This Row],[ONS_Cenus_2011]],Table5[],CensusData!V$1,FALSE)</f>
        <v>455</v>
      </c>
      <c r="AD251" s="128">
        <f>VLOOKUP(FinalOutput[[#This Row],[ONS_Cenus_2011]],Table5[],CensusData!W$1,FALSE)</f>
        <v>203</v>
      </c>
      <c r="AE251" s="128">
        <f>VLOOKUP(FinalOutput[[#This Row],[ONS_Cenus_2011]],Table5[],CensusData!X$1,FALSE)</f>
        <v>23</v>
      </c>
      <c r="AF251" s="128">
        <f>VLOOKUP(FinalOutput[[#This Row],[ONS_Cenus_2011]],Table5[],CensusData!Y$1,FALSE)</f>
        <v>4</v>
      </c>
      <c r="AG251" s="128">
        <f>VLOOKUP(FinalOutput[[#This Row],[ONS_Cenus_2011]],Table5[],CensusData!Z$1,FALSE)</f>
        <v>108</v>
      </c>
      <c r="AH251" s="128">
        <f>VLOOKUP(FinalOutput[[#This Row],[ONS_Cenus_2011]],Table5[],CensusData!AA$1,FALSE)</f>
        <v>117</v>
      </c>
      <c r="AI251" s="128">
        <f>VLOOKUP(FinalOutput[[#This Row],[ONS_Cenus_2011]],Table5[],CensusData!AB$1,FALSE)</f>
        <v>110</v>
      </c>
      <c r="AJ251" s="128">
        <f>VLOOKUP(FinalOutput[[#This Row],[ONS_Cenus_2011]],Table5[],CensusData!AC$1,FALSE)</f>
        <v>44</v>
      </c>
      <c r="AK251" s="128">
        <f>VLOOKUP(FinalOutput[[#This Row],[ONS_Cenus_2011]],Table5[],CensusData!AD$1,FALSE)</f>
        <v>54</v>
      </c>
      <c r="AL251" s="128">
        <f>VLOOKUP(FinalOutput[[#This Row],[ONS_Cenus_2011]],Table5[],CensusData!AE$1,FALSE)</f>
        <v>12</v>
      </c>
      <c r="AM251" s="128">
        <f>VLOOKUP(FinalOutput[[#This Row],[ONS_Cenus_2011]],Table5[],CensusData!AF$1,FALSE)</f>
        <v>85</v>
      </c>
      <c r="AN251" s="128">
        <f>VLOOKUP(FinalOutput[[#This Row],[ONS_Cenus_2011]],Table5[],CensusData!AG$1,FALSE)</f>
        <v>21</v>
      </c>
      <c r="AO251" s="128">
        <f>VLOOKUP(FinalOutput[[#This Row],[ONS_Cenus_2011]],Table5[],CensusData!AH$1,FALSE)</f>
        <v>64</v>
      </c>
      <c r="AP251" s="128">
        <f>VLOOKUP(FinalOutput[[#This Row],[ONS_Cenus_2011]],Table5[],CensusData!AI$1,FALSE)</f>
        <v>100042</v>
      </c>
      <c r="AQ251" s="128">
        <f>VLOOKUP(FinalOutput[[#This Row],[ONS_Cenus_2011]],Table5[],CensusData!AJ$1,FALSE)</f>
        <v>19345</v>
      </c>
      <c r="AR251" s="128">
        <f>VLOOKUP(FinalOutput[[#This Row],[ONS_Cenus_2011]],Table5[],CensusData!AK$1,FALSE)</f>
        <v>11971</v>
      </c>
      <c r="AS251" s="128">
        <f>VLOOKUP(FinalOutput[[#This Row],[ONS_Cenus_2011]],Table5[],CensusData!AL$1,FALSE)</f>
        <v>15619</v>
      </c>
      <c r="AT251" s="128">
        <f>VLOOKUP(FinalOutput[[#This Row],[ONS_Cenus_2011]],Table5[],CensusData!AM$1,FALSE)</f>
        <v>3619</v>
      </c>
      <c r="AU251" s="128">
        <f>VLOOKUP(FinalOutput[[#This Row],[ONS_Cenus_2011]],Table5[],CensusData!AN$1,FALSE)</f>
        <v>11712</v>
      </c>
      <c r="AV251" s="128">
        <f>VLOOKUP(FinalOutput[[#This Row],[ONS_Cenus_2011]],Table5[],CensusData!AO$1,FALSE)</f>
        <v>33396</v>
      </c>
      <c r="AW251" s="128">
        <f>VLOOKUP(FinalOutput[[#This Row],[ONS_Cenus_2011]],Table5[],CensusData!AP$1,FALSE)</f>
        <v>4380</v>
      </c>
    </row>
    <row r="252" spans="1:49" ht="15" customHeight="1">
      <c r="A252" s="128" t="str">
        <f t="array" ref="A252">ConsolGeog[[#This Row],[Country]]</f>
        <v>England</v>
      </c>
      <c r="B252" s="129" t="str">
        <f t="array" ref="B252">ConsolGeog[[#This Row],[County Name]]</f>
        <v>Warwickshire</v>
      </c>
      <c r="C252" s="128" t="str">
        <f t="array" ref="C252">ConsolGeog[[#This Row],[la_code]]</f>
        <v>E07000222</v>
      </c>
      <c r="D252" s="129" t="str">
        <f t="array" ref="D252">ConsolGeog[[#This Row],[la_name]]</f>
        <v>Warwick</v>
      </c>
      <c r="E252" s="129" t="str">
        <f t="array" ref="E252">ConsolGeog[[#This Row],[LA Type]]</f>
        <v>District</v>
      </c>
      <c r="F252" s="129">
        <f t="array" ref="F252">ConsolGeog[[#This Row],[population]]</f>
        <v>137648</v>
      </c>
      <c r="G252" s="129">
        <f t="array" ref="G252">ConsolGeog[[#This Row],[area]]</f>
        <v>28288.3</v>
      </c>
      <c r="H252" s="129">
        <f t="array" ref="H252">MAX(ConsolGeog[[#This Row],[Presented HS - 16-17 (2014)]]+ConsolGeog[[#This Row],[Presented HS - 18-24 (2014)]],ConsolGeog[[#This Row],[Presented HS - 16-24 (2014)]])+MAX(ConsolGeog[[#This Row],[Presented CS - 16-17 (2014)]]+ConsolGeog[[#This Row],[Presented CS - 18-24 (2014)]],ConsolGeog[[#This Row],[Presented CS - 16-24 (2014)]])</f>
        <v>38</v>
      </c>
      <c r="I252" s="129">
        <f t="array" ref="I252">MAX(ConsolGeog[[#This Row],[Assessed HS - 16-17 (2014)]]+ConsolGeog[[#This Row],[Assessed HS - 18-24 (2014)]],ConsolGeog[[#This Row],[Assessed HS - 16-24 (2014)]])+MAX(ConsolGeog[[#This Row],[Assessed CS - 16-17 (2014)]]+ConsolGeog[[#This Row],[Assessed CS - 18-24 (2014)]],ConsolGeog[[#This Row],[Assessed CS - 16-24 (2014)]])</f>
        <v>0</v>
      </c>
      <c r="J252" s="128">
        <f>VLOOKUP(FinalOutput[[#This Row],[ONS_Cenus_2011]],Table5[],CensusData!C$1,FALSE)</f>
        <v>43982</v>
      </c>
      <c r="K252" s="128">
        <f>VLOOKUP(FinalOutput[[#This Row],[ONS_Cenus_2011]],Table5[],CensusData!D$1,FALSE)</f>
        <v>9915</v>
      </c>
      <c r="L252" s="128">
        <f>VLOOKUP(FinalOutput[[#This Row],[ONS_Cenus_2011]],Table5[],CensusData!E$1,FALSE)</f>
        <v>3049</v>
      </c>
      <c r="M252" s="128">
        <f>VLOOKUP(FinalOutput[[#This Row],[ONS_Cenus_2011]],Table5[],CensusData!F$1,FALSE)</f>
        <v>7242</v>
      </c>
      <c r="N252" s="128">
        <f>VLOOKUP(FinalOutput[[#This Row],[ONS_Cenus_2011]],Table5[],CensusData!G$1,FALSE)</f>
        <v>5051</v>
      </c>
      <c r="O252" s="128">
        <f>VLOOKUP(FinalOutput[[#This Row],[ONS_Cenus_2011]],Table5[],CensusData!H$1,FALSE)</f>
        <v>522</v>
      </c>
      <c r="P252" s="128">
        <f>VLOOKUP(FinalOutput[[#This Row],[ONS_Cenus_2011]],Table5[],CensusData!I$1,FALSE)</f>
        <v>5.76</v>
      </c>
      <c r="Q252" s="128">
        <f>VLOOKUP(FinalOutput[[#This Row],[ONS_Cenus_2011]],Table5[],CensusData!J$1,FALSE)</f>
        <v>29257</v>
      </c>
      <c r="R252" s="128">
        <f>VLOOKUP(FinalOutput[[#This Row],[ONS_Cenus_2011]],Table5[],CensusData!K$1,FALSE)</f>
        <v>58679</v>
      </c>
      <c r="S252" s="128">
        <f>VLOOKUP(FinalOutput[[#This Row],[ONS_Cenus_2011]],Table5[],CensusData!L$1,FALSE)</f>
        <v>54353</v>
      </c>
      <c r="T252" s="128">
        <f>VLOOKUP(FinalOutput[[#This Row],[ONS_Cenus_2011]],Table5[],CensusData!M$1,FALSE)</f>
        <v>50765</v>
      </c>
      <c r="U252" s="128">
        <f>VLOOKUP(FinalOutput[[#This Row],[ONS_Cenus_2011]],Table5[],CensusData!N$1,FALSE)</f>
        <v>1280</v>
      </c>
      <c r="V252" s="128">
        <f>VLOOKUP(FinalOutput[[#This Row],[ONS_Cenus_2011]],Table5[],CensusData!O$1,FALSE)</f>
        <v>17</v>
      </c>
      <c r="W252" s="128">
        <f>VLOOKUP(FinalOutput[[#This Row],[ONS_Cenus_2011]],Table5[],CensusData!P$1,FALSE)</f>
        <v>2291</v>
      </c>
      <c r="X252" s="128">
        <f>VLOOKUP(FinalOutput[[#This Row],[ONS_Cenus_2011]],Table5[],CensusData!Q$1,FALSE)</f>
        <v>563</v>
      </c>
      <c r="Y252" s="128">
        <f>VLOOKUP(FinalOutput[[#This Row],[ONS_Cenus_2011]],Table5[],CensusData!R$1,FALSE)</f>
        <v>169</v>
      </c>
      <c r="Z252" s="128">
        <f>VLOOKUP(FinalOutput[[#This Row],[ONS_Cenus_2011]],Table5[],CensusData!S$1,FALSE)</f>
        <v>61</v>
      </c>
      <c r="AA252" s="128">
        <f>VLOOKUP(FinalOutput[[#This Row],[ONS_Cenus_2011]],Table5[],CensusData!T$1,FALSE)</f>
        <v>177</v>
      </c>
      <c r="AB252" s="128">
        <f>VLOOKUP(FinalOutput[[#This Row],[ONS_Cenus_2011]],Table5[],CensusData!U$1,FALSE)</f>
        <v>156</v>
      </c>
      <c r="AC252" s="128">
        <f>VLOOKUP(FinalOutput[[#This Row],[ONS_Cenus_2011]],Table5[],CensusData!V$1,FALSE)</f>
        <v>2939</v>
      </c>
      <c r="AD252" s="128">
        <f>VLOOKUP(FinalOutput[[#This Row],[ONS_Cenus_2011]],Table5[],CensusData!W$1,FALSE)</f>
        <v>2051</v>
      </c>
      <c r="AE252" s="128">
        <f>VLOOKUP(FinalOutput[[#This Row],[ONS_Cenus_2011]],Table5[],CensusData!X$1,FALSE)</f>
        <v>146</v>
      </c>
      <c r="AF252" s="128">
        <f>VLOOKUP(FinalOutput[[#This Row],[ONS_Cenus_2011]],Table5[],CensusData!Y$1,FALSE)</f>
        <v>20</v>
      </c>
      <c r="AG252" s="128">
        <f>VLOOKUP(FinalOutput[[#This Row],[ONS_Cenus_2011]],Table5[],CensusData!Z$1,FALSE)</f>
        <v>291</v>
      </c>
      <c r="AH252" s="128">
        <f>VLOOKUP(FinalOutput[[#This Row],[ONS_Cenus_2011]],Table5[],CensusData!AA$1,FALSE)</f>
        <v>431</v>
      </c>
      <c r="AI252" s="128">
        <f>VLOOKUP(FinalOutput[[#This Row],[ONS_Cenus_2011]],Table5[],CensusData!AB$1,FALSE)</f>
        <v>452</v>
      </c>
      <c r="AJ252" s="128">
        <f>VLOOKUP(FinalOutput[[#This Row],[ONS_Cenus_2011]],Table5[],CensusData!AC$1,FALSE)</f>
        <v>160</v>
      </c>
      <c r="AK252" s="128">
        <f>VLOOKUP(FinalOutput[[#This Row],[ONS_Cenus_2011]],Table5[],CensusData!AD$1,FALSE)</f>
        <v>243</v>
      </c>
      <c r="AL252" s="128">
        <f>VLOOKUP(FinalOutput[[#This Row],[ONS_Cenus_2011]],Table5[],CensusData!AE$1,FALSE)</f>
        <v>49</v>
      </c>
      <c r="AM252" s="128">
        <f>VLOOKUP(FinalOutput[[#This Row],[ONS_Cenus_2011]],Table5[],CensusData!AF$1,FALSE)</f>
        <v>372</v>
      </c>
      <c r="AN252" s="128">
        <f>VLOOKUP(FinalOutput[[#This Row],[ONS_Cenus_2011]],Table5[],CensusData!AG$1,FALSE)</f>
        <v>81</v>
      </c>
      <c r="AO252" s="128">
        <f>VLOOKUP(FinalOutput[[#This Row],[ONS_Cenus_2011]],Table5[],CensusData!AH$1,FALSE)</f>
        <v>291</v>
      </c>
      <c r="AP252" s="128">
        <f>VLOOKUP(FinalOutput[[#This Row],[ONS_Cenus_2011]],Table5[],CensusData!AI$1,FALSE)</f>
        <v>114051</v>
      </c>
      <c r="AQ252" s="128">
        <f>VLOOKUP(FinalOutput[[#This Row],[ONS_Cenus_2011]],Table5[],CensusData!AJ$1,FALSE)</f>
        <v>18691</v>
      </c>
      <c r="AR252" s="128">
        <f>VLOOKUP(FinalOutput[[#This Row],[ONS_Cenus_2011]],Table5[],CensusData!AK$1,FALSE)</f>
        <v>11539</v>
      </c>
      <c r="AS252" s="128">
        <f>VLOOKUP(FinalOutput[[#This Row],[ONS_Cenus_2011]],Table5[],CensusData!AL$1,FALSE)</f>
        <v>14527</v>
      </c>
      <c r="AT252" s="128">
        <f>VLOOKUP(FinalOutput[[#This Row],[ONS_Cenus_2011]],Table5[],CensusData!AM$1,FALSE)</f>
        <v>3770</v>
      </c>
      <c r="AU252" s="128">
        <f>VLOOKUP(FinalOutput[[#This Row],[ONS_Cenus_2011]],Table5[],CensusData!AN$1,FALSE)</f>
        <v>16392</v>
      </c>
      <c r="AV252" s="128">
        <f>VLOOKUP(FinalOutput[[#This Row],[ONS_Cenus_2011]],Table5[],CensusData!AO$1,FALSE)</f>
        <v>43836</v>
      </c>
      <c r="AW252" s="128">
        <f>VLOOKUP(FinalOutput[[#This Row],[ONS_Cenus_2011]],Table5[],CensusData!AP$1,FALSE)</f>
        <v>5296</v>
      </c>
    </row>
    <row r="253" spans="1:49" ht="15" customHeight="1">
      <c r="A253" s="128" t="str">
        <f t="array" ref="A253">ConsolGeog[[#This Row],[Country]]</f>
        <v>England</v>
      </c>
      <c r="B253" s="129" t="str">
        <f t="array" ref="B253">ConsolGeog[[#This Row],[County Name]]</f>
        <v>West Sussex</v>
      </c>
      <c r="C253" s="128" t="str">
        <f t="array" ref="C253">ConsolGeog[[#This Row],[la_code]]</f>
        <v>E07000223</v>
      </c>
      <c r="D253" s="129" t="str">
        <f t="array" ref="D253">ConsolGeog[[#This Row],[la_name]]</f>
        <v>Adur</v>
      </c>
      <c r="E253" s="129" t="str">
        <f t="array" ref="E253">ConsolGeog[[#This Row],[LA Type]]</f>
        <v>District</v>
      </c>
      <c r="F253" s="129">
        <f t="array" ref="F253">ConsolGeog[[#This Row],[population]]</f>
        <v>61182</v>
      </c>
      <c r="G253" s="129">
        <f t="array" ref="G253">ConsolGeog[[#This Row],[area]]</f>
        <v>4180.71</v>
      </c>
      <c r="H253" s="129">
        <f t="array" ref="H253">MAX(ConsolGeog[[#This Row],[Presented HS - 16-17 (2014)]]+ConsolGeog[[#This Row],[Presented HS - 18-24 (2014)]],ConsolGeog[[#This Row],[Presented HS - 16-24 (2014)]])+MAX(ConsolGeog[[#This Row],[Presented CS - 16-17 (2014)]]+ConsolGeog[[#This Row],[Presented CS - 18-24 (2014)]],ConsolGeog[[#This Row],[Presented CS - 16-24 (2014)]])</f>
        <v>0</v>
      </c>
      <c r="I253" s="129">
        <f t="array" ref="I253">MAX(ConsolGeog[[#This Row],[Assessed HS - 16-17 (2014)]]+ConsolGeog[[#This Row],[Assessed HS - 18-24 (2014)]],ConsolGeog[[#This Row],[Assessed HS - 16-24 (2014)]])+MAX(ConsolGeog[[#This Row],[Assessed CS - 16-17 (2014)]]+ConsolGeog[[#This Row],[Assessed CS - 18-24 (2014)]],ConsolGeog[[#This Row],[Assessed CS - 16-24 (2014)]])</f>
        <v>0</v>
      </c>
      <c r="J253" s="128">
        <f>VLOOKUP(FinalOutput[[#This Row],[ONS_Cenus_2011]],Table5[],CensusData!C$1,FALSE)</f>
        <v>21001</v>
      </c>
      <c r="K253" s="128">
        <f>VLOOKUP(FinalOutput[[#This Row],[ONS_Cenus_2011]],Table5[],CensusData!D$1,FALSE)</f>
        <v>2309</v>
      </c>
      <c r="L253" s="128">
        <f>VLOOKUP(FinalOutput[[#This Row],[ONS_Cenus_2011]],Table5[],CensusData!E$1,FALSE)</f>
        <v>1135</v>
      </c>
      <c r="M253" s="128">
        <f>VLOOKUP(FinalOutput[[#This Row],[ONS_Cenus_2011]],Table5[],CensusData!F$1,FALSE)</f>
        <v>2435</v>
      </c>
      <c r="N253" s="128">
        <f>VLOOKUP(FinalOutput[[#This Row],[ONS_Cenus_2011]],Table5[],CensusData!G$1,FALSE)</f>
        <v>1493</v>
      </c>
      <c r="O253" s="128">
        <f>VLOOKUP(FinalOutput[[#This Row],[ONS_Cenus_2011]],Table5[],CensusData!H$1,FALSE)</f>
        <v>172</v>
      </c>
      <c r="P253" s="128">
        <f>VLOOKUP(FinalOutput[[#This Row],[ONS_Cenus_2011]],Table5[],CensusData!I$1,FALSE)</f>
        <v>7.8</v>
      </c>
      <c r="Q253" s="128">
        <f>VLOOKUP(FinalOutput[[#This Row],[ONS_Cenus_2011]],Table5[],CensusData!J$1,FALSE)</f>
        <v>26832</v>
      </c>
      <c r="R253" s="128">
        <f>VLOOKUP(FinalOutput[[#This Row],[ONS_Cenus_2011]],Table5[],CensusData!K$1,FALSE)</f>
        <v>26957</v>
      </c>
      <c r="S253" s="128">
        <f>VLOOKUP(FinalOutput[[#This Row],[ONS_Cenus_2011]],Table5[],CensusData!L$1,FALSE)</f>
        <v>26161</v>
      </c>
      <c r="T253" s="128">
        <f>VLOOKUP(FinalOutput[[#This Row],[ONS_Cenus_2011]],Table5[],CensusData!M$1,FALSE)</f>
        <v>25404</v>
      </c>
      <c r="U253" s="128">
        <f>VLOOKUP(FinalOutput[[#This Row],[ONS_Cenus_2011]],Table5[],CensusData!N$1,FALSE)</f>
        <v>227</v>
      </c>
      <c r="V253" s="128">
        <f>VLOOKUP(FinalOutput[[#This Row],[ONS_Cenus_2011]],Table5[],CensusData!O$1,FALSE)</f>
        <v>45</v>
      </c>
      <c r="W253" s="128">
        <f>VLOOKUP(FinalOutput[[#This Row],[ONS_Cenus_2011]],Table5[],CensusData!P$1,FALSE)</f>
        <v>485</v>
      </c>
      <c r="X253" s="128">
        <f>VLOOKUP(FinalOutput[[#This Row],[ONS_Cenus_2011]],Table5[],CensusData!Q$1,FALSE)</f>
        <v>230</v>
      </c>
      <c r="Y253" s="128">
        <f>VLOOKUP(FinalOutput[[#This Row],[ONS_Cenus_2011]],Table5[],CensusData!R$1,FALSE)</f>
        <v>61</v>
      </c>
      <c r="Z253" s="128">
        <f>VLOOKUP(FinalOutput[[#This Row],[ONS_Cenus_2011]],Table5[],CensusData!S$1,FALSE)</f>
        <v>45</v>
      </c>
      <c r="AA253" s="128">
        <f>VLOOKUP(FinalOutput[[#This Row],[ONS_Cenus_2011]],Table5[],CensusData!T$1,FALSE)</f>
        <v>71</v>
      </c>
      <c r="AB253" s="128">
        <f>VLOOKUP(FinalOutput[[#This Row],[ONS_Cenus_2011]],Table5[],CensusData!U$1,FALSE)</f>
        <v>53</v>
      </c>
      <c r="AC253" s="128">
        <f>VLOOKUP(FinalOutput[[#This Row],[ONS_Cenus_2011]],Table5[],CensusData!V$1,FALSE)</f>
        <v>342</v>
      </c>
      <c r="AD253" s="128">
        <f>VLOOKUP(FinalOutput[[#This Row],[ONS_Cenus_2011]],Table5[],CensusData!W$1,FALSE)</f>
        <v>90</v>
      </c>
      <c r="AE253" s="128">
        <f>VLOOKUP(FinalOutput[[#This Row],[ONS_Cenus_2011]],Table5[],CensusData!X$1,FALSE)</f>
        <v>18</v>
      </c>
      <c r="AF253" s="128">
        <f>VLOOKUP(FinalOutput[[#This Row],[ONS_Cenus_2011]],Table5[],CensusData!Y$1,FALSE)</f>
        <v>63</v>
      </c>
      <c r="AG253" s="128">
        <f>VLOOKUP(FinalOutput[[#This Row],[ONS_Cenus_2011]],Table5[],CensusData!Z$1,FALSE)</f>
        <v>70</v>
      </c>
      <c r="AH253" s="128">
        <f>VLOOKUP(FinalOutput[[#This Row],[ONS_Cenus_2011]],Table5[],CensusData!AA$1,FALSE)</f>
        <v>101</v>
      </c>
      <c r="AI253" s="128">
        <f>VLOOKUP(FinalOutput[[#This Row],[ONS_Cenus_2011]],Table5[],CensusData!AB$1,FALSE)</f>
        <v>119</v>
      </c>
      <c r="AJ253" s="128">
        <f>VLOOKUP(FinalOutput[[#This Row],[ONS_Cenus_2011]],Table5[],CensusData!AC$1,FALSE)</f>
        <v>88</v>
      </c>
      <c r="AK253" s="128">
        <f>VLOOKUP(FinalOutput[[#This Row],[ONS_Cenus_2011]],Table5[],CensusData!AD$1,FALSE)</f>
        <v>26</v>
      </c>
      <c r="AL253" s="128">
        <f>VLOOKUP(FinalOutput[[#This Row],[ONS_Cenus_2011]],Table5[],CensusData!AE$1,FALSE)</f>
        <v>5</v>
      </c>
      <c r="AM253" s="128">
        <f>VLOOKUP(FinalOutput[[#This Row],[ONS_Cenus_2011]],Table5[],CensusData!AF$1,FALSE)</f>
        <v>105</v>
      </c>
      <c r="AN253" s="128">
        <f>VLOOKUP(FinalOutput[[#This Row],[ONS_Cenus_2011]],Table5[],CensusData!AG$1,FALSE)</f>
        <v>59</v>
      </c>
      <c r="AO253" s="128">
        <f>VLOOKUP(FinalOutput[[#This Row],[ONS_Cenus_2011]],Table5[],CensusData!AH$1,FALSE)</f>
        <v>46</v>
      </c>
      <c r="AP253" s="128">
        <f>VLOOKUP(FinalOutput[[#This Row],[ONS_Cenus_2011]],Table5[],CensusData!AI$1,FALSE)</f>
        <v>50579</v>
      </c>
      <c r="AQ253" s="128">
        <f>VLOOKUP(FinalOutput[[#This Row],[ONS_Cenus_2011]],Table5[],CensusData!AJ$1,FALSE)</f>
        <v>12936</v>
      </c>
      <c r="AR253" s="128">
        <f>VLOOKUP(FinalOutput[[#This Row],[ONS_Cenus_2011]],Table5[],CensusData!AK$1,FALSE)</f>
        <v>8063</v>
      </c>
      <c r="AS253" s="128">
        <f>VLOOKUP(FinalOutput[[#This Row],[ONS_Cenus_2011]],Table5[],CensusData!AL$1,FALSE)</f>
        <v>8324</v>
      </c>
      <c r="AT253" s="128">
        <f>VLOOKUP(FinalOutput[[#This Row],[ONS_Cenus_2011]],Table5[],CensusData!AM$1,FALSE)</f>
        <v>2207</v>
      </c>
      <c r="AU253" s="128">
        <f>VLOOKUP(FinalOutput[[#This Row],[ONS_Cenus_2011]],Table5[],CensusData!AN$1,FALSE)</f>
        <v>5655</v>
      </c>
      <c r="AV253" s="128">
        <f>VLOOKUP(FinalOutput[[#This Row],[ONS_Cenus_2011]],Table5[],CensusData!AO$1,FALSE)</f>
        <v>11122</v>
      </c>
      <c r="AW253" s="128">
        <f>VLOOKUP(FinalOutput[[#This Row],[ONS_Cenus_2011]],Table5[],CensusData!AP$1,FALSE)</f>
        <v>2272</v>
      </c>
    </row>
    <row r="254" spans="1:49" ht="15" customHeight="1">
      <c r="A254" s="128" t="str">
        <f t="array" ref="A254">ConsolGeog[[#This Row],[Country]]</f>
        <v>England</v>
      </c>
      <c r="B254" s="129" t="str">
        <f t="array" ref="B254">ConsolGeog[[#This Row],[County Name]]</f>
        <v>Worcestershire</v>
      </c>
      <c r="C254" s="128" t="str">
        <f t="array" ref="C254">ConsolGeog[[#This Row],[la_code]]</f>
        <v>E07000236</v>
      </c>
      <c r="D254" s="129" t="str">
        <f t="array" ref="D254">ConsolGeog[[#This Row],[la_name]]</f>
        <v>Redditch</v>
      </c>
      <c r="E254" s="129" t="str">
        <f t="array" ref="E254">ConsolGeog[[#This Row],[LA Type]]</f>
        <v>District</v>
      </c>
      <c r="F254" s="129">
        <f t="array" ref="F254">ConsolGeog[[#This Row],[population]]</f>
        <v>84214</v>
      </c>
      <c r="G254" s="129">
        <f t="array" ref="G254">ConsolGeog[[#This Row],[area]]</f>
        <v>5424.98</v>
      </c>
      <c r="H254" s="129">
        <f t="array" ref="H254">MAX(ConsolGeog[[#This Row],[Presented HS - 16-17 (2014)]]+ConsolGeog[[#This Row],[Presented HS - 18-24 (2014)]],ConsolGeog[[#This Row],[Presented HS - 16-24 (2014)]])+MAX(ConsolGeog[[#This Row],[Presented CS - 16-17 (2014)]]+ConsolGeog[[#This Row],[Presented CS - 18-24 (2014)]],ConsolGeog[[#This Row],[Presented CS - 16-24 (2014)]])</f>
        <v>63.007024404373958</v>
      </c>
      <c r="I254" s="129">
        <f t="array" ref="I254">MAX(ConsolGeog[[#This Row],[Assessed HS - 16-17 (2014)]]+ConsolGeog[[#This Row],[Assessed HS - 18-24 (2014)]],ConsolGeog[[#This Row],[Assessed HS - 16-24 (2014)]])+MAX(ConsolGeog[[#This Row],[Assessed CS - 16-17 (2014)]]+ConsolGeog[[#This Row],[Assessed CS - 18-24 (2014)]],ConsolGeog[[#This Row],[Assessed CS - 16-24 (2014)]])</f>
        <v>10.858280831341878</v>
      </c>
      <c r="J254" s="128">
        <f>VLOOKUP(FinalOutput[[#This Row],[ONS_Cenus_2011]],Table5[],CensusData!C$1,FALSE)</f>
        <v>24561</v>
      </c>
      <c r="K254" s="128">
        <f>VLOOKUP(FinalOutput[[#This Row],[ONS_Cenus_2011]],Table5[],CensusData!D$1,FALSE)</f>
        <v>3823</v>
      </c>
      <c r="L254" s="128">
        <f>VLOOKUP(FinalOutput[[#This Row],[ONS_Cenus_2011]],Table5[],CensusData!E$1,FALSE)</f>
        <v>2308</v>
      </c>
      <c r="M254" s="128">
        <f>VLOOKUP(FinalOutput[[#This Row],[ONS_Cenus_2011]],Table5[],CensusData!F$1,FALSE)</f>
        <v>3947</v>
      </c>
      <c r="N254" s="128">
        <f>VLOOKUP(FinalOutput[[#This Row],[ONS_Cenus_2011]],Table5[],CensusData!G$1,FALSE)</f>
        <v>2388</v>
      </c>
      <c r="O254" s="128">
        <f>VLOOKUP(FinalOutput[[#This Row],[ONS_Cenus_2011]],Table5[],CensusData!H$1,FALSE)</f>
        <v>403</v>
      </c>
      <c r="P254" s="128">
        <f>VLOOKUP(FinalOutput[[#This Row],[ONS_Cenus_2011]],Table5[],CensusData!I$1,FALSE)</f>
        <v>38.76</v>
      </c>
      <c r="Q254" s="128">
        <f>VLOOKUP(FinalOutput[[#This Row],[ONS_Cenus_2011]],Table5[],CensusData!J$1,FALSE)</f>
        <v>4940</v>
      </c>
      <c r="R254" s="128">
        <f>VLOOKUP(FinalOutput[[#This Row],[ONS_Cenus_2011]],Table5[],CensusData!K$1,FALSE)</f>
        <v>34722</v>
      </c>
      <c r="S254" s="128">
        <f>VLOOKUP(FinalOutput[[#This Row],[ONS_Cenus_2011]],Table5[],CensusData!L$1,FALSE)</f>
        <v>32894</v>
      </c>
      <c r="T254" s="128">
        <f>VLOOKUP(FinalOutput[[#This Row],[ONS_Cenus_2011]],Table5[],CensusData!M$1,FALSE)</f>
        <v>31366</v>
      </c>
      <c r="U254" s="128">
        <f>VLOOKUP(FinalOutput[[#This Row],[ONS_Cenus_2011]],Table5[],CensusData!N$1,FALSE)</f>
        <v>375</v>
      </c>
      <c r="V254" s="128">
        <f>VLOOKUP(FinalOutput[[#This Row],[ONS_Cenus_2011]],Table5[],CensusData!O$1,FALSE)</f>
        <v>3</v>
      </c>
      <c r="W254" s="128">
        <f>VLOOKUP(FinalOutput[[#This Row],[ONS_Cenus_2011]],Table5[],CensusData!P$1,FALSE)</f>
        <v>1150</v>
      </c>
      <c r="X254" s="128">
        <f>VLOOKUP(FinalOutput[[#This Row],[ONS_Cenus_2011]],Table5[],CensusData!Q$1,FALSE)</f>
        <v>356</v>
      </c>
      <c r="Y254" s="128">
        <f>VLOOKUP(FinalOutput[[#This Row],[ONS_Cenus_2011]],Table5[],CensusData!R$1,FALSE)</f>
        <v>226</v>
      </c>
      <c r="Z254" s="128">
        <f>VLOOKUP(FinalOutput[[#This Row],[ONS_Cenus_2011]],Table5[],CensusData!S$1,FALSE)</f>
        <v>14</v>
      </c>
      <c r="AA254" s="128">
        <f>VLOOKUP(FinalOutput[[#This Row],[ONS_Cenus_2011]],Table5[],CensusData!T$1,FALSE)</f>
        <v>63</v>
      </c>
      <c r="AB254" s="128">
        <f>VLOOKUP(FinalOutput[[#This Row],[ONS_Cenus_2011]],Table5[],CensusData!U$1,FALSE)</f>
        <v>53</v>
      </c>
      <c r="AC254" s="128">
        <f>VLOOKUP(FinalOutput[[#This Row],[ONS_Cenus_2011]],Table5[],CensusData!V$1,FALSE)</f>
        <v>1014</v>
      </c>
      <c r="AD254" s="128">
        <f>VLOOKUP(FinalOutput[[#This Row],[ONS_Cenus_2011]],Table5[],CensusData!W$1,FALSE)</f>
        <v>221</v>
      </c>
      <c r="AE254" s="128">
        <f>VLOOKUP(FinalOutput[[#This Row],[ONS_Cenus_2011]],Table5[],CensusData!X$1,FALSE)</f>
        <v>568</v>
      </c>
      <c r="AF254" s="128">
        <f>VLOOKUP(FinalOutput[[#This Row],[ONS_Cenus_2011]],Table5[],CensusData!Y$1,FALSE)</f>
        <v>41</v>
      </c>
      <c r="AG254" s="128">
        <f>VLOOKUP(FinalOutput[[#This Row],[ONS_Cenus_2011]],Table5[],CensusData!Z$1,FALSE)</f>
        <v>78</v>
      </c>
      <c r="AH254" s="128">
        <f>VLOOKUP(FinalOutput[[#This Row],[ONS_Cenus_2011]],Table5[],CensusData!AA$1,FALSE)</f>
        <v>106</v>
      </c>
      <c r="AI254" s="128">
        <f>VLOOKUP(FinalOutput[[#This Row],[ONS_Cenus_2011]],Table5[],CensusData!AB$1,FALSE)</f>
        <v>397</v>
      </c>
      <c r="AJ254" s="128">
        <f>VLOOKUP(FinalOutput[[#This Row],[ONS_Cenus_2011]],Table5[],CensusData!AC$1,FALSE)</f>
        <v>52</v>
      </c>
      <c r="AK254" s="128">
        <f>VLOOKUP(FinalOutput[[#This Row],[ONS_Cenus_2011]],Table5[],CensusData!AD$1,FALSE)</f>
        <v>295</v>
      </c>
      <c r="AL254" s="128">
        <f>VLOOKUP(FinalOutput[[#This Row],[ONS_Cenus_2011]],Table5[],CensusData!AE$1,FALSE)</f>
        <v>50</v>
      </c>
      <c r="AM254" s="128">
        <f>VLOOKUP(FinalOutput[[#This Row],[ONS_Cenus_2011]],Table5[],CensusData!AF$1,FALSE)</f>
        <v>61</v>
      </c>
      <c r="AN254" s="128">
        <f>VLOOKUP(FinalOutput[[#This Row],[ONS_Cenus_2011]],Table5[],CensusData!AG$1,FALSE)</f>
        <v>20</v>
      </c>
      <c r="AO254" s="128">
        <f>VLOOKUP(FinalOutput[[#This Row],[ONS_Cenus_2011]],Table5[],CensusData!AH$1,FALSE)</f>
        <v>41</v>
      </c>
      <c r="AP254" s="128">
        <f>VLOOKUP(FinalOutput[[#This Row],[ONS_Cenus_2011]],Table5[],CensusData!AI$1,FALSE)</f>
        <v>67656</v>
      </c>
      <c r="AQ254" s="128">
        <f>VLOOKUP(FinalOutput[[#This Row],[ONS_Cenus_2011]],Table5[],CensusData!AJ$1,FALSE)</f>
        <v>16996</v>
      </c>
      <c r="AR254" s="128">
        <f>VLOOKUP(FinalOutput[[#This Row],[ONS_Cenus_2011]],Table5[],CensusData!AK$1,FALSE)</f>
        <v>10683</v>
      </c>
      <c r="AS254" s="128">
        <f>VLOOKUP(FinalOutput[[#This Row],[ONS_Cenus_2011]],Table5[],CensusData!AL$1,FALSE)</f>
        <v>11508</v>
      </c>
      <c r="AT254" s="128">
        <f>VLOOKUP(FinalOutput[[#This Row],[ONS_Cenus_2011]],Table5[],CensusData!AM$1,FALSE)</f>
        <v>2537</v>
      </c>
      <c r="AU254" s="128">
        <f>VLOOKUP(FinalOutput[[#This Row],[ONS_Cenus_2011]],Table5[],CensusData!AN$1,FALSE)</f>
        <v>8111</v>
      </c>
      <c r="AV254" s="128">
        <f>VLOOKUP(FinalOutput[[#This Row],[ONS_Cenus_2011]],Table5[],CensusData!AO$1,FALSE)</f>
        <v>14007</v>
      </c>
      <c r="AW254" s="128">
        <f>VLOOKUP(FinalOutput[[#This Row],[ONS_Cenus_2011]],Table5[],CensusData!AP$1,FALSE)</f>
        <v>3814</v>
      </c>
    </row>
    <row r="255" spans="1:49" ht="15" customHeight="1">
      <c r="A255" s="128" t="str">
        <f t="array" ref="A255">ConsolGeog[[#This Row],[Country]]</f>
        <v>England</v>
      </c>
      <c r="B255" s="129" t="str">
        <f t="array" ref="B255">ConsolGeog[[#This Row],[County Name]]</f>
        <v>Worcestershire</v>
      </c>
      <c r="C255" s="128" t="str">
        <f t="array" ref="C255">ConsolGeog[[#This Row],[la_code]]</f>
        <v>E07000237</v>
      </c>
      <c r="D255" s="129" t="str">
        <f t="array" ref="D255">ConsolGeog[[#This Row],[la_name]]</f>
        <v>Worcester</v>
      </c>
      <c r="E255" s="129" t="str">
        <f t="array" ref="E255">ConsolGeog[[#This Row],[LA Type]]</f>
        <v>District</v>
      </c>
      <c r="F255" s="129">
        <f t="array" ref="F255">ConsolGeog[[#This Row],[population]]</f>
        <v>98768</v>
      </c>
      <c r="G255" s="129">
        <f t="array" ref="G255">ConsolGeog[[#This Row],[area]]</f>
        <v>3327.91</v>
      </c>
      <c r="H255" s="129">
        <f t="array" ref="H255">MAX(ConsolGeog[[#This Row],[Presented HS - 16-17 (2014)]]+ConsolGeog[[#This Row],[Presented HS - 18-24 (2014)]],ConsolGeog[[#This Row],[Presented HS - 16-24 (2014)]])+MAX(ConsolGeog[[#This Row],[Presented CS - 16-17 (2014)]]+ConsolGeog[[#This Row],[Presented CS - 18-24 (2014)]],ConsolGeog[[#This Row],[Presented CS - 16-24 (2014)]])</f>
        <v>133.9092762055146</v>
      </c>
      <c r="I255" s="129">
        <f t="array" ref="I255">MAX(ConsolGeog[[#This Row],[Assessed HS - 16-17 (2014)]]+ConsolGeog[[#This Row],[Assessed HS - 18-24 (2014)]],ConsolGeog[[#This Row],[Assessed HS - 16-24 (2014)]])+MAX(ConsolGeog[[#This Row],[Assessed CS - 16-17 (2014)]]+ConsolGeog[[#This Row],[Assessed CS - 18-24 (2014)]],ConsolGeog[[#This Row],[Assessed CS - 16-24 (2014)]])</f>
        <v>12.734826527061708</v>
      </c>
      <c r="J255" s="128">
        <f>VLOOKUP(FinalOutput[[#This Row],[ONS_Cenus_2011]],Table5[],CensusData!C$1,FALSE)</f>
        <v>29961</v>
      </c>
      <c r="K255" s="128">
        <f>VLOOKUP(FinalOutput[[#This Row],[ONS_Cenus_2011]],Table5[],CensusData!D$1,FALSE)</f>
        <v>5986</v>
      </c>
      <c r="L255" s="128">
        <f>VLOOKUP(FinalOutput[[#This Row],[ONS_Cenus_2011]],Table5[],CensusData!E$1,FALSE)</f>
        <v>2456</v>
      </c>
      <c r="M255" s="128">
        <f>VLOOKUP(FinalOutput[[#This Row],[ONS_Cenus_2011]],Table5[],CensusData!F$1,FALSE)</f>
        <v>4874</v>
      </c>
      <c r="N255" s="128">
        <f>VLOOKUP(FinalOutput[[#This Row],[ONS_Cenus_2011]],Table5[],CensusData!G$1,FALSE)</f>
        <v>3032</v>
      </c>
      <c r="O255" s="128">
        <f>VLOOKUP(FinalOutput[[#This Row],[ONS_Cenus_2011]],Table5[],CensusData!H$1,FALSE)</f>
        <v>438</v>
      </c>
      <c r="P255" s="128">
        <f>VLOOKUP(FinalOutput[[#This Row],[ONS_Cenus_2011]],Table5[],CensusData!I$1,FALSE)</f>
        <v>16.55</v>
      </c>
      <c r="Q255" s="128">
        <f>VLOOKUP(FinalOutput[[#This Row],[ONS_Cenus_2011]],Table5[],CensusData!J$1,FALSE)</f>
        <v>16871</v>
      </c>
      <c r="R255" s="128">
        <f>VLOOKUP(FinalOutput[[#This Row],[ONS_Cenus_2011]],Table5[],CensusData!K$1,FALSE)</f>
        <v>42042</v>
      </c>
      <c r="S255" s="128">
        <f>VLOOKUP(FinalOutput[[#This Row],[ONS_Cenus_2011]],Table5[],CensusData!L$1,FALSE)</f>
        <v>40269</v>
      </c>
      <c r="T255" s="128">
        <f>VLOOKUP(FinalOutput[[#This Row],[ONS_Cenus_2011]],Table5[],CensusData!M$1,FALSE)</f>
        <v>38488</v>
      </c>
      <c r="U255" s="128">
        <f>VLOOKUP(FinalOutput[[#This Row],[ONS_Cenus_2011]],Table5[],CensusData!N$1,FALSE)</f>
        <v>326</v>
      </c>
      <c r="V255" s="128">
        <f>VLOOKUP(FinalOutput[[#This Row],[ONS_Cenus_2011]],Table5[],CensusData!O$1,FALSE)</f>
        <v>42</v>
      </c>
      <c r="W255" s="128">
        <f>VLOOKUP(FinalOutput[[#This Row],[ONS_Cenus_2011]],Table5[],CensusData!P$1,FALSE)</f>
        <v>1413</v>
      </c>
      <c r="X255" s="128">
        <f>VLOOKUP(FinalOutput[[#This Row],[ONS_Cenus_2011]],Table5[],CensusData!Q$1,FALSE)</f>
        <v>310</v>
      </c>
      <c r="Y255" s="128">
        <f>VLOOKUP(FinalOutput[[#This Row],[ONS_Cenus_2011]],Table5[],CensusData!R$1,FALSE)</f>
        <v>120</v>
      </c>
      <c r="Z255" s="128">
        <f>VLOOKUP(FinalOutput[[#This Row],[ONS_Cenus_2011]],Table5[],CensusData!S$1,FALSE)</f>
        <v>38</v>
      </c>
      <c r="AA255" s="128">
        <f>VLOOKUP(FinalOutput[[#This Row],[ONS_Cenus_2011]],Table5[],CensusData!T$1,FALSE)</f>
        <v>84</v>
      </c>
      <c r="AB255" s="128">
        <f>VLOOKUP(FinalOutput[[#This Row],[ONS_Cenus_2011]],Table5[],CensusData!U$1,FALSE)</f>
        <v>68</v>
      </c>
      <c r="AC255" s="128">
        <f>VLOOKUP(FinalOutput[[#This Row],[ONS_Cenus_2011]],Table5[],CensusData!V$1,FALSE)</f>
        <v>1137</v>
      </c>
      <c r="AD255" s="128">
        <f>VLOOKUP(FinalOutput[[#This Row],[ONS_Cenus_2011]],Table5[],CensusData!W$1,FALSE)</f>
        <v>258</v>
      </c>
      <c r="AE255" s="128">
        <f>VLOOKUP(FinalOutput[[#This Row],[ONS_Cenus_2011]],Table5[],CensusData!X$1,FALSE)</f>
        <v>428</v>
      </c>
      <c r="AF255" s="128">
        <f>VLOOKUP(FinalOutput[[#This Row],[ONS_Cenus_2011]],Table5[],CensusData!Y$1,FALSE)</f>
        <v>91</v>
      </c>
      <c r="AG255" s="128">
        <f>VLOOKUP(FinalOutput[[#This Row],[ONS_Cenus_2011]],Table5[],CensusData!Z$1,FALSE)</f>
        <v>120</v>
      </c>
      <c r="AH255" s="128">
        <f>VLOOKUP(FinalOutput[[#This Row],[ONS_Cenus_2011]],Table5[],CensusData!AA$1,FALSE)</f>
        <v>240</v>
      </c>
      <c r="AI255" s="128">
        <f>VLOOKUP(FinalOutput[[#This Row],[ONS_Cenus_2011]],Table5[],CensusData!AB$1,FALSE)</f>
        <v>227</v>
      </c>
      <c r="AJ255" s="128">
        <f>VLOOKUP(FinalOutput[[#This Row],[ONS_Cenus_2011]],Table5[],CensusData!AC$1,FALSE)</f>
        <v>87</v>
      </c>
      <c r="AK255" s="128">
        <f>VLOOKUP(FinalOutput[[#This Row],[ONS_Cenus_2011]],Table5[],CensusData!AD$1,FALSE)</f>
        <v>107</v>
      </c>
      <c r="AL255" s="128">
        <f>VLOOKUP(FinalOutput[[#This Row],[ONS_Cenus_2011]],Table5[],CensusData!AE$1,FALSE)</f>
        <v>33</v>
      </c>
      <c r="AM255" s="128">
        <f>VLOOKUP(FinalOutput[[#This Row],[ONS_Cenus_2011]],Table5[],CensusData!AF$1,FALSE)</f>
        <v>99</v>
      </c>
      <c r="AN255" s="128">
        <f>VLOOKUP(FinalOutput[[#This Row],[ONS_Cenus_2011]],Table5[],CensusData!AG$1,FALSE)</f>
        <v>25</v>
      </c>
      <c r="AO255" s="128">
        <f>VLOOKUP(FinalOutput[[#This Row],[ONS_Cenus_2011]],Table5[],CensusData!AH$1,FALSE)</f>
        <v>74</v>
      </c>
      <c r="AP255" s="128">
        <f>VLOOKUP(FinalOutput[[#This Row],[ONS_Cenus_2011]],Table5[],CensusData!AI$1,FALSE)</f>
        <v>80291</v>
      </c>
      <c r="AQ255" s="128">
        <f>VLOOKUP(FinalOutput[[#This Row],[ONS_Cenus_2011]],Table5[],CensusData!AJ$1,FALSE)</f>
        <v>17116</v>
      </c>
      <c r="AR255" s="128">
        <f>VLOOKUP(FinalOutput[[#This Row],[ONS_Cenus_2011]],Table5[],CensusData!AK$1,FALSE)</f>
        <v>10235</v>
      </c>
      <c r="AS255" s="128">
        <f>VLOOKUP(FinalOutput[[#This Row],[ONS_Cenus_2011]],Table5[],CensusData!AL$1,FALSE)</f>
        <v>11928</v>
      </c>
      <c r="AT255" s="128">
        <f>VLOOKUP(FinalOutput[[#This Row],[ONS_Cenus_2011]],Table5[],CensusData!AM$1,FALSE)</f>
        <v>3116</v>
      </c>
      <c r="AU255" s="128">
        <f>VLOOKUP(FinalOutput[[#This Row],[ONS_Cenus_2011]],Table5[],CensusData!AN$1,FALSE)</f>
        <v>11644</v>
      </c>
      <c r="AV255" s="128">
        <f>VLOOKUP(FinalOutput[[#This Row],[ONS_Cenus_2011]],Table5[],CensusData!AO$1,FALSE)</f>
        <v>22211</v>
      </c>
      <c r="AW255" s="128">
        <f>VLOOKUP(FinalOutput[[#This Row],[ONS_Cenus_2011]],Table5[],CensusData!AP$1,FALSE)</f>
        <v>4041</v>
      </c>
    </row>
    <row r="256" spans="1:49" ht="15" customHeight="1">
      <c r="A256" s="128" t="str">
        <f t="array" ref="A256">ConsolGeog[[#This Row],[Country]]</f>
        <v>England</v>
      </c>
      <c r="B256" s="129" t="str">
        <f t="array" ref="B256">ConsolGeog[[#This Row],[County Name]]</f>
        <v>Worcestershire</v>
      </c>
      <c r="C256" s="128" t="str">
        <f t="array" ref="C256">ConsolGeog[[#This Row],[la_code]]</f>
        <v>E07000238</v>
      </c>
      <c r="D256" s="129" t="str">
        <f t="array" ref="D256">ConsolGeog[[#This Row],[la_name]]</f>
        <v>Wychavon</v>
      </c>
      <c r="E256" s="129" t="str">
        <f t="array" ref="E256">ConsolGeog[[#This Row],[LA Type]]</f>
        <v>District</v>
      </c>
      <c r="F256" s="129">
        <f t="array" ref="F256">ConsolGeog[[#This Row],[population]]</f>
        <v>116944</v>
      </c>
      <c r="G256" s="129">
        <f t="array" ref="G256">ConsolGeog[[#This Row],[area]]</f>
        <v>66354.12</v>
      </c>
      <c r="H256" s="129">
        <f t="array" ref="H256">MAX(ConsolGeog[[#This Row],[Presented HS - 16-17 (2014)]]+ConsolGeog[[#This Row],[Presented HS - 18-24 (2014)]],ConsolGeog[[#This Row],[Presented HS - 16-24 (2014)]])+MAX(ConsolGeog[[#This Row],[Presented CS - 16-17 (2014)]]+ConsolGeog[[#This Row],[Presented CS - 18-24 (2014)]],ConsolGeog[[#This Row],[Presented CS - 16-24 (2014)]])</f>
        <v>78.284934357055931</v>
      </c>
      <c r="I256" s="129">
        <f t="array" ref="I256">MAX(ConsolGeog[[#This Row],[Assessed HS - 16-17 (2014)]]+ConsolGeog[[#This Row],[Assessed HS - 18-24 (2014)]],ConsolGeog[[#This Row],[Assessed HS - 16-24 (2014)]])+MAX(ConsolGeog[[#This Row],[Assessed CS - 16-17 (2014)]]+ConsolGeog[[#This Row],[Assessed CS - 18-24 (2014)]],ConsolGeog[[#This Row],[Assessed CS - 16-24 (2014)]])</f>
        <v>78.078381190068683</v>
      </c>
      <c r="J256" s="128">
        <f>VLOOKUP(FinalOutput[[#This Row],[ONS_Cenus_2011]],Table5[],CensusData!C$1,FALSE)</f>
        <v>38254</v>
      </c>
      <c r="K256" s="128">
        <f>VLOOKUP(FinalOutput[[#This Row],[ONS_Cenus_2011]],Table5[],CensusData!D$1,FALSE)</f>
        <v>4103</v>
      </c>
      <c r="L256" s="128">
        <f>VLOOKUP(FinalOutput[[#This Row],[ONS_Cenus_2011]],Table5[],CensusData!E$1,FALSE)</f>
        <v>1724</v>
      </c>
      <c r="M256" s="128">
        <f>VLOOKUP(FinalOutput[[#This Row],[ONS_Cenus_2011]],Table5[],CensusData!F$1,FALSE)</f>
        <v>4498</v>
      </c>
      <c r="N256" s="128">
        <f>VLOOKUP(FinalOutput[[#This Row],[ONS_Cenus_2011]],Table5[],CensusData!G$1,FALSE)</f>
        <v>2710</v>
      </c>
      <c r="O256" s="128">
        <f>VLOOKUP(FinalOutput[[#This Row],[ONS_Cenus_2011]],Table5[],CensusData!H$1,FALSE)</f>
        <v>256</v>
      </c>
      <c r="P256" s="128">
        <f>VLOOKUP(FinalOutput[[#This Row],[ONS_Cenus_2011]],Table5[],CensusData!I$1,FALSE)</f>
        <v>17.12</v>
      </c>
      <c r="Q256" s="128">
        <f>VLOOKUP(FinalOutput[[#This Row],[ONS_Cenus_2011]],Table5[],CensusData!J$1,FALSE)</f>
        <v>16363</v>
      </c>
      <c r="R256" s="128">
        <f>VLOOKUP(FinalOutput[[#This Row],[ONS_Cenus_2011]],Table5[],CensusData!K$1,FALSE)</f>
        <v>49466</v>
      </c>
      <c r="S256" s="128">
        <f>VLOOKUP(FinalOutput[[#This Row],[ONS_Cenus_2011]],Table5[],CensusData!L$1,FALSE)</f>
        <v>48774</v>
      </c>
      <c r="T256" s="128">
        <f>VLOOKUP(FinalOutput[[#This Row],[ONS_Cenus_2011]],Table5[],CensusData!M$1,FALSE)</f>
        <v>46960</v>
      </c>
      <c r="U256" s="128">
        <f>VLOOKUP(FinalOutput[[#This Row],[ONS_Cenus_2011]],Table5[],CensusData!N$1,FALSE)</f>
        <v>295</v>
      </c>
      <c r="V256" s="128">
        <f>VLOOKUP(FinalOutput[[#This Row],[ONS_Cenus_2011]],Table5[],CensusData!O$1,FALSE)</f>
        <v>183</v>
      </c>
      <c r="W256" s="128">
        <f>VLOOKUP(FinalOutput[[#This Row],[ONS_Cenus_2011]],Table5[],CensusData!P$1,FALSE)</f>
        <v>1336</v>
      </c>
      <c r="X256" s="128">
        <f>VLOOKUP(FinalOutput[[#This Row],[ONS_Cenus_2011]],Table5[],CensusData!Q$1,FALSE)</f>
        <v>210</v>
      </c>
      <c r="Y256" s="128">
        <f>VLOOKUP(FinalOutput[[#This Row],[ONS_Cenus_2011]],Table5[],CensusData!R$1,FALSE)</f>
        <v>78</v>
      </c>
      <c r="Z256" s="128">
        <f>VLOOKUP(FinalOutput[[#This Row],[ONS_Cenus_2011]],Table5[],CensusData!S$1,FALSE)</f>
        <v>18</v>
      </c>
      <c r="AA256" s="128">
        <f>VLOOKUP(FinalOutput[[#This Row],[ONS_Cenus_2011]],Table5[],CensusData!T$1,FALSE)</f>
        <v>60</v>
      </c>
      <c r="AB256" s="128">
        <f>VLOOKUP(FinalOutput[[#This Row],[ONS_Cenus_2011]],Table5[],CensusData!U$1,FALSE)</f>
        <v>54</v>
      </c>
      <c r="AC256" s="128">
        <f>VLOOKUP(FinalOutput[[#This Row],[ONS_Cenus_2011]],Table5[],CensusData!V$1,FALSE)</f>
        <v>332</v>
      </c>
      <c r="AD256" s="128">
        <f>VLOOKUP(FinalOutput[[#This Row],[ONS_Cenus_2011]],Table5[],CensusData!W$1,FALSE)</f>
        <v>138</v>
      </c>
      <c r="AE256" s="128">
        <f>VLOOKUP(FinalOutput[[#This Row],[ONS_Cenus_2011]],Table5[],CensusData!X$1,FALSE)</f>
        <v>20</v>
      </c>
      <c r="AF256" s="128">
        <f>VLOOKUP(FinalOutput[[#This Row],[ONS_Cenus_2011]],Table5[],CensusData!Y$1,FALSE)</f>
        <v>20</v>
      </c>
      <c r="AG256" s="128">
        <f>VLOOKUP(FinalOutput[[#This Row],[ONS_Cenus_2011]],Table5[],CensusData!Z$1,FALSE)</f>
        <v>53</v>
      </c>
      <c r="AH256" s="128">
        <f>VLOOKUP(FinalOutput[[#This Row],[ONS_Cenus_2011]],Table5[],CensusData!AA$1,FALSE)</f>
        <v>101</v>
      </c>
      <c r="AI256" s="128">
        <f>VLOOKUP(FinalOutput[[#This Row],[ONS_Cenus_2011]],Table5[],CensusData!AB$1,FALSE)</f>
        <v>78</v>
      </c>
      <c r="AJ256" s="128">
        <f>VLOOKUP(FinalOutput[[#This Row],[ONS_Cenus_2011]],Table5[],CensusData!AC$1,FALSE)</f>
        <v>23</v>
      </c>
      <c r="AK256" s="128">
        <f>VLOOKUP(FinalOutput[[#This Row],[ONS_Cenus_2011]],Table5[],CensusData!AD$1,FALSE)</f>
        <v>48</v>
      </c>
      <c r="AL256" s="128">
        <f>VLOOKUP(FinalOutput[[#This Row],[ONS_Cenus_2011]],Table5[],CensusData!AE$1,FALSE)</f>
        <v>7</v>
      </c>
      <c r="AM256" s="128">
        <f>VLOOKUP(FinalOutput[[#This Row],[ONS_Cenus_2011]],Table5[],CensusData!AF$1,FALSE)</f>
        <v>72</v>
      </c>
      <c r="AN256" s="128">
        <f>VLOOKUP(FinalOutput[[#This Row],[ONS_Cenus_2011]],Table5[],CensusData!AG$1,FALSE)</f>
        <v>21</v>
      </c>
      <c r="AO256" s="128">
        <f>VLOOKUP(FinalOutput[[#This Row],[ONS_Cenus_2011]],Table5[],CensusData!AH$1,FALSE)</f>
        <v>51</v>
      </c>
      <c r="AP256" s="128">
        <f>VLOOKUP(FinalOutput[[#This Row],[ONS_Cenus_2011]],Table5[],CensusData!AI$1,FALSE)</f>
        <v>97039</v>
      </c>
      <c r="AQ256" s="128">
        <f>VLOOKUP(FinalOutput[[#This Row],[ONS_Cenus_2011]],Table5[],CensusData!AJ$1,FALSE)</f>
        <v>21458</v>
      </c>
      <c r="AR256" s="128">
        <f>VLOOKUP(FinalOutput[[#This Row],[ONS_Cenus_2011]],Table5[],CensusData!AK$1,FALSE)</f>
        <v>12694</v>
      </c>
      <c r="AS256" s="128">
        <f>VLOOKUP(FinalOutput[[#This Row],[ONS_Cenus_2011]],Table5[],CensusData!AL$1,FALSE)</f>
        <v>15170</v>
      </c>
      <c r="AT256" s="128">
        <f>VLOOKUP(FinalOutput[[#This Row],[ONS_Cenus_2011]],Table5[],CensusData!AM$1,FALSE)</f>
        <v>3912</v>
      </c>
      <c r="AU256" s="128">
        <f>VLOOKUP(FinalOutput[[#This Row],[ONS_Cenus_2011]],Table5[],CensusData!AN$1,FALSE)</f>
        <v>11241</v>
      </c>
      <c r="AV256" s="128">
        <f>VLOOKUP(FinalOutput[[#This Row],[ONS_Cenus_2011]],Table5[],CensusData!AO$1,FALSE)</f>
        <v>27870</v>
      </c>
      <c r="AW256" s="128">
        <f>VLOOKUP(FinalOutput[[#This Row],[ONS_Cenus_2011]],Table5[],CensusData!AP$1,FALSE)</f>
        <v>4694</v>
      </c>
    </row>
    <row r="257" spans="1:49" ht="15" customHeight="1">
      <c r="A257" s="128" t="str">
        <f t="array" ref="A257">ConsolGeog[[#This Row],[Country]]</f>
        <v>England</v>
      </c>
      <c r="B257" s="129" t="str">
        <f t="array" ref="B257">ConsolGeog[[#This Row],[County Name]]</f>
        <v>Worcestershire</v>
      </c>
      <c r="C257" s="128" t="str">
        <f t="array" ref="C257">ConsolGeog[[#This Row],[la_code]]</f>
        <v>E07000239</v>
      </c>
      <c r="D257" s="129" t="str">
        <f t="array" ref="D257">ConsolGeog[[#This Row],[la_name]]</f>
        <v>Wyre Forest</v>
      </c>
      <c r="E257" s="129" t="str">
        <f t="array" ref="E257">ConsolGeog[[#This Row],[LA Type]]</f>
        <v>District</v>
      </c>
      <c r="F257" s="129">
        <f t="array" ref="F257">ConsolGeog[[#This Row],[population]]</f>
        <v>97975</v>
      </c>
      <c r="G257" s="129">
        <f t="array" ref="G257">ConsolGeog[[#This Row],[area]]</f>
        <v>19540.66</v>
      </c>
      <c r="H257" s="129">
        <f t="array" ref="H257">MAX(ConsolGeog[[#This Row],[Presented HS - 16-17 (2014)]]+ConsolGeog[[#This Row],[Presented HS - 18-24 (2014)]],ConsolGeog[[#This Row],[Presented HS - 16-24 (2014)]])+MAX(ConsolGeog[[#This Row],[Presented CS - 16-17 (2014)]]+ConsolGeog[[#This Row],[Presented CS - 18-24 (2014)]],ConsolGeog[[#This Row],[Presented CS - 16-24 (2014)]])</f>
        <v>12.805628708035941</v>
      </c>
      <c r="I257" s="129">
        <f t="array" ref="I257">MAX(ConsolGeog[[#This Row],[Assessed HS - 16-17 (2014)]]+ConsolGeog[[#This Row],[Assessed HS - 18-24 (2014)]],ConsolGeog[[#This Row],[Assessed HS - 16-24 (2014)]])+MAX(ConsolGeog[[#This Row],[Assessed CS - 16-17 (2014)]]+ConsolGeog[[#This Row],[Assessed CS - 18-24 (2014)]],ConsolGeog[[#This Row],[Assessed CS - 16-24 (2014)]])</f>
        <v>12.63257967144086</v>
      </c>
      <c r="J257" s="128">
        <f>VLOOKUP(FinalOutput[[#This Row],[ONS_Cenus_2011]],Table5[],CensusData!C$1,FALSE)</f>
        <v>34518</v>
      </c>
      <c r="K257" s="128">
        <f>VLOOKUP(FinalOutput[[#This Row],[ONS_Cenus_2011]],Table5[],CensusData!D$1,FALSE)</f>
        <v>4090</v>
      </c>
      <c r="L257" s="128">
        <f>VLOOKUP(FinalOutput[[#This Row],[ONS_Cenus_2011]],Table5[],CensusData!E$1,FALSE)</f>
        <v>1991</v>
      </c>
      <c r="M257" s="128">
        <f>VLOOKUP(FinalOutput[[#This Row],[ONS_Cenus_2011]],Table5[],CensusData!F$1,FALSE)</f>
        <v>4618</v>
      </c>
      <c r="N257" s="128">
        <f>VLOOKUP(FinalOutput[[#This Row],[ONS_Cenus_2011]],Table5[],CensusData!G$1,FALSE)</f>
        <v>2633</v>
      </c>
      <c r="O257" s="128">
        <f>VLOOKUP(FinalOutput[[#This Row],[ONS_Cenus_2011]],Table5[],CensusData!H$1,FALSE)</f>
        <v>366</v>
      </c>
      <c r="P257" s="128">
        <f>VLOOKUP(FinalOutput[[#This Row],[ONS_Cenus_2011]],Table5[],CensusData!I$1,FALSE)</f>
        <v>19.309999999999999</v>
      </c>
      <c r="Q257" s="128">
        <f>VLOOKUP(FinalOutput[[#This Row],[ONS_Cenus_2011]],Table5[],CensusData!J$1,FALSE)</f>
        <v>14517</v>
      </c>
      <c r="R257" s="128">
        <f>VLOOKUP(FinalOutput[[#This Row],[ONS_Cenus_2011]],Table5[],CensusData!K$1,FALSE)</f>
        <v>42985</v>
      </c>
      <c r="S257" s="128">
        <f>VLOOKUP(FinalOutput[[#This Row],[ONS_Cenus_2011]],Table5[],CensusData!L$1,FALSE)</f>
        <v>42261</v>
      </c>
      <c r="T257" s="128">
        <f>VLOOKUP(FinalOutput[[#This Row],[ONS_Cenus_2011]],Table5[],CensusData!M$1,FALSE)</f>
        <v>41168</v>
      </c>
      <c r="U257" s="128">
        <f>VLOOKUP(FinalOutput[[#This Row],[ONS_Cenus_2011]],Table5[],CensusData!N$1,FALSE)</f>
        <v>263</v>
      </c>
      <c r="V257" s="128">
        <f>VLOOKUP(FinalOutput[[#This Row],[ONS_Cenus_2011]],Table5[],CensusData!O$1,FALSE)</f>
        <v>127</v>
      </c>
      <c r="W257" s="128">
        <f>VLOOKUP(FinalOutput[[#This Row],[ONS_Cenus_2011]],Table5[],CensusData!P$1,FALSE)</f>
        <v>703</v>
      </c>
      <c r="X257" s="128">
        <f>VLOOKUP(FinalOutput[[#This Row],[ONS_Cenus_2011]],Table5[],CensusData!Q$1,FALSE)</f>
        <v>230</v>
      </c>
      <c r="Y257" s="128">
        <f>VLOOKUP(FinalOutput[[#This Row],[ONS_Cenus_2011]],Table5[],CensusData!R$1,FALSE)</f>
        <v>106</v>
      </c>
      <c r="Z257" s="128">
        <f>VLOOKUP(FinalOutput[[#This Row],[ONS_Cenus_2011]],Table5[],CensusData!S$1,FALSE)</f>
        <v>8</v>
      </c>
      <c r="AA257" s="128">
        <f>VLOOKUP(FinalOutput[[#This Row],[ONS_Cenus_2011]],Table5[],CensusData!T$1,FALSE)</f>
        <v>54</v>
      </c>
      <c r="AB257" s="128">
        <f>VLOOKUP(FinalOutput[[#This Row],[ONS_Cenus_2011]],Table5[],CensusData!U$1,FALSE)</f>
        <v>62</v>
      </c>
      <c r="AC257" s="128">
        <f>VLOOKUP(FinalOutput[[#This Row],[ONS_Cenus_2011]],Table5[],CensusData!V$1,FALSE)</f>
        <v>356</v>
      </c>
      <c r="AD257" s="128">
        <f>VLOOKUP(FinalOutput[[#This Row],[ONS_Cenus_2011]],Table5[],CensusData!W$1,FALSE)</f>
        <v>102</v>
      </c>
      <c r="AE257" s="128">
        <f>VLOOKUP(FinalOutput[[#This Row],[ONS_Cenus_2011]],Table5[],CensusData!X$1,FALSE)</f>
        <v>23</v>
      </c>
      <c r="AF257" s="128">
        <f>VLOOKUP(FinalOutput[[#This Row],[ONS_Cenus_2011]],Table5[],CensusData!Y$1,FALSE)</f>
        <v>81</v>
      </c>
      <c r="AG257" s="128">
        <f>VLOOKUP(FinalOutput[[#This Row],[ONS_Cenus_2011]],Table5[],CensusData!Z$1,FALSE)</f>
        <v>55</v>
      </c>
      <c r="AH257" s="128">
        <f>VLOOKUP(FinalOutput[[#This Row],[ONS_Cenus_2011]],Table5[],CensusData!AA$1,FALSE)</f>
        <v>95</v>
      </c>
      <c r="AI257" s="128">
        <f>VLOOKUP(FinalOutput[[#This Row],[ONS_Cenus_2011]],Table5[],CensusData!AB$1,FALSE)</f>
        <v>95</v>
      </c>
      <c r="AJ257" s="128">
        <f>VLOOKUP(FinalOutput[[#This Row],[ONS_Cenus_2011]],Table5[],CensusData!AC$1,FALSE)</f>
        <v>30</v>
      </c>
      <c r="AK257" s="128">
        <f>VLOOKUP(FinalOutput[[#This Row],[ONS_Cenus_2011]],Table5[],CensusData!AD$1,FALSE)</f>
        <v>58</v>
      </c>
      <c r="AL257" s="128">
        <f>VLOOKUP(FinalOutput[[#This Row],[ONS_Cenus_2011]],Table5[],CensusData!AE$1,FALSE)</f>
        <v>7</v>
      </c>
      <c r="AM257" s="128">
        <f>VLOOKUP(FinalOutput[[#This Row],[ONS_Cenus_2011]],Table5[],CensusData!AF$1,FALSE)</f>
        <v>43</v>
      </c>
      <c r="AN257" s="128">
        <f>VLOOKUP(FinalOutput[[#This Row],[ONS_Cenus_2011]],Table5[],CensusData!AG$1,FALSE)</f>
        <v>7</v>
      </c>
      <c r="AO257" s="128">
        <f>VLOOKUP(FinalOutput[[#This Row],[ONS_Cenus_2011]],Table5[],CensusData!AH$1,FALSE)</f>
        <v>36</v>
      </c>
      <c r="AP257" s="128">
        <f>VLOOKUP(FinalOutput[[#This Row],[ONS_Cenus_2011]],Table5[],CensusData!AI$1,FALSE)</f>
        <v>81190</v>
      </c>
      <c r="AQ257" s="128">
        <f>VLOOKUP(FinalOutput[[#This Row],[ONS_Cenus_2011]],Table5[],CensusData!AJ$1,FALSE)</f>
        <v>22579</v>
      </c>
      <c r="AR257" s="128">
        <f>VLOOKUP(FinalOutput[[#This Row],[ONS_Cenus_2011]],Table5[],CensusData!AK$1,FALSE)</f>
        <v>11553</v>
      </c>
      <c r="AS257" s="128">
        <f>VLOOKUP(FinalOutput[[#This Row],[ONS_Cenus_2011]],Table5[],CensusData!AL$1,FALSE)</f>
        <v>13076</v>
      </c>
      <c r="AT257" s="128">
        <f>VLOOKUP(FinalOutput[[#This Row],[ONS_Cenus_2011]],Table5[],CensusData!AM$1,FALSE)</f>
        <v>3058</v>
      </c>
      <c r="AU257" s="128">
        <f>VLOOKUP(FinalOutput[[#This Row],[ONS_Cenus_2011]],Table5[],CensusData!AN$1,FALSE)</f>
        <v>9258</v>
      </c>
      <c r="AV257" s="128">
        <f>VLOOKUP(FinalOutput[[#This Row],[ONS_Cenus_2011]],Table5[],CensusData!AO$1,FALSE)</f>
        <v>17916</v>
      </c>
      <c r="AW257" s="128">
        <f>VLOOKUP(FinalOutput[[#This Row],[ONS_Cenus_2011]],Table5[],CensusData!AP$1,FALSE)</f>
        <v>3750</v>
      </c>
    </row>
    <row r="258" spans="1:49" ht="15" customHeight="1">
      <c r="A258" s="128" t="str">
        <f t="array" ref="A258">ConsolGeog[[#This Row],[Country]]</f>
        <v>England</v>
      </c>
      <c r="B258" s="129" t="str">
        <f t="array" ref="B258">ConsolGeog[[#This Row],[County Name]]</f>
        <v>Hertfordshire</v>
      </c>
      <c r="C258" s="128" t="str">
        <f t="array" ref="C258">ConsolGeog[[#This Row],[la_code]]</f>
        <v>E07000100</v>
      </c>
      <c r="D258" s="129" t="str">
        <f t="array" ref="D258">ConsolGeog[[#This Row],[la_name]]</f>
        <v>St Albans</v>
      </c>
      <c r="E258" s="129" t="str">
        <f t="array" ref="E258">ConsolGeog[[#This Row],[LA Type]]</f>
        <v>District</v>
      </c>
      <c r="F258" s="129">
        <f t="array" ref="F258">ConsolGeog[[#This Row],[population]]</f>
        <v>140664</v>
      </c>
      <c r="G258" s="129">
        <f t="array" ref="G258">ConsolGeog[[#This Row],[area]]</f>
        <v>16117.63</v>
      </c>
      <c r="H258" s="129">
        <f t="array" ref="H258">MAX(ConsolGeog[[#This Row],[Presented HS - 16-17 (2014)]]+ConsolGeog[[#This Row],[Presented HS - 18-24 (2014)]],ConsolGeog[[#This Row],[Presented HS - 16-24 (2014)]])+MAX(ConsolGeog[[#This Row],[Presented CS - 16-17 (2014)]]+ConsolGeog[[#This Row],[Presented CS - 18-24 (2014)]],ConsolGeog[[#This Row],[Presented CS - 16-24 (2014)]])</f>
        <v>0</v>
      </c>
      <c r="I258" s="129">
        <f t="array" ref="I258">MAX(ConsolGeog[[#This Row],[Assessed HS - 16-17 (2014)]]+ConsolGeog[[#This Row],[Assessed HS - 18-24 (2014)]],ConsolGeog[[#This Row],[Assessed HS - 16-24 (2014)]])+MAX(ConsolGeog[[#This Row],[Assessed CS - 16-17 (2014)]]+ConsolGeog[[#This Row],[Assessed CS - 18-24 (2014)]],ConsolGeog[[#This Row],[Assessed CS - 16-24 (2014)]])</f>
        <v>34</v>
      </c>
      <c r="J258" s="128">
        <f>VLOOKUP(FinalOutput[[#This Row],[ONS_Cenus_2011]],Table5[],CensusData!C$1,FALSE)</f>
        <v>38772</v>
      </c>
      <c r="K258" s="128">
        <f>VLOOKUP(FinalOutput[[#This Row],[ONS_Cenus_2011]],Table5[],CensusData!D$1,FALSE)</f>
        <v>5586</v>
      </c>
      <c r="L258" s="128">
        <f>VLOOKUP(FinalOutput[[#This Row],[ONS_Cenus_2011]],Table5[],CensusData!E$1,FALSE)</f>
        <v>2449</v>
      </c>
      <c r="M258" s="128">
        <f>VLOOKUP(FinalOutput[[#This Row],[ONS_Cenus_2011]],Table5[],CensusData!F$1,FALSE)</f>
        <v>6148</v>
      </c>
      <c r="N258" s="128">
        <f>VLOOKUP(FinalOutput[[#This Row],[ONS_Cenus_2011]],Table5[],CensusData!G$1,FALSE)</f>
        <v>3903</v>
      </c>
      <c r="O258" s="128">
        <f>VLOOKUP(FinalOutput[[#This Row],[ONS_Cenus_2011]],Table5[],CensusData!H$1,FALSE)</f>
        <v>473</v>
      </c>
      <c r="P258" s="128" t="e">
        <f>VLOOKUP(FinalOutput[[#This Row],[ONS_Cenus_2011]],Table5[],CensusData!I$1,FALSE)</f>
        <v>#N/A</v>
      </c>
      <c r="Q258" s="128" t="e">
        <f>VLOOKUP(FinalOutput[[#This Row],[ONS_Cenus_2011]],Table5[],CensusData!J$1,FALSE)</f>
        <v>#N/A</v>
      </c>
      <c r="R258" s="128">
        <f>VLOOKUP(FinalOutput[[#This Row],[ONS_Cenus_2011]],Table5[],CensusData!K$1,FALSE)</f>
        <v>56140</v>
      </c>
      <c r="S258" s="128">
        <f>VLOOKUP(FinalOutput[[#This Row],[ONS_Cenus_2011]],Table5[],CensusData!L$1,FALSE)</f>
        <v>51286</v>
      </c>
      <c r="T258" s="128">
        <f>VLOOKUP(FinalOutput[[#This Row],[ONS_Cenus_2011]],Table5[],CensusData!M$1,FALSE)</f>
        <v>46956</v>
      </c>
      <c r="U258" s="128">
        <f>VLOOKUP(FinalOutput[[#This Row],[ONS_Cenus_2011]],Table5[],CensusData!N$1,FALSE)</f>
        <v>1286</v>
      </c>
      <c r="V258" s="128">
        <f>VLOOKUP(FinalOutput[[#This Row],[ONS_Cenus_2011]],Table5[],CensusData!O$1,FALSE)</f>
        <v>63</v>
      </c>
      <c r="W258" s="128">
        <f>VLOOKUP(FinalOutput[[#This Row],[ONS_Cenus_2011]],Table5[],CensusData!P$1,FALSE)</f>
        <v>2981</v>
      </c>
      <c r="X258" s="128">
        <f>VLOOKUP(FinalOutput[[#This Row],[ONS_Cenus_2011]],Table5[],CensusData!Q$1,FALSE)</f>
        <v>731</v>
      </c>
      <c r="Y258" s="128">
        <f>VLOOKUP(FinalOutput[[#This Row],[ONS_Cenus_2011]],Table5[],CensusData!R$1,FALSE)</f>
        <v>198</v>
      </c>
      <c r="Z258" s="128">
        <f>VLOOKUP(FinalOutput[[#This Row],[ONS_Cenus_2011]],Table5[],CensusData!S$1,FALSE)</f>
        <v>75</v>
      </c>
      <c r="AA258" s="128">
        <f>VLOOKUP(FinalOutput[[#This Row],[ONS_Cenus_2011]],Table5[],CensusData!T$1,FALSE)</f>
        <v>241</v>
      </c>
      <c r="AB258" s="128">
        <f>VLOOKUP(FinalOutput[[#This Row],[ONS_Cenus_2011]],Table5[],CensusData!U$1,FALSE)</f>
        <v>217</v>
      </c>
      <c r="AC258" s="128">
        <f>VLOOKUP(FinalOutput[[#This Row],[ONS_Cenus_2011]],Table5[],CensusData!V$1,FALSE)</f>
        <v>2746</v>
      </c>
      <c r="AD258" s="128">
        <f>VLOOKUP(FinalOutput[[#This Row],[ONS_Cenus_2011]],Table5[],CensusData!W$1,FALSE)</f>
        <v>805</v>
      </c>
      <c r="AE258" s="128">
        <f>VLOOKUP(FinalOutput[[#This Row],[ONS_Cenus_2011]],Table5[],CensusData!X$1,FALSE)</f>
        <v>278</v>
      </c>
      <c r="AF258" s="128">
        <f>VLOOKUP(FinalOutput[[#This Row],[ONS_Cenus_2011]],Table5[],CensusData!Y$1,FALSE)</f>
        <v>572</v>
      </c>
      <c r="AG258" s="128">
        <f>VLOOKUP(FinalOutput[[#This Row],[ONS_Cenus_2011]],Table5[],CensusData!Z$1,FALSE)</f>
        <v>441</v>
      </c>
      <c r="AH258" s="128">
        <f>VLOOKUP(FinalOutput[[#This Row],[ONS_Cenus_2011]],Table5[],CensusData!AA$1,FALSE)</f>
        <v>650</v>
      </c>
      <c r="AI258" s="128">
        <f>VLOOKUP(FinalOutput[[#This Row],[ONS_Cenus_2011]],Table5[],CensusData!AB$1,FALSE)</f>
        <v>1014</v>
      </c>
      <c r="AJ258" s="128">
        <f>VLOOKUP(FinalOutput[[#This Row],[ONS_Cenus_2011]],Table5[],CensusData!AC$1,FALSE)</f>
        <v>440</v>
      </c>
      <c r="AK258" s="128">
        <f>VLOOKUP(FinalOutput[[#This Row],[ONS_Cenus_2011]],Table5[],CensusData!AD$1,FALSE)</f>
        <v>470</v>
      </c>
      <c r="AL258" s="128">
        <f>VLOOKUP(FinalOutput[[#This Row],[ONS_Cenus_2011]],Table5[],CensusData!AE$1,FALSE)</f>
        <v>104</v>
      </c>
      <c r="AM258" s="128">
        <f>VLOOKUP(FinalOutput[[#This Row],[ONS_Cenus_2011]],Table5[],CensusData!AF$1,FALSE)</f>
        <v>363</v>
      </c>
      <c r="AN258" s="128">
        <f>VLOOKUP(FinalOutput[[#This Row],[ONS_Cenus_2011]],Table5[],CensusData!AG$1,FALSE)</f>
        <v>163</v>
      </c>
      <c r="AO258" s="128">
        <f>VLOOKUP(FinalOutput[[#This Row],[ONS_Cenus_2011]],Table5[],CensusData!AH$1,FALSE)</f>
        <v>200</v>
      </c>
      <c r="AP258" s="128">
        <f>VLOOKUP(FinalOutput[[#This Row],[ONS_Cenus_2011]],Table5[],CensusData!AI$1,FALSE)</f>
        <v>110590</v>
      </c>
      <c r="AQ258" s="128">
        <f>VLOOKUP(FinalOutput[[#This Row],[ONS_Cenus_2011]],Table5[],CensusData!AJ$1,FALSE)</f>
        <v>14268</v>
      </c>
      <c r="AR258" s="128">
        <f>VLOOKUP(FinalOutput[[#This Row],[ONS_Cenus_2011]],Table5[],CensusData!AK$1,FALSE)</f>
        <v>11061</v>
      </c>
      <c r="AS258" s="128">
        <f>VLOOKUP(FinalOutput[[#This Row],[ONS_Cenus_2011]],Table5[],CensusData!AL$1,FALSE)</f>
        <v>14763</v>
      </c>
      <c r="AT258" s="128">
        <f>VLOOKUP(FinalOutput[[#This Row],[ONS_Cenus_2011]],Table5[],CensusData!AM$1,FALSE)</f>
        <v>3076</v>
      </c>
      <c r="AU258" s="128">
        <f>VLOOKUP(FinalOutput[[#This Row],[ONS_Cenus_2011]],Table5[],CensusData!AN$1,FALSE)</f>
        <v>11518</v>
      </c>
      <c r="AV258" s="128">
        <f>VLOOKUP(FinalOutput[[#This Row],[ONS_Cenus_2011]],Table5[],CensusData!AO$1,FALSE)</f>
        <v>51251</v>
      </c>
      <c r="AW258" s="128">
        <f>VLOOKUP(FinalOutput[[#This Row],[ONS_Cenus_2011]],Table5[],CensusData!AP$1,FALSE)</f>
        <v>4653</v>
      </c>
    </row>
    <row r="259" spans="1:49">
      <c r="A259" s="128" t="str">
        <f t="array" ref="A259">ConsolGeog[[#This Row],[Country]]</f>
        <v>England</v>
      </c>
      <c r="B259" s="129" t="str">
        <f t="array" ref="B259">ConsolGeog[[#This Row],[County Name]]</f>
        <v>Waltham Forest</v>
      </c>
      <c r="C259" s="128" t="str">
        <f t="array" ref="C259">ConsolGeog[[#This Row],[la_code]]</f>
        <v>E09000031</v>
      </c>
      <c r="D259" s="129" t="str">
        <f t="array" ref="D259">ConsolGeog[[#This Row],[la_name]]</f>
        <v>Waltham Forest</v>
      </c>
      <c r="E259" s="129" t="str">
        <f t="array" ref="E259">ConsolGeog[[#This Row],[LA Type]]</f>
        <v>Unitary</v>
      </c>
      <c r="F259" s="129">
        <f t="array" ref="F259">ConsolGeog[[#This Row],[population]]</f>
        <v>258249</v>
      </c>
      <c r="G259" s="129">
        <f t="array" ref="G259">ConsolGeog[[#This Row],[area]]</f>
        <v>3881.4</v>
      </c>
      <c r="H259" s="129">
        <f t="array" ref="H259">MAX(ConsolGeog[[#This Row],[Presented HS - 16-17 (2014)]]+ConsolGeog[[#This Row],[Presented HS - 18-24 (2014)]],ConsolGeog[[#This Row],[Presented HS - 16-24 (2014)]])+MAX(ConsolGeog[[#This Row],[Presented CS - 16-17 (2014)]]+ConsolGeog[[#This Row],[Presented CS - 18-24 (2014)]],ConsolGeog[[#This Row],[Presented CS - 16-24 (2014)]])</f>
        <v>0</v>
      </c>
      <c r="I259" s="129">
        <f t="array" ref="I259">MAX(ConsolGeog[[#This Row],[Assessed HS - 16-17 (2014)]]+ConsolGeog[[#This Row],[Assessed HS - 18-24 (2014)]],ConsolGeog[[#This Row],[Assessed HS - 16-24 (2014)]])+MAX(ConsolGeog[[#This Row],[Assessed CS - 16-17 (2014)]]+ConsolGeog[[#This Row],[Assessed CS - 18-24 (2014)]],ConsolGeog[[#This Row],[Assessed CS - 16-24 (2014)]])</f>
        <v>0</v>
      </c>
      <c r="J259" s="128">
        <f>VLOOKUP(FinalOutput[[#This Row],[ONS_Cenus_2011]],Table5[],CensusData!C$1,FALSE)</f>
        <v>81670</v>
      </c>
      <c r="K259" s="128">
        <f>VLOOKUP(FinalOutput[[#This Row],[ONS_Cenus_2011]],Table5[],CensusData!D$1,FALSE)</f>
        <v>18814</v>
      </c>
      <c r="L259" s="128">
        <f>VLOOKUP(FinalOutput[[#This Row],[ONS_Cenus_2011]],Table5[],CensusData!E$1,FALSE)</f>
        <v>13247</v>
      </c>
      <c r="M259" s="128">
        <f>VLOOKUP(FinalOutput[[#This Row],[ONS_Cenus_2011]],Table5[],CensusData!F$1,FALSE)</f>
        <v>28539</v>
      </c>
      <c r="N259" s="128">
        <f>VLOOKUP(FinalOutput[[#This Row],[ONS_Cenus_2011]],Table5[],CensusData!G$1,FALSE)</f>
        <v>13533</v>
      </c>
      <c r="O259" s="128">
        <f>VLOOKUP(FinalOutput[[#This Row],[ONS_Cenus_2011]],Table5[],CensusData!H$1,FALSE)</f>
        <v>4983</v>
      </c>
      <c r="P259" s="128">
        <f>VLOOKUP(FinalOutput[[#This Row],[ONS_Cenus_2011]],Table5[],CensusData!I$1,FALSE)</f>
        <v>39.08</v>
      </c>
      <c r="Q259" s="128">
        <f>VLOOKUP(FinalOutput[[#This Row],[ONS_Cenus_2011]],Table5[],CensusData!J$1,FALSE)</f>
        <v>4845</v>
      </c>
      <c r="R259" s="128">
        <f>VLOOKUP(FinalOutput[[#This Row],[ONS_Cenus_2011]],Table5[],CensusData!K$1,FALSE)</f>
        <v>96861</v>
      </c>
      <c r="S259" s="128">
        <f>VLOOKUP(FinalOutput[[#This Row],[ONS_Cenus_2011]],Table5[],CensusData!L$1,FALSE)</f>
        <v>58512</v>
      </c>
      <c r="T259" s="128">
        <f>VLOOKUP(FinalOutput[[#This Row],[ONS_Cenus_2011]],Table5[],CensusData!M$1,FALSE)</f>
        <v>43276</v>
      </c>
      <c r="U259" s="128">
        <f>VLOOKUP(FinalOutput[[#This Row],[ONS_Cenus_2011]],Table5[],CensusData!N$1,FALSE)</f>
        <v>2223</v>
      </c>
      <c r="V259" s="128">
        <f>VLOOKUP(FinalOutput[[#This Row],[ONS_Cenus_2011]],Table5[],CensusData!O$1,FALSE)</f>
        <v>109</v>
      </c>
      <c r="W259" s="128">
        <f>VLOOKUP(FinalOutput[[#This Row],[ONS_Cenus_2011]],Table5[],CensusData!P$1,FALSE)</f>
        <v>12904</v>
      </c>
      <c r="X259" s="128">
        <f>VLOOKUP(FinalOutput[[#This Row],[ONS_Cenus_2011]],Table5[],CensusData!Q$1,FALSE)</f>
        <v>2896</v>
      </c>
      <c r="Y259" s="128">
        <f>VLOOKUP(FinalOutput[[#This Row],[ONS_Cenus_2011]],Table5[],CensusData!R$1,FALSE)</f>
        <v>950</v>
      </c>
      <c r="Z259" s="128">
        <f>VLOOKUP(FinalOutput[[#This Row],[ONS_Cenus_2011]],Table5[],CensusData!S$1,FALSE)</f>
        <v>574</v>
      </c>
      <c r="AA259" s="128">
        <f>VLOOKUP(FinalOutput[[#This Row],[ONS_Cenus_2011]],Table5[],CensusData!T$1,FALSE)</f>
        <v>510</v>
      </c>
      <c r="AB259" s="128">
        <f>VLOOKUP(FinalOutput[[#This Row],[ONS_Cenus_2011]],Table5[],CensusData!U$1,FALSE)</f>
        <v>862</v>
      </c>
      <c r="AC259" s="128">
        <f>VLOOKUP(FinalOutput[[#This Row],[ONS_Cenus_2011]],Table5[],CensusData!V$1,FALSE)</f>
        <v>14779</v>
      </c>
      <c r="AD259" s="128">
        <f>VLOOKUP(FinalOutput[[#This Row],[ONS_Cenus_2011]],Table5[],CensusData!W$1,FALSE)</f>
        <v>2854</v>
      </c>
      <c r="AE259" s="128">
        <f>VLOOKUP(FinalOutput[[#This Row],[ONS_Cenus_2011]],Table5[],CensusData!X$1,FALSE)</f>
        <v>6473</v>
      </c>
      <c r="AF259" s="128">
        <f>VLOOKUP(FinalOutput[[#This Row],[ONS_Cenus_2011]],Table5[],CensusData!Y$1,FALSE)</f>
        <v>1121</v>
      </c>
      <c r="AG259" s="128">
        <f>VLOOKUP(FinalOutput[[#This Row],[ONS_Cenus_2011]],Table5[],CensusData!Z$1,FALSE)</f>
        <v>864</v>
      </c>
      <c r="AH259" s="128">
        <f>VLOOKUP(FinalOutput[[#This Row],[ONS_Cenus_2011]],Table5[],CensusData!AA$1,FALSE)</f>
        <v>3467</v>
      </c>
      <c r="AI259" s="128">
        <f>VLOOKUP(FinalOutput[[#This Row],[ONS_Cenus_2011]],Table5[],CensusData!AB$1,FALSE)</f>
        <v>17268</v>
      </c>
      <c r="AJ259" s="128">
        <f>VLOOKUP(FinalOutput[[#This Row],[ONS_Cenus_2011]],Table5[],CensusData!AC$1,FALSE)</f>
        <v>6408</v>
      </c>
      <c r="AK259" s="128">
        <f>VLOOKUP(FinalOutput[[#This Row],[ONS_Cenus_2011]],Table5[],CensusData!AD$1,FALSE)</f>
        <v>8616</v>
      </c>
      <c r="AL259" s="128">
        <f>VLOOKUP(FinalOutput[[#This Row],[ONS_Cenus_2011]],Table5[],CensusData!AE$1,FALSE)</f>
        <v>2244</v>
      </c>
      <c r="AM259" s="128">
        <f>VLOOKUP(FinalOutput[[#This Row],[ONS_Cenus_2011]],Table5[],CensusData!AF$1,FALSE)</f>
        <v>3406</v>
      </c>
      <c r="AN259" s="128">
        <f>VLOOKUP(FinalOutput[[#This Row],[ONS_Cenus_2011]],Table5[],CensusData!AG$1,FALSE)</f>
        <v>1193</v>
      </c>
      <c r="AO259" s="128">
        <f>VLOOKUP(FinalOutput[[#This Row],[ONS_Cenus_2011]],Table5[],CensusData!AH$1,FALSE)</f>
        <v>2213</v>
      </c>
      <c r="AP259" s="128">
        <f>VLOOKUP(FinalOutput[[#This Row],[ONS_Cenus_2011]],Table5[],CensusData!AI$1,FALSE)</f>
        <v>203131</v>
      </c>
      <c r="AQ259" s="128">
        <f>VLOOKUP(FinalOutput[[#This Row],[ONS_Cenus_2011]],Table5[],CensusData!AJ$1,FALSE)</f>
        <v>42262</v>
      </c>
      <c r="AR259" s="128">
        <f>VLOOKUP(FinalOutput[[#This Row],[ONS_Cenus_2011]],Table5[],CensusData!AK$1,FALSE)</f>
        <v>24934</v>
      </c>
      <c r="AS259" s="128">
        <f>VLOOKUP(FinalOutput[[#This Row],[ONS_Cenus_2011]],Table5[],CensusData!AL$1,FALSE)</f>
        <v>25845</v>
      </c>
      <c r="AT259" s="128">
        <f>VLOOKUP(FinalOutput[[#This Row],[ONS_Cenus_2011]],Table5[],CensusData!AM$1,FALSE)</f>
        <v>3494</v>
      </c>
      <c r="AU259" s="128">
        <f>VLOOKUP(FinalOutput[[#This Row],[ONS_Cenus_2011]],Table5[],CensusData!AN$1,FALSE)</f>
        <v>20340</v>
      </c>
      <c r="AV259" s="128">
        <f>VLOOKUP(FinalOutput[[#This Row],[ONS_Cenus_2011]],Table5[],CensusData!AO$1,FALSE)</f>
        <v>60914</v>
      </c>
      <c r="AW259" s="128">
        <f>VLOOKUP(FinalOutput[[#This Row],[ONS_Cenus_2011]],Table5[],CensusData!AP$1,FALSE)</f>
        <v>25342</v>
      </c>
    </row>
    <row r="260" spans="1:49" ht="15" customHeight="1">
      <c r="A260" s="128" t="str">
        <f t="array" ref="A260">ConsolGeog[[#This Row],[Country]]</f>
        <v>England</v>
      </c>
      <c r="B260" s="129" t="str">
        <f t="array" ref="B260">ConsolGeog[[#This Row],[County Name]]</f>
        <v>Hertfordshire</v>
      </c>
      <c r="C260" s="128" t="str">
        <f t="array" ref="C260">ConsolGeog[[#This Row],[la_code]]</f>
        <v>E07000104</v>
      </c>
      <c r="D260" s="129" t="str">
        <f t="array" ref="D260">ConsolGeog[[#This Row],[la_name]]</f>
        <v>Welwyn Hatfield</v>
      </c>
      <c r="E260" s="129" t="str">
        <f t="array" ref="E260">ConsolGeog[[#This Row],[LA Type]]</f>
        <v>District</v>
      </c>
      <c r="F260" s="129">
        <f t="array" ref="F260">ConsolGeog[[#This Row],[population]]</f>
        <v>110535</v>
      </c>
      <c r="G260" s="129">
        <f t="array" ref="G260">ConsolGeog[[#This Row],[area]]</f>
        <v>12955.42</v>
      </c>
      <c r="H260" s="129">
        <f t="array" ref="H260">MAX(ConsolGeog[[#This Row],[Presented HS - 16-17 (2014)]]+ConsolGeog[[#This Row],[Presented HS - 18-24 (2014)]],ConsolGeog[[#This Row],[Presented HS - 16-24 (2014)]])+MAX(ConsolGeog[[#This Row],[Presented CS - 16-17 (2014)]]+ConsolGeog[[#This Row],[Presented CS - 18-24 (2014)]],ConsolGeog[[#This Row],[Presented CS - 16-24 (2014)]])</f>
        <v>0</v>
      </c>
      <c r="I260" s="129">
        <f t="array" ref="I260">MAX(ConsolGeog[[#This Row],[Assessed HS - 16-17 (2014)]]+ConsolGeog[[#This Row],[Assessed HS - 18-24 (2014)]],ConsolGeog[[#This Row],[Assessed HS - 16-24 (2014)]])+MAX(ConsolGeog[[#This Row],[Assessed CS - 16-17 (2014)]]+ConsolGeog[[#This Row],[Assessed CS - 18-24 (2014)]],ConsolGeog[[#This Row],[Assessed CS - 16-24 (2014)]])</f>
        <v>0</v>
      </c>
      <c r="J260" s="128">
        <f>VLOOKUP(FinalOutput[[#This Row],[ONS_Cenus_2011]],Table5[],CensusData!C$1,FALSE)</f>
        <v>37011</v>
      </c>
      <c r="K260" s="128">
        <f>VLOOKUP(FinalOutput[[#This Row],[ONS_Cenus_2011]],Table5[],CensusData!D$1,FALSE)</f>
        <v>10245</v>
      </c>
      <c r="L260" s="128">
        <f>VLOOKUP(FinalOutput[[#This Row],[ONS_Cenus_2011]],Table5[],CensusData!E$1,FALSE)</f>
        <v>3266</v>
      </c>
      <c r="M260" s="128">
        <f>VLOOKUP(FinalOutput[[#This Row],[ONS_Cenus_2011]],Table5[],CensusData!F$1,FALSE)</f>
        <v>7392</v>
      </c>
      <c r="N260" s="128">
        <f>VLOOKUP(FinalOutput[[#This Row],[ONS_Cenus_2011]],Table5[],CensusData!G$1,FALSE)</f>
        <v>5382</v>
      </c>
      <c r="O260" s="128">
        <f>VLOOKUP(FinalOutput[[#This Row],[ONS_Cenus_2011]],Table5[],CensusData!H$1,FALSE)</f>
        <v>786</v>
      </c>
      <c r="P260" s="128" t="e">
        <f>VLOOKUP(FinalOutput[[#This Row],[ONS_Cenus_2011]],Table5[],CensusData!I$1,FALSE)</f>
        <v>#N/A</v>
      </c>
      <c r="Q260" s="128" t="e">
        <f>VLOOKUP(FinalOutput[[#This Row],[ONS_Cenus_2011]],Table5[],CensusData!J$1,FALSE)</f>
        <v>#N/A</v>
      </c>
      <c r="R260" s="128">
        <f>VLOOKUP(FinalOutput[[#This Row],[ONS_Cenus_2011]],Table5[],CensusData!K$1,FALSE)</f>
        <v>43613</v>
      </c>
      <c r="S260" s="128">
        <f>VLOOKUP(FinalOutput[[#This Row],[ONS_Cenus_2011]],Table5[],CensusData!L$1,FALSE)</f>
        <v>38435</v>
      </c>
      <c r="T260" s="128">
        <f>VLOOKUP(FinalOutput[[#This Row],[ONS_Cenus_2011]],Table5[],CensusData!M$1,FALSE)</f>
        <v>35221</v>
      </c>
      <c r="U260" s="128">
        <f>VLOOKUP(FinalOutput[[#This Row],[ONS_Cenus_2011]],Table5[],CensusData!N$1,FALSE)</f>
        <v>872</v>
      </c>
      <c r="V260" s="128">
        <f>VLOOKUP(FinalOutput[[#This Row],[ONS_Cenus_2011]],Table5[],CensusData!O$1,FALSE)</f>
        <v>63</v>
      </c>
      <c r="W260" s="128">
        <f>VLOOKUP(FinalOutput[[#This Row],[ONS_Cenus_2011]],Table5[],CensusData!P$1,FALSE)</f>
        <v>2279</v>
      </c>
      <c r="X260" s="128">
        <f>VLOOKUP(FinalOutput[[#This Row],[ONS_Cenus_2011]],Table5[],CensusData!Q$1,FALSE)</f>
        <v>565</v>
      </c>
      <c r="Y260" s="128">
        <f>VLOOKUP(FinalOutput[[#This Row],[ONS_Cenus_2011]],Table5[],CensusData!R$1,FALSE)</f>
        <v>180</v>
      </c>
      <c r="Z260" s="128">
        <f>VLOOKUP(FinalOutput[[#This Row],[ONS_Cenus_2011]],Table5[],CensusData!S$1,FALSE)</f>
        <v>83</v>
      </c>
      <c r="AA260" s="128">
        <f>VLOOKUP(FinalOutput[[#This Row],[ONS_Cenus_2011]],Table5[],CensusData!T$1,FALSE)</f>
        <v>145</v>
      </c>
      <c r="AB260" s="128">
        <f>VLOOKUP(FinalOutput[[#This Row],[ONS_Cenus_2011]],Table5[],CensusData!U$1,FALSE)</f>
        <v>157</v>
      </c>
      <c r="AC260" s="128">
        <f>VLOOKUP(FinalOutput[[#This Row],[ONS_Cenus_2011]],Table5[],CensusData!V$1,FALSE)</f>
        <v>2572</v>
      </c>
      <c r="AD260" s="128">
        <f>VLOOKUP(FinalOutput[[#This Row],[ONS_Cenus_2011]],Table5[],CensusData!W$1,FALSE)</f>
        <v>1109</v>
      </c>
      <c r="AE260" s="128">
        <f>VLOOKUP(FinalOutput[[#This Row],[ONS_Cenus_2011]],Table5[],CensusData!X$1,FALSE)</f>
        <v>194</v>
      </c>
      <c r="AF260" s="128">
        <f>VLOOKUP(FinalOutput[[#This Row],[ONS_Cenus_2011]],Table5[],CensusData!Y$1,FALSE)</f>
        <v>112</v>
      </c>
      <c r="AG260" s="128">
        <f>VLOOKUP(FinalOutput[[#This Row],[ONS_Cenus_2011]],Table5[],CensusData!Z$1,FALSE)</f>
        <v>485</v>
      </c>
      <c r="AH260" s="128">
        <f>VLOOKUP(FinalOutput[[#This Row],[ONS_Cenus_2011]],Table5[],CensusData!AA$1,FALSE)</f>
        <v>672</v>
      </c>
      <c r="AI260" s="128">
        <f>VLOOKUP(FinalOutput[[#This Row],[ONS_Cenus_2011]],Table5[],CensusData!AB$1,FALSE)</f>
        <v>1680</v>
      </c>
      <c r="AJ260" s="128">
        <f>VLOOKUP(FinalOutput[[#This Row],[ONS_Cenus_2011]],Table5[],CensusData!AC$1,FALSE)</f>
        <v>1257</v>
      </c>
      <c r="AK260" s="128">
        <f>VLOOKUP(FinalOutput[[#This Row],[ONS_Cenus_2011]],Table5[],CensusData!AD$1,FALSE)</f>
        <v>321</v>
      </c>
      <c r="AL260" s="128">
        <f>VLOOKUP(FinalOutput[[#This Row],[ONS_Cenus_2011]],Table5[],CensusData!AE$1,FALSE)</f>
        <v>102</v>
      </c>
      <c r="AM260" s="128">
        <f>VLOOKUP(FinalOutput[[#This Row],[ONS_Cenus_2011]],Table5[],CensusData!AF$1,FALSE)</f>
        <v>361</v>
      </c>
      <c r="AN260" s="128">
        <f>VLOOKUP(FinalOutput[[#This Row],[ONS_Cenus_2011]],Table5[],CensusData!AG$1,FALSE)</f>
        <v>171</v>
      </c>
      <c r="AO260" s="128">
        <f>VLOOKUP(FinalOutput[[#This Row],[ONS_Cenus_2011]],Table5[],CensusData!AH$1,FALSE)</f>
        <v>190</v>
      </c>
      <c r="AP260" s="128">
        <f>VLOOKUP(FinalOutput[[#This Row],[ONS_Cenus_2011]],Table5[],CensusData!AI$1,FALSE)</f>
        <v>90369</v>
      </c>
      <c r="AQ260" s="128">
        <f>VLOOKUP(FinalOutput[[#This Row],[ONS_Cenus_2011]],Table5[],CensusData!AJ$1,FALSE)</f>
        <v>15550</v>
      </c>
      <c r="AR260" s="128">
        <f>VLOOKUP(FinalOutput[[#This Row],[ONS_Cenus_2011]],Table5[],CensusData!AK$1,FALSE)</f>
        <v>11791</v>
      </c>
      <c r="AS260" s="128">
        <f>VLOOKUP(FinalOutput[[#This Row],[ONS_Cenus_2011]],Table5[],CensusData!AL$1,FALSE)</f>
        <v>13544</v>
      </c>
      <c r="AT260" s="128">
        <f>VLOOKUP(FinalOutput[[#This Row],[ONS_Cenus_2011]],Table5[],CensusData!AM$1,FALSE)</f>
        <v>2866</v>
      </c>
      <c r="AU260" s="128">
        <f>VLOOKUP(FinalOutput[[#This Row],[ONS_Cenus_2011]],Table5[],CensusData!AN$1,FALSE)</f>
        <v>14211</v>
      </c>
      <c r="AV260" s="128">
        <f>VLOOKUP(FinalOutput[[#This Row],[ONS_Cenus_2011]],Table5[],CensusData!AO$1,FALSE)</f>
        <v>27123</v>
      </c>
      <c r="AW260" s="128">
        <f>VLOOKUP(FinalOutput[[#This Row],[ONS_Cenus_2011]],Table5[],CensusData!AP$1,FALSE)</f>
        <v>5284</v>
      </c>
    </row>
    <row r="261" spans="1:49" ht="15" customHeight="1">
      <c r="A261" s="128" t="str">
        <f t="array" ref="A261">ConsolGeog[[#This Row],[Country]]</f>
        <v>England</v>
      </c>
      <c r="B261" s="129" t="str">
        <f t="array" ref="B261">ConsolGeog[[#This Row],[County Name]]</f>
        <v>Hertfordshire</v>
      </c>
      <c r="C261" s="128" t="str">
        <f t="array" ref="C261">ConsolGeog[[#This Row],[la_code]]</f>
        <v>E07000097</v>
      </c>
      <c r="D261" s="129" t="str">
        <f t="array" ref="D261">ConsolGeog[[#This Row],[la_name]]</f>
        <v>East Hertfordshire</v>
      </c>
      <c r="E261" s="129" t="str">
        <f t="array" ref="E261">ConsolGeog[[#This Row],[LA Type]]</f>
        <v>District</v>
      </c>
      <c r="F261" s="129">
        <f t="array" ref="F261">ConsolGeog[[#This Row],[population]]</f>
        <v>137687</v>
      </c>
      <c r="G261" s="129">
        <f t="array" ref="G261">ConsolGeog[[#This Row],[area]]</f>
        <v>47568.68</v>
      </c>
      <c r="H261" s="129">
        <f t="array" ref="H261">MAX(ConsolGeog[[#This Row],[Presented HS - 16-17 (2014)]]+ConsolGeog[[#This Row],[Presented HS - 18-24 (2014)]],ConsolGeog[[#This Row],[Presented HS - 16-24 (2014)]])+MAX(ConsolGeog[[#This Row],[Presented CS - 16-17 (2014)]]+ConsolGeog[[#This Row],[Presented CS - 18-24 (2014)]],ConsolGeog[[#This Row],[Presented CS - 16-24 (2014)]])</f>
        <v>0</v>
      </c>
      <c r="I261" s="129">
        <f t="array" ref="I261">MAX(ConsolGeog[[#This Row],[Assessed HS - 16-17 (2014)]]+ConsolGeog[[#This Row],[Assessed HS - 18-24 (2014)]],ConsolGeog[[#This Row],[Assessed HS - 16-24 (2014)]])+MAX(ConsolGeog[[#This Row],[Assessed CS - 16-17 (2014)]]+ConsolGeog[[#This Row],[Assessed CS - 18-24 (2014)]],ConsolGeog[[#This Row],[Assessed CS - 16-24 (2014)]])</f>
        <v>0</v>
      </c>
      <c r="J261" s="128">
        <f>VLOOKUP(FinalOutput[[#This Row],[ONS_Cenus_2011]],Table5[],CensusData!C$1,FALSE)</f>
        <v>37495</v>
      </c>
      <c r="K261" s="128">
        <f>VLOOKUP(FinalOutput[[#This Row],[ONS_Cenus_2011]],Table5[],CensusData!D$1,FALSE)</f>
        <v>5699</v>
      </c>
      <c r="L261" s="128">
        <f>VLOOKUP(FinalOutput[[#This Row],[ONS_Cenus_2011]],Table5[],CensusData!E$1,FALSE)</f>
        <v>2077</v>
      </c>
      <c r="M261" s="128">
        <f>VLOOKUP(FinalOutput[[#This Row],[ONS_Cenus_2011]],Table5[],CensusData!F$1,FALSE)</f>
        <v>5869</v>
      </c>
      <c r="N261" s="128">
        <f>VLOOKUP(FinalOutput[[#This Row],[ONS_Cenus_2011]],Table5[],CensusData!G$1,FALSE)</f>
        <v>4172</v>
      </c>
      <c r="O261" s="128">
        <f>VLOOKUP(FinalOutput[[#This Row],[ONS_Cenus_2011]],Table5[],CensusData!H$1,FALSE)</f>
        <v>275</v>
      </c>
      <c r="P261" s="128" t="e">
        <f>VLOOKUP(FinalOutput[[#This Row],[ONS_Cenus_2011]],Table5[],CensusData!I$1,FALSE)</f>
        <v>#N/A</v>
      </c>
      <c r="Q261" s="128" t="e">
        <f>VLOOKUP(FinalOutput[[#This Row],[ONS_Cenus_2011]],Table5[],CensusData!J$1,FALSE)</f>
        <v>#N/A</v>
      </c>
      <c r="R261" s="128">
        <f>VLOOKUP(FinalOutput[[#This Row],[ONS_Cenus_2011]],Table5[],CensusData!K$1,FALSE)</f>
        <v>56577</v>
      </c>
      <c r="S261" s="128">
        <f>VLOOKUP(FinalOutput[[#This Row],[ONS_Cenus_2011]],Table5[],CensusData!L$1,FALSE)</f>
        <v>54669</v>
      </c>
      <c r="T261" s="128">
        <f>VLOOKUP(FinalOutput[[#This Row],[ONS_Cenus_2011]],Table5[],CensusData!M$1,FALSE)</f>
        <v>51760</v>
      </c>
      <c r="U261" s="128">
        <f>VLOOKUP(FinalOutput[[#This Row],[ONS_Cenus_2011]],Table5[],CensusData!N$1,FALSE)</f>
        <v>841</v>
      </c>
      <c r="V261" s="128">
        <f>VLOOKUP(FinalOutput[[#This Row],[ONS_Cenus_2011]],Table5[],CensusData!O$1,FALSE)</f>
        <v>25</v>
      </c>
      <c r="W261" s="128">
        <f>VLOOKUP(FinalOutput[[#This Row],[ONS_Cenus_2011]],Table5[],CensusData!P$1,FALSE)</f>
        <v>2043</v>
      </c>
      <c r="X261" s="128">
        <f>VLOOKUP(FinalOutput[[#This Row],[ONS_Cenus_2011]],Table5[],CensusData!Q$1,FALSE)</f>
        <v>399</v>
      </c>
      <c r="Y261" s="128">
        <f>VLOOKUP(FinalOutput[[#This Row],[ONS_Cenus_2011]],Table5[],CensusData!R$1,FALSE)</f>
        <v>138</v>
      </c>
      <c r="Z261" s="128">
        <f>VLOOKUP(FinalOutput[[#This Row],[ONS_Cenus_2011]],Table5[],CensusData!S$1,FALSE)</f>
        <v>31</v>
      </c>
      <c r="AA261" s="128">
        <f>VLOOKUP(FinalOutput[[#This Row],[ONS_Cenus_2011]],Table5[],CensusData!T$1,FALSE)</f>
        <v>126</v>
      </c>
      <c r="AB261" s="128">
        <f>VLOOKUP(FinalOutput[[#This Row],[ONS_Cenus_2011]],Table5[],CensusData!U$1,FALSE)</f>
        <v>104</v>
      </c>
      <c r="AC261" s="128">
        <f>VLOOKUP(FinalOutput[[#This Row],[ONS_Cenus_2011]],Table5[],CensusData!V$1,FALSE)</f>
        <v>948</v>
      </c>
      <c r="AD261" s="128">
        <f>VLOOKUP(FinalOutput[[#This Row],[ONS_Cenus_2011]],Table5[],CensusData!W$1,FALSE)</f>
        <v>414</v>
      </c>
      <c r="AE261" s="128">
        <f>VLOOKUP(FinalOutput[[#This Row],[ONS_Cenus_2011]],Table5[],CensusData!X$1,FALSE)</f>
        <v>72</v>
      </c>
      <c r="AF261" s="128">
        <f>VLOOKUP(FinalOutput[[#This Row],[ONS_Cenus_2011]],Table5[],CensusData!Y$1,FALSE)</f>
        <v>77</v>
      </c>
      <c r="AG261" s="128">
        <f>VLOOKUP(FinalOutput[[#This Row],[ONS_Cenus_2011]],Table5[],CensusData!Z$1,FALSE)</f>
        <v>153</v>
      </c>
      <c r="AH261" s="128">
        <f>VLOOKUP(FinalOutput[[#This Row],[ONS_Cenus_2011]],Table5[],CensusData!AA$1,FALSE)</f>
        <v>232</v>
      </c>
      <c r="AI261" s="128">
        <f>VLOOKUP(FinalOutput[[#This Row],[ONS_Cenus_2011]],Table5[],CensusData!AB$1,FALSE)</f>
        <v>395</v>
      </c>
      <c r="AJ261" s="128">
        <f>VLOOKUP(FinalOutput[[#This Row],[ONS_Cenus_2011]],Table5[],CensusData!AC$1,FALSE)</f>
        <v>198</v>
      </c>
      <c r="AK261" s="128">
        <f>VLOOKUP(FinalOutput[[#This Row],[ONS_Cenus_2011]],Table5[],CensusData!AD$1,FALSE)</f>
        <v>161</v>
      </c>
      <c r="AL261" s="128">
        <f>VLOOKUP(FinalOutput[[#This Row],[ONS_Cenus_2011]],Table5[],CensusData!AE$1,FALSE)</f>
        <v>36</v>
      </c>
      <c r="AM261" s="128">
        <f>VLOOKUP(FinalOutput[[#This Row],[ONS_Cenus_2011]],Table5[],CensusData!AF$1,FALSE)</f>
        <v>166</v>
      </c>
      <c r="AN261" s="128">
        <f>VLOOKUP(FinalOutput[[#This Row],[ONS_Cenus_2011]],Table5[],CensusData!AG$1,FALSE)</f>
        <v>61</v>
      </c>
      <c r="AO261" s="128">
        <f>VLOOKUP(FinalOutput[[#This Row],[ONS_Cenus_2011]],Table5[],CensusData!AH$1,FALSE)</f>
        <v>105</v>
      </c>
      <c r="AP261" s="128">
        <f>VLOOKUP(FinalOutput[[#This Row],[ONS_Cenus_2011]],Table5[],CensusData!AI$1,FALSE)</f>
        <v>110139</v>
      </c>
      <c r="AQ261" s="128">
        <f>VLOOKUP(FinalOutput[[#This Row],[ONS_Cenus_2011]],Table5[],CensusData!AJ$1,FALSE)</f>
        <v>18959</v>
      </c>
      <c r="AR261" s="128">
        <f>VLOOKUP(FinalOutput[[#This Row],[ONS_Cenus_2011]],Table5[],CensusData!AK$1,FALSE)</f>
        <v>14893</v>
      </c>
      <c r="AS261" s="128">
        <f>VLOOKUP(FinalOutput[[#This Row],[ONS_Cenus_2011]],Table5[],CensusData!AL$1,FALSE)</f>
        <v>18440</v>
      </c>
      <c r="AT261" s="128">
        <f>VLOOKUP(FinalOutput[[#This Row],[ONS_Cenus_2011]],Table5[],CensusData!AM$1,FALSE)</f>
        <v>3481</v>
      </c>
      <c r="AU261" s="128">
        <f>VLOOKUP(FinalOutput[[#This Row],[ONS_Cenus_2011]],Table5[],CensusData!AN$1,FALSE)</f>
        <v>13145</v>
      </c>
      <c r="AV261" s="128">
        <f>VLOOKUP(FinalOutput[[#This Row],[ONS_Cenus_2011]],Table5[],CensusData!AO$1,FALSE)</f>
        <v>36867</v>
      </c>
      <c r="AW261" s="128">
        <f>VLOOKUP(FinalOutput[[#This Row],[ONS_Cenus_2011]],Table5[],CensusData!AP$1,FALSE)</f>
        <v>4354</v>
      </c>
    </row>
    <row r="262" spans="1:49">
      <c r="A262" s="128" t="str">
        <f t="array" ref="A262">ConsolGeog[[#This Row],[Country]]</f>
        <v>England</v>
      </c>
      <c r="B262" s="129" t="str">
        <f t="array" ref="B262">ConsolGeog[[#This Row],[County Name]]</f>
        <v>Bury</v>
      </c>
      <c r="C262" s="128" t="str">
        <f t="array" ref="C262">ConsolGeog[[#This Row],[la_code]]</f>
        <v>E08000002</v>
      </c>
      <c r="D262" s="129" t="str">
        <f t="array" ref="D262">ConsolGeog[[#This Row],[la_name]]</f>
        <v>Bury</v>
      </c>
      <c r="E262" s="129" t="str">
        <f t="array" ref="E262">ConsolGeog[[#This Row],[LA Type]]</f>
        <v>Unitary</v>
      </c>
      <c r="F262" s="129">
        <f t="array" ref="F262">ConsolGeog[[#This Row],[population]]</f>
        <v>185060</v>
      </c>
      <c r="G262" s="129">
        <f t="array" ref="G262">ConsolGeog[[#This Row],[area]]</f>
        <v>9948.44</v>
      </c>
      <c r="H262" s="129">
        <f t="array" ref="H262">MAX(ConsolGeog[[#This Row],[Presented HS - 16-17 (2014)]]+ConsolGeog[[#This Row],[Presented HS - 18-24 (2014)]],ConsolGeog[[#This Row],[Presented HS - 16-24 (2014)]])+MAX(ConsolGeog[[#This Row],[Presented CS - 16-17 (2014)]]+ConsolGeog[[#This Row],[Presented CS - 18-24 (2014)]],ConsolGeog[[#This Row],[Presented CS - 16-24 (2014)]])</f>
        <v>129</v>
      </c>
      <c r="I262" s="129">
        <f t="array" ref="I262">MAX(ConsolGeog[[#This Row],[Assessed HS - 16-17 (2014)]]+ConsolGeog[[#This Row],[Assessed HS - 18-24 (2014)]],ConsolGeog[[#This Row],[Assessed HS - 16-24 (2014)]])+MAX(ConsolGeog[[#This Row],[Assessed CS - 16-17 (2014)]]+ConsolGeog[[#This Row],[Assessed CS - 18-24 (2014)]],ConsolGeog[[#This Row],[Assessed CS - 16-24 (2014)]])</f>
        <v>129</v>
      </c>
      <c r="J262" s="128">
        <f>VLOOKUP(FinalOutput[[#This Row],[ONS_Cenus_2011]],Table5[],CensusData!C$1,FALSE)</f>
        <v>59483</v>
      </c>
      <c r="K262" s="128">
        <f>VLOOKUP(FinalOutput[[#This Row],[ONS_Cenus_2011]],Table5[],CensusData!D$1,FALSE)</f>
        <v>9371</v>
      </c>
      <c r="L262" s="128">
        <f>VLOOKUP(FinalOutput[[#This Row],[ONS_Cenus_2011]],Table5[],CensusData!E$1,FALSE)</f>
        <v>4783</v>
      </c>
      <c r="M262" s="128">
        <f>VLOOKUP(FinalOutput[[#This Row],[ONS_Cenus_2011]],Table5[],CensusData!F$1,FALSE)</f>
        <v>11549</v>
      </c>
      <c r="N262" s="128">
        <f>VLOOKUP(FinalOutput[[#This Row],[ONS_Cenus_2011]],Table5[],CensusData!G$1,FALSE)</f>
        <v>6507</v>
      </c>
      <c r="O262" s="128">
        <f>VLOOKUP(FinalOutput[[#This Row],[ONS_Cenus_2011]],Table5[],CensusData!H$1,FALSE)</f>
        <v>1300</v>
      </c>
      <c r="P262" s="128">
        <f>VLOOKUP(FinalOutput[[#This Row],[ONS_Cenus_2011]],Table5[],CensusData!I$1,FALSE)</f>
        <v>30.12</v>
      </c>
      <c r="Q262" s="128">
        <f>VLOOKUP(FinalOutput[[#This Row],[ONS_Cenus_2011]],Table5[],CensusData!J$1,FALSE)</f>
        <v>8145</v>
      </c>
      <c r="R262" s="128">
        <f>VLOOKUP(FinalOutput[[#This Row],[ONS_Cenus_2011]],Table5[],CensusData!K$1,FALSE)</f>
        <v>78113</v>
      </c>
      <c r="S262" s="128">
        <f>VLOOKUP(FinalOutput[[#This Row],[ONS_Cenus_2011]],Table5[],CensusData!L$1,FALSE)</f>
        <v>72251</v>
      </c>
      <c r="T262" s="128">
        <f>VLOOKUP(FinalOutput[[#This Row],[ONS_Cenus_2011]],Table5[],CensusData!M$1,FALSE)</f>
        <v>68906</v>
      </c>
      <c r="U262" s="128">
        <f>VLOOKUP(FinalOutput[[#This Row],[ONS_Cenus_2011]],Table5[],CensusData!N$1,FALSE)</f>
        <v>1402</v>
      </c>
      <c r="V262" s="128">
        <f>VLOOKUP(FinalOutput[[#This Row],[ONS_Cenus_2011]],Table5[],CensusData!O$1,FALSE)</f>
        <v>40</v>
      </c>
      <c r="W262" s="128">
        <f>VLOOKUP(FinalOutput[[#This Row],[ONS_Cenus_2011]],Table5[],CensusData!P$1,FALSE)</f>
        <v>1903</v>
      </c>
      <c r="X262" s="128">
        <f>VLOOKUP(FinalOutput[[#This Row],[ONS_Cenus_2011]],Table5[],CensusData!Q$1,FALSE)</f>
        <v>797</v>
      </c>
      <c r="Y262" s="128">
        <f>VLOOKUP(FinalOutput[[#This Row],[ONS_Cenus_2011]],Table5[],CensusData!R$1,FALSE)</f>
        <v>325</v>
      </c>
      <c r="Z262" s="128">
        <f>VLOOKUP(FinalOutput[[#This Row],[ONS_Cenus_2011]],Table5[],CensusData!S$1,FALSE)</f>
        <v>126</v>
      </c>
      <c r="AA262" s="128">
        <f>VLOOKUP(FinalOutput[[#This Row],[ONS_Cenus_2011]],Table5[],CensusData!T$1,FALSE)</f>
        <v>177</v>
      </c>
      <c r="AB262" s="128">
        <f>VLOOKUP(FinalOutput[[#This Row],[ONS_Cenus_2011]],Table5[],CensusData!U$1,FALSE)</f>
        <v>169</v>
      </c>
      <c r="AC262" s="128">
        <f>VLOOKUP(FinalOutput[[#This Row],[ONS_Cenus_2011]],Table5[],CensusData!V$1,FALSE)</f>
        <v>3738</v>
      </c>
      <c r="AD262" s="128">
        <f>VLOOKUP(FinalOutput[[#This Row],[ONS_Cenus_2011]],Table5[],CensusData!W$1,FALSE)</f>
        <v>464</v>
      </c>
      <c r="AE262" s="128">
        <f>VLOOKUP(FinalOutput[[#This Row],[ONS_Cenus_2011]],Table5[],CensusData!X$1,FALSE)</f>
        <v>2217</v>
      </c>
      <c r="AF262" s="128">
        <f>VLOOKUP(FinalOutput[[#This Row],[ONS_Cenus_2011]],Table5[],CensusData!Y$1,FALSE)</f>
        <v>63</v>
      </c>
      <c r="AG262" s="128">
        <f>VLOOKUP(FinalOutput[[#This Row],[ONS_Cenus_2011]],Table5[],CensusData!Z$1,FALSE)</f>
        <v>407</v>
      </c>
      <c r="AH262" s="128">
        <f>VLOOKUP(FinalOutput[[#This Row],[ONS_Cenus_2011]],Table5[],CensusData!AA$1,FALSE)</f>
        <v>587</v>
      </c>
      <c r="AI262" s="128">
        <f>VLOOKUP(FinalOutput[[#This Row],[ONS_Cenus_2011]],Table5[],CensusData!AB$1,FALSE)</f>
        <v>803</v>
      </c>
      <c r="AJ262" s="128">
        <f>VLOOKUP(FinalOutput[[#This Row],[ONS_Cenus_2011]],Table5[],CensusData!AC$1,FALSE)</f>
        <v>399</v>
      </c>
      <c r="AK262" s="128">
        <f>VLOOKUP(FinalOutput[[#This Row],[ONS_Cenus_2011]],Table5[],CensusData!AD$1,FALSE)</f>
        <v>335</v>
      </c>
      <c r="AL262" s="128">
        <f>VLOOKUP(FinalOutput[[#This Row],[ONS_Cenus_2011]],Table5[],CensusData!AE$1,FALSE)</f>
        <v>69</v>
      </c>
      <c r="AM262" s="128">
        <f>VLOOKUP(FinalOutput[[#This Row],[ONS_Cenus_2011]],Table5[],CensusData!AF$1,FALSE)</f>
        <v>524</v>
      </c>
      <c r="AN262" s="128">
        <f>VLOOKUP(FinalOutput[[#This Row],[ONS_Cenus_2011]],Table5[],CensusData!AG$1,FALSE)</f>
        <v>176</v>
      </c>
      <c r="AO262" s="128">
        <f>VLOOKUP(FinalOutput[[#This Row],[ONS_Cenus_2011]],Table5[],CensusData!AH$1,FALSE)</f>
        <v>348</v>
      </c>
      <c r="AP262" s="128">
        <f>VLOOKUP(FinalOutput[[#This Row],[ONS_Cenus_2011]],Table5[],CensusData!AI$1,FALSE)</f>
        <v>147935</v>
      </c>
      <c r="AQ262" s="128">
        <f>VLOOKUP(FinalOutput[[#This Row],[ONS_Cenus_2011]],Table5[],CensusData!AJ$1,FALSE)</f>
        <v>33377</v>
      </c>
      <c r="AR262" s="128">
        <f>VLOOKUP(FinalOutput[[#This Row],[ONS_Cenus_2011]],Table5[],CensusData!AK$1,FALSE)</f>
        <v>20823</v>
      </c>
      <c r="AS262" s="128">
        <f>VLOOKUP(FinalOutput[[#This Row],[ONS_Cenus_2011]],Table5[],CensusData!AL$1,FALSE)</f>
        <v>25408</v>
      </c>
      <c r="AT262" s="128">
        <f>VLOOKUP(FinalOutput[[#This Row],[ONS_Cenus_2011]],Table5[],CensusData!AM$1,FALSE)</f>
        <v>5235</v>
      </c>
      <c r="AU262" s="128">
        <f>VLOOKUP(FinalOutput[[#This Row],[ONS_Cenus_2011]],Table5[],CensusData!AN$1,FALSE)</f>
        <v>18217</v>
      </c>
      <c r="AV262" s="128">
        <f>VLOOKUP(FinalOutput[[#This Row],[ONS_Cenus_2011]],Table5[],CensusData!AO$1,FALSE)</f>
        <v>37989</v>
      </c>
      <c r="AW262" s="128">
        <f>VLOOKUP(FinalOutput[[#This Row],[ONS_Cenus_2011]],Table5[],CensusData!AP$1,FALSE)</f>
        <v>6886</v>
      </c>
    </row>
    <row r="263" spans="1:49">
      <c r="A263" s="128" t="str">
        <f t="array" ref="A263">ConsolGeog[[#This Row],[Country]]</f>
        <v>England</v>
      </c>
      <c r="B263" s="129" t="str">
        <f t="array" ref="B263">ConsolGeog[[#This Row],[County Name]]</f>
        <v>Wandsworth</v>
      </c>
      <c r="C263" s="128" t="str">
        <f t="array" ref="C263">ConsolGeog[[#This Row],[la_code]]</f>
        <v>E09000032</v>
      </c>
      <c r="D263" s="129" t="str">
        <f t="array" ref="D263">ConsolGeog[[#This Row],[la_name]]</f>
        <v>Wandsworth</v>
      </c>
      <c r="E263" s="129" t="str">
        <f t="array" ref="E263">ConsolGeog[[#This Row],[LA Type]]</f>
        <v>Unitary</v>
      </c>
      <c r="F263" s="129">
        <f t="array" ref="F263">ConsolGeog[[#This Row],[population]]</f>
        <v>306995</v>
      </c>
      <c r="G263" s="129">
        <f t="array" ref="G263">ConsolGeog[[#This Row],[area]]</f>
        <v>3426.29</v>
      </c>
      <c r="H263" s="129">
        <f t="array" ref="H263">MAX(ConsolGeog[[#This Row],[Presented HS - 16-17 (2014)]]+ConsolGeog[[#This Row],[Presented HS - 18-24 (2014)]],ConsolGeog[[#This Row],[Presented HS - 16-24 (2014)]])+MAX(ConsolGeog[[#This Row],[Presented CS - 16-17 (2014)]]+ConsolGeog[[#This Row],[Presented CS - 18-24 (2014)]],ConsolGeog[[#This Row],[Presented CS - 16-24 (2014)]])</f>
        <v>240</v>
      </c>
      <c r="I263" s="129">
        <f t="array" ref="I263">MAX(ConsolGeog[[#This Row],[Assessed HS - 16-17 (2014)]]+ConsolGeog[[#This Row],[Assessed HS - 18-24 (2014)]],ConsolGeog[[#This Row],[Assessed HS - 16-24 (2014)]])+MAX(ConsolGeog[[#This Row],[Assessed CS - 16-17 (2014)]]+ConsolGeog[[#This Row],[Assessed CS - 18-24 (2014)]],ConsolGeog[[#This Row],[Assessed CS - 16-24 (2014)]])</f>
        <v>240</v>
      </c>
      <c r="J263" s="128">
        <f>VLOOKUP(FinalOutput[[#This Row],[ONS_Cenus_2011]],Table5[],CensusData!C$1,FALSE)</f>
        <v>76550</v>
      </c>
      <c r="K263" s="128">
        <f>VLOOKUP(FinalOutput[[#This Row],[ONS_Cenus_2011]],Table5[],CensusData!D$1,FALSE)</f>
        <v>16203</v>
      </c>
      <c r="L263" s="128">
        <f>VLOOKUP(FinalOutput[[#This Row],[ONS_Cenus_2011]],Table5[],CensusData!E$1,FALSE)</f>
        <v>10669</v>
      </c>
      <c r="M263" s="128">
        <f>VLOOKUP(FinalOutput[[#This Row],[ONS_Cenus_2011]],Table5[],CensusData!F$1,FALSE)</f>
        <v>19971</v>
      </c>
      <c r="N263" s="128">
        <f>VLOOKUP(FinalOutput[[#This Row],[ONS_Cenus_2011]],Table5[],CensusData!G$1,FALSE)</f>
        <v>9884</v>
      </c>
      <c r="O263" s="128">
        <f>VLOOKUP(FinalOutput[[#This Row],[ONS_Cenus_2011]],Table5[],CensusData!H$1,FALSE)</f>
        <v>2713</v>
      </c>
      <c r="P263" s="128">
        <f>VLOOKUP(FinalOutput[[#This Row],[ONS_Cenus_2011]],Table5[],CensusData!I$1,FALSE)</f>
        <v>14.11</v>
      </c>
      <c r="Q263" s="128">
        <f>VLOOKUP(FinalOutput[[#This Row],[ONS_Cenus_2011]],Table5[],CensusData!J$1,FALSE)</f>
        <v>19120</v>
      </c>
      <c r="R263" s="128">
        <f>VLOOKUP(FinalOutput[[#This Row],[ONS_Cenus_2011]],Table5[],CensusData!K$1,FALSE)</f>
        <v>130493</v>
      </c>
      <c r="S263" s="128">
        <f>VLOOKUP(FinalOutput[[#This Row],[ONS_Cenus_2011]],Table5[],CensusData!L$1,FALSE)</f>
        <v>99606</v>
      </c>
      <c r="T263" s="128">
        <f>VLOOKUP(FinalOutput[[#This Row],[ONS_Cenus_2011]],Table5[],CensusData!M$1,FALSE)</f>
        <v>75985</v>
      </c>
      <c r="U263" s="128">
        <f>VLOOKUP(FinalOutput[[#This Row],[ONS_Cenus_2011]],Table5[],CensusData!N$1,FALSE)</f>
        <v>4253</v>
      </c>
      <c r="V263" s="128">
        <f>VLOOKUP(FinalOutput[[#This Row],[ONS_Cenus_2011]],Table5[],CensusData!O$1,FALSE)</f>
        <v>60</v>
      </c>
      <c r="W263" s="128">
        <f>VLOOKUP(FinalOutput[[#This Row],[ONS_Cenus_2011]],Table5[],CensusData!P$1,FALSE)</f>
        <v>19308</v>
      </c>
      <c r="X263" s="128">
        <f>VLOOKUP(FinalOutput[[#This Row],[ONS_Cenus_2011]],Table5[],CensusData!Q$1,FALSE)</f>
        <v>4158</v>
      </c>
      <c r="Y263" s="128">
        <f>VLOOKUP(FinalOutput[[#This Row],[ONS_Cenus_2011]],Table5[],CensusData!R$1,FALSE)</f>
        <v>1232</v>
      </c>
      <c r="Z263" s="128">
        <f>VLOOKUP(FinalOutput[[#This Row],[ONS_Cenus_2011]],Table5[],CensusData!S$1,FALSE)</f>
        <v>588</v>
      </c>
      <c r="AA263" s="128">
        <f>VLOOKUP(FinalOutput[[#This Row],[ONS_Cenus_2011]],Table5[],CensusData!T$1,FALSE)</f>
        <v>1016</v>
      </c>
      <c r="AB263" s="128">
        <f>VLOOKUP(FinalOutput[[#This Row],[ONS_Cenus_2011]],Table5[],CensusData!U$1,FALSE)</f>
        <v>1322</v>
      </c>
      <c r="AC263" s="128">
        <f>VLOOKUP(FinalOutput[[#This Row],[ONS_Cenus_2011]],Table5[],CensusData!V$1,FALSE)</f>
        <v>11282</v>
      </c>
      <c r="AD263" s="128">
        <f>VLOOKUP(FinalOutput[[#This Row],[ONS_Cenus_2011]],Table5[],CensusData!W$1,FALSE)</f>
        <v>3282</v>
      </c>
      <c r="AE263" s="128">
        <f>VLOOKUP(FinalOutput[[#This Row],[ONS_Cenus_2011]],Table5[],CensusData!X$1,FALSE)</f>
        <v>2695</v>
      </c>
      <c r="AF263" s="128">
        <f>VLOOKUP(FinalOutput[[#This Row],[ONS_Cenus_2011]],Table5[],CensusData!Y$1,FALSE)</f>
        <v>439</v>
      </c>
      <c r="AG263" s="128">
        <f>VLOOKUP(FinalOutput[[#This Row],[ONS_Cenus_2011]],Table5[],CensusData!Z$1,FALSE)</f>
        <v>1538</v>
      </c>
      <c r="AH263" s="128">
        <f>VLOOKUP(FinalOutput[[#This Row],[ONS_Cenus_2011]],Table5[],CensusData!AA$1,FALSE)</f>
        <v>3328</v>
      </c>
      <c r="AI263" s="128">
        <f>VLOOKUP(FinalOutput[[#This Row],[ONS_Cenus_2011]],Table5[],CensusData!AB$1,FALSE)</f>
        <v>13055</v>
      </c>
      <c r="AJ263" s="128">
        <f>VLOOKUP(FinalOutput[[#This Row],[ONS_Cenus_2011]],Table5[],CensusData!AC$1,FALSE)</f>
        <v>5500</v>
      </c>
      <c r="AK263" s="128">
        <f>VLOOKUP(FinalOutput[[#This Row],[ONS_Cenus_2011]],Table5[],CensusData!AD$1,FALSE)</f>
        <v>5948</v>
      </c>
      <c r="AL263" s="128">
        <f>VLOOKUP(FinalOutput[[#This Row],[ONS_Cenus_2011]],Table5[],CensusData!AE$1,FALSE)</f>
        <v>1607</v>
      </c>
      <c r="AM263" s="128">
        <f>VLOOKUP(FinalOutput[[#This Row],[ONS_Cenus_2011]],Table5[],CensusData!AF$1,FALSE)</f>
        <v>2392</v>
      </c>
      <c r="AN263" s="128">
        <f>VLOOKUP(FinalOutput[[#This Row],[ONS_Cenus_2011]],Table5[],CensusData!AG$1,FALSE)</f>
        <v>897</v>
      </c>
      <c r="AO263" s="128">
        <f>VLOOKUP(FinalOutput[[#This Row],[ONS_Cenus_2011]],Table5[],CensusData!AH$1,FALSE)</f>
        <v>1495</v>
      </c>
      <c r="AP263" s="128">
        <f>VLOOKUP(FinalOutput[[#This Row],[ONS_Cenus_2011]],Table5[],CensusData!AI$1,FALSE)</f>
        <v>255989</v>
      </c>
      <c r="AQ263" s="128">
        <f>VLOOKUP(FinalOutput[[#This Row],[ONS_Cenus_2011]],Table5[],CensusData!AJ$1,FALSE)</f>
        <v>29622</v>
      </c>
      <c r="AR263" s="128">
        <f>VLOOKUP(FinalOutput[[#This Row],[ONS_Cenus_2011]],Table5[],CensusData!AK$1,FALSE)</f>
        <v>16903</v>
      </c>
      <c r="AS263" s="128">
        <f>VLOOKUP(FinalOutput[[#This Row],[ONS_Cenus_2011]],Table5[],CensusData!AL$1,FALSE)</f>
        <v>21454</v>
      </c>
      <c r="AT263" s="128">
        <f>VLOOKUP(FinalOutput[[#This Row],[ONS_Cenus_2011]],Table5[],CensusData!AM$1,FALSE)</f>
        <v>2509</v>
      </c>
      <c r="AU263" s="128">
        <f>VLOOKUP(FinalOutput[[#This Row],[ONS_Cenus_2011]],Table5[],CensusData!AN$1,FALSE)</f>
        <v>25485</v>
      </c>
      <c r="AV263" s="128">
        <f>VLOOKUP(FinalOutput[[#This Row],[ONS_Cenus_2011]],Table5[],CensusData!AO$1,FALSE)</f>
        <v>137142</v>
      </c>
      <c r="AW263" s="128">
        <f>VLOOKUP(FinalOutput[[#This Row],[ONS_Cenus_2011]],Table5[],CensusData!AP$1,FALSE)</f>
        <v>22874</v>
      </c>
    </row>
    <row r="264" spans="1:49">
      <c r="A264" s="128" t="str">
        <f t="array" ref="A264">ConsolGeog[[#This Row],[Country]]</f>
        <v>England</v>
      </c>
      <c r="B264" s="129" t="str">
        <f t="array" ref="B264">ConsolGeog[[#This Row],[County Name]]</f>
        <v>Manchester</v>
      </c>
      <c r="C264" s="128" t="str">
        <f t="array" ref="C264">ConsolGeog[[#This Row],[la_code]]</f>
        <v>E08000003</v>
      </c>
      <c r="D264" s="129" t="str">
        <f t="array" ref="D264">ConsolGeog[[#This Row],[la_name]]</f>
        <v>Manchester</v>
      </c>
      <c r="E264" s="129" t="str">
        <f t="array" ref="E264">ConsolGeog[[#This Row],[LA Type]]</f>
        <v>Unitary</v>
      </c>
      <c r="F264" s="129">
        <f t="array" ref="F264">ConsolGeog[[#This Row],[population]]</f>
        <v>503127</v>
      </c>
      <c r="G264" s="129">
        <f t="array" ref="G264">ConsolGeog[[#This Row],[area]]</f>
        <v>11564.49</v>
      </c>
      <c r="H264" s="129">
        <f t="array" ref="H264">MAX(ConsolGeog[[#This Row],[Presented HS - 16-17 (2014)]]+ConsolGeog[[#This Row],[Presented HS - 18-24 (2014)]],ConsolGeog[[#This Row],[Presented HS - 16-24 (2014)]])+MAX(ConsolGeog[[#This Row],[Presented CS - 16-17 (2014)]]+ConsolGeog[[#This Row],[Presented CS - 18-24 (2014)]],ConsolGeog[[#This Row],[Presented CS - 16-24 (2014)]])</f>
        <v>0</v>
      </c>
      <c r="I264" s="129">
        <f t="array" ref="I264">MAX(ConsolGeog[[#This Row],[Assessed HS - 16-17 (2014)]]+ConsolGeog[[#This Row],[Assessed HS - 18-24 (2014)]],ConsolGeog[[#This Row],[Assessed HS - 16-24 (2014)]])+MAX(ConsolGeog[[#This Row],[Assessed CS - 16-17 (2014)]]+ConsolGeog[[#This Row],[Assessed CS - 18-24 (2014)]],ConsolGeog[[#This Row],[Assessed CS - 16-24 (2014)]])</f>
        <v>0</v>
      </c>
      <c r="J264" s="128">
        <f>VLOOKUP(FinalOutput[[#This Row],[ONS_Cenus_2011]],Table5[],CensusData!C$1,FALSE)</f>
        <v>191250</v>
      </c>
      <c r="K264" s="128">
        <f>VLOOKUP(FinalOutput[[#This Row],[ONS_Cenus_2011]],Table5[],CensusData!D$1,FALSE)</f>
        <v>62143</v>
      </c>
      <c r="L264" s="128">
        <f>VLOOKUP(FinalOutput[[#This Row],[ONS_Cenus_2011]],Table5[],CensusData!E$1,FALSE)</f>
        <v>28340</v>
      </c>
      <c r="M264" s="128">
        <f>VLOOKUP(FinalOutput[[#This Row],[ONS_Cenus_2011]],Table5[],CensusData!F$1,FALSE)</f>
        <v>63173</v>
      </c>
      <c r="N264" s="128">
        <f>VLOOKUP(FinalOutput[[#This Row],[ONS_Cenus_2011]],Table5[],CensusData!G$1,FALSE)</f>
        <v>32613</v>
      </c>
      <c r="O264" s="128">
        <f>VLOOKUP(FinalOutput[[#This Row],[ONS_Cenus_2011]],Table5[],CensusData!H$1,FALSE)</f>
        <v>10390</v>
      </c>
      <c r="P264" s="128">
        <f>VLOOKUP(FinalOutput[[#This Row],[ONS_Cenus_2011]],Table5[],CensusData!I$1,FALSE)</f>
        <v>53.71</v>
      </c>
      <c r="Q264" s="128">
        <f>VLOOKUP(FinalOutput[[#This Row],[ONS_Cenus_2011]],Table5[],CensusData!J$1,FALSE)</f>
        <v>1588</v>
      </c>
      <c r="R264" s="128">
        <f>VLOOKUP(FinalOutput[[#This Row],[ONS_Cenus_2011]],Table5[],CensusData!K$1,FALSE)</f>
        <v>204969</v>
      </c>
      <c r="S264" s="128">
        <f>VLOOKUP(FinalOutput[[#This Row],[ONS_Cenus_2011]],Table5[],CensusData!L$1,FALSE)</f>
        <v>150986</v>
      </c>
      <c r="T264" s="128">
        <f>VLOOKUP(FinalOutput[[#This Row],[ONS_Cenus_2011]],Table5[],CensusData!M$1,FALSE)</f>
        <v>133827</v>
      </c>
      <c r="U264" s="128">
        <f>VLOOKUP(FinalOutput[[#This Row],[ONS_Cenus_2011]],Table5[],CensusData!N$1,FALSE)</f>
        <v>7084</v>
      </c>
      <c r="V264" s="128">
        <f>VLOOKUP(FinalOutput[[#This Row],[ONS_Cenus_2011]],Table5[],CensusData!O$1,FALSE)</f>
        <v>188</v>
      </c>
      <c r="W264" s="128">
        <f>VLOOKUP(FinalOutput[[#This Row],[ONS_Cenus_2011]],Table5[],CensusData!P$1,FALSE)</f>
        <v>9887</v>
      </c>
      <c r="X264" s="128">
        <f>VLOOKUP(FinalOutput[[#This Row],[ONS_Cenus_2011]],Table5[],CensusData!Q$1,FALSE)</f>
        <v>6348</v>
      </c>
      <c r="Y264" s="128">
        <f>VLOOKUP(FinalOutput[[#This Row],[ONS_Cenus_2011]],Table5[],CensusData!R$1,FALSE)</f>
        <v>2479</v>
      </c>
      <c r="Z264" s="128">
        <f>VLOOKUP(FinalOutput[[#This Row],[ONS_Cenus_2011]],Table5[],CensusData!S$1,FALSE)</f>
        <v>1397</v>
      </c>
      <c r="AA264" s="128">
        <f>VLOOKUP(FinalOutput[[#This Row],[ONS_Cenus_2011]],Table5[],CensusData!T$1,FALSE)</f>
        <v>1149</v>
      </c>
      <c r="AB264" s="128">
        <f>VLOOKUP(FinalOutput[[#This Row],[ONS_Cenus_2011]],Table5[],CensusData!U$1,FALSE)</f>
        <v>1323</v>
      </c>
      <c r="AC264" s="128">
        <f>VLOOKUP(FinalOutput[[#This Row],[ONS_Cenus_2011]],Table5[],CensusData!V$1,FALSE)</f>
        <v>25531</v>
      </c>
      <c r="AD264" s="128">
        <f>VLOOKUP(FinalOutput[[#This Row],[ONS_Cenus_2011]],Table5[],CensusData!W$1,FALSE)</f>
        <v>3771</v>
      </c>
      <c r="AE264" s="128">
        <f>VLOOKUP(FinalOutput[[#This Row],[ONS_Cenus_2011]],Table5[],CensusData!X$1,FALSE)</f>
        <v>11497</v>
      </c>
      <c r="AF264" s="128">
        <f>VLOOKUP(FinalOutput[[#This Row],[ONS_Cenus_2011]],Table5[],CensusData!Y$1,FALSE)</f>
        <v>1565</v>
      </c>
      <c r="AG264" s="128">
        <f>VLOOKUP(FinalOutput[[#This Row],[ONS_Cenus_2011]],Table5[],CensusData!Z$1,FALSE)</f>
        <v>4657</v>
      </c>
      <c r="AH264" s="128">
        <f>VLOOKUP(FinalOutput[[#This Row],[ONS_Cenus_2011]],Table5[],CensusData!AA$1,FALSE)</f>
        <v>4041</v>
      </c>
      <c r="AI264" s="128">
        <f>VLOOKUP(FinalOutput[[#This Row],[ONS_Cenus_2011]],Table5[],CensusData!AB$1,FALSE)</f>
        <v>16738</v>
      </c>
      <c r="AJ264" s="128">
        <f>VLOOKUP(FinalOutput[[#This Row],[ONS_Cenus_2011]],Table5[],CensusData!AC$1,FALSE)</f>
        <v>9046</v>
      </c>
      <c r="AK264" s="128">
        <f>VLOOKUP(FinalOutput[[#This Row],[ONS_Cenus_2011]],Table5[],CensusData!AD$1,FALSE)</f>
        <v>5246</v>
      </c>
      <c r="AL264" s="128">
        <f>VLOOKUP(FinalOutput[[#This Row],[ONS_Cenus_2011]],Table5[],CensusData!AE$1,FALSE)</f>
        <v>2446</v>
      </c>
      <c r="AM264" s="128">
        <f>VLOOKUP(FinalOutput[[#This Row],[ONS_Cenus_2011]],Table5[],CensusData!AF$1,FALSE)</f>
        <v>5366</v>
      </c>
      <c r="AN264" s="128">
        <f>VLOOKUP(FinalOutput[[#This Row],[ONS_Cenus_2011]],Table5[],CensusData!AG$1,FALSE)</f>
        <v>3063</v>
      </c>
      <c r="AO264" s="128">
        <f>VLOOKUP(FinalOutput[[#This Row],[ONS_Cenus_2011]],Table5[],CensusData!AH$1,FALSE)</f>
        <v>2303</v>
      </c>
      <c r="AP264" s="128">
        <f>VLOOKUP(FinalOutput[[#This Row],[ONS_Cenus_2011]],Table5[],CensusData!AI$1,FALSE)</f>
        <v>405709</v>
      </c>
      <c r="AQ264" s="128">
        <f>VLOOKUP(FinalOutput[[#This Row],[ONS_Cenus_2011]],Table5[],CensusData!AJ$1,FALSE)</f>
        <v>93765</v>
      </c>
      <c r="AR264" s="128">
        <f>VLOOKUP(FinalOutput[[#This Row],[ONS_Cenus_2011]],Table5[],CensusData!AK$1,FALSE)</f>
        <v>44981</v>
      </c>
      <c r="AS264" s="128">
        <f>VLOOKUP(FinalOutput[[#This Row],[ONS_Cenus_2011]],Table5[],CensusData!AL$1,FALSE)</f>
        <v>48749</v>
      </c>
      <c r="AT264" s="128">
        <f>VLOOKUP(FinalOutput[[#This Row],[ONS_Cenus_2011]],Table5[],CensusData!AM$1,FALSE)</f>
        <v>6902</v>
      </c>
      <c r="AU264" s="128">
        <f>VLOOKUP(FinalOutput[[#This Row],[ONS_Cenus_2011]],Table5[],CensusData!AN$1,FALSE)</f>
        <v>65100</v>
      </c>
      <c r="AV264" s="128">
        <f>VLOOKUP(FinalOutput[[#This Row],[ONS_Cenus_2011]],Table5[],CensusData!AO$1,FALSE)</f>
        <v>117243</v>
      </c>
      <c r="AW264" s="128">
        <f>VLOOKUP(FinalOutput[[#This Row],[ONS_Cenus_2011]],Table5[],CensusData!AP$1,FALSE)</f>
        <v>28969</v>
      </c>
    </row>
    <row r="265" spans="1:49">
      <c r="A265" s="128" t="str">
        <f t="array" ref="A265">ConsolGeog[[#This Row],[Country]]</f>
        <v>England</v>
      </c>
      <c r="B265" s="129" t="str">
        <f t="array" ref="B265">ConsolGeog[[#This Row],[County Name]]</f>
        <v>Oldham</v>
      </c>
      <c r="C265" s="128" t="str">
        <f t="array" ref="C265">ConsolGeog[[#This Row],[la_code]]</f>
        <v>E08000004</v>
      </c>
      <c r="D265" s="129" t="str">
        <f t="array" ref="D265">ConsolGeog[[#This Row],[la_name]]</f>
        <v>Oldham</v>
      </c>
      <c r="E265" s="129" t="str">
        <f t="array" ref="E265">ConsolGeog[[#This Row],[LA Type]]</f>
        <v>Unitary</v>
      </c>
      <c r="F265" s="129">
        <f t="array" ref="F265">ConsolGeog[[#This Row],[population]]</f>
        <v>224897</v>
      </c>
      <c r="G265" s="129">
        <f t="array" ref="G265">ConsolGeog[[#This Row],[area]]</f>
        <v>14236.49</v>
      </c>
      <c r="H265" s="129">
        <f t="array" ref="H265">MAX(ConsolGeog[[#This Row],[Presented HS - 16-17 (2014)]]+ConsolGeog[[#This Row],[Presented HS - 18-24 (2014)]],ConsolGeog[[#This Row],[Presented HS - 16-24 (2014)]])+MAX(ConsolGeog[[#This Row],[Presented CS - 16-17 (2014)]]+ConsolGeog[[#This Row],[Presented CS - 18-24 (2014)]],ConsolGeog[[#This Row],[Presented CS - 16-24 (2014)]])</f>
        <v>0</v>
      </c>
      <c r="I265" s="129">
        <f t="array" ref="I265">MAX(ConsolGeog[[#This Row],[Assessed HS - 16-17 (2014)]]+ConsolGeog[[#This Row],[Assessed HS - 18-24 (2014)]],ConsolGeog[[#This Row],[Assessed HS - 16-24 (2014)]])+MAX(ConsolGeog[[#This Row],[Assessed CS - 16-17 (2014)]]+ConsolGeog[[#This Row],[Assessed CS - 18-24 (2014)]],ConsolGeog[[#This Row],[Assessed CS - 16-24 (2014)]])</f>
        <v>0</v>
      </c>
      <c r="J265" s="128">
        <f>VLOOKUP(FinalOutput[[#This Row],[ONS_Cenus_2011]],Table5[],CensusData!C$1,FALSE)</f>
        <v>77770</v>
      </c>
      <c r="K265" s="128">
        <f>VLOOKUP(FinalOutput[[#This Row],[ONS_Cenus_2011]],Table5[],CensusData!D$1,FALSE)</f>
        <v>13813</v>
      </c>
      <c r="L265" s="128">
        <f>VLOOKUP(FinalOutput[[#This Row],[ONS_Cenus_2011]],Table5[],CensusData!E$1,FALSE)</f>
        <v>8416</v>
      </c>
      <c r="M265" s="128">
        <f>VLOOKUP(FinalOutput[[#This Row],[ONS_Cenus_2011]],Table5[],CensusData!F$1,FALSE)</f>
        <v>19382</v>
      </c>
      <c r="N265" s="128">
        <f>VLOOKUP(FinalOutput[[#This Row],[ONS_Cenus_2011]],Table5[],CensusData!G$1,FALSE)</f>
        <v>9556</v>
      </c>
      <c r="O265" s="128">
        <f>VLOOKUP(FinalOutput[[#This Row],[ONS_Cenus_2011]],Table5[],CensusData!H$1,FALSE)</f>
        <v>3024</v>
      </c>
      <c r="P265" s="128">
        <f>VLOOKUP(FinalOutput[[#This Row],[ONS_Cenus_2011]],Table5[],CensusData!I$1,FALSE)</f>
        <v>48.57</v>
      </c>
      <c r="Q265" s="128">
        <f>VLOOKUP(FinalOutput[[#This Row],[ONS_Cenus_2011]],Table5[],CensusData!J$1,FALSE)</f>
        <v>2466</v>
      </c>
      <c r="R265" s="128">
        <f>VLOOKUP(FinalOutput[[#This Row],[ONS_Cenus_2011]],Table5[],CensusData!K$1,FALSE)</f>
        <v>89703</v>
      </c>
      <c r="S265" s="128">
        <f>VLOOKUP(FinalOutput[[#This Row],[ONS_Cenus_2011]],Table5[],CensusData!L$1,FALSE)</f>
        <v>77249</v>
      </c>
      <c r="T265" s="128">
        <f>VLOOKUP(FinalOutput[[#This Row],[ONS_Cenus_2011]],Table5[],CensusData!M$1,FALSE)</f>
        <v>75032</v>
      </c>
      <c r="U265" s="128">
        <f>VLOOKUP(FinalOutput[[#This Row],[ONS_Cenus_2011]],Table5[],CensusData!N$1,FALSE)</f>
        <v>927</v>
      </c>
      <c r="V265" s="128">
        <f>VLOOKUP(FinalOutput[[#This Row],[ONS_Cenus_2011]],Table5[],CensusData!O$1,FALSE)</f>
        <v>21</v>
      </c>
      <c r="W265" s="128">
        <f>VLOOKUP(FinalOutput[[#This Row],[ONS_Cenus_2011]],Table5[],CensusData!P$1,FALSE)</f>
        <v>1269</v>
      </c>
      <c r="X265" s="128">
        <f>VLOOKUP(FinalOutput[[#This Row],[ONS_Cenus_2011]],Table5[],CensusData!Q$1,FALSE)</f>
        <v>896</v>
      </c>
      <c r="Y265" s="128">
        <f>VLOOKUP(FinalOutput[[#This Row],[ONS_Cenus_2011]],Table5[],CensusData!R$1,FALSE)</f>
        <v>470</v>
      </c>
      <c r="Z265" s="128">
        <f>VLOOKUP(FinalOutput[[#This Row],[ONS_Cenus_2011]],Table5[],CensusData!S$1,FALSE)</f>
        <v>98</v>
      </c>
      <c r="AA265" s="128">
        <f>VLOOKUP(FinalOutput[[#This Row],[ONS_Cenus_2011]],Table5[],CensusData!T$1,FALSE)</f>
        <v>200</v>
      </c>
      <c r="AB265" s="128">
        <f>VLOOKUP(FinalOutput[[#This Row],[ONS_Cenus_2011]],Table5[],CensusData!U$1,FALSE)</f>
        <v>128</v>
      </c>
      <c r="AC265" s="128">
        <f>VLOOKUP(FinalOutput[[#This Row],[ONS_Cenus_2011]],Table5[],CensusData!V$1,FALSE)</f>
        <v>10010</v>
      </c>
      <c r="AD265" s="128">
        <f>VLOOKUP(FinalOutput[[#This Row],[ONS_Cenus_2011]],Table5[],CensusData!W$1,FALSE)</f>
        <v>548</v>
      </c>
      <c r="AE265" s="128">
        <f>VLOOKUP(FinalOutput[[#This Row],[ONS_Cenus_2011]],Table5[],CensusData!X$1,FALSE)</f>
        <v>5292</v>
      </c>
      <c r="AF265" s="128">
        <f>VLOOKUP(FinalOutput[[#This Row],[ONS_Cenus_2011]],Table5[],CensusData!Y$1,FALSE)</f>
        <v>3413</v>
      </c>
      <c r="AG265" s="128">
        <f>VLOOKUP(FinalOutput[[#This Row],[ONS_Cenus_2011]],Table5[],CensusData!Z$1,FALSE)</f>
        <v>250</v>
      </c>
      <c r="AH265" s="128">
        <f>VLOOKUP(FinalOutput[[#This Row],[ONS_Cenus_2011]],Table5[],CensusData!AA$1,FALSE)</f>
        <v>507</v>
      </c>
      <c r="AI265" s="128">
        <f>VLOOKUP(FinalOutput[[#This Row],[ONS_Cenus_2011]],Table5[],CensusData!AB$1,FALSE)</f>
        <v>1285</v>
      </c>
      <c r="AJ265" s="128">
        <f>VLOOKUP(FinalOutput[[#This Row],[ONS_Cenus_2011]],Table5[],CensusData!AC$1,FALSE)</f>
        <v>627</v>
      </c>
      <c r="AK265" s="128">
        <f>VLOOKUP(FinalOutput[[#This Row],[ONS_Cenus_2011]],Table5[],CensusData!AD$1,FALSE)</f>
        <v>540</v>
      </c>
      <c r="AL265" s="128">
        <f>VLOOKUP(FinalOutput[[#This Row],[ONS_Cenus_2011]],Table5[],CensusData!AE$1,FALSE)</f>
        <v>118</v>
      </c>
      <c r="AM265" s="128">
        <f>VLOOKUP(FinalOutput[[#This Row],[ONS_Cenus_2011]],Table5[],CensusData!AF$1,FALSE)</f>
        <v>263</v>
      </c>
      <c r="AN265" s="128">
        <f>VLOOKUP(FinalOutput[[#This Row],[ONS_Cenus_2011]],Table5[],CensusData!AG$1,FALSE)</f>
        <v>64</v>
      </c>
      <c r="AO265" s="128">
        <f>VLOOKUP(FinalOutput[[#This Row],[ONS_Cenus_2011]],Table5[],CensusData!AH$1,FALSE)</f>
        <v>199</v>
      </c>
      <c r="AP265" s="128">
        <f>VLOOKUP(FinalOutput[[#This Row],[ONS_Cenus_2011]],Table5[],CensusData!AI$1,FALSE)</f>
        <v>174438</v>
      </c>
      <c r="AQ265" s="128">
        <f>VLOOKUP(FinalOutput[[#This Row],[ONS_Cenus_2011]],Table5[],CensusData!AJ$1,FALSE)</f>
        <v>51620</v>
      </c>
      <c r="AR265" s="128">
        <f>VLOOKUP(FinalOutput[[#This Row],[ONS_Cenus_2011]],Table5[],CensusData!AK$1,FALSE)</f>
        <v>25521</v>
      </c>
      <c r="AS265" s="128">
        <f>VLOOKUP(FinalOutput[[#This Row],[ONS_Cenus_2011]],Table5[],CensusData!AL$1,FALSE)</f>
        <v>27578</v>
      </c>
      <c r="AT265" s="128">
        <f>VLOOKUP(FinalOutput[[#This Row],[ONS_Cenus_2011]],Table5[],CensusData!AM$1,FALSE)</f>
        <v>7325</v>
      </c>
      <c r="AU265" s="128">
        <f>VLOOKUP(FinalOutput[[#This Row],[ONS_Cenus_2011]],Table5[],CensusData!AN$1,FALSE)</f>
        <v>20422</v>
      </c>
      <c r="AV265" s="128">
        <f>VLOOKUP(FinalOutput[[#This Row],[ONS_Cenus_2011]],Table5[],CensusData!AO$1,FALSE)</f>
        <v>32458</v>
      </c>
      <c r="AW265" s="128">
        <f>VLOOKUP(FinalOutput[[#This Row],[ONS_Cenus_2011]],Table5[],CensusData!AP$1,FALSE)</f>
        <v>9514</v>
      </c>
    </row>
    <row r="266" spans="1:49">
      <c r="A266" s="128" t="str">
        <f t="array" ref="A266">ConsolGeog[[#This Row],[Country]]</f>
        <v>England</v>
      </c>
      <c r="B266" s="129" t="str">
        <f t="array" ref="B266">ConsolGeog[[#This Row],[County Name]]</f>
        <v>Westminster</v>
      </c>
      <c r="C266" s="128" t="str">
        <f t="array" ref="C266">ConsolGeog[[#This Row],[la_code]]</f>
        <v>E09000033</v>
      </c>
      <c r="D266" s="129" t="str">
        <f t="array" ref="D266">ConsolGeog[[#This Row],[la_name]]</f>
        <v>Westminster</v>
      </c>
      <c r="E266" s="129" t="str">
        <f t="array" ref="E266">ConsolGeog[[#This Row],[LA Type]]</f>
        <v>Unitary</v>
      </c>
      <c r="F266" s="129">
        <f t="array" ref="F266">ConsolGeog[[#This Row],[population]]</f>
        <v>219396</v>
      </c>
      <c r="G266" s="129">
        <f t="array" ref="G266">ConsolGeog[[#This Row],[area]]</f>
        <v>2147.7800000000002</v>
      </c>
      <c r="H266" s="129">
        <f t="array" ref="H266">MAX(ConsolGeog[[#This Row],[Presented HS - 16-17 (2014)]]+ConsolGeog[[#This Row],[Presented HS - 18-24 (2014)]],ConsolGeog[[#This Row],[Presented HS - 16-24 (2014)]])+MAX(ConsolGeog[[#This Row],[Presented CS - 16-17 (2014)]]+ConsolGeog[[#This Row],[Presented CS - 18-24 (2014)]],ConsolGeog[[#This Row],[Presented CS - 16-24 (2014)]])</f>
        <v>0</v>
      </c>
      <c r="I266" s="129">
        <f t="array" ref="I266">MAX(ConsolGeog[[#This Row],[Assessed HS - 16-17 (2014)]]+ConsolGeog[[#This Row],[Assessed HS - 18-24 (2014)]],ConsolGeog[[#This Row],[Assessed HS - 16-24 (2014)]])+MAX(ConsolGeog[[#This Row],[Assessed CS - 16-17 (2014)]]+ConsolGeog[[#This Row],[Assessed CS - 18-24 (2014)]],ConsolGeog[[#This Row],[Assessed CS - 16-24 (2014)]])</f>
        <v>0</v>
      </c>
      <c r="J266" s="128">
        <f>VLOOKUP(FinalOutput[[#This Row],[ONS_Cenus_2011]],Table5[],CensusData!C$1,FALSE)</f>
        <v>74294</v>
      </c>
      <c r="K266" s="128">
        <f>VLOOKUP(FinalOutput[[#This Row],[ONS_Cenus_2011]],Table5[],CensusData!D$1,FALSE)</f>
        <v>16866</v>
      </c>
      <c r="L266" s="128">
        <f>VLOOKUP(FinalOutput[[#This Row],[ONS_Cenus_2011]],Table5[],CensusData!E$1,FALSE)</f>
        <v>11870</v>
      </c>
      <c r="M266" s="128">
        <f>VLOOKUP(FinalOutput[[#This Row],[ONS_Cenus_2011]],Table5[],CensusData!F$1,FALSE)</f>
        <v>27038</v>
      </c>
      <c r="N266" s="128">
        <f>VLOOKUP(FinalOutput[[#This Row],[ONS_Cenus_2011]],Table5[],CensusData!G$1,FALSE)</f>
        <v>12181</v>
      </c>
      <c r="O266" s="128">
        <f>VLOOKUP(FinalOutput[[#This Row],[ONS_Cenus_2011]],Table5[],CensusData!H$1,FALSE)</f>
        <v>4209</v>
      </c>
      <c r="P266" s="128">
        <f>VLOOKUP(FinalOutput[[#This Row],[ONS_Cenus_2011]],Table5[],CensusData!I$1,FALSE)</f>
        <v>16.89</v>
      </c>
      <c r="Q266" s="128">
        <f>VLOOKUP(FinalOutput[[#This Row],[ONS_Cenus_2011]],Table5[],CensusData!J$1,FALSE)</f>
        <v>16573</v>
      </c>
      <c r="R266" s="128">
        <f>VLOOKUP(FinalOutput[[#This Row],[ONS_Cenus_2011]],Table5[],CensusData!K$1,FALSE)</f>
        <v>105772</v>
      </c>
      <c r="S266" s="128">
        <f>VLOOKUP(FinalOutput[[#This Row],[ONS_Cenus_2011]],Table5[],CensusData!L$1,FALSE)</f>
        <v>71551</v>
      </c>
      <c r="T266" s="128">
        <f>VLOOKUP(FinalOutput[[#This Row],[ONS_Cenus_2011]],Table5[],CensusData!M$1,FALSE)</f>
        <v>41863</v>
      </c>
      <c r="U266" s="128">
        <f>VLOOKUP(FinalOutput[[#This Row],[ONS_Cenus_2011]],Table5[],CensusData!N$1,FALSE)</f>
        <v>3173</v>
      </c>
      <c r="V266" s="128">
        <f>VLOOKUP(FinalOutput[[#This Row],[ONS_Cenus_2011]],Table5[],CensusData!O$1,FALSE)</f>
        <v>38</v>
      </c>
      <c r="W266" s="128">
        <f>VLOOKUP(FinalOutput[[#This Row],[ONS_Cenus_2011]],Table5[],CensusData!P$1,FALSE)</f>
        <v>26477</v>
      </c>
      <c r="X266" s="128">
        <f>VLOOKUP(FinalOutput[[#This Row],[ONS_Cenus_2011]],Table5[],CensusData!Q$1,FALSE)</f>
        <v>3631</v>
      </c>
      <c r="Y266" s="128">
        <f>VLOOKUP(FinalOutput[[#This Row],[ONS_Cenus_2011]],Table5[],CensusData!R$1,FALSE)</f>
        <v>586</v>
      </c>
      <c r="Z266" s="128">
        <f>VLOOKUP(FinalOutput[[#This Row],[ONS_Cenus_2011]],Table5[],CensusData!S$1,FALSE)</f>
        <v>634</v>
      </c>
      <c r="AA266" s="128">
        <f>VLOOKUP(FinalOutput[[#This Row],[ONS_Cenus_2011]],Table5[],CensusData!T$1,FALSE)</f>
        <v>1133</v>
      </c>
      <c r="AB266" s="128">
        <f>VLOOKUP(FinalOutput[[#This Row],[ONS_Cenus_2011]],Table5[],CensusData!U$1,FALSE)</f>
        <v>1278</v>
      </c>
      <c r="AC266" s="128">
        <f>VLOOKUP(FinalOutput[[#This Row],[ONS_Cenus_2011]],Table5[],CensusData!V$1,FALSE)</f>
        <v>13013</v>
      </c>
      <c r="AD266" s="128">
        <f>VLOOKUP(FinalOutput[[#This Row],[ONS_Cenus_2011]],Table5[],CensusData!W$1,FALSE)</f>
        <v>3410</v>
      </c>
      <c r="AE266" s="128">
        <f>VLOOKUP(FinalOutput[[#This Row],[ONS_Cenus_2011]],Table5[],CensusData!X$1,FALSE)</f>
        <v>946</v>
      </c>
      <c r="AF266" s="128">
        <f>VLOOKUP(FinalOutput[[#This Row],[ONS_Cenus_2011]],Table5[],CensusData!Y$1,FALSE)</f>
        <v>1531</v>
      </c>
      <c r="AG266" s="128">
        <f>VLOOKUP(FinalOutput[[#This Row],[ONS_Cenus_2011]],Table5[],CensusData!Z$1,FALSE)</f>
        <v>2667</v>
      </c>
      <c r="AH266" s="128">
        <f>VLOOKUP(FinalOutput[[#This Row],[ONS_Cenus_2011]],Table5[],CensusData!AA$1,FALSE)</f>
        <v>4459</v>
      </c>
      <c r="AI266" s="128">
        <f>VLOOKUP(FinalOutput[[#This Row],[ONS_Cenus_2011]],Table5[],CensusData!AB$1,FALSE)</f>
        <v>6915</v>
      </c>
      <c r="AJ266" s="128">
        <f>VLOOKUP(FinalOutput[[#This Row],[ONS_Cenus_2011]],Table5[],CensusData!AC$1,FALSE)</f>
        <v>3506</v>
      </c>
      <c r="AK266" s="128">
        <f>VLOOKUP(FinalOutput[[#This Row],[ONS_Cenus_2011]],Table5[],CensusData!AD$1,FALSE)</f>
        <v>2390</v>
      </c>
      <c r="AL266" s="128">
        <f>VLOOKUP(FinalOutput[[#This Row],[ONS_Cenus_2011]],Table5[],CensusData!AE$1,FALSE)</f>
        <v>1019</v>
      </c>
      <c r="AM266" s="128">
        <f>VLOOKUP(FinalOutput[[#This Row],[ONS_Cenus_2011]],Table5[],CensusData!AF$1,FALSE)</f>
        <v>10662</v>
      </c>
      <c r="AN266" s="128">
        <f>VLOOKUP(FinalOutput[[#This Row],[ONS_Cenus_2011]],Table5[],CensusData!AG$1,FALSE)</f>
        <v>6714</v>
      </c>
      <c r="AO266" s="128">
        <f>VLOOKUP(FinalOutput[[#This Row],[ONS_Cenus_2011]],Table5[],CensusData!AH$1,FALSE)</f>
        <v>3948</v>
      </c>
      <c r="AP266" s="128">
        <f>VLOOKUP(FinalOutput[[#This Row],[ONS_Cenus_2011]],Table5[],CensusData!AI$1,FALSE)</f>
        <v>186812</v>
      </c>
      <c r="AQ266" s="128">
        <f>VLOOKUP(FinalOutput[[#This Row],[ONS_Cenus_2011]],Table5[],CensusData!AJ$1,FALSE)</f>
        <v>23943</v>
      </c>
      <c r="AR266" s="128">
        <f>VLOOKUP(FinalOutput[[#This Row],[ONS_Cenus_2011]],Table5[],CensusData!AK$1,FALSE)</f>
        <v>12308</v>
      </c>
      <c r="AS266" s="128">
        <f>VLOOKUP(FinalOutput[[#This Row],[ONS_Cenus_2011]],Table5[],CensusData!AL$1,FALSE)</f>
        <v>14497</v>
      </c>
      <c r="AT266" s="128">
        <f>VLOOKUP(FinalOutput[[#This Row],[ONS_Cenus_2011]],Table5[],CensusData!AM$1,FALSE)</f>
        <v>1420</v>
      </c>
      <c r="AU266" s="128">
        <f>VLOOKUP(FinalOutput[[#This Row],[ONS_Cenus_2011]],Table5[],CensusData!AN$1,FALSE)</f>
        <v>17113</v>
      </c>
      <c r="AV266" s="128">
        <f>VLOOKUP(FinalOutput[[#This Row],[ONS_Cenus_2011]],Table5[],CensusData!AO$1,FALSE)</f>
        <v>93946</v>
      </c>
      <c r="AW266" s="128">
        <f>VLOOKUP(FinalOutput[[#This Row],[ONS_Cenus_2011]],Table5[],CensusData!AP$1,FALSE)</f>
        <v>23585</v>
      </c>
    </row>
    <row r="267" spans="1:49">
      <c r="A267" s="128" t="str">
        <f t="array" ref="A267">ConsolGeog[[#This Row],[Country]]</f>
        <v>England</v>
      </c>
      <c r="B267" s="129" t="str">
        <f t="array" ref="B267">ConsolGeog[[#This Row],[County Name]]</f>
        <v>Rochdale</v>
      </c>
      <c r="C267" s="128" t="str">
        <f t="array" ref="C267">ConsolGeog[[#This Row],[la_code]]</f>
        <v>E08000005</v>
      </c>
      <c r="D267" s="129" t="str">
        <f t="array" ref="D267">ConsolGeog[[#This Row],[la_name]]</f>
        <v>Rochdale</v>
      </c>
      <c r="E267" s="129" t="str">
        <f t="array" ref="E267">ConsolGeog[[#This Row],[LA Type]]</f>
        <v>Unitary</v>
      </c>
      <c r="F267" s="129">
        <f t="array" ref="F267">ConsolGeog[[#This Row],[population]]</f>
        <v>211699</v>
      </c>
      <c r="G267" s="129">
        <f t="array" ref="G267">ConsolGeog[[#This Row],[area]]</f>
        <v>15808.07</v>
      </c>
      <c r="H267" s="129">
        <f t="array" ref="H267">MAX(ConsolGeog[[#This Row],[Presented HS - 16-17 (2014)]]+ConsolGeog[[#This Row],[Presented HS - 18-24 (2014)]],ConsolGeog[[#This Row],[Presented HS - 16-24 (2014)]])+MAX(ConsolGeog[[#This Row],[Presented CS - 16-17 (2014)]]+ConsolGeog[[#This Row],[Presented CS - 18-24 (2014)]],ConsolGeog[[#This Row],[Presented CS - 16-24 (2014)]])</f>
        <v>0</v>
      </c>
      <c r="I267" s="129">
        <f t="array" ref="I267">MAX(ConsolGeog[[#This Row],[Assessed HS - 16-17 (2014)]]+ConsolGeog[[#This Row],[Assessed HS - 18-24 (2014)]],ConsolGeog[[#This Row],[Assessed HS - 16-24 (2014)]])+MAX(ConsolGeog[[#This Row],[Assessed CS - 16-17 (2014)]]+ConsolGeog[[#This Row],[Assessed CS - 18-24 (2014)]],ConsolGeog[[#This Row],[Assessed CS - 16-24 (2014)]])</f>
        <v>0</v>
      </c>
      <c r="J267" s="128">
        <f>VLOOKUP(FinalOutput[[#This Row],[ONS_Cenus_2011]],Table5[],CensusData!C$1,FALSE)</f>
        <v>75751</v>
      </c>
      <c r="K267" s="128">
        <f>VLOOKUP(FinalOutput[[#This Row],[ONS_Cenus_2011]],Table5[],CensusData!D$1,FALSE)</f>
        <v>13405</v>
      </c>
      <c r="L267" s="128">
        <f>VLOOKUP(FinalOutput[[#This Row],[ONS_Cenus_2011]],Table5[],CensusData!E$1,FALSE)</f>
        <v>7776</v>
      </c>
      <c r="M267" s="128">
        <f>VLOOKUP(FinalOutput[[#This Row],[ONS_Cenus_2011]],Table5[],CensusData!F$1,FALSE)</f>
        <v>18418</v>
      </c>
      <c r="N267" s="128">
        <f>VLOOKUP(FinalOutput[[#This Row],[ONS_Cenus_2011]],Table5[],CensusData!G$1,FALSE)</f>
        <v>9407</v>
      </c>
      <c r="O267" s="128">
        <f>VLOOKUP(FinalOutput[[#This Row],[ONS_Cenus_2011]],Table5[],CensusData!H$1,FALSE)</f>
        <v>2534</v>
      </c>
      <c r="P267" s="128">
        <f>VLOOKUP(FinalOutput[[#This Row],[ONS_Cenus_2011]],Table5[],CensusData!I$1,FALSE)</f>
        <v>65.400000000000006</v>
      </c>
      <c r="Q267" s="128">
        <f>VLOOKUP(FinalOutput[[#This Row],[ONS_Cenus_2011]],Table5[],CensusData!J$1,FALSE)</f>
        <v>445</v>
      </c>
      <c r="R267" s="128">
        <f>VLOOKUP(FinalOutput[[#This Row],[ONS_Cenus_2011]],Table5[],CensusData!K$1,FALSE)</f>
        <v>87552</v>
      </c>
      <c r="S267" s="128">
        <f>VLOOKUP(FinalOutput[[#This Row],[ONS_Cenus_2011]],Table5[],CensusData!L$1,FALSE)</f>
        <v>77532</v>
      </c>
      <c r="T267" s="128">
        <f>VLOOKUP(FinalOutput[[#This Row],[ONS_Cenus_2011]],Table5[],CensusData!M$1,FALSE)</f>
        <v>74283</v>
      </c>
      <c r="U267" s="128">
        <f>VLOOKUP(FinalOutput[[#This Row],[ONS_Cenus_2011]],Table5[],CensusData!N$1,FALSE)</f>
        <v>1387</v>
      </c>
      <c r="V267" s="128">
        <f>VLOOKUP(FinalOutput[[#This Row],[ONS_Cenus_2011]],Table5[],CensusData!O$1,FALSE)</f>
        <v>77</v>
      </c>
      <c r="W267" s="128">
        <f>VLOOKUP(FinalOutput[[#This Row],[ONS_Cenus_2011]],Table5[],CensusData!P$1,FALSE)</f>
        <v>1785</v>
      </c>
      <c r="X267" s="128">
        <f>VLOOKUP(FinalOutput[[#This Row],[ONS_Cenus_2011]],Table5[],CensusData!Q$1,FALSE)</f>
        <v>912</v>
      </c>
      <c r="Y267" s="128">
        <f>VLOOKUP(FinalOutput[[#This Row],[ONS_Cenus_2011]],Table5[],CensusData!R$1,FALSE)</f>
        <v>288</v>
      </c>
      <c r="Z267" s="128">
        <f>VLOOKUP(FinalOutput[[#This Row],[ONS_Cenus_2011]],Table5[],CensusData!S$1,FALSE)</f>
        <v>179</v>
      </c>
      <c r="AA267" s="128">
        <f>VLOOKUP(FinalOutput[[#This Row],[ONS_Cenus_2011]],Table5[],CensusData!T$1,FALSE)</f>
        <v>279</v>
      </c>
      <c r="AB267" s="128">
        <f>VLOOKUP(FinalOutput[[#This Row],[ONS_Cenus_2011]],Table5[],CensusData!U$1,FALSE)</f>
        <v>166</v>
      </c>
      <c r="AC267" s="128">
        <f>VLOOKUP(FinalOutput[[#This Row],[ONS_Cenus_2011]],Table5[],CensusData!V$1,FALSE)</f>
        <v>7766</v>
      </c>
      <c r="AD267" s="128">
        <f>VLOOKUP(FinalOutput[[#This Row],[ONS_Cenus_2011]],Table5[],CensusData!W$1,FALSE)</f>
        <v>384</v>
      </c>
      <c r="AE267" s="128">
        <f>VLOOKUP(FinalOutput[[#This Row],[ONS_Cenus_2011]],Table5[],CensusData!X$1,FALSE)</f>
        <v>5335</v>
      </c>
      <c r="AF267" s="128">
        <f>VLOOKUP(FinalOutput[[#This Row],[ONS_Cenus_2011]],Table5[],CensusData!Y$1,FALSE)</f>
        <v>933</v>
      </c>
      <c r="AG267" s="128">
        <f>VLOOKUP(FinalOutput[[#This Row],[ONS_Cenus_2011]],Table5[],CensusData!Z$1,FALSE)</f>
        <v>321</v>
      </c>
      <c r="AH267" s="128">
        <f>VLOOKUP(FinalOutput[[#This Row],[ONS_Cenus_2011]],Table5[],CensusData!AA$1,FALSE)</f>
        <v>793</v>
      </c>
      <c r="AI267" s="128">
        <f>VLOOKUP(FinalOutput[[#This Row],[ONS_Cenus_2011]],Table5[],CensusData!AB$1,FALSE)</f>
        <v>988</v>
      </c>
      <c r="AJ267" s="128">
        <f>VLOOKUP(FinalOutput[[#This Row],[ONS_Cenus_2011]],Table5[],CensusData!AC$1,FALSE)</f>
        <v>713</v>
      </c>
      <c r="AK267" s="128">
        <f>VLOOKUP(FinalOutput[[#This Row],[ONS_Cenus_2011]],Table5[],CensusData!AD$1,FALSE)</f>
        <v>166</v>
      </c>
      <c r="AL267" s="128">
        <f>VLOOKUP(FinalOutput[[#This Row],[ONS_Cenus_2011]],Table5[],CensusData!AE$1,FALSE)</f>
        <v>109</v>
      </c>
      <c r="AM267" s="128">
        <f>VLOOKUP(FinalOutput[[#This Row],[ONS_Cenus_2011]],Table5[],CensusData!AF$1,FALSE)</f>
        <v>354</v>
      </c>
      <c r="AN267" s="128">
        <f>VLOOKUP(FinalOutput[[#This Row],[ONS_Cenus_2011]],Table5[],CensusData!AG$1,FALSE)</f>
        <v>106</v>
      </c>
      <c r="AO267" s="128">
        <f>VLOOKUP(FinalOutput[[#This Row],[ONS_Cenus_2011]],Table5[],CensusData!AH$1,FALSE)</f>
        <v>248</v>
      </c>
      <c r="AP267" s="128">
        <f>VLOOKUP(FinalOutput[[#This Row],[ONS_Cenus_2011]],Table5[],CensusData!AI$1,FALSE)</f>
        <v>166916</v>
      </c>
      <c r="AQ267" s="128">
        <f>VLOOKUP(FinalOutput[[#This Row],[ONS_Cenus_2011]],Table5[],CensusData!AJ$1,FALSE)</f>
        <v>47906</v>
      </c>
      <c r="AR267" s="128">
        <f>VLOOKUP(FinalOutput[[#This Row],[ONS_Cenus_2011]],Table5[],CensusData!AK$1,FALSE)</f>
        <v>24521</v>
      </c>
      <c r="AS267" s="128">
        <f>VLOOKUP(FinalOutput[[#This Row],[ONS_Cenus_2011]],Table5[],CensusData!AL$1,FALSE)</f>
        <v>27351</v>
      </c>
      <c r="AT267" s="128">
        <f>VLOOKUP(FinalOutput[[#This Row],[ONS_Cenus_2011]],Table5[],CensusData!AM$1,FALSE)</f>
        <v>6122</v>
      </c>
      <c r="AU267" s="128">
        <f>VLOOKUP(FinalOutput[[#This Row],[ONS_Cenus_2011]],Table5[],CensusData!AN$1,FALSE)</f>
        <v>19597</v>
      </c>
      <c r="AV267" s="128">
        <f>VLOOKUP(FinalOutput[[#This Row],[ONS_Cenus_2011]],Table5[],CensusData!AO$1,FALSE)</f>
        <v>32371</v>
      </c>
      <c r="AW267" s="128">
        <f>VLOOKUP(FinalOutput[[#This Row],[ONS_Cenus_2011]],Table5[],CensusData!AP$1,FALSE)</f>
        <v>9048</v>
      </c>
    </row>
    <row r="268" spans="1:49" ht="15" customHeight="1">
      <c r="A268" s="128" t="str">
        <f t="array" ref="A268">ConsolGeog[[#This Row],[Country]]</f>
        <v>Scotland</v>
      </c>
      <c r="B268" s="129" t="str">
        <f t="array" ref="B268">ConsolGeog[[#This Row],[County Name]]</f>
        <v/>
      </c>
      <c r="C268" s="128" t="str">
        <f t="array" ref="C268">ConsolGeog[[#This Row],[la_code]]</f>
        <v>S12000024</v>
      </c>
      <c r="D268" s="129" t="str">
        <f t="array" ref="D268">ConsolGeog[[#This Row],[la_name]]</f>
        <v>Perth and Kinross</v>
      </c>
      <c r="E268" s="129" t="str">
        <f t="array" ref="E268">ConsolGeog[[#This Row],[LA Type]]</f>
        <v>Local Authority</v>
      </c>
      <c r="F268" s="129">
        <f t="array" ref="F268">ConsolGeog[[#This Row],[population]]</f>
        <v>146652</v>
      </c>
      <c r="G268" s="129">
        <f t="array" ref="G268">ConsolGeog[[#This Row],[area]]</f>
        <v>528558</v>
      </c>
      <c r="H268" s="129">
        <f t="array" ref="H268">MAX(ConsolGeog[[#This Row],[Presented HS - 16-17 (2014)]]+ConsolGeog[[#This Row],[Presented HS - 18-24 (2014)]],ConsolGeog[[#This Row],[Presented HS - 16-24 (2014)]])+MAX(ConsolGeog[[#This Row],[Presented CS - 16-17 (2014)]]+ConsolGeog[[#This Row],[Presented CS - 18-24 (2014)]],ConsolGeog[[#This Row],[Presented CS - 16-24 (2014)]])</f>
        <v>0</v>
      </c>
      <c r="I268" s="129">
        <f t="array" ref="I268">MAX(ConsolGeog[[#This Row],[Assessed HS - 16-17 (2014)]]+ConsolGeog[[#This Row],[Assessed HS - 18-24 (2014)]],ConsolGeog[[#This Row],[Assessed HS - 16-24 (2014)]])+MAX(ConsolGeog[[#This Row],[Assessed CS - 16-17 (2014)]]+ConsolGeog[[#This Row],[Assessed CS - 18-24 (2014)]],ConsolGeog[[#This Row],[Assessed CS - 16-24 (2014)]])</f>
        <v>0</v>
      </c>
      <c r="J268" s="128">
        <f>VLOOKUP(FinalOutput[[#This Row],[ONS_Cenus_2011]],Table5[],CensusData!C$1,FALSE)</f>
        <v>35242</v>
      </c>
      <c r="K268" s="128">
        <f>VLOOKUP(FinalOutput[[#This Row],[ONS_Cenus_2011]],Table5[],CensusData!D$1,FALSE)</f>
        <v>5695</v>
      </c>
      <c r="L268" s="128">
        <f>VLOOKUP(FinalOutput[[#This Row],[ONS_Cenus_2011]],Table5[],CensusData!E$1,FALSE)</f>
        <v>2727</v>
      </c>
      <c r="M268" s="128" t="e">
        <f>VLOOKUP(FinalOutput[[#This Row],[ONS_Cenus_2011]],Table5[],CensusData!F$1,FALSE)</f>
        <v>#N/A</v>
      </c>
      <c r="N268" s="128" t="e">
        <f>VLOOKUP(FinalOutput[[#This Row],[ONS_Cenus_2011]],Table5[],CensusData!G$1,FALSE)</f>
        <v>#N/A</v>
      </c>
      <c r="O268" s="128" t="e">
        <f>VLOOKUP(FinalOutput[[#This Row],[ONS_Cenus_2011]],Table5[],CensusData!H$1,FALSE)</f>
        <v>#N/A</v>
      </c>
      <c r="P268" s="128" t="e">
        <f>VLOOKUP(FinalOutput[[#This Row],[ONS_Cenus_2011]],Table5[],CensusData!I$1,FALSE)</f>
        <v>#N/A</v>
      </c>
      <c r="Q268" s="128" t="e">
        <f>VLOOKUP(FinalOutput[[#This Row],[ONS_Cenus_2011]],Table5[],CensusData!J$1,FALSE)</f>
        <v>#N/A</v>
      </c>
      <c r="R268" s="128" t="e">
        <f>VLOOKUP(FinalOutput[[#This Row],[ONS_Cenus_2011]],Table5[],CensusData!K$1,FALSE)</f>
        <v>#N/A</v>
      </c>
      <c r="S268" s="128" t="e">
        <f>VLOOKUP(FinalOutput[[#This Row],[ONS_Cenus_2011]],Table5[],CensusData!L$1,FALSE)</f>
        <v>#N/A</v>
      </c>
      <c r="T268" s="128" t="e">
        <f>VLOOKUP(FinalOutput[[#This Row],[ONS_Cenus_2011]],Table5[],CensusData!M$1,FALSE)</f>
        <v>#N/A</v>
      </c>
      <c r="U268" s="128" t="e">
        <f>VLOOKUP(FinalOutput[[#This Row],[ONS_Cenus_2011]],Table5[],CensusData!N$1,FALSE)</f>
        <v>#N/A</v>
      </c>
      <c r="V268" s="128" t="e">
        <f>VLOOKUP(FinalOutput[[#This Row],[ONS_Cenus_2011]],Table5[],CensusData!O$1,FALSE)</f>
        <v>#N/A</v>
      </c>
      <c r="W268" s="128" t="e">
        <f>VLOOKUP(FinalOutput[[#This Row],[ONS_Cenus_2011]],Table5[],CensusData!P$1,FALSE)</f>
        <v>#N/A</v>
      </c>
      <c r="X268" s="128" t="e">
        <f>VLOOKUP(FinalOutput[[#This Row],[ONS_Cenus_2011]],Table5[],CensusData!Q$1,FALSE)</f>
        <v>#N/A</v>
      </c>
      <c r="Y268" s="128" t="e">
        <f>VLOOKUP(FinalOutput[[#This Row],[ONS_Cenus_2011]],Table5[],CensusData!R$1,FALSE)</f>
        <v>#N/A</v>
      </c>
      <c r="Z268" s="128" t="e">
        <f>VLOOKUP(FinalOutput[[#This Row],[ONS_Cenus_2011]],Table5[],CensusData!S$1,FALSE)</f>
        <v>#N/A</v>
      </c>
      <c r="AA268" s="128" t="e">
        <f>VLOOKUP(FinalOutput[[#This Row],[ONS_Cenus_2011]],Table5[],CensusData!T$1,FALSE)</f>
        <v>#N/A</v>
      </c>
      <c r="AB268" s="128" t="e">
        <f>VLOOKUP(FinalOutput[[#This Row],[ONS_Cenus_2011]],Table5[],CensusData!U$1,FALSE)</f>
        <v>#N/A</v>
      </c>
      <c r="AC268" s="128" t="e">
        <f>VLOOKUP(FinalOutput[[#This Row],[ONS_Cenus_2011]],Table5[],CensusData!V$1,FALSE)</f>
        <v>#N/A</v>
      </c>
      <c r="AD268" s="128" t="e">
        <f>VLOOKUP(FinalOutput[[#This Row],[ONS_Cenus_2011]],Table5[],CensusData!W$1,FALSE)</f>
        <v>#N/A</v>
      </c>
      <c r="AE268" s="128" t="e">
        <f>VLOOKUP(FinalOutput[[#This Row],[ONS_Cenus_2011]],Table5[],CensusData!X$1,FALSE)</f>
        <v>#N/A</v>
      </c>
      <c r="AF268" s="128" t="e">
        <f>VLOOKUP(FinalOutput[[#This Row],[ONS_Cenus_2011]],Table5[],CensusData!Y$1,FALSE)</f>
        <v>#N/A</v>
      </c>
      <c r="AG268" s="128" t="e">
        <f>VLOOKUP(FinalOutput[[#This Row],[ONS_Cenus_2011]],Table5[],CensusData!Z$1,FALSE)</f>
        <v>#N/A</v>
      </c>
      <c r="AH268" s="128" t="e">
        <f>VLOOKUP(FinalOutput[[#This Row],[ONS_Cenus_2011]],Table5[],CensusData!AA$1,FALSE)</f>
        <v>#N/A</v>
      </c>
      <c r="AI268" s="128" t="e">
        <f>VLOOKUP(FinalOutput[[#This Row],[ONS_Cenus_2011]],Table5[],CensusData!AB$1,FALSE)</f>
        <v>#N/A</v>
      </c>
      <c r="AJ268" s="128" t="e">
        <f>VLOOKUP(FinalOutput[[#This Row],[ONS_Cenus_2011]],Table5[],CensusData!AC$1,FALSE)</f>
        <v>#N/A</v>
      </c>
      <c r="AK268" s="128" t="e">
        <f>VLOOKUP(FinalOutput[[#This Row],[ONS_Cenus_2011]],Table5[],CensusData!AD$1,FALSE)</f>
        <v>#N/A</v>
      </c>
      <c r="AL268" s="128" t="e">
        <f>VLOOKUP(FinalOutput[[#This Row],[ONS_Cenus_2011]],Table5[],CensusData!AE$1,FALSE)</f>
        <v>#N/A</v>
      </c>
      <c r="AM268" s="128" t="e">
        <f>VLOOKUP(FinalOutput[[#This Row],[ONS_Cenus_2011]],Table5[],CensusData!AF$1,FALSE)</f>
        <v>#N/A</v>
      </c>
      <c r="AN268" s="128" t="e">
        <f>VLOOKUP(FinalOutput[[#This Row],[ONS_Cenus_2011]],Table5[],CensusData!AG$1,FALSE)</f>
        <v>#N/A</v>
      </c>
      <c r="AO268" s="128" t="e">
        <f>VLOOKUP(FinalOutput[[#This Row],[ONS_Cenus_2011]],Table5[],CensusData!AH$1,FALSE)</f>
        <v>#N/A</v>
      </c>
      <c r="AP268" s="128" t="e">
        <f>VLOOKUP(FinalOutput[[#This Row],[ONS_Cenus_2011]],Table5[],CensusData!AI$1,FALSE)</f>
        <v>#N/A</v>
      </c>
      <c r="AQ268" s="128" t="e">
        <f>VLOOKUP(FinalOutput[[#This Row],[ONS_Cenus_2011]],Table5[],CensusData!AJ$1,FALSE)</f>
        <v>#N/A</v>
      </c>
      <c r="AR268" s="128" t="e">
        <f>VLOOKUP(FinalOutput[[#This Row],[ONS_Cenus_2011]],Table5[],CensusData!AK$1,FALSE)</f>
        <v>#N/A</v>
      </c>
      <c r="AS268" s="128" t="e">
        <f>VLOOKUP(FinalOutput[[#This Row],[ONS_Cenus_2011]],Table5[],CensusData!AL$1,FALSE)</f>
        <v>#N/A</v>
      </c>
      <c r="AT268" s="128" t="e">
        <f>VLOOKUP(FinalOutput[[#This Row],[ONS_Cenus_2011]],Table5[],CensusData!AM$1,FALSE)</f>
        <v>#N/A</v>
      </c>
      <c r="AU268" s="128" t="e">
        <f>VLOOKUP(FinalOutput[[#This Row],[ONS_Cenus_2011]],Table5[],CensusData!AN$1,FALSE)</f>
        <v>#N/A</v>
      </c>
      <c r="AV268" s="128" t="e">
        <f>VLOOKUP(FinalOutput[[#This Row],[ONS_Cenus_2011]],Table5[],CensusData!AO$1,FALSE)</f>
        <v>#N/A</v>
      </c>
      <c r="AW268" s="128" t="e">
        <f>VLOOKUP(FinalOutput[[#This Row],[ONS_Cenus_2011]],Table5[],CensusData!AP$1,FALSE)</f>
        <v>#N/A</v>
      </c>
    </row>
    <row r="269" spans="1:49" ht="15" customHeight="1">
      <c r="A269" s="128" t="str">
        <f t="array" ref="A269">ConsolGeog[[#This Row],[Country]]</f>
        <v>Scotland</v>
      </c>
      <c r="B269" s="129" t="str">
        <f t="array" ref="B269">ConsolGeog[[#This Row],[County Name]]</f>
        <v/>
      </c>
      <c r="C269" s="128" t="str">
        <f t="array" ref="C269">ConsolGeog[[#This Row],[la_code]]</f>
        <v>S12000026</v>
      </c>
      <c r="D269" s="129" t="str">
        <f t="array" ref="D269">ConsolGeog[[#This Row],[la_name]]</f>
        <v>Scottish Borders</v>
      </c>
      <c r="E269" s="129" t="str">
        <f t="array" ref="E269">ConsolGeog[[#This Row],[LA Type]]</f>
        <v>Local Authority</v>
      </c>
      <c r="F269" s="129">
        <f t="array" ref="F269">ConsolGeog[[#This Row],[population]]</f>
        <v>113870</v>
      </c>
      <c r="G269" s="129">
        <f t="array" ref="G269">ConsolGeog[[#This Row],[area]]</f>
        <v>473174</v>
      </c>
      <c r="H269" s="129">
        <f t="array" ref="H269">MAX(ConsolGeog[[#This Row],[Presented HS - 16-17 (2014)]]+ConsolGeog[[#This Row],[Presented HS - 18-24 (2014)]],ConsolGeog[[#This Row],[Presented HS - 16-24 (2014)]])+MAX(ConsolGeog[[#This Row],[Presented CS - 16-17 (2014)]]+ConsolGeog[[#This Row],[Presented CS - 18-24 (2014)]],ConsolGeog[[#This Row],[Presented CS - 16-24 (2014)]])</f>
        <v>0</v>
      </c>
      <c r="I269" s="129">
        <f t="array" ref="I269">MAX(ConsolGeog[[#This Row],[Assessed HS - 16-17 (2014)]]+ConsolGeog[[#This Row],[Assessed HS - 18-24 (2014)]],ConsolGeog[[#This Row],[Assessed HS - 16-24 (2014)]])+MAX(ConsolGeog[[#This Row],[Assessed CS - 16-17 (2014)]]+ConsolGeog[[#This Row],[Assessed CS - 18-24 (2014)]],ConsolGeog[[#This Row],[Assessed CS - 16-24 (2014)]])</f>
        <v>0</v>
      </c>
      <c r="J269" s="128">
        <f>VLOOKUP(FinalOutput[[#This Row],[ONS_Cenus_2011]],Table5[],CensusData!C$1,FALSE)</f>
        <v>29063</v>
      </c>
      <c r="K269" s="128">
        <f>VLOOKUP(FinalOutput[[#This Row],[ONS_Cenus_2011]],Table5[],CensusData!D$1,FALSE)</f>
        <v>4554</v>
      </c>
      <c r="L269" s="128">
        <f>VLOOKUP(FinalOutput[[#This Row],[ONS_Cenus_2011]],Table5[],CensusData!E$1,FALSE)</f>
        <v>1965</v>
      </c>
      <c r="M269" s="128" t="e">
        <f>VLOOKUP(FinalOutput[[#This Row],[ONS_Cenus_2011]],Table5[],CensusData!F$1,FALSE)</f>
        <v>#N/A</v>
      </c>
      <c r="N269" s="128" t="e">
        <f>VLOOKUP(FinalOutput[[#This Row],[ONS_Cenus_2011]],Table5[],CensusData!G$1,FALSE)</f>
        <v>#N/A</v>
      </c>
      <c r="O269" s="128" t="e">
        <f>VLOOKUP(FinalOutput[[#This Row],[ONS_Cenus_2011]],Table5[],CensusData!H$1,FALSE)</f>
        <v>#N/A</v>
      </c>
      <c r="P269" s="128" t="e">
        <f>VLOOKUP(FinalOutput[[#This Row],[ONS_Cenus_2011]],Table5[],CensusData!I$1,FALSE)</f>
        <v>#N/A</v>
      </c>
      <c r="Q269" s="128" t="e">
        <f>VLOOKUP(FinalOutput[[#This Row],[ONS_Cenus_2011]],Table5[],CensusData!J$1,FALSE)</f>
        <v>#N/A</v>
      </c>
      <c r="R269" s="128" t="e">
        <f>VLOOKUP(FinalOutput[[#This Row],[ONS_Cenus_2011]],Table5[],CensusData!K$1,FALSE)</f>
        <v>#N/A</v>
      </c>
      <c r="S269" s="128" t="e">
        <f>VLOOKUP(FinalOutput[[#This Row],[ONS_Cenus_2011]],Table5[],CensusData!L$1,FALSE)</f>
        <v>#N/A</v>
      </c>
      <c r="T269" s="128" t="e">
        <f>VLOOKUP(FinalOutput[[#This Row],[ONS_Cenus_2011]],Table5[],CensusData!M$1,FALSE)</f>
        <v>#N/A</v>
      </c>
      <c r="U269" s="128" t="e">
        <f>VLOOKUP(FinalOutput[[#This Row],[ONS_Cenus_2011]],Table5[],CensusData!N$1,FALSE)</f>
        <v>#N/A</v>
      </c>
      <c r="V269" s="128" t="e">
        <f>VLOOKUP(FinalOutput[[#This Row],[ONS_Cenus_2011]],Table5[],CensusData!O$1,FALSE)</f>
        <v>#N/A</v>
      </c>
      <c r="W269" s="128" t="e">
        <f>VLOOKUP(FinalOutput[[#This Row],[ONS_Cenus_2011]],Table5[],CensusData!P$1,FALSE)</f>
        <v>#N/A</v>
      </c>
      <c r="X269" s="128" t="e">
        <f>VLOOKUP(FinalOutput[[#This Row],[ONS_Cenus_2011]],Table5[],CensusData!Q$1,FALSE)</f>
        <v>#N/A</v>
      </c>
      <c r="Y269" s="128" t="e">
        <f>VLOOKUP(FinalOutput[[#This Row],[ONS_Cenus_2011]],Table5[],CensusData!R$1,FALSE)</f>
        <v>#N/A</v>
      </c>
      <c r="Z269" s="128" t="e">
        <f>VLOOKUP(FinalOutput[[#This Row],[ONS_Cenus_2011]],Table5[],CensusData!S$1,FALSE)</f>
        <v>#N/A</v>
      </c>
      <c r="AA269" s="128" t="e">
        <f>VLOOKUP(FinalOutput[[#This Row],[ONS_Cenus_2011]],Table5[],CensusData!T$1,FALSE)</f>
        <v>#N/A</v>
      </c>
      <c r="AB269" s="128" t="e">
        <f>VLOOKUP(FinalOutput[[#This Row],[ONS_Cenus_2011]],Table5[],CensusData!U$1,FALSE)</f>
        <v>#N/A</v>
      </c>
      <c r="AC269" s="128" t="e">
        <f>VLOOKUP(FinalOutput[[#This Row],[ONS_Cenus_2011]],Table5[],CensusData!V$1,FALSE)</f>
        <v>#N/A</v>
      </c>
      <c r="AD269" s="128" t="e">
        <f>VLOOKUP(FinalOutput[[#This Row],[ONS_Cenus_2011]],Table5[],CensusData!W$1,FALSE)</f>
        <v>#N/A</v>
      </c>
      <c r="AE269" s="128" t="e">
        <f>VLOOKUP(FinalOutput[[#This Row],[ONS_Cenus_2011]],Table5[],CensusData!X$1,FALSE)</f>
        <v>#N/A</v>
      </c>
      <c r="AF269" s="128" t="e">
        <f>VLOOKUP(FinalOutput[[#This Row],[ONS_Cenus_2011]],Table5[],CensusData!Y$1,FALSE)</f>
        <v>#N/A</v>
      </c>
      <c r="AG269" s="128" t="e">
        <f>VLOOKUP(FinalOutput[[#This Row],[ONS_Cenus_2011]],Table5[],CensusData!Z$1,FALSE)</f>
        <v>#N/A</v>
      </c>
      <c r="AH269" s="128" t="e">
        <f>VLOOKUP(FinalOutput[[#This Row],[ONS_Cenus_2011]],Table5[],CensusData!AA$1,FALSE)</f>
        <v>#N/A</v>
      </c>
      <c r="AI269" s="128" t="e">
        <f>VLOOKUP(FinalOutput[[#This Row],[ONS_Cenus_2011]],Table5[],CensusData!AB$1,FALSE)</f>
        <v>#N/A</v>
      </c>
      <c r="AJ269" s="128" t="e">
        <f>VLOOKUP(FinalOutput[[#This Row],[ONS_Cenus_2011]],Table5[],CensusData!AC$1,FALSE)</f>
        <v>#N/A</v>
      </c>
      <c r="AK269" s="128" t="e">
        <f>VLOOKUP(FinalOutput[[#This Row],[ONS_Cenus_2011]],Table5[],CensusData!AD$1,FALSE)</f>
        <v>#N/A</v>
      </c>
      <c r="AL269" s="128" t="e">
        <f>VLOOKUP(FinalOutput[[#This Row],[ONS_Cenus_2011]],Table5[],CensusData!AE$1,FALSE)</f>
        <v>#N/A</v>
      </c>
      <c r="AM269" s="128" t="e">
        <f>VLOOKUP(FinalOutput[[#This Row],[ONS_Cenus_2011]],Table5[],CensusData!AF$1,FALSE)</f>
        <v>#N/A</v>
      </c>
      <c r="AN269" s="128" t="e">
        <f>VLOOKUP(FinalOutput[[#This Row],[ONS_Cenus_2011]],Table5[],CensusData!AG$1,FALSE)</f>
        <v>#N/A</v>
      </c>
      <c r="AO269" s="128" t="e">
        <f>VLOOKUP(FinalOutput[[#This Row],[ONS_Cenus_2011]],Table5[],CensusData!AH$1,FALSE)</f>
        <v>#N/A</v>
      </c>
      <c r="AP269" s="128" t="e">
        <f>VLOOKUP(FinalOutput[[#This Row],[ONS_Cenus_2011]],Table5[],CensusData!AI$1,FALSE)</f>
        <v>#N/A</v>
      </c>
      <c r="AQ269" s="128" t="e">
        <f>VLOOKUP(FinalOutput[[#This Row],[ONS_Cenus_2011]],Table5[],CensusData!AJ$1,FALSE)</f>
        <v>#N/A</v>
      </c>
      <c r="AR269" s="128" t="e">
        <f>VLOOKUP(FinalOutput[[#This Row],[ONS_Cenus_2011]],Table5[],CensusData!AK$1,FALSE)</f>
        <v>#N/A</v>
      </c>
      <c r="AS269" s="128" t="e">
        <f>VLOOKUP(FinalOutput[[#This Row],[ONS_Cenus_2011]],Table5[],CensusData!AL$1,FALSE)</f>
        <v>#N/A</v>
      </c>
      <c r="AT269" s="128" t="e">
        <f>VLOOKUP(FinalOutput[[#This Row],[ONS_Cenus_2011]],Table5[],CensusData!AM$1,FALSE)</f>
        <v>#N/A</v>
      </c>
      <c r="AU269" s="128" t="e">
        <f>VLOOKUP(FinalOutput[[#This Row],[ONS_Cenus_2011]],Table5[],CensusData!AN$1,FALSE)</f>
        <v>#N/A</v>
      </c>
      <c r="AV269" s="128" t="e">
        <f>VLOOKUP(FinalOutput[[#This Row],[ONS_Cenus_2011]],Table5[],CensusData!AO$1,FALSE)</f>
        <v>#N/A</v>
      </c>
      <c r="AW269" s="128" t="e">
        <f>VLOOKUP(FinalOutput[[#This Row],[ONS_Cenus_2011]],Table5[],CensusData!AP$1,FALSE)</f>
        <v>#N/A</v>
      </c>
    </row>
    <row r="270" spans="1:49" ht="15" customHeight="1">
      <c r="A270" s="128" t="str">
        <f t="array" ref="A270">ConsolGeog[[#This Row],[Country]]</f>
        <v>Scotland</v>
      </c>
      <c r="B270" s="129" t="str">
        <f t="array" ref="B270">ConsolGeog[[#This Row],[County Name]]</f>
        <v/>
      </c>
      <c r="C270" s="128" t="str">
        <f t="array" ref="C270">ConsolGeog[[#This Row],[la_code]]</f>
        <v>S12000027</v>
      </c>
      <c r="D270" s="129" t="str">
        <f t="array" ref="D270">ConsolGeog[[#This Row],[la_name]]</f>
        <v>Shetland Islands</v>
      </c>
      <c r="E270" s="129" t="str">
        <f t="array" ref="E270">ConsolGeog[[#This Row],[LA Type]]</f>
        <v>Local Authority</v>
      </c>
      <c r="F270" s="129">
        <f t="array" ref="F270">ConsolGeog[[#This Row],[population]]</f>
        <v>23167</v>
      </c>
      <c r="G270" s="129">
        <f t="array" ref="G270">ConsolGeog[[#This Row],[area]]</f>
        <v>146665</v>
      </c>
      <c r="H270" s="129">
        <f t="array" ref="H270">MAX(ConsolGeog[[#This Row],[Presented HS - 16-17 (2014)]]+ConsolGeog[[#This Row],[Presented HS - 18-24 (2014)]],ConsolGeog[[#This Row],[Presented HS - 16-24 (2014)]])+MAX(ConsolGeog[[#This Row],[Presented CS - 16-17 (2014)]]+ConsolGeog[[#This Row],[Presented CS - 18-24 (2014)]],ConsolGeog[[#This Row],[Presented CS - 16-24 (2014)]])</f>
        <v>0</v>
      </c>
      <c r="I270" s="129">
        <f t="array" ref="I270">MAX(ConsolGeog[[#This Row],[Assessed HS - 16-17 (2014)]]+ConsolGeog[[#This Row],[Assessed HS - 18-24 (2014)]],ConsolGeog[[#This Row],[Assessed HS - 16-24 (2014)]])+MAX(ConsolGeog[[#This Row],[Assessed CS - 16-17 (2014)]]+ConsolGeog[[#This Row],[Assessed CS - 18-24 (2014)]],ConsolGeog[[#This Row],[Assessed CS - 16-24 (2014)]])</f>
        <v>0</v>
      </c>
      <c r="J270" s="128">
        <f>VLOOKUP(FinalOutput[[#This Row],[ONS_Cenus_2011]],Table5[],CensusData!C$1,FALSE)</f>
        <v>4101</v>
      </c>
      <c r="K270" s="128">
        <f>VLOOKUP(FinalOutput[[#This Row],[ONS_Cenus_2011]],Table5[],CensusData!D$1,FALSE)</f>
        <v>609</v>
      </c>
      <c r="L270" s="128">
        <f>VLOOKUP(FinalOutput[[#This Row],[ONS_Cenus_2011]],Table5[],CensusData!E$1,FALSE)</f>
        <v>296</v>
      </c>
      <c r="M270" s="128" t="e">
        <f>VLOOKUP(FinalOutput[[#This Row],[ONS_Cenus_2011]],Table5[],CensusData!F$1,FALSE)</f>
        <v>#N/A</v>
      </c>
      <c r="N270" s="128" t="e">
        <f>VLOOKUP(FinalOutput[[#This Row],[ONS_Cenus_2011]],Table5[],CensusData!G$1,FALSE)</f>
        <v>#N/A</v>
      </c>
      <c r="O270" s="128" t="e">
        <f>VLOOKUP(FinalOutput[[#This Row],[ONS_Cenus_2011]],Table5[],CensusData!H$1,FALSE)</f>
        <v>#N/A</v>
      </c>
      <c r="P270" s="128" t="e">
        <f>VLOOKUP(FinalOutput[[#This Row],[ONS_Cenus_2011]],Table5[],CensusData!I$1,FALSE)</f>
        <v>#N/A</v>
      </c>
      <c r="Q270" s="128" t="e">
        <f>VLOOKUP(FinalOutput[[#This Row],[ONS_Cenus_2011]],Table5[],CensusData!J$1,FALSE)</f>
        <v>#N/A</v>
      </c>
      <c r="R270" s="128" t="e">
        <f>VLOOKUP(FinalOutput[[#This Row],[ONS_Cenus_2011]],Table5[],CensusData!K$1,FALSE)</f>
        <v>#N/A</v>
      </c>
      <c r="S270" s="128" t="e">
        <f>VLOOKUP(FinalOutput[[#This Row],[ONS_Cenus_2011]],Table5[],CensusData!L$1,FALSE)</f>
        <v>#N/A</v>
      </c>
      <c r="T270" s="128" t="e">
        <f>VLOOKUP(FinalOutput[[#This Row],[ONS_Cenus_2011]],Table5[],CensusData!M$1,FALSE)</f>
        <v>#N/A</v>
      </c>
      <c r="U270" s="128" t="e">
        <f>VLOOKUP(FinalOutput[[#This Row],[ONS_Cenus_2011]],Table5[],CensusData!N$1,FALSE)</f>
        <v>#N/A</v>
      </c>
      <c r="V270" s="128" t="e">
        <f>VLOOKUP(FinalOutput[[#This Row],[ONS_Cenus_2011]],Table5[],CensusData!O$1,FALSE)</f>
        <v>#N/A</v>
      </c>
      <c r="W270" s="128" t="e">
        <f>VLOOKUP(FinalOutput[[#This Row],[ONS_Cenus_2011]],Table5[],CensusData!P$1,FALSE)</f>
        <v>#N/A</v>
      </c>
      <c r="X270" s="128" t="e">
        <f>VLOOKUP(FinalOutput[[#This Row],[ONS_Cenus_2011]],Table5[],CensusData!Q$1,FALSE)</f>
        <v>#N/A</v>
      </c>
      <c r="Y270" s="128" t="e">
        <f>VLOOKUP(FinalOutput[[#This Row],[ONS_Cenus_2011]],Table5[],CensusData!R$1,FALSE)</f>
        <v>#N/A</v>
      </c>
      <c r="Z270" s="128" t="e">
        <f>VLOOKUP(FinalOutput[[#This Row],[ONS_Cenus_2011]],Table5[],CensusData!S$1,FALSE)</f>
        <v>#N/A</v>
      </c>
      <c r="AA270" s="128" t="e">
        <f>VLOOKUP(FinalOutput[[#This Row],[ONS_Cenus_2011]],Table5[],CensusData!T$1,FALSE)</f>
        <v>#N/A</v>
      </c>
      <c r="AB270" s="128" t="e">
        <f>VLOOKUP(FinalOutput[[#This Row],[ONS_Cenus_2011]],Table5[],CensusData!U$1,FALSE)</f>
        <v>#N/A</v>
      </c>
      <c r="AC270" s="128" t="e">
        <f>VLOOKUP(FinalOutput[[#This Row],[ONS_Cenus_2011]],Table5[],CensusData!V$1,FALSE)</f>
        <v>#N/A</v>
      </c>
      <c r="AD270" s="128" t="e">
        <f>VLOOKUP(FinalOutput[[#This Row],[ONS_Cenus_2011]],Table5[],CensusData!W$1,FALSE)</f>
        <v>#N/A</v>
      </c>
      <c r="AE270" s="128" t="e">
        <f>VLOOKUP(FinalOutput[[#This Row],[ONS_Cenus_2011]],Table5[],CensusData!X$1,FALSE)</f>
        <v>#N/A</v>
      </c>
      <c r="AF270" s="128" t="e">
        <f>VLOOKUP(FinalOutput[[#This Row],[ONS_Cenus_2011]],Table5[],CensusData!Y$1,FALSE)</f>
        <v>#N/A</v>
      </c>
      <c r="AG270" s="128" t="e">
        <f>VLOOKUP(FinalOutput[[#This Row],[ONS_Cenus_2011]],Table5[],CensusData!Z$1,FALSE)</f>
        <v>#N/A</v>
      </c>
      <c r="AH270" s="128" t="e">
        <f>VLOOKUP(FinalOutput[[#This Row],[ONS_Cenus_2011]],Table5[],CensusData!AA$1,FALSE)</f>
        <v>#N/A</v>
      </c>
      <c r="AI270" s="128" t="e">
        <f>VLOOKUP(FinalOutput[[#This Row],[ONS_Cenus_2011]],Table5[],CensusData!AB$1,FALSE)</f>
        <v>#N/A</v>
      </c>
      <c r="AJ270" s="128" t="e">
        <f>VLOOKUP(FinalOutput[[#This Row],[ONS_Cenus_2011]],Table5[],CensusData!AC$1,FALSE)</f>
        <v>#N/A</v>
      </c>
      <c r="AK270" s="128" t="e">
        <f>VLOOKUP(FinalOutput[[#This Row],[ONS_Cenus_2011]],Table5[],CensusData!AD$1,FALSE)</f>
        <v>#N/A</v>
      </c>
      <c r="AL270" s="128" t="e">
        <f>VLOOKUP(FinalOutput[[#This Row],[ONS_Cenus_2011]],Table5[],CensusData!AE$1,FALSE)</f>
        <v>#N/A</v>
      </c>
      <c r="AM270" s="128" t="e">
        <f>VLOOKUP(FinalOutput[[#This Row],[ONS_Cenus_2011]],Table5[],CensusData!AF$1,FALSE)</f>
        <v>#N/A</v>
      </c>
      <c r="AN270" s="128" t="e">
        <f>VLOOKUP(FinalOutput[[#This Row],[ONS_Cenus_2011]],Table5[],CensusData!AG$1,FALSE)</f>
        <v>#N/A</v>
      </c>
      <c r="AO270" s="128" t="e">
        <f>VLOOKUP(FinalOutput[[#This Row],[ONS_Cenus_2011]],Table5[],CensusData!AH$1,FALSE)</f>
        <v>#N/A</v>
      </c>
      <c r="AP270" s="128" t="e">
        <f>VLOOKUP(FinalOutput[[#This Row],[ONS_Cenus_2011]],Table5[],CensusData!AI$1,FALSE)</f>
        <v>#N/A</v>
      </c>
      <c r="AQ270" s="128" t="e">
        <f>VLOOKUP(FinalOutput[[#This Row],[ONS_Cenus_2011]],Table5[],CensusData!AJ$1,FALSE)</f>
        <v>#N/A</v>
      </c>
      <c r="AR270" s="128" t="e">
        <f>VLOOKUP(FinalOutput[[#This Row],[ONS_Cenus_2011]],Table5[],CensusData!AK$1,FALSE)</f>
        <v>#N/A</v>
      </c>
      <c r="AS270" s="128" t="e">
        <f>VLOOKUP(FinalOutput[[#This Row],[ONS_Cenus_2011]],Table5[],CensusData!AL$1,FALSE)</f>
        <v>#N/A</v>
      </c>
      <c r="AT270" s="128" t="e">
        <f>VLOOKUP(FinalOutput[[#This Row],[ONS_Cenus_2011]],Table5[],CensusData!AM$1,FALSE)</f>
        <v>#N/A</v>
      </c>
      <c r="AU270" s="128" t="e">
        <f>VLOOKUP(FinalOutput[[#This Row],[ONS_Cenus_2011]],Table5[],CensusData!AN$1,FALSE)</f>
        <v>#N/A</v>
      </c>
      <c r="AV270" s="128" t="e">
        <f>VLOOKUP(FinalOutput[[#This Row],[ONS_Cenus_2011]],Table5[],CensusData!AO$1,FALSE)</f>
        <v>#N/A</v>
      </c>
      <c r="AW270" s="128" t="e">
        <f>VLOOKUP(FinalOutput[[#This Row],[ONS_Cenus_2011]],Table5[],CensusData!AP$1,FALSE)</f>
        <v>#N/A</v>
      </c>
    </row>
    <row r="271" spans="1:49" ht="15" customHeight="1">
      <c r="A271" s="128" t="str">
        <f t="array" ref="A271">ConsolGeog[[#This Row],[Country]]</f>
        <v>Scotland</v>
      </c>
      <c r="B271" s="129" t="str">
        <f t="array" ref="B271">ConsolGeog[[#This Row],[County Name]]</f>
        <v/>
      </c>
      <c r="C271" s="128" t="str">
        <f t="array" ref="C271">ConsolGeog[[#This Row],[la_code]]</f>
        <v>S12000028</v>
      </c>
      <c r="D271" s="129" t="str">
        <f t="array" ref="D271">ConsolGeog[[#This Row],[la_name]]</f>
        <v>South Ayrshire</v>
      </c>
      <c r="E271" s="129" t="str">
        <f t="array" ref="E271">ConsolGeog[[#This Row],[LA Type]]</f>
        <v>Local Authority</v>
      </c>
      <c r="F271" s="129">
        <f t="array" ref="F271">ConsolGeog[[#This Row],[population]]</f>
        <v>112799</v>
      </c>
      <c r="G271" s="129">
        <f t="array" ref="G271">ConsolGeog[[#This Row],[area]]</f>
        <v>122198</v>
      </c>
      <c r="H271" s="129">
        <f t="array" ref="H271">MAX(ConsolGeog[[#This Row],[Presented HS - 16-17 (2014)]]+ConsolGeog[[#This Row],[Presented HS - 18-24 (2014)]],ConsolGeog[[#This Row],[Presented HS - 16-24 (2014)]])+MAX(ConsolGeog[[#This Row],[Presented CS - 16-17 (2014)]]+ConsolGeog[[#This Row],[Presented CS - 18-24 (2014)]],ConsolGeog[[#This Row],[Presented CS - 16-24 (2014)]])</f>
        <v>0</v>
      </c>
      <c r="I271" s="129">
        <f t="array" ref="I271">MAX(ConsolGeog[[#This Row],[Assessed HS - 16-17 (2014)]]+ConsolGeog[[#This Row],[Assessed HS - 18-24 (2014)]],ConsolGeog[[#This Row],[Assessed HS - 16-24 (2014)]])+MAX(ConsolGeog[[#This Row],[Assessed CS - 16-17 (2014)]]+ConsolGeog[[#This Row],[Assessed CS - 18-24 (2014)]],ConsolGeog[[#This Row],[Assessed CS - 16-24 (2014)]])</f>
        <v>0</v>
      </c>
      <c r="J271" s="128">
        <f>VLOOKUP(FinalOutput[[#This Row],[ONS_Cenus_2011]],Table5[],CensusData!C$1,FALSE)</f>
        <v>33138</v>
      </c>
      <c r="K271" s="128">
        <f>VLOOKUP(FinalOutput[[#This Row],[ONS_Cenus_2011]],Table5[],CensusData!D$1,FALSE)</f>
        <v>5299</v>
      </c>
      <c r="L271" s="128">
        <f>VLOOKUP(FinalOutput[[#This Row],[ONS_Cenus_2011]],Table5[],CensusData!E$1,FALSE)</f>
        <v>2377</v>
      </c>
      <c r="M271" s="128" t="e">
        <f>VLOOKUP(FinalOutput[[#This Row],[ONS_Cenus_2011]],Table5[],CensusData!F$1,FALSE)</f>
        <v>#N/A</v>
      </c>
      <c r="N271" s="128" t="e">
        <f>VLOOKUP(FinalOutput[[#This Row],[ONS_Cenus_2011]],Table5[],CensusData!G$1,FALSE)</f>
        <v>#N/A</v>
      </c>
      <c r="O271" s="128" t="e">
        <f>VLOOKUP(FinalOutput[[#This Row],[ONS_Cenus_2011]],Table5[],CensusData!H$1,FALSE)</f>
        <v>#N/A</v>
      </c>
      <c r="P271" s="128" t="e">
        <f>VLOOKUP(FinalOutput[[#This Row],[ONS_Cenus_2011]],Table5[],CensusData!I$1,FALSE)</f>
        <v>#N/A</v>
      </c>
      <c r="Q271" s="128" t="e">
        <f>VLOOKUP(FinalOutput[[#This Row],[ONS_Cenus_2011]],Table5[],CensusData!J$1,FALSE)</f>
        <v>#N/A</v>
      </c>
      <c r="R271" s="128" t="e">
        <f>VLOOKUP(FinalOutput[[#This Row],[ONS_Cenus_2011]],Table5[],CensusData!K$1,FALSE)</f>
        <v>#N/A</v>
      </c>
      <c r="S271" s="128" t="e">
        <f>VLOOKUP(FinalOutput[[#This Row],[ONS_Cenus_2011]],Table5[],CensusData!L$1,FALSE)</f>
        <v>#N/A</v>
      </c>
      <c r="T271" s="128" t="e">
        <f>VLOOKUP(FinalOutput[[#This Row],[ONS_Cenus_2011]],Table5[],CensusData!M$1,FALSE)</f>
        <v>#N/A</v>
      </c>
      <c r="U271" s="128" t="e">
        <f>VLOOKUP(FinalOutput[[#This Row],[ONS_Cenus_2011]],Table5[],CensusData!N$1,FALSE)</f>
        <v>#N/A</v>
      </c>
      <c r="V271" s="128" t="e">
        <f>VLOOKUP(FinalOutput[[#This Row],[ONS_Cenus_2011]],Table5[],CensusData!O$1,FALSE)</f>
        <v>#N/A</v>
      </c>
      <c r="W271" s="128" t="e">
        <f>VLOOKUP(FinalOutput[[#This Row],[ONS_Cenus_2011]],Table5[],CensusData!P$1,FALSE)</f>
        <v>#N/A</v>
      </c>
      <c r="X271" s="128" t="e">
        <f>VLOOKUP(FinalOutput[[#This Row],[ONS_Cenus_2011]],Table5[],CensusData!Q$1,FALSE)</f>
        <v>#N/A</v>
      </c>
      <c r="Y271" s="128" t="e">
        <f>VLOOKUP(FinalOutput[[#This Row],[ONS_Cenus_2011]],Table5[],CensusData!R$1,FALSE)</f>
        <v>#N/A</v>
      </c>
      <c r="Z271" s="128" t="e">
        <f>VLOOKUP(FinalOutput[[#This Row],[ONS_Cenus_2011]],Table5[],CensusData!S$1,FALSE)</f>
        <v>#N/A</v>
      </c>
      <c r="AA271" s="128" t="e">
        <f>VLOOKUP(FinalOutput[[#This Row],[ONS_Cenus_2011]],Table5[],CensusData!T$1,FALSE)</f>
        <v>#N/A</v>
      </c>
      <c r="AB271" s="128" t="e">
        <f>VLOOKUP(FinalOutput[[#This Row],[ONS_Cenus_2011]],Table5[],CensusData!U$1,FALSE)</f>
        <v>#N/A</v>
      </c>
      <c r="AC271" s="128" t="e">
        <f>VLOOKUP(FinalOutput[[#This Row],[ONS_Cenus_2011]],Table5[],CensusData!V$1,FALSE)</f>
        <v>#N/A</v>
      </c>
      <c r="AD271" s="128" t="e">
        <f>VLOOKUP(FinalOutput[[#This Row],[ONS_Cenus_2011]],Table5[],CensusData!W$1,FALSE)</f>
        <v>#N/A</v>
      </c>
      <c r="AE271" s="128" t="e">
        <f>VLOOKUP(FinalOutput[[#This Row],[ONS_Cenus_2011]],Table5[],CensusData!X$1,FALSE)</f>
        <v>#N/A</v>
      </c>
      <c r="AF271" s="128" t="e">
        <f>VLOOKUP(FinalOutput[[#This Row],[ONS_Cenus_2011]],Table5[],CensusData!Y$1,FALSE)</f>
        <v>#N/A</v>
      </c>
      <c r="AG271" s="128" t="e">
        <f>VLOOKUP(FinalOutput[[#This Row],[ONS_Cenus_2011]],Table5[],CensusData!Z$1,FALSE)</f>
        <v>#N/A</v>
      </c>
      <c r="AH271" s="128" t="e">
        <f>VLOOKUP(FinalOutput[[#This Row],[ONS_Cenus_2011]],Table5[],CensusData!AA$1,FALSE)</f>
        <v>#N/A</v>
      </c>
      <c r="AI271" s="128" t="e">
        <f>VLOOKUP(FinalOutput[[#This Row],[ONS_Cenus_2011]],Table5[],CensusData!AB$1,FALSE)</f>
        <v>#N/A</v>
      </c>
      <c r="AJ271" s="128" t="e">
        <f>VLOOKUP(FinalOutput[[#This Row],[ONS_Cenus_2011]],Table5[],CensusData!AC$1,FALSE)</f>
        <v>#N/A</v>
      </c>
      <c r="AK271" s="128" t="e">
        <f>VLOOKUP(FinalOutput[[#This Row],[ONS_Cenus_2011]],Table5[],CensusData!AD$1,FALSE)</f>
        <v>#N/A</v>
      </c>
      <c r="AL271" s="128" t="e">
        <f>VLOOKUP(FinalOutput[[#This Row],[ONS_Cenus_2011]],Table5[],CensusData!AE$1,FALSE)</f>
        <v>#N/A</v>
      </c>
      <c r="AM271" s="128" t="e">
        <f>VLOOKUP(FinalOutput[[#This Row],[ONS_Cenus_2011]],Table5[],CensusData!AF$1,FALSE)</f>
        <v>#N/A</v>
      </c>
      <c r="AN271" s="128" t="e">
        <f>VLOOKUP(FinalOutput[[#This Row],[ONS_Cenus_2011]],Table5[],CensusData!AG$1,FALSE)</f>
        <v>#N/A</v>
      </c>
      <c r="AO271" s="128" t="e">
        <f>VLOOKUP(FinalOutput[[#This Row],[ONS_Cenus_2011]],Table5[],CensusData!AH$1,FALSE)</f>
        <v>#N/A</v>
      </c>
      <c r="AP271" s="128" t="e">
        <f>VLOOKUP(FinalOutput[[#This Row],[ONS_Cenus_2011]],Table5[],CensusData!AI$1,FALSE)</f>
        <v>#N/A</v>
      </c>
      <c r="AQ271" s="128" t="e">
        <f>VLOOKUP(FinalOutput[[#This Row],[ONS_Cenus_2011]],Table5[],CensusData!AJ$1,FALSE)</f>
        <v>#N/A</v>
      </c>
      <c r="AR271" s="128" t="e">
        <f>VLOOKUP(FinalOutput[[#This Row],[ONS_Cenus_2011]],Table5[],CensusData!AK$1,FALSE)</f>
        <v>#N/A</v>
      </c>
      <c r="AS271" s="128" t="e">
        <f>VLOOKUP(FinalOutput[[#This Row],[ONS_Cenus_2011]],Table5[],CensusData!AL$1,FALSE)</f>
        <v>#N/A</v>
      </c>
      <c r="AT271" s="128" t="e">
        <f>VLOOKUP(FinalOutput[[#This Row],[ONS_Cenus_2011]],Table5[],CensusData!AM$1,FALSE)</f>
        <v>#N/A</v>
      </c>
      <c r="AU271" s="128" t="e">
        <f>VLOOKUP(FinalOutput[[#This Row],[ONS_Cenus_2011]],Table5[],CensusData!AN$1,FALSE)</f>
        <v>#N/A</v>
      </c>
      <c r="AV271" s="128" t="e">
        <f>VLOOKUP(FinalOutput[[#This Row],[ONS_Cenus_2011]],Table5[],CensusData!AO$1,FALSE)</f>
        <v>#N/A</v>
      </c>
      <c r="AW271" s="128" t="e">
        <f>VLOOKUP(FinalOutput[[#This Row],[ONS_Cenus_2011]],Table5[],CensusData!AP$1,FALSE)</f>
        <v>#N/A</v>
      </c>
    </row>
    <row r="272" spans="1:49" ht="15" customHeight="1">
      <c r="A272" s="128" t="str">
        <f t="array" ref="A272">ConsolGeog[[#This Row],[Country]]</f>
        <v>Scotland</v>
      </c>
      <c r="B272" s="129" t="str">
        <f t="array" ref="B272">ConsolGeog[[#This Row],[County Name]]</f>
        <v/>
      </c>
      <c r="C272" s="128" t="str">
        <f t="array" ref="C272">ConsolGeog[[#This Row],[la_code]]</f>
        <v>S12000029</v>
      </c>
      <c r="D272" s="129" t="str">
        <f t="array" ref="D272">ConsolGeog[[#This Row],[la_name]]</f>
        <v>South Lanarkshire</v>
      </c>
      <c r="E272" s="129" t="str">
        <f t="array" ref="E272">ConsolGeog[[#This Row],[LA Type]]</f>
        <v>Local Authority</v>
      </c>
      <c r="F272" s="129">
        <f t="array" ref="F272">ConsolGeog[[#This Row],[population]]</f>
        <v>313830</v>
      </c>
      <c r="G272" s="129">
        <f t="array" ref="G272">ConsolGeog[[#This Row],[area]]</f>
        <v>177189</v>
      </c>
      <c r="H272" s="129">
        <f t="array" ref="H272">MAX(ConsolGeog[[#This Row],[Presented HS - 16-17 (2014)]]+ConsolGeog[[#This Row],[Presented HS - 18-24 (2014)]],ConsolGeog[[#This Row],[Presented HS - 16-24 (2014)]])+MAX(ConsolGeog[[#This Row],[Presented CS - 16-17 (2014)]]+ConsolGeog[[#This Row],[Presented CS - 18-24 (2014)]],ConsolGeog[[#This Row],[Presented CS - 16-24 (2014)]])</f>
        <v>0</v>
      </c>
      <c r="I272" s="129">
        <f t="array" ref="I272">MAX(ConsolGeog[[#This Row],[Assessed HS - 16-17 (2014)]]+ConsolGeog[[#This Row],[Assessed HS - 18-24 (2014)]],ConsolGeog[[#This Row],[Assessed HS - 16-24 (2014)]])+MAX(ConsolGeog[[#This Row],[Assessed CS - 16-17 (2014)]]+ConsolGeog[[#This Row],[Assessed CS - 18-24 (2014)]],ConsolGeog[[#This Row],[Assessed CS - 16-24 (2014)]])</f>
        <v>0</v>
      </c>
      <c r="J272" s="128">
        <f>VLOOKUP(FinalOutput[[#This Row],[ONS_Cenus_2011]],Table5[],CensusData!C$1,FALSE)</f>
        <v>83668</v>
      </c>
      <c r="K272" s="128">
        <f>VLOOKUP(FinalOutput[[#This Row],[ONS_Cenus_2011]],Table5[],CensusData!D$1,FALSE)</f>
        <v>14635</v>
      </c>
      <c r="L272" s="128">
        <f>VLOOKUP(FinalOutput[[#This Row],[ONS_Cenus_2011]],Table5[],CensusData!E$1,FALSE)</f>
        <v>7190</v>
      </c>
      <c r="M272" s="128" t="e">
        <f>VLOOKUP(FinalOutput[[#This Row],[ONS_Cenus_2011]],Table5[],CensusData!F$1,FALSE)</f>
        <v>#N/A</v>
      </c>
      <c r="N272" s="128" t="e">
        <f>VLOOKUP(FinalOutput[[#This Row],[ONS_Cenus_2011]],Table5[],CensusData!G$1,FALSE)</f>
        <v>#N/A</v>
      </c>
      <c r="O272" s="128" t="e">
        <f>VLOOKUP(FinalOutput[[#This Row],[ONS_Cenus_2011]],Table5[],CensusData!H$1,FALSE)</f>
        <v>#N/A</v>
      </c>
      <c r="P272" s="128" t="e">
        <f>VLOOKUP(FinalOutput[[#This Row],[ONS_Cenus_2011]],Table5[],CensusData!I$1,FALSE)</f>
        <v>#N/A</v>
      </c>
      <c r="Q272" s="128" t="e">
        <f>VLOOKUP(FinalOutput[[#This Row],[ONS_Cenus_2011]],Table5[],CensusData!J$1,FALSE)</f>
        <v>#N/A</v>
      </c>
      <c r="R272" s="128" t="e">
        <f>VLOOKUP(FinalOutput[[#This Row],[ONS_Cenus_2011]],Table5[],CensusData!K$1,FALSE)</f>
        <v>#N/A</v>
      </c>
      <c r="S272" s="128" t="e">
        <f>VLOOKUP(FinalOutput[[#This Row],[ONS_Cenus_2011]],Table5[],CensusData!L$1,FALSE)</f>
        <v>#N/A</v>
      </c>
      <c r="T272" s="128" t="e">
        <f>VLOOKUP(FinalOutput[[#This Row],[ONS_Cenus_2011]],Table5[],CensusData!M$1,FALSE)</f>
        <v>#N/A</v>
      </c>
      <c r="U272" s="128" t="e">
        <f>VLOOKUP(FinalOutput[[#This Row],[ONS_Cenus_2011]],Table5[],CensusData!N$1,FALSE)</f>
        <v>#N/A</v>
      </c>
      <c r="V272" s="128" t="e">
        <f>VLOOKUP(FinalOutput[[#This Row],[ONS_Cenus_2011]],Table5[],CensusData!O$1,FALSE)</f>
        <v>#N/A</v>
      </c>
      <c r="W272" s="128" t="e">
        <f>VLOOKUP(FinalOutput[[#This Row],[ONS_Cenus_2011]],Table5[],CensusData!P$1,FALSE)</f>
        <v>#N/A</v>
      </c>
      <c r="X272" s="128" t="e">
        <f>VLOOKUP(FinalOutput[[#This Row],[ONS_Cenus_2011]],Table5[],CensusData!Q$1,FALSE)</f>
        <v>#N/A</v>
      </c>
      <c r="Y272" s="128" t="e">
        <f>VLOOKUP(FinalOutput[[#This Row],[ONS_Cenus_2011]],Table5[],CensusData!R$1,FALSE)</f>
        <v>#N/A</v>
      </c>
      <c r="Z272" s="128" t="e">
        <f>VLOOKUP(FinalOutput[[#This Row],[ONS_Cenus_2011]],Table5[],CensusData!S$1,FALSE)</f>
        <v>#N/A</v>
      </c>
      <c r="AA272" s="128" t="e">
        <f>VLOOKUP(FinalOutput[[#This Row],[ONS_Cenus_2011]],Table5[],CensusData!T$1,FALSE)</f>
        <v>#N/A</v>
      </c>
      <c r="AB272" s="128" t="e">
        <f>VLOOKUP(FinalOutput[[#This Row],[ONS_Cenus_2011]],Table5[],CensusData!U$1,FALSE)</f>
        <v>#N/A</v>
      </c>
      <c r="AC272" s="128" t="e">
        <f>VLOOKUP(FinalOutput[[#This Row],[ONS_Cenus_2011]],Table5[],CensusData!V$1,FALSE)</f>
        <v>#N/A</v>
      </c>
      <c r="AD272" s="128" t="e">
        <f>VLOOKUP(FinalOutput[[#This Row],[ONS_Cenus_2011]],Table5[],CensusData!W$1,FALSE)</f>
        <v>#N/A</v>
      </c>
      <c r="AE272" s="128" t="e">
        <f>VLOOKUP(FinalOutput[[#This Row],[ONS_Cenus_2011]],Table5[],CensusData!X$1,FALSE)</f>
        <v>#N/A</v>
      </c>
      <c r="AF272" s="128" t="e">
        <f>VLOOKUP(FinalOutput[[#This Row],[ONS_Cenus_2011]],Table5[],CensusData!Y$1,FALSE)</f>
        <v>#N/A</v>
      </c>
      <c r="AG272" s="128" t="e">
        <f>VLOOKUP(FinalOutput[[#This Row],[ONS_Cenus_2011]],Table5[],CensusData!Z$1,FALSE)</f>
        <v>#N/A</v>
      </c>
      <c r="AH272" s="128" t="e">
        <f>VLOOKUP(FinalOutput[[#This Row],[ONS_Cenus_2011]],Table5[],CensusData!AA$1,FALSE)</f>
        <v>#N/A</v>
      </c>
      <c r="AI272" s="128" t="e">
        <f>VLOOKUP(FinalOutput[[#This Row],[ONS_Cenus_2011]],Table5[],CensusData!AB$1,FALSE)</f>
        <v>#N/A</v>
      </c>
      <c r="AJ272" s="128" t="e">
        <f>VLOOKUP(FinalOutput[[#This Row],[ONS_Cenus_2011]],Table5[],CensusData!AC$1,FALSE)</f>
        <v>#N/A</v>
      </c>
      <c r="AK272" s="128" t="e">
        <f>VLOOKUP(FinalOutput[[#This Row],[ONS_Cenus_2011]],Table5[],CensusData!AD$1,FALSE)</f>
        <v>#N/A</v>
      </c>
      <c r="AL272" s="128" t="e">
        <f>VLOOKUP(FinalOutput[[#This Row],[ONS_Cenus_2011]],Table5[],CensusData!AE$1,FALSE)</f>
        <v>#N/A</v>
      </c>
      <c r="AM272" s="128" t="e">
        <f>VLOOKUP(FinalOutput[[#This Row],[ONS_Cenus_2011]],Table5[],CensusData!AF$1,FALSE)</f>
        <v>#N/A</v>
      </c>
      <c r="AN272" s="128" t="e">
        <f>VLOOKUP(FinalOutput[[#This Row],[ONS_Cenus_2011]],Table5[],CensusData!AG$1,FALSE)</f>
        <v>#N/A</v>
      </c>
      <c r="AO272" s="128" t="e">
        <f>VLOOKUP(FinalOutput[[#This Row],[ONS_Cenus_2011]],Table5[],CensusData!AH$1,FALSE)</f>
        <v>#N/A</v>
      </c>
      <c r="AP272" s="128" t="e">
        <f>VLOOKUP(FinalOutput[[#This Row],[ONS_Cenus_2011]],Table5[],CensusData!AI$1,FALSE)</f>
        <v>#N/A</v>
      </c>
      <c r="AQ272" s="128" t="e">
        <f>VLOOKUP(FinalOutput[[#This Row],[ONS_Cenus_2011]],Table5[],CensusData!AJ$1,FALSE)</f>
        <v>#N/A</v>
      </c>
      <c r="AR272" s="128" t="e">
        <f>VLOOKUP(FinalOutput[[#This Row],[ONS_Cenus_2011]],Table5[],CensusData!AK$1,FALSE)</f>
        <v>#N/A</v>
      </c>
      <c r="AS272" s="128" t="e">
        <f>VLOOKUP(FinalOutput[[#This Row],[ONS_Cenus_2011]],Table5[],CensusData!AL$1,FALSE)</f>
        <v>#N/A</v>
      </c>
      <c r="AT272" s="128" t="e">
        <f>VLOOKUP(FinalOutput[[#This Row],[ONS_Cenus_2011]],Table5[],CensusData!AM$1,FALSE)</f>
        <v>#N/A</v>
      </c>
      <c r="AU272" s="128" t="e">
        <f>VLOOKUP(FinalOutput[[#This Row],[ONS_Cenus_2011]],Table5[],CensusData!AN$1,FALSE)</f>
        <v>#N/A</v>
      </c>
      <c r="AV272" s="128" t="e">
        <f>VLOOKUP(FinalOutput[[#This Row],[ONS_Cenus_2011]],Table5[],CensusData!AO$1,FALSE)</f>
        <v>#N/A</v>
      </c>
      <c r="AW272" s="128" t="e">
        <f>VLOOKUP(FinalOutput[[#This Row],[ONS_Cenus_2011]],Table5[],CensusData!AP$1,FALSE)</f>
        <v>#N/A</v>
      </c>
    </row>
    <row r="273" spans="1:49" ht="15" customHeight="1">
      <c r="A273" s="128" t="str">
        <f t="array" ref="A273">ConsolGeog[[#This Row],[Country]]</f>
        <v>Scotland</v>
      </c>
      <c r="B273" s="129" t="str">
        <f t="array" ref="B273">ConsolGeog[[#This Row],[County Name]]</f>
        <v/>
      </c>
      <c r="C273" s="128" t="str">
        <f t="array" ref="C273">ConsolGeog[[#This Row],[la_code]]</f>
        <v>S12000030</v>
      </c>
      <c r="D273" s="129" t="str">
        <f t="array" ref="D273">ConsolGeog[[#This Row],[la_name]]</f>
        <v>Stirling</v>
      </c>
      <c r="E273" s="129" t="str">
        <f t="array" ref="E273">ConsolGeog[[#This Row],[LA Type]]</f>
        <v>Local Authority</v>
      </c>
      <c r="F273" s="129">
        <f t="array" ref="F273">ConsolGeog[[#This Row],[population]]</f>
        <v>90247</v>
      </c>
      <c r="G273" s="129">
        <f t="array" ref="G273">ConsolGeog[[#This Row],[area]]</f>
        <v>218697</v>
      </c>
      <c r="H273" s="129">
        <f t="array" ref="H273">MAX(ConsolGeog[[#This Row],[Presented HS - 16-17 (2014)]]+ConsolGeog[[#This Row],[Presented HS - 18-24 (2014)]],ConsolGeog[[#This Row],[Presented HS - 16-24 (2014)]])+MAX(ConsolGeog[[#This Row],[Presented CS - 16-17 (2014)]]+ConsolGeog[[#This Row],[Presented CS - 18-24 (2014)]],ConsolGeog[[#This Row],[Presented CS - 16-24 (2014)]])</f>
        <v>0</v>
      </c>
      <c r="I273" s="129">
        <f t="array" ref="I273">MAX(ConsolGeog[[#This Row],[Assessed HS - 16-17 (2014)]]+ConsolGeog[[#This Row],[Assessed HS - 18-24 (2014)]],ConsolGeog[[#This Row],[Assessed HS - 16-24 (2014)]])+MAX(ConsolGeog[[#This Row],[Assessed CS - 16-17 (2014)]]+ConsolGeog[[#This Row],[Assessed CS - 18-24 (2014)]],ConsolGeog[[#This Row],[Assessed CS - 16-24 (2014)]])</f>
        <v>0</v>
      </c>
      <c r="J273" s="128">
        <f>VLOOKUP(FinalOutput[[#This Row],[ONS_Cenus_2011]],Table5[],CensusData!C$1,FALSE)</f>
        <v>25069</v>
      </c>
      <c r="K273" s="128">
        <f>VLOOKUP(FinalOutput[[#This Row],[ONS_Cenus_2011]],Table5[],CensusData!D$1,FALSE)</f>
        <v>6627</v>
      </c>
      <c r="L273" s="128">
        <f>VLOOKUP(FinalOutput[[#This Row],[ONS_Cenus_2011]],Table5[],CensusData!E$1,FALSE)</f>
        <v>2135</v>
      </c>
      <c r="M273" s="128" t="e">
        <f>VLOOKUP(FinalOutput[[#This Row],[ONS_Cenus_2011]],Table5[],CensusData!F$1,FALSE)</f>
        <v>#N/A</v>
      </c>
      <c r="N273" s="128" t="e">
        <f>VLOOKUP(FinalOutput[[#This Row],[ONS_Cenus_2011]],Table5[],CensusData!G$1,FALSE)</f>
        <v>#N/A</v>
      </c>
      <c r="O273" s="128" t="e">
        <f>VLOOKUP(FinalOutput[[#This Row],[ONS_Cenus_2011]],Table5[],CensusData!H$1,FALSE)</f>
        <v>#N/A</v>
      </c>
      <c r="P273" s="128" t="e">
        <f>VLOOKUP(FinalOutput[[#This Row],[ONS_Cenus_2011]],Table5[],CensusData!I$1,FALSE)</f>
        <v>#N/A</v>
      </c>
      <c r="Q273" s="128" t="e">
        <f>VLOOKUP(FinalOutput[[#This Row],[ONS_Cenus_2011]],Table5[],CensusData!J$1,FALSE)</f>
        <v>#N/A</v>
      </c>
      <c r="R273" s="128" t="e">
        <f>VLOOKUP(FinalOutput[[#This Row],[ONS_Cenus_2011]],Table5[],CensusData!K$1,FALSE)</f>
        <v>#N/A</v>
      </c>
      <c r="S273" s="128" t="e">
        <f>VLOOKUP(FinalOutput[[#This Row],[ONS_Cenus_2011]],Table5[],CensusData!L$1,FALSE)</f>
        <v>#N/A</v>
      </c>
      <c r="T273" s="128" t="e">
        <f>VLOOKUP(FinalOutput[[#This Row],[ONS_Cenus_2011]],Table5[],CensusData!M$1,FALSE)</f>
        <v>#N/A</v>
      </c>
      <c r="U273" s="128" t="e">
        <f>VLOOKUP(FinalOutput[[#This Row],[ONS_Cenus_2011]],Table5[],CensusData!N$1,FALSE)</f>
        <v>#N/A</v>
      </c>
      <c r="V273" s="128" t="e">
        <f>VLOOKUP(FinalOutput[[#This Row],[ONS_Cenus_2011]],Table5[],CensusData!O$1,FALSE)</f>
        <v>#N/A</v>
      </c>
      <c r="W273" s="128" t="e">
        <f>VLOOKUP(FinalOutput[[#This Row],[ONS_Cenus_2011]],Table5[],CensusData!P$1,FALSE)</f>
        <v>#N/A</v>
      </c>
      <c r="X273" s="128" t="e">
        <f>VLOOKUP(FinalOutput[[#This Row],[ONS_Cenus_2011]],Table5[],CensusData!Q$1,FALSE)</f>
        <v>#N/A</v>
      </c>
      <c r="Y273" s="128" t="e">
        <f>VLOOKUP(FinalOutput[[#This Row],[ONS_Cenus_2011]],Table5[],CensusData!R$1,FALSE)</f>
        <v>#N/A</v>
      </c>
      <c r="Z273" s="128" t="e">
        <f>VLOOKUP(FinalOutput[[#This Row],[ONS_Cenus_2011]],Table5[],CensusData!S$1,FALSE)</f>
        <v>#N/A</v>
      </c>
      <c r="AA273" s="128" t="e">
        <f>VLOOKUP(FinalOutput[[#This Row],[ONS_Cenus_2011]],Table5[],CensusData!T$1,FALSE)</f>
        <v>#N/A</v>
      </c>
      <c r="AB273" s="128" t="e">
        <f>VLOOKUP(FinalOutput[[#This Row],[ONS_Cenus_2011]],Table5[],CensusData!U$1,FALSE)</f>
        <v>#N/A</v>
      </c>
      <c r="AC273" s="128" t="e">
        <f>VLOOKUP(FinalOutput[[#This Row],[ONS_Cenus_2011]],Table5[],CensusData!V$1,FALSE)</f>
        <v>#N/A</v>
      </c>
      <c r="AD273" s="128" t="e">
        <f>VLOOKUP(FinalOutput[[#This Row],[ONS_Cenus_2011]],Table5[],CensusData!W$1,FALSE)</f>
        <v>#N/A</v>
      </c>
      <c r="AE273" s="128" t="e">
        <f>VLOOKUP(FinalOutput[[#This Row],[ONS_Cenus_2011]],Table5[],CensusData!X$1,FALSE)</f>
        <v>#N/A</v>
      </c>
      <c r="AF273" s="128" t="e">
        <f>VLOOKUP(FinalOutput[[#This Row],[ONS_Cenus_2011]],Table5[],CensusData!Y$1,FALSE)</f>
        <v>#N/A</v>
      </c>
      <c r="AG273" s="128" t="e">
        <f>VLOOKUP(FinalOutput[[#This Row],[ONS_Cenus_2011]],Table5[],CensusData!Z$1,FALSE)</f>
        <v>#N/A</v>
      </c>
      <c r="AH273" s="128" t="e">
        <f>VLOOKUP(FinalOutput[[#This Row],[ONS_Cenus_2011]],Table5[],CensusData!AA$1,FALSE)</f>
        <v>#N/A</v>
      </c>
      <c r="AI273" s="128" t="e">
        <f>VLOOKUP(FinalOutput[[#This Row],[ONS_Cenus_2011]],Table5[],CensusData!AB$1,FALSE)</f>
        <v>#N/A</v>
      </c>
      <c r="AJ273" s="128" t="e">
        <f>VLOOKUP(FinalOutput[[#This Row],[ONS_Cenus_2011]],Table5[],CensusData!AC$1,FALSE)</f>
        <v>#N/A</v>
      </c>
      <c r="AK273" s="128" t="e">
        <f>VLOOKUP(FinalOutput[[#This Row],[ONS_Cenus_2011]],Table5[],CensusData!AD$1,FALSE)</f>
        <v>#N/A</v>
      </c>
      <c r="AL273" s="128" t="e">
        <f>VLOOKUP(FinalOutput[[#This Row],[ONS_Cenus_2011]],Table5[],CensusData!AE$1,FALSE)</f>
        <v>#N/A</v>
      </c>
      <c r="AM273" s="128" t="e">
        <f>VLOOKUP(FinalOutput[[#This Row],[ONS_Cenus_2011]],Table5[],CensusData!AF$1,FALSE)</f>
        <v>#N/A</v>
      </c>
      <c r="AN273" s="128" t="e">
        <f>VLOOKUP(FinalOutput[[#This Row],[ONS_Cenus_2011]],Table5[],CensusData!AG$1,FALSE)</f>
        <v>#N/A</v>
      </c>
      <c r="AO273" s="128" t="e">
        <f>VLOOKUP(FinalOutput[[#This Row],[ONS_Cenus_2011]],Table5[],CensusData!AH$1,FALSE)</f>
        <v>#N/A</v>
      </c>
      <c r="AP273" s="128" t="e">
        <f>VLOOKUP(FinalOutput[[#This Row],[ONS_Cenus_2011]],Table5[],CensusData!AI$1,FALSE)</f>
        <v>#N/A</v>
      </c>
      <c r="AQ273" s="128" t="e">
        <f>VLOOKUP(FinalOutput[[#This Row],[ONS_Cenus_2011]],Table5[],CensusData!AJ$1,FALSE)</f>
        <v>#N/A</v>
      </c>
      <c r="AR273" s="128" t="e">
        <f>VLOOKUP(FinalOutput[[#This Row],[ONS_Cenus_2011]],Table5[],CensusData!AK$1,FALSE)</f>
        <v>#N/A</v>
      </c>
      <c r="AS273" s="128" t="e">
        <f>VLOOKUP(FinalOutput[[#This Row],[ONS_Cenus_2011]],Table5[],CensusData!AL$1,FALSE)</f>
        <v>#N/A</v>
      </c>
      <c r="AT273" s="128" t="e">
        <f>VLOOKUP(FinalOutput[[#This Row],[ONS_Cenus_2011]],Table5[],CensusData!AM$1,FALSE)</f>
        <v>#N/A</v>
      </c>
      <c r="AU273" s="128" t="e">
        <f>VLOOKUP(FinalOutput[[#This Row],[ONS_Cenus_2011]],Table5[],CensusData!AN$1,FALSE)</f>
        <v>#N/A</v>
      </c>
      <c r="AV273" s="128" t="e">
        <f>VLOOKUP(FinalOutput[[#This Row],[ONS_Cenus_2011]],Table5[],CensusData!AO$1,FALSE)</f>
        <v>#N/A</v>
      </c>
      <c r="AW273" s="128" t="e">
        <f>VLOOKUP(FinalOutput[[#This Row],[ONS_Cenus_2011]],Table5[],CensusData!AP$1,FALSE)</f>
        <v>#N/A</v>
      </c>
    </row>
    <row r="274" spans="1:49" ht="15" customHeight="1">
      <c r="A274" s="128" t="str">
        <f t="array" ref="A274">ConsolGeog[[#This Row],[Country]]</f>
        <v>Scotland</v>
      </c>
      <c r="B274" s="129" t="str">
        <f t="array" ref="B274">ConsolGeog[[#This Row],[County Name]]</f>
        <v/>
      </c>
      <c r="C274" s="128" t="str">
        <f t="array" ref="C274">ConsolGeog[[#This Row],[la_code]]</f>
        <v>S12000033</v>
      </c>
      <c r="D274" s="129" t="str">
        <f t="array" ref="D274">ConsolGeog[[#This Row],[la_name]]</f>
        <v>Aberdeen City</v>
      </c>
      <c r="E274" s="129" t="str">
        <f t="array" ref="E274">ConsolGeog[[#This Row],[LA Type]]</f>
        <v>Local Authority</v>
      </c>
      <c r="F274" s="129">
        <f t="array" ref="F274">ConsolGeog[[#This Row],[population]]</f>
        <v>222793</v>
      </c>
      <c r="G274" s="129">
        <f t="array" ref="G274">ConsolGeog[[#This Row],[area]]</f>
        <v>18571</v>
      </c>
      <c r="H274" s="129">
        <f t="array" ref="H274">MAX(ConsolGeog[[#This Row],[Presented HS - 16-17 (2014)]]+ConsolGeog[[#This Row],[Presented HS - 18-24 (2014)]],ConsolGeog[[#This Row],[Presented HS - 16-24 (2014)]])+MAX(ConsolGeog[[#This Row],[Presented CS - 16-17 (2014)]]+ConsolGeog[[#This Row],[Presented CS - 18-24 (2014)]],ConsolGeog[[#This Row],[Presented CS - 16-24 (2014)]])</f>
        <v>0</v>
      </c>
      <c r="I274" s="129">
        <f t="array" ref="I274">MAX(ConsolGeog[[#This Row],[Assessed HS - 16-17 (2014)]]+ConsolGeog[[#This Row],[Assessed HS - 18-24 (2014)]],ConsolGeog[[#This Row],[Assessed HS - 16-24 (2014)]])+MAX(ConsolGeog[[#This Row],[Assessed CS - 16-17 (2014)]]+ConsolGeog[[#This Row],[Assessed CS - 18-24 (2014)]],ConsolGeog[[#This Row],[Assessed CS - 16-24 (2014)]])</f>
        <v>0</v>
      </c>
      <c r="J274" s="128">
        <f>VLOOKUP(FinalOutput[[#This Row],[ONS_Cenus_2011]],Table5[],CensusData!C$1,FALSE)</f>
        <v>54655</v>
      </c>
      <c r="K274" s="128">
        <f>VLOOKUP(FinalOutput[[#This Row],[ONS_Cenus_2011]],Table5[],CensusData!D$1,FALSE)</f>
        <v>15684</v>
      </c>
      <c r="L274" s="128">
        <f>VLOOKUP(FinalOutput[[#This Row],[ONS_Cenus_2011]],Table5[],CensusData!E$1,FALSE)</f>
        <v>6693</v>
      </c>
      <c r="M274" s="128" t="e">
        <f>VLOOKUP(FinalOutput[[#This Row],[ONS_Cenus_2011]],Table5[],CensusData!F$1,FALSE)</f>
        <v>#N/A</v>
      </c>
      <c r="N274" s="128" t="e">
        <f>VLOOKUP(FinalOutput[[#This Row],[ONS_Cenus_2011]],Table5[],CensusData!G$1,FALSE)</f>
        <v>#N/A</v>
      </c>
      <c r="O274" s="128" t="e">
        <f>VLOOKUP(FinalOutput[[#This Row],[ONS_Cenus_2011]],Table5[],CensusData!H$1,FALSE)</f>
        <v>#N/A</v>
      </c>
      <c r="P274" s="128" t="e">
        <f>VLOOKUP(FinalOutput[[#This Row],[ONS_Cenus_2011]],Table5[],CensusData!I$1,FALSE)</f>
        <v>#N/A</v>
      </c>
      <c r="Q274" s="128" t="e">
        <f>VLOOKUP(FinalOutput[[#This Row],[ONS_Cenus_2011]],Table5[],CensusData!J$1,FALSE)</f>
        <v>#N/A</v>
      </c>
      <c r="R274" s="128" t="e">
        <f>VLOOKUP(FinalOutput[[#This Row],[ONS_Cenus_2011]],Table5[],CensusData!K$1,FALSE)</f>
        <v>#N/A</v>
      </c>
      <c r="S274" s="128" t="e">
        <f>VLOOKUP(FinalOutput[[#This Row],[ONS_Cenus_2011]],Table5[],CensusData!L$1,FALSE)</f>
        <v>#N/A</v>
      </c>
      <c r="T274" s="128" t="e">
        <f>VLOOKUP(FinalOutput[[#This Row],[ONS_Cenus_2011]],Table5[],CensusData!M$1,FALSE)</f>
        <v>#N/A</v>
      </c>
      <c r="U274" s="128" t="e">
        <f>VLOOKUP(FinalOutput[[#This Row],[ONS_Cenus_2011]],Table5[],CensusData!N$1,FALSE)</f>
        <v>#N/A</v>
      </c>
      <c r="V274" s="128" t="e">
        <f>VLOOKUP(FinalOutput[[#This Row],[ONS_Cenus_2011]],Table5[],CensusData!O$1,FALSE)</f>
        <v>#N/A</v>
      </c>
      <c r="W274" s="128" t="e">
        <f>VLOOKUP(FinalOutput[[#This Row],[ONS_Cenus_2011]],Table5[],CensusData!P$1,FALSE)</f>
        <v>#N/A</v>
      </c>
      <c r="X274" s="128" t="e">
        <f>VLOOKUP(FinalOutput[[#This Row],[ONS_Cenus_2011]],Table5[],CensusData!Q$1,FALSE)</f>
        <v>#N/A</v>
      </c>
      <c r="Y274" s="128" t="e">
        <f>VLOOKUP(FinalOutput[[#This Row],[ONS_Cenus_2011]],Table5[],CensusData!R$1,FALSE)</f>
        <v>#N/A</v>
      </c>
      <c r="Z274" s="128" t="e">
        <f>VLOOKUP(FinalOutput[[#This Row],[ONS_Cenus_2011]],Table5[],CensusData!S$1,FALSE)</f>
        <v>#N/A</v>
      </c>
      <c r="AA274" s="128" t="e">
        <f>VLOOKUP(FinalOutput[[#This Row],[ONS_Cenus_2011]],Table5[],CensusData!T$1,FALSE)</f>
        <v>#N/A</v>
      </c>
      <c r="AB274" s="128" t="e">
        <f>VLOOKUP(FinalOutput[[#This Row],[ONS_Cenus_2011]],Table5[],CensusData!U$1,FALSE)</f>
        <v>#N/A</v>
      </c>
      <c r="AC274" s="128" t="e">
        <f>VLOOKUP(FinalOutput[[#This Row],[ONS_Cenus_2011]],Table5[],CensusData!V$1,FALSE)</f>
        <v>#N/A</v>
      </c>
      <c r="AD274" s="128" t="e">
        <f>VLOOKUP(FinalOutput[[#This Row],[ONS_Cenus_2011]],Table5[],CensusData!W$1,FALSE)</f>
        <v>#N/A</v>
      </c>
      <c r="AE274" s="128" t="e">
        <f>VLOOKUP(FinalOutput[[#This Row],[ONS_Cenus_2011]],Table5[],CensusData!X$1,FALSE)</f>
        <v>#N/A</v>
      </c>
      <c r="AF274" s="128" t="e">
        <f>VLOOKUP(FinalOutput[[#This Row],[ONS_Cenus_2011]],Table5[],CensusData!Y$1,FALSE)</f>
        <v>#N/A</v>
      </c>
      <c r="AG274" s="128" t="e">
        <f>VLOOKUP(FinalOutput[[#This Row],[ONS_Cenus_2011]],Table5[],CensusData!Z$1,FALSE)</f>
        <v>#N/A</v>
      </c>
      <c r="AH274" s="128" t="e">
        <f>VLOOKUP(FinalOutput[[#This Row],[ONS_Cenus_2011]],Table5[],CensusData!AA$1,FALSE)</f>
        <v>#N/A</v>
      </c>
      <c r="AI274" s="128" t="e">
        <f>VLOOKUP(FinalOutput[[#This Row],[ONS_Cenus_2011]],Table5[],CensusData!AB$1,FALSE)</f>
        <v>#N/A</v>
      </c>
      <c r="AJ274" s="128" t="e">
        <f>VLOOKUP(FinalOutput[[#This Row],[ONS_Cenus_2011]],Table5[],CensusData!AC$1,FALSE)</f>
        <v>#N/A</v>
      </c>
      <c r="AK274" s="128" t="e">
        <f>VLOOKUP(FinalOutput[[#This Row],[ONS_Cenus_2011]],Table5[],CensusData!AD$1,FALSE)</f>
        <v>#N/A</v>
      </c>
      <c r="AL274" s="128" t="e">
        <f>VLOOKUP(FinalOutput[[#This Row],[ONS_Cenus_2011]],Table5[],CensusData!AE$1,FALSE)</f>
        <v>#N/A</v>
      </c>
      <c r="AM274" s="128" t="e">
        <f>VLOOKUP(FinalOutput[[#This Row],[ONS_Cenus_2011]],Table5[],CensusData!AF$1,FALSE)</f>
        <v>#N/A</v>
      </c>
      <c r="AN274" s="128" t="e">
        <f>VLOOKUP(FinalOutput[[#This Row],[ONS_Cenus_2011]],Table5[],CensusData!AG$1,FALSE)</f>
        <v>#N/A</v>
      </c>
      <c r="AO274" s="128" t="e">
        <f>VLOOKUP(FinalOutput[[#This Row],[ONS_Cenus_2011]],Table5[],CensusData!AH$1,FALSE)</f>
        <v>#N/A</v>
      </c>
      <c r="AP274" s="128" t="e">
        <f>VLOOKUP(FinalOutput[[#This Row],[ONS_Cenus_2011]],Table5[],CensusData!AI$1,FALSE)</f>
        <v>#N/A</v>
      </c>
      <c r="AQ274" s="128" t="e">
        <f>VLOOKUP(FinalOutput[[#This Row],[ONS_Cenus_2011]],Table5[],CensusData!AJ$1,FALSE)</f>
        <v>#N/A</v>
      </c>
      <c r="AR274" s="128" t="e">
        <f>VLOOKUP(FinalOutput[[#This Row],[ONS_Cenus_2011]],Table5[],CensusData!AK$1,FALSE)</f>
        <v>#N/A</v>
      </c>
      <c r="AS274" s="128" t="e">
        <f>VLOOKUP(FinalOutput[[#This Row],[ONS_Cenus_2011]],Table5[],CensusData!AL$1,FALSE)</f>
        <v>#N/A</v>
      </c>
      <c r="AT274" s="128" t="e">
        <f>VLOOKUP(FinalOutput[[#This Row],[ONS_Cenus_2011]],Table5[],CensusData!AM$1,FALSE)</f>
        <v>#N/A</v>
      </c>
      <c r="AU274" s="128" t="e">
        <f>VLOOKUP(FinalOutput[[#This Row],[ONS_Cenus_2011]],Table5[],CensusData!AN$1,FALSE)</f>
        <v>#N/A</v>
      </c>
      <c r="AV274" s="128" t="e">
        <f>VLOOKUP(FinalOutput[[#This Row],[ONS_Cenus_2011]],Table5[],CensusData!AO$1,FALSE)</f>
        <v>#N/A</v>
      </c>
      <c r="AW274" s="128" t="e">
        <f>VLOOKUP(FinalOutput[[#This Row],[ONS_Cenus_2011]],Table5[],CensusData!AP$1,FALSE)</f>
        <v>#N/A</v>
      </c>
    </row>
    <row r="275" spans="1:49" ht="15" customHeight="1">
      <c r="A275" s="128" t="str">
        <f t="array" ref="A275">ConsolGeog[[#This Row],[Country]]</f>
        <v>Scotland</v>
      </c>
      <c r="B275" s="129" t="str">
        <f t="array" ref="B275">ConsolGeog[[#This Row],[County Name]]</f>
        <v/>
      </c>
      <c r="C275" s="128" t="str">
        <f t="array" ref="C275">ConsolGeog[[#This Row],[la_code]]</f>
        <v>S12000034</v>
      </c>
      <c r="D275" s="129" t="str">
        <f t="array" ref="D275">ConsolGeog[[#This Row],[la_name]]</f>
        <v>Aberdeenshire</v>
      </c>
      <c r="E275" s="129" t="str">
        <f t="array" ref="E275">ConsolGeog[[#This Row],[LA Type]]</f>
        <v>Local Authority</v>
      </c>
      <c r="F275" s="129">
        <f t="array" ref="F275">ConsolGeog[[#This Row],[population]]</f>
        <v>252973</v>
      </c>
      <c r="G275" s="129">
        <f t="array" ref="G275">ConsolGeog[[#This Row],[area]]</f>
        <v>631261</v>
      </c>
      <c r="H275" s="129">
        <f t="array" ref="H275">MAX(ConsolGeog[[#This Row],[Presented HS - 16-17 (2014)]]+ConsolGeog[[#This Row],[Presented HS - 18-24 (2014)]],ConsolGeog[[#This Row],[Presented HS - 16-24 (2014)]])+MAX(ConsolGeog[[#This Row],[Presented CS - 16-17 (2014)]]+ConsolGeog[[#This Row],[Presented CS - 18-24 (2014)]],ConsolGeog[[#This Row],[Presented CS - 16-24 (2014)]])</f>
        <v>0</v>
      </c>
      <c r="I275" s="129">
        <f t="array" ref="I275">MAX(ConsolGeog[[#This Row],[Assessed HS - 16-17 (2014)]]+ConsolGeog[[#This Row],[Assessed HS - 18-24 (2014)]],ConsolGeog[[#This Row],[Assessed HS - 16-24 (2014)]])+MAX(ConsolGeog[[#This Row],[Assessed CS - 16-17 (2014)]]+ConsolGeog[[#This Row],[Assessed CS - 18-24 (2014)]],ConsolGeog[[#This Row],[Assessed CS - 16-24 (2014)]])</f>
        <v>0</v>
      </c>
      <c r="J275" s="128">
        <f>VLOOKUP(FinalOutput[[#This Row],[ONS_Cenus_2011]],Table5[],CensusData!C$1,FALSE)</f>
        <v>52542</v>
      </c>
      <c r="K275" s="128">
        <f>VLOOKUP(FinalOutput[[#This Row],[ONS_Cenus_2011]],Table5[],CensusData!D$1,FALSE)</f>
        <v>8334</v>
      </c>
      <c r="L275" s="128">
        <f>VLOOKUP(FinalOutput[[#This Row],[ONS_Cenus_2011]],Table5[],CensusData!E$1,FALSE)</f>
        <v>4178</v>
      </c>
      <c r="M275" s="128" t="e">
        <f>VLOOKUP(FinalOutput[[#This Row],[ONS_Cenus_2011]],Table5[],CensusData!F$1,FALSE)</f>
        <v>#N/A</v>
      </c>
      <c r="N275" s="128" t="e">
        <f>VLOOKUP(FinalOutput[[#This Row],[ONS_Cenus_2011]],Table5[],CensusData!G$1,FALSE)</f>
        <v>#N/A</v>
      </c>
      <c r="O275" s="128" t="e">
        <f>VLOOKUP(FinalOutput[[#This Row],[ONS_Cenus_2011]],Table5[],CensusData!H$1,FALSE)</f>
        <v>#N/A</v>
      </c>
      <c r="P275" s="128" t="e">
        <f>VLOOKUP(FinalOutput[[#This Row],[ONS_Cenus_2011]],Table5[],CensusData!I$1,FALSE)</f>
        <v>#N/A</v>
      </c>
      <c r="Q275" s="128" t="e">
        <f>VLOOKUP(FinalOutput[[#This Row],[ONS_Cenus_2011]],Table5[],CensusData!J$1,FALSE)</f>
        <v>#N/A</v>
      </c>
      <c r="R275" s="128" t="e">
        <f>VLOOKUP(FinalOutput[[#This Row],[ONS_Cenus_2011]],Table5[],CensusData!K$1,FALSE)</f>
        <v>#N/A</v>
      </c>
      <c r="S275" s="128" t="e">
        <f>VLOOKUP(FinalOutput[[#This Row],[ONS_Cenus_2011]],Table5[],CensusData!L$1,FALSE)</f>
        <v>#N/A</v>
      </c>
      <c r="T275" s="128" t="e">
        <f>VLOOKUP(FinalOutput[[#This Row],[ONS_Cenus_2011]],Table5[],CensusData!M$1,FALSE)</f>
        <v>#N/A</v>
      </c>
      <c r="U275" s="128" t="e">
        <f>VLOOKUP(FinalOutput[[#This Row],[ONS_Cenus_2011]],Table5[],CensusData!N$1,FALSE)</f>
        <v>#N/A</v>
      </c>
      <c r="V275" s="128" t="e">
        <f>VLOOKUP(FinalOutput[[#This Row],[ONS_Cenus_2011]],Table5[],CensusData!O$1,FALSE)</f>
        <v>#N/A</v>
      </c>
      <c r="W275" s="128" t="e">
        <f>VLOOKUP(FinalOutput[[#This Row],[ONS_Cenus_2011]],Table5[],CensusData!P$1,FALSE)</f>
        <v>#N/A</v>
      </c>
      <c r="X275" s="128" t="e">
        <f>VLOOKUP(FinalOutput[[#This Row],[ONS_Cenus_2011]],Table5[],CensusData!Q$1,FALSE)</f>
        <v>#N/A</v>
      </c>
      <c r="Y275" s="128" t="e">
        <f>VLOOKUP(FinalOutput[[#This Row],[ONS_Cenus_2011]],Table5[],CensusData!R$1,FALSE)</f>
        <v>#N/A</v>
      </c>
      <c r="Z275" s="128" t="e">
        <f>VLOOKUP(FinalOutput[[#This Row],[ONS_Cenus_2011]],Table5[],CensusData!S$1,FALSE)</f>
        <v>#N/A</v>
      </c>
      <c r="AA275" s="128" t="e">
        <f>VLOOKUP(FinalOutput[[#This Row],[ONS_Cenus_2011]],Table5[],CensusData!T$1,FALSE)</f>
        <v>#N/A</v>
      </c>
      <c r="AB275" s="128" t="e">
        <f>VLOOKUP(FinalOutput[[#This Row],[ONS_Cenus_2011]],Table5[],CensusData!U$1,FALSE)</f>
        <v>#N/A</v>
      </c>
      <c r="AC275" s="128" t="e">
        <f>VLOOKUP(FinalOutput[[#This Row],[ONS_Cenus_2011]],Table5[],CensusData!V$1,FALSE)</f>
        <v>#N/A</v>
      </c>
      <c r="AD275" s="128" t="e">
        <f>VLOOKUP(FinalOutput[[#This Row],[ONS_Cenus_2011]],Table5[],CensusData!W$1,FALSE)</f>
        <v>#N/A</v>
      </c>
      <c r="AE275" s="128" t="e">
        <f>VLOOKUP(FinalOutput[[#This Row],[ONS_Cenus_2011]],Table5[],CensusData!X$1,FALSE)</f>
        <v>#N/A</v>
      </c>
      <c r="AF275" s="128" t="e">
        <f>VLOOKUP(FinalOutput[[#This Row],[ONS_Cenus_2011]],Table5[],CensusData!Y$1,FALSE)</f>
        <v>#N/A</v>
      </c>
      <c r="AG275" s="128" t="e">
        <f>VLOOKUP(FinalOutput[[#This Row],[ONS_Cenus_2011]],Table5[],CensusData!Z$1,FALSE)</f>
        <v>#N/A</v>
      </c>
      <c r="AH275" s="128" t="e">
        <f>VLOOKUP(FinalOutput[[#This Row],[ONS_Cenus_2011]],Table5[],CensusData!AA$1,FALSE)</f>
        <v>#N/A</v>
      </c>
      <c r="AI275" s="128" t="e">
        <f>VLOOKUP(FinalOutput[[#This Row],[ONS_Cenus_2011]],Table5[],CensusData!AB$1,FALSE)</f>
        <v>#N/A</v>
      </c>
      <c r="AJ275" s="128" t="e">
        <f>VLOOKUP(FinalOutput[[#This Row],[ONS_Cenus_2011]],Table5[],CensusData!AC$1,FALSE)</f>
        <v>#N/A</v>
      </c>
      <c r="AK275" s="128" t="e">
        <f>VLOOKUP(FinalOutput[[#This Row],[ONS_Cenus_2011]],Table5[],CensusData!AD$1,FALSE)</f>
        <v>#N/A</v>
      </c>
      <c r="AL275" s="128" t="e">
        <f>VLOOKUP(FinalOutput[[#This Row],[ONS_Cenus_2011]],Table5[],CensusData!AE$1,FALSE)</f>
        <v>#N/A</v>
      </c>
      <c r="AM275" s="128" t="e">
        <f>VLOOKUP(FinalOutput[[#This Row],[ONS_Cenus_2011]],Table5[],CensusData!AF$1,FALSE)</f>
        <v>#N/A</v>
      </c>
      <c r="AN275" s="128" t="e">
        <f>VLOOKUP(FinalOutput[[#This Row],[ONS_Cenus_2011]],Table5[],CensusData!AG$1,FALSE)</f>
        <v>#N/A</v>
      </c>
      <c r="AO275" s="128" t="e">
        <f>VLOOKUP(FinalOutput[[#This Row],[ONS_Cenus_2011]],Table5[],CensusData!AH$1,FALSE)</f>
        <v>#N/A</v>
      </c>
      <c r="AP275" s="128" t="e">
        <f>VLOOKUP(FinalOutput[[#This Row],[ONS_Cenus_2011]],Table5[],CensusData!AI$1,FALSE)</f>
        <v>#N/A</v>
      </c>
      <c r="AQ275" s="128" t="e">
        <f>VLOOKUP(FinalOutput[[#This Row],[ONS_Cenus_2011]],Table5[],CensusData!AJ$1,FALSE)</f>
        <v>#N/A</v>
      </c>
      <c r="AR275" s="128" t="e">
        <f>VLOOKUP(FinalOutput[[#This Row],[ONS_Cenus_2011]],Table5[],CensusData!AK$1,FALSE)</f>
        <v>#N/A</v>
      </c>
      <c r="AS275" s="128" t="e">
        <f>VLOOKUP(FinalOutput[[#This Row],[ONS_Cenus_2011]],Table5[],CensusData!AL$1,FALSE)</f>
        <v>#N/A</v>
      </c>
      <c r="AT275" s="128" t="e">
        <f>VLOOKUP(FinalOutput[[#This Row],[ONS_Cenus_2011]],Table5[],CensusData!AM$1,FALSE)</f>
        <v>#N/A</v>
      </c>
      <c r="AU275" s="128" t="e">
        <f>VLOOKUP(FinalOutput[[#This Row],[ONS_Cenus_2011]],Table5[],CensusData!AN$1,FALSE)</f>
        <v>#N/A</v>
      </c>
      <c r="AV275" s="128" t="e">
        <f>VLOOKUP(FinalOutput[[#This Row],[ONS_Cenus_2011]],Table5[],CensusData!AO$1,FALSE)</f>
        <v>#N/A</v>
      </c>
      <c r="AW275" s="128" t="e">
        <f>VLOOKUP(FinalOutput[[#This Row],[ONS_Cenus_2011]],Table5[],CensusData!AP$1,FALSE)</f>
        <v>#N/A</v>
      </c>
    </row>
    <row r="276" spans="1:49" ht="15" customHeight="1">
      <c r="A276" s="128" t="str">
        <f t="array" ref="A276">ConsolGeog[[#This Row],[Country]]</f>
        <v>Scotland</v>
      </c>
      <c r="B276" s="129" t="str">
        <f t="array" ref="B276">ConsolGeog[[#This Row],[County Name]]</f>
        <v/>
      </c>
      <c r="C276" s="128" t="str">
        <f t="array" ref="C276">ConsolGeog[[#This Row],[la_code]]</f>
        <v>S12000035</v>
      </c>
      <c r="D276" s="129" t="str">
        <f t="array" ref="D276">ConsolGeog[[#This Row],[la_name]]</f>
        <v>Argyll and Bute</v>
      </c>
      <c r="E276" s="129" t="str">
        <f t="array" ref="E276">ConsolGeog[[#This Row],[LA Type]]</f>
        <v>Local Authority</v>
      </c>
      <c r="F276" s="129">
        <f t="array" ref="F276">ConsolGeog[[#This Row],[population]]</f>
        <v>88166</v>
      </c>
      <c r="G276" s="129">
        <f t="array" ref="G276">ConsolGeog[[#This Row],[area]]</f>
        <v>690947</v>
      </c>
      <c r="H276" s="129">
        <f t="array" ref="H276">MAX(ConsolGeog[[#This Row],[Presented HS - 16-17 (2014)]]+ConsolGeog[[#This Row],[Presented HS - 18-24 (2014)]],ConsolGeog[[#This Row],[Presented HS - 16-24 (2014)]])+MAX(ConsolGeog[[#This Row],[Presented CS - 16-17 (2014)]]+ConsolGeog[[#This Row],[Presented CS - 18-24 (2014)]],ConsolGeog[[#This Row],[Presented CS - 16-24 (2014)]])</f>
        <v>0</v>
      </c>
      <c r="I276" s="129">
        <f t="array" ref="I276">MAX(ConsolGeog[[#This Row],[Assessed HS - 16-17 (2014)]]+ConsolGeog[[#This Row],[Assessed HS - 18-24 (2014)]],ConsolGeog[[#This Row],[Assessed HS - 16-24 (2014)]])+MAX(ConsolGeog[[#This Row],[Assessed CS - 16-17 (2014)]]+ConsolGeog[[#This Row],[Assessed CS - 18-24 (2014)]],ConsolGeog[[#This Row],[Assessed CS - 16-24 (2014)]])</f>
        <v>0</v>
      </c>
      <c r="J276" s="128">
        <f>VLOOKUP(FinalOutput[[#This Row],[ONS_Cenus_2011]],Table5[],CensusData!C$1,FALSE)</f>
        <v>23361</v>
      </c>
      <c r="K276" s="128">
        <f>VLOOKUP(FinalOutput[[#This Row],[ONS_Cenus_2011]],Table5[],CensusData!D$1,FALSE)</f>
        <v>3467</v>
      </c>
      <c r="L276" s="128">
        <f>VLOOKUP(FinalOutput[[#This Row],[ONS_Cenus_2011]],Table5[],CensusData!E$1,FALSE)</f>
        <v>1517</v>
      </c>
      <c r="M276" s="128" t="e">
        <f>VLOOKUP(FinalOutput[[#This Row],[ONS_Cenus_2011]],Table5[],CensusData!F$1,FALSE)</f>
        <v>#N/A</v>
      </c>
      <c r="N276" s="128" t="e">
        <f>VLOOKUP(FinalOutput[[#This Row],[ONS_Cenus_2011]],Table5[],CensusData!G$1,FALSE)</f>
        <v>#N/A</v>
      </c>
      <c r="O276" s="128" t="e">
        <f>VLOOKUP(FinalOutput[[#This Row],[ONS_Cenus_2011]],Table5[],CensusData!H$1,FALSE)</f>
        <v>#N/A</v>
      </c>
      <c r="P276" s="128" t="e">
        <f>VLOOKUP(FinalOutput[[#This Row],[ONS_Cenus_2011]],Table5[],CensusData!I$1,FALSE)</f>
        <v>#N/A</v>
      </c>
      <c r="Q276" s="128" t="e">
        <f>VLOOKUP(FinalOutput[[#This Row],[ONS_Cenus_2011]],Table5[],CensusData!J$1,FALSE)</f>
        <v>#N/A</v>
      </c>
      <c r="R276" s="128" t="e">
        <f>VLOOKUP(FinalOutput[[#This Row],[ONS_Cenus_2011]],Table5[],CensusData!K$1,FALSE)</f>
        <v>#N/A</v>
      </c>
      <c r="S276" s="128" t="e">
        <f>VLOOKUP(FinalOutput[[#This Row],[ONS_Cenus_2011]],Table5[],CensusData!L$1,FALSE)</f>
        <v>#N/A</v>
      </c>
      <c r="T276" s="128" t="e">
        <f>VLOOKUP(FinalOutput[[#This Row],[ONS_Cenus_2011]],Table5[],CensusData!M$1,FALSE)</f>
        <v>#N/A</v>
      </c>
      <c r="U276" s="128" t="e">
        <f>VLOOKUP(FinalOutput[[#This Row],[ONS_Cenus_2011]],Table5[],CensusData!N$1,FALSE)</f>
        <v>#N/A</v>
      </c>
      <c r="V276" s="128" t="e">
        <f>VLOOKUP(FinalOutput[[#This Row],[ONS_Cenus_2011]],Table5[],CensusData!O$1,FALSE)</f>
        <v>#N/A</v>
      </c>
      <c r="W276" s="128" t="e">
        <f>VLOOKUP(FinalOutput[[#This Row],[ONS_Cenus_2011]],Table5[],CensusData!P$1,FALSE)</f>
        <v>#N/A</v>
      </c>
      <c r="X276" s="128" t="e">
        <f>VLOOKUP(FinalOutput[[#This Row],[ONS_Cenus_2011]],Table5[],CensusData!Q$1,FALSE)</f>
        <v>#N/A</v>
      </c>
      <c r="Y276" s="128" t="e">
        <f>VLOOKUP(FinalOutput[[#This Row],[ONS_Cenus_2011]],Table5[],CensusData!R$1,FALSE)</f>
        <v>#N/A</v>
      </c>
      <c r="Z276" s="128" t="e">
        <f>VLOOKUP(FinalOutput[[#This Row],[ONS_Cenus_2011]],Table5[],CensusData!S$1,FALSE)</f>
        <v>#N/A</v>
      </c>
      <c r="AA276" s="128" t="e">
        <f>VLOOKUP(FinalOutput[[#This Row],[ONS_Cenus_2011]],Table5[],CensusData!T$1,FALSE)</f>
        <v>#N/A</v>
      </c>
      <c r="AB276" s="128" t="e">
        <f>VLOOKUP(FinalOutput[[#This Row],[ONS_Cenus_2011]],Table5[],CensusData!U$1,FALSE)</f>
        <v>#N/A</v>
      </c>
      <c r="AC276" s="128" t="e">
        <f>VLOOKUP(FinalOutput[[#This Row],[ONS_Cenus_2011]],Table5[],CensusData!V$1,FALSE)</f>
        <v>#N/A</v>
      </c>
      <c r="AD276" s="128" t="e">
        <f>VLOOKUP(FinalOutput[[#This Row],[ONS_Cenus_2011]],Table5[],CensusData!W$1,FALSE)</f>
        <v>#N/A</v>
      </c>
      <c r="AE276" s="128" t="e">
        <f>VLOOKUP(FinalOutput[[#This Row],[ONS_Cenus_2011]],Table5[],CensusData!X$1,FALSE)</f>
        <v>#N/A</v>
      </c>
      <c r="AF276" s="128" t="e">
        <f>VLOOKUP(FinalOutput[[#This Row],[ONS_Cenus_2011]],Table5[],CensusData!Y$1,FALSE)</f>
        <v>#N/A</v>
      </c>
      <c r="AG276" s="128" t="e">
        <f>VLOOKUP(FinalOutput[[#This Row],[ONS_Cenus_2011]],Table5[],CensusData!Z$1,FALSE)</f>
        <v>#N/A</v>
      </c>
      <c r="AH276" s="128" t="e">
        <f>VLOOKUP(FinalOutput[[#This Row],[ONS_Cenus_2011]],Table5[],CensusData!AA$1,FALSE)</f>
        <v>#N/A</v>
      </c>
      <c r="AI276" s="128" t="e">
        <f>VLOOKUP(FinalOutput[[#This Row],[ONS_Cenus_2011]],Table5[],CensusData!AB$1,FALSE)</f>
        <v>#N/A</v>
      </c>
      <c r="AJ276" s="128" t="e">
        <f>VLOOKUP(FinalOutput[[#This Row],[ONS_Cenus_2011]],Table5[],CensusData!AC$1,FALSE)</f>
        <v>#N/A</v>
      </c>
      <c r="AK276" s="128" t="e">
        <f>VLOOKUP(FinalOutput[[#This Row],[ONS_Cenus_2011]],Table5[],CensusData!AD$1,FALSE)</f>
        <v>#N/A</v>
      </c>
      <c r="AL276" s="128" t="e">
        <f>VLOOKUP(FinalOutput[[#This Row],[ONS_Cenus_2011]],Table5[],CensusData!AE$1,FALSE)</f>
        <v>#N/A</v>
      </c>
      <c r="AM276" s="128" t="e">
        <f>VLOOKUP(FinalOutput[[#This Row],[ONS_Cenus_2011]],Table5[],CensusData!AF$1,FALSE)</f>
        <v>#N/A</v>
      </c>
      <c r="AN276" s="128" t="e">
        <f>VLOOKUP(FinalOutput[[#This Row],[ONS_Cenus_2011]],Table5[],CensusData!AG$1,FALSE)</f>
        <v>#N/A</v>
      </c>
      <c r="AO276" s="128" t="e">
        <f>VLOOKUP(FinalOutput[[#This Row],[ONS_Cenus_2011]],Table5[],CensusData!AH$1,FALSE)</f>
        <v>#N/A</v>
      </c>
      <c r="AP276" s="128" t="e">
        <f>VLOOKUP(FinalOutput[[#This Row],[ONS_Cenus_2011]],Table5[],CensusData!AI$1,FALSE)</f>
        <v>#N/A</v>
      </c>
      <c r="AQ276" s="128" t="e">
        <f>VLOOKUP(FinalOutput[[#This Row],[ONS_Cenus_2011]],Table5[],CensusData!AJ$1,FALSE)</f>
        <v>#N/A</v>
      </c>
      <c r="AR276" s="128" t="e">
        <f>VLOOKUP(FinalOutput[[#This Row],[ONS_Cenus_2011]],Table5[],CensusData!AK$1,FALSE)</f>
        <v>#N/A</v>
      </c>
      <c r="AS276" s="128" t="e">
        <f>VLOOKUP(FinalOutput[[#This Row],[ONS_Cenus_2011]],Table5[],CensusData!AL$1,FALSE)</f>
        <v>#N/A</v>
      </c>
      <c r="AT276" s="128" t="e">
        <f>VLOOKUP(FinalOutput[[#This Row],[ONS_Cenus_2011]],Table5[],CensusData!AM$1,FALSE)</f>
        <v>#N/A</v>
      </c>
      <c r="AU276" s="128" t="e">
        <f>VLOOKUP(FinalOutput[[#This Row],[ONS_Cenus_2011]],Table5[],CensusData!AN$1,FALSE)</f>
        <v>#N/A</v>
      </c>
      <c r="AV276" s="128" t="e">
        <f>VLOOKUP(FinalOutput[[#This Row],[ONS_Cenus_2011]],Table5[],CensusData!AO$1,FALSE)</f>
        <v>#N/A</v>
      </c>
      <c r="AW276" s="128" t="e">
        <f>VLOOKUP(FinalOutput[[#This Row],[ONS_Cenus_2011]],Table5[],CensusData!AP$1,FALSE)</f>
        <v>#N/A</v>
      </c>
    </row>
    <row r="277" spans="1:49">
      <c r="A277" s="128" t="str">
        <f t="array" ref="A277">ConsolGeog[[#This Row],[Country]]</f>
        <v>England</v>
      </c>
      <c r="B277" s="129" t="str">
        <f t="array" ref="B277">ConsolGeog[[#This Row],[County Name]]</f>
        <v>Salford</v>
      </c>
      <c r="C277" s="128" t="str">
        <f t="array" ref="C277">ConsolGeog[[#This Row],[la_code]]</f>
        <v>E08000006</v>
      </c>
      <c r="D277" s="129" t="str">
        <f t="array" ref="D277">ConsolGeog[[#This Row],[la_name]]</f>
        <v>Salford</v>
      </c>
      <c r="E277" s="129" t="str">
        <f t="array" ref="E277">ConsolGeog[[#This Row],[LA Type]]</f>
        <v>Unitary</v>
      </c>
      <c r="F277" s="129">
        <f t="array" ref="F277">ConsolGeog[[#This Row],[population]]</f>
        <v>233933</v>
      </c>
      <c r="G277" s="129">
        <f t="array" ref="G277">ConsolGeog[[#This Row],[area]]</f>
        <v>9719.02</v>
      </c>
      <c r="H277" s="129">
        <f t="array" ref="H277">MAX(ConsolGeog[[#This Row],[Presented HS - 16-17 (2014)]]+ConsolGeog[[#This Row],[Presented HS - 18-24 (2014)]],ConsolGeog[[#This Row],[Presented HS - 16-24 (2014)]])+MAX(ConsolGeog[[#This Row],[Presented CS - 16-17 (2014)]]+ConsolGeog[[#This Row],[Presented CS - 18-24 (2014)]],ConsolGeog[[#This Row],[Presented CS - 16-24 (2014)]])</f>
        <v>0</v>
      </c>
      <c r="I277" s="129">
        <f t="array" ref="I277">MAX(ConsolGeog[[#This Row],[Assessed HS - 16-17 (2014)]]+ConsolGeog[[#This Row],[Assessed HS - 18-24 (2014)]],ConsolGeog[[#This Row],[Assessed HS - 16-24 (2014)]])+MAX(ConsolGeog[[#This Row],[Assessed CS - 16-17 (2014)]]+ConsolGeog[[#This Row],[Assessed CS - 18-24 (2014)]],ConsolGeog[[#This Row],[Assessed CS - 16-24 (2014)]])</f>
        <v>0</v>
      </c>
      <c r="J277" s="128">
        <f>VLOOKUP(FinalOutput[[#This Row],[ONS_Cenus_2011]],Table5[],CensusData!C$1,FALSE)</f>
        <v>81492</v>
      </c>
      <c r="K277" s="128">
        <f>VLOOKUP(FinalOutput[[#This Row],[ONS_Cenus_2011]],Table5[],CensusData!D$1,FALSE)</f>
        <v>15137</v>
      </c>
      <c r="L277" s="128">
        <f>VLOOKUP(FinalOutput[[#This Row],[ONS_Cenus_2011]],Table5[],CensusData!E$1,FALSE)</f>
        <v>9227</v>
      </c>
      <c r="M277" s="128">
        <f>VLOOKUP(FinalOutput[[#This Row],[ONS_Cenus_2011]],Table5[],CensusData!F$1,FALSE)</f>
        <v>17598</v>
      </c>
      <c r="N277" s="128">
        <f>VLOOKUP(FinalOutput[[#This Row],[ONS_Cenus_2011]],Table5[],CensusData!G$1,FALSE)</f>
        <v>8982</v>
      </c>
      <c r="O277" s="128">
        <f>VLOOKUP(FinalOutput[[#This Row],[ONS_Cenus_2011]],Table5[],CensusData!H$1,FALSE)</f>
        <v>2539</v>
      </c>
      <c r="P277" s="128">
        <f>VLOOKUP(FinalOutput[[#This Row],[ONS_Cenus_2011]],Table5[],CensusData!I$1,FALSE)</f>
        <v>56.07</v>
      </c>
      <c r="Q277" s="128">
        <f>VLOOKUP(FinalOutput[[#This Row],[ONS_Cenus_2011]],Table5[],CensusData!J$1,FALSE)</f>
        <v>1262</v>
      </c>
      <c r="R277" s="128">
        <f>VLOOKUP(FinalOutput[[#This Row],[ONS_Cenus_2011]],Table5[],CensusData!K$1,FALSE)</f>
        <v>103556</v>
      </c>
      <c r="S277" s="128">
        <f>VLOOKUP(FinalOutput[[#This Row],[ONS_Cenus_2011]],Table5[],CensusData!L$1,FALSE)</f>
        <v>94971</v>
      </c>
      <c r="T277" s="128">
        <f>VLOOKUP(FinalOutput[[#This Row],[ONS_Cenus_2011]],Table5[],CensusData!M$1,FALSE)</f>
        <v>88907</v>
      </c>
      <c r="U277" s="128">
        <f>VLOOKUP(FinalOutput[[#This Row],[ONS_Cenus_2011]],Table5[],CensusData!N$1,FALSE)</f>
        <v>1835</v>
      </c>
      <c r="V277" s="128">
        <f>VLOOKUP(FinalOutput[[#This Row],[ONS_Cenus_2011]],Table5[],CensusData!O$1,FALSE)</f>
        <v>82</v>
      </c>
      <c r="W277" s="128">
        <f>VLOOKUP(FinalOutput[[#This Row],[ONS_Cenus_2011]],Table5[],CensusData!P$1,FALSE)</f>
        <v>4147</v>
      </c>
      <c r="X277" s="128">
        <f>VLOOKUP(FinalOutput[[#This Row],[ONS_Cenus_2011]],Table5[],CensusData!Q$1,FALSE)</f>
        <v>1342</v>
      </c>
      <c r="Y277" s="128">
        <f>VLOOKUP(FinalOutput[[#This Row],[ONS_Cenus_2011]],Table5[],CensusData!R$1,FALSE)</f>
        <v>467</v>
      </c>
      <c r="Z277" s="128">
        <f>VLOOKUP(FinalOutput[[#This Row],[ONS_Cenus_2011]],Table5[],CensusData!S$1,FALSE)</f>
        <v>324</v>
      </c>
      <c r="AA277" s="128">
        <f>VLOOKUP(FinalOutput[[#This Row],[ONS_Cenus_2011]],Table5[],CensusData!T$1,FALSE)</f>
        <v>251</v>
      </c>
      <c r="AB277" s="128">
        <f>VLOOKUP(FinalOutput[[#This Row],[ONS_Cenus_2011]],Table5[],CensusData!U$1,FALSE)</f>
        <v>300</v>
      </c>
      <c r="AC277" s="128">
        <f>VLOOKUP(FinalOutput[[#This Row],[ONS_Cenus_2011]],Table5[],CensusData!V$1,FALSE)</f>
        <v>3451</v>
      </c>
      <c r="AD277" s="128">
        <f>VLOOKUP(FinalOutput[[#This Row],[ONS_Cenus_2011]],Table5[],CensusData!W$1,FALSE)</f>
        <v>963</v>
      </c>
      <c r="AE277" s="128">
        <f>VLOOKUP(FinalOutput[[#This Row],[ONS_Cenus_2011]],Table5[],CensusData!X$1,FALSE)</f>
        <v>630</v>
      </c>
      <c r="AF277" s="128">
        <f>VLOOKUP(FinalOutput[[#This Row],[ONS_Cenus_2011]],Table5[],CensusData!Y$1,FALSE)</f>
        <v>142</v>
      </c>
      <c r="AG277" s="128">
        <f>VLOOKUP(FinalOutput[[#This Row],[ONS_Cenus_2011]],Table5[],CensusData!Z$1,FALSE)</f>
        <v>1030</v>
      </c>
      <c r="AH277" s="128">
        <f>VLOOKUP(FinalOutput[[#This Row],[ONS_Cenus_2011]],Table5[],CensusData!AA$1,FALSE)</f>
        <v>686</v>
      </c>
      <c r="AI277" s="128">
        <f>VLOOKUP(FinalOutput[[#This Row],[ONS_Cenus_2011]],Table5[],CensusData!AB$1,FALSE)</f>
        <v>2873</v>
      </c>
      <c r="AJ277" s="128">
        <f>VLOOKUP(FinalOutput[[#This Row],[ONS_Cenus_2011]],Table5[],CensusData!AC$1,FALSE)</f>
        <v>2316</v>
      </c>
      <c r="AK277" s="128">
        <f>VLOOKUP(FinalOutput[[#This Row],[ONS_Cenus_2011]],Table5[],CensusData!AD$1,FALSE)</f>
        <v>375</v>
      </c>
      <c r="AL277" s="128">
        <f>VLOOKUP(FinalOutput[[#This Row],[ONS_Cenus_2011]],Table5[],CensusData!AE$1,FALSE)</f>
        <v>182</v>
      </c>
      <c r="AM277" s="128">
        <f>VLOOKUP(FinalOutput[[#This Row],[ONS_Cenus_2011]],Table5[],CensusData!AF$1,FALSE)</f>
        <v>919</v>
      </c>
      <c r="AN277" s="128">
        <f>VLOOKUP(FinalOutput[[#This Row],[ONS_Cenus_2011]],Table5[],CensusData!AG$1,FALSE)</f>
        <v>504</v>
      </c>
      <c r="AO277" s="128">
        <f>VLOOKUP(FinalOutput[[#This Row],[ONS_Cenus_2011]],Table5[],CensusData!AH$1,FALSE)</f>
        <v>415</v>
      </c>
      <c r="AP277" s="128">
        <f>VLOOKUP(FinalOutput[[#This Row],[ONS_Cenus_2011]],Table5[],CensusData!AI$1,FALSE)</f>
        <v>188780</v>
      </c>
      <c r="AQ277" s="128">
        <f>VLOOKUP(FinalOutput[[#This Row],[ONS_Cenus_2011]],Table5[],CensusData!AJ$1,FALSE)</f>
        <v>51175</v>
      </c>
      <c r="AR277" s="128">
        <f>VLOOKUP(FinalOutput[[#This Row],[ONS_Cenus_2011]],Table5[],CensusData!AK$1,FALSE)</f>
        <v>26189</v>
      </c>
      <c r="AS277" s="128">
        <f>VLOOKUP(FinalOutput[[#This Row],[ONS_Cenus_2011]],Table5[],CensusData!AL$1,FALSE)</f>
        <v>29161</v>
      </c>
      <c r="AT277" s="128">
        <f>VLOOKUP(FinalOutput[[#This Row],[ONS_Cenus_2011]],Table5[],CensusData!AM$1,FALSE)</f>
        <v>6337</v>
      </c>
      <c r="AU277" s="128">
        <f>VLOOKUP(FinalOutput[[#This Row],[ONS_Cenus_2011]],Table5[],CensusData!AN$1,FALSE)</f>
        <v>23870</v>
      </c>
      <c r="AV277" s="128">
        <f>VLOOKUP(FinalOutput[[#This Row],[ONS_Cenus_2011]],Table5[],CensusData!AO$1,FALSE)</f>
        <v>42103</v>
      </c>
      <c r="AW277" s="128">
        <f>VLOOKUP(FinalOutput[[#This Row],[ONS_Cenus_2011]],Table5[],CensusData!AP$1,FALSE)</f>
        <v>9945</v>
      </c>
    </row>
    <row r="278" spans="1:49">
      <c r="A278" s="128" t="str">
        <f t="array" ref="A278">ConsolGeog[[#This Row],[Country]]</f>
        <v>England</v>
      </c>
      <c r="B278" s="129" t="str">
        <f t="array" ref="B278">ConsolGeog[[#This Row],[County Name]]</f>
        <v>Newcastle upon Tyne</v>
      </c>
      <c r="C278" s="128" t="str">
        <f t="array" ref="C278">ConsolGeog[[#This Row],[la_code]]</f>
        <v>E08000021</v>
      </c>
      <c r="D278" s="129" t="str">
        <f t="array" ref="D278">ConsolGeog[[#This Row],[la_name]]</f>
        <v>Newcastle upon Tyne</v>
      </c>
      <c r="E278" s="129" t="str">
        <f t="array" ref="E278">ConsolGeog[[#This Row],[LA Type]]</f>
        <v>Unitary</v>
      </c>
      <c r="F278" s="129">
        <f t="array" ref="F278">ConsolGeog[[#This Row],[population]]</f>
        <v>280177</v>
      </c>
      <c r="G278" s="129">
        <f t="array" ref="G278">ConsolGeog[[#This Row],[area]]</f>
        <v>11343.86</v>
      </c>
      <c r="H278" s="129">
        <f t="array" ref="H278">MAX(ConsolGeog[[#This Row],[Presented HS - 16-17 (2014)]]+ConsolGeog[[#This Row],[Presented HS - 18-24 (2014)]],ConsolGeog[[#This Row],[Presented HS - 16-24 (2014)]])+MAX(ConsolGeog[[#This Row],[Presented CS - 16-17 (2014)]]+ConsolGeog[[#This Row],[Presented CS - 18-24 (2014)]],ConsolGeog[[#This Row],[Presented CS - 16-24 (2014)]])</f>
        <v>0</v>
      </c>
      <c r="I278" s="129">
        <f t="array" ref="I278">MAX(ConsolGeog[[#This Row],[Assessed HS - 16-17 (2014)]]+ConsolGeog[[#This Row],[Assessed HS - 18-24 (2014)]],ConsolGeog[[#This Row],[Assessed HS - 16-24 (2014)]])+MAX(ConsolGeog[[#This Row],[Assessed CS - 16-17 (2014)]]+ConsolGeog[[#This Row],[Assessed CS - 18-24 (2014)]],ConsolGeog[[#This Row],[Assessed CS - 16-24 (2014)]])</f>
        <v>0</v>
      </c>
      <c r="J278" s="128">
        <f>VLOOKUP(FinalOutput[[#This Row],[ONS_Cenus_2011]],Table5[],CensusData!C$1,FALSE)</f>
        <v>112363</v>
      </c>
      <c r="K278" s="128">
        <f>VLOOKUP(FinalOutput[[#This Row],[ONS_Cenus_2011]],Table5[],CensusData!D$1,FALSE)</f>
        <v>34174</v>
      </c>
      <c r="L278" s="128">
        <f>VLOOKUP(FinalOutput[[#This Row],[ONS_Cenus_2011]],Table5[],CensusData!E$1,FALSE)</f>
        <v>11448</v>
      </c>
      <c r="M278" s="128">
        <f>VLOOKUP(FinalOutput[[#This Row],[ONS_Cenus_2011]],Table5[],CensusData!F$1,FALSE)</f>
        <v>28745</v>
      </c>
      <c r="N278" s="128">
        <f>VLOOKUP(FinalOutput[[#This Row],[ONS_Cenus_2011]],Table5[],CensusData!G$1,FALSE)</f>
        <v>16544</v>
      </c>
      <c r="O278" s="128">
        <f>VLOOKUP(FinalOutput[[#This Row],[ONS_Cenus_2011]],Table5[],CensusData!H$1,FALSE)</f>
        <v>4043</v>
      </c>
      <c r="P278" s="128">
        <f>VLOOKUP(FinalOutput[[#This Row],[ONS_Cenus_2011]],Table5[],CensusData!I$1,FALSE)</f>
        <v>26.76</v>
      </c>
      <c r="Q278" s="128">
        <f>VLOOKUP(FinalOutput[[#This Row],[ONS_Cenus_2011]],Table5[],CensusData!J$1,FALSE)</f>
        <v>9749</v>
      </c>
      <c r="R278" s="128">
        <f>VLOOKUP(FinalOutput[[#This Row],[ONS_Cenus_2011]],Table5[],CensusData!K$1,FALSE)</f>
        <v>117153</v>
      </c>
      <c r="S278" s="128">
        <f>VLOOKUP(FinalOutput[[#This Row],[ONS_Cenus_2011]],Table5[],CensusData!L$1,FALSE)</f>
        <v>104307</v>
      </c>
      <c r="T278" s="128">
        <f>VLOOKUP(FinalOutput[[#This Row],[ONS_Cenus_2011]],Table5[],CensusData!M$1,FALSE)</f>
        <v>100158</v>
      </c>
      <c r="U278" s="128">
        <f>VLOOKUP(FinalOutput[[#This Row],[ONS_Cenus_2011]],Table5[],CensusData!N$1,FALSE)</f>
        <v>854</v>
      </c>
      <c r="V278" s="128">
        <f>VLOOKUP(FinalOutput[[#This Row],[ONS_Cenus_2011]],Table5[],CensusData!O$1,FALSE)</f>
        <v>54</v>
      </c>
      <c r="W278" s="128">
        <f>VLOOKUP(FinalOutput[[#This Row],[ONS_Cenus_2011]],Table5[],CensusData!P$1,FALSE)</f>
        <v>3241</v>
      </c>
      <c r="X278" s="128">
        <f>VLOOKUP(FinalOutput[[#This Row],[ONS_Cenus_2011]],Table5[],CensusData!Q$1,FALSE)</f>
        <v>1326</v>
      </c>
      <c r="Y278" s="128">
        <f>VLOOKUP(FinalOutput[[#This Row],[ONS_Cenus_2011]],Table5[],CensusData!R$1,FALSE)</f>
        <v>320</v>
      </c>
      <c r="Z278" s="128">
        <f>VLOOKUP(FinalOutput[[#This Row],[ONS_Cenus_2011]],Table5[],CensusData!S$1,FALSE)</f>
        <v>263</v>
      </c>
      <c r="AA278" s="128">
        <f>VLOOKUP(FinalOutput[[#This Row],[ONS_Cenus_2011]],Table5[],CensusData!T$1,FALSE)</f>
        <v>443</v>
      </c>
      <c r="AB278" s="128">
        <f>VLOOKUP(FinalOutput[[#This Row],[ONS_Cenus_2011]],Table5[],CensusData!U$1,FALSE)</f>
        <v>300</v>
      </c>
      <c r="AC278" s="128">
        <f>VLOOKUP(FinalOutput[[#This Row],[ONS_Cenus_2011]],Table5[],CensusData!V$1,FALSE)</f>
        <v>8137</v>
      </c>
      <c r="AD278" s="128">
        <f>VLOOKUP(FinalOutput[[#This Row],[ONS_Cenus_2011]],Table5[],CensusData!W$1,FALSE)</f>
        <v>1645</v>
      </c>
      <c r="AE278" s="128">
        <f>VLOOKUP(FinalOutput[[#This Row],[ONS_Cenus_2011]],Table5[],CensusData!X$1,FALSE)</f>
        <v>1650</v>
      </c>
      <c r="AF278" s="128">
        <f>VLOOKUP(FinalOutput[[#This Row],[ONS_Cenus_2011]],Table5[],CensusData!Y$1,FALSE)</f>
        <v>1086</v>
      </c>
      <c r="AG278" s="128">
        <f>VLOOKUP(FinalOutput[[#This Row],[ONS_Cenus_2011]],Table5[],CensusData!Z$1,FALSE)</f>
        <v>1989</v>
      </c>
      <c r="AH278" s="128">
        <f>VLOOKUP(FinalOutput[[#This Row],[ONS_Cenus_2011]],Table5[],CensusData!AA$1,FALSE)</f>
        <v>1767</v>
      </c>
      <c r="AI278" s="128">
        <f>VLOOKUP(FinalOutput[[#This Row],[ONS_Cenus_2011]],Table5[],CensusData!AB$1,FALSE)</f>
        <v>1906</v>
      </c>
      <c r="AJ278" s="128">
        <f>VLOOKUP(FinalOutput[[#This Row],[ONS_Cenus_2011]],Table5[],CensusData!AC$1,FALSE)</f>
        <v>1733</v>
      </c>
      <c r="AK278" s="128">
        <f>VLOOKUP(FinalOutput[[#This Row],[ONS_Cenus_2011]],Table5[],CensusData!AD$1,FALSE)</f>
        <v>110</v>
      </c>
      <c r="AL278" s="128">
        <f>VLOOKUP(FinalOutput[[#This Row],[ONS_Cenus_2011]],Table5[],CensusData!AE$1,FALSE)</f>
        <v>63</v>
      </c>
      <c r="AM278" s="128">
        <f>VLOOKUP(FinalOutput[[#This Row],[ONS_Cenus_2011]],Table5[],CensusData!AF$1,FALSE)</f>
        <v>1477</v>
      </c>
      <c r="AN278" s="128">
        <f>VLOOKUP(FinalOutput[[#This Row],[ONS_Cenus_2011]],Table5[],CensusData!AG$1,FALSE)</f>
        <v>813</v>
      </c>
      <c r="AO278" s="128">
        <f>VLOOKUP(FinalOutput[[#This Row],[ONS_Cenus_2011]],Table5[],CensusData!AH$1,FALSE)</f>
        <v>664</v>
      </c>
      <c r="AP278" s="128">
        <f>VLOOKUP(FinalOutput[[#This Row],[ONS_Cenus_2011]],Table5[],CensusData!AI$1,FALSE)</f>
        <v>232203</v>
      </c>
      <c r="AQ278" s="128">
        <f>VLOOKUP(FinalOutput[[#This Row],[ONS_Cenus_2011]],Table5[],CensusData!AJ$1,FALSE)</f>
        <v>54885</v>
      </c>
      <c r="AR278" s="128">
        <f>VLOOKUP(FinalOutput[[#This Row],[ONS_Cenus_2011]],Table5[],CensusData!AK$1,FALSE)</f>
        <v>26240</v>
      </c>
      <c r="AS278" s="128">
        <f>VLOOKUP(FinalOutput[[#This Row],[ONS_Cenus_2011]],Table5[],CensusData!AL$1,FALSE)</f>
        <v>29055</v>
      </c>
      <c r="AT278" s="128">
        <f>VLOOKUP(FinalOutput[[#This Row],[ONS_Cenus_2011]],Table5[],CensusData!AM$1,FALSE)</f>
        <v>7928</v>
      </c>
      <c r="AU278" s="128">
        <f>VLOOKUP(FinalOutput[[#This Row],[ONS_Cenus_2011]],Table5[],CensusData!AN$1,FALSE)</f>
        <v>39659</v>
      </c>
      <c r="AV278" s="128">
        <f>VLOOKUP(FinalOutput[[#This Row],[ONS_Cenus_2011]],Table5[],CensusData!AO$1,FALSE)</f>
        <v>63073</v>
      </c>
      <c r="AW278" s="128">
        <f>VLOOKUP(FinalOutput[[#This Row],[ONS_Cenus_2011]],Table5[],CensusData!AP$1,FALSE)</f>
        <v>11363</v>
      </c>
    </row>
    <row r="279" spans="1:49">
      <c r="A279" s="128" t="str">
        <f t="array" ref="A279">ConsolGeog[[#This Row],[Country]]</f>
        <v>England</v>
      </c>
      <c r="B279" s="129" t="str">
        <f t="array" ref="B279">ConsolGeog[[#This Row],[County Name]]</f>
        <v>Stockport</v>
      </c>
      <c r="C279" s="128" t="str">
        <f t="array" ref="C279">ConsolGeog[[#This Row],[la_code]]</f>
        <v>E08000007</v>
      </c>
      <c r="D279" s="129" t="str">
        <f t="array" ref="D279">ConsolGeog[[#This Row],[la_name]]</f>
        <v>Stockport</v>
      </c>
      <c r="E279" s="129" t="str">
        <f t="array" ref="E279">ConsolGeog[[#This Row],[LA Type]]</f>
        <v>Unitary</v>
      </c>
      <c r="F279" s="129">
        <f t="array" ref="F279">ConsolGeog[[#This Row],[population]]</f>
        <v>283275</v>
      </c>
      <c r="G279" s="129">
        <f t="array" ref="G279">ConsolGeog[[#This Row],[area]]</f>
        <v>12606.18</v>
      </c>
      <c r="H279" s="129">
        <f t="array" ref="H279">MAX(ConsolGeog[[#This Row],[Presented HS - 16-17 (2014)]]+ConsolGeog[[#This Row],[Presented HS - 18-24 (2014)]],ConsolGeog[[#This Row],[Presented HS - 16-24 (2014)]])+MAX(ConsolGeog[[#This Row],[Presented CS - 16-17 (2014)]]+ConsolGeog[[#This Row],[Presented CS - 18-24 (2014)]],ConsolGeog[[#This Row],[Presented CS - 16-24 (2014)]])</f>
        <v>156</v>
      </c>
      <c r="I279" s="129">
        <f t="array" ref="I279">MAX(ConsolGeog[[#This Row],[Assessed HS - 16-17 (2014)]]+ConsolGeog[[#This Row],[Assessed HS - 18-24 (2014)]],ConsolGeog[[#This Row],[Assessed HS - 16-24 (2014)]])+MAX(ConsolGeog[[#This Row],[Assessed CS - 16-17 (2014)]]+ConsolGeog[[#This Row],[Assessed CS - 18-24 (2014)]],ConsolGeog[[#This Row],[Assessed CS - 16-24 (2014)]])</f>
        <v>156</v>
      </c>
      <c r="J279" s="128">
        <f>VLOOKUP(FinalOutput[[#This Row],[ONS_Cenus_2011]],Table5[],CensusData!C$1,FALSE)</f>
        <v>91844</v>
      </c>
      <c r="K279" s="128">
        <f>VLOOKUP(FinalOutput[[#This Row],[ONS_Cenus_2011]],Table5[],CensusData!D$1,FALSE)</f>
        <v>12569</v>
      </c>
      <c r="L279" s="128">
        <f>VLOOKUP(FinalOutput[[#This Row],[ONS_Cenus_2011]],Table5[],CensusData!E$1,FALSE)</f>
        <v>5835</v>
      </c>
      <c r="M279" s="128">
        <f>VLOOKUP(FinalOutput[[#This Row],[ONS_Cenus_2011]],Table5[],CensusData!F$1,FALSE)</f>
        <v>14172</v>
      </c>
      <c r="N279" s="128">
        <f>VLOOKUP(FinalOutput[[#This Row],[ONS_Cenus_2011]],Table5[],CensusData!G$1,FALSE)</f>
        <v>8314</v>
      </c>
      <c r="O279" s="128">
        <f>VLOOKUP(FinalOutput[[#This Row],[ONS_Cenus_2011]],Table5[],CensusData!H$1,FALSE)</f>
        <v>1167</v>
      </c>
      <c r="P279" s="128">
        <f>VLOOKUP(FinalOutput[[#This Row],[ONS_Cenus_2011]],Table5[],CensusData!I$1,FALSE)</f>
        <v>15.55</v>
      </c>
      <c r="Q279" s="128">
        <f>VLOOKUP(FinalOutput[[#This Row],[ONS_Cenus_2011]],Table5[],CensusData!J$1,FALSE)</f>
        <v>17745</v>
      </c>
      <c r="R279" s="128">
        <f>VLOOKUP(FinalOutput[[#This Row],[ONS_Cenus_2011]],Table5[],CensusData!K$1,FALSE)</f>
        <v>121979</v>
      </c>
      <c r="S279" s="128">
        <f>VLOOKUP(FinalOutput[[#This Row],[ONS_Cenus_2011]],Table5[],CensusData!L$1,FALSE)</f>
        <v>115434</v>
      </c>
      <c r="T279" s="128">
        <f>VLOOKUP(FinalOutput[[#This Row],[ONS_Cenus_2011]],Table5[],CensusData!M$1,FALSE)</f>
        <v>111117</v>
      </c>
      <c r="U279" s="128">
        <f>VLOOKUP(FinalOutput[[#This Row],[ONS_Cenus_2011]],Table5[],CensusData!N$1,FALSE)</f>
        <v>2253</v>
      </c>
      <c r="V279" s="128">
        <f>VLOOKUP(FinalOutput[[#This Row],[ONS_Cenus_2011]],Table5[],CensusData!O$1,FALSE)</f>
        <v>18</v>
      </c>
      <c r="W279" s="128">
        <f>VLOOKUP(FinalOutput[[#This Row],[ONS_Cenus_2011]],Table5[],CensusData!P$1,FALSE)</f>
        <v>2046</v>
      </c>
      <c r="X279" s="128">
        <f>VLOOKUP(FinalOutput[[#This Row],[ONS_Cenus_2011]],Table5[],CensusData!Q$1,FALSE)</f>
        <v>1140</v>
      </c>
      <c r="Y279" s="128">
        <f>VLOOKUP(FinalOutput[[#This Row],[ONS_Cenus_2011]],Table5[],CensusData!R$1,FALSE)</f>
        <v>427</v>
      </c>
      <c r="Z279" s="128">
        <f>VLOOKUP(FinalOutput[[#This Row],[ONS_Cenus_2011]],Table5[],CensusData!S$1,FALSE)</f>
        <v>167</v>
      </c>
      <c r="AA279" s="128">
        <f>VLOOKUP(FinalOutput[[#This Row],[ONS_Cenus_2011]],Table5[],CensusData!T$1,FALSE)</f>
        <v>303</v>
      </c>
      <c r="AB279" s="128">
        <f>VLOOKUP(FinalOutput[[#This Row],[ONS_Cenus_2011]],Table5[],CensusData!U$1,FALSE)</f>
        <v>243</v>
      </c>
      <c r="AC279" s="128">
        <f>VLOOKUP(FinalOutput[[#This Row],[ONS_Cenus_2011]],Table5[],CensusData!V$1,FALSE)</f>
        <v>3970</v>
      </c>
      <c r="AD279" s="128">
        <f>VLOOKUP(FinalOutput[[#This Row],[ONS_Cenus_2011]],Table5[],CensusData!W$1,FALSE)</f>
        <v>931</v>
      </c>
      <c r="AE279" s="128">
        <f>VLOOKUP(FinalOutput[[#This Row],[ONS_Cenus_2011]],Table5[],CensusData!X$1,FALSE)</f>
        <v>1608</v>
      </c>
      <c r="AF279" s="128">
        <f>VLOOKUP(FinalOutput[[#This Row],[ONS_Cenus_2011]],Table5[],CensusData!Y$1,FALSE)</f>
        <v>174</v>
      </c>
      <c r="AG279" s="128">
        <f>VLOOKUP(FinalOutput[[#This Row],[ONS_Cenus_2011]],Table5[],CensusData!Z$1,FALSE)</f>
        <v>613</v>
      </c>
      <c r="AH279" s="128">
        <f>VLOOKUP(FinalOutput[[#This Row],[ONS_Cenus_2011]],Table5[],CensusData!AA$1,FALSE)</f>
        <v>644</v>
      </c>
      <c r="AI279" s="128">
        <f>VLOOKUP(FinalOutput[[#This Row],[ONS_Cenus_2011]],Table5[],CensusData!AB$1,FALSE)</f>
        <v>830</v>
      </c>
      <c r="AJ279" s="128">
        <f>VLOOKUP(FinalOutput[[#This Row],[ONS_Cenus_2011]],Table5[],CensusData!AC$1,FALSE)</f>
        <v>350</v>
      </c>
      <c r="AK279" s="128">
        <f>VLOOKUP(FinalOutput[[#This Row],[ONS_Cenus_2011]],Table5[],CensusData!AD$1,FALSE)</f>
        <v>384</v>
      </c>
      <c r="AL279" s="128">
        <f>VLOOKUP(FinalOutput[[#This Row],[ONS_Cenus_2011]],Table5[],CensusData!AE$1,FALSE)</f>
        <v>96</v>
      </c>
      <c r="AM279" s="128">
        <f>VLOOKUP(FinalOutput[[#This Row],[ONS_Cenus_2011]],Table5[],CensusData!AF$1,FALSE)</f>
        <v>605</v>
      </c>
      <c r="AN279" s="128">
        <f>VLOOKUP(FinalOutput[[#This Row],[ONS_Cenus_2011]],Table5[],CensusData!AG$1,FALSE)</f>
        <v>240</v>
      </c>
      <c r="AO279" s="128">
        <f>VLOOKUP(FinalOutput[[#This Row],[ONS_Cenus_2011]],Table5[],CensusData!AH$1,FALSE)</f>
        <v>365</v>
      </c>
      <c r="AP279" s="128">
        <f>VLOOKUP(FinalOutput[[#This Row],[ONS_Cenus_2011]],Table5[],CensusData!AI$1,FALSE)</f>
        <v>229822</v>
      </c>
      <c r="AQ279" s="128">
        <f>VLOOKUP(FinalOutput[[#This Row],[ONS_Cenus_2011]],Table5[],CensusData!AJ$1,FALSE)</f>
        <v>47430</v>
      </c>
      <c r="AR279" s="128">
        <f>VLOOKUP(FinalOutput[[#This Row],[ONS_Cenus_2011]],Table5[],CensusData!AK$1,FALSE)</f>
        <v>30962</v>
      </c>
      <c r="AS279" s="128">
        <f>VLOOKUP(FinalOutput[[#This Row],[ONS_Cenus_2011]],Table5[],CensusData!AL$1,FALSE)</f>
        <v>36785</v>
      </c>
      <c r="AT279" s="128">
        <f>VLOOKUP(FinalOutput[[#This Row],[ONS_Cenus_2011]],Table5[],CensusData!AM$1,FALSE)</f>
        <v>9276</v>
      </c>
      <c r="AU279" s="128">
        <f>VLOOKUP(FinalOutput[[#This Row],[ONS_Cenus_2011]],Table5[],CensusData!AN$1,FALSE)</f>
        <v>27896</v>
      </c>
      <c r="AV279" s="128">
        <f>VLOOKUP(FinalOutput[[#This Row],[ONS_Cenus_2011]],Table5[],CensusData!AO$1,FALSE)</f>
        <v>68506</v>
      </c>
      <c r="AW279" s="128">
        <f>VLOOKUP(FinalOutput[[#This Row],[ONS_Cenus_2011]],Table5[],CensusData!AP$1,FALSE)</f>
        <v>8967</v>
      </c>
    </row>
    <row r="280" spans="1:49">
      <c r="A280" s="128" t="str">
        <f t="array" ref="A280">ConsolGeog[[#This Row],[Country]]</f>
        <v>England</v>
      </c>
      <c r="B280" s="129" t="str">
        <f t="array" ref="B280">ConsolGeog[[#This Row],[County Name]]</f>
        <v>Tameside</v>
      </c>
      <c r="C280" s="128" t="str">
        <f t="array" ref="C280">ConsolGeog[[#This Row],[la_code]]</f>
        <v>E08000008</v>
      </c>
      <c r="D280" s="129" t="str">
        <f t="array" ref="D280">ConsolGeog[[#This Row],[la_name]]</f>
        <v>Tameside</v>
      </c>
      <c r="E280" s="129" t="str">
        <f t="array" ref="E280">ConsolGeog[[#This Row],[LA Type]]</f>
        <v>Unitary</v>
      </c>
      <c r="F280" s="129">
        <f t="array" ref="F280">ConsolGeog[[#This Row],[population]]</f>
        <v>219324</v>
      </c>
      <c r="G280" s="129">
        <f t="array" ref="G280">ConsolGeog[[#This Row],[area]]</f>
        <v>10317.14</v>
      </c>
      <c r="H280" s="129">
        <f t="array" ref="H280">MAX(ConsolGeog[[#This Row],[Presented HS - 16-17 (2014)]]+ConsolGeog[[#This Row],[Presented HS - 18-24 (2014)]],ConsolGeog[[#This Row],[Presented HS - 16-24 (2014)]])+MAX(ConsolGeog[[#This Row],[Presented CS - 16-17 (2014)]]+ConsolGeog[[#This Row],[Presented CS - 18-24 (2014)]],ConsolGeog[[#This Row],[Presented CS - 16-24 (2014)]])</f>
        <v>45</v>
      </c>
      <c r="I280" s="129">
        <f t="array" ref="I280">MAX(ConsolGeog[[#This Row],[Assessed HS - 16-17 (2014)]]+ConsolGeog[[#This Row],[Assessed HS - 18-24 (2014)]],ConsolGeog[[#This Row],[Assessed HS - 16-24 (2014)]])+MAX(ConsolGeog[[#This Row],[Assessed CS - 16-17 (2014)]]+ConsolGeog[[#This Row],[Assessed CS - 18-24 (2014)]],ConsolGeog[[#This Row],[Assessed CS - 16-24 (2014)]])</f>
        <v>76</v>
      </c>
      <c r="J280" s="128">
        <f>VLOOKUP(FinalOutput[[#This Row],[ONS_Cenus_2011]],Table5[],CensusData!C$1,FALSE)</f>
        <v>74361</v>
      </c>
      <c r="K280" s="128">
        <f>VLOOKUP(FinalOutput[[#This Row],[ONS_Cenus_2011]],Table5[],CensusData!D$1,FALSE)</f>
        <v>11776</v>
      </c>
      <c r="L280" s="128">
        <f>VLOOKUP(FinalOutput[[#This Row],[ONS_Cenus_2011]],Table5[],CensusData!E$1,FALSE)</f>
        <v>6315</v>
      </c>
      <c r="M280" s="128">
        <f>VLOOKUP(FinalOutput[[#This Row],[ONS_Cenus_2011]],Table5[],CensusData!F$1,FALSE)</f>
        <v>13671</v>
      </c>
      <c r="N280" s="128">
        <f>VLOOKUP(FinalOutput[[#This Row],[ONS_Cenus_2011]],Table5[],CensusData!G$1,FALSE)</f>
        <v>7883</v>
      </c>
      <c r="O280" s="128">
        <f>VLOOKUP(FinalOutput[[#This Row],[ONS_Cenus_2011]],Table5[],CensusData!H$1,FALSE)</f>
        <v>1471</v>
      </c>
      <c r="P280" s="128">
        <f>VLOOKUP(FinalOutput[[#This Row],[ONS_Cenus_2011]],Table5[],CensusData!I$1,FALSE)</f>
        <v>58.37</v>
      </c>
      <c r="Q280" s="128">
        <f>VLOOKUP(FinalOutput[[#This Row],[ONS_Cenus_2011]],Table5[],CensusData!J$1,FALSE)</f>
        <v>999</v>
      </c>
      <c r="R280" s="128">
        <f>VLOOKUP(FinalOutput[[#This Row],[ONS_Cenus_2011]],Table5[],CensusData!K$1,FALSE)</f>
        <v>94953</v>
      </c>
      <c r="S280" s="128">
        <f>VLOOKUP(FinalOutput[[#This Row],[ONS_Cenus_2011]],Table5[],CensusData!L$1,FALSE)</f>
        <v>89334</v>
      </c>
      <c r="T280" s="128">
        <f>VLOOKUP(FinalOutput[[#This Row],[ONS_Cenus_2011]],Table5[],CensusData!M$1,FALSE)</f>
        <v>86732</v>
      </c>
      <c r="U280" s="128">
        <f>VLOOKUP(FinalOutput[[#This Row],[ONS_Cenus_2011]],Table5[],CensusData!N$1,FALSE)</f>
        <v>1015</v>
      </c>
      <c r="V280" s="128">
        <f>VLOOKUP(FinalOutput[[#This Row],[ONS_Cenus_2011]],Table5[],CensusData!O$1,FALSE)</f>
        <v>19</v>
      </c>
      <c r="W280" s="128">
        <f>VLOOKUP(FinalOutput[[#This Row],[ONS_Cenus_2011]],Table5[],CensusData!P$1,FALSE)</f>
        <v>1568</v>
      </c>
      <c r="X280" s="128">
        <f>VLOOKUP(FinalOutput[[#This Row],[ONS_Cenus_2011]],Table5[],CensusData!Q$1,FALSE)</f>
        <v>773</v>
      </c>
      <c r="Y280" s="128">
        <f>VLOOKUP(FinalOutput[[#This Row],[ONS_Cenus_2011]],Table5[],CensusData!R$1,FALSE)</f>
        <v>340</v>
      </c>
      <c r="Z280" s="128">
        <f>VLOOKUP(FinalOutput[[#This Row],[ONS_Cenus_2011]],Table5[],CensusData!S$1,FALSE)</f>
        <v>141</v>
      </c>
      <c r="AA280" s="128">
        <f>VLOOKUP(FinalOutput[[#This Row],[ONS_Cenus_2011]],Table5[],CensusData!T$1,FALSE)</f>
        <v>150</v>
      </c>
      <c r="AB280" s="128">
        <f>VLOOKUP(FinalOutput[[#This Row],[ONS_Cenus_2011]],Table5[],CensusData!U$1,FALSE)</f>
        <v>142</v>
      </c>
      <c r="AC280" s="128">
        <f>VLOOKUP(FinalOutput[[#This Row],[ONS_Cenus_2011]],Table5[],CensusData!V$1,FALSE)</f>
        <v>3947</v>
      </c>
      <c r="AD280" s="128">
        <f>VLOOKUP(FinalOutput[[#This Row],[ONS_Cenus_2011]],Table5[],CensusData!W$1,FALSE)</f>
        <v>1294</v>
      </c>
      <c r="AE280" s="128">
        <f>VLOOKUP(FinalOutput[[#This Row],[ONS_Cenus_2011]],Table5[],CensusData!X$1,FALSE)</f>
        <v>1156</v>
      </c>
      <c r="AF280" s="128">
        <f>VLOOKUP(FinalOutput[[#This Row],[ONS_Cenus_2011]],Table5[],CensusData!Y$1,FALSE)</f>
        <v>924</v>
      </c>
      <c r="AG280" s="128">
        <f>VLOOKUP(FinalOutput[[#This Row],[ONS_Cenus_2011]],Table5[],CensusData!Z$1,FALSE)</f>
        <v>330</v>
      </c>
      <c r="AH280" s="128">
        <f>VLOOKUP(FinalOutput[[#This Row],[ONS_Cenus_2011]],Table5[],CensusData!AA$1,FALSE)</f>
        <v>243</v>
      </c>
      <c r="AI280" s="128">
        <f>VLOOKUP(FinalOutput[[#This Row],[ONS_Cenus_2011]],Table5[],CensusData!AB$1,FALSE)</f>
        <v>750</v>
      </c>
      <c r="AJ280" s="128">
        <f>VLOOKUP(FinalOutput[[#This Row],[ONS_Cenus_2011]],Table5[],CensusData!AC$1,FALSE)</f>
        <v>456</v>
      </c>
      <c r="AK280" s="128">
        <f>VLOOKUP(FinalOutput[[#This Row],[ONS_Cenus_2011]],Table5[],CensusData!AD$1,FALSE)</f>
        <v>215</v>
      </c>
      <c r="AL280" s="128">
        <f>VLOOKUP(FinalOutput[[#This Row],[ONS_Cenus_2011]],Table5[],CensusData!AE$1,FALSE)</f>
        <v>79</v>
      </c>
      <c r="AM280" s="128">
        <f>VLOOKUP(FinalOutput[[#This Row],[ONS_Cenus_2011]],Table5[],CensusData!AF$1,FALSE)</f>
        <v>149</v>
      </c>
      <c r="AN280" s="128">
        <f>VLOOKUP(FinalOutput[[#This Row],[ONS_Cenus_2011]],Table5[],CensusData!AG$1,FALSE)</f>
        <v>53</v>
      </c>
      <c r="AO280" s="128">
        <f>VLOOKUP(FinalOutput[[#This Row],[ONS_Cenus_2011]],Table5[],CensusData!AH$1,FALSE)</f>
        <v>96</v>
      </c>
      <c r="AP280" s="128">
        <f>VLOOKUP(FinalOutput[[#This Row],[ONS_Cenus_2011]],Table5[],CensusData!AI$1,FALSE)</f>
        <v>176616</v>
      </c>
      <c r="AQ280" s="128">
        <f>VLOOKUP(FinalOutput[[#This Row],[ONS_Cenus_2011]],Table5[],CensusData!AJ$1,FALSE)</f>
        <v>49547</v>
      </c>
      <c r="AR280" s="128">
        <f>VLOOKUP(FinalOutput[[#This Row],[ONS_Cenus_2011]],Table5[],CensusData!AK$1,FALSE)</f>
        <v>28347</v>
      </c>
      <c r="AS280" s="128">
        <f>VLOOKUP(FinalOutput[[#This Row],[ONS_Cenus_2011]],Table5[],CensusData!AL$1,FALSE)</f>
        <v>30600</v>
      </c>
      <c r="AT280" s="128">
        <f>VLOOKUP(FinalOutput[[#This Row],[ONS_Cenus_2011]],Table5[],CensusData!AM$1,FALSE)</f>
        <v>7886</v>
      </c>
      <c r="AU280" s="128">
        <f>VLOOKUP(FinalOutput[[#This Row],[ONS_Cenus_2011]],Table5[],CensusData!AN$1,FALSE)</f>
        <v>21371</v>
      </c>
      <c r="AV280" s="128">
        <f>VLOOKUP(FinalOutput[[#This Row],[ONS_Cenus_2011]],Table5[],CensusData!AO$1,FALSE)</f>
        <v>30994</v>
      </c>
      <c r="AW280" s="128">
        <f>VLOOKUP(FinalOutput[[#This Row],[ONS_Cenus_2011]],Table5[],CensusData!AP$1,FALSE)</f>
        <v>7871</v>
      </c>
    </row>
    <row r="281" spans="1:49">
      <c r="A281" s="128" t="str">
        <f t="array" ref="A281">ConsolGeog[[#This Row],[Country]]</f>
        <v>England</v>
      </c>
      <c r="B281" s="129" t="str">
        <f t="array" ref="B281">ConsolGeog[[#This Row],[County Name]]</f>
        <v>Trafford</v>
      </c>
      <c r="C281" s="128" t="str">
        <f t="array" ref="C281">ConsolGeog[[#This Row],[la_code]]</f>
        <v>E08000009</v>
      </c>
      <c r="D281" s="129" t="str">
        <f t="array" ref="D281">ConsolGeog[[#This Row],[la_name]]</f>
        <v>Trafford</v>
      </c>
      <c r="E281" s="129" t="str">
        <f t="array" ref="E281">ConsolGeog[[#This Row],[LA Type]]</f>
        <v>Unitary</v>
      </c>
      <c r="F281" s="129">
        <f t="array" ref="F281">ConsolGeog[[#This Row],[population]]</f>
        <v>226578</v>
      </c>
      <c r="G281" s="129">
        <f t="array" ref="G281">ConsolGeog[[#This Row],[area]]</f>
        <v>10603.73</v>
      </c>
      <c r="H281" s="129">
        <f t="array" ref="H281">MAX(ConsolGeog[[#This Row],[Presented HS - 16-17 (2014)]]+ConsolGeog[[#This Row],[Presented HS - 18-24 (2014)]],ConsolGeog[[#This Row],[Presented HS - 16-24 (2014)]])+MAX(ConsolGeog[[#This Row],[Presented CS - 16-17 (2014)]]+ConsolGeog[[#This Row],[Presented CS - 18-24 (2014)]],ConsolGeog[[#This Row],[Presented CS - 16-24 (2014)]])</f>
        <v>0</v>
      </c>
      <c r="I281" s="129">
        <f t="array" ref="I281">MAX(ConsolGeog[[#This Row],[Assessed HS - 16-17 (2014)]]+ConsolGeog[[#This Row],[Assessed HS - 18-24 (2014)]],ConsolGeog[[#This Row],[Assessed HS - 16-24 (2014)]])+MAX(ConsolGeog[[#This Row],[Assessed CS - 16-17 (2014)]]+ConsolGeog[[#This Row],[Assessed CS - 18-24 (2014)]],ConsolGeog[[#This Row],[Assessed CS - 16-24 (2014)]])</f>
        <v>0</v>
      </c>
      <c r="J281" s="128">
        <f>VLOOKUP(FinalOutput[[#This Row],[ONS_Cenus_2011]],Table5[],CensusData!C$1,FALSE)</f>
        <v>69289</v>
      </c>
      <c r="K281" s="128">
        <f>VLOOKUP(FinalOutput[[#This Row],[ONS_Cenus_2011]],Table5[],CensusData!D$1,FALSE)</f>
        <v>9983</v>
      </c>
      <c r="L281" s="128">
        <f>VLOOKUP(FinalOutput[[#This Row],[ONS_Cenus_2011]],Table5[],CensusData!E$1,FALSE)</f>
        <v>4907</v>
      </c>
      <c r="M281" s="128">
        <f>VLOOKUP(FinalOutput[[#This Row],[ONS_Cenus_2011]],Table5[],CensusData!F$1,FALSE)</f>
        <v>12239</v>
      </c>
      <c r="N281" s="128">
        <f>VLOOKUP(FinalOutput[[#This Row],[ONS_Cenus_2011]],Table5[],CensusData!G$1,FALSE)</f>
        <v>6759</v>
      </c>
      <c r="O281" s="128">
        <f>VLOOKUP(FinalOutput[[#This Row],[ONS_Cenus_2011]],Table5[],CensusData!H$1,FALSE)</f>
        <v>1162</v>
      </c>
      <c r="P281" s="128">
        <f>VLOOKUP(FinalOutput[[#This Row],[ONS_Cenus_2011]],Table5[],CensusData!I$1,FALSE)</f>
        <v>20.16</v>
      </c>
      <c r="Q281" s="128">
        <f>VLOOKUP(FinalOutput[[#This Row],[ONS_Cenus_2011]],Table5[],CensusData!J$1,FALSE)</f>
        <v>13876</v>
      </c>
      <c r="R281" s="128">
        <f>VLOOKUP(FinalOutput[[#This Row],[ONS_Cenus_2011]],Table5[],CensusData!K$1,FALSE)</f>
        <v>94484</v>
      </c>
      <c r="S281" s="128">
        <f>VLOOKUP(FinalOutput[[#This Row],[ONS_Cenus_2011]],Table5[],CensusData!L$1,FALSE)</f>
        <v>84155</v>
      </c>
      <c r="T281" s="128">
        <f>VLOOKUP(FinalOutput[[#This Row],[ONS_Cenus_2011]],Table5[],CensusData!M$1,FALSE)</f>
        <v>78644</v>
      </c>
      <c r="U281" s="128">
        <f>VLOOKUP(FinalOutput[[#This Row],[ONS_Cenus_2011]],Table5[],CensusData!N$1,FALSE)</f>
        <v>2853</v>
      </c>
      <c r="V281" s="128">
        <f>VLOOKUP(FinalOutput[[#This Row],[ONS_Cenus_2011]],Table5[],CensusData!O$1,FALSE)</f>
        <v>19</v>
      </c>
      <c r="W281" s="128">
        <f>VLOOKUP(FinalOutput[[#This Row],[ONS_Cenus_2011]],Table5[],CensusData!P$1,FALSE)</f>
        <v>2639</v>
      </c>
      <c r="X281" s="128">
        <f>VLOOKUP(FinalOutput[[#This Row],[ONS_Cenus_2011]],Table5[],CensusData!Q$1,FALSE)</f>
        <v>1280</v>
      </c>
      <c r="Y281" s="128">
        <f>VLOOKUP(FinalOutput[[#This Row],[ONS_Cenus_2011]],Table5[],CensusData!R$1,FALSE)</f>
        <v>574</v>
      </c>
      <c r="Z281" s="128">
        <f>VLOOKUP(FinalOutput[[#This Row],[ONS_Cenus_2011]],Table5[],CensusData!S$1,FALSE)</f>
        <v>171</v>
      </c>
      <c r="AA281" s="128">
        <f>VLOOKUP(FinalOutput[[#This Row],[ONS_Cenus_2011]],Table5[],CensusData!T$1,FALSE)</f>
        <v>254</v>
      </c>
      <c r="AB281" s="128">
        <f>VLOOKUP(FinalOutput[[#This Row],[ONS_Cenus_2011]],Table5[],CensusData!U$1,FALSE)</f>
        <v>281</v>
      </c>
      <c r="AC281" s="128">
        <f>VLOOKUP(FinalOutput[[#This Row],[ONS_Cenus_2011]],Table5[],CensusData!V$1,FALSE)</f>
        <v>5291</v>
      </c>
      <c r="AD281" s="128">
        <f>VLOOKUP(FinalOutput[[#This Row],[ONS_Cenus_2011]],Table5[],CensusData!W$1,FALSE)</f>
        <v>1913</v>
      </c>
      <c r="AE281" s="128">
        <f>VLOOKUP(FinalOutput[[#This Row],[ONS_Cenus_2011]],Table5[],CensusData!X$1,FALSE)</f>
        <v>1820</v>
      </c>
      <c r="AF281" s="128">
        <f>VLOOKUP(FinalOutput[[#This Row],[ONS_Cenus_2011]],Table5[],CensusData!Y$1,FALSE)</f>
        <v>127</v>
      </c>
      <c r="AG281" s="128">
        <f>VLOOKUP(FinalOutput[[#This Row],[ONS_Cenus_2011]],Table5[],CensusData!Z$1,FALSE)</f>
        <v>805</v>
      </c>
      <c r="AH281" s="128">
        <f>VLOOKUP(FinalOutput[[#This Row],[ONS_Cenus_2011]],Table5[],CensusData!AA$1,FALSE)</f>
        <v>626</v>
      </c>
      <c r="AI281" s="128">
        <f>VLOOKUP(FinalOutput[[#This Row],[ONS_Cenus_2011]],Table5[],CensusData!AB$1,FALSE)</f>
        <v>3084</v>
      </c>
      <c r="AJ281" s="128">
        <f>VLOOKUP(FinalOutput[[#This Row],[ONS_Cenus_2011]],Table5[],CensusData!AC$1,FALSE)</f>
        <v>724</v>
      </c>
      <c r="AK281" s="128">
        <f>VLOOKUP(FinalOutput[[#This Row],[ONS_Cenus_2011]],Table5[],CensusData!AD$1,FALSE)</f>
        <v>1993</v>
      </c>
      <c r="AL281" s="128">
        <f>VLOOKUP(FinalOutput[[#This Row],[ONS_Cenus_2011]],Table5[],CensusData!AE$1,FALSE)</f>
        <v>367</v>
      </c>
      <c r="AM281" s="128">
        <f>VLOOKUP(FinalOutput[[#This Row],[ONS_Cenus_2011]],Table5[],CensusData!AF$1,FALSE)</f>
        <v>674</v>
      </c>
      <c r="AN281" s="128">
        <f>VLOOKUP(FinalOutput[[#This Row],[ONS_Cenus_2011]],Table5[],CensusData!AG$1,FALSE)</f>
        <v>349</v>
      </c>
      <c r="AO281" s="128">
        <f>VLOOKUP(FinalOutput[[#This Row],[ONS_Cenus_2011]],Table5[],CensusData!AH$1,FALSE)</f>
        <v>325</v>
      </c>
      <c r="AP281" s="128">
        <f>VLOOKUP(FinalOutput[[#This Row],[ONS_Cenus_2011]],Table5[],CensusData!AI$1,FALSE)</f>
        <v>180754</v>
      </c>
      <c r="AQ281" s="128">
        <f>VLOOKUP(FinalOutput[[#This Row],[ONS_Cenus_2011]],Table5[],CensusData!AJ$1,FALSE)</f>
        <v>33573</v>
      </c>
      <c r="AR281" s="128">
        <f>VLOOKUP(FinalOutput[[#This Row],[ONS_Cenus_2011]],Table5[],CensusData!AK$1,FALSE)</f>
        <v>22490</v>
      </c>
      <c r="AS281" s="128">
        <f>VLOOKUP(FinalOutput[[#This Row],[ONS_Cenus_2011]],Table5[],CensusData!AL$1,FALSE)</f>
        <v>28590</v>
      </c>
      <c r="AT281" s="128">
        <f>VLOOKUP(FinalOutput[[#This Row],[ONS_Cenus_2011]],Table5[],CensusData!AM$1,FALSE)</f>
        <v>6165</v>
      </c>
      <c r="AU281" s="128">
        <f>VLOOKUP(FinalOutput[[#This Row],[ONS_Cenus_2011]],Table5[],CensusData!AN$1,FALSE)</f>
        <v>21078</v>
      </c>
      <c r="AV281" s="128">
        <f>VLOOKUP(FinalOutput[[#This Row],[ONS_Cenus_2011]],Table5[],CensusData!AO$1,FALSE)</f>
        <v>61051</v>
      </c>
      <c r="AW281" s="128">
        <f>VLOOKUP(FinalOutput[[#This Row],[ONS_Cenus_2011]],Table5[],CensusData!AP$1,FALSE)</f>
        <v>7807</v>
      </c>
    </row>
    <row r="282" spans="1:49" ht="15" customHeight="1">
      <c r="A282" s="128" t="str">
        <f t="array" ref="A282">ConsolGeog[[#This Row],[Country]]</f>
        <v>Scotland</v>
      </c>
      <c r="B282" s="129" t="str">
        <f t="array" ref="B282">ConsolGeog[[#This Row],[County Name]]</f>
        <v/>
      </c>
      <c r="C282" s="128" t="str">
        <f t="array" ref="C282">ConsolGeog[[#This Row],[la_code]]</f>
        <v>S12000042</v>
      </c>
      <c r="D282" s="129" t="str">
        <f t="array" ref="D282">ConsolGeog[[#This Row],[la_name]]</f>
        <v>Dundee City</v>
      </c>
      <c r="E282" s="129" t="str">
        <f t="array" ref="E282">ConsolGeog[[#This Row],[LA Type]]</f>
        <v>Local Authority</v>
      </c>
      <c r="F282" s="129">
        <f t="array" ref="F282">ConsolGeog[[#This Row],[population]]</f>
        <v>147268</v>
      </c>
      <c r="G282" s="129">
        <f t="array" ref="G282">ConsolGeog[[#This Row],[area]]</f>
        <v>5978</v>
      </c>
      <c r="H282" s="129">
        <f t="array" ref="H282">MAX(ConsolGeog[[#This Row],[Presented HS - 16-17 (2014)]]+ConsolGeog[[#This Row],[Presented HS - 18-24 (2014)]],ConsolGeog[[#This Row],[Presented HS - 16-24 (2014)]])+MAX(ConsolGeog[[#This Row],[Presented CS - 16-17 (2014)]]+ConsolGeog[[#This Row],[Presented CS - 18-24 (2014)]],ConsolGeog[[#This Row],[Presented CS - 16-24 (2014)]])</f>
        <v>0</v>
      </c>
      <c r="I282" s="129">
        <f t="array" ref="I282">MAX(ConsolGeog[[#This Row],[Assessed HS - 16-17 (2014)]]+ConsolGeog[[#This Row],[Assessed HS - 18-24 (2014)]],ConsolGeog[[#This Row],[Assessed HS - 16-24 (2014)]])+MAX(ConsolGeog[[#This Row],[Assessed CS - 16-17 (2014)]]+ConsolGeog[[#This Row],[Assessed CS - 18-24 (2014)]],ConsolGeog[[#This Row],[Assessed CS - 16-24 (2014)]])</f>
        <v>0</v>
      </c>
      <c r="J282" s="128">
        <f>VLOOKUP(FinalOutput[[#This Row],[ONS_Cenus_2011]],Table5[],CensusData!C$1,FALSE)</f>
        <v>47929</v>
      </c>
      <c r="K282" s="128">
        <f>VLOOKUP(FinalOutput[[#This Row],[ONS_Cenus_2011]],Table5[],CensusData!D$1,FALSE)</f>
        <v>13898</v>
      </c>
      <c r="L282" s="128">
        <f>VLOOKUP(FinalOutput[[#This Row],[ONS_Cenus_2011]],Table5[],CensusData!E$1,FALSE)</f>
        <v>5830</v>
      </c>
      <c r="M282" s="128" t="e">
        <f>VLOOKUP(FinalOutput[[#This Row],[ONS_Cenus_2011]],Table5[],CensusData!F$1,FALSE)</f>
        <v>#N/A</v>
      </c>
      <c r="N282" s="128" t="e">
        <f>VLOOKUP(FinalOutput[[#This Row],[ONS_Cenus_2011]],Table5[],CensusData!G$1,FALSE)</f>
        <v>#N/A</v>
      </c>
      <c r="O282" s="128" t="e">
        <f>VLOOKUP(FinalOutput[[#This Row],[ONS_Cenus_2011]],Table5[],CensusData!H$1,FALSE)</f>
        <v>#N/A</v>
      </c>
      <c r="P282" s="128" t="e">
        <f>VLOOKUP(FinalOutput[[#This Row],[ONS_Cenus_2011]],Table5[],CensusData!I$1,FALSE)</f>
        <v>#N/A</v>
      </c>
      <c r="Q282" s="128" t="e">
        <f>VLOOKUP(FinalOutput[[#This Row],[ONS_Cenus_2011]],Table5[],CensusData!J$1,FALSE)</f>
        <v>#N/A</v>
      </c>
      <c r="R282" s="128" t="e">
        <f>VLOOKUP(FinalOutput[[#This Row],[ONS_Cenus_2011]],Table5[],CensusData!K$1,FALSE)</f>
        <v>#N/A</v>
      </c>
      <c r="S282" s="128" t="e">
        <f>VLOOKUP(FinalOutput[[#This Row],[ONS_Cenus_2011]],Table5[],CensusData!L$1,FALSE)</f>
        <v>#N/A</v>
      </c>
      <c r="T282" s="128" t="e">
        <f>VLOOKUP(FinalOutput[[#This Row],[ONS_Cenus_2011]],Table5[],CensusData!M$1,FALSE)</f>
        <v>#N/A</v>
      </c>
      <c r="U282" s="128" t="e">
        <f>VLOOKUP(FinalOutput[[#This Row],[ONS_Cenus_2011]],Table5[],CensusData!N$1,FALSE)</f>
        <v>#N/A</v>
      </c>
      <c r="V282" s="128" t="e">
        <f>VLOOKUP(FinalOutput[[#This Row],[ONS_Cenus_2011]],Table5[],CensusData!O$1,FALSE)</f>
        <v>#N/A</v>
      </c>
      <c r="W282" s="128" t="e">
        <f>VLOOKUP(FinalOutput[[#This Row],[ONS_Cenus_2011]],Table5[],CensusData!P$1,FALSE)</f>
        <v>#N/A</v>
      </c>
      <c r="X282" s="128" t="e">
        <f>VLOOKUP(FinalOutput[[#This Row],[ONS_Cenus_2011]],Table5[],CensusData!Q$1,FALSE)</f>
        <v>#N/A</v>
      </c>
      <c r="Y282" s="128" t="e">
        <f>VLOOKUP(FinalOutput[[#This Row],[ONS_Cenus_2011]],Table5[],CensusData!R$1,FALSE)</f>
        <v>#N/A</v>
      </c>
      <c r="Z282" s="128" t="e">
        <f>VLOOKUP(FinalOutput[[#This Row],[ONS_Cenus_2011]],Table5[],CensusData!S$1,FALSE)</f>
        <v>#N/A</v>
      </c>
      <c r="AA282" s="128" t="e">
        <f>VLOOKUP(FinalOutput[[#This Row],[ONS_Cenus_2011]],Table5[],CensusData!T$1,FALSE)</f>
        <v>#N/A</v>
      </c>
      <c r="AB282" s="128" t="e">
        <f>VLOOKUP(FinalOutput[[#This Row],[ONS_Cenus_2011]],Table5[],CensusData!U$1,FALSE)</f>
        <v>#N/A</v>
      </c>
      <c r="AC282" s="128" t="e">
        <f>VLOOKUP(FinalOutput[[#This Row],[ONS_Cenus_2011]],Table5[],CensusData!V$1,FALSE)</f>
        <v>#N/A</v>
      </c>
      <c r="AD282" s="128" t="e">
        <f>VLOOKUP(FinalOutput[[#This Row],[ONS_Cenus_2011]],Table5[],CensusData!W$1,FALSE)</f>
        <v>#N/A</v>
      </c>
      <c r="AE282" s="128" t="e">
        <f>VLOOKUP(FinalOutput[[#This Row],[ONS_Cenus_2011]],Table5[],CensusData!X$1,FALSE)</f>
        <v>#N/A</v>
      </c>
      <c r="AF282" s="128" t="e">
        <f>VLOOKUP(FinalOutput[[#This Row],[ONS_Cenus_2011]],Table5[],CensusData!Y$1,FALSE)</f>
        <v>#N/A</v>
      </c>
      <c r="AG282" s="128" t="e">
        <f>VLOOKUP(FinalOutput[[#This Row],[ONS_Cenus_2011]],Table5[],CensusData!Z$1,FALSE)</f>
        <v>#N/A</v>
      </c>
      <c r="AH282" s="128" t="e">
        <f>VLOOKUP(FinalOutput[[#This Row],[ONS_Cenus_2011]],Table5[],CensusData!AA$1,FALSE)</f>
        <v>#N/A</v>
      </c>
      <c r="AI282" s="128" t="e">
        <f>VLOOKUP(FinalOutput[[#This Row],[ONS_Cenus_2011]],Table5[],CensusData!AB$1,FALSE)</f>
        <v>#N/A</v>
      </c>
      <c r="AJ282" s="128" t="e">
        <f>VLOOKUP(FinalOutput[[#This Row],[ONS_Cenus_2011]],Table5[],CensusData!AC$1,FALSE)</f>
        <v>#N/A</v>
      </c>
      <c r="AK282" s="128" t="e">
        <f>VLOOKUP(FinalOutput[[#This Row],[ONS_Cenus_2011]],Table5[],CensusData!AD$1,FALSE)</f>
        <v>#N/A</v>
      </c>
      <c r="AL282" s="128" t="e">
        <f>VLOOKUP(FinalOutput[[#This Row],[ONS_Cenus_2011]],Table5[],CensusData!AE$1,FALSE)</f>
        <v>#N/A</v>
      </c>
      <c r="AM282" s="128" t="e">
        <f>VLOOKUP(FinalOutput[[#This Row],[ONS_Cenus_2011]],Table5[],CensusData!AF$1,FALSE)</f>
        <v>#N/A</v>
      </c>
      <c r="AN282" s="128" t="e">
        <f>VLOOKUP(FinalOutput[[#This Row],[ONS_Cenus_2011]],Table5[],CensusData!AG$1,FALSE)</f>
        <v>#N/A</v>
      </c>
      <c r="AO282" s="128" t="e">
        <f>VLOOKUP(FinalOutput[[#This Row],[ONS_Cenus_2011]],Table5[],CensusData!AH$1,FALSE)</f>
        <v>#N/A</v>
      </c>
      <c r="AP282" s="128" t="e">
        <f>VLOOKUP(FinalOutput[[#This Row],[ONS_Cenus_2011]],Table5[],CensusData!AI$1,FALSE)</f>
        <v>#N/A</v>
      </c>
      <c r="AQ282" s="128" t="e">
        <f>VLOOKUP(FinalOutput[[#This Row],[ONS_Cenus_2011]],Table5[],CensusData!AJ$1,FALSE)</f>
        <v>#N/A</v>
      </c>
      <c r="AR282" s="128" t="e">
        <f>VLOOKUP(FinalOutput[[#This Row],[ONS_Cenus_2011]],Table5[],CensusData!AK$1,FALSE)</f>
        <v>#N/A</v>
      </c>
      <c r="AS282" s="128" t="e">
        <f>VLOOKUP(FinalOutput[[#This Row],[ONS_Cenus_2011]],Table5[],CensusData!AL$1,FALSE)</f>
        <v>#N/A</v>
      </c>
      <c r="AT282" s="128" t="e">
        <f>VLOOKUP(FinalOutput[[#This Row],[ONS_Cenus_2011]],Table5[],CensusData!AM$1,FALSE)</f>
        <v>#N/A</v>
      </c>
      <c r="AU282" s="128" t="e">
        <f>VLOOKUP(FinalOutput[[#This Row],[ONS_Cenus_2011]],Table5[],CensusData!AN$1,FALSE)</f>
        <v>#N/A</v>
      </c>
      <c r="AV282" s="128" t="e">
        <f>VLOOKUP(FinalOutput[[#This Row],[ONS_Cenus_2011]],Table5[],CensusData!AO$1,FALSE)</f>
        <v>#N/A</v>
      </c>
      <c r="AW282" s="128" t="e">
        <f>VLOOKUP(FinalOutput[[#This Row],[ONS_Cenus_2011]],Table5[],CensusData!AP$1,FALSE)</f>
        <v>#N/A</v>
      </c>
    </row>
    <row r="283" spans="1:49" ht="15" customHeight="1">
      <c r="A283" s="128" t="str">
        <f t="array" ref="A283">ConsolGeog[[#This Row],[Country]]</f>
        <v>Scotland</v>
      </c>
      <c r="B283" s="129" t="str">
        <f t="array" ref="B283">ConsolGeog[[#This Row],[County Name]]</f>
        <v/>
      </c>
      <c r="C283" s="128" t="str">
        <f t="array" ref="C283">ConsolGeog[[#This Row],[la_code]]</f>
        <v>S12000044</v>
      </c>
      <c r="D283" s="129" t="str">
        <f t="array" ref="D283">ConsolGeog[[#This Row],[la_name]]</f>
        <v>North Lanarkshire</v>
      </c>
      <c r="E283" s="129" t="str">
        <f t="array" ref="E283">ConsolGeog[[#This Row],[LA Type]]</f>
        <v>Local Authority</v>
      </c>
      <c r="F283" s="129">
        <f t="array" ref="F283">ConsolGeog[[#This Row],[population]]</f>
        <v>337727</v>
      </c>
      <c r="G283" s="129">
        <f t="array" ref="G283">ConsolGeog[[#This Row],[area]]</f>
        <v>46991</v>
      </c>
      <c r="H283" s="129">
        <f t="array" ref="H283">MAX(ConsolGeog[[#This Row],[Presented HS - 16-17 (2014)]]+ConsolGeog[[#This Row],[Presented HS - 18-24 (2014)]],ConsolGeog[[#This Row],[Presented HS - 16-24 (2014)]])+MAX(ConsolGeog[[#This Row],[Presented CS - 16-17 (2014)]]+ConsolGeog[[#This Row],[Presented CS - 18-24 (2014)]],ConsolGeog[[#This Row],[Presented CS - 16-24 (2014)]])</f>
        <v>0</v>
      </c>
      <c r="I283" s="129">
        <f t="array" ref="I283">MAX(ConsolGeog[[#This Row],[Assessed HS - 16-17 (2014)]]+ConsolGeog[[#This Row],[Assessed HS - 18-24 (2014)]],ConsolGeog[[#This Row],[Assessed HS - 16-24 (2014)]])+MAX(ConsolGeog[[#This Row],[Assessed CS - 16-17 (2014)]]+ConsolGeog[[#This Row],[Assessed CS - 18-24 (2014)]],ConsolGeog[[#This Row],[Assessed CS - 16-24 (2014)]])</f>
        <v>0</v>
      </c>
      <c r="J283" s="128">
        <f>VLOOKUP(FinalOutput[[#This Row],[ONS_Cenus_2011]],Table5[],CensusData!C$1,FALSE)</f>
        <v>93535</v>
      </c>
      <c r="K283" s="128">
        <f>VLOOKUP(FinalOutput[[#This Row],[ONS_Cenus_2011]],Table5[],CensusData!D$1,FALSE)</f>
        <v>17185</v>
      </c>
      <c r="L283" s="128">
        <f>VLOOKUP(FinalOutput[[#This Row],[ONS_Cenus_2011]],Table5[],CensusData!E$1,FALSE)</f>
        <v>9587</v>
      </c>
      <c r="M283" s="128" t="e">
        <f>VLOOKUP(FinalOutput[[#This Row],[ONS_Cenus_2011]],Table5[],CensusData!F$1,FALSE)</f>
        <v>#N/A</v>
      </c>
      <c r="N283" s="128" t="e">
        <f>VLOOKUP(FinalOutput[[#This Row],[ONS_Cenus_2011]],Table5[],CensusData!G$1,FALSE)</f>
        <v>#N/A</v>
      </c>
      <c r="O283" s="128" t="e">
        <f>VLOOKUP(FinalOutput[[#This Row],[ONS_Cenus_2011]],Table5[],CensusData!H$1,FALSE)</f>
        <v>#N/A</v>
      </c>
      <c r="P283" s="128" t="e">
        <f>VLOOKUP(FinalOutput[[#This Row],[ONS_Cenus_2011]],Table5[],CensusData!I$1,FALSE)</f>
        <v>#N/A</v>
      </c>
      <c r="Q283" s="128" t="e">
        <f>VLOOKUP(FinalOutput[[#This Row],[ONS_Cenus_2011]],Table5[],CensusData!J$1,FALSE)</f>
        <v>#N/A</v>
      </c>
      <c r="R283" s="128" t="e">
        <f>VLOOKUP(FinalOutput[[#This Row],[ONS_Cenus_2011]],Table5[],CensusData!K$1,FALSE)</f>
        <v>#N/A</v>
      </c>
      <c r="S283" s="128" t="e">
        <f>VLOOKUP(FinalOutput[[#This Row],[ONS_Cenus_2011]],Table5[],CensusData!L$1,FALSE)</f>
        <v>#N/A</v>
      </c>
      <c r="T283" s="128" t="e">
        <f>VLOOKUP(FinalOutput[[#This Row],[ONS_Cenus_2011]],Table5[],CensusData!M$1,FALSE)</f>
        <v>#N/A</v>
      </c>
      <c r="U283" s="128" t="e">
        <f>VLOOKUP(FinalOutput[[#This Row],[ONS_Cenus_2011]],Table5[],CensusData!N$1,FALSE)</f>
        <v>#N/A</v>
      </c>
      <c r="V283" s="128" t="e">
        <f>VLOOKUP(FinalOutput[[#This Row],[ONS_Cenus_2011]],Table5[],CensusData!O$1,FALSE)</f>
        <v>#N/A</v>
      </c>
      <c r="W283" s="128" t="e">
        <f>VLOOKUP(FinalOutput[[#This Row],[ONS_Cenus_2011]],Table5[],CensusData!P$1,FALSE)</f>
        <v>#N/A</v>
      </c>
      <c r="X283" s="128" t="e">
        <f>VLOOKUP(FinalOutput[[#This Row],[ONS_Cenus_2011]],Table5[],CensusData!Q$1,FALSE)</f>
        <v>#N/A</v>
      </c>
      <c r="Y283" s="128" t="e">
        <f>VLOOKUP(FinalOutput[[#This Row],[ONS_Cenus_2011]],Table5[],CensusData!R$1,FALSE)</f>
        <v>#N/A</v>
      </c>
      <c r="Z283" s="128" t="e">
        <f>VLOOKUP(FinalOutput[[#This Row],[ONS_Cenus_2011]],Table5[],CensusData!S$1,FALSE)</f>
        <v>#N/A</v>
      </c>
      <c r="AA283" s="128" t="e">
        <f>VLOOKUP(FinalOutput[[#This Row],[ONS_Cenus_2011]],Table5[],CensusData!T$1,FALSE)</f>
        <v>#N/A</v>
      </c>
      <c r="AB283" s="128" t="e">
        <f>VLOOKUP(FinalOutput[[#This Row],[ONS_Cenus_2011]],Table5[],CensusData!U$1,FALSE)</f>
        <v>#N/A</v>
      </c>
      <c r="AC283" s="128" t="e">
        <f>VLOOKUP(FinalOutput[[#This Row],[ONS_Cenus_2011]],Table5[],CensusData!V$1,FALSE)</f>
        <v>#N/A</v>
      </c>
      <c r="AD283" s="128" t="e">
        <f>VLOOKUP(FinalOutput[[#This Row],[ONS_Cenus_2011]],Table5[],CensusData!W$1,FALSE)</f>
        <v>#N/A</v>
      </c>
      <c r="AE283" s="128" t="e">
        <f>VLOOKUP(FinalOutput[[#This Row],[ONS_Cenus_2011]],Table5[],CensusData!X$1,FALSE)</f>
        <v>#N/A</v>
      </c>
      <c r="AF283" s="128" t="e">
        <f>VLOOKUP(FinalOutput[[#This Row],[ONS_Cenus_2011]],Table5[],CensusData!Y$1,FALSE)</f>
        <v>#N/A</v>
      </c>
      <c r="AG283" s="128" t="e">
        <f>VLOOKUP(FinalOutput[[#This Row],[ONS_Cenus_2011]],Table5[],CensusData!Z$1,FALSE)</f>
        <v>#N/A</v>
      </c>
      <c r="AH283" s="128" t="e">
        <f>VLOOKUP(FinalOutput[[#This Row],[ONS_Cenus_2011]],Table5[],CensusData!AA$1,FALSE)</f>
        <v>#N/A</v>
      </c>
      <c r="AI283" s="128" t="e">
        <f>VLOOKUP(FinalOutput[[#This Row],[ONS_Cenus_2011]],Table5[],CensusData!AB$1,FALSE)</f>
        <v>#N/A</v>
      </c>
      <c r="AJ283" s="128" t="e">
        <f>VLOOKUP(FinalOutput[[#This Row],[ONS_Cenus_2011]],Table5[],CensusData!AC$1,FALSE)</f>
        <v>#N/A</v>
      </c>
      <c r="AK283" s="128" t="e">
        <f>VLOOKUP(FinalOutput[[#This Row],[ONS_Cenus_2011]],Table5[],CensusData!AD$1,FALSE)</f>
        <v>#N/A</v>
      </c>
      <c r="AL283" s="128" t="e">
        <f>VLOOKUP(FinalOutput[[#This Row],[ONS_Cenus_2011]],Table5[],CensusData!AE$1,FALSE)</f>
        <v>#N/A</v>
      </c>
      <c r="AM283" s="128" t="e">
        <f>VLOOKUP(FinalOutput[[#This Row],[ONS_Cenus_2011]],Table5[],CensusData!AF$1,FALSE)</f>
        <v>#N/A</v>
      </c>
      <c r="AN283" s="128" t="e">
        <f>VLOOKUP(FinalOutput[[#This Row],[ONS_Cenus_2011]],Table5[],CensusData!AG$1,FALSE)</f>
        <v>#N/A</v>
      </c>
      <c r="AO283" s="128" t="e">
        <f>VLOOKUP(FinalOutput[[#This Row],[ONS_Cenus_2011]],Table5[],CensusData!AH$1,FALSE)</f>
        <v>#N/A</v>
      </c>
      <c r="AP283" s="128" t="e">
        <f>VLOOKUP(FinalOutput[[#This Row],[ONS_Cenus_2011]],Table5[],CensusData!AI$1,FALSE)</f>
        <v>#N/A</v>
      </c>
      <c r="AQ283" s="128" t="e">
        <f>VLOOKUP(FinalOutput[[#This Row],[ONS_Cenus_2011]],Table5[],CensusData!AJ$1,FALSE)</f>
        <v>#N/A</v>
      </c>
      <c r="AR283" s="128" t="e">
        <f>VLOOKUP(FinalOutput[[#This Row],[ONS_Cenus_2011]],Table5[],CensusData!AK$1,FALSE)</f>
        <v>#N/A</v>
      </c>
      <c r="AS283" s="128" t="e">
        <f>VLOOKUP(FinalOutput[[#This Row],[ONS_Cenus_2011]],Table5[],CensusData!AL$1,FALSE)</f>
        <v>#N/A</v>
      </c>
      <c r="AT283" s="128" t="e">
        <f>VLOOKUP(FinalOutput[[#This Row],[ONS_Cenus_2011]],Table5[],CensusData!AM$1,FALSE)</f>
        <v>#N/A</v>
      </c>
      <c r="AU283" s="128" t="e">
        <f>VLOOKUP(FinalOutput[[#This Row],[ONS_Cenus_2011]],Table5[],CensusData!AN$1,FALSE)</f>
        <v>#N/A</v>
      </c>
      <c r="AV283" s="128" t="e">
        <f>VLOOKUP(FinalOutput[[#This Row],[ONS_Cenus_2011]],Table5[],CensusData!AO$1,FALSE)</f>
        <v>#N/A</v>
      </c>
      <c r="AW283" s="128" t="e">
        <f>VLOOKUP(FinalOutput[[#This Row],[ONS_Cenus_2011]],Table5[],CensusData!AP$1,FALSE)</f>
        <v>#N/A</v>
      </c>
    </row>
    <row r="284" spans="1:49">
      <c r="A284" s="128" t="str">
        <f t="array" ref="A284">ConsolGeog[[#This Row],[Country]]</f>
        <v>England</v>
      </c>
      <c r="B284" s="129" t="str">
        <f t="array" ref="B284">ConsolGeog[[#This Row],[County Name]]</f>
        <v>Wigan</v>
      </c>
      <c r="C284" s="128" t="str">
        <f t="array" ref="C284">ConsolGeog[[#This Row],[la_code]]</f>
        <v>E08000010</v>
      </c>
      <c r="D284" s="129" t="str">
        <f t="array" ref="D284">ConsolGeog[[#This Row],[la_name]]</f>
        <v>Wigan</v>
      </c>
      <c r="E284" s="129" t="str">
        <f t="array" ref="E284">ConsolGeog[[#This Row],[LA Type]]</f>
        <v>Unitary</v>
      </c>
      <c r="F284" s="129">
        <f t="array" ref="F284">ConsolGeog[[#This Row],[population]]</f>
        <v>317849</v>
      </c>
      <c r="G284" s="129">
        <f t="array" ref="G284">ConsolGeog[[#This Row],[area]]</f>
        <v>18819.150000000001</v>
      </c>
      <c r="H284" s="129">
        <f t="array" ref="H284">MAX(ConsolGeog[[#This Row],[Presented HS - 16-17 (2014)]]+ConsolGeog[[#This Row],[Presented HS - 18-24 (2014)]],ConsolGeog[[#This Row],[Presented HS - 16-24 (2014)]])+MAX(ConsolGeog[[#This Row],[Presented CS - 16-17 (2014)]]+ConsolGeog[[#This Row],[Presented CS - 18-24 (2014)]],ConsolGeog[[#This Row],[Presented CS - 16-24 (2014)]])</f>
        <v>16</v>
      </c>
      <c r="I284" s="129">
        <f t="array" ref="I284">MAX(ConsolGeog[[#This Row],[Assessed HS - 16-17 (2014)]]+ConsolGeog[[#This Row],[Assessed HS - 18-24 (2014)]],ConsolGeog[[#This Row],[Assessed HS - 16-24 (2014)]])+MAX(ConsolGeog[[#This Row],[Assessed CS - 16-17 (2014)]]+ConsolGeog[[#This Row],[Assessed CS - 18-24 (2014)]],ConsolGeog[[#This Row],[Assessed CS - 16-24 (2014)]])</f>
        <v>16</v>
      </c>
      <c r="J284" s="128">
        <f>VLOOKUP(FinalOutput[[#This Row],[ONS_Cenus_2011]],Table5[],CensusData!C$1,FALSE)</f>
        <v>107493</v>
      </c>
      <c r="K284" s="128">
        <f>VLOOKUP(FinalOutput[[#This Row],[ONS_Cenus_2011]],Table5[],CensusData!D$1,FALSE)</f>
        <v>14772</v>
      </c>
      <c r="L284" s="128">
        <f>VLOOKUP(FinalOutput[[#This Row],[ONS_Cenus_2011]],Table5[],CensusData!E$1,FALSE)</f>
        <v>7958</v>
      </c>
      <c r="M284" s="128">
        <f>VLOOKUP(FinalOutput[[#This Row],[ONS_Cenus_2011]],Table5[],CensusData!F$1,FALSE)</f>
        <v>16080</v>
      </c>
      <c r="N284" s="128">
        <f>VLOOKUP(FinalOutput[[#This Row],[ONS_Cenus_2011]],Table5[],CensusData!G$1,FALSE)</f>
        <v>9598</v>
      </c>
      <c r="O284" s="128">
        <f>VLOOKUP(FinalOutput[[#This Row],[ONS_Cenus_2011]],Table5[],CensusData!H$1,FALSE)</f>
        <v>1463</v>
      </c>
      <c r="P284" s="128">
        <f>VLOOKUP(FinalOutput[[#This Row],[ONS_Cenus_2011]],Table5[],CensusData!I$1,FALSE)</f>
        <v>18.62</v>
      </c>
      <c r="Q284" s="128">
        <f>VLOOKUP(FinalOutput[[#This Row],[ONS_Cenus_2011]],Table5[],CensusData!J$1,FALSE)</f>
        <v>15085</v>
      </c>
      <c r="R284" s="128">
        <f>VLOOKUP(FinalOutput[[#This Row],[ONS_Cenus_2011]],Table5[],CensusData!K$1,FALSE)</f>
        <v>136386</v>
      </c>
      <c r="S284" s="128">
        <f>VLOOKUP(FinalOutput[[#This Row],[ONS_Cenus_2011]],Table5[],CensusData!L$1,FALSE)</f>
        <v>133459</v>
      </c>
      <c r="T284" s="128">
        <f>VLOOKUP(FinalOutput[[#This Row],[ONS_Cenus_2011]],Table5[],CensusData!M$1,FALSE)</f>
        <v>130950</v>
      </c>
      <c r="U284" s="128">
        <f>VLOOKUP(FinalOutput[[#This Row],[ONS_Cenus_2011]],Table5[],CensusData!N$1,FALSE)</f>
        <v>857</v>
      </c>
      <c r="V284" s="128">
        <f>VLOOKUP(FinalOutput[[#This Row],[ONS_Cenus_2011]],Table5[],CensusData!O$1,FALSE)</f>
        <v>45</v>
      </c>
      <c r="W284" s="128">
        <f>VLOOKUP(FinalOutput[[#This Row],[ONS_Cenus_2011]],Table5[],CensusData!P$1,FALSE)</f>
        <v>1607</v>
      </c>
      <c r="X284" s="128">
        <f>VLOOKUP(FinalOutput[[#This Row],[ONS_Cenus_2011]],Table5[],CensusData!Q$1,FALSE)</f>
        <v>676</v>
      </c>
      <c r="Y284" s="128">
        <f>VLOOKUP(FinalOutput[[#This Row],[ONS_Cenus_2011]],Table5[],CensusData!R$1,FALSE)</f>
        <v>284</v>
      </c>
      <c r="Z284" s="128">
        <f>VLOOKUP(FinalOutput[[#This Row],[ONS_Cenus_2011]],Table5[],CensusData!S$1,FALSE)</f>
        <v>90</v>
      </c>
      <c r="AA284" s="128">
        <f>VLOOKUP(FinalOutput[[#This Row],[ONS_Cenus_2011]],Table5[],CensusData!T$1,FALSE)</f>
        <v>159</v>
      </c>
      <c r="AB284" s="128">
        <f>VLOOKUP(FinalOutput[[#This Row],[ONS_Cenus_2011]],Table5[],CensusData!U$1,FALSE)</f>
        <v>143</v>
      </c>
      <c r="AC284" s="128">
        <f>VLOOKUP(FinalOutput[[#This Row],[ONS_Cenus_2011]],Table5[],CensusData!V$1,FALSE)</f>
        <v>1233</v>
      </c>
      <c r="AD284" s="128">
        <f>VLOOKUP(FinalOutput[[#This Row],[ONS_Cenus_2011]],Table5[],CensusData!W$1,FALSE)</f>
        <v>370</v>
      </c>
      <c r="AE284" s="128">
        <f>VLOOKUP(FinalOutput[[#This Row],[ONS_Cenus_2011]],Table5[],CensusData!X$1,FALSE)</f>
        <v>203</v>
      </c>
      <c r="AF284" s="128">
        <f>VLOOKUP(FinalOutput[[#This Row],[ONS_Cenus_2011]],Table5[],CensusData!Y$1,FALSE)</f>
        <v>26</v>
      </c>
      <c r="AG284" s="128">
        <f>VLOOKUP(FinalOutput[[#This Row],[ONS_Cenus_2011]],Table5[],CensusData!Z$1,FALSE)</f>
        <v>328</v>
      </c>
      <c r="AH284" s="128">
        <f>VLOOKUP(FinalOutput[[#This Row],[ONS_Cenus_2011]],Table5[],CensusData!AA$1,FALSE)</f>
        <v>306</v>
      </c>
      <c r="AI284" s="128">
        <f>VLOOKUP(FinalOutput[[#This Row],[ONS_Cenus_2011]],Table5[],CensusData!AB$1,FALSE)</f>
        <v>711</v>
      </c>
      <c r="AJ284" s="128">
        <f>VLOOKUP(FinalOutput[[#This Row],[ONS_Cenus_2011]],Table5[],CensusData!AC$1,FALSE)</f>
        <v>532</v>
      </c>
      <c r="AK284" s="128">
        <f>VLOOKUP(FinalOutput[[#This Row],[ONS_Cenus_2011]],Table5[],CensusData!AD$1,FALSE)</f>
        <v>132</v>
      </c>
      <c r="AL284" s="128">
        <f>VLOOKUP(FinalOutput[[#This Row],[ONS_Cenus_2011]],Table5[],CensusData!AE$1,FALSE)</f>
        <v>47</v>
      </c>
      <c r="AM284" s="128">
        <f>VLOOKUP(FinalOutput[[#This Row],[ONS_Cenus_2011]],Table5[],CensusData!AF$1,FALSE)</f>
        <v>307</v>
      </c>
      <c r="AN284" s="128">
        <f>VLOOKUP(FinalOutput[[#This Row],[ONS_Cenus_2011]],Table5[],CensusData!AG$1,FALSE)</f>
        <v>116</v>
      </c>
      <c r="AO284" s="128">
        <f>VLOOKUP(FinalOutput[[#This Row],[ONS_Cenus_2011]],Table5[],CensusData!AH$1,FALSE)</f>
        <v>191</v>
      </c>
      <c r="AP284" s="128">
        <f>VLOOKUP(FinalOutput[[#This Row],[ONS_Cenus_2011]],Table5[],CensusData!AI$1,FALSE)</f>
        <v>257825</v>
      </c>
      <c r="AQ284" s="128">
        <f>VLOOKUP(FinalOutput[[#This Row],[ONS_Cenus_2011]],Table5[],CensusData!AJ$1,FALSE)</f>
        <v>70486</v>
      </c>
      <c r="AR284" s="128">
        <f>VLOOKUP(FinalOutput[[#This Row],[ONS_Cenus_2011]],Table5[],CensusData!AK$1,FALSE)</f>
        <v>39403</v>
      </c>
      <c r="AS284" s="128">
        <f>VLOOKUP(FinalOutput[[#This Row],[ONS_Cenus_2011]],Table5[],CensusData!AL$1,FALSE)</f>
        <v>44174</v>
      </c>
      <c r="AT284" s="128">
        <f>VLOOKUP(FinalOutput[[#This Row],[ONS_Cenus_2011]],Table5[],CensusData!AM$1,FALSE)</f>
        <v>12135</v>
      </c>
      <c r="AU284" s="128">
        <f>VLOOKUP(FinalOutput[[#This Row],[ONS_Cenus_2011]],Table5[],CensusData!AN$1,FALSE)</f>
        <v>31368</v>
      </c>
      <c r="AV284" s="128">
        <f>VLOOKUP(FinalOutput[[#This Row],[ONS_Cenus_2011]],Table5[],CensusData!AO$1,FALSE)</f>
        <v>50374</v>
      </c>
      <c r="AW284" s="128">
        <f>VLOOKUP(FinalOutput[[#This Row],[ONS_Cenus_2011]],Table5[],CensusData!AP$1,FALSE)</f>
        <v>9885</v>
      </c>
    </row>
    <row r="285" spans="1:49" ht="15" customHeight="1">
      <c r="A285" s="128" t="str">
        <f t="array" ref="A285">ConsolGeog[[#This Row],[Country]]</f>
        <v>Wales</v>
      </c>
      <c r="B285" s="129" t="str">
        <f t="array" ref="B285">ConsolGeog[[#This Row],[County Name]]</f>
        <v/>
      </c>
      <c r="C285" s="128" t="str">
        <f t="array" ref="C285">ConsolGeog[[#This Row],[la_code]]</f>
        <v>W06000009</v>
      </c>
      <c r="D285" s="129" t="str">
        <f t="array" ref="D285">ConsolGeog[[#This Row],[la_name]]</f>
        <v>Pembrokeshire</v>
      </c>
      <c r="E285" s="129" t="str">
        <f t="array" ref="E285">ConsolGeog[[#This Row],[LA Type]]</f>
        <v>Local Authority</v>
      </c>
      <c r="F285" s="129">
        <f t="array" ref="F285">ConsolGeog[[#This Row],[population]]</f>
        <v>122439</v>
      </c>
      <c r="G285" s="129">
        <f t="array" ref="G285">ConsolGeog[[#This Row],[area]]</f>
        <v>161873.87</v>
      </c>
      <c r="H285" s="129">
        <f t="array" ref="H285">MAX(ConsolGeog[[#This Row],[Presented HS - 16-17 (2014)]]+ConsolGeog[[#This Row],[Presented HS - 18-24 (2014)]],ConsolGeog[[#This Row],[Presented HS - 16-24 (2014)]])+MAX(ConsolGeog[[#This Row],[Presented CS - 16-17 (2014)]]+ConsolGeog[[#This Row],[Presented CS - 18-24 (2014)]],ConsolGeog[[#This Row],[Presented CS - 16-24 (2014)]])</f>
        <v>190</v>
      </c>
      <c r="I285" s="129">
        <f t="array" ref="I285">MAX(ConsolGeog[[#This Row],[Assessed HS - 16-17 (2014)]]+ConsolGeog[[#This Row],[Assessed HS - 18-24 (2014)]],ConsolGeog[[#This Row],[Assessed HS - 16-24 (2014)]])+MAX(ConsolGeog[[#This Row],[Assessed CS - 16-17 (2014)]]+ConsolGeog[[#This Row],[Assessed CS - 18-24 (2014)]],ConsolGeog[[#This Row],[Assessed CS - 16-24 (2014)]])</f>
        <v>190</v>
      </c>
      <c r="J285" s="128">
        <f>VLOOKUP(FinalOutput[[#This Row],[ONS_Cenus_2011]],Table5[],CensusData!C$1,FALSE)</f>
        <v>45588</v>
      </c>
      <c r="K285" s="128">
        <f>VLOOKUP(FinalOutput[[#This Row],[ONS_Cenus_2011]],Table5[],CensusData!D$1,FALSE)</f>
        <v>5575</v>
      </c>
      <c r="L285" s="128">
        <f>VLOOKUP(FinalOutput[[#This Row],[ONS_Cenus_2011]],Table5[],CensusData!E$1,FALSE)</f>
        <v>2598</v>
      </c>
      <c r="M285" s="128">
        <f>VLOOKUP(FinalOutput[[#This Row],[ONS_Cenus_2011]],Table5[],CensusData!F$1,FALSE)</f>
        <v>6592</v>
      </c>
      <c r="N285" s="128">
        <f>VLOOKUP(FinalOutput[[#This Row],[ONS_Cenus_2011]],Table5[],CensusData!G$1,FALSE)</f>
        <v>3308</v>
      </c>
      <c r="O285" s="128">
        <f>VLOOKUP(FinalOutput[[#This Row],[ONS_Cenus_2011]],Table5[],CensusData!H$1,FALSE)</f>
        <v>493</v>
      </c>
      <c r="P285" s="128" t="e">
        <f>VLOOKUP(FinalOutput[[#This Row],[ONS_Cenus_2011]],Table5[],CensusData!I$1,FALSE)</f>
        <v>#N/A</v>
      </c>
      <c r="Q285" s="128" t="e">
        <f>VLOOKUP(FinalOutput[[#This Row],[ONS_Cenus_2011]],Table5[],CensusData!J$1,FALSE)</f>
        <v>#N/A</v>
      </c>
      <c r="R285" s="128">
        <f>VLOOKUP(FinalOutput[[#This Row],[ONS_Cenus_2011]],Table5[],CensusData!K$1,FALSE)</f>
        <v>53122</v>
      </c>
      <c r="S285" s="128">
        <f>VLOOKUP(FinalOutput[[#This Row],[ONS_Cenus_2011]],Table5[],CensusData!L$1,FALSE)</f>
        <v>52385</v>
      </c>
      <c r="T285" s="128">
        <f>VLOOKUP(FinalOutput[[#This Row],[ONS_Cenus_2011]],Table5[],CensusData!M$1,FALSE)</f>
        <v>51027</v>
      </c>
      <c r="U285" s="128">
        <f>VLOOKUP(FinalOutput[[#This Row],[ONS_Cenus_2011]],Table5[],CensusData!N$1,FALSE)</f>
        <v>491</v>
      </c>
      <c r="V285" s="128">
        <f>VLOOKUP(FinalOutput[[#This Row],[ONS_Cenus_2011]],Table5[],CensusData!O$1,FALSE)</f>
        <v>151</v>
      </c>
      <c r="W285" s="128">
        <f>VLOOKUP(FinalOutput[[#This Row],[ONS_Cenus_2011]],Table5[],CensusData!P$1,FALSE)</f>
        <v>716</v>
      </c>
      <c r="X285" s="128">
        <f>VLOOKUP(FinalOutput[[#This Row],[ONS_Cenus_2011]],Table5[],CensusData!Q$1,FALSE)</f>
        <v>183</v>
      </c>
      <c r="Y285" s="128">
        <f>VLOOKUP(FinalOutput[[#This Row],[ONS_Cenus_2011]],Table5[],CensusData!R$1,FALSE)</f>
        <v>64</v>
      </c>
      <c r="Z285" s="128">
        <f>VLOOKUP(FinalOutput[[#This Row],[ONS_Cenus_2011]],Table5[],CensusData!S$1,FALSE)</f>
        <v>16</v>
      </c>
      <c r="AA285" s="128">
        <f>VLOOKUP(FinalOutput[[#This Row],[ONS_Cenus_2011]],Table5[],CensusData!T$1,FALSE)</f>
        <v>52</v>
      </c>
      <c r="AB285" s="128">
        <f>VLOOKUP(FinalOutput[[#This Row],[ONS_Cenus_2011]],Table5[],CensusData!U$1,FALSE)</f>
        <v>51</v>
      </c>
      <c r="AC285" s="128">
        <f>VLOOKUP(FinalOutput[[#This Row],[ONS_Cenus_2011]],Table5[],CensusData!V$1,FALSE)</f>
        <v>398</v>
      </c>
      <c r="AD285" s="128">
        <f>VLOOKUP(FinalOutput[[#This Row],[ONS_Cenus_2011]],Table5[],CensusData!W$1,FALSE)</f>
        <v>124</v>
      </c>
      <c r="AE285" s="128">
        <f>VLOOKUP(FinalOutput[[#This Row],[ONS_Cenus_2011]],Table5[],CensusData!X$1,FALSE)</f>
        <v>26</v>
      </c>
      <c r="AF285" s="128">
        <f>VLOOKUP(FinalOutput[[#This Row],[ONS_Cenus_2011]],Table5[],CensusData!Y$1,FALSE)</f>
        <v>29</v>
      </c>
      <c r="AG285" s="128">
        <f>VLOOKUP(FinalOutput[[#This Row],[ONS_Cenus_2011]],Table5[],CensusData!Z$1,FALSE)</f>
        <v>66</v>
      </c>
      <c r="AH285" s="128">
        <f>VLOOKUP(FinalOutput[[#This Row],[ONS_Cenus_2011]],Table5[],CensusData!AA$1,FALSE)</f>
        <v>153</v>
      </c>
      <c r="AI285" s="128">
        <f>VLOOKUP(FinalOutput[[#This Row],[ONS_Cenus_2011]],Table5[],CensusData!AB$1,FALSE)</f>
        <v>70</v>
      </c>
      <c r="AJ285" s="128">
        <f>VLOOKUP(FinalOutput[[#This Row],[ONS_Cenus_2011]],Table5[],CensusData!AC$1,FALSE)</f>
        <v>31</v>
      </c>
      <c r="AK285" s="128">
        <f>VLOOKUP(FinalOutput[[#This Row],[ONS_Cenus_2011]],Table5[],CensusData!AD$1,FALSE)</f>
        <v>28</v>
      </c>
      <c r="AL285" s="128">
        <f>VLOOKUP(FinalOutput[[#This Row],[ONS_Cenus_2011]],Table5[],CensusData!AE$1,FALSE)</f>
        <v>11</v>
      </c>
      <c r="AM285" s="128">
        <f>VLOOKUP(FinalOutput[[#This Row],[ONS_Cenus_2011]],Table5[],CensusData!AF$1,FALSE)</f>
        <v>86</v>
      </c>
      <c r="AN285" s="128">
        <f>VLOOKUP(FinalOutput[[#This Row],[ONS_Cenus_2011]],Table5[],CensusData!AG$1,FALSE)</f>
        <v>16</v>
      </c>
      <c r="AO285" s="128">
        <f>VLOOKUP(FinalOutput[[#This Row],[ONS_Cenus_2011]],Table5[],CensusData!AH$1,FALSE)</f>
        <v>70</v>
      </c>
      <c r="AP285" s="128">
        <f>VLOOKUP(FinalOutput[[#This Row],[ONS_Cenus_2011]],Table5[],CensusData!AI$1,FALSE)</f>
        <v>100362</v>
      </c>
      <c r="AQ285" s="128">
        <f>VLOOKUP(FinalOutput[[#This Row],[ONS_Cenus_2011]],Table5[],CensusData!AJ$1,FALSE)</f>
        <v>24668</v>
      </c>
      <c r="AR285" s="128">
        <f>VLOOKUP(FinalOutput[[#This Row],[ONS_Cenus_2011]],Table5[],CensusData!AK$1,FALSE)</f>
        <v>13695</v>
      </c>
      <c r="AS285" s="128">
        <f>VLOOKUP(FinalOutput[[#This Row],[ONS_Cenus_2011]],Table5[],CensusData!AL$1,FALSE)</f>
        <v>16858</v>
      </c>
      <c r="AT285" s="128">
        <f>VLOOKUP(FinalOutput[[#This Row],[ONS_Cenus_2011]],Table5[],CensusData!AM$1,FALSE)</f>
        <v>4323</v>
      </c>
      <c r="AU285" s="128">
        <f>VLOOKUP(FinalOutput[[#This Row],[ONS_Cenus_2011]],Table5[],CensusData!AN$1,FALSE)</f>
        <v>11812</v>
      </c>
      <c r="AV285" s="128">
        <f>VLOOKUP(FinalOutput[[#This Row],[ONS_Cenus_2011]],Table5[],CensusData!AO$1,FALSE)</f>
        <v>24849</v>
      </c>
      <c r="AW285" s="128">
        <f>VLOOKUP(FinalOutput[[#This Row],[ONS_Cenus_2011]],Table5[],CensusData!AP$1,FALSE)</f>
        <v>4157</v>
      </c>
    </row>
    <row r="286" spans="1:49">
      <c r="A286" s="128" t="str">
        <f t="array" ref="A286">ConsolGeog[[#This Row],[Country]]</f>
        <v>England</v>
      </c>
      <c r="B286" s="129" t="str">
        <f t="array" ref="B286">ConsolGeog[[#This Row],[County Name]]</f>
        <v>Knowsley</v>
      </c>
      <c r="C286" s="128" t="str">
        <f t="array" ref="C286">ConsolGeog[[#This Row],[la_code]]</f>
        <v>E08000011</v>
      </c>
      <c r="D286" s="129" t="str">
        <f t="array" ref="D286">ConsolGeog[[#This Row],[la_name]]</f>
        <v>Knowsley</v>
      </c>
      <c r="E286" s="129" t="str">
        <f t="array" ref="E286">ConsolGeog[[#This Row],[LA Type]]</f>
        <v>Unitary</v>
      </c>
      <c r="F286" s="129">
        <f t="array" ref="F286">ConsolGeog[[#This Row],[population]]</f>
        <v>145893</v>
      </c>
      <c r="G286" s="129">
        <f t="array" ref="G286">ConsolGeog[[#This Row],[area]]</f>
        <v>8646.93</v>
      </c>
      <c r="H286" s="129">
        <f t="array" ref="H286">MAX(ConsolGeog[[#This Row],[Presented HS - 16-17 (2014)]]+ConsolGeog[[#This Row],[Presented HS - 18-24 (2014)]],ConsolGeog[[#This Row],[Presented HS - 16-24 (2014)]])+MAX(ConsolGeog[[#This Row],[Presented CS - 16-17 (2014)]]+ConsolGeog[[#This Row],[Presented CS - 18-24 (2014)]],ConsolGeog[[#This Row],[Presented CS - 16-24 (2014)]])</f>
        <v>79</v>
      </c>
      <c r="I286" s="129">
        <f t="array" ref="I286">MAX(ConsolGeog[[#This Row],[Assessed HS - 16-17 (2014)]]+ConsolGeog[[#This Row],[Assessed HS - 18-24 (2014)]],ConsolGeog[[#This Row],[Assessed HS - 16-24 (2014)]])+MAX(ConsolGeog[[#This Row],[Assessed CS - 16-17 (2014)]]+ConsolGeog[[#This Row],[Assessed CS - 18-24 (2014)]],ConsolGeog[[#This Row],[Assessed CS - 16-24 (2014)]])</f>
        <v>65</v>
      </c>
      <c r="J286" s="128">
        <f>VLOOKUP(FinalOutput[[#This Row],[ONS_Cenus_2011]],Table5[],CensusData!C$1,FALSE)</f>
        <v>55293</v>
      </c>
      <c r="K286" s="128">
        <f>VLOOKUP(FinalOutput[[#This Row],[ONS_Cenus_2011]],Table5[],CensusData!D$1,FALSE)</f>
        <v>9056</v>
      </c>
      <c r="L286" s="128">
        <f>VLOOKUP(FinalOutput[[#This Row],[ONS_Cenus_2011]],Table5[],CensusData!E$1,FALSE)</f>
        <v>4665</v>
      </c>
      <c r="M286" s="128">
        <f>VLOOKUP(FinalOutput[[#This Row],[ONS_Cenus_2011]],Table5[],CensusData!F$1,FALSE)</f>
        <v>12749</v>
      </c>
      <c r="N286" s="128">
        <f>VLOOKUP(FinalOutput[[#This Row],[ONS_Cenus_2011]],Table5[],CensusData!G$1,FALSE)</f>
        <v>6228</v>
      </c>
      <c r="O286" s="128">
        <f>VLOOKUP(FinalOutput[[#This Row],[ONS_Cenus_2011]],Table5[],CensusData!H$1,FALSE)</f>
        <v>1206</v>
      </c>
      <c r="P286" s="128">
        <f>VLOOKUP(FinalOutput[[#This Row],[ONS_Cenus_2011]],Table5[],CensusData!I$1,FALSE)</f>
        <v>67.87</v>
      </c>
      <c r="Q286" s="128">
        <f>VLOOKUP(FinalOutput[[#This Row],[ONS_Cenus_2011]],Table5[],CensusData!J$1,FALSE)</f>
        <v>322</v>
      </c>
      <c r="R286" s="128">
        <f>VLOOKUP(FinalOutput[[#This Row],[ONS_Cenus_2011]],Table5[],CensusData!K$1,FALSE)</f>
        <v>61323</v>
      </c>
      <c r="S286" s="128">
        <f>VLOOKUP(FinalOutput[[#This Row],[ONS_Cenus_2011]],Table5[],CensusData!L$1,FALSE)</f>
        <v>60040</v>
      </c>
      <c r="T286" s="128">
        <f>VLOOKUP(FinalOutput[[#This Row],[ONS_Cenus_2011]],Table5[],CensusData!M$1,FALSE)</f>
        <v>59208</v>
      </c>
      <c r="U286" s="128">
        <f>VLOOKUP(FinalOutput[[#This Row],[ONS_Cenus_2011]],Table5[],CensusData!N$1,FALSE)</f>
        <v>448</v>
      </c>
      <c r="V286" s="128">
        <f>VLOOKUP(FinalOutput[[#This Row],[ONS_Cenus_2011]],Table5[],CensusData!O$1,FALSE)</f>
        <v>3</v>
      </c>
      <c r="W286" s="128">
        <f>VLOOKUP(FinalOutput[[#This Row],[ONS_Cenus_2011]],Table5[],CensusData!P$1,FALSE)</f>
        <v>381</v>
      </c>
      <c r="X286" s="128">
        <f>VLOOKUP(FinalOutput[[#This Row],[ONS_Cenus_2011]],Table5[],CensusData!Q$1,FALSE)</f>
        <v>536</v>
      </c>
      <c r="Y286" s="128">
        <f>VLOOKUP(FinalOutput[[#This Row],[ONS_Cenus_2011]],Table5[],CensusData!R$1,FALSE)</f>
        <v>213</v>
      </c>
      <c r="Z286" s="128">
        <f>VLOOKUP(FinalOutput[[#This Row],[ONS_Cenus_2011]],Table5[],CensusData!S$1,FALSE)</f>
        <v>121</v>
      </c>
      <c r="AA286" s="128">
        <f>VLOOKUP(FinalOutput[[#This Row],[ONS_Cenus_2011]],Table5[],CensusData!T$1,FALSE)</f>
        <v>87</v>
      </c>
      <c r="AB286" s="128">
        <f>VLOOKUP(FinalOutput[[#This Row],[ONS_Cenus_2011]],Table5[],CensusData!U$1,FALSE)</f>
        <v>115</v>
      </c>
      <c r="AC286" s="128">
        <f>VLOOKUP(FinalOutput[[#This Row],[ONS_Cenus_2011]],Table5[],CensusData!V$1,FALSE)</f>
        <v>460</v>
      </c>
      <c r="AD286" s="128">
        <f>VLOOKUP(FinalOutput[[#This Row],[ONS_Cenus_2011]],Table5[],CensusData!W$1,FALSE)</f>
        <v>148</v>
      </c>
      <c r="AE286" s="128">
        <f>VLOOKUP(FinalOutput[[#This Row],[ONS_Cenus_2011]],Table5[],CensusData!X$1,FALSE)</f>
        <v>27</v>
      </c>
      <c r="AF286" s="128">
        <f>VLOOKUP(FinalOutput[[#This Row],[ONS_Cenus_2011]],Table5[],CensusData!Y$1,FALSE)</f>
        <v>3</v>
      </c>
      <c r="AG286" s="128">
        <f>VLOOKUP(FinalOutput[[#This Row],[ONS_Cenus_2011]],Table5[],CensusData!Z$1,FALSE)</f>
        <v>160</v>
      </c>
      <c r="AH286" s="128">
        <f>VLOOKUP(FinalOutput[[#This Row],[ONS_Cenus_2011]],Table5[],CensusData!AA$1,FALSE)</f>
        <v>122</v>
      </c>
      <c r="AI286" s="128">
        <f>VLOOKUP(FinalOutput[[#This Row],[ONS_Cenus_2011]],Table5[],CensusData!AB$1,FALSE)</f>
        <v>207</v>
      </c>
      <c r="AJ286" s="128">
        <f>VLOOKUP(FinalOutput[[#This Row],[ONS_Cenus_2011]],Table5[],CensusData!AC$1,FALSE)</f>
        <v>95</v>
      </c>
      <c r="AK286" s="128">
        <f>VLOOKUP(FinalOutput[[#This Row],[ONS_Cenus_2011]],Table5[],CensusData!AD$1,FALSE)</f>
        <v>80</v>
      </c>
      <c r="AL286" s="128">
        <f>VLOOKUP(FinalOutput[[#This Row],[ONS_Cenus_2011]],Table5[],CensusData!AE$1,FALSE)</f>
        <v>32</v>
      </c>
      <c r="AM286" s="128">
        <f>VLOOKUP(FinalOutput[[#This Row],[ONS_Cenus_2011]],Table5[],CensusData!AF$1,FALSE)</f>
        <v>80</v>
      </c>
      <c r="AN286" s="128">
        <f>VLOOKUP(FinalOutput[[#This Row],[ONS_Cenus_2011]],Table5[],CensusData!AG$1,FALSE)</f>
        <v>38</v>
      </c>
      <c r="AO286" s="128">
        <f>VLOOKUP(FinalOutput[[#This Row],[ONS_Cenus_2011]],Table5[],CensusData!AH$1,FALSE)</f>
        <v>42</v>
      </c>
      <c r="AP286" s="128">
        <f>VLOOKUP(FinalOutput[[#This Row],[ONS_Cenus_2011]],Table5[],CensusData!AI$1,FALSE)</f>
        <v>117225</v>
      </c>
      <c r="AQ286" s="128">
        <f>VLOOKUP(FinalOutput[[#This Row],[ONS_Cenus_2011]],Table5[],CensusData!AJ$1,FALSE)</f>
        <v>40647</v>
      </c>
      <c r="AR286" s="128">
        <f>VLOOKUP(FinalOutput[[#This Row],[ONS_Cenus_2011]],Table5[],CensusData!AK$1,FALSE)</f>
        <v>17774</v>
      </c>
      <c r="AS286" s="128">
        <f>VLOOKUP(FinalOutput[[#This Row],[ONS_Cenus_2011]],Table5[],CensusData!AL$1,FALSE)</f>
        <v>18907</v>
      </c>
      <c r="AT286" s="128">
        <f>VLOOKUP(FinalOutput[[#This Row],[ONS_Cenus_2011]],Table5[],CensusData!AM$1,FALSE)</f>
        <v>4037</v>
      </c>
      <c r="AU286" s="128">
        <f>VLOOKUP(FinalOutput[[#This Row],[ONS_Cenus_2011]],Table5[],CensusData!AN$1,FALSE)</f>
        <v>13788</v>
      </c>
      <c r="AV286" s="128">
        <f>VLOOKUP(FinalOutput[[#This Row],[ONS_Cenus_2011]],Table5[],CensusData!AO$1,FALSE)</f>
        <v>18120</v>
      </c>
      <c r="AW286" s="128">
        <f>VLOOKUP(FinalOutput[[#This Row],[ONS_Cenus_2011]],Table5[],CensusData!AP$1,FALSE)</f>
        <v>3952</v>
      </c>
    </row>
    <row r="287" spans="1:49">
      <c r="A287" s="128" t="str">
        <f t="array" ref="A287">ConsolGeog[[#This Row],[Country]]</f>
        <v>England</v>
      </c>
      <c r="B287" s="129" t="str">
        <f t="array" ref="B287">ConsolGeog[[#This Row],[County Name]]</f>
        <v>Ealing</v>
      </c>
      <c r="C287" s="128" t="str">
        <f t="array" ref="C287">ConsolGeog[[#This Row],[la_code]]</f>
        <v>E09000009</v>
      </c>
      <c r="D287" s="129" t="str">
        <f t="array" ref="D287">ConsolGeog[[#This Row],[la_name]]</f>
        <v>Ealing</v>
      </c>
      <c r="E287" s="129" t="str">
        <f t="array" ref="E287">ConsolGeog[[#This Row],[LA Type]]</f>
        <v>Unitary</v>
      </c>
      <c r="F287" s="129">
        <f t="array" ref="F287">ConsolGeog[[#This Row],[population]]</f>
        <v>338449</v>
      </c>
      <c r="G287" s="129">
        <f t="array" ref="G287">ConsolGeog[[#This Row],[area]]</f>
        <v>5552.5</v>
      </c>
      <c r="H287" s="129">
        <f t="array" ref="H287">MAX(ConsolGeog[[#This Row],[Presented HS - 16-17 (2014)]]+ConsolGeog[[#This Row],[Presented HS - 18-24 (2014)]],ConsolGeog[[#This Row],[Presented HS - 16-24 (2014)]])+MAX(ConsolGeog[[#This Row],[Presented CS - 16-17 (2014)]]+ConsolGeog[[#This Row],[Presented CS - 18-24 (2014)]],ConsolGeog[[#This Row],[Presented CS - 16-24 (2014)]])</f>
        <v>351</v>
      </c>
      <c r="I287" s="129">
        <f t="array" ref="I287">MAX(ConsolGeog[[#This Row],[Assessed HS - 16-17 (2014)]]+ConsolGeog[[#This Row],[Assessed HS - 18-24 (2014)]],ConsolGeog[[#This Row],[Assessed HS - 16-24 (2014)]])+MAX(ConsolGeog[[#This Row],[Assessed CS - 16-17 (2014)]]+ConsolGeog[[#This Row],[Assessed CS - 18-24 (2014)]],ConsolGeog[[#This Row],[Assessed CS - 16-24 (2014)]])</f>
        <v>0</v>
      </c>
      <c r="J287" s="128">
        <f>VLOOKUP(FinalOutput[[#This Row],[ONS_Cenus_2011]],Table5[],CensusData!C$1,FALSE)</f>
        <v>103772</v>
      </c>
      <c r="K287" s="128">
        <f>VLOOKUP(FinalOutput[[#This Row],[ONS_Cenus_2011]],Table5[],CensusData!D$1,FALSE)</f>
        <v>22226</v>
      </c>
      <c r="L287" s="128">
        <f>VLOOKUP(FinalOutput[[#This Row],[ONS_Cenus_2011]],Table5[],CensusData!E$1,FALSE)</f>
        <v>14581</v>
      </c>
      <c r="M287" s="128">
        <f>VLOOKUP(FinalOutput[[#This Row],[ONS_Cenus_2011]],Table5[],CensusData!F$1,FALSE)</f>
        <v>36551</v>
      </c>
      <c r="N287" s="128">
        <f>VLOOKUP(FinalOutput[[#This Row],[ONS_Cenus_2011]],Table5[],CensusData!G$1,FALSE)</f>
        <v>16289</v>
      </c>
      <c r="O287" s="128">
        <f>VLOOKUP(FinalOutput[[#This Row],[ONS_Cenus_2011]],Table5[],CensusData!H$1,FALSE)</f>
        <v>5965</v>
      </c>
      <c r="P287" s="128">
        <f>VLOOKUP(FinalOutput[[#This Row],[ONS_Cenus_2011]],Table5[],CensusData!I$1,FALSE)</f>
        <v>16.690000000000001</v>
      </c>
      <c r="Q287" s="128">
        <f>VLOOKUP(FinalOutput[[#This Row],[ONS_Cenus_2011]],Table5[],CensusData!J$1,FALSE)</f>
        <v>16747</v>
      </c>
      <c r="R287" s="128">
        <f>VLOOKUP(FinalOutput[[#This Row],[ONS_Cenus_2011]],Table5[],CensusData!K$1,FALSE)</f>
        <v>124082</v>
      </c>
      <c r="S287" s="128">
        <f>VLOOKUP(FinalOutput[[#This Row],[ONS_Cenus_2011]],Table5[],CensusData!L$1,FALSE)</f>
        <v>70910</v>
      </c>
      <c r="T287" s="128">
        <f>VLOOKUP(FinalOutput[[#This Row],[ONS_Cenus_2011]],Table5[],CensusData!M$1,FALSE)</f>
        <v>45935</v>
      </c>
      <c r="U287" s="128">
        <f>VLOOKUP(FinalOutput[[#This Row],[ONS_Cenus_2011]],Table5[],CensusData!N$1,FALSE)</f>
        <v>5688</v>
      </c>
      <c r="V287" s="128">
        <f>VLOOKUP(FinalOutput[[#This Row],[ONS_Cenus_2011]],Table5[],CensusData!O$1,FALSE)</f>
        <v>105</v>
      </c>
      <c r="W287" s="128">
        <f>VLOOKUP(FinalOutput[[#This Row],[ONS_Cenus_2011]],Table5[],CensusData!P$1,FALSE)</f>
        <v>19182</v>
      </c>
      <c r="X287" s="128">
        <f>VLOOKUP(FinalOutput[[#This Row],[ONS_Cenus_2011]],Table5[],CensusData!Q$1,FALSE)</f>
        <v>3305</v>
      </c>
      <c r="Y287" s="128">
        <f>VLOOKUP(FinalOutput[[#This Row],[ONS_Cenus_2011]],Table5[],CensusData!R$1,FALSE)</f>
        <v>888</v>
      </c>
      <c r="Z287" s="128">
        <f>VLOOKUP(FinalOutput[[#This Row],[ONS_Cenus_2011]],Table5[],CensusData!S$1,FALSE)</f>
        <v>477</v>
      </c>
      <c r="AA287" s="128">
        <f>VLOOKUP(FinalOutput[[#This Row],[ONS_Cenus_2011]],Table5[],CensusData!T$1,FALSE)</f>
        <v>922</v>
      </c>
      <c r="AB287" s="128">
        <f>VLOOKUP(FinalOutput[[#This Row],[ONS_Cenus_2011]],Table5[],CensusData!U$1,FALSE)</f>
        <v>1018</v>
      </c>
      <c r="AC287" s="128">
        <f>VLOOKUP(FinalOutput[[#This Row],[ONS_Cenus_2011]],Table5[],CensusData!V$1,FALSE)</f>
        <v>29968</v>
      </c>
      <c r="AD287" s="128">
        <f>VLOOKUP(FinalOutput[[#This Row],[ONS_Cenus_2011]],Table5[],CensusData!W$1,FALSE)</f>
        <v>14888</v>
      </c>
      <c r="AE287" s="128">
        <f>VLOOKUP(FinalOutput[[#This Row],[ONS_Cenus_2011]],Table5[],CensusData!X$1,FALSE)</f>
        <v>3878</v>
      </c>
      <c r="AF287" s="128">
        <f>VLOOKUP(FinalOutput[[#This Row],[ONS_Cenus_2011]],Table5[],CensusData!Y$1,FALSE)</f>
        <v>486</v>
      </c>
      <c r="AG287" s="128">
        <f>VLOOKUP(FinalOutput[[#This Row],[ONS_Cenus_2011]],Table5[],CensusData!Z$1,FALSE)</f>
        <v>1607</v>
      </c>
      <c r="AH287" s="128">
        <f>VLOOKUP(FinalOutput[[#This Row],[ONS_Cenus_2011]],Table5[],CensusData!AA$1,FALSE)</f>
        <v>9109</v>
      </c>
      <c r="AI287" s="128">
        <f>VLOOKUP(FinalOutput[[#This Row],[ONS_Cenus_2011]],Table5[],CensusData!AB$1,FALSE)</f>
        <v>13294</v>
      </c>
      <c r="AJ287" s="128">
        <f>VLOOKUP(FinalOutput[[#This Row],[ONS_Cenus_2011]],Table5[],CensusData!AC$1,FALSE)</f>
        <v>5460</v>
      </c>
      <c r="AK287" s="128">
        <f>VLOOKUP(FinalOutput[[#This Row],[ONS_Cenus_2011]],Table5[],CensusData!AD$1,FALSE)</f>
        <v>6070</v>
      </c>
      <c r="AL287" s="128">
        <f>VLOOKUP(FinalOutput[[#This Row],[ONS_Cenus_2011]],Table5[],CensusData!AE$1,FALSE)</f>
        <v>1764</v>
      </c>
      <c r="AM287" s="128">
        <f>VLOOKUP(FinalOutput[[#This Row],[ONS_Cenus_2011]],Table5[],CensusData!AF$1,FALSE)</f>
        <v>6605</v>
      </c>
      <c r="AN287" s="128">
        <f>VLOOKUP(FinalOutput[[#This Row],[ONS_Cenus_2011]],Table5[],CensusData!AG$1,FALSE)</f>
        <v>3101</v>
      </c>
      <c r="AO287" s="128">
        <f>VLOOKUP(FinalOutput[[#This Row],[ONS_Cenus_2011]],Table5[],CensusData!AH$1,FALSE)</f>
        <v>3504</v>
      </c>
      <c r="AP287" s="128">
        <f>VLOOKUP(FinalOutput[[#This Row],[ONS_Cenus_2011]],Table5[],CensusData!AI$1,FALSE)</f>
        <v>269572</v>
      </c>
      <c r="AQ287" s="128">
        <f>VLOOKUP(FinalOutput[[#This Row],[ONS_Cenus_2011]],Table5[],CensusData!AJ$1,FALSE)</f>
        <v>44366</v>
      </c>
      <c r="AR287" s="128">
        <f>VLOOKUP(FinalOutput[[#This Row],[ONS_Cenus_2011]],Table5[],CensusData!AK$1,FALSE)</f>
        <v>26592</v>
      </c>
      <c r="AS287" s="128">
        <f>VLOOKUP(FinalOutput[[#This Row],[ONS_Cenus_2011]],Table5[],CensusData!AL$1,FALSE)</f>
        <v>28237</v>
      </c>
      <c r="AT287" s="128">
        <f>VLOOKUP(FinalOutput[[#This Row],[ONS_Cenus_2011]],Table5[],CensusData!AM$1,FALSE)</f>
        <v>3905</v>
      </c>
      <c r="AU287" s="128">
        <f>VLOOKUP(FinalOutput[[#This Row],[ONS_Cenus_2011]],Table5[],CensusData!AN$1,FALSE)</f>
        <v>25887</v>
      </c>
      <c r="AV287" s="128">
        <f>VLOOKUP(FinalOutput[[#This Row],[ONS_Cenus_2011]],Table5[],CensusData!AO$1,FALSE)</f>
        <v>99836</v>
      </c>
      <c r="AW287" s="128">
        <f>VLOOKUP(FinalOutput[[#This Row],[ONS_Cenus_2011]],Table5[],CensusData!AP$1,FALSE)</f>
        <v>40749</v>
      </c>
    </row>
    <row r="288" spans="1:49" ht="15" customHeight="1">
      <c r="A288" s="128" t="str">
        <f t="array" ref="A288">ConsolGeog[[#This Row],[Country]]</f>
        <v>Wales</v>
      </c>
      <c r="B288" s="129" t="str">
        <f t="array" ref="B288">ConsolGeog[[#This Row],[County Name]]</f>
        <v/>
      </c>
      <c r="C288" s="128" t="str">
        <f t="array" ref="C288">ConsolGeog[[#This Row],[la_code]]</f>
        <v>W06000010</v>
      </c>
      <c r="D288" s="129" t="str">
        <f t="array" ref="D288">ConsolGeog[[#This Row],[la_name]]</f>
        <v>Carmarthenshire</v>
      </c>
      <c r="E288" s="129" t="str">
        <f t="array" ref="E288">ConsolGeog[[#This Row],[LA Type]]</f>
        <v>Local Authority</v>
      </c>
      <c r="F288" s="129">
        <f t="array" ref="F288">ConsolGeog[[#This Row],[population]]</f>
        <v>183777</v>
      </c>
      <c r="G288" s="129">
        <f t="array" ref="G288">ConsolGeog[[#This Row],[area]]</f>
        <v>237035.46</v>
      </c>
      <c r="H288" s="129">
        <f t="array" ref="H288">MAX(ConsolGeog[[#This Row],[Presented HS - 16-17 (2014)]]+ConsolGeog[[#This Row],[Presented HS - 18-24 (2014)]],ConsolGeog[[#This Row],[Presented HS - 16-24 (2014)]])+MAX(ConsolGeog[[#This Row],[Presented CS - 16-17 (2014)]]+ConsolGeog[[#This Row],[Presented CS - 18-24 (2014)]],ConsolGeog[[#This Row],[Presented CS - 16-24 (2014)]])</f>
        <v>343</v>
      </c>
      <c r="I288" s="129">
        <f t="array" ref="I288">MAX(ConsolGeog[[#This Row],[Assessed HS - 16-17 (2014)]]+ConsolGeog[[#This Row],[Assessed HS - 18-24 (2014)]],ConsolGeog[[#This Row],[Assessed HS - 16-24 (2014)]])+MAX(ConsolGeog[[#This Row],[Assessed CS - 16-17 (2014)]]+ConsolGeog[[#This Row],[Assessed CS - 18-24 (2014)]],ConsolGeog[[#This Row],[Assessed CS - 16-24 (2014)]])</f>
        <v>343</v>
      </c>
      <c r="J288" s="128">
        <f>VLOOKUP(FinalOutput[[#This Row],[ONS_Cenus_2011]],Table5[],CensusData!C$1,FALSE)</f>
        <v>69361</v>
      </c>
      <c r="K288" s="128">
        <f>VLOOKUP(FinalOutput[[#This Row],[ONS_Cenus_2011]],Table5[],CensusData!D$1,FALSE)</f>
        <v>9131</v>
      </c>
      <c r="L288" s="128">
        <f>VLOOKUP(FinalOutput[[#This Row],[ONS_Cenus_2011]],Table5[],CensusData!E$1,FALSE)</f>
        <v>3978</v>
      </c>
      <c r="M288" s="128">
        <f>VLOOKUP(FinalOutput[[#This Row],[ONS_Cenus_2011]],Table5[],CensusData!F$1,FALSE)</f>
        <v>10935</v>
      </c>
      <c r="N288" s="128">
        <f>VLOOKUP(FinalOutput[[#This Row],[ONS_Cenus_2011]],Table5[],CensusData!G$1,FALSE)</f>
        <v>5881</v>
      </c>
      <c r="O288" s="128">
        <f>VLOOKUP(FinalOutput[[#This Row],[ONS_Cenus_2011]],Table5[],CensusData!H$1,FALSE)</f>
        <v>887</v>
      </c>
      <c r="P288" s="128" t="e">
        <f>VLOOKUP(FinalOutput[[#This Row],[ONS_Cenus_2011]],Table5[],CensusData!I$1,FALSE)</f>
        <v>#N/A</v>
      </c>
      <c r="Q288" s="128" t="e">
        <f>VLOOKUP(FinalOutput[[#This Row],[ONS_Cenus_2011]],Table5[],CensusData!J$1,FALSE)</f>
        <v>#N/A</v>
      </c>
      <c r="R288" s="128">
        <f>VLOOKUP(FinalOutput[[#This Row],[ONS_Cenus_2011]],Table5[],CensusData!K$1,FALSE)</f>
        <v>78829</v>
      </c>
      <c r="S288" s="128">
        <f>VLOOKUP(FinalOutput[[#This Row],[ONS_Cenus_2011]],Table5[],CensusData!L$1,FALSE)</f>
        <v>77695</v>
      </c>
      <c r="T288" s="128">
        <f>VLOOKUP(FinalOutput[[#This Row],[ONS_Cenus_2011]],Table5[],CensusData!M$1,FALSE)</f>
        <v>75856</v>
      </c>
      <c r="U288" s="128">
        <f>VLOOKUP(FinalOutput[[#This Row],[ONS_Cenus_2011]],Table5[],CensusData!N$1,FALSE)</f>
        <v>392</v>
      </c>
      <c r="V288" s="128">
        <f>VLOOKUP(FinalOutput[[#This Row],[ONS_Cenus_2011]],Table5[],CensusData!O$1,FALSE)</f>
        <v>120</v>
      </c>
      <c r="W288" s="128">
        <f>VLOOKUP(FinalOutput[[#This Row],[ONS_Cenus_2011]],Table5[],CensusData!P$1,FALSE)</f>
        <v>1327</v>
      </c>
      <c r="X288" s="128">
        <f>VLOOKUP(FinalOutput[[#This Row],[ONS_Cenus_2011]],Table5[],CensusData!Q$1,FALSE)</f>
        <v>285</v>
      </c>
      <c r="Y288" s="128">
        <f>VLOOKUP(FinalOutput[[#This Row],[ONS_Cenus_2011]],Table5[],CensusData!R$1,FALSE)</f>
        <v>119</v>
      </c>
      <c r="Z288" s="128">
        <f>VLOOKUP(FinalOutput[[#This Row],[ONS_Cenus_2011]],Table5[],CensusData!S$1,FALSE)</f>
        <v>26</v>
      </c>
      <c r="AA288" s="128">
        <f>VLOOKUP(FinalOutput[[#This Row],[ONS_Cenus_2011]],Table5[],CensusData!T$1,FALSE)</f>
        <v>76</v>
      </c>
      <c r="AB288" s="128">
        <f>VLOOKUP(FinalOutput[[#This Row],[ONS_Cenus_2011]],Table5[],CensusData!U$1,FALSE)</f>
        <v>64</v>
      </c>
      <c r="AC288" s="128">
        <f>VLOOKUP(FinalOutput[[#This Row],[ONS_Cenus_2011]],Table5[],CensusData!V$1,FALSE)</f>
        <v>598</v>
      </c>
      <c r="AD288" s="128">
        <f>VLOOKUP(FinalOutput[[#This Row],[ONS_Cenus_2011]],Table5[],CensusData!W$1,FALSE)</f>
        <v>195</v>
      </c>
      <c r="AE288" s="128">
        <f>VLOOKUP(FinalOutput[[#This Row],[ONS_Cenus_2011]],Table5[],CensusData!X$1,FALSE)</f>
        <v>54</v>
      </c>
      <c r="AF288" s="128">
        <f>VLOOKUP(FinalOutput[[#This Row],[ONS_Cenus_2011]],Table5[],CensusData!Y$1,FALSE)</f>
        <v>39</v>
      </c>
      <c r="AG288" s="128">
        <f>VLOOKUP(FinalOutput[[#This Row],[ONS_Cenus_2011]],Table5[],CensusData!Z$1,FALSE)</f>
        <v>102</v>
      </c>
      <c r="AH288" s="128">
        <f>VLOOKUP(FinalOutput[[#This Row],[ONS_Cenus_2011]],Table5[],CensusData!AA$1,FALSE)</f>
        <v>208</v>
      </c>
      <c r="AI288" s="128">
        <f>VLOOKUP(FinalOutput[[#This Row],[ONS_Cenus_2011]],Table5[],CensusData!AB$1,FALSE)</f>
        <v>134</v>
      </c>
      <c r="AJ288" s="128">
        <f>VLOOKUP(FinalOutput[[#This Row],[ONS_Cenus_2011]],Table5[],CensusData!AC$1,FALSE)</f>
        <v>59</v>
      </c>
      <c r="AK288" s="128">
        <f>VLOOKUP(FinalOutput[[#This Row],[ONS_Cenus_2011]],Table5[],CensusData!AD$1,FALSE)</f>
        <v>56</v>
      </c>
      <c r="AL288" s="128">
        <f>VLOOKUP(FinalOutput[[#This Row],[ONS_Cenus_2011]],Table5[],CensusData!AE$1,FALSE)</f>
        <v>19</v>
      </c>
      <c r="AM288" s="128">
        <f>VLOOKUP(FinalOutput[[#This Row],[ONS_Cenus_2011]],Table5[],CensusData!AF$1,FALSE)</f>
        <v>117</v>
      </c>
      <c r="AN288" s="128">
        <f>VLOOKUP(FinalOutput[[#This Row],[ONS_Cenus_2011]],Table5[],CensusData!AG$1,FALSE)</f>
        <v>49</v>
      </c>
      <c r="AO288" s="128">
        <f>VLOOKUP(FinalOutput[[#This Row],[ONS_Cenus_2011]],Table5[],CensusData!AH$1,FALSE)</f>
        <v>68</v>
      </c>
      <c r="AP288" s="128">
        <f>VLOOKUP(FinalOutput[[#This Row],[ONS_Cenus_2011]],Table5[],CensusData!AI$1,FALSE)</f>
        <v>150763</v>
      </c>
      <c r="AQ288" s="128">
        <f>VLOOKUP(FinalOutput[[#This Row],[ONS_Cenus_2011]],Table5[],CensusData!AJ$1,FALSE)</f>
        <v>40334</v>
      </c>
      <c r="AR288" s="128">
        <f>VLOOKUP(FinalOutput[[#This Row],[ONS_Cenus_2011]],Table5[],CensusData!AK$1,FALSE)</f>
        <v>19683</v>
      </c>
      <c r="AS288" s="128">
        <f>VLOOKUP(FinalOutput[[#This Row],[ONS_Cenus_2011]],Table5[],CensusData!AL$1,FALSE)</f>
        <v>24748</v>
      </c>
      <c r="AT288" s="128">
        <f>VLOOKUP(FinalOutput[[#This Row],[ONS_Cenus_2011]],Table5[],CensusData!AM$1,FALSE)</f>
        <v>6514</v>
      </c>
      <c r="AU288" s="128">
        <f>VLOOKUP(FinalOutput[[#This Row],[ONS_Cenus_2011]],Table5[],CensusData!AN$1,FALSE)</f>
        <v>16832</v>
      </c>
      <c r="AV288" s="128">
        <f>VLOOKUP(FinalOutput[[#This Row],[ONS_Cenus_2011]],Table5[],CensusData!AO$1,FALSE)</f>
        <v>36036</v>
      </c>
      <c r="AW288" s="128">
        <f>VLOOKUP(FinalOutput[[#This Row],[ONS_Cenus_2011]],Table5[],CensusData!AP$1,FALSE)</f>
        <v>6616</v>
      </c>
    </row>
    <row r="289" spans="1:49">
      <c r="A289" s="128" t="str">
        <f t="array" ref="A289">ConsolGeog[[#This Row],[Country]]</f>
        <v>England</v>
      </c>
      <c r="B289" s="129" t="str">
        <f t="array" ref="B289">ConsolGeog[[#This Row],[County Name]]</f>
        <v>Liverpool</v>
      </c>
      <c r="C289" s="128" t="str">
        <f t="array" ref="C289">ConsolGeog[[#This Row],[la_code]]</f>
        <v>E08000012</v>
      </c>
      <c r="D289" s="129" t="str">
        <f t="array" ref="D289">ConsolGeog[[#This Row],[la_name]]</f>
        <v>Liverpool</v>
      </c>
      <c r="E289" s="129" t="str">
        <f t="array" ref="E289">ConsolGeog[[#This Row],[LA Type]]</f>
        <v>Unitary</v>
      </c>
      <c r="F289" s="129">
        <f t="array" ref="F289">ConsolGeog[[#This Row],[population]]</f>
        <v>466415</v>
      </c>
      <c r="G289" s="129">
        <f t="array" ref="G289">ConsolGeog[[#This Row],[area]]</f>
        <v>11184.35</v>
      </c>
      <c r="H289" s="129">
        <f t="array" ref="H289">MAX(ConsolGeog[[#This Row],[Presented HS - 16-17 (2014)]]+ConsolGeog[[#This Row],[Presented HS - 18-24 (2014)]],ConsolGeog[[#This Row],[Presented HS - 16-24 (2014)]])+MAX(ConsolGeog[[#This Row],[Presented CS - 16-17 (2014)]]+ConsolGeog[[#This Row],[Presented CS - 18-24 (2014)]],ConsolGeog[[#This Row],[Presented CS - 16-24 (2014)]])</f>
        <v>0</v>
      </c>
      <c r="I289" s="129">
        <f t="array" ref="I289">MAX(ConsolGeog[[#This Row],[Assessed HS - 16-17 (2014)]]+ConsolGeog[[#This Row],[Assessed HS - 18-24 (2014)]],ConsolGeog[[#This Row],[Assessed HS - 16-24 (2014)]])+MAX(ConsolGeog[[#This Row],[Assessed CS - 16-17 (2014)]]+ConsolGeog[[#This Row],[Assessed CS - 18-24 (2014)]],ConsolGeog[[#This Row],[Assessed CS - 16-24 (2014)]])</f>
        <v>0</v>
      </c>
      <c r="J289" s="128">
        <f>VLOOKUP(FinalOutput[[#This Row],[ONS_Cenus_2011]],Table5[],CensusData!C$1,FALSE)</f>
        <v>190858</v>
      </c>
      <c r="K289" s="128">
        <f>VLOOKUP(FinalOutput[[#This Row],[ONS_Cenus_2011]],Table5[],CensusData!D$1,FALSE)</f>
        <v>47875</v>
      </c>
      <c r="L289" s="128">
        <f>VLOOKUP(FinalOutput[[#This Row],[ONS_Cenus_2011]],Table5[],CensusData!E$1,FALSE)</f>
        <v>20837</v>
      </c>
      <c r="M289" s="128">
        <f>VLOOKUP(FinalOutput[[#This Row],[ONS_Cenus_2011]],Table5[],CensusData!F$1,FALSE)</f>
        <v>49332</v>
      </c>
      <c r="N289" s="128">
        <f>VLOOKUP(FinalOutput[[#This Row],[ONS_Cenus_2011]],Table5[],CensusData!G$1,FALSE)</f>
        <v>25422</v>
      </c>
      <c r="O289" s="128">
        <f>VLOOKUP(FinalOutput[[#This Row],[ONS_Cenus_2011]],Table5[],CensusData!H$1,FALSE)</f>
        <v>6288</v>
      </c>
      <c r="P289" s="128">
        <f>VLOOKUP(FinalOutput[[#This Row],[ONS_Cenus_2011]],Table5[],CensusData!I$1,FALSE)</f>
        <v>39.22</v>
      </c>
      <c r="Q289" s="128">
        <f>VLOOKUP(FinalOutput[[#This Row],[ONS_Cenus_2011]],Table5[],CensusData!J$1,FALSE)</f>
        <v>4799</v>
      </c>
      <c r="R289" s="128">
        <f>VLOOKUP(FinalOutput[[#This Row],[ONS_Cenus_2011]],Table5[],CensusData!K$1,FALSE)</f>
        <v>206515</v>
      </c>
      <c r="S289" s="128">
        <f>VLOOKUP(FinalOutput[[#This Row],[ONS_Cenus_2011]],Table5[],CensusData!L$1,FALSE)</f>
        <v>186578</v>
      </c>
      <c r="T289" s="128">
        <f>VLOOKUP(FinalOutput[[#This Row],[ONS_Cenus_2011]],Table5[],CensusData!M$1,FALSE)</f>
        <v>177659</v>
      </c>
      <c r="U289" s="128">
        <f>VLOOKUP(FinalOutput[[#This Row],[ONS_Cenus_2011]],Table5[],CensusData!N$1,FALSE)</f>
        <v>3349</v>
      </c>
      <c r="V289" s="128">
        <f>VLOOKUP(FinalOutput[[#This Row],[ONS_Cenus_2011]],Table5[],CensusData!O$1,FALSE)</f>
        <v>62</v>
      </c>
      <c r="W289" s="128">
        <f>VLOOKUP(FinalOutput[[#This Row],[ONS_Cenus_2011]],Table5[],CensusData!P$1,FALSE)</f>
        <v>5508</v>
      </c>
      <c r="X289" s="128">
        <f>VLOOKUP(FinalOutput[[#This Row],[ONS_Cenus_2011]],Table5[],CensusData!Q$1,FALSE)</f>
        <v>4385</v>
      </c>
      <c r="Y289" s="128">
        <f>VLOOKUP(FinalOutput[[#This Row],[ONS_Cenus_2011]],Table5[],CensusData!R$1,FALSE)</f>
        <v>1380</v>
      </c>
      <c r="Z289" s="128">
        <f>VLOOKUP(FinalOutput[[#This Row],[ONS_Cenus_2011]],Table5[],CensusData!S$1,FALSE)</f>
        <v>1224</v>
      </c>
      <c r="AA289" s="128">
        <f>VLOOKUP(FinalOutput[[#This Row],[ONS_Cenus_2011]],Table5[],CensusData!T$1,FALSE)</f>
        <v>778</v>
      </c>
      <c r="AB289" s="128">
        <f>VLOOKUP(FinalOutput[[#This Row],[ONS_Cenus_2011]],Table5[],CensusData!U$1,FALSE)</f>
        <v>1003</v>
      </c>
      <c r="AC289" s="128">
        <f>VLOOKUP(FinalOutput[[#This Row],[ONS_Cenus_2011]],Table5[],CensusData!V$1,FALSE)</f>
        <v>6585</v>
      </c>
      <c r="AD289" s="128">
        <f>VLOOKUP(FinalOutput[[#This Row],[ONS_Cenus_2011]],Table5[],CensusData!W$1,FALSE)</f>
        <v>1635</v>
      </c>
      <c r="AE289" s="128">
        <f>VLOOKUP(FinalOutput[[#This Row],[ONS_Cenus_2011]],Table5[],CensusData!X$1,FALSE)</f>
        <v>609</v>
      </c>
      <c r="AF289" s="128">
        <f>VLOOKUP(FinalOutput[[#This Row],[ONS_Cenus_2011]],Table5[],CensusData!Y$1,FALSE)</f>
        <v>271</v>
      </c>
      <c r="AG289" s="128">
        <f>VLOOKUP(FinalOutput[[#This Row],[ONS_Cenus_2011]],Table5[],CensusData!Z$1,FALSE)</f>
        <v>2762</v>
      </c>
      <c r="AH289" s="128">
        <f>VLOOKUP(FinalOutput[[#This Row],[ONS_Cenus_2011]],Table5[],CensusData!AA$1,FALSE)</f>
        <v>1308</v>
      </c>
      <c r="AI289" s="128">
        <f>VLOOKUP(FinalOutput[[#This Row],[ONS_Cenus_2011]],Table5[],CensusData!AB$1,FALSE)</f>
        <v>5332</v>
      </c>
      <c r="AJ289" s="128">
        <f>VLOOKUP(FinalOutput[[#This Row],[ONS_Cenus_2011]],Table5[],CensusData!AC$1,FALSE)</f>
        <v>3558</v>
      </c>
      <c r="AK289" s="128">
        <f>VLOOKUP(FinalOutput[[#This Row],[ONS_Cenus_2011]],Table5[],CensusData!AD$1,FALSE)</f>
        <v>915</v>
      </c>
      <c r="AL289" s="128">
        <f>VLOOKUP(FinalOutput[[#This Row],[ONS_Cenus_2011]],Table5[],CensusData!AE$1,FALSE)</f>
        <v>859</v>
      </c>
      <c r="AM289" s="128">
        <f>VLOOKUP(FinalOutput[[#This Row],[ONS_Cenus_2011]],Table5[],CensusData!AF$1,FALSE)</f>
        <v>3635</v>
      </c>
      <c r="AN289" s="128">
        <f>VLOOKUP(FinalOutput[[#This Row],[ONS_Cenus_2011]],Table5[],CensusData!AG$1,FALSE)</f>
        <v>2262</v>
      </c>
      <c r="AO289" s="128">
        <f>VLOOKUP(FinalOutput[[#This Row],[ONS_Cenus_2011]],Table5[],CensusData!AH$1,FALSE)</f>
        <v>1373</v>
      </c>
      <c r="AP289" s="128">
        <f>VLOOKUP(FinalOutput[[#This Row],[ONS_Cenus_2011]],Table5[],CensusData!AI$1,FALSE)</f>
        <v>388315</v>
      </c>
      <c r="AQ289" s="128">
        <f>VLOOKUP(FinalOutput[[#This Row],[ONS_Cenus_2011]],Table5[],CensusData!AJ$1,FALSE)</f>
        <v>111532</v>
      </c>
      <c r="AR289" s="128">
        <f>VLOOKUP(FinalOutput[[#This Row],[ONS_Cenus_2011]],Table5[],CensusData!AK$1,FALSE)</f>
        <v>48659</v>
      </c>
      <c r="AS289" s="128">
        <f>VLOOKUP(FinalOutput[[#This Row],[ONS_Cenus_2011]],Table5[],CensusData!AL$1,FALSE)</f>
        <v>55019</v>
      </c>
      <c r="AT289" s="128">
        <f>VLOOKUP(FinalOutput[[#This Row],[ONS_Cenus_2011]],Table5[],CensusData!AM$1,FALSE)</f>
        <v>9866</v>
      </c>
      <c r="AU289" s="128">
        <f>VLOOKUP(FinalOutput[[#This Row],[ONS_Cenus_2011]],Table5[],CensusData!AN$1,FALSE)</f>
        <v>59067</v>
      </c>
      <c r="AV289" s="128">
        <f>VLOOKUP(FinalOutput[[#This Row],[ONS_Cenus_2011]],Table5[],CensusData!AO$1,FALSE)</f>
        <v>87126</v>
      </c>
      <c r="AW289" s="128">
        <f>VLOOKUP(FinalOutput[[#This Row],[ONS_Cenus_2011]],Table5[],CensusData!AP$1,FALSE)</f>
        <v>17046</v>
      </c>
    </row>
    <row r="290" spans="1:49">
      <c r="A290" s="128" t="str">
        <f t="array" ref="A290">ConsolGeog[[#This Row],[Country]]</f>
        <v>England</v>
      </c>
      <c r="B290" s="129" t="str">
        <f t="array" ref="B290">ConsolGeog[[#This Row],[County Name]]</f>
        <v>Enfield</v>
      </c>
      <c r="C290" s="128" t="str">
        <f t="array" ref="C290">ConsolGeog[[#This Row],[la_code]]</f>
        <v>E09000010</v>
      </c>
      <c r="D290" s="129" t="str">
        <f t="array" ref="D290">ConsolGeog[[#This Row],[la_name]]</f>
        <v>Enfield</v>
      </c>
      <c r="E290" s="129" t="str">
        <f t="array" ref="E290">ConsolGeog[[#This Row],[LA Type]]</f>
        <v>Unitary</v>
      </c>
      <c r="F290" s="129">
        <f t="array" ref="F290">ConsolGeog[[#This Row],[population]]</f>
        <v>312466</v>
      </c>
      <c r="G290" s="129">
        <f t="array" ref="G290">ConsolGeog[[#This Row],[area]]</f>
        <v>8082.94</v>
      </c>
      <c r="H290" s="129">
        <f t="array" ref="H290">MAX(ConsolGeog[[#This Row],[Presented HS - 16-17 (2014)]]+ConsolGeog[[#This Row],[Presented HS - 18-24 (2014)]],ConsolGeog[[#This Row],[Presented HS - 16-24 (2014)]])+MAX(ConsolGeog[[#This Row],[Presented CS - 16-17 (2014)]]+ConsolGeog[[#This Row],[Presented CS - 18-24 (2014)]],ConsolGeog[[#This Row],[Presented CS - 16-24 (2014)]])</f>
        <v>206</v>
      </c>
      <c r="I290" s="129">
        <f t="array" ref="I290">MAX(ConsolGeog[[#This Row],[Assessed HS - 16-17 (2014)]]+ConsolGeog[[#This Row],[Assessed HS - 18-24 (2014)]],ConsolGeog[[#This Row],[Assessed HS - 16-24 (2014)]])+MAX(ConsolGeog[[#This Row],[Assessed CS - 16-17 (2014)]]+ConsolGeog[[#This Row],[Assessed CS - 18-24 (2014)]],ConsolGeog[[#This Row],[Assessed CS - 16-24 (2014)]])</f>
        <v>124</v>
      </c>
      <c r="J290" s="128">
        <f>VLOOKUP(FinalOutput[[#This Row],[ONS_Cenus_2011]],Table5[],CensusData!C$1,FALSE)</f>
        <v>104075</v>
      </c>
      <c r="K290" s="128">
        <f>VLOOKUP(FinalOutput[[#This Row],[ONS_Cenus_2011]],Table5[],CensusData!D$1,FALSE)</f>
        <v>22514</v>
      </c>
      <c r="L290" s="128">
        <f>VLOOKUP(FinalOutput[[#This Row],[ONS_Cenus_2011]],Table5[],CensusData!E$1,FALSE)</f>
        <v>13499</v>
      </c>
      <c r="M290" s="128">
        <f>VLOOKUP(FinalOutput[[#This Row],[ONS_Cenus_2011]],Table5[],CensusData!F$1,FALSE)</f>
        <v>34070</v>
      </c>
      <c r="N290" s="128">
        <f>VLOOKUP(FinalOutput[[#This Row],[ONS_Cenus_2011]],Table5[],CensusData!G$1,FALSE)</f>
        <v>16209</v>
      </c>
      <c r="O290" s="128">
        <f>VLOOKUP(FinalOutput[[#This Row],[ONS_Cenus_2011]],Table5[],CensusData!H$1,FALSE)</f>
        <v>5228</v>
      </c>
      <c r="P290" s="128">
        <f>VLOOKUP(FinalOutput[[#This Row],[ONS_Cenus_2011]],Table5[],CensusData!I$1,FALSE)</f>
        <v>14.93</v>
      </c>
      <c r="Q290" s="128">
        <f>VLOOKUP(FinalOutput[[#This Row],[ONS_Cenus_2011]],Table5[],CensusData!J$1,FALSE)</f>
        <v>18305</v>
      </c>
      <c r="R290" s="128">
        <f>VLOOKUP(FinalOutput[[#This Row],[ONS_Cenus_2011]],Table5[],CensusData!K$1,FALSE)</f>
        <v>119916</v>
      </c>
      <c r="S290" s="128">
        <f>VLOOKUP(FinalOutput[[#This Row],[ONS_Cenus_2011]],Table5[],CensusData!L$1,FALSE)</f>
        <v>78713</v>
      </c>
      <c r="T290" s="128">
        <f>VLOOKUP(FinalOutput[[#This Row],[ONS_Cenus_2011]],Table5[],CensusData!M$1,FALSE)</f>
        <v>54336</v>
      </c>
      <c r="U290" s="128">
        <f>VLOOKUP(FinalOutput[[#This Row],[ONS_Cenus_2011]],Table5[],CensusData!N$1,FALSE)</f>
        <v>3530</v>
      </c>
      <c r="V290" s="128">
        <f>VLOOKUP(FinalOutput[[#This Row],[ONS_Cenus_2011]],Table5[],CensusData!O$1,FALSE)</f>
        <v>121</v>
      </c>
      <c r="W290" s="128">
        <f>VLOOKUP(FinalOutput[[#This Row],[ONS_Cenus_2011]],Table5[],CensusData!P$1,FALSE)</f>
        <v>20726</v>
      </c>
      <c r="X290" s="128">
        <f>VLOOKUP(FinalOutput[[#This Row],[ONS_Cenus_2011]],Table5[],CensusData!Q$1,FALSE)</f>
        <v>4072</v>
      </c>
      <c r="Y290" s="128">
        <f>VLOOKUP(FinalOutput[[#This Row],[ONS_Cenus_2011]],Table5[],CensusData!R$1,FALSE)</f>
        <v>1102</v>
      </c>
      <c r="Z290" s="128">
        <f>VLOOKUP(FinalOutput[[#This Row],[ONS_Cenus_2011]],Table5[],CensusData!S$1,FALSE)</f>
        <v>546</v>
      </c>
      <c r="AA290" s="128">
        <f>VLOOKUP(FinalOutput[[#This Row],[ONS_Cenus_2011]],Table5[],CensusData!T$1,FALSE)</f>
        <v>1055</v>
      </c>
      <c r="AB290" s="128">
        <f>VLOOKUP(FinalOutput[[#This Row],[ONS_Cenus_2011]],Table5[],CensusData!U$1,FALSE)</f>
        <v>1369</v>
      </c>
      <c r="AC290" s="128">
        <f>VLOOKUP(FinalOutput[[#This Row],[ONS_Cenus_2011]],Table5[],CensusData!V$1,FALSE)</f>
        <v>11477</v>
      </c>
      <c r="AD290" s="128">
        <f>VLOOKUP(FinalOutput[[#This Row],[ONS_Cenus_2011]],Table5[],CensusData!W$1,FALSE)</f>
        <v>4174</v>
      </c>
      <c r="AE290" s="128">
        <f>VLOOKUP(FinalOutput[[#This Row],[ONS_Cenus_2011]],Table5[],CensusData!X$1,FALSE)</f>
        <v>759</v>
      </c>
      <c r="AF290" s="128">
        <f>VLOOKUP(FinalOutput[[#This Row],[ONS_Cenus_2011]],Table5[],CensusData!Y$1,FALSE)</f>
        <v>1388</v>
      </c>
      <c r="AG290" s="128">
        <f>VLOOKUP(FinalOutput[[#This Row],[ONS_Cenus_2011]],Table5[],CensusData!Z$1,FALSE)</f>
        <v>980</v>
      </c>
      <c r="AH290" s="128">
        <f>VLOOKUP(FinalOutput[[#This Row],[ONS_Cenus_2011]],Table5[],CensusData!AA$1,FALSE)</f>
        <v>4176</v>
      </c>
      <c r="AI290" s="128">
        <f>VLOOKUP(FinalOutput[[#This Row],[ONS_Cenus_2011]],Table5[],CensusData!AB$1,FALSE)</f>
        <v>19776</v>
      </c>
      <c r="AJ290" s="128">
        <f>VLOOKUP(FinalOutput[[#This Row],[ONS_Cenus_2011]],Table5[],CensusData!AC$1,FALSE)</f>
        <v>9472</v>
      </c>
      <c r="AK290" s="128">
        <f>VLOOKUP(FinalOutput[[#This Row],[ONS_Cenus_2011]],Table5[],CensusData!AD$1,FALSE)</f>
        <v>7911</v>
      </c>
      <c r="AL290" s="128">
        <f>VLOOKUP(FinalOutput[[#This Row],[ONS_Cenus_2011]],Table5[],CensusData!AE$1,FALSE)</f>
        <v>2393</v>
      </c>
      <c r="AM290" s="128">
        <f>VLOOKUP(FinalOutput[[#This Row],[ONS_Cenus_2011]],Table5[],CensusData!AF$1,FALSE)</f>
        <v>5878</v>
      </c>
      <c r="AN290" s="128">
        <f>VLOOKUP(FinalOutput[[#This Row],[ONS_Cenus_2011]],Table5[],CensusData!AG$1,FALSE)</f>
        <v>654</v>
      </c>
      <c r="AO290" s="128">
        <f>VLOOKUP(FinalOutput[[#This Row],[ONS_Cenus_2011]],Table5[],CensusData!AH$1,FALSE)</f>
        <v>5224</v>
      </c>
      <c r="AP290" s="128">
        <f>VLOOKUP(FinalOutput[[#This Row],[ONS_Cenus_2011]],Table5[],CensusData!AI$1,FALSE)</f>
        <v>242465</v>
      </c>
      <c r="AQ290" s="128">
        <f>VLOOKUP(FinalOutput[[#This Row],[ONS_Cenus_2011]],Table5[],CensusData!AJ$1,FALSE)</f>
        <v>55736</v>
      </c>
      <c r="AR290" s="128">
        <f>VLOOKUP(FinalOutput[[#This Row],[ONS_Cenus_2011]],Table5[],CensusData!AK$1,FALSE)</f>
        <v>31158</v>
      </c>
      <c r="AS290" s="128">
        <f>VLOOKUP(FinalOutput[[#This Row],[ONS_Cenus_2011]],Table5[],CensusData!AL$1,FALSE)</f>
        <v>33389</v>
      </c>
      <c r="AT290" s="128">
        <f>VLOOKUP(FinalOutput[[#This Row],[ONS_Cenus_2011]],Table5[],CensusData!AM$1,FALSE)</f>
        <v>4715</v>
      </c>
      <c r="AU290" s="128">
        <f>VLOOKUP(FinalOutput[[#This Row],[ONS_Cenus_2011]],Table5[],CensusData!AN$1,FALSE)</f>
        <v>25557</v>
      </c>
      <c r="AV290" s="128">
        <f>VLOOKUP(FinalOutput[[#This Row],[ONS_Cenus_2011]],Table5[],CensusData!AO$1,FALSE)</f>
        <v>69627</v>
      </c>
      <c r="AW290" s="128">
        <f>VLOOKUP(FinalOutput[[#This Row],[ONS_Cenus_2011]],Table5[],CensusData!AP$1,FALSE)</f>
        <v>22283</v>
      </c>
    </row>
    <row r="291" spans="1:49" ht="15" customHeight="1">
      <c r="A291" s="128" t="str">
        <f t="array" ref="A291">ConsolGeog[[#This Row],[Country]]</f>
        <v>Wales</v>
      </c>
      <c r="B291" s="129" t="str">
        <f t="array" ref="B291">ConsolGeog[[#This Row],[County Name]]</f>
        <v/>
      </c>
      <c r="C291" s="128" t="str">
        <f t="array" ref="C291">ConsolGeog[[#This Row],[la_code]]</f>
        <v>W06000011</v>
      </c>
      <c r="D291" s="129" t="str">
        <f t="array" ref="D291">ConsolGeog[[#This Row],[la_name]]</f>
        <v>Swansea</v>
      </c>
      <c r="E291" s="129" t="str">
        <f t="array" ref="E291">ConsolGeog[[#This Row],[LA Type]]</f>
        <v>Local Authority</v>
      </c>
      <c r="F291" s="129">
        <f t="array" ref="F291">ConsolGeog[[#This Row],[population]]</f>
        <v>239023</v>
      </c>
      <c r="G291" s="129">
        <f t="array" ref="G291">ConsolGeog[[#This Row],[area]]</f>
        <v>37974.42</v>
      </c>
      <c r="H291" s="129">
        <f t="array" ref="H291">MAX(ConsolGeog[[#This Row],[Presented HS - 16-17 (2014)]]+ConsolGeog[[#This Row],[Presented HS - 18-24 (2014)]],ConsolGeog[[#This Row],[Presented HS - 16-24 (2014)]])+MAX(ConsolGeog[[#This Row],[Presented CS - 16-17 (2014)]]+ConsolGeog[[#This Row],[Presented CS - 18-24 (2014)]],ConsolGeog[[#This Row],[Presented CS - 16-24 (2014)]])</f>
        <v>829</v>
      </c>
      <c r="I291" s="129">
        <f t="array" ref="I291">MAX(ConsolGeog[[#This Row],[Assessed HS - 16-17 (2014)]]+ConsolGeog[[#This Row],[Assessed HS - 18-24 (2014)]],ConsolGeog[[#This Row],[Assessed HS - 16-24 (2014)]])+MAX(ConsolGeog[[#This Row],[Assessed CS - 16-17 (2014)]]+ConsolGeog[[#This Row],[Assessed CS - 18-24 (2014)]],ConsolGeog[[#This Row],[Assessed CS - 16-24 (2014)]])</f>
        <v>0</v>
      </c>
      <c r="J291" s="128">
        <f>VLOOKUP(FinalOutput[[#This Row],[ONS_Cenus_2011]],Table5[],CensusData!C$1,FALSE)</f>
        <v>94170</v>
      </c>
      <c r="K291" s="128">
        <f>VLOOKUP(FinalOutput[[#This Row],[ONS_Cenus_2011]],Table5[],CensusData!D$1,FALSE)</f>
        <v>18809</v>
      </c>
      <c r="L291" s="128">
        <f>VLOOKUP(FinalOutput[[#This Row],[ONS_Cenus_2011]],Table5[],CensusData!E$1,FALSE)</f>
        <v>7553</v>
      </c>
      <c r="M291" s="128">
        <f>VLOOKUP(FinalOutput[[#This Row],[ONS_Cenus_2011]],Table5[],CensusData!F$1,FALSE)</f>
        <v>17097</v>
      </c>
      <c r="N291" s="128">
        <f>VLOOKUP(FinalOutput[[#This Row],[ONS_Cenus_2011]],Table5[],CensusData!G$1,FALSE)</f>
        <v>9617</v>
      </c>
      <c r="O291" s="128">
        <f>VLOOKUP(FinalOutput[[#This Row],[ONS_Cenus_2011]],Table5[],CensusData!H$1,FALSE)</f>
        <v>1928</v>
      </c>
      <c r="P291" s="128" t="e">
        <f>VLOOKUP(FinalOutput[[#This Row],[ONS_Cenus_2011]],Table5[],CensusData!I$1,FALSE)</f>
        <v>#N/A</v>
      </c>
      <c r="Q291" s="128" t="e">
        <f>VLOOKUP(FinalOutput[[#This Row],[ONS_Cenus_2011]],Table5[],CensusData!J$1,FALSE)</f>
        <v>#N/A</v>
      </c>
      <c r="R291" s="128">
        <f>VLOOKUP(FinalOutput[[#This Row],[ONS_Cenus_2011]],Table5[],CensusData!K$1,FALSE)</f>
        <v>103497</v>
      </c>
      <c r="S291" s="128">
        <f>VLOOKUP(FinalOutput[[#This Row],[ONS_Cenus_2011]],Table5[],CensusData!L$1,FALSE)</f>
        <v>98424</v>
      </c>
      <c r="T291" s="128">
        <f>VLOOKUP(FinalOutput[[#This Row],[ONS_Cenus_2011]],Table5[],CensusData!M$1,FALSE)</f>
        <v>95807</v>
      </c>
      <c r="U291" s="128">
        <f>VLOOKUP(FinalOutput[[#This Row],[ONS_Cenus_2011]],Table5[],CensusData!N$1,FALSE)</f>
        <v>583</v>
      </c>
      <c r="V291" s="128">
        <f>VLOOKUP(FinalOutput[[#This Row],[ONS_Cenus_2011]],Table5[],CensusData!O$1,FALSE)</f>
        <v>20</v>
      </c>
      <c r="W291" s="128">
        <f>VLOOKUP(FinalOutput[[#This Row],[ONS_Cenus_2011]],Table5[],CensusData!P$1,FALSE)</f>
        <v>2014</v>
      </c>
      <c r="X291" s="128">
        <f>VLOOKUP(FinalOutput[[#This Row],[ONS_Cenus_2011]],Table5[],CensusData!Q$1,FALSE)</f>
        <v>589</v>
      </c>
      <c r="Y291" s="128">
        <f>VLOOKUP(FinalOutput[[#This Row],[ONS_Cenus_2011]],Table5[],CensusData!R$1,FALSE)</f>
        <v>186</v>
      </c>
      <c r="Z291" s="128">
        <f>VLOOKUP(FinalOutput[[#This Row],[ONS_Cenus_2011]],Table5[],CensusData!S$1,FALSE)</f>
        <v>63</v>
      </c>
      <c r="AA291" s="128">
        <f>VLOOKUP(FinalOutput[[#This Row],[ONS_Cenus_2011]],Table5[],CensusData!T$1,FALSE)</f>
        <v>160</v>
      </c>
      <c r="AB291" s="128">
        <f>VLOOKUP(FinalOutput[[#This Row],[ONS_Cenus_2011]],Table5[],CensusData!U$1,FALSE)</f>
        <v>180</v>
      </c>
      <c r="AC291" s="128">
        <f>VLOOKUP(FinalOutput[[#This Row],[ONS_Cenus_2011]],Table5[],CensusData!V$1,FALSE)</f>
        <v>2458</v>
      </c>
      <c r="AD291" s="128">
        <f>VLOOKUP(FinalOutput[[#This Row],[ONS_Cenus_2011]],Table5[],CensusData!W$1,FALSE)</f>
        <v>518</v>
      </c>
      <c r="AE291" s="128">
        <f>VLOOKUP(FinalOutput[[#This Row],[ONS_Cenus_2011]],Table5[],CensusData!X$1,FALSE)</f>
        <v>151</v>
      </c>
      <c r="AF291" s="128">
        <f>VLOOKUP(FinalOutput[[#This Row],[ONS_Cenus_2011]],Table5[],CensusData!Y$1,FALSE)</f>
        <v>470</v>
      </c>
      <c r="AG291" s="128">
        <f>VLOOKUP(FinalOutput[[#This Row],[ONS_Cenus_2011]],Table5[],CensusData!Z$1,FALSE)</f>
        <v>764</v>
      </c>
      <c r="AH291" s="128">
        <f>VLOOKUP(FinalOutput[[#This Row],[ONS_Cenus_2011]],Table5[],CensusData!AA$1,FALSE)</f>
        <v>555</v>
      </c>
      <c r="AI291" s="128">
        <f>VLOOKUP(FinalOutput[[#This Row],[ONS_Cenus_2011]],Table5[],CensusData!AB$1,FALSE)</f>
        <v>926</v>
      </c>
      <c r="AJ291" s="128">
        <f>VLOOKUP(FinalOutput[[#This Row],[ONS_Cenus_2011]],Table5[],CensusData!AC$1,FALSE)</f>
        <v>784</v>
      </c>
      <c r="AK291" s="128">
        <f>VLOOKUP(FinalOutput[[#This Row],[ONS_Cenus_2011]],Table5[],CensusData!AD$1,FALSE)</f>
        <v>108</v>
      </c>
      <c r="AL291" s="128">
        <f>VLOOKUP(FinalOutput[[#This Row],[ONS_Cenus_2011]],Table5[],CensusData!AE$1,FALSE)</f>
        <v>34</v>
      </c>
      <c r="AM291" s="128">
        <f>VLOOKUP(FinalOutput[[#This Row],[ONS_Cenus_2011]],Table5[],CensusData!AF$1,FALSE)</f>
        <v>1100</v>
      </c>
      <c r="AN291" s="128">
        <f>VLOOKUP(FinalOutput[[#This Row],[ONS_Cenus_2011]],Table5[],CensusData!AG$1,FALSE)</f>
        <v>752</v>
      </c>
      <c r="AO291" s="128">
        <f>VLOOKUP(FinalOutput[[#This Row],[ONS_Cenus_2011]],Table5[],CensusData!AH$1,FALSE)</f>
        <v>348</v>
      </c>
      <c r="AP291" s="128">
        <f>VLOOKUP(FinalOutput[[#This Row],[ONS_Cenus_2011]],Table5[],CensusData!AI$1,FALSE)</f>
        <v>197627</v>
      </c>
      <c r="AQ291" s="128">
        <f>VLOOKUP(FinalOutput[[#This Row],[ONS_Cenus_2011]],Table5[],CensusData!AJ$1,FALSE)</f>
        <v>47316</v>
      </c>
      <c r="AR291" s="128">
        <f>VLOOKUP(FinalOutput[[#This Row],[ONS_Cenus_2011]],Table5[],CensusData!AK$1,FALSE)</f>
        <v>24405</v>
      </c>
      <c r="AS291" s="128">
        <f>VLOOKUP(FinalOutput[[#This Row],[ONS_Cenus_2011]],Table5[],CensusData!AL$1,FALSE)</f>
        <v>30216</v>
      </c>
      <c r="AT291" s="128">
        <f>VLOOKUP(FinalOutput[[#This Row],[ONS_Cenus_2011]],Table5[],CensusData!AM$1,FALSE)</f>
        <v>8472</v>
      </c>
      <c r="AU291" s="128">
        <f>VLOOKUP(FinalOutput[[#This Row],[ONS_Cenus_2011]],Table5[],CensusData!AN$1,FALSE)</f>
        <v>27507</v>
      </c>
      <c r="AV291" s="128">
        <f>VLOOKUP(FinalOutput[[#This Row],[ONS_Cenus_2011]],Table5[],CensusData!AO$1,FALSE)</f>
        <v>51081</v>
      </c>
      <c r="AW291" s="128">
        <f>VLOOKUP(FinalOutput[[#This Row],[ONS_Cenus_2011]],Table5[],CensusData!AP$1,FALSE)</f>
        <v>8630</v>
      </c>
    </row>
    <row r="292" spans="1:49" ht="15" customHeight="1">
      <c r="A292" s="128" t="str">
        <f t="array" ref="A292">ConsolGeog[[#This Row],[Country]]</f>
        <v>Wales</v>
      </c>
      <c r="B292" s="129" t="str">
        <f t="array" ref="B292">ConsolGeog[[#This Row],[County Name]]</f>
        <v/>
      </c>
      <c r="C292" s="128" t="str">
        <f t="array" ref="C292">ConsolGeog[[#This Row],[la_code]]</f>
        <v>W06000012</v>
      </c>
      <c r="D292" s="129" t="str">
        <f t="array" ref="D292">ConsolGeog[[#This Row],[la_name]]</f>
        <v>Neath Port Talbot</v>
      </c>
      <c r="E292" s="129" t="str">
        <f t="array" ref="E292">ConsolGeog[[#This Row],[LA Type]]</f>
        <v>Local Authority</v>
      </c>
      <c r="F292" s="129">
        <f t="array" ref="F292">ConsolGeog[[#This Row],[population]]</f>
        <v>139812</v>
      </c>
      <c r="G292" s="129">
        <f t="array" ref="G292">ConsolGeog[[#This Row],[area]]</f>
        <v>44125.95</v>
      </c>
      <c r="H292" s="129">
        <f t="array" ref="H292">MAX(ConsolGeog[[#This Row],[Presented HS - 16-17 (2014)]]+ConsolGeog[[#This Row],[Presented HS - 18-24 (2014)]],ConsolGeog[[#This Row],[Presented HS - 16-24 (2014)]])+MAX(ConsolGeog[[#This Row],[Presented CS - 16-17 (2014)]]+ConsolGeog[[#This Row],[Presented CS - 18-24 (2014)]],ConsolGeog[[#This Row],[Presented CS - 16-24 (2014)]])</f>
        <v>0</v>
      </c>
      <c r="I292" s="129">
        <f t="array" ref="I292">MAX(ConsolGeog[[#This Row],[Assessed HS - 16-17 (2014)]]+ConsolGeog[[#This Row],[Assessed HS - 18-24 (2014)]],ConsolGeog[[#This Row],[Assessed HS - 16-24 (2014)]])+MAX(ConsolGeog[[#This Row],[Assessed CS - 16-17 (2014)]]+ConsolGeog[[#This Row],[Assessed CS - 18-24 (2014)]],ConsolGeog[[#This Row],[Assessed CS - 16-24 (2014)]])</f>
        <v>0</v>
      </c>
      <c r="J292" s="128">
        <f>VLOOKUP(FinalOutput[[#This Row],[ONS_Cenus_2011]],Table5[],CensusData!C$1,FALSE)</f>
        <v>55917</v>
      </c>
      <c r="K292" s="128">
        <f>VLOOKUP(FinalOutput[[#This Row],[ONS_Cenus_2011]],Table5[],CensusData!D$1,FALSE)</f>
        <v>7374</v>
      </c>
      <c r="L292" s="128">
        <f>VLOOKUP(FinalOutput[[#This Row],[ONS_Cenus_2011]],Table5[],CensusData!E$1,FALSE)</f>
        <v>4154</v>
      </c>
      <c r="M292" s="128">
        <f>VLOOKUP(FinalOutput[[#This Row],[ONS_Cenus_2011]],Table5[],CensusData!F$1,FALSE)</f>
        <v>9383</v>
      </c>
      <c r="N292" s="128">
        <f>VLOOKUP(FinalOutput[[#This Row],[ONS_Cenus_2011]],Table5[],CensusData!G$1,FALSE)</f>
        <v>4919</v>
      </c>
      <c r="O292" s="128">
        <f>VLOOKUP(FinalOutput[[#This Row],[ONS_Cenus_2011]],Table5[],CensusData!H$1,FALSE)</f>
        <v>869</v>
      </c>
      <c r="P292" s="128" t="e">
        <f>VLOOKUP(FinalOutput[[#This Row],[ONS_Cenus_2011]],Table5[],CensusData!I$1,FALSE)</f>
        <v>#N/A</v>
      </c>
      <c r="Q292" s="128" t="e">
        <f>VLOOKUP(FinalOutput[[#This Row],[ONS_Cenus_2011]],Table5[],CensusData!J$1,FALSE)</f>
        <v>#N/A</v>
      </c>
      <c r="R292" s="128">
        <f>VLOOKUP(FinalOutput[[#This Row],[ONS_Cenus_2011]],Table5[],CensusData!K$1,FALSE)</f>
        <v>60393</v>
      </c>
      <c r="S292" s="128">
        <f>VLOOKUP(FinalOutput[[#This Row],[ONS_Cenus_2011]],Table5[],CensusData!L$1,FALSE)</f>
        <v>59463</v>
      </c>
      <c r="T292" s="128">
        <f>VLOOKUP(FinalOutput[[#This Row],[ONS_Cenus_2011]],Table5[],CensusData!M$1,FALSE)</f>
        <v>58682</v>
      </c>
      <c r="U292" s="128">
        <f>VLOOKUP(FinalOutput[[#This Row],[ONS_Cenus_2011]],Table5[],CensusData!N$1,FALSE)</f>
        <v>278</v>
      </c>
      <c r="V292" s="128">
        <f>VLOOKUP(FinalOutput[[#This Row],[ONS_Cenus_2011]],Table5[],CensusData!O$1,FALSE)</f>
        <v>47</v>
      </c>
      <c r="W292" s="128">
        <f>VLOOKUP(FinalOutput[[#This Row],[ONS_Cenus_2011]],Table5[],CensusData!P$1,FALSE)</f>
        <v>456</v>
      </c>
      <c r="X292" s="128">
        <f>VLOOKUP(FinalOutput[[#This Row],[ONS_Cenus_2011]],Table5[],CensusData!Q$1,FALSE)</f>
        <v>262</v>
      </c>
      <c r="Y292" s="128">
        <f>VLOOKUP(FinalOutput[[#This Row],[ONS_Cenus_2011]],Table5[],CensusData!R$1,FALSE)</f>
        <v>125</v>
      </c>
      <c r="Z292" s="128">
        <f>VLOOKUP(FinalOutput[[#This Row],[ONS_Cenus_2011]],Table5[],CensusData!S$1,FALSE)</f>
        <v>16</v>
      </c>
      <c r="AA292" s="128">
        <f>VLOOKUP(FinalOutput[[#This Row],[ONS_Cenus_2011]],Table5[],CensusData!T$1,FALSE)</f>
        <v>55</v>
      </c>
      <c r="AB292" s="128">
        <f>VLOOKUP(FinalOutput[[#This Row],[ONS_Cenus_2011]],Table5[],CensusData!U$1,FALSE)</f>
        <v>66</v>
      </c>
      <c r="AC292" s="128">
        <f>VLOOKUP(FinalOutput[[#This Row],[ONS_Cenus_2011]],Table5[],CensusData!V$1,FALSE)</f>
        <v>438</v>
      </c>
      <c r="AD292" s="128">
        <f>VLOOKUP(FinalOutput[[#This Row],[ONS_Cenus_2011]],Table5[],CensusData!W$1,FALSE)</f>
        <v>103</v>
      </c>
      <c r="AE292" s="128">
        <f>VLOOKUP(FinalOutput[[#This Row],[ONS_Cenus_2011]],Table5[],CensusData!X$1,FALSE)</f>
        <v>38</v>
      </c>
      <c r="AF292" s="128">
        <f>VLOOKUP(FinalOutput[[#This Row],[ONS_Cenus_2011]],Table5[],CensusData!Y$1,FALSE)</f>
        <v>78</v>
      </c>
      <c r="AG292" s="128">
        <f>VLOOKUP(FinalOutput[[#This Row],[ONS_Cenus_2011]],Table5[],CensusData!Z$1,FALSE)</f>
        <v>99</v>
      </c>
      <c r="AH292" s="128">
        <f>VLOOKUP(FinalOutput[[#This Row],[ONS_Cenus_2011]],Table5[],CensusData!AA$1,FALSE)</f>
        <v>120</v>
      </c>
      <c r="AI292" s="128">
        <f>VLOOKUP(FinalOutput[[#This Row],[ONS_Cenus_2011]],Table5[],CensusData!AB$1,FALSE)</f>
        <v>161</v>
      </c>
      <c r="AJ292" s="128">
        <f>VLOOKUP(FinalOutput[[#This Row],[ONS_Cenus_2011]],Table5[],CensusData!AC$1,FALSE)</f>
        <v>44</v>
      </c>
      <c r="AK292" s="128">
        <f>VLOOKUP(FinalOutput[[#This Row],[ONS_Cenus_2011]],Table5[],CensusData!AD$1,FALSE)</f>
        <v>102</v>
      </c>
      <c r="AL292" s="128">
        <f>VLOOKUP(FinalOutput[[#This Row],[ONS_Cenus_2011]],Table5[],CensusData!AE$1,FALSE)</f>
        <v>15</v>
      </c>
      <c r="AM292" s="128">
        <f>VLOOKUP(FinalOutput[[#This Row],[ONS_Cenus_2011]],Table5[],CensusData!AF$1,FALSE)</f>
        <v>69</v>
      </c>
      <c r="AN292" s="128">
        <f>VLOOKUP(FinalOutput[[#This Row],[ONS_Cenus_2011]],Table5[],CensusData!AG$1,FALSE)</f>
        <v>23</v>
      </c>
      <c r="AO292" s="128">
        <f>VLOOKUP(FinalOutput[[#This Row],[ONS_Cenus_2011]],Table5[],CensusData!AH$1,FALSE)</f>
        <v>46</v>
      </c>
      <c r="AP292" s="128">
        <f>VLOOKUP(FinalOutput[[#This Row],[ONS_Cenus_2011]],Table5[],CensusData!AI$1,FALSE)</f>
        <v>115175</v>
      </c>
      <c r="AQ292" s="128">
        <f>VLOOKUP(FinalOutput[[#This Row],[ONS_Cenus_2011]],Table5[],CensusData!AJ$1,FALSE)</f>
        <v>35607</v>
      </c>
      <c r="AR292" s="128">
        <f>VLOOKUP(FinalOutput[[#This Row],[ONS_Cenus_2011]],Table5[],CensusData!AK$1,FALSE)</f>
        <v>16557</v>
      </c>
      <c r="AS292" s="128">
        <f>VLOOKUP(FinalOutput[[#This Row],[ONS_Cenus_2011]],Table5[],CensusData!AL$1,FALSE)</f>
        <v>18371</v>
      </c>
      <c r="AT292" s="128">
        <f>VLOOKUP(FinalOutput[[#This Row],[ONS_Cenus_2011]],Table5[],CensusData!AM$1,FALSE)</f>
        <v>5856</v>
      </c>
      <c r="AU292" s="128">
        <f>VLOOKUP(FinalOutput[[#This Row],[ONS_Cenus_2011]],Table5[],CensusData!AN$1,FALSE)</f>
        <v>12629</v>
      </c>
      <c r="AV292" s="128">
        <f>VLOOKUP(FinalOutput[[#This Row],[ONS_Cenus_2011]],Table5[],CensusData!AO$1,FALSE)</f>
        <v>21636</v>
      </c>
      <c r="AW292" s="128">
        <f>VLOOKUP(FinalOutput[[#This Row],[ONS_Cenus_2011]],Table5[],CensusData!AP$1,FALSE)</f>
        <v>4519</v>
      </c>
    </row>
    <row r="293" spans="1:49">
      <c r="A293" s="128" t="str">
        <f t="array" ref="A293">ConsolGeog[[#This Row],[Country]]</f>
        <v>England</v>
      </c>
      <c r="B293" s="129" t="str">
        <f t="array" ref="B293">ConsolGeog[[#This Row],[County Name]]</f>
        <v>St. Helens</v>
      </c>
      <c r="C293" s="128" t="str">
        <f t="array" ref="C293">ConsolGeog[[#This Row],[la_code]]</f>
        <v>E08000013</v>
      </c>
      <c r="D293" s="129" t="str">
        <f t="array" ref="D293">ConsolGeog[[#This Row],[la_name]]</f>
        <v>St. Helens</v>
      </c>
      <c r="E293" s="129" t="str">
        <f t="array" ref="E293">ConsolGeog[[#This Row],[LA Type]]</f>
        <v>Unitary</v>
      </c>
      <c r="F293" s="129">
        <f t="array" ref="F293">ConsolGeog[[#This Row],[population]]</f>
        <v>175308</v>
      </c>
      <c r="G293" s="129">
        <f t="array" ref="G293">ConsolGeog[[#This Row],[area]]</f>
        <v>13638.25</v>
      </c>
      <c r="H293" s="129">
        <f t="array" ref="H293">MAX(ConsolGeog[[#This Row],[Presented HS - 16-17 (2014)]]+ConsolGeog[[#This Row],[Presented HS - 18-24 (2014)]],ConsolGeog[[#This Row],[Presented HS - 16-24 (2014)]])+MAX(ConsolGeog[[#This Row],[Presented CS - 16-17 (2014)]]+ConsolGeog[[#This Row],[Presented CS - 18-24 (2014)]],ConsolGeog[[#This Row],[Presented CS - 16-24 (2014)]])</f>
        <v>136</v>
      </c>
      <c r="I293" s="129">
        <f t="array" ref="I293">MAX(ConsolGeog[[#This Row],[Assessed HS - 16-17 (2014)]]+ConsolGeog[[#This Row],[Assessed HS - 18-24 (2014)]],ConsolGeog[[#This Row],[Assessed HS - 16-24 (2014)]])+MAX(ConsolGeog[[#This Row],[Assessed CS - 16-17 (2014)]]+ConsolGeog[[#This Row],[Assessed CS - 18-24 (2014)]],ConsolGeog[[#This Row],[Assessed CS - 16-24 (2014)]])</f>
        <v>50</v>
      </c>
      <c r="J293" s="128">
        <f>VLOOKUP(FinalOutput[[#This Row],[ONS_Cenus_2011]],Table5[],CensusData!C$1,FALSE)</f>
        <v>64510</v>
      </c>
      <c r="K293" s="128">
        <f>VLOOKUP(FinalOutput[[#This Row],[ONS_Cenus_2011]],Table5[],CensusData!D$1,FALSE)</f>
        <v>9328</v>
      </c>
      <c r="L293" s="128">
        <f>VLOOKUP(FinalOutput[[#This Row],[ONS_Cenus_2011]],Table5[],CensusData!E$1,FALSE)</f>
        <v>4495</v>
      </c>
      <c r="M293" s="128">
        <f>VLOOKUP(FinalOutput[[#This Row],[ONS_Cenus_2011]],Table5[],CensusData!F$1,FALSE)</f>
        <v>11138</v>
      </c>
      <c r="N293" s="128">
        <f>VLOOKUP(FinalOutput[[#This Row],[ONS_Cenus_2011]],Table5[],CensusData!G$1,FALSE)</f>
        <v>6416</v>
      </c>
      <c r="O293" s="128">
        <f>VLOOKUP(FinalOutput[[#This Row],[ONS_Cenus_2011]],Table5[],CensusData!H$1,FALSE)</f>
        <v>1021</v>
      </c>
      <c r="P293" s="128">
        <f>VLOOKUP(FinalOutput[[#This Row],[ONS_Cenus_2011]],Table5[],CensusData!I$1,FALSE)</f>
        <v>18.59</v>
      </c>
      <c r="Q293" s="128">
        <f>VLOOKUP(FinalOutput[[#This Row],[ONS_Cenus_2011]],Table5[],CensusData!J$1,FALSE)</f>
        <v>15110</v>
      </c>
      <c r="R293" s="128">
        <f>VLOOKUP(FinalOutput[[#This Row],[ONS_Cenus_2011]],Table5[],CensusData!K$1,FALSE)</f>
        <v>75736</v>
      </c>
      <c r="S293" s="128">
        <f>VLOOKUP(FinalOutput[[#This Row],[ONS_Cenus_2011]],Table5[],CensusData!L$1,FALSE)</f>
        <v>74635</v>
      </c>
      <c r="T293" s="128">
        <f>VLOOKUP(FinalOutput[[#This Row],[ONS_Cenus_2011]],Table5[],CensusData!M$1,FALSE)</f>
        <v>73449</v>
      </c>
      <c r="U293" s="128">
        <f>VLOOKUP(FinalOutput[[#This Row],[ONS_Cenus_2011]],Table5[],CensusData!N$1,FALSE)</f>
        <v>520</v>
      </c>
      <c r="V293" s="128">
        <f>VLOOKUP(FinalOutput[[#This Row],[ONS_Cenus_2011]],Table5[],CensusData!O$1,FALSE)</f>
        <v>34</v>
      </c>
      <c r="W293" s="128">
        <f>VLOOKUP(FinalOutput[[#This Row],[ONS_Cenus_2011]],Table5[],CensusData!P$1,FALSE)</f>
        <v>632</v>
      </c>
      <c r="X293" s="128">
        <f>VLOOKUP(FinalOutput[[#This Row],[ONS_Cenus_2011]],Table5[],CensusData!Q$1,FALSE)</f>
        <v>301</v>
      </c>
      <c r="Y293" s="128">
        <f>VLOOKUP(FinalOutput[[#This Row],[ONS_Cenus_2011]],Table5[],CensusData!R$1,FALSE)</f>
        <v>121</v>
      </c>
      <c r="Z293" s="128">
        <f>VLOOKUP(FinalOutput[[#This Row],[ONS_Cenus_2011]],Table5[],CensusData!S$1,FALSE)</f>
        <v>40</v>
      </c>
      <c r="AA293" s="128">
        <f>VLOOKUP(FinalOutput[[#This Row],[ONS_Cenus_2011]],Table5[],CensusData!T$1,FALSE)</f>
        <v>58</v>
      </c>
      <c r="AB293" s="128">
        <f>VLOOKUP(FinalOutput[[#This Row],[ONS_Cenus_2011]],Table5[],CensusData!U$1,FALSE)</f>
        <v>82</v>
      </c>
      <c r="AC293" s="128">
        <f>VLOOKUP(FinalOutput[[#This Row],[ONS_Cenus_2011]],Table5[],CensusData!V$1,FALSE)</f>
        <v>599</v>
      </c>
      <c r="AD293" s="128">
        <f>VLOOKUP(FinalOutput[[#This Row],[ONS_Cenus_2011]],Table5[],CensusData!W$1,FALSE)</f>
        <v>188</v>
      </c>
      <c r="AE293" s="128">
        <f>VLOOKUP(FinalOutput[[#This Row],[ONS_Cenus_2011]],Table5[],CensusData!X$1,FALSE)</f>
        <v>42</v>
      </c>
      <c r="AF293" s="128">
        <f>VLOOKUP(FinalOutput[[#This Row],[ONS_Cenus_2011]],Table5[],CensusData!Y$1,FALSE)</f>
        <v>33</v>
      </c>
      <c r="AG293" s="128">
        <f>VLOOKUP(FinalOutput[[#This Row],[ONS_Cenus_2011]],Table5[],CensusData!Z$1,FALSE)</f>
        <v>188</v>
      </c>
      <c r="AH293" s="128">
        <f>VLOOKUP(FinalOutput[[#This Row],[ONS_Cenus_2011]],Table5[],CensusData!AA$1,FALSE)</f>
        <v>148</v>
      </c>
      <c r="AI293" s="128">
        <f>VLOOKUP(FinalOutput[[#This Row],[ONS_Cenus_2011]],Table5[],CensusData!AB$1,FALSE)</f>
        <v>112</v>
      </c>
      <c r="AJ293" s="128">
        <f>VLOOKUP(FinalOutput[[#This Row],[ONS_Cenus_2011]],Table5[],CensusData!AC$1,FALSE)</f>
        <v>58</v>
      </c>
      <c r="AK293" s="128">
        <f>VLOOKUP(FinalOutput[[#This Row],[ONS_Cenus_2011]],Table5[],CensusData!AD$1,FALSE)</f>
        <v>38</v>
      </c>
      <c r="AL293" s="128">
        <f>VLOOKUP(FinalOutput[[#This Row],[ONS_Cenus_2011]],Table5[],CensusData!AE$1,FALSE)</f>
        <v>16</v>
      </c>
      <c r="AM293" s="128">
        <f>VLOOKUP(FinalOutput[[#This Row],[ONS_Cenus_2011]],Table5[],CensusData!AF$1,FALSE)</f>
        <v>89</v>
      </c>
      <c r="AN293" s="128">
        <f>VLOOKUP(FinalOutput[[#This Row],[ONS_Cenus_2011]],Table5[],CensusData!AG$1,FALSE)</f>
        <v>48</v>
      </c>
      <c r="AO293" s="128">
        <f>VLOOKUP(FinalOutput[[#This Row],[ONS_Cenus_2011]],Table5[],CensusData!AH$1,FALSE)</f>
        <v>41</v>
      </c>
      <c r="AP293" s="128">
        <f>VLOOKUP(FinalOutput[[#This Row],[ONS_Cenus_2011]],Table5[],CensusData!AI$1,FALSE)</f>
        <v>143372</v>
      </c>
      <c r="AQ293" s="128">
        <f>VLOOKUP(FinalOutput[[#This Row],[ONS_Cenus_2011]],Table5[],CensusData!AJ$1,FALSE)</f>
        <v>39950</v>
      </c>
      <c r="AR293" s="128">
        <f>VLOOKUP(FinalOutput[[#This Row],[ONS_Cenus_2011]],Table5[],CensusData!AK$1,FALSE)</f>
        <v>20522</v>
      </c>
      <c r="AS293" s="128">
        <f>VLOOKUP(FinalOutput[[#This Row],[ONS_Cenus_2011]],Table5[],CensusData!AL$1,FALSE)</f>
        <v>23930</v>
      </c>
      <c r="AT293" s="128">
        <f>VLOOKUP(FinalOutput[[#This Row],[ONS_Cenus_2011]],Table5[],CensusData!AM$1,FALSE)</f>
        <v>6251</v>
      </c>
      <c r="AU293" s="128">
        <f>VLOOKUP(FinalOutput[[#This Row],[ONS_Cenus_2011]],Table5[],CensusData!AN$1,FALSE)</f>
        <v>17408</v>
      </c>
      <c r="AV293" s="128">
        <f>VLOOKUP(FinalOutput[[#This Row],[ONS_Cenus_2011]],Table5[],CensusData!AO$1,FALSE)</f>
        <v>29924</v>
      </c>
      <c r="AW293" s="128">
        <f>VLOOKUP(FinalOutput[[#This Row],[ONS_Cenus_2011]],Table5[],CensusData!AP$1,FALSE)</f>
        <v>5387</v>
      </c>
    </row>
    <row r="294" spans="1:49">
      <c r="A294" s="128" t="str">
        <f t="array" ref="A294">ConsolGeog[[#This Row],[Country]]</f>
        <v>England</v>
      </c>
      <c r="B294" s="129" t="str">
        <f t="array" ref="B294">ConsolGeog[[#This Row],[County Name]]</f>
        <v>Sefton</v>
      </c>
      <c r="C294" s="128" t="str">
        <f t="array" ref="C294">ConsolGeog[[#This Row],[la_code]]</f>
        <v>E08000014</v>
      </c>
      <c r="D294" s="129" t="str">
        <f t="array" ref="D294">ConsolGeog[[#This Row],[la_name]]</f>
        <v>Sefton</v>
      </c>
      <c r="E294" s="129" t="str">
        <f t="array" ref="E294">ConsolGeog[[#This Row],[LA Type]]</f>
        <v>Unitary</v>
      </c>
      <c r="F294" s="129">
        <f t="array" ref="F294">ConsolGeog[[#This Row],[population]]</f>
        <v>273790</v>
      </c>
      <c r="G294" s="129">
        <f t="array" ref="G294">ConsolGeog[[#This Row],[area]]</f>
        <v>15313.61</v>
      </c>
      <c r="H294" s="129">
        <f t="array" ref="H294">MAX(ConsolGeog[[#This Row],[Presented HS - 16-17 (2014)]]+ConsolGeog[[#This Row],[Presented HS - 18-24 (2014)]],ConsolGeog[[#This Row],[Presented HS - 16-24 (2014)]])+MAX(ConsolGeog[[#This Row],[Presented CS - 16-17 (2014)]]+ConsolGeog[[#This Row],[Presented CS - 18-24 (2014)]],ConsolGeog[[#This Row],[Presented CS - 16-24 (2014)]])</f>
        <v>0</v>
      </c>
      <c r="I294" s="129">
        <f t="array" ref="I294">MAX(ConsolGeog[[#This Row],[Assessed HS - 16-17 (2014)]]+ConsolGeog[[#This Row],[Assessed HS - 18-24 (2014)]],ConsolGeog[[#This Row],[Assessed HS - 16-24 (2014)]])+MAX(ConsolGeog[[#This Row],[Assessed CS - 16-17 (2014)]]+ConsolGeog[[#This Row],[Assessed CS - 18-24 (2014)]],ConsolGeog[[#This Row],[Assessed CS - 16-24 (2014)]])</f>
        <v>0</v>
      </c>
      <c r="J294" s="128">
        <f>VLOOKUP(FinalOutput[[#This Row],[ONS_Cenus_2011]],Table5[],CensusData!C$1,FALSE)</f>
        <v>103726</v>
      </c>
      <c r="K294" s="128">
        <f>VLOOKUP(FinalOutput[[#This Row],[ONS_Cenus_2011]],Table5[],CensusData!D$1,FALSE)</f>
        <v>13546</v>
      </c>
      <c r="L294" s="128">
        <f>VLOOKUP(FinalOutput[[#This Row],[ONS_Cenus_2011]],Table5[],CensusData!E$1,FALSE)</f>
        <v>6138</v>
      </c>
      <c r="M294" s="128">
        <f>VLOOKUP(FinalOutput[[#This Row],[ONS_Cenus_2011]],Table5[],CensusData!F$1,FALSE)</f>
        <v>16706</v>
      </c>
      <c r="N294" s="128">
        <f>VLOOKUP(FinalOutput[[#This Row],[ONS_Cenus_2011]],Table5[],CensusData!G$1,FALSE)</f>
        <v>9177</v>
      </c>
      <c r="O294" s="128">
        <f>VLOOKUP(FinalOutput[[#This Row],[ONS_Cenus_2011]],Table5[],CensusData!H$1,FALSE)</f>
        <v>1256</v>
      </c>
      <c r="P294" s="128">
        <f>VLOOKUP(FinalOutput[[#This Row],[ONS_Cenus_2011]],Table5[],CensusData!I$1,FALSE)</f>
        <v>15.84</v>
      </c>
      <c r="Q294" s="128">
        <f>VLOOKUP(FinalOutput[[#This Row],[ONS_Cenus_2011]],Table5[],CensusData!J$1,FALSE)</f>
        <v>17491</v>
      </c>
      <c r="R294" s="128">
        <f>VLOOKUP(FinalOutput[[#This Row],[ONS_Cenus_2011]],Table5[],CensusData!K$1,FALSE)</f>
        <v>117930</v>
      </c>
      <c r="S294" s="128">
        <f>VLOOKUP(FinalOutput[[#This Row],[ONS_Cenus_2011]],Table5[],CensusData!L$1,FALSE)</f>
        <v>115587</v>
      </c>
      <c r="T294" s="128">
        <f>VLOOKUP(FinalOutput[[#This Row],[ONS_Cenus_2011]],Table5[],CensusData!M$1,FALSE)</f>
        <v>112268</v>
      </c>
      <c r="U294" s="128">
        <f>VLOOKUP(FinalOutput[[#This Row],[ONS_Cenus_2011]],Table5[],CensusData!N$1,FALSE)</f>
        <v>1310</v>
      </c>
      <c r="V294" s="128">
        <f>VLOOKUP(FinalOutput[[#This Row],[ONS_Cenus_2011]],Table5[],CensusData!O$1,FALSE)</f>
        <v>32</v>
      </c>
      <c r="W294" s="128">
        <f>VLOOKUP(FinalOutput[[#This Row],[ONS_Cenus_2011]],Table5[],CensusData!P$1,FALSE)</f>
        <v>1977</v>
      </c>
      <c r="X294" s="128">
        <f>VLOOKUP(FinalOutput[[#This Row],[ONS_Cenus_2011]],Table5[],CensusData!Q$1,FALSE)</f>
        <v>691</v>
      </c>
      <c r="Y294" s="128">
        <f>VLOOKUP(FinalOutput[[#This Row],[ONS_Cenus_2011]],Table5[],CensusData!R$1,FALSE)</f>
        <v>227</v>
      </c>
      <c r="Z294" s="128">
        <f>VLOOKUP(FinalOutput[[#This Row],[ONS_Cenus_2011]],Table5[],CensusData!S$1,FALSE)</f>
        <v>113</v>
      </c>
      <c r="AA294" s="128">
        <f>VLOOKUP(FinalOutput[[#This Row],[ONS_Cenus_2011]],Table5[],CensusData!T$1,FALSE)</f>
        <v>168</v>
      </c>
      <c r="AB294" s="128">
        <f>VLOOKUP(FinalOutput[[#This Row],[ONS_Cenus_2011]],Table5[],CensusData!U$1,FALSE)</f>
        <v>183</v>
      </c>
      <c r="AC294" s="128">
        <f>VLOOKUP(FinalOutput[[#This Row],[ONS_Cenus_2011]],Table5[],CensusData!V$1,FALSE)</f>
        <v>980</v>
      </c>
      <c r="AD294" s="128">
        <f>VLOOKUP(FinalOutput[[#This Row],[ONS_Cenus_2011]],Table5[],CensusData!W$1,FALSE)</f>
        <v>238</v>
      </c>
      <c r="AE294" s="128">
        <f>VLOOKUP(FinalOutput[[#This Row],[ONS_Cenus_2011]],Table5[],CensusData!X$1,FALSE)</f>
        <v>46</v>
      </c>
      <c r="AF294" s="128">
        <f>VLOOKUP(FinalOutput[[#This Row],[ONS_Cenus_2011]],Table5[],CensusData!Y$1,FALSE)</f>
        <v>69</v>
      </c>
      <c r="AG294" s="128">
        <f>VLOOKUP(FinalOutput[[#This Row],[ONS_Cenus_2011]],Table5[],CensusData!Z$1,FALSE)</f>
        <v>369</v>
      </c>
      <c r="AH294" s="128">
        <f>VLOOKUP(FinalOutput[[#This Row],[ONS_Cenus_2011]],Table5[],CensusData!AA$1,FALSE)</f>
        <v>258</v>
      </c>
      <c r="AI294" s="128">
        <f>VLOOKUP(FinalOutput[[#This Row],[ONS_Cenus_2011]],Table5[],CensusData!AB$1,FALSE)</f>
        <v>337</v>
      </c>
      <c r="AJ294" s="128">
        <f>VLOOKUP(FinalOutput[[#This Row],[ONS_Cenus_2011]],Table5[],CensusData!AC$1,FALSE)</f>
        <v>164</v>
      </c>
      <c r="AK294" s="128">
        <f>VLOOKUP(FinalOutput[[#This Row],[ONS_Cenus_2011]],Table5[],CensusData!AD$1,FALSE)</f>
        <v>141</v>
      </c>
      <c r="AL294" s="128">
        <f>VLOOKUP(FinalOutput[[#This Row],[ONS_Cenus_2011]],Table5[],CensusData!AE$1,FALSE)</f>
        <v>32</v>
      </c>
      <c r="AM294" s="128">
        <f>VLOOKUP(FinalOutput[[#This Row],[ONS_Cenus_2011]],Table5[],CensusData!AF$1,FALSE)</f>
        <v>335</v>
      </c>
      <c r="AN294" s="128">
        <f>VLOOKUP(FinalOutput[[#This Row],[ONS_Cenus_2011]],Table5[],CensusData!AG$1,FALSE)</f>
        <v>136</v>
      </c>
      <c r="AO294" s="128">
        <f>VLOOKUP(FinalOutput[[#This Row],[ONS_Cenus_2011]],Table5[],CensusData!AH$1,FALSE)</f>
        <v>199</v>
      </c>
      <c r="AP294" s="128">
        <f>VLOOKUP(FinalOutput[[#This Row],[ONS_Cenus_2011]],Table5[],CensusData!AI$1,FALSE)</f>
        <v>226435</v>
      </c>
      <c r="AQ294" s="128">
        <f>VLOOKUP(FinalOutput[[#This Row],[ONS_Cenus_2011]],Table5[],CensusData!AJ$1,FALSE)</f>
        <v>56921</v>
      </c>
      <c r="AR294" s="128">
        <f>VLOOKUP(FinalOutput[[#This Row],[ONS_Cenus_2011]],Table5[],CensusData!AK$1,FALSE)</f>
        <v>31674</v>
      </c>
      <c r="AS294" s="128">
        <f>VLOOKUP(FinalOutput[[#This Row],[ONS_Cenus_2011]],Table5[],CensusData!AL$1,FALSE)</f>
        <v>37522</v>
      </c>
      <c r="AT294" s="128">
        <f>VLOOKUP(FinalOutput[[#This Row],[ONS_Cenus_2011]],Table5[],CensusData!AM$1,FALSE)</f>
        <v>8810</v>
      </c>
      <c r="AU294" s="128">
        <f>VLOOKUP(FinalOutput[[#This Row],[ONS_Cenus_2011]],Table5[],CensusData!AN$1,FALSE)</f>
        <v>28214</v>
      </c>
      <c r="AV294" s="128">
        <f>VLOOKUP(FinalOutput[[#This Row],[ONS_Cenus_2011]],Table5[],CensusData!AO$1,FALSE)</f>
        <v>54490</v>
      </c>
      <c r="AW294" s="128">
        <f>VLOOKUP(FinalOutput[[#This Row],[ONS_Cenus_2011]],Table5[],CensusData!AP$1,FALSE)</f>
        <v>8804</v>
      </c>
    </row>
    <row r="295" spans="1:49">
      <c r="A295" s="128" t="str">
        <f t="array" ref="A295">ConsolGeog[[#This Row],[Country]]</f>
        <v>England</v>
      </c>
      <c r="B295" s="129" t="str">
        <f t="array" ref="B295">ConsolGeog[[#This Row],[County Name]]</f>
        <v>Haringey</v>
      </c>
      <c r="C295" s="128" t="str">
        <f t="array" ref="C295">ConsolGeog[[#This Row],[la_code]]</f>
        <v>E09000014</v>
      </c>
      <c r="D295" s="129" t="str">
        <f t="array" ref="D295">ConsolGeog[[#This Row],[la_name]]</f>
        <v>Haringey</v>
      </c>
      <c r="E295" s="129" t="str">
        <f t="array" ref="E295">ConsolGeog[[#This Row],[LA Type]]</f>
        <v>Unitary</v>
      </c>
      <c r="F295" s="129">
        <f t="array" ref="F295">ConsolGeog[[#This Row],[population]]</f>
        <v>254926</v>
      </c>
      <c r="G295" s="129">
        <f t="array" ref="G295">ConsolGeog[[#This Row],[area]]</f>
        <v>2958.85</v>
      </c>
      <c r="H295" s="129">
        <f t="array" ref="H295">MAX(ConsolGeog[[#This Row],[Presented HS - 16-17 (2014)]]+ConsolGeog[[#This Row],[Presented HS - 18-24 (2014)]],ConsolGeog[[#This Row],[Presented HS - 16-24 (2014)]])+MAX(ConsolGeog[[#This Row],[Presented CS - 16-17 (2014)]]+ConsolGeog[[#This Row],[Presented CS - 18-24 (2014)]],ConsolGeog[[#This Row],[Presented CS - 16-24 (2014)]])</f>
        <v>356</v>
      </c>
      <c r="I295" s="129">
        <f t="array" ref="I295">MAX(ConsolGeog[[#This Row],[Assessed HS - 16-17 (2014)]]+ConsolGeog[[#This Row],[Assessed HS - 18-24 (2014)]],ConsolGeog[[#This Row],[Assessed HS - 16-24 (2014)]])+MAX(ConsolGeog[[#This Row],[Assessed CS - 16-17 (2014)]]+ConsolGeog[[#This Row],[Assessed CS - 18-24 (2014)]],ConsolGeog[[#This Row],[Assessed CS - 16-24 (2014)]])</f>
        <v>193</v>
      </c>
      <c r="J295" s="128">
        <f>VLOOKUP(FinalOutput[[#This Row],[ONS_Cenus_2011]],Table5[],CensusData!C$1,FALSE)</f>
        <v>78011</v>
      </c>
      <c r="K295" s="128">
        <f>VLOOKUP(FinalOutput[[#This Row],[ONS_Cenus_2011]],Table5[],CensusData!D$1,FALSE)</f>
        <v>18032</v>
      </c>
      <c r="L295" s="128">
        <f>VLOOKUP(FinalOutput[[#This Row],[ONS_Cenus_2011]],Table5[],CensusData!E$1,FALSE)</f>
        <v>12253</v>
      </c>
      <c r="M295" s="128">
        <f>VLOOKUP(FinalOutput[[#This Row],[ONS_Cenus_2011]],Table5[],CensusData!F$1,FALSE)</f>
        <v>28418</v>
      </c>
      <c r="N295" s="128">
        <f>VLOOKUP(FinalOutput[[#This Row],[ONS_Cenus_2011]],Table5[],CensusData!G$1,FALSE)</f>
        <v>12602</v>
      </c>
      <c r="O295" s="128">
        <f>VLOOKUP(FinalOutput[[#This Row],[ONS_Cenus_2011]],Table5[],CensusData!H$1,FALSE)</f>
        <v>4337</v>
      </c>
      <c r="P295" s="128">
        <f>VLOOKUP(FinalOutput[[#This Row],[ONS_Cenus_2011]],Table5[],CensusData!I$1,FALSE)</f>
        <v>22.34</v>
      </c>
      <c r="Q295" s="128">
        <f>VLOOKUP(FinalOutput[[#This Row],[ONS_Cenus_2011]],Table5[],CensusData!J$1,FALSE)</f>
        <v>12322</v>
      </c>
      <c r="R295" s="128">
        <f>VLOOKUP(FinalOutput[[#This Row],[ONS_Cenus_2011]],Table5[],CensusData!K$1,FALSE)</f>
        <v>101955</v>
      </c>
      <c r="S295" s="128">
        <f>VLOOKUP(FinalOutput[[#This Row],[ONS_Cenus_2011]],Table5[],CensusData!L$1,FALSE)</f>
        <v>66732</v>
      </c>
      <c r="T295" s="128">
        <f>VLOOKUP(FinalOutput[[#This Row],[ONS_Cenus_2011]],Table5[],CensusData!M$1,FALSE)</f>
        <v>39977</v>
      </c>
      <c r="U295" s="128">
        <f>VLOOKUP(FinalOutput[[#This Row],[ONS_Cenus_2011]],Table5[],CensusData!N$1,FALSE)</f>
        <v>4053</v>
      </c>
      <c r="V295" s="128">
        <f>VLOOKUP(FinalOutput[[#This Row],[ONS_Cenus_2011]],Table5[],CensusData!O$1,FALSE)</f>
        <v>108</v>
      </c>
      <c r="W295" s="128">
        <f>VLOOKUP(FinalOutput[[#This Row],[ONS_Cenus_2011]],Table5[],CensusData!P$1,FALSE)</f>
        <v>22594</v>
      </c>
      <c r="X295" s="128">
        <f>VLOOKUP(FinalOutput[[#This Row],[ONS_Cenus_2011]],Table5[],CensusData!Q$1,FALSE)</f>
        <v>4014</v>
      </c>
      <c r="Y295" s="128">
        <f>VLOOKUP(FinalOutput[[#This Row],[ONS_Cenus_2011]],Table5[],CensusData!R$1,FALSE)</f>
        <v>1066</v>
      </c>
      <c r="Z295" s="128">
        <f>VLOOKUP(FinalOutput[[#This Row],[ONS_Cenus_2011]],Table5[],CensusData!S$1,FALSE)</f>
        <v>628</v>
      </c>
      <c r="AA295" s="128">
        <f>VLOOKUP(FinalOutput[[#This Row],[ONS_Cenus_2011]],Table5[],CensusData!T$1,FALSE)</f>
        <v>943</v>
      </c>
      <c r="AB295" s="128">
        <f>VLOOKUP(FinalOutput[[#This Row],[ONS_Cenus_2011]],Table5[],CensusData!U$1,FALSE)</f>
        <v>1377</v>
      </c>
      <c r="AC295" s="128">
        <f>VLOOKUP(FinalOutput[[#This Row],[ONS_Cenus_2011]],Table5[],CensusData!V$1,FALSE)</f>
        <v>8330</v>
      </c>
      <c r="AD295" s="128">
        <f>VLOOKUP(FinalOutput[[#This Row],[ONS_Cenus_2011]],Table5[],CensusData!W$1,FALSE)</f>
        <v>2248</v>
      </c>
      <c r="AE295" s="128">
        <f>VLOOKUP(FinalOutput[[#This Row],[ONS_Cenus_2011]],Table5[],CensusData!X$1,FALSE)</f>
        <v>582</v>
      </c>
      <c r="AF295" s="128">
        <f>VLOOKUP(FinalOutput[[#This Row],[ONS_Cenus_2011]],Table5[],CensusData!Y$1,FALSE)</f>
        <v>1114</v>
      </c>
      <c r="AG295" s="128">
        <f>VLOOKUP(FinalOutput[[#This Row],[ONS_Cenus_2011]],Table5[],CensusData!Z$1,FALSE)</f>
        <v>1395</v>
      </c>
      <c r="AH295" s="128">
        <f>VLOOKUP(FinalOutput[[#This Row],[ONS_Cenus_2011]],Table5[],CensusData!AA$1,FALSE)</f>
        <v>2991</v>
      </c>
      <c r="AI295" s="128">
        <f>VLOOKUP(FinalOutput[[#This Row],[ONS_Cenus_2011]],Table5[],CensusData!AB$1,FALSE)</f>
        <v>18489</v>
      </c>
      <c r="AJ295" s="128">
        <f>VLOOKUP(FinalOutput[[#This Row],[ONS_Cenus_2011]],Table5[],CensusData!AC$1,FALSE)</f>
        <v>7912</v>
      </c>
      <c r="AK295" s="128">
        <f>VLOOKUP(FinalOutput[[#This Row],[ONS_Cenus_2011]],Table5[],CensusData!AD$1,FALSE)</f>
        <v>8805</v>
      </c>
      <c r="AL295" s="128">
        <f>VLOOKUP(FinalOutput[[#This Row],[ONS_Cenus_2011]],Table5[],CensusData!AE$1,FALSE)</f>
        <v>1772</v>
      </c>
      <c r="AM295" s="128">
        <f>VLOOKUP(FinalOutput[[#This Row],[ONS_Cenus_2011]],Table5[],CensusData!AF$1,FALSE)</f>
        <v>4390</v>
      </c>
      <c r="AN295" s="128">
        <f>VLOOKUP(FinalOutput[[#This Row],[ONS_Cenus_2011]],Table5[],CensusData!AG$1,FALSE)</f>
        <v>809</v>
      </c>
      <c r="AO295" s="128">
        <f>VLOOKUP(FinalOutput[[#This Row],[ONS_Cenus_2011]],Table5[],CensusData!AH$1,FALSE)</f>
        <v>3581</v>
      </c>
      <c r="AP295" s="128">
        <f>VLOOKUP(FinalOutput[[#This Row],[ONS_Cenus_2011]],Table5[],CensusData!AI$1,FALSE)</f>
        <v>202856</v>
      </c>
      <c r="AQ295" s="128">
        <f>VLOOKUP(FinalOutput[[#This Row],[ONS_Cenus_2011]],Table5[],CensusData!AJ$1,FALSE)</f>
        <v>36163</v>
      </c>
      <c r="AR295" s="128">
        <f>VLOOKUP(FinalOutput[[#This Row],[ONS_Cenus_2011]],Table5[],CensusData!AK$1,FALSE)</f>
        <v>17685</v>
      </c>
      <c r="AS295" s="128">
        <f>VLOOKUP(FinalOutput[[#This Row],[ONS_Cenus_2011]],Table5[],CensusData!AL$1,FALSE)</f>
        <v>20563</v>
      </c>
      <c r="AT295" s="128">
        <f>VLOOKUP(FinalOutput[[#This Row],[ONS_Cenus_2011]],Table5[],CensusData!AM$1,FALSE)</f>
        <v>1981</v>
      </c>
      <c r="AU295" s="128">
        <f>VLOOKUP(FinalOutput[[#This Row],[ONS_Cenus_2011]],Table5[],CensusData!AN$1,FALSE)</f>
        <v>19456</v>
      </c>
      <c r="AV295" s="128">
        <f>VLOOKUP(FinalOutput[[#This Row],[ONS_Cenus_2011]],Table5[],CensusData!AO$1,FALSE)</f>
        <v>82727</v>
      </c>
      <c r="AW295" s="128">
        <f>VLOOKUP(FinalOutput[[#This Row],[ONS_Cenus_2011]],Table5[],CensusData!AP$1,FALSE)</f>
        <v>24281</v>
      </c>
    </row>
    <row r="296" spans="1:49" ht="15" customHeight="1">
      <c r="A296" s="128" t="str">
        <f t="array" ref="A296">ConsolGeog[[#This Row],[Country]]</f>
        <v>Wales</v>
      </c>
      <c r="B296" s="129" t="str">
        <f t="array" ref="B296">ConsolGeog[[#This Row],[County Name]]</f>
        <v/>
      </c>
      <c r="C296" s="128" t="str">
        <f t="array" ref="C296">ConsolGeog[[#This Row],[la_code]]</f>
        <v>W06000018</v>
      </c>
      <c r="D296" s="129" t="str">
        <f t="array" ref="D296">ConsolGeog[[#This Row],[la_name]]</f>
        <v>Caerphilly</v>
      </c>
      <c r="E296" s="129" t="str">
        <f t="array" ref="E296">ConsolGeog[[#This Row],[LA Type]]</f>
        <v>Local Authority</v>
      </c>
      <c r="F296" s="129">
        <f t="array" ref="F296">ConsolGeog[[#This Row],[population]]</f>
        <v>178806</v>
      </c>
      <c r="G296" s="129">
        <f t="array" ref="G296">ConsolGeog[[#This Row],[area]]</f>
        <v>27745.02</v>
      </c>
      <c r="H296" s="129">
        <f t="array" ref="H296">MAX(ConsolGeog[[#This Row],[Presented HS - 16-17 (2014)]]+ConsolGeog[[#This Row],[Presented HS - 18-24 (2014)]],ConsolGeog[[#This Row],[Presented HS - 16-24 (2014)]])+MAX(ConsolGeog[[#This Row],[Presented CS - 16-17 (2014)]]+ConsolGeog[[#This Row],[Presented CS - 18-24 (2014)]],ConsolGeog[[#This Row],[Presented CS - 16-24 (2014)]])</f>
        <v>0</v>
      </c>
      <c r="I296" s="129">
        <f t="array" ref="I296">MAX(ConsolGeog[[#This Row],[Assessed HS - 16-17 (2014)]]+ConsolGeog[[#This Row],[Assessed HS - 18-24 (2014)]],ConsolGeog[[#This Row],[Assessed HS - 16-24 (2014)]])+MAX(ConsolGeog[[#This Row],[Assessed CS - 16-17 (2014)]]+ConsolGeog[[#This Row],[Assessed CS - 18-24 (2014)]],ConsolGeog[[#This Row],[Assessed CS - 16-24 (2014)]])</f>
        <v>0</v>
      </c>
      <c r="J296" s="128">
        <f>VLOOKUP(FinalOutput[[#This Row],[ONS_Cenus_2011]],Table5[],CensusData!C$1,FALSE)</f>
        <v>66069</v>
      </c>
      <c r="K296" s="128">
        <f>VLOOKUP(FinalOutput[[#This Row],[ONS_Cenus_2011]],Table5[],CensusData!D$1,FALSE)</f>
        <v>9821</v>
      </c>
      <c r="L296" s="128">
        <f>VLOOKUP(FinalOutput[[#This Row],[ONS_Cenus_2011]],Table5[],CensusData!E$1,FALSE)</f>
        <v>5354</v>
      </c>
      <c r="M296" s="128">
        <f>VLOOKUP(FinalOutput[[#This Row],[ONS_Cenus_2011]],Table5[],CensusData!F$1,FALSE)</f>
        <v>12028</v>
      </c>
      <c r="N296" s="128">
        <f>VLOOKUP(FinalOutput[[#This Row],[ONS_Cenus_2011]],Table5[],CensusData!G$1,FALSE)</f>
        <v>6834</v>
      </c>
      <c r="O296" s="128">
        <f>VLOOKUP(FinalOutput[[#This Row],[ONS_Cenus_2011]],Table5[],CensusData!H$1,FALSE)</f>
        <v>1094</v>
      </c>
      <c r="P296" s="128" t="e">
        <f>VLOOKUP(FinalOutput[[#This Row],[ONS_Cenus_2011]],Table5[],CensusData!I$1,FALSE)</f>
        <v>#N/A</v>
      </c>
      <c r="Q296" s="128" t="e">
        <f>VLOOKUP(FinalOutput[[#This Row],[ONS_Cenus_2011]],Table5[],CensusData!J$1,FALSE)</f>
        <v>#N/A</v>
      </c>
      <c r="R296" s="128">
        <f>VLOOKUP(FinalOutput[[#This Row],[ONS_Cenus_2011]],Table5[],CensusData!K$1,FALSE)</f>
        <v>74479</v>
      </c>
      <c r="S296" s="128">
        <f>VLOOKUP(FinalOutput[[#This Row],[ONS_Cenus_2011]],Table5[],CensusData!L$1,FALSE)</f>
        <v>73459</v>
      </c>
      <c r="T296" s="128">
        <f>VLOOKUP(FinalOutput[[#This Row],[ONS_Cenus_2011]],Table5[],CensusData!M$1,FALSE)</f>
        <v>72601</v>
      </c>
      <c r="U296" s="128">
        <f>VLOOKUP(FinalOutput[[#This Row],[ONS_Cenus_2011]],Table5[],CensusData!N$1,FALSE)</f>
        <v>234</v>
      </c>
      <c r="V296" s="128">
        <f>VLOOKUP(FinalOutput[[#This Row],[ONS_Cenus_2011]],Table5[],CensusData!O$1,FALSE)</f>
        <v>14</v>
      </c>
      <c r="W296" s="128">
        <f>VLOOKUP(FinalOutput[[#This Row],[ONS_Cenus_2011]],Table5[],CensusData!P$1,FALSE)</f>
        <v>610</v>
      </c>
      <c r="X296" s="128">
        <f>VLOOKUP(FinalOutput[[#This Row],[ONS_Cenus_2011]],Table5[],CensusData!Q$1,FALSE)</f>
        <v>348</v>
      </c>
      <c r="Y296" s="128">
        <f>VLOOKUP(FinalOutput[[#This Row],[ONS_Cenus_2011]],Table5[],CensusData!R$1,FALSE)</f>
        <v>154</v>
      </c>
      <c r="Z296" s="128">
        <f>VLOOKUP(FinalOutput[[#This Row],[ONS_Cenus_2011]],Table5[],CensusData!S$1,FALSE)</f>
        <v>28</v>
      </c>
      <c r="AA296" s="128">
        <f>VLOOKUP(FinalOutput[[#This Row],[ONS_Cenus_2011]],Table5[],CensusData!T$1,FALSE)</f>
        <v>78</v>
      </c>
      <c r="AB296" s="128">
        <f>VLOOKUP(FinalOutput[[#This Row],[ONS_Cenus_2011]],Table5[],CensusData!U$1,FALSE)</f>
        <v>88</v>
      </c>
      <c r="AC296" s="128">
        <f>VLOOKUP(FinalOutput[[#This Row],[ONS_Cenus_2011]],Table5[],CensusData!V$1,FALSE)</f>
        <v>454</v>
      </c>
      <c r="AD296" s="128">
        <f>VLOOKUP(FinalOutput[[#This Row],[ONS_Cenus_2011]],Table5[],CensusData!W$1,FALSE)</f>
        <v>125</v>
      </c>
      <c r="AE296" s="128">
        <f>VLOOKUP(FinalOutput[[#This Row],[ONS_Cenus_2011]],Table5[],CensusData!X$1,FALSE)</f>
        <v>37</v>
      </c>
      <c r="AF296" s="128">
        <f>VLOOKUP(FinalOutput[[#This Row],[ONS_Cenus_2011]],Table5[],CensusData!Y$1,FALSE)</f>
        <v>10</v>
      </c>
      <c r="AG296" s="128">
        <f>VLOOKUP(FinalOutput[[#This Row],[ONS_Cenus_2011]],Table5[],CensusData!Z$1,FALSE)</f>
        <v>170</v>
      </c>
      <c r="AH296" s="128">
        <f>VLOOKUP(FinalOutput[[#This Row],[ONS_Cenus_2011]],Table5[],CensusData!AA$1,FALSE)</f>
        <v>112</v>
      </c>
      <c r="AI296" s="128">
        <f>VLOOKUP(FinalOutput[[#This Row],[ONS_Cenus_2011]],Table5[],CensusData!AB$1,FALSE)</f>
        <v>126</v>
      </c>
      <c r="AJ296" s="128">
        <f>VLOOKUP(FinalOutput[[#This Row],[ONS_Cenus_2011]],Table5[],CensusData!AC$1,FALSE)</f>
        <v>45</v>
      </c>
      <c r="AK296" s="128">
        <f>VLOOKUP(FinalOutput[[#This Row],[ONS_Cenus_2011]],Table5[],CensusData!AD$1,FALSE)</f>
        <v>73</v>
      </c>
      <c r="AL296" s="128">
        <f>VLOOKUP(FinalOutput[[#This Row],[ONS_Cenus_2011]],Table5[],CensusData!AE$1,FALSE)</f>
        <v>8</v>
      </c>
      <c r="AM296" s="128">
        <f>VLOOKUP(FinalOutput[[#This Row],[ONS_Cenus_2011]],Table5[],CensusData!AF$1,FALSE)</f>
        <v>92</v>
      </c>
      <c r="AN296" s="128">
        <f>VLOOKUP(FinalOutput[[#This Row],[ONS_Cenus_2011]],Table5[],CensusData!AG$1,FALSE)</f>
        <v>30</v>
      </c>
      <c r="AO296" s="128">
        <f>VLOOKUP(FinalOutput[[#This Row],[ONS_Cenus_2011]],Table5[],CensusData!AH$1,FALSE)</f>
        <v>62</v>
      </c>
      <c r="AP296" s="128">
        <f>VLOOKUP(FinalOutput[[#This Row],[ONS_Cenus_2011]],Table5[],CensusData!AI$1,FALSE)</f>
        <v>143825</v>
      </c>
      <c r="AQ296" s="128">
        <f>VLOOKUP(FinalOutput[[#This Row],[ONS_Cenus_2011]],Table5[],CensusData!AJ$1,FALSE)</f>
        <v>45102</v>
      </c>
      <c r="AR296" s="128">
        <f>VLOOKUP(FinalOutput[[#This Row],[ONS_Cenus_2011]],Table5[],CensusData!AK$1,FALSE)</f>
        <v>21459</v>
      </c>
      <c r="AS296" s="128">
        <f>VLOOKUP(FinalOutput[[#This Row],[ONS_Cenus_2011]],Table5[],CensusData!AL$1,FALSE)</f>
        <v>23361</v>
      </c>
      <c r="AT296" s="128">
        <f>VLOOKUP(FinalOutput[[#This Row],[ONS_Cenus_2011]],Table5[],CensusData!AM$1,FALSE)</f>
        <v>5595</v>
      </c>
      <c r="AU296" s="128">
        <f>VLOOKUP(FinalOutput[[#This Row],[ONS_Cenus_2011]],Table5[],CensusData!AN$1,FALSE)</f>
        <v>16154</v>
      </c>
      <c r="AV296" s="128">
        <f>VLOOKUP(FinalOutput[[#This Row],[ONS_Cenus_2011]],Table5[],CensusData!AO$1,FALSE)</f>
        <v>26843</v>
      </c>
      <c r="AW296" s="128">
        <f>VLOOKUP(FinalOutput[[#This Row],[ONS_Cenus_2011]],Table5[],CensusData!AP$1,FALSE)</f>
        <v>5311</v>
      </c>
    </row>
    <row r="297" spans="1:49">
      <c r="A297" s="128" t="str">
        <f t="array" ref="A297">ConsolGeog[[#This Row],[Country]]</f>
        <v>England</v>
      </c>
      <c r="B297" s="129" t="str">
        <f t="array" ref="B297">ConsolGeog[[#This Row],[County Name]]</f>
        <v>Wirral</v>
      </c>
      <c r="C297" s="128" t="str">
        <f t="array" ref="C297">ConsolGeog[[#This Row],[la_code]]</f>
        <v>E08000015</v>
      </c>
      <c r="D297" s="129" t="str">
        <f t="array" ref="D297">ConsolGeog[[#This Row],[la_name]]</f>
        <v>Wirral</v>
      </c>
      <c r="E297" s="129" t="str">
        <f t="array" ref="E297">ConsolGeog[[#This Row],[LA Type]]</f>
        <v>Unitary</v>
      </c>
      <c r="F297" s="129">
        <f t="array" ref="F297">ConsolGeog[[#This Row],[population]]</f>
        <v>319783</v>
      </c>
      <c r="G297" s="129">
        <f t="array" ref="G297">ConsolGeog[[#This Row],[area]]</f>
        <v>15704.94</v>
      </c>
      <c r="H297" s="129">
        <f t="array" ref="H297">MAX(ConsolGeog[[#This Row],[Presented HS - 16-17 (2014)]]+ConsolGeog[[#This Row],[Presented HS - 18-24 (2014)]],ConsolGeog[[#This Row],[Presented HS - 16-24 (2014)]])+MAX(ConsolGeog[[#This Row],[Presented CS - 16-17 (2014)]]+ConsolGeog[[#This Row],[Presented CS - 18-24 (2014)]],ConsolGeog[[#This Row],[Presented CS - 16-24 (2014)]])</f>
        <v>448</v>
      </c>
      <c r="I297" s="129">
        <f t="array" ref="I297">MAX(ConsolGeog[[#This Row],[Assessed HS - 16-17 (2014)]]+ConsolGeog[[#This Row],[Assessed HS - 18-24 (2014)]],ConsolGeog[[#This Row],[Assessed HS - 16-24 (2014)]])+MAX(ConsolGeog[[#This Row],[Assessed CS - 16-17 (2014)]]+ConsolGeog[[#This Row],[Assessed CS - 18-24 (2014)]],ConsolGeog[[#This Row],[Assessed CS - 16-24 (2014)]])</f>
        <v>36</v>
      </c>
      <c r="J297" s="128">
        <f>VLOOKUP(FinalOutput[[#This Row],[ONS_Cenus_2011]],Table5[],CensusData!C$1,FALSE)</f>
        <v>119817</v>
      </c>
      <c r="K297" s="128">
        <f>VLOOKUP(FinalOutput[[#This Row],[ONS_Cenus_2011]],Table5[],CensusData!D$1,FALSE)</f>
        <v>16793</v>
      </c>
      <c r="L297" s="128">
        <f>VLOOKUP(FinalOutput[[#This Row],[ONS_Cenus_2011]],Table5[],CensusData!E$1,FALSE)</f>
        <v>8025</v>
      </c>
      <c r="M297" s="128">
        <f>VLOOKUP(FinalOutput[[#This Row],[ONS_Cenus_2011]],Table5[],CensusData!F$1,FALSE)</f>
        <v>20784</v>
      </c>
      <c r="N297" s="128">
        <f>VLOOKUP(FinalOutput[[#This Row],[ONS_Cenus_2011]],Table5[],CensusData!G$1,FALSE)</f>
        <v>11658</v>
      </c>
      <c r="O297" s="128">
        <f>VLOOKUP(FinalOutput[[#This Row],[ONS_Cenus_2011]],Table5[],CensusData!H$1,FALSE)</f>
        <v>1787</v>
      </c>
      <c r="P297" s="128">
        <f>VLOOKUP(FinalOutput[[#This Row],[ONS_Cenus_2011]],Table5[],CensusData!I$1,FALSE)</f>
        <v>8.2799999999999994</v>
      </c>
      <c r="Q297" s="128">
        <f>VLOOKUP(FinalOutput[[#This Row],[ONS_Cenus_2011]],Table5[],CensusData!J$1,FALSE)</f>
        <v>26251</v>
      </c>
      <c r="R297" s="128">
        <f>VLOOKUP(FinalOutput[[#This Row],[ONS_Cenus_2011]],Table5[],CensusData!K$1,FALSE)</f>
        <v>140583</v>
      </c>
      <c r="S297" s="128">
        <f>VLOOKUP(FinalOutput[[#This Row],[ONS_Cenus_2011]],Table5[],CensusData!L$1,FALSE)</f>
        <v>137418</v>
      </c>
      <c r="T297" s="128">
        <f>VLOOKUP(FinalOutput[[#This Row],[ONS_Cenus_2011]],Table5[],CensusData!M$1,FALSE)</f>
        <v>134258</v>
      </c>
      <c r="U297" s="128">
        <f>VLOOKUP(FinalOutput[[#This Row],[ONS_Cenus_2011]],Table5[],CensusData!N$1,FALSE)</f>
        <v>1572</v>
      </c>
      <c r="V297" s="128">
        <f>VLOOKUP(FinalOutput[[#This Row],[ONS_Cenus_2011]],Table5[],CensusData!O$1,FALSE)</f>
        <v>35</v>
      </c>
      <c r="W297" s="128">
        <f>VLOOKUP(FinalOutput[[#This Row],[ONS_Cenus_2011]],Table5[],CensusData!P$1,FALSE)</f>
        <v>1553</v>
      </c>
      <c r="X297" s="128">
        <f>VLOOKUP(FinalOutput[[#This Row],[ONS_Cenus_2011]],Table5[],CensusData!Q$1,FALSE)</f>
        <v>898</v>
      </c>
      <c r="Y297" s="128">
        <f>VLOOKUP(FinalOutput[[#This Row],[ONS_Cenus_2011]],Table5[],CensusData!R$1,FALSE)</f>
        <v>297</v>
      </c>
      <c r="Z297" s="128">
        <f>VLOOKUP(FinalOutput[[#This Row],[ONS_Cenus_2011]],Table5[],CensusData!S$1,FALSE)</f>
        <v>128</v>
      </c>
      <c r="AA297" s="128">
        <f>VLOOKUP(FinalOutput[[#This Row],[ONS_Cenus_2011]],Table5[],CensusData!T$1,FALSE)</f>
        <v>234</v>
      </c>
      <c r="AB297" s="128">
        <f>VLOOKUP(FinalOutput[[#This Row],[ONS_Cenus_2011]],Table5[],CensusData!U$1,FALSE)</f>
        <v>239</v>
      </c>
      <c r="AC297" s="128">
        <f>VLOOKUP(FinalOutput[[#This Row],[ONS_Cenus_2011]],Table5[],CensusData!V$1,FALSE)</f>
        <v>1747</v>
      </c>
      <c r="AD297" s="128">
        <f>VLOOKUP(FinalOutput[[#This Row],[ONS_Cenus_2011]],Table5[],CensusData!W$1,FALSE)</f>
        <v>464</v>
      </c>
      <c r="AE297" s="128">
        <f>VLOOKUP(FinalOutput[[#This Row],[ONS_Cenus_2011]],Table5[],CensusData!X$1,FALSE)</f>
        <v>76</v>
      </c>
      <c r="AF297" s="128">
        <f>VLOOKUP(FinalOutput[[#This Row],[ONS_Cenus_2011]],Table5[],CensusData!Y$1,FALSE)</f>
        <v>185</v>
      </c>
      <c r="AG297" s="128">
        <f>VLOOKUP(FinalOutput[[#This Row],[ONS_Cenus_2011]],Table5[],CensusData!Z$1,FALSE)</f>
        <v>677</v>
      </c>
      <c r="AH297" s="128">
        <f>VLOOKUP(FinalOutput[[#This Row],[ONS_Cenus_2011]],Table5[],CensusData!AA$1,FALSE)</f>
        <v>345</v>
      </c>
      <c r="AI297" s="128">
        <f>VLOOKUP(FinalOutput[[#This Row],[ONS_Cenus_2011]],Table5[],CensusData!AB$1,FALSE)</f>
        <v>308</v>
      </c>
      <c r="AJ297" s="128">
        <f>VLOOKUP(FinalOutput[[#This Row],[ONS_Cenus_2011]],Table5[],CensusData!AC$1,FALSE)</f>
        <v>158</v>
      </c>
      <c r="AK297" s="128">
        <f>VLOOKUP(FinalOutput[[#This Row],[ONS_Cenus_2011]],Table5[],CensusData!AD$1,FALSE)</f>
        <v>102</v>
      </c>
      <c r="AL297" s="128">
        <f>VLOOKUP(FinalOutput[[#This Row],[ONS_Cenus_2011]],Table5[],CensusData!AE$1,FALSE)</f>
        <v>48</v>
      </c>
      <c r="AM297" s="128">
        <f>VLOOKUP(FinalOutput[[#This Row],[ONS_Cenus_2011]],Table5[],CensusData!AF$1,FALSE)</f>
        <v>212</v>
      </c>
      <c r="AN297" s="128">
        <f>VLOOKUP(FinalOutput[[#This Row],[ONS_Cenus_2011]],Table5[],CensusData!AG$1,FALSE)</f>
        <v>69</v>
      </c>
      <c r="AO297" s="128">
        <f>VLOOKUP(FinalOutput[[#This Row],[ONS_Cenus_2011]],Table5[],CensusData!AH$1,FALSE)</f>
        <v>143</v>
      </c>
      <c r="AP297" s="128">
        <f>VLOOKUP(FinalOutput[[#This Row],[ONS_Cenus_2011]],Table5[],CensusData!AI$1,FALSE)</f>
        <v>260498</v>
      </c>
      <c r="AQ297" s="128">
        <f>VLOOKUP(FinalOutput[[#This Row],[ONS_Cenus_2011]],Table5[],CensusData!AJ$1,FALSE)</f>
        <v>61014</v>
      </c>
      <c r="AR297" s="128">
        <f>VLOOKUP(FinalOutput[[#This Row],[ONS_Cenus_2011]],Table5[],CensusData!AK$1,FALSE)</f>
        <v>35570</v>
      </c>
      <c r="AS297" s="128">
        <f>VLOOKUP(FinalOutput[[#This Row],[ONS_Cenus_2011]],Table5[],CensusData!AL$1,FALSE)</f>
        <v>44986</v>
      </c>
      <c r="AT297" s="128">
        <f>VLOOKUP(FinalOutput[[#This Row],[ONS_Cenus_2011]],Table5[],CensusData!AM$1,FALSE)</f>
        <v>11048</v>
      </c>
      <c r="AU297" s="128">
        <f>VLOOKUP(FinalOutput[[#This Row],[ONS_Cenus_2011]],Table5[],CensusData!AN$1,FALSE)</f>
        <v>32688</v>
      </c>
      <c r="AV297" s="128">
        <f>VLOOKUP(FinalOutput[[#This Row],[ONS_Cenus_2011]],Table5[],CensusData!AO$1,FALSE)</f>
        <v>65809</v>
      </c>
      <c r="AW297" s="128">
        <f>VLOOKUP(FinalOutput[[#This Row],[ONS_Cenus_2011]],Table5[],CensusData!AP$1,FALSE)</f>
        <v>9383</v>
      </c>
    </row>
    <row r="298" spans="1:49">
      <c r="A298" s="128" t="str">
        <f t="array" ref="A298">ConsolGeog[[#This Row],[Country]]</f>
        <v>England</v>
      </c>
      <c r="B298" s="129" t="str">
        <f t="array" ref="B298">ConsolGeog[[#This Row],[County Name]]</f>
        <v>Barnsley</v>
      </c>
      <c r="C298" s="128" t="str">
        <f t="array" ref="C298">ConsolGeog[[#This Row],[la_code]]</f>
        <v>E08000016</v>
      </c>
      <c r="D298" s="129" t="str">
        <f t="array" ref="D298">ConsolGeog[[#This Row],[la_name]]</f>
        <v>Barnsley</v>
      </c>
      <c r="E298" s="129" t="str">
        <f t="array" ref="E298">ConsolGeog[[#This Row],[LA Type]]</f>
        <v>Unitary</v>
      </c>
      <c r="F298" s="129">
        <f t="array" ref="F298">ConsolGeog[[#This Row],[population]]</f>
        <v>231221</v>
      </c>
      <c r="G298" s="129">
        <f t="array" ref="G298">ConsolGeog[[#This Row],[area]]</f>
        <v>32905.31</v>
      </c>
      <c r="H298" s="129">
        <f t="array" ref="H298">MAX(ConsolGeog[[#This Row],[Presented HS - 16-17 (2014)]]+ConsolGeog[[#This Row],[Presented HS - 18-24 (2014)]],ConsolGeog[[#This Row],[Presented HS - 16-24 (2014)]])+MAX(ConsolGeog[[#This Row],[Presented CS - 16-17 (2014)]]+ConsolGeog[[#This Row],[Presented CS - 18-24 (2014)]],ConsolGeog[[#This Row],[Presented CS - 16-24 (2014)]])</f>
        <v>109</v>
      </c>
      <c r="I298" s="129">
        <f t="array" ref="I298">MAX(ConsolGeog[[#This Row],[Assessed HS - 16-17 (2014)]]+ConsolGeog[[#This Row],[Assessed HS - 18-24 (2014)]],ConsolGeog[[#This Row],[Assessed HS - 16-24 (2014)]])+MAX(ConsolGeog[[#This Row],[Assessed CS - 16-17 (2014)]]+ConsolGeog[[#This Row],[Assessed CS - 18-24 (2014)]],ConsolGeog[[#This Row],[Assessed CS - 16-24 (2014)]])</f>
        <v>107</v>
      </c>
      <c r="J298" s="128">
        <f>VLOOKUP(FinalOutput[[#This Row],[ONS_Cenus_2011]],Table5[],CensusData!C$1,FALSE)</f>
        <v>84320</v>
      </c>
      <c r="K298" s="128">
        <f>VLOOKUP(FinalOutput[[#This Row],[ONS_Cenus_2011]],Table5[],CensusData!D$1,FALSE)</f>
        <v>11593</v>
      </c>
      <c r="L298" s="128">
        <f>VLOOKUP(FinalOutput[[#This Row],[ONS_Cenus_2011]],Table5[],CensusData!E$1,FALSE)</f>
        <v>6309</v>
      </c>
      <c r="M298" s="128">
        <f>VLOOKUP(FinalOutput[[#This Row],[ONS_Cenus_2011]],Table5[],CensusData!F$1,FALSE)</f>
        <v>14333</v>
      </c>
      <c r="N298" s="128">
        <f>VLOOKUP(FinalOutput[[#This Row],[ONS_Cenus_2011]],Table5[],CensusData!G$1,FALSE)</f>
        <v>7685</v>
      </c>
      <c r="O298" s="128">
        <f>VLOOKUP(FinalOutput[[#This Row],[ONS_Cenus_2011]],Table5[],CensusData!H$1,FALSE)</f>
        <v>1415</v>
      </c>
      <c r="P298" s="128">
        <f>VLOOKUP(FinalOutput[[#This Row],[ONS_Cenus_2011]],Table5[],CensusData!I$1,FALSE)</f>
        <v>46.59</v>
      </c>
      <c r="Q298" s="128">
        <f>VLOOKUP(FinalOutput[[#This Row],[ONS_Cenus_2011]],Table5[],CensusData!J$1,FALSE)</f>
        <v>2855</v>
      </c>
      <c r="R298" s="128">
        <f>VLOOKUP(FinalOutput[[#This Row],[ONS_Cenus_2011]],Table5[],CensusData!K$1,FALSE)</f>
        <v>100734</v>
      </c>
      <c r="S298" s="128">
        <f>VLOOKUP(FinalOutput[[#This Row],[ONS_Cenus_2011]],Table5[],CensusData!L$1,FALSE)</f>
        <v>98861</v>
      </c>
      <c r="T298" s="128">
        <f>VLOOKUP(FinalOutput[[#This Row],[ONS_Cenus_2011]],Table5[],CensusData!M$1,FALSE)</f>
        <v>97112</v>
      </c>
      <c r="U298" s="128">
        <f>VLOOKUP(FinalOutput[[#This Row],[ONS_Cenus_2011]],Table5[],CensusData!N$1,FALSE)</f>
        <v>342</v>
      </c>
      <c r="V298" s="128">
        <f>VLOOKUP(FinalOutput[[#This Row],[ONS_Cenus_2011]],Table5[],CensusData!O$1,FALSE)</f>
        <v>68</v>
      </c>
      <c r="W298" s="128">
        <f>VLOOKUP(FinalOutput[[#This Row],[ONS_Cenus_2011]],Table5[],CensusData!P$1,FALSE)</f>
        <v>1339</v>
      </c>
      <c r="X298" s="128">
        <f>VLOOKUP(FinalOutput[[#This Row],[ONS_Cenus_2011]],Table5[],CensusData!Q$1,FALSE)</f>
        <v>465</v>
      </c>
      <c r="Y298" s="128">
        <f>VLOOKUP(FinalOutput[[#This Row],[ONS_Cenus_2011]],Table5[],CensusData!R$1,FALSE)</f>
        <v>194</v>
      </c>
      <c r="Z298" s="128">
        <f>VLOOKUP(FinalOutput[[#This Row],[ONS_Cenus_2011]],Table5[],CensusData!S$1,FALSE)</f>
        <v>34</v>
      </c>
      <c r="AA298" s="128">
        <f>VLOOKUP(FinalOutput[[#This Row],[ONS_Cenus_2011]],Table5[],CensusData!T$1,FALSE)</f>
        <v>114</v>
      </c>
      <c r="AB298" s="128">
        <f>VLOOKUP(FinalOutput[[#This Row],[ONS_Cenus_2011]],Table5[],CensusData!U$1,FALSE)</f>
        <v>123</v>
      </c>
      <c r="AC298" s="128">
        <f>VLOOKUP(FinalOutput[[#This Row],[ONS_Cenus_2011]],Table5[],CensusData!V$1,FALSE)</f>
        <v>599</v>
      </c>
      <c r="AD298" s="128">
        <f>VLOOKUP(FinalOutput[[#This Row],[ONS_Cenus_2011]],Table5[],CensusData!W$1,FALSE)</f>
        <v>181</v>
      </c>
      <c r="AE298" s="128">
        <f>VLOOKUP(FinalOutput[[#This Row],[ONS_Cenus_2011]],Table5[],CensusData!X$1,FALSE)</f>
        <v>71</v>
      </c>
      <c r="AF298" s="128">
        <f>VLOOKUP(FinalOutput[[#This Row],[ONS_Cenus_2011]],Table5[],CensusData!Y$1,FALSE)</f>
        <v>26</v>
      </c>
      <c r="AG298" s="128">
        <f>VLOOKUP(FinalOutput[[#This Row],[ONS_Cenus_2011]],Table5[],CensusData!Z$1,FALSE)</f>
        <v>156</v>
      </c>
      <c r="AH298" s="128">
        <f>VLOOKUP(FinalOutput[[#This Row],[ONS_Cenus_2011]],Table5[],CensusData!AA$1,FALSE)</f>
        <v>165</v>
      </c>
      <c r="AI298" s="128">
        <f>VLOOKUP(FinalOutput[[#This Row],[ONS_Cenus_2011]],Table5[],CensusData!AB$1,FALSE)</f>
        <v>599</v>
      </c>
      <c r="AJ298" s="128">
        <f>VLOOKUP(FinalOutput[[#This Row],[ONS_Cenus_2011]],Table5[],CensusData!AC$1,FALSE)</f>
        <v>454</v>
      </c>
      <c r="AK298" s="128">
        <f>VLOOKUP(FinalOutput[[#This Row],[ONS_Cenus_2011]],Table5[],CensusData!AD$1,FALSE)</f>
        <v>109</v>
      </c>
      <c r="AL298" s="128">
        <f>VLOOKUP(FinalOutput[[#This Row],[ONS_Cenus_2011]],Table5[],CensusData!AE$1,FALSE)</f>
        <v>36</v>
      </c>
      <c r="AM298" s="128">
        <f>VLOOKUP(FinalOutput[[#This Row],[ONS_Cenus_2011]],Table5[],CensusData!AF$1,FALSE)</f>
        <v>210</v>
      </c>
      <c r="AN298" s="128">
        <f>VLOOKUP(FinalOutput[[#This Row],[ONS_Cenus_2011]],Table5[],CensusData!AG$1,FALSE)</f>
        <v>91</v>
      </c>
      <c r="AO298" s="128">
        <f>VLOOKUP(FinalOutput[[#This Row],[ONS_Cenus_2011]],Table5[],CensusData!AH$1,FALSE)</f>
        <v>119</v>
      </c>
      <c r="AP298" s="128">
        <f>VLOOKUP(FinalOutput[[#This Row],[ONS_Cenus_2011]],Table5[],CensusData!AI$1,FALSE)</f>
        <v>188335</v>
      </c>
      <c r="AQ298" s="128">
        <f>VLOOKUP(FinalOutput[[#This Row],[ONS_Cenus_2011]],Table5[],CensusData!AJ$1,FALSE)</f>
        <v>60890</v>
      </c>
      <c r="AR298" s="128">
        <f>VLOOKUP(FinalOutput[[#This Row],[ONS_Cenus_2011]],Table5[],CensusData!AK$1,FALSE)</f>
        <v>26913</v>
      </c>
      <c r="AS298" s="128">
        <f>VLOOKUP(FinalOutput[[#This Row],[ONS_Cenus_2011]],Table5[],CensusData!AL$1,FALSE)</f>
        <v>30550</v>
      </c>
      <c r="AT298" s="128">
        <f>VLOOKUP(FinalOutput[[#This Row],[ONS_Cenus_2011]],Table5[],CensusData!AM$1,FALSE)</f>
        <v>7716</v>
      </c>
      <c r="AU298" s="128">
        <f>VLOOKUP(FinalOutput[[#This Row],[ONS_Cenus_2011]],Table5[],CensusData!AN$1,FALSE)</f>
        <v>21342</v>
      </c>
      <c r="AV298" s="128">
        <f>VLOOKUP(FinalOutput[[#This Row],[ONS_Cenus_2011]],Table5[],CensusData!AO$1,FALSE)</f>
        <v>32724</v>
      </c>
      <c r="AW298" s="128">
        <f>VLOOKUP(FinalOutput[[#This Row],[ONS_Cenus_2011]],Table5[],CensusData!AP$1,FALSE)</f>
        <v>8200</v>
      </c>
    </row>
    <row r="299" spans="1:49">
      <c r="A299" s="128" t="str">
        <f t="array" ref="A299">ConsolGeog[[#This Row],[Country]]</f>
        <v>England</v>
      </c>
      <c r="B299" s="129" t="str">
        <f t="array" ref="B299">ConsolGeog[[#This Row],[County Name]]</f>
        <v>Doncaster</v>
      </c>
      <c r="C299" s="128" t="str">
        <f t="array" ref="C299">ConsolGeog[[#This Row],[la_code]]</f>
        <v>E08000017</v>
      </c>
      <c r="D299" s="129" t="str">
        <f t="array" ref="D299">ConsolGeog[[#This Row],[la_name]]</f>
        <v>Doncaster</v>
      </c>
      <c r="E299" s="129" t="str">
        <f t="array" ref="E299">ConsolGeog[[#This Row],[LA Type]]</f>
        <v>Unitary</v>
      </c>
      <c r="F299" s="129">
        <f t="array" ref="F299">ConsolGeog[[#This Row],[population]]</f>
        <v>302402</v>
      </c>
      <c r="G299" s="129">
        <f t="array" ref="G299">ConsolGeog[[#This Row],[area]]</f>
        <v>56799.22</v>
      </c>
      <c r="H299" s="129">
        <f t="array" ref="H299">MAX(ConsolGeog[[#This Row],[Presented HS - 16-17 (2014)]]+ConsolGeog[[#This Row],[Presented HS - 18-24 (2014)]],ConsolGeog[[#This Row],[Presented HS - 16-24 (2014)]])+MAX(ConsolGeog[[#This Row],[Presented CS - 16-17 (2014)]]+ConsolGeog[[#This Row],[Presented CS - 18-24 (2014)]],ConsolGeog[[#This Row],[Presented CS - 16-24 (2014)]])</f>
        <v>0</v>
      </c>
      <c r="I299" s="129">
        <f t="array" ref="I299">MAX(ConsolGeog[[#This Row],[Assessed HS - 16-17 (2014)]]+ConsolGeog[[#This Row],[Assessed HS - 18-24 (2014)]],ConsolGeog[[#This Row],[Assessed HS - 16-24 (2014)]])+MAX(ConsolGeog[[#This Row],[Assessed CS - 16-17 (2014)]]+ConsolGeog[[#This Row],[Assessed CS - 18-24 (2014)]],ConsolGeog[[#This Row],[Assessed CS - 16-24 (2014)]])</f>
        <v>0</v>
      </c>
      <c r="J299" s="128">
        <f>VLOOKUP(FinalOutput[[#This Row],[ONS_Cenus_2011]],Table5[],CensusData!C$1,FALSE)</f>
        <v>110449</v>
      </c>
      <c r="K299" s="128">
        <f>VLOOKUP(FinalOutput[[#This Row],[ONS_Cenus_2011]],Table5[],CensusData!D$1,FALSE)</f>
        <v>16676</v>
      </c>
      <c r="L299" s="128">
        <f>VLOOKUP(FinalOutput[[#This Row],[ONS_Cenus_2011]],Table5[],CensusData!E$1,FALSE)</f>
        <v>10269</v>
      </c>
      <c r="M299" s="128">
        <f>VLOOKUP(FinalOutput[[#This Row],[ONS_Cenus_2011]],Table5[],CensusData!F$1,FALSE)</f>
        <v>20848</v>
      </c>
      <c r="N299" s="128">
        <f>VLOOKUP(FinalOutput[[#This Row],[ONS_Cenus_2011]],Table5[],CensusData!G$1,FALSE)</f>
        <v>10596</v>
      </c>
      <c r="O299" s="128">
        <f>VLOOKUP(FinalOutput[[#This Row],[ONS_Cenus_2011]],Table5[],CensusData!H$1,FALSE)</f>
        <v>2396</v>
      </c>
      <c r="P299" s="128">
        <f>VLOOKUP(FinalOutput[[#This Row],[ONS_Cenus_2011]],Table5[],CensusData!I$1,FALSE)</f>
        <v>36.07</v>
      </c>
      <c r="Q299" s="128">
        <f>VLOOKUP(FinalOutput[[#This Row],[ONS_Cenus_2011]],Table5[],CensusData!J$1,FALSE)</f>
        <v>5847</v>
      </c>
      <c r="R299" s="128">
        <f>VLOOKUP(FinalOutput[[#This Row],[ONS_Cenus_2011]],Table5[],CensusData!K$1,FALSE)</f>
        <v>126487</v>
      </c>
      <c r="S299" s="128">
        <f>VLOOKUP(FinalOutput[[#This Row],[ONS_Cenus_2011]],Table5[],CensusData!L$1,FALSE)</f>
        <v>122049</v>
      </c>
      <c r="T299" s="128">
        <f>VLOOKUP(FinalOutput[[#This Row],[ONS_Cenus_2011]],Table5[],CensusData!M$1,FALSE)</f>
        <v>118107</v>
      </c>
      <c r="U299" s="128">
        <f>VLOOKUP(FinalOutput[[#This Row],[ONS_Cenus_2011]],Table5[],CensusData!N$1,FALSE)</f>
        <v>706</v>
      </c>
      <c r="V299" s="128">
        <f>VLOOKUP(FinalOutput[[#This Row],[ONS_Cenus_2011]],Table5[],CensusData!O$1,FALSE)</f>
        <v>178</v>
      </c>
      <c r="W299" s="128">
        <f>VLOOKUP(FinalOutput[[#This Row],[ONS_Cenus_2011]],Table5[],CensusData!P$1,FALSE)</f>
        <v>3058</v>
      </c>
      <c r="X299" s="128">
        <f>VLOOKUP(FinalOutput[[#This Row],[ONS_Cenus_2011]],Table5[],CensusData!Q$1,FALSE)</f>
        <v>738</v>
      </c>
      <c r="Y299" s="128">
        <f>VLOOKUP(FinalOutput[[#This Row],[ONS_Cenus_2011]],Table5[],CensusData!R$1,FALSE)</f>
        <v>317</v>
      </c>
      <c r="Z299" s="128">
        <f>VLOOKUP(FinalOutput[[#This Row],[ONS_Cenus_2011]],Table5[],CensusData!S$1,FALSE)</f>
        <v>75</v>
      </c>
      <c r="AA299" s="128">
        <f>VLOOKUP(FinalOutput[[#This Row],[ONS_Cenus_2011]],Table5[],CensusData!T$1,FALSE)</f>
        <v>171</v>
      </c>
      <c r="AB299" s="128">
        <f>VLOOKUP(FinalOutput[[#This Row],[ONS_Cenus_2011]],Table5[],CensusData!U$1,FALSE)</f>
        <v>175</v>
      </c>
      <c r="AC299" s="128">
        <f>VLOOKUP(FinalOutput[[#This Row],[ONS_Cenus_2011]],Table5[],CensusData!V$1,FALSE)</f>
        <v>2294</v>
      </c>
      <c r="AD299" s="128">
        <f>VLOOKUP(FinalOutput[[#This Row],[ONS_Cenus_2011]],Table5[],CensusData!W$1,FALSE)</f>
        <v>595</v>
      </c>
      <c r="AE299" s="128">
        <f>VLOOKUP(FinalOutput[[#This Row],[ONS_Cenus_2011]],Table5[],CensusData!X$1,FALSE)</f>
        <v>672</v>
      </c>
      <c r="AF299" s="128">
        <f>VLOOKUP(FinalOutput[[#This Row],[ONS_Cenus_2011]],Table5[],CensusData!Y$1,FALSE)</f>
        <v>26</v>
      </c>
      <c r="AG299" s="128">
        <f>VLOOKUP(FinalOutput[[#This Row],[ONS_Cenus_2011]],Table5[],CensusData!Z$1,FALSE)</f>
        <v>403</v>
      </c>
      <c r="AH299" s="128">
        <f>VLOOKUP(FinalOutput[[#This Row],[ONS_Cenus_2011]],Table5[],CensusData!AA$1,FALSE)</f>
        <v>598</v>
      </c>
      <c r="AI299" s="128">
        <f>VLOOKUP(FinalOutput[[#This Row],[ONS_Cenus_2011]],Table5[],CensusData!AB$1,FALSE)</f>
        <v>936</v>
      </c>
      <c r="AJ299" s="128">
        <f>VLOOKUP(FinalOutput[[#This Row],[ONS_Cenus_2011]],Table5[],CensusData!AC$1,FALSE)</f>
        <v>444</v>
      </c>
      <c r="AK299" s="128">
        <f>VLOOKUP(FinalOutput[[#This Row],[ONS_Cenus_2011]],Table5[],CensusData!AD$1,FALSE)</f>
        <v>407</v>
      </c>
      <c r="AL299" s="128">
        <f>VLOOKUP(FinalOutput[[#This Row],[ONS_Cenus_2011]],Table5[],CensusData!AE$1,FALSE)</f>
        <v>85</v>
      </c>
      <c r="AM299" s="128">
        <f>VLOOKUP(FinalOutput[[#This Row],[ONS_Cenus_2011]],Table5[],CensusData!AF$1,FALSE)</f>
        <v>470</v>
      </c>
      <c r="AN299" s="128">
        <f>VLOOKUP(FinalOutput[[#This Row],[ONS_Cenus_2011]],Table5[],CensusData!AG$1,FALSE)</f>
        <v>95</v>
      </c>
      <c r="AO299" s="128">
        <f>VLOOKUP(FinalOutput[[#This Row],[ONS_Cenus_2011]],Table5[],CensusData!AH$1,FALSE)</f>
        <v>375</v>
      </c>
      <c r="AP299" s="128">
        <f>VLOOKUP(FinalOutput[[#This Row],[ONS_Cenus_2011]],Table5[],CensusData!AI$1,FALSE)</f>
        <v>244909</v>
      </c>
      <c r="AQ299" s="128">
        <f>VLOOKUP(FinalOutput[[#This Row],[ONS_Cenus_2011]],Table5[],CensusData!AJ$1,FALSE)</f>
        <v>74119</v>
      </c>
      <c r="AR299" s="128">
        <f>VLOOKUP(FinalOutput[[#This Row],[ONS_Cenus_2011]],Table5[],CensusData!AK$1,FALSE)</f>
        <v>37763</v>
      </c>
      <c r="AS299" s="128">
        <f>VLOOKUP(FinalOutput[[#This Row],[ONS_Cenus_2011]],Table5[],CensusData!AL$1,FALSE)</f>
        <v>41607</v>
      </c>
      <c r="AT299" s="128">
        <f>VLOOKUP(FinalOutput[[#This Row],[ONS_Cenus_2011]],Table5[],CensusData!AM$1,FALSE)</f>
        <v>10958</v>
      </c>
      <c r="AU299" s="128">
        <f>VLOOKUP(FinalOutput[[#This Row],[ONS_Cenus_2011]],Table5[],CensusData!AN$1,FALSE)</f>
        <v>26126</v>
      </c>
      <c r="AV299" s="128">
        <f>VLOOKUP(FinalOutput[[#This Row],[ONS_Cenus_2011]],Table5[],CensusData!AO$1,FALSE)</f>
        <v>41714</v>
      </c>
      <c r="AW299" s="128">
        <f>VLOOKUP(FinalOutput[[#This Row],[ONS_Cenus_2011]],Table5[],CensusData!AP$1,FALSE)</f>
        <v>12622</v>
      </c>
    </row>
    <row r="300" spans="1:49">
      <c r="A300" s="128" t="str">
        <f t="array" ref="A300">ConsolGeog[[#This Row],[Country]]</f>
        <v>England</v>
      </c>
      <c r="B300" s="129" t="str">
        <f t="array" ref="B300">ConsolGeog[[#This Row],[County Name]]</f>
        <v>Harrow</v>
      </c>
      <c r="C300" s="128" t="str">
        <f t="array" ref="C300">ConsolGeog[[#This Row],[la_code]]</f>
        <v>E09000015</v>
      </c>
      <c r="D300" s="129" t="str">
        <f t="array" ref="D300">ConsolGeog[[#This Row],[la_name]]</f>
        <v>Harrow</v>
      </c>
      <c r="E300" s="129" t="str">
        <f t="array" ref="E300">ConsolGeog[[#This Row],[LA Type]]</f>
        <v>Unitary</v>
      </c>
      <c r="F300" s="129">
        <f t="array" ref="F300">ConsolGeog[[#This Row],[population]]</f>
        <v>239056</v>
      </c>
      <c r="G300" s="129">
        <f t="array" ref="G300">ConsolGeog[[#This Row],[area]]</f>
        <v>5046.91</v>
      </c>
      <c r="H300" s="129">
        <f t="array" ref="H300">MAX(ConsolGeog[[#This Row],[Presented HS - 16-17 (2014)]]+ConsolGeog[[#This Row],[Presented HS - 18-24 (2014)]],ConsolGeog[[#This Row],[Presented HS - 16-24 (2014)]])+MAX(ConsolGeog[[#This Row],[Presented CS - 16-17 (2014)]]+ConsolGeog[[#This Row],[Presented CS - 18-24 (2014)]],ConsolGeog[[#This Row],[Presented CS - 16-24 (2014)]])</f>
        <v>0</v>
      </c>
      <c r="I300" s="129">
        <f t="array" ref="I300">MAX(ConsolGeog[[#This Row],[Assessed HS - 16-17 (2014)]]+ConsolGeog[[#This Row],[Assessed HS - 18-24 (2014)]],ConsolGeog[[#This Row],[Assessed HS - 16-24 (2014)]])+MAX(ConsolGeog[[#This Row],[Assessed CS - 16-17 (2014)]]+ConsolGeog[[#This Row],[Assessed CS - 18-24 (2014)]],ConsolGeog[[#This Row],[Assessed CS - 16-24 (2014)]])</f>
        <v>0</v>
      </c>
      <c r="J300" s="128">
        <f>VLOOKUP(FinalOutput[[#This Row],[ONS_Cenus_2011]],Table5[],CensusData!C$1,FALSE)</f>
        <v>76243</v>
      </c>
      <c r="K300" s="128">
        <f>VLOOKUP(FinalOutput[[#This Row],[ONS_Cenus_2011]],Table5[],CensusData!D$1,FALSE)</f>
        <v>16086</v>
      </c>
      <c r="L300" s="128">
        <f>VLOOKUP(FinalOutput[[#This Row],[ONS_Cenus_2011]],Table5[],CensusData!E$1,FALSE)</f>
        <v>8403</v>
      </c>
      <c r="M300" s="128">
        <f>VLOOKUP(FinalOutput[[#This Row],[ONS_Cenus_2011]],Table5[],CensusData!F$1,FALSE)</f>
        <v>24722</v>
      </c>
      <c r="N300" s="128">
        <f>VLOOKUP(FinalOutput[[#This Row],[ONS_Cenus_2011]],Table5[],CensusData!G$1,FALSE)</f>
        <v>11977</v>
      </c>
      <c r="O300" s="128">
        <f>VLOOKUP(FinalOutput[[#This Row],[ONS_Cenus_2011]],Table5[],CensusData!H$1,FALSE)</f>
        <v>3256</v>
      </c>
      <c r="P300" s="128">
        <f>VLOOKUP(FinalOutput[[#This Row],[ONS_Cenus_2011]],Table5[],CensusData!I$1,FALSE)</f>
        <v>12.34</v>
      </c>
      <c r="Q300" s="128">
        <f>VLOOKUP(FinalOutput[[#This Row],[ONS_Cenus_2011]],Table5[],CensusData!J$1,FALSE)</f>
        <v>21121</v>
      </c>
      <c r="R300" s="128">
        <f>VLOOKUP(FinalOutput[[#This Row],[ONS_Cenus_2011]],Table5[],CensusData!K$1,FALSE)</f>
        <v>84268</v>
      </c>
      <c r="S300" s="128">
        <f>VLOOKUP(FinalOutput[[#This Row],[ONS_Cenus_2011]],Table5[],CensusData!L$1,FALSE)</f>
        <v>43334</v>
      </c>
      <c r="T300" s="128">
        <f>VLOOKUP(FinalOutput[[#This Row],[ONS_Cenus_2011]],Table5[],CensusData!M$1,FALSE)</f>
        <v>32982</v>
      </c>
      <c r="U300" s="128">
        <f>VLOOKUP(FinalOutput[[#This Row],[ONS_Cenus_2011]],Table5[],CensusData!N$1,FALSE)</f>
        <v>3620</v>
      </c>
      <c r="V300" s="128">
        <f>VLOOKUP(FinalOutput[[#This Row],[ONS_Cenus_2011]],Table5[],CensusData!O$1,FALSE)</f>
        <v>48</v>
      </c>
      <c r="W300" s="128">
        <f>VLOOKUP(FinalOutput[[#This Row],[ONS_Cenus_2011]],Table5[],CensusData!P$1,FALSE)</f>
        <v>6684</v>
      </c>
      <c r="X300" s="128">
        <f>VLOOKUP(FinalOutput[[#This Row],[ONS_Cenus_2011]],Table5[],CensusData!Q$1,FALSE)</f>
        <v>1713</v>
      </c>
      <c r="Y300" s="128">
        <f>VLOOKUP(FinalOutput[[#This Row],[ONS_Cenus_2011]],Table5[],CensusData!R$1,FALSE)</f>
        <v>451</v>
      </c>
      <c r="Z300" s="128">
        <f>VLOOKUP(FinalOutput[[#This Row],[ONS_Cenus_2011]],Table5[],CensusData!S$1,FALSE)</f>
        <v>217</v>
      </c>
      <c r="AA300" s="128">
        <f>VLOOKUP(FinalOutput[[#This Row],[ONS_Cenus_2011]],Table5[],CensusData!T$1,FALSE)</f>
        <v>534</v>
      </c>
      <c r="AB300" s="128">
        <f>VLOOKUP(FinalOutput[[#This Row],[ONS_Cenus_2011]],Table5[],CensusData!U$1,FALSE)</f>
        <v>511</v>
      </c>
      <c r="AC300" s="128">
        <f>VLOOKUP(FinalOutput[[#This Row],[ONS_Cenus_2011]],Table5[],CensusData!V$1,FALSE)</f>
        <v>30815</v>
      </c>
      <c r="AD300" s="128">
        <f>VLOOKUP(FinalOutput[[#This Row],[ONS_Cenus_2011]],Table5[],CensusData!W$1,FALSE)</f>
        <v>19871</v>
      </c>
      <c r="AE300" s="128">
        <f>VLOOKUP(FinalOutput[[#This Row],[ONS_Cenus_2011]],Table5[],CensusData!X$1,FALSE)</f>
        <v>2118</v>
      </c>
      <c r="AF300" s="128">
        <f>VLOOKUP(FinalOutput[[#This Row],[ONS_Cenus_2011]],Table5[],CensusData!Y$1,FALSE)</f>
        <v>394</v>
      </c>
      <c r="AG300" s="128">
        <f>VLOOKUP(FinalOutput[[#This Row],[ONS_Cenus_2011]],Table5[],CensusData!Z$1,FALSE)</f>
        <v>968</v>
      </c>
      <c r="AH300" s="128">
        <f>VLOOKUP(FinalOutput[[#This Row],[ONS_Cenus_2011]],Table5[],CensusData!AA$1,FALSE)</f>
        <v>7464</v>
      </c>
      <c r="AI300" s="128">
        <f>VLOOKUP(FinalOutput[[#This Row],[ONS_Cenus_2011]],Table5[],CensusData!AB$1,FALSE)</f>
        <v>6415</v>
      </c>
      <c r="AJ300" s="128">
        <f>VLOOKUP(FinalOutput[[#This Row],[ONS_Cenus_2011]],Table5[],CensusData!AC$1,FALSE)</f>
        <v>2594</v>
      </c>
      <c r="AK300" s="128">
        <f>VLOOKUP(FinalOutput[[#This Row],[ONS_Cenus_2011]],Table5[],CensusData!AD$1,FALSE)</f>
        <v>2962</v>
      </c>
      <c r="AL300" s="128">
        <f>VLOOKUP(FinalOutput[[#This Row],[ONS_Cenus_2011]],Table5[],CensusData!AE$1,FALSE)</f>
        <v>859</v>
      </c>
      <c r="AM300" s="128">
        <f>VLOOKUP(FinalOutput[[#This Row],[ONS_Cenus_2011]],Table5[],CensusData!AF$1,FALSE)</f>
        <v>1991</v>
      </c>
      <c r="AN300" s="128">
        <f>VLOOKUP(FinalOutput[[#This Row],[ONS_Cenus_2011]],Table5[],CensusData!AG$1,FALSE)</f>
        <v>930</v>
      </c>
      <c r="AO300" s="128">
        <f>VLOOKUP(FinalOutput[[#This Row],[ONS_Cenus_2011]],Table5[],CensusData!AH$1,FALSE)</f>
        <v>1061</v>
      </c>
      <c r="AP300" s="128">
        <f>VLOOKUP(FinalOutput[[#This Row],[ONS_Cenus_2011]],Table5[],CensusData!AI$1,FALSE)</f>
        <v>190998</v>
      </c>
      <c r="AQ300" s="128">
        <f>VLOOKUP(FinalOutput[[#This Row],[ONS_Cenus_2011]],Table5[],CensusData!AJ$1,FALSE)</f>
        <v>31997</v>
      </c>
      <c r="AR300" s="128">
        <f>VLOOKUP(FinalOutput[[#This Row],[ONS_Cenus_2011]],Table5[],CensusData!AK$1,FALSE)</f>
        <v>20852</v>
      </c>
      <c r="AS300" s="128">
        <f>VLOOKUP(FinalOutput[[#This Row],[ONS_Cenus_2011]],Table5[],CensusData!AL$1,FALSE)</f>
        <v>24447</v>
      </c>
      <c r="AT300" s="128">
        <f>VLOOKUP(FinalOutput[[#This Row],[ONS_Cenus_2011]],Table5[],CensusData!AM$1,FALSE)</f>
        <v>3271</v>
      </c>
      <c r="AU300" s="128">
        <f>VLOOKUP(FinalOutput[[#This Row],[ONS_Cenus_2011]],Table5[],CensusData!AN$1,FALSE)</f>
        <v>19870</v>
      </c>
      <c r="AV300" s="128">
        <f>VLOOKUP(FinalOutput[[#This Row],[ONS_Cenus_2011]],Table5[],CensusData!AO$1,FALSE)</f>
        <v>70218</v>
      </c>
      <c r="AW300" s="128">
        <f>VLOOKUP(FinalOutput[[#This Row],[ONS_Cenus_2011]],Table5[],CensusData!AP$1,FALSE)</f>
        <v>20343</v>
      </c>
    </row>
    <row r="301" spans="1:49">
      <c r="A301" s="128" t="str">
        <f t="array" ref="A301">ConsolGeog[[#This Row],[Country]]</f>
        <v>England</v>
      </c>
      <c r="B301" s="129" t="str">
        <f t="array" ref="B301">ConsolGeog[[#This Row],[County Name]]</f>
        <v>Rotherham</v>
      </c>
      <c r="C301" s="128" t="str">
        <f t="array" ref="C301">ConsolGeog[[#This Row],[la_code]]</f>
        <v>E08000018</v>
      </c>
      <c r="D301" s="129" t="str">
        <f t="array" ref="D301">ConsolGeog[[#This Row],[la_name]]</f>
        <v>Rotherham</v>
      </c>
      <c r="E301" s="129" t="str">
        <f t="array" ref="E301">ConsolGeog[[#This Row],[LA Type]]</f>
        <v>Unitary</v>
      </c>
      <c r="F301" s="129">
        <f t="array" ref="F301">ConsolGeog[[#This Row],[population]]</f>
        <v>257280</v>
      </c>
      <c r="G301" s="129">
        <f t="array" ref="G301">ConsolGeog[[#This Row],[area]]</f>
        <v>28653.77</v>
      </c>
      <c r="H301" s="129">
        <f t="array" ref="H301">MAX(ConsolGeog[[#This Row],[Presented HS - 16-17 (2014)]]+ConsolGeog[[#This Row],[Presented HS - 18-24 (2014)]],ConsolGeog[[#This Row],[Presented HS - 16-24 (2014)]])+MAX(ConsolGeog[[#This Row],[Presented CS - 16-17 (2014)]]+ConsolGeog[[#This Row],[Presented CS - 18-24 (2014)]],ConsolGeog[[#This Row],[Presented CS - 16-24 (2014)]])</f>
        <v>0</v>
      </c>
      <c r="I301" s="129">
        <f t="array" ref="I301">MAX(ConsolGeog[[#This Row],[Assessed HS - 16-17 (2014)]]+ConsolGeog[[#This Row],[Assessed HS - 18-24 (2014)]],ConsolGeog[[#This Row],[Assessed HS - 16-24 (2014)]])+MAX(ConsolGeog[[#This Row],[Assessed CS - 16-17 (2014)]]+ConsolGeog[[#This Row],[Assessed CS - 18-24 (2014)]],ConsolGeog[[#This Row],[Assessed CS - 16-24 (2014)]])</f>
        <v>0</v>
      </c>
      <c r="J301" s="128">
        <f>VLOOKUP(FinalOutput[[#This Row],[ONS_Cenus_2011]],Table5[],CensusData!C$1,FALSE)</f>
        <v>92695</v>
      </c>
      <c r="K301" s="128">
        <f>VLOOKUP(FinalOutput[[#This Row],[ONS_Cenus_2011]],Table5[],CensusData!D$1,FALSE)</f>
        <v>13399</v>
      </c>
      <c r="L301" s="128">
        <f>VLOOKUP(FinalOutput[[#This Row],[ONS_Cenus_2011]],Table5[],CensusData!E$1,FALSE)</f>
        <v>7413</v>
      </c>
      <c r="M301" s="128">
        <f>VLOOKUP(FinalOutput[[#This Row],[ONS_Cenus_2011]],Table5[],CensusData!F$1,FALSE)</f>
        <v>17875</v>
      </c>
      <c r="N301" s="128">
        <f>VLOOKUP(FinalOutput[[#This Row],[ONS_Cenus_2011]],Table5[],CensusData!G$1,FALSE)</f>
        <v>9152</v>
      </c>
      <c r="O301" s="128">
        <f>VLOOKUP(FinalOutput[[#This Row],[ONS_Cenus_2011]],Table5[],CensusData!H$1,FALSE)</f>
        <v>2131</v>
      </c>
      <c r="P301" s="128">
        <f>VLOOKUP(FinalOutput[[#This Row],[ONS_Cenus_2011]],Table5[],CensusData!I$1,FALSE)</f>
        <v>13.59</v>
      </c>
      <c r="Q301" s="128">
        <f>VLOOKUP(FinalOutput[[#This Row],[ONS_Cenus_2011]],Table5[],CensusData!J$1,FALSE)</f>
        <v>19699</v>
      </c>
      <c r="R301" s="128">
        <f>VLOOKUP(FinalOutput[[#This Row],[ONS_Cenus_2011]],Table5[],CensusData!K$1,FALSE)</f>
        <v>108293</v>
      </c>
      <c r="S301" s="128">
        <f>VLOOKUP(FinalOutput[[#This Row],[ONS_Cenus_2011]],Table5[],CensusData!L$1,FALSE)</f>
        <v>103596</v>
      </c>
      <c r="T301" s="128">
        <f>VLOOKUP(FinalOutput[[#This Row],[ONS_Cenus_2011]],Table5[],CensusData!M$1,FALSE)</f>
        <v>101868</v>
      </c>
      <c r="U301" s="128">
        <f>VLOOKUP(FinalOutput[[#This Row],[ONS_Cenus_2011]],Table5[],CensusData!N$1,FALSE)</f>
        <v>470</v>
      </c>
      <c r="V301" s="128">
        <f>VLOOKUP(FinalOutput[[#This Row],[ONS_Cenus_2011]],Table5[],CensusData!O$1,FALSE)</f>
        <v>51</v>
      </c>
      <c r="W301" s="128">
        <f>VLOOKUP(FinalOutput[[#This Row],[ONS_Cenus_2011]],Table5[],CensusData!P$1,FALSE)</f>
        <v>1207</v>
      </c>
      <c r="X301" s="128">
        <f>VLOOKUP(FinalOutput[[#This Row],[ONS_Cenus_2011]],Table5[],CensusData!Q$1,FALSE)</f>
        <v>565</v>
      </c>
      <c r="Y301" s="128">
        <f>VLOOKUP(FinalOutput[[#This Row],[ONS_Cenus_2011]],Table5[],CensusData!R$1,FALSE)</f>
        <v>206</v>
      </c>
      <c r="Z301" s="128">
        <f>VLOOKUP(FinalOutput[[#This Row],[ONS_Cenus_2011]],Table5[],CensusData!S$1,FALSE)</f>
        <v>40</v>
      </c>
      <c r="AA301" s="128">
        <f>VLOOKUP(FinalOutput[[#This Row],[ONS_Cenus_2011]],Table5[],CensusData!T$1,FALSE)</f>
        <v>157</v>
      </c>
      <c r="AB301" s="128">
        <f>VLOOKUP(FinalOutput[[#This Row],[ONS_Cenus_2011]],Table5[],CensusData!U$1,FALSE)</f>
        <v>162</v>
      </c>
      <c r="AC301" s="128">
        <f>VLOOKUP(FinalOutput[[#This Row],[ONS_Cenus_2011]],Table5[],CensusData!V$1,FALSE)</f>
        <v>2669</v>
      </c>
      <c r="AD301" s="128">
        <f>VLOOKUP(FinalOutput[[#This Row],[ONS_Cenus_2011]],Table5[],CensusData!W$1,FALSE)</f>
        <v>346</v>
      </c>
      <c r="AE301" s="128">
        <f>VLOOKUP(FinalOutput[[#This Row],[ONS_Cenus_2011]],Table5[],CensusData!X$1,FALSE)</f>
        <v>1719</v>
      </c>
      <c r="AF301" s="128">
        <f>VLOOKUP(FinalOutput[[#This Row],[ONS_Cenus_2011]],Table5[],CensusData!Y$1,FALSE)</f>
        <v>52</v>
      </c>
      <c r="AG301" s="128">
        <f>VLOOKUP(FinalOutput[[#This Row],[ONS_Cenus_2011]],Table5[],CensusData!Z$1,FALSE)</f>
        <v>190</v>
      </c>
      <c r="AH301" s="128">
        <f>VLOOKUP(FinalOutput[[#This Row],[ONS_Cenus_2011]],Table5[],CensusData!AA$1,FALSE)</f>
        <v>362</v>
      </c>
      <c r="AI301" s="128">
        <f>VLOOKUP(FinalOutput[[#This Row],[ONS_Cenus_2011]],Table5[],CensusData!AB$1,FALSE)</f>
        <v>922</v>
      </c>
      <c r="AJ301" s="128">
        <f>VLOOKUP(FinalOutput[[#This Row],[ONS_Cenus_2011]],Table5[],CensusData!AC$1,FALSE)</f>
        <v>676</v>
      </c>
      <c r="AK301" s="128">
        <f>VLOOKUP(FinalOutput[[#This Row],[ONS_Cenus_2011]],Table5[],CensusData!AD$1,FALSE)</f>
        <v>182</v>
      </c>
      <c r="AL301" s="128">
        <f>VLOOKUP(FinalOutput[[#This Row],[ONS_Cenus_2011]],Table5[],CensusData!AE$1,FALSE)</f>
        <v>64</v>
      </c>
      <c r="AM301" s="128">
        <f>VLOOKUP(FinalOutput[[#This Row],[ONS_Cenus_2011]],Table5[],CensusData!AF$1,FALSE)</f>
        <v>541</v>
      </c>
      <c r="AN301" s="128">
        <f>VLOOKUP(FinalOutput[[#This Row],[ONS_Cenus_2011]],Table5[],CensusData!AG$1,FALSE)</f>
        <v>209</v>
      </c>
      <c r="AO301" s="128">
        <f>VLOOKUP(FinalOutput[[#This Row],[ONS_Cenus_2011]],Table5[],CensusData!AH$1,FALSE)</f>
        <v>332</v>
      </c>
      <c r="AP301" s="128">
        <f>VLOOKUP(FinalOutput[[#This Row],[ONS_Cenus_2011]],Table5[],CensusData!AI$1,FALSE)</f>
        <v>208018</v>
      </c>
      <c r="AQ301" s="128">
        <f>VLOOKUP(FinalOutput[[#This Row],[ONS_Cenus_2011]],Table5[],CensusData!AJ$1,FALSE)</f>
        <v>62076</v>
      </c>
      <c r="AR301" s="128">
        <f>VLOOKUP(FinalOutput[[#This Row],[ONS_Cenus_2011]],Table5[],CensusData!AK$1,FALSE)</f>
        <v>32284</v>
      </c>
      <c r="AS301" s="128">
        <f>VLOOKUP(FinalOutput[[#This Row],[ONS_Cenus_2011]],Table5[],CensusData!AL$1,FALSE)</f>
        <v>35048</v>
      </c>
      <c r="AT301" s="128">
        <f>VLOOKUP(FinalOutput[[#This Row],[ONS_Cenus_2011]],Table5[],CensusData!AM$1,FALSE)</f>
        <v>9065</v>
      </c>
      <c r="AU301" s="128">
        <f>VLOOKUP(FinalOutput[[#This Row],[ONS_Cenus_2011]],Table5[],CensusData!AN$1,FALSE)</f>
        <v>24001</v>
      </c>
      <c r="AV301" s="128">
        <f>VLOOKUP(FinalOutput[[#This Row],[ONS_Cenus_2011]],Table5[],CensusData!AO$1,FALSE)</f>
        <v>36165</v>
      </c>
      <c r="AW301" s="128">
        <f>VLOOKUP(FinalOutput[[#This Row],[ONS_Cenus_2011]],Table5[],CensusData!AP$1,FALSE)</f>
        <v>9379</v>
      </c>
    </row>
    <row r="302" spans="1:49">
      <c r="A302" s="128" t="str">
        <f t="array" ref="A302">ConsolGeog[[#This Row],[Country]]</f>
        <v>England</v>
      </c>
      <c r="B302" s="129" t="str">
        <f t="array" ref="B302">ConsolGeog[[#This Row],[County Name]]</f>
        <v>Sheffield</v>
      </c>
      <c r="C302" s="128" t="str">
        <f t="array" ref="C302">ConsolGeog[[#This Row],[la_code]]</f>
        <v>E08000019</v>
      </c>
      <c r="D302" s="129" t="str">
        <f t="array" ref="D302">ConsolGeog[[#This Row],[la_name]]</f>
        <v>Sheffield</v>
      </c>
      <c r="E302" s="129" t="str">
        <f t="array" ref="E302">ConsolGeog[[#This Row],[LA Type]]</f>
        <v>Unitary</v>
      </c>
      <c r="F302" s="129">
        <f t="array" ref="F302">ConsolGeog[[#This Row],[population]]</f>
        <v>552698</v>
      </c>
      <c r="G302" s="129">
        <f t="array" ref="G302">ConsolGeog[[#This Row],[area]]</f>
        <v>36794.79</v>
      </c>
      <c r="H302" s="129">
        <f t="array" ref="H302">MAX(ConsolGeog[[#This Row],[Presented HS - 16-17 (2014)]]+ConsolGeog[[#This Row],[Presented HS - 18-24 (2014)]],ConsolGeog[[#This Row],[Presented HS - 16-24 (2014)]])+MAX(ConsolGeog[[#This Row],[Presented CS - 16-17 (2014)]]+ConsolGeog[[#This Row],[Presented CS - 18-24 (2014)]],ConsolGeog[[#This Row],[Presented CS - 16-24 (2014)]])</f>
        <v>661</v>
      </c>
      <c r="I302" s="129">
        <f t="array" ref="I302">MAX(ConsolGeog[[#This Row],[Assessed HS - 16-17 (2014)]]+ConsolGeog[[#This Row],[Assessed HS - 18-24 (2014)]],ConsolGeog[[#This Row],[Assessed HS - 16-24 (2014)]])+MAX(ConsolGeog[[#This Row],[Assessed CS - 16-17 (2014)]]+ConsolGeog[[#This Row],[Assessed CS - 18-24 (2014)]],ConsolGeog[[#This Row],[Assessed CS - 16-24 (2014)]])</f>
        <v>661</v>
      </c>
      <c r="J302" s="128">
        <f>VLOOKUP(FinalOutput[[#This Row],[ONS_Cenus_2011]],Table5[],CensusData!C$1,FALSE)</f>
        <v>206759</v>
      </c>
      <c r="K302" s="128">
        <f>VLOOKUP(FinalOutput[[#This Row],[ONS_Cenus_2011]],Table5[],CensusData!D$1,FALSE)</f>
        <v>54723</v>
      </c>
      <c r="L302" s="128">
        <f>VLOOKUP(FinalOutput[[#This Row],[ONS_Cenus_2011]],Table5[],CensusData!E$1,FALSE)</f>
        <v>18851</v>
      </c>
      <c r="M302" s="128">
        <f>VLOOKUP(FinalOutput[[#This Row],[ONS_Cenus_2011]],Table5[],CensusData!F$1,FALSE)</f>
        <v>46919</v>
      </c>
      <c r="N302" s="128">
        <f>VLOOKUP(FinalOutput[[#This Row],[ONS_Cenus_2011]],Table5[],CensusData!G$1,FALSE)</f>
        <v>27073</v>
      </c>
      <c r="O302" s="128">
        <f>VLOOKUP(FinalOutput[[#This Row],[ONS_Cenus_2011]],Table5[],CensusData!H$1,FALSE)</f>
        <v>6209</v>
      </c>
      <c r="P302" s="128">
        <f>VLOOKUP(FinalOutput[[#This Row],[ONS_Cenus_2011]],Table5[],CensusData!I$1,FALSE)</f>
        <v>20.39</v>
      </c>
      <c r="Q302" s="128">
        <f>VLOOKUP(FinalOutput[[#This Row],[ONS_Cenus_2011]],Table5[],CensusData!J$1,FALSE)</f>
        <v>13704</v>
      </c>
      <c r="R302" s="128">
        <f>VLOOKUP(FinalOutput[[#This Row],[ONS_Cenus_2011]],Table5[],CensusData!K$1,FALSE)</f>
        <v>229928</v>
      </c>
      <c r="S302" s="128">
        <f>VLOOKUP(FinalOutput[[#This Row],[ONS_Cenus_2011]],Table5[],CensusData!L$1,FALSE)</f>
        <v>203958</v>
      </c>
      <c r="T302" s="128">
        <f>VLOOKUP(FinalOutput[[#This Row],[ONS_Cenus_2011]],Table5[],CensusData!M$1,FALSE)</f>
        <v>197177</v>
      </c>
      <c r="U302" s="128">
        <f>VLOOKUP(FinalOutput[[#This Row],[ONS_Cenus_2011]],Table5[],CensusData!N$1,FALSE)</f>
        <v>1582</v>
      </c>
      <c r="V302" s="128">
        <f>VLOOKUP(FinalOutput[[#This Row],[ONS_Cenus_2011]],Table5[],CensusData!O$1,FALSE)</f>
        <v>131</v>
      </c>
      <c r="W302" s="128">
        <f>VLOOKUP(FinalOutput[[#This Row],[ONS_Cenus_2011]],Table5[],CensusData!P$1,FALSE)</f>
        <v>5068</v>
      </c>
      <c r="X302" s="128">
        <f>VLOOKUP(FinalOutput[[#This Row],[ONS_Cenus_2011]],Table5[],CensusData!Q$1,FALSE)</f>
        <v>2949</v>
      </c>
      <c r="Y302" s="128">
        <f>VLOOKUP(FinalOutput[[#This Row],[ONS_Cenus_2011]],Table5[],CensusData!R$1,FALSE)</f>
        <v>1218</v>
      </c>
      <c r="Z302" s="128">
        <f>VLOOKUP(FinalOutput[[#This Row],[ONS_Cenus_2011]],Table5[],CensusData!S$1,FALSE)</f>
        <v>311</v>
      </c>
      <c r="AA302" s="128">
        <f>VLOOKUP(FinalOutput[[#This Row],[ONS_Cenus_2011]],Table5[],CensusData!T$1,FALSE)</f>
        <v>726</v>
      </c>
      <c r="AB302" s="128">
        <f>VLOOKUP(FinalOutput[[#This Row],[ONS_Cenus_2011]],Table5[],CensusData!U$1,FALSE)</f>
        <v>694</v>
      </c>
      <c r="AC302" s="128">
        <f>VLOOKUP(FinalOutput[[#This Row],[ONS_Cenus_2011]],Table5[],CensusData!V$1,FALSE)</f>
        <v>11990</v>
      </c>
      <c r="AD302" s="128">
        <f>VLOOKUP(FinalOutput[[#This Row],[ONS_Cenus_2011]],Table5[],CensusData!W$1,FALSE)</f>
        <v>1900</v>
      </c>
      <c r="AE302" s="128">
        <f>VLOOKUP(FinalOutput[[#This Row],[ONS_Cenus_2011]],Table5[],CensusData!X$1,FALSE)</f>
        <v>5415</v>
      </c>
      <c r="AF302" s="128">
        <f>VLOOKUP(FinalOutput[[#This Row],[ONS_Cenus_2011]],Table5[],CensusData!Y$1,FALSE)</f>
        <v>779</v>
      </c>
      <c r="AG302" s="128">
        <f>VLOOKUP(FinalOutput[[#This Row],[ONS_Cenus_2011]],Table5[],CensusData!Z$1,FALSE)</f>
        <v>2085</v>
      </c>
      <c r="AH302" s="128">
        <f>VLOOKUP(FinalOutput[[#This Row],[ONS_Cenus_2011]],Table5[],CensusData!AA$1,FALSE)</f>
        <v>1811</v>
      </c>
      <c r="AI302" s="128">
        <f>VLOOKUP(FinalOutput[[#This Row],[ONS_Cenus_2011]],Table5[],CensusData!AB$1,FALSE)</f>
        <v>7487</v>
      </c>
      <c r="AJ302" s="128">
        <f>VLOOKUP(FinalOutput[[#This Row],[ONS_Cenus_2011]],Table5[],CensusData!AC$1,FALSE)</f>
        <v>3763</v>
      </c>
      <c r="AK302" s="128">
        <f>VLOOKUP(FinalOutput[[#This Row],[ONS_Cenus_2011]],Table5[],CensusData!AD$1,FALSE)</f>
        <v>2855</v>
      </c>
      <c r="AL302" s="128">
        <f>VLOOKUP(FinalOutput[[#This Row],[ONS_Cenus_2011]],Table5[],CensusData!AE$1,FALSE)</f>
        <v>869</v>
      </c>
      <c r="AM302" s="128">
        <f>VLOOKUP(FinalOutput[[#This Row],[ONS_Cenus_2011]],Table5[],CensusData!AF$1,FALSE)</f>
        <v>3544</v>
      </c>
      <c r="AN302" s="128">
        <f>VLOOKUP(FinalOutput[[#This Row],[ONS_Cenus_2011]],Table5[],CensusData!AG$1,FALSE)</f>
        <v>2205</v>
      </c>
      <c r="AO302" s="128">
        <f>VLOOKUP(FinalOutput[[#This Row],[ONS_Cenus_2011]],Table5[],CensusData!AH$1,FALSE)</f>
        <v>1339</v>
      </c>
      <c r="AP302" s="128">
        <f>VLOOKUP(FinalOutput[[#This Row],[ONS_Cenus_2011]],Table5[],CensusData!AI$1,FALSE)</f>
        <v>452014</v>
      </c>
      <c r="AQ302" s="128">
        <f>VLOOKUP(FinalOutput[[#This Row],[ONS_Cenus_2011]],Table5[],CensusData!AJ$1,FALSE)</f>
        <v>109841</v>
      </c>
      <c r="AR302" s="128">
        <f>VLOOKUP(FinalOutput[[#This Row],[ONS_Cenus_2011]],Table5[],CensusData!AK$1,FALSE)</f>
        <v>55566</v>
      </c>
      <c r="AS302" s="128">
        <f>VLOOKUP(FinalOutput[[#This Row],[ONS_Cenus_2011]],Table5[],CensusData!AL$1,FALSE)</f>
        <v>62097</v>
      </c>
      <c r="AT302" s="128">
        <f>VLOOKUP(FinalOutput[[#This Row],[ONS_Cenus_2011]],Table5[],CensusData!AM$1,FALSE)</f>
        <v>16192</v>
      </c>
      <c r="AU302" s="128">
        <f>VLOOKUP(FinalOutput[[#This Row],[ONS_Cenus_2011]],Table5[],CensusData!AN$1,FALSE)</f>
        <v>71594</v>
      </c>
      <c r="AV302" s="128">
        <f>VLOOKUP(FinalOutput[[#This Row],[ONS_Cenus_2011]],Table5[],CensusData!AO$1,FALSE)</f>
        <v>116007</v>
      </c>
      <c r="AW302" s="128">
        <f>VLOOKUP(FinalOutput[[#This Row],[ONS_Cenus_2011]],Table5[],CensusData!AP$1,FALSE)</f>
        <v>20717</v>
      </c>
    </row>
    <row r="303" spans="1:49">
      <c r="A303" s="128" t="str">
        <f t="array" ref="A303">ConsolGeog[[#This Row],[Country]]</f>
        <v>England</v>
      </c>
      <c r="B303" s="129" t="str">
        <f t="array" ref="B303">ConsolGeog[[#This Row],[County Name]]</f>
        <v>North Tyneside</v>
      </c>
      <c r="C303" s="128" t="str">
        <f t="array" ref="C303">ConsolGeog[[#This Row],[la_code]]</f>
        <v>E08000022</v>
      </c>
      <c r="D303" s="129" t="str">
        <f t="array" ref="D303">ConsolGeog[[#This Row],[la_name]]</f>
        <v>North Tyneside</v>
      </c>
      <c r="E303" s="129" t="str">
        <f t="array" ref="E303">ConsolGeog[[#This Row],[LA Type]]</f>
        <v>Unitary</v>
      </c>
      <c r="F303" s="129">
        <f t="array" ref="F303">ConsolGeog[[#This Row],[population]]</f>
        <v>200801</v>
      </c>
      <c r="G303" s="129">
        <f t="array" ref="G303">ConsolGeog[[#This Row],[area]]</f>
        <v>8239.1</v>
      </c>
      <c r="H303" s="129">
        <f t="array" ref="H303">MAX(ConsolGeog[[#This Row],[Presented HS - 16-17 (2014)]]+ConsolGeog[[#This Row],[Presented HS - 18-24 (2014)]],ConsolGeog[[#This Row],[Presented HS - 16-24 (2014)]])+MAX(ConsolGeog[[#This Row],[Presented CS - 16-17 (2014)]]+ConsolGeog[[#This Row],[Presented CS - 18-24 (2014)]],ConsolGeog[[#This Row],[Presented CS - 16-24 (2014)]])</f>
        <v>0</v>
      </c>
      <c r="I303" s="129">
        <f t="array" ref="I303">MAX(ConsolGeog[[#This Row],[Assessed HS - 16-17 (2014)]]+ConsolGeog[[#This Row],[Assessed HS - 18-24 (2014)]],ConsolGeog[[#This Row],[Assessed HS - 16-24 (2014)]])+MAX(ConsolGeog[[#This Row],[Assessed CS - 16-17 (2014)]]+ConsolGeog[[#This Row],[Assessed CS - 18-24 (2014)]],ConsolGeog[[#This Row],[Assessed CS - 16-24 (2014)]])</f>
        <v>0</v>
      </c>
      <c r="J303" s="128">
        <f>VLOOKUP(FinalOutput[[#This Row],[ONS_Cenus_2011]],Table5[],CensusData!C$1,FALSE)</f>
        <v>68679</v>
      </c>
      <c r="K303" s="128">
        <f>VLOOKUP(FinalOutput[[#This Row],[ONS_Cenus_2011]],Table5[],CensusData!D$1,FALSE)</f>
        <v>8664</v>
      </c>
      <c r="L303" s="128">
        <f>VLOOKUP(FinalOutput[[#This Row],[ONS_Cenus_2011]],Table5[],CensusData!E$1,FALSE)</f>
        <v>4856</v>
      </c>
      <c r="M303" s="128">
        <f>VLOOKUP(FinalOutput[[#This Row],[ONS_Cenus_2011]],Table5[],CensusData!F$1,FALSE)</f>
        <v>10437</v>
      </c>
      <c r="N303" s="128">
        <f>VLOOKUP(FinalOutput[[#This Row],[ONS_Cenus_2011]],Table5[],CensusData!G$1,FALSE)</f>
        <v>5689</v>
      </c>
      <c r="O303" s="128">
        <f>VLOOKUP(FinalOutput[[#This Row],[ONS_Cenus_2011]],Table5[],CensusData!H$1,FALSE)</f>
        <v>1001</v>
      </c>
      <c r="P303" s="128">
        <f>VLOOKUP(FinalOutput[[#This Row],[ONS_Cenus_2011]],Table5[],CensusData!I$1,FALSE)</f>
        <v>29.2</v>
      </c>
      <c r="Q303" s="128">
        <f>VLOOKUP(FinalOutput[[#This Row],[ONS_Cenus_2011]],Table5[],CensusData!J$1,FALSE)</f>
        <v>8551</v>
      </c>
      <c r="R303" s="128">
        <f>VLOOKUP(FinalOutput[[#This Row],[ONS_Cenus_2011]],Table5[],CensusData!K$1,FALSE)</f>
        <v>91295</v>
      </c>
      <c r="S303" s="128">
        <f>VLOOKUP(FinalOutput[[#This Row],[ONS_Cenus_2011]],Table5[],CensusData!L$1,FALSE)</f>
        <v>89031</v>
      </c>
      <c r="T303" s="128">
        <f>VLOOKUP(FinalOutput[[#This Row],[ONS_Cenus_2011]],Table5[],CensusData!M$1,FALSE)</f>
        <v>87572</v>
      </c>
      <c r="U303" s="128">
        <f>VLOOKUP(FinalOutput[[#This Row],[ONS_Cenus_2011]],Table5[],CensusData!N$1,FALSE)</f>
        <v>338</v>
      </c>
      <c r="V303" s="128">
        <f>VLOOKUP(FinalOutput[[#This Row],[ONS_Cenus_2011]],Table5[],CensusData!O$1,FALSE)</f>
        <v>15</v>
      </c>
      <c r="W303" s="128">
        <f>VLOOKUP(FinalOutput[[#This Row],[ONS_Cenus_2011]],Table5[],CensusData!P$1,FALSE)</f>
        <v>1106</v>
      </c>
      <c r="X303" s="128">
        <f>VLOOKUP(FinalOutput[[#This Row],[ONS_Cenus_2011]],Table5[],CensusData!Q$1,FALSE)</f>
        <v>502</v>
      </c>
      <c r="Y303" s="128">
        <f>VLOOKUP(FinalOutput[[#This Row],[ONS_Cenus_2011]],Table5[],CensusData!R$1,FALSE)</f>
        <v>160</v>
      </c>
      <c r="Z303" s="128">
        <f>VLOOKUP(FinalOutput[[#This Row],[ONS_Cenus_2011]],Table5[],CensusData!S$1,FALSE)</f>
        <v>100</v>
      </c>
      <c r="AA303" s="128">
        <f>VLOOKUP(FinalOutput[[#This Row],[ONS_Cenus_2011]],Table5[],CensusData!T$1,FALSE)</f>
        <v>127</v>
      </c>
      <c r="AB303" s="128">
        <f>VLOOKUP(FinalOutput[[#This Row],[ONS_Cenus_2011]],Table5[],CensusData!U$1,FALSE)</f>
        <v>115</v>
      </c>
      <c r="AC303" s="128">
        <f>VLOOKUP(FinalOutput[[#This Row],[ONS_Cenus_2011]],Table5[],CensusData!V$1,FALSE)</f>
        <v>1240</v>
      </c>
      <c r="AD303" s="128">
        <f>VLOOKUP(FinalOutput[[#This Row],[ONS_Cenus_2011]],Table5[],CensusData!W$1,FALSE)</f>
        <v>381</v>
      </c>
      <c r="AE303" s="128">
        <f>VLOOKUP(FinalOutput[[#This Row],[ONS_Cenus_2011]],Table5[],CensusData!X$1,FALSE)</f>
        <v>88</v>
      </c>
      <c r="AF303" s="128">
        <f>VLOOKUP(FinalOutput[[#This Row],[ONS_Cenus_2011]],Table5[],CensusData!Y$1,FALSE)</f>
        <v>180</v>
      </c>
      <c r="AG303" s="128">
        <f>VLOOKUP(FinalOutput[[#This Row],[ONS_Cenus_2011]],Table5[],CensusData!Z$1,FALSE)</f>
        <v>310</v>
      </c>
      <c r="AH303" s="128">
        <f>VLOOKUP(FinalOutput[[#This Row],[ONS_Cenus_2011]],Table5[],CensusData!AA$1,FALSE)</f>
        <v>281</v>
      </c>
      <c r="AI303" s="128">
        <f>VLOOKUP(FinalOutput[[#This Row],[ONS_Cenus_2011]],Table5[],CensusData!AB$1,FALSE)</f>
        <v>327</v>
      </c>
      <c r="AJ303" s="128">
        <f>VLOOKUP(FinalOutput[[#This Row],[ONS_Cenus_2011]],Table5[],CensusData!AC$1,FALSE)</f>
        <v>239</v>
      </c>
      <c r="AK303" s="128">
        <f>VLOOKUP(FinalOutput[[#This Row],[ONS_Cenus_2011]],Table5[],CensusData!AD$1,FALSE)</f>
        <v>66</v>
      </c>
      <c r="AL303" s="128">
        <f>VLOOKUP(FinalOutput[[#This Row],[ONS_Cenus_2011]],Table5[],CensusData!AE$1,FALSE)</f>
        <v>22</v>
      </c>
      <c r="AM303" s="128">
        <f>VLOOKUP(FinalOutput[[#This Row],[ONS_Cenus_2011]],Table5[],CensusData!AF$1,FALSE)</f>
        <v>195</v>
      </c>
      <c r="AN303" s="128">
        <f>VLOOKUP(FinalOutput[[#This Row],[ONS_Cenus_2011]],Table5[],CensusData!AG$1,FALSE)</f>
        <v>73</v>
      </c>
      <c r="AO303" s="128">
        <f>VLOOKUP(FinalOutput[[#This Row],[ONS_Cenus_2011]],Table5[],CensusData!AH$1,FALSE)</f>
        <v>122</v>
      </c>
      <c r="AP303" s="128">
        <f>VLOOKUP(FinalOutput[[#This Row],[ONS_Cenus_2011]],Table5[],CensusData!AI$1,FALSE)</f>
        <v>165088</v>
      </c>
      <c r="AQ303" s="128">
        <f>VLOOKUP(FinalOutput[[#This Row],[ONS_Cenus_2011]],Table5[],CensusData!AJ$1,FALSE)</f>
        <v>39157</v>
      </c>
      <c r="AR303" s="128">
        <f>VLOOKUP(FinalOutput[[#This Row],[ONS_Cenus_2011]],Table5[],CensusData!AK$1,FALSE)</f>
        <v>23183</v>
      </c>
      <c r="AS303" s="128">
        <f>VLOOKUP(FinalOutput[[#This Row],[ONS_Cenus_2011]],Table5[],CensusData!AL$1,FALSE)</f>
        <v>26536</v>
      </c>
      <c r="AT303" s="128">
        <f>VLOOKUP(FinalOutput[[#This Row],[ONS_Cenus_2011]],Table5[],CensusData!AM$1,FALSE)</f>
        <v>8685</v>
      </c>
      <c r="AU303" s="128">
        <f>VLOOKUP(FinalOutput[[#This Row],[ONS_Cenus_2011]],Table5[],CensusData!AN$1,FALSE)</f>
        <v>19623</v>
      </c>
      <c r="AV303" s="128">
        <f>VLOOKUP(FinalOutput[[#This Row],[ONS_Cenus_2011]],Table5[],CensusData!AO$1,FALSE)</f>
        <v>41734</v>
      </c>
      <c r="AW303" s="128">
        <f>VLOOKUP(FinalOutput[[#This Row],[ONS_Cenus_2011]],Table5[],CensusData!AP$1,FALSE)</f>
        <v>6170</v>
      </c>
    </row>
    <row r="304" spans="1:49">
      <c r="A304" s="128" t="str">
        <f t="array" ref="A304">ConsolGeog[[#This Row],[Country]]</f>
        <v>England</v>
      </c>
      <c r="B304" s="129" t="str">
        <f t="array" ref="B304">ConsolGeog[[#This Row],[County Name]]</f>
        <v>Kingston upon Thames</v>
      </c>
      <c r="C304" s="128" t="str">
        <f t="array" ref="C304">ConsolGeog[[#This Row],[la_code]]</f>
        <v>E09000021</v>
      </c>
      <c r="D304" s="129" t="str">
        <f t="array" ref="D304">ConsolGeog[[#This Row],[la_name]]</f>
        <v>Kingston upon Thames</v>
      </c>
      <c r="E304" s="129" t="str">
        <f t="array" ref="E304">ConsolGeog[[#This Row],[LA Type]]</f>
        <v>Unitary</v>
      </c>
      <c r="F304" s="129">
        <f t="array" ref="F304">ConsolGeog[[#This Row],[population]]</f>
        <v>160060</v>
      </c>
      <c r="G304" s="129">
        <f t="array" ref="G304">ConsolGeog[[#This Row],[area]]</f>
        <v>3724.69</v>
      </c>
      <c r="H304" s="129">
        <f t="array" ref="H304">MAX(ConsolGeog[[#This Row],[Presented HS - 16-17 (2014)]]+ConsolGeog[[#This Row],[Presented HS - 18-24 (2014)]],ConsolGeog[[#This Row],[Presented HS - 16-24 (2014)]])+MAX(ConsolGeog[[#This Row],[Presented CS - 16-17 (2014)]]+ConsolGeog[[#This Row],[Presented CS - 18-24 (2014)]],ConsolGeog[[#This Row],[Presented CS - 16-24 (2014)]])</f>
        <v>14</v>
      </c>
      <c r="I304" s="129">
        <f t="array" ref="I304">MAX(ConsolGeog[[#This Row],[Assessed HS - 16-17 (2014)]]+ConsolGeog[[#This Row],[Assessed HS - 18-24 (2014)]],ConsolGeog[[#This Row],[Assessed HS - 16-24 (2014)]])+MAX(ConsolGeog[[#This Row],[Assessed CS - 16-17 (2014)]]+ConsolGeog[[#This Row],[Assessed CS - 18-24 (2014)]],ConsolGeog[[#This Row],[Assessed CS - 16-24 (2014)]])</f>
        <v>14</v>
      </c>
      <c r="J304" s="128">
        <f>VLOOKUP(FinalOutput[[#This Row],[ONS_Cenus_2011]],Table5[],CensusData!C$1,FALSE)</f>
        <v>47356</v>
      </c>
      <c r="K304" s="128">
        <f>VLOOKUP(FinalOutput[[#This Row],[ONS_Cenus_2011]],Table5[],CensusData!D$1,FALSE)</f>
        <v>11805</v>
      </c>
      <c r="L304" s="128">
        <f>VLOOKUP(FinalOutput[[#This Row],[ONS_Cenus_2011]],Table5[],CensusData!E$1,FALSE)</f>
        <v>4508</v>
      </c>
      <c r="M304" s="128">
        <f>VLOOKUP(FinalOutput[[#This Row],[ONS_Cenus_2011]],Table5[],CensusData!F$1,FALSE)</f>
        <v>11168</v>
      </c>
      <c r="N304" s="128">
        <f>VLOOKUP(FinalOutput[[#This Row],[ONS_Cenus_2011]],Table5[],CensusData!G$1,FALSE)</f>
        <v>6587</v>
      </c>
      <c r="O304" s="128">
        <f>VLOOKUP(FinalOutput[[#This Row],[ONS_Cenus_2011]],Table5[],CensusData!H$1,FALSE)</f>
        <v>1217</v>
      </c>
      <c r="P304" s="128">
        <f>VLOOKUP(FinalOutput[[#This Row],[ONS_Cenus_2011]],Table5[],CensusData!I$1,FALSE)</f>
        <v>10.45</v>
      </c>
      <c r="Q304" s="128">
        <f>VLOOKUP(FinalOutput[[#This Row],[ONS_Cenus_2011]],Table5[],CensusData!J$1,FALSE)</f>
        <v>23457</v>
      </c>
      <c r="R304" s="128">
        <f>VLOOKUP(FinalOutput[[#This Row],[ONS_Cenus_2011]],Table5[],CensusData!K$1,FALSE)</f>
        <v>63639</v>
      </c>
      <c r="S304" s="128">
        <f>VLOOKUP(FinalOutput[[#This Row],[ONS_Cenus_2011]],Table5[],CensusData!L$1,FALSE)</f>
        <v>50855</v>
      </c>
      <c r="T304" s="128">
        <f>VLOOKUP(FinalOutput[[#This Row],[ONS_Cenus_2011]],Table5[],CensusData!M$1,FALSE)</f>
        <v>43410</v>
      </c>
      <c r="U304" s="128">
        <f>VLOOKUP(FinalOutput[[#This Row],[ONS_Cenus_2011]],Table5[],CensusData!N$1,FALSE)</f>
        <v>1457</v>
      </c>
      <c r="V304" s="128">
        <f>VLOOKUP(FinalOutput[[#This Row],[ONS_Cenus_2011]],Table5[],CensusData!O$1,FALSE)</f>
        <v>38</v>
      </c>
      <c r="W304" s="128">
        <f>VLOOKUP(FinalOutput[[#This Row],[ONS_Cenus_2011]],Table5[],CensusData!P$1,FALSE)</f>
        <v>5950</v>
      </c>
      <c r="X304" s="128">
        <f>VLOOKUP(FinalOutput[[#This Row],[ONS_Cenus_2011]],Table5[],CensusData!Q$1,FALSE)</f>
        <v>1312</v>
      </c>
      <c r="Y304" s="128">
        <f>VLOOKUP(FinalOutput[[#This Row],[ONS_Cenus_2011]],Table5[],CensusData!R$1,FALSE)</f>
        <v>270</v>
      </c>
      <c r="Z304" s="128">
        <f>VLOOKUP(FinalOutput[[#This Row],[ONS_Cenus_2011]],Table5[],CensusData!S$1,FALSE)</f>
        <v>138</v>
      </c>
      <c r="AA304" s="128">
        <f>VLOOKUP(FinalOutput[[#This Row],[ONS_Cenus_2011]],Table5[],CensusData!T$1,FALSE)</f>
        <v>489</v>
      </c>
      <c r="AB304" s="128">
        <f>VLOOKUP(FinalOutput[[#This Row],[ONS_Cenus_2011]],Table5[],CensusData!U$1,FALSE)</f>
        <v>415</v>
      </c>
      <c r="AC304" s="128">
        <f>VLOOKUP(FinalOutput[[#This Row],[ONS_Cenus_2011]],Table5[],CensusData!V$1,FALSE)</f>
        <v>8356</v>
      </c>
      <c r="AD304" s="128">
        <f>VLOOKUP(FinalOutput[[#This Row],[ONS_Cenus_2011]],Table5[],CensusData!W$1,FALSE)</f>
        <v>2193</v>
      </c>
      <c r="AE304" s="128">
        <f>VLOOKUP(FinalOutput[[#This Row],[ONS_Cenus_2011]],Table5[],CensusData!X$1,FALSE)</f>
        <v>821</v>
      </c>
      <c r="AF304" s="128">
        <f>VLOOKUP(FinalOutput[[#This Row],[ONS_Cenus_2011]],Table5[],CensusData!Y$1,FALSE)</f>
        <v>303</v>
      </c>
      <c r="AG304" s="128">
        <f>VLOOKUP(FinalOutput[[#This Row],[ONS_Cenus_2011]],Table5[],CensusData!Z$1,FALSE)</f>
        <v>1048</v>
      </c>
      <c r="AH304" s="128">
        <f>VLOOKUP(FinalOutput[[#This Row],[ONS_Cenus_2011]],Table5[],CensusData!AA$1,FALSE)</f>
        <v>3991</v>
      </c>
      <c r="AI304" s="128">
        <f>VLOOKUP(FinalOutput[[#This Row],[ONS_Cenus_2011]],Table5[],CensusData!AB$1,FALSE)</f>
        <v>1497</v>
      </c>
      <c r="AJ304" s="128">
        <f>VLOOKUP(FinalOutput[[#This Row],[ONS_Cenus_2011]],Table5[],CensusData!AC$1,FALSE)</f>
        <v>895</v>
      </c>
      <c r="AK304" s="128">
        <f>VLOOKUP(FinalOutput[[#This Row],[ONS_Cenus_2011]],Table5[],CensusData!AD$1,FALSE)</f>
        <v>472</v>
      </c>
      <c r="AL304" s="128">
        <f>VLOOKUP(FinalOutput[[#This Row],[ONS_Cenus_2011]],Table5[],CensusData!AE$1,FALSE)</f>
        <v>130</v>
      </c>
      <c r="AM304" s="128">
        <f>VLOOKUP(FinalOutput[[#This Row],[ONS_Cenus_2011]],Table5[],CensusData!AF$1,FALSE)</f>
        <v>1619</v>
      </c>
      <c r="AN304" s="128">
        <f>VLOOKUP(FinalOutput[[#This Row],[ONS_Cenus_2011]],Table5[],CensusData!AG$1,FALSE)</f>
        <v>897</v>
      </c>
      <c r="AO304" s="128">
        <f>VLOOKUP(FinalOutput[[#This Row],[ONS_Cenus_2011]],Table5[],CensusData!AH$1,FALSE)</f>
        <v>722</v>
      </c>
      <c r="AP304" s="128">
        <f>VLOOKUP(FinalOutput[[#This Row],[ONS_Cenus_2011]],Table5[],CensusData!AI$1,FALSE)</f>
        <v>129790</v>
      </c>
      <c r="AQ304" s="128">
        <f>VLOOKUP(FinalOutput[[#This Row],[ONS_Cenus_2011]],Table5[],CensusData!AJ$1,FALSE)</f>
        <v>17400</v>
      </c>
      <c r="AR304" s="128">
        <f>VLOOKUP(FinalOutput[[#This Row],[ONS_Cenus_2011]],Table5[],CensusData!AK$1,FALSE)</f>
        <v>12665</v>
      </c>
      <c r="AS304" s="128">
        <f>VLOOKUP(FinalOutput[[#This Row],[ONS_Cenus_2011]],Table5[],CensusData!AL$1,FALSE)</f>
        <v>15792</v>
      </c>
      <c r="AT304" s="128">
        <f>VLOOKUP(FinalOutput[[#This Row],[ONS_Cenus_2011]],Table5[],CensusData!AM$1,FALSE)</f>
        <v>2568</v>
      </c>
      <c r="AU304" s="128">
        <f>VLOOKUP(FinalOutput[[#This Row],[ONS_Cenus_2011]],Table5[],CensusData!AN$1,FALSE)</f>
        <v>17482</v>
      </c>
      <c r="AV304" s="128">
        <f>VLOOKUP(FinalOutput[[#This Row],[ONS_Cenus_2011]],Table5[],CensusData!AO$1,FALSE)</f>
        <v>53782</v>
      </c>
      <c r="AW304" s="128">
        <f>VLOOKUP(FinalOutput[[#This Row],[ONS_Cenus_2011]],Table5[],CensusData!AP$1,FALSE)</f>
        <v>10101</v>
      </c>
    </row>
    <row r="305" spans="1:49">
      <c r="A305" s="128" t="str">
        <f t="array" ref="A305">ConsolGeog[[#This Row],[Country]]</f>
        <v>England</v>
      </c>
      <c r="B305" s="129" t="str">
        <f t="array" ref="B305">ConsolGeog[[#This Row],[County Name]]</f>
        <v>South Tyneside</v>
      </c>
      <c r="C305" s="128" t="str">
        <f t="array" ref="C305">ConsolGeog[[#This Row],[la_code]]</f>
        <v>E08000023</v>
      </c>
      <c r="D305" s="129" t="str">
        <f t="array" ref="D305">ConsolGeog[[#This Row],[la_name]]</f>
        <v>South Tyneside</v>
      </c>
      <c r="E305" s="129" t="str">
        <f t="array" ref="E305">ConsolGeog[[#This Row],[LA Type]]</f>
        <v>Unitary</v>
      </c>
      <c r="F305" s="129">
        <f t="array" ref="F305">ConsolGeog[[#This Row],[population]]</f>
        <v>148127</v>
      </c>
      <c r="G305" s="129">
        <f t="array" ref="G305">ConsolGeog[[#This Row],[area]]</f>
        <v>6441.31</v>
      </c>
      <c r="H305" s="129">
        <f t="array" ref="H305">MAX(ConsolGeog[[#This Row],[Presented HS - 16-17 (2014)]]+ConsolGeog[[#This Row],[Presented HS - 18-24 (2014)]],ConsolGeog[[#This Row],[Presented HS - 16-24 (2014)]])+MAX(ConsolGeog[[#This Row],[Presented CS - 16-17 (2014)]]+ConsolGeog[[#This Row],[Presented CS - 18-24 (2014)]],ConsolGeog[[#This Row],[Presented CS - 16-24 (2014)]])</f>
        <v>0</v>
      </c>
      <c r="I305" s="129">
        <f t="array" ref="I305">MAX(ConsolGeog[[#This Row],[Assessed HS - 16-17 (2014)]]+ConsolGeog[[#This Row],[Assessed HS - 18-24 (2014)]],ConsolGeog[[#This Row],[Assessed HS - 16-24 (2014)]])+MAX(ConsolGeog[[#This Row],[Assessed CS - 16-17 (2014)]]+ConsolGeog[[#This Row],[Assessed CS - 18-24 (2014)]],ConsolGeog[[#This Row],[Assessed CS - 16-24 (2014)]])</f>
        <v>0</v>
      </c>
      <c r="J305" s="128">
        <f>VLOOKUP(FinalOutput[[#This Row],[ONS_Cenus_2011]],Table5[],CensusData!C$1,FALSE)</f>
        <v>57333</v>
      </c>
      <c r="K305" s="128">
        <f>VLOOKUP(FinalOutput[[#This Row],[ONS_Cenus_2011]],Table5[],CensusData!D$1,FALSE)</f>
        <v>8238</v>
      </c>
      <c r="L305" s="128">
        <f>VLOOKUP(FinalOutput[[#This Row],[ONS_Cenus_2011]],Table5[],CensusData!E$1,FALSE)</f>
        <v>4312</v>
      </c>
      <c r="M305" s="128">
        <f>VLOOKUP(FinalOutput[[#This Row],[ONS_Cenus_2011]],Table5[],CensusData!F$1,FALSE)</f>
        <v>10685</v>
      </c>
      <c r="N305" s="128">
        <f>VLOOKUP(FinalOutput[[#This Row],[ONS_Cenus_2011]],Table5[],CensusData!G$1,FALSE)</f>
        <v>5435</v>
      </c>
      <c r="O305" s="128">
        <f>VLOOKUP(FinalOutput[[#This Row],[ONS_Cenus_2011]],Table5[],CensusData!H$1,FALSE)</f>
        <v>1108</v>
      </c>
      <c r="P305" s="128">
        <f>VLOOKUP(FinalOutput[[#This Row],[ONS_Cenus_2011]],Table5[],CensusData!I$1,FALSE)</f>
        <v>37.380000000000003</v>
      </c>
      <c r="Q305" s="128">
        <f>VLOOKUP(FinalOutput[[#This Row],[ONS_Cenus_2011]],Table5[],CensusData!J$1,FALSE)</f>
        <v>5383</v>
      </c>
      <c r="R305" s="128">
        <f>VLOOKUP(FinalOutput[[#This Row],[ONS_Cenus_2011]],Table5[],CensusData!K$1,FALSE)</f>
        <v>67167</v>
      </c>
      <c r="S305" s="128">
        <f>VLOOKUP(FinalOutput[[#This Row],[ONS_Cenus_2011]],Table5[],CensusData!L$1,FALSE)</f>
        <v>65072</v>
      </c>
      <c r="T305" s="128">
        <f>VLOOKUP(FinalOutput[[#This Row],[ONS_Cenus_2011]],Table5[],CensusData!M$1,FALSE)</f>
        <v>64491</v>
      </c>
      <c r="U305" s="128">
        <f>VLOOKUP(FinalOutput[[#This Row],[ONS_Cenus_2011]],Table5[],CensusData!N$1,FALSE)</f>
        <v>179</v>
      </c>
      <c r="V305" s="128">
        <f>VLOOKUP(FinalOutput[[#This Row],[ONS_Cenus_2011]],Table5[],CensusData!O$1,FALSE)</f>
        <v>7</v>
      </c>
      <c r="W305" s="128">
        <f>VLOOKUP(FinalOutput[[#This Row],[ONS_Cenus_2011]],Table5[],CensusData!P$1,FALSE)</f>
        <v>395</v>
      </c>
      <c r="X305" s="128">
        <f>VLOOKUP(FinalOutput[[#This Row],[ONS_Cenus_2011]],Table5[],CensusData!Q$1,FALSE)</f>
        <v>469</v>
      </c>
      <c r="Y305" s="128">
        <f>VLOOKUP(FinalOutput[[#This Row],[ONS_Cenus_2011]],Table5[],CensusData!R$1,FALSE)</f>
        <v>134</v>
      </c>
      <c r="Z305" s="128">
        <f>VLOOKUP(FinalOutput[[#This Row],[ONS_Cenus_2011]],Table5[],CensusData!S$1,FALSE)</f>
        <v>73</v>
      </c>
      <c r="AA305" s="128">
        <f>VLOOKUP(FinalOutput[[#This Row],[ONS_Cenus_2011]],Table5[],CensusData!T$1,FALSE)</f>
        <v>123</v>
      </c>
      <c r="AB305" s="128">
        <f>VLOOKUP(FinalOutput[[#This Row],[ONS_Cenus_2011]],Table5[],CensusData!U$1,FALSE)</f>
        <v>139</v>
      </c>
      <c r="AC305" s="128">
        <f>VLOOKUP(FinalOutput[[#This Row],[ONS_Cenus_2011]],Table5[],CensusData!V$1,FALSE)</f>
        <v>976</v>
      </c>
      <c r="AD305" s="128">
        <f>VLOOKUP(FinalOutput[[#This Row],[ONS_Cenus_2011]],Table5[],CensusData!W$1,FALSE)</f>
        <v>260</v>
      </c>
      <c r="AE305" s="128">
        <f>VLOOKUP(FinalOutput[[#This Row],[ONS_Cenus_2011]],Table5[],CensusData!X$1,FALSE)</f>
        <v>121</v>
      </c>
      <c r="AF305" s="128">
        <f>VLOOKUP(FinalOutput[[#This Row],[ONS_Cenus_2011]],Table5[],CensusData!Y$1,FALSE)</f>
        <v>353</v>
      </c>
      <c r="AG305" s="128">
        <f>VLOOKUP(FinalOutput[[#This Row],[ONS_Cenus_2011]],Table5[],CensusData!Z$1,FALSE)</f>
        <v>88</v>
      </c>
      <c r="AH305" s="128">
        <f>VLOOKUP(FinalOutput[[#This Row],[ONS_Cenus_2011]],Table5[],CensusData!AA$1,FALSE)</f>
        <v>154</v>
      </c>
      <c r="AI305" s="128">
        <f>VLOOKUP(FinalOutput[[#This Row],[ONS_Cenus_2011]],Table5[],CensusData!AB$1,FALSE)</f>
        <v>176</v>
      </c>
      <c r="AJ305" s="128">
        <f>VLOOKUP(FinalOutput[[#This Row],[ONS_Cenus_2011]],Table5[],CensusData!AC$1,FALSE)</f>
        <v>122</v>
      </c>
      <c r="AK305" s="128">
        <f>VLOOKUP(FinalOutput[[#This Row],[ONS_Cenus_2011]],Table5[],CensusData!AD$1,FALSE)</f>
        <v>43</v>
      </c>
      <c r="AL305" s="128">
        <f>VLOOKUP(FinalOutput[[#This Row],[ONS_Cenus_2011]],Table5[],CensusData!AE$1,FALSE)</f>
        <v>11</v>
      </c>
      <c r="AM305" s="128">
        <f>VLOOKUP(FinalOutput[[#This Row],[ONS_Cenus_2011]],Table5[],CensusData!AF$1,FALSE)</f>
        <v>474</v>
      </c>
      <c r="AN305" s="128">
        <f>VLOOKUP(FinalOutput[[#This Row],[ONS_Cenus_2011]],Table5[],CensusData!AG$1,FALSE)</f>
        <v>283</v>
      </c>
      <c r="AO305" s="128">
        <f>VLOOKUP(FinalOutput[[#This Row],[ONS_Cenus_2011]],Table5[],CensusData!AH$1,FALSE)</f>
        <v>191</v>
      </c>
      <c r="AP305" s="128">
        <f>VLOOKUP(FinalOutput[[#This Row],[ONS_Cenus_2011]],Table5[],CensusData!AI$1,FALSE)</f>
        <v>122200</v>
      </c>
      <c r="AQ305" s="128">
        <f>VLOOKUP(FinalOutput[[#This Row],[ONS_Cenus_2011]],Table5[],CensusData!AJ$1,FALSE)</f>
        <v>34189</v>
      </c>
      <c r="AR305" s="128">
        <f>VLOOKUP(FinalOutput[[#This Row],[ONS_Cenus_2011]],Table5[],CensusData!AK$1,FALSE)</f>
        <v>17799</v>
      </c>
      <c r="AS305" s="128">
        <f>VLOOKUP(FinalOutput[[#This Row],[ONS_Cenus_2011]],Table5[],CensusData!AL$1,FALSE)</f>
        <v>19806</v>
      </c>
      <c r="AT305" s="128">
        <f>VLOOKUP(FinalOutput[[#This Row],[ONS_Cenus_2011]],Table5[],CensusData!AM$1,FALSE)</f>
        <v>7473</v>
      </c>
      <c r="AU305" s="128">
        <f>VLOOKUP(FinalOutput[[#This Row],[ONS_Cenus_2011]],Table5[],CensusData!AN$1,FALSE)</f>
        <v>14679</v>
      </c>
      <c r="AV305" s="128">
        <f>VLOOKUP(FinalOutput[[#This Row],[ONS_Cenus_2011]],Table5[],CensusData!AO$1,FALSE)</f>
        <v>23514</v>
      </c>
      <c r="AW305" s="128">
        <f>VLOOKUP(FinalOutput[[#This Row],[ONS_Cenus_2011]],Table5[],CensusData!AP$1,FALSE)</f>
        <v>4740</v>
      </c>
    </row>
    <row r="306" spans="1:49">
      <c r="A306" s="128" t="str">
        <f t="array" ref="A306">ConsolGeog[[#This Row],[Country]]</f>
        <v>England</v>
      </c>
      <c r="B306" s="129" t="str">
        <f t="array" ref="B306">ConsolGeog[[#This Row],[County Name]]</f>
        <v>Coventry</v>
      </c>
      <c r="C306" s="128" t="str">
        <f t="array" ref="C306">ConsolGeog[[#This Row],[la_code]]</f>
        <v>E08000026</v>
      </c>
      <c r="D306" s="129" t="str">
        <f t="array" ref="D306">ConsolGeog[[#This Row],[la_name]]</f>
        <v>Coventry</v>
      </c>
      <c r="E306" s="129" t="str">
        <f t="array" ref="E306">ConsolGeog[[#This Row],[LA Type]]</f>
        <v>Unitary</v>
      </c>
      <c r="F306" s="129">
        <f t="array" ref="F306">ConsolGeog[[#This Row],[population]]</f>
        <v>316960</v>
      </c>
      <c r="G306" s="129">
        <f t="array" ref="G306">ConsolGeog[[#This Row],[area]]</f>
        <v>9864.42</v>
      </c>
      <c r="H306" s="129">
        <f t="array" ref="H306">MAX(ConsolGeog[[#This Row],[Presented HS - 16-17 (2014)]]+ConsolGeog[[#This Row],[Presented HS - 18-24 (2014)]],ConsolGeog[[#This Row],[Presented HS - 16-24 (2014)]])+MAX(ConsolGeog[[#This Row],[Presented CS - 16-17 (2014)]]+ConsolGeog[[#This Row],[Presented CS - 18-24 (2014)]],ConsolGeog[[#This Row],[Presented CS - 16-24 (2014)]])</f>
        <v>0</v>
      </c>
      <c r="I306" s="129">
        <f t="array" ref="I306">MAX(ConsolGeog[[#This Row],[Assessed HS - 16-17 (2014)]]+ConsolGeog[[#This Row],[Assessed HS - 18-24 (2014)]],ConsolGeog[[#This Row],[Assessed HS - 16-24 (2014)]])+MAX(ConsolGeog[[#This Row],[Assessed CS - 16-17 (2014)]]+ConsolGeog[[#This Row],[Assessed CS - 18-24 (2014)]],ConsolGeog[[#This Row],[Assessed CS - 16-24 (2014)]])</f>
        <v>0</v>
      </c>
      <c r="J306" s="128">
        <f>VLOOKUP(FinalOutput[[#This Row],[ONS_Cenus_2011]],Table5[],CensusData!C$1,FALSE)</f>
        <v>115964</v>
      </c>
      <c r="K306" s="128">
        <f>VLOOKUP(FinalOutput[[#This Row],[ONS_Cenus_2011]],Table5[],CensusData!D$1,FALSE)</f>
        <v>29799</v>
      </c>
      <c r="L306" s="128">
        <f>VLOOKUP(FinalOutput[[#This Row],[ONS_Cenus_2011]],Table5[],CensusData!E$1,FALSE)</f>
        <v>12731</v>
      </c>
      <c r="M306" s="128">
        <f>VLOOKUP(FinalOutput[[#This Row],[ONS_Cenus_2011]],Table5[],CensusData!F$1,FALSE)</f>
        <v>30727</v>
      </c>
      <c r="N306" s="128">
        <f>VLOOKUP(FinalOutput[[#This Row],[ONS_Cenus_2011]],Table5[],CensusData!G$1,FALSE)</f>
        <v>17640</v>
      </c>
      <c r="O306" s="128">
        <f>VLOOKUP(FinalOutput[[#This Row],[ONS_Cenus_2011]],Table5[],CensusData!H$1,FALSE)</f>
        <v>4287</v>
      </c>
      <c r="P306" s="128">
        <f>VLOOKUP(FinalOutput[[#This Row],[ONS_Cenus_2011]],Table5[],CensusData!I$1,FALSE)</f>
        <v>20.420000000000002</v>
      </c>
      <c r="Q306" s="128">
        <f>VLOOKUP(FinalOutput[[#This Row],[ONS_Cenus_2011]],Table5[],CensusData!J$1,FALSE)</f>
        <v>13682</v>
      </c>
      <c r="R306" s="128">
        <f>VLOOKUP(FinalOutput[[#This Row],[ONS_Cenus_2011]],Table5[],CensusData!K$1,FALSE)</f>
        <v>128592</v>
      </c>
      <c r="S306" s="128">
        <f>VLOOKUP(FinalOutput[[#This Row],[ONS_Cenus_2011]],Table5[],CensusData!L$1,FALSE)</f>
        <v>102336</v>
      </c>
      <c r="T306" s="128">
        <f>VLOOKUP(FinalOutput[[#This Row],[ONS_Cenus_2011]],Table5[],CensusData!M$1,FALSE)</f>
        <v>92191</v>
      </c>
      <c r="U306" s="128">
        <f>VLOOKUP(FinalOutput[[#This Row],[ONS_Cenus_2011]],Table5[],CensusData!N$1,FALSE)</f>
        <v>4493</v>
      </c>
      <c r="V306" s="128">
        <f>VLOOKUP(FinalOutput[[#This Row],[ONS_Cenus_2011]],Table5[],CensusData!O$1,FALSE)</f>
        <v>49</v>
      </c>
      <c r="W306" s="128">
        <f>VLOOKUP(FinalOutput[[#This Row],[ONS_Cenus_2011]],Table5[],CensusData!P$1,FALSE)</f>
        <v>5603</v>
      </c>
      <c r="X306" s="128">
        <f>VLOOKUP(FinalOutput[[#This Row],[ONS_Cenus_2011]],Table5[],CensusData!Q$1,FALSE)</f>
        <v>1986</v>
      </c>
      <c r="Y306" s="128">
        <f>VLOOKUP(FinalOutput[[#This Row],[ONS_Cenus_2011]],Table5[],CensusData!R$1,FALSE)</f>
        <v>910</v>
      </c>
      <c r="Z306" s="128">
        <f>VLOOKUP(FinalOutput[[#This Row],[ONS_Cenus_2011]],Table5[],CensusData!S$1,FALSE)</f>
        <v>257</v>
      </c>
      <c r="AA306" s="128">
        <f>VLOOKUP(FinalOutput[[#This Row],[ONS_Cenus_2011]],Table5[],CensusData!T$1,FALSE)</f>
        <v>482</v>
      </c>
      <c r="AB306" s="128">
        <f>VLOOKUP(FinalOutput[[#This Row],[ONS_Cenus_2011]],Table5[],CensusData!U$1,FALSE)</f>
        <v>337</v>
      </c>
      <c r="AC306" s="128">
        <f>VLOOKUP(FinalOutput[[#This Row],[ONS_Cenus_2011]],Table5[],CensusData!V$1,FALSE)</f>
        <v>15757</v>
      </c>
      <c r="AD306" s="128">
        <f>VLOOKUP(FinalOutput[[#This Row],[ONS_Cenus_2011]],Table5[],CensusData!W$1,FALSE)</f>
        <v>9155</v>
      </c>
      <c r="AE306" s="128">
        <f>VLOOKUP(FinalOutput[[#This Row],[ONS_Cenus_2011]],Table5[],CensusData!X$1,FALSE)</f>
        <v>2503</v>
      </c>
      <c r="AF306" s="128">
        <f>VLOOKUP(FinalOutput[[#This Row],[ONS_Cenus_2011]],Table5[],CensusData!Y$1,FALSE)</f>
        <v>717</v>
      </c>
      <c r="AG306" s="128">
        <f>VLOOKUP(FinalOutput[[#This Row],[ONS_Cenus_2011]],Table5[],CensusData!Z$1,FALSE)</f>
        <v>1123</v>
      </c>
      <c r="AH306" s="128">
        <f>VLOOKUP(FinalOutput[[#This Row],[ONS_Cenus_2011]],Table5[],CensusData!AA$1,FALSE)</f>
        <v>2259</v>
      </c>
      <c r="AI306" s="128">
        <f>VLOOKUP(FinalOutput[[#This Row],[ONS_Cenus_2011]],Table5[],CensusData!AB$1,FALSE)</f>
        <v>6638</v>
      </c>
      <c r="AJ306" s="128">
        <f>VLOOKUP(FinalOutput[[#This Row],[ONS_Cenus_2011]],Table5[],CensusData!AC$1,FALSE)</f>
        <v>4492</v>
      </c>
      <c r="AK306" s="128">
        <f>VLOOKUP(FinalOutput[[#This Row],[ONS_Cenus_2011]],Table5[],CensusData!AD$1,FALSE)</f>
        <v>1715</v>
      </c>
      <c r="AL306" s="128">
        <f>VLOOKUP(FinalOutput[[#This Row],[ONS_Cenus_2011]],Table5[],CensusData!AE$1,FALSE)</f>
        <v>431</v>
      </c>
      <c r="AM306" s="128">
        <f>VLOOKUP(FinalOutput[[#This Row],[ONS_Cenus_2011]],Table5[],CensusData!AF$1,FALSE)</f>
        <v>1875</v>
      </c>
      <c r="AN306" s="128">
        <f>VLOOKUP(FinalOutput[[#This Row],[ONS_Cenus_2011]],Table5[],CensusData!AG$1,FALSE)</f>
        <v>783</v>
      </c>
      <c r="AO306" s="128">
        <f>VLOOKUP(FinalOutput[[#This Row],[ONS_Cenus_2011]],Table5[],CensusData!AH$1,FALSE)</f>
        <v>1092</v>
      </c>
      <c r="AP306" s="128">
        <f>VLOOKUP(FinalOutput[[#This Row],[ONS_Cenus_2011]],Table5[],CensusData!AI$1,FALSE)</f>
        <v>254106</v>
      </c>
      <c r="AQ306" s="128">
        <f>VLOOKUP(FinalOutput[[#This Row],[ONS_Cenus_2011]],Table5[],CensusData!AJ$1,FALSE)</f>
        <v>60799</v>
      </c>
      <c r="AR306" s="128">
        <f>VLOOKUP(FinalOutput[[#This Row],[ONS_Cenus_2011]],Table5[],CensusData!AK$1,FALSE)</f>
        <v>33782</v>
      </c>
      <c r="AS306" s="128">
        <f>VLOOKUP(FinalOutput[[#This Row],[ONS_Cenus_2011]],Table5[],CensusData!AL$1,FALSE)</f>
        <v>35777</v>
      </c>
      <c r="AT306" s="128">
        <f>VLOOKUP(FinalOutput[[#This Row],[ONS_Cenus_2011]],Table5[],CensusData!AM$1,FALSE)</f>
        <v>10256</v>
      </c>
      <c r="AU306" s="128">
        <f>VLOOKUP(FinalOutput[[#This Row],[ONS_Cenus_2011]],Table5[],CensusData!AN$1,FALSE)</f>
        <v>36184</v>
      </c>
      <c r="AV306" s="128">
        <f>VLOOKUP(FinalOutput[[#This Row],[ONS_Cenus_2011]],Table5[],CensusData!AO$1,FALSE)</f>
        <v>58566</v>
      </c>
      <c r="AW306" s="128">
        <f>VLOOKUP(FinalOutput[[#This Row],[ONS_Cenus_2011]],Table5[],CensusData!AP$1,FALSE)</f>
        <v>18742</v>
      </c>
    </row>
    <row r="307" spans="1:49">
      <c r="A307" s="128" t="str">
        <f t="array" ref="A307">ConsolGeog[[#This Row],[Country]]</f>
        <v>England</v>
      </c>
      <c r="B307" s="129" t="str">
        <f t="array" ref="B307">ConsolGeog[[#This Row],[County Name]]</f>
        <v>Sunderland</v>
      </c>
      <c r="C307" s="128" t="str">
        <f t="array" ref="C307">ConsolGeog[[#This Row],[la_code]]</f>
        <v>E08000024</v>
      </c>
      <c r="D307" s="129" t="str">
        <f t="array" ref="D307">ConsolGeog[[#This Row],[la_name]]</f>
        <v>Sunderland</v>
      </c>
      <c r="E307" s="129" t="str">
        <f t="array" ref="E307">ConsolGeog[[#This Row],[LA Type]]</f>
        <v>Unitary</v>
      </c>
      <c r="F307" s="129">
        <f t="array" ref="F307">ConsolGeog[[#This Row],[population]]</f>
        <v>275506</v>
      </c>
      <c r="G307" s="129">
        <f t="array" ref="G307">ConsolGeog[[#This Row],[area]]</f>
        <v>13746.17</v>
      </c>
      <c r="H307" s="129">
        <f t="array" ref="H307">MAX(ConsolGeog[[#This Row],[Presented HS - 16-17 (2014)]]+ConsolGeog[[#This Row],[Presented HS - 18-24 (2014)]],ConsolGeog[[#This Row],[Presented HS - 16-24 (2014)]])+MAX(ConsolGeog[[#This Row],[Presented CS - 16-17 (2014)]]+ConsolGeog[[#This Row],[Presented CS - 18-24 (2014)]],ConsolGeog[[#This Row],[Presented CS - 16-24 (2014)]])</f>
        <v>0</v>
      </c>
      <c r="I307" s="129">
        <f t="array" ref="I307">MAX(ConsolGeog[[#This Row],[Assessed HS - 16-17 (2014)]]+ConsolGeog[[#This Row],[Assessed HS - 18-24 (2014)]],ConsolGeog[[#This Row],[Assessed HS - 16-24 (2014)]])+MAX(ConsolGeog[[#This Row],[Assessed CS - 16-17 (2014)]]+ConsolGeog[[#This Row],[Assessed CS - 18-24 (2014)]],ConsolGeog[[#This Row],[Assessed CS - 16-24 (2014)]])</f>
        <v>0</v>
      </c>
      <c r="J307" s="128">
        <f>VLOOKUP(FinalOutput[[#This Row],[ONS_Cenus_2011]],Table5[],CensusData!C$1,FALSE)</f>
        <v>105394</v>
      </c>
      <c r="K307" s="128">
        <f>VLOOKUP(FinalOutput[[#This Row],[ONS_Cenus_2011]],Table5[],CensusData!D$1,FALSE)</f>
        <v>17508</v>
      </c>
      <c r="L307" s="128">
        <f>VLOOKUP(FinalOutput[[#This Row],[ONS_Cenus_2011]],Table5[],CensusData!E$1,FALSE)</f>
        <v>8126</v>
      </c>
      <c r="M307" s="128">
        <f>VLOOKUP(FinalOutput[[#This Row],[ONS_Cenus_2011]],Table5[],CensusData!F$1,FALSE)</f>
        <v>20654</v>
      </c>
      <c r="N307" s="128">
        <f>VLOOKUP(FinalOutput[[#This Row],[ONS_Cenus_2011]],Table5[],CensusData!G$1,FALSE)</f>
        <v>11312</v>
      </c>
      <c r="O307" s="128">
        <f>VLOOKUP(FinalOutput[[#This Row],[ONS_Cenus_2011]],Table5[],CensusData!H$1,FALSE)</f>
        <v>2126</v>
      </c>
      <c r="P307" s="128">
        <f>VLOOKUP(FinalOutput[[#This Row],[ONS_Cenus_2011]],Table5[],CensusData!I$1,FALSE)</f>
        <v>40.200000000000003</v>
      </c>
      <c r="Q307" s="128">
        <f>VLOOKUP(FinalOutput[[#This Row],[ONS_Cenus_2011]],Table5[],CensusData!J$1,FALSE)</f>
        <v>4502</v>
      </c>
      <c r="R307" s="128">
        <f>VLOOKUP(FinalOutput[[#This Row],[ONS_Cenus_2011]],Table5[],CensusData!K$1,FALSE)</f>
        <v>119758</v>
      </c>
      <c r="S307" s="128">
        <f>VLOOKUP(FinalOutput[[#This Row],[ONS_Cenus_2011]],Table5[],CensusData!L$1,FALSE)</f>
        <v>116092</v>
      </c>
      <c r="T307" s="128">
        <f>VLOOKUP(FinalOutput[[#This Row],[ONS_Cenus_2011]],Table5[],CensusData!M$1,FALSE)</f>
        <v>114760</v>
      </c>
      <c r="U307" s="128">
        <f>VLOOKUP(FinalOutput[[#This Row],[ONS_Cenus_2011]],Table5[],CensusData!N$1,FALSE)</f>
        <v>280</v>
      </c>
      <c r="V307" s="128">
        <f>VLOOKUP(FinalOutput[[#This Row],[ONS_Cenus_2011]],Table5[],CensusData!O$1,FALSE)</f>
        <v>37</v>
      </c>
      <c r="W307" s="128">
        <f>VLOOKUP(FinalOutput[[#This Row],[ONS_Cenus_2011]],Table5[],CensusData!P$1,FALSE)</f>
        <v>1015</v>
      </c>
      <c r="X307" s="128">
        <f>VLOOKUP(FinalOutput[[#This Row],[ONS_Cenus_2011]],Table5[],CensusData!Q$1,FALSE)</f>
        <v>547</v>
      </c>
      <c r="Y307" s="128">
        <f>VLOOKUP(FinalOutput[[#This Row],[ONS_Cenus_2011]],Table5[],CensusData!R$1,FALSE)</f>
        <v>209</v>
      </c>
      <c r="Z307" s="128">
        <f>VLOOKUP(FinalOutput[[#This Row],[ONS_Cenus_2011]],Table5[],CensusData!S$1,FALSE)</f>
        <v>67</v>
      </c>
      <c r="AA307" s="128">
        <f>VLOOKUP(FinalOutput[[#This Row],[ONS_Cenus_2011]],Table5[],CensusData!T$1,FALSE)</f>
        <v>156</v>
      </c>
      <c r="AB307" s="128">
        <f>VLOOKUP(FinalOutput[[#This Row],[ONS_Cenus_2011]],Table5[],CensusData!U$1,FALSE)</f>
        <v>115</v>
      </c>
      <c r="AC307" s="128">
        <f>VLOOKUP(FinalOutput[[#This Row],[ONS_Cenus_2011]],Table5[],CensusData!V$1,FALSE)</f>
        <v>2184</v>
      </c>
      <c r="AD307" s="128">
        <f>VLOOKUP(FinalOutput[[#This Row],[ONS_Cenus_2011]],Table5[],CensusData!W$1,FALSE)</f>
        <v>573</v>
      </c>
      <c r="AE307" s="128">
        <f>VLOOKUP(FinalOutput[[#This Row],[ONS_Cenus_2011]],Table5[],CensusData!X$1,FALSE)</f>
        <v>214</v>
      </c>
      <c r="AF307" s="128">
        <f>VLOOKUP(FinalOutput[[#This Row],[ONS_Cenus_2011]],Table5[],CensusData!Y$1,FALSE)</f>
        <v>393</v>
      </c>
      <c r="AG307" s="128">
        <f>VLOOKUP(FinalOutput[[#This Row],[ONS_Cenus_2011]],Table5[],CensusData!Z$1,FALSE)</f>
        <v>544</v>
      </c>
      <c r="AH307" s="128">
        <f>VLOOKUP(FinalOutput[[#This Row],[ONS_Cenus_2011]],Table5[],CensusData!AA$1,FALSE)</f>
        <v>460</v>
      </c>
      <c r="AI307" s="128">
        <f>VLOOKUP(FinalOutput[[#This Row],[ONS_Cenus_2011]],Table5[],CensusData!AB$1,FALSE)</f>
        <v>521</v>
      </c>
      <c r="AJ307" s="128">
        <f>VLOOKUP(FinalOutput[[#This Row],[ONS_Cenus_2011]],Table5[],CensusData!AC$1,FALSE)</f>
        <v>414</v>
      </c>
      <c r="AK307" s="128">
        <f>VLOOKUP(FinalOutput[[#This Row],[ONS_Cenus_2011]],Table5[],CensusData!AD$1,FALSE)</f>
        <v>71</v>
      </c>
      <c r="AL307" s="128">
        <f>VLOOKUP(FinalOutput[[#This Row],[ONS_Cenus_2011]],Table5[],CensusData!AE$1,FALSE)</f>
        <v>36</v>
      </c>
      <c r="AM307" s="128">
        <f>VLOOKUP(FinalOutput[[#This Row],[ONS_Cenus_2011]],Table5[],CensusData!AF$1,FALSE)</f>
        <v>414</v>
      </c>
      <c r="AN307" s="128">
        <f>VLOOKUP(FinalOutput[[#This Row],[ONS_Cenus_2011]],Table5[],CensusData!AG$1,FALSE)</f>
        <v>138</v>
      </c>
      <c r="AO307" s="128">
        <f>VLOOKUP(FinalOutput[[#This Row],[ONS_Cenus_2011]],Table5[],CensusData!AH$1,FALSE)</f>
        <v>276</v>
      </c>
      <c r="AP307" s="128">
        <f>VLOOKUP(FinalOutput[[#This Row],[ONS_Cenus_2011]],Table5[],CensusData!AI$1,FALSE)</f>
        <v>227314</v>
      </c>
      <c r="AQ307" s="128">
        <f>VLOOKUP(FinalOutput[[#This Row],[ONS_Cenus_2011]],Table5[],CensusData!AJ$1,FALSE)</f>
        <v>66036</v>
      </c>
      <c r="AR307" s="128">
        <f>VLOOKUP(FinalOutput[[#This Row],[ONS_Cenus_2011]],Table5[],CensusData!AK$1,FALSE)</f>
        <v>35248</v>
      </c>
      <c r="AS307" s="128">
        <f>VLOOKUP(FinalOutput[[#This Row],[ONS_Cenus_2011]],Table5[],CensusData!AL$1,FALSE)</f>
        <v>36935</v>
      </c>
      <c r="AT307" s="128">
        <f>VLOOKUP(FinalOutput[[#This Row],[ONS_Cenus_2011]],Table5[],CensusData!AM$1,FALSE)</f>
        <v>11411</v>
      </c>
      <c r="AU307" s="128">
        <f>VLOOKUP(FinalOutput[[#This Row],[ONS_Cenus_2011]],Table5[],CensusData!AN$1,FALSE)</f>
        <v>27289</v>
      </c>
      <c r="AV307" s="128">
        <f>VLOOKUP(FinalOutput[[#This Row],[ONS_Cenus_2011]],Table5[],CensusData!AO$1,FALSE)</f>
        <v>41337</v>
      </c>
      <c r="AW307" s="128">
        <f>VLOOKUP(FinalOutput[[#This Row],[ONS_Cenus_2011]],Table5[],CensusData!AP$1,FALSE)</f>
        <v>9058</v>
      </c>
    </row>
    <row r="308" spans="1:49">
      <c r="A308" s="128" t="str">
        <f t="array" ref="A308">ConsolGeog[[#This Row],[Country]]</f>
        <v>England</v>
      </c>
      <c r="B308" s="129" t="str">
        <f t="array" ref="B308">ConsolGeog[[#This Row],[County Name]]</f>
        <v>Birmingham</v>
      </c>
      <c r="C308" s="128" t="str">
        <f t="array" ref="C308">ConsolGeog[[#This Row],[la_code]]</f>
        <v>E08000025</v>
      </c>
      <c r="D308" s="129" t="str">
        <f t="array" ref="D308">ConsolGeog[[#This Row],[la_name]]</f>
        <v>Birmingham</v>
      </c>
      <c r="E308" s="129" t="str">
        <f t="array" ref="E308">ConsolGeog[[#This Row],[LA Type]]</f>
        <v>Unitary</v>
      </c>
      <c r="F308" s="129">
        <f t="array" ref="F308">ConsolGeog[[#This Row],[population]]</f>
        <v>1073045</v>
      </c>
      <c r="G308" s="129">
        <f t="array" ref="G308">ConsolGeog[[#This Row],[area]]</f>
        <v>26778.82</v>
      </c>
      <c r="H308" s="129">
        <f t="array" ref="H308">MAX(ConsolGeog[[#This Row],[Presented HS - 16-17 (2014)]]+ConsolGeog[[#This Row],[Presented HS - 18-24 (2014)]],ConsolGeog[[#This Row],[Presented HS - 16-24 (2014)]])+MAX(ConsolGeog[[#This Row],[Presented CS - 16-17 (2014)]]+ConsolGeog[[#This Row],[Presented CS - 18-24 (2014)]],ConsolGeog[[#This Row],[Presented CS - 16-24 (2014)]])</f>
        <v>1195</v>
      </c>
      <c r="I308" s="129">
        <f t="array" ref="I308">MAX(ConsolGeog[[#This Row],[Assessed HS - 16-17 (2014)]]+ConsolGeog[[#This Row],[Assessed HS - 18-24 (2014)]],ConsolGeog[[#This Row],[Assessed HS - 16-24 (2014)]])+MAX(ConsolGeog[[#This Row],[Assessed CS - 16-17 (2014)]]+ConsolGeog[[#This Row],[Assessed CS - 18-24 (2014)]],ConsolGeog[[#This Row],[Assessed CS - 16-24 (2014)]])</f>
        <v>1195</v>
      </c>
      <c r="J308" s="128">
        <f>VLOOKUP(FinalOutput[[#This Row],[ONS_Cenus_2011]],Table5[],CensusData!C$1,FALSE)</f>
        <v>402615</v>
      </c>
      <c r="K308" s="128">
        <f>VLOOKUP(FinalOutput[[#This Row],[ONS_Cenus_2011]],Table5[],CensusData!D$1,FALSE)</f>
        <v>99810</v>
      </c>
      <c r="L308" s="128">
        <f>VLOOKUP(FinalOutput[[#This Row],[ONS_Cenus_2011]],Table5[],CensusData!E$1,FALSE)</f>
        <v>52828</v>
      </c>
      <c r="M308" s="128">
        <f>VLOOKUP(FinalOutput[[#This Row],[ONS_Cenus_2011]],Table5[],CensusData!F$1,FALSE)</f>
        <v>133720</v>
      </c>
      <c r="N308" s="128">
        <f>VLOOKUP(FinalOutput[[#This Row],[ONS_Cenus_2011]],Table5[],CensusData!G$1,FALSE)</f>
        <v>64934</v>
      </c>
      <c r="O308" s="128">
        <f>VLOOKUP(FinalOutput[[#This Row],[ONS_Cenus_2011]],Table5[],CensusData!H$1,FALSE)</f>
        <v>20891</v>
      </c>
      <c r="P308" s="128">
        <f>VLOOKUP(FinalOutput[[#This Row],[ONS_Cenus_2011]],Table5[],CensusData!I$1,FALSE)</f>
        <v>37.4</v>
      </c>
      <c r="Q308" s="128">
        <f>VLOOKUP(FinalOutput[[#This Row],[ONS_Cenus_2011]],Table5[],CensusData!J$1,FALSE)</f>
        <v>5378</v>
      </c>
      <c r="R308" s="128">
        <f>VLOOKUP(FinalOutput[[#This Row],[ONS_Cenus_2011]],Table5[],CensusData!K$1,FALSE)</f>
        <v>410736</v>
      </c>
      <c r="S308" s="128">
        <f>VLOOKUP(FinalOutput[[#This Row],[ONS_Cenus_2011]],Table5[],CensusData!L$1,FALSE)</f>
        <v>278712</v>
      </c>
      <c r="T308" s="128">
        <f>VLOOKUP(FinalOutput[[#This Row],[ONS_Cenus_2011]],Table5[],CensusData!M$1,FALSE)</f>
        <v>254215</v>
      </c>
      <c r="U308" s="128">
        <f>VLOOKUP(FinalOutput[[#This Row],[ONS_Cenus_2011]],Table5[],CensusData!N$1,FALSE)</f>
        <v>13274</v>
      </c>
      <c r="V308" s="128">
        <f>VLOOKUP(FinalOutput[[#This Row],[ONS_Cenus_2011]],Table5[],CensusData!O$1,FALSE)</f>
        <v>153</v>
      </c>
      <c r="W308" s="128">
        <f>VLOOKUP(FinalOutput[[#This Row],[ONS_Cenus_2011]],Table5[],CensusData!P$1,FALSE)</f>
        <v>11070</v>
      </c>
      <c r="X308" s="128">
        <f>VLOOKUP(FinalOutput[[#This Row],[ONS_Cenus_2011]],Table5[],CensusData!Q$1,FALSE)</f>
        <v>10926</v>
      </c>
      <c r="Y308" s="128">
        <f>VLOOKUP(FinalOutput[[#This Row],[ONS_Cenus_2011]],Table5[],CensusData!R$1,FALSE)</f>
        <v>6005</v>
      </c>
      <c r="Z308" s="128">
        <f>VLOOKUP(FinalOutput[[#This Row],[ONS_Cenus_2011]],Table5[],CensusData!S$1,FALSE)</f>
        <v>842</v>
      </c>
      <c r="AA308" s="128">
        <f>VLOOKUP(FinalOutput[[#This Row],[ONS_Cenus_2011]],Table5[],CensusData!T$1,FALSE)</f>
        <v>2294</v>
      </c>
      <c r="AB308" s="128">
        <f>VLOOKUP(FinalOutput[[#This Row],[ONS_Cenus_2011]],Table5[],CensusData!U$1,FALSE)</f>
        <v>1785</v>
      </c>
      <c r="AC308" s="128">
        <f>VLOOKUP(FinalOutput[[#This Row],[ONS_Cenus_2011]],Table5[],CensusData!V$1,FALSE)</f>
        <v>74186</v>
      </c>
      <c r="AD308" s="128">
        <f>VLOOKUP(FinalOutput[[#This Row],[ONS_Cenus_2011]],Table5[],CensusData!W$1,FALSE)</f>
        <v>19945</v>
      </c>
      <c r="AE308" s="128">
        <f>VLOOKUP(FinalOutput[[#This Row],[ONS_Cenus_2011]],Table5[],CensusData!X$1,FALSE)</f>
        <v>33621</v>
      </c>
      <c r="AF308" s="128">
        <f>VLOOKUP(FinalOutput[[#This Row],[ONS_Cenus_2011]],Table5[],CensusData!Y$1,FALSE)</f>
        <v>7244</v>
      </c>
      <c r="AG308" s="128">
        <f>VLOOKUP(FinalOutput[[#This Row],[ONS_Cenus_2011]],Table5[],CensusData!Z$1,FALSE)</f>
        <v>4369</v>
      </c>
      <c r="AH308" s="128">
        <f>VLOOKUP(FinalOutput[[#This Row],[ONS_Cenus_2011]],Table5[],CensusData!AA$1,FALSE)</f>
        <v>9007</v>
      </c>
      <c r="AI308" s="128">
        <f>VLOOKUP(FinalOutput[[#This Row],[ONS_Cenus_2011]],Table5[],CensusData!AB$1,FALSE)</f>
        <v>40533</v>
      </c>
      <c r="AJ308" s="128">
        <f>VLOOKUP(FinalOutput[[#This Row],[ONS_Cenus_2011]],Table5[],CensusData!AC$1,FALSE)</f>
        <v>10074</v>
      </c>
      <c r="AK308" s="128">
        <f>VLOOKUP(FinalOutput[[#This Row],[ONS_Cenus_2011]],Table5[],CensusData!AD$1,FALSE)</f>
        <v>24000</v>
      </c>
      <c r="AL308" s="128">
        <f>VLOOKUP(FinalOutput[[#This Row],[ONS_Cenus_2011]],Table5[],CensusData!AE$1,FALSE)</f>
        <v>6459</v>
      </c>
      <c r="AM308" s="128">
        <f>VLOOKUP(FinalOutput[[#This Row],[ONS_Cenus_2011]],Table5[],CensusData!AF$1,FALSE)</f>
        <v>6379</v>
      </c>
      <c r="AN308" s="128">
        <f>VLOOKUP(FinalOutput[[#This Row],[ONS_Cenus_2011]],Table5[],CensusData!AG$1,FALSE)</f>
        <v>2881</v>
      </c>
      <c r="AO308" s="128">
        <f>VLOOKUP(FinalOutput[[#This Row],[ONS_Cenus_2011]],Table5[],CensusData!AH$1,FALSE)</f>
        <v>3498</v>
      </c>
      <c r="AP308" s="128">
        <f>VLOOKUP(FinalOutput[[#This Row],[ONS_Cenus_2011]],Table5[],CensusData!AI$1,FALSE)</f>
        <v>828363</v>
      </c>
      <c r="AQ308" s="128">
        <f>VLOOKUP(FinalOutput[[#This Row],[ONS_Cenus_2011]],Table5[],CensusData!AJ$1,FALSE)</f>
        <v>233835</v>
      </c>
      <c r="AR308" s="128">
        <f>VLOOKUP(FinalOutput[[#This Row],[ONS_Cenus_2011]],Table5[],CensusData!AK$1,FALSE)</f>
        <v>110158</v>
      </c>
      <c r="AS308" s="128">
        <f>VLOOKUP(FinalOutput[[#This Row],[ONS_Cenus_2011]],Table5[],CensusData!AL$1,FALSE)</f>
        <v>113967</v>
      </c>
      <c r="AT308" s="128">
        <f>VLOOKUP(FinalOutput[[#This Row],[ONS_Cenus_2011]],Table5[],CensusData!AM$1,FALSE)</f>
        <v>17654</v>
      </c>
      <c r="AU308" s="128">
        <f>VLOOKUP(FinalOutput[[#This Row],[ONS_Cenus_2011]],Table5[],CensusData!AN$1,FALSE)</f>
        <v>107913</v>
      </c>
      <c r="AV308" s="128">
        <f>VLOOKUP(FinalOutput[[#This Row],[ONS_Cenus_2011]],Table5[],CensusData!AO$1,FALSE)</f>
        <v>190335</v>
      </c>
      <c r="AW308" s="128">
        <f>VLOOKUP(FinalOutput[[#This Row],[ONS_Cenus_2011]],Table5[],CensusData!AP$1,FALSE)</f>
        <v>54501</v>
      </c>
    </row>
    <row r="309" spans="1:49">
      <c r="A309" s="128" t="str">
        <f t="array" ref="A309">ConsolGeog[[#This Row],[Country]]</f>
        <v>England</v>
      </c>
      <c r="B309" s="129" t="str">
        <f t="array" ref="B309">ConsolGeog[[#This Row],[County Name]]</f>
        <v>Dudley</v>
      </c>
      <c r="C309" s="128" t="str">
        <f t="array" ref="C309">ConsolGeog[[#This Row],[la_code]]</f>
        <v>E08000027</v>
      </c>
      <c r="D309" s="129" t="str">
        <f t="array" ref="D309">ConsolGeog[[#This Row],[la_name]]</f>
        <v>Dudley</v>
      </c>
      <c r="E309" s="129" t="str">
        <f t="array" ref="E309">ConsolGeog[[#This Row],[LA Type]]</f>
        <v>Unitary</v>
      </c>
      <c r="F309" s="129">
        <f t="array" ref="F309">ConsolGeog[[#This Row],[population]]</f>
        <v>312925</v>
      </c>
      <c r="G309" s="129">
        <f t="array" ref="G309">ConsolGeog[[#This Row],[area]]</f>
        <v>9795.66</v>
      </c>
      <c r="H309" s="129">
        <f t="array" ref="H309">MAX(ConsolGeog[[#This Row],[Presented HS - 16-17 (2014)]]+ConsolGeog[[#This Row],[Presented HS - 18-24 (2014)]],ConsolGeog[[#This Row],[Presented HS - 16-24 (2014)]])+MAX(ConsolGeog[[#This Row],[Presented CS - 16-17 (2014)]]+ConsolGeog[[#This Row],[Presented CS - 18-24 (2014)]],ConsolGeog[[#This Row],[Presented CS - 16-24 (2014)]])</f>
        <v>0</v>
      </c>
      <c r="I309" s="129">
        <f t="array" ref="I309">MAX(ConsolGeog[[#This Row],[Assessed HS - 16-17 (2014)]]+ConsolGeog[[#This Row],[Assessed HS - 18-24 (2014)]],ConsolGeog[[#This Row],[Assessed HS - 16-24 (2014)]])+MAX(ConsolGeog[[#This Row],[Assessed CS - 16-17 (2014)]]+ConsolGeog[[#This Row],[Assessed CS - 18-24 (2014)]],ConsolGeog[[#This Row],[Assessed CS - 16-24 (2014)]])</f>
        <v>0</v>
      </c>
      <c r="J309" s="128">
        <f>VLOOKUP(FinalOutput[[#This Row],[ONS_Cenus_2011]],Table5[],CensusData!C$1,FALSE)</f>
        <v>110752</v>
      </c>
      <c r="K309" s="128">
        <f>VLOOKUP(FinalOutput[[#This Row],[ONS_Cenus_2011]],Table5[],CensusData!D$1,FALSE)</f>
        <v>16092</v>
      </c>
      <c r="L309" s="128">
        <f>VLOOKUP(FinalOutput[[#This Row],[ONS_Cenus_2011]],Table5[],CensusData!E$1,FALSE)</f>
        <v>8308</v>
      </c>
      <c r="M309" s="128">
        <f>VLOOKUP(FinalOutput[[#This Row],[ONS_Cenus_2011]],Table5[],CensusData!F$1,FALSE)</f>
        <v>19437</v>
      </c>
      <c r="N309" s="128">
        <f>VLOOKUP(FinalOutput[[#This Row],[ONS_Cenus_2011]],Table5[],CensusData!G$1,FALSE)</f>
        <v>11250</v>
      </c>
      <c r="O309" s="128">
        <f>VLOOKUP(FinalOutput[[#This Row],[ONS_Cenus_2011]],Table5[],CensusData!H$1,FALSE)</f>
        <v>2018</v>
      </c>
      <c r="P309" s="128">
        <f>VLOOKUP(FinalOutput[[#This Row],[ONS_Cenus_2011]],Table5[],CensusData!I$1,FALSE)</f>
        <v>19</v>
      </c>
      <c r="Q309" s="128">
        <f>VLOOKUP(FinalOutput[[#This Row],[ONS_Cenus_2011]],Table5[],CensusData!J$1,FALSE)</f>
        <v>14756</v>
      </c>
      <c r="R309" s="128">
        <f>VLOOKUP(FinalOutput[[#This Row],[ONS_Cenus_2011]],Table5[],CensusData!K$1,FALSE)</f>
        <v>129867</v>
      </c>
      <c r="S309" s="128">
        <f>VLOOKUP(FinalOutput[[#This Row],[ONS_Cenus_2011]],Table5[],CensusData!L$1,FALSE)</f>
        <v>120964</v>
      </c>
      <c r="T309" s="128">
        <f>VLOOKUP(FinalOutput[[#This Row],[ONS_Cenus_2011]],Table5[],CensusData!M$1,FALSE)</f>
        <v>118892</v>
      </c>
      <c r="U309" s="128">
        <f>VLOOKUP(FinalOutput[[#This Row],[ONS_Cenus_2011]],Table5[],CensusData!N$1,FALSE)</f>
        <v>707</v>
      </c>
      <c r="V309" s="128">
        <f>VLOOKUP(FinalOutput[[#This Row],[ONS_Cenus_2011]],Table5[],CensusData!O$1,FALSE)</f>
        <v>130</v>
      </c>
      <c r="W309" s="128">
        <f>VLOOKUP(FinalOutput[[#This Row],[ONS_Cenus_2011]],Table5[],CensusData!P$1,FALSE)</f>
        <v>1235</v>
      </c>
      <c r="X309" s="128">
        <f>VLOOKUP(FinalOutput[[#This Row],[ONS_Cenus_2011]],Table5[],CensusData!Q$1,FALSE)</f>
        <v>1133</v>
      </c>
      <c r="Y309" s="128">
        <f>VLOOKUP(FinalOutput[[#This Row],[ONS_Cenus_2011]],Table5[],CensusData!R$1,FALSE)</f>
        <v>712</v>
      </c>
      <c r="Z309" s="128">
        <f>VLOOKUP(FinalOutput[[#This Row],[ONS_Cenus_2011]],Table5[],CensusData!S$1,FALSE)</f>
        <v>70</v>
      </c>
      <c r="AA309" s="128">
        <f>VLOOKUP(FinalOutput[[#This Row],[ONS_Cenus_2011]],Table5[],CensusData!T$1,FALSE)</f>
        <v>196</v>
      </c>
      <c r="AB309" s="128">
        <f>VLOOKUP(FinalOutput[[#This Row],[ONS_Cenus_2011]],Table5[],CensusData!U$1,FALSE)</f>
        <v>155</v>
      </c>
      <c r="AC309" s="128">
        <f>VLOOKUP(FinalOutput[[#This Row],[ONS_Cenus_2011]],Table5[],CensusData!V$1,FALSE)</f>
        <v>5059</v>
      </c>
      <c r="AD309" s="128">
        <f>VLOOKUP(FinalOutput[[#This Row],[ONS_Cenus_2011]],Table5[],CensusData!W$1,FALSE)</f>
        <v>1784</v>
      </c>
      <c r="AE309" s="128">
        <f>VLOOKUP(FinalOutput[[#This Row],[ONS_Cenus_2011]],Table5[],CensusData!X$1,FALSE)</f>
        <v>2383</v>
      </c>
      <c r="AF309" s="128">
        <f>VLOOKUP(FinalOutput[[#This Row],[ONS_Cenus_2011]],Table5[],CensusData!Y$1,FALSE)</f>
        <v>103</v>
      </c>
      <c r="AG309" s="128">
        <f>VLOOKUP(FinalOutput[[#This Row],[ONS_Cenus_2011]],Table5[],CensusData!Z$1,FALSE)</f>
        <v>300</v>
      </c>
      <c r="AH309" s="128">
        <f>VLOOKUP(FinalOutput[[#This Row],[ONS_Cenus_2011]],Table5[],CensusData!AA$1,FALSE)</f>
        <v>489</v>
      </c>
      <c r="AI309" s="128">
        <f>VLOOKUP(FinalOutput[[#This Row],[ONS_Cenus_2011]],Table5[],CensusData!AB$1,FALSE)</f>
        <v>2189</v>
      </c>
      <c r="AJ309" s="128">
        <f>VLOOKUP(FinalOutput[[#This Row],[ONS_Cenus_2011]],Table5[],CensusData!AC$1,FALSE)</f>
        <v>497</v>
      </c>
      <c r="AK309" s="128">
        <f>VLOOKUP(FinalOutput[[#This Row],[ONS_Cenus_2011]],Table5[],CensusData!AD$1,FALSE)</f>
        <v>1437</v>
      </c>
      <c r="AL309" s="128">
        <f>VLOOKUP(FinalOutput[[#This Row],[ONS_Cenus_2011]],Table5[],CensusData!AE$1,FALSE)</f>
        <v>255</v>
      </c>
      <c r="AM309" s="128">
        <f>VLOOKUP(FinalOutput[[#This Row],[ONS_Cenus_2011]],Table5[],CensusData!AF$1,FALSE)</f>
        <v>522</v>
      </c>
      <c r="AN309" s="128">
        <f>VLOOKUP(FinalOutput[[#This Row],[ONS_Cenus_2011]],Table5[],CensusData!AG$1,FALSE)</f>
        <v>279</v>
      </c>
      <c r="AO309" s="128">
        <f>VLOOKUP(FinalOutput[[#This Row],[ONS_Cenus_2011]],Table5[],CensusData!AH$1,FALSE)</f>
        <v>243</v>
      </c>
      <c r="AP309" s="128">
        <f>VLOOKUP(FinalOutput[[#This Row],[ONS_Cenus_2011]],Table5[],CensusData!AI$1,FALSE)</f>
        <v>253421</v>
      </c>
      <c r="AQ309" s="128">
        <f>VLOOKUP(FinalOutput[[#This Row],[ONS_Cenus_2011]],Table5[],CensusData!AJ$1,FALSE)</f>
        <v>75980</v>
      </c>
      <c r="AR309" s="128">
        <f>VLOOKUP(FinalOutput[[#This Row],[ONS_Cenus_2011]],Table5[],CensusData!AK$1,FALSE)</f>
        <v>36286</v>
      </c>
      <c r="AS309" s="128">
        <f>VLOOKUP(FinalOutput[[#This Row],[ONS_Cenus_2011]],Table5[],CensusData!AL$1,FALSE)</f>
        <v>42371</v>
      </c>
      <c r="AT309" s="128">
        <f>VLOOKUP(FinalOutput[[#This Row],[ONS_Cenus_2011]],Table5[],CensusData!AM$1,FALSE)</f>
        <v>8888</v>
      </c>
      <c r="AU309" s="128">
        <f>VLOOKUP(FinalOutput[[#This Row],[ONS_Cenus_2011]],Table5[],CensusData!AN$1,FALSE)</f>
        <v>30056</v>
      </c>
      <c r="AV309" s="128">
        <f>VLOOKUP(FinalOutput[[#This Row],[ONS_Cenus_2011]],Table5[],CensusData!AO$1,FALSE)</f>
        <v>48584</v>
      </c>
      <c r="AW309" s="128">
        <f>VLOOKUP(FinalOutput[[#This Row],[ONS_Cenus_2011]],Table5[],CensusData!AP$1,FALSE)</f>
        <v>11256</v>
      </c>
    </row>
    <row r="310" spans="1:49">
      <c r="A310" s="128" t="str">
        <f t="array" ref="A310">ConsolGeog[[#This Row],[Country]]</f>
        <v>England</v>
      </c>
      <c r="B310" s="129" t="str">
        <f t="array" ref="B310">ConsolGeog[[#This Row],[County Name]]</f>
        <v>City of London</v>
      </c>
      <c r="C310" s="128" t="str">
        <f t="array" ref="C310">ConsolGeog[[#This Row],[la_code]]</f>
        <v>E09000001</v>
      </c>
      <c r="D310" s="129" t="str">
        <f t="array" ref="D310">ConsolGeog[[#This Row],[la_name]]</f>
        <v>City of London</v>
      </c>
      <c r="E310" s="129" t="str">
        <f t="array" ref="E310">ConsolGeog[[#This Row],[LA Type]]</f>
        <v>Unitary</v>
      </c>
      <c r="F310" s="129">
        <f t="array" ref="F310">ConsolGeog[[#This Row],[population]]</f>
        <v>7375</v>
      </c>
      <c r="G310" s="129">
        <f t="array" ref="G310">ConsolGeog[[#This Row],[area]]</f>
        <v>289.77999999999997</v>
      </c>
      <c r="H310" s="129">
        <f t="array" ref="H310">MAX(ConsolGeog[[#This Row],[Presented HS - 16-17 (2014)]]+ConsolGeog[[#This Row],[Presented HS - 18-24 (2014)]],ConsolGeog[[#This Row],[Presented HS - 16-24 (2014)]])+MAX(ConsolGeog[[#This Row],[Presented CS - 16-17 (2014)]]+ConsolGeog[[#This Row],[Presented CS - 18-24 (2014)]],ConsolGeog[[#This Row],[Presented CS - 16-24 (2014)]])</f>
        <v>8</v>
      </c>
      <c r="I310" s="129">
        <f t="array" ref="I310">MAX(ConsolGeog[[#This Row],[Assessed HS - 16-17 (2014)]]+ConsolGeog[[#This Row],[Assessed HS - 18-24 (2014)]],ConsolGeog[[#This Row],[Assessed HS - 16-24 (2014)]])+MAX(ConsolGeog[[#This Row],[Assessed CS - 16-17 (2014)]]+ConsolGeog[[#This Row],[Assessed CS - 18-24 (2014)]],ConsolGeog[[#This Row],[Assessed CS - 16-24 (2014)]])</f>
        <v>8</v>
      </c>
      <c r="J310" s="128">
        <f>VLOOKUP(FinalOutput[[#This Row],[ONS_Cenus_2011]],Table5[],CensusData!C$1,FALSE)</f>
        <v>1970</v>
      </c>
      <c r="K310" s="128">
        <f>VLOOKUP(FinalOutput[[#This Row],[ONS_Cenus_2011]],Table5[],CensusData!D$1,FALSE)</f>
        <v>356</v>
      </c>
      <c r="L310" s="128">
        <f>VLOOKUP(FinalOutput[[#This Row],[ONS_Cenus_2011]],Table5[],CensusData!E$1,FALSE)</f>
        <v>209</v>
      </c>
      <c r="M310" s="128">
        <f>VLOOKUP(FinalOutput[[#This Row],[ONS_Cenus_2011]],Table5[],CensusData!F$1,FALSE)</f>
        <v>400</v>
      </c>
      <c r="N310" s="128">
        <f>VLOOKUP(FinalOutput[[#This Row],[ONS_Cenus_2011]],Table5[],CensusData!G$1,FALSE)</f>
        <v>251</v>
      </c>
      <c r="O310" s="128">
        <f>VLOOKUP(FinalOutput[[#This Row],[ONS_Cenus_2011]],Table5[],CensusData!H$1,FALSE)</f>
        <v>43</v>
      </c>
      <c r="P310" s="128">
        <f>VLOOKUP(FinalOutput[[#This Row],[ONS_Cenus_2011]],Table5[],CensusData!I$1,FALSE)</f>
        <v>6.16</v>
      </c>
      <c r="Q310" s="128">
        <f>VLOOKUP(FinalOutput[[#This Row],[ONS_Cenus_2011]],Table5[],CensusData!J$1,FALSE)</f>
        <v>28814</v>
      </c>
      <c r="R310" s="128">
        <f>VLOOKUP(FinalOutput[[#This Row],[ONS_Cenus_2011]],Table5[],CensusData!K$1,FALSE)</f>
        <v>4385</v>
      </c>
      <c r="S310" s="128">
        <f>VLOOKUP(FinalOutput[[#This Row],[ONS_Cenus_2011]],Table5[],CensusData!L$1,FALSE)</f>
        <v>3656</v>
      </c>
      <c r="T310" s="128">
        <f>VLOOKUP(FinalOutput[[#This Row],[ONS_Cenus_2011]],Table5[],CensusData!M$1,FALSE)</f>
        <v>2727</v>
      </c>
      <c r="U310" s="128">
        <f>VLOOKUP(FinalOutput[[#This Row],[ONS_Cenus_2011]],Table5[],CensusData!N$1,FALSE)</f>
        <v>117</v>
      </c>
      <c r="V310" s="128">
        <f>VLOOKUP(FinalOutput[[#This Row],[ONS_Cenus_2011]],Table5[],CensusData!O$1,FALSE)</f>
        <v>1</v>
      </c>
      <c r="W310" s="128">
        <f>VLOOKUP(FinalOutput[[#This Row],[ONS_Cenus_2011]],Table5[],CensusData!P$1,FALSE)</f>
        <v>811</v>
      </c>
      <c r="X310" s="128">
        <f>VLOOKUP(FinalOutput[[#This Row],[ONS_Cenus_2011]],Table5[],CensusData!Q$1,FALSE)</f>
        <v>112</v>
      </c>
      <c r="Y310" s="128">
        <f>VLOOKUP(FinalOutput[[#This Row],[ONS_Cenus_2011]],Table5[],CensusData!R$1,FALSE)</f>
        <v>11</v>
      </c>
      <c r="Z310" s="128">
        <f>VLOOKUP(FinalOutput[[#This Row],[ONS_Cenus_2011]],Table5[],CensusData!S$1,FALSE)</f>
        <v>16</v>
      </c>
      <c r="AA310" s="128">
        <f>VLOOKUP(FinalOutput[[#This Row],[ONS_Cenus_2011]],Table5[],CensusData!T$1,FALSE)</f>
        <v>40</v>
      </c>
      <c r="AB310" s="128">
        <f>VLOOKUP(FinalOutput[[#This Row],[ONS_Cenus_2011]],Table5[],CensusData!U$1,FALSE)</f>
        <v>45</v>
      </c>
      <c r="AC310" s="128">
        <f>VLOOKUP(FinalOutput[[#This Row],[ONS_Cenus_2011]],Table5[],CensusData!V$1,FALSE)</f>
        <v>460</v>
      </c>
      <c r="AD310" s="128">
        <f>VLOOKUP(FinalOutput[[#This Row],[ONS_Cenus_2011]],Table5[],CensusData!W$1,FALSE)</f>
        <v>114</v>
      </c>
      <c r="AE310" s="128">
        <f>VLOOKUP(FinalOutput[[#This Row],[ONS_Cenus_2011]],Table5[],CensusData!X$1,FALSE)</f>
        <v>11</v>
      </c>
      <c r="AF310" s="128">
        <f>VLOOKUP(FinalOutput[[#This Row],[ONS_Cenus_2011]],Table5[],CensusData!Y$1,FALSE)</f>
        <v>52</v>
      </c>
      <c r="AG310" s="128">
        <f>VLOOKUP(FinalOutput[[#This Row],[ONS_Cenus_2011]],Table5[],CensusData!Z$1,FALSE)</f>
        <v>160</v>
      </c>
      <c r="AH310" s="128">
        <f>VLOOKUP(FinalOutput[[#This Row],[ONS_Cenus_2011]],Table5[],CensusData!AA$1,FALSE)</f>
        <v>123</v>
      </c>
      <c r="AI310" s="128">
        <f>VLOOKUP(FinalOutput[[#This Row],[ONS_Cenus_2011]],Table5[],CensusData!AB$1,FALSE)</f>
        <v>79</v>
      </c>
      <c r="AJ310" s="128">
        <f>VLOOKUP(FinalOutput[[#This Row],[ONS_Cenus_2011]],Table5[],CensusData!AC$1,FALSE)</f>
        <v>42</v>
      </c>
      <c r="AK310" s="128">
        <f>VLOOKUP(FinalOutput[[#This Row],[ONS_Cenus_2011]],Table5[],CensusData!AD$1,FALSE)</f>
        <v>22</v>
      </c>
      <c r="AL310" s="128">
        <f>VLOOKUP(FinalOutput[[#This Row],[ONS_Cenus_2011]],Table5[],CensusData!AE$1,FALSE)</f>
        <v>15</v>
      </c>
      <c r="AM310" s="128">
        <f>VLOOKUP(FinalOutput[[#This Row],[ONS_Cenus_2011]],Table5[],CensusData!AF$1,FALSE)</f>
        <v>78</v>
      </c>
      <c r="AN310" s="128">
        <f>VLOOKUP(FinalOutput[[#This Row],[ONS_Cenus_2011]],Table5[],CensusData!AG$1,FALSE)</f>
        <v>39</v>
      </c>
      <c r="AO310" s="128">
        <f>VLOOKUP(FinalOutput[[#This Row],[ONS_Cenus_2011]],Table5[],CensusData!AH$1,FALSE)</f>
        <v>39</v>
      </c>
      <c r="AP310" s="128">
        <f>VLOOKUP(FinalOutput[[#This Row],[ONS_Cenus_2011]],Table5[],CensusData!AI$1,FALSE)</f>
        <v>6755</v>
      </c>
      <c r="AQ310" s="128">
        <f>VLOOKUP(FinalOutput[[#This Row],[ONS_Cenus_2011]],Table5[],CensusData!AJ$1,FALSE)</f>
        <v>454</v>
      </c>
      <c r="AR310" s="128">
        <f>VLOOKUP(FinalOutput[[#This Row],[ONS_Cenus_2011]],Table5[],CensusData!AK$1,FALSE)</f>
        <v>291</v>
      </c>
      <c r="AS310" s="128">
        <f>VLOOKUP(FinalOutput[[#This Row],[ONS_Cenus_2011]],Table5[],CensusData!AL$1,FALSE)</f>
        <v>445</v>
      </c>
      <c r="AT310" s="128">
        <f>VLOOKUP(FinalOutput[[#This Row],[ONS_Cenus_2011]],Table5[],CensusData!AM$1,FALSE)</f>
        <v>47</v>
      </c>
      <c r="AU310" s="128">
        <f>VLOOKUP(FinalOutput[[#This Row],[ONS_Cenus_2011]],Table5[],CensusData!AN$1,FALSE)</f>
        <v>484</v>
      </c>
      <c r="AV310" s="128">
        <f>VLOOKUP(FinalOutput[[#This Row],[ONS_Cenus_2011]],Table5[],CensusData!AO$1,FALSE)</f>
        <v>4618</v>
      </c>
      <c r="AW310" s="128">
        <f>VLOOKUP(FinalOutput[[#This Row],[ONS_Cenus_2011]],Table5[],CensusData!AP$1,FALSE)</f>
        <v>416</v>
      </c>
    </row>
    <row r="311" spans="1:49">
      <c r="A311" s="128" t="str">
        <f t="array" ref="A311">ConsolGeog[[#This Row],[Country]]</f>
        <v>England</v>
      </c>
      <c r="B311" s="129" t="str">
        <f t="array" ref="B311">ConsolGeog[[#This Row],[County Name]]</f>
        <v>Sandwell</v>
      </c>
      <c r="C311" s="128" t="str">
        <f t="array" ref="C311">ConsolGeog[[#This Row],[la_code]]</f>
        <v>E08000028</v>
      </c>
      <c r="D311" s="129" t="str">
        <f t="array" ref="D311">ConsolGeog[[#This Row],[la_name]]</f>
        <v>Sandwell</v>
      </c>
      <c r="E311" s="129" t="str">
        <f t="array" ref="E311">ConsolGeog[[#This Row],[LA Type]]</f>
        <v>Unitary</v>
      </c>
      <c r="F311" s="129">
        <f t="array" ref="F311">ConsolGeog[[#This Row],[population]]</f>
        <v>308063</v>
      </c>
      <c r="G311" s="129">
        <f t="array" ref="G311">ConsolGeog[[#This Row],[area]]</f>
        <v>8556.73</v>
      </c>
      <c r="H311" s="129">
        <f t="array" ref="H311">MAX(ConsolGeog[[#This Row],[Presented HS - 16-17 (2014)]]+ConsolGeog[[#This Row],[Presented HS - 18-24 (2014)]],ConsolGeog[[#This Row],[Presented HS - 16-24 (2014)]])+MAX(ConsolGeog[[#This Row],[Presented CS - 16-17 (2014)]]+ConsolGeog[[#This Row],[Presented CS - 18-24 (2014)]],ConsolGeog[[#This Row],[Presented CS - 16-24 (2014)]])</f>
        <v>0</v>
      </c>
      <c r="I311" s="129">
        <f t="array" ref="I311">MAX(ConsolGeog[[#This Row],[Assessed HS - 16-17 (2014)]]+ConsolGeog[[#This Row],[Assessed HS - 18-24 (2014)]],ConsolGeog[[#This Row],[Assessed HS - 16-24 (2014)]])+MAX(ConsolGeog[[#This Row],[Assessed CS - 16-17 (2014)]]+ConsolGeog[[#This Row],[Assessed CS - 18-24 (2014)]],ConsolGeog[[#This Row],[Assessed CS - 16-24 (2014)]])</f>
        <v>0</v>
      </c>
      <c r="J311" s="128">
        <f>VLOOKUP(FinalOutput[[#This Row],[ONS_Cenus_2011]],Table5[],CensusData!C$1,FALSE)</f>
        <v>112790</v>
      </c>
      <c r="K311" s="128">
        <f>VLOOKUP(FinalOutput[[#This Row],[ONS_Cenus_2011]],Table5[],CensusData!D$1,FALSE)</f>
        <v>20100</v>
      </c>
      <c r="L311" s="128">
        <f>VLOOKUP(FinalOutput[[#This Row],[ONS_Cenus_2011]],Table5[],CensusData!E$1,FALSE)</f>
        <v>12618</v>
      </c>
      <c r="M311" s="128">
        <f>VLOOKUP(FinalOutput[[#This Row],[ONS_Cenus_2011]],Table5[],CensusData!F$1,FALSE)</f>
        <v>28950</v>
      </c>
      <c r="N311" s="128">
        <f>VLOOKUP(FinalOutput[[#This Row],[ONS_Cenus_2011]],Table5[],CensusData!G$1,FALSE)</f>
        <v>14503</v>
      </c>
      <c r="O311" s="128">
        <f>VLOOKUP(FinalOutput[[#This Row],[ONS_Cenus_2011]],Table5[],CensusData!H$1,FALSE)</f>
        <v>4107</v>
      </c>
      <c r="P311" s="128">
        <f>VLOOKUP(FinalOutput[[#This Row],[ONS_Cenus_2011]],Table5[],CensusData!I$1,FALSE)</f>
        <v>20.74</v>
      </c>
      <c r="Q311" s="128">
        <f>VLOOKUP(FinalOutput[[#This Row],[ONS_Cenus_2011]],Table5[],CensusData!J$1,FALSE)</f>
        <v>13442</v>
      </c>
      <c r="R311" s="128">
        <f>VLOOKUP(FinalOutput[[#This Row],[ONS_Cenus_2011]],Table5[],CensusData!K$1,FALSE)</f>
        <v>121498</v>
      </c>
      <c r="S311" s="128">
        <f>VLOOKUP(FinalOutput[[#This Row],[ONS_Cenus_2011]],Table5[],CensusData!L$1,FALSE)</f>
        <v>93438</v>
      </c>
      <c r="T311" s="128">
        <f>VLOOKUP(FinalOutput[[#This Row],[ONS_Cenus_2011]],Table5[],CensusData!M$1,FALSE)</f>
        <v>88643</v>
      </c>
      <c r="U311" s="128">
        <f>VLOOKUP(FinalOutput[[#This Row],[ONS_Cenus_2011]],Table5[],CensusData!N$1,FALSE)</f>
        <v>1216</v>
      </c>
      <c r="V311" s="128">
        <f>VLOOKUP(FinalOutput[[#This Row],[ONS_Cenus_2011]],Table5[],CensusData!O$1,FALSE)</f>
        <v>49</v>
      </c>
      <c r="W311" s="128">
        <f>VLOOKUP(FinalOutput[[#This Row],[ONS_Cenus_2011]],Table5[],CensusData!P$1,FALSE)</f>
        <v>3530</v>
      </c>
      <c r="X311" s="128">
        <f>VLOOKUP(FinalOutput[[#This Row],[ONS_Cenus_2011]],Table5[],CensusData!Q$1,FALSE)</f>
        <v>2257</v>
      </c>
      <c r="Y311" s="128">
        <f>VLOOKUP(FinalOutput[[#This Row],[ONS_Cenus_2011]],Table5[],CensusData!R$1,FALSE)</f>
        <v>1417</v>
      </c>
      <c r="Z311" s="128">
        <f>VLOOKUP(FinalOutput[[#This Row],[ONS_Cenus_2011]],Table5[],CensusData!S$1,FALSE)</f>
        <v>123</v>
      </c>
      <c r="AA311" s="128">
        <f>VLOOKUP(FinalOutput[[#This Row],[ONS_Cenus_2011]],Table5[],CensusData!T$1,FALSE)</f>
        <v>372</v>
      </c>
      <c r="AB311" s="128">
        <f>VLOOKUP(FinalOutput[[#This Row],[ONS_Cenus_2011]],Table5[],CensusData!U$1,FALSE)</f>
        <v>345</v>
      </c>
      <c r="AC311" s="128">
        <f>VLOOKUP(FinalOutput[[#This Row],[ONS_Cenus_2011]],Table5[],CensusData!V$1,FALSE)</f>
        <v>16252</v>
      </c>
      <c r="AD311" s="128">
        <f>VLOOKUP(FinalOutput[[#This Row],[ONS_Cenus_2011]],Table5[],CensusData!W$1,FALSE)</f>
        <v>9368</v>
      </c>
      <c r="AE311" s="128">
        <f>VLOOKUP(FinalOutput[[#This Row],[ONS_Cenus_2011]],Table5[],CensusData!X$1,FALSE)</f>
        <v>3229</v>
      </c>
      <c r="AF311" s="128">
        <f>VLOOKUP(FinalOutput[[#This Row],[ONS_Cenus_2011]],Table5[],CensusData!Y$1,FALSE)</f>
        <v>1453</v>
      </c>
      <c r="AG311" s="128">
        <f>VLOOKUP(FinalOutput[[#This Row],[ONS_Cenus_2011]],Table5[],CensusData!Z$1,FALSE)</f>
        <v>297</v>
      </c>
      <c r="AH311" s="128">
        <f>VLOOKUP(FinalOutput[[#This Row],[ONS_Cenus_2011]],Table5[],CensusData!AA$1,FALSE)</f>
        <v>1905</v>
      </c>
      <c r="AI311" s="128">
        <f>VLOOKUP(FinalOutput[[#This Row],[ONS_Cenus_2011]],Table5[],CensusData!AB$1,FALSE)</f>
        <v>8188</v>
      </c>
      <c r="AJ311" s="128">
        <f>VLOOKUP(FinalOutput[[#This Row],[ONS_Cenus_2011]],Table5[],CensusData!AC$1,FALSE)</f>
        <v>1538</v>
      </c>
      <c r="AK311" s="128">
        <f>VLOOKUP(FinalOutput[[#This Row],[ONS_Cenus_2011]],Table5[],CensusData!AD$1,FALSE)</f>
        <v>5690</v>
      </c>
      <c r="AL311" s="128">
        <f>VLOOKUP(FinalOutput[[#This Row],[ONS_Cenus_2011]],Table5[],CensusData!AE$1,FALSE)</f>
        <v>960</v>
      </c>
      <c r="AM311" s="128">
        <f>VLOOKUP(FinalOutput[[#This Row],[ONS_Cenus_2011]],Table5[],CensusData!AF$1,FALSE)</f>
        <v>1363</v>
      </c>
      <c r="AN311" s="128">
        <f>VLOOKUP(FinalOutput[[#This Row],[ONS_Cenus_2011]],Table5[],CensusData!AG$1,FALSE)</f>
        <v>246</v>
      </c>
      <c r="AO311" s="128">
        <f>VLOOKUP(FinalOutput[[#This Row],[ONS_Cenus_2011]],Table5[],CensusData!AH$1,FALSE)</f>
        <v>1117</v>
      </c>
      <c r="AP311" s="128">
        <f>VLOOKUP(FinalOutput[[#This Row],[ONS_Cenus_2011]],Table5[],CensusData!AI$1,FALSE)</f>
        <v>241829</v>
      </c>
      <c r="AQ311" s="128">
        <f>VLOOKUP(FinalOutput[[#This Row],[ONS_Cenus_2011]],Table5[],CensusData!AJ$1,FALSE)</f>
        <v>85040</v>
      </c>
      <c r="AR311" s="128">
        <f>VLOOKUP(FinalOutput[[#This Row],[ONS_Cenus_2011]],Table5[],CensusData!AK$1,FALSE)</f>
        <v>34723</v>
      </c>
      <c r="AS311" s="128">
        <f>VLOOKUP(FinalOutput[[#This Row],[ONS_Cenus_2011]],Table5[],CensusData!AL$1,FALSE)</f>
        <v>35543</v>
      </c>
      <c r="AT311" s="128">
        <f>VLOOKUP(FinalOutput[[#This Row],[ONS_Cenus_2011]],Table5[],CensusData!AM$1,FALSE)</f>
        <v>6451</v>
      </c>
      <c r="AU311" s="128">
        <f>VLOOKUP(FinalOutput[[#This Row],[ONS_Cenus_2011]],Table5[],CensusData!AN$1,FALSE)</f>
        <v>25245</v>
      </c>
      <c r="AV311" s="128">
        <f>VLOOKUP(FinalOutput[[#This Row],[ONS_Cenus_2011]],Table5[],CensusData!AO$1,FALSE)</f>
        <v>37151</v>
      </c>
      <c r="AW311" s="128">
        <f>VLOOKUP(FinalOutput[[#This Row],[ONS_Cenus_2011]],Table5[],CensusData!AP$1,FALSE)</f>
        <v>17676</v>
      </c>
    </row>
    <row r="312" spans="1:49">
      <c r="A312" s="128" t="str">
        <f t="array" ref="A312">ConsolGeog[[#This Row],[Country]]</f>
        <v>England</v>
      </c>
      <c r="B312" s="129" t="str">
        <f t="array" ref="B312">ConsolGeog[[#This Row],[County Name]]</f>
        <v>Solihull</v>
      </c>
      <c r="C312" s="128" t="str">
        <f t="array" ref="C312">ConsolGeog[[#This Row],[la_code]]</f>
        <v>E08000029</v>
      </c>
      <c r="D312" s="129" t="str">
        <f t="array" ref="D312">ConsolGeog[[#This Row],[la_name]]</f>
        <v>Solihull</v>
      </c>
      <c r="E312" s="129" t="str">
        <f t="array" ref="E312">ConsolGeog[[#This Row],[LA Type]]</f>
        <v>Unitary</v>
      </c>
      <c r="F312" s="129">
        <f t="array" ref="F312">ConsolGeog[[#This Row],[population]]</f>
        <v>206674</v>
      </c>
      <c r="G312" s="129">
        <f t="array" ref="G312">ConsolGeog[[#This Row],[area]]</f>
        <v>17828.78</v>
      </c>
      <c r="H312" s="129">
        <f t="array" ref="H312">MAX(ConsolGeog[[#This Row],[Presented HS - 16-17 (2014)]]+ConsolGeog[[#This Row],[Presented HS - 18-24 (2014)]],ConsolGeog[[#This Row],[Presented HS - 16-24 (2014)]])+MAX(ConsolGeog[[#This Row],[Presented CS - 16-17 (2014)]]+ConsolGeog[[#This Row],[Presented CS - 18-24 (2014)]],ConsolGeog[[#This Row],[Presented CS - 16-24 (2014)]])</f>
        <v>0</v>
      </c>
      <c r="I312" s="129">
        <f t="array" ref="I312">MAX(ConsolGeog[[#This Row],[Assessed HS - 16-17 (2014)]]+ConsolGeog[[#This Row],[Assessed HS - 18-24 (2014)]],ConsolGeog[[#This Row],[Assessed HS - 16-24 (2014)]])+MAX(ConsolGeog[[#This Row],[Assessed CS - 16-17 (2014)]]+ConsolGeog[[#This Row],[Assessed CS - 18-24 (2014)]],ConsolGeog[[#This Row],[Assessed CS - 16-24 (2014)]])</f>
        <v>0</v>
      </c>
      <c r="J312" s="128">
        <f>VLOOKUP(FinalOutput[[#This Row],[ONS_Cenus_2011]],Table5[],CensusData!C$1,FALSE)</f>
        <v>68954</v>
      </c>
      <c r="K312" s="128">
        <f>VLOOKUP(FinalOutput[[#This Row],[ONS_Cenus_2011]],Table5[],CensusData!D$1,FALSE)</f>
        <v>9933</v>
      </c>
      <c r="L312" s="128">
        <f>VLOOKUP(FinalOutput[[#This Row],[ONS_Cenus_2011]],Table5[],CensusData!E$1,FALSE)</f>
        <v>4064</v>
      </c>
      <c r="M312" s="128">
        <f>VLOOKUP(FinalOutput[[#This Row],[ONS_Cenus_2011]],Table5[],CensusData!F$1,FALSE)</f>
        <v>10896</v>
      </c>
      <c r="N312" s="128">
        <f>VLOOKUP(FinalOutput[[#This Row],[ONS_Cenus_2011]],Table5[],CensusData!G$1,FALSE)</f>
        <v>6796</v>
      </c>
      <c r="O312" s="128">
        <f>VLOOKUP(FinalOutput[[#This Row],[ONS_Cenus_2011]],Table5[],CensusData!H$1,FALSE)</f>
        <v>832</v>
      </c>
      <c r="P312" s="128">
        <f>VLOOKUP(FinalOutput[[#This Row],[ONS_Cenus_2011]],Table5[],CensusData!I$1,FALSE)</f>
        <v>7.19</v>
      </c>
      <c r="Q312" s="128">
        <f>VLOOKUP(FinalOutput[[#This Row],[ONS_Cenus_2011]],Table5[],CensusData!J$1,FALSE)</f>
        <v>27563</v>
      </c>
      <c r="R312" s="128">
        <f>VLOOKUP(FinalOutput[[#This Row],[ONS_Cenus_2011]],Table5[],CensusData!K$1,FALSE)</f>
        <v>86056</v>
      </c>
      <c r="S312" s="128">
        <f>VLOOKUP(FinalOutput[[#This Row],[ONS_Cenus_2011]],Table5[],CensusData!L$1,FALSE)</f>
        <v>79174</v>
      </c>
      <c r="T312" s="128">
        <f>VLOOKUP(FinalOutput[[#This Row],[ONS_Cenus_2011]],Table5[],CensusData!M$1,FALSE)</f>
        <v>75792</v>
      </c>
      <c r="U312" s="128">
        <f>VLOOKUP(FinalOutput[[#This Row],[ONS_Cenus_2011]],Table5[],CensusData!N$1,FALSE)</f>
        <v>2149</v>
      </c>
      <c r="V312" s="128">
        <f>VLOOKUP(FinalOutput[[#This Row],[ONS_Cenus_2011]],Table5[],CensusData!O$1,FALSE)</f>
        <v>20</v>
      </c>
      <c r="W312" s="128">
        <f>VLOOKUP(FinalOutput[[#This Row],[ONS_Cenus_2011]],Table5[],CensusData!P$1,FALSE)</f>
        <v>1213</v>
      </c>
      <c r="X312" s="128">
        <f>VLOOKUP(FinalOutput[[#This Row],[ONS_Cenus_2011]],Table5[],CensusData!Q$1,FALSE)</f>
        <v>917</v>
      </c>
      <c r="Y312" s="128">
        <f>VLOOKUP(FinalOutput[[#This Row],[ONS_Cenus_2011]],Table5[],CensusData!R$1,FALSE)</f>
        <v>554</v>
      </c>
      <c r="Z312" s="128">
        <f>VLOOKUP(FinalOutput[[#This Row],[ONS_Cenus_2011]],Table5[],CensusData!S$1,FALSE)</f>
        <v>50</v>
      </c>
      <c r="AA312" s="128">
        <f>VLOOKUP(FinalOutput[[#This Row],[ONS_Cenus_2011]],Table5[],CensusData!T$1,FALSE)</f>
        <v>182</v>
      </c>
      <c r="AB312" s="128">
        <f>VLOOKUP(FinalOutput[[#This Row],[ONS_Cenus_2011]],Table5[],CensusData!U$1,FALSE)</f>
        <v>131</v>
      </c>
      <c r="AC312" s="128">
        <f>VLOOKUP(FinalOutput[[#This Row],[ONS_Cenus_2011]],Table5[],CensusData!V$1,FALSE)</f>
        <v>3988</v>
      </c>
      <c r="AD312" s="128">
        <f>VLOOKUP(FinalOutput[[#This Row],[ONS_Cenus_2011]],Table5[],CensusData!W$1,FALSE)</f>
        <v>2153</v>
      </c>
      <c r="AE312" s="128">
        <f>VLOOKUP(FinalOutput[[#This Row],[ONS_Cenus_2011]],Table5[],CensusData!X$1,FALSE)</f>
        <v>879</v>
      </c>
      <c r="AF312" s="128">
        <f>VLOOKUP(FinalOutput[[#This Row],[ONS_Cenus_2011]],Table5[],CensusData!Y$1,FALSE)</f>
        <v>154</v>
      </c>
      <c r="AG312" s="128">
        <f>VLOOKUP(FinalOutput[[#This Row],[ONS_Cenus_2011]],Table5[],CensusData!Z$1,FALSE)</f>
        <v>328</v>
      </c>
      <c r="AH312" s="128">
        <f>VLOOKUP(FinalOutput[[#This Row],[ONS_Cenus_2011]],Table5[],CensusData!AA$1,FALSE)</f>
        <v>474</v>
      </c>
      <c r="AI312" s="128">
        <f>VLOOKUP(FinalOutput[[#This Row],[ONS_Cenus_2011]],Table5[],CensusData!AB$1,FALSE)</f>
        <v>1612</v>
      </c>
      <c r="AJ312" s="128">
        <f>VLOOKUP(FinalOutput[[#This Row],[ONS_Cenus_2011]],Table5[],CensusData!AC$1,FALSE)</f>
        <v>359</v>
      </c>
      <c r="AK312" s="128">
        <f>VLOOKUP(FinalOutput[[#This Row],[ONS_Cenus_2011]],Table5[],CensusData!AD$1,FALSE)</f>
        <v>1036</v>
      </c>
      <c r="AL312" s="128">
        <f>VLOOKUP(FinalOutput[[#This Row],[ONS_Cenus_2011]],Table5[],CensusData!AE$1,FALSE)</f>
        <v>217</v>
      </c>
      <c r="AM312" s="128">
        <f>VLOOKUP(FinalOutput[[#This Row],[ONS_Cenus_2011]],Table5[],CensusData!AF$1,FALSE)</f>
        <v>365</v>
      </c>
      <c r="AN312" s="128">
        <f>VLOOKUP(FinalOutput[[#This Row],[ONS_Cenus_2011]],Table5[],CensusData!AG$1,FALSE)</f>
        <v>110</v>
      </c>
      <c r="AO312" s="128">
        <f>VLOOKUP(FinalOutput[[#This Row],[ONS_Cenus_2011]],Table5[],CensusData!AH$1,FALSE)</f>
        <v>255</v>
      </c>
      <c r="AP312" s="128">
        <f>VLOOKUP(FinalOutput[[#This Row],[ONS_Cenus_2011]],Table5[],CensusData!AI$1,FALSE)</f>
        <v>167493</v>
      </c>
      <c r="AQ312" s="128">
        <f>VLOOKUP(FinalOutput[[#This Row],[ONS_Cenus_2011]],Table5[],CensusData!AJ$1,FALSE)</f>
        <v>38035</v>
      </c>
      <c r="AR312" s="128">
        <f>VLOOKUP(FinalOutput[[#This Row],[ONS_Cenus_2011]],Table5[],CensusData!AK$1,FALSE)</f>
        <v>22790</v>
      </c>
      <c r="AS312" s="128">
        <f>VLOOKUP(FinalOutput[[#This Row],[ONS_Cenus_2011]],Table5[],CensusData!AL$1,FALSE)</f>
        <v>26933</v>
      </c>
      <c r="AT312" s="128">
        <f>VLOOKUP(FinalOutput[[#This Row],[ONS_Cenus_2011]],Table5[],CensusData!AM$1,FALSE)</f>
        <v>5715</v>
      </c>
      <c r="AU312" s="128">
        <f>VLOOKUP(FinalOutput[[#This Row],[ONS_Cenus_2011]],Table5[],CensusData!AN$1,FALSE)</f>
        <v>19597</v>
      </c>
      <c r="AV312" s="128">
        <f>VLOOKUP(FinalOutput[[#This Row],[ONS_Cenus_2011]],Table5[],CensusData!AO$1,FALSE)</f>
        <v>47783</v>
      </c>
      <c r="AW312" s="128">
        <f>VLOOKUP(FinalOutput[[#This Row],[ONS_Cenus_2011]],Table5[],CensusData!AP$1,FALSE)</f>
        <v>6640</v>
      </c>
    </row>
    <row r="313" spans="1:49">
      <c r="A313" s="128" t="str">
        <f t="array" ref="A313">ConsolGeog[[#This Row],[Country]]</f>
        <v>England</v>
      </c>
      <c r="B313" s="129" t="str">
        <f t="array" ref="B313">ConsolGeog[[#This Row],[County Name]]</f>
        <v>Lambeth</v>
      </c>
      <c r="C313" s="128" t="str">
        <f t="array" ref="C313">ConsolGeog[[#This Row],[la_code]]</f>
        <v>E09000022</v>
      </c>
      <c r="D313" s="129" t="str">
        <f t="array" ref="D313">ConsolGeog[[#This Row],[la_name]]</f>
        <v>Lambeth</v>
      </c>
      <c r="E313" s="129" t="str">
        <f t="array" ref="E313">ConsolGeog[[#This Row],[LA Type]]</f>
        <v>Unitary</v>
      </c>
      <c r="F313" s="129">
        <f t="array" ref="F313">ConsolGeog[[#This Row],[population]]</f>
        <v>303086</v>
      </c>
      <c r="G313" s="129">
        <f t="array" ref="G313">ConsolGeog[[#This Row],[area]]</f>
        <v>2682.14</v>
      </c>
      <c r="H313" s="129">
        <f t="array" ref="H313">MAX(ConsolGeog[[#This Row],[Presented HS - 16-17 (2014)]]+ConsolGeog[[#This Row],[Presented HS - 18-24 (2014)]],ConsolGeog[[#This Row],[Presented HS - 16-24 (2014)]])+MAX(ConsolGeog[[#This Row],[Presented CS - 16-17 (2014)]]+ConsolGeog[[#This Row],[Presented CS - 18-24 (2014)]],ConsolGeog[[#This Row],[Presented CS - 16-24 (2014)]])</f>
        <v>700</v>
      </c>
      <c r="I313" s="129">
        <f t="array" ref="I313">MAX(ConsolGeog[[#This Row],[Assessed HS - 16-17 (2014)]]+ConsolGeog[[#This Row],[Assessed HS - 18-24 (2014)]],ConsolGeog[[#This Row],[Assessed HS - 16-24 (2014)]])+MAX(ConsolGeog[[#This Row],[Assessed CS - 16-17 (2014)]]+ConsolGeog[[#This Row],[Assessed CS - 18-24 (2014)]],ConsolGeog[[#This Row],[Assessed CS - 16-24 (2014)]])</f>
        <v>133</v>
      </c>
      <c r="J313" s="128">
        <f>VLOOKUP(FinalOutput[[#This Row],[ONS_Cenus_2011]],Table5[],CensusData!C$1,FALSE)</f>
        <v>81095</v>
      </c>
      <c r="K313" s="128">
        <f>VLOOKUP(FinalOutput[[#This Row],[ONS_Cenus_2011]],Table5[],CensusData!D$1,FALSE)</f>
        <v>18737</v>
      </c>
      <c r="L313" s="128">
        <f>VLOOKUP(FinalOutput[[#This Row],[ONS_Cenus_2011]],Table5[],CensusData!E$1,FALSE)</f>
        <v>12894</v>
      </c>
      <c r="M313" s="128">
        <f>VLOOKUP(FinalOutput[[#This Row],[ONS_Cenus_2011]],Table5[],CensusData!F$1,FALSE)</f>
        <v>24823</v>
      </c>
      <c r="N313" s="128">
        <f>VLOOKUP(FinalOutput[[#This Row],[ONS_Cenus_2011]],Table5[],CensusData!G$1,FALSE)</f>
        <v>12360</v>
      </c>
      <c r="O313" s="128">
        <f>VLOOKUP(FinalOutput[[#This Row],[ONS_Cenus_2011]],Table5[],CensusData!H$1,FALSE)</f>
        <v>3634</v>
      </c>
      <c r="P313" s="128">
        <f>VLOOKUP(FinalOutput[[#This Row],[ONS_Cenus_2011]],Table5[],CensusData!I$1,FALSE)</f>
        <v>33.22</v>
      </c>
      <c r="Q313" s="128">
        <f>VLOOKUP(FinalOutput[[#This Row],[ONS_Cenus_2011]],Table5[],CensusData!J$1,FALSE)</f>
        <v>6844</v>
      </c>
      <c r="R313" s="128">
        <f>VLOOKUP(FinalOutput[[#This Row],[ONS_Cenus_2011]],Table5[],CensusData!K$1,FALSE)</f>
        <v>130017</v>
      </c>
      <c r="S313" s="128">
        <f>VLOOKUP(FinalOutput[[#This Row],[ONS_Cenus_2011]],Table5[],CensusData!L$1,FALSE)</f>
        <v>80327</v>
      </c>
      <c r="T313" s="128">
        <f>VLOOKUP(FinalOutput[[#This Row],[ONS_Cenus_2011]],Table5[],CensusData!M$1,FALSE)</f>
        <v>56299</v>
      </c>
      <c r="U313" s="128">
        <f>VLOOKUP(FinalOutput[[#This Row],[ONS_Cenus_2011]],Table5[],CensusData!N$1,FALSE)</f>
        <v>4181</v>
      </c>
      <c r="V313" s="128">
        <f>VLOOKUP(FinalOutput[[#This Row],[ONS_Cenus_2011]],Table5[],CensusData!O$1,FALSE)</f>
        <v>76</v>
      </c>
      <c r="W313" s="128">
        <f>VLOOKUP(FinalOutput[[#This Row],[ONS_Cenus_2011]],Table5[],CensusData!P$1,FALSE)</f>
        <v>19771</v>
      </c>
      <c r="X313" s="128">
        <f>VLOOKUP(FinalOutput[[#This Row],[ONS_Cenus_2011]],Table5[],CensusData!Q$1,FALSE)</f>
        <v>7087</v>
      </c>
      <c r="Y313" s="128">
        <f>VLOOKUP(FinalOutput[[#This Row],[ONS_Cenus_2011]],Table5[],CensusData!R$1,FALSE)</f>
        <v>2484</v>
      </c>
      <c r="Z313" s="128">
        <f>VLOOKUP(FinalOutput[[#This Row],[ONS_Cenus_2011]],Table5[],CensusData!S$1,FALSE)</f>
        <v>1349</v>
      </c>
      <c r="AA313" s="128">
        <f>VLOOKUP(FinalOutput[[#This Row],[ONS_Cenus_2011]],Table5[],CensusData!T$1,FALSE)</f>
        <v>1139</v>
      </c>
      <c r="AB313" s="128">
        <f>VLOOKUP(FinalOutput[[#This Row],[ONS_Cenus_2011]],Table5[],CensusData!U$1,FALSE)</f>
        <v>2115</v>
      </c>
      <c r="AC313" s="128">
        <f>VLOOKUP(FinalOutput[[#This Row],[ONS_Cenus_2011]],Table5[],CensusData!V$1,FALSE)</f>
        <v>7786</v>
      </c>
      <c r="AD313" s="128">
        <f>VLOOKUP(FinalOutput[[#This Row],[ONS_Cenus_2011]],Table5[],CensusData!W$1,FALSE)</f>
        <v>2081</v>
      </c>
      <c r="AE313" s="128">
        <f>VLOOKUP(FinalOutput[[#This Row],[ONS_Cenus_2011]],Table5[],CensusData!X$1,FALSE)</f>
        <v>934</v>
      </c>
      <c r="AF313" s="128">
        <f>VLOOKUP(FinalOutput[[#This Row],[ONS_Cenus_2011]],Table5[],CensusData!Y$1,FALSE)</f>
        <v>561</v>
      </c>
      <c r="AG313" s="128">
        <f>VLOOKUP(FinalOutput[[#This Row],[ONS_Cenus_2011]],Table5[],CensusData!Z$1,FALSE)</f>
        <v>1806</v>
      </c>
      <c r="AH313" s="128">
        <f>VLOOKUP(FinalOutput[[#This Row],[ONS_Cenus_2011]],Table5[],CensusData!AA$1,FALSE)</f>
        <v>2404</v>
      </c>
      <c r="AI313" s="128">
        <f>VLOOKUP(FinalOutput[[#This Row],[ONS_Cenus_2011]],Table5[],CensusData!AB$1,FALSE)</f>
        <v>32224</v>
      </c>
      <c r="AJ313" s="128">
        <f>VLOOKUP(FinalOutput[[#This Row],[ONS_Cenus_2011]],Table5[],CensusData!AC$1,FALSE)</f>
        <v>13263</v>
      </c>
      <c r="AK313" s="128">
        <f>VLOOKUP(FinalOutput[[#This Row],[ONS_Cenus_2011]],Table5[],CensusData!AD$1,FALSE)</f>
        <v>14177</v>
      </c>
      <c r="AL313" s="128">
        <f>VLOOKUP(FinalOutput[[#This Row],[ONS_Cenus_2011]],Table5[],CensusData!AE$1,FALSE)</f>
        <v>4784</v>
      </c>
      <c r="AM313" s="128">
        <f>VLOOKUP(FinalOutput[[#This Row],[ONS_Cenus_2011]],Table5[],CensusData!AF$1,FALSE)</f>
        <v>2593</v>
      </c>
      <c r="AN313" s="128">
        <f>VLOOKUP(FinalOutput[[#This Row],[ONS_Cenus_2011]],Table5[],CensusData!AG$1,FALSE)</f>
        <v>646</v>
      </c>
      <c r="AO313" s="128">
        <f>VLOOKUP(FinalOutput[[#This Row],[ONS_Cenus_2011]],Table5[],CensusData!AH$1,FALSE)</f>
        <v>1947</v>
      </c>
      <c r="AP313" s="128">
        <f>VLOOKUP(FinalOutput[[#This Row],[ONS_Cenus_2011]],Table5[],CensusData!AI$1,FALSE)</f>
        <v>248300</v>
      </c>
      <c r="AQ313" s="128">
        <f>VLOOKUP(FinalOutput[[#This Row],[ONS_Cenus_2011]],Table5[],CensusData!AJ$1,FALSE)</f>
        <v>35352</v>
      </c>
      <c r="AR313" s="128">
        <f>VLOOKUP(FinalOutput[[#This Row],[ONS_Cenus_2011]],Table5[],CensusData!AK$1,FALSE)</f>
        <v>21169</v>
      </c>
      <c r="AS313" s="128">
        <f>VLOOKUP(FinalOutput[[#This Row],[ONS_Cenus_2011]],Table5[],CensusData!AL$1,FALSE)</f>
        <v>24408</v>
      </c>
      <c r="AT313" s="128">
        <f>VLOOKUP(FinalOutput[[#This Row],[ONS_Cenus_2011]],Table5[],CensusData!AM$1,FALSE)</f>
        <v>2640</v>
      </c>
      <c r="AU313" s="128">
        <f>VLOOKUP(FinalOutput[[#This Row],[ONS_Cenus_2011]],Table5[],CensusData!AN$1,FALSE)</f>
        <v>23988</v>
      </c>
      <c r="AV313" s="128">
        <f>VLOOKUP(FinalOutput[[#This Row],[ONS_Cenus_2011]],Table5[],CensusData!AO$1,FALSE)</f>
        <v>115758</v>
      </c>
      <c r="AW313" s="128">
        <f>VLOOKUP(FinalOutput[[#This Row],[ONS_Cenus_2011]],Table5[],CensusData!AP$1,FALSE)</f>
        <v>24985</v>
      </c>
    </row>
    <row r="314" spans="1:49">
      <c r="A314" s="128" t="str">
        <f t="array" ref="A314">ConsolGeog[[#This Row],[Country]]</f>
        <v>England</v>
      </c>
      <c r="B314" s="129" t="str">
        <f t="array" ref="B314">ConsolGeog[[#This Row],[County Name]]</f>
        <v>Walsall</v>
      </c>
      <c r="C314" s="128" t="str">
        <f t="array" ref="C314">ConsolGeog[[#This Row],[la_code]]</f>
        <v>E08000030</v>
      </c>
      <c r="D314" s="129" t="str">
        <f t="array" ref="D314">ConsolGeog[[#This Row],[la_name]]</f>
        <v>Walsall</v>
      </c>
      <c r="E314" s="129" t="str">
        <f t="array" ref="E314">ConsolGeog[[#This Row],[LA Type]]</f>
        <v>Unitary</v>
      </c>
      <c r="F314" s="129">
        <f t="array" ref="F314">ConsolGeog[[#This Row],[population]]</f>
        <v>269323</v>
      </c>
      <c r="G314" s="129">
        <f t="array" ref="G314">ConsolGeog[[#This Row],[area]]</f>
        <v>10395.49</v>
      </c>
      <c r="H314" s="129">
        <f t="array" ref="H314">MAX(ConsolGeog[[#This Row],[Presented HS - 16-17 (2014)]]+ConsolGeog[[#This Row],[Presented HS - 18-24 (2014)]],ConsolGeog[[#This Row],[Presented HS - 16-24 (2014)]])+MAX(ConsolGeog[[#This Row],[Presented CS - 16-17 (2014)]]+ConsolGeog[[#This Row],[Presented CS - 18-24 (2014)]],ConsolGeog[[#This Row],[Presented CS - 16-24 (2014)]])</f>
        <v>0</v>
      </c>
      <c r="I314" s="129">
        <f t="array" ref="I314">MAX(ConsolGeog[[#This Row],[Assessed HS - 16-17 (2014)]]+ConsolGeog[[#This Row],[Assessed HS - 18-24 (2014)]],ConsolGeog[[#This Row],[Assessed HS - 16-24 (2014)]])+MAX(ConsolGeog[[#This Row],[Assessed CS - 16-17 (2014)]]+ConsolGeog[[#This Row],[Assessed CS - 18-24 (2014)]],ConsolGeog[[#This Row],[Assessed CS - 16-24 (2014)]])</f>
        <v>0</v>
      </c>
      <c r="J314" s="128">
        <f>VLOOKUP(FinalOutput[[#This Row],[ONS_Cenus_2011]],Table5[],CensusData!C$1,FALSE)</f>
        <v>100343</v>
      </c>
      <c r="K314" s="128">
        <f>VLOOKUP(FinalOutput[[#This Row],[ONS_Cenus_2011]],Table5[],CensusData!D$1,FALSE)</f>
        <v>17101</v>
      </c>
      <c r="L314" s="128">
        <f>VLOOKUP(FinalOutput[[#This Row],[ONS_Cenus_2011]],Table5[],CensusData!E$1,FALSE)</f>
        <v>10007</v>
      </c>
      <c r="M314" s="128">
        <f>VLOOKUP(FinalOutput[[#This Row],[ONS_Cenus_2011]],Table5[],CensusData!F$1,FALSE)</f>
        <v>23182</v>
      </c>
      <c r="N314" s="128">
        <f>VLOOKUP(FinalOutput[[#This Row],[ONS_Cenus_2011]],Table5[],CensusData!G$1,FALSE)</f>
        <v>11988</v>
      </c>
      <c r="O314" s="128">
        <f>VLOOKUP(FinalOutput[[#This Row],[ONS_Cenus_2011]],Table5[],CensusData!H$1,FALSE)</f>
        <v>2996</v>
      </c>
      <c r="P314" s="128">
        <f>VLOOKUP(FinalOutput[[#This Row],[ONS_Cenus_2011]],Table5[],CensusData!I$1,FALSE)</f>
        <v>13.28</v>
      </c>
      <c r="Q314" s="128">
        <f>VLOOKUP(FinalOutput[[#This Row],[ONS_Cenus_2011]],Table5[],CensusData!J$1,FALSE)</f>
        <v>20063</v>
      </c>
      <c r="R314" s="128">
        <f>VLOOKUP(FinalOutput[[#This Row],[ONS_Cenus_2011]],Table5[],CensusData!K$1,FALSE)</f>
        <v>107822</v>
      </c>
      <c r="S314" s="128">
        <f>VLOOKUP(FinalOutput[[#This Row],[ONS_Cenus_2011]],Table5[],CensusData!L$1,FALSE)</f>
        <v>91478</v>
      </c>
      <c r="T314" s="128">
        <f>VLOOKUP(FinalOutput[[#This Row],[ONS_Cenus_2011]],Table5[],CensusData!M$1,FALSE)</f>
        <v>89292</v>
      </c>
      <c r="U314" s="128">
        <f>VLOOKUP(FinalOutput[[#This Row],[ONS_Cenus_2011]],Table5[],CensusData!N$1,FALSE)</f>
        <v>679</v>
      </c>
      <c r="V314" s="128">
        <f>VLOOKUP(FinalOutput[[#This Row],[ONS_Cenus_2011]],Table5[],CensusData!O$1,FALSE)</f>
        <v>90</v>
      </c>
      <c r="W314" s="128">
        <f>VLOOKUP(FinalOutput[[#This Row],[ONS_Cenus_2011]],Table5[],CensusData!P$1,FALSE)</f>
        <v>1417</v>
      </c>
      <c r="X314" s="128">
        <f>VLOOKUP(FinalOutput[[#This Row],[ONS_Cenus_2011]],Table5[],CensusData!Q$1,FALSE)</f>
        <v>2159</v>
      </c>
      <c r="Y314" s="128">
        <f>VLOOKUP(FinalOutput[[#This Row],[ONS_Cenus_2011]],Table5[],CensusData!R$1,FALSE)</f>
        <v>1454</v>
      </c>
      <c r="Z314" s="128">
        <f>VLOOKUP(FinalOutput[[#This Row],[ONS_Cenus_2011]],Table5[],CensusData!S$1,FALSE)</f>
        <v>96</v>
      </c>
      <c r="AA314" s="128">
        <f>VLOOKUP(FinalOutput[[#This Row],[ONS_Cenus_2011]],Table5[],CensusData!T$1,FALSE)</f>
        <v>386</v>
      </c>
      <c r="AB314" s="128">
        <f>VLOOKUP(FinalOutput[[#This Row],[ONS_Cenus_2011]],Table5[],CensusData!U$1,FALSE)</f>
        <v>223</v>
      </c>
      <c r="AC314" s="128">
        <f>VLOOKUP(FinalOutput[[#This Row],[ONS_Cenus_2011]],Table5[],CensusData!V$1,FALSE)</f>
        <v>10707</v>
      </c>
      <c r="AD314" s="128">
        <f>VLOOKUP(FinalOutput[[#This Row],[ONS_Cenus_2011]],Table5[],CensusData!W$1,FALSE)</f>
        <v>4919</v>
      </c>
      <c r="AE314" s="128">
        <f>VLOOKUP(FinalOutput[[#This Row],[ONS_Cenus_2011]],Table5[],CensusData!X$1,FALSE)</f>
        <v>3259</v>
      </c>
      <c r="AF314" s="128">
        <f>VLOOKUP(FinalOutput[[#This Row],[ONS_Cenus_2011]],Table5[],CensusData!Y$1,FALSE)</f>
        <v>959</v>
      </c>
      <c r="AG314" s="128">
        <f>VLOOKUP(FinalOutput[[#This Row],[ONS_Cenus_2011]],Table5[],CensusData!Z$1,FALSE)</f>
        <v>361</v>
      </c>
      <c r="AH314" s="128">
        <f>VLOOKUP(FinalOutput[[#This Row],[ONS_Cenus_2011]],Table5[],CensusData!AA$1,FALSE)</f>
        <v>1209</v>
      </c>
      <c r="AI314" s="128">
        <f>VLOOKUP(FinalOutput[[#This Row],[ONS_Cenus_2011]],Table5[],CensusData!AB$1,FALSE)</f>
        <v>2840</v>
      </c>
      <c r="AJ314" s="128">
        <f>VLOOKUP(FinalOutput[[#This Row],[ONS_Cenus_2011]],Table5[],CensusData!AC$1,FALSE)</f>
        <v>691</v>
      </c>
      <c r="AK314" s="128">
        <f>VLOOKUP(FinalOutput[[#This Row],[ONS_Cenus_2011]],Table5[],CensusData!AD$1,FALSE)</f>
        <v>1645</v>
      </c>
      <c r="AL314" s="128">
        <f>VLOOKUP(FinalOutput[[#This Row],[ONS_Cenus_2011]],Table5[],CensusData!AE$1,FALSE)</f>
        <v>504</v>
      </c>
      <c r="AM314" s="128">
        <f>VLOOKUP(FinalOutput[[#This Row],[ONS_Cenus_2011]],Table5[],CensusData!AF$1,FALSE)</f>
        <v>638</v>
      </c>
      <c r="AN314" s="128">
        <f>VLOOKUP(FinalOutput[[#This Row],[ONS_Cenus_2011]],Table5[],CensusData!AG$1,FALSE)</f>
        <v>63</v>
      </c>
      <c r="AO314" s="128">
        <f>VLOOKUP(FinalOutput[[#This Row],[ONS_Cenus_2011]],Table5[],CensusData!AH$1,FALSE)</f>
        <v>575</v>
      </c>
      <c r="AP314" s="128">
        <f>VLOOKUP(FinalOutput[[#This Row],[ONS_Cenus_2011]],Table5[],CensusData!AI$1,FALSE)</f>
        <v>213123</v>
      </c>
      <c r="AQ314" s="128">
        <f>VLOOKUP(FinalOutput[[#This Row],[ONS_Cenus_2011]],Table5[],CensusData!AJ$1,FALSE)</f>
        <v>71839</v>
      </c>
      <c r="AR314" s="128">
        <f>VLOOKUP(FinalOutput[[#This Row],[ONS_Cenus_2011]],Table5[],CensusData!AK$1,FALSE)</f>
        <v>31117</v>
      </c>
      <c r="AS314" s="128">
        <f>VLOOKUP(FinalOutput[[#This Row],[ONS_Cenus_2011]],Table5[],CensusData!AL$1,FALSE)</f>
        <v>32616</v>
      </c>
      <c r="AT314" s="128">
        <f>VLOOKUP(FinalOutput[[#This Row],[ONS_Cenus_2011]],Table5[],CensusData!AM$1,FALSE)</f>
        <v>6365</v>
      </c>
      <c r="AU314" s="128">
        <f>VLOOKUP(FinalOutput[[#This Row],[ONS_Cenus_2011]],Table5[],CensusData!AN$1,FALSE)</f>
        <v>23022</v>
      </c>
      <c r="AV314" s="128">
        <f>VLOOKUP(FinalOutput[[#This Row],[ONS_Cenus_2011]],Table5[],CensusData!AO$1,FALSE)</f>
        <v>35989</v>
      </c>
      <c r="AW314" s="128">
        <f>VLOOKUP(FinalOutput[[#This Row],[ONS_Cenus_2011]],Table5[],CensusData!AP$1,FALSE)</f>
        <v>12175</v>
      </c>
    </row>
    <row r="315" spans="1:49">
      <c r="A315" s="128" t="str">
        <f t="array" ref="A315">ConsolGeog[[#This Row],[Country]]</f>
        <v>England</v>
      </c>
      <c r="B315" s="129" t="str">
        <f t="array" ref="B315">ConsolGeog[[#This Row],[County Name]]</f>
        <v>Barking and Dagenham</v>
      </c>
      <c r="C315" s="128" t="str">
        <f t="array" ref="C315">ConsolGeog[[#This Row],[la_code]]</f>
        <v>E09000002</v>
      </c>
      <c r="D315" s="129" t="str">
        <f t="array" ref="D315">ConsolGeog[[#This Row],[la_name]]</f>
        <v>Barking and Dagenham</v>
      </c>
      <c r="E315" s="129" t="str">
        <f t="array" ref="E315">ConsolGeog[[#This Row],[LA Type]]</f>
        <v>Unitary</v>
      </c>
      <c r="F315" s="129">
        <f t="array" ref="F315">ConsolGeog[[#This Row],[population]]</f>
        <v>185911</v>
      </c>
      <c r="G315" s="129">
        <f t="array" ref="G315">ConsolGeog[[#This Row],[area]]</f>
        <v>3609.04</v>
      </c>
      <c r="H315" s="129">
        <f t="array" ref="H315">MAX(ConsolGeog[[#This Row],[Presented HS - 16-17 (2014)]]+ConsolGeog[[#This Row],[Presented HS - 18-24 (2014)]],ConsolGeog[[#This Row],[Presented HS - 16-24 (2014)]])+MAX(ConsolGeog[[#This Row],[Presented CS - 16-17 (2014)]]+ConsolGeog[[#This Row],[Presented CS - 18-24 (2014)]],ConsolGeog[[#This Row],[Presented CS - 16-24 (2014)]])</f>
        <v>0</v>
      </c>
      <c r="I315" s="129">
        <f t="array" ref="I315">MAX(ConsolGeog[[#This Row],[Assessed HS - 16-17 (2014)]]+ConsolGeog[[#This Row],[Assessed HS - 18-24 (2014)]],ConsolGeog[[#This Row],[Assessed HS - 16-24 (2014)]])+MAX(ConsolGeog[[#This Row],[Assessed CS - 16-17 (2014)]]+ConsolGeog[[#This Row],[Assessed CS - 18-24 (2014)]],ConsolGeog[[#This Row],[Assessed CS - 16-24 (2014)]])</f>
        <v>0</v>
      </c>
      <c r="J315" s="128">
        <f>VLOOKUP(FinalOutput[[#This Row],[ONS_Cenus_2011]],Table5[],CensusData!C$1,FALSE)</f>
        <v>62120</v>
      </c>
      <c r="K315" s="128">
        <f>VLOOKUP(FinalOutput[[#This Row],[ONS_Cenus_2011]],Table5[],CensusData!D$1,FALSE)</f>
        <v>13543</v>
      </c>
      <c r="L315" s="128">
        <f>VLOOKUP(FinalOutput[[#This Row],[ONS_Cenus_2011]],Table5[],CensusData!E$1,FALSE)</f>
        <v>9884</v>
      </c>
      <c r="M315" s="128">
        <f>VLOOKUP(FinalOutput[[#This Row],[ONS_Cenus_2011]],Table5[],CensusData!F$1,FALSE)</f>
        <v>19687</v>
      </c>
      <c r="N315" s="128">
        <f>VLOOKUP(FinalOutput[[#This Row],[ONS_Cenus_2011]],Table5[],CensusData!G$1,FALSE)</f>
        <v>9761</v>
      </c>
      <c r="O315" s="128">
        <f>VLOOKUP(FinalOutput[[#This Row],[ONS_Cenus_2011]],Table5[],CensusData!H$1,FALSE)</f>
        <v>3492</v>
      </c>
      <c r="P315" s="128">
        <f>VLOOKUP(FinalOutput[[#This Row],[ONS_Cenus_2011]],Table5[],CensusData!I$1,FALSE)</f>
        <v>17.079999999999998</v>
      </c>
      <c r="Q315" s="128">
        <f>VLOOKUP(FinalOutput[[#This Row],[ONS_Cenus_2011]],Table5[],CensusData!J$1,FALSE)</f>
        <v>16410</v>
      </c>
      <c r="R315" s="128">
        <f>VLOOKUP(FinalOutput[[#This Row],[ONS_Cenus_2011]],Table5[],CensusData!K$1,FALSE)</f>
        <v>69681</v>
      </c>
      <c r="S315" s="128">
        <f>VLOOKUP(FinalOutput[[#This Row],[ONS_Cenus_2011]],Table5[],CensusData!L$1,FALSE)</f>
        <v>46440</v>
      </c>
      <c r="T315" s="128">
        <f>VLOOKUP(FinalOutput[[#This Row],[ONS_Cenus_2011]],Table5[],CensusData!M$1,FALSE)</f>
        <v>40321</v>
      </c>
      <c r="U315" s="128">
        <f>VLOOKUP(FinalOutput[[#This Row],[ONS_Cenus_2011]],Table5[],CensusData!N$1,FALSE)</f>
        <v>1064</v>
      </c>
      <c r="V315" s="128">
        <f>VLOOKUP(FinalOutput[[#This Row],[ONS_Cenus_2011]],Table5[],CensusData!O$1,FALSE)</f>
        <v>54</v>
      </c>
      <c r="W315" s="128">
        <f>VLOOKUP(FinalOutput[[#This Row],[ONS_Cenus_2011]],Table5[],CensusData!P$1,FALSE)</f>
        <v>5001</v>
      </c>
      <c r="X315" s="128">
        <f>VLOOKUP(FinalOutput[[#This Row],[ONS_Cenus_2011]],Table5[],CensusData!Q$1,FALSE)</f>
        <v>1548</v>
      </c>
      <c r="Y315" s="128">
        <f>VLOOKUP(FinalOutput[[#This Row],[ONS_Cenus_2011]],Table5[],CensusData!R$1,FALSE)</f>
        <v>523</v>
      </c>
      <c r="Z315" s="128">
        <f>VLOOKUP(FinalOutput[[#This Row],[ONS_Cenus_2011]],Table5[],CensusData!S$1,FALSE)</f>
        <v>427</v>
      </c>
      <c r="AA315" s="128">
        <f>VLOOKUP(FinalOutput[[#This Row],[ONS_Cenus_2011]],Table5[],CensusData!T$1,FALSE)</f>
        <v>215</v>
      </c>
      <c r="AB315" s="128">
        <f>VLOOKUP(FinalOutput[[#This Row],[ONS_Cenus_2011]],Table5[],CensusData!U$1,FALSE)</f>
        <v>383</v>
      </c>
      <c r="AC315" s="128">
        <f>VLOOKUP(FinalOutput[[#This Row],[ONS_Cenus_2011]],Table5[],CensusData!V$1,FALSE)</f>
        <v>8465</v>
      </c>
      <c r="AD315" s="128">
        <f>VLOOKUP(FinalOutput[[#This Row],[ONS_Cenus_2011]],Table5[],CensusData!W$1,FALSE)</f>
        <v>2348</v>
      </c>
      <c r="AE315" s="128">
        <f>VLOOKUP(FinalOutput[[#This Row],[ONS_Cenus_2011]],Table5[],CensusData!X$1,FALSE)</f>
        <v>2127</v>
      </c>
      <c r="AF315" s="128">
        <f>VLOOKUP(FinalOutput[[#This Row],[ONS_Cenus_2011]],Table5[],CensusData!Y$1,FALSE)</f>
        <v>1835</v>
      </c>
      <c r="AG315" s="128">
        <f>VLOOKUP(FinalOutput[[#This Row],[ONS_Cenus_2011]],Table5[],CensusData!Z$1,FALSE)</f>
        <v>568</v>
      </c>
      <c r="AH315" s="128">
        <f>VLOOKUP(FinalOutput[[#This Row],[ONS_Cenus_2011]],Table5[],CensusData!AA$1,FALSE)</f>
        <v>1587</v>
      </c>
      <c r="AI315" s="128">
        <f>VLOOKUP(FinalOutput[[#This Row],[ONS_Cenus_2011]],Table5[],CensusData!AB$1,FALSE)</f>
        <v>12326</v>
      </c>
      <c r="AJ315" s="128">
        <f>VLOOKUP(FinalOutput[[#This Row],[ONS_Cenus_2011]],Table5[],CensusData!AC$1,FALSE)</f>
        <v>9139</v>
      </c>
      <c r="AK315" s="128">
        <f>VLOOKUP(FinalOutput[[#This Row],[ONS_Cenus_2011]],Table5[],CensusData!AD$1,FALSE)</f>
        <v>2414</v>
      </c>
      <c r="AL315" s="128">
        <f>VLOOKUP(FinalOutput[[#This Row],[ONS_Cenus_2011]],Table5[],CensusData!AE$1,FALSE)</f>
        <v>773</v>
      </c>
      <c r="AM315" s="128">
        <f>VLOOKUP(FinalOutput[[#This Row],[ONS_Cenus_2011]],Table5[],CensusData!AF$1,FALSE)</f>
        <v>902</v>
      </c>
      <c r="AN315" s="128">
        <f>VLOOKUP(FinalOutput[[#This Row],[ONS_Cenus_2011]],Table5[],CensusData!AG$1,FALSE)</f>
        <v>299</v>
      </c>
      <c r="AO315" s="128">
        <f>VLOOKUP(FinalOutput[[#This Row],[ONS_Cenus_2011]],Table5[],CensusData!AH$1,FALSE)</f>
        <v>603</v>
      </c>
      <c r="AP315" s="128">
        <f>VLOOKUP(FinalOutput[[#This Row],[ONS_Cenus_2011]],Table5[],CensusData!AI$1,FALSE)</f>
        <v>137613</v>
      </c>
      <c r="AQ315" s="128">
        <f>VLOOKUP(FinalOutput[[#This Row],[ONS_Cenus_2011]],Table5[],CensusData!AJ$1,FALSE)</f>
        <v>38396</v>
      </c>
      <c r="AR315" s="128">
        <f>VLOOKUP(FinalOutput[[#This Row],[ONS_Cenus_2011]],Table5[],CensusData!AK$1,FALSE)</f>
        <v>20904</v>
      </c>
      <c r="AS315" s="128">
        <f>VLOOKUP(FinalOutput[[#This Row],[ONS_Cenus_2011]],Table5[],CensusData!AL$1,FALSE)</f>
        <v>20617</v>
      </c>
      <c r="AT315" s="128">
        <f>VLOOKUP(FinalOutput[[#This Row],[ONS_Cenus_2011]],Table5[],CensusData!AM$1,FALSE)</f>
        <v>2888</v>
      </c>
      <c r="AU315" s="128">
        <f>VLOOKUP(FinalOutput[[#This Row],[ONS_Cenus_2011]],Table5[],CensusData!AN$1,FALSE)</f>
        <v>12759</v>
      </c>
      <c r="AV315" s="128">
        <f>VLOOKUP(FinalOutput[[#This Row],[ONS_Cenus_2011]],Table5[],CensusData!AO$1,FALSE)</f>
        <v>28715</v>
      </c>
      <c r="AW315" s="128">
        <f>VLOOKUP(FinalOutput[[#This Row],[ONS_Cenus_2011]],Table5[],CensusData!AP$1,FALSE)</f>
        <v>13334</v>
      </c>
    </row>
    <row r="316" spans="1:49">
      <c r="A316" s="128" t="str">
        <f t="array" ref="A316">ConsolGeog[[#This Row],[Country]]</f>
        <v>England</v>
      </c>
      <c r="B316" s="129" t="str">
        <f t="array" ref="B316">ConsolGeog[[#This Row],[County Name]]</f>
        <v>Wolverhampton</v>
      </c>
      <c r="C316" s="128" t="str">
        <f t="array" ref="C316">ConsolGeog[[#This Row],[la_code]]</f>
        <v>E08000031</v>
      </c>
      <c r="D316" s="129" t="str">
        <f t="array" ref="D316">ConsolGeog[[#This Row],[la_name]]</f>
        <v>Wolverhampton</v>
      </c>
      <c r="E316" s="129" t="str">
        <f t="array" ref="E316">ConsolGeog[[#This Row],[LA Type]]</f>
        <v>Unitary</v>
      </c>
      <c r="F316" s="129">
        <f t="array" ref="F316">ConsolGeog[[#This Row],[population]]</f>
        <v>249470</v>
      </c>
      <c r="G316" s="129">
        <f t="array" ref="G316">ConsolGeog[[#This Row],[area]]</f>
        <v>6943.95</v>
      </c>
      <c r="H316" s="129">
        <f t="array" ref="H316">MAX(ConsolGeog[[#This Row],[Presented HS - 16-17 (2014)]]+ConsolGeog[[#This Row],[Presented HS - 18-24 (2014)]],ConsolGeog[[#This Row],[Presented HS - 16-24 (2014)]])+MAX(ConsolGeog[[#This Row],[Presented CS - 16-17 (2014)]]+ConsolGeog[[#This Row],[Presented CS - 18-24 (2014)]],ConsolGeog[[#This Row],[Presented CS - 16-24 (2014)]])</f>
        <v>0</v>
      </c>
      <c r="I316" s="129">
        <f t="array" ref="I316">MAX(ConsolGeog[[#This Row],[Assessed HS - 16-17 (2014)]]+ConsolGeog[[#This Row],[Assessed HS - 18-24 (2014)]],ConsolGeog[[#This Row],[Assessed HS - 16-24 (2014)]])+MAX(ConsolGeog[[#This Row],[Assessed CS - 16-17 (2014)]]+ConsolGeog[[#This Row],[Assessed CS - 18-24 (2014)]],ConsolGeog[[#This Row],[Assessed CS - 16-24 (2014)]])</f>
        <v>0</v>
      </c>
      <c r="J316" s="128">
        <f>VLOOKUP(FinalOutput[[#This Row],[ONS_Cenus_2011]],Table5[],CensusData!C$1,FALSE)</f>
        <v>95282</v>
      </c>
      <c r="K316" s="128">
        <f>VLOOKUP(FinalOutput[[#This Row],[ONS_Cenus_2011]],Table5[],CensusData!D$1,FALSE)</f>
        <v>18057</v>
      </c>
      <c r="L316" s="128">
        <f>VLOOKUP(FinalOutput[[#This Row],[ONS_Cenus_2011]],Table5[],CensusData!E$1,FALSE)</f>
        <v>10424</v>
      </c>
      <c r="M316" s="128">
        <f>VLOOKUP(FinalOutput[[#This Row],[ONS_Cenus_2011]],Table5[],CensusData!F$1,FALSE)</f>
        <v>23064</v>
      </c>
      <c r="N316" s="128">
        <f>VLOOKUP(FinalOutput[[#This Row],[ONS_Cenus_2011]],Table5[],CensusData!G$1,FALSE)</f>
        <v>12264</v>
      </c>
      <c r="O316" s="128">
        <f>VLOOKUP(FinalOutput[[#This Row],[ONS_Cenus_2011]],Table5[],CensusData!H$1,FALSE)</f>
        <v>2938</v>
      </c>
      <c r="P316" s="128">
        <f>VLOOKUP(FinalOutput[[#This Row],[ONS_Cenus_2011]],Table5[],CensusData!I$1,FALSE)</f>
        <v>56.05</v>
      </c>
      <c r="Q316" s="128">
        <f>VLOOKUP(FinalOutput[[#This Row],[ONS_Cenus_2011]],Table5[],CensusData!J$1,FALSE)</f>
        <v>1265</v>
      </c>
      <c r="R316" s="128">
        <f>VLOOKUP(FinalOutput[[#This Row],[ONS_Cenus_2011]],Table5[],CensusData!K$1,FALSE)</f>
        <v>102177</v>
      </c>
      <c r="S316" s="128">
        <f>VLOOKUP(FinalOutput[[#This Row],[ONS_Cenus_2011]],Table5[],CensusData!L$1,FALSE)</f>
        <v>75133</v>
      </c>
      <c r="T316" s="128">
        <f>VLOOKUP(FinalOutput[[#This Row],[ONS_Cenus_2011]],Table5[],CensusData!M$1,FALSE)</f>
        <v>71530</v>
      </c>
      <c r="U316" s="128">
        <f>VLOOKUP(FinalOutput[[#This Row],[ONS_Cenus_2011]],Table5[],CensusData!N$1,FALSE)</f>
        <v>944</v>
      </c>
      <c r="V316" s="128">
        <f>VLOOKUP(FinalOutput[[#This Row],[ONS_Cenus_2011]],Table5[],CensusData!O$1,FALSE)</f>
        <v>82</v>
      </c>
      <c r="W316" s="128">
        <f>VLOOKUP(FinalOutput[[#This Row],[ONS_Cenus_2011]],Table5[],CensusData!P$1,FALSE)</f>
        <v>2577</v>
      </c>
      <c r="X316" s="128">
        <f>VLOOKUP(FinalOutput[[#This Row],[ONS_Cenus_2011]],Table5[],CensusData!Q$1,FALSE)</f>
        <v>4104</v>
      </c>
      <c r="Y316" s="128">
        <f>VLOOKUP(FinalOutput[[#This Row],[ONS_Cenus_2011]],Table5[],CensusData!R$1,FALSE)</f>
        <v>2920</v>
      </c>
      <c r="Z316" s="128">
        <f>VLOOKUP(FinalOutput[[#This Row],[ONS_Cenus_2011]],Table5[],CensusData!S$1,FALSE)</f>
        <v>181</v>
      </c>
      <c r="AA316" s="128">
        <f>VLOOKUP(FinalOutput[[#This Row],[ONS_Cenus_2011]],Table5[],CensusData!T$1,FALSE)</f>
        <v>550</v>
      </c>
      <c r="AB316" s="128">
        <f>VLOOKUP(FinalOutput[[#This Row],[ONS_Cenus_2011]],Table5[],CensusData!U$1,FALSE)</f>
        <v>453</v>
      </c>
      <c r="AC316" s="128">
        <f>VLOOKUP(FinalOutput[[#This Row],[ONS_Cenus_2011]],Table5[],CensusData!V$1,FALSE)</f>
        <v>13374</v>
      </c>
      <c r="AD316" s="128">
        <f>VLOOKUP(FinalOutput[[#This Row],[ONS_Cenus_2011]],Table5[],CensusData!W$1,FALSE)</f>
        <v>9592</v>
      </c>
      <c r="AE316" s="128">
        <f>VLOOKUP(FinalOutput[[#This Row],[ONS_Cenus_2011]],Table5[],CensusData!X$1,FALSE)</f>
        <v>1084</v>
      </c>
      <c r="AF316" s="128">
        <f>VLOOKUP(FinalOutput[[#This Row],[ONS_Cenus_2011]],Table5[],CensusData!Y$1,FALSE)</f>
        <v>113</v>
      </c>
      <c r="AG316" s="128">
        <f>VLOOKUP(FinalOutput[[#This Row],[ONS_Cenus_2011]],Table5[],CensusData!Z$1,FALSE)</f>
        <v>533</v>
      </c>
      <c r="AH316" s="128">
        <f>VLOOKUP(FinalOutput[[#This Row],[ONS_Cenus_2011]],Table5[],CensusData!AA$1,FALSE)</f>
        <v>2052</v>
      </c>
      <c r="AI316" s="128">
        <f>VLOOKUP(FinalOutput[[#This Row],[ONS_Cenus_2011]],Table5[],CensusData!AB$1,FALSE)</f>
        <v>8033</v>
      </c>
      <c r="AJ316" s="128">
        <f>VLOOKUP(FinalOutput[[#This Row],[ONS_Cenus_2011]],Table5[],CensusData!AC$1,FALSE)</f>
        <v>1410</v>
      </c>
      <c r="AK316" s="128">
        <f>VLOOKUP(FinalOutput[[#This Row],[ONS_Cenus_2011]],Table5[],CensusData!AD$1,FALSE)</f>
        <v>4942</v>
      </c>
      <c r="AL316" s="128">
        <f>VLOOKUP(FinalOutput[[#This Row],[ONS_Cenus_2011]],Table5[],CensusData!AE$1,FALSE)</f>
        <v>1681</v>
      </c>
      <c r="AM316" s="128">
        <f>VLOOKUP(FinalOutput[[#This Row],[ONS_Cenus_2011]],Table5[],CensusData!AF$1,FALSE)</f>
        <v>1533</v>
      </c>
      <c r="AN316" s="128">
        <f>VLOOKUP(FinalOutput[[#This Row],[ONS_Cenus_2011]],Table5[],CensusData!AG$1,FALSE)</f>
        <v>149</v>
      </c>
      <c r="AO316" s="128">
        <f>VLOOKUP(FinalOutput[[#This Row],[ONS_Cenus_2011]],Table5[],CensusData!AH$1,FALSE)</f>
        <v>1384</v>
      </c>
      <c r="AP316" s="128">
        <f>VLOOKUP(FinalOutput[[#This Row],[ONS_Cenus_2011]],Table5[],CensusData!AI$1,FALSE)</f>
        <v>200047</v>
      </c>
      <c r="AQ316" s="128">
        <f>VLOOKUP(FinalOutput[[#This Row],[ONS_Cenus_2011]],Table5[],CensusData!AJ$1,FALSE)</f>
        <v>62467</v>
      </c>
      <c r="AR316" s="128">
        <f>VLOOKUP(FinalOutput[[#This Row],[ONS_Cenus_2011]],Table5[],CensusData!AK$1,FALSE)</f>
        <v>28187</v>
      </c>
      <c r="AS316" s="128">
        <f>VLOOKUP(FinalOutput[[#This Row],[ONS_Cenus_2011]],Table5[],CensusData!AL$1,FALSE)</f>
        <v>29790</v>
      </c>
      <c r="AT316" s="128">
        <f>VLOOKUP(FinalOutput[[#This Row],[ONS_Cenus_2011]],Table5[],CensusData!AM$1,FALSE)</f>
        <v>5497</v>
      </c>
      <c r="AU316" s="128">
        <f>VLOOKUP(FinalOutput[[#This Row],[ONS_Cenus_2011]],Table5[],CensusData!AN$1,FALSE)</f>
        <v>21199</v>
      </c>
      <c r="AV316" s="128">
        <f>VLOOKUP(FinalOutput[[#This Row],[ONS_Cenus_2011]],Table5[],CensusData!AO$1,FALSE)</f>
        <v>39021</v>
      </c>
      <c r="AW316" s="128">
        <f>VLOOKUP(FinalOutput[[#This Row],[ONS_Cenus_2011]],Table5[],CensusData!AP$1,FALSE)</f>
        <v>13886</v>
      </c>
    </row>
    <row r="317" spans="1:49">
      <c r="A317" s="128" t="str">
        <f t="array" ref="A317">ConsolGeog[[#This Row],[Country]]</f>
        <v>England</v>
      </c>
      <c r="B317" s="129" t="str">
        <f t="array" ref="B317">ConsolGeog[[#This Row],[County Name]]</f>
        <v>Bradford</v>
      </c>
      <c r="C317" s="128" t="str">
        <f t="array" ref="C317">ConsolGeog[[#This Row],[la_code]]</f>
        <v>E08000032</v>
      </c>
      <c r="D317" s="129" t="str">
        <f t="array" ref="D317">ConsolGeog[[#This Row],[la_name]]</f>
        <v>Bradford</v>
      </c>
      <c r="E317" s="129" t="str">
        <f t="array" ref="E317">ConsolGeog[[#This Row],[LA Type]]</f>
        <v>Unitary</v>
      </c>
      <c r="F317" s="129">
        <f t="array" ref="F317">ConsolGeog[[#This Row],[population]]</f>
        <v>522452</v>
      </c>
      <c r="G317" s="129">
        <f t="array" ref="G317">ConsolGeog[[#This Row],[area]]</f>
        <v>36641.72</v>
      </c>
      <c r="H317" s="129">
        <f t="array" ref="H317">MAX(ConsolGeog[[#This Row],[Presented HS - 16-17 (2014)]]+ConsolGeog[[#This Row],[Presented HS - 18-24 (2014)]],ConsolGeog[[#This Row],[Presented HS - 16-24 (2014)]])+MAX(ConsolGeog[[#This Row],[Presented CS - 16-17 (2014)]]+ConsolGeog[[#This Row],[Presented CS - 18-24 (2014)]],ConsolGeog[[#This Row],[Presented CS - 16-24 (2014)]])</f>
        <v>1844</v>
      </c>
      <c r="I317" s="129">
        <f t="array" ref="I317">MAX(ConsolGeog[[#This Row],[Assessed HS - 16-17 (2014)]]+ConsolGeog[[#This Row],[Assessed HS - 18-24 (2014)]],ConsolGeog[[#This Row],[Assessed HS - 16-24 (2014)]])+MAX(ConsolGeog[[#This Row],[Assessed CS - 16-17 (2014)]]+ConsolGeog[[#This Row],[Assessed CS - 18-24 (2014)]],ConsolGeog[[#This Row],[Assessed CS - 16-24 (2014)]])</f>
        <v>207</v>
      </c>
      <c r="J317" s="128">
        <f>VLOOKUP(FinalOutput[[#This Row],[ONS_Cenus_2011]],Table5[],CensusData!C$1,FALSE)</f>
        <v>180174</v>
      </c>
      <c r="K317" s="128">
        <f>VLOOKUP(FinalOutput[[#This Row],[ONS_Cenus_2011]],Table5[],CensusData!D$1,FALSE)</f>
        <v>35219</v>
      </c>
      <c r="L317" s="128">
        <f>VLOOKUP(FinalOutput[[#This Row],[ONS_Cenus_2011]],Table5[],CensusData!E$1,FALSE)</f>
        <v>23011</v>
      </c>
      <c r="M317" s="128">
        <f>VLOOKUP(FinalOutput[[#This Row],[ONS_Cenus_2011]],Table5[],CensusData!F$1,FALSE)</f>
        <v>55851</v>
      </c>
      <c r="N317" s="128">
        <f>VLOOKUP(FinalOutput[[#This Row],[ONS_Cenus_2011]],Table5[],CensusData!G$1,FALSE)</f>
        <v>25503</v>
      </c>
      <c r="O317" s="128">
        <f>VLOOKUP(FinalOutput[[#This Row],[ONS_Cenus_2011]],Table5[],CensusData!H$1,FALSE)</f>
        <v>9429</v>
      </c>
      <c r="P317" s="128">
        <f>VLOOKUP(FinalOutput[[#This Row],[ONS_Cenus_2011]],Table5[],CensusData!I$1,FALSE)</f>
        <v>9.3000000000000007</v>
      </c>
      <c r="Q317" s="128">
        <f>VLOOKUP(FinalOutput[[#This Row],[ONS_Cenus_2011]],Table5[],CensusData!J$1,FALSE)</f>
        <v>24961</v>
      </c>
      <c r="R317" s="128">
        <f>VLOOKUP(FinalOutput[[#This Row],[ONS_Cenus_2011]],Table5[],CensusData!K$1,FALSE)</f>
        <v>199296</v>
      </c>
      <c r="S317" s="128">
        <f>VLOOKUP(FinalOutput[[#This Row],[ONS_Cenus_2011]],Table5[],CensusData!L$1,FALSE)</f>
        <v>156218</v>
      </c>
      <c r="T317" s="128">
        <f>VLOOKUP(FinalOutput[[#This Row],[ONS_Cenus_2011]],Table5[],CensusData!M$1,FALSE)</f>
        <v>148338</v>
      </c>
      <c r="U317" s="128">
        <f>VLOOKUP(FinalOutput[[#This Row],[ONS_Cenus_2011]],Table5[],CensusData!N$1,FALSE)</f>
        <v>1588</v>
      </c>
      <c r="V317" s="128">
        <f>VLOOKUP(FinalOutput[[#This Row],[ONS_Cenus_2011]],Table5[],CensusData!O$1,FALSE)</f>
        <v>168</v>
      </c>
      <c r="W317" s="128">
        <f>VLOOKUP(FinalOutput[[#This Row],[ONS_Cenus_2011]],Table5[],CensusData!P$1,FALSE)</f>
        <v>6124</v>
      </c>
      <c r="X317" s="128">
        <f>VLOOKUP(FinalOutput[[#This Row],[ONS_Cenus_2011]],Table5[],CensusData!Q$1,FALSE)</f>
        <v>3015</v>
      </c>
      <c r="Y317" s="128">
        <f>VLOOKUP(FinalOutput[[#This Row],[ONS_Cenus_2011]],Table5[],CensusData!R$1,FALSE)</f>
        <v>1226</v>
      </c>
      <c r="Z317" s="128">
        <f>VLOOKUP(FinalOutput[[#This Row],[ONS_Cenus_2011]],Table5[],CensusData!S$1,FALSE)</f>
        <v>224</v>
      </c>
      <c r="AA317" s="128">
        <f>VLOOKUP(FinalOutput[[#This Row],[ONS_Cenus_2011]],Table5[],CensusData!T$1,FALSE)</f>
        <v>1089</v>
      </c>
      <c r="AB317" s="128">
        <f>VLOOKUP(FinalOutput[[#This Row],[ONS_Cenus_2011]],Table5[],CensusData!U$1,FALSE)</f>
        <v>476</v>
      </c>
      <c r="AC317" s="128">
        <f>VLOOKUP(FinalOutput[[#This Row],[ONS_Cenus_2011]],Table5[],CensusData!V$1,FALSE)</f>
        <v>32900</v>
      </c>
      <c r="AD317" s="128">
        <f>VLOOKUP(FinalOutput[[#This Row],[ONS_Cenus_2011]],Table5[],CensusData!W$1,FALSE)</f>
        <v>4201</v>
      </c>
      <c r="AE317" s="128">
        <f>VLOOKUP(FinalOutput[[#This Row],[ONS_Cenus_2011]],Table5[],CensusData!X$1,FALSE)</f>
        <v>23597</v>
      </c>
      <c r="AF317" s="128">
        <f>VLOOKUP(FinalOutput[[#This Row],[ONS_Cenus_2011]],Table5[],CensusData!Y$1,FALSE)</f>
        <v>2036</v>
      </c>
      <c r="AG317" s="128">
        <f>VLOOKUP(FinalOutput[[#This Row],[ONS_Cenus_2011]],Table5[],CensusData!Z$1,FALSE)</f>
        <v>683</v>
      </c>
      <c r="AH317" s="128">
        <f>VLOOKUP(FinalOutput[[#This Row],[ONS_Cenus_2011]],Table5[],CensusData!AA$1,FALSE)</f>
        <v>2383</v>
      </c>
      <c r="AI317" s="128">
        <f>VLOOKUP(FinalOutput[[#This Row],[ONS_Cenus_2011]],Table5[],CensusData!AB$1,FALSE)</f>
        <v>4180</v>
      </c>
      <c r="AJ317" s="128">
        <f>VLOOKUP(FinalOutput[[#This Row],[ONS_Cenus_2011]],Table5[],CensusData!AC$1,FALSE)</f>
        <v>1902</v>
      </c>
      <c r="AK317" s="128">
        <f>VLOOKUP(FinalOutput[[#This Row],[ONS_Cenus_2011]],Table5[],CensusData!AD$1,FALSE)</f>
        <v>1993</v>
      </c>
      <c r="AL317" s="128">
        <f>VLOOKUP(FinalOutput[[#This Row],[ONS_Cenus_2011]],Table5[],CensusData!AE$1,FALSE)</f>
        <v>285</v>
      </c>
      <c r="AM317" s="128">
        <f>VLOOKUP(FinalOutput[[#This Row],[ONS_Cenus_2011]],Table5[],CensusData!AF$1,FALSE)</f>
        <v>2983</v>
      </c>
      <c r="AN317" s="128">
        <f>VLOOKUP(FinalOutput[[#This Row],[ONS_Cenus_2011]],Table5[],CensusData!AG$1,FALSE)</f>
        <v>1290</v>
      </c>
      <c r="AO317" s="128">
        <f>VLOOKUP(FinalOutput[[#This Row],[ONS_Cenus_2011]],Table5[],CensusData!AH$1,FALSE)</f>
        <v>1693</v>
      </c>
      <c r="AP317" s="128">
        <f>VLOOKUP(FinalOutput[[#This Row],[ONS_Cenus_2011]],Table5[],CensusData!AI$1,FALSE)</f>
        <v>400121</v>
      </c>
      <c r="AQ317" s="128">
        <f>VLOOKUP(FinalOutput[[#This Row],[ONS_Cenus_2011]],Table5[],CensusData!AJ$1,FALSE)</f>
        <v>110892</v>
      </c>
      <c r="AR317" s="128">
        <f>VLOOKUP(FinalOutput[[#This Row],[ONS_Cenus_2011]],Table5[],CensusData!AK$1,FALSE)</f>
        <v>56413</v>
      </c>
      <c r="AS317" s="128">
        <f>VLOOKUP(FinalOutput[[#This Row],[ONS_Cenus_2011]],Table5[],CensusData!AL$1,FALSE)</f>
        <v>59350</v>
      </c>
      <c r="AT317" s="128">
        <f>VLOOKUP(FinalOutput[[#This Row],[ONS_Cenus_2011]],Table5[],CensusData!AM$1,FALSE)</f>
        <v>15131</v>
      </c>
      <c r="AU317" s="128">
        <f>VLOOKUP(FinalOutput[[#This Row],[ONS_Cenus_2011]],Table5[],CensusData!AN$1,FALSE)</f>
        <v>45101</v>
      </c>
      <c r="AV317" s="128">
        <f>VLOOKUP(FinalOutput[[#This Row],[ONS_Cenus_2011]],Table5[],CensusData!AO$1,FALSE)</f>
        <v>87397</v>
      </c>
      <c r="AW317" s="128">
        <f>VLOOKUP(FinalOutput[[#This Row],[ONS_Cenus_2011]],Table5[],CensusData!AP$1,FALSE)</f>
        <v>25837</v>
      </c>
    </row>
    <row r="318" spans="1:49">
      <c r="A318" s="128" t="str">
        <f t="array" ref="A318">ConsolGeog[[#This Row],[Country]]</f>
        <v>England</v>
      </c>
      <c r="B318" s="129" t="str">
        <f t="array" ref="B318">ConsolGeog[[#This Row],[County Name]]</f>
        <v>Brent</v>
      </c>
      <c r="C318" s="128" t="str">
        <f t="array" ref="C318">ConsolGeog[[#This Row],[la_code]]</f>
        <v>E09000005</v>
      </c>
      <c r="D318" s="129" t="str">
        <f t="array" ref="D318">ConsolGeog[[#This Row],[la_name]]</f>
        <v>Brent</v>
      </c>
      <c r="E318" s="129" t="str">
        <f t="array" ref="E318">ConsolGeog[[#This Row],[LA Type]]</f>
        <v>Unitary</v>
      </c>
      <c r="F318" s="129">
        <f t="array" ref="F318">ConsolGeog[[#This Row],[population]]</f>
        <v>311215</v>
      </c>
      <c r="G318" s="129">
        <f t="array" ref="G318">ConsolGeog[[#This Row],[area]]</f>
        <v>4323.5200000000004</v>
      </c>
      <c r="H318" s="129">
        <f t="array" ref="H318">MAX(ConsolGeog[[#This Row],[Presented HS - 16-17 (2014)]]+ConsolGeog[[#This Row],[Presented HS - 18-24 (2014)]],ConsolGeog[[#This Row],[Presented HS - 16-24 (2014)]])+MAX(ConsolGeog[[#This Row],[Presented CS - 16-17 (2014)]]+ConsolGeog[[#This Row],[Presented CS - 18-24 (2014)]],ConsolGeog[[#This Row],[Presented CS - 16-24 (2014)]])</f>
        <v>0</v>
      </c>
      <c r="I318" s="129">
        <f t="array" ref="I318">MAX(ConsolGeog[[#This Row],[Assessed HS - 16-17 (2014)]]+ConsolGeog[[#This Row],[Assessed HS - 18-24 (2014)]],ConsolGeog[[#This Row],[Assessed HS - 16-24 (2014)]])+MAX(ConsolGeog[[#This Row],[Assessed CS - 16-17 (2014)]]+ConsolGeog[[#This Row],[Assessed CS - 18-24 (2014)]],ConsolGeog[[#This Row],[Assessed CS - 16-24 (2014)]])</f>
        <v>0</v>
      </c>
      <c r="J318" s="128">
        <f>VLOOKUP(FinalOutput[[#This Row],[ONS_Cenus_2011]],Table5[],CensusData!C$1,FALSE)</f>
        <v>100166</v>
      </c>
      <c r="K318" s="128">
        <f>VLOOKUP(FinalOutput[[#This Row],[ONS_Cenus_2011]],Table5[],CensusData!D$1,FALSE)</f>
        <v>23015</v>
      </c>
      <c r="L318" s="128">
        <f>VLOOKUP(FinalOutput[[#This Row],[ONS_Cenus_2011]],Table5[],CensusData!E$1,FALSE)</f>
        <v>15198</v>
      </c>
      <c r="M318" s="128">
        <f>VLOOKUP(FinalOutput[[#This Row],[ONS_Cenus_2011]],Table5[],CensusData!F$1,FALSE)</f>
        <v>37861</v>
      </c>
      <c r="N318" s="128">
        <f>VLOOKUP(FinalOutput[[#This Row],[ONS_Cenus_2011]],Table5[],CensusData!G$1,FALSE)</f>
        <v>16791</v>
      </c>
      <c r="O318" s="128">
        <f>VLOOKUP(FinalOutput[[#This Row],[ONS_Cenus_2011]],Table5[],CensusData!H$1,FALSE)</f>
        <v>6190</v>
      </c>
      <c r="P318" s="128">
        <f>VLOOKUP(FinalOutput[[#This Row],[ONS_Cenus_2011]],Table5[],CensusData!I$1,FALSE)</f>
        <v>23.22</v>
      </c>
      <c r="Q318" s="128">
        <f>VLOOKUP(FinalOutput[[#This Row],[ONS_Cenus_2011]],Table5[],CensusData!J$1,FALSE)</f>
        <v>11775</v>
      </c>
      <c r="R318" s="128">
        <f>VLOOKUP(FinalOutput[[#This Row],[ONS_Cenus_2011]],Table5[],CensusData!K$1,FALSE)</f>
        <v>110286</v>
      </c>
      <c r="S318" s="128">
        <f>VLOOKUP(FinalOutput[[#This Row],[ONS_Cenus_2011]],Table5[],CensusData!L$1,FALSE)</f>
        <v>47174</v>
      </c>
      <c r="T318" s="128">
        <f>VLOOKUP(FinalOutput[[#This Row],[ONS_Cenus_2011]],Table5[],CensusData!M$1,FALSE)</f>
        <v>24897</v>
      </c>
      <c r="U318" s="128">
        <f>VLOOKUP(FinalOutput[[#This Row],[ONS_Cenus_2011]],Table5[],CensusData!N$1,FALSE)</f>
        <v>6524</v>
      </c>
      <c r="V318" s="128">
        <f>VLOOKUP(FinalOutput[[#This Row],[ONS_Cenus_2011]],Table5[],CensusData!O$1,FALSE)</f>
        <v>96</v>
      </c>
      <c r="W318" s="128">
        <f>VLOOKUP(FinalOutput[[#This Row],[ONS_Cenus_2011]],Table5[],CensusData!P$1,FALSE)</f>
        <v>15657</v>
      </c>
      <c r="X318" s="128">
        <f>VLOOKUP(FinalOutput[[#This Row],[ONS_Cenus_2011]],Table5[],CensusData!Q$1,FALSE)</f>
        <v>4184</v>
      </c>
      <c r="Y318" s="128">
        <f>VLOOKUP(FinalOutput[[#This Row],[ONS_Cenus_2011]],Table5[],CensusData!R$1,FALSE)</f>
        <v>1278</v>
      </c>
      <c r="Z318" s="128">
        <f>VLOOKUP(FinalOutput[[#This Row],[ONS_Cenus_2011]],Table5[],CensusData!S$1,FALSE)</f>
        <v>861</v>
      </c>
      <c r="AA318" s="128">
        <f>VLOOKUP(FinalOutput[[#This Row],[ONS_Cenus_2011]],Table5[],CensusData!T$1,FALSE)</f>
        <v>846</v>
      </c>
      <c r="AB318" s="128">
        <f>VLOOKUP(FinalOutput[[#This Row],[ONS_Cenus_2011]],Table5[],CensusData!U$1,FALSE)</f>
        <v>1199</v>
      </c>
      <c r="AC318" s="128">
        <f>VLOOKUP(FinalOutput[[#This Row],[ONS_Cenus_2011]],Table5[],CensusData!V$1,FALSE)</f>
        <v>30106</v>
      </c>
      <c r="AD318" s="128">
        <f>VLOOKUP(FinalOutput[[#This Row],[ONS_Cenus_2011]],Table5[],CensusData!W$1,FALSE)</f>
        <v>16704</v>
      </c>
      <c r="AE318" s="128">
        <f>VLOOKUP(FinalOutput[[#This Row],[ONS_Cenus_2011]],Table5[],CensusData!X$1,FALSE)</f>
        <v>3555</v>
      </c>
      <c r="AF318" s="128">
        <f>VLOOKUP(FinalOutput[[#This Row],[ONS_Cenus_2011]],Table5[],CensusData!Y$1,FALSE)</f>
        <v>433</v>
      </c>
      <c r="AG318" s="128">
        <f>VLOOKUP(FinalOutput[[#This Row],[ONS_Cenus_2011]],Table5[],CensusData!Z$1,FALSE)</f>
        <v>1280</v>
      </c>
      <c r="AH318" s="128">
        <f>VLOOKUP(FinalOutput[[#This Row],[ONS_Cenus_2011]],Table5[],CensusData!AA$1,FALSE)</f>
        <v>8134</v>
      </c>
      <c r="AI318" s="128">
        <f>VLOOKUP(FinalOutput[[#This Row],[ONS_Cenus_2011]],Table5[],CensusData!AB$1,FALSE)</f>
        <v>23028</v>
      </c>
      <c r="AJ318" s="128">
        <f>VLOOKUP(FinalOutput[[#This Row],[ONS_Cenus_2011]],Table5[],CensusData!AC$1,FALSE)</f>
        <v>8602</v>
      </c>
      <c r="AK318" s="128">
        <f>VLOOKUP(FinalOutput[[#This Row],[ONS_Cenus_2011]],Table5[],CensusData!AD$1,FALSE)</f>
        <v>11171</v>
      </c>
      <c r="AL318" s="128">
        <f>VLOOKUP(FinalOutput[[#This Row],[ONS_Cenus_2011]],Table5[],CensusData!AE$1,FALSE)</f>
        <v>3255</v>
      </c>
      <c r="AM318" s="128">
        <f>VLOOKUP(FinalOutput[[#This Row],[ONS_Cenus_2011]],Table5[],CensusData!AF$1,FALSE)</f>
        <v>5794</v>
      </c>
      <c r="AN318" s="128">
        <f>VLOOKUP(FinalOutput[[#This Row],[ONS_Cenus_2011]],Table5[],CensusData!AG$1,FALSE)</f>
        <v>3516</v>
      </c>
      <c r="AO318" s="128">
        <f>VLOOKUP(FinalOutput[[#This Row],[ONS_Cenus_2011]],Table5[],CensusData!AH$1,FALSE)</f>
        <v>2278</v>
      </c>
      <c r="AP318" s="128">
        <f>VLOOKUP(FinalOutput[[#This Row],[ONS_Cenus_2011]],Table5[],CensusData!AI$1,FALSE)</f>
        <v>248458</v>
      </c>
      <c r="AQ318" s="128">
        <f>VLOOKUP(FinalOutput[[#This Row],[ONS_Cenus_2011]],Table5[],CensusData!AJ$1,FALSE)</f>
        <v>47721</v>
      </c>
      <c r="AR318" s="128">
        <f>VLOOKUP(FinalOutput[[#This Row],[ONS_Cenus_2011]],Table5[],CensusData!AK$1,FALSE)</f>
        <v>25718</v>
      </c>
      <c r="AS318" s="128">
        <f>VLOOKUP(FinalOutput[[#This Row],[ONS_Cenus_2011]],Table5[],CensusData!AL$1,FALSE)</f>
        <v>26967</v>
      </c>
      <c r="AT318" s="128">
        <f>VLOOKUP(FinalOutput[[#This Row],[ONS_Cenus_2011]],Table5[],CensusData!AM$1,FALSE)</f>
        <v>3059</v>
      </c>
      <c r="AU318" s="128">
        <f>VLOOKUP(FinalOutput[[#This Row],[ONS_Cenus_2011]],Table5[],CensusData!AN$1,FALSE)</f>
        <v>24163</v>
      </c>
      <c r="AV318" s="128">
        <f>VLOOKUP(FinalOutput[[#This Row],[ONS_Cenus_2011]],Table5[],CensusData!AO$1,FALSE)</f>
        <v>82619</v>
      </c>
      <c r="AW318" s="128">
        <f>VLOOKUP(FinalOutput[[#This Row],[ONS_Cenus_2011]],Table5[],CensusData!AP$1,FALSE)</f>
        <v>38211</v>
      </c>
    </row>
    <row r="319" spans="1:49">
      <c r="A319" s="128" t="str">
        <f t="array" ref="A319">ConsolGeog[[#This Row],[Country]]</f>
        <v>England</v>
      </c>
      <c r="B319" s="129" t="str">
        <f t="array" ref="B319">ConsolGeog[[#This Row],[County Name]]</f>
        <v>Calderdale</v>
      </c>
      <c r="C319" s="128" t="str">
        <f t="array" ref="C319">ConsolGeog[[#This Row],[la_code]]</f>
        <v>E08000033</v>
      </c>
      <c r="D319" s="129" t="str">
        <f t="array" ref="D319">ConsolGeog[[#This Row],[la_name]]</f>
        <v>Calderdale</v>
      </c>
      <c r="E319" s="129" t="str">
        <f t="array" ref="E319">ConsolGeog[[#This Row],[LA Type]]</f>
        <v>Unitary</v>
      </c>
      <c r="F319" s="129">
        <f t="array" ref="F319">ConsolGeog[[#This Row],[population]]</f>
        <v>203826</v>
      </c>
      <c r="G319" s="129">
        <f t="array" ref="G319">ConsolGeog[[#This Row],[area]]</f>
        <v>36392.21</v>
      </c>
      <c r="H319" s="129">
        <f t="array" ref="H319">MAX(ConsolGeog[[#This Row],[Presented HS - 16-17 (2014)]]+ConsolGeog[[#This Row],[Presented HS - 18-24 (2014)]],ConsolGeog[[#This Row],[Presented HS - 16-24 (2014)]])+MAX(ConsolGeog[[#This Row],[Presented CS - 16-17 (2014)]]+ConsolGeog[[#This Row],[Presented CS - 18-24 (2014)]],ConsolGeog[[#This Row],[Presented CS - 16-24 (2014)]])</f>
        <v>62</v>
      </c>
      <c r="I319" s="129">
        <f t="array" ref="I319">MAX(ConsolGeog[[#This Row],[Assessed HS - 16-17 (2014)]]+ConsolGeog[[#This Row],[Assessed HS - 18-24 (2014)]],ConsolGeog[[#This Row],[Assessed HS - 16-24 (2014)]])+MAX(ConsolGeog[[#This Row],[Assessed CS - 16-17 (2014)]]+ConsolGeog[[#This Row],[Assessed CS - 18-24 (2014)]],ConsolGeog[[#This Row],[Assessed CS - 16-24 (2014)]])</f>
        <v>62</v>
      </c>
      <c r="J319" s="128">
        <f>VLOOKUP(FinalOutput[[#This Row],[ONS_Cenus_2011]],Table5[],CensusData!C$1,FALSE)</f>
        <v>66582</v>
      </c>
      <c r="K319" s="128">
        <f>VLOOKUP(FinalOutput[[#This Row],[ONS_Cenus_2011]],Table5[],CensusData!D$1,FALSE)</f>
        <v>9962</v>
      </c>
      <c r="L319" s="128">
        <f>VLOOKUP(FinalOutput[[#This Row],[ONS_Cenus_2011]],Table5[],CensusData!E$1,FALSE)</f>
        <v>5519</v>
      </c>
      <c r="M319" s="128">
        <f>VLOOKUP(FinalOutput[[#This Row],[ONS_Cenus_2011]],Table5[],CensusData!F$1,FALSE)</f>
        <v>12106</v>
      </c>
      <c r="N319" s="128">
        <f>VLOOKUP(FinalOutput[[#This Row],[ONS_Cenus_2011]],Table5[],CensusData!G$1,FALSE)</f>
        <v>6688</v>
      </c>
      <c r="O319" s="128">
        <f>VLOOKUP(FinalOutput[[#This Row],[ONS_Cenus_2011]],Table5[],CensusData!H$1,FALSE)</f>
        <v>1455</v>
      </c>
      <c r="P319" s="128">
        <f>VLOOKUP(FinalOutput[[#This Row],[ONS_Cenus_2011]],Table5[],CensusData!I$1,FALSE)</f>
        <v>5.72</v>
      </c>
      <c r="Q319" s="128">
        <f>VLOOKUP(FinalOutput[[#This Row],[ONS_Cenus_2011]],Table5[],CensusData!J$1,FALSE)</f>
        <v>29307</v>
      </c>
      <c r="R319" s="128">
        <f>VLOOKUP(FinalOutput[[#This Row],[ONS_Cenus_2011]],Table5[],CensusData!K$1,FALSE)</f>
        <v>88621</v>
      </c>
      <c r="S319" s="128">
        <f>VLOOKUP(FinalOutput[[#This Row],[ONS_Cenus_2011]],Table5[],CensusData!L$1,FALSE)</f>
        <v>82824</v>
      </c>
      <c r="T319" s="128">
        <f>VLOOKUP(FinalOutput[[#This Row],[ONS_Cenus_2011]],Table5[],CensusData!M$1,FALSE)</f>
        <v>79957</v>
      </c>
      <c r="U319" s="128">
        <f>VLOOKUP(FinalOutput[[#This Row],[ONS_Cenus_2011]],Table5[],CensusData!N$1,FALSE)</f>
        <v>1099</v>
      </c>
      <c r="V319" s="128">
        <f>VLOOKUP(FinalOutput[[#This Row],[ONS_Cenus_2011]],Table5[],CensusData!O$1,FALSE)</f>
        <v>41</v>
      </c>
      <c r="W319" s="128">
        <f>VLOOKUP(FinalOutput[[#This Row],[ONS_Cenus_2011]],Table5[],CensusData!P$1,FALSE)</f>
        <v>1727</v>
      </c>
      <c r="X319" s="128">
        <f>VLOOKUP(FinalOutput[[#This Row],[ONS_Cenus_2011]],Table5[],CensusData!Q$1,FALSE)</f>
        <v>906</v>
      </c>
      <c r="Y319" s="128">
        <f>VLOOKUP(FinalOutput[[#This Row],[ONS_Cenus_2011]],Table5[],CensusData!R$1,FALSE)</f>
        <v>393</v>
      </c>
      <c r="Z319" s="128">
        <f>VLOOKUP(FinalOutput[[#This Row],[ONS_Cenus_2011]],Table5[],CensusData!S$1,FALSE)</f>
        <v>86</v>
      </c>
      <c r="AA319" s="128">
        <f>VLOOKUP(FinalOutput[[#This Row],[ONS_Cenus_2011]],Table5[],CensusData!T$1,FALSE)</f>
        <v>243</v>
      </c>
      <c r="AB319" s="128">
        <f>VLOOKUP(FinalOutput[[#This Row],[ONS_Cenus_2011]],Table5[],CensusData!U$1,FALSE)</f>
        <v>184</v>
      </c>
      <c r="AC319" s="128">
        <f>VLOOKUP(FinalOutput[[#This Row],[ONS_Cenus_2011]],Table5[],CensusData!V$1,FALSE)</f>
        <v>4245</v>
      </c>
      <c r="AD319" s="128">
        <f>VLOOKUP(FinalOutput[[#This Row],[ONS_Cenus_2011]],Table5[],CensusData!W$1,FALSE)</f>
        <v>419</v>
      </c>
      <c r="AE319" s="128">
        <f>VLOOKUP(FinalOutput[[#This Row],[ONS_Cenus_2011]],Table5[],CensusData!X$1,FALSE)</f>
        <v>3283</v>
      </c>
      <c r="AF319" s="128">
        <f>VLOOKUP(FinalOutput[[#This Row],[ONS_Cenus_2011]],Table5[],CensusData!Y$1,FALSE)</f>
        <v>117</v>
      </c>
      <c r="AG319" s="128">
        <f>VLOOKUP(FinalOutput[[#This Row],[ONS_Cenus_2011]],Table5[],CensusData!Z$1,FALSE)</f>
        <v>164</v>
      </c>
      <c r="AH319" s="128">
        <f>VLOOKUP(FinalOutput[[#This Row],[ONS_Cenus_2011]],Table5[],CensusData!AA$1,FALSE)</f>
        <v>262</v>
      </c>
      <c r="AI319" s="128">
        <f>VLOOKUP(FinalOutput[[#This Row],[ONS_Cenus_2011]],Table5[],CensusData!AB$1,FALSE)</f>
        <v>446</v>
      </c>
      <c r="AJ319" s="128">
        <f>VLOOKUP(FinalOutput[[#This Row],[ONS_Cenus_2011]],Table5[],CensusData!AC$1,FALSE)</f>
        <v>209</v>
      </c>
      <c r="AK319" s="128">
        <f>VLOOKUP(FinalOutput[[#This Row],[ONS_Cenus_2011]],Table5[],CensusData!AD$1,FALSE)</f>
        <v>193</v>
      </c>
      <c r="AL319" s="128">
        <f>VLOOKUP(FinalOutput[[#This Row],[ONS_Cenus_2011]],Table5[],CensusData!AE$1,FALSE)</f>
        <v>44</v>
      </c>
      <c r="AM319" s="128">
        <f>VLOOKUP(FinalOutput[[#This Row],[ONS_Cenus_2011]],Table5[],CensusData!AF$1,FALSE)</f>
        <v>200</v>
      </c>
      <c r="AN319" s="128">
        <f>VLOOKUP(FinalOutput[[#This Row],[ONS_Cenus_2011]],Table5[],CensusData!AG$1,FALSE)</f>
        <v>43</v>
      </c>
      <c r="AO319" s="128">
        <f>VLOOKUP(FinalOutput[[#This Row],[ONS_Cenus_2011]],Table5[],CensusData!AH$1,FALSE)</f>
        <v>157</v>
      </c>
      <c r="AP319" s="128">
        <f>VLOOKUP(FinalOutput[[#This Row],[ONS_Cenus_2011]],Table5[],CensusData!AI$1,FALSE)</f>
        <v>163645</v>
      </c>
      <c r="AQ319" s="128">
        <f>VLOOKUP(FinalOutput[[#This Row],[ONS_Cenus_2011]],Table5[],CensusData!AJ$1,FALSE)</f>
        <v>38943</v>
      </c>
      <c r="AR319" s="128">
        <f>VLOOKUP(FinalOutput[[#This Row],[ONS_Cenus_2011]],Table5[],CensusData!AK$1,FALSE)</f>
        <v>22314</v>
      </c>
      <c r="AS319" s="128">
        <f>VLOOKUP(FinalOutput[[#This Row],[ONS_Cenus_2011]],Table5[],CensusData!AL$1,FALSE)</f>
        <v>26507</v>
      </c>
      <c r="AT319" s="128">
        <f>VLOOKUP(FinalOutput[[#This Row],[ONS_Cenus_2011]],Table5[],CensusData!AM$1,FALSE)</f>
        <v>7989</v>
      </c>
      <c r="AU319" s="128">
        <f>VLOOKUP(FinalOutput[[#This Row],[ONS_Cenus_2011]],Table5[],CensusData!AN$1,FALSE)</f>
        <v>20079</v>
      </c>
      <c r="AV319" s="128">
        <f>VLOOKUP(FinalOutput[[#This Row],[ONS_Cenus_2011]],Table5[],CensusData!AO$1,FALSE)</f>
        <v>40881</v>
      </c>
      <c r="AW319" s="128">
        <f>VLOOKUP(FinalOutput[[#This Row],[ONS_Cenus_2011]],Table5[],CensusData!AP$1,FALSE)</f>
        <v>6932</v>
      </c>
    </row>
    <row r="320" spans="1:49">
      <c r="A320" s="128" t="str">
        <f t="array" ref="A320">ConsolGeog[[#This Row],[Country]]</f>
        <v>England</v>
      </c>
      <c r="B320" s="129" t="str">
        <f t="array" ref="B320">ConsolGeog[[#This Row],[County Name]]</f>
        <v>Kirklees</v>
      </c>
      <c r="C320" s="128" t="str">
        <f t="array" ref="C320">ConsolGeog[[#This Row],[la_code]]</f>
        <v>E08000034</v>
      </c>
      <c r="D320" s="129" t="str">
        <f t="array" ref="D320">ConsolGeog[[#This Row],[la_name]]</f>
        <v>Kirklees</v>
      </c>
      <c r="E320" s="129" t="str">
        <f t="array" ref="E320">ConsolGeog[[#This Row],[LA Type]]</f>
        <v>Unitary</v>
      </c>
      <c r="F320" s="129">
        <f t="array" ref="F320">ConsolGeog[[#This Row],[population]]</f>
        <v>422458</v>
      </c>
      <c r="G320" s="129">
        <f t="array" ref="G320">ConsolGeog[[#This Row],[area]]</f>
        <v>40859.65</v>
      </c>
      <c r="H320" s="129">
        <f t="array" ref="H320">MAX(ConsolGeog[[#This Row],[Presented HS - 16-17 (2014)]]+ConsolGeog[[#This Row],[Presented HS - 18-24 (2014)]],ConsolGeog[[#This Row],[Presented HS - 16-24 (2014)]])+MAX(ConsolGeog[[#This Row],[Presented CS - 16-17 (2014)]]+ConsolGeog[[#This Row],[Presented CS - 18-24 (2014)]],ConsolGeog[[#This Row],[Presented CS - 16-24 (2014)]])</f>
        <v>0</v>
      </c>
      <c r="I320" s="129">
        <f t="array" ref="I320">MAX(ConsolGeog[[#This Row],[Assessed HS - 16-17 (2014)]]+ConsolGeog[[#This Row],[Assessed HS - 18-24 (2014)]],ConsolGeog[[#This Row],[Assessed HS - 16-24 (2014)]])+MAX(ConsolGeog[[#This Row],[Assessed CS - 16-17 (2014)]]+ConsolGeog[[#This Row],[Assessed CS - 18-24 (2014)]],ConsolGeog[[#This Row],[Assessed CS - 16-24 (2014)]])</f>
        <v>0</v>
      </c>
      <c r="J320" s="128">
        <f>VLOOKUP(FinalOutput[[#This Row],[ONS_Cenus_2011]],Table5[],CensusData!C$1,FALSE)</f>
        <v>143126</v>
      </c>
      <c r="K320" s="128">
        <f>VLOOKUP(FinalOutput[[#This Row],[ONS_Cenus_2011]],Table5[],CensusData!D$1,FALSE)</f>
        <v>25723</v>
      </c>
      <c r="L320" s="128">
        <f>VLOOKUP(FinalOutput[[#This Row],[ONS_Cenus_2011]],Table5[],CensusData!E$1,FALSE)</f>
        <v>13624</v>
      </c>
      <c r="M320" s="128">
        <f>VLOOKUP(FinalOutput[[#This Row],[ONS_Cenus_2011]],Table5[],CensusData!F$1,FALSE)</f>
        <v>32988</v>
      </c>
      <c r="N320" s="128">
        <f>VLOOKUP(FinalOutput[[#This Row],[ONS_Cenus_2011]],Table5[],CensusData!G$1,FALSE)</f>
        <v>16890</v>
      </c>
      <c r="O320" s="128">
        <f>VLOOKUP(FinalOutput[[#This Row],[ONS_Cenus_2011]],Table5[],CensusData!H$1,FALSE)</f>
        <v>4573</v>
      </c>
      <c r="P320" s="128">
        <f>VLOOKUP(FinalOutput[[#This Row],[ONS_Cenus_2011]],Table5[],CensusData!I$1,FALSE)</f>
        <v>53.99</v>
      </c>
      <c r="Q320" s="128">
        <f>VLOOKUP(FinalOutput[[#This Row],[ONS_Cenus_2011]],Table5[],CensusData!J$1,FALSE)</f>
        <v>1544</v>
      </c>
      <c r="R320" s="128">
        <f>VLOOKUP(FinalOutput[[#This Row],[ONS_Cenus_2011]],Table5[],CensusData!K$1,FALSE)</f>
        <v>173525</v>
      </c>
      <c r="S320" s="128">
        <f>VLOOKUP(FinalOutput[[#This Row],[ONS_Cenus_2011]],Table5[],CensusData!L$1,FALSE)</f>
        <v>148575</v>
      </c>
      <c r="T320" s="128">
        <f>VLOOKUP(FinalOutput[[#This Row],[ONS_Cenus_2011]],Table5[],CensusData!M$1,FALSE)</f>
        <v>143907</v>
      </c>
      <c r="U320" s="128">
        <f>VLOOKUP(FinalOutput[[#This Row],[ONS_Cenus_2011]],Table5[],CensusData!N$1,FALSE)</f>
        <v>1541</v>
      </c>
      <c r="V320" s="128">
        <f>VLOOKUP(FinalOutput[[#This Row],[ONS_Cenus_2011]],Table5[],CensusData!O$1,FALSE)</f>
        <v>55</v>
      </c>
      <c r="W320" s="128">
        <f>VLOOKUP(FinalOutput[[#This Row],[ONS_Cenus_2011]],Table5[],CensusData!P$1,FALSE)</f>
        <v>3072</v>
      </c>
      <c r="X320" s="128">
        <f>VLOOKUP(FinalOutput[[#This Row],[ONS_Cenus_2011]],Table5[],CensusData!Q$1,FALSE)</f>
        <v>2803</v>
      </c>
      <c r="Y320" s="128">
        <f>VLOOKUP(FinalOutput[[#This Row],[ONS_Cenus_2011]],Table5[],CensusData!R$1,FALSE)</f>
        <v>1568</v>
      </c>
      <c r="Z320" s="128">
        <f>VLOOKUP(FinalOutput[[#This Row],[ONS_Cenus_2011]],Table5[],CensusData!S$1,FALSE)</f>
        <v>215</v>
      </c>
      <c r="AA320" s="128">
        <f>VLOOKUP(FinalOutput[[#This Row],[ONS_Cenus_2011]],Table5[],CensusData!T$1,FALSE)</f>
        <v>656</v>
      </c>
      <c r="AB320" s="128">
        <f>VLOOKUP(FinalOutput[[#This Row],[ONS_Cenus_2011]],Table5[],CensusData!U$1,FALSE)</f>
        <v>364</v>
      </c>
      <c r="AC320" s="128">
        <f>VLOOKUP(FinalOutput[[#This Row],[ONS_Cenus_2011]],Table5[],CensusData!V$1,FALSE)</f>
        <v>17138</v>
      </c>
      <c r="AD320" s="128">
        <f>VLOOKUP(FinalOutput[[#This Row],[ONS_Cenus_2011]],Table5[],CensusData!W$1,FALSE)</f>
        <v>5607</v>
      </c>
      <c r="AE320" s="128">
        <f>VLOOKUP(FinalOutput[[#This Row],[ONS_Cenus_2011]],Table5[],CensusData!X$1,FALSE)</f>
        <v>9893</v>
      </c>
      <c r="AF320" s="128">
        <f>VLOOKUP(FinalOutput[[#This Row],[ONS_Cenus_2011]],Table5[],CensusData!Y$1,FALSE)</f>
        <v>160</v>
      </c>
      <c r="AG320" s="128">
        <f>VLOOKUP(FinalOutput[[#This Row],[ONS_Cenus_2011]],Table5[],CensusData!Z$1,FALSE)</f>
        <v>488</v>
      </c>
      <c r="AH320" s="128">
        <f>VLOOKUP(FinalOutput[[#This Row],[ONS_Cenus_2011]],Table5[],CensusData!AA$1,FALSE)</f>
        <v>990</v>
      </c>
      <c r="AI320" s="128">
        <f>VLOOKUP(FinalOutput[[#This Row],[ONS_Cenus_2011]],Table5[],CensusData!AB$1,FALSE)</f>
        <v>4006</v>
      </c>
      <c r="AJ320" s="128">
        <f>VLOOKUP(FinalOutput[[#This Row],[ONS_Cenus_2011]],Table5[],CensusData!AC$1,FALSE)</f>
        <v>981</v>
      </c>
      <c r="AK320" s="128">
        <f>VLOOKUP(FinalOutput[[#This Row],[ONS_Cenus_2011]],Table5[],CensusData!AD$1,FALSE)</f>
        <v>2630</v>
      </c>
      <c r="AL320" s="128">
        <f>VLOOKUP(FinalOutput[[#This Row],[ONS_Cenus_2011]],Table5[],CensusData!AE$1,FALSE)</f>
        <v>395</v>
      </c>
      <c r="AM320" s="128">
        <f>VLOOKUP(FinalOutput[[#This Row],[ONS_Cenus_2011]],Table5[],CensusData!AF$1,FALSE)</f>
        <v>1003</v>
      </c>
      <c r="AN320" s="128">
        <f>VLOOKUP(FinalOutput[[#This Row],[ONS_Cenus_2011]],Table5[],CensusData!AG$1,FALSE)</f>
        <v>417</v>
      </c>
      <c r="AO320" s="128">
        <f>VLOOKUP(FinalOutput[[#This Row],[ONS_Cenus_2011]],Table5[],CensusData!AH$1,FALSE)</f>
        <v>586</v>
      </c>
      <c r="AP320" s="128">
        <f>VLOOKUP(FinalOutput[[#This Row],[ONS_Cenus_2011]],Table5[],CensusData!AI$1,FALSE)</f>
        <v>336309</v>
      </c>
      <c r="AQ320" s="128">
        <f>VLOOKUP(FinalOutput[[#This Row],[ONS_Cenus_2011]],Table5[],CensusData!AJ$1,FALSE)</f>
        <v>85554</v>
      </c>
      <c r="AR320" s="128">
        <f>VLOOKUP(FinalOutput[[#This Row],[ONS_Cenus_2011]],Table5[],CensusData!AK$1,FALSE)</f>
        <v>44435</v>
      </c>
      <c r="AS320" s="128">
        <f>VLOOKUP(FinalOutput[[#This Row],[ONS_Cenus_2011]],Table5[],CensusData!AL$1,FALSE)</f>
        <v>50474</v>
      </c>
      <c r="AT320" s="128">
        <f>VLOOKUP(FinalOutput[[#This Row],[ONS_Cenus_2011]],Table5[],CensusData!AM$1,FALSE)</f>
        <v>16232</v>
      </c>
      <c r="AU320" s="128">
        <f>VLOOKUP(FinalOutput[[#This Row],[ONS_Cenus_2011]],Table5[],CensusData!AN$1,FALSE)</f>
        <v>42257</v>
      </c>
      <c r="AV320" s="128">
        <f>VLOOKUP(FinalOutput[[#This Row],[ONS_Cenus_2011]],Table5[],CensusData!AO$1,FALSE)</f>
        <v>80275</v>
      </c>
      <c r="AW320" s="128">
        <f>VLOOKUP(FinalOutput[[#This Row],[ONS_Cenus_2011]],Table5[],CensusData!AP$1,FALSE)</f>
        <v>17082</v>
      </c>
    </row>
    <row r="321" spans="1:49">
      <c r="A321" s="128" t="str">
        <f t="array" ref="A321">ConsolGeog[[#This Row],[Country]]</f>
        <v>England</v>
      </c>
      <c r="B321" s="129" t="str">
        <f t="array" ref="B321">ConsolGeog[[#This Row],[County Name]]</f>
        <v>Leeds</v>
      </c>
      <c r="C321" s="128" t="str">
        <f t="array" ref="C321">ConsolGeog[[#This Row],[la_code]]</f>
        <v>E08000035</v>
      </c>
      <c r="D321" s="129" t="str">
        <f t="array" ref="D321">ConsolGeog[[#This Row],[la_name]]</f>
        <v>Leeds</v>
      </c>
      <c r="E321" s="129" t="str">
        <f t="array" ref="E321">ConsolGeog[[#This Row],[LA Type]]</f>
        <v>Unitary</v>
      </c>
      <c r="F321" s="129">
        <f t="array" ref="F321">ConsolGeog[[#This Row],[population]]</f>
        <v>751485</v>
      </c>
      <c r="G321" s="129">
        <f t="array" ref="G321">ConsolGeog[[#This Row],[area]]</f>
        <v>55172.44</v>
      </c>
      <c r="H321" s="129">
        <f t="array" ref="H321">MAX(ConsolGeog[[#This Row],[Presented HS - 16-17 (2014)]]+ConsolGeog[[#This Row],[Presented HS - 18-24 (2014)]],ConsolGeog[[#This Row],[Presented HS - 16-24 (2014)]])+MAX(ConsolGeog[[#This Row],[Presented CS - 16-17 (2014)]]+ConsolGeog[[#This Row],[Presented CS - 18-24 (2014)]],ConsolGeog[[#This Row],[Presented CS - 16-24 (2014)]])</f>
        <v>2339</v>
      </c>
      <c r="I321" s="129">
        <f t="array" ref="I321">MAX(ConsolGeog[[#This Row],[Assessed HS - 16-17 (2014)]]+ConsolGeog[[#This Row],[Assessed HS - 18-24 (2014)]],ConsolGeog[[#This Row],[Assessed HS - 16-24 (2014)]])+MAX(ConsolGeog[[#This Row],[Assessed CS - 16-17 (2014)]]+ConsolGeog[[#This Row],[Assessed CS - 18-24 (2014)]],ConsolGeog[[#This Row],[Assessed CS - 16-24 (2014)]])</f>
        <v>0</v>
      </c>
      <c r="J321" s="128">
        <f>VLOOKUP(FinalOutput[[#This Row],[ONS_Cenus_2011]],Table5[],CensusData!C$1,FALSE)</f>
        <v>257315</v>
      </c>
      <c r="K321" s="128">
        <f>VLOOKUP(FinalOutput[[#This Row],[ONS_Cenus_2011]],Table5[],CensusData!D$1,FALSE)</f>
        <v>61710</v>
      </c>
      <c r="L321" s="128">
        <f>VLOOKUP(FinalOutput[[#This Row],[ONS_Cenus_2011]],Table5[],CensusData!E$1,FALSE)</f>
        <v>23649</v>
      </c>
      <c r="M321" s="128">
        <f>VLOOKUP(FinalOutput[[#This Row],[ONS_Cenus_2011]],Table5[],CensusData!F$1,FALSE)</f>
        <v>52474</v>
      </c>
      <c r="N321" s="128">
        <f>VLOOKUP(FinalOutput[[#This Row],[ONS_Cenus_2011]],Table5[],CensusData!G$1,FALSE)</f>
        <v>30239</v>
      </c>
      <c r="O321" s="128">
        <f>VLOOKUP(FinalOutput[[#This Row],[ONS_Cenus_2011]],Table5[],CensusData!H$1,FALSE)</f>
        <v>6796</v>
      </c>
      <c r="P321" s="128">
        <f>VLOOKUP(FinalOutput[[#This Row],[ONS_Cenus_2011]],Table5[],CensusData!I$1,FALSE)</f>
        <v>13.34</v>
      </c>
      <c r="Q321" s="128">
        <f>VLOOKUP(FinalOutput[[#This Row],[ONS_Cenus_2011]],Table5[],CensusData!J$1,FALSE)</f>
        <v>19986</v>
      </c>
      <c r="R321" s="128">
        <f>VLOOKUP(FinalOutput[[#This Row],[ONS_Cenus_2011]],Table5[],CensusData!K$1,FALSE)</f>
        <v>320596</v>
      </c>
      <c r="S321" s="128">
        <f>VLOOKUP(FinalOutput[[#This Row],[ONS_Cenus_2011]],Table5[],CensusData!L$1,FALSE)</f>
        <v>282534</v>
      </c>
      <c r="T321" s="128">
        <f>VLOOKUP(FinalOutput[[#This Row],[ONS_Cenus_2011]],Table5[],CensusData!M$1,FALSE)</f>
        <v>269347</v>
      </c>
      <c r="U321" s="128">
        <f>VLOOKUP(FinalOutput[[#This Row],[ONS_Cenus_2011]],Table5[],CensusData!N$1,FALSE)</f>
        <v>4024</v>
      </c>
      <c r="V321" s="128">
        <f>VLOOKUP(FinalOutput[[#This Row],[ONS_Cenus_2011]],Table5[],CensusData!O$1,FALSE)</f>
        <v>257</v>
      </c>
      <c r="W321" s="128">
        <f>VLOOKUP(FinalOutput[[#This Row],[ONS_Cenus_2011]],Table5[],CensusData!P$1,FALSE)</f>
        <v>8906</v>
      </c>
      <c r="X321" s="128">
        <f>VLOOKUP(FinalOutput[[#This Row],[ONS_Cenus_2011]],Table5[],CensusData!Q$1,FALSE)</f>
        <v>5879</v>
      </c>
      <c r="Y321" s="128">
        <f>VLOOKUP(FinalOutput[[#This Row],[ONS_Cenus_2011]],Table5[],CensusData!R$1,FALSE)</f>
        <v>2778</v>
      </c>
      <c r="Z321" s="128">
        <f>VLOOKUP(FinalOutput[[#This Row],[ONS_Cenus_2011]],Table5[],CensusData!S$1,FALSE)</f>
        <v>778</v>
      </c>
      <c r="AA321" s="128">
        <f>VLOOKUP(FinalOutput[[#This Row],[ONS_Cenus_2011]],Table5[],CensusData!T$1,FALSE)</f>
        <v>1312</v>
      </c>
      <c r="AB321" s="128">
        <f>VLOOKUP(FinalOutput[[#This Row],[ONS_Cenus_2011]],Table5[],CensusData!U$1,FALSE)</f>
        <v>1011</v>
      </c>
      <c r="AC321" s="128">
        <f>VLOOKUP(FinalOutput[[#This Row],[ONS_Cenus_2011]],Table5[],CensusData!V$1,FALSE)</f>
        <v>17250</v>
      </c>
      <c r="AD321" s="128">
        <f>VLOOKUP(FinalOutput[[#This Row],[ONS_Cenus_2011]],Table5[],CensusData!W$1,FALSE)</f>
        <v>5537</v>
      </c>
      <c r="AE321" s="128">
        <f>VLOOKUP(FinalOutput[[#This Row],[ONS_Cenus_2011]],Table5[],CensusData!X$1,FALSE)</f>
        <v>5381</v>
      </c>
      <c r="AF321" s="128">
        <f>VLOOKUP(FinalOutput[[#This Row],[ONS_Cenus_2011]],Table5[],CensusData!Y$1,FALSE)</f>
        <v>916</v>
      </c>
      <c r="AG321" s="128">
        <f>VLOOKUP(FinalOutput[[#This Row],[ONS_Cenus_2011]],Table5[],CensusData!Z$1,FALSE)</f>
        <v>2096</v>
      </c>
      <c r="AH321" s="128">
        <f>VLOOKUP(FinalOutput[[#This Row],[ONS_Cenus_2011]],Table5[],CensusData!AA$1,FALSE)</f>
        <v>3320</v>
      </c>
      <c r="AI321" s="128">
        <f>VLOOKUP(FinalOutput[[#This Row],[ONS_Cenus_2011]],Table5[],CensusData!AB$1,FALSE)</f>
        <v>11595</v>
      </c>
      <c r="AJ321" s="128">
        <f>VLOOKUP(FinalOutput[[#This Row],[ONS_Cenus_2011]],Table5[],CensusData!AC$1,FALSE)</f>
        <v>5779</v>
      </c>
      <c r="AK321" s="128">
        <f>VLOOKUP(FinalOutput[[#This Row],[ONS_Cenus_2011]],Table5[],CensusData!AD$1,FALSE)</f>
        <v>3802</v>
      </c>
      <c r="AL321" s="128">
        <f>VLOOKUP(FinalOutput[[#This Row],[ONS_Cenus_2011]],Table5[],CensusData!AE$1,FALSE)</f>
        <v>2014</v>
      </c>
      <c r="AM321" s="128">
        <f>VLOOKUP(FinalOutput[[#This Row],[ONS_Cenus_2011]],Table5[],CensusData!AF$1,FALSE)</f>
        <v>3338</v>
      </c>
      <c r="AN321" s="128">
        <f>VLOOKUP(FinalOutput[[#This Row],[ONS_Cenus_2011]],Table5[],CensusData!AG$1,FALSE)</f>
        <v>1446</v>
      </c>
      <c r="AO321" s="128">
        <f>VLOOKUP(FinalOutput[[#This Row],[ONS_Cenus_2011]],Table5[],CensusData!AH$1,FALSE)</f>
        <v>1892</v>
      </c>
      <c r="AP321" s="128">
        <f>VLOOKUP(FinalOutput[[#This Row],[ONS_Cenus_2011]],Table5[],CensusData!AI$1,FALSE)</f>
        <v>613992</v>
      </c>
      <c r="AQ321" s="128">
        <f>VLOOKUP(FinalOutput[[#This Row],[ONS_Cenus_2011]],Table5[],CensusData!AJ$1,FALSE)</f>
        <v>142481</v>
      </c>
      <c r="AR321" s="128">
        <f>VLOOKUP(FinalOutput[[#This Row],[ONS_Cenus_2011]],Table5[],CensusData!AK$1,FALSE)</f>
        <v>77294</v>
      </c>
      <c r="AS321" s="128">
        <f>VLOOKUP(FinalOutput[[#This Row],[ONS_Cenus_2011]],Table5[],CensusData!AL$1,FALSE)</f>
        <v>86614</v>
      </c>
      <c r="AT321" s="128">
        <f>VLOOKUP(FinalOutput[[#This Row],[ONS_Cenus_2011]],Table5[],CensusData!AM$1,FALSE)</f>
        <v>22893</v>
      </c>
      <c r="AU321" s="128">
        <f>VLOOKUP(FinalOutput[[#This Row],[ONS_Cenus_2011]],Table5[],CensusData!AN$1,FALSE)</f>
        <v>90497</v>
      </c>
      <c r="AV321" s="128">
        <f>VLOOKUP(FinalOutput[[#This Row],[ONS_Cenus_2011]],Table5[],CensusData!AO$1,FALSE)</f>
        <v>165429</v>
      </c>
      <c r="AW321" s="128">
        <f>VLOOKUP(FinalOutput[[#This Row],[ONS_Cenus_2011]],Table5[],CensusData!AP$1,FALSE)</f>
        <v>28784</v>
      </c>
    </row>
    <row r="322" spans="1:49">
      <c r="A322" s="128" t="str">
        <f t="array" ref="A322">ConsolGeog[[#This Row],[Country]]</f>
        <v>England</v>
      </c>
      <c r="B322" s="129" t="str">
        <f t="array" ref="B322">ConsolGeog[[#This Row],[County Name]]</f>
        <v>Wakefield</v>
      </c>
      <c r="C322" s="128" t="str">
        <f t="array" ref="C322">ConsolGeog[[#This Row],[la_code]]</f>
        <v>E08000036</v>
      </c>
      <c r="D322" s="129" t="str">
        <f t="array" ref="D322">ConsolGeog[[#This Row],[la_name]]</f>
        <v>Wakefield</v>
      </c>
      <c r="E322" s="129" t="str">
        <f t="array" ref="E322">ConsolGeog[[#This Row],[LA Type]]</f>
        <v>Unitary</v>
      </c>
      <c r="F322" s="129">
        <f t="array" ref="F322">ConsolGeog[[#This Row],[population]]</f>
        <v>325837</v>
      </c>
      <c r="G322" s="129">
        <f t="array" ref="G322">ConsolGeog[[#This Row],[area]]</f>
        <v>33861.24</v>
      </c>
      <c r="H322" s="129">
        <f t="array" ref="H322">MAX(ConsolGeog[[#This Row],[Presented HS - 16-17 (2014)]]+ConsolGeog[[#This Row],[Presented HS - 18-24 (2014)]],ConsolGeog[[#This Row],[Presented HS - 16-24 (2014)]])+MAX(ConsolGeog[[#This Row],[Presented CS - 16-17 (2014)]]+ConsolGeog[[#This Row],[Presented CS - 18-24 (2014)]],ConsolGeog[[#This Row],[Presented CS - 16-24 (2014)]])</f>
        <v>0</v>
      </c>
      <c r="I322" s="129">
        <f t="array" ref="I322">MAX(ConsolGeog[[#This Row],[Assessed HS - 16-17 (2014)]]+ConsolGeog[[#This Row],[Assessed HS - 18-24 (2014)]],ConsolGeog[[#This Row],[Assessed HS - 16-24 (2014)]])+MAX(ConsolGeog[[#This Row],[Assessed CS - 16-17 (2014)]]+ConsolGeog[[#This Row],[Assessed CS - 18-24 (2014)]],ConsolGeog[[#This Row],[Assessed CS - 16-24 (2014)]])</f>
        <v>235</v>
      </c>
      <c r="J322" s="128">
        <f>VLOOKUP(FinalOutput[[#This Row],[ONS_Cenus_2011]],Table5[],CensusData!C$1,FALSE)</f>
        <v>113443</v>
      </c>
      <c r="K322" s="128">
        <f>VLOOKUP(FinalOutput[[#This Row],[ONS_Cenus_2011]],Table5[],CensusData!D$1,FALSE)</f>
        <v>15785</v>
      </c>
      <c r="L322" s="128">
        <f>VLOOKUP(FinalOutput[[#This Row],[ONS_Cenus_2011]],Table5[],CensusData!E$1,FALSE)</f>
        <v>8534</v>
      </c>
      <c r="M322" s="128">
        <f>VLOOKUP(FinalOutput[[#This Row],[ONS_Cenus_2011]],Table5[],CensusData!F$1,FALSE)</f>
        <v>18816</v>
      </c>
      <c r="N322" s="128">
        <f>VLOOKUP(FinalOutput[[#This Row],[ONS_Cenus_2011]],Table5[],CensusData!G$1,FALSE)</f>
        <v>10463</v>
      </c>
      <c r="O322" s="128">
        <f>VLOOKUP(FinalOutput[[#This Row],[ONS_Cenus_2011]],Table5[],CensusData!H$1,FALSE)</f>
        <v>1844</v>
      </c>
      <c r="P322" s="128">
        <f>VLOOKUP(FinalOutput[[#This Row],[ONS_Cenus_2011]],Table5[],CensusData!I$1,FALSE)</f>
        <v>50.55</v>
      </c>
      <c r="Q322" s="128">
        <f>VLOOKUP(FinalOutput[[#This Row],[ONS_Cenus_2011]],Table5[],CensusData!J$1,FALSE)</f>
        <v>2088</v>
      </c>
      <c r="R322" s="128">
        <f>VLOOKUP(FinalOutput[[#This Row],[ONS_Cenus_2011]],Table5[],CensusData!K$1,FALSE)</f>
        <v>140414</v>
      </c>
      <c r="S322" s="128">
        <f>VLOOKUP(FinalOutput[[#This Row],[ONS_Cenus_2011]],Table5[],CensusData!L$1,FALSE)</f>
        <v>135882</v>
      </c>
      <c r="T322" s="128">
        <f>VLOOKUP(FinalOutput[[#This Row],[ONS_Cenus_2011]],Table5[],CensusData!M$1,FALSE)</f>
        <v>132538</v>
      </c>
      <c r="U322" s="128">
        <f>VLOOKUP(FinalOutput[[#This Row],[ONS_Cenus_2011]],Table5[],CensusData!N$1,FALSE)</f>
        <v>573</v>
      </c>
      <c r="V322" s="128">
        <f>VLOOKUP(FinalOutput[[#This Row],[ONS_Cenus_2011]],Table5[],CensusData!O$1,FALSE)</f>
        <v>93</v>
      </c>
      <c r="W322" s="128">
        <f>VLOOKUP(FinalOutput[[#This Row],[ONS_Cenus_2011]],Table5[],CensusData!P$1,FALSE)</f>
        <v>2678</v>
      </c>
      <c r="X322" s="128">
        <f>VLOOKUP(FinalOutput[[#This Row],[ONS_Cenus_2011]],Table5[],CensusData!Q$1,FALSE)</f>
        <v>735</v>
      </c>
      <c r="Y322" s="128">
        <f>VLOOKUP(FinalOutput[[#This Row],[ONS_Cenus_2011]],Table5[],CensusData!R$1,FALSE)</f>
        <v>329</v>
      </c>
      <c r="Z322" s="128">
        <f>VLOOKUP(FinalOutput[[#This Row],[ONS_Cenus_2011]],Table5[],CensusData!S$1,FALSE)</f>
        <v>62</v>
      </c>
      <c r="AA322" s="128">
        <f>VLOOKUP(FinalOutput[[#This Row],[ONS_Cenus_2011]],Table5[],CensusData!T$1,FALSE)</f>
        <v>180</v>
      </c>
      <c r="AB322" s="128">
        <f>VLOOKUP(FinalOutput[[#This Row],[ONS_Cenus_2011]],Table5[],CensusData!U$1,FALSE)</f>
        <v>164</v>
      </c>
      <c r="AC322" s="128">
        <f>VLOOKUP(FinalOutput[[#This Row],[ONS_Cenus_2011]],Table5[],CensusData!V$1,FALSE)</f>
        <v>2283</v>
      </c>
      <c r="AD322" s="128">
        <f>VLOOKUP(FinalOutput[[#This Row],[ONS_Cenus_2011]],Table5[],CensusData!W$1,FALSE)</f>
        <v>510</v>
      </c>
      <c r="AE322" s="128">
        <f>VLOOKUP(FinalOutput[[#This Row],[ONS_Cenus_2011]],Table5[],CensusData!X$1,FALSE)</f>
        <v>1105</v>
      </c>
      <c r="AF322" s="128">
        <f>VLOOKUP(FinalOutput[[#This Row],[ONS_Cenus_2011]],Table5[],CensusData!Y$1,FALSE)</f>
        <v>14</v>
      </c>
      <c r="AG322" s="128">
        <f>VLOOKUP(FinalOutput[[#This Row],[ONS_Cenus_2011]],Table5[],CensusData!Z$1,FALSE)</f>
        <v>271</v>
      </c>
      <c r="AH322" s="128">
        <f>VLOOKUP(FinalOutput[[#This Row],[ONS_Cenus_2011]],Table5[],CensusData!AA$1,FALSE)</f>
        <v>383</v>
      </c>
      <c r="AI322" s="128">
        <f>VLOOKUP(FinalOutput[[#This Row],[ONS_Cenus_2011]],Table5[],CensusData!AB$1,FALSE)</f>
        <v>1134</v>
      </c>
      <c r="AJ322" s="128">
        <f>VLOOKUP(FinalOutput[[#This Row],[ONS_Cenus_2011]],Table5[],CensusData!AC$1,FALSE)</f>
        <v>866</v>
      </c>
      <c r="AK322" s="128">
        <f>VLOOKUP(FinalOutput[[#This Row],[ONS_Cenus_2011]],Table5[],CensusData!AD$1,FALSE)</f>
        <v>180</v>
      </c>
      <c r="AL322" s="128">
        <f>VLOOKUP(FinalOutput[[#This Row],[ONS_Cenus_2011]],Table5[],CensusData!AE$1,FALSE)</f>
        <v>88</v>
      </c>
      <c r="AM322" s="128">
        <f>VLOOKUP(FinalOutput[[#This Row],[ONS_Cenus_2011]],Table5[],CensusData!AF$1,FALSE)</f>
        <v>380</v>
      </c>
      <c r="AN322" s="128">
        <f>VLOOKUP(FinalOutput[[#This Row],[ONS_Cenus_2011]],Table5[],CensusData!AG$1,FALSE)</f>
        <v>132</v>
      </c>
      <c r="AO322" s="128">
        <f>VLOOKUP(FinalOutput[[#This Row],[ONS_Cenus_2011]],Table5[],CensusData!AH$1,FALSE)</f>
        <v>248</v>
      </c>
      <c r="AP322" s="128">
        <f>VLOOKUP(FinalOutput[[#This Row],[ONS_Cenus_2011]],Table5[],CensusData!AI$1,FALSE)</f>
        <v>265797</v>
      </c>
      <c r="AQ322" s="128">
        <f>VLOOKUP(FinalOutput[[#This Row],[ONS_Cenus_2011]],Table5[],CensusData!AJ$1,FALSE)</f>
        <v>82621</v>
      </c>
      <c r="AR322" s="128">
        <f>VLOOKUP(FinalOutput[[#This Row],[ONS_Cenus_2011]],Table5[],CensusData!AK$1,FALSE)</f>
        <v>38778</v>
      </c>
      <c r="AS322" s="128">
        <f>VLOOKUP(FinalOutput[[#This Row],[ONS_Cenus_2011]],Table5[],CensusData!AL$1,FALSE)</f>
        <v>42790</v>
      </c>
      <c r="AT322" s="128">
        <f>VLOOKUP(FinalOutput[[#This Row],[ONS_Cenus_2011]],Table5[],CensusData!AM$1,FALSE)</f>
        <v>11636</v>
      </c>
      <c r="AU322" s="128">
        <f>VLOOKUP(FinalOutput[[#This Row],[ONS_Cenus_2011]],Table5[],CensusData!AN$1,FALSE)</f>
        <v>28205</v>
      </c>
      <c r="AV322" s="128">
        <f>VLOOKUP(FinalOutput[[#This Row],[ONS_Cenus_2011]],Table5[],CensusData!AO$1,FALSE)</f>
        <v>48772</v>
      </c>
      <c r="AW322" s="128">
        <f>VLOOKUP(FinalOutput[[#This Row],[ONS_Cenus_2011]],Table5[],CensusData!AP$1,FALSE)</f>
        <v>12995</v>
      </c>
    </row>
    <row r="323" spans="1:49">
      <c r="A323" s="128" t="str">
        <f t="array" ref="A323">ConsolGeog[[#This Row],[Country]]</f>
        <v>England</v>
      </c>
      <c r="B323" s="129" t="str">
        <f t="array" ref="B323">ConsolGeog[[#This Row],[County Name]]</f>
        <v>Gateshead</v>
      </c>
      <c r="C323" s="128" t="str">
        <f t="array" ref="C323">ConsolGeog[[#This Row],[la_code]]</f>
        <v>E08000020</v>
      </c>
      <c r="D323" s="129" t="str">
        <f t="array" ref="D323">ConsolGeog[[#This Row],[la_name]]</f>
        <v>Gateshead</v>
      </c>
      <c r="E323" s="129" t="str">
        <f t="array" ref="E323">ConsolGeog[[#This Row],[LA Type]]</f>
        <v>Unitary</v>
      </c>
      <c r="F323" s="129">
        <f t="array" ref="F323">ConsolGeog[[#This Row],[population]]</f>
        <v>200214</v>
      </c>
      <c r="G323" s="129">
        <f t="array" ref="G323">ConsolGeog[[#This Row],[area]]</f>
        <v>14234.74</v>
      </c>
      <c r="H323" s="129">
        <f t="array" ref="H323">MAX(ConsolGeog[[#This Row],[Presented HS - 16-17 (2014)]]+ConsolGeog[[#This Row],[Presented HS - 18-24 (2014)]],ConsolGeog[[#This Row],[Presented HS - 16-24 (2014)]])+MAX(ConsolGeog[[#This Row],[Presented CS - 16-17 (2014)]]+ConsolGeog[[#This Row],[Presented CS - 18-24 (2014)]],ConsolGeog[[#This Row],[Presented CS - 16-24 (2014)]])</f>
        <v>0</v>
      </c>
      <c r="I323" s="129">
        <f t="array" ref="I323">MAX(ConsolGeog[[#This Row],[Assessed HS - 16-17 (2014)]]+ConsolGeog[[#This Row],[Assessed HS - 18-24 (2014)]],ConsolGeog[[#This Row],[Assessed HS - 16-24 (2014)]])+MAX(ConsolGeog[[#This Row],[Assessed CS - 16-17 (2014)]]+ConsolGeog[[#This Row],[Assessed CS - 18-24 (2014)]],ConsolGeog[[#This Row],[Assessed CS - 16-24 (2014)]])</f>
        <v>0</v>
      </c>
      <c r="J323" s="128">
        <f>VLOOKUP(FinalOutput[[#This Row],[ONS_Cenus_2011]],Table5[],CensusData!C$1,FALSE)</f>
        <v>72478</v>
      </c>
      <c r="K323" s="128">
        <f>VLOOKUP(FinalOutput[[#This Row],[ONS_Cenus_2011]],Table5[],CensusData!D$1,FALSE)</f>
        <v>10320</v>
      </c>
      <c r="L323" s="128">
        <f>VLOOKUP(FinalOutput[[#This Row],[ONS_Cenus_2011]],Table5[],CensusData!E$1,FALSE)</f>
        <v>5868</v>
      </c>
      <c r="M323" s="128">
        <f>VLOOKUP(FinalOutput[[#This Row],[ONS_Cenus_2011]],Table5[],CensusData!F$1,FALSE)</f>
        <v>12928</v>
      </c>
      <c r="N323" s="128">
        <f>VLOOKUP(FinalOutput[[#This Row],[ONS_Cenus_2011]],Table5[],CensusData!G$1,FALSE)</f>
        <v>6907</v>
      </c>
      <c r="O323" s="128">
        <f>VLOOKUP(FinalOutput[[#This Row],[ONS_Cenus_2011]],Table5[],CensusData!H$1,FALSE)</f>
        <v>1393</v>
      </c>
      <c r="P323" s="128" t="e">
        <f>VLOOKUP(FinalOutput[[#This Row],[ONS_Cenus_2011]],Table5[],CensusData!I$1,FALSE)</f>
        <v>#N/A</v>
      </c>
      <c r="Q323" s="128" t="e">
        <f>VLOOKUP(FinalOutput[[#This Row],[ONS_Cenus_2011]],Table5[],CensusData!J$1,FALSE)</f>
        <v>#N/A</v>
      </c>
      <c r="R323" s="128">
        <f>VLOOKUP(FinalOutput[[#This Row],[ONS_Cenus_2011]],Table5[],CensusData!K$1,FALSE)</f>
        <v>89154</v>
      </c>
      <c r="S323" s="128">
        <f>VLOOKUP(FinalOutput[[#This Row],[ONS_Cenus_2011]],Table5[],CensusData!L$1,FALSE)</f>
        <v>86291</v>
      </c>
      <c r="T323" s="128">
        <f>VLOOKUP(FinalOutput[[#This Row],[ONS_Cenus_2011]],Table5[],CensusData!M$1,FALSE)</f>
        <v>84505</v>
      </c>
      <c r="U323" s="128">
        <f>VLOOKUP(FinalOutput[[#This Row],[ONS_Cenus_2011]],Table5[],CensusData!N$1,FALSE)</f>
        <v>344</v>
      </c>
      <c r="V323" s="128">
        <f>VLOOKUP(FinalOutput[[#This Row],[ONS_Cenus_2011]],Table5[],CensusData!O$1,FALSE)</f>
        <v>43</v>
      </c>
      <c r="W323" s="128">
        <f>VLOOKUP(FinalOutput[[#This Row],[ONS_Cenus_2011]],Table5[],CensusData!P$1,FALSE)</f>
        <v>1399</v>
      </c>
      <c r="X323" s="128">
        <f>VLOOKUP(FinalOutput[[#This Row],[ONS_Cenus_2011]],Table5[],CensusData!Q$1,FALSE)</f>
        <v>491</v>
      </c>
      <c r="Y323" s="128">
        <f>VLOOKUP(FinalOutput[[#This Row],[ONS_Cenus_2011]],Table5[],CensusData!R$1,FALSE)</f>
        <v>145</v>
      </c>
      <c r="Z323" s="128">
        <f>VLOOKUP(FinalOutput[[#This Row],[ONS_Cenus_2011]],Table5[],CensusData!S$1,FALSE)</f>
        <v>64</v>
      </c>
      <c r="AA323" s="128">
        <f>VLOOKUP(FinalOutput[[#This Row],[ONS_Cenus_2011]],Table5[],CensusData!T$1,FALSE)</f>
        <v>165</v>
      </c>
      <c r="AB323" s="128">
        <f>VLOOKUP(FinalOutput[[#This Row],[ONS_Cenus_2011]],Table5[],CensusData!U$1,FALSE)</f>
        <v>117</v>
      </c>
      <c r="AC323" s="128">
        <f>VLOOKUP(FinalOutput[[#This Row],[ONS_Cenus_2011]],Table5[],CensusData!V$1,FALSE)</f>
        <v>1336</v>
      </c>
      <c r="AD323" s="128">
        <f>VLOOKUP(FinalOutput[[#This Row],[ONS_Cenus_2011]],Table5[],CensusData!W$1,FALSE)</f>
        <v>347</v>
      </c>
      <c r="AE323" s="128">
        <f>VLOOKUP(FinalOutput[[#This Row],[ONS_Cenus_2011]],Table5[],CensusData!X$1,FALSE)</f>
        <v>182</v>
      </c>
      <c r="AF323" s="128">
        <f>VLOOKUP(FinalOutput[[#This Row],[ONS_Cenus_2011]],Table5[],CensusData!Y$1,FALSE)</f>
        <v>57</v>
      </c>
      <c r="AG323" s="128">
        <f>VLOOKUP(FinalOutput[[#This Row],[ONS_Cenus_2011]],Table5[],CensusData!Z$1,FALSE)</f>
        <v>399</v>
      </c>
      <c r="AH323" s="128">
        <f>VLOOKUP(FinalOutput[[#This Row],[ONS_Cenus_2011]],Table5[],CensusData!AA$1,FALSE)</f>
        <v>351</v>
      </c>
      <c r="AI323" s="128">
        <f>VLOOKUP(FinalOutput[[#This Row],[ONS_Cenus_2011]],Table5[],CensusData!AB$1,FALSE)</f>
        <v>505</v>
      </c>
      <c r="AJ323" s="128">
        <f>VLOOKUP(FinalOutput[[#This Row],[ONS_Cenus_2011]],Table5[],CensusData!AC$1,FALSE)</f>
        <v>427</v>
      </c>
      <c r="AK323" s="128">
        <f>VLOOKUP(FinalOutput[[#This Row],[ONS_Cenus_2011]],Table5[],CensusData!AD$1,FALSE)</f>
        <v>50</v>
      </c>
      <c r="AL323" s="128">
        <f>VLOOKUP(FinalOutput[[#This Row],[ONS_Cenus_2011]],Table5[],CensusData!AE$1,FALSE)</f>
        <v>28</v>
      </c>
      <c r="AM323" s="128">
        <f>VLOOKUP(FinalOutput[[#This Row],[ONS_Cenus_2011]],Table5[],CensusData!AF$1,FALSE)</f>
        <v>531</v>
      </c>
      <c r="AN323" s="128">
        <f>VLOOKUP(FinalOutput[[#This Row],[ONS_Cenus_2011]],Table5[],CensusData!AG$1,FALSE)</f>
        <v>132</v>
      </c>
      <c r="AO323" s="128">
        <f>VLOOKUP(FinalOutput[[#This Row],[ONS_Cenus_2011]],Table5[],CensusData!AH$1,FALSE)</f>
        <v>399</v>
      </c>
      <c r="AP323" s="128">
        <f>VLOOKUP(FinalOutput[[#This Row],[ONS_Cenus_2011]],Table5[],CensusData!AI$1,FALSE)</f>
        <v>164716</v>
      </c>
      <c r="AQ323" s="128">
        <f>VLOOKUP(FinalOutput[[#This Row],[ONS_Cenus_2011]],Table5[],CensusData!AJ$1,FALSE)</f>
        <v>46192</v>
      </c>
      <c r="AR323" s="128">
        <f>VLOOKUP(FinalOutput[[#This Row],[ONS_Cenus_2011]],Table5[],CensusData!AK$1,FALSE)</f>
        <v>23592</v>
      </c>
      <c r="AS323" s="128">
        <f>VLOOKUP(FinalOutput[[#This Row],[ONS_Cenus_2011]],Table5[],CensusData!AL$1,FALSE)</f>
        <v>25601</v>
      </c>
      <c r="AT323" s="128">
        <f>VLOOKUP(FinalOutput[[#This Row],[ONS_Cenus_2011]],Table5[],CensusData!AM$1,FALSE)</f>
        <v>8563</v>
      </c>
      <c r="AU323" s="128">
        <f>VLOOKUP(FinalOutput[[#This Row],[ONS_Cenus_2011]],Table5[],CensusData!AN$1,FALSE)</f>
        <v>18611</v>
      </c>
      <c r="AV323" s="128">
        <f>VLOOKUP(FinalOutput[[#This Row],[ONS_Cenus_2011]],Table5[],CensusData!AO$1,FALSE)</f>
        <v>35409</v>
      </c>
      <c r="AW323" s="128">
        <f>VLOOKUP(FinalOutput[[#This Row],[ONS_Cenus_2011]],Table5[],CensusData!AP$1,FALSE)</f>
        <v>6748</v>
      </c>
    </row>
    <row r="324" spans="1:49">
      <c r="A324" s="128" t="str">
        <f t="array" ref="A324">ConsolGeog[[#This Row],[Country]]</f>
        <v>England</v>
      </c>
      <c r="B324" s="129" t="str">
        <f t="array" ref="B324">ConsolGeog[[#This Row],[County Name]]</f>
        <v>Barnet</v>
      </c>
      <c r="C324" s="128" t="str">
        <f t="array" ref="C324">ConsolGeog[[#This Row],[la_code]]</f>
        <v>E09000003</v>
      </c>
      <c r="D324" s="129" t="str">
        <f t="array" ref="D324">ConsolGeog[[#This Row],[la_name]]</f>
        <v>Barnet</v>
      </c>
      <c r="E324" s="129" t="str">
        <f t="array" ref="E324">ConsolGeog[[#This Row],[LA Type]]</f>
        <v>Unitary</v>
      </c>
      <c r="F324" s="129">
        <f t="array" ref="F324">ConsolGeog[[#This Row],[population]]</f>
        <v>356386</v>
      </c>
      <c r="G324" s="129">
        <f t="array" ref="G324">ConsolGeog[[#This Row],[area]]</f>
        <v>8673.7199999999993</v>
      </c>
      <c r="H324" s="129">
        <f t="array" ref="H324">MAX(ConsolGeog[[#This Row],[Presented HS - 16-17 (2014)]]+ConsolGeog[[#This Row],[Presented HS - 18-24 (2014)]],ConsolGeog[[#This Row],[Presented HS - 16-24 (2014)]])+MAX(ConsolGeog[[#This Row],[Presented CS - 16-17 (2014)]]+ConsolGeog[[#This Row],[Presented CS - 18-24 (2014)]],ConsolGeog[[#This Row],[Presented CS - 16-24 (2014)]])</f>
        <v>115</v>
      </c>
      <c r="I324" s="129">
        <f t="array" ref="I324">MAX(ConsolGeog[[#This Row],[Assessed HS - 16-17 (2014)]]+ConsolGeog[[#This Row],[Assessed HS - 18-24 (2014)]],ConsolGeog[[#This Row],[Assessed HS - 16-24 (2014)]])+MAX(ConsolGeog[[#This Row],[Assessed CS - 16-17 (2014)]]+ConsolGeog[[#This Row],[Assessed CS - 18-24 (2014)]],ConsolGeog[[#This Row],[Assessed CS - 16-24 (2014)]])</f>
        <v>152</v>
      </c>
      <c r="J324" s="128">
        <f>VLOOKUP(FinalOutput[[#This Row],[ONS_Cenus_2011]],Table5[],CensusData!C$1,FALSE)</f>
        <v>109682</v>
      </c>
      <c r="K324" s="128">
        <f>VLOOKUP(FinalOutput[[#This Row],[ONS_Cenus_2011]],Table5[],CensusData!D$1,FALSE)</f>
        <v>23296</v>
      </c>
      <c r="L324" s="128">
        <f>VLOOKUP(FinalOutput[[#This Row],[ONS_Cenus_2011]],Table5[],CensusData!E$1,FALSE)</f>
        <v>13465</v>
      </c>
      <c r="M324" s="128">
        <f>VLOOKUP(FinalOutput[[#This Row],[ONS_Cenus_2011]],Table5[],CensusData!F$1,FALSE)</f>
        <v>33034</v>
      </c>
      <c r="N324" s="128">
        <f>VLOOKUP(FinalOutput[[#This Row],[ONS_Cenus_2011]],Table5[],CensusData!G$1,FALSE)</f>
        <v>17012</v>
      </c>
      <c r="O324" s="128">
        <f>VLOOKUP(FinalOutput[[#This Row],[ONS_Cenus_2011]],Table5[],CensusData!H$1,FALSE)</f>
        <v>4546</v>
      </c>
      <c r="P324" s="128">
        <f>VLOOKUP(FinalOutput[[#This Row],[ONS_Cenus_2011]],Table5[],CensusData!I$1,FALSE)</f>
        <v>4.6399999999999997</v>
      </c>
      <c r="Q324" s="128">
        <f>VLOOKUP(FinalOutput[[#This Row],[ONS_Cenus_2011]],Table5[],CensusData!J$1,FALSE)</f>
        <v>30415</v>
      </c>
      <c r="R324" s="128">
        <f>VLOOKUP(FinalOutput[[#This Row],[ONS_Cenus_2011]],Table5[],CensusData!K$1,FALSE)</f>
        <v>135916</v>
      </c>
      <c r="S324" s="128">
        <f>VLOOKUP(FinalOutput[[#This Row],[ONS_Cenus_2011]],Table5[],CensusData!L$1,FALSE)</f>
        <v>93250</v>
      </c>
      <c r="T324" s="128">
        <f>VLOOKUP(FinalOutput[[#This Row],[ONS_Cenus_2011]],Table5[],CensusData!M$1,FALSE)</f>
        <v>67345</v>
      </c>
      <c r="U324" s="128">
        <f>VLOOKUP(FinalOutput[[#This Row],[ONS_Cenus_2011]],Table5[],CensusData!N$1,FALSE)</f>
        <v>4565</v>
      </c>
      <c r="V324" s="128">
        <f>VLOOKUP(FinalOutput[[#This Row],[ONS_Cenus_2011]],Table5[],CensusData!O$1,FALSE)</f>
        <v>52</v>
      </c>
      <c r="W324" s="128">
        <f>VLOOKUP(FinalOutput[[#This Row],[ONS_Cenus_2011]],Table5[],CensusData!P$1,FALSE)</f>
        <v>21288</v>
      </c>
      <c r="X324" s="128">
        <f>VLOOKUP(FinalOutput[[#This Row],[ONS_Cenus_2011]],Table5[],CensusData!Q$1,FALSE)</f>
        <v>3974</v>
      </c>
      <c r="Y324" s="128">
        <f>VLOOKUP(FinalOutput[[#This Row],[ONS_Cenus_2011]],Table5[],CensusData!R$1,FALSE)</f>
        <v>752</v>
      </c>
      <c r="Z324" s="128">
        <f>VLOOKUP(FinalOutput[[#This Row],[ONS_Cenus_2011]],Table5[],CensusData!S$1,FALSE)</f>
        <v>793</v>
      </c>
      <c r="AA324" s="128">
        <f>VLOOKUP(FinalOutput[[#This Row],[ONS_Cenus_2011]],Table5[],CensusData!T$1,FALSE)</f>
        <v>1241</v>
      </c>
      <c r="AB324" s="128">
        <f>VLOOKUP(FinalOutput[[#This Row],[ONS_Cenus_2011]],Table5[],CensusData!U$1,FALSE)</f>
        <v>1188</v>
      </c>
      <c r="AC324" s="128">
        <f>VLOOKUP(FinalOutput[[#This Row],[ONS_Cenus_2011]],Table5[],CensusData!V$1,FALSE)</f>
        <v>22102</v>
      </c>
      <c r="AD324" s="128">
        <f>VLOOKUP(FinalOutput[[#This Row],[ONS_Cenus_2011]],Table5[],CensusData!W$1,FALSE)</f>
        <v>9472</v>
      </c>
      <c r="AE324" s="128">
        <f>VLOOKUP(FinalOutput[[#This Row],[ONS_Cenus_2011]],Table5[],CensusData!X$1,FALSE)</f>
        <v>1615</v>
      </c>
      <c r="AF324" s="128">
        <f>VLOOKUP(FinalOutput[[#This Row],[ONS_Cenus_2011]],Table5[],CensusData!Y$1,FALSE)</f>
        <v>621</v>
      </c>
      <c r="AG324" s="128">
        <f>VLOOKUP(FinalOutput[[#This Row],[ONS_Cenus_2011]],Table5[],CensusData!Z$1,FALSE)</f>
        <v>3058</v>
      </c>
      <c r="AH324" s="128">
        <f>VLOOKUP(FinalOutput[[#This Row],[ONS_Cenus_2011]],Table5[],CensusData!AA$1,FALSE)</f>
        <v>7336</v>
      </c>
      <c r="AI324" s="128">
        <f>VLOOKUP(FinalOutput[[#This Row],[ONS_Cenus_2011]],Table5[],CensusData!AB$1,FALSE)</f>
        <v>9816</v>
      </c>
      <c r="AJ324" s="128">
        <f>VLOOKUP(FinalOutput[[#This Row],[ONS_Cenus_2011]],Table5[],CensusData!AC$1,FALSE)</f>
        <v>6707</v>
      </c>
      <c r="AK324" s="128">
        <f>VLOOKUP(FinalOutput[[#This Row],[ONS_Cenus_2011]],Table5[],CensusData!AD$1,FALSE)</f>
        <v>2086</v>
      </c>
      <c r="AL324" s="128">
        <f>VLOOKUP(FinalOutput[[#This Row],[ONS_Cenus_2011]],Table5[],CensusData!AE$1,FALSE)</f>
        <v>1023</v>
      </c>
      <c r="AM324" s="128">
        <f>VLOOKUP(FinalOutput[[#This Row],[ONS_Cenus_2011]],Table5[],CensusData!AF$1,FALSE)</f>
        <v>6774</v>
      </c>
      <c r="AN324" s="128">
        <f>VLOOKUP(FinalOutput[[#This Row],[ONS_Cenus_2011]],Table5[],CensusData!AG$1,FALSE)</f>
        <v>1800</v>
      </c>
      <c r="AO324" s="128">
        <f>VLOOKUP(FinalOutput[[#This Row],[ONS_Cenus_2011]],Table5[],CensusData!AH$1,FALSE)</f>
        <v>4974</v>
      </c>
      <c r="AP324" s="128">
        <f>VLOOKUP(FinalOutput[[#This Row],[ONS_Cenus_2011]],Table5[],CensusData!AI$1,FALSE)</f>
        <v>282152</v>
      </c>
      <c r="AQ324" s="128">
        <f>VLOOKUP(FinalOutput[[#This Row],[ONS_Cenus_2011]],Table5[],CensusData!AJ$1,FALSE)</f>
        <v>43833</v>
      </c>
      <c r="AR324" s="128">
        <f>VLOOKUP(FinalOutput[[#This Row],[ONS_Cenus_2011]],Table5[],CensusData!AK$1,FALSE)</f>
        <v>27240</v>
      </c>
      <c r="AS324" s="128">
        <f>VLOOKUP(FinalOutput[[#This Row],[ONS_Cenus_2011]],Table5[],CensusData!AL$1,FALSE)</f>
        <v>34028</v>
      </c>
      <c r="AT324" s="128">
        <f>VLOOKUP(FinalOutput[[#This Row],[ONS_Cenus_2011]],Table5[],CensusData!AM$1,FALSE)</f>
        <v>3778</v>
      </c>
      <c r="AU324" s="128">
        <f>VLOOKUP(FinalOutput[[#This Row],[ONS_Cenus_2011]],Table5[],CensusData!AN$1,FALSE)</f>
        <v>28742</v>
      </c>
      <c r="AV324" s="128">
        <f>VLOOKUP(FinalOutput[[#This Row],[ONS_Cenus_2011]],Table5[],CensusData!AO$1,FALSE)</f>
        <v>113815</v>
      </c>
      <c r="AW324" s="128">
        <f>VLOOKUP(FinalOutput[[#This Row],[ONS_Cenus_2011]],Table5[],CensusData!AP$1,FALSE)</f>
        <v>30716</v>
      </c>
    </row>
    <row r="325" spans="1:49">
      <c r="A325" s="128" t="str">
        <f t="array" ref="A325">ConsolGeog[[#This Row],[Country]]</f>
        <v>England</v>
      </c>
      <c r="B325" s="129" t="str">
        <f t="array" ref="B325">ConsolGeog[[#This Row],[County Name]]</f>
        <v>Bexley</v>
      </c>
      <c r="C325" s="128" t="str">
        <f t="array" ref="C325">ConsolGeog[[#This Row],[la_code]]</f>
        <v>E09000004</v>
      </c>
      <c r="D325" s="129" t="str">
        <f t="array" ref="D325">ConsolGeog[[#This Row],[la_name]]</f>
        <v>Bexley</v>
      </c>
      <c r="E325" s="129" t="str">
        <f t="array" ref="E325">ConsolGeog[[#This Row],[LA Type]]</f>
        <v>Unitary</v>
      </c>
      <c r="F325" s="129">
        <f t="array" ref="F325">ConsolGeog[[#This Row],[population]]</f>
        <v>231997</v>
      </c>
      <c r="G325" s="129">
        <f t="array" ref="G325">ConsolGeog[[#This Row],[area]]</f>
        <v>6055.95</v>
      </c>
      <c r="H325" s="129">
        <f t="array" ref="H325">MAX(ConsolGeog[[#This Row],[Presented HS - 16-17 (2014)]]+ConsolGeog[[#This Row],[Presented HS - 18-24 (2014)]],ConsolGeog[[#This Row],[Presented HS - 16-24 (2014)]])+MAX(ConsolGeog[[#This Row],[Presented CS - 16-17 (2014)]]+ConsolGeog[[#This Row],[Presented CS - 18-24 (2014)]],ConsolGeog[[#This Row],[Presented CS - 16-24 (2014)]])</f>
        <v>0</v>
      </c>
      <c r="I325" s="129">
        <f t="array" ref="I325">MAX(ConsolGeog[[#This Row],[Assessed HS - 16-17 (2014)]]+ConsolGeog[[#This Row],[Assessed HS - 18-24 (2014)]],ConsolGeog[[#This Row],[Assessed HS - 16-24 (2014)]])+MAX(ConsolGeog[[#This Row],[Assessed CS - 16-17 (2014)]]+ConsolGeog[[#This Row],[Assessed CS - 18-24 (2014)]],ConsolGeog[[#This Row],[Assessed CS - 16-24 (2014)]])</f>
        <v>0</v>
      </c>
      <c r="J325" s="128">
        <f>VLOOKUP(FinalOutput[[#This Row],[ONS_Cenus_2011]],Table5[],CensusData!C$1,FALSE)</f>
        <v>73751</v>
      </c>
      <c r="K325" s="128">
        <f>VLOOKUP(FinalOutput[[#This Row],[ONS_Cenus_2011]],Table5[],CensusData!D$1,FALSE)</f>
        <v>12845</v>
      </c>
      <c r="L325" s="128">
        <f>VLOOKUP(FinalOutput[[#This Row],[ONS_Cenus_2011]],Table5[],CensusData!E$1,FALSE)</f>
        <v>5939</v>
      </c>
      <c r="M325" s="128">
        <f>VLOOKUP(FinalOutput[[#This Row],[ONS_Cenus_2011]],Table5[],CensusData!F$1,FALSE)</f>
        <v>14123</v>
      </c>
      <c r="N325" s="128">
        <f>VLOOKUP(FinalOutput[[#This Row],[ONS_Cenus_2011]],Table5[],CensusData!G$1,FALSE)</f>
        <v>8720</v>
      </c>
      <c r="O325" s="128">
        <f>VLOOKUP(FinalOutput[[#This Row],[ONS_Cenus_2011]],Table5[],CensusData!H$1,FALSE)</f>
        <v>1294</v>
      </c>
      <c r="P325" s="128">
        <f>VLOOKUP(FinalOutput[[#This Row],[ONS_Cenus_2011]],Table5[],CensusData!I$1,FALSE)</f>
        <v>6.61</v>
      </c>
      <c r="Q325" s="128">
        <f>VLOOKUP(FinalOutput[[#This Row],[ONS_Cenus_2011]],Table5[],CensusData!J$1,FALSE)</f>
        <v>28291</v>
      </c>
      <c r="R325" s="128">
        <f>VLOOKUP(FinalOutput[[#This Row],[ONS_Cenus_2011]],Table5[],CensusData!K$1,FALSE)</f>
        <v>92604</v>
      </c>
      <c r="S325" s="128">
        <f>VLOOKUP(FinalOutput[[#This Row],[ONS_Cenus_2011]],Table5[],CensusData!L$1,FALSE)</f>
        <v>79743</v>
      </c>
      <c r="T325" s="128">
        <f>VLOOKUP(FinalOutput[[#This Row],[ONS_Cenus_2011]],Table5[],CensusData!M$1,FALSE)</f>
        <v>75151</v>
      </c>
      <c r="U325" s="128">
        <f>VLOOKUP(FinalOutput[[#This Row],[ONS_Cenus_2011]],Table5[],CensusData!N$1,FALSE)</f>
        <v>1516</v>
      </c>
      <c r="V325" s="128">
        <f>VLOOKUP(FinalOutput[[#This Row],[ONS_Cenus_2011]],Table5[],CensusData!O$1,FALSE)</f>
        <v>204</v>
      </c>
      <c r="W325" s="128">
        <f>VLOOKUP(FinalOutput[[#This Row],[ONS_Cenus_2011]],Table5[],CensusData!P$1,FALSE)</f>
        <v>2872</v>
      </c>
      <c r="X325" s="128">
        <f>VLOOKUP(FinalOutput[[#This Row],[ONS_Cenus_2011]],Table5[],CensusData!Q$1,FALSE)</f>
        <v>1240</v>
      </c>
      <c r="Y325" s="128">
        <f>VLOOKUP(FinalOutput[[#This Row],[ONS_Cenus_2011]],Table5[],CensusData!R$1,FALSE)</f>
        <v>395</v>
      </c>
      <c r="Z325" s="128">
        <f>VLOOKUP(FinalOutput[[#This Row],[ONS_Cenus_2011]],Table5[],CensusData!S$1,FALSE)</f>
        <v>223</v>
      </c>
      <c r="AA325" s="128">
        <f>VLOOKUP(FinalOutput[[#This Row],[ONS_Cenus_2011]],Table5[],CensusData!T$1,FALSE)</f>
        <v>297</v>
      </c>
      <c r="AB325" s="128">
        <f>VLOOKUP(FinalOutput[[#This Row],[ONS_Cenus_2011]],Table5[],CensusData!U$1,FALSE)</f>
        <v>325</v>
      </c>
      <c r="AC325" s="128">
        <f>VLOOKUP(FinalOutput[[#This Row],[ONS_Cenus_2011]],Table5[],CensusData!V$1,FALSE)</f>
        <v>4640</v>
      </c>
      <c r="AD325" s="128">
        <f>VLOOKUP(FinalOutput[[#This Row],[ONS_Cenus_2011]],Table5[],CensusData!W$1,FALSE)</f>
        <v>2187</v>
      </c>
      <c r="AE325" s="128">
        <f>VLOOKUP(FinalOutput[[#This Row],[ONS_Cenus_2011]],Table5[],CensusData!X$1,FALSE)</f>
        <v>203</v>
      </c>
      <c r="AF325" s="128">
        <f>VLOOKUP(FinalOutput[[#This Row],[ONS_Cenus_2011]],Table5[],CensusData!Y$1,FALSE)</f>
        <v>191</v>
      </c>
      <c r="AG325" s="128">
        <f>VLOOKUP(FinalOutput[[#This Row],[ONS_Cenus_2011]],Table5[],CensusData!Z$1,FALSE)</f>
        <v>840</v>
      </c>
      <c r="AH325" s="128">
        <f>VLOOKUP(FinalOutput[[#This Row],[ONS_Cenus_2011]],Table5[],CensusData!AA$1,FALSE)</f>
        <v>1219</v>
      </c>
      <c r="AI325" s="128">
        <f>VLOOKUP(FinalOutput[[#This Row],[ONS_Cenus_2011]],Table5[],CensusData!AB$1,FALSE)</f>
        <v>6367</v>
      </c>
      <c r="AJ325" s="128">
        <f>VLOOKUP(FinalOutput[[#This Row],[ONS_Cenus_2011]],Table5[],CensusData!AC$1,FALSE)</f>
        <v>4976</v>
      </c>
      <c r="AK325" s="128">
        <f>VLOOKUP(FinalOutput[[#This Row],[ONS_Cenus_2011]],Table5[],CensusData!AD$1,FALSE)</f>
        <v>1067</v>
      </c>
      <c r="AL325" s="128">
        <f>VLOOKUP(FinalOutput[[#This Row],[ONS_Cenus_2011]],Table5[],CensusData!AE$1,FALSE)</f>
        <v>324</v>
      </c>
      <c r="AM325" s="128">
        <f>VLOOKUP(FinalOutput[[#This Row],[ONS_Cenus_2011]],Table5[],CensusData!AF$1,FALSE)</f>
        <v>614</v>
      </c>
      <c r="AN325" s="128">
        <f>VLOOKUP(FinalOutput[[#This Row],[ONS_Cenus_2011]],Table5[],CensusData!AG$1,FALSE)</f>
        <v>105</v>
      </c>
      <c r="AO325" s="128">
        <f>VLOOKUP(FinalOutput[[#This Row],[ONS_Cenus_2011]],Table5[],CensusData!AH$1,FALSE)</f>
        <v>509</v>
      </c>
      <c r="AP325" s="128">
        <f>VLOOKUP(FinalOutput[[#This Row],[ONS_Cenus_2011]],Table5[],CensusData!AI$1,FALSE)</f>
        <v>184431</v>
      </c>
      <c r="AQ325" s="128">
        <f>VLOOKUP(FinalOutput[[#This Row],[ONS_Cenus_2011]],Table5[],CensusData!AJ$1,FALSE)</f>
        <v>42366</v>
      </c>
      <c r="AR325" s="128">
        <f>VLOOKUP(FinalOutput[[#This Row],[ONS_Cenus_2011]],Table5[],CensusData!AK$1,FALSE)</f>
        <v>31049</v>
      </c>
      <c r="AS325" s="128">
        <f>VLOOKUP(FinalOutput[[#This Row],[ONS_Cenus_2011]],Table5[],CensusData!AL$1,FALSE)</f>
        <v>32694</v>
      </c>
      <c r="AT325" s="128">
        <f>VLOOKUP(FinalOutput[[#This Row],[ONS_Cenus_2011]],Table5[],CensusData!AM$1,FALSE)</f>
        <v>6951</v>
      </c>
      <c r="AU325" s="128">
        <f>VLOOKUP(FinalOutput[[#This Row],[ONS_Cenus_2011]],Table5[],CensusData!AN$1,FALSE)</f>
        <v>21334</v>
      </c>
      <c r="AV325" s="128">
        <f>VLOOKUP(FinalOutput[[#This Row],[ONS_Cenus_2011]],Table5[],CensusData!AO$1,FALSE)</f>
        <v>40146</v>
      </c>
      <c r="AW325" s="128">
        <f>VLOOKUP(FinalOutput[[#This Row],[ONS_Cenus_2011]],Table5[],CensusData!AP$1,FALSE)</f>
        <v>9891</v>
      </c>
    </row>
    <row r="326" spans="1:49">
      <c r="A326" s="128" t="str">
        <f t="array" ref="A326">ConsolGeog[[#This Row],[Country]]</f>
        <v>England</v>
      </c>
      <c r="B326" s="129" t="str">
        <f t="array" ref="B326">ConsolGeog[[#This Row],[County Name]]</f>
        <v>Bromley</v>
      </c>
      <c r="C326" s="128" t="str">
        <f t="array" ref="C326">ConsolGeog[[#This Row],[la_code]]</f>
        <v>E09000006</v>
      </c>
      <c r="D326" s="129" t="str">
        <f t="array" ref="D326">ConsolGeog[[#This Row],[la_name]]</f>
        <v>Bromley</v>
      </c>
      <c r="E326" s="129" t="str">
        <f t="array" ref="E326">ConsolGeog[[#This Row],[LA Type]]</f>
        <v>Unitary</v>
      </c>
      <c r="F326" s="129">
        <f t="array" ref="F326">ConsolGeog[[#This Row],[population]]</f>
        <v>309392</v>
      </c>
      <c r="G326" s="129">
        <f t="array" ref="G326">ConsolGeog[[#This Row],[area]]</f>
        <v>15015.45</v>
      </c>
      <c r="H326" s="129">
        <f t="array" ref="H326">MAX(ConsolGeog[[#This Row],[Presented HS - 16-17 (2014)]]+ConsolGeog[[#This Row],[Presented HS - 18-24 (2014)]],ConsolGeog[[#This Row],[Presented HS - 16-24 (2014)]])+MAX(ConsolGeog[[#This Row],[Presented CS - 16-17 (2014)]]+ConsolGeog[[#This Row],[Presented CS - 18-24 (2014)]],ConsolGeog[[#This Row],[Presented CS - 16-24 (2014)]])</f>
        <v>0</v>
      </c>
      <c r="I326" s="129">
        <f t="array" ref="I326">MAX(ConsolGeog[[#This Row],[Assessed HS - 16-17 (2014)]]+ConsolGeog[[#This Row],[Assessed HS - 18-24 (2014)]],ConsolGeog[[#This Row],[Assessed HS - 16-24 (2014)]])+MAX(ConsolGeog[[#This Row],[Assessed CS - 16-17 (2014)]]+ConsolGeog[[#This Row],[Assessed CS - 18-24 (2014)]],ConsolGeog[[#This Row],[Assessed CS - 16-24 (2014)]])</f>
        <v>0</v>
      </c>
      <c r="J326" s="128">
        <f>VLOOKUP(FinalOutput[[#This Row],[ONS_Cenus_2011]],Table5[],CensusData!C$1,FALSE)</f>
        <v>96443</v>
      </c>
      <c r="K326" s="128">
        <f>VLOOKUP(FinalOutput[[#This Row],[ONS_Cenus_2011]],Table5[],CensusData!D$1,FALSE)</f>
        <v>14239</v>
      </c>
      <c r="L326" s="128">
        <f>VLOOKUP(FinalOutput[[#This Row],[ONS_Cenus_2011]],Table5[],CensusData!E$1,FALSE)</f>
        <v>6979</v>
      </c>
      <c r="M326" s="128">
        <f>VLOOKUP(FinalOutput[[#This Row],[ONS_Cenus_2011]],Table5[],CensusData!F$1,FALSE)</f>
        <v>16254</v>
      </c>
      <c r="N326" s="128">
        <f>VLOOKUP(FinalOutput[[#This Row],[ONS_Cenus_2011]],Table5[],CensusData!G$1,FALSE)</f>
        <v>10182</v>
      </c>
      <c r="O326" s="128">
        <f>VLOOKUP(FinalOutput[[#This Row],[ONS_Cenus_2011]],Table5[],CensusData!H$1,FALSE)</f>
        <v>1406</v>
      </c>
      <c r="P326" s="128">
        <f>VLOOKUP(FinalOutput[[#This Row],[ONS_Cenus_2011]],Table5[],CensusData!I$1,FALSE)</f>
        <v>5.87</v>
      </c>
      <c r="Q326" s="128">
        <f>VLOOKUP(FinalOutput[[#This Row],[ONS_Cenus_2011]],Table5[],CensusData!J$1,FALSE)</f>
        <v>29130</v>
      </c>
      <c r="R326" s="128">
        <f>VLOOKUP(FinalOutput[[#This Row],[ONS_Cenus_2011]],Table5[],CensusData!K$1,FALSE)</f>
        <v>130862</v>
      </c>
      <c r="S326" s="128">
        <f>VLOOKUP(FinalOutput[[#This Row],[ONS_Cenus_2011]],Table5[],CensusData!L$1,FALSE)</f>
        <v>114237</v>
      </c>
      <c r="T326" s="128">
        <f>VLOOKUP(FinalOutput[[#This Row],[ONS_Cenus_2011]],Table5[],CensusData!M$1,FALSE)</f>
        <v>104852</v>
      </c>
      <c r="U326" s="128">
        <f>VLOOKUP(FinalOutput[[#This Row],[ONS_Cenus_2011]],Table5[],CensusData!N$1,FALSE)</f>
        <v>2493</v>
      </c>
      <c r="V326" s="128">
        <f>VLOOKUP(FinalOutput[[#This Row],[ONS_Cenus_2011]],Table5[],CensusData!O$1,FALSE)</f>
        <v>214</v>
      </c>
      <c r="W326" s="128">
        <f>VLOOKUP(FinalOutput[[#This Row],[ONS_Cenus_2011]],Table5[],CensusData!P$1,FALSE)</f>
        <v>6678</v>
      </c>
      <c r="X326" s="128">
        <f>VLOOKUP(FinalOutput[[#This Row],[ONS_Cenus_2011]],Table5[],CensusData!Q$1,FALSE)</f>
        <v>2585</v>
      </c>
      <c r="Y326" s="128">
        <f>VLOOKUP(FinalOutput[[#This Row],[ONS_Cenus_2011]],Table5[],CensusData!R$1,FALSE)</f>
        <v>972</v>
      </c>
      <c r="Z326" s="128">
        <f>VLOOKUP(FinalOutput[[#This Row],[ONS_Cenus_2011]],Table5[],CensusData!S$1,FALSE)</f>
        <v>309</v>
      </c>
      <c r="AA326" s="128">
        <f>VLOOKUP(FinalOutput[[#This Row],[ONS_Cenus_2011]],Table5[],CensusData!T$1,FALSE)</f>
        <v>682</v>
      </c>
      <c r="AB326" s="128">
        <f>VLOOKUP(FinalOutput[[#This Row],[ONS_Cenus_2011]],Table5[],CensusData!U$1,FALSE)</f>
        <v>622</v>
      </c>
      <c r="AC326" s="128">
        <f>VLOOKUP(FinalOutput[[#This Row],[ONS_Cenus_2011]],Table5[],CensusData!V$1,FALSE)</f>
        <v>5608</v>
      </c>
      <c r="AD326" s="128">
        <f>VLOOKUP(FinalOutput[[#This Row],[ONS_Cenus_2011]],Table5[],CensusData!W$1,FALSE)</f>
        <v>2217</v>
      </c>
      <c r="AE326" s="128">
        <f>VLOOKUP(FinalOutput[[#This Row],[ONS_Cenus_2011]],Table5[],CensusData!X$1,FALSE)</f>
        <v>321</v>
      </c>
      <c r="AF326" s="128">
        <f>VLOOKUP(FinalOutput[[#This Row],[ONS_Cenus_2011]],Table5[],CensusData!Y$1,FALSE)</f>
        <v>313</v>
      </c>
      <c r="AG326" s="128">
        <f>VLOOKUP(FinalOutput[[#This Row],[ONS_Cenus_2011]],Table5[],CensusData!Z$1,FALSE)</f>
        <v>1046</v>
      </c>
      <c r="AH326" s="128">
        <f>VLOOKUP(FinalOutput[[#This Row],[ONS_Cenus_2011]],Table5[],CensusData!AA$1,FALSE)</f>
        <v>1711</v>
      </c>
      <c r="AI326" s="128">
        <f>VLOOKUP(FinalOutput[[#This Row],[ONS_Cenus_2011]],Table5[],CensusData!AB$1,FALSE)</f>
        <v>7306</v>
      </c>
      <c r="AJ326" s="128">
        <f>VLOOKUP(FinalOutput[[#This Row],[ONS_Cenus_2011]],Table5[],CensusData!AC$1,FALSE)</f>
        <v>3516</v>
      </c>
      <c r="AK326" s="128">
        <f>VLOOKUP(FinalOutput[[#This Row],[ONS_Cenus_2011]],Table5[],CensusData!AD$1,FALSE)</f>
        <v>3020</v>
      </c>
      <c r="AL326" s="128">
        <f>VLOOKUP(FinalOutput[[#This Row],[ONS_Cenus_2011]],Table5[],CensusData!AE$1,FALSE)</f>
        <v>770</v>
      </c>
      <c r="AM326" s="128">
        <f>VLOOKUP(FinalOutput[[#This Row],[ONS_Cenus_2011]],Table5[],CensusData!AF$1,FALSE)</f>
        <v>1126</v>
      </c>
      <c r="AN326" s="128">
        <f>VLOOKUP(FinalOutput[[#This Row],[ONS_Cenus_2011]],Table5[],CensusData!AG$1,FALSE)</f>
        <v>344</v>
      </c>
      <c r="AO326" s="128">
        <f>VLOOKUP(FinalOutput[[#This Row],[ONS_Cenus_2011]],Table5[],CensusData!AH$1,FALSE)</f>
        <v>782</v>
      </c>
      <c r="AP326" s="128">
        <f>VLOOKUP(FinalOutput[[#This Row],[ONS_Cenus_2011]],Table5[],CensusData!AI$1,FALSE)</f>
        <v>248806</v>
      </c>
      <c r="AQ326" s="128">
        <f>VLOOKUP(FinalOutput[[#This Row],[ONS_Cenus_2011]],Table5[],CensusData!AJ$1,FALSE)</f>
        <v>44572</v>
      </c>
      <c r="AR326" s="128">
        <f>VLOOKUP(FinalOutput[[#This Row],[ONS_Cenus_2011]],Table5[],CensusData!AK$1,FALSE)</f>
        <v>33858</v>
      </c>
      <c r="AS326" s="128">
        <f>VLOOKUP(FinalOutput[[#This Row],[ONS_Cenus_2011]],Table5[],CensusData!AL$1,FALSE)</f>
        <v>40025</v>
      </c>
      <c r="AT326" s="128">
        <f>VLOOKUP(FinalOutput[[#This Row],[ONS_Cenus_2011]],Table5[],CensusData!AM$1,FALSE)</f>
        <v>6773</v>
      </c>
      <c r="AU326" s="128">
        <f>VLOOKUP(FinalOutput[[#This Row],[ONS_Cenus_2011]],Table5[],CensusData!AN$1,FALSE)</f>
        <v>28644</v>
      </c>
      <c r="AV326" s="128">
        <f>VLOOKUP(FinalOutput[[#This Row],[ONS_Cenus_2011]],Table5[],CensusData!AO$1,FALSE)</f>
        <v>82304</v>
      </c>
      <c r="AW326" s="128">
        <f>VLOOKUP(FinalOutput[[#This Row],[ONS_Cenus_2011]],Table5[],CensusData!AP$1,FALSE)</f>
        <v>12630</v>
      </c>
    </row>
    <row r="327" spans="1:49">
      <c r="A327" s="128" t="str">
        <f t="array" ref="A327">ConsolGeog[[#This Row],[Country]]</f>
        <v>England</v>
      </c>
      <c r="B327" s="129" t="str">
        <f t="array" ref="B327">ConsolGeog[[#This Row],[County Name]]</f>
        <v>Camden</v>
      </c>
      <c r="C327" s="128" t="str">
        <f t="array" ref="C327">ConsolGeog[[#This Row],[la_code]]</f>
        <v>E09000007</v>
      </c>
      <c r="D327" s="129" t="str">
        <f t="array" ref="D327">ConsolGeog[[#This Row],[la_name]]</f>
        <v>Camden</v>
      </c>
      <c r="E327" s="129" t="str">
        <f t="array" ref="E327">ConsolGeog[[#This Row],[LA Type]]</f>
        <v>Unitary</v>
      </c>
      <c r="F327" s="129">
        <f t="array" ref="F327">ConsolGeog[[#This Row],[population]]</f>
        <v>220338</v>
      </c>
      <c r="G327" s="129">
        <f t="array" ref="G327">ConsolGeog[[#This Row],[area]]</f>
        <v>2179.6</v>
      </c>
      <c r="H327" s="129">
        <f t="array" ref="H327">MAX(ConsolGeog[[#This Row],[Presented HS - 16-17 (2014)]]+ConsolGeog[[#This Row],[Presented HS - 18-24 (2014)]],ConsolGeog[[#This Row],[Presented HS - 16-24 (2014)]])+MAX(ConsolGeog[[#This Row],[Presented CS - 16-17 (2014)]]+ConsolGeog[[#This Row],[Presented CS - 18-24 (2014)]],ConsolGeog[[#This Row],[Presented CS - 16-24 (2014)]])</f>
        <v>0</v>
      </c>
      <c r="I327" s="129">
        <f t="array" ref="I327">MAX(ConsolGeog[[#This Row],[Assessed HS - 16-17 (2014)]]+ConsolGeog[[#This Row],[Assessed HS - 18-24 (2014)]],ConsolGeog[[#This Row],[Assessed HS - 16-24 (2014)]])+MAX(ConsolGeog[[#This Row],[Assessed CS - 16-17 (2014)]]+ConsolGeog[[#This Row],[Assessed CS - 18-24 (2014)]],ConsolGeog[[#This Row],[Assessed CS - 16-24 (2014)]])</f>
        <v>0</v>
      </c>
      <c r="J327" s="128">
        <f>VLOOKUP(FinalOutput[[#This Row],[ONS_Cenus_2011]],Table5[],CensusData!C$1,FALSE)</f>
        <v>74705</v>
      </c>
      <c r="K327" s="128">
        <f>VLOOKUP(FinalOutput[[#This Row],[ONS_Cenus_2011]],Table5[],CensusData!D$1,FALSE)</f>
        <v>22027</v>
      </c>
      <c r="L327" s="128">
        <f>VLOOKUP(FinalOutput[[#This Row],[ONS_Cenus_2011]],Table5[],CensusData!E$1,FALSE)</f>
        <v>10245</v>
      </c>
      <c r="M327" s="128">
        <f>VLOOKUP(FinalOutput[[#This Row],[ONS_Cenus_2011]],Table5[],CensusData!F$1,FALSE)</f>
        <v>24477</v>
      </c>
      <c r="N327" s="128">
        <f>VLOOKUP(FinalOutput[[#This Row],[ONS_Cenus_2011]],Table5[],CensusData!G$1,FALSE)</f>
        <v>13388</v>
      </c>
      <c r="O327" s="128">
        <f>VLOOKUP(FinalOutput[[#This Row],[ONS_Cenus_2011]],Table5[],CensusData!H$1,FALSE)</f>
        <v>3254</v>
      </c>
      <c r="P327" s="128">
        <f>VLOOKUP(FinalOutput[[#This Row],[ONS_Cenus_2011]],Table5[],CensusData!I$1,FALSE)</f>
        <v>12.21</v>
      </c>
      <c r="Q327" s="128">
        <f>VLOOKUP(FinalOutput[[#This Row],[ONS_Cenus_2011]],Table5[],CensusData!J$1,FALSE)</f>
        <v>21292</v>
      </c>
      <c r="R327" s="128">
        <f>VLOOKUP(FinalOutput[[#This Row],[ONS_Cenus_2011]],Table5[],CensusData!K$1,FALSE)</f>
        <v>97534</v>
      </c>
      <c r="S327" s="128">
        <f>VLOOKUP(FinalOutput[[#This Row],[ONS_Cenus_2011]],Table5[],CensusData!L$1,FALSE)</f>
        <v>72461</v>
      </c>
      <c r="T327" s="128">
        <f>VLOOKUP(FinalOutput[[#This Row],[ONS_Cenus_2011]],Table5[],CensusData!M$1,FALSE)</f>
        <v>48272</v>
      </c>
      <c r="U327" s="128">
        <f>VLOOKUP(FinalOutput[[#This Row],[ONS_Cenus_2011]],Table5[],CensusData!N$1,FALSE)</f>
        <v>4311</v>
      </c>
      <c r="V327" s="128">
        <f>VLOOKUP(FinalOutput[[#This Row],[ONS_Cenus_2011]],Table5[],CensusData!O$1,FALSE)</f>
        <v>87</v>
      </c>
      <c r="W327" s="128">
        <f>VLOOKUP(FinalOutput[[#This Row],[ONS_Cenus_2011]],Table5[],CensusData!P$1,FALSE)</f>
        <v>19791</v>
      </c>
      <c r="X327" s="128">
        <f>VLOOKUP(FinalOutput[[#This Row],[ONS_Cenus_2011]],Table5[],CensusData!Q$1,FALSE)</f>
        <v>3428</v>
      </c>
      <c r="Y327" s="128">
        <f>VLOOKUP(FinalOutput[[#This Row],[ONS_Cenus_2011]],Table5[],CensusData!R$1,FALSE)</f>
        <v>652</v>
      </c>
      <c r="Z327" s="128">
        <f>VLOOKUP(FinalOutput[[#This Row],[ONS_Cenus_2011]],Table5[],CensusData!S$1,FALSE)</f>
        <v>578</v>
      </c>
      <c r="AA327" s="128">
        <f>VLOOKUP(FinalOutput[[#This Row],[ONS_Cenus_2011]],Table5[],CensusData!T$1,FALSE)</f>
        <v>870</v>
      </c>
      <c r="AB327" s="128">
        <f>VLOOKUP(FinalOutput[[#This Row],[ONS_Cenus_2011]],Table5[],CensusData!U$1,FALSE)</f>
        <v>1328</v>
      </c>
      <c r="AC327" s="128">
        <f>VLOOKUP(FinalOutput[[#This Row],[ONS_Cenus_2011]],Table5[],CensusData!V$1,FALSE)</f>
        <v>11857</v>
      </c>
      <c r="AD327" s="128">
        <f>VLOOKUP(FinalOutput[[#This Row],[ONS_Cenus_2011]],Table5[],CensusData!W$1,FALSE)</f>
        <v>2434</v>
      </c>
      <c r="AE327" s="128">
        <f>VLOOKUP(FinalOutput[[#This Row],[ONS_Cenus_2011]],Table5[],CensusData!X$1,FALSE)</f>
        <v>530</v>
      </c>
      <c r="AF327" s="128">
        <f>VLOOKUP(FinalOutput[[#This Row],[ONS_Cenus_2011]],Table5[],CensusData!Y$1,FALSE)</f>
        <v>2800</v>
      </c>
      <c r="AG327" s="128">
        <f>VLOOKUP(FinalOutput[[#This Row],[ONS_Cenus_2011]],Table5[],CensusData!Z$1,FALSE)</f>
        <v>2375</v>
      </c>
      <c r="AH327" s="128">
        <f>VLOOKUP(FinalOutput[[#This Row],[ONS_Cenus_2011]],Table5[],CensusData!AA$1,FALSE)</f>
        <v>3718</v>
      </c>
      <c r="AI327" s="128">
        <f>VLOOKUP(FinalOutput[[#This Row],[ONS_Cenus_2011]],Table5[],CensusData!AB$1,FALSE)</f>
        <v>6589</v>
      </c>
      <c r="AJ327" s="128">
        <f>VLOOKUP(FinalOutput[[#This Row],[ONS_Cenus_2011]],Table5[],CensusData!AC$1,FALSE)</f>
        <v>4194</v>
      </c>
      <c r="AK327" s="128">
        <f>VLOOKUP(FinalOutput[[#This Row],[ONS_Cenus_2011]],Table5[],CensusData!AD$1,FALSE)</f>
        <v>1372</v>
      </c>
      <c r="AL327" s="128">
        <f>VLOOKUP(FinalOutput[[#This Row],[ONS_Cenus_2011]],Table5[],CensusData!AE$1,FALSE)</f>
        <v>1023</v>
      </c>
      <c r="AM327" s="128">
        <f>VLOOKUP(FinalOutput[[#This Row],[ONS_Cenus_2011]],Table5[],CensusData!AF$1,FALSE)</f>
        <v>3199</v>
      </c>
      <c r="AN327" s="128">
        <f>VLOOKUP(FinalOutput[[#This Row],[ONS_Cenus_2011]],Table5[],CensusData!AG$1,FALSE)</f>
        <v>1244</v>
      </c>
      <c r="AO327" s="128">
        <f>VLOOKUP(FinalOutput[[#This Row],[ONS_Cenus_2011]],Table5[],CensusData!AH$1,FALSE)</f>
        <v>1955</v>
      </c>
      <c r="AP327" s="128">
        <f>VLOOKUP(FinalOutput[[#This Row],[ONS_Cenus_2011]],Table5[],CensusData!AI$1,FALSE)</f>
        <v>184873</v>
      </c>
      <c r="AQ327" s="128">
        <f>VLOOKUP(FinalOutput[[#This Row],[ONS_Cenus_2011]],Table5[],CensusData!AJ$1,FALSE)</f>
        <v>23451</v>
      </c>
      <c r="AR327" s="128">
        <f>VLOOKUP(FinalOutput[[#This Row],[ONS_Cenus_2011]],Table5[],CensusData!AK$1,FALSE)</f>
        <v>12556</v>
      </c>
      <c r="AS327" s="128">
        <f>VLOOKUP(FinalOutput[[#This Row],[ONS_Cenus_2011]],Table5[],CensusData!AL$1,FALSE)</f>
        <v>14454</v>
      </c>
      <c r="AT327" s="128">
        <f>VLOOKUP(FinalOutput[[#This Row],[ONS_Cenus_2011]],Table5[],CensusData!AM$1,FALSE)</f>
        <v>1558</v>
      </c>
      <c r="AU327" s="128">
        <f>VLOOKUP(FinalOutput[[#This Row],[ONS_Cenus_2011]],Table5[],CensusData!AN$1,FALSE)</f>
        <v>22340</v>
      </c>
      <c r="AV327" s="128">
        <f>VLOOKUP(FinalOutput[[#This Row],[ONS_Cenus_2011]],Table5[],CensusData!AO$1,FALSE)</f>
        <v>93453</v>
      </c>
      <c r="AW327" s="128">
        <f>VLOOKUP(FinalOutput[[#This Row],[ONS_Cenus_2011]],Table5[],CensusData!AP$1,FALSE)</f>
        <v>17061</v>
      </c>
    </row>
    <row r="328" spans="1:49">
      <c r="A328" s="128" t="str">
        <f t="array" ref="A328">ConsolGeog[[#This Row],[Country]]</f>
        <v>England</v>
      </c>
      <c r="B328" s="129" t="str">
        <f t="array" ref="B328">ConsolGeog[[#This Row],[County Name]]</f>
        <v>Croydon</v>
      </c>
      <c r="C328" s="128" t="str">
        <f t="array" ref="C328">ConsolGeog[[#This Row],[la_code]]</f>
        <v>E09000008</v>
      </c>
      <c r="D328" s="129" t="str">
        <f t="array" ref="D328">ConsolGeog[[#This Row],[la_name]]</f>
        <v>Croydon</v>
      </c>
      <c r="E328" s="129" t="str">
        <f t="array" ref="E328">ConsolGeog[[#This Row],[LA Type]]</f>
        <v>Unitary</v>
      </c>
      <c r="F328" s="129">
        <f t="array" ref="F328">ConsolGeog[[#This Row],[population]]</f>
        <v>363378</v>
      </c>
      <c r="G328" s="129">
        <f t="array" ref="G328">ConsolGeog[[#This Row],[area]]</f>
        <v>8651.89</v>
      </c>
      <c r="H328" s="129">
        <f t="array" ref="H328">MAX(ConsolGeog[[#This Row],[Presented HS - 16-17 (2014)]]+ConsolGeog[[#This Row],[Presented HS - 18-24 (2014)]],ConsolGeog[[#This Row],[Presented HS - 16-24 (2014)]])+MAX(ConsolGeog[[#This Row],[Presented CS - 16-17 (2014)]]+ConsolGeog[[#This Row],[Presented CS - 18-24 (2014)]],ConsolGeog[[#This Row],[Presented CS - 16-24 (2014)]])</f>
        <v>453</v>
      </c>
      <c r="I328" s="129">
        <f t="array" ref="I328">MAX(ConsolGeog[[#This Row],[Assessed HS - 16-17 (2014)]]+ConsolGeog[[#This Row],[Assessed HS - 18-24 (2014)]],ConsolGeog[[#This Row],[Assessed HS - 16-24 (2014)]])+MAX(ConsolGeog[[#This Row],[Assessed CS - 16-17 (2014)]]+ConsolGeog[[#This Row],[Assessed CS - 18-24 (2014)]],ConsolGeog[[#This Row],[Assessed CS - 16-24 (2014)]])</f>
        <v>453</v>
      </c>
      <c r="J328" s="128">
        <f>VLOOKUP(FinalOutput[[#This Row],[ONS_Cenus_2011]],Table5[],CensusData!C$1,FALSE)</f>
        <v>110342</v>
      </c>
      <c r="K328" s="128">
        <f>VLOOKUP(FinalOutput[[#This Row],[ONS_Cenus_2011]],Table5[],CensusData!D$1,FALSE)</f>
        <v>23013</v>
      </c>
      <c r="L328" s="128">
        <f>VLOOKUP(FinalOutput[[#This Row],[ONS_Cenus_2011]],Table5[],CensusData!E$1,FALSE)</f>
        <v>12751</v>
      </c>
      <c r="M328" s="128">
        <f>VLOOKUP(FinalOutput[[#This Row],[ONS_Cenus_2011]],Table5[],CensusData!F$1,FALSE)</f>
        <v>29534</v>
      </c>
      <c r="N328" s="128">
        <f>VLOOKUP(FinalOutput[[#This Row],[ONS_Cenus_2011]],Table5[],CensusData!G$1,FALSE)</f>
        <v>16282</v>
      </c>
      <c r="O328" s="128">
        <f>VLOOKUP(FinalOutput[[#This Row],[ONS_Cenus_2011]],Table5[],CensusData!H$1,FALSE)</f>
        <v>3776</v>
      </c>
      <c r="P328" s="128">
        <f>VLOOKUP(FinalOutput[[#This Row],[ONS_Cenus_2011]],Table5[],CensusData!I$1,FALSE)</f>
        <v>21.1</v>
      </c>
      <c r="Q328" s="128">
        <f>VLOOKUP(FinalOutput[[#This Row],[ONS_Cenus_2011]],Table5[],CensusData!J$1,FALSE)</f>
        <v>13184</v>
      </c>
      <c r="R328" s="128">
        <f>VLOOKUP(FinalOutput[[#This Row],[ONS_Cenus_2011]],Table5[],CensusData!K$1,FALSE)</f>
        <v>145010</v>
      </c>
      <c r="S328" s="128">
        <f>VLOOKUP(FinalOutput[[#This Row],[ONS_Cenus_2011]],Table5[],CensusData!L$1,FALSE)</f>
        <v>88716</v>
      </c>
      <c r="T328" s="128">
        <f>VLOOKUP(FinalOutput[[#This Row],[ONS_Cenus_2011]],Table5[],CensusData!M$1,FALSE)</f>
        <v>76608</v>
      </c>
      <c r="U328" s="128">
        <f>VLOOKUP(FinalOutput[[#This Row],[ONS_Cenus_2011]],Table5[],CensusData!N$1,FALSE)</f>
        <v>3052</v>
      </c>
      <c r="V328" s="128">
        <f>VLOOKUP(FinalOutput[[#This Row],[ONS_Cenus_2011]],Table5[],CensusData!O$1,FALSE)</f>
        <v>85</v>
      </c>
      <c r="W328" s="128">
        <f>VLOOKUP(FinalOutput[[#This Row],[ONS_Cenus_2011]],Table5[],CensusData!P$1,FALSE)</f>
        <v>8971</v>
      </c>
      <c r="X328" s="128">
        <f>VLOOKUP(FinalOutput[[#This Row],[ONS_Cenus_2011]],Table5[],CensusData!Q$1,FALSE)</f>
        <v>5710</v>
      </c>
      <c r="Y328" s="128">
        <f>VLOOKUP(FinalOutput[[#This Row],[ONS_Cenus_2011]],Table5[],CensusData!R$1,FALSE)</f>
        <v>2203</v>
      </c>
      <c r="Z328" s="128">
        <f>VLOOKUP(FinalOutput[[#This Row],[ONS_Cenus_2011]],Table5[],CensusData!S$1,FALSE)</f>
        <v>776</v>
      </c>
      <c r="AA328" s="128">
        <f>VLOOKUP(FinalOutput[[#This Row],[ONS_Cenus_2011]],Table5[],CensusData!T$1,FALSE)</f>
        <v>1339</v>
      </c>
      <c r="AB328" s="128">
        <f>VLOOKUP(FinalOutput[[#This Row],[ONS_Cenus_2011]],Table5[],CensusData!U$1,FALSE)</f>
        <v>1392</v>
      </c>
      <c r="AC328" s="128">
        <f>VLOOKUP(FinalOutput[[#This Row],[ONS_Cenus_2011]],Table5[],CensusData!V$1,FALSE)</f>
        <v>19037</v>
      </c>
      <c r="AD328" s="128">
        <f>VLOOKUP(FinalOutput[[#This Row],[ONS_Cenus_2011]],Table5[],CensusData!W$1,FALSE)</f>
        <v>8102</v>
      </c>
      <c r="AE328" s="128">
        <f>VLOOKUP(FinalOutput[[#This Row],[ONS_Cenus_2011]],Table5[],CensusData!X$1,FALSE)</f>
        <v>2932</v>
      </c>
      <c r="AF328" s="128">
        <f>VLOOKUP(FinalOutput[[#This Row],[ONS_Cenus_2011]],Table5[],CensusData!Y$1,FALSE)</f>
        <v>687</v>
      </c>
      <c r="AG328" s="128">
        <f>VLOOKUP(FinalOutput[[#This Row],[ONS_Cenus_2011]],Table5[],CensusData!Z$1,FALSE)</f>
        <v>1558</v>
      </c>
      <c r="AH328" s="128">
        <f>VLOOKUP(FinalOutput[[#This Row],[ONS_Cenus_2011]],Table5[],CensusData!AA$1,FALSE)</f>
        <v>5758</v>
      </c>
      <c r="AI328" s="128">
        <f>VLOOKUP(FinalOutput[[#This Row],[ONS_Cenus_2011]],Table5[],CensusData!AB$1,FALSE)</f>
        <v>29074</v>
      </c>
      <c r="AJ328" s="128">
        <f>VLOOKUP(FinalOutput[[#This Row],[ONS_Cenus_2011]],Table5[],CensusData!AC$1,FALSE)</f>
        <v>10612</v>
      </c>
      <c r="AK328" s="128">
        <f>VLOOKUP(FinalOutput[[#This Row],[ONS_Cenus_2011]],Table5[],CensusData!AD$1,FALSE)</f>
        <v>14170</v>
      </c>
      <c r="AL328" s="128">
        <f>VLOOKUP(FinalOutput[[#This Row],[ONS_Cenus_2011]],Table5[],CensusData!AE$1,FALSE)</f>
        <v>4292</v>
      </c>
      <c r="AM328" s="128">
        <f>VLOOKUP(FinalOutput[[#This Row],[ONS_Cenus_2011]],Table5[],CensusData!AF$1,FALSE)</f>
        <v>2473</v>
      </c>
      <c r="AN328" s="128">
        <f>VLOOKUP(FinalOutput[[#This Row],[ONS_Cenus_2011]],Table5[],CensusData!AG$1,FALSE)</f>
        <v>628</v>
      </c>
      <c r="AO328" s="128">
        <f>VLOOKUP(FinalOutput[[#This Row],[ONS_Cenus_2011]],Table5[],CensusData!AH$1,FALSE)</f>
        <v>1845</v>
      </c>
      <c r="AP328" s="128">
        <f>VLOOKUP(FinalOutput[[#This Row],[ONS_Cenus_2011]],Table5[],CensusData!AI$1,FALSE)</f>
        <v>284268</v>
      </c>
      <c r="AQ328" s="128">
        <f>VLOOKUP(FinalOutput[[#This Row],[ONS_Cenus_2011]],Table5[],CensusData!AJ$1,FALSE)</f>
        <v>50081</v>
      </c>
      <c r="AR328" s="128">
        <f>VLOOKUP(FinalOutput[[#This Row],[ONS_Cenus_2011]],Table5[],CensusData!AK$1,FALSE)</f>
        <v>39285</v>
      </c>
      <c r="AS328" s="128">
        <f>VLOOKUP(FinalOutput[[#This Row],[ONS_Cenus_2011]],Table5[],CensusData!AL$1,FALSE)</f>
        <v>43299</v>
      </c>
      <c r="AT328" s="128">
        <f>VLOOKUP(FinalOutput[[#This Row],[ONS_Cenus_2011]],Table5[],CensusData!AM$1,FALSE)</f>
        <v>6018</v>
      </c>
      <c r="AU328" s="128">
        <f>VLOOKUP(FinalOutput[[#This Row],[ONS_Cenus_2011]],Table5[],CensusData!AN$1,FALSE)</f>
        <v>32498</v>
      </c>
      <c r="AV328" s="128">
        <f>VLOOKUP(FinalOutput[[#This Row],[ONS_Cenus_2011]],Table5[],CensusData!AO$1,FALSE)</f>
        <v>90321</v>
      </c>
      <c r="AW328" s="128">
        <f>VLOOKUP(FinalOutput[[#This Row],[ONS_Cenus_2011]],Table5[],CensusData!AP$1,FALSE)</f>
        <v>22766</v>
      </c>
    </row>
    <row r="329" spans="1:49">
      <c r="A329" s="128" t="str">
        <f t="array" ref="A329">ConsolGeog[[#This Row],[Country]]</f>
        <v>England</v>
      </c>
      <c r="B329" s="129" t="str">
        <f t="array" ref="B329">ConsolGeog[[#This Row],[County Name]]</f>
        <v>Greenwich</v>
      </c>
      <c r="C329" s="128" t="str">
        <f t="array" ref="C329">ConsolGeog[[#This Row],[la_code]]</f>
        <v>E09000011</v>
      </c>
      <c r="D329" s="129" t="str">
        <f t="array" ref="D329">ConsolGeog[[#This Row],[la_name]]</f>
        <v>Greenwich</v>
      </c>
      <c r="E329" s="129" t="str">
        <f t="array" ref="E329">ConsolGeog[[#This Row],[LA Type]]</f>
        <v>Unitary</v>
      </c>
      <c r="F329" s="129">
        <f t="array" ref="F329">ConsolGeog[[#This Row],[population]]</f>
        <v>254557</v>
      </c>
      <c r="G329" s="129">
        <f t="array" ref="G329">ConsolGeog[[#This Row],[area]]</f>
        <v>4734.38</v>
      </c>
      <c r="H329" s="129">
        <f t="array" ref="H329">MAX(ConsolGeog[[#This Row],[Presented HS - 16-17 (2014)]]+ConsolGeog[[#This Row],[Presented HS - 18-24 (2014)]],ConsolGeog[[#This Row],[Presented HS - 16-24 (2014)]])+MAX(ConsolGeog[[#This Row],[Presented CS - 16-17 (2014)]]+ConsolGeog[[#This Row],[Presented CS - 18-24 (2014)]],ConsolGeog[[#This Row],[Presented CS - 16-24 (2014)]])</f>
        <v>0</v>
      </c>
      <c r="I329" s="129">
        <f t="array" ref="I329">MAX(ConsolGeog[[#This Row],[Assessed HS - 16-17 (2014)]]+ConsolGeog[[#This Row],[Assessed HS - 18-24 (2014)]],ConsolGeog[[#This Row],[Assessed HS - 16-24 (2014)]])+MAX(ConsolGeog[[#This Row],[Assessed CS - 16-17 (2014)]]+ConsolGeog[[#This Row],[Assessed CS - 18-24 (2014)]],ConsolGeog[[#This Row],[Assessed CS - 16-24 (2014)]])</f>
        <v>0</v>
      </c>
      <c r="J329" s="128">
        <f>VLOOKUP(FinalOutput[[#This Row],[ONS_Cenus_2011]],Table5[],CensusData!C$1,FALSE)</f>
        <v>80833</v>
      </c>
      <c r="K329" s="128">
        <f>VLOOKUP(FinalOutput[[#This Row],[ONS_Cenus_2011]],Table5[],CensusData!D$1,FALSE)</f>
        <v>18598</v>
      </c>
      <c r="L329" s="128">
        <f>VLOOKUP(FinalOutput[[#This Row],[ONS_Cenus_2011]],Table5[],CensusData!E$1,FALSE)</f>
        <v>11735</v>
      </c>
      <c r="M329" s="128">
        <f>VLOOKUP(FinalOutput[[#This Row],[ONS_Cenus_2011]],Table5[],CensusData!F$1,FALSE)</f>
        <v>24025</v>
      </c>
      <c r="N329" s="128">
        <f>VLOOKUP(FinalOutput[[#This Row],[ONS_Cenus_2011]],Table5[],CensusData!G$1,FALSE)</f>
        <v>12384</v>
      </c>
      <c r="O329" s="128">
        <f>VLOOKUP(FinalOutput[[#This Row],[ONS_Cenus_2011]],Table5[],CensusData!H$1,FALSE)</f>
        <v>3829</v>
      </c>
      <c r="P329" s="128">
        <f>VLOOKUP(FinalOutput[[#This Row],[ONS_Cenus_2011]],Table5[],CensusData!I$1,FALSE)</f>
        <v>27.23</v>
      </c>
      <c r="Q329" s="128">
        <f>VLOOKUP(FinalOutput[[#This Row],[ONS_Cenus_2011]],Table5[],CensusData!J$1,FALSE)</f>
        <v>9517</v>
      </c>
      <c r="R329" s="128">
        <f>VLOOKUP(FinalOutput[[#This Row],[ONS_Cenus_2011]],Table5[],CensusData!K$1,FALSE)</f>
        <v>101045</v>
      </c>
      <c r="S329" s="128">
        <f>VLOOKUP(FinalOutput[[#This Row],[ONS_Cenus_2011]],Table5[],CensusData!L$1,FALSE)</f>
        <v>71010</v>
      </c>
      <c r="T329" s="128">
        <f>VLOOKUP(FinalOutput[[#This Row],[ONS_Cenus_2011]],Table5[],CensusData!M$1,FALSE)</f>
        <v>60051</v>
      </c>
      <c r="U329" s="128">
        <f>VLOOKUP(FinalOutput[[#This Row],[ONS_Cenus_2011]],Table5[],CensusData!N$1,FALSE)</f>
        <v>2464</v>
      </c>
      <c r="V329" s="128">
        <f>VLOOKUP(FinalOutput[[#This Row],[ONS_Cenus_2011]],Table5[],CensusData!O$1,FALSE)</f>
        <v>156</v>
      </c>
      <c r="W329" s="128">
        <f>VLOOKUP(FinalOutput[[#This Row],[ONS_Cenus_2011]],Table5[],CensusData!P$1,FALSE)</f>
        <v>8339</v>
      </c>
      <c r="X329" s="128">
        <f>VLOOKUP(FinalOutput[[#This Row],[ONS_Cenus_2011]],Table5[],CensusData!Q$1,FALSE)</f>
        <v>2811</v>
      </c>
      <c r="Y329" s="128">
        <f>VLOOKUP(FinalOutput[[#This Row],[ONS_Cenus_2011]],Table5[],CensusData!R$1,FALSE)</f>
        <v>928</v>
      </c>
      <c r="Z329" s="128">
        <f>VLOOKUP(FinalOutput[[#This Row],[ONS_Cenus_2011]],Table5[],CensusData!S$1,FALSE)</f>
        <v>542</v>
      </c>
      <c r="AA329" s="128">
        <f>VLOOKUP(FinalOutput[[#This Row],[ONS_Cenus_2011]],Table5[],CensusData!T$1,FALSE)</f>
        <v>546</v>
      </c>
      <c r="AB329" s="128">
        <f>VLOOKUP(FinalOutput[[#This Row],[ONS_Cenus_2011]],Table5[],CensusData!U$1,FALSE)</f>
        <v>795</v>
      </c>
      <c r="AC329" s="128">
        <f>VLOOKUP(FinalOutput[[#This Row],[ONS_Cenus_2011]],Table5[],CensusData!V$1,FALSE)</f>
        <v>8878</v>
      </c>
      <c r="AD329" s="128">
        <f>VLOOKUP(FinalOutput[[#This Row],[ONS_Cenus_2011]],Table5[],CensusData!W$1,FALSE)</f>
        <v>2705</v>
      </c>
      <c r="AE329" s="128">
        <f>VLOOKUP(FinalOutput[[#This Row],[ONS_Cenus_2011]],Table5[],CensusData!X$1,FALSE)</f>
        <v>724</v>
      </c>
      <c r="AF329" s="128">
        <f>VLOOKUP(FinalOutput[[#This Row],[ONS_Cenus_2011]],Table5[],CensusData!Y$1,FALSE)</f>
        <v>415</v>
      </c>
      <c r="AG329" s="128">
        <f>VLOOKUP(FinalOutput[[#This Row],[ONS_Cenus_2011]],Table5[],CensusData!Z$1,FALSE)</f>
        <v>1678</v>
      </c>
      <c r="AH329" s="128">
        <f>VLOOKUP(FinalOutput[[#This Row],[ONS_Cenus_2011]],Table5[],CensusData!AA$1,FALSE)</f>
        <v>3356</v>
      </c>
      <c r="AI329" s="128">
        <f>VLOOKUP(FinalOutput[[#This Row],[ONS_Cenus_2011]],Table5[],CensusData!AB$1,FALSE)</f>
        <v>16879</v>
      </c>
      <c r="AJ329" s="128">
        <f>VLOOKUP(FinalOutput[[#This Row],[ONS_Cenus_2011]],Table5[],CensusData!AC$1,FALSE)</f>
        <v>11872</v>
      </c>
      <c r="AK329" s="128">
        <f>VLOOKUP(FinalOutput[[#This Row],[ONS_Cenus_2011]],Table5[],CensusData!AD$1,FALSE)</f>
        <v>3651</v>
      </c>
      <c r="AL329" s="128">
        <f>VLOOKUP(FinalOutput[[#This Row],[ONS_Cenus_2011]],Table5[],CensusData!AE$1,FALSE)</f>
        <v>1356</v>
      </c>
      <c r="AM329" s="128">
        <f>VLOOKUP(FinalOutput[[#This Row],[ONS_Cenus_2011]],Table5[],CensusData!AF$1,FALSE)</f>
        <v>1467</v>
      </c>
      <c r="AN329" s="128">
        <f>VLOOKUP(FinalOutput[[#This Row],[ONS_Cenus_2011]],Table5[],CensusData!AG$1,FALSE)</f>
        <v>302</v>
      </c>
      <c r="AO329" s="128">
        <f>VLOOKUP(FinalOutput[[#This Row],[ONS_Cenus_2011]],Table5[],CensusData!AH$1,FALSE)</f>
        <v>1165</v>
      </c>
      <c r="AP329" s="128">
        <f>VLOOKUP(FinalOutput[[#This Row],[ONS_Cenus_2011]],Table5[],CensusData!AI$1,FALSE)</f>
        <v>199163</v>
      </c>
      <c r="AQ329" s="128">
        <f>VLOOKUP(FinalOutput[[#This Row],[ONS_Cenus_2011]],Table5[],CensusData!AJ$1,FALSE)</f>
        <v>41082</v>
      </c>
      <c r="AR329" s="128">
        <f>VLOOKUP(FinalOutput[[#This Row],[ONS_Cenus_2011]],Table5[],CensusData!AK$1,FALSE)</f>
        <v>23896</v>
      </c>
      <c r="AS329" s="128">
        <f>VLOOKUP(FinalOutput[[#This Row],[ONS_Cenus_2011]],Table5[],CensusData!AL$1,FALSE)</f>
        <v>26189</v>
      </c>
      <c r="AT329" s="128">
        <f>VLOOKUP(FinalOutput[[#This Row],[ONS_Cenus_2011]],Table5[],CensusData!AM$1,FALSE)</f>
        <v>3766</v>
      </c>
      <c r="AU329" s="128">
        <f>VLOOKUP(FinalOutput[[#This Row],[ONS_Cenus_2011]],Table5[],CensusData!AN$1,FALSE)</f>
        <v>21250</v>
      </c>
      <c r="AV329" s="128">
        <f>VLOOKUP(FinalOutput[[#This Row],[ONS_Cenus_2011]],Table5[],CensusData!AO$1,FALSE)</f>
        <v>66120</v>
      </c>
      <c r="AW329" s="128">
        <f>VLOOKUP(FinalOutput[[#This Row],[ONS_Cenus_2011]],Table5[],CensusData!AP$1,FALSE)</f>
        <v>16860</v>
      </c>
    </row>
    <row r="330" spans="1:49">
      <c r="A330" s="128" t="str">
        <f t="array" ref="A330">ConsolGeog[[#This Row],[Country]]</f>
        <v>England</v>
      </c>
      <c r="B330" s="129" t="str">
        <f t="array" ref="B330">ConsolGeog[[#This Row],[County Name]]</f>
        <v>Hackney</v>
      </c>
      <c r="C330" s="128" t="str">
        <f t="array" ref="C330">ConsolGeog[[#This Row],[la_code]]</f>
        <v>E09000012</v>
      </c>
      <c r="D330" s="129" t="str">
        <f t="array" ref="D330">ConsolGeog[[#This Row],[la_name]]</f>
        <v>Hackney</v>
      </c>
      <c r="E330" s="129" t="str">
        <f t="array" ref="E330">ConsolGeog[[#This Row],[LA Type]]</f>
        <v>Unitary</v>
      </c>
      <c r="F330" s="129">
        <f t="array" ref="F330">ConsolGeog[[#This Row],[population]]</f>
        <v>246270</v>
      </c>
      <c r="G330" s="129">
        <f t="array" ref="G330">ConsolGeog[[#This Row],[area]]</f>
        <v>1906.35</v>
      </c>
      <c r="H330" s="129">
        <f t="array" ref="H330">MAX(ConsolGeog[[#This Row],[Presented HS - 16-17 (2014)]]+ConsolGeog[[#This Row],[Presented HS - 18-24 (2014)]],ConsolGeog[[#This Row],[Presented HS - 16-24 (2014)]])+MAX(ConsolGeog[[#This Row],[Presented CS - 16-17 (2014)]]+ConsolGeog[[#This Row],[Presented CS - 18-24 (2014)]],ConsolGeog[[#This Row],[Presented CS - 16-24 (2014)]])</f>
        <v>0</v>
      </c>
      <c r="I330" s="129">
        <f t="array" ref="I330">MAX(ConsolGeog[[#This Row],[Assessed HS - 16-17 (2014)]]+ConsolGeog[[#This Row],[Assessed HS - 18-24 (2014)]],ConsolGeog[[#This Row],[Assessed HS - 16-24 (2014)]])+MAX(ConsolGeog[[#This Row],[Assessed CS - 16-17 (2014)]]+ConsolGeog[[#This Row],[Assessed CS - 18-24 (2014)]],ConsolGeog[[#This Row],[Assessed CS - 16-24 (2014)]])</f>
        <v>0</v>
      </c>
      <c r="J330" s="128">
        <f>VLOOKUP(FinalOutput[[#This Row],[ONS_Cenus_2011]],Table5[],CensusData!C$1,FALSE)</f>
        <v>76094</v>
      </c>
      <c r="K330" s="128">
        <f>VLOOKUP(FinalOutput[[#This Row],[ONS_Cenus_2011]],Table5[],CensusData!D$1,FALSE)</f>
        <v>18793</v>
      </c>
      <c r="L330" s="128">
        <f>VLOOKUP(FinalOutput[[#This Row],[ONS_Cenus_2011]],Table5[],CensusData!E$1,FALSE)</f>
        <v>13680</v>
      </c>
      <c r="M330" s="128">
        <f>VLOOKUP(FinalOutput[[#This Row],[ONS_Cenus_2011]],Table5[],CensusData!F$1,FALSE)</f>
        <v>29856</v>
      </c>
      <c r="N330" s="128">
        <f>VLOOKUP(FinalOutput[[#This Row],[ONS_Cenus_2011]],Table5[],CensusData!G$1,FALSE)</f>
        <v>13282</v>
      </c>
      <c r="O330" s="128">
        <f>VLOOKUP(FinalOutput[[#This Row],[ONS_Cenus_2011]],Table5[],CensusData!H$1,FALSE)</f>
        <v>4812</v>
      </c>
      <c r="P330" s="128">
        <f>VLOOKUP(FinalOutput[[#This Row],[ONS_Cenus_2011]],Table5[],CensusData!I$1,FALSE)</f>
        <v>47.34</v>
      </c>
      <c r="Q330" s="128">
        <f>VLOOKUP(FinalOutput[[#This Row],[ONS_Cenus_2011]],Table5[],CensusData!J$1,FALSE)</f>
        <v>2702</v>
      </c>
      <c r="R330" s="128">
        <f>VLOOKUP(FinalOutput[[#This Row],[ONS_Cenus_2011]],Table5[],CensusData!K$1,FALSE)</f>
        <v>101690</v>
      </c>
      <c r="S330" s="128">
        <f>VLOOKUP(FinalOutput[[#This Row],[ONS_Cenus_2011]],Table5[],CensusData!L$1,FALSE)</f>
        <v>59712</v>
      </c>
      <c r="T330" s="128">
        <f>VLOOKUP(FinalOutput[[#This Row],[ONS_Cenus_2011]],Table5[],CensusData!M$1,FALSE)</f>
        <v>39972</v>
      </c>
      <c r="U330" s="128">
        <f>VLOOKUP(FinalOutput[[#This Row],[ONS_Cenus_2011]],Table5[],CensusData!N$1,FALSE)</f>
        <v>3053</v>
      </c>
      <c r="V330" s="128">
        <f>VLOOKUP(FinalOutput[[#This Row],[ONS_Cenus_2011]],Table5[],CensusData!O$1,FALSE)</f>
        <v>164</v>
      </c>
      <c r="W330" s="128">
        <f>VLOOKUP(FinalOutput[[#This Row],[ONS_Cenus_2011]],Table5[],CensusData!P$1,FALSE)</f>
        <v>16523</v>
      </c>
      <c r="X330" s="128">
        <f>VLOOKUP(FinalOutput[[#This Row],[ONS_Cenus_2011]],Table5[],CensusData!Q$1,FALSE)</f>
        <v>5632</v>
      </c>
      <c r="Y330" s="128">
        <f>VLOOKUP(FinalOutput[[#This Row],[ONS_Cenus_2011]],Table5[],CensusData!R$1,FALSE)</f>
        <v>1778</v>
      </c>
      <c r="Z330" s="128">
        <f>VLOOKUP(FinalOutput[[#This Row],[ONS_Cenus_2011]],Table5[],CensusData!S$1,FALSE)</f>
        <v>1024</v>
      </c>
      <c r="AA330" s="128">
        <f>VLOOKUP(FinalOutput[[#This Row],[ONS_Cenus_2011]],Table5[],CensusData!T$1,FALSE)</f>
        <v>1085</v>
      </c>
      <c r="AB330" s="128">
        <f>VLOOKUP(FinalOutput[[#This Row],[ONS_Cenus_2011]],Table5[],CensusData!U$1,FALSE)</f>
        <v>1745</v>
      </c>
      <c r="AC330" s="128">
        <f>VLOOKUP(FinalOutput[[#This Row],[ONS_Cenus_2011]],Table5[],CensusData!V$1,FALSE)</f>
        <v>8153</v>
      </c>
      <c r="AD330" s="128">
        <f>VLOOKUP(FinalOutput[[#This Row],[ONS_Cenus_2011]],Table5[],CensusData!W$1,FALSE)</f>
        <v>2300</v>
      </c>
      <c r="AE330" s="128">
        <f>VLOOKUP(FinalOutput[[#This Row],[ONS_Cenus_2011]],Table5[],CensusData!X$1,FALSE)</f>
        <v>544</v>
      </c>
      <c r="AF330" s="128">
        <f>VLOOKUP(FinalOutput[[#This Row],[ONS_Cenus_2011]],Table5[],CensusData!Y$1,FALSE)</f>
        <v>1387</v>
      </c>
      <c r="AG330" s="128">
        <f>VLOOKUP(FinalOutput[[#This Row],[ONS_Cenus_2011]],Table5[],CensusData!Z$1,FALSE)</f>
        <v>1354</v>
      </c>
      <c r="AH330" s="128">
        <f>VLOOKUP(FinalOutput[[#This Row],[ONS_Cenus_2011]],Table5[],CensusData!AA$1,FALSE)</f>
        <v>2568</v>
      </c>
      <c r="AI330" s="128">
        <f>VLOOKUP(FinalOutput[[#This Row],[ONS_Cenus_2011]],Table5[],CensusData!AB$1,FALSE)</f>
        <v>23766</v>
      </c>
      <c r="AJ330" s="128">
        <f>VLOOKUP(FinalOutput[[#This Row],[ONS_Cenus_2011]],Table5[],CensusData!AC$1,FALSE)</f>
        <v>10290</v>
      </c>
      <c r="AK330" s="128">
        <f>VLOOKUP(FinalOutput[[#This Row],[ONS_Cenus_2011]],Table5[],CensusData!AD$1,FALSE)</f>
        <v>9944</v>
      </c>
      <c r="AL330" s="128">
        <f>VLOOKUP(FinalOutput[[#This Row],[ONS_Cenus_2011]],Table5[],CensusData!AE$1,FALSE)</f>
        <v>3532</v>
      </c>
      <c r="AM330" s="128">
        <f>VLOOKUP(FinalOutput[[#This Row],[ONS_Cenus_2011]],Table5[],CensusData!AF$1,FALSE)</f>
        <v>4427</v>
      </c>
      <c r="AN330" s="128">
        <f>VLOOKUP(FinalOutput[[#This Row],[ONS_Cenus_2011]],Table5[],CensusData!AG$1,FALSE)</f>
        <v>629</v>
      </c>
      <c r="AO330" s="128">
        <f>VLOOKUP(FinalOutput[[#This Row],[ONS_Cenus_2011]],Table5[],CensusData!AH$1,FALSE)</f>
        <v>3798</v>
      </c>
      <c r="AP330" s="128">
        <f>VLOOKUP(FinalOutput[[#This Row],[ONS_Cenus_2011]],Table5[],CensusData!AI$1,FALSE)</f>
        <v>195145</v>
      </c>
      <c r="AQ330" s="128">
        <f>VLOOKUP(FinalOutput[[#This Row],[ONS_Cenus_2011]],Table5[],CensusData!AJ$1,FALSE)</f>
        <v>38172</v>
      </c>
      <c r="AR330" s="128">
        <f>VLOOKUP(FinalOutput[[#This Row],[ONS_Cenus_2011]],Table5[],CensusData!AK$1,FALSE)</f>
        <v>17500</v>
      </c>
      <c r="AS330" s="128">
        <f>VLOOKUP(FinalOutput[[#This Row],[ONS_Cenus_2011]],Table5[],CensusData!AL$1,FALSE)</f>
        <v>19612</v>
      </c>
      <c r="AT330" s="128">
        <f>VLOOKUP(FinalOutput[[#This Row],[ONS_Cenus_2011]],Table5[],CensusData!AM$1,FALSE)</f>
        <v>1862</v>
      </c>
      <c r="AU330" s="128">
        <f>VLOOKUP(FinalOutput[[#This Row],[ONS_Cenus_2011]],Table5[],CensusData!AN$1,FALSE)</f>
        <v>18106</v>
      </c>
      <c r="AV330" s="128">
        <f>VLOOKUP(FinalOutput[[#This Row],[ONS_Cenus_2011]],Table5[],CensusData!AO$1,FALSE)</f>
        <v>81591</v>
      </c>
      <c r="AW330" s="128">
        <f>VLOOKUP(FinalOutput[[#This Row],[ONS_Cenus_2011]],Table5[],CensusData!AP$1,FALSE)</f>
        <v>18302</v>
      </c>
    </row>
    <row r="331" spans="1:49">
      <c r="A331" s="128" t="str">
        <f t="array" ref="A331">ConsolGeog[[#This Row],[Country]]</f>
        <v>England</v>
      </c>
      <c r="B331" s="129" t="str">
        <f t="array" ref="B331">ConsolGeog[[#This Row],[County Name]]</f>
        <v>Hammersmith and Fulham</v>
      </c>
      <c r="C331" s="128" t="str">
        <f t="array" ref="C331">ConsolGeog[[#This Row],[la_code]]</f>
        <v>E09000013</v>
      </c>
      <c r="D331" s="129" t="str">
        <f t="array" ref="D331">ConsolGeog[[#This Row],[la_name]]</f>
        <v>Hammersmith and Fulham</v>
      </c>
      <c r="E331" s="129" t="str">
        <f t="array" ref="E331">ConsolGeog[[#This Row],[LA Type]]</f>
        <v>Unitary</v>
      </c>
      <c r="F331" s="129">
        <f t="array" ref="F331">ConsolGeog[[#This Row],[population]]</f>
        <v>182493</v>
      </c>
      <c r="G331" s="129">
        <f t="array" ref="G331">ConsolGeog[[#This Row],[area]]</f>
        <v>1640.4</v>
      </c>
      <c r="H331" s="129">
        <f t="array" ref="H331">MAX(ConsolGeog[[#This Row],[Presented HS - 16-17 (2014)]]+ConsolGeog[[#This Row],[Presented HS - 18-24 (2014)]],ConsolGeog[[#This Row],[Presented HS - 16-24 (2014)]])+MAX(ConsolGeog[[#This Row],[Presented CS - 16-17 (2014)]]+ConsolGeog[[#This Row],[Presented CS - 18-24 (2014)]],ConsolGeog[[#This Row],[Presented CS - 16-24 (2014)]])</f>
        <v>329</v>
      </c>
      <c r="I331" s="129">
        <f t="array" ref="I331">MAX(ConsolGeog[[#This Row],[Assessed HS - 16-17 (2014)]]+ConsolGeog[[#This Row],[Assessed HS - 18-24 (2014)]],ConsolGeog[[#This Row],[Assessed HS - 16-24 (2014)]])+MAX(ConsolGeog[[#This Row],[Assessed CS - 16-17 (2014)]]+ConsolGeog[[#This Row],[Assessed CS - 18-24 (2014)]],ConsolGeog[[#This Row],[Assessed CS - 16-24 (2014)]])</f>
        <v>88</v>
      </c>
      <c r="J331" s="128">
        <f>VLOOKUP(FinalOutput[[#This Row],[ONS_Cenus_2011]],Table5[],CensusData!C$1,FALSE)</f>
        <v>52715</v>
      </c>
      <c r="K331" s="128">
        <f>VLOOKUP(FinalOutput[[#This Row],[ONS_Cenus_2011]],Table5[],CensusData!D$1,FALSE)</f>
        <v>12529</v>
      </c>
      <c r="L331" s="128">
        <f>VLOOKUP(FinalOutput[[#This Row],[ONS_Cenus_2011]],Table5[],CensusData!E$1,FALSE)</f>
        <v>7645</v>
      </c>
      <c r="M331" s="128">
        <f>VLOOKUP(FinalOutput[[#This Row],[ONS_Cenus_2011]],Table5[],CensusData!F$1,FALSE)</f>
        <v>15668</v>
      </c>
      <c r="N331" s="128">
        <f>VLOOKUP(FinalOutput[[#This Row],[ONS_Cenus_2011]],Table5[],CensusData!G$1,FALSE)</f>
        <v>7775</v>
      </c>
      <c r="O331" s="128">
        <f>VLOOKUP(FinalOutput[[#This Row],[ONS_Cenus_2011]],Table5[],CensusData!H$1,FALSE)</f>
        <v>2263</v>
      </c>
      <c r="P331" s="128">
        <f>VLOOKUP(FinalOutput[[#This Row],[ONS_Cenus_2011]],Table5[],CensusData!I$1,FALSE)</f>
        <v>15.48</v>
      </c>
      <c r="Q331" s="128">
        <f>VLOOKUP(FinalOutput[[#This Row],[ONS_Cenus_2011]],Table5[],CensusData!J$1,FALSE)</f>
        <v>17803</v>
      </c>
      <c r="R331" s="128">
        <f>VLOOKUP(FinalOutput[[#This Row],[ONS_Cenus_2011]],Table5[],CensusData!K$1,FALSE)</f>
        <v>80590</v>
      </c>
      <c r="S331" s="128">
        <f>VLOOKUP(FinalOutput[[#This Row],[ONS_Cenus_2011]],Table5[],CensusData!L$1,FALSE)</f>
        <v>58331</v>
      </c>
      <c r="T331" s="128">
        <f>VLOOKUP(FinalOutput[[#This Row],[ONS_Cenus_2011]],Table5[],CensusData!M$1,FALSE)</f>
        <v>39164</v>
      </c>
      <c r="U331" s="128">
        <f>VLOOKUP(FinalOutput[[#This Row],[ONS_Cenus_2011]],Table5[],CensusData!N$1,FALSE)</f>
        <v>3718</v>
      </c>
      <c r="V331" s="128">
        <f>VLOOKUP(FinalOutput[[#This Row],[ONS_Cenus_2011]],Table5[],CensusData!O$1,FALSE)</f>
        <v>75</v>
      </c>
      <c r="W331" s="128">
        <f>VLOOKUP(FinalOutput[[#This Row],[ONS_Cenus_2011]],Table5[],CensusData!P$1,FALSE)</f>
        <v>15374</v>
      </c>
      <c r="X331" s="128">
        <f>VLOOKUP(FinalOutput[[#This Row],[ONS_Cenus_2011]],Table5[],CensusData!Q$1,FALSE)</f>
        <v>2975</v>
      </c>
      <c r="Y331" s="128">
        <f>VLOOKUP(FinalOutput[[#This Row],[ONS_Cenus_2011]],Table5[],CensusData!R$1,FALSE)</f>
        <v>821</v>
      </c>
      <c r="Z331" s="128">
        <f>VLOOKUP(FinalOutput[[#This Row],[ONS_Cenus_2011]],Table5[],CensusData!S$1,FALSE)</f>
        <v>510</v>
      </c>
      <c r="AA331" s="128">
        <f>VLOOKUP(FinalOutput[[#This Row],[ONS_Cenus_2011]],Table5[],CensusData!T$1,FALSE)</f>
        <v>687</v>
      </c>
      <c r="AB331" s="128">
        <f>VLOOKUP(FinalOutput[[#This Row],[ONS_Cenus_2011]],Table5[],CensusData!U$1,FALSE)</f>
        <v>957</v>
      </c>
      <c r="AC331" s="128">
        <f>VLOOKUP(FinalOutput[[#This Row],[ONS_Cenus_2011]],Table5[],CensusData!V$1,FALSE)</f>
        <v>6643</v>
      </c>
      <c r="AD331" s="128">
        <f>VLOOKUP(FinalOutput[[#This Row],[ONS_Cenus_2011]],Table5[],CensusData!W$1,FALSE)</f>
        <v>1526</v>
      </c>
      <c r="AE331" s="128">
        <f>VLOOKUP(FinalOutput[[#This Row],[ONS_Cenus_2011]],Table5[],CensusData!X$1,FALSE)</f>
        <v>573</v>
      </c>
      <c r="AF331" s="128">
        <f>VLOOKUP(FinalOutput[[#This Row],[ONS_Cenus_2011]],Table5[],CensusData!Y$1,FALSE)</f>
        <v>274</v>
      </c>
      <c r="AG331" s="128">
        <f>VLOOKUP(FinalOutput[[#This Row],[ONS_Cenus_2011]],Table5[],CensusData!Z$1,FALSE)</f>
        <v>1344</v>
      </c>
      <c r="AH331" s="128">
        <f>VLOOKUP(FinalOutput[[#This Row],[ONS_Cenus_2011]],Table5[],CensusData!AA$1,FALSE)</f>
        <v>2926</v>
      </c>
      <c r="AI331" s="128">
        <f>VLOOKUP(FinalOutput[[#This Row],[ONS_Cenus_2011]],Table5[],CensusData!AB$1,FALSE)</f>
        <v>9055</v>
      </c>
      <c r="AJ331" s="128">
        <f>VLOOKUP(FinalOutput[[#This Row],[ONS_Cenus_2011]],Table5[],CensusData!AC$1,FALSE)</f>
        <v>4243</v>
      </c>
      <c r="AK331" s="128">
        <f>VLOOKUP(FinalOutput[[#This Row],[ONS_Cenus_2011]],Table5[],CensusData!AD$1,FALSE)</f>
        <v>3652</v>
      </c>
      <c r="AL331" s="128">
        <f>VLOOKUP(FinalOutput[[#This Row],[ONS_Cenus_2011]],Table5[],CensusData!AE$1,FALSE)</f>
        <v>1160</v>
      </c>
      <c r="AM331" s="128">
        <f>VLOOKUP(FinalOutput[[#This Row],[ONS_Cenus_2011]],Table5[],CensusData!AF$1,FALSE)</f>
        <v>3586</v>
      </c>
      <c r="AN331" s="128">
        <f>VLOOKUP(FinalOutput[[#This Row],[ONS_Cenus_2011]],Table5[],CensusData!AG$1,FALSE)</f>
        <v>1709</v>
      </c>
      <c r="AO331" s="128">
        <f>VLOOKUP(FinalOutput[[#This Row],[ONS_Cenus_2011]],Table5[],CensusData!AH$1,FALSE)</f>
        <v>1877</v>
      </c>
      <c r="AP331" s="128">
        <f>VLOOKUP(FinalOutput[[#This Row],[ONS_Cenus_2011]],Table5[],CensusData!AI$1,FALSE)</f>
        <v>152863</v>
      </c>
      <c r="AQ331" s="128">
        <f>VLOOKUP(FinalOutput[[#This Row],[ONS_Cenus_2011]],Table5[],CensusData!AJ$1,FALSE)</f>
        <v>19515</v>
      </c>
      <c r="AR331" s="128">
        <f>VLOOKUP(FinalOutput[[#This Row],[ONS_Cenus_2011]],Table5[],CensusData!AK$1,FALSE)</f>
        <v>10725</v>
      </c>
      <c r="AS331" s="128">
        <f>VLOOKUP(FinalOutput[[#This Row],[ONS_Cenus_2011]],Table5[],CensusData!AL$1,FALSE)</f>
        <v>12738</v>
      </c>
      <c r="AT331" s="128">
        <f>VLOOKUP(FinalOutput[[#This Row],[ONS_Cenus_2011]],Table5[],CensusData!AM$1,FALSE)</f>
        <v>1768</v>
      </c>
      <c r="AU331" s="128">
        <f>VLOOKUP(FinalOutput[[#This Row],[ONS_Cenus_2011]],Table5[],CensusData!AN$1,FALSE)</f>
        <v>16306</v>
      </c>
      <c r="AV331" s="128">
        <f>VLOOKUP(FinalOutput[[#This Row],[ONS_Cenus_2011]],Table5[],CensusData!AO$1,FALSE)</f>
        <v>75765</v>
      </c>
      <c r="AW331" s="128">
        <f>VLOOKUP(FinalOutput[[#This Row],[ONS_Cenus_2011]],Table5[],CensusData!AP$1,FALSE)</f>
        <v>16046</v>
      </c>
    </row>
    <row r="332" spans="1:49">
      <c r="A332" s="128" t="str">
        <f t="array" ref="A332">ConsolGeog[[#This Row],[Country]]</f>
        <v>England</v>
      </c>
      <c r="B332" s="129" t="str">
        <f t="array" ref="B332">ConsolGeog[[#This Row],[County Name]]</f>
        <v>Havering</v>
      </c>
      <c r="C332" s="128" t="str">
        <f t="array" ref="C332">ConsolGeog[[#This Row],[la_code]]</f>
        <v>E09000016</v>
      </c>
      <c r="D332" s="129" t="str">
        <f t="array" ref="D332">ConsolGeog[[#This Row],[la_name]]</f>
        <v>Havering</v>
      </c>
      <c r="E332" s="129" t="str">
        <f t="array" ref="E332">ConsolGeog[[#This Row],[LA Type]]</f>
        <v>Unitary</v>
      </c>
      <c r="F332" s="129">
        <f t="array" ref="F332">ConsolGeog[[#This Row],[population]]</f>
        <v>237232</v>
      </c>
      <c r="G332" s="129">
        <f t="array" ref="G332">ConsolGeog[[#This Row],[area]]</f>
        <v>11236.35</v>
      </c>
      <c r="H332" s="129">
        <f t="array" ref="H332">MAX(ConsolGeog[[#This Row],[Presented HS - 16-17 (2014)]]+ConsolGeog[[#This Row],[Presented HS - 18-24 (2014)]],ConsolGeog[[#This Row],[Presented HS - 16-24 (2014)]])+MAX(ConsolGeog[[#This Row],[Presented CS - 16-17 (2014)]]+ConsolGeog[[#This Row],[Presented CS - 18-24 (2014)]],ConsolGeog[[#This Row],[Presented CS - 16-24 (2014)]])</f>
        <v>152</v>
      </c>
      <c r="I332" s="129">
        <f t="array" ref="I332">MAX(ConsolGeog[[#This Row],[Assessed HS - 16-17 (2014)]]+ConsolGeog[[#This Row],[Assessed HS - 18-24 (2014)]],ConsolGeog[[#This Row],[Assessed HS - 16-24 (2014)]])+MAX(ConsolGeog[[#This Row],[Assessed CS - 16-17 (2014)]]+ConsolGeog[[#This Row],[Assessed CS - 18-24 (2014)]],ConsolGeog[[#This Row],[Assessed CS - 16-24 (2014)]])</f>
        <v>282</v>
      </c>
      <c r="J332" s="128">
        <f>VLOOKUP(FinalOutput[[#This Row],[ONS_Cenus_2011]],Table5[],CensusData!C$1,FALSE)</f>
        <v>79293</v>
      </c>
      <c r="K332" s="128">
        <f>VLOOKUP(FinalOutput[[#This Row],[ONS_Cenus_2011]],Table5[],CensusData!D$1,FALSE)</f>
        <v>11875</v>
      </c>
      <c r="L332" s="128">
        <f>VLOOKUP(FinalOutput[[#This Row],[ONS_Cenus_2011]],Table5[],CensusData!E$1,FALSE)</f>
        <v>5852</v>
      </c>
      <c r="M332" s="128">
        <f>VLOOKUP(FinalOutput[[#This Row],[ONS_Cenus_2011]],Table5[],CensusData!F$1,FALSE)</f>
        <v>12961</v>
      </c>
      <c r="N332" s="128">
        <f>VLOOKUP(FinalOutput[[#This Row],[ONS_Cenus_2011]],Table5[],CensusData!G$1,FALSE)</f>
        <v>8079</v>
      </c>
      <c r="O332" s="128">
        <f>VLOOKUP(FinalOutput[[#This Row],[ONS_Cenus_2011]],Table5[],CensusData!H$1,FALSE)</f>
        <v>1090</v>
      </c>
      <c r="P332" s="128">
        <f>VLOOKUP(FinalOutput[[#This Row],[ONS_Cenus_2011]],Table5[],CensusData!I$1,FALSE)</f>
        <v>29.9</v>
      </c>
      <c r="Q332" s="128">
        <f>VLOOKUP(FinalOutput[[#This Row],[ONS_Cenus_2011]],Table5[],CensusData!J$1,FALSE)</f>
        <v>8237</v>
      </c>
      <c r="R332" s="128">
        <f>VLOOKUP(FinalOutput[[#This Row],[ONS_Cenus_2011]],Table5[],CensusData!K$1,FALSE)</f>
        <v>97199</v>
      </c>
      <c r="S332" s="128">
        <f>VLOOKUP(FinalOutput[[#This Row],[ONS_Cenus_2011]],Table5[],CensusData!L$1,FALSE)</f>
        <v>88177</v>
      </c>
      <c r="T332" s="128">
        <f>VLOOKUP(FinalOutput[[#This Row],[ONS_Cenus_2011]],Table5[],CensusData!M$1,FALSE)</f>
        <v>83747</v>
      </c>
      <c r="U332" s="128">
        <f>VLOOKUP(FinalOutput[[#This Row],[ONS_Cenus_2011]],Table5[],CensusData!N$1,FALSE)</f>
        <v>1654</v>
      </c>
      <c r="V332" s="128">
        <f>VLOOKUP(FinalOutput[[#This Row],[ONS_Cenus_2011]],Table5[],CensusData!O$1,FALSE)</f>
        <v>60</v>
      </c>
      <c r="W332" s="128">
        <f>VLOOKUP(FinalOutput[[#This Row],[ONS_Cenus_2011]],Table5[],CensusData!P$1,FALSE)</f>
        <v>2716</v>
      </c>
      <c r="X332" s="128">
        <f>VLOOKUP(FinalOutput[[#This Row],[ONS_Cenus_2011]],Table5[],CensusData!Q$1,FALSE)</f>
        <v>1090</v>
      </c>
      <c r="Y332" s="128">
        <f>VLOOKUP(FinalOutput[[#This Row],[ONS_Cenus_2011]],Table5[],CensusData!R$1,FALSE)</f>
        <v>462</v>
      </c>
      <c r="Z332" s="128">
        <f>VLOOKUP(FinalOutput[[#This Row],[ONS_Cenus_2011]],Table5[],CensusData!S$1,FALSE)</f>
        <v>145</v>
      </c>
      <c r="AA332" s="128">
        <f>VLOOKUP(FinalOutput[[#This Row],[ONS_Cenus_2011]],Table5[],CensusData!T$1,FALSE)</f>
        <v>220</v>
      </c>
      <c r="AB332" s="128">
        <f>VLOOKUP(FinalOutput[[#This Row],[ONS_Cenus_2011]],Table5[],CensusData!U$1,FALSE)</f>
        <v>263</v>
      </c>
      <c r="AC332" s="128">
        <f>VLOOKUP(FinalOutput[[#This Row],[ONS_Cenus_2011]],Table5[],CensusData!V$1,FALSE)</f>
        <v>3614</v>
      </c>
      <c r="AD332" s="128">
        <f>VLOOKUP(FinalOutput[[#This Row],[ONS_Cenus_2011]],Table5[],CensusData!W$1,FALSE)</f>
        <v>1605</v>
      </c>
      <c r="AE332" s="128">
        <f>VLOOKUP(FinalOutput[[#This Row],[ONS_Cenus_2011]],Table5[],CensusData!X$1,FALSE)</f>
        <v>399</v>
      </c>
      <c r="AF332" s="128">
        <f>VLOOKUP(FinalOutput[[#This Row],[ONS_Cenus_2011]],Table5[],CensusData!Y$1,FALSE)</f>
        <v>243</v>
      </c>
      <c r="AG332" s="128">
        <f>VLOOKUP(FinalOutput[[#This Row],[ONS_Cenus_2011]],Table5[],CensusData!Z$1,FALSE)</f>
        <v>546</v>
      </c>
      <c r="AH332" s="128">
        <f>VLOOKUP(FinalOutput[[#This Row],[ONS_Cenus_2011]],Table5[],CensusData!AA$1,FALSE)</f>
        <v>821</v>
      </c>
      <c r="AI332" s="128">
        <f>VLOOKUP(FinalOutput[[#This Row],[ONS_Cenus_2011]],Table5[],CensusData!AB$1,FALSE)</f>
        <v>3853</v>
      </c>
      <c r="AJ332" s="128">
        <f>VLOOKUP(FinalOutput[[#This Row],[ONS_Cenus_2011]],Table5[],CensusData!AC$1,FALSE)</f>
        <v>2259</v>
      </c>
      <c r="AK332" s="128">
        <f>VLOOKUP(FinalOutput[[#This Row],[ONS_Cenus_2011]],Table5[],CensusData!AD$1,FALSE)</f>
        <v>1311</v>
      </c>
      <c r="AL332" s="128">
        <f>VLOOKUP(FinalOutput[[#This Row],[ONS_Cenus_2011]],Table5[],CensusData!AE$1,FALSE)</f>
        <v>283</v>
      </c>
      <c r="AM332" s="128">
        <f>VLOOKUP(FinalOutput[[#This Row],[ONS_Cenus_2011]],Table5[],CensusData!AF$1,FALSE)</f>
        <v>465</v>
      </c>
      <c r="AN332" s="128">
        <f>VLOOKUP(FinalOutput[[#This Row],[ONS_Cenus_2011]],Table5[],CensusData!AG$1,FALSE)</f>
        <v>106</v>
      </c>
      <c r="AO332" s="128">
        <f>VLOOKUP(FinalOutput[[#This Row],[ONS_Cenus_2011]],Table5[],CensusData!AH$1,FALSE)</f>
        <v>359</v>
      </c>
      <c r="AP332" s="128">
        <f>VLOOKUP(FinalOutput[[#This Row],[ONS_Cenus_2011]],Table5[],CensusData!AI$1,FALSE)</f>
        <v>192844</v>
      </c>
      <c r="AQ332" s="128">
        <f>VLOOKUP(FinalOutput[[#This Row],[ONS_Cenus_2011]],Table5[],CensusData!AJ$1,FALSE)</f>
        <v>50951</v>
      </c>
      <c r="AR332" s="128">
        <f>VLOOKUP(FinalOutput[[#This Row],[ONS_Cenus_2011]],Table5[],CensusData!AK$1,FALSE)</f>
        <v>32241</v>
      </c>
      <c r="AS332" s="128">
        <f>VLOOKUP(FinalOutput[[#This Row],[ONS_Cenus_2011]],Table5[],CensusData!AL$1,FALSE)</f>
        <v>33519</v>
      </c>
      <c r="AT332" s="128">
        <f>VLOOKUP(FinalOutput[[#This Row],[ONS_Cenus_2011]],Table5[],CensusData!AM$1,FALSE)</f>
        <v>7238</v>
      </c>
      <c r="AU332" s="128">
        <f>VLOOKUP(FinalOutput[[#This Row],[ONS_Cenus_2011]],Table5[],CensusData!AN$1,FALSE)</f>
        <v>21797</v>
      </c>
      <c r="AV332" s="128">
        <f>VLOOKUP(FinalOutput[[#This Row],[ONS_Cenus_2011]],Table5[],CensusData!AO$1,FALSE)</f>
        <v>37498</v>
      </c>
      <c r="AW332" s="128">
        <f>VLOOKUP(FinalOutput[[#This Row],[ONS_Cenus_2011]],Table5[],CensusData!AP$1,FALSE)</f>
        <v>9600</v>
      </c>
    </row>
    <row r="333" spans="1:49">
      <c r="A333" s="128" t="str">
        <f t="array" ref="A333">ConsolGeog[[#This Row],[Country]]</f>
        <v>England</v>
      </c>
      <c r="B333" s="129" t="str">
        <f t="array" ref="B333">ConsolGeog[[#This Row],[County Name]]</f>
        <v>Newham</v>
      </c>
      <c r="C333" s="128" t="str">
        <f t="array" ref="C333">ConsolGeog[[#This Row],[la_code]]</f>
        <v>E09000025</v>
      </c>
      <c r="D333" s="129" t="str">
        <f t="array" ref="D333">ConsolGeog[[#This Row],[la_name]]</f>
        <v>Newham</v>
      </c>
      <c r="E333" s="129" t="str">
        <f t="array" ref="E333">ConsolGeog[[#This Row],[LA Type]]</f>
        <v>Unitary</v>
      </c>
      <c r="F333" s="129">
        <f t="array" ref="F333">ConsolGeog[[#This Row],[population]]</f>
        <v>307984</v>
      </c>
      <c r="G333" s="129">
        <f t="array" ref="G333">ConsolGeog[[#This Row],[area]]</f>
        <v>3622.36</v>
      </c>
      <c r="H333" s="129">
        <f t="array" ref="H333">MAX(ConsolGeog[[#This Row],[Presented HS - 16-17 (2014)]]+ConsolGeog[[#This Row],[Presented HS - 18-24 (2014)]],ConsolGeog[[#This Row],[Presented HS - 16-24 (2014)]])+MAX(ConsolGeog[[#This Row],[Presented CS - 16-17 (2014)]]+ConsolGeog[[#This Row],[Presented CS - 18-24 (2014)]],ConsolGeog[[#This Row],[Presented CS - 16-24 (2014)]])</f>
        <v>0</v>
      </c>
      <c r="I333" s="129">
        <f t="array" ref="I333">MAX(ConsolGeog[[#This Row],[Assessed HS - 16-17 (2014)]]+ConsolGeog[[#This Row],[Assessed HS - 18-24 (2014)]],ConsolGeog[[#This Row],[Assessed HS - 16-24 (2014)]])+MAX(ConsolGeog[[#This Row],[Assessed CS - 16-17 (2014)]]+ConsolGeog[[#This Row],[Assessed CS - 18-24 (2014)]],ConsolGeog[[#This Row],[Assessed CS - 16-24 (2014)]])</f>
        <v>0</v>
      </c>
      <c r="J333" s="128">
        <f>VLOOKUP(FinalOutput[[#This Row],[ONS_Cenus_2011]],Table5[],CensusData!C$1,FALSE)</f>
        <v>105303</v>
      </c>
      <c r="K333" s="128">
        <f>VLOOKUP(FinalOutput[[#This Row],[ONS_Cenus_2011]],Table5[],CensusData!D$1,FALSE)</f>
        <v>29103</v>
      </c>
      <c r="L333" s="128">
        <f>VLOOKUP(FinalOutput[[#This Row],[ONS_Cenus_2011]],Table5[],CensusData!E$1,FALSE)</f>
        <v>22307</v>
      </c>
      <c r="M333" s="128">
        <f>VLOOKUP(FinalOutput[[#This Row],[ONS_Cenus_2011]],Table5[],CensusData!F$1,FALSE)</f>
        <v>50275</v>
      </c>
      <c r="N333" s="128">
        <f>VLOOKUP(FinalOutput[[#This Row],[ONS_Cenus_2011]],Table5[],CensusData!G$1,FALSE)</f>
        <v>21483</v>
      </c>
      <c r="O333" s="128">
        <f>VLOOKUP(FinalOutput[[#This Row],[ONS_Cenus_2011]],Table5[],CensusData!H$1,FALSE)</f>
        <v>10957</v>
      </c>
      <c r="P333" s="128">
        <f>VLOOKUP(FinalOutput[[#This Row],[ONS_Cenus_2011]],Table5[],CensusData!I$1,FALSE)</f>
        <v>38.659999999999997</v>
      </c>
      <c r="Q333" s="128">
        <f>VLOOKUP(FinalOutput[[#This Row],[ONS_Cenus_2011]],Table5[],CensusData!J$1,FALSE)</f>
        <v>4973</v>
      </c>
      <c r="R333" s="128">
        <f>VLOOKUP(FinalOutput[[#This Row],[ONS_Cenus_2011]],Table5[],CensusData!K$1,FALSE)</f>
        <v>101519</v>
      </c>
      <c r="S333" s="128">
        <f>VLOOKUP(FinalOutput[[#This Row],[ONS_Cenus_2011]],Table5[],CensusData!L$1,FALSE)</f>
        <v>38462</v>
      </c>
      <c r="T333" s="128">
        <f>VLOOKUP(FinalOutput[[#This Row],[ONS_Cenus_2011]],Table5[],CensusData!M$1,FALSE)</f>
        <v>25214</v>
      </c>
      <c r="U333" s="128">
        <f>VLOOKUP(FinalOutput[[#This Row],[ONS_Cenus_2011]],Table5[],CensusData!N$1,FALSE)</f>
        <v>1281</v>
      </c>
      <c r="V333" s="128">
        <f>VLOOKUP(FinalOutput[[#This Row],[ONS_Cenus_2011]],Table5[],CensusData!O$1,FALSE)</f>
        <v>141</v>
      </c>
      <c r="W333" s="128">
        <f>VLOOKUP(FinalOutput[[#This Row],[ONS_Cenus_2011]],Table5[],CensusData!P$1,FALSE)</f>
        <v>11826</v>
      </c>
      <c r="X333" s="128">
        <f>VLOOKUP(FinalOutput[[#This Row],[ONS_Cenus_2011]],Table5[],CensusData!Q$1,FALSE)</f>
        <v>3312</v>
      </c>
      <c r="Y333" s="128">
        <f>VLOOKUP(FinalOutput[[#This Row],[ONS_Cenus_2011]],Table5[],CensusData!R$1,FALSE)</f>
        <v>962</v>
      </c>
      <c r="Z333" s="128">
        <f>VLOOKUP(FinalOutput[[#This Row],[ONS_Cenus_2011]],Table5[],CensusData!S$1,FALSE)</f>
        <v>871</v>
      </c>
      <c r="AA333" s="128">
        <f>VLOOKUP(FinalOutput[[#This Row],[ONS_Cenus_2011]],Table5[],CensusData!T$1,FALSE)</f>
        <v>521</v>
      </c>
      <c r="AB333" s="128">
        <f>VLOOKUP(FinalOutput[[#This Row],[ONS_Cenus_2011]],Table5[],CensusData!U$1,FALSE)</f>
        <v>958</v>
      </c>
      <c r="AC333" s="128">
        <f>VLOOKUP(FinalOutput[[#This Row],[ONS_Cenus_2011]],Table5[],CensusData!V$1,FALSE)</f>
        <v>34586</v>
      </c>
      <c r="AD333" s="128">
        <f>VLOOKUP(FinalOutput[[#This Row],[ONS_Cenus_2011]],Table5[],CensusData!W$1,FALSE)</f>
        <v>11987</v>
      </c>
      <c r="AE333" s="128">
        <f>VLOOKUP(FinalOutput[[#This Row],[ONS_Cenus_2011]],Table5[],CensusData!X$1,FALSE)</f>
        <v>7298</v>
      </c>
      <c r="AF333" s="128">
        <f>VLOOKUP(FinalOutput[[#This Row],[ONS_Cenus_2011]],Table5[],CensusData!Y$1,FALSE)</f>
        <v>8023</v>
      </c>
      <c r="AG333" s="128">
        <f>VLOOKUP(FinalOutput[[#This Row],[ONS_Cenus_2011]],Table5[],CensusData!Z$1,FALSE)</f>
        <v>1613</v>
      </c>
      <c r="AH333" s="128">
        <f>VLOOKUP(FinalOutput[[#This Row],[ONS_Cenus_2011]],Table5[],CensusData!AA$1,FALSE)</f>
        <v>5665</v>
      </c>
      <c r="AI333" s="128">
        <f>VLOOKUP(FinalOutput[[#This Row],[ONS_Cenus_2011]],Table5[],CensusData!AB$1,FALSE)</f>
        <v>22035</v>
      </c>
      <c r="AJ333" s="128">
        <f>VLOOKUP(FinalOutput[[#This Row],[ONS_Cenus_2011]],Table5[],CensusData!AC$1,FALSE)</f>
        <v>12946</v>
      </c>
      <c r="AK333" s="128">
        <f>VLOOKUP(FinalOutput[[#This Row],[ONS_Cenus_2011]],Table5[],CensusData!AD$1,FALSE)</f>
        <v>7182</v>
      </c>
      <c r="AL333" s="128">
        <f>VLOOKUP(FinalOutput[[#This Row],[ONS_Cenus_2011]],Table5[],CensusData!AE$1,FALSE)</f>
        <v>1907</v>
      </c>
      <c r="AM333" s="128">
        <f>VLOOKUP(FinalOutput[[#This Row],[ONS_Cenus_2011]],Table5[],CensusData!AF$1,FALSE)</f>
        <v>3124</v>
      </c>
      <c r="AN333" s="128">
        <f>VLOOKUP(FinalOutput[[#This Row],[ONS_Cenus_2011]],Table5[],CensusData!AG$1,FALSE)</f>
        <v>1042</v>
      </c>
      <c r="AO333" s="128">
        <f>VLOOKUP(FinalOutput[[#This Row],[ONS_Cenus_2011]],Table5[],CensusData!AH$1,FALSE)</f>
        <v>2082</v>
      </c>
      <c r="AP333" s="128">
        <f>VLOOKUP(FinalOutput[[#This Row],[ONS_Cenus_2011]],Table5[],CensusData!AI$1,FALSE)</f>
        <v>238090</v>
      </c>
      <c r="AQ333" s="128">
        <f>VLOOKUP(FinalOutput[[#This Row],[ONS_Cenus_2011]],Table5[],CensusData!AJ$1,FALSE)</f>
        <v>49087</v>
      </c>
      <c r="AR333" s="128">
        <f>VLOOKUP(FinalOutput[[#This Row],[ONS_Cenus_2011]],Table5[],CensusData!AK$1,FALSE)</f>
        <v>27152</v>
      </c>
      <c r="AS333" s="128">
        <f>VLOOKUP(FinalOutput[[#This Row],[ONS_Cenus_2011]],Table5[],CensusData!AL$1,FALSE)</f>
        <v>26742</v>
      </c>
      <c r="AT333" s="128">
        <f>VLOOKUP(FinalOutput[[#This Row],[ONS_Cenus_2011]],Table5[],CensusData!AM$1,FALSE)</f>
        <v>2425</v>
      </c>
      <c r="AU333" s="128">
        <f>VLOOKUP(FinalOutput[[#This Row],[ONS_Cenus_2011]],Table5[],CensusData!AN$1,FALSE)</f>
        <v>23456</v>
      </c>
      <c r="AV333" s="128">
        <f>VLOOKUP(FinalOutput[[#This Row],[ONS_Cenus_2011]],Table5[],CensusData!AO$1,FALSE)</f>
        <v>71771</v>
      </c>
      <c r="AW333" s="128">
        <f>VLOOKUP(FinalOutput[[#This Row],[ONS_Cenus_2011]],Table5[],CensusData!AP$1,FALSE)</f>
        <v>37457</v>
      </c>
    </row>
    <row r="334" spans="1:49">
      <c r="A334" s="128" t="str">
        <f t="array" ref="A334">ConsolGeog[[#This Row],[Country]]</f>
        <v>England</v>
      </c>
      <c r="B334" s="129" t="str">
        <f t="array" ref="B334">ConsolGeog[[#This Row],[County Name]]</f>
        <v>Hillingdon</v>
      </c>
      <c r="C334" s="128" t="str">
        <f t="array" ref="C334">ConsolGeog[[#This Row],[la_code]]</f>
        <v>E09000017</v>
      </c>
      <c r="D334" s="129" t="str">
        <f t="array" ref="D334">ConsolGeog[[#This Row],[la_name]]</f>
        <v>Hillingdon</v>
      </c>
      <c r="E334" s="129" t="str">
        <f t="array" ref="E334">ConsolGeog[[#This Row],[LA Type]]</f>
        <v>Unitary</v>
      </c>
      <c r="F334" s="129">
        <f t="array" ref="F334">ConsolGeog[[#This Row],[population]]</f>
        <v>273936</v>
      </c>
      <c r="G334" s="129">
        <f t="array" ref="G334">ConsolGeog[[#This Row],[area]]</f>
        <v>11569.87</v>
      </c>
      <c r="H334" s="129">
        <f t="array" ref="H334">MAX(ConsolGeog[[#This Row],[Presented HS - 16-17 (2014)]]+ConsolGeog[[#This Row],[Presented HS - 18-24 (2014)]],ConsolGeog[[#This Row],[Presented HS - 16-24 (2014)]])+MAX(ConsolGeog[[#This Row],[Presented CS - 16-17 (2014)]]+ConsolGeog[[#This Row],[Presented CS - 18-24 (2014)]],ConsolGeog[[#This Row],[Presented CS - 16-24 (2014)]])</f>
        <v>280</v>
      </c>
      <c r="I334" s="129">
        <f t="array" ref="I334">MAX(ConsolGeog[[#This Row],[Assessed HS - 16-17 (2014)]]+ConsolGeog[[#This Row],[Assessed HS - 18-24 (2014)]],ConsolGeog[[#This Row],[Assessed HS - 16-24 (2014)]])+MAX(ConsolGeog[[#This Row],[Assessed CS - 16-17 (2014)]]+ConsolGeog[[#This Row],[Assessed CS - 18-24 (2014)]],ConsolGeog[[#This Row],[Assessed CS - 16-24 (2014)]])</f>
        <v>29</v>
      </c>
      <c r="J334" s="128">
        <f>VLOOKUP(FinalOutput[[#This Row],[ONS_Cenus_2011]],Table5[],CensusData!C$1,FALSE)</f>
        <v>86070</v>
      </c>
      <c r="K334" s="128">
        <f>VLOOKUP(FinalOutput[[#This Row],[ONS_Cenus_2011]],Table5[],CensusData!D$1,FALSE)</f>
        <v>20616</v>
      </c>
      <c r="L334" s="128">
        <f>VLOOKUP(FinalOutput[[#This Row],[ONS_Cenus_2011]],Table5[],CensusData!E$1,FALSE)</f>
        <v>9959</v>
      </c>
      <c r="M334" s="128">
        <f>VLOOKUP(FinalOutput[[#This Row],[ONS_Cenus_2011]],Table5[],CensusData!F$1,FALSE)</f>
        <v>23951</v>
      </c>
      <c r="N334" s="128">
        <f>VLOOKUP(FinalOutput[[#This Row],[ONS_Cenus_2011]],Table5[],CensusData!G$1,FALSE)</f>
        <v>13555</v>
      </c>
      <c r="O334" s="128">
        <f>VLOOKUP(FinalOutput[[#This Row],[ONS_Cenus_2011]],Table5[],CensusData!H$1,FALSE)</f>
        <v>3404</v>
      </c>
      <c r="P334" s="128">
        <f>VLOOKUP(FinalOutput[[#This Row],[ONS_Cenus_2011]],Table5[],CensusData!I$1,FALSE)</f>
        <v>38.35</v>
      </c>
      <c r="Q334" s="128">
        <f>VLOOKUP(FinalOutput[[#This Row],[ONS_Cenus_2011]],Table5[],CensusData!J$1,FALSE)</f>
        <v>5068</v>
      </c>
      <c r="R334" s="128">
        <f>VLOOKUP(FinalOutput[[#This Row],[ONS_Cenus_2011]],Table5[],CensusData!K$1,FALSE)</f>
        <v>100214</v>
      </c>
      <c r="S334" s="128">
        <f>VLOOKUP(FinalOutput[[#This Row],[ONS_Cenus_2011]],Table5[],CensusData!L$1,FALSE)</f>
        <v>69798</v>
      </c>
      <c r="T334" s="128">
        <f>VLOOKUP(FinalOutput[[#This Row],[ONS_Cenus_2011]],Table5[],CensusData!M$1,FALSE)</f>
        <v>60321</v>
      </c>
      <c r="U334" s="128">
        <f>VLOOKUP(FinalOutput[[#This Row],[ONS_Cenus_2011]],Table5[],CensusData!N$1,FALSE)</f>
        <v>3132</v>
      </c>
      <c r="V334" s="128">
        <f>VLOOKUP(FinalOutput[[#This Row],[ONS_Cenus_2011]],Table5[],CensusData!O$1,FALSE)</f>
        <v>107</v>
      </c>
      <c r="W334" s="128">
        <f>VLOOKUP(FinalOutput[[#This Row],[ONS_Cenus_2011]],Table5[],CensusData!P$1,FALSE)</f>
        <v>6238</v>
      </c>
      <c r="X334" s="128">
        <f>VLOOKUP(FinalOutput[[#This Row],[ONS_Cenus_2011]],Table5[],CensusData!Q$1,FALSE)</f>
        <v>2015</v>
      </c>
      <c r="Y334" s="128">
        <f>VLOOKUP(FinalOutput[[#This Row],[ONS_Cenus_2011]],Table5[],CensusData!R$1,FALSE)</f>
        <v>556</v>
      </c>
      <c r="Z334" s="128">
        <f>VLOOKUP(FinalOutput[[#This Row],[ONS_Cenus_2011]],Table5[],CensusData!S$1,FALSE)</f>
        <v>297</v>
      </c>
      <c r="AA334" s="128">
        <f>VLOOKUP(FinalOutput[[#This Row],[ONS_Cenus_2011]],Table5[],CensusData!T$1,FALSE)</f>
        <v>598</v>
      </c>
      <c r="AB334" s="128">
        <f>VLOOKUP(FinalOutput[[#This Row],[ONS_Cenus_2011]],Table5[],CensusData!U$1,FALSE)</f>
        <v>564</v>
      </c>
      <c r="AC334" s="128">
        <f>VLOOKUP(FinalOutput[[#This Row],[ONS_Cenus_2011]],Table5[],CensusData!V$1,FALSE)</f>
        <v>20011</v>
      </c>
      <c r="AD334" s="128">
        <f>VLOOKUP(FinalOutput[[#This Row],[ONS_Cenus_2011]],Table5[],CensusData!W$1,FALSE)</f>
        <v>11191</v>
      </c>
      <c r="AE334" s="128">
        <f>VLOOKUP(FinalOutput[[#This Row],[ONS_Cenus_2011]],Table5[],CensusData!X$1,FALSE)</f>
        <v>2461</v>
      </c>
      <c r="AF334" s="128">
        <f>VLOOKUP(FinalOutput[[#This Row],[ONS_Cenus_2011]],Table5[],CensusData!Y$1,FALSE)</f>
        <v>604</v>
      </c>
      <c r="AG334" s="128">
        <f>VLOOKUP(FinalOutput[[#This Row],[ONS_Cenus_2011]],Table5[],CensusData!Z$1,FALSE)</f>
        <v>913</v>
      </c>
      <c r="AH334" s="128">
        <f>VLOOKUP(FinalOutput[[#This Row],[ONS_Cenus_2011]],Table5[],CensusData!AA$1,FALSE)</f>
        <v>4842</v>
      </c>
      <c r="AI334" s="128">
        <f>VLOOKUP(FinalOutput[[#This Row],[ONS_Cenus_2011]],Table5[],CensusData!AB$1,FALSE)</f>
        <v>6272</v>
      </c>
      <c r="AJ334" s="128">
        <f>VLOOKUP(FinalOutput[[#This Row],[ONS_Cenus_2011]],Table5[],CensusData!AC$1,FALSE)</f>
        <v>3337</v>
      </c>
      <c r="AK334" s="128">
        <f>VLOOKUP(FinalOutput[[#This Row],[ONS_Cenus_2011]],Table5[],CensusData!AD$1,FALSE)</f>
        <v>1988</v>
      </c>
      <c r="AL334" s="128">
        <f>VLOOKUP(FinalOutput[[#This Row],[ONS_Cenus_2011]],Table5[],CensusData!AE$1,FALSE)</f>
        <v>947</v>
      </c>
      <c r="AM334" s="128">
        <f>VLOOKUP(FinalOutput[[#This Row],[ONS_Cenus_2011]],Table5[],CensusData!AF$1,FALSE)</f>
        <v>2118</v>
      </c>
      <c r="AN334" s="128">
        <f>VLOOKUP(FinalOutput[[#This Row],[ONS_Cenus_2011]],Table5[],CensusData!AG$1,FALSE)</f>
        <v>763</v>
      </c>
      <c r="AO334" s="128">
        <f>VLOOKUP(FinalOutput[[#This Row],[ONS_Cenus_2011]],Table5[],CensusData!AH$1,FALSE)</f>
        <v>1355</v>
      </c>
      <c r="AP334" s="128">
        <f>VLOOKUP(FinalOutput[[#This Row],[ONS_Cenus_2011]],Table5[],CensusData!AI$1,FALSE)</f>
        <v>217043</v>
      </c>
      <c r="AQ334" s="128">
        <f>VLOOKUP(FinalOutput[[#This Row],[ONS_Cenus_2011]],Table5[],CensusData!AJ$1,FALSE)</f>
        <v>41548</v>
      </c>
      <c r="AR334" s="128">
        <f>VLOOKUP(FinalOutput[[#This Row],[ONS_Cenus_2011]],Table5[],CensusData!AK$1,FALSE)</f>
        <v>30336</v>
      </c>
      <c r="AS334" s="128">
        <f>VLOOKUP(FinalOutput[[#This Row],[ONS_Cenus_2011]],Table5[],CensusData!AL$1,FALSE)</f>
        <v>30853</v>
      </c>
      <c r="AT334" s="128">
        <f>VLOOKUP(FinalOutput[[#This Row],[ONS_Cenus_2011]],Table5[],CensusData!AM$1,FALSE)</f>
        <v>6316</v>
      </c>
      <c r="AU334" s="128">
        <f>VLOOKUP(FinalOutput[[#This Row],[ONS_Cenus_2011]],Table5[],CensusData!AN$1,FALSE)</f>
        <v>27094</v>
      </c>
      <c r="AV334" s="128">
        <f>VLOOKUP(FinalOutput[[#This Row],[ONS_Cenus_2011]],Table5[],CensusData!AO$1,FALSE)</f>
        <v>60854</v>
      </c>
      <c r="AW334" s="128">
        <f>VLOOKUP(FinalOutput[[#This Row],[ONS_Cenus_2011]],Table5[],CensusData!AP$1,FALSE)</f>
        <v>20042</v>
      </c>
    </row>
    <row r="335" spans="1:49">
      <c r="A335" s="128" t="str">
        <f t="array" ref="A335">ConsolGeog[[#This Row],[Country]]</f>
        <v>England</v>
      </c>
      <c r="B335" s="129" t="str">
        <f t="array" ref="B335">ConsolGeog[[#This Row],[County Name]]</f>
        <v>Hounslow</v>
      </c>
      <c r="C335" s="128" t="str">
        <f t="array" ref="C335">ConsolGeog[[#This Row],[la_code]]</f>
        <v>E09000018</v>
      </c>
      <c r="D335" s="129" t="str">
        <f t="array" ref="D335">ConsolGeog[[#This Row],[la_name]]</f>
        <v>Hounslow</v>
      </c>
      <c r="E335" s="129" t="str">
        <f t="array" ref="E335">ConsolGeog[[#This Row],[LA Type]]</f>
        <v>Unitary</v>
      </c>
      <c r="F335" s="129">
        <f t="array" ref="F335">ConsolGeog[[#This Row],[population]]</f>
        <v>253957</v>
      </c>
      <c r="G335" s="129">
        <f t="array" ref="G335">ConsolGeog[[#This Row],[area]]</f>
        <v>5598.62</v>
      </c>
      <c r="H335" s="129">
        <f t="array" ref="H335">MAX(ConsolGeog[[#This Row],[Presented HS - 16-17 (2014)]]+ConsolGeog[[#This Row],[Presented HS - 18-24 (2014)]],ConsolGeog[[#This Row],[Presented HS - 16-24 (2014)]])+MAX(ConsolGeog[[#This Row],[Presented CS - 16-17 (2014)]]+ConsolGeog[[#This Row],[Presented CS - 18-24 (2014)]],ConsolGeog[[#This Row],[Presented CS - 16-24 (2014)]])</f>
        <v>0</v>
      </c>
      <c r="I335" s="129">
        <f t="array" ref="I335">MAX(ConsolGeog[[#This Row],[Assessed HS - 16-17 (2014)]]+ConsolGeog[[#This Row],[Assessed HS - 18-24 (2014)]],ConsolGeog[[#This Row],[Assessed HS - 16-24 (2014)]])+MAX(ConsolGeog[[#This Row],[Assessed CS - 16-17 (2014)]]+ConsolGeog[[#This Row],[Assessed CS - 18-24 (2014)]],ConsolGeog[[#This Row],[Assessed CS - 16-24 (2014)]])</f>
        <v>0</v>
      </c>
      <c r="J335" s="128">
        <f>VLOOKUP(FinalOutput[[#This Row],[ONS_Cenus_2011]],Table5[],CensusData!C$1,FALSE)</f>
        <v>74811</v>
      </c>
      <c r="K335" s="128">
        <f>VLOOKUP(FinalOutput[[#This Row],[ONS_Cenus_2011]],Table5[],CensusData!D$1,FALSE)</f>
        <v>16291</v>
      </c>
      <c r="L335" s="128">
        <f>VLOOKUP(FinalOutput[[#This Row],[ONS_Cenus_2011]],Table5[],CensusData!E$1,FALSE)</f>
        <v>11093</v>
      </c>
      <c r="M335" s="128">
        <f>VLOOKUP(FinalOutput[[#This Row],[ONS_Cenus_2011]],Table5[],CensusData!F$1,FALSE)</f>
        <v>23452</v>
      </c>
      <c r="N335" s="128">
        <f>VLOOKUP(FinalOutput[[#This Row],[ONS_Cenus_2011]],Table5[],CensusData!G$1,FALSE)</f>
        <v>11334</v>
      </c>
      <c r="O335" s="128">
        <f>VLOOKUP(FinalOutput[[#This Row],[ONS_Cenus_2011]],Table5[],CensusData!H$1,FALSE)</f>
        <v>3977</v>
      </c>
      <c r="P335" s="128">
        <f>VLOOKUP(FinalOutput[[#This Row],[ONS_Cenus_2011]],Table5[],CensusData!I$1,FALSE)</f>
        <v>15.31</v>
      </c>
      <c r="Q335" s="128">
        <f>VLOOKUP(FinalOutput[[#This Row],[ONS_Cenus_2011]],Table5[],CensusData!J$1,FALSE)</f>
        <v>17978</v>
      </c>
      <c r="R335" s="128">
        <f>VLOOKUP(FinalOutput[[#This Row],[ONS_Cenus_2011]],Table5[],CensusData!K$1,FALSE)</f>
        <v>94902</v>
      </c>
      <c r="S335" s="128">
        <f>VLOOKUP(FinalOutput[[#This Row],[ONS_Cenus_2011]],Table5[],CensusData!L$1,FALSE)</f>
        <v>56784</v>
      </c>
      <c r="T335" s="128">
        <f>VLOOKUP(FinalOutput[[#This Row],[ONS_Cenus_2011]],Table5[],CensusData!M$1,FALSE)</f>
        <v>43284</v>
      </c>
      <c r="U335" s="128">
        <f>VLOOKUP(FinalOutput[[#This Row],[ONS_Cenus_2011]],Table5[],CensusData!N$1,FALSE)</f>
        <v>2706</v>
      </c>
      <c r="V335" s="128">
        <f>VLOOKUP(FinalOutput[[#This Row],[ONS_Cenus_2011]],Table5[],CensusData!O$1,FALSE)</f>
        <v>57</v>
      </c>
      <c r="W335" s="128">
        <f>VLOOKUP(FinalOutput[[#This Row],[ONS_Cenus_2011]],Table5[],CensusData!P$1,FALSE)</f>
        <v>10737</v>
      </c>
      <c r="X335" s="128">
        <f>VLOOKUP(FinalOutput[[#This Row],[ONS_Cenus_2011]],Table5[],CensusData!Q$1,FALSE)</f>
        <v>2405</v>
      </c>
      <c r="Y335" s="128">
        <f>VLOOKUP(FinalOutput[[#This Row],[ONS_Cenus_2011]],Table5[],CensusData!R$1,FALSE)</f>
        <v>513</v>
      </c>
      <c r="Z335" s="128">
        <f>VLOOKUP(FinalOutput[[#This Row],[ONS_Cenus_2011]],Table5[],CensusData!S$1,FALSE)</f>
        <v>442</v>
      </c>
      <c r="AA335" s="128">
        <f>VLOOKUP(FinalOutput[[#This Row],[ONS_Cenus_2011]],Table5[],CensusData!T$1,FALSE)</f>
        <v>681</v>
      </c>
      <c r="AB335" s="128">
        <f>VLOOKUP(FinalOutput[[#This Row],[ONS_Cenus_2011]],Table5[],CensusData!U$1,FALSE)</f>
        <v>769</v>
      </c>
      <c r="AC335" s="128">
        <f>VLOOKUP(FinalOutput[[#This Row],[ONS_Cenus_2011]],Table5[],CensusData!V$1,FALSE)</f>
        <v>26459</v>
      </c>
      <c r="AD335" s="128">
        <f>VLOOKUP(FinalOutput[[#This Row],[ONS_Cenus_2011]],Table5[],CensusData!W$1,FALSE)</f>
        <v>15376</v>
      </c>
      <c r="AE335" s="128">
        <f>VLOOKUP(FinalOutput[[#This Row],[ONS_Cenus_2011]],Table5[],CensusData!X$1,FALSE)</f>
        <v>3650</v>
      </c>
      <c r="AF335" s="128">
        <f>VLOOKUP(FinalOutput[[#This Row],[ONS_Cenus_2011]],Table5[],CensusData!Y$1,FALSE)</f>
        <v>625</v>
      </c>
      <c r="AG335" s="128">
        <f>VLOOKUP(FinalOutput[[#This Row],[ONS_Cenus_2011]],Table5[],CensusData!Z$1,FALSE)</f>
        <v>904</v>
      </c>
      <c r="AH335" s="128">
        <f>VLOOKUP(FinalOutput[[#This Row],[ONS_Cenus_2011]],Table5[],CensusData!AA$1,FALSE)</f>
        <v>5904</v>
      </c>
      <c r="AI335" s="128">
        <f>VLOOKUP(FinalOutput[[#This Row],[ONS_Cenus_2011]],Table5[],CensusData!AB$1,FALSE)</f>
        <v>6205</v>
      </c>
      <c r="AJ335" s="128">
        <f>VLOOKUP(FinalOutput[[#This Row],[ONS_Cenus_2011]],Table5[],CensusData!AC$1,FALSE)</f>
        <v>3804</v>
      </c>
      <c r="AK335" s="128">
        <f>VLOOKUP(FinalOutput[[#This Row],[ONS_Cenus_2011]],Table5[],CensusData!AD$1,FALSE)</f>
        <v>1635</v>
      </c>
      <c r="AL335" s="128">
        <f>VLOOKUP(FinalOutput[[#This Row],[ONS_Cenus_2011]],Table5[],CensusData!AE$1,FALSE)</f>
        <v>766</v>
      </c>
      <c r="AM335" s="128">
        <f>VLOOKUP(FinalOutput[[#This Row],[ONS_Cenus_2011]],Table5[],CensusData!AF$1,FALSE)</f>
        <v>3049</v>
      </c>
      <c r="AN335" s="128">
        <f>VLOOKUP(FinalOutput[[#This Row],[ONS_Cenus_2011]],Table5[],CensusData!AG$1,FALSE)</f>
        <v>1267</v>
      </c>
      <c r="AO335" s="128">
        <f>VLOOKUP(FinalOutput[[#This Row],[ONS_Cenus_2011]],Table5[],CensusData!AH$1,FALSE)</f>
        <v>1782</v>
      </c>
      <c r="AP335" s="128">
        <f>VLOOKUP(FinalOutput[[#This Row],[ONS_Cenus_2011]],Table5[],CensusData!AI$1,FALSE)</f>
        <v>202424</v>
      </c>
      <c r="AQ335" s="128">
        <f>VLOOKUP(FinalOutput[[#This Row],[ONS_Cenus_2011]],Table5[],CensusData!AJ$1,FALSE)</f>
        <v>35084</v>
      </c>
      <c r="AR335" s="128">
        <f>VLOOKUP(FinalOutput[[#This Row],[ONS_Cenus_2011]],Table5[],CensusData!AK$1,FALSE)</f>
        <v>23767</v>
      </c>
      <c r="AS335" s="128">
        <f>VLOOKUP(FinalOutput[[#This Row],[ONS_Cenus_2011]],Table5[],CensusData!AL$1,FALSE)</f>
        <v>23364</v>
      </c>
      <c r="AT335" s="128">
        <f>VLOOKUP(FinalOutput[[#This Row],[ONS_Cenus_2011]],Table5[],CensusData!AM$1,FALSE)</f>
        <v>3401</v>
      </c>
      <c r="AU335" s="128">
        <f>VLOOKUP(FinalOutput[[#This Row],[ONS_Cenus_2011]],Table5[],CensusData!AN$1,FALSE)</f>
        <v>19798</v>
      </c>
      <c r="AV335" s="128">
        <f>VLOOKUP(FinalOutput[[#This Row],[ONS_Cenus_2011]],Table5[],CensusData!AO$1,FALSE)</f>
        <v>69955</v>
      </c>
      <c r="AW335" s="128">
        <f>VLOOKUP(FinalOutput[[#This Row],[ONS_Cenus_2011]],Table5[],CensusData!AP$1,FALSE)</f>
        <v>27055</v>
      </c>
    </row>
    <row r="336" spans="1:49">
      <c r="A336" s="128" t="str">
        <f t="array" ref="A336">ConsolGeog[[#This Row],[Country]]</f>
        <v>England</v>
      </c>
      <c r="B336" s="129" t="str">
        <f t="array" ref="B336">ConsolGeog[[#This Row],[County Name]]</f>
        <v>Islington</v>
      </c>
      <c r="C336" s="128" t="str">
        <f t="array" ref="C336">ConsolGeog[[#This Row],[la_code]]</f>
        <v>E09000019</v>
      </c>
      <c r="D336" s="129" t="str">
        <f t="array" ref="D336">ConsolGeog[[#This Row],[la_name]]</f>
        <v>Islington</v>
      </c>
      <c r="E336" s="129" t="str">
        <f t="array" ref="E336">ConsolGeog[[#This Row],[LA Type]]</f>
        <v>Unitary</v>
      </c>
      <c r="F336" s="129">
        <f t="array" ref="F336">ConsolGeog[[#This Row],[population]]</f>
        <v>206125</v>
      </c>
      <c r="G336" s="129">
        <f t="array" ref="G336">ConsolGeog[[#This Row],[area]]</f>
        <v>1485.95</v>
      </c>
      <c r="H336" s="129">
        <f t="array" ref="H336">MAX(ConsolGeog[[#This Row],[Presented HS - 16-17 (2014)]]+ConsolGeog[[#This Row],[Presented HS - 18-24 (2014)]],ConsolGeog[[#This Row],[Presented HS - 16-24 (2014)]])+MAX(ConsolGeog[[#This Row],[Presented CS - 16-17 (2014)]]+ConsolGeog[[#This Row],[Presented CS - 18-24 (2014)]],ConsolGeog[[#This Row],[Presented CS - 16-24 (2014)]])</f>
        <v>0</v>
      </c>
      <c r="I336" s="129">
        <f t="array" ref="I336">MAX(ConsolGeog[[#This Row],[Assessed HS - 16-17 (2014)]]+ConsolGeog[[#This Row],[Assessed HS - 18-24 (2014)]],ConsolGeog[[#This Row],[Assessed HS - 16-24 (2014)]])+MAX(ConsolGeog[[#This Row],[Assessed CS - 16-17 (2014)]]+ConsolGeog[[#This Row],[Assessed CS - 18-24 (2014)]],ConsolGeog[[#This Row],[Assessed CS - 16-24 (2014)]])</f>
        <v>0</v>
      </c>
      <c r="J336" s="128">
        <f>VLOOKUP(FinalOutput[[#This Row],[ONS_Cenus_2011]],Table5[],CensusData!C$1,FALSE)</f>
        <v>66045</v>
      </c>
      <c r="K336" s="128">
        <f>VLOOKUP(FinalOutput[[#This Row],[ONS_Cenus_2011]],Table5[],CensusData!D$1,FALSE)</f>
        <v>17561</v>
      </c>
      <c r="L336" s="128">
        <f>VLOOKUP(FinalOutput[[#This Row],[ONS_Cenus_2011]],Table5[],CensusData!E$1,FALSE)</f>
        <v>10203</v>
      </c>
      <c r="M336" s="128">
        <f>VLOOKUP(FinalOutput[[#This Row],[ONS_Cenus_2011]],Table5[],CensusData!F$1,FALSE)</f>
        <v>21602</v>
      </c>
      <c r="N336" s="128">
        <f>VLOOKUP(FinalOutput[[#This Row],[ONS_Cenus_2011]],Table5[],CensusData!G$1,FALSE)</f>
        <v>10851</v>
      </c>
      <c r="O336" s="128">
        <f>VLOOKUP(FinalOutput[[#This Row],[ONS_Cenus_2011]],Table5[],CensusData!H$1,FALSE)</f>
        <v>3111</v>
      </c>
      <c r="P336" s="128">
        <f>VLOOKUP(FinalOutput[[#This Row],[ONS_Cenus_2011]],Table5[],CensusData!I$1,FALSE)</f>
        <v>53.13</v>
      </c>
      <c r="Q336" s="128">
        <f>VLOOKUP(FinalOutput[[#This Row],[ONS_Cenus_2011]],Table5[],CensusData!J$1,FALSE)</f>
        <v>1672</v>
      </c>
      <c r="R336" s="128">
        <f>VLOOKUP(FinalOutput[[#This Row],[ONS_Cenus_2011]],Table5[],CensusData!K$1,FALSE)</f>
        <v>93556</v>
      </c>
      <c r="S336" s="128">
        <f>VLOOKUP(FinalOutput[[#This Row],[ONS_Cenus_2011]],Table5[],CensusData!L$1,FALSE)</f>
        <v>68942</v>
      </c>
      <c r="T336" s="128">
        <f>VLOOKUP(FinalOutput[[#This Row],[ONS_Cenus_2011]],Table5[],CensusData!M$1,FALSE)</f>
        <v>48329</v>
      </c>
      <c r="U336" s="128">
        <f>VLOOKUP(FinalOutput[[#This Row],[ONS_Cenus_2011]],Table5[],CensusData!N$1,FALSE)</f>
        <v>4853</v>
      </c>
      <c r="V336" s="128">
        <f>VLOOKUP(FinalOutput[[#This Row],[ONS_Cenus_2011]],Table5[],CensusData!O$1,FALSE)</f>
        <v>77</v>
      </c>
      <c r="W336" s="128">
        <f>VLOOKUP(FinalOutput[[#This Row],[ONS_Cenus_2011]],Table5[],CensusData!P$1,FALSE)</f>
        <v>15683</v>
      </c>
      <c r="X336" s="128">
        <f>VLOOKUP(FinalOutput[[#This Row],[ONS_Cenus_2011]],Table5[],CensusData!Q$1,FALSE)</f>
        <v>4099</v>
      </c>
      <c r="Y336" s="128">
        <f>VLOOKUP(FinalOutput[[#This Row],[ONS_Cenus_2011]],Table5[],CensusData!R$1,FALSE)</f>
        <v>1168</v>
      </c>
      <c r="Z336" s="128">
        <f>VLOOKUP(FinalOutput[[#This Row],[ONS_Cenus_2011]],Table5[],CensusData!S$1,FALSE)</f>
        <v>605</v>
      </c>
      <c r="AA336" s="128">
        <f>VLOOKUP(FinalOutput[[#This Row],[ONS_Cenus_2011]],Table5[],CensusData!T$1,FALSE)</f>
        <v>989</v>
      </c>
      <c r="AB336" s="128">
        <f>VLOOKUP(FinalOutput[[#This Row],[ONS_Cenus_2011]],Table5[],CensusData!U$1,FALSE)</f>
        <v>1337</v>
      </c>
      <c r="AC336" s="128">
        <f>VLOOKUP(FinalOutput[[#This Row],[ONS_Cenus_2011]],Table5[],CensusData!V$1,FALSE)</f>
        <v>6897</v>
      </c>
      <c r="AD336" s="128">
        <f>VLOOKUP(FinalOutput[[#This Row],[ONS_Cenus_2011]],Table5[],CensusData!W$1,FALSE)</f>
        <v>1522</v>
      </c>
      <c r="AE336" s="128">
        <f>VLOOKUP(FinalOutput[[#This Row],[ONS_Cenus_2011]],Table5[],CensusData!X$1,FALSE)</f>
        <v>320</v>
      </c>
      <c r="AF336" s="128">
        <f>VLOOKUP(FinalOutput[[#This Row],[ONS_Cenus_2011]],Table5[],CensusData!Y$1,FALSE)</f>
        <v>1095</v>
      </c>
      <c r="AG336" s="128">
        <f>VLOOKUP(FinalOutput[[#This Row],[ONS_Cenus_2011]],Table5[],CensusData!Z$1,FALSE)</f>
        <v>1762</v>
      </c>
      <c r="AH336" s="128">
        <f>VLOOKUP(FinalOutput[[#This Row],[ONS_Cenus_2011]],Table5[],CensusData!AA$1,FALSE)</f>
        <v>2198</v>
      </c>
      <c r="AI336" s="128">
        <f>VLOOKUP(FinalOutput[[#This Row],[ONS_Cenus_2011]],Table5[],CensusData!AB$1,FALSE)</f>
        <v>10929</v>
      </c>
      <c r="AJ336" s="128">
        <f>VLOOKUP(FinalOutput[[#This Row],[ONS_Cenus_2011]],Table5[],CensusData!AC$1,FALSE)</f>
        <v>4773</v>
      </c>
      <c r="AK336" s="128">
        <f>VLOOKUP(FinalOutput[[#This Row],[ONS_Cenus_2011]],Table5[],CensusData!AD$1,FALSE)</f>
        <v>4014</v>
      </c>
      <c r="AL336" s="128">
        <f>VLOOKUP(FinalOutput[[#This Row],[ONS_Cenus_2011]],Table5[],CensusData!AE$1,FALSE)</f>
        <v>2142</v>
      </c>
      <c r="AM336" s="128">
        <f>VLOOKUP(FinalOutput[[#This Row],[ONS_Cenus_2011]],Table5[],CensusData!AF$1,FALSE)</f>
        <v>2689</v>
      </c>
      <c r="AN336" s="128">
        <f>VLOOKUP(FinalOutput[[#This Row],[ONS_Cenus_2011]],Table5[],CensusData!AG$1,FALSE)</f>
        <v>703</v>
      </c>
      <c r="AO336" s="128">
        <f>VLOOKUP(FinalOutput[[#This Row],[ONS_Cenus_2011]],Table5[],CensusData!AH$1,FALSE)</f>
        <v>1986</v>
      </c>
      <c r="AP336" s="128">
        <f>VLOOKUP(FinalOutput[[#This Row],[ONS_Cenus_2011]],Table5[],CensusData!AI$1,FALSE)</f>
        <v>173300</v>
      </c>
      <c r="AQ336" s="128">
        <f>VLOOKUP(FinalOutput[[#This Row],[ONS_Cenus_2011]],Table5[],CensusData!AJ$1,FALSE)</f>
        <v>29448</v>
      </c>
      <c r="AR336" s="128">
        <f>VLOOKUP(FinalOutput[[#This Row],[ONS_Cenus_2011]],Table5[],CensusData!AK$1,FALSE)</f>
        <v>13943</v>
      </c>
      <c r="AS336" s="128">
        <f>VLOOKUP(FinalOutput[[#This Row],[ONS_Cenus_2011]],Table5[],CensusData!AL$1,FALSE)</f>
        <v>14552</v>
      </c>
      <c r="AT336" s="128">
        <f>VLOOKUP(FinalOutput[[#This Row],[ONS_Cenus_2011]],Table5[],CensusData!AM$1,FALSE)</f>
        <v>1743</v>
      </c>
      <c r="AU336" s="128">
        <f>VLOOKUP(FinalOutput[[#This Row],[ONS_Cenus_2011]],Table5[],CensusData!AN$1,FALSE)</f>
        <v>16904</v>
      </c>
      <c r="AV336" s="128">
        <f>VLOOKUP(FinalOutput[[#This Row],[ONS_Cenus_2011]],Table5[],CensusData!AO$1,FALSE)</f>
        <v>83276</v>
      </c>
      <c r="AW336" s="128">
        <f>VLOOKUP(FinalOutput[[#This Row],[ONS_Cenus_2011]],Table5[],CensusData!AP$1,FALSE)</f>
        <v>13434</v>
      </c>
    </row>
    <row r="337" spans="1:49">
      <c r="A337" s="128" t="str">
        <f t="array" ref="A337">ConsolGeog[[#This Row],[Country]]</f>
        <v>England</v>
      </c>
      <c r="B337" s="129" t="str">
        <f t="array" ref="B337">ConsolGeog[[#This Row],[County Name]]</f>
        <v>Kensington and Chelsea</v>
      </c>
      <c r="C337" s="128" t="str">
        <f t="array" ref="C337">ConsolGeog[[#This Row],[la_code]]</f>
        <v>E09000020</v>
      </c>
      <c r="D337" s="129" t="str">
        <f t="array" ref="D337">ConsolGeog[[#This Row],[la_name]]</f>
        <v>Kensington and Chelsea</v>
      </c>
      <c r="E337" s="129" t="str">
        <f t="array" ref="E337">ConsolGeog[[#This Row],[LA Type]]</f>
        <v>Unitary</v>
      </c>
      <c r="F337" s="129">
        <f t="array" ref="F337">ConsolGeog[[#This Row],[population]]</f>
        <v>158649</v>
      </c>
      <c r="G337" s="129">
        <f t="array" ref="G337">ConsolGeog[[#This Row],[area]]</f>
        <v>1212.95</v>
      </c>
      <c r="H337" s="129">
        <f t="array" ref="H337">MAX(ConsolGeog[[#This Row],[Presented HS - 16-17 (2014)]]+ConsolGeog[[#This Row],[Presented HS - 18-24 (2014)]],ConsolGeog[[#This Row],[Presented HS - 16-24 (2014)]])+MAX(ConsolGeog[[#This Row],[Presented CS - 16-17 (2014)]]+ConsolGeog[[#This Row],[Presented CS - 18-24 (2014)]],ConsolGeog[[#This Row],[Presented CS - 16-24 (2014)]])</f>
        <v>243</v>
      </c>
      <c r="I337" s="129">
        <f t="array" ref="I337">MAX(ConsolGeog[[#This Row],[Assessed HS - 16-17 (2014)]]+ConsolGeog[[#This Row],[Assessed HS - 18-24 (2014)]],ConsolGeog[[#This Row],[Assessed HS - 16-24 (2014)]])+MAX(ConsolGeog[[#This Row],[Assessed CS - 16-17 (2014)]]+ConsolGeog[[#This Row],[Assessed CS - 18-24 (2014)]],ConsolGeog[[#This Row],[Assessed CS - 16-24 (2014)]])</f>
        <v>243</v>
      </c>
      <c r="J337" s="128">
        <f>VLOOKUP(FinalOutput[[#This Row],[ONS_Cenus_2011]],Table5[],CensusData!C$1,FALSE)</f>
        <v>51881</v>
      </c>
      <c r="K337" s="128">
        <f>VLOOKUP(FinalOutput[[#This Row],[ONS_Cenus_2011]],Table5[],CensusData!D$1,FALSE)</f>
        <v>10944</v>
      </c>
      <c r="L337" s="128">
        <f>VLOOKUP(FinalOutput[[#This Row],[ONS_Cenus_2011]],Table5[],CensusData!E$1,FALSE)</f>
        <v>6643</v>
      </c>
      <c r="M337" s="128">
        <f>VLOOKUP(FinalOutput[[#This Row],[ONS_Cenus_2011]],Table5[],CensusData!F$1,FALSE)</f>
        <v>15502</v>
      </c>
      <c r="N337" s="128">
        <f>VLOOKUP(FinalOutput[[#This Row],[ONS_Cenus_2011]],Table5[],CensusData!G$1,FALSE)</f>
        <v>7895</v>
      </c>
      <c r="O337" s="128">
        <f>VLOOKUP(FinalOutput[[#This Row],[ONS_Cenus_2011]],Table5[],CensusData!H$1,FALSE)</f>
        <v>1898</v>
      </c>
      <c r="P337" s="128">
        <f>VLOOKUP(FinalOutput[[#This Row],[ONS_Cenus_2011]],Table5[],CensusData!I$1,FALSE)</f>
        <v>13.09</v>
      </c>
      <c r="Q337" s="128">
        <f>VLOOKUP(FinalOutput[[#This Row],[ONS_Cenus_2011]],Table5[],CensusData!J$1,FALSE)</f>
        <v>20291</v>
      </c>
      <c r="R337" s="128">
        <f>VLOOKUP(FinalOutput[[#This Row],[ONS_Cenus_2011]],Table5[],CensusData!K$1,FALSE)</f>
        <v>78536</v>
      </c>
      <c r="S337" s="128">
        <f>VLOOKUP(FinalOutput[[#This Row],[ONS_Cenus_2011]],Table5[],CensusData!L$1,FALSE)</f>
        <v>58557</v>
      </c>
      <c r="T337" s="128">
        <f>VLOOKUP(FinalOutput[[#This Row],[ONS_Cenus_2011]],Table5[],CensusData!M$1,FALSE)</f>
        <v>33143</v>
      </c>
      <c r="U337" s="128">
        <f>VLOOKUP(FinalOutput[[#This Row],[ONS_Cenus_2011]],Table5[],CensusData!N$1,FALSE)</f>
        <v>2399</v>
      </c>
      <c r="V337" s="128">
        <f>VLOOKUP(FinalOutput[[#This Row],[ONS_Cenus_2011]],Table5[],CensusData!O$1,FALSE)</f>
        <v>52</v>
      </c>
      <c r="W337" s="128">
        <f>VLOOKUP(FinalOutput[[#This Row],[ONS_Cenus_2011]],Table5[],CensusData!P$1,FALSE)</f>
        <v>22963</v>
      </c>
      <c r="X337" s="128">
        <f>VLOOKUP(FinalOutput[[#This Row],[ONS_Cenus_2011]],Table5[],CensusData!Q$1,FALSE)</f>
        <v>2715</v>
      </c>
      <c r="Y337" s="128">
        <f>VLOOKUP(FinalOutput[[#This Row],[ONS_Cenus_2011]],Table5[],CensusData!R$1,FALSE)</f>
        <v>519</v>
      </c>
      <c r="Z337" s="128">
        <f>VLOOKUP(FinalOutput[[#This Row],[ONS_Cenus_2011]],Table5[],CensusData!S$1,FALSE)</f>
        <v>405</v>
      </c>
      <c r="AA337" s="128">
        <f>VLOOKUP(FinalOutput[[#This Row],[ONS_Cenus_2011]],Table5[],CensusData!T$1,FALSE)</f>
        <v>805</v>
      </c>
      <c r="AB337" s="128">
        <f>VLOOKUP(FinalOutput[[#This Row],[ONS_Cenus_2011]],Table5[],CensusData!U$1,FALSE)</f>
        <v>986</v>
      </c>
      <c r="AC337" s="128">
        <f>VLOOKUP(FinalOutput[[#This Row],[ONS_Cenus_2011]],Table5[],CensusData!V$1,FALSE)</f>
        <v>7299</v>
      </c>
      <c r="AD337" s="128">
        <f>VLOOKUP(FinalOutput[[#This Row],[ONS_Cenus_2011]],Table5[],CensusData!W$1,FALSE)</f>
        <v>1312</v>
      </c>
      <c r="AE337" s="128">
        <f>VLOOKUP(FinalOutput[[#This Row],[ONS_Cenus_2011]],Table5[],CensusData!X$1,FALSE)</f>
        <v>397</v>
      </c>
      <c r="AF337" s="128">
        <f>VLOOKUP(FinalOutput[[#This Row],[ONS_Cenus_2011]],Table5[],CensusData!Y$1,FALSE)</f>
        <v>234</v>
      </c>
      <c r="AG337" s="128">
        <f>VLOOKUP(FinalOutput[[#This Row],[ONS_Cenus_2011]],Table5[],CensusData!Z$1,FALSE)</f>
        <v>1966</v>
      </c>
      <c r="AH337" s="128">
        <f>VLOOKUP(FinalOutput[[#This Row],[ONS_Cenus_2011]],Table5[],CensusData!AA$1,FALSE)</f>
        <v>3390</v>
      </c>
      <c r="AI337" s="128">
        <f>VLOOKUP(FinalOutput[[#This Row],[ONS_Cenus_2011]],Table5[],CensusData!AB$1,FALSE)</f>
        <v>4822</v>
      </c>
      <c r="AJ337" s="128">
        <f>VLOOKUP(FinalOutput[[#This Row],[ONS_Cenus_2011]],Table5[],CensusData!AC$1,FALSE)</f>
        <v>2451</v>
      </c>
      <c r="AK337" s="128">
        <f>VLOOKUP(FinalOutput[[#This Row],[ONS_Cenus_2011]],Table5[],CensusData!AD$1,FALSE)</f>
        <v>1812</v>
      </c>
      <c r="AL337" s="128">
        <f>VLOOKUP(FinalOutput[[#This Row],[ONS_Cenus_2011]],Table5[],CensusData!AE$1,FALSE)</f>
        <v>559</v>
      </c>
      <c r="AM337" s="128">
        <f>VLOOKUP(FinalOutput[[#This Row],[ONS_Cenus_2011]],Table5[],CensusData!AF$1,FALSE)</f>
        <v>5143</v>
      </c>
      <c r="AN337" s="128">
        <f>VLOOKUP(FinalOutput[[#This Row],[ONS_Cenus_2011]],Table5[],CensusData!AG$1,FALSE)</f>
        <v>2852</v>
      </c>
      <c r="AO337" s="128">
        <f>VLOOKUP(FinalOutput[[#This Row],[ONS_Cenus_2011]],Table5[],CensusData!AH$1,FALSE)</f>
        <v>2291</v>
      </c>
      <c r="AP337" s="128">
        <f>VLOOKUP(FinalOutput[[#This Row],[ONS_Cenus_2011]],Table5[],CensusData!AI$1,FALSE)</f>
        <v>134267</v>
      </c>
      <c r="AQ337" s="128">
        <f>VLOOKUP(FinalOutput[[#This Row],[ONS_Cenus_2011]],Table5[],CensusData!AJ$1,FALSE)</f>
        <v>13549</v>
      </c>
      <c r="AR337" s="128">
        <f>VLOOKUP(FinalOutput[[#This Row],[ONS_Cenus_2011]],Table5[],CensusData!AK$1,FALSE)</f>
        <v>7730</v>
      </c>
      <c r="AS337" s="128">
        <f>VLOOKUP(FinalOutput[[#This Row],[ONS_Cenus_2011]],Table5[],CensusData!AL$1,FALSE)</f>
        <v>10583</v>
      </c>
      <c r="AT337" s="128">
        <f>VLOOKUP(FinalOutput[[#This Row],[ONS_Cenus_2011]],Table5[],CensusData!AM$1,FALSE)</f>
        <v>952</v>
      </c>
      <c r="AU337" s="128">
        <f>VLOOKUP(FinalOutput[[#This Row],[ONS_Cenus_2011]],Table5[],CensusData!AN$1,FALSE)</f>
        <v>13460</v>
      </c>
      <c r="AV337" s="128">
        <f>VLOOKUP(FinalOutput[[#This Row],[ONS_Cenus_2011]],Table5[],CensusData!AO$1,FALSE)</f>
        <v>70731</v>
      </c>
      <c r="AW337" s="128">
        <f>VLOOKUP(FinalOutput[[#This Row],[ONS_Cenus_2011]],Table5[],CensusData!AP$1,FALSE)</f>
        <v>17262</v>
      </c>
    </row>
    <row r="338" spans="1:49">
      <c r="A338" s="128" t="str">
        <f t="array" ref="A338">ConsolGeog[[#This Row],[Country]]</f>
        <v>England</v>
      </c>
      <c r="B338" s="129" t="str">
        <f t="array" ref="B338">ConsolGeog[[#This Row],[County Name]]</f>
        <v>Lewisham</v>
      </c>
      <c r="C338" s="128" t="str">
        <f t="array" ref="C338">ConsolGeog[[#This Row],[la_code]]</f>
        <v>E09000023</v>
      </c>
      <c r="D338" s="129" t="str">
        <f t="array" ref="D338">ConsolGeog[[#This Row],[la_name]]</f>
        <v>Lewisham</v>
      </c>
      <c r="E338" s="129" t="str">
        <f t="array" ref="E338">ConsolGeog[[#This Row],[LA Type]]</f>
        <v>Unitary</v>
      </c>
      <c r="F338" s="129">
        <f t="array" ref="F338">ConsolGeog[[#This Row],[population]]</f>
        <v>275885</v>
      </c>
      <c r="G338" s="129">
        <f t="array" ref="G338">ConsolGeog[[#This Row],[area]]</f>
        <v>3514.54</v>
      </c>
      <c r="H338" s="129">
        <f t="array" ref="H338">MAX(ConsolGeog[[#This Row],[Presented HS - 16-17 (2014)]]+ConsolGeog[[#This Row],[Presented HS - 18-24 (2014)]],ConsolGeog[[#This Row],[Presented HS - 16-24 (2014)]])+MAX(ConsolGeog[[#This Row],[Presented CS - 16-17 (2014)]]+ConsolGeog[[#This Row],[Presented CS - 18-24 (2014)]],ConsolGeog[[#This Row],[Presented CS - 16-24 (2014)]])</f>
        <v>0</v>
      </c>
      <c r="I338" s="129">
        <f t="array" ref="I338">MAX(ConsolGeog[[#This Row],[Assessed HS - 16-17 (2014)]]+ConsolGeog[[#This Row],[Assessed HS - 18-24 (2014)]],ConsolGeog[[#This Row],[Assessed HS - 16-24 (2014)]])+MAX(ConsolGeog[[#This Row],[Assessed CS - 16-17 (2014)]]+ConsolGeog[[#This Row],[Assessed CS - 18-24 (2014)]],ConsolGeog[[#This Row],[Assessed CS - 16-24 (2014)]])</f>
        <v>0</v>
      </c>
      <c r="J338" s="128">
        <f>VLOOKUP(FinalOutput[[#This Row],[ONS_Cenus_2011]],Table5[],CensusData!C$1,FALSE)</f>
        <v>82179</v>
      </c>
      <c r="K338" s="128">
        <f>VLOOKUP(FinalOutput[[#This Row],[ONS_Cenus_2011]],Table5[],CensusData!D$1,FALSE)</f>
        <v>18939</v>
      </c>
      <c r="L338" s="128">
        <f>VLOOKUP(FinalOutput[[#This Row],[ONS_Cenus_2011]],Table5[],CensusData!E$1,FALSE)</f>
        <v>12001</v>
      </c>
      <c r="M338" s="128">
        <f>VLOOKUP(FinalOutput[[#This Row],[ONS_Cenus_2011]],Table5[],CensusData!F$1,FALSE)</f>
        <v>23972</v>
      </c>
      <c r="N338" s="128">
        <f>VLOOKUP(FinalOutput[[#This Row],[ONS_Cenus_2011]],Table5[],CensusData!G$1,FALSE)</f>
        <v>12388</v>
      </c>
      <c r="O338" s="128">
        <f>VLOOKUP(FinalOutput[[#This Row],[ONS_Cenus_2011]],Table5[],CensusData!H$1,FALSE)</f>
        <v>3589</v>
      </c>
      <c r="P338" s="128">
        <f>VLOOKUP(FinalOutput[[#This Row],[ONS_Cenus_2011]],Table5[],CensusData!I$1,FALSE)</f>
        <v>37.700000000000003</v>
      </c>
      <c r="Q338" s="128">
        <f>VLOOKUP(FinalOutput[[#This Row],[ONS_Cenus_2011]],Table5[],CensusData!J$1,FALSE)</f>
        <v>5287</v>
      </c>
      <c r="R338" s="128">
        <f>VLOOKUP(FinalOutput[[#This Row],[ONS_Cenus_2011]],Table5[],CensusData!K$1,FALSE)</f>
        <v>116091</v>
      </c>
      <c r="S338" s="128">
        <f>VLOOKUP(FinalOutput[[#This Row],[ONS_Cenus_2011]],Table5[],CensusData!L$1,FALSE)</f>
        <v>70305</v>
      </c>
      <c r="T338" s="128">
        <f>VLOOKUP(FinalOutput[[#This Row],[ONS_Cenus_2011]],Table5[],CensusData!M$1,FALSE)</f>
        <v>55507</v>
      </c>
      <c r="U338" s="128">
        <f>VLOOKUP(FinalOutput[[#This Row],[ONS_Cenus_2011]],Table5[],CensusData!N$1,FALSE)</f>
        <v>3098</v>
      </c>
      <c r="V338" s="128">
        <f>VLOOKUP(FinalOutput[[#This Row],[ONS_Cenus_2011]],Table5[],CensusData!O$1,FALSE)</f>
        <v>93</v>
      </c>
      <c r="W338" s="128">
        <f>VLOOKUP(FinalOutput[[#This Row],[ONS_Cenus_2011]],Table5[],CensusData!P$1,FALSE)</f>
        <v>11607</v>
      </c>
      <c r="X338" s="128">
        <f>VLOOKUP(FinalOutput[[#This Row],[ONS_Cenus_2011]],Table5[],CensusData!Q$1,FALSE)</f>
        <v>4739</v>
      </c>
      <c r="Y338" s="128">
        <f>VLOOKUP(FinalOutput[[#This Row],[ONS_Cenus_2011]],Table5[],CensusData!R$1,FALSE)</f>
        <v>2014</v>
      </c>
      <c r="Z338" s="128">
        <f>VLOOKUP(FinalOutput[[#This Row],[ONS_Cenus_2011]],Table5[],CensusData!S$1,FALSE)</f>
        <v>754</v>
      </c>
      <c r="AA338" s="128">
        <f>VLOOKUP(FinalOutput[[#This Row],[ONS_Cenus_2011]],Table5[],CensusData!T$1,FALSE)</f>
        <v>680</v>
      </c>
      <c r="AB338" s="128">
        <f>VLOOKUP(FinalOutput[[#This Row],[ONS_Cenus_2011]],Table5[],CensusData!U$1,FALSE)</f>
        <v>1291</v>
      </c>
      <c r="AC338" s="128">
        <f>VLOOKUP(FinalOutput[[#This Row],[ONS_Cenus_2011]],Table5[],CensusData!V$1,FALSE)</f>
        <v>8515</v>
      </c>
      <c r="AD338" s="128">
        <f>VLOOKUP(FinalOutput[[#This Row],[ONS_Cenus_2011]],Table5[],CensusData!W$1,FALSE)</f>
        <v>1729</v>
      </c>
      <c r="AE338" s="128">
        <f>VLOOKUP(FinalOutput[[#This Row],[ONS_Cenus_2011]],Table5[],CensusData!X$1,FALSE)</f>
        <v>470</v>
      </c>
      <c r="AF338" s="128">
        <f>VLOOKUP(FinalOutput[[#This Row],[ONS_Cenus_2011]],Table5[],CensusData!Y$1,FALSE)</f>
        <v>386</v>
      </c>
      <c r="AG338" s="128">
        <f>VLOOKUP(FinalOutput[[#This Row],[ONS_Cenus_2011]],Table5[],CensusData!Z$1,FALSE)</f>
        <v>2196</v>
      </c>
      <c r="AH338" s="128">
        <f>VLOOKUP(FinalOutput[[#This Row],[ONS_Cenus_2011]],Table5[],CensusData!AA$1,FALSE)</f>
        <v>3734</v>
      </c>
      <c r="AI338" s="128">
        <f>VLOOKUP(FinalOutput[[#This Row],[ONS_Cenus_2011]],Table5[],CensusData!AB$1,FALSE)</f>
        <v>30229</v>
      </c>
      <c r="AJ338" s="128">
        <f>VLOOKUP(FinalOutput[[#This Row],[ONS_Cenus_2011]],Table5[],CensusData!AC$1,FALSE)</f>
        <v>11895</v>
      </c>
      <c r="AK338" s="128">
        <f>VLOOKUP(FinalOutput[[#This Row],[ONS_Cenus_2011]],Table5[],CensusData!AD$1,FALSE)</f>
        <v>14600</v>
      </c>
      <c r="AL338" s="128">
        <f>VLOOKUP(FinalOutput[[#This Row],[ONS_Cenus_2011]],Table5[],CensusData!AE$1,FALSE)</f>
        <v>3734</v>
      </c>
      <c r="AM338" s="128">
        <f>VLOOKUP(FinalOutput[[#This Row],[ONS_Cenus_2011]],Table5[],CensusData!AF$1,FALSE)</f>
        <v>2303</v>
      </c>
      <c r="AN338" s="128">
        <f>VLOOKUP(FinalOutput[[#This Row],[ONS_Cenus_2011]],Table5[],CensusData!AG$1,FALSE)</f>
        <v>475</v>
      </c>
      <c r="AO338" s="128">
        <f>VLOOKUP(FinalOutput[[#This Row],[ONS_Cenus_2011]],Table5[],CensusData!AH$1,FALSE)</f>
        <v>1828</v>
      </c>
      <c r="AP338" s="128">
        <f>VLOOKUP(FinalOutput[[#This Row],[ONS_Cenus_2011]],Table5[],CensusData!AI$1,FALSE)</f>
        <v>218749</v>
      </c>
      <c r="AQ338" s="128">
        <f>VLOOKUP(FinalOutput[[#This Row],[ONS_Cenus_2011]],Table5[],CensusData!AJ$1,FALSE)</f>
        <v>38763</v>
      </c>
      <c r="AR338" s="128">
        <f>VLOOKUP(FinalOutput[[#This Row],[ONS_Cenus_2011]],Table5[],CensusData!AK$1,FALSE)</f>
        <v>24225</v>
      </c>
      <c r="AS338" s="128">
        <f>VLOOKUP(FinalOutput[[#This Row],[ONS_Cenus_2011]],Table5[],CensusData!AL$1,FALSE)</f>
        <v>27248</v>
      </c>
      <c r="AT338" s="128">
        <f>VLOOKUP(FinalOutput[[#This Row],[ONS_Cenus_2011]],Table5[],CensusData!AM$1,FALSE)</f>
        <v>3160</v>
      </c>
      <c r="AU338" s="128">
        <f>VLOOKUP(FinalOutput[[#This Row],[ONS_Cenus_2011]],Table5[],CensusData!AN$1,FALSE)</f>
        <v>23694</v>
      </c>
      <c r="AV338" s="128">
        <f>VLOOKUP(FinalOutput[[#This Row],[ONS_Cenus_2011]],Table5[],CensusData!AO$1,FALSE)</f>
        <v>83127</v>
      </c>
      <c r="AW338" s="128">
        <f>VLOOKUP(FinalOutput[[#This Row],[ONS_Cenus_2011]],Table5[],CensusData!AP$1,FALSE)</f>
        <v>18532</v>
      </c>
    </row>
    <row r="339" spans="1:49">
      <c r="A339" s="128" t="str">
        <f t="array" ref="A339">ConsolGeog[[#This Row],[Country]]</f>
        <v>England</v>
      </c>
      <c r="B339" s="129" t="str">
        <f t="array" ref="B339">ConsolGeog[[#This Row],[County Name]]</f>
        <v>Merton</v>
      </c>
      <c r="C339" s="128" t="str">
        <f t="array" ref="C339">ConsolGeog[[#This Row],[la_code]]</f>
        <v>E09000024</v>
      </c>
      <c r="D339" s="129" t="str">
        <f t="array" ref="D339">ConsolGeog[[#This Row],[la_name]]</f>
        <v>Merton</v>
      </c>
      <c r="E339" s="129" t="str">
        <f t="array" ref="E339">ConsolGeog[[#This Row],[LA Type]]</f>
        <v>Unitary</v>
      </c>
      <c r="F339" s="129">
        <f t="array" ref="F339">ConsolGeog[[#This Row],[population]]</f>
        <v>199693</v>
      </c>
      <c r="G339" s="129">
        <f t="array" ref="G339">ConsolGeog[[#This Row],[area]]</f>
        <v>3760.87</v>
      </c>
      <c r="H339" s="129">
        <f t="array" ref="H339">MAX(ConsolGeog[[#This Row],[Presented HS - 16-17 (2014)]]+ConsolGeog[[#This Row],[Presented HS - 18-24 (2014)]],ConsolGeog[[#This Row],[Presented HS - 16-24 (2014)]])+MAX(ConsolGeog[[#This Row],[Presented CS - 16-17 (2014)]]+ConsolGeog[[#This Row],[Presented CS - 18-24 (2014)]],ConsolGeog[[#This Row],[Presented CS - 16-24 (2014)]])</f>
        <v>0</v>
      </c>
      <c r="I339" s="129">
        <f t="array" ref="I339">MAX(ConsolGeog[[#This Row],[Assessed HS - 16-17 (2014)]]+ConsolGeog[[#This Row],[Assessed HS - 18-24 (2014)]],ConsolGeog[[#This Row],[Assessed HS - 16-24 (2014)]])+MAX(ConsolGeog[[#This Row],[Assessed CS - 16-17 (2014)]]+ConsolGeog[[#This Row],[Assessed CS - 18-24 (2014)]],ConsolGeog[[#This Row],[Assessed CS - 16-24 (2014)]])</f>
        <v>0</v>
      </c>
      <c r="J339" s="128">
        <f>VLOOKUP(FinalOutput[[#This Row],[ONS_Cenus_2011]],Table5[],CensusData!C$1,FALSE)</f>
        <v>55471</v>
      </c>
      <c r="K339" s="128">
        <f>VLOOKUP(FinalOutput[[#This Row],[ONS_Cenus_2011]],Table5[],CensusData!D$1,FALSE)</f>
        <v>10654</v>
      </c>
      <c r="L339" s="128">
        <f>VLOOKUP(FinalOutput[[#This Row],[ONS_Cenus_2011]],Table5[],CensusData!E$1,FALSE)</f>
        <v>6832</v>
      </c>
      <c r="M339" s="128">
        <f>VLOOKUP(FinalOutput[[#This Row],[ONS_Cenus_2011]],Table5[],CensusData!F$1,FALSE)</f>
        <v>14343</v>
      </c>
      <c r="N339" s="128">
        <f>VLOOKUP(FinalOutput[[#This Row],[ONS_Cenus_2011]],Table5[],CensusData!G$1,FALSE)</f>
        <v>7565</v>
      </c>
      <c r="O339" s="128">
        <f>VLOOKUP(FinalOutput[[#This Row],[ONS_Cenus_2011]],Table5[],CensusData!H$1,FALSE)</f>
        <v>2097</v>
      </c>
      <c r="P339" s="128">
        <f>VLOOKUP(FinalOutput[[#This Row],[ONS_Cenus_2011]],Table5[],CensusData!I$1,FALSE)</f>
        <v>8.19</v>
      </c>
      <c r="Q339" s="128">
        <f>VLOOKUP(FinalOutput[[#This Row],[ONS_Cenus_2011]],Table5[],CensusData!J$1,FALSE)</f>
        <v>26356</v>
      </c>
      <c r="R339" s="128">
        <f>VLOOKUP(FinalOutput[[#This Row],[ONS_Cenus_2011]],Table5[],CensusData!K$1,FALSE)</f>
        <v>78757</v>
      </c>
      <c r="S339" s="128">
        <f>VLOOKUP(FinalOutput[[#This Row],[ONS_Cenus_2011]],Table5[],CensusData!L$1,FALSE)</f>
        <v>55501</v>
      </c>
      <c r="T339" s="128">
        <f>VLOOKUP(FinalOutput[[#This Row],[ONS_Cenus_2011]],Table5[],CensusData!M$1,FALSE)</f>
        <v>42491</v>
      </c>
      <c r="U339" s="128">
        <f>VLOOKUP(FinalOutput[[#This Row],[ONS_Cenus_2011]],Table5[],CensusData!N$1,FALSE)</f>
        <v>2379</v>
      </c>
      <c r="V339" s="128">
        <f>VLOOKUP(FinalOutput[[#This Row],[ONS_Cenus_2011]],Table5[],CensusData!O$1,FALSE)</f>
        <v>91</v>
      </c>
      <c r="W339" s="128">
        <f>VLOOKUP(FinalOutput[[#This Row],[ONS_Cenus_2011]],Table5[],CensusData!P$1,FALSE)</f>
        <v>10540</v>
      </c>
      <c r="X339" s="128">
        <f>VLOOKUP(FinalOutput[[#This Row],[ONS_Cenus_2011]],Table5[],CensusData!Q$1,FALSE)</f>
        <v>2516</v>
      </c>
      <c r="Y339" s="128">
        <f>VLOOKUP(FinalOutput[[#This Row],[ONS_Cenus_2011]],Table5[],CensusData!R$1,FALSE)</f>
        <v>665</v>
      </c>
      <c r="Z339" s="128">
        <f>VLOOKUP(FinalOutput[[#This Row],[ONS_Cenus_2011]],Table5[],CensusData!S$1,FALSE)</f>
        <v>347</v>
      </c>
      <c r="AA339" s="128">
        <f>VLOOKUP(FinalOutput[[#This Row],[ONS_Cenus_2011]],Table5[],CensusData!T$1,FALSE)</f>
        <v>758</v>
      </c>
      <c r="AB339" s="128">
        <f>VLOOKUP(FinalOutput[[#This Row],[ONS_Cenus_2011]],Table5[],CensusData!U$1,FALSE)</f>
        <v>746</v>
      </c>
      <c r="AC339" s="128">
        <f>VLOOKUP(FinalOutput[[#This Row],[ONS_Cenus_2011]],Table5[],CensusData!V$1,FALSE)</f>
        <v>11371</v>
      </c>
      <c r="AD339" s="128">
        <f>VLOOKUP(FinalOutput[[#This Row],[ONS_Cenus_2011]],Table5[],CensusData!W$1,FALSE)</f>
        <v>2952</v>
      </c>
      <c r="AE339" s="128">
        <f>VLOOKUP(FinalOutput[[#This Row],[ONS_Cenus_2011]],Table5[],CensusData!X$1,FALSE)</f>
        <v>1993</v>
      </c>
      <c r="AF339" s="128">
        <f>VLOOKUP(FinalOutput[[#This Row],[ONS_Cenus_2011]],Table5[],CensusData!Y$1,FALSE)</f>
        <v>558</v>
      </c>
      <c r="AG339" s="128">
        <f>VLOOKUP(FinalOutput[[#This Row],[ONS_Cenus_2011]],Table5[],CensusData!Z$1,FALSE)</f>
        <v>1085</v>
      </c>
      <c r="AH339" s="128">
        <f>VLOOKUP(FinalOutput[[#This Row],[ONS_Cenus_2011]],Table5[],CensusData!AA$1,FALSE)</f>
        <v>4783</v>
      </c>
      <c r="AI339" s="128">
        <f>VLOOKUP(FinalOutput[[#This Row],[ONS_Cenus_2011]],Table5[],CensusData!AB$1,FALSE)</f>
        <v>7969</v>
      </c>
      <c r="AJ339" s="128">
        <f>VLOOKUP(FinalOutput[[#This Row],[ONS_Cenus_2011]],Table5[],CensusData!AC$1,FALSE)</f>
        <v>3615</v>
      </c>
      <c r="AK339" s="128">
        <f>VLOOKUP(FinalOutput[[#This Row],[ONS_Cenus_2011]],Table5[],CensusData!AD$1,FALSE)</f>
        <v>3648</v>
      </c>
      <c r="AL339" s="128">
        <f>VLOOKUP(FinalOutput[[#This Row],[ONS_Cenus_2011]],Table5[],CensusData!AE$1,FALSE)</f>
        <v>706</v>
      </c>
      <c r="AM339" s="128">
        <f>VLOOKUP(FinalOutput[[#This Row],[ONS_Cenus_2011]],Table5[],CensusData!AF$1,FALSE)</f>
        <v>1400</v>
      </c>
      <c r="AN339" s="128">
        <f>VLOOKUP(FinalOutput[[#This Row],[ONS_Cenus_2011]],Table5[],CensusData!AG$1,FALSE)</f>
        <v>505</v>
      </c>
      <c r="AO339" s="128">
        <f>VLOOKUP(FinalOutput[[#This Row],[ONS_Cenus_2011]],Table5[],CensusData!AH$1,FALSE)</f>
        <v>895</v>
      </c>
      <c r="AP339" s="128">
        <f>VLOOKUP(FinalOutput[[#This Row],[ONS_Cenus_2011]],Table5[],CensusData!AI$1,FALSE)</f>
        <v>160840</v>
      </c>
      <c r="AQ339" s="128">
        <f>VLOOKUP(FinalOutput[[#This Row],[ONS_Cenus_2011]],Table5[],CensusData!AJ$1,FALSE)</f>
        <v>24378</v>
      </c>
      <c r="AR339" s="128">
        <f>VLOOKUP(FinalOutput[[#This Row],[ONS_Cenus_2011]],Table5[],CensusData!AK$1,FALSE)</f>
        <v>15900</v>
      </c>
      <c r="AS339" s="128">
        <f>VLOOKUP(FinalOutput[[#This Row],[ONS_Cenus_2011]],Table5[],CensusData!AL$1,FALSE)</f>
        <v>18875</v>
      </c>
      <c r="AT339" s="128">
        <f>VLOOKUP(FinalOutput[[#This Row],[ONS_Cenus_2011]],Table5[],CensusData!AM$1,FALSE)</f>
        <v>2689</v>
      </c>
      <c r="AU339" s="128">
        <f>VLOOKUP(FinalOutput[[#This Row],[ONS_Cenus_2011]],Table5[],CensusData!AN$1,FALSE)</f>
        <v>15928</v>
      </c>
      <c r="AV339" s="128">
        <f>VLOOKUP(FinalOutput[[#This Row],[ONS_Cenus_2011]],Table5[],CensusData!AO$1,FALSE)</f>
        <v>66091</v>
      </c>
      <c r="AW339" s="128">
        <f>VLOOKUP(FinalOutput[[#This Row],[ONS_Cenus_2011]],Table5[],CensusData!AP$1,FALSE)</f>
        <v>16979</v>
      </c>
    </row>
    <row r="340" spans="1:49">
      <c r="A340" s="128" t="str">
        <f t="array" ref="A340">ConsolGeog[[#This Row],[Country]]</f>
        <v>England</v>
      </c>
      <c r="B340" s="129" t="str">
        <f t="array" ref="B340">ConsolGeog[[#This Row],[County Name]]</f>
        <v>Redbridge</v>
      </c>
      <c r="C340" s="128" t="str">
        <f t="array" ref="C340">ConsolGeog[[#This Row],[la_code]]</f>
        <v>E09000026</v>
      </c>
      <c r="D340" s="129" t="str">
        <f t="array" ref="D340">ConsolGeog[[#This Row],[la_name]]</f>
        <v>Redbridge</v>
      </c>
      <c r="E340" s="129" t="str">
        <f t="array" ref="E340">ConsolGeog[[#This Row],[LA Type]]</f>
        <v>Unitary</v>
      </c>
      <c r="F340" s="129">
        <f t="array" ref="F340">ConsolGeog[[#This Row],[population]]</f>
        <v>278970</v>
      </c>
      <c r="G340" s="129">
        <f t="array" ref="G340">ConsolGeog[[#This Row],[area]]</f>
        <v>5641.14</v>
      </c>
      <c r="H340" s="129">
        <f t="array" ref="H340">MAX(ConsolGeog[[#This Row],[Presented HS - 16-17 (2014)]]+ConsolGeog[[#This Row],[Presented HS - 18-24 (2014)]],ConsolGeog[[#This Row],[Presented HS - 16-24 (2014)]])+MAX(ConsolGeog[[#This Row],[Presented CS - 16-17 (2014)]]+ConsolGeog[[#This Row],[Presented CS - 18-24 (2014)]],ConsolGeog[[#This Row],[Presented CS - 16-24 (2014)]])</f>
        <v>0</v>
      </c>
      <c r="I340" s="129">
        <f t="array" ref="I340">MAX(ConsolGeog[[#This Row],[Assessed HS - 16-17 (2014)]]+ConsolGeog[[#This Row],[Assessed HS - 18-24 (2014)]],ConsolGeog[[#This Row],[Assessed HS - 16-24 (2014)]])+MAX(ConsolGeog[[#This Row],[Assessed CS - 16-17 (2014)]]+ConsolGeog[[#This Row],[Assessed CS - 18-24 (2014)]],ConsolGeog[[#This Row],[Assessed CS - 16-24 (2014)]])</f>
        <v>0</v>
      </c>
      <c r="J340" s="128">
        <f>VLOOKUP(FinalOutput[[#This Row],[ONS_Cenus_2011]],Table5[],CensusData!C$1,FALSE)</f>
        <v>90750</v>
      </c>
      <c r="K340" s="128">
        <f>VLOOKUP(FinalOutput[[#This Row],[ONS_Cenus_2011]],Table5[],CensusData!D$1,FALSE)</f>
        <v>19852</v>
      </c>
      <c r="L340" s="128">
        <f>VLOOKUP(FinalOutput[[#This Row],[ONS_Cenus_2011]],Table5[],CensusData!E$1,FALSE)</f>
        <v>12403</v>
      </c>
      <c r="M340" s="128">
        <f>VLOOKUP(FinalOutput[[#This Row],[ONS_Cenus_2011]],Table5[],CensusData!F$1,FALSE)</f>
        <v>32082</v>
      </c>
      <c r="N340" s="128">
        <f>VLOOKUP(FinalOutput[[#This Row],[ONS_Cenus_2011]],Table5[],CensusData!G$1,FALSE)</f>
        <v>15316</v>
      </c>
      <c r="O340" s="128">
        <f>VLOOKUP(FinalOutput[[#This Row],[ONS_Cenus_2011]],Table5[],CensusData!H$1,FALSE)</f>
        <v>5331</v>
      </c>
      <c r="P340" s="128">
        <f>VLOOKUP(FinalOutput[[#This Row],[ONS_Cenus_2011]],Table5[],CensusData!I$1,FALSE)</f>
        <v>19.57</v>
      </c>
      <c r="Q340" s="128">
        <f>VLOOKUP(FinalOutput[[#This Row],[ONS_Cenus_2011]],Table5[],CensusData!J$1,FALSE)</f>
        <v>14307</v>
      </c>
      <c r="R340" s="128">
        <f>VLOOKUP(FinalOutput[[#This Row],[ONS_Cenus_2011]],Table5[],CensusData!K$1,FALSE)</f>
        <v>99105</v>
      </c>
      <c r="S340" s="128">
        <f>VLOOKUP(FinalOutput[[#This Row],[ONS_Cenus_2011]],Table5[],CensusData!L$1,FALSE)</f>
        <v>53766</v>
      </c>
      <c r="T340" s="128">
        <f>VLOOKUP(FinalOutput[[#This Row],[ONS_Cenus_2011]],Table5[],CensusData!M$1,FALSE)</f>
        <v>44816</v>
      </c>
      <c r="U340" s="128">
        <f>VLOOKUP(FinalOutput[[#This Row],[ONS_Cenus_2011]],Table5[],CensusData!N$1,FALSE)</f>
        <v>2130</v>
      </c>
      <c r="V340" s="128">
        <f>VLOOKUP(FinalOutput[[#This Row],[ONS_Cenus_2011]],Table5[],CensusData!O$1,FALSE)</f>
        <v>46</v>
      </c>
      <c r="W340" s="128">
        <f>VLOOKUP(FinalOutput[[#This Row],[ONS_Cenus_2011]],Table5[],CensusData!P$1,FALSE)</f>
        <v>6774</v>
      </c>
      <c r="X340" s="128">
        <f>VLOOKUP(FinalOutput[[#This Row],[ONS_Cenus_2011]],Table5[],CensusData!Q$1,FALSE)</f>
        <v>2068</v>
      </c>
      <c r="Y340" s="128">
        <f>VLOOKUP(FinalOutput[[#This Row],[ONS_Cenus_2011]],Table5[],CensusData!R$1,FALSE)</f>
        <v>632</v>
      </c>
      <c r="Z340" s="128">
        <f>VLOOKUP(FinalOutput[[#This Row],[ONS_Cenus_2011]],Table5[],CensusData!S$1,FALSE)</f>
        <v>366</v>
      </c>
      <c r="AA340" s="128">
        <f>VLOOKUP(FinalOutput[[#This Row],[ONS_Cenus_2011]],Table5[],CensusData!T$1,FALSE)</f>
        <v>443</v>
      </c>
      <c r="AB340" s="128">
        <f>VLOOKUP(FinalOutput[[#This Row],[ONS_Cenus_2011]],Table5[],CensusData!U$1,FALSE)</f>
        <v>627</v>
      </c>
      <c r="AC340" s="128">
        <f>VLOOKUP(FinalOutput[[#This Row],[ONS_Cenus_2011]],Table5[],CensusData!V$1,FALSE)</f>
        <v>31954</v>
      </c>
      <c r="AD340" s="128">
        <f>VLOOKUP(FinalOutput[[#This Row],[ONS_Cenus_2011]],Table5[],CensusData!W$1,FALSE)</f>
        <v>13645</v>
      </c>
      <c r="AE340" s="128">
        <f>VLOOKUP(FinalOutput[[#This Row],[ONS_Cenus_2011]],Table5[],CensusData!X$1,FALSE)</f>
        <v>7766</v>
      </c>
      <c r="AF340" s="128">
        <f>VLOOKUP(FinalOutput[[#This Row],[ONS_Cenus_2011]],Table5[],CensusData!Y$1,FALSE)</f>
        <v>3663</v>
      </c>
      <c r="AG340" s="128">
        <f>VLOOKUP(FinalOutput[[#This Row],[ONS_Cenus_2011]],Table5[],CensusData!Z$1,FALSE)</f>
        <v>1104</v>
      </c>
      <c r="AH340" s="128">
        <f>VLOOKUP(FinalOutput[[#This Row],[ONS_Cenus_2011]],Table5[],CensusData!AA$1,FALSE)</f>
        <v>5776</v>
      </c>
      <c r="AI340" s="128">
        <f>VLOOKUP(FinalOutput[[#This Row],[ONS_Cenus_2011]],Table5[],CensusData!AB$1,FALSE)</f>
        <v>9008</v>
      </c>
      <c r="AJ340" s="128">
        <f>VLOOKUP(FinalOutput[[#This Row],[ONS_Cenus_2011]],Table5[],CensusData!AC$1,FALSE)</f>
        <v>4070</v>
      </c>
      <c r="AK340" s="128">
        <f>VLOOKUP(FinalOutput[[#This Row],[ONS_Cenus_2011]],Table5[],CensusData!AD$1,FALSE)</f>
        <v>4022</v>
      </c>
      <c r="AL340" s="128">
        <f>VLOOKUP(FinalOutput[[#This Row],[ONS_Cenus_2011]],Table5[],CensusData!AE$1,FALSE)</f>
        <v>916</v>
      </c>
      <c r="AM340" s="128">
        <f>VLOOKUP(FinalOutput[[#This Row],[ONS_Cenus_2011]],Table5[],CensusData!AF$1,FALSE)</f>
        <v>2309</v>
      </c>
      <c r="AN340" s="128">
        <f>VLOOKUP(FinalOutput[[#This Row],[ONS_Cenus_2011]],Table5[],CensusData!AG$1,FALSE)</f>
        <v>479</v>
      </c>
      <c r="AO340" s="128">
        <f>VLOOKUP(FinalOutput[[#This Row],[ONS_Cenus_2011]],Table5[],CensusData!AH$1,FALSE)</f>
        <v>1830</v>
      </c>
      <c r="AP340" s="128">
        <f>VLOOKUP(FinalOutput[[#This Row],[ONS_Cenus_2011]],Table5[],CensusData!AI$1,FALSE)</f>
        <v>216112</v>
      </c>
      <c r="AQ340" s="128">
        <f>VLOOKUP(FinalOutput[[#This Row],[ONS_Cenus_2011]],Table5[],CensusData!AJ$1,FALSE)</f>
        <v>39877</v>
      </c>
      <c r="AR340" s="128">
        <f>VLOOKUP(FinalOutput[[#This Row],[ONS_Cenus_2011]],Table5[],CensusData!AK$1,FALSE)</f>
        <v>26437</v>
      </c>
      <c r="AS340" s="128">
        <f>VLOOKUP(FinalOutput[[#This Row],[ONS_Cenus_2011]],Table5[],CensusData!AL$1,FALSE)</f>
        <v>28374</v>
      </c>
      <c r="AT340" s="128">
        <f>VLOOKUP(FinalOutput[[#This Row],[ONS_Cenus_2011]],Table5[],CensusData!AM$1,FALSE)</f>
        <v>3648</v>
      </c>
      <c r="AU340" s="128">
        <f>VLOOKUP(FinalOutput[[#This Row],[ONS_Cenus_2011]],Table5[],CensusData!AN$1,FALSE)</f>
        <v>22208</v>
      </c>
      <c r="AV340" s="128">
        <f>VLOOKUP(FinalOutput[[#This Row],[ONS_Cenus_2011]],Table5[],CensusData!AO$1,FALSE)</f>
        <v>73299</v>
      </c>
      <c r="AW340" s="128">
        <f>VLOOKUP(FinalOutput[[#This Row],[ONS_Cenus_2011]],Table5[],CensusData!AP$1,FALSE)</f>
        <v>22269</v>
      </c>
    </row>
    <row r="341" spans="1:49">
      <c r="A341" s="128" t="str">
        <f t="array" ref="A341">ConsolGeog[[#This Row],[Country]]</f>
        <v>England</v>
      </c>
      <c r="B341" s="129" t="str">
        <f t="array" ref="B341">ConsolGeog[[#This Row],[County Name]]</f>
        <v>Sutton</v>
      </c>
      <c r="C341" s="128" t="str">
        <f t="array" ref="C341">ConsolGeog[[#This Row],[la_code]]</f>
        <v>E09000029</v>
      </c>
      <c r="D341" s="129" t="str">
        <f t="array" ref="D341">ConsolGeog[[#This Row],[la_name]]</f>
        <v>Sutton</v>
      </c>
      <c r="E341" s="129" t="str">
        <f t="array" ref="E341">ConsolGeog[[#This Row],[LA Type]]</f>
        <v>Unitary</v>
      </c>
      <c r="F341" s="129">
        <f t="array" ref="F341">ConsolGeog[[#This Row],[population]]</f>
        <v>190146</v>
      </c>
      <c r="G341" s="129">
        <f t="array" ref="G341">ConsolGeog[[#This Row],[area]]</f>
        <v>4385.0200000000004</v>
      </c>
      <c r="H341" s="129">
        <f t="array" ref="H341">MAX(ConsolGeog[[#This Row],[Presented HS - 16-17 (2014)]]+ConsolGeog[[#This Row],[Presented HS - 18-24 (2014)]],ConsolGeog[[#This Row],[Presented HS - 16-24 (2014)]])+MAX(ConsolGeog[[#This Row],[Presented CS - 16-17 (2014)]]+ConsolGeog[[#This Row],[Presented CS - 18-24 (2014)]],ConsolGeog[[#This Row],[Presented CS - 16-24 (2014)]])</f>
        <v>0</v>
      </c>
      <c r="I341" s="129">
        <f t="array" ref="I341">MAX(ConsolGeog[[#This Row],[Assessed HS - 16-17 (2014)]]+ConsolGeog[[#This Row],[Assessed HS - 18-24 (2014)]],ConsolGeog[[#This Row],[Assessed HS - 16-24 (2014)]])+MAX(ConsolGeog[[#This Row],[Assessed CS - 16-17 (2014)]]+ConsolGeog[[#This Row],[Assessed CS - 18-24 (2014)]],ConsolGeog[[#This Row],[Assessed CS - 16-24 (2014)]])</f>
        <v>0</v>
      </c>
      <c r="J341" s="128">
        <f>VLOOKUP(FinalOutput[[#This Row],[ONS_Cenus_2011]],Table5[],CensusData!C$1,FALSE)</f>
        <v>53951</v>
      </c>
      <c r="K341" s="128">
        <f>VLOOKUP(FinalOutput[[#This Row],[ONS_Cenus_2011]],Table5[],CensusData!D$1,FALSE)</f>
        <v>8861</v>
      </c>
      <c r="L341" s="128">
        <f>VLOOKUP(FinalOutput[[#This Row],[ONS_Cenus_2011]],Table5[],CensusData!E$1,FALSE)</f>
        <v>4693</v>
      </c>
      <c r="M341" s="128">
        <f>VLOOKUP(FinalOutput[[#This Row],[ONS_Cenus_2011]],Table5[],CensusData!F$1,FALSE)</f>
        <v>10586</v>
      </c>
      <c r="N341" s="128">
        <f>VLOOKUP(FinalOutput[[#This Row],[ONS_Cenus_2011]],Table5[],CensusData!G$1,FALSE)</f>
        <v>6245</v>
      </c>
      <c r="O341" s="128">
        <f>VLOOKUP(FinalOutput[[#This Row],[ONS_Cenus_2011]],Table5[],CensusData!H$1,FALSE)</f>
        <v>1031</v>
      </c>
      <c r="P341" s="128">
        <f>VLOOKUP(FinalOutput[[#This Row],[ONS_Cenus_2011]],Table5[],CensusData!I$1,FALSE)</f>
        <v>21.17</v>
      </c>
      <c r="Q341" s="128">
        <f>VLOOKUP(FinalOutput[[#This Row],[ONS_Cenus_2011]],Table5[],CensusData!J$1,FALSE)</f>
        <v>13133</v>
      </c>
      <c r="R341" s="128">
        <f>VLOOKUP(FinalOutput[[#This Row],[ONS_Cenus_2011]],Table5[],CensusData!K$1,FALSE)</f>
        <v>78174</v>
      </c>
      <c r="S341" s="128">
        <f>VLOOKUP(FinalOutput[[#This Row],[ONS_Cenus_2011]],Table5[],CensusData!L$1,FALSE)</f>
        <v>64782</v>
      </c>
      <c r="T341" s="128">
        <f>VLOOKUP(FinalOutput[[#This Row],[ONS_Cenus_2011]],Table5[],CensusData!M$1,FALSE)</f>
        <v>58400</v>
      </c>
      <c r="U341" s="128">
        <f>VLOOKUP(FinalOutput[[#This Row],[ONS_Cenus_2011]],Table5[],CensusData!N$1,FALSE)</f>
        <v>1784</v>
      </c>
      <c r="V341" s="128">
        <f>VLOOKUP(FinalOutput[[#This Row],[ONS_Cenus_2011]],Table5[],CensusData!O$1,FALSE)</f>
        <v>69</v>
      </c>
      <c r="W341" s="128">
        <f>VLOOKUP(FinalOutput[[#This Row],[ONS_Cenus_2011]],Table5[],CensusData!P$1,FALSE)</f>
        <v>4529</v>
      </c>
      <c r="X341" s="128">
        <f>VLOOKUP(FinalOutput[[#This Row],[ONS_Cenus_2011]],Table5[],CensusData!Q$1,FALSE)</f>
        <v>1786</v>
      </c>
      <c r="Y341" s="128">
        <f>VLOOKUP(FinalOutput[[#This Row],[ONS_Cenus_2011]],Table5[],CensusData!R$1,FALSE)</f>
        <v>589</v>
      </c>
      <c r="Z341" s="128">
        <f>VLOOKUP(FinalOutput[[#This Row],[ONS_Cenus_2011]],Table5[],CensusData!S$1,FALSE)</f>
        <v>207</v>
      </c>
      <c r="AA341" s="128">
        <f>VLOOKUP(FinalOutput[[#This Row],[ONS_Cenus_2011]],Table5[],CensusData!T$1,FALSE)</f>
        <v>546</v>
      </c>
      <c r="AB341" s="128">
        <f>VLOOKUP(FinalOutput[[#This Row],[ONS_Cenus_2011]],Table5[],CensusData!U$1,FALSE)</f>
        <v>444</v>
      </c>
      <c r="AC341" s="128">
        <f>VLOOKUP(FinalOutput[[#This Row],[ONS_Cenus_2011]],Table5[],CensusData!V$1,FALSE)</f>
        <v>7126</v>
      </c>
      <c r="AD341" s="128">
        <f>VLOOKUP(FinalOutput[[#This Row],[ONS_Cenus_2011]],Table5[],CensusData!W$1,FALSE)</f>
        <v>2201</v>
      </c>
      <c r="AE341" s="128">
        <f>VLOOKUP(FinalOutput[[#This Row],[ONS_Cenus_2011]],Table5[],CensusData!X$1,FALSE)</f>
        <v>724</v>
      </c>
      <c r="AF341" s="128">
        <f>VLOOKUP(FinalOutput[[#This Row],[ONS_Cenus_2011]],Table5[],CensusData!Y$1,FALSE)</f>
        <v>321</v>
      </c>
      <c r="AG341" s="128">
        <f>VLOOKUP(FinalOutput[[#This Row],[ONS_Cenus_2011]],Table5[],CensusData!Z$1,FALSE)</f>
        <v>872</v>
      </c>
      <c r="AH341" s="128">
        <f>VLOOKUP(FinalOutput[[#This Row],[ONS_Cenus_2011]],Table5[],CensusData!AA$1,FALSE)</f>
        <v>3008</v>
      </c>
      <c r="AI341" s="128">
        <f>VLOOKUP(FinalOutput[[#This Row],[ONS_Cenus_2011]],Table5[],CensusData!AB$1,FALSE)</f>
        <v>3513</v>
      </c>
      <c r="AJ341" s="128">
        <f>VLOOKUP(FinalOutput[[#This Row],[ONS_Cenus_2011]],Table5[],CensusData!AC$1,FALSE)</f>
        <v>1964</v>
      </c>
      <c r="AK341" s="128">
        <f>VLOOKUP(FinalOutput[[#This Row],[ONS_Cenus_2011]],Table5[],CensusData!AD$1,FALSE)</f>
        <v>1262</v>
      </c>
      <c r="AL341" s="128">
        <f>VLOOKUP(FinalOutput[[#This Row],[ONS_Cenus_2011]],Table5[],CensusData!AE$1,FALSE)</f>
        <v>287</v>
      </c>
      <c r="AM341" s="128">
        <f>VLOOKUP(FinalOutput[[#This Row],[ONS_Cenus_2011]],Table5[],CensusData!AF$1,FALSE)</f>
        <v>967</v>
      </c>
      <c r="AN341" s="128">
        <f>VLOOKUP(FinalOutput[[#This Row],[ONS_Cenus_2011]],Table5[],CensusData!AG$1,FALSE)</f>
        <v>366</v>
      </c>
      <c r="AO341" s="128">
        <f>VLOOKUP(FinalOutput[[#This Row],[ONS_Cenus_2011]],Table5[],CensusData!AH$1,FALSE)</f>
        <v>601</v>
      </c>
      <c r="AP341" s="128">
        <f>VLOOKUP(FinalOutput[[#This Row],[ONS_Cenus_2011]],Table5[],CensusData!AI$1,FALSE)</f>
        <v>152158</v>
      </c>
      <c r="AQ341" s="128">
        <f>VLOOKUP(FinalOutput[[#This Row],[ONS_Cenus_2011]],Table5[],CensusData!AJ$1,FALSE)</f>
        <v>28330</v>
      </c>
      <c r="AR341" s="128">
        <f>VLOOKUP(FinalOutput[[#This Row],[ONS_Cenus_2011]],Table5[],CensusData!AK$1,FALSE)</f>
        <v>21588</v>
      </c>
      <c r="AS341" s="128">
        <f>VLOOKUP(FinalOutput[[#This Row],[ONS_Cenus_2011]],Table5[],CensusData!AL$1,FALSE)</f>
        <v>24423</v>
      </c>
      <c r="AT341" s="128">
        <f>VLOOKUP(FinalOutput[[#This Row],[ONS_Cenus_2011]],Table5[],CensusData!AM$1,FALSE)</f>
        <v>4374</v>
      </c>
      <c r="AU341" s="128">
        <f>VLOOKUP(FinalOutput[[#This Row],[ONS_Cenus_2011]],Table5[],CensusData!AN$1,FALSE)</f>
        <v>18023</v>
      </c>
      <c r="AV341" s="128">
        <f>VLOOKUP(FinalOutput[[#This Row],[ONS_Cenus_2011]],Table5[],CensusData!AO$1,FALSE)</f>
        <v>45775</v>
      </c>
      <c r="AW341" s="128">
        <f>VLOOKUP(FinalOutput[[#This Row],[ONS_Cenus_2011]],Table5[],CensusData!AP$1,FALSE)</f>
        <v>9645</v>
      </c>
    </row>
    <row r="342" spans="1:49">
      <c r="A342" s="128" t="str">
        <f t="array" ref="A342">ConsolGeog[[#This Row],[Country]]</f>
        <v>England</v>
      </c>
      <c r="B342" s="129" t="str">
        <f t="array" ref="B342">ConsolGeog[[#This Row],[County Name]]</f>
        <v>Richmond upon Thames</v>
      </c>
      <c r="C342" s="128" t="str">
        <f t="array" ref="C342">ConsolGeog[[#This Row],[la_code]]</f>
        <v>E09000027</v>
      </c>
      <c r="D342" s="129" t="str">
        <f t="array" ref="D342">ConsolGeog[[#This Row],[la_name]]</f>
        <v>Richmond upon Thames</v>
      </c>
      <c r="E342" s="129" t="str">
        <f t="array" ref="E342">ConsolGeog[[#This Row],[LA Type]]</f>
        <v>Unitary</v>
      </c>
      <c r="F342" s="129">
        <f t="array" ref="F342">ConsolGeog[[#This Row],[population]]</f>
        <v>186990</v>
      </c>
      <c r="G342" s="129">
        <f t="array" ref="G342">ConsolGeog[[#This Row],[area]]</f>
        <v>5741.52</v>
      </c>
      <c r="H342" s="129">
        <f t="array" ref="H342">MAX(ConsolGeog[[#This Row],[Presented HS - 16-17 (2014)]]+ConsolGeog[[#This Row],[Presented HS - 18-24 (2014)]],ConsolGeog[[#This Row],[Presented HS - 16-24 (2014)]])+MAX(ConsolGeog[[#This Row],[Presented CS - 16-17 (2014)]]+ConsolGeog[[#This Row],[Presented CS - 18-24 (2014)]],ConsolGeog[[#This Row],[Presented CS - 16-24 (2014)]])</f>
        <v>0</v>
      </c>
      <c r="I342" s="129">
        <f t="array" ref="I342">MAX(ConsolGeog[[#This Row],[Assessed HS - 16-17 (2014)]]+ConsolGeog[[#This Row],[Assessed HS - 18-24 (2014)]],ConsolGeog[[#This Row],[Assessed HS - 16-24 (2014)]])+MAX(ConsolGeog[[#This Row],[Assessed CS - 16-17 (2014)]]+ConsolGeog[[#This Row],[Assessed CS - 18-24 (2014)]],ConsolGeog[[#This Row],[Assessed CS - 16-24 (2014)]])</f>
        <v>88</v>
      </c>
      <c r="J342" s="128">
        <f>VLOOKUP(FinalOutput[[#This Row],[ONS_Cenus_2011]],Table5[],CensusData!C$1,FALSE)</f>
        <v>50136</v>
      </c>
      <c r="K342" s="128">
        <f>VLOOKUP(FinalOutput[[#This Row],[ONS_Cenus_2011]],Table5[],CensusData!D$1,FALSE)</f>
        <v>8443</v>
      </c>
      <c r="L342" s="128">
        <f>VLOOKUP(FinalOutput[[#This Row],[ONS_Cenus_2011]],Table5[],CensusData!E$1,FALSE)</f>
        <v>3904</v>
      </c>
      <c r="M342" s="128">
        <f>VLOOKUP(FinalOutput[[#This Row],[ONS_Cenus_2011]],Table5[],CensusData!F$1,FALSE)</f>
        <v>8759</v>
      </c>
      <c r="N342" s="128">
        <f>VLOOKUP(FinalOutput[[#This Row],[ONS_Cenus_2011]],Table5[],CensusData!G$1,FALSE)</f>
        <v>5426</v>
      </c>
      <c r="O342" s="128">
        <f>VLOOKUP(FinalOutput[[#This Row],[ONS_Cenus_2011]],Table5[],CensusData!H$1,FALSE)</f>
        <v>759</v>
      </c>
      <c r="P342" s="128">
        <f>VLOOKUP(FinalOutput[[#This Row],[ONS_Cenus_2011]],Table5[],CensusData!I$1,FALSE)</f>
        <v>6.3</v>
      </c>
      <c r="Q342" s="128">
        <f>VLOOKUP(FinalOutput[[#This Row],[ONS_Cenus_2011]],Table5[],CensusData!J$1,FALSE)</f>
        <v>28643</v>
      </c>
      <c r="R342" s="128">
        <f>VLOOKUP(FinalOutput[[#This Row],[ONS_Cenus_2011]],Table5[],CensusData!K$1,FALSE)</f>
        <v>79835</v>
      </c>
      <c r="S342" s="128">
        <f>VLOOKUP(FinalOutput[[#This Row],[ONS_Cenus_2011]],Table5[],CensusData!L$1,FALSE)</f>
        <v>70899</v>
      </c>
      <c r="T342" s="128">
        <f>VLOOKUP(FinalOutput[[#This Row],[ONS_Cenus_2011]],Table5[],CensusData!M$1,FALSE)</f>
        <v>59288</v>
      </c>
      <c r="U342" s="128">
        <f>VLOOKUP(FinalOutput[[#This Row],[ONS_Cenus_2011]],Table5[],CensusData!N$1,FALSE)</f>
        <v>2414</v>
      </c>
      <c r="V342" s="128">
        <f>VLOOKUP(FinalOutput[[#This Row],[ONS_Cenus_2011]],Table5[],CensusData!O$1,FALSE)</f>
        <v>33</v>
      </c>
      <c r="W342" s="128">
        <f>VLOOKUP(FinalOutput[[#This Row],[ONS_Cenus_2011]],Table5[],CensusData!P$1,FALSE)</f>
        <v>9164</v>
      </c>
      <c r="X342" s="128">
        <f>VLOOKUP(FinalOutput[[#This Row],[ONS_Cenus_2011]],Table5[],CensusData!Q$1,FALSE)</f>
        <v>1553</v>
      </c>
      <c r="Y342" s="128">
        <f>VLOOKUP(FinalOutput[[#This Row],[ONS_Cenus_2011]],Table5[],CensusData!R$1,FALSE)</f>
        <v>291</v>
      </c>
      <c r="Z342" s="128">
        <f>VLOOKUP(FinalOutput[[#This Row],[ONS_Cenus_2011]],Table5[],CensusData!S$1,FALSE)</f>
        <v>191</v>
      </c>
      <c r="AA342" s="128">
        <f>VLOOKUP(FinalOutput[[#This Row],[ONS_Cenus_2011]],Table5[],CensusData!T$1,FALSE)</f>
        <v>574</v>
      </c>
      <c r="AB342" s="128">
        <f>VLOOKUP(FinalOutput[[#This Row],[ONS_Cenus_2011]],Table5[],CensusData!U$1,FALSE)</f>
        <v>497</v>
      </c>
      <c r="AC342" s="128">
        <f>VLOOKUP(FinalOutput[[#This Row],[ONS_Cenus_2011]],Table5[],CensusData!V$1,FALSE)</f>
        <v>4964</v>
      </c>
      <c r="AD342" s="128">
        <f>VLOOKUP(FinalOutput[[#This Row],[ONS_Cenus_2011]],Table5[],CensusData!W$1,FALSE)</f>
        <v>1997</v>
      </c>
      <c r="AE342" s="128">
        <f>VLOOKUP(FinalOutput[[#This Row],[ONS_Cenus_2011]],Table5[],CensusData!X$1,FALSE)</f>
        <v>368</v>
      </c>
      <c r="AF342" s="128">
        <f>VLOOKUP(FinalOutput[[#This Row],[ONS_Cenus_2011]],Table5[],CensusData!Y$1,FALSE)</f>
        <v>275</v>
      </c>
      <c r="AG342" s="128">
        <f>VLOOKUP(FinalOutput[[#This Row],[ONS_Cenus_2011]],Table5[],CensusData!Z$1,FALSE)</f>
        <v>711</v>
      </c>
      <c r="AH342" s="128">
        <f>VLOOKUP(FinalOutput[[#This Row],[ONS_Cenus_2011]],Table5[],CensusData!AA$1,FALSE)</f>
        <v>1613</v>
      </c>
      <c r="AI342" s="128">
        <f>VLOOKUP(FinalOutput[[#This Row],[ONS_Cenus_2011]],Table5[],CensusData!AB$1,FALSE)</f>
        <v>1174</v>
      </c>
      <c r="AJ342" s="128">
        <f>VLOOKUP(FinalOutput[[#This Row],[ONS_Cenus_2011]],Table5[],CensusData!AC$1,FALSE)</f>
        <v>628</v>
      </c>
      <c r="AK342" s="128">
        <f>VLOOKUP(FinalOutput[[#This Row],[ONS_Cenus_2011]],Table5[],CensusData!AD$1,FALSE)</f>
        <v>420</v>
      </c>
      <c r="AL342" s="128">
        <f>VLOOKUP(FinalOutput[[#This Row],[ONS_Cenus_2011]],Table5[],CensusData!AE$1,FALSE)</f>
        <v>126</v>
      </c>
      <c r="AM342" s="128">
        <f>VLOOKUP(FinalOutput[[#This Row],[ONS_Cenus_2011]],Table5[],CensusData!AF$1,FALSE)</f>
        <v>1245</v>
      </c>
      <c r="AN342" s="128">
        <f>VLOOKUP(FinalOutput[[#This Row],[ONS_Cenus_2011]],Table5[],CensusData!AG$1,FALSE)</f>
        <v>501</v>
      </c>
      <c r="AO342" s="128">
        <f>VLOOKUP(FinalOutput[[#This Row],[ONS_Cenus_2011]],Table5[],CensusData!AH$1,FALSE)</f>
        <v>744</v>
      </c>
      <c r="AP342" s="128">
        <f>VLOOKUP(FinalOutput[[#This Row],[ONS_Cenus_2011]],Table5[],CensusData!AI$1,FALSE)</f>
        <v>150052</v>
      </c>
      <c r="AQ342" s="128">
        <f>VLOOKUP(FinalOutput[[#This Row],[ONS_Cenus_2011]],Table5[],CensusData!AJ$1,FALSE)</f>
        <v>15915</v>
      </c>
      <c r="AR342" s="128">
        <f>VLOOKUP(FinalOutput[[#This Row],[ONS_Cenus_2011]],Table5[],CensusData!AK$1,FALSE)</f>
        <v>11075</v>
      </c>
      <c r="AS342" s="128">
        <f>VLOOKUP(FinalOutput[[#This Row],[ONS_Cenus_2011]],Table5[],CensusData!AL$1,FALSE)</f>
        <v>15916</v>
      </c>
      <c r="AT342" s="128">
        <f>VLOOKUP(FinalOutput[[#This Row],[ONS_Cenus_2011]],Table5[],CensusData!AM$1,FALSE)</f>
        <v>2304</v>
      </c>
      <c r="AU342" s="128">
        <f>VLOOKUP(FinalOutput[[#This Row],[ONS_Cenus_2011]],Table5[],CensusData!AN$1,FALSE)</f>
        <v>15920</v>
      </c>
      <c r="AV342" s="128">
        <f>VLOOKUP(FinalOutput[[#This Row],[ONS_Cenus_2011]],Table5[],CensusData!AO$1,FALSE)</f>
        <v>79584</v>
      </c>
      <c r="AW342" s="128">
        <f>VLOOKUP(FinalOutput[[#This Row],[ONS_Cenus_2011]],Table5[],CensusData!AP$1,FALSE)</f>
        <v>9338</v>
      </c>
    </row>
    <row r="343" spans="1:49">
      <c r="A343" s="128" t="str">
        <f t="array" ref="A343">ConsolGeog[[#This Row],[Country]]</f>
        <v>England</v>
      </c>
      <c r="B343" s="129" t="str">
        <f t="array" ref="B343">ConsolGeog[[#This Row],[County Name]]</f>
        <v>Southwark</v>
      </c>
      <c r="C343" s="128" t="str">
        <f t="array" ref="C343">ConsolGeog[[#This Row],[la_code]]</f>
        <v>E09000028</v>
      </c>
      <c r="D343" s="129" t="str">
        <f t="array" ref="D343">ConsolGeog[[#This Row],[la_name]]</f>
        <v>Southwark</v>
      </c>
      <c r="E343" s="129" t="str">
        <f t="array" ref="E343">ConsolGeog[[#This Row],[LA Type]]</f>
        <v>Unitary</v>
      </c>
      <c r="F343" s="129">
        <f t="array" ref="F343">ConsolGeog[[#This Row],[population]]</f>
        <v>288283</v>
      </c>
      <c r="G343" s="129">
        <f t="array" ref="G343">ConsolGeog[[#This Row],[area]]</f>
        <v>2885.41</v>
      </c>
      <c r="H343" s="129">
        <f t="array" ref="H343">MAX(ConsolGeog[[#This Row],[Presented HS - 16-17 (2014)]]+ConsolGeog[[#This Row],[Presented HS - 18-24 (2014)]],ConsolGeog[[#This Row],[Presented HS - 16-24 (2014)]])+MAX(ConsolGeog[[#This Row],[Presented CS - 16-17 (2014)]]+ConsolGeog[[#This Row],[Presented CS - 18-24 (2014)]],ConsolGeog[[#This Row],[Presented CS - 16-24 (2014)]])</f>
        <v>0</v>
      </c>
      <c r="I343" s="129">
        <f t="array" ref="I343">MAX(ConsolGeog[[#This Row],[Assessed HS - 16-17 (2014)]]+ConsolGeog[[#This Row],[Assessed HS - 18-24 (2014)]],ConsolGeog[[#This Row],[Assessed HS - 16-24 (2014)]])+MAX(ConsolGeog[[#This Row],[Assessed CS - 16-17 (2014)]]+ConsolGeog[[#This Row],[Assessed CS - 18-24 (2014)]],ConsolGeog[[#This Row],[Assessed CS - 16-24 (2014)]])</f>
        <v>0</v>
      </c>
      <c r="J343" s="128">
        <f>VLOOKUP(FinalOutput[[#This Row],[ONS_Cenus_2011]],Table5[],CensusData!C$1,FALSE)</f>
        <v>86906</v>
      </c>
      <c r="K343" s="128">
        <f>VLOOKUP(FinalOutput[[#This Row],[ONS_Cenus_2011]],Table5[],CensusData!D$1,FALSE)</f>
        <v>23999</v>
      </c>
      <c r="L343" s="128">
        <f>VLOOKUP(FinalOutput[[#This Row],[ONS_Cenus_2011]],Table5[],CensusData!E$1,FALSE)</f>
        <v>13685</v>
      </c>
      <c r="M343" s="128">
        <f>VLOOKUP(FinalOutput[[#This Row],[ONS_Cenus_2011]],Table5[],CensusData!F$1,FALSE)</f>
        <v>28028</v>
      </c>
      <c r="N343" s="128">
        <f>VLOOKUP(FinalOutput[[#This Row],[ONS_Cenus_2011]],Table5[],CensusData!G$1,FALSE)</f>
        <v>14967</v>
      </c>
      <c r="O343" s="128">
        <f>VLOOKUP(FinalOutput[[#This Row],[ONS_Cenus_2011]],Table5[],CensusData!H$1,FALSE)</f>
        <v>4327</v>
      </c>
      <c r="P343" s="128">
        <f>VLOOKUP(FinalOutput[[#This Row],[ONS_Cenus_2011]],Table5[],CensusData!I$1,FALSE)</f>
        <v>29.22</v>
      </c>
      <c r="Q343" s="128">
        <f>VLOOKUP(FinalOutput[[#This Row],[ONS_Cenus_2011]],Table5[],CensusData!J$1,FALSE)</f>
        <v>8541</v>
      </c>
      <c r="R343" s="128">
        <f>VLOOKUP(FinalOutput[[#This Row],[ONS_Cenus_2011]],Table5[],CensusData!K$1,FALSE)</f>
        <v>120422</v>
      </c>
      <c r="S343" s="128">
        <f>VLOOKUP(FinalOutput[[#This Row],[ONS_Cenus_2011]],Table5[],CensusData!L$1,FALSE)</f>
        <v>74040</v>
      </c>
      <c r="T343" s="128">
        <f>VLOOKUP(FinalOutput[[#This Row],[ONS_Cenus_2011]],Table5[],CensusData!M$1,FALSE)</f>
        <v>55165</v>
      </c>
      <c r="U343" s="128">
        <f>VLOOKUP(FinalOutput[[#This Row],[ONS_Cenus_2011]],Table5[],CensusData!N$1,FALSE)</f>
        <v>3721</v>
      </c>
      <c r="V343" s="128">
        <f>VLOOKUP(FinalOutput[[#This Row],[ONS_Cenus_2011]],Table5[],CensusData!O$1,FALSE)</f>
        <v>94</v>
      </c>
      <c r="W343" s="128">
        <f>VLOOKUP(FinalOutput[[#This Row],[ONS_Cenus_2011]],Table5[],CensusData!P$1,FALSE)</f>
        <v>15060</v>
      </c>
      <c r="X343" s="128">
        <f>VLOOKUP(FinalOutput[[#This Row],[ONS_Cenus_2011]],Table5[],CensusData!Q$1,FALSE)</f>
        <v>4498</v>
      </c>
      <c r="Y343" s="128">
        <f>VLOOKUP(FinalOutput[[#This Row],[ONS_Cenus_2011]],Table5[],CensusData!R$1,FALSE)</f>
        <v>1448</v>
      </c>
      <c r="Z343" s="128">
        <f>VLOOKUP(FinalOutput[[#This Row],[ONS_Cenus_2011]],Table5[],CensusData!S$1,FALSE)</f>
        <v>885</v>
      </c>
      <c r="AA343" s="128">
        <f>VLOOKUP(FinalOutput[[#This Row],[ONS_Cenus_2011]],Table5[],CensusData!T$1,FALSE)</f>
        <v>776</v>
      </c>
      <c r="AB343" s="128">
        <f>VLOOKUP(FinalOutput[[#This Row],[ONS_Cenus_2011]],Table5[],CensusData!U$1,FALSE)</f>
        <v>1389</v>
      </c>
      <c r="AC343" s="128">
        <f>VLOOKUP(FinalOutput[[#This Row],[ONS_Cenus_2011]],Table5[],CensusData!V$1,FALSE)</f>
        <v>9470</v>
      </c>
      <c r="AD343" s="128">
        <f>VLOOKUP(FinalOutput[[#This Row],[ONS_Cenus_2011]],Table5[],CensusData!W$1,FALSE)</f>
        <v>2304</v>
      </c>
      <c r="AE343" s="128">
        <f>VLOOKUP(FinalOutput[[#This Row],[ONS_Cenus_2011]],Table5[],CensusData!X$1,FALSE)</f>
        <v>535</v>
      </c>
      <c r="AF343" s="128">
        <f>VLOOKUP(FinalOutput[[#This Row],[ONS_Cenus_2011]],Table5[],CensusData!Y$1,FALSE)</f>
        <v>961</v>
      </c>
      <c r="AG343" s="128">
        <f>VLOOKUP(FinalOutput[[#This Row],[ONS_Cenus_2011]],Table5[],CensusData!Z$1,FALSE)</f>
        <v>2857</v>
      </c>
      <c r="AH343" s="128">
        <f>VLOOKUP(FinalOutput[[#This Row],[ONS_Cenus_2011]],Table5[],CensusData!AA$1,FALSE)</f>
        <v>2813</v>
      </c>
      <c r="AI343" s="128">
        <f>VLOOKUP(FinalOutput[[#This Row],[ONS_Cenus_2011]],Table5[],CensusData!AB$1,FALSE)</f>
        <v>29142</v>
      </c>
      <c r="AJ343" s="128">
        <f>VLOOKUP(FinalOutput[[#This Row],[ONS_Cenus_2011]],Table5[],CensusData!AC$1,FALSE)</f>
        <v>17459</v>
      </c>
      <c r="AK343" s="128">
        <f>VLOOKUP(FinalOutput[[#This Row],[ONS_Cenus_2011]],Table5[],CensusData!AD$1,FALSE)</f>
        <v>8915</v>
      </c>
      <c r="AL343" s="128">
        <f>VLOOKUP(FinalOutput[[#This Row],[ONS_Cenus_2011]],Table5[],CensusData!AE$1,FALSE)</f>
        <v>2768</v>
      </c>
      <c r="AM343" s="128">
        <f>VLOOKUP(FinalOutput[[#This Row],[ONS_Cenus_2011]],Table5[],CensusData!AF$1,FALSE)</f>
        <v>3272</v>
      </c>
      <c r="AN343" s="128">
        <f>VLOOKUP(FinalOutput[[#This Row],[ONS_Cenus_2011]],Table5[],CensusData!AG$1,FALSE)</f>
        <v>846</v>
      </c>
      <c r="AO343" s="128">
        <f>VLOOKUP(FinalOutput[[#This Row],[ONS_Cenus_2011]],Table5[],CensusData!AH$1,FALSE)</f>
        <v>2426</v>
      </c>
      <c r="AP343" s="128">
        <f>VLOOKUP(FinalOutput[[#This Row],[ONS_Cenus_2011]],Table5[],CensusData!AI$1,FALSE)</f>
        <v>234901</v>
      </c>
      <c r="AQ343" s="128">
        <f>VLOOKUP(FinalOutput[[#This Row],[ONS_Cenus_2011]],Table5[],CensusData!AJ$1,FALSE)</f>
        <v>38384</v>
      </c>
      <c r="AR343" s="128">
        <f>VLOOKUP(FinalOutput[[#This Row],[ONS_Cenus_2011]],Table5[],CensusData!AK$1,FALSE)</f>
        <v>22077</v>
      </c>
      <c r="AS343" s="128">
        <f>VLOOKUP(FinalOutput[[#This Row],[ONS_Cenus_2011]],Table5[],CensusData!AL$1,FALSE)</f>
        <v>24045</v>
      </c>
      <c r="AT343" s="128">
        <f>VLOOKUP(FinalOutput[[#This Row],[ONS_Cenus_2011]],Table5[],CensusData!AM$1,FALSE)</f>
        <v>2623</v>
      </c>
      <c r="AU343" s="128">
        <f>VLOOKUP(FinalOutput[[#This Row],[ONS_Cenus_2011]],Table5[],CensusData!AN$1,FALSE)</f>
        <v>24779</v>
      </c>
      <c r="AV343" s="128">
        <f>VLOOKUP(FinalOutput[[#This Row],[ONS_Cenus_2011]],Table5[],CensusData!AO$1,FALSE)</f>
        <v>101172</v>
      </c>
      <c r="AW343" s="128">
        <f>VLOOKUP(FinalOutput[[#This Row],[ONS_Cenus_2011]],Table5[],CensusData!AP$1,FALSE)</f>
        <v>21821</v>
      </c>
    </row>
    <row r="344" spans="1:49" ht="15" customHeight="1">
      <c r="A344" s="128" t="str">
        <f t="array" ref="A344">ConsolGeog[[#This Row],[Country]]</f>
        <v>Scotland</v>
      </c>
      <c r="B344" s="129" t="str">
        <f t="array" ref="B344">ConsolGeog[[#This Row],[County Name]]</f>
        <v/>
      </c>
      <c r="C344" s="128" t="str">
        <f t="array" ref="C344">ConsolGeog[[#This Row],[la_code]]</f>
        <v>S12000005</v>
      </c>
      <c r="D344" s="129" t="str">
        <f t="array" ref="D344">ConsolGeog[[#This Row],[la_name]]</f>
        <v>Clackmannanshire</v>
      </c>
      <c r="E344" s="129" t="str">
        <f t="array" ref="E344">ConsolGeog[[#This Row],[LA Type]]</f>
        <v>Local Authority</v>
      </c>
      <c r="F344" s="129">
        <f t="array" ref="F344">ConsolGeog[[#This Row],[population]]</f>
        <v>51442</v>
      </c>
      <c r="G344" s="129">
        <f t="array" ref="G344">ConsolGeog[[#This Row],[area]]</f>
        <v>15864</v>
      </c>
      <c r="H344" s="129">
        <f t="array" ref="H344">MAX(ConsolGeog[[#This Row],[Presented HS - 16-17 (2014)]]+ConsolGeog[[#This Row],[Presented HS - 18-24 (2014)]],ConsolGeog[[#This Row],[Presented HS - 16-24 (2014)]])+MAX(ConsolGeog[[#This Row],[Presented CS - 16-17 (2014)]]+ConsolGeog[[#This Row],[Presented CS - 18-24 (2014)]],ConsolGeog[[#This Row],[Presented CS - 16-24 (2014)]])</f>
        <v>0</v>
      </c>
      <c r="I344" s="129">
        <f t="array" ref="I344">MAX(ConsolGeog[[#This Row],[Assessed HS - 16-17 (2014)]]+ConsolGeog[[#This Row],[Assessed HS - 18-24 (2014)]],ConsolGeog[[#This Row],[Assessed HS - 16-24 (2014)]])+MAX(ConsolGeog[[#This Row],[Assessed CS - 16-17 (2014)]]+ConsolGeog[[#This Row],[Assessed CS - 18-24 (2014)]],ConsolGeog[[#This Row],[Assessed CS - 16-24 (2014)]])</f>
        <v>0</v>
      </c>
      <c r="J344" s="128">
        <f>VLOOKUP(FinalOutput[[#This Row],[ONS_Cenus_2011]],Table5[],CensusData!C$1,FALSE)</f>
        <v>15058</v>
      </c>
      <c r="K344" s="128">
        <f>VLOOKUP(FinalOutput[[#This Row],[ONS_Cenus_2011]],Table5[],CensusData!D$1,FALSE)</f>
        <v>2619</v>
      </c>
      <c r="L344" s="128">
        <f>VLOOKUP(FinalOutput[[#This Row],[ONS_Cenus_2011]],Table5[],CensusData!E$1,FALSE)</f>
        <v>1522</v>
      </c>
      <c r="M344" s="128" t="e">
        <f>VLOOKUP(FinalOutput[[#This Row],[ONS_Cenus_2011]],Table5[],CensusData!F$1,FALSE)</f>
        <v>#N/A</v>
      </c>
      <c r="N344" s="128" t="e">
        <f>VLOOKUP(FinalOutput[[#This Row],[ONS_Cenus_2011]],Table5[],CensusData!G$1,FALSE)</f>
        <v>#N/A</v>
      </c>
      <c r="O344" s="128" t="e">
        <f>VLOOKUP(FinalOutput[[#This Row],[ONS_Cenus_2011]],Table5[],CensusData!H$1,FALSE)</f>
        <v>#N/A</v>
      </c>
      <c r="P344" s="128" t="e">
        <f>VLOOKUP(FinalOutput[[#This Row],[ONS_Cenus_2011]],Table5[],CensusData!I$1,FALSE)</f>
        <v>#N/A</v>
      </c>
      <c r="Q344" s="128" t="e">
        <f>VLOOKUP(FinalOutput[[#This Row],[ONS_Cenus_2011]],Table5[],CensusData!J$1,FALSE)</f>
        <v>#N/A</v>
      </c>
      <c r="R344" s="128" t="e">
        <f>VLOOKUP(FinalOutput[[#This Row],[ONS_Cenus_2011]],Table5[],CensusData!K$1,FALSE)</f>
        <v>#N/A</v>
      </c>
      <c r="S344" s="128" t="e">
        <f>VLOOKUP(FinalOutput[[#This Row],[ONS_Cenus_2011]],Table5[],CensusData!L$1,FALSE)</f>
        <v>#N/A</v>
      </c>
      <c r="T344" s="128" t="e">
        <f>VLOOKUP(FinalOutput[[#This Row],[ONS_Cenus_2011]],Table5[],CensusData!M$1,FALSE)</f>
        <v>#N/A</v>
      </c>
      <c r="U344" s="128" t="e">
        <f>VLOOKUP(FinalOutput[[#This Row],[ONS_Cenus_2011]],Table5[],CensusData!N$1,FALSE)</f>
        <v>#N/A</v>
      </c>
      <c r="V344" s="128" t="e">
        <f>VLOOKUP(FinalOutput[[#This Row],[ONS_Cenus_2011]],Table5[],CensusData!O$1,FALSE)</f>
        <v>#N/A</v>
      </c>
      <c r="W344" s="128" t="e">
        <f>VLOOKUP(FinalOutput[[#This Row],[ONS_Cenus_2011]],Table5[],CensusData!P$1,FALSE)</f>
        <v>#N/A</v>
      </c>
      <c r="X344" s="128" t="e">
        <f>VLOOKUP(FinalOutput[[#This Row],[ONS_Cenus_2011]],Table5[],CensusData!Q$1,FALSE)</f>
        <v>#N/A</v>
      </c>
      <c r="Y344" s="128" t="e">
        <f>VLOOKUP(FinalOutput[[#This Row],[ONS_Cenus_2011]],Table5[],CensusData!R$1,FALSE)</f>
        <v>#N/A</v>
      </c>
      <c r="Z344" s="128" t="e">
        <f>VLOOKUP(FinalOutput[[#This Row],[ONS_Cenus_2011]],Table5[],CensusData!S$1,FALSE)</f>
        <v>#N/A</v>
      </c>
      <c r="AA344" s="128" t="e">
        <f>VLOOKUP(FinalOutput[[#This Row],[ONS_Cenus_2011]],Table5[],CensusData!T$1,FALSE)</f>
        <v>#N/A</v>
      </c>
      <c r="AB344" s="128" t="e">
        <f>VLOOKUP(FinalOutput[[#This Row],[ONS_Cenus_2011]],Table5[],CensusData!U$1,FALSE)</f>
        <v>#N/A</v>
      </c>
      <c r="AC344" s="128" t="e">
        <f>VLOOKUP(FinalOutput[[#This Row],[ONS_Cenus_2011]],Table5[],CensusData!V$1,FALSE)</f>
        <v>#N/A</v>
      </c>
      <c r="AD344" s="128" t="e">
        <f>VLOOKUP(FinalOutput[[#This Row],[ONS_Cenus_2011]],Table5[],CensusData!W$1,FALSE)</f>
        <v>#N/A</v>
      </c>
      <c r="AE344" s="128" t="e">
        <f>VLOOKUP(FinalOutput[[#This Row],[ONS_Cenus_2011]],Table5[],CensusData!X$1,FALSE)</f>
        <v>#N/A</v>
      </c>
      <c r="AF344" s="128" t="e">
        <f>VLOOKUP(FinalOutput[[#This Row],[ONS_Cenus_2011]],Table5[],CensusData!Y$1,FALSE)</f>
        <v>#N/A</v>
      </c>
      <c r="AG344" s="128" t="e">
        <f>VLOOKUP(FinalOutput[[#This Row],[ONS_Cenus_2011]],Table5[],CensusData!Z$1,FALSE)</f>
        <v>#N/A</v>
      </c>
      <c r="AH344" s="128" t="e">
        <f>VLOOKUP(FinalOutput[[#This Row],[ONS_Cenus_2011]],Table5[],CensusData!AA$1,FALSE)</f>
        <v>#N/A</v>
      </c>
      <c r="AI344" s="128" t="e">
        <f>VLOOKUP(FinalOutput[[#This Row],[ONS_Cenus_2011]],Table5[],CensusData!AB$1,FALSE)</f>
        <v>#N/A</v>
      </c>
      <c r="AJ344" s="128" t="e">
        <f>VLOOKUP(FinalOutput[[#This Row],[ONS_Cenus_2011]],Table5[],CensusData!AC$1,FALSE)</f>
        <v>#N/A</v>
      </c>
      <c r="AK344" s="128" t="e">
        <f>VLOOKUP(FinalOutput[[#This Row],[ONS_Cenus_2011]],Table5[],CensusData!AD$1,FALSE)</f>
        <v>#N/A</v>
      </c>
      <c r="AL344" s="128" t="e">
        <f>VLOOKUP(FinalOutput[[#This Row],[ONS_Cenus_2011]],Table5[],CensusData!AE$1,FALSE)</f>
        <v>#N/A</v>
      </c>
      <c r="AM344" s="128" t="e">
        <f>VLOOKUP(FinalOutput[[#This Row],[ONS_Cenus_2011]],Table5[],CensusData!AF$1,FALSE)</f>
        <v>#N/A</v>
      </c>
      <c r="AN344" s="128" t="e">
        <f>VLOOKUP(FinalOutput[[#This Row],[ONS_Cenus_2011]],Table5[],CensusData!AG$1,FALSE)</f>
        <v>#N/A</v>
      </c>
      <c r="AO344" s="128" t="e">
        <f>VLOOKUP(FinalOutput[[#This Row],[ONS_Cenus_2011]],Table5[],CensusData!AH$1,FALSE)</f>
        <v>#N/A</v>
      </c>
      <c r="AP344" s="128" t="e">
        <f>VLOOKUP(FinalOutput[[#This Row],[ONS_Cenus_2011]],Table5[],CensusData!AI$1,FALSE)</f>
        <v>#N/A</v>
      </c>
      <c r="AQ344" s="128" t="e">
        <f>VLOOKUP(FinalOutput[[#This Row],[ONS_Cenus_2011]],Table5[],CensusData!AJ$1,FALSE)</f>
        <v>#N/A</v>
      </c>
      <c r="AR344" s="128" t="e">
        <f>VLOOKUP(FinalOutput[[#This Row],[ONS_Cenus_2011]],Table5[],CensusData!AK$1,FALSE)</f>
        <v>#N/A</v>
      </c>
      <c r="AS344" s="128" t="e">
        <f>VLOOKUP(FinalOutput[[#This Row],[ONS_Cenus_2011]],Table5[],CensusData!AL$1,FALSE)</f>
        <v>#N/A</v>
      </c>
      <c r="AT344" s="128" t="e">
        <f>VLOOKUP(FinalOutput[[#This Row],[ONS_Cenus_2011]],Table5[],CensusData!AM$1,FALSE)</f>
        <v>#N/A</v>
      </c>
      <c r="AU344" s="128" t="e">
        <f>VLOOKUP(FinalOutput[[#This Row],[ONS_Cenus_2011]],Table5[],CensusData!AN$1,FALSE)</f>
        <v>#N/A</v>
      </c>
      <c r="AV344" s="128" t="e">
        <f>VLOOKUP(FinalOutput[[#This Row],[ONS_Cenus_2011]],Table5[],CensusData!AO$1,FALSE)</f>
        <v>#N/A</v>
      </c>
      <c r="AW344" s="128" t="e">
        <f>VLOOKUP(FinalOutput[[#This Row],[ONS_Cenus_2011]],Table5[],CensusData!AP$1,FALSE)</f>
        <v>#N/A</v>
      </c>
    </row>
    <row r="345" spans="1:49" ht="15" customHeight="1">
      <c r="A345" s="128" t="str">
        <f t="array" ref="A345">ConsolGeog[[#This Row],[Country]]</f>
        <v>Scotland</v>
      </c>
      <c r="B345" s="129" t="str">
        <f t="array" ref="B345">ConsolGeog[[#This Row],[County Name]]</f>
        <v/>
      </c>
      <c r="C345" s="128" t="str">
        <f t="array" ref="C345">ConsolGeog[[#This Row],[la_code]]</f>
        <v>S12000006</v>
      </c>
      <c r="D345" s="129" t="str">
        <f t="array" ref="D345">ConsolGeog[[#This Row],[la_name]]</f>
        <v>Dumfries and Galloway</v>
      </c>
      <c r="E345" s="129" t="str">
        <f t="array" ref="E345">ConsolGeog[[#This Row],[LA Type]]</f>
        <v>Local Authority</v>
      </c>
      <c r="F345" s="129">
        <f t="array" ref="F345">ConsolGeog[[#This Row],[population]]</f>
        <v>151324</v>
      </c>
      <c r="G345" s="129">
        <f t="array" ref="G345">ConsolGeog[[#This Row],[area]]</f>
        <v>642620</v>
      </c>
      <c r="H345" s="129">
        <f t="array" ref="H345">MAX(ConsolGeog[[#This Row],[Presented HS - 16-17 (2014)]]+ConsolGeog[[#This Row],[Presented HS - 18-24 (2014)]],ConsolGeog[[#This Row],[Presented HS - 16-24 (2014)]])+MAX(ConsolGeog[[#This Row],[Presented CS - 16-17 (2014)]]+ConsolGeog[[#This Row],[Presented CS - 18-24 (2014)]],ConsolGeog[[#This Row],[Presented CS - 16-24 (2014)]])</f>
        <v>0</v>
      </c>
      <c r="I345" s="129">
        <f t="array" ref="I345">MAX(ConsolGeog[[#This Row],[Assessed HS - 16-17 (2014)]]+ConsolGeog[[#This Row],[Assessed HS - 18-24 (2014)]],ConsolGeog[[#This Row],[Assessed HS - 16-24 (2014)]])+MAX(ConsolGeog[[#This Row],[Assessed CS - 16-17 (2014)]]+ConsolGeog[[#This Row],[Assessed CS - 18-24 (2014)]],ConsolGeog[[#This Row],[Assessed CS - 16-24 (2014)]])</f>
        <v>0</v>
      </c>
      <c r="J345" s="128">
        <f>VLOOKUP(FinalOutput[[#This Row],[ONS_Cenus_2011]],Table5[],CensusData!C$1,FALSE)</f>
        <v>41032</v>
      </c>
      <c r="K345" s="128">
        <f>VLOOKUP(FinalOutput[[#This Row],[ONS_Cenus_2011]],Table5[],CensusData!D$1,FALSE)</f>
        <v>6093</v>
      </c>
      <c r="L345" s="128">
        <f>VLOOKUP(FinalOutput[[#This Row],[ONS_Cenus_2011]],Table5[],CensusData!E$1,FALSE)</f>
        <v>2837</v>
      </c>
      <c r="M345" s="128" t="e">
        <f>VLOOKUP(FinalOutput[[#This Row],[ONS_Cenus_2011]],Table5[],CensusData!F$1,FALSE)</f>
        <v>#N/A</v>
      </c>
      <c r="N345" s="128" t="e">
        <f>VLOOKUP(FinalOutput[[#This Row],[ONS_Cenus_2011]],Table5[],CensusData!G$1,FALSE)</f>
        <v>#N/A</v>
      </c>
      <c r="O345" s="128" t="e">
        <f>VLOOKUP(FinalOutput[[#This Row],[ONS_Cenus_2011]],Table5[],CensusData!H$1,FALSE)</f>
        <v>#N/A</v>
      </c>
      <c r="P345" s="128" t="e">
        <f>VLOOKUP(FinalOutput[[#This Row],[ONS_Cenus_2011]],Table5[],CensusData!I$1,FALSE)</f>
        <v>#N/A</v>
      </c>
      <c r="Q345" s="128" t="e">
        <f>VLOOKUP(FinalOutput[[#This Row],[ONS_Cenus_2011]],Table5[],CensusData!J$1,FALSE)</f>
        <v>#N/A</v>
      </c>
      <c r="R345" s="128" t="e">
        <f>VLOOKUP(FinalOutput[[#This Row],[ONS_Cenus_2011]],Table5[],CensusData!K$1,FALSE)</f>
        <v>#N/A</v>
      </c>
      <c r="S345" s="128" t="e">
        <f>VLOOKUP(FinalOutput[[#This Row],[ONS_Cenus_2011]],Table5[],CensusData!L$1,FALSE)</f>
        <v>#N/A</v>
      </c>
      <c r="T345" s="128" t="e">
        <f>VLOOKUP(FinalOutput[[#This Row],[ONS_Cenus_2011]],Table5[],CensusData!M$1,FALSE)</f>
        <v>#N/A</v>
      </c>
      <c r="U345" s="128" t="e">
        <f>VLOOKUP(FinalOutput[[#This Row],[ONS_Cenus_2011]],Table5[],CensusData!N$1,FALSE)</f>
        <v>#N/A</v>
      </c>
      <c r="V345" s="128" t="e">
        <f>VLOOKUP(FinalOutput[[#This Row],[ONS_Cenus_2011]],Table5[],CensusData!O$1,FALSE)</f>
        <v>#N/A</v>
      </c>
      <c r="W345" s="128" t="e">
        <f>VLOOKUP(FinalOutput[[#This Row],[ONS_Cenus_2011]],Table5[],CensusData!P$1,FALSE)</f>
        <v>#N/A</v>
      </c>
      <c r="X345" s="128" t="e">
        <f>VLOOKUP(FinalOutput[[#This Row],[ONS_Cenus_2011]],Table5[],CensusData!Q$1,FALSE)</f>
        <v>#N/A</v>
      </c>
      <c r="Y345" s="128" t="e">
        <f>VLOOKUP(FinalOutput[[#This Row],[ONS_Cenus_2011]],Table5[],CensusData!R$1,FALSE)</f>
        <v>#N/A</v>
      </c>
      <c r="Z345" s="128" t="e">
        <f>VLOOKUP(FinalOutput[[#This Row],[ONS_Cenus_2011]],Table5[],CensusData!S$1,FALSE)</f>
        <v>#N/A</v>
      </c>
      <c r="AA345" s="128" t="e">
        <f>VLOOKUP(FinalOutput[[#This Row],[ONS_Cenus_2011]],Table5[],CensusData!T$1,FALSE)</f>
        <v>#N/A</v>
      </c>
      <c r="AB345" s="128" t="e">
        <f>VLOOKUP(FinalOutput[[#This Row],[ONS_Cenus_2011]],Table5[],CensusData!U$1,FALSE)</f>
        <v>#N/A</v>
      </c>
      <c r="AC345" s="128" t="e">
        <f>VLOOKUP(FinalOutput[[#This Row],[ONS_Cenus_2011]],Table5[],CensusData!V$1,FALSE)</f>
        <v>#N/A</v>
      </c>
      <c r="AD345" s="128" t="e">
        <f>VLOOKUP(FinalOutput[[#This Row],[ONS_Cenus_2011]],Table5[],CensusData!W$1,FALSE)</f>
        <v>#N/A</v>
      </c>
      <c r="AE345" s="128" t="e">
        <f>VLOOKUP(FinalOutput[[#This Row],[ONS_Cenus_2011]],Table5[],CensusData!X$1,FALSE)</f>
        <v>#N/A</v>
      </c>
      <c r="AF345" s="128" t="e">
        <f>VLOOKUP(FinalOutput[[#This Row],[ONS_Cenus_2011]],Table5[],CensusData!Y$1,FALSE)</f>
        <v>#N/A</v>
      </c>
      <c r="AG345" s="128" t="e">
        <f>VLOOKUP(FinalOutput[[#This Row],[ONS_Cenus_2011]],Table5[],CensusData!Z$1,FALSE)</f>
        <v>#N/A</v>
      </c>
      <c r="AH345" s="128" t="e">
        <f>VLOOKUP(FinalOutput[[#This Row],[ONS_Cenus_2011]],Table5[],CensusData!AA$1,FALSE)</f>
        <v>#N/A</v>
      </c>
      <c r="AI345" s="128" t="e">
        <f>VLOOKUP(FinalOutput[[#This Row],[ONS_Cenus_2011]],Table5[],CensusData!AB$1,FALSE)</f>
        <v>#N/A</v>
      </c>
      <c r="AJ345" s="128" t="e">
        <f>VLOOKUP(FinalOutput[[#This Row],[ONS_Cenus_2011]],Table5[],CensusData!AC$1,FALSE)</f>
        <v>#N/A</v>
      </c>
      <c r="AK345" s="128" t="e">
        <f>VLOOKUP(FinalOutput[[#This Row],[ONS_Cenus_2011]],Table5[],CensusData!AD$1,FALSE)</f>
        <v>#N/A</v>
      </c>
      <c r="AL345" s="128" t="e">
        <f>VLOOKUP(FinalOutput[[#This Row],[ONS_Cenus_2011]],Table5[],CensusData!AE$1,FALSE)</f>
        <v>#N/A</v>
      </c>
      <c r="AM345" s="128" t="e">
        <f>VLOOKUP(FinalOutput[[#This Row],[ONS_Cenus_2011]],Table5[],CensusData!AF$1,FALSE)</f>
        <v>#N/A</v>
      </c>
      <c r="AN345" s="128" t="e">
        <f>VLOOKUP(FinalOutput[[#This Row],[ONS_Cenus_2011]],Table5[],CensusData!AG$1,FALSE)</f>
        <v>#N/A</v>
      </c>
      <c r="AO345" s="128" t="e">
        <f>VLOOKUP(FinalOutput[[#This Row],[ONS_Cenus_2011]],Table5[],CensusData!AH$1,FALSE)</f>
        <v>#N/A</v>
      </c>
      <c r="AP345" s="128" t="e">
        <f>VLOOKUP(FinalOutput[[#This Row],[ONS_Cenus_2011]],Table5[],CensusData!AI$1,FALSE)</f>
        <v>#N/A</v>
      </c>
      <c r="AQ345" s="128" t="e">
        <f>VLOOKUP(FinalOutput[[#This Row],[ONS_Cenus_2011]],Table5[],CensusData!AJ$1,FALSE)</f>
        <v>#N/A</v>
      </c>
      <c r="AR345" s="128" t="e">
        <f>VLOOKUP(FinalOutput[[#This Row],[ONS_Cenus_2011]],Table5[],CensusData!AK$1,FALSE)</f>
        <v>#N/A</v>
      </c>
      <c r="AS345" s="128" t="e">
        <f>VLOOKUP(FinalOutput[[#This Row],[ONS_Cenus_2011]],Table5[],CensusData!AL$1,FALSE)</f>
        <v>#N/A</v>
      </c>
      <c r="AT345" s="128" t="e">
        <f>VLOOKUP(FinalOutput[[#This Row],[ONS_Cenus_2011]],Table5[],CensusData!AM$1,FALSE)</f>
        <v>#N/A</v>
      </c>
      <c r="AU345" s="128" t="e">
        <f>VLOOKUP(FinalOutput[[#This Row],[ONS_Cenus_2011]],Table5[],CensusData!AN$1,FALSE)</f>
        <v>#N/A</v>
      </c>
      <c r="AV345" s="128" t="e">
        <f>VLOOKUP(FinalOutput[[#This Row],[ONS_Cenus_2011]],Table5[],CensusData!AO$1,FALSE)</f>
        <v>#N/A</v>
      </c>
      <c r="AW345" s="128" t="e">
        <f>VLOOKUP(FinalOutput[[#This Row],[ONS_Cenus_2011]],Table5[],CensusData!AP$1,FALSE)</f>
        <v>#N/A</v>
      </c>
    </row>
    <row r="346" spans="1:49" ht="15" customHeight="1">
      <c r="A346" s="128" t="str">
        <f t="array" ref="A346">ConsolGeog[[#This Row],[Country]]</f>
        <v>Scotland</v>
      </c>
      <c r="B346" s="129" t="str">
        <f t="array" ref="B346">ConsolGeog[[#This Row],[County Name]]</f>
        <v/>
      </c>
      <c r="C346" s="128" t="str">
        <f t="array" ref="C346">ConsolGeog[[#This Row],[la_code]]</f>
        <v>S12000008</v>
      </c>
      <c r="D346" s="129" t="str">
        <f t="array" ref="D346">ConsolGeog[[#This Row],[la_name]]</f>
        <v>East Ayrshire</v>
      </c>
      <c r="E346" s="129" t="str">
        <f t="array" ref="E346">ConsolGeog[[#This Row],[LA Type]]</f>
        <v>Local Authority</v>
      </c>
      <c r="F346" s="129">
        <f t="array" ref="F346">ConsolGeog[[#This Row],[population]]</f>
        <v>122767</v>
      </c>
      <c r="G346" s="129">
        <f t="array" ref="G346">ConsolGeog[[#This Row],[area]]</f>
        <v>126212</v>
      </c>
      <c r="H346" s="129">
        <f t="array" ref="H346">MAX(ConsolGeog[[#This Row],[Presented HS - 16-17 (2014)]]+ConsolGeog[[#This Row],[Presented HS - 18-24 (2014)]],ConsolGeog[[#This Row],[Presented HS - 16-24 (2014)]])+MAX(ConsolGeog[[#This Row],[Presented CS - 16-17 (2014)]]+ConsolGeog[[#This Row],[Presented CS - 18-24 (2014)]],ConsolGeog[[#This Row],[Presented CS - 16-24 (2014)]])</f>
        <v>0</v>
      </c>
      <c r="I346" s="129">
        <f t="array" ref="I346">MAX(ConsolGeog[[#This Row],[Assessed HS - 16-17 (2014)]]+ConsolGeog[[#This Row],[Assessed HS - 18-24 (2014)]],ConsolGeog[[#This Row],[Assessed HS - 16-24 (2014)]])+MAX(ConsolGeog[[#This Row],[Assessed CS - 16-17 (2014)]]+ConsolGeog[[#This Row],[Assessed CS - 18-24 (2014)]],ConsolGeog[[#This Row],[Assessed CS - 16-24 (2014)]])</f>
        <v>0</v>
      </c>
      <c r="J346" s="128">
        <f>VLOOKUP(FinalOutput[[#This Row],[ONS_Cenus_2011]],Table5[],CensusData!C$1,FALSE)</f>
        <v>36234</v>
      </c>
      <c r="K346" s="128">
        <f>VLOOKUP(FinalOutput[[#This Row],[ONS_Cenus_2011]],Table5[],CensusData!D$1,FALSE)</f>
        <v>6707</v>
      </c>
      <c r="L346" s="128">
        <f>VLOOKUP(FinalOutput[[#This Row],[ONS_Cenus_2011]],Table5[],CensusData!E$1,FALSE)</f>
        <v>3305</v>
      </c>
      <c r="M346" s="128" t="e">
        <f>VLOOKUP(FinalOutput[[#This Row],[ONS_Cenus_2011]],Table5[],CensusData!F$1,FALSE)</f>
        <v>#N/A</v>
      </c>
      <c r="N346" s="128" t="e">
        <f>VLOOKUP(FinalOutput[[#This Row],[ONS_Cenus_2011]],Table5[],CensusData!G$1,FALSE)</f>
        <v>#N/A</v>
      </c>
      <c r="O346" s="128" t="e">
        <f>VLOOKUP(FinalOutput[[#This Row],[ONS_Cenus_2011]],Table5[],CensusData!H$1,FALSE)</f>
        <v>#N/A</v>
      </c>
      <c r="P346" s="128" t="e">
        <f>VLOOKUP(FinalOutput[[#This Row],[ONS_Cenus_2011]],Table5[],CensusData!I$1,FALSE)</f>
        <v>#N/A</v>
      </c>
      <c r="Q346" s="128" t="e">
        <f>VLOOKUP(FinalOutput[[#This Row],[ONS_Cenus_2011]],Table5[],CensusData!J$1,FALSE)</f>
        <v>#N/A</v>
      </c>
      <c r="R346" s="128" t="e">
        <f>VLOOKUP(FinalOutput[[#This Row],[ONS_Cenus_2011]],Table5[],CensusData!K$1,FALSE)</f>
        <v>#N/A</v>
      </c>
      <c r="S346" s="128" t="e">
        <f>VLOOKUP(FinalOutput[[#This Row],[ONS_Cenus_2011]],Table5[],CensusData!L$1,FALSE)</f>
        <v>#N/A</v>
      </c>
      <c r="T346" s="128" t="e">
        <f>VLOOKUP(FinalOutput[[#This Row],[ONS_Cenus_2011]],Table5[],CensusData!M$1,FALSE)</f>
        <v>#N/A</v>
      </c>
      <c r="U346" s="128" t="e">
        <f>VLOOKUP(FinalOutput[[#This Row],[ONS_Cenus_2011]],Table5[],CensusData!N$1,FALSE)</f>
        <v>#N/A</v>
      </c>
      <c r="V346" s="128" t="e">
        <f>VLOOKUP(FinalOutput[[#This Row],[ONS_Cenus_2011]],Table5[],CensusData!O$1,FALSE)</f>
        <v>#N/A</v>
      </c>
      <c r="W346" s="128" t="e">
        <f>VLOOKUP(FinalOutput[[#This Row],[ONS_Cenus_2011]],Table5[],CensusData!P$1,FALSE)</f>
        <v>#N/A</v>
      </c>
      <c r="X346" s="128" t="e">
        <f>VLOOKUP(FinalOutput[[#This Row],[ONS_Cenus_2011]],Table5[],CensusData!Q$1,FALSE)</f>
        <v>#N/A</v>
      </c>
      <c r="Y346" s="128" t="e">
        <f>VLOOKUP(FinalOutput[[#This Row],[ONS_Cenus_2011]],Table5[],CensusData!R$1,FALSE)</f>
        <v>#N/A</v>
      </c>
      <c r="Z346" s="128" t="e">
        <f>VLOOKUP(FinalOutput[[#This Row],[ONS_Cenus_2011]],Table5[],CensusData!S$1,FALSE)</f>
        <v>#N/A</v>
      </c>
      <c r="AA346" s="128" t="e">
        <f>VLOOKUP(FinalOutput[[#This Row],[ONS_Cenus_2011]],Table5[],CensusData!T$1,FALSE)</f>
        <v>#N/A</v>
      </c>
      <c r="AB346" s="128" t="e">
        <f>VLOOKUP(FinalOutput[[#This Row],[ONS_Cenus_2011]],Table5[],CensusData!U$1,FALSE)</f>
        <v>#N/A</v>
      </c>
      <c r="AC346" s="128" t="e">
        <f>VLOOKUP(FinalOutput[[#This Row],[ONS_Cenus_2011]],Table5[],CensusData!V$1,FALSE)</f>
        <v>#N/A</v>
      </c>
      <c r="AD346" s="128" t="e">
        <f>VLOOKUP(FinalOutput[[#This Row],[ONS_Cenus_2011]],Table5[],CensusData!W$1,FALSE)</f>
        <v>#N/A</v>
      </c>
      <c r="AE346" s="128" t="e">
        <f>VLOOKUP(FinalOutput[[#This Row],[ONS_Cenus_2011]],Table5[],CensusData!X$1,FALSE)</f>
        <v>#N/A</v>
      </c>
      <c r="AF346" s="128" t="e">
        <f>VLOOKUP(FinalOutput[[#This Row],[ONS_Cenus_2011]],Table5[],CensusData!Y$1,FALSE)</f>
        <v>#N/A</v>
      </c>
      <c r="AG346" s="128" t="e">
        <f>VLOOKUP(FinalOutput[[#This Row],[ONS_Cenus_2011]],Table5[],CensusData!Z$1,FALSE)</f>
        <v>#N/A</v>
      </c>
      <c r="AH346" s="128" t="e">
        <f>VLOOKUP(FinalOutput[[#This Row],[ONS_Cenus_2011]],Table5[],CensusData!AA$1,FALSE)</f>
        <v>#N/A</v>
      </c>
      <c r="AI346" s="128" t="e">
        <f>VLOOKUP(FinalOutput[[#This Row],[ONS_Cenus_2011]],Table5[],CensusData!AB$1,FALSE)</f>
        <v>#N/A</v>
      </c>
      <c r="AJ346" s="128" t="e">
        <f>VLOOKUP(FinalOutput[[#This Row],[ONS_Cenus_2011]],Table5[],CensusData!AC$1,FALSE)</f>
        <v>#N/A</v>
      </c>
      <c r="AK346" s="128" t="e">
        <f>VLOOKUP(FinalOutput[[#This Row],[ONS_Cenus_2011]],Table5[],CensusData!AD$1,FALSE)</f>
        <v>#N/A</v>
      </c>
      <c r="AL346" s="128" t="e">
        <f>VLOOKUP(FinalOutput[[#This Row],[ONS_Cenus_2011]],Table5[],CensusData!AE$1,FALSE)</f>
        <v>#N/A</v>
      </c>
      <c r="AM346" s="128" t="e">
        <f>VLOOKUP(FinalOutput[[#This Row],[ONS_Cenus_2011]],Table5[],CensusData!AF$1,FALSE)</f>
        <v>#N/A</v>
      </c>
      <c r="AN346" s="128" t="e">
        <f>VLOOKUP(FinalOutput[[#This Row],[ONS_Cenus_2011]],Table5[],CensusData!AG$1,FALSE)</f>
        <v>#N/A</v>
      </c>
      <c r="AO346" s="128" t="e">
        <f>VLOOKUP(FinalOutput[[#This Row],[ONS_Cenus_2011]],Table5[],CensusData!AH$1,FALSE)</f>
        <v>#N/A</v>
      </c>
      <c r="AP346" s="128" t="e">
        <f>VLOOKUP(FinalOutput[[#This Row],[ONS_Cenus_2011]],Table5[],CensusData!AI$1,FALSE)</f>
        <v>#N/A</v>
      </c>
      <c r="AQ346" s="128" t="e">
        <f>VLOOKUP(FinalOutput[[#This Row],[ONS_Cenus_2011]],Table5[],CensusData!AJ$1,FALSE)</f>
        <v>#N/A</v>
      </c>
      <c r="AR346" s="128" t="e">
        <f>VLOOKUP(FinalOutput[[#This Row],[ONS_Cenus_2011]],Table5[],CensusData!AK$1,FALSE)</f>
        <v>#N/A</v>
      </c>
      <c r="AS346" s="128" t="e">
        <f>VLOOKUP(FinalOutput[[#This Row],[ONS_Cenus_2011]],Table5[],CensusData!AL$1,FALSE)</f>
        <v>#N/A</v>
      </c>
      <c r="AT346" s="128" t="e">
        <f>VLOOKUP(FinalOutput[[#This Row],[ONS_Cenus_2011]],Table5[],CensusData!AM$1,FALSE)</f>
        <v>#N/A</v>
      </c>
      <c r="AU346" s="128" t="e">
        <f>VLOOKUP(FinalOutput[[#This Row],[ONS_Cenus_2011]],Table5[],CensusData!AN$1,FALSE)</f>
        <v>#N/A</v>
      </c>
      <c r="AV346" s="128" t="e">
        <f>VLOOKUP(FinalOutput[[#This Row],[ONS_Cenus_2011]],Table5[],CensusData!AO$1,FALSE)</f>
        <v>#N/A</v>
      </c>
      <c r="AW346" s="128" t="e">
        <f>VLOOKUP(FinalOutput[[#This Row],[ONS_Cenus_2011]],Table5[],CensusData!AP$1,FALSE)</f>
        <v>#N/A</v>
      </c>
    </row>
    <row r="347" spans="1:49" ht="15" customHeight="1">
      <c r="A347" s="128" t="str">
        <f t="array" ref="A347">ConsolGeog[[#This Row],[Country]]</f>
        <v>Scotland</v>
      </c>
      <c r="B347" s="129" t="str">
        <f t="array" ref="B347">ConsolGeog[[#This Row],[County Name]]</f>
        <v/>
      </c>
      <c r="C347" s="128" t="str">
        <f t="array" ref="C347">ConsolGeog[[#This Row],[la_code]]</f>
        <v>S12000010</v>
      </c>
      <c r="D347" s="129" t="str">
        <f t="array" ref="D347">ConsolGeog[[#This Row],[la_name]]</f>
        <v>East Lothian</v>
      </c>
      <c r="E347" s="129" t="str">
        <f t="array" ref="E347">ConsolGeog[[#This Row],[LA Type]]</f>
        <v>Local Authority</v>
      </c>
      <c r="F347" s="129">
        <f t="array" ref="F347">ConsolGeog[[#This Row],[population]]</f>
        <v>99717</v>
      </c>
      <c r="G347" s="129">
        <f t="array" ref="G347">ConsolGeog[[#This Row],[area]]</f>
        <v>67918</v>
      </c>
      <c r="H347" s="129">
        <f t="array" ref="H347">MAX(ConsolGeog[[#This Row],[Presented HS - 16-17 (2014)]]+ConsolGeog[[#This Row],[Presented HS - 18-24 (2014)]],ConsolGeog[[#This Row],[Presented HS - 16-24 (2014)]])+MAX(ConsolGeog[[#This Row],[Presented CS - 16-17 (2014)]]+ConsolGeog[[#This Row],[Presented CS - 18-24 (2014)]],ConsolGeog[[#This Row],[Presented CS - 16-24 (2014)]])</f>
        <v>0</v>
      </c>
      <c r="I347" s="129">
        <f t="array" ref="I347">MAX(ConsolGeog[[#This Row],[Assessed HS - 16-17 (2014)]]+ConsolGeog[[#This Row],[Assessed HS - 18-24 (2014)]],ConsolGeog[[#This Row],[Assessed HS - 16-24 (2014)]])+MAX(ConsolGeog[[#This Row],[Assessed CS - 16-17 (2014)]]+ConsolGeog[[#This Row],[Assessed CS - 18-24 (2014)]],ConsolGeog[[#This Row],[Assessed CS - 16-24 (2014)]])</f>
        <v>0</v>
      </c>
      <c r="J347" s="128">
        <f>VLOOKUP(FinalOutput[[#This Row],[ONS_Cenus_2011]],Table5[],CensusData!C$1,FALSE)</f>
        <v>24616</v>
      </c>
      <c r="K347" s="128">
        <f>VLOOKUP(FinalOutput[[#This Row],[ONS_Cenus_2011]],Table5[],CensusData!D$1,FALSE)</f>
        <v>4918</v>
      </c>
      <c r="L347" s="128">
        <f>VLOOKUP(FinalOutput[[#This Row],[ONS_Cenus_2011]],Table5[],CensusData!E$1,FALSE)</f>
        <v>1895</v>
      </c>
      <c r="M347" s="128" t="e">
        <f>VLOOKUP(FinalOutput[[#This Row],[ONS_Cenus_2011]],Table5[],CensusData!F$1,FALSE)</f>
        <v>#N/A</v>
      </c>
      <c r="N347" s="128" t="e">
        <f>VLOOKUP(FinalOutput[[#This Row],[ONS_Cenus_2011]],Table5[],CensusData!G$1,FALSE)</f>
        <v>#N/A</v>
      </c>
      <c r="O347" s="128" t="e">
        <f>VLOOKUP(FinalOutput[[#This Row],[ONS_Cenus_2011]],Table5[],CensusData!H$1,FALSE)</f>
        <v>#N/A</v>
      </c>
      <c r="P347" s="128" t="e">
        <f>VLOOKUP(FinalOutput[[#This Row],[ONS_Cenus_2011]],Table5[],CensusData!I$1,FALSE)</f>
        <v>#N/A</v>
      </c>
      <c r="Q347" s="128" t="e">
        <f>VLOOKUP(FinalOutput[[#This Row],[ONS_Cenus_2011]],Table5[],CensusData!J$1,FALSE)</f>
        <v>#N/A</v>
      </c>
      <c r="R347" s="128" t="e">
        <f>VLOOKUP(FinalOutput[[#This Row],[ONS_Cenus_2011]],Table5[],CensusData!K$1,FALSE)</f>
        <v>#N/A</v>
      </c>
      <c r="S347" s="128" t="e">
        <f>VLOOKUP(FinalOutput[[#This Row],[ONS_Cenus_2011]],Table5[],CensusData!L$1,FALSE)</f>
        <v>#N/A</v>
      </c>
      <c r="T347" s="128" t="e">
        <f>VLOOKUP(FinalOutput[[#This Row],[ONS_Cenus_2011]],Table5[],CensusData!M$1,FALSE)</f>
        <v>#N/A</v>
      </c>
      <c r="U347" s="128" t="e">
        <f>VLOOKUP(FinalOutput[[#This Row],[ONS_Cenus_2011]],Table5[],CensusData!N$1,FALSE)</f>
        <v>#N/A</v>
      </c>
      <c r="V347" s="128" t="e">
        <f>VLOOKUP(FinalOutput[[#This Row],[ONS_Cenus_2011]],Table5[],CensusData!O$1,FALSE)</f>
        <v>#N/A</v>
      </c>
      <c r="W347" s="128" t="e">
        <f>VLOOKUP(FinalOutput[[#This Row],[ONS_Cenus_2011]],Table5[],CensusData!P$1,FALSE)</f>
        <v>#N/A</v>
      </c>
      <c r="X347" s="128" t="e">
        <f>VLOOKUP(FinalOutput[[#This Row],[ONS_Cenus_2011]],Table5[],CensusData!Q$1,FALSE)</f>
        <v>#N/A</v>
      </c>
      <c r="Y347" s="128" t="e">
        <f>VLOOKUP(FinalOutput[[#This Row],[ONS_Cenus_2011]],Table5[],CensusData!R$1,FALSE)</f>
        <v>#N/A</v>
      </c>
      <c r="Z347" s="128" t="e">
        <f>VLOOKUP(FinalOutput[[#This Row],[ONS_Cenus_2011]],Table5[],CensusData!S$1,FALSE)</f>
        <v>#N/A</v>
      </c>
      <c r="AA347" s="128" t="e">
        <f>VLOOKUP(FinalOutput[[#This Row],[ONS_Cenus_2011]],Table5[],CensusData!T$1,FALSE)</f>
        <v>#N/A</v>
      </c>
      <c r="AB347" s="128" t="e">
        <f>VLOOKUP(FinalOutput[[#This Row],[ONS_Cenus_2011]],Table5[],CensusData!U$1,FALSE)</f>
        <v>#N/A</v>
      </c>
      <c r="AC347" s="128" t="e">
        <f>VLOOKUP(FinalOutput[[#This Row],[ONS_Cenus_2011]],Table5[],CensusData!V$1,FALSE)</f>
        <v>#N/A</v>
      </c>
      <c r="AD347" s="128" t="e">
        <f>VLOOKUP(FinalOutput[[#This Row],[ONS_Cenus_2011]],Table5[],CensusData!W$1,FALSE)</f>
        <v>#N/A</v>
      </c>
      <c r="AE347" s="128" t="e">
        <f>VLOOKUP(FinalOutput[[#This Row],[ONS_Cenus_2011]],Table5[],CensusData!X$1,FALSE)</f>
        <v>#N/A</v>
      </c>
      <c r="AF347" s="128" t="e">
        <f>VLOOKUP(FinalOutput[[#This Row],[ONS_Cenus_2011]],Table5[],CensusData!Y$1,FALSE)</f>
        <v>#N/A</v>
      </c>
      <c r="AG347" s="128" t="e">
        <f>VLOOKUP(FinalOutput[[#This Row],[ONS_Cenus_2011]],Table5[],CensusData!Z$1,FALSE)</f>
        <v>#N/A</v>
      </c>
      <c r="AH347" s="128" t="e">
        <f>VLOOKUP(FinalOutput[[#This Row],[ONS_Cenus_2011]],Table5[],CensusData!AA$1,FALSE)</f>
        <v>#N/A</v>
      </c>
      <c r="AI347" s="128" t="e">
        <f>VLOOKUP(FinalOutput[[#This Row],[ONS_Cenus_2011]],Table5[],CensusData!AB$1,FALSE)</f>
        <v>#N/A</v>
      </c>
      <c r="AJ347" s="128" t="e">
        <f>VLOOKUP(FinalOutput[[#This Row],[ONS_Cenus_2011]],Table5[],CensusData!AC$1,FALSE)</f>
        <v>#N/A</v>
      </c>
      <c r="AK347" s="128" t="e">
        <f>VLOOKUP(FinalOutput[[#This Row],[ONS_Cenus_2011]],Table5[],CensusData!AD$1,FALSE)</f>
        <v>#N/A</v>
      </c>
      <c r="AL347" s="128" t="e">
        <f>VLOOKUP(FinalOutput[[#This Row],[ONS_Cenus_2011]],Table5[],CensusData!AE$1,FALSE)</f>
        <v>#N/A</v>
      </c>
      <c r="AM347" s="128" t="e">
        <f>VLOOKUP(FinalOutput[[#This Row],[ONS_Cenus_2011]],Table5[],CensusData!AF$1,FALSE)</f>
        <v>#N/A</v>
      </c>
      <c r="AN347" s="128" t="e">
        <f>VLOOKUP(FinalOutput[[#This Row],[ONS_Cenus_2011]],Table5[],CensusData!AG$1,FALSE)</f>
        <v>#N/A</v>
      </c>
      <c r="AO347" s="128" t="e">
        <f>VLOOKUP(FinalOutput[[#This Row],[ONS_Cenus_2011]],Table5[],CensusData!AH$1,FALSE)</f>
        <v>#N/A</v>
      </c>
      <c r="AP347" s="128" t="e">
        <f>VLOOKUP(FinalOutput[[#This Row],[ONS_Cenus_2011]],Table5[],CensusData!AI$1,FALSE)</f>
        <v>#N/A</v>
      </c>
      <c r="AQ347" s="128" t="e">
        <f>VLOOKUP(FinalOutput[[#This Row],[ONS_Cenus_2011]],Table5[],CensusData!AJ$1,FALSE)</f>
        <v>#N/A</v>
      </c>
      <c r="AR347" s="128" t="e">
        <f>VLOOKUP(FinalOutput[[#This Row],[ONS_Cenus_2011]],Table5[],CensusData!AK$1,FALSE)</f>
        <v>#N/A</v>
      </c>
      <c r="AS347" s="128" t="e">
        <f>VLOOKUP(FinalOutput[[#This Row],[ONS_Cenus_2011]],Table5[],CensusData!AL$1,FALSE)</f>
        <v>#N/A</v>
      </c>
      <c r="AT347" s="128" t="e">
        <f>VLOOKUP(FinalOutput[[#This Row],[ONS_Cenus_2011]],Table5[],CensusData!AM$1,FALSE)</f>
        <v>#N/A</v>
      </c>
      <c r="AU347" s="128" t="e">
        <f>VLOOKUP(FinalOutput[[#This Row],[ONS_Cenus_2011]],Table5[],CensusData!AN$1,FALSE)</f>
        <v>#N/A</v>
      </c>
      <c r="AV347" s="128" t="e">
        <f>VLOOKUP(FinalOutput[[#This Row],[ONS_Cenus_2011]],Table5[],CensusData!AO$1,FALSE)</f>
        <v>#N/A</v>
      </c>
      <c r="AW347" s="128" t="e">
        <f>VLOOKUP(FinalOutput[[#This Row],[ONS_Cenus_2011]],Table5[],CensusData!AP$1,FALSE)</f>
        <v>#N/A</v>
      </c>
    </row>
    <row r="348" spans="1:49" ht="15" customHeight="1">
      <c r="A348" s="128" t="str">
        <f t="array" ref="A348">ConsolGeog[[#This Row],[Country]]</f>
        <v>Scotland</v>
      </c>
      <c r="B348" s="129" t="str">
        <f t="array" ref="B348">ConsolGeog[[#This Row],[County Name]]</f>
        <v/>
      </c>
      <c r="C348" s="128" t="str">
        <f t="array" ref="C348">ConsolGeog[[#This Row],[la_code]]</f>
        <v>S12000011</v>
      </c>
      <c r="D348" s="129" t="str">
        <f t="array" ref="D348">ConsolGeog[[#This Row],[la_name]]</f>
        <v>East Renfrewshire</v>
      </c>
      <c r="E348" s="129" t="str">
        <f t="array" ref="E348">ConsolGeog[[#This Row],[LA Type]]</f>
        <v>Local Authority</v>
      </c>
      <c r="F348" s="129">
        <f t="array" ref="F348">ConsolGeog[[#This Row],[population]]</f>
        <v>90574</v>
      </c>
      <c r="G348" s="129">
        <f t="array" ref="G348">ConsolGeog[[#This Row],[area]]</f>
        <v>17379</v>
      </c>
      <c r="H348" s="129">
        <f t="array" ref="H348">MAX(ConsolGeog[[#This Row],[Presented HS - 16-17 (2014)]]+ConsolGeog[[#This Row],[Presented HS - 18-24 (2014)]],ConsolGeog[[#This Row],[Presented HS - 16-24 (2014)]])+MAX(ConsolGeog[[#This Row],[Presented CS - 16-17 (2014)]]+ConsolGeog[[#This Row],[Presented CS - 18-24 (2014)]],ConsolGeog[[#This Row],[Presented CS - 16-24 (2014)]])</f>
        <v>0</v>
      </c>
      <c r="I348" s="129">
        <f t="array" ref="I348">MAX(ConsolGeog[[#This Row],[Assessed HS - 16-17 (2014)]]+ConsolGeog[[#This Row],[Assessed HS - 18-24 (2014)]],ConsolGeog[[#This Row],[Assessed HS - 16-24 (2014)]])+MAX(ConsolGeog[[#This Row],[Assessed CS - 16-17 (2014)]]+ConsolGeog[[#This Row],[Assessed CS - 18-24 (2014)]],ConsolGeog[[#This Row],[Assessed CS - 16-24 (2014)]])</f>
        <v>0</v>
      </c>
      <c r="J348" s="128">
        <f>VLOOKUP(FinalOutput[[#This Row],[ONS_Cenus_2011]],Table5[],CensusData!C$1,FALSE)</f>
        <v>22245</v>
      </c>
      <c r="K348" s="128">
        <f>VLOOKUP(FinalOutput[[#This Row],[ONS_Cenus_2011]],Table5[],CensusData!D$1,FALSE)</f>
        <v>4664</v>
      </c>
      <c r="L348" s="128">
        <f>VLOOKUP(FinalOutput[[#This Row],[ONS_Cenus_2011]],Table5[],CensusData!E$1,FALSE)</f>
        <v>1460</v>
      </c>
      <c r="M348" s="128" t="e">
        <f>VLOOKUP(FinalOutput[[#This Row],[ONS_Cenus_2011]],Table5[],CensusData!F$1,FALSE)</f>
        <v>#N/A</v>
      </c>
      <c r="N348" s="128" t="e">
        <f>VLOOKUP(FinalOutput[[#This Row],[ONS_Cenus_2011]],Table5[],CensusData!G$1,FALSE)</f>
        <v>#N/A</v>
      </c>
      <c r="O348" s="128" t="e">
        <f>VLOOKUP(FinalOutput[[#This Row],[ONS_Cenus_2011]],Table5[],CensusData!H$1,FALSE)</f>
        <v>#N/A</v>
      </c>
      <c r="P348" s="128" t="e">
        <f>VLOOKUP(FinalOutput[[#This Row],[ONS_Cenus_2011]],Table5[],CensusData!I$1,FALSE)</f>
        <v>#N/A</v>
      </c>
      <c r="Q348" s="128" t="e">
        <f>VLOOKUP(FinalOutput[[#This Row],[ONS_Cenus_2011]],Table5[],CensusData!J$1,FALSE)</f>
        <v>#N/A</v>
      </c>
      <c r="R348" s="128" t="e">
        <f>VLOOKUP(FinalOutput[[#This Row],[ONS_Cenus_2011]],Table5[],CensusData!K$1,FALSE)</f>
        <v>#N/A</v>
      </c>
      <c r="S348" s="128" t="e">
        <f>VLOOKUP(FinalOutput[[#This Row],[ONS_Cenus_2011]],Table5[],CensusData!L$1,FALSE)</f>
        <v>#N/A</v>
      </c>
      <c r="T348" s="128" t="e">
        <f>VLOOKUP(FinalOutput[[#This Row],[ONS_Cenus_2011]],Table5[],CensusData!M$1,FALSE)</f>
        <v>#N/A</v>
      </c>
      <c r="U348" s="128" t="e">
        <f>VLOOKUP(FinalOutput[[#This Row],[ONS_Cenus_2011]],Table5[],CensusData!N$1,FALSE)</f>
        <v>#N/A</v>
      </c>
      <c r="V348" s="128" t="e">
        <f>VLOOKUP(FinalOutput[[#This Row],[ONS_Cenus_2011]],Table5[],CensusData!O$1,FALSE)</f>
        <v>#N/A</v>
      </c>
      <c r="W348" s="128" t="e">
        <f>VLOOKUP(FinalOutput[[#This Row],[ONS_Cenus_2011]],Table5[],CensusData!P$1,FALSE)</f>
        <v>#N/A</v>
      </c>
      <c r="X348" s="128" t="e">
        <f>VLOOKUP(FinalOutput[[#This Row],[ONS_Cenus_2011]],Table5[],CensusData!Q$1,FALSE)</f>
        <v>#N/A</v>
      </c>
      <c r="Y348" s="128" t="e">
        <f>VLOOKUP(FinalOutput[[#This Row],[ONS_Cenus_2011]],Table5[],CensusData!R$1,FALSE)</f>
        <v>#N/A</v>
      </c>
      <c r="Z348" s="128" t="e">
        <f>VLOOKUP(FinalOutput[[#This Row],[ONS_Cenus_2011]],Table5[],CensusData!S$1,FALSE)</f>
        <v>#N/A</v>
      </c>
      <c r="AA348" s="128" t="e">
        <f>VLOOKUP(FinalOutput[[#This Row],[ONS_Cenus_2011]],Table5[],CensusData!T$1,FALSE)</f>
        <v>#N/A</v>
      </c>
      <c r="AB348" s="128" t="e">
        <f>VLOOKUP(FinalOutput[[#This Row],[ONS_Cenus_2011]],Table5[],CensusData!U$1,FALSE)</f>
        <v>#N/A</v>
      </c>
      <c r="AC348" s="128" t="e">
        <f>VLOOKUP(FinalOutput[[#This Row],[ONS_Cenus_2011]],Table5[],CensusData!V$1,FALSE)</f>
        <v>#N/A</v>
      </c>
      <c r="AD348" s="128" t="e">
        <f>VLOOKUP(FinalOutput[[#This Row],[ONS_Cenus_2011]],Table5[],CensusData!W$1,FALSE)</f>
        <v>#N/A</v>
      </c>
      <c r="AE348" s="128" t="e">
        <f>VLOOKUP(FinalOutput[[#This Row],[ONS_Cenus_2011]],Table5[],CensusData!X$1,FALSE)</f>
        <v>#N/A</v>
      </c>
      <c r="AF348" s="128" t="e">
        <f>VLOOKUP(FinalOutput[[#This Row],[ONS_Cenus_2011]],Table5[],CensusData!Y$1,FALSE)</f>
        <v>#N/A</v>
      </c>
      <c r="AG348" s="128" t="e">
        <f>VLOOKUP(FinalOutput[[#This Row],[ONS_Cenus_2011]],Table5[],CensusData!Z$1,FALSE)</f>
        <v>#N/A</v>
      </c>
      <c r="AH348" s="128" t="e">
        <f>VLOOKUP(FinalOutput[[#This Row],[ONS_Cenus_2011]],Table5[],CensusData!AA$1,FALSE)</f>
        <v>#N/A</v>
      </c>
      <c r="AI348" s="128" t="e">
        <f>VLOOKUP(FinalOutput[[#This Row],[ONS_Cenus_2011]],Table5[],CensusData!AB$1,FALSE)</f>
        <v>#N/A</v>
      </c>
      <c r="AJ348" s="128" t="e">
        <f>VLOOKUP(FinalOutput[[#This Row],[ONS_Cenus_2011]],Table5[],CensusData!AC$1,FALSE)</f>
        <v>#N/A</v>
      </c>
      <c r="AK348" s="128" t="e">
        <f>VLOOKUP(FinalOutput[[#This Row],[ONS_Cenus_2011]],Table5[],CensusData!AD$1,FALSE)</f>
        <v>#N/A</v>
      </c>
      <c r="AL348" s="128" t="e">
        <f>VLOOKUP(FinalOutput[[#This Row],[ONS_Cenus_2011]],Table5[],CensusData!AE$1,FALSE)</f>
        <v>#N/A</v>
      </c>
      <c r="AM348" s="128" t="e">
        <f>VLOOKUP(FinalOutput[[#This Row],[ONS_Cenus_2011]],Table5[],CensusData!AF$1,FALSE)</f>
        <v>#N/A</v>
      </c>
      <c r="AN348" s="128" t="e">
        <f>VLOOKUP(FinalOutput[[#This Row],[ONS_Cenus_2011]],Table5[],CensusData!AG$1,FALSE)</f>
        <v>#N/A</v>
      </c>
      <c r="AO348" s="128" t="e">
        <f>VLOOKUP(FinalOutput[[#This Row],[ONS_Cenus_2011]],Table5[],CensusData!AH$1,FALSE)</f>
        <v>#N/A</v>
      </c>
      <c r="AP348" s="128" t="e">
        <f>VLOOKUP(FinalOutput[[#This Row],[ONS_Cenus_2011]],Table5[],CensusData!AI$1,FALSE)</f>
        <v>#N/A</v>
      </c>
      <c r="AQ348" s="128" t="e">
        <f>VLOOKUP(FinalOutput[[#This Row],[ONS_Cenus_2011]],Table5[],CensusData!AJ$1,FALSE)</f>
        <v>#N/A</v>
      </c>
      <c r="AR348" s="128" t="e">
        <f>VLOOKUP(FinalOutput[[#This Row],[ONS_Cenus_2011]],Table5[],CensusData!AK$1,FALSE)</f>
        <v>#N/A</v>
      </c>
      <c r="AS348" s="128" t="e">
        <f>VLOOKUP(FinalOutput[[#This Row],[ONS_Cenus_2011]],Table5[],CensusData!AL$1,FALSE)</f>
        <v>#N/A</v>
      </c>
      <c r="AT348" s="128" t="e">
        <f>VLOOKUP(FinalOutput[[#This Row],[ONS_Cenus_2011]],Table5[],CensusData!AM$1,FALSE)</f>
        <v>#N/A</v>
      </c>
      <c r="AU348" s="128" t="e">
        <f>VLOOKUP(FinalOutput[[#This Row],[ONS_Cenus_2011]],Table5[],CensusData!AN$1,FALSE)</f>
        <v>#N/A</v>
      </c>
      <c r="AV348" s="128" t="e">
        <f>VLOOKUP(FinalOutput[[#This Row],[ONS_Cenus_2011]],Table5[],CensusData!AO$1,FALSE)</f>
        <v>#N/A</v>
      </c>
      <c r="AW348" s="128" t="e">
        <f>VLOOKUP(FinalOutput[[#This Row],[ONS_Cenus_2011]],Table5[],CensusData!AP$1,FALSE)</f>
        <v>#N/A</v>
      </c>
    </row>
    <row r="349" spans="1:49" ht="15" customHeight="1">
      <c r="A349" s="128" t="str">
        <f t="array" ref="A349">ConsolGeog[[#This Row],[Country]]</f>
        <v>Scotland</v>
      </c>
      <c r="B349" s="129" t="str">
        <f t="array" ref="B349">ConsolGeog[[#This Row],[County Name]]</f>
        <v/>
      </c>
      <c r="C349" s="128" t="str">
        <f t="array" ref="C349">ConsolGeog[[#This Row],[la_code]]</f>
        <v>S12000013</v>
      </c>
      <c r="D349" s="129" t="str">
        <f t="array" ref="D349">ConsolGeog[[#This Row],[la_name]]</f>
        <v>Eilean Siar</v>
      </c>
      <c r="E349" s="129" t="str">
        <f t="array" ref="E349">ConsolGeog[[#This Row],[LA Type]]</f>
        <v>Local Authority</v>
      </c>
      <c r="F349" s="129">
        <f t="array" ref="F349">ConsolGeog[[#This Row],[population]]</f>
        <v>27684</v>
      </c>
      <c r="G349" s="129">
        <f t="array" ref="G349">ConsolGeog[[#This Row],[area]]</f>
        <v>305950</v>
      </c>
      <c r="H349" s="129">
        <f t="array" ref="H349">MAX(ConsolGeog[[#This Row],[Presented HS - 16-17 (2014)]]+ConsolGeog[[#This Row],[Presented HS - 18-24 (2014)]],ConsolGeog[[#This Row],[Presented HS - 16-24 (2014)]])+MAX(ConsolGeog[[#This Row],[Presented CS - 16-17 (2014)]]+ConsolGeog[[#This Row],[Presented CS - 18-24 (2014)]],ConsolGeog[[#This Row],[Presented CS - 16-24 (2014)]])</f>
        <v>0</v>
      </c>
      <c r="I349" s="129">
        <f t="array" ref="I349">MAX(ConsolGeog[[#This Row],[Assessed HS - 16-17 (2014)]]+ConsolGeog[[#This Row],[Assessed HS - 18-24 (2014)]],ConsolGeog[[#This Row],[Assessed HS - 16-24 (2014)]])+MAX(ConsolGeog[[#This Row],[Assessed CS - 16-17 (2014)]]+ConsolGeog[[#This Row],[Assessed CS - 18-24 (2014)]],ConsolGeog[[#This Row],[Assessed CS - 16-24 (2014)]])</f>
        <v>0</v>
      </c>
      <c r="J349" s="128">
        <f>VLOOKUP(FinalOutput[[#This Row],[ONS_Cenus_2011]],Table5[],CensusData!C$1,FALSE)</f>
        <v>6871</v>
      </c>
      <c r="K349" s="128">
        <f>VLOOKUP(FinalOutput[[#This Row],[ONS_Cenus_2011]],Table5[],CensusData!D$1,FALSE)</f>
        <v>972</v>
      </c>
      <c r="L349" s="128">
        <f>VLOOKUP(FinalOutput[[#This Row],[ONS_Cenus_2011]],Table5[],CensusData!E$1,FALSE)</f>
        <v>403</v>
      </c>
      <c r="M349" s="128" t="e">
        <f>VLOOKUP(FinalOutput[[#This Row],[ONS_Cenus_2011]],Table5[],CensusData!F$1,FALSE)</f>
        <v>#N/A</v>
      </c>
      <c r="N349" s="128" t="e">
        <f>VLOOKUP(FinalOutput[[#This Row],[ONS_Cenus_2011]],Table5[],CensusData!G$1,FALSE)</f>
        <v>#N/A</v>
      </c>
      <c r="O349" s="128" t="e">
        <f>VLOOKUP(FinalOutput[[#This Row],[ONS_Cenus_2011]],Table5[],CensusData!H$1,FALSE)</f>
        <v>#N/A</v>
      </c>
      <c r="P349" s="128" t="e">
        <f>VLOOKUP(FinalOutput[[#This Row],[ONS_Cenus_2011]],Table5[],CensusData!I$1,FALSE)</f>
        <v>#N/A</v>
      </c>
      <c r="Q349" s="128" t="e">
        <f>VLOOKUP(FinalOutput[[#This Row],[ONS_Cenus_2011]],Table5[],CensusData!J$1,FALSE)</f>
        <v>#N/A</v>
      </c>
      <c r="R349" s="128" t="e">
        <f>VLOOKUP(FinalOutput[[#This Row],[ONS_Cenus_2011]],Table5[],CensusData!K$1,FALSE)</f>
        <v>#N/A</v>
      </c>
      <c r="S349" s="128" t="e">
        <f>VLOOKUP(FinalOutput[[#This Row],[ONS_Cenus_2011]],Table5[],CensusData!L$1,FALSE)</f>
        <v>#N/A</v>
      </c>
      <c r="T349" s="128" t="e">
        <f>VLOOKUP(FinalOutput[[#This Row],[ONS_Cenus_2011]],Table5[],CensusData!M$1,FALSE)</f>
        <v>#N/A</v>
      </c>
      <c r="U349" s="128" t="e">
        <f>VLOOKUP(FinalOutput[[#This Row],[ONS_Cenus_2011]],Table5[],CensusData!N$1,FALSE)</f>
        <v>#N/A</v>
      </c>
      <c r="V349" s="128" t="e">
        <f>VLOOKUP(FinalOutput[[#This Row],[ONS_Cenus_2011]],Table5[],CensusData!O$1,FALSE)</f>
        <v>#N/A</v>
      </c>
      <c r="W349" s="128" t="e">
        <f>VLOOKUP(FinalOutput[[#This Row],[ONS_Cenus_2011]],Table5[],CensusData!P$1,FALSE)</f>
        <v>#N/A</v>
      </c>
      <c r="X349" s="128" t="e">
        <f>VLOOKUP(FinalOutput[[#This Row],[ONS_Cenus_2011]],Table5[],CensusData!Q$1,FALSE)</f>
        <v>#N/A</v>
      </c>
      <c r="Y349" s="128" t="e">
        <f>VLOOKUP(FinalOutput[[#This Row],[ONS_Cenus_2011]],Table5[],CensusData!R$1,FALSE)</f>
        <v>#N/A</v>
      </c>
      <c r="Z349" s="128" t="e">
        <f>VLOOKUP(FinalOutput[[#This Row],[ONS_Cenus_2011]],Table5[],CensusData!S$1,FALSE)</f>
        <v>#N/A</v>
      </c>
      <c r="AA349" s="128" t="e">
        <f>VLOOKUP(FinalOutput[[#This Row],[ONS_Cenus_2011]],Table5[],CensusData!T$1,FALSE)</f>
        <v>#N/A</v>
      </c>
      <c r="AB349" s="128" t="e">
        <f>VLOOKUP(FinalOutput[[#This Row],[ONS_Cenus_2011]],Table5[],CensusData!U$1,FALSE)</f>
        <v>#N/A</v>
      </c>
      <c r="AC349" s="128" t="e">
        <f>VLOOKUP(FinalOutput[[#This Row],[ONS_Cenus_2011]],Table5[],CensusData!V$1,FALSE)</f>
        <v>#N/A</v>
      </c>
      <c r="AD349" s="128" t="e">
        <f>VLOOKUP(FinalOutput[[#This Row],[ONS_Cenus_2011]],Table5[],CensusData!W$1,FALSE)</f>
        <v>#N/A</v>
      </c>
      <c r="AE349" s="128" t="e">
        <f>VLOOKUP(FinalOutput[[#This Row],[ONS_Cenus_2011]],Table5[],CensusData!X$1,FALSE)</f>
        <v>#N/A</v>
      </c>
      <c r="AF349" s="128" t="e">
        <f>VLOOKUP(FinalOutput[[#This Row],[ONS_Cenus_2011]],Table5[],CensusData!Y$1,FALSE)</f>
        <v>#N/A</v>
      </c>
      <c r="AG349" s="128" t="e">
        <f>VLOOKUP(FinalOutput[[#This Row],[ONS_Cenus_2011]],Table5[],CensusData!Z$1,FALSE)</f>
        <v>#N/A</v>
      </c>
      <c r="AH349" s="128" t="e">
        <f>VLOOKUP(FinalOutput[[#This Row],[ONS_Cenus_2011]],Table5[],CensusData!AA$1,FALSE)</f>
        <v>#N/A</v>
      </c>
      <c r="AI349" s="128" t="e">
        <f>VLOOKUP(FinalOutput[[#This Row],[ONS_Cenus_2011]],Table5[],CensusData!AB$1,FALSE)</f>
        <v>#N/A</v>
      </c>
      <c r="AJ349" s="128" t="e">
        <f>VLOOKUP(FinalOutput[[#This Row],[ONS_Cenus_2011]],Table5[],CensusData!AC$1,FALSE)</f>
        <v>#N/A</v>
      </c>
      <c r="AK349" s="128" t="e">
        <f>VLOOKUP(FinalOutput[[#This Row],[ONS_Cenus_2011]],Table5[],CensusData!AD$1,FALSE)</f>
        <v>#N/A</v>
      </c>
      <c r="AL349" s="128" t="e">
        <f>VLOOKUP(FinalOutput[[#This Row],[ONS_Cenus_2011]],Table5[],CensusData!AE$1,FALSE)</f>
        <v>#N/A</v>
      </c>
      <c r="AM349" s="128" t="e">
        <f>VLOOKUP(FinalOutput[[#This Row],[ONS_Cenus_2011]],Table5[],CensusData!AF$1,FALSE)</f>
        <v>#N/A</v>
      </c>
      <c r="AN349" s="128" t="e">
        <f>VLOOKUP(FinalOutput[[#This Row],[ONS_Cenus_2011]],Table5[],CensusData!AG$1,FALSE)</f>
        <v>#N/A</v>
      </c>
      <c r="AO349" s="128" t="e">
        <f>VLOOKUP(FinalOutput[[#This Row],[ONS_Cenus_2011]],Table5[],CensusData!AH$1,FALSE)</f>
        <v>#N/A</v>
      </c>
      <c r="AP349" s="128" t="e">
        <f>VLOOKUP(FinalOutput[[#This Row],[ONS_Cenus_2011]],Table5[],CensusData!AI$1,FALSE)</f>
        <v>#N/A</v>
      </c>
      <c r="AQ349" s="128" t="e">
        <f>VLOOKUP(FinalOutput[[#This Row],[ONS_Cenus_2011]],Table5[],CensusData!AJ$1,FALSE)</f>
        <v>#N/A</v>
      </c>
      <c r="AR349" s="128" t="e">
        <f>VLOOKUP(FinalOutput[[#This Row],[ONS_Cenus_2011]],Table5[],CensusData!AK$1,FALSE)</f>
        <v>#N/A</v>
      </c>
      <c r="AS349" s="128" t="e">
        <f>VLOOKUP(FinalOutput[[#This Row],[ONS_Cenus_2011]],Table5[],CensusData!AL$1,FALSE)</f>
        <v>#N/A</v>
      </c>
      <c r="AT349" s="128" t="e">
        <f>VLOOKUP(FinalOutput[[#This Row],[ONS_Cenus_2011]],Table5[],CensusData!AM$1,FALSE)</f>
        <v>#N/A</v>
      </c>
      <c r="AU349" s="128" t="e">
        <f>VLOOKUP(FinalOutput[[#This Row],[ONS_Cenus_2011]],Table5[],CensusData!AN$1,FALSE)</f>
        <v>#N/A</v>
      </c>
      <c r="AV349" s="128" t="e">
        <f>VLOOKUP(FinalOutput[[#This Row],[ONS_Cenus_2011]],Table5[],CensusData!AO$1,FALSE)</f>
        <v>#N/A</v>
      </c>
      <c r="AW349" s="128" t="e">
        <f>VLOOKUP(FinalOutput[[#This Row],[ONS_Cenus_2011]],Table5[],CensusData!AP$1,FALSE)</f>
        <v>#N/A</v>
      </c>
    </row>
    <row r="350" spans="1:49" ht="15" customHeight="1">
      <c r="A350" s="128" t="str">
        <f t="array" ref="A350">ConsolGeog[[#This Row],[Country]]</f>
        <v>Scotland</v>
      </c>
      <c r="B350" s="129" t="str">
        <f t="array" ref="B350">ConsolGeog[[#This Row],[County Name]]</f>
        <v/>
      </c>
      <c r="C350" s="128" t="str">
        <f t="array" ref="C350">ConsolGeog[[#This Row],[la_code]]</f>
        <v>S12000014</v>
      </c>
      <c r="D350" s="129" t="str">
        <f t="array" ref="D350">ConsolGeog[[#This Row],[la_name]]</f>
        <v>Falkirk</v>
      </c>
      <c r="E350" s="129" t="str">
        <f t="array" ref="E350">ConsolGeog[[#This Row],[LA Type]]</f>
        <v>Local Authority</v>
      </c>
      <c r="F350" s="129">
        <f t="array" ref="F350">ConsolGeog[[#This Row],[population]]</f>
        <v>155990</v>
      </c>
      <c r="G350" s="129">
        <f t="array" ref="G350">ConsolGeog[[#This Row],[area]]</f>
        <v>29736</v>
      </c>
      <c r="H350" s="129">
        <f t="array" ref="H350">MAX(ConsolGeog[[#This Row],[Presented HS - 16-17 (2014)]]+ConsolGeog[[#This Row],[Presented HS - 18-24 (2014)]],ConsolGeog[[#This Row],[Presented HS - 16-24 (2014)]])+MAX(ConsolGeog[[#This Row],[Presented CS - 16-17 (2014)]]+ConsolGeog[[#This Row],[Presented CS - 18-24 (2014)]],ConsolGeog[[#This Row],[Presented CS - 16-24 (2014)]])</f>
        <v>0</v>
      </c>
      <c r="I350" s="129">
        <f t="array" ref="I350">MAX(ConsolGeog[[#This Row],[Assessed HS - 16-17 (2014)]]+ConsolGeog[[#This Row],[Assessed HS - 18-24 (2014)]],ConsolGeog[[#This Row],[Assessed HS - 16-24 (2014)]])+MAX(ConsolGeog[[#This Row],[Assessed CS - 16-17 (2014)]]+ConsolGeog[[#This Row],[Assessed CS - 18-24 (2014)]],ConsolGeog[[#This Row],[Assessed CS - 16-24 (2014)]])</f>
        <v>0</v>
      </c>
      <c r="J350" s="128">
        <f>VLOOKUP(FinalOutput[[#This Row],[ONS_Cenus_2011]],Table5[],CensusData!C$1,FALSE)</f>
        <v>40346</v>
      </c>
      <c r="K350" s="128">
        <f>VLOOKUP(FinalOutput[[#This Row],[ONS_Cenus_2011]],Table5[],CensusData!D$1,FALSE)</f>
        <v>6841</v>
      </c>
      <c r="L350" s="128">
        <f>VLOOKUP(FinalOutput[[#This Row],[ONS_Cenus_2011]],Table5[],CensusData!E$1,FALSE)</f>
        <v>3474</v>
      </c>
      <c r="M350" s="128" t="e">
        <f>VLOOKUP(FinalOutput[[#This Row],[ONS_Cenus_2011]],Table5[],CensusData!F$1,FALSE)</f>
        <v>#N/A</v>
      </c>
      <c r="N350" s="128" t="e">
        <f>VLOOKUP(FinalOutput[[#This Row],[ONS_Cenus_2011]],Table5[],CensusData!G$1,FALSE)</f>
        <v>#N/A</v>
      </c>
      <c r="O350" s="128" t="e">
        <f>VLOOKUP(FinalOutput[[#This Row],[ONS_Cenus_2011]],Table5[],CensusData!H$1,FALSE)</f>
        <v>#N/A</v>
      </c>
      <c r="P350" s="128" t="e">
        <f>VLOOKUP(FinalOutput[[#This Row],[ONS_Cenus_2011]],Table5[],CensusData!I$1,FALSE)</f>
        <v>#N/A</v>
      </c>
      <c r="Q350" s="128" t="e">
        <f>VLOOKUP(FinalOutput[[#This Row],[ONS_Cenus_2011]],Table5[],CensusData!J$1,FALSE)</f>
        <v>#N/A</v>
      </c>
      <c r="R350" s="128" t="e">
        <f>VLOOKUP(FinalOutput[[#This Row],[ONS_Cenus_2011]],Table5[],CensusData!K$1,FALSE)</f>
        <v>#N/A</v>
      </c>
      <c r="S350" s="128" t="e">
        <f>VLOOKUP(FinalOutput[[#This Row],[ONS_Cenus_2011]],Table5[],CensusData!L$1,FALSE)</f>
        <v>#N/A</v>
      </c>
      <c r="T350" s="128" t="e">
        <f>VLOOKUP(FinalOutput[[#This Row],[ONS_Cenus_2011]],Table5[],CensusData!M$1,FALSE)</f>
        <v>#N/A</v>
      </c>
      <c r="U350" s="128" t="e">
        <f>VLOOKUP(FinalOutput[[#This Row],[ONS_Cenus_2011]],Table5[],CensusData!N$1,FALSE)</f>
        <v>#N/A</v>
      </c>
      <c r="V350" s="128" t="e">
        <f>VLOOKUP(FinalOutput[[#This Row],[ONS_Cenus_2011]],Table5[],CensusData!O$1,FALSE)</f>
        <v>#N/A</v>
      </c>
      <c r="W350" s="128" t="e">
        <f>VLOOKUP(FinalOutput[[#This Row],[ONS_Cenus_2011]],Table5[],CensusData!P$1,FALSE)</f>
        <v>#N/A</v>
      </c>
      <c r="X350" s="128" t="e">
        <f>VLOOKUP(FinalOutput[[#This Row],[ONS_Cenus_2011]],Table5[],CensusData!Q$1,FALSE)</f>
        <v>#N/A</v>
      </c>
      <c r="Y350" s="128" t="e">
        <f>VLOOKUP(FinalOutput[[#This Row],[ONS_Cenus_2011]],Table5[],CensusData!R$1,FALSE)</f>
        <v>#N/A</v>
      </c>
      <c r="Z350" s="128" t="e">
        <f>VLOOKUP(FinalOutput[[#This Row],[ONS_Cenus_2011]],Table5[],CensusData!S$1,FALSE)</f>
        <v>#N/A</v>
      </c>
      <c r="AA350" s="128" t="e">
        <f>VLOOKUP(FinalOutput[[#This Row],[ONS_Cenus_2011]],Table5[],CensusData!T$1,FALSE)</f>
        <v>#N/A</v>
      </c>
      <c r="AB350" s="128" t="e">
        <f>VLOOKUP(FinalOutput[[#This Row],[ONS_Cenus_2011]],Table5[],CensusData!U$1,FALSE)</f>
        <v>#N/A</v>
      </c>
      <c r="AC350" s="128" t="e">
        <f>VLOOKUP(FinalOutput[[#This Row],[ONS_Cenus_2011]],Table5[],CensusData!V$1,FALSE)</f>
        <v>#N/A</v>
      </c>
      <c r="AD350" s="128" t="e">
        <f>VLOOKUP(FinalOutput[[#This Row],[ONS_Cenus_2011]],Table5[],CensusData!W$1,FALSE)</f>
        <v>#N/A</v>
      </c>
      <c r="AE350" s="128" t="e">
        <f>VLOOKUP(FinalOutput[[#This Row],[ONS_Cenus_2011]],Table5[],CensusData!X$1,FALSE)</f>
        <v>#N/A</v>
      </c>
      <c r="AF350" s="128" t="e">
        <f>VLOOKUP(FinalOutput[[#This Row],[ONS_Cenus_2011]],Table5[],CensusData!Y$1,FALSE)</f>
        <v>#N/A</v>
      </c>
      <c r="AG350" s="128" t="e">
        <f>VLOOKUP(FinalOutput[[#This Row],[ONS_Cenus_2011]],Table5[],CensusData!Z$1,FALSE)</f>
        <v>#N/A</v>
      </c>
      <c r="AH350" s="128" t="e">
        <f>VLOOKUP(FinalOutput[[#This Row],[ONS_Cenus_2011]],Table5[],CensusData!AA$1,FALSE)</f>
        <v>#N/A</v>
      </c>
      <c r="AI350" s="128" t="e">
        <f>VLOOKUP(FinalOutput[[#This Row],[ONS_Cenus_2011]],Table5[],CensusData!AB$1,FALSE)</f>
        <v>#N/A</v>
      </c>
      <c r="AJ350" s="128" t="e">
        <f>VLOOKUP(FinalOutput[[#This Row],[ONS_Cenus_2011]],Table5[],CensusData!AC$1,FALSE)</f>
        <v>#N/A</v>
      </c>
      <c r="AK350" s="128" t="e">
        <f>VLOOKUP(FinalOutput[[#This Row],[ONS_Cenus_2011]],Table5[],CensusData!AD$1,FALSE)</f>
        <v>#N/A</v>
      </c>
      <c r="AL350" s="128" t="e">
        <f>VLOOKUP(FinalOutput[[#This Row],[ONS_Cenus_2011]],Table5[],CensusData!AE$1,FALSE)</f>
        <v>#N/A</v>
      </c>
      <c r="AM350" s="128" t="e">
        <f>VLOOKUP(FinalOutput[[#This Row],[ONS_Cenus_2011]],Table5[],CensusData!AF$1,FALSE)</f>
        <v>#N/A</v>
      </c>
      <c r="AN350" s="128" t="e">
        <f>VLOOKUP(FinalOutput[[#This Row],[ONS_Cenus_2011]],Table5[],CensusData!AG$1,FALSE)</f>
        <v>#N/A</v>
      </c>
      <c r="AO350" s="128" t="e">
        <f>VLOOKUP(FinalOutput[[#This Row],[ONS_Cenus_2011]],Table5[],CensusData!AH$1,FALSE)</f>
        <v>#N/A</v>
      </c>
      <c r="AP350" s="128" t="e">
        <f>VLOOKUP(FinalOutput[[#This Row],[ONS_Cenus_2011]],Table5[],CensusData!AI$1,FALSE)</f>
        <v>#N/A</v>
      </c>
      <c r="AQ350" s="128" t="e">
        <f>VLOOKUP(FinalOutput[[#This Row],[ONS_Cenus_2011]],Table5[],CensusData!AJ$1,FALSE)</f>
        <v>#N/A</v>
      </c>
      <c r="AR350" s="128" t="e">
        <f>VLOOKUP(FinalOutput[[#This Row],[ONS_Cenus_2011]],Table5[],CensusData!AK$1,FALSE)</f>
        <v>#N/A</v>
      </c>
      <c r="AS350" s="128" t="e">
        <f>VLOOKUP(FinalOutput[[#This Row],[ONS_Cenus_2011]],Table5[],CensusData!AL$1,FALSE)</f>
        <v>#N/A</v>
      </c>
      <c r="AT350" s="128" t="e">
        <f>VLOOKUP(FinalOutput[[#This Row],[ONS_Cenus_2011]],Table5[],CensusData!AM$1,FALSE)</f>
        <v>#N/A</v>
      </c>
      <c r="AU350" s="128" t="e">
        <f>VLOOKUP(FinalOutput[[#This Row],[ONS_Cenus_2011]],Table5[],CensusData!AN$1,FALSE)</f>
        <v>#N/A</v>
      </c>
      <c r="AV350" s="128" t="e">
        <f>VLOOKUP(FinalOutput[[#This Row],[ONS_Cenus_2011]],Table5[],CensusData!AO$1,FALSE)</f>
        <v>#N/A</v>
      </c>
      <c r="AW350" s="128" t="e">
        <f>VLOOKUP(FinalOutput[[#This Row],[ONS_Cenus_2011]],Table5[],CensusData!AP$1,FALSE)</f>
        <v>#N/A</v>
      </c>
    </row>
    <row r="351" spans="1:49" ht="15" customHeight="1">
      <c r="A351" s="128" t="str">
        <f t="array" ref="A351">ConsolGeog[[#This Row],[Country]]</f>
        <v>Scotland</v>
      </c>
      <c r="B351" s="129" t="str">
        <f t="array" ref="B351">ConsolGeog[[#This Row],[County Name]]</f>
        <v/>
      </c>
      <c r="C351" s="128" t="str">
        <f t="array" ref="C351">ConsolGeog[[#This Row],[la_code]]</f>
        <v>S12000015</v>
      </c>
      <c r="D351" s="129" t="str">
        <f t="array" ref="D351">ConsolGeog[[#This Row],[la_name]]</f>
        <v>Fife</v>
      </c>
      <c r="E351" s="129" t="str">
        <f t="array" ref="E351">ConsolGeog[[#This Row],[LA Type]]</f>
        <v>Local Authority</v>
      </c>
      <c r="F351" s="129">
        <f t="array" ref="F351">ConsolGeog[[#This Row],[population]]</f>
        <v>365198</v>
      </c>
      <c r="G351" s="129">
        <f t="array" ref="G351">ConsolGeog[[#This Row],[area]]</f>
        <v>132486</v>
      </c>
      <c r="H351" s="129">
        <f t="array" ref="H351">MAX(ConsolGeog[[#This Row],[Presented HS - 16-17 (2014)]]+ConsolGeog[[#This Row],[Presented HS - 18-24 (2014)]],ConsolGeog[[#This Row],[Presented HS - 16-24 (2014)]])+MAX(ConsolGeog[[#This Row],[Presented CS - 16-17 (2014)]]+ConsolGeog[[#This Row],[Presented CS - 18-24 (2014)]],ConsolGeog[[#This Row],[Presented CS - 16-24 (2014)]])</f>
        <v>0</v>
      </c>
      <c r="I351" s="129">
        <f t="array" ref="I351">MAX(ConsolGeog[[#This Row],[Assessed HS - 16-17 (2014)]]+ConsolGeog[[#This Row],[Assessed HS - 18-24 (2014)]],ConsolGeog[[#This Row],[Assessed HS - 16-24 (2014)]])+MAX(ConsolGeog[[#This Row],[Assessed CS - 16-17 (2014)]]+ConsolGeog[[#This Row],[Assessed CS - 18-24 (2014)]],ConsolGeog[[#This Row],[Assessed CS - 16-24 (2014)]])</f>
        <v>0</v>
      </c>
      <c r="J351" s="128">
        <f>VLOOKUP(FinalOutput[[#This Row],[ONS_Cenus_2011]],Table5[],CensusData!C$1,FALSE)</f>
        <v>104585</v>
      </c>
      <c r="K351" s="128">
        <f>VLOOKUP(FinalOutput[[#This Row],[ONS_Cenus_2011]],Table5[],CensusData!D$1,FALSE)</f>
        <v>22663</v>
      </c>
      <c r="L351" s="128">
        <f>VLOOKUP(FinalOutput[[#This Row],[ONS_Cenus_2011]],Table5[],CensusData!E$1,FALSE)</f>
        <v>9518</v>
      </c>
      <c r="M351" s="128" t="e">
        <f>VLOOKUP(FinalOutput[[#This Row],[ONS_Cenus_2011]],Table5[],CensusData!F$1,FALSE)</f>
        <v>#N/A</v>
      </c>
      <c r="N351" s="128" t="e">
        <f>VLOOKUP(FinalOutput[[#This Row],[ONS_Cenus_2011]],Table5[],CensusData!G$1,FALSE)</f>
        <v>#N/A</v>
      </c>
      <c r="O351" s="128" t="e">
        <f>VLOOKUP(FinalOutput[[#This Row],[ONS_Cenus_2011]],Table5[],CensusData!H$1,FALSE)</f>
        <v>#N/A</v>
      </c>
      <c r="P351" s="128" t="e">
        <f>VLOOKUP(FinalOutput[[#This Row],[ONS_Cenus_2011]],Table5[],CensusData!I$1,FALSE)</f>
        <v>#N/A</v>
      </c>
      <c r="Q351" s="128" t="e">
        <f>VLOOKUP(FinalOutput[[#This Row],[ONS_Cenus_2011]],Table5[],CensusData!J$1,FALSE)</f>
        <v>#N/A</v>
      </c>
      <c r="R351" s="128" t="e">
        <f>VLOOKUP(FinalOutput[[#This Row],[ONS_Cenus_2011]],Table5[],CensusData!K$1,FALSE)</f>
        <v>#N/A</v>
      </c>
      <c r="S351" s="128" t="e">
        <f>VLOOKUP(FinalOutput[[#This Row],[ONS_Cenus_2011]],Table5[],CensusData!L$1,FALSE)</f>
        <v>#N/A</v>
      </c>
      <c r="T351" s="128" t="e">
        <f>VLOOKUP(FinalOutput[[#This Row],[ONS_Cenus_2011]],Table5[],CensusData!M$1,FALSE)</f>
        <v>#N/A</v>
      </c>
      <c r="U351" s="128" t="e">
        <f>VLOOKUP(FinalOutput[[#This Row],[ONS_Cenus_2011]],Table5[],CensusData!N$1,FALSE)</f>
        <v>#N/A</v>
      </c>
      <c r="V351" s="128" t="e">
        <f>VLOOKUP(FinalOutput[[#This Row],[ONS_Cenus_2011]],Table5[],CensusData!O$1,FALSE)</f>
        <v>#N/A</v>
      </c>
      <c r="W351" s="128" t="e">
        <f>VLOOKUP(FinalOutput[[#This Row],[ONS_Cenus_2011]],Table5[],CensusData!P$1,FALSE)</f>
        <v>#N/A</v>
      </c>
      <c r="X351" s="128" t="e">
        <f>VLOOKUP(FinalOutput[[#This Row],[ONS_Cenus_2011]],Table5[],CensusData!Q$1,FALSE)</f>
        <v>#N/A</v>
      </c>
      <c r="Y351" s="128" t="e">
        <f>VLOOKUP(FinalOutput[[#This Row],[ONS_Cenus_2011]],Table5[],CensusData!R$1,FALSE)</f>
        <v>#N/A</v>
      </c>
      <c r="Z351" s="128" t="e">
        <f>VLOOKUP(FinalOutput[[#This Row],[ONS_Cenus_2011]],Table5[],CensusData!S$1,FALSE)</f>
        <v>#N/A</v>
      </c>
      <c r="AA351" s="128" t="e">
        <f>VLOOKUP(FinalOutput[[#This Row],[ONS_Cenus_2011]],Table5[],CensusData!T$1,FALSE)</f>
        <v>#N/A</v>
      </c>
      <c r="AB351" s="128" t="e">
        <f>VLOOKUP(FinalOutput[[#This Row],[ONS_Cenus_2011]],Table5[],CensusData!U$1,FALSE)</f>
        <v>#N/A</v>
      </c>
      <c r="AC351" s="128" t="e">
        <f>VLOOKUP(FinalOutput[[#This Row],[ONS_Cenus_2011]],Table5[],CensusData!V$1,FALSE)</f>
        <v>#N/A</v>
      </c>
      <c r="AD351" s="128" t="e">
        <f>VLOOKUP(FinalOutput[[#This Row],[ONS_Cenus_2011]],Table5[],CensusData!W$1,FALSE)</f>
        <v>#N/A</v>
      </c>
      <c r="AE351" s="128" t="e">
        <f>VLOOKUP(FinalOutput[[#This Row],[ONS_Cenus_2011]],Table5[],CensusData!X$1,FALSE)</f>
        <v>#N/A</v>
      </c>
      <c r="AF351" s="128" t="e">
        <f>VLOOKUP(FinalOutput[[#This Row],[ONS_Cenus_2011]],Table5[],CensusData!Y$1,FALSE)</f>
        <v>#N/A</v>
      </c>
      <c r="AG351" s="128" t="e">
        <f>VLOOKUP(FinalOutput[[#This Row],[ONS_Cenus_2011]],Table5[],CensusData!Z$1,FALSE)</f>
        <v>#N/A</v>
      </c>
      <c r="AH351" s="128" t="e">
        <f>VLOOKUP(FinalOutput[[#This Row],[ONS_Cenus_2011]],Table5[],CensusData!AA$1,FALSE)</f>
        <v>#N/A</v>
      </c>
      <c r="AI351" s="128" t="e">
        <f>VLOOKUP(FinalOutput[[#This Row],[ONS_Cenus_2011]],Table5[],CensusData!AB$1,FALSE)</f>
        <v>#N/A</v>
      </c>
      <c r="AJ351" s="128" t="e">
        <f>VLOOKUP(FinalOutput[[#This Row],[ONS_Cenus_2011]],Table5[],CensusData!AC$1,FALSE)</f>
        <v>#N/A</v>
      </c>
      <c r="AK351" s="128" t="e">
        <f>VLOOKUP(FinalOutput[[#This Row],[ONS_Cenus_2011]],Table5[],CensusData!AD$1,FALSE)</f>
        <v>#N/A</v>
      </c>
      <c r="AL351" s="128" t="e">
        <f>VLOOKUP(FinalOutput[[#This Row],[ONS_Cenus_2011]],Table5[],CensusData!AE$1,FALSE)</f>
        <v>#N/A</v>
      </c>
      <c r="AM351" s="128" t="e">
        <f>VLOOKUP(FinalOutput[[#This Row],[ONS_Cenus_2011]],Table5[],CensusData!AF$1,FALSE)</f>
        <v>#N/A</v>
      </c>
      <c r="AN351" s="128" t="e">
        <f>VLOOKUP(FinalOutput[[#This Row],[ONS_Cenus_2011]],Table5[],CensusData!AG$1,FALSE)</f>
        <v>#N/A</v>
      </c>
      <c r="AO351" s="128" t="e">
        <f>VLOOKUP(FinalOutput[[#This Row],[ONS_Cenus_2011]],Table5[],CensusData!AH$1,FALSE)</f>
        <v>#N/A</v>
      </c>
      <c r="AP351" s="128" t="e">
        <f>VLOOKUP(FinalOutput[[#This Row],[ONS_Cenus_2011]],Table5[],CensusData!AI$1,FALSE)</f>
        <v>#N/A</v>
      </c>
      <c r="AQ351" s="128" t="e">
        <f>VLOOKUP(FinalOutput[[#This Row],[ONS_Cenus_2011]],Table5[],CensusData!AJ$1,FALSE)</f>
        <v>#N/A</v>
      </c>
      <c r="AR351" s="128" t="e">
        <f>VLOOKUP(FinalOutput[[#This Row],[ONS_Cenus_2011]],Table5[],CensusData!AK$1,FALSE)</f>
        <v>#N/A</v>
      </c>
      <c r="AS351" s="128" t="e">
        <f>VLOOKUP(FinalOutput[[#This Row],[ONS_Cenus_2011]],Table5[],CensusData!AL$1,FALSE)</f>
        <v>#N/A</v>
      </c>
      <c r="AT351" s="128" t="e">
        <f>VLOOKUP(FinalOutput[[#This Row],[ONS_Cenus_2011]],Table5[],CensusData!AM$1,FALSE)</f>
        <v>#N/A</v>
      </c>
      <c r="AU351" s="128" t="e">
        <f>VLOOKUP(FinalOutput[[#This Row],[ONS_Cenus_2011]],Table5[],CensusData!AN$1,FALSE)</f>
        <v>#N/A</v>
      </c>
      <c r="AV351" s="128" t="e">
        <f>VLOOKUP(FinalOutput[[#This Row],[ONS_Cenus_2011]],Table5[],CensusData!AO$1,FALSE)</f>
        <v>#N/A</v>
      </c>
      <c r="AW351" s="128" t="e">
        <f>VLOOKUP(FinalOutput[[#This Row],[ONS_Cenus_2011]],Table5[],CensusData!AP$1,FALSE)</f>
        <v>#N/A</v>
      </c>
    </row>
    <row r="352" spans="1:49" ht="15" customHeight="1">
      <c r="A352" s="128" t="str">
        <f t="array" ref="A352">ConsolGeog[[#This Row],[Country]]</f>
        <v>Scotland</v>
      </c>
      <c r="B352" s="129" t="str">
        <f t="array" ref="B352">ConsolGeog[[#This Row],[County Name]]</f>
        <v/>
      </c>
      <c r="C352" s="128" t="str">
        <f t="array" ref="C352">ConsolGeog[[#This Row],[la_code]]</f>
        <v>S12000017</v>
      </c>
      <c r="D352" s="129" t="str">
        <f t="array" ref="D352">ConsolGeog[[#This Row],[la_name]]</f>
        <v>Highland</v>
      </c>
      <c r="E352" s="129" t="str">
        <f t="array" ref="E352">ConsolGeog[[#This Row],[LA Type]]</f>
        <v>Local Authority</v>
      </c>
      <c r="F352" s="129">
        <f t="array" ref="F352">ConsolGeog[[#This Row],[population]]</f>
        <v>232132</v>
      </c>
      <c r="G352" s="129">
        <f t="array" ref="G352">ConsolGeog[[#This Row],[area]]</f>
        <v>2568389</v>
      </c>
      <c r="H352" s="129">
        <f t="array" ref="H352">MAX(ConsolGeog[[#This Row],[Presented HS - 16-17 (2014)]]+ConsolGeog[[#This Row],[Presented HS - 18-24 (2014)]],ConsolGeog[[#This Row],[Presented HS - 16-24 (2014)]])+MAX(ConsolGeog[[#This Row],[Presented CS - 16-17 (2014)]]+ConsolGeog[[#This Row],[Presented CS - 18-24 (2014)]],ConsolGeog[[#This Row],[Presented CS - 16-24 (2014)]])</f>
        <v>0</v>
      </c>
      <c r="I352" s="129">
        <f t="array" ref="I352">MAX(ConsolGeog[[#This Row],[Assessed HS - 16-17 (2014)]]+ConsolGeog[[#This Row],[Assessed HS - 18-24 (2014)]],ConsolGeog[[#This Row],[Assessed HS - 16-24 (2014)]])+MAX(ConsolGeog[[#This Row],[Assessed CS - 16-17 (2014)]]+ConsolGeog[[#This Row],[Assessed CS - 18-24 (2014)]],ConsolGeog[[#This Row],[Assessed CS - 16-24 (2014)]])</f>
        <v>0</v>
      </c>
      <c r="J352" s="128">
        <f>VLOOKUP(FinalOutput[[#This Row],[ONS_Cenus_2011]],Table5[],CensusData!C$1,FALSE)</f>
        <v>56287</v>
      </c>
      <c r="K352" s="128">
        <f>VLOOKUP(FinalOutput[[#This Row],[ONS_Cenus_2011]],Table5[],CensusData!D$1,FALSE)</f>
        <v>8657</v>
      </c>
      <c r="L352" s="128">
        <f>VLOOKUP(FinalOutput[[#This Row],[ONS_Cenus_2011]],Table5[],CensusData!E$1,FALSE)</f>
        <v>4585</v>
      </c>
      <c r="M352" s="128" t="e">
        <f>VLOOKUP(FinalOutput[[#This Row],[ONS_Cenus_2011]],Table5[],CensusData!F$1,FALSE)</f>
        <v>#N/A</v>
      </c>
      <c r="N352" s="128" t="e">
        <f>VLOOKUP(FinalOutput[[#This Row],[ONS_Cenus_2011]],Table5[],CensusData!G$1,FALSE)</f>
        <v>#N/A</v>
      </c>
      <c r="O352" s="128" t="e">
        <f>VLOOKUP(FinalOutput[[#This Row],[ONS_Cenus_2011]],Table5[],CensusData!H$1,FALSE)</f>
        <v>#N/A</v>
      </c>
      <c r="P352" s="128" t="e">
        <f>VLOOKUP(FinalOutput[[#This Row],[ONS_Cenus_2011]],Table5[],CensusData!I$1,FALSE)</f>
        <v>#N/A</v>
      </c>
      <c r="Q352" s="128" t="e">
        <f>VLOOKUP(FinalOutput[[#This Row],[ONS_Cenus_2011]],Table5[],CensusData!J$1,FALSE)</f>
        <v>#N/A</v>
      </c>
      <c r="R352" s="128" t="e">
        <f>VLOOKUP(FinalOutput[[#This Row],[ONS_Cenus_2011]],Table5[],CensusData!K$1,FALSE)</f>
        <v>#N/A</v>
      </c>
      <c r="S352" s="128" t="e">
        <f>VLOOKUP(FinalOutput[[#This Row],[ONS_Cenus_2011]],Table5[],CensusData!L$1,FALSE)</f>
        <v>#N/A</v>
      </c>
      <c r="T352" s="128" t="e">
        <f>VLOOKUP(FinalOutput[[#This Row],[ONS_Cenus_2011]],Table5[],CensusData!M$1,FALSE)</f>
        <v>#N/A</v>
      </c>
      <c r="U352" s="128" t="e">
        <f>VLOOKUP(FinalOutput[[#This Row],[ONS_Cenus_2011]],Table5[],CensusData!N$1,FALSE)</f>
        <v>#N/A</v>
      </c>
      <c r="V352" s="128" t="e">
        <f>VLOOKUP(FinalOutput[[#This Row],[ONS_Cenus_2011]],Table5[],CensusData!O$1,FALSE)</f>
        <v>#N/A</v>
      </c>
      <c r="W352" s="128" t="e">
        <f>VLOOKUP(FinalOutput[[#This Row],[ONS_Cenus_2011]],Table5[],CensusData!P$1,FALSE)</f>
        <v>#N/A</v>
      </c>
      <c r="X352" s="128" t="e">
        <f>VLOOKUP(FinalOutput[[#This Row],[ONS_Cenus_2011]],Table5[],CensusData!Q$1,FALSE)</f>
        <v>#N/A</v>
      </c>
      <c r="Y352" s="128" t="e">
        <f>VLOOKUP(FinalOutput[[#This Row],[ONS_Cenus_2011]],Table5[],CensusData!R$1,FALSE)</f>
        <v>#N/A</v>
      </c>
      <c r="Z352" s="128" t="e">
        <f>VLOOKUP(FinalOutput[[#This Row],[ONS_Cenus_2011]],Table5[],CensusData!S$1,FALSE)</f>
        <v>#N/A</v>
      </c>
      <c r="AA352" s="128" t="e">
        <f>VLOOKUP(FinalOutput[[#This Row],[ONS_Cenus_2011]],Table5[],CensusData!T$1,FALSE)</f>
        <v>#N/A</v>
      </c>
      <c r="AB352" s="128" t="e">
        <f>VLOOKUP(FinalOutput[[#This Row],[ONS_Cenus_2011]],Table5[],CensusData!U$1,FALSE)</f>
        <v>#N/A</v>
      </c>
      <c r="AC352" s="128" t="e">
        <f>VLOOKUP(FinalOutput[[#This Row],[ONS_Cenus_2011]],Table5[],CensusData!V$1,FALSE)</f>
        <v>#N/A</v>
      </c>
      <c r="AD352" s="128" t="e">
        <f>VLOOKUP(FinalOutput[[#This Row],[ONS_Cenus_2011]],Table5[],CensusData!W$1,FALSE)</f>
        <v>#N/A</v>
      </c>
      <c r="AE352" s="128" t="e">
        <f>VLOOKUP(FinalOutput[[#This Row],[ONS_Cenus_2011]],Table5[],CensusData!X$1,FALSE)</f>
        <v>#N/A</v>
      </c>
      <c r="AF352" s="128" t="e">
        <f>VLOOKUP(FinalOutput[[#This Row],[ONS_Cenus_2011]],Table5[],CensusData!Y$1,FALSE)</f>
        <v>#N/A</v>
      </c>
      <c r="AG352" s="128" t="e">
        <f>VLOOKUP(FinalOutput[[#This Row],[ONS_Cenus_2011]],Table5[],CensusData!Z$1,FALSE)</f>
        <v>#N/A</v>
      </c>
      <c r="AH352" s="128" t="e">
        <f>VLOOKUP(FinalOutput[[#This Row],[ONS_Cenus_2011]],Table5[],CensusData!AA$1,FALSE)</f>
        <v>#N/A</v>
      </c>
      <c r="AI352" s="128" t="e">
        <f>VLOOKUP(FinalOutput[[#This Row],[ONS_Cenus_2011]],Table5[],CensusData!AB$1,FALSE)</f>
        <v>#N/A</v>
      </c>
      <c r="AJ352" s="128" t="e">
        <f>VLOOKUP(FinalOutput[[#This Row],[ONS_Cenus_2011]],Table5[],CensusData!AC$1,FALSE)</f>
        <v>#N/A</v>
      </c>
      <c r="AK352" s="128" t="e">
        <f>VLOOKUP(FinalOutput[[#This Row],[ONS_Cenus_2011]],Table5[],CensusData!AD$1,FALSE)</f>
        <v>#N/A</v>
      </c>
      <c r="AL352" s="128" t="e">
        <f>VLOOKUP(FinalOutput[[#This Row],[ONS_Cenus_2011]],Table5[],CensusData!AE$1,FALSE)</f>
        <v>#N/A</v>
      </c>
      <c r="AM352" s="128" t="e">
        <f>VLOOKUP(FinalOutput[[#This Row],[ONS_Cenus_2011]],Table5[],CensusData!AF$1,FALSE)</f>
        <v>#N/A</v>
      </c>
      <c r="AN352" s="128" t="e">
        <f>VLOOKUP(FinalOutput[[#This Row],[ONS_Cenus_2011]],Table5[],CensusData!AG$1,FALSE)</f>
        <v>#N/A</v>
      </c>
      <c r="AO352" s="128" t="e">
        <f>VLOOKUP(FinalOutput[[#This Row],[ONS_Cenus_2011]],Table5[],CensusData!AH$1,FALSE)</f>
        <v>#N/A</v>
      </c>
      <c r="AP352" s="128" t="e">
        <f>VLOOKUP(FinalOutput[[#This Row],[ONS_Cenus_2011]],Table5[],CensusData!AI$1,FALSE)</f>
        <v>#N/A</v>
      </c>
      <c r="AQ352" s="128" t="e">
        <f>VLOOKUP(FinalOutput[[#This Row],[ONS_Cenus_2011]],Table5[],CensusData!AJ$1,FALSE)</f>
        <v>#N/A</v>
      </c>
      <c r="AR352" s="128" t="e">
        <f>VLOOKUP(FinalOutput[[#This Row],[ONS_Cenus_2011]],Table5[],CensusData!AK$1,FALSE)</f>
        <v>#N/A</v>
      </c>
      <c r="AS352" s="128" t="e">
        <f>VLOOKUP(FinalOutput[[#This Row],[ONS_Cenus_2011]],Table5[],CensusData!AL$1,FALSE)</f>
        <v>#N/A</v>
      </c>
      <c r="AT352" s="128" t="e">
        <f>VLOOKUP(FinalOutput[[#This Row],[ONS_Cenus_2011]],Table5[],CensusData!AM$1,FALSE)</f>
        <v>#N/A</v>
      </c>
      <c r="AU352" s="128" t="e">
        <f>VLOOKUP(FinalOutput[[#This Row],[ONS_Cenus_2011]],Table5[],CensusData!AN$1,FALSE)</f>
        <v>#N/A</v>
      </c>
      <c r="AV352" s="128" t="e">
        <f>VLOOKUP(FinalOutput[[#This Row],[ONS_Cenus_2011]],Table5[],CensusData!AO$1,FALSE)</f>
        <v>#N/A</v>
      </c>
      <c r="AW352" s="128" t="e">
        <f>VLOOKUP(FinalOutput[[#This Row],[ONS_Cenus_2011]],Table5[],CensusData!AP$1,FALSE)</f>
        <v>#N/A</v>
      </c>
    </row>
    <row r="353" spans="1:49" ht="15" customHeight="1">
      <c r="A353" s="128" t="str">
        <f t="array" ref="A353">ConsolGeog[[#This Row],[Country]]</f>
        <v>Scotland</v>
      </c>
      <c r="B353" s="129" t="str">
        <f t="array" ref="B353">ConsolGeog[[#This Row],[County Name]]</f>
        <v/>
      </c>
      <c r="C353" s="128" t="str">
        <f t="array" ref="C353">ConsolGeog[[#This Row],[la_code]]</f>
        <v>S12000018</v>
      </c>
      <c r="D353" s="129" t="str">
        <f t="array" ref="D353">ConsolGeog[[#This Row],[la_name]]</f>
        <v>Inverclyde</v>
      </c>
      <c r="E353" s="129" t="str">
        <f t="array" ref="E353">ConsolGeog[[#This Row],[LA Type]]</f>
        <v>Local Authority</v>
      </c>
      <c r="F353" s="129">
        <f t="array" ref="F353">ConsolGeog[[#This Row],[population]]</f>
        <v>81485</v>
      </c>
      <c r="G353" s="129">
        <f t="array" ref="G353">ConsolGeog[[#This Row],[area]]</f>
        <v>16044</v>
      </c>
      <c r="H353" s="129">
        <f t="array" ref="H353">MAX(ConsolGeog[[#This Row],[Presented HS - 16-17 (2014)]]+ConsolGeog[[#This Row],[Presented HS - 18-24 (2014)]],ConsolGeog[[#This Row],[Presented HS - 16-24 (2014)]])+MAX(ConsolGeog[[#This Row],[Presented CS - 16-17 (2014)]]+ConsolGeog[[#This Row],[Presented CS - 18-24 (2014)]],ConsolGeog[[#This Row],[Presented CS - 16-24 (2014)]])</f>
        <v>0</v>
      </c>
      <c r="I353" s="129">
        <f t="array" ref="I353">MAX(ConsolGeog[[#This Row],[Assessed HS - 16-17 (2014)]]+ConsolGeog[[#This Row],[Assessed HS - 18-24 (2014)]],ConsolGeog[[#This Row],[Assessed HS - 16-24 (2014)]])+MAX(ConsolGeog[[#This Row],[Assessed CS - 16-17 (2014)]]+ConsolGeog[[#This Row],[Assessed CS - 18-24 (2014)]],ConsolGeog[[#This Row],[Assessed CS - 16-24 (2014)]])</f>
        <v>0</v>
      </c>
      <c r="J353" s="128">
        <f>VLOOKUP(FinalOutput[[#This Row],[ONS_Cenus_2011]],Table5[],CensusData!C$1,FALSE)</f>
        <v>25452</v>
      </c>
      <c r="K353" s="128">
        <f>VLOOKUP(FinalOutput[[#This Row],[ONS_Cenus_2011]],Table5[],CensusData!D$1,FALSE)</f>
        <v>4571</v>
      </c>
      <c r="L353" s="128">
        <f>VLOOKUP(FinalOutput[[#This Row],[ONS_Cenus_2011]],Table5[],CensusData!E$1,FALSE)</f>
        <v>2362</v>
      </c>
      <c r="M353" s="128" t="e">
        <f>VLOOKUP(FinalOutput[[#This Row],[ONS_Cenus_2011]],Table5[],CensusData!F$1,FALSE)</f>
        <v>#N/A</v>
      </c>
      <c r="N353" s="128" t="e">
        <f>VLOOKUP(FinalOutput[[#This Row],[ONS_Cenus_2011]],Table5[],CensusData!G$1,FALSE)</f>
        <v>#N/A</v>
      </c>
      <c r="O353" s="128" t="e">
        <f>VLOOKUP(FinalOutput[[#This Row],[ONS_Cenus_2011]],Table5[],CensusData!H$1,FALSE)</f>
        <v>#N/A</v>
      </c>
      <c r="P353" s="128" t="e">
        <f>VLOOKUP(FinalOutput[[#This Row],[ONS_Cenus_2011]],Table5[],CensusData!I$1,FALSE)</f>
        <v>#N/A</v>
      </c>
      <c r="Q353" s="128" t="e">
        <f>VLOOKUP(FinalOutput[[#This Row],[ONS_Cenus_2011]],Table5[],CensusData!J$1,FALSE)</f>
        <v>#N/A</v>
      </c>
      <c r="R353" s="128" t="e">
        <f>VLOOKUP(FinalOutput[[#This Row],[ONS_Cenus_2011]],Table5[],CensusData!K$1,FALSE)</f>
        <v>#N/A</v>
      </c>
      <c r="S353" s="128" t="e">
        <f>VLOOKUP(FinalOutput[[#This Row],[ONS_Cenus_2011]],Table5[],CensusData!L$1,FALSE)</f>
        <v>#N/A</v>
      </c>
      <c r="T353" s="128" t="e">
        <f>VLOOKUP(FinalOutput[[#This Row],[ONS_Cenus_2011]],Table5[],CensusData!M$1,FALSE)</f>
        <v>#N/A</v>
      </c>
      <c r="U353" s="128" t="e">
        <f>VLOOKUP(FinalOutput[[#This Row],[ONS_Cenus_2011]],Table5[],CensusData!N$1,FALSE)</f>
        <v>#N/A</v>
      </c>
      <c r="V353" s="128" t="e">
        <f>VLOOKUP(FinalOutput[[#This Row],[ONS_Cenus_2011]],Table5[],CensusData!O$1,FALSE)</f>
        <v>#N/A</v>
      </c>
      <c r="W353" s="128" t="e">
        <f>VLOOKUP(FinalOutput[[#This Row],[ONS_Cenus_2011]],Table5[],CensusData!P$1,FALSE)</f>
        <v>#N/A</v>
      </c>
      <c r="X353" s="128" t="e">
        <f>VLOOKUP(FinalOutput[[#This Row],[ONS_Cenus_2011]],Table5[],CensusData!Q$1,FALSE)</f>
        <v>#N/A</v>
      </c>
      <c r="Y353" s="128" t="e">
        <f>VLOOKUP(FinalOutput[[#This Row],[ONS_Cenus_2011]],Table5[],CensusData!R$1,FALSE)</f>
        <v>#N/A</v>
      </c>
      <c r="Z353" s="128" t="e">
        <f>VLOOKUP(FinalOutput[[#This Row],[ONS_Cenus_2011]],Table5[],CensusData!S$1,FALSE)</f>
        <v>#N/A</v>
      </c>
      <c r="AA353" s="128" t="e">
        <f>VLOOKUP(FinalOutput[[#This Row],[ONS_Cenus_2011]],Table5[],CensusData!T$1,FALSE)</f>
        <v>#N/A</v>
      </c>
      <c r="AB353" s="128" t="e">
        <f>VLOOKUP(FinalOutput[[#This Row],[ONS_Cenus_2011]],Table5[],CensusData!U$1,FALSE)</f>
        <v>#N/A</v>
      </c>
      <c r="AC353" s="128" t="e">
        <f>VLOOKUP(FinalOutput[[#This Row],[ONS_Cenus_2011]],Table5[],CensusData!V$1,FALSE)</f>
        <v>#N/A</v>
      </c>
      <c r="AD353" s="128" t="e">
        <f>VLOOKUP(FinalOutput[[#This Row],[ONS_Cenus_2011]],Table5[],CensusData!W$1,FALSE)</f>
        <v>#N/A</v>
      </c>
      <c r="AE353" s="128" t="e">
        <f>VLOOKUP(FinalOutput[[#This Row],[ONS_Cenus_2011]],Table5[],CensusData!X$1,FALSE)</f>
        <v>#N/A</v>
      </c>
      <c r="AF353" s="128" t="e">
        <f>VLOOKUP(FinalOutput[[#This Row],[ONS_Cenus_2011]],Table5[],CensusData!Y$1,FALSE)</f>
        <v>#N/A</v>
      </c>
      <c r="AG353" s="128" t="e">
        <f>VLOOKUP(FinalOutput[[#This Row],[ONS_Cenus_2011]],Table5[],CensusData!Z$1,FALSE)</f>
        <v>#N/A</v>
      </c>
      <c r="AH353" s="128" t="e">
        <f>VLOOKUP(FinalOutput[[#This Row],[ONS_Cenus_2011]],Table5[],CensusData!AA$1,FALSE)</f>
        <v>#N/A</v>
      </c>
      <c r="AI353" s="128" t="e">
        <f>VLOOKUP(FinalOutput[[#This Row],[ONS_Cenus_2011]],Table5[],CensusData!AB$1,FALSE)</f>
        <v>#N/A</v>
      </c>
      <c r="AJ353" s="128" t="e">
        <f>VLOOKUP(FinalOutput[[#This Row],[ONS_Cenus_2011]],Table5[],CensusData!AC$1,FALSE)</f>
        <v>#N/A</v>
      </c>
      <c r="AK353" s="128" t="e">
        <f>VLOOKUP(FinalOutput[[#This Row],[ONS_Cenus_2011]],Table5[],CensusData!AD$1,FALSE)</f>
        <v>#N/A</v>
      </c>
      <c r="AL353" s="128" t="e">
        <f>VLOOKUP(FinalOutput[[#This Row],[ONS_Cenus_2011]],Table5[],CensusData!AE$1,FALSE)</f>
        <v>#N/A</v>
      </c>
      <c r="AM353" s="128" t="e">
        <f>VLOOKUP(FinalOutput[[#This Row],[ONS_Cenus_2011]],Table5[],CensusData!AF$1,FALSE)</f>
        <v>#N/A</v>
      </c>
      <c r="AN353" s="128" t="e">
        <f>VLOOKUP(FinalOutput[[#This Row],[ONS_Cenus_2011]],Table5[],CensusData!AG$1,FALSE)</f>
        <v>#N/A</v>
      </c>
      <c r="AO353" s="128" t="e">
        <f>VLOOKUP(FinalOutput[[#This Row],[ONS_Cenus_2011]],Table5[],CensusData!AH$1,FALSE)</f>
        <v>#N/A</v>
      </c>
      <c r="AP353" s="128" t="e">
        <f>VLOOKUP(FinalOutput[[#This Row],[ONS_Cenus_2011]],Table5[],CensusData!AI$1,FALSE)</f>
        <v>#N/A</v>
      </c>
      <c r="AQ353" s="128" t="e">
        <f>VLOOKUP(FinalOutput[[#This Row],[ONS_Cenus_2011]],Table5[],CensusData!AJ$1,FALSE)</f>
        <v>#N/A</v>
      </c>
      <c r="AR353" s="128" t="e">
        <f>VLOOKUP(FinalOutput[[#This Row],[ONS_Cenus_2011]],Table5[],CensusData!AK$1,FALSE)</f>
        <v>#N/A</v>
      </c>
      <c r="AS353" s="128" t="e">
        <f>VLOOKUP(FinalOutput[[#This Row],[ONS_Cenus_2011]],Table5[],CensusData!AL$1,FALSE)</f>
        <v>#N/A</v>
      </c>
      <c r="AT353" s="128" t="e">
        <f>VLOOKUP(FinalOutput[[#This Row],[ONS_Cenus_2011]],Table5[],CensusData!AM$1,FALSE)</f>
        <v>#N/A</v>
      </c>
      <c r="AU353" s="128" t="e">
        <f>VLOOKUP(FinalOutput[[#This Row],[ONS_Cenus_2011]],Table5[],CensusData!AN$1,FALSE)</f>
        <v>#N/A</v>
      </c>
      <c r="AV353" s="128" t="e">
        <f>VLOOKUP(FinalOutput[[#This Row],[ONS_Cenus_2011]],Table5[],CensusData!AO$1,FALSE)</f>
        <v>#N/A</v>
      </c>
      <c r="AW353" s="128" t="e">
        <f>VLOOKUP(FinalOutput[[#This Row],[ONS_Cenus_2011]],Table5[],CensusData!AP$1,FALSE)</f>
        <v>#N/A</v>
      </c>
    </row>
    <row r="354" spans="1:49" ht="15" customHeight="1">
      <c r="A354" s="128" t="str">
        <f t="array" ref="A354">ConsolGeog[[#This Row],[Country]]</f>
        <v>Scotland</v>
      </c>
      <c r="B354" s="129" t="str">
        <f t="array" ref="B354">ConsolGeog[[#This Row],[County Name]]</f>
        <v/>
      </c>
      <c r="C354" s="128" t="str">
        <f t="array" ref="C354">ConsolGeog[[#This Row],[la_code]]</f>
        <v>S12000019</v>
      </c>
      <c r="D354" s="129" t="str">
        <f t="array" ref="D354">ConsolGeog[[#This Row],[la_name]]</f>
        <v>Midlothian</v>
      </c>
      <c r="E354" s="129" t="str">
        <f t="array" ref="E354">ConsolGeog[[#This Row],[LA Type]]</f>
        <v>Local Authority</v>
      </c>
      <c r="F354" s="129">
        <f t="array" ref="F354">ConsolGeog[[#This Row],[population]]</f>
        <v>83187</v>
      </c>
      <c r="G354" s="129">
        <f t="array" ref="G354">ConsolGeog[[#This Row],[area]]</f>
        <v>35369</v>
      </c>
      <c r="H354" s="129">
        <f t="array" ref="H354">MAX(ConsolGeog[[#This Row],[Presented HS - 16-17 (2014)]]+ConsolGeog[[#This Row],[Presented HS - 18-24 (2014)]],ConsolGeog[[#This Row],[Presented HS - 16-24 (2014)]])+MAX(ConsolGeog[[#This Row],[Presented CS - 16-17 (2014)]]+ConsolGeog[[#This Row],[Presented CS - 18-24 (2014)]],ConsolGeog[[#This Row],[Presented CS - 16-24 (2014)]])</f>
        <v>0</v>
      </c>
      <c r="I354" s="129">
        <f t="array" ref="I354">MAX(ConsolGeog[[#This Row],[Assessed HS - 16-17 (2014)]]+ConsolGeog[[#This Row],[Assessed HS - 18-24 (2014)]],ConsolGeog[[#This Row],[Assessed HS - 16-24 (2014)]])+MAX(ConsolGeog[[#This Row],[Assessed CS - 16-17 (2014)]]+ConsolGeog[[#This Row],[Assessed CS - 18-24 (2014)]],ConsolGeog[[#This Row],[Assessed CS - 16-24 (2014)]])</f>
        <v>0</v>
      </c>
      <c r="J354" s="128">
        <f>VLOOKUP(FinalOutput[[#This Row],[ONS_Cenus_2011]],Table5[],CensusData!C$1,FALSE)</f>
        <v>20809</v>
      </c>
      <c r="K354" s="128">
        <f>VLOOKUP(FinalOutput[[#This Row],[ONS_Cenus_2011]],Table5[],CensusData!D$1,FALSE)</f>
        <v>3753</v>
      </c>
      <c r="L354" s="128">
        <f>VLOOKUP(FinalOutput[[#This Row],[ONS_Cenus_2011]],Table5[],CensusData!E$1,FALSE)</f>
        <v>1895</v>
      </c>
      <c r="M354" s="128" t="e">
        <f>VLOOKUP(FinalOutput[[#This Row],[ONS_Cenus_2011]],Table5[],CensusData!F$1,FALSE)</f>
        <v>#N/A</v>
      </c>
      <c r="N354" s="128" t="e">
        <f>VLOOKUP(FinalOutput[[#This Row],[ONS_Cenus_2011]],Table5[],CensusData!G$1,FALSE)</f>
        <v>#N/A</v>
      </c>
      <c r="O354" s="128" t="e">
        <f>VLOOKUP(FinalOutput[[#This Row],[ONS_Cenus_2011]],Table5[],CensusData!H$1,FALSE)</f>
        <v>#N/A</v>
      </c>
      <c r="P354" s="128" t="e">
        <f>VLOOKUP(FinalOutput[[#This Row],[ONS_Cenus_2011]],Table5[],CensusData!I$1,FALSE)</f>
        <v>#N/A</v>
      </c>
      <c r="Q354" s="128" t="e">
        <f>VLOOKUP(FinalOutput[[#This Row],[ONS_Cenus_2011]],Table5[],CensusData!J$1,FALSE)</f>
        <v>#N/A</v>
      </c>
      <c r="R354" s="128" t="e">
        <f>VLOOKUP(FinalOutput[[#This Row],[ONS_Cenus_2011]],Table5[],CensusData!K$1,FALSE)</f>
        <v>#N/A</v>
      </c>
      <c r="S354" s="128" t="e">
        <f>VLOOKUP(FinalOutput[[#This Row],[ONS_Cenus_2011]],Table5[],CensusData!L$1,FALSE)</f>
        <v>#N/A</v>
      </c>
      <c r="T354" s="128" t="e">
        <f>VLOOKUP(FinalOutput[[#This Row],[ONS_Cenus_2011]],Table5[],CensusData!M$1,FALSE)</f>
        <v>#N/A</v>
      </c>
      <c r="U354" s="128" t="e">
        <f>VLOOKUP(FinalOutput[[#This Row],[ONS_Cenus_2011]],Table5[],CensusData!N$1,FALSE)</f>
        <v>#N/A</v>
      </c>
      <c r="V354" s="128" t="e">
        <f>VLOOKUP(FinalOutput[[#This Row],[ONS_Cenus_2011]],Table5[],CensusData!O$1,FALSE)</f>
        <v>#N/A</v>
      </c>
      <c r="W354" s="128" t="e">
        <f>VLOOKUP(FinalOutput[[#This Row],[ONS_Cenus_2011]],Table5[],CensusData!P$1,FALSE)</f>
        <v>#N/A</v>
      </c>
      <c r="X354" s="128" t="e">
        <f>VLOOKUP(FinalOutput[[#This Row],[ONS_Cenus_2011]],Table5[],CensusData!Q$1,FALSE)</f>
        <v>#N/A</v>
      </c>
      <c r="Y354" s="128" t="e">
        <f>VLOOKUP(FinalOutput[[#This Row],[ONS_Cenus_2011]],Table5[],CensusData!R$1,FALSE)</f>
        <v>#N/A</v>
      </c>
      <c r="Z354" s="128" t="e">
        <f>VLOOKUP(FinalOutput[[#This Row],[ONS_Cenus_2011]],Table5[],CensusData!S$1,FALSE)</f>
        <v>#N/A</v>
      </c>
      <c r="AA354" s="128" t="e">
        <f>VLOOKUP(FinalOutput[[#This Row],[ONS_Cenus_2011]],Table5[],CensusData!T$1,FALSE)</f>
        <v>#N/A</v>
      </c>
      <c r="AB354" s="128" t="e">
        <f>VLOOKUP(FinalOutput[[#This Row],[ONS_Cenus_2011]],Table5[],CensusData!U$1,FALSE)</f>
        <v>#N/A</v>
      </c>
      <c r="AC354" s="128" t="e">
        <f>VLOOKUP(FinalOutput[[#This Row],[ONS_Cenus_2011]],Table5[],CensusData!V$1,FALSE)</f>
        <v>#N/A</v>
      </c>
      <c r="AD354" s="128" t="e">
        <f>VLOOKUP(FinalOutput[[#This Row],[ONS_Cenus_2011]],Table5[],CensusData!W$1,FALSE)</f>
        <v>#N/A</v>
      </c>
      <c r="AE354" s="128" t="e">
        <f>VLOOKUP(FinalOutput[[#This Row],[ONS_Cenus_2011]],Table5[],CensusData!X$1,FALSE)</f>
        <v>#N/A</v>
      </c>
      <c r="AF354" s="128" t="e">
        <f>VLOOKUP(FinalOutput[[#This Row],[ONS_Cenus_2011]],Table5[],CensusData!Y$1,FALSE)</f>
        <v>#N/A</v>
      </c>
      <c r="AG354" s="128" t="e">
        <f>VLOOKUP(FinalOutput[[#This Row],[ONS_Cenus_2011]],Table5[],CensusData!Z$1,FALSE)</f>
        <v>#N/A</v>
      </c>
      <c r="AH354" s="128" t="e">
        <f>VLOOKUP(FinalOutput[[#This Row],[ONS_Cenus_2011]],Table5[],CensusData!AA$1,FALSE)</f>
        <v>#N/A</v>
      </c>
      <c r="AI354" s="128" t="e">
        <f>VLOOKUP(FinalOutput[[#This Row],[ONS_Cenus_2011]],Table5[],CensusData!AB$1,FALSE)</f>
        <v>#N/A</v>
      </c>
      <c r="AJ354" s="128" t="e">
        <f>VLOOKUP(FinalOutput[[#This Row],[ONS_Cenus_2011]],Table5[],CensusData!AC$1,FALSE)</f>
        <v>#N/A</v>
      </c>
      <c r="AK354" s="128" t="e">
        <f>VLOOKUP(FinalOutput[[#This Row],[ONS_Cenus_2011]],Table5[],CensusData!AD$1,FALSE)</f>
        <v>#N/A</v>
      </c>
      <c r="AL354" s="128" t="e">
        <f>VLOOKUP(FinalOutput[[#This Row],[ONS_Cenus_2011]],Table5[],CensusData!AE$1,FALSE)</f>
        <v>#N/A</v>
      </c>
      <c r="AM354" s="128" t="e">
        <f>VLOOKUP(FinalOutput[[#This Row],[ONS_Cenus_2011]],Table5[],CensusData!AF$1,FALSE)</f>
        <v>#N/A</v>
      </c>
      <c r="AN354" s="128" t="e">
        <f>VLOOKUP(FinalOutput[[#This Row],[ONS_Cenus_2011]],Table5[],CensusData!AG$1,FALSE)</f>
        <v>#N/A</v>
      </c>
      <c r="AO354" s="128" t="e">
        <f>VLOOKUP(FinalOutput[[#This Row],[ONS_Cenus_2011]],Table5[],CensusData!AH$1,FALSE)</f>
        <v>#N/A</v>
      </c>
      <c r="AP354" s="128" t="e">
        <f>VLOOKUP(FinalOutput[[#This Row],[ONS_Cenus_2011]],Table5[],CensusData!AI$1,FALSE)</f>
        <v>#N/A</v>
      </c>
      <c r="AQ354" s="128" t="e">
        <f>VLOOKUP(FinalOutput[[#This Row],[ONS_Cenus_2011]],Table5[],CensusData!AJ$1,FALSE)</f>
        <v>#N/A</v>
      </c>
      <c r="AR354" s="128" t="e">
        <f>VLOOKUP(FinalOutput[[#This Row],[ONS_Cenus_2011]],Table5[],CensusData!AK$1,FALSE)</f>
        <v>#N/A</v>
      </c>
      <c r="AS354" s="128" t="e">
        <f>VLOOKUP(FinalOutput[[#This Row],[ONS_Cenus_2011]],Table5[],CensusData!AL$1,FALSE)</f>
        <v>#N/A</v>
      </c>
      <c r="AT354" s="128" t="e">
        <f>VLOOKUP(FinalOutput[[#This Row],[ONS_Cenus_2011]],Table5[],CensusData!AM$1,FALSE)</f>
        <v>#N/A</v>
      </c>
      <c r="AU354" s="128" t="e">
        <f>VLOOKUP(FinalOutput[[#This Row],[ONS_Cenus_2011]],Table5[],CensusData!AN$1,FALSE)</f>
        <v>#N/A</v>
      </c>
      <c r="AV354" s="128" t="e">
        <f>VLOOKUP(FinalOutput[[#This Row],[ONS_Cenus_2011]],Table5[],CensusData!AO$1,FALSE)</f>
        <v>#N/A</v>
      </c>
      <c r="AW354" s="128" t="e">
        <f>VLOOKUP(FinalOutput[[#This Row],[ONS_Cenus_2011]],Table5[],CensusData!AP$1,FALSE)</f>
        <v>#N/A</v>
      </c>
    </row>
    <row r="355" spans="1:49" ht="15" customHeight="1">
      <c r="A355" s="128" t="str">
        <f t="array" ref="A355">ConsolGeog[[#This Row],[Country]]</f>
        <v>Scotland</v>
      </c>
      <c r="B355" s="129" t="str">
        <f t="array" ref="B355">ConsolGeog[[#This Row],[County Name]]</f>
        <v/>
      </c>
      <c r="C355" s="128" t="str">
        <f t="array" ref="C355">ConsolGeog[[#This Row],[la_code]]</f>
        <v>S12000020</v>
      </c>
      <c r="D355" s="129" t="str">
        <f t="array" ref="D355">ConsolGeog[[#This Row],[la_name]]</f>
        <v>Moray</v>
      </c>
      <c r="E355" s="129" t="str">
        <f t="array" ref="E355">ConsolGeog[[#This Row],[LA Type]]</f>
        <v>Local Authority</v>
      </c>
      <c r="F355" s="129">
        <f t="array" ref="F355">ConsolGeog[[#This Row],[population]]</f>
        <v>93295</v>
      </c>
      <c r="G355" s="129">
        <f t="array" ref="G355">ConsolGeog[[#This Row],[area]]</f>
        <v>223756</v>
      </c>
      <c r="H355" s="129">
        <f t="array" ref="H355">MAX(ConsolGeog[[#This Row],[Presented HS - 16-17 (2014)]]+ConsolGeog[[#This Row],[Presented HS - 18-24 (2014)]],ConsolGeog[[#This Row],[Presented HS - 16-24 (2014)]])+MAX(ConsolGeog[[#This Row],[Presented CS - 16-17 (2014)]]+ConsolGeog[[#This Row],[Presented CS - 18-24 (2014)]],ConsolGeog[[#This Row],[Presented CS - 16-24 (2014)]])</f>
        <v>0</v>
      </c>
      <c r="I355" s="129">
        <f t="array" ref="I355">MAX(ConsolGeog[[#This Row],[Assessed HS - 16-17 (2014)]]+ConsolGeog[[#This Row],[Assessed HS - 18-24 (2014)]],ConsolGeog[[#This Row],[Assessed HS - 16-24 (2014)]])+MAX(ConsolGeog[[#This Row],[Assessed CS - 16-17 (2014)]]+ConsolGeog[[#This Row],[Assessed CS - 18-24 (2014)]],ConsolGeog[[#This Row],[Assessed CS - 16-24 (2014)]])</f>
        <v>0</v>
      </c>
      <c r="J355" s="128">
        <f>VLOOKUP(FinalOutput[[#This Row],[ONS_Cenus_2011]],Table5[],CensusData!C$1,FALSE)</f>
        <v>22427</v>
      </c>
      <c r="K355" s="128">
        <f>VLOOKUP(FinalOutput[[#This Row],[ONS_Cenus_2011]],Table5[],CensusData!D$1,FALSE)</f>
        <v>3720</v>
      </c>
      <c r="L355" s="128">
        <f>VLOOKUP(FinalOutput[[#This Row],[ONS_Cenus_2011]],Table5[],CensusData!E$1,FALSE)</f>
        <v>1821</v>
      </c>
      <c r="M355" s="128" t="e">
        <f>VLOOKUP(FinalOutput[[#This Row],[ONS_Cenus_2011]],Table5[],CensusData!F$1,FALSE)</f>
        <v>#N/A</v>
      </c>
      <c r="N355" s="128" t="e">
        <f>VLOOKUP(FinalOutput[[#This Row],[ONS_Cenus_2011]],Table5[],CensusData!G$1,FALSE)</f>
        <v>#N/A</v>
      </c>
      <c r="O355" s="128" t="e">
        <f>VLOOKUP(FinalOutput[[#This Row],[ONS_Cenus_2011]],Table5[],CensusData!H$1,FALSE)</f>
        <v>#N/A</v>
      </c>
      <c r="P355" s="128" t="e">
        <f>VLOOKUP(FinalOutput[[#This Row],[ONS_Cenus_2011]],Table5[],CensusData!I$1,FALSE)</f>
        <v>#N/A</v>
      </c>
      <c r="Q355" s="128" t="e">
        <f>VLOOKUP(FinalOutput[[#This Row],[ONS_Cenus_2011]],Table5[],CensusData!J$1,FALSE)</f>
        <v>#N/A</v>
      </c>
      <c r="R355" s="128" t="e">
        <f>VLOOKUP(FinalOutput[[#This Row],[ONS_Cenus_2011]],Table5[],CensusData!K$1,FALSE)</f>
        <v>#N/A</v>
      </c>
      <c r="S355" s="128" t="e">
        <f>VLOOKUP(FinalOutput[[#This Row],[ONS_Cenus_2011]],Table5[],CensusData!L$1,FALSE)</f>
        <v>#N/A</v>
      </c>
      <c r="T355" s="128" t="e">
        <f>VLOOKUP(FinalOutput[[#This Row],[ONS_Cenus_2011]],Table5[],CensusData!M$1,FALSE)</f>
        <v>#N/A</v>
      </c>
      <c r="U355" s="128" t="e">
        <f>VLOOKUP(FinalOutput[[#This Row],[ONS_Cenus_2011]],Table5[],CensusData!N$1,FALSE)</f>
        <v>#N/A</v>
      </c>
      <c r="V355" s="128" t="e">
        <f>VLOOKUP(FinalOutput[[#This Row],[ONS_Cenus_2011]],Table5[],CensusData!O$1,FALSE)</f>
        <v>#N/A</v>
      </c>
      <c r="W355" s="128" t="e">
        <f>VLOOKUP(FinalOutput[[#This Row],[ONS_Cenus_2011]],Table5[],CensusData!P$1,FALSE)</f>
        <v>#N/A</v>
      </c>
      <c r="X355" s="128" t="e">
        <f>VLOOKUP(FinalOutput[[#This Row],[ONS_Cenus_2011]],Table5[],CensusData!Q$1,FALSE)</f>
        <v>#N/A</v>
      </c>
      <c r="Y355" s="128" t="e">
        <f>VLOOKUP(FinalOutput[[#This Row],[ONS_Cenus_2011]],Table5[],CensusData!R$1,FALSE)</f>
        <v>#N/A</v>
      </c>
      <c r="Z355" s="128" t="e">
        <f>VLOOKUP(FinalOutput[[#This Row],[ONS_Cenus_2011]],Table5[],CensusData!S$1,FALSE)</f>
        <v>#N/A</v>
      </c>
      <c r="AA355" s="128" t="e">
        <f>VLOOKUP(FinalOutput[[#This Row],[ONS_Cenus_2011]],Table5[],CensusData!T$1,FALSE)</f>
        <v>#N/A</v>
      </c>
      <c r="AB355" s="128" t="e">
        <f>VLOOKUP(FinalOutput[[#This Row],[ONS_Cenus_2011]],Table5[],CensusData!U$1,FALSE)</f>
        <v>#N/A</v>
      </c>
      <c r="AC355" s="128" t="e">
        <f>VLOOKUP(FinalOutput[[#This Row],[ONS_Cenus_2011]],Table5[],CensusData!V$1,FALSE)</f>
        <v>#N/A</v>
      </c>
      <c r="AD355" s="128" t="e">
        <f>VLOOKUP(FinalOutput[[#This Row],[ONS_Cenus_2011]],Table5[],CensusData!W$1,FALSE)</f>
        <v>#N/A</v>
      </c>
      <c r="AE355" s="128" t="e">
        <f>VLOOKUP(FinalOutput[[#This Row],[ONS_Cenus_2011]],Table5[],CensusData!X$1,FALSE)</f>
        <v>#N/A</v>
      </c>
      <c r="AF355" s="128" t="e">
        <f>VLOOKUP(FinalOutput[[#This Row],[ONS_Cenus_2011]],Table5[],CensusData!Y$1,FALSE)</f>
        <v>#N/A</v>
      </c>
      <c r="AG355" s="128" t="e">
        <f>VLOOKUP(FinalOutput[[#This Row],[ONS_Cenus_2011]],Table5[],CensusData!Z$1,FALSE)</f>
        <v>#N/A</v>
      </c>
      <c r="AH355" s="128" t="e">
        <f>VLOOKUP(FinalOutput[[#This Row],[ONS_Cenus_2011]],Table5[],CensusData!AA$1,FALSE)</f>
        <v>#N/A</v>
      </c>
      <c r="AI355" s="128" t="e">
        <f>VLOOKUP(FinalOutput[[#This Row],[ONS_Cenus_2011]],Table5[],CensusData!AB$1,FALSE)</f>
        <v>#N/A</v>
      </c>
      <c r="AJ355" s="128" t="e">
        <f>VLOOKUP(FinalOutput[[#This Row],[ONS_Cenus_2011]],Table5[],CensusData!AC$1,FALSE)</f>
        <v>#N/A</v>
      </c>
      <c r="AK355" s="128" t="e">
        <f>VLOOKUP(FinalOutput[[#This Row],[ONS_Cenus_2011]],Table5[],CensusData!AD$1,FALSE)</f>
        <v>#N/A</v>
      </c>
      <c r="AL355" s="128" t="e">
        <f>VLOOKUP(FinalOutput[[#This Row],[ONS_Cenus_2011]],Table5[],CensusData!AE$1,FALSE)</f>
        <v>#N/A</v>
      </c>
      <c r="AM355" s="128" t="e">
        <f>VLOOKUP(FinalOutput[[#This Row],[ONS_Cenus_2011]],Table5[],CensusData!AF$1,FALSE)</f>
        <v>#N/A</v>
      </c>
      <c r="AN355" s="128" t="e">
        <f>VLOOKUP(FinalOutput[[#This Row],[ONS_Cenus_2011]],Table5[],CensusData!AG$1,FALSE)</f>
        <v>#N/A</v>
      </c>
      <c r="AO355" s="128" t="e">
        <f>VLOOKUP(FinalOutput[[#This Row],[ONS_Cenus_2011]],Table5[],CensusData!AH$1,FALSE)</f>
        <v>#N/A</v>
      </c>
      <c r="AP355" s="128" t="e">
        <f>VLOOKUP(FinalOutput[[#This Row],[ONS_Cenus_2011]],Table5[],CensusData!AI$1,FALSE)</f>
        <v>#N/A</v>
      </c>
      <c r="AQ355" s="128" t="e">
        <f>VLOOKUP(FinalOutput[[#This Row],[ONS_Cenus_2011]],Table5[],CensusData!AJ$1,FALSE)</f>
        <v>#N/A</v>
      </c>
      <c r="AR355" s="128" t="e">
        <f>VLOOKUP(FinalOutput[[#This Row],[ONS_Cenus_2011]],Table5[],CensusData!AK$1,FALSE)</f>
        <v>#N/A</v>
      </c>
      <c r="AS355" s="128" t="e">
        <f>VLOOKUP(FinalOutput[[#This Row],[ONS_Cenus_2011]],Table5[],CensusData!AL$1,FALSE)</f>
        <v>#N/A</v>
      </c>
      <c r="AT355" s="128" t="e">
        <f>VLOOKUP(FinalOutput[[#This Row],[ONS_Cenus_2011]],Table5[],CensusData!AM$1,FALSE)</f>
        <v>#N/A</v>
      </c>
      <c r="AU355" s="128" t="e">
        <f>VLOOKUP(FinalOutput[[#This Row],[ONS_Cenus_2011]],Table5[],CensusData!AN$1,FALSE)</f>
        <v>#N/A</v>
      </c>
      <c r="AV355" s="128" t="e">
        <f>VLOOKUP(FinalOutput[[#This Row],[ONS_Cenus_2011]],Table5[],CensusData!AO$1,FALSE)</f>
        <v>#N/A</v>
      </c>
      <c r="AW355" s="128" t="e">
        <f>VLOOKUP(FinalOutput[[#This Row],[ONS_Cenus_2011]],Table5[],CensusData!AP$1,FALSE)</f>
        <v>#N/A</v>
      </c>
    </row>
    <row r="356" spans="1:49" ht="15" customHeight="1">
      <c r="A356" s="128" t="str">
        <f t="array" ref="A356">ConsolGeog[[#This Row],[Country]]</f>
        <v>Scotland</v>
      </c>
      <c r="B356" s="129" t="str">
        <f t="array" ref="B356">ConsolGeog[[#This Row],[County Name]]</f>
        <v/>
      </c>
      <c r="C356" s="128" t="str">
        <f t="array" ref="C356">ConsolGeog[[#This Row],[la_code]]</f>
        <v>S12000021</v>
      </c>
      <c r="D356" s="129" t="str">
        <f t="array" ref="D356">ConsolGeog[[#This Row],[la_name]]</f>
        <v>North Ayrshire</v>
      </c>
      <c r="E356" s="129" t="str">
        <f t="array" ref="E356">ConsolGeog[[#This Row],[LA Type]]</f>
        <v>Local Authority</v>
      </c>
      <c r="F356" s="129">
        <f t="array" ref="F356">ConsolGeog[[#This Row],[population]]</f>
        <v>138146</v>
      </c>
      <c r="G356" s="129">
        <f t="array" ref="G356">ConsolGeog[[#This Row],[area]]</f>
        <v>88534</v>
      </c>
      <c r="H356" s="129">
        <f t="array" ref="H356">MAX(ConsolGeog[[#This Row],[Presented HS - 16-17 (2014)]]+ConsolGeog[[#This Row],[Presented HS - 18-24 (2014)]],ConsolGeog[[#This Row],[Presented HS - 16-24 (2014)]])+MAX(ConsolGeog[[#This Row],[Presented CS - 16-17 (2014)]]+ConsolGeog[[#This Row],[Presented CS - 18-24 (2014)]],ConsolGeog[[#This Row],[Presented CS - 16-24 (2014)]])</f>
        <v>0</v>
      </c>
      <c r="I356" s="129">
        <f t="array" ref="I356">MAX(ConsolGeog[[#This Row],[Assessed HS - 16-17 (2014)]]+ConsolGeog[[#This Row],[Assessed HS - 18-24 (2014)]],ConsolGeog[[#This Row],[Assessed HS - 16-24 (2014)]])+MAX(ConsolGeog[[#This Row],[Assessed CS - 16-17 (2014)]]+ConsolGeog[[#This Row],[Assessed CS - 18-24 (2014)]],ConsolGeog[[#This Row],[Assessed CS - 16-24 (2014)]])</f>
        <v>0</v>
      </c>
      <c r="J356" s="128">
        <f>VLOOKUP(FinalOutput[[#This Row],[ONS_Cenus_2011]],Table5[],CensusData!C$1,FALSE)</f>
        <v>43493</v>
      </c>
      <c r="K356" s="128">
        <f>VLOOKUP(FinalOutput[[#This Row],[ONS_Cenus_2011]],Table5[],CensusData!D$1,FALSE)</f>
        <v>7846</v>
      </c>
      <c r="L356" s="128">
        <f>VLOOKUP(FinalOutput[[#This Row],[ONS_Cenus_2011]],Table5[],CensusData!E$1,FALSE)</f>
        <v>3927</v>
      </c>
      <c r="M356" s="128" t="e">
        <f>VLOOKUP(FinalOutput[[#This Row],[ONS_Cenus_2011]],Table5[],CensusData!F$1,FALSE)</f>
        <v>#N/A</v>
      </c>
      <c r="N356" s="128" t="e">
        <f>VLOOKUP(FinalOutput[[#This Row],[ONS_Cenus_2011]],Table5[],CensusData!G$1,FALSE)</f>
        <v>#N/A</v>
      </c>
      <c r="O356" s="128" t="e">
        <f>VLOOKUP(FinalOutput[[#This Row],[ONS_Cenus_2011]],Table5[],CensusData!H$1,FALSE)</f>
        <v>#N/A</v>
      </c>
      <c r="P356" s="128" t="e">
        <f>VLOOKUP(FinalOutput[[#This Row],[ONS_Cenus_2011]],Table5[],CensusData!I$1,FALSE)</f>
        <v>#N/A</v>
      </c>
      <c r="Q356" s="128" t="e">
        <f>VLOOKUP(FinalOutput[[#This Row],[ONS_Cenus_2011]],Table5[],CensusData!J$1,FALSE)</f>
        <v>#N/A</v>
      </c>
      <c r="R356" s="128" t="e">
        <f>VLOOKUP(FinalOutput[[#This Row],[ONS_Cenus_2011]],Table5[],CensusData!K$1,FALSE)</f>
        <v>#N/A</v>
      </c>
      <c r="S356" s="128" t="e">
        <f>VLOOKUP(FinalOutput[[#This Row],[ONS_Cenus_2011]],Table5[],CensusData!L$1,FALSE)</f>
        <v>#N/A</v>
      </c>
      <c r="T356" s="128" t="e">
        <f>VLOOKUP(FinalOutput[[#This Row],[ONS_Cenus_2011]],Table5[],CensusData!M$1,FALSE)</f>
        <v>#N/A</v>
      </c>
      <c r="U356" s="128" t="e">
        <f>VLOOKUP(FinalOutput[[#This Row],[ONS_Cenus_2011]],Table5[],CensusData!N$1,FALSE)</f>
        <v>#N/A</v>
      </c>
      <c r="V356" s="128" t="e">
        <f>VLOOKUP(FinalOutput[[#This Row],[ONS_Cenus_2011]],Table5[],CensusData!O$1,FALSE)</f>
        <v>#N/A</v>
      </c>
      <c r="W356" s="128" t="e">
        <f>VLOOKUP(FinalOutput[[#This Row],[ONS_Cenus_2011]],Table5[],CensusData!P$1,FALSE)</f>
        <v>#N/A</v>
      </c>
      <c r="X356" s="128" t="e">
        <f>VLOOKUP(FinalOutput[[#This Row],[ONS_Cenus_2011]],Table5[],CensusData!Q$1,FALSE)</f>
        <v>#N/A</v>
      </c>
      <c r="Y356" s="128" t="e">
        <f>VLOOKUP(FinalOutput[[#This Row],[ONS_Cenus_2011]],Table5[],CensusData!R$1,FALSE)</f>
        <v>#N/A</v>
      </c>
      <c r="Z356" s="128" t="e">
        <f>VLOOKUP(FinalOutput[[#This Row],[ONS_Cenus_2011]],Table5[],CensusData!S$1,FALSE)</f>
        <v>#N/A</v>
      </c>
      <c r="AA356" s="128" t="e">
        <f>VLOOKUP(FinalOutput[[#This Row],[ONS_Cenus_2011]],Table5[],CensusData!T$1,FALSE)</f>
        <v>#N/A</v>
      </c>
      <c r="AB356" s="128" t="e">
        <f>VLOOKUP(FinalOutput[[#This Row],[ONS_Cenus_2011]],Table5[],CensusData!U$1,FALSE)</f>
        <v>#N/A</v>
      </c>
      <c r="AC356" s="128" t="e">
        <f>VLOOKUP(FinalOutput[[#This Row],[ONS_Cenus_2011]],Table5[],CensusData!V$1,FALSE)</f>
        <v>#N/A</v>
      </c>
      <c r="AD356" s="128" t="e">
        <f>VLOOKUP(FinalOutput[[#This Row],[ONS_Cenus_2011]],Table5[],CensusData!W$1,FALSE)</f>
        <v>#N/A</v>
      </c>
      <c r="AE356" s="128" t="e">
        <f>VLOOKUP(FinalOutput[[#This Row],[ONS_Cenus_2011]],Table5[],CensusData!X$1,FALSE)</f>
        <v>#N/A</v>
      </c>
      <c r="AF356" s="128" t="e">
        <f>VLOOKUP(FinalOutput[[#This Row],[ONS_Cenus_2011]],Table5[],CensusData!Y$1,FALSE)</f>
        <v>#N/A</v>
      </c>
      <c r="AG356" s="128" t="e">
        <f>VLOOKUP(FinalOutput[[#This Row],[ONS_Cenus_2011]],Table5[],CensusData!Z$1,FALSE)</f>
        <v>#N/A</v>
      </c>
      <c r="AH356" s="128" t="e">
        <f>VLOOKUP(FinalOutput[[#This Row],[ONS_Cenus_2011]],Table5[],CensusData!AA$1,FALSE)</f>
        <v>#N/A</v>
      </c>
      <c r="AI356" s="128" t="e">
        <f>VLOOKUP(FinalOutput[[#This Row],[ONS_Cenus_2011]],Table5[],CensusData!AB$1,FALSE)</f>
        <v>#N/A</v>
      </c>
      <c r="AJ356" s="128" t="e">
        <f>VLOOKUP(FinalOutput[[#This Row],[ONS_Cenus_2011]],Table5[],CensusData!AC$1,FALSE)</f>
        <v>#N/A</v>
      </c>
      <c r="AK356" s="128" t="e">
        <f>VLOOKUP(FinalOutput[[#This Row],[ONS_Cenus_2011]],Table5[],CensusData!AD$1,FALSE)</f>
        <v>#N/A</v>
      </c>
      <c r="AL356" s="128" t="e">
        <f>VLOOKUP(FinalOutput[[#This Row],[ONS_Cenus_2011]],Table5[],CensusData!AE$1,FALSE)</f>
        <v>#N/A</v>
      </c>
      <c r="AM356" s="128" t="e">
        <f>VLOOKUP(FinalOutput[[#This Row],[ONS_Cenus_2011]],Table5[],CensusData!AF$1,FALSE)</f>
        <v>#N/A</v>
      </c>
      <c r="AN356" s="128" t="e">
        <f>VLOOKUP(FinalOutput[[#This Row],[ONS_Cenus_2011]],Table5[],CensusData!AG$1,FALSE)</f>
        <v>#N/A</v>
      </c>
      <c r="AO356" s="128" t="e">
        <f>VLOOKUP(FinalOutput[[#This Row],[ONS_Cenus_2011]],Table5[],CensusData!AH$1,FALSE)</f>
        <v>#N/A</v>
      </c>
      <c r="AP356" s="128" t="e">
        <f>VLOOKUP(FinalOutput[[#This Row],[ONS_Cenus_2011]],Table5[],CensusData!AI$1,FALSE)</f>
        <v>#N/A</v>
      </c>
      <c r="AQ356" s="128" t="e">
        <f>VLOOKUP(FinalOutput[[#This Row],[ONS_Cenus_2011]],Table5[],CensusData!AJ$1,FALSE)</f>
        <v>#N/A</v>
      </c>
      <c r="AR356" s="128" t="e">
        <f>VLOOKUP(FinalOutput[[#This Row],[ONS_Cenus_2011]],Table5[],CensusData!AK$1,FALSE)</f>
        <v>#N/A</v>
      </c>
      <c r="AS356" s="128" t="e">
        <f>VLOOKUP(FinalOutput[[#This Row],[ONS_Cenus_2011]],Table5[],CensusData!AL$1,FALSE)</f>
        <v>#N/A</v>
      </c>
      <c r="AT356" s="128" t="e">
        <f>VLOOKUP(FinalOutput[[#This Row],[ONS_Cenus_2011]],Table5[],CensusData!AM$1,FALSE)</f>
        <v>#N/A</v>
      </c>
      <c r="AU356" s="128" t="e">
        <f>VLOOKUP(FinalOutput[[#This Row],[ONS_Cenus_2011]],Table5[],CensusData!AN$1,FALSE)</f>
        <v>#N/A</v>
      </c>
      <c r="AV356" s="128" t="e">
        <f>VLOOKUP(FinalOutput[[#This Row],[ONS_Cenus_2011]],Table5[],CensusData!AO$1,FALSE)</f>
        <v>#N/A</v>
      </c>
      <c r="AW356" s="128" t="e">
        <f>VLOOKUP(FinalOutput[[#This Row],[ONS_Cenus_2011]],Table5[],CensusData!AP$1,FALSE)</f>
        <v>#N/A</v>
      </c>
    </row>
    <row r="357" spans="1:49" ht="15" customHeight="1">
      <c r="A357" s="128" t="str">
        <f t="array" ref="A357">ConsolGeog[[#This Row],[Country]]</f>
        <v>Scotland</v>
      </c>
      <c r="B357" s="129" t="str">
        <f t="array" ref="B357">ConsolGeog[[#This Row],[County Name]]</f>
        <v/>
      </c>
      <c r="C357" s="128" t="str">
        <f t="array" ref="C357">ConsolGeog[[#This Row],[la_code]]</f>
        <v>S12000023</v>
      </c>
      <c r="D357" s="129" t="str">
        <f t="array" ref="D357">ConsolGeog[[#This Row],[la_name]]</f>
        <v>Orkney Islands</v>
      </c>
      <c r="E357" s="129" t="str">
        <f t="array" ref="E357">ConsolGeog[[#This Row],[LA Type]]</f>
        <v>Local Authority</v>
      </c>
      <c r="F357" s="129">
        <f t="array" ref="F357">ConsolGeog[[#This Row],[population]]</f>
        <v>21349</v>
      </c>
      <c r="G357" s="129">
        <f t="array" ref="G357">ConsolGeog[[#This Row],[area]]</f>
        <v>98980</v>
      </c>
      <c r="H357" s="129">
        <f t="array" ref="H357">MAX(ConsolGeog[[#This Row],[Presented HS - 16-17 (2014)]]+ConsolGeog[[#This Row],[Presented HS - 18-24 (2014)]],ConsolGeog[[#This Row],[Presented HS - 16-24 (2014)]])+MAX(ConsolGeog[[#This Row],[Presented CS - 16-17 (2014)]]+ConsolGeog[[#This Row],[Presented CS - 18-24 (2014)]],ConsolGeog[[#This Row],[Presented CS - 16-24 (2014)]])</f>
        <v>0</v>
      </c>
      <c r="I357" s="129">
        <f t="array" ref="I357">MAX(ConsolGeog[[#This Row],[Assessed HS - 16-17 (2014)]]+ConsolGeog[[#This Row],[Assessed HS - 18-24 (2014)]],ConsolGeog[[#This Row],[Assessed HS - 16-24 (2014)]])+MAX(ConsolGeog[[#This Row],[Assessed CS - 16-17 (2014)]]+ConsolGeog[[#This Row],[Assessed CS - 18-24 (2014)]],ConsolGeog[[#This Row],[Assessed CS - 16-24 (2014)]])</f>
        <v>0</v>
      </c>
      <c r="J357" s="128">
        <f>VLOOKUP(FinalOutput[[#This Row],[ONS_Cenus_2011]],Table5[],CensusData!C$1,FALSE)</f>
        <v>4623</v>
      </c>
      <c r="K357" s="128">
        <f>VLOOKUP(FinalOutput[[#This Row],[ONS_Cenus_2011]],Table5[],CensusData!D$1,FALSE)</f>
        <v>622</v>
      </c>
      <c r="L357" s="128">
        <f>VLOOKUP(FinalOutput[[#This Row],[ONS_Cenus_2011]],Table5[],CensusData!E$1,FALSE)</f>
        <v>247</v>
      </c>
      <c r="M357" s="128" t="e">
        <f>VLOOKUP(FinalOutput[[#This Row],[ONS_Cenus_2011]],Table5[],CensusData!F$1,FALSE)</f>
        <v>#N/A</v>
      </c>
      <c r="N357" s="128" t="e">
        <f>VLOOKUP(FinalOutput[[#This Row],[ONS_Cenus_2011]],Table5[],CensusData!G$1,FALSE)</f>
        <v>#N/A</v>
      </c>
      <c r="O357" s="128" t="e">
        <f>VLOOKUP(FinalOutput[[#This Row],[ONS_Cenus_2011]],Table5[],CensusData!H$1,FALSE)</f>
        <v>#N/A</v>
      </c>
      <c r="P357" s="128" t="e">
        <f>VLOOKUP(FinalOutput[[#This Row],[ONS_Cenus_2011]],Table5[],CensusData!I$1,FALSE)</f>
        <v>#N/A</v>
      </c>
      <c r="Q357" s="128" t="e">
        <f>VLOOKUP(FinalOutput[[#This Row],[ONS_Cenus_2011]],Table5[],CensusData!J$1,FALSE)</f>
        <v>#N/A</v>
      </c>
      <c r="R357" s="128" t="e">
        <f>VLOOKUP(FinalOutput[[#This Row],[ONS_Cenus_2011]],Table5[],CensusData!K$1,FALSE)</f>
        <v>#N/A</v>
      </c>
      <c r="S357" s="128" t="e">
        <f>VLOOKUP(FinalOutput[[#This Row],[ONS_Cenus_2011]],Table5[],CensusData!L$1,FALSE)</f>
        <v>#N/A</v>
      </c>
      <c r="T357" s="128" t="e">
        <f>VLOOKUP(FinalOutput[[#This Row],[ONS_Cenus_2011]],Table5[],CensusData!M$1,FALSE)</f>
        <v>#N/A</v>
      </c>
      <c r="U357" s="128" t="e">
        <f>VLOOKUP(FinalOutput[[#This Row],[ONS_Cenus_2011]],Table5[],CensusData!N$1,FALSE)</f>
        <v>#N/A</v>
      </c>
      <c r="V357" s="128" t="e">
        <f>VLOOKUP(FinalOutput[[#This Row],[ONS_Cenus_2011]],Table5[],CensusData!O$1,FALSE)</f>
        <v>#N/A</v>
      </c>
      <c r="W357" s="128" t="e">
        <f>VLOOKUP(FinalOutput[[#This Row],[ONS_Cenus_2011]],Table5[],CensusData!P$1,FALSE)</f>
        <v>#N/A</v>
      </c>
      <c r="X357" s="128" t="e">
        <f>VLOOKUP(FinalOutput[[#This Row],[ONS_Cenus_2011]],Table5[],CensusData!Q$1,FALSE)</f>
        <v>#N/A</v>
      </c>
      <c r="Y357" s="128" t="e">
        <f>VLOOKUP(FinalOutput[[#This Row],[ONS_Cenus_2011]],Table5[],CensusData!R$1,FALSE)</f>
        <v>#N/A</v>
      </c>
      <c r="Z357" s="128" t="e">
        <f>VLOOKUP(FinalOutput[[#This Row],[ONS_Cenus_2011]],Table5[],CensusData!S$1,FALSE)</f>
        <v>#N/A</v>
      </c>
      <c r="AA357" s="128" t="e">
        <f>VLOOKUP(FinalOutput[[#This Row],[ONS_Cenus_2011]],Table5[],CensusData!T$1,FALSE)</f>
        <v>#N/A</v>
      </c>
      <c r="AB357" s="128" t="e">
        <f>VLOOKUP(FinalOutput[[#This Row],[ONS_Cenus_2011]],Table5[],CensusData!U$1,FALSE)</f>
        <v>#N/A</v>
      </c>
      <c r="AC357" s="128" t="e">
        <f>VLOOKUP(FinalOutput[[#This Row],[ONS_Cenus_2011]],Table5[],CensusData!V$1,FALSE)</f>
        <v>#N/A</v>
      </c>
      <c r="AD357" s="128" t="e">
        <f>VLOOKUP(FinalOutput[[#This Row],[ONS_Cenus_2011]],Table5[],CensusData!W$1,FALSE)</f>
        <v>#N/A</v>
      </c>
      <c r="AE357" s="128" t="e">
        <f>VLOOKUP(FinalOutput[[#This Row],[ONS_Cenus_2011]],Table5[],CensusData!X$1,FALSE)</f>
        <v>#N/A</v>
      </c>
      <c r="AF357" s="128" t="e">
        <f>VLOOKUP(FinalOutput[[#This Row],[ONS_Cenus_2011]],Table5[],CensusData!Y$1,FALSE)</f>
        <v>#N/A</v>
      </c>
      <c r="AG357" s="128" t="e">
        <f>VLOOKUP(FinalOutput[[#This Row],[ONS_Cenus_2011]],Table5[],CensusData!Z$1,FALSE)</f>
        <v>#N/A</v>
      </c>
      <c r="AH357" s="128" t="e">
        <f>VLOOKUP(FinalOutput[[#This Row],[ONS_Cenus_2011]],Table5[],CensusData!AA$1,FALSE)</f>
        <v>#N/A</v>
      </c>
      <c r="AI357" s="128" t="e">
        <f>VLOOKUP(FinalOutput[[#This Row],[ONS_Cenus_2011]],Table5[],CensusData!AB$1,FALSE)</f>
        <v>#N/A</v>
      </c>
      <c r="AJ357" s="128" t="e">
        <f>VLOOKUP(FinalOutput[[#This Row],[ONS_Cenus_2011]],Table5[],CensusData!AC$1,FALSE)</f>
        <v>#N/A</v>
      </c>
      <c r="AK357" s="128" t="e">
        <f>VLOOKUP(FinalOutput[[#This Row],[ONS_Cenus_2011]],Table5[],CensusData!AD$1,FALSE)</f>
        <v>#N/A</v>
      </c>
      <c r="AL357" s="128" t="e">
        <f>VLOOKUP(FinalOutput[[#This Row],[ONS_Cenus_2011]],Table5[],CensusData!AE$1,FALSE)</f>
        <v>#N/A</v>
      </c>
      <c r="AM357" s="128" t="e">
        <f>VLOOKUP(FinalOutput[[#This Row],[ONS_Cenus_2011]],Table5[],CensusData!AF$1,FALSE)</f>
        <v>#N/A</v>
      </c>
      <c r="AN357" s="128" t="e">
        <f>VLOOKUP(FinalOutput[[#This Row],[ONS_Cenus_2011]],Table5[],CensusData!AG$1,FALSE)</f>
        <v>#N/A</v>
      </c>
      <c r="AO357" s="128" t="e">
        <f>VLOOKUP(FinalOutput[[#This Row],[ONS_Cenus_2011]],Table5[],CensusData!AH$1,FALSE)</f>
        <v>#N/A</v>
      </c>
      <c r="AP357" s="128" t="e">
        <f>VLOOKUP(FinalOutput[[#This Row],[ONS_Cenus_2011]],Table5[],CensusData!AI$1,FALSE)</f>
        <v>#N/A</v>
      </c>
      <c r="AQ357" s="128" t="e">
        <f>VLOOKUP(FinalOutput[[#This Row],[ONS_Cenus_2011]],Table5[],CensusData!AJ$1,FALSE)</f>
        <v>#N/A</v>
      </c>
      <c r="AR357" s="128" t="e">
        <f>VLOOKUP(FinalOutput[[#This Row],[ONS_Cenus_2011]],Table5[],CensusData!AK$1,FALSE)</f>
        <v>#N/A</v>
      </c>
      <c r="AS357" s="128" t="e">
        <f>VLOOKUP(FinalOutput[[#This Row],[ONS_Cenus_2011]],Table5[],CensusData!AL$1,FALSE)</f>
        <v>#N/A</v>
      </c>
      <c r="AT357" s="128" t="e">
        <f>VLOOKUP(FinalOutput[[#This Row],[ONS_Cenus_2011]],Table5[],CensusData!AM$1,FALSE)</f>
        <v>#N/A</v>
      </c>
      <c r="AU357" s="128" t="e">
        <f>VLOOKUP(FinalOutput[[#This Row],[ONS_Cenus_2011]],Table5[],CensusData!AN$1,FALSE)</f>
        <v>#N/A</v>
      </c>
      <c r="AV357" s="128" t="e">
        <f>VLOOKUP(FinalOutput[[#This Row],[ONS_Cenus_2011]],Table5[],CensusData!AO$1,FALSE)</f>
        <v>#N/A</v>
      </c>
      <c r="AW357" s="128" t="e">
        <f>VLOOKUP(FinalOutput[[#This Row],[ONS_Cenus_2011]],Table5[],CensusData!AP$1,FALSE)</f>
        <v>#N/A</v>
      </c>
    </row>
    <row r="358" spans="1:49" ht="15" customHeight="1">
      <c r="A358" s="128" t="str">
        <f t="array" ref="A358">ConsolGeog[[#This Row],[Country]]</f>
        <v>Scotland</v>
      </c>
      <c r="B358" s="129" t="str">
        <f t="array" ref="B358">ConsolGeog[[#This Row],[County Name]]</f>
        <v/>
      </c>
      <c r="C358" s="128" t="str">
        <f t="array" ref="C358">ConsolGeog[[#This Row],[la_code]]</f>
        <v>S12000036</v>
      </c>
      <c r="D358" s="129" t="str">
        <f t="array" ref="D358">ConsolGeog[[#This Row],[la_name]]</f>
        <v>City of Edinburgh</v>
      </c>
      <c r="E358" s="129" t="str">
        <f t="array" ref="E358">ConsolGeog[[#This Row],[LA Type]]</f>
        <v>Local Authority</v>
      </c>
      <c r="F358" s="129">
        <f t="array" ref="F358">ConsolGeog[[#This Row],[population]]</f>
        <v>476626</v>
      </c>
      <c r="G358" s="129">
        <f t="array" ref="G358">ConsolGeog[[#This Row],[area]]</f>
        <v>26333</v>
      </c>
      <c r="H358" s="129">
        <f t="array" ref="H358">MAX(ConsolGeog[[#This Row],[Presented HS - 16-17 (2014)]]+ConsolGeog[[#This Row],[Presented HS - 18-24 (2014)]],ConsolGeog[[#This Row],[Presented HS - 16-24 (2014)]])+MAX(ConsolGeog[[#This Row],[Presented CS - 16-17 (2014)]]+ConsolGeog[[#This Row],[Presented CS - 18-24 (2014)]],ConsolGeog[[#This Row],[Presented CS - 16-24 (2014)]])</f>
        <v>0</v>
      </c>
      <c r="I358" s="129">
        <f t="array" ref="I358">MAX(ConsolGeog[[#This Row],[Assessed HS - 16-17 (2014)]]+ConsolGeog[[#This Row],[Assessed HS - 18-24 (2014)]],ConsolGeog[[#This Row],[Assessed HS - 16-24 (2014)]])+MAX(ConsolGeog[[#This Row],[Assessed CS - 16-17 (2014)]]+ConsolGeog[[#This Row],[Assessed CS - 18-24 (2014)]],ConsolGeog[[#This Row],[Assessed CS - 16-24 (2014)]])</f>
        <v>0</v>
      </c>
      <c r="J358" s="128">
        <f>VLOOKUP(FinalOutput[[#This Row],[ONS_Cenus_2011]],Table5[],CensusData!C$1,FALSE)</f>
        <v>133106</v>
      </c>
      <c r="K358" s="128">
        <f>VLOOKUP(FinalOutput[[#This Row],[ONS_Cenus_2011]],Table5[],CensusData!D$1,FALSE)</f>
        <v>40768</v>
      </c>
      <c r="L358" s="128">
        <f>VLOOKUP(FinalOutput[[#This Row],[ONS_Cenus_2011]],Table5[],CensusData!E$1,FALSE)</f>
        <v>17642</v>
      </c>
      <c r="M358" s="128" t="e">
        <f>VLOOKUP(FinalOutput[[#This Row],[ONS_Cenus_2011]],Table5[],CensusData!F$1,FALSE)</f>
        <v>#N/A</v>
      </c>
      <c r="N358" s="128" t="e">
        <f>VLOOKUP(FinalOutput[[#This Row],[ONS_Cenus_2011]],Table5[],CensusData!G$1,FALSE)</f>
        <v>#N/A</v>
      </c>
      <c r="O358" s="128" t="e">
        <f>VLOOKUP(FinalOutput[[#This Row],[ONS_Cenus_2011]],Table5[],CensusData!H$1,FALSE)</f>
        <v>#N/A</v>
      </c>
      <c r="P358" s="128" t="e">
        <f>VLOOKUP(FinalOutput[[#This Row],[ONS_Cenus_2011]],Table5[],CensusData!I$1,FALSE)</f>
        <v>#N/A</v>
      </c>
      <c r="Q358" s="128" t="e">
        <f>VLOOKUP(FinalOutput[[#This Row],[ONS_Cenus_2011]],Table5[],CensusData!J$1,FALSE)</f>
        <v>#N/A</v>
      </c>
      <c r="R358" s="128" t="e">
        <f>VLOOKUP(FinalOutput[[#This Row],[ONS_Cenus_2011]],Table5[],CensusData!K$1,FALSE)</f>
        <v>#N/A</v>
      </c>
      <c r="S358" s="128" t="e">
        <f>VLOOKUP(FinalOutput[[#This Row],[ONS_Cenus_2011]],Table5[],CensusData!L$1,FALSE)</f>
        <v>#N/A</v>
      </c>
      <c r="T358" s="128" t="e">
        <f>VLOOKUP(FinalOutput[[#This Row],[ONS_Cenus_2011]],Table5[],CensusData!M$1,FALSE)</f>
        <v>#N/A</v>
      </c>
      <c r="U358" s="128" t="e">
        <f>VLOOKUP(FinalOutput[[#This Row],[ONS_Cenus_2011]],Table5[],CensusData!N$1,FALSE)</f>
        <v>#N/A</v>
      </c>
      <c r="V358" s="128" t="e">
        <f>VLOOKUP(FinalOutput[[#This Row],[ONS_Cenus_2011]],Table5[],CensusData!O$1,FALSE)</f>
        <v>#N/A</v>
      </c>
      <c r="W358" s="128" t="e">
        <f>VLOOKUP(FinalOutput[[#This Row],[ONS_Cenus_2011]],Table5[],CensusData!P$1,FALSE)</f>
        <v>#N/A</v>
      </c>
      <c r="X358" s="128" t="e">
        <f>VLOOKUP(FinalOutput[[#This Row],[ONS_Cenus_2011]],Table5[],CensusData!Q$1,FALSE)</f>
        <v>#N/A</v>
      </c>
      <c r="Y358" s="128" t="e">
        <f>VLOOKUP(FinalOutput[[#This Row],[ONS_Cenus_2011]],Table5[],CensusData!R$1,FALSE)</f>
        <v>#N/A</v>
      </c>
      <c r="Z358" s="128" t="e">
        <f>VLOOKUP(FinalOutput[[#This Row],[ONS_Cenus_2011]],Table5[],CensusData!S$1,FALSE)</f>
        <v>#N/A</v>
      </c>
      <c r="AA358" s="128" t="e">
        <f>VLOOKUP(FinalOutput[[#This Row],[ONS_Cenus_2011]],Table5[],CensusData!T$1,FALSE)</f>
        <v>#N/A</v>
      </c>
      <c r="AB358" s="128" t="e">
        <f>VLOOKUP(FinalOutput[[#This Row],[ONS_Cenus_2011]],Table5[],CensusData!U$1,FALSE)</f>
        <v>#N/A</v>
      </c>
      <c r="AC358" s="128" t="e">
        <f>VLOOKUP(FinalOutput[[#This Row],[ONS_Cenus_2011]],Table5[],CensusData!V$1,FALSE)</f>
        <v>#N/A</v>
      </c>
      <c r="AD358" s="128" t="e">
        <f>VLOOKUP(FinalOutput[[#This Row],[ONS_Cenus_2011]],Table5[],CensusData!W$1,FALSE)</f>
        <v>#N/A</v>
      </c>
      <c r="AE358" s="128" t="e">
        <f>VLOOKUP(FinalOutput[[#This Row],[ONS_Cenus_2011]],Table5[],CensusData!X$1,FALSE)</f>
        <v>#N/A</v>
      </c>
      <c r="AF358" s="128" t="e">
        <f>VLOOKUP(FinalOutput[[#This Row],[ONS_Cenus_2011]],Table5[],CensusData!Y$1,FALSE)</f>
        <v>#N/A</v>
      </c>
      <c r="AG358" s="128" t="e">
        <f>VLOOKUP(FinalOutput[[#This Row],[ONS_Cenus_2011]],Table5[],CensusData!Z$1,FALSE)</f>
        <v>#N/A</v>
      </c>
      <c r="AH358" s="128" t="e">
        <f>VLOOKUP(FinalOutput[[#This Row],[ONS_Cenus_2011]],Table5[],CensusData!AA$1,FALSE)</f>
        <v>#N/A</v>
      </c>
      <c r="AI358" s="128" t="e">
        <f>VLOOKUP(FinalOutput[[#This Row],[ONS_Cenus_2011]],Table5[],CensusData!AB$1,FALSE)</f>
        <v>#N/A</v>
      </c>
      <c r="AJ358" s="128" t="e">
        <f>VLOOKUP(FinalOutput[[#This Row],[ONS_Cenus_2011]],Table5[],CensusData!AC$1,FALSE)</f>
        <v>#N/A</v>
      </c>
      <c r="AK358" s="128" t="e">
        <f>VLOOKUP(FinalOutput[[#This Row],[ONS_Cenus_2011]],Table5[],CensusData!AD$1,FALSE)</f>
        <v>#N/A</v>
      </c>
      <c r="AL358" s="128" t="e">
        <f>VLOOKUP(FinalOutput[[#This Row],[ONS_Cenus_2011]],Table5[],CensusData!AE$1,FALSE)</f>
        <v>#N/A</v>
      </c>
      <c r="AM358" s="128" t="e">
        <f>VLOOKUP(FinalOutput[[#This Row],[ONS_Cenus_2011]],Table5[],CensusData!AF$1,FALSE)</f>
        <v>#N/A</v>
      </c>
      <c r="AN358" s="128" t="e">
        <f>VLOOKUP(FinalOutput[[#This Row],[ONS_Cenus_2011]],Table5[],CensusData!AG$1,FALSE)</f>
        <v>#N/A</v>
      </c>
      <c r="AO358" s="128" t="e">
        <f>VLOOKUP(FinalOutput[[#This Row],[ONS_Cenus_2011]],Table5[],CensusData!AH$1,FALSE)</f>
        <v>#N/A</v>
      </c>
      <c r="AP358" s="128" t="e">
        <f>VLOOKUP(FinalOutput[[#This Row],[ONS_Cenus_2011]],Table5[],CensusData!AI$1,FALSE)</f>
        <v>#N/A</v>
      </c>
      <c r="AQ358" s="128" t="e">
        <f>VLOOKUP(FinalOutput[[#This Row],[ONS_Cenus_2011]],Table5[],CensusData!AJ$1,FALSE)</f>
        <v>#N/A</v>
      </c>
      <c r="AR358" s="128" t="e">
        <f>VLOOKUP(FinalOutput[[#This Row],[ONS_Cenus_2011]],Table5[],CensusData!AK$1,FALSE)</f>
        <v>#N/A</v>
      </c>
      <c r="AS358" s="128" t="e">
        <f>VLOOKUP(FinalOutput[[#This Row],[ONS_Cenus_2011]],Table5[],CensusData!AL$1,FALSE)</f>
        <v>#N/A</v>
      </c>
      <c r="AT358" s="128" t="e">
        <f>VLOOKUP(FinalOutput[[#This Row],[ONS_Cenus_2011]],Table5[],CensusData!AM$1,FALSE)</f>
        <v>#N/A</v>
      </c>
      <c r="AU358" s="128" t="e">
        <f>VLOOKUP(FinalOutput[[#This Row],[ONS_Cenus_2011]],Table5[],CensusData!AN$1,FALSE)</f>
        <v>#N/A</v>
      </c>
      <c r="AV358" s="128" t="e">
        <f>VLOOKUP(FinalOutput[[#This Row],[ONS_Cenus_2011]],Table5[],CensusData!AO$1,FALSE)</f>
        <v>#N/A</v>
      </c>
      <c r="AW358" s="128" t="e">
        <f>VLOOKUP(FinalOutput[[#This Row],[ONS_Cenus_2011]],Table5[],CensusData!AP$1,FALSE)</f>
        <v>#N/A</v>
      </c>
    </row>
    <row r="359" spans="1:49" ht="15" customHeight="1">
      <c r="A359" s="128" t="str">
        <f t="array" ref="A359">ConsolGeog[[#This Row],[Country]]</f>
        <v>Scotland</v>
      </c>
      <c r="B359" s="129" t="str">
        <f t="array" ref="B359">ConsolGeog[[#This Row],[County Name]]</f>
        <v/>
      </c>
      <c r="C359" s="128" t="str">
        <f t="array" ref="C359">ConsolGeog[[#This Row],[la_code]]</f>
        <v>S12000038</v>
      </c>
      <c r="D359" s="129" t="str">
        <f t="array" ref="D359">ConsolGeog[[#This Row],[la_name]]</f>
        <v>Renfrewshire</v>
      </c>
      <c r="E359" s="129" t="str">
        <f t="array" ref="E359">ConsolGeog[[#This Row],[LA Type]]</f>
        <v>Local Authority</v>
      </c>
      <c r="F359" s="129">
        <f t="array" ref="F359">ConsolGeog[[#This Row],[population]]</f>
        <v>174908</v>
      </c>
      <c r="G359" s="129">
        <f t="array" ref="G359">ConsolGeog[[#This Row],[area]]</f>
        <v>26194</v>
      </c>
      <c r="H359" s="129">
        <f t="array" ref="H359">MAX(ConsolGeog[[#This Row],[Presented HS - 16-17 (2014)]]+ConsolGeog[[#This Row],[Presented HS - 18-24 (2014)]],ConsolGeog[[#This Row],[Presented HS - 16-24 (2014)]])+MAX(ConsolGeog[[#This Row],[Presented CS - 16-17 (2014)]]+ConsolGeog[[#This Row],[Presented CS - 18-24 (2014)]],ConsolGeog[[#This Row],[Presented CS - 16-24 (2014)]])</f>
        <v>0</v>
      </c>
      <c r="I359" s="129">
        <f t="array" ref="I359">MAX(ConsolGeog[[#This Row],[Assessed HS - 16-17 (2014)]]+ConsolGeog[[#This Row],[Assessed HS - 18-24 (2014)]],ConsolGeog[[#This Row],[Assessed HS - 16-24 (2014)]])+MAX(ConsolGeog[[#This Row],[Assessed CS - 16-17 (2014)]]+ConsolGeog[[#This Row],[Assessed CS - 18-24 (2014)]],ConsolGeog[[#This Row],[Assessed CS - 16-24 (2014)]])</f>
        <v>0</v>
      </c>
      <c r="J359" s="128">
        <f>VLOOKUP(FinalOutput[[#This Row],[ONS_Cenus_2011]],Table5[],CensusData!C$1,FALSE)</f>
        <v>48747</v>
      </c>
      <c r="K359" s="128">
        <f>VLOOKUP(FinalOutput[[#This Row],[ONS_Cenus_2011]],Table5[],CensusData!D$1,FALSE)</f>
        <v>9035</v>
      </c>
      <c r="L359" s="128">
        <f>VLOOKUP(FinalOutput[[#This Row],[ONS_Cenus_2011]],Table5[],CensusData!E$1,FALSE)</f>
        <v>4533</v>
      </c>
      <c r="M359" s="128" t="e">
        <f>VLOOKUP(FinalOutput[[#This Row],[ONS_Cenus_2011]],Table5[],CensusData!F$1,FALSE)</f>
        <v>#N/A</v>
      </c>
      <c r="N359" s="128" t="e">
        <f>VLOOKUP(FinalOutput[[#This Row],[ONS_Cenus_2011]],Table5[],CensusData!G$1,FALSE)</f>
        <v>#N/A</v>
      </c>
      <c r="O359" s="128" t="e">
        <f>VLOOKUP(FinalOutput[[#This Row],[ONS_Cenus_2011]],Table5[],CensusData!H$1,FALSE)</f>
        <v>#N/A</v>
      </c>
      <c r="P359" s="128" t="e">
        <f>VLOOKUP(FinalOutput[[#This Row],[ONS_Cenus_2011]],Table5[],CensusData!I$1,FALSE)</f>
        <v>#N/A</v>
      </c>
      <c r="Q359" s="128" t="e">
        <f>VLOOKUP(FinalOutput[[#This Row],[ONS_Cenus_2011]],Table5[],CensusData!J$1,FALSE)</f>
        <v>#N/A</v>
      </c>
      <c r="R359" s="128" t="e">
        <f>VLOOKUP(FinalOutput[[#This Row],[ONS_Cenus_2011]],Table5[],CensusData!K$1,FALSE)</f>
        <v>#N/A</v>
      </c>
      <c r="S359" s="128" t="e">
        <f>VLOOKUP(FinalOutput[[#This Row],[ONS_Cenus_2011]],Table5[],CensusData!L$1,FALSE)</f>
        <v>#N/A</v>
      </c>
      <c r="T359" s="128" t="e">
        <f>VLOOKUP(FinalOutput[[#This Row],[ONS_Cenus_2011]],Table5[],CensusData!M$1,FALSE)</f>
        <v>#N/A</v>
      </c>
      <c r="U359" s="128" t="e">
        <f>VLOOKUP(FinalOutput[[#This Row],[ONS_Cenus_2011]],Table5[],CensusData!N$1,FALSE)</f>
        <v>#N/A</v>
      </c>
      <c r="V359" s="128" t="e">
        <f>VLOOKUP(FinalOutput[[#This Row],[ONS_Cenus_2011]],Table5[],CensusData!O$1,FALSE)</f>
        <v>#N/A</v>
      </c>
      <c r="W359" s="128" t="e">
        <f>VLOOKUP(FinalOutput[[#This Row],[ONS_Cenus_2011]],Table5[],CensusData!P$1,FALSE)</f>
        <v>#N/A</v>
      </c>
      <c r="X359" s="128" t="e">
        <f>VLOOKUP(FinalOutput[[#This Row],[ONS_Cenus_2011]],Table5[],CensusData!Q$1,FALSE)</f>
        <v>#N/A</v>
      </c>
      <c r="Y359" s="128" t="e">
        <f>VLOOKUP(FinalOutput[[#This Row],[ONS_Cenus_2011]],Table5[],CensusData!R$1,FALSE)</f>
        <v>#N/A</v>
      </c>
      <c r="Z359" s="128" t="e">
        <f>VLOOKUP(FinalOutput[[#This Row],[ONS_Cenus_2011]],Table5[],CensusData!S$1,FALSE)</f>
        <v>#N/A</v>
      </c>
      <c r="AA359" s="128" t="e">
        <f>VLOOKUP(FinalOutput[[#This Row],[ONS_Cenus_2011]],Table5[],CensusData!T$1,FALSE)</f>
        <v>#N/A</v>
      </c>
      <c r="AB359" s="128" t="e">
        <f>VLOOKUP(FinalOutput[[#This Row],[ONS_Cenus_2011]],Table5[],CensusData!U$1,FALSE)</f>
        <v>#N/A</v>
      </c>
      <c r="AC359" s="128" t="e">
        <f>VLOOKUP(FinalOutput[[#This Row],[ONS_Cenus_2011]],Table5[],CensusData!V$1,FALSE)</f>
        <v>#N/A</v>
      </c>
      <c r="AD359" s="128" t="e">
        <f>VLOOKUP(FinalOutput[[#This Row],[ONS_Cenus_2011]],Table5[],CensusData!W$1,FALSE)</f>
        <v>#N/A</v>
      </c>
      <c r="AE359" s="128" t="e">
        <f>VLOOKUP(FinalOutput[[#This Row],[ONS_Cenus_2011]],Table5[],CensusData!X$1,FALSE)</f>
        <v>#N/A</v>
      </c>
      <c r="AF359" s="128" t="e">
        <f>VLOOKUP(FinalOutput[[#This Row],[ONS_Cenus_2011]],Table5[],CensusData!Y$1,FALSE)</f>
        <v>#N/A</v>
      </c>
      <c r="AG359" s="128" t="e">
        <f>VLOOKUP(FinalOutput[[#This Row],[ONS_Cenus_2011]],Table5[],CensusData!Z$1,FALSE)</f>
        <v>#N/A</v>
      </c>
      <c r="AH359" s="128" t="e">
        <f>VLOOKUP(FinalOutput[[#This Row],[ONS_Cenus_2011]],Table5[],CensusData!AA$1,FALSE)</f>
        <v>#N/A</v>
      </c>
      <c r="AI359" s="128" t="e">
        <f>VLOOKUP(FinalOutput[[#This Row],[ONS_Cenus_2011]],Table5[],CensusData!AB$1,FALSE)</f>
        <v>#N/A</v>
      </c>
      <c r="AJ359" s="128" t="e">
        <f>VLOOKUP(FinalOutput[[#This Row],[ONS_Cenus_2011]],Table5[],CensusData!AC$1,FALSE)</f>
        <v>#N/A</v>
      </c>
      <c r="AK359" s="128" t="e">
        <f>VLOOKUP(FinalOutput[[#This Row],[ONS_Cenus_2011]],Table5[],CensusData!AD$1,FALSE)</f>
        <v>#N/A</v>
      </c>
      <c r="AL359" s="128" t="e">
        <f>VLOOKUP(FinalOutput[[#This Row],[ONS_Cenus_2011]],Table5[],CensusData!AE$1,FALSE)</f>
        <v>#N/A</v>
      </c>
      <c r="AM359" s="128" t="e">
        <f>VLOOKUP(FinalOutput[[#This Row],[ONS_Cenus_2011]],Table5[],CensusData!AF$1,FALSE)</f>
        <v>#N/A</v>
      </c>
      <c r="AN359" s="128" t="e">
        <f>VLOOKUP(FinalOutput[[#This Row],[ONS_Cenus_2011]],Table5[],CensusData!AG$1,FALSE)</f>
        <v>#N/A</v>
      </c>
      <c r="AO359" s="128" t="e">
        <f>VLOOKUP(FinalOutput[[#This Row],[ONS_Cenus_2011]],Table5[],CensusData!AH$1,FALSE)</f>
        <v>#N/A</v>
      </c>
      <c r="AP359" s="128" t="e">
        <f>VLOOKUP(FinalOutput[[#This Row],[ONS_Cenus_2011]],Table5[],CensusData!AI$1,FALSE)</f>
        <v>#N/A</v>
      </c>
      <c r="AQ359" s="128" t="e">
        <f>VLOOKUP(FinalOutput[[#This Row],[ONS_Cenus_2011]],Table5[],CensusData!AJ$1,FALSE)</f>
        <v>#N/A</v>
      </c>
      <c r="AR359" s="128" t="e">
        <f>VLOOKUP(FinalOutput[[#This Row],[ONS_Cenus_2011]],Table5[],CensusData!AK$1,FALSE)</f>
        <v>#N/A</v>
      </c>
      <c r="AS359" s="128" t="e">
        <f>VLOOKUP(FinalOutput[[#This Row],[ONS_Cenus_2011]],Table5[],CensusData!AL$1,FALSE)</f>
        <v>#N/A</v>
      </c>
      <c r="AT359" s="128" t="e">
        <f>VLOOKUP(FinalOutput[[#This Row],[ONS_Cenus_2011]],Table5[],CensusData!AM$1,FALSE)</f>
        <v>#N/A</v>
      </c>
      <c r="AU359" s="128" t="e">
        <f>VLOOKUP(FinalOutput[[#This Row],[ONS_Cenus_2011]],Table5[],CensusData!AN$1,FALSE)</f>
        <v>#N/A</v>
      </c>
      <c r="AV359" s="128" t="e">
        <f>VLOOKUP(FinalOutput[[#This Row],[ONS_Cenus_2011]],Table5[],CensusData!AO$1,FALSE)</f>
        <v>#N/A</v>
      </c>
      <c r="AW359" s="128" t="e">
        <f>VLOOKUP(FinalOutput[[#This Row],[ONS_Cenus_2011]],Table5[],CensusData!AP$1,FALSE)</f>
        <v>#N/A</v>
      </c>
    </row>
    <row r="360" spans="1:49" ht="15" customHeight="1">
      <c r="A360" s="128" t="str">
        <f t="array" ref="A360">ConsolGeog[[#This Row],[Country]]</f>
        <v>Scotland</v>
      </c>
      <c r="B360" s="129" t="str">
        <f t="array" ref="B360">ConsolGeog[[#This Row],[County Name]]</f>
        <v/>
      </c>
      <c r="C360" s="128" t="str">
        <f t="array" ref="C360">ConsolGeog[[#This Row],[la_code]]</f>
        <v>S12000039</v>
      </c>
      <c r="D360" s="129" t="str">
        <f t="array" ref="D360">ConsolGeog[[#This Row],[la_name]]</f>
        <v>West Dunbartonshire</v>
      </c>
      <c r="E360" s="129" t="str">
        <f t="array" ref="E360">ConsolGeog[[#This Row],[LA Type]]</f>
        <v>Local Authority</v>
      </c>
      <c r="F360" s="129">
        <f t="array" ref="F360">ConsolGeog[[#This Row],[population]]</f>
        <v>90720</v>
      </c>
      <c r="G360" s="129">
        <f t="array" ref="G360">ConsolGeog[[#This Row],[area]]</f>
        <v>15876</v>
      </c>
      <c r="H360" s="129">
        <f t="array" ref="H360">MAX(ConsolGeog[[#This Row],[Presented HS - 16-17 (2014)]]+ConsolGeog[[#This Row],[Presented HS - 18-24 (2014)]],ConsolGeog[[#This Row],[Presented HS - 16-24 (2014)]])+MAX(ConsolGeog[[#This Row],[Presented CS - 16-17 (2014)]]+ConsolGeog[[#This Row],[Presented CS - 18-24 (2014)]],ConsolGeog[[#This Row],[Presented CS - 16-24 (2014)]])</f>
        <v>0</v>
      </c>
      <c r="I360" s="129">
        <f t="array" ref="I360">MAX(ConsolGeog[[#This Row],[Assessed HS - 16-17 (2014)]]+ConsolGeog[[#This Row],[Assessed HS - 18-24 (2014)]],ConsolGeog[[#This Row],[Assessed HS - 16-24 (2014)]])+MAX(ConsolGeog[[#This Row],[Assessed CS - 16-17 (2014)]]+ConsolGeog[[#This Row],[Assessed CS - 18-24 (2014)]],ConsolGeog[[#This Row],[Assessed CS - 16-24 (2014)]])</f>
        <v>0</v>
      </c>
      <c r="J360" s="128">
        <f>VLOOKUP(FinalOutput[[#This Row],[ONS_Cenus_2011]],Table5[],CensusData!C$1,FALSE)</f>
        <v>26862</v>
      </c>
      <c r="K360" s="128">
        <f>VLOOKUP(FinalOutput[[#This Row],[ONS_Cenus_2011]],Table5[],CensusData!D$1,FALSE)</f>
        <v>5039</v>
      </c>
      <c r="L360" s="128">
        <f>VLOOKUP(FinalOutput[[#This Row],[ONS_Cenus_2011]],Table5[],CensusData!E$1,FALSE)</f>
        <v>2670</v>
      </c>
      <c r="M360" s="128" t="e">
        <f>VLOOKUP(FinalOutput[[#This Row],[ONS_Cenus_2011]],Table5[],CensusData!F$1,FALSE)</f>
        <v>#N/A</v>
      </c>
      <c r="N360" s="128" t="e">
        <f>VLOOKUP(FinalOutput[[#This Row],[ONS_Cenus_2011]],Table5[],CensusData!G$1,FALSE)</f>
        <v>#N/A</v>
      </c>
      <c r="O360" s="128" t="e">
        <f>VLOOKUP(FinalOutput[[#This Row],[ONS_Cenus_2011]],Table5[],CensusData!H$1,FALSE)</f>
        <v>#N/A</v>
      </c>
      <c r="P360" s="128" t="e">
        <f>VLOOKUP(FinalOutput[[#This Row],[ONS_Cenus_2011]],Table5[],CensusData!I$1,FALSE)</f>
        <v>#N/A</v>
      </c>
      <c r="Q360" s="128" t="e">
        <f>VLOOKUP(FinalOutput[[#This Row],[ONS_Cenus_2011]],Table5[],CensusData!J$1,FALSE)</f>
        <v>#N/A</v>
      </c>
      <c r="R360" s="128" t="e">
        <f>VLOOKUP(FinalOutput[[#This Row],[ONS_Cenus_2011]],Table5[],CensusData!K$1,FALSE)</f>
        <v>#N/A</v>
      </c>
      <c r="S360" s="128" t="e">
        <f>VLOOKUP(FinalOutput[[#This Row],[ONS_Cenus_2011]],Table5[],CensusData!L$1,FALSE)</f>
        <v>#N/A</v>
      </c>
      <c r="T360" s="128" t="e">
        <f>VLOOKUP(FinalOutput[[#This Row],[ONS_Cenus_2011]],Table5[],CensusData!M$1,FALSE)</f>
        <v>#N/A</v>
      </c>
      <c r="U360" s="128" t="e">
        <f>VLOOKUP(FinalOutput[[#This Row],[ONS_Cenus_2011]],Table5[],CensusData!N$1,FALSE)</f>
        <v>#N/A</v>
      </c>
      <c r="V360" s="128" t="e">
        <f>VLOOKUP(FinalOutput[[#This Row],[ONS_Cenus_2011]],Table5[],CensusData!O$1,FALSE)</f>
        <v>#N/A</v>
      </c>
      <c r="W360" s="128" t="e">
        <f>VLOOKUP(FinalOutput[[#This Row],[ONS_Cenus_2011]],Table5[],CensusData!P$1,FALSE)</f>
        <v>#N/A</v>
      </c>
      <c r="X360" s="128" t="e">
        <f>VLOOKUP(FinalOutput[[#This Row],[ONS_Cenus_2011]],Table5[],CensusData!Q$1,FALSE)</f>
        <v>#N/A</v>
      </c>
      <c r="Y360" s="128" t="e">
        <f>VLOOKUP(FinalOutput[[#This Row],[ONS_Cenus_2011]],Table5[],CensusData!R$1,FALSE)</f>
        <v>#N/A</v>
      </c>
      <c r="Z360" s="128" t="e">
        <f>VLOOKUP(FinalOutput[[#This Row],[ONS_Cenus_2011]],Table5[],CensusData!S$1,FALSE)</f>
        <v>#N/A</v>
      </c>
      <c r="AA360" s="128" t="e">
        <f>VLOOKUP(FinalOutput[[#This Row],[ONS_Cenus_2011]],Table5[],CensusData!T$1,FALSE)</f>
        <v>#N/A</v>
      </c>
      <c r="AB360" s="128" t="e">
        <f>VLOOKUP(FinalOutput[[#This Row],[ONS_Cenus_2011]],Table5[],CensusData!U$1,FALSE)</f>
        <v>#N/A</v>
      </c>
      <c r="AC360" s="128" t="e">
        <f>VLOOKUP(FinalOutput[[#This Row],[ONS_Cenus_2011]],Table5[],CensusData!V$1,FALSE)</f>
        <v>#N/A</v>
      </c>
      <c r="AD360" s="128" t="e">
        <f>VLOOKUP(FinalOutput[[#This Row],[ONS_Cenus_2011]],Table5[],CensusData!W$1,FALSE)</f>
        <v>#N/A</v>
      </c>
      <c r="AE360" s="128" t="e">
        <f>VLOOKUP(FinalOutput[[#This Row],[ONS_Cenus_2011]],Table5[],CensusData!X$1,FALSE)</f>
        <v>#N/A</v>
      </c>
      <c r="AF360" s="128" t="e">
        <f>VLOOKUP(FinalOutput[[#This Row],[ONS_Cenus_2011]],Table5[],CensusData!Y$1,FALSE)</f>
        <v>#N/A</v>
      </c>
      <c r="AG360" s="128" t="e">
        <f>VLOOKUP(FinalOutput[[#This Row],[ONS_Cenus_2011]],Table5[],CensusData!Z$1,FALSE)</f>
        <v>#N/A</v>
      </c>
      <c r="AH360" s="128" t="e">
        <f>VLOOKUP(FinalOutput[[#This Row],[ONS_Cenus_2011]],Table5[],CensusData!AA$1,FALSE)</f>
        <v>#N/A</v>
      </c>
      <c r="AI360" s="128" t="e">
        <f>VLOOKUP(FinalOutput[[#This Row],[ONS_Cenus_2011]],Table5[],CensusData!AB$1,FALSE)</f>
        <v>#N/A</v>
      </c>
      <c r="AJ360" s="128" t="e">
        <f>VLOOKUP(FinalOutput[[#This Row],[ONS_Cenus_2011]],Table5[],CensusData!AC$1,FALSE)</f>
        <v>#N/A</v>
      </c>
      <c r="AK360" s="128" t="e">
        <f>VLOOKUP(FinalOutput[[#This Row],[ONS_Cenus_2011]],Table5[],CensusData!AD$1,FALSE)</f>
        <v>#N/A</v>
      </c>
      <c r="AL360" s="128" t="e">
        <f>VLOOKUP(FinalOutput[[#This Row],[ONS_Cenus_2011]],Table5[],CensusData!AE$1,FALSE)</f>
        <v>#N/A</v>
      </c>
      <c r="AM360" s="128" t="e">
        <f>VLOOKUP(FinalOutput[[#This Row],[ONS_Cenus_2011]],Table5[],CensusData!AF$1,FALSE)</f>
        <v>#N/A</v>
      </c>
      <c r="AN360" s="128" t="e">
        <f>VLOOKUP(FinalOutput[[#This Row],[ONS_Cenus_2011]],Table5[],CensusData!AG$1,FALSE)</f>
        <v>#N/A</v>
      </c>
      <c r="AO360" s="128" t="e">
        <f>VLOOKUP(FinalOutput[[#This Row],[ONS_Cenus_2011]],Table5[],CensusData!AH$1,FALSE)</f>
        <v>#N/A</v>
      </c>
      <c r="AP360" s="128" t="e">
        <f>VLOOKUP(FinalOutput[[#This Row],[ONS_Cenus_2011]],Table5[],CensusData!AI$1,FALSE)</f>
        <v>#N/A</v>
      </c>
      <c r="AQ360" s="128" t="e">
        <f>VLOOKUP(FinalOutput[[#This Row],[ONS_Cenus_2011]],Table5[],CensusData!AJ$1,FALSE)</f>
        <v>#N/A</v>
      </c>
      <c r="AR360" s="128" t="e">
        <f>VLOOKUP(FinalOutput[[#This Row],[ONS_Cenus_2011]],Table5[],CensusData!AK$1,FALSE)</f>
        <v>#N/A</v>
      </c>
      <c r="AS360" s="128" t="e">
        <f>VLOOKUP(FinalOutput[[#This Row],[ONS_Cenus_2011]],Table5[],CensusData!AL$1,FALSE)</f>
        <v>#N/A</v>
      </c>
      <c r="AT360" s="128" t="e">
        <f>VLOOKUP(FinalOutput[[#This Row],[ONS_Cenus_2011]],Table5[],CensusData!AM$1,FALSE)</f>
        <v>#N/A</v>
      </c>
      <c r="AU360" s="128" t="e">
        <f>VLOOKUP(FinalOutput[[#This Row],[ONS_Cenus_2011]],Table5[],CensusData!AN$1,FALSE)</f>
        <v>#N/A</v>
      </c>
      <c r="AV360" s="128" t="e">
        <f>VLOOKUP(FinalOutput[[#This Row],[ONS_Cenus_2011]],Table5[],CensusData!AO$1,FALSE)</f>
        <v>#N/A</v>
      </c>
      <c r="AW360" s="128" t="e">
        <f>VLOOKUP(FinalOutput[[#This Row],[ONS_Cenus_2011]],Table5[],CensusData!AP$1,FALSE)</f>
        <v>#N/A</v>
      </c>
    </row>
    <row r="361" spans="1:49" ht="15" customHeight="1">
      <c r="A361" s="128" t="str">
        <f t="array" ref="A361">ConsolGeog[[#This Row],[Country]]</f>
        <v>Scotland</v>
      </c>
      <c r="B361" s="129" t="str">
        <f t="array" ref="B361">ConsolGeog[[#This Row],[County Name]]</f>
        <v/>
      </c>
      <c r="C361" s="128" t="str">
        <f t="array" ref="C361">ConsolGeog[[#This Row],[la_code]]</f>
        <v>S12000040</v>
      </c>
      <c r="D361" s="129" t="str">
        <f t="array" ref="D361">ConsolGeog[[#This Row],[la_name]]</f>
        <v>West Lothian</v>
      </c>
      <c r="E361" s="129" t="str">
        <f t="array" ref="E361">ConsolGeog[[#This Row],[LA Type]]</f>
        <v>Local Authority</v>
      </c>
      <c r="F361" s="129">
        <f t="array" ref="F361">ConsolGeog[[#This Row],[population]]</f>
        <v>175118</v>
      </c>
      <c r="G361" s="129">
        <f t="array" ref="G361">ConsolGeog[[#This Row],[area]]</f>
        <v>42749</v>
      </c>
      <c r="H361" s="129">
        <f t="array" ref="H361">MAX(ConsolGeog[[#This Row],[Presented HS - 16-17 (2014)]]+ConsolGeog[[#This Row],[Presented HS - 18-24 (2014)]],ConsolGeog[[#This Row],[Presented HS - 16-24 (2014)]])+MAX(ConsolGeog[[#This Row],[Presented CS - 16-17 (2014)]]+ConsolGeog[[#This Row],[Presented CS - 18-24 (2014)]],ConsolGeog[[#This Row],[Presented CS - 16-24 (2014)]])</f>
        <v>0</v>
      </c>
      <c r="I361" s="129">
        <f t="array" ref="I361">MAX(ConsolGeog[[#This Row],[Assessed HS - 16-17 (2014)]]+ConsolGeog[[#This Row],[Assessed HS - 18-24 (2014)]],ConsolGeog[[#This Row],[Assessed HS - 16-24 (2014)]])+MAX(ConsolGeog[[#This Row],[Assessed CS - 16-17 (2014)]]+ConsolGeog[[#This Row],[Assessed CS - 18-24 (2014)]],ConsolGeog[[#This Row],[Assessed CS - 16-24 (2014)]])</f>
        <v>0</v>
      </c>
      <c r="J361" s="128">
        <f>VLOOKUP(FinalOutput[[#This Row],[ONS_Cenus_2011]],Table5[],CensusData!C$1,FALSE)</f>
        <v>43488</v>
      </c>
      <c r="K361" s="128">
        <f>VLOOKUP(FinalOutput[[#This Row],[ONS_Cenus_2011]],Table5[],CensusData!D$1,FALSE)</f>
        <v>8283</v>
      </c>
      <c r="L361" s="128">
        <f>VLOOKUP(FinalOutput[[#This Row],[ONS_Cenus_2011]],Table5[],CensusData!E$1,FALSE)</f>
        <v>4456</v>
      </c>
      <c r="M361" s="128" t="e">
        <f>VLOOKUP(FinalOutput[[#This Row],[ONS_Cenus_2011]],Table5[],CensusData!F$1,FALSE)</f>
        <v>#N/A</v>
      </c>
      <c r="N361" s="128" t="e">
        <f>VLOOKUP(FinalOutput[[#This Row],[ONS_Cenus_2011]],Table5[],CensusData!G$1,FALSE)</f>
        <v>#N/A</v>
      </c>
      <c r="O361" s="128" t="e">
        <f>VLOOKUP(FinalOutput[[#This Row],[ONS_Cenus_2011]],Table5[],CensusData!H$1,FALSE)</f>
        <v>#N/A</v>
      </c>
      <c r="P361" s="128" t="e">
        <f>VLOOKUP(FinalOutput[[#This Row],[ONS_Cenus_2011]],Table5[],CensusData!I$1,FALSE)</f>
        <v>#N/A</v>
      </c>
      <c r="Q361" s="128" t="e">
        <f>VLOOKUP(FinalOutput[[#This Row],[ONS_Cenus_2011]],Table5[],CensusData!J$1,FALSE)</f>
        <v>#N/A</v>
      </c>
      <c r="R361" s="128" t="e">
        <f>VLOOKUP(FinalOutput[[#This Row],[ONS_Cenus_2011]],Table5[],CensusData!K$1,FALSE)</f>
        <v>#N/A</v>
      </c>
      <c r="S361" s="128" t="e">
        <f>VLOOKUP(FinalOutput[[#This Row],[ONS_Cenus_2011]],Table5[],CensusData!L$1,FALSE)</f>
        <v>#N/A</v>
      </c>
      <c r="T361" s="128" t="e">
        <f>VLOOKUP(FinalOutput[[#This Row],[ONS_Cenus_2011]],Table5[],CensusData!M$1,FALSE)</f>
        <v>#N/A</v>
      </c>
      <c r="U361" s="128" t="e">
        <f>VLOOKUP(FinalOutput[[#This Row],[ONS_Cenus_2011]],Table5[],CensusData!N$1,FALSE)</f>
        <v>#N/A</v>
      </c>
      <c r="V361" s="128" t="e">
        <f>VLOOKUP(FinalOutput[[#This Row],[ONS_Cenus_2011]],Table5[],CensusData!O$1,FALSE)</f>
        <v>#N/A</v>
      </c>
      <c r="W361" s="128" t="e">
        <f>VLOOKUP(FinalOutput[[#This Row],[ONS_Cenus_2011]],Table5[],CensusData!P$1,FALSE)</f>
        <v>#N/A</v>
      </c>
      <c r="X361" s="128" t="e">
        <f>VLOOKUP(FinalOutput[[#This Row],[ONS_Cenus_2011]],Table5[],CensusData!Q$1,FALSE)</f>
        <v>#N/A</v>
      </c>
      <c r="Y361" s="128" t="e">
        <f>VLOOKUP(FinalOutput[[#This Row],[ONS_Cenus_2011]],Table5[],CensusData!R$1,FALSE)</f>
        <v>#N/A</v>
      </c>
      <c r="Z361" s="128" t="e">
        <f>VLOOKUP(FinalOutput[[#This Row],[ONS_Cenus_2011]],Table5[],CensusData!S$1,FALSE)</f>
        <v>#N/A</v>
      </c>
      <c r="AA361" s="128" t="e">
        <f>VLOOKUP(FinalOutput[[#This Row],[ONS_Cenus_2011]],Table5[],CensusData!T$1,FALSE)</f>
        <v>#N/A</v>
      </c>
      <c r="AB361" s="128" t="e">
        <f>VLOOKUP(FinalOutput[[#This Row],[ONS_Cenus_2011]],Table5[],CensusData!U$1,FALSE)</f>
        <v>#N/A</v>
      </c>
      <c r="AC361" s="128" t="e">
        <f>VLOOKUP(FinalOutput[[#This Row],[ONS_Cenus_2011]],Table5[],CensusData!V$1,FALSE)</f>
        <v>#N/A</v>
      </c>
      <c r="AD361" s="128" t="e">
        <f>VLOOKUP(FinalOutput[[#This Row],[ONS_Cenus_2011]],Table5[],CensusData!W$1,FALSE)</f>
        <v>#N/A</v>
      </c>
      <c r="AE361" s="128" t="e">
        <f>VLOOKUP(FinalOutput[[#This Row],[ONS_Cenus_2011]],Table5[],CensusData!X$1,FALSE)</f>
        <v>#N/A</v>
      </c>
      <c r="AF361" s="128" t="e">
        <f>VLOOKUP(FinalOutput[[#This Row],[ONS_Cenus_2011]],Table5[],CensusData!Y$1,FALSE)</f>
        <v>#N/A</v>
      </c>
      <c r="AG361" s="128" t="e">
        <f>VLOOKUP(FinalOutput[[#This Row],[ONS_Cenus_2011]],Table5[],CensusData!Z$1,FALSE)</f>
        <v>#N/A</v>
      </c>
      <c r="AH361" s="128" t="e">
        <f>VLOOKUP(FinalOutput[[#This Row],[ONS_Cenus_2011]],Table5[],CensusData!AA$1,FALSE)</f>
        <v>#N/A</v>
      </c>
      <c r="AI361" s="128" t="e">
        <f>VLOOKUP(FinalOutput[[#This Row],[ONS_Cenus_2011]],Table5[],CensusData!AB$1,FALSE)</f>
        <v>#N/A</v>
      </c>
      <c r="AJ361" s="128" t="e">
        <f>VLOOKUP(FinalOutput[[#This Row],[ONS_Cenus_2011]],Table5[],CensusData!AC$1,FALSE)</f>
        <v>#N/A</v>
      </c>
      <c r="AK361" s="128" t="e">
        <f>VLOOKUP(FinalOutput[[#This Row],[ONS_Cenus_2011]],Table5[],CensusData!AD$1,FALSE)</f>
        <v>#N/A</v>
      </c>
      <c r="AL361" s="128" t="e">
        <f>VLOOKUP(FinalOutput[[#This Row],[ONS_Cenus_2011]],Table5[],CensusData!AE$1,FALSE)</f>
        <v>#N/A</v>
      </c>
      <c r="AM361" s="128" t="e">
        <f>VLOOKUP(FinalOutput[[#This Row],[ONS_Cenus_2011]],Table5[],CensusData!AF$1,FALSE)</f>
        <v>#N/A</v>
      </c>
      <c r="AN361" s="128" t="e">
        <f>VLOOKUP(FinalOutput[[#This Row],[ONS_Cenus_2011]],Table5[],CensusData!AG$1,FALSE)</f>
        <v>#N/A</v>
      </c>
      <c r="AO361" s="128" t="e">
        <f>VLOOKUP(FinalOutput[[#This Row],[ONS_Cenus_2011]],Table5[],CensusData!AH$1,FALSE)</f>
        <v>#N/A</v>
      </c>
      <c r="AP361" s="128" t="e">
        <f>VLOOKUP(FinalOutput[[#This Row],[ONS_Cenus_2011]],Table5[],CensusData!AI$1,FALSE)</f>
        <v>#N/A</v>
      </c>
      <c r="AQ361" s="128" t="e">
        <f>VLOOKUP(FinalOutput[[#This Row],[ONS_Cenus_2011]],Table5[],CensusData!AJ$1,FALSE)</f>
        <v>#N/A</v>
      </c>
      <c r="AR361" s="128" t="e">
        <f>VLOOKUP(FinalOutput[[#This Row],[ONS_Cenus_2011]],Table5[],CensusData!AK$1,FALSE)</f>
        <v>#N/A</v>
      </c>
      <c r="AS361" s="128" t="e">
        <f>VLOOKUP(FinalOutput[[#This Row],[ONS_Cenus_2011]],Table5[],CensusData!AL$1,FALSE)</f>
        <v>#N/A</v>
      </c>
      <c r="AT361" s="128" t="e">
        <f>VLOOKUP(FinalOutput[[#This Row],[ONS_Cenus_2011]],Table5[],CensusData!AM$1,FALSE)</f>
        <v>#N/A</v>
      </c>
      <c r="AU361" s="128" t="e">
        <f>VLOOKUP(FinalOutput[[#This Row],[ONS_Cenus_2011]],Table5[],CensusData!AN$1,FALSE)</f>
        <v>#N/A</v>
      </c>
      <c r="AV361" s="128" t="e">
        <f>VLOOKUP(FinalOutput[[#This Row],[ONS_Cenus_2011]],Table5[],CensusData!AO$1,FALSE)</f>
        <v>#N/A</v>
      </c>
      <c r="AW361" s="128" t="e">
        <f>VLOOKUP(FinalOutput[[#This Row],[ONS_Cenus_2011]],Table5[],CensusData!AP$1,FALSE)</f>
        <v>#N/A</v>
      </c>
    </row>
    <row r="362" spans="1:49" ht="15" customHeight="1">
      <c r="A362" s="128" t="str">
        <f t="array" ref="A362">ConsolGeog[[#This Row],[Country]]</f>
        <v>Scotland</v>
      </c>
      <c r="B362" s="129" t="str">
        <f t="array" ref="B362">ConsolGeog[[#This Row],[County Name]]</f>
        <v/>
      </c>
      <c r="C362" s="128" t="str">
        <f t="array" ref="C362">ConsolGeog[[#This Row],[la_code]]</f>
        <v>S12000041</v>
      </c>
      <c r="D362" s="129" t="str">
        <f t="array" ref="D362">ConsolGeog[[#This Row],[la_name]]</f>
        <v>Angus</v>
      </c>
      <c r="E362" s="129" t="str">
        <f t="array" ref="E362">ConsolGeog[[#This Row],[LA Type]]</f>
        <v>Local Authority</v>
      </c>
      <c r="F362" s="129">
        <f t="array" ref="F362">ConsolGeog[[#This Row],[population]]</f>
        <v>115978</v>
      </c>
      <c r="G362" s="129">
        <f t="array" ref="G362">ConsolGeog[[#This Row],[area]]</f>
        <v>218179</v>
      </c>
      <c r="H362" s="129">
        <f t="array" ref="H362">MAX(ConsolGeog[[#This Row],[Presented HS - 16-17 (2014)]]+ConsolGeog[[#This Row],[Presented HS - 18-24 (2014)]],ConsolGeog[[#This Row],[Presented HS - 16-24 (2014)]])+MAX(ConsolGeog[[#This Row],[Presented CS - 16-17 (2014)]]+ConsolGeog[[#This Row],[Presented CS - 18-24 (2014)]],ConsolGeog[[#This Row],[Presented CS - 16-24 (2014)]])</f>
        <v>0</v>
      </c>
      <c r="I362" s="129">
        <f t="array" ref="I362">MAX(ConsolGeog[[#This Row],[Assessed HS - 16-17 (2014)]]+ConsolGeog[[#This Row],[Assessed HS - 18-24 (2014)]],ConsolGeog[[#This Row],[Assessed HS - 16-24 (2014)]])+MAX(ConsolGeog[[#This Row],[Assessed CS - 16-17 (2014)]]+ConsolGeog[[#This Row],[Assessed CS - 18-24 (2014)]],ConsolGeog[[#This Row],[Assessed CS - 16-24 (2014)]])</f>
        <v>0</v>
      </c>
      <c r="J362" s="128">
        <f>VLOOKUP(FinalOutput[[#This Row],[ONS_Cenus_2011]],Table5[],CensusData!C$1,FALSE)</f>
        <v>30115</v>
      </c>
      <c r="K362" s="128">
        <f>VLOOKUP(FinalOutput[[#This Row],[ONS_Cenus_2011]],Table5[],CensusData!D$1,FALSE)</f>
        <v>5040</v>
      </c>
      <c r="L362" s="128">
        <f>VLOOKUP(FinalOutput[[#This Row],[ONS_Cenus_2011]],Table5[],CensusData!E$1,FALSE)</f>
        <v>2540</v>
      </c>
      <c r="M362" s="128" t="e">
        <f>VLOOKUP(FinalOutput[[#This Row],[ONS_Cenus_2011]],Table5[],CensusData!F$1,FALSE)</f>
        <v>#N/A</v>
      </c>
      <c r="N362" s="128" t="e">
        <f>VLOOKUP(FinalOutput[[#This Row],[ONS_Cenus_2011]],Table5[],CensusData!G$1,FALSE)</f>
        <v>#N/A</v>
      </c>
      <c r="O362" s="128" t="e">
        <f>VLOOKUP(FinalOutput[[#This Row],[ONS_Cenus_2011]],Table5[],CensusData!H$1,FALSE)</f>
        <v>#N/A</v>
      </c>
      <c r="P362" s="128" t="e">
        <f>VLOOKUP(FinalOutput[[#This Row],[ONS_Cenus_2011]],Table5[],CensusData!I$1,FALSE)</f>
        <v>#N/A</v>
      </c>
      <c r="Q362" s="128" t="e">
        <f>VLOOKUP(FinalOutput[[#This Row],[ONS_Cenus_2011]],Table5[],CensusData!J$1,FALSE)</f>
        <v>#N/A</v>
      </c>
      <c r="R362" s="128" t="e">
        <f>VLOOKUP(FinalOutput[[#This Row],[ONS_Cenus_2011]],Table5[],CensusData!K$1,FALSE)</f>
        <v>#N/A</v>
      </c>
      <c r="S362" s="128" t="e">
        <f>VLOOKUP(FinalOutput[[#This Row],[ONS_Cenus_2011]],Table5[],CensusData!L$1,FALSE)</f>
        <v>#N/A</v>
      </c>
      <c r="T362" s="128" t="e">
        <f>VLOOKUP(FinalOutput[[#This Row],[ONS_Cenus_2011]],Table5[],CensusData!M$1,FALSE)</f>
        <v>#N/A</v>
      </c>
      <c r="U362" s="128" t="e">
        <f>VLOOKUP(FinalOutput[[#This Row],[ONS_Cenus_2011]],Table5[],CensusData!N$1,FALSE)</f>
        <v>#N/A</v>
      </c>
      <c r="V362" s="128" t="e">
        <f>VLOOKUP(FinalOutput[[#This Row],[ONS_Cenus_2011]],Table5[],CensusData!O$1,FALSE)</f>
        <v>#N/A</v>
      </c>
      <c r="W362" s="128" t="e">
        <f>VLOOKUP(FinalOutput[[#This Row],[ONS_Cenus_2011]],Table5[],CensusData!P$1,FALSE)</f>
        <v>#N/A</v>
      </c>
      <c r="X362" s="128" t="e">
        <f>VLOOKUP(FinalOutput[[#This Row],[ONS_Cenus_2011]],Table5[],CensusData!Q$1,FALSE)</f>
        <v>#N/A</v>
      </c>
      <c r="Y362" s="128" t="e">
        <f>VLOOKUP(FinalOutput[[#This Row],[ONS_Cenus_2011]],Table5[],CensusData!R$1,FALSE)</f>
        <v>#N/A</v>
      </c>
      <c r="Z362" s="128" t="e">
        <f>VLOOKUP(FinalOutput[[#This Row],[ONS_Cenus_2011]],Table5[],CensusData!S$1,FALSE)</f>
        <v>#N/A</v>
      </c>
      <c r="AA362" s="128" t="e">
        <f>VLOOKUP(FinalOutput[[#This Row],[ONS_Cenus_2011]],Table5[],CensusData!T$1,FALSE)</f>
        <v>#N/A</v>
      </c>
      <c r="AB362" s="128" t="e">
        <f>VLOOKUP(FinalOutput[[#This Row],[ONS_Cenus_2011]],Table5[],CensusData!U$1,FALSE)</f>
        <v>#N/A</v>
      </c>
      <c r="AC362" s="128" t="e">
        <f>VLOOKUP(FinalOutput[[#This Row],[ONS_Cenus_2011]],Table5[],CensusData!V$1,FALSE)</f>
        <v>#N/A</v>
      </c>
      <c r="AD362" s="128" t="e">
        <f>VLOOKUP(FinalOutput[[#This Row],[ONS_Cenus_2011]],Table5[],CensusData!W$1,FALSE)</f>
        <v>#N/A</v>
      </c>
      <c r="AE362" s="128" t="e">
        <f>VLOOKUP(FinalOutput[[#This Row],[ONS_Cenus_2011]],Table5[],CensusData!X$1,FALSE)</f>
        <v>#N/A</v>
      </c>
      <c r="AF362" s="128" t="e">
        <f>VLOOKUP(FinalOutput[[#This Row],[ONS_Cenus_2011]],Table5[],CensusData!Y$1,FALSE)</f>
        <v>#N/A</v>
      </c>
      <c r="AG362" s="128" t="e">
        <f>VLOOKUP(FinalOutput[[#This Row],[ONS_Cenus_2011]],Table5[],CensusData!Z$1,FALSE)</f>
        <v>#N/A</v>
      </c>
      <c r="AH362" s="128" t="e">
        <f>VLOOKUP(FinalOutput[[#This Row],[ONS_Cenus_2011]],Table5[],CensusData!AA$1,FALSE)</f>
        <v>#N/A</v>
      </c>
      <c r="AI362" s="128" t="e">
        <f>VLOOKUP(FinalOutput[[#This Row],[ONS_Cenus_2011]],Table5[],CensusData!AB$1,FALSE)</f>
        <v>#N/A</v>
      </c>
      <c r="AJ362" s="128" t="e">
        <f>VLOOKUP(FinalOutput[[#This Row],[ONS_Cenus_2011]],Table5[],CensusData!AC$1,FALSE)</f>
        <v>#N/A</v>
      </c>
      <c r="AK362" s="128" t="e">
        <f>VLOOKUP(FinalOutput[[#This Row],[ONS_Cenus_2011]],Table5[],CensusData!AD$1,FALSE)</f>
        <v>#N/A</v>
      </c>
      <c r="AL362" s="128" t="e">
        <f>VLOOKUP(FinalOutput[[#This Row],[ONS_Cenus_2011]],Table5[],CensusData!AE$1,FALSE)</f>
        <v>#N/A</v>
      </c>
      <c r="AM362" s="128" t="e">
        <f>VLOOKUP(FinalOutput[[#This Row],[ONS_Cenus_2011]],Table5[],CensusData!AF$1,FALSE)</f>
        <v>#N/A</v>
      </c>
      <c r="AN362" s="128" t="e">
        <f>VLOOKUP(FinalOutput[[#This Row],[ONS_Cenus_2011]],Table5[],CensusData!AG$1,FALSE)</f>
        <v>#N/A</v>
      </c>
      <c r="AO362" s="128" t="e">
        <f>VLOOKUP(FinalOutput[[#This Row],[ONS_Cenus_2011]],Table5[],CensusData!AH$1,FALSE)</f>
        <v>#N/A</v>
      </c>
      <c r="AP362" s="128" t="e">
        <f>VLOOKUP(FinalOutput[[#This Row],[ONS_Cenus_2011]],Table5[],CensusData!AI$1,FALSE)</f>
        <v>#N/A</v>
      </c>
      <c r="AQ362" s="128" t="e">
        <f>VLOOKUP(FinalOutput[[#This Row],[ONS_Cenus_2011]],Table5[],CensusData!AJ$1,FALSE)</f>
        <v>#N/A</v>
      </c>
      <c r="AR362" s="128" t="e">
        <f>VLOOKUP(FinalOutput[[#This Row],[ONS_Cenus_2011]],Table5[],CensusData!AK$1,FALSE)</f>
        <v>#N/A</v>
      </c>
      <c r="AS362" s="128" t="e">
        <f>VLOOKUP(FinalOutput[[#This Row],[ONS_Cenus_2011]],Table5[],CensusData!AL$1,FALSE)</f>
        <v>#N/A</v>
      </c>
      <c r="AT362" s="128" t="e">
        <f>VLOOKUP(FinalOutput[[#This Row],[ONS_Cenus_2011]],Table5[],CensusData!AM$1,FALSE)</f>
        <v>#N/A</v>
      </c>
      <c r="AU362" s="128" t="e">
        <f>VLOOKUP(FinalOutput[[#This Row],[ONS_Cenus_2011]],Table5[],CensusData!AN$1,FALSE)</f>
        <v>#N/A</v>
      </c>
      <c r="AV362" s="128" t="e">
        <f>VLOOKUP(FinalOutput[[#This Row],[ONS_Cenus_2011]],Table5[],CensusData!AO$1,FALSE)</f>
        <v>#N/A</v>
      </c>
      <c r="AW362" s="128" t="e">
        <f>VLOOKUP(FinalOutput[[#This Row],[ONS_Cenus_2011]],Table5[],CensusData!AP$1,FALSE)</f>
        <v>#N/A</v>
      </c>
    </row>
    <row r="363" spans="1:49" ht="15" customHeight="1">
      <c r="A363" s="128" t="str">
        <f t="array" ref="A363">ConsolGeog[[#This Row],[Country]]</f>
        <v>Scotland</v>
      </c>
      <c r="B363" s="129" t="str">
        <f t="array" ref="B363">ConsolGeog[[#This Row],[County Name]]</f>
        <v/>
      </c>
      <c r="C363" s="128" t="str">
        <f t="array" ref="C363">ConsolGeog[[#This Row],[la_code]]</f>
        <v>S12000045</v>
      </c>
      <c r="D363" s="129" t="str">
        <f t="array" ref="D363">ConsolGeog[[#This Row],[la_name]]</f>
        <v>East Dunbartonshire</v>
      </c>
      <c r="E363" s="129" t="str">
        <f t="array" ref="E363">ConsolGeog[[#This Row],[LA Type]]</f>
        <v>Local Authority</v>
      </c>
      <c r="F363" s="129">
        <f t="array" ref="F363">ConsolGeog[[#This Row],[population]]</f>
        <v>105026</v>
      </c>
      <c r="G363" s="129">
        <f t="array" ref="G363">ConsolGeog[[#This Row],[area]]</f>
        <v>17449</v>
      </c>
      <c r="H363" s="129">
        <f t="array" ref="H363">MAX(ConsolGeog[[#This Row],[Presented HS - 16-17 (2014)]]+ConsolGeog[[#This Row],[Presented HS - 18-24 (2014)]],ConsolGeog[[#This Row],[Presented HS - 16-24 (2014)]])+MAX(ConsolGeog[[#This Row],[Presented CS - 16-17 (2014)]]+ConsolGeog[[#This Row],[Presented CS - 18-24 (2014)]],ConsolGeog[[#This Row],[Presented CS - 16-24 (2014)]])</f>
        <v>0</v>
      </c>
      <c r="I363" s="129">
        <f t="array" ref="I363">MAX(ConsolGeog[[#This Row],[Assessed HS - 16-17 (2014)]]+ConsolGeog[[#This Row],[Assessed HS - 18-24 (2014)]],ConsolGeog[[#This Row],[Assessed HS - 16-24 (2014)]])+MAX(ConsolGeog[[#This Row],[Assessed CS - 16-17 (2014)]]+ConsolGeog[[#This Row],[Assessed CS - 18-24 (2014)]],ConsolGeog[[#This Row],[Assessed CS - 16-24 (2014)]])</f>
        <v>0</v>
      </c>
      <c r="J363" s="128">
        <f>VLOOKUP(FinalOutput[[#This Row],[ONS_Cenus_2011]],Table5[],CensusData!C$1,FALSE)</f>
        <v>26839</v>
      </c>
      <c r="K363" s="128">
        <f>VLOOKUP(FinalOutput[[#This Row],[ONS_Cenus_2011]],Table5[],CensusData!D$1,FALSE)</f>
        <v>5188</v>
      </c>
      <c r="L363" s="128">
        <f>VLOOKUP(FinalOutput[[#This Row],[ONS_Cenus_2011]],Table5[],CensusData!E$1,FALSE)</f>
        <v>1546</v>
      </c>
      <c r="M363" s="128" t="e">
        <f>VLOOKUP(FinalOutput[[#This Row],[ONS_Cenus_2011]],Table5[],CensusData!F$1,FALSE)</f>
        <v>#N/A</v>
      </c>
      <c r="N363" s="128" t="e">
        <f>VLOOKUP(FinalOutput[[#This Row],[ONS_Cenus_2011]],Table5[],CensusData!G$1,FALSE)</f>
        <v>#N/A</v>
      </c>
      <c r="O363" s="128" t="e">
        <f>VLOOKUP(FinalOutput[[#This Row],[ONS_Cenus_2011]],Table5[],CensusData!H$1,FALSE)</f>
        <v>#N/A</v>
      </c>
      <c r="P363" s="128" t="e">
        <f>VLOOKUP(FinalOutput[[#This Row],[ONS_Cenus_2011]],Table5[],CensusData!I$1,FALSE)</f>
        <v>#N/A</v>
      </c>
      <c r="Q363" s="128" t="e">
        <f>VLOOKUP(FinalOutput[[#This Row],[ONS_Cenus_2011]],Table5[],CensusData!J$1,FALSE)</f>
        <v>#N/A</v>
      </c>
      <c r="R363" s="128" t="e">
        <f>VLOOKUP(FinalOutput[[#This Row],[ONS_Cenus_2011]],Table5[],CensusData!K$1,FALSE)</f>
        <v>#N/A</v>
      </c>
      <c r="S363" s="128" t="e">
        <f>VLOOKUP(FinalOutput[[#This Row],[ONS_Cenus_2011]],Table5[],CensusData!L$1,FALSE)</f>
        <v>#N/A</v>
      </c>
      <c r="T363" s="128" t="e">
        <f>VLOOKUP(FinalOutput[[#This Row],[ONS_Cenus_2011]],Table5[],CensusData!M$1,FALSE)</f>
        <v>#N/A</v>
      </c>
      <c r="U363" s="128" t="e">
        <f>VLOOKUP(FinalOutput[[#This Row],[ONS_Cenus_2011]],Table5[],CensusData!N$1,FALSE)</f>
        <v>#N/A</v>
      </c>
      <c r="V363" s="128" t="e">
        <f>VLOOKUP(FinalOutput[[#This Row],[ONS_Cenus_2011]],Table5[],CensusData!O$1,FALSE)</f>
        <v>#N/A</v>
      </c>
      <c r="W363" s="128" t="e">
        <f>VLOOKUP(FinalOutput[[#This Row],[ONS_Cenus_2011]],Table5[],CensusData!P$1,FALSE)</f>
        <v>#N/A</v>
      </c>
      <c r="X363" s="128" t="e">
        <f>VLOOKUP(FinalOutput[[#This Row],[ONS_Cenus_2011]],Table5[],CensusData!Q$1,FALSE)</f>
        <v>#N/A</v>
      </c>
      <c r="Y363" s="128" t="e">
        <f>VLOOKUP(FinalOutput[[#This Row],[ONS_Cenus_2011]],Table5[],CensusData!R$1,FALSE)</f>
        <v>#N/A</v>
      </c>
      <c r="Z363" s="128" t="e">
        <f>VLOOKUP(FinalOutput[[#This Row],[ONS_Cenus_2011]],Table5[],CensusData!S$1,FALSE)</f>
        <v>#N/A</v>
      </c>
      <c r="AA363" s="128" t="e">
        <f>VLOOKUP(FinalOutput[[#This Row],[ONS_Cenus_2011]],Table5[],CensusData!T$1,FALSE)</f>
        <v>#N/A</v>
      </c>
      <c r="AB363" s="128" t="e">
        <f>VLOOKUP(FinalOutput[[#This Row],[ONS_Cenus_2011]],Table5[],CensusData!U$1,FALSE)</f>
        <v>#N/A</v>
      </c>
      <c r="AC363" s="128" t="e">
        <f>VLOOKUP(FinalOutput[[#This Row],[ONS_Cenus_2011]],Table5[],CensusData!V$1,FALSE)</f>
        <v>#N/A</v>
      </c>
      <c r="AD363" s="128" t="e">
        <f>VLOOKUP(FinalOutput[[#This Row],[ONS_Cenus_2011]],Table5[],CensusData!W$1,FALSE)</f>
        <v>#N/A</v>
      </c>
      <c r="AE363" s="128" t="e">
        <f>VLOOKUP(FinalOutput[[#This Row],[ONS_Cenus_2011]],Table5[],CensusData!X$1,FALSE)</f>
        <v>#N/A</v>
      </c>
      <c r="AF363" s="128" t="e">
        <f>VLOOKUP(FinalOutput[[#This Row],[ONS_Cenus_2011]],Table5[],CensusData!Y$1,FALSE)</f>
        <v>#N/A</v>
      </c>
      <c r="AG363" s="128" t="e">
        <f>VLOOKUP(FinalOutput[[#This Row],[ONS_Cenus_2011]],Table5[],CensusData!Z$1,FALSE)</f>
        <v>#N/A</v>
      </c>
      <c r="AH363" s="128" t="e">
        <f>VLOOKUP(FinalOutput[[#This Row],[ONS_Cenus_2011]],Table5[],CensusData!AA$1,FALSE)</f>
        <v>#N/A</v>
      </c>
      <c r="AI363" s="128" t="e">
        <f>VLOOKUP(FinalOutput[[#This Row],[ONS_Cenus_2011]],Table5[],CensusData!AB$1,FALSE)</f>
        <v>#N/A</v>
      </c>
      <c r="AJ363" s="128" t="e">
        <f>VLOOKUP(FinalOutput[[#This Row],[ONS_Cenus_2011]],Table5[],CensusData!AC$1,FALSE)</f>
        <v>#N/A</v>
      </c>
      <c r="AK363" s="128" t="e">
        <f>VLOOKUP(FinalOutput[[#This Row],[ONS_Cenus_2011]],Table5[],CensusData!AD$1,FALSE)</f>
        <v>#N/A</v>
      </c>
      <c r="AL363" s="128" t="e">
        <f>VLOOKUP(FinalOutput[[#This Row],[ONS_Cenus_2011]],Table5[],CensusData!AE$1,FALSE)</f>
        <v>#N/A</v>
      </c>
      <c r="AM363" s="128" t="e">
        <f>VLOOKUP(FinalOutput[[#This Row],[ONS_Cenus_2011]],Table5[],CensusData!AF$1,FALSE)</f>
        <v>#N/A</v>
      </c>
      <c r="AN363" s="128" t="e">
        <f>VLOOKUP(FinalOutput[[#This Row],[ONS_Cenus_2011]],Table5[],CensusData!AG$1,FALSE)</f>
        <v>#N/A</v>
      </c>
      <c r="AO363" s="128" t="e">
        <f>VLOOKUP(FinalOutput[[#This Row],[ONS_Cenus_2011]],Table5[],CensusData!AH$1,FALSE)</f>
        <v>#N/A</v>
      </c>
      <c r="AP363" s="128" t="e">
        <f>VLOOKUP(FinalOutput[[#This Row],[ONS_Cenus_2011]],Table5[],CensusData!AI$1,FALSE)</f>
        <v>#N/A</v>
      </c>
      <c r="AQ363" s="128" t="e">
        <f>VLOOKUP(FinalOutput[[#This Row],[ONS_Cenus_2011]],Table5[],CensusData!AJ$1,FALSE)</f>
        <v>#N/A</v>
      </c>
      <c r="AR363" s="128" t="e">
        <f>VLOOKUP(FinalOutput[[#This Row],[ONS_Cenus_2011]],Table5[],CensusData!AK$1,FALSE)</f>
        <v>#N/A</v>
      </c>
      <c r="AS363" s="128" t="e">
        <f>VLOOKUP(FinalOutput[[#This Row],[ONS_Cenus_2011]],Table5[],CensusData!AL$1,FALSE)</f>
        <v>#N/A</v>
      </c>
      <c r="AT363" s="128" t="e">
        <f>VLOOKUP(FinalOutput[[#This Row],[ONS_Cenus_2011]],Table5[],CensusData!AM$1,FALSE)</f>
        <v>#N/A</v>
      </c>
      <c r="AU363" s="128" t="e">
        <f>VLOOKUP(FinalOutput[[#This Row],[ONS_Cenus_2011]],Table5[],CensusData!AN$1,FALSE)</f>
        <v>#N/A</v>
      </c>
      <c r="AV363" s="128" t="e">
        <f>VLOOKUP(FinalOutput[[#This Row],[ONS_Cenus_2011]],Table5[],CensusData!AO$1,FALSE)</f>
        <v>#N/A</v>
      </c>
      <c r="AW363" s="128" t="e">
        <f>VLOOKUP(FinalOutput[[#This Row],[ONS_Cenus_2011]],Table5[],CensusData!AP$1,FALSE)</f>
        <v>#N/A</v>
      </c>
    </row>
    <row r="364" spans="1:49" ht="15" customHeight="1">
      <c r="A364" s="128" t="str">
        <f t="array" ref="A364">ConsolGeog[[#This Row],[Country]]</f>
        <v>Scotland</v>
      </c>
      <c r="B364" s="129" t="str">
        <f t="array" ref="B364">ConsolGeog[[#This Row],[County Name]]</f>
        <v/>
      </c>
      <c r="C364" s="128" t="str">
        <f t="array" ref="C364">ConsolGeog[[#This Row],[la_code]]</f>
        <v>S12000046</v>
      </c>
      <c r="D364" s="129" t="str">
        <f t="array" ref="D364">ConsolGeog[[#This Row],[la_name]]</f>
        <v>Glasgow City</v>
      </c>
      <c r="E364" s="129" t="str">
        <f t="array" ref="E364">ConsolGeog[[#This Row],[LA Type]]</f>
        <v>Local Authority</v>
      </c>
      <c r="F364" s="129">
        <f t="array" ref="F364">ConsolGeog[[#This Row],[population]]</f>
        <v>593245</v>
      </c>
      <c r="G364" s="129">
        <f t="array" ref="G364">ConsolGeog[[#This Row],[area]]</f>
        <v>17468</v>
      </c>
      <c r="H364" s="129">
        <f t="array" ref="H364">MAX(ConsolGeog[[#This Row],[Presented HS - 16-17 (2014)]]+ConsolGeog[[#This Row],[Presented HS - 18-24 (2014)]],ConsolGeog[[#This Row],[Presented HS - 16-24 (2014)]])+MAX(ConsolGeog[[#This Row],[Presented CS - 16-17 (2014)]]+ConsolGeog[[#This Row],[Presented CS - 18-24 (2014)]],ConsolGeog[[#This Row],[Presented CS - 16-24 (2014)]])</f>
        <v>0</v>
      </c>
      <c r="I364" s="129">
        <f t="array" ref="I364">MAX(ConsolGeog[[#This Row],[Assessed HS - 16-17 (2014)]]+ConsolGeog[[#This Row],[Assessed HS - 18-24 (2014)]],ConsolGeog[[#This Row],[Assessed HS - 16-24 (2014)]])+MAX(ConsolGeog[[#This Row],[Assessed CS - 16-17 (2014)]]+ConsolGeog[[#This Row],[Assessed CS - 18-24 (2014)]],ConsolGeog[[#This Row],[Assessed CS - 16-24 (2014)]])</f>
        <v>0</v>
      </c>
      <c r="J364" s="128">
        <f>VLOOKUP(FinalOutput[[#This Row],[ONS_Cenus_2011]],Table5[],CensusData!C$1,FALSE)</f>
        <v>198097</v>
      </c>
      <c r="K364" s="128">
        <f>VLOOKUP(FinalOutput[[#This Row],[ONS_Cenus_2011]],Table5[],CensusData!D$1,FALSE)</f>
        <v>49768</v>
      </c>
      <c r="L364" s="128">
        <f>VLOOKUP(FinalOutput[[#This Row],[ONS_Cenus_2011]],Table5[],CensusData!E$1,FALSE)</f>
        <v>27051</v>
      </c>
      <c r="M364" s="128" t="e">
        <f>VLOOKUP(FinalOutput[[#This Row],[ONS_Cenus_2011]],Table5[],CensusData!F$1,FALSE)</f>
        <v>#N/A</v>
      </c>
      <c r="N364" s="128" t="e">
        <f>VLOOKUP(FinalOutput[[#This Row],[ONS_Cenus_2011]],Table5[],CensusData!G$1,FALSE)</f>
        <v>#N/A</v>
      </c>
      <c r="O364" s="128" t="e">
        <f>VLOOKUP(FinalOutput[[#This Row],[ONS_Cenus_2011]],Table5[],CensusData!H$1,FALSE)</f>
        <v>#N/A</v>
      </c>
      <c r="P364" s="128" t="e">
        <f>VLOOKUP(FinalOutput[[#This Row],[ONS_Cenus_2011]],Table5[],CensusData!I$1,FALSE)</f>
        <v>#N/A</v>
      </c>
      <c r="Q364" s="128" t="e">
        <f>VLOOKUP(FinalOutput[[#This Row],[ONS_Cenus_2011]],Table5[],CensusData!J$1,FALSE)</f>
        <v>#N/A</v>
      </c>
      <c r="R364" s="128" t="e">
        <f>VLOOKUP(FinalOutput[[#This Row],[ONS_Cenus_2011]],Table5[],CensusData!K$1,FALSE)</f>
        <v>#N/A</v>
      </c>
      <c r="S364" s="128" t="e">
        <f>VLOOKUP(FinalOutput[[#This Row],[ONS_Cenus_2011]],Table5[],CensusData!L$1,FALSE)</f>
        <v>#N/A</v>
      </c>
      <c r="T364" s="128" t="e">
        <f>VLOOKUP(FinalOutput[[#This Row],[ONS_Cenus_2011]],Table5[],CensusData!M$1,FALSE)</f>
        <v>#N/A</v>
      </c>
      <c r="U364" s="128" t="e">
        <f>VLOOKUP(FinalOutput[[#This Row],[ONS_Cenus_2011]],Table5[],CensusData!N$1,FALSE)</f>
        <v>#N/A</v>
      </c>
      <c r="V364" s="128" t="e">
        <f>VLOOKUP(FinalOutput[[#This Row],[ONS_Cenus_2011]],Table5[],CensusData!O$1,FALSE)</f>
        <v>#N/A</v>
      </c>
      <c r="W364" s="128" t="e">
        <f>VLOOKUP(FinalOutput[[#This Row],[ONS_Cenus_2011]],Table5[],CensusData!P$1,FALSE)</f>
        <v>#N/A</v>
      </c>
      <c r="X364" s="128" t="e">
        <f>VLOOKUP(FinalOutput[[#This Row],[ONS_Cenus_2011]],Table5[],CensusData!Q$1,FALSE)</f>
        <v>#N/A</v>
      </c>
      <c r="Y364" s="128" t="e">
        <f>VLOOKUP(FinalOutput[[#This Row],[ONS_Cenus_2011]],Table5[],CensusData!R$1,FALSE)</f>
        <v>#N/A</v>
      </c>
      <c r="Z364" s="128" t="e">
        <f>VLOOKUP(FinalOutput[[#This Row],[ONS_Cenus_2011]],Table5[],CensusData!S$1,FALSE)</f>
        <v>#N/A</v>
      </c>
      <c r="AA364" s="128" t="e">
        <f>VLOOKUP(FinalOutput[[#This Row],[ONS_Cenus_2011]],Table5[],CensusData!T$1,FALSE)</f>
        <v>#N/A</v>
      </c>
      <c r="AB364" s="128" t="e">
        <f>VLOOKUP(FinalOutput[[#This Row],[ONS_Cenus_2011]],Table5[],CensusData!U$1,FALSE)</f>
        <v>#N/A</v>
      </c>
      <c r="AC364" s="128" t="e">
        <f>VLOOKUP(FinalOutput[[#This Row],[ONS_Cenus_2011]],Table5[],CensusData!V$1,FALSE)</f>
        <v>#N/A</v>
      </c>
      <c r="AD364" s="128" t="e">
        <f>VLOOKUP(FinalOutput[[#This Row],[ONS_Cenus_2011]],Table5[],CensusData!W$1,FALSE)</f>
        <v>#N/A</v>
      </c>
      <c r="AE364" s="128" t="e">
        <f>VLOOKUP(FinalOutput[[#This Row],[ONS_Cenus_2011]],Table5[],CensusData!X$1,FALSE)</f>
        <v>#N/A</v>
      </c>
      <c r="AF364" s="128" t="e">
        <f>VLOOKUP(FinalOutput[[#This Row],[ONS_Cenus_2011]],Table5[],CensusData!Y$1,FALSE)</f>
        <v>#N/A</v>
      </c>
      <c r="AG364" s="128" t="e">
        <f>VLOOKUP(FinalOutput[[#This Row],[ONS_Cenus_2011]],Table5[],CensusData!Z$1,FALSE)</f>
        <v>#N/A</v>
      </c>
      <c r="AH364" s="128" t="e">
        <f>VLOOKUP(FinalOutput[[#This Row],[ONS_Cenus_2011]],Table5[],CensusData!AA$1,FALSE)</f>
        <v>#N/A</v>
      </c>
      <c r="AI364" s="128" t="e">
        <f>VLOOKUP(FinalOutput[[#This Row],[ONS_Cenus_2011]],Table5[],CensusData!AB$1,FALSE)</f>
        <v>#N/A</v>
      </c>
      <c r="AJ364" s="128" t="e">
        <f>VLOOKUP(FinalOutput[[#This Row],[ONS_Cenus_2011]],Table5[],CensusData!AC$1,FALSE)</f>
        <v>#N/A</v>
      </c>
      <c r="AK364" s="128" t="e">
        <f>VLOOKUP(FinalOutput[[#This Row],[ONS_Cenus_2011]],Table5[],CensusData!AD$1,FALSE)</f>
        <v>#N/A</v>
      </c>
      <c r="AL364" s="128" t="e">
        <f>VLOOKUP(FinalOutput[[#This Row],[ONS_Cenus_2011]],Table5[],CensusData!AE$1,FALSE)</f>
        <v>#N/A</v>
      </c>
      <c r="AM364" s="128" t="e">
        <f>VLOOKUP(FinalOutput[[#This Row],[ONS_Cenus_2011]],Table5[],CensusData!AF$1,FALSE)</f>
        <v>#N/A</v>
      </c>
      <c r="AN364" s="128" t="e">
        <f>VLOOKUP(FinalOutput[[#This Row],[ONS_Cenus_2011]],Table5[],CensusData!AG$1,FALSE)</f>
        <v>#N/A</v>
      </c>
      <c r="AO364" s="128" t="e">
        <f>VLOOKUP(FinalOutput[[#This Row],[ONS_Cenus_2011]],Table5[],CensusData!AH$1,FALSE)</f>
        <v>#N/A</v>
      </c>
      <c r="AP364" s="128" t="e">
        <f>VLOOKUP(FinalOutput[[#This Row],[ONS_Cenus_2011]],Table5[],CensusData!AI$1,FALSE)</f>
        <v>#N/A</v>
      </c>
      <c r="AQ364" s="128" t="e">
        <f>VLOOKUP(FinalOutput[[#This Row],[ONS_Cenus_2011]],Table5[],CensusData!AJ$1,FALSE)</f>
        <v>#N/A</v>
      </c>
      <c r="AR364" s="128" t="e">
        <f>VLOOKUP(FinalOutput[[#This Row],[ONS_Cenus_2011]],Table5[],CensusData!AK$1,FALSE)</f>
        <v>#N/A</v>
      </c>
      <c r="AS364" s="128" t="e">
        <f>VLOOKUP(FinalOutput[[#This Row],[ONS_Cenus_2011]],Table5[],CensusData!AL$1,FALSE)</f>
        <v>#N/A</v>
      </c>
      <c r="AT364" s="128" t="e">
        <f>VLOOKUP(FinalOutput[[#This Row],[ONS_Cenus_2011]],Table5[],CensusData!AM$1,FALSE)</f>
        <v>#N/A</v>
      </c>
      <c r="AU364" s="128" t="e">
        <f>VLOOKUP(FinalOutput[[#This Row],[ONS_Cenus_2011]],Table5[],CensusData!AN$1,FALSE)</f>
        <v>#N/A</v>
      </c>
      <c r="AV364" s="128" t="e">
        <f>VLOOKUP(FinalOutput[[#This Row],[ONS_Cenus_2011]],Table5[],CensusData!AO$1,FALSE)</f>
        <v>#N/A</v>
      </c>
      <c r="AW364" s="128" t="e">
        <f>VLOOKUP(FinalOutput[[#This Row],[ONS_Cenus_2011]],Table5[],CensusData!AP$1,FALSE)</f>
        <v>#N/A</v>
      </c>
    </row>
    <row r="365" spans="1:49" ht="15" customHeight="1">
      <c r="A365" s="128" t="str">
        <f t="array" ref="A365">ConsolGeog[[#This Row],[Country]]</f>
        <v>Wales</v>
      </c>
      <c r="B365" s="129" t="str">
        <f t="array" ref="B365">ConsolGeog[[#This Row],[County Name]]</f>
        <v/>
      </c>
      <c r="C365" s="128" t="str">
        <f t="array" ref="C365">ConsolGeog[[#This Row],[la_code]]</f>
        <v>W06000001</v>
      </c>
      <c r="D365" s="129" t="str">
        <f t="array" ref="D365">ConsolGeog[[#This Row],[la_name]]</f>
        <v>Isle of Anglesey</v>
      </c>
      <c r="E365" s="129" t="str">
        <f t="array" ref="E365">ConsolGeog[[#This Row],[LA Type]]</f>
        <v>Local Authority</v>
      </c>
      <c r="F365" s="129">
        <f t="array" ref="F365">ConsolGeog[[#This Row],[population]]</f>
        <v>69751</v>
      </c>
      <c r="G365" s="129">
        <f t="array" ref="G365">ConsolGeog[[#This Row],[area]]</f>
        <v>71124.11</v>
      </c>
      <c r="H365" s="129">
        <f t="array" ref="H365">MAX(ConsolGeog[[#This Row],[Presented HS - 16-17 (2014)]]+ConsolGeog[[#This Row],[Presented HS - 18-24 (2014)]],ConsolGeog[[#This Row],[Presented HS - 16-24 (2014)]])+MAX(ConsolGeog[[#This Row],[Presented CS - 16-17 (2014)]]+ConsolGeog[[#This Row],[Presented CS - 18-24 (2014)]],ConsolGeog[[#This Row],[Presented CS - 16-24 (2014)]])</f>
        <v>66</v>
      </c>
      <c r="I365" s="129">
        <f t="array" ref="I365">MAX(ConsolGeog[[#This Row],[Assessed HS - 16-17 (2014)]]+ConsolGeog[[#This Row],[Assessed HS - 18-24 (2014)]],ConsolGeog[[#This Row],[Assessed HS - 16-24 (2014)]])+MAX(ConsolGeog[[#This Row],[Assessed CS - 16-17 (2014)]]+ConsolGeog[[#This Row],[Assessed CS - 18-24 (2014)]],ConsolGeog[[#This Row],[Assessed CS - 16-24 (2014)]])</f>
        <v>66</v>
      </c>
      <c r="J365" s="128">
        <f>VLOOKUP(FinalOutput[[#This Row],[ONS_Cenus_2011]],Table5[],CensusData!C$1,FALSE)</f>
        <v>27164</v>
      </c>
      <c r="K365" s="128">
        <f>VLOOKUP(FinalOutput[[#This Row],[ONS_Cenus_2011]],Table5[],CensusData!D$1,FALSE)</f>
        <v>3171</v>
      </c>
      <c r="L365" s="128">
        <f>VLOOKUP(FinalOutput[[#This Row],[ONS_Cenus_2011]],Table5[],CensusData!E$1,FALSE)</f>
        <v>1626</v>
      </c>
      <c r="M365" s="128">
        <f>VLOOKUP(FinalOutput[[#This Row],[ONS_Cenus_2011]],Table5[],CensusData!F$1,FALSE)</f>
        <v>3952</v>
      </c>
      <c r="N365" s="128">
        <f>VLOOKUP(FinalOutput[[#This Row],[ONS_Cenus_2011]],Table5[],CensusData!G$1,FALSE)</f>
        <v>1955</v>
      </c>
      <c r="O365" s="128">
        <f>VLOOKUP(FinalOutput[[#This Row],[ONS_Cenus_2011]],Table5[],CensusData!H$1,FALSE)</f>
        <v>293</v>
      </c>
      <c r="P365" s="128" t="e">
        <f>VLOOKUP(FinalOutput[[#This Row],[ONS_Cenus_2011]],Table5[],CensusData!I$1,FALSE)</f>
        <v>#N/A</v>
      </c>
      <c r="Q365" s="128" t="e">
        <f>VLOOKUP(FinalOutput[[#This Row],[ONS_Cenus_2011]],Table5[],CensusData!J$1,FALSE)</f>
        <v>#N/A</v>
      </c>
      <c r="R365" s="128">
        <f>VLOOKUP(FinalOutput[[#This Row],[ONS_Cenus_2011]],Table5[],CensusData!K$1,FALSE)</f>
        <v>30594</v>
      </c>
      <c r="S365" s="128">
        <f>VLOOKUP(FinalOutput[[#This Row],[ONS_Cenus_2011]],Table5[],CensusData!L$1,FALSE)</f>
        <v>30205</v>
      </c>
      <c r="T365" s="128">
        <f>VLOOKUP(FinalOutput[[#This Row],[ONS_Cenus_2011]],Table5[],CensusData!M$1,FALSE)</f>
        <v>29636</v>
      </c>
      <c r="U365" s="128">
        <f>VLOOKUP(FinalOutput[[#This Row],[ONS_Cenus_2011]],Table5[],CensusData!N$1,FALSE)</f>
        <v>290</v>
      </c>
      <c r="V365" s="128">
        <f>VLOOKUP(FinalOutput[[#This Row],[ONS_Cenus_2011]],Table5[],CensusData!O$1,FALSE)</f>
        <v>30</v>
      </c>
      <c r="W365" s="128">
        <f>VLOOKUP(FinalOutput[[#This Row],[ONS_Cenus_2011]],Table5[],CensusData!P$1,FALSE)</f>
        <v>249</v>
      </c>
      <c r="X365" s="128">
        <f>VLOOKUP(FinalOutput[[#This Row],[ONS_Cenus_2011]],Table5[],CensusData!Q$1,FALSE)</f>
        <v>157</v>
      </c>
      <c r="Y365" s="128">
        <f>VLOOKUP(FinalOutput[[#This Row],[ONS_Cenus_2011]],Table5[],CensusData!R$1,FALSE)</f>
        <v>57</v>
      </c>
      <c r="Z365" s="128">
        <f>VLOOKUP(FinalOutput[[#This Row],[ONS_Cenus_2011]],Table5[],CensusData!S$1,FALSE)</f>
        <v>11</v>
      </c>
      <c r="AA365" s="128">
        <f>VLOOKUP(FinalOutput[[#This Row],[ONS_Cenus_2011]],Table5[],CensusData!T$1,FALSE)</f>
        <v>53</v>
      </c>
      <c r="AB365" s="128">
        <f>VLOOKUP(FinalOutput[[#This Row],[ONS_Cenus_2011]],Table5[],CensusData!U$1,FALSE)</f>
        <v>36</v>
      </c>
      <c r="AC365" s="128">
        <f>VLOOKUP(FinalOutput[[#This Row],[ONS_Cenus_2011]],Table5[],CensusData!V$1,FALSE)</f>
        <v>137</v>
      </c>
      <c r="AD365" s="128">
        <f>VLOOKUP(FinalOutput[[#This Row],[ONS_Cenus_2011]],Table5[],CensusData!W$1,FALSE)</f>
        <v>37</v>
      </c>
      <c r="AE365" s="128">
        <f>VLOOKUP(FinalOutput[[#This Row],[ONS_Cenus_2011]],Table5[],CensusData!X$1,FALSE)</f>
        <v>12</v>
      </c>
      <c r="AF365" s="128">
        <f>VLOOKUP(FinalOutput[[#This Row],[ONS_Cenus_2011]],Table5[],CensusData!Y$1,FALSE)</f>
        <v>15</v>
      </c>
      <c r="AG365" s="128">
        <f>VLOOKUP(FinalOutput[[#This Row],[ONS_Cenus_2011]],Table5[],CensusData!Z$1,FALSE)</f>
        <v>43</v>
      </c>
      <c r="AH365" s="128">
        <f>VLOOKUP(FinalOutput[[#This Row],[ONS_Cenus_2011]],Table5[],CensusData!AA$1,FALSE)</f>
        <v>30</v>
      </c>
      <c r="AI365" s="128">
        <f>VLOOKUP(FinalOutput[[#This Row],[ONS_Cenus_2011]],Table5[],CensusData!AB$1,FALSE)</f>
        <v>30</v>
      </c>
      <c r="AJ365" s="128">
        <f>VLOOKUP(FinalOutput[[#This Row],[ONS_Cenus_2011]],Table5[],CensusData!AC$1,FALSE)</f>
        <v>16</v>
      </c>
      <c r="AK365" s="128">
        <f>VLOOKUP(FinalOutput[[#This Row],[ONS_Cenus_2011]],Table5[],CensusData!AD$1,FALSE)</f>
        <v>13</v>
      </c>
      <c r="AL365" s="128">
        <f>VLOOKUP(FinalOutput[[#This Row],[ONS_Cenus_2011]],Table5[],CensusData!AE$1,FALSE)</f>
        <v>1</v>
      </c>
      <c r="AM365" s="128">
        <f>VLOOKUP(FinalOutput[[#This Row],[ONS_Cenus_2011]],Table5[],CensusData!AF$1,FALSE)</f>
        <v>65</v>
      </c>
      <c r="AN365" s="128">
        <f>VLOOKUP(FinalOutput[[#This Row],[ONS_Cenus_2011]],Table5[],CensusData!AG$1,FALSE)</f>
        <v>47</v>
      </c>
      <c r="AO365" s="128">
        <f>VLOOKUP(FinalOutput[[#This Row],[ONS_Cenus_2011]],Table5[],CensusData!AH$1,FALSE)</f>
        <v>18</v>
      </c>
      <c r="AP365" s="128">
        <f>VLOOKUP(FinalOutput[[#This Row],[ONS_Cenus_2011]],Table5[],CensusData!AI$1,FALSE)</f>
        <v>57890</v>
      </c>
      <c r="AQ365" s="128">
        <f>VLOOKUP(FinalOutput[[#This Row],[ONS_Cenus_2011]],Table5[],CensusData!AJ$1,FALSE)</f>
        <v>13991</v>
      </c>
      <c r="AR365" s="128">
        <f>VLOOKUP(FinalOutput[[#This Row],[ONS_Cenus_2011]],Table5[],CensusData!AK$1,FALSE)</f>
        <v>7342</v>
      </c>
      <c r="AS365" s="128">
        <f>VLOOKUP(FinalOutput[[#This Row],[ONS_Cenus_2011]],Table5[],CensusData!AL$1,FALSE)</f>
        <v>9406</v>
      </c>
      <c r="AT365" s="128">
        <f>VLOOKUP(FinalOutput[[#This Row],[ONS_Cenus_2011]],Table5[],CensusData!AM$1,FALSE)</f>
        <v>2739</v>
      </c>
      <c r="AU365" s="128">
        <f>VLOOKUP(FinalOutput[[#This Row],[ONS_Cenus_2011]],Table5[],CensusData!AN$1,FALSE)</f>
        <v>6887</v>
      </c>
      <c r="AV365" s="128">
        <f>VLOOKUP(FinalOutput[[#This Row],[ONS_Cenus_2011]],Table5[],CensusData!AO$1,FALSE)</f>
        <v>15098</v>
      </c>
      <c r="AW365" s="128">
        <f>VLOOKUP(FinalOutput[[#This Row],[ONS_Cenus_2011]],Table5[],CensusData!AP$1,FALSE)</f>
        <v>2427</v>
      </c>
    </row>
    <row r="366" spans="1:49" ht="15" customHeight="1">
      <c r="A366" s="128" t="str">
        <f t="array" ref="A366">ConsolGeog[[#This Row],[Country]]</f>
        <v>Wales</v>
      </c>
      <c r="B366" s="129" t="str">
        <f t="array" ref="B366">ConsolGeog[[#This Row],[County Name]]</f>
        <v/>
      </c>
      <c r="C366" s="128" t="str">
        <f t="array" ref="C366">ConsolGeog[[#This Row],[la_code]]</f>
        <v>W06000002</v>
      </c>
      <c r="D366" s="129" t="str">
        <f t="array" ref="D366">ConsolGeog[[#This Row],[la_name]]</f>
        <v>Gwynedd</v>
      </c>
      <c r="E366" s="129" t="str">
        <f t="array" ref="E366">ConsolGeog[[#This Row],[LA Type]]</f>
        <v>Local Authority</v>
      </c>
      <c r="F366" s="129">
        <f t="array" ref="F366">ConsolGeog[[#This Row],[population]]</f>
        <v>121874</v>
      </c>
      <c r="G366" s="129">
        <f t="array" ref="G366">ConsolGeog[[#This Row],[area]]</f>
        <v>253493.94</v>
      </c>
      <c r="H366" s="129">
        <f t="array" ref="H366">MAX(ConsolGeog[[#This Row],[Presented HS - 16-17 (2014)]]+ConsolGeog[[#This Row],[Presented HS - 18-24 (2014)]],ConsolGeog[[#This Row],[Presented HS - 16-24 (2014)]])+MAX(ConsolGeog[[#This Row],[Presented CS - 16-17 (2014)]]+ConsolGeog[[#This Row],[Presented CS - 18-24 (2014)]],ConsolGeog[[#This Row],[Presented CS - 16-24 (2014)]])</f>
        <v>85</v>
      </c>
      <c r="I366" s="129">
        <f t="array" ref="I366">MAX(ConsolGeog[[#This Row],[Assessed HS - 16-17 (2014)]]+ConsolGeog[[#This Row],[Assessed HS - 18-24 (2014)]],ConsolGeog[[#This Row],[Assessed HS - 16-24 (2014)]])+MAX(ConsolGeog[[#This Row],[Assessed CS - 16-17 (2014)]]+ConsolGeog[[#This Row],[Assessed CS - 18-24 (2014)]],ConsolGeog[[#This Row],[Assessed CS - 16-24 (2014)]])</f>
        <v>77</v>
      </c>
      <c r="J366" s="128">
        <f>VLOOKUP(FinalOutput[[#This Row],[ONS_Cenus_2011]],Table5[],CensusData!C$1,FALSE)</f>
        <v>46400</v>
      </c>
      <c r="K366" s="128">
        <f>VLOOKUP(FinalOutput[[#This Row],[ONS_Cenus_2011]],Table5[],CensusData!D$1,FALSE)</f>
        <v>9300</v>
      </c>
      <c r="L366" s="128">
        <f>VLOOKUP(FinalOutput[[#This Row],[ONS_Cenus_2011]],Table5[],CensusData!E$1,FALSE)</f>
        <v>2827</v>
      </c>
      <c r="M366" s="128">
        <f>VLOOKUP(FinalOutput[[#This Row],[ONS_Cenus_2011]],Table5[],CensusData!F$1,FALSE)</f>
        <v>7697</v>
      </c>
      <c r="N366" s="128">
        <f>VLOOKUP(FinalOutput[[#This Row],[ONS_Cenus_2011]],Table5[],CensusData!G$1,FALSE)</f>
        <v>4469</v>
      </c>
      <c r="O366" s="128">
        <f>VLOOKUP(FinalOutput[[#This Row],[ONS_Cenus_2011]],Table5[],CensusData!H$1,FALSE)</f>
        <v>653</v>
      </c>
      <c r="P366" s="128" t="e">
        <f>VLOOKUP(FinalOutput[[#This Row],[ONS_Cenus_2011]],Table5[],CensusData!I$1,FALSE)</f>
        <v>#N/A</v>
      </c>
      <c r="Q366" s="128" t="e">
        <f>VLOOKUP(FinalOutput[[#This Row],[ONS_Cenus_2011]],Table5[],CensusData!J$1,FALSE)</f>
        <v>#N/A</v>
      </c>
      <c r="R366" s="128">
        <f>VLOOKUP(FinalOutput[[#This Row],[ONS_Cenus_2011]],Table5[],CensusData!K$1,FALSE)</f>
        <v>52473</v>
      </c>
      <c r="S366" s="128">
        <f>VLOOKUP(FinalOutput[[#This Row],[ONS_Cenus_2011]],Table5[],CensusData!L$1,FALSE)</f>
        <v>51302</v>
      </c>
      <c r="T366" s="128">
        <f>VLOOKUP(FinalOutput[[#This Row],[ONS_Cenus_2011]],Table5[],CensusData!M$1,FALSE)</f>
        <v>50196</v>
      </c>
      <c r="U366" s="128">
        <f>VLOOKUP(FinalOutput[[#This Row],[ONS_Cenus_2011]],Table5[],CensusData!N$1,FALSE)</f>
        <v>308</v>
      </c>
      <c r="V366" s="128">
        <f>VLOOKUP(FinalOutput[[#This Row],[ONS_Cenus_2011]],Table5[],CensusData!O$1,FALSE)</f>
        <v>72</v>
      </c>
      <c r="W366" s="128">
        <f>VLOOKUP(FinalOutput[[#This Row],[ONS_Cenus_2011]],Table5[],CensusData!P$1,FALSE)</f>
        <v>726</v>
      </c>
      <c r="X366" s="128">
        <f>VLOOKUP(FinalOutput[[#This Row],[ONS_Cenus_2011]],Table5[],CensusData!Q$1,FALSE)</f>
        <v>310</v>
      </c>
      <c r="Y366" s="128">
        <f>VLOOKUP(FinalOutput[[#This Row],[ONS_Cenus_2011]],Table5[],CensusData!R$1,FALSE)</f>
        <v>105</v>
      </c>
      <c r="Z366" s="128">
        <f>VLOOKUP(FinalOutput[[#This Row],[ONS_Cenus_2011]],Table5[],CensusData!S$1,FALSE)</f>
        <v>38</v>
      </c>
      <c r="AA366" s="128">
        <f>VLOOKUP(FinalOutput[[#This Row],[ONS_Cenus_2011]],Table5[],CensusData!T$1,FALSE)</f>
        <v>79</v>
      </c>
      <c r="AB366" s="128">
        <f>VLOOKUP(FinalOutput[[#This Row],[ONS_Cenus_2011]],Table5[],CensusData!U$1,FALSE)</f>
        <v>88</v>
      </c>
      <c r="AC366" s="128">
        <f>VLOOKUP(FinalOutput[[#This Row],[ONS_Cenus_2011]],Table5[],CensusData!V$1,FALSE)</f>
        <v>530</v>
      </c>
      <c r="AD366" s="128">
        <f>VLOOKUP(FinalOutput[[#This Row],[ONS_Cenus_2011]],Table5[],CensusData!W$1,FALSE)</f>
        <v>131</v>
      </c>
      <c r="AE366" s="128">
        <f>VLOOKUP(FinalOutput[[#This Row],[ONS_Cenus_2011]],Table5[],CensusData!X$1,FALSE)</f>
        <v>61</v>
      </c>
      <c r="AF366" s="128">
        <f>VLOOKUP(FinalOutput[[#This Row],[ONS_Cenus_2011]],Table5[],CensusData!Y$1,FALSE)</f>
        <v>46</v>
      </c>
      <c r="AG366" s="128">
        <f>VLOOKUP(FinalOutput[[#This Row],[ONS_Cenus_2011]],Table5[],CensusData!Z$1,FALSE)</f>
        <v>175</v>
      </c>
      <c r="AH366" s="128">
        <f>VLOOKUP(FinalOutput[[#This Row],[ONS_Cenus_2011]],Table5[],CensusData!AA$1,FALSE)</f>
        <v>117</v>
      </c>
      <c r="AI366" s="128">
        <f>VLOOKUP(FinalOutput[[#This Row],[ONS_Cenus_2011]],Table5[],CensusData!AB$1,FALSE)</f>
        <v>104</v>
      </c>
      <c r="AJ366" s="128">
        <f>VLOOKUP(FinalOutput[[#This Row],[ONS_Cenus_2011]],Table5[],CensusData!AC$1,FALSE)</f>
        <v>50</v>
      </c>
      <c r="AK366" s="128">
        <f>VLOOKUP(FinalOutput[[#This Row],[ONS_Cenus_2011]],Table5[],CensusData!AD$1,FALSE)</f>
        <v>44</v>
      </c>
      <c r="AL366" s="128">
        <f>VLOOKUP(FinalOutput[[#This Row],[ONS_Cenus_2011]],Table5[],CensusData!AE$1,FALSE)</f>
        <v>10</v>
      </c>
      <c r="AM366" s="128">
        <f>VLOOKUP(FinalOutput[[#This Row],[ONS_Cenus_2011]],Table5[],CensusData!AF$1,FALSE)</f>
        <v>227</v>
      </c>
      <c r="AN366" s="128">
        <f>VLOOKUP(FinalOutput[[#This Row],[ONS_Cenus_2011]],Table5[],CensusData!AG$1,FALSE)</f>
        <v>173</v>
      </c>
      <c r="AO366" s="128">
        <f>VLOOKUP(FinalOutput[[#This Row],[ONS_Cenus_2011]],Table5[],CensusData!AH$1,FALSE)</f>
        <v>54</v>
      </c>
      <c r="AP366" s="128">
        <f>VLOOKUP(FinalOutput[[#This Row],[ONS_Cenus_2011]],Table5[],CensusData!AI$1,FALSE)</f>
        <v>100923</v>
      </c>
      <c r="AQ366" s="128">
        <f>VLOOKUP(FinalOutput[[#This Row],[ONS_Cenus_2011]],Table5[],CensusData!AJ$1,FALSE)</f>
        <v>23365</v>
      </c>
      <c r="AR366" s="128">
        <f>VLOOKUP(FinalOutput[[#This Row],[ONS_Cenus_2011]],Table5[],CensusData!AK$1,FALSE)</f>
        <v>11889</v>
      </c>
      <c r="AS366" s="128">
        <f>VLOOKUP(FinalOutput[[#This Row],[ONS_Cenus_2011]],Table5[],CensusData!AL$1,FALSE)</f>
        <v>16238</v>
      </c>
      <c r="AT366" s="128">
        <f>VLOOKUP(FinalOutput[[#This Row],[ONS_Cenus_2011]],Table5[],CensusData!AM$1,FALSE)</f>
        <v>3783</v>
      </c>
      <c r="AU366" s="128">
        <f>VLOOKUP(FinalOutput[[#This Row],[ONS_Cenus_2011]],Table5[],CensusData!AN$1,FALSE)</f>
        <v>14638</v>
      </c>
      <c r="AV366" s="128">
        <f>VLOOKUP(FinalOutput[[#This Row],[ONS_Cenus_2011]],Table5[],CensusData!AO$1,FALSE)</f>
        <v>26673</v>
      </c>
      <c r="AW366" s="128">
        <f>VLOOKUP(FinalOutput[[#This Row],[ONS_Cenus_2011]],Table5[],CensusData!AP$1,FALSE)</f>
        <v>4337</v>
      </c>
    </row>
    <row r="367" spans="1:49" ht="15" customHeight="1">
      <c r="A367" s="128" t="str">
        <f t="array" ref="A367">ConsolGeog[[#This Row],[Country]]</f>
        <v>Wales</v>
      </c>
      <c r="B367" s="129" t="str">
        <f t="array" ref="B367">ConsolGeog[[#This Row],[County Name]]</f>
        <v/>
      </c>
      <c r="C367" s="128" t="str">
        <f t="array" ref="C367">ConsolGeog[[#This Row],[la_code]]</f>
        <v>W06000003</v>
      </c>
      <c r="D367" s="129" t="str">
        <f t="array" ref="D367">ConsolGeog[[#This Row],[la_name]]</f>
        <v>Conwy</v>
      </c>
      <c r="E367" s="129" t="str">
        <f t="array" ref="E367">ConsolGeog[[#This Row],[LA Type]]</f>
        <v>Local Authority</v>
      </c>
      <c r="F367" s="129">
        <f t="array" ref="F367">ConsolGeog[[#This Row],[population]]</f>
        <v>115228</v>
      </c>
      <c r="G367" s="129">
        <f t="array" ref="G367">ConsolGeog[[#This Row],[area]]</f>
        <v>112582.88</v>
      </c>
      <c r="H367" s="129">
        <f t="array" ref="H367">MAX(ConsolGeog[[#This Row],[Presented HS - 16-17 (2014)]]+ConsolGeog[[#This Row],[Presented HS - 18-24 (2014)]],ConsolGeog[[#This Row],[Presented HS - 16-24 (2014)]])+MAX(ConsolGeog[[#This Row],[Presented CS - 16-17 (2014)]]+ConsolGeog[[#This Row],[Presented CS - 18-24 (2014)]],ConsolGeog[[#This Row],[Presented CS - 16-24 (2014)]])</f>
        <v>0</v>
      </c>
      <c r="I367" s="129">
        <f t="array" ref="I367">MAX(ConsolGeog[[#This Row],[Assessed HS - 16-17 (2014)]]+ConsolGeog[[#This Row],[Assessed HS - 18-24 (2014)]],ConsolGeog[[#This Row],[Assessed HS - 16-24 (2014)]])+MAX(ConsolGeog[[#This Row],[Assessed CS - 16-17 (2014)]]+ConsolGeog[[#This Row],[Assessed CS - 18-24 (2014)]],ConsolGeog[[#This Row],[Assessed CS - 16-24 (2014)]])</f>
        <v>0</v>
      </c>
      <c r="J367" s="128">
        <f>VLOOKUP(FinalOutput[[#This Row],[ONS_Cenus_2011]],Table5[],CensusData!C$1,FALSE)</f>
        <v>45475</v>
      </c>
      <c r="K367" s="128">
        <f>VLOOKUP(FinalOutput[[#This Row],[ONS_Cenus_2011]],Table5[],CensusData!D$1,FALSE)</f>
        <v>5011</v>
      </c>
      <c r="L367" s="128">
        <f>VLOOKUP(FinalOutput[[#This Row],[ONS_Cenus_2011]],Table5[],CensusData!E$1,FALSE)</f>
        <v>2229</v>
      </c>
      <c r="M367" s="128">
        <f>VLOOKUP(FinalOutput[[#This Row],[ONS_Cenus_2011]],Table5[],CensusData!F$1,FALSE)</f>
        <v>5894</v>
      </c>
      <c r="N367" s="128">
        <f>VLOOKUP(FinalOutput[[#This Row],[ONS_Cenus_2011]],Table5[],CensusData!G$1,FALSE)</f>
        <v>3149</v>
      </c>
      <c r="O367" s="128">
        <f>VLOOKUP(FinalOutput[[#This Row],[ONS_Cenus_2011]],Table5[],CensusData!H$1,FALSE)</f>
        <v>442</v>
      </c>
      <c r="P367" s="128" t="e">
        <f>VLOOKUP(FinalOutput[[#This Row],[ONS_Cenus_2011]],Table5[],CensusData!I$1,FALSE)</f>
        <v>#N/A</v>
      </c>
      <c r="Q367" s="128" t="e">
        <f>VLOOKUP(FinalOutput[[#This Row],[ONS_Cenus_2011]],Table5[],CensusData!J$1,FALSE)</f>
        <v>#N/A</v>
      </c>
      <c r="R367" s="128">
        <f>VLOOKUP(FinalOutput[[#This Row],[ONS_Cenus_2011]],Table5[],CensusData!K$1,FALSE)</f>
        <v>51177</v>
      </c>
      <c r="S367" s="128">
        <f>VLOOKUP(FinalOutput[[#This Row],[ONS_Cenus_2011]],Table5[],CensusData!L$1,FALSE)</f>
        <v>50344</v>
      </c>
      <c r="T367" s="128">
        <f>VLOOKUP(FinalOutput[[#This Row],[ONS_Cenus_2011]],Table5[],CensusData!M$1,FALSE)</f>
        <v>49151</v>
      </c>
      <c r="U367" s="128">
        <f>VLOOKUP(FinalOutput[[#This Row],[ONS_Cenus_2011]],Table5[],CensusData!N$1,FALSE)</f>
        <v>469</v>
      </c>
      <c r="V367" s="128">
        <f>VLOOKUP(FinalOutput[[#This Row],[ONS_Cenus_2011]],Table5[],CensusData!O$1,FALSE)</f>
        <v>33</v>
      </c>
      <c r="W367" s="128">
        <f>VLOOKUP(FinalOutput[[#This Row],[ONS_Cenus_2011]],Table5[],CensusData!P$1,FALSE)</f>
        <v>691</v>
      </c>
      <c r="X367" s="128">
        <f>VLOOKUP(FinalOutput[[#This Row],[ONS_Cenus_2011]],Table5[],CensusData!Q$1,FALSE)</f>
        <v>248</v>
      </c>
      <c r="Y367" s="128">
        <f>VLOOKUP(FinalOutput[[#This Row],[ONS_Cenus_2011]],Table5[],CensusData!R$1,FALSE)</f>
        <v>82</v>
      </c>
      <c r="Z367" s="128">
        <f>VLOOKUP(FinalOutput[[#This Row],[ONS_Cenus_2011]],Table5[],CensusData!S$1,FALSE)</f>
        <v>35</v>
      </c>
      <c r="AA367" s="128">
        <f>VLOOKUP(FinalOutput[[#This Row],[ONS_Cenus_2011]],Table5[],CensusData!T$1,FALSE)</f>
        <v>66</v>
      </c>
      <c r="AB367" s="128">
        <f>VLOOKUP(FinalOutput[[#This Row],[ONS_Cenus_2011]],Table5[],CensusData!U$1,FALSE)</f>
        <v>65</v>
      </c>
      <c r="AC367" s="128">
        <f>VLOOKUP(FinalOutput[[#This Row],[ONS_Cenus_2011]],Table5[],CensusData!V$1,FALSE)</f>
        <v>391</v>
      </c>
      <c r="AD367" s="128">
        <f>VLOOKUP(FinalOutput[[#This Row],[ONS_Cenus_2011]],Table5[],CensusData!W$1,FALSE)</f>
        <v>107</v>
      </c>
      <c r="AE367" s="128">
        <f>VLOOKUP(FinalOutput[[#This Row],[ONS_Cenus_2011]],Table5[],CensusData!X$1,FALSE)</f>
        <v>34</v>
      </c>
      <c r="AF367" s="128">
        <f>VLOOKUP(FinalOutput[[#This Row],[ONS_Cenus_2011]],Table5[],CensusData!Y$1,FALSE)</f>
        <v>32</v>
      </c>
      <c r="AG367" s="128">
        <f>VLOOKUP(FinalOutput[[#This Row],[ONS_Cenus_2011]],Table5[],CensusData!Z$1,FALSE)</f>
        <v>113</v>
      </c>
      <c r="AH367" s="128">
        <f>VLOOKUP(FinalOutput[[#This Row],[ONS_Cenus_2011]],Table5[],CensusData!AA$1,FALSE)</f>
        <v>105</v>
      </c>
      <c r="AI367" s="128">
        <f>VLOOKUP(FinalOutput[[#This Row],[ONS_Cenus_2011]],Table5[],CensusData!AB$1,FALSE)</f>
        <v>86</v>
      </c>
      <c r="AJ367" s="128">
        <f>VLOOKUP(FinalOutput[[#This Row],[ONS_Cenus_2011]],Table5[],CensusData!AC$1,FALSE)</f>
        <v>39</v>
      </c>
      <c r="AK367" s="128">
        <f>VLOOKUP(FinalOutput[[#This Row],[ONS_Cenus_2011]],Table5[],CensusData!AD$1,FALSE)</f>
        <v>34</v>
      </c>
      <c r="AL367" s="128">
        <f>VLOOKUP(FinalOutput[[#This Row],[ONS_Cenus_2011]],Table5[],CensusData!AE$1,FALSE)</f>
        <v>13</v>
      </c>
      <c r="AM367" s="128">
        <f>VLOOKUP(FinalOutput[[#This Row],[ONS_Cenus_2011]],Table5[],CensusData!AF$1,FALSE)</f>
        <v>108</v>
      </c>
      <c r="AN367" s="128">
        <f>VLOOKUP(FinalOutput[[#This Row],[ONS_Cenus_2011]],Table5[],CensusData!AG$1,FALSE)</f>
        <v>56</v>
      </c>
      <c r="AO367" s="128">
        <f>VLOOKUP(FinalOutput[[#This Row],[ONS_Cenus_2011]],Table5[],CensusData!AH$1,FALSE)</f>
        <v>52</v>
      </c>
      <c r="AP367" s="128">
        <f>VLOOKUP(FinalOutput[[#This Row],[ONS_Cenus_2011]],Table5[],CensusData!AI$1,FALSE)</f>
        <v>96102</v>
      </c>
      <c r="AQ367" s="128">
        <f>VLOOKUP(FinalOutput[[#This Row],[ONS_Cenus_2011]],Table5[],CensusData!AJ$1,FALSE)</f>
        <v>24577</v>
      </c>
      <c r="AR367" s="128">
        <f>VLOOKUP(FinalOutput[[#This Row],[ONS_Cenus_2011]],Table5[],CensusData!AK$1,FALSE)</f>
        <v>12553</v>
      </c>
      <c r="AS367" s="128">
        <f>VLOOKUP(FinalOutput[[#This Row],[ONS_Cenus_2011]],Table5[],CensusData!AL$1,FALSE)</f>
        <v>15472</v>
      </c>
      <c r="AT367" s="128">
        <f>VLOOKUP(FinalOutput[[#This Row],[ONS_Cenus_2011]],Table5[],CensusData!AM$1,FALSE)</f>
        <v>3786</v>
      </c>
      <c r="AU367" s="128">
        <f>VLOOKUP(FinalOutput[[#This Row],[ONS_Cenus_2011]],Table5[],CensusData!AN$1,FALSE)</f>
        <v>10841</v>
      </c>
      <c r="AV367" s="128">
        <f>VLOOKUP(FinalOutput[[#This Row],[ONS_Cenus_2011]],Table5[],CensusData!AO$1,FALSE)</f>
        <v>24473</v>
      </c>
      <c r="AW367" s="128">
        <f>VLOOKUP(FinalOutput[[#This Row],[ONS_Cenus_2011]],Table5[],CensusData!AP$1,FALSE)</f>
        <v>4400</v>
      </c>
    </row>
    <row r="368" spans="1:49" ht="15" customHeight="1">
      <c r="A368" s="128" t="str">
        <f t="array" ref="A368">ConsolGeog[[#This Row],[Country]]</f>
        <v>Wales</v>
      </c>
      <c r="B368" s="129" t="str">
        <f t="array" ref="B368">ConsolGeog[[#This Row],[County Name]]</f>
        <v/>
      </c>
      <c r="C368" s="128" t="str">
        <f t="array" ref="C368">ConsolGeog[[#This Row],[la_code]]</f>
        <v>W06000004</v>
      </c>
      <c r="D368" s="129" t="str">
        <f t="array" ref="D368">ConsolGeog[[#This Row],[la_name]]</f>
        <v>Denbighshire</v>
      </c>
      <c r="E368" s="129" t="str">
        <f t="array" ref="E368">ConsolGeog[[#This Row],[LA Type]]</f>
        <v>Local Authority</v>
      </c>
      <c r="F368" s="129">
        <f t="array" ref="F368">ConsolGeog[[#This Row],[population]]</f>
        <v>93734</v>
      </c>
      <c r="G368" s="129">
        <f t="array" ref="G368">ConsolGeog[[#This Row],[area]]</f>
        <v>83674.27</v>
      </c>
      <c r="H368" s="129">
        <f t="array" ref="H368">MAX(ConsolGeog[[#This Row],[Presented HS - 16-17 (2014)]]+ConsolGeog[[#This Row],[Presented HS - 18-24 (2014)]],ConsolGeog[[#This Row],[Presented HS - 16-24 (2014)]])+MAX(ConsolGeog[[#This Row],[Presented CS - 16-17 (2014)]]+ConsolGeog[[#This Row],[Presented CS - 18-24 (2014)]],ConsolGeog[[#This Row],[Presented CS - 16-24 (2014)]])</f>
        <v>0</v>
      </c>
      <c r="I368" s="129">
        <f t="array" ref="I368">MAX(ConsolGeog[[#This Row],[Assessed HS - 16-17 (2014)]]+ConsolGeog[[#This Row],[Assessed HS - 18-24 (2014)]],ConsolGeog[[#This Row],[Assessed HS - 16-24 (2014)]])+MAX(ConsolGeog[[#This Row],[Assessed CS - 16-17 (2014)]]+ConsolGeog[[#This Row],[Assessed CS - 18-24 (2014)]],ConsolGeog[[#This Row],[Assessed CS - 16-24 (2014)]])</f>
        <v>55</v>
      </c>
      <c r="J368" s="128">
        <f>VLOOKUP(FinalOutput[[#This Row],[ONS_Cenus_2011]],Table5[],CensusData!C$1,FALSE)</f>
        <v>35307</v>
      </c>
      <c r="K368" s="128">
        <f>VLOOKUP(FinalOutput[[#This Row],[ONS_Cenus_2011]],Table5[],CensusData!D$1,FALSE)</f>
        <v>4840</v>
      </c>
      <c r="L368" s="128">
        <f>VLOOKUP(FinalOutput[[#This Row],[ONS_Cenus_2011]],Table5[],CensusData!E$1,FALSE)</f>
        <v>2022</v>
      </c>
      <c r="M368" s="128">
        <f>VLOOKUP(FinalOutput[[#This Row],[ONS_Cenus_2011]],Table5[],CensusData!F$1,FALSE)</f>
        <v>5533</v>
      </c>
      <c r="N368" s="128">
        <f>VLOOKUP(FinalOutput[[#This Row],[ONS_Cenus_2011]],Table5[],CensusData!G$1,FALSE)</f>
        <v>3208</v>
      </c>
      <c r="O368" s="128">
        <f>VLOOKUP(FinalOutput[[#This Row],[ONS_Cenus_2011]],Table5[],CensusData!H$1,FALSE)</f>
        <v>408</v>
      </c>
      <c r="P368" s="128" t="e">
        <f>VLOOKUP(FinalOutput[[#This Row],[ONS_Cenus_2011]],Table5[],CensusData!I$1,FALSE)</f>
        <v>#N/A</v>
      </c>
      <c r="Q368" s="128" t="e">
        <f>VLOOKUP(FinalOutput[[#This Row],[ONS_Cenus_2011]],Table5[],CensusData!J$1,FALSE)</f>
        <v>#N/A</v>
      </c>
      <c r="R368" s="128">
        <f>VLOOKUP(FinalOutput[[#This Row],[ONS_Cenus_2011]],Table5[],CensusData!K$1,FALSE)</f>
        <v>40546</v>
      </c>
      <c r="S368" s="128">
        <f>VLOOKUP(FinalOutput[[#This Row],[ONS_Cenus_2011]],Table5[],CensusData!L$1,FALSE)</f>
        <v>39812</v>
      </c>
      <c r="T368" s="128">
        <f>VLOOKUP(FinalOutput[[#This Row],[ONS_Cenus_2011]],Table5[],CensusData!M$1,FALSE)</f>
        <v>39008</v>
      </c>
      <c r="U368" s="128">
        <f>VLOOKUP(FinalOutput[[#This Row],[ONS_Cenus_2011]],Table5[],CensusData!N$1,FALSE)</f>
        <v>329</v>
      </c>
      <c r="V368" s="128">
        <f>VLOOKUP(FinalOutput[[#This Row],[ONS_Cenus_2011]],Table5[],CensusData!O$1,FALSE)</f>
        <v>16</v>
      </c>
      <c r="W368" s="128">
        <f>VLOOKUP(FinalOutput[[#This Row],[ONS_Cenus_2011]],Table5[],CensusData!P$1,FALSE)</f>
        <v>459</v>
      </c>
      <c r="X368" s="128">
        <f>VLOOKUP(FinalOutput[[#This Row],[ONS_Cenus_2011]],Table5[],CensusData!Q$1,FALSE)</f>
        <v>196</v>
      </c>
      <c r="Y368" s="128">
        <f>VLOOKUP(FinalOutput[[#This Row],[ONS_Cenus_2011]],Table5[],CensusData!R$1,FALSE)</f>
        <v>78</v>
      </c>
      <c r="Z368" s="128">
        <f>VLOOKUP(FinalOutput[[#This Row],[ONS_Cenus_2011]],Table5[],CensusData!S$1,FALSE)</f>
        <v>15</v>
      </c>
      <c r="AA368" s="128">
        <f>VLOOKUP(FinalOutput[[#This Row],[ONS_Cenus_2011]],Table5[],CensusData!T$1,FALSE)</f>
        <v>56</v>
      </c>
      <c r="AB368" s="128">
        <f>VLOOKUP(FinalOutput[[#This Row],[ONS_Cenus_2011]],Table5[],CensusData!U$1,FALSE)</f>
        <v>47</v>
      </c>
      <c r="AC368" s="128">
        <f>VLOOKUP(FinalOutput[[#This Row],[ONS_Cenus_2011]],Table5[],CensusData!V$1,FALSE)</f>
        <v>408</v>
      </c>
      <c r="AD368" s="128">
        <f>VLOOKUP(FinalOutput[[#This Row],[ONS_Cenus_2011]],Table5[],CensusData!W$1,FALSE)</f>
        <v>94</v>
      </c>
      <c r="AE368" s="128">
        <f>VLOOKUP(FinalOutput[[#This Row],[ONS_Cenus_2011]],Table5[],CensusData!X$1,FALSE)</f>
        <v>52</v>
      </c>
      <c r="AF368" s="128">
        <f>VLOOKUP(FinalOutput[[#This Row],[ONS_Cenus_2011]],Table5[],CensusData!Y$1,FALSE)</f>
        <v>31</v>
      </c>
      <c r="AG368" s="128">
        <f>VLOOKUP(FinalOutput[[#This Row],[ONS_Cenus_2011]],Table5[],CensusData!Z$1,FALSE)</f>
        <v>74</v>
      </c>
      <c r="AH368" s="128">
        <f>VLOOKUP(FinalOutput[[#This Row],[ONS_Cenus_2011]],Table5[],CensusData!AA$1,FALSE)</f>
        <v>157</v>
      </c>
      <c r="AI368" s="128">
        <f>VLOOKUP(FinalOutput[[#This Row],[ONS_Cenus_2011]],Table5[],CensusData!AB$1,FALSE)</f>
        <v>74</v>
      </c>
      <c r="AJ368" s="128">
        <f>VLOOKUP(FinalOutput[[#This Row],[ONS_Cenus_2011]],Table5[],CensusData!AC$1,FALSE)</f>
        <v>40</v>
      </c>
      <c r="AK368" s="128">
        <f>VLOOKUP(FinalOutput[[#This Row],[ONS_Cenus_2011]],Table5[],CensusData!AD$1,FALSE)</f>
        <v>25</v>
      </c>
      <c r="AL368" s="128">
        <f>VLOOKUP(FinalOutput[[#This Row],[ONS_Cenus_2011]],Table5[],CensusData!AE$1,FALSE)</f>
        <v>9</v>
      </c>
      <c r="AM368" s="128">
        <f>VLOOKUP(FinalOutput[[#This Row],[ONS_Cenus_2011]],Table5[],CensusData!AF$1,FALSE)</f>
        <v>56</v>
      </c>
      <c r="AN368" s="128">
        <f>VLOOKUP(FinalOutput[[#This Row],[ONS_Cenus_2011]],Table5[],CensusData!AG$1,FALSE)</f>
        <v>19</v>
      </c>
      <c r="AO368" s="128">
        <f>VLOOKUP(FinalOutput[[#This Row],[ONS_Cenus_2011]],Table5[],CensusData!AH$1,FALSE)</f>
        <v>37</v>
      </c>
      <c r="AP368" s="128">
        <f>VLOOKUP(FinalOutput[[#This Row],[ONS_Cenus_2011]],Table5[],CensusData!AI$1,FALSE)</f>
        <v>76781</v>
      </c>
      <c r="AQ368" s="128">
        <f>VLOOKUP(FinalOutput[[#This Row],[ONS_Cenus_2011]],Table5[],CensusData!AJ$1,FALSE)</f>
        <v>19540</v>
      </c>
      <c r="AR368" s="128">
        <f>VLOOKUP(FinalOutput[[#This Row],[ONS_Cenus_2011]],Table5[],CensusData!AK$1,FALSE)</f>
        <v>10723</v>
      </c>
      <c r="AS368" s="128">
        <f>VLOOKUP(FinalOutput[[#This Row],[ONS_Cenus_2011]],Table5[],CensusData!AL$1,FALSE)</f>
        <v>12888</v>
      </c>
      <c r="AT368" s="128">
        <f>VLOOKUP(FinalOutput[[#This Row],[ONS_Cenus_2011]],Table5[],CensusData!AM$1,FALSE)</f>
        <v>2929</v>
      </c>
      <c r="AU368" s="128">
        <f>VLOOKUP(FinalOutput[[#This Row],[ONS_Cenus_2011]],Table5[],CensusData!AN$1,FALSE)</f>
        <v>8762</v>
      </c>
      <c r="AV368" s="128">
        <f>VLOOKUP(FinalOutput[[#This Row],[ONS_Cenus_2011]],Table5[],CensusData!AO$1,FALSE)</f>
        <v>18615</v>
      </c>
      <c r="AW368" s="128">
        <f>VLOOKUP(FinalOutput[[#This Row],[ONS_Cenus_2011]],Table5[],CensusData!AP$1,FALSE)</f>
        <v>3324</v>
      </c>
    </row>
    <row r="369" spans="1:49" ht="15" customHeight="1">
      <c r="A369" s="128" t="str">
        <f t="array" ref="A369">ConsolGeog[[#This Row],[Country]]</f>
        <v>Wales</v>
      </c>
      <c r="B369" s="129" t="str">
        <f t="array" ref="B369">ConsolGeog[[#This Row],[County Name]]</f>
        <v/>
      </c>
      <c r="C369" s="128" t="str">
        <f t="array" ref="C369">ConsolGeog[[#This Row],[la_code]]</f>
        <v>W06000005</v>
      </c>
      <c r="D369" s="129" t="str">
        <f t="array" ref="D369">ConsolGeog[[#This Row],[la_name]]</f>
        <v>Flintshire</v>
      </c>
      <c r="E369" s="129" t="str">
        <f t="array" ref="E369">ConsolGeog[[#This Row],[LA Type]]</f>
        <v>Local Authority</v>
      </c>
      <c r="F369" s="129">
        <f t="array" ref="F369">ConsolGeog[[#This Row],[population]]</f>
        <v>152506</v>
      </c>
      <c r="G369" s="129">
        <f t="array" ref="G369">ConsolGeog[[#This Row],[area]]</f>
        <v>43753.91</v>
      </c>
      <c r="H369" s="129">
        <f t="array" ref="H369">MAX(ConsolGeog[[#This Row],[Presented HS - 16-17 (2014)]]+ConsolGeog[[#This Row],[Presented HS - 18-24 (2014)]],ConsolGeog[[#This Row],[Presented HS - 16-24 (2014)]])+MAX(ConsolGeog[[#This Row],[Presented CS - 16-17 (2014)]]+ConsolGeog[[#This Row],[Presented CS - 18-24 (2014)]],ConsolGeog[[#This Row],[Presented CS - 16-24 (2014)]])</f>
        <v>0</v>
      </c>
      <c r="I369" s="129">
        <f t="array" ref="I369">MAX(ConsolGeog[[#This Row],[Assessed HS - 16-17 (2014)]]+ConsolGeog[[#This Row],[Assessed HS - 18-24 (2014)]],ConsolGeog[[#This Row],[Assessed HS - 16-24 (2014)]])+MAX(ConsolGeog[[#This Row],[Assessed CS - 16-17 (2014)]]+ConsolGeog[[#This Row],[Assessed CS - 18-24 (2014)]],ConsolGeog[[#This Row],[Assessed CS - 16-24 (2014)]])</f>
        <v>0</v>
      </c>
      <c r="J369" s="128">
        <f>VLOOKUP(FinalOutput[[#This Row],[ONS_Cenus_2011]],Table5[],CensusData!C$1,FALSE)</f>
        <v>49441</v>
      </c>
      <c r="K369" s="128">
        <f>VLOOKUP(FinalOutput[[#This Row],[ONS_Cenus_2011]],Table5[],CensusData!D$1,FALSE)</f>
        <v>6617</v>
      </c>
      <c r="L369" s="128">
        <f>VLOOKUP(FinalOutput[[#This Row],[ONS_Cenus_2011]],Table5[],CensusData!E$1,FALSE)</f>
        <v>2873</v>
      </c>
      <c r="M369" s="128">
        <f>VLOOKUP(FinalOutput[[#This Row],[ONS_Cenus_2011]],Table5[],CensusData!F$1,FALSE)</f>
        <v>7020</v>
      </c>
      <c r="N369" s="128">
        <f>VLOOKUP(FinalOutput[[#This Row],[ONS_Cenus_2011]],Table5[],CensusData!G$1,FALSE)</f>
        <v>4292</v>
      </c>
      <c r="O369" s="128">
        <f>VLOOKUP(FinalOutput[[#This Row],[ONS_Cenus_2011]],Table5[],CensusData!H$1,FALSE)</f>
        <v>433</v>
      </c>
      <c r="P369" s="128" t="e">
        <f>VLOOKUP(FinalOutput[[#This Row],[ONS_Cenus_2011]],Table5[],CensusData!I$1,FALSE)</f>
        <v>#N/A</v>
      </c>
      <c r="Q369" s="128" t="e">
        <f>VLOOKUP(FinalOutput[[#This Row],[ONS_Cenus_2011]],Table5[],CensusData!J$1,FALSE)</f>
        <v>#N/A</v>
      </c>
      <c r="R369" s="128">
        <f>VLOOKUP(FinalOutput[[#This Row],[ONS_Cenus_2011]],Table5[],CensusData!K$1,FALSE)</f>
        <v>63781</v>
      </c>
      <c r="S369" s="128">
        <f>VLOOKUP(FinalOutput[[#This Row],[ONS_Cenus_2011]],Table5[],CensusData!L$1,FALSE)</f>
        <v>62988</v>
      </c>
      <c r="T369" s="128">
        <f>VLOOKUP(FinalOutput[[#This Row],[ONS_Cenus_2011]],Table5[],CensusData!M$1,FALSE)</f>
        <v>61398</v>
      </c>
      <c r="U369" s="128">
        <f>VLOOKUP(FinalOutput[[#This Row],[ONS_Cenus_2011]],Table5[],CensusData!N$1,FALSE)</f>
        <v>406</v>
      </c>
      <c r="V369" s="128">
        <f>VLOOKUP(FinalOutput[[#This Row],[ONS_Cenus_2011]],Table5[],CensusData!O$1,FALSE)</f>
        <v>38</v>
      </c>
      <c r="W369" s="128">
        <f>VLOOKUP(FinalOutput[[#This Row],[ONS_Cenus_2011]],Table5[],CensusData!P$1,FALSE)</f>
        <v>1146</v>
      </c>
      <c r="X369" s="128">
        <f>VLOOKUP(FinalOutput[[#This Row],[ONS_Cenus_2011]],Table5[],CensusData!Q$1,FALSE)</f>
        <v>236</v>
      </c>
      <c r="Y369" s="128">
        <f>VLOOKUP(FinalOutput[[#This Row],[ONS_Cenus_2011]],Table5[],CensusData!R$1,FALSE)</f>
        <v>96</v>
      </c>
      <c r="Z369" s="128">
        <f>VLOOKUP(FinalOutput[[#This Row],[ONS_Cenus_2011]],Table5[],CensusData!S$1,FALSE)</f>
        <v>31</v>
      </c>
      <c r="AA369" s="128">
        <f>VLOOKUP(FinalOutput[[#This Row],[ONS_Cenus_2011]],Table5[],CensusData!T$1,FALSE)</f>
        <v>51</v>
      </c>
      <c r="AB369" s="128">
        <f>VLOOKUP(FinalOutput[[#This Row],[ONS_Cenus_2011]],Table5[],CensusData!U$1,FALSE)</f>
        <v>58</v>
      </c>
      <c r="AC369" s="128">
        <f>VLOOKUP(FinalOutput[[#This Row],[ONS_Cenus_2011]],Table5[],CensusData!V$1,FALSE)</f>
        <v>431</v>
      </c>
      <c r="AD369" s="128">
        <f>VLOOKUP(FinalOutput[[#This Row],[ONS_Cenus_2011]],Table5[],CensusData!W$1,FALSE)</f>
        <v>130</v>
      </c>
      <c r="AE369" s="128">
        <f>VLOOKUP(FinalOutput[[#This Row],[ONS_Cenus_2011]],Table5[],CensusData!X$1,FALSE)</f>
        <v>22</v>
      </c>
      <c r="AF369" s="128">
        <f>VLOOKUP(FinalOutput[[#This Row],[ONS_Cenus_2011]],Table5[],CensusData!Y$1,FALSE)</f>
        <v>60</v>
      </c>
      <c r="AG369" s="128">
        <f>VLOOKUP(FinalOutput[[#This Row],[ONS_Cenus_2011]],Table5[],CensusData!Z$1,FALSE)</f>
        <v>126</v>
      </c>
      <c r="AH369" s="128">
        <f>VLOOKUP(FinalOutput[[#This Row],[ONS_Cenus_2011]],Table5[],CensusData!AA$1,FALSE)</f>
        <v>93</v>
      </c>
      <c r="AI369" s="128">
        <f>VLOOKUP(FinalOutput[[#This Row],[ONS_Cenus_2011]],Table5[],CensusData!AB$1,FALSE)</f>
        <v>64</v>
      </c>
      <c r="AJ369" s="128">
        <f>VLOOKUP(FinalOutput[[#This Row],[ONS_Cenus_2011]],Table5[],CensusData!AC$1,FALSE)</f>
        <v>39</v>
      </c>
      <c r="AK369" s="128">
        <f>VLOOKUP(FinalOutput[[#This Row],[ONS_Cenus_2011]],Table5[],CensusData!AD$1,FALSE)</f>
        <v>21</v>
      </c>
      <c r="AL369" s="128">
        <f>VLOOKUP(FinalOutput[[#This Row],[ONS_Cenus_2011]],Table5[],CensusData!AE$1,FALSE)</f>
        <v>4</v>
      </c>
      <c r="AM369" s="128">
        <f>VLOOKUP(FinalOutput[[#This Row],[ONS_Cenus_2011]],Table5[],CensusData!AF$1,FALSE)</f>
        <v>62</v>
      </c>
      <c r="AN369" s="128">
        <f>VLOOKUP(FinalOutput[[#This Row],[ONS_Cenus_2011]],Table5[],CensusData!AG$1,FALSE)</f>
        <v>26</v>
      </c>
      <c r="AO369" s="128">
        <f>VLOOKUP(FinalOutput[[#This Row],[ONS_Cenus_2011]],Table5[],CensusData!AH$1,FALSE)</f>
        <v>36</v>
      </c>
      <c r="AP369" s="128">
        <f>VLOOKUP(FinalOutput[[#This Row],[ONS_Cenus_2011]],Table5[],CensusData!AI$1,FALSE)</f>
        <v>123862</v>
      </c>
      <c r="AQ369" s="128">
        <f>VLOOKUP(FinalOutput[[#This Row],[ONS_Cenus_2011]],Table5[],CensusData!AJ$1,FALSE)</f>
        <v>29116</v>
      </c>
      <c r="AR369" s="128">
        <f>VLOOKUP(FinalOutput[[#This Row],[ONS_Cenus_2011]],Table5[],CensusData!AK$1,FALSE)</f>
        <v>19076</v>
      </c>
      <c r="AS369" s="128">
        <f>VLOOKUP(FinalOutput[[#This Row],[ONS_Cenus_2011]],Table5[],CensusData!AL$1,FALSE)</f>
        <v>21398</v>
      </c>
      <c r="AT369" s="128">
        <f>VLOOKUP(FinalOutput[[#This Row],[ONS_Cenus_2011]],Table5[],CensusData!AM$1,FALSE)</f>
        <v>6031</v>
      </c>
      <c r="AU369" s="128">
        <f>VLOOKUP(FinalOutput[[#This Row],[ONS_Cenus_2011]],Table5[],CensusData!AN$1,FALSE)</f>
        <v>15098</v>
      </c>
      <c r="AV369" s="128">
        <f>VLOOKUP(FinalOutput[[#This Row],[ONS_Cenus_2011]],Table5[],CensusData!AO$1,FALSE)</f>
        <v>27791</v>
      </c>
      <c r="AW369" s="128">
        <f>VLOOKUP(FinalOutput[[#This Row],[ONS_Cenus_2011]],Table5[],CensusData!AP$1,FALSE)</f>
        <v>5352</v>
      </c>
    </row>
    <row r="370" spans="1:49" ht="15" customHeight="1">
      <c r="A370" s="128" t="str">
        <f t="array" ref="A370">ConsolGeog[[#This Row],[Country]]</f>
        <v>Wales</v>
      </c>
      <c r="B370" s="129" t="str">
        <f t="array" ref="B370">ConsolGeog[[#This Row],[County Name]]</f>
        <v/>
      </c>
      <c r="C370" s="128" t="str">
        <f t="array" ref="C370">ConsolGeog[[#This Row],[la_code]]</f>
        <v>W06000006</v>
      </c>
      <c r="D370" s="129" t="str">
        <f t="array" ref="D370">ConsolGeog[[#This Row],[la_name]]</f>
        <v>Wrexham</v>
      </c>
      <c r="E370" s="129" t="str">
        <f t="array" ref="E370">ConsolGeog[[#This Row],[LA Type]]</f>
        <v>Local Authority</v>
      </c>
      <c r="F370" s="129">
        <f t="array" ref="F370">ConsolGeog[[#This Row],[population]]</f>
        <v>134844</v>
      </c>
      <c r="G370" s="129">
        <f t="array" ref="G370">ConsolGeog[[#This Row],[area]]</f>
        <v>50377.45</v>
      </c>
      <c r="H370" s="129">
        <f t="array" ref="H370">MAX(ConsolGeog[[#This Row],[Presented HS - 16-17 (2014)]]+ConsolGeog[[#This Row],[Presented HS - 18-24 (2014)]],ConsolGeog[[#This Row],[Presented HS - 16-24 (2014)]])+MAX(ConsolGeog[[#This Row],[Presented CS - 16-17 (2014)]]+ConsolGeog[[#This Row],[Presented CS - 18-24 (2014)]],ConsolGeog[[#This Row],[Presented CS - 16-24 (2014)]])</f>
        <v>105</v>
      </c>
      <c r="I370" s="129">
        <f t="array" ref="I370">MAX(ConsolGeog[[#This Row],[Assessed HS - 16-17 (2014)]]+ConsolGeog[[#This Row],[Assessed HS - 18-24 (2014)]],ConsolGeog[[#This Row],[Assessed HS - 16-24 (2014)]])+MAX(ConsolGeog[[#This Row],[Assessed CS - 16-17 (2014)]]+ConsolGeog[[#This Row],[Assessed CS - 18-24 (2014)]],ConsolGeog[[#This Row],[Assessed CS - 16-24 (2014)]])</f>
        <v>105</v>
      </c>
      <c r="J370" s="128">
        <f>VLOOKUP(FinalOutput[[#This Row],[ONS_Cenus_2011]],Table5[],CensusData!C$1,FALSE)</f>
        <v>45059</v>
      </c>
      <c r="K370" s="128">
        <f>VLOOKUP(FinalOutput[[#This Row],[ONS_Cenus_2011]],Table5[],CensusData!D$1,FALSE)</f>
        <v>6693</v>
      </c>
      <c r="L370" s="128">
        <f>VLOOKUP(FinalOutput[[#This Row],[ONS_Cenus_2011]],Table5[],CensusData!E$1,FALSE)</f>
        <v>3480</v>
      </c>
      <c r="M370" s="128">
        <f>VLOOKUP(FinalOutput[[#This Row],[ONS_Cenus_2011]],Table5[],CensusData!F$1,FALSE)</f>
        <v>7416</v>
      </c>
      <c r="N370" s="128">
        <f>VLOOKUP(FinalOutput[[#This Row],[ONS_Cenus_2011]],Table5[],CensusData!G$1,FALSE)</f>
        <v>4079</v>
      </c>
      <c r="O370" s="128">
        <f>VLOOKUP(FinalOutput[[#This Row],[ONS_Cenus_2011]],Table5[],CensusData!H$1,FALSE)</f>
        <v>631</v>
      </c>
      <c r="P370" s="128" t="e">
        <f>VLOOKUP(FinalOutput[[#This Row],[ONS_Cenus_2011]],Table5[],CensusData!I$1,FALSE)</f>
        <v>#N/A</v>
      </c>
      <c r="Q370" s="128" t="e">
        <f>VLOOKUP(FinalOutput[[#This Row],[ONS_Cenus_2011]],Table5[],CensusData!J$1,FALSE)</f>
        <v>#N/A</v>
      </c>
      <c r="R370" s="128">
        <f>VLOOKUP(FinalOutput[[#This Row],[ONS_Cenus_2011]],Table5[],CensusData!K$1,FALSE)</f>
        <v>57029</v>
      </c>
      <c r="S370" s="128">
        <f>VLOOKUP(FinalOutput[[#This Row],[ONS_Cenus_2011]],Table5[],CensusData!L$1,FALSE)</f>
        <v>55656</v>
      </c>
      <c r="T370" s="128">
        <f>VLOOKUP(FinalOutput[[#This Row],[ONS_Cenus_2011]],Table5[],CensusData!M$1,FALSE)</f>
        <v>53634</v>
      </c>
      <c r="U370" s="128">
        <f>VLOOKUP(FinalOutput[[#This Row],[ONS_Cenus_2011]],Table5[],CensusData!N$1,FALSE)</f>
        <v>317</v>
      </c>
      <c r="V370" s="128">
        <f>VLOOKUP(FinalOutput[[#This Row],[ONS_Cenus_2011]],Table5[],CensusData!O$1,FALSE)</f>
        <v>30</v>
      </c>
      <c r="W370" s="128">
        <f>VLOOKUP(FinalOutput[[#This Row],[ONS_Cenus_2011]],Table5[],CensusData!P$1,FALSE)</f>
        <v>1675</v>
      </c>
      <c r="X370" s="128">
        <f>VLOOKUP(FinalOutput[[#This Row],[ONS_Cenus_2011]],Table5[],CensusData!Q$1,FALSE)</f>
        <v>281</v>
      </c>
      <c r="Y370" s="128">
        <f>VLOOKUP(FinalOutput[[#This Row],[ONS_Cenus_2011]],Table5[],CensusData!R$1,FALSE)</f>
        <v>101</v>
      </c>
      <c r="Z370" s="128">
        <f>VLOOKUP(FinalOutput[[#This Row],[ONS_Cenus_2011]],Table5[],CensusData!S$1,FALSE)</f>
        <v>22</v>
      </c>
      <c r="AA370" s="128">
        <f>VLOOKUP(FinalOutput[[#This Row],[ONS_Cenus_2011]],Table5[],CensusData!T$1,FALSE)</f>
        <v>74</v>
      </c>
      <c r="AB370" s="128">
        <f>VLOOKUP(FinalOutput[[#This Row],[ONS_Cenus_2011]],Table5[],CensusData!U$1,FALSE)</f>
        <v>84</v>
      </c>
      <c r="AC370" s="128">
        <f>VLOOKUP(FinalOutput[[#This Row],[ONS_Cenus_2011]],Table5[],CensusData!V$1,FALSE)</f>
        <v>747</v>
      </c>
      <c r="AD370" s="128">
        <f>VLOOKUP(FinalOutput[[#This Row],[ONS_Cenus_2011]],Table5[],CensusData!W$1,FALSE)</f>
        <v>281</v>
      </c>
      <c r="AE370" s="128">
        <f>VLOOKUP(FinalOutput[[#This Row],[ONS_Cenus_2011]],Table5[],CensusData!X$1,FALSE)</f>
        <v>61</v>
      </c>
      <c r="AF370" s="128">
        <f>VLOOKUP(FinalOutput[[#This Row],[ONS_Cenus_2011]],Table5[],CensusData!Y$1,FALSE)</f>
        <v>70</v>
      </c>
      <c r="AG370" s="128">
        <f>VLOOKUP(FinalOutput[[#This Row],[ONS_Cenus_2011]],Table5[],CensusData!Z$1,FALSE)</f>
        <v>147</v>
      </c>
      <c r="AH370" s="128">
        <f>VLOOKUP(FinalOutput[[#This Row],[ONS_Cenus_2011]],Table5[],CensusData!AA$1,FALSE)</f>
        <v>188</v>
      </c>
      <c r="AI370" s="128">
        <f>VLOOKUP(FinalOutput[[#This Row],[ONS_Cenus_2011]],Table5[],CensusData!AB$1,FALSE)</f>
        <v>264</v>
      </c>
      <c r="AJ370" s="128">
        <f>VLOOKUP(FinalOutput[[#This Row],[ONS_Cenus_2011]],Table5[],CensusData!AC$1,FALSE)</f>
        <v>215</v>
      </c>
      <c r="AK370" s="128">
        <f>VLOOKUP(FinalOutput[[#This Row],[ONS_Cenus_2011]],Table5[],CensusData!AD$1,FALSE)</f>
        <v>30</v>
      </c>
      <c r="AL370" s="128">
        <f>VLOOKUP(FinalOutput[[#This Row],[ONS_Cenus_2011]],Table5[],CensusData!AE$1,FALSE)</f>
        <v>19</v>
      </c>
      <c r="AM370" s="128">
        <f>VLOOKUP(FinalOutput[[#This Row],[ONS_Cenus_2011]],Table5[],CensusData!AF$1,FALSE)</f>
        <v>81</v>
      </c>
      <c r="AN370" s="128">
        <f>VLOOKUP(FinalOutput[[#This Row],[ONS_Cenus_2011]],Table5[],CensusData!AG$1,FALSE)</f>
        <v>42</v>
      </c>
      <c r="AO370" s="128">
        <f>VLOOKUP(FinalOutput[[#This Row],[ONS_Cenus_2011]],Table5[],CensusData!AH$1,FALSE)</f>
        <v>39</v>
      </c>
      <c r="AP370" s="128">
        <f>VLOOKUP(FinalOutput[[#This Row],[ONS_Cenus_2011]],Table5[],CensusData!AI$1,FALSE)</f>
        <v>109026</v>
      </c>
      <c r="AQ370" s="128">
        <f>VLOOKUP(FinalOutput[[#This Row],[ONS_Cenus_2011]],Table5[],CensusData!AJ$1,FALSE)</f>
        <v>29094</v>
      </c>
      <c r="AR370" s="128">
        <f>VLOOKUP(FinalOutput[[#This Row],[ONS_Cenus_2011]],Table5[],CensusData!AK$1,FALSE)</f>
        <v>15195</v>
      </c>
      <c r="AS370" s="128">
        <f>VLOOKUP(FinalOutput[[#This Row],[ONS_Cenus_2011]],Table5[],CensusData!AL$1,FALSE)</f>
        <v>17584</v>
      </c>
      <c r="AT370" s="128">
        <f>VLOOKUP(FinalOutput[[#This Row],[ONS_Cenus_2011]],Table5[],CensusData!AM$1,FALSE)</f>
        <v>4292</v>
      </c>
      <c r="AU370" s="128">
        <f>VLOOKUP(FinalOutput[[#This Row],[ONS_Cenus_2011]],Table5[],CensusData!AN$1,FALSE)</f>
        <v>12557</v>
      </c>
      <c r="AV370" s="128">
        <f>VLOOKUP(FinalOutput[[#This Row],[ONS_Cenus_2011]],Table5[],CensusData!AO$1,FALSE)</f>
        <v>24851</v>
      </c>
      <c r="AW370" s="128">
        <f>VLOOKUP(FinalOutput[[#This Row],[ONS_Cenus_2011]],Table5[],CensusData!AP$1,FALSE)</f>
        <v>5453</v>
      </c>
    </row>
    <row r="371" spans="1:49" ht="15" customHeight="1">
      <c r="A371" s="128" t="str">
        <f t="array" ref="A371">ConsolGeog[[#This Row],[Country]]</f>
        <v>Wales</v>
      </c>
      <c r="B371" s="129" t="str">
        <f t="array" ref="B371">ConsolGeog[[#This Row],[County Name]]</f>
        <v/>
      </c>
      <c r="C371" s="128" t="str">
        <f t="array" ref="C371">ConsolGeog[[#This Row],[la_code]]</f>
        <v>W06000008</v>
      </c>
      <c r="D371" s="129" t="str">
        <f t="array" ref="D371">ConsolGeog[[#This Row],[la_name]]</f>
        <v>Ceredigion</v>
      </c>
      <c r="E371" s="129" t="str">
        <f t="array" ref="E371">ConsolGeog[[#This Row],[LA Type]]</f>
        <v>Local Authority</v>
      </c>
      <c r="F371" s="129">
        <f t="array" ref="F371">ConsolGeog[[#This Row],[population]]</f>
        <v>75922</v>
      </c>
      <c r="G371" s="129">
        <f t="array" ref="G371">ConsolGeog[[#This Row],[area]]</f>
        <v>178545.43</v>
      </c>
      <c r="H371" s="129">
        <f t="array" ref="H371">MAX(ConsolGeog[[#This Row],[Presented HS - 16-17 (2014)]]+ConsolGeog[[#This Row],[Presented HS - 18-24 (2014)]],ConsolGeog[[#This Row],[Presented HS - 16-24 (2014)]])+MAX(ConsolGeog[[#This Row],[Presented CS - 16-17 (2014)]]+ConsolGeog[[#This Row],[Presented CS - 18-24 (2014)]],ConsolGeog[[#This Row],[Presented CS - 16-24 (2014)]])</f>
        <v>0</v>
      </c>
      <c r="I371" s="129">
        <f t="array" ref="I371">MAX(ConsolGeog[[#This Row],[Assessed HS - 16-17 (2014)]]+ConsolGeog[[#This Row],[Assessed HS - 18-24 (2014)]],ConsolGeog[[#This Row],[Assessed HS - 16-24 (2014)]])+MAX(ConsolGeog[[#This Row],[Assessed CS - 16-17 (2014)]]+ConsolGeog[[#This Row],[Assessed CS - 18-24 (2014)]],ConsolGeog[[#This Row],[Assessed CS - 16-24 (2014)]])</f>
        <v>0</v>
      </c>
      <c r="J371" s="128">
        <f>VLOOKUP(FinalOutput[[#This Row],[ONS_Cenus_2011]],Table5[],CensusData!C$1,FALSE)</f>
        <v>31839</v>
      </c>
      <c r="K371" s="128">
        <f>VLOOKUP(FinalOutput[[#This Row],[ONS_Cenus_2011]],Table5[],CensusData!D$1,FALSE)</f>
        <v>9120</v>
      </c>
      <c r="L371" s="128">
        <f>VLOOKUP(FinalOutput[[#This Row],[ONS_Cenus_2011]],Table5[],CensusData!E$1,FALSE)</f>
        <v>1505</v>
      </c>
      <c r="M371" s="128">
        <f>VLOOKUP(FinalOutput[[#This Row],[ONS_Cenus_2011]],Table5[],CensusData!F$1,FALSE)</f>
        <v>5163</v>
      </c>
      <c r="N371" s="128">
        <f>VLOOKUP(FinalOutput[[#This Row],[ONS_Cenus_2011]],Table5[],CensusData!G$1,FALSE)</f>
        <v>3598</v>
      </c>
      <c r="O371" s="128">
        <f>VLOOKUP(FinalOutput[[#This Row],[ONS_Cenus_2011]],Table5[],CensusData!H$1,FALSE)</f>
        <v>293</v>
      </c>
      <c r="P371" s="128" t="e">
        <f>VLOOKUP(FinalOutput[[#This Row],[ONS_Cenus_2011]],Table5[],CensusData!I$1,FALSE)</f>
        <v>#N/A</v>
      </c>
      <c r="Q371" s="128" t="e">
        <f>VLOOKUP(FinalOutput[[#This Row],[ONS_Cenus_2011]],Table5[],CensusData!J$1,FALSE)</f>
        <v>#N/A</v>
      </c>
      <c r="R371" s="128">
        <f>VLOOKUP(FinalOutput[[#This Row],[ONS_Cenus_2011]],Table5[],CensusData!K$1,FALSE)</f>
        <v>31562</v>
      </c>
      <c r="S371" s="128">
        <f>VLOOKUP(FinalOutput[[#This Row],[ONS_Cenus_2011]],Table5[],CensusData!L$1,FALSE)</f>
        <v>30835</v>
      </c>
      <c r="T371" s="128">
        <f>VLOOKUP(FinalOutput[[#This Row],[ONS_Cenus_2011]],Table5[],CensusData!M$1,FALSE)</f>
        <v>29892</v>
      </c>
      <c r="U371" s="128">
        <f>VLOOKUP(FinalOutput[[#This Row],[ONS_Cenus_2011]],Table5[],CensusData!N$1,FALSE)</f>
        <v>220</v>
      </c>
      <c r="V371" s="128">
        <f>VLOOKUP(FinalOutput[[#This Row],[ONS_Cenus_2011]],Table5[],CensusData!O$1,FALSE)</f>
        <v>29</v>
      </c>
      <c r="W371" s="128">
        <f>VLOOKUP(FinalOutput[[#This Row],[ONS_Cenus_2011]],Table5[],CensusData!P$1,FALSE)</f>
        <v>694</v>
      </c>
      <c r="X371" s="128">
        <f>VLOOKUP(FinalOutput[[#This Row],[ONS_Cenus_2011]],Table5[],CensusData!Q$1,FALSE)</f>
        <v>194</v>
      </c>
      <c r="Y371" s="128">
        <f>VLOOKUP(FinalOutput[[#This Row],[ONS_Cenus_2011]],Table5[],CensusData!R$1,FALSE)</f>
        <v>57</v>
      </c>
      <c r="Z371" s="128">
        <f>VLOOKUP(FinalOutput[[#This Row],[ONS_Cenus_2011]],Table5[],CensusData!S$1,FALSE)</f>
        <v>22</v>
      </c>
      <c r="AA371" s="128">
        <f>VLOOKUP(FinalOutput[[#This Row],[ONS_Cenus_2011]],Table5[],CensusData!T$1,FALSE)</f>
        <v>49</v>
      </c>
      <c r="AB371" s="128">
        <f>VLOOKUP(FinalOutput[[#This Row],[ONS_Cenus_2011]],Table5[],CensusData!U$1,FALSE)</f>
        <v>66</v>
      </c>
      <c r="AC371" s="128">
        <f>VLOOKUP(FinalOutput[[#This Row],[ONS_Cenus_2011]],Table5[],CensusData!V$1,FALSE)</f>
        <v>300</v>
      </c>
      <c r="AD371" s="128">
        <f>VLOOKUP(FinalOutput[[#This Row],[ONS_Cenus_2011]],Table5[],CensusData!W$1,FALSE)</f>
        <v>108</v>
      </c>
      <c r="AE371" s="128">
        <f>VLOOKUP(FinalOutput[[#This Row],[ONS_Cenus_2011]],Table5[],CensusData!X$1,FALSE)</f>
        <v>23</v>
      </c>
      <c r="AF371" s="128">
        <f>VLOOKUP(FinalOutput[[#This Row],[ONS_Cenus_2011]],Table5[],CensusData!Y$1,FALSE)</f>
        <v>24</v>
      </c>
      <c r="AG371" s="128">
        <f>VLOOKUP(FinalOutput[[#This Row],[ONS_Cenus_2011]],Table5[],CensusData!Z$1,FALSE)</f>
        <v>80</v>
      </c>
      <c r="AH371" s="128">
        <f>VLOOKUP(FinalOutput[[#This Row],[ONS_Cenus_2011]],Table5[],CensusData!AA$1,FALSE)</f>
        <v>65</v>
      </c>
      <c r="AI371" s="128">
        <f>VLOOKUP(FinalOutput[[#This Row],[ONS_Cenus_2011]],Table5[],CensusData!AB$1,FALSE)</f>
        <v>88</v>
      </c>
      <c r="AJ371" s="128">
        <f>VLOOKUP(FinalOutput[[#This Row],[ONS_Cenus_2011]],Table5[],CensusData!AC$1,FALSE)</f>
        <v>46</v>
      </c>
      <c r="AK371" s="128">
        <f>VLOOKUP(FinalOutput[[#This Row],[ONS_Cenus_2011]],Table5[],CensusData!AD$1,FALSE)</f>
        <v>37</v>
      </c>
      <c r="AL371" s="128">
        <f>VLOOKUP(FinalOutput[[#This Row],[ONS_Cenus_2011]],Table5[],CensusData!AE$1,FALSE)</f>
        <v>5</v>
      </c>
      <c r="AM371" s="128">
        <f>VLOOKUP(FinalOutput[[#This Row],[ONS_Cenus_2011]],Table5[],CensusData!AF$1,FALSE)</f>
        <v>145</v>
      </c>
      <c r="AN371" s="128">
        <f>VLOOKUP(FinalOutput[[#This Row],[ONS_Cenus_2011]],Table5[],CensusData!AG$1,FALSE)</f>
        <v>67</v>
      </c>
      <c r="AO371" s="128">
        <f>VLOOKUP(FinalOutput[[#This Row],[ONS_Cenus_2011]],Table5[],CensusData!AH$1,FALSE)</f>
        <v>78</v>
      </c>
      <c r="AP371" s="128">
        <f>VLOOKUP(FinalOutput[[#This Row],[ONS_Cenus_2011]],Table5[],CensusData!AI$1,FALSE)</f>
        <v>64692</v>
      </c>
      <c r="AQ371" s="128">
        <f>VLOOKUP(FinalOutput[[#This Row],[ONS_Cenus_2011]],Table5[],CensusData!AJ$1,FALSE)</f>
        <v>12824</v>
      </c>
      <c r="AR371" s="128">
        <f>VLOOKUP(FinalOutput[[#This Row],[ONS_Cenus_2011]],Table5[],CensusData!AK$1,FALSE)</f>
        <v>6811</v>
      </c>
      <c r="AS371" s="128">
        <f>VLOOKUP(FinalOutput[[#This Row],[ONS_Cenus_2011]],Table5[],CensusData!AL$1,FALSE)</f>
        <v>9676</v>
      </c>
      <c r="AT371" s="128">
        <f>VLOOKUP(FinalOutput[[#This Row],[ONS_Cenus_2011]],Table5[],CensusData!AM$1,FALSE)</f>
        <v>2094</v>
      </c>
      <c r="AU371" s="128">
        <f>VLOOKUP(FinalOutput[[#This Row],[ONS_Cenus_2011]],Table5[],CensusData!AN$1,FALSE)</f>
        <v>12451</v>
      </c>
      <c r="AV371" s="128">
        <f>VLOOKUP(FinalOutput[[#This Row],[ONS_Cenus_2011]],Table5[],CensusData!AO$1,FALSE)</f>
        <v>18064</v>
      </c>
      <c r="AW371" s="128">
        <f>VLOOKUP(FinalOutput[[#This Row],[ONS_Cenus_2011]],Table5[],CensusData!AP$1,FALSE)</f>
        <v>2772</v>
      </c>
    </row>
    <row r="372" spans="1:49" ht="15" customHeight="1">
      <c r="A372" s="128" t="str">
        <f t="array" ref="A372">ConsolGeog[[#This Row],[Country]]</f>
        <v>Wales</v>
      </c>
      <c r="B372" s="129" t="str">
        <f t="array" ref="B372">ConsolGeog[[#This Row],[County Name]]</f>
        <v/>
      </c>
      <c r="C372" s="128" t="str">
        <f t="array" ref="C372">ConsolGeog[[#This Row],[la_code]]</f>
        <v>W06000013</v>
      </c>
      <c r="D372" s="129" t="str">
        <f t="array" ref="D372">ConsolGeog[[#This Row],[la_name]]</f>
        <v>Bridgend</v>
      </c>
      <c r="E372" s="129" t="str">
        <f t="array" ref="E372">ConsolGeog[[#This Row],[LA Type]]</f>
        <v>Local Authority</v>
      </c>
      <c r="F372" s="129">
        <f t="array" ref="F372">ConsolGeog[[#This Row],[population]]</f>
        <v>139178</v>
      </c>
      <c r="G372" s="129">
        <f t="array" ref="G372">ConsolGeog[[#This Row],[area]]</f>
        <v>25074.74</v>
      </c>
      <c r="H372" s="129">
        <f t="array" ref="H372">MAX(ConsolGeog[[#This Row],[Presented HS - 16-17 (2014)]]+ConsolGeog[[#This Row],[Presented HS - 18-24 (2014)]],ConsolGeog[[#This Row],[Presented HS - 16-24 (2014)]])+MAX(ConsolGeog[[#This Row],[Presented CS - 16-17 (2014)]]+ConsolGeog[[#This Row],[Presented CS - 18-24 (2014)]],ConsolGeog[[#This Row],[Presented CS - 16-24 (2014)]])</f>
        <v>0</v>
      </c>
      <c r="I372" s="129">
        <f t="array" ref="I372">MAX(ConsolGeog[[#This Row],[Assessed HS - 16-17 (2014)]]+ConsolGeog[[#This Row],[Assessed HS - 18-24 (2014)]],ConsolGeog[[#This Row],[Assessed HS - 16-24 (2014)]])+MAX(ConsolGeog[[#This Row],[Assessed CS - 16-17 (2014)]]+ConsolGeog[[#This Row],[Assessed CS - 18-24 (2014)]],ConsolGeog[[#This Row],[Assessed CS - 16-24 (2014)]])</f>
        <v>0</v>
      </c>
      <c r="J372" s="128">
        <f>VLOOKUP(FinalOutput[[#This Row],[ONS_Cenus_2011]],Table5[],CensusData!C$1,FALSE)</f>
        <v>52339</v>
      </c>
      <c r="K372" s="128">
        <f>VLOOKUP(FinalOutput[[#This Row],[ONS_Cenus_2011]],Table5[],CensusData!D$1,FALSE)</f>
        <v>7446</v>
      </c>
      <c r="L372" s="128">
        <f>VLOOKUP(FinalOutput[[#This Row],[ONS_Cenus_2011]],Table5[],CensusData!E$1,FALSE)</f>
        <v>4135</v>
      </c>
      <c r="M372" s="128">
        <f>VLOOKUP(FinalOutput[[#This Row],[ONS_Cenus_2011]],Table5[],CensusData!F$1,FALSE)</f>
        <v>8548</v>
      </c>
      <c r="N372" s="128">
        <f>VLOOKUP(FinalOutput[[#This Row],[ONS_Cenus_2011]],Table5[],CensusData!G$1,FALSE)</f>
        <v>4917</v>
      </c>
      <c r="O372" s="128">
        <f>VLOOKUP(FinalOutput[[#This Row],[ONS_Cenus_2011]],Table5[],CensusData!H$1,FALSE)</f>
        <v>763</v>
      </c>
      <c r="P372" s="128" t="e">
        <f>VLOOKUP(FinalOutput[[#This Row],[ONS_Cenus_2011]],Table5[],CensusData!I$1,FALSE)</f>
        <v>#N/A</v>
      </c>
      <c r="Q372" s="128" t="e">
        <f>VLOOKUP(FinalOutput[[#This Row],[ONS_Cenus_2011]],Table5[],CensusData!J$1,FALSE)</f>
        <v>#N/A</v>
      </c>
      <c r="R372" s="128">
        <f>VLOOKUP(FinalOutput[[#This Row],[ONS_Cenus_2011]],Table5[],CensusData!K$1,FALSE)</f>
        <v>58515</v>
      </c>
      <c r="S372" s="128">
        <f>VLOOKUP(FinalOutput[[#This Row],[ONS_Cenus_2011]],Table5[],CensusData!L$1,FALSE)</f>
        <v>57539</v>
      </c>
      <c r="T372" s="128">
        <f>VLOOKUP(FinalOutput[[#This Row],[ONS_Cenus_2011]],Table5[],CensusData!M$1,FALSE)</f>
        <v>56536</v>
      </c>
      <c r="U372" s="128">
        <f>VLOOKUP(FinalOutput[[#This Row],[ONS_Cenus_2011]],Table5[],CensusData!N$1,FALSE)</f>
        <v>260</v>
      </c>
      <c r="V372" s="128">
        <f>VLOOKUP(FinalOutput[[#This Row],[ONS_Cenus_2011]],Table5[],CensusData!O$1,FALSE)</f>
        <v>26</v>
      </c>
      <c r="W372" s="128">
        <f>VLOOKUP(FinalOutput[[#This Row],[ONS_Cenus_2011]],Table5[],CensusData!P$1,FALSE)</f>
        <v>717</v>
      </c>
      <c r="X372" s="128">
        <f>VLOOKUP(FinalOutput[[#This Row],[ONS_Cenus_2011]],Table5[],CensusData!Q$1,FALSE)</f>
        <v>234</v>
      </c>
      <c r="Y372" s="128">
        <f>VLOOKUP(FinalOutput[[#This Row],[ONS_Cenus_2011]],Table5[],CensusData!R$1,FALSE)</f>
        <v>87</v>
      </c>
      <c r="Z372" s="128">
        <f>VLOOKUP(FinalOutput[[#This Row],[ONS_Cenus_2011]],Table5[],CensusData!S$1,FALSE)</f>
        <v>15</v>
      </c>
      <c r="AA372" s="128">
        <f>VLOOKUP(FinalOutput[[#This Row],[ONS_Cenus_2011]],Table5[],CensusData!T$1,FALSE)</f>
        <v>50</v>
      </c>
      <c r="AB372" s="128">
        <f>VLOOKUP(FinalOutput[[#This Row],[ONS_Cenus_2011]],Table5[],CensusData!U$1,FALSE)</f>
        <v>82</v>
      </c>
      <c r="AC372" s="128">
        <f>VLOOKUP(FinalOutput[[#This Row],[ONS_Cenus_2011]],Table5[],CensusData!V$1,FALSE)</f>
        <v>489</v>
      </c>
      <c r="AD372" s="128">
        <f>VLOOKUP(FinalOutput[[#This Row],[ONS_Cenus_2011]],Table5[],CensusData!W$1,FALSE)</f>
        <v>129</v>
      </c>
      <c r="AE372" s="128">
        <f>VLOOKUP(FinalOutput[[#This Row],[ONS_Cenus_2011]],Table5[],CensusData!X$1,FALSE)</f>
        <v>38</v>
      </c>
      <c r="AF372" s="128">
        <f>VLOOKUP(FinalOutput[[#This Row],[ONS_Cenus_2011]],Table5[],CensusData!Y$1,FALSE)</f>
        <v>24</v>
      </c>
      <c r="AG372" s="128">
        <f>VLOOKUP(FinalOutput[[#This Row],[ONS_Cenus_2011]],Table5[],CensusData!Z$1,FALSE)</f>
        <v>111</v>
      </c>
      <c r="AH372" s="128">
        <f>VLOOKUP(FinalOutput[[#This Row],[ONS_Cenus_2011]],Table5[],CensusData!AA$1,FALSE)</f>
        <v>187</v>
      </c>
      <c r="AI372" s="128">
        <f>VLOOKUP(FinalOutput[[#This Row],[ONS_Cenus_2011]],Table5[],CensusData!AB$1,FALSE)</f>
        <v>160</v>
      </c>
      <c r="AJ372" s="128">
        <f>VLOOKUP(FinalOutput[[#This Row],[ONS_Cenus_2011]],Table5[],CensusData!AC$1,FALSE)</f>
        <v>68</v>
      </c>
      <c r="AK372" s="128">
        <f>VLOOKUP(FinalOutput[[#This Row],[ONS_Cenus_2011]],Table5[],CensusData!AD$1,FALSE)</f>
        <v>67</v>
      </c>
      <c r="AL372" s="128">
        <f>VLOOKUP(FinalOutput[[#This Row],[ONS_Cenus_2011]],Table5[],CensusData!AE$1,FALSE)</f>
        <v>25</v>
      </c>
      <c r="AM372" s="128">
        <f>VLOOKUP(FinalOutput[[#This Row],[ONS_Cenus_2011]],Table5[],CensusData!AF$1,FALSE)</f>
        <v>93</v>
      </c>
      <c r="AN372" s="128">
        <f>VLOOKUP(FinalOutput[[#This Row],[ONS_Cenus_2011]],Table5[],CensusData!AG$1,FALSE)</f>
        <v>17</v>
      </c>
      <c r="AO372" s="128">
        <f>VLOOKUP(FinalOutput[[#This Row],[ONS_Cenus_2011]],Table5[],CensusData!AH$1,FALSE)</f>
        <v>76</v>
      </c>
      <c r="AP372" s="128">
        <f>VLOOKUP(FinalOutput[[#This Row],[ONS_Cenus_2011]],Table5[],CensusData!AI$1,FALSE)</f>
        <v>113890</v>
      </c>
      <c r="AQ372" s="128">
        <f>VLOOKUP(FinalOutput[[#This Row],[ONS_Cenus_2011]],Table5[],CensusData!AJ$1,FALSE)</f>
        <v>32282</v>
      </c>
      <c r="AR372" s="128">
        <f>VLOOKUP(FinalOutput[[#This Row],[ONS_Cenus_2011]],Table5[],CensusData!AK$1,FALSE)</f>
        <v>15932</v>
      </c>
      <c r="AS372" s="128">
        <f>VLOOKUP(FinalOutput[[#This Row],[ONS_Cenus_2011]],Table5[],CensusData!AL$1,FALSE)</f>
        <v>18198</v>
      </c>
      <c r="AT372" s="128">
        <f>VLOOKUP(FinalOutput[[#This Row],[ONS_Cenus_2011]],Table5[],CensusData!AM$1,FALSE)</f>
        <v>4748</v>
      </c>
      <c r="AU372" s="128">
        <f>VLOOKUP(FinalOutput[[#This Row],[ONS_Cenus_2011]],Table5[],CensusData!AN$1,FALSE)</f>
        <v>12328</v>
      </c>
      <c r="AV372" s="128">
        <f>VLOOKUP(FinalOutput[[#This Row],[ONS_Cenus_2011]],Table5[],CensusData!AO$1,FALSE)</f>
        <v>25699</v>
      </c>
      <c r="AW372" s="128">
        <f>VLOOKUP(FinalOutput[[#This Row],[ONS_Cenus_2011]],Table5[],CensusData!AP$1,FALSE)</f>
        <v>4703</v>
      </c>
    </row>
    <row r="373" spans="1:49" ht="15" customHeight="1">
      <c r="A373" s="128" t="str">
        <f t="array" ref="A373">ConsolGeog[[#This Row],[Country]]</f>
        <v>Wales</v>
      </c>
      <c r="B373" s="129" t="str">
        <f t="array" ref="B373">ConsolGeog[[#This Row],[County Name]]</f>
        <v/>
      </c>
      <c r="C373" s="128" t="str">
        <f t="array" ref="C373">ConsolGeog[[#This Row],[la_code]]</f>
        <v>W06000014</v>
      </c>
      <c r="D373" s="129" t="str">
        <f t="array" ref="D373">ConsolGeog[[#This Row],[la_name]]</f>
        <v>Vale of Glamorgan</v>
      </c>
      <c r="E373" s="129" t="str">
        <f t="array" ref="E373">ConsolGeog[[#This Row],[LA Type]]</f>
        <v>Local Authority</v>
      </c>
      <c r="F373" s="129">
        <f t="array" ref="F373">ConsolGeog[[#This Row],[population]]</f>
        <v>126336</v>
      </c>
      <c r="G373" s="129">
        <f t="array" ref="G373">ConsolGeog[[#This Row],[area]]</f>
        <v>33095.279999999999</v>
      </c>
      <c r="H373" s="129">
        <f t="array" ref="H373">MAX(ConsolGeog[[#This Row],[Presented HS - 16-17 (2014)]]+ConsolGeog[[#This Row],[Presented HS - 18-24 (2014)]],ConsolGeog[[#This Row],[Presented HS - 16-24 (2014)]])+MAX(ConsolGeog[[#This Row],[Presented CS - 16-17 (2014)]]+ConsolGeog[[#This Row],[Presented CS - 18-24 (2014)]],ConsolGeog[[#This Row],[Presented CS - 16-24 (2014)]])</f>
        <v>0</v>
      </c>
      <c r="I373" s="129">
        <f t="array" ref="I373">MAX(ConsolGeog[[#This Row],[Assessed HS - 16-17 (2014)]]+ConsolGeog[[#This Row],[Assessed HS - 18-24 (2014)]],ConsolGeog[[#This Row],[Assessed HS - 16-24 (2014)]])+MAX(ConsolGeog[[#This Row],[Assessed CS - 16-17 (2014)]]+ConsolGeog[[#This Row],[Assessed CS - 18-24 (2014)]],ConsolGeog[[#This Row],[Assessed CS - 16-24 (2014)]])</f>
        <v>0</v>
      </c>
      <c r="J373" s="128">
        <f>VLOOKUP(FinalOutput[[#This Row],[ONS_Cenus_2011]],Table5[],CensusData!C$1,FALSE)</f>
        <v>43230</v>
      </c>
      <c r="K373" s="128">
        <f>VLOOKUP(FinalOutput[[#This Row],[ONS_Cenus_2011]],Table5[],CensusData!D$1,FALSE)</f>
        <v>6248</v>
      </c>
      <c r="L373" s="128">
        <f>VLOOKUP(FinalOutput[[#This Row],[ONS_Cenus_2011]],Table5[],CensusData!E$1,FALSE)</f>
        <v>2834</v>
      </c>
      <c r="M373" s="128">
        <f>VLOOKUP(FinalOutput[[#This Row],[ONS_Cenus_2011]],Table5[],CensusData!F$1,FALSE)</f>
        <v>6932</v>
      </c>
      <c r="N373" s="128">
        <f>VLOOKUP(FinalOutput[[#This Row],[ONS_Cenus_2011]],Table5[],CensusData!G$1,FALSE)</f>
        <v>4218</v>
      </c>
      <c r="O373" s="128">
        <f>VLOOKUP(FinalOutput[[#This Row],[ONS_Cenus_2011]],Table5[],CensusData!H$1,FALSE)</f>
        <v>534</v>
      </c>
      <c r="P373" s="128" t="e">
        <f>VLOOKUP(FinalOutput[[#This Row],[ONS_Cenus_2011]],Table5[],CensusData!I$1,FALSE)</f>
        <v>#N/A</v>
      </c>
      <c r="Q373" s="128" t="e">
        <f>VLOOKUP(FinalOutput[[#This Row],[ONS_Cenus_2011]],Table5[],CensusData!J$1,FALSE)</f>
        <v>#N/A</v>
      </c>
      <c r="R373" s="128">
        <f>VLOOKUP(FinalOutput[[#This Row],[ONS_Cenus_2011]],Table5[],CensusData!K$1,FALSE)</f>
        <v>53505</v>
      </c>
      <c r="S373" s="128">
        <f>VLOOKUP(FinalOutput[[#This Row],[ONS_Cenus_2011]],Table5[],CensusData!L$1,FALSE)</f>
        <v>52074</v>
      </c>
      <c r="T373" s="128">
        <f>VLOOKUP(FinalOutput[[#This Row],[ONS_Cenus_2011]],Table5[],CensusData!M$1,FALSE)</f>
        <v>51011</v>
      </c>
      <c r="U373" s="128">
        <f>VLOOKUP(FinalOutput[[#This Row],[ONS_Cenus_2011]],Table5[],CensusData!N$1,FALSE)</f>
        <v>336</v>
      </c>
      <c r="V373" s="128">
        <f>VLOOKUP(FinalOutput[[#This Row],[ONS_Cenus_2011]],Table5[],CensusData!O$1,FALSE)</f>
        <v>6</v>
      </c>
      <c r="W373" s="128">
        <f>VLOOKUP(FinalOutput[[#This Row],[ONS_Cenus_2011]],Table5[],CensusData!P$1,FALSE)</f>
        <v>721</v>
      </c>
      <c r="X373" s="128">
        <f>VLOOKUP(FinalOutput[[#This Row],[ONS_Cenus_2011]],Table5[],CensusData!Q$1,FALSE)</f>
        <v>449</v>
      </c>
      <c r="Y373" s="128">
        <f>VLOOKUP(FinalOutput[[#This Row],[ONS_Cenus_2011]],Table5[],CensusData!R$1,FALSE)</f>
        <v>180</v>
      </c>
      <c r="Z373" s="128">
        <f>VLOOKUP(FinalOutput[[#This Row],[ONS_Cenus_2011]],Table5[],CensusData!S$1,FALSE)</f>
        <v>73</v>
      </c>
      <c r="AA373" s="128">
        <f>VLOOKUP(FinalOutput[[#This Row],[ONS_Cenus_2011]],Table5[],CensusData!T$1,FALSE)</f>
        <v>91</v>
      </c>
      <c r="AB373" s="128">
        <f>VLOOKUP(FinalOutput[[#This Row],[ONS_Cenus_2011]],Table5[],CensusData!U$1,FALSE)</f>
        <v>105</v>
      </c>
      <c r="AC373" s="128">
        <f>VLOOKUP(FinalOutput[[#This Row],[ONS_Cenus_2011]],Table5[],CensusData!V$1,FALSE)</f>
        <v>591</v>
      </c>
      <c r="AD373" s="128">
        <f>VLOOKUP(FinalOutput[[#This Row],[ONS_Cenus_2011]],Table5[],CensusData!W$1,FALSE)</f>
        <v>180</v>
      </c>
      <c r="AE373" s="128">
        <f>VLOOKUP(FinalOutput[[#This Row],[ONS_Cenus_2011]],Table5[],CensusData!X$1,FALSE)</f>
        <v>58</v>
      </c>
      <c r="AF373" s="128">
        <f>VLOOKUP(FinalOutput[[#This Row],[ONS_Cenus_2011]],Table5[],CensusData!Y$1,FALSE)</f>
        <v>33</v>
      </c>
      <c r="AG373" s="128">
        <f>VLOOKUP(FinalOutput[[#This Row],[ONS_Cenus_2011]],Table5[],CensusData!Z$1,FALSE)</f>
        <v>146</v>
      </c>
      <c r="AH373" s="128">
        <f>VLOOKUP(FinalOutput[[#This Row],[ONS_Cenus_2011]],Table5[],CensusData!AA$1,FALSE)</f>
        <v>174</v>
      </c>
      <c r="AI373" s="128">
        <f>VLOOKUP(FinalOutput[[#This Row],[ONS_Cenus_2011]],Table5[],CensusData!AB$1,FALSE)</f>
        <v>238</v>
      </c>
      <c r="AJ373" s="128">
        <f>VLOOKUP(FinalOutput[[#This Row],[ONS_Cenus_2011]],Table5[],CensusData!AC$1,FALSE)</f>
        <v>53</v>
      </c>
      <c r="AK373" s="128">
        <f>VLOOKUP(FinalOutput[[#This Row],[ONS_Cenus_2011]],Table5[],CensusData!AD$1,FALSE)</f>
        <v>152</v>
      </c>
      <c r="AL373" s="128">
        <f>VLOOKUP(FinalOutput[[#This Row],[ONS_Cenus_2011]],Table5[],CensusData!AE$1,FALSE)</f>
        <v>33</v>
      </c>
      <c r="AM373" s="128">
        <f>VLOOKUP(FinalOutput[[#This Row],[ONS_Cenus_2011]],Table5[],CensusData!AF$1,FALSE)</f>
        <v>153</v>
      </c>
      <c r="AN373" s="128">
        <f>VLOOKUP(FinalOutput[[#This Row],[ONS_Cenus_2011]],Table5[],CensusData!AG$1,FALSE)</f>
        <v>69</v>
      </c>
      <c r="AO373" s="128">
        <f>VLOOKUP(FinalOutput[[#This Row],[ONS_Cenus_2011]],Table5[],CensusData!AH$1,FALSE)</f>
        <v>84</v>
      </c>
      <c r="AP373" s="128">
        <f>VLOOKUP(FinalOutput[[#This Row],[ONS_Cenus_2011]],Table5[],CensusData!AI$1,FALSE)</f>
        <v>102504</v>
      </c>
      <c r="AQ373" s="128">
        <f>VLOOKUP(FinalOutput[[#This Row],[ONS_Cenus_2011]],Table5[],CensusData!AJ$1,FALSE)</f>
        <v>20964</v>
      </c>
      <c r="AR373" s="128">
        <f>VLOOKUP(FinalOutput[[#This Row],[ONS_Cenus_2011]],Table5[],CensusData!AK$1,FALSE)</f>
        <v>13210</v>
      </c>
      <c r="AS373" s="128">
        <f>VLOOKUP(FinalOutput[[#This Row],[ONS_Cenus_2011]],Table5[],CensusData!AL$1,FALSE)</f>
        <v>17287</v>
      </c>
      <c r="AT373" s="128">
        <f>VLOOKUP(FinalOutput[[#This Row],[ONS_Cenus_2011]],Table5[],CensusData!AM$1,FALSE)</f>
        <v>4287</v>
      </c>
      <c r="AU373" s="128">
        <f>VLOOKUP(FinalOutput[[#This Row],[ONS_Cenus_2011]],Table5[],CensusData!AN$1,FALSE)</f>
        <v>12179</v>
      </c>
      <c r="AV373" s="128">
        <f>VLOOKUP(FinalOutput[[#This Row],[ONS_Cenus_2011]],Table5[],CensusData!AO$1,FALSE)</f>
        <v>30527</v>
      </c>
      <c r="AW373" s="128">
        <f>VLOOKUP(FinalOutput[[#This Row],[ONS_Cenus_2011]],Table5[],CensusData!AP$1,FALSE)</f>
        <v>4050</v>
      </c>
    </row>
    <row r="374" spans="1:49" ht="15" customHeight="1">
      <c r="A374" s="128" t="str">
        <f t="array" ref="A374">ConsolGeog[[#This Row],[Country]]</f>
        <v>Wales</v>
      </c>
      <c r="B374" s="129" t="str">
        <f t="array" ref="B374">ConsolGeog[[#This Row],[County Name]]</f>
        <v/>
      </c>
      <c r="C374" s="128" t="str">
        <f t="array" ref="C374">ConsolGeog[[#This Row],[la_code]]</f>
        <v>W06000015</v>
      </c>
      <c r="D374" s="129" t="str">
        <f t="array" ref="D374">ConsolGeog[[#This Row],[la_name]]</f>
        <v>Cardiff</v>
      </c>
      <c r="E374" s="129" t="str">
        <f t="array" ref="E374">ConsolGeog[[#This Row],[LA Type]]</f>
        <v>Local Authority</v>
      </c>
      <c r="F374" s="129">
        <f t="array" ref="F374">ConsolGeog[[#This Row],[population]]</f>
        <v>346090</v>
      </c>
      <c r="G374" s="129">
        <f t="array" ref="G374">ConsolGeog[[#This Row],[area]]</f>
        <v>14038.2</v>
      </c>
      <c r="H374" s="129">
        <f t="array" ref="H374">MAX(ConsolGeog[[#This Row],[Presented HS - 16-17 (2014)]]+ConsolGeog[[#This Row],[Presented HS - 18-24 (2014)]],ConsolGeog[[#This Row],[Presented HS - 16-24 (2014)]])+MAX(ConsolGeog[[#This Row],[Presented CS - 16-17 (2014)]]+ConsolGeog[[#This Row],[Presented CS - 18-24 (2014)]],ConsolGeog[[#This Row],[Presented CS - 16-24 (2014)]])</f>
        <v>2017</v>
      </c>
      <c r="I374" s="129">
        <f t="array" ref="I374">MAX(ConsolGeog[[#This Row],[Assessed HS - 16-17 (2014)]]+ConsolGeog[[#This Row],[Assessed HS - 18-24 (2014)]],ConsolGeog[[#This Row],[Assessed HS - 16-24 (2014)]])+MAX(ConsolGeog[[#This Row],[Assessed CS - 16-17 (2014)]]+ConsolGeog[[#This Row],[Assessed CS - 18-24 (2014)]],ConsolGeog[[#This Row],[Assessed CS - 16-24 (2014)]])</f>
        <v>776</v>
      </c>
      <c r="J374" s="128">
        <f>VLOOKUP(FinalOutput[[#This Row],[ONS_Cenus_2011]],Table5[],CensusData!C$1,FALSE)</f>
        <v>122738</v>
      </c>
      <c r="K374" s="128">
        <f>VLOOKUP(FinalOutput[[#This Row],[ONS_Cenus_2011]],Table5[],CensusData!D$1,FALSE)</f>
        <v>34651</v>
      </c>
      <c r="L374" s="128">
        <f>VLOOKUP(FinalOutput[[#This Row],[ONS_Cenus_2011]],Table5[],CensusData!E$1,FALSE)</f>
        <v>12724</v>
      </c>
      <c r="M374" s="128">
        <f>VLOOKUP(FinalOutput[[#This Row],[ONS_Cenus_2011]],Table5[],CensusData!F$1,FALSE)</f>
        <v>28334</v>
      </c>
      <c r="N374" s="128">
        <f>VLOOKUP(FinalOutput[[#This Row],[ONS_Cenus_2011]],Table5[],CensusData!G$1,FALSE)</f>
        <v>16044</v>
      </c>
      <c r="O374" s="128">
        <f>VLOOKUP(FinalOutput[[#This Row],[ONS_Cenus_2011]],Table5[],CensusData!H$1,FALSE)</f>
        <v>3876</v>
      </c>
      <c r="P374" s="128" t="e">
        <f>VLOOKUP(FinalOutput[[#This Row],[ONS_Cenus_2011]],Table5[],CensusData!I$1,FALSE)</f>
        <v>#N/A</v>
      </c>
      <c r="Q374" s="128" t="e">
        <f>VLOOKUP(FinalOutput[[#This Row],[ONS_Cenus_2011]],Table5[],CensusData!J$1,FALSE)</f>
        <v>#N/A</v>
      </c>
      <c r="R374" s="128">
        <f>VLOOKUP(FinalOutput[[#This Row],[ONS_Cenus_2011]],Table5[],CensusData!K$1,FALSE)</f>
        <v>142557</v>
      </c>
      <c r="S374" s="128">
        <f>VLOOKUP(FinalOutput[[#This Row],[ONS_Cenus_2011]],Table5[],CensusData!L$1,FALSE)</f>
        <v>125675</v>
      </c>
      <c r="T374" s="128">
        <f>VLOOKUP(FinalOutput[[#This Row],[ONS_Cenus_2011]],Table5[],CensusData!M$1,FALSE)</f>
        <v>118944</v>
      </c>
      <c r="U374" s="128">
        <f>VLOOKUP(FinalOutput[[#This Row],[ONS_Cenus_2011]],Table5[],CensusData!N$1,FALSE)</f>
        <v>1409</v>
      </c>
      <c r="V374" s="128">
        <f>VLOOKUP(FinalOutput[[#This Row],[ONS_Cenus_2011]],Table5[],CensusData!O$1,FALSE)</f>
        <v>158</v>
      </c>
      <c r="W374" s="128">
        <f>VLOOKUP(FinalOutput[[#This Row],[ONS_Cenus_2011]],Table5[],CensusData!P$1,FALSE)</f>
        <v>5164</v>
      </c>
      <c r="X374" s="128">
        <f>VLOOKUP(FinalOutput[[#This Row],[ONS_Cenus_2011]],Table5[],CensusData!Q$1,FALSE)</f>
        <v>3092</v>
      </c>
      <c r="Y374" s="128">
        <f>VLOOKUP(FinalOutput[[#This Row],[ONS_Cenus_2011]],Table5[],CensusData!R$1,FALSE)</f>
        <v>1179</v>
      </c>
      <c r="Z374" s="128">
        <f>VLOOKUP(FinalOutput[[#This Row],[ONS_Cenus_2011]],Table5[],CensusData!S$1,FALSE)</f>
        <v>578</v>
      </c>
      <c r="AA374" s="128">
        <f>VLOOKUP(FinalOutput[[#This Row],[ONS_Cenus_2011]],Table5[],CensusData!T$1,FALSE)</f>
        <v>675</v>
      </c>
      <c r="AB374" s="128">
        <f>VLOOKUP(FinalOutput[[#This Row],[ONS_Cenus_2011]],Table5[],CensusData!U$1,FALSE)</f>
        <v>660</v>
      </c>
      <c r="AC374" s="128">
        <f>VLOOKUP(FinalOutput[[#This Row],[ONS_Cenus_2011]],Table5[],CensusData!V$1,FALSE)</f>
        <v>8290</v>
      </c>
      <c r="AD374" s="128">
        <f>VLOOKUP(FinalOutput[[#This Row],[ONS_Cenus_2011]],Table5[],CensusData!W$1,FALSE)</f>
        <v>2718</v>
      </c>
      <c r="AE374" s="128">
        <f>VLOOKUP(FinalOutput[[#This Row],[ONS_Cenus_2011]],Table5[],CensusData!X$1,FALSE)</f>
        <v>1509</v>
      </c>
      <c r="AF374" s="128">
        <f>VLOOKUP(FinalOutput[[#This Row],[ONS_Cenus_2011]],Table5[],CensusData!Y$1,FALSE)</f>
        <v>1085</v>
      </c>
      <c r="AG374" s="128">
        <f>VLOOKUP(FinalOutput[[#This Row],[ONS_Cenus_2011]],Table5[],CensusData!Z$1,FALSE)</f>
        <v>1432</v>
      </c>
      <c r="AH374" s="128">
        <f>VLOOKUP(FinalOutput[[#This Row],[ONS_Cenus_2011]],Table5[],CensusData!AA$1,FALSE)</f>
        <v>1546</v>
      </c>
      <c r="AI374" s="128">
        <f>VLOOKUP(FinalOutput[[#This Row],[ONS_Cenus_2011]],Table5[],CensusData!AB$1,FALSE)</f>
        <v>3054</v>
      </c>
      <c r="AJ374" s="128">
        <f>VLOOKUP(FinalOutput[[#This Row],[ONS_Cenus_2011]],Table5[],CensusData!AC$1,FALSE)</f>
        <v>1779</v>
      </c>
      <c r="AK374" s="128">
        <f>VLOOKUP(FinalOutput[[#This Row],[ONS_Cenus_2011]],Table5[],CensusData!AD$1,FALSE)</f>
        <v>781</v>
      </c>
      <c r="AL374" s="128">
        <f>VLOOKUP(FinalOutput[[#This Row],[ONS_Cenus_2011]],Table5[],CensusData!AE$1,FALSE)</f>
        <v>494</v>
      </c>
      <c r="AM374" s="128">
        <f>VLOOKUP(FinalOutput[[#This Row],[ONS_Cenus_2011]],Table5[],CensusData!AF$1,FALSE)</f>
        <v>2446</v>
      </c>
      <c r="AN374" s="128">
        <f>VLOOKUP(FinalOutput[[#This Row],[ONS_Cenus_2011]],Table5[],CensusData!AG$1,FALSE)</f>
        <v>1605</v>
      </c>
      <c r="AO374" s="128">
        <f>VLOOKUP(FinalOutput[[#This Row],[ONS_Cenus_2011]],Table5[],CensusData!AH$1,FALSE)</f>
        <v>841</v>
      </c>
      <c r="AP374" s="128">
        <f>VLOOKUP(FinalOutput[[#This Row],[ONS_Cenus_2011]],Table5[],CensusData!AI$1,FALSE)</f>
        <v>283115</v>
      </c>
      <c r="AQ374" s="128">
        <f>VLOOKUP(FinalOutput[[#This Row],[ONS_Cenus_2011]],Table5[],CensusData!AJ$1,FALSE)</f>
        <v>58688</v>
      </c>
      <c r="AR374" s="128">
        <f>VLOOKUP(FinalOutput[[#This Row],[ONS_Cenus_2011]],Table5[],CensusData!AK$1,FALSE)</f>
        <v>31039</v>
      </c>
      <c r="AS374" s="128">
        <f>VLOOKUP(FinalOutput[[#This Row],[ONS_Cenus_2011]],Table5[],CensusData!AL$1,FALSE)</f>
        <v>36812</v>
      </c>
      <c r="AT374" s="128">
        <f>VLOOKUP(FinalOutput[[#This Row],[ONS_Cenus_2011]],Table5[],CensusData!AM$1,FALSE)</f>
        <v>7882</v>
      </c>
      <c r="AU374" s="128">
        <f>VLOOKUP(FinalOutput[[#This Row],[ONS_Cenus_2011]],Table5[],CensusData!AN$1,FALSE)</f>
        <v>43037</v>
      </c>
      <c r="AV374" s="128">
        <f>VLOOKUP(FinalOutput[[#This Row],[ONS_Cenus_2011]],Table5[],CensusData!AO$1,FALSE)</f>
        <v>91522</v>
      </c>
      <c r="AW374" s="128">
        <f>VLOOKUP(FinalOutput[[#This Row],[ONS_Cenus_2011]],Table5[],CensusData!AP$1,FALSE)</f>
        <v>14135</v>
      </c>
    </row>
    <row r="375" spans="1:49" ht="15" customHeight="1">
      <c r="A375" s="128" t="str">
        <f t="array" ref="A375">ConsolGeog[[#This Row],[Country]]</f>
        <v>Wales</v>
      </c>
      <c r="B375" s="129" t="str">
        <f t="array" ref="B375">ConsolGeog[[#This Row],[County Name]]</f>
        <v/>
      </c>
      <c r="C375" s="128" t="str">
        <f t="array" ref="C375">ConsolGeog[[#This Row],[la_code]]</f>
        <v>W06000016</v>
      </c>
      <c r="D375" s="129" t="str">
        <f t="array" ref="D375">ConsolGeog[[#This Row],[la_name]]</f>
        <v>Rhondda Cynon Taf</v>
      </c>
      <c r="E375" s="129" t="str">
        <f t="array" ref="E375">ConsolGeog[[#This Row],[LA Type]]</f>
        <v>Local Authority</v>
      </c>
      <c r="F375" s="129">
        <f t="array" ref="F375">ConsolGeog[[#This Row],[population]]</f>
        <v>234410</v>
      </c>
      <c r="G375" s="129">
        <f t="array" ref="G375">ConsolGeog[[#This Row],[area]]</f>
        <v>42412.97</v>
      </c>
      <c r="H375" s="129">
        <f t="array" ref="H375">MAX(ConsolGeog[[#This Row],[Presented HS - 16-17 (2014)]]+ConsolGeog[[#This Row],[Presented HS - 18-24 (2014)]],ConsolGeog[[#This Row],[Presented HS - 16-24 (2014)]])+MAX(ConsolGeog[[#This Row],[Presented CS - 16-17 (2014)]]+ConsolGeog[[#This Row],[Presented CS - 18-24 (2014)]],ConsolGeog[[#This Row],[Presented CS - 16-24 (2014)]])</f>
        <v>118</v>
      </c>
      <c r="I375" s="129">
        <f t="array" ref="I375">MAX(ConsolGeog[[#This Row],[Assessed HS - 16-17 (2014)]]+ConsolGeog[[#This Row],[Assessed HS - 18-24 (2014)]],ConsolGeog[[#This Row],[Assessed HS - 16-24 (2014)]])+MAX(ConsolGeog[[#This Row],[Assessed CS - 16-17 (2014)]]+ConsolGeog[[#This Row],[Assessed CS - 18-24 (2014)]],ConsolGeog[[#This Row],[Assessed CS - 16-24 (2014)]])</f>
        <v>118</v>
      </c>
      <c r="J375" s="128">
        <f>VLOOKUP(FinalOutput[[#This Row],[ONS_Cenus_2011]],Table5[],CensusData!C$1,FALSE)</f>
        <v>90426</v>
      </c>
      <c r="K375" s="128">
        <f>VLOOKUP(FinalOutput[[#This Row],[ONS_Cenus_2011]],Table5[],CensusData!D$1,FALSE)</f>
        <v>14956</v>
      </c>
      <c r="L375" s="128">
        <f>VLOOKUP(FinalOutput[[#This Row],[ONS_Cenus_2011]],Table5[],CensusData!E$1,FALSE)</f>
        <v>7378</v>
      </c>
      <c r="M375" s="128">
        <f>VLOOKUP(FinalOutput[[#This Row],[ONS_Cenus_2011]],Table5[],CensusData!F$1,FALSE)</f>
        <v>17206</v>
      </c>
      <c r="N375" s="128">
        <f>VLOOKUP(FinalOutput[[#This Row],[ONS_Cenus_2011]],Table5[],CensusData!G$1,FALSE)</f>
        <v>9801</v>
      </c>
      <c r="O375" s="128">
        <f>VLOOKUP(FinalOutput[[#This Row],[ONS_Cenus_2011]],Table5[],CensusData!H$1,FALSE)</f>
        <v>1774</v>
      </c>
      <c r="P375" s="128" t="e">
        <f>VLOOKUP(FinalOutput[[#This Row],[ONS_Cenus_2011]],Table5[],CensusData!I$1,FALSE)</f>
        <v>#N/A</v>
      </c>
      <c r="Q375" s="128" t="e">
        <f>VLOOKUP(FinalOutput[[#This Row],[ONS_Cenus_2011]],Table5[],CensusData!J$1,FALSE)</f>
        <v>#N/A</v>
      </c>
      <c r="R375" s="128">
        <f>VLOOKUP(FinalOutput[[#This Row],[ONS_Cenus_2011]],Table5[],CensusData!K$1,FALSE)</f>
        <v>99663</v>
      </c>
      <c r="S375" s="128">
        <f>VLOOKUP(FinalOutput[[#This Row],[ONS_Cenus_2011]],Table5[],CensusData!L$1,FALSE)</f>
        <v>97510</v>
      </c>
      <c r="T375" s="128">
        <f>VLOOKUP(FinalOutput[[#This Row],[ONS_Cenus_2011]],Table5[],CensusData!M$1,FALSE)</f>
        <v>96395</v>
      </c>
      <c r="U375" s="128">
        <f>VLOOKUP(FinalOutput[[#This Row],[ONS_Cenus_2011]],Table5[],CensusData!N$1,FALSE)</f>
        <v>322</v>
      </c>
      <c r="V375" s="128">
        <f>VLOOKUP(FinalOutput[[#This Row],[ONS_Cenus_2011]],Table5[],CensusData!O$1,FALSE)</f>
        <v>22</v>
      </c>
      <c r="W375" s="128">
        <f>VLOOKUP(FinalOutput[[#This Row],[ONS_Cenus_2011]],Table5[],CensusData!P$1,FALSE)</f>
        <v>771</v>
      </c>
      <c r="X375" s="128">
        <f>VLOOKUP(FinalOutput[[#This Row],[ONS_Cenus_2011]],Table5[],CensusData!Q$1,FALSE)</f>
        <v>452</v>
      </c>
      <c r="Y375" s="128">
        <f>VLOOKUP(FinalOutput[[#This Row],[ONS_Cenus_2011]],Table5[],CensusData!R$1,FALSE)</f>
        <v>206</v>
      </c>
      <c r="Z375" s="128">
        <f>VLOOKUP(FinalOutput[[#This Row],[ONS_Cenus_2011]],Table5[],CensusData!S$1,FALSE)</f>
        <v>33</v>
      </c>
      <c r="AA375" s="128">
        <f>VLOOKUP(FinalOutput[[#This Row],[ONS_Cenus_2011]],Table5[],CensusData!T$1,FALSE)</f>
        <v>76</v>
      </c>
      <c r="AB375" s="128">
        <f>VLOOKUP(FinalOutput[[#This Row],[ONS_Cenus_2011]],Table5[],CensusData!U$1,FALSE)</f>
        <v>137</v>
      </c>
      <c r="AC375" s="128">
        <f>VLOOKUP(FinalOutput[[#This Row],[ONS_Cenus_2011]],Table5[],CensusData!V$1,FALSE)</f>
        <v>1067</v>
      </c>
      <c r="AD375" s="128">
        <f>VLOOKUP(FinalOutput[[#This Row],[ONS_Cenus_2011]],Table5[],CensusData!W$1,FALSE)</f>
        <v>233</v>
      </c>
      <c r="AE375" s="128">
        <f>VLOOKUP(FinalOutput[[#This Row],[ONS_Cenus_2011]],Table5[],CensusData!X$1,FALSE)</f>
        <v>96</v>
      </c>
      <c r="AF375" s="128">
        <f>VLOOKUP(FinalOutput[[#This Row],[ONS_Cenus_2011]],Table5[],CensusData!Y$1,FALSE)</f>
        <v>36</v>
      </c>
      <c r="AG375" s="128">
        <f>VLOOKUP(FinalOutput[[#This Row],[ONS_Cenus_2011]],Table5[],CensusData!Z$1,FALSE)</f>
        <v>399</v>
      </c>
      <c r="AH375" s="128">
        <f>VLOOKUP(FinalOutput[[#This Row],[ONS_Cenus_2011]],Table5[],CensusData!AA$1,FALSE)</f>
        <v>303</v>
      </c>
      <c r="AI375" s="128">
        <f>VLOOKUP(FinalOutput[[#This Row],[ONS_Cenus_2011]],Table5[],CensusData!AB$1,FALSE)</f>
        <v>490</v>
      </c>
      <c r="AJ375" s="128">
        <f>VLOOKUP(FinalOutput[[#This Row],[ONS_Cenus_2011]],Table5[],CensusData!AC$1,FALSE)</f>
        <v>397</v>
      </c>
      <c r="AK375" s="128">
        <f>VLOOKUP(FinalOutput[[#This Row],[ONS_Cenus_2011]],Table5[],CensusData!AD$1,FALSE)</f>
        <v>65</v>
      </c>
      <c r="AL375" s="128">
        <f>VLOOKUP(FinalOutput[[#This Row],[ONS_Cenus_2011]],Table5[],CensusData!AE$1,FALSE)</f>
        <v>28</v>
      </c>
      <c r="AM375" s="128">
        <f>VLOOKUP(FinalOutput[[#This Row],[ONS_Cenus_2011]],Table5[],CensusData!AF$1,FALSE)</f>
        <v>144</v>
      </c>
      <c r="AN375" s="128">
        <f>VLOOKUP(FinalOutput[[#This Row],[ONS_Cenus_2011]],Table5[],CensusData!AG$1,FALSE)</f>
        <v>77</v>
      </c>
      <c r="AO375" s="128">
        <f>VLOOKUP(FinalOutput[[#This Row],[ONS_Cenus_2011]],Table5[],CensusData!AH$1,FALSE)</f>
        <v>67</v>
      </c>
      <c r="AP375" s="128">
        <f>VLOOKUP(FinalOutput[[#This Row],[ONS_Cenus_2011]],Table5[],CensusData!AI$1,FALSE)</f>
        <v>190116</v>
      </c>
      <c r="AQ375" s="128">
        <f>VLOOKUP(FinalOutput[[#This Row],[ONS_Cenus_2011]],Table5[],CensusData!AJ$1,FALSE)</f>
        <v>60403</v>
      </c>
      <c r="AR375" s="128">
        <f>VLOOKUP(FinalOutput[[#This Row],[ONS_Cenus_2011]],Table5[],CensusData!AK$1,FALSE)</f>
        <v>26718</v>
      </c>
      <c r="AS375" s="128">
        <f>VLOOKUP(FinalOutput[[#This Row],[ONS_Cenus_2011]],Table5[],CensusData!AL$1,FALSE)</f>
        <v>29749</v>
      </c>
      <c r="AT375" s="128">
        <f>VLOOKUP(FinalOutput[[#This Row],[ONS_Cenus_2011]],Table5[],CensusData!AM$1,FALSE)</f>
        <v>6711</v>
      </c>
      <c r="AU375" s="128">
        <f>VLOOKUP(FinalOutput[[#This Row],[ONS_Cenus_2011]],Table5[],CensusData!AN$1,FALSE)</f>
        <v>21714</v>
      </c>
      <c r="AV375" s="128">
        <f>VLOOKUP(FinalOutput[[#This Row],[ONS_Cenus_2011]],Table5[],CensusData!AO$1,FALSE)</f>
        <v>37168</v>
      </c>
      <c r="AW375" s="128">
        <f>VLOOKUP(FinalOutput[[#This Row],[ONS_Cenus_2011]],Table5[],CensusData!AP$1,FALSE)</f>
        <v>7653</v>
      </c>
    </row>
    <row r="376" spans="1:49" ht="15" customHeight="1">
      <c r="A376" s="128" t="str">
        <f t="array" ref="A376">ConsolGeog[[#This Row],[Country]]</f>
        <v>Wales</v>
      </c>
      <c r="B376" s="129" t="str">
        <f t="array" ref="B376">ConsolGeog[[#This Row],[County Name]]</f>
        <v/>
      </c>
      <c r="C376" s="128" t="str">
        <f t="array" ref="C376">ConsolGeog[[#This Row],[la_code]]</f>
        <v>W06000019</v>
      </c>
      <c r="D376" s="129" t="str">
        <f t="array" ref="D376">ConsolGeog[[#This Row],[la_name]]</f>
        <v>Blaenau Gwent</v>
      </c>
      <c r="E376" s="129" t="str">
        <f t="array" ref="E376">ConsolGeog[[#This Row],[LA Type]]</f>
        <v>Local Authority</v>
      </c>
      <c r="F376" s="129">
        <f t="array" ref="F376">ConsolGeog[[#This Row],[population]]</f>
        <v>69814</v>
      </c>
      <c r="G376" s="129">
        <f t="array" ref="G376">ConsolGeog[[#This Row],[area]]</f>
        <v>10876.16</v>
      </c>
      <c r="H376" s="129">
        <f t="array" ref="H376">MAX(ConsolGeog[[#This Row],[Presented HS - 16-17 (2014)]]+ConsolGeog[[#This Row],[Presented HS - 18-24 (2014)]],ConsolGeog[[#This Row],[Presented HS - 16-24 (2014)]])+MAX(ConsolGeog[[#This Row],[Presented CS - 16-17 (2014)]]+ConsolGeog[[#This Row],[Presented CS - 18-24 (2014)]],ConsolGeog[[#This Row],[Presented CS - 16-24 (2014)]])</f>
        <v>170</v>
      </c>
      <c r="I376" s="129">
        <f t="array" ref="I376">MAX(ConsolGeog[[#This Row],[Assessed HS - 16-17 (2014)]]+ConsolGeog[[#This Row],[Assessed HS - 18-24 (2014)]],ConsolGeog[[#This Row],[Assessed HS - 16-24 (2014)]])+MAX(ConsolGeog[[#This Row],[Assessed CS - 16-17 (2014)]]+ConsolGeog[[#This Row],[Assessed CS - 18-24 (2014)]],ConsolGeog[[#This Row],[Assessed CS - 16-24 (2014)]])</f>
        <v>138</v>
      </c>
      <c r="J376" s="128">
        <f>VLOOKUP(FinalOutput[[#This Row],[ONS_Cenus_2011]],Table5[],CensusData!C$1,FALSE)</f>
        <v>28921</v>
      </c>
      <c r="K376" s="128">
        <f>VLOOKUP(FinalOutput[[#This Row],[ONS_Cenus_2011]],Table5[],CensusData!D$1,FALSE)</f>
        <v>4400</v>
      </c>
      <c r="L376" s="128">
        <f>VLOOKUP(FinalOutput[[#This Row],[ONS_Cenus_2011]],Table5[],CensusData!E$1,FALSE)</f>
        <v>2426</v>
      </c>
      <c r="M376" s="128">
        <f>VLOOKUP(FinalOutput[[#This Row],[ONS_Cenus_2011]],Table5[],CensusData!F$1,FALSE)</f>
        <v>5588</v>
      </c>
      <c r="N376" s="128">
        <f>VLOOKUP(FinalOutput[[#This Row],[ONS_Cenus_2011]],Table5[],CensusData!G$1,FALSE)</f>
        <v>2963</v>
      </c>
      <c r="O376" s="128">
        <f>VLOOKUP(FinalOutput[[#This Row],[ONS_Cenus_2011]],Table5[],CensusData!H$1,FALSE)</f>
        <v>540</v>
      </c>
      <c r="P376" s="128" t="e">
        <f>VLOOKUP(FinalOutput[[#This Row],[ONS_Cenus_2011]],Table5[],CensusData!I$1,FALSE)</f>
        <v>#N/A</v>
      </c>
      <c r="Q376" s="128" t="e">
        <f>VLOOKUP(FinalOutput[[#This Row],[ONS_Cenus_2011]],Table5[],CensusData!J$1,FALSE)</f>
        <v>#N/A</v>
      </c>
      <c r="R376" s="128">
        <f>VLOOKUP(FinalOutput[[#This Row],[ONS_Cenus_2011]],Table5[],CensusData!K$1,FALSE)</f>
        <v>30416</v>
      </c>
      <c r="S376" s="128">
        <f>VLOOKUP(FinalOutput[[#This Row],[ONS_Cenus_2011]],Table5[],CensusData!L$1,FALSE)</f>
        <v>30022</v>
      </c>
      <c r="T376" s="128">
        <f>VLOOKUP(FinalOutput[[#This Row],[ONS_Cenus_2011]],Table5[],CensusData!M$1,FALSE)</f>
        <v>29692</v>
      </c>
      <c r="U376" s="128">
        <f>VLOOKUP(FinalOutput[[#This Row],[ONS_Cenus_2011]],Table5[],CensusData!N$1,FALSE)</f>
        <v>57</v>
      </c>
      <c r="V376" s="128">
        <f>VLOOKUP(FinalOutput[[#This Row],[ONS_Cenus_2011]],Table5[],CensusData!O$1,FALSE)</f>
        <v>30</v>
      </c>
      <c r="W376" s="128">
        <f>VLOOKUP(FinalOutput[[#This Row],[ONS_Cenus_2011]],Table5[],CensusData!P$1,FALSE)</f>
        <v>243</v>
      </c>
      <c r="X376" s="128">
        <f>VLOOKUP(FinalOutput[[#This Row],[ONS_Cenus_2011]],Table5[],CensusData!Q$1,FALSE)</f>
        <v>117</v>
      </c>
      <c r="Y376" s="128">
        <f>VLOOKUP(FinalOutput[[#This Row],[ONS_Cenus_2011]],Table5[],CensusData!R$1,FALSE)</f>
        <v>64</v>
      </c>
      <c r="Z376" s="128">
        <f>VLOOKUP(FinalOutput[[#This Row],[ONS_Cenus_2011]],Table5[],CensusData!S$1,FALSE)</f>
        <v>2</v>
      </c>
      <c r="AA376" s="128">
        <f>VLOOKUP(FinalOutput[[#This Row],[ONS_Cenus_2011]],Table5[],CensusData!T$1,FALSE)</f>
        <v>19</v>
      </c>
      <c r="AB376" s="128">
        <f>VLOOKUP(FinalOutput[[#This Row],[ONS_Cenus_2011]],Table5[],CensusData!U$1,FALSE)</f>
        <v>32</v>
      </c>
      <c r="AC376" s="128">
        <f>VLOOKUP(FinalOutput[[#This Row],[ONS_Cenus_2011]],Table5[],CensusData!V$1,FALSE)</f>
        <v>176</v>
      </c>
      <c r="AD376" s="128">
        <f>VLOOKUP(FinalOutput[[#This Row],[ONS_Cenus_2011]],Table5[],CensusData!W$1,FALSE)</f>
        <v>69</v>
      </c>
      <c r="AE376" s="128">
        <f>VLOOKUP(FinalOutput[[#This Row],[ONS_Cenus_2011]],Table5[],CensusData!X$1,FALSE)</f>
        <v>13</v>
      </c>
      <c r="AF376" s="128">
        <f>VLOOKUP(FinalOutput[[#This Row],[ONS_Cenus_2011]],Table5[],CensusData!Y$1,FALSE)</f>
        <v>12</v>
      </c>
      <c r="AG376" s="128">
        <f>VLOOKUP(FinalOutput[[#This Row],[ONS_Cenus_2011]],Table5[],CensusData!Z$1,FALSE)</f>
        <v>42</v>
      </c>
      <c r="AH376" s="128">
        <f>VLOOKUP(FinalOutput[[#This Row],[ONS_Cenus_2011]],Table5[],CensusData!AA$1,FALSE)</f>
        <v>40</v>
      </c>
      <c r="AI376" s="128">
        <f>VLOOKUP(FinalOutput[[#This Row],[ONS_Cenus_2011]],Table5[],CensusData!AB$1,FALSE)</f>
        <v>55</v>
      </c>
      <c r="AJ376" s="128">
        <f>VLOOKUP(FinalOutput[[#This Row],[ONS_Cenus_2011]],Table5[],CensusData!AC$1,FALSE)</f>
        <v>29</v>
      </c>
      <c r="AK376" s="128">
        <f>VLOOKUP(FinalOutput[[#This Row],[ONS_Cenus_2011]],Table5[],CensusData!AD$1,FALSE)</f>
        <v>22</v>
      </c>
      <c r="AL376" s="128">
        <f>VLOOKUP(FinalOutput[[#This Row],[ONS_Cenus_2011]],Table5[],CensusData!AE$1,FALSE)</f>
        <v>4</v>
      </c>
      <c r="AM376" s="128">
        <f>VLOOKUP(FinalOutput[[#This Row],[ONS_Cenus_2011]],Table5[],CensusData!AF$1,FALSE)</f>
        <v>46</v>
      </c>
      <c r="AN376" s="128">
        <f>VLOOKUP(FinalOutput[[#This Row],[ONS_Cenus_2011]],Table5[],CensusData!AG$1,FALSE)</f>
        <v>6</v>
      </c>
      <c r="AO376" s="128">
        <f>VLOOKUP(FinalOutput[[#This Row],[ONS_Cenus_2011]],Table5[],CensusData!AH$1,FALSE)</f>
        <v>40</v>
      </c>
      <c r="AP376" s="128">
        <f>VLOOKUP(FinalOutput[[#This Row],[ONS_Cenus_2011]],Table5[],CensusData!AI$1,FALSE)</f>
        <v>57321</v>
      </c>
      <c r="AQ376" s="128">
        <f>VLOOKUP(FinalOutput[[#This Row],[ONS_Cenus_2011]],Table5[],CensusData!AJ$1,FALSE)</f>
        <v>20662</v>
      </c>
      <c r="AR376" s="128">
        <f>VLOOKUP(FinalOutput[[#This Row],[ONS_Cenus_2011]],Table5[],CensusData!AK$1,FALSE)</f>
        <v>9035</v>
      </c>
      <c r="AS376" s="128">
        <f>VLOOKUP(FinalOutput[[#This Row],[ONS_Cenus_2011]],Table5[],CensusData!AL$1,FALSE)</f>
        <v>8879</v>
      </c>
      <c r="AT376" s="128">
        <f>VLOOKUP(FinalOutput[[#This Row],[ONS_Cenus_2011]],Table5[],CensusData!AM$1,FALSE)</f>
        <v>2032</v>
      </c>
      <c r="AU376" s="128">
        <f>VLOOKUP(FinalOutput[[#This Row],[ONS_Cenus_2011]],Table5[],CensusData!AN$1,FALSE)</f>
        <v>5644</v>
      </c>
      <c r="AV376" s="128">
        <f>VLOOKUP(FinalOutput[[#This Row],[ONS_Cenus_2011]],Table5[],CensusData!AO$1,FALSE)</f>
        <v>8689</v>
      </c>
      <c r="AW376" s="128">
        <f>VLOOKUP(FinalOutput[[#This Row],[ONS_Cenus_2011]],Table5[],CensusData!AP$1,FALSE)</f>
        <v>2380</v>
      </c>
    </row>
    <row r="377" spans="1:49" ht="15" customHeight="1">
      <c r="A377" s="128" t="str">
        <f t="array" ref="A377">ConsolGeog[[#This Row],[Country]]</f>
        <v>Wales</v>
      </c>
      <c r="B377" s="129" t="str">
        <f t="array" ref="B377">ConsolGeog[[#This Row],[County Name]]</f>
        <v/>
      </c>
      <c r="C377" s="128" t="str">
        <f t="array" ref="C377">ConsolGeog[[#This Row],[la_code]]</f>
        <v>W06000020</v>
      </c>
      <c r="D377" s="129" t="str">
        <f t="array" ref="D377">ConsolGeog[[#This Row],[la_name]]</f>
        <v>Torfaen</v>
      </c>
      <c r="E377" s="129" t="str">
        <f t="array" ref="E377">ConsolGeog[[#This Row],[LA Type]]</f>
        <v>Local Authority</v>
      </c>
      <c r="F377" s="129">
        <f t="array" ref="F377">ConsolGeog[[#This Row],[population]]</f>
        <v>91075</v>
      </c>
      <c r="G377" s="129">
        <f t="array" ref="G377">ConsolGeog[[#This Row],[area]]</f>
        <v>12564.08</v>
      </c>
      <c r="H377" s="129">
        <f t="array" ref="H377">MAX(ConsolGeog[[#This Row],[Presented HS - 16-17 (2014)]]+ConsolGeog[[#This Row],[Presented HS - 18-24 (2014)]],ConsolGeog[[#This Row],[Presented HS - 16-24 (2014)]])+MAX(ConsolGeog[[#This Row],[Presented CS - 16-17 (2014)]]+ConsolGeog[[#This Row],[Presented CS - 18-24 (2014)]],ConsolGeog[[#This Row],[Presented CS - 16-24 (2014)]])</f>
        <v>229</v>
      </c>
      <c r="I377" s="129">
        <f t="array" ref="I377">MAX(ConsolGeog[[#This Row],[Assessed HS - 16-17 (2014)]]+ConsolGeog[[#This Row],[Assessed HS - 18-24 (2014)]],ConsolGeog[[#This Row],[Assessed HS - 16-24 (2014)]])+MAX(ConsolGeog[[#This Row],[Assessed CS - 16-17 (2014)]]+ConsolGeog[[#This Row],[Assessed CS - 18-24 (2014)]],ConsolGeog[[#This Row],[Assessed CS - 16-24 (2014)]])</f>
        <v>119</v>
      </c>
      <c r="J377" s="128">
        <f>VLOOKUP(FinalOutput[[#This Row],[ONS_Cenus_2011]],Table5[],CensusData!C$1,FALSE)</f>
        <v>33418</v>
      </c>
      <c r="K377" s="128">
        <f>VLOOKUP(FinalOutput[[#This Row],[ONS_Cenus_2011]],Table5[],CensusData!D$1,FALSE)</f>
        <v>4747</v>
      </c>
      <c r="L377" s="128">
        <f>VLOOKUP(FinalOutput[[#This Row],[ONS_Cenus_2011]],Table5[],CensusData!E$1,FALSE)</f>
        <v>2443</v>
      </c>
      <c r="M377" s="128">
        <f>VLOOKUP(FinalOutput[[#This Row],[ONS_Cenus_2011]],Table5[],CensusData!F$1,FALSE)</f>
        <v>5365</v>
      </c>
      <c r="N377" s="128">
        <f>VLOOKUP(FinalOutput[[#This Row],[ONS_Cenus_2011]],Table5[],CensusData!G$1,FALSE)</f>
        <v>3078</v>
      </c>
      <c r="O377" s="128">
        <f>VLOOKUP(FinalOutput[[#This Row],[ONS_Cenus_2011]],Table5[],CensusData!H$1,FALSE)</f>
        <v>460</v>
      </c>
      <c r="P377" s="128" t="e">
        <f>VLOOKUP(FinalOutput[[#This Row],[ONS_Cenus_2011]],Table5[],CensusData!I$1,FALSE)</f>
        <v>#N/A</v>
      </c>
      <c r="Q377" s="128" t="e">
        <f>VLOOKUP(FinalOutput[[#This Row],[ONS_Cenus_2011]],Table5[],CensusData!J$1,FALSE)</f>
        <v>#N/A</v>
      </c>
      <c r="R377" s="128">
        <f>VLOOKUP(FinalOutput[[#This Row],[ONS_Cenus_2011]],Table5[],CensusData!K$1,FALSE)</f>
        <v>38524</v>
      </c>
      <c r="S377" s="128">
        <f>VLOOKUP(FinalOutput[[#This Row],[ONS_Cenus_2011]],Table5[],CensusData!L$1,FALSE)</f>
        <v>37964</v>
      </c>
      <c r="T377" s="128">
        <f>VLOOKUP(FinalOutput[[#This Row],[ONS_Cenus_2011]],Table5[],CensusData!M$1,FALSE)</f>
        <v>37510</v>
      </c>
      <c r="U377" s="128">
        <f>VLOOKUP(FinalOutput[[#This Row],[ONS_Cenus_2011]],Table5[],CensusData!N$1,FALSE)</f>
        <v>165</v>
      </c>
      <c r="V377" s="128">
        <f>VLOOKUP(FinalOutput[[#This Row],[ONS_Cenus_2011]],Table5[],CensusData!O$1,FALSE)</f>
        <v>50</v>
      </c>
      <c r="W377" s="128">
        <f>VLOOKUP(FinalOutput[[#This Row],[ONS_Cenus_2011]],Table5[],CensusData!P$1,FALSE)</f>
        <v>239</v>
      </c>
      <c r="X377" s="128">
        <f>VLOOKUP(FinalOutput[[#This Row],[ONS_Cenus_2011]],Table5[],CensusData!Q$1,FALSE)</f>
        <v>151</v>
      </c>
      <c r="Y377" s="128">
        <f>VLOOKUP(FinalOutput[[#This Row],[ONS_Cenus_2011]],Table5[],CensusData!R$1,FALSE)</f>
        <v>68</v>
      </c>
      <c r="Z377" s="128">
        <f>VLOOKUP(FinalOutput[[#This Row],[ONS_Cenus_2011]],Table5[],CensusData!S$1,FALSE)</f>
        <v>15</v>
      </c>
      <c r="AA377" s="128">
        <f>VLOOKUP(FinalOutput[[#This Row],[ONS_Cenus_2011]],Table5[],CensusData!T$1,FALSE)</f>
        <v>35</v>
      </c>
      <c r="AB377" s="128">
        <f>VLOOKUP(FinalOutput[[#This Row],[ONS_Cenus_2011]],Table5[],CensusData!U$1,FALSE)</f>
        <v>33</v>
      </c>
      <c r="AC377" s="128">
        <f>VLOOKUP(FinalOutput[[#This Row],[ONS_Cenus_2011]],Table5[],CensusData!V$1,FALSE)</f>
        <v>289</v>
      </c>
      <c r="AD377" s="128">
        <f>VLOOKUP(FinalOutput[[#This Row],[ONS_Cenus_2011]],Table5[],CensusData!W$1,FALSE)</f>
        <v>70</v>
      </c>
      <c r="AE377" s="128">
        <f>VLOOKUP(FinalOutput[[#This Row],[ONS_Cenus_2011]],Table5[],CensusData!X$1,FALSE)</f>
        <v>23</v>
      </c>
      <c r="AF377" s="128">
        <f>VLOOKUP(FinalOutput[[#This Row],[ONS_Cenus_2011]],Table5[],CensusData!Y$1,FALSE)</f>
        <v>22</v>
      </c>
      <c r="AG377" s="128">
        <f>VLOOKUP(FinalOutput[[#This Row],[ONS_Cenus_2011]],Table5[],CensusData!Z$1,FALSE)</f>
        <v>75</v>
      </c>
      <c r="AH377" s="128">
        <f>VLOOKUP(FinalOutput[[#This Row],[ONS_Cenus_2011]],Table5[],CensusData!AA$1,FALSE)</f>
        <v>99</v>
      </c>
      <c r="AI377" s="128">
        <f>VLOOKUP(FinalOutput[[#This Row],[ONS_Cenus_2011]],Table5[],CensusData!AB$1,FALSE)</f>
        <v>84</v>
      </c>
      <c r="AJ377" s="128">
        <f>VLOOKUP(FinalOutput[[#This Row],[ONS_Cenus_2011]],Table5[],CensusData!AC$1,FALSE)</f>
        <v>29</v>
      </c>
      <c r="AK377" s="128">
        <f>VLOOKUP(FinalOutput[[#This Row],[ONS_Cenus_2011]],Table5[],CensusData!AD$1,FALSE)</f>
        <v>41</v>
      </c>
      <c r="AL377" s="128">
        <f>VLOOKUP(FinalOutput[[#This Row],[ONS_Cenus_2011]],Table5[],CensusData!AE$1,FALSE)</f>
        <v>14</v>
      </c>
      <c r="AM377" s="128">
        <f>VLOOKUP(FinalOutput[[#This Row],[ONS_Cenus_2011]],Table5[],CensusData!AF$1,FALSE)</f>
        <v>36</v>
      </c>
      <c r="AN377" s="128">
        <f>VLOOKUP(FinalOutput[[#This Row],[ONS_Cenus_2011]],Table5[],CensusData!AG$1,FALSE)</f>
        <v>7</v>
      </c>
      <c r="AO377" s="128">
        <f>VLOOKUP(FinalOutput[[#This Row],[ONS_Cenus_2011]],Table5[],CensusData!AH$1,FALSE)</f>
        <v>29</v>
      </c>
      <c r="AP377" s="128">
        <f>VLOOKUP(FinalOutput[[#This Row],[ONS_Cenus_2011]],Table5[],CensusData!AI$1,FALSE)</f>
        <v>73833</v>
      </c>
      <c r="AQ377" s="128">
        <f>VLOOKUP(FinalOutput[[#This Row],[ONS_Cenus_2011]],Table5[],CensusData!AJ$1,FALSE)</f>
        <v>21329</v>
      </c>
      <c r="AR377" s="128">
        <f>VLOOKUP(FinalOutput[[#This Row],[ONS_Cenus_2011]],Table5[],CensusData!AK$1,FALSE)</f>
        <v>11094</v>
      </c>
      <c r="AS377" s="128">
        <f>VLOOKUP(FinalOutput[[#This Row],[ONS_Cenus_2011]],Table5[],CensusData!AL$1,FALSE)</f>
        <v>12052</v>
      </c>
      <c r="AT377" s="128">
        <f>VLOOKUP(FinalOutput[[#This Row],[ONS_Cenus_2011]],Table5[],CensusData!AM$1,FALSE)</f>
        <v>3182</v>
      </c>
      <c r="AU377" s="128">
        <f>VLOOKUP(FinalOutput[[#This Row],[ONS_Cenus_2011]],Table5[],CensusData!AN$1,FALSE)</f>
        <v>8267</v>
      </c>
      <c r="AV377" s="128">
        <f>VLOOKUP(FinalOutput[[#This Row],[ONS_Cenus_2011]],Table5[],CensusData!AO$1,FALSE)</f>
        <v>14976</v>
      </c>
      <c r="AW377" s="128">
        <f>VLOOKUP(FinalOutput[[#This Row],[ONS_Cenus_2011]],Table5[],CensusData!AP$1,FALSE)</f>
        <v>2933</v>
      </c>
    </row>
    <row r="378" spans="1:49" ht="15" customHeight="1">
      <c r="A378" s="128" t="str">
        <f t="array" ref="A378">ConsolGeog[[#This Row],[Country]]</f>
        <v>Wales</v>
      </c>
      <c r="B378" s="129" t="str">
        <f t="array" ref="B378">ConsolGeog[[#This Row],[County Name]]</f>
        <v/>
      </c>
      <c r="C378" s="128" t="str">
        <f t="array" ref="C378">ConsolGeog[[#This Row],[la_code]]</f>
        <v>W06000021</v>
      </c>
      <c r="D378" s="129" t="str">
        <f t="array" ref="D378">ConsolGeog[[#This Row],[la_name]]</f>
        <v>Monmouthshire</v>
      </c>
      <c r="E378" s="129" t="str">
        <f t="array" ref="E378">ConsolGeog[[#This Row],[LA Type]]</f>
        <v>Local Authority</v>
      </c>
      <c r="F378" s="129">
        <f t="array" ref="F378">ConsolGeog[[#This Row],[population]]</f>
        <v>91323</v>
      </c>
      <c r="G378" s="129">
        <f t="array" ref="G378">ConsolGeog[[#This Row],[area]]</f>
        <v>84914.94</v>
      </c>
      <c r="H378" s="129">
        <f t="array" ref="H378">MAX(ConsolGeog[[#This Row],[Presented HS - 16-17 (2014)]]+ConsolGeog[[#This Row],[Presented HS - 18-24 (2014)]],ConsolGeog[[#This Row],[Presented HS - 16-24 (2014)]])+MAX(ConsolGeog[[#This Row],[Presented CS - 16-17 (2014)]]+ConsolGeog[[#This Row],[Presented CS - 18-24 (2014)]],ConsolGeog[[#This Row],[Presented CS - 16-24 (2014)]])</f>
        <v>0</v>
      </c>
      <c r="I378" s="129">
        <f t="array" ref="I378">MAX(ConsolGeog[[#This Row],[Assessed HS - 16-17 (2014)]]+ConsolGeog[[#This Row],[Assessed HS - 18-24 (2014)]],ConsolGeog[[#This Row],[Assessed HS - 16-24 (2014)]])+MAX(ConsolGeog[[#This Row],[Assessed CS - 16-17 (2014)]]+ConsolGeog[[#This Row],[Assessed CS - 18-24 (2014)]],ConsolGeog[[#This Row],[Assessed CS - 16-24 (2014)]])</f>
        <v>0</v>
      </c>
      <c r="J378" s="128">
        <f>VLOOKUP(FinalOutput[[#This Row],[ONS_Cenus_2011]],Table5[],CensusData!C$1,FALSE)</f>
        <v>31870</v>
      </c>
      <c r="K378" s="128">
        <f>VLOOKUP(FinalOutput[[#This Row],[ONS_Cenus_2011]],Table5[],CensusData!D$1,FALSE)</f>
        <v>4122</v>
      </c>
      <c r="L378" s="128">
        <f>VLOOKUP(FinalOutput[[#This Row],[ONS_Cenus_2011]],Table5[],CensusData!E$1,FALSE)</f>
        <v>1588</v>
      </c>
      <c r="M378" s="128">
        <f>VLOOKUP(FinalOutput[[#This Row],[ONS_Cenus_2011]],Table5[],CensusData!F$1,FALSE)</f>
        <v>4541</v>
      </c>
      <c r="N378" s="128">
        <f>VLOOKUP(FinalOutput[[#This Row],[ONS_Cenus_2011]],Table5[],CensusData!G$1,FALSE)</f>
        <v>2801</v>
      </c>
      <c r="O378" s="128">
        <f>VLOOKUP(FinalOutput[[#This Row],[ONS_Cenus_2011]],Table5[],CensusData!H$1,FALSE)</f>
        <v>222</v>
      </c>
      <c r="P378" s="128" t="e">
        <f>VLOOKUP(FinalOutput[[#This Row],[ONS_Cenus_2011]],Table5[],CensusData!I$1,FALSE)</f>
        <v>#N/A</v>
      </c>
      <c r="Q378" s="128" t="e">
        <f>VLOOKUP(FinalOutput[[#This Row],[ONS_Cenus_2011]],Table5[],CensusData!J$1,FALSE)</f>
        <v>#N/A</v>
      </c>
      <c r="R378" s="128">
        <f>VLOOKUP(FinalOutput[[#This Row],[ONS_Cenus_2011]],Table5[],CensusData!K$1,FALSE)</f>
        <v>38233</v>
      </c>
      <c r="S378" s="128">
        <f>VLOOKUP(FinalOutput[[#This Row],[ONS_Cenus_2011]],Table5[],CensusData!L$1,FALSE)</f>
        <v>37726</v>
      </c>
      <c r="T378" s="128">
        <f>VLOOKUP(FinalOutput[[#This Row],[ONS_Cenus_2011]],Table5[],CensusData!M$1,FALSE)</f>
        <v>36929</v>
      </c>
      <c r="U378" s="128">
        <f>VLOOKUP(FinalOutput[[#This Row],[ONS_Cenus_2011]],Table5[],CensusData!N$1,FALSE)</f>
        <v>221</v>
      </c>
      <c r="V378" s="128">
        <f>VLOOKUP(FinalOutput[[#This Row],[ONS_Cenus_2011]],Table5[],CensusData!O$1,FALSE)</f>
        <v>3</v>
      </c>
      <c r="W378" s="128">
        <f>VLOOKUP(FinalOutput[[#This Row],[ONS_Cenus_2011]],Table5[],CensusData!P$1,FALSE)</f>
        <v>573</v>
      </c>
      <c r="X378" s="128">
        <f>VLOOKUP(FinalOutput[[#This Row],[ONS_Cenus_2011]],Table5[],CensusData!Q$1,FALSE)</f>
        <v>131</v>
      </c>
      <c r="Y378" s="128">
        <f>VLOOKUP(FinalOutput[[#This Row],[ONS_Cenus_2011]],Table5[],CensusData!R$1,FALSE)</f>
        <v>36</v>
      </c>
      <c r="Z378" s="128">
        <f>VLOOKUP(FinalOutput[[#This Row],[ONS_Cenus_2011]],Table5[],CensusData!S$1,FALSE)</f>
        <v>17</v>
      </c>
      <c r="AA378" s="128">
        <f>VLOOKUP(FinalOutput[[#This Row],[ONS_Cenus_2011]],Table5[],CensusData!T$1,FALSE)</f>
        <v>36</v>
      </c>
      <c r="AB378" s="128">
        <f>VLOOKUP(FinalOutput[[#This Row],[ONS_Cenus_2011]],Table5[],CensusData!U$1,FALSE)</f>
        <v>42</v>
      </c>
      <c r="AC378" s="128">
        <f>VLOOKUP(FinalOutput[[#This Row],[ONS_Cenus_2011]],Table5[],CensusData!V$1,FALSE)</f>
        <v>272</v>
      </c>
      <c r="AD378" s="128">
        <f>VLOOKUP(FinalOutput[[#This Row],[ONS_Cenus_2011]],Table5[],CensusData!W$1,FALSE)</f>
        <v>99</v>
      </c>
      <c r="AE378" s="128">
        <f>VLOOKUP(FinalOutput[[#This Row],[ONS_Cenus_2011]],Table5[],CensusData!X$1,FALSE)</f>
        <v>18</v>
      </c>
      <c r="AF378" s="128">
        <f>VLOOKUP(FinalOutput[[#This Row],[ONS_Cenus_2011]],Table5[],CensusData!Y$1,FALSE)</f>
        <v>10</v>
      </c>
      <c r="AG378" s="128">
        <f>VLOOKUP(FinalOutput[[#This Row],[ONS_Cenus_2011]],Table5[],CensusData!Z$1,FALSE)</f>
        <v>44</v>
      </c>
      <c r="AH378" s="128">
        <f>VLOOKUP(FinalOutput[[#This Row],[ONS_Cenus_2011]],Table5[],CensusData!AA$1,FALSE)</f>
        <v>101</v>
      </c>
      <c r="AI378" s="128">
        <f>VLOOKUP(FinalOutput[[#This Row],[ONS_Cenus_2011]],Table5[],CensusData!AB$1,FALSE)</f>
        <v>60</v>
      </c>
      <c r="AJ378" s="128">
        <f>VLOOKUP(FinalOutput[[#This Row],[ONS_Cenus_2011]],Table5[],CensusData!AC$1,FALSE)</f>
        <v>29</v>
      </c>
      <c r="AK378" s="128">
        <f>VLOOKUP(FinalOutput[[#This Row],[ONS_Cenus_2011]],Table5[],CensusData!AD$1,FALSE)</f>
        <v>23</v>
      </c>
      <c r="AL378" s="128">
        <f>VLOOKUP(FinalOutput[[#This Row],[ONS_Cenus_2011]],Table5[],CensusData!AE$1,FALSE)</f>
        <v>8</v>
      </c>
      <c r="AM378" s="128">
        <f>VLOOKUP(FinalOutput[[#This Row],[ONS_Cenus_2011]],Table5[],CensusData!AF$1,FALSE)</f>
        <v>44</v>
      </c>
      <c r="AN378" s="128">
        <f>VLOOKUP(FinalOutput[[#This Row],[ONS_Cenus_2011]],Table5[],CensusData!AG$1,FALSE)</f>
        <v>27</v>
      </c>
      <c r="AO378" s="128">
        <f>VLOOKUP(FinalOutput[[#This Row],[ONS_Cenus_2011]],Table5[],CensusData!AH$1,FALSE)</f>
        <v>17</v>
      </c>
      <c r="AP378" s="128">
        <f>VLOOKUP(FinalOutput[[#This Row],[ONS_Cenus_2011]],Table5[],CensusData!AI$1,FALSE)</f>
        <v>75080</v>
      </c>
      <c r="AQ378" s="128">
        <f>VLOOKUP(FinalOutput[[#This Row],[ONS_Cenus_2011]],Table5[],CensusData!AJ$1,FALSE)</f>
        <v>15521</v>
      </c>
      <c r="AR378" s="128">
        <f>VLOOKUP(FinalOutput[[#This Row],[ONS_Cenus_2011]],Table5[],CensusData!AK$1,FALSE)</f>
        <v>9446</v>
      </c>
      <c r="AS378" s="128">
        <f>VLOOKUP(FinalOutput[[#This Row],[ONS_Cenus_2011]],Table5[],CensusData!AL$1,FALSE)</f>
        <v>11531</v>
      </c>
      <c r="AT378" s="128">
        <f>VLOOKUP(FinalOutput[[#This Row],[ONS_Cenus_2011]],Table5[],CensusData!AM$1,FALSE)</f>
        <v>2924</v>
      </c>
      <c r="AU378" s="128">
        <f>VLOOKUP(FinalOutput[[#This Row],[ONS_Cenus_2011]],Table5[],CensusData!AN$1,FALSE)</f>
        <v>8107</v>
      </c>
      <c r="AV378" s="128">
        <f>VLOOKUP(FinalOutput[[#This Row],[ONS_Cenus_2011]],Table5[],CensusData!AO$1,FALSE)</f>
        <v>24839</v>
      </c>
      <c r="AW378" s="128">
        <f>VLOOKUP(FinalOutput[[#This Row],[ONS_Cenus_2011]],Table5[],CensusData!AP$1,FALSE)</f>
        <v>2712</v>
      </c>
    </row>
    <row r="379" spans="1:49" ht="15" customHeight="1">
      <c r="A379" s="128" t="str">
        <f t="array" ref="A379">ConsolGeog[[#This Row],[Country]]</f>
        <v>Wales</v>
      </c>
      <c r="B379" s="129" t="str">
        <f t="array" ref="B379">ConsolGeog[[#This Row],[County Name]]</f>
        <v/>
      </c>
      <c r="C379" s="128" t="str">
        <f t="array" ref="C379">ConsolGeog[[#This Row],[la_code]]</f>
        <v>W06000022</v>
      </c>
      <c r="D379" s="129" t="str">
        <f t="array" ref="D379">ConsolGeog[[#This Row],[la_name]]</f>
        <v>Newport</v>
      </c>
      <c r="E379" s="129" t="str">
        <f t="array" ref="E379">ConsolGeog[[#This Row],[LA Type]]</f>
        <v>Local Authority</v>
      </c>
      <c r="F379" s="129">
        <f t="array" ref="F379">ConsolGeog[[#This Row],[population]]</f>
        <v>145736</v>
      </c>
      <c r="G379" s="129">
        <f t="array" ref="G379">ConsolGeog[[#This Row],[area]]</f>
        <v>19051.599999999999</v>
      </c>
      <c r="H379" s="129">
        <f t="array" ref="H379">MAX(ConsolGeog[[#This Row],[Presented HS - 16-17 (2014)]]+ConsolGeog[[#This Row],[Presented HS - 18-24 (2014)]],ConsolGeog[[#This Row],[Presented HS - 16-24 (2014)]])+MAX(ConsolGeog[[#This Row],[Presented CS - 16-17 (2014)]]+ConsolGeog[[#This Row],[Presented CS - 18-24 (2014)]],ConsolGeog[[#This Row],[Presented CS - 16-24 (2014)]])</f>
        <v>0</v>
      </c>
      <c r="I379" s="129">
        <f t="array" ref="I379">MAX(ConsolGeog[[#This Row],[Assessed HS - 16-17 (2014)]]+ConsolGeog[[#This Row],[Assessed HS - 18-24 (2014)]],ConsolGeog[[#This Row],[Assessed HS - 16-24 (2014)]])+MAX(ConsolGeog[[#This Row],[Assessed CS - 16-17 (2014)]]+ConsolGeog[[#This Row],[Assessed CS - 18-24 (2014)]],ConsolGeog[[#This Row],[Assessed CS - 16-24 (2014)]])</f>
        <v>0</v>
      </c>
      <c r="J379" s="128">
        <f>VLOOKUP(FinalOutput[[#This Row],[ONS_Cenus_2011]],Table5[],CensusData!C$1,FALSE)</f>
        <v>51657</v>
      </c>
      <c r="K379" s="128">
        <f>VLOOKUP(FinalOutput[[#This Row],[ONS_Cenus_2011]],Table5[],CensusData!D$1,FALSE)</f>
        <v>9043</v>
      </c>
      <c r="L379" s="128">
        <f>VLOOKUP(FinalOutput[[#This Row],[ONS_Cenus_2011]],Table5[],CensusData!E$1,FALSE)</f>
        <v>4674</v>
      </c>
      <c r="M379" s="128">
        <f>VLOOKUP(FinalOutput[[#This Row],[ONS_Cenus_2011]],Table5[],CensusData!F$1,FALSE)</f>
        <v>10213</v>
      </c>
      <c r="N379" s="128">
        <f>VLOOKUP(FinalOutput[[#This Row],[ONS_Cenus_2011]],Table5[],CensusData!G$1,FALSE)</f>
        <v>5502</v>
      </c>
      <c r="O379" s="128">
        <f>VLOOKUP(FinalOutput[[#This Row],[ONS_Cenus_2011]],Table5[],CensusData!H$1,FALSE)</f>
        <v>1257</v>
      </c>
      <c r="P379" s="128" t="e">
        <f>VLOOKUP(FinalOutput[[#This Row],[ONS_Cenus_2011]],Table5[],CensusData!I$1,FALSE)</f>
        <v>#N/A</v>
      </c>
      <c r="Q379" s="128" t="e">
        <f>VLOOKUP(FinalOutput[[#This Row],[ONS_Cenus_2011]],Table5[],CensusData!J$1,FALSE)</f>
        <v>#N/A</v>
      </c>
      <c r="R379" s="128">
        <f>VLOOKUP(FinalOutput[[#This Row],[ONS_Cenus_2011]],Table5[],CensusData!K$1,FALSE)</f>
        <v>61172</v>
      </c>
      <c r="S379" s="128">
        <f>VLOOKUP(FinalOutput[[#This Row],[ONS_Cenus_2011]],Table5[],CensusData!L$1,FALSE)</f>
        <v>56377</v>
      </c>
      <c r="T379" s="128">
        <f>VLOOKUP(FinalOutput[[#This Row],[ONS_Cenus_2011]],Table5[],CensusData!M$1,FALSE)</f>
        <v>54626</v>
      </c>
      <c r="U379" s="128">
        <f>VLOOKUP(FinalOutput[[#This Row],[ONS_Cenus_2011]],Table5[],CensusData!N$1,FALSE)</f>
        <v>428</v>
      </c>
      <c r="V379" s="128">
        <f>VLOOKUP(FinalOutput[[#This Row],[ONS_Cenus_2011]],Table5[],CensusData!O$1,FALSE)</f>
        <v>28</v>
      </c>
      <c r="W379" s="128">
        <f>VLOOKUP(FinalOutput[[#This Row],[ONS_Cenus_2011]],Table5[],CensusData!P$1,FALSE)</f>
        <v>1295</v>
      </c>
      <c r="X379" s="128">
        <f>VLOOKUP(FinalOutput[[#This Row],[ONS_Cenus_2011]],Table5[],CensusData!Q$1,FALSE)</f>
        <v>705</v>
      </c>
      <c r="Y379" s="128">
        <f>VLOOKUP(FinalOutput[[#This Row],[ONS_Cenus_2011]],Table5[],CensusData!R$1,FALSE)</f>
        <v>320</v>
      </c>
      <c r="Z379" s="128">
        <f>VLOOKUP(FinalOutput[[#This Row],[ONS_Cenus_2011]],Table5[],CensusData!S$1,FALSE)</f>
        <v>85</v>
      </c>
      <c r="AA379" s="128">
        <f>VLOOKUP(FinalOutput[[#This Row],[ONS_Cenus_2011]],Table5[],CensusData!T$1,FALSE)</f>
        <v>162</v>
      </c>
      <c r="AB379" s="128">
        <f>VLOOKUP(FinalOutput[[#This Row],[ONS_Cenus_2011]],Table5[],CensusData!U$1,FALSE)</f>
        <v>138</v>
      </c>
      <c r="AC379" s="128">
        <f>VLOOKUP(FinalOutput[[#This Row],[ONS_Cenus_2011]],Table5[],CensusData!V$1,FALSE)</f>
        <v>2208</v>
      </c>
      <c r="AD379" s="128">
        <f>VLOOKUP(FinalOutput[[#This Row],[ONS_Cenus_2011]],Table5[],CensusData!W$1,FALSE)</f>
        <v>432</v>
      </c>
      <c r="AE379" s="128">
        <f>VLOOKUP(FinalOutput[[#This Row],[ONS_Cenus_2011]],Table5[],CensusData!X$1,FALSE)</f>
        <v>766</v>
      </c>
      <c r="AF379" s="128">
        <f>VLOOKUP(FinalOutput[[#This Row],[ONS_Cenus_2011]],Table5[],CensusData!Y$1,FALSE)</f>
        <v>392</v>
      </c>
      <c r="AG379" s="128">
        <f>VLOOKUP(FinalOutput[[#This Row],[ONS_Cenus_2011]],Table5[],CensusData!Z$1,FALSE)</f>
        <v>223</v>
      </c>
      <c r="AH379" s="128">
        <f>VLOOKUP(FinalOutput[[#This Row],[ONS_Cenus_2011]],Table5[],CensusData!AA$1,FALSE)</f>
        <v>395</v>
      </c>
      <c r="AI379" s="128">
        <f>VLOOKUP(FinalOutput[[#This Row],[ONS_Cenus_2011]],Table5[],CensusData!AB$1,FALSE)</f>
        <v>1274</v>
      </c>
      <c r="AJ379" s="128">
        <f>VLOOKUP(FinalOutput[[#This Row],[ONS_Cenus_2011]],Table5[],CensusData!AC$1,FALSE)</f>
        <v>637</v>
      </c>
      <c r="AK379" s="128">
        <f>VLOOKUP(FinalOutput[[#This Row],[ONS_Cenus_2011]],Table5[],CensusData!AD$1,FALSE)</f>
        <v>512</v>
      </c>
      <c r="AL379" s="128">
        <f>VLOOKUP(FinalOutput[[#This Row],[ONS_Cenus_2011]],Table5[],CensusData!AE$1,FALSE)</f>
        <v>125</v>
      </c>
      <c r="AM379" s="128">
        <f>VLOOKUP(FinalOutput[[#This Row],[ONS_Cenus_2011]],Table5[],CensusData!AF$1,FALSE)</f>
        <v>608</v>
      </c>
      <c r="AN379" s="128">
        <f>VLOOKUP(FinalOutput[[#This Row],[ONS_Cenus_2011]],Table5[],CensusData!AG$1,FALSE)</f>
        <v>370</v>
      </c>
      <c r="AO379" s="128">
        <f>VLOOKUP(FinalOutput[[#This Row],[ONS_Cenus_2011]],Table5[],CensusData!AH$1,FALSE)</f>
        <v>238</v>
      </c>
      <c r="AP379" s="128">
        <f>VLOOKUP(FinalOutput[[#This Row],[ONS_Cenus_2011]],Table5[],CensusData!AI$1,FALSE)</f>
        <v>116348</v>
      </c>
      <c r="AQ379" s="128">
        <f>VLOOKUP(FinalOutput[[#This Row],[ONS_Cenus_2011]],Table5[],CensusData!AJ$1,FALSE)</f>
        <v>31454</v>
      </c>
      <c r="AR379" s="128">
        <f>VLOOKUP(FinalOutput[[#This Row],[ONS_Cenus_2011]],Table5[],CensusData!AK$1,FALSE)</f>
        <v>16399</v>
      </c>
      <c r="AS379" s="128">
        <f>VLOOKUP(FinalOutput[[#This Row],[ONS_Cenus_2011]],Table5[],CensusData!AL$1,FALSE)</f>
        <v>17834</v>
      </c>
      <c r="AT379" s="128">
        <f>VLOOKUP(FinalOutput[[#This Row],[ONS_Cenus_2011]],Table5[],CensusData!AM$1,FALSE)</f>
        <v>4685</v>
      </c>
      <c r="AU379" s="128">
        <f>VLOOKUP(FinalOutput[[#This Row],[ONS_Cenus_2011]],Table5[],CensusData!AN$1,FALSE)</f>
        <v>13203</v>
      </c>
      <c r="AV379" s="128">
        <f>VLOOKUP(FinalOutput[[#This Row],[ONS_Cenus_2011]],Table5[],CensusData!AO$1,FALSE)</f>
        <v>27202</v>
      </c>
      <c r="AW379" s="128">
        <f>VLOOKUP(FinalOutput[[#This Row],[ONS_Cenus_2011]],Table5[],CensusData!AP$1,FALSE)</f>
        <v>5571</v>
      </c>
    </row>
    <row r="380" spans="1:49" ht="15" customHeight="1">
      <c r="A380" s="128" t="str">
        <f t="array" ref="A380">ConsolGeog[[#This Row],[Country]]</f>
        <v>Wales</v>
      </c>
      <c r="B380" s="129" t="str">
        <f t="array" ref="B380">ConsolGeog[[#This Row],[County Name]]</f>
        <v/>
      </c>
      <c r="C380" s="128" t="str">
        <f t="array" ref="C380">ConsolGeog[[#This Row],[la_code]]</f>
        <v>W06000023</v>
      </c>
      <c r="D380" s="129" t="str">
        <f t="array" ref="D380">ConsolGeog[[#This Row],[la_name]]</f>
        <v>Powys</v>
      </c>
      <c r="E380" s="129" t="str">
        <f t="array" ref="E380">ConsolGeog[[#This Row],[LA Type]]</f>
        <v>Local Authority</v>
      </c>
      <c r="F380" s="129">
        <f t="array" ref="F380">ConsolGeog[[#This Row],[population]]</f>
        <v>132976</v>
      </c>
      <c r="G380" s="129">
        <f t="array" ref="G380">ConsolGeog[[#This Row],[area]]</f>
        <v>518037.01</v>
      </c>
      <c r="H380" s="129">
        <f t="array" ref="H380">MAX(ConsolGeog[[#This Row],[Presented HS - 16-17 (2014)]]+ConsolGeog[[#This Row],[Presented HS - 18-24 (2014)]],ConsolGeog[[#This Row],[Presented HS - 16-24 (2014)]])+MAX(ConsolGeog[[#This Row],[Presented CS - 16-17 (2014)]]+ConsolGeog[[#This Row],[Presented CS - 18-24 (2014)]],ConsolGeog[[#This Row],[Presented CS - 16-24 (2014)]])</f>
        <v>133</v>
      </c>
      <c r="I380" s="129">
        <f t="array" ref="I380">MAX(ConsolGeog[[#This Row],[Assessed HS - 16-17 (2014)]]+ConsolGeog[[#This Row],[Assessed HS - 18-24 (2014)]],ConsolGeog[[#This Row],[Assessed HS - 16-24 (2014)]])+MAX(ConsolGeog[[#This Row],[Assessed CS - 16-17 (2014)]]+ConsolGeog[[#This Row],[Assessed CS - 18-24 (2014)]],ConsolGeog[[#This Row],[Assessed CS - 16-24 (2014)]])</f>
        <v>133</v>
      </c>
      <c r="J380" s="128">
        <f>VLOOKUP(FinalOutput[[#This Row],[ONS_Cenus_2011]],Table5[],CensusData!C$1,FALSE)</f>
        <v>45451</v>
      </c>
      <c r="K380" s="128">
        <f>VLOOKUP(FinalOutput[[#This Row],[ONS_Cenus_2011]],Table5[],CensusData!D$1,FALSE)</f>
        <v>5116</v>
      </c>
      <c r="L380" s="128">
        <f>VLOOKUP(FinalOutput[[#This Row],[ONS_Cenus_2011]],Table5[],CensusData!E$1,FALSE)</f>
        <v>1971</v>
      </c>
      <c r="M380" s="128">
        <f>VLOOKUP(FinalOutput[[#This Row],[ONS_Cenus_2011]],Table5[],CensusData!F$1,FALSE)</f>
        <v>6256</v>
      </c>
      <c r="N380" s="128">
        <f>VLOOKUP(FinalOutput[[#This Row],[ONS_Cenus_2011]],Table5[],CensusData!G$1,FALSE)</f>
        <v>3490</v>
      </c>
      <c r="O380" s="128">
        <f>VLOOKUP(FinalOutput[[#This Row],[ONS_Cenus_2011]],Table5[],CensusData!H$1,FALSE)</f>
        <v>290</v>
      </c>
      <c r="P380" s="128" t="e">
        <f>VLOOKUP(FinalOutput[[#This Row],[ONS_Cenus_2011]],Table5[],CensusData!I$1,FALSE)</f>
        <v>#N/A</v>
      </c>
      <c r="Q380" s="128" t="e">
        <f>VLOOKUP(FinalOutput[[#This Row],[ONS_Cenus_2011]],Table5[],CensusData!J$1,FALSE)</f>
        <v>#N/A</v>
      </c>
      <c r="R380" s="128">
        <f>VLOOKUP(FinalOutput[[#This Row],[ONS_Cenus_2011]],Table5[],CensusData!K$1,FALSE)</f>
        <v>58345</v>
      </c>
      <c r="S380" s="128">
        <f>VLOOKUP(FinalOutput[[#This Row],[ONS_Cenus_2011]],Table5[],CensusData!L$1,FALSE)</f>
        <v>57735</v>
      </c>
      <c r="T380" s="128">
        <f>VLOOKUP(FinalOutput[[#This Row],[ONS_Cenus_2011]],Table5[],CensusData!M$1,FALSE)</f>
        <v>56487</v>
      </c>
      <c r="U380" s="128">
        <f>VLOOKUP(FinalOutput[[#This Row],[ONS_Cenus_2011]],Table5[],CensusData!N$1,FALSE)</f>
        <v>263</v>
      </c>
      <c r="V380" s="128">
        <f>VLOOKUP(FinalOutput[[#This Row],[ONS_Cenus_2011]],Table5[],CensusData!O$1,FALSE)</f>
        <v>52</v>
      </c>
      <c r="W380" s="128">
        <f>VLOOKUP(FinalOutput[[#This Row],[ONS_Cenus_2011]],Table5[],CensusData!P$1,FALSE)</f>
        <v>933</v>
      </c>
      <c r="X380" s="128">
        <f>VLOOKUP(FinalOutput[[#This Row],[ONS_Cenus_2011]],Table5[],CensusData!Q$1,FALSE)</f>
        <v>191</v>
      </c>
      <c r="Y380" s="128">
        <f>VLOOKUP(FinalOutput[[#This Row],[ONS_Cenus_2011]],Table5[],CensusData!R$1,FALSE)</f>
        <v>65</v>
      </c>
      <c r="Z380" s="128">
        <f>VLOOKUP(FinalOutput[[#This Row],[ONS_Cenus_2011]],Table5[],CensusData!S$1,FALSE)</f>
        <v>19</v>
      </c>
      <c r="AA380" s="128">
        <f>VLOOKUP(FinalOutput[[#This Row],[ONS_Cenus_2011]],Table5[],CensusData!T$1,FALSE)</f>
        <v>60</v>
      </c>
      <c r="AB380" s="128">
        <f>VLOOKUP(FinalOutput[[#This Row],[ONS_Cenus_2011]],Table5[],CensusData!U$1,FALSE)</f>
        <v>47</v>
      </c>
      <c r="AC380" s="128">
        <f>VLOOKUP(FinalOutput[[#This Row],[ONS_Cenus_2011]],Table5[],CensusData!V$1,FALSE)</f>
        <v>324</v>
      </c>
      <c r="AD380" s="128">
        <f>VLOOKUP(FinalOutput[[#This Row],[ONS_Cenus_2011]],Table5[],CensusData!W$1,FALSE)</f>
        <v>58</v>
      </c>
      <c r="AE380" s="128">
        <f>VLOOKUP(FinalOutput[[#This Row],[ONS_Cenus_2011]],Table5[],CensusData!X$1,FALSE)</f>
        <v>1</v>
      </c>
      <c r="AF380" s="128">
        <f>VLOOKUP(FinalOutput[[#This Row],[ONS_Cenus_2011]],Table5[],CensusData!Y$1,FALSE)</f>
        <v>27</v>
      </c>
      <c r="AG380" s="128">
        <f>VLOOKUP(FinalOutput[[#This Row],[ONS_Cenus_2011]],Table5[],CensusData!Z$1,FALSE)</f>
        <v>46</v>
      </c>
      <c r="AH380" s="128">
        <f>VLOOKUP(FinalOutput[[#This Row],[ONS_Cenus_2011]],Table5[],CensusData!AA$1,FALSE)</f>
        <v>192</v>
      </c>
      <c r="AI380" s="128">
        <f>VLOOKUP(FinalOutput[[#This Row],[ONS_Cenus_2011]],Table5[],CensusData!AB$1,FALSE)</f>
        <v>48</v>
      </c>
      <c r="AJ380" s="128">
        <f>VLOOKUP(FinalOutput[[#This Row],[ONS_Cenus_2011]],Table5[],CensusData!AC$1,FALSE)</f>
        <v>10</v>
      </c>
      <c r="AK380" s="128">
        <f>VLOOKUP(FinalOutput[[#This Row],[ONS_Cenus_2011]],Table5[],CensusData!AD$1,FALSE)</f>
        <v>30</v>
      </c>
      <c r="AL380" s="128">
        <f>VLOOKUP(FinalOutput[[#This Row],[ONS_Cenus_2011]],Table5[],CensusData!AE$1,FALSE)</f>
        <v>8</v>
      </c>
      <c r="AM380" s="128">
        <f>VLOOKUP(FinalOutput[[#This Row],[ONS_Cenus_2011]],Table5[],CensusData!AF$1,FALSE)</f>
        <v>47</v>
      </c>
      <c r="AN380" s="128">
        <f>VLOOKUP(FinalOutput[[#This Row],[ONS_Cenus_2011]],Table5[],CensusData!AG$1,FALSE)</f>
        <v>8</v>
      </c>
      <c r="AO380" s="128">
        <f>VLOOKUP(FinalOutput[[#This Row],[ONS_Cenus_2011]],Table5[],CensusData!AH$1,FALSE)</f>
        <v>39</v>
      </c>
      <c r="AP380" s="128">
        <f>VLOOKUP(FinalOutput[[#This Row],[ONS_Cenus_2011]],Table5[],CensusData!AI$1,FALSE)</f>
        <v>110083</v>
      </c>
      <c r="AQ380" s="128">
        <f>VLOOKUP(FinalOutput[[#This Row],[ONS_Cenus_2011]],Table5[],CensusData!AJ$1,FALSE)</f>
        <v>27273</v>
      </c>
      <c r="AR380" s="128">
        <f>VLOOKUP(FinalOutput[[#This Row],[ONS_Cenus_2011]],Table5[],CensusData!AK$1,FALSE)</f>
        <v>13850</v>
      </c>
      <c r="AS380" s="128">
        <f>VLOOKUP(FinalOutput[[#This Row],[ONS_Cenus_2011]],Table5[],CensusData!AL$1,FALSE)</f>
        <v>18040</v>
      </c>
      <c r="AT380" s="128">
        <f>VLOOKUP(FinalOutput[[#This Row],[ONS_Cenus_2011]],Table5[],CensusData!AM$1,FALSE)</f>
        <v>4223</v>
      </c>
      <c r="AU380" s="128">
        <f>VLOOKUP(FinalOutput[[#This Row],[ONS_Cenus_2011]],Table5[],CensusData!AN$1,FALSE)</f>
        <v>12714</v>
      </c>
      <c r="AV380" s="128">
        <f>VLOOKUP(FinalOutput[[#This Row],[ONS_Cenus_2011]],Table5[],CensusData!AO$1,FALSE)</f>
        <v>28991</v>
      </c>
      <c r="AW380" s="128">
        <f>VLOOKUP(FinalOutput[[#This Row],[ONS_Cenus_2011]],Table5[],CensusData!AP$1,FALSE)</f>
        <v>4992</v>
      </c>
    </row>
    <row r="381" spans="1:49" ht="15" customHeight="1">
      <c r="A381" s="128" t="str">
        <f t="array" ref="A381">ConsolGeog[[#This Row],[Country]]</f>
        <v>Wales</v>
      </c>
      <c r="B381" s="129" t="str">
        <f t="array" ref="B381">ConsolGeog[[#This Row],[County Name]]</f>
        <v/>
      </c>
      <c r="C381" s="128" t="str">
        <f t="array" ref="C381">ConsolGeog[[#This Row],[la_code]]</f>
        <v>W06000024</v>
      </c>
      <c r="D381" s="129" t="str">
        <f t="array" ref="D381">ConsolGeog[[#This Row],[la_name]]</f>
        <v>Merthyr Tydfil</v>
      </c>
      <c r="E381" s="129" t="str">
        <f t="array" ref="E381">ConsolGeog[[#This Row],[LA Type]]</f>
        <v>Local Authority</v>
      </c>
      <c r="F381" s="129">
        <f t="array" ref="F381">ConsolGeog[[#This Row],[population]]</f>
        <v>58802</v>
      </c>
      <c r="G381" s="129">
        <f t="array" ref="G381">ConsolGeog[[#This Row],[area]]</f>
        <v>11139.29</v>
      </c>
      <c r="H381" s="129">
        <f t="array" ref="H381">MAX(ConsolGeog[[#This Row],[Presented HS - 16-17 (2014)]]+ConsolGeog[[#This Row],[Presented HS - 18-24 (2014)]],ConsolGeog[[#This Row],[Presented HS - 16-24 (2014)]])+MAX(ConsolGeog[[#This Row],[Presented CS - 16-17 (2014)]]+ConsolGeog[[#This Row],[Presented CS - 18-24 (2014)]],ConsolGeog[[#This Row],[Presented CS - 16-24 (2014)]])</f>
        <v>34</v>
      </c>
      <c r="I381" s="129">
        <f t="array" ref="I381">MAX(ConsolGeog[[#This Row],[Assessed HS - 16-17 (2014)]]+ConsolGeog[[#This Row],[Assessed HS - 18-24 (2014)]],ConsolGeog[[#This Row],[Assessed HS - 16-24 (2014)]])+MAX(ConsolGeog[[#This Row],[Assessed CS - 16-17 (2014)]]+ConsolGeog[[#This Row],[Assessed CS - 18-24 (2014)]],ConsolGeog[[#This Row],[Assessed CS - 16-24 (2014)]])</f>
        <v>34</v>
      </c>
      <c r="J381" s="128">
        <f>VLOOKUP(FinalOutput[[#This Row],[ONS_Cenus_2011]],Table5[],CensusData!C$1,FALSE)</f>
        <v>22640</v>
      </c>
      <c r="K381" s="128">
        <f>VLOOKUP(FinalOutput[[#This Row],[ONS_Cenus_2011]],Table5[],CensusData!D$1,FALSE)</f>
        <v>3515</v>
      </c>
      <c r="L381" s="128">
        <f>VLOOKUP(FinalOutput[[#This Row],[ONS_Cenus_2011]],Table5[],CensusData!E$1,FALSE)</f>
        <v>1871</v>
      </c>
      <c r="M381" s="128">
        <f>VLOOKUP(FinalOutput[[#This Row],[ONS_Cenus_2011]],Table5[],CensusData!F$1,FALSE)</f>
        <v>4326</v>
      </c>
      <c r="N381" s="128">
        <f>VLOOKUP(FinalOutput[[#This Row],[ONS_Cenus_2011]],Table5[],CensusData!G$1,FALSE)</f>
        <v>2377</v>
      </c>
      <c r="O381" s="128">
        <f>VLOOKUP(FinalOutput[[#This Row],[ONS_Cenus_2011]],Table5[],CensusData!H$1,FALSE)</f>
        <v>443</v>
      </c>
      <c r="P381" s="128" t="e">
        <f>VLOOKUP(FinalOutput[[#This Row],[ONS_Cenus_2011]],Table5[],CensusData!I$1,FALSE)</f>
        <v>#N/A</v>
      </c>
      <c r="Q381" s="128" t="e">
        <f>VLOOKUP(FinalOutput[[#This Row],[ONS_Cenus_2011]],Table5[],CensusData!J$1,FALSE)</f>
        <v>#N/A</v>
      </c>
      <c r="R381" s="128">
        <f>VLOOKUP(FinalOutput[[#This Row],[ONS_Cenus_2011]],Table5[],CensusData!K$1,FALSE)</f>
        <v>24264</v>
      </c>
      <c r="S381" s="128">
        <f>VLOOKUP(FinalOutput[[#This Row],[ONS_Cenus_2011]],Table5[],CensusData!L$1,FALSE)</f>
        <v>23794</v>
      </c>
      <c r="T381" s="128">
        <f>VLOOKUP(FinalOutput[[#This Row],[ONS_Cenus_2011]],Table5[],CensusData!M$1,FALSE)</f>
        <v>23157</v>
      </c>
      <c r="U381" s="128">
        <f>VLOOKUP(FinalOutput[[#This Row],[ONS_Cenus_2011]],Table5[],CensusData!N$1,FALSE)</f>
        <v>65</v>
      </c>
      <c r="V381" s="128">
        <f>VLOOKUP(FinalOutput[[#This Row],[ONS_Cenus_2011]],Table5[],CensusData!O$1,FALSE)</f>
        <v>29</v>
      </c>
      <c r="W381" s="128">
        <f>VLOOKUP(FinalOutput[[#This Row],[ONS_Cenus_2011]],Table5[],CensusData!P$1,FALSE)</f>
        <v>543</v>
      </c>
      <c r="X381" s="128">
        <f>VLOOKUP(FinalOutput[[#This Row],[ONS_Cenus_2011]],Table5[],CensusData!Q$1,FALSE)</f>
        <v>146</v>
      </c>
      <c r="Y381" s="128">
        <f>VLOOKUP(FinalOutput[[#This Row],[ONS_Cenus_2011]],Table5[],CensusData!R$1,FALSE)</f>
        <v>53</v>
      </c>
      <c r="Z381" s="128">
        <f>VLOOKUP(FinalOutput[[#This Row],[ONS_Cenus_2011]],Table5[],CensusData!S$1,FALSE)</f>
        <v>12</v>
      </c>
      <c r="AA381" s="128">
        <f>VLOOKUP(FinalOutput[[#This Row],[ONS_Cenus_2011]],Table5[],CensusData!T$1,FALSE)</f>
        <v>39</v>
      </c>
      <c r="AB381" s="128">
        <f>VLOOKUP(FinalOutput[[#This Row],[ONS_Cenus_2011]],Table5[],CensusData!U$1,FALSE)</f>
        <v>42</v>
      </c>
      <c r="AC381" s="128">
        <f>VLOOKUP(FinalOutput[[#This Row],[ONS_Cenus_2011]],Table5[],CensusData!V$1,FALSE)</f>
        <v>249</v>
      </c>
      <c r="AD381" s="128">
        <f>VLOOKUP(FinalOutput[[#This Row],[ONS_Cenus_2011]],Table5[],CensusData!W$1,FALSE)</f>
        <v>63</v>
      </c>
      <c r="AE381" s="128">
        <f>VLOOKUP(FinalOutput[[#This Row],[ONS_Cenus_2011]],Table5[],CensusData!X$1,FALSE)</f>
        <v>16</v>
      </c>
      <c r="AF381" s="128">
        <f>VLOOKUP(FinalOutput[[#This Row],[ONS_Cenus_2011]],Table5[],CensusData!Y$1,FALSE)</f>
        <v>15</v>
      </c>
      <c r="AG381" s="128">
        <f>VLOOKUP(FinalOutput[[#This Row],[ONS_Cenus_2011]],Table5[],CensusData!Z$1,FALSE)</f>
        <v>49</v>
      </c>
      <c r="AH381" s="128">
        <f>VLOOKUP(FinalOutput[[#This Row],[ONS_Cenus_2011]],Table5[],CensusData!AA$1,FALSE)</f>
        <v>106</v>
      </c>
      <c r="AI381" s="128">
        <f>VLOOKUP(FinalOutput[[#This Row],[ONS_Cenus_2011]],Table5[],CensusData!AB$1,FALSE)</f>
        <v>37</v>
      </c>
      <c r="AJ381" s="128">
        <f>VLOOKUP(FinalOutput[[#This Row],[ONS_Cenus_2011]],Table5[],CensusData!AC$1,FALSE)</f>
        <v>29</v>
      </c>
      <c r="AK381" s="128">
        <f>VLOOKUP(FinalOutput[[#This Row],[ONS_Cenus_2011]],Table5[],CensusData!AD$1,FALSE)</f>
        <v>4</v>
      </c>
      <c r="AL381" s="128">
        <f>VLOOKUP(FinalOutput[[#This Row],[ONS_Cenus_2011]],Table5[],CensusData!AE$1,FALSE)</f>
        <v>4</v>
      </c>
      <c r="AM381" s="128">
        <f>VLOOKUP(FinalOutput[[#This Row],[ONS_Cenus_2011]],Table5[],CensusData!AF$1,FALSE)</f>
        <v>38</v>
      </c>
      <c r="AN381" s="128">
        <f>VLOOKUP(FinalOutput[[#This Row],[ONS_Cenus_2011]],Table5[],CensusData!AG$1,FALSE)</f>
        <v>13</v>
      </c>
      <c r="AO381" s="128">
        <f>VLOOKUP(FinalOutput[[#This Row],[ONS_Cenus_2011]],Table5[],CensusData!AH$1,FALSE)</f>
        <v>25</v>
      </c>
      <c r="AP381" s="128">
        <f>VLOOKUP(FinalOutput[[#This Row],[ONS_Cenus_2011]],Table5[],CensusData!AI$1,FALSE)</f>
        <v>47842</v>
      </c>
      <c r="AQ381" s="128">
        <f>VLOOKUP(FinalOutput[[#This Row],[ONS_Cenus_2011]],Table5[],CensusData!AJ$1,FALSE)</f>
        <v>16407</v>
      </c>
      <c r="AR381" s="128">
        <f>VLOOKUP(FinalOutput[[#This Row],[ONS_Cenus_2011]],Table5[],CensusData!AK$1,FALSE)</f>
        <v>6832</v>
      </c>
      <c r="AS381" s="128">
        <f>VLOOKUP(FinalOutput[[#This Row],[ONS_Cenus_2011]],Table5[],CensusData!AL$1,FALSE)</f>
        <v>7221</v>
      </c>
      <c r="AT381" s="128">
        <f>VLOOKUP(FinalOutput[[#This Row],[ONS_Cenus_2011]],Table5[],CensusData!AM$1,FALSE)</f>
        <v>1755</v>
      </c>
      <c r="AU381" s="128">
        <f>VLOOKUP(FinalOutput[[#This Row],[ONS_Cenus_2011]],Table5[],CensusData!AN$1,FALSE)</f>
        <v>4810</v>
      </c>
      <c r="AV381" s="128">
        <f>VLOOKUP(FinalOutput[[#This Row],[ONS_Cenus_2011]],Table5[],CensusData!AO$1,FALSE)</f>
        <v>8493</v>
      </c>
      <c r="AW381" s="128">
        <f>VLOOKUP(FinalOutput[[#This Row],[ONS_Cenus_2011]],Table5[],CensusData!AP$1,FALSE)</f>
        <v>2324</v>
      </c>
    </row>
    <row r="382" spans="1:49" ht="15" customHeight="1">
      <c r="A382" s="128" t="str">
        <f t="array" ref="A382">ConsolGeog[[#This Row],[Country]]</f>
        <v>Northern Ireland</v>
      </c>
      <c r="B382" s="129" t="str">
        <f t="array" ref="B382">ConsolGeog[[#This Row],[County Name]]</f>
        <v/>
      </c>
      <c r="C382" s="128" t="str">
        <f t="array" ref="C382">ConsolGeog[[#This Row],[la_code]]</f>
        <v>N92000002</v>
      </c>
      <c r="D382" s="129" t="str">
        <f t="array" ref="D382">ConsolGeog[[#This Row],[la_name]]</f>
        <v>Northern Ireland</v>
      </c>
      <c r="E382" s="129" t="str">
        <f t="array" ref="E382">ConsolGeog[[#This Row],[LA Type]]</f>
        <v>Local Authority</v>
      </c>
      <c r="F382" s="129">
        <f t="array" ref="F382">ConsolGeog[[#This Row],[population]]</f>
        <v>1814297</v>
      </c>
      <c r="G382" s="129">
        <f t="array" ref="G382">ConsolGeog[[#This Row],[area]]</f>
        <v>1415309.8</v>
      </c>
      <c r="H382" s="129">
        <f t="array" ref="H382">MAX(ConsolGeog[[#This Row],[Presented HS - 16-17 (2014)]]+ConsolGeog[[#This Row],[Presented HS - 18-24 (2014)]],ConsolGeog[[#This Row],[Presented HS - 16-24 (2014)]])+MAX(ConsolGeog[[#This Row],[Presented CS - 16-17 (2014)]]+ConsolGeog[[#This Row],[Presented CS - 18-24 (2014)]],ConsolGeog[[#This Row],[Presented CS - 16-24 (2014)]])</f>
        <v>0</v>
      </c>
      <c r="I382" s="129">
        <f t="array" ref="I382">MAX(ConsolGeog[[#This Row],[Assessed HS - 16-17 (2014)]]+ConsolGeog[[#This Row],[Assessed HS - 18-24 (2014)]],ConsolGeog[[#This Row],[Assessed HS - 16-24 (2014)]])+MAX(ConsolGeog[[#This Row],[Assessed CS - 16-17 (2014)]]+ConsolGeog[[#This Row],[Assessed CS - 18-24 (2014)]],ConsolGeog[[#This Row],[Assessed CS - 16-24 (2014)]])</f>
        <v>0</v>
      </c>
      <c r="J382" s="128">
        <f>VLOOKUP(FinalOutput[[#This Row],[ONS_Cenus_2011]],Table5[],CensusData!C$1,FALSE)</f>
        <v>65196</v>
      </c>
      <c r="K382" s="128">
        <f>VLOOKUP(FinalOutput[[#This Row],[ONS_Cenus_2011]],Table5[],CensusData!D$1,FALSE)</f>
        <v>18870</v>
      </c>
      <c r="L382" s="128">
        <f>VLOOKUP(FinalOutput[[#This Row],[ONS_Cenus_2011]],Table5[],CensusData!E$1,FALSE)</f>
        <v>16197</v>
      </c>
      <c r="M382" s="128" t="e">
        <f>VLOOKUP(FinalOutput[[#This Row],[ONS_Cenus_2011]],Table5[],CensusData!F$1,FALSE)</f>
        <v>#N/A</v>
      </c>
      <c r="N382" s="128" t="e">
        <f>VLOOKUP(FinalOutput[[#This Row],[ONS_Cenus_2011]],Table5[],CensusData!G$1,FALSE)</f>
        <v>#N/A</v>
      </c>
      <c r="O382" s="128" t="e">
        <f>VLOOKUP(FinalOutput[[#This Row],[ONS_Cenus_2011]],Table5[],CensusData!H$1,FALSE)</f>
        <v>#N/A</v>
      </c>
      <c r="P382" s="128" t="e">
        <f>VLOOKUP(FinalOutput[[#This Row],[ONS_Cenus_2011]],Table5[],CensusData!I$1,FALSE)</f>
        <v>#N/A</v>
      </c>
      <c r="Q382" s="128" t="e">
        <f>VLOOKUP(FinalOutput[[#This Row],[ONS_Cenus_2011]],Table5[],CensusData!J$1,FALSE)</f>
        <v>#N/A</v>
      </c>
      <c r="R382" s="128" t="e">
        <f>VLOOKUP(FinalOutput[[#This Row],[ONS_Cenus_2011]],Table5[],CensusData!K$1,FALSE)</f>
        <v>#N/A</v>
      </c>
      <c r="S382" s="128" t="e">
        <f>VLOOKUP(FinalOutput[[#This Row],[ONS_Cenus_2011]],Table5[],CensusData!L$1,FALSE)</f>
        <v>#N/A</v>
      </c>
      <c r="T382" s="128" t="e">
        <f>VLOOKUP(FinalOutput[[#This Row],[ONS_Cenus_2011]],Table5[],CensusData!M$1,FALSE)</f>
        <v>#N/A</v>
      </c>
      <c r="U382" s="128" t="e">
        <f>VLOOKUP(FinalOutput[[#This Row],[ONS_Cenus_2011]],Table5[],CensusData!N$1,FALSE)</f>
        <v>#N/A</v>
      </c>
      <c r="V382" s="128" t="e">
        <f>VLOOKUP(FinalOutput[[#This Row],[ONS_Cenus_2011]],Table5[],CensusData!O$1,FALSE)</f>
        <v>#N/A</v>
      </c>
      <c r="W382" s="128" t="e">
        <f>VLOOKUP(FinalOutput[[#This Row],[ONS_Cenus_2011]],Table5[],CensusData!P$1,FALSE)</f>
        <v>#N/A</v>
      </c>
      <c r="X382" s="128" t="e">
        <f>VLOOKUP(FinalOutput[[#This Row],[ONS_Cenus_2011]],Table5[],CensusData!Q$1,FALSE)</f>
        <v>#N/A</v>
      </c>
      <c r="Y382" s="128" t="e">
        <f>VLOOKUP(FinalOutput[[#This Row],[ONS_Cenus_2011]],Table5[],CensusData!R$1,FALSE)</f>
        <v>#N/A</v>
      </c>
      <c r="Z382" s="128" t="e">
        <f>VLOOKUP(FinalOutput[[#This Row],[ONS_Cenus_2011]],Table5[],CensusData!S$1,FALSE)</f>
        <v>#N/A</v>
      </c>
      <c r="AA382" s="128" t="e">
        <f>VLOOKUP(FinalOutput[[#This Row],[ONS_Cenus_2011]],Table5[],CensusData!T$1,FALSE)</f>
        <v>#N/A</v>
      </c>
      <c r="AB382" s="128" t="e">
        <f>VLOOKUP(FinalOutput[[#This Row],[ONS_Cenus_2011]],Table5[],CensusData!U$1,FALSE)</f>
        <v>#N/A</v>
      </c>
      <c r="AC382" s="128" t="e">
        <f>VLOOKUP(FinalOutput[[#This Row],[ONS_Cenus_2011]],Table5[],CensusData!V$1,FALSE)</f>
        <v>#N/A</v>
      </c>
      <c r="AD382" s="128" t="e">
        <f>VLOOKUP(FinalOutput[[#This Row],[ONS_Cenus_2011]],Table5[],CensusData!W$1,FALSE)</f>
        <v>#N/A</v>
      </c>
      <c r="AE382" s="128" t="e">
        <f>VLOOKUP(FinalOutput[[#This Row],[ONS_Cenus_2011]],Table5[],CensusData!X$1,FALSE)</f>
        <v>#N/A</v>
      </c>
      <c r="AF382" s="128" t="e">
        <f>VLOOKUP(FinalOutput[[#This Row],[ONS_Cenus_2011]],Table5[],CensusData!Y$1,FALSE)</f>
        <v>#N/A</v>
      </c>
      <c r="AG382" s="128" t="e">
        <f>VLOOKUP(FinalOutput[[#This Row],[ONS_Cenus_2011]],Table5[],CensusData!Z$1,FALSE)</f>
        <v>#N/A</v>
      </c>
      <c r="AH382" s="128" t="e">
        <f>VLOOKUP(FinalOutput[[#This Row],[ONS_Cenus_2011]],Table5[],CensusData!AA$1,FALSE)</f>
        <v>#N/A</v>
      </c>
      <c r="AI382" s="128" t="e">
        <f>VLOOKUP(FinalOutput[[#This Row],[ONS_Cenus_2011]],Table5[],CensusData!AB$1,FALSE)</f>
        <v>#N/A</v>
      </c>
      <c r="AJ382" s="128" t="e">
        <f>VLOOKUP(FinalOutput[[#This Row],[ONS_Cenus_2011]],Table5[],CensusData!AC$1,FALSE)</f>
        <v>#N/A</v>
      </c>
      <c r="AK382" s="128" t="e">
        <f>VLOOKUP(FinalOutput[[#This Row],[ONS_Cenus_2011]],Table5[],CensusData!AD$1,FALSE)</f>
        <v>#N/A</v>
      </c>
      <c r="AL382" s="128" t="e">
        <f>VLOOKUP(FinalOutput[[#This Row],[ONS_Cenus_2011]],Table5[],CensusData!AE$1,FALSE)</f>
        <v>#N/A</v>
      </c>
      <c r="AM382" s="128" t="e">
        <f>VLOOKUP(FinalOutput[[#This Row],[ONS_Cenus_2011]],Table5[],CensusData!AF$1,FALSE)</f>
        <v>#N/A</v>
      </c>
      <c r="AN382" s="128" t="e">
        <f>VLOOKUP(FinalOutput[[#This Row],[ONS_Cenus_2011]],Table5[],CensusData!AG$1,FALSE)</f>
        <v>#N/A</v>
      </c>
      <c r="AO382" s="128" t="e">
        <f>VLOOKUP(FinalOutput[[#This Row],[ONS_Cenus_2011]],Table5[],CensusData!AH$1,FALSE)</f>
        <v>#N/A</v>
      </c>
      <c r="AP382" s="128" t="e">
        <f>VLOOKUP(FinalOutput[[#This Row],[ONS_Cenus_2011]],Table5[],CensusData!AI$1,FALSE)</f>
        <v>#N/A</v>
      </c>
      <c r="AQ382" s="128" t="e">
        <f>VLOOKUP(FinalOutput[[#This Row],[ONS_Cenus_2011]],Table5[],CensusData!AJ$1,FALSE)</f>
        <v>#N/A</v>
      </c>
      <c r="AR382" s="128" t="e">
        <f>VLOOKUP(FinalOutput[[#This Row],[ONS_Cenus_2011]],Table5[],CensusData!AK$1,FALSE)</f>
        <v>#N/A</v>
      </c>
      <c r="AS382" s="128" t="e">
        <f>VLOOKUP(FinalOutput[[#This Row],[ONS_Cenus_2011]],Table5[],CensusData!AL$1,FALSE)</f>
        <v>#N/A</v>
      </c>
      <c r="AT382" s="128" t="e">
        <f>VLOOKUP(FinalOutput[[#This Row],[ONS_Cenus_2011]],Table5[],CensusData!AM$1,FALSE)</f>
        <v>#N/A</v>
      </c>
      <c r="AU382" s="128" t="e">
        <f>VLOOKUP(FinalOutput[[#This Row],[ONS_Cenus_2011]],Table5[],CensusData!AN$1,FALSE)</f>
        <v>#N/A</v>
      </c>
      <c r="AV382" s="128" t="e">
        <f>VLOOKUP(FinalOutput[[#This Row],[ONS_Cenus_2011]],Table5[],CensusData!AO$1,FALSE)</f>
        <v>#N/A</v>
      </c>
      <c r="AW382" s="128" t="e">
        <f>VLOOKUP(FinalOutput[[#This Row],[ONS_Cenus_2011]],Table5[],CensusData!AP$1,FALSE)</f>
        <v>#N/A</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I1766"/>
  <sheetViews>
    <sheetView showGridLines="0" zoomScale="85" zoomScaleNormal="85" workbookViewId="0">
      <pane ySplit="1" topLeftCell="A2" activePane="bottomLeft" state="frozen"/>
      <selection pane="bottomLeft"/>
    </sheetView>
  </sheetViews>
  <sheetFormatPr defaultColWidth="13.42578125" defaultRowHeight="15" customHeight="1"/>
  <cols>
    <col min="1" max="1" width="16.28515625" style="6" bestFit="1" customWidth="1"/>
    <col min="2" max="2" width="27.5703125" style="6" bestFit="1" customWidth="1"/>
    <col min="3" max="3" width="10.85546875" style="6" bestFit="1" customWidth="1"/>
    <col min="4" max="4" width="12.7109375" style="6" customWidth="1"/>
    <col min="5" max="5" width="8.140625" style="6" customWidth="1"/>
    <col min="6" max="6" width="7.5703125" style="14" bestFit="1" customWidth="1"/>
    <col min="7" max="7" width="12.85546875" style="23" customWidth="1"/>
    <col min="8" max="8" width="12.85546875" customWidth="1"/>
    <col min="9" max="9" width="12.85546875" hidden="1" customWidth="1"/>
    <col min="10" max="10" width="12.85546875" style="6" hidden="1" customWidth="1"/>
    <col min="11" max="12" width="12.85546875" customWidth="1"/>
    <col min="13" max="13" width="21.42578125" hidden="1" customWidth="1"/>
    <col min="14" max="14" width="40.28515625" hidden="1" customWidth="1"/>
    <col min="15" max="15" width="39.28515625" hidden="1" customWidth="1"/>
    <col min="16" max="16" width="26" hidden="1" customWidth="1"/>
    <col min="17" max="17" width="19.28515625" style="6" bestFit="1" customWidth="1"/>
    <col min="18" max="18" width="28.85546875" style="6" bestFit="1" customWidth="1"/>
    <col min="20" max="20" width="21.5703125" style="6" bestFit="1" customWidth="1"/>
    <col min="21" max="21" width="20.7109375" style="6" customWidth="1"/>
    <col min="22" max="22" width="21.5703125" style="6" bestFit="1" customWidth="1"/>
    <col min="23" max="23" width="20.7109375" style="6" bestFit="1" customWidth="1"/>
    <col min="24" max="28" width="25" style="6" bestFit="1" customWidth="1"/>
    <col min="29" max="35" width="24.140625" style="6" bestFit="1" customWidth="1"/>
    <col min="36" max="16384" width="13.42578125" style="6"/>
  </cols>
  <sheetData>
    <row r="1" spans="1:35" ht="13.5" customHeight="1" thickBot="1">
      <c r="A1" s="46" t="s">
        <v>0</v>
      </c>
      <c r="B1" s="46" t="s">
        <v>1</v>
      </c>
      <c r="C1" s="46" t="s">
        <v>2</v>
      </c>
      <c r="D1" s="46" t="s">
        <v>3</v>
      </c>
      <c r="E1" s="46" t="s">
        <v>4</v>
      </c>
      <c r="F1" s="62" t="s">
        <v>5</v>
      </c>
      <c r="G1" s="62" t="s">
        <v>6</v>
      </c>
      <c r="H1" s="63" t="s">
        <v>7</v>
      </c>
      <c r="I1" s="62" t="s">
        <v>8</v>
      </c>
      <c r="J1" s="62" t="s">
        <v>9</v>
      </c>
      <c r="K1" s="46" t="s">
        <v>10</v>
      </c>
      <c r="L1" s="62" t="s">
        <v>11</v>
      </c>
      <c r="M1" s="62" t="s">
        <v>12</v>
      </c>
      <c r="N1" s="62" t="s">
        <v>13</v>
      </c>
      <c r="O1" s="62" t="s">
        <v>14</v>
      </c>
      <c r="P1" s="62" t="s">
        <v>15</v>
      </c>
      <c r="Q1" s="61" t="s">
        <v>887</v>
      </c>
      <c r="R1" s="61" t="s">
        <v>1174</v>
      </c>
      <c r="S1" s="61" t="s">
        <v>1172</v>
      </c>
      <c r="T1" s="61" t="s">
        <v>1185</v>
      </c>
      <c r="U1" s="61" t="s">
        <v>1175</v>
      </c>
      <c r="V1" s="61" t="s">
        <v>1186</v>
      </c>
      <c r="W1" s="61" t="s">
        <v>1187</v>
      </c>
      <c r="X1" s="102" t="s">
        <v>999</v>
      </c>
      <c r="Y1" s="102" t="s">
        <v>1000</v>
      </c>
      <c r="Z1" s="103" t="s">
        <v>998</v>
      </c>
      <c r="AA1" s="102" t="s">
        <v>1001</v>
      </c>
      <c r="AB1" s="102" t="s">
        <v>1002</v>
      </c>
      <c r="AC1" s="103" t="s">
        <v>1003</v>
      </c>
      <c r="AD1" s="104" t="s">
        <v>1176</v>
      </c>
      <c r="AE1" s="104" t="s">
        <v>1177</v>
      </c>
      <c r="AF1" s="105" t="s">
        <v>1178</v>
      </c>
      <c r="AG1" s="104" t="s">
        <v>1179</v>
      </c>
      <c r="AH1" s="104" t="s">
        <v>1180</v>
      </c>
      <c r="AI1" s="105" t="s">
        <v>1181</v>
      </c>
    </row>
    <row r="2" spans="1:35" customFormat="1" ht="13.5" customHeight="1">
      <c r="A2" s="64" t="s">
        <v>40</v>
      </c>
      <c r="B2" s="65" t="s">
        <v>223</v>
      </c>
      <c r="C2" s="64" t="s">
        <v>42</v>
      </c>
      <c r="D2" s="65"/>
      <c r="E2" s="66">
        <v>2012</v>
      </c>
      <c r="F2" s="67" t="s">
        <v>53</v>
      </c>
      <c r="G2" s="67">
        <v>48</v>
      </c>
      <c r="H2" s="68">
        <v>48</v>
      </c>
      <c r="I2" s="67">
        <v>14</v>
      </c>
      <c r="J2" s="45"/>
      <c r="K2" s="45"/>
      <c r="L2" s="45"/>
      <c r="M2" s="45"/>
      <c r="N2" s="45"/>
      <c r="O2" s="45"/>
      <c r="P2" s="45"/>
      <c r="Q2" s="41" t="str">
        <f>IF(CentrepointSourced[[#This Row],[Country]]="Northern Ireland","Northern Ireland",IFERROR(VLOOKUP(CentrepointSourced[[#This Row],[Local Authority]],LKP_LANameDQ[],2,FALSE),CentrepointSourced[[#This Row],[Local Authority]]))</f>
        <v>Allerdale</v>
      </c>
      <c r="R2" s="41" t="str">
        <f>IF(CentrepointSourced[[#This Row],[LA type]]="County","",INDEX(ConsolGeog[lad14cd],MATCH(CentrepointSourced[[#This Row],[Local Authority DQ]],ConsolGeog[la_name],0)))</f>
        <v>E07000026</v>
      </c>
      <c r="S2" s="41" t="str">
        <f>IF(OR(CentrepointSourced[[#This Row],[Country]]="Northern Ireland",CentrepointSourced[[#This Row],[Country]]="Scotland",CentrepointSourced[[#This Row],[Country]]="Wales"),"Local Authority",CentrepointSourced[[#This Row],[LA type]])</f>
        <v>District</v>
      </c>
      <c r="T2" s="41">
        <f>IF(TRIM(CentrepointSourced[[#This Row],[Presented HS]])="",0,IF(CentrepointSourced[[#This Row],[Presented HS]]="&lt;5",2.5,IF(CentrepointSourced[[#This Row],[Presented HS]]="&lt;10",5,VALUE(TRIM(CentrepointSourced[[#This Row],[Presented HS]])))))</f>
        <v>48</v>
      </c>
      <c r="U2" s="41">
        <f>IF(TRIM(CentrepointSourced[[#This Row],[Assessed HS]])="",0,IF(CentrepointSourced[[#This Row],[Assessed HS]]="&lt;5",2.5,IF(CentrepointSourced[[#This Row],[Assessed HS]]="&lt;10",5,VALUE(TRIM(CentrepointSourced[[#This Row],[Assessed HS]])))))</f>
        <v>48</v>
      </c>
      <c r="V2" s="41">
        <f>IF(TRIM(CentrepointSourced[[#This Row],[Presented CS]])="",0,IF(CentrepointSourced[[#This Row],[Presented CS]]="&lt;5",2.5,IF(CentrepointSourced[[#This Row],[Presented CS]]="&lt;10",5,VALUE(TRIM(CentrepointSourced[[#This Row],[Presented CS]])))))</f>
        <v>0</v>
      </c>
      <c r="W2" s="41">
        <f>IF(TRIM(CentrepointSourced[[#This Row],[Assessed CS]])="",0,IF(CentrepointSourced[[#This Row],[Assessed CS]]="&lt;5",2.5,IF(CentrepointSourced[[#This Row],[Assessed CS]]="&lt;10",5,VALUE(TRIM(CentrepointSourced[[#This Row],[Assessed CS]])))))</f>
        <v>0</v>
      </c>
      <c r="X2" s="106">
        <f>IF(CentrepointSourced[[#This Row],[Age]]="16-17",CentrepointSourced[[#This Row],[Presented HS DQ]],0)</f>
        <v>0</v>
      </c>
      <c r="Y2" s="106">
        <f>IF(CentrepointSourced[[#This Row],[Age]]="16-24",CentrepointSourced[[#This Row],[Presented HS DQ]],0)</f>
        <v>48</v>
      </c>
      <c r="Z2" s="106">
        <f>IF(CentrepointSourced[[#This Row],[Age]]="18-24",CentrepointSourced[[#This Row],[Presented HS DQ]],0)</f>
        <v>0</v>
      </c>
      <c r="AA2" s="106">
        <f>IF(CentrepointSourced[[#This Row],[Age]]="16-17",CentrepointSourced[[#This Row],[Presented CS DQ]],0)</f>
        <v>0</v>
      </c>
      <c r="AB2" s="106">
        <f>IF(CentrepointSourced[[#This Row],[Age]]="16-24",CentrepointSourced[[#This Row],[Presented CS DQ]],0)</f>
        <v>0</v>
      </c>
      <c r="AC2" s="106">
        <f>IF(CentrepointSourced[[#This Row],[Age]]="18-24",CentrepointSourced[[#This Row],[Presented CS DQ]],0)</f>
        <v>0</v>
      </c>
      <c r="AD2" s="107">
        <f>IF(CentrepointSourced[[#This Row],[Age]]="16-17",CentrepointSourced[[#This Row],[Assessed HS DQ]],0)</f>
        <v>0</v>
      </c>
      <c r="AE2" s="107">
        <f>IF(CentrepointSourced[[#This Row],[Age]]="16-24",CentrepointSourced[[#This Row],[Assessed HS DQ]],0)</f>
        <v>48</v>
      </c>
      <c r="AF2" s="107">
        <f>IF(CentrepointSourced[[#This Row],[Age]]="18-24",CentrepointSourced[[#This Row],[Assessed HS DQ]],0)</f>
        <v>0</v>
      </c>
      <c r="AG2" s="107">
        <f>IF(CentrepointSourced[[#This Row],[Age]]="16-17",CentrepointSourced[[#This Row],[Assessed CS DQ]],0)</f>
        <v>0</v>
      </c>
      <c r="AH2" s="107">
        <f>IF(CentrepointSourced[[#This Row],[Age]]="16-24",CentrepointSourced[[#This Row],[Assessed CS DQ]],0)</f>
        <v>0</v>
      </c>
      <c r="AI2" s="107">
        <f>IF(CentrepointSourced[[#This Row],[Age]]="18-24",CentrepointSourced[[#This Row],[Assessed CS DQ]],0)</f>
        <v>0</v>
      </c>
    </row>
    <row r="3" spans="1:35" customFormat="1" ht="13.5" customHeight="1">
      <c r="A3" s="64" t="s">
        <v>40</v>
      </c>
      <c r="B3" s="65" t="s">
        <v>223</v>
      </c>
      <c r="C3" s="64" t="s">
        <v>42</v>
      </c>
      <c r="D3" s="65"/>
      <c r="E3" s="66">
        <v>2013</v>
      </c>
      <c r="F3" s="67" t="s">
        <v>53</v>
      </c>
      <c r="G3" s="67">
        <v>42</v>
      </c>
      <c r="H3" s="68">
        <v>42</v>
      </c>
      <c r="I3" s="67">
        <v>8</v>
      </c>
      <c r="J3" s="45"/>
      <c r="K3" s="45"/>
      <c r="L3" s="45"/>
      <c r="M3" s="45"/>
      <c r="N3" s="45"/>
      <c r="O3" s="45"/>
      <c r="P3" s="45"/>
      <c r="Q3" s="41" t="str">
        <f>IF(CentrepointSourced[[#This Row],[Country]]="Northern Ireland","Northern Ireland",IFERROR(VLOOKUP(CentrepointSourced[[#This Row],[Local Authority]],LKP_LANameDQ[],2,FALSE),CentrepointSourced[[#This Row],[Local Authority]]))</f>
        <v>Allerdale</v>
      </c>
      <c r="R3" s="41" t="str">
        <f>IF(CentrepointSourced[[#This Row],[LA type]]="County","",INDEX(ConsolGeog[lad14cd],MATCH(CentrepointSourced[[#This Row],[Local Authority DQ]],ConsolGeog[la_name],0)))</f>
        <v>E07000026</v>
      </c>
      <c r="S3" s="41" t="str">
        <f>IF(OR(CentrepointSourced[[#This Row],[Country]]="Northern Ireland",CentrepointSourced[[#This Row],[Country]]="Scotland",CentrepointSourced[[#This Row],[Country]]="Wales"),"Local Authority",CentrepointSourced[[#This Row],[LA type]])</f>
        <v>District</v>
      </c>
      <c r="T3" s="41">
        <f>IF(TRIM(CentrepointSourced[[#This Row],[Presented HS]])="",0,IF(CentrepointSourced[[#This Row],[Presented HS]]="&lt;5",2.5,IF(CentrepointSourced[[#This Row],[Presented HS]]="&lt;10",5,VALUE(TRIM(CentrepointSourced[[#This Row],[Presented HS]])))))</f>
        <v>42</v>
      </c>
      <c r="U3" s="41">
        <f>IF(TRIM(CentrepointSourced[[#This Row],[Assessed HS]])="",0,IF(CentrepointSourced[[#This Row],[Assessed HS]]="&lt;5",2.5,IF(CentrepointSourced[[#This Row],[Assessed HS]]="&lt;10",5,VALUE(TRIM(CentrepointSourced[[#This Row],[Assessed HS]])))))</f>
        <v>42</v>
      </c>
      <c r="V3" s="41">
        <f>IF(TRIM(CentrepointSourced[[#This Row],[Presented CS]])="",0,IF(CentrepointSourced[[#This Row],[Presented CS]]="&lt;5",2.5,IF(CentrepointSourced[[#This Row],[Presented CS]]="&lt;10",5,VALUE(TRIM(CentrepointSourced[[#This Row],[Presented CS]])))))</f>
        <v>0</v>
      </c>
      <c r="W3" s="41">
        <f>IF(TRIM(CentrepointSourced[[#This Row],[Assessed CS]])="",0,IF(CentrepointSourced[[#This Row],[Assessed CS]]="&lt;5",2.5,IF(CentrepointSourced[[#This Row],[Assessed CS]]="&lt;10",5,VALUE(TRIM(CentrepointSourced[[#This Row],[Assessed CS]])))))</f>
        <v>0</v>
      </c>
      <c r="X3" s="106">
        <f>IF(CentrepointSourced[[#This Row],[Age]]="16-17",CentrepointSourced[[#This Row],[Presented HS DQ]],0)</f>
        <v>0</v>
      </c>
      <c r="Y3" s="106">
        <f>IF(CentrepointSourced[[#This Row],[Age]]="16-24",CentrepointSourced[[#This Row],[Presented HS DQ]],0)</f>
        <v>42</v>
      </c>
      <c r="Z3" s="106">
        <f>IF(CentrepointSourced[[#This Row],[Age]]="18-24",CentrepointSourced[[#This Row],[Presented HS DQ]],0)</f>
        <v>0</v>
      </c>
      <c r="AA3" s="106">
        <f>IF(CentrepointSourced[[#This Row],[Age]]="16-17",CentrepointSourced[[#This Row],[Presented CS DQ]],0)</f>
        <v>0</v>
      </c>
      <c r="AB3" s="106">
        <f>IF(CentrepointSourced[[#This Row],[Age]]="16-24",CentrepointSourced[[#This Row],[Presented CS DQ]],0)</f>
        <v>0</v>
      </c>
      <c r="AC3" s="106">
        <f>IF(CentrepointSourced[[#This Row],[Age]]="18-24",CentrepointSourced[[#This Row],[Presented CS DQ]],0)</f>
        <v>0</v>
      </c>
      <c r="AD3" s="107">
        <f>IF(CentrepointSourced[[#This Row],[Age]]="16-17",CentrepointSourced[[#This Row],[Assessed HS DQ]],0)</f>
        <v>0</v>
      </c>
      <c r="AE3" s="107">
        <f>IF(CentrepointSourced[[#This Row],[Age]]="16-24",CentrepointSourced[[#This Row],[Assessed HS DQ]],0)</f>
        <v>42</v>
      </c>
      <c r="AF3" s="107">
        <f>IF(CentrepointSourced[[#This Row],[Age]]="18-24",CentrepointSourced[[#This Row],[Assessed HS DQ]],0)</f>
        <v>0</v>
      </c>
      <c r="AG3" s="107">
        <f>IF(CentrepointSourced[[#This Row],[Age]]="16-17",CentrepointSourced[[#This Row],[Assessed CS DQ]],0)</f>
        <v>0</v>
      </c>
      <c r="AH3" s="107">
        <f>IF(CentrepointSourced[[#This Row],[Age]]="16-24",CentrepointSourced[[#This Row],[Assessed CS DQ]],0)</f>
        <v>0</v>
      </c>
      <c r="AI3" s="107">
        <f>IF(CentrepointSourced[[#This Row],[Age]]="18-24",CentrepointSourced[[#This Row],[Assessed CS DQ]],0)</f>
        <v>0</v>
      </c>
    </row>
    <row r="4" spans="1:35" customFormat="1" ht="13.5" customHeight="1">
      <c r="A4" s="64" t="s">
        <v>40</v>
      </c>
      <c r="B4" s="65" t="s">
        <v>223</v>
      </c>
      <c r="C4" s="64" t="s">
        <v>42</v>
      </c>
      <c r="D4" s="65"/>
      <c r="E4" s="66">
        <v>2014</v>
      </c>
      <c r="F4" s="67" t="s">
        <v>53</v>
      </c>
      <c r="G4" s="67">
        <v>25</v>
      </c>
      <c r="H4" s="68">
        <v>25</v>
      </c>
      <c r="I4" s="67">
        <v>6</v>
      </c>
      <c r="J4" s="45"/>
      <c r="K4" s="45"/>
      <c r="L4" s="45"/>
      <c r="M4" s="45"/>
      <c r="N4" s="45"/>
      <c r="O4" s="45"/>
      <c r="P4" s="45"/>
      <c r="Q4" s="41" t="str">
        <f>IF(CentrepointSourced[[#This Row],[Country]]="Northern Ireland","Northern Ireland",IFERROR(VLOOKUP(CentrepointSourced[[#This Row],[Local Authority]],LKP_LANameDQ[],2,FALSE),CentrepointSourced[[#This Row],[Local Authority]]))</f>
        <v>Allerdale</v>
      </c>
      <c r="R4" s="41" t="str">
        <f>IF(CentrepointSourced[[#This Row],[LA type]]="County","",INDEX(ConsolGeog[lad14cd],MATCH(CentrepointSourced[[#This Row],[Local Authority DQ]],ConsolGeog[la_name],0)))</f>
        <v>E07000026</v>
      </c>
      <c r="S4" s="41" t="str">
        <f>IF(OR(CentrepointSourced[[#This Row],[Country]]="Northern Ireland",CentrepointSourced[[#This Row],[Country]]="Scotland",CentrepointSourced[[#This Row],[Country]]="Wales"),"Local Authority",CentrepointSourced[[#This Row],[LA type]])</f>
        <v>District</v>
      </c>
      <c r="T4" s="41">
        <f>IF(TRIM(CentrepointSourced[[#This Row],[Presented HS]])="",0,IF(CentrepointSourced[[#This Row],[Presented HS]]="&lt;5",2.5,IF(CentrepointSourced[[#This Row],[Presented HS]]="&lt;10",5,VALUE(TRIM(CentrepointSourced[[#This Row],[Presented HS]])))))</f>
        <v>25</v>
      </c>
      <c r="U4" s="41">
        <f>IF(TRIM(CentrepointSourced[[#This Row],[Assessed HS]])="",0,IF(CentrepointSourced[[#This Row],[Assessed HS]]="&lt;5",2.5,IF(CentrepointSourced[[#This Row],[Assessed HS]]="&lt;10",5,VALUE(TRIM(CentrepointSourced[[#This Row],[Assessed HS]])))))</f>
        <v>25</v>
      </c>
      <c r="V4" s="41">
        <f>IF(TRIM(CentrepointSourced[[#This Row],[Presented CS]])="",0,IF(CentrepointSourced[[#This Row],[Presented CS]]="&lt;5",2.5,IF(CentrepointSourced[[#This Row],[Presented CS]]="&lt;10",5,VALUE(TRIM(CentrepointSourced[[#This Row],[Presented CS]])))))</f>
        <v>0</v>
      </c>
      <c r="W4" s="41">
        <f>IF(TRIM(CentrepointSourced[[#This Row],[Assessed CS]])="",0,IF(CentrepointSourced[[#This Row],[Assessed CS]]="&lt;5",2.5,IF(CentrepointSourced[[#This Row],[Assessed CS]]="&lt;10",5,VALUE(TRIM(CentrepointSourced[[#This Row],[Assessed CS]])))))</f>
        <v>0</v>
      </c>
      <c r="X4" s="106">
        <f>IF(CentrepointSourced[[#This Row],[Age]]="16-17",CentrepointSourced[[#This Row],[Presented HS DQ]],0)</f>
        <v>0</v>
      </c>
      <c r="Y4" s="106">
        <f>IF(CentrepointSourced[[#This Row],[Age]]="16-24",CentrepointSourced[[#This Row],[Presented HS DQ]],0)</f>
        <v>25</v>
      </c>
      <c r="Z4" s="106">
        <f>IF(CentrepointSourced[[#This Row],[Age]]="18-24",CentrepointSourced[[#This Row],[Presented HS DQ]],0)</f>
        <v>0</v>
      </c>
      <c r="AA4" s="106">
        <f>IF(CentrepointSourced[[#This Row],[Age]]="16-17",CentrepointSourced[[#This Row],[Presented CS DQ]],0)</f>
        <v>0</v>
      </c>
      <c r="AB4" s="106">
        <f>IF(CentrepointSourced[[#This Row],[Age]]="16-24",CentrepointSourced[[#This Row],[Presented CS DQ]],0)</f>
        <v>0</v>
      </c>
      <c r="AC4" s="106">
        <f>IF(CentrepointSourced[[#This Row],[Age]]="18-24",CentrepointSourced[[#This Row],[Presented CS DQ]],0)</f>
        <v>0</v>
      </c>
      <c r="AD4" s="107">
        <f>IF(CentrepointSourced[[#This Row],[Age]]="16-17",CentrepointSourced[[#This Row],[Assessed HS DQ]],0)</f>
        <v>0</v>
      </c>
      <c r="AE4" s="107">
        <f>IF(CentrepointSourced[[#This Row],[Age]]="16-24",CentrepointSourced[[#This Row],[Assessed HS DQ]],0)</f>
        <v>25</v>
      </c>
      <c r="AF4" s="107">
        <f>IF(CentrepointSourced[[#This Row],[Age]]="18-24",CentrepointSourced[[#This Row],[Assessed HS DQ]],0)</f>
        <v>0</v>
      </c>
      <c r="AG4" s="107">
        <f>IF(CentrepointSourced[[#This Row],[Age]]="16-17",CentrepointSourced[[#This Row],[Assessed CS DQ]],0)</f>
        <v>0</v>
      </c>
      <c r="AH4" s="107">
        <f>IF(CentrepointSourced[[#This Row],[Age]]="16-24",CentrepointSourced[[#This Row],[Assessed CS DQ]],0)</f>
        <v>0</v>
      </c>
      <c r="AI4" s="107">
        <f>IF(CentrepointSourced[[#This Row],[Age]]="18-24",CentrepointSourced[[#This Row],[Assessed CS DQ]],0)</f>
        <v>0</v>
      </c>
    </row>
    <row r="5" spans="1:35" customFormat="1" ht="13.5" customHeight="1">
      <c r="A5" s="69" t="s">
        <v>40</v>
      </c>
      <c r="B5" s="70" t="s">
        <v>224</v>
      </c>
      <c r="C5" s="69" t="s">
        <v>42</v>
      </c>
      <c r="D5" s="70"/>
      <c r="E5" s="71">
        <v>2012</v>
      </c>
      <c r="F5" s="67" t="s">
        <v>25</v>
      </c>
      <c r="G5" s="67">
        <v>3</v>
      </c>
      <c r="H5" s="68">
        <v>0</v>
      </c>
      <c r="I5" s="67">
        <v>0</v>
      </c>
      <c r="J5" s="45"/>
      <c r="K5" s="45"/>
      <c r="L5" s="45"/>
      <c r="M5" s="45"/>
      <c r="N5" s="45"/>
      <c r="O5" s="45"/>
      <c r="P5" s="45"/>
      <c r="Q5" s="41" t="str">
        <f>IF(CentrepointSourced[[#This Row],[Country]]="Northern Ireland","Northern Ireland",IFERROR(VLOOKUP(CentrepointSourced[[#This Row],[Local Authority]],LKP_LANameDQ[],2,FALSE),CentrepointSourced[[#This Row],[Local Authority]]))</f>
        <v>Amber Valley</v>
      </c>
      <c r="R5" s="41" t="str">
        <f>IF(CentrepointSourced[[#This Row],[LA type]]="County","",INDEX(ConsolGeog[lad14cd],MATCH(CentrepointSourced[[#This Row],[Local Authority DQ]],ConsolGeog[la_name],0)))</f>
        <v>E07000032</v>
      </c>
      <c r="S5" s="41" t="str">
        <f>IF(OR(CentrepointSourced[[#This Row],[Country]]="Northern Ireland",CentrepointSourced[[#This Row],[Country]]="Scotland",CentrepointSourced[[#This Row],[Country]]="Wales"),"Local Authority",CentrepointSourced[[#This Row],[LA type]])</f>
        <v>District</v>
      </c>
      <c r="T5" s="41">
        <f>IF(TRIM(CentrepointSourced[[#This Row],[Presented HS]])="",0,IF(CentrepointSourced[[#This Row],[Presented HS]]="&lt;5",2.5,IF(CentrepointSourced[[#This Row],[Presented HS]]="&lt;10",5,VALUE(TRIM(CentrepointSourced[[#This Row],[Presented HS]])))))</f>
        <v>3</v>
      </c>
      <c r="U5" s="41">
        <f>IF(TRIM(CentrepointSourced[[#This Row],[Assessed HS]])="",0,IF(CentrepointSourced[[#This Row],[Assessed HS]]="&lt;5",2.5,IF(CentrepointSourced[[#This Row],[Assessed HS]]="&lt;10",5,VALUE(TRIM(CentrepointSourced[[#This Row],[Assessed HS]])))))</f>
        <v>0</v>
      </c>
      <c r="V5" s="41">
        <f>IF(TRIM(CentrepointSourced[[#This Row],[Presented CS]])="",0,IF(CentrepointSourced[[#This Row],[Presented CS]]="&lt;5",2.5,IF(CentrepointSourced[[#This Row],[Presented CS]]="&lt;10",5,VALUE(TRIM(CentrepointSourced[[#This Row],[Presented CS]])))))</f>
        <v>0</v>
      </c>
      <c r="W5" s="41">
        <f>IF(TRIM(CentrepointSourced[[#This Row],[Assessed CS]])="",0,IF(CentrepointSourced[[#This Row],[Assessed CS]]="&lt;5",2.5,IF(CentrepointSourced[[#This Row],[Assessed CS]]="&lt;10",5,VALUE(TRIM(CentrepointSourced[[#This Row],[Assessed CS]])))))</f>
        <v>0</v>
      </c>
      <c r="X5" s="106">
        <f>IF(CentrepointSourced[[#This Row],[Age]]="16-17",CentrepointSourced[[#This Row],[Presented HS DQ]],0)</f>
        <v>3</v>
      </c>
      <c r="Y5" s="106">
        <f>IF(CentrepointSourced[[#This Row],[Age]]="16-24",CentrepointSourced[[#This Row],[Presented HS DQ]],0)</f>
        <v>0</v>
      </c>
      <c r="Z5" s="106">
        <f>IF(CentrepointSourced[[#This Row],[Age]]="18-24",CentrepointSourced[[#This Row],[Presented HS DQ]],0)</f>
        <v>0</v>
      </c>
      <c r="AA5" s="106">
        <f>IF(CentrepointSourced[[#This Row],[Age]]="16-17",CentrepointSourced[[#This Row],[Presented CS DQ]],0)</f>
        <v>0</v>
      </c>
      <c r="AB5" s="106">
        <f>IF(CentrepointSourced[[#This Row],[Age]]="16-24",CentrepointSourced[[#This Row],[Presented CS DQ]],0)</f>
        <v>0</v>
      </c>
      <c r="AC5" s="106">
        <f>IF(CentrepointSourced[[#This Row],[Age]]="18-24",CentrepointSourced[[#This Row],[Presented CS DQ]],0)</f>
        <v>0</v>
      </c>
      <c r="AD5" s="107">
        <f>IF(CentrepointSourced[[#This Row],[Age]]="16-17",CentrepointSourced[[#This Row],[Assessed HS DQ]],0)</f>
        <v>0</v>
      </c>
      <c r="AE5" s="107">
        <f>IF(CentrepointSourced[[#This Row],[Age]]="16-24",CentrepointSourced[[#This Row],[Assessed HS DQ]],0)</f>
        <v>0</v>
      </c>
      <c r="AF5" s="107">
        <f>IF(CentrepointSourced[[#This Row],[Age]]="18-24",CentrepointSourced[[#This Row],[Assessed HS DQ]],0)</f>
        <v>0</v>
      </c>
      <c r="AG5" s="107">
        <f>IF(CentrepointSourced[[#This Row],[Age]]="16-17",CentrepointSourced[[#This Row],[Assessed CS DQ]],0)</f>
        <v>0</v>
      </c>
      <c r="AH5" s="107">
        <f>IF(CentrepointSourced[[#This Row],[Age]]="16-24",CentrepointSourced[[#This Row],[Assessed CS DQ]],0)</f>
        <v>0</v>
      </c>
      <c r="AI5" s="107">
        <f>IF(CentrepointSourced[[#This Row],[Age]]="18-24",CentrepointSourced[[#This Row],[Assessed CS DQ]],0)</f>
        <v>0</v>
      </c>
    </row>
    <row r="6" spans="1:35" customFormat="1" ht="13.5" customHeight="1">
      <c r="A6" s="45" t="s">
        <v>40</v>
      </c>
      <c r="B6" s="62" t="s">
        <v>224</v>
      </c>
      <c r="C6" s="45" t="s">
        <v>42</v>
      </c>
      <c r="D6" s="62"/>
      <c r="E6" s="67">
        <v>2012</v>
      </c>
      <c r="F6" s="67" t="s">
        <v>26</v>
      </c>
      <c r="G6" s="67">
        <v>168</v>
      </c>
      <c r="H6" s="68">
        <v>67</v>
      </c>
      <c r="I6" s="67">
        <v>7</v>
      </c>
      <c r="J6" s="45"/>
      <c r="K6" s="45"/>
      <c r="L6" s="45"/>
      <c r="M6" s="45"/>
      <c r="N6" s="45"/>
      <c r="O6" s="45"/>
      <c r="P6" s="45"/>
      <c r="Q6" s="41" t="str">
        <f>IF(CentrepointSourced[[#This Row],[Country]]="Northern Ireland","Northern Ireland",IFERROR(VLOOKUP(CentrepointSourced[[#This Row],[Local Authority]],LKP_LANameDQ[],2,FALSE),CentrepointSourced[[#This Row],[Local Authority]]))</f>
        <v>Amber Valley</v>
      </c>
      <c r="R6" s="41" t="str">
        <f>IF(CentrepointSourced[[#This Row],[LA type]]="County","",INDEX(ConsolGeog[lad14cd],MATCH(CentrepointSourced[[#This Row],[Local Authority DQ]],ConsolGeog[la_name],0)))</f>
        <v>E07000032</v>
      </c>
      <c r="S6" s="41" t="str">
        <f>IF(OR(CentrepointSourced[[#This Row],[Country]]="Northern Ireland",CentrepointSourced[[#This Row],[Country]]="Scotland",CentrepointSourced[[#This Row],[Country]]="Wales"),"Local Authority",CentrepointSourced[[#This Row],[LA type]])</f>
        <v>District</v>
      </c>
      <c r="T6" s="41">
        <f>IF(TRIM(CentrepointSourced[[#This Row],[Presented HS]])="",0,IF(CentrepointSourced[[#This Row],[Presented HS]]="&lt;5",2.5,IF(CentrepointSourced[[#This Row],[Presented HS]]="&lt;10",5,VALUE(TRIM(CentrepointSourced[[#This Row],[Presented HS]])))))</f>
        <v>168</v>
      </c>
      <c r="U6" s="41">
        <f>IF(TRIM(CentrepointSourced[[#This Row],[Assessed HS]])="",0,IF(CentrepointSourced[[#This Row],[Assessed HS]]="&lt;5",2.5,IF(CentrepointSourced[[#This Row],[Assessed HS]]="&lt;10",5,VALUE(TRIM(CentrepointSourced[[#This Row],[Assessed HS]])))))</f>
        <v>67</v>
      </c>
      <c r="V6" s="41">
        <f>IF(TRIM(CentrepointSourced[[#This Row],[Presented CS]])="",0,IF(CentrepointSourced[[#This Row],[Presented CS]]="&lt;5",2.5,IF(CentrepointSourced[[#This Row],[Presented CS]]="&lt;10",5,VALUE(TRIM(CentrepointSourced[[#This Row],[Presented CS]])))))</f>
        <v>0</v>
      </c>
      <c r="W6" s="41">
        <f>IF(TRIM(CentrepointSourced[[#This Row],[Assessed CS]])="",0,IF(CentrepointSourced[[#This Row],[Assessed CS]]="&lt;5",2.5,IF(CentrepointSourced[[#This Row],[Assessed CS]]="&lt;10",5,VALUE(TRIM(CentrepointSourced[[#This Row],[Assessed CS]])))))</f>
        <v>0</v>
      </c>
      <c r="X6" s="106">
        <f>IF(CentrepointSourced[[#This Row],[Age]]="16-17",CentrepointSourced[[#This Row],[Presented HS DQ]],0)</f>
        <v>0</v>
      </c>
      <c r="Y6" s="106">
        <f>IF(CentrepointSourced[[#This Row],[Age]]="16-24",CentrepointSourced[[#This Row],[Presented HS DQ]],0)</f>
        <v>0</v>
      </c>
      <c r="Z6" s="106">
        <f>IF(CentrepointSourced[[#This Row],[Age]]="18-24",CentrepointSourced[[#This Row],[Presented HS DQ]],0)</f>
        <v>168</v>
      </c>
      <c r="AA6" s="106">
        <f>IF(CentrepointSourced[[#This Row],[Age]]="16-17",CentrepointSourced[[#This Row],[Presented CS DQ]],0)</f>
        <v>0</v>
      </c>
      <c r="AB6" s="106">
        <f>IF(CentrepointSourced[[#This Row],[Age]]="16-24",CentrepointSourced[[#This Row],[Presented CS DQ]],0)</f>
        <v>0</v>
      </c>
      <c r="AC6" s="106">
        <f>IF(CentrepointSourced[[#This Row],[Age]]="18-24",CentrepointSourced[[#This Row],[Presented CS DQ]],0)</f>
        <v>0</v>
      </c>
      <c r="AD6" s="107">
        <f>IF(CentrepointSourced[[#This Row],[Age]]="16-17",CentrepointSourced[[#This Row],[Assessed HS DQ]],0)</f>
        <v>0</v>
      </c>
      <c r="AE6" s="107">
        <f>IF(CentrepointSourced[[#This Row],[Age]]="16-24",CentrepointSourced[[#This Row],[Assessed HS DQ]],0)</f>
        <v>0</v>
      </c>
      <c r="AF6" s="107">
        <f>IF(CentrepointSourced[[#This Row],[Age]]="18-24",CentrepointSourced[[#This Row],[Assessed HS DQ]],0)</f>
        <v>67</v>
      </c>
      <c r="AG6" s="107">
        <f>IF(CentrepointSourced[[#This Row],[Age]]="16-17",CentrepointSourced[[#This Row],[Assessed CS DQ]],0)</f>
        <v>0</v>
      </c>
      <c r="AH6" s="107">
        <f>IF(CentrepointSourced[[#This Row],[Age]]="16-24",CentrepointSourced[[#This Row],[Assessed CS DQ]],0)</f>
        <v>0</v>
      </c>
      <c r="AI6" s="107">
        <f>IF(CentrepointSourced[[#This Row],[Age]]="18-24",CentrepointSourced[[#This Row],[Assessed CS DQ]],0)</f>
        <v>0</v>
      </c>
    </row>
    <row r="7" spans="1:35" customFormat="1" ht="13.5" customHeight="1">
      <c r="A7" s="45" t="s">
        <v>40</v>
      </c>
      <c r="B7" s="62" t="s">
        <v>224</v>
      </c>
      <c r="C7" s="45" t="s">
        <v>42</v>
      </c>
      <c r="D7" s="62"/>
      <c r="E7" s="67">
        <v>2013</v>
      </c>
      <c r="F7" s="67" t="s">
        <v>25</v>
      </c>
      <c r="G7" s="67">
        <v>18</v>
      </c>
      <c r="H7" s="68">
        <v>6</v>
      </c>
      <c r="I7" s="67">
        <v>1</v>
      </c>
      <c r="J7" s="45"/>
      <c r="K7" s="45"/>
      <c r="L7" s="45"/>
      <c r="M7" s="45"/>
      <c r="N7" s="45"/>
      <c r="O7" s="45"/>
      <c r="P7" s="45"/>
      <c r="Q7" s="41" t="str">
        <f>IF(CentrepointSourced[[#This Row],[Country]]="Northern Ireland","Northern Ireland",IFERROR(VLOOKUP(CentrepointSourced[[#This Row],[Local Authority]],LKP_LANameDQ[],2,FALSE),CentrepointSourced[[#This Row],[Local Authority]]))</f>
        <v>Amber Valley</v>
      </c>
      <c r="R7" s="41" t="str">
        <f>IF(CentrepointSourced[[#This Row],[LA type]]="County","",INDEX(ConsolGeog[lad14cd],MATCH(CentrepointSourced[[#This Row],[Local Authority DQ]],ConsolGeog[la_name],0)))</f>
        <v>E07000032</v>
      </c>
      <c r="S7" s="41" t="str">
        <f>IF(OR(CentrepointSourced[[#This Row],[Country]]="Northern Ireland",CentrepointSourced[[#This Row],[Country]]="Scotland",CentrepointSourced[[#This Row],[Country]]="Wales"),"Local Authority",CentrepointSourced[[#This Row],[LA type]])</f>
        <v>District</v>
      </c>
      <c r="T7" s="41">
        <f>IF(TRIM(CentrepointSourced[[#This Row],[Presented HS]])="",0,IF(CentrepointSourced[[#This Row],[Presented HS]]="&lt;5",2.5,IF(CentrepointSourced[[#This Row],[Presented HS]]="&lt;10",5,VALUE(TRIM(CentrepointSourced[[#This Row],[Presented HS]])))))</f>
        <v>18</v>
      </c>
      <c r="U7" s="41">
        <f>IF(TRIM(CentrepointSourced[[#This Row],[Assessed HS]])="",0,IF(CentrepointSourced[[#This Row],[Assessed HS]]="&lt;5",2.5,IF(CentrepointSourced[[#This Row],[Assessed HS]]="&lt;10",5,VALUE(TRIM(CentrepointSourced[[#This Row],[Assessed HS]])))))</f>
        <v>6</v>
      </c>
      <c r="V7" s="41">
        <f>IF(TRIM(CentrepointSourced[[#This Row],[Presented CS]])="",0,IF(CentrepointSourced[[#This Row],[Presented CS]]="&lt;5",2.5,IF(CentrepointSourced[[#This Row],[Presented CS]]="&lt;10",5,VALUE(TRIM(CentrepointSourced[[#This Row],[Presented CS]])))))</f>
        <v>0</v>
      </c>
      <c r="W7" s="41">
        <f>IF(TRIM(CentrepointSourced[[#This Row],[Assessed CS]])="",0,IF(CentrepointSourced[[#This Row],[Assessed CS]]="&lt;5",2.5,IF(CentrepointSourced[[#This Row],[Assessed CS]]="&lt;10",5,VALUE(TRIM(CentrepointSourced[[#This Row],[Assessed CS]])))))</f>
        <v>0</v>
      </c>
      <c r="X7" s="106">
        <f>IF(CentrepointSourced[[#This Row],[Age]]="16-17",CentrepointSourced[[#This Row],[Presented HS DQ]],0)</f>
        <v>18</v>
      </c>
      <c r="Y7" s="106">
        <f>IF(CentrepointSourced[[#This Row],[Age]]="16-24",CentrepointSourced[[#This Row],[Presented HS DQ]],0)</f>
        <v>0</v>
      </c>
      <c r="Z7" s="106">
        <f>IF(CentrepointSourced[[#This Row],[Age]]="18-24",CentrepointSourced[[#This Row],[Presented HS DQ]],0)</f>
        <v>0</v>
      </c>
      <c r="AA7" s="106">
        <f>IF(CentrepointSourced[[#This Row],[Age]]="16-17",CentrepointSourced[[#This Row],[Presented CS DQ]],0)</f>
        <v>0</v>
      </c>
      <c r="AB7" s="106">
        <f>IF(CentrepointSourced[[#This Row],[Age]]="16-24",CentrepointSourced[[#This Row],[Presented CS DQ]],0)</f>
        <v>0</v>
      </c>
      <c r="AC7" s="106">
        <f>IF(CentrepointSourced[[#This Row],[Age]]="18-24",CentrepointSourced[[#This Row],[Presented CS DQ]],0)</f>
        <v>0</v>
      </c>
      <c r="AD7" s="107">
        <f>IF(CentrepointSourced[[#This Row],[Age]]="16-17",CentrepointSourced[[#This Row],[Assessed HS DQ]],0)</f>
        <v>6</v>
      </c>
      <c r="AE7" s="107">
        <f>IF(CentrepointSourced[[#This Row],[Age]]="16-24",CentrepointSourced[[#This Row],[Assessed HS DQ]],0)</f>
        <v>0</v>
      </c>
      <c r="AF7" s="107">
        <f>IF(CentrepointSourced[[#This Row],[Age]]="18-24",CentrepointSourced[[#This Row],[Assessed HS DQ]],0)</f>
        <v>0</v>
      </c>
      <c r="AG7" s="107">
        <f>IF(CentrepointSourced[[#This Row],[Age]]="16-17",CentrepointSourced[[#This Row],[Assessed CS DQ]],0)</f>
        <v>0</v>
      </c>
      <c r="AH7" s="107">
        <f>IF(CentrepointSourced[[#This Row],[Age]]="16-24",CentrepointSourced[[#This Row],[Assessed CS DQ]],0)</f>
        <v>0</v>
      </c>
      <c r="AI7" s="107">
        <f>IF(CentrepointSourced[[#This Row],[Age]]="18-24",CentrepointSourced[[#This Row],[Assessed CS DQ]],0)</f>
        <v>0</v>
      </c>
    </row>
    <row r="8" spans="1:35" customFormat="1" ht="13.5" customHeight="1">
      <c r="A8" s="45" t="s">
        <v>40</v>
      </c>
      <c r="B8" s="62" t="s">
        <v>224</v>
      </c>
      <c r="C8" s="45" t="s">
        <v>42</v>
      </c>
      <c r="D8" s="62"/>
      <c r="E8" s="67">
        <v>2013</v>
      </c>
      <c r="F8" s="67" t="s">
        <v>26</v>
      </c>
      <c r="G8" s="67">
        <v>149</v>
      </c>
      <c r="H8" s="68">
        <v>55</v>
      </c>
      <c r="I8" s="67">
        <v>17</v>
      </c>
      <c r="J8" s="45"/>
      <c r="K8" s="45"/>
      <c r="L8" s="45"/>
      <c r="M8" s="45"/>
      <c r="N8" s="45"/>
      <c r="O8" s="45"/>
      <c r="P8" s="45"/>
      <c r="Q8" s="41" t="str">
        <f>IF(CentrepointSourced[[#This Row],[Country]]="Northern Ireland","Northern Ireland",IFERROR(VLOOKUP(CentrepointSourced[[#This Row],[Local Authority]],LKP_LANameDQ[],2,FALSE),CentrepointSourced[[#This Row],[Local Authority]]))</f>
        <v>Amber Valley</v>
      </c>
      <c r="R8" s="41" t="str">
        <f>IF(CentrepointSourced[[#This Row],[LA type]]="County","",INDEX(ConsolGeog[lad14cd],MATCH(CentrepointSourced[[#This Row],[Local Authority DQ]],ConsolGeog[la_name],0)))</f>
        <v>E07000032</v>
      </c>
      <c r="S8" s="41" t="str">
        <f>IF(OR(CentrepointSourced[[#This Row],[Country]]="Northern Ireland",CentrepointSourced[[#This Row],[Country]]="Scotland",CentrepointSourced[[#This Row],[Country]]="Wales"),"Local Authority",CentrepointSourced[[#This Row],[LA type]])</f>
        <v>District</v>
      </c>
      <c r="T8" s="41">
        <f>IF(TRIM(CentrepointSourced[[#This Row],[Presented HS]])="",0,IF(CentrepointSourced[[#This Row],[Presented HS]]="&lt;5",2.5,IF(CentrepointSourced[[#This Row],[Presented HS]]="&lt;10",5,VALUE(TRIM(CentrepointSourced[[#This Row],[Presented HS]])))))</f>
        <v>149</v>
      </c>
      <c r="U8" s="41">
        <f>IF(TRIM(CentrepointSourced[[#This Row],[Assessed HS]])="",0,IF(CentrepointSourced[[#This Row],[Assessed HS]]="&lt;5",2.5,IF(CentrepointSourced[[#This Row],[Assessed HS]]="&lt;10",5,VALUE(TRIM(CentrepointSourced[[#This Row],[Assessed HS]])))))</f>
        <v>55</v>
      </c>
      <c r="V8" s="41">
        <f>IF(TRIM(CentrepointSourced[[#This Row],[Presented CS]])="",0,IF(CentrepointSourced[[#This Row],[Presented CS]]="&lt;5",2.5,IF(CentrepointSourced[[#This Row],[Presented CS]]="&lt;10",5,VALUE(TRIM(CentrepointSourced[[#This Row],[Presented CS]])))))</f>
        <v>0</v>
      </c>
      <c r="W8" s="41">
        <f>IF(TRIM(CentrepointSourced[[#This Row],[Assessed CS]])="",0,IF(CentrepointSourced[[#This Row],[Assessed CS]]="&lt;5",2.5,IF(CentrepointSourced[[#This Row],[Assessed CS]]="&lt;10",5,VALUE(TRIM(CentrepointSourced[[#This Row],[Assessed CS]])))))</f>
        <v>0</v>
      </c>
      <c r="X8" s="106">
        <f>IF(CentrepointSourced[[#This Row],[Age]]="16-17",CentrepointSourced[[#This Row],[Presented HS DQ]],0)</f>
        <v>0</v>
      </c>
      <c r="Y8" s="106">
        <f>IF(CentrepointSourced[[#This Row],[Age]]="16-24",CentrepointSourced[[#This Row],[Presented HS DQ]],0)</f>
        <v>0</v>
      </c>
      <c r="Z8" s="106">
        <f>IF(CentrepointSourced[[#This Row],[Age]]="18-24",CentrepointSourced[[#This Row],[Presented HS DQ]],0)</f>
        <v>149</v>
      </c>
      <c r="AA8" s="106">
        <f>IF(CentrepointSourced[[#This Row],[Age]]="16-17",CentrepointSourced[[#This Row],[Presented CS DQ]],0)</f>
        <v>0</v>
      </c>
      <c r="AB8" s="106">
        <f>IF(CentrepointSourced[[#This Row],[Age]]="16-24",CentrepointSourced[[#This Row],[Presented CS DQ]],0)</f>
        <v>0</v>
      </c>
      <c r="AC8" s="106">
        <f>IF(CentrepointSourced[[#This Row],[Age]]="18-24",CentrepointSourced[[#This Row],[Presented CS DQ]],0)</f>
        <v>0</v>
      </c>
      <c r="AD8" s="107">
        <f>IF(CentrepointSourced[[#This Row],[Age]]="16-17",CentrepointSourced[[#This Row],[Assessed HS DQ]],0)</f>
        <v>0</v>
      </c>
      <c r="AE8" s="107">
        <f>IF(CentrepointSourced[[#This Row],[Age]]="16-24",CentrepointSourced[[#This Row],[Assessed HS DQ]],0)</f>
        <v>0</v>
      </c>
      <c r="AF8" s="107">
        <f>IF(CentrepointSourced[[#This Row],[Age]]="18-24",CentrepointSourced[[#This Row],[Assessed HS DQ]],0)</f>
        <v>55</v>
      </c>
      <c r="AG8" s="107">
        <f>IF(CentrepointSourced[[#This Row],[Age]]="16-17",CentrepointSourced[[#This Row],[Assessed CS DQ]],0)</f>
        <v>0</v>
      </c>
      <c r="AH8" s="107">
        <f>IF(CentrepointSourced[[#This Row],[Age]]="16-24",CentrepointSourced[[#This Row],[Assessed CS DQ]],0)</f>
        <v>0</v>
      </c>
      <c r="AI8" s="107">
        <f>IF(CentrepointSourced[[#This Row],[Age]]="18-24",CentrepointSourced[[#This Row],[Assessed CS DQ]],0)</f>
        <v>0</v>
      </c>
    </row>
    <row r="9" spans="1:35" customFormat="1" ht="13.5" customHeight="1">
      <c r="A9" s="45" t="s">
        <v>40</v>
      </c>
      <c r="B9" s="62" t="s">
        <v>224</v>
      </c>
      <c r="C9" s="45" t="s">
        <v>42</v>
      </c>
      <c r="D9" s="62"/>
      <c r="E9" s="67">
        <v>2014</v>
      </c>
      <c r="F9" s="67" t="s">
        <v>25</v>
      </c>
      <c r="G9" s="67">
        <v>5</v>
      </c>
      <c r="H9" s="68">
        <v>1</v>
      </c>
      <c r="I9" s="67">
        <v>0</v>
      </c>
      <c r="J9" s="45"/>
      <c r="K9" s="45"/>
      <c r="L9" s="45"/>
      <c r="M9" s="45"/>
      <c r="N9" s="45"/>
      <c r="O9" s="45"/>
      <c r="P9" s="45"/>
      <c r="Q9" s="42" t="str">
        <f>IF(CentrepointSourced[[#This Row],[Country]]="Northern Ireland","Northern Ireland",IFERROR(VLOOKUP(CentrepointSourced[[#This Row],[Local Authority]],LKP_LANameDQ[],2,FALSE),CentrepointSourced[[#This Row],[Local Authority]]))</f>
        <v>Amber Valley</v>
      </c>
      <c r="R9" s="42" t="str">
        <f>IF(CentrepointSourced[[#This Row],[LA type]]="County","",INDEX(ConsolGeog[lad14cd],MATCH(CentrepointSourced[[#This Row],[Local Authority DQ]],ConsolGeog[la_name],0)))</f>
        <v>E07000032</v>
      </c>
      <c r="S9" s="42" t="str">
        <f>IF(OR(CentrepointSourced[[#This Row],[Country]]="Northern Ireland",CentrepointSourced[[#This Row],[Country]]="Scotland",CentrepointSourced[[#This Row],[Country]]="Wales"),"Local Authority",CentrepointSourced[[#This Row],[LA type]])</f>
        <v>District</v>
      </c>
      <c r="T9" s="42">
        <f>IF(TRIM(CentrepointSourced[[#This Row],[Presented HS]])="",0,IF(CentrepointSourced[[#This Row],[Presented HS]]="&lt;5",2.5,IF(CentrepointSourced[[#This Row],[Presented HS]]="&lt;10",5,VALUE(TRIM(CentrepointSourced[[#This Row],[Presented HS]])))))</f>
        <v>5</v>
      </c>
      <c r="U9" s="42">
        <f>IF(TRIM(CentrepointSourced[[#This Row],[Assessed HS]])="",0,IF(CentrepointSourced[[#This Row],[Assessed HS]]="&lt;5",2.5,IF(CentrepointSourced[[#This Row],[Assessed HS]]="&lt;10",5,VALUE(TRIM(CentrepointSourced[[#This Row],[Assessed HS]])))))</f>
        <v>1</v>
      </c>
      <c r="V9" s="42">
        <f>IF(TRIM(CentrepointSourced[[#This Row],[Presented CS]])="",0,IF(CentrepointSourced[[#This Row],[Presented CS]]="&lt;5",2.5,IF(CentrepointSourced[[#This Row],[Presented CS]]="&lt;10",5,VALUE(TRIM(CentrepointSourced[[#This Row],[Presented CS]])))))</f>
        <v>0</v>
      </c>
      <c r="W9" s="42">
        <f>IF(TRIM(CentrepointSourced[[#This Row],[Assessed CS]])="",0,IF(CentrepointSourced[[#This Row],[Assessed CS]]="&lt;5",2.5,IF(CentrepointSourced[[#This Row],[Assessed CS]]="&lt;10",5,VALUE(TRIM(CentrepointSourced[[#This Row],[Assessed CS]])))))</f>
        <v>0</v>
      </c>
      <c r="X9" s="106">
        <f>IF(CentrepointSourced[[#This Row],[Age]]="16-17",CentrepointSourced[[#This Row],[Presented HS DQ]],0)</f>
        <v>5</v>
      </c>
      <c r="Y9" s="106">
        <f>IF(CentrepointSourced[[#This Row],[Age]]="16-24",CentrepointSourced[[#This Row],[Presented HS DQ]],0)</f>
        <v>0</v>
      </c>
      <c r="Z9" s="106">
        <f>IF(CentrepointSourced[[#This Row],[Age]]="18-24",CentrepointSourced[[#This Row],[Presented HS DQ]],0)</f>
        <v>0</v>
      </c>
      <c r="AA9" s="106">
        <f>IF(CentrepointSourced[[#This Row],[Age]]="16-17",CentrepointSourced[[#This Row],[Presented CS DQ]],0)</f>
        <v>0</v>
      </c>
      <c r="AB9" s="106">
        <f>IF(CentrepointSourced[[#This Row],[Age]]="16-24",CentrepointSourced[[#This Row],[Presented CS DQ]],0)</f>
        <v>0</v>
      </c>
      <c r="AC9" s="106">
        <f>IF(CentrepointSourced[[#This Row],[Age]]="18-24",CentrepointSourced[[#This Row],[Presented CS DQ]],0)</f>
        <v>0</v>
      </c>
      <c r="AD9" s="107">
        <f>IF(CentrepointSourced[[#This Row],[Age]]="16-17",CentrepointSourced[[#This Row],[Assessed HS DQ]],0)</f>
        <v>1</v>
      </c>
      <c r="AE9" s="107">
        <f>IF(CentrepointSourced[[#This Row],[Age]]="16-24",CentrepointSourced[[#This Row],[Assessed HS DQ]],0)</f>
        <v>0</v>
      </c>
      <c r="AF9" s="107">
        <f>IF(CentrepointSourced[[#This Row],[Age]]="18-24",CentrepointSourced[[#This Row],[Assessed HS DQ]],0)</f>
        <v>0</v>
      </c>
      <c r="AG9" s="107">
        <f>IF(CentrepointSourced[[#This Row],[Age]]="16-17",CentrepointSourced[[#This Row],[Assessed CS DQ]],0)</f>
        <v>0</v>
      </c>
      <c r="AH9" s="107">
        <f>IF(CentrepointSourced[[#This Row],[Age]]="16-24",CentrepointSourced[[#This Row],[Assessed CS DQ]],0)</f>
        <v>0</v>
      </c>
      <c r="AI9" s="107">
        <f>IF(CentrepointSourced[[#This Row],[Age]]="18-24",CentrepointSourced[[#This Row],[Assessed CS DQ]],0)</f>
        <v>0</v>
      </c>
    </row>
    <row r="10" spans="1:35" customFormat="1" ht="13.5" customHeight="1">
      <c r="A10" s="45" t="s">
        <v>40</v>
      </c>
      <c r="B10" s="62" t="s">
        <v>224</v>
      </c>
      <c r="C10" s="45" t="s">
        <v>42</v>
      </c>
      <c r="D10" s="62"/>
      <c r="E10" s="67">
        <v>2014</v>
      </c>
      <c r="F10" s="67" t="s">
        <v>26</v>
      </c>
      <c r="G10" s="67">
        <v>139</v>
      </c>
      <c r="H10" s="68">
        <v>62</v>
      </c>
      <c r="I10" s="67">
        <v>20</v>
      </c>
      <c r="J10" s="45"/>
      <c r="K10" s="45"/>
      <c r="L10" s="45"/>
      <c r="M10" s="45"/>
      <c r="N10" s="45"/>
      <c r="O10" s="45"/>
      <c r="P10" s="45"/>
      <c r="Q10" s="42" t="str">
        <f>IF(CentrepointSourced[[#This Row],[Country]]="Northern Ireland","Northern Ireland",IFERROR(VLOOKUP(CentrepointSourced[[#This Row],[Local Authority]],LKP_LANameDQ[],2,FALSE),CentrepointSourced[[#This Row],[Local Authority]]))</f>
        <v>Amber Valley</v>
      </c>
      <c r="R10" s="42" t="str">
        <f>IF(CentrepointSourced[[#This Row],[LA type]]="County","",INDEX(ConsolGeog[lad14cd],MATCH(CentrepointSourced[[#This Row],[Local Authority DQ]],ConsolGeog[la_name],0)))</f>
        <v>E07000032</v>
      </c>
      <c r="S10" s="42" t="str">
        <f>IF(OR(CentrepointSourced[[#This Row],[Country]]="Northern Ireland",CentrepointSourced[[#This Row],[Country]]="Scotland",CentrepointSourced[[#This Row],[Country]]="Wales"),"Local Authority",CentrepointSourced[[#This Row],[LA type]])</f>
        <v>District</v>
      </c>
      <c r="T10" s="42">
        <f>IF(TRIM(CentrepointSourced[[#This Row],[Presented HS]])="",0,IF(CentrepointSourced[[#This Row],[Presented HS]]="&lt;5",2.5,IF(CentrepointSourced[[#This Row],[Presented HS]]="&lt;10",5,VALUE(TRIM(CentrepointSourced[[#This Row],[Presented HS]])))))</f>
        <v>139</v>
      </c>
      <c r="U10" s="42">
        <f>IF(TRIM(CentrepointSourced[[#This Row],[Assessed HS]])="",0,IF(CentrepointSourced[[#This Row],[Assessed HS]]="&lt;5",2.5,IF(CentrepointSourced[[#This Row],[Assessed HS]]="&lt;10",5,VALUE(TRIM(CentrepointSourced[[#This Row],[Assessed HS]])))))</f>
        <v>62</v>
      </c>
      <c r="V10" s="42">
        <f>IF(TRIM(CentrepointSourced[[#This Row],[Presented CS]])="",0,IF(CentrepointSourced[[#This Row],[Presented CS]]="&lt;5",2.5,IF(CentrepointSourced[[#This Row],[Presented CS]]="&lt;10",5,VALUE(TRIM(CentrepointSourced[[#This Row],[Presented CS]])))))</f>
        <v>0</v>
      </c>
      <c r="W10" s="42">
        <f>IF(TRIM(CentrepointSourced[[#This Row],[Assessed CS]])="",0,IF(CentrepointSourced[[#This Row],[Assessed CS]]="&lt;5",2.5,IF(CentrepointSourced[[#This Row],[Assessed CS]]="&lt;10",5,VALUE(TRIM(CentrepointSourced[[#This Row],[Assessed CS]])))))</f>
        <v>0</v>
      </c>
      <c r="X10" s="106">
        <f>IF(CentrepointSourced[[#This Row],[Age]]="16-17",CentrepointSourced[[#This Row],[Presented HS DQ]],0)</f>
        <v>0</v>
      </c>
      <c r="Y10" s="106">
        <f>IF(CentrepointSourced[[#This Row],[Age]]="16-24",CentrepointSourced[[#This Row],[Presented HS DQ]],0)</f>
        <v>0</v>
      </c>
      <c r="Z10" s="106">
        <f>IF(CentrepointSourced[[#This Row],[Age]]="18-24",CentrepointSourced[[#This Row],[Presented HS DQ]],0)</f>
        <v>139</v>
      </c>
      <c r="AA10" s="106">
        <f>IF(CentrepointSourced[[#This Row],[Age]]="16-17",CentrepointSourced[[#This Row],[Presented CS DQ]],0)</f>
        <v>0</v>
      </c>
      <c r="AB10" s="106">
        <f>IF(CentrepointSourced[[#This Row],[Age]]="16-24",CentrepointSourced[[#This Row],[Presented CS DQ]],0)</f>
        <v>0</v>
      </c>
      <c r="AC10" s="106">
        <f>IF(CentrepointSourced[[#This Row],[Age]]="18-24",CentrepointSourced[[#This Row],[Presented CS DQ]],0)</f>
        <v>0</v>
      </c>
      <c r="AD10" s="107">
        <f>IF(CentrepointSourced[[#This Row],[Age]]="16-17",CentrepointSourced[[#This Row],[Assessed HS DQ]],0)</f>
        <v>0</v>
      </c>
      <c r="AE10" s="107">
        <f>IF(CentrepointSourced[[#This Row],[Age]]="16-24",CentrepointSourced[[#This Row],[Assessed HS DQ]],0)</f>
        <v>0</v>
      </c>
      <c r="AF10" s="107">
        <f>IF(CentrepointSourced[[#This Row],[Age]]="18-24",CentrepointSourced[[#This Row],[Assessed HS DQ]],0)</f>
        <v>62</v>
      </c>
      <c r="AG10" s="107">
        <f>IF(CentrepointSourced[[#This Row],[Age]]="16-17",CentrepointSourced[[#This Row],[Assessed CS DQ]],0)</f>
        <v>0</v>
      </c>
      <c r="AH10" s="107">
        <f>IF(CentrepointSourced[[#This Row],[Age]]="16-24",CentrepointSourced[[#This Row],[Assessed CS DQ]],0)</f>
        <v>0</v>
      </c>
      <c r="AI10" s="107">
        <f>IF(CentrepointSourced[[#This Row],[Age]]="18-24",CentrepointSourced[[#This Row],[Assessed CS DQ]],0)</f>
        <v>0</v>
      </c>
    </row>
    <row r="11" spans="1:35" customFormat="1" ht="13.5" customHeight="1">
      <c r="A11" s="45" t="s">
        <v>40</v>
      </c>
      <c r="B11" s="62" t="s">
        <v>265</v>
      </c>
      <c r="C11" s="45" t="s">
        <v>42</v>
      </c>
      <c r="D11" s="62"/>
      <c r="E11" s="67">
        <v>2012</v>
      </c>
      <c r="F11" s="67" t="s">
        <v>53</v>
      </c>
      <c r="G11" s="67"/>
      <c r="H11" s="68"/>
      <c r="I11" s="67">
        <v>41</v>
      </c>
      <c r="J11" s="45"/>
      <c r="K11" s="45"/>
      <c r="L11" s="45"/>
      <c r="M11" s="45"/>
      <c r="N11" s="45"/>
      <c r="O11" s="45"/>
      <c r="P11" s="45"/>
      <c r="Q11" s="42" t="str">
        <f>IF(CentrepointSourced[[#This Row],[Country]]="Northern Ireland","Northern Ireland",IFERROR(VLOOKUP(CentrepointSourced[[#This Row],[Local Authority]],LKP_LANameDQ[],2,FALSE),CentrepointSourced[[#This Row],[Local Authority]]))</f>
        <v>Arun</v>
      </c>
      <c r="R11" s="42" t="str">
        <f>IF(CentrepointSourced[[#This Row],[LA type]]="County","",INDEX(ConsolGeog[lad14cd],MATCH(CentrepointSourced[[#This Row],[Local Authority DQ]],ConsolGeog[la_name],0)))</f>
        <v>E07000224</v>
      </c>
      <c r="S11" s="42" t="str">
        <f>IF(OR(CentrepointSourced[[#This Row],[Country]]="Northern Ireland",CentrepointSourced[[#This Row],[Country]]="Scotland",CentrepointSourced[[#This Row],[Country]]="Wales"),"Local Authority",CentrepointSourced[[#This Row],[LA type]])</f>
        <v>District</v>
      </c>
      <c r="T11" s="42">
        <f>IF(TRIM(CentrepointSourced[[#This Row],[Presented HS]])="",0,IF(CentrepointSourced[[#This Row],[Presented HS]]="&lt;5",2.5,IF(CentrepointSourced[[#This Row],[Presented HS]]="&lt;10",5,VALUE(TRIM(CentrepointSourced[[#This Row],[Presented HS]])))))</f>
        <v>0</v>
      </c>
      <c r="U11" s="42">
        <f>IF(TRIM(CentrepointSourced[[#This Row],[Assessed HS]])="",0,IF(CentrepointSourced[[#This Row],[Assessed HS]]="&lt;5",2.5,IF(CentrepointSourced[[#This Row],[Assessed HS]]="&lt;10",5,VALUE(TRIM(CentrepointSourced[[#This Row],[Assessed HS]])))))</f>
        <v>0</v>
      </c>
      <c r="V11" s="42">
        <f>IF(TRIM(CentrepointSourced[[#This Row],[Presented CS]])="",0,IF(CentrepointSourced[[#This Row],[Presented CS]]="&lt;5",2.5,IF(CentrepointSourced[[#This Row],[Presented CS]]="&lt;10",5,VALUE(TRIM(CentrepointSourced[[#This Row],[Presented CS]])))))</f>
        <v>0</v>
      </c>
      <c r="W11" s="42">
        <f>IF(TRIM(CentrepointSourced[[#This Row],[Assessed CS]])="",0,IF(CentrepointSourced[[#This Row],[Assessed CS]]="&lt;5",2.5,IF(CentrepointSourced[[#This Row],[Assessed CS]]="&lt;10",5,VALUE(TRIM(CentrepointSourced[[#This Row],[Assessed CS]])))))</f>
        <v>0</v>
      </c>
      <c r="X11" s="106">
        <f>IF(CentrepointSourced[[#This Row],[Age]]="16-17",CentrepointSourced[[#This Row],[Presented HS DQ]],0)</f>
        <v>0</v>
      </c>
      <c r="Y11" s="106">
        <f>IF(CentrepointSourced[[#This Row],[Age]]="16-24",CentrepointSourced[[#This Row],[Presented HS DQ]],0)</f>
        <v>0</v>
      </c>
      <c r="Z11" s="106">
        <f>IF(CentrepointSourced[[#This Row],[Age]]="18-24",CentrepointSourced[[#This Row],[Presented HS DQ]],0)</f>
        <v>0</v>
      </c>
      <c r="AA11" s="106">
        <f>IF(CentrepointSourced[[#This Row],[Age]]="16-17",CentrepointSourced[[#This Row],[Presented CS DQ]],0)</f>
        <v>0</v>
      </c>
      <c r="AB11" s="106">
        <f>IF(CentrepointSourced[[#This Row],[Age]]="16-24",CentrepointSourced[[#This Row],[Presented CS DQ]],0)</f>
        <v>0</v>
      </c>
      <c r="AC11" s="106">
        <f>IF(CentrepointSourced[[#This Row],[Age]]="18-24",CentrepointSourced[[#This Row],[Presented CS DQ]],0)</f>
        <v>0</v>
      </c>
      <c r="AD11" s="107">
        <f>IF(CentrepointSourced[[#This Row],[Age]]="16-17",CentrepointSourced[[#This Row],[Assessed HS DQ]],0)</f>
        <v>0</v>
      </c>
      <c r="AE11" s="107">
        <f>IF(CentrepointSourced[[#This Row],[Age]]="16-24",CentrepointSourced[[#This Row],[Assessed HS DQ]],0)</f>
        <v>0</v>
      </c>
      <c r="AF11" s="107">
        <f>IF(CentrepointSourced[[#This Row],[Age]]="18-24",CentrepointSourced[[#This Row],[Assessed HS DQ]],0)</f>
        <v>0</v>
      </c>
      <c r="AG11" s="107">
        <f>IF(CentrepointSourced[[#This Row],[Age]]="16-17",CentrepointSourced[[#This Row],[Assessed CS DQ]],0)</f>
        <v>0</v>
      </c>
      <c r="AH11" s="107">
        <f>IF(CentrepointSourced[[#This Row],[Age]]="16-24",CentrepointSourced[[#This Row],[Assessed CS DQ]],0)</f>
        <v>0</v>
      </c>
      <c r="AI11" s="107">
        <f>IF(CentrepointSourced[[#This Row],[Age]]="18-24",CentrepointSourced[[#This Row],[Assessed CS DQ]],0)</f>
        <v>0</v>
      </c>
    </row>
    <row r="12" spans="1:35" customFormat="1" ht="13.5" customHeight="1">
      <c r="A12" s="45" t="s">
        <v>40</v>
      </c>
      <c r="B12" s="62" t="s">
        <v>265</v>
      </c>
      <c r="C12" s="45" t="s">
        <v>42</v>
      </c>
      <c r="D12" s="62"/>
      <c r="E12" s="67">
        <v>2013</v>
      </c>
      <c r="F12" s="67" t="s">
        <v>53</v>
      </c>
      <c r="G12" s="67"/>
      <c r="H12" s="68"/>
      <c r="I12" s="67">
        <v>38</v>
      </c>
      <c r="J12" s="45"/>
      <c r="K12" s="45"/>
      <c r="L12" s="45"/>
      <c r="M12" s="45"/>
      <c r="N12" s="45"/>
      <c r="O12" s="45"/>
      <c r="P12" s="45"/>
      <c r="Q12" s="41" t="str">
        <f>IF(CentrepointSourced[[#This Row],[Country]]="Northern Ireland","Northern Ireland",IFERROR(VLOOKUP(CentrepointSourced[[#This Row],[Local Authority]],LKP_LANameDQ[],2,FALSE),CentrepointSourced[[#This Row],[Local Authority]]))</f>
        <v>Arun</v>
      </c>
      <c r="R12" s="41" t="str">
        <f>IF(CentrepointSourced[[#This Row],[LA type]]="County","",INDEX(ConsolGeog[lad14cd],MATCH(CentrepointSourced[[#This Row],[Local Authority DQ]],ConsolGeog[la_name],0)))</f>
        <v>E07000224</v>
      </c>
      <c r="S12" s="41" t="str">
        <f>IF(OR(CentrepointSourced[[#This Row],[Country]]="Northern Ireland",CentrepointSourced[[#This Row],[Country]]="Scotland",CentrepointSourced[[#This Row],[Country]]="Wales"),"Local Authority",CentrepointSourced[[#This Row],[LA type]])</f>
        <v>District</v>
      </c>
      <c r="T12" s="41">
        <f>IF(TRIM(CentrepointSourced[[#This Row],[Presented HS]])="",0,IF(CentrepointSourced[[#This Row],[Presented HS]]="&lt;5",2.5,IF(CentrepointSourced[[#This Row],[Presented HS]]="&lt;10",5,VALUE(TRIM(CentrepointSourced[[#This Row],[Presented HS]])))))</f>
        <v>0</v>
      </c>
      <c r="U12" s="41">
        <f>IF(TRIM(CentrepointSourced[[#This Row],[Assessed HS]])="",0,IF(CentrepointSourced[[#This Row],[Assessed HS]]="&lt;5",2.5,IF(CentrepointSourced[[#This Row],[Assessed HS]]="&lt;10",5,VALUE(TRIM(CentrepointSourced[[#This Row],[Assessed HS]])))))</f>
        <v>0</v>
      </c>
      <c r="V12" s="41">
        <f>IF(TRIM(CentrepointSourced[[#This Row],[Presented CS]])="",0,IF(CentrepointSourced[[#This Row],[Presented CS]]="&lt;5",2.5,IF(CentrepointSourced[[#This Row],[Presented CS]]="&lt;10",5,VALUE(TRIM(CentrepointSourced[[#This Row],[Presented CS]])))))</f>
        <v>0</v>
      </c>
      <c r="W12" s="41">
        <f>IF(TRIM(CentrepointSourced[[#This Row],[Assessed CS]])="",0,IF(CentrepointSourced[[#This Row],[Assessed CS]]="&lt;5",2.5,IF(CentrepointSourced[[#This Row],[Assessed CS]]="&lt;10",5,VALUE(TRIM(CentrepointSourced[[#This Row],[Assessed CS]])))))</f>
        <v>0</v>
      </c>
      <c r="X12" s="106">
        <f>IF(CentrepointSourced[[#This Row],[Age]]="16-17",CentrepointSourced[[#This Row],[Presented HS DQ]],0)</f>
        <v>0</v>
      </c>
      <c r="Y12" s="106">
        <f>IF(CentrepointSourced[[#This Row],[Age]]="16-24",CentrepointSourced[[#This Row],[Presented HS DQ]],0)</f>
        <v>0</v>
      </c>
      <c r="Z12" s="106">
        <f>IF(CentrepointSourced[[#This Row],[Age]]="18-24",CentrepointSourced[[#This Row],[Presented HS DQ]],0)</f>
        <v>0</v>
      </c>
      <c r="AA12" s="106">
        <f>IF(CentrepointSourced[[#This Row],[Age]]="16-17",CentrepointSourced[[#This Row],[Presented CS DQ]],0)</f>
        <v>0</v>
      </c>
      <c r="AB12" s="106">
        <f>IF(CentrepointSourced[[#This Row],[Age]]="16-24",CentrepointSourced[[#This Row],[Presented CS DQ]],0)</f>
        <v>0</v>
      </c>
      <c r="AC12" s="106">
        <f>IF(CentrepointSourced[[#This Row],[Age]]="18-24",CentrepointSourced[[#This Row],[Presented CS DQ]],0)</f>
        <v>0</v>
      </c>
      <c r="AD12" s="107">
        <f>IF(CentrepointSourced[[#This Row],[Age]]="16-17",CentrepointSourced[[#This Row],[Assessed HS DQ]],0)</f>
        <v>0</v>
      </c>
      <c r="AE12" s="107">
        <f>IF(CentrepointSourced[[#This Row],[Age]]="16-24",CentrepointSourced[[#This Row],[Assessed HS DQ]],0)</f>
        <v>0</v>
      </c>
      <c r="AF12" s="107">
        <f>IF(CentrepointSourced[[#This Row],[Age]]="18-24",CentrepointSourced[[#This Row],[Assessed HS DQ]],0)</f>
        <v>0</v>
      </c>
      <c r="AG12" s="107">
        <f>IF(CentrepointSourced[[#This Row],[Age]]="16-17",CentrepointSourced[[#This Row],[Assessed CS DQ]],0)</f>
        <v>0</v>
      </c>
      <c r="AH12" s="107">
        <f>IF(CentrepointSourced[[#This Row],[Age]]="16-24",CentrepointSourced[[#This Row],[Assessed CS DQ]],0)</f>
        <v>0</v>
      </c>
      <c r="AI12" s="107">
        <f>IF(CentrepointSourced[[#This Row],[Age]]="18-24",CentrepointSourced[[#This Row],[Assessed CS DQ]],0)</f>
        <v>0</v>
      </c>
    </row>
    <row r="13" spans="1:35" customFormat="1" ht="13.5" customHeight="1">
      <c r="A13" s="45" t="s">
        <v>40</v>
      </c>
      <c r="B13" s="62" t="s">
        <v>265</v>
      </c>
      <c r="C13" s="45" t="s">
        <v>42</v>
      </c>
      <c r="D13" s="62"/>
      <c r="E13" s="67">
        <v>2014</v>
      </c>
      <c r="F13" s="67" t="s">
        <v>53</v>
      </c>
      <c r="G13" s="67"/>
      <c r="H13" s="68"/>
      <c r="I13" s="67">
        <v>48</v>
      </c>
      <c r="J13" s="45"/>
      <c r="K13" s="45"/>
      <c r="L13" s="45"/>
      <c r="M13" s="45"/>
      <c r="N13" s="45"/>
      <c r="O13" s="45"/>
      <c r="P13" s="45"/>
      <c r="Q13" s="41" t="str">
        <f>IF(CentrepointSourced[[#This Row],[Country]]="Northern Ireland","Northern Ireland",IFERROR(VLOOKUP(CentrepointSourced[[#This Row],[Local Authority]],LKP_LANameDQ[],2,FALSE),CentrepointSourced[[#This Row],[Local Authority]]))</f>
        <v>Arun</v>
      </c>
      <c r="R13" s="41" t="str">
        <f>IF(CentrepointSourced[[#This Row],[LA type]]="County","",INDEX(ConsolGeog[lad14cd],MATCH(CentrepointSourced[[#This Row],[Local Authority DQ]],ConsolGeog[la_name],0)))</f>
        <v>E07000224</v>
      </c>
      <c r="S13" s="41" t="str">
        <f>IF(OR(CentrepointSourced[[#This Row],[Country]]="Northern Ireland",CentrepointSourced[[#This Row],[Country]]="Scotland",CentrepointSourced[[#This Row],[Country]]="Wales"),"Local Authority",CentrepointSourced[[#This Row],[LA type]])</f>
        <v>District</v>
      </c>
      <c r="T13" s="41">
        <f>IF(TRIM(CentrepointSourced[[#This Row],[Presented HS]])="",0,IF(CentrepointSourced[[#This Row],[Presented HS]]="&lt;5",2.5,IF(CentrepointSourced[[#This Row],[Presented HS]]="&lt;10",5,VALUE(TRIM(CentrepointSourced[[#This Row],[Presented HS]])))))</f>
        <v>0</v>
      </c>
      <c r="U13" s="41">
        <f>IF(TRIM(CentrepointSourced[[#This Row],[Assessed HS]])="",0,IF(CentrepointSourced[[#This Row],[Assessed HS]]="&lt;5",2.5,IF(CentrepointSourced[[#This Row],[Assessed HS]]="&lt;10",5,VALUE(TRIM(CentrepointSourced[[#This Row],[Assessed HS]])))))</f>
        <v>0</v>
      </c>
      <c r="V13" s="41">
        <f>IF(TRIM(CentrepointSourced[[#This Row],[Presented CS]])="",0,IF(CentrepointSourced[[#This Row],[Presented CS]]="&lt;5",2.5,IF(CentrepointSourced[[#This Row],[Presented CS]]="&lt;10",5,VALUE(TRIM(CentrepointSourced[[#This Row],[Presented CS]])))))</f>
        <v>0</v>
      </c>
      <c r="W13" s="41">
        <f>IF(TRIM(CentrepointSourced[[#This Row],[Assessed CS]])="",0,IF(CentrepointSourced[[#This Row],[Assessed CS]]="&lt;5",2.5,IF(CentrepointSourced[[#This Row],[Assessed CS]]="&lt;10",5,VALUE(TRIM(CentrepointSourced[[#This Row],[Assessed CS]])))))</f>
        <v>0</v>
      </c>
      <c r="X13" s="106">
        <f>IF(CentrepointSourced[[#This Row],[Age]]="16-17",CentrepointSourced[[#This Row],[Presented HS DQ]],0)</f>
        <v>0</v>
      </c>
      <c r="Y13" s="106">
        <f>IF(CentrepointSourced[[#This Row],[Age]]="16-24",CentrepointSourced[[#This Row],[Presented HS DQ]],0)</f>
        <v>0</v>
      </c>
      <c r="Z13" s="106">
        <f>IF(CentrepointSourced[[#This Row],[Age]]="18-24",CentrepointSourced[[#This Row],[Presented HS DQ]],0)</f>
        <v>0</v>
      </c>
      <c r="AA13" s="106">
        <f>IF(CentrepointSourced[[#This Row],[Age]]="16-17",CentrepointSourced[[#This Row],[Presented CS DQ]],0)</f>
        <v>0</v>
      </c>
      <c r="AB13" s="106">
        <f>IF(CentrepointSourced[[#This Row],[Age]]="16-24",CentrepointSourced[[#This Row],[Presented CS DQ]],0)</f>
        <v>0</v>
      </c>
      <c r="AC13" s="106">
        <f>IF(CentrepointSourced[[#This Row],[Age]]="18-24",CentrepointSourced[[#This Row],[Presented CS DQ]],0)</f>
        <v>0</v>
      </c>
      <c r="AD13" s="107">
        <f>IF(CentrepointSourced[[#This Row],[Age]]="16-17",CentrepointSourced[[#This Row],[Assessed HS DQ]],0)</f>
        <v>0</v>
      </c>
      <c r="AE13" s="107">
        <f>IF(CentrepointSourced[[#This Row],[Age]]="16-24",CentrepointSourced[[#This Row],[Assessed HS DQ]],0)</f>
        <v>0</v>
      </c>
      <c r="AF13" s="107">
        <f>IF(CentrepointSourced[[#This Row],[Age]]="18-24",CentrepointSourced[[#This Row],[Assessed HS DQ]],0)</f>
        <v>0</v>
      </c>
      <c r="AG13" s="107">
        <f>IF(CentrepointSourced[[#This Row],[Age]]="16-17",CentrepointSourced[[#This Row],[Assessed CS DQ]],0)</f>
        <v>0</v>
      </c>
      <c r="AH13" s="107">
        <f>IF(CentrepointSourced[[#This Row],[Age]]="16-24",CentrepointSourced[[#This Row],[Assessed CS DQ]],0)</f>
        <v>0</v>
      </c>
      <c r="AI13" s="107">
        <f>IF(CentrepointSourced[[#This Row],[Age]]="18-24",CentrepointSourced[[#This Row],[Assessed CS DQ]],0)</f>
        <v>0</v>
      </c>
    </row>
    <row r="14" spans="1:35" customFormat="1" ht="13.5" customHeight="1">
      <c r="A14" s="45" t="s">
        <v>40</v>
      </c>
      <c r="B14" s="62" t="s">
        <v>225</v>
      </c>
      <c r="C14" s="45" t="s">
        <v>42</v>
      </c>
      <c r="D14" s="62"/>
      <c r="E14" s="67">
        <v>2012</v>
      </c>
      <c r="F14" s="67" t="s">
        <v>25</v>
      </c>
      <c r="G14" s="67"/>
      <c r="H14" s="68"/>
      <c r="I14" s="67">
        <v>1</v>
      </c>
      <c r="J14" s="45"/>
      <c r="K14" s="45"/>
      <c r="L14" s="45"/>
      <c r="M14" s="45"/>
      <c r="N14" s="45"/>
      <c r="O14" s="45"/>
      <c r="P14" s="45"/>
      <c r="Q14" s="41" t="str">
        <f>IF(CentrepointSourced[[#This Row],[Country]]="Northern Ireland","Northern Ireland",IFERROR(VLOOKUP(CentrepointSourced[[#This Row],[Local Authority]],LKP_LANameDQ[],2,FALSE),CentrepointSourced[[#This Row],[Local Authority]]))</f>
        <v>Ashfield</v>
      </c>
      <c r="R14" s="41" t="str">
        <f>IF(CentrepointSourced[[#This Row],[LA type]]="County","",INDEX(ConsolGeog[lad14cd],MATCH(CentrepointSourced[[#This Row],[Local Authority DQ]],ConsolGeog[la_name],0)))</f>
        <v>E07000170</v>
      </c>
      <c r="S14" s="41" t="str">
        <f>IF(OR(CentrepointSourced[[#This Row],[Country]]="Northern Ireland",CentrepointSourced[[#This Row],[Country]]="Scotland",CentrepointSourced[[#This Row],[Country]]="Wales"),"Local Authority",CentrepointSourced[[#This Row],[LA type]])</f>
        <v>District</v>
      </c>
      <c r="T14" s="41">
        <f>IF(TRIM(CentrepointSourced[[#This Row],[Presented HS]])="",0,IF(CentrepointSourced[[#This Row],[Presented HS]]="&lt;5",2.5,IF(CentrepointSourced[[#This Row],[Presented HS]]="&lt;10",5,VALUE(TRIM(CentrepointSourced[[#This Row],[Presented HS]])))))</f>
        <v>0</v>
      </c>
      <c r="U14" s="41">
        <f>IF(TRIM(CentrepointSourced[[#This Row],[Assessed HS]])="",0,IF(CentrepointSourced[[#This Row],[Assessed HS]]="&lt;5",2.5,IF(CentrepointSourced[[#This Row],[Assessed HS]]="&lt;10",5,VALUE(TRIM(CentrepointSourced[[#This Row],[Assessed HS]])))))</f>
        <v>0</v>
      </c>
      <c r="V14" s="41">
        <f>IF(TRIM(CentrepointSourced[[#This Row],[Presented CS]])="",0,IF(CentrepointSourced[[#This Row],[Presented CS]]="&lt;5",2.5,IF(CentrepointSourced[[#This Row],[Presented CS]]="&lt;10",5,VALUE(TRIM(CentrepointSourced[[#This Row],[Presented CS]])))))</f>
        <v>0</v>
      </c>
      <c r="W14" s="41">
        <f>IF(TRIM(CentrepointSourced[[#This Row],[Assessed CS]])="",0,IF(CentrepointSourced[[#This Row],[Assessed CS]]="&lt;5",2.5,IF(CentrepointSourced[[#This Row],[Assessed CS]]="&lt;10",5,VALUE(TRIM(CentrepointSourced[[#This Row],[Assessed CS]])))))</f>
        <v>0</v>
      </c>
      <c r="X14" s="106">
        <f>IF(CentrepointSourced[[#This Row],[Age]]="16-17",CentrepointSourced[[#This Row],[Presented HS DQ]],0)</f>
        <v>0</v>
      </c>
      <c r="Y14" s="106">
        <f>IF(CentrepointSourced[[#This Row],[Age]]="16-24",CentrepointSourced[[#This Row],[Presented HS DQ]],0)</f>
        <v>0</v>
      </c>
      <c r="Z14" s="106">
        <f>IF(CentrepointSourced[[#This Row],[Age]]="18-24",CentrepointSourced[[#This Row],[Presented HS DQ]],0)</f>
        <v>0</v>
      </c>
      <c r="AA14" s="106">
        <f>IF(CentrepointSourced[[#This Row],[Age]]="16-17",CentrepointSourced[[#This Row],[Presented CS DQ]],0)</f>
        <v>0</v>
      </c>
      <c r="AB14" s="106">
        <f>IF(CentrepointSourced[[#This Row],[Age]]="16-24",CentrepointSourced[[#This Row],[Presented CS DQ]],0)</f>
        <v>0</v>
      </c>
      <c r="AC14" s="106">
        <f>IF(CentrepointSourced[[#This Row],[Age]]="18-24",CentrepointSourced[[#This Row],[Presented CS DQ]],0)</f>
        <v>0</v>
      </c>
      <c r="AD14" s="107">
        <f>IF(CentrepointSourced[[#This Row],[Age]]="16-17",CentrepointSourced[[#This Row],[Assessed HS DQ]],0)</f>
        <v>0</v>
      </c>
      <c r="AE14" s="107">
        <f>IF(CentrepointSourced[[#This Row],[Age]]="16-24",CentrepointSourced[[#This Row],[Assessed HS DQ]],0)</f>
        <v>0</v>
      </c>
      <c r="AF14" s="107">
        <f>IF(CentrepointSourced[[#This Row],[Age]]="18-24",CentrepointSourced[[#This Row],[Assessed HS DQ]],0)</f>
        <v>0</v>
      </c>
      <c r="AG14" s="107">
        <f>IF(CentrepointSourced[[#This Row],[Age]]="16-17",CentrepointSourced[[#This Row],[Assessed CS DQ]],0)</f>
        <v>0</v>
      </c>
      <c r="AH14" s="107">
        <f>IF(CentrepointSourced[[#This Row],[Age]]="16-24",CentrepointSourced[[#This Row],[Assessed CS DQ]],0)</f>
        <v>0</v>
      </c>
      <c r="AI14" s="107">
        <f>IF(CentrepointSourced[[#This Row],[Age]]="18-24",CentrepointSourced[[#This Row],[Assessed CS DQ]],0)</f>
        <v>0</v>
      </c>
    </row>
    <row r="15" spans="1:35" customFormat="1" ht="13.5" customHeight="1">
      <c r="A15" s="45" t="s">
        <v>40</v>
      </c>
      <c r="B15" s="62" t="s">
        <v>225</v>
      </c>
      <c r="C15" s="45" t="s">
        <v>42</v>
      </c>
      <c r="D15" s="62"/>
      <c r="E15" s="67">
        <v>2012</v>
      </c>
      <c r="F15" s="67" t="s">
        <v>26</v>
      </c>
      <c r="G15" s="67"/>
      <c r="H15" s="68"/>
      <c r="I15" s="67">
        <v>0</v>
      </c>
      <c r="J15" s="45"/>
      <c r="K15" s="45"/>
      <c r="L15" s="45"/>
      <c r="M15" s="45"/>
      <c r="N15" s="45"/>
      <c r="O15" s="45"/>
      <c r="P15" s="45"/>
      <c r="Q15" s="41" t="str">
        <f>IF(CentrepointSourced[[#This Row],[Country]]="Northern Ireland","Northern Ireland",IFERROR(VLOOKUP(CentrepointSourced[[#This Row],[Local Authority]],LKP_LANameDQ[],2,FALSE),CentrepointSourced[[#This Row],[Local Authority]]))</f>
        <v>Ashfield</v>
      </c>
      <c r="R15" s="41" t="str">
        <f>IF(CentrepointSourced[[#This Row],[LA type]]="County","",INDEX(ConsolGeog[lad14cd],MATCH(CentrepointSourced[[#This Row],[Local Authority DQ]],ConsolGeog[la_name],0)))</f>
        <v>E07000170</v>
      </c>
      <c r="S15" s="41" t="str">
        <f>IF(OR(CentrepointSourced[[#This Row],[Country]]="Northern Ireland",CentrepointSourced[[#This Row],[Country]]="Scotland",CentrepointSourced[[#This Row],[Country]]="Wales"),"Local Authority",CentrepointSourced[[#This Row],[LA type]])</f>
        <v>District</v>
      </c>
      <c r="T15" s="41">
        <f>IF(TRIM(CentrepointSourced[[#This Row],[Presented HS]])="",0,IF(CentrepointSourced[[#This Row],[Presented HS]]="&lt;5",2.5,IF(CentrepointSourced[[#This Row],[Presented HS]]="&lt;10",5,VALUE(TRIM(CentrepointSourced[[#This Row],[Presented HS]])))))</f>
        <v>0</v>
      </c>
      <c r="U15" s="41">
        <f>IF(TRIM(CentrepointSourced[[#This Row],[Assessed HS]])="",0,IF(CentrepointSourced[[#This Row],[Assessed HS]]="&lt;5",2.5,IF(CentrepointSourced[[#This Row],[Assessed HS]]="&lt;10",5,VALUE(TRIM(CentrepointSourced[[#This Row],[Assessed HS]])))))</f>
        <v>0</v>
      </c>
      <c r="V15" s="41">
        <f>IF(TRIM(CentrepointSourced[[#This Row],[Presented CS]])="",0,IF(CentrepointSourced[[#This Row],[Presented CS]]="&lt;5",2.5,IF(CentrepointSourced[[#This Row],[Presented CS]]="&lt;10",5,VALUE(TRIM(CentrepointSourced[[#This Row],[Presented CS]])))))</f>
        <v>0</v>
      </c>
      <c r="W15" s="41">
        <f>IF(TRIM(CentrepointSourced[[#This Row],[Assessed CS]])="",0,IF(CentrepointSourced[[#This Row],[Assessed CS]]="&lt;5",2.5,IF(CentrepointSourced[[#This Row],[Assessed CS]]="&lt;10",5,VALUE(TRIM(CentrepointSourced[[#This Row],[Assessed CS]])))))</f>
        <v>0</v>
      </c>
      <c r="X15" s="106">
        <f>IF(CentrepointSourced[[#This Row],[Age]]="16-17",CentrepointSourced[[#This Row],[Presented HS DQ]],0)</f>
        <v>0</v>
      </c>
      <c r="Y15" s="106">
        <f>IF(CentrepointSourced[[#This Row],[Age]]="16-24",CentrepointSourced[[#This Row],[Presented HS DQ]],0)</f>
        <v>0</v>
      </c>
      <c r="Z15" s="106">
        <f>IF(CentrepointSourced[[#This Row],[Age]]="18-24",CentrepointSourced[[#This Row],[Presented HS DQ]],0)</f>
        <v>0</v>
      </c>
      <c r="AA15" s="106">
        <f>IF(CentrepointSourced[[#This Row],[Age]]="16-17",CentrepointSourced[[#This Row],[Presented CS DQ]],0)</f>
        <v>0</v>
      </c>
      <c r="AB15" s="106">
        <f>IF(CentrepointSourced[[#This Row],[Age]]="16-24",CentrepointSourced[[#This Row],[Presented CS DQ]],0)</f>
        <v>0</v>
      </c>
      <c r="AC15" s="106">
        <f>IF(CentrepointSourced[[#This Row],[Age]]="18-24",CentrepointSourced[[#This Row],[Presented CS DQ]],0)</f>
        <v>0</v>
      </c>
      <c r="AD15" s="107">
        <f>IF(CentrepointSourced[[#This Row],[Age]]="16-17",CentrepointSourced[[#This Row],[Assessed HS DQ]],0)</f>
        <v>0</v>
      </c>
      <c r="AE15" s="107">
        <f>IF(CentrepointSourced[[#This Row],[Age]]="16-24",CentrepointSourced[[#This Row],[Assessed HS DQ]],0)</f>
        <v>0</v>
      </c>
      <c r="AF15" s="107">
        <f>IF(CentrepointSourced[[#This Row],[Age]]="18-24",CentrepointSourced[[#This Row],[Assessed HS DQ]],0)</f>
        <v>0</v>
      </c>
      <c r="AG15" s="107">
        <f>IF(CentrepointSourced[[#This Row],[Age]]="16-17",CentrepointSourced[[#This Row],[Assessed CS DQ]],0)</f>
        <v>0</v>
      </c>
      <c r="AH15" s="107">
        <f>IF(CentrepointSourced[[#This Row],[Age]]="16-24",CentrepointSourced[[#This Row],[Assessed CS DQ]],0)</f>
        <v>0</v>
      </c>
      <c r="AI15" s="107">
        <f>IF(CentrepointSourced[[#This Row],[Age]]="18-24",CentrepointSourced[[#This Row],[Assessed CS DQ]],0)</f>
        <v>0</v>
      </c>
    </row>
    <row r="16" spans="1:35" customFormat="1" ht="13.5" customHeight="1">
      <c r="A16" s="45" t="s">
        <v>40</v>
      </c>
      <c r="B16" s="62" t="s">
        <v>225</v>
      </c>
      <c r="C16" s="45" t="s">
        <v>42</v>
      </c>
      <c r="D16" s="62"/>
      <c r="E16" s="67">
        <v>2013</v>
      </c>
      <c r="F16" s="67" t="s">
        <v>25</v>
      </c>
      <c r="G16" s="67"/>
      <c r="H16" s="68"/>
      <c r="I16" s="67">
        <v>0</v>
      </c>
      <c r="J16" s="45"/>
      <c r="K16" s="45"/>
      <c r="L16" s="45"/>
      <c r="M16" s="45"/>
      <c r="N16" s="45"/>
      <c r="O16" s="45"/>
      <c r="P16" s="45"/>
      <c r="Q16" s="41" t="str">
        <f>IF(CentrepointSourced[[#This Row],[Country]]="Northern Ireland","Northern Ireland",IFERROR(VLOOKUP(CentrepointSourced[[#This Row],[Local Authority]],LKP_LANameDQ[],2,FALSE),CentrepointSourced[[#This Row],[Local Authority]]))</f>
        <v>Ashfield</v>
      </c>
      <c r="R16" s="41" t="str">
        <f>IF(CentrepointSourced[[#This Row],[LA type]]="County","",INDEX(ConsolGeog[lad14cd],MATCH(CentrepointSourced[[#This Row],[Local Authority DQ]],ConsolGeog[la_name],0)))</f>
        <v>E07000170</v>
      </c>
      <c r="S16" s="41" t="str">
        <f>IF(OR(CentrepointSourced[[#This Row],[Country]]="Northern Ireland",CentrepointSourced[[#This Row],[Country]]="Scotland",CentrepointSourced[[#This Row],[Country]]="Wales"),"Local Authority",CentrepointSourced[[#This Row],[LA type]])</f>
        <v>District</v>
      </c>
      <c r="T16" s="41">
        <f>IF(TRIM(CentrepointSourced[[#This Row],[Presented HS]])="",0,IF(CentrepointSourced[[#This Row],[Presented HS]]="&lt;5",2.5,IF(CentrepointSourced[[#This Row],[Presented HS]]="&lt;10",5,VALUE(TRIM(CentrepointSourced[[#This Row],[Presented HS]])))))</f>
        <v>0</v>
      </c>
      <c r="U16" s="41">
        <f>IF(TRIM(CentrepointSourced[[#This Row],[Assessed HS]])="",0,IF(CentrepointSourced[[#This Row],[Assessed HS]]="&lt;5",2.5,IF(CentrepointSourced[[#This Row],[Assessed HS]]="&lt;10",5,VALUE(TRIM(CentrepointSourced[[#This Row],[Assessed HS]])))))</f>
        <v>0</v>
      </c>
      <c r="V16" s="41">
        <f>IF(TRIM(CentrepointSourced[[#This Row],[Presented CS]])="",0,IF(CentrepointSourced[[#This Row],[Presented CS]]="&lt;5",2.5,IF(CentrepointSourced[[#This Row],[Presented CS]]="&lt;10",5,VALUE(TRIM(CentrepointSourced[[#This Row],[Presented CS]])))))</f>
        <v>0</v>
      </c>
      <c r="W16" s="41">
        <f>IF(TRIM(CentrepointSourced[[#This Row],[Assessed CS]])="",0,IF(CentrepointSourced[[#This Row],[Assessed CS]]="&lt;5",2.5,IF(CentrepointSourced[[#This Row],[Assessed CS]]="&lt;10",5,VALUE(TRIM(CentrepointSourced[[#This Row],[Assessed CS]])))))</f>
        <v>0</v>
      </c>
      <c r="X16" s="106">
        <f>IF(CentrepointSourced[[#This Row],[Age]]="16-17",CentrepointSourced[[#This Row],[Presented HS DQ]],0)</f>
        <v>0</v>
      </c>
      <c r="Y16" s="106">
        <f>IF(CentrepointSourced[[#This Row],[Age]]="16-24",CentrepointSourced[[#This Row],[Presented HS DQ]],0)</f>
        <v>0</v>
      </c>
      <c r="Z16" s="106">
        <f>IF(CentrepointSourced[[#This Row],[Age]]="18-24",CentrepointSourced[[#This Row],[Presented HS DQ]],0)</f>
        <v>0</v>
      </c>
      <c r="AA16" s="106">
        <f>IF(CentrepointSourced[[#This Row],[Age]]="16-17",CentrepointSourced[[#This Row],[Presented CS DQ]],0)</f>
        <v>0</v>
      </c>
      <c r="AB16" s="106">
        <f>IF(CentrepointSourced[[#This Row],[Age]]="16-24",CentrepointSourced[[#This Row],[Presented CS DQ]],0)</f>
        <v>0</v>
      </c>
      <c r="AC16" s="106">
        <f>IF(CentrepointSourced[[#This Row],[Age]]="18-24",CentrepointSourced[[#This Row],[Presented CS DQ]],0)</f>
        <v>0</v>
      </c>
      <c r="AD16" s="107">
        <f>IF(CentrepointSourced[[#This Row],[Age]]="16-17",CentrepointSourced[[#This Row],[Assessed HS DQ]],0)</f>
        <v>0</v>
      </c>
      <c r="AE16" s="107">
        <f>IF(CentrepointSourced[[#This Row],[Age]]="16-24",CentrepointSourced[[#This Row],[Assessed HS DQ]],0)</f>
        <v>0</v>
      </c>
      <c r="AF16" s="107">
        <f>IF(CentrepointSourced[[#This Row],[Age]]="18-24",CentrepointSourced[[#This Row],[Assessed HS DQ]],0)</f>
        <v>0</v>
      </c>
      <c r="AG16" s="107">
        <f>IF(CentrepointSourced[[#This Row],[Age]]="16-17",CentrepointSourced[[#This Row],[Assessed CS DQ]],0)</f>
        <v>0</v>
      </c>
      <c r="AH16" s="107">
        <f>IF(CentrepointSourced[[#This Row],[Age]]="16-24",CentrepointSourced[[#This Row],[Assessed CS DQ]],0)</f>
        <v>0</v>
      </c>
      <c r="AI16" s="107">
        <f>IF(CentrepointSourced[[#This Row],[Age]]="18-24",CentrepointSourced[[#This Row],[Assessed CS DQ]],0)</f>
        <v>0</v>
      </c>
    </row>
    <row r="17" spans="1:35" customFormat="1" ht="13.5" customHeight="1">
      <c r="A17" s="45" t="s">
        <v>40</v>
      </c>
      <c r="B17" s="62" t="s">
        <v>225</v>
      </c>
      <c r="C17" s="45" t="s">
        <v>42</v>
      </c>
      <c r="D17" s="62"/>
      <c r="E17" s="67">
        <v>2013</v>
      </c>
      <c r="F17" s="67" t="s">
        <v>26</v>
      </c>
      <c r="G17" s="67"/>
      <c r="H17" s="68"/>
      <c r="I17" s="67">
        <v>0</v>
      </c>
      <c r="J17" s="45"/>
      <c r="K17" s="45"/>
      <c r="L17" s="45"/>
      <c r="M17" s="45"/>
      <c r="N17" s="45"/>
      <c r="O17" s="45"/>
      <c r="P17" s="45"/>
      <c r="Q17" s="41" t="str">
        <f>IF(CentrepointSourced[[#This Row],[Country]]="Northern Ireland","Northern Ireland",IFERROR(VLOOKUP(CentrepointSourced[[#This Row],[Local Authority]],LKP_LANameDQ[],2,FALSE),CentrepointSourced[[#This Row],[Local Authority]]))</f>
        <v>Ashfield</v>
      </c>
      <c r="R17" s="41" t="str">
        <f>IF(CentrepointSourced[[#This Row],[LA type]]="County","",INDEX(ConsolGeog[lad14cd],MATCH(CentrepointSourced[[#This Row],[Local Authority DQ]],ConsolGeog[la_name],0)))</f>
        <v>E07000170</v>
      </c>
      <c r="S17" s="41" t="str">
        <f>IF(OR(CentrepointSourced[[#This Row],[Country]]="Northern Ireland",CentrepointSourced[[#This Row],[Country]]="Scotland",CentrepointSourced[[#This Row],[Country]]="Wales"),"Local Authority",CentrepointSourced[[#This Row],[LA type]])</f>
        <v>District</v>
      </c>
      <c r="T17" s="41">
        <f>IF(TRIM(CentrepointSourced[[#This Row],[Presented HS]])="",0,IF(CentrepointSourced[[#This Row],[Presented HS]]="&lt;5",2.5,IF(CentrepointSourced[[#This Row],[Presented HS]]="&lt;10",5,VALUE(TRIM(CentrepointSourced[[#This Row],[Presented HS]])))))</f>
        <v>0</v>
      </c>
      <c r="U17" s="41">
        <f>IF(TRIM(CentrepointSourced[[#This Row],[Assessed HS]])="",0,IF(CentrepointSourced[[#This Row],[Assessed HS]]="&lt;5",2.5,IF(CentrepointSourced[[#This Row],[Assessed HS]]="&lt;10",5,VALUE(TRIM(CentrepointSourced[[#This Row],[Assessed HS]])))))</f>
        <v>0</v>
      </c>
      <c r="V17" s="41">
        <f>IF(TRIM(CentrepointSourced[[#This Row],[Presented CS]])="",0,IF(CentrepointSourced[[#This Row],[Presented CS]]="&lt;5",2.5,IF(CentrepointSourced[[#This Row],[Presented CS]]="&lt;10",5,VALUE(TRIM(CentrepointSourced[[#This Row],[Presented CS]])))))</f>
        <v>0</v>
      </c>
      <c r="W17" s="41">
        <f>IF(TRIM(CentrepointSourced[[#This Row],[Assessed CS]])="",0,IF(CentrepointSourced[[#This Row],[Assessed CS]]="&lt;5",2.5,IF(CentrepointSourced[[#This Row],[Assessed CS]]="&lt;10",5,VALUE(TRIM(CentrepointSourced[[#This Row],[Assessed CS]])))))</f>
        <v>0</v>
      </c>
      <c r="X17" s="106">
        <f>IF(CentrepointSourced[[#This Row],[Age]]="16-17",CentrepointSourced[[#This Row],[Presented HS DQ]],0)</f>
        <v>0</v>
      </c>
      <c r="Y17" s="106">
        <f>IF(CentrepointSourced[[#This Row],[Age]]="16-24",CentrepointSourced[[#This Row],[Presented HS DQ]],0)</f>
        <v>0</v>
      </c>
      <c r="Z17" s="106">
        <f>IF(CentrepointSourced[[#This Row],[Age]]="18-24",CentrepointSourced[[#This Row],[Presented HS DQ]],0)</f>
        <v>0</v>
      </c>
      <c r="AA17" s="106">
        <f>IF(CentrepointSourced[[#This Row],[Age]]="16-17",CentrepointSourced[[#This Row],[Presented CS DQ]],0)</f>
        <v>0</v>
      </c>
      <c r="AB17" s="106">
        <f>IF(CentrepointSourced[[#This Row],[Age]]="16-24",CentrepointSourced[[#This Row],[Presented CS DQ]],0)</f>
        <v>0</v>
      </c>
      <c r="AC17" s="106">
        <f>IF(CentrepointSourced[[#This Row],[Age]]="18-24",CentrepointSourced[[#This Row],[Presented CS DQ]],0)</f>
        <v>0</v>
      </c>
      <c r="AD17" s="107">
        <f>IF(CentrepointSourced[[#This Row],[Age]]="16-17",CentrepointSourced[[#This Row],[Assessed HS DQ]],0)</f>
        <v>0</v>
      </c>
      <c r="AE17" s="107">
        <f>IF(CentrepointSourced[[#This Row],[Age]]="16-24",CentrepointSourced[[#This Row],[Assessed HS DQ]],0)</f>
        <v>0</v>
      </c>
      <c r="AF17" s="107">
        <f>IF(CentrepointSourced[[#This Row],[Age]]="18-24",CentrepointSourced[[#This Row],[Assessed HS DQ]],0)</f>
        <v>0</v>
      </c>
      <c r="AG17" s="107">
        <f>IF(CentrepointSourced[[#This Row],[Age]]="16-17",CentrepointSourced[[#This Row],[Assessed CS DQ]],0)</f>
        <v>0</v>
      </c>
      <c r="AH17" s="107">
        <f>IF(CentrepointSourced[[#This Row],[Age]]="16-24",CentrepointSourced[[#This Row],[Assessed CS DQ]],0)</f>
        <v>0</v>
      </c>
      <c r="AI17" s="107">
        <f>IF(CentrepointSourced[[#This Row],[Age]]="18-24",CentrepointSourced[[#This Row],[Assessed CS DQ]],0)</f>
        <v>0</v>
      </c>
    </row>
    <row r="18" spans="1:35" customFormat="1" ht="13.5" customHeight="1">
      <c r="A18" s="45" t="s">
        <v>40</v>
      </c>
      <c r="B18" s="62" t="s">
        <v>225</v>
      </c>
      <c r="C18" s="45" t="s">
        <v>42</v>
      </c>
      <c r="D18" s="62"/>
      <c r="E18" s="67">
        <v>2014</v>
      </c>
      <c r="F18" s="67" t="s">
        <v>25</v>
      </c>
      <c r="G18" s="67"/>
      <c r="H18" s="68"/>
      <c r="I18" s="67">
        <v>0</v>
      </c>
      <c r="J18" s="45"/>
      <c r="K18" s="45"/>
      <c r="L18" s="45"/>
      <c r="M18" s="45"/>
      <c r="N18" s="45"/>
      <c r="O18" s="45"/>
      <c r="P18" s="45"/>
      <c r="Q18" s="41" t="str">
        <f>IF(CentrepointSourced[[#This Row],[Country]]="Northern Ireland","Northern Ireland",IFERROR(VLOOKUP(CentrepointSourced[[#This Row],[Local Authority]],LKP_LANameDQ[],2,FALSE),CentrepointSourced[[#This Row],[Local Authority]]))</f>
        <v>Ashfield</v>
      </c>
      <c r="R18" s="41" t="str">
        <f>IF(CentrepointSourced[[#This Row],[LA type]]="County","",INDEX(ConsolGeog[lad14cd],MATCH(CentrepointSourced[[#This Row],[Local Authority DQ]],ConsolGeog[la_name],0)))</f>
        <v>E07000170</v>
      </c>
      <c r="S18" s="41" t="str">
        <f>IF(OR(CentrepointSourced[[#This Row],[Country]]="Northern Ireland",CentrepointSourced[[#This Row],[Country]]="Scotland",CentrepointSourced[[#This Row],[Country]]="Wales"),"Local Authority",CentrepointSourced[[#This Row],[LA type]])</f>
        <v>District</v>
      </c>
      <c r="T18" s="41">
        <f>IF(TRIM(CentrepointSourced[[#This Row],[Presented HS]])="",0,IF(CentrepointSourced[[#This Row],[Presented HS]]="&lt;5",2.5,IF(CentrepointSourced[[#This Row],[Presented HS]]="&lt;10",5,VALUE(TRIM(CentrepointSourced[[#This Row],[Presented HS]])))))</f>
        <v>0</v>
      </c>
      <c r="U18" s="41">
        <f>IF(TRIM(CentrepointSourced[[#This Row],[Assessed HS]])="",0,IF(CentrepointSourced[[#This Row],[Assessed HS]]="&lt;5",2.5,IF(CentrepointSourced[[#This Row],[Assessed HS]]="&lt;10",5,VALUE(TRIM(CentrepointSourced[[#This Row],[Assessed HS]])))))</f>
        <v>0</v>
      </c>
      <c r="V18" s="41">
        <f>IF(TRIM(CentrepointSourced[[#This Row],[Presented CS]])="",0,IF(CentrepointSourced[[#This Row],[Presented CS]]="&lt;5",2.5,IF(CentrepointSourced[[#This Row],[Presented CS]]="&lt;10",5,VALUE(TRIM(CentrepointSourced[[#This Row],[Presented CS]])))))</f>
        <v>0</v>
      </c>
      <c r="W18" s="41">
        <f>IF(TRIM(CentrepointSourced[[#This Row],[Assessed CS]])="",0,IF(CentrepointSourced[[#This Row],[Assessed CS]]="&lt;5",2.5,IF(CentrepointSourced[[#This Row],[Assessed CS]]="&lt;10",5,VALUE(TRIM(CentrepointSourced[[#This Row],[Assessed CS]])))))</f>
        <v>0</v>
      </c>
      <c r="X18" s="106">
        <f>IF(CentrepointSourced[[#This Row],[Age]]="16-17",CentrepointSourced[[#This Row],[Presented HS DQ]],0)</f>
        <v>0</v>
      </c>
      <c r="Y18" s="106">
        <f>IF(CentrepointSourced[[#This Row],[Age]]="16-24",CentrepointSourced[[#This Row],[Presented HS DQ]],0)</f>
        <v>0</v>
      </c>
      <c r="Z18" s="106">
        <f>IF(CentrepointSourced[[#This Row],[Age]]="18-24",CentrepointSourced[[#This Row],[Presented HS DQ]],0)</f>
        <v>0</v>
      </c>
      <c r="AA18" s="106">
        <f>IF(CentrepointSourced[[#This Row],[Age]]="16-17",CentrepointSourced[[#This Row],[Presented CS DQ]],0)</f>
        <v>0</v>
      </c>
      <c r="AB18" s="106">
        <f>IF(CentrepointSourced[[#This Row],[Age]]="16-24",CentrepointSourced[[#This Row],[Presented CS DQ]],0)</f>
        <v>0</v>
      </c>
      <c r="AC18" s="106">
        <f>IF(CentrepointSourced[[#This Row],[Age]]="18-24",CentrepointSourced[[#This Row],[Presented CS DQ]],0)</f>
        <v>0</v>
      </c>
      <c r="AD18" s="107">
        <f>IF(CentrepointSourced[[#This Row],[Age]]="16-17",CentrepointSourced[[#This Row],[Assessed HS DQ]],0)</f>
        <v>0</v>
      </c>
      <c r="AE18" s="107">
        <f>IF(CentrepointSourced[[#This Row],[Age]]="16-24",CentrepointSourced[[#This Row],[Assessed HS DQ]],0)</f>
        <v>0</v>
      </c>
      <c r="AF18" s="107">
        <f>IF(CentrepointSourced[[#This Row],[Age]]="18-24",CentrepointSourced[[#This Row],[Assessed HS DQ]],0)</f>
        <v>0</v>
      </c>
      <c r="AG18" s="107">
        <f>IF(CentrepointSourced[[#This Row],[Age]]="16-17",CentrepointSourced[[#This Row],[Assessed CS DQ]],0)</f>
        <v>0</v>
      </c>
      <c r="AH18" s="107">
        <f>IF(CentrepointSourced[[#This Row],[Age]]="16-24",CentrepointSourced[[#This Row],[Assessed CS DQ]],0)</f>
        <v>0</v>
      </c>
      <c r="AI18" s="107">
        <f>IF(CentrepointSourced[[#This Row],[Age]]="18-24",CentrepointSourced[[#This Row],[Assessed CS DQ]],0)</f>
        <v>0</v>
      </c>
    </row>
    <row r="19" spans="1:35" customFormat="1" ht="13.5" customHeight="1">
      <c r="A19" s="45" t="s">
        <v>40</v>
      </c>
      <c r="B19" s="62" t="s">
        <v>225</v>
      </c>
      <c r="C19" s="45" t="s">
        <v>42</v>
      </c>
      <c r="D19" s="62"/>
      <c r="E19" s="67">
        <v>2014</v>
      </c>
      <c r="F19" s="67" t="s">
        <v>26</v>
      </c>
      <c r="G19" s="67"/>
      <c r="H19" s="68"/>
      <c r="I19" s="67">
        <v>0</v>
      </c>
      <c r="J19" s="45"/>
      <c r="K19" s="45"/>
      <c r="L19" s="45"/>
      <c r="M19" s="45"/>
      <c r="N19" s="45"/>
      <c r="O19" s="45"/>
      <c r="P19" s="45"/>
      <c r="Q19" s="41" t="str">
        <f>IF(CentrepointSourced[[#This Row],[Country]]="Northern Ireland","Northern Ireland",IFERROR(VLOOKUP(CentrepointSourced[[#This Row],[Local Authority]],LKP_LANameDQ[],2,FALSE),CentrepointSourced[[#This Row],[Local Authority]]))</f>
        <v>Ashfield</v>
      </c>
      <c r="R19" s="41" t="str">
        <f>IF(CentrepointSourced[[#This Row],[LA type]]="County","",INDEX(ConsolGeog[lad14cd],MATCH(CentrepointSourced[[#This Row],[Local Authority DQ]],ConsolGeog[la_name],0)))</f>
        <v>E07000170</v>
      </c>
      <c r="S19" s="41" t="str">
        <f>IF(OR(CentrepointSourced[[#This Row],[Country]]="Northern Ireland",CentrepointSourced[[#This Row],[Country]]="Scotland",CentrepointSourced[[#This Row],[Country]]="Wales"),"Local Authority",CentrepointSourced[[#This Row],[LA type]])</f>
        <v>District</v>
      </c>
      <c r="T19" s="41">
        <f>IF(TRIM(CentrepointSourced[[#This Row],[Presented HS]])="",0,IF(CentrepointSourced[[#This Row],[Presented HS]]="&lt;5",2.5,IF(CentrepointSourced[[#This Row],[Presented HS]]="&lt;10",5,VALUE(TRIM(CentrepointSourced[[#This Row],[Presented HS]])))))</f>
        <v>0</v>
      </c>
      <c r="U19" s="41">
        <f>IF(TRIM(CentrepointSourced[[#This Row],[Assessed HS]])="",0,IF(CentrepointSourced[[#This Row],[Assessed HS]]="&lt;5",2.5,IF(CentrepointSourced[[#This Row],[Assessed HS]]="&lt;10",5,VALUE(TRIM(CentrepointSourced[[#This Row],[Assessed HS]])))))</f>
        <v>0</v>
      </c>
      <c r="V19" s="41">
        <f>IF(TRIM(CentrepointSourced[[#This Row],[Presented CS]])="",0,IF(CentrepointSourced[[#This Row],[Presented CS]]="&lt;5",2.5,IF(CentrepointSourced[[#This Row],[Presented CS]]="&lt;10",5,VALUE(TRIM(CentrepointSourced[[#This Row],[Presented CS]])))))</f>
        <v>0</v>
      </c>
      <c r="W19" s="41">
        <f>IF(TRIM(CentrepointSourced[[#This Row],[Assessed CS]])="",0,IF(CentrepointSourced[[#This Row],[Assessed CS]]="&lt;5",2.5,IF(CentrepointSourced[[#This Row],[Assessed CS]]="&lt;10",5,VALUE(TRIM(CentrepointSourced[[#This Row],[Assessed CS]])))))</f>
        <v>0</v>
      </c>
      <c r="X19" s="106">
        <f>IF(CentrepointSourced[[#This Row],[Age]]="16-17",CentrepointSourced[[#This Row],[Presented HS DQ]],0)</f>
        <v>0</v>
      </c>
      <c r="Y19" s="106">
        <f>IF(CentrepointSourced[[#This Row],[Age]]="16-24",CentrepointSourced[[#This Row],[Presented HS DQ]],0)</f>
        <v>0</v>
      </c>
      <c r="Z19" s="106">
        <f>IF(CentrepointSourced[[#This Row],[Age]]="18-24",CentrepointSourced[[#This Row],[Presented HS DQ]],0)</f>
        <v>0</v>
      </c>
      <c r="AA19" s="106">
        <f>IF(CentrepointSourced[[#This Row],[Age]]="16-17",CentrepointSourced[[#This Row],[Presented CS DQ]],0)</f>
        <v>0</v>
      </c>
      <c r="AB19" s="106">
        <f>IF(CentrepointSourced[[#This Row],[Age]]="16-24",CentrepointSourced[[#This Row],[Presented CS DQ]],0)</f>
        <v>0</v>
      </c>
      <c r="AC19" s="106">
        <f>IF(CentrepointSourced[[#This Row],[Age]]="18-24",CentrepointSourced[[#This Row],[Presented CS DQ]],0)</f>
        <v>0</v>
      </c>
      <c r="AD19" s="107">
        <f>IF(CentrepointSourced[[#This Row],[Age]]="16-17",CentrepointSourced[[#This Row],[Assessed HS DQ]],0)</f>
        <v>0</v>
      </c>
      <c r="AE19" s="107">
        <f>IF(CentrepointSourced[[#This Row],[Age]]="16-24",CentrepointSourced[[#This Row],[Assessed HS DQ]],0)</f>
        <v>0</v>
      </c>
      <c r="AF19" s="107">
        <f>IF(CentrepointSourced[[#This Row],[Age]]="18-24",CentrepointSourced[[#This Row],[Assessed HS DQ]],0)</f>
        <v>0</v>
      </c>
      <c r="AG19" s="107">
        <f>IF(CentrepointSourced[[#This Row],[Age]]="16-17",CentrepointSourced[[#This Row],[Assessed CS DQ]],0)</f>
        <v>0</v>
      </c>
      <c r="AH19" s="107">
        <f>IF(CentrepointSourced[[#This Row],[Age]]="16-24",CentrepointSourced[[#This Row],[Assessed CS DQ]],0)</f>
        <v>0</v>
      </c>
      <c r="AI19" s="107">
        <f>IF(CentrepointSourced[[#This Row],[Age]]="18-24",CentrepointSourced[[#This Row],[Assessed CS DQ]],0)</f>
        <v>0</v>
      </c>
    </row>
    <row r="20" spans="1:35" customFormat="1" ht="13.5" customHeight="1">
      <c r="A20" s="45" t="s">
        <v>40</v>
      </c>
      <c r="B20" s="62" t="s">
        <v>229</v>
      </c>
      <c r="C20" s="45" t="s">
        <v>42</v>
      </c>
      <c r="D20" s="62"/>
      <c r="E20" s="67">
        <v>2014</v>
      </c>
      <c r="F20" s="67" t="s">
        <v>53</v>
      </c>
      <c r="G20" s="67"/>
      <c r="H20" s="68">
        <v>46</v>
      </c>
      <c r="I20" s="67">
        <v>25</v>
      </c>
      <c r="J20" s="45"/>
      <c r="K20" s="45"/>
      <c r="L20" s="45"/>
      <c r="M20" s="45"/>
      <c r="N20" s="45"/>
      <c r="O20" s="45"/>
      <c r="P20" s="45"/>
      <c r="Q20" s="41" t="str">
        <f>IF(CentrepointSourced[[#This Row],[Country]]="Northern Ireland","Northern Ireland",IFERROR(VLOOKUP(CentrepointSourced[[#This Row],[Local Authority]],LKP_LANameDQ[],2,FALSE),CentrepointSourced[[#This Row],[Local Authority]]))</f>
        <v>Babergh</v>
      </c>
      <c r="R20" s="41" t="str">
        <f>IF(CentrepointSourced[[#This Row],[LA type]]="County","",INDEX(ConsolGeog[lad14cd],MATCH(CentrepointSourced[[#This Row],[Local Authority DQ]],ConsolGeog[la_name],0)))</f>
        <v>E07000200</v>
      </c>
      <c r="S20" s="41" t="str">
        <f>IF(OR(CentrepointSourced[[#This Row],[Country]]="Northern Ireland",CentrepointSourced[[#This Row],[Country]]="Scotland",CentrepointSourced[[#This Row],[Country]]="Wales"),"Local Authority",CentrepointSourced[[#This Row],[LA type]])</f>
        <v>District</v>
      </c>
      <c r="T20" s="41">
        <f>IF(TRIM(CentrepointSourced[[#This Row],[Presented HS]])="",0,IF(CentrepointSourced[[#This Row],[Presented HS]]="&lt;5",2.5,IF(CentrepointSourced[[#This Row],[Presented HS]]="&lt;10",5,VALUE(TRIM(CentrepointSourced[[#This Row],[Presented HS]])))))</f>
        <v>0</v>
      </c>
      <c r="U20" s="41">
        <f>IF(TRIM(CentrepointSourced[[#This Row],[Assessed HS]])="",0,IF(CentrepointSourced[[#This Row],[Assessed HS]]="&lt;5",2.5,IF(CentrepointSourced[[#This Row],[Assessed HS]]="&lt;10",5,VALUE(TRIM(CentrepointSourced[[#This Row],[Assessed HS]])))))</f>
        <v>46</v>
      </c>
      <c r="V20" s="41">
        <f>IF(TRIM(CentrepointSourced[[#This Row],[Presented CS]])="",0,IF(CentrepointSourced[[#This Row],[Presented CS]]="&lt;5",2.5,IF(CentrepointSourced[[#This Row],[Presented CS]]="&lt;10",5,VALUE(TRIM(CentrepointSourced[[#This Row],[Presented CS]])))))</f>
        <v>0</v>
      </c>
      <c r="W20" s="41">
        <f>IF(TRIM(CentrepointSourced[[#This Row],[Assessed CS]])="",0,IF(CentrepointSourced[[#This Row],[Assessed CS]]="&lt;5",2.5,IF(CentrepointSourced[[#This Row],[Assessed CS]]="&lt;10",5,VALUE(TRIM(CentrepointSourced[[#This Row],[Assessed CS]])))))</f>
        <v>0</v>
      </c>
      <c r="X20" s="106">
        <f>IF(CentrepointSourced[[#This Row],[Age]]="16-17",CentrepointSourced[[#This Row],[Presented HS DQ]],0)</f>
        <v>0</v>
      </c>
      <c r="Y20" s="106">
        <f>IF(CentrepointSourced[[#This Row],[Age]]="16-24",CentrepointSourced[[#This Row],[Presented HS DQ]],0)</f>
        <v>0</v>
      </c>
      <c r="Z20" s="106">
        <f>IF(CentrepointSourced[[#This Row],[Age]]="18-24",CentrepointSourced[[#This Row],[Presented HS DQ]],0)</f>
        <v>0</v>
      </c>
      <c r="AA20" s="106">
        <f>IF(CentrepointSourced[[#This Row],[Age]]="16-17",CentrepointSourced[[#This Row],[Presented CS DQ]],0)</f>
        <v>0</v>
      </c>
      <c r="AB20" s="106">
        <f>IF(CentrepointSourced[[#This Row],[Age]]="16-24",CentrepointSourced[[#This Row],[Presented CS DQ]],0)</f>
        <v>0</v>
      </c>
      <c r="AC20" s="106">
        <f>IF(CentrepointSourced[[#This Row],[Age]]="18-24",CentrepointSourced[[#This Row],[Presented CS DQ]],0)</f>
        <v>0</v>
      </c>
      <c r="AD20" s="107">
        <f>IF(CentrepointSourced[[#This Row],[Age]]="16-17",CentrepointSourced[[#This Row],[Assessed HS DQ]],0)</f>
        <v>0</v>
      </c>
      <c r="AE20" s="107">
        <f>IF(CentrepointSourced[[#This Row],[Age]]="16-24",CentrepointSourced[[#This Row],[Assessed HS DQ]],0)</f>
        <v>46</v>
      </c>
      <c r="AF20" s="107">
        <f>IF(CentrepointSourced[[#This Row],[Age]]="18-24",CentrepointSourced[[#This Row],[Assessed HS DQ]],0)</f>
        <v>0</v>
      </c>
      <c r="AG20" s="107">
        <f>IF(CentrepointSourced[[#This Row],[Age]]="16-17",CentrepointSourced[[#This Row],[Assessed CS DQ]],0)</f>
        <v>0</v>
      </c>
      <c r="AH20" s="107">
        <f>IF(CentrepointSourced[[#This Row],[Age]]="16-24",CentrepointSourced[[#This Row],[Assessed CS DQ]],0)</f>
        <v>0</v>
      </c>
      <c r="AI20" s="107">
        <f>IF(CentrepointSourced[[#This Row],[Age]]="18-24",CentrepointSourced[[#This Row],[Assessed CS DQ]],0)</f>
        <v>0</v>
      </c>
    </row>
    <row r="21" spans="1:35" customFormat="1" ht="13.5" customHeight="1">
      <c r="A21" s="45" t="s">
        <v>40</v>
      </c>
      <c r="B21" s="45" t="s">
        <v>280</v>
      </c>
      <c r="C21" s="45" t="s">
        <v>165</v>
      </c>
      <c r="D21" s="45"/>
      <c r="E21" s="67">
        <v>2012</v>
      </c>
      <c r="F21" s="67" t="s">
        <v>25</v>
      </c>
      <c r="G21" s="67"/>
      <c r="H21" s="68"/>
      <c r="I21" s="67">
        <v>1</v>
      </c>
      <c r="J21" s="45"/>
      <c r="K21" s="67"/>
      <c r="L21" s="67"/>
      <c r="M21" s="67"/>
      <c r="N21" s="67"/>
      <c r="O21" s="67"/>
      <c r="P21" s="67"/>
      <c r="Q21" s="41" t="str">
        <f>IF(CentrepointSourced[[#This Row],[Country]]="Northern Ireland","Northern Ireland",IFERROR(VLOOKUP(CentrepointSourced[[#This Row],[Local Authority]],LKP_LANameDQ[],2,FALSE),CentrepointSourced[[#This Row],[Local Authority]]))</f>
        <v>Barking and Dagenham</v>
      </c>
      <c r="R21" s="41" t="str">
        <f>IF(CentrepointSourced[[#This Row],[LA type]]="County","",INDEX(ConsolGeog[lad14cd],MATCH(CentrepointSourced[[#This Row],[Local Authority DQ]],ConsolGeog[la_name],0)))</f>
        <v>E09000002</v>
      </c>
      <c r="S21" s="41" t="str">
        <f>IF(OR(CentrepointSourced[[#This Row],[Country]]="Northern Ireland",CentrepointSourced[[#This Row],[Country]]="Scotland",CentrepointSourced[[#This Row],[Country]]="Wales"),"Local Authority",CentrepointSourced[[#This Row],[LA type]])</f>
        <v>Unitary</v>
      </c>
      <c r="T21" s="41">
        <f>IF(TRIM(CentrepointSourced[[#This Row],[Presented HS]])="",0,IF(CentrepointSourced[[#This Row],[Presented HS]]="&lt;5",2.5,IF(CentrepointSourced[[#This Row],[Presented HS]]="&lt;10",5,VALUE(TRIM(CentrepointSourced[[#This Row],[Presented HS]])))))</f>
        <v>0</v>
      </c>
      <c r="U21" s="41">
        <f>IF(TRIM(CentrepointSourced[[#This Row],[Assessed HS]])="",0,IF(CentrepointSourced[[#This Row],[Assessed HS]]="&lt;5",2.5,IF(CentrepointSourced[[#This Row],[Assessed HS]]="&lt;10",5,VALUE(TRIM(CentrepointSourced[[#This Row],[Assessed HS]])))))</f>
        <v>0</v>
      </c>
      <c r="V21" s="41">
        <f>IF(TRIM(CentrepointSourced[[#This Row],[Presented CS]])="",0,IF(CentrepointSourced[[#This Row],[Presented CS]]="&lt;5",2.5,IF(CentrepointSourced[[#This Row],[Presented CS]]="&lt;10",5,VALUE(TRIM(CentrepointSourced[[#This Row],[Presented CS]])))))</f>
        <v>0</v>
      </c>
      <c r="W21" s="41">
        <f>IF(TRIM(CentrepointSourced[[#This Row],[Assessed CS]])="",0,IF(CentrepointSourced[[#This Row],[Assessed CS]]="&lt;5",2.5,IF(CentrepointSourced[[#This Row],[Assessed CS]]="&lt;10",5,VALUE(TRIM(CentrepointSourced[[#This Row],[Assessed CS]])))))</f>
        <v>0</v>
      </c>
      <c r="X21" s="106">
        <f>IF(CentrepointSourced[[#This Row],[Age]]="16-17",CentrepointSourced[[#This Row],[Presented HS DQ]],0)</f>
        <v>0</v>
      </c>
      <c r="Y21" s="106">
        <f>IF(CentrepointSourced[[#This Row],[Age]]="16-24",CentrepointSourced[[#This Row],[Presented HS DQ]],0)</f>
        <v>0</v>
      </c>
      <c r="Z21" s="106">
        <f>IF(CentrepointSourced[[#This Row],[Age]]="18-24",CentrepointSourced[[#This Row],[Presented HS DQ]],0)</f>
        <v>0</v>
      </c>
      <c r="AA21" s="106">
        <f>IF(CentrepointSourced[[#This Row],[Age]]="16-17",CentrepointSourced[[#This Row],[Presented CS DQ]],0)</f>
        <v>0</v>
      </c>
      <c r="AB21" s="106">
        <f>IF(CentrepointSourced[[#This Row],[Age]]="16-24",CentrepointSourced[[#This Row],[Presented CS DQ]],0)</f>
        <v>0</v>
      </c>
      <c r="AC21" s="106">
        <f>IF(CentrepointSourced[[#This Row],[Age]]="18-24",CentrepointSourced[[#This Row],[Presented CS DQ]],0)</f>
        <v>0</v>
      </c>
      <c r="AD21" s="107">
        <f>IF(CentrepointSourced[[#This Row],[Age]]="16-17",CentrepointSourced[[#This Row],[Assessed HS DQ]],0)</f>
        <v>0</v>
      </c>
      <c r="AE21" s="107">
        <f>IF(CentrepointSourced[[#This Row],[Age]]="16-24",CentrepointSourced[[#This Row],[Assessed HS DQ]],0)</f>
        <v>0</v>
      </c>
      <c r="AF21" s="107">
        <f>IF(CentrepointSourced[[#This Row],[Age]]="18-24",CentrepointSourced[[#This Row],[Assessed HS DQ]],0)</f>
        <v>0</v>
      </c>
      <c r="AG21" s="107">
        <f>IF(CentrepointSourced[[#This Row],[Age]]="16-17",CentrepointSourced[[#This Row],[Assessed CS DQ]],0)</f>
        <v>0</v>
      </c>
      <c r="AH21" s="107">
        <f>IF(CentrepointSourced[[#This Row],[Age]]="16-24",CentrepointSourced[[#This Row],[Assessed CS DQ]],0)</f>
        <v>0</v>
      </c>
      <c r="AI21" s="107">
        <f>IF(CentrepointSourced[[#This Row],[Age]]="18-24",CentrepointSourced[[#This Row],[Assessed CS DQ]],0)</f>
        <v>0</v>
      </c>
    </row>
    <row r="22" spans="1:35" customFormat="1" ht="13.5" customHeight="1">
      <c r="A22" s="45" t="s">
        <v>40</v>
      </c>
      <c r="B22" s="45" t="s">
        <v>280</v>
      </c>
      <c r="C22" s="45" t="s">
        <v>165</v>
      </c>
      <c r="D22" s="45"/>
      <c r="E22" s="67">
        <v>2012</v>
      </c>
      <c r="F22" s="67" t="s">
        <v>26</v>
      </c>
      <c r="G22" s="67"/>
      <c r="H22" s="68"/>
      <c r="I22" s="67">
        <v>18</v>
      </c>
      <c r="J22" s="45"/>
      <c r="K22" s="67"/>
      <c r="L22" s="67"/>
      <c r="M22" s="67"/>
      <c r="N22" s="67"/>
      <c r="O22" s="67"/>
      <c r="P22" s="67"/>
      <c r="Q22" s="41" t="str">
        <f>IF(CentrepointSourced[[#This Row],[Country]]="Northern Ireland","Northern Ireland",IFERROR(VLOOKUP(CentrepointSourced[[#This Row],[Local Authority]],LKP_LANameDQ[],2,FALSE),CentrepointSourced[[#This Row],[Local Authority]]))</f>
        <v>Barking and Dagenham</v>
      </c>
      <c r="R22" s="41" t="str">
        <f>IF(CentrepointSourced[[#This Row],[LA type]]="County","",INDEX(ConsolGeog[lad14cd],MATCH(CentrepointSourced[[#This Row],[Local Authority DQ]],ConsolGeog[la_name],0)))</f>
        <v>E09000002</v>
      </c>
      <c r="S22" s="41" t="str">
        <f>IF(OR(CentrepointSourced[[#This Row],[Country]]="Northern Ireland",CentrepointSourced[[#This Row],[Country]]="Scotland",CentrepointSourced[[#This Row],[Country]]="Wales"),"Local Authority",CentrepointSourced[[#This Row],[LA type]])</f>
        <v>Unitary</v>
      </c>
      <c r="T22" s="41">
        <f>IF(TRIM(CentrepointSourced[[#This Row],[Presented HS]])="",0,IF(CentrepointSourced[[#This Row],[Presented HS]]="&lt;5",2.5,IF(CentrepointSourced[[#This Row],[Presented HS]]="&lt;10",5,VALUE(TRIM(CentrepointSourced[[#This Row],[Presented HS]])))))</f>
        <v>0</v>
      </c>
      <c r="U22" s="41">
        <f>IF(TRIM(CentrepointSourced[[#This Row],[Assessed HS]])="",0,IF(CentrepointSourced[[#This Row],[Assessed HS]]="&lt;5",2.5,IF(CentrepointSourced[[#This Row],[Assessed HS]]="&lt;10",5,VALUE(TRIM(CentrepointSourced[[#This Row],[Assessed HS]])))))</f>
        <v>0</v>
      </c>
      <c r="V22" s="41">
        <f>IF(TRIM(CentrepointSourced[[#This Row],[Presented CS]])="",0,IF(CentrepointSourced[[#This Row],[Presented CS]]="&lt;5",2.5,IF(CentrepointSourced[[#This Row],[Presented CS]]="&lt;10",5,VALUE(TRIM(CentrepointSourced[[#This Row],[Presented CS]])))))</f>
        <v>0</v>
      </c>
      <c r="W22" s="41">
        <f>IF(TRIM(CentrepointSourced[[#This Row],[Assessed CS]])="",0,IF(CentrepointSourced[[#This Row],[Assessed CS]]="&lt;5",2.5,IF(CentrepointSourced[[#This Row],[Assessed CS]]="&lt;10",5,VALUE(TRIM(CentrepointSourced[[#This Row],[Assessed CS]])))))</f>
        <v>0</v>
      </c>
      <c r="X22" s="106">
        <f>IF(CentrepointSourced[[#This Row],[Age]]="16-17",CentrepointSourced[[#This Row],[Presented HS DQ]],0)</f>
        <v>0</v>
      </c>
      <c r="Y22" s="106">
        <f>IF(CentrepointSourced[[#This Row],[Age]]="16-24",CentrepointSourced[[#This Row],[Presented HS DQ]],0)</f>
        <v>0</v>
      </c>
      <c r="Z22" s="106">
        <f>IF(CentrepointSourced[[#This Row],[Age]]="18-24",CentrepointSourced[[#This Row],[Presented HS DQ]],0)</f>
        <v>0</v>
      </c>
      <c r="AA22" s="106">
        <f>IF(CentrepointSourced[[#This Row],[Age]]="16-17",CentrepointSourced[[#This Row],[Presented CS DQ]],0)</f>
        <v>0</v>
      </c>
      <c r="AB22" s="106">
        <f>IF(CentrepointSourced[[#This Row],[Age]]="16-24",CentrepointSourced[[#This Row],[Presented CS DQ]],0)</f>
        <v>0</v>
      </c>
      <c r="AC22" s="106">
        <f>IF(CentrepointSourced[[#This Row],[Age]]="18-24",CentrepointSourced[[#This Row],[Presented CS DQ]],0)</f>
        <v>0</v>
      </c>
      <c r="AD22" s="107">
        <f>IF(CentrepointSourced[[#This Row],[Age]]="16-17",CentrepointSourced[[#This Row],[Assessed HS DQ]],0)</f>
        <v>0</v>
      </c>
      <c r="AE22" s="107">
        <f>IF(CentrepointSourced[[#This Row],[Age]]="16-24",CentrepointSourced[[#This Row],[Assessed HS DQ]],0)</f>
        <v>0</v>
      </c>
      <c r="AF22" s="107">
        <f>IF(CentrepointSourced[[#This Row],[Age]]="18-24",CentrepointSourced[[#This Row],[Assessed HS DQ]],0)</f>
        <v>0</v>
      </c>
      <c r="AG22" s="107">
        <f>IF(CentrepointSourced[[#This Row],[Age]]="16-17",CentrepointSourced[[#This Row],[Assessed CS DQ]],0)</f>
        <v>0</v>
      </c>
      <c r="AH22" s="107">
        <f>IF(CentrepointSourced[[#This Row],[Age]]="16-24",CentrepointSourced[[#This Row],[Assessed CS DQ]],0)</f>
        <v>0</v>
      </c>
      <c r="AI22" s="107">
        <f>IF(CentrepointSourced[[#This Row],[Age]]="18-24",CentrepointSourced[[#This Row],[Assessed CS DQ]],0)</f>
        <v>0</v>
      </c>
    </row>
    <row r="23" spans="1:35" customFormat="1" ht="13.5" customHeight="1">
      <c r="A23" s="45" t="s">
        <v>40</v>
      </c>
      <c r="B23" s="45" t="s">
        <v>280</v>
      </c>
      <c r="C23" s="45" t="s">
        <v>165</v>
      </c>
      <c r="D23" s="45"/>
      <c r="E23" s="67">
        <v>2013</v>
      </c>
      <c r="F23" s="67" t="s">
        <v>25</v>
      </c>
      <c r="G23" s="67"/>
      <c r="H23" s="68"/>
      <c r="I23" s="67">
        <v>5</v>
      </c>
      <c r="J23" s="45"/>
      <c r="K23" s="67"/>
      <c r="L23" s="67"/>
      <c r="M23" s="67"/>
      <c r="N23" s="67"/>
      <c r="O23" s="67"/>
      <c r="P23" s="67"/>
      <c r="Q23" s="41" t="str">
        <f>IF(CentrepointSourced[[#This Row],[Country]]="Northern Ireland","Northern Ireland",IFERROR(VLOOKUP(CentrepointSourced[[#This Row],[Local Authority]],LKP_LANameDQ[],2,FALSE),CentrepointSourced[[#This Row],[Local Authority]]))</f>
        <v>Barking and Dagenham</v>
      </c>
      <c r="R23" s="41" t="str">
        <f>IF(CentrepointSourced[[#This Row],[LA type]]="County","",INDEX(ConsolGeog[lad14cd],MATCH(CentrepointSourced[[#This Row],[Local Authority DQ]],ConsolGeog[la_name],0)))</f>
        <v>E09000002</v>
      </c>
      <c r="S23" s="41" t="str">
        <f>IF(OR(CentrepointSourced[[#This Row],[Country]]="Northern Ireland",CentrepointSourced[[#This Row],[Country]]="Scotland",CentrepointSourced[[#This Row],[Country]]="Wales"),"Local Authority",CentrepointSourced[[#This Row],[LA type]])</f>
        <v>Unitary</v>
      </c>
      <c r="T23" s="41">
        <f>IF(TRIM(CentrepointSourced[[#This Row],[Presented HS]])="",0,IF(CentrepointSourced[[#This Row],[Presented HS]]="&lt;5",2.5,IF(CentrepointSourced[[#This Row],[Presented HS]]="&lt;10",5,VALUE(TRIM(CentrepointSourced[[#This Row],[Presented HS]])))))</f>
        <v>0</v>
      </c>
      <c r="U23" s="41">
        <f>IF(TRIM(CentrepointSourced[[#This Row],[Assessed HS]])="",0,IF(CentrepointSourced[[#This Row],[Assessed HS]]="&lt;5",2.5,IF(CentrepointSourced[[#This Row],[Assessed HS]]="&lt;10",5,VALUE(TRIM(CentrepointSourced[[#This Row],[Assessed HS]])))))</f>
        <v>0</v>
      </c>
      <c r="V23" s="41">
        <f>IF(TRIM(CentrepointSourced[[#This Row],[Presented CS]])="",0,IF(CentrepointSourced[[#This Row],[Presented CS]]="&lt;5",2.5,IF(CentrepointSourced[[#This Row],[Presented CS]]="&lt;10",5,VALUE(TRIM(CentrepointSourced[[#This Row],[Presented CS]])))))</f>
        <v>0</v>
      </c>
      <c r="W23" s="41">
        <f>IF(TRIM(CentrepointSourced[[#This Row],[Assessed CS]])="",0,IF(CentrepointSourced[[#This Row],[Assessed CS]]="&lt;5",2.5,IF(CentrepointSourced[[#This Row],[Assessed CS]]="&lt;10",5,VALUE(TRIM(CentrepointSourced[[#This Row],[Assessed CS]])))))</f>
        <v>0</v>
      </c>
      <c r="X23" s="106">
        <f>IF(CentrepointSourced[[#This Row],[Age]]="16-17",CentrepointSourced[[#This Row],[Presented HS DQ]],0)</f>
        <v>0</v>
      </c>
      <c r="Y23" s="106">
        <f>IF(CentrepointSourced[[#This Row],[Age]]="16-24",CentrepointSourced[[#This Row],[Presented HS DQ]],0)</f>
        <v>0</v>
      </c>
      <c r="Z23" s="106">
        <f>IF(CentrepointSourced[[#This Row],[Age]]="18-24",CentrepointSourced[[#This Row],[Presented HS DQ]],0)</f>
        <v>0</v>
      </c>
      <c r="AA23" s="106">
        <f>IF(CentrepointSourced[[#This Row],[Age]]="16-17",CentrepointSourced[[#This Row],[Presented CS DQ]],0)</f>
        <v>0</v>
      </c>
      <c r="AB23" s="106">
        <f>IF(CentrepointSourced[[#This Row],[Age]]="16-24",CentrepointSourced[[#This Row],[Presented CS DQ]],0)</f>
        <v>0</v>
      </c>
      <c r="AC23" s="106">
        <f>IF(CentrepointSourced[[#This Row],[Age]]="18-24",CentrepointSourced[[#This Row],[Presented CS DQ]],0)</f>
        <v>0</v>
      </c>
      <c r="AD23" s="107">
        <f>IF(CentrepointSourced[[#This Row],[Age]]="16-17",CentrepointSourced[[#This Row],[Assessed HS DQ]],0)</f>
        <v>0</v>
      </c>
      <c r="AE23" s="107">
        <f>IF(CentrepointSourced[[#This Row],[Age]]="16-24",CentrepointSourced[[#This Row],[Assessed HS DQ]],0)</f>
        <v>0</v>
      </c>
      <c r="AF23" s="107">
        <f>IF(CentrepointSourced[[#This Row],[Age]]="18-24",CentrepointSourced[[#This Row],[Assessed HS DQ]],0)</f>
        <v>0</v>
      </c>
      <c r="AG23" s="107">
        <f>IF(CentrepointSourced[[#This Row],[Age]]="16-17",CentrepointSourced[[#This Row],[Assessed CS DQ]],0)</f>
        <v>0</v>
      </c>
      <c r="AH23" s="107">
        <f>IF(CentrepointSourced[[#This Row],[Age]]="16-24",CentrepointSourced[[#This Row],[Assessed CS DQ]],0)</f>
        <v>0</v>
      </c>
      <c r="AI23" s="107">
        <f>IF(CentrepointSourced[[#This Row],[Age]]="18-24",CentrepointSourced[[#This Row],[Assessed CS DQ]],0)</f>
        <v>0</v>
      </c>
    </row>
    <row r="24" spans="1:35" customFormat="1" ht="13.5" customHeight="1">
      <c r="A24" s="45" t="s">
        <v>40</v>
      </c>
      <c r="B24" s="45" t="s">
        <v>280</v>
      </c>
      <c r="C24" s="45" t="s">
        <v>165</v>
      </c>
      <c r="D24" s="45"/>
      <c r="E24" s="67">
        <v>2013</v>
      </c>
      <c r="F24" s="67" t="s">
        <v>26</v>
      </c>
      <c r="G24" s="67"/>
      <c r="H24" s="68"/>
      <c r="I24" s="67">
        <v>113</v>
      </c>
      <c r="J24" s="45"/>
      <c r="K24" s="67"/>
      <c r="L24" s="67"/>
      <c r="M24" s="67"/>
      <c r="N24" s="67"/>
      <c r="O24" s="67"/>
      <c r="P24" s="67"/>
      <c r="Q24" s="41" t="str">
        <f>IF(CentrepointSourced[[#This Row],[Country]]="Northern Ireland","Northern Ireland",IFERROR(VLOOKUP(CentrepointSourced[[#This Row],[Local Authority]],LKP_LANameDQ[],2,FALSE),CentrepointSourced[[#This Row],[Local Authority]]))</f>
        <v>Barking and Dagenham</v>
      </c>
      <c r="R24" s="41" t="str">
        <f>IF(CentrepointSourced[[#This Row],[LA type]]="County","",INDEX(ConsolGeog[lad14cd],MATCH(CentrepointSourced[[#This Row],[Local Authority DQ]],ConsolGeog[la_name],0)))</f>
        <v>E09000002</v>
      </c>
      <c r="S24" s="41" t="str">
        <f>IF(OR(CentrepointSourced[[#This Row],[Country]]="Northern Ireland",CentrepointSourced[[#This Row],[Country]]="Scotland",CentrepointSourced[[#This Row],[Country]]="Wales"),"Local Authority",CentrepointSourced[[#This Row],[LA type]])</f>
        <v>Unitary</v>
      </c>
      <c r="T24" s="41">
        <f>IF(TRIM(CentrepointSourced[[#This Row],[Presented HS]])="",0,IF(CentrepointSourced[[#This Row],[Presented HS]]="&lt;5",2.5,IF(CentrepointSourced[[#This Row],[Presented HS]]="&lt;10",5,VALUE(TRIM(CentrepointSourced[[#This Row],[Presented HS]])))))</f>
        <v>0</v>
      </c>
      <c r="U24" s="41">
        <f>IF(TRIM(CentrepointSourced[[#This Row],[Assessed HS]])="",0,IF(CentrepointSourced[[#This Row],[Assessed HS]]="&lt;5",2.5,IF(CentrepointSourced[[#This Row],[Assessed HS]]="&lt;10",5,VALUE(TRIM(CentrepointSourced[[#This Row],[Assessed HS]])))))</f>
        <v>0</v>
      </c>
      <c r="V24" s="41">
        <f>IF(TRIM(CentrepointSourced[[#This Row],[Presented CS]])="",0,IF(CentrepointSourced[[#This Row],[Presented CS]]="&lt;5",2.5,IF(CentrepointSourced[[#This Row],[Presented CS]]="&lt;10",5,VALUE(TRIM(CentrepointSourced[[#This Row],[Presented CS]])))))</f>
        <v>0</v>
      </c>
      <c r="W24" s="41">
        <f>IF(TRIM(CentrepointSourced[[#This Row],[Assessed CS]])="",0,IF(CentrepointSourced[[#This Row],[Assessed CS]]="&lt;5",2.5,IF(CentrepointSourced[[#This Row],[Assessed CS]]="&lt;10",5,VALUE(TRIM(CentrepointSourced[[#This Row],[Assessed CS]])))))</f>
        <v>0</v>
      </c>
      <c r="X24" s="106">
        <f>IF(CentrepointSourced[[#This Row],[Age]]="16-17",CentrepointSourced[[#This Row],[Presented HS DQ]],0)</f>
        <v>0</v>
      </c>
      <c r="Y24" s="106">
        <f>IF(CentrepointSourced[[#This Row],[Age]]="16-24",CentrepointSourced[[#This Row],[Presented HS DQ]],0)</f>
        <v>0</v>
      </c>
      <c r="Z24" s="106">
        <f>IF(CentrepointSourced[[#This Row],[Age]]="18-24",CentrepointSourced[[#This Row],[Presented HS DQ]],0)</f>
        <v>0</v>
      </c>
      <c r="AA24" s="106">
        <f>IF(CentrepointSourced[[#This Row],[Age]]="16-17",CentrepointSourced[[#This Row],[Presented CS DQ]],0)</f>
        <v>0</v>
      </c>
      <c r="AB24" s="106">
        <f>IF(CentrepointSourced[[#This Row],[Age]]="16-24",CentrepointSourced[[#This Row],[Presented CS DQ]],0)</f>
        <v>0</v>
      </c>
      <c r="AC24" s="106">
        <f>IF(CentrepointSourced[[#This Row],[Age]]="18-24",CentrepointSourced[[#This Row],[Presented CS DQ]],0)</f>
        <v>0</v>
      </c>
      <c r="AD24" s="107">
        <f>IF(CentrepointSourced[[#This Row],[Age]]="16-17",CentrepointSourced[[#This Row],[Assessed HS DQ]],0)</f>
        <v>0</v>
      </c>
      <c r="AE24" s="107">
        <f>IF(CentrepointSourced[[#This Row],[Age]]="16-24",CentrepointSourced[[#This Row],[Assessed HS DQ]],0)</f>
        <v>0</v>
      </c>
      <c r="AF24" s="107">
        <f>IF(CentrepointSourced[[#This Row],[Age]]="18-24",CentrepointSourced[[#This Row],[Assessed HS DQ]],0)</f>
        <v>0</v>
      </c>
      <c r="AG24" s="107">
        <f>IF(CentrepointSourced[[#This Row],[Age]]="16-17",CentrepointSourced[[#This Row],[Assessed CS DQ]],0)</f>
        <v>0</v>
      </c>
      <c r="AH24" s="107">
        <f>IF(CentrepointSourced[[#This Row],[Age]]="16-24",CentrepointSourced[[#This Row],[Assessed CS DQ]],0)</f>
        <v>0</v>
      </c>
      <c r="AI24" s="107">
        <f>IF(CentrepointSourced[[#This Row],[Age]]="18-24",CentrepointSourced[[#This Row],[Assessed CS DQ]],0)</f>
        <v>0</v>
      </c>
    </row>
    <row r="25" spans="1:35" customFormat="1" ht="13.5" customHeight="1">
      <c r="A25" s="45" t="s">
        <v>40</v>
      </c>
      <c r="B25" s="45" t="s">
        <v>280</v>
      </c>
      <c r="C25" s="45" t="s">
        <v>165</v>
      </c>
      <c r="D25" s="45"/>
      <c r="E25" s="67">
        <v>2014</v>
      </c>
      <c r="F25" s="67" t="s">
        <v>25</v>
      </c>
      <c r="G25" s="67"/>
      <c r="H25" s="68"/>
      <c r="I25" s="67">
        <v>12</v>
      </c>
      <c r="J25" s="45"/>
      <c r="K25" s="67"/>
      <c r="L25" s="67"/>
      <c r="M25" s="67"/>
      <c r="N25" s="67"/>
      <c r="O25" s="67"/>
      <c r="P25" s="67"/>
      <c r="Q25" s="41" t="str">
        <f>IF(CentrepointSourced[[#This Row],[Country]]="Northern Ireland","Northern Ireland",IFERROR(VLOOKUP(CentrepointSourced[[#This Row],[Local Authority]],LKP_LANameDQ[],2,FALSE),CentrepointSourced[[#This Row],[Local Authority]]))</f>
        <v>Barking and Dagenham</v>
      </c>
      <c r="R25" s="41" t="str">
        <f>IF(CentrepointSourced[[#This Row],[LA type]]="County","",INDEX(ConsolGeog[lad14cd],MATCH(CentrepointSourced[[#This Row],[Local Authority DQ]],ConsolGeog[la_name],0)))</f>
        <v>E09000002</v>
      </c>
      <c r="S25" s="41" t="str">
        <f>IF(OR(CentrepointSourced[[#This Row],[Country]]="Northern Ireland",CentrepointSourced[[#This Row],[Country]]="Scotland",CentrepointSourced[[#This Row],[Country]]="Wales"),"Local Authority",CentrepointSourced[[#This Row],[LA type]])</f>
        <v>Unitary</v>
      </c>
      <c r="T25" s="41">
        <f>IF(TRIM(CentrepointSourced[[#This Row],[Presented HS]])="",0,IF(CentrepointSourced[[#This Row],[Presented HS]]="&lt;5",2.5,IF(CentrepointSourced[[#This Row],[Presented HS]]="&lt;10",5,VALUE(TRIM(CentrepointSourced[[#This Row],[Presented HS]])))))</f>
        <v>0</v>
      </c>
      <c r="U25" s="41">
        <f>IF(TRIM(CentrepointSourced[[#This Row],[Assessed HS]])="",0,IF(CentrepointSourced[[#This Row],[Assessed HS]]="&lt;5",2.5,IF(CentrepointSourced[[#This Row],[Assessed HS]]="&lt;10",5,VALUE(TRIM(CentrepointSourced[[#This Row],[Assessed HS]])))))</f>
        <v>0</v>
      </c>
      <c r="V25" s="41">
        <f>IF(TRIM(CentrepointSourced[[#This Row],[Presented CS]])="",0,IF(CentrepointSourced[[#This Row],[Presented CS]]="&lt;5",2.5,IF(CentrepointSourced[[#This Row],[Presented CS]]="&lt;10",5,VALUE(TRIM(CentrepointSourced[[#This Row],[Presented CS]])))))</f>
        <v>0</v>
      </c>
      <c r="W25" s="41">
        <f>IF(TRIM(CentrepointSourced[[#This Row],[Assessed CS]])="",0,IF(CentrepointSourced[[#This Row],[Assessed CS]]="&lt;5",2.5,IF(CentrepointSourced[[#This Row],[Assessed CS]]="&lt;10",5,VALUE(TRIM(CentrepointSourced[[#This Row],[Assessed CS]])))))</f>
        <v>0</v>
      </c>
      <c r="X25" s="106">
        <f>IF(CentrepointSourced[[#This Row],[Age]]="16-17",CentrepointSourced[[#This Row],[Presented HS DQ]],0)</f>
        <v>0</v>
      </c>
      <c r="Y25" s="106">
        <f>IF(CentrepointSourced[[#This Row],[Age]]="16-24",CentrepointSourced[[#This Row],[Presented HS DQ]],0)</f>
        <v>0</v>
      </c>
      <c r="Z25" s="106">
        <f>IF(CentrepointSourced[[#This Row],[Age]]="18-24",CentrepointSourced[[#This Row],[Presented HS DQ]],0)</f>
        <v>0</v>
      </c>
      <c r="AA25" s="106">
        <f>IF(CentrepointSourced[[#This Row],[Age]]="16-17",CentrepointSourced[[#This Row],[Presented CS DQ]],0)</f>
        <v>0</v>
      </c>
      <c r="AB25" s="106">
        <f>IF(CentrepointSourced[[#This Row],[Age]]="16-24",CentrepointSourced[[#This Row],[Presented CS DQ]],0)</f>
        <v>0</v>
      </c>
      <c r="AC25" s="106">
        <f>IF(CentrepointSourced[[#This Row],[Age]]="18-24",CentrepointSourced[[#This Row],[Presented CS DQ]],0)</f>
        <v>0</v>
      </c>
      <c r="AD25" s="107">
        <f>IF(CentrepointSourced[[#This Row],[Age]]="16-17",CentrepointSourced[[#This Row],[Assessed HS DQ]],0)</f>
        <v>0</v>
      </c>
      <c r="AE25" s="107">
        <f>IF(CentrepointSourced[[#This Row],[Age]]="16-24",CentrepointSourced[[#This Row],[Assessed HS DQ]],0)</f>
        <v>0</v>
      </c>
      <c r="AF25" s="107">
        <f>IF(CentrepointSourced[[#This Row],[Age]]="18-24",CentrepointSourced[[#This Row],[Assessed HS DQ]],0)</f>
        <v>0</v>
      </c>
      <c r="AG25" s="107">
        <f>IF(CentrepointSourced[[#This Row],[Age]]="16-17",CentrepointSourced[[#This Row],[Assessed CS DQ]],0)</f>
        <v>0</v>
      </c>
      <c r="AH25" s="107">
        <f>IF(CentrepointSourced[[#This Row],[Age]]="16-24",CentrepointSourced[[#This Row],[Assessed CS DQ]],0)</f>
        <v>0</v>
      </c>
      <c r="AI25" s="107">
        <f>IF(CentrepointSourced[[#This Row],[Age]]="18-24",CentrepointSourced[[#This Row],[Assessed CS DQ]],0)</f>
        <v>0</v>
      </c>
    </row>
    <row r="26" spans="1:35" customFormat="1" ht="13.5" customHeight="1">
      <c r="A26" s="45" t="s">
        <v>40</v>
      </c>
      <c r="B26" s="45" t="s">
        <v>280</v>
      </c>
      <c r="C26" s="45" t="s">
        <v>165</v>
      </c>
      <c r="D26" s="45"/>
      <c r="E26" s="67">
        <v>2014</v>
      </c>
      <c r="F26" s="67" t="s">
        <v>26</v>
      </c>
      <c r="G26" s="67"/>
      <c r="H26" s="68"/>
      <c r="I26" s="67">
        <v>107</v>
      </c>
      <c r="J26" s="45"/>
      <c r="K26" s="67"/>
      <c r="L26" s="67"/>
      <c r="M26" s="67"/>
      <c r="N26" s="67"/>
      <c r="O26" s="67"/>
      <c r="P26" s="67"/>
      <c r="Q26" s="41" t="str">
        <f>IF(CentrepointSourced[[#This Row],[Country]]="Northern Ireland","Northern Ireland",IFERROR(VLOOKUP(CentrepointSourced[[#This Row],[Local Authority]],LKP_LANameDQ[],2,FALSE),CentrepointSourced[[#This Row],[Local Authority]]))</f>
        <v>Barking and Dagenham</v>
      </c>
      <c r="R26" s="41" t="str">
        <f>IF(CentrepointSourced[[#This Row],[LA type]]="County","",INDEX(ConsolGeog[lad14cd],MATCH(CentrepointSourced[[#This Row],[Local Authority DQ]],ConsolGeog[la_name],0)))</f>
        <v>E09000002</v>
      </c>
      <c r="S26" s="41" t="str">
        <f>IF(OR(CentrepointSourced[[#This Row],[Country]]="Northern Ireland",CentrepointSourced[[#This Row],[Country]]="Scotland",CentrepointSourced[[#This Row],[Country]]="Wales"),"Local Authority",CentrepointSourced[[#This Row],[LA type]])</f>
        <v>Unitary</v>
      </c>
      <c r="T26" s="41">
        <f>IF(TRIM(CentrepointSourced[[#This Row],[Presented HS]])="",0,IF(CentrepointSourced[[#This Row],[Presented HS]]="&lt;5",2.5,IF(CentrepointSourced[[#This Row],[Presented HS]]="&lt;10",5,VALUE(TRIM(CentrepointSourced[[#This Row],[Presented HS]])))))</f>
        <v>0</v>
      </c>
      <c r="U26" s="41">
        <f>IF(TRIM(CentrepointSourced[[#This Row],[Assessed HS]])="",0,IF(CentrepointSourced[[#This Row],[Assessed HS]]="&lt;5",2.5,IF(CentrepointSourced[[#This Row],[Assessed HS]]="&lt;10",5,VALUE(TRIM(CentrepointSourced[[#This Row],[Assessed HS]])))))</f>
        <v>0</v>
      </c>
      <c r="V26" s="41">
        <f>IF(TRIM(CentrepointSourced[[#This Row],[Presented CS]])="",0,IF(CentrepointSourced[[#This Row],[Presented CS]]="&lt;5",2.5,IF(CentrepointSourced[[#This Row],[Presented CS]]="&lt;10",5,VALUE(TRIM(CentrepointSourced[[#This Row],[Presented CS]])))))</f>
        <v>0</v>
      </c>
      <c r="W26" s="41">
        <f>IF(TRIM(CentrepointSourced[[#This Row],[Assessed CS]])="",0,IF(CentrepointSourced[[#This Row],[Assessed CS]]="&lt;5",2.5,IF(CentrepointSourced[[#This Row],[Assessed CS]]="&lt;10",5,VALUE(TRIM(CentrepointSourced[[#This Row],[Assessed CS]])))))</f>
        <v>0</v>
      </c>
      <c r="X26" s="106">
        <f>IF(CentrepointSourced[[#This Row],[Age]]="16-17",CentrepointSourced[[#This Row],[Presented HS DQ]],0)</f>
        <v>0</v>
      </c>
      <c r="Y26" s="106">
        <f>IF(CentrepointSourced[[#This Row],[Age]]="16-24",CentrepointSourced[[#This Row],[Presented HS DQ]],0)</f>
        <v>0</v>
      </c>
      <c r="Z26" s="106">
        <f>IF(CentrepointSourced[[#This Row],[Age]]="18-24",CentrepointSourced[[#This Row],[Presented HS DQ]],0)</f>
        <v>0</v>
      </c>
      <c r="AA26" s="106">
        <f>IF(CentrepointSourced[[#This Row],[Age]]="16-17",CentrepointSourced[[#This Row],[Presented CS DQ]],0)</f>
        <v>0</v>
      </c>
      <c r="AB26" s="106">
        <f>IF(CentrepointSourced[[#This Row],[Age]]="16-24",CentrepointSourced[[#This Row],[Presented CS DQ]],0)</f>
        <v>0</v>
      </c>
      <c r="AC26" s="106">
        <f>IF(CentrepointSourced[[#This Row],[Age]]="18-24",CentrepointSourced[[#This Row],[Presented CS DQ]],0)</f>
        <v>0</v>
      </c>
      <c r="AD26" s="107">
        <f>IF(CentrepointSourced[[#This Row],[Age]]="16-17",CentrepointSourced[[#This Row],[Assessed HS DQ]],0)</f>
        <v>0</v>
      </c>
      <c r="AE26" s="107">
        <f>IF(CentrepointSourced[[#This Row],[Age]]="16-24",CentrepointSourced[[#This Row],[Assessed HS DQ]],0)</f>
        <v>0</v>
      </c>
      <c r="AF26" s="107">
        <f>IF(CentrepointSourced[[#This Row],[Age]]="18-24",CentrepointSourced[[#This Row],[Assessed HS DQ]],0)</f>
        <v>0</v>
      </c>
      <c r="AG26" s="107">
        <f>IF(CentrepointSourced[[#This Row],[Age]]="16-17",CentrepointSourced[[#This Row],[Assessed CS DQ]],0)</f>
        <v>0</v>
      </c>
      <c r="AH26" s="107">
        <f>IF(CentrepointSourced[[#This Row],[Age]]="16-24",CentrepointSourced[[#This Row],[Assessed CS DQ]],0)</f>
        <v>0</v>
      </c>
      <c r="AI26" s="107">
        <f>IF(CentrepointSourced[[#This Row],[Age]]="18-24",CentrepointSourced[[#This Row],[Assessed CS DQ]],0)</f>
        <v>0</v>
      </c>
    </row>
    <row r="27" spans="1:35" customFormat="1" ht="13.5" customHeight="1">
      <c r="A27" s="45" t="s">
        <v>40</v>
      </c>
      <c r="B27" s="45" t="s">
        <v>169</v>
      </c>
      <c r="C27" s="45" t="s">
        <v>165</v>
      </c>
      <c r="D27" s="45"/>
      <c r="E27" s="67">
        <v>2012</v>
      </c>
      <c r="F27" s="67" t="s">
        <v>25</v>
      </c>
      <c r="G27" s="67">
        <v>142</v>
      </c>
      <c r="H27" s="68">
        <v>25</v>
      </c>
      <c r="I27" s="67">
        <v>25</v>
      </c>
      <c r="J27" s="45"/>
      <c r="K27" s="67"/>
      <c r="L27" s="67"/>
      <c r="M27" s="67"/>
      <c r="N27" s="67"/>
      <c r="O27" s="67"/>
      <c r="P27" s="67"/>
      <c r="Q27" s="41" t="str">
        <f>IF(CentrepointSourced[[#This Row],[Country]]="Northern Ireland","Northern Ireland",IFERROR(VLOOKUP(CentrepointSourced[[#This Row],[Local Authority]],LKP_LANameDQ[],2,FALSE),CentrepointSourced[[#This Row],[Local Authority]]))</f>
        <v>Barnet</v>
      </c>
      <c r="R27" s="41" t="str">
        <f>IF(CentrepointSourced[[#This Row],[LA type]]="County","",INDEX(ConsolGeog[lad14cd],MATCH(CentrepointSourced[[#This Row],[Local Authority DQ]],ConsolGeog[la_name],0)))</f>
        <v>E09000003</v>
      </c>
      <c r="S27" s="41" t="str">
        <f>IF(OR(CentrepointSourced[[#This Row],[Country]]="Northern Ireland",CentrepointSourced[[#This Row],[Country]]="Scotland",CentrepointSourced[[#This Row],[Country]]="Wales"),"Local Authority",CentrepointSourced[[#This Row],[LA type]])</f>
        <v>Unitary</v>
      </c>
      <c r="T27" s="41">
        <f>IF(TRIM(CentrepointSourced[[#This Row],[Presented HS]])="",0,IF(CentrepointSourced[[#This Row],[Presented HS]]="&lt;5",2.5,IF(CentrepointSourced[[#This Row],[Presented HS]]="&lt;10",5,VALUE(TRIM(CentrepointSourced[[#This Row],[Presented HS]])))))</f>
        <v>142</v>
      </c>
      <c r="U27" s="41">
        <f>IF(TRIM(CentrepointSourced[[#This Row],[Assessed HS]])="",0,IF(CentrepointSourced[[#This Row],[Assessed HS]]="&lt;5",2.5,IF(CentrepointSourced[[#This Row],[Assessed HS]]="&lt;10",5,VALUE(TRIM(CentrepointSourced[[#This Row],[Assessed HS]])))))</f>
        <v>25</v>
      </c>
      <c r="V27" s="41">
        <f>IF(TRIM(CentrepointSourced[[#This Row],[Presented CS]])="",0,IF(CentrepointSourced[[#This Row],[Presented CS]]="&lt;5",2.5,IF(CentrepointSourced[[#This Row],[Presented CS]]="&lt;10",5,VALUE(TRIM(CentrepointSourced[[#This Row],[Presented CS]])))))</f>
        <v>0</v>
      </c>
      <c r="W27" s="41">
        <f>IF(TRIM(CentrepointSourced[[#This Row],[Assessed CS]])="",0,IF(CentrepointSourced[[#This Row],[Assessed CS]]="&lt;5",2.5,IF(CentrepointSourced[[#This Row],[Assessed CS]]="&lt;10",5,VALUE(TRIM(CentrepointSourced[[#This Row],[Assessed CS]])))))</f>
        <v>0</v>
      </c>
      <c r="X27" s="106">
        <f>IF(CentrepointSourced[[#This Row],[Age]]="16-17",CentrepointSourced[[#This Row],[Presented HS DQ]],0)</f>
        <v>142</v>
      </c>
      <c r="Y27" s="106">
        <f>IF(CentrepointSourced[[#This Row],[Age]]="16-24",CentrepointSourced[[#This Row],[Presented HS DQ]],0)</f>
        <v>0</v>
      </c>
      <c r="Z27" s="106">
        <f>IF(CentrepointSourced[[#This Row],[Age]]="18-24",CentrepointSourced[[#This Row],[Presented HS DQ]],0)</f>
        <v>0</v>
      </c>
      <c r="AA27" s="106">
        <f>IF(CentrepointSourced[[#This Row],[Age]]="16-17",CentrepointSourced[[#This Row],[Presented CS DQ]],0)</f>
        <v>0</v>
      </c>
      <c r="AB27" s="106">
        <f>IF(CentrepointSourced[[#This Row],[Age]]="16-24",CentrepointSourced[[#This Row],[Presented CS DQ]],0)</f>
        <v>0</v>
      </c>
      <c r="AC27" s="106">
        <f>IF(CentrepointSourced[[#This Row],[Age]]="18-24",CentrepointSourced[[#This Row],[Presented CS DQ]],0)</f>
        <v>0</v>
      </c>
      <c r="AD27" s="107">
        <f>IF(CentrepointSourced[[#This Row],[Age]]="16-17",CentrepointSourced[[#This Row],[Assessed HS DQ]],0)</f>
        <v>25</v>
      </c>
      <c r="AE27" s="107">
        <f>IF(CentrepointSourced[[#This Row],[Age]]="16-24",CentrepointSourced[[#This Row],[Assessed HS DQ]],0)</f>
        <v>0</v>
      </c>
      <c r="AF27" s="107">
        <f>IF(CentrepointSourced[[#This Row],[Age]]="18-24",CentrepointSourced[[#This Row],[Assessed HS DQ]],0)</f>
        <v>0</v>
      </c>
      <c r="AG27" s="107">
        <f>IF(CentrepointSourced[[#This Row],[Age]]="16-17",CentrepointSourced[[#This Row],[Assessed CS DQ]],0)</f>
        <v>0</v>
      </c>
      <c r="AH27" s="107">
        <f>IF(CentrepointSourced[[#This Row],[Age]]="16-24",CentrepointSourced[[#This Row],[Assessed CS DQ]],0)</f>
        <v>0</v>
      </c>
      <c r="AI27" s="107">
        <f>IF(CentrepointSourced[[#This Row],[Age]]="18-24",CentrepointSourced[[#This Row],[Assessed CS DQ]],0)</f>
        <v>0</v>
      </c>
    </row>
    <row r="28" spans="1:35" customFormat="1" ht="13.5" customHeight="1">
      <c r="A28" s="45" t="s">
        <v>40</v>
      </c>
      <c r="B28" s="45" t="s">
        <v>169</v>
      </c>
      <c r="C28" s="45" t="s">
        <v>165</v>
      </c>
      <c r="D28" s="45"/>
      <c r="E28" s="67">
        <v>2012</v>
      </c>
      <c r="F28" s="67" t="s">
        <v>26</v>
      </c>
      <c r="G28" s="67"/>
      <c r="H28" s="68">
        <v>192</v>
      </c>
      <c r="I28" s="67">
        <v>102</v>
      </c>
      <c r="J28" s="45"/>
      <c r="K28" s="67"/>
      <c r="L28" s="67"/>
      <c r="M28" s="67"/>
      <c r="N28" s="67"/>
      <c r="O28" s="67"/>
      <c r="P28" s="67"/>
      <c r="Q28" s="41" t="str">
        <f>IF(CentrepointSourced[[#This Row],[Country]]="Northern Ireland","Northern Ireland",IFERROR(VLOOKUP(CentrepointSourced[[#This Row],[Local Authority]],LKP_LANameDQ[],2,FALSE),CentrepointSourced[[#This Row],[Local Authority]]))</f>
        <v>Barnet</v>
      </c>
      <c r="R28" s="41" t="str">
        <f>IF(CentrepointSourced[[#This Row],[LA type]]="County","",INDEX(ConsolGeog[lad14cd],MATCH(CentrepointSourced[[#This Row],[Local Authority DQ]],ConsolGeog[la_name],0)))</f>
        <v>E09000003</v>
      </c>
      <c r="S28" s="41" t="str">
        <f>IF(OR(CentrepointSourced[[#This Row],[Country]]="Northern Ireland",CentrepointSourced[[#This Row],[Country]]="Scotland",CentrepointSourced[[#This Row],[Country]]="Wales"),"Local Authority",CentrepointSourced[[#This Row],[LA type]])</f>
        <v>Unitary</v>
      </c>
      <c r="T28" s="41">
        <f>IF(TRIM(CentrepointSourced[[#This Row],[Presented HS]])="",0,IF(CentrepointSourced[[#This Row],[Presented HS]]="&lt;5",2.5,IF(CentrepointSourced[[#This Row],[Presented HS]]="&lt;10",5,VALUE(TRIM(CentrepointSourced[[#This Row],[Presented HS]])))))</f>
        <v>0</v>
      </c>
      <c r="U28" s="41">
        <f>IF(TRIM(CentrepointSourced[[#This Row],[Assessed HS]])="",0,IF(CentrepointSourced[[#This Row],[Assessed HS]]="&lt;5",2.5,IF(CentrepointSourced[[#This Row],[Assessed HS]]="&lt;10",5,VALUE(TRIM(CentrepointSourced[[#This Row],[Assessed HS]])))))</f>
        <v>192</v>
      </c>
      <c r="V28" s="41">
        <f>IF(TRIM(CentrepointSourced[[#This Row],[Presented CS]])="",0,IF(CentrepointSourced[[#This Row],[Presented CS]]="&lt;5",2.5,IF(CentrepointSourced[[#This Row],[Presented CS]]="&lt;10",5,VALUE(TRIM(CentrepointSourced[[#This Row],[Presented CS]])))))</f>
        <v>0</v>
      </c>
      <c r="W28" s="41">
        <f>IF(TRIM(CentrepointSourced[[#This Row],[Assessed CS]])="",0,IF(CentrepointSourced[[#This Row],[Assessed CS]]="&lt;5",2.5,IF(CentrepointSourced[[#This Row],[Assessed CS]]="&lt;10",5,VALUE(TRIM(CentrepointSourced[[#This Row],[Assessed CS]])))))</f>
        <v>0</v>
      </c>
      <c r="X28" s="106">
        <f>IF(CentrepointSourced[[#This Row],[Age]]="16-17",CentrepointSourced[[#This Row],[Presented HS DQ]],0)</f>
        <v>0</v>
      </c>
      <c r="Y28" s="106">
        <f>IF(CentrepointSourced[[#This Row],[Age]]="16-24",CentrepointSourced[[#This Row],[Presented HS DQ]],0)</f>
        <v>0</v>
      </c>
      <c r="Z28" s="106">
        <f>IF(CentrepointSourced[[#This Row],[Age]]="18-24",CentrepointSourced[[#This Row],[Presented HS DQ]],0)</f>
        <v>0</v>
      </c>
      <c r="AA28" s="106">
        <f>IF(CentrepointSourced[[#This Row],[Age]]="16-17",CentrepointSourced[[#This Row],[Presented CS DQ]],0)</f>
        <v>0</v>
      </c>
      <c r="AB28" s="106">
        <f>IF(CentrepointSourced[[#This Row],[Age]]="16-24",CentrepointSourced[[#This Row],[Presented CS DQ]],0)</f>
        <v>0</v>
      </c>
      <c r="AC28" s="106">
        <f>IF(CentrepointSourced[[#This Row],[Age]]="18-24",CentrepointSourced[[#This Row],[Presented CS DQ]],0)</f>
        <v>0</v>
      </c>
      <c r="AD28" s="107">
        <f>IF(CentrepointSourced[[#This Row],[Age]]="16-17",CentrepointSourced[[#This Row],[Assessed HS DQ]],0)</f>
        <v>0</v>
      </c>
      <c r="AE28" s="107">
        <f>IF(CentrepointSourced[[#This Row],[Age]]="16-24",CentrepointSourced[[#This Row],[Assessed HS DQ]],0)</f>
        <v>0</v>
      </c>
      <c r="AF28" s="107">
        <f>IF(CentrepointSourced[[#This Row],[Age]]="18-24",CentrepointSourced[[#This Row],[Assessed HS DQ]],0)</f>
        <v>192</v>
      </c>
      <c r="AG28" s="107">
        <f>IF(CentrepointSourced[[#This Row],[Age]]="16-17",CentrepointSourced[[#This Row],[Assessed CS DQ]],0)</f>
        <v>0</v>
      </c>
      <c r="AH28" s="107">
        <f>IF(CentrepointSourced[[#This Row],[Age]]="16-24",CentrepointSourced[[#This Row],[Assessed CS DQ]],0)</f>
        <v>0</v>
      </c>
      <c r="AI28" s="107">
        <f>IF(CentrepointSourced[[#This Row],[Age]]="18-24",CentrepointSourced[[#This Row],[Assessed CS DQ]],0)</f>
        <v>0</v>
      </c>
    </row>
    <row r="29" spans="1:35" customFormat="1" ht="13.5" customHeight="1">
      <c r="A29" s="45" t="s">
        <v>40</v>
      </c>
      <c r="B29" s="45" t="s">
        <v>169</v>
      </c>
      <c r="C29" s="45" t="s">
        <v>165</v>
      </c>
      <c r="D29" s="45"/>
      <c r="E29" s="67">
        <v>2013</v>
      </c>
      <c r="F29" s="67" t="s">
        <v>25</v>
      </c>
      <c r="G29" s="67">
        <v>136</v>
      </c>
      <c r="H29" s="68">
        <v>26</v>
      </c>
      <c r="I29" s="67">
        <v>26</v>
      </c>
      <c r="J29" s="45"/>
      <c r="K29" s="67"/>
      <c r="L29" s="67"/>
      <c r="M29" s="67"/>
      <c r="N29" s="67"/>
      <c r="O29" s="67"/>
      <c r="P29" s="67"/>
      <c r="Q29" s="41" t="str">
        <f>IF(CentrepointSourced[[#This Row],[Country]]="Northern Ireland","Northern Ireland",IFERROR(VLOOKUP(CentrepointSourced[[#This Row],[Local Authority]],LKP_LANameDQ[],2,FALSE),CentrepointSourced[[#This Row],[Local Authority]]))</f>
        <v>Barnet</v>
      </c>
      <c r="R29" s="41" t="str">
        <f>IF(CentrepointSourced[[#This Row],[LA type]]="County","",INDEX(ConsolGeog[lad14cd],MATCH(CentrepointSourced[[#This Row],[Local Authority DQ]],ConsolGeog[la_name],0)))</f>
        <v>E09000003</v>
      </c>
      <c r="S29" s="41" t="str">
        <f>IF(OR(CentrepointSourced[[#This Row],[Country]]="Northern Ireland",CentrepointSourced[[#This Row],[Country]]="Scotland",CentrepointSourced[[#This Row],[Country]]="Wales"),"Local Authority",CentrepointSourced[[#This Row],[LA type]])</f>
        <v>Unitary</v>
      </c>
      <c r="T29" s="41">
        <f>IF(TRIM(CentrepointSourced[[#This Row],[Presented HS]])="",0,IF(CentrepointSourced[[#This Row],[Presented HS]]="&lt;5",2.5,IF(CentrepointSourced[[#This Row],[Presented HS]]="&lt;10",5,VALUE(TRIM(CentrepointSourced[[#This Row],[Presented HS]])))))</f>
        <v>136</v>
      </c>
      <c r="U29" s="41">
        <f>IF(TRIM(CentrepointSourced[[#This Row],[Assessed HS]])="",0,IF(CentrepointSourced[[#This Row],[Assessed HS]]="&lt;5",2.5,IF(CentrepointSourced[[#This Row],[Assessed HS]]="&lt;10",5,VALUE(TRIM(CentrepointSourced[[#This Row],[Assessed HS]])))))</f>
        <v>26</v>
      </c>
      <c r="V29" s="41">
        <f>IF(TRIM(CentrepointSourced[[#This Row],[Presented CS]])="",0,IF(CentrepointSourced[[#This Row],[Presented CS]]="&lt;5",2.5,IF(CentrepointSourced[[#This Row],[Presented CS]]="&lt;10",5,VALUE(TRIM(CentrepointSourced[[#This Row],[Presented CS]])))))</f>
        <v>0</v>
      </c>
      <c r="W29" s="41">
        <f>IF(TRIM(CentrepointSourced[[#This Row],[Assessed CS]])="",0,IF(CentrepointSourced[[#This Row],[Assessed CS]]="&lt;5",2.5,IF(CentrepointSourced[[#This Row],[Assessed CS]]="&lt;10",5,VALUE(TRIM(CentrepointSourced[[#This Row],[Assessed CS]])))))</f>
        <v>0</v>
      </c>
      <c r="X29" s="106">
        <f>IF(CentrepointSourced[[#This Row],[Age]]="16-17",CentrepointSourced[[#This Row],[Presented HS DQ]],0)</f>
        <v>136</v>
      </c>
      <c r="Y29" s="106">
        <f>IF(CentrepointSourced[[#This Row],[Age]]="16-24",CentrepointSourced[[#This Row],[Presented HS DQ]],0)</f>
        <v>0</v>
      </c>
      <c r="Z29" s="106">
        <f>IF(CentrepointSourced[[#This Row],[Age]]="18-24",CentrepointSourced[[#This Row],[Presented HS DQ]],0)</f>
        <v>0</v>
      </c>
      <c r="AA29" s="106">
        <f>IF(CentrepointSourced[[#This Row],[Age]]="16-17",CentrepointSourced[[#This Row],[Presented CS DQ]],0)</f>
        <v>0</v>
      </c>
      <c r="AB29" s="106">
        <f>IF(CentrepointSourced[[#This Row],[Age]]="16-24",CentrepointSourced[[#This Row],[Presented CS DQ]],0)</f>
        <v>0</v>
      </c>
      <c r="AC29" s="106">
        <f>IF(CentrepointSourced[[#This Row],[Age]]="18-24",CentrepointSourced[[#This Row],[Presented CS DQ]],0)</f>
        <v>0</v>
      </c>
      <c r="AD29" s="107">
        <f>IF(CentrepointSourced[[#This Row],[Age]]="16-17",CentrepointSourced[[#This Row],[Assessed HS DQ]],0)</f>
        <v>26</v>
      </c>
      <c r="AE29" s="107">
        <f>IF(CentrepointSourced[[#This Row],[Age]]="16-24",CentrepointSourced[[#This Row],[Assessed HS DQ]],0)</f>
        <v>0</v>
      </c>
      <c r="AF29" s="107">
        <f>IF(CentrepointSourced[[#This Row],[Age]]="18-24",CentrepointSourced[[#This Row],[Assessed HS DQ]],0)</f>
        <v>0</v>
      </c>
      <c r="AG29" s="107">
        <f>IF(CentrepointSourced[[#This Row],[Age]]="16-17",CentrepointSourced[[#This Row],[Assessed CS DQ]],0)</f>
        <v>0</v>
      </c>
      <c r="AH29" s="107">
        <f>IF(CentrepointSourced[[#This Row],[Age]]="16-24",CentrepointSourced[[#This Row],[Assessed CS DQ]],0)</f>
        <v>0</v>
      </c>
      <c r="AI29" s="107">
        <f>IF(CentrepointSourced[[#This Row],[Age]]="18-24",CentrepointSourced[[#This Row],[Assessed CS DQ]],0)</f>
        <v>0</v>
      </c>
    </row>
    <row r="30" spans="1:35" customFormat="1" ht="13.5" customHeight="1">
      <c r="A30" s="45" t="s">
        <v>40</v>
      </c>
      <c r="B30" s="45" t="s">
        <v>169</v>
      </c>
      <c r="C30" s="45" t="s">
        <v>165</v>
      </c>
      <c r="D30" s="45"/>
      <c r="E30" s="67">
        <v>2013</v>
      </c>
      <c r="F30" s="67" t="s">
        <v>26</v>
      </c>
      <c r="G30" s="67"/>
      <c r="H30" s="68">
        <v>210</v>
      </c>
      <c r="I30" s="67">
        <v>140</v>
      </c>
      <c r="J30" s="45"/>
      <c r="K30" s="67"/>
      <c r="L30" s="67"/>
      <c r="M30" s="67"/>
      <c r="N30" s="67"/>
      <c r="O30" s="67"/>
      <c r="P30" s="67"/>
      <c r="Q30" s="41" t="str">
        <f>IF(CentrepointSourced[[#This Row],[Country]]="Northern Ireland","Northern Ireland",IFERROR(VLOOKUP(CentrepointSourced[[#This Row],[Local Authority]],LKP_LANameDQ[],2,FALSE),CentrepointSourced[[#This Row],[Local Authority]]))</f>
        <v>Barnet</v>
      </c>
      <c r="R30" s="41" t="str">
        <f>IF(CentrepointSourced[[#This Row],[LA type]]="County","",INDEX(ConsolGeog[lad14cd],MATCH(CentrepointSourced[[#This Row],[Local Authority DQ]],ConsolGeog[la_name],0)))</f>
        <v>E09000003</v>
      </c>
      <c r="S30" s="41" t="str">
        <f>IF(OR(CentrepointSourced[[#This Row],[Country]]="Northern Ireland",CentrepointSourced[[#This Row],[Country]]="Scotland",CentrepointSourced[[#This Row],[Country]]="Wales"),"Local Authority",CentrepointSourced[[#This Row],[LA type]])</f>
        <v>Unitary</v>
      </c>
      <c r="T30" s="41">
        <f>IF(TRIM(CentrepointSourced[[#This Row],[Presented HS]])="",0,IF(CentrepointSourced[[#This Row],[Presented HS]]="&lt;5",2.5,IF(CentrepointSourced[[#This Row],[Presented HS]]="&lt;10",5,VALUE(TRIM(CentrepointSourced[[#This Row],[Presented HS]])))))</f>
        <v>0</v>
      </c>
      <c r="U30" s="41">
        <f>IF(TRIM(CentrepointSourced[[#This Row],[Assessed HS]])="",0,IF(CentrepointSourced[[#This Row],[Assessed HS]]="&lt;5",2.5,IF(CentrepointSourced[[#This Row],[Assessed HS]]="&lt;10",5,VALUE(TRIM(CentrepointSourced[[#This Row],[Assessed HS]])))))</f>
        <v>210</v>
      </c>
      <c r="V30" s="41">
        <f>IF(TRIM(CentrepointSourced[[#This Row],[Presented CS]])="",0,IF(CentrepointSourced[[#This Row],[Presented CS]]="&lt;5",2.5,IF(CentrepointSourced[[#This Row],[Presented CS]]="&lt;10",5,VALUE(TRIM(CentrepointSourced[[#This Row],[Presented CS]])))))</f>
        <v>0</v>
      </c>
      <c r="W30" s="41">
        <f>IF(TRIM(CentrepointSourced[[#This Row],[Assessed CS]])="",0,IF(CentrepointSourced[[#This Row],[Assessed CS]]="&lt;5",2.5,IF(CentrepointSourced[[#This Row],[Assessed CS]]="&lt;10",5,VALUE(TRIM(CentrepointSourced[[#This Row],[Assessed CS]])))))</f>
        <v>0</v>
      </c>
      <c r="X30" s="106">
        <f>IF(CentrepointSourced[[#This Row],[Age]]="16-17",CentrepointSourced[[#This Row],[Presented HS DQ]],0)</f>
        <v>0</v>
      </c>
      <c r="Y30" s="106">
        <f>IF(CentrepointSourced[[#This Row],[Age]]="16-24",CentrepointSourced[[#This Row],[Presented HS DQ]],0)</f>
        <v>0</v>
      </c>
      <c r="Z30" s="106">
        <f>IF(CentrepointSourced[[#This Row],[Age]]="18-24",CentrepointSourced[[#This Row],[Presented HS DQ]],0)</f>
        <v>0</v>
      </c>
      <c r="AA30" s="106">
        <f>IF(CentrepointSourced[[#This Row],[Age]]="16-17",CentrepointSourced[[#This Row],[Presented CS DQ]],0)</f>
        <v>0</v>
      </c>
      <c r="AB30" s="106">
        <f>IF(CentrepointSourced[[#This Row],[Age]]="16-24",CentrepointSourced[[#This Row],[Presented CS DQ]],0)</f>
        <v>0</v>
      </c>
      <c r="AC30" s="106">
        <f>IF(CentrepointSourced[[#This Row],[Age]]="18-24",CentrepointSourced[[#This Row],[Presented CS DQ]],0)</f>
        <v>0</v>
      </c>
      <c r="AD30" s="107">
        <f>IF(CentrepointSourced[[#This Row],[Age]]="16-17",CentrepointSourced[[#This Row],[Assessed HS DQ]],0)</f>
        <v>0</v>
      </c>
      <c r="AE30" s="107">
        <f>IF(CentrepointSourced[[#This Row],[Age]]="16-24",CentrepointSourced[[#This Row],[Assessed HS DQ]],0)</f>
        <v>0</v>
      </c>
      <c r="AF30" s="107">
        <f>IF(CentrepointSourced[[#This Row],[Age]]="18-24",CentrepointSourced[[#This Row],[Assessed HS DQ]],0)</f>
        <v>210</v>
      </c>
      <c r="AG30" s="107">
        <f>IF(CentrepointSourced[[#This Row],[Age]]="16-17",CentrepointSourced[[#This Row],[Assessed CS DQ]],0)</f>
        <v>0</v>
      </c>
      <c r="AH30" s="107">
        <f>IF(CentrepointSourced[[#This Row],[Age]]="16-24",CentrepointSourced[[#This Row],[Assessed CS DQ]],0)</f>
        <v>0</v>
      </c>
      <c r="AI30" s="107">
        <f>IF(CentrepointSourced[[#This Row],[Age]]="18-24",CentrepointSourced[[#This Row],[Assessed CS DQ]],0)</f>
        <v>0</v>
      </c>
    </row>
    <row r="31" spans="1:35" customFormat="1" ht="13.5" customHeight="1">
      <c r="A31" s="45" t="s">
        <v>40</v>
      </c>
      <c r="B31" s="45" t="s">
        <v>169</v>
      </c>
      <c r="C31" s="45" t="s">
        <v>165</v>
      </c>
      <c r="D31" s="45"/>
      <c r="E31" s="67">
        <v>2014</v>
      </c>
      <c r="F31" s="67" t="s">
        <v>25</v>
      </c>
      <c r="G31" s="67">
        <v>115</v>
      </c>
      <c r="H31" s="68">
        <v>13</v>
      </c>
      <c r="I31" s="67">
        <v>13</v>
      </c>
      <c r="J31" s="45"/>
      <c r="K31" s="67"/>
      <c r="L31" s="67"/>
      <c r="M31" s="67"/>
      <c r="N31" s="67"/>
      <c r="O31" s="67"/>
      <c r="P31" s="67"/>
      <c r="Q31" s="41" t="str">
        <f>IF(CentrepointSourced[[#This Row],[Country]]="Northern Ireland","Northern Ireland",IFERROR(VLOOKUP(CentrepointSourced[[#This Row],[Local Authority]],LKP_LANameDQ[],2,FALSE),CentrepointSourced[[#This Row],[Local Authority]]))</f>
        <v>Barnet</v>
      </c>
      <c r="R31" s="41" t="str">
        <f>IF(CentrepointSourced[[#This Row],[LA type]]="County","",INDEX(ConsolGeog[lad14cd],MATCH(CentrepointSourced[[#This Row],[Local Authority DQ]],ConsolGeog[la_name],0)))</f>
        <v>E09000003</v>
      </c>
      <c r="S31" s="41" t="str">
        <f>IF(OR(CentrepointSourced[[#This Row],[Country]]="Northern Ireland",CentrepointSourced[[#This Row],[Country]]="Scotland",CentrepointSourced[[#This Row],[Country]]="Wales"),"Local Authority",CentrepointSourced[[#This Row],[LA type]])</f>
        <v>Unitary</v>
      </c>
      <c r="T31" s="41">
        <f>IF(TRIM(CentrepointSourced[[#This Row],[Presented HS]])="",0,IF(CentrepointSourced[[#This Row],[Presented HS]]="&lt;5",2.5,IF(CentrepointSourced[[#This Row],[Presented HS]]="&lt;10",5,VALUE(TRIM(CentrepointSourced[[#This Row],[Presented HS]])))))</f>
        <v>115</v>
      </c>
      <c r="U31" s="41">
        <f>IF(TRIM(CentrepointSourced[[#This Row],[Assessed HS]])="",0,IF(CentrepointSourced[[#This Row],[Assessed HS]]="&lt;5",2.5,IF(CentrepointSourced[[#This Row],[Assessed HS]]="&lt;10",5,VALUE(TRIM(CentrepointSourced[[#This Row],[Assessed HS]])))))</f>
        <v>13</v>
      </c>
      <c r="V31" s="41">
        <f>IF(TRIM(CentrepointSourced[[#This Row],[Presented CS]])="",0,IF(CentrepointSourced[[#This Row],[Presented CS]]="&lt;5",2.5,IF(CentrepointSourced[[#This Row],[Presented CS]]="&lt;10",5,VALUE(TRIM(CentrepointSourced[[#This Row],[Presented CS]])))))</f>
        <v>0</v>
      </c>
      <c r="W31" s="41">
        <f>IF(TRIM(CentrepointSourced[[#This Row],[Assessed CS]])="",0,IF(CentrepointSourced[[#This Row],[Assessed CS]]="&lt;5",2.5,IF(CentrepointSourced[[#This Row],[Assessed CS]]="&lt;10",5,VALUE(TRIM(CentrepointSourced[[#This Row],[Assessed CS]])))))</f>
        <v>0</v>
      </c>
      <c r="X31" s="106">
        <f>IF(CentrepointSourced[[#This Row],[Age]]="16-17",CentrepointSourced[[#This Row],[Presented HS DQ]],0)</f>
        <v>115</v>
      </c>
      <c r="Y31" s="106">
        <f>IF(CentrepointSourced[[#This Row],[Age]]="16-24",CentrepointSourced[[#This Row],[Presented HS DQ]],0)</f>
        <v>0</v>
      </c>
      <c r="Z31" s="106">
        <f>IF(CentrepointSourced[[#This Row],[Age]]="18-24",CentrepointSourced[[#This Row],[Presented HS DQ]],0)</f>
        <v>0</v>
      </c>
      <c r="AA31" s="106">
        <f>IF(CentrepointSourced[[#This Row],[Age]]="16-17",CentrepointSourced[[#This Row],[Presented CS DQ]],0)</f>
        <v>0</v>
      </c>
      <c r="AB31" s="106">
        <f>IF(CentrepointSourced[[#This Row],[Age]]="16-24",CentrepointSourced[[#This Row],[Presented CS DQ]],0)</f>
        <v>0</v>
      </c>
      <c r="AC31" s="106">
        <f>IF(CentrepointSourced[[#This Row],[Age]]="18-24",CentrepointSourced[[#This Row],[Presented CS DQ]],0)</f>
        <v>0</v>
      </c>
      <c r="AD31" s="107">
        <f>IF(CentrepointSourced[[#This Row],[Age]]="16-17",CentrepointSourced[[#This Row],[Assessed HS DQ]],0)</f>
        <v>13</v>
      </c>
      <c r="AE31" s="107">
        <f>IF(CentrepointSourced[[#This Row],[Age]]="16-24",CentrepointSourced[[#This Row],[Assessed HS DQ]],0)</f>
        <v>0</v>
      </c>
      <c r="AF31" s="107">
        <f>IF(CentrepointSourced[[#This Row],[Age]]="18-24",CentrepointSourced[[#This Row],[Assessed HS DQ]],0)</f>
        <v>0</v>
      </c>
      <c r="AG31" s="107">
        <f>IF(CentrepointSourced[[#This Row],[Age]]="16-17",CentrepointSourced[[#This Row],[Assessed CS DQ]],0)</f>
        <v>0</v>
      </c>
      <c r="AH31" s="107">
        <f>IF(CentrepointSourced[[#This Row],[Age]]="16-24",CentrepointSourced[[#This Row],[Assessed CS DQ]],0)</f>
        <v>0</v>
      </c>
      <c r="AI31" s="107">
        <f>IF(CentrepointSourced[[#This Row],[Age]]="18-24",CentrepointSourced[[#This Row],[Assessed CS DQ]],0)</f>
        <v>0</v>
      </c>
    </row>
    <row r="32" spans="1:35" customFormat="1" ht="13.5" customHeight="1">
      <c r="A32" s="45" t="s">
        <v>40</v>
      </c>
      <c r="B32" s="45" t="s">
        <v>169</v>
      </c>
      <c r="C32" s="45" t="s">
        <v>165</v>
      </c>
      <c r="D32" s="45"/>
      <c r="E32" s="67">
        <v>2014</v>
      </c>
      <c r="F32" s="67" t="s">
        <v>26</v>
      </c>
      <c r="G32" s="67"/>
      <c r="H32" s="68">
        <v>139</v>
      </c>
      <c r="I32" s="67">
        <v>102</v>
      </c>
      <c r="J32" s="45"/>
      <c r="K32" s="67"/>
      <c r="L32" s="67"/>
      <c r="M32" s="67"/>
      <c r="N32" s="67"/>
      <c r="O32" s="67"/>
      <c r="P32" s="67"/>
      <c r="Q32" s="41" t="str">
        <f>IF(CentrepointSourced[[#This Row],[Country]]="Northern Ireland","Northern Ireland",IFERROR(VLOOKUP(CentrepointSourced[[#This Row],[Local Authority]],LKP_LANameDQ[],2,FALSE),CentrepointSourced[[#This Row],[Local Authority]]))</f>
        <v>Barnet</v>
      </c>
      <c r="R32" s="41" t="str">
        <f>IF(CentrepointSourced[[#This Row],[LA type]]="County","",INDEX(ConsolGeog[lad14cd],MATCH(CentrepointSourced[[#This Row],[Local Authority DQ]],ConsolGeog[la_name],0)))</f>
        <v>E09000003</v>
      </c>
      <c r="S32" s="41" t="str">
        <f>IF(OR(CentrepointSourced[[#This Row],[Country]]="Northern Ireland",CentrepointSourced[[#This Row],[Country]]="Scotland",CentrepointSourced[[#This Row],[Country]]="Wales"),"Local Authority",CentrepointSourced[[#This Row],[LA type]])</f>
        <v>Unitary</v>
      </c>
      <c r="T32" s="41">
        <f>IF(TRIM(CentrepointSourced[[#This Row],[Presented HS]])="",0,IF(CentrepointSourced[[#This Row],[Presented HS]]="&lt;5",2.5,IF(CentrepointSourced[[#This Row],[Presented HS]]="&lt;10",5,VALUE(TRIM(CentrepointSourced[[#This Row],[Presented HS]])))))</f>
        <v>0</v>
      </c>
      <c r="U32" s="41">
        <f>IF(TRIM(CentrepointSourced[[#This Row],[Assessed HS]])="",0,IF(CentrepointSourced[[#This Row],[Assessed HS]]="&lt;5",2.5,IF(CentrepointSourced[[#This Row],[Assessed HS]]="&lt;10",5,VALUE(TRIM(CentrepointSourced[[#This Row],[Assessed HS]])))))</f>
        <v>139</v>
      </c>
      <c r="V32" s="41">
        <f>IF(TRIM(CentrepointSourced[[#This Row],[Presented CS]])="",0,IF(CentrepointSourced[[#This Row],[Presented CS]]="&lt;5",2.5,IF(CentrepointSourced[[#This Row],[Presented CS]]="&lt;10",5,VALUE(TRIM(CentrepointSourced[[#This Row],[Presented CS]])))))</f>
        <v>0</v>
      </c>
      <c r="W32" s="41">
        <f>IF(TRIM(CentrepointSourced[[#This Row],[Assessed CS]])="",0,IF(CentrepointSourced[[#This Row],[Assessed CS]]="&lt;5",2.5,IF(CentrepointSourced[[#This Row],[Assessed CS]]="&lt;10",5,VALUE(TRIM(CentrepointSourced[[#This Row],[Assessed CS]])))))</f>
        <v>0</v>
      </c>
      <c r="X32" s="106">
        <f>IF(CentrepointSourced[[#This Row],[Age]]="16-17",CentrepointSourced[[#This Row],[Presented HS DQ]],0)</f>
        <v>0</v>
      </c>
      <c r="Y32" s="106">
        <f>IF(CentrepointSourced[[#This Row],[Age]]="16-24",CentrepointSourced[[#This Row],[Presented HS DQ]],0)</f>
        <v>0</v>
      </c>
      <c r="Z32" s="106">
        <f>IF(CentrepointSourced[[#This Row],[Age]]="18-24",CentrepointSourced[[#This Row],[Presented HS DQ]],0)</f>
        <v>0</v>
      </c>
      <c r="AA32" s="106">
        <f>IF(CentrepointSourced[[#This Row],[Age]]="16-17",CentrepointSourced[[#This Row],[Presented CS DQ]],0)</f>
        <v>0</v>
      </c>
      <c r="AB32" s="106">
        <f>IF(CentrepointSourced[[#This Row],[Age]]="16-24",CentrepointSourced[[#This Row],[Presented CS DQ]],0)</f>
        <v>0</v>
      </c>
      <c r="AC32" s="106">
        <f>IF(CentrepointSourced[[#This Row],[Age]]="18-24",CentrepointSourced[[#This Row],[Presented CS DQ]],0)</f>
        <v>0</v>
      </c>
      <c r="AD32" s="107">
        <f>IF(CentrepointSourced[[#This Row],[Age]]="16-17",CentrepointSourced[[#This Row],[Assessed HS DQ]],0)</f>
        <v>0</v>
      </c>
      <c r="AE32" s="107">
        <f>IF(CentrepointSourced[[#This Row],[Age]]="16-24",CentrepointSourced[[#This Row],[Assessed HS DQ]],0)</f>
        <v>0</v>
      </c>
      <c r="AF32" s="107">
        <f>IF(CentrepointSourced[[#This Row],[Age]]="18-24",CentrepointSourced[[#This Row],[Assessed HS DQ]],0)</f>
        <v>139</v>
      </c>
      <c r="AG32" s="107">
        <f>IF(CentrepointSourced[[#This Row],[Age]]="16-17",CentrepointSourced[[#This Row],[Assessed CS DQ]],0)</f>
        <v>0</v>
      </c>
      <c r="AH32" s="107">
        <f>IF(CentrepointSourced[[#This Row],[Age]]="16-24",CentrepointSourced[[#This Row],[Assessed CS DQ]],0)</f>
        <v>0</v>
      </c>
      <c r="AI32" s="107">
        <f>IF(CentrepointSourced[[#This Row],[Age]]="18-24",CentrepointSourced[[#This Row],[Assessed CS DQ]],0)</f>
        <v>0</v>
      </c>
    </row>
    <row r="33" spans="1:35" customFormat="1" ht="13.5" customHeight="1">
      <c r="A33" s="45" t="s">
        <v>40</v>
      </c>
      <c r="B33" s="45" t="s">
        <v>201</v>
      </c>
      <c r="C33" s="45" t="s">
        <v>165</v>
      </c>
      <c r="D33" s="45"/>
      <c r="E33" s="67">
        <v>2012</v>
      </c>
      <c r="F33" s="67" t="s">
        <v>25</v>
      </c>
      <c r="G33" s="67">
        <v>23</v>
      </c>
      <c r="H33" s="68">
        <v>23</v>
      </c>
      <c r="I33" s="67">
        <v>1</v>
      </c>
      <c r="J33" s="45"/>
      <c r="K33" s="67"/>
      <c r="L33" s="67"/>
      <c r="M33" s="67"/>
      <c r="N33" s="67"/>
      <c r="O33" s="67"/>
      <c r="P33" s="67"/>
      <c r="Q33" s="41" t="str">
        <f>IF(CentrepointSourced[[#This Row],[Country]]="Northern Ireland","Northern Ireland",IFERROR(VLOOKUP(CentrepointSourced[[#This Row],[Local Authority]],LKP_LANameDQ[],2,FALSE),CentrepointSourced[[#This Row],[Local Authority]]))</f>
        <v>Barnsley</v>
      </c>
      <c r="R33" s="41" t="str">
        <f>IF(CentrepointSourced[[#This Row],[LA type]]="County","",INDEX(ConsolGeog[lad14cd],MATCH(CentrepointSourced[[#This Row],[Local Authority DQ]],ConsolGeog[la_name],0)))</f>
        <v>E08000016</v>
      </c>
      <c r="S33" s="41" t="str">
        <f>IF(OR(CentrepointSourced[[#This Row],[Country]]="Northern Ireland",CentrepointSourced[[#This Row],[Country]]="Scotland",CentrepointSourced[[#This Row],[Country]]="Wales"),"Local Authority",CentrepointSourced[[#This Row],[LA type]])</f>
        <v>Unitary</v>
      </c>
      <c r="T33" s="41">
        <f>IF(TRIM(CentrepointSourced[[#This Row],[Presented HS]])="",0,IF(CentrepointSourced[[#This Row],[Presented HS]]="&lt;5",2.5,IF(CentrepointSourced[[#This Row],[Presented HS]]="&lt;10",5,VALUE(TRIM(CentrepointSourced[[#This Row],[Presented HS]])))))</f>
        <v>23</v>
      </c>
      <c r="U33" s="41">
        <f>IF(TRIM(CentrepointSourced[[#This Row],[Assessed HS]])="",0,IF(CentrepointSourced[[#This Row],[Assessed HS]]="&lt;5",2.5,IF(CentrepointSourced[[#This Row],[Assessed HS]]="&lt;10",5,VALUE(TRIM(CentrepointSourced[[#This Row],[Assessed HS]])))))</f>
        <v>23</v>
      </c>
      <c r="V33" s="41">
        <f>IF(TRIM(CentrepointSourced[[#This Row],[Presented CS]])="",0,IF(CentrepointSourced[[#This Row],[Presented CS]]="&lt;5",2.5,IF(CentrepointSourced[[#This Row],[Presented CS]]="&lt;10",5,VALUE(TRIM(CentrepointSourced[[#This Row],[Presented CS]])))))</f>
        <v>0</v>
      </c>
      <c r="W33" s="41">
        <f>IF(TRIM(CentrepointSourced[[#This Row],[Assessed CS]])="",0,IF(CentrepointSourced[[#This Row],[Assessed CS]]="&lt;5",2.5,IF(CentrepointSourced[[#This Row],[Assessed CS]]="&lt;10",5,VALUE(TRIM(CentrepointSourced[[#This Row],[Assessed CS]])))))</f>
        <v>0</v>
      </c>
      <c r="X33" s="106">
        <f>IF(CentrepointSourced[[#This Row],[Age]]="16-17",CentrepointSourced[[#This Row],[Presented HS DQ]],0)</f>
        <v>23</v>
      </c>
      <c r="Y33" s="106">
        <f>IF(CentrepointSourced[[#This Row],[Age]]="16-24",CentrepointSourced[[#This Row],[Presented HS DQ]],0)</f>
        <v>0</v>
      </c>
      <c r="Z33" s="106">
        <f>IF(CentrepointSourced[[#This Row],[Age]]="18-24",CentrepointSourced[[#This Row],[Presented HS DQ]],0)</f>
        <v>0</v>
      </c>
      <c r="AA33" s="106">
        <f>IF(CentrepointSourced[[#This Row],[Age]]="16-17",CentrepointSourced[[#This Row],[Presented CS DQ]],0)</f>
        <v>0</v>
      </c>
      <c r="AB33" s="106">
        <f>IF(CentrepointSourced[[#This Row],[Age]]="16-24",CentrepointSourced[[#This Row],[Presented CS DQ]],0)</f>
        <v>0</v>
      </c>
      <c r="AC33" s="106">
        <f>IF(CentrepointSourced[[#This Row],[Age]]="18-24",CentrepointSourced[[#This Row],[Presented CS DQ]],0)</f>
        <v>0</v>
      </c>
      <c r="AD33" s="107">
        <f>IF(CentrepointSourced[[#This Row],[Age]]="16-17",CentrepointSourced[[#This Row],[Assessed HS DQ]],0)</f>
        <v>23</v>
      </c>
      <c r="AE33" s="107">
        <f>IF(CentrepointSourced[[#This Row],[Age]]="16-24",CentrepointSourced[[#This Row],[Assessed HS DQ]],0)</f>
        <v>0</v>
      </c>
      <c r="AF33" s="107">
        <f>IF(CentrepointSourced[[#This Row],[Age]]="18-24",CentrepointSourced[[#This Row],[Assessed HS DQ]],0)</f>
        <v>0</v>
      </c>
      <c r="AG33" s="107">
        <f>IF(CentrepointSourced[[#This Row],[Age]]="16-17",CentrepointSourced[[#This Row],[Assessed CS DQ]],0)</f>
        <v>0</v>
      </c>
      <c r="AH33" s="107">
        <f>IF(CentrepointSourced[[#This Row],[Age]]="16-24",CentrepointSourced[[#This Row],[Assessed CS DQ]],0)</f>
        <v>0</v>
      </c>
      <c r="AI33" s="107">
        <f>IF(CentrepointSourced[[#This Row],[Age]]="18-24",CentrepointSourced[[#This Row],[Assessed CS DQ]],0)</f>
        <v>0</v>
      </c>
    </row>
    <row r="34" spans="1:35" customFormat="1" ht="13.5" customHeight="1">
      <c r="A34" s="45" t="s">
        <v>40</v>
      </c>
      <c r="B34" s="45" t="s">
        <v>201</v>
      </c>
      <c r="C34" s="45" t="s">
        <v>165</v>
      </c>
      <c r="D34" s="45"/>
      <c r="E34" s="67">
        <v>2012</v>
      </c>
      <c r="F34" s="67" t="s">
        <v>26</v>
      </c>
      <c r="G34" s="67">
        <v>104</v>
      </c>
      <c r="H34" s="68">
        <v>88</v>
      </c>
      <c r="I34" s="67">
        <v>5</v>
      </c>
      <c r="J34" s="45"/>
      <c r="K34" s="67"/>
      <c r="L34" s="67"/>
      <c r="M34" s="67"/>
      <c r="N34" s="67"/>
      <c r="O34" s="67"/>
      <c r="P34" s="67"/>
      <c r="Q34" s="41" t="str">
        <f>IF(CentrepointSourced[[#This Row],[Country]]="Northern Ireland","Northern Ireland",IFERROR(VLOOKUP(CentrepointSourced[[#This Row],[Local Authority]],LKP_LANameDQ[],2,FALSE),CentrepointSourced[[#This Row],[Local Authority]]))</f>
        <v>Barnsley</v>
      </c>
      <c r="R34" s="41" t="str">
        <f>IF(CentrepointSourced[[#This Row],[LA type]]="County","",INDEX(ConsolGeog[lad14cd],MATCH(CentrepointSourced[[#This Row],[Local Authority DQ]],ConsolGeog[la_name],0)))</f>
        <v>E08000016</v>
      </c>
      <c r="S34" s="41" t="str">
        <f>IF(OR(CentrepointSourced[[#This Row],[Country]]="Northern Ireland",CentrepointSourced[[#This Row],[Country]]="Scotland",CentrepointSourced[[#This Row],[Country]]="Wales"),"Local Authority",CentrepointSourced[[#This Row],[LA type]])</f>
        <v>Unitary</v>
      </c>
      <c r="T34" s="41">
        <f>IF(TRIM(CentrepointSourced[[#This Row],[Presented HS]])="",0,IF(CentrepointSourced[[#This Row],[Presented HS]]="&lt;5",2.5,IF(CentrepointSourced[[#This Row],[Presented HS]]="&lt;10",5,VALUE(TRIM(CentrepointSourced[[#This Row],[Presented HS]])))))</f>
        <v>104</v>
      </c>
      <c r="U34" s="41">
        <f>IF(TRIM(CentrepointSourced[[#This Row],[Assessed HS]])="",0,IF(CentrepointSourced[[#This Row],[Assessed HS]]="&lt;5",2.5,IF(CentrepointSourced[[#This Row],[Assessed HS]]="&lt;10",5,VALUE(TRIM(CentrepointSourced[[#This Row],[Assessed HS]])))))</f>
        <v>88</v>
      </c>
      <c r="V34" s="41">
        <f>IF(TRIM(CentrepointSourced[[#This Row],[Presented CS]])="",0,IF(CentrepointSourced[[#This Row],[Presented CS]]="&lt;5",2.5,IF(CentrepointSourced[[#This Row],[Presented CS]]="&lt;10",5,VALUE(TRIM(CentrepointSourced[[#This Row],[Presented CS]])))))</f>
        <v>0</v>
      </c>
      <c r="W34" s="41">
        <f>IF(TRIM(CentrepointSourced[[#This Row],[Assessed CS]])="",0,IF(CentrepointSourced[[#This Row],[Assessed CS]]="&lt;5",2.5,IF(CentrepointSourced[[#This Row],[Assessed CS]]="&lt;10",5,VALUE(TRIM(CentrepointSourced[[#This Row],[Assessed CS]])))))</f>
        <v>0</v>
      </c>
      <c r="X34" s="106">
        <f>IF(CentrepointSourced[[#This Row],[Age]]="16-17",CentrepointSourced[[#This Row],[Presented HS DQ]],0)</f>
        <v>0</v>
      </c>
      <c r="Y34" s="106">
        <f>IF(CentrepointSourced[[#This Row],[Age]]="16-24",CentrepointSourced[[#This Row],[Presented HS DQ]],0)</f>
        <v>0</v>
      </c>
      <c r="Z34" s="106">
        <f>IF(CentrepointSourced[[#This Row],[Age]]="18-24",CentrepointSourced[[#This Row],[Presented HS DQ]],0)</f>
        <v>104</v>
      </c>
      <c r="AA34" s="106">
        <f>IF(CentrepointSourced[[#This Row],[Age]]="16-17",CentrepointSourced[[#This Row],[Presented CS DQ]],0)</f>
        <v>0</v>
      </c>
      <c r="AB34" s="106">
        <f>IF(CentrepointSourced[[#This Row],[Age]]="16-24",CentrepointSourced[[#This Row],[Presented CS DQ]],0)</f>
        <v>0</v>
      </c>
      <c r="AC34" s="106">
        <f>IF(CentrepointSourced[[#This Row],[Age]]="18-24",CentrepointSourced[[#This Row],[Presented CS DQ]],0)</f>
        <v>0</v>
      </c>
      <c r="AD34" s="107">
        <f>IF(CentrepointSourced[[#This Row],[Age]]="16-17",CentrepointSourced[[#This Row],[Assessed HS DQ]],0)</f>
        <v>0</v>
      </c>
      <c r="AE34" s="107">
        <f>IF(CentrepointSourced[[#This Row],[Age]]="16-24",CentrepointSourced[[#This Row],[Assessed HS DQ]],0)</f>
        <v>0</v>
      </c>
      <c r="AF34" s="107">
        <f>IF(CentrepointSourced[[#This Row],[Age]]="18-24",CentrepointSourced[[#This Row],[Assessed HS DQ]],0)</f>
        <v>88</v>
      </c>
      <c r="AG34" s="107">
        <f>IF(CentrepointSourced[[#This Row],[Age]]="16-17",CentrepointSourced[[#This Row],[Assessed CS DQ]],0)</f>
        <v>0</v>
      </c>
      <c r="AH34" s="107">
        <f>IF(CentrepointSourced[[#This Row],[Age]]="16-24",CentrepointSourced[[#This Row],[Assessed CS DQ]],0)</f>
        <v>0</v>
      </c>
      <c r="AI34" s="107">
        <f>IF(CentrepointSourced[[#This Row],[Age]]="18-24",CentrepointSourced[[#This Row],[Assessed CS DQ]],0)</f>
        <v>0</v>
      </c>
    </row>
    <row r="35" spans="1:35" customFormat="1" ht="13.5" customHeight="1">
      <c r="A35" s="45" t="s">
        <v>40</v>
      </c>
      <c r="B35" s="45" t="s">
        <v>201</v>
      </c>
      <c r="C35" s="45" t="s">
        <v>165</v>
      </c>
      <c r="D35" s="45"/>
      <c r="E35" s="67">
        <v>2013</v>
      </c>
      <c r="F35" s="67" t="s">
        <v>25</v>
      </c>
      <c r="G35" s="67">
        <v>34</v>
      </c>
      <c r="H35" s="68">
        <v>33</v>
      </c>
      <c r="I35" s="67">
        <v>1</v>
      </c>
      <c r="J35" s="45"/>
      <c r="K35" s="67"/>
      <c r="L35" s="67"/>
      <c r="M35" s="67"/>
      <c r="N35" s="67"/>
      <c r="O35" s="67"/>
      <c r="P35" s="67"/>
      <c r="Q35" s="41" t="str">
        <f>IF(CentrepointSourced[[#This Row],[Country]]="Northern Ireland","Northern Ireland",IFERROR(VLOOKUP(CentrepointSourced[[#This Row],[Local Authority]],LKP_LANameDQ[],2,FALSE),CentrepointSourced[[#This Row],[Local Authority]]))</f>
        <v>Barnsley</v>
      </c>
      <c r="R35" s="41" t="str">
        <f>IF(CentrepointSourced[[#This Row],[LA type]]="County","",INDEX(ConsolGeog[lad14cd],MATCH(CentrepointSourced[[#This Row],[Local Authority DQ]],ConsolGeog[la_name],0)))</f>
        <v>E08000016</v>
      </c>
      <c r="S35" s="41" t="str">
        <f>IF(OR(CentrepointSourced[[#This Row],[Country]]="Northern Ireland",CentrepointSourced[[#This Row],[Country]]="Scotland",CentrepointSourced[[#This Row],[Country]]="Wales"),"Local Authority",CentrepointSourced[[#This Row],[LA type]])</f>
        <v>Unitary</v>
      </c>
      <c r="T35" s="41">
        <f>IF(TRIM(CentrepointSourced[[#This Row],[Presented HS]])="",0,IF(CentrepointSourced[[#This Row],[Presented HS]]="&lt;5",2.5,IF(CentrepointSourced[[#This Row],[Presented HS]]="&lt;10",5,VALUE(TRIM(CentrepointSourced[[#This Row],[Presented HS]])))))</f>
        <v>34</v>
      </c>
      <c r="U35" s="41">
        <f>IF(TRIM(CentrepointSourced[[#This Row],[Assessed HS]])="",0,IF(CentrepointSourced[[#This Row],[Assessed HS]]="&lt;5",2.5,IF(CentrepointSourced[[#This Row],[Assessed HS]]="&lt;10",5,VALUE(TRIM(CentrepointSourced[[#This Row],[Assessed HS]])))))</f>
        <v>33</v>
      </c>
      <c r="V35" s="41">
        <f>IF(TRIM(CentrepointSourced[[#This Row],[Presented CS]])="",0,IF(CentrepointSourced[[#This Row],[Presented CS]]="&lt;5",2.5,IF(CentrepointSourced[[#This Row],[Presented CS]]="&lt;10",5,VALUE(TRIM(CentrepointSourced[[#This Row],[Presented CS]])))))</f>
        <v>0</v>
      </c>
      <c r="W35" s="41">
        <f>IF(TRIM(CentrepointSourced[[#This Row],[Assessed CS]])="",0,IF(CentrepointSourced[[#This Row],[Assessed CS]]="&lt;5",2.5,IF(CentrepointSourced[[#This Row],[Assessed CS]]="&lt;10",5,VALUE(TRIM(CentrepointSourced[[#This Row],[Assessed CS]])))))</f>
        <v>0</v>
      </c>
      <c r="X35" s="106">
        <f>IF(CentrepointSourced[[#This Row],[Age]]="16-17",CentrepointSourced[[#This Row],[Presented HS DQ]],0)</f>
        <v>34</v>
      </c>
      <c r="Y35" s="106">
        <f>IF(CentrepointSourced[[#This Row],[Age]]="16-24",CentrepointSourced[[#This Row],[Presented HS DQ]],0)</f>
        <v>0</v>
      </c>
      <c r="Z35" s="106">
        <f>IF(CentrepointSourced[[#This Row],[Age]]="18-24",CentrepointSourced[[#This Row],[Presented HS DQ]],0)</f>
        <v>0</v>
      </c>
      <c r="AA35" s="106">
        <f>IF(CentrepointSourced[[#This Row],[Age]]="16-17",CentrepointSourced[[#This Row],[Presented CS DQ]],0)</f>
        <v>0</v>
      </c>
      <c r="AB35" s="106">
        <f>IF(CentrepointSourced[[#This Row],[Age]]="16-24",CentrepointSourced[[#This Row],[Presented CS DQ]],0)</f>
        <v>0</v>
      </c>
      <c r="AC35" s="106">
        <f>IF(CentrepointSourced[[#This Row],[Age]]="18-24",CentrepointSourced[[#This Row],[Presented CS DQ]],0)</f>
        <v>0</v>
      </c>
      <c r="AD35" s="107">
        <f>IF(CentrepointSourced[[#This Row],[Age]]="16-17",CentrepointSourced[[#This Row],[Assessed HS DQ]],0)</f>
        <v>33</v>
      </c>
      <c r="AE35" s="107">
        <f>IF(CentrepointSourced[[#This Row],[Age]]="16-24",CentrepointSourced[[#This Row],[Assessed HS DQ]],0)</f>
        <v>0</v>
      </c>
      <c r="AF35" s="107">
        <f>IF(CentrepointSourced[[#This Row],[Age]]="18-24",CentrepointSourced[[#This Row],[Assessed HS DQ]],0)</f>
        <v>0</v>
      </c>
      <c r="AG35" s="107">
        <f>IF(CentrepointSourced[[#This Row],[Age]]="16-17",CentrepointSourced[[#This Row],[Assessed CS DQ]],0)</f>
        <v>0</v>
      </c>
      <c r="AH35" s="107">
        <f>IF(CentrepointSourced[[#This Row],[Age]]="16-24",CentrepointSourced[[#This Row],[Assessed CS DQ]],0)</f>
        <v>0</v>
      </c>
      <c r="AI35" s="107">
        <f>IF(CentrepointSourced[[#This Row],[Age]]="18-24",CentrepointSourced[[#This Row],[Assessed CS DQ]],0)</f>
        <v>0</v>
      </c>
    </row>
    <row r="36" spans="1:35" customFormat="1" ht="13.5" customHeight="1">
      <c r="A36" s="45" t="s">
        <v>40</v>
      </c>
      <c r="B36" s="45" t="s">
        <v>201</v>
      </c>
      <c r="C36" s="45" t="s">
        <v>165</v>
      </c>
      <c r="D36" s="45"/>
      <c r="E36" s="67">
        <v>2013</v>
      </c>
      <c r="F36" s="67" t="s">
        <v>26</v>
      </c>
      <c r="G36" s="67">
        <v>89</v>
      </c>
      <c r="H36" s="68">
        <v>60</v>
      </c>
      <c r="I36" s="67">
        <v>0</v>
      </c>
      <c r="J36" s="45"/>
      <c r="K36" s="67"/>
      <c r="L36" s="67"/>
      <c r="M36" s="67"/>
      <c r="N36" s="67"/>
      <c r="O36" s="67"/>
      <c r="P36" s="67"/>
      <c r="Q36" s="41" t="str">
        <f>IF(CentrepointSourced[[#This Row],[Country]]="Northern Ireland","Northern Ireland",IFERROR(VLOOKUP(CentrepointSourced[[#This Row],[Local Authority]],LKP_LANameDQ[],2,FALSE),CentrepointSourced[[#This Row],[Local Authority]]))</f>
        <v>Barnsley</v>
      </c>
      <c r="R36" s="41" t="str">
        <f>IF(CentrepointSourced[[#This Row],[LA type]]="County","",INDEX(ConsolGeog[lad14cd],MATCH(CentrepointSourced[[#This Row],[Local Authority DQ]],ConsolGeog[la_name],0)))</f>
        <v>E08000016</v>
      </c>
      <c r="S36" s="41" t="str">
        <f>IF(OR(CentrepointSourced[[#This Row],[Country]]="Northern Ireland",CentrepointSourced[[#This Row],[Country]]="Scotland",CentrepointSourced[[#This Row],[Country]]="Wales"),"Local Authority",CentrepointSourced[[#This Row],[LA type]])</f>
        <v>Unitary</v>
      </c>
      <c r="T36" s="41">
        <f>IF(TRIM(CentrepointSourced[[#This Row],[Presented HS]])="",0,IF(CentrepointSourced[[#This Row],[Presented HS]]="&lt;5",2.5,IF(CentrepointSourced[[#This Row],[Presented HS]]="&lt;10",5,VALUE(TRIM(CentrepointSourced[[#This Row],[Presented HS]])))))</f>
        <v>89</v>
      </c>
      <c r="U36" s="41">
        <f>IF(TRIM(CentrepointSourced[[#This Row],[Assessed HS]])="",0,IF(CentrepointSourced[[#This Row],[Assessed HS]]="&lt;5",2.5,IF(CentrepointSourced[[#This Row],[Assessed HS]]="&lt;10",5,VALUE(TRIM(CentrepointSourced[[#This Row],[Assessed HS]])))))</f>
        <v>60</v>
      </c>
      <c r="V36" s="41">
        <f>IF(TRIM(CentrepointSourced[[#This Row],[Presented CS]])="",0,IF(CentrepointSourced[[#This Row],[Presented CS]]="&lt;5",2.5,IF(CentrepointSourced[[#This Row],[Presented CS]]="&lt;10",5,VALUE(TRIM(CentrepointSourced[[#This Row],[Presented CS]])))))</f>
        <v>0</v>
      </c>
      <c r="W36" s="41">
        <f>IF(TRIM(CentrepointSourced[[#This Row],[Assessed CS]])="",0,IF(CentrepointSourced[[#This Row],[Assessed CS]]="&lt;5",2.5,IF(CentrepointSourced[[#This Row],[Assessed CS]]="&lt;10",5,VALUE(TRIM(CentrepointSourced[[#This Row],[Assessed CS]])))))</f>
        <v>0</v>
      </c>
      <c r="X36" s="106">
        <f>IF(CentrepointSourced[[#This Row],[Age]]="16-17",CentrepointSourced[[#This Row],[Presented HS DQ]],0)</f>
        <v>0</v>
      </c>
      <c r="Y36" s="106">
        <f>IF(CentrepointSourced[[#This Row],[Age]]="16-24",CentrepointSourced[[#This Row],[Presented HS DQ]],0)</f>
        <v>0</v>
      </c>
      <c r="Z36" s="106">
        <f>IF(CentrepointSourced[[#This Row],[Age]]="18-24",CentrepointSourced[[#This Row],[Presented HS DQ]],0)</f>
        <v>89</v>
      </c>
      <c r="AA36" s="106">
        <f>IF(CentrepointSourced[[#This Row],[Age]]="16-17",CentrepointSourced[[#This Row],[Presented CS DQ]],0)</f>
        <v>0</v>
      </c>
      <c r="AB36" s="106">
        <f>IF(CentrepointSourced[[#This Row],[Age]]="16-24",CentrepointSourced[[#This Row],[Presented CS DQ]],0)</f>
        <v>0</v>
      </c>
      <c r="AC36" s="106">
        <f>IF(CentrepointSourced[[#This Row],[Age]]="18-24",CentrepointSourced[[#This Row],[Presented CS DQ]],0)</f>
        <v>0</v>
      </c>
      <c r="AD36" s="107">
        <f>IF(CentrepointSourced[[#This Row],[Age]]="16-17",CentrepointSourced[[#This Row],[Assessed HS DQ]],0)</f>
        <v>0</v>
      </c>
      <c r="AE36" s="107">
        <f>IF(CentrepointSourced[[#This Row],[Age]]="16-24",CentrepointSourced[[#This Row],[Assessed HS DQ]],0)</f>
        <v>0</v>
      </c>
      <c r="AF36" s="107">
        <f>IF(CentrepointSourced[[#This Row],[Age]]="18-24",CentrepointSourced[[#This Row],[Assessed HS DQ]],0)</f>
        <v>60</v>
      </c>
      <c r="AG36" s="107">
        <f>IF(CentrepointSourced[[#This Row],[Age]]="16-17",CentrepointSourced[[#This Row],[Assessed CS DQ]],0)</f>
        <v>0</v>
      </c>
      <c r="AH36" s="107">
        <f>IF(CentrepointSourced[[#This Row],[Age]]="16-24",CentrepointSourced[[#This Row],[Assessed CS DQ]],0)</f>
        <v>0</v>
      </c>
      <c r="AI36" s="107">
        <f>IF(CentrepointSourced[[#This Row],[Age]]="18-24",CentrepointSourced[[#This Row],[Assessed CS DQ]],0)</f>
        <v>0</v>
      </c>
    </row>
    <row r="37" spans="1:35" customFormat="1" ht="13.5" customHeight="1">
      <c r="A37" s="45" t="s">
        <v>40</v>
      </c>
      <c r="B37" s="45" t="s">
        <v>201</v>
      </c>
      <c r="C37" s="45" t="s">
        <v>165</v>
      </c>
      <c r="D37" s="45"/>
      <c r="E37" s="67">
        <v>2014</v>
      </c>
      <c r="F37" s="67" t="s">
        <v>25</v>
      </c>
      <c r="G37" s="67">
        <v>9</v>
      </c>
      <c r="H37" s="68">
        <v>9</v>
      </c>
      <c r="I37" s="67">
        <v>0</v>
      </c>
      <c r="J37" s="45"/>
      <c r="K37" s="67"/>
      <c r="L37" s="67"/>
      <c r="M37" s="67"/>
      <c r="N37" s="67"/>
      <c r="O37" s="67"/>
      <c r="P37" s="67"/>
      <c r="Q37" s="41" t="str">
        <f>IF(CentrepointSourced[[#This Row],[Country]]="Northern Ireland","Northern Ireland",IFERROR(VLOOKUP(CentrepointSourced[[#This Row],[Local Authority]],LKP_LANameDQ[],2,FALSE),CentrepointSourced[[#This Row],[Local Authority]]))</f>
        <v>Barnsley</v>
      </c>
      <c r="R37" s="41" t="str">
        <f>IF(CentrepointSourced[[#This Row],[LA type]]="County","",INDEX(ConsolGeog[lad14cd],MATCH(CentrepointSourced[[#This Row],[Local Authority DQ]],ConsolGeog[la_name],0)))</f>
        <v>E08000016</v>
      </c>
      <c r="S37" s="41" t="str">
        <f>IF(OR(CentrepointSourced[[#This Row],[Country]]="Northern Ireland",CentrepointSourced[[#This Row],[Country]]="Scotland",CentrepointSourced[[#This Row],[Country]]="Wales"),"Local Authority",CentrepointSourced[[#This Row],[LA type]])</f>
        <v>Unitary</v>
      </c>
      <c r="T37" s="41">
        <f>IF(TRIM(CentrepointSourced[[#This Row],[Presented HS]])="",0,IF(CentrepointSourced[[#This Row],[Presented HS]]="&lt;5",2.5,IF(CentrepointSourced[[#This Row],[Presented HS]]="&lt;10",5,VALUE(TRIM(CentrepointSourced[[#This Row],[Presented HS]])))))</f>
        <v>9</v>
      </c>
      <c r="U37" s="41">
        <f>IF(TRIM(CentrepointSourced[[#This Row],[Assessed HS]])="",0,IF(CentrepointSourced[[#This Row],[Assessed HS]]="&lt;5",2.5,IF(CentrepointSourced[[#This Row],[Assessed HS]]="&lt;10",5,VALUE(TRIM(CentrepointSourced[[#This Row],[Assessed HS]])))))</f>
        <v>9</v>
      </c>
      <c r="V37" s="41">
        <f>IF(TRIM(CentrepointSourced[[#This Row],[Presented CS]])="",0,IF(CentrepointSourced[[#This Row],[Presented CS]]="&lt;5",2.5,IF(CentrepointSourced[[#This Row],[Presented CS]]="&lt;10",5,VALUE(TRIM(CentrepointSourced[[#This Row],[Presented CS]])))))</f>
        <v>0</v>
      </c>
      <c r="W37" s="41">
        <f>IF(TRIM(CentrepointSourced[[#This Row],[Assessed CS]])="",0,IF(CentrepointSourced[[#This Row],[Assessed CS]]="&lt;5",2.5,IF(CentrepointSourced[[#This Row],[Assessed CS]]="&lt;10",5,VALUE(TRIM(CentrepointSourced[[#This Row],[Assessed CS]])))))</f>
        <v>0</v>
      </c>
      <c r="X37" s="106">
        <f>IF(CentrepointSourced[[#This Row],[Age]]="16-17",CentrepointSourced[[#This Row],[Presented HS DQ]],0)</f>
        <v>9</v>
      </c>
      <c r="Y37" s="106">
        <f>IF(CentrepointSourced[[#This Row],[Age]]="16-24",CentrepointSourced[[#This Row],[Presented HS DQ]],0)</f>
        <v>0</v>
      </c>
      <c r="Z37" s="106">
        <f>IF(CentrepointSourced[[#This Row],[Age]]="18-24",CentrepointSourced[[#This Row],[Presented HS DQ]],0)</f>
        <v>0</v>
      </c>
      <c r="AA37" s="106">
        <f>IF(CentrepointSourced[[#This Row],[Age]]="16-17",CentrepointSourced[[#This Row],[Presented CS DQ]],0)</f>
        <v>0</v>
      </c>
      <c r="AB37" s="106">
        <f>IF(CentrepointSourced[[#This Row],[Age]]="16-24",CentrepointSourced[[#This Row],[Presented CS DQ]],0)</f>
        <v>0</v>
      </c>
      <c r="AC37" s="106">
        <f>IF(CentrepointSourced[[#This Row],[Age]]="18-24",CentrepointSourced[[#This Row],[Presented CS DQ]],0)</f>
        <v>0</v>
      </c>
      <c r="AD37" s="107">
        <f>IF(CentrepointSourced[[#This Row],[Age]]="16-17",CentrepointSourced[[#This Row],[Assessed HS DQ]],0)</f>
        <v>9</v>
      </c>
      <c r="AE37" s="107">
        <f>IF(CentrepointSourced[[#This Row],[Age]]="16-24",CentrepointSourced[[#This Row],[Assessed HS DQ]],0)</f>
        <v>0</v>
      </c>
      <c r="AF37" s="107">
        <f>IF(CentrepointSourced[[#This Row],[Age]]="18-24",CentrepointSourced[[#This Row],[Assessed HS DQ]],0)</f>
        <v>0</v>
      </c>
      <c r="AG37" s="107">
        <f>IF(CentrepointSourced[[#This Row],[Age]]="16-17",CentrepointSourced[[#This Row],[Assessed CS DQ]],0)</f>
        <v>0</v>
      </c>
      <c r="AH37" s="107">
        <f>IF(CentrepointSourced[[#This Row],[Age]]="16-24",CentrepointSourced[[#This Row],[Assessed CS DQ]],0)</f>
        <v>0</v>
      </c>
      <c r="AI37" s="107">
        <f>IF(CentrepointSourced[[#This Row],[Age]]="18-24",CentrepointSourced[[#This Row],[Assessed CS DQ]],0)</f>
        <v>0</v>
      </c>
    </row>
    <row r="38" spans="1:35" customFormat="1" ht="13.5" customHeight="1">
      <c r="A38" s="45" t="s">
        <v>40</v>
      </c>
      <c r="B38" s="45" t="s">
        <v>201</v>
      </c>
      <c r="C38" s="45" t="s">
        <v>165</v>
      </c>
      <c r="D38" s="45"/>
      <c r="E38" s="67">
        <v>2014</v>
      </c>
      <c r="F38" s="67" t="s">
        <v>26</v>
      </c>
      <c r="G38" s="67">
        <v>100</v>
      </c>
      <c r="H38" s="68">
        <v>98</v>
      </c>
      <c r="I38" s="67">
        <v>0</v>
      </c>
      <c r="J38" s="45"/>
      <c r="K38" s="67"/>
      <c r="L38" s="67"/>
      <c r="M38" s="67"/>
      <c r="N38" s="67"/>
      <c r="O38" s="67"/>
      <c r="P38" s="67"/>
      <c r="Q38" s="41" t="str">
        <f>IF(CentrepointSourced[[#This Row],[Country]]="Northern Ireland","Northern Ireland",IFERROR(VLOOKUP(CentrepointSourced[[#This Row],[Local Authority]],LKP_LANameDQ[],2,FALSE),CentrepointSourced[[#This Row],[Local Authority]]))</f>
        <v>Barnsley</v>
      </c>
      <c r="R38" s="41" t="str">
        <f>IF(CentrepointSourced[[#This Row],[LA type]]="County","",INDEX(ConsolGeog[lad14cd],MATCH(CentrepointSourced[[#This Row],[Local Authority DQ]],ConsolGeog[la_name],0)))</f>
        <v>E08000016</v>
      </c>
      <c r="S38" s="41" t="str">
        <f>IF(OR(CentrepointSourced[[#This Row],[Country]]="Northern Ireland",CentrepointSourced[[#This Row],[Country]]="Scotland",CentrepointSourced[[#This Row],[Country]]="Wales"),"Local Authority",CentrepointSourced[[#This Row],[LA type]])</f>
        <v>Unitary</v>
      </c>
      <c r="T38" s="41">
        <f>IF(TRIM(CentrepointSourced[[#This Row],[Presented HS]])="",0,IF(CentrepointSourced[[#This Row],[Presented HS]]="&lt;5",2.5,IF(CentrepointSourced[[#This Row],[Presented HS]]="&lt;10",5,VALUE(TRIM(CentrepointSourced[[#This Row],[Presented HS]])))))</f>
        <v>100</v>
      </c>
      <c r="U38" s="41">
        <f>IF(TRIM(CentrepointSourced[[#This Row],[Assessed HS]])="",0,IF(CentrepointSourced[[#This Row],[Assessed HS]]="&lt;5",2.5,IF(CentrepointSourced[[#This Row],[Assessed HS]]="&lt;10",5,VALUE(TRIM(CentrepointSourced[[#This Row],[Assessed HS]])))))</f>
        <v>98</v>
      </c>
      <c r="V38" s="41">
        <f>IF(TRIM(CentrepointSourced[[#This Row],[Presented CS]])="",0,IF(CentrepointSourced[[#This Row],[Presented CS]]="&lt;5",2.5,IF(CentrepointSourced[[#This Row],[Presented CS]]="&lt;10",5,VALUE(TRIM(CentrepointSourced[[#This Row],[Presented CS]])))))</f>
        <v>0</v>
      </c>
      <c r="W38" s="41">
        <f>IF(TRIM(CentrepointSourced[[#This Row],[Assessed CS]])="",0,IF(CentrepointSourced[[#This Row],[Assessed CS]]="&lt;5",2.5,IF(CentrepointSourced[[#This Row],[Assessed CS]]="&lt;10",5,VALUE(TRIM(CentrepointSourced[[#This Row],[Assessed CS]])))))</f>
        <v>0</v>
      </c>
      <c r="X38" s="106">
        <f>IF(CentrepointSourced[[#This Row],[Age]]="16-17",CentrepointSourced[[#This Row],[Presented HS DQ]],0)</f>
        <v>0</v>
      </c>
      <c r="Y38" s="106">
        <f>IF(CentrepointSourced[[#This Row],[Age]]="16-24",CentrepointSourced[[#This Row],[Presented HS DQ]],0)</f>
        <v>0</v>
      </c>
      <c r="Z38" s="106">
        <f>IF(CentrepointSourced[[#This Row],[Age]]="18-24",CentrepointSourced[[#This Row],[Presented HS DQ]],0)</f>
        <v>100</v>
      </c>
      <c r="AA38" s="106">
        <f>IF(CentrepointSourced[[#This Row],[Age]]="16-17",CentrepointSourced[[#This Row],[Presented CS DQ]],0)</f>
        <v>0</v>
      </c>
      <c r="AB38" s="106">
        <f>IF(CentrepointSourced[[#This Row],[Age]]="16-24",CentrepointSourced[[#This Row],[Presented CS DQ]],0)</f>
        <v>0</v>
      </c>
      <c r="AC38" s="106">
        <f>IF(CentrepointSourced[[#This Row],[Age]]="18-24",CentrepointSourced[[#This Row],[Presented CS DQ]],0)</f>
        <v>0</v>
      </c>
      <c r="AD38" s="107">
        <f>IF(CentrepointSourced[[#This Row],[Age]]="16-17",CentrepointSourced[[#This Row],[Assessed HS DQ]],0)</f>
        <v>0</v>
      </c>
      <c r="AE38" s="107">
        <f>IF(CentrepointSourced[[#This Row],[Age]]="16-24",CentrepointSourced[[#This Row],[Assessed HS DQ]],0)</f>
        <v>0</v>
      </c>
      <c r="AF38" s="107">
        <f>IF(CentrepointSourced[[#This Row],[Age]]="18-24",CentrepointSourced[[#This Row],[Assessed HS DQ]],0)</f>
        <v>98</v>
      </c>
      <c r="AG38" s="107">
        <f>IF(CentrepointSourced[[#This Row],[Age]]="16-17",CentrepointSourced[[#This Row],[Assessed CS DQ]],0)</f>
        <v>0</v>
      </c>
      <c r="AH38" s="107">
        <f>IF(CentrepointSourced[[#This Row],[Age]]="16-24",CentrepointSourced[[#This Row],[Assessed CS DQ]],0)</f>
        <v>0</v>
      </c>
      <c r="AI38" s="107">
        <f>IF(CentrepointSourced[[#This Row],[Age]]="18-24",CentrepointSourced[[#This Row],[Assessed CS DQ]],0)</f>
        <v>0</v>
      </c>
    </row>
    <row r="39" spans="1:35" customFormat="1" ht="13.5" customHeight="1">
      <c r="A39" s="45" t="s">
        <v>40</v>
      </c>
      <c r="B39" s="62" t="s">
        <v>54</v>
      </c>
      <c r="C39" s="45" t="s">
        <v>42</v>
      </c>
      <c r="D39" s="62"/>
      <c r="E39" s="67">
        <v>2012</v>
      </c>
      <c r="F39" s="67" t="s">
        <v>25</v>
      </c>
      <c r="G39" s="67">
        <v>7</v>
      </c>
      <c r="H39" s="68">
        <v>7</v>
      </c>
      <c r="I39" s="67">
        <v>1</v>
      </c>
      <c r="J39" s="45"/>
      <c r="K39" s="45"/>
      <c r="L39" s="45"/>
      <c r="M39" s="45"/>
      <c r="N39" s="45"/>
      <c r="O39" s="45"/>
      <c r="P39" s="45"/>
      <c r="Q39" s="41" t="str">
        <f>IF(CentrepointSourced[[#This Row],[Country]]="Northern Ireland","Northern Ireland",IFERROR(VLOOKUP(CentrepointSourced[[#This Row],[Local Authority]],LKP_LANameDQ[],2,FALSE),CentrepointSourced[[#This Row],[Local Authority]]))</f>
        <v>Barrow-in-Furness</v>
      </c>
      <c r="R39" s="41" t="str">
        <f>IF(CentrepointSourced[[#This Row],[LA type]]="County","",INDEX(ConsolGeog[lad14cd],MATCH(CentrepointSourced[[#This Row],[Local Authority DQ]],ConsolGeog[la_name],0)))</f>
        <v>E07000027</v>
      </c>
      <c r="S39" s="41" t="str">
        <f>IF(OR(CentrepointSourced[[#This Row],[Country]]="Northern Ireland",CentrepointSourced[[#This Row],[Country]]="Scotland",CentrepointSourced[[#This Row],[Country]]="Wales"),"Local Authority",CentrepointSourced[[#This Row],[LA type]])</f>
        <v>District</v>
      </c>
      <c r="T39" s="41">
        <f>IF(TRIM(CentrepointSourced[[#This Row],[Presented HS]])="",0,IF(CentrepointSourced[[#This Row],[Presented HS]]="&lt;5",2.5,IF(CentrepointSourced[[#This Row],[Presented HS]]="&lt;10",5,VALUE(TRIM(CentrepointSourced[[#This Row],[Presented HS]])))))</f>
        <v>7</v>
      </c>
      <c r="U39" s="41">
        <f>IF(TRIM(CentrepointSourced[[#This Row],[Assessed HS]])="",0,IF(CentrepointSourced[[#This Row],[Assessed HS]]="&lt;5",2.5,IF(CentrepointSourced[[#This Row],[Assessed HS]]="&lt;10",5,VALUE(TRIM(CentrepointSourced[[#This Row],[Assessed HS]])))))</f>
        <v>7</v>
      </c>
      <c r="V39" s="41">
        <f>IF(TRIM(CentrepointSourced[[#This Row],[Presented CS]])="",0,IF(CentrepointSourced[[#This Row],[Presented CS]]="&lt;5",2.5,IF(CentrepointSourced[[#This Row],[Presented CS]]="&lt;10",5,VALUE(TRIM(CentrepointSourced[[#This Row],[Presented CS]])))))</f>
        <v>0</v>
      </c>
      <c r="W39" s="41">
        <f>IF(TRIM(CentrepointSourced[[#This Row],[Assessed CS]])="",0,IF(CentrepointSourced[[#This Row],[Assessed CS]]="&lt;5",2.5,IF(CentrepointSourced[[#This Row],[Assessed CS]]="&lt;10",5,VALUE(TRIM(CentrepointSourced[[#This Row],[Assessed CS]])))))</f>
        <v>0</v>
      </c>
      <c r="X39" s="106">
        <f>IF(CentrepointSourced[[#This Row],[Age]]="16-17",CentrepointSourced[[#This Row],[Presented HS DQ]],0)</f>
        <v>7</v>
      </c>
      <c r="Y39" s="106">
        <f>IF(CentrepointSourced[[#This Row],[Age]]="16-24",CentrepointSourced[[#This Row],[Presented HS DQ]],0)</f>
        <v>0</v>
      </c>
      <c r="Z39" s="106">
        <f>IF(CentrepointSourced[[#This Row],[Age]]="18-24",CentrepointSourced[[#This Row],[Presented HS DQ]],0)</f>
        <v>0</v>
      </c>
      <c r="AA39" s="106">
        <f>IF(CentrepointSourced[[#This Row],[Age]]="16-17",CentrepointSourced[[#This Row],[Presented CS DQ]],0)</f>
        <v>0</v>
      </c>
      <c r="AB39" s="106">
        <f>IF(CentrepointSourced[[#This Row],[Age]]="16-24",CentrepointSourced[[#This Row],[Presented CS DQ]],0)</f>
        <v>0</v>
      </c>
      <c r="AC39" s="106">
        <f>IF(CentrepointSourced[[#This Row],[Age]]="18-24",CentrepointSourced[[#This Row],[Presented CS DQ]],0)</f>
        <v>0</v>
      </c>
      <c r="AD39" s="107">
        <f>IF(CentrepointSourced[[#This Row],[Age]]="16-17",CentrepointSourced[[#This Row],[Assessed HS DQ]],0)</f>
        <v>7</v>
      </c>
      <c r="AE39" s="107">
        <f>IF(CentrepointSourced[[#This Row],[Age]]="16-24",CentrepointSourced[[#This Row],[Assessed HS DQ]],0)</f>
        <v>0</v>
      </c>
      <c r="AF39" s="107">
        <f>IF(CentrepointSourced[[#This Row],[Age]]="18-24",CentrepointSourced[[#This Row],[Assessed HS DQ]],0)</f>
        <v>0</v>
      </c>
      <c r="AG39" s="107">
        <f>IF(CentrepointSourced[[#This Row],[Age]]="16-17",CentrepointSourced[[#This Row],[Assessed CS DQ]],0)</f>
        <v>0</v>
      </c>
      <c r="AH39" s="107">
        <f>IF(CentrepointSourced[[#This Row],[Age]]="16-24",CentrepointSourced[[#This Row],[Assessed CS DQ]],0)</f>
        <v>0</v>
      </c>
      <c r="AI39" s="107">
        <f>IF(CentrepointSourced[[#This Row],[Age]]="18-24",CentrepointSourced[[#This Row],[Assessed CS DQ]],0)</f>
        <v>0</v>
      </c>
    </row>
    <row r="40" spans="1:35" customFormat="1" ht="13.5" customHeight="1">
      <c r="A40" s="45" t="s">
        <v>40</v>
      </c>
      <c r="B40" s="62" t="s">
        <v>54</v>
      </c>
      <c r="C40" s="45" t="s">
        <v>42</v>
      </c>
      <c r="D40" s="62"/>
      <c r="E40" s="67">
        <v>2012</v>
      </c>
      <c r="F40" s="67" t="s">
        <v>26</v>
      </c>
      <c r="G40" s="67">
        <v>47</v>
      </c>
      <c r="H40" s="68">
        <v>39</v>
      </c>
      <c r="I40" s="67">
        <v>6</v>
      </c>
      <c r="J40" s="45"/>
      <c r="K40" s="45"/>
      <c r="L40" s="45"/>
      <c r="M40" s="45"/>
      <c r="N40" s="45"/>
      <c r="O40" s="45"/>
      <c r="P40" s="45"/>
      <c r="Q40" s="41" t="str">
        <f>IF(CentrepointSourced[[#This Row],[Country]]="Northern Ireland","Northern Ireland",IFERROR(VLOOKUP(CentrepointSourced[[#This Row],[Local Authority]],LKP_LANameDQ[],2,FALSE),CentrepointSourced[[#This Row],[Local Authority]]))</f>
        <v>Barrow-in-Furness</v>
      </c>
      <c r="R40" s="41" t="str">
        <f>IF(CentrepointSourced[[#This Row],[LA type]]="County","",INDEX(ConsolGeog[lad14cd],MATCH(CentrepointSourced[[#This Row],[Local Authority DQ]],ConsolGeog[la_name],0)))</f>
        <v>E07000027</v>
      </c>
      <c r="S40" s="41" t="str">
        <f>IF(OR(CentrepointSourced[[#This Row],[Country]]="Northern Ireland",CentrepointSourced[[#This Row],[Country]]="Scotland",CentrepointSourced[[#This Row],[Country]]="Wales"),"Local Authority",CentrepointSourced[[#This Row],[LA type]])</f>
        <v>District</v>
      </c>
      <c r="T40" s="41">
        <f>IF(TRIM(CentrepointSourced[[#This Row],[Presented HS]])="",0,IF(CentrepointSourced[[#This Row],[Presented HS]]="&lt;5",2.5,IF(CentrepointSourced[[#This Row],[Presented HS]]="&lt;10",5,VALUE(TRIM(CentrepointSourced[[#This Row],[Presented HS]])))))</f>
        <v>47</v>
      </c>
      <c r="U40" s="41">
        <f>IF(TRIM(CentrepointSourced[[#This Row],[Assessed HS]])="",0,IF(CentrepointSourced[[#This Row],[Assessed HS]]="&lt;5",2.5,IF(CentrepointSourced[[#This Row],[Assessed HS]]="&lt;10",5,VALUE(TRIM(CentrepointSourced[[#This Row],[Assessed HS]])))))</f>
        <v>39</v>
      </c>
      <c r="V40" s="41">
        <f>IF(TRIM(CentrepointSourced[[#This Row],[Presented CS]])="",0,IF(CentrepointSourced[[#This Row],[Presented CS]]="&lt;5",2.5,IF(CentrepointSourced[[#This Row],[Presented CS]]="&lt;10",5,VALUE(TRIM(CentrepointSourced[[#This Row],[Presented CS]])))))</f>
        <v>0</v>
      </c>
      <c r="W40" s="41">
        <f>IF(TRIM(CentrepointSourced[[#This Row],[Assessed CS]])="",0,IF(CentrepointSourced[[#This Row],[Assessed CS]]="&lt;5",2.5,IF(CentrepointSourced[[#This Row],[Assessed CS]]="&lt;10",5,VALUE(TRIM(CentrepointSourced[[#This Row],[Assessed CS]])))))</f>
        <v>0</v>
      </c>
      <c r="X40" s="106">
        <f>IF(CentrepointSourced[[#This Row],[Age]]="16-17",CentrepointSourced[[#This Row],[Presented HS DQ]],0)</f>
        <v>0</v>
      </c>
      <c r="Y40" s="106">
        <f>IF(CentrepointSourced[[#This Row],[Age]]="16-24",CentrepointSourced[[#This Row],[Presented HS DQ]],0)</f>
        <v>0</v>
      </c>
      <c r="Z40" s="106">
        <f>IF(CentrepointSourced[[#This Row],[Age]]="18-24",CentrepointSourced[[#This Row],[Presented HS DQ]],0)</f>
        <v>47</v>
      </c>
      <c r="AA40" s="106">
        <f>IF(CentrepointSourced[[#This Row],[Age]]="16-17",CentrepointSourced[[#This Row],[Presented CS DQ]],0)</f>
        <v>0</v>
      </c>
      <c r="AB40" s="106">
        <f>IF(CentrepointSourced[[#This Row],[Age]]="16-24",CentrepointSourced[[#This Row],[Presented CS DQ]],0)</f>
        <v>0</v>
      </c>
      <c r="AC40" s="106">
        <f>IF(CentrepointSourced[[#This Row],[Age]]="18-24",CentrepointSourced[[#This Row],[Presented CS DQ]],0)</f>
        <v>0</v>
      </c>
      <c r="AD40" s="107">
        <f>IF(CentrepointSourced[[#This Row],[Age]]="16-17",CentrepointSourced[[#This Row],[Assessed HS DQ]],0)</f>
        <v>0</v>
      </c>
      <c r="AE40" s="107">
        <f>IF(CentrepointSourced[[#This Row],[Age]]="16-24",CentrepointSourced[[#This Row],[Assessed HS DQ]],0)</f>
        <v>0</v>
      </c>
      <c r="AF40" s="107">
        <f>IF(CentrepointSourced[[#This Row],[Age]]="18-24",CentrepointSourced[[#This Row],[Assessed HS DQ]],0)</f>
        <v>39</v>
      </c>
      <c r="AG40" s="107">
        <f>IF(CentrepointSourced[[#This Row],[Age]]="16-17",CentrepointSourced[[#This Row],[Assessed CS DQ]],0)</f>
        <v>0</v>
      </c>
      <c r="AH40" s="107">
        <f>IF(CentrepointSourced[[#This Row],[Age]]="16-24",CentrepointSourced[[#This Row],[Assessed CS DQ]],0)</f>
        <v>0</v>
      </c>
      <c r="AI40" s="107">
        <f>IF(CentrepointSourced[[#This Row],[Age]]="18-24",CentrepointSourced[[#This Row],[Assessed CS DQ]],0)</f>
        <v>0</v>
      </c>
    </row>
    <row r="41" spans="1:35" customFormat="1" ht="13.5" customHeight="1">
      <c r="A41" s="45" t="s">
        <v>40</v>
      </c>
      <c r="B41" s="62" t="s">
        <v>54</v>
      </c>
      <c r="C41" s="45" t="s">
        <v>42</v>
      </c>
      <c r="D41" s="62"/>
      <c r="E41" s="67">
        <v>2013</v>
      </c>
      <c r="F41" s="67" t="s">
        <v>25</v>
      </c>
      <c r="G41" s="67">
        <v>2</v>
      </c>
      <c r="H41" s="68">
        <v>2</v>
      </c>
      <c r="I41" s="67">
        <v>1</v>
      </c>
      <c r="J41" s="45"/>
      <c r="K41" s="45"/>
      <c r="L41" s="45"/>
      <c r="M41" s="45"/>
      <c r="N41" s="45"/>
      <c r="O41" s="45"/>
      <c r="P41" s="45"/>
      <c r="Q41" s="41" t="str">
        <f>IF(CentrepointSourced[[#This Row],[Country]]="Northern Ireland","Northern Ireland",IFERROR(VLOOKUP(CentrepointSourced[[#This Row],[Local Authority]],LKP_LANameDQ[],2,FALSE),CentrepointSourced[[#This Row],[Local Authority]]))</f>
        <v>Barrow-in-Furness</v>
      </c>
      <c r="R41" s="41" t="str">
        <f>IF(CentrepointSourced[[#This Row],[LA type]]="County","",INDEX(ConsolGeog[lad14cd],MATCH(CentrepointSourced[[#This Row],[Local Authority DQ]],ConsolGeog[la_name],0)))</f>
        <v>E07000027</v>
      </c>
      <c r="S41" s="41" t="str">
        <f>IF(OR(CentrepointSourced[[#This Row],[Country]]="Northern Ireland",CentrepointSourced[[#This Row],[Country]]="Scotland",CentrepointSourced[[#This Row],[Country]]="Wales"),"Local Authority",CentrepointSourced[[#This Row],[LA type]])</f>
        <v>District</v>
      </c>
      <c r="T41" s="41">
        <f>IF(TRIM(CentrepointSourced[[#This Row],[Presented HS]])="",0,IF(CentrepointSourced[[#This Row],[Presented HS]]="&lt;5",2.5,IF(CentrepointSourced[[#This Row],[Presented HS]]="&lt;10",5,VALUE(TRIM(CentrepointSourced[[#This Row],[Presented HS]])))))</f>
        <v>2</v>
      </c>
      <c r="U41" s="41">
        <f>IF(TRIM(CentrepointSourced[[#This Row],[Assessed HS]])="",0,IF(CentrepointSourced[[#This Row],[Assessed HS]]="&lt;5",2.5,IF(CentrepointSourced[[#This Row],[Assessed HS]]="&lt;10",5,VALUE(TRIM(CentrepointSourced[[#This Row],[Assessed HS]])))))</f>
        <v>2</v>
      </c>
      <c r="V41" s="41">
        <f>IF(TRIM(CentrepointSourced[[#This Row],[Presented CS]])="",0,IF(CentrepointSourced[[#This Row],[Presented CS]]="&lt;5",2.5,IF(CentrepointSourced[[#This Row],[Presented CS]]="&lt;10",5,VALUE(TRIM(CentrepointSourced[[#This Row],[Presented CS]])))))</f>
        <v>0</v>
      </c>
      <c r="W41" s="41">
        <f>IF(TRIM(CentrepointSourced[[#This Row],[Assessed CS]])="",0,IF(CentrepointSourced[[#This Row],[Assessed CS]]="&lt;5",2.5,IF(CentrepointSourced[[#This Row],[Assessed CS]]="&lt;10",5,VALUE(TRIM(CentrepointSourced[[#This Row],[Assessed CS]])))))</f>
        <v>0</v>
      </c>
      <c r="X41" s="106">
        <f>IF(CentrepointSourced[[#This Row],[Age]]="16-17",CentrepointSourced[[#This Row],[Presented HS DQ]],0)</f>
        <v>2</v>
      </c>
      <c r="Y41" s="106">
        <f>IF(CentrepointSourced[[#This Row],[Age]]="16-24",CentrepointSourced[[#This Row],[Presented HS DQ]],0)</f>
        <v>0</v>
      </c>
      <c r="Z41" s="106">
        <f>IF(CentrepointSourced[[#This Row],[Age]]="18-24",CentrepointSourced[[#This Row],[Presented HS DQ]],0)</f>
        <v>0</v>
      </c>
      <c r="AA41" s="106">
        <f>IF(CentrepointSourced[[#This Row],[Age]]="16-17",CentrepointSourced[[#This Row],[Presented CS DQ]],0)</f>
        <v>0</v>
      </c>
      <c r="AB41" s="106">
        <f>IF(CentrepointSourced[[#This Row],[Age]]="16-24",CentrepointSourced[[#This Row],[Presented CS DQ]],0)</f>
        <v>0</v>
      </c>
      <c r="AC41" s="106">
        <f>IF(CentrepointSourced[[#This Row],[Age]]="18-24",CentrepointSourced[[#This Row],[Presented CS DQ]],0)</f>
        <v>0</v>
      </c>
      <c r="AD41" s="107">
        <f>IF(CentrepointSourced[[#This Row],[Age]]="16-17",CentrepointSourced[[#This Row],[Assessed HS DQ]],0)</f>
        <v>2</v>
      </c>
      <c r="AE41" s="107">
        <f>IF(CentrepointSourced[[#This Row],[Age]]="16-24",CentrepointSourced[[#This Row],[Assessed HS DQ]],0)</f>
        <v>0</v>
      </c>
      <c r="AF41" s="107">
        <f>IF(CentrepointSourced[[#This Row],[Age]]="18-24",CentrepointSourced[[#This Row],[Assessed HS DQ]],0)</f>
        <v>0</v>
      </c>
      <c r="AG41" s="107">
        <f>IF(CentrepointSourced[[#This Row],[Age]]="16-17",CentrepointSourced[[#This Row],[Assessed CS DQ]],0)</f>
        <v>0</v>
      </c>
      <c r="AH41" s="107">
        <f>IF(CentrepointSourced[[#This Row],[Age]]="16-24",CentrepointSourced[[#This Row],[Assessed CS DQ]],0)</f>
        <v>0</v>
      </c>
      <c r="AI41" s="107">
        <f>IF(CentrepointSourced[[#This Row],[Age]]="18-24",CentrepointSourced[[#This Row],[Assessed CS DQ]],0)</f>
        <v>0</v>
      </c>
    </row>
    <row r="42" spans="1:35" customFormat="1" ht="13.5" customHeight="1">
      <c r="A42" s="45" t="s">
        <v>40</v>
      </c>
      <c r="B42" s="62" t="s">
        <v>54</v>
      </c>
      <c r="C42" s="45" t="s">
        <v>42</v>
      </c>
      <c r="D42" s="62"/>
      <c r="E42" s="67">
        <v>2013</v>
      </c>
      <c r="F42" s="67" t="s">
        <v>26</v>
      </c>
      <c r="G42" s="67">
        <v>35</v>
      </c>
      <c r="H42" s="68">
        <v>27</v>
      </c>
      <c r="I42" s="67">
        <v>5</v>
      </c>
      <c r="J42" s="45"/>
      <c r="K42" s="45"/>
      <c r="L42" s="45"/>
      <c r="M42" s="45"/>
      <c r="N42" s="45"/>
      <c r="O42" s="45"/>
      <c r="P42" s="45"/>
      <c r="Q42" s="41" t="str">
        <f>IF(CentrepointSourced[[#This Row],[Country]]="Northern Ireland","Northern Ireland",IFERROR(VLOOKUP(CentrepointSourced[[#This Row],[Local Authority]],LKP_LANameDQ[],2,FALSE),CentrepointSourced[[#This Row],[Local Authority]]))</f>
        <v>Barrow-in-Furness</v>
      </c>
      <c r="R42" s="41" t="str">
        <f>IF(CentrepointSourced[[#This Row],[LA type]]="County","",INDEX(ConsolGeog[lad14cd],MATCH(CentrepointSourced[[#This Row],[Local Authority DQ]],ConsolGeog[la_name],0)))</f>
        <v>E07000027</v>
      </c>
      <c r="S42" s="41" t="str">
        <f>IF(OR(CentrepointSourced[[#This Row],[Country]]="Northern Ireland",CentrepointSourced[[#This Row],[Country]]="Scotland",CentrepointSourced[[#This Row],[Country]]="Wales"),"Local Authority",CentrepointSourced[[#This Row],[LA type]])</f>
        <v>District</v>
      </c>
      <c r="T42" s="41">
        <f>IF(TRIM(CentrepointSourced[[#This Row],[Presented HS]])="",0,IF(CentrepointSourced[[#This Row],[Presented HS]]="&lt;5",2.5,IF(CentrepointSourced[[#This Row],[Presented HS]]="&lt;10",5,VALUE(TRIM(CentrepointSourced[[#This Row],[Presented HS]])))))</f>
        <v>35</v>
      </c>
      <c r="U42" s="41">
        <f>IF(TRIM(CentrepointSourced[[#This Row],[Assessed HS]])="",0,IF(CentrepointSourced[[#This Row],[Assessed HS]]="&lt;5",2.5,IF(CentrepointSourced[[#This Row],[Assessed HS]]="&lt;10",5,VALUE(TRIM(CentrepointSourced[[#This Row],[Assessed HS]])))))</f>
        <v>27</v>
      </c>
      <c r="V42" s="41">
        <f>IF(TRIM(CentrepointSourced[[#This Row],[Presented CS]])="",0,IF(CentrepointSourced[[#This Row],[Presented CS]]="&lt;5",2.5,IF(CentrepointSourced[[#This Row],[Presented CS]]="&lt;10",5,VALUE(TRIM(CentrepointSourced[[#This Row],[Presented CS]])))))</f>
        <v>0</v>
      </c>
      <c r="W42" s="41">
        <f>IF(TRIM(CentrepointSourced[[#This Row],[Assessed CS]])="",0,IF(CentrepointSourced[[#This Row],[Assessed CS]]="&lt;5",2.5,IF(CentrepointSourced[[#This Row],[Assessed CS]]="&lt;10",5,VALUE(TRIM(CentrepointSourced[[#This Row],[Assessed CS]])))))</f>
        <v>0</v>
      </c>
      <c r="X42" s="106">
        <f>IF(CentrepointSourced[[#This Row],[Age]]="16-17",CentrepointSourced[[#This Row],[Presented HS DQ]],0)</f>
        <v>0</v>
      </c>
      <c r="Y42" s="106">
        <f>IF(CentrepointSourced[[#This Row],[Age]]="16-24",CentrepointSourced[[#This Row],[Presented HS DQ]],0)</f>
        <v>0</v>
      </c>
      <c r="Z42" s="106">
        <f>IF(CentrepointSourced[[#This Row],[Age]]="18-24",CentrepointSourced[[#This Row],[Presented HS DQ]],0)</f>
        <v>35</v>
      </c>
      <c r="AA42" s="106">
        <f>IF(CentrepointSourced[[#This Row],[Age]]="16-17",CentrepointSourced[[#This Row],[Presented CS DQ]],0)</f>
        <v>0</v>
      </c>
      <c r="AB42" s="106">
        <f>IF(CentrepointSourced[[#This Row],[Age]]="16-24",CentrepointSourced[[#This Row],[Presented CS DQ]],0)</f>
        <v>0</v>
      </c>
      <c r="AC42" s="106">
        <f>IF(CentrepointSourced[[#This Row],[Age]]="18-24",CentrepointSourced[[#This Row],[Presented CS DQ]],0)</f>
        <v>0</v>
      </c>
      <c r="AD42" s="107">
        <f>IF(CentrepointSourced[[#This Row],[Age]]="16-17",CentrepointSourced[[#This Row],[Assessed HS DQ]],0)</f>
        <v>0</v>
      </c>
      <c r="AE42" s="107">
        <f>IF(CentrepointSourced[[#This Row],[Age]]="16-24",CentrepointSourced[[#This Row],[Assessed HS DQ]],0)</f>
        <v>0</v>
      </c>
      <c r="AF42" s="107">
        <f>IF(CentrepointSourced[[#This Row],[Age]]="18-24",CentrepointSourced[[#This Row],[Assessed HS DQ]],0)</f>
        <v>27</v>
      </c>
      <c r="AG42" s="107">
        <f>IF(CentrepointSourced[[#This Row],[Age]]="16-17",CentrepointSourced[[#This Row],[Assessed CS DQ]],0)</f>
        <v>0</v>
      </c>
      <c r="AH42" s="107">
        <f>IF(CentrepointSourced[[#This Row],[Age]]="16-24",CentrepointSourced[[#This Row],[Assessed CS DQ]],0)</f>
        <v>0</v>
      </c>
      <c r="AI42" s="107">
        <f>IF(CentrepointSourced[[#This Row],[Age]]="18-24",CentrepointSourced[[#This Row],[Assessed CS DQ]],0)</f>
        <v>0</v>
      </c>
    </row>
    <row r="43" spans="1:35" customFormat="1" ht="13.5" customHeight="1">
      <c r="A43" s="45" t="s">
        <v>40</v>
      </c>
      <c r="B43" s="62" t="s">
        <v>54</v>
      </c>
      <c r="C43" s="45" t="s">
        <v>42</v>
      </c>
      <c r="D43" s="62"/>
      <c r="E43" s="67">
        <v>2014</v>
      </c>
      <c r="F43" s="67" t="s">
        <v>25</v>
      </c>
      <c r="G43" s="67">
        <v>0</v>
      </c>
      <c r="H43" s="68">
        <v>0</v>
      </c>
      <c r="I43" s="67">
        <v>0</v>
      </c>
      <c r="J43" s="45"/>
      <c r="K43" s="45"/>
      <c r="L43" s="45"/>
      <c r="M43" s="45"/>
      <c r="N43" s="45"/>
      <c r="O43" s="45"/>
      <c r="P43" s="45"/>
      <c r="Q43" s="41" t="str">
        <f>IF(CentrepointSourced[[#This Row],[Country]]="Northern Ireland","Northern Ireland",IFERROR(VLOOKUP(CentrepointSourced[[#This Row],[Local Authority]],LKP_LANameDQ[],2,FALSE),CentrepointSourced[[#This Row],[Local Authority]]))</f>
        <v>Barrow-in-Furness</v>
      </c>
      <c r="R43" s="41" t="str">
        <f>IF(CentrepointSourced[[#This Row],[LA type]]="County","",INDEX(ConsolGeog[lad14cd],MATCH(CentrepointSourced[[#This Row],[Local Authority DQ]],ConsolGeog[la_name],0)))</f>
        <v>E07000027</v>
      </c>
      <c r="S43" s="41" t="str">
        <f>IF(OR(CentrepointSourced[[#This Row],[Country]]="Northern Ireland",CentrepointSourced[[#This Row],[Country]]="Scotland",CentrepointSourced[[#This Row],[Country]]="Wales"),"Local Authority",CentrepointSourced[[#This Row],[LA type]])</f>
        <v>District</v>
      </c>
      <c r="T43" s="41">
        <f>IF(TRIM(CentrepointSourced[[#This Row],[Presented HS]])="",0,IF(CentrepointSourced[[#This Row],[Presented HS]]="&lt;5",2.5,IF(CentrepointSourced[[#This Row],[Presented HS]]="&lt;10",5,VALUE(TRIM(CentrepointSourced[[#This Row],[Presented HS]])))))</f>
        <v>0</v>
      </c>
      <c r="U43" s="41">
        <f>IF(TRIM(CentrepointSourced[[#This Row],[Assessed HS]])="",0,IF(CentrepointSourced[[#This Row],[Assessed HS]]="&lt;5",2.5,IF(CentrepointSourced[[#This Row],[Assessed HS]]="&lt;10",5,VALUE(TRIM(CentrepointSourced[[#This Row],[Assessed HS]])))))</f>
        <v>0</v>
      </c>
      <c r="V43" s="41">
        <f>IF(TRIM(CentrepointSourced[[#This Row],[Presented CS]])="",0,IF(CentrepointSourced[[#This Row],[Presented CS]]="&lt;5",2.5,IF(CentrepointSourced[[#This Row],[Presented CS]]="&lt;10",5,VALUE(TRIM(CentrepointSourced[[#This Row],[Presented CS]])))))</f>
        <v>0</v>
      </c>
      <c r="W43" s="41">
        <f>IF(TRIM(CentrepointSourced[[#This Row],[Assessed CS]])="",0,IF(CentrepointSourced[[#This Row],[Assessed CS]]="&lt;5",2.5,IF(CentrepointSourced[[#This Row],[Assessed CS]]="&lt;10",5,VALUE(TRIM(CentrepointSourced[[#This Row],[Assessed CS]])))))</f>
        <v>0</v>
      </c>
      <c r="X43" s="106">
        <f>IF(CentrepointSourced[[#This Row],[Age]]="16-17",CentrepointSourced[[#This Row],[Presented HS DQ]],0)</f>
        <v>0</v>
      </c>
      <c r="Y43" s="106">
        <f>IF(CentrepointSourced[[#This Row],[Age]]="16-24",CentrepointSourced[[#This Row],[Presented HS DQ]],0)</f>
        <v>0</v>
      </c>
      <c r="Z43" s="106">
        <f>IF(CentrepointSourced[[#This Row],[Age]]="18-24",CentrepointSourced[[#This Row],[Presented HS DQ]],0)</f>
        <v>0</v>
      </c>
      <c r="AA43" s="106">
        <f>IF(CentrepointSourced[[#This Row],[Age]]="16-17",CentrepointSourced[[#This Row],[Presented CS DQ]],0)</f>
        <v>0</v>
      </c>
      <c r="AB43" s="106">
        <f>IF(CentrepointSourced[[#This Row],[Age]]="16-24",CentrepointSourced[[#This Row],[Presented CS DQ]],0)</f>
        <v>0</v>
      </c>
      <c r="AC43" s="106">
        <f>IF(CentrepointSourced[[#This Row],[Age]]="18-24",CentrepointSourced[[#This Row],[Presented CS DQ]],0)</f>
        <v>0</v>
      </c>
      <c r="AD43" s="107">
        <f>IF(CentrepointSourced[[#This Row],[Age]]="16-17",CentrepointSourced[[#This Row],[Assessed HS DQ]],0)</f>
        <v>0</v>
      </c>
      <c r="AE43" s="107">
        <f>IF(CentrepointSourced[[#This Row],[Age]]="16-24",CentrepointSourced[[#This Row],[Assessed HS DQ]],0)</f>
        <v>0</v>
      </c>
      <c r="AF43" s="107">
        <f>IF(CentrepointSourced[[#This Row],[Age]]="18-24",CentrepointSourced[[#This Row],[Assessed HS DQ]],0)</f>
        <v>0</v>
      </c>
      <c r="AG43" s="107">
        <f>IF(CentrepointSourced[[#This Row],[Age]]="16-17",CentrepointSourced[[#This Row],[Assessed CS DQ]],0)</f>
        <v>0</v>
      </c>
      <c r="AH43" s="107">
        <f>IF(CentrepointSourced[[#This Row],[Age]]="16-24",CentrepointSourced[[#This Row],[Assessed CS DQ]],0)</f>
        <v>0</v>
      </c>
      <c r="AI43" s="107">
        <f>IF(CentrepointSourced[[#This Row],[Age]]="18-24",CentrepointSourced[[#This Row],[Assessed CS DQ]],0)</f>
        <v>0</v>
      </c>
    </row>
    <row r="44" spans="1:35" customFormat="1" ht="13.5" customHeight="1">
      <c r="A44" s="45" t="s">
        <v>40</v>
      </c>
      <c r="B44" s="62" t="s">
        <v>54</v>
      </c>
      <c r="C44" s="45" t="s">
        <v>42</v>
      </c>
      <c r="D44" s="62"/>
      <c r="E44" s="67">
        <v>2014</v>
      </c>
      <c r="F44" s="67" t="s">
        <v>26</v>
      </c>
      <c r="G44" s="67">
        <v>38</v>
      </c>
      <c r="H44" s="68">
        <v>31</v>
      </c>
      <c r="I44" s="67">
        <v>4</v>
      </c>
      <c r="J44" s="45"/>
      <c r="K44" s="45"/>
      <c r="L44" s="45"/>
      <c r="M44" s="45"/>
      <c r="N44" s="45"/>
      <c r="O44" s="45"/>
      <c r="P44" s="45"/>
      <c r="Q44" s="41" t="str">
        <f>IF(CentrepointSourced[[#This Row],[Country]]="Northern Ireland","Northern Ireland",IFERROR(VLOOKUP(CentrepointSourced[[#This Row],[Local Authority]],LKP_LANameDQ[],2,FALSE),CentrepointSourced[[#This Row],[Local Authority]]))</f>
        <v>Barrow-in-Furness</v>
      </c>
      <c r="R44" s="41" t="str">
        <f>IF(CentrepointSourced[[#This Row],[LA type]]="County","",INDEX(ConsolGeog[lad14cd],MATCH(CentrepointSourced[[#This Row],[Local Authority DQ]],ConsolGeog[la_name],0)))</f>
        <v>E07000027</v>
      </c>
      <c r="S44" s="41" t="str">
        <f>IF(OR(CentrepointSourced[[#This Row],[Country]]="Northern Ireland",CentrepointSourced[[#This Row],[Country]]="Scotland",CentrepointSourced[[#This Row],[Country]]="Wales"),"Local Authority",CentrepointSourced[[#This Row],[LA type]])</f>
        <v>District</v>
      </c>
      <c r="T44" s="41">
        <f>IF(TRIM(CentrepointSourced[[#This Row],[Presented HS]])="",0,IF(CentrepointSourced[[#This Row],[Presented HS]]="&lt;5",2.5,IF(CentrepointSourced[[#This Row],[Presented HS]]="&lt;10",5,VALUE(TRIM(CentrepointSourced[[#This Row],[Presented HS]])))))</f>
        <v>38</v>
      </c>
      <c r="U44" s="41">
        <f>IF(TRIM(CentrepointSourced[[#This Row],[Assessed HS]])="",0,IF(CentrepointSourced[[#This Row],[Assessed HS]]="&lt;5",2.5,IF(CentrepointSourced[[#This Row],[Assessed HS]]="&lt;10",5,VALUE(TRIM(CentrepointSourced[[#This Row],[Assessed HS]])))))</f>
        <v>31</v>
      </c>
      <c r="V44" s="41">
        <f>IF(TRIM(CentrepointSourced[[#This Row],[Presented CS]])="",0,IF(CentrepointSourced[[#This Row],[Presented CS]]="&lt;5",2.5,IF(CentrepointSourced[[#This Row],[Presented CS]]="&lt;10",5,VALUE(TRIM(CentrepointSourced[[#This Row],[Presented CS]])))))</f>
        <v>0</v>
      </c>
      <c r="W44" s="41">
        <f>IF(TRIM(CentrepointSourced[[#This Row],[Assessed CS]])="",0,IF(CentrepointSourced[[#This Row],[Assessed CS]]="&lt;5",2.5,IF(CentrepointSourced[[#This Row],[Assessed CS]]="&lt;10",5,VALUE(TRIM(CentrepointSourced[[#This Row],[Assessed CS]])))))</f>
        <v>0</v>
      </c>
      <c r="X44" s="106">
        <f>IF(CentrepointSourced[[#This Row],[Age]]="16-17",CentrepointSourced[[#This Row],[Presented HS DQ]],0)</f>
        <v>0</v>
      </c>
      <c r="Y44" s="106">
        <f>IF(CentrepointSourced[[#This Row],[Age]]="16-24",CentrepointSourced[[#This Row],[Presented HS DQ]],0)</f>
        <v>0</v>
      </c>
      <c r="Z44" s="106">
        <f>IF(CentrepointSourced[[#This Row],[Age]]="18-24",CentrepointSourced[[#This Row],[Presented HS DQ]],0)</f>
        <v>38</v>
      </c>
      <c r="AA44" s="106">
        <f>IF(CentrepointSourced[[#This Row],[Age]]="16-17",CentrepointSourced[[#This Row],[Presented CS DQ]],0)</f>
        <v>0</v>
      </c>
      <c r="AB44" s="106">
        <f>IF(CentrepointSourced[[#This Row],[Age]]="16-24",CentrepointSourced[[#This Row],[Presented CS DQ]],0)</f>
        <v>0</v>
      </c>
      <c r="AC44" s="106">
        <f>IF(CentrepointSourced[[#This Row],[Age]]="18-24",CentrepointSourced[[#This Row],[Presented CS DQ]],0)</f>
        <v>0</v>
      </c>
      <c r="AD44" s="107">
        <f>IF(CentrepointSourced[[#This Row],[Age]]="16-17",CentrepointSourced[[#This Row],[Assessed HS DQ]],0)</f>
        <v>0</v>
      </c>
      <c r="AE44" s="107">
        <f>IF(CentrepointSourced[[#This Row],[Age]]="16-24",CentrepointSourced[[#This Row],[Assessed HS DQ]],0)</f>
        <v>0</v>
      </c>
      <c r="AF44" s="107">
        <f>IF(CentrepointSourced[[#This Row],[Age]]="18-24",CentrepointSourced[[#This Row],[Assessed HS DQ]],0)</f>
        <v>31</v>
      </c>
      <c r="AG44" s="107">
        <f>IF(CentrepointSourced[[#This Row],[Age]]="16-17",CentrepointSourced[[#This Row],[Assessed CS DQ]],0)</f>
        <v>0</v>
      </c>
      <c r="AH44" s="107">
        <f>IF(CentrepointSourced[[#This Row],[Age]]="16-24",CentrepointSourced[[#This Row],[Assessed CS DQ]],0)</f>
        <v>0</v>
      </c>
      <c r="AI44" s="107">
        <f>IF(CentrepointSourced[[#This Row],[Age]]="18-24",CentrepointSourced[[#This Row],[Assessed CS DQ]],0)</f>
        <v>0</v>
      </c>
    </row>
    <row r="45" spans="1:35" customFormat="1" ht="13.5" customHeight="1">
      <c r="A45" s="45" t="s">
        <v>40</v>
      </c>
      <c r="B45" s="62" t="s">
        <v>261</v>
      </c>
      <c r="C45" s="45" t="s">
        <v>42</v>
      </c>
      <c r="D45" s="62"/>
      <c r="E45" s="67">
        <v>2012</v>
      </c>
      <c r="F45" s="67" t="s">
        <v>53</v>
      </c>
      <c r="G45" s="67"/>
      <c r="H45" s="68"/>
      <c r="I45" s="67"/>
      <c r="J45" s="45"/>
      <c r="K45" s="45"/>
      <c r="L45" s="45"/>
      <c r="M45" s="45"/>
      <c r="N45" s="45"/>
      <c r="O45" s="45"/>
      <c r="P45" s="45"/>
      <c r="Q45" s="41" t="str">
        <f>IF(CentrepointSourced[[#This Row],[Country]]="Northern Ireland","Northern Ireland",IFERROR(VLOOKUP(CentrepointSourced[[#This Row],[Local Authority]],LKP_LANameDQ[],2,FALSE),CentrepointSourced[[#This Row],[Local Authority]]))</f>
        <v>Basildon</v>
      </c>
      <c r="R45" s="41" t="str">
        <f>IF(CentrepointSourced[[#This Row],[LA type]]="County","",INDEX(ConsolGeog[lad14cd],MATCH(CentrepointSourced[[#This Row],[Local Authority DQ]],ConsolGeog[la_name],0)))</f>
        <v>E07000066</v>
      </c>
      <c r="S45" s="41" t="str">
        <f>IF(OR(CentrepointSourced[[#This Row],[Country]]="Northern Ireland",CentrepointSourced[[#This Row],[Country]]="Scotland",CentrepointSourced[[#This Row],[Country]]="Wales"),"Local Authority",CentrepointSourced[[#This Row],[LA type]])</f>
        <v>District</v>
      </c>
      <c r="T45" s="41">
        <f>IF(TRIM(CentrepointSourced[[#This Row],[Presented HS]])="",0,IF(CentrepointSourced[[#This Row],[Presented HS]]="&lt;5",2.5,IF(CentrepointSourced[[#This Row],[Presented HS]]="&lt;10",5,VALUE(TRIM(CentrepointSourced[[#This Row],[Presented HS]])))))</f>
        <v>0</v>
      </c>
      <c r="U45" s="41">
        <f>IF(TRIM(CentrepointSourced[[#This Row],[Assessed HS]])="",0,IF(CentrepointSourced[[#This Row],[Assessed HS]]="&lt;5",2.5,IF(CentrepointSourced[[#This Row],[Assessed HS]]="&lt;10",5,VALUE(TRIM(CentrepointSourced[[#This Row],[Assessed HS]])))))</f>
        <v>0</v>
      </c>
      <c r="V45" s="41">
        <f>IF(TRIM(CentrepointSourced[[#This Row],[Presented CS]])="",0,IF(CentrepointSourced[[#This Row],[Presented CS]]="&lt;5",2.5,IF(CentrepointSourced[[#This Row],[Presented CS]]="&lt;10",5,VALUE(TRIM(CentrepointSourced[[#This Row],[Presented CS]])))))</f>
        <v>0</v>
      </c>
      <c r="W45" s="41">
        <f>IF(TRIM(CentrepointSourced[[#This Row],[Assessed CS]])="",0,IF(CentrepointSourced[[#This Row],[Assessed CS]]="&lt;5",2.5,IF(CentrepointSourced[[#This Row],[Assessed CS]]="&lt;10",5,VALUE(TRIM(CentrepointSourced[[#This Row],[Assessed CS]])))))</f>
        <v>0</v>
      </c>
      <c r="X45" s="106">
        <f>IF(CentrepointSourced[[#This Row],[Age]]="16-17",CentrepointSourced[[#This Row],[Presented HS DQ]],0)</f>
        <v>0</v>
      </c>
      <c r="Y45" s="106">
        <f>IF(CentrepointSourced[[#This Row],[Age]]="16-24",CentrepointSourced[[#This Row],[Presented HS DQ]],0)</f>
        <v>0</v>
      </c>
      <c r="Z45" s="106">
        <f>IF(CentrepointSourced[[#This Row],[Age]]="18-24",CentrepointSourced[[#This Row],[Presented HS DQ]],0)</f>
        <v>0</v>
      </c>
      <c r="AA45" s="106">
        <f>IF(CentrepointSourced[[#This Row],[Age]]="16-17",CentrepointSourced[[#This Row],[Presented CS DQ]],0)</f>
        <v>0</v>
      </c>
      <c r="AB45" s="106">
        <f>IF(CentrepointSourced[[#This Row],[Age]]="16-24",CentrepointSourced[[#This Row],[Presented CS DQ]],0)</f>
        <v>0</v>
      </c>
      <c r="AC45" s="106">
        <f>IF(CentrepointSourced[[#This Row],[Age]]="18-24",CentrepointSourced[[#This Row],[Presented CS DQ]],0)</f>
        <v>0</v>
      </c>
      <c r="AD45" s="107">
        <f>IF(CentrepointSourced[[#This Row],[Age]]="16-17",CentrepointSourced[[#This Row],[Assessed HS DQ]],0)</f>
        <v>0</v>
      </c>
      <c r="AE45" s="107">
        <f>IF(CentrepointSourced[[#This Row],[Age]]="16-24",CentrepointSourced[[#This Row],[Assessed HS DQ]],0)</f>
        <v>0</v>
      </c>
      <c r="AF45" s="107">
        <f>IF(CentrepointSourced[[#This Row],[Age]]="18-24",CentrepointSourced[[#This Row],[Assessed HS DQ]],0)</f>
        <v>0</v>
      </c>
      <c r="AG45" s="107">
        <f>IF(CentrepointSourced[[#This Row],[Age]]="16-17",CentrepointSourced[[#This Row],[Assessed CS DQ]],0)</f>
        <v>0</v>
      </c>
      <c r="AH45" s="107">
        <f>IF(CentrepointSourced[[#This Row],[Age]]="16-24",CentrepointSourced[[#This Row],[Assessed CS DQ]],0)</f>
        <v>0</v>
      </c>
      <c r="AI45" s="107">
        <f>IF(CentrepointSourced[[#This Row],[Age]]="18-24",CentrepointSourced[[#This Row],[Assessed CS DQ]],0)</f>
        <v>0</v>
      </c>
    </row>
    <row r="46" spans="1:35" customFormat="1" ht="13.5" customHeight="1">
      <c r="A46" s="45" t="s">
        <v>40</v>
      </c>
      <c r="B46" s="62" t="s">
        <v>261</v>
      </c>
      <c r="C46" s="45" t="s">
        <v>42</v>
      </c>
      <c r="D46" s="62"/>
      <c r="E46" s="67">
        <v>2013</v>
      </c>
      <c r="F46" s="67" t="s">
        <v>53</v>
      </c>
      <c r="G46" s="67"/>
      <c r="H46" s="68"/>
      <c r="I46" s="67"/>
      <c r="J46" s="45"/>
      <c r="K46" s="45"/>
      <c r="L46" s="45"/>
      <c r="M46" s="45"/>
      <c r="N46" s="45"/>
      <c r="O46" s="45"/>
      <c r="P46" s="45"/>
      <c r="Q46" s="41" t="str">
        <f>IF(CentrepointSourced[[#This Row],[Country]]="Northern Ireland","Northern Ireland",IFERROR(VLOOKUP(CentrepointSourced[[#This Row],[Local Authority]],LKP_LANameDQ[],2,FALSE),CentrepointSourced[[#This Row],[Local Authority]]))</f>
        <v>Basildon</v>
      </c>
      <c r="R46" s="41" t="str">
        <f>IF(CentrepointSourced[[#This Row],[LA type]]="County","",INDEX(ConsolGeog[lad14cd],MATCH(CentrepointSourced[[#This Row],[Local Authority DQ]],ConsolGeog[la_name],0)))</f>
        <v>E07000066</v>
      </c>
      <c r="S46" s="41" t="str">
        <f>IF(OR(CentrepointSourced[[#This Row],[Country]]="Northern Ireland",CentrepointSourced[[#This Row],[Country]]="Scotland",CentrepointSourced[[#This Row],[Country]]="Wales"),"Local Authority",CentrepointSourced[[#This Row],[LA type]])</f>
        <v>District</v>
      </c>
      <c r="T46" s="41">
        <f>IF(TRIM(CentrepointSourced[[#This Row],[Presented HS]])="",0,IF(CentrepointSourced[[#This Row],[Presented HS]]="&lt;5",2.5,IF(CentrepointSourced[[#This Row],[Presented HS]]="&lt;10",5,VALUE(TRIM(CentrepointSourced[[#This Row],[Presented HS]])))))</f>
        <v>0</v>
      </c>
      <c r="U46" s="41">
        <f>IF(TRIM(CentrepointSourced[[#This Row],[Assessed HS]])="",0,IF(CentrepointSourced[[#This Row],[Assessed HS]]="&lt;5",2.5,IF(CentrepointSourced[[#This Row],[Assessed HS]]="&lt;10",5,VALUE(TRIM(CentrepointSourced[[#This Row],[Assessed HS]])))))</f>
        <v>0</v>
      </c>
      <c r="V46" s="41">
        <f>IF(TRIM(CentrepointSourced[[#This Row],[Presented CS]])="",0,IF(CentrepointSourced[[#This Row],[Presented CS]]="&lt;5",2.5,IF(CentrepointSourced[[#This Row],[Presented CS]]="&lt;10",5,VALUE(TRIM(CentrepointSourced[[#This Row],[Presented CS]])))))</f>
        <v>0</v>
      </c>
      <c r="W46" s="41">
        <f>IF(TRIM(CentrepointSourced[[#This Row],[Assessed CS]])="",0,IF(CentrepointSourced[[#This Row],[Assessed CS]]="&lt;5",2.5,IF(CentrepointSourced[[#This Row],[Assessed CS]]="&lt;10",5,VALUE(TRIM(CentrepointSourced[[#This Row],[Assessed CS]])))))</f>
        <v>0</v>
      </c>
      <c r="X46" s="106">
        <f>IF(CentrepointSourced[[#This Row],[Age]]="16-17",CentrepointSourced[[#This Row],[Presented HS DQ]],0)</f>
        <v>0</v>
      </c>
      <c r="Y46" s="106">
        <f>IF(CentrepointSourced[[#This Row],[Age]]="16-24",CentrepointSourced[[#This Row],[Presented HS DQ]],0)</f>
        <v>0</v>
      </c>
      <c r="Z46" s="106">
        <f>IF(CentrepointSourced[[#This Row],[Age]]="18-24",CentrepointSourced[[#This Row],[Presented HS DQ]],0)</f>
        <v>0</v>
      </c>
      <c r="AA46" s="106">
        <f>IF(CentrepointSourced[[#This Row],[Age]]="16-17",CentrepointSourced[[#This Row],[Presented CS DQ]],0)</f>
        <v>0</v>
      </c>
      <c r="AB46" s="106">
        <f>IF(CentrepointSourced[[#This Row],[Age]]="16-24",CentrepointSourced[[#This Row],[Presented CS DQ]],0)</f>
        <v>0</v>
      </c>
      <c r="AC46" s="106">
        <f>IF(CentrepointSourced[[#This Row],[Age]]="18-24",CentrepointSourced[[#This Row],[Presented CS DQ]],0)</f>
        <v>0</v>
      </c>
      <c r="AD46" s="107">
        <f>IF(CentrepointSourced[[#This Row],[Age]]="16-17",CentrepointSourced[[#This Row],[Assessed HS DQ]],0)</f>
        <v>0</v>
      </c>
      <c r="AE46" s="107">
        <f>IF(CentrepointSourced[[#This Row],[Age]]="16-24",CentrepointSourced[[#This Row],[Assessed HS DQ]],0)</f>
        <v>0</v>
      </c>
      <c r="AF46" s="107">
        <f>IF(CentrepointSourced[[#This Row],[Age]]="18-24",CentrepointSourced[[#This Row],[Assessed HS DQ]],0)</f>
        <v>0</v>
      </c>
      <c r="AG46" s="107">
        <f>IF(CentrepointSourced[[#This Row],[Age]]="16-17",CentrepointSourced[[#This Row],[Assessed CS DQ]],0)</f>
        <v>0</v>
      </c>
      <c r="AH46" s="107">
        <f>IF(CentrepointSourced[[#This Row],[Age]]="16-24",CentrepointSourced[[#This Row],[Assessed CS DQ]],0)</f>
        <v>0</v>
      </c>
      <c r="AI46" s="107">
        <f>IF(CentrepointSourced[[#This Row],[Age]]="18-24",CentrepointSourced[[#This Row],[Assessed CS DQ]],0)</f>
        <v>0</v>
      </c>
    </row>
    <row r="47" spans="1:35" customFormat="1" ht="13.5" customHeight="1">
      <c r="A47" s="45" t="s">
        <v>40</v>
      </c>
      <c r="B47" s="62" t="s">
        <v>261</v>
      </c>
      <c r="C47" s="45" t="s">
        <v>42</v>
      </c>
      <c r="D47" s="62"/>
      <c r="E47" s="67">
        <v>2014</v>
      </c>
      <c r="F47" s="67" t="s">
        <v>53</v>
      </c>
      <c r="G47" s="67"/>
      <c r="H47" s="68"/>
      <c r="I47" s="67"/>
      <c r="J47" s="45"/>
      <c r="K47" s="45"/>
      <c r="L47" s="45"/>
      <c r="M47" s="45"/>
      <c r="N47" s="45"/>
      <c r="O47" s="45"/>
      <c r="P47" s="45"/>
      <c r="Q47" s="41" t="str">
        <f>IF(CentrepointSourced[[#This Row],[Country]]="Northern Ireland","Northern Ireland",IFERROR(VLOOKUP(CentrepointSourced[[#This Row],[Local Authority]],LKP_LANameDQ[],2,FALSE),CentrepointSourced[[#This Row],[Local Authority]]))</f>
        <v>Basildon</v>
      </c>
      <c r="R47" s="41" t="str">
        <f>IF(CentrepointSourced[[#This Row],[LA type]]="County","",INDEX(ConsolGeog[lad14cd],MATCH(CentrepointSourced[[#This Row],[Local Authority DQ]],ConsolGeog[la_name],0)))</f>
        <v>E07000066</v>
      </c>
      <c r="S47" s="41" t="str">
        <f>IF(OR(CentrepointSourced[[#This Row],[Country]]="Northern Ireland",CentrepointSourced[[#This Row],[Country]]="Scotland",CentrepointSourced[[#This Row],[Country]]="Wales"),"Local Authority",CentrepointSourced[[#This Row],[LA type]])</f>
        <v>District</v>
      </c>
      <c r="T47" s="41">
        <f>IF(TRIM(CentrepointSourced[[#This Row],[Presented HS]])="",0,IF(CentrepointSourced[[#This Row],[Presented HS]]="&lt;5",2.5,IF(CentrepointSourced[[#This Row],[Presented HS]]="&lt;10",5,VALUE(TRIM(CentrepointSourced[[#This Row],[Presented HS]])))))</f>
        <v>0</v>
      </c>
      <c r="U47" s="41">
        <f>IF(TRIM(CentrepointSourced[[#This Row],[Assessed HS]])="",0,IF(CentrepointSourced[[#This Row],[Assessed HS]]="&lt;5",2.5,IF(CentrepointSourced[[#This Row],[Assessed HS]]="&lt;10",5,VALUE(TRIM(CentrepointSourced[[#This Row],[Assessed HS]])))))</f>
        <v>0</v>
      </c>
      <c r="V47" s="41">
        <f>IF(TRIM(CentrepointSourced[[#This Row],[Presented CS]])="",0,IF(CentrepointSourced[[#This Row],[Presented CS]]="&lt;5",2.5,IF(CentrepointSourced[[#This Row],[Presented CS]]="&lt;10",5,VALUE(TRIM(CentrepointSourced[[#This Row],[Presented CS]])))))</f>
        <v>0</v>
      </c>
      <c r="W47" s="41">
        <f>IF(TRIM(CentrepointSourced[[#This Row],[Assessed CS]])="",0,IF(CentrepointSourced[[#This Row],[Assessed CS]]="&lt;5",2.5,IF(CentrepointSourced[[#This Row],[Assessed CS]]="&lt;10",5,VALUE(TRIM(CentrepointSourced[[#This Row],[Assessed CS]])))))</f>
        <v>0</v>
      </c>
      <c r="X47" s="106">
        <f>IF(CentrepointSourced[[#This Row],[Age]]="16-17",CentrepointSourced[[#This Row],[Presented HS DQ]],0)</f>
        <v>0</v>
      </c>
      <c r="Y47" s="106">
        <f>IF(CentrepointSourced[[#This Row],[Age]]="16-24",CentrepointSourced[[#This Row],[Presented HS DQ]],0)</f>
        <v>0</v>
      </c>
      <c r="Z47" s="106">
        <f>IF(CentrepointSourced[[#This Row],[Age]]="18-24",CentrepointSourced[[#This Row],[Presented HS DQ]],0)</f>
        <v>0</v>
      </c>
      <c r="AA47" s="106">
        <f>IF(CentrepointSourced[[#This Row],[Age]]="16-17",CentrepointSourced[[#This Row],[Presented CS DQ]],0)</f>
        <v>0</v>
      </c>
      <c r="AB47" s="106">
        <f>IF(CentrepointSourced[[#This Row],[Age]]="16-24",CentrepointSourced[[#This Row],[Presented CS DQ]],0)</f>
        <v>0</v>
      </c>
      <c r="AC47" s="106">
        <f>IF(CentrepointSourced[[#This Row],[Age]]="18-24",CentrepointSourced[[#This Row],[Presented CS DQ]],0)</f>
        <v>0</v>
      </c>
      <c r="AD47" s="107">
        <f>IF(CentrepointSourced[[#This Row],[Age]]="16-17",CentrepointSourced[[#This Row],[Assessed HS DQ]],0)</f>
        <v>0</v>
      </c>
      <c r="AE47" s="107">
        <f>IF(CentrepointSourced[[#This Row],[Age]]="16-24",CentrepointSourced[[#This Row],[Assessed HS DQ]],0)</f>
        <v>0</v>
      </c>
      <c r="AF47" s="107">
        <f>IF(CentrepointSourced[[#This Row],[Age]]="18-24",CentrepointSourced[[#This Row],[Assessed HS DQ]],0)</f>
        <v>0</v>
      </c>
      <c r="AG47" s="107">
        <f>IF(CentrepointSourced[[#This Row],[Age]]="16-17",CentrepointSourced[[#This Row],[Assessed CS DQ]],0)</f>
        <v>0</v>
      </c>
      <c r="AH47" s="107">
        <f>IF(CentrepointSourced[[#This Row],[Age]]="16-24",CentrepointSourced[[#This Row],[Assessed CS DQ]],0)</f>
        <v>0</v>
      </c>
      <c r="AI47" s="107">
        <f>IF(CentrepointSourced[[#This Row],[Age]]="18-24",CentrepointSourced[[#This Row],[Assessed CS DQ]],0)</f>
        <v>0</v>
      </c>
    </row>
    <row r="48" spans="1:35" customFormat="1" ht="13.5" customHeight="1">
      <c r="A48" s="45" t="s">
        <v>40</v>
      </c>
      <c r="B48" s="62" t="s">
        <v>226</v>
      </c>
      <c r="C48" s="45" t="s">
        <v>42</v>
      </c>
      <c r="D48" s="62"/>
      <c r="E48" s="67">
        <v>2012</v>
      </c>
      <c r="F48" s="67" t="s">
        <v>53</v>
      </c>
      <c r="G48" s="67"/>
      <c r="H48" s="68"/>
      <c r="I48" s="67">
        <v>2</v>
      </c>
      <c r="J48" s="45"/>
      <c r="K48" s="45"/>
      <c r="L48" s="45"/>
      <c r="M48" s="45"/>
      <c r="N48" s="45"/>
      <c r="O48" s="45"/>
      <c r="P48" s="45"/>
      <c r="Q48" s="41" t="str">
        <f>IF(CentrepointSourced[[#This Row],[Country]]="Northern Ireland","Northern Ireland",IFERROR(VLOOKUP(CentrepointSourced[[#This Row],[Local Authority]],LKP_LANameDQ[],2,FALSE),CentrepointSourced[[#This Row],[Local Authority]]))</f>
        <v>Basingstoke and Deane</v>
      </c>
      <c r="R48" s="41" t="str">
        <f>IF(CentrepointSourced[[#This Row],[LA type]]="County","",INDEX(ConsolGeog[lad14cd],MATCH(CentrepointSourced[[#This Row],[Local Authority DQ]],ConsolGeog[la_name],0)))</f>
        <v>E07000084</v>
      </c>
      <c r="S48" s="41" t="str">
        <f>IF(OR(CentrepointSourced[[#This Row],[Country]]="Northern Ireland",CentrepointSourced[[#This Row],[Country]]="Scotland",CentrepointSourced[[#This Row],[Country]]="Wales"),"Local Authority",CentrepointSourced[[#This Row],[LA type]])</f>
        <v>District</v>
      </c>
      <c r="T48" s="41">
        <f>IF(TRIM(CentrepointSourced[[#This Row],[Presented HS]])="",0,IF(CentrepointSourced[[#This Row],[Presented HS]]="&lt;5",2.5,IF(CentrepointSourced[[#This Row],[Presented HS]]="&lt;10",5,VALUE(TRIM(CentrepointSourced[[#This Row],[Presented HS]])))))</f>
        <v>0</v>
      </c>
      <c r="U48" s="41">
        <f>IF(TRIM(CentrepointSourced[[#This Row],[Assessed HS]])="",0,IF(CentrepointSourced[[#This Row],[Assessed HS]]="&lt;5",2.5,IF(CentrepointSourced[[#This Row],[Assessed HS]]="&lt;10",5,VALUE(TRIM(CentrepointSourced[[#This Row],[Assessed HS]])))))</f>
        <v>0</v>
      </c>
      <c r="V48" s="41">
        <f>IF(TRIM(CentrepointSourced[[#This Row],[Presented CS]])="",0,IF(CentrepointSourced[[#This Row],[Presented CS]]="&lt;5",2.5,IF(CentrepointSourced[[#This Row],[Presented CS]]="&lt;10",5,VALUE(TRIM(CentrepointSourced[[#This Row],[Presented CS]])))))</f>
        <v>0</v>
      </c>
      <c r="W48" s="41">
        <f>IF(TRIM(CentrepointSourced[[#This Row],[Assessed CS]])="",0,IF(CentrepointSourced[[#This Row],[Assessed CS]]="&lt;5",2.5,IF(CentrepointSourced[[#This Row],[Assessed CS]]="&lt;10",5,VALUE(TRIM(CentrepointSourced[[#This Row],[Assessed CS]])))))</f>
        <v>0</v>
      </c>
      <c r="X48" s="106">
        <f>IF(CentrepointSourced[[#This Row],[Age]]="16-17",CentrepointSourced[[#This Row],[Presented HS DQ]],0)</f>
        <v>0</v>
      </c>
      <c r="Y48" s="106">
        <f>IF(CentrepointSourced[[#This Row],[Age]]="16-24",CentrepointSourced[[#This Row],[Presented HS DQ]],0)</f>
        <v>0</v>
      </c>
      <c r="Z48" s="106">
        <f>IF(CentrepointSourced[[#This Row],[Age]]="18-24",CentrepointSourced[[#This Row],[Presented HS DQ]],0)</f>
        <v>0</v>
      </c>
      <c r="AA48" s="106">
        <f>IF(CentrepointSourced[[#This Row],[Age]]="16-17",CentrepointSourced[[#This Row],[Presented CS DQ]],0)</f>
        <v>0</v>
      </c>
      <c r="AB48" s="106">
        <f>IF(CentrepointSourced[[#This Row],[Age]]="16-24",CentrepointSourced[[#This Row],[Presented CS DQ]],0)</f>
        <v>0</v>
      </c>
      <c r="AC48" s="106">
        <f>IF(CentrepointSourced[[#This Row],[Age]]="18-24",CentrepointSourced[[#This Row],[Presented CS DQ]],0)</f>
        <v>0</v>
      </c>
      <c r="AD48" s="107">
        <f>IF(CentrepointSourced[[#This Row],[Age]]="16-17",CentrepointSourced[[#This Row],[Assessed HS DQ]],0)</f>
        <v>0</v>
      </c>
      <c r="AE48" s="107">
        <f>IF(CentrepointSourced[[#This Row],[Age]]="16-24",CentrepointSourced[[#This Row],[Assessed HS DQ]],0)</f>
        <v>0</v>
      </c>
      <c r="AF48" s="107">
        <f>IF(CentrepointSourced[[#This Row],[Age]]="18-24",CentrepointSourced[[#This Row],[Assessed HS DQ]],0)</f>
        <v>0</v>
      </c>
      <c r="AG48" s="107">
        <f>IF(CentrepointSourced[[#This Row],[Age]]="16-17",CentrepointSourced[[#This Row],[Assessed CS DQ]],0)</f>
        <v>0</v>
      </c>
      <c r="AH48" s="107">
        <f>IF(CentrepointSourced[[#This Row],[Age]]="16-24",CentrepointSourced[[#This Row],[Assessed CS DQ]],0)</f>
        <v>0</v>
      </c>
      <c r="AI48" s="107">
        <f>IF(CentrepointSourced[[#This Row],[Age]]="18-24",CentrepointSourced[[#This Row],[Assessed CS DQ]],0)</f>
        <v>0</v>
      </c>
    </row>
    <row r="49" spans="1:35" customFormat="1" ht="13.5" customHeight="1">
      <c r="A49" s="45" t="s">
        <v>40</v>
      </c>
      <c r="B49" s="62" t="s">
        <v>226</v>
      </c>
      <c r="C49" s="45" t="s">
        <v>42</v>
      </c>
      <c r="D49" s="62"/>
      <c r="E49" s="67">
        <v>2013</v>
      </c>
      <c r="F49" s="67" t="s">
        <v>53</v>
      </c>
      <c r="G49" s="67"/>
      <c r="H49" s="68"/>
      <c r="I49" s="67">
        <v>2</v>
      </c>
      <c r="J49" s="45"/>
      <c r="K49" s="45"/>
      <c r="L49" s="45"/>
      <c r="M49" s="45"/>
      <c r="N49" s="45"/>
      <c r="O49" s="45"/>
      <c r="P49" s="45"/>
      <c r="Q49" s="41" t="str">
        <f>IF(CentrepointSourced[[#This Row],[Country]]="Northern Ireland","Northern Ireland",IFERROR(VLOOKUP(CentrepointSourced[[#This Row],[Local Authority]],LKP_LANameDQ[],2,FALSE),CentrepointSourced[[#This Row],[Local Authority]]))</f>
        <v>Basingstoke and Deane</v>
      </c>
      <c r="R49" s="41" t="str">
        <f>IF(CentrepointSourced[[#This Row],[LA type]]="County","",INDEX(ConsolGeog[lad14cd],MATCH(CentrepointSourced[[#This Row],[Local Authority DQ]],ConsolGeog[la_name],0)))</f>
        <v>E07000084</v>
      </c>
      <c r="S49" s="41" t="str">
        <f>IF(OR(CentrepointSourced[[#This Row],[Country]]="Northern Ireland",CentrepointSourced[[#This Row],[Country]]="Scotland",CentrepointSourced[[#This Row],[Country]]="Wales"),"Local Authority",CentrepointSourced[[#This Row],[LA type]])</f>
        <v>District</v>
      </c>
      <c r="T49" s="41">
        <f>IF(TRIM(CentrepointSourced[[#This Row],[Presented HS]])="",0,IF(CentrepointSourced[[#This Row],[Presented HS]]="&lt;5",2.5,IF(CentrepointSourced[[#This Row],[Presented HS]]="&lt;10",5,VALUE(TRIM(CentrepointSourced[[#This Row],[Presented HS]])))))</f>
        <v>0</v>
      </c>
      <c r="U49" s="41">
        <f>IF(TRIM(CentrepointSourced[[#This Row],[Assessed HS]])="",0,IF(CentrepointSourced[[#This Row],[Assessed HS]]="&lt;5",2.5,IF(CentrepointSourced[[#This Row],[Assessed HS]]="&lt;10",5,VALUE(TRIM(CentrepointSourced[[#This Row],[Assessed HS]])))))</f>
        <v>0</v>
      </c>
      <c r="V49" s="41">
        <f>IF(TRIM(CentrepointSourced[[#This Row],[Presented CS]])="",0,IF(CentrepointSourced[[#This Row],[Presented CS]]="&lt;5",2.5,IF(CentrepointSourced[[#This Row],[Presented CS]]="&lt;10",5,VALUE(TRIM(CentrepointSourced[[#This Row],[Presented CS]])))))</f>
        <v>0</v>
      </c>
      <c r="W49" s="41">
        <f>IF(TRIM(CentrepointSourced[[#This Row],[Assessed CS]])="",0,IF(CentrepointSourced[[#This Row],[Assessed CS]]="&lt;5",2.5,IF(CentrepointSourced[[#This Row],[Assessed CS]]="&lt;10",5,VALUE(TRIM(CentrepointSourced[[#This Row],[Assessed CS]])))))</f>
        <v>0</v>
      </c>
      <c r="X49" s="106">
        <f>IF(CentrepointSourced[[#This Row],[Age]]="16-17",CentrepointSourced[[#This Row],[Presented HS DQ]],0)</f>
        <v>0</v>
      </c>
      <c r="Y49" s="106">
        <f>IF(CentrepointSourced[[#This Row],[Age]]="16-24",CentrepointSourced[[#This Row],[Presented HS DQ]],0)</f>
        <v>0</v>
      </c>
      <c r="Z49" s="106">
        <f>IF(CentrepointSourced[[#This Row],[Age]]="18-24",CentrepointSourced[[#This Row],[Presented HS DQ]],0)</f>
        <v>0</v>
      </c>
      <c r="AA49" s="106">
        <f>IF(CentrepointSourced[[#This Row],[Age]]="16-17",CentrepointSourced[[#This Row],[Presented CS DQ]],0)</f>
        <v>0</v>
      </c>
      <c r="AB49" s="106">
        <f>IF(CentrepointSourced[[#This Row],[Age]]="16-24",CentrepointSourced[[#This Row],[Presented CS DQ]],0)</f>
        <v>0</v>
      </c>
      <c r="AC49" s="106">
        <f>IF(CentrepointSourced[[#This Row],[Age]]="18-24",CentrepointSourced[[#This Row],[Presented CS DQ]],0)</f>
        <v>0</v>
      </c>
      <c r="AD49" s="107">
        <f>IF(CentrepointSourced[[#This Row],[Age]]="16-17",CentrepointSourced[[#This Row],[Assessed HS DQ]],0)</f>
        <v>0</v>
      </c>
      <c r="AE49" s="107">
        <f>IF(CentrepointSourced[[#This Row],[Age]]="16-24",CentrepointSourced[[#This Row],[Assessed HS DQ]],0)</f>
        <v>0</v>
      </c>
      <c r="AF49" s="107">
        <f>IF(CentrepointSourced[[#This Row],[Age]]="18-24",CentrepointSourced[[#This Row],[Assessed HS DQ]],0)</f>
        <v>0</v>
      </c>
      <c r="AG49" s="107">
        <f>IF(CentrepointSourced[[#This Row],[Age]]="16-17",CentrepointSourced[[#This Row],[Assessed CS DQ]],0)</f>
        <v>0</v>
      </c>
      <c r="AH49" s="107">
        <f>IF(CentrepointSourced[[#This Row],[Age]]="16-24",CentrepointSourced[[#This Row],[Assessed CS DQ]],0)</f>
        <v>0</v>
      </c>
      <c r="AI49" s="107">
        <f>IF(CentrepointSourced[[#This Row],[Age]]="18-24",CentrepointSourced[[#This Row],[Assessed CS DQ]],0)</f>
        <v>0</v>
      </c>
    </row>
    <row r="50" spans="1:35" customFormat="1" ht="13.5" customHeight="1">
      <c r="A50" s="45" t="s">
        <v>40</v>
      </c>
      <c r="B50" s="62" t="s">
        <v>226</v>
      </c>
      <c r="C50" s="45" t="s">
        <v>42</v>
      </c>
      <c r="D50" s="62"/>
      <c r="E50" s="67">
        <v>2014</v>
      </c>
      <c r="F50" s="67" t="s">
        <v>53</v>
      </c>
      <c r="G50" s="67"/>
      <c r="H50" s="68"/>
      <c r="I50" s="67">
        <v>7</v>
      </c>
      <c r="J50" s="45"/>
      <c r="K50" s="45"/>
      <c r="L50" s="45"/>
      <c r="M50" s="45"/>
      <c r="N50" s="45"/>
      <c r="O50" s="45"/>
      <c r="P50" s="45"/>
      <c r="Q50" s="41" t="str">
        <f>IF(CentrepointSourced[[#This Row],[Country]]="Northern Ireland","Northern Ireland",IFERROR(VLOOKUP(CentrepointSourced[[#This Row],[Local Authority]],LKP_LANameDQ[],2,FALSE),CentrepointSourced[[#This Row],[Local Authority]]))</f>
        <v>Basingstoke and Deane</v>
      </c>
      <c r="R50" s="41" t="str">
        <f>IF(CentrepointSourced[[#This Row],[LA type]]="County","",INDEX(ConsolGeog[lad14cd],MATCH(CentrepointSourced[[#This Row],[Local Authority DQ]],ConsolGeog[la_name],0)))</f>
        <v>E07000084</v>
      </c>
      <c r="S50" s="41" t="str">
        <f>IF(OR(CentrepointSourced[[#This Row],[Country]]="Northern Ireland",CentrepointSourced[[#This Row],[Country]]="Scotland",CentrepointSourced[[#This Row],[Country]]="Wales"),"Local Authority",CentrepointSourced[[#This Row],[LA type]])</f>
        <v>District</v>
      </c>
      <c r="T50" s="41">
        <f>IF(TRIM(CentrepointSourced[[#This Row],[Presented HS]])="",0,IF(CentrepointSourced[[#This Row],[Presented HS]]="&lt;5",2.5,IF(CentrepointSourced[[#This Row],[Presented HS]]="&lt;10",5,VALUE(TRIM(CentrepointSourced[[#This Row],[Presented HS]])))))</f>
        <v>0</v>
      </c>
      <c r="U50" s="41">
        <f>IF(TRIM(CentrepointSourced[[#This Row],[Assessed HS]])="",0,IF(CentrepointSourced[[#This Row],[Assessed HS]]="&lt;5",2.5,IF(CentrepointSourced[[#This Row],[Assessed HS]]="&lt;10",5,VALUE(TRIM(CentrepointSourced[[#This Row],[Assessed HS]])))))</f>
        <v>0</v>
      </c>
      <c r="V50" s="41">
        <f>IF(TRIM(CentrepointSourced[[#This Row],[Presented CS]])="",0,IF(CentrepointSourced[[#This Row],[Presented CS]]="&lt;5",2.5,IF(CentrepointSourced[[#This Row],[Presented CS]]="&lt;10",5,VALUE(TRIM(CentrepointSourced[[#This Row],[Presented CS]])))))</f>
        <v>0</v>
      </c>
      <c r="W50" s="41">
        <f>IF(TRIM(CentrepointSourced[[#This Row],[Assessed CS]])="",0,IF(CentrepointSourced[[#This Row],[Assessed CS]]="&lt;5",2.5,IF(CentrepointSourced[[#This Row],[Assessed CS]]="&lt;10",5,VALUE(TRIM(CentrepointSourced[[#This Row],[Assessed CS]])))))</f>
        <v>0</v>
      </c>
      <c r="X50" s="106">
        <f>IF(CentrepointSourced[[#This Row],[Age]]="16-17",CentrepointSourced[[#This Row],[Presented HS DQ]],0)</f>
        <v>0</v>
      </c>
      <c r="Y50" s="106">
        <f>IF(CentrepointSourced[[#This Row],[Age]]="16-24",CentrepointSourced[[#This Row],[Presented HS DQ]],0)</f>
        <v>0</v>
      </c>
      <c r="Z50" s="106">
        <f>IF(CentrepointSourced[[#This Row],[Age]]="18-24",CentrepointSourced[[#This Row],[Presented HS DQ]],0)</f>
        <v>0</v>
      </c>
      <c r="AA50" s="106">
        <f>IF(CentrepointSourced[[#This Row],[Age]]="16-17",CentrepointSourced[[#This Row],[Presented CS DQ]],0)</f>
        <v>0</v>
      </c>
      <c r="AB50" s="106">
        <f>IF(CentrepointSourced[[#This Row],[Age]]="16-24",CentrepointSourced[[#This Row],[Presented CS DQ]],0)</f>
        <v>0</v>
      </c>
      <c r="AC50" s="106">
        <f>IF(CentrepointSourced[[#This Row],[Age]]="18-24",CentrepointSourced[[#This Row],[Presented CS DQ]],0)</f>
        <v>0</v>
      </c>
      <c r="AD50" s="107">
        <f>IF(CentrepointSourced[[#This Row],[Age]]="16-17",CentrepointSourced[[#This Row],[Assessed HS DQ]],0)</f>
        <v>0</v>
      </c>
      <c r="AE50" s="107">
        <f>IF(CentrepointSourced[[#This Row],[Age]]="16-24",CentrepointSourced[[#This Row],[Assessed HS DQ]],0)</f>
        <v>0</v>
      </c>
      <c r="AF50" s="107">
        <f>IF(CentrepointSourced[[#This Row],[Age]]="18-24",CentrepointSourced[[#This Row],[Assessed HS DQ]],0)</f>
        <v>0</v>
      </c>
      <c r="AG50" s="107">
        <f>IF(CentrepointSourced[[#This Row],[Age]]="16-17",CentrepointSourced[[#This Row],[Assessed CS DQ]],0)</f>
        <v>0</v>
      </c>
      <c r="AH50" s="107">
        <f>IF(CentrepointSourced[[#This Row],[Age]]="16-24",CentrepointSourced[[#This Row],[Assessed CS DQ]],0)</f>
        <v>0</v>
      </c>
      <c r="AI50" s="107">
        <f>IF(CentrepointSourced[[#This Row],[Age]]="18-24",CentrepointSourced[[#This Row],[Assessed CS DQ]],0)</f>
        <v>0</v>
      </c>
    </row>
    <row r="51" spans="1:35" customFormat="1" ht="13.5" customHeight="1">
      <c r="A51" s="45" t="s">
        <v>40</v>
      </c>
      <c r="B51" s="45" t="s">
        <v>289</v>
      </c>
      <c r="C51" s="45" t="s">
        <v>165</v>
      </c>
      <c r="D51" s="45"/>
      <c r="E51" s="67">
        <v>2012</v>
      </c>
      <c r="F51" s="67" t="s">
        <v>25</v>
      </c>
      <c r="G51" s="67"/>
      <c r="H51" s="68"/>
      <c r="I51" s="67"/>
      <c r="J51" s="45"/>
      <c r="K51" s="67"/>
      <c r="L51" s="67"/>
      <c r="M51" s="67"/>
      <c r="N51" s="67"/>
      <c r="O51" s="67"/>
      <c r="P51" s="67"/>
      <c r="Q51" s="41" t="str">
        <f>IF(CentrepointSourced[[#This Row],[Country]]="Northern Ireland","Northern Ireland",IFERROR(VLOOKUP(CentrepointSourced[[#This Row],[Local Authority]],LKP_LANameDQ[],2,FALSE),CentrepointSourced[[#This Row],[Local Authority]]))</f>
        <v>Bexley</v>
      </c>
      <c r="R51" s="41" t="str">
        <f>IF(CentrepointSourced[[#This Row],[LA type]]="County","",INDEX(ConsolGeog[lad14cd],MATCH(CentrepointSourced[[#This Row],[Local Authority DQ]],ConsolGeog[la_name],0)))</f>
        <v>E09000004</v>
      </c>
      <c r="S51" s="41" t="str">
        <f>IF(OR(CentrepointSourced[[#This Row],[Country]]="Northern Ireland",CentrepointSourced[[#This Row],[Country]]="Scotland",CentrepointSourced[[#This Row],[Country]]="Wales"),"Local Authority",CentrepointSourced[[#This Row],[LA type]])</f>
        <v>Unitary</v>
      </c>
      <c r="T51" s="41">
        <f>IF(TRIM(CentrepointSourced[[#This Row],[Presented HS]])="",0,IF(CentrepointSourced[[#This Row],[Presented HS]]="&lt;5",2.5,IF(CentrepointSourced[[#This Row],[Presented HS]]="&lt;10",5,VALUE(TRIM(CentrepointSourced[[#This Row],[Presented HS]])))))</f>
        <v>0</v>
      </c>
      <c r="U51" s="41">
        <f>IF(TRIM(CentrepointSourced[[#This Row],[Assessed HS]])="",0,IF(CentrepointSourced[[#This Row],[Assessed HS]]="&lt;5",2.5,IF(CentrepointSourced[[#This Row],[Assessed HS]]="&lt;10",5,VALUE(TRIM(CentrepointSourced[[#This Row],[Assessed HS]])))))</f>
        <v>0</v>
      </c>
      <c r="V51" s="41">
        <f>IF(TRIM(CentrepointSourced[[#This Row],[Presented CS]])="",0,IF(CentrepointSourced[[#This Row],[Presented CS]]="&lt;5",2.5,IF(CentrepointSourced[[#This Row],[Presented CS]]="&lt;10",5,VALUE(TRIM(CentrepointSourced[[#This Row],[Presented CS]])))))</f>
        <v>0</v>
      </c>
      <c r="W51" s="41">
        <f>IF(TRIM(CentrepointSourced[[#This Row],[Assessed CS]])="",0,IF(CentrepointSourced[[#This Row],[Assessed CS]]="&lt;5",2.5,IF(CentrepointSourced[[#This Row],[Assessed CS]]="&lt;10",5,VALUE(TRIM(CentrepointSourced[[#This Row],[Assessed CS]])))))</f>
        <v>0</v>
      </c>
      <c r="X51" s="106">
        <f>IF(CentrepointSourced[[#This Row],[Age]]="16-17",CentrepointSourced[[#This Row],[Presented HS DQ]],0)</f>
        <v>0</v>
      </c>
      <c r="Y51" s="106">
        <f>IF(CentrepointSourced[[#This Row],[Age]]="16-24",CentrepointSourced[[#This Row],[Presented HS DQ]],0)</f>
        <v>0</v>
      </c>
      <c r="Z51" s="106">
        <f>IF(CentrepointSourced[[#This Row],[Age]]="18-24",CentrepointSourced[[#This Row],[Presented HS DQ]],0)</f>
        <v>0</v>
      </c>
      <c r="AA51" s="106">
        <f>IF(CentrepointSourced[[#This Row],[Age]]="16-17",CentrepointSourced[[#This Row],[Presented CS DQ]],0)</f>
        <v>0</v>
      </c>
      <c r="AB51" s="106">
        <f>IF(CentrepointSourced[[#This Row],[Age]]="16-24",CentrepointSourced[[#This Row],[Presented CS DQ]],0)</f>
        <v>0</v>
      </c>
      <c r="AC51" s="106">
        <f>IF(CentrepointSourced[[#This Row],[Age]]="18-24",CentrepointSourced[[#This Row],[Presented CS DQ]],0)</f>
        <v>0</v>
      </c>
      <c r="AD51" s="107">
        <f>IF(CentrepointSourced[[#This Row],[Age]]="16-17",CentrepointSourced[[#This Row],[Assessed HS DQ]],0)</f>
        <v>0</v>
      </c>
      <c r="AE51" s="107">
        <f>IF(CentrepointSourced[[#This Row],[Age]]="16-24",CentrepointSourced[[#This Row],[Assessed HS DQ]],0)</f>
        <v>0</v>
      </c>
      <c r="AF51" s="107">
        <f>IF(CentrepointSourced[[#This Row],[Age]]="18-24",CentrepointSourced[[#This Row],[Assessed HS DQ]],0)</f>
        <v>0</v>
      </c>
      <c r="AG51" s="107">
        <f>IF(CentrepointSourced[[#This Row],[Age]]="16-17",CentrepointSourced[[#This Row],[Assessed CS DQ]],0)</f>
        <v>0</v>
      </c>
      <c r="AH51" s="107">
        <f>IF(CentrepointSourced[[#This Row],[Age]]="16-24",CentrepointSourced[[#This Row],[Assessed CS DQ]],0)</f>
        <v>0</v>
      </c>
      <c r="AI51" s="107">
        <f>IF(CentrepointSourced[[#This Row],[Age]]="18-24",CentrepointSourced[[#This Row],[Assessed CS DQ]],0)</f>
        <v>0</v>
      </c>
    </row>
    <row r="52" spans="1:35" customFormat="1" ht="13.5" customHeight="1">
      <c r="A52" s="45" t="s">
        <v>40</v>
      </c>
      <c r="B52" s="45" t="s">
        <v>289</v>
      </c>
      <c r="C52" s="45" t="s">
        <v>165</v>
      </c>
      <c r="D52" s="45"/>
      <c r="E52" s="67">
        <v>2012</v>
      </c>
      <c r="F52" s="67" t="s">
        <v>26</v>
      </c>
      <c r="G52" s="67"/>
      <c r="H52" s="68"/>
      <c r="I52" s="67"/>
      <c r="J52" s="45"/>
      <c r="K52" s="67"/>
      <c r="L52" s="67"/>
      <c r="M52" s="67"/>
      <c r="N52" s="67"/>
      <c r="O52" s="67"/>
      <c r="P52" s="67"/>
      <c r="Q52" s="41" t="str">
        <f>IF(CentrepointSourced[[#This Row],[Country]]="Northern Ireland","Northern Ireland",IFERROR(VLOOKUP(CentrepointSourced[[#This Row],[Local Authority]],LKP_LANameDQ[],2,FALSE),CentrepointSourced[[#This Row],[Local Authority]]))</f>
        <v>Bexley</v>
      </c>
      <c r="R52" s="41" t="str">
        <f>IF(CentrepointSourced[[#This Row],[LA type]]="County","",INDEX(ConsolGeog[lad14cd],MATCH(CentrepointSourced[[#This Row],[Local Authority DQ]],ConsolGeog[la_name],0)))</f>
        <v>E09000004</v>
      </c>
      <c r="S52" s="41" t="str">
        <f>IF(OR(CentrepointSourced[[#This Row],[Country]]="Northern Ireland",CentrepointSourced[[#This Row],[Country]]="Scotland",CentrepointSourced[[#This Row],[Country]]="Wales"),"Local Authority",CentrepointSourced[[#This Row],[LA type]])</f>
        <v>Unitary</v>
      </c>
      <c r="T52" s="41">
        <f>IF(TRIM(CentrepointSourced[[#This Row],[Presented HS]])="",0,IF(CentrepointSourced[[#This Row],[Presented HS]]="&lt;5",2.5,IF(CentrepointSourced[[#This Row],[Presented HS]]="&lt;10",5,VALUE(TRIM(CentrepointSourced[[#This Row],[Presented HS]])))))</f>
        <v>0</v>
      </c>
      <c r="U52" s="41">
        <f>IF(TRIM(CentrepointSourced[[#This Row],[Assessed HS]])="",0,IF(CentrepointSourced[[#This Row],[Assessed HS]]="&lt;5",2.5,IF(CentrepointSourced[[#This Row],[Assessed HS]]="&lt;10",5,VALUE(TRIM(CentrepointSourced[[#This Row],[Assessed HS]])))))</f>
        <v>0</v>
      </c>
      <c r="V52" s="41">
        <f>IF(TRIM(CentrepointSourced[[#This Row],[Presented CS]])="",0,IF(CentrepointSourced[[#This Row],[Presented CS]]="&lt;5",2.5,IF(CentrepointSourced[[#This Row],[Presented CS]]="&lt;10",5,VALUE(TRIM(CentrepointSourced[[#This Row],[Presented CS]])))))</f>
        <v>0</v>
      </c>
      <c r="W52" s="41">
        <f>IF(TRIM(CentrepointSourced[[#This Row],[Assessed CS]])="",0,IF(CentrepointSourced[[#This Row],[Assessed CS]]="&lt;5",2.5,IF(CentrepointSourced[[#This Row],[Assessed CS]]="&lt;10",5,VALUE(TRIM(CentrepointSourced[[#This Row],[Assessed CS]])))))</f>
        <v>0</v>
      </c>
      <c r="X52" s="106">
        <f>IF(CentrepointSourced[[#This Row],[Age]]="16-17",CentrepointSourced[[#This Row],[Presented HS DQ]],0)</f>
        <v>0</v>
      </c>
      <c r="Y52" s="106">
        <f>IF(CentrepointSourced[[#This Row],[Age]]="16-24",CentrepointSourced[[#This Row],[Presented HS DQ]],0)</f>
        <v>0</v>
      </c>
      <c r="Z52" s="106">
        <f>IF(CentrepointSourced[[#This Row],[Age]]="18-24",CentrepointSourced[[#This Row],[Presented HS DQ]],0)</f>
        <v>0</v>
      </c>
      <c r="AA52" s="106">
        <f>IF(CentrepointSourced[[#This Row],[Age]]="16-17",CentrepointSourced[[#This Row],[Presented CS DQ]],0)</f>
        <v>0</v>
      </c>
      <c r="AB52" s="106">
        <f>IF(CentrepointSourced[[#This Row],[Age]]="16-24",CentrepointSourced[[#This Row],[Presented CS DQ]],0)</f>
        <v>0</v>
      </c>
      <c r="AC52" s="106">
        <f>IF(CentrepointSourced[[#This Row],[Age]]="18-24",CentrepointSourced[[#This Row],[Presented CS DQ]],0)</f>
        <v>0</v>
      </c>
      <c r="AD52" s="107">
        <f>IF(CentrepointSourced[[#This Row],[Age]]="16-17",CentrepointSourced[[#This Row],[Assessed HS DQ]],0)</f>
        <v>0</v>
      </c>
      <c r="AE52" s="107">
        <f>IF(CentrepointSourced[[#This Row],[Age]]="16-24",CentrepointSourced[[#This Row],[Assessed HS DQ]],0)</f>
        <v>0</v>
      </c>
      <c r="AF52" s="107">
        <f>IF(CentrepointSourced[[#This Row],[Age]]="18-24",CentrepointSourced[[#This Row],[Assessed HS DQ]],0)</f>
        <v>0</v>
      </c>
      <c r="AG52" s="107">
        <f>IF(CentrepointSourced[[#This Row],[Age]]="16-17",CentrepointSourced[[#This Row],[Assessed CS DQ]],0)</f>
        <v>0</v>
      </c>
      <c r="AH52" s="107">
        <f>IF(CentrepointSourced[[#This Row],[Age]]="16-24",CentrepointSourced[[#This Row],[Assessed CS DQ]],0)</f>
        <v>0</v>
      </c>
      <c r="AI52" s="107">
        <f>IF(CentrepointSourced[[#This Row],[Age]]="18-24",CentrepointSourced[[#This Row],[Assessed CS DQ]],0)</f>
        <v>0</v>
      </c>
    </row>
    <row r="53" spans="1:35" customFormat="1" ht="13.5" customHeight="1">
      <c r="A53" s="45" t="s">
        <v>40</v>
      </c>
      <c r="B53" s="45" t="s">
        <v>289</v>
      </c>
      <c r="C53" s="45" t="s">
        <v>165</v>
      </c>
      <c r="D53" s="45"/>
      <c r="E53" s="67">
        <v>2013</v>
      </c>
      <c r="F53" s="67" t="s">
        <v>25</v>
      </c>
      <c r="G53" s="67"/>
      <c r="H53" s="68"/>
      <c r="I53" s="67"/>
      <c r="J53" s="45"/>
      <c r="K53" s="67"/>
      <c r="L53" s="67"/>
      <c r="M53" s="67"/>
      <c r="N53" s="67"/>
      <c r="O53" s="67"/>
      <c r="P53" s="67"/>
      <c r="Q53" s="41" t="str">
        <f>IF(CentrepointSourced[[#This Row],[Country]]="Northern Ireland","Northern Ireland",IFERROR(VLOOKUP(CentrepointSourced[[#This Row],[Local Authority]],LKP_LANameDQ[],2,FALSE),CentrepointSourced[[#This Row],[Local Authority]]))</f>
        <v>Bexley</v>
      </c>
      <c r="R53" s="41" t="str">
        <f>IF(CentrepointSourced[[#This Row],[LA type]]="County","",INDEX(ConsolGeog[lad14cd],MATCH(CentrepointSourced[[#This Row],[Local Authority DQ]],ConsolGeog[la_name],0)))</f>
        <v>E09000004</v>
      </c>
      <c r="S53" s="41" t="str">
        <f>IF(OR(CentrepointSourced[[#This Row],[Country]]="Northern Ireland",CentrepointSourced[[#This Row],[Country]]="Scotland",CentrepointSourced[[#This Row],[Country]]="Wales"),"Local Authority",CentrepointSourced[[#This Row],[LA type]])</f>
        <v>Unitary</v>
      </c>
      <c r="T53" s="41">
        <f>IF(TRIM(CentrepointSourced[[#This Row],[Presented HS]])="",0,IF(CentrepointSourced[[#This Row],[Presented HS]]="&lt;5",2.5,IF(CentrepointSourced[[#This Row],[Presented HS]]="&lt;10",5,VALUE(TRIM(CentrepointSourced[[#This Row],[Presented HS]])))))</f>
        <v>0</v>
      </c>
      <c r="U53" s="41">
        <f>IF(TRIM(CentrepointSourced[[#This Row],[Assessed HS]])="",0,IF(CentrepointSourced[[#This Row],[Assessed HS]]="&lt;5",2.5,IF(CentrepointSourced[[#This Row],[Assessed HS]]="&lt;10",5,VALUE(TRIM(CentrepointSourced[[#This Row],[Assessed HS]])))))</f>
        <v>0</v>
      </c>
      <c r="V53" s="41">
        <f>IF(TRIM(CentrepointSourced[[#This Row],[Presented CS]])="",0,IF(CentrepointSourced[[#This Row],[Presented CS]]="&lt;5",2.5,IF(CentrepointSourced[[#This Row],[Presented CS]]="&lt;10",5,VALUE(TRIM(CentrepointSourced[[#This Row],[Presented CS]])))))</f>
        <v>0</v>
      </c>
      <c r="W53" s="41">
        <f>IF(TRIM(CentrepointSourced[[#This Row],[Assessed CS]])="",0,IF(CentrepointSourced[[#This Row],[Assessed CS]]="&lt;5",2.5,IF(CentrepointSourced[[#This Row],[Assessed CS]]="&lt;10",5,VALUE(TRIM(CentrepointSourced[[#This Row],[Assessed CS]])))))</f>
        <v>0</v>
      </c>
      <c r="X53" s="106">
        <f>IF(CentrepointSourced[[#This Row],[Age]]="16-17",CentrepointSourced[[#This Row],[Presented HS DQ]],0)</f>
        <v>0</v>
      </c>
      <c r="Y53" s="106">
        <f>IF(CentrepointSourced[[#This Row],[Age]]="16-24",CentrepointSourced[[#This Row],[Presented HS DQ]],0)</f>
        <v>0</v>
      </c>
      <c r="Z53" s="106">
        <f>IF(CentrepointSourced[[#This Row],[Age]]="18-24",CentrepointSourced[[#This Row],[Presented HS DQ]],0)</f>
        <v>0</v>
      </c>
      <c r="AA53" s="106">
        <f>IF(CentrepointSourced[[#This Row],[Age]]="16-17",CentrepointSourced[[#This Row],[Presented CS DQ]],0)</f>
        <v>0</v>
      </c>
      <c r="AB53" s="106">
        <f>IF(CentrepointSourced[[#This Row],[Age]]="16-24",CentrepointSourced[[#This Row],[Presented CS DQ]],0)</f>
        <v>0</v>
      </c>
      <c r="AC53" s="106">
        <f>IF(CentrepointSourced[[#This Row],[Age]]="18-24",CentrepointSourced[[#This Row],[Presented CS DQ]],0)</f>
        <v>0</v>
      </c>
      <c r="AD53" s="107">
        <f>IF(CentrepointSourced[[#This Row],[Age]]="16-17",CentrepointSourced[[#This Row],[Assessed HS DQ]],0)</f>
        <v>0</v>
      </c>
      <c r="AE53" s="107">
        <f>IF(CentrepointSourced[[#This Row],[Age]]="16-24",CentrepointSourced[[#This Row],[Assessed HS DQ]],0)</f>
        <v>0</v>
      </c>
      <c r="AF53" s="107">
        <f>IF(CentrepointSourced[[#This Row],[Age]]="18-24",CentrepointSourced[[#This Row],[Assessed HS DQ]],0)</f>
        <v>0</v>
      </c>
      <c r="AG53" s="107">
        <f>IF(CentrepointSourced[[#This Row],[Age]]="16-17",CentrepointSourced[[#This Row],[Assessed CS DQ]],0)</f>
        <v>0</v>
      </c>
      <c r="AH53" s="107">
        <f>IF(CentrepointSourced[[#This Row],[Age]]="16-24",CentrepointSourced[[#This Row],[Assessed CS DQ]],0)</f>
        <v>0</v>
      </c>
      <c r="AI53" s="107">
        <f>IF(CentrepointSourced[[#This Row],[Age]]="18-24",CentrepointSourced[[#This Row],[Assessed CS DQ]],0)</f>
        <v>0</v>
      </c>
    </row>
    <row r="54" spans="1:35" customFormat="1" ht="13.5" customHeight="1">
      <c r="A54" s="45" t="s">
        <v>40</v>
      </c>
      <c r="B54" s="45" t="s">
        <v>289</v>
      </c>
      <c r="C54" s="45" t="s">
        <v>165</v>
      </c>
      <c r="D54" s="45"/>
      <c r="E54" s="67">
        <v>2013</v>
      </c>
      <c r="F54" s="67" t="s">
        <v>26</v>
      </c>
      <c r="G54" s="67"/>
      <c r="H54" s="68"/>
      <c r="I54" s="67"/>
      <c r="J54" s="45"/>
      <c r="K54" s="67"/>
      <c r="L54" s="67"/>
      <c r="M54" s="67"/>
      <c r="N54" s="67"/>
      <c r="O54" s="67"/>
      <c r="P54" s="67"/>
      <c r="Q54" s="41" t="str">
        <f>IF(CentrepointSourced[[#This Row],[Country]]="Northern Ireland","Northern Ireland",IFERROR(VLOOKUP(CentrepointSourced[[#This Row],[Local Authority]],LKP_LANameDQ[],2,FALSE),CentrepointSourced[[#This Row],[Local Authority]]))</f>
        <v>Bexley</v>
      </c>
      <c r="R54" s="41" t="str">
        <f>IF(CentrepointSourced[[#This Row],[LA type]]="County","",INDEX(ConsolGeog[lad14cd],MATCH(CentrepointSourced[[#This Row],[Local Authority DQ]],ConsolGeog[la_name],0)))</f>
        <v>E09000004</v>
      </c>
      <c r="S54" s="41" t="str">
        <f>IF(OR(CentrepointSourced[[#This Row],[Country]]="Northern Ireland",CentrepointSourced[[#This Row],[Country]]="Scotland",CentrepointSourced[[#This Row],[Country]]="Wales"),"Local Authority",CentrepointSourced[[#This Row],[LA type]])</f>
        <v>Unitary</v>
      </c>
      <c r="T54" s="41">
        <f>IF(TRIM(CentrepointSourced[[#This Row],[Presented HS]])="",0,IF(CentrepointSourced[[#This Row],[Presented HS]]="&lt;5",2.5,IF(CentrepointSourced[[#This Row],[Presented HS]]="&lt;10",5,VALUE(TRIM(CentrepointSourced[[#This Row],[Presented HS]])))))</f>
        <v>0</v>
      </c>
      <c r="U54" s="41">
        <f>IF(TRIM(CentrepointSourced[[#This Row],[Assessed HS]])="",0,IF(CentrepointSourced[[#This Row],[Assessed HS]]="&lt;5",2.5,IF(CentrepointSourced[[#This Row],[Assessed HS]]="&lt;10",5,VALUE(TRIM(CentrepointSourced[[#This Row],[Assessed HS]])))))</f>
        <v>0</v>
      </c>
      <c r="V54" s="41">
        <f>IF(TRIM(CentrepointSourced[[#This Row],[Presented CS]])="",0,IF(CentrepointSourced[[#This Row],[Presented CS]]="&lt;5",2.5,IF(CentrepointSourced[[#This Row],[Presented CS]]="&lt;10",5,VALUE(TRIM(CentrepointSourced[[#This Row],[Presented CS]])))))</f>
        <v>0</v>
      </c>
      <c r="W54" s="41">
        <f>IF(TRIM(CentrepointSourced[[#This Row],[Assessed CS]])="",0,IF(CentrepointSourced[[#This Row],[Assessed CS]]="&lt;5",2.5,IF(CentrepointSourced[[#This Row],[Assessed CS]]="&lt;10",5,VALUE(TRIM(CentrepointSourced[[#This Row],[Assessed CS]])))))</f>
        <v>0</v>
      </c>
      <c r="X54" s="106">
        <f>IF(CentrepointSourced[[#This Row],[Age]]="16-17",CentrepointSourced[[#This Row],[Presented HS DQ]],0)</f>
        <v>0</v>
      </c>
      <c r="Y54" s="106">
        <f>IF(CentrepointSourced[[#This Row],[Age]]="16-24",CentrepointSourced[[#This Row],[Presented HS DQ]],0)</f>
        <v>0</v>
      </c>
      <c r="Z54" s="106">
        <f>IF(CentrepointSourced[[#This Row],[Age]]="18-24",CentrepointSourced[[#This Row],[Presented HS DQ]],0)</f>
        <v>0</v>
      </c>
      <c r="AA54" s="106">
        <f>IF(CentrepointSourced[[#This Row],[Age]]="16-17",CentrepointSourced[[#This Row],[Presented CS DQ]],0)</f>
        <v>0</v>
      </c>
      <c r="AB54" s="106">
        <f>IF(CentrepointSourced[[#This Row],[Age]]="16-24",CentrepointSourced[[#This Row],[Presented CS DQ]],0)</f>
        <v>0</v>
      </c>
      <c r="AC54" s="106">
        <f>IF(CentrepointSourced[[#This Row],[Age]]="18-24",CentrepointSourced[[#This Row],[Presented CS DQ]],0)</f>
        <v>0</v>
      </c>
      <c r="AD54" s="107">
        <f>IF(CentrepointSourced[[#This Row],[Age]]="16-17",CentrepointSourced[[#This Row],[Assessed HS DQ]],0)</f>
        <v>0</v>
      </c>
      <c r="AE54" s="107">
        <f>IF(CentrepointSourced[[#This Row],[Age]]="16-24",CentrepointSourced[[#This Row],[Assessed HS DQ]],0)</f>
        <v>0</v>
      </c>
      <c r="AF54" s="107">
        <f>IF(CentrepointSourced[[#This Row],[Age]]="18-24",CentrepointSourced[[#This Row],[Assessed HS DQ]],0)</f>
        <v>0</v>
      </c>
      <c r="AG54" s="107">
        <f>IF(CentrepointSourced[[#This Row],[Age]]="16-17",CentrepointSourced[[#This Row],[Assessed CS DQ]],0)</f>
        <v>0</v>
      </c>
      <c r="AH54" s="107">
        <f>IF(CentrepointSourced[[#This Row],[Age]]="16-24",CentrepointSourced[[#This Row],[Assessed CS DQ]],0)</f>
        <v>0</v>
      </c>
      <c r="AI54" s="107">
        <f>IF(CentrepointSourced[[#This Row],[Age]]="18-24",CentrepointSourced[[#This Row],[Assessed CS DQ]],0)</f>
        <v>0</v>
      </c>
    </row>
    <row r="55" spans="1:35" customFormat="1" ht="13.5" customHeight="1">
      <c r="A55" s="45" t="s">
        <v>40</v>
      </c>
      <c r="B55" s="45" t="s">
        <v>289</v>
      </c>
      <c r="C55" s="45" t="s">
        <v>165</v>
      </c>
      <c r="D55" s="45"/>
      <c r="E55" s="67">
        <v>2014</v>
      </c>
      <c r="F55" s="67" t="s">
        <v>25</v>
      </c>
      <c r="G55" s="67"/>
      <c r="H55" s="68"/>
      <c r="I55" s="67"/>
      <c r="J55" s="45"/>
      <c r="K55" s="67"/>
      <c r="L55" s="67"/>
      <c r="M55" s="67"/>
      <c r="N55" s="67"/>
      <c r="O55" s="67"/>
      <c r="P55" s="67"/>
      <c r="Q55" s="41" t="str">
        <f>IF(CentrepointSourced[[#This Row],[Country]]="Northern Ireland","Northern Ireland",IFERROR(VLOOKUP(CentrepointSourced[[#This Row],[Local Authority]],LKP_LANameDQ[],2,FALSE),CentrepointSourced[[#This Row],[Local Authority]]))</f>
        <v>Bexley</v>
      </c>
      <c r="R55" s="41" t="str">
        <f>IF(CentrepointSourced[[#This Row],[LA type]]="County","",INDEX(ConsolGeog[lad14cd],MATCH(CentrepointSourced[[#This Row],[Local Authority DQ]],ConsolGeog[la_name],0)))</f>
        <v>E09000004</v>
      </c>
      <c r="S55" s="41" t="str">
        <f>IF(OR(CentrepointSourced[[#This Row],[Country]]="Northern Ireland",CentrepointSourced[[#This Row],[Country]]="Scotland",CentrepointSourced[[#This Row],[Country]]="Wales"),"Local Authority",CentrepointSourced[[#This Row],[LA type]])</f>
        <v>Unitary</v>
      </c>
      <c r="T55" s="41">
        <f>IF(TRIM(CentrepointSourced[[#This Row],[Presented HS]])="",0,IF(CentrepointSourced[[#This Row],[Presented HS]]="&lt;5",2.5,IF(CentrepointSourced[[#This Row],[Presented HS]]="&lt;10",5,VALUE(TRIM(CentrepointSourced[[#This Row],[Presented HS]])))))</f>
        <v>0</v>
      </c>
      <c r="U55" s="41">
        <f>IF(TRIM(CentrepointSourced[[#This Row],[Assessed HS]])="",0,IF(CentrepointSourced[[#This Row],[Assessed HS]]="&lt;5",2.5,IF(CentrepointSourced[[#This Row],[Assessed HS]]="&lt;10",5,VALUE(TRIM(CentrepointSourced[[#This Row],[Assessed HS]])))))</f>
        <v>0</v>
      </c>
      <c r="V55" s="41">
        <f>IF(TRIM(CentrepointSourced[[#This Row],[Presented CS]])="",0,IF(CentrepointSourced[[#This Row],[Presented CS]]="&lt;5",2.5,IF(CentrepointSourced[[#This Row],[Presented CS]]="&lt;10",5,VALUE(TRIM(CentrepointSourced[[#This Row],[Presented CS]])))))</f>
        <v>0</v>
      </c>
      <c r="W55" s="41">
        <f>IF(TRIM(CentrepointSourced[[#This Row],[Assessed CS]])="",0,IF(CentrepointSourced[[#This Row],[Assessed CS]]="&lt;5",2.5,IF(CentrepointSourced[[#This Row],[Assessed CS]]="&lt;10",5,VALUE(TRIM(CentrepointSourced[[#This Row],[Assessed CS]])))))</f>
        <v>0</v>
      </c>
      <c r="X55" s="106">
        <f>IF(CentrepointSourced[[#This Row],[Age]]="16-17",CentrepointSourced[[#This Row],[Presented HS DQ]],0)</f>
        <v>0</v>
      </c>
      <c r="Y55" s="106">
        <f>IF(CentrepointSourced[[#This Row],[Age]]="16-24",CentrepointSourced[[#This Row],[Presented HS DQ]],0)</f>
        <v>0</v>
      </c>
      <c r="Z55" s="106">
        <f>IF(CentrepointSourced[[#This Row],[Age]]="18-24",CentrepointSourced[[#This Row],[Presented HS DQ]],0)</f>
        <v>0</v>
      </c>
      <c r="AA55" s="106">
        <f>IF(CentrepointSourced[[#This Row],[Age]]="16-17",CentrepointSourced[[#This Row],[Presented CS DQ]],0)</f>
        <v>0</v>
      </c>
      <c r="AB55" s="106">
        <f>IF(CentrepointSourced[[#This Row],[Age]]="16-24",CentrepointSourced[[#This Row],[Presented CS DQ]],0)</f>
        <v>0</v>
      </c>
      <c r="AC55" s="106">
        <f>IF(CentrepointSourced[[#This Row],[Age]]="18-24",CentrepointSourced[[#This Row],[Presented CS DQ]],0)</f>
        <v>0</v>
      </c>
      <c r="AD55" s="107">
        <f>IF(CentrepointSourced[[#This Row],[Age]]="16-17",CentrepointSourced[[#This Row],[Assessed HS DQ]],0)</f>
        <v>0</v>
      </c>
      <c r="AE55" s="107">
        <f>IF(CentrepointSourced[[#This Row],[Age]]="16-24",CentrepointSourced[[#This Row],[Assessed HS DQ]],0)</f>
        <v>0</v>
      </c>
      <c r="AF55" s="107">
        <f>IF(CentrepointSourced[[#This Row],[Age]]="18-24",CentrepointSourced[[#This Row],[Assessed HS DQ]],0)</f>
        <v>0</v>
      </c>
      <c r="AG55" s="107">
        <f>IF(CentrepointSourced[[#This Row],[Age]]="16-17",CentrepointSourced[[#This Row],[Assessed CS DQ]],0)</f>
        <v>0</v>
      </c>
      <c r="AH55" s="107">
        <f>IF(CentrepointSourced[[#This Row],[Age]]="16-24",CentrepointSourced[[#This Row],[Assessed CS DQ]],0)</f>
        <v>0</v>
      </c>
      <c r="AI55" s="107">
        <f>IF(CentrepointSourced[[#This Row],[Age]]="18-24",CentrepointSourced[[#This Row],[Assessed CS DQ]],0)</f>
        <v>0</v>
      </c>
    </row>
    <row r="56" spans="1:35" customFormat="1" ht="13.5" customHeight="1">
      <c r="A56" s="45" t="s">
        <v>40</v>
      </c>
      <c r="B56" s="45" t="s">
        <v>289</v>
      </c>
      <c r="C56" s="45" t="s">
        <v>165</v>
      </c>
      <c r="D56" s="45"/>
      <c r="E56" s="67">
        <v>2014</v>
      </c>
      <c r="F56" s="67" t="s">
        <v>26</v>
      </c>
      <c r="G56" s="67"/>
      <c r="H56" s="68"/>
      <c r="I56" s="67"/>
      <c r="J56" s="45"/>
      <c r="K56" s="67"/>
      <c r="L56" s="67"/>
      <c r="M56" s="67"/>
      <c r="N56" s="67"/>
      <c r="O56" s="67"/>
      <c r="P56" s="67"/>
      <c r="Q56" s="41" t="str">
        <f>IF(CentrepointSourced[[#This Row],[Country]]="Northern Ireland","Northern Ireland",IFERROR(VLOOKUP(CentrepointSourced[[#This Row],[Local Authority]],LKP_LANameDQ[],2,FALSE),CentrepointSourced[[#This Row],[Local Authority]]))</f>
        <v>Bexley</v>
      </c>
      <c r="R56" s="41" t="str">
        <f>IF(CentrepointSourced[[#This Row],[LA type]]="County","",INDEX(ConsolGeog[lad14cd],MATCH(CentrepointSourced[[#This Row],[Local Authority DQ]],ConsolGeog[la_name],0)))</f>
        <v>E09000004</v>
      </c>
      <c r="S56" s="41" t="str">
        <f>IF(OR(CentrepointSourced[[#This Row],[Country]]="Northern Ireland",CentrepointSourced[[#This Row],[Country]]="Scotland",CentrepointSourced[[#This Row],[Country]]="Wales"),"Local Authority",CentrepointSourced[[#This Row],[LA type]])</f>
        <v>Unitary</v>
      </c>
      <c r="T56" s="41">
        <f>IF(TRIM(CentrepointSourced[[#This Row],[Presented HS]])="",0,IF(CentrepointSourced[[#This Row],[Presented HS]]="&lt;5",2.5,IF(CentrepointSourced[[#This Row],[Presented HS]]="&lt;10",5,VALUE(TRIM(CentrepointSourced[[#This Row],[Presented HS]])))))</f>
        <v>0</v>
      </c>
      <c r="U56" s="41">
        <f>IF(TRIM(CentrepointSourced[[#This Row],[Assessed HS]])="",0,IF(CentrepointSourced[[#This Row],[Assessed HS]]="&lt;5",2.5,IF(CentrepointSourced[[#This Row],[Assessed HS]]="&lt;10",5,VALUE(TRIM(CentrepointSourced[[#This Row],[Assessed HS]])))))</f>
        <v>0</v>
      </c>
      <c r="V56" s="41">
        <f>IF(TRIM(CentrepointSourced[[#This Row],[Presented CS]])="",0,IF(CentrepointSourced[[#This Row],[Presented CS]]="&lt;5",2.5,IF(CentrepointSourced[[#This Row],[Presented CS]]="&lt;10",5,VALUE(TRIM(CentrepointSourced[[#This Row],[Presented CS]])))))</f>
        <v>0</v>
      </c>
      <c r="W56" s="41">
        <f>IF(TRIM(CentrepointSourced[[#This Row],[Assessed CS]])="",0,IF(CentrepointSourced[[#This Row],[Assessed CS]]="&lt;5",2.5,IF(CentrepointSourced[[#This Row],[Assessed CS]]="&lt;10",5,VALUE(TRIM(CentrepointSourced[[#This Row],[Assessed CS]])))))</f>
        <v>0</v>
      </c>
      <c r="X56" s="106">
        <f>IF(CentrepointSourced[[#This Row],[Age]]="16-17",CentrepointSourced[[#This Row],[Presented HS DQ]],0)</f>
        <v>0</v>
      </c>
      <c r="Y56" s="106">
        <f>IF(CentrepointSourced[[#This Row],[Age]]="16-24",CentrepointSourced[[#This Row],[Presented HS DQ]],0)</f>
        <v>0</v>
      </c>
      <c r="Z56" s="106">
        <f>IF(CentrepointSourced[[#This Row],[Age]]="18-24",CentrepointSourced[[#This Row],[Presented HS DQ]],0)</f>
        <v>0</v>
      </c>
      <c r="AA56" s="106">
        <f>IF(CentrepointSourced[[#This Row],[Age]]="16-17",CentrepointSourced[[#This Row],[Presented CS DQ]],0)</f>
        <v>0</v>
      </c>
      <c r="AB56" s="106">
        <f>IF(CentrepointSourced[[#This Row],[Age]]="16-24",CentrepointSourced[[#This Row],[Presented CS DQ]],0)</f>
        <v>0</v>
      </c>
      <c r="AC56" s="106">
        <f>IF(CentrepointSourced[[#This Row],[Age]]="18-24",CentrepointSourced[[#This Row],[Presented CS DQ]],0)</f>
        <v>0</v>
      </c>
      <c r="AD56" s="107">
        <f>IF(CentrepointSourced[[#This Row],[Age]]="16-17",CentrepointSourced[[#This Row],[Assessed HS DQ]],0)</f>
        <v>0</v>
      </c>
      <c r="AE56" s="107">
        <f>IF(CentrepointSourced[[#This Row],[Age]]="16-24",CentrepointSourced[[#This Row],[Assessed HS DQ]],0)</f>
        <v>0</v>
      </c>
      <c r="AF56" s="107">
        <f>IF(CentrepointSourced[[#This Row],[Age]]="18-24",CentrepointSourced[[#This Row],[Assessed HS DQ]],0)</f>
        <v>0</v>
      </c>
      <c r="AG56" s="107">
        <f>IF(CentrepointSourced[[#This Row],[Age]]="16-17",CentrepointSourced[[#This Row],[Assessed CS DQ]],0)</f>
        <v>0</v>
      </c>
      <c r="AH56" s="107">
        <f>IF(CentrepointSourced[[#This Row],[Age]]="16-24",CentrepointSourced[[#This Row],[Assessed CS DQ]],0)</f>
        <v>0</v>
      </c>
      <c r="AI56" s="107">
        <f>IF(CentrepointSourced[[#This Row],[Age]]="18-24",CentrepointSourced[[#This Row],[Assessed CS DQ]],0)</f>
        <v>0</v>
      </c>
    </row>
    <row r="57" spans="1:35" customFormat="1" ht="13.5" customHeight="1">
      <c r="A57" s="45" t="s">
        <v>40</v>
      </c>
      <c r="B57" s="45" t="s">
        <v>290</v>
      </c>
      <c r="C57" s="45" t="s">
        <v>165</v>
      </c>
      <c r="D57" s="45"/>
      <c r="E57" s="67">
        <v>2012</v>
      </c>
      <c r="F57" s="67" t="s">
        <v>25</v>
      </c>
      <c r="G57" s="67">
        <v>209</v>
      </c>
      <c r="H57" s="68">
        <v>209</v>
      </c>
      <c r="I57" s="67">
        <v>86</v>
      </c>
      <c r="J57" s="45"/>
      <c r="K57" s="67"/>
      <c r="L57" s="67"/>
      <c r="M57" s="67"/>
      <c r="N57" s="67"/>
      <c r="O57" s="67"/>
      <c r="P57" s="67"/>
      <c r="Q57" s="41" t="str">
        <f>IF(CentrepointSourced[[#This Row],[Country]]="Northern Ireland","Northern Ireland",IFERROR(VLOOKUP(CentrepointSourced[[#This Row],[Local Authority]],LKP_LANameDQ[],2,FALSE),CentrepointSourced[[#This Row],[Local Authority]]))</f>
        <v>Birmingham</v>
      </c>
      <c r="R57" s="41" t="str">
        <f>IF(CentrepointSourced[[#This Row],[LA type]]="County","",INDEX(ConsolGeog[lad14cd],MATCH(CentrepointSourced[[#This Row],[Local Authority DQ]],ConsolGeog[la_name],0)))</f>
        <v>E08000025</v>
      </c>
      <c r="S57" s="41" t="str">
        <f>IF(OR(CentrepointSourced[[#This Row],[Country]]="Northern Ireland",CentrepointSourced[[#This Row],[Country]]="Scotland",CentrepointSourced[[#This Row],[Country]]="Wales"),"Local Authority",CentrepointSourced[[#This Row],[LA type]])</f>
        <v>Unitary</v>
      </c>
      <c r="T57" s="41">
        <f>IF(TRIM(CentrepointSourced[[#This Row],[Presented HS]])="",0,IF(CentrepointSourced[[#This Row],[Presented HS]]="&lt;5",2.5,IF(CentrepointSourced[[#This Row],[Presented HS]]="&lt;10",5,VALUE(TRIM(CentrepointSourced[[#This Row],[Presented HS]])))))</f>
        <v>209</v>
      </c>
      <c r="U57" s="41">
        <f>IF(TRIM(CentrepointSourced[[#This Row],[Assessed HS]])="",0,IF(CentrepointSourced[[#This Row],[Assessed HS]]="&lt;5",2.5,IF(CentrepointSourced[[#This Row],[Assessed HS]]="&lt;10",5,VALUE(TRIM(CentrepointSourced[[#This Row],[Assessed HS]])))))</f>
        <v>209</v>
      </c>
      <c r="V57" s="41">
        <f>IF(TRIM(CentrepointSourced[[#This Row],[Presented CS]])="",0,IF(CentrepointSourced[[#This Row],[Presented CS]]="&lt;5",2.5,IF(CentrepointSourced[[#This Row],[Presented CS]]="&lt;10",5,VALUE(TRIM(CentrepointSourced[[#This Row],[Presented CS]])))))</f>
        <v>0</v>
      </c>
      <c r="W57" s="41">
        <f>IF(TRIM(CentrepointSourced[[#This Row],[Assessed CS]])="",0,IF(CentrepointSourced[[#This Row],[Assessed CS]]="&lt;5",2.5,IF(CentrepointSourced[[#This Row],[Assessed CS]]="&lt;10",5,VALUE(TRIM(CentrepointSourced[[#This Row],[Assessed CS]])))))</f>
        <v>0</v>
      </c>
      <c r="X57" s="106">
        <f>IF(CentrepointSourced[[#This Row],[Age]]="16-17",CentrepointSourced[[#This Row],[Presented HS DQ]],0)</f>
        <v>209</v>
      </c>
      <c r="Y57" s="106">
        <f>IF(CentrepointSourced[[#This Row],[Age]]="16-24",CentrepointSourced[[#This Row],[Presented HS DQ]],0)</f>
        <v>0</v>
      </c>
      <c r="Z57" s="106">
        <f>IF(CentrepointSourced[[#This Row],[Age]]="18-24",CentrepointSourced[[#This Row],[Presented HS DQ]],0)</f>
        <v>0</v>
      </c>
      <c r="AA57" s="106">
        <f>IF(CentrepointSourced[[#This Row],[Age]]="16-17",CentrepointSourced[[#This Row],[Presented CS DQ]],0)</f>
        <v>0</v>
      </c>
      <c r="AB57" s="106">
        <f>IF(CentrepointSourced[[#This Row],[Age]]="16-24",CentrepointSourced[[#This Row],[Presented CS DQ]],0)</f>
        <v>0</v>
      </c>
      <c r="AC57" s="106">
        <f>IF(CentrepointSourced[[#This Row],[Age]]="18-24",CentrepointSourced[[#This Row],[Presented CS DQ]],0)</f>
        <v>0</v>
      </c>
      <c r="AD57" s="107">
        <f>IF(CentrepointSourced[[#This Row],[Age]]="16-17",CentrepointSourced[[#This Row],[Assessed HS DQ]],0)</f>
        <v>209</v>
      </c>
      <c r="AE57" s="107">
        <f>IF(CentrepointSourced[[#This Row],[Age]]="16-24",CentrepointSourced[[#This Row],[Assessed HS DQ]],0)</f>
        <v>0</v>
      </c>
      <c r="AF57" s="107">
        <f>IF(CentrepointSourced[[#This Row],[Age]]="18-24",CentrepointSourced[[#This Row],[Assessed HS DQ]],0)</f>
        <v>0</v>
      </c>
      <c r="AG57" s="107">
        <f>IF(CentrepointSourced[[#This Row],[Age]]="16-17",CentrepointSourced[[#This Row],[Assessed CS DQ]],0)</f>
        <v>0</v>
      </c>
      <c r="AH57" s="107">
        <f>IF(CentrepointSourced[[#This Row],[Age]]="16-24",CentrepointSourced[[#This Row],[Assessed CS DQ]],0)</f>
        <v>0</v>
      </c>
      <c r="AI57" s="107">
        <f>IF(CentrepointSourced[[#This Row],[Age]]="18-24",CentrepointSourced[[#This Row],[Assessed CS DQ]],0)</f>
        <v>0</v>
      </c>
    </row>
    <row r="58" spans="1:35" customFormat="1" ht="13.5" customHeight="1">
      <c r="A58" s="45" t="s">
        <v>40</v>
      </c>
      <c r="B58" s="45" t="s">
        <v>290</v>
      </c>
      <c r="C58" s="45" t="s">
        <v>165</v>
      </c>
      <c r="D58" s="45"/>
      <c r="E58" s="67">
        <v>2012</v>
      </c>
      <c r="F58" s="67" t="s">
        <v>26</v>
      </c>
      <c r="G58" s="67">
        <v>1812</v>
      </c>
      <c r="H58" s="68">
        <v>1812</v>
      </c>
      <c r="I58" s="67">
        <v>1063</v>
      </c>
      <c r="J58" s="45"/>
      <c r="K58" s="67"/>
      <c r="L58" s="67"/>
      <c r="M58" s="67"/>
      <c r="N58" s="67"/>
      <c r="O58" s="67"/>
      <c r="P58" s="67"/>
      <c r="Q58" s="41" t="str">
        <f>IF(CentrepointSourced[[#This Row],[Country]]="Northern Ireland","Northern Ireland",IFERROR(VLOOKUP(CentrepointSourced[[#This Row],[Local Authority]],LKP_LANameDQ[],2,FALSE),CentrepointSourced[[#This Row],[Local Authority]]))</f>
        <v>Birmingham</v>
      </c>
      <c r="R58" s="41" t="str">
        <f>IF(CentrepointSourced[[#This Row],[LA type]]="County","",INDEX(ConsolGeog[lad14cd],MATCH(CentrepointSourced[[#This Row],[Local Authority DQ]],ConsolGeog[la_name],0)))</f>
        <v>E08000025</v>
      </c>
      <c r="S58" s="41" t="str">
        <f>IF(OR(CentrepointSourced[[#This Row],[Country]]="Northern Ireland",CentrepointSourced[[#This Row],[Country]]="Scotland",CentrepointSourced[[#This Row],[Country]]="Wales"),"Local Authority",CentrepointSourced[[#This Row],[LA type]])</f>
        <v>Unitary</v>
      </c>
      <c r="T58" s="41">
        <f>IF(TRIM(CentrepointSourced[[#This Row],[Presented HS]])="",0,IF(CentrepointSourced[[#This Row],[Presented HS]]="&lt;5",2.5,IF(CentrepointSourced[[#This Row],[Presented HS]]="&lt;10",5,VALUE(TRIM(CentrepointSourced[[#This Row],[Presented HS]])))))</f>
        <v>1812</v>
      </c>
      <c r="U58" s="41">
        <f>IF(TRIM(CentrepointSourced[[#This Row],[Assessed HS]])="",0,IF(CentrepointSourced[[#This Row],[Assessed HS]]="&lt;5",2.5,IF(CentrepointSourced[[#This Row],[Assessed HS]]="&lt;10",5,VALUE(TRIM(CentrepointSourced[[#This Row],[Assessed HS]])))))</f>
        <v>1812</v>
      </c>
      <c r="V58" s="41">
        <f>IF(TRIM(CentrepointSourced[[#This Row],[Presented CS]])="",0,IF(CentrepointSourced[[#This Row],[Presented CS]]="&lt;5",2.5,IF(CentrepointSourced[[#This Row],[Presented CS]]="&lt;10",5,VALUE(TRIM(CentrepointSourced[[#This Row],[Presented CS]])))))</f>
        <v>0</v>
      </c>
      <c r="W58" s="41">
        <f>IF(TRIM(CentrepointSourced[[#This Row],[Assessed CS]])="",0,IF(CentrepointSourced[[#This Row],[Assessed CS]]="&lt;5",2.5,IF(CentrepointSourced[[#This Row],[Assessed CS]]="&lt;10",5,VALUE(TRIM(CentrepointSourced[[#This Row],[Assessed CS]])))))</f>
        <v>0</v>
      </c>
      <c r="X58" s="106">
        <f>IF(CentrepointSourced[[#This Row],[Age]]="16-17",CentrepointSourced[[#This Row],[Presented HS DQ]],0)</f>
        <v>0</v>
      </c>
      <c r="Y58" s="106">
        <f>IF(CentrepointSourced[[#This Row],[Age]]="16-24",CentrepointSourced[[#This Row],[Presented HS DQ]],0)</f>
        <v>0</v>
      </c>
      <c r="Z58" s="106">
        <f>IF(CentrepointSourced[[#This Row],[Age]]="18-24",CentrepointSourced[[#This Row],[Presented HS DQ]],0)</f>
        <v>1812</v>
      </c>
      <c r="AA58" s="106">
        <f>IF(CentrepointSourced[[#This Row],[Age]]="16-17",CentrepointSourced[[#This Row],[Presented CS DQ]],0)</f>
        <v>0</v>
      </c>
      <c r="AB58" s="106">
        <f>IF(CentrepointSourced[[#This Row],[Age]]="16-24",CentrepointSourced[[#This Row],[Presented CS DQ]],0)</f>
        <v>0</v>
      </c>
      <c r="AC58" s="106">
        <f>IF(CentrepointSourced[[#This Row],[Age]]="18-24",CentrepointSourced[[#This Row],[Presented CS DQ]],0)</f>
        <v>0</v>
      </c>
      <c r="AD58" s="107">
        <f>IF(CentrepointSourced[[#This Row],[Age]]="16-17",CentrepointSourced[[#This Row],[Assessed HS DQ]],0)</f>
        <v>0</v>
      </c>
      <c r="AE58" s="107">
        <f>IF(CentrepointSourced[[#This Row],[Age]]="16-24",CentrepointSourced[[#This Row],[Assessed HS DQ]],0)</f>
        <v>0</v>
      </c>
      <c r="AF58" s="107">
        <f>IF(CentrepointSourced[[#This Row],[Age]]="18-24",CentrepointSourced[[#This Row],[Assessed HS DQ]],0)</f>
        <v>1812</v>
      </c>
      <c r="AG58" s="107">
        <f>IF(CentrepointSourced[[#This Row],[Age]]="16-17",CentrepointSourced[[#This Row],[Assessed CS DQ]],0)</f>
        <v>0</v>
      </c>
      <c r="AH58" s="107">
        <f>IF(CentrepointSourced[[#This Row],[Age]]="16-24",CentrepointSourced[[#This Row],[Assessed CS DQ]],0)</f>
        <v>0</v>
      </c>
      <c r="AI58" s="107">
        <f>IF(CentrepointSourced[[#This Row],[Age]]="18-24",CentrepointSourced[[#This Row],[Assessed CS DQ]],0)</f>
        <v>0</v>
      </c>
    </row>
    <row r="59" spans="1:35" customFormat="1" ht="13.5" customHeight="1">
      <c r="A59" s="45" t="s">
        <v>40</v>
      </c>
      <c r="B59" s="45" t="s">
        <v>290</v>
      </c>
      <c r="C59" s="45" t="s">
        <v>165</v>
      </c>
      <c r="D59" s="45"/>
      <c r="E59" s="67">
        <v>2013</v>
      </c>
      <c r="F59" s="67" t="s">
        <v>25</v>
      </c>
      <c r="G59" s="67">
        <v>174</v>
      </c>
      <c r="H59" s="68">
        <v>174</v>
      </c>
      <c r="I59" s="67">
        <v>72</v>
      </c>
      <c r="J59" s="45"/>
      <c r="K59" s="67"/>
      <c r="L59" s="67"/>
      <c r="M59" s="67"/>
      <c r="N59" s="67"/>
      <c r="O59" s="67"/>
      <c r="P59" s="67"/>
      <c r="Q59" s="41" t="str">
        <f>IF(CentrepointSourced[[#This Row],[Country]]="Northern Ireland","Northern Ireland",IFERROR(VLOOKUP(CentrepointSourced[[#This Row],[Local Authority]],LKP_LANameDQ[],2,FALSE),CentrepointSourced[[#This Row],[Local Authority]]))</f>
        <v>Birmingham</v>
      </c>
      <c r="R59" s="41" t="str">
        <f>IF(CentrepointSourced[[#This Row],[LA type]]="County","",INDEX(ConsolGeog[lad14cd],MATCH(CentrepointSourced[[#This Row],[Local Authority DQ]],ConsolGeog[la_name],0)))</f>
        <v>E08000025</v>
      </c>
      <c r="S59" s="41" t="str">
        <f>IF(OR(CentrepointSourced[[#This Row],[Country]]="Northern Ireland",CentrepointSourced[[#This Row],[Country]]="Scotland",CentrepointSourced[[#This Row],[Country]]="Wales"),"Local Authority",CentrepointSourced[[#This Row],[LA type]])</f>
        <v>Unitary</v>
      </c>
      <c r="T59" s="41">
        <f>IF(TRIM(CentrepointSourced[[#This Row],[Presented HS]])="",0,IF(CentrepointSourced[[#This Row],[Presented HS]]="&lt;5",2.5,IF(CentrepointSourced[[#This Row],[Presented HS]]="&lt;10",5,VALUE(TRIM(CentrepointSourced[[#This Row],[Presented HS]])))))</f>
        <v>174</v>
      </c>
      <c r="U59" s="41">
        <f>IF(TRIM(CentrepointSourced[[#This Row],[Assessed HS]])="",0,IF(CentrepointSourced[[#This Row],[Assessed HS]]="&lt;5",2.5,IF(CentrepointSourced[[#This Row],[Assessed HS]]="&lt;10",5,VALUE(TRIM(CentrepointSourced[[#This Row],[Assessed HS]])))))</f>
        <v>174</v>
      </c>
      <c r="V59" s="41">
        <f>IF(TRIM(CentrepointSourced[[#This Row],[Presented CS]])="",0,IF(CentrepointSourced[[#This Row],[Presented CS]]="&lt;5",2.5,IF(CentrepointSourced[[#This Row],[Presented CS]]="&lt;10",5,VALUE(TRIM(CentrepointSourced[[#This Row],[Presented CS]])))))</f>
        <v>0</v>
      </c>
      <c r="W59" s="41">
        <f>IF(TRIM(CentrepointSourced[[#This Row],[Assessed CS]])="",0,IF(CentrepointSourced[[#This Row],[Assessed CS]]="&lt;5",2.5,IF(CentrepointSourced[[#This Row],[Assessed CS]]="&lt;10",5,VALUE(TRIM(CentrepointSourced[[#This Row],[Assessed CS]])))))</f>
        <v>0</v>
      </c>
      <c r="X59" s="106">
        <f>IF(CentrepointSourced[[#This Row],[Age]]="16-17",CentrepointSourced[[#This Row],[Presented HS DQ]],0)</f>
        <v>174</v>
      </c>
      <c r="Y59" s="106">
        <f>IF(CentrepointSourced[[#This Row],[Age]]="16-24",CentrepointSourced[[#This Row],[Presented HS DQ]],0)</f>
        <v>0</v>
      </c>
      <c r="Z59" s="106">
        <f>IF(CentrepointSourced[[#This Row],[Age]]="18-24",CentrepointSourced[[#This Row],[Presented HS DQ]],0)</f>
        <v>0</v>
      </c>
      <c r="AA59" s="106">
        <f>IF(CentrepointSourced[[#This Row],[Age]]="16-17",CentrepointSourced[[#This Row],[Presented CS DQ]],0)</f>
        <v>0</v>
      </c>
      <c r="AB59" s="106">
        <f>IF(CentrepointSourced[[#This Row],[Age]]="16-24",CentrepointSourced[[#This Row],[Presented CS DQ]],0)</f>
        <v>0</v>
      </c>
      <c r="AC59" s="106">
        <f>IF(CentrepointSourced[[#This Row],[Age]]="18-24",CentrepointSourced[[#This Row],[Presented CS DQ]],0)</f>
        <v>0</v>
      </c>
      <c r="AD59" s="107">
        <f>IF(CentrepointSourced[[#This Row],[Age]]="16-17",CentrepointSourced[[#This Row],[Assessed HS DQ]],0)</f>
        <v>174</v>
      </c>
      <c r="AE59" s="107">
        <f>IF(CentrepointSourced[[#This Row],[Age]]="16-24",CentrepointSourced[[#This Row],[Assessed HS DQ]],0)</f>
        <v>0</v>
      </c>
      <c r="AF59" s="107">
        <f>IF(CentrepointSourced[[#This Row],[Age]]="18-24",CentrepointSourced[[#This Row],[Assessed HS DQ]],0)</f>
        <v>0</v>
      </c>
      <c r="AG59" s="107">
        <f>IF(CentrepointSourced[[#This Row],[Age]]="16-17",CentrepointSourced[[#This Row],[Assessed CS DQ]],0)</f>
        <v>0</v>
      </c>
      <c r="AH59" s="107">
        <f>IF(CentrepointSourced[[#This Row],[Age]]="16-24",CentrepointSourced[[#This Row],[Assessed CS DQ]],0)</f>
        <v>0</v>
      </c>
      <c r="AI59" s="107">
        <f>IF(CentrepointSourced[[#This Row],[Age]]="18-24",CentrepointSourced[[#This Row],[Assessed CS DQ]],0)</f>
        <v>0</v>
      </c>
    </row>
    <row r="60" spans="1:35" customFormat="1" ht="13.5" customHeight="1">
      <c r="A60" s="45" t="s">
        <v>40</v>
      </c>
      <c r="B60" s="45" t="s">
        <v>290</v>
      </c>
      <c r="C60" s="45" t="s">
        <v>165</v>
      </c>
      <c r="D60" s="45"/>
      <c r="E60" s="67">
        <v>2013</v>
      </c>
      <c r="F60" s="67" t="s">
        <v>26</v>
      </c>
      <c r="G60" s="67">
        <v>1388</v>
      </c>
      <c r="H60" s="68">
        <v>1388</v>
      </c>
      <c r="I60" s="67">
        <v>881</v>
      </c>
      <c r="J60" s="45"/>
      <c r="K60" s="67"/>
      <c r="L60" s="67"/>
      <c r="M60" s="67"/>
      <c r="N60" s="67"/>
      <c r="O60" s="67"/>
      <c r="P60" s="67"/>
      <c r="Q60" s="41" t="str">
        <f>IF(CentrepointSourced[[#This Row],[Country]]="Northern Ireland","Northern Ireland",IFERROR(VLOOKUP(CentrepointSourced[[#This Row],[Local Authority]],LKP_LANameDQ[],2,FALSE),CentrepointSourced[[#This Row],[Local Authority]]))</f>
        <v>Birmingham</v>
      </c>
      <c r="R60" s="41" t="str">
        <f>IF(CentrepointSourced[[#This Row],[LA type]]="County","",INDEX(ConsolGeog[lad14cd],MATCH(CentrepointSourced[[#This Row],[Local Authority DQ]],ConsolGeog[la_name],0)))</f>
        <v>E08000025</v>
      </c>
      <c r="S60" s="41" t="str">
        <f>IF(OR(CentrepointSourced[[#This Row],[Country]]="Northern Ireland",CentrepointSourced[[#This Row],[Country]]="Scotland",CentrepointSourced[[#This Row],[Country]]="Wales"),"Local Authority",CentrepointSourced[[#This Row],[LA type]])</f>
        <v>Unitary</v>
      </c>
      <c r="T60" s="41">
        <f>IF(TRIM(CentrepointSourced[[#This Row],[Presented HS]])="",0,IF(CentrepointSourced[[#This Row],[Presented HS]]="&lt;5",2.5,IF(CentrepointSourced[[#This Row],[Presented HS]]="&lt;10",5,VALUE(TRIM(CentrepointSourced[[#This Row],[Presented HS]])))))</f>
        <v>1388</v>
      </c>
      <c r="U60" s="41">
        <f>IF(TRIM(CentrepointSourced[[#This Row],[Assessed HS]])="",0,IF(CentrepointSourced[[#This Row],[Assessed HS]]="&lt;5",2.5,IF(CentrepointSourced[[#This Row],[Assessed HS]]="&lt;10",5,VALUE(TRIM(CentrepointSourced[[#This Row],[Assessed HS]])))))</f>
        <v>1388</v>
      </c>
      <c r="V60" s="41">
        <f>IF(TRIM(CentrepointSourced[[#This Row],[Presented CS]])="",0,IF(CentrepointSourced[[#This Row],[Presented CS]]="&lt;5",2.5,IF(CentrepointSourced[[#This Row],[Presented CS]]="&lt;10",5,VALUE(TRIM(CentrepointSourced[[#This Row],[Presented CS]])))))</f>
        <v>0</v>
      </c>
      <c r="W60" s="41">
        <f>IF(TRIM(CentrepointSourced[[#This Row],[Assessed CS]])="",0,IF(CentrepointSourced[[#This Row],[Assessed CS]]="&lt;5",2.5,IF(CentrepointSourced[[#This Row],[Assessed CS]]="&lt;10",5,VALUE(TRIM(CentrepointSourced[[#This Row],[Assessed CS]])))))</f>
        <v>0</v>
      </c>
      <c r="X60" s="106">
        <f>IF(CentrepointSourced[[#This Row],[Age]]="16-17",CentrepointSourced[[#This Row],[Presented HS DQ]],0)</f>
        <v>0</v>
      </c>
      <c r="Y60" s="106">
        <f>IF(CentrepointSourced[[#This Row],[Age]]="16-24",CentrepointSourced[[#This Row],[Presented HS DQ]],0)</f>
        <v>0</v>
      </c>
      <c r="Z60" s="106">
        <f>IF(CentrepointSourced[[#This Row],[Age]]="18-24",CentrepointSourced[[#This Row],[Presented HS DQ]],0)</f>
        <v>1388</v>
      </c>
      <c r="AA60" s="106">
        <f>IF(CentrepointSourced[[#This Row],[Age]]="16-17",CentrepointSourced[[#This Row],[Presented CS DQ]],0)</f>
        <v>0</v>
      </c>
      <c r="AB60" s="106">
        <f>IF(CentrepointSourced[[#This Row],[Age]]="16-24",CentrepointSourced[[#This Row],[Presented CS DQ]],0)</f>
        <v>0</v>
      </c>
      <c r="AC60" s="106">
        <f>IF(CentrepointSourced[[#This Row],[Age]]="18-24",CentrepointSourced[[#This Row],[Presented CS DQ]],0)</f>
        <v>0</v>
      </c>
      <c r="AD60" s="107">
        <f>IF(CentrepointSourced[[#This Row],[Age]]="16-17",CentrepointSourced[[#This Row],[Assessed HS DQ]],0)</f>
        <v>0</v>
      </c>
      <c r="AE60" s="107">
        <f>IF(CentrepointSourced[[#This Row],[Age]]="16-24",CentrepointSourced[[#This Row],[Assessed HS DQ]],0)</f>
        <v>0</v>
      </c>
      <c r="AF60" s="107">
        <f>IF(CentrepointSourced[[#This Row],[Age]]="18-24",CentrepointSourced[[#This Row],[Assessed HS DQ]],0)</f>
        <v>1388</v>
      </c>
      <c r="AG60" s="107">
        <f>IF(CentrepointSourced[[#This Row],[Age]]="16-17",CentrepointSourced[[#This Row],[Assessed CS DQ]],0)</f>
        <v>0</v>
      </c>
      <c r="AH60" s="107">
        <f>IF(CentrepointSourced[[#This Row],[Age]]="16-24",CentrepointSourced[[#This Row],[Assessed CS DQ]],0)</f>
        <v>0</v>
      </c>
      <c r="AI60" s="107">
        <f>IF(CentrepointSourced[[#This Row],[Age]]="18-24",CentrepointSourced[[#This Row],[Assessed CS DQ]],0)</f>
        <v>0</v>
      </c>
    </row>
    <row r="61" spans="1:35" customFormat="1" ht="13.5" customHeight="1">
      <c r="A61" s="45" t="s">
        <v>40</v>
      </c>
      <c r="B61" s="45" t="s">
        <v>290</v>
      </c>
      <c r="C61" s="45" t="s">
        <v>165</v>
      </c>
      <c r="D61" s="45"/>
      <c r="E61" s="67">
        <v>2014</v>
      </c>
      <c r="F61" s="67" t="s">
        <v>25</v>
      </c>
      <c r="G61" s="67">
        <v>93</v>
      </c>
      <c r="H61" s="68">
        <v>93</v>
      </c>
      <c r="I61" s="67">
        <v>42</v>
      </c>
      <c r="J61" s="45"/>
      <c r="K61" s="67"/>
      <c r="L61" s="67"/>
      <c r="M61" s="67"/>
      <c r="N61" s="67"/>
      <c r="O61" s="67"/>
      <c r="P61" s="67"/>
      <c r="Q61" s="41" t="str">
        <f>IF(CentrepointSourced[[#This Row],[Country]]="Northern Ireland","Northern Ireland",IFERROR(VLOOKUP(CentrepointSourced[[#This Row],[Local Authority]],LKP_LANameDQ[],2,FALSE),CentrepointSourced[[#This Row],[Local Authority]]))</f>
        <v>Birmingham</v>
      </c>
      <c r="R61" s="41" t="str">
        <f>IF(CentrepointSourced[[#This Row],[LA type]]="County","",INDEX(ConsolGeog[lad14cd],MATCH(CentrepointSourced[[#This Row],[Local Authority DQ]],ConsolGeog[la_name],0)))</f>
        <v>E08000025</v>
      </c>
      <c r="S61" s="41" t="str">
        <f>IF(OR(CentrepointSourced[[#This Row],[Country]]="Northern Ireland",CentrepointSourced[[#This Row],[Country]]="Scotland",CentrepointSourced[[#This Row],[Country]]="Wales"),"Local Authority",CentrepointSourced[[#This Row],[LA type]])</f>
        <v>Unitary</v>
      </c>
      <c r="T61" s="41">
        <f>IF(TRIM(CentrepointSourced[[#This Row],[Presented HS]])="",0,IF(CentrepointSourced[[#This Row],[Presented HS]]="&lt;5",2.5,IF(CentrepointSourced[[#This Row],[Presented HS]]="&lt;10",5,VALUE(TRIM(CentrepointSourced[[#This Row],[Presented HS]])))))</f>
        <v>93</v>
      </c>
      <c r="U61" s="41">
        <f>IF(TRIM(CentrepointSourced[[#This Row],[Assessed HS]])="",0,IF(CentrepointSourced[[#This Row],[Assessed HS]]="&lt;5",2.5,IF(CentrepointSourced[[#This Row],[Assessed HS]]="&lt;10",5,VALUE(TRIM(CentrepointSourced[[#This Row],[Assessed HS]])))))</f>
        <v>93</v>
      </c>
      <c r="V61" s="41">
        <f>IF(TRIM(CentrepointSourced[[#This Row],[Presented CS]])="",0,IF(CentrepointSourced[[#This Row],[Presented CS]]="&lt;5",2.5,IF(CentrepointSourced[[#This Row],[Presented CS]]="&lt;10",5,VALUE(TRIM(CentrepointSourced[[#This Row],[Presented CS]])))))</f>
        <v>0</v>
      </c>
      <c r="W61" s="41">
        <f>IF(TRIM(CentrepointSourced[[#This Row],[Assessed CS]])="",0,IF(CentrepointSourced[[#This Row],[Assessed CS]]="&lt;5",2.5,IF(CentrepointSourced[[#This Row],[Assessed CS]]="&lt;10",5,VALUE(TRIM(CentrepointSourced[[#This Row],[Assessed CS]])))))</f>
        <v>0</v>
      </c>
      <c r="X61" s="106">
        <f>IF(CentrepointSourced[[#This Row],[Age]]="16-17",CentrepointSourced[[#This Row],[Presented HS DQ]],0)</f>
        <v>93</v>
      </c>
      <c r="Y61" s="106">
        <f>IF(CentrepointSourced[[#This Row],[Age]]="16-24",CentrepointSourced[[#This Row],[Presented HS DQ]],0)</f>
        <v>0</v>
      </c>
      <c r="Z61" s="106">
        <f>IF(CentrepointSourced[[#This Row],[Age]]="18-24",CentrepointSourced[[#This Row],[Presented HS DQ]],0)</f>
        <v>0</v>
      </c>
      <c r="AA61" s="106">
        <f>IF(CentrepointSourced[[#This Row],[Age]]="16-17",CentrepointSourced[[#This Row],[Presented CS DQ]],0)</f>
        <v>0</v>
      </c>
      <c r="AB61" s="106">
        <f>IF(CentrepointSourced[[#This Row],[Age]]="16-24",CentrepointSourced[[#This Row],[Presented CS DQ]],0)</f>
        <v>0</v>
      </c>
      <c r="AC61" s="106">
        <f>IF(CentrepointSourced[[#This Row],[Age]]="18-24",CentrepointSourced[[#This Row],[Presented CS DQ]],0)</f>
        <v>0</v>
      </c>
      <c r="AD61" s="107">
        <f>IF(CentrepointSourced[[#This Row],[Age]]="16-17",CentrepointSourced[[#This Row],[Assessed HS DQ]],0)</f>
        <v>93</v>
      </c>
      <c r="AE61" s="107">
        <f>IF(CentrepointSourced[[#This Row],[Age]]="16-24",CentrepointSourced[[#This Row],[Assessed HS DQ]],0)</f>
        <v>0</v>
      </c>
      <c r="AF61" s="107">
        <f>IF(CentrepointSourced[[#This Row],[Age]]="18-24",CentrepointSourced[[#This Row],[Assessed HS DQ]],0)</f>
        <v>0</v>
      </c>
      <c r="AG61" s="107">
        <f>IF(CentrepointSourced[[#This Row],[Age]]="16-17",CentrepointSourced[[#This Row],[Assessed CS DQ]],0)</f>
        <v>0</v>
      </c>
      <c r="AH61" s="107">
        <f>IF(CentrepointSourced[[#This Row],[Age]]="16-24",CentrepointSourced[[#This Row],[Assessed CS DQ]],0)</f>
        <v>0</v>
      </c>
      <c r="AI61" s="107">
        <f>IF(CentrepointSourced[[#This Row],[Age]]="18-24",CentrepointSourced[[#This Row],[Assessed CS DQ]],0)</f>
        <v>0</v>
      </c>
    </row>
    <row r="62" spans="1:35" customFormat="1" ht="13.5" customHeight="1">
      <c r="A62" s="45" t="s">
        <v>40</v>
      </c>
      <c r="B62" s="45" t="s">
        <v>290</v>
      </c>
      <c r="C62" s="45" t="s">
        <v>165</v>
      </c>
      <c r="D62" s="45"/>
      <c r="E62" s="67">
        <v>2014</v>
      </c>
      <c r="F62" s="67" t="s">
        <v>26</v>
      </c>
      <c r="G62" s="67">
        <v>1102</v>
      </c>
      <c r="H62" s="68">
        <v>1102</v>
      </c>
      <c r="I62" s="67">
        <v>710</v>
      </c>
      <c r="J62" s="45"/>
      <c r="K62" s="67"/>
      <c r="L62" s="67"/>
      <c r="M62" s="67"/>
      <c r="N62" s="67"/>
      <c r="O62" s="67"/>
      <c r="P62" s="67"/>
      <c r="Q62" s="41" t="str">
        <f>IF(CentrepointSourced[[#This Row],[Country]]="Northern Ireland","Northern Ireland",IFERROR(VLOOKUP(CentrepointSourced[[#This Row],[Local Authority]],LKP_LANameDQ[],2,FALSE),CentrepointSourced[[#This Row],[Local Authority]]))</f>
        <v>Birmingham</v>
      </c>
      <c r="R62" s="41" t="str">
        <f>IF(CentrepointSourced[[#This Row],[LA type]]="County","",INDEX(ConsolGeog[lad14cd],MATCH(CentrepointSourced[[#This Row],[Local Authority DQ]],ConsolGeog[la_name],0)))</f>
        <v>E08000025</v>
      </c>
      <c r="S62" s="41" t="str">
        <f>IF(OR(CentrepointSourced[[#This Row],[Country]]="Northern Ireland",CentrepointSourced[[#This Row],[Country]]="Scotland",CentrepointSourced[[#This Row],[Country]]="Wales"),"Local Authority",CentrepointSourced[[#This Row],[LA type]])</f>
        <v>Unitary</v>
      </c>
      <c r="T62" s="41">
        <f>IF(TRIM(CentrepointSourced[[#This Row],[Presented HS]])="",0,IF(CentrepointSourced[[#This Row],[Presented HS]]="&lt;5",2.5,IF(CentrepointSourced[[#This Row],[Presented HS]]="&lt;10",5,VALUE(TRIM(CentrepointSourced[[#This Row],[Presented HS]])))))</f>
        <v>1102</v>
      </c>
      <c r="U62" s="41">
        <f>IF(TRIM(CentrepointSourced[[#This Row],[Assessed HS]])="",0,IF(CentrepointSourced[[#This Row],[Assessed HS]]="&lt;5",2.5,IF(CentrepointSourced[[#This Row],[Assessed HS]]="&lt;10",5,VALUE(TRIM(CentrepointSourced[[#This Row],[Assessed HS]])))))</f>
        <v>1102</v>
      </c>
      <c r="V62" s="41">
        <f>IF(TRIM(CentrepointSourced[[#This Row],[Presented CS]])="",0,IF(CentrepointSourced[[#This Row],[Presented CS]]="&lt;5",2.5,IF(CentrepointSourced[[#This Row],[Presented CS]]="&lt;10",5,VALUE(TRIM(CentrepointSourced[[#This Row],[Presented CS]])))))</f>
        <v>0</v>
      </c>
      <c r="W62" s="41">
        <f>IF(TRIM(CentrepointSourced[[#This Row],[Assessed CS]])="",0,IF(CentrepointSourced[[#This Row],[Assessed CS]]="&lt;5",2.5,IF(CentrepointSourced[[#This Row],[Assessed CS]]="&lt;10",5,VALUE(TRIM(CentrepointSourced[[#This Row],[Assessed CS]])))))</f>
        <v>0</v>
      </c>
      <c r="X62" s="106">
        <f>IF(CentrepointSourced[[#This Row],[Age]]="16-17",CentrepointSourced[[#This Row],[Presented HS DQ]],0)</f>
        <v>0</v>
      </c>
      <c r="Y62" s="106">
        <f>IF(CentrepointSourced[[#This Row],[Age]]="16-24",CentrepointSourced[[#This Row],[Presented HS DQ]],0)</f>
        <v>0</v>
      </c>
      <c r="Z62" s="106">
        <f>IF(CentrepointSourced[[#This Row],[Age]]="18-24",CentrepointSourced[[#This Row],[Presented HS DQ]],0)</f>
        <v>1102</v>
      </c>
      <c r="AA62" s="106">
        <f>IF(CentrepointSourced[[#This Row],[Age]]="16-17",CentrepointSourced[[#This Row],[Presented CS DQ]],0)</f>
        <v>0</v>
      </c>
      <c r="AB62" s="106">
        <f>IF(CentrepointSourced[[#This Row],[Age]]="16-24",CentrepointSourced[[#This Row],[Presented CS DQ]],0)</f>
        <v>0</v>
      </c>
      <c r="AC62" s="106">
        <f>IF(CentrepointSourced[[#This Row],[Age]]="18-24",CentrepointSourced[[#This Row],[Presented CS DQ]],0)</f>
        <v>0</v>
      </c>
      <c r="AD62" s="107">
        <f>IF(CentrepointSourced[[#This Row],[Age]]="16-17",CentrepointSourced[[#This Row],[Assessed HS DQ]],0)</f>
        <v>0</v>
      </c>
      <c r="AE62" s="107">
        <f>IF(CentrepointSourced[[#This Row],[Age]]="16-24",CentrepointSourced[[#This Row],[Assessed HS DQ]],0)</f>
        <v>0</v>
      </c>
      <c r="AF62" s="107">
        <f>IF(CentrepointSourced[[#This Row],[Age]]="18-24",CentrepointSourced[[#This Row],[Assessed HS DQ]],0)</f>
        <v>1102</v>
      </c>
      <c r="AG62" s="107">
        <f>IF(CentrepointSourced[[#This Row],[Age]]="16-17",CentrepointSourced[[#This Row],[Assessed CS DQ]],0)</f>
        <v>0</v>
      </c>
      <c r="AH62" s="107">
        <f>IF(CentrepointSourced[[#This Row],[Age]]="16-24",CentrepointSourced[[#This Row],[Assessed CS DQ]],0)</f>
        <v>0</v>
      </c>
      <c r="AI62" s="107">
        <f>IF(CentrepointSourced[[#This Row],[Age]]="18-24",CentrepointSourced[[#This Row],[Assessed CS DQ]],0)</f>
        <v>0</v>
      </c>
    </row>
    <row r="63" spans="1:35" customFormat="1" ht="13.5" customHeight="1">
      <c r="A63" s="45" t="s">
        <v>40</v>
      </c>
      <c r="B63" s="62" t="s">
        <v>56</v>
      </c>
      <c r="C63" s="45" t="s">
        <v>42</v>
      </c>
      <c r="D63" s="62"/>
      <c r="E63" s="67">
        <v>2013</v>
      </c>
      <c r="F63" s="67" t="s">
        <v>25</v>
      </c>
      <c r="G63" s="67">
        <v>6</v>
      </c>
      <c r="H63" s="68">
        <v>2</v>
      </c>
      <c r="I63" s="67"/>
      <c r="J63" s="45"/>
      <c r="K63" s="45"/>
      <c r="L63" s="45"/>
      <c r="M63" s="45"/>
      <c r="N63" s="45"/>
      <c r="O63" s="45"/>
      <c r="P63" s="45"/>
      <c r="Q63" s="41" t="str">
        <f>IF(CentrepointSourced[[#This Row],[Country]]="Northern Ireland","Northern Ireland",IFERROR(VLOOKUP(CentrepointSourced[[#This Row],[Local Authority]],LKP_LANameDQ[],2,FALSE),CentrepointSourced[[#This Row],[Local Authority]]))</f>
        <v>Blaby</v>
      </c>
      <c r="R63" s="41" t="str">
        <f>IF(CentrepointSourced[[#This Row],[LA type]]="County","",INDEX(ConsolGeog[lad14cd],MATCH(CentrepointSourced[[#This Row],[Local Authority DQ]],ConsolGeog[la_name],0)))</f>
        <v>E07000129</v>
      </c>
      <c r="S63" s="41" t="str">
        <f>IF(OR(CentrepointSourced[[#This Row],[Country]]="Northern Ireland",CentrepointSourced[[#This Row],[Country]]="Scotland",CentrepointSourced[[#This Row],[Country]]="Wales"),"Local Authority",CentrepointSourced[[#This Row],[LA type]])</f>
        <v>District</v>
      </c>
      <c r="T63" s="41">
        <f>IF(TRIM(CentrepointSourced[[#This Row],[Presented HS]])="",0,IF(CentrepointSourced[[#This Row],[Presented HS]]="&lt;5",2.5,IF(CentrepointSourced[[#This Row],[Presented HS]]="&lt;10",5,VALUE(TRIM(CentrepointSourced[[#This Row],[Presented HS]])))))</f>
        <v>6</v>
      </c>
      <c r="U63" s="41">
        <f>IF(TRIM(CentrepointSourced[[#This Row],[Assessed HS]])="",0,IF(CentrepointSourced[[#This Row],[Assessed HS]]="&lt;5",2.5,IF(CentrepointSourced[[#This Row],[Assessed HS]]="&lt;10",5,VALUE(TRIM(CentrepointSourced[[#This Row],[Assessed HS]])))))</f>
        <v>2</v>
      </c>
      <c r="V63" s="41">
        <f>IF(TRIM(CentrepointSourced[[#This Row],[Presented CS]])="",0,IF(CentrepointSourced[[#This Row],[Presented CS]]="&lt;5",2.5,IF(CentrepointSourced[[#This Row],[Presented CS]]="&lt;10",5,VALUE(TRIM(CentrepointSourced[[#This Row],[Presented CS]])))))</f>
        <v>0</v>
      </c>
      <c r="W63" s="41">
        <f>IF(TRIM(CentrepointSourced[[#This Row],[Assessed CS]])="",0,IF(CentrepointSourced[[#This Row],[Assessed CS]]="&lt;5",2.5,IF(CentrepointSourced[[#This Row],[Assessed CS]]="&lt;10",5,VALUE(TRIM(CentrepointSourced[[#This Row],[Assessed CS]])))))</f>
        <v>0</v>
      </c>
      <c r="X63" s="106">
        <f>IF(CentrepointSourced[[#This Row],[Age]]="16-17",CentrepointSourced[[#This Row],[Presented HS DQ]],0)</f>
        <v>6</v>
      </c>
      <c r="Y63" s="106">
        <f>IF(CentrepointSourced[[#This Row],[Age]]="16-24",CentrepointSourced[[#This Row],[Presented HS DQ]],0)</f>
        <v>0</v>
      </c>
      <c r="Z63" s="106">
        <f>IF(CentrepointSourced[[#This Row],[Age]]="18-24",CentrepointSourced[[#This Row],[Presented HS DQ]],0)</f>
        <v>0</v>
      </c>
      <c r="AA63" s="106">
        <f>IF(CentrepointSourced[[#This Row],[Age]]="16-17",CentrepointSourced[[#This Row],[Presented CS DQ]],0)</f>
        <v>0</v>
      </c>
      <c r="AB63" s="106">
        <f>IF(CentrepointSourced[[#This Row],[Age]]="16-24",CentrepointSourced[[#This Row],[Presented CS DQ]],0)</f>
        <v>0</v>
      </c>
      <c r="AC63" s="106">
        <f>IF(CentrepointSourced[[#This Row],[Age]]="18-24",CentrepointSourced[[#This Row],[Presented CS DQ]],0)</f>
        <v>0</v>
      </c>
      <c r="AD63" s="107">
        <f>IF(CentrepointSourced[[#This Row],[Age]]="16-17",CentrepointSourced[[#This Row],[Assessed HS DQ]],0)</f>
        <v>2</v>
      </c>
      <c r="AE63" s="107">
        <f>IF(CentrepointSourced[[#This Row],[Age]]="16-24",CentrepointSourced[[#This Row],[Assessed HS DQ]],0)</f>
        <v>0</v>
      </c>
      <c r="AF63" s="107">
        <f>IF(CentrepointSourced[[#This Row],[Age]]="18-24",CentrepointSourced[[#This Row],[Assessed HS DQ]],0)</f>
        <v>0</v>
      </c>
      <c r="AG63" s="107">
        <f>IF(CentrepointSourced[[#This Row],[Age]]="16-17",CentrepointSourced[[#This Row],[Assessed CS DQ]],0)</f>
        <v>0</v>
      </c>
      <c r="AH63" s="107">
        <f>IF(CentrepointSourced[[#This Row],[Age]]="16-24",CentrepointSourced[[#This Row],[Assessed CS DQ]],0)</f>
        <v>0</v>
      </c>
      <c r="AI63" s="107">
        <f>IF(CentrepointSourced[[#This Row],[Age]]="18-24",CentrepointSourced[[#This Row],[Assessed CS DQ]],0)</f>
        <v>0</v>
      </c>
    </row>
    <row r="64" spans="1:35" customFormat="1" ht="13.5" customHeight="1">
      <c r="A64" s="45" t="s">
        <v>40</v>
      </c>
      <c r="B64" s="62" t="s">
        <v>56</v>
      </c>
      <c r="C64" s="45" t="s">
        <v>42</v>
      </c>
      <c r="D64" s="62"/>
      <c r="E64" s="67">
        <v>2013</v>
      </c>
      <c r="F64" s="67" t="s">
        <v>26</v>
      </c>
      <c r="G64" s="67">
        <v>58</v>
      </c>
      <c r="H64" s="68"/>
      <c r="I64" s="67"/>
      <c r="J64" s="45"/>
      <c r="K64" s="45"/>
      <c r="L64" s="45"/>
      <c r="M64" s="45"/>
      <c r="N64" s="45"/>
      <c r="O64" s="45"/>
      <c r="P64" s="45"/>
      <c r="Q64" s="41" t="str">
        <f>IF(CentrepointSourced[[#This Row],[Country]]="Northern Ireland","Northern Ireland",IFERROR(VLOOKUP(CentrepointSourced[[#This Row],[Local Authority]],LKP_LANameDQ[],2,FALSE),CentrepointSourced[[#This Row],[Local Authority]]))</f>
        <v>Blaby</v>
      </c>
      <c r="R64" s="41" t="str">
        <f>IF(CentrepointSourced[[#This Row],[LA type]]="County","",INDEX(ConsolGeog[lad14cd],MATCH(CentrepointSourced[[#This Row],[Local Authority DQ]],ConsolGeog[la_name],0)))</f>
        <v>E07000129</v>
      </c>
      <c r="S64" s="41" t="str">
        <f>IF(OR(CentrepointSourced[[#This Row],[Country]]="Northern Ireland",CentrepointSourced[[#This Row],[Country]]="Scotland",CentrepointSourced[[#This Row],[Country]]="Wales"),"Local Authority",CentrepointSourced[[#This Row],[LA type]])</f>
        <v>District</v>
      </c>
      <c r="T64" s="41">
        <f>IF(TRIM(CentrepointSourced[[#This Row],[Presented HS]])="",0,IF(CentrepointSourced[[#This Row],[Presented HS]]="&lt;5",2.5,IF(CentrepointSourced[[#This Row],[Presented HS]]="&lt;10",5,VALUE(TRIM(CentrepointSourced[[#This Row],[Presented HS]])))))</f>
        <v>58</v>
      </c>
      <c r="U64" s="41">
        <f>IF(TRIM(CentrepointSourced[[#This Row],[Assessed HS]])="",0,IF(CentrepointSourced[[#This Row],[Assessed HS]]="&lt;5",2.5,IF(CentrepointSourced[[#This Row],[Assessed HS]]="&lt;10",5,VALUE(TRIM(CentrepointSourced[[#This Row],[Assessed HS]])))))</f>
        <v>0</v>
      </c>
      <c r="V64" s="41">
        <f>IF(TRIM(CentrepointSourced[[#This Row],[Presented CS]])="",0,IF(CentrepointSourced[[#This Row],[Presented CS]]="&lt;5",2.5,IF(CentrepointSourced[[#This Row],[Presented CS]]="&lt;10",5,VALUE(TRIM(CentrepointSourced[[#This Row],[Presented CS]])))))</f>
        <v>0</v>
      </c>
      <c r="W64" s="41">
        <f>IF(TRIM(CentrepointSourced[[#This Row],[Assessed CS]])="",0,IF(CentrepointSourced[[#This Row],[Assessed CS]]="&lt;5",2.5,IF(CentrepointSourced[[#This Row],[Assessed CS]]="&lt;10",5,VALUE(TRIM(CentrepointSourced[[#This Row],[Assessed CS]])))))</f>
        <v>0</v>
      </c>
      <c r="X64" s="106">
        <f>IF(CentrepointSourced[[#This Row],[Age]]="16-17",CentrepointSourced[[#This Row],[Presented HS DQ]],0)</f>
        <v>0</v>
      </c>
      <c r="Y64" s="106">
        <f>IF(CentrepointSourced[[#This Row],[Age]]="16-24",CentrepointSourced[[#This Row],[Presented HS DQ]],0)</f>
        <v>0</v>
      </c>
      <c r="Z64" s="106">
        <f>IF(CentrepointSourced[[#This Row],[Age]]="18-24",CentrepointSourced[[#This Row],[Presented HS DQ]],0)</f>
        <v>58</v>
      </c>
      <c r="AA64" s="106">
        <f>IF(CentrepointSourced[[#This Row],[Age]]="16-17",CentrepointSourced[[#This Row],[Presented CS DQ]],0)</f>
        <v>0</v>
      </c>
      <c r="AB64" s="106">
        <f>IF(CentrepointSourced[[#This Row],[Age]]="16-24",CentrepointSourced[[#This Row],[Presented CS DQ]],0)</f>
        <v>0</v>
      </c>
      <c r="AC64" s="106">
        <f>IF(CentrepointSourced[[#This Row],[Age]]="18-24",CentrepointSourced[[#This Row],[Presented CS DQ]],0)</f>
        <v>0</v>
      </c>
      <c r="AD64" s="107">
        <f>IF(CentrepointSourced[[#This Row],[Age]]="16-17",CentrepointSourced[[#This Row],[Assessed HS DQ]],0)</f>
        <v>0</v>
      </c>
      <c r="AE64" s="107">
        <f>IF(CentrepointSourced[[#This Row],[Age]]="16-24",CentrepointSourced[[#This Row],[Assessed HS DQ]],0)</f>
        <v>0</v>
      </c>
      <c r="AF64" s="107">
        <f>IF(CentrepointSourced[[#This Row],[Age]]="18-24",CentrepointSourced[[#This Row],[Assessed HS DQ]],0)</f>
        <v>0</v>
      </c>
      <c r="AG64" s="107">
        <f>IF(CentrepointSourced[[#This Row],[Age]]="16-17",CentrepointSourced[[#This Row],[Assessed CS DQ]],0)</f>
        <v>0</v>
      </c>
      <c r="AH64" s="107">
        <f>IF(CentrepointSourced[[#This Row],[Age]]="16-24",CentrepointSourced[[#This Row],[Assessed CS DQ]],0)</f>
        <v>0</v>
      </c>
      <c r="AI64" s="107">
        <f>IF(CentrepointSourced[[#This Row],[Age]]="18-24",CentrepointSourced[[#This Row],[Assessed CS DQ]],0)</f>
        <v>0</v>
      </c>
    </row>
    <row r="65" spans="1:35" customFormat="1" ht="13.5" customHeight="1">
      <c r="A65" s="45" t="s">
        <v>40</v>
      </c>
      <c r="B65" s="62" t="s">
        <v>56</v>
      </c>
      <c r="C65" s="45" t="s">
        <v>42</v>
      </c>
      <c r="D65" s="62"/>
      <c r="E65" s="67">
        <v>2014</v>
      </c>
      <c r="F65" s="67" t="s">
        <v>25</v>
      </c>
      <c r="G65" s="67">
        <v>8</v>
      </c>
      <c r="H65" s="68">
        <v>2</v>
      </c>
      <c r="I65" s="67">
        <v>0</v>
      </c>
      <c r="J65" s="45"/>
      <c r="K65" s="45"/>
      <c r="L65" s="45"/>
      <c r="M65" s="45"/>
      <c r="N65" s="45"/>
      <c r="O65" s="45"/>
      <c r="P65" s="45"/>
      <c r="Q65" s="41" t="str">
        <f>IF(CentrepointSourced[[#This Row],[Country]]="Northern Ireland","Northern Ireland",IFERROR(VLOOKUP(CentrepointSourced[[#This Row],[Local Authority]],LKP_LANameDQ[],2,FALSE),CentrepointSourced[[#This Row],[Local Authority]]))</f>
        <v>Blaby</v>
      </c>
      <c r="R65" s="41" t="str">
        <f>IF(CentrepointSourced[[#This Row],[LA type]]="County","",INDEX(ConsolGeog[lad14cd],MATCH(CentrepointSourced[[#This Row],[Local Authority DQ]],ConsolGeog[la_name],0)))</f>
        <v>E07000129</v>
      </c>
      <c r="S65" s="41" t="str">
        <f>IF(OR(CentrepointSourced[[#This Row],[Country]]="Northern Ireland",CentrepointSourced[[#This Row],[Country]]="Scotland",CentrepointSourced[[#This Row],[Country]]="Wales"),"Local Authority",CentrepointSourced[[#This Row],[LA type]])</f>
        <v>District</v>
      </c>
      <c r="T65" s="41">
        <f>IF(TRIM(CentrepointSourced[[#This Row],[Presented HS]])="",0,IF(CentrepointSourced[[#This Row],[Presented HS]]="&lt;5",2.5,IF(CentrepointSourced[[#This Row],[Presented HS]]="&lt;10",5,VALUE(TRIM(CentrepointSourced[[#This Row],[Presented HS]])))))</f>
        <v>8</v>
      </c>
      <c r="U65" s="41">
        <f>IF(TRIM(CentrepointSourced[[#This Row],[Assessed HS]])="",0,IF(CentrepointSourced[[#This Row],[Assessed HS]]="&lt;5",2.5,IF(CentrepointSourced[[#This Row],[Assessed HS]]="&lt;10",5,VALUE(TRIM(CentrepointSourced[[#This Row],[Assessed HS]])))))</f>
        <v>2</v>
      </c>
      <c r="V65" s="41">
        <f>IF(TRIM(CentrepointSourced[[#This Row],[Presented CS]])="",0,IF(CentrepointSourced[[#This Row],[Presented CS]]="&lt;5",2.5,IF(CentrepointSourced[[#This Row],[Presented CS]]="&lt;10",5,VALUE(TRIM(CentrepointSourced[[#This Row],[Presented CS]])))))</f>
        <v>0</v>
      </c>
      <c r="W65" s="41">
        <f>IF(TRIM(CentrepointSourced[[#This Row],[Assessed CS]])="",0,IF(CentrepointSourced[[#This Row],[Assessed CS]]="&lt;5",2.5,IF(CentrepointSourced[[#This Row],[Assessed CS]]="&lt;10",5,VALUE(TRIM(CentrepointSourced[[#This Row],[Assessed CS]])))))</f>
        <v>0</v>
      </c>
      <c r="X65" s="106">
        <f>IF(CentrepointSourced[[#This Row],[Age]]="16-17",CentrepointSourced[[#This Row],[Presented HS DQ]],0)</f>
        <v>8</v>
      </c>
      <c r="Y65" s="106">
        <f>IF(CentrepointSourced[[#This Row],[Age]]="16-24",CentrepointSourced[[#This Row],[Presented HS DQ]],0)</f>
        <v>0</v>
      </c>
      <c r="Z65" s="106">
        <f>IF(CentrepointSourced[[#This Row],[Age]]="18-24",CentrepointSourced[[#This Row],[Presented HS DQ]],0)</f>
        <v>0</v>
      </c>
      <c r="AA65" s="106">
        <f>IF(CentrepointSourced[[#This Row],[Age]]="16-17",CentrepointSourced[[#This Row],[Presented CS DQ]],0)</f>
        <v>0</v>
      </c>
      <c r="AB65" s="106">
        <f>IF(CentrepointSourced[[#This Row],[Age]]="16-24",CentrepointSourced[[#This Row],[Presented CS DQ]],0)</f>
        <v>0</v>
      </c>
      <c r="AC65" s="106">
        <f>IF(CentrepointSourced[[#This Row],[Age]]="18-24",CentrepointSourced[[#This Row],[Presented CS DQ]],0)</f>
        <v>0</v>
      </c>
      <c r="AD65" s="107">
        <f>IF(CentrepointSourced[[#This Row],[Age]]="16-17",CentrepointSourced[[#This Row],[Assessed HS DQ]],0)</f>
        <v>2</v>
      </c>
      <c r="AE65" s="107">
        <f>IF(CentrepointSourced[[#This Row],[Age]]="16-24",CentrepointSourced[[#This Row],[Assessed HS DQ]],0)</f>
        <v>0</v>
      </c>
      <c r="AF65" s="107">
        <f>IF(CentrepointSourced[[#This Row],[Age]]="18-24",CentrepointSourced[[#This Row],[Assessed HS DQ]],0)</f>
        <v>0</v>
      </c>
      <c r="AG65" s="107">
        <f>IF(CentrepointSourced[[#This Row],[Age]]="16-17",CentrepointSourced[[#This Row],[Assessed CS DQ]],0)</f>
        <v>0</v>
      </c>
      <c r="AH65" s="107">
        <f>IF(CentrepointSourced[[#This Row],[Age]]="16-24",CentrepointSourced[[#This Row],[Assessed CS DQ]],0)</f>
        <v>0</v>
      </c>
      <c r="AI65" s="107">
        <f>IF(CentrepointSourced[[#This Row],[Age]]="18-24",CentrepointSourced[[#This Row],[Assessed CS DQ]],0)</f>
        <v>0</v>
      </c>
    </row>
    <row r="66" spans="1:35" customFormat="1" ht="13.5" customHeight="1">
      <c r="A66" s="45" t="s">
        <v>40</v>
      </c>
      <c r="B66" s="62" t="s">
        <v>56</v>
      </c>
      <c r="C66" s="45" t="s">
        <v>42</v>
      </c>
      <c r="D66" s="62"/>
      <c r="E66" s="67">
        <v>2014</v>
      </c>
      <c r="F66" s="67" t="s">
        <v>26</v>
      </c>
      <c r="G66" s="67">
        <v>78</v>
      </c>
      <c r="H66" s="68"/>
      <c r="I66" s="67"/>
      <c r="J66" s="45"/>
      <c r="K66" s="45"/>
      <c r="L66" s="45"/>
      <c r="M66" s="45"/>
      <c r="N66" s="45"/>
      <c r="O66" s="45"/>
      <c r="P66" s="45"/>
      <c r="Q66" s="41" t="str">
        <f>IF(CentrepointSourced[[#This Row],[Country]]="Northern Ireland","Northern Ireland",IFERROR(VLOOKUP(CentrepointSourced[[#This Row],[Local Authority]],LKP_LANameDQ[],2,FALSE),CentrepointSourced[[#This Row],[Local Authority]]))</f>
        <v>Blaby</v>
      </c>
      <c r="R66" s="41" t="str">
        <f>IF(CentrepointSourced[[#This Row],[LA type]]="County","",INDEX(ConsolGeog[lad14cd],MATCH(CentrepointSourced[[#This Row],[Local Authority DQ]],ConsolGeog[la_name],0)))</f>
        <v>E07000129</v>
      </c>
      <c r="S66" s="41" t="str">
        <f>IF(OR(CentrepointSourced[[#This Row],[Country]]="Northern Ireland",CentrepointSourced[[#This Row],[Country]]="Scotland",CentrepointSourced[[#This Row],[Country]]="Wales"),"Local Authority",CentrepointSourced[[#This Row],[LA type]])</f>
        <v>District</v>
      </c>
      <c r="T66" s="41">
        <f>IF(TRIM(CentrepointSourced[[#This Row],[Presented HS]])="",0,IF(CentrepointSourced[[#This Row],[Presented HS]]="&lt;5",2.5,IF(CentrepointSourced[[#This Row],[Presented HS]]="&lt;10",5,VALUE(TRIM(CentrepointSourced[[#This Row],[Presented HS]])))))</f>
        <v>78</v>
      </c>
      <c r="U66" s="41">
        <f>IF(TRIM(CentrepointSourced[[#This Row],[Assessed HS]])="",0,IF(CentrepointSourced[[#This Row],[Assessed HS]]="&lt;5",2.5,IF(CentrepointSourced[[#This Row],[Assessed HS]]="&lt;10",5,VALUE(TRIM(CentrepointSourced[[#This Row],[Assessed HS]])))))</f>
        <v>0</v>
      </c>
      <c r="V66" s="41">
        <f>IF(TRIM(CentrepointSourced[[#This Row],[Presented CS]])="",0,IF(CentrepointSourced[[#This Row],[Presented CS]]="&lt;5",2.5,IF(CentrepointSourced[[#This Row],[Presented CS]]="&lt;10",5,VALUE(TRIM(CentrepointSourced[[#This Row],[Presented CS]])))))</f>
        <v>0</v>
      </c>
      <c r="W66" s="41">
        <f>IF(TRIM(CentrepointSourced[[#This Row],[Assessed CS]])="",0,IF(CentrepointSourced[[#This Row],[Assessed CS]]="&lt;5",2.5,IF(CentrepointSourced[[#This Row],[Assessed CS]]="&lt;10",5,VALUE(TRIM(CentrepointSourced[[#This Row],[Assessed CS]])))))</f>
        <v>0</v>
      </c>
      <c r="X66" s="106">
        <f>IF(CentrepointSourced[[#This Row],[Age]]="16-17",CentrepointSourced[[#This Row],[Presented HS DQ]],0)</f>
        <v>0</v>
      </c>
      <c r="Y66" s="106">
        <f>IF(CentrepointSourced[[#This Row],[Age]]="16-24",CentrepointSourced[[#This Row],[Presented HS DQ]],0)</f>
        <v>0</v>
      </c>
      <c r="Z66" s="106">
        <f>IF(CentrepointSourced[[#This Row],[Age]]="18-24",CentrepointSourced[[#This Row],[Presented HS DQ]],0)</f>
        <v>78</v>
      </c>
      <c r="AA66" s="106">
        <f>IF(CentrepointSourced[[#This Row],[Age]]="16-17",CentrepointSourced[[#This Row],[Presented CS DQ]],0)</f>
        <v>0</v>
      </c>
      <c r="AB66" s="106">
        <f>IF(CentrepointSourced[[#This Row],[Age]]="16-24",CentrepointSourced[[#This Row],[Presented CS DQ]],0)</f>
        <v>0</v>
      </c>
      <c r="AC66" s="106">
        <f>IF(CentrepointSourced[[#This Row],[Age]]="18-24",CentrepointSourced[[#This Row],[Presented CS DQ]],0)</f>
        <v>0</v>
      </c>
      <c r="AD66" s="107">
        <f>IF(CentrepointSourced[[#This Row],[Age]]="16-17",CentrepointSourced[[#This Row],[Assessed HS DQ]],0)</f>
        <v>0</v>
      </c>
      <c r="AE66" s="107">
        <f>IF(CentrepointSourced[[#This Row],[Age]]="16-24",CentrepointSourced[[#This Row],[Assessed HS DQ]],0)</f>
        <v>0</v>
      </c>
      <c r="AF66" s="107">
        <f>IF(CentrepointSourced[[#This Row],[Age]]="18-24",CentrepointSourced[[#This Row],[Assessed HS DQ]],0)</f>
        <v>0</v>
      </c>
      <c r="AG66" s="107">
        <f>IF(CentrepointSourced[[#This Row],[Age]]="16-17",CentrepointSourced[[#This Row],[Assessed CS DQ]],0)</f>
        <v>0</v>
      </c>
      <c r="AH66" s="107">
        <f>IF(CentrepointSourced[[#This Row],[Age]]="16-24",CentrepointSourced[[#This Row],[Assessed CS DQ]],0)</f>
        <v>0</v>
      </c>
      <c r="AI66" s="107">
        <f>IF(CentrepointSourced[[#This Row],[Age]]="18-24",CentrepointSourced[[#This Row],[Assessed CS DQ]],0)</f>
        <v>0</v>
      </c>
    </row>
    <row r="67" spans="1:35" customFormat="1" ht="13.5" customHeight="1">
      <c r="A67" s="45" t="s">
        <v>40</v>
      </c>
      <c r="B67" s="45" t="s">
        <v>164</v>
      </c>
      <c r="C67" s="45" t="s">
        <v>165</v>
      </c>
      <c r="D67" s="45"/>
      <c r="E67" s="67">
        <v>2012</v>
      </c>
      <c r="F67" s="67" t="s">
        <v>25</v>
      </c>
      <c r="G67" s="67">
        <v>50</v>
      </c>
      <c r="H67" s="68">
        <v>1</v>
      </c>
      <c r="I67" s="67">
        <v>0</v>
      </c>
      <c r="J67" s="45"/>
      <c r="K67" s="72"/>
      <c r="L67" s="72"/>
      <c r="M67" s="73">
        <v>0</v>
      </c>
      <c r="N67" s="73">
        <v>0</v>
      </c>
      <c r="O67" s="73"/>
      <c r="P67" s="73"/>
      <c r="Q67" s="41" t="str">
        <f>IF(CentrepointSourced[[#This Row],[Country]]="Northern Ireland","Northern Ireland",IFERROR(VLOOKUP(CentrepointSourced[[#This Row],[Local Authority]],LKP_LANameDQ[],2,FALSE),CentrepointSourced[[#This Row],[Local Authority]]))</f>
        <v>Blackburn with Darwen</v>
      </c>
      <c r="R67" s="41" t="str">
        <f>IF(CentrepointSourced[[#This Row],[LA type]]="County","",INDEX(ConsolGeog[lad14cd],MATCH(CentrepointSourced[[#This Row],[Local Authority DQ]],ConsolGeog[la_name],0)))</f>
        <v>E06000008</v>
      </c>
      <c r="S67" s="41" t="str">
        <f>IF(OR(CentrepointSourced[[#This Row],[Country]]="Northern Ireland",CentrepointSourced[[#This Row],[Country]]="Scotland",CentrepointSourced[[#This Row],[Country]]="Wales"),"Local Authority",CentrepointSourced[[#This Row],[LA type]])</f>
        <v>Unitary</v>
      </c>
      <c r="T67" s="41">
        <f>IF(TRIM(CentrepointSourced[[#This Row],[Presented HS]])="",0,IF(CentrepointSourced[[#This Row],[Presented HS]]="&lt;5",2.5,IF(CentrepointSourced[[#This Row],[Presented HS]]="&lt;10",5,VALUE(TRIM(CentrepointSourced[[#This Row],[Presented HS]])))))</f>
        <v>50</v>
      </c>
      <c r="U67" s="41">
        <f>IF(TRIM(CentrepointSourced[[#This Row],[Assessed HS]])="",0,IF(CentrepointSourced[[#This Row],[Assessed HS]]="&lt;5",2.5,IF(CentrepointSourced[[#This Row],[Assessed HS]]="&lt;10",5,VALUE(TRIM(CentrepointSourced[[#This Row],[Assessed HS]])))))</f>
        <v>1</v>
      </c>
      <c r="V67" s="41">
        <f>IF(TRIM(CentrepointSourced[[#This Row],[Presented CS]])="",0,IF(CentrepointSourced[[#This Row],[Presented CS]]="&lt;5",2.5,IF(CentrepointSourced[[#This Row],[Presented CS]]="&lt;10",5,VALUE(TRIM(CentrepointSourced[[#This Row],[Presented CS]])))))</f>
        <v>0</v>
      </c>
      <c r="W67" s="41">
        <f>IF(TRIM(CentrepointSourced[[#This Row],[Assessed CS]])="",0,IF(CentrepointSourced[[#This Row],[Assessed CS]]="&lt;5",2.5,IF(CentrepointSourced[[#This Row],[Assessed CS]]="&lt;10",5,VALUE(TRIM(CentrepointSourced[[#This Row],[Assessed CS]])))))</f>
        <v>0</v>
      </c>
      <c r="X67" s="106">
        <f>IF(CentrepointSourced[[#This Row],[Age]]="16-17",CentrepointSourced[[#This Row],[Presented HS DQ]],0)</f>
        <v>50</v>
      </c>
      <c r="Y67" s="106">
        <f>IF(CentrepointSourced[[#This Row],[Age]]="16-24",CentrepointSourced[[#This Row],[Presented HS DQ]],0)</f>
        <v>0</v>
      </c>
      <c r="Z67" s="106">
        <f>IF(CentrepointSourced[[#This Row],[Age]]="18-24",CentrepointSourced[[#This Row],[Presented HS DQ]],0)</f>
        <v>0</v>
      </c>
      <c r="AA67" s="106">
        <f>IF(CentrepointSourced[[#This Row],[Age]]="16-17",CentrepointSourced[[#This Row],[Presented CS DQ]],0)</f>
        <v>0</v>
      </c>
      <c r="AB67" s="106">
        <f>IF(CentrepointSourced[[#This Row],[Age]]="16-24",CentrepointSourced[[#This Row],[Presented CS DQ]],0)</f>
        <v>0</v>
      </c>
      <c r="AC67" s="106">
        <f>IF(CentrepointSourced[[#This Row],[Age]]="18-24",CentrepointSourced[[#This Row],[Presented CS DQ]],0)</f>
        <v>0</v>
      </c>
      <c r="AD67" s="107">
        <f>IF(CentrepointSourced[[#This Row],[Age]]="16-17",CentrepointSourced[[#This Row],[Assessed HS DQ]],0)</f>
        <v>1</v>
      </c>
      <c r="AE67" s="107">
        <f>IF(CentrepointSourced[[#This Row],[Age]]="16-24",CentrepointSourced[[#This Row],[Assessed HS DQ]],0)</f>
        <v>0</v>
      </c>
      <c r="AF67" s="107">
        <f>IF(CentrepointSourced[[#This Row],[Age]]="18-24",CentrepointSourced[[#This Row],[Assessed HS DQ]],0)</f>
        <v>0</v>
      </c>
      <c r="AG67" s="107">
        <f>IF(CentrepointSourced[[#This Row],[Age]]="16-17",CentrepointSourced[[#This Row],[Assessed CS DQ]],0)</f>
        <v>0</v>
      </c>
      <c r="AH67" s="107">
        <f>IF(CentrepointSourced[[#This Row],[Age]]="16-24",CentrepointSourced[[#This Row],[Assessed CS DQ]],0)</f>
        <v>0</v>
      </c>
      <c r="AI67" s="107">
        <f>IF(CentrepointSourced[[#This Row],[Age]]="18-24",CentrepointSourced[[#This Row],[Assessed CS DQ]],0)</f>
        <v>0</v>
      </c>
    </row>
    <row r="68" spans="1:35" customFormat="1" ht="13.5" customHeight="1">
      <c r="A68" s="45" t="s">
        <v>40</v>
      </c>
      <c r="B68" s="45" t="s">
        <v>164</v>
      </c>
      <c r="C68" s="45" t="s">
        <v>165</v>
      </c>
      <c r="D68" s="45"/>
      <c r="E68" s="67">
        <v>2012</v>
      </c>
      <c r="F68" s="67" t="s">
        <v>26</v>
      </c>
      <c r="G68" s="67">
        <v>378</v>
      </c>
      <c r="H68" s="68">
        <v>24</v>
      </c>
      <c r="I68" s="67">
        <v>7</v>
      </c>
      <c r="J68" s="45"/>
      <c r="K68" s="72"/>
      <c r="L68" s="72"/>
      <c r="M68" s="73">
        <v>0</v>
      </c>
      <c r="N68" s="73">
        <v>0</v>
      </c>
      <c r="O68" s="73"/>
      <c r="P68" s="73"/>
      <c r="Q68" s="41" t="str">
        <f>IF(CentrepointSourced[[#This Row],[Country]]="Northern Ireland","Northern Ireland",IFERROR(VLOOKUP(CentrepointSourced[[#This Row],[Local Authority]],LKP_LANameDQ[],2,FALSE),CentrepointSourced[[#This Row],[Local Authority]]))</f>
        <v>Blackburn with Darwen</v>
      </c>
      <c r="R68" s="41" t="str">
        <f>IF(CentrepointSourced[[#This Row],[LA type]]="County","",INDEX(ConsolGeog[lad14cd],MATCH(CentrepointSourced[[#This Row],[Local Authority DQ]],ConsolGeog[la_name],0)))</f>
        <v>E06000008</v>
      </c>
      <c r="S68" s="41" t="str">
        <f>IF(OR(CentrepointSourced[[#This Row],[Country]]="Northern Ireland",CentrepointSourced[[#This Row],[Country]]="Scotland",CentrepointSourced[[#This Row],[Country]]="Wales"),"Local Authority",CentrepointSourced[[#This Row],[LA type]])</f>
        <v>Unitary</v>
      </c>
      <c r="T68" s="41">
        <f>IF(TRIM(CentrepointSourced[[#This Row],[Presented HS]])="",0,IF(CentrepointSourced[[#This Row],[Presented HS]]="&lt;5",2.5,IF(CentrepointSourced[[#This Row],[Presented HS]]="&lt;10",5,VALUE(TRIM(CentrepointSourced[[#This Row],[Presented HS]])))))</f>
        <v>378</v>
      </c>
      <c r="U68" s="41">
        <f>IF(TRIM(CentrepointSourced[[#This Row],[Assessed HS]])="",0,IF(CentrepointSourced[[#This Row],[Assessed HS]]="&lt;5",2.5,IF(CentrepointSourced[[#This Row],[Assessed HS]]="&lt;10",5,VALUE(TRIM(CentrepointSourced[[#This Row],[Assessed HS]])))))</f>
        <v>24</v>
      </c>
      <c r="V68" s="41">
        <f>IF(TRIM(CentrepointSourced[[#This Row],[Presented CS]])="",0,IF(CentrepointSourced[[#This Row],[Presented CS]]="&lt;5",2.5,IF(CentrepointSourced[[#This Row],[Presented CS]]="&lt;10",5,VALUE(TRIM(CentrepointSourced[[#This Row],[Presented CS]])))))</f>
        <v>0</v>
      </c>
      <c r="W68" s="41">
        <f>IF(TRIM(CentrepointSourced[[#This Row],[Assessed CS]])="",0,IF(CentrepointSourced[[#This Row],[Assessed CS]]="&lt;5",2.5,IF(CentrepointSourced[[#This Row],[Assessed CS]]="&lt;10",5,VALUE(TRIM(CentrepointSourced[[#This Row],[Assessed CS]])))))</f>
        <v>0</v>
      </c>
      <c r="X68" s="106">
        <f>IF(CentrepointSourced[[#This Row],[Age]]="16-17",CentrepointSourced[[#This Row],[Presented HS DQ]],0)</f>
        <v>0</v>
      </c>
      <c r="Y68" s="106">
        <f>IF(CentrepointSourced[[#This Row],[Age]]="16-24",CentrepointSourced[[#This Row],[Presented HS DQ]],0)</f>
        <v>0</v>
      </c>
      <c r="Z68" s="106">
        <f>IF(CentrepointSourced[[#This Row],[Age]]="18-24",CentrepointSourced[[#This Row],[Presented HS DQ]],0)</f>
        <v>378</v>
      </c>
      <c r="AA68" s="106">
        <f>IF(CentrepointSourced[[#This Row],[Age]]="16-17",CentrepointSourced[[#This Row],[Presented CS DQ]],0)</f>
        <v>0</v>
      </c>
      <c r="AB68" s="106">
        <f>IF(CentrepointSourced[[#This Row],[Age]]="16-24",CentrepointSourced[[#This Row],[Presented CS DQ]],0)</f>
        <v>0</v>
      </c>
      <c r="AC68" s="106">
        <f>IF(CentrepointSourced[[#This Row],[Age]]="18-24",CentrepointSourced[[#This Row],[Presented CS DQ]],0)</f>
        <v>0</v>
      </c>
      <c r="AD68" s="107">
        <f>IF(CentrepointSourced[[#This Row],[Age]]="16-17",CentrepointSourced[[#This Row],[Assessed HS DQ]],0)</f>
        <v>0</v>
      </c>
      <c r="AE68" s="107">
        <f>IF(CentrepointSourced[[#This Row],[Age]]="16-24",CentrepointSourced[[#This Row],[Assessed HS DQ]],0)</f>
        <v>0</v>
      </c>
      <c r="AF68" s="107">
        <f>IF(CentrepointSourced[[#This Row],[Age]]="18-24",CentrepointSourced[[#This Row],[Assessed HS DQ]],0)</f>
        <v>24</v>
      </c>
      <c r="AG68" s="107">
        <f>IF(CentrepointSourced[[#This Row],[Age]]="16-17",CentrepointSourced[[#This Row],[Assessed CS DQ]],0)</f>
        <v>0</v>
      </c>
      <c r="AH68" s="107">
        <f>IF(CentrepointSourced[[#This Row],[Age]]="16-24",CentrepointSourced[[#This Row],[Assessed CS DQ]],0)</f>
        <v>0</v>
      </c>
      <c r="AI68" s="107">
        <f>IF(CentrepointSourced[[#This Row],[Age]]="18-24",CentrepointSourced[[#This Row],[Assessed CS DQ]],0)</f>
        <v>0</v>
      </c>
    </row>
    <row r="69" spans="1:35" customFormat="1" ht="13.5" customHeight="1">
      <c r="A69" s="45" t="s">
        <v>40</v>
      </c>
      <c r="B69" s="45" t="s">
        <v>164</v>
      </c>
      <c r="C69" s="45" t="s">
        <v>165</v>
      </c>
      <c r="D69" s="45"/>
      <c r="E69" s="67">
        <v>2013</v>
      </c>
      <c r="F69" s="67" t="s">
        <v>25</v>
      </c>
      <c r="G69" s="67">
        <v>50</v>
      </c>
      <c r="H69" s="68">
        <v>0</v>
      </c>
      <c r="I69" s="67">
        <v>0</v>
      </c>
      <c r="J69" s="45"/>
      <c r="K69" s="72"/>
      <c r="L69" s="72"/>
      <c r="M69" s="73">
        <v>0</v>
      </c>
      <c r="N69" s="73">
        <v>0</v>
      </c>
      <c r="O69" s="73"/>
      <c r="P69" s="73"/>
      <c r="Q69" s="41" t="str">
        <f>IF(CentrepointSourced[[#This Row],[Country]]="Northern Ireland","Northern Ireland",IFERROR(VLOOKUP(CentrepointSourced[[#This Row],[Local Authority]],LKP_LANameDQ[],2,FALSE),CentrepointSourced[[#This Row],[Local Authority]]))</f>
        <v>Blackburn with Darwen</v>
      </c>
      <c r="R69" s="41" t="str">
        <f>IF(CentrepointSourced[[#This Row],[LA type]]="County","",INDEX(ConsolGeog[lad14cd],MATCH(CentrepointSourced[[#This Row],[Local Authority DQ]],ConsolGeog[la_name],0)))</f>
        <v>E06000008</v>
      </c>
      <c r="S69" s="41" t="str">
        <f>IF(OR(CentrepointSourced[[#This Row],[Country]]="Northern Ireland",CentrepointSourced[[#This Row],[Country]]="Scotland",CentrepointSourced[[#This Row],[Country]]="Wales"),"Local Authority",CentrepointSourced[[#This Row],[LA type]])</f>
        <v>Unitary</v>
      </c>
      <c r="T69" s="41">
        <f>IF(TRIM(CentrepointSourced[[#This Row],[Presented HS]])="",0,IF(CentrepointSourced[[#This Row],[Presented HS]]="&lt;5",2.5,IF(CentrepointSourced[[#This Row],[Presented HS]]="&lt;10",5,VALUE(TRIM(CentrepointSourced[[#This Row],[Presented HS]])))))</f>
        <v>50</v>
      </c>
      <c r="U69" s="41">
        <f>IF(TRIM(CentrepointSourced[[#This Row],[Assessed HS]])="",0,IF(CentrepointSourced[[#This Row],[Assessed HS]]="&lt;5",2.5,IF(CentrepointSourced[[#This Row],[Assessed HS]]="&lt;10",5,VALUE(TRIM(CentrepointSourced[[#This Row],[Assessed HS]])))))</f>
        <v>0</v>
      </c>
      <c r="V69" s="41">
        <f>IF(TRIM(CentrepointSourced[[#This Row],[Presented CS]])="",0,IF(CentrepointSourced[[#This Row],[Presented CS]]="&lt;5",2.5,IF(CentrepointSourced[[#This Row],[Presented CS]]="&lt;10",5,VALUE(TRIM(CentrepointSourced[[#This Row],[Presented CS]])))))</f>
        <v>0</v>
      </c>
      <c r="W69" s="41">
        <f>IF(TRIM(CentrepointSourced[[#This Row],[Assessed CS]])="",0,IF(CentrepointSourced[[#This Row],[Assessed CS]]="&lt;5",2.5,IF(CentrepointSourced[[#This Row],[Assessed CS]]="&lt;10",5,VALUE(TRIM(CentrepointSourced[[#This Row],[Assessed CS]])))))</f>
        <v>0</v>
      </c>
      <c r="X69" s="106">
        <f>IF(CentrepointSourced[[#This Row],[Age]]="16-17",CentrepointSourced[[#This Row],[Presented HS DQ]],0)</f>
        <v>50</v>
      </c>
      <c r="Y69" s="106">
        <f>IF(CentrepointSourced[[#This Row],[Age]]="16-24",CentrepointSourced[[#This Row],[Presented HS DQ]],0)</f>
        <v>0</v>
      </c>
      <c r="Z69" s="106">
        <f>IF(CentrepointSourced[[#This Row],[Age]]="18-24",CentrepointSourced[[#This Row],[Presented HS DQ]],0)</f>
        <v>0</v>
      </c>
      <c r="AA69" s="106">
        <f>IF(CentrepointSourced[[#This Row],[Age]]="16-17",CentrepointSourced[[#This Row],[Presented CS DQ]],0)</f>
        <v>0</v>
      </c>
      <c r="AB69" s="106">
        <f>IF(CentrepointSourced[[#This Row],[Age]]="16-24",CentrepointSourced[[#This Row],[Presented CS DQ]],0)</f>
        <v>0</v>
      </c>
      <c r="AC69" s="106">
        <f>IF(CentrepointSourced[[#This Row],[Age]]="18-24",CentrepointSourced[[#This Row],[Presented CS DQ]],0)</f>
        <v>0</v>
      </c>
      <c r="AD69" s="107">
        <f>IF(CentrepointSourced[[#This Row],[Age]]="16-17",CentrepointSourced[[#This Row],[Assessed HS DQ]],0)</f>
        <v>0</v>
      </c>
      <c r="AE69" s="107">
        <f>IF(CentrepointSourced[[#This Row],[Age]]="16-24",CentrepointSourced[[#This Row],[Assessed HS DQ]],0)</f>
        <v>0</v>
      </c>
      <c r="AF69" s="107">
        <f>IF(CentrepointSourced[[#This Row],[Age]]="18-24",CentrepointSourced[[#This Row],[Assessed HS DQ]],0)</f>
        <v>0</v>
      </c>
      <c r="AG69" s="107">
        <f>IF(CentrepointSourced[[#This Row],[Age]]="16-17",CentrepointSourced[[#This Row],[Assessed CS DQ]],0)</f>
        <v>0</v>
      </c>
      <c r="AH69" s="107">
        <f>IF(CentrepointSourced[[#This Row],[Age]]="16-24",CentrepointSourced[[#This Row],[Assessed CS DQ]],0)</f>
        <v>0</v>
      </c>
      <c r="AI69" s="107">
        <f>IF(CentrepointSourced[[#This Row],[Age]]="18-24",CentrepointSourced[[#This Row],[Assessed CS DQ]],0)</f>
        <v>0</v>
      </c>
    </row>
    <row r="70" spans="1:35" customFormat="1" ht="13.5" customHeight="1">
      <c r="A70" s="45" t="s">
        <v>40</v>
      </c>
      <c r="B70" s="45" t="s">
        <v>164</v>
      </c>
      <c r="C70" s="45" t="s">
        <v>165</v>
      </c>
      <c r="D70" s="45"/>
      <c r="E70" s="67">
        <v>2013</v>
      </c>
      <c r="F70" s="67" t="s">
        <v>26</v>
      </c>
      <c r="G70" s="67">
        <v>318</v>
      </c>
      <c r="H70" s="68">
        <v>30</v>
      </c>
      <c r="I70" s="67">
        <v>4</v>
      </c>
      <c r="J70" s="45"/>
      <c r="K70" s="72"/>
      <c r="L70" s="72"/>
      <c r="M70" s="73">
        <v>0</v>
      </c>
      <c r="N70" s="73">
        <v>0</v>
      </c>
      <c r="O70" s="73"/>
      <c r="P70" s="73"/>
      <c r="Q70" s="41" t="str">
        <f>IF(CentrepointSourced[[#This Row],[Country]]="Northern Ireland","Northern Ireland",IFERROR(VLOOKUP(CentrepointSourced[[#This Row],[Local Authority]],LKP_LANameDQ[],2,FALSE),CentrepointSourced[[#This Row],[Local Authority]]))</f>
        <v>Blackburn with Darwen</v>
      </c>
      <c r="R70" s="41" t="str">
        <f>IF(CentrepointSourced[[#This Row],[LA type]]="County","",INDEX(ConsolGeog[lad14cd],MATCH(CentrepointSourced[[#This Row],[Local Authority DQ]],ConsolGeog[la_name],0)))</f>
        <v>E06000008</v>
      </c>
      <c r="S70" s="41" t="str">
        <f>IF(OR(CentrepointSourced[[#This Row],[Country]]="Northern Ireland",CentrepointSourced[[#This Row],[Country]]="Scotland",CentrepointSourced[[#This Row],[Country]]="Wales"),"Local Authority",CentrepointSourced[[#This Row],[LA type]])</f>
        <v>Unitary</v>
      </c>
      <c r="T70" s="41">
        <f>IF(TRIM(CentrepointSourced[[#This Row],[Presented HS]])="",0,IF(CentrepointSourced[[#This Row],[Presented HS]]="&lt;5",2.5,IF(CentrepointSourced[[#This Row],[Presented HS]]="&lt;10",5,VALUE(TRIM(CentrepointSourced[[#This Row],[Presented HS]])))))</f>
        <v>318</v>
      </c>
      <c r="U70" s="41">
        <f>IF(TRIM(CentrepointSourced[[#This Row],[Assessed HS]])="",0,IF(CentrepointSourced[[#This Row],[Assessed HS]]="&lt;5",2.5,IF(CentrepointSourced[[#This Row],[Assessed HS]]="&lt;10",5,VALUE(TRIM(CentrepointSourced[[#This Row],[Assessed HS]])))))</f>
        <v>30</v>
      </c>
      <c r="V70" s="41">
        <f>IF(TRIM(CentrepointSourced[[#This Row],[Presented CS]])="",0,IF(CentrepointSourced[[#This Row],[Presented CS]]="&lt;5",2.5,IF(CentrepointSourced[[#This Row],[Presented CS]]="&lt;10",5,VALUE(TRIM(CentrepointSourced[[#This Row],[Presented CS]])))))</f>
        <v>0</v>
      </c>
      <c r="W70" s="41">
        <f>IF(TRIM(CentrepointSourced[[#This Row],[Assessed CS]])="",0,IF(CentrepointSourced[[#This Row],[Assessed CS]]="&lt;5",2.5,IF(CentrepointSourced[[#This Row],[Assessed CS]]="&lt;10",5,VALUE(TRIM(CentrepointSourced[[#This Row],[Assessed CS]])))))</f>
        <v>0</v>
      </c>
      <c r="X70" s="106">
        <f>IF(CentrepointSourced[[#This Row],[Age]]="16-17",CentrepointSourced[[#This Row],[Presented HS DQ]],0)</f>
        <v>0</v>
      </c>
      <c r="Y70" s="106">
        <f>IF(CentrepointSourced[[#This Row],[Age]]="16-24",CentrepointSourced[[#This Row],[Presented HS DQ]],0)</f>
        <v>0</v>
      </c>
      <c r="Z70" s="106">
        <f>IF(CentrepointSourced[[#This Row],[Age]]="18-24",CentrepointSourced[[#This Row],[Presented HS DQ]],0)</f>
        <v>318</v>
      </c>
      <c r="AA70" s="106">
        <f>IF(CentrepointSourced[[#This Row],[Age]]="16-17",CentrepointSourced[[#This Row],[Presented CS DQ]],0)</f>
        <v>0</v>
      </c>
      <c r="AB70" s="106">
        <f>IF(CentrepointSourced[[#This Row],[Age]]="16-24",CentrepointSourced[[#This Row],[Presented CS DQ]],0)</f>
        <v>0</v>
      </c>
      <c r="AC70" s="106">
        <f>IF(CentrepointSourced[[#This Row],[Age]]="18-24",CentrepointSourced[[#This Row],[Presented CS DQ]],0)</f>
        <v>0</v>
      </c>
      <c r="AD70" s="107">
        <f>IF(CentrepointSourced[[#This Row],[Age]]="16-17",CentrepointSourced[[#This Row],[Assessed HS DQ]],0)</f>
        <v>0</v>
      </c>
      <c r="AE70" s="107">
        <f>IF(CentrepointSourced[[#This Row],[Age]]="16-24",CentrepointSourced[[#This Row],[Assessed HS DQ]],0)</f>
        <v>0</v>
      </c>
      <c r="AF70" s="107">
        <f>IF(CentrepointSourced[[#This Row],[Age]]="18-24",CentrepointSourced[[#This Row],[Assessed HS DQ]],0)</f>
        <v>30</v>
      </c>
      <c r="AG70" s="107">
        <f>IF(CentrepointSourced[[#This Row],[Age]]="16-17",CentrepointSourced[[#This Row],[Assessed CS DQ]],0)</f>
        <v>0</v>
      </c>
      <c r="AH70" s="107">
        <f>IF(CentrepointSourced[[#This Row],[Age]]="16-24",CentrepointSourced[[#This Row],[Assessed CS DQ]],0)</f>
        <v>0</v>
      </c>
      <c r="AI70" s="107">
        <f>IF(CentrepointSourced[[#This Row],[Age]]="18-24",CentrepointSourced[[#This Row],[Assessed CS DQ]],0)</f>
        <v>0</v>
      </c>
    </row>
    <row r="71" spans="1:35" customFormat="1" ht="13.5" customHeight="1">
      <c r="A71" s="45" t="s">
        <v>40</v>
      </c>
      <c r="B71" s="45" t="s">
        <v>164</v>
      </c>
      <c r="C71" s="45" t="s">
        <v>165</v>
      </c>
      <c r="D71" s="45"/>
      <c r="E71" s="67">
        <v>2014</v>
      </c>
      <c r="F71" s="67" t="s">
        <v>25</v>
      </c>
      <c r="G71" s="67">
        <v>65</v>
      </c>
      <c r="H71" s="68">
        <v>3</v>
      </c>
      <c r="I71" s="67">
        <v>0</v>
      </c>
      <c r="J71" s="45"/>
      <c r="K71" s="72"/>
      <c r="L71" s="72"/>
      <c r="M71" s="73">
        <v>0</v>
      </c>
      <c r="N71" s="73">
        <v>0</v>
      </c>
      <c r="O71" s="73"/>
      <c r="P71" s="73"/>
      <c r="Q71" s="41" t="str">
        <f>IF(CentrepointSourced[[#This Row],[Country]]="Northern Ireland","Northern Ireland",IFERROR(VLOOKUP(CentrepointSourced[[#This Row],[Local Authority]],LKP_LANameDQ[],2,FALSE),CentrepointSourced[[#This Row],[Local Authority]]))</f>
        <v>Blackburn with Darwen</v>
      </c>
      <c r="R71" s="41" t="str">
        <f>IF(CentrepointSourced[[#This Row],[LA type]]="County","",INDEX(ConsolGeog[lad14cd],MATCH(CentrepointSourced[[#This Row],[Local Authority DQ]],ConsolGeog[la_name],0)))</f>
        <v>E06000008</v>
      </c>
      <c r="S71" s="41" t="str">
        <f>IF(OR(CentrepointSourced[[#This Row],[Country]]="Northern Ireland",CentrepointSourced[[#This Row],[Country]]="Scotland",CentrepointSourced[[#This Row],[Country]]="Wales"),"Local Authority",CentrepointSourced[[#This Row],[LA type]])</f>
        <v>Unitary</v>
      </c>
      <c r="T71" s="41">
        <f>IF(TRIM(CentrepointSourced[[#This Row],[Presented HS]])="",0,IF(CentrepointSourced[[#This Row],[Presented HS]]="&lt;5",2.5,IF(CentrepointSourced[[#This Row],[Presented HS]]="&lt;10",5,VALUE(TRIM(CentrepointSourced[[#This Row],[Presented HS]])))))</f>
        <v>65</v>
      </c>
      <c r="U71" s="41">
        <f>IF(TRIM(CentrepointSourced[[#This Row],[Assessed HS]])="",0,IF(CentrepointSourced[[#This Row],[Assessed HS]]="&lt;5",2.5,IF(CentrepointSourced[[#This Row],[Assessed HS]]="&lt;10",5,VALUE(TRIM(CentrepointSourced[[#This Row],[Assessed HS]])))))</f>
        <v>3</v>
      </c>
      <c r="V71" s="41">
        <f>IF(TRIM(CentrepointSourced[[#This Row],[Presented CS]])="",0,IF(CentrepointSourced[[#This Row],[Presented CS]]="&lt;5",2.5,IF(CentrepointSourced[[#This Row],[Presented CS]]="&lt;10",5,VALUE(TRIM(CentrepointSourced[[#This Row],[Presented CS]])))))</f>
        <v>0</v>
      </c>
      <c r="W71" s="41">
        <f>IF(TRIM(CentrepointSourced[[#This Row],[Assessed CS]])="",0,IF(CentrepointSourced[[#This Row],[Assessed CS]]="&lt;5",2.5,IF(CentrepointSourced[[#This Row],[Assessed CS]]="&lt;10",5,VALUE(TRIM(CentrepointSourced[[#This Row],[Assessed CS]])))))</f>
        <v>0</v>
      </c>
      <c r="X71" s="106">
        <f>IF(CentrepointSourced[[#This Row],[Age]]="16-17",CentrepointSourced[[#This Row],[Presented HS DQ]],0)</f>
        <v>65</v>
      </c>
      <c r="Y71" s="106">
        <f>IF(CentrepointSourced[[#This Row],[Age]]="16-24",CentrepointSourced[[#This Row],[Presented HS DQ]],0)</f>
        <v>0</v>
      </c>
      <c r="Z71" s="106">
        <f>IF(CentrepointSourced[[#This Row],[Age]]="18-24",CentrepointSourced[[#This Row],[Presented HS DQ]],0)</f>
        <v>0</v>
      </c>
      <c r="AA71" s="106">
        <f>IF(CentrepointSourced[[#This Row],[Age]]="16-17",CentrepointSourced[[#This Row],[Presented CS DQ]],0)</f>
        <v>0</v>
      </c>
      <c r="AB71" s="106">
        <f>IF(CentrepointSourced[[#This Row],[Age]]="16-24",CentrepointSourced[[#This Row],[Presented CS DQ]],0)</f>
        <v>0</v>
      </c>
      <c r="AC71" s="106">
        <f>IF(CentrepointSourced[[#This Row],[Age]]="18-24",CentrepointSourced[[#This Row],[Presented CS DQ]],0)</f>
        <v>0</v>
      </c>
      <c r="AD71" s="107">
        <f>IF(CentrepointSourced[[#This Row],[Age]]="16-17",CentrepointSourced[[#This Row],[Assessed HS DQ]],0)</f>
        <v>3</v>
      </c>
      <c r="AE71" s="107">
        <f>IF(CentrepointSourced[[#This Row],[Age]]="16-24",CentrepointSourced[[#This Row],[Assessed HS DQ]],0)</f>
        <v>0</v>
      </c>
      <c r="AF71" s="107">
        <f>IF(CentrepointSourced[[#This Row],[Age]]="18-24",CentrepointSourced[[#This Row],[Assessed HS DQ]],0)</f>
        <v>0</v>
      </c>
      <c r="AG71" s="107">
        <f>IF(CentrepointSourced[[#This Row],[Age]]="16-17",CentrepointSourced[[#This Row],[Assessed CS DQ]],0)</f>
        <v>0</v>
      </c>
      <c r="AH71" s="107">
        <f>IF(CentrepointSourced[[#This Row],[Age]]="16-24",CentrepointSourced[[#This Row],[Assessed CS DQ]],0)</f>
        <v>0</v>
      </c>
      <c r="AI71" s="107">
        <f>IF(CentrepointSourced[[#This Row],[Age]]="18-24",CentrepointSourced[[#This Row],[Assessed CS DQ]],0)</f>
        <v>0</v>
      </c>
    </row>
    <row r="72" spans="1:35" customFormat="1" ht="13.5" customHeight="1">
      <c r="A72" s="45" t="s">
        <v>40</v>
      </c>
      <c r="B72" s="45" t="s">
        <v>164</v>
      </c>
      <c r="C72" s="45" t="s">
        <v>165</v>
      </c>
      <c r="D72" s="45"/>
      <c r="E72" s="67">
        <v>2014</v>
      </c>
      <c r="F72" s="67" t="s">
        <v>26</v>
      </c>
      <c r="G72" s="67">
        <v>363</v>
      </c>
      <c r="H72" s="68">
        <v>67</v>
      </c>
      <c r="I72" s="67">
        <v>4</v>
      </c>
      <c r="J72" s="45"/>
      <c r="K72" s="72"/>
      <c r="L72" s="72"/>
      <c r="M72" s="73">
        <v>0</v>
      </c>
      <c r="N72" s="73">
        <v>0</v>
      </c>
      <c r="O72" s="73"/>
      <c r="P72" s="73"/>
      <c r="Q72" s="41" t="str">
        <f>IF(CentrepointSourced[[#This Row],[Country]]="Northern Ireland","Northern Ireland",IFERROR(VLOOKUP(CentrepointSourced[[#This Row],[Local Authority]],LKP_LANameDQ[],2,FALSE),CentrepointSourced[[#This Row],[Local Authority]]))</f>
        <v>Blackburn with Darwen</v>
      </c>
      <c r="R72" s="41" t="str">
        <f>IF(CentrepointSourced[[#This Row],[LA type]]="County","",INDEX(ConsolGeog[lad14cd],MATCH(CentrepointSourced[[#This Row],[Local Authority DQ]],ConsolGeog[la_name],0)))</f>
        <v>E06000008</v>
      </c>
      <c r="S72" s="41" t="str">
        <f>IF(OR(CentrepointSourced[[#This Row],[Country]]="Northern Ireland",CentrepointSourced[[#This Row],[Country]]="Scotland",CentrepointSourced[[#This Row],[Country]]="Wales"),"Local Authority",CentrepointSourced[[#This Row],[LA type]])</f>
        <v>Unitary</v>
      </c>
      <c r="T72" s="41">
        <f>IF(TRIM(CentrepointSourced[[#This Row],[Presented HS]])="",0,IF(CentrepointSourced[[#This Row],[Presented HS]]="&lt;5",2.5,IF(CentrepointSourced[[#This Row],[Presented HS]]="&lt;10",5,VALUE(TRIM(CentrepointSourced[[#This Row],[Presented HS]])))))</f>
        <v>363</v>
      </c>
      <c r="U72" s="41">
        <f>IF(TRIM(CentrepointSourced[[#This Row],[Assessed HS]])="",0,IF(CentrepointSourced[[#This Row],[Assessed HS]]="&lt;5",2.5,IF(CentrepointSourced[[#This Row],[Assessed HS]]="&lt;10",5,VALUE(TRIM(CentrepointSourced[[#This Row],[Assessed HS]])))))</f>
        <v>67</v>
      </c>
      <c r="V72" s="41">
        <f>IF(TRIM(CentrepointSourced[[#This Row],[Presented CS]])="",0,IF(CentrepointSourced[[#This Row],[Presented CS]]="&lt;5",2.5,IF(CentrepointSourced[[#This Row],[Presented CS]]="&lt;10",5,VALUE(TRIM(CentrepointSourced[[#This Row],[Presented CS]])))))</f>
        <v>0</v>
      </c>
      <c r="W72" s="41">
        <f>IF(TRIM(CentrepointSourced[[#This Row],[Assessed CS]])="",0,IF(CentrepointSourced[[#This Row],[Assessed CS]]="&lt;5",2.5,IF(CentrepointSourced[[#This Row],[Assessed CS]]="&lt;10",5,VALUE(TRIM(CentrepointSourced[[#This Row],[Assessed CS]])))))</f>
        <v>0</v>
      </c>
      <c r="X72" s="106">
        <f>IF(CentrepointSourced[[#This Row],[Age]]="16-17",CentrepointSourced[[#This Row],[Presented HS DQ]],0)</f>
        <v>0</v>
      </c>
      <c r="Y72" s="106">
        <f>IF(CentrepointSourced[[#This Row],[Age]]="16-24",CentrepointSourced[[#This Row],[Presented HS DQ]],0)</f>
        <v>0</v>
      </c>
      <c r="Z72" s="106">
        <f>IF(CentrepointSourced[[#This Row],[Age]]="18-24",CentrepointSourced[[#This Row],[Presented HS DQ]],0)</f>
        <v>363</v>
      </c>
      <c r="AA72" s="106">
        <f>IF(CentrepointSourced[[#This Row],[Age]]="16-17",CentrepointSourced[[#This Row],[Presented CS DQ]],0)</f>
        <v>0</v>
      </c>
      <c r="AB72" s="106">
        <f>IF(CentrepointSourced[[#This Row],[Age]]="16-24",CentrepointSourced[[#This Row],[Presented CS DQ]],0)</f>
        <v>0</v>
      </c>
      <c r="AC72" s="106">
        <f>IF(CentrepointSourced[[#This Row],[Age]]="18-24",CentrepointSourced[[#This Row],[Presented CS DQ]],0)</f>
        <v>0</v>
      </c>
      <c r="AD72" s="107">
        <f>IF(CentrepointSourced[[#This Row],[Age]]="16-17",CentrepointSourced[[#This Row],[Assessed HS DQ]],0)</f>
        <v>0</v>
      </c>
      <c r="AE72" s="107">
        <f>IF(CentrepointSourced[[#This Row],[Age]]="16-24",CentrepointSourced[[#This Row],[Assessed HS DQ]],0)</f>
        <v>0</v>
      </c>
      <c r="AF72" s="107">
        <f>IF(CentrepointSourced[[#This Row],[Age]]="18-24",CentrepointSourced[[#This Row],[Assessed HS DQ]],0)</f>
        <v>67</v>
      </c>
      <c r="AG72" s="107">
        <f>IF(CentrepointSourced[[#This Row],[Age]]="16-17",CentrepointSourced[[#This Row],[Assessed CS DQ]],0)</f>
        <v>0</v>
      </c>
      <c r="AH72" s="107">
        <f>IF(CentrepointSourced[[#This Row],[Age]]="16-24",CentrepointSourced[[#This Row],[Assessed CS DQ]],0)</f>
        <v>0</v>
      </c>
      <c r="AI72" s="107">
        <f>IF(CentrepointSourced[[#This Row],[Age]]="18-24",CentrepointSourced[[#This Row],[Assessed CS DQ]],0)</f>
        <v>0</v>
      </c>
    </row>
    <row r="73" spans="1:35" customFormat="1" ht="13.5" customHeight="1">
      <c r="A73" s="45" t="s">
        <v>40</v>
      </c>
      <c r="B73" s="45" t="s">
        <v>291</v>
      </c>
      <c r="C73" s="45" t="s">
        <v>165</v>
      </c>
      <c r="D73" s="45"/>
      <c r="E73" s="67">
        <v>2012</v>
      </c>
      <c r="F73" s="67" t="s">
        <v>25</v>
      </c>
      <c r="G73" s="67"/>
      <c r="H73" s="68">
        <v>2</v>
      </c>
      <c r="I73" s="67"/>
      <c r="J73" s="45"/>
      <c r="K73" s="67"/>
      <c r="L73" s="67"/>
      <c r="M73" s="67"/>
      <c r="N73" s="67"/>
      <c r="O73" s="67"/>
      <c r="P73" s="67"/>
      <c r="Q73" s="41" t="str">
        <f>IF(CentrepointSourced[[#This Row],[Country]]="Northern Ireland","Northern Ireland",IFERROR(VLOOKUP(CentrepointSourced[[#This Row],[Local Authority]],LKP_LANameDQ[],2,FALSE),CentrepointSourced[[#This Row],[Local Authority]]))</f>
        <v>Bolton</v>
      </c>
      <c r="R73" s="41" t="str">
        <f>IF(CentrepointSourced[[#This Row],[LA type]]="County","",INDEX(ConsolGeog[lad14cd],MATCH(CentrepointSourced[[#This Row],[Local Authority DQ]],ConsolGeog[la_name],0)))</f>
        <v>E08000001</v>
      </c>
      <c r="S73" s="41" t="str">
        <f>IF(OR(CentrepointSourced[[#This Row],[Country]]="Northern Ireland",CentrepointSourced[[#This Row],[Country]]="Scotland",CentrepointSourced[[#This Row],[Country]]="Wales"),"Local Authority",CentrepointSourced[[#This Row],[LA type]])</f>
        <v>Unitary</v>
      </c>
      <c r="T73" s="41">
        <f>IF(TRIM(CentrepointSourced[[#This Row],[Presented HS]])="",0,IF(CentrepointSourced[[#This Row],[Presented HS]]="&lt;5",2.5,IF(CentrepointSourced[[#This Row],[Presented HS]]="&lt;10",5,VALUE(TRIM(CentrepointSourced[[#This Row],[Presented HS]])))))</f>
        <v>0</v>
      </c>
      <c r="U73" s="41">
        <f>IF(TRIM(CentrepointSourced[[#This Row],[Assessed HS]])="",0,IF(CentrepointSourced[[#This Row],[Assessed HS]]="&lt;5",2.5,IF(CentrepointSourced[[#This Row],[Assessed HS]]="&lt;10",5,VALUE(TRIM(CentrepointSourced[[#This Row],[Assessed HS]])))))</f>
        <v>2</v>
      </c>
      <c r="V73" s="41">
        <f>IF(TRIM(CentrepointSourced[[#This Row],[Presented CS]])="",0,IF(CentrepointSourced[[#This Row],[Presented CS]]="&lt;5",2.5,IF(CentrepointSourced[[#This Row],[Presented CS]]="&lt;10",5,VALUE(TRIM(CentrepointSourced[[#This Row],[Presented CS]])))))</f>
        <v>0</v>
      </c>
      <c r="W73" s="41">
        <f>IF(TRIM(CentrepointSourced[[#This Row],[Assessed CS]])="",0,IF(CentrepointSourced[[#This Row],[Assessed CS]]="&lt;5",2.5,IF(CentrepointSourced[[#This Row],[Assessed CS]]="&lt;10",5,VALUE(TRIM(CentrepointSourced[[#This Row],[Assessed CS]])))))</f>
        <v>0</v>
      </c>
      <c r="X73" s="106">
        <f>IF(CentrepointSourced[[#This Row],[Age]]="16-17",CentrepointSourced[[#This Row],[Presented HS DQ]],0)</f>
        <v>0</v>
      </c>
      <c r="Y73" s="106">
        <f>IF(CentrepointSourced[[#This Row],[Age]]="16-24",CentrepointSourced[[#This Row],[Presented HS DQ]],0)</f>
        <v>0</v>
      </c>
      <c r="Z73" s="106">
        <f>IF(CentrepointSourced[[#This Row],[Age]]="18-24",CentrepointSourced[[#This Row],[Presented HS DQ]],0)</f>
        <v>0</v>
      </c>
      <c r="AA73" s="106">
        <f>IF(CentrepointSourced[[#This Row],[Age]]="16-17",CentrepointSourced[[#This Row],[Presented CS DQ]],0)</f>
        <v>0</v>
      </c>
      <c r="AB73" s="106">
        <f>IF(CentrepointSourced[[#This Row],[Age]]="16-24",CentrepointSourced[[#This Row],[Presented CS DQ]],0)</f>
        <v>0</v>
      </c>
      <c r="AC73" s="106">
        <f>IF(CentrepointSourced[[#This Row],[Age]]="18-24",CentrepointSourced[[#This Row],[Presented CS DQ]],0)</f>
        <v>0</v>
      </c>
      <c r="AD73" s="107">
        <f>IF(CentrepointSourced[[#This Row],[Age]]="16-17",CentrepointSourced[[#This Row],[Assessed HS DQ]],0)</f>
        <v>2</v>
      </c>
      <c r="AE73" s="107">
        <f>IF(CentrepointSourced[[#This Row],[Age]]="16-24",CentrepointSourced[[#This Row],[Assessed HS DQ]],0)</f>
        <v>0</v>
      </c>
      <c r="AF73" s="107">
        <f>IF(CentrepointSourced[[#This Row],[Age]]="18-24",CentrepointSourced[[#This Row],[Assessed HS DQ]],0)</f>
        <v>0</v>
      </c>
      <c r="AG73" s="107">
        <f>IF(CentrepointSourced[[#This Row],[Age]]="16-17",CentrepointSourced[[#This Row],[Assessed CS DQ]],0)</f>
        <v>0</v>
      </c>
      <c r="AH73" s="107">
        <f>IF(CentrepointSourced[[#This Row],[Age]]="16-24",CentrepointSourced[[#This Row],[Assessed CS DQ]],0)</f>
        <v>0</v>
      </c>
      <c r="AI73" s="107">
        <f>IF(CentrepointSourced[[#This Row],[Age]]="18-24",CentrepointSourced[[#This Row],[Assessed CS DQ]],0)</f>
        <v>0</v>
      </c>
    </row>
    <row r="74" spans="1:35" customFormat="1" ht="13.5" customHeight="1">
      <c r="A74" s="45" t="s">
        <v>40</v>
      </c>
      <c r="B74" s="45" t="s">
        <v>291</v>
      </c>
      <c r="C74" s="45" t="s">
        <v>165</v>
      </c>
      <c r="D74" s="45"/>
      <c r="E74" s="67">
        <v>2012</v>
      </c>
      <c r="F74" s="67" t="s">
        <v>26</v>
      </c>
      <c r="G74" s="67"/>
      <c r="H74" s="68">
        <v>219</v>
      </c>
      <c r="I74" s="67">
        <v>105</v>
      </c>
      <c r="J74" s="45"/>
      <c r="K74" s="67"/>
      <c r="L74" s="67"/>
      <c r="M74" s="67"/>
      <c r="N74" s="67"/>
      <c r="O74" s="67"/>
      <c r="P74" s="67"/>
      <c r="Q74" s="41" t="str">
        <f>IF(CentrepointSourced[[#This Row],[Country]]="Northern Ireland","Northern Ireland",IFERROR(VLOOKUP(CentrepointSourced[[#This Row],[Local Authority]],LKP_LANameDQ[],2,FALSE),CentrepointSourced[[#This Row],[Local Authority]]))</f>
        <v>Bolton</v>
      </c>
      <c r="R74" s="41" t="str">
        <f>IF(CentrepointSourced[[#This Row],[LA type]]="County","",INDEX(ConsolGeog[lad14cd],MATCH(CentrepointSourced[[#This Row],[Local Authority DQ]],ConsolGeog[la_name],0)))</f>
        <v>E08000001</v>
      </c>
      <c r="S74" s="41" t="str">
        <f>IF(OR(CentrepointSourced[[#This Row],[Country]]="Northern Ireland",CentrepointSourced[[#This Row],[Country]]="Scotland",CentrepointSourced[[#This Row],[Country]]="Wales"),"Local Authority",CentrepointSourced[[#This Row],[LA type]])</f>
        <v>Unitary</v>
      </c>
      <c r="T74" s="41">
        <f>IF(TRIM(CentrepointSourced[[#This Row],[Presented HS]])="",0,IF(CentrepointSourced[[#This Row],[Presented HS]]="&lt;5",2.5,IF(CentrepointSourced[[#This Row],[Presented HS]]="&lt;10",5,VALUE(TRIM(CentrepointSourced[[#This Row],[Presented HS]])))))</f>
        <v>0</v>
      </c>
      <c r="U74" s="41">
        <f>IF(TRIM(CentrepointSourced[[#This Row],[Assessed HS]])="",0,IF(CentrepointSourced[[#This Row],[Assessed HS]]="&lt;5",2.5,IF(CentrepointSourced[[#This Row],[Assessed HS]]="&lt;10",5,VALUE(TRIM(CentrepointSourced[[#This Row],[Assessed HS]])))))</f>
        <v>219</v>
      </c>
      <c r="V74" s="41">
        <f>IF(TRIM(CentrepointSourced[[#This Row],[Presented CS]])="",0,IF(CentrepointSourced[[#This Row],[Presented CS]]="&lt;5",2.5,IF(CentrepointSourced[[#This Row],[Presented CS]]="&lt;10",5,VALUE(TRIM(CentrepointSourced[[#This Row],[Presented CS]])))))</f>
        <v>0</v>
      </c>
      <c r="W74" s="41">
        <f>IF(TRIM(CentrepointSourced[[#This Row],[Assessed CS]])="",0,IF(CentrepointSourced[[#This Row],[Assessed CS]]="&lt;5",2.5,IF(CentrepointSourced[[#This Row],[Assessed CS]]="&lt;10",5,VALUE(TRIM(CentrepointSourced[[#This Row],[Assessed CS]])))))</f>
        <v>0</v>
      </c>
      <c r="X74" s="106">
        <f>IF(CentrepointSourced[[#This Row],[Age]]="16-17",CentrepointSourced[[#This Row],[Presented HS DQ]],0)</f>
        <v>0</v>
      </c>
      <c r="Y74" s="106">
        <f>IF(CentrepointSourced[[#This Row],[Age]]="16-24",CentrepointSourced[[#This Row],[Presented HS DQ]],0)</f>
        <v>0</v>
      </c>
      <c r="Z74" s="106">
        <f>IF(CentrepointSourced[[#This Row],[Age]]="18-24",CentrepointSourced[[#This Row],[Presented HS DQ]],0)</f>
        <v>0</v>
      </c>
      <c r="AA74" s="106">
        <f>IF(CentrepointSourced[[#This Row],[Age]]="16-17",CentrepointSourced[[#This Row],[Presented CS DQ]],0)</f>
        <v>0</v>
      </c>
      <c r="AB74" s="106">
        <f>IF(CentrepointSourced[[#This Row],[Age]]="16-24",CentrepointSourced[[#This Row],[Presented CS DQ]],0)</f>
        <v>0</v>
      </c>
      <c r="AC74" s="106">
        <f>IF(CentrepointSourced[[#This Row],[Age]]="18-24",CentrepointSourced[[#This Row],[Presented CS DQ]],0)</f>
        <v>0</v>
      </c>
      <c r="AD74" s="107">
        <f>IF(CentrepointSourced[[#This Row],[Age]]="16-17",CentrepointSourced[[#This Row],[Assessed HS DQ]],0)</f>
        <v>0</v>
      </c>
      <c r="AE74" s="107">
        <f>IF(CentrepointSourced[[#This Row],[Age]]="16-24",CentrepointSourced[[#This Row],[Assessed HS DQ]],0)</f>
        <v>0</v>
      </c>
      <c r="AF74" s="107">
        <f>IF(CentrepointSourced[[#This Row],[Age]]="18-24",CentrepointSourced[[#This Row],[Assessed HS DQ]],0)</f>
        <v>219</v>
      </c>
      <c r="AG74" s="107">
        <f>IF(CentrepointSourced[[#This Row],[Age]]="16-17",CentrepointSourced[[#This Row],[Assessed CS DQ]],0)</f>
        <v>0</v>
      </c>
      <c r="AH74" s="107">
        <f>IF(CentrepointSourced[[#This Row],[Age]]="16-24",CentrepointSourced[[#This Row],[Assessed CS DQ]],0)</f>
        <v>0</v>
      </c>
      <c r="AI74" s="107">
        <f>IF(CentrepointSourced[[#This Row],[Age]]="18-24",CentrepointSourced[[#This Row],[Assessed CS DQ]],0)</f>
        <v>0</v>
      </c>
    </row>
    <row r="75" spans="1:35" customFormat="1" ht="13.5" customHeight="1">
      <c r="A75" s="45" t="s">
        <v>40</v>
      </c>
      <c r="B75" s="45" t="s">
        <v>291</v>
      </c>
      <c r="C75" s="45" t="s">
        <v>165</v>
      </c>
      <c r="D75" s="45"/>
      <c r="E75" s="67">
        <v>2013</v>
      </c>
      <c r="F75" s="67" t="s">
        <v>25</v>
      </c>
      <c r="G75" s="67"/>
      <c r="H75" s="68">
        <v>2</v>
      </c>
      <c r="I75" s="67"/>
      <c r="J75" s="45"/>
      <c r="K75" s="67"/>
      <c r="L75" s="67"/>
      <c r="M75" s="67"/>
      <c r="N75" s="67"/>
      <c r="O75" s="67"/>
      <c r="P75" s="67"/>
      <c r="Q75" s="41" t="str">
        <f>IF(CentrepointSourced[[#This Row],[Country]]="Northern Ireland","Northern Ireland",IFERROR(VLOOKUP(CentrepointSourced[[#This Row],[Local Authority]],LKP_LANameDQ[],2,FALSE),CentrepointSourced[[#This Row],[Local Authority]]))</f>
        <v>Bolton</v>
      </c>
      <c r="R75" s="41" t="str">
        <f>IF(CentrepointSourced[[#This Row],[LA type]]="County","",INDEX(ConsolGeog[lad14cd],MATCH(CentrepointSourced[[#This Row],[Local Authority DQ]],ConsolGeog[la_name],0)))</f>
        <v>E08000001</v>
      </c>
      <c r="S75" s="41" t="str">
        <f>IF(OR(CentrepointSourced[[#This Row],[Country]]="Northern Ireland",CentrepointSourced[[#This Row],[Country]]="Scotland",CentrepointSourced[[#This Row],[Country]]="Wales"),"Local Authority",CentrepointSourced[[#This Row],[LA type]])</f>
        <v>Unitary</v>
      </c>
      <c r="T75" s="41">
        <f>IF(TRIM(CentrepointSourced[[#This Row],[Presented HS]])="",0,IF(CentrepointSourced[[#This Row],[Presented HS]]="&lt;5",2.5,IF(CentrepointSourced[[#This Row],[Presented HS]]="&lt;10",5,VALUE(TRIM(CentrepointSourced[[#This Row],[Presented HS]])))))</f>
        <v>0</v>
      </c>
      <c r="U75" s="41">
        <f>IF(TRIM(CentrepointSourced[[#This Row],[Assessed HS]])="",0,IF(CentrepointSourced[[#This Row],[Assessed HS]]="&lt;5",2.5,IF(CentrepointSourced[[#This Row],[Assessed HS]]="&lt;10",5,VALUE(TRIM(CentrepointSourced[[#This Row],[Assessed HS]])))))</f>
        <v>2</v>
      </c>
      <c r="V75" s="41">
        <f>IF(TRIM(CentrepointSourced[[#This Row],[Presented CS]])="",0,IF(CentrepointSourced[[#This Row],[Presented CS]]="&lt;5",2.5,IF(CentrepointSourced[[#This Row],[Presented CS]]="&lt;10",5,VALUE(TRIM(CentrepointSourced[[#This Row],[Presented CS]])))))</f>
        <v>0</v>
      </c>
      <c r="W75" s="41">
        <f>IF(TRIM(CentrepointSourced[[#This Row],[Assessed CS]])="",0,IF(CentrepointSourced[[#This Row],[Assessed CS]]="&lt;5",2.5,IF(CentrepointSourced[[#This Row],[Assessed CS]]="&lt;10",5,VALUE(TRIM(CentrepointSourced[[#This Row],[Assessed CS]])))))</f>
        <v>0</v>
      </c>
      <c r="X75" s="106">
        <f>IF(CentrepointSourced[[#This Row],[Age]]="16-17",CentrepointSourced[[#This Row],[Presented HS DQ]],0)</f>
        <v>0</v>
      </c>
      <c r="Y75" s="106">
        <f>IF(CentrepointSourced[[#This Row],[Age]]="16-24",CentrepointSourced[[#This Row],[Presented HS DQ]],0)</f>
        <v>0</v>
      </c>
      <c r="Z75" s="106">
        <f>IF(CentrepointSourced[[#This Row],[Age]]="18-24",CentrepointSourced[[#This Row],[Presented HS DQ]],0)</f>
        <v>0</v>
      </c>
      <c r="AA75" s="106">
        <f>IF(CentrepointSourced[[#This Row],[Age]]="16-17",CentrepointSourced[[#This Row],[Presented CS DQ]],0)</f>
        <v>0</v>
      </c>
      <c r="AB75" s="106">
        <f>IF(CentrepointSourced[[#This Row],[Age]]="16-24",CentrepointSourced[[#This Row],[Presented CS DQ]],0)</f>
        <v>0</v>
      </c>
      <c r="AC75" s="106">
        <f>IF(CentrepointSourced[[#This Row],[Age]]="18-24",CentrepointSourced[[#This Row],[Presented CS DQ]],0)</f>
        <v>0</v>
      </c>
      <c r="AD75" s="107">
        <f>IF(CentrepointSourced[[#This Row],[Age]]="16-17",CentrepointSourced[[#This Row],[Assessed HS DQ]],0)</f>
        <v>2</v>
      </c>
      <c r="AE75" s="107">
        <f>IF(CentrepointSourced[[#This Row],[Age]]="16-24",CentrepointSourced[[#This Row],[Assessed HS DQ]],0)</f>
        <v>0</v>
      </c>
      <c r="AF75" s="107">
        <f>IF(CentrepointSourced[[#This Row],[Age]]="18-24",CentrepointSourced[[#This Row],[Assessed HS DQ]],0)</f>
        <v>0</v>
      </c>
      <c r="AG75" s="107">
        <f>IF(CentrepointSourced[[#This Row],[Age]]="16-17",CentrepointSourced[[#This Row],[Assessed CS DQ]],0)</f>
        <v>0</v>
      </c>
      <c r="AH75" s="107">
        <f>IF(CentrepointSourced[[#This Row],[Age]]="16-24",CentrepointSourced[[#This Row],[Assessed CS DQ]],0)</f>
        <v>0</v>
      </c>
      <c r="AI75" s="107">
        <f>IF(CentrepointSourced[[#This Row],[Age]]="18-24",CentrepointSourced[[#This Row],[Assessed CS DQ]],0)</f>
        <v>0</v>
      </c>
    </row>
    <row r="76" spans="1:35" customFormat="1" ht="13.5" customHeight="1">
      <c r="A76" s="45" t="s">
        <v>40</v>
      </c>
      <c r="B76" s="45" t="s">
        <v>291</v>
      </c>
      <c r="C76" s="45" t="s">
        <v>165</v>
      </c>
      <c r="D76" s="45"/>
      <c r="E76" s="67">
        <v>2013</v>
      </c>
      <c r="F76" s="67" t="s">
        <v>26</v>
      </c>
      <c r="G76" s="67"/>
      <c r="H76" s="68">
        <v>148</v>
      </c>
      <c r="I76" s="67">
        <v>65</v>
      </c>
      <c r="J76" s="45"/>
      <c r="K76" s="67"/>
      <c r="L76" s="67"/>
      <c r="M76" s="67"/>
      <c r="N76" s="67"/>
      <c r="O76" s="67"/>
      <c r="P76" s="67"/>
      <c r="Q76" s="41" t="str">
        <f>IF(CentrepointSourced[[#This Row],[Country]]="Northern Ireland","Northern Ireland",IFERROR(VLOOKUP(CentrepointSourced[[#This Row],[Local Authority]],LKP_LANameDQ[],2,FALSE),CentrepointSourced[[#This Row],[Local Authority]]))</f>
        <v>Bolton</v>
      </c>
      <c r="R76" s="41" t="str">
        <f>IF(CentrepointSourced[[#This Row],[LA type]]="County","",INDEX(ConsolGeog[lad14cd],MATCH(CentrepointSourced[[#This Row],[Local Authority DQ]],ConsolGeog[la_name],0)))</f>
        <v>E08000001</v>
      </c>
      <c r="S76" s="41" t="str">
        <f>IF(OR(CentrepointSourced[[#This Row],[Country]]="Northern Ireland",CentrepointSourced[[#This Row],[Country]]="Scotland",CentrepointSourced[[#This Row],[Country]]="Wales"),"Local Authority",CentrepointSourced[[#This Row],[LA type]])</f>
        <v>Unitary</v>
      </c>
      <c r="T76" s="41">
        <f>IF(TRIM(CentrepointSourced[[#This Row],[Presented HS]])="",0,IF(CentrepointSourced[[#This Row],[Presented HS]]="&lt;5",2.5,IF(CentrepointSourced[[#This Row],[Presented HS]]="&lt;10",5,VALUE(TRIM(CentrepointSourced[[#This Row],[Presented HS]])))))</f>
        <v>0</v>
      </c>
      <c r="U76" s="41">
        <f>IF(TRIM(CentrepointSourced[[#This Row],[Assessed HS]])="",0,IF(CentrepointSourced[[#This Row],[Assessed HS]]="&lt;5",2.5,IF(CentrepointSourced[[#This Row],[Assessed HS]]="&lt;10",5,VALUE(TRIM(CentrepointSourced[[#This Row],[Assessed HS]])))))</f>
        <v>148</v>
      </c>
      <c r="V76" s="41">
        <f>IF(TRIM(CentrepointSourced[[#This Row],[Presented CS]])="",0,IF(CentrepointSourced[[#This Row],[Presented CS]]="&lt;5",2.5,IF(CentrepointSourced[[#This Row],[Presented CS]]="&lt;10",5,VALUE(TRIM(CentrepointSourced[[#This Row],[Presented CS]])))))</f>
        <v>0</v>
      </c>
      <c r="W76" s="41">
        <f>IF(TRIM(CentrepointSourced[[#This Row],[Assessed CS]])="",0,IF(CentrepointSourced[[#This Row],[Assessed CS]]="&lt;5",2.5,IF(CentrepointSourced[[#This Row],[Assessed CS]]="&lt;10",5,VALUE(TRIM(CentrepointSourced[[#This Row],[Assessed CS]])))))</f>
        <v>0</v>
      </c>
      <c r="X76" s="106">
        <f>IF(CentrepointSourced[[#This Row],[Age]]="16-17",CentrepointSourced[[#This Row],[Presented HS DQ]],0)</f>
        <v>0</v>
      </c>
      <c r="Y76" s="106">
        <f>IF(CentrepointSourced[[#This Row],[Age]]="16-24",CentrepointSourced[[#This Row],[Presented HS DQ]],0)</f>
        <v>0</v>
      </c>
      <c r="Z76" s="106">
        <f>IF(CentrepointSourced[[#This Row],[Age]]="18-24",CentrepointSourced[[#This Row],[Presented HS DQ]],0)</f>
        <v>0</v>
      </c>
      <c r="AA76" s="106">
        <f>IF(CentrepointSourced[[#This Row],[Age]]="16-17",CentrepointSourced[[#This Row],[Presented CS DQ]],0)</f>
        <v>0</v>
      </c>
      <c r="AB76" s="106">
        <f>IF(CentrepointSourced[[#This Row],[Age]]="16-24",CentrepointSourced[[#This Row],[Presented CS DQ]],0)</f>
        <v>0</v>
      </c>
      <c r="AC76" s="106">
        <f>IF(CentrepointSourced[[#This Row],[Age]]="18-24",CentrepointSourced[[#This Row],[Presented CS DQ]],0)</f>
        <v>0</v>
      </c>
      <c r="AD76" s="107">
        <f>IF(CentrepointSourced[[#This Row],[Age]]="16-17",CentrepointSourced[[#This Row],[Assessed HS DQ]],0)</f>
        <v>0</v>
      </c>
      <c r="AE76" s="107">
        <f>IF(CentrepointSourced[[#This Row],[Age]]="16-24",CentrepointSourced[[#This Row],[Assessed HS DQ]],0)</f>
        <v>0</v>
      </c>
      <c r="AF76" s="107">
        <f>IF(CentrepointSourced[[#This Row],[Age]]="18-24",CentrepointSourced[[#This Row],[Assessed HS DQ]],0)</f>
        <v>148</v>
      </c>
      <c r="AG76" s="107">
        <f>IF(CentrepointSourced[[#This Row],[Age]]="16-17",CentrepointSourced[[#This Row],[Assessed CS DQ]],0)</f>
        <v>0</v>
      </c>
      <c r="AH76" s="107">
        <f>IF(CentrepointSourced[[#This Row],[Age]]="16-24",CentrepointSourced[[#This Row],[Assessed CS DQ]],0)</f>
        <v>0</v>
      </c>
      <c r="AI76" s="107">
        <f>IF(CentrepointSourced[[#This Row],[Age]]="18-24",CentrepointSourced[[#This Row],[Assessed CS DQ]],0)</f>
        <v>0</v>
      </c>
    </row>
    <row r="77" spans="1:35" customFormat="1" ht="13.5" customHeight="1">
      <c r="A77" s="45" t="s">
        <v>40</v>
      </c>
      <c r="B77" s="45" t="s">
        <v>291</v>
      </c>
      <c r="C77" s="45" t="s">
        <v>165</v>
      </c>
      <c r="D77" s="45"/>
      <c r="E77" s="67">
        <v>2014</v>
      </c>
      <c r="F77" s="67" t="s">
        <v>25</v>
      </c>
      <c r="G77" s="67"/>
      <c r="H77" s="68">
        <v>1</v>
      </c>
      <c r="I77" s="67"/>
      <c r="J77" s="45"/>
      <c r="K77" s="67"/>
      <c r="L77" s="67"/>
      <c r="M77" s="67"/>
      <c r="N77" s="67"/>
      <c r="O77" s="67"/>
      <c r="P77" s="67"/>
      <c r="Q77" s="41" t="str">
        <f>IF(CentrepointSourced[[#This Row],[Country]]="Northern Ireland","Northern Ireland",IFERROR(VLOOKUP(CentrepointSourced[[#This Row],[Local Authority]],LKP_LANameDQ[],2,FALSE),CentrepointSourced[[#This Row],[Local Authority]]))</f>
        <v>Bolton</v>
      </c>
      <c r="R77" s="41" t="str">
        <f>IF(CentrepointSourced[[#This Row],[LA type]]="County","",INDEX(ConsolGeog[lad14cd],MATCH(CentrepointSourced[[#This Row],[Local Authority DQ]],ConsolGeog[la_name],0)))</f>
        <v>E08000001</v>
      </c>
      <c r="S77" s="41" t="str">
        <f>IF(OR(CentrepointSourced[[#This Row],[Country]]="Northern Ireland",CentrepointSourced[[#This Row],[Country]]="Scotland",CentrepointSourced[[#This Row],[Country]]="Wales"),"Local Authority",CentrepointSourced[[#This Row],[LA type]])</f>
        <v>Unitary</v>
      </c>
      <c r="T77" s="41">
        <f>IF(TRIM(CentrepointSourced[[#This Row],[Presented HS]])="",0,IF(CentrepointSourced[[#This Row],[Presented HS]]="&lt;5",2.5,IF(CentrepointSourced[[#This Row],[Presented HS]]="&lt;10",5,VALUE(TRIM(CentrepointSourced[[#This Row],[Presented HS]])))))</f>
        <v>0</v>
      </c>
      <c r="U77" s="41">
        <f>IF(TRIM(CentrepointSourced[[#This Row],[Assessed HS]])="",0,IF(CentrepointSourced[[#This Row],[Assessed HS]]="&lt;5",2.5,IF(CentrepointSourced[[#This Row],[Assessed HS]]="&lt;10",5,VALUE(TRIM(CentrepointSourced[[#This Row],[Assessed HS]])))))</f>
        <v>1</v>
      </c>
      <c r="V77" s="41">
        <f>IF(TRIM(CentrepointSourced[[#This Row],[Presented CS]])="",0,IF(CentrepointSourced[[#This Row],[Presented CS]]="&lt;5",2.5,IF(CentrepointSourced[[#This Row],[Presented CS]]="&lt;10",5,VALUE(TRIM(CentrepointSourced[[#This Row],[Presented CS]])))))</f>
        <v>0</v>
      </c>
      <c r="W77" s="41">
        <f>IF(TRIM(CentrepointSourced[[#This Row],[Assessed CS]])="",0,IF(CentrepointSourced[[#This Row],[Assessed CS]]="&lt;5",2.5,IF(CentrepointSourced[[#This Row],[Assessed CS]]="&lt;10",5,VALUE(TRIM(CentrepointSourced[[#This Row],[Assessed CS]])))))</f>
        <v>0</v>
      </c>
      <c r="X77" s="106">
        <f>IF(CentrepointSourced[[#This Row],[Age]]="16-17",CentrepointSourced[[#This Row],[Presented HS DQ]],0)</f>
        <v>0</v>
      </c>
      <c r="Y77" s="106">
        <f>IF(CentrepointSourced[[#This Row],[Age]]="16-24",CentrepointSourced[[#This Row],[Presented HS DQ]],0)</f>
        <v>0</v>
      </c>
      <c r="Z77" s="106">
        <f>IF(CentrepointSourced[[#This Row],[Age]]="18-24",CentrepointSourced[[#This Row],[Presented HS DQ]],0)</f>
        <v>0</v>
      </c>
      <c r="AA77" s="106">
        <f>IF(CentrepointSourced[[#This Row],[Age]]="16-17",CentrepointSourced[[#This Row],[Presented CS DQ]],0)</f>
        <v>0</v>
      </c>
      <c r="AB77" s="106">
        <f>IF(CentrepointSourced[[#This Row],[Age]]="16-24",CentrepointSourced[[#This Row],[Presented CS DQ]],0)</f>
        <v>0</v>
      </c>
      <c r="AC77" s="106">
        <f>IF(CentrepointSourced[[#This Row],[Age]]="18-24",CentrepointSourced[[#This Row],[Presented CS DQ]],0)</f>
        <v>0</v>
      </c>
      <c r="AD77" s="107">
        <f>IF(CentrepointSourced[[#This Row],[Age]]="16-17",CentrepointSourced[[#This Row],[Assessed HS DQ]],0)</f>
        <v>1</v>
      </c>
      <c r="AE77" s="107">
        <f>IF(CentrepointSourced[[#This Row],[Age]]="16-24",CentrepointSourced[[#This Row],[Assessed HS DQ]],0)</f>
        <v>0</v>
      </c>
      <c r="AF77" s="107">
        <f>IF(CentrepointSourced[[#This Row],[Age]]="18-24",CentrepointSourced[[#This Row],[Assessed HS DQ]],0)</f>
        <v>0</v>
      </c>
      <c r="AG77" s="107">
        <f>IF(CentrepointSourced[[#This Row],[Age]]="16-17",CentrepointSourced[[#This Row],[Assessed CS DQ]],0)</f>
        <v>0</v>
      </c>
      <c r="AH77" s="107">
        <f>IF(CentrepointSourced[[#This Row],[Age]]="16-24",CentrepointSourced[[#This Row],[Assessed CS DQ]],0)</f>
        <v>0</v>
      </c>
      <c r="AI77" s="107">
        <f>IF(CentrepointSourced[[#This Row],[Age]]="18-24",CentrepointSourced[[#This Row],[Assessed CS DQ]],0)</f>
        <v>0</v>
      </c>
    </row>
    <row r="78" spans="1:35" customFormat="1" ht="13.5" customHeight="1">
      <c r="A78" s="45" t="s">
        <v>40</v>
      </c>
      <c r="B78" s="45" t="s">
        <v>291</v>
      </c>
      <c r="C78" s="45" t="s">
        <v>165</v>
      </c>
      <c r="D78" s="45"/>
      <c r="E78" s="67">
        <v>2014</v>
      </c>
      <c r="F78" s="67" t="s">
        <v>26</v>
      </c>
      <c r="G78" s="67"/>
      <c r="H78" s="68">
        <v>173</v>
      </c>
      <c r="I78" s="67">
        <v>81</v>
      </c>
      <c r="J78" s="45"/>
      <c r="K78" s="67"/>
      <c r="L78" s="67"/>
      <c r="M78" s="67"/>
      <c r="N78" s="67"/>
      <c r="O78" s="67"/>
      <c r="P78" s="67"/>
      <c r="Q78" s="41" t="str">
        <f>IF(CentrepointSourced[[#This Row],[Country]]="Northern Ireland","Northern Ireland",IFERROR(VLOOKUP(CentrepointSourced[[#This Row],[Local Authority]],LKP_LANameDQ[],2,FALSE),CentrepointSourced[[#This Row],[Local Authority]]))</f>
        <v>Bolton</v>
      </c>
      <c r="R78" s="41" t="str">
        <f>IF(CentrepointSourced[[#This Row],[LA type]]="County","",INDEX(ConsolGeog[lad14cd],MATCH(CentrepointSourced[[#This Row],[Local Authority DQ]],ConsolGeog[la_name],0)))</f>
        <v>E08000001</v>
      </c>
      <c r="S78" s="41" t="str">
        <f>IF(OR(CentrepointSourced[[#This Row],[Country]]="Northern Ireland",CentrepointSourced[[#This Row],[Country]]="Scotland",CentrepointSourced[[#This Row],[Country]]="Wales"),"Local Authority",CentrepointSourced[[#This Row],[LA type]])</f>
        <v>Unitary</v>
      </c>
      <c r="T78" s="41">
        <f>IF(TRIM(CentrepointSourced[[#This Row],[Presented HS]])="",0,IF(CentrepointSourced[[#This Row],[Presented HS]]="&lt;5",2.5,IF(CentrepointSourced[[#This Row],[Presented HS]]="&lt;10",5,VALUE(TRIM(CentrepointSourced[[#This Row],[Presented HS]])))))</f>
        <v>0</v>
      </c>
      <c r="U78" s="41">
        <f>IF(TRIM(CentrepointSourced[[#This Row],[Assessed HS]])="",0,IF(CentrepointSourced[[#This Row],[Assessed HS]]="&lt;5",2.5,IF(CentrepointSourced[[#This Row],[Assessed HS]]="&lt;10",5,VALUE(TRIM(CentrepointSourced[[#This Row],[Assessed HS]])))))</f>
        <v>173</v>
      </c>
      <c r="V78" s="41">
        <f>IF(TRIM(CentrepointSourced[[#This Row],[Presented CS]])="",0,IF(CentrepointSourced[[#This Row],[Presented CS]]="&lt;5",2.5,IF(CentrepointSourced[[#This Row],[Presented CS]]="&lt;10",5,VALUE(TRIM(CentrepointSourced[[#This Row],[Presented CS]])))))</f>
        <v>0</v>
      </c>
      <c r="W78" s="41">
        <f>IF(TRIM(CentrepointSourced[[#This Row],[Assessed CS]])="",0,IF(CentrepointSourced[[#This Row],[Assessed CS]]="&lt;5",2.5,IF(CentrepointSourced[[#This Row],[Assessed CS]]="&lt;10",5,VALUE(TRIM(CentrepointSourced[[#This Row],[Assessed CS]])))))</f>
        <v>0</v>
      </c>
      <c r="X78" s="106">
        <f>IF(CentrepointSourced[[#This Row],[Age]]="16-17",CentrepointSourced[[#This Row],[Presented HS DQ]],0)</f>
        <v>0</v>
      </c>
      <c r="Y78" s="106">
        <f>IF(CentrepointSourced[[#This Row],[Age]]="16-24",CentrepointSourced[[#This Row],[Presented HS DQ]],0)</f>
        <v>0</v>
      </c>
      <c r="Z78" s="106">
        <f>IF(CentrepointSourced[[#This Row],[Age]]="18-24",CentrepointSourced[[#This Row],[Presented HS DQ]],0)</f>
        <v>0</v>
      </c>
      <c r="AA78" s="106">
        <f>IF(CentrepointSourced[[#This Row],[Age]]="16-17",CentrepointSourced[[#This Row],[Presented CS DQ]],0)</f>
        <v>0</v>
      </c>
      <c r="AB78" s="106">
        <f>IF(CentrepointSourced[[#This Row],[Age]]="16-24",CentrepointSourced[[#This Row],[Presented CS DQ]],0)</f>
        <v>0</v>
      </c>
      <c r="AC78" s="106">
        <f>IF(CentrepointSourced[[#This Row],[Age]]="18-24",CentrepointSourced[[#This Row],[Presented CS DQ]],0)</f>
        <v>0</v>
      </c>
      <c r="AD78" s="107">
        <f>IF(CentrepointSourced[[#This Row],[Age]]="16-17",CentrepointSourced[[#This Row],[Assessed HS DQ]],0)</f>
        <v>0</v>
      </c>
      <c r="AE78" s="107">
        <f>IF(CentrepointSourced[[#This Row],[Age]]="16-24",CentrepointSourced[[#This Row],[Assessed HS DQ]],0)</f>
        <v>0</v>
      </c>
      <c r="AF78" s="107">
        <f>IF(CentrepointSourced[[#This Row],[Age]]="18-24",CentrepointSourced[[#This Row],[Assessed HS DQ]],0)</f>
        <v>173</v>
      </c>
      <c r="AG78" s="107">
        <f>IF(CentrepointSourced[[#This Row],[Age]]="16-17",CentrepointSourced[[#This Row],[Assessed CS DQ]],0)</f>
        <v>0</v>
      </c>
      <c r="AH78" s="107">
        <f>IF(CentrepointSourced[[#This Row],[Age]]="16-24",CentrepointSourced[[#This Row],[Assessed CS DQ]],0)</f>
        <v>0</v>
      </c>
      <c r="AI78" s="107">
        <f>IF(CentrepointSourced[[#This Row],[Age]]="18-24",CentrepointSourced[[#This Row],[Assessed CS DQ]],0)</f>
        <v>0</v>
      </c>
    </row>
    <row r="79" spans="1:35" customFormat="1" ht="13.5" customHeight="1">
      <c r="A79" s="45" t="s">
        <v>40</v>
      </c>
      <c r="B79" s="62" t="s">
        <v>249</v>
      </c>
      <c r="C79" s="45" t="s">
        <v>42</v>
      </c>
      <c r="D79" s="62"/>
      <c r="E79" s="67">
        <v>2012</v>
      </c>
      <c r="F79" s="67" t="s">
        <v>25</v>
      </c>
      <c r="G79" s="67">
        <v>10</v>
      </c>
      <c r="H79" s="68">
        <v>10</v>
      </c>
      <c r="I79" s="67">
        <v>0</v>
      </c>
      <c r="J79" s="45"/>
      <c r="K79" s="45"/>
      <c r="L79" s="45"/>
      <c r="M79" s="45"/>
      <c r="N79" s="45"/>
      <c r="O79" s="45"/>
      <c r="P79" s="45"/>
      <c r="Q79" s="41" t="str">
        <f>IF(CentrepointSourced[[#This Row],[Country]]="Northern Ireland","Northern Ireland",IFERROR(VLOOKUP(CentrepointSourced[[#This Row],[Local Authority]],LKP_LANameDQ[],2,FALSE),CentrepointSourced[[#This Row],[Local Authority]]))</f>
        <v>Boston</v>
      </c>
      <c r="R79" s="41" t="str">
        <f>IF(CentrepointSourced[[#This Row],[LA type]]="County","",INDEX(ConsolGeog[lad14cd],MATCH(CentrepointSourced[[#This Row],[Local Authority DQ]],ConsolGeog[la_name],0)))</f>
        <v>E07000136</v>
      </c>
      <c r="S79" s="41" t="str">
        <f>IF(OR(CentrepointSourced[[#This Row],[Country]]="Northern Ireland",CentrepointSourced[[#This Row],[Country]]="Scotland",CentrepointSourced[[#This Row],[Country]]="Wales"),"Local Authority",CentrepointSourced[[#This Row],[LA type]])</f>
        <v>District</v>
      </c>
      <c r="T79" s="41">
        <f>IF(TRIM(CentrepointSourced[[#This Row],[Presented HS]])="",0,IF(CentrepointSourced[[#This Row],[Presented HS]]="&lt;5",2.5,IF(CentrepointSourced[[#This Row],[Presented HS]]="&lt;10",5,VALUE(TRIM(CentrepointSourced[[#This Row],[Presented HS]])))))</f>
        <v>10</v>
      </c>
      <c r="U79" s="41">
        <f>IF(TRIM(CentrepointSourced[[#This Row],[Assessed HS]])="",0,IF(CentrepointSourced[[#This Row],[Assessed HS]]="&lt;5",2.5,IF(CentrepointSourced[[#This Row],[Assessed HS]]="&lt;10",5,VALUE(TRIM(CentrepointSourced[[#This Row],[Assessed HS]])))))</f>
        <v>10</v>
      </c>
      <c r="V79" s="41">
        <f>IF(TRIM(CentrepointSourced[[#This Row],[Presented CS]])="",0,IF(CentrepointSourced[[#This Row],[Presented CS]]="&lt;5",2.5,IF(CentrepointSourced[[#This Row],[Presented CS]]="&lt;10",5,VALUE(TRIM(CentrepointSourced[[#This Row],[Presented CS]])))))</f>
        <v>0</v>
      </c>
      <c r="W79" s="41">
        <f>IF(TRIM(CentrepointSourced[[#This Row],[Assessed CS]])="",0,IF(CentrepointSourced[[#This Row],[Assessed CS]]="&lt;5",2.5,IF(CentrepointSourced[[#This Row],[Assessed CS]]="&lt;10",5,VALUE(TRIM(CentrepointSourced[[#This Row],[Assessed CS]])))))</f>
        <v>0</v>
      </c>
      <c r="X79" s="106">
        <f>IF(CentrepointSourced[[#This Row],[Age]]="16-17",CentrepointSourced[[#This Row],[Presented HS DQ]],0)</f>
        <v>10</v>
      </c>
      <c r="Y79" s="106">
        <f>IF(CentrepointSourced[[#This Row],[Age]]="16-24",CentrepointSourced[[#This Row],[Presented HS DQ]],0)</f>
        <v>0</v>
      </c>
      <c r="Z79" s="106">
        <f>IF(CentrepointSourced[[#This Row],[Age]]="18-24",CentrepointSourced[[#This Row],[Presented HS DQ]],0)</f>
        <v>0</v>
      </c>
      <c r="AA79" s="106">
        <f>IF(CentrepointSourced[[#This Row],[Age]]="16-17",CentrepointSourced[[#This Row],[Presented CS DQ]],0)</f>
        <v>0</v>
      </c>
      <c r="AB79" s="106">
        <f>IF(CentrepointSourced[[#This Row],[Age]]="16-24",CentrepointSourced[[#This Row],[Presented CS DQ]],0)</f>
        <v>0</v>
      </c>
      <c r="AC79" s="106">
        <f>IF(CentrepointSourced[[#This Row],[Age]]="18-24",CentrepointSourced[[#This Row],[Presented CS DQ]],0)</f>
        <v>0</v>
      </c>
      <c r="AD79" s="107">
        <f>IF(CentrepointSourced[[#This Row],[Age]]="16-17",CentrepointSourced[[#This Row],[Assessed HS DQ]],0)</f>
        <v>10</v>
      </c>
      <c r="AE79" s="107">
        <f>IF(CentrepointSourced[[#This Row],[Age]]="16-24",CentrepointSourced[[#This Row],[Assessed HS DQ]],0)</f>
        <v>0</v>
      </c>
      <c r="AF79" s="107">
        <f>IF(CentrepointSourced[[#This Row],[Age]]="18-24",CentrepointSourced[[#This Row],[Assessed HS DQ]],0)</f>
        <v>0</v>
      </c>
      <c r="AG79" s="107">
        <f>IF(CentrepointSourced[[#This Row],[Age]]="16-17",CentrepointSourced[[#This Row],[Assessed CS DQ]],0)</f>
        <v>0</v>
      </c>
      <c r="AH79" s="107">
        <f>IF(CentrepointSourced[[#This Row],[Age]]="16-24",CentrepointSourced[[#This Row],[Assessed CS DQ]],0)</f>
        <v>0</v>
      </c>
      <c r="AI79" s="107">
        <f>IF(CentrepointSourced[[#This Row],[Age]]="18-24",CentrepointSourced[[#This Row],[Assessed CS DQ]],0)</f>
        <v>0</v>
      </c>
    </row>
    <row r="80" spans="1:35" customFormat="1" ht="13.5" customHeight="1">
      <c r="A80" s="45" t="s">
        <v>40</v>
      </c>
      <c r="B80" s="62" t="s">
        <v>249</v>
      </c>
      <c r="C80" s="45" t="s">
        <v>42</v>
      </c>
      <c r="D80" s="62"/>
      <c r="E80" s="67">
        <v>2012</v>
      </c>
      <c r="F80" s="67" t="s">
        <v>26</v>
      </c>
      <c r="G80" s="67">
        <v>20</v>
      </c>
      <c r="H80" s="68">
        <v>18</v>
      </c>
      <c r="I80" s="67">
        <v>4</v>
      </c>
      <c r="J80" s="45"/>
      <c r="K80" s="45"/>
      <c r="L80" s="45"/>
      <c r="M80" s="45"/>
      <c r="N80" s="45"/>
      <c r="O80" s="45"/>
      <c r="P80" s="45"/>
      <c r="Q80" s="41" t="str">
        <f>IF(CentrepointSourced[[#This Row],[Country]]="Northern Ireland","Northern Ireland",IFERROR(VLOOKUP(CentrepointSourced[[#This Row],[Local Authority]],LKP_LANameDQ[],2,FALSE),CentrepointSourced[[#This Row],[Local Authority]]))</f>
        <v>Boston</v>
      </c>
      <c r="R80" s="41" t="str">
        <f>IF(CentrepointSourced[[#This Row],[LA type]]="County","",INDEX(ConsolGeog[lad14cd],MATCH(CentrepointSourced[[#This Row],[Local Authority DQ]],ConsolGeog[la_name],0)))</f>
        <v>E07000136</v>
      </c>
      <c r="S80" s="41" t="str">
        <f>IF(OR(CentrepointSourced[[#This Row],[Country]]="Northern Ireland",CentrepointSourced[[#This Row],[Country]]="Scotland",CentrepointSourced[[#This Row],[Country]]="Wales"),"Local Authority",CentrepointSourced[[#This Row],[LA type]])</f>
        <v>District</v>
      </c>
      <c r="T80" s="41">
        <f>IF(TRIM(CentrepointSourced[[#This Row],[Presented HS]])="",0,IF(CentrepointSourced[[#This Row],[Presented HS]]="&lt;5",2.5,IF(CentrepointSourced[[#This Row],[Presented HS]]="&lt;10",5,VALUE(TRIM(CentrepointSourced[[#This Row],[Presented HS]])))))</f>
        <v>20</v>
      </c>
      <c r="U80" s="41">
        <f>IF(TRIM(CentrepointSourced[[#This Row],[Assessed HS]])="",0,IF(CentrepointSourced[[#This Row],[Assessed HS]]="&lt;5",2.5,IF(CentrepointSourced[[#This Row],[Assessed HS]]="&lt;10",5,VALUE(TRIM(CentrepointSourced[[#This Row],[Assessed HS]])))))</f>
        <v>18</v>
      </c>
      <c r="V80" s="41">
        <f>IF(TRIM(CentrepointSourced[[#This Row],[Presented CS]])="",0,IF(CentrepointSourced[[#This Row],[Presented CS]]="&lt;5",2.5,IF(CentrepointSourced[[#This Row],[Presented CS]]="&lt;10",5,VALUE(TRIM(CentrepointSourced[[#This Row],[Presented CS]])))))</f>
        <v>0</v>
      </c>
      <c r="W80" s="41">
        <f>IF(TRIM(CentrepointSourced[[#This Row],[Assessed CS]])="",0,IF(CentrepointSourced[[#This Row],[Assessed CS]]="&lt;5",2.5,IF(CentrepointSourced[[#This Row],[Assessed CS]]="&lt;10",5,VALUE(TRIM(CentrepointSourced[[#This Row],[Assessed CS]])))))</f>
        <v>0</v>
      </c>
      <c r="X80" s="106">
        <f>IF(CentrepointSourced[[#This Row],[Age]]="16-17",CentrepointSourced[[#This Row],[Presented HS DQ]],0)</f>
        <v>0</v>
      </c>
      <c r="Y80" s="106">
        <f>IF(CentrepointSourced[[#This Row],[Age]]="16-24",CentrepointSourced[[#This Row],[Presented HS DQ]],0)</f>
        <v>0</v>
      </c>
      <c r="Z80" s="106">
        <f>IF(CentrepointSourced[[#This Row],[Age]]="18-24",CentrepointSourced[[#This Row],[Presented HS DQ]],0)</f>
        <v>20</v>
      </c>
      <c r="AA80" s="106">
        <f>IF(CentrepointSourced[[#This Row],[Age]]="16-17",CentrepointSourced[[#This Row],[Presented CS DQ]],0)</f>
        <v>0</v>
      </c>
      <c r="AB80" s="106">
        <f>IF(CentrepointSourced[[#This Row],[Age]]="16-24",CentrepointSourced[[#This Row],[Presented CS DQ]],0)</f>
        <v>0</v>
      </c>
      <c r="AC80" s="106">
        <f>IF(CentrepointSourced[[#This Row],[Age]]="18-24",CentrepointSourced[[#This Row],[Presented CS DQ]],0)</f>
        <v>0</v>
      </c>
      <c r="AD80" s="107">
        <f>IF(CentrepointSourced[[#This Row],[Age]]="16-17",CentrepointSourced[[#This Row],[Assessed HS DQ]],0)</f>
        <v>0</v>
      </c>
      <c r="AE80" s="107">
        <f>IF(CentrepointSourced[[#This Row],[Age]]="16-24",CentrepointSourced[[#This Row],[Assessed HS DQ]],0)</f>
        <v>0</v>
      </c>
      <c r="AF80" s="107">
        <f>IF(CentrepointSourced[[#This Row],[Age]]="18-24",CentrepointSourced[[#This Row],[Assessed HS DQ]],0)</f>
        <v>18</v>
      </c>
      <c r="AG80" s="107">
        <f>IF(CentrepointSourced[[#This Row],[Age]]="16-17",CentrepointSourced[[#This Row],[Assessed CS DQ]],0)</f>
        <v>0</v>
      </c>
      <c r="AH80" s="107">
        <f>IF(CentrepointSourced[[#This Row],[Age]]="16-24",CentrepointSourced[[#This Row],[Assessed CS DQ]],0)</f>
        <v>0</v>
      </c>
      <c r="AI80" s="107">
        <f>IF(CentrepointSourced[[#This Row],[Age]]="18-24",CentrepointSourced[[#This Row],[Assessed CS DQ]],0)</f>
        <v>0</v>
      </c>
    </row>
    <row r="81" spans="1:35" customFormat="1" ht="13.5" customHeight="1">
      <c r="A81" s="45" t="s">
        <v>40</v>
      </c>
      <c r="B81" s="62" t="s">
        <v>249</v>
      </c>
      <c r="C81" s="45" t="s">
        <v>42</v>
      </c>
      <c r="D81" s="62"/>
      <c r="E81" s="67">
        <v>2013</v>
      </c>
      <c r="F81" s="67" t="s">
        <v>25</v>
      </c>
      <c r="G81" s="67">
        <v>13</v>
      </c>
      <c r="H81" s="68">
        <v>13</v>
      </c>
      <c r="I81" s="67">
        <v>0</v>
      </c>
      <c r="J81" s="45"/>
      <c r="K81" s="45"/>
      <c r="L81" s="45"/>
      <c r="M81" s="45"/>
      <c r="N81" s="45"/>
      <c r="O81" s="45"/>
      <c r="P81" s="45"/>
      <c r="Q81" s="41" t="str">
        <f>IF(CentrepointSourced[[#This Row],[Country]]="Northern Ireland","Northern Ireland",IFERROR(VLOOKUP(CentrepointSourced[[#This Row],[Local Authority]],LKP_LANameDQ[],2,FALSE),CentrepointSourced[[#This Row],[Local Authority]]))</f>
        <v>Boston</v>
      </c>
      <c r="R81" s="41" t="str">
        <f>IF(CentrepointSourced[[#This Row],[LA type]]="County","",INDEX(ConsolGeog[lad14cd],MATCH(CentrepointSourced[[#This Row],[Local Authority DQ]],ConsolGeog[la_name],0)))</f>
        <v>E07000136</v>
      </c>
      <c r="S81" s="41" t="str">
        <f>IF(OR(CentrepointSourced[[#This Row],[Country]]="Northern Ireland",CentrepointSourced[[#This Row],[Country]]="Scotland",CentrepointSourced[[#This Row],[Country]]="Wales"),"Local Authority",CentrepointSourced[[#This Row],[LA type]])</f>
        <v>District</v>
      </c>
      <c r="T81" s="41">
        <f>IF(TRIM(CentrepointSourced[[#This Row],[Presented HS]])="",0,IF(CentrepointSourced[[#This Row],[Presented HS]]="&lt;5",2.5,IF(CentrepointSourced[[#This Row],[Presented HS]]="&lt;10",5,VALUE(TRIM(CentrepointSourced[[#This Row],[Presented HS]])))))</f>
        <v>13</v>
      </c>
      <c r="U81" s="41">
        <f>IF(TRIM(CentrepointSourced[[#This Row],[Assessed HS]])="",0,IF(CentrepointSourced[[#This Row],[Assessed HS]]="&lt;5",2.5,IF(CentrepointSourced[[#This Row],[Assessed HS]]="&lt;10",5,VALUE(TRIM(CentrepointSourced[[#This Row],[Assessed HS]])))))</f>
        <v>13</v>
      </c>
      <c r="V81" s="41">
        <f>IF(TRIM(CentrepointSourced[[#This Row],[Presented CS]])="",0,IF(CentrepointSourced[[#This Row],[Presented CS]]="&lt;5",2.5,IF(CentrepointSourced[[#This Row],[Presented CS]]="&lt;10",5,VALUE(TRIM(CentrepointSourced[[#This Row],[Presented CS]])))))</f>
        <v>0</v>
      </c>
      <c r="W81" s="41">
        <f>IF(TRIM(CentrepointSourced[[#This Row],[Assessed CS]])="",0,IF(CentrepointSourced[[#This Row],[Assessed CS]]="&lt;5",2.5,IF(CentrepointSourced[[#This Row],[Assessed CS]]="&lt;10",5,VALUE(TRIM(CentrepointSourced[[#This Row],[Assessed CS]])))))</f>
        <v>0</v>
      </c>
      <c r="X81" s="106">
        <f>IF(CentrepointSourced[[#This Row],[Age]]="16-17",CentrepointSourced[[#This Row],[Presented HS DQ]],0)</f>
        <v>13</v>
      </c>
      <c r="Y81" s="106">
        <f>IF(CentrepointSourced[[#This Row],[Age]]="16-24",CentrepointSourced[[#This Row],[Presented HS DQ]],0)</f>
        <v>0</v>
      </c>
      <c r="Z81" s="106">
        <f>IF(CentrepointSourced[[#This Row],[Age]]="18-24",CentrepointSourced[[#This Row],[Presented HS DQ]],0)</f>
        <v>0</v>
      </c>
      <c r="AA81" s="106">
        <f>IF(CentrepointSourced[[#This Row],[Age]]="16-17",CentrepointSourced[[#This Row],[Presented CS DQ]],0)</f>
        <v>0</v>
      </c>
      <c r="AB81" s="106">
        <f>IF(CentrepointSourced[[#This Row],[Age]]="16-24",CentrepointSourced[[#This Row],[Presented CS DQ]],0)</f>
        <v>0</v>
      </c>
      <c r="AC81" s="106">
        <f>IF(CentrepointSourced[[#This Row],[Age]]="18-24",CentrepointSourced[[#This Row],[Presented CS DQ]],0)</f>
        <v>0</v>
      </c>
      <c r="AD81" s="107">
        <f>IF(CentrepointSourced[[#This Row],[Age]]="16-17",CentrepointSourced[[#This Row],[Assessed HS DQ]],0)</f>
        <v>13</v>
      </c>
      <c r="AE81" s="107">
        <f>IF(CentrepointSourced[[#This Row],[Age]]="16-24",CentrepointSourced[[#This Row],[Assessed HS DQ]],0)</f>
        <v>0</v>
      </c>
      <c r="AF81" s="107">
        <f>IF(CentrepointSourced[[#This Row],[Age]]="18-24",CentrepointSourced[[#This Row],[Assessed HS DQ]],0)</f>
        <v>0</v>
      </c>
      <c r="AG81" s="107">
        <f>IF(CentrepointSourced[[#This Row],[Age]]="16-17",CentrepointSourced[[#This Row],[Assessed CS DQ]],0)</f>
        <v>0</v>
      </c>
      <c r="AH81" s="107">
        <f>IF(CentrepointSourced[[#This Row],[Age]]="16-24",CentrepointSourced[[#This Row],[Assessed CS DQ]],0)</f>
        <v>0</v>
      </c>
      <c r="AI81" s="107">
        <f>IF(CentrepointSourced[[#This Row],[Age]]="18-24",CentrepointSourced[[#This Row],[Assessed CS DQ]],0)</f>
        <v>0</v>
      </c>
    </row>
    <row r="82" spans="1:35" customFormat="1" ht="13.5" customHeight="1">
      <c r="A82" s="45" t="s">
        <v>40</v>
      </c>
      <c r="B82" s="62" t="s">
        <v>249</v>
      </c>
      <c r="C82" s="45" t="s">
        <v>42</v>
      </c>
      <c r="D82" s="62"/>
      <c r="E82" s="67">
        <v>2013</v>
      </c>
      <c r="F82" s="67" t="s">
        <v>26</v>
      </c>
      <c r="G82" s="67">
        <v>20</v>
      </c>
      <c r="H82" s="68">
        <v>18</v>
      </c>
      <c r="I82" s="67">
        <v>4</v>
      </c>
      <c r="J82" s="45"/>
      <c r="K82" s="45"/>
      <c r="L82" s="45"/>
      <c r="M82" s="45"/>
      <c r="N82" s="45"/>
      <c r="O82" s="45"/>
      <c r="P82" s="45"/>
      <c r="Q82" s="41" t="str">
        <f>IF(CentrepointSourced[[#This Row],[Country]]="Northern Ireland","Northern Ireland",IFERROR(VLOOKUP(CentrepointSourced[[#This Row],[Local Authority]],LKP_LANameDQ[],2,FALSE),CentrepointSourced[[#This Row],[Local Authority]]))</f>
        <v>Boston</v>
      </c>
      <c r="R82" s="41" t="str">
        <f>IF(CentrepointSourced[[#This Row],[LA type]]="County","",INDEX(ConsolGeog[lad14cd],MATCH(CentrepointSourced[[#This Row],[Local Authority DQ]],ConsolGeog[la_name],0)))</f>
        <v>E07000136</v>
      </c>
      <c r="S82" s="41" t="str">
        <f>IF(OR(CentrepointSourced[[#This Row],[Country]]="Northern Ireland",CentrepointSourced[[#This Row],[Country]]="Scotland",CentrepointSourced[[#This Row],[Country]]="Wales"),"Local Authority",CentrepointSourced[[#This Row],[LA type]])</f>
        <v>District</v>
      </c>
      <c r="T82" s="41">
        <f>IF(TRIM(CentrepointSourced[[#This Row],[Presented HS]])="",0,IF(CentrepointSourced[[#This Row],[Presented HS]]="&lt;5",2.5,IF(CentrepointSourced[[#This Row],[Presented HS]]="&lt;10",5,VALUE(TRIM(CentrepointSourced[[#This Row],[Presented HS]])))))</f>
        <v>20</v>
      </c>
      <c r="U82" s="41">
        <f>IF(TRIM(CentrepointSourced[[#This Row],[Assessed HS]])="",0,IF(CentrepointSourced[[#This Row],[Assessed HS]]="&lt;5",2.5,IF(CentrepointSourced[[#This Row],[Assessed HS]]="&lt;10",5,VALUE(TRIM(CentrepointSourced[[#This Row],[Assessed HS]])))))</f>
        <v>18</v>
      </c>
      <c r="V82" s="41">
        <f>IF(TRIM(CentrepointSourced[[#This Row],[Presented CS]])="",0,IF(CentrepointSourced[[#This Row],[Presented CS]]="&lt;5",2.5,IF(CentrepointSourced[[#This Row],[Presented CS]]="&lt;10",5,VALUE(TRIM(CentrepointSourced[[#This Row],[Presented CS]])))))</f>
        <v>0</v>
      </c>
      <c r="W82" s="41">
        <f>IF(TRIM(CentrepointSourced[[#This Row],[Assessed CS]])="",0,IF(CentrepointSourced[[#This Row],[Assessed CS]]="&lt;5",2.5,IF(CentrepointSourced[[#This Row],[Assessed CS]]="&lt;10",5,VALUE(TRIM(CentrepointSourced[[#This Row],[Assessed CS]])))))</f>
        <v>0</v>
      </c>
      <c r="X82" s="106">
        <f>IF(CentrepointSourced[[#This Row],[Age]]="16-17",CentrepointSourced[[#This Row],[Presented HS DQ]],0)</f>
        <v>0</v>
      </c>
      <c r="Y82" s="106">
        <f>IF(CentrepointSourced[[#This Row],[Age]]="16-24",CentrepointSourced[[#This Row],[Presented HS DQ]],0)</f>
        <v>0</v>
      </c>
      <c r="Z82" s="106">
        <f>IF(CentrepointSourced[[#This Row],[Age]]="18-24",CentrepointSourced[[#This Row],[Presented HS DQ]],0)</f>
        <v>20</v>
      </c>
      <c r="AA82" s="106">
        <f>IF(CentrepointSourced[[#This Row],[Age]]="16-17",CentrepointSourced[[#This Row],[Presented CS DQ]],0)</f>
        <v>0</v>
      </c>
      <c r="AB82" s="106">
        <f>IF(CentrepointSourced[[#This Row],[Age]]="16-24",CentrepointSourced[[#This Row],[Presented CS DQ]],0)</f>
        <v>0</v>
      </c>
      <c r="AC82" s="106">
        <f>IF(CentrepointSourced[[#This Row],[Age]]="18-24",CentrepointSourced[[#This Row],[Presented CS DQ]],0)</f>
        <v>0</v>
      </c>
      <c r="AD82" s="107">
        <f>IF(CentrepointSourced[[#This Row],[Age]]="16-17",CentrepointSourced[[#This Row],[Assessed HS DQ]],0)</f>
        <v>0</v>
      </c>
      <c r="AE82" s="107">
        <f>IF(CentrepointSourced[[#This Row],[Age]]="16-24",CentrepointSourced[[#This Row],[Assessed HS DQ]],0)</f>
        <v>0</v>
      </c>
      <c r="AF82" s="107">
        <f>IF(CentrepointSourced[[#This Row],[Age]]="18-24",CentrepointSourced[[#This Row],[Assessed HS DQ]],0)</f>
        <v>18</v>
      </c>
      <c r="AG82" s="107">
        <f>IF(CentrepointSourced[[#This Row],[Age]]="16-17",CentrepointSourced[[#This Row],[Assessed CS DQ]],0)</f>
        <v>0</v>
      </c>
      <c r="AH82" s="107">
        <f>IF(CentrepointSourced[[#This Row],[Age]]="16-24",CentrepointSourced[[#This Row],[Assessed CS DQ]],0)</f>
        <v>0</v>
      </c>
      <c r="AI82" s="107">
        <f>IF(CentrepointSourced[[#This Row],[Age]]="18-24",CentrepointSourced[[#This Row],[Assessed CS DQ]],0)</f>
        <v>0</v>
      </c>
    </row>
    <row r="83" spans="1:35" customFormat="1" ht="13.5" customHeight="1">
      <c r="A83" s="45" t="s">
        <v>40</v>
      </c>
      <c r="B83" s="62" t="s">
        <v>249</v>
      </c>
      <c r="C83" s="45" t="s">
        <v>42</v>
      </c>
      <c r="D83" s="62"/>
      <c r="E83" s="67">
        <v>2014</v>
      </c>
      <c r="F83" s="67" t="s">
        <v>25</v>
      </c>
      <c r="G83" s="67">
        <v>26</v>
      </c>
      <c r="H83" s="68">
        <v>3</v>
      </c>
      <c r="I83" s="67">
        <v>0</v>
      </c>
      <c r="J83" s="45"/>
      <c r="K83" s="45"/>
      <c r="L83" s="45"/>
      <c r="M83" s="45"/>
      <c r="N83" s="45"/>
      <c r="O83" s="45"/>
      <c r="P83" s="45"/>
      <c r="Q83" s="41" t="str">
        <f>IF(CentrepointSourced[[#This Row],[Country]]="Northern Ireland","Northern Ireland",IFERROR(VLOOKUP(CentrepointSourced[[#This Row],[Local Authority]],LKP_LANameDQ[],2,FALSE),CentrepointSourced[[#This Row],[Local Authority]]))</f>
        <v>Boston</v>
      </c>
      <c r="R83" s="41" t="str">
        <f>IF(CentrepointSourced[[#This Row],[LA type]]="County","",INDEX(ConsolGeog[lad14cd],MATCH(CentrepointSourced[[#This Row],[Local Authority DQ]],ConsolGeog[la_name],0)))</f>
        <v>E07000136</v>
      </c>
      <c r="S83" s="41" t="str">
        <f>IF(OR(CentrepointSourced[[#This Row],[Country]]="Northern Ireland",CentrepointSourced[[#This Row],[Country]]="Scotland",CentrepointSourced[[#This Row],[Country]]="Wales"),"Local Authority",CentrepointSourced[[#This Row],[LA type]])</f>
        <v>District</v>
      </c>
      <c r="T83" s="41">
        <f>IF(TRIM(CentrepointSourced[[#This Row],[Presented HS]])="",0,IF(CentrepointSourced[[#This Row],[Presented HS]]="&lt;5",2.5,IF(CentrepointSourced[[#This Row],[Presented HS]]="&lt;10",5,VALUE(TRIM(CentrepointSourced[[#This Row],[Presented HS]])))))</f>
        <v>26</v>
      </c>
      <c r="U83" s="41">
        <f>IF(TRIM(CentrepointSourced[[#This Row],[Assessed HS]])="",0,IF(CentrepointSourced[[#This Row],[Assessed HS]]="&lt;5",2.5,IF(CentrepointSourced[[#This Row],[Assessed HS]]="&lt;10",5,VALUE(TRIM(CentrepointSourced[[#This Row],[Assessed HS]])))))</f>
        <v>3</v>
      </c>
      <c r="V83" s="41">
        <f>IF(TRIM(CentrepointSourced[[#This Row],[Presented CS]])="",0,IF(CentrepointSourced[[#This Row],[Presented CS]]="&lt;5",2.5,IF(CentrepointSourced[[#This Row],[Presented CS]]="&lt;10",5,VALUE(TRIM(CentrepointSourced[[#This Row],[Presented CS]])))))</f>
        <v>0</v>
      </c>
      <c r="W83" s="41">
        <f>IF(TRIM(CentrepointSourced[[#This Row],[Assessed CS]])="",0,IF(CentrepointSourced[[#This Row],[Assessed CS]]="&lt;5",2.5,IF(CentrepointSourced[[#This Row],[Assessed CS]]="&lt;10",5,VALUE(TRIM(CentrepointSourced[[#This Row],[Assessed CS]])))))</f>
        <v>0</v>
      </c>
      <c r="X83" s="106">
        <f>IF(CentrepointSourced[[#This Row],[Age]]="16-17",CentrepointSourced[[#This Row],[Presented HS DQ]],0)</f>
        <v>26</v>
      </c>
      <c r="Y83" s="106">
        <f>IF(CentrepointSourced[[#This Row],[Age]]="16-24",CentrepointSourced[[#This Row],[Presented HS DQ]],0)</f>
        <v>0</v>
      </c>
      <c r="Z83" s="106">
        <f>IF(CentrepointSourced[[#This Row],[Age]]="18-24",CentrepointSourced[[#This Row],[Presented HS DQ]],0)</f>
        <v>0</v>
      </c>
      <c r="AA83" s="106">
        <f>IF(CentrepointSourced[[#This Row],[Age]]="16-17",CentrepointSourced[[#This Row],[Presented CS DQ]],0)</f>
        <v>0</v>
      </c>
      <c r="AB83" s="106">
        <f>IF(CentrepointSourced[[#This Row],[Age]]="16-24",CentrepointSourced[[#This Row],[Presented CS DQ]],0)</f>
        <v>0</v>
      </c>
      <c r="AC83" s="106">
        <f>IF(CentrepointSourced[[#This Row],[Age]]="18-24",CentrepointSourced[[#This Row],[Presented CS DQ]],0)</f>
        <v>0</v>
      </c>
      <c r="AD83" s="107">
        <f>IF(CentrepointSourced[[#This Row],[Age]]="16-17",CentrepointSourced[[#This Row],[Assessed HS DQ]],0)</f>
        <v>3</v>
      </c>
      <c r="AE83" s="107">
        <f>IF(CentrepointSourced[[#This Row],[Age]]="16-24",CentrepointSourced[[#This Row],[Assessed HS DQ]],0)</f>
        <v>0</v>
      </c>
      <c r="AF83" s="107">
        <f>IF(CentrepointSourced[[#This Row],[Age]]="18-24",CentrepointSourced[[#This Row],[Assessed HS DQ]],0)</f>
        <v>0</v>
      </c>
      <c r="AG83" s="107">
        <f>IF(CentrepointSourced[[#This Row],[Age]]="16-17",CentrepointSourced[[#This Row],[Assessed CS DQ]],0)</f>
        <v>0</v>
      </c>
      <c r="AH83" s="107">
        <f>IF(CentrepointSourced[[#This Row],[Age]]="16-24",CentrepointSourced[[#This Row],[Assessed CS DQ]],0)</f>
        <v>0</v>
      </c>
      <c r="AI83" s="107">
        <f>IF(CentrepointSourced[[#This Row],[Age]]="18-24",CentrepointSourced[[#This Row],[Assessed CS DQ]],0)</f>
        <v>0</v>
      </c>
    </row>
    <row r="84" spans="1:35" customFormat="1" ht="13.5" customHeight="1">
      <c r="A84" s="45" t="s">
        <v>40</v>
      </c>
      <c r="B84" s="62" t="s">
        <v>249</v>
      </c>
      <c r="C84" s="45" t="s">
        <v>42</v>
      </c>
      <c r="D84" s="62"/>
      <c r="E84" s="67">
        <v>2014</v>
      </c>
      <c r="F84" s="67" t="s">
        <v>26</v>
      </c>
      <c r="G84" s="67">
        <v>23</v>
      </c>
      <c r="H84" s="68">
        <v>23</v>
      </c>
      <c r="I84" s="67">
        <v>1</v>
      </c>
      <c r="J84" s="45"/>
      <c r="K84" s="45"/>
      <c r="L84" s="45"/>
      <c r="M84" s="45"/>
      <c r="N84" s="45"/>
      <c r="O84" s="45"/>
      <c r="P84" s="45"/>
      <c r="Q84" s="41" t="str">
        <f>IF(CentrepointSourced[[#This Row],[Country]]="Northern Ireland","Northern Ireland",IFERROR(VLOOKUP(CentrepointSourced[[#This Row],[Local Authority]],LKP_LANameDQ[],2,FALSE),CentrepointSourced[[#This Row],[Local Authority]]))</f>
        <v>Boston</v>
      </c>
      <c r="R84" s="41" t="str">
        <f>IF(CentrepointSourced[[#This Row],[LA type]]="County","",INDEX(ConsolGeog[lad14cd],MATCH(CentrepointSourced[[#This Row],[Local Authority DQ]],ConsolGeog[la_name],0)))</f>
        <v>E07000136</v>
      </c>
      <c r="S84" s="41" t="str">
        <f>IF(OR(CentrepointSourced[[#This Row],[Country]]="Northern Ireland",CentrepointSourced[[#This Row],[Country]]="Scotland",CentrepointSourced[[#This Row],[Country]]="Wales"),"Local Authority",CentrepointSourced[[#This Row],[LA type]])</f>
        <v>District</v>
      </c>
      <c r="T84" s="41">
        <f>IF(TRIM(CentrepointSourced[[#This Row],[Presented HS]])="",0,IF(CentrepointSourced[[#This Row],[Presented HS]]="&lt;5",2.5,IF(CentrepointSourced[[#This Row],[Presented HS]]="&lt;10",5,VALUE(TRIM(CentrepointSourced[[#This Row],[Presented HS]])))))</f>
        <v>23</v>
      </c>
      <c r="U84" s="41">
        <f>IF(TRIM(CentrepointSourced[[#This Row],[Assessed HS]])="",0,IF(CentrepointSourced[[#This Row],[Assessed HS]]="&lt;5",2.5,IF(CentrepointSourced[[#This Row],[Assessed HS]]="&lt;10",5,VALUE(TRIM(CentrepointSourced[[#This Row],[Assessed HS]])))))</f>
        <v>23</v>
      </c>
      <c r="V84" s="41">
        <f>IF(TRIM(CentrepointSourced[[#This Row],[Presented CS]])="",0,IF(CentrepointSourced[[#This Row],[Presented CS]]="&lt;5",2.5,IF(CentrepointSourced[[#This Row],[Presented CS]]="&lt;10",5,VALUE(TRIM(CentrepointSourced[[#This Row],[Presented CS]])))))</f>
        <v>0</v>
      </c>
      <c r="W84" s="41">
        <f>IF(TRIM(CentrepointSourced[[#This Row],[Assessed CS]])="",0,IF(CentrepointSourced[[#This Row],[Assessed CS]]="&lt;5",2.5,IF(CentrepointSourced[[#This Row],[Assessed CS]]="&lt;10",5,VALUE(TRIM(CentrepointSourced[[#This Row],[Assessed CS]])))))</f>
        <v>0</v>
      </c>
      <c r="X84" s="106">
        <f>IF(CentrepointSourced[[#This Row],[Age]]="16-17",CentrepointSourced[[#This Row],[Presented HS DQ]],0)</f>
        <v>0</v>
      </c>
      <c r="Y84" s="106">
        <f>IF(CentrepointSourced[[#This Row],[Age]]="16-24",CentrepointSourced[[#This Row],[Presented HS DQ]],0)</f>
        <v>0</v>
      </c>
      <c r="Z84" s="106">
        <f>IF(CentrepointSourced[[#This Row],[Age]]="18-24",CentrepointSourced[[#This Row],[Presented HS DQ]],0)</f>
        <v>23</v>
      </c>
      <c r="AA84" s="106">
        <f>IF(CentrepointSourced[[#This Row],[Age]]="16-17",CentrepointSourced[[#This Row],[Presented CS DQ]],0)</f>
        <v>0</v>
      </c>
      <c r="AB84" s="106">
        <f>IF(CentrepointSourced[[#This Row],[Age]]="16-24",CentrepointSourced[[#This Row],[Presented CS DQ]],0)</f>
        <v>0</v>
      </c>
      <c r="AC84" s="106">
        <f>IF(CentrepointSourced[[#This Row],[Age]]="18-24",CentrepointSourced[[#This Row],[Presented CS DQ]],0)</f>
        <v>0</v>
      </c>
      <c r="AD84" s="107">
        <f>IF(CentrepointSourced[[#This Row],[Age]]="16-17",CentrepointSourced[[#This Row],[Assessed HS DQ]],0)</f>
        <v>0</v>
      </c>
      <c r="AE84" s="107">
        <f>IF(CentrepointSourced[[#This Row],[Age]]="16-24",CentrepointSourced[[#This Row],[Assessed HS DQ]],0)</f>
        <v>0</v>
      </c>
      <c r="AF84" s="107">
        <f>IF(CentrepointSourced[[#This Row],[Age]]="18-24",CentrepointSourced[[#This Row],[Assessed HS DQ]],0)</f>
        <v>23</v>
      </c>
      <c r="AG84" s="107">
        <f>IF(CentrepointSourced[[#This Row],[Age]]="16-17",CentrepointSourced[[#This Row],[Assessed CS DQ]],0)</f>
        <v>0</v>
      </c>
      <c r="AH84" s="107">
        <f>IF(CentrepointSourced[[#This Row],[Age]]="16-24",CentrepointSourced[[#This Row],[Assessed CS DQ]],0)</f>
        <v>0</v>
      </c>
      <c r="AI84" s="107">
        <f>IF(CentrepointSourced[[#This Row],[Age]]="18-24",CentrepointSourced[[#This Row],[Assessed CS DQ]],0)</f>
        <v>0</v>
      </c>
    </row>
    <row r="85" spans="1:35" customFormat="1" ht="13.5" customHeight="1">
      <c r="A85" s="45" t="s">
        <v>40</v>
      </c>
      <c r="B85" s="45" t="s">
        <v>295</v>
      </c>
      <c r="C85" s="45" t="s">
        <v>165</v>
      </c>
      <c r="D85" s="45"/>
      <c r="E85" s="67">
        <v>2012</v>
      </c>
      <c r="F85" s="67" t="s">
        <v>53</v>
      </c>
      <c r="G85" s="67">
        <v>19</v>
      </c>
      <c r="H85" s="68">
        <v>19</v>
      </c>
      <c r="I85" s="67">
        <v>14</v>
      </c>
      <c r="J85" s="45"/>
      <c r="K85" s="67"/>
      <c r="L85" s="67"/>
      <c r="M85" s="67"/>
      <c r="N85" s="67"/>
      <c r="O85" s="67"/>
      <c r="P85" s="67"/>
      <c r="Q85" s="41" t="str">
        <f>IF(CentrepointSourced[[#This Row],[Country]]="Northern Ireland","Northern Ireland",IFERROR(VLOOKUP(CentrepointSourced[[#This Row],[Local Authority]],LKP_LANameDQ[],2,FALSE),CentrepointSourced[[#This Row],[Local Authority]]))</f>
        <v>Bracknell Forest</v>
      </c>
      <c r="R85" s="41" t="str">
        <f>IF(CentrepointSourced[[#This Row],[LA type]]="County","",INDEX(ConsolGeog[lad14cd],MATCH(CentrepointSourced[[#This Row],[Local Authority DQ]],ConsolGeog[la_name],0)))</f>
        <v>E06000036</v>
      </c>
      <c r="S85" s="41" t="str">
        <f>IF(OR(CentrepointSourced[[#This Row],[Country]]="Northern Ireland",CentrepointSourced[[#This Row],[Country]]="Scotland",CentrepointSourced[[#This Row],[Country]]="Wales"),"Local Authority",CentrepointSourced[[#This Row],[LA type]])</f>
        <v>Unitary</v>
      </c>
      <c r="T85" s="41">
        <f>IF(TRIM(CentrepointSourced[[#This Row],[Presented HS]])="",0,IF(CentrepointSourced[[#This Row],[Presented HS]]="&lt;5",2.5,IF(CentrepointSourced[[#This Row],[Presented HS]]="&lt;10",5,VALUE(TRIM(CentrepointSourced[[#This Row],[Presented HS]])))))</f>
        <v>19</v>
      </c>
      <c r="U85" s="41">
        <f>IF(TRIM(CentrepointSourced[[#This Row],[Assessed HS]])="",0,IF(CentrepointSourced[[#This Row],[Assessed HS]]="&lt;5",2.5,IF(CentrepointSourced[[#This Row],[Assessed HS]]="&lt;10",5,VALUE(TRIM(CentrepointSourced[[#This Row],[Assessed HS]])))))</f>
        <v>19</v>
      </c>
      <c r="V85" s="41">
        <f>IF(TRIM(CentrepointSourced[[#This Row],[Presented CS]])="",0,IF(CentrepointSourced[[#This Row],[Presented CS]]="&lt;5",2.5,IF(CentrepointSourced[[#This Row],[Presented CS]]="&lt;10",5,VALUE(TRIM(CentrepointSourced[[#This Row],[Presented CS]])))))</f>
        <v>0</v>
      </c>
      <c r="W85" s="41">
        <f>IF(TRIM(CentrepointSourced[[#This Row],[Assessed CS]])="",0,IF(CentrepointSourced[[#This Row],[Assessed CS]]="&lt;5",2.5,IF(CentrepointSourced[[#This Row],[Assessed CS]]="&lt;10",5,VALUE(TRIM(CentrepointSourced[[#This Row],[Assessed CS]])))))</f>
        <v>0</v>
      </c>
      <c r="X85" s="106">
        <f>IF(CentrepointSourced[[#This Row],[Age]]="16-17",CentrepointSourced[[#This Row],[Presented HS DQ]],0)</f>
        <v>0</v>
      </c>
      <c r="Y85" s="106">
        <f>IF(CentrepointSourced[[#This Row],[Age]]="16-24",CentrepointSourced[[#This Row],[Presented HS DQ]],0)</f>
        <v>19</v>
      </c>
      <c r="Z85" s="106">
        <f>IF(CentrepointSourced[[#This Row],[Age]]="18-24",CentrepointSourced[[#This Row],[Presented HS DQ]],0)</f>
        <v>0</v>
      </c>
      <c r="AA85" s="106">
        <f>IF(CentrepointSourced[[#This Row],[Age]]="16-17",CentrepointSourced[[#This Row],[Presented CS DQ]],0)</f>
        <v>0</v>
      </c>
      <c r="AB85" s="106">
        <f>IF(CentrepointSourced[[#This Row],[Age]]="16-24",CentrepointSourced[[#This Row],[Presented CS DQ]],0)</f>
        <v>0</v>
      </c>
      <c r="AC85" s="106">
        <f>IF(CentrepointSourced[[#This Row],[Age]]="18-24",CentrepointSourced[[#This Row],[Presented CS DQ]],0)</f>
        <v>0</v>
      </c>
      <c r="AD85" s="107">
        <f>IF(CentrepointSourced[[#This Row],[Age]]="16-17",CentrepointSourced[[#This Row],[Assessed HS DQ]],0)</f>
        <v>0</v>
      </c>
      <c r="AE85" s="107">
        <f>IF(CentrepointSourced[[#This Row],[Age]]="16-24",CentrepointSourced[[#This Row],[Assessed HS DQ]],0)</f>
        <v>19</v>
      </c>
      <c r="AF85" s="107">
        <f>IF(CentrepointSourced[[#This Row],[Age]]="18-24",CentrepointSourced[[#This Row],[Assessed HS DQ]],0)</f>
        <v>0</v>
      </c>
      <c r="AG85" s="107">
        <f>IF(CentrepointSourced[[#This Row],[Age]]="16-17",CentrepointSourced[[#This Row],[Assessed CS DQ]],0)</f>
        <v>0</v>
      </c>
      <c r="AH85" s="107">
        <f>IF(CentrepointSourced[[#This Row],[Age]]="16-24",CentrepointSourced[[#This Row],[Assessed CS DQ]],0)</f>
        <v>0</v>
      </c>
      <c r="AI85" s="107">
        <f>IF(CentrepointSourced[[#This Row],[Age]]="18-24",CentrepointSourced[[#This Row],[Assessed CS DQ]],0)</f>
        <v>0</v>
      </c>
    </row>
    <row r="86" spans="1:35" customFormat="1" ht="13.5" customHeight="1">
      <c r="A86" s="45" t="s">
        <v>40</v>
      </c>
      <c r="B86" s="45" t="s">
        <v>295</v>
      </c>
      <c r="C86" s="45" t="s">
        <v>165</v>
      </c>
      <c r="D86" s="45"/>
      <c r="E86" s="67">
        <v>2013</v>
      </c>
      <c r="F86" s="67" t="s">
        <v>53</v>
      </c>
      <c r="G86" s="67">
        <v>26</v>
      </c>
      <c r="H86" s="68">
        <v>26</v>
      </c>
      <c r="I86" s="67">
        <v>20</v>
      </c>
      <c r="J86" s="45"/>
      <c r="K86" s="67"/>
      <c r="L86" s="67"/>
      <c r="M86" s="67"/>
      <c r="N86" s="67"/>
      <c r="O86" s="67"/>
      <c r="P86" s="67"/>
      <c r="Q86" s="41" t="str">
        <f>IF(CentrepointSourced[[#This Row],[Country]]="Northern Ireland","Northern Ireland",IFERROR(VLOOKUP(CentrepointSourced[[#This Row],[Local Authority]],LKP_LANameDQ[],2,FALSE),CentrepointSourced[[#This Row],[Local Authority]]))</f>
        <v>Bracknell Forest</v>
      </c>
      <c r="R86" s="41" t="str">
        <f>IF(CentrepointSourced[[#This Row],[LA type]]="County","",INDEX(ConsolGeog[lad14cd],MATCH(CentrepointSourced[[#This Row],[Local Authority DQ]],ConsolGeog[la_name],0)))</f>
        <v>E06000036</v>
      </c>
      <c r="S86" s="41" t="str">
        <f>IF(OR(CentrepointSourced[[#This Row],[Country]]="Northern Ireland",CentrepointSourced[[#This Row],[Country]]="Scotland",CentrepointSourced[[#This Row],[Country]]="Wales"),"Local Authority",CentrepointSourced[[#This Row],[LA type]])</f>
        <v>Unitary</v>
      </c>
      <c r="T86" s="41">
        <f>IF(TRIM(CentrepointSourced[[#This Row],[Presented HS]])="",0,IF(CentrepointSourced[[#This Row],[Presented HS]]="&lt;5",2.5,IF(CentrepointSourced[[#This Row],[Presented HS]]="&lt;10",5,VALUE(TRIM(CentrepointSourced[[#This Row],[Presented HS]])))))</f>
        <v>26</v>
      </c>
      <c r="U86" s="41">
        <f>IF(TRIM(CentrepointSourced[[#This Row],[Assessed HS]])="",0,IF(CentrepointSourced[[#This Row],[Assessed HS]]="&lt;5",2.5,IF(CentrepointSourced[[#This Row],[Assessed HS]]="&lt;10",5,VALUE(TRIM(CentrepointSourced[[#This Row],[Assessed HS]])))))</f>
        <v>26</v>
      </c>
      <c r="V86" s="41">
        <f>IF(TRIM(CentrepointSourced[[#This Row],[Presented CS]])="",0,IF(CentrepointSourced[[#This Row],[Presented CS]]="&lt;5",2.5,IF(CentrepointSourced[[#This Row],[Presented CS]]="&lt;10",5,VALUE(TRIM(CentrepointSourced[[#This Row],[Presented CS]])))))</f>
        <v>0</v>
      </c>
      <c r="W86" s="41">
        <f>IF(TRIM(CentrepointSourced[[#This Row],[Assessed CS]])="",0,IF(CentrepointSourced[[#This Row],[Assessed CS]]="&lt;5",2.5,IF(CentrepointSourced[[#This Row],[Assessed CS]]="&lt;10",5,VALUE(TRIM(CentrepointSourced[[#This Row],[Assessed CS]])))))</f>
        <v>0</v>
      </c>
      <c r="X86" s="106">
        <f>IF(CentrepointSourced[[#This Row],[Age]]="16-17",CentrepointSourced[[#This Row],[Presented HS DQ]],0)</f>
        <v>0</v>
      </c>
      <c r="Y86" s="106">
        <f>IF(CentrepointSourced[[#This Row],[Age]]="16-24",CentrepointSourced[[#This Row],[Presented HS DQ]],0)</f>
        <v>26</v>
      </c>
      <c r="Z86" s="106">
        <f>IF(CentrepointSourced[[#This Row],[Age]]="18-24",CentrepointSourced[[#This Row],[Presented HS DQ]],0)</f>
        <v>0</v>
      </c>
      <c r="AA86" s="106">
        <f>IF(CentrepointSourced[[#This Row],[Age]]="16-17",CentrepointSourced[[#This Row],[Presented CS DQ]],0)</f>
        <v>0</v>
      </c>
      <c r="AB86" s="106">
        <f>IF(CentrepointSourced[[#This Row],[Age]]="16-24",CentrepointSourced[[#This Row],[Presented CS DQ]],0)</f>
        <v>0</v>
      </c>
      <c r="AC86" s="106">
        <f>IF(CentrepointSourced[[#This Row],[Age]]="18-24",CentrepointSourced[[#This Row],[Presented CS DQ]],0)</f>
        <v>0</v>
      </c>
      <c r="AD86" s="107">
        <f>IF(CentrepointSourced[[#This Row],[Age]]="16-17",CentrepointSourced[[#This Row],[Assessed HS DQ]],0)</f>
        <v>0</v>
      </c>
      <c r="AE86" s="107">
        <f>IF(CentrepointSourced[[#This Row],[Age]]="16-24",CentrepointSourced[[#This Row],[Assessed HS DQ]],0)</f>
        <v>26</v>
      </c>
      <c r="AF86" s="107">
        <f>IF(CentrepointSourced[[#This Row],[Age]]="18-24",CentrepointSourced[[#This Row],[Assessed HS DQ]],0)</f>
        <v>0</v>
      </c>
      <c r="AG86" s="107">
        <f>IF(CentrepointSourced[[#This Row],[Age]]="16-17",CentrepointSourced[[#This Row],[Assessed CS DQ]],0)</f>
        <v>0</v>
      </c>
      <c r="AH86" s="107">
        <f>IF(CentrepointSourced[[#This Row],[Age]]="16-24",CentrepointSourced[[#This Row],[Assessed CS DQ]],0)</f>
        <v>0</v>
      </c>
      <c r="AI86" s="107">
        <f>IF(CentrepointSourced[[#This Row],[Age]]="18-24",CentrepointSourced[[#This Row],[Assessed CS DQ]],0)</f>
        <v>0</v>
      </c>
    </row>
    <row r="87" spans="1:35" customFormat="1" ht="13.5" customHeight="1">
      <c r="A87" s="45" t="s">
        <v>40</v>
      </c>
      <c r="B87" s="45" t="s">
        <v>295</v>
      </c>
      <c r="C87" s="45" t="s">
        <v>165</v>
      </c>
      <c r="D87" s="45"/>
      <c r="E87" s="67">
        <v>2014</v>
      </c>
      <c r="F87" s="67" t="s">
        <v>53</v>
      </c>
      <c r="G87" s="67">
        <v>29</v>
      </c>
      <c r="H87" s="68">
        <v>29</v>
      </c>
      <c r="I87" s="67">
        <v>19</v>
      </c>
      <c r="J87" s="45"/>
      <c r="K87" s="67"/>
      <c r="L87" s="67"/>
      <c r="M87" s="67"/>
      <c r="N87" s="67"/>
      <c r="O87" s="67"/>
      <c r="P87" s="67"/>
      <c r="Q87" s="41" t="str">
        <f>IF(CentrepointSourced[[#This Row],[Country]]="Northern Ireland","Northern Ireland",IFERROR(VLOOKUP(CentrepointSourced[[#This Row],[Local Authority]],LKP_LANameDQ[],2,FALSE),CentrepointSourced[[#This Row],[Local Authority]]))</f>
        <v>Bracknell Forest</v>
      </c>
      <c r="R87" s="41" t="str">
        <f>IF(CentrepointSourced[[#This Row],[LA type]]="County","",INDEX(ConsolGeog[lad14cd],MATCH(CentrepointSourced[[#This Row],[Local Authority DQ]],ConsolGeog[la_name],0)))</f>
        <v>E06000036</v>
      </c>
      <c r="S87" s="41" t="str">
        <f>IF(OR(CentrepointSourced[[#This Row],[Country]]="Northern Ireland",CentrepointSourced[[#This Row],[Country]]="Scotland",CentrepointSourced[[#This Row],[Country]]="Wales"),"Local Authority",CentrepointSourced[[#This Row],[LA type]])</f>
        <v>Unitary</v>
      </c>
      <c r="T87" s="41">
        <f>IF(TRIM(CentrepointSourced[[#This Row],[Presented HS]])="",0,IF(CentrepointSourced[[#This Row],[Presented HS]]="&lt;5",2.5,IF(CentrepointSourced[[#This Row],[Presented HS]]="&lt;10",5,VALUE(TRIM(CentrepointSourced[[#This Row],[Presented HS]])))))</f>
        <v>29</v>
      </c>
      <c r="U87" s="41">
        <f>IF(TRIM(CentrepointSourced[[#This Row],[Assessed HS]])="",0,IF(CentrepointSourced[[#This Row],[Assessed HS]]="&lt;5",2.5,IF(CentrepointSourced[[#This Row],[Assessed HS]]="&lt;10",5,VALUE(TRIM(CentrepointSourced[[#This Row],[Assessed HS]])))))</f>
        <v>29</v>
      </c>
      <c r="V87" s="41">
        <f>IF(TRIM(CentrepointSourced[[#This Row],[Presented CS]])="",0,IF(CentrepointSourced[[#This Row],[Presented CS]]="&lt;5",2.5,IF(CentrepointSourced[[#This Row],[Presented CS]]="&lt;10",5,VALUE(TRIM(CentrepointSourced[[#This Row],[Presented CS]])))))</f>
        <v>0</v>
      </c>
      <c r="W87" s="41">
        <f>IF(TRIM(CentrepointSourced[[#This Row],[Assessed CS]])="",0,IF(CentrepointSourced[[#This Row],[Assessed CS]]="&lt;5",2.5,IF(CentrepointSourced[[#This Row],[Assessed CS]]="&lt;10",5,VALUE(TRIM(CentrepointSourced[[#This Row],[Assessed CS]])))))</f>
        <v>0</v>
      </c>
      <c r="X87" s="106">
        <f>IF(CentrepointSourced[[#This Row],[Age]]="16-17",CentrepointSourced[[#This Row],[Presented HS DQ]],0)</f>
        <v>0</v>
      </c>
      <c r="Y87" s="106">
        <f>IF(CentrepointSourced[[#This Row],[Age]]="16-24",CentrepointSourced[[#This Row],[Presented HS DQ]],0)</f>
        <v>29</v>
      </c>
      <c r="Z87" s="106">
        <f>IF(CentrepointSourced[[#This Row],[Age]]="18-24",CentrepointSourced[[#This Row],[Presented HS DQ]],0)</f>
        <v>0</v>
      </c>
      <c r="AA87" s="106">
        <f>IF(CentrepointSourced[[#This Row],[Age]]="16-17",CentrepointSourced[[#This Row],[Presented CS DQ]],0)</f>
        <v>0</v>
      </c>
      <c r="AB87" s="106">
        <f>IF(CentrepointSourced[[#This Row],[Age]]="16-24",CentrepointSourced[[#This Row],[Presented CS DQ]],0)</f>
        <v>0</v>
      </c>
      <c r="AC87" s="106">
        <f>IF(CentrepointSourced[[#This Row],[Age]]="18-24",CentrepointSourced[[#This Row],[Presented CS DQ]],0)</f>
        <v>0</v>
      </c>
      <c r="AD87" s="107">
        <f>IF(CentrepointSourced[[#This Row],[Age]]="16-17",CentrepointSourced[[#This Row],[Assessed HS DQ]],0)</f>
        <v>0</v>
      </c>
      <c r="AE87" s="107">
        <f>IF(CentrepointSourced[[#This Row],[Age]]="16-24",CentrepointSourced[[#This Row],[Assessed HS DQ]],0)</f>
        <v>29</v>
      </c>
      <c r="AF87" s="107">
        <f>IF(CentrepointSourced[[#This Row],[Age]]="18-24",CentrepointSourced[[#This Row],[Assessed HS DQ]],0)</f>
        <v>0</v>
      </c>
      <c r="AG87" s="107">
        <f>IF(CentrepointSourced[[#This Row],[Age]]="16-17",CentrepointSourced[[#This Row],[Assessed CS DQ]],0)</f>
        <v>0</v>
      </c>
      <c r="AH87" s="107">
        <f>IF(CentrepointSourced[[#This Row],[Age]]="16-24",CentrepointSourced[[#This Row],[Assessed CS DQ]],0)</f>
        <v>0</v>
      </c>
      <c r="AI87" s="107">
        <f>IF(CentrepointSourced[[#This Row],[Age]]="18-24",CentrepointSourced[[#This Row],[Assessed CS DQ]],0)</f>
        <v>0</v>
      </c>
    </row>
    <row r="88" spans="1:35" customFormat="1" ht="13.5" customHeight="1">
      <c r="A88" s="45" t="s">
        <v>40</v>
      </c>
      <c r="B88" s="45" t="s">
        <v>170</v>
      </c>
      <c r="C88" s="45" t="s">
        <v>165</v>
      </c>
      <c r="D88" s="45"/>
      <c r="E88" s="67">
        <v>2012</v>
      </c>
      <c r="F88" s="67" t="s">
        <v>25</v>
      </c>
      <c r="G88" s="67">
        <v>261</v>
      </c>
      <c r="H88" s="74">
        <v>15</v>
      </c>
      <c r="I88" s="67">
        <v>1</v>
      </c>
      <c r="J88" s="45"/>
      <c r="K88" s="67"/>
      <c r="L88" s="67"/>
      <c r="M88" s="67"/>
      <c r="N88" s="67"/>
      <c r="O88" s="67"/>
      <c r="P88" s="67"/>
      <c r="Q88" s="41" t="str">
        <f>IF(CentrepointSourced[[#This Row],[Country]]="Northern Ireland","Northern Ireland",IFERROR(VLOOKUP(CentrepointSourced[[#This Row],[Local Authority]],LKP_LANameDQ[],2,FALSE),CentrepointSourced[[#This Row],[Local Authority]]))</f>
        <v>Bradford</v>
      </c>
      <c r="R88" s="41" t="str">
        <f>IF(CentrepointSourced[[#This Row],[LA type]]="County","",INDEX(ConsolGeog[lad14cd],MATCH(CentrepointSourced[[#This Row],[Local Authority DQ]],ConsolGeog[la_name],0)))</f>
        <v>E08000032</v>
      </c>
      <c r="S88" s="41" t="str">
        <f>IF(OR(CentrepointSourced[[#This Row],[Country]]="Northern Ireland",CentrepointSourced[[#This Row],[Country]]="Scotland",CentrepointSourced[[#This Row],[Country]]="Wales"),"Local Authority",CentrepointSourced[[#This Row],[LA type]])</f>
        <v>Unitary</v>
      </c>
      <c r="T88" s="41">
        <f>IF(TRIM(CentrepointSourced[[#This Row],[Presented HS]])="",0,IF(CentrepointSourced[[#This Row],[Presented HS]]="&lt;5",2.5,IF(CentrepointSourced[[#This Row],[Presented HS]]="&lt;10",5,VALUE(TRIM(CentrepointSourced[[#This Row],[Presented HS]])))))</f>
        <v>261</v>
      </c>
      <c r="U88" s="41">
        <f>IF(TRIM(CentrepointSourced[[#This Row],[Assessed HS]])="",0,IF(CentrepointSourced[[#This Row],[Assessed HS]]="&lt;5",2.5,IF(CentrepointSourced[[#This Row],[Assessed HS]]="&lt;10",5,VALUE(TRIM(CentrepointSourced[[#This Row],[Assessed HS]])))))</f>
        <v>15</v>
      </c>
      <c r="V88" s="41">
        <f>IF(TRIM(CentrepointSourced[[#This Row],[Presented CS]])="",0,IF(CentrepointSourced[[#This Row],[Presented CS]]="&lt;5",2.5,IF(CentrepointSourced[[#This Row],[Presented CS]]="&lt;10",5,VALUE(TRIM(CentrepointSourced[[#This Row],[Presented CS]])))))</f>
        <v>0</v>
      </c>
      <c r="W88" s="41">
        <f>IF(TRIM(CentrepointSourced[[#This Row],[Assessed CS]])="",0,IF(CentrepointSourced[[#This Row],[Assessed CS]]="&lt;5",2.5,IF(CentrepointSourced[[#This Row],[Assessed CS]]="&lt;10",5,VALUE(TRIM(CentrepointSourced[[#This Row],[Assessed CS]])))))</f>
        <v>0</v>
      </c>
      <c r="X88" s="106">
        <f>IF(CentrepointSourced[[#This Row],[Age]]="16-17",CentrepointSourced[[#This Row],[Presented HS DQ]],0)</f>
        <v>261</v>
      </c>
      <c r="Y88" s="106">
        <f>IF(CentrepointSourced[[#This Row],[Age]]="16-24",CentrepointSourced[[#This Row],[Presented HS DQ]],0)</f>
        <v>0</v>
      </c>
      <c r="Z88" s="106">
        <f>IF(CentrepointSourced[[#This Row],[Age]]="18-24",CentrepointSourced[[#This Row],[Presented HS DQ]],0)</f>
        <v>0</v>
      </c>
      <c r="AA88" s="106">
        <f>IF(CentrepointSourced[[#This Row],[Age]]="16-17",CentrepointSourced[[#This Row],[Presented CS DQ]],0)</f>
        <v>0</v>
      </c>
      <c r="AB88" s="106">
        <f>IF(CentrepointSourced[[#This Row],[Age]]="16-24",CentrepointSourced[[#This Row],[Presented CS DQ]],0)</f>
        <v>0</v>
      </c>
      <c r="AC88" s="106">
        <f>IF(CentrepointSourced[[#This Row],[Age]]="18-24",CentrepointSourced[[#This Row],[Presented CS DQ]],0)</f>
        <v>0</v>
      </c>
      <c r="AD88" s="107">
        <f>IF(CentrepointSourced[[#This Row],[Age]]="16-17",CentrepointSourced[[#This Row],[Assessed HS DQ]],0)</f>
        <v>15</v>
      </c>
      <c r="AE88" s="107">
        <f>IF(CentrepointSourced[[#This Row],[Age]]="16-24",CentrepointSourced[[#This Row],[Assessed HS DQ]],0)</f>
        <v>0</v>
      </c>
      <c r="AF88" s="107">
        <f>IF(CentrepointSourced[[#This Row],[Age]]="18-24",CentrepointSourced[[#This Row],[Assessed HS DQ]],0)</f>
        <v>0</v>
      </c>
      <c r="AG88" s="107">
        <f>IF(CentrepointSourced[[#This Row],[Age]]="16-17",CentrepointSourced[[#This Row],[Assessed CS DQ]],0)</f>
        <v>0</v>
      </c>
      <c r="AH88" s="107">
        <f>IF(CentrepointSourced[[#This Row],[Age]]="16-24",CentrepointSourced[[#This Row],[Assessed CS DQ]],0)</f>
        <v>0</v>
      </c>
      <c r="AI88" s="107">
        <f>IF(CentrepointSourced[[#This Row],[Age]]="18-24",CentrepointSourced[[#This Row],[Assessed CS DQ]],0)</f>
        <v>0</v>
      </c>
    </row>
    <row r="89" spans="1:35" customFormat="1" ht="13.5" customHeight="1">
      <c r="A89" s="45" t="s">
        <v>40</v>
      </c>
      <c r="B89" s="45" t="s">
        <v>170</v>
      </c>
      <c r="C89" s="45" t="s">
        <v>165</v>
      </c>
      <c r="D89" s="45"/>
      <c r="E89" s="67">
        <v>2012</v>
      </c>
      <c r="F89" s="67" t="s">
        <v>26</v>
      </c>
      <c r="G89" s="67">
        <v>1506</v>
      </c>
      <c r="H89" s="74">
        <v>240</v>
      </c>
      <c r="I89" s="67">
        <v>78</v>
      </c>
      <c r="J89" s="45"/>
      <c r="K89" s="67"/>
      <c r="L89" s="67"/>
      <c r="M89" s="67"/>
      <c r="N89" s="67"/>
      <c r="O89" s="67"/>
      <c r="P89" s="67"/>
      <c r="Q89" s="41" t="str">
        <f>IF(CentrepointSourced[[#This Row],[Country]]="Northern Ireland","Northern Ireland",IFERROR(VLOOKUP(CentrepointSourced[[#This Row],[Local Authority]],LKP_LANameDQ[],2,FALSE),CentrepointSourced[[#This Row],[Local Authority]]))</f>
        <v>Bradford</v>
      </c>
      <c r="R89" s="41" t="str">
        <f>IF(CentrepointSourced[[#This Row],[LA type]]="County","",INDEX(ConsolGeog[lad14cd],MATCH(CentrepointSourced[[#This Row],[Local Authority DQ]],ConsolGeog[la_name],0)))</f>
        <v>E08000032</v>
      </c>
      <c r="S89" s="41" t="str">
        <f>IF(OR(CentrepointSourced[[#This Row],[Country]]="Northern Ireland",CentrepointSourced[[#This Row],[Country]]="Scotland",CentrepointSourced[[#This Row],[Country]]="Wales"),"Local Authority",CentrepointSourced[[#This Row],[LA type]])</f>
        <v>Unitary</v>
      </c>
      <c r="T89" s="41">
        <f>IF(TRIM(CentrepointSourced[[#This Row],[Presented HS]])="",0,IF(CentrepointSourced[[#This Row],[Presented HS]]="&lt;5",2.5,IF(CentrepointSourced[[#This Row],[Presented HS]]="&lt;10",5,VALUE(TRIM(CentrepointSourced[[#This Row],[Presented HS]])))))</f>
        <v>1506</v>
      </c>
      <c r="U89" s="41">
        <f>IF(TRIM(CentrepointSourced[[#This Row],[Assessed HS]])="",0,IF(CentrepointSourced[[#This Row],[Assessed HS]]="&lt;5",2.5,IF(CentrepointSourced[[#This Row],[Assessed HS]]="&lt;10",5,VALUE(TRIM(CentrepointSourced[[#This Row],[Assessed HS]])))))</f>
        <v>240</v>
      </c>
      <c r="V89" s="41">
        <f>IF(TRIM(CentrepointSourced[[#This Row],[Presented CS]])="",0,IF(CentrepointSourced[[#This Row],[Presented CS]]="&lt;5",2.5,IF(CentrepointSourced[[#This Row],[Presented CS]]="&lt;10",5,VALUE(TRIM(CentrepointSourced[[#This Row],[Presented CS]])))))</f>
        <v>0</v>
      </c>
      <c r="W89" s="41">
        <f>IF(TRIM(CentrepointSourced[[#This Row],[Assessed CS]])="",0,IF(CentrepointSourced[[#This Row],[Assessed CS]]="&lt;5",2.5,IF(CentrepointSourced[[#This Row],[Assessed CS]]="&lt;10",5,VALUE(TRIM(CentrepointSourced[[#This Row],[Assessed CS]])))))</f>
        <v>0</v>
      </c>
      <c r="X89" s="106">
        <f>IF(CentrepointSourced[[#This Row],[Age]]="16-17",CentrepointSourced[[#This Row],[Presented HS DQ]],0)</f>
        <v>0</v>
      </c>
      <c r="Y89" s="106">
        <f>IF(CentrepointSourced[[#This Row],[Age]]="16-24",CentrepointSourced[[#This Row],[Presented HS DQ]],0)</f>
        <v>0</v>
      </c>
      <c r="Z89" s="106">
        <f>IF(CentrepointSourced[[#This Row],[Age]]="18-24",CentrepointSourced[[#This Row],[Presented HS DQ]],0)</f>
        <v>1506</v>
      </c>
      <c r="AA89" s="106">
        <f>IF(CentrepointSourced[[#This Row],[Age]]="16-17",CentrepointSourced[[#This Row],[Presented CS DQ]],0)</f>
        <v>0</v>
      </c>
      <c r="AB89" s="106">
        <f>IF(CentrepointSourced[[#This Row],[Age]]="16-24",CentrepointSourced[[#This Row],[Presented CS DQ]],0)</f>
        <v>0</v>
      </c>
      <c r="AC89" s="106">
        <f>IF(CentrepointSourced[[#This Row],[Age]]="18-24",CentrepointSourced[[#This Row],[Presented CS DQ]],0)</f>
        <v>0</v>
      </c>
      <c r="AD89" s="107">
        <f>IF(CentrepointSourced[[#This Row],[Age]]="16-17",CentrepointSourced[[#This Row],[Assessed HS DQ]],0)</f>
        <v>0</v>
      </c>
      <c r="AE89" s="107">
        <f>IF(CentrepointSourced[[#This Row],[Age]]="16-24",CentrepointSourced[[#This Row],[Assessed HS DQ]],0)</f>
        <v>0</v>
      </c>
      <c r="AF89" s="107">
        <f>IF(CentrepointSourced[[#This Row],[Age]]="18-24",CentrepointSourced[[#This Row],[Assessed HS DQ]],0)</f>
        <v>240</v>
      </c>
      <c r="AG89" s="107">
        <f>IF(CentrepointSourced[[#This Row],[Age]]="16-17",CentrepointSourced[[#This Row],[Assessed CS DQ]],0)</f>
        <v>0</v>
      </c>
      <c r="AH89" s="107">
        <f>IF(CentrepointSourced[[#This Row],[Age]]="16-24",CentrepointSourced[[#This Row],[Assessed CS DQ]],0)</f>
        <v>0</v>
      </c>
      <c r="AI89" s="107">
        <f>IF(CentrepointSourced[[#This Row],[Age]]="18-24",CentrepointSourced[[#This Row],[Assessed CS DQ]],0)</f>
        <v>0</v>
      </c>
    </row>
    <row r="90" spans="1:35" customFormat="1" ht="13.5" customHeight="1">
      <c r="A90" s="45" t="s">
        <v>40</v>
      </c>
      <c r="B90" s="45" t="s">
        <v>170</v>
      </c>
      <c r="C90" s="45" t="s">
        <v>165</v>
      </c>
      <c r="D90" s="45"/>
      <c r="E90" s="67">
        <v>2013</v>
      </c>
      <c r="F90" s="67" t="s">
        <v>25</v>
      </c>
      <c r="G90" s="67">
        <v>252</v>
      </c>
      <c r="H90" s="74">
        <v>9</v>
      </c>
      <c r="I90" s="67">
        <v>6</v>
      </c>
      <c r="J90" s="45"/>
      <c r="K90" s="67"/>
      <c r="L90" s="67"/>
      <c r="M90" s="67"/>
      <c r="N90" s="67"/>
      <c r="O90" s="67"/>
      <c r="P90" s="67"/>
      <c r="Q90" s="41" t="str">
        <f>IF(CentrepointSourced[[#This Row],[Country]]="Northern Ireland","Northern Ireland",IFERROR(VLOOKUP(CentrepointSourced[[#This Row],[Local Authority]],LKP_LANameDQ[],2,FALSE),CentrepointSourced[[#This Row],[Local Authority]]))</f>
        <v>Bradford</v>
      </c>
      <c r="R90" s="41" t="str">
        <f>IF(CentrepointSourced[[#This Row],[LA type]]="County","",INDEX(ConsolGeog[lad14cd],MATCH(CentrepointSourced[[#This Row],[Local Authority DQ]],ConsolGeog[la_name],0)))</f>
        <v>E08000032</v>
      </c>
      <c r="S90" s="41" t="str">
        <f>IF(OR(CentrepointSourced[[#This Row],[Country]]="Northern Ireland",CentrepointSourced[[#This Row],[Country]]="Scotland",CentrepointSourced[[#This Row],[Country]]="Wales"),"Local Authority",CentrepointSourced[[#This Row],[LA type]])</f>
        <v>Unitary</v>
      </c>
      <c r="T90" s="41">
        <f>IF(TRIM(CentrepointSourced[[#This Row],[Presented HS]])="",0,IF(CentrepointSourced[[#This Row],[Presented HS]]="&lt;5",2.5,IF(CentrepointSourced[[#This Row],[Presented HS]]="&lt;10",5,VALUE(TRIM(CentrepointSourced[[#This Row],[Presented HS]])))))</f>
        <v>252</v>
      </c>
      <c r="U90" s="41">
        <f>IF(TRIM(CentrepointSourced[[#This Row],[Assessed HS]])="",0,IF(CentrepointSourced[[#This Row],[Assessed HS]]="&lt;5",2.5,IF(CentrepointSourced[[#This Row],[Assessed HS]]="&lt;10",5,VALUE(TRIM(CentrepointSourced[[#This Row],[Assessed HS]])))))</f>
        <v>9</v>
      </c>
      <c r="V90" s="41">
        <f>IF(TRIM(CentrepointSourced[[#This Row],[Presented CS]])="",0,IF(CentrepointSourced[[#This Row],[Presented CS]]="&lt;5",2.5,IF(CentrepointSourced[[#This Row],[Presented CS]]="&lt;10",5,VALUE(TRIM(CentrepointSourced[[#This Row],[Presented CS]])))))</f>
        <v>0</v>
      </c>
      <c r="W90" s="41">
        <f>IF(TRIM(CentrepointSourced[[#This Row],[Assessed CS]])="",0,IF(CentrepointSourced[[#This Row],[Assessed CS]]="&lt;5",2.5,IF(CentrepointSourced[[#This Row],[Assessed CS]]="&lt;10",5,VALUE(TRIM(CentrepointSourced[[#This Row],[Assessed CS]])))))</f>
        <v>0</v>
      </c>
      <c r="X90" s="106">
        <f>IF(CentrepointSourced[[#This Row],[Age]]="16-17",CentrepointSourced[[#This Row],[Presented HS DQ]],0)</f>
        <v>252</v>
      </c>
      <c r="Y90" s="106">
        <f>IF(CentrepointSourced[[#This Row],[Age]]="16-24",CentrepointSourced[[#This Row],[Presented HS DQ]],0)</f>
        <v>0</v>
      </c>
      <c r="Z90" s="106">
        <f>IF(CentrepointSourced[[#This Row],[Age]]="18-24",CentrepointSourced[[#This Row],[Presented HS DQ]],0)</f>
        <v>0</v>
      </c>
      <c r="AA90" s="106">
        <f>IF(CentrepointSourced[[#This Row],[Age]]="16-17",CentrepointSourced[[#This Row],[Presented CS DQ]],0)</f>
        <v>0</v>
      </c>
      <c r="AB90" s="106">
        <f>IF(CentrepointSourced[[#This Row],[Age]]="16-24",CentrepointSourced[[#This Row],[Presented CS DQ]],0)</f>
        <v>0</v>
      </c>
      <c r="AC90" s="106">
        <f>IF(CentrepointSourced[[#This Row],[Age]]="18-24",CentrepointSourced[[#This Row],[Presented CS DQ]],0)</f>
        <v>0</v>
      </c>
      <c r="AD90" s="107">
        <f>IF(CentrepointSourced[[#This Row],[Age]]="16-17",CentrepointSourced[[#This Row],[Assessed HS DQ]],0)</f>
        <v>9</v>
      </c>
      <c r="AE90" s="107">
        <f>IF(CentrepointSourced[[#This Row],[Age]]="16-24",CentrepointSourced[[#This Row],[Assessed HS DQ]],0)</f>
        <v>0</v>
      </c>
      <c r="AF90" s="107">
        <f>IF(CentrepointSourced[[#This Row],[Age]]="18-24",CentrepointSourced[[#This Row],[Assessed HS DQ]],0)</f>
        <v>0</v>
      </c>
      <c r="AG90" s="107">
        <f>IF(CentrepointSourced[[#This Row],[Age]]="16-17",CentrepointSourced[[#This Row],[Assessed CS DQ]],0)</f>
        <v>0</v>
      </c>
      <c r="AH90" s="107">
        <f>IF(CentrepointSourced[[#This Row],[Age]]="16-24",CentrepointSourced[[#This Row],[Assessed CS DQ]],0)</f>
        <v>0</v>
      </c>
      <c r="AI90" s="107">
        <f>IF(CentrepointSourced[[#This Row],[Age]]="18-24",CentrepointSourced[[#This Row],[Assessed CS DQ]],0)</f>
        <v>0</v>
      </c>
    </row>
    <row r="91" spans="1:35" customFormat="1" ht="13.5" customHeight="1">
      <c r="A91" s="45" t="s">
        <v>40</v>
      </c>
      <c r="B91" s="45" t="s">
        <v>170</v>
      </c>
      <c r="C91" s="45" t="s">
        <v>165</v>
      </c>
      <c r="D91" s="45"/>
      <c r="E91" s="67">
        <v>2013</v>
      </c>
      <c r="F91" s="67" t="s">
        <v>26</v>
      </c>
      <c r="G91" s="67">
        <v>1510</v>
      </c>
      <c r="H91" s="74">
        <v>223</v>
      </c>
      <c r="I91" s="67">
        <v>79</v>
      </c>
      <c r="J91" s="45"/>
      <c r="K91" s="67"/>
      <c r="L91" s="67"/>
      <c r="M91" s="67"/>
      <c r="N91" s="67"/>
      <c r="O91" s="67"/>
      <c r="P91" s="67"/>
      <c r="Q91" s="41" t="str">
        <f>IF(CentrepointSourced[[#This Row],[Country]]="Northern Ireland","Northern Ireland",IFERROR(VLOOKUP(CentrepointSourced[[#This Row],[Local Authority]],LKP_LANameDQ[],2,FALSE),CentrepointSourced[[#This Row],[Local Authority]]))</f>
        <v>Bradford</v>
      </c>
      <c r="R91" s="41" t="str">
        <f>IF(CentrepointSourced[[#This Row],[LA type]]="County","",INDEX(ConsolGeog[lad14cd],MATCH(CentrepointSourced[[#This Row],[Local Authority DQ]],ConsolGeog[la_name],0)))</f>
        <v>E08000032</v>
      </c>
      <c r="S91" s="41" t="str">
        <f>IF(OR(CentrepointSourced[[#This Row],[Country]]="Northern Ireland",CentrepointSourced[[#This Row],[Country]]="Scotland",CentrepointSourced[[#This Row],[Country]]="Wales"),"Local Authority",CentrepointSourced[[#This Row],[LA type]])</f>
        <v>Unitary</v>
      </c>
      <c r="T91" s="41">
        <f>IF(TRIM(CentrepointSourced[[#This Row],[Presented HS]])="",0,IF(CentrepointSourced[[#This Row],[Presented HS]]="&lt;5",2.5,IF(CentrepointSourced[[#This Row],[Presented HS]]="&lt;10",5,VALUE(TRIM(CentrepointSourced[[#This Row],[Presented HS]])))))</f>
        <v>1510</v>
      </c>
      <c r="U91" s="41">
        <f>IF(TRIM(CentrepointSourced[[#This Row],[Assessed HS]])="",0,IF(CentrepointSourced[[#This Row],[Assessed HS]]="&lt;5",2.5,IF(CentrepointSourced[[#This Row],[Assessed HS]]="&lt;10",5,VALUE(TRIM(CentrepointSourced[[#This Row],[Assessed HS]])))))</f>
        <v>223</v>
      </c>
      <c r="V91" s="41">
        <f>IF(TRIM(CentrepointSourced[[#This Row],[Presented CS]])="",0,IF(CentrepointSourced[[#This Row],[Presented CS]]="&lt;5",2.5,IF(CentrepointSourced[[#This Row],[Presented CS]]="&lt;10",5,VALUE(TRIM(CentrepointSourced[[#This Row],[Presented CS]])))))</f>
        <v>0</v>
      </c>
      <c r="W91" s="41">
        <f>IF(TRIM(CentrepointSourced[[#This Row],[Assessed CS]])="",0,IF(CentrepointSourced[[#This Row],[Assessed CS]]="&lt;5",2.5,IF(CentrepointSourced[[#This Row],[Assessed CS]]="&lt;10",5,VALUE(TRIM(CentrepointSourced[[#This Row],[Assessed CS]])))))</f>
        <v>0</v>
      </c>
      <c r="X91" s="106">
        <f>IF(CentrepointSourced[[#This Row],[Age]]="16-17",CentrepointSourced[[#This Row],[Presented HS DQ]],0)</f>
        <v>0</v>
      </c>
      <c r="Y91" s="106">
        <f>IF(CentrepointSourced[[#This Row],[Age]]="16-24",CentrepointSourced[[#This Row],[Presented HS DQ]],0)</f>
        <v>0</v>
      </c>
      <c r="Z91" s="106">
        <f>IF(CentrepointSourced[[#This Row],[Age]]="18-24",CentrepointSourced[[#This Row],[Presented HS DQ]],0)</f>
        <v>1510</v>
      </c>
      <c r="AA91" s="106">
        <f>IF(CentrepointSourced[[#This Row],[Age]]="16-17",CentrepointSourced[[#This Row],[Presented CS DQ]],0)</f>
        <v>0</v>
      </c>
      <c r="AB91" s="106">
        <f>IF(CentrepointSourced[[#This Row],[Age]]="16-24",CentrepointSourced[[#This Row],[Presented CS DQ]],0)</f>
        <v>0</v>
      </c>
      <c r="AC91" s="106">
        <f>IF(CentrepointSourced[[#This Row],[Age]]="18-24",CentrepointSourced[[#This Row],[Presented CS DQ]],0)</f>
        <v>0</v>
      </c>
      <c r="AD91" s="107">
        <f>IF(CentrepointSourced[[#This Row],[Age]]="16-17",CentrepointSourced[[#This Row],[Assessed HS DQ]],0)</f>
        <v>0</v>
      </c>
      <c r="AE91" s="107">
        <f>IF(CentrepointSourced[[#This Row],[Age]]="16-24",CentrepointSourced[[#This Row],[Assessed HS DQ]],0)</f>
        <v>0</v>
      </c>
      <c r="AF91" s="107">
        <f>IF(CentrepointSourced[[#This Row],[Age]]="18-24",CentrepointSourced[[#This Row],[Assessed HS DQ]],0)</f>
        <v>223</v>
      </c>
      <c r="AG91" s="107">
        <f>IF(CentrepointSourced[[#This Row],[Age]]="16-17",CentrepointSourced[[#This Row],[Assessed CS DQ]],0)</f>
        <v>0</v>
      </c>
      <c r="AH91" s="107">
        <f>IF(CentrepointSourced[[#This Row],[Age]]="16-24",CentrepointSourced[[#This Row],[Assessed CS DQ]],0)</f>
        <v>0</v>
      </c>
      <c r="AI91" s="107">
        <f>IF(CentrepointSourced[[#This Row],[Age]]="18-24",CentrepointSourced[[#This Row],[Assessed CS DQ]],0)</f>
        <v>0</v>
      </c>
    </row>
    <row r="92" spans="1:35" customFormat="1" ht="13.5" customHeight="1">
      <c r="A92" s="45" t="s">
        <v>40</v>
      </c>
      <c r="B92" s="45" t="s">
        <v>170</v>
      </c>
      <c r="C92" s="45" t="s">
        <v>165</v>
      </c>
      <c r="D92" s="45"/>
      <c r="E92" s="67">
        <v>2014</v>
      </c>
      <c r="F92" s="67" t="s">
        <v>25</v>
      </c>
      <c r="G92" s="67">
        <v>214</v>
      </c>
      <c r="H92" s="74">
        <v>7</v>
      </c>
      <c r="I92" s="67">
        <v>2</v>
      </c>
      <c r="J92" s="45"/>
      <c r="K92" s="67"/>
      <c r="L92" s="67"/>
      <c r="M92" s="67"/>
      <c r="N92" s="67"/>
      <c r="O92" s="67"/>
      <c r="P92" s="67"/>
      <c r="Q92" s="41" t="str">
        <f>IF(CentrepointSourced[[#This Row],[Country]]="Northern Ireland","Northern Ireland",IFERROR(VLOOKUP(CentrepointSourced[[#This Row],[Local Authority]],LKP_LANameDQ[],2,FALSE),CentrepointSourced[[#This Row],[Local Authority]]))</f>
        <v>Bradford</v>
      </c>
      <c r="R92" s="41" t="str">
        <f>IF(CentrepointSourced[[#This Row],[LA type]]="County","",INDEX(ConsolGeog[lad14cd],MATCH(CentrepointSourced[[#This Row],[Local Authority DQ]],ConsolGeog[la_name],0)))</f>
        <v>E08000032</v>
      </c>
      <c r="S92" s="41" t="str">
        <f>IF(OR(CentrepointSourced[[#This Row],[Country]]="Northern Ireland",CentrepointSourced[[#This Row],[Country]]="Scotland",CentrepointSourced[[#This Row],[Country]]="Wales"),"Local Authority",CentrepointSourced[[#This Row],[LA type]])</f>
        <v>Unitary</v>
      </c>
      <c r="T92" s="41">
        <f>IF(TRIM(CentrepointSourced[[#This Row],[Presented HS]])="",0,IF(CentrepointSourced[[#This Row],[Presented HS]]="&lt;5",2.5,IF(CentrepointSourced[[#This Row],[Presented HS]]="&lt;10",5,VALUE(TRIM(CentrepointSourced[[#This Row],[Presented HS]])))))</f>
        <v>214</v>
      </c>
      <c r="U92" s="41">
        <f>IF(TRIM(CentrepointSourced[[#This Row],[Assessed HS]])="",0,IF(CentrepointSourced[[#This Row],[Assessed HS]]="&lt;5",2.5,IF(CentrepointSourced[[#This Row],[Assessed HS]]="&lt;10",5,VALUE(TRIM(CentrepointSourced[[#This Row],[Assessed HS]])))))</f>
        <v>7</v>
      </c>
      <c r="V92" s="41">
        <f>IF(TRIM(CentrepointSourced[[#This Row],[Presented CS]])="",0,IF(CentrepointSourced[[#This Row],[Presented CS]]="&lt;5",2.5,IF(CentrepointSourced[[#This Row],[Presented CS]]="&lt;10",5,VALUE(TRIM(CentrepointSourced[[#This Row],[Presented CS]])))))</f>
        <v>0</v>
      </c>
      <c r="W92" s="41">
        <f>IF(TRIM(CentrepointSourced[[#This Row],[Assessed CS]])="",0,IF(CentrepointSourced[[#This Row],[Assessed CS]]="&lt;5",2.5,IF(CentrepointSourced[[#This Row],[Assessed CS]]="&lt;10",5,VALUE(TRIM(CentrepointSourced[[#This Row],[Assessed CS]])))))</f>
        <v>0</v>
      </c>
      <c r="X92" s="106">
        <f>IF(CentrepointSourced[[#This Row],[Age]]="16-17",CentrepointSourced[[#This Row],[Presented HS DQ]],0)</f>
        <v>214</v>
      </c>
      <c r="Y92" s="106">
        <f>IF(CentrepointSourced[[#This Row],[Age]]="16-24",CentrepointSourced[[#This Row],[Presented HS DQ]],0)</f>
        <v>0</v>
      </c>
      <c r="Z92" s="106">
        <f>IF(CentrepointSourced[[#This Row],[Age]]="18-24",CentrepointSourced[[#This Row],[Presented HS DQ]],0)</f>
        <v>0</v>
      </c>
      <c r="AA92" s="106">
        <f>IF(CentrepointSourced[[#This Row],[Age]]="16-17",CentrepointSourced[[#This Row],[Presented CS DQ]],0)</f>
        <v>0</v>
      </c>
      <c r="AB92" s="106">
        <f>IF(CentrepointSourced[[#This Row],[Age]]="16-24",CentrepointSourced[[#This Row],[Presented CS DQ]],0)</f>
        <v>0</v>
      </c>
      <c r="AC92" s="106">
        <f>IF(CentrepointSourced[[#This Row],[Age]]="18-24",CentrepointSourced[[#This Row],[Presented CS DQ]],0)</f>
        <v>0</v>
      </c>
      <c r="AD92" s="107">
        <f>IF(CentrepointSourced[[#This Row],[Age]]="16-17",CentrepointSourced[[#This Row],[Assessed HS DQ]],0)</f>
        <v>7</v>
      </c>
      <c r="AE92" s="107">
        <f>IF(CentrepointSourced[[#This Row],[Age]]="16-24",CentrepointSourced[[#This Row],[Assessed HS DQ]],0)</f>
        <v>0</v>
      </c>
      <c r="AF92" s="107">
        <f>IF(CentrepointSourced[[#This Row],[Age]]="18-24",CentrepointSourced[[#This Row],[Assessed HS DQ]],0)</f>
        <v>0</v>
      </c>
      <c r="AG92" s="107">
        <f>IF(CentrepointSourced[[#This Row],[Age]]="16-17",CentrepointSourced[[#This Row],[Assessed CS DQ]],0)</f>
        <v>0</v>
      </c>
      <c r="AH92" s="107">
        <f>IF(CentrepointSourced[[#This Row],[Age]]="16-24",CentrepointSourced[[#This Row],[Assessed CS DQ]],0)</f>
        <v>0</v>
      </c>
      <c r="AI92" s="107">
        <f>IF(CentrepointSourced[[#This Row],[Age]]="18-24",CentrepointSourced[[#This Row],[Assessed CS DQ]],0)</f>
        <v>0</v>
      </c>
    </row>
    <row r="93" spans="1:35" customFormat="1" ht="13.5" customHeight="1">
      <c r="A93" s="45" t="s">
        <v>40</v>
      </c>
      <c r="B93" s="45" t="s">
        <v>170</v>
      </c>
      <c r="C93" s="45" t="s">
        <v>165</v>
      </c>
      <c r="D93" s="45"/>
      <c r="E93" s="67">
        <v>2014</v>
      </c>
      <c r="F93" s="67" t="s">
        <v>26</v>
      </c>
      <c r="G93" s="67">
        <v>1630</v>
      </c>
      <c r="H93" s="74">
        <v>200</v>
      </c>
      <c r="I93" s="67">
        <v>64</v>
      </c>
      <c r="J93" s="45"/>
      <c r="K93" s="67"/>
      <c r="L93" s="67"/>
      <c r="M93" s="67"/>
      <c r="N93" s="67"/>
      <c r="O93" s="67"/>
      <c r="P93" s="67"/>
      <c r="Q93" s="41" t="str">
        <f>IF(CentrepointSourced[[#This Row],[Country]]="Northern Ireland","Northern Ireland",IFERROR(VLOOKUP(CentrepointSourced[[#This Row],[Local Authority]],LKP_LANameDQ[],2,FALSE),CentrepointSourced[[#This Row],[Local Authority]]))</f>
        <v>Bradford</v>
      </c>
      <c r="R93" s="41" t="str">
        <f>IF(CentrepointSourced[[#This Row],[LA type]]="County","",INDEX(ConsolGeog[lad14cd],MATCH(CentrepointSourced[[#This Row],[Local Authority DQ]],ConsolGeog[la_name],0)))</f>
        <v>E08000032</v>
      </c>
      <c r="S93" s="41" t="str">
        <f>IF(OR(CentrepointSourced[[#This Row],[Country]]="Northern Ireland",CentrepointSourced[[#This Row],[Country]]="Scotland",CentrepointSourced[[#This Row],[Country]]="Wales"),"Local Authority",CentrepointSourced[[#This Row],[LA type]])</f>
        <v>Unitary</v>
      </c>
      <c r="T93" s="41">
        <f>IF(TRIM(CentrepointSourced[[#This Row],[Presented HS]])="",0,IF(CentrepointSourced[[#This Row],[Presented HS]]="&lt;5",2.5,IF(CentrepointSourced[[#This Row],[Presented HS]]="&lt;10",5,VALUE(TRIM(CentrepointSourced[[#This Row],[Presented HS]])))))</f>
        <v>1630</v>
      </c>
      <c r="U93" s="41">
        <f>IF(TRIM(CentrepointSourced[[#This Row],[Assessed HS]])="",0,IF(CentrepointSourced[[#This Row],[Assessed HS]]="&lt;5",2.5,IF(CentrepointSourced[[#This Row],[Assessed HS]]="&lt;10",5,VALUE(TRIM(CentrepointSourced[[#This Row],[Assessed HS]])))))</f>
        <v>200</v>
      </c>
      <c r="V93" s="41">
        <f>IF(TRIM(CentrepointSourced[[#This Row],[Presented CS]])="",0,IF(CentrepointSourced[[#This Row],[Presented CS]]="&lt;5",2.5,IF(CentrepointSourced[[#This Row],[Presented CS]]="&lt;10",5,VALUE(TRIM(CentrepointSourced[[#This Row],[Presented CS]])))))</f>
        <v>0</v>
      </c>
      <c r="W93" s="41">
        <f>IF(TRIM(CentrepointSourced[[#This Row],[Assessed CS]])="",0,IF(CentrepointSourced[[#This Row],[Assessed CS]]="&lt;5",2.5,IF(CentrepointSourced[[#This Row],[Assessed CS]]="&lt;10",5,VALUE(TRIM(CentrepointSourced[[#This Row],[Assessed CS]])))))</f>
        <v>0</v>
      </c>
      <c r="X93" s="106">
        <f>IF(CentrepointSourced[[#This Row],[Age]]="16-17",CentrepointSourced[[#This Row],[Presented HS DQ]],0)</f>
        <v>0</v>
      </c>
      <c r="Y93" s="106">
        <f>IF(CentrepointSourced[[#This Row],[Age]]="16-24",CentrepointSourced[[#This Row],[Presented HS DQ]],0)</f>
        <v>0</v>
      </c>
      <c r="Z93" s="106">
        <f>IF(CentrepointSourced[[#This Row],[Age]]="18-24",CentrepointSourced[[#This Row],[Presented HS DQ]],0)</f>
        <v>1630</v>
      </c>
      <c r="AA93" s="106">
        <f>IF(CentrepointSourced[[#This Row],[Age]]="16-17",CentrepointSourced[[#This Row],[Presented CS DQ]],0)</f>
        <v>0</v>
      </c>
      <c r="AB93" s="106">
        <f>IF(CentrepointSourced[[#This Row],[Age]]="16-24",CentrepointSourced[[#This Row],[Presented CS DQ]],0)</f>
        <v>0</v>
      </c>
      <c r="AC93" s="106">
        <f>IF(CentrepointSourced[[#This Row],[Age]]="18-24",CentrepointSourced[[#This Row],[Presented CS DQ]],0)</f>
        <v>0</v>
      </c>
      <c r="AD93" s="107">
        <f>IF(CentrepointSourced[[#This Row],[Age]]="16-17",CentrepointSourced[[#This Row],[Assessed HS DQ]],0)</f>
        <v>0</v>
      </c>
      <c r="AE93" s="107">
        <f>IF(CentrepointSourced[[#This Row],[Age]]="16-24",CentrepointSourced[[#This Row],[Assessed HS DQ]],0)</f>
        <v>0</v>
      </c>
      <c r="AF93" s="107">
        <f>IF(CentrepointSourced[[#This Row],[Age]]="18-24",CentrepointSourced[[#This Row],[Assessed HS DQ]],0)</f>
        <v>200</v>
      </c>
      <c r="AG93" s="107">
        <f>IF(CentrepointSourced[[#This Row],[Age]]="16-17",CentrepointSourced[[#This Row],[Assessed CS DQ]],0)</f>
        <v>0</v>
      </c>
      <c r="AH93" s="107">
        <f>IF(CentrepointSourced[[#This Row],[Age]]="16-24",CentrepointSourced[[#This Row],[Assessed CS DQ]],0)</f>
        <v>0</v>
      </c>
      <c r="AI93" s="107">
        <f>IF(CentrepointSourced[[#This Row],[Age]]="18-24",CentrepointSourced[[#This Row],[Assessed CS DQ]],0)</f>
        <v>0</v>
      </c>
    </row>
    <row r="94" spans="1:35" customFormat="1" ht="13.5" customHeight="1">
      <c r="A94" s="45" t="s">
        <v>40</v>
      </c>
      <c r="B94" s="62" t="s">
        <v>57</v>
      </c>
      <c r="C94" s="45" t="s">
        <v>42</v>
      </c>
      <c r="D94" s="62"/>
      <c r="E94" s="67">
        <v>2012</v>
      </c>
      <c r="F94" s="67" t="s">
        <v>25</v>
      </c>
      <c r="G94" s="67">
        <v>11</v>
      </c>
      <c r="H94" s="68">
        <v>2</v>
      </c>
      <c r="I94" s="67">
        <v>1</v>
      </c>
      <c r="J94" s="45"/>
      <c r="K94" s="45"/>
      <c r="L94" s="45"/>
      <c r="M94" s="45"/>
      <c r="N94" s="45"/>
      <c r="O94" s="45"/>
      <c r="P94" s="45"/>
      <c r="Q94" s="41" t="str">
        <f>IF(CentrepointSourced[[#This Row],[Country]]="Northern Ireland","Northern Ireland",IFERROR(VLOOKUP(CentrepointSourced[[#This Row],[Local Authority]],LKP_LANameDQ[],2,FALSE),CentrepointSourced[[#This Row],[Local Authority]]))</f>
        <v>Braintree</v>
      </c>
      <c r="R94" s="41" t="str">
        <f>IF(CentrepointSourced[[#This Row],[LA type]]="County","",INDEX(ConsolGeog[lad14cd],MATCH(CentrepointSourced[[#This Row],[Local Authority DQ]],ConsolGeog[la_name],0)))</f>
        <v>E07000067</v>
      </c>
      <c r="S94" s="41" t="str">
        <f>IF(OR(CentrepointSourced[[#This Row],[Country]]="Northern Ireland",CentrepointSourced[[#This Row],[Country]]="Scotland",CentrepointSourced[[#This Row],[Country]]="Wales"),"Local Authority",CentrepointSourced[[#This Row],[LA type]])</f>
        <v>District</v>
      </c>
      <c r="T94" s="41">
        <f>IF(TRIM(CentrepointSourced[[#This Row],[Presented HS]])="",0,IF(CentrepointSourced[[#This Row],[Presented HS]]="&lt;5",2.5,IF(CentrepointSourced[[#This Row],[Presented HS]]="&lt;10",5,VALUE(TRIM(CentrepointSourced[[#This Row],[Presented HS]])))))</f>
        <v>11</v>
      </c>
      <c r="U94" s="41">
        <f>IF(TRIM(CentrepointSourced[[#This Row],[Assessed HS]])="",0,IF(CentrepointSourced[[#This Row],[Assessed HS]]="&lt;5",2.5,IF(CentrepointSourced[[#This Row],[Assessed HS]]="&lt;10",5,VALUE(TRIM(CentrepointSourced[[#This Row],[Assessed HS]])))))</f>
        <v>2</v>
      </c>
      <c r="V94" s="41">
        <f>IF(TRIM(CentrepointSourced[[#This Row],[Presented CS]])="",0,IF(CentrepointSourced[[#This Row],[Presented CS]]="&lt;5",2.5,IF(CentrepointSourced[[#This Row],[Presented CS]]="&lt;10",5,VALUE(TRIM(CentrepointSourced[[#This Row],[Presented CS]])))))</f>
        <v>0</v>
      </c>
      <c r="W94" s="41">
        <f>IF(TRIM(CentrepointSourced[[#This Row],[Assessed CS]])="",0,IF(CentrepointSourced[[#This Row],[Assessed CS]]="&lt;5",2.5,IF(CentrepointSourced[[#This Row],[Assessed CS]]="&lt;10",5,VALUE(TRIM(CentrepointSourced[[#This Row],[Assessed CS]])))))</f>
        <v>0</v>
      </c>
      <c r="X94" s="106">
        <f>IF(CentrepointSourced[[#This Row],[Age]]="16-17",CentrepointSourced[[#This Row],[Presented HS DQ]],0)</f>
        <v>11</v>
      </c>
      <c r="Y94" s="106">
        <f>IF(CentrepointSourced[[#This Row],[Age]]="16-24",CentrepointSourced[[#This Row],[Presented HS DQ]],0)</f>
        <v>0</v>
      </c>
      <c r="Z94" s="106">
        <f>IF(CentrepointSourced[[#This Row],[Age]]="18-24",CentrepointSourced[[#This Row],[Presented HS DQ]],0)</f>
        <v>0</v>
      </c>
      <c r="AA94" s="106">
        <f>IF(CentrepointSourced[[#This Row],[Age]]="16-17",CentrepointSourced[[#This Row],[Presented CS DQ]],0)</f>
        <v>0</v>
      </c>
      <c r="AB94" s="106">
        <f>IF(CentrepointSourced[[#This Row],[Age]]="16-24",CentrepointSourced[[#This Row],[Presented CS DQ]],0)</f>
        <v>0</v>
      </c>
      <c r="AC94" s="106">
        <f>IF(CentrepointSourced[[#This Row],[Age]]="18-24",CentrepointSourced[[#This Row],[Presented CS DQ]],0)</f>
        <v>0</v>
      </c>
      <c r="AD94" s="107">
        <f>IF(CentrepointSourced[[#This Row],[Age]]="16-17",CentrepointSourced[[#This Row],[Assessed HS DQ]],0)</f>
        <v>2</v>
      </c>
      <c r="AE94" s="107">
        <f>IF(CentrepointSourced[[#This Row],[Age]]="16-24",CentrepointSourced[[#This Row],[Assessed HS DQ]],0)</f>
        <v>0</v>
      </c>
      <c r="AF94" s="107">
        <f>IF(CentrepointSourced[[#This Row],[Age]]="18-24",CentrepointSourced[[#This Row],[Assessed HS DQ]],0)</f>
        <v>0</v>
      </c>
      <c r="AG94" s="107">
        <f>IF(CentrepointSourced[[#This Row],[Age]]="16-17",CentrepointSourced[[#This Row],[Assessed CS DQ]],0)</f>
        <v>0</v>
      </c>
      <c r="AH94" s="107">
        <f>IF(CentrepointSourced[[#This Row],[Age]]="16-24",CentrepointSourced[[#This Row],[Assessed CS DQ]],0)</f>
        <v>0</v>
      </c>
      <c r="AI94" s="107">
        <f>IF(CentrepointSourced[[#This Row],[Age]]="18-24",CentrepointSourced[[#This Row],[Assessed CS DQ]],0)</f>
        <v>0</v>
      </c>
    </row>
    <row r="95" spans="1:35" customFormat="1" ht="13.5" customHeight="1">
      <c r="A95" s="45" t="s">
        <v>40</v>
      </c>
      <c r="B95" s="62" t="s">
        <v>57</v>
      </c>
      <c r="C95" s="45" t="s">
        <v>42</v>
      </c>
      <c r="D95" s="62"/>
      <c r="E95" s="67">
        <v>2012</v>
      </c>
      <c r="F95" s="67" t="s">
        <v>26</v>
      </c>
      <c r="G95" s="67">
        <v>92</v>
      </c>
      <c r="H95" s="68">
        <v>75</v>
      </c>
      <c r="I95" s="67">
        <v>61</v>
      </c>
      <c r="J95" s="45"/>
      <c r="K95" s="45"/>
      <c r="L95" s="45"/>
      <c r="M95" s="45"/>
      <c r="N95" s="45"/>
      <c r="O95" s="45"/>
      <c r="P95" s="45"/>
      <c r="Q95" s="41" t="str">
        <f>IF(CentrepointSourced[[#This Row],[Country]]="Northern Ireland","Northern Ireland",IFERROR(VLOOKUP(CentrepointSourced[[#This Row],[Local Authority]],LKP_LANameDQ[],2,FALSE),CentrepointSourced[[#This Row],[Local Authority]]))</f>
        <v>Braintree</v>
      </c>
      <c r="R95" s="41" t="str">
        <f>IF(CentrepointSourced[[#This Row],[LA type]]="County","",INDEX(ConsolGeog[lad14cd],MATCH(CentrepointSourced[[#This Row],[Local Authority DQ]],ConsolGeog[la_name],0)))</f>
        <v>E07000067</v>
      </c>
      <c r="S95" s="41" t="str">
        <f>IF(OR(CentrepointSourced[[#This Row],[Country]]="Northern Ireland",CentrepointSourced[[#This Row],[Country]]="Scotland",CentrepointSourced[[#This Row],[Country]]="Wales"),"Local Authority",CentrepointSourced[[#This Row],[LA type]])</f>
        <v>District</v>
      </c>
      <c r="T95" s="41">
        <f>IF(TRIM(CentrepointSourced[[#This Row],[Presented HS]])="",0,IF(CentrepointSourced[[#This Row],[Presented HS]]="&lt;5",2.5,IF(CentrepointSourced[[#This Row],[Presented HS]]="&lt;10",5,VALUE(TRIM(CentrepointSourced[[#This Row],[Presented HS]])))))</f>
        <v>92</v>
      </c>
      <c r="U95" s="41">
        <f>IF(TRIM(CentrepointSourced[[#This Row],[Assessed HS]])="",0,IF(CentrepointSourced[[#This Row],[Assessed HS]]="&lt;5",2.5,IF(CentrepointSourced[[#This Row],[Assessed HS]]="&lt;10",5,VALUE(TRIM(CentrepointSourced[[#This Row],[Assessed HS]])))))</f>
        <v>75</v>
      </c>
      <c r="V95" s="41">
        <f>IF(TRIM(CentrepointSourced[[#This Row],[Presented CS]])="",0,IF(CentrepointSourced[[#This Row],[Presented CS]]="&lt;5",2.5,IF(CentrepointSourced[[#This Row],[Presented CS]]="&lt;10",5,VALUE(TRIM(CentrepointSourced[[#This Row],[Presented CS]])))))</f>
        <v>0</v>
      </c>
      <c r="W95" s="41">
        <f>IF(TRIM(CentrepointSourced[[#This Row],[Assessed CS]])="",0,IF(CentrepointSourced[[#This Row],[Assessed CS]]="&lt;5",2.5,IF(CentrepointSourced[[#This Row],[Assessed CS]]="&lt;10",5,VALUE(TRIM(CentrepointSourced[[#This Row],[Assessed CS]])))))</f>
        <v>0</v>
      </c>
      <c r="X95" s="106">
        <f>IF(CentrepointSourced[[#This Row],[Age]]="16-17",CentrepointSourced[[#This Row],[Presented HS DQ]],0)</f>
        <v>0</v>
      </c>
      <c r="Y95" s="106">
        <f>IF(CentrepointSourced[[#This Row],[Age]]="16-24",CentrepointSourced[[#This Row],[Presented HS DQ]],0)</f>
        <v>0</v>
      </c>
      <c r="Z95" s="106">
        <f>IF(CentrepointSourced[[#This Row],[Age]]="18-24",CentrepointSourced[[#This Row],[Presented HS DQ]],0)</f>
        <v>92</v>
      </c>
      <c r="AA95" s="106">
        <f>IF(CentrepointSourced[[#This Row],[Age]]="16-17",CentrepointSourced[[#This Row],[Presented CS DQ]],0)</f>
        <v>0</v>
      </c>
      <c r="AB95" s="106">
        <f>IF(CentrepointSourced[[#This Row],[Age]]="16-24",CentrepointSourced[[#This Row],[Presented CS DQ]],0)</f>
        <v>0</v>
      </c>
      <c r="AC95" s="106">
        <f>IF(CentrepointSourced[[#This Row],[Age]]="18-24",CentrepointSourced[[#This Row],[Presented CS DQ]],0)</f>
        <v>0</v>
      </c>
      <c r="AD95" s="107">
        <f>IF(CentrepointSourced[[#This Row],[Age]]="16-17",CentrepointSourced[[#This Row],[Assessed HS DQ]],0)</f>
        <v>0</v>
      </c>
      <c r="AE95" s="107">
        <f>IF(CentrepointSourced[[#This Row],[Age]]="16-24",CentrepointSourced[[#This Row],[Assessed HS DQ]],0)</f>
        <v>0</v>
      </c>
      <c r="AF95" s="107">
        <f>IF(CentrepointSourced[[#This Row],[Age]]="18-24",CentrepointSourced[[#This Row],[Assessed HS DQ]],0)</f>
        <v>75</v>
      </c>
      <c r="AG95" s="107">
        <f>IF(CentrepointSourced[[#This Row],[Age]]="16-17",CentrepointSourced[[#This Row],[Assessed CS DQ]],0)</f>
        <v>0</v>
      </c>
      <c r="AH95" s="107">
        <f>IF(CentrepointSourced[[#This Row],[Age]]="16-24",CentrepointSourced[[#This Row],[Assessed CS DQ]],0)</f>
        <v>0</v>
      </c>
      <c r="AI95" s="107">
        <f>IF(CentrepointSourced[[#This Row],[Age]]="18-24",CentrepointSourced[[#This Row],[Assessed CS DQ]],0)</f>
        <v>0</v>
      </c>
    </row>
    <row r="96" spans="1:35" customFormat="1" ht="13.5" customHeight="1">
      <c r="A96" s="45" t="s">
        <v>40</v>
      </c>
      <c r="B96" s="62" t="s">
        <v>57</v>
      </c>
      <c r="C96" s="45" t="s">
        <v>42</v>
      </c>
      <c r="D96" s="62"/>
      <c r="E96" s="67">
        <v>2013</v>
      </c>
      <c r="F96" s="67" t="s">
        <v>25</v>
      </c>
      <c r="G96" s="67">
        <v>15</v>
      </c>
      <c r="H96" s="68">
        <v>7</v>
      </c>
      <c r="I96" s="67">
        <v>7</v>
      </c>
      <c r="J96" s="45"/>
      <c r="K96" s="45"/>
      <c r="L96" s="45"/>
      <c r="M96" s="45"/>
      <c r="N96" s="45"/>
      <c r="O96" s="45"/>
      <c r="P96" s="45"/>
      <c r="Q96" s="41" t="str">
        <f>IF(CentrepointSourced[[#This Row],[Country]]="Northern Ireland","Northern Ireland",IFERROR(VLOOKUP(CentrepointSourced[[#This Row],[Local Authority]],LKP_LANameDQ[],2,FALSE),CentrepointSourced[[#This Row],[Local Authority]]))</f>
        <v>Braintree</v>
      </c>
      <c r="R96" s="41" t="str">
        <f>IF(CentrepointSourced[[#This Row],[LA type]]="County","",INDEX(ConsolGeog[lad14cd],MATCH(CentrepointSourced[[#This Row],[Local Authority DQ]],ConsolGeog[la_name],0)))</f>
        <v>E07000067</v>
      </c>
      <c r="S96" s="41" t="str">
        <f>IF(OR(CentrepointSourced[[#This Row],[Country]]="Northern Ireland",CentrepointSourced[[#This Row],[Country]]="Scotland",CentrepointSourced[[#This Row],[Country]]="Wales"),"Local Authority",CentrepointSourced[[#This Row],[LA type]])</f>
        <v>District</v>
      </c>
      <c r="T96" s="41">
        <f>IF(TRIM(CentrepointSourced[[#This Row],[Presented HS]])="",0,IF(CentrepointSourced[[#This Row],[Presented HS]]="&lt;5",2.5,IF(CentrepointSourced[[#This Row],[Presented HS]]="&lt;10",5,VALUE(TRIM(CentrepointSourced[[#This Row],[Presented HS]])))))</f>
        <v>15</v>
      </c>
      <c r="U96" s="41">
        <f>IF(TRIM(CentrepointSourced[[#This Row],[Assessed HS]])="",0,IF(CentrepointSourced[[#This Row],[Assessed HS]]="&lt;5",2.5,IF(CentrepointSourced[[#This Row],[Assessed HS]]="&lt;10",5,VALUE(TRIM(CentrepointSourced[[#This Row],[Assessed HS]])))))</f>
        <v>7</v>
      </c>
      <c r="V96" s="41">
        <f>IF(TRIM(CentrepointSourced[[#This Row],[Presented CS]])="",0,IF(CentrepointSourced[[#This Row],[Presented CS]]="&lt;5",2.5,IF(CentrepointSourced[[#This Row],[Presented CS]]="&lt;10",5,VALUE(TRIM(CentrepointSourced[[#This Row],[Presented CS]])))))</f>
        <v>0</v>
      </c>
      <c r="W96" s="41">
        <f>IF(TRIM(CentrepointSourced[[#This Row],[Assessed CS]])="",0,IF(CentrepointSourced[[#This Row],[Assessed CS]]="&lt;5",2.5,IF(CentrepointSourced[[#This Row],[Assessed CS]]="&lt;10",5,VALUE(TRIM(CentrepointSourced[[#This Row],[Assessed CS]])))))</f>
        <v>0</v>
      </c>
      <c r="X96" s="106">
        <f>IF(CentrepointSourced[[#This Row],[Age]]="16-17",CentrepointSourced[[#This Row],[Presented HS DQ]],0)</f>
        <v>15</v>
      </c>
      <c r="Y96" s="106">
        <f>IF(CentrepointSourced[[#This Row],[Age]]="16-24",CentrepointSourced[[#This Row],[Presented HS DQ]],0)</f>
        <v>0</v>
      </c>
      <c r="Z96" s="106">
        <f>IF(CentrepointSourced[[#This Row],[Age]]="18-24",CentrepointSourced[[#This Row],[Presented HS DQ]],0)</f>
        <v>0</v>
      </c>
      <c r="AA96" s="106">
        <f>IF(CentrepointSourced[[#This Row],[Age]]="16-17",CentrepointSourced[[#This Row],[Presented CS DQ]],0)</f>
        <v>0</v>
      </c>
      <c r="AB96" s="106">
        <f>IF(CentrepointSourced[[#This Row],[Age]]="16-24",CentrepointSourced[[#This Row],[Presented CS DQ]],0)</f>
        <v>0</v>
      </c>
      <c r="AC96" s="106">
        <f>IF(CentrepointSourced[[#This Row],[Age]]="18-24",CentrepointSourced[[#This Row],[Presented CS DQ]],0)</f>
        <v>0</v>
      </c>
      <c r="AD96" s="107">
        <f>IF(CentrepointSourced[[#This Row],[Age]]="16-17",CentrepointSourced[[#This Row],[Assessed HS DQ]],0)</f>
        <v>7</v>
      </c>
      <c r="AE96" s="107">
        <f>IF(CentrepointSourced[[#This Row],[Age]]="16-24",CentrepointSourced[[#This Row],[Assessed HS DQ]],0)</f>
        <v>0</v>
      </c>
      <c r="AF96" s="107">
        <f>IF(CentrepointSourced[[#This Row],[Age]]="18-24",CentrepointSourced[[#This Row],[Assessed HS DQ]],0)</f>
        <v>0</v>
      </c>
      <c r="AG96" s="107">
        <f>IF(CentrepointSourced[[#This Row],[Age]]="16-17",CentrepointSourced[[#This Row],[Assessed CS DQ]],0)</f>
        <v>0</v>
      </c>
      <c r="AH96" s="107">
        <f>IF(CentrepointSourced[[#This Row],[Age]]="16-24",CentrepointSourced[[#This Row],[Assessed CS DQ]],0)</f>
        <v>0</v>
      </c>
      <c r="AI96" s="107">
        <f>IF(CentrepointSourced[[#This Row],[Age]]="18-24",CentrepointSourced[[#This Row],[Assessed CS DQ]],0)</f>
        <v>0</v>
      </c>
    </row>
    <row r="97" spans="1:35" customFormat="1" ht="13.5" customHeight="1">
      <c r="A97" s="45" t="s">
        <v>40</v>
      </c>
      <c r="B97" s="62" t="s">
        <v>57</v>
      </c>
      <c r="C97" s="45" t="s">
        <v>42</v>
      </c>
      <c r="D97" s="62"/>
      <c r="E97" s="67">
        <v>2013</v>
      </c>
      <c r="F97" s="67" t="s">
        <v>26</v>
      </c>
      <c r="G97" s="67">
        <v>68</v>
      </c>
      <c r="H97" s="68">
        <v>60</v>
      </c>
      <c r="I97" s="67">
        <v>52</v>
      </c>
      <c r="J97" s="45"/>
      <c r="K97" s="45"/>
      <c r="L97" s="45"/>
      <c r="M97" s="45"/>
      <c r="N97" s="45"/>
      <c r="O97" s="45"/>
      <c r="P97" s="45"/>
      <c r="Q97" s="41" t="str">
        <f>IF(CentrepointSourced[[#This Row],[Country]]="Northern Ireland","Northern Ireland",IFERROR(VLOOKUP(CentrepointSourced[[#This Row],[Local Authority]],LKP_LANameDQ[],2,FALSE),CentrepointSourced[[#This Row],[Local Authority]]))</f>
        <v>Braintree</v>
      </c>
      <c r="R97" s="41" t="str">
        <f>IF(CentrepointSourced[[#This Row],[LA type]]="County","",INDEX(ConsolGeog[lad14cd],MATCH(CentrepointSourced[[#This Row],[Local Authority DQ]],ConsolGeog[la_name],0)))</f>
        <v>E07000067</v>
      </c>
      <c r="S97" s="41" t="str">
        <f>IF(OR(CentrepointSourced[[#This Row],[Country]]="Northern Ireland",CentrepointSourced[[#This Row],[Country]]="Scotland",CentrepointSourced[[#This Row],[Country]]="Wales"),"Local Authority",CentrepointSourced[[#This Row],[LA type]])</f>
        <v>District</v>
      </c>
      <c r="T97" s="41">
        <f>IF(TRIM(CentrepointSourced[[#This Row],[Presented HS]])="",0,IF(CentrepointSourced[[#This Row],[Presented HS]]="&lt;5",2.5,IF(CentrepointSourced[[#This Row],[Presented HS]]="&lt;10",5,VALUE(TRIM(CentrepointSourced[[#This Row],[Presented HS]])))))</f>
        <v>68</v>
      </c>
      <c r="U97" s="41">
        <f>IF(TRIM(CentrepointSourced[[#This Row],[Assessed HS]])="",0,IF(CentrepointSourced[[#This Row],[Assessed HS]]="&lt;5",2.5,IF(CentrepointSourced[[#This Row],[Assessed HS]]="&lt;10",5,VALUE(TRIM(CentrepointSourced[[#This Row],[Assessed HS]])))))</f>
        <v>60</v>
      </c>
      <c r="V97" s="41">
        <f>IF(TRIM(CentrepointSourced[[#This Row],[Presented CS]])="",0,IF(CentrepointSourced[[#This Row],[Presented CS]]="&lt;5",2.5,IF(CentrepointSourced[[#This Row],[Presented CS]]="&lt;10",5,VALUE(TRIM(CentrepointSourced[[#This Row],[Presented CS]])))))</f>
        <v>0</v>
      </c>
      <c r="W97" s="41">
        <f>IF(TRIM(CentrepointSourced[[#This Row],[Assessed CS]])="",0,IF(CentrepointSourced[[#This Row],[Assessed CS]]="&lt;5",2.5,IF(CentrepointSourced[[#This Row],[Assessed CS]]="&lt;10",5,VALUE(TRIM(CentrepointSourced[[#This Row],[Assessed CS]])))))</f>
        <v>0</v>
      </c>
      <c r="X97" s="106">
        <f>IF(CentrepointSourced[[#This Row],[Age]]="16-17",CentrepointSourced[[#This Row],[Presented HS DQ]],0)</f>
        <v>0</v>
      </c>
      <c r="Y97" s="106">
        <f>IF(CentrepointSourced[[#This Row],[Age]]="16-24",CentrepointSourced[[#This Row],[Presented HS DQ]],0)</f>
        <v>0</v>
      </c>
      <c r="Z97" s="106">
        <f>IF(CentrepointSourced[[#This Row],[Age]]="18-24",CentrepointSourced[[#This Row],[Presented HS DQ]],0)</f>
        <v>68</v>
      </c>
      <c r="AA97" s="106">
        <f>IF(CentrepointSourced[[#This Row],[Age]]="16-17",CentrepointSourced[[#This Row],[Presented CS DQ]],0)</f>
        <v>0</v>
      </c>
      <c r="AB97" s="106">
        <f>IF(CentrepointSourced[[#This Row],[Age]]="16-24",CentrepointSourced[[#This Row],[Presented CS DQ]],0)</f>
        <v>0</v>
      </c>
      <c r="AC97" s="106">
        <f>IF(CentrepointSourced[[#This Row],[Age]]="18-24",CentrepointSourced[[#This Row],[Presented CS DQ]],0)</f>
        <v>0</v>
      </c>
      <c r="AD97" s="107">
        <f>IF(CentrepointSourced[[#This Row],[Age]]="16-17",CentrepointSourced[[#This Row],[Assessed HS DQ]],0)</f>
        <v>0</v>
      </c>
      <c r="AE97" s="107">
        <f>IF(CentrepointSourced[[#This Row],[Age]]="16-24",CentrepointSourced[[#This Row],[Assessed HS DQ]],0)</f>
        <v>0</v>
      </c>
      <c r="AF97" s="107">
        <f>IF(CentrepointSourced[[#This Row],[Age]]="18-24",CentrepointSourced[[#This Row],[Assessed HS DQ]],0)</f>
        <v>60</v>
      </c>
      <c r="AG97" s="107">
        <f>IF(CentrepointSourced[[#This Row],[Age]]="16-17",CentrepointSourced[[#This Row],[Assessed CS DQ]],0)</f>
        <v>0</v>
      </c>
      <c r="AH97" s="107">
        <f>IF(CentrepointSourced[[#This Row],[Age]]="16-24",CentrepointSourced[[#This Row],[Assessed CS DQ]],0)</f>
        <v>0</v>
      </c>
      <c r="AI97" s="107">
        <f>IF(CentrepointSourced[[#This Row],[Age]]="18-24",CentrepointSourced[[#This Row],[Assessed CS DQ]],0)</f>
        <v>0</v>
      </c>
    </row>
    <row r="98" spans="1:35" customFormat="1" ht="13.5" customHeight="1">
      <c r="A98" s="45" t="s">
        <v>40</v>
      </c>
      <c r="B98" s="62" t="s">
        <v>57</v>
      </c>
      <c r="C98" s="45" t="s">
        <v>42</v>
      </c>
      <c r="D98" s="62"/>
      <c r="E98" s="67">
        <v>2014</v>
      </c>
      <c r="F98" s="67" t="s">
        <v>25</v>
      </c>
      <c r="G98" s="67">
        <v>25</v>
      </c>
      <c r="H98" s="68">
        <v>13</v>
      </c>
      <c r="I98" s="67">
        <v>12</v>
      </c>
      <c r="J98" s="45"/>
      <c r="K98" s="45"/>
      <c r="L98" s="45"/>
      <c r="M98" s="45"/>
      <c r="N98" s="45"/>
      <c r="O98" s="45"/>
      <c r="P98" s="45"/>
      <c r="Q98" s="41" t="str">
        <f>IF(CentrepointSourced[[#This Row],[Country]]="Northern Ireland","Northern Ireland",IFERROR(VLOOKUP(CentrepointSourced[[#This Row],[Local Authority]],LKP_LANameDQ[],2,FALSE),CentrepointSourced[[#This Row],[Local Authority]]))</f>
        <v>Braintree</v>
      </c>
      <c r="R98" s="41" t="str">
        <f>IF(CentrepointSourced[[#This Row],[LA type]]="County","",INDEX(ConsolGeog[lad14cd],MATCH(CentrepointSourced[[#This Row],[Local Authority DQ]],ConsolGeog[la_name],0)))</f>
        <v>E07000067</v>
      </c>
      <c r="S98" s="41" t="str">
        <f>IF(OR(CentrepointSourced[[#This Row],[Country]]="Northern Ireland",CentrepointSourced[[#This Row],[Country]]="Scotland",CentrepointSourced[[#This Row],[Country]]="Wales"),"Local Authority",CentrepointSourced[[#This Row],[LA type]])</f>
        <v>District</v>
      </c>
      <c r="T98" s="41">
        <f>IF(TRIM(CentrepointSourced[[#This Row],[Presented HS]])="",0,IF(CentrepointSourced[[#This Row],[Presented HS]]="&lt;5",2.5,IF(CentrepointSourced[[#This Row],[Presented HS]]="&lt;10",5,VALUE(TRIM(CentrepointSourced[[#This Row],[Presented HS]])))))</f>
        <v>25</v>
      </c>
      <c r="U98" s="41">
        <f>IF(TRIM(CentrepointSourced[[#This Row],[Assessed HS]])="",0,IF(CentrepointSourced[[#This Row],[Assessed HS]]="&lt;5",2.5,IF(CentrepointSourced[[#This Row],[Assessed HS]]="&lt;10",5,VALUE(TRIM(CentrepointSourced[[#This Row],[Assessed HS]])))))</f>
        <v>13</v>
      </c>
      <c r="V98" s="41">
        <f>IF(TRIM(CentrepointSourced[[#This Row],[Presented CS]])="",0,IF(CentrepointSourced[[#This Row],[Presented CS]]="&lt;5",2.5,IF(CentrepointSourced[[#This Row],[Presented CS]]="&lt;10",5,VALUE(TRIM(CentrepointSourced[[#This Row],[Presented CS]])))))</f>
        <v>0</v>
      </c>
      <c r="W98" s="41">
        <f>IF(TRIM(CentrepointSourced[[#This Row],[Assessed CS]])="",0,IF(CentrepointSourced[[#This Row],[Assessed CS]]="&lt;5",2.5,IF(CentrepointSourced[[#This Row],[Assessed CS]]="&lt;10",5,VALUE(TRIM(CentrepointSourced[[#This Row],[Assessed CS]])))))</f>
        <v>0</v>
      </c>
      <c r="X98" s="106">
        <f>IF(CentrepointSourced[[#This Row],[Age]]="16-17",CentrepointSourced[[#This Row],[Presented HS DQ]],0)</f>
        <v>25</v>
      </c>
      <c r="Y98" s="106">
        <f>IF(CentrepointSourced[[#This Row],[Age]]="16-24",CentrepointSourced[[#This Row],[Presented HS DQ]],0)</f>
        <v>0</v>
      </c>
      <c r="Z98" s="106">
        <f>IF(CentrepointSourced[[#This Row],[Age]]="18-24",CentrepointSourced[[#This Row],[Presented HS DQ]],0)</f>
        <v>0</v>
      </c>
      <c r="AA98" s="106">
        <f>IF(CentrepointSourced[[#This Row],[Age]]="16-17",CentrepointSourced[[#This Row],[Presented CS DQ]],0)</f>
        <v>0</v>
      </c>
      <c r="AB98" s="106">
        <f>IF(CentrepointSourced[[#This Row],[Age]]="16-24",CentrepointSourced[[#This Row],[Presented CS DQ]],0)</f>
        <v>0</v>
      </c>
      <c r="AC98" s="106">
        <f>IF(CentrepointSourced[[#This Row],[Age]]="18-24",CentrepointSourced[[#This Row],[Presented CS DQ]],0)</f>
        <v>0</v>
      </c>
      <c r="AD98" s="107">
        <f>IF(CentrepointSourced[[#This Row],[Age]]="16-17",CentrepointSourced[[#This Row],[Assessed HS DQ]],0)</f>
        <v>13</v>
      </c>
      <c r="AE98" s="107">
        <f>IF(CentrepointSourced[[#This Row],[Age]]="16-24",CentrepointSourced[[#This Row],[Assessed HS DQ]],0)</f>
        <v>0</v>
      </c>
      <c r="AF98" s="107">
        <f>IF(CentrepointSourced[[#This Row],[Age]]="18-24",CentrepointSourced[[#This Row],[Assessed HS DQ]],0)</f>
        <v>0</v>
      </c>
      <c r="AG98" s="107">
        <f>IF(CentrepointSourced[[#This Row],[Age]]="16-17",CentrepointSourced[[#This Row],[Assessed CS DQ]],0)</f>
        <v>0</v>
      </c>
      <c r="AH98" s="107">
        <f>IF(CentrepointSourced[[#This Row],[Age]]="16-24",CentrepointSourced[[#This Row],[Assessed CS DQ]],0)</f>
        <v>0</v>
      </c>
      <c r="AI98" s="107">
        <f>IF(CentrepointSourced[[#This Row],[Age]]="18-24",CentrepointSourced[[#This Row],[Assessed CS DQ]],0)</f>
        <v>0</v>
      </c>
    </row>
    <row r="99" spans="1:35" customFormat="1" ht="13.5" customHeight="1">
      <c r="A99" s="45" t="s">
        <v>40</v>
      </c>
      <c r="B99" s="62" t="s">
        <v>57</v>
      </c>
      <c r="C99" s="45" t="s">
        <v>42</v>
      </c>
      <c r="D99" s="62"/>
      <c r="E99" s="67">
        <v>2014</v>
      </c>
      <c r="F99" s="67" t="s">
        <v>26</v>
      </c>
      <c r="G99" s="67">
        <v>95</v>
      </c>
      <c r="H99" s="68">
        <v>65</v>
      </c>
      <c r="I99" s="67">
        <v>51</v>
      </c>
      <c r="J99" s="45"/>
      <c r="K99" s="45"/>
      <c r="L99" s="45"/>
      <c r="M99" s="45"/>
      <c r="N99" s="45"/>
      <c r="O99" s="45"/>
      <c r="P99" s="45"/>
      <c r="Q99" s="41" t="str">
        <f>IF(CentrepointSourced[[#This Row],[Country]]="Northern Ireland","Northern Ireland",IFERROR(VLOOKUP(CentrepointSourced[[#This Row],[Local Authority]],LKP_LANameDQ[],2,FALSE),CentrepointSourced[[#This Row],[Local Authority]]))</f>
        <v>Braintree</v>
      </c>
      <c r="R99" s="41" t="str">
        <f>IF(CentrepointSourced[[#This Row],[LA type]]="County","",INDEX(ConsolGeog[lad14cd],MATCH(CentrepointSourced[[#This Row],[Local Authority DQ]],ConsolGeog[la_name],0)))</f>
        <v>E07000067</v>
      </c>
      <c r="S99" s="41" t="str">
        <f>IF(OR(CentrepointSourced[[#This Row],[Country]]="Northern Ireland",CentrepointSourced[[#This Row],[Country]]="Scotland",CentrepointSourced[[#This Row],[Country]]="Wales"),"Local Authority",CentrepointSourced[[#This Row],[LA type]])</f>
        <v>District</v>
      </c>
      <c r="T99" s="41">
        <f>IF(TRIM(CentrepointSourced[[#This Row],[Presented HS]])="",0,IF(CentrepointSourced[[#This Row],[Presented HS]]="&lt;5",2.5,IF(CentrepointSourced[[#This Row],[Presented HS]]="&lt;10",5,VALUE(TRIM(CentrepointSourced[[#This Row],[Presented HS]])))))</f>
        <v>95</v>
      </c>
      <c r="U99" s="41">
        <f>IF(TRIM(CentrepointSourced[[#This Row],[Assessed HS]])="",0,IF(CentrepointSourced[[#This Row],[Assessed HS]]="&lt;5",2.5,IF(CentrepointSourced[[#This Row],[Assessed HS]]="&lt;10",5,VALUE(TRIM(CentrepointSourced[[#This Row],[Assessed HS]])))))</f>
        <v>65</v>
      </c>
      <c r="V99" s="41">
        <f>IF(TRIM(CentrepointSourced[[#This Row],[Presented CS]])="",0,IF(CentrepointSourced[[#This Row],[Presented CS]]="&lt;5",2.5,IF(CentrepointSourced[[#This Row],[Presented CS]]="&lt;10",5,VALUE(TRIM(CentrepointSourced[[#This Row],[Presented CS]])))))</f>
        <v>0</v>
      </c>
      <c r="W99" s="41">
        <f>IF(TRIM(CentrepointSourced[[#This Row],[Assessed CS]])="",0,IF(CentrepointSourced[[#This Row],[Assessed CS]]="&lt;5",2.5,IF(CentrepointSourced[[#This Row],[Assessed CS]]="&lt;10",5,VALUE(TRIM(CentrepointSourced[[#This Row],[Assessed CS]])))))</f>
        <v>0</v>
      </c>
      <c r="X99" s="106">
        <f>IF(CentrepointSourced[[#This Row],[Age]]="16-17",CentrepointSourced[[#This Row],[Presented HS DQ]],0)</f>
        <v>0</v>
      </c>
      <c r="Y99" s="106">
        <f>IF(CentrepointSourced[[#This Row],[Age]]="16-24",CentrepointSourced[[#This Row],[Presented HS DQ]],0)</f>
        <v>0</v>
      </c>
      <c r="Z99" s="106">
        <f>IF(CentrepointSourced[[#This Row],[Age]]="18-24",CentrepointSourced[[#This Row],[Presented HS DQ]],0)</f>
        <v>95</v>
      </c>
      <c r="AA99" s="106">
        <f>IF(CentrepointSourced[[#This Row],[Age]]="16-17",CentrepointSourced[[#This Row],[Presented CS DQ]],0)</f>
        <v>0</v>
      </c>
      <c r="AB99" s="106">
        <f>IF(CentrepointSourced[[#This Row],[Age]]="16-24",CentrepointSourced[[#This Row],[Presented CS DQ]],0)</f>
        <v>0</v>
      </c>
      <c r="AC99" s="106">
        <f>IF(CentrepointSourced[[#This Row],[Age]]="18-24",CentrepointSourced[[#This Row],[Presented CS DQ]],0)</f>
        <v>0</v>
      </c>
      <c r="AD99" s="107">
        <f>IF(CentrepointSourced[[#This Row],[Age]]="16-17",CentrepointSourced[[#This Row],[Assessed HS DQ]],0)</f>
        <v>0</v>
      </c>
      <c r="AE99" s="107">
        <f>IF(CentrepointSourced[[#This Row],[Age]]="16-24",CentrepointSourced[[#This Row],[Assessed HS DQ]],0)</f>
        <v>0</v>
      </c>
      <c r="AF99" s="107">
        <f>IF(CentrepointSourced[[#This Row],[Age]]="18-24",CentrepointSourced[[#This Row],[Assessed HS DQ]],0)</f>
        <v>65</v>
      </c>
      <c r="AG99" s="107">
        <f>IF(CentrepointSourced[[#This Row],[Age]]="16-17",CentrepointSourced[[#This Row],[Assessed CS DQ]],0)</f>
        <v>0</v>
      </c>
      <c r="AH99" s="107">
        <f>IF(CentrepointSourced[[#This Row],[Age]]="16-24",CentrepointSourced[[#This Row],[Assessed CS DQ]],0)</f>
        <v>0</v>
      </c>
      <c r="AI99" s="107">
        <f>IF(CentrepointSourced[[#This Row],[Age]]="18-24",CentrepointSourced[[#This Row],[Assessed CS DQ]],0)</f>
        <v>0</v>
      </c>
    </row>
    <row r="100" spans="1:35" customFormat="1" ht="13.5" customHeight="1">
      <c r="A100" s="45" t="s">
        <v>40</v>
      </c>
      <c r="B100" s="62" t="s">
        <v>227</v>
      </c>
      <c r="C100" s="45" t="s">
        <v>42</v>
      </c>
      <c r="D100" s="62"/>
      <c r="E100" s="67">
        <v>2012</v>
      </c>
      <c r="F100" s="67" t="s">
        <v>53</v>
      </c>
      <c r="G100" s="67">
        <v>37</v>
      </c>
      <c r="H100" s="68">
        <v>614</v>
      </c>
      <c r="I100" s="67"/>
      <c r="J100" s="45"/>
      <c r="K100" s="45"/>
      <c r="L100" s="45"/>
      <c r="M100" s="45"/>
      <c r="N100" s="45"/>
      <c r="O100" s="45"/>
      <c r="P100" s="45"/>
      <c r="Q100" s="41" t="str">
        <f>IF(CentrepointSourced[[#This Row],[Country]]="Northern Ireland","Northern Ireland",IFERROR(VLOOKUP(CentrepointSourced[[#This Row],[Local Authority]],LKP_LANameDQ[],2,FALSE),CentrepointSourced[[#This Row],[Local Authority]]))</f>
        <v>Breckland</v>
      </c>
      <c r="R100" s="41" t="str">
        <f>IF(CentrepointSourced[[#This Row],[LA type]]="County","",INDEX(ConsolGeog[lad14cd],MATCH(CentrepointSourced[[#This Row],[Local Authority DQ]],ConsolGeog[la_name],0)))</f>
        <v>E07000143</v>
      </c>
      <c r="S100" s="41" t="str">
        <f>IF(OR(CentrepointSourced[[#This Row],[Country]]="Northern Ireland",CentrepointSourced[[#This Row],[Country]]="Scotland",CentrepointSourced[[#This Row],[Country]]="Wales"),"Local Authority",CentrepointSourced[[#This Row],[LA type]])</f>
        <v>District</v>
      </c>
      <c r="T100" s="41">
        <f>IF(TRIM(CentrepointSourced[[#This Row],[Presented HS]])="",0,IF(CentrepointSourced[[#This Row],[Presented HS]]="&lt;5",2.5,IF(CentrepointSourced[[#This Row],[Presented HS]]="&lt;10",5,VALUE(TRIM(CentrepointSourced[[#This Row],[Presented HS]])))))</f>
        <v>37</v>
      </c>
      <c r="U100" s="41">
        <f>IF(TRIM(CentrepointSourced[[#This Row],[Assessed HS]])="",0,IF(CentrepointSourced[[#This Row],[Assessed HS]]="&lt;5",2.5,IF(CentrepointSourced[[#This Row],[Assessed HS]]="&lt;10",5,VALUE(TRIM(CentrepointSourced[[#This Row],[Assessed HS]])))))</f>
        <v>614</v>
      </c>
      <c r="V100" s="41">
        <f>IF(TRIM(CentrepointSourced[[#This Row],[Presented CS]])="",0,IF(CentrepointSourced[[#This Row],[Presented CS]]="&lt;5",2.5,IF(CentrepointSourced[[#This Row],[Presented CS]]="&lt;10",5,VALUE(TRIM(CentrepointSourced[[#This Row],[Presented CS]])))))</f>
        <v>0</v>
      </c>
      <c r="W100" s="41">
        <f>IF(TRIM(CentrepointSourced[[#This Row],[Assessed CS]])="",0,IF(CentrepointSourced[[#This Row],[Assessed CS]]="&lt;5",2.5,IF(CentrepointSourced[[#This Row],[Assessed CS]]="&lt;10",5,VALUE(TRIM(CentrepointSourced[[#This Row],[Assessed CS]])))))</f>
        <v>0</v>
      </c>
      <c r="X100" s="106">
        <f>IF(CentrepointSourced[[#This Row],[Age]]="16-17",CentrepointSourced[[#This Row],[Presented HS DQ]],0)</f>
        <v>0</v>
      </c>
      <c r="Y100" s="106">
        <f>IF(CentrepointSourced[[#This Row],[Age]]="16-24",CentrepointSourced[[#This Row],[Presented HS DQ]],0)</f>
        <v>37</v>
      </c>
      <c r="Z100" s="106">
        <f>IF(CentrepointSourced[[#This Row],[Age]]="18-24",CentrepointSourced[[#This Row],[Presented HS DQ]],0)</f>
        <v>0</v>
      </c>
      <c r="AA100" s="106">
        <f>IF(CentrepointSourced[[#This Row],[Age]]="16-17",CentrepointSourced[[#This Row],[Presented CS DQ]],0)</f>
        <v>0</v>
      </c>
      <c r="AB100" s="106">
        <f>IF(CentrepointSourced[[#This Row],[Age]]="16-24",CentrepointSourced[[#This Row],[Presented CS DQ]],0)</f>
        <v>0</v>
      </c>
      <c r="AC100" s="106">
        <f>IF(CentrepointSourced[[#This Row],[Age]]="18-24",CentrepointSourced[[#This Row],[Presented CS DQ]],0)</f>
        <v>0</v>
      </c>
      <c r="AD100" s="107">
        <f>IF(CentrepointSourced[[#This Row],[Age]]="16-17",CentrepointSourced[[#This Row],[Assessed HS DQ]],0)</f>
        <v>0</v>
      </c>
      <c r="AE100" s="107">
        <f>IF(CentrepointSourced[[#This Row],[Age]]="16-24",CentrepointSourced[[#This Row],[Assessed HS DQ]],0)</f>
        <v>614</v>
      </c>
      <c r="AF100" s="107">
        <f>IF(CentrepointSourced[[#This Row],[Age]]="18-24",CentrepointSourced[[#This Row],[Assessed HS DQ]],0)</f>
        <v>0</v>
      </c>
      <c r="AG100" s="107">
        <f>IF(CentrepointSourced[[#This Row],[Age]]="16-17",CentrepointSourced[[#This Row],[Assessed CS DQ]],0)</f>
        <v>0</v>
      </c>
      <c r="AH100" s="107">
        <f>IF(CentrepointSourced[[#This Row],[Age]]="16-24",CentrepointSourced[[#This Row],[Assessed CS DQ]],0)</f>
        <v>0</v>
      </c>
      <c r="AI100" s="107">
        <f>IF(CentrepointSourced[[#This Row],[Age]]="18-24",CentrepointSourced[[#This Row],[Assessed CS DQ]],0)</f>
        <v>0</v>
      </c>
    </row>
    <row r="101" spans="1:35" customFormat="1" ht="13.5" customHeight="1">
      <c r="A101" s="45" t="s">
        <v>40</v>
      </c>
      <c r="B101" s="62" t="s">
        <v>227</v>
      </c>
      <c r="C101" s="45" t="s">
        <v>42</v>
      </c>
      <c r="D101" s="62"/>
      <c r="E101" s="67">
        <v>2013</v>
      </c>
      <c r="F101" s="67" t="s">
        <v>53</v>
      </c>
      <c r="G101" s="67">
        <v>24</v>
      </c>
      <c r="H101" s="68">
        <v>377</v>
      </c>
      <c r="I101" s="67"/>
      <c r="J101" s="45"/>
      <c r="K101" s="45"/>
      <c r="L101" s="45"/>
      <c r="M101" s="45"/>
      <c r="N101" s="45"/>
      <c r="O101" s="45"/>
      <c r="P101" s="45"/>
      <c r="Q101" s="41" t="str">
        <f>IF(CentrepointSourced[[#This Row],[Country]]="Northern Ireland","Northern Ireland",IFERROR(VLOOKUP(CentrepointSourced[[#This Row],[Local Authority]],LKP_LANameDQ[],2,FALSE),CentrepointSourced[[#This Row],[Local Authority]]))</f>
        <v>Breckland</v>
      </c>
      <c r="R101" s="41" t="str">
        <f>IF(CentrepointSourced[[#This Row],[LA type]]="County","",INDEX(ConsolGeog[lad14cd],MATCH(CentrepointSourced[[#This Row],[Local Authority DQ]],ConsolGeog[la_name],0)))</f>
        <v>E07000143</v>
      </c>
      <c r="S101" s="41" t="str">
        <f>IF(OR(CentrepointSourced[[#This Row],[Country]]="Northern Ireland",CentrepointSourced[[#This Row],[Country]]="Scotland",CentrepointSourced[[#This Row],[Country]]="Wales"),"Local Authority",CentrepointSourced[[#This Row],[LA type]])</f>
        <v>District</v>
      </c>
      <c r="T101" s="41">
        <f>IF(TRIM(CentrepointSourced[[#This Row],[Presented HS]])="",0,IF(CentrepointSourced[[#This Row],[Presented HS]]="&lt;5",2.5,IF(CentrepointSourced[[#This Row],[Presented HS]]="&lt;10",5,VALUE(TRIM(CentrepointSourced[[#This Row],[Presented HS]])))))</f>
        <v>24</v>
      </c>
      <c r="U101" s="41">
        <f>IF(TRIM(CentrepointSourced[[#This Row],[Assessed HS]])="",0,IF(CentrepointSourced[[#This Row],[Assessed HS]]="&lt;5",2.5,IF(CentrepointSourced[[#This Row],[Assessed HS]]="&lt;10",5,VALUE(TRIM(CentrepointSourced[[#This Row],[Assessed HS]])))))</f>
        <v>377</v>
      </c>
      <c r="V101" s="41">
        <f>IF(TRIM(CentrepointSourced[[#This Row],[Presented CS]])="",0,IF(CentrepointSourced[[#This Row],[Presented CS]]="&lt;5",2.5,IF(CentrepointSourced[[#This Row],[Presented CS]]="&lt;10",5,VALUE(TRIM(CentrepointSourced[[#This Row],[Presented CS]])))))</f>
        <v>0</v>
      </c>
      <c r="W101" s="41">
        <f>IF(TRIM(CentrepointSourced[[#This Row],[Assessed CS]])="",0,IF(CentrepointSourced[[#This Row],[Assessed CS]]="&lt;5",2.5,IF(CentrepointSourced[[#This Row],[Assessed CS]]="&lt;10",5,VALUE(TRIM(CentrepointSourced[[#This Row],[Assessed CS]])))))</f>
        <v>0</v>
      </c>
      <c r="X101" s="106">
        <f>IF(CentrepointSourced[[#This Row],[Age]]="16-17",CentrepointSourced[[#This Row],[Presented HS DQ]],0)</f>
        <v>0</v>
      </c>
      <c r="Y101" s="106">
        <f>IF(CentrepointSourced[[#This Row],[Age]]="16-24",CentrepointSourced[[#This Row],[Presented HS DQ]],0)</f>
        <v>24</v>
      </c>
      <c r="Z101" s="106">
        <f>IF(CentrepointSourced[[#This Row],[Age]]="18-24",CentrepointSourced[[#This Row],[Presented HS DQ]],0)</f>
        <v>0</v>
      </c>
      <c r="AA101" s="106">
        <f>IF(CentrepointSourced[[#This Row],[Age]]="16-17",CentrepointSourced[[#This Row],[Presented CS DQ]],0)</f>
        <v>0</v>
      </c>
      <c r="AB101" s="106">
        <f>IF(CentrepointSourced[[#This Row],[Age]]="16-24",CentrepointSourced[[#This Row],[Presented CS DQ]],0)</f>
        <v>0</v>
      </c>
      <c r="AC101" s="106">
        <f>IF(CentrepointSourced[[#This Row],[Age]]="18-24",CentrepointSourced[[#This Row],[Presented CS DQ]],0)</f>
        <v>0</v>
      </c>
      <c r="AD101" s="107">
        <f>IF(CentrepointSourced[[#This Row],[Age]]="16-17",CentrepointSourced[[#This Row],[Assessed HS DQ]],0)</f>
        <v>0</v>
      </c>
      <c r="AE101" s="107">
        <f>IF(CentrepointSourced[[#This Row],[Age]]="16-24",CentrepointSourced[[#This Row],[Assessed HS DQ]],0)</f>
        <v>377</v>
      </c>
      <c r="AF101" s="107">
        <f>IF(CentrepointSourced[[#This Row],[Age]]="18-24",CentrepointSourced[[#This Row],[Assessed HS DQ]],0)</f>
        <v>0</v>
      </c>
      <c r="AG101" s="107">
        <f>IF(CentrepointSourced[[#This Row],[Age]]="16-17",CentrepointSourced[[#This Row],[Assessed CS DQ]],0)</f>
        <v>0</v>
      </c>
      <c r="AH101" s="107">
        <f>IF(CentrepointSourced[[#This Row],[Age]]="16-24",CentrepointSourced[[#This Row],[Assessed CS DQ]],0)</f>
        <v>0</v>
      </c>
      <c r="AI101" s="107">
        <f>IF(CentrepointSourced[[#This Row],[Age]]="18-24",CentrepointSourced[[#This Row],[Assessed CS DQ]],0)</f>
        <v>0</v>
      </c>
    </row>
    <row r="102" spans="1:35" customFormat="1" ht="13.5" customHeight="1">
      <c r="A102" s="45" t="s">
        <v>40</v>
      </c>
      <c r="B102" s="62" t="s">
        <v>227</v>
      </c>
      <c r="C102" s="45" t="s">
        <v>42</v>
      </c>
      <c r="D102" s="62"/>
      <c r="E102" s="67">
        <v>2014</v>
      </c>
      <c r="F102" s="67" t="s">
        <v>53</v>
      </c>
      <c r="G102" s="67">
        <v>25</v>
      </c>
      <c r="H102" s="68">
        <v>396</v>
      </c>
      <c r="I102" s="67"/>
      <c r="J102" s="45"/>
      <c r="K102" s="45"/>
      <c r="L102" s="45"/>
      <c r="M102" s="45"/>
      <c r="N102" s="45"/>
      <c r="O102" s="45"/>
      <c r="P102" s="45"/>
      <c r="Q102" s="41" t="str">
        <f>IF(CentrepointSourced[[#This Row],[Country]]="Northern Ireland","Northern Ireland",IFERROR(VLOOKUP(CentrepointSourced[[#This Row],[Local Authority]],LKP_LANameDQ[],2,FALSE),CentrepointSourced[[#This Row],[Local Authority]]))</f>
        <v>Breckland</v>
      </c>
      <c r="R102" s="41" t="str">
        <f>IF(CentrepointSourced[[#This Row],[LA type]]="County","",INDEX(ConsolGeog[lad14cd],MATCH(CentrepointSourced[[#This Row],[Local Authority DQ]],ConsolGeog[la_name],0)))</f>
        <v>E07000143</v>
      </c>
      <c r="S102" s="41" t="str">
        <f>IF(OR(CentrepointSourced[[#This Row],[Country]]="Northern Ireland",CentrepointSourced[[#This Row],[Country]]="Scotland",CentrepointSourced[[#This Row],[Country]]="Wales"),"Local Authority",CentrepointSourced[[#This Row],[LA type]])</f>
        <v>District</v>
      </c>
      <c r="T102" s="41">
        <f>IF(TRIM(CentrepointSourced[[#This Row],[Presented HS]])="",0,IF(CentrepointSourced[[#This Row],[Presented HS]]="&lt;5",2.5,IF(CentrepointSourced[[#This Row],[Presented HS]]="&lt;10",5,VALUE(TRIM(CentrepointSourced[[#This Row],[Presented HS]])))))</f>
        <v>25</v>
      </c>
      <c r="U102" s="41">
        <f>IF(TRIM(CentrepointSourced[[#This Row],[Assessed HS]])="",0,IF(CentrepointSourced[[#This Row],[Assessed HS]]="&lt;5",2.5,IF(CentrepointSourced[[#This Row],[Assessed HS]]="&lt;10",5,VALUE(TRIM(CentrepointSourced[[#This Row],[Assessed HS]])))))</f>
        <v>396</v>
      </c>
      <c r="V102" s="41">
        <f>IF(TRIM(CentrepointSourced[[#This Row],[Presented CS]])="",0,IF(CentrepointSourced[[#This Row],[Presented CS]]="&lt;5",2.5,IF(CentrepointSourced[[#This Row],[Presented CS]]="&lt;10",5,VALUE(TRIM(CentrepointSourced[[#This Row],[Presented CS]])))))</f>
        <v>0</v>
      </c>
      <c r="W102" s="41">
        <f>IF(TRIM(CentrepointSourced[[#This Row],[Assessed CS]])="",0,IF(CentrepointSourced[[#This Row],[Assessed CS]]="&lt;5",2.5,IF(CentrepointSourced[[#This Row],[Assessed CS]]="&lt;10",5,VALUE(TRIM(CentrepointSourced[[#This Row],[Assessed CS]])))))</f>
        <v>0</v>
      </c>
      <c r="X102" s="106">
        <f>IF(CentrepointSourced[[#This Row],[Age]]="16-17",CentrepointSourced[[#This Row],[Presented HS DQ]],0)</f>
        <v>0</v>
      </c>
      <c r="Y102" s="106">
        <f>IF(CentrepointSourced[[#This Row],[Age]]="16-24",CentrepointSourced[[#This Row],[Presented HS DQ]],0)</f>
        <v>25</v>
      </c>
      <c r="Z102" s="106">
        <f>IF(CentrepointSourced[[#This Row],[Age]]="18-24",CentrepointSourced[[#This Row],[Presented HS DQ]],0)</f>
        <v>0</v>
      </c>
      <c r="AA102" s="106">
        <f>IF(CentrepointSourced[[#This Row],[Age]]="16-17",CentrepointSourced[[#This Row],[Presented CS DQ]],0)</f>
        <v>0</v>
      </c>
      <c r="AB102" s="106">
        <f>IF(CentrepointSourced[[#This Row],[Age]]="16-24",CentrepointSourced[[#This Row],[Presented CS DQ]],0)</f>
        <v>0</v>
      </c>
      <c r="AC102" s="106">
        <f>IF(CentrepointSourced[[#This Row],[Age]]="18-24",CentrepointSourced[[#This Row],[Presented CS DQ]],0)</f>
        <v>0</v>
      </c>
      <c r="AD102" s="107">
        <f>IF(CentrepointSourced[[#This Row],[Age]]="16-17",CentrepointSourced[[#This Row],[Assessed HS DQ]],0)</f>
        <v>0</v>
      </c>
      <c r="AE102" s="107">
        <f>IF(CentrepointSourced[[#This Row],[Age]]="16-24",CentrepointSourced[[#This Row],[Assessed HS DQ]],0)</f>
        <v>396</v>
      </c>
      <c r="AF102" s="107">
        <f>IF(CentrepointSourced[[#This Row],[Age]]="18-24",CentrepointSourced[[#This Row],[Assessed HS DQ]],0)</f>
        <v>0</v>
      </c>
      <c r="AG102" s="107">
        <f>IF(CentrepointSourced[[#This Row],[Age]]="16-17",CentrepointSourced[[#This Row],[Assessed CS DQ]],0)</f>
        <v>0</v>
      </c>
      <c r="AH102" s="107">
        <f>IF(CentrepointSourced[[#This Row],[Age]]="16-24",CentrepointSourced[[#This Row],[Assessed CS DQ]],0)</f>
        <v>0</v>
      </c>
      <c r="AI102" s="107">
        <f>IF(CentrepointSourced[[#This Row],[Age]]="18-24",CentrepointSourced[[#This Row],[Assessed CS DQ]],0)</f>
        <v>0</v>
      </c>
    </row>
    <row r="103" spans="1:35" customFormat="1" ht="13.5" customHeight="1">
      <c r="A103" s="45" t="s">
        <v>40</v>
      </c>
      <c r="B103" s="45" t="s">
        <v>171</v>
      </c>
      <c r="C103" s="45" t="s">
        <v>165</v>
      </c>
      <c r="D103" s="45"/>
      <c r="E103" s="67">
        <v>2012</v>
      </c>
      <c r="F103" s="67" t="s">
        <v>25</v>
      </c>
      <c r="G103" s="67"/>
      <c r="H103" s="68"/>
      <c r="I103" s="67">
        <v>4</v>
      </c>
      <c r="J103" s="45"/>
      <c r="K103" s="67"/>
      <c r="L103" s="67"/>
      <c r="M103" s="67"/>
      <c r="N103" s="67"/>
      <c r="O103" s="67"/>
      <c r="P103" s="67"/>
      <c r="Q103" s="41" t="str">
        <f>IF(CentrepointSourced[[#This Row],[Country]]="Northern Ireland","Northern Ireland",IFERROR(VLOOKUP(CentrepointSourced[[#This Row],[Local Authority]],LKP_LANameDQ[],2,FALSE),CentrepointSourced[[#This Row],[Local Authority]]))</f>
        <v>Brent</v>
      </c>
      <c r="R103" s="41" t="str">
        <f>IF(CentrepointSourced[[#This Row],[LA type]]="County","",INDEX(ConsolGeog[lad14cd],MATCH(CentrepointSourced[[#This Row],[Local Authority DQ]],ConsolGeog[la_name],0)))</f>
        <v>E09000005</v>
      </c>
      <c r="S103" s="41" t="str">
        <f>IF(OR(CentrepointSourced[[#This Row],[Country]]="Northern Ireland",CentrepointSourced[[#This Row],[Country]]="Scotland",CentrepointSourced[[#This Row],[Country]]="Wales"),"Local Authority",CentrepointSourced[[#This Row],[LA type]])</f>
        <v>Unitary</v>
      </c>
      <c r="T103" s="41">
        <f>IF(TRIM(CentrepointSourced[[#This Row],[Presented HS]])="",0,IF(CentrepointSourced[[#This Row],[Presented HS]]="&lt;5",2.5,IF(CentrepointSourced[[#This Row],[Presented HS]]="&lt;10",5,VALUE(TRIM(CentrepointSourced[[#This Row],[Presented HS]])))))</f>
        <v>0</v>
      </c>
      <c r="U103" s="41">
        <f>IF(TRIM(CentrepointSourced[[#This Row],[Assessed HS]])="",0,IF(CentrepointSourced[[#This Row],[Assessed HS]]="&lt;5",2.5,IF(CentrepointSourced[[#This Row],[Assessed HS]]="&lt;10",5,VALUE(TRIM(CentrepointSourced[[#This Row],[Assessed HS]])))))</f>
        <v>0</v>
      </c>
      <c r="V103" s="41">
        <f>IF(TRIM(CentrepointSourced[[#This Row],[Presented CS]])="",0,IF(CentrepointSourced[[#This Row],[Presented CS]]="&lt;5",2.5,IF(CentrepointSourced[[#This Row],[Presented CS]]="&lt;10",5,VALUE(TRIM(CentrepointSourced[[#This Row],[Presented CS]])))))</f>
        <v>0</v>
      </c>
      <c r="W103" s="41">
        <f>IF(TRIM(CentrepointSourced[[#This Row],[Assessed CS]])="",0,IF(CentrepointSourced[[#This Row],[Assessed CS]]="&lt;5",2.5,IF(CentrepointSourced[[#This Row],[Assessed CS]]="&lt;10",5,VALUE(TRIM(CentrepointSourced[[#This Row],[Assessed CS]])))))</f>
        <v>0</v>
      </c>
      <c r="X103" s="106">
        <f>IF(CentrepointSourced[[#This Row],[Age]]="16-17",CentrepointSourced[[#This Row],[Presented HS DQ]],0)</f>
        <v>0</v>
      </c>
      <c r="Y103" s="106">
        <f>IF(CentrepointSourced[[#This Row],[Age]]="16-24",CentrepointSourced[[#This Row],[Presented HS DQ]],0)</f>
        <v>0</v>
      </c>
      <c r="Z103" s="106">
        <f>IF(CentrepointSourced[[#This Row],[Age]]="18-24",CentrepointSourced[[#This Row],[Presented HS DQ]],0)</f>
        <v>0</v>
      </c>
      <c r="AA103" s="106">
        <f>IF(CentrepointSourced[[#This Row],[Age]]="16-17",CentrepointSourced[[#This Row],[Presented CS DQ]],0)</f>
        <v>0</v>
      </c>
      <c r="AB103" s="106">
        <f>IF(CentrepointSourced[[#This Row],[Age]]="16-24",CentrepointSourced[[#This Row],[Presented CS DQ]],0)</f>
        <v>0</v>
      </c>
      <c r="AC103" s="106">
        <f>IF(CentrepointSourced[[#This Row],[Age]]="18-24",CentrepointSourced[[#This Row],[Presented CS DQ]],0)</f>
        <v>0</v>
      </c>
      <c r="AD103" s="107">
        <f>IF(CentrepointSourced[[#This Row],[Age]]="16-17",CentrepointSourced[[#This Row],[Assessed HS DQ]],0)</f>
        <v>0</v>
      </c>
      <c r="AE103" s="107">
        <f>IF(CentrepointSourced[[#This Row],[Age]]="16-24",CentrepointSourced[[#This Row],[Assessed HS DQ]],0)</f>
        <v>0</v>
      </c>
      <c r="AF103" s="107">
        <f>IF(CentrepointSourced[[#This Row],[Age]]="18-24",CentrepointSourced[[#This Row],[Assessed HS DQ]],0)</f>
        <v>0</v>
      </c>
      <c r="AG103" s="107">
        <f>IF(CentrepointSourced[[#This Row],[Age]]="16-17",CentrepointSourced[[#This Row],[Assessed CS DQ]],0)</f>
        <v>0</v>
      </c>
      <c r="AH103" s="107">
        <f>IF(CentrepointSourced[[#This Row],[Age]]="16-24",CentrepointSourced[[#This Row],[Assessed CS DQ]],0)</f>
        <v>0</v>
      </c>
      <c r="AI103" s="107">
        <f>IF(CentrepointSourced[[#This Row],[Age]]="18-24",CentrepointSourced[[#This Row],[Assessed CS DQ]],0)</f>
        <v>0</v>
      </c>
    </row>
    <row r="104" spans="1:35" customFormat="1" ht="13.5" customHeight="1">
      <c r="A104" s="45" t="s">
        <v>40</v>
      </c>
      <c r="B104" s="45" t="s">
        <v>171</v>
      </c>
      <c r="C104" s="45" t="s">
        <v>165</v>
      </c>
      <c r="D104" s="45"/>
      <c r="E104" s="67">
        <v>2012</v>
      </c>
      <c r="F104" s="67" t="s">
        <v>26</v>
      </c>
      <c r="G104" s="67"/>
      <c r="H104" s="68"/>
      <c r="I104" s="67">
        <v>166</v>
      </c>
      <c r="J104" s="45"/>
      <c r="K104" s="67"/>
      <c r="L104" s="67"/>
      <c r="M104" s="67"/>
      <c r="N104" s="67"/>
      <c r="O104" s="67"/>
      <c r="P104" s="67"/>
      <c r="Q104" s="41" t="str">
        <f>IF(CentrepointSourced[[#This Row],[Country]]="Northern Ireland","Northern Ireland",IFERROR(VLOOKUP(CentrepointSourced[[#This Row],[Local Authority]],LKP_LANameDQ[],2,FALSE),CentrepointSourced[[#This Row],[Local Authority]]))</f>
        <v>Brent</v>
      </c>
      <c r="R104" s="41" t="str">
        <f>IF(CentrepointSourced[[#This Row],[LA type]]="County","",INDEX(ConsolGeog[lad14cd],MATCH(CentrepointSourced[[#This Row],[Local Authority DQ]],ConsolGeog[la_name],0)))</f>
        <v>E09000005</v>
      </c>
      <c r="S104" s="41" t="str">
        <f>IF(OR(CentrepointSourced[[#This Row],[Country]]="Northern Ireland",CentrepointSourced[[#This Row],[Country]]="Scotland",CentrepointSourced[[#This Row],[Country]]="Wales"),"Local Authority",CentrepointSourced[[#This Row],[LA type]])</f>
        <v>Unitary</v>
      </c>
      <c r="T104" s="41">
        <f>IF(TRIM(CentrepointSourced[[#This Row],[Presented HS]])="",0,IF(CentrepointSourced[[#This Row],[Presented HS]]="&lt;5",2.5,IF(CentrepointSourced[[#This Row],[Presented HS]]="&lt;10",5,VALUE(TRIM(CentrepointSourced[[#This Row],[Presented HS]])))))</f>
        <v>0</v>
      </c>
      <c r="U104" s="41">
        <f>IF(TRIM(CentrepointSourced[[#This Row],[Assessed HS]])="",0,IF(CentrepointSourced[[#This Row],[Assessed HS]]="&lt;5",2.5,IF(CentrepointSourced[[#This Row],[Assessed HS]]="&lt;10",5,VALUE(TRIM(CentrepointSourced[[#This Row],[Assessed HS]])))))</f>
        <v>0</v>
      </c>
      <c r="V104" s="41">
        <f>IF(TRIM(CentrepointSourced[[#This Row],[Presented CS]])="",0,IF(CentrepointSourced[[#This Row],[Presented CS]]="&lt;5",2.5,IF(CentrepointSourced[[#This Row],[Presented CS]]="&lt;10",5,VALUE(TRIM(CentrepointSourced[[#This Row],[Presented CS]])))))</f>
        <v>0</v>
      </c>
      <c r="W104" s="41">
        <f>IF(TRIM(CentrepointSourced[[#This Row],[Assessed CS]])="",0,IF(CentrepointSourced[[#This Row],[Assessed CS]]="&lt;5",2.5,IF(CentrepointSourced[[#This Row],[Assessed CS]]="&lt;10",5,VALUE(TRIM(CentrepointSourced[[#This Row],[Assessed CS]])))))</f>
        <v>0</v>
      </c>
      <c r="X104" s="106">
        <f>IF(CentrepointSourced[[#This Row],[Age]]="16-17",CentrepointSourced[[#This Row],[Presented HS DQ]],0)</f>
        <v>0</v>
      </c>
      <c r="Y104" s="106">
        <f>IF(CentrepointSourced[[#This Row],[Age]]="16-24",CentrepointSourced[[#This Row],[Presented HS DQ]],0)</f>
        <v>0</v>
      </c>
      <c r="Z104" s="106">
        <f>IF(CentrepointSourced[[#This Row],[Age]]="18-24",CentrepointSourced[[#This Row],[Presented HS DQ]],0)</f>
        <v>0</v>
      </c>
      <c r="AA104" s="106">
        <f>IF(CentrepointSourced[[#This Row],[Age]]="16-17",CentrepointSourced[[#This Row],[Presented CS DQ]],0)</f>
        <v>0</v>
      </c>
      <c r="AB104" s="106">
        <f>IF(CentrepointSourced[[#This Row],[Age]]="16-24",CentrepointSourced[[#This Row],[Presented CS DQ]],0)</f>
        <v>0</v>
      </c>
      <c r="AC104" s="106">
        <f>IF(CentrepointSourced[[#This Row],[Age]]="18-24",CentrepointSourced[[#This Row],[Presented CS DQ]],0)</f>
        <v>0</v>
      </c>
      <c r="AD104" s="107">
        <f>IF(CentrepointSourced[[#This Row],[Age]]="16-17",CentrepointSourced[[#This Row],[Assessed HS DQ]],0)</f>
        <v>0</v>
      </c>
      <c r="AE104" s="107">
        <f>IF(CentrepointSourced[[#This Row],[Age]]="16-24",CentrepointSourced[[#This Row],[Assessed HS DQ]],0)</f>
        <v>0</v>
      </c>
      <c r="AF104" s="107">
        <f>IF(CentrepointSourced[[#This Row],[Age]]="18-24",CentrepointSourced[[#This Row],[Assessed HS DQ]],0)</f>
        <v>0</v>
      </c>
      <c r="AG104" s="107">
        <f>IF(CentrepointSourced[[#This Row],[Age]]="16-17",CentrepointSourced[[#This Row],[Assessed CS DQ]],0)</f>
        <v>0</v>
      </c>
      <c r="AH104" s="107">
        <f>IF(CentrepointSourced[[#This Row],[Age]]="16-24",CentrepointSourced[[#This Row],[Assessed CS DQ]],0)</f>
        <v>0</v>
      </c>
      <c r="AI104" s="107">
        <f>IF(CentrepointSourced[[#This Row],[Age]]="18-24",CentrepointSourced[[#This Row],[Assessed CS DQ]],0)</f>
        <v>0</v>
      </c>
    </row>
    <row r="105" spans="1:35" customFormat="1" ht="13.5" customHeight="1">
      <c r="A105" s="45" t="s">
        <v>40</v>
      </c>
      <c r="B105" s="45" t="s">
        <v>171</v>
      </c>
      <c r="C105" s="45" t="s">
        <v>165</v>
      </c>
      <c r="D105" s="45"/>
      <c r="E105" s="67">
        <v>2013</v>
      </c>
      <c r="F105" s="67" t="s">
        <v>25</v>
      </c>
      <c r="G105" s="67"/>
      <c r="H105" s="68"/>
      <c r="I105" s="67">
        <v>0</v>
      </c>
      <c r="J105" s="45"/>
      <c r="K105" s="67"/>
      <c r="L105" s="67"/>
      <c r="M105" s="67"/>
      <c r="N105" s="67"/>
      <c r="O105" s="67"/>
      <c r="P105" s="67"/>
      <c r="Q105" s="41" t="str">
        <f>IF(CentrepointSourced[[#This Row],[Country]]="Northern Ireland","Northern Ireland",IFERROR(VLOOKUP(CentrepointSourced[[#This Row],[Local Authority]],LKP_LANameDQ[],2,FALSE),CentrepointSourced[[#This Row],[Local Authority]]))</f>
        <v>Brent</v>
      </c>
      <c r="R105" s="41" t="str">
        <f>IF(CentrepointSourced[[#This Row],[LA type]]="County","",INDEX(ConsolGeog[lad14cd],MATCH(CentrepointSourced[[#This Row],[Local Authority DQ]],ConsolGeog[la_name],0)))</f>
        <v>E09000005</v>
      </c>
      <c r="S105" s="41" t="str">
        <f>IF(OR(CentrepointSourced[[#This Row],[Country]]="Northern Ireland",CentrepointSourced[[#This Row],[Country]]="Scotland",CentrepointSourced[[#This Row],[Country]]="Wales"),"Local Authority",CentrepointSourced[[#This Row],[LA type]])</f>
        <v>Unitary</v>
      </c>
      <c r="T105" s="41">
        <f>IF(TRIM(CentrepointSourced[[#This Row],[Presented HS]])="",0,IF(CentrepointSourced[[#This Row],[Presented HS]]="&lt;5",2.5,IF(CentrepointSourced[[#This Row],[Presented HS]]="&lt;10",5,VALUE(TRIM(CentrepointSourced[[#This Row],[Presented HS]])))))</f>
        <v>0</v>
      </c>
      <c r="U105" s="41">
        <f>IF(TRIM(CentrepointSourced[[#This Row],[Assessed HS]])="",0,IF(CentrepointSourced[[#This Row],[Assessed HS]]="&lt;5",2.5,IF(CentrepointSourced[[#This Row],[Assessed HS]]="&lt;10",5,VALUE(TRIM(CentrepointSourced[[#This Row],[Assessed HS]])))))</f>
        <v>0</v>
      </c>
      <c r="V105" s="41">
        <f>IF(TRIM(CentrepointSourced[[#This Row],[Presented CS]])="",0,IF(CentrepointSourced[[#This Row],[Presented CS]]="&lt;5",2.5,IF(CentrepointSourced[[#This Row],[Presented CS]]="&lt;10",5,VALUE(TRIM(CentrepointSourced[[#This Row],[Presented CS]])))))</f>
        <v>0</v>
      </c>
      <c r="W105" s="41">
        <f>IF(TRIM(CentrepointSourced[[#This Row],[Assessed CS]])="",0,IF(CentrepointSourced[[#This Row],[Assessed CS]]="&lt;5",2.5,IF(CentrepointSourced[[#This Row],[Assessed CS]]="&lt;10",5,VALUE(TRIM(CentrepointSourced[[#This Row],[Assessed CS]])))))</f>
        <v>0</v>
      </c>
      <c r="X105" s="106">
        <f>IF(CentrepointSourced[[#This Row],[Age]]="16-17",CentrepointSourced[[#This Row],[Presented HS DQ]],0)</f>
        <v>0</v>
      </c>
      <c r="Y105" s="106">
        <f>IF(CentrepointSourced[[#This Row],[Age]]="16-24",CentrepointSourced[[#This Row],[Presented HS DQ]],0)</f>
        <v>0</v>
      </c>
      <c r="Z105" s="106">
        <f>IF(CentrepointSourced[[#This Row],[Age]]="18-24",CentrepointSourced[[#This Row],[Presented HS DQ]],0)</f>
        <v>0</v>
      </c>
      <c r="AA105" s="106">
        <f>IF(CentrepointSourced[[#This Row],[Age]]="16-17",CentrepointSourced[[#This Row],[Presented CS DQ]],0)</f>
        <v>0</v>
      </c>
      <c r="AB105" s="106">
        <f>IF(CentrepointSourced[[#This Row],[Age]]="16-24",CentrepointSourced[[#This Row],[Presented CS DQ]],0)</f>
        <v>0</v>
      </c>
      <c r="AC105" s="106">
        <f>IF(CentrepointSourced[[#This Row],[Age]]="18-24",CentrepointSourced[[#This Row],[Presented CS DQ]],0)</f>
        <v>0</v>
      </c>
      <c r="AD105" s="107">
        <f>IF(CentrepointSourced[[#This Row],[Age]]="16-17",CentrepointSourced[[#This Row],[Assessed HS DQ]],0)</f>
        <v>0</v>
      </c>
      <c r="AE105" s="107">
        <f>IF(CentrepointSourced[[#This Row],[Age]]="16-24",CentrepointSourced[[#This Row],[Assessed HS DQ]],0)</f>
        <v>0</v>
      </c>
      <c r="AF105" s="107">
        <f>IF(CentrepointSourced[[#This Row],[Age]]="18-24",CentrepointSourced[[#This Row],[Assessed HS DQ]],0)</f>
        <v>0</v>
      </c>
      <c r="AG105" s="107">
        <f>IF(CentrepointSourced[[#This Row],[Age]]="16-17",CentrepointSourced[[#This Row],[Assessed CS DQ]],0)</f>
        <v>0</v>
      </c>
      <c r="AH105" s="107">
        <f>IF(CentrepointSourced[[#This Row],[Age]]="16-24",CentrepointSourced[[#This Row],[Assessed CS DQ]],0)</f>
        <v>0</v>
      </c>
      <c r="AI105" s="107">
        <f>IF(CentrepointSourced[[#This Row],[Age]]="18-24",CentrepointSourced[[#This Row],[Assessed CS DQ]],0)</f>
        <v>0</v>
      </c>
    </row>
    <row r="106" spans="1:35" customFormat="1" ht="13.5" customHeight="1">
      <c r="A106" s="45" t="s">
        <v>40</v>
      </c>
      <c r="B106" s="45" t="s">
        <v>171</v>
      </c>
      <c r="C106" s="45" t="s">
        <v>165</v>
      </c>
      <c r="D106" s="45"/>
      <c r="E106" s="67">
        <v>2013</v>
      </c>
      <c r="F106" s="67" t="s">
        <v>26</v>
      </c>
      <c r="G106" s="67"/>
      <c r="H106" s="68"/>
      <c r="I106" s="67">
        <v>142</v>
      </c>
      <c r="J106" s="45"/>
      <c r="K106" s="67"/>
      <c r="L106" s="67"/>
      <c r="M106" s="67"/>
      <c r="N106" s="67"/>
      <c r="O106" s="67"/>
      <c r="P106" s="67"/>
      <c r="Q106" s="41" t="str">
        <f>IF(CentrepointSourced[[#This Row],[Country]]="Northern Ireland","Northern Ireland",IFERROR(VLOOKUP(CentrepointSourced[[#This Row],[Local Authority]],LKP_LANameDQ[],2,FALSE),CentrepointSourced[[#This Row],[Local Authority]]))</f>
        <v>Brent</v>
      </c>
      <c r="R106" s="41" t="str">
        <f>IF(CentrepointSourced[[#This Row],[LA type]]="County","",INDEX(ConsolGeog[lad14cd],MATCH(CentrepointSourced[[#This Row],[Local Authority DQ]],ConsolGeog[la_name],0)))</f>
        <v>E09000005</v>
      </c>
      <c r="S106" s="41" t="str">
        <f>IF(OR(CentrepointSourced[[#This Row],[Country]]="Northern Ireland",CentrepointSourced[[#This Row],[Country]]="Scotland",CentrepointSourced[[#This Row],[Country]]="Wales"),"Local Authority",CentrepointSourced[[#This Row],[LA type]])</f>
        <v>Unitary</v>
      </c>
      <c r="T106" s="41">
        <f>IF(TRIM(CentrepointSourced[[#This Row],[Presented HS]])="",0,IF(CentrepointSourced[[#This Row],[Presented HS]]="&lt;5",2.5,IF(CentrepointSourced[[#This Row],[Presented HS]]="&lt;10",5,VALUE(TRIM(CentrepointSourced[[#This Row],[Presented HS]])))))</f>
        <v>0</v>
      </c>
      <c r="U106" s="41">
        <f>IF(TRIM(CentrepointSourced[[#This Row],[Assessed HS]])="",0,IF(CentrepointSourced[[#This Row],[Assessed HS]]="&lt;5",2.5,IF(CentrepointSourced[[#This Row],[Assessed HS]]="&lt;10",5,VALUE(TRIM(CentrepointSourced[[#This Row],[Assessed HS]])))))</f>
        <v>0</v>
      </c>
      <c r="V106" s="41">
        <f>IF(TRIM(CentrepointSourced[[#This Row],[Presented CS]])="",0,IF(CentrepointSourced[[#This Row],[Presented CS]]="&lt;5",2.5,IF(CentrepointSourced[[#This Row],[Presented CS]]="&lt;10",5,VALUE(TRIM(CentrepointSourced[[#This Row],[Presented CS]])))))</f>
        <v>0</v>
      </c>
      <c r="W106" s="41">
        <f>IF(TRIM(CentrepointSourced[[#This Row],[Assessed CS]])="",0,IF(CentrepointSourced[[#This Row],[Assessed CS]]="&lt;5",2.5,IF(CentrepointSourced[[#This Row],[Assessed CS]]="&lt;10",5,VALUE(TRIM(CentrepointSourced[[#This Row],[Assessed CS]])))))</f>
        <v>0</v>
      </c>
      <c r="X106" s="106">
        <f>IF(CentrepointSourced[[#This Row],[Age]]="16-17",CentrepointSourced[[#This Row],[Presented HS DQ]],0)</f>
        <v>0</v>
      </c>
      <c r="Y106" s="106">
        <f>IF(CentrepointSourced[[#This Row],[Age]]="16-24",CentrepointSourced[[#This Row],[Presented HS DQ]],0)</f>
        <v>0</v>
      </c>
      <c r="Z106" s="106">
        <f>IF(CentrepointSourced[[#This Row],[Age]]="18-24",CentrepointSourced[[#This Row],[Presented HS DQ]],0)</f>
        <v>0</v>
      </c>
      <c r="AA106" s="106">
        <f>IF(CentrepointSourced[[#This Row],[Age]]="16-17",CentrepointSourced[[#This Row],[Presented CS DQ]],0)</f>
        <v>0</v>
      </c>
      <c r="AB106" s="106">
        <f>IF(CentrepointSourced[[#This Row],[Age]]="16-24",CentrepointSourced[[#This Row],[Presented CS DQ]],0)</f>
        <v>0</v>
      </c>
      <c r="AC106" s="106">
        <f>IF(CentrepointSourced[[#This Row],[Age]]="18-24",CentrepointSourced[[#This Row],[Presented CS DQ]],0)</f>
        <v>0</v>
      </c>
      <c r="AD106" s="107">
        <f>IF(CentrepointSourced[[#This Row],[Age]]="16-17",CentrepointSourced[[#This Row],[Assessed HS DQ]],0)</f>
        <v>0</v>
      </c>
      <c r="AE106" s="107">
        <f>IF(CentrepointSourced[[#This Row],[Age]]="16-24",CentrepointSourced[[#This Row],[Assessed HS DQ]],0)</f>
        <v>0</v>
      </c>
      <c r="AF106" s="107">
        <f>IF(CentrepointSourced[[#This Row],[Age]]="18-24",CentrepointSourced[[#This Row],[Assessed HS DQ]],0)</f>
        <v>0</v>
      </c>
      <c r="AG106" s="107">
        <f>IF(CentrepointSourced[[#This Row],[Age]]="16-17",CentrepointSourced[[#This Row],[Assessed CS DQ]],0)</f>
        <v>0</v>
      </c>
      <c r="AH106" s="107">
        <f>IF(CentrepointSourced[[#This Row],[Age]]="16-24",CentrepointSourced[[#This Row],[Assessed CS DQ]],0)</f>
        <v>0</v>
      </c>
      <c r="AI106" s="107">
        <f>IF(CentrepointSourced[[#This Row],[Age]]="18-24",CentrepointSourced[[#This Row],[Assessed CS DQ]],0)</f>
        <v>0</v>
      </c>
    </row>
    <row r="107" spans="1:35" customFormat="1" ht="13.5" customHeight="1">
      <c r="A107" s="45" t="s">
        <v>40</v>
      </c>
      <c r="B107" s="45" t="s">
        <v>171</v>
      </c>
      <c r="C107" s="45" t="s">
        <v>165</v>
      </c>
      <c r="D107" s="45"/>
      <c r="E107" s="67">
        <v>2014</v>
      </c>
      <c r="F107" s="67" t="s">
        <v>25</v>
      </c>
      <c r="G107" s="67"/>
      <c r="H107" s="68"/>
      <c r="I107" s="67">
        <v>2</v>
      </c>
      <c r="J107" s="45"/>
      <c r="K107" s="67"/>
      <c r="L107" s="67"/>
      <c r="M107" s="67"/>
      <c r="N107" s="67"/>
      <c r="O107" s="67"/>
      <c r="P107" s="67"/>
      <c r="Q107" s="41" t="str">
        <f>IF(CentrepointSourced[[#This Row],[Country]]="Northern Ireland","Northern Ireland",IFERROR(VLOOKUP(CentrepointSourced[[#This Row],[Local Authority]],LKP_LANameDQ[],2,FALSE),CentrepointSourced[[#This Row],[Local Authority]]))</f>
        <v>Brent</v>
      </c>
      <c r="R107" s="41" t="str">
        <f>IF(CentrepointSourced[[#This Row],[LA type]]="County","",INDEX(ConsolGeog[lad14cd],MATCH(CentrepointSourced[[#This Row],[Local Authority DQ]],ConsolGeog[la_name],0)))</f>
        <v>E09000005</v>
      </c>
      <c r="S107" s="41" t="str">
        <f>IF(OR(CentrepointSourced[[#This Row],[Country]]="Northern Ireland",CentrepointSourced[[#This Row],[Country]]="Scotland",CentrepointSourced[[#This Row],[Country]]="Wales"),"Local Authority",CentrepointSourced[[#This Row],[LA type]])</f>
        <v>Unitary</v>
      </c>
      <c r="T107" s="41">
        <f>IF(TRIM(CentrepointSourced[[#This Row],[Presented HS]])="",0,IF(CentrepointSourced[[#This Row],[Presented HS]]="&lt;5",2.5,IF(CentrepointSourced[[#This Row],[Presented HS]]="&lt;10",5,VALUE(TRIM(CentrepointSourced[[#This Row],[Presented HS]])))))</f>
        <v>0</v>
      </c>
      <c r="U107" s="41">
        <f>IF(TRIM(CentrepointSourced[[#This Row],[Assessed HS]])="",0,IF(CentrepointSourced[[#This Row],[Assessed HS]]="&lt;5",2.5,IF(CentrepointSourced[[#This Row],[Assessed HS]]="&lt;10",5,VALUE(TRIM(CentrepointSourced[[#This Row],[Assessed HS]])))))</f>
        <v>0</v>
      </c>
      <c r="V107" s="41">
        <f>IF(TRIM(CentrepointSourced[[#This Row],[Presented CS]])="",0,IF(CentrepointSourced[[#This Row],[Presented CS]]="&lt;5",2.5,IF(CentrepointSourced[[#This Row],[Presented CS]]="&lt;10",5,VALUE(TRIM(CentrepointSourced[[#This Row],[Presented CS]])))))</f>
        <v>0</v>
      </c>
      <c r="W107" s="41">
        <f>IF(TRIM(CentrepointSourced[[#This Row],[Assessed CS]])="",0,IF(CentrepointSourced[[#This Row],[Assessed CS]]="&lt;5",2.5,IF(CentrepointSourced[[#This Row],[Assessed CS]]="&lt;10",5,VALUE(TRIM(CentrepointSourced[[#This Row],[Assessed CS]])))))</f>
        <v>0</v>
      </c>
      <c r="X107" s="106">
        <f>IF(CentrepointSourced[[#This Row],[Age]]="16-17",CentrepointSourced[[#This Row],[Presented HS DQ]],0)</f>
        <v>0</v>
      </c>
      <c r="Y107" s="106">
        <f>IF(CentrepointSourced[[#This Row],[Age]]="16-24",CentrepointSourced[[#This Row],[Presented HS DQ]],0)</f>
        <v>0</v>
      </c>
      <c r="Z107" s="106">
        <f>IF(CentrepointSourced[[#This Row],[Age]]="18-24",CentrepointSourced[[#This Row],[Presented HS DQ]],0)</f>
        <v>0</v>
      </c>
      <c r="AA107" s="106">
        <f>IF(CentrepointSourced[[#This Row],[Age]]="16-17",CentrepointSourced[[#This Row],[Presented CS DQ]],0)</f>
        <v>0</v>
      </c>
      <c r="AB107" s="106">
        <f>IF(CentrepointSourced[[#This Row],[Age]]="16-24",CentrepointSourced[[#This Row],[Presented CS DQ]],0)</f>
        <v>0</v>
      </c>
      <c r="AC107" s="106">
        <f>IF(CentrepointSourced[[#This Row],[Age]]="18-24",CentrepointSourced[[#This Row],[Presented CS DQ]],0)</f>
        <v>0</v>
      </c>
      <c r="AD107" s="107">
        <f>IF(CentrepointSourced[[#This Row],[Age]]="16-17",CentrepointSourced[[#This Row],[Assessed HS DQ]],0)</f>
        <v>0</v>
      </c>
      <c r="AE107" s="107">
        <f>IF(CentrepointSourced[[#This Row],[Age]]="16-24",CentrepointSourced[[#This Row],[Assessed HS DQ]],0)</f>
        <v>0</v>
      </c>
      <c r="AF107" s="107">
        <f>IF(CentrepointSourced[[#This Row],[Age]]="18-24",CentrepointSourced[[#This Row],[Assessed HS DQ]],0)</f>
        <v>0</v>
      </c>
      <c r="AG107" s="107">
        <f>IF(CentrepointSourced[[#This Row],[Age]]="16-17",CentrepointSourced[[#This Row],[Assessed CS DQ]],0)</f>
        <v>0</v>
      </c>
      <c r="AH107" s="107">
        <f>IF(CentrepointSourced[[#This Row],[Age]]="16-24",CentrepointSourced[[#This Row],[Assessed CS DQ]],0)</f>
        <v>0</v>
      </c>
      <c r="AI107" s="107">
        <f>IF(CentrepointSourced[[#This Row],[Age]]="18-24",CentrepointSourced[[#This Row],[Assessed CS DQ]],0)</f>
        <v>0</v>
      </c>
    </row>
    <row r="108" spans="1:35" customFormat="1" ht="13.5" customHeight="1">
      <c r="A108" s="45" t="s">
        <v>40</v>
      </c>
      <c r="B108" s="45" t="s">
        <v>171</v>
      </c>
      <c r="C108" s="45" t="s">
        <v>165</v>
      </c>
      <c r="D108" s="45"/>
      <c r="E108" s="67">
        <v>2014</v>
      </c>
      <c r="F108" s="67" t="s">
        <v>26</v>
      </c>
      <c r="G108" s="67"/>
      <c r="H108" s="68"/>
      <c r="I108" s="67">
        <v>125</v>
      </c>
      <c r="J108" s="45"/>
      <c r="K108" s="67"/>
      <c r="L108" s="67"/>
      <c r="M108" s="67"/>
      <c r="N108" s="67"/>
      <c r="O108" s="67"/>
      <c r="P108" s="67"/>
      <c r="Q108" s="41" t="str">
        <f>IF(CentrepointSourced[[#This Row],[Country]]="Northern Ireland","Northern Ireland",IFERROR(VLOOKUP(CentrepointSourced[[#This Row],[Local Authority]],LKP_LANameDQ[],2,FALSE),CentrepointSourced[[#This Row],[Local Authority]]))</f>
        <v>Brent</v>
      </c>
      <c r="R108" s="41" t="str">
        <f>IF(CentrepointSourced[[#This Row],[LA type]]="County","",INDEX(ConsolGeog[lad14cd],MATCH(CentrepointSourced[[#This Row],[Local Authority DQ]],ConsolGeog[la_name],0)))</f>
        <v>E09000005</v>
      </c>
      <c r="S108" s="41" t="str">
        <f>IF(OR(CentrepointSourced[[#This Row],[Country]]="Northern Ireland",CentrepointSourced[[#This Row],[Country]]="Scotland",CentrepointSourced[[#This Row],[Country]]="Wales"),"Local Authority",CentrepointSourced[[#This Row],[LA type]])</f>
        <v>Unitary</v>
      </c>
      <c r="T108" s="41">
        <f>IF(TRIM(CentrepointSourced[[#This Row],[Presented HS]])="",0,IF(CentrepointSourced[[#This Row],[Presented HS]]="&lt;5",2.5,IF(CentrepointSourced[[#This Row],[Presented HS]]="&lt;10",5,VALUE(TRIM(CentrepointSourced[[#This Row],[Presented HS]])))))</f>
        <v>0</v>
      </c>
      <c r="U108" s="41">
        <f>IF(TRIM(CentrepointSourced[[#This Row],[Assessed HS]])="",0,IF(CentrepointSourced[[#This Row],[Assessed HS]]="&lt;5",2.5,IF(CentrepointSourced[[#This Row],[Assessed HS]]="&lt;10",5,VALUE(TRIM(CentrepointSourced[[#This Row],[Assessed HS]])))))</f>
        <v>0</v>
      </c>
      <c r="V108" s="41">
        <f>IF(TRIM(CentrepointSourced[[#This Row],[Presented CS]])="",0,IF(CentrepointSourced[[#This Row],[Presented CS]]="&lt;5",2.5,IF(CentrepointSourced[[#This Row],[Presented CS]]="&lt;10",5,VALUE(TRIM(CentrepointSourced[[#This Row],[Presented CS]])))))</f>
        <v>0</v>
      </c>
      <c r="W108" s="41">
        <f>IF(TRIM(CentrepointSourced[[#This Row],[Assessed CS]])="",0,IF(CentrepointSourced[[#This Row],[Assessed CS]]="&lt;5",2.5,IF(CentrepointSourced[[#This Row],[Assessed CS]]="&lt;10",5,VALUE(TRIM(CentrepointSourced[[#This Row],[Assessed CS]])))))</f>
        <v>0</v>
      </c>
      <c r="X108" s="106">
        <f>IF(CentrepointSourced[[#This Row],[Age]]="16-17",CentrepointSourced[[#This Row],[Presented HS DQ]],0)</f>
        <v>0</v>
      </c>
      <c r="Y108" s="106">
        <f>IF(CentrepointSourced[[#This Row],[Age]]="16-24",CentrepointSourced[[#This Row],[Presented HS DQ]],0)</f>
        <v>0</v>
      </c>
      <c r="Z108" s="106">
        <f>IF(CentrepointSourced[[#This Row],[Age]]="18-24",CentrepointSourced[[#This Row],[Presented HS DQ]],0)</f>
        <v>0</v>
      </c>
      <c r="AA108" s="106">
        <f>IF(CentrepointSourced[[#This Row],[Age]]="16-17",CentrepointSourced[[#This Row],[Presented CS DQ]],0)</f>
        <v>0</v>
      </c>
      <c r="AB108" s="106">
        <f>IF(CentrepointSourced[[#This Row],[Age]]="16-24",CentrepointSourced[[#This Row],[Presented CS DQ]],0)</f>
        <v>0</v>
      </c>
      <c r="AC108" s="106">
        <f>IF(CentrepointSourced[[#This Row],[Age]]="18-24",CentrepointSourced[[#This Row],[Presented CS DQ]],0)</f>
        <v>0</v>
      </c>
      <c r="AD108" s="107">
        <f>IF(CentrepointSourced[[#This Row],[Age]]="16-17",CentrepointSourced[[#This Row],[Assessed HS DQ]],0)</f>
        <v>0</v>
      </c>
      <c r="AE108" s="107">
        <f>IF(CentrepointSourced[[#This Row],[Age]]="16-24",CentrepointSourced[[#This Row],[Assessed HS DQ]],0)</f>
        <v>0</v>
      </c>
      <c r="AF108" s="107">
        <f>IF(CentrepointSourced[[#This Row],[Age]]="18-24",CentrepointSourced[[#This Row],[Assessed HS DQ]],0)</f>
        <v>0</v>
      </c>
      <c r="AG108" s="107">
        <f>IF(CentrepointSourced[[#This Row],[Age]]="16-17",CentrepointSourced[[#This Row],[Assessed CS DQ]],0)</f>
        <v>0</v>
      </c>
      <c r="AH108" s="107">
        <f>IF(CentrepointSourced[[#This Row],[Age]]="16-24",CentrepointSourced[[#This Row],[Assessed CS DQ]],0)</f>
        <v>0</v>
      </c>
      <c r="AI108" s="107">
        <f>IF(CentrepointSourced[[#This Row],[Age]]="18-24",CentrepointSourced[[#This Row],[Assessed CS DQ]],0)</f>
        <v>0</v>
      </c>
    </row>
    <row r="109" spans="1:35" customFormat="1" ht="13.5" customHeight="1">
      <c r="A109" s="45" t="s">
        <v>40</v>
      </c>
      <c r="B109" s="62" t="s">
        <v>272</v>
      </c>
      <c r="C109" s="45" t="s">
        <v>42</v>
      </c>
      <c r="D109" s="62" t="s">
        <v>34</v>
      </c>
      <c r="E109" s="67">
        <v>2011</v>
      </c>
      <c r="F109" s="67" t="s">
        <v>25</v>
      </c>
      <c r="G109" s="67">
        <v>1</v>
      </c>
      <c r="H109" s="68">
        <v>1</v>
      </c>
      <c r="I109" s="67"/>
      <c r="J109" s="45"/>
      <c r="K109" s="45"/>
      <c r="L109" s="45"/>
      <c r="M109" s="45"/>
      <c r="N109" s="45"/>
      <c r="O109" s="45"/>
      <c r="P109" s="45"/>
      <c r="Q109" s="41" t="str">
        <f>IF(CentrepointSourced[[#This Row],[Country]]="Northern Ireland","Northern Ireland",IFERROR(VLOOKUP(CentrepointSourced[[#This Row],[Local Authority]],LKP_LANameDQ[],2,FALSE),CentrepointSourced[[#This Row],[Local Authority]]))</f>
        <v>Brentwood</v>
      </c>
      <c r="R109" s="41" t="str">
        <f>IF(CentrepointSourced[[#This Row],[LA type]]="County","",INDEX(ConsolGeog[lad14cd],MATCH(CentrepointSourced[[#This Row],[Local Authority DQ]],ConsolGeog[la_name],0)))</f>
        <v>E07000068</v>
      </c>
      <c r="S109" s="41" t="str">
        <f>IF(OR(CentrepointSourced[[#This Row],[Country]]="Northern Ireland",CentrepointSourced[[#This Row],[Country]]="Scotland",CentrepointSourced[[#This Row],[Country]]="Wales"),"Local Authority",CentrepointSourced[[#This Row],[LA type]])</f>
        <v>District</v>
      </c>
      <c r="T109" s="41">
        <f>IF(TRIM(CentrepointSourced[[#This Row],[Presented HS]])="",0,IF(CentrepointSourced[[#This Row],[Presented HS]]="&lt;5",2.5,IF(CentrepointSourced[[#This Row],[Presented HS]]="&lt;10",5,VALUE(TRIM(CentrepointSourced[[#This Row],[Presented HS]])))))</f>
        <v>1</v>
      </c>
      <c r="U109" s="41">
        <f>IF(TRIM(CentrepointSourced[[#This Row],[Assessed HS]])="",0,IF(CentrepointSourced[[#This Row],[Assessed HS]]="&lt;5",2.5,IF(CentrepointSourced[[#This Row],[Assessed HS]]="&lt;10",5,VALUE(TRIM(CentrepointSourced[[#This Row],[Assessed HS]])))))</f>
        <v>1</v>
      </c>
      <c r="V109" s="41">
        <f>IF(TRIM(CentrepointSourced[[#This Row],[Presented CS]])="",0,IF(CentrepointSourced[[#This Row],[Presented CS]]="&lt;5",2.5,IF(CentrepointSourced[[#This Row],[Presented CS]]="&lt;10",5,VALUE(TRIM(CentrepointSourced[[#This Row],[Presented CS]])))))</f>
        <v>0</v>
      </c>
      <c r="W109" s="41">
        <f>IF(TRIM(CentrepointSourced[[#This Row],[Assessed CS]])="",0,IF(CentrepointSourced[[#This Row],[Assessed CS]]="&lt;5",2.5,IF(CentrepointSourced[[#This Row],[Assessed CS]]="&lt;10",5,VALUE(TRIM(CentrepointSourced[[#This Row],[Assessed CS]])))))</f>
        <v>0</v>
      </c>
      <c r="X109" s="106">
        <f>IF(CentrepointSourced[[#This Row],[Age]]="16-17",CentrepointSourced[[#This Row],[Presented HS DQ]],0)</f>
        <v>1</v>
      </c>
      <c r="Y109" s="106">
        <f>IF(CentrepointSourced[[#This Row],[Age]]="16-24",CentrepointSourced[[#This Row],[Presented HS DQ]],0)</f>
        <v>0</v>
      </c>
      <c r="Z109" s="106">
        <f>IF(CentrepointSourced[[#This Row],[Age]]="18-24",CentrepointSourced[[#This Row],[Presented HS DQ]],0)</f>
        <v>0</v>
      </c>
      <c r="AA109" s="106">
        <f>IF(CentrepointSourced[[#This Row],[Age]]="16-17",CentrepointSourced[[#This Row],[Presented CS DQ]],0)</f>
        <v>0</v>
      </c>
      <c r="AB109" s="106">
        <f>IF(CentrepointSourced[[#This Row],[Age]]="16-24",CentrepointSourced[[#This Row],[Presented CS DQ]],0)</f>
        <v>0</v>
      </c>
      <c r="AC109" s="106">
        <f>IF(CentrepointSourced[[#This Row],[Age]]="18-24",CentrepointSourced[[#This Row],[Presented CS DQ]],0)</f>
        <v>0</v>
      </c>
      <c r="AD109" s="107">
        <f>IF(CentrepointSourced[[#This Row],[Age]]="16-17",CentrepointSourced[[#This Row],[Assessed HS DQ]],0)</f>
        <v>1</v>
      </c>
      <c r="AE109" s="107">
        <f>IF(CentrepointSourced[[#This Row],[Age]]="16-24",CentrepointSourced[[#This Row],[Assessed HS DQ]],0)</f>
        <v>0</v>
      </c>
      <c r="AF109" s="107">
        <f>IF(CentrepointSourced[[#This Row],[Age]]="18-24",CentrepointSourced[[#This Row],[Assessed HS DQ]],0)</f>
        <v>0</v>
      </c>
      <c r="AG109" s="107">
        <f>IF(CentrepointSourced[[#This Row],[Age]]="16-17",CentrepointSourced[[#This Row],[Assessed CS DQ]],0)</f>
        <v>0</v>
      </c>
      <c r="AH109" s="107">
        <f>IF(CentrepointSourced[[#This Row],[Age]]="16-24",CentrepointSourced[[#This Row],[Assessed CS DQ]],0)</f>
        <v>0</v>
      </c>
      <c r="AI109" s="107">
        <f>IF(CentrepointSourced[[#This Row],[Age]]="18-24",CentrepointSourced[[#This Row],[Assessed CS DQ]],0)</f>
        <v>0</v>
      </c>
    </row>
    <row r="110" spans="1:35" customFormat="1" ht="13.5" customHeight="1">
      <c r="A110" s="45" t="s">
        <v>40</v>
      </c>
      <c r="B110" s="62" t="s">
        <v>272</v>
      </c>
      <c r="C110" s="45" t="s">
        <v>42</v>
      </c>
      <c r="D110" s="62" t="s">
        <v>34</v>
      </c>
      <c r="E110" s="67">
        <v>2011</v>
      </c>
      <c r="F110" s="67" t="s">
        <v>26</v>
      </c>
      <c r="G110" s="67">
        <v>13</v>
      </c>
      <c r="H110" s="68">
        <v>10</v>
      </c>
      <c r="I110" s="67"/>
      <c r="J110" s="45"/>
      <c r="K110" s="45"/>
      <c r="L110" s="45"/>
      <c r="M110" s="45"/>
      <c r="N110" s="45"/>
      <c r="O110" s="45"/>
      <c r="P110" s="45"/>
      <c r="Q110" s="41" t="str">
        <f>IF(CentrepointSourced[[#This Row],[Country]]="Northern Ireland","Northern Ireland",IFERROR(VLOOKUP(CentrepointSourced[[#This Row],[Local Authority]],LKP_LANameDQ[],2,FALSE),CentrepointSourced[[#This Row],[Local Authority]]))</f>
        <v>Brentwood</v>
      </c>
      <c r="R110" s="41" t="str">
        <f>IF(CentrepointSourced[[#This Row],[LA type]]="County","",INDEX(ConsolGeog[lad14cd],MATCH(CentrepointSourced[[#This Row],[Local Authority DQ]],ConsolGeog[la_name],0)))</f>
        <v>E07000068</v>
      </c>
      <c r="S110" s="41" t="str">
        <f>IF(OR(CentrepointSourced[[#This Row],[Country]]="Northern Ireland",CentrepointSourced[[#This Row],[Country]]="Scotland",CentrepointSourced[[#This Row],[Country]]="Wales"),"Local Authority",CentrepointSourced[[#This Row],[LA type]])</f>
        <v>District</v>
      </c>
      <c r="T110" s="41">
        <f>IF(TRIM(CentrepointSourced[[#This Row],[Presented HS]])="",0,IF(CentrepointSourced[[#This Row],[Presented HS]]="&lt;5",2.5,IF(CentrepointSourced[[#This Row],[Presented HS]]="&lt;10",5,VALUE(TRIM(CentrepointSourced[[#This Row],[Presented HS]])))))</f>
        <v>13</v>
      </c>
      <c r="U110" s="41">
        <f>IF(TRIM(CentrepointSourced[[#This Row],[Assessed HS]])="",0,IF(CentrepointSourced[[#This Row],[Assessed HS]]="&lt;5",2.5,IF(CentrepointSourced[[#This Row],[Assessed HS]]="&lt;10",5,VALUE(TRIM(CentrepointSourced[[#This Row],[Assessed HS]])))))</f>
        <v>10</v>
      </c>
      <c r="V110" s="41">
        <f>IF(TRIM(CentrepointSourced[[#This Row],[Presented CS]])="",0,IF(CentrepointSourced[[#This Row],[Presented CS]]="&lt;5",2.5,IF(CentrepointSourced[[#This Row],[Presented CS]]="&lt;10",5,VALUE(TRIM(CentrepointSourced[[#This Row],[Presented CS]])))))</f>
        <v>0</v>
      </c>
      <c r="W110" s="41">
        <f>IF(TRIM(CentrepointSourced[[#This Row],[Assessed CS]])="",0,IF(CentrepointSourced[[#This Row],[Assessed CS]]="&lt;5",2.5,IF(CentrepointSourced[[#This Row],[Assessed CS]]="&lt;10",5,VALUE(TRIM(CentrepointSourced[[#This Row],[Assessed CS]])))))</f>
        <v>0</v>
      </c>
      <c r="X110" s="106">
        <f>IF(CentrepointSourced[[#This Row],[Age]]="16-17",CentrepointSourced[[#This Row],[Presented HS DQ]],0)</f>
        <v>0</v>
      </c>
      <c r="Y110" s="106">
        <f>IF(CentrepointSourced[[#This Row],[Age]]="16-24",CentrepointSourced[[#This Row],[Presented HS DQ]],0)</f>
        <v>0</v>
      </c>
      <c r="Z110" s="106">
        <f>IF(CentrepointSourced[[#This Row],[Age]]="18-24",CentrepointSourced[[#This Row],[Presented HS DQ]],0)</f>
        <v>13</v>
      </c>
      <c r="AA110" s="106">
        <f>IF(CentrepointSourced[[#This Row],[Age]]="16-17",CentrepointSourced[[#This Row],[Presented CS DQ]],0)</f>
        <v>0</v>
      </c>
      <c r="AB110" s="106">
        <f>IF(CentrepointSourced[[#This Row],[Age]]="16-24",CentrepointSourced[[#This Row],[Presented CS DQ]],0)</f>
        <v>0</v>
      </c>
      <c r="AC110" s="106">
        <f>IF(CentrepointSourced[[#This Row],[Age]]="18-24",CentrepointSourced[[#This Row],[Presented CS DQ]],0)</f>
        <v>0</v>
      </c>
      <c r="AD110" s="107">
        <f>IF(CentrepointSourced[[#This Row],[Age]]="16-17",CentrepointSourced[[#This Row],[Assessed HS DQ]],0)</f>
        <v>0</v>
      </c>
      <c r="AE110" s="107">
        <f>IF(CentrepointSourced[[#This Row],[Age]]="16-24",CentrepointSourced[[#This Row],[Assessed HS DQ]],0)</f>
        <v>0</v>
      </c>
      <c r="AF110" s="107">
        <f>IF(CentrepointSourced[[#This Row],[Age]]="18-24",CentrepointSourced[[#This Row],[Assessed HS DQ]],0)</f>
        <v>10</v>
      </c>
      <c r="AG110" s="107">
        <f>IF(CentrepointSourced[[#This Row],[Age]]="16-17",CentrepointSourced[[#This Row],[Assessed CS DQ]],0)</f>
        <v>0</v>
      </c>
      <c r="AH110" s="107">
        <f>IF(CentrepointSourced[[#This Row],[Age]]="16-24",CentrepointSourced[[#This Row],[Assessed CS DQ]],0)</f>
        <v>0</v>
      </c>
      <c r="AI110" s="107">
        <f>IF(CentrepointSourced[[#This Row],[Age]]="18-24",CentrepointSourced[[#This Row],[Assessed CS DQ]],0)</f>
        <v>0</v>
      </c>
    </row>
    <row r="111" spans="1:35" customFormat="1" ht="13.5" customHeight="1">
      <c r="A111" s="45" t="s">
        <v>40</v>
      </c>
      <c r="B111" s="62" t="s">
        <v>272</v>
      </c>
      <c r="C111" s="45" t="s">
        <v>42</v>
      </c>
      <c r="D111" s="62" t="s">
        <v>34</v>
      </c>
      <c r="E111" s="67">
        <v>2012</v>
      </c>
      <c r="F111" s="67" t="s">
        <v>25</v>
      </c>
      <c r="G111" s="67">
        <v>1</v>
      </c>
      <c r="H111" s="68">
        <v>1</v>
      </c>
      <c r="I111" s="67"/>
      <c r="J111" s="45"/>
      <c r="K111" s="45"/>
      <c r="L111" s="45"/>
      <c r="M111" s="45"/>
      <c r="N111" s="45"/>
      <c r="O111" s="45"/>
      <c r="P111" s="45"/>
      <c r="Q111" s="41" t="str">
        <f>IF(CentrepointSourced[[#This Row],[Country]]="Northern Ireland","Northern Ireland",IFERROR(VLOOKUP(CentrepointSourced[[#This Row],[Local Authority]],LKP_LANameDQ[],2,FALSE),CentrepointSourced[[#This Row],[Local Authority]]))</f>
        <v>Brentwood</v>
      </c>
      <c r="R111" s="41" t="str">
        <f>IF(CentrepointSourced[[#This Row],[LA type]]="County","",INDEX(ConsolGeog[lad14cd],MATCH(CentrepointSourced[[#This Row],[Local Authority DQ]],ConsolGeog[la_name],0)))</f>
        <v>E07000068</v>
      </c>
      <c r="S111" s="41" t="str">
        <f>IF(OR(CentrepointSourced[[#This Row],[Country]]="Northern Ireland",CentrepointSourced[[#This Row],[Country]]="Scotland",CentrepointSourced[[#This Row],[Country]]="Wales"),"Local Authority",CentrepointSourced[[#This Row],[LA type]])</f>
        <v>District</v>
      </c>
      <c r="T111" s="41">
        <f>IF(TRIM(CentrepointSourced[[#This Row],[Presented HS]])="",0,IF(CentrepointSourced[[#This Row],[Presented HS]]="&lt;5",2.5,IF(CentrepointSourced[[#This Row],[Presented HS]]="&lt;10",5,VALUE(TRIM(CentrepointSourced[[#This Row],[Presented HS]])))))</f>
        <v>1</v>
      </c>
      <c r="U111" s="41">
        <f>IF(TRIM(CentrepointSourced[[#This Row],[Assessed HS]])="",0,IF(CentrepointSourced[[#This Row],[Assessed HS]]="&lt;5",2.5,IF(CentrepointSourced[[#This Row],[Assessed HS]]="&lt;10",5,VALUE(TRIM(CentrepointSourced[[#This Row],[Assessed HS]])))))</f>
        <v>1</v>
      </c>
      <c r="V111" s="41">
        <f>IF(TRIM(CentrepointSourced[[#This Row],[Presented CS]])="",0,IF(CentrepointSourced[[#This Row],[Presented CS]]="&lt;5",2.5,IF(CentrepointSourced[[#This Row],[Presented CS]]="&lt;10",5,VALUE(TRIM(CentrepointSourced[[#This Row],[Presented CS]])))))</f>
        <v>0</v>
      </c>
      <c r="W111" s="41">
        <f>IF(TRIM(CentrepointSourced[[#This Row],[Assessed CS]])="",0,IF(CentrepointSourced[[#This Row],[Assessed CS]]="&lt;5",2.5,IF(CentrepointSourced[[#This Row],[Assessed CS]]="&lt;10",5,VALUE(TRIM(CentrepointSourced[[#This Row],[Assessed CS]])))))</f>
        <v>0</v>
      </c>
      <c r="X111" s="106">
        <f>IF(CentrepointSourced[[#This Row],[Age]]="16-17",CentrepointSourced[[#This Row],[Presented HS DQ]],0)</f>
        <v>1</v>
      </c>
      <c r="Y111" s="106">
        <f>IF(CentrepointSourced[[#This Row],[Age]]="16-24",CentrepointSourced[[#This Row],[Presented HS DQ]],0)</f>
        <v>0</v>
      </c>
      <c r="Z111" s="106">
        <f>IF(CentrepointSourced[[#This Row],[Age]]="18-24",CentrepointSourced[[#This Row],[Presented HS DQ]],0)</f>
        <v>0</v>
      </c>
      <c r="AA111" s="106">
        <f>IF(CentrepointSourced[[#This Row],[Age]]="16-17",CentrepointSourced[[#This Row],[Presented CS DQ]],0)</f>
        <v>0</v>
      </c>
      <c r="AB111" s="106">
        <f>IF(CentrepointSourced[[#This Row],[Age]]="16-24",CentrepointSourced[[#This Row],[Presented CS DQ]],0)</f>
        <v>0</v>
      </c>
      <c r="AC111" s="106">
        <f>IF(CentrepointSourced[[#This Row],[Age]]="18-24",CentrepointSourced[[#This Row],[Presented CS DQ]],0)</f>
        <v>0</v>
      </c>
      <c r="AD111" s="107">
        <f>IF(CentrepointSourced[[#This Row],[Age]]="16-17",CentrepointSourced[[#This Row],[Assessed HS DQ]],0)</f>
        <v>1</v>
      </c>
      <c r="AE111" s="107">
        <f>IF(CentrepointSourced[[#This Row],[Age]]="16-24",CentrepointSourced[[#This Row],[Assessed HS DQ]],0)</f>
        <v>0</v>
      </c>
      <c r="AF111" s="107">
        <f>IF(CentrepointSourced[[#This Row],[Age]]="18-24",CentrepointSourced[[#This Row],[Assessed HS DQ]],0)</f>
        <v>0</v>
      </c>
      <c r="AG111" s="107">
        <f>IF(CentrepointSourced[[#This Row],[Age]]="16-17",CentrepointSourced[[#This Row],[Assessed CS DQ]],0)</f>
        <v>0</v>
      </c>
      <c r="AH111" s="107">
        <f>IF(CentrepointSourced[[#This Row],[Age]]="16-24",CentrepointSourced[[#This Row],[Assessed CS DQ]],0)</f>
        <v>0</v>
      </c>
      <c r="AI111" s="107">
        <f>IF(CentrepointSourced[[#This Row],[Age]]="18-24",CentrepointSourced[[#This Row],[Assessed CS DQ]],0)</f>
        <v>0</v>
      </c>
    </row>
    <row r="112" spans="1:35" customFormat="1" ht="13.5" customHeight="1">
      <c r="A112" s="45" t="s">
        <v>40</v>
      </c>
      <c r="B112" s="62" t="s">
        <v>272</v>
      </c>
      <c r="C112" s="45" t="s">
        <v>42</v>
      </c>
      <c r="D112" s="62" t="s">
        <v>34</v>
      </c>
      <c r="E112" s="67">
        <v>2012</v>
      </c>
      <c r="F112" s="67" t="s">
        <v>26</v>
      </c>
      <c r="G112" s="67">
        <v>28</v>
      </c>
      <c r="H112" s="68">
        <v>22</v>
      </c>
      <c r="I112" s="67"/>
      <c r="J112" s="45"/>
      <c r="K112" s="45"/>
      <c r="L112" s="45"/>
      <c r="M112" s="45"/>
      <c r="N112" s="45"/>
      <c r="O112" s="45"/>
      <c r="P112" s="45"/>
      <c r="Q112" s="41" t="str">
        <f>IF(CentrepointSourced[[#This Row],[Country]]="Northern Ireland","Northern Ireland",IFERROR(VLOOKUP(CentrepointSourced[[#This Row],[Local Authority]],LKP_LANameDQ[],2,FALSE),CentrepointSourced[[#This Row],[Local Authority]]))</f>
        <v>Brentwood</v>
      </c>
      <c r="R112" s="41" t="str">
        <f>IF(CentrepointSourced[[#This Row],[LA type]]="County","",INDEX(ConsolGeog[lad14cd],MATCH(CentrepointSourced[[#This Row],[Local Authority DQ]],ConsolGeog[la_name],0)))</f>
        <v>E07000068</v>
      </c>
      <c r="S112" s="41" t="str">
        <f>IF(OR(CentrepointSourced[[#This Row],[Country]]="Northern Ireland",CentrepointSourced[[#This Row],[Country]]="Scotland",CentrepointSourced[[#This Row],[Country]]="Wales"),"Local Authority",CentrepointSourced[[#This Row],[LA type]])</f>
        <v>District</v>
      </c>
      <c r="T112" s="41">
        <f>IF(TRIM(CentrepointSourced[[#This Row],[Presented HS]])="",0,IF(CentrepointSourced[[#This Row],[Presented HS]]="&lt;5",2.5,IF(CentrepointSourced[[#This Row],[Presented HS]]="&lt;10",5,VALUE(TRIM(CentrepointSourced[[#This Row],[Presented HS]])))))</f>
        <v>28</v>
      </c>
      <c r="U112" s="41">
        <f>IF(TRIM(CentrepointSourced[[#This Row],[Assessed HS]])="",0,IF(CentrepointSourced[[#This Row],[Assessed HS]]="&lt;5",2.5,IF(CentrepointSourced[[#This Row],[Assessed HS]]="&lt;10",5,VALUE(TRIM(CentrepointSourced[[#This Row],[Assessed HS]])))))</f>
        <v>22</v>
      </c>
      <c r="V112" s="41">
        <f>IF(TRIM(CentrepointSourced[[#This Row],[Presented CS]])="",0,IF(CentrepointSourced[[#This Row],[Presented CS]]="&lt;5",2.5,IF(CentrepointSourced[[#This Row],[Presented CS]]="&lt;10",5,VALUE(TRIM(CentrepointSourced[[#This Row],[Presented CS]])))))</f>
        <v>0</v>
      </c>
      <c r="W112" s="41">
        <f>IF(TRIM(CentrepointSourced[[#This Row],[Assessed CS]])="",0,IF(CentrepointSourced[[#This Row],[Assessed CS]]="&lt;5",2.5,IF(CentrepointSourced[[#This Row],[Assessed CS]]="&lt;10",5,VALUE(TRIM(CentrepointSourced[[#This Row],[Assessed CS]])))))</f>
        <v>0</v>
      </c>
      <c r="X112" s="106">
        <f>IF(CentrepointSourced[[#This Row],[Age]]="16-17",CentrepointSourced[[#This Row],[Presented HS DQ]],0)</f>
        <v>0</v>
      </c>
      <c r="Y112" s="106">
        <f>IF(CentrepointSourced[[#This Row],[Age]]="16-24",CentrepointSourced[[#This Row],[Presented HS DQ]],0)</f>
        <v>0</v>
      </c>
      <c r="Z112" s="106">
        <f>IF(CentrepointSourced[[#This Row],[Age]]="18-24",CentrepointSourced[[#This Row],[Presented HS DQ]],0)</f>
        <v>28</v>
      </c>
      <c r="AA112" s="106">
        <f>IF(CentrepointSourced[[#This Row],[Age]]="16-17",CentrepointSourced[[#This Row],[Presented CS DQ]],0)</f>
        <v>0</v>
      </c>
      <c r="AB112" s="106">
        <f>IF(CentrepointSourced[[#This Row],[Age]]="16-24",CentrepointSourced[[#This Row],[Presented CS DQ]],0)</f>
        <v>0</v>
      </c>
      <c r="AC112" s="106">
        <f>IF(CentrepointSourced[[#This Row],[Age]]="18-24",CentrepointSourced[[#This Row],[Presented CS DQ]],0)</f>
        <v>0</v>
      </c>
      <c r="AD112" s="107">
        <f>IF(CentrepointSourced[[#This Row],[Age]]="16-17",CentrepointSourced[[#This Row],[Assessed HS DQ]],0)</f>
        <v>0</v>
      </c>
      <c r="AE112" s="107">
        <f>IF(CentrepointSourced[[#This Row],[Age]]="16-24",CentrepointSourced[[#This Row],[Assessed HS DQ]],0)</f>
        <v>0</v>
      </c>
      <c r="AF112" s="107">
        <f>IF(CentrepointSourced[[#This Row],[Age]]="18-24",CentrepointSourced[[#This Row],[Assessed HS DQ]],0)</f>
        <v>22</v>
      </c>
      <c r="AG112" s="107">
        <f>IF(CentrepointSourced[[#This Row],[Age]]="16-17",CentrepointSourced[[#This Row],[Assessed CS DQ]],0)</f>
        <v>0</v>
      </c>
      <c r="AH112" s="107">
        <f>IF(CentrepointSourced[[#This Row],[Age]]="16-24",CentrepointSourced[[#This Row],[Assessed CS DQ]],0)</f>
        <v>0</v>
      </c>
      <c r="AI112" s="107">
        <f>IF(CentrepointSourced[[#This Row],[Age]]="18-24",CentrepointSourced[[#This Row],[Assessed CS DQ]],0)</f>
        <v>0</v>
      </c>
    </row>
    <row r="113" spans="1:35" customFormat="1" ht="13.5" customHeight="1">
      <c r="A113" s="45" t="s">
        <v>40</v>
      </c>
      <c r="B113" s="62" t="s">
        <v>272</v>
      </c>
      <c r="C113" s="45" t="s">
        <v>42</v>
      </c>
      <c r="D113" s="62" t="s">
        <v>34</v>
      </c>
      <c r="E113" s="67">
        <v>2013</v>
      </c>
      <c r="F113" s="67" t="s">
        <v>25</v>
      </c>
      <c r="G113" s="67">
        <v>0</v>
      </c>
      <c r="H113" s="68">
        <v>0</v>
      </c>
      <c r="I113" s="67"/>
      <c r="J113" s="45"/>
      <c r="K113" s="45"/>
      <c r="L113" s="45"/>
      <c r="M113" s="45"/>
      <c r="N113" s="45"/>
      <c r="O113" s="45"/>
      <c r="P113" s="45"/>
      <c r="Q113" s="41" t="str">
        <f>IF(CentrepointSourced[[#This Row],[Country]]="Northern Ireland","Northern Ireland",IFERROR(VLOOKUP(CentrepointSourced[[#This Row],[Local Authority]],LKP_LANameDQ[],2,FALSE),CentrepointSourced[[#This Row],[Local Authority]]))</f>
        <v>Brentwood</v>
      </c>
      <c r="R113" s="41" t="str">
        <f>IF(CentrepointSourced[[#This Row],[LA type]]="County","",INDEX(ConsolGeog[lad14cd],MATCH(CentrepointSourced[[#This Row],[Local Authority DQ]],ConsolGeog[la_name],0)))</f>
        <v>E07000068</v>
      </c>
      <c r="S113" s="41" t="str">
        <f>IF(OR(CentrepointSourced[[#This Row],[Country]]="Northern Ireland",CentrepointSourced[[#This Row],[Country]]="Scotland",CentrepointSourced[[#This Row],[Country]]="Wales"),"Local Authority",CentrepointSourced[[#This Row],[LA type]])</f>
        <v>District</v>
      </c>
      <c r="T113" s="41">
        <f>IF(TRIM(CentrepointSourced[[#This Row],[Presented HS]])="",0,IF(CentrepointSourced[[#This Row],[Presented HS]]="&lt;5",2.5,IF(CentrepointSourced[[#This Row],[Presented HS]]="&lt;10",5,VALUE(TRIM(CentrepointSourced[[#This Row],[Presented HS]])))))</f>
        <v>0</v>
      </c>
      <c r="U113" s="41">
        <f>IF(TRIM(CentrepointSourced[[#This Row],[Assessed HS]])="",0,IF(CentrepointSourced[[#This Row],[Assessed HS]]="&lt;5",2.5,IF(CentrepointSourced[[#This Row],[Assessed HS]]="&lt;10",5,VALUE(TRIM(CentrepointSourced[[#This Row],[Assessed HS]])))))</f>
        <v>0</v>
      </c>
      <c r="V113" s="41">
        <f>IF(TRIM(CentrepointSourced[[#This Row],[Presented CS]])="",0,IF(CentrepointSourced[[#This Row],[Presented CS]]="&lt;5",2.5,IF(CentrepointSourced[[#This Row],[Presented CS]]="&lt;10",5,VALUE(TRIM(CentrepointSourced[[#This Row],[Presented CS]])))))</f>
        <v>0</v>
      </c>
      <c r="W113" s="41">
        <f>IF(TRIM(CentrepointSourced[[#This Row],[Assessed CS]])="",0,IF(CentrepointSourced[[#This Row],[Assessed CS]]="&lt;5",2.5,IF(CentrepointSourced[[#This Row],[Assessed CS]]="&lt;10",5,VALUE(TRIM(CentrepointSourced[[#This Row],[Assessed CS]])))))</f>
        <v>0</v>
      </c>
      <c r="X113" s="106">
        <f>IF(CentrepointSourced[[#This Row],[Age]]="16-17",CentrepointSourced[[#This Row],[Presented HS DQ]],0)</f>
        <v>0</v>
      </c>
      <c r="Y113" s="106">
        <f>IF(CentrepointSourced[[#This Row],[Age]]="16-24",CentrepointSourced[[#This Row],[Presented HS DQ]],0)</f>
        <v>0</v>
      </c>
      <c r="Z113" s="106">
        <f>IF(CentrepointSourced[[#This Row],[Age]]="18-24",CentrepointSourced[[#This Row],[Presented HS DQ]],0)</f>
        <v>0</v>
      </c>
      <c r="AA113" s="106">
        <f>IF(CentrepointSourced[[#This Row],[Age]]="16-17",CentrepointSourced[[#This Row],[Presented CS DQ]],0)</f>
        <v>0</v>
      </c>
      <c r="AB113" s="106">
        <f>IF(CentrepointSourced[[#This Row],[Age]]="16-24",CentrepointSourced[[#This Row],[Presented CS DQ]],0)</f>
        <v>0</v>
      </c>
      <c r="AC113" s="106">
        <f>IF(CentrepointSourced[[#This Row],[Age]]="18-24",CentrepointSourced[[#This Row],[Presented CS DQ]],0)</f>
        <v>0</v>
      </c>
      <c r="AD113" s="107">
        <f>IF(CentrepointSourced[[#This Row],[Age]]="16-17",CentrepointSourced[[#This Row],[Assessed HS DQ]],0)</f>
        <v>0</v>
      </c>
      <c r="AE113" s="107">
        <f>IF(CentrepointSourced[[#This Row],[Age]]="16-24",CentrepointSourced[[#This Row],[Assessed HS DQ]],0)</f>
        <v>0</v>
      </c>
      <c r="AF113" s="107">
        <f>IF(CentrepointSourced[[#This Row],[Age]]="18-24",CentrepointSourced[[#This Row],[Assessed HS DQ]],0)</f>
        <v>0</v>
      </c>
      <c r="AG113" s="107">
        <f>IF(CentrepointSourced[[#This Row],[Age]]="16-17",CentrepointSourced[[#This Row],[Assessed CS DQ]],0)</f>
        <v>0</v>
      </c>
      <c r="AH113" s="107">
        <f>IF(CentrepointSourced[[#This Row],[Age]]="16-24",CentrepointSourced[[#This Row],[Assessed CS DQ]],0)</f>
        <v>0</v>
      </c>
      <c r="AI113" s="107">
        <f>IF(CentrepointSourced[[#This Row],[Age]]="18-24",CentrepointSourced[[#This Row],[Assessed CS DQ]],0)</f>
        <v>0</v>
      </c>
    </row>
    <row r="114" spans="1:35" customFormat="1" ht="13.5" customHeight="1">
      <c r="A114" s="45" t="s">
        <v>40</v>
      </c>
      <c r="B114" s="62" t="s">
        <v>272</v>
      </c>
      <c r="C114" s="45" t="s">
        <v>42</v>
      </c>
      <c r="D114" s="62" t="s">
        <v>34</v>
      </c>
      <c r="E114" s="67">
        <v>2013</v>
      </c>
      <c r="F114" s="67" t="s">
        <v>26</v>
      </c>
      <c r="G114" s="67">
        <v>21</v>
      </c>
      <c r="H114" s="68">
        <v>11</v>
      </c>
      <c r="I114" s="67"/>
      <c r="J114" s="45"/>
      <c r="K114" s="45"/>
      <c r="L114" s="45"/>
      <c r="M114" s="45"/>
      <c r="N114" s="45"/>
      <c r="O114" s="45"/>
      <c r="P114" s="45"/>
      <c r="Q114" s="41" t="str">
        <f>IF(CentrepointSourced[[#This Row],[Country]]="Northern Ireland","Northern Ireland",IFERROR(VLOOKUP(CentrepointSourced[[#This Row],[Local Authority]],LKP_LANameDQ[],2,FALSE),CentrepointSourced[[#This Row],[Local Authority]]))</f>
        <v>Brentwood</v>
      </c>
      <c r="R114" s="41" t="str">
        <f>IF(CentrepointSourced[[#This Row],[LA type]]="County","",INDEX(ConsolGeog[lad14cd],MATCH(CentrepointSourced[[#This Row],[Local Authority DQ]],ConsolGeog[la_name],0)))</f>
        <v>E07000068</v>
      </c>
      <c r="S114" s="41" t="str">
        <f>IF(OR(CentrepointSourced[[#This Row],[Country]]="Northern Ireland",CentrepointSourced[[#This Row],[Country]]="Scotland",CentrepointSourced[[#This Row],[Country]]="Wales"),"Local Authority",CentrepointSourced[[#This Row],[LA type]])</f>
        <v>District</v>
      </c>
      <c r="T114" s="41">
        <f>IF(TRIM(CentrepointSourced[[#This Row],[Presented HS]])="",0,IF(CentrepointSourced[[#This Row],[Presented HS]]="&lt;5",2.5,IF(CentrepointSourced[[#This Row],[Presented HS]]="&lt;10",5,VALUE(TRIM(CentrepointSourced[[#This Row],[Presented HS]])))))</f>
        <v>21</v>
      </c>
      <c r="U114" s="41">
        <f>IF(TRIM(CentrepointSourced[[#This Row],[Assessed HS]])="",0,IF(CentrepointSourced[[#This Row],[Assessed HS]]="&lt;5",2.5,IF(CentrepointSourced[[#This Row],[Assessed HS]]="&lt;10",5,VALUE(TRIM(CentrepointSourced[[#This Row],[Assessed HS]])))))</f>
        <v>11</v>
      </c>
      <c r="V114" s="41">
        <f>IF(TRIM(CentrepointSourced[[#This Row],[Presented CS]])="",0,IF(CentrepointSourced[[#This Row],[Presented CS]]="&lt;5",2.5,IF(CentrepointSourced[[#This Row],[Presented CS]]="&lt;10",5,VALUE(TRIM(CentrepointSourced[[#This Row],[Presented CS]])))))</f>
        <v>0</v>
      </c>
      <c r="W114" s="41">
        <f>IF(TRIM(CentrepointSourced[[#This Row],[Assessed CS]])="",0,IF(CentrepointSourced[[#This Row],[Assessed CS]]="&lt;5",2.5,IF(CentrepointSourced[[#This Row],[Assessed CS]]="&lt;10",5,VALUE(TRIM(CentrepointSourced[[#This Row],[Assessed CS]])))))</f>
        <v>0</v>
      </c>
      <c r="X114" s="106">
        <f>IF(CentrepointSourced[[#This Row],[Age]]="16-17",CentrepointSourced[[#This Row],[Presented HS DQ]],0)</f>
        <v>0</v>
      </c>
      <c r="Y114" s="106">
        <f>IF(CentrepointSourced[[#This Row],[Age]]="16-24",CentrepointSourced[[#This Row],[Presented HS DQ]],0)</f>
        <v>0</v>
      </c>
      <c r="Z114" s="106">
        <f>IF(CentrepointSourced[[#This Row],[Age]]="18-24",CentrepointSourced[[#This Row],[Presented HS DQ]],0)</f>
        <v>21</v>
      </c>
      <c r="AA114" s="106">
        <f>IF(CentrepointSourced[[#This Row],[Age]]="16-17",CentrepointSourced[[#This Row],[Presented CS DQ]],0)</f>
        <v>0</v>
      </c>
      <c r="AB114" s="106">
        <f>IF(CentrepointSourced[[#This Row],[Age]]="16-24",CentrepointSourced[[#This Row],[Presented CS DQ]],0)</f>
        <v>0</v>
      </c>
      <c r="AC114" s="106">
        <f>IF(CentrepointSourced[[#This Row],[Age]]="18-24",CentrepointSourced[[#This Row],[Presented CS DQ]],0)</f>
        <v>0</v>
      </c>
      <c r="AD114" s="107">
        <f>IF(CentrepointSourced[[#This Row],[Age]]="16-17",CentrepointSourced[[#This Row],[Assessed HS DQ]],0)</f>
        <v>0</v>
      </c>
      <c r="AE114" s="107">
        <f>IF(CentrepointSourced[[#This Row],[Age]]="16-24",CentrepointSourced[[#This Row],[Assessed HS DQ]],0)</f>
        <v>0</v>
      </c>
      <c r="AF114" s="107">
        <f>IF(CentrepointSourced[[#This Row],[Age]]="18-24",CentrepointSourced[[#This Row],[Assessed HS DQ]],0)</f>
        <v>11</v>
      </c>
      <c r="AG114" s="107">
        <f>IF(CentrepointSourced[[#This Row],[Age]]="16-17",CentrepointSourced[[#This Row],[Assessed CS DQ]],0)</f>
        <v>0</v>
      </c>
      <c r="AH114" s="107">
        <f>IF(CentrepointSourced[[#This Row],[Age]]="16-24",CentrepointSourced[[#This Row],[Assessed CS DQ]],0)</f>
        <v>0</v>
      </c>
      <c r="AI114" s="107">
        <f>IF(CentrepointSourced[[#This Row],[Age]]="18-24",CentrepointSourced[[#This Row],[Assessed CS DQ]],0)</f>
        <v>0</v>
      </c>
    </row>
    <row r="115" spans="1:35" customFormat="1" ht="13.5" customHeight="1">
      <c r="A115" s="45" t="s">
        <v>40</v>
      </c>
      <c r="B115" s="45" t="s">
        <v>172</v>
      </c>
      <c r="C115" s="45" t="s">
        <v>165</v>
      </c>
      <c r="D115" s="45"/>
      <c r="E115" s="67">
        <v>2012</v>
      </c>
      <c r="F115" s="67" t="s">
        <v>25</v>
      </c>
      <c r="G115" s="67"/>
      <c r="H115" s="68">
        <v>62</v>
      </c>
      <c r="I115" s="67">
        <v>59</v>
      </c>
      <c r="J115" s="45"/>
      <c r="K115" s="67"/>
      <c r="L115" s="67"/>
      <c r="M115" s="67"/>
      <c r="N115" s="67"/>
      <c r="O115" s="67"/>
      <c r="P115" s="67"/>
      <c r="Q115" s="41" t="str">
        <f>IF(CentrepointSourced[[#This Row],[Country]]="Northern Ireland","Northern Ireland",IFERROR(VLOOKUP(CentrepointSourced[[#This Row],[Local Authority]],LKP_LANameDQ[],2,FALSE),CentrepointSourced[[#This Row],[Local Authority]]))</f>
        <v>Bristol, City of</v>
      </c>
      <c r="R115" s="41" t="str">
        <f>IF(CentrepointSourced[[#This Row],[LA type]]="County","",INDEX(ConsolGeog[lad14cd],MATCH(CentrepointSourced[[#This Row],[Local Authority DQ]],ConsolGeog[la_name],0)))</f>
        <v>E06000023</v>
      </c>
      <c r="S115" s="41" t="str">
        <f>IF(OR(CentrepointSourced[[#This Row],[Country]]="Northern Ireland",CentrepointSourced[[#This Row],[Country]]="Scotland",CentrepointSourced[[#This Row],[Country]]="Wales"),"Local Authority",CentrepointSourced[[#This Row],[LA type]])</f>
        <v>Unitary</v>
      </c>
      <c r="T115" s="41">
        <f>IF(TRIM(CentrepointSourced[[#This Row],[Presented HS]])="",0,IF(CentrepointSourced[[#This Row],[Presented HS]]="&lt;5",2.5,IF(CentrepointSourced[[#This Row],[Presented HS]]="&lt;10",5,VALUE(TRIM(CentrepointSourced[[#This Row],[Presented HS]])))))</f>
        <v>0</v>
      </c>
      <c r="U115" s="41">
        <f>IF(TRIM(CentrepointSourced[[#This Row],[Assessed HS]])="",0,IF(CentrepointSourced[[#This Row],[Assessed HS]]="&lt;5",2.5,IF(CentrepointSourced[[#This Row],[Assessed HS]]="&lt;10",5,VALUE(TRIM(CentrepointSourced[[#This Row],[Assessed HS]])))))</f>
        <v>62</v>
      </c>
      <c r="V115" s="41">
        <f>IF(TRIM(CentrepointSourced[[#This Row],[Presented CS]])="",0,IF(CentrepointSourced[[#This Row],[Presented CS]]="&lt;5",2.5,IF(CentrepointSourced[[#This Row],[Presented CS]]="&lt;10",5,VALUE(TRIM(CentrepointSourced[[#This Row],[Presented CS]])))))</f>
        <v>0</v>
      </c>
      <c r="W115" s="41">
        <f>IF(TRIM(CentrepointSourced[[#This Row],[Assessed CS]])="",0,IF(CentrepointSourced[[#This Row],[Assessed CS]]="&lt;5",2.5,IF(CentrepointSourced[[#This Row],[Assessed CS]]="&lt;10",5,VALUE(TRIM(CentrepointSourced[[#This Row],[Assessed CS]])))))</f>
        <v>0</v>
      </c>
      <c r="X115" s="106">
        <f>IF(CentrepointSourced[[#This Row],[Age]]="16-17",CentrepointSourced[[#This Row],[Presented HS DQ]],0)</f>
        <v>0</v>
      </c>
      <c r="Y115" s="106">
        <f>IF(CentrepointSourced[[#This Row],[Age]]="16-24",CentrepointSourced[[#This Row],[Presented HS DQ]],0)</f>
        <v>0</v>
      </c>
      <c r="Z115" s="106">
        <f>IF(CentrepointSourced[[#This Row],[Age]]="18-24",CentrepointSourced[[#This Row],[Presented HS DQ]],0)</f>
        <v>0</v>
      </c>
      <c r="AA115" s="106">
        <f>IF(CentrepointSourced[[#This Row],[Age]]="16-17",CentrepointSourced[[#This Row],[Presented CS DQ]],0)</f>
        <v>0</v>
      </c>
      <c r="AB115" s="106">
        <f>IF(CentrepointSourced[[#This Row],[Age]]="16-24",CentrepointSourced[[#This Row],[Presented CS DQ]],0)</f>
        <v>0</v>
      </c>
      <c r="AC115" s="106">
        <f>IF(CentrepointSourced[[#This Row],[Age]]="18-24",CentrepointSourced[[#This Row],[Presented CS DQ]],0)</f>
        <v>0</v>
      </c>
      <c r="AD115" s="107">
        <f>IF(CentrepointSourced[[#This Row],[Age]]="16-17",CentrepointSourced[[#This Row],[Assessed HS DQ]],0)</f>
        <v>62</v>
      </c>
      <c r="AE115" s="107">
        <f>IF(CentrepointSourced[[#This Row],[Age]]="16-24",CentrepointSourced[[#This Row],[Assessed HS DQ]],0)</f>
        <v>0</v>
      </c>
      <c r="AF115" s="107">
        <f>IF(CentrepointSourced[[#This Row],[Age]]="18-24",CentrepointSourced[[#This Row],[Assessed HS DQ]],0)</f>
        <v>0</v>
      </c>
      <c r="AG115" s="107">
        <f>IF(CentrepointSourced[[#This Row],[Age]]="16-17",CentrepointSourced[[#This Row],[Assessed CS DQ]],0)</f>
        <v>0</v>
      </c>
      <c r="AH115" s="107">
        <f>IF(CentrepointSourced[[#This Row],[Age]]="16-24",CentrepointSourced[[#This Row],[Assessed CS DQ]],0)</f>
        <v>0</v>
      </c>
      <c r="AI115" s="107">
        <f>IF(CentrepointSourced[[#This Row],[Age]]="18-24",CentrepointSourced[[#This Row],[Assessed CS DQ]],0)</f>
        <v>0</v>
      </c>
    </row>
    <row r="116" spans="1:35" customFormat="1" ht="13.5" customHeight="1">
      <c r="A116" s="45" t="s">
        <v>40</v>
      </c>
      <c r="B116" s="45" t="s">
        <v>172</v>
      </c>
      <c r="C116" s="45" t="s">
        <v>165</v>
      </c>
      <c r="D116" s="45"/>
      <c r="E116" s="67">
        <v>2012</v>
      </c>
      <c r="F116" s="67" t="s">
        <v>26</v>
      </c>
      <c r="G116" s="67"/>
      <c r="H116" s="68">
        <v>60</v>
      </c>
      <c r="I116" s="67">
        <v>44</v>
      </c>
      <c r="J116" s="45"/>
      <c r="K116" s="67"/>
      <c r="L116" s="67"/>
      <c r="M116" s="67"/>
      <c r="N116" s="67"/>
      <c r="O116" s="67"/>
      <c r="P116" s="67"/>
      <c r="Q116" s="41" t="str">
        <f>IF(CentrepointSourced[[#This Row],[Country]]="Northern Ireland","Northern Ireland",IFERROR(VLOOKUP(CentrepointSourced[[#This Row],[Local Authority]],LKP_LANameDQ[],2,FALSE),CentrepointSourced[[#This Row],[Local Authority]]))</f>
        <v>Bristol, City of</v>
      </c>
      <c r="R116" s="41" t="str">
        <f>IF(CentrepointSourced[[#This Row],[LA type]]="County","",INDEX(ConsolGeog[lad14cd],MATCH(CentrepointSourced[[#This Row],[Local Authority DQ]],ConsolGeog[la_name],0)))</f>
        <v>E06000023</v>
      </c>
      <c r="S116" s="41" t="str">
        <f>IF(OR(CentrepointSourced[[#This Row],[Country]]="Northern Ireland",CentrepointSourced[[#This Row],[Country]]="Scotland",CentrepointSourced[[#This Row],[Country]]="Wales"),"Local Authority",CentrepointSourced[[#This Row],[LA type]])</f>
        <v>Unitary</v>
      </c>
      <c r="T116" s="41">
        <f>IF(TRIM(CentrepointSourced[[#This Row],[Presented HS]])="",0,IF(CentrepointSourced[[#This Row],[Presented HS]]="&lt;5",2.5,IF(CentrepointSourced[[#This Row],[Presented HS]]="&lt;10",5,VALUE(TRIM(CentrepointSourced[[#This Row],[Presented HS]])))))</f>
        <v>0</v>
      </c>
      <c r="U116" s="41">
        <f>IF(TRIM(CentrepointSourced[[#This Row],[Assessed HS]])="",0,IF(CentrepointSourced[[#This Row],[Assessed HS]]="&lt;5",2.5,IF(CentrepointSourced[[#This Row],[Assessed HS]]="&lt;10",5,VALUE(TRIM(CentrepointSourced[[#This Row],[Assessed HS]])))))</f>
        <v>60</v>
      </c>
      <c r="V116" s="41">
        <f>IF(TRIM(CentrepointSourced[[#This Row],[Presented CS]])="",0,IF(CentrepointSourced[[#This Row],[Presented CS]]="&lt;5",2.5,IF(CentrepointSourced[[#This Row],[Presented CS]]="&lt;10",5,VALUE(TRIM(CentrepointSourced[[#This Row],[Presented CS]])))))</f>
        <v>0</v>
      </c>
      <c r="W116" s="41">
        <f>IF(TRIM(CentrepointSourced[[#This Row],[Assessed CS]])="",0,IF(CentrepointSourced[[#This Row],[Assessed CS]]="&lt;5",2.5,IF(CentrepointSourced[[#This Row],[Assessed CS]]="&lt;10",5,VALUE(TRIM(CentrepointSourced[[#This Row],[Assessed CS]])))))</f>
        <v>0</v>
      </c>
      <c r="X116" s="106">
        <f>IF(CentrepointSourced[[#This Row],[Age]]="16-17",CentrepointSourced[[#This Row],[Presented HS DQ]],0)</f>
        <v>0</v>
      </c>
      <c r="Y116" s="106">
        <f>IF(CentrepointSourced[[#This Row],[Age]]="16-24",CentrepointSourced[[#This Row],[Presented HS DQ]],0)</f>
        <v>0</v>
      </c>
      <c r="Z116" s="106">
        <f>IF(CentrepointSourced[[#This Row],[Age]]="18-24",CentrepointSourced[[#This Row],[Presented HS DQ]],0)</f>
        <v>0</v>
      </c>
      <c r="AA116" s="106">
        <f>IF(CentrepointSourced[[#This Row],[Age]]="16-17",CentrepointSourced[[#This Row],[Presented CS DQ]],0)</f>
        <v>0</v>
      </c>
      <c r="AB116" s="106">
        <f>IF(CentrepointSourced[[#This Row],[Age]]="16-24",CentrepointSourced[[#This Row],[Presented CS DQ]],0)</f>
        <v>0</v>
      </c>
      <c r="AC116" s="106">
        <f>IF(CentrepointSourced[[#This Row],[Age]]="18-24",CentrepointSourced[[#This Row],[Presented CS DQ]],0)</f>
        <v>0</v>
      </c>
      <c r="AD116" s="107">
        <f>IF(CentrepointSourced[[#This Row],[Age]]="16-17",CentrepointSourced[[#This Row],[Assessed HS DQ]],0)</f>
        <v>0</v>
      </c>
      <c r="AE116" s="107">
        <f>IF(CentrepointSourced[[#This Row],[Age]]="16-24",CentrepointSourced[[#This Row],[Assessed HS DQ]],0)</f>
        <v>0</v>
      </c>
      <c r="AF116" s="107">
        <f>IF(CentrepointSourced[[#This Row],[Age]]="18-24",CentrepointSourced[[#This Row],[Assessed HS DQ]],0)</f>
        <v>60</v>
      </c>
      <c r="AG116" s="107">
        <f>IF(CentrepointSourced[[#This Row],[Age]]="16-17",CentrepointSourced[[#This Row],[Assessed CS DQ]],0)</f>
        <v>0</v>
      </c>
      <c r="AH116" s="107">
        <f>IF(CentrepointSourced[[#This Row],[Age]]="16-24",CentrepointSourced[[#This Row],[Assessed CS DQ]],0)</f>
        <v>0</v>
      </c>
      <c r="AI116" s="107">
        <f>IF(CentrepointSourced[[#This Row],[Age]]="18-24",CentrepointSourced[[#This Row],[Assessed CS DQ]],0)</f>
        <v>0</v>
      </c>
    </row>
    <row r="117" spans="1:35" customFormat="1" ht="13.5" customHeight="1">
      <c r="A117" s="45" t="s">
        <v>40</v>
      </c>
      <c r="B117" s="45" t="s">
        <v>172</v>
      </c>
      <c r="C117" s="45" t="s">
        <v>165</v>
      </c>
      <c r="D117" s="45"/>
      <c r="E117" s="67">
        <v>2013</v>
      </c>
      <c r="F117" s="67" t="s">
        <v>25</v>
      </c>
      <c r="G117" s="67"/>
      <c r="H117" s="68">
        <v>38</v>
      </c>
      <c r="I117" s="67">
        <v>37</v>
      </c>
      <c r="J117" s="45"/>
      <c r="K117" s="67"/>
      <c r="L117" s="67"/>
      <c r="M117" s="67"/>
      <c r="N117" s="67"/>
      <c r="O117" s="67"/>
      <c r="P117" s="67"/>
      <c r="Q117" s="41" t="str">
        <f>IF(CentrepointSourced[[#This Row],[Country]]="Northern Ireland","Northern Ireland",IFERROR(VLOOKUP(CentrepointSourced[[#This Row],[Local Authority]],LKP_LANameDQ[],2,FALSE),CentrepointSourced[[#This Row],[Local Authority]]))</f>
        <v>Bristol, City of</v>
      </c>
      <c r="R117" s="41" t="str">
        <f>IF(CentrepointSourced[[#This Row],[LA type]]="County","",INDEX(ConsolGeog[lad14cd],MATCH(CentrepointSourced[[#This Row],[Local Authority DQ]],ConsolGeog[la_name],0)))</f>
        <v>E06000023</v>
      </c>
      <c r="S117" s="41" t="str">
        <f>IF(OR(CentrepointSourced[[#This Row],[Country]]="Northern Ireland",CentrepointSourced[[#This Row],[Country]]="Scotland",CentrepointSourced[[#This Row],[Country]]="Wales"),"Local Authority",CentrepointSourced[[#This Row],[LA type]])</f>
        <v>Unitary</v>
      </c>
      <c r="T117" s="41">
        <f>IF(TRIM(CentrepointSourced[[#This Row],[Presented HS]])="",0,IF(CentrepointSourced[[#This Row],[Presented HS]]="&lt;5",2.5,IF(CentrepointSourced[[#This Row],[Presented HS]]="&lt;10",5,VALUE(TRIM(CentrepointSourced[[#This Row],[Presented HS]])))))</f>
        <v>0</v>
      </c>
      <c r="U117" s="41">
        <f>IF(TRIM(CentrepointSourced[[#This Row],[Assessed HS]])="",0,IF(CentrepointSourced[[#This Row],[Assessed HS]]="&lt;5",2.5,IF(CentrepointSourced[[#This Row],[Assessed HS]]="&lt;10",5,VALUE(TRIM(CentrepointSourced[[#This Row],[Assessed HS]])))))</f>
        <v>38</v>
      </c>
      <c r="V117" s="41">
        <f>IF(TRIM(CentrepointSourced[[#This Row],[Presented CS]])="",0,IF(CentrepointSourced[[#This Row],[Presented CS]]="&lt;5",2.5,IF(CentrepointSourced[[#This Row],[Presented CS]]="&lt;10",5,VALUE(TRIM(CentrepointSourced[[#This Row],[Presented CS]])))))</f>
        <v>0</v>
      </c>
      <c r="W117" s="41">
        <f>IF(TRIM(CentrepointSourced[[#This Row],[Assessed CS]])="",0,IF(CentrepointSourced[[#This Row],[Assessed CS]]="&lt;5",2.5,IF(CentrepointSourced[[#This Row],[Assessed CS]]="&lt;10",5,VALUE(TRIM(CentrepointSourced[[#This Row],[Assessed CS]])))))</f>
        <v>0</v>
      </c>
      <c r="X117" s="106">
        <f>IF(CentrepointSourced[[#This Row],[Age]]="16-17",CentrepointSourced[[#This Row],[Presented HS DQ]],0)</f>
        <v>0</v>
      </c>
      <c r="Y117" s="106">
        <f>IF(CentrepointSourced[[#This Row],[Age]]="16-24",CentrepointSourced[[#This Row],[Presented HS DQ]],0)</f>
        <v>0</v>
      </c>
      <c r="Z117" s="106">
        <f>IF(CentrepointSourced[[#This Row],[Age]]="18-24",CentrepointSourced[[#This Row],[Presented HS DQ]],0)</f>
        <v>0</v>
      </c>
      <c r="AA117" s="106">
        <f>IF(CentrepointSourced[[#This Row],[Age]]="16-17",CentrepointSourced[[#This Row],[Presented CS DQ]],0)</f>
        <v>0</v>
      </c>
      <c r="AB117" s="106">
        <f>IF(CentrepointSourced[[#This Row],[Age]]="16-24",CentrepointSourced[[#This Row],[Presented CS DQ]],0)</f>
        <v>0</v>
      </c>
      <c r="AC117" s="106">
        <f>IF(CentrepointSourced[[#This Row],[Age]]="18-24",CentrepointSourced[[#This Row],[Presented CS DQ]],0)</f>
        <v>0</v>
      </c>
      <c r="AD117" s="107">
        <f>IF(CentrepointSourced[[#This Row],[Age]]="16-17",CentrepointSourced[[#This Row],[Assessed HS DQ]],0)</f>
        <v>38</v>
      </c>
      <c r="AE117" s="107">
        <f>IF(CentrepointSourced[[#This Row],[Age]]="16-24",CentrepointSourced[[#This Row],[Assessed HS DQ]],0)</f>
        <v>0</v>
      </c>
      <c r="AF117" s="107">
        <f>IF(CentrepointSourced[[#This Row],[Age]]="18-24",CentrepointSourced[[#This Row],[Assessed HS DQ]],0)</f>
        <v>0</v>
      </c>
      <c r="AG117" s="107">
        <f>IF(CentrepointSourced[[#This Row],[Age]]="16-17",CentrepointSourced[[#This Row],[Assessed CS DQ]],0)</f>
        <v>0</v>
      </c>
      <c r="AH117" s="107">
        <f>IF(CentrepointSourced[[#This Row],[Age]]="16-24",CentrepointSourced[[#This Row],[Assessed CS DQ]],0)</f>
        <v>0</v>
      </c>
      <c r="AI117" s="107">
        <f>IF(CentrepointSourced[[#This Row],[Age]]="18-24",CentrepointSourced[[#This Row],[Assessed CS DQ]],0)</f>
        <v>0</v>
      </c>
    </row>
    <row r="118" spans="1:35" customFormat="1" ht="13.5" customHeight="1">
      <c r="A118" s="45" t="s">
        <v>40</v>
      </c>
      <c r="B118" s="45" t="s">
        <v>172</v>
      </c>
      <c r="C118" s="45" t="s">
        <v>165</v>
      </c>
      <c r="D118" s="45"/>
      <c r="E118" s="67">
        <v>2013</v>
      </c>
      <c r="F118" s="67" t="s">
        <v>26</v>
      </c>
      <c r="G118" s="67"/>
      <c r="H118" s="68">
        <v>86</v>
      </c>
      <c r="I118" s="67">
        <v>77</v>
      </c>
      <c r="J118" s="45"/>
      <c r="K118" s="67"/>
      <c r="L118" s="67"/>
      <c r="M118" s="67"/>
      <c r="N118" s="67"/>
      <c r="O118" s="67"/>
      <c r="P118" s="67"/>
      <c r="Q118" s="41" t="str">
        <f>IF(CentrepointSourced[[#This Row],[Country]]="Northern Ireland","Northern Ireland",IFERROR(VLOOKUP(CentrepointSourced[[#This Row],[Local Authority]],LKP_LANameDQ[],2,FALSE),CentrepointSourced[[#This Row],[Local Authority]]))</f>
        <v>Bristol, City of</v>
      </c>
      <c r="R118" s="41" t="str">
        <f>IF(CentrepointSourced[[#This Row],[LA type]]="County","",INDEX(ConsolGeog[lad14cd],MATCH(CentrepointSourced[[#This Row],[Local Authority DQ]],ConsolGeog[la_name],0)))</f>
        <v>E06000023</v>
      </c>
      <c r="S118" s="41" t="str">
        <f>IF(OR(CentrepointSourced[[#This Row],[Country]]="Northern Ireland",CentrepointSourced[[#This Row],[Country]]="Scotland",CentrepointSourced[[#This Row],[Country]]="Wales"),"Local Authority",CentrepointSourced[[#This Row],[LA type]])</f>
        <v>Unitary</v>
      </c>
      <c r="T118" s="41">
        <f>IF(TRIM(CentrepointSourced[[#This Row],[Presented HS]])="",0,IF(CentrepointSourced[[#This Row],[Presented HS]]="&lt;5",2.5,IF(CentrepointSourced[[#This Row],[Presented HS]]="&lt;10",5,VALUE(TRIM(CentrepointSourced[[#This Row],[Presented HS]])))))</f>
        <v>0</v>
      </c>
      <c r="U118" s="41">
        <f>IF(TRIM(CentrepointSourced[[#This Row],[Assessed HS]])="",0,IF(CentrepointSourced[[#This Row],[Assessed HS]]="&lt;5",2.5,IF(CentrepointSourced[[#This Row],[Assessed HS]]="&lt;10",5,VALUE(TRIM(CentrepointSourced[[#This Row],[Assessed HS]])))))</f>
        <v>86</v>
      </c>
      <c r="V118" s="41">
        <f>IF(TRIM(CentrepointSourced[[#This Row],[Presented CS]])="",0,IF(CentrepointSourced[[#This Row],[Presented CS]]="&lt;5",2.5,IF(CentrepointSourced[[#This Row],[Presented CS]]="&lt;10",5,VALUE(TRIM(CentrepointSourced[[#This Row],[Presented CS]])))))</f>
        <v>0</v>
      </c>
      <c r="W118" s="41">
        <f>IF(TRIM(CentrepointSourced[[#This Row],[Assessed CS]])="",0,IF(CentrepointSourced[[#This Row],[Assessed CS]]="&lt;5",2.5,IF(CentrepointSourced[[#This Row],[Assessed CS]]="&lt;10",5,VALUE(TRIM(CentrepointSourced[[#This Row],[Assessed CS]])))))</f>
        <v>0</v>
      </c>
      <c r="X118" s="106">
        <f>IF(CentrepointSourced[[#This Row],[Age]]="16-17",CentrepointSourced[[#This Row],[Presented HS DQ]],0)</f>
        <v>0</v>
      </c>
      <c r="Y118" s="106">
        <f>IF(CentrepointSourced[[#This Row],[Age]]="16-24",CentrepointSourced[[#This Row],[Presented HS DQ]],0)</f>
        <v>0</v>
      </c>
      <c r="Z118" s="106">
        <f>IF(CentrepointSourced[[#This Row],[Age]]="18-24",CentrepointSourced[[#This Row],[Presented HS DQ]],0)</f>
        <v>0</v>
      </c>
      <c r="AA118" s="106">
        <f>IF(CentrepointSourced[[#This Row],[Age]]="16-17",CentrepointSourced[[#This Row],[Presented CS DQ]],0)</f>
        <v>0</v>
      </c>
      <c r="AB118" s="106">
        <f>IF(CentrepointSourced[[#This Row],[Age]]="16-24",CentrepointSourced[[#This Row],[Presented CS DQ]],0)</f>
        <v>0</v>
      </c>
      <c r="AC118" s="106">
        <f>IF(CentrepointSourced[[#This Row],[Age]]="18-24",CentrepointSourced[[#This Row],[Presented CS DQ]],0)</f>
        <v>0</v>
      </c>
      <c r="AD118" s="107">
        <f>IF(CentrepointSourced[[#This Row],[Age]]="16-17",CentrepointSourced[[#This Row],[Assessed HS DQ]],0)</f>
        <v>0</v>
      </c>
      <c r="AE118" s="107">
        <f>IF(CentrepointSourced[[#This Row],[Age]]="16-24",CentrepointSourced[[#This Row],[Assessed HS DQ]],0)</f>
        <v>0</v>
      </c>
      <c r="AF118" s="107">
        <f>IF(CentrepointSourced[[#This Row],[Age]]="18-24",CentrepointSourced[[#This Row],[Assessed HS DQ]],0)</f>
        <v>86</v>
      </c>
      <c r="AG118" s="107">
        <f>IF(CentrepointSourced[[#This Row],[Age]]="16-17",CentrepointSourced[[#This Row],[Assessed CS DQ]],0)</f>
        <v>0</v>
      </c>
      <c r="AH118" s="107">
        <f>IF(CentrepointSourced[[#This Row],[Age]]="16-24",CentrepointSourced[[#This Row],[Assessed CS DQ]],0)</f>
        <v>0</v>
      </c>
      <c r="AI118" s="107">
        <f>IF(CentrepointSourced[[#This Row],[Age]]="18-24",CentrepointSourced[[#This Row],[Assessed CS DQ]],0)</f>
        <v>0</v>
      </c>
    </row>
    <row r="119" spans="1:35" customFormat="1" ht="13.5" customHeight="1">
      <c r="A119" s="45" t="s">
        <v>40</v>
      </c>
      <c r="B119" s="45" t="s">
        <v>172</v>
      </c>
      <c r="C119" s="45" t="s">
        <v>165</v>
      </c>
      <c r="D119" s="45"/>
      <c r="E119" s="67">
        <v>2014</v>
      </c>
      <c r="F119" s="67" t="s">
        <v>25</v>
      </c>
      <c r="G119" s="67"/>
      <c r="H119" s="68">
        <v>25</v>
      </c>
      <c r="I119" s="67">
        <v>21</v>
      </c>
      <c r="J119" s="45"/>
      <c r="K119" s="67"/>
      <c r="L119" s="67"/>
      <c r="M119" s="67"/>
      <c r="N119" s="67"/>
      <c r="O119" s="67"/>
      <c r="P119" s="67"/>
      <c r="Q119" s="41" t="str">
        <f>IF(CentrepointSourced[[#This Row],[Country]]="Northern Ireland","Northern Ireland",IFERROR(VLOOKUP(CentrepointSourced[[#This Row],[Local Authority]],LKP_LANameDQ[],2,FALSE),CentrepointSourced[[#This Row],[Local Authority]]))</f>
        <v>Bristol, City of</v>
      </c>
      <c r="R119" s="41" t="str">
        <f>IF(CentrepointSourced[[#This Row],[LA type]]="County","",INDEX(ConsolGeog[lad14cd],MATCH(CentrepointSourced[[#This Row],[Local Authority DQ]],ConsolGeog[la_name],0)))</f>
        <v>E06000023</v>
      </c>
      <c r="S119" s="41" t="str">
        <f>IF(OR(CentrepointSourced[[#This Row],[Country]]="Northern Ireland",CentrepointSourced[[#This Row],[Country]]="Scotland",CentrepointSourced[[#This Row],[Country]]="Wales"),"Local Authority",CentrepointSourced[[#This Row],[LA type]])</f>
        <v>Unitary</v>
      </c>
      <c r="T119" s="41">
        <f>IF(TRIM(CentrepointSourced[[#This Row],[Presented HS]])="",0,IF(CentrepointSourced[[#This Row],[Presented HS]]="&lt;5",2.5,IF(CentrepointSourced[[#This Row],[Presented HS]]="&lt;10",5,VALUE(TRIM(CentrepointSourced[[#This Row],[Presented HS]])))))</f>
        <v>0</v>
      </c>
      <c r="U119" s="41">
        <f>IF(TRIM(CentrepointSourced[[#This Row],[Assessed HS]])="",0,IF(CentrepointSourced[[#This Row],[Assessed HS]]="&lt;5",2.5,IF(CentrepointSourced[[#This Row],[Assessed HS]]="&lt;10",5,VALUE(TRIM(CentrepointSourced[[#This Row],[Assessed HS]])))))</f>
        <v>25</v>
      </c>
      <c r="V119" s="41">
        <f>IF(TRIM(CentrepointSourced[[#This Row],[Presented CS]])="",0,IF(CentrepointSourced[[#This Row],[Presented CS]]="&lt;5",2.5,IF(CentrepointSourced[[#This Row],[Presented CS]]="&lt;10",5,VALUE(TRIM(CentrepointSourced[[#This Row],[Presented CS]])))))</f>
        <v>0</v>
      </c>
      <c r="W119" s="41">
        <f>IF(TRIM(CentrepointSourced[[#This Row],[Assessed CS]])="",0,IF(CentrepointSourced[[#This Row],[Assessed CS]]="&lt;5",2.5,IF(CentrepointSourced[[#This Row],[Assessed CS]]="&lt;10",5,VALUE(TRIM(CentrepointSourced[[#This Row],[Assessed CS]])))))</f>
        <v>0</v>
      </c>
      <c r="X119" s="106">
        <f>IF(CentrepointSourced[[#This Row],[Age]]="16-17",CentrepointSourced[[#This Row],[Presented HS DQ]],0)</f>
        <v>0</v>
      </c>
      <c r="Y119" s="106">
        <f>IF(CentrepointSourced[[#This Row],[Age]]="16-24",CentrepointSourced[[#This Row],[Presented HS DQ]],0)</f>
        <v>0</v>
      </c>
      <c r="Z119" s="106">
        <f>IF(CentrepointSourced[[#This Row],[Age]]="18-24",CentrepointSourced[[#This Row],[Presented HS DQ]],0)</f>
        <v>0</v>
      </c>
      <c r="AA119" s="106">
        <f>IF(CentrepointSourced[[#This Row],[Age]]="16-17",CentrepointSourced[[#This Row],[Presented CS DQ]],0)</f>
        <v>0</v>
      </c>
      <c r="AB119" s="106">
        <f>IF(CentrepointSourced[[#This Row],[Age]]="16-24",CentrepointSourced[[#This Row],[Presented CS DQ]],0)</f>
        <v>0</v>
      </c>
      <c r="AC119" s="106">
        <f>IF(CentrepointSourced[[#This Row],[Age]]="18-24",CentrepointSourced[[#This Row],[Presented CS DQ]],0)</f>
        <v>0</v>
      </c>
      <c r="AD119" s="107">
        <f>IF(CentrepointSourced[[#This Row],[Age]]="16-17",CentrepointSourced[[#This Row],[Assessed HS DQ]],0)</f>
        <v>25</v>
      </c>
      <c r="AE119" s="107">
        <f>IF(CentrepointSourced[[#This Row],[Age]]="16-24",CentrepointSourced[[#This Row],[Assessed HS DQ]],0)</f>
        <v>0</v>
      </c>
      <c r="AF119" s="107">
        <f>IF(CentrepointSourced[[#This Row],[Age]]="18-24",CentrepointSourced[[#This Row],[Assessed HS DQ]],0)</f>
        <v>0</v>
      </c>
      <c r="AG119" s="107">
        <f>IF(CentrepointSourced[[#This Row],[Age]]="16-17",CentrepointSourced[[#This Row],[Assessed CS DQ]],0)</f>
        <v>0</v>
      </c>
      <c r="AH119" s="107">
        <f>IF(CentrepointSourced[[#This Row],[Age]]="16-24",CentrepointSourced[[#This Row],[Assessed CS DQ]],0)</f>
        <v>0</v>
      </c>
      <c r="AI119" s="107">
        <f>IF(CentrepointSourced[[#This Row],[Age]]="18-24",CentrepointSourced[[#This Row],[Assessed CS DQ]],0)</f>
        <v>0</v>
      </c>
    </row>
    <row r="120" spans="1:35" customFormat="1" ht="13.5" customHeight="1">
      <c r="A120" s="45" t="s">
        <v>40</v>
      </c>
      <c r="B120" s="45" t="s">
        <v>172</v>
      </c>
      <c r="C120" s="45" t="s">
        <v>165</v>
      </c>
      <c r="D120" s="45"/>
      <c r="E120" s="67">
        <v>2014</v>
      </c>
      <c r="F120" s="67" t="s">
        <v>26</v>
      </c>
      <c r="G120" s="67"/>
      <c r="H120" s="68">
        <v>174</v>
      </c>
      <c r="I120" s="67">
        <v>144</v>
      </c>
      <c r="J120" s="45"/>
      <c r="K120" s="67"/>
      <c r="L120" s="67"/>
      <c r="M120" s="67"/>
      <c r="N120" s="67"/>
      <c r="O120" s="67"/>
      <c r="P120" s="67"/>
      <c r="Q120" s="41" t="str">
        <f>IF(CentrepointSourced[[#This Row],[Country]]="Northern Ireland","Northern Ireland",IFERROR(VLOOKUP(CentrepointSourced[[#This Row],[Local Authority]],LKP_LANameDQ[],2,FALSE),CentrepointSourced[[#This Row],[Local Authority]]))</f>
        <v>Bristol, City of</v>
      </c>
      <c r="R120" s="41" t="str">
        <f>IF(CentrepointSourced[[#This Row],[LA type]]="County","",INDEX(ConsolGeog[lad14cd],MATCH(CentrepointSourced[[#This Row],[Local Authority DQ]],ConsolGeog[la_name],0)))</f>
        <v>E06000023</v>
      </c>
      <c r="S120" s="41" t="str">
        <f>IF(OR(CentrepointSourced[[#This Row],[Country]]="Northern Ireland",CentrepointSourced[[#This Row],[Country]]="Scotland",CentrepointSourced[[#This Row],[Country]]="Wales"),"Local Authority",CentrepointSourced[[#This Row],[LA type]])</f>
        <v>Unitary</v>
      </c>
      <c r="T120" s="41">
        <f>IF(TRIM(CentrepointSourced[[#This Row],[Presented HS]])="",0,IF(CentrepointSourced[[#This Row],[Presented HS]]="&lt;5",2.5,IF(CentrepointSourced[[#This Row],[Presented HS]]="&lt;10",5,VALUE(TRIM(CentrepointSourced[[#This Row],[Presented HS]])))))</f>
        <v>0</v>
      </c>
      <c r="U120" s="41">
        <f>IF(TRIM(CentrepointSourced[[#This Row],[Assessed HS]])="",0,IF(CentrepointSourced[[#This Row],[Assessed HS]]="&lt;5",2.5,IF(CentrepointSourced[[#This Row],[Assessed HS]]="&lt;10",5,VALUE(TRIM(CentrepointSourced[[#This Row],[Assessed HS]])))))</f>
        <v>174</v>
      </c>
      <c r="V120" s="41">
        <f>IF(TRIM(CentrepointSourced[[#This Row],[Presented CS]])="",0,IF(CentrepointSourced[[#This Row],[Presented CS]]="&lt;5",2.5,IF(CentrepointSourced[[#This Row],[Presented CS]]="&lt;10",5,VALUE(TRIM(CentrepointSourced[[#This Row],[Presented CS]])))))</f>
        <v>0</v>
      </c>
      <c r="W120" s="41">
        <f>IF(TRIM(CentrepointSourced[[#This Row],[Assessed CS]])="",0,IF(CentrepointSourced[[#This Row],[Assessed CS]]="&lt;5",2.5,IF(CentrepointSourced[[#This Row],[Assessed CS]]="&lt;10",5,VALUE(TRIM(CentrepointSourced[[#This Row],[Assessed CS]])))))</f>
        <v>0</v>
      </c>
      <c r="X120" s="106">
        <f>IF(CentrepointSourced[[#This Row],[Age]]="16-17",CentrepointSourced[[#This Row],[Presented HS DQ]],0)</f>
        <v>0</v>
      </c>
      <c r="Y120" s="106">
        <f>IF(CentrepointSourced[[#This Row],[Age]]="16-24",CentrepointSourced[[#This Row],[Presented HS DQ]],0)</f>
        <v>0</v>
      </c>
      <c r="Z120" s="106">
        <f>IF(CentrepointSourced[[#This Row],[Age]]="18-24",CentrepointSourced[[#This Row],[Presented HS DQ]],0)</f>
        <v>0</v>
      </c>
      <c r="AA120" s="106">
        <f>IF(CentrepointSourced[[#This Row],[Age]]="16-17",CentrepointSourced[[#This Row],[Presented CS DQ]],0)</f>
        <v>0</v>
      </c>
      <c r="AB120" s="106">
        <f>IF(CentrepointSourced[[#This Row],[Age]]="16-24",CentrepointSourced[[#This Row],[Presented CS DQ]],0)</f>
        <v>0</v>
      </c>
      <c r="AC120" s="106">
        <f>IF(CentrepointSourced[[#This Row],[Age]]="18-24",CentrepointSourced[[#This Row],[Presented CS DQ]],0)</f>
        <v>0</v>
      </c>
      <c r="AD120" s="107">
        <f>IF(CentrepointSourced[[#This Row],[Age]]="16-17",CentrepointSourced[[#This Row],[Assessed HS DQ]],0)</f>
        <v>0</v>
      </c>
      <c r="AE120" s="107">
        <f>IF(CentrepointSourced[[#This Row],[Age]]="16-24",CentrepointSourced[[#This Row],[Assessed HS DQ]],0)</f>
        <v>0</v>
      </c>
      <c r="AF120" s="107">
        <f>IF(CentrepointSourced[[#This Row],[Age]]="18-24",CentrepointSourced[[#This Row],[Assessed HS DQ]],0)</f>
        <v>174</v>
      </c>
      <c r="AG120" s="107">
        <f>IF(CentrepointSourced[[#This Row],[Age]]="16-17",CentrepointSourced[[#This Row],[Assessed CS DQ]],0)</f>
        <v>0</v>
      </c>
      <c r="AH120" s="107">
        <f>IF(CentrepointSourced[[#This Row],[Age]]="16-24",CentrepointSourced[[#This Row],[Assessed CS DQ]],0)</f>
        <v>0</v>
      </c>
      <c r="AI120" s="107">
        <f>IF(CentrepointSourced[[#This Row],[Age]]="18-24",CentrepointSourced[[#This Row],[Assessed CS DQ]],0)</f>
        <v>0</v>
      </c>
    </row>
    <row r="121" spans="1:35" customFormat="1" ht="13.5" customHeight="1">
      <c r="A121" s="45" t="s">
        <v>40</v>
      </c>
      <c r="B121" s="62" t="s">
        <v>256</v>
      </c>
      <c r="C121" s="45" t="s">
        <v>42</v>
      </c>
      <c r="D121" s="62"/>
      <c r="E121" s="67">
        <v>2012</v>
      </c>
      <c r="F121" s="67" t="s">
        <v>25</v>
      </c>
      <c r="G121" s="67">
        <v>1</v>
      </c>
      <c r="H121" s="68">
        <v>1</v>
      </c>
      <c r="I121" s="67">
        <v>1</v>
      </c>
      <c r="J121" s="45"/>
      <c r="K121" s="45"/>
      <c r="L121" s="45"/>
      <c r="M121" s="45"/>
      <c r="N121" s="45"/>
      <c r="O121" s="45"/>
      <c r="P121" s="45"/>
      <c r="Q121" s="41" t="str">
        <f>IF(CentrepointSourced[[#This Row],[Country]]="Northern Ireland","Northern Ireland",IFERROR(VLOOKUP(CentrepointSourced[[#This Row],[Local Authority]],LKP_LANameDQ[],2,FALSE),CentrepointSourced[[#This Row],[Local Authority]]))</f>
        <v>Broadland</v>
      </c>
      <c r="R121" s="41" t="str">
        <f>IF(CentrepointSourced[[#This Row],[LA type]]="County","",INDEX(ConsolGeog[lad14cd],MATCH(CentrepointSourced[[#This Row],[Local Authority DQ]],ConsolGeog[la_name],0)))</f>
        <v>E07000144</v>
      </c>
      <c r="S121" s="41" t="str">
        <f>IF(OR(CentrepointSourced[[#This Row],[Country]]="Northern Ireland",CentrepointSourced[[#This Row],[Country]]="Scotland",CentrepointSourced[[#This Row],[Country]]="Wales"),"Local Authority",CentrepointSourced[[#This Row],[LA type]])</f>
        <v>District</v>
      </c>
      <c r="T121" s="41">
        <f>IF(TRIM(CentrepointSourced[[#This Row],[Presented HS]])="",0,IF(CentrepointSourced[[#This Row],[Presented HS]]="&lt;5",2.5,IF(CentrepointSourced[[#This Row],[Presented HS]]="&lt;10",5,VALUE(TRIM(CentrepointSourced[[#This Row],[Presented HS]])))))</f>
        <v>1</v>
      </c>
      <c r="U121" s="41">
        <f>IF(TRIM(CentrepointSourced[[#This Row],[Assessed HS]])="",0,IF(CentrepointSourced[[#This Row],[Assessed HS]]="&lt;5",2.5,IF(CentrepointSourced[[#This Row],[Assessed HS]]="&lt;10",5,VALUE(TRIM(CentrepointSourced[[#This Row],[Assessed HS]])))))</f>
        <v>1</v>
      </c>
      <c r="V121" s="41">
        <f>IF(TRIM(CentrepointSourced[[#This Row],[Presented CS]])="",0,IF(CentrepointSourced[[#This Row],[Presented CS]]="&lt;5",2.5,IF(CentrepointSourced[[#This Row],[Presented CS]]="&lt;10",5,VALUE(TRIM(CentrepointSourced[[#This Row],[Presented CS]])))))</f>
        <v>0</v>
      </c>
      <c r="W121" s="41">
        <f>IF(TRIM(CentrepointSourced[[#This Row],[Assessed CS]])="",0,IF(CentrepointSourced[[#This Row],[Assessed CS]]="&lt;5",2.5,IF(CentrepointSourced[[#This Row],[Assessed CS]]="&lt;10",5,VALUE(TRIM(CentrepointSourced[[#This Row],[Assessed CS]])))))</f>
        <v>0</v>
      </c>
      <c r="X121" s="106">
        <f>IF(CentrepointSourced[[#This Row],[Age]]="16-17",CentrepointSourced[[#This Row],[Presented HS DQ]],0)</f>
        <v>1</v>
      </c>
      <c r="Y121" s="106">
        <f>IF(CentrepointSourced[[#This Row],[Age]]="16-24",CentrepointSourced[[#This Row],[Presented HS DQ]],0)</f>
        <v>0</v>
      </c>
      <c r="Z121" s="106">
        <f>IF(CentrepointSourced[[#This Row],[Age]]="18-24",CentrepointSourced[[#This Row],[Presented HS DQ]],0)</f>
        <v>0</v>
      </c>
      <c r="AA121" s="106">
        <f>IF(CentrepointSourced[[#This Row],[Age]]="16-17",CentrepointSourced[[#This Row],[Presented CS DQ]],0)</f>
        <v>0</v>
      </c>
      <c r="AB121" s="106">
        <f>IF(CentrepointSourced[[#This Row],[Age]]="16-24",CentrepointSourced[[#This Row],[Presented CS DQ]],0)</f>
        <v>0</v>
      </c>
      <c r="AC121" s="106">
        <f>IF(CentrepointSourced[[#This Row],[Age]]="18-24",CentrepointSourced[[#This Row],[Presented CS DQ]],0)</f>
        <v>0</v>
      </c>
      <c r="AD121" s="107">
        <f>IF(CentrepointSourced[[#This Row],[Age]]="16-17",CentrepointSourced[[#This Row],[Assessed HS DQ]],0)</f>
        <v>1</v>
      </c>
      <c r="AE121" s="107">
        <f>IF(CentrepointSourced[[#This Row],[Age]]="16-24",CentrepointSourced[[#This Row],[Assessed HS DQ]],0)</f>
        <v>0</v>
      </c>
      <c r="AF121" s="107">
        <f>IF(CentrepointSourced[[#This Row],[Age]]="18-24",CentrepointSourced[[#This Row],[Assessed HS DQ]],0)</f>
        <v>0</v>
      </c>
      <c r="AG121" s="107">
        <f>IF(CentrepointSourced[[#This Row],[Age]]="16-17",CentrepointSourced[[#This Row],[Assessed CS DQ]],0)</f>
        <v>0</v>
      </c>
      <c r="AH121" s="107">
        <f>IF(CentrepointSourced[[#This Row],[Age]]="16-24",CentrepointSourced[[#This Row],[Assessed CS DQ]],0)</f>
        <v>0</v>
      </c>
      <c r="AI121" s="107">
        <f>IF(CentrepointSourced[[#This Row],[Age]]="18-24",CentrepointSourced[[#This Row],[Assessed CS DQ]],0)</f>
        <v>0</v>
      </c>
    </row>
    <row r="122" spans="1:35" customFormat="1" ht="13.5" customHeight="1">
      <c r="A122" s="45" t="s">
        <v>40</v>
      </c>
      <c r="B122" s="62" t="s">
        <v>256</v>
      </c>
      <c r="C122" s="45" t="s">
        <v>42</v>
      </c>
      <c r="D122" s="62"/>
      <c r="E122" s="67">
        <v>2012</v>
      </c>
      <c r="F122" s="67" t="s">
        <v>26</v>
      </c>
      <c r="G122" s="67">
        <v>23</v>
      </c>
      <c r="H122" s="68">
        <v>23</v>
      </c>
      <c r="I122" s="67">
        <v>21</v>
      </c>
      <c r="J122" s="45"/>
      <c r="K122" s="45"/>
      <c r="L122" s="45"/>
      <c r="M122" s="45"/>
      <c r="N122" s="45"/>
      <c r="O122" s="45"/>
      <c r="P122" s="45"/>
      <c r="Q122" s="41" t="str">
        <f>IF(CentrepointSourced[[#This Row],[Country]]="Northern Ireland","Northern Ireland",IFERROR(VLOOKUP(CentrepointSourced[[#This Row],[Local Authority]],LKP_LANameDQ[],2,FALSE),CentrepointSourced[[#This Row],[Local Authority]]))</f>
        <v>Broadland</v>
      </c>
      <c r="R122" s="41" t="str">
        <f>IF(CentrepointSourced[[#This Row],[LA type]]="County","",INDEX(ConsolGeog[lad14cd],MATCH(CentrepointSourced[[#This Row],[Local Authority DQ]],ConsolGeog[la_name],0)))</f>
        <v>E07000144</v>
      </c>
      <c r="S122" s="41" t="str">
        <f>IF(OR(CentrepointSourced[[#This Row],[Country]]="Northern Ireland",CentrepointSourced[[#This Row],[Country]]="Scotland",CentrepointSourced[[#This Row],[Country]]="Wales"),"Local Authority",CentrepointSourced[[#This Row],[LA type]])</f>
        <v>District</v>
      </c>
      <c r="T122" s="41">
        <f>IF(TRIM(CentrepointSourced[[#This Row],[Presented HS]])="",0,IF(CentrepointSourced[[#This Row],[Presented HS]]="&lt;5",2.5,IF(CentrepointSourced[[#This Row],[Presented HS]]="&lt;10",5,VALUE(TRIM(CentrepointSourced[[#This Row],[Presented HS]])))))</f>
        <v>23</v>
      </c>
      <c r="U122" s="41">
        <f>IF(TRIM(CentrepointSourced[[#This Row],[Assessed HS]])="",0,IF(CentrepointSourced[[#This Row],[Assessed HS]]="&lt;5",2.5,IF(CentrepointSourced[[#This Row],[Assessed HS]]="&lt;10",5,VALUE(TRIM(CentrepointSourced[[#This Row],[Assessed HS]])))))</f>
        <v>23</v>
      </c>
      <c r="V122" s="41">
        <f>IF(TRIM(CentrepointSourced[[#This Row],[Presented CS]])="",0,IF(CentrepointSourced[[#This Row],[Presented CS]]="&lt;5",2.5,IF(CentrepointSourced[[#This Row],[Presented CS]]="&lt;10",5,VALUE(TRIM(CentrepointSourced[[#This Row],[Presented CS]])))))</f>
        <v>0</v>
      </c>
      <c r="W122" s="41">
        <f>IF(TRIM(CentrepointSourced[[#This Row],[Assessed CS]])="",0,IF(CentrepointSourced[[#This Row],[Assessed CS]]="&lt;5",2.5,IF(CentrepointSourced[[#This Row],[Assessed CS]]="&lt;10",5,VALUE(TRIM(CentrepointSourced[[#This Row],[Assessed CS]])))))</f>
        <v>0</v>
      </c>
      <c r="X122" s="106">
        <f>IF(CentrepointSourced[[#This Row],[Age]]="16-17",CentrepointSourced[[#This Row],[Presented HS DQ]],0)</f>
        <v>0</v>
      </c>
      <c r="Y122" s="106">
        <f>IF(CentrepointSourced[[#This Row],[Age]]="16-24",CentrepointSourced[[#This Row],[Presented HS DQ]],0)</f>
        <v>0</v>
      </c>
      <c r="Z122" s="106">
        <f>IF(CentrepointSourced[[#This Row],[Age]]="18-24",CentrepointSourced[[#This Row],[Presented HS DQ]],0)</f>
        <v>23</v>
      </c>
      <c r="AA122" s="106">
        <f>IF(CentrepointSourced[[#This Row],[Age]]="16-17",CentrepointSourced[[#This Row],[Presented CS DQ]],0)</f>
        <v>0</v>
      </c>
      <c r="AB122" s="106">
        <f>IF(CentrepointSourced[[#This Row],[Age]]="16-24",CentrepointSourced[[#This Row],[Presented CS DQ]],0)</f>
        <v>0</v>
      </c>
      <c r="AC122" s="106">
        <f>IF(CentrepointSourced[[#This Row],[Age]]="18-24",CentrepointSourced[[#This Row],[Presented CS DQ]],0)</f>
        <v>0</v>
      </c>
      <c r="AD122" s="107">
        <f>IF(CentrepointSourced[[#This Row],[Age]]="16-17",CentrepointSourced[[#This Row],[Assessed HS DQ]],0)</f>
        <v>0</v>
      </c>
      <c r="AE122" s="107">
        <f>IF(CentrepointSourced[[#This Row],[Age]]="16-24",CentrepointSourced[[#This Row],[Assessed HS DQ]],0)</f>
        <v>0</v>
      </c>
      <c r="AF122" s="107">
        <f>IF(CentrepointSourced[[#This Row],[Age]]="18-24",CentrepointSourced[[#This Row],[Assessed HS DQ]],0)</f>
        <v>23</v>
      </c>
      <c r="AG122" s="107">
        <f>IF(CentrepointSourced[[#This Row],[Age]]="16-17",CentrepointSourced[[#This Row],[Assessed CS DQ]],0)</f>
        <v>0</v>
      </c>
      <c r="AH122" s="107">
        <f>IF(CentrepointSourced[[#This Row],[Age]]="16-24",CentrepointSourced[[#This Row],[Assessed CS DQ]],0)</f>
        <v>0</v>
      </c>
      <c r="AI122" s="107">
        <f>IF(CentrepointSourced[[#This Row],[Age]]="18-24",CentrepointSourced[[#This Row],[Assessed CS DQ]],0)</f>
        <v>0</v>
      </c>
    </row>
    <row r="123" spans="1:35" customFormat="1" ht="13.5" customHeight="1">
      <c r="A123" s="45" t="s">
        <v>40</v>
      </c>
      <c r="B123" s="62" t="s">
        <v>256</v>
      </c>
      <c r="C123" s="45" t="s">
        <v>42</v>
      </c>
      <c r="D123" s="62"/>
      <c r="E123" s="67">
        <v>2013</v>
      </c>
      <c r="F123" s="67" t="s">
        <v>25</v>
      </c>
      <c r="G123" s="67">
        <v>1</v>
      </c>
      <c r="H123" s="68">
        <v>1</v>
      </c>
      <c r="I123" s="67">
        <v>0</v>
      </c>
      <c r="J123" s="45"/>
      <c r="K123" s="45"/>
      <c r="L123" s="45"/>
      <c r="M123" s="45"/>
      <c r="N123" s="45"/>
      <c r="O123" s="45"/>
      <c r="P123" s="45"/>
      <c r="Q123" s="41" t="str">
        <f>IF(CentrepointSourced[[#This Row],[Country]]="Northern Ireland","Northern Ireland",IFERROR(VLOOKUP(CentrepointSourced[[#This Row],[Local Authority]],LKP_LANameDQ[],2,FALSE),CentrepointSourced[[#This Row],[Local Authority]]))</f>
        <v>Broadland</v>
      </c>
      <c r="R123" s="41" t="str">
        <f>IF(CentrepointSourced[[#This Row],[LA type]]="County","",INDEX(ConsolGeog[lad14cd],MATCH(CentrepointSourced[[#This Row],[Local Authority DQ]],ConsolGeog[la_name],0)))</f>
        <v>E07000144</v>
      </c>
      <c r="S123" s="41" t="str">
        <f>IF(OR(CentrepointSourced[[#This Row],[Country]]="Northern Ireland",CentrepointSourced[[#This Row],[Country]]="Scotland",CentrepointSourced[[#This Row],[Country]]="Wales"),"Local Authority",CentrepointSourced[[#This Row],[LA type]])</f>
        <v>District</v>
      </c>
      <c r="T123" s="41">
        <f>IF(TRIM(CentrepointSourced[[#This Row],[Presented HS]])="",0,IF(CentrepointSourced[[#This Row],[Presented HS]]="&lt;5",2.5,IF(CentrepointSourced[[#This Row],[Presented HS]]="&lt;10",5,VALUE(TRIM(CentrepointSourced[[#This Row],[Presented HS]])))))</f>
        <v>1</v>
      </c>
      <c r="U123" s="41">
        <f>IF(TRIM(CentrepointSourced[[#This Row],[Assessed HS]])="",0,IF(CentrepointSourced[[#This Row],[Assessed HS]]="&lt;5",2.5,IF(CentrepointSourced[[#This Row],[Assessed HS]]="&lt;10",5,VALUE(TRIM(CentrepointSourced[[#This Row],[Assessed HS]])))))</f>
        <v>1</v>
      </c>
      <c r="V123" s="41">
        <f>IF(TRIM(CentrepointSourced[[#This Row],[Presented CS]])="",0,IF(CentrepointSourced[[#This Row],[Presented CS]]="&lt;5",2.5,IF(CentrepointSourced[[#This Row],[Presented CS]]="&lt;10",5,VALUE(TRIM(CentrepointSourced[[#This Row],[Presented CS]])))))</f>
        <v>0</v>
      </c>
      <c r="W123" s="41">
        <f>IF(TRIM(CentrepointSourced[[#This Row],[Assessed CS]])="",0,IF(CentrepointSourced[[#This Row],[Assessed CS]]="&lt;5",2.5,IF(CentrepointSourced[[#This Row],[Assessed CS]]="&lt;10",5,VALUE(TRIM(CentrepointSourced[[#This Row],[Assessed CS]])))))</f>
        <v>0</v>
      </c>
      <c r="X123" s="106">
        <f>IF(CentrepointSourced[[#This Row],[Age]]="16-17",CentrepointSourced[[#This Row],[Presented HS DQ]],0)</f>
        <v>1</v>
      </c>
      <c r="Y123" s="106">
        <f>IF(CentrepointSourced[[#This Row],[Age]]="16-24",CentrepointSourced[[#This Row],[Presented HS DQ]],0)</f>
        <v>0</v>
      </c>
      <c r="Z123" s="106">
        <f>IF(CentrepointSourced[[#This Row],[Age]]="18-24",CentrepointSourced[[#This Row],[Presented HS DQ]],0)</f>
        <v>0</v>
      </c>
      <c r="AA123" s="106">
        <f>IF(CentrepointSourced[[#This Row],[Age]]="16-17",CentrepointSourced[[#This Row],[Presented CS DQ]],0)</f>
        <v>0</v>
      </c>
      <c r="AB123" s="106">
        <f>IF(CentrepointSourced[[#This Row],[Age]]="16-24",CentrepointSourced[[#This Row],[Presented CS DQ]],0)</f>
        <v>0</v>
      </c>
      <c r="AC123" s="106">
        <f>IF(CentrepointSourced[[#This Row],[Age]]="18-24",CentrepointSourced[[#This Row],[Presented CS DQ]],0)</f>
        <v>0</v>
      </c>
      <c r="AD123" s="107">
        <f>IF(CentrepointSourced[[#This Row],[Age]]="16-17",CentrepointSourced[[#This Row],[Assessed HS DQ]],0)</f>
        <v>1</v>
      </c>
      <c r="AE123" s="107">
        <f>IF(CentrepointSourced[[#This Row],[Age]]="16-24",CentrepointSourced[[#This Row],[Assessed HS DQ]],0)</f>
        <v>0</v>
      </c>
      <c r="AF123" s="107">
        <f>IF(CentrepointSourced[[#This Row],[Age]]="18-24",CentrepointSourced[[#This Row],[Assessed HS DQ]],0)</f>
        <v>0</v>
      </c>
      <c r="AG123" s="107">
        <f>IF(CentrepointSourced[[#This Row],[Age]]="16-17",CentrepointSourced[[#This Row],[Assessed CS DQ]],0)</f>
        <v>0</v>
      </c>
      <c r="AH123" s="107">
        <f>IF(CentrepointSourced[[#This Row],[Age]]="16-24",CentrepointSourced[[#This Row],[Assessed CS DQ]],0)</f>
        <v>0</v>
      </c>
      <c r="AI123" s="107">
        <f>IF(CentrepointSourced[[#This Row],[Age]]="18-24",CentrepointSourced[[#This Row],[Assessed CS DQ]],0)</f>
        <v>0</v>
      </c>
    </row>
    <row r="124" spans="1:35" customFormat="1" ht="13.5" customHeight="1">
      <c r="A124" s="45" t="s">
        <v>40</v>
      </c>
      <c r="B124" s="62" t="s">
        <v>256</v>
      </c>
      <c r="C124" s="45" t="s">
        <v>42</v>
      </c>
      <c r="D124" s="62"/>
      <c r="E124" s="67">
        <v>2013</v>
      </c>
      <c r="F124" s="67" t="s">
        <v>26</v>
      </c>
      <c r="G124" s="67">
        <v>43</v>
      </c>
      <c r="H124" s="68">
        <v>43</v>
      </c>
      <c r="I124" s="67">
        <v>29</v>
      </c>
      <c r="J124" s="45"/>
      <c r="K124" s="45"/>
      <c r="L124" s="45"/>
      <c r="M124" s="45"/>
      <c r="N124" s="45"/>
      <c r="O124" s="45"/>
      <c r="P124" s="45"/>
      <c r="Q124" s="41" t="str">
        <f>IF(CentrepointSourced[[#This Row],[Country]]="Northern Ireland","Northern Ireland",IFERROR(VLOOKUP(CentrepointSourced[[#This Row],[Local Authority]],LKP_LANameDQ[],2,FALSE),CentrepointSourced[[#This Row],[Local Authority]]))</f>
        <v>Broadland</v>
      </c>
      <c r="R124" s="41" t="str">
        <f>IF(CentrepointSourced[[#This Row],[LA type]]="County","",INDEX(ConsolGeog[lad14cd],MATCH(CentrepointSourced[[#This Row],[Local Authority DQ]],ConsolGeog[la_name],0)))</f>
        <v>E07000144</v>
      </c>
      <c r="S124" s="41" t="str">
        <f>IF(OR(CentrepointSourced[[#This Row],[Country]]="Northern Ireland",CentrepointSourced[[#This Row],[Country]]="Scotland",CentrepointSourced[[#This Row],[Country]]="Wales"),"Local Authority",CentrepointSourced[[#This Row],[LA type]])</f>
        <v>District</v>
      </c>
      <c r="T124" s="41">
        <f>IF(TRIM(CentrepointSourced[[#This Row],[Presented HS]])="",0,IF(CentrepointSourced[[#This Row],[Presented HS]]="&lt;5",2.5,IF(CentrepointSourced[[#This Row],[Presented HS]]="&lt;10",5,VALUE(TRIM(CentrepointSourced[[#This Row],[Presented HS]])))))</f>
        <v>43</v>
      </c>
      <c r="U124" s="41">
        <f>IF(TRIM(CentrepointSourced[[#This Row],[Assessed HS]])="",0,IF(CentrepointSourced[[#This Row],[Assessed HS]]="&lt;5",2.5,IF(CentrepointSourced[[#This Row],[Assessed HS]]="&lt;10",5,VALUE(TRIM(CentrepointSourced[[#This Row],[Assessed HS]])))))</f>
        <v>43</v>
      </c>
      <c r="V124" s="41">
        <f>IF(TRIM(CentrepointSourced[[#This Row],[Presented CS]])="",0,IF(CentrepointSourced[[#This Row],[Presented CS]]="&lt;5",2.5,IF(CentrepointSourced[[#This Row],[Presented CS]]="&lt;10",5,VALUE(TRIM(CentrepointSourced[[#This Row],[Presented CS]])))))</f>
        <v>0</v>
      </c>
      <c r="W124" s="41">
        <f>IF(TRIM(CentrepointSourced[[#This Row],[Assessed CS]])="",0,IF(CentrepointSourced[[#This Row],[Assessed CS]]="&lt;5",2.5,IF(CentrepointSourced[[#This Row],[Assessed CS]]="&lt;10",5,VALUE(TRIM(CentrepointSourced[[#This Row],[Assessed CS]])))))</f>
        <v>0</v>
      </c>
      <c r="X124" s="106">
        <f>IF(CentrepointSourced[[#This Row],[Age]]="16-17",CentrepointSourced[[#This Row],[Presented HS DQ]],0)</f>
        <v>0</v>
      </c>
      <c r="Y124" s="106">
        <f>IF(CentrepointSourced[[#This Row],[Age]]="16-24",CentrepointSourced[[#This Row],[Presented HS DQ]],0)</f>
        <v>0</v>
      </c>
      <c r="Z124" s="106">
        <f>IF(CentrepointSourced[[#This Row],[Age]]="18-24",CentrepointSourced[[#This Row],[Presented HS DQ]],0)</f>
        <v>43</v>
      </c>
      <c r="AA124" s="106">
        <f>IF(CentrepointSourced[[#This Row],[Age]]="16-17",CentrepointSourced[[#This Row],[Presented CS DQ]],0)</f>
        <v>0</v>
      </c>
      <c r="AB124" s="106">
        <f>IF(CentrepointSourced[[#This Row],[Age]]="16-24",CentrepointSourced[[#This Row],[Presented CS DQ]],0)</f>
        <v>0</v>
      </c>
      <c r="AC124" s="106">
        <f>IF(CentrepointSourced[[#This Row],[Age]]="18-24",CentrepointSourced[[#This Row],[Presented CS DQ]],0)</f>
        <v>0</v>
      </c>
      <c r="AD124" s="107">
        <f>IF(CentrepointSourced[[#This Row],[Age]]="16-17",CentrepointSourced[[#This Row],[Assessed HS DQ]],0)</f>
        <v>0</v>
      </c>
      <c r="AE124" s="107">
        <f>IF(CentrepointSourced[[#This Row],[Age]]="16-24",CentrepointSourced[[#This Row],[Assessed HS DQ]],0)</f>
        <v>0</v>
      </c>
      <c r="AF124" s="107">
        <f>IF(CentrepointSourced[[#This Row],[Age]]="18-24",CentrepointSourced[[#This Row],[Assessed HS DQ]],0)</f>
        <v>43</v>
      </c>
      <c r="AG124" s="107">
        <f>IF(CentrepointSourced[[#This Row],[Age]]="16-17",CentrepointSourced[[#This Row],[Assessed CS DQ]],0)</f>
        <v>0</v>
      </c>
      <c r="AH124" s="107">
        <f>IF(CentrepointSourced[[#This Row],[Age]]="16-24",CentrepointSourced[[#This Row],[Assessed CS DQ]],0)</f>
        <v>0</v>
      </c>
      <c r="AI124" s="107">
        <f>IF(CentrepointSourced[[#This Row],[Age]]="18-24",CentrepointSourced[[#This Row],[Assessed CS DQ]],0)</f>
        <v>0</v>
      </c>
    </row>
    <row r="125" spans="1:35" customFormat="1" ht="13.5" customHeight="1">
      <c r="A125" s="45" t="s">
        <v>40</v>
      </c>
      <c r="B125" s="62" t="s">
        <v>256</v>
      </c>
      <c r="C125" s="45" t="s">
        <v>42</v>
      </c>
      <c r="D125" s="62"/>
      <c r="E125" s="67">
        <v>2014</v>
      </c>
      <c r="F125" s="67" t="s">
        <v>25</v>
      </c>
      <c r="G125" s="67">
        <v>5</v>
      </c>
      <c r="H125" s="68">
        <v>5</v>
      </c>
      <c r="I125" s="67">
        <v>3</v>
      </c>
      <c r="J125" s="45"/>
      <c r="K125" s="45"/>
      <c r="L125" s="45"/>
      <c r="M125" s="45"/>
      <c r="N125" s="45"/>
      <c r="O125" s="45"/>
      <c r="P125" s="45"/>
      <c r="Q125" s="41" t="str">
        <f>IF(CentrepointSourced[[#This Row],[Country]]="Northern Ireland","Northern Ireland",IFERROR(VLOOKUP(CentrepointSourced[[#This Row],[Local Authority]],LKP_LANameDQ[],2,FALSE),CentrepointSourced[[#This Row],[Local Authority]]))</f>
        <v>Broadland</v>
      </c>
      <c r="R125" s="41" t="str">
        <f>IF(CentrepointSourced[[#This Row],[LA type]]="County","",INDEX(ConsolGeog[lad14cd],MATCH(CentrepointSourced[[#This Row],[Local Authority DQ]],ConsolGeog[la_name],0)))</f>
        <v>E07000144</v>
      </c>
      <c r="S125" s="41" t="str">
        <f>IF(OR(CentrepointSourced[[#This Row],[Country]]="Northern Ireland",CentrepointSourced[[#This Row],[Country]]="Scotland",CentrepointSourced[[#This Row],[Country]]="Wales"),"Local Authority",CentrepointSourced[[#This Row],[LA type]])</f>
        <v>District</v>
      </c>
      <c r="T125" s="41">
        <f>IF(TRIM(CentrepointSourced[[#This Row],[Presented HS]])="",0,IF(CentrepointSourced[[#This Row],[Presented HS]]="&lt;5",2.5,IF(CentrepointSourced[[#This Row],[Presented HS]]="&lt;10",5,VALUE(TRIM(CentrepointSourced[[#This Row],[Presented HS]])))))</f>
        <v>5</v>
      </c>
      <c r="U125" s="41">
        <f>IF(TRIM(CentrepointSourced[[#This Row],[Assessed HS]])="",0,IF(CentrepointSourced[[#This Row],[Assessed HS]]="&lt;5",2.5,IF(CentrepointSourced[[#This Row],[Assessed HS]]="&lt;10",5,VALUE(TRIM(CentrepointSourced[[#This Row],[Assessed HS]])))))</f>
        <v>5</v>
      </c>
      <c r="V125" s="41">
        <f>IF(TRIM(CentrepointSourced[[#This Row],[Presented CS]])="",0,IF(CentrepointSourced[[#This Row],[Presented CS]]="&lt;5",2.5,IF(CentrepointSourced[[#This Row],[Presented CS]]="&lt;10",5,VALUE(TRIM(CentrepointSourced[[#This Row],[Presented CS]])))))</f>
        <v>0</v>
      </c>
      <c r="W125" s="41">
        <f>IF(TRIM(CentrepointSourced[[#This Row],[Assessed CS]])="",0,IF(CentrepointSourced[[#This Row],[Assessed CS]]="&lt;5",2.5,IF(CentrepointSourced[[#This Row],[Assessed CS]]="&lt;10",5,VALUE(TRIM(CentrepointSourced[[#This Row],[Assessed CS]])))))</f>
        <v>0</v>
      </c>
      <c r="X125" s="106">
        <f>IF(CentrepointSourced[[#This Row],[Age]]="16-17",CentrepointSourced[[#This Row],[Presented HS DQ]],0)</f>
        <v>5</v>
      </c>
      <c r="Y125" s="106">
        <f>IF(CentrepointSourced[[#This Row],[Age]]="16-24",CentrepointSourced[[#This Row],[Presented HS DQ]],0)</f>
        <v>0</v>
      </c>
      <c r="Z125" s="106">
        <f>IF(CentrepointSourced[[#This Row],[Age]]="18-24",CentrepointSourced[[#This Row],[Presented HS DQ]],0)</f>
        <v>0</v>
      </c>
      <c r="AA125" s="106">
        <f>IF(CentrepointSourced[[#This Row],[Age]]="16-17",CentrepointSourced[[#This Row],[Presented CS DQ]],0)</f>
        <v>0</v>
      </c>
      <c r="AB125" s="106">
        <f>IF(CentrepointSourced[[#This Row],[Age]]="16-24",CentrepointSourced[[#This Row],[Presented CS DQ]],0)</f>
        <v>0</v>
      </c>
      <c r="AC125" s="106">
        <f>IF(CentrepointSourced[[#This Row],[Age]]="18-24",CentrepointSourced[[#This Row],[Presented CS DQ]],0)</f>
        <v>0</v>
      </c>
      <c r="AD125" s="107">
        <f>IF(CentrepointSourced[[#This Row],[Age]]="16-17",CentrepointSourced[[#This Row],[Assessed HS DQ]],0)</f>
        <v>5</v>
      </c>
      <c r="AE125" s="107">
        <f>IF(CentrepointSourced[[#This Row],[Age]]="16-24",CentrepointSourced[[#This Row],[Assessed HS DQ]],0)</f>
        <v>0</v>
      </c>
      <c r="AF125" s="107">
        <f>IF(CentrepointSourced[[#This Row],[Age]]="18-24",CentrepointSourced[[#This Row],[Assessed HS DQ]],0)</f>
        <v>0</v>
      </c>
      <c r="AG125" s="107">
        <f>IF(CentrepointSourced[[#This Row],[Age]]="16-17",CentrepointSourced[[#This Row],[Assessed CS DQ]],0)</f>
        <v>0</v>
      </c>
      <c r="AH125" s="107">
        <f>IF(CentrepointSourced[[#This Row],[Age]]="16-24",CentrepointSourced[[#This Row],[Assessed CS DQ]],0)</f>
        <v>0</v>
      </c>
      <c r="AI125" s="107">
        <f>IF(CentrepointSourced[[#This Row],[Age]]="18-24",CentrepointSourced[[#This Row],[Assessed CS DQ]],0)</f>
        <v>0</v>
      </c>
    </row>
    <row r="126" spans="1:35" customFormat="1" ht="13.5" customHeight="1">
      <c r="A126" s="45" t="s">
        <v>40</v>
      </c>
      <c r="B126" s="62" t="s">
        <v>256</v>
      </c>
      <c r="C126" s="45" t="s">
        <v>42</v>
      </c>
      <c r="D126" s="62"/>
      <c r="E126" s="67">
        <v>2014</v>
      </c>
      <c r="F126" s="67" t="s">
        <v>26</v>
      </c>
      <c r="G126" s="67">
        <v>31</v>
      </c>
      <c r="H126" s="68">
        <v>31</v>
      </c>
      <c r="I126" s="67">
        <v>26</v>
      </c>
      <c r="J126" s="45"/>
      <c r="K126" s="45"/>
      <c r="L126" s="45"/>
      <c r="M126" s="45"/>
      <c r="N126" s="45"/>
      <c r="O126" s="45"/>
      <c r="P126" s="45"/>
      <c r="Q126" s="41" t="str">
        <f>IF(CentrepointSourced[[#This Row],[Country]]="Northern Ireland","Northern Ireland",IFERROR(VLOOKUP(CentrepointSourced[[#This Row],[Local Authority]],LKP_LANameDQ[],2,FALSE),CentrepointSourced[[#This Row],[Local Authority]]))</f>
        <v>Broadland</v>
      </c>
      <c r="R126" s="41" t="str">
        <f>IF(CentrepointSourced[[#This Row],[LA type]]="County","",INDEX(ConsolGeog[lad14cd],MATCH(CentrepointSourced[[#This Row],[Local Authority DQ]],ConsolGeog[la_name],0)))</f>
        <v>E07000144</v>
      </c>
      <c r="S126" s="41" t="str">
        <f>IF(OR(CentrepointSourced[[#This Row],[Country]]="Northern Ireland",CentrepointSourced[[#This Row],[Country]]="Scotland",CentrepointSourced[[#This Row],[Country]]="Wales"),"Local Authority",CentrepointSourced[[#This Row],[LA type]])</f>
        <v>District</v>
      </c>
      <c r="T126" s="41">
        <f>IF(TRIM(CentrepointSourced[[#This Row],[Presented HS]])="",0,IF(CentrepointSourced[[#This Row],[Presented HS]]="&lt;5",2.5,IF(CentrepointSourced[[#This Row],[Presented HS]]="&lt;10",5,VALUE(TRIM(CentrepointSourced[[#This Row],[Presented HS]])))))</f>
        <v>31</v>
      </c>
      <c r="U126" s="41">
        <f>IF(TRIM(CentrepointSourced[[#This Row],[Assessed HS]])="",0,IF(CentrepointSourced[[#This Row],[Assessed HS]]="&lt;5",2.5,IF(CentrepointSourced[[#This Row],[Assessed HS]]="&lt;10",5,VALUE(TRIM(CentrepointSourced[[#This Row],[Assessed HS]])))))</f>
        <v>31</v>
      </c>
      <c r="V126" s="41">
        <f>IF(TRIM(CentrepointSourced[[#This Row],[Presented CS]])="",0,IF(CentrepointSourced[[#This Row],[Presented CS]]="&lt;5",2.5,IF(CentrepointSourced[[#This Row],[Presented CS]]="&lt;10",5,VALUE(TRIM(CentrepointSourced[[#This Row],[Presented CS]])))))</f>
        <v>0</v>
      </c>
      <c r="W126" s="41">
        <f>IF(TRIM(CentrepointSourced[[#This Row],[Assessed CS]])="",0,IF(CentrepointSourced[[#This Row],[Assessed CS]]="&lt;5",2.5,IF(CentrepointSourced[[#This Row],[Assessed CS]]="&lt;10",5,VALUE(TRIM(CentrepointSourced[[#This Row],[Assessed CS]])))))</f>
        <v>0</v>
      </c>
      <c r="X126" s="106">
        <f>IF(CentrepointSourced[[#This Row],[Age]]="16-17",CentrepointSourced[[#This Row],[Presented HS DQ]],0)</f>
        <v>0</v>
      </c>
      <c r="Y126" s="106">
        <f>IF(CentrepointSourced[[#This Row],[Age]]="16-24",CentrepointSourced[[#This Row],[Presented HS DQ]],0)</f>
        <v>0</v>
      </c>
      <c r="Z126" s="106">
        <f>IF(CentrepointSourced[[#This Row],[Age]]="18-24",CentrepointSourced[[#This Row],[Presented HS DQ]],0)</f>
        <v>31</v>
      </c>
      <c r="AA126" s="106">
        <f>IF(CentrepointSourced[[#This Row],[Age]]="16-17",CentrepointSourced[[#This Row],[Presented CS DQ]],0)</f>
        <v>0</v>
      </c>
      <c r="AB126" s="106">
        <f>IF(CentrepointSourced[[#This Row],[Age]]="16-24",CentrepointSourced[[#This Row],[Presented CS DQ]],0)</f>
        <v>0</v>
      </c>
      <c r="AC126" s="106">
        <f>IF(CentrepointSourced[[#This Row],[Age]]="18-24",CentrepointSourced[[#This Row],[Presented CS DQ]],0)</f>
        <v>0</v>
      </c>
      <c r="AD126" s="107">
        <f>IF(CentrepointSourced[[#This Row],[Age]]="16-17",CentrepointSourced[[#This Row],[Assessed HS DQ]],0)</f>
        <v>0</v>
      </c>
      <c r="AE126" s="107">
        <f>IF(CentrepointSourced[[#This Row],[Age]]="16-24",CentrepointSourced[[#This Row],[Assessed HS DQ]],0)</f>
        <v>0</v>
      </c>
      <c r="AF126" s="107">
        <f>IF(CentrepointSourced[[#This Row],[Age]]="18-24",CentrepointSourced[[#This Row],[Assessed HS DQ]],0)</f>
        <v>31</v>
      </c>
      <c r="AG126" s="107">
        <f>IF(CentrepointSourced[[#This Row],[Age]]="16-17",CentrepointSourced[[#This Row],[Assessed CS DQ]],0)</f>
        <v>0</v>
      </c>
      <c r="AH126" s="107">
        <f>IF(CentrepointSourced[[#This Row],[Age]]="16-24",CentrepointSourced[[#This Row],[Assessed CS DQ]],0)</f>
        <v>0</v>
      </c>
      <c r="AI126" s="107">
        <f>IF(CentrepointSourced[[#This Row],[Age]]="18-24",CentrepointSourced[[#This Row],[Assessed CS DQ]],0)</f>
        <v>0</v>
      </c>
    </row>
    <row r="127" spans="1:35" customFormat="1" ht="13.5" customHeight="1">
      <c r="A127" s="45" t="s">
        <v>40</v>
      </c>
      <c r="B127" s="62" t="s">
        <v>120</v>
      </c>
      <c r="C127" s="45" t="s">
        <v>42</v>
      </c>
      <c r="D127" s="62"/>
      <c r="E127" s="67">
        <v>2012</v>
      </c>
      <c r="F127" s="67" t="s">
        <v>25</v>
      </c>
      <c r="G127" s="67"/>
      <c r="H127" s="68">
        <v>0</v>
      </c>
      <c r="I127" s="67">
        <v>0</v>
      </c>
      <c r="J127" s="45"/>
      <c r="K127" s="45"/>
      <c r="L127" s="45"/>
      <c r="M127" s="45"/>
      <c r="N127" s="45"/>
      <c r="O127" s="45"/>
      <c r="P127" s="45"/>
      <c r="Q127" s="41" t="str">
        <f>IF(CentrepointSourced[[#This Row],[Country]]="Northern Ireland","Northern Ireland",IFERROR(VLOOKUP(CentrepointSourced[[#This Row],[Local Authority]],LKP_LANameDQ[],2,FALSE),CentrepointSourced[[#This Row],[Local Authority]]))</f>
        <v>Bromsgrove</v>
      </c>
      <c r="R127" s="41" t="str">
        <f>IF(CentrepointSourced[[#This Row],[LA type]]="County","",INDEX(ConsolGeog[lad14cd],MATCH(CentrepointSourced[[#This Row],[Local Authority DQ]],ConsolGeog[la_name],0)))</f>
        <v>E07000234</v>
      </c>
      <c r="S127" s="41" t="str">
        <f>IF(OR(CentrepointSourced[[#This Row],[Country]]="Northern Ireland",CentrepointSourced[[#This Row],[Country]]="Scotland",CentrepointSourced[[#This Row],[Country]]="Wales"),"Local Authority",CentrepointSourced[[#This Row],[LA type]])</f>
        <v>District</v>
      </c>
      <c r="T127" s="41">
        <f>IF(TRIM(CentrepointSourced[[#This Row],[Presented HS]])="",0,IF(CentrepointSourced[[#This Row],[Presented HS]]="&lt;5",2.5,IF(CentrepointSourced[[#This Row],[Presented HS]]="&lt;10",5,VALUE(TRIM(CentrepointSourced[[#This Row],[Presented HS]])))))</f>
        <v>0</v>
      </c>
      <c r="U127" s="41">
        <f>IF(TRIM(CentrepointSourced[[#This Row],[Assessed HS]])="",0,IF(CentrepointSourced[[#This Row],[Assessed HS]]="&lt;5",2.5,IF(CentrepointSourced[[#This Row],[Assessed HS]]="&lt;10",5,VALUE(TRIM(CentrepointSourced[[#This Row],[Assessed HS]])))))</f>
        <v>0</v>
      </c>
      <c r="V127" s="41">
        <f>IF(TRIM(CentrepointSourced[[#This Row],[Presented CS]])="",0,IF(CentrepointSourced[[#This Row],[Presented CS]]="&lt;5",2.5,IF(CentrepointSourced[[#This Row],[Presented CS]]="&lt;10",5,VALUE(TRIM(CentrepointSourced[[#This Row],[Presented CS]])))))</f>
        <v>0</v>
      </c>
      <c r="W127" s="41">
        <f>IF(TRIM(CentrepointSourced[[#This Row],[Assessed CS]])="",0,IF(CentrepointSourced[[#This Row],[Assessed CS]]="&lt;5",2.5,IF(CentrepointSourced[[#This Row],[Assessed CS]]="&lt;10",5,VALUE(TRIM(CentrepointSourced[[#This Row],[Assessed CS]])))))</f>
        <v>0</v>
      </c>
      <c r="X127" s="106">
        <f>IF(CentrepointSourced[[#This Row],[Age]]="16-17",CentrepointSourced[[#This Row],[Presented HS DQ]],0)</f>
        <v>0</v>
      </c>
      <c r="Y127" s="106">
        <f>IF(CentrepointSourced[[#This Row],[Age]]="16-24",CentrepointSourced[[#This Row],[Presented HS DQ]],0)</f>
        <v>0</v>
      </c>
      <c r="Z127" s="106">
        <f>IF(CentrepointSourced[[#This Row],[Age]]="18-24",CentrepointSourced[[#This Row],[Presented HS DQ]],0)</f>
        <v>0</v>
      </c>
      <c r="AA127" s="106">
        <f>IF(CentrepointSourced[[#This Row],[Age]]="16-17",CentrepointSourced[[#This Row],[Presented CS DQ]],0)</f>
        <v>0</v>
      </c>
      <c r="AB127" s="106">
        <f>IF(CentrepointSourced[[#This Row],[Age]]="16-24",CentrepointSourced[[#This Row],[Presented CS DQ]],0)</f>
        <v>0</v>
      </c>
      <c r="AC127" s="106">
        <f>IF(CentrepointSourced[[#This Row],[Age]]="18-24",CentrepointSourced[[#This Row],[Presented CS DQ]],0)</f>
        <v>0</v>
      </c>
      <c r="AD127" s="107">
        <f>IF(CentrepointSourced[[#This Row],[Age]]="16-17",CentrepointSourced[[#This Row],[Assessed HS DQ]],0)</f>
        <v>0</v>
      </c>
      <c r="AE127" s="107">
        <f>IF(CentrepointSourced[[#This Row],[Age]]="16-24",CentrepointSourced[[#This Row],[Assessed HS DQ]],0)</f>
        <v>0</v>
      </c>
      <c r="AF127" s="107">
        <f>IF(CentrepointSourced[[#This Row],[Age]]="18-24",CentrepointSourced[[#This Row],[Assessed HS DQ]],0)</f>
        <v>0</v>
      </c>
      <c r="AG127" s="107">
        <f>IF(CentrepointSourced[[#This Row],[Age]]="16-17",CentrepointSourced[[#This Row],[Assessed CS DQ]],0)</f>
        <v>0</v>
      </c>
      <c r="AH127" s="107">
        <f>IF(CentrepointSourced[[#This Row],[Age]]="16-24",CentrepointSourced[[#This Row],[Assessed CS DQ]],0)</f>
        <v>0</v>
      </c>
      <c r="AI127" s="107">
        <f>IF(CentrepointSourced[[#This Row],[Age]]="18-24",CentrepointSourced[[#This Row],[Assessed CS DQ]],0)</f>
        <v>0</v>
      </c>
    </row>
    <row r="128" spans="1:35" customFormat="1" ht="13.5" customHeight="1">
      <c r="A128" s="45" t="s">
        <v>40</v>
      </c>
      <c r="B128" s="62" t="s">
        <v>120</v>
      </c>
      <c r="C128" s="45" t="s">
        <v>42</v>
      </c>
      <c r="D128" s="62"/>
      <c r="E128" s="67">
        <v>2012</v>
      </c>
      <c r="F128" s="67" t="s">
        <v>26</v>
      </c>
      <c r="G128" s="67"/>
      <c r="H128" s="68">
        <v>25</v>
      </c>
      <c r="I128" s="67">
        <v>11</v>
      </c>
      <c r="J128" s="45"/>
      <c r="K128" s="45"/>
      <c r="L128" s="45"/>
      <c r="M128" s="45"/>
      <c r="N128" s="45"/>
      <c r="O128" s="45"/>
      <c r="P128" s="45"/>
      <c r="Q128" s="41" t="str">
        <f>IF(CentrepointSourced[[#This Row],[Country]]="Northern Ireland","Northern Ireland",IFERROR(VLOOKUP(CentrepointSourced[[#This Row],[Local Authority]],LKP_LANameDQ[],2,FALSE),CentrepointSourced[[#This Row],[Local Authority]]))</f>
        <v>Bromsgrove</v>
      </c>
      <c r="R128" s="41" t="str">
        <f>IF(CentrepointSourced[[#This Row],[LA type]]="County","",INDEX(ConsolGeog[lad14cd],MATCH(CentrepointSourced[[#This Row],[Local Authority DQ]],ConsolGeog[la_name],0)))</f>
        <v>E07000234</v>
      </c>
      <c r="S128" s="41" t="str">
        <f>IF(OR(CentrepointSourced[[#This Row],[Country]]="Northern Ireland",CentrepointSourced[[#This Row],[Country]]="Scotland",CentrepointSourced[[#This Row],[Country]]="Wales"),"Local Authority",CentrepointSourced[[#This Row],[LA type]])</f>
        <v>District</v>
      </c>
      <c r="T128" s="41">
        <f>IF(TRIM(CentrepointSourced[[#This Row],[Presented HS]])="",0,IF(CentrepointSourced[[#This Row],[Presented HS]]="&lt;5",2.5,IF(CentrepointSourced[[#This Row],[Presented HS]]="&lt;10",5,VALUE(TRIM(CentrepointSourced[[#This Row],[Presented HS]])))))</f>
        <v>0</v>
      </c>
      <c r="U128" s="41">
        <f>IF(TRIM(CentrepointSourced[[#This Row],[Assessed HS]])="",0,IF(CentrepointSourced[[#This Row],[Assessed HS]]="&lt;5",2.5,IF(CentrepointSourced[[#This Row],[Assessed HS]]="&lt;10",5,VALUE(TRIM(CentrepointSourced[[#This Row],[Assessed HS]])))))</f>
        <v>25</v>
      </c>
      <c r="V128" s="41">
        <f>IF(TRIM(CentrepointSourced[[#This Row],[Presented CS]])="",0,IF(CentrepointSourced[[#This Row],[Presented CS]]="&lt;5",2.5,IF(CentrepointSourced[[#This Row],[Presented CS]]="&lt;10",5,VALUE(TRIM(CentrepointSourced[[#This Row],[Presented CS]])))))</f>
        <v>0</v>
      </c>
      <c r="W128" s="41">
        <f>IF(TRIM(CentrepointSourced[[#This Row],[Assessed CS]])="",0,IF(CentrepointSourced[[#This Row],[Assessed CS]]="&lt;5",2.5,IF(CentrepointSourced[[#This Row],[Assessed CS]]="&lt;10",5,VALUE(TRIM(CentrepointSourced[[#This Row],[Assessed CS]])))))</f>
        <v>0</v>
      </c>
      <c r="X128" s="106">
        <f>IF(CentrepointSourced[[#This Row],[Age]]="16-17",CentrepointSourced[[#This Row],[Presented HS DQ]],0)</f>
        <v>0</v>
      </c>
      <c r="Y128" s="106">
        <f>IF(CentrepointSourced[[#This Row],[Age]]="16-24",CentrepointSourced[[#This Row],[Presented HS DQ]],0)</f>
        <v>0</v>
      </c>
      <c r="Z128" s="106">
        <f>IF(CentrepointSourced[[#This Row],[Age]]="18-24",CentrepointSourced[[#This Row],[Presented HS DQ]],0)</f>
        <v>0</v>
      </c>
      <c r="AA128" s="106">
        <f>IF(CentrepointSourced[[#This Row],[Age]]="16-17",CentrepointSourced[[#This Row],[Presented CS DQ]],0)</f>
        <v>0</v>
      </c>
      <c r="AB128" s="106">
        <f>IF(CentrepointSourced[[#This Row],[Age]]="16-24",CentrepointSourced[[#This Row],[Presented CS DQ]],0)</f>
        <v>0</v>
      </c>
      <c r="AC128" s="106">
        <f>IF(CentrepointSourced[[#This Row],[Age]]="18-24",CentrepointSourced[[#This Row],[Presented CS DQ]],0)</f>
        <v>0</v>
      </c>
      <c r="AD128" s="107">
        <f>IF(CentrepointSourced[[#This Row],[Age]]="16-17",CentrepointSourced[[#This Row],[Assessed HS DQ]],0)</f>
        <v>0</v>
      </c>
      <c r="AE128" s="107">
        <f>IF(CentrepointSourced[[#This Row],[Age]]="16-24",CentrepointSourced[[#This Row],[Assessed HS DQ]],0)</f>
        <v>0</v>
      </c>
      <c r="AF128" s="107">
        <f>IF(CentrepointSourced[[#This Row],[Age]]="18-24",CentrepointSourced[[#This Row],[Assessed HS DQ]],0)</f>
        <v>25</v>
      </c>
      <c r="AG128" s="107">
        <f>IF(CentrepointSourced[[#This Row],[Age]]="16-17",CentrepointSourced[[#This Row],[Assessed CS DQ]],0)</f>
        <v>0</v>
      </c>
      <c r="AH128" s="107">
        <f>IF(CentrepointSourced[[#This Row],[Age]]="16-24",CentrepointSourced[[#This Row],[Assessed CS DQ]],0)</f>
        <v>0</v>
      </c>
      <c r="AI128" s="107">
        <f>IF(CentrepointSourced[[#This Row],[Age]]="18-24",CentrepointSourced[[#This Row],[Assessed CS DQ]],0)</f>
        <v>0</v>
      </c>
    </row>
    <row r="129" spans="1:35" customFormat="1" ht="13.5" customHeight="1">
      <c r="A129" s="45" t="s">
        <v>40</v>
      </c>
      <c r="B129" s="62" t="s">
        <v>120</v>
      </c>
      <c r="C129" s="45" t="s">
        <v>42</v>
      </c>
      <c r="D129" s="62"/>
      <c r="E129" s="67">
        <v>2013</v>
      </c>
      <c r="F129" s="67" t="s">
        <v>25</v>
      </c>
      <c r="G129" s="67"/>
      <c r="H129" s="68">
        <v>0</v>
      </c>
      <c r="I129" s="67">
        <v>0</v>
      </c>
      <c r="J129" s="45"/>
      <c r="K129" s="45"/>
      <c r="L129" s="45"/>
      <c r="M129" s="45"/>
      <c r="N129" s="45"/>
      <c r="O129" s="45"/>
      <c r="P129" s="45"/>
      <c r="Q129" s="41" t="str">
        <f>IF(CentrepointSourced[[#This Row],[Country]]="Northern Ireland","Northern Ireland",IFERROR(VLOOKUP(CentrepointSourced[[#This Row],[Local Authority]],LKP_LANameDQ[],2,FALSE),CentrepointSourced[[#This Row],[Local Authority]]))</f>
        <v>Bromsgrove</v>
      </c>
      <c r="R129" s="41" t="str">
        <f>IF(CentrepointSourced[[#This Row],[LA type]]="County","",INDEX(ConsolGeog[lad14cd],MATCH(CentrepointSourced[[#This Row],[Local Authority DQ]],ConsolGeog[la_name],0)))</f>
        <v>E07000234</v>
      </c>
      <c r="S129" s="41" t="str">
        <f>IF(OR(CentrepointSourced[[#This Row],[Country]]="Northern Ireland",CentrepointSourced[[#This Row],[Country]]="Scotland",CentrepointSourced[[#This Row],[Country]]="Wales"),"Local Authority",CentrepointSourced[[#This Row],[LA type]])</f>
        <v>District</v>
      </c>
      <c r="T129" s="41">
        <f>IF(TRIM(CentrepointSourced[[#This Row],[Presented HS]])="",0,IF(CentrepointSourced[[#This Row],[Presented HS]]="&lt;5",2.5,IF(CentrepointSourced[[#This Row],[Presented HS]]="&lt;10",5,VALUE(TRIM(CentrepointSourced[[#This Row],[Presented HS]])))))</f>
        <v>0</v>
      </c>
      <c r="U129" s="41">
        <f>IF(TRIM(CentrepointSourced[[#This Row],[Assessed HS]])="",0,IF(CentrepointSourced[[#This Row],[Assessed HS]]="&lt;5",2.5,IF(CentrepointSourced[[#This Row],[Assessed HS]]="&lt;10",5,VALUE(TRIM(CentrepointSourced[[#This Row],[Assessed HS]])))))</f>
        <v>0</v>
      </c>
      <c r="V129" s="41">
        <f>IF(TRIM(CentrepointSourced[[#This Row],[Presented CS]])="",0,IF(CentrepointSourced[[#This Row],[Presented CS]]="&lt;5",2.5,IF(CentrepointSourced[[#This Row],[Presented CS]]="&lt;10",5,VALUE(TRIM(CentrepointSourced[[#This Row],[Presented CS]])))))</f>
        <v>0</v>
      </c>
      <c r="W129" s="41">
        <f>IF(TRIM(CentrepointSourced[[#This Row],[Assessed CS]])="",0,IF(CentrepointSourced[[#This Row],[Assessed CS]]="&lt;5",2.5,IF(CentrepointSourced[[#This Row],[Assessed CS]]="&lt;10",5,VALUE(TRIM(CentrepointSourced[[#This Row],[Assessed CS]])))))</f>
        <v>0</v>
      </c>
      <c r="X129" s="106">
        <f>IF(CentrepointSourced[[#This Row],[Age]]="16-17",CentrepointSourced[[#This Row],[Presented HS DQ]],0)</f>
        <v>0</v>
      </c>
      <c r="Y129" s="106">
        <f>IF(CentrepointSourced[[#This Row],[Age]]="16-24",CentrepointSourced[[#This Row],[Presented HS DQ]],0)</f>
        <v>0</v>
      </c>
      <c r="Z129" s="106">
        <f>IF(CentrepointSourced[[#This Row],[Age]]="18-24",CentrepointSourced[[#This Row],[Presented HS DQ]],0)</f>
        <v>0</v>
      </c>
      <c r="AA129" s="106">
        <f>IF(CentrepointSourced[[#This Row],[Age]]="16-17",CentrepointSourced[[#This Row],[Presented CS DQ]],0)</f>
        <v>0</v>
      </c>
      <c r="AB129" s="106">
        <f>IF(CentrepointSourced[[#This Row],[Age]]="16-24",CentrepointSourced[[#This Row],[Presented CS DQ]],0)</f>
        <v>0</v>
      </c>
      <c r="AC129" s="106">
        <f>IF(CentrepointSourced[[#This Row],[Age]]="18-24",CentrepointSourced[[#This Row],[Presented CS DQ]],0)</f>
        <v>0</v>
      </c>
      <c r="AD129" s="107">
        <f>IF(CentrepointSourced[[#This Row],[Age]]="16-17",CentrepointSourced[[#This Row],[Assessed HS DQ]],0)</f>
        <v>0</v>
      </c>
      <c r="AE129" s="107">
        <f>IF(CentrepointSourced[[#This Row],[Age]]="16-24",CentrepointSourced[[#This Row],[Assessed HS DQ]],0)</f>
        <v>0</v>
      </c>
      <c r="AF129" s="107">
        <f>IF(CentrepointSourced[[#This Row],[Age]]="18-24",CentrepointSourced[[#This Row],[Assessed HS DQ]],0)</f>
        <v>0</v>
      </c>
      <c r="AG129" s="107">
        <f>IF(CentrepointSourced[[#This Row],[Age]]="16-17",CentrepointSourced[[#This Row],[Assessed CS DQ]],0)</f>
        <v>0</v>
      </c>
      <c r="AH129" s="107">
        <f>IF(CentrepointSourced[[#This Row],[Age]]="16-24",CentrepointSourced[[#This Row],[Assessed CS DQ]],0)</f>
        <v>0</v>
      </c>
      <c r="AI129" s="107">
        <f>IF(CentrepointSourced[[#This Row],[Age]]="18-24",CentrepointSourced[[#This Row],[Assessed CS DQ]],0)</f>
        <v>0</v>
      </c>
    </row>
    <row r="130" spans="1:35" customFormat="1" ht="13.5" customHeight="1">
      <c r="A130" s="45" t="s">
        <v>40</v>
      </c>
      <c r="B130" s="62" t="s">
        <v>120</v>
      </c>
      <c r="C130" s="45" t="s">
        <v>42</v>
      </c>
      <c r="D130" s="62"/>
      <c r="E130" s="67">
        <v>2013</v>
      </c>
      <c r="F130" s="67" t="s">
        <v>26</v>
      </c>
      <c r="G130" s="67"/>
      <c r="H130" s="68">
        <v>21</v>
      </c>
      <c r="I130" s="67">
        <v>10</v>
      </c>
      <c r="J130" s="45"/>
      <c r="K130" s="45"/>
      <c r="L130" s="45"/>
      <c r="M130" s="45"/>
      <c r="N130" s="45"/>
      <c r="O130" s="45"/>
      <c r="P130" s="45"/>
      <c r="Q130" s="41" t="str">
        <f>IF(CentrepointSourced[[#This Row],[Country]]="Northern Ireland","Northern Ireland",IFERROR(VLOOKUP(CentrepointSourced[[#This Row],[Local Authority]],LKP_LANameDQ[],2,FALSE),CentrepointSourced[[#This Row],[Local Authority]]))</f>
        <v>Bromsgrove</v>
      </c>
      <c r="R130" s="41" t="str">
        <f>IF(CentrepointSourced[[#This Row],[LA type]]="County","",INDEX(ConsolGeog[lad14cd],MATCH(CentrepointSourced[[#This Row],[Local Authority DQ]],ConsolGeog[la_name],0)))</f>
        <v>E07000234</v>
      </c>
      <c r="S130" s="41" t="str">
        <f>IF(OR(CentrepointSourced[[#This Row],[Country]]="Northern Ireland",CentrepointSourced[[#This Row],[Country]]="Scotland",CentrepointSourced[[#This Row],[Country]]="Wales"),"Local Authority",CentrepointSourced[[#This Row],[LA type]])</f>
        <v>District</v>
      </c>
      <c r="T130" s="41">
        <f>IF(TRIM(CentrepointSourced[[#This Row],[Presented HS]])="",0,IF(CentrepointSourced[[#This Row],[Presented HS]]="&lt;5",2.5,IF(CentrepointSourced[[#This Row],[Presented HS]]="&lt;10",5,VALUE(TRIM(CentrepointSourced[[#This Row],[Presented HS]])))))</f>
        <v>0</v>
      </c>
      <c r="U130" s="41">
        <f>IF(TRIM(CentrepointSourced[[#This Row],[Assessed HS]])="",0,IF(CentrepointSourced[[#This Row],[Assessed HS]]="&lt;5",2.5,IF(CentrepointSourced[[#This Row],[Assessed HS]]="&lt;10",5,VALUE(TRIM(CentrepointSourced[[#This Row],[Assessed HS]])))))</f>
        <v>21</v>
      </c>
      <c r="V130" s="41">
        <f>IF(TRIM(CentrepointSourced[[#This Row],[Presented CS]])="",0,IF(CentrepointSourced[[#This Row],[Presented CS]]="&lt;5",2.5,IF(CentrepointSourced[[#This Row],[Presented CS]]="&lt;10",5,VALUE(TRIM(CentrepointSourced[[#This Row],[Presented CS]])))))</f>
        <v>0</v>
      </c>
      <c r="W130" s="41">
        <f>IF(TRIM(CentrepointSourced[[#This Row],[Assessed CS]])="",0,IF(CentrepointSourced[[#This Row],[Assessed CS]]="&lt;5",2.5,IF(CentrepointSourced[[#This Row],[Assessed CS]]="&lt;10",5,VALUE(TRIM(CentrepointSourced[[#This Row],[Assessed CS]])))))</f>
        <v>0</v>
      </c>
      <c r="X130" s="106">
        <f>IF(CentrepointSourced[[#This Row],[Age]]="16-17",CentrepointSourced[[#This Row],[Presented HS DQ]],0)</f>
        <v>0</v>
      </c>
      <c r="Y130" s="106">
        <f>IF(CentrepointSourced[[#This Row],[Age]]="16-24",CentrepointSourced[[#This Row],[Presented HS DQ]],0)</f>
        <v>0</v>
      </c>
      <c r="Z130" s="106">
        <f>IF(CentrepointSourced[[#This Row],[Age]]="18-24",CentrepointSourced[[#This Row],[Presented HS DQ]],0)</f>
        <v>0</v>
      </c>
      <c r="AA130" s="106">
        <f>IF(CentrepointSourced[[#This Row],[Age]]="16-17",CentrepointSourced[[#This Row],[Presented CS DQ]],0)</f>
        <v>0</v>
      </c>
      <c r="AB130" s="106">
        <f>IF(CentrepointSourced[[#This Row],[Age]]="16-24",CentrepointSourced[[#This Row],[Presented CS DQ]],0)</f>
        <v>0</v>
      </c>
      <c r="AC130" s="106">
        <f>IF(CentrepointSourced[[#This Row],[Age]]="18-24",CentrepointSourced[[#This Row],[Presented CS DQ]],0)</f>
        <v>0</v>
      </c>
      <c r="AD130" s="107">
        <f>IF(CentrepointSourced[[#This Row],[Age]]="16-17",CentrepointSourced[[#This Row],[Assessed HS DQ]],0)</f>
        <v>0</v>
      </c>
      <c r="AE130" s="107">
        <f>IF(CentrepointSourced[[#This Row],[Age]]="16-24",CentrepointSourced[[#This Row],[Assessed HS DQ]],0)</f>
        <v>0</v>
      </c>
      <c r="AF130" s="107">
        <f>IF(CentrepointSourced[[#This Row],[Age]]="18-24",CentrepointSourced[[#This Row],[Assessed HS DQ]],0)</f>
        <v>21</v>
      </c>
      <c r="AG130" s="107">
        <f>IF(CentrepointSourced[[#This Row],[Age]]="16-17",CentrepointSourced[[#This Row],[Assessed CS DQ]],0)</f>
        <v>0</v>
      </c>
      <c r="AH130" s="107">
        <f>IF(CentrepointSourced[[#This Row],[Age]]="16-24",CentrepointSourced[[#This Row],[Assessed CS DQ]],0)</f>
        <v>0</v>
      </c>
      <c r="AI130" s="107">
        <f>IF(CentrepointSourced[[#This Row],[Age]]="18-24",CentrepointSourced[[#This Row],[Assessed CS DQ]],0)</f>
        <v>0</v>
      </c>
    </row>
    <row r="131" spans="1:35" customFormat="1" ht="13.5" customHeight="1">
      <c r="A131" s="45" t="s">
        <v>40</v>
      </c>
      <c r="B131" s="62" t="s">
        <v>120</v>
      </c>
      <c r="C131" s="45" t="s">
        <v>42</v>
      </c>
      <c r="D131" s="62"/>
      <c r="E131" s="67">
        <v>2014</v>
      </c>
      <c r="F131" s="67" t="s">
        <v>25</v>
      </c>
      <c r="G131" s="67"/>
      <c r="H131" s="68">
        <v>1</v>
      </c>
      <c r="I131" s="67">
        <v>0</v>
      </c>
      <c r="J131" s="45"/>
      <c r="K131" s="45"/>
      <c r="L131" s="45"/>
      <c r="M131" s="45"/>
      <c r="N131" s="45"/>
      <c r="O131" s="45"/>
      <c r="P131" s="45"/>
      <c r="Q131" s="41" t="str">
        <f>IF(CentrepointSourced[[#This Row],[Country]]="Northern Ireland","Northern Ireland",IFERROR(VLOOKUP(CentrepointSourced[[#This Row],[Local Authority]],LKP_LANameDQ[],2,FALSE),CentrepointSourced[[#This Row],[Local Authority]]))</f>
        <v>Bromsgrove</v>
      </c>
      <c r="R131" s="41" t="str">
        <f>IF(CentrepointSourced[[#This Row],[LA type]]="County","",INDEX(ConsolGeog[lad14cd],MATCH(CentrepointSourced[[#This Row],[Local Authority DQ]],ConsolGeog[la_name],0)))</f>
        <v>E07000234</v>
      </c>
      <c r="S131" s="41" t="str">
        <f>IF(OR(CentrepointSourced[[#This Row],[Country]]="Northern Ireland",CentrepointSourced[[#This Row],[Country]]="Scotland",CentrepointSourced[[#This Row],[Country]]="Wales"),"Local Authority",CentrepointSourced[[#This Row],[LA type]])</f>
        <v>District</v>
      </c>
      <c r="T131" s="41">
        <f>IF(TRIM(CentrepointSourced[[#This Row],[Presented HS]])="",0,IF(CentrepointSourced[[#This Row],[Presented HS]]="&lt;5",2.5,IF(CentrepointSourced[[#This Row],[Presented HS]]="&lt;10",5,VALUE(TRIM(CentrepointSourced[[#This Row],[Presented HS]])))))</f>
        <v>0</v>
      </c>
      <c r="U131" s="41">
        <f>IF(TRIM(CentrepointSourced[[#This Row],[Assessed HS]])="",0,IF(CentrepointSourced[[#This Row],[Assessed HS]]="&lt;5",2.5,IF(CentrepointSourced[[#This Row],[Assessed HS]]="&lt;10",5,VALUE(TRIM(CentrepointSourced[[#This Row],[Assessed HS]])))))</f>
        <v>1</v>
      </c>
      <c r="V131" s="41">
        <f>IF(TRIM(CentrepointSourced[[#This Row],[Presented CS]])="",0,IF(CentrepointSourced[[#This Row],[Presented CS]]="&lt;5",2.5,IF(CentrepointSourced[[#This Row],[Presented CS]]="&lt;10",5,VALUE(TRIM(CentrepointSourced[[#This Row],[Presented CS]])))))</f>
        <v>0</v>
      </c>
      <c r="W131" s="41">
        <f>IF(TRIM(CentrepointSourced[[#This Row],[Assessed CS]])="",0,IF(CentrepointSourced[[#This Row],[Assessed CS]]="&lt;5",2.5,IF(CentrepointSourced[[#This Row],[Assessed CS]]="&lt;10",5,VALUE(TRIM(CentrepointSourced[[#This Row],[Assessed CS]])))))</f>
        <v>0</v>
      </c>
      <c r="X131" s="106">
        <f>IF(CentrepointSourced[[#This Row],[Age]]="16-17",CentrepointSourced[[#This Row],[Presented HS DQ]],0)</f>
        <v>0</v>
      </c>
      <c r="Y131" s="106">
        <f>IF(CentrepointSourced[[#This Row],[Age]]="16-24",CentrepointSourced[[#This Row],[Presented HS DQ]],0)</f>
        <v>0</v>
      </c>
      <c r="Z131" s="106">
        <f>IF(CentrepointSourced[[#This Row],[Age]]="18-24",CentrepointSourced[[#This Row],[Presented HS DQ]],0)</f>
        <v>0</v>
      </c>
      <c r="AA131" s="106">
        <f>IF(CentrepointSourced[[#This Row],[Age]]="16-17",CentrepointSourced[[#This Row],[Presented CS DQ]],0)</f>
        <v>0</v>
      </c>
      <c r="AB131" s="106">
        <f>IF(CentrepointSourced[[#This Row],[Age]]="16-24",CentrepointSourced[[#This Row],[Presented CS DQ]],0)</f>
        <v>0</v>
      </c>
      <c r="AC131" s="106">
        <f>IF(CentrepointSourced[[#This Row],[Age]]="18-24",CentrepointSourced[[#This Row],[Presented CS DQ]],0)</f>
        <v>0</v>
      </c>
      <c r="AD131" s="107">
        <f>IF(CentrepointSourced[[#This Row],[Age]]="16-17",CentrepointSourced[[#This Row],[Assessed HS DQ]],0)</f>
        <v>1</v>
      </c>
      <c r="AE131" s="107">
        <f>IF(CentrepointSourced[[#This Row],[Age]]="16-24",CentrepointSourced[[#This Row],[Assessed HS DQ]],0)</f>
        <v>0</v>
      </c>
      <c r="AF131" s="107">
        <f>IF(CentrepointSourced[[#This Row],[Age]]="18-24",CentrepointSourced[[#This Row],[Assessed HS DQ]],0)</f>
        <v>0</v>
      </c>
      <c r="AG131" s="107">
        <f>IF(CentrepointSourced[[#This Row],[Age]]="16-17",CentrepointSourced[[#This Row],[Assessed CS DQ]],0)</f>
        <v>0</v>
      </c>
      <c r="AH131" s="107">
        <f>IF(CentrepointSourced[[#This Row],[Age]]="16-24",CentrepointSourced[[#This Row],[Assessed CS DQ]],0)</f>
        <v>0</v>
      </c>
      <c r="AI131" s="107">
        <f>IF(CentrepointSourced[[#This Row],[Age]]="18-24",CentrepointSourced[[#This Row],[Assessed CS DQ]],0)</f>
        <v>0</v>
      </c>
    </row>
    <row r="132" spans="1:35" customFormat="1" ht="13.5" customHeight="1">
      <c r="A132" s="45" t="s">
        <v>40</v>
      </c>
      <c r="B132" s="62" t="s">
        <v>120</v>
      </c>
      <c r="C132" s="45" t="s">
        <v>42</v>
      </c>
      <c r="D132" s="62"/>
      <c r="E132" s="67">
        <v>2014</v>
      </c>
      <c r="F132" s="67" t="s">
        <v>26</v>
      </c>
      <c r="G132" s="67"/>
      <c r="H132" s="68"/>
      <c r="I132" s="67">
        <v>25</v>
      </c>
      <c r="J132" s="45"/>
      <c r="K132" s="45"/>
      <c r="L132" s="45"/>
      <c r="M132" s="45"/>
      <c r="N132" s="45"/>
      <c r="O132" s="45"/>
      <c r="P132" s="45"/>
      <c r="Q132" s="41" t="str">
        <f>IF(CentrepointSourced[[#This Row],[Country]]="Northern Ireland","Northern Ireland",IFERROR(VLOOKUP(CentrepointSourced[[#This Row],[Local Authority]],LKP_LANameDQ[],2,FALSE),CentrepointSourced[[#This Row],[Local Authority]]))</f>
        <v>Bromsgrove</v>
      </c>
      <c r="R132" s="41" t="str">
        <f>IF(CentrepointSourced[[#This Row],[LA type]]="County","",INDEX(ConsolGeog[lad14cd],MATCH(CentrepointSourced[[#This Row],[Local Authority DQ]],ConsolGeog[la_name],0)))</f>
        <v>E07000234</v>
      </c>
      <c r="S132" s="41" t="str">
        <f>IF(OR(CentrepointSourced[[#This Row],[Country]]="Northern Ireland",CentrepointSourced[[#This Row],[Country]]="Scotland",CentrepointSourced[[#This Row],[Country]]="Wales"),"Local Authority",CentrepointSourced[[#This Row],[LA type]])</f>
        <v>District</v>
      </c>
      <c r="T132" s="41">
        <f>IF(TRIM(CentrepointSourced[[#This Row],[Presented HS]])="",0,IF(CentrepointSourced[[#This Row],[Presented HS]]="&lt;5",2.5,IF(CentrepointSourced[[#This Row],[Presented HS]]="&lt;10",5,VALUE(TRIM(CentrepointSourced[[#This Row],[Presented HS]])))))</f>
        <v>0</v>
      </c>
      <c r="U132" s="41">
        <f>IF(TRIM(CentrepointSourced[[#This Row],[Assessed HS]])="",0,IF(CentrepointSourced[[#This Row],[Assessed HS]]="&lt;5",2.5,IF(CentrepointSourced[[#This Row],[Assessed HS]]="&lt;10",5,VALUE(TRIM(CentrepointSourced[[#This Row],[Assessed HS]])))))</f>
        <v>0</v>
      </c>
      <c r="V132" s="41">
        <f>IF(TRIM(CentrepointSourced[[#This Row],[Presented CS]])="",0,IF(CentrepointSourced[[#This Row],[Presented CS]]="&lt;5",2.5,IF(CentrepointSourced[[#This Row],[Presented CS]]="&lt;10",5,VALUE(TRIM(CentrepointSourced[[#This Row],[Presented CS]])))))</f>
        <v>0</v>
      </c>
      <c r="W132" s="41">
        <f>IF(TRIM(CentrepointSourced[[#This Row],[Assessed CS]])="",0,IF(CentrepointSourced[[#This Row],[Assessed CS]]="&lt;5",2.5,IF(CentrepointSourced[[#This Row],[Assessed CS]]="&lt;10",5,VALUE(TRIM(CentrepointSourced[[#This Row],[Assessed CS]])))))</f>
        <v>0</v>
      </c>
      <c r="X132" s="106">
        <f>IF(CentrepointSourced[[#This Row],[Age]]="16-17",CentrepointSourced[[#This Row],[Presented HS DQ]],0)</f>
        <v>0</v>
      </c>
      <c r="Y132" s="106">
        <f>IF(CentrepointSourced[[#This Row],[Age]]="16-24",CentrepointSourced[[#This Row],[Presented HS DQ]],0)</f>
        <v>0</v>
      </c>
      <c r="Z132" s="106">
        <f>IF(CentrepointSourced[[#This Row],[Age]]="18-24",CentrepointSourced[[#This Row],[Presented HS DQ]],0)</f>
        <v>0</v>
      </c>
      <c r="AA132" s="106">
        <f>IF(CentrepointSourced[[#This Row],[Age]]="16-17",CentrepointSourced[[#This Row],[Presented CS DQ]],0)</f>
        <v>0</v>
      </c>
      <c r="AB132" s="106">
        <f>IF(CentrepointSourced[[#This Row],[Age]]="16-24",CentrepointSourced[[#This Row],[Presented CS DQ]],0)</f>
        <v>0</v>
      </c>
      <c r="AC132" s="106">
        <f>IF(CentrepointSourced[[#This Row],[Age]]="18-24",CentrepointSourced[[#This Row],[Presented CS DQ]],0)</f>
        <v>0</v>
      </c>
      <c r="AD132" s="107">
        <f>IF(CentrepointSourced[[#This Row],[Age]]="16-17",CentrepointSourced[[#This Row],[Assessed HS DQ]],0)</f>
        <v>0</v>
      </c>
      <c r="AE132" s="107">
        <f>IF(CentrepointSourced[[#This Row],[Age]]="16-24",CentrepointSourced[[#This Row],[Assessed HS DQ]],0)</f>
        <v>0</v>
      </c>
      <c r="AF132" s="107">
        <f>IF(CentrepointSourced[[#This Row],[Age]]="18-24",CentrepointSourced[[#This Row],[Assessed HS DQ]],0)</f>
        <v>0</v>
      </c>
      <c r="AG132" s="107">
        <f>IF(CentrepointSourced[[#This Row],[Age]]="16-17",CentrepointSourced[[#This Row],[Assessed CS DQ]],0)</f>
        <v>0</v>
      </c>
      <c r="AH132" s="107">
        <f>IF(CentrepointSourced[[#This Row],[Age]]="16-24",CentrepointSourced[[#This Row],[Assessed CS DQ]],0)</f>
        <v>0</v>
      </c>
      <c r="AI132" s="107">
        <f>IF(CentrepointSourced[[#This Row],[Age]]="18-24",CentrepointSourced[[#This Row],[Assessed CS DQ]],0)</f>
        <v>0</v>
      </c>
    </row>
    <row r="133" spans="1:35" customFormat="1" ht="13.5" customHeight="1">
      <c r="A133" s="45" t="s">
        <v>40</v>
      </c>
      <c r="B133" s="62" t="s">
        <v>122</v>
      </c>
      <c r="C133" s="45" t="s">
        <v>42</v>
      </c>
      <c r="D133" s="62"/>
      <c r="E133" s="67">
        <v>2012</v>
      </c>
      <c r="F133" s="67" t="s">
        <v>25</v>
      </c>
      <c r="G133" s="67">
        <v>1</v>
      </c>
      <c r="H133" s="68">
        <v>0</v>
      </c>
      <c r="I133" s="67">
        <v>0</v>
      </c>
      <c r="J133" s="45"/>
      <c r="K133" s="45"/>
      <c r="L133" s="45"/>
      <c r="M133" s="45"/>
      <c r="N133" s="45"/>
      <c r="O133" s="45"/>
      <c r="P133" s="45"/>
      <c r="Q133" s="41" t="str">
        <f>IF(CentrepointSourced[[#This Row],[Country]]="Northern Ireland","Northern Ireland",IFERROR(VLOOKUP(CentrepointSourced[[#This Row],[Local Authority]],LKP_LANameDQ[],2,FALSE),CentrepointSourced[[#This Row],[Local Authority]]))</f>
        <v>Broxtowe</v>
      </c>
      <c r="R133" s="41" t="str">
        <f>IF(CentrepointSourced[[#This Row],[LA type]]="County","",INDEX(ConsolGeog[lad14cd],MATCH(CentrepointSourced[[#This Row],[Local Authority DQ]],ConsolGeog[la_name],0)))</f>
        <v>E07000172</v>
      </c>
      <c r="S133" s="41" t="str">
        <f>IF(OR(CentrepointSourced[[#This Row],[Country]]="Northern Ireland",CentrepointSourced[[#This Row],[Country]]="Scotland",CentrepointSourced[[#This Row],[Country]]="Wales"),"Local Authority",CentrepointSourced[[#This Row],[LA type]])</f>
        <v>District</v>
      </c>
      <c r="T133" s="41">
        <f>IF(TRIM(CentrepointSourced[[#This Row],[Presented HS]])="",0,IF(CentrepointSourced[[#This Row],[Presented HS]]="&lt;5",2.5,IF(CentrepointSourced[[#This Row],[Presented HS]]="&lt;10",5,VALUE(TRIM(CentrepointSourced[[#This Row],[Presented HS]])))))</f>
        <v>1</v>
      </c>
      <c r="U133" s="41">
        <f>IF(TRIM(CentrepointSourced[[#This Row],[Assessed HS]])="",0,IF(CentrepointSourced[[#This Row],[Assessed HS]]="&lt;5",2.5,IF(CentrepointSourced[[#This Row],[Assessed HS]]="&lt;10",5,VALUE(TRIM(CentrepointSourced[[#This Row],[Assessed HS]])))))</f>
        <v>0</v>
      </c>
      <c r="V133" s="41">
        <f>IF(TRIM(CentrepointSourced[[#This Row],[Presented CS]])="",0,IF(CentrepointSourced[[#This Row],[Presented CS]]="&lt;5",2.5,IF(CentrepointSourced[[#This Row],[Presented CS]]="&lt;10",5,VALUE(TRIM(CentrepointSourced[[#This Row],[Presented CS]])))))</f>
        <v>0</v>
      </c>
      <c r="W133" s="41">
        <f>IF(TRIM(CentrepointSourced[[#This Row],[Assessed CS]])="",0,IF(CentrepointSourced[[#This Row],[Assessed CS]]="&lt;5",2.5,IF(CentrepointSourced[[#This Row],[Assessed CS]]="&lt;10",5,VALUE(TRIM(CentrepointSourced[[#This Row],[Assessed CS]])))))</f>
        <v>0</v>
      </c>
      <c r="X133" s="106">
        <f>IF(CentrepointSourced[[#This Row],[Age]]="16-17",CentrepointSourced[[#This Row],[Presented HS DQ]],0)</f>
        <v>1</v>
      </c>
      <c r="Y133" s="106">
        <f>IF(CentrepointSourced[[#This Row],[Age]]="16-24",CentrepointSourced[[#This Row],[Presented HS DQ]],0)</f>
        <v>0</v>
      </c>
      <c r="Z133" s="106">
        <f>IF(CentrepointSourced[[#This Row],[Age]]="18-24",CentrepointSourced[[#This Row],[Presented HS DQ]],0)</f>
        <v>0</v>
      </c>
      <c r="AA133" s="106">
        <f>IF(CentrepointSourced[[#This Row],[Age]]="16-17",CentrepointSourced[[#This Row],[Presented CS DQ]],0)</f>
        <v>0</v>
      </c>
      <c r="AB133" s="106">
        <f>IF(CentrepointSourced[[#This Row],[Age]]="16-24",CentrepointSourced[[#This Row],[Presented CS DQ]],0)</f>
        <v>0</v>
      </c>
      <c r="AC133" s="106">
        <f>IF(CentrepointSourced[[#This Row],[Age]]="18-24",CentrepointSourced[[#This Row],[Presented CS DQ]],0)</f>
        <v>0</v>
      </c>
      <c r="AD133" s="107">
        <f>IF(CentrepointSourced[[#This Row],[Age]]="16-17",CentrepointSourced[[#This Row],[Assessed HS DQ]],0)</f>
        <v>0</v>
      </c>
      <c r="AE133" s="107">
        <f>IF(CentrepointSourced[[#This Row],[Age]]="16-24",CentrepointSourced[[#This Row],[Assessed HS DQ]],0)</f>
        <v>0</v>
      </c>
      <c r="AF133" s="107">
        <f>IF(CentrepointSourced[[#This Row],[Age]]="18-24",CentrepointSourced[[#This Row],[Assessed HS DQ]],0)</f>
        <v>0</v>
      </c>
      <c r="AG133" s="107">
        <f>IF(CentrepointSourced[[#This Row],[Age]]="16-17",CentrepointSourced[[#This Row],[Assessed CS DQ]],0)</f>
        <v>0</v>
      </c>
      <c r="AH133" s="107">
        <f>IF(CentrepointSourced[[#This Row],[Age]]="16-24",CentrepointSourced[[#This Row],[Assessed CS DQ]],0)</f>
        <v>0</v>
      </c>
      <c r="AI133" s="107">
        <f>IF(CentrepointSourced[[#This Row],[Age]]="18-24",CentrepointSourced[[#This Row],[Assessed CS DQ]],0)</f>
        <v>0</v>
      </c>
    </row>
    <row r="134" spans="1:35" customFormat="1" ht="13.5" customHeight="1">
      <c r="A134" s="45" t="s">
        <v>40</v>
      </c>
      <c r="B134" s="62" t="s">
        <v>122</v>
      </c>
      <c r="C134" s="45" t="s">
        <v>42</v>
      </c>
      <c r="D134" s="62"/>
      <c r="E134" s="67">
        <v>2012</v>
      </c>
      <c r="F134" s="67" t="s">
        <v>26</v>
      </c>
      <c r="G134" s="67">
        <v>48</v>
      </c>
      <c r="H134" s="68">
        <v>4</v>
      </c>
      <c r="I134" s="67">
        <v>2</v>
      </c>
      <c r="J134" s="45"/>
      <c r="K134" s="45"/>
      <c r="L134" s="45"/>
      <c r="M134" s="45"/>
      <c r="N134" s="45"/>
      <c r="O134" s="45"/>
      <c r="P134" s="45"/>
      <c r="Q134" s="41" t="str">
        <f>IF(CentrepointSourced[[#This Row],[Country]]="Northern Ireland","Northern Ireland",IFERROR(VLOOKUP(CentrepointSourced[[#This Row],[Local Authority]],LKP_LANameDQ[],2,FALSE),CentrepointSourced[[#This Row],[Local Authority]]))</f>
        <v>Broxtowe</v>
      </c>
      <c r="R134" s="41" t="str">
        <f>IF(CentrepointSourced[[#This Row],[LA type]]="County","",INDEX(ConsolGeog[lad14cd],MATCH(CentrepointSourced[[#This Row],[Local Authority DQ]],ConsolGeog[la_name],0)))</f>
        <v>E07000172</v>
      </c>
      <c r="S134" s="41" t="str">
        <f>IF(OR(CentrepointSourced[[#This Row],[Country]]="Northern Ireland",CentrepointSourced[[#This Row],[Country]]="Scotland",CentrepointSourced[[#This Row],[Country]]="Wales"),"Local Authority",CentrepointSourced[[#This Row],[LA type]])</f>
        <v>District</v>
      </c>
      <c r="T134" s="41">
        <f>IF(TRIM(CentrepointSourced[[#This Row],[Presented HS]])="",0,IF(CentrepointSourced[[#This Row],[Presented HS]]="&lt;5",2.5,IF(CentrepointSourced[[#This Row],[Presented HS]]="&lt;10",5,VALUE(TRIM(CentrepointSourced[[#This Row],[Presented HS]])))))</f>
        <v>48</v>
      </c>
      <c r="U134" s="41">
        <f>IF(TRIM(CentrepointSourced[[#This Row],[Assessed HS]])="",0,IF(CentrepointSourced[[#This Row],[Assessed HS]]="&lt;5",2.5,IF(CentrepointSourced[[#This Row],[Assessed HS]]="&lt;10",5,VALUE(TRIM(CentrepointSourced[[#This Row],[Assessed HS]])))))</f>
        <v>4</v>
      </c>
      <c r="V134" s="41">
        <f>IF(TRIM(CentrepointSourced[[#This Row],[Presented CS]])="",0,IF(CentrepointSourced[[#This Row],[Presented CS]]="&lt;5",2.5,IF(CentrepointSourced[[#This Row],[Presented CS]]="&lt;10",5,VALUE(TRIM(CentrepointSourced[[#This Row],[Presented CS]])))))</f>
        <v>0</v>
      </c>
      <c r="W134" s="41">
        <f>IF(TRIM(CentrepointSourced[[#This Row],[Assessed CS]])="",0,IF(CentrepointSourced[[#This Row],[Assessed CS]]="&lt;5",2.5,IF(CentrepointSourced[[#This Row],[Assessed CS]]="&lt;10",5,VALUE(TRIM(CentrepointSourced[[#This Row],[Assessed CS]])))))</f>
        <v>0</v>
      </c>
      <c r="X134" s="106">
        <f>IF(CentrepointSourced[[#This Row],[Age]]="16-17",CentrepointSourced[[#This Row],[Presented HS DQ]],0)</f>
        <v>0</v>
      </c>
      <c r="Y134" s="106">
        <f>IF(CentrepointSourced[[#This Row],[Age]]="16-24",CentrepointSourced[[#This Row],[Presented HS DQ]],0)</f>
        <v>0</v>
      </c>
      <c r="Z134" s="106">
        <f>IF(CentrepointSourced[[#This Row],[Age]]="18-24",CentrepointSourced[[#This Row],[Presented HS DQ]],0)</f>
        <v>48</v>
      </c>
      <c r="AA134" s="106">
        <f>IF(CentrepointSourced[[#This Row],[Age]]="16-17",CentrepointSourced[[#This Row],[Presented CS DQ]],0)</f>
        <v>0</v>
      </c>
      <c r="AB134" s="106">
        <f>IF(CentrepointSourced[[#This Row],[Age]]="16-24",CentrepointSourced[[#This Row],[Presented CS DQ]],0)</f>
        <v>0</v>
      </c>
      <c r="AC134" s="106">
        <f>IF(CentrepointSourced[[#This Row],[Age]]="18-24",CentrepointSourced[[#This Row],[Presented CS DQ]],0)</f>
        <v>0</v>
      </c>
      <c r="AD134" s="107">
        <f>IF(CentrepointSourced[[#This Row],[Age]]="16-17",CentrepointSourced[[#This Row],[Assessed HS DQ]],0)</f>
        <v>0</v>
      </c>
      <c r="AE134" s="107">
        <f>IF(CentrepointSourced[[#This Row],[Age]]="16-24",CentrepointSourced[[#This Row],[Assessed HS DQ]],0)</f>
        <v>0</v>
      </c>
      <c r="AF134" s="107">
        <f>IF(CentrepointSourced[[#This Row],[Age]]="18-24",CentrepointSourced[[#This Row],[Assessed HS DQ]],0)</f>
        <v>4</v>
      </c>
      <c r="AG134" s="107">
        <f>IF(CentrepointSourced[[#This Row],[Age]]="16-17",CentrepointSourced[[#This Row],[Assessed CS DQ]],0)</f>
        <v>0</v>
      </c>
      <c r="AH134" s="107">
        <f>IF(CentrepointSourced[[#This Row],[Age]]="16-24",CentrepointSourced[[#This Row],[Assessed CS DQ]],0)</f>
        <v>0</v>
      </c>
      <c r="AI134" s="107">
        <f>IF(CentrepointSourced[[#This Row],[Age]]="18-24",CentrepointSourced[[#This Row],[Assessed CS DQ]],0)</f>
        <v>0</v>
      </c>
    </row>
    <row r="135" spans="1:35" customFormat="1" ht="13.5" customHeight="1">
      <c r="A135" s="45" t="s">
        <v>40</v>
      </c>
      <c r="B135" s="62" t="s">
        <v>122</v>
      </c>
      <c r="C135" s="45" t="s">
        <v>42</v>
      </c>
      <c r="D135" s="62"/>
      <c r="E135" s="67">
        <v>2013</v>
      </c>
      <c r="F135" s="67" t="s">
        <v>25</v>
      </c>
      <c r="G135" s="67">
        <v>1</v>
      </c>
      <c r="H135" s="68">
        <v>0</v>
      </c>
      <c r="I135" s="67">
        <v>0</v>
      </c>
      <c r="J135" s="45"/>
      <c r="K135" s="45"/>
      <c r="L135" s="45"/>
      <c r="M135" s="45"/>
      <c r="N135" s="45"/>
      <c r="O135" s="45"/>
      <c r="P135" s="45"/>
      <c r="Q135" s="41" t="str">
        <f>IF(CentrepointSourced[[#This Row],[Country]]="Northern Ireland","Northern Ireland",IFERROR(VLOOKUP(CentrepointSourced[[#This Row],[Local Authority]],LKP_LANameDQ[],2,FALSE),CentrepointSourced[[#This Row],[Local Authority]]))</f>
        <v>Broxtowe</v>
      </c>
      <c r="R135" s="41" t="str">
        <f>IF(CentrepointSourced[[#This Row],[LA type]]="County","",INDEX(ConsolGeog[lad14cd],MATCH(CentrepointSourced[[#This Row],[Local Authority DQ]],ConsolGeog[la_name],0)))</f>
        <v>E07000172</v>
      </c>
      <c r="S135" s="41" t="str">
        <f>IF(OR(CentrepointSourced[[#This Row],[Country]]="Northern Ireland",CentrepointSourced[[#This Row],[Country]]="Scotland",CentrepointSourced[[#This Row],[Country]]="Wales"),"Local Authority",CentrepointSourced[[#This Row],[LA type]])</f>
        <v>District</v>
      </c>
      <c r="T135" s="41">
        <f>IF(TRIM(CentrepointSourced[[#This Row],[Presented HS]])="",0,IF(CentrepointSourced[[#This Row],[Presented HS]]="&lt;5",2.5,IF(CentrepointSourced[[#This Row],[Presented HS]]="&lt;10",5,VALUE(TRIM(CentrepointSourced[[#This Row],[Presented HS]])))))</f>
        <v>1</v>
      </c>
      <c r="U135" s="41">
        <f>IF(TRIM(CentrepointSourced[[#This Row],[Assessed HS]])="",0,IF(CentrepointSourced[[#This Row],[Assessed HS]]="&lt;5",2.5,IF(CentrepointSourced[[#This Row],[Assessed HS]]="&lt;10",5,VALUE(TRIM(CentrepointSourced[[#This Row],[Assessed HS]])))))</f>
        <v>0</v>
      </c>
      <c r="V135" s="41">
        <f>IF(TRIM(CentrepointSourced[[#This Row],[Presented CS]])="",0,IF(CentrepointSourced[[#This Row],[Presented CS]]="&lt;5",2.5,IF(CentrepointSourced[[#This Row],[Presented CS]]="&lt;10",5,VALUE(TRIM(CentrepointSourced[[#This Row],[Presented CS]])))))</f>
        <v>0</v>
      </c>
      <c r="W135" s="41">
        <f>IF(TRIM(CentrepointSourced[[#This Row],[Assessed CS]])="",0,IF(CentrepointSourced[[#This Row],[Assessed CS]]="&lt;5",2.5,IF(CentrepointSourced[[#This Row],[Assessed CS]]="&lt;10",5,VALUE(TRIM(CentrepointSourced[[#This Row],[Assessed CS]])))))</f>
        <v>0</v>
      </c>
      <c r="X135" s="106">
        <f>IF(CentrepointSourced[[#This Row],[Age]]="16-17",CentrepointSourced[[#This Row],[Presented HS DQ]],0)</f>
        <v>1</v>
      </c>
      <c r="Y135" s="106">
        <f>IF(CentrepointSourced[[#This Row],[Age]]="16-24",CentrepointSourced[[#This Row],[Presented HS DQ]],0)</f>
        <v>0</v>
      </c>
      <c r="Z135" s="106">
        <f>IF(CentrepointSourced[[#This Row],[Age]]="18-24",CentrepointSourced[[#This Row],[Presented HS DQ]],0)</f>
        <v>0</v>
      </c>
      <c r="AA135" s="106">
        <f>IF(CentrepointSourced[[#This Row],[Age]]="16-17",CentrepointSourced[[#This Row],[Presented CS DQ]],0)</f>
        <v>0</v>
      </c>
      <c r="AB135" s="106">
        <f>IF(CentrepointSourced[[#This Row],[Age]]="16-24",CentrepointSourced[[#This Row],[Presented CS DQ]],0)</f>
        <v>0</v>
      </c>
      <c r="AC135" s="106">
        <f>IF(CentrepointSourced[[#This Row],[Age]]="18-24",CentrepointSourced[[#This Row],[Presented CS DQ]],0)</f>
        <v>0</v>
      </c>
      <c r="AD135" s="107">
        <f>IF(CentrepointSourced[[#This Row],[Age]]="16-17",CentrepointSourced[[#This Row],[Assessed HS DQ]],0)</f>
        <v>0</v>
      </c>
      <c r="AE135" s="107">
        <f>IF(CentrepointSourced[[#This Row],[Age]]="16-24",CentrepointSourced[[#This Row],[Assessed HS DQ]],0)</f>
        <v>0</v>
      </c>
      <c r="AF135" s="107">
        <f>IF(CentrepointSourced[[#This Row],[Age]]="18-24",CentrepointSourced[[#This Row],[Assessed HS DQ]],0)</f>
        <v>0</v>
      </c>
      <c r="AG135" s="107">
        <f>IF(CentrepointSourced[[#This Row],[Age]]="16-17",CentrepointSourced[[#This Row],[Assessed CS DQ]],0)</f>
        <v>0</v>
      </c>
      <c r="AH135" s="107">
        <f>IF(CentrepointSourced[[#This Row],[Age]]="16-24",CentrepointSourced[[#This Row],[Assessed CS DQ]],0)</f>
        <v>0</v>
      </c>
      <c r="AI135" s="107">
        <f>IF(CentrepointSourced[[#This Row],[Age]]="18-24",CentrepointSourced[[#This Row],[Assessed CS DQ]],0)</f>
        <v>0</v>
      </c>
    </row>
    <row r="136" spans="1:35" customFormat="1" ht="13.5" customHeight="1">
      <c r="A136" s="45" t="s">
        <v>40</v>
      </c>
      <c r="B136" s="62" t="s">
        <v>122</v>
      </c>
      <c r="C136" s="45" t="s">
        <v>42</v>
      </c>
      <c r="D136" s="62"/>
      <c r="E136" s="67">
        <v>2013</v>
      </c>
      <c r="F136" s="67" t="s">
        <v>26</v>
      </c>
      <c r="G136" s="67">
        <v>55</v>
      </c>
      <c r="H136" s="68">
        <v>10</v>
      </c>
      <c r="I136" s="67">
        <v>3</v>
      </c>
      <c r="J136" s="45"/>
      <c r="K136" s="45"/>
      <c r="L136" s="45"/>
      <c r="M136" s="45"/>
      <c r="N136" s="45"/>
      <c r="O136" s="45"/>
      <c r="P136" s="45"/>
      <c r="Q136" s="41" t="str">
        <f>IF(CentrepointSourced[[#This Row],[Country]]="Northern Ireland","Northern Ireland",IFERROR(VLOOKUP(CentrepointSourced[[#This Row],[Local Authority]],LKP_LANameDQ[],2,FALSE),CentrepointSourced[[#This Row],[Local Authority]]))</f>
        <v>Broxtowe</v>
      </c>
      <c r="R136" s="41" t="str">
        <f>IF(CentrepointSourced[[#This Row],[LA type]]="County","",INDEX(ConsolGeog[lad14cd],MATCH(CentrepointSourced[[#This Row],[Local Authority DQ]],ConsolGeog[la_name],0)))</f>
        <v>E07000172</v>
      </c>
      <c r="S136" s="41" t="str">
        <f>IF(OR(CentrepointSourced[[#This Row],[Country]]="Northern Ireland",CentrepointSourced[[#This Row],[Country]]="Scotland",CentrepointSourced[[#This Row],[Country]]="Wales"),"Local Authority",CentrepointSourced[[#This Row],[LA type]])</f>
        <v>District</v>
      </c>
      <c r="T136" s="41">
        <f>IF(TRIM(CentrepointSourced[[#This Row],[Presented HS]])="",0,IF(CentrepointSourced[[#This Row],[Presented HS]]="&lt;5",2.5,IF(CentrepointSourced[[#This Row],[Presented HS]]="&lt;10",5,VALUE(TRIM(CentrepointSourced[[#This Row],[Presented HS]])))))</f>
        <v>55</v>
      </c>
      <c r="U136" s="41">
        <f>IF(TRIM(CentrepointSourced[[#This Row],[Assessed HS]])="",0,IF(CentrepointSourced[[#This Row],[Assessed HS]]="&lt;5",2.5,IF(CentrepointSourced[[#This Row],[Assessed HS]]="&lt;10",5,VALUE(TRIM(CentrepointSourced[[#This Row],[Assessed HS]])))))</f>
        <v>10</v>
      </c>
      <c r="V136" s="41">
        <f>IF(TRIM(CentrepointSourced[[#This Row],[Presented CS]])="",0,IF(CentrepointSourced[[#This Row],[Presented CS]]="&lt;5",2.5,IF(CentrepointSourced[[#This Row],[Presented CS]]="&lt;10",5,VALUE(TRIM(CentrepointSourced[[#This Row],[Presented CS]])))))</f>
        <v>0</v>
      </c>
      <c r="W136" s="41">
        <f>IF(TRIM(CentrepointSourced[[#This Row],[Assessed CS]])="",0,IF(CentrepointSourced[[#This Row],[Assessed CS]]="&lt;5",2.5,IF(CentrepointSourced[[#This Row],[Assessed CS]]="&lt;10",5,VALUE(TRIM(CentrepointSourced[[#This Row],[Assessed CS]])))))</f>
        <v>0</v>
      </c>
      <c r="X136" s="106">
        <f>IF(CentrepointSourced[[#This Row],[Age]]="16-17",CentrepointSourced[[#This Row],[Presented HS DQ]],0)</f>
        <v>0</v>
      </c>
      <c r="Y136" s="106">
        <f>IF(CentrepointSourced[[#This Row],[Age]]="16-24",CentrepointSourced[[#This Row],[Presented HS DQ]],0)</f>
        <v>0</v>
      </c>
      <c r="Z136" s="106">
        <f>IF(CentrepointSourced[[#This Row],[Age]]="18-24",CentrepointSourced[[#This Row],[Presented HS DQ]],0)</f>
        <v>55</v>
      </c>
      <c r="AA136" s="106">
        <f>IF(CentrepointSourced[[#This Row],[Age]]="16-17",CentrepointSourced[[#This Row],[Presented CS DQ]],0)</f>
        <v>0</v>
      </c>
      <c r="AB136" s="106">
        <f>IF(CentrepointSourced[[#This Row],[Age]]="16-24",CentrepointSourced[[#This Row],[Presented CS DQ]],0)</f>
        <v>0</v>
      </c>
      <c r="AC136" s="106">
        <f>IF(CentrepointSourced[[#This Row],[Age]]="18-24",CentrepointSourced[[#This Row],[Presented CS DQ]],0)</f>
        <v>0</v>
      </c>
      <c r="AD136" s="107">
        <f>IF(CentrepointSourced[[#This Row],[Age]]="16-17",CentrepointSourced[[#This Row],[Assessed HS DQ]],0)</f>
        <v>0</v>
      </c>
      <c r="AE136" s="107">
        <f>IF(CentrepointSourced[[#This Row],[Age]]="16-24",CentrepointSourced[[#This Row],[Assessed HS DQ]],0)</f>
        <v>0</v>
      </c>
      <c r="AF136" s="107">
        <f>IF(CentrepointSourced[[#This Row],[Age]]="18-24",CentrepointSourced[[#This Row],[Assessed HS DQ]],0)</f>
        <v>10</v>
      </c>
      <c r="AG136" s="107">
        <f>IF(CentrepointSourced[[#This Row],[Age]]="16-17",CentrepointSourced[[#This Row],[Assessed CS DQ]],0)</f>
        <v>0</v>
      </c>
      <c r="AH136" s="107">
        <f>IF(CentrepointSourced[[#This Row],[Age]]="16-24",CentrepointSourced[[#This Row],[Assessed CS DQ]],0)</f>
        <v>0</v>
      </c>
      <c r="AI136" s="107">
        <f>IF(CentrepointSourced[[#This Row],[Age]]="18-24",CentrepointSourced[[#This Row],[Assessed CS DQ]],0)</f>
        <v>0</v>
      </c>
    </row>
    <row r="137" spans="1:35" customFormat="1" ht="13.5" customHeight="1">
      <c r="A137" s="45" t="s">
        <v>40</v>
      </c>
      <c r="B137" s="62" t="s">
        <v>122</v>
      </c>
      <c r="C137" s="45" t="s">
        <v>42</v>
      </c>
      <c r="D137" s="62"/>
      <c r="E137" s="67">
        <v>2014</v>
      </c>
      <c r="F137" s="67" t="s">
        <v>25</v>
      </c>
      <c r="G137" s="67">
        <v>0</v>
      </c>
      <c r="H137" s="68">
        <v>0</v>
      </c>
      <c r="I137" s="67">
        <v>0</v>
      </c>
      <c r="J137" s="45"/>
      <c r="K137" s="45"/>
      <c r="L137" s="45"/>
      <c r="M137" s="45"/>
      <c r="N137" s="45"/>
      <c r="O137" s="45"/>
      <c r="P137" s="45"/>
      <c r="Q137" s="41" t="str">
        <f>IF(CentrepointSourced[[#This Row],[Country]]="Northern Ireland","Northern Ireland",IFERROR(VLOOKUP(CentrepointSourced[[#This Row],[Local Authority]],LKP_LANameDQ[],2,FALSE),CentrepointSourced[[#This Row],[Local Authority]]))</f>
        <v>Broxtowe</v>
      </c>
      <c r="R137" s="41" t="str">
        <f>IF(CentrepointSourced[[#This Row],[LA type]]="County","",INDEX(ConsolGeog[lad14cd],MATCH(CentrepointSourced[[#This Row],[Local Authority DQ]],ConsolGeog[la_name],0)))</f>
        <v>E07000172</v>
      </c>
      <c r="S137" s="41" t="str">
        <f>IF(OR(CentrepointSourced[[#This Row],[Country]]="Northern Ireland",CentrepointSourced[[#This Row],[Country]]="Scotland",CentrepointSourced[[#This Row],[Country]]="Wales"),"Local Authority",CentrepointSourced[[#This Row],[LA type]])</f>
        <v>District</v>
      </c>
      <c r="T137" s="41">
        <f>IF(TRIM(CentrepointSourced[[#This Row],[Presented HS]])="",0,IF(CentrepointSourced[[#This Row],[Presented HS]]="&lt;5",2.5,IF(CentrepointSourced[[#This Row],[Presented HS]]="&lt;10",5,VALUE(TRIM(CentrepointSourced[[#This Row],[Presented HS]])))))</f>
        <v>0</v>
      </c>
      <c r="U137" s="41">
        <f>IF(TRIM(CentrepointSourced[[#This Row],[Assessed HS]])="",0,IF(CentrepointSourced[[#This Row],[Assessed HS]]="&lt;5",2.5,IF(CentrepointSourced[[#This Row],[Assessed HS]]="&lt;10",5,VALUE(TRIM(CentrepointSourced[[#This Row],[Assessed HS]])))))</f>
        <v>0</v>
      </c>
      <c r="V137" s="41">
        <f>IF(TRIM(CentrepointSourced[[#This Row],[Presented CS]])="",0,IF(CentrepointSourced[[#This Row],[Presented CS]]="&lt;5",2.5,IF(CentrepointSourced[[#This Row],[Presented CS]]="&lt;10",5,VALUE(TRIM(CentrepointSourced[[#This Row],[Presented CS]])))))</f>
        <v>0</v>
      </c>
      <c r="W137" s="41">
        <f>IF(TRIM(CentrepointSourced[[#This Row],[Assessed CS]])="",0,IF(CentrepointSourced[[#This Row],[Assessed CS]]="&lt;5",2.5,IF(CentrepointSourced[[#This Row],[Assessed CS]]="&lt;10",5,VALUE(TRIM(CentrepointSourced[[#This Row],[Assessed CS]])))))</f>
        <v>0</v>
      </c>
      <c r="X137" s="106">
        <f>IF(CentrepointSourced[[#This Row],[Age]]="16-17",CentrepointSourced[[#This Row],[Presented HS DQ]],0)</f>
        <v>0</v>
      </c>
      <c r="Y137" s="106">
        <f>IF(CentrepointSourced[[#This Row],[Age]]="16-24",CentrepointSourced[[#This Row],[Presented HS DQ]],0)</f>
        <v>0</v>
      </c>
      <c r="Z137" s="106">
        <f>IF(CentrepointSourced[[#This Row],[Age]]="18-24",CentrepointSourced[[#This Row],[Presented HS DQ]],0)</f>
        <v>0</v>
      </c>
      <c r="AA137" s="106">
        <f>IF(CentrepointSourced[[#This Row],[Age]]="16-17",CentrepointSourced[[#This Row],[Presented CS DQ]],0)</f>
        <v>0</v>
      </c>
      <c r="AB137" s="106">
        <f>IF(CentrepointSourced[[#This Row],[Age]]="16-24",CentrepointSourced[[#This Row],[Presented CS DQ]],0)</f>
        <v>0</v>
      </c>
      <c r="AC137" s="106">
        <f>IF(CentrepointSourced[[#This Row],[Age]]="18-24",CentrepointSourced[[#This Row],[Presented CS DQ]],0)</f>
        <v>0</v>
      </c>
      <c r="AD137" s="107">
        <f>IF(CentrepointSourced[[#This Row],[Age]]="16-17",CentrepointSourced[[#This Row],[Assessed HS DQ]],0)</f>
        <v>0</v>
      </c>
      <c r="AE137" s="107">
        <f>IF(CentrepointSourced[[#This Row],[Age]]="16-24",CentrepointSourced[[#This Row],[Assessed HS DQ]],0)</f>
        <v>0</v>
      </c>
      <c r="AF137" s="107">
        <f>IF(CentrepointSourced[[#This Row],[Age]]="18-24",CentrepointSourced[[#This Row],[Assessed HS DQ]],0)</f>
        <v>0</v>
      </c>
      <c r="AG137" s="107">
        <f>IF(CentrepointSourced[[#This Row],[Age]]="16-17",CentrepointSourced[[#This Row],[Assessed CS DQ]],0)</f>
        <v>0</v>
      </c>
      <c r="AH137" s="107">
        <f>IF(CentrepointSourced[[#This Row],[Age]]="16-24",CentrepointSourced[[#This Row],[Assessed CS DQ]],0)</f>
        <v>0</v>
      </c>
      <c r="AI137" s="107">
        <f>IF(CentrepointSourced[[#This Row],[Age]]="18-24",CentrepointSourced[[#This Row],[Assessed CS DQ]],0)</f>
        <v>0</v>
      </c>
    </row>
    <row r="138" spans="1:35" customFormat="1" ht="13.5" customHeight="1">
      <c r="A138" s="45" t="s">
        <v>40</v>
      </c>
      <c r="B138" s="62" t="s">
        <v>122</v>
      </c>
      <c r="C138" s="45" t="s">
        <v>42</v>
      </c>
      <c r="D138" s="62"/>
      <c r="E138" s="67">
        <v>2014</v>
      </c>
      <c r="F138" s="67" t="s">
        <v>26</v>
      </c>
      <c r="G138" s="67">
        <v>62</v>
      </c>
      <c r="H138" s="68">
        <v>10</v>
      </c>
      <c r="I138" s="67">
        <v>3</v>
      </c>
      <c r="J138" s="45"/>
      <c r="K138" s="45"/>
      <c r="L138" s="45"/>
      <c r="M138" s="45"/>
      <c r="N138" s="45"/>
      <c r="O138" s="45"/>
      <c r="P138" s="45"/>
      <c r="Q138" s="41" t="str">
        <f>IF(CentrepointSourced[[#This Row],[Country]]="Northern Ireland","Northern Ireland",IFERROR(VLOOKUP(CentrepointSourced[[#This Row],[Local Authority]],LKP_LANameDQ[],2,FALSE),CentrepointSourced[[#This Row],[Local Authority]]))</f>
        <v>Broxtowe</v>
      </c>
      <c r="R138" s="41" t="str">
        <f>IF(CentrepointSourced[[#This Row],[LA type]]="County","",INDEX(ConsolGeog[lad14cd],MATCH(CentrepointSourced[[#This Row],[Local Authority DQ]],ConsolGeog[la_name],0)))</f>
        <v>E07000172</v>
      </c>
      <c r="S138" s="41" t="str">
        <f>IF(OR(CentrepointSourced[[#This Row],[Country]]="Northern Ireland",CentrepointSourced[[#This Row],[Country]]="Scotland",CentrepointSourced[[#This Row],[Country]]="Wales"),"Local Authority",CentrepointSourced[[#This Row],[LA type]])</f>
        <v>District</v>
      </c>
      <c r="T138" s="41">
        <f>IF(TRIM(CentrepointSourced[[#This Row],[Presented HS]])="",0,IF(CentrepointSourced[[#This Row],[Presented HS]]="&lt;5",2.5,IF(CentrepointSourced[[#This Row],[Presented HS]]="&lt;10",5,VALUE(TRIM(CentrepointSourced[[#This Row],[Presented HS]])))))</f>
        <v>62</v>
      </c>
      <c r="U138" s="41">
        <f>IF(TRIM(CentrepointSourced[[#This Row],[Assessed HS]])="",0,IF(CentrepointSourced[[#This Row],[Assessed HS]]="&lt;5",2.5,IF(CentrepointSourced[[#This Row],[Assessed HS]]="&lt;10",5,VALUE(TRIM(CentrepointSourced[[#This Row],[Assessed HS]])))))</f>
        <v>10</v>
      </c>
      <c r="V138" s="41">
        <f>IF(TRIM(CentrepointSourced[[#This Row],[Presented CS]])="",0,IF(CentrepointSourced[[#This Row],[Presented CS]]="&lt;5",2.5,IF(CentrepointSourced[[#This Row],[Presented CS]]="&lt;10",5,VALUE(TRIM(CentrepointSourced[[#This Row],[Presented CS]])))))</f>
        <v>0</v>
      </c>
      <c r="W138" s="41">
        <f>IF(TRIM(CentrepointSourced[[#This Row],[Assessed CS]])="",0,IF(CentrepointSourced[[#This Row],[Assessed CS]]="&lt;5",2.5,IF(CentrepointSourced[[#This Row],[Assessed CS]]="&lt;10",5,VALUE(TRIM(CentrepointSourced[[#This Row],[Assessed CS]])))))</f>
        <v>0</v>
      </c>
      <c r="X138" s="106">
        <f>IF(CentrepointSourced[[#This Row],[Age]]="16-17",CentrepointSourced[[#This Row],[Presented HS DQ]],0)</f>
        <v>0</v>
      </c>
      <c r="Y138" s="106">
        <f>IF(CentrepointSourced[[#This Row],[Age]]="16-24",CentrepointSourced[[#This Row],[Presented HS DQ]],0)</f>
        <v>0</v>
      </c>
      <c r="Z138" s="106">
        <f>IF(CentrepointSourced[[#This Row],[Age]]="18-24",CentrepointSourced[[#This Row],[Presented HS DQ]],0)</f>
        <v>62</v>
      </c>
      <c r="AA138" s="106">
        <f>IF(CentrepointSourced[[#This Row],[Age]]="16-17",CentrepointSourced[[#This Row],[Presented CS DQ]],0)</f>
        <v>0</v>
      </c>
      <c r="AB138" s="106">
        <f>IF(CentrepointSourced[[#This Row],[Age]]="16-24",CentrepointSourced[[#This Row],[Presented CS DQ]],0)</f>
        <v>0</v>
      </c>
      <c r="AC138" s="106">
        <f>IF(CentrepointSourced[[#This Row],[Age]]="18-24",CentrepointSourced[[#This Row],[Presented CS DQ]],0)</f>
        <v>0</v>
      </c>
      <c r="AD138" s="107">
        <f>IF(CentrepointSourced[[#This Row],[Age]]="16-17",CentrepointSourced[[#This Row],[Assessed HS DQ]],0)</f>
        <v>0</v>
      </c>
      <c r="AE138" s="107">
        <f>IF(CentrepointSourced[[#This Row],[Age]]="16-24",CentrepointSourced[[#This Row],[Assessed HS DQ]],0)</f>
        <v>0</v>
      </c>
      <c r="AF138" s="107">
        <f>IF(CentrepointSourced[[#This Row],[Age]]="18-24",CentrepointSourced[[#This Row],[Assessed HS DQ]],0)</f>
        <v>10</v>
      </c>
      <c r="AG138" s="107">
        <f>IF(CentrepointSourced[[#This Row],[Age]]="16-17",CentrepointSourced[[#This Row],[Assessed CS DQ]],0)</f>
        <v>0</v>
      </c>
      <c r="AH138" s="107">
        <f>IF(CentrepointSourced[[#This Row],[Age]]="16-24",CentrepointSourced[[#This Row],[Assessed CS DQ]],0)</f>
        <v>0</v>
      </c>
      <c r="AI138" s="107">
        <f>IF(CentrepointSourced[[#This Row],[Age]]="18-24",CentrepointSourced[[#This Row],[Assessed CS DQ]],0)</f>
        <v>0</v>
      </c>
    </row>
    <row r="139" spans="1:35" customFormat="1" ht="13.5" customHeight="1">
      <c r="A139" s="45" t="s">
        <v>40</v>
      </c>
      <c r="B139" s="45" t="s">
        <v>174</v>
      </c>
      <c r="C139" s="45" t="s">
        <v>165</v>
      </c>
      <c r="D139" s="45"/>
      <c r="E139" s="67">
        <v>2012</v>
      </c>
      <c r="F139" s="67" t="s">
        <v>25</v>
      </c>
      <c r="G139" s="67">
        <v>6</v>
      </c>
      <c r="H139" s="68">
        <v>6</v>
      </c>
      <c r="I139" s="67">
        <v>2</v>
      </c>
      <c r="J139" s="45"/>
      <c r="K139" s="67"/>
      <c r="L139" s="67"/>
      <c r="M139" s="67"/>
      <c r="N139" s="67"/>
      <c r="O139" s="67"/>
      <c r="P139" s="67"/>
      <c r="Q139" s="41" t="str">
        <f>IF(CentrepointSourced[[#This Row],[Country]]="Northern Ireland","Northern Ireland",IFERROR(VLOOKUP(CentrepointSourced[[#This Row],[Local Authority]],LKP_LANameDQ[],2,FALSE),CentrepointSourced[[#This Row],[Local Authority]]))</f>
        <v>Bury</v>
      </c>
      <c r="R139" s="41" t="str">
        <f>IF(CentrepointSourced[[#This Row],[LA type]]="County","",INDEX(ConsolGeog[lad14cd],MATCH(CentrepointSourced[[#This Row],[Local Authority DQ]],ConsolGeog[la_name],0)))</f>
        <v>E08000002</v>
      </c>
      <c r="S139" s="41" t="str">
        <f>IF(OR(CentrepointSourced[[#This Row],[Country]]="Northern Ireland",CentrepointSourced[[#This Row],[Country]]="Scotland",CentrepointSourced[[#This Row],[Country]]="Wales"),"Local Authority",CentrepointSourced[[#This Row],[LA type]])</f>
        <v>Unitary</v>
      </c>
      <c r="T139" s="41">
        <f>IF(TRIM(CentrepointSourced[[#This Row],[Presented HS]])="",0,IF(CentrepointSourced[[#This Row],[Presented HS]]="&lt;5",2.5,IF(CentrepointSourced[[#This Row],[Presented HS]]="&lt;10",5,VALUE(TRIM(CentrepointSourced[[#This Row],[Presented HS]])))))</f>
        <v>6</v>
      </c>
      <c r="U139" s="41">
        <f>IF(TRIM(CentrepointSourced[[#This Row],[Assessed HS]])="",0,IF(CentrepointSourced[[#This Row],[Assessed HS]]="&lt;5",2.5,IF(CentrepointSourced[[#This Row],[Assessed HS]]="&lt;10",5,VALUE(TRIM(CentrepointSourced[[#This Row],[Assessed HS]])))))</f>
        <v>6</v>
      </c>
      <c r="V139" s="41">
        <f>IF(TRIM(CentrepointSourced[[#This Row],[Presented CS]])="",0,IF(CentrepointSourced[[#This Row],[Presented CS]]="&lt;5",2.5,IF(CentrepointSourced[[#This Row],[Presented CS]]="&lt;10",5,VALUE(TRIM(CentrepointSourced[[#This Row],[Presented CS]])))))</f>
        <v>0</v>
      </c>
      <c r="W139" s="41">
        <f>IF(TRIM(CentrepointSourced[[#This Row],[Assessed CS]])="",0,IF(CentrepointSourced[[#This Row],[Assessed CS]]="&lt;5",2.5,IF(CentrepointSourced[[#This Row],[Assessed CS]]="&lt;10",5,VALUE(TRIM(CentrepointSourced[[#This Row],[Assessed CS]])))))</f>
        <v>0</v>
      </c>
      <c r="X139" s="106">
        <f>IF(CentrepointSourced[[#This Row],[Age]]="16-17",CentrepointSourced[[#This Row],[Presented HS DQ]],0)</f>
        <v>6</v>
      </c>
      <c r="Y139" s="106">
        <f>IF(CentrepointSourced[[#This Row],[Age]]="16-24",CentrepointSourced[[#This Row],[Presented HS DQ]],0)</f>
        <v>0</v>
      </c>
      <c r="Z139" s="106">
        <f>IF(CentrepointSourced[[#This Row],[Age]]="18-24",CentrepointSourced[[#This Row],[Presented HS DQ]],0)</f>
        <v>0</v>
      </c>
      <c r="AA139" s="106">
        <f>IF(CentrepointSourced[[#This Row],[Age]]="16-17",CentrepointSourced[[#This Row],[Presented CS DQ]],0)</f>
        <v>0</v>
      </c>
      <c r="AB139" s="106">
        <f>IF(CentrepointSourced[[#This Row],[Age]]="16-24",CentrepointSourced[[#This Row],[Presented CS DQ]],0)</f>
        <v>0</v>
      </c>
      <c r="AC139" s="106">
        <f>IF(CentrepointSourced[[#This Row],[Age]]="18-24",CentrepointSourced[[#This Row],[Presented CS DQ]],0)</f>
        <v>0</v>
      </c>
      <c r="AD139" s="107">
        <f>IF(CentrepointSourced[[#This Row],[Age]]="16-17",CentrepointSourced[[#This Row],[Assessed HS DQ]],0)</f>
        <v>6</v>
      </c>
      <c r="AE139" s="107">
        <f>IF(CentrepointSourced[[#This Row],[Age]]="16-24",CentrepointSourced[[#This Row],[Assessed HS DQ]],0)</f>
        <v>0</v>
      </c>
      <c r="AF139" s="107">
        <f>IF(CentrepointSourced[[#This Row],[Age]]="18-24",CentrepointSourced[[#This Row],[Assessed HS DQ]],0)</f>
        <v>0</v>
      </c>
      <c r="AG139" s="107">
        <f>IF(CentrepointSourced[[#This Row],[Age]]="16-17",CentrepointSourced[[#This Row],[Assessed CS DQ]],0)</f>
        <v>0</v>
      </c>
      <c r="AH139" s="107">
        <f>IF(CentrepointSourced[[#This Row],[Age]]="16-24",CentrepointSourced[[#This Row],[Assessed CS DQ]],0)</f>
        <v>0</v>
      </c>
      <c r="AI139" s="107">
        <f>IF(CentrepointSourced[[#This Row],[Age]]="18-24",CentrepointSourced[[#This Row],[Assessed CS DQ]],0)</f>
        <v>0</v>
      </c>
    </row>
    <row r="140" spans="1:35" customFormat="1" ht="13.5" customHeight="1">
      <c r="A140" s="45" t="s">
        <v>40</v>
      </c>
      <c r="B140" s="45" t="s">
        <v>174</v>
      </c>
      <c r="C140" s="45" t="s">
        <v>165</v>
      </c>
      <c r="D140" s="45"/>
      <c r="E140" s="67">
        <v>2012</v>
      </c>
      <c r="F140" s="67" t="s">
        <v>26</v>
      </c>
      <c r="G140" s="67">
        <v>113</v>
      </c>
      <c r="H140" s="68">
        <v>113</v>
      </c>
      <c r="I140" s="67">
        <v>46</v>
      </c>
      <c r="J140" s="45"/>
      <c r="K140" s="67"/>
      <c r="L140" s="67"/>
      <c r="M140" s="67"/>
      <c r="N140" s="67"/>
      <c r="O140" s="67"/>
      <c r="P140" s="67"/>
      <c r="Q140" s="41" t="str">
        <f>IF(CentrepointSourced[[#This Row],[Country]]="Northern Ireland","Northern Ireland",IFERROR(VLOOKUP(CentrepointSourced[[#This Row],[Local Authority]],LKP_LANameDQ[],2,FALSE),CentrepointSourced[[#This Row],[Local Authority]]))</f>
        <v>Bury</v>
      </c>
      <c r="R140" s="41" t="str">
        <f>IF(CentrepointSourced[[#This Row],[LA type]]="County","",INDEX(ConsolGeog[lad14cd],MATCH(CentrepointSourced[[#This Row],[Local Authority DQ]],ConsolGeog[la_name],0)))</f>
        <v>E08000002</v>
      </c>
      <c r="S140" s="41" t="str">
        <f>IF(OR(CentrepointSourced[[#This Row],[Country]]="Northern Ireland",CentrepointSourced[[#This Row],[Country]]="Scotland",CentrepointSourced[[#This Row],[Country]]="Wales"),"Local Authority",CentrepointSourced[[#This Row],[LA type]])</f>
        <v>Unitary</v>
      </c>
      <c r="T140" s="41">
        <f>IF(TRIM(CentrepointSourced[[#This Row],[Presented HS]])="",0,IF(CentrepointSourced[[#This Row],[Presented HS]]="&lt;5",2.5,IF(CentrepointSourced[[#This Row],[Presented HS]]="&lt;10",5,VALUE(TRIM(CentrepointSourced[[#This Row],[Presented HS]])))))</f>
        <v>113</v>
      </c>
      <c r="U140" s="41">
        <f>IF(TRIM(CentrepointSourced[[#This Row],[Assessed HS]])="",0,IF(CentrepointSourced[[#This Row],[Assessed HS]]="&lt;5",2.5,IF(CentrepointSourced[[#This Row],[Assessed HS]]="&lt;10",5,VALUE(TRIM(CentrepointSourced[[#This Row],[Assessed HS]])))))</f>
        <v>113</v>
      </c>
      <c r="V140" s="41">
        <f>IF(TRIM(CentrepointSourced[[#This Row],[Presented CS]])="",0,IF(CentrepointSourced[[#This Row],[Presented CS]]="&lt;5",2.5,IF(CentrepointSourced[[#This Row],[Presented CS]]="&lt;10",5,VALUE(TRIM(CentrepointSourced[[#This Row],[Presented CS]])))))</f>
        <v>0</v>
      </c>
      <c r="W140" s="41">
        <f>IF(TRIM(CentrepointSourced[[#This Row],[Assessed CS]])="",0,IF(CentrepointSourced[[#This Row],[Assessed CS]]="&lt;5",2.5,IF(CentrepointSourced[[#This Row],[Assessed CS]]="&lt;10",5,VALUE(TRIM(CentrepointSourced[[#This Row],[Assessed CS]])))))</f>
        <v>0</v>
      </c>
      <c r="X140" s="106">
        <f>IF(CentrepointSourced[[#This Row],[Age]]="16-17",CentrepointSourced[[#This Row],[Presented HS DQ]],0)</f>
        <v>0</v>
      </c>
      <c r="Y140" s="106">
        <f>IF(CentrepointSourced[[#This Row],[Age]]="16-24",CentrepointSourced[[#This Row],[Presented HS DQ]],0)</f>
        <v>0</v>
      </c>
      <c r="Z140" s="106">
        <f>IF(CentrepointSourced[[#This Row],[Age]]="18-24",CentrepointSourced[[#This Row],[Presented HS DQ]],0)</f>
        <v>113</v>
      </c>
      <c r="AA140" s="106">
        <f>IF(CentrepointSourced[[#This Row],[Age]]="16-17",CentrepointSourced[[#This Row],[Presented CS DQ]],0)</f>
        <v>0</v>
      </c>
      <c r="AB140" s="106">
        <f>IF(CentrepointSourced[[#This Row],[Age]]="16-24",CentrepointSourced[[#This Row],[Presented CS DQ]],0)</f>
        <v>0</v>
      </c>
      <c r="AC140" s="106">
        <f>IF(CentrepointSourced[[#This Row],[Age]]="18-24",CentrepointSourced[[#This Row],[Presented CS DQ]],0)</f>
        <v>0</v>
      </c>
      <c r="AD140" s="107">
        <f>IF(CentrepointSourced[[#This Row],[Age]]="16-17",CentrepointSourced[[#This Row],[Assessed HS DQ]],0)</f>
        <v>0</v>
      </c>
      <c r="AE140" s="107">
        <f>IF(CentrepointSourced[[#This Row],[Age]]="16-24",CentrepointSourced[[#This Row],[Assessed HS DQ]],0)</f>
        <v>0</v>
      </c>
      <c r="AF140" s="107">
        <f>IF(CentrepointSourced[[#This Row],[Age]]="18-24",CentrepointSourced[[#This Row],[Assessed HS DQ]],0)</f>
        <v>113</v>
      </c>
      <c r="AG140" s="107">
        <f>IF(CentrepointSourced[[#This Row],[Age]]="16-17",CentrepointSourced[[#This Row],[Assessed CS DQ]],0)</f>
        <v>0</v>
      </c>
      <c r="AH140" s="107">
        <f>IF(CentrepointSourced[[#This Row],[Age]]="16-24",CentrepointSourced[[#This Row],[Assessed CS DQ]],0)</f>
        <v>0</v>
      </c>
      <c r="AI140" s="107">
        <f>IF(CentrepointSourced[[#This Row],[Age]]="18-24",CentrepointSourced[[#This Row],[Assessed CS DQ]],0)</f>
        <v>0</v>
      </c>
    </row>
    <row r="141" spans="1:35" customFormat="1" ht="13.5" customHeight="1">
      <c r="A141" s="45" t="s">
        <v>40</v>
      </c>
      <c r="B141" s="45" t="s">
        <v>174</v>
      </c>
      <c r="C141" s="45" t="s">
        <v>165</v>
      </c>
      <c r="D141" s="45"/>
      <c r="E141" s="67">
        <v>2013</v>
      </c>
      <c r="F141" s="67" t="s">
        <v>25</v>
      </c>
      <c r="G141" s="67">
        <v>5</v>
      </c>
      <c r="H141" s="68">
        <v>5</v>
      </c>
      <c r="I141" s="67">
        <v>4</v>
      </c>
      <c r="J141" s="45"/>
      <c r="K141" s="67"/>
      <c r="L141" s="67"/>
      <c r="M141" s="67"/>
      <c r="N141" s="67"/>
      <c r="O141" s="67"/>
      <c r="P141" s="67"/>
      <c r="Q141" s="41" t="str">
        <f>IF(CentrepointSourced[[#This Row],[Country]]="Northern Ireland","Northern Ireland",IFERROR(VLOOKUP(CentrepointSourced[[#This Row],[Local Authority]],LKP_LANameDQ[],2,FALSE),CentrepointSourced[[#This Row],[Local Authority]]))</f>
        <v>Bury</v>
      </c>
      <c r="R141" s="41" t="str">
        <f>IF(CentrepointSourced[[#This Row],[LA type]]="County","",INDEX(ConsolGeog[lad14cd],MATCH(CentrepointSourced[[#This Row],[Local Authority DQ]],ConsolGeog[la_name],0)))</f>
        <v>E08000002</v>
      </c>
      <c r="S141" s="41" t="str">
        <f>IF(OR(CentrepointSourced[[#This Row],[Country]]="Northern Ireland",CentrepointSourced[[#This Row],[Country]]="Scotland",CentrepointSourced[[#This Row],[Country]]="Wales"),"Local Authority",CentrepointSourced[[#This Row],[LA type]])</f>
        <v>Unitary</v>
      </c>
      <c r="T141" s="41">
        <f>IF(TRIM(CentrepointSourced[[#This Row],[Presented HS]])="",0,IF(CentrepointSourced[[#This Row],[Presented HS]]="&lt;5",2.5,IF(CentrepointSourced[[#This Row],[Presented HS]]="&lt;10",5,VALUE(TRIM(CentrepointSourced[[#This Row],[Presented HS]])))))</f>
        <v>5</v>
      </c>
      <c r="U141" s="41">
        <f>IF(TRIM(CentrepointSourced[[#This Row],[Assessed HS]])="",0,IF(CentrepointSourced[[#This Row],[Assessed HS]]="&lt;5",2.5,IF(CentrepointSourced[[#This Row],[Assessed HS]]="&lt;10",5,VALUE(TRIM(CentrepointSourced[[#This Row],[Assessed HS]])))))</f>
        <v>5</v>
      </c>
      <c r="V141" s="41">
        <f>IF(TRIM(CentrepointSourced[[#This Row],[Presented CS]])="",0,IF(CentrepointSourced[[#This Row],[Presented CS]]="&lt;5",2.5,IF(CentrepointSourced[[#This Row],[Presented CS]]="&lt;10",5,VALUE(TRIM(CentrepointSourced[[#This Row],[Presented CS]])))))</f>
        <v>0</v>
      </c>
      <c r="W141" s="41">
        <f>IF(TRIM(CentrepointSourced[[#This Row],[Assessed CS]])="",0,IF(CentrepointSourced[[#This Row],[Assessed CS]]="&lt;5",2.5,IF(CentrepointSourced[[#This Row],[Assessed CS]]="&lt;10",5,VALUE(TRIM(CentrepointSourced[[#This Row],[Assessed CS]])))))</f>
        <v>0</v>
      </c>
      <c r="X141" s="106">
        <f>IF(CentrepointSourced[[#This Row],[Age]]="16-17",CentrepointSourced[[#This Row],[Presented HS DQ]],0)</f>
        <v>5</v>
      </c>
      <c r="Y141" s="106">
        <f>IF(CentrepointSourced[[#This Row],[Age]]="16-24",CentrepointSourced[[#This Row],[Presented HS DQ]],0)</f>
        <v>0</v>
      </c>
      <c r="Z141" s="106">
        <f>IF(CentrepointSourced[[#This Row],[Age]]="18-24",CentrepointSourced[[#This Row],[Presented HS DQ]],0)</f>
        <v>0</v>
      </c>
      <c r="AA141" s="106">
        <f>IF(CentrepointSourced[[#This Row],[Age]]="16-17",CentrepointSourced[[#This Row],[Presented CS DQ]],0)</f>
        <v>0</v>
      </c>
      <c r="AB141" s="106">
        <f>IF(CentrepointSourced[[#This Row],[Age]]="16-24",CentrepointSourced[[#This Row],[Presented CS DQ]],0)</f>
        <v>0</v>
      </c>
      <c r="AC141" s="106">
        <f>IF(CentrepointSourced[[#This Row],[Age]]="18-24",CentrepointSourced[[#This Row],[Presented CS DQ]],0)</f>
        <v>0</v>
      </c>
      <c r="AD141" s="107">
        <f>IF(CentrepointSourced[[#This Row],[Age]]="16-17",CentrepointSourced[[#This Row],[Assessed HS DQ]],0)</f>
        <v>5</v>
      </c>
      <c r="AE141" s="107">
        <f>IF(CentrepointSourced[[#This Row],[Age]]="16-24",CentrepointSourced[[#This Row],[Assessed HS DQ]],0)</f>
        <v>0</v>
      </c>
      <c r="AF141" s="107">
        <f>IF(CentrepointSourced[[#This Row],[Age]]="18-24",CentrepointSourced[[#This Row],[Assessed HS DQ]],0)</f>
        <v>0</v>
      </c>
      <c r="AG141" s="107">
        <f>IF(CentrepointSourced[[#This Row],[Age]]="16-17",CentrepointSourced[[#This Row],[Assessed CS DQ]],0)</f>
        <v>0</v>
      </c>
      <c r="AH141" s="107">
        <f>IF(CentrepointSourced[[#This Row],[Age]]="16-24",CentrepointSourced[[#This Row],[Assessed CS DQ]],0)</f>
        <v>0</v>
      </c>
      <c r="AI141" s="107">
        <f>IF(CentrepointSourced[[#This Row],[Age]]="18-24",CentrepointSourced[[#This Row],[Assessed CS DQ]],0)</f>
        <v>0</v>
      </c>
    </row>
    <row r="142" spans="1:35" customFormat="1" ht="13.5" customHeight="1">
      <c r="A142" s="45" t="s">
        <v>40</v>
      </c>
      <c r="B142" s="45" t="s">
        <v>174</v>
      </c>
      <c r="C142" s="45" t="s">
        <v>165</v>
      </c>
      <c r="D142" s="45"/>
      <c r="E142" s="67">
        <v>2013</v>
      </c>
      <c r="F142" s="67" t="s">
        <v>26</v>
      </c>
      <c r="G142" s="67">
        <v>112</v>
      </c>
      <c r="H142" s="68">
        <v>112</v>
      </c>
      <c r="I142" s="67">
        <v>50</v>
      </c>
      <c r="J142" s="45"/>
      <c r="K142" s="67"/>
      <c r="L142" s="67"/>
      <c r="M142" s="67"/>
      <c r="N142" s="67"/>
      <c r="O142" s="67"/>
      <c r="P142" s="67"/>
      <c r="Q142" s="41" t="str">
        <f>IF(CentrepointSourced[[#This Row],[Country]]="Northern Ireland","Northern Ireland",IFERROR(VLOOKUP(CentrepointSourced[[#This Row],[Local Authority]],LKP_LANameDQ[],2,FALSE),CentrepointSourced[[#This Row],[Local Authority]]))</f>
        <v>Bury</v>
      </c>
      <c r="R142" s="41" t="str">
        <f>IF(CentrepointSourced[[#This Row],[LA type]]="County","",INDEX(ConsolGeog[lad14cd],MATCH(CentrepointSourced[[#This Row],[Local Authority DQ]],ConsolGeog[la_name],0)))</f>
        <v>E08000002</v>
      </c>
      <c r="S142" s="41" t="str">
        <f>IF(OR(CentrepointSourced[[#This Row],[Country]]="Northern Ireland",CentrepointSourced[[#This Row],[Country]]="Scotland",CentrepointSourced[[#This Row],[Country]]="Wales"),"Local Authority",CentrepointSourced[[#This Row],[LA type]])</f>
        <v>Unitary</v>
      </c>
      <c r="T142" s="41">
        <f>IF(TRIM(CentrepointSourced[[#This Row],[Presented HS]])="",0,IF(CentrepointSourced[[#This Row],[Presented HS]]="&lt;5",2.5,IF(CentrepointSourced[[#This Row],[Presented HS]]="&lt;10",5,VALUE(TRIM(CentrepointSourced[[#This Row],[Presented HS]])))))</f>
        <v>112</v>
      </c>
      <c r="U142" s="41">
        <f>IF(TRIM(CentrepointSourced[[#This Row],[Assessed HS]])="",0,IF(CentrepointSourced[[#This Row],[Assessed HS]]="&lt;5",2.5,IF(CentrepointSourced[[#This Row],[Assessed HS]]="&lt;10",5,VALUE(TRIM(CentrepointSourced[[#This Row],[Assessed HS]])))))</f>
        <v>112</v>
      </c>
      <c r="V142" s="41">
        <f>IF(TRIM(CentrepointSourced[[#This Row],[Presented CS]])="",0,IF(CentrepointSourced[[#This Row],[Presented CS]]="&lt;5",2.5,IF(CentrepointSourced[[#This Row],[Presented CS]]="&lt;10",5,VALUE(TRIM(CentrepointSourced[[#This Row],[Presented CS]])))))</f>
        <v>0</v>
      </c>
      <c r="W142" s="41">
        <f>IF(TRIM(CentrepointSourced[[#This Row],[Assessed CS]])="",0,IF(CentrepointSourced[[#This Row],[Assessed CS]]="&lt;5",2.5,IF(CentrepointSourced[[#This Row],[Assessed CS]]="&lt;10",5,VALUE(TRIM(CentrepointSourced[[#This Row],[Assessed CS]])))))</f>
        <v>0</v>
      </c>
      <c r="X142" s="106">
        <f>IF(CentrepointSourced[[#This Row],[Age]]="16-17",CentrepointSourced[[#This Row],[Presented HS DQ]],0)</f>
        <v>0</v>
      </c>
      <c r="Y142" s="106">
        <f>IF(CentrepointSourced[[#This Row],[Age]]="16-24",CentrepointSourced[[#This Row],[Presented HS DQ]],0)</f>
        <v>0</v>
      </c>
      <c r="Z142" s="106">
        <f>IF(CentrepointSourced[[#This Row],[Age]]="18-24",CentrepointSourced[[#This Row],[Presented HS DQ]],0)</f>
        <v>112</v>
      </c>
      <c r="AA142" s="106">
        <f>IF(CentrepointSourced[[#This Row],[Age]]="16-17",CentrepointSourced[[#This Row],[Presented CS DQ]],0)</f>
        <v>0</v>
      </c>
      <c r="AB142" s="106">
        <f>IF(CentrepointSourced[[#This Row],[Age]]="16-24",CentrepointSourced[[#This Row],[Presented CS DQ]],0)</f>
        <v>0</v>
      </c>
      <c r="AC142" s="106">
        <f>IF(CentrepointSourced[[#This Row],[Age]]="18-24",CentrepointSourced[[#This Row],[Presented CS DQ]],0)</f>
        <v>0</v>
      </c>
      <c r="AD142" s="107">
        <f>IF(CentrepointSourced[[#This Row],[Age]]="16-17",CentrepointSourced[[#This Row],[Assessed HS DQ]],0)</f>
        <v>0</v>
      </c>
      <c r="AE142" s="107">
        <f>IF(CentrepointSourced[[#This Row],[Age]]="16-24",CentrepointSourced[[#This Row],[Assessed HS DQ]],0)</f>
        <v>0</v>
      </c>
      <c r="AF142" s="107">
        <f>IF(CentrepointSourced[[#This Row],[Age]]="18-24",CentrepointSourced[[#This Row],[Assessed HS DQ]],0)</f>
        <v>112</v>
      </c>
      <c r="AG142" s="107">
        <f>IF(CentrepointSourced[[#This Row],[Age]]="16-17",CentrepointSourced[[#This Row],[Assessed CS DQ]],0)</f>
        <v>0</v>
      </c>
      <c r="AH142" s="107">
        <f>IF(CentrepointSourced[[#This Row],[Age]]="16-24",CentrepointSourced[[#This Row],[Assessed CS DQ]],0)</f>
        <v>0</v>
      </c>
      <c r="AI142" s="107">
        <f>IF(CentrepointSourced[[#This Row],[Age]]="18-24",CentrepointSourced[[#This Row],[Assessed CS DQ]],0)</f>
        <v>0</v>
      </c>
    </row>
    <row r="143" spans="1:35" customFormat="1" ht="13.5" customHeight="1">
      <c r="A143" s="45" t="s">
        <v>40</v>
      </c>
      <c r="B143" s="45" t="s">
        <v>174</v>
      </c>
      <c r="C143" s="45" t="s">
        <v>165</v>
      </c>
      <c r="D143" s="45"/>
      <c r="E143" s="67">
        <v>2014</v>
      </c>
      <c r="F143" s="67" t="s">
        <v>25</v>
      </c>
      <c r="G143" s="67">
        <v>4</v>
      </c>
      <c r="H143" s="68">
        <v>4</v>
      </c>
      <c r="I143" s="67">
        <v>1</v>
      </c>
      <c r="J143" s="45"/>
      <c r="K143" s="67"/>
      <c r="L143" s="67"/>
      <c r="M143" s="67"/>
      <c r="N143" s="67"/>
      <c r="O143" s="67"/>
      <c r="P143" s="67"/>
      <c r="Q143" s="41" t="str">
        <f>IF(CentrepointSourced[[#This Row],[Country]]="Northern Ireland","Northern Ireland",IFERROR(VLOOKUP(CentrepointSourced[[#This Row],[Local Authority]],LKP_LANameDQ[],2,FALSE),CentrepointSourced[[#This Row],[Local Authority]]))</f>
        <v>Bury</v>
      </c>
      <c r="R143" s="41" t="str">
        <f>IF(CentrepointSourced[[#This Row],[LA type]]="County","",INDEX(ConsolGeog[lad14cd],MATCH(CentrepointSourced[[#This Row],[Local Authority DQ]],ConsolGeog[la_name],0)))</f>
        <v>E08000002</v>
      </c>
      <c r="S143" s="41" t="str">
        <f>IF(OR(CentrepointSourced[[#This Row],[Country]]="Northern Ireland",CentrepointSourced[[#This Row],[Country]]="Scotland",CentrepointSourced[[#This Row],[Country]]="Wales"),"Local Authority",CentrepointSourced[[#This Row],[LA type]])</f>
        <v>Unitary</v>
      </c>
      <c r="T143" s="41">
        <f>IF(TRIM(CentrepointSourced[[#This Row],[Presented HS]])="",0,IF(CentrepointSourced[[#This Row],[Presented HS]]="&lt;5",2.5,IF(CentrepointSourced[[#This Row],[Presented HS]]="&lt;10",5,VALUE(TRIM(CentrepointSourced[[#This Row],[Presented HS]])))))</f>
        <v>4</v>
      </c>
      <c r="U143" s="41">
        <f>IF(TRIM(CentrepointSourced[[#This Row],[Assessed HS]])="",0,IF(CentrepointSourced[[#This Row],[Assessed HS]]="&lt;5",2.5,IF(CentrepointSourced[[#This Row],[Assessed HS]]="&lt;10",5,VALUE(TRIM(CentrepointSourced[[#This Row],[Assessed HS]])))))</f>
        <v>4</v>
      </c>
      <c r="V143" s="41">
        <f>IF(TRIM(CentrepointSourced[[#This Row],[Presented CS]])="",0,IF(CentrepointSourced[[#This Row],[Presented CS]]="&lt;5",2.5,IF(CentrepointSourced[[#This Row],[Presented CS]]="&lt;10",5,VALUE(TRIM(CentrepointSourced[[#This Row],[Presented CS]])))))</f>
        <v>0</v>
      </c>
      <c r="W143" s="41">
        <f>IF(TRIM(CentrepointSourced[[#This Row],[Assessed CS]])="",0,IF(CentrepointSourced[[#This Row],[Assessed CS]]="&lt;5",2.5,IF(CentrepointSourced[[#This Row],[Assessed CS]]="&lt;10",5,VALUE(TRIM(CentrepointSourced[[#This Row],[Assessed CS]])))))</f>
        <v>0</v>
      </c>
      <c r="X143" s="106">
        <f>IF(CentrepointSourced[[#This Row],[Age]]="16-17",CentrepointSourced[[#This Row],[Presented HS DQ]],0)</f>
        <v>4</v>
      </c>
      <c r="Y143" s="106">
        <f>IF(CentrepointSourced[[#This Row],[Age]]="16-24",CentrepointSourced[[#This Row],[Presented HS DQ]],0)</f>
        <v>0</v>
      </c>
      <c r="Z143" s="106">
        <f>IF(CentrepointSourced[[#This Row],[Age]]="18-24",CentrepointSourced[[#This Row],[Presented HS DQ]],0)</f>
        <v>0</v>
      </c>
      <c r="AA143" s="106">
        <f>IF(CentrepointSourced[[#This Row],[Age]]="16-17",CentrepointSourced[[#This Row],[Presented CS DQ]],0)</f>
        <v>0</v>
      </c>
      <c r="AB143" s="106">
        <f>IF(CentrepointSourced[[#This Row],[Age]]="16-24",CentrepointSourced[[#This Row],[Presented CS DQ]],0)</f>
        <v>0</v>
      </c>
      <c r="AC143" s="106">
        <f>IF(CentrepointSourced[[#This Row],[Age]]="18-24",CentrepointSourced[[#This Row],[Presented CS DQ]],0)</f>
        <v>0</v>
      </c>
      <c r="AD143" s="107">
        <f>IF(CentrepointSourced[[#This Row],[Age]]="16-17",CentrepointSourced[[#This Row],[Assessed HS DQ]],0)</f>
        <v>4</v>
      </c>
      <c r="AE143" s="107">
        <f>IF(CentrepointSourced[[#This Row],[Age]]="16-24",CentrepointSourced[[#This Row],[Assessed HS DQ]],0)</f>
        <v>0</v>
      </c>
      <c r="AF143" s="107">
        <f>IF(CentrepointSourced[[#This Row],[Age]]="18-24",CentrepointSourced[[#This Row],[Assessed HS DQ]],0)</f>
        <v>0</v>
      </c>
      <c r="AG143" s="107">
        <f>IF(CentrepointSourced[[#This Row],[Age]]="16-17",CentrepointSourced[[#This Row],[Assessed CS DQ]],0)</f>
        <v>0</v>
      </c>
      <c r="AH143" s="107">
        <f>IF(CentrepointSourced[[#This Row],[Age]]="16-24",CentrepointSourced[[#This Row],[Assessed CS DQ]],0)</f>
        <v>0</v>
      </c>
      <c r="AI143" s="107">
        <f>IF(CentrepointSourced[[#This Row],[Age]]="18-24",CentrepointSourced[[#This Row],[Assessed CS DQ]],0)</f>
        <v>0</v>
      </c>
    </row>
    <row r="144" spans="1:35" customFormat="1" ht="13.5" customHeight="1">
      <c r="A144" s="45" t="s">
        <v>40</v>
      </c>
      <c r="B144" s="45" t="s">
        <v>174</v>
      </c>
      <c r="C144" s="45" t="s">
        <v>165</v>
      </c>
      <c r="D144" s="45"/>
      <c r="E144" s="67">
        <v>2014</v>
      </c>
      <c r="F144" s="67" t="s">
        <v>26</v>
      </c>
      <c r="G144" s="67">
        <v>125</v>
      </c>
      <c r="H144" s="68">
        <v>125</v>
      </c>
      <c r="I144" s="67">
        <v>44</v>
      </c>
      <c r="J144" s="45"/>
      <c r="K144" s="67"/>
      <c r="L144" s="67"/>
      <c r="M144" s="67"/>
      <c r="N144" s="67"/>
      <c r="O144" s="67"/>
      <c r="P144" s="67"/>
      <c r="Q144" s="41" t="str">
        <f>IF(CentrepointSourced[[#This Row],[Country]]="Northern Ireland","Northern Ireland",IFERROR(VLOOKUP(CentrepointSourced[[#This Row],[Local Authority]],LKP_LANameDQ[],2,FALSE),CentrepointSourced[[#This Row],[Local Authority]]))</f>
        <v>Bury</v>
      </c>
      <c r="R144" s="41" t="str">
        <f>IF(CentrepointSourced[[#This Row],[LA type]]="County","",INDEX(ConsolGeog[lad14cd],MATCH(CentrepointSourced[[#This Row],[Local Authority DQ]],ConsolGeog[la_name],0)))</f>
        <v>E08000002</v>
      </c>
      <c r="S144" s="41" t="str">
        <f>IF(OR(CentrepointSourced[[#This Row],[Country]]="Northern Ireland",CentrepointSourced[[#This Row],[Country]]="Scotland",CentrepointSourced[[#This Row],[Country]]="Wales"),"Local Authority",CentrepointSourced[[#This Row],[LA type]])</f>
        <v>Unitary</v>
      </c>
      <c r="T144" s="41">
        <f>IF(TRIM(CentrepointSourced[[#This Row],[Presented HS]])="",0,IF(CentrepointSourced[[#This Row],[Presented HS]]="&lt;5",2.5,IF(CentrepointSourced[[#This Row],[Presented HS]]="&lt;10",5,VALUE(TRIM(CentrepointSourced[[#This Row],[Presented HS]])))))</f>
        <v>125</v>
      </c>
      <c r="U144" s="41">
        <f>IF(TRIM(CentrepointSourced[[#This Row],[Assessed HS]])="",0,IF(CentrepointSourced[[#This Row],[Assessed HS]]="&lt;5",2.5,IF(CentrepointSourced[[#This Row],[Assessed HS]]="&lt;10",5,VALUE(TRIM(CentrepointSourced[[#This Row],[Assessed HS]])))))</f>
        <v>125</v>
      </c>
      <c r="V144" s="41">
        <f>IF(TRIM(CentrepointSourced[[#This Row],[Presented CS]])="",0,IF(CentrepointSourced[[#This Row],[Presented CS]]="&lt;5",2.5,IF(CentrepointSourced[[#This Row],[Presented CS]]="&lt;10",5,VALUE(TRIM(CentrepointSourced[[#This Row],[Presented CS]])))))</f>
        <v>0</v>
      </c>
      <c r="W144" s="41">
        <f>IF(TRIM(CentrepointSourced[[#This Row],[Assessed CS]])="",0,IF(CentrepointSourced[[#This Row],[Assessed CS]]="&lt;5",2.5,IF(CentrepointSourced[[#This Row],[Assessed CS]]="&lt;10",5,VALUE(TRIM(CentrepointSourced[[#This Row],[Assessed CS]])))))</f>
        <v>0</v>
      </c>
      <c r="X144" s="106">
        <f>IF(CentrepointSourced[[#This Row],[Age]]="16-17",CentrepointSourced[[#This Row],[Presented HS DQ]],0)</f>
        <v>0</v>
      </c>
      <c r="Y144" s="106">
        <f>IF(CentrepointSourced[[#This Row],[Age]]="16-24",CentrepointSourced[[#This Row],[Presented HS DQ]],0)</f>
        <v>0</v>
      </c>
      <c r="Z144" s="106">
        <f>IF(CentrepointSourced[[#This Row],[Age]]="18-24",CentrepointSourced[[#This Row],[Presented HS DQ]],0)</f>
        <v>125</v>
      </c>
      <c r="AA144" s="106">
        <f>IF(CentrepointSourced[[#This Row],[Age]]="16-17",CentrepointSourced[[#This Row],[Presented CS DQ]],0)</f>
        <v>0</v>
      </c>
      <c r="AB144" s="106">
        <f>IF(CentrepointSourced[[#This Row],[Age]]="16-24",CentrepointSourced[[#This Row],[Presented CS DQ]],0)</f>
        <v>0</v>
      </c>
      <c r="AC144" s="106">
        <f>IF(CentrepointSourced[[#This Row],[Age]]="18-24",CentrepointSourced[[#This Row],[Presented CS DQ]],0)</f>
        <v>0</v>
      </c>
      <c r="AD144" s="107">
        <f>IF(CentrepointSourced[[#This Row],[Age]]="16-17",CentrepointSourced[[#This Row],[Assessed HS DQ]],0)</f>
        <v>0</v>
      </c>
      <c r="AE144" s="107">
        <f>IF(CentrepointSourced[[#This Row],[Age]]="16-24",CentrepointSourced[[#This Row],[Assessed HS DQ]],0)</f>
        <v>0</v>
      </c>
      <c r="AF144" s="107">
        <f>IF(CentrepointSourced[[#This Row],[Age]]="18-24",CentrepointSourced[[#This Row],[Assessed HS DQ]],0)</f>
        <v>125</v>
      </c>
      <c r="AG144" s="107">
        <f>IF(CentrepointSourced[[#This Row],[Age]]="16-17",CentrepointSourced[[#This Row],[Assessed CS DQ]],0)</f>
        <v>0</v>
      </c>
      <c r="AH144" s="107">
        <f>IF(CentrepointSourced[[#This Row],[Age]]="16-24",CentrepointSourced[[#This Row],[Assessed CS DQ]],0)</f>
        <v>0</v>
      </c>
      <c r="AI144" s="107">
        <f>IF(CentrepointSourced[[#This Row],[Age]]="18-24",CentrepointSourced[[#This Row],[Assessed CS DQ]],0)</f>
        <v>0</v>
      </c>
    </row>
    <row r="145" spans="1:35" customFormat="1" ht="13.5" customHeight="1">
      <c r="A145" s="45" t="s">
        <v>40</v>
      </c>
      <c r="B145" s="45" t="s">
        <v>281</v>
      </c>
      <c r="C145" s="45" t="s">
        <v>165</v>
      </c>
      <c r="D145" s="45"/>
      <c r="E145" s="67">
        <v>2012</v>
      </c>
      <c r="F145" s="67" t="s">
        <v>25</v>
      </c>
      <c r="G145" s="67">
        <v>14</v>
      </c>
      <c r="H145" s="68">
        <v>14</v>
      </c>
      <c r="I145" s="67">
        <v>3</v>
      </c>
      <c r="J145" s="45"/>
      <c r="K145" s="67"/>
      <c r="L145" s="67"/>
      <c r="M145" s="67"/>
      <c r="N145" s="67"/>
      <c r="O145" s="67"/>
      <c r="P145" s="67"/>
      <c r="Q145" s="41" t="str">
        <f>IF(CentrepointSourced[[#This Row],[Country]]="Northern Ireland","Northern Ireland",IFERROR(VLOOKUP(CentrepointSourced[[#This Row],[Local Authority]],LKP_LANameDQ[],2,FALSE),CentrepointSourced[[#This Row],[Local Authority]]))</f>
        <v>Calderdale</v>
      </c>
      <c r="R145" s="41" t="str">
        <f>IF(CentrepointSourced[[#This Row],[LA type]]="County","",INDEX(ConsolGeog[lad14cd],MATCH(CentrepointSourced[[#This Row],[Local Authority DQ]],ConsolGeog[la_name],0)))</f>
        <v>E08000033</v>
      </c>
      <c r="S145" s="41" t="str">
        <f>IF(OR(CentrepointSourced[[#This Row],[Country]]="Northern Ireland",CentrepointSourced[[#This Row],[Country]]="Scotland",CentrepointSourced[[#This Row],[Country]]="Wales"),"Local Authority",CentrepointSourced[[#This Row],[LA type]])</f>
        <v>Unitary</v>
      </c>
      <c r="T145" s="41">
        <f>IF(TRIM(CentrepointSourced[[#This Row],[Presented HS]])="",0,IF(CentrepointSourced[[#This Row],[Presented HS]]="&lt;5",2.5,IF(CentrepointSourced[[#This Row],[Presented HS]]="&lt;10",5,VALUE(TRIM(CentrepointSourced[[#This Row],[Presented HS]])))))</f>
        <v>14</v>
      </c>
      <c r="U145" s="41">
        <f>IF(TRIM(CentrepointSourced[[#This Row],[Assessed HS]])="",0,IF(CentrepointSourced[[#This Row],[Assessed HS]]="&lt;5",2.5,IF(CentrepointSourced[[#This Row],[Assessed HS]]="&lt;10",5,VALUE(TRIM(CentrepointSourced[[#This Row],[Assessed HS]])))))</f>
        <v>14</v>
      </c>
      <c r="V145" s="41">
        <f>IF(TRIM(CentrepointSourced[[#This Row],[Presented CS]])="",0,IF(CentrepointSourced[[#This Row],[Presented CS]]="&lt;5",2.5,IF(CentrepointSourced[[#This Row],[Presented CS]]="&lt;10",5,VALUE(TRIM(CentrepointSourced[[#This Row],[Presented CS]])))))</f>
        <v>0</v>
      </c>
      <c r="W145" s="41">
        <f>IF(TRIM(CentrepointSourced[[#This Row],[Assessed CS]])="",0,IF(CentrepointSourced[[#This Row],[Assessed CS]]="&lt;5",2.5,IF(CentrepointSourced[[#This Row],[Assessed CS]]="&lt;10",5,VALUE(TRIM(CentrepointSourced[[#This Row],[Assessed CS]])))))</f>
        <v>0</v>
      </c>
      <c r="X145" s="106">
        <f>IF(CentrepointSourced[[#This Row],[Age]]="16-17",CentrepointSourced[[#This Row],[Presented HS DQ]],0)</f>
        <v>14</v>
      </c>
      <c r="Y145" s="106">
        <f>IF(CentrepointSourced[[#This Row],[Age]]="16-24",CentrepointSourced[[#This Row],[Presented HS DQ]],0)</f>
        <v>0</v>
      </c>
      <c r="Z145" s="106">
        <f>IF(CentrepointSourced[[#This Row],[Age]]="18-24",CentrepointSourced[[#This Row],[Presented HS DQ]],0)</f>
        <v>0</v>
      </c>
      <c r="AA145" s="106">
        <f>IF(CentrepointSourced[[#This Row],[Age]]="16-17",CentrepointSourced[[#This Row],[Presented CS DQ]],0)</f>
        <v>0</v>
      </c>
      <c r="AB145" s="106">
        <f>IF(CentrepointSourced[[#This Row],[Age]]="16-24",CentrepointSourced[[#This Row],[Presented CS DQ]],0)</f>
        <v>0</v>
      </c>
      <c r="AC145" s="106">
        <f>IF(CentrepointSourced[[#This Row],[Age]]="18-24",CentrepointSourced[[#This Row],[Presented CS DQ]],0)</f>
        <v>0</v>
      </c>
      <c r="AD145" s="107">
        <f>IF(CentrepointSourced[[#This Row],[Age]]="16-17",CentrepointSourced[[#This Row],[Assessed HS DQ]],0)</f>
        <v>14</v>
      </c>
      <c r="AE145" s="107">
        <f>IF(CentrepointSourced[[#This Row],[Age]]="16-24",CentrepointSourced[[#This Row],[Assessed HS DQ]],0)</f>
        <v>0</v>
      </c>
      <c r="AF145" s="107">
        <f>IF(CentrepointSourced[[#This Row],[Age]]="18-24",CentrepointSourced[[#This Row],[Assessed HS DQ]],0)</f>
        <v>0</v>
      </c>
      <c r="AG145" s="107">
        <f>IF(CentrepointSourced[[#This Row],[Age]]="16-17",CentrepointSourced[[#This Row],[Assessed CS DQ]],0)</f>
        <v>0</v>
      </c>
      <c r="AH145" s="107">
        <f>IF(CentrepointSourced[[#This Row],[Age]]="16-24",CentrepointSourced[[#This Row],[Assessed CS DQ]],0)</f>
        <v>0</v>
      </c>
      <c r="AI145" s="107">
        <f>IF(CentrepointSourced[[#This Row],[Age]]="18-24",CentrepointSourced[[#This Row],[Assessed CS DQ]],0)</f>
        <v>0</v>
      </c>
    </row>
    <row r="146" spans="1:35" customFormat="1" ht="13.5" customHeight="1">
      <c r="A146" s="45" t="s">
        <v>40</v>
      </c>
      <c r="B146" s="45" t="s">
        <v>281</v>
      </c>
      <c r="C146" s="45" t="s">
        <v>165</v>
      </c>
      <c r="D146" s="45"/>
      <c r="E146" s="67">
        <v>2012</v>
      </c>
      <c r="F146" s="67" t="s">
        <v>26</v>
      </c>
      <c r="G146" s="67">
        <v>41</v>
      </c>
      <c r="H146" s="68">
        <v>41</v>
      </c>
      <c r="I146" s="67">
        <v>19</v>
      </c>
      <c r="J146" s="45"/>
      <c r="K146" s="67"/>
      <c r="L146" s="67"/>
      <c r="M146" s="67"/>
      <c r="N146" s="67"/>
      <c r="O146" s="67"/>
      <c r="P146" s="67"/>
      <c r="Q146" s="41" t="str">
        <f>IF(CentrepointSourced[[#This Row],[Country]]="Northern Ireland","Northern Ireland",IFERROR(VLOOKUP(CentrepointSourced[[#This Row],[Local Authority]],LKP_LANameDQ[],2,FALSE),CentrepointSourced[[#This Row],[Local Authority]]))</f>
        <v>Calderdale</v>
      </c>
      <c r="R146" s="41" t="str">
        <f>IF(CentrepointSourced[[#This Row],[LA type]]="County","",INDEX(ConsolGeog[lad14cd],MATCH(CentrepointSourced[[#This Row],[Local Authority DQ]],ConsolGeog[la_name],0)))</f>
        <v>E08000033</v>
      </c>
      <c r="S146" s="41" t="str">
        <f>IF(OR(CentrepointSourced[[#This Row],[Country]]="Northern Ireland",CentrepointSourced[[#This Row],[Country]]="Scotland",CentrepointSourced[[#This Row],[Country]]="Wales"),"Local Authority",CentrepointSourced[[#This Row],[LA type]])</f>
        <v>Unitary</v>
      </c>
      <c r="T146" s="41">
        <f>IF(TRIM(CentrepointSourced[[#This Row],[Presented HS]])="",0,IF(CentrepointSourced[[#This Row],[Presented HS]]="&lt;5",2.5,IF(CentrepointSourced[[#This Row],[Presented HS]]="&lt;10",5,VALUE(TRIM(CentrepointSourced[[#This Row],[Presented HS]])))))</f>
        <v>41</v>
      </c>
      <c r="U146" s="41">
        <f>IF(TRIM(CentrepointSourced[[#This Row],[Assessed HS]])="",0,IF(CentrepointSourced[[#This Row],[Assessed HS]]="&lt;5",2.5,IF(CentrepointSourced[[#This Row],[Assessed HS]]="&lt;10",5,VALUE(TRIM(CentrepointSourced[[#This Row],[Assessed HS]])))))</f>
        <v>41</v>
      </c>
      <c r="V146" s="41">
        <f>IF(TRIM(CentrepointSourced[[#This Row],[Presented CS]])="",0,IF(CentrepointSourced[[#This Row],[Presented CS]]="&lt;5",2.5,IF(CentrepointSourced[[#This Row],[Presented CS]]="&lt;10",5,VALUE(TRIM(CentrepointSourced[[#This Row],[Presented CS]])))))</f>
        <v>0</v>
      </c>
      <c r="W146" s="41">
        <f>IF(TRIM(CentrepointSourced[[#This Row],[Assessed CS]])="",0,IF(CentrepointSourced[[#This Row],[Assessed CS]]="&lt;5",2.5,IF(CentrepointSourced[[#This Row],[Assessed CS]]="&lt;10",5,VALUE(TRIM(CentrepointSourced[[#This Row],[Assessed CS]])))))</f>
        <v>0</v>
      </c>
      <c r="X146" s="106">
        <f>IF(CentrepointSourced[[#This Row],[Age]]="16-17",CentrepointSourced[[#This Row],[Presented HS DQ]],0)</f>
        <v>0</v>
      </c>
      <c r="Y146" s="106">
        <f>IF(CentrepointSourced[[#This Row],[Age]]="16-24",CentrepointSourced[[#This Row],[Presented HS DQ]],0)</f>
        <v>0</v>
      </c>
      <c r="Z146" s="106">
        <f>IF(CentrepointSourced[[#This Row],[Age]]="18-24",CentrepointSourced[[#This Row],[Presented HS DQ]],0)</f>
        <v>41</v>
      </c>
      <c r="AA146" s="106">
        <f>IF(CentrepointSourced[[#This Row],[Age]]="16-17",CentrepointSourced[[#This Row],[Presented CS DQ]],0)</f>
        <v>0</v>
      </c>
      <c r="AB146" s="106">
        <f>IF(CentrepointSourced[[#This Row],[Age]]="16-24",CentrepointSourced[[#This Row],[Presented CS DQ]],0)</f>
        <v>0</v>
      </c>
      <c r="AC146" s="106">
        <f>IF(CentrepointSourced[[#This Row],[Age]]="18-24",CentrepointSourced[[#This Row],[Presented CS DQ]],0)</f>
        <v>0</v>
      </c>
      <c r="AD146" s="107">
        <f>IF(CentrepointSourced[[#This Row],[Age]]="16-17",CentrepointSourced[[#This Row],[Assessed HS DQ]],0)</f>
        <v>0</v>
      </c>
      <c r="AE146" s="107">
        <f>IF(CentrepointSourced[[#This Row],[Age]]="16-24",CentrepointSourced[[#This Row],[Assessed HS DQ]],0)</f>
        <v>0</v>
      </c>
      <c r="AF146" s="107">
        <f>IF(CentrepointSourced[[#This Row],[Age]]="18-24",CentrepointSourced[[#This Row],[Assessed HS DQ]],0)</f>
        <v>41</v>
      </c>
      <c r="AG146" s="107">
        <f>IF(CentrepointSourced[[#This Row],[Age]]="16-17",CentrepointSourced[[#This Row],[Assessed CS DQ]],0)</f>
        <v>0</v>
      </c>
      <c r="AH146" s="107">
        <f>IF(CentrepointSourced[[#This Row],[Age]]="16-24",CentrepointSourced[[#This Row],[Assessed CS DQ]],0)</f>
        <v>0</v>
      </c>
      <c r="AI146" s="107">
        <f>IF(CentrepointSourced[[#This Row],[Age]]="18-24",CentrepointSourced[[#This Row],[Assessed CS DQ]],0)</f>
        <v>0</v>
      </c>
    </row>
    <row r="147" spans="1:35" customFormat="1" ht="13.5" customHeight="1">
      <c r="A147" s="45" t="s">
        <v>40</v>
      </c>
      <c r="B147" s="45" t="s">
        <v>281</v>
      </c>
      <c r="C147" s="45" t="s">
        <v>165</v>
      </c>
      <c r="D147" s="45"/>
      <c r="E147" s="67">
        <v>2013</v>
      </c>
      <c r="F147" s="67" t="s">
        <v>25</v>
      </c>
      <c r="G147" s="67">
        <v>24</v>
      </c>
      <c r="H147" s="68">
        <v>24</v>
      </c>
      <c r="I147" s="67">
        <v>10</v>
      </c>
      <c r="J147" s="45"/>
      <c r="K147" s="67"/>
      <c r="L147" s="67"/>
      <c r="M147" s="67"/>
      <c r="N147" s="67"/>
      <c r="O147" s="67"/>
      <c r="P147" s="67"/>
      <c r="Q147" s="41" t="str">
        <f>IF(CentrepointSourced[[#This Row],[Country]]="Northern Ireland","Northern Ireland",IFERROR(VLOOKUP(CentrepointSourced[[#This Row],[Local Authority]],LKP_LANameDQ[],2,FALSE),CentrepointSourced[[#This Row],[Local Authority]]))</f>
        <v>Calderdale</v>
      </c>
      <c r="R147" s="41" t="str">
        <f>IF(CentrepointSourced[[#This Row],[LA type]]="County","",INDEX(ConsolGeog[lad14cd],MATCH(CentrepointSourced[[#This Row],[Local Authority DQ]],ConsolGeog[la_name],0)))</f>
        <v>E08000033</v>
      </c>
      <c r="S147" s="41" t="str">
        <f>IF(OR(CentrepointSourced[[#This Row],[Country]]="Northern Ireland",CentrepointSourced[[#This Row],[Country]]="Scotland",CentrepointSourced[[#This Row],[Country]]="Wales"),"Local Authority",CentrepointSourced[[#This Row],[LA type]])</f>
        <v>Unitary</v>
      </c>
      <c r="T147" s="41">
        <f>IF(TRIM(CentrepointSourced[[#This Row],[Presented HS]])="",0,IF(CentrepointSourced[[#This Row],[Presented HS]]="&lt;5",2.5,IF(CentrepointSourced[[#This Row],[Presented HS]]="&lt;10",5,VALUE(TRIM(CentrepointSourced[[#This Row],[Presented HS]])))))</f>
        <v>24</v>
      </c>
      <c r="U147" s="41">
        <f>IF(TRIM(CentrepointSourced[[#This Row],[Assessed HS]])="",0,IF(CentrepointSourced[[#This Row],[Assessed HS]]="&lt;5",2.5,IF(CentrepointSourced[[#This Row],[Assessed HS]]="&lt;10",5,VALUE(TRIM(CentrepointSourced[[#This Row],[Assessed HS]])))))</f>
        <v>24</v>
      </c>
      <c r="V147" s="41">
        <f>IF(TRIM(CentrepointSourced[[#This Row],[Presented CS]])="",0,IF(CentrepointSourced[[#This Row],[Presented CS]]="&lt;5",2.5,IF(CentrepointSourced[[#This Row],[Presented CS]]="&lt;10",5,VALUE(TRIM(CentrepointSourced[[#This Row],[Presented CS]])))))</f>
        <v>0</v>
      </c>
      <c r="W147" s="41">
        <f>IF(TRIM(CentrepointSourced[[#This Row],[Assessed CS]])="",0,IF(CentrepointSourced[[#This Row],[Assessed CS]]="&lt;5",2.5,IF(CentrepointSourced[[#This Row],[Assessed CS]]="&lt;10",5,VALUE(TRIM(CentrepointSourced[[#This Row],[Assessed CS]])))))</f>
        <v>0</v>
      </c>
      <c r="X147" s="106">
        <f>IF(CentrepointSourced[[#This Row],[Age]]="16-17",CentrepointSourced[[#This Row],[Presented HS DQ]],0)</f>
        <v>24</v>
      </c>
      <c r="Y147" s="106">
        <f>IF(CentrepointSourced[[#This Row],[Age]]="16-24",CentrepointSourced[[#This Row],[Presented HS DQ]],0)</f>
        <v>0</v>
      </c>
      <c r="Z147" s="106">
        <f>IF(CentrepointSourced[[#This Row],[Age]]="18-24",CentrepointSourced[[#This Row],[Presented HS DQ]],0)</f>
        <v>0</v>
      </c>
      <c r="AA147" s="106">
        <f>IF(CentrepointSourced[[#This Row],[Age]]="16-17",CentrepointSourced[[#This Row],[Presented CS DQ]],0)</f>
        <v>0</v>
      </c>
      <c r="AB147" s="106">
        <f>IF(CentrepointSourced[[#This Row],[Age]]="16-24",CentrepointSourced[[#This Row],[Presented CS DQ]],0)</f>
        <v>0</v>
      </c>
      <c r="AC147" s="106">
        <f>IF(CentrepointSourced[[#This Row],[Age]]="18-24",CentrepointSourced[[#This Row],[Presented CS DQ]],0)</f>
        <v>0</v>
      </c>
      <c r="AD147" s="107">
        <f>IF(CentrepointSourced[[#This Row],[Age]]="16-17",CentrepointSourced[[#This Row],[Assessed HS DQ]],0)</f>
        <v>24</v>
      </c>
      <c r="AE147" s="107">
        <f>IF(CentrepointSourced[[#This Row],[Age]]="16-24",CentrepointSourced[[#This Row],[Assessed HS DQ]],0)</f>
        <v>0</v>
      </c>
      <c r="AF147" s="107">
        <f>IF(CentrepointSourced[[#This Row],[Age]]="18-24",CentrepointSourced[[#This Row],[Assessed HS DQ]],0)</f>
        <v>0</v>
      </c>
      <c r="AG147" s="107">
        <f>IF(CentrepointSourced[[#This Row],[Age]]="16-17",CentrepointSourced[[#This Row],[Assessed CS DQ]],0)</f>
        <v>0</v>
      </c>
      <c r="AH147" s="107">
        <f>IF(CentrepointSourced[[#This Row],[Age]]="16-24",CentrepointSourced[[#This Row],[Assessed CS DQ]],0)</f>
        <v>0</v>
      </c>
      <c r="AI147" s="107">
        <f>IF(CentrepointSourced[[#This Row],[Age]]="18-24",CentrepointSourced[[#This Row],[Assessed CS DQ]],0)</f>
        <v>0</v>
      </c>
    </row>
    <row r="148" spans="1:35" customFormat="1" ht="13.5" customHeight="1">
      <c r="A148" s="45" t="s">
        <v>40</v>
      </c>
      <c r="B148" s="45" t="s">
        <v>281</v>
      </c>
      <c r="C148" s="45" t="s">
        <v>165</v>
      </c>
      <c r="D148" s="45"/>
      <c r="E148" s="67">
        <v>2013</v>
      </c>
      <c r="F148" s="67" t="s">
        <v>26</v>
      </c>
      <c r="G148" s="67">
        <v>31</v>
      </c>
      <c r="H148" s="68">
        <v>31</v>
      </c>
      <c r="I148" s="67">
        <v>15</v>
      </c>
      <c r="J148" s="45"/>
      <c r="K148" s="67"/>
      <c r="L148" s="67"/>
      <c r="M148" s="67"/>
      <c r="N148" s="67"/>
      <c r="O148" s="67"/>
      <c r="P148" s="67"/>
      <c r="Q148" s="41" t="str">
        <f>IF(CentrepointSourced[[#This Row],[Country]]="Northern Ireland","Northern Ireland",IFERROR(VLOOKUP(CentrepointSourced[[#This Row],[Local Authority]],LKP_LANameDQ[],2,FALSE),CentrepointSourced[[#This Row],[Local Authority]]))</f>
        <v>Calderdale</v>
      </c>
      <c r="R148" s="41" t="str">
        <f>IF(CentrepointSourced[[#This Row],[LA type]]="County","",INDEX(ConsolGeog[lad14cd],MATCH(CentrepointSourced[[#This Row],[Local Authority DQ]],ConsolGeog[la_name],0)))</f>
        <v>E08000033</v>
      </c>
      <c r="S148" s="41" t="str">
        <f>IF(OR(CentrepointSourced[[#This Row],[Country]]="Northern Ireland",CentrepointSourced[[#This Row],[Country]]="Scotland",CentrepointSourced[[#This Row],[Country]]="Wales"),"Local Authority",CentrepointSourced[[#This Row],[LA type]])</f>
        <v>Unitary</v>
      </c>
      <c r="T148" s="41">
        <f>IF(TRIM(CentrepointSourced[[#This Row],[Presented HS]])="",0,IF(CentrepointSourced[[#This Row],[Presented HS]]="&lt;5",2.5,IF(CentrepointSourced[[#This Row],[Presented HS]]="&lt;10",5,VALUE(TRIM(CentrepointSourced[[#This Row],[Presented HS]])))))</f>
        <v>31</v>
      </c>
      <c r="U148" s="41">
        <f>IF(TRIM(CentrepointSourced[[#This Row],[Assessed HS]])="",0,IF(CentrepointSourced[[#This Row],[Assessed HS]]="&lt;5",2.5,IF(CentrepointSourced[[#This Row],[Assessed HS]]="&lt;10",5,VALUE(TRIM(CentrepointSourced[[#This Row],[Assessed HS]])))))</f>
        <v>31</v>
      </c>
      <c r="V148" s="41">
        <f>IF(TRIM(CentrepointSourced[[#This Row],[Presented CS]])="",0,IF(CentrepointSourced[[#This Row],[Presented CS]]="&lt;5",2.5,IF(CentrepointSourced[[#This Row],[Presented CS]]="&lt;10",5,VALUE(TRIM(CentrepointSourced[[#This Row],[Presented CS]])))))</f>
        <v>0</v>
      </c>
      <c r="W148" s="41">
        <f>IF(TRIM(CentrepointSourced[[#This Row],[Assessed CS]])="",0,IF(CentrepointSourced[[#This Row],[Assessed CS]]="&lt;5",2.5,IF(CentrepointSourced[[#This Row],[Assessed CS]]="&lt;10",5,VALUE(TRIM(CentrepointSourced[[#This Row],[Assessed CS]])))))</f>
        <v>0</v>
      </c>
      <c r="X148" s="106">
        <f>IF(CentrepointSourced[[#This Row],[Age]]="16-17",CentrepointSourced[[#This Row],[Presented HS DQ]],0)</f>
        <v>0</v>
      </c>
      <c r="Y148" s="106">
        <f>IF(CentrepointSourced[[#This Row],[Age]]="16-24",CentrepointSourced[[#This Row],[Presented HS DQ]],0)</f>
        <v>0</v>
      </c>
      <c r="Z148" s="106">
        <f>IF(CentrepointSourced[[#This Row],[Age]]="18-24",CentrepointSourced[[#This Row],[Presented HS DQ]],0)</f>
        <v>31</v>
      </c>
      <c r="AA148" s="106">
        <f>IF(CentrepointSourced[[#This Row],[Age]]="16-17",CentrepointSourced[[#This Row],[Presented CS DQ]],0)</f>
        <v>0</v>
      </c>
      <c r="AB148" s="106">
        <f>IF(CentrepointSourced[[#This Row],[Age]]="16-24",CentrepointSourced[[#This Row],[Presented CS DQ]],0)</f>
        <v>0</v>
      </c>
      <c r="AC148" s="106">
        <f>IF(CentrepointSourced[[#This Row],[Age]]="18-24",CentrepointSourced[[#This Row],[Presented CS DQ]],0)</f>
        <v>0</v>
      </c>
      <c r="AD148" s="107">
        <f>IF(CentrepointSourced[[#This Row],[Age]]="16-17",CentrepointSourced[[#This Row],[Assessed HS DQ]],0)</f>
        <v>0</v>
      </c>
      <c r="AE148" s="107">
        <f>IF(CentrepointSourced[[#This Row],[Age]]="16-24",CentrepointSourced[[#This Row],[Assessed HS DQ]],0)</f>
        <v>0</v>
      </c>
      <c r="AF148" s="107">
        <f>IF(CentrepointSourced[[#This Row],[Age]]="18-24",CentrepointSourced[[#This Row],[Assessed HS DQ]],0)</f>
        <v>31</v>
      </c>
      <c r="AG148" s="107">
        <f>IF(CentrepointSourced[[#This Row],[Age]]="16-17",CentrepointSourced[[#This Row],[Assessed CS DQ]],0)</f>
        <v>0</v>
      </c>
      <c r="AH148" s="107">
        <f>IF(CentrepointSourced[[#This Row],[Age]]="16-24",CentrepointSourced[[#This Row],[Assessed CS DQ]],0)</f>
        <v>0</v>
      </c>
      <c r="AI148" s="107">
        <f>IF(CentrepointSourced[[#This Row],[Age]]="18-24",CentrepointSourced[[#This Row],[Assessed CS DQ]],0)</f>
        <v>0</v>
      </c>
    </row>
    <row r="149" spans="1:35" customFormat="1" ht="13.5" customHeight="1">
      <c r="A149" s="45" t="s">
        <v>40</v>
      </c>
      <c r="B149" s="45" t="s">
        <v>281</v>
      </c>
      <c r="C149" s="45" t="s">
        <v>165</v>
      </c>
      <c r="D149" s="45"/>
      <c r="E149" s="67">
        <v>2014</v>
      </c>
      <c r="F149" s="67" t="s">
        <v>25</v>
      </c>
      <c r="G149" s="67">
        <v>30</v>
      </c>
      <c r="H149" s="68">
        <v>30</v>
      </c>
      <c r="I149" s="67">
        <v>16</v>
      </c>
      <c r="J149" s="45"/>
      <c r="K149" s="67"/>
      <c r="L149" s="67"/>
      <c r="M149" s="67"/>
      <c r="N149" s="67"/>
      <c r="O149" s="67"/>
      <c r="P149" s="67"/>
      <c r="Q149" s="41" t="str">
        <f>IF(CentrepointSourced[[#This Row],[Country]]="Northern Ireland","Northern Ireland",IFERROR(VLOOKUP(CentrepointSourced[[#This Row],[Local Authority]],LKP_LANameDQ[],2,FALSE),CentrepointSourced[[#This Row],[Local Authority]]))</f>
        <v>Calderdale</v>
      </c>
      <c r="R149" s="41" t="str">
        <f>IF(CentrepointSourced[[#This Row],[LA type]]="County","",INDEX(ConsolGeog[lad14cd],MATCH(CentrepointSourced[[#This Row],[Local Authority DQ]],ConsolGeog[la_name],0)))</f>
        <v>E08000033</v>
      </c>
      <c r="S149" s="41" t="str">
        <f>IF(OR(CentrepointSourced[[#This Row],[Country]]="Northern Ireland",CentrepointSourced[[#This Row],[Country]]="Scotland",CentrepointSourced[[#This Row],[Country]]="Wales"),"Local Authority",CentrepointSourced[[#This Row],[LA type]])</f>
        <v>Unitary</v>
      </c>
      <c r="T149" s="41">
        <f>IF(TRIM(CentrepointSourced[[#This Row],[Presented HS]])="",0,IF(CentrepointSourced[[#This Row],[Presented HS]]="&lt;5",2.5,IF(CentrepointSourced[[#This Row],[Presented HS]]="&lt;10",5,VALUE(TRIM(CentrepointSourced[[#This Row],[Presented HS]])))))</f>
        <v>30</v>
      </c>
      <c r="U149" s="41">
        <f>IF(TRIM(CentrepointSourced[[#This Row],[Assessed HS]])="",0,IF(CentrepointSourced[[#This Row],[Assessed HS]]="&lt;5",2.5,IF(CentrepointSourced[[#This Row],[Assessed HS]]="&lt;10",5,VALUE(TRIM(CentrepointSourced[[#This Row],[Assessed HS]])))))</f>
        <v>30</v>
      </c>
      <c r="V149" s="41">
        <f>IF(TRIM(CentrepointSourced[[#This Row],[Presented CS]])="",0,IF(CentrepointSourced[[#This Row],[Presented CS]]="&lt;5",2.5,IF(CentrepointSourced[[#This Row],[Presented CS]]="&lt;10",5,VALUE(TRIM(CentrepointSourced[[#This Row],[Presented CS]])))))</f>
        <v>0</v>
      </c>
      <c r="W149" s="41">
        <f>IF(TRIM(CentrepointSourced[[#This Row],[Assessed CS]])="",0,IF(CentrepointSourced[[#This Row],[Assessed CS]]="&lt;5",2.5,IF(CentrepointSourced[[#This Row],[Assessed CS]]="&lt;10",5,VALUE(TRIM(CentrepointSourced[[#This Row],[Assessed CS]])))))</f>
        <v>0</v>
      </c>
      <c r="X149" s="106">
        <f>IF(CentrepointSourced[[#This Row],[Age]]="16-17",CentrepointSourced[[#This Row],[Presented HS DQ]],0)</f>
        <v>30</v>
      </c>
      <c r="Y149" s="106">
        <f>IF(CentrepointSourced[[#This Row],[Age]]="16-24",CentrepointSourced[[#This Row],[Presented HS DQ]],0)</f>
        <v>0</v>
      </c>
      <c r="Z149" s="106">
        <f>IF(CentrepointSourced[[#This Row],[Age]]="18-24",CentrepointSourced[[#This Row],[Presented HS DQ]],0)</f>
        <v>0</v>
      </c>
      <c r="AA149" s="106">
        <f>IF(CentrepointSourced[[#This Row],[Age]]="16-17",CentrepointSourced[[#This Row],[Presented CS DQ]],0)</f>
        <v>0</v>
      </c>
      <c r="AB149" s="106">
        <f>IF(CentrepointSourced[[#This Row],[Age]]="16-24",CentrepointSourced[[#This Row],[Presented CS DQ]],0)</f>
        <v>0</v>
      </c>
      <c r="AC149" s="106">
        <f>IF(CentrepointSourced[[#This Row],[Age]]="18-24",CentrepointSourced[[#This Row],[Presented CS DQ]],0)</f>
        <v>0</v>
      </c>
      <c r="AD149" s="107">
        <f>IF(CentrepointSourced[[#This Row],[Age]]="16-17",CentrepointSourced[[#This Row],[Assessed HS DQ]],0)</f>
        <v>30</v>
      </c>
      <c r="AE149" s="107">
        <f>IF(CentrepointSourced[[#This Row],[Age]]="16-24",CentrepointSourced[[#This Row],[Assessed HS DQ]],0)</f>
        <v>0</v>
      </c>
      <c r="AF149" s="107">
        <f>IF(CentrepointSourced[[#This Row],[Age]]="18-24",CentrepointSourced[[#This Row],[Assessed HS DQ]],0)</f>
        <v>0</v>
      </c>
      <c r="AG149" s="107">
        <f>IF(CentrepointSourced[[#This Row],[Age]]="16-17",CentrepointSourced[[#This Row],[Assessed CS DQ]],0)</f>
        <v>0</v>
      </c>
      <c r="AH149" s="107">
        <f>IF(CentrepointSourced[[#This Row],[Age]]="16-24",CentrepointSourced[[#This Row],[Assessed CS DQ]],0)</f>
        <v>0</v>
      </c>
      <c r="AI149" s="107">
        <f>IF(CentrepointSourced[[#This Row],[Age]]="18-24",CentrepointSourced[[#This Row],[Assessed CS DQ]],0)</f>
        <v>0</v>
      </c>
    </row>
    <row r="150" spans="1:35" customFormat="1" ht="13.5" customHeight="1">
      <c r="A150" s="45" t="s">
        <v>40</v>
      </c>
      <c r="B150" s="45" t="s">
        <v>281</v>
      </c>
      <c r="C150" s="45" t="s">
        <v>165</v>
      </c>
      <c r="D150" s="45"/>
      <c r="E150" s="67">
        <v>2014</v>
      </c>
      <c r="F150" s="67" t="s">
        <v>26</v>
      </c>
      <c r="G150" s="67">
        <v>32</v>
      </c>
      <c r="H150" s="68">
        <v>32</v>
      </c>
      <c r="I150" s="67">
        <v>18</v>
      </c>
      <c r="J150" s="45"/>
      <c r="K150" s="67"/>
      <c r="L150" s="67"/>
      <c r="M150" s="67"/>
      <c r="N150" s="67"/>
      <c r="O150" s="67"/>
      <c r="P150" s="67"/>
      <c r="Q150" s="41" t="str">
        <f>IF(CentrepointSourced[[#This Row],[Country]]="Northern Ireland","Northern Ireland",IFERROR(VLOOKUP(CentrepointSourced[[#This Row],[Local Authority]],LKP_LANameDQ[],2,FALSE),CentrepointSourced[[#This Row],[Local Authority]]))</f>
        <v>Calderdale</v>
      </c>
      <c r="R150" s="41" t="str">
        <f>IF(CentrepointSourced[[#This Row],[LA type]]="County","",INDEX(ConsolGeog[lad14cd],MATCH(CentrepointSourced[[#This Row],[Local Authority DQ]],ConsolGeog[la_name],0)))</f>
        <v>E08000033</v>
      </c>
      <c r="S150" s="41" t="str">
        <f>IF(OR(CentrepointSourced[[#This Row],[Country]]="Northern Ireland",CentrepointSourced[[#This Row],[Country]]="Scotland",CentrepointSourced[[#This Row],[Country]]="Wales"),"Local Authority",CentrepointSourced[[#This Row],[LA type]])</f>
        <v>Unitary</v>
      </c>
      <c r="T150" s="41">
        <f>IF(TRIM(CentrepointSourced[[#This Row],[Presented HS]])="",0,IF(CentrepointSourced[[#This Row],[Presented HS]]="&lt;5",2.5,IF(CentrepointSourced[[#This Row],[Presented HS]]="&lt;10",5,VALUE(TRIM(CentrepointSourced[[#This Row],[Presented HS]])))))</f>
        <v>32</v>
      </c>
      <c r="U150" s="41">
        <f>IF(TRIM(CentrepointSourced[[#This Row],[Assessed HS]])="",0,IF(CentrepointSourced[[#This Row],[Assessed HS]]="&lt;5",2.5,IF(CentrepointSourced[[#This Row],[Assessed HS]]="&lt;10",5,VALUE(TRIM(CentrepointSourced[[#This Row],[Assessed HS]])))))</f>
        <v>32</v>
      </c>
      <c r="V150" s="41">
        <f>IF(TRIM(CentrepointSourced[[#This Row],[Presented CS]])="",0,IF(CentrepointSourced[[#This Row],[Presented CS]]="&lt;5",2.5,IF(CentrepointSourced[[#This Row],[Presented CS]]="&lt;10",5,VALUE(TRIM(CentrepointSourced[[#This Row],[Presented CS]])))))</f>
        <v>0</v>
      </c>
      <c r="W150" s="41">
        <f>IF(TRIM(CentrepointSourced[[#This Row],[Assessed CS]])="",0,IF(CentrepointSourced[[#This Row],[Assessed CS]]="&lt;5",2.5,IF(CentrepointSourced[[#This Row],[Assessed CS]]="&lt;10",5,VALUE(TRIM(CentrepointSourced[[#This Row],[Assessed CS]])))))</f>
        <v>0</v>
      </c>
      <c r="X150" s="106">
        <f>IF(CentrepointSourced[[#This Row],[Age]]="16-17",CentrepointSourced[[#This Row],[Presented HS DQ]],0)</f>
        <v>0</v>
      </c>
      <c r="Y150" s="106">
        <f>IF(CentrepointSourced[[#This Row],[Age]]="16-24",CentrepointSourced[[#This Row],[Presented HS DQ]],0)</f>
        <v>0</v>
      </c>
      <c r="Z150" s="106">
        <f>IF(CentrepointSourced[[#This Row],[Age]]="18-24",CentrepointSourced[[#This Row],[Presented HS DQ]],0)</f>
        <v>32</v>
      </c>
      <c r="AA150" s="106">
        <f>IF(CentrepointSourced[[#This Row],[Age]]="16-17",CentrepointSourced[[#This Row],[Presented CS DQ]],0)</f>
        <v>0</v>
      </c>
      <c r="AB150" s="106">
        <f>IF(CentrepointSourced[[#This Row],[Age]]="16-24",CentrepointSourced[[#This Row],[Presented CS DQ]],0)</f>
        <v>0</v>
      </c>
      <c r="AC150" s="106">
        <f>IF(CentrepointSourced[[#This Row],[Age]]="18-24",CentrepointSourced[[#This Row],[Presented CS DQ]],0)</f>
        <v>0</v>
      </c>
      <c r="AD150" s="107">
        <f>IF(CentrepointSourced[[#This Row],[Age]]="16-17",CentrepointSourced[[#This Row],[Assessed HS DQ]],0)</f>
        <v>0</v>
      </c>
      <c r="AE150" s="107">
        <f>IF(CentrepointSourced[[#This Row],[Age]]="16-24",CentrepointSourced[[#This Row],[Assessed HS DQ]],0)</f>
        <v>0</v>
      </c>
      <c r="AF150" s="107">
        <f>IF(CentrepointSourced[[#This Row],[Age]]="18-24",CentrepointSourced[[#This Row],[Assessed HS DQ]],0)</f>
        <v>32</v>
      </c>
      <c r="AG150" s="107">
        <f>IF(CentrepointSourced[[#This Row],[Age]]="16-17",CentrepointSourced[[#This Row],[Assessed CS DQ]],0)</f>
        <v>0</v>
      </c>
      <c r="AH150" s="107">
        <f>IF(CentrepointSourced[[#This Row],[Age]]="16-24",CentrepointSourced[[#This Row],[Assessed CS DQ]],0)</f>
        <v>0</v>
      </c>
      <c r="AI150" s="107">
        <f>IF(CentrepointSourced[[#This Row],[Age]]="18-24",CentrepointSourced[[#This Row],[Assessed CS DQ]],0)</f>
        <v>0</v>
      </c>
    </row>
    <row r="151" spans="1:35" customFormat="1" ht="13.5" customHeight="1">
      <c r="A151" s="45" t="s">
        <v>40</v>
      </c>
      <c r="B151" s="62" t="s">
        <v>50</v>
      </c>
      <c r="C151" s="45" t="s">
        <v>42</v>
      </c>
      <c r="D151" s="62"/>
      <c r="E151" s="73">
        <v>2012</v>
      </c>
      <c r="F151" s="67" t="s">
        <v>25</v>
      </c>
      <c r="G151" s="73"/>
      <c r="H151" s="74"/>
      <c r="I151" s="73"/>
      <c r="J151" s="45"/>
      <c r="K151" s="45"/>
      <c r="L151" s="45"/>
      <c r="M151" s="45"/>
      <c r="N151" s="45"/>
      <c r="O151" s="45"/>
      <c r="P151" s="45"/>
      <c r="Q151" s="41" t="str">
        <f>IF(CentrepointSourced[[#This Row],[Country]]="Northern Ireland","Northern Ireland",IFERROR(VLOOKUP(CentrepointSourced[[#This Row],[Local Authority]],LKP_LANameDQ[],2,FALSE),CentrepointSourced[[#This Row],[Local Authority]]))</f>
        <v>Cambridge</v>
      </c>
      <c r="R151" s="41" t="str">
        <f>IF(CentrepointSourced[[#This Row],[LA type]]="County","",INDEX(ConsolGeog[lad14cd],MATCH(CentrepointSourced[[#This Row],[Local Authority DQ]],ConsolGeog[la_name],0)))</f>
        <v>E07000008</v>
      </c>
      <c r="S151" s="41" t="str">
        <f>IF(OR(CentrepointSourced[[#This Row],[Country]]="Northern Ireland",CentrepointSourced[[#This Row],[Country]]="Scotland",CentrepointSourced[[#This Row],[Country]]="Wales"),"Local Authority",CentrepointSourced[[#This Row],[LA type]])</f>
        <v>District</v>
      </c>
      <c r="T151" s="41">
        <f>IF(TRIM(CentrepointSourced[[#This Row],[Presented HS]])="",0,IF(CentrepointSourced[[#This Row],[Presented HS]]="&lt;5",2.5,IF(CentrepointSourced[[#This Row],[Presented HS]]="&lt;10",5,VALUE(TRIM(CentrepointSourced[[#This Row],[Presented HS]])))))</f>
        <v>0</v>
      </c>
      <c r="U151" s="41">
        <f>IF(TRIM(CentrepointSourced[[#This Row],[Assessed HS]])="",0,IF(CentrepointSourced[[#This Row],[Assessed HS]]="&lt;5",2.5,IF(CentrepointSourced[[#This Row],[Assessed HS]]="&lt;10",5,VALUE(TRIM(CentrepointSourced[[#This Row],[Assessed HS]])))))</f>
        <v>0</v>
      </c>
      <c r="V151" s="41">
        <f>IF(TRIM(CentrepointSourced[[#This Row],[Presented CS]])="",0,IF(CentrepointSourced[[#This Row],[Presented CS]]="&lt;5",2.5,IF(CentrepointSourced[[#This Row],[Presented CS]]="&lt;10",5,VALUE(TRIM(CentrepointSourced[[#This Row],[Presented CS]])))))</f>
        <v>0</v>
      </c>
      <c r="W151" s="41">
        <f>IF(TRIM(CentrepointSourced[[#This Row],[Assessed CS]])="",0,IF(CentrepointSourced[[#This Row],[Assessed CS]]="&lt;5",2.5,IF(CentrepointSourced[[#This Row],[Assessed CS]]="&lt;10",5,VALUE(TRIM(CentrepointSourced[[#This Row],[Assessed CS]])))))</f>
        <v>0</v>
      </c>
      <c r="X151" s="106">
        <f>IF(CentrepointSourced[[#This Row],[Age]]="16-17",CentrepointSourced[[#This Row],[Presented HS DQ]],0)</f>
        <v>0</v>
      </c>
      <c r="Y151" s="106">
        <f>IF(CentrepointSourced[[#This Row],[Age]]="16-24",CentrepointSourced[[#This Row],[Presented HS DQ]],0)</f>
        <v>0</v>
      </c>
      <c r="Z151" s="106">
        <f>IF(CentrepointSourced[[#This Row],[Age]]="18-24",CentrepointSourced[[#This Row],[Presented HS DQ]],0)</f>
        <v>0</v>
      </c>
      <c r="AA151" s="106">
        <f>IF(CentrepointSourced[[#This Row],[Age]]="16-17",CentrepointSourced[[#This Row],[Presented CS DQ]],0)</f>
        <v>0</v>
      </c>
      <c r="AB151" s="106">
        <f>IF(CentrepointSourced[[#This Row],[Age]]="16-24",CentrepointSourced[[#This Row],[Presented CS DQ]],0)</f>
        <v>0</v>
      </c>
      <c r="AC151" s="106">
        <f>IF(CentrepointSourced[[#This Row],[Age]]="18-24",CentrepointSourced[[#This Row],[Presented CS DQ]],0)</f>
        <v>0</v>
      </c>
      <c r="AD151" s="107">
        <f>IF(CentrepointSourced[[#This Row],[Age]]="16-17",CentrepointSourced[[#This Row],[Assessed HS DQ]],0)</f>
        <v>0</v>
      </c>
      <c r="AE151" s="107">
        <f>IF(CentrepointSourced[[#This Row],[Age]]="16-24",CentrepointSourced[[#This Row],[Assessed HS DQ]],0)</f>
        <v>0</v>
      </c>
      <c r="AF151" s="107">
        <f>IF(CentrepointSourced[[#This Row],[Age]]="18-24",CentrepointSourced[[#This Row],[Assessed HS DQ]],0)</f>
        <v>0</v>
      </c>
      <c r="AG151" s="107">
        <f>IF(CentrepointSourced[[#This Row],[Age]]="16-17",CentrepointSourced[[#This Row],[Assessed CS DQ]],0)</f>
        <v>0</v>
      </c>
      <c r="AH151" s="107">
        <f>IF(CentrepointSourced[[#This Row],[Age]]="16-24",CentrepointSourced[[#This Row],[Assessed CS DQ]],0)</f>
        <v>0</v>
      </c>
      <c r="AI151" s="107">
        <f>IF(CentrepointSourced[[#This Row],[Age]]="18-24",CentrepointSourced[[#This Row],[Assessed CS DQ]],0)</f>
        <v>0</v>
      </c>
    </row>
    <row r="152" spans="1:35" customFormat="1" ht="13.5" customHeight="1">
      <c r="A152" s="45" t="s">
        <v>40</v>
      </c>
      <c r="B152" s="62" t="s">
        <v>50</v>
      </c>
      <c r="C152" s="45" t="s">
        <v>42</v>
      </c>
      <c r="D152" s="62"/>
      <c r="E152" s="73">
        <v>2012</v>
      </c>
      <c r="F152" s="67" t="s">
        <v>26</v>
      </c>
      <c r="G152" s="73">
        <f>H152+I152</f>
        <v>108</v>
      </c>
      <c r="H152" s="74">
        <v>62</v>
      </c>
      <c r="I152" s="73">
        <v>46</v>
      </c>
      <c r="J152" s="45"/>
      <c r="K152" s="45"/>
      <c r="L152" s="45"/>
      <c r="M152" s="45"/>
      <c r="N152" s="45"/>
      <c r="O152" s="45"/>
      <c r="P152" s="45"/>
      <c r="Q152" s="41" t="str">
        <f>IF(CentrepointSourced[[#This Row],[Country]]="Northern Ireland","Northern Ireland",IFERROR(VLOOKUP(CentrepointSourced[[#This Row],[Local Authority]],LKP_LANameDQ[],2,FALSE),CentrepointSourced[[#This Row],[Local Authority]]))</f>
        <v>Cambridge</v>
      </c>
      <c r="R152" s="41" t="str">
        <f>IF(CentrepointSourced[[#This Row],[LA type]]="County","",INDEX(ConsolGeog[lad14cd],MATCH(CentrepointSourced[[#This Row],[Local Authority DQ]],ConsolGeog[la_name],0)))</f>
        <v>E07000008</v>
      </c>
      <c r="S152" s="41" t="str">
        <f>IF(OR(CentrepointSourced[[#This Row],[Country]]="Northern Ireland",CentrepointSourced[[#This Row],[Country]]="Scotland",CentrepointSourced[[#This Row],[Country]]="Wales"),"Local Authority",CentrepointSourced[[#This Row],[LA type]])</f>
        <v>District</v>
      </c>
      <c r="T152" s="41">
        <f>IF(TRIM(CentrepointSourced[[#This Row],[Presented HS]])="",0,IF(CentrepointSourced[[#This Row],[Presented HS]]="&lt;5",2.5,IF(CentrepointSourced[[#This Row],[Presented HS]]="&lt;10",5,VALUE(TRIM(CentrepointSourced[[#This Row],[Presented HS]])))))</f>
        <v>108</v>
      </c>
      <c r="U152" s="41">
        <f>IF(TRIM(CentrepointSourced[[#This Row],[Assessed HS]])="",0,IF(CentrepointSourced[[#This Row],[Assessed HS]]="&lt;5",2.5,IF(CentrepointSourced[[#This Row],[Assessed HS]]="&lt;10",5,VALUE(TRIM(CentrepointSourced[[#This Row],[Assessed HS]])))))</f>
        <v>62</v>
      </c>
      <c r="V152" s="41">
        <f>IF(TRIM(CentrepointSourced[[#This Row],[Presented CS]])="",0,IF(CentrepointSourced[[#This Row],[Presented CS]]="&lt;5",2.5,IF(CentrepointSourced[[#This Row],[Presented CS]]="&lt;10",5,VALUE(TRIM(CentrepointSourced[[#This Row],[Presented CS]])))))</f>
        <v>0</v>
      </c>
      <c r="W152" s="41">
        <f>IF(TRIM(CentrepointSourced[[#This Row],[Assessed CS]])="",0,IF(CentrepointSourced[[#This Row],[Assessed CS]]="&lt;5",2.5,IF(CentrepointSourced[[#This Row],[Assessed CS]]="&lt;10",5,VALUE(TRIM(CentrepointSourced[[#This Row],[Assessed CS]])))))</f>
        <v>0</v>
      </c>
      <c r="X152" s="106">
        <f>IF(CentrepointSourced[[#This Row],[Age]]="16-17",CentrepointSourced[[#This Row],[Presented HS DQ]],0)</f>
        <v>0</v>
      </c>
      <c r="Y152" s="106">
        <f>IF(CentrepointSourced[[#This Row],[Age]]="16-24",CentrepointSourced[[#This Row],[Presented HS DQ]],0)</f>
        <v>0</v>
      </c>
      <c r="Z152" s="106">
        <f>IF(CentrepointSourced[[#This Row],[Age]]="18-24",CentrepointSourced[[#This Row],[Presented HS DQ]],0)</f>
        <v>108</v>
      </c>
      <c r="AA152" s="106">
        <f>IF(CentrepointSourced[[#This Row],[Age]]="16-17",CentrepointSourced[[#This Row],[Presented CS DQ]],0)</f>
        <v>0</v>
      </c>
      <c r="AB152" s="106">
        <f>IF(CentrepointSourced[[#This Row],[Age]]="16-24",CentrepointSourced[[#This Row],[Presented CS DQ]],0)</f>
        <v>0</v>
      </c>
      <c r="AC152" s="106">
        <f>IF(CentrepointSourced[[#This Row],[Age]]="18-24",CentrepointSourced[[#This Row],[Presented CS DQ]],0)</f>
        <v>0</v>
      </c>
      <c r="AD152" s="107">
        <f>IF(CentrepointSourced[[#This Row],[Age]]="16-17",CentrepointSourced[[#This Row],[Assessed HS DQ]],0)</f>
        <v>0</v>
      </c>
      <c r="AE152" s="107">
        <f>IF(CentrepointSourced[[#This Row],[Age]]="16-24",CentrepointSourced[[#This Row],[Assessed HS DQ]],0)</f>
        <v>0</v>
      </c>
      <c r="AF152" s="107">
        <f>IF(CentrepointSourced[[#This Row],[Age]]="18-24",CentrepointSourced[[#This Row],[Assessed HS DQ]],0)</f>
        <v>62</v>
      </c>
      <c r="AG152" s="107">
        <f>IF(CentrepointSourced[[#This Row],[Age]]="16-17",CentrepointSourced[[#This Row],[Assessed CS DQ]],0)</f>
        <v>0</v>
      </c>
      <c r="AH152" s="107">
        <f>IF(CentrepointSourced[[#This Row],[Age]]="16-24",CentrepointSourced[[#This Row],[Assessed CS DQ]],0)</f>
        <v>0</v>
      </c>
      <c r="AI152" s="107">
        <f>IF(CentrepointSourced[[#This Row],[Age]]="18-24",CentrepointSourced[[#This Row],[Assessed CS DQ]],0)</f>
        <v>0</v>
      </c>
    </row>
    <row r="153" spans="1:35" customFormat="1" ht="13.5" customHeight="1">
      <c r="A153" s="45" t="s">
        <v>40</v>
      </c>
      <c r="B153" s="62" t="s">
        <v>50</v>
      </c>
      <c r="C153" s="45" t="s">
        <v>42</v>
      </c>
      <c r="D153" s="62"/>
      <c r="E153" s="73">
        <v>2013</v>
      </c>
      <c r="F153" s="67" t="s">
        <v>25</v>
      </c>
      <c r="G153" s="73">
        <v>15</v>
      </c>
      <c r="H153" s="74">
        <v>2</v>
      </c>
      <c r="I153" s="73">
        <v>2</v>
      </c>
      <c r="J153" s="45"/>
      <c r="K153" s="45"/>
      <c r="L153" s="45"/>
      <c r="M153" s="45"/>
      <c r="N153" s="45"/>
      <c r="O153" s="45"/>
      <c r="P153" s="45"/>
      <c r="Q153" s="41" t="str">
        <f>IF(CentrepointSourced[[#This Row],[Country]]="Northern Ireland","Northern Ireland",IFERROR(VLOOKUP(CentrepointSourced[[#This Row],[Local Authority]],LKP_LANameDQ[],2,FALSE),CentrepointSourced[[#This Row],[Local Authority]]))</f>
        <v>Cambridge</v>
      </c>
      <c r="R153" s="41" t="str">
        <f>IF(CentrepointSourced[[#This Row],[LA type]]="County","",INDEX(ConsolGeog[lad14cd],MATCH(CentrepointSourced[[#This Row],[Local Authority DQ]],ConsolGeog[la_name],0)))</f>
        <v>E07000008</v>
      </c>
      <c r="S153" s="41" t="str">
        <f>IF(OR(CentrepointSourced[[#This Row],[Country]]="Northern Ireland",CentrepointSourced[[#This Row],[Country]]="Scotland",CentrepointSourced[[#This Row],[Country]]="Wales"),"Local Authority",CentrepointSourced[[#This Row],[LA type]])</f>
        <v>District</v>
      </c>
      <c r="T153" s="41">
        <f>IF(TRIM(CentrepointSourced[[#This Row],[Presented HS]])="",0,IF(CentrepointSourced[[#This Row],[Presented HS]]="&lt;5",2.5,IF(CentrepointSourced[[#This Row],[Presented HS]]="&lt;10",5,VALUE(TRIM(CentrepointSourced[[#This Row],[Presented HS]])))))</f>
        <v>15</v>
      </c>
      <c r="U153" s="41">
        <f>IF(TRIM(CentrepointSourced[[#This Row],[Assessed HS]])="",0,IF(CentrepointSourced[[#This Row],[Assessed HS]]="&lt;5",2.5,IF(CentrepointSourced[[#This Row],[Assessed HS]]="&lt;10",5,VALUE(TRIM(CentrepointSourced[[#This Row],[Assessed HS]])))))</f>
        <v>2</v>
      </c>
      <c r="V153" s="41">
        <f>IF(TRIM(CentrepointSourced[[#This Row],[Presented CS]])="",0,IF(CentrepointSourced[[#This Row],[Presented CS]]="&lt;5",2.5,IF(CentrepointSourced[[#This Row],[Presented CS]]="&lt;10",5,VALUE(TRIM(CentrepointSourced[[#This Row],[Presented CS]])))))</f>
        <v>0</v>
      </c>
      <c r="W153" s="41">
        <f>IF(TRIM(CentrepointSourced[[#This Row],[Assessed CS]])="",0,IF(CentrepointSourced[[#This Row],[Assessed CS]]="&lt;5",2.5,IF(CentrepointSourced[[#This Row],[Assessed CS]]="&lt;10",5,VALUE(TRIM(CentrepointSourced[[#This Row],[Assessed CS]])))))</f>
        <v>0</v>
      </c>
      <c r="X153" s="106">
        <f>IF(CentrepointSourced[[#This Row],[Age]]="16-17",CentrepointSourced[[#This Row],[Presented HS DQ]],0)</f>
        <v>15</v>
      </c>
      <c r="Y153" s="106">
        <f>IF(CentrepointSourced[[#This Row],[Age]]="16-24",CentrepointSourced[[#This Row],[Presented HS DQ]],0)</f>
        <v>0</v>
      </c>
      <c r="Z153" s="106">
        <f>IF(CentrepointSourced[[#This Row],[Age]]="18-24",CentrepointSourced[[#This Row],[Presented HS DQ]],0)</f>
        <v>0</v>
      </c>
      <c r="AA153" s="106">
        <f>IF(CentrepointSourced[[#This Row],[Age]]="16-17",CentrepointSourced[[#This Row],[Presented CS DQ]],0)</f>
        <v>0</v>
      </c>
      <c r="AB153" s="106">
        <f>IF(CentrepointSourced[[#This Row],[Age]]="16-24",CentrepointSourced[[#This Row],[Presented CS DQ]],0)</f>
        <v>0</v>
      </c>
      <c r="AC153" s="106">
        <f>IF(CentrepointSourced[[#This Row],[Age]]="18-24",CentrepointSourced[[#This Row],[Presented CS DQ]],0)</f>
        <v>0</v>
      </c>
      <c r="AD153" s="107">
        <f>IF(CentrepointSourced[[#This Row],[Age]]="16-17",CentrepointSourced[[#This Row],[Assessed HS DQ]],0)</f>
        <v>2</v>
      </c>
      <c r="AE153" s="107">
        <f>IF(CentrepointSourced[[#This Row],[Age]]="16-24",CentrepointSourced[[#This Row],[Assessed HS DQ]],0)</f>
        <v>0</v>
      </c>
      <c r="AF153" s="107">
        <f>IF(CentrepointSourced[[#This Row],[Age]]="18-24",CentrepointSourced[[#This Row],[Assessed HS DQ]],0)</f>
        <v>0</v>
      </c>
      <c r="AG153" s="107">
        <f>IF(CentrepointSourced[[#This Row],[Age]]="16-17",CentrepointSourced[[#This Row],[Assessed CS DQ]],0)</f>
        <v>0</v>
      </c>
      <c r="AH153" s="107">
        <f>IF(CentrepointSourced[[#This Row],[Age]]="16-24",CentrepointSourced[[#This Row],[Assessed CS DQ]],0)</f>
        <v>0</v>
      </c>
      <c r="AI153" s="107">
        <f>IF(CentrepointSourced[[#This Row],[Age]]="18-24",CentrepointSourced[[#This Row],[Assessed CS DQ]],0)</f>
        <v>0</v>
      </c>
    </row>
    <row r="154" spans="1:35" customFormat="1" ht="13.5" customHeight="1">
      <c r="A154" s="45" t="s">
        <v>40</v>
      </c>
      <c r="B154" s="62" t="s">
        <v>50</v>
      </c>
      <c r="C154" s="45" t="s">
        <v>42</v>
      </c>
      <c r="D154" s="62"/>
      <c r="E154" s="73">
        <v>2013</v>
      </c>
      <c r="F154" s="67" t="s">
        <v>26</v>
      </c>
      <c r="G154" s="73">
        <f>H154+I154</f>
        <v>107</v>
      </c>
      <c r="H154" s="74">
        <v>64</v>
      </c>
      <c r="I154" s="73">
        <v>43</v>
      </c>
      <c r="J154" s="45"/>
      <c r="K154" s="45"/>
      <c r="L154" s="45"/>
      <c r="M154" s="45"/>
      <c r="N154" s="45"/>
      <c r="O154" s="45"/>
      <c r="P154" s="45"/>
      <c r="Q154" s="41" t="str">
        <f>IF(CentrepointSourced[[#This Row],[Country]]="Northern Ireland","Northern Ireland",IFERROR(VLOOKUP(CentrepointSourced[[#This Row],[Local Authority]],LKP_LANameDQ[],2,FALSE),CentrepointSourced[[#This Row],[Local Authority]]))</f>
        <v>Cambridge</v>
      </c>
      <c r="R154" s="41" t="str">
        <f>IF(CentrepointSourced[[#This Row],[LA type]]="County","",INDEX(ConsolGeog[lad14cd],MATCH(CentrepointSourced[[#This Row],[Local Authority DQ]],ConsolGeog[la_name],0)))</f>
        <v>E07000008</v>
      </c>
      <c r="S154" s="41" t="str">
        <f>IF(OR(CentrepointSourced[[#This Row],[Country]]="Northern Ireland",CentrepointSourced[[#This Row],[Country]]="Scotland",CentrepointSourced[[#This Row],[Country]]="Wales"),"Local Authority",CentrepointSourced[[#This Row],[LA type]])</f>
        <v>District</v>
      </c>
      <c r="T154" s="41">
        <f>IF(TRIM(CentrepointSourced[[#This Row],[Presented HS]])="",0,IF(CentrepointSourced[[#This Row],[Presented HS]]="&lt;5",2.5,IF(CentrepointSourced[[#This Row],[Presented HS]]="&lt;10",5,VALUE(TRIM(CentrepointSourced[[#This Row],[Presented HS]])))))</f>
        <v>107</v>
      </c>
      <c r="U154" s="41">
        <f>IF(TRIM(CentrepointSourced[[#This Row],[Assessed HS]])="",0,IF(CentrepointSourced[[#This Row],[Assessed HS]]="&lt;5",2.5,IF(CentrepointSourced[[#This Row],[Assessed HS]]="&lt;10",5,VALUE(TRIM(CentrepointSourced[[#This Row],[Assessed HS]])))))</f>
        <v>64</v>
      </c>
      <c r="V154" s="41">
        <f>IF(TRIM(CentrepointSourced[[#This Row],[Presented CS]])="",0,IF(CentrepointSourced[[#This Row],[Presented CS]]="&lt;5",2.5,IF(CentrepointSourced[[#This Row],[Presented CS]]="&lt;10",5,VALUE(TRIM(CentrepointSourced[[#This Row],[Presented CS]])))))</f>
        <v>0</v>
      </c>
      <c r="W154" s="41">
        <f>IF(TRIM(CentrepointSourced[[#This Row],[Assessed CS]])="",0,IF(CentrepointSourced[[#This Row],[Assessed CS]]="&lt;5",2.5,IF(CentrepointSourced[[#This Row],[Assessed CS]]="&lt;10",5,VALUE(TRIM(CentrepointSourced[[#This Row],[Assessed CS]])))))</f>
        <v>0</v>
      </c>
      <c r="X154" s="106">
        <f>IF(CentrepointSourced[[#This Row],[Age]]="16-17",CentrepointSourced[[#This Row],[Presented HS DQ]],0)</f>
        <v>0</v>
      </c>
      <c r="Y154" s="106">
        <f>IF(CentrepointSourced[[#This Row],[Age]]="16-24",CentrepointSourced[[#This Row],[Presented HS DQ]],0)</f>
        <v>0</v>
      </c>
      <c r="Z154" s="106">
        <f>IF(CentrepointSourced[[#This Row],[Age]]="18-24",CentrepointSourced[[#This Row],[Presented HS DQ]],0)</f>
        <v>107</v>
      </c>
      <c r="AA154" s="106">
        <f>IF(CentrepointSourced[[#This Row],[Age]]="16-17",CentrepointSourced[[#This Row],[Presented CS DQ]],0)</f>
        <v>0</v>
      </c>
      <c r="AB154" s="106">
        <f>IF(CentrepointSourced[[#This Row],[Age]]="16-24",CentrepointSourced[[#This Row],[Presented CS DQ]],0)</f>
        <v>0</v>
      </c>
      <c r="AC154" s="106">
        <f>IF(CentrepointSourced[[#This Row],[Age]]="18-24",CentrepointSourced[[#This Row],[Presented CS DQ]],0)</f>
        <v>0</v>
      </c>
      <c r="AD154" s="107">
        <f>IF(CentrepointSourced[[#This Row],[Age]]="16-17",CentrepointSourced[[#This Row],[Assessed HS DQ]],0)</f>
        <v>0</v>
      </c>
      <c r="AE154" s="107">
        <f>IF(CentrepointSourced[[#This Row],[Age]]="16-24",CentrepointSourced[[#This Row],[Assessed HS DQ]],0)</f>
        <v>0</v>
      </c>
      <c r="AF154" s="107">
        <f>IF(CentrepointSourced[[#This Row],[Age]]="18-24",CentrepointSourced[[#This Row],[Assessed HS DQ]],0)</f>
        <v>64</v>
      </c>
      <c r="AG154" s="107">
        <f>IF(CentrepointSourced[[#This Row],[Age]]="16-17",CentrepointSourced[[#This Row],[Assessed CS DQ]],0)</f>
        <v>0</v>
      </c>
      <c r="AH154" s="107">
        <f>IF(CentrepointSourced[[#This Row],[Age]]="16-24",CentrepointSourced[[#This Row],[Assessed CS DQ]],0)</f>
        <v>0</v>
      </c>
      <c r="AI154" s="107">
        <f>IF(CentrepointSourced[[#This Row],[Age]]="18-24",CentrepointSourced[[#This Row],[Assessed CS DQ]],0)</f>
        <v>0</v>
      </c>
    </row>
    <row r="155" spans="1:35" customFormat="1" ht="13.5" customHeight="1">
      <c r="A155" s="45" t="s">
        <v>40</v>
      </c>
      <c r="B155" s="62" t="s">
        <v>50</v>
      </c>
      <c r="C155" s="45" t="s">
        <v>42</v>
      </c>
      <c r="D155" s="62"/>
      <c r="E155" s="73">
        <v>2014</v>
      </c>
      <c r="F155" s="67" t="s">
        <v>25</v>
      </c>
      <c r="G155" s="73">
        <v>16</v>
      </c>
      <c r="H155" s="74">
        <v>5</v>
      </c>
      <c r="I155" s="73">
        <v>1</v>
      </c>
      <c r="J155" s="45"/>
      <c r="K155" s="45"/>
      <c r="L155" s="45"/>
      <c r="M155" s="45"/>
      <c r="N155" s="45"/>
      <c r="O155" s="45"/>
      <c r="P155" s="45"/>
      <c r="Q155" s="41" t="str">
        <f>IF(CentrepointSourced[[#This Row],[Country]]="Northern Ireland","Northern Ireland",IFERROR(VLOOKUP(CentrepointSourced[[#This Row],[Local Authority]],LKP_LANameDQ[],2,FALSE),CentrepointSourced[[#This Row],[Local Authority]]))</f>
        <v>Cambridge</v>
      </c>
      <c r="R155" s="41" t="str">
        <f>IF(CentrepointSourced[[#This Row],[LA type]]="County","",INDEX(ConsolGeog[lad14cd],MATCH(CentrepointSourced[[#This Row],[Local Authority DQ]],ConsolGeog[la_name],0)))</f>
        <v>E07000008</v>
      </c>
      <c r="S155" s="41" t="str">
        <f>IF(OR(CentrepointSourced[[#This Row],[Country]]="Northern Ireland",CentrepointSourced[[#This Row],[Country]]="Scotland",CentrepointSourced[[#This Row],[Country]]="Wales"),"Local Authority",CentrepointSourced[[#This Row],[LA type]])</f>
        <v>District</v>
      </c>
      <c r="T155" s="41">
        <f>IF(TRIM(CentrepointSourced[[#This Row],[Presented HS]])="",0,IF(CentrepointSourced[[#This Row],[Presented HS]]="&lt;5",2.5,IF(CentrepointSourced[[#This Row],[Presented HS]]="&lt;10",5,VALUE(TRIM(CentrepointSourced[[#This Row],[Presented HS]])))))</f>
        <v>16</v>
      </c>
      <c r="U155" s="41">
        <f>IF(TRIM(CentrepointSourced[[#This Row],[Assessed HS]])="",0,IF(CentrepointSourced[[#This Row],[Assessed HS]]="&lt;5",2.5,IF(CentrepointSourced[[#This Row],[Assessed HS]]="&lt;10",5,VALUE(TRIM(CentrepointSourced[[#This Row],[Assessed HS]])))))</f>
        <v>5</v>
      </c>
      <c r="V155" s="41">
        <f>IF(TRIM(CentrepointSourced[[#This Row],[Presented CS]])="",0,IF(CentrepointSourced[[#This Row],[Presented CS]]="&lt;5",2.5,IF(CentrepointSourced[[#This Row],[Presented CS]]="&lt;10",5,VALUE(TRIM(CentrepointSourced[[#This Row],[Presented CS]])))))</f>
        <v>0</v>
      </c>
      <c r="W155" s="41">
        <f>IF(TRIM(CentrepointSourced[[#This Row],[Assessed CS]])="",0,IF(CentrepointSourced[[#This Row],[Assessed CS]]="&lt;5",2.5,IF(CentrepointSourced[[#This Row],[Assessed CS]]="&lt;10",5,VALUE(TRIM(CentrepointSourced[[#This Row],[Assessed CS]])))))</f>
        <v>0</v>
      </c>
      <c r="X155" s="106">
        <f>IF(CentrepointSourced[[#This Row],[Age]]="16-17",CentrepointSourced[[#This Row],[Presented HS DQ]],0)</f>
        <v>16</v>
      </c>
      <c r="Y155" s="106">
        <f>IF(CentrepointSourced[[#This Row],[Age]]="16-24",CentrepointSourced[[#This Row],[Presented HS DQ]],0)</f>
        <v>0</v>
      </c>
      <c r="Z155" s="106">
        <f>IF(CentrepointSourced[[#This Row],[Age]]="18-24",CentrepointSourced[[#This Row],[Presented HS DQ]],0)</f>
        <v>0</v>
      </c>
      <c r="AA155" s="106">
        <f>IF(CentrepointSourced[[#This Row],[Age]]="16-17",CentrepointSourced[[#This Row],[Presented CS DQ]],0)</f>
        <v>0</v>
      </c>
      <c r="AB155" s="106">
        <f>IF(CentrepointSourced[[#This Row],[Age]]="16-24",CentrepointSourced[[#This Row],[Presented CS DQ]],0)</f>
        <v>0</v>
      </c>
      <c r="AC155" s="106">
        <f>IF(CentrepointSourced[[#This Row],[Age]]="18-24",CentrepointSourced[[#This Row],[Presented CS DQ]],0)</f>
        <v>0</v>
      </c>
      <c r="AD155" s="107">
        <f>IF(CentrepointSourced[[#This Row],[Age]]="16-17",CentrepointSourced[[#This Row],[Assessed HS DQ]],0)</f>
        <v>5</v>
      </c>
      <c r="AE155" s="107">
        <f>IF(CentrepointSourced[[#This Row],[Age]]="16-24",CentrepointSourced[[#This Row],[Assessed HS DQ]],0)</f>
        <v>0</v>
      </c>
      <c r="AF155" s="107">
        <f>IF(CentrepointSourced[[#This Row],[Age]]="18-24",CentrepointSourced[[#This Row],[Assessed HS DQ]],0)</f>
        <v>0</v>
      </c>
      <c r="AG155" s="107">
        <f>IF(CentrepointSourced[[#This Row],[Age]]="16-17",CentrepointSourced[[#This Row],[Assessed CS DQ]],0)</f>
        <v>0</v>
      </c>
      <c r="AH155" s="107">
        <f>IF(CentrepointSourced[[#This Row],[Age]]="16-24",CentrepointSourced[[#This Row],[Assessed CS DQ]],0)</f>
        <v>0</v>
      </c>
      <c r="AI155" s="107">
        <f>IF(CentrepointSourced[[#This Row],[Age]]="18-24",CentrepointSourced[[#This Row],[Assessed CS DQ]],0)</f>
        <v>0</v>
      </c>
    </row>
    <row r="156" spans="1:35" customFormat="1" ht="13.5" customHeight="1">
      <c r="A156" s="45" t="s">
        <v>40</v>
      </c>
      <c r="B156" s="62" t="s">
        <v>50</v>
      </c>
      <c r="C156" s="45" t="s">
        <v>42</v>
      </c>
      <c r="D156" s="62"/>
      <c r="E156" s="73">
        <v>2014</v>
      </c>
      <c r="F156" s="67" t="s">
        <v>26</v>
      </c>
      <c r="G156" s="73">
        <f>H156+I156</f>
        <v>108</v>
      </c>
      <c r="H156" s="74">
        <v>68</v>
      </c>
      <c r="I156" s="73">
        <v>40</v>
      </c>
      <c r="J156" s="45"/>
      <c r="K156" s="45"/>
      <c r="L156" s="45"/>
      <c r="M156" s="45"/>
      <c r="N156" s="45"/>
      <c r="O156" s="45"/>
      <c r="P156" s="45"/>
      <c r="Q156" s="41" t="str">
        <f>IF(CentrepointSourced[[#This Row],[Country]]="Northern Ireland","Northern Ireland",IFERROR(VLOOKUP(CentrepointSourced[[#This Row],[Local Authority]],LKP_LANameDQ[],2,FALSE),CentrepointSourced[[#This Row],[Local Authority]]))</f>
        <v>Cambridge</v>
      </c>
      <c r="R156" s="41" t="str">
        <f>IF(CentrepointSourced[[#This Row],[LA type]]="County","",INDEX(ConsolGeog[lad14cd],MATCH(CentrepointSourced[[#This Row],[Local Authority DQ]],ConsolGeog[la_name],0)))</f>
        <v>E07000008</v>
      </c>
      <c r="S156" s="41" t="str">
        <f>IF(OR(CentrepointSourced[[#This Row],[Country]]="Northern Ireland",CentrepointSourced[[#This Row],[Country]]="Scotland",CentrepointSourced[[#This Row],[Country]]="Wales"),"Local Authority",CentrepointSourced[[#This Row],[LA type]])</f>
        <v>District</v>
      </c>
      <c r="T156" s="41">
        <f>IF(TRIM(CentrepointSourced[[#This Row],[Presented HS]])="",0,IF(CentrepointSourced[[#This Row],[Presented HS]]="&lt;5",2.5,IF(CentrepointSourced[[#This Row],[Presented HS]]="&lt;10",5,VALUE(TRIM(CentrepointSourced[[#This Row],[Presented HS]])))))</f>
        <v>108</v>
      </c>
      <c r="U156" s="41">
        <f>IF(TRIM(CentrepointSourced[[#This Row],[Assessed HS]])="",0,IF(CentrepointSourced[[#This Row],[Assessed HS]]="&lt;5",2.5,IF(CentrepointSourced[[#This Row],[Assessed HS]]="&lt;10",5,VALUE(TRIM(CentrepointSourced[[#This Row],[Assessed HS]])))))</f>
        <v>68</v>
      </c>
      <c r="V156" s="41">
        <f>IF(TRIM(CentrepointSourced[[#This Row],[Presented CS]])="",0,IF(CentrepointSourced[[#This Row],[Presented CS]]="&lt;5",2.5,IF(CentrepointSourced[[#This Row],[Presented CS]]="&lt;10",5,VALUE(TRIM(CentrepointSourced[[#This Row],[Presented CS]])))))</f>
        <v>0</v>
      </c>
      <c r="W156" s="41">
        <f>IF(TRIM(CentrepointSourced[[#This Row],[Assessed CS]])="",0,IF(CentrepointSourced[[#This Row],[Assessed CS]]="&lt;5",2.5,IF(CentrepointSourced[[#This Row],[Assessed CS]]="&lt;10",5,VALUE(TRIM(CentrepointSourced[[#This Row],[Assessed CS]])))))</f>
        <v>0</v>
      </c>
      <c r="X156" s="106">
        <f>IF(CentrepointSourced[[#This Row],[Age]]="16-17",CentrepointSourced[[#This Row],[Presented HS DQ]],0)</f>
        <v>0</v>
      </c>
      <c r="Y156" s="106">
        <f>IF(CentrepointSourced[[#This Row],[Age]]="16-24",CentrepointSourced[[#This Row],[Presented HS DQ]],0)</f>
        <v>0</v>
      </c>
      <c r="Z156" s="106">
        <f>IF(CentrepointSourced[[#This Row],[Age]]="18-24",CentrepointSourced[[#This Row],[Presented HS DQ]],0)</f>
        <v>108</v>
      </c>
      <c r="AA156" s="106">
        <f>IF(CentrepointSourced[[#This Row],[Age]]="16-17",CentrepointSourced[[#This Row],[Presented CS DQ]],0)</f>
        <v>0</v>
      </c>
      <c r="AB156" s="106">
        <f>IF(CentrepointSourced[[#This Row],[Age]]="16-24",CentrepointSourced[[#This Row],[Presented CS DQ]],0)</f>
        <v>0</v>
      </c>
      <c r="AC156" s="106">
        <f>IF(CentrepointSourced[[#This Row],[Age]]="18-24",CentrepointSourced[[#This Row],[Presented CS DQ]],0)</f>
        <v>0</v>
      </c>
      <c r="AD156" s="107">
        <f>IF(CentrepointSourced[[#This Row],[Age]]="16-17",CentrepointSourced[[#This Row],[Assessed HS DQ]],0)</f>
        <v>0</v>
      </c>
      <c r="AE156" s="107">
        <f>IF(CentrepointSourced[[#This Row],[Age]]="16-24",CentrepointSourced[[#This Row],[Assessed HS DQ]],0)</f>
        <v>0</v>
      </c>
      <c r="AF156" s="107">
        <f>IF(CentrepointSourced[[#This Row],[Age]]="18-24",CentrepointSourced[[#This Row],[Assessed HS DQ]],0)</f>
        <v>68</v>
      </c>
      <c r="AG156" s="107">
        <f>IF(CentrepointSourced[[#This Row],[Age]]="16-17",CentrepointSourced[[#This Row],[Assessed CS DQ]],0)</f>
        <v>0</v>
      </c>
      <c r="AH156" s="107">
        <f>IF(CentrepointSourced[[#This Row],[Age]]="16-24",CentrepointSourced[[#This Row],[Assessed CS DQ]],0)</f>
        <v>0</v>
      </c>
      <c r="AI156" s="107">
        <f>IF(CentrepointSourced[[#This Row],[Age]]="18-24",CentrepointSourced[[#This Row],[Assessed CS DQ]],0)</f>
        <v>0</v>
      </c>
    </row>
    <row r="157" spans="1:35" customFormat="1" ht="13.5" customHeight="1">
      <c r="A157" s="45" t="s">
        <v>40</v>
      </c>
      <c r="B157" s="45" t="s">
        <v>282</v>
      </c>
      <c r="C157" s="45" t="s">
        <v>165</v>
      </c>
      <c r="D157" s="45"/>
      <c r="E157" s="67">
        <v>2012</v>
      </c>
      <c r="F157" s="67" t="s">
        <v>25</v>
      </c>
      <c r="G157" s="67"/>
      <c r="H157" s="68"/>
      <c r="I157" s="67"/>
      <c r="J157" s="45"/>
      <c r="K157" s="67"/>
      <c r="L157" s="67"/>
      <c r="M157" s="67"/>
      <c r="N157" s="67"/>
      <c r="O157" s="67"/>
      <c r="P157" s="67"/>
      <c r="Q157" s="41" t="str">
        <f>IF(CentrepointSourced[[#This Row],[Country]]="Northern Ireland","Northern Ireland",IFERROR(VLOOKUP(CentrepointSourced[[#This Row],[Local Authority]],LKP_LANameDQ[],2,FALSE),CentrepointSourced[[#This Row],[Local Authority]]))</f>
        <v>Camden</v>
      </c>
      <c r="R157" s="41" t="str">
        <f>IF(CentrepointSourced[[#This Row],[LA type]]="County","",INDEX(ConsolGeog[lad14cd],MATCH(CentrepointSourced[[#This Row],[Local Authority DQ]],ConsolGeog[la_name],0)))</f>
        <v>E09000007</v>
      </c>
      <c r="S157" s="41" t="str">
        <f>IF(OR(CentrepointSourced[[#This Row],[Country]]="Northern Ireland",CentrepointSourced[[#This Row],[Country]]="Scotland",CentrepointSourced[[#This Row],[Country]]="Wales"),"Local Authority",CentrepointSourced[[#This Row],[LA type]])</f>
        <v>Unitary</v>
      </c>
      <c r="T157" s="41">
        <f>IF(TRIM(CentrepointSourced[[#This Row],[Presented HS]])="",0,IF(CentrepointSourced[[#This Row],[Presented HS]]="&lt;5",2.5,IF(CentrepointSourced[[#This Row],[Presented HS]]="&lt;10",5,VALUE(TRIM(CentrepointSourced[[#This Row],[Presented HS]])))))</f>
        <v>0</v>
      </c>
      <c r="U157" s="41">
        <f>IF(TRIM(CentrepointSourced[[#This Row],[Assessed HS]])="",0,IF(CentrepointSourced[[#This Row],[Assessed HS]]="&lt;5",2.5,IF(CentrepointSourced[[#This Row],[Assessed HS]]="&lt;10",5,VALUE(TRIM(CentrepointSourced[[#This Row],[Assessed HS]])))))</f>
        <v>0</v>
      </c>
      <c r="V157" s="41">
        <f>IF(TRIM(CentrepointSourced[[#This Row],[Presented CS]])="",0,IF(CentrepointSourced[[#This Row],[Presented CS]]="&lt;5",2.5,IF(CentrepointSourced[[#This Row],[Presented CS]]="&lt;10",5,VALUE(TRIM(CentrepointSourced[[#This Row],[Presented CS]])))))</f>
        <v>0</v>
      </c>
      <c r="W157" s="41">
        <f>IF(TRIM(CentrepointSourced[[#This Row],[Assessed CS]])="",0,IF(CentrepointSourced[[#This Row],[Assessed CS]]="&lt;5",2.5,IF(CentrepointSourced[[#This Row],[Assessed CS]]="&lt;10",5,VALUE(TRIM(CentrepointSourced[[#This Row],[Assessed CS]])))))</f>
        <v>0</v>
      </c>
      <c r="X157" s="106">
        <f>IF(CentrepointSourced[[#This Row],[Age]]="16-17",CentrepointSourced[[#This Row],[Presented HS DQ]],0)</f>
        <v>0</v>
      </c>
      <c r="Y157" s="106">
        <f>IF(CentrepointSourced[[#This Row],[Age]]="16-24",CentrepointSourced[[#This Row],[Presented HS DQ]],0)</f>
        <v>0</v>
      </c>
      <c r="Z157" s="106">
        <f>IF(CentrepointSourced[[#This Row],[Age]]="18-24",CentrepointSourced[[#This Row],[Presented HS DQ]],0)</f>
        <v>0</v>
      </c>
      <c r="AA157" s="106">
        <f>IF(CentrepointSourced[[#This Row],[Age]]="16-17",CentrepointSourced[[#This Row],[Presented CS DQ]],0)</f>
        <v>0</v>
      </c>
      <c r="AB157" s="106">
        <f>IF(CentrepointSourced[[#This Row],[Age]]="16-24",CentrepointSourced[[#This Row],[Presented CS DQ]],0)</f>
        <v>0</v>
      </c>
      <c r="AC157" s="106">
        <f>IF(CentrepointSourced[[#This Row],[Age]]="18-24",CentrepointSourced[[#This Row],[Presented CS DQ]],0)</f>
        <v>0</v>
      </c>
      <c r="AD157" s="107">
        <f>IF(CentrepointSourced[[#This Row],[Age]]="16-17",CentrepointSourced[[#This Row],[Assessed HS DQ]],0)</f>
        <v>0</v>
      </c>
      <c r="AE157" s="107">
        <f>IF(CentrepointSourced[[#This Row],[Age]]="16-24",CentrepointSourced[[#This Row],[Assessed HS DQ]],0)</f>
        <v>0</v>
      </c>
      <c r="AF157" s="107">
        <f>IF(CentrepointSourced[[#This Row],[Age]]="18-24",CentrepointSourced[[#This Row],[Assessed HS DQ]],0)</f>
        <v>0</v>
      </c>
      <c r="AG157" s="107">
        <f>IF(CentrepointSourced[[#This Row],[Age]]="16-17",CentrepointSourced[[#This Row],[Assessed CS DQ]],0)</f>
        <v>0</v>
      </c>
      <c r="AH157" s="107">
        <f>IF(CentrepointSourced[[#This Row],[Age]]="16-24",CentrepointSourced[[#This Row],[Assessed CS DQ]],0)</f>
        <v>0</v>
      </c>
      <c r="AI157" s="107">
        <f>IF(CentrepointSourced[[#This Row],[Age]]="18-24",CentrepointSourced[[#This Row],[Assessed CS DQ]],0)</f>
        <v>0</v>
      </c>
    </row>
    <row r="158" spans="1:35" customFormat="1" ht="13.5" customHeight="1">
      <c r="A158" s="45" t="s">
        <v>40</v>
      </c>
      <c r="B158" s="45" t="s">
        <v>282</v>
      </c>
      <c r="C158" s="45" t="s">
        <v>165</v>
      </c>
      <c r="D158" s="45"/>
      <c r="E158" s="67">
        <v>2012</v>
      </c>
      <c r="F158" s="67" t="s">
        <v>26</v>
      </c>
      <c r="G158" s="67"/>
      <c r="H158" s="68"/>
      <c r="I158" s="67"/>
      <c r="J158" s="45"/>
      <c r="K158" s="67"/>
      <c r="L158" s="67"/>
      <c r="M158" s="67"/>
      <c r="N158" s="67"/>
      <c r="O158" s="67"/>
      <c r="P158" s="67"/>
      <c r="Q158" s="41" t="str">
        <f>IF(CentrepointSourced[[#This Row],[Country]]="Northern Ireland","Northern Ireland",IFERROR(VLOOKUP(CentrepointSourced[[#This Row],[Local Authority]],LKP_LANameDQ[],2,FALSE),CentrepointSourced[[#This Row],[Local Authority]]))</f>
        <v>Camden</v>
      </c>
      <c r="R158" s="41" t="str">
        <f>IF(CentrepointSourced[[#This Row],[LA type]]="County","",INDEX(ConsolGeog[lad14cd],MATCH(CentrepointSourced[[#This Row],[Local Authority DQ]],ConsolGeog[la_name],0)))</f>
        <v>E09000007</v>
      </c>
      <c r="S158" s="41" t="str">
        <f>IF(OR(CentrepointSourced[[#This Row],[Country]]="Northern Ireland",CentrepointSourced[[#This Row],[Country]]="Scotland",CentrepointSourced[[#This Row],[Country]]="Wales"),"Local Authority",CentrepointSourced[[#This Row],[LA type]])</f>
        <v>Unitary</v>
      </c>
      <c r="T158" s="41">
        <f>IF(TRIM(CentrepointSourced[[#This Row],[Presented HS]])="",0,IF(CentrepointSourced[[#This Row],[Presented HS]]="&lt;5",2.5,IF(CentrepointSourced[[#This Row],[Presented HS]]="&lt;10",5,VALUE(TRIM(CentrepointSourced[[#This Row],[Presented HS]])))))</f>
        <v>0</v>
      </c>
      <c r="U158" s="41">
        <f>IF(TRIM(CentrepointSourced[[#This Row],[Assessed HS]])="",0,IF(CentrepointSourced[[#This Row],[Assessed HS]]="&lt;5",2.5,IF(CentrepointSourced[[#This Row],[Assessed HS]]="&lt;10",5,VALUE(TRIM(CentrepointSourced[[#This Row],[Assessed HS]])))))</f>
        <v>0</v>
      </c>
      <c r="V158" s="41">
        <f>IF(TRIM(CentrepointSourced[[#This Row],[Presented CS]])="",0,IF(CentrepointSourced[[#This Row],[Presented CS]]="&lt;5",2.5,IF(CentrepointSourced[[#This Row],[Presented CS]]="&lt;10",5,VALUE(TRIM(CentrepointSourced[[#This Row],[Presented CS]])))))</f>
        <v>0</v>
      </c>
      <c r="W158" s="41">
        <f>IF(TRIM(CentrepointSourced[[#This Row],[Assessed CS]])="",0,IF(CentrepointSourced[[#This Row],[Assessed CS]]="&lt;5",2.5,IF(CentrepointSourced[[#This Row],[Assessed CS]]="&lt;10",5,VALUE(TRIM(CentrepointSourced[[#This Row],[Assessed CS]])))))</f>
        <v>0</v>
      </c>
      <c r="X158" s="106">
        <f>IF(CentrepointSourced[[#This Row],[Age]]="16-17",CentrepointSourced[[#This Row],[Presented HS DQ]],0)</f>
        <v>0</v>
      </c>
      <c r="Y158" s="106">
        <f>IF(CentrepointSourced[[#This Row],[Age]]="16-24",CentrepointSourced[[#This Row],[Presented HS DQ]],0)</f>
        <v>0</v>
      </c>
      <c r="Z158" s="106">
        <f>IF(CentrepointSourced[[#This Row],[Age]]="18-24",CentrepointSourced[[#This Row],[Presented HS DQ]],0)</f>
        <v>0</v>
      </c>
      <c r="AA158" s="106">
        <f>IF(CentrepointSourced[[#This Row],[Age]]="16-17",CentrepointSourced[[#This Row],[Presented CS DQ]],0)</f>
        <v>0</v>
      </c>
      <c r="AB158" s="106">
        <f>IF(CentrepointSourced[[#This Row],[Age]]="16-24",CentrepointSourced[[#This Row],[Presented CS DQ]],0)</f>
        <v>0</v>
      </c>
      <c r="AC158" s="106">
        <f>IF(CentrepointSourced[[#This Row],[Age]]="18-24",CentrepointSourced[[#This Row],[Presented CS DQ]],0)</f>
        <v>0</v>
      </c>
      <c r="AD158" s="107">
        <f>IF(CentrepointSourced[[#This Row],[Age]]="16-17",CentrepointSourced[[#This Row],[Assessed HS DQ]],0)</f>
        <v>0</v>
      </c>
      <c r="AE158" s="107">
        <f>IF(CentrepointSourced[[#This Row],[Age]]="16-24",CentrepointSourced[[#This Row],[Assessed HS DQ]],0)</f>
        <v>0</v>
      </c>
      <c r="AF158" s="107">
        <f>IF(CentrepointSourced[[#This Row],[Age]]="18-24",CentrepointSourced[[#This Row],[Assessed HS DQ]],0)</f>
        <v>0</v>
      </c>
      <c r="AG158" s="107">
        <f>IF(CentrepointSourced[[#This Row],[Age]]="16-17",CentrepointSourced[[#This Row],[Assessed CS DQ]],0)</f>
        <v>0</v>
      </c>
      <c r="AH158" s="107">
        <f>IF(CentrepointSourced[[#This Row],[Age]]="16-24",CentrepointSourced[[#This Row],[Assessed CS DQ]],0)</f>
        <v>0</v>
      </c>
      <c r="AI158" s="107">
        <f>IF(CentrepointSourced[[#This Row],[Age]]="18-24",CentrepointSourced[[#This Row],[Assessed CS DQ]],0)</f>
        <v>0</v>
      </c>
    </row>
    <row r="159" spans="1:35" customFormat="1" ht="13.5" customHeight="1">
      <c r="A159" s="45" t="s">
        <v>40</v>
      </c>
      <c r="B159" s="45" t="s">
        <v>282</v>
      </c>
      <c r="C159" s="45" t="s">
        <v>165</v>
      </c>
      <c r="D159" s="45"/>
      <c r="E159" s="67">
        <v>2013</v>
      </c>
      <c r="F159" s="67" t="s">
        <v>25</v>
      </c>
      <c r="G159" s="67"/>
      <c r="H159" s="68"/>
      <c r="I159" s="67"/>
      <c r="J159" s="45"/>
      <c r="K159" s="67"/>
      <c r="L159" s="67"/>
      <c r="M159" s="67"/>
      <c r="N159" s="67"/>
      <c r="O159" s="67"/>
      <c r="P159" s="67"/>
      <c r="Q159" s="41" t="str">
        <f>IF(CentrepointSourced[[#This Row],[Country]]="Northern Ireland","Northern Ireland",IFERROR(VLOOKUP(CentrepointSourced[[#This Row],[Local Authority]],LKP_LANameDQ[],2,FALSE),CentrepointSourced[[#This Row],[Local Authority]]))</f>
        <v>Camden</v>
      </c>
      <c r="R159" s="41" t="str">
        <f>IF(CentrepointSourced[[#This Row],[LA type]]="County","",INDEX(ConsolGeog[lad14cd],MATCH(CentrepointSourced[[#This Row],[Local Authority DQ]],ConsolGeog[la_name],0)))</f>
        <v>E09000007</v>
      </c>
      <c r="S159" s="41" t="str">
        <f>IF(OR(CentrepointSourced[[#This Row],[Country]]="Northern Ireland",CentrepointSourced[[#This Row],[Country]]="Scotland",CentrepointSourced[[#This Row],[Country]]="Wales"),"Local Authority",CentrepointSourced[[#This Row],[LA type]])</f>
        <v>Unitary</v>
      </c>
      <c r="T159" s="41">
        <f>IF(TRIM(CentrepointSourced[[#This Row],[Presented HS]])="",0,IF(CentrepointSourced[[#This Row],[Presented HS]]="&lt;5",2.5,IF(CentrepointSourced[[#This Row],[Presented HS]]="&lt;10",5,VALUE(TRIM(CentrepointSourced[[#This Row],[Presented HS]])))))</f>
        <v>0</v>
      </c>
      <c r="U159" s="41">
        <f>IF(TRIM(CentrepointSourced[[#This Row],[Assessed HS]])="",0,IF(CentrepointSourced[[#This Row],[Assessed HS]]="&lt;5",2.5,IF(CentrepointSourced[[#This Row],[Assessed HS]]="&lt;10",5,VALUE(TRIM(CentrepointSourced[[#This Row],[Assessed HS]])))))</f>
        <v>0</v>
      </c>
      <c r="V159" s="41">
        <f>IF(TRIM(CentrepointSourced[[#This Row],[Presented CS]])="",0,IF(CentrepointSourced[[#This Row],[Presented CS]]="&lt;5",2.5,IF(CentrepointSourced[[#This Row],[Presented CS]]="&lt;10",5,VALUE(TRIM(CentrepointSourced[[#This Row],[Presented CS]])))))</f>
        <v>0</v>
      </c>
      <c r="W159" s="41">
        <f>IF(TRIM(CentrepointSourced[[#This Row],[Assessed CS]])="",0,IF(CentrepointSourced[[#This Row],[Assessed CS]]="&lt;5",2.5,IF(CentrepointSourced[[#This Row],[Assessed CS]]="&lt;10",5,VALUE(TRIM(CentrepointSourced[[#This Row],[Assessed CS]])))))</f>
        <v>0</v>
      </c>
      <c r="X159" s="106">
        <f>IF(CentrepointSourced[[#This Row],[Age]]="16-17",CentrepointSourced[[#This Row],[Presented HS DQ]],0)</f>
        <v>0</v>
      </c>
      <c r="Y159" s="106">
        <f>IF(CentrepointSourced[[#This Row],[Age]]="16-24",CentrepointSourced[[#This Row],[Presented HS DQ]],0)</f>
        <v>0</v>
      </c>
      <c r="Z159" s="106">
        <f>IF(CentrepointSourced[[#This Row],[Age]]="18-24",CentrepointSourced[[#This Row],[Presented HS DQ]],0)</f>
        <v>0</v>
      </c>
      <c r="AA159" s="106">
        <f>IF(CentrepointSourced[[#This Row],[Age]]="16-17",CentrepointSourced[[#This Row],[Presented CS DQ]],0)</f>
        <v>0</v>
      </c>
      <c r="AB159" s="106">
        <f>IF(CentrepointSourced[[#This Row],[Age]]="16-24",CentrepointSourced[[#This Row],[Presented CS DQ]],0)</f>
        <v>0</v>
      </c>
      <c r="AC159" s="106">
        <f>IF(CentrepointSourced[[#This Row],[Age]]="18-24",CentrepointSourced[[#This Row],[Presented CS DQ]],0)</f>
        <v>0</v>
      </c>
      <c r="AD159" s="107">
        <f>IF(CentrepointSourced[[#This Row],[Age]]="16-17",CentrepointSourced[[#This Row],[Assessed HS DQ]],0)</f>
        <v>0</v>
      </c>
      <c r="AE159" s="107">
        <f>IF(CentrepointSourced[[#This Row],[Age]]="16-24",CentrepointSourced[[#This Row],[Assessed HS DQ]],0)</f>
        <v>0</v>
      </c>
      <c r="AF159" s="107">
        <f>IF(CentrepointSourced[[#This Row],[Age]]="18-24",CentrepointSourced[[#This Row],[Assessed HS DQ]],0)</f>
        <v>0</v>
      </c>
      <c r="AG159" s="107">
        <f>IF(CentrepointSourced[[#This Row],[Age]]="16-17",CentrepointSourced[[#This Row],[Assessed CS DQ]],0)</f>
        <v>0</v>
      </c>
      <c r="AH159" s="107">
        <f>IF(CentrepointSourced[[#This Row],[Age]]="16-24",CentrepointSourced[[#This Row],[Assessed CS DQ]],0)</f>
        <v>0</v>
      </c>
      <c r="AI159" s="107">
        <f>IF(CentrepointSourced[[#This Row],[Age]]="18-24",CentrepointSourced[[#This Row],[Assessed CS DQ]],0)</f>
        <v>0</v>
      </c>
    </row>
    <row r="160" spans="1:35" customFormat="1" ht="13.5" customHeight="1">
      <c r="A160" s="45" t="s">
        <v>40</v>
      </c>
      <c r="B160" s="45" t="s">
        <v>282</v>
      </c>
      <c r="C160" s="45" t="s">
        <v>165</v>
      </c>
      <c r="D160" s="45"/>
      <c r="E160" s="67">
        <v>2013</v>
      </c>
      <c r="F160" s="67" t="s">
        <v>26</v>
      </c>
      <c r="G160" s="67"/>
      <c r="H160" s="68"/>
      <c r="I160" s="67"/>
      <c r="J160" s="45"/>
      <c r="K160" s="67"/>
      <c r="L160" s="67"/>
      <c r="M160" s="67"/>
      <c r="N160" s="67"/>
      <c r="O160" s="67"/>
      <c r="P160" s="67"/>
      <c r="Q160" s="41" t="str">
        <f>IF(CentrepointSourced[[#This Row],[Country]]="Northern Ireland","Northern Ireland",IFERROR(VLOOKUP(CentrepointSourced[[#This Row],[Local Authority]],LKP_LANameDQ[],2,FALSE),CentrepointSourced[[#This Row],[Local Authority]]))</f>
        <v>Camden</v>
      </c>
      <c r="R160" s="41" t="str">
        <f>IF(CentrepointSourced[[#This Row],[LA type]]="County","",INDEX(ConsolGeog[lad14cd],MATCH(CentrepointSourced[[#This Row],[Local Authority DQ]],ConsolGeog[la_name],0)))</f>
        <v>E09000007</v>
      </c>
      <c r="S160" s="41" t="str">
        <f>IF(OR(CentrepointSourced[[#This Row],[Country]]="Northern Ireland",CentrepointSourced[[#This Row],[Country]]="Scotland",CentrepointSourced[[#This Row],[Country]]="Wales"),"Local Authority",CentrepointSourced[[#This Row],[LA type]])</f>
        <v>Unitary</v>
      </c>
      <c r="T160" s="41">
        <f>IF(TRIM(CentrepointSourced[[#This Row],[Presented HS]])="",0,IF(CentrepointSourced[[#This Row],[Presented HS]]="&lt;5",2.5,IF(CentrepointSourced[[#This Row],[Presented HS]]="&lt;10",5,VALUE(TRIM(CentrepointSourced[[#This Row],[Presented HS]])))))</f>
        <v>0</v>
      </c>
      <c r="U160" s="41">
        <f>IF(TRIM(CentrepointSourced[[#This Row],[Assessed HS]])="",0,IF(CentrepointSourced[[#This Row],[Assessed HS]]="&lt;5",2.5,IF(CentrepointSourced[[#This Row],[Assessed HS]]="&lt;10",5,VALUE(TRIM(CentrepointSourced[[#This Row],[Assessed HS]])))))</f>
        <v>0</v>
      </c>
      <c r="V160" s="41">
        <f>IF(TRIM(CentrepointSourced[[#This Row],[Presented CS]])="",0,IF(CentrepointSourced[[#This Row],[Presented CS]]="&lt;5",2.5,IF(CentrepointSourced[[#This Row],[Presented CS]]="&lt;10",5,VALUE(TRIM(CentrepointSourced[[#This Row],[Presented CS]])))))</f>
        <v>0</v>
      </c>
      <c r="W160" s="41">
        <f>IF(TRIM(CentrepointSourced[[#This Row],[Assessed CS]])="",0,IF(CentrepointSourced[[#This Row],[Assessed CS]]="&lt;5",2.5,IF(CentrepointSourced[[#This Row],[Assessed CS]]="&lt;10",5,VALUE(TRIM(CentrepointSourced[[#This Row],[Assessed CS]])))))</f>
        <v>0</v>
      </c>
      <c r="X160" s="106">
        <f>IF(CentrepointSourced[[#This Row],[Age]]="16-17",CentrepointSourced[[#This Row],[Presented HS DQ]],0)</f>
        <v>0</v>
      </c>
      <c r="Y160" s="106">
        <f>IF(CentrepointSourced[[#This Row],[Age]]="16-24",CentrepointSourced[[#This Row],[Presented HS DQ]],0)</f>
        <v>0</v>
      </c>
      <c r="Z160" s="106">
        <f>IF(CentrepointSourced[[#This Row],[Age]]="18-24",CentrepointSourced[[#This Row],[Presented HS DQ]],0)</f>
        <v>0</v>
      </c>
      <c r="AA160" s="106">
        <f>IF(CentrepointSourced[[#This Row],[Age]]="16-17",CentrepointSourced[[#This Row],[Presented CS DQ]],0)</f>
        <v>0</v>
      </c>
      <c r="AB160" s="106">
        <f>IF(CentrepointSourced[[#This Row],[Age]]="16-24",CentrepointSourced[[#This Row],[Presented CS DQ]],0)</f>
        <v>0</v>
      </c>
      <c r="AC160" s="106">
        <f>IF(CentrepointSourced[[#This Row],[Age]]="18-24",CentrepointSourced[[#This Row],[Presented CS DQ]],0)</f>
        <v>0</v>
      </c>
      <c r="AD160" s="107">
        <f>IF(CentrepointSourced[[#This Row],[Age]]="16-17",CentrepointSourced[[#This Row],[Assessed HS DQ]],0)</f>
        <v>0</v>
      </c>
      <c r="AE160" s="107">
        <f>IF(CentrepointSourced[[#This Row],[Age]]="16-24",CentrepointSourced[[#This Row],[Assessed HS DQ]],0)</f>
        <v>0</v>
      </c>
      <c r="AF160" s="107">
        <f>IF(CentrepointSourced[[#This Row],[Age]]="18-24",CentrepointSourced[[#This Row],[Assessed HS DQ]],0)</f>
        <v>0</v>
      </c>
      <c r="AG160" s="107">
        <f>IF(CentrepointSourced[[#This Row],[Age]]="16-17",CentrepointSourced[[#This Row],[Assessed CS DQ]],0)</f>
        <v>0</v>
      </c>
      <c r="AH160" s="107">
        <f>IF(CentrepointSourced[[#This Row],[Age]]="16-24",CentrepointSourced[[#This Row],[Assessed CS DQ]],0)</f>
        <v>0</v>
      </c>
      <c r="AI160" s="107">
        <f>IF(CentrepointSourced[[#This Row],[Age]]="18-24",CentrepointSourced[[#This Row],[Assessed CS DQ]],0)</f>
        <v>0</v>
      </c>
    </row>
    <row r="161" spans="1:35" customFormat="1" ht="13.5" customHeight="1">
      <c r="A161" s="45" t="s">
        <v>40</v>
      </c>
      <c r="B161" s="45" t="s">
        <v>282</v>
      </c>
      <c r="C161" s="45" t="s">
        <v>165</v>
      </c>
      <c r="D161" s="45"/>
      <c r="E161" s="67">
        <v>2014</v>
      </c>
      <c r="F161" s="67" t="s">
        <v>25</v>
      </c>
      <c r="G161" s="67"/>
      <c r="H161" s="68"/>
      <c r="I161" s="67"/>
      <c r="J161" s="45"/>
      <c r="K161" s="67"/>
      <c r="L161" s="67"/>
      <c r="M161" s="67"/>
      <c r="N161" s="67"/>
      <c r="O161" s="67"/>
      <c r="P161" s="67"/>
      <c r="Q161" s="41" t="str">
        <f>IF(CentrepointSourced[[#This Row],[Country]]="Northern Ireland","Northern Ireland",IFERROR(VLOOKUP(CentrepointSourced[[#This Row],[Local Authority]],LKP_LANameDQ[],2,FALSE),CentrepointSourced[[#This Row],[Local Authority]]))</f>
        <v>Camden</v>
      </c>
      <c r="R161" s="41" t="str">
        <f>IF(CentrepointSourced[[#This Row],[LA type]]="County","",INDEX(ConsolGeog[lad14cd],MATCH(CentrepointSourced[[#This Row],[Local Authority DQ]],ConsolGeog[la_name],0)))</f>
        <v>E09000007</v>
      </c>
      <c r="S161" s="41" t="str">
        <f>IF(OR(CentrepointSourced[[#This Row],[Country]]="Northern Ireland",CentrepointSourced[[#This Row],[Country]]="Scotland",CentrepointSourced[[#This Row],[Country]]="Wales"),"Local Authority",CentrepointSourced[[#This Row],[LA type]])</f>
        <v>Unitary</v>
      </c>
      <c r="T161" s="41">
        <f>IF(TRIM(CentrepointSourced[[#This Row],[Presented HS]])="",0,IF(CentrepointSourced[[#This Row],[Presented HS]]="&lt;5",2.5,IF(CentrepointSourced[[#This Row],[Presented HS]]="&lt;10",5,VALUE(TRIM(CentrepointSourced[[#This Row],[Presented HS]])))))</f>
        <v>0</v>
      </c>
      <c r="U161" s="41">
        <f>IF(TRIM(CentrepointSourced[[#This Row],[Assessed HS]])="",0,IF(CentrepointSourced[[#This Row],[Assessed HS]]="&lt;5",2.5,IF(CentrepointSourced[[#This Row],[Assessed HS]]="&lt;10",5,VALUE(TRIM(CentrepointSourced[[#This Row],[Assessed HS]])))))</f>
        <v>0</v>
      </c>
      <c r="V161" s="41">
        <f>IF(TRIM(CentrepointSourced[[#This Row],[Presented CS]])="",0,IF(CentrepointSourced[[#This Row],[Presented CS]]="&lt;5",2.5,IF(CentrepointSourced[[#This Row],[Presented CS]]="&lt;10",5,VALUE(TRIM(CentrepointSourced[[#This Row],[Presented CS]])))))</f>
        <v>0</v>
      </c>
      <c r="W161" s="41">
        <f>IF(TRIM(CentrepointSourced[[#This Row],[Assessed CS]])="",0,IF(CentrepointSourced[[#This Row],[Assessed CS]]="&lt;5",2.5,IF(CentrepointSourced[[#This Row],[Assessed CS]]="&lt;10",5,VALUE(TRIM(CentrepointSourced[[#This Row],[Assessed CS]])))))</f>
        <v>0</v>
      </c>
      <c r="X161" s="106">
        <f>IF(CentrepointSourced[[#This Row],[Age]]="16-17",CentrepointSourced[[#This Row],[Presented HS DQ]],0)</f>
        <v>0</v>
      </c>
      <c r="Y161" s="106">
        <f>IF(CentrepointSourced[[#This Row],[Age]]="16-24",CentrepointSourced[[#This Row],[Presented HS DQ]],0)</f>
        <v>0</v>
      </c>
      <c r="Z161" s="106">
        <f>IF(CentrepointSourced[[#This Row],[Age]]="18-24",CentrepointSourced[[#This Row],[Presented HS DQ]],0)</f>
        <v>0</v>
      </c>
      <c r="AA161" s="106">
        <f>IF(CentrepointSourced[[#This Row],[Age]]="16-17",CentrepointSourced[[#This Row],[Presented CS DQ]],0)</f>
        <v>0</v>
      </c>
      <c r="AB161" s="106">
        <f>IF(CentrepointSourced[[#This Row],[Age]]="16-24",CentrepointSourced[[#This Row],[Presented CS DQ]],0)</f>
        <v>0</v>
      </c>
      <c r="AC161" s="106">
        <f>IF(CentrepointSourced[[#This Row],[Age]]="18-24",CentrepointSourced[[#This Row],[Presented CS DQ]],0)</f>
        <v>0</v>
      </c>
      <c r="AD161" s="107">
        <f>IF(CentrepointSourced[[#This Row],[Age]]="16-17",CentrepointSourced[[#This Row],[Assessed HS DQ]],0)</f>
        <v>0</v>
      </c>
      <c r="AE161" s="107">
        <f>IF(CentrepointSourced[[#This Row],[Age]]="16-24",CentrepointSourced[[#This Row],[Assessed HS DQ]],0)</f>
        <v>0</v>
      </c>
      <c r="AF161" s="107">
        <f>IF(CentrepointSourced[[#This Row],[Age]]="18-24",CentrepointSourced[[#This Row],[Assessed HS DQ]],0)</f>
        <v>0</v>
      </c>
      <c r="AG161" s="107">
        <f>IF(CentrepointSourced[[#This Row],[Age]]="16-17",CentrepointSourced[[#This Row],[Assessed CS DQ]],0)</f>
        <v>0</v>
      </c>
      <c r="AH161" s="107">
        <f>IF(CentrepointSourced[[#This Row],[Age]]="16-24",CentrepointSourced[[#This Row],[Assessed CS DQ]],0)</f>
        <v>0</v>
      </c>
      <c r="AI161" s="107">
        <f>IF(CentrepointSourced[[#This Row],[Age]]="18-24",CentrepointSourced[[#This Row],[Assessed CS DQ]],0)</f>
        <v>0</v>
      </c>
    </row>
    <row r="162" spans="1:35" customFormat="1" ht="13.5" customHeight="1">
      <c r="A162" s="45" t="s">
        <v>40</v>
      </c>
      <c r="B162" s="45" t="s">
        <v>282</v>
      </c>
      <c r="C162" s="45" t="s">
        <v>165</v>
      </c>
      <c r="D162" s="45"/>
      <c r="E162" s="67">
        <v>2014</v>
      </c>
      <c r="F162" s="67" t="s">
        <v>26</v>
      </c>
      <c r="G162" s="67"/>
      <c r="H162" s="68"/>
      <c r="I162" s="67"/>
      <c r="J162" s="45"/>
      <c r="K162" s="67"/>
      <c r="L162" s="67"/>
      <c r="M162" s="67"/>
      <c r="N162" s="67"/>
      <c r="O162" s="67"/>
      <c r="P162" s="67"/>
      <c r="Q162" s="41" t="str">
        <f>IF(CentrepointSourced[[#This Row],[Country]]="Northern Ireland","Northern Ireland",IFERROR(VLOOKUP(CentrepointSourced[[#This Row],[Local Authority]],LKP_LANameDQ[],2,FALSE),CentrepointSourced[[#This Row],[Local Authority]]))</f>
        <v>Camden</v>
      </c>
      <c r="R162" s="41" t="str">
        <f>IF(CentrepointSourced[[#This Row],[LA type]]="County","",INDEX(ConsolGeog[lad14cd],MATCH(CentrepointSourced[[#This Row],[Local Authority DQ]],ConsolGeog[la_name],0)))</f>
        <v>E09000007</v>
      </c>
      <c r="S162" s="41" t="str">
        <f>IF(OR(CentrepointSourced[[#This Row],[Country]]="Northern Ireland",CentrepointSourced[[#This Row],[Country]]="Scotland",CentrepointSourced[[#This Row],[Country]]="Wales"),"Local Authority",CentrepointSourced[[#This Row],[LA type]])</f>
        <v>Unitary</v>
      </c>
      <c r="T162" s="41">
        <f>IF(TRIM(CentrepointSourced[[#This Row],[Presented HS]])="",0,IF(CentrepointSourced[[#This Row],[Presented HS]]="&lt;5",2.5,IF(CentrepointSourced[[#This Row],[Presented HS]]="&lt;10",5,VALUE(TRIM(CentrepointSourced[[#This Row],[Presented HS]])))))</f>
        <v>0</v>
      </c>
      <c r="U162" s="41">
        <f>IF(TRIM(CentrepointSourced[[#This Row],[Assessed HS]])="",0,IF(CentrepointSourced[[#This Row],[Assessed HS]]="&lt;5",2.5,IF(CentrepointSourced[[#This Row],[Assessed HS]]="&lt;10",5,VALUE(TRIM(CentrepointSourced[[#This Row],[Assessed HS]])))))</f>
        <v>0</v>
      </c>
      <c r="V162" s="41">
        <f>IF(TRIM(CentrepointSourced[[#This Row],[Presented CS]])="",0,IF(CentrepointSourced[[#This Row],[Presented CS]]="&lt;5",2.5,IF(CentrepointSourced[[#This Row],[Presented CS]]="&lt;10",5,VALUE(TRIM(CentrepointSourced[[#This Row],[Presented CS]])))))</f>
        <v>0</v>
      </c>
      <c r="W162" s="41">
        <f>IF(TRIM(CentrepointSourced[[#This Row],[Assessed CS]])="",0,IF(CentrepointSourced[[#This Row],[Assessed CS]]="&lt;5",2.5,IF(CentrepointSourced[[#This Row],[Assessed CS]]="&lt;10",5,VALUE(TRIM(CentrepointSourced[[#This Row],[Assessed CS]])))))</f>
        <v>0</v>
      </c>
      <c r="X162" s="106">
        <f>IF(CentrepointSourced[[#This Row],[Age]]="16-17",CentrepointSourced[[#This Row],[Presented HS DQ]],0)</f>
        <v>0</v>
      </c>
      <c r="Y162" s="106">
        <f>IF(CentrepointSourced[[#This Row],[Age]]="16-24",CentrepointSourced[[#This Row],[Presented HS DQ]],0)</f>
        <v>0</v>
      </c>
      <c r="Z162" s="106">
        <f>IF(CentrepointSourced[[#This Row],[Age]]="18-24",CentrepointSourced[[#This Row],[Presented HS DQ]],0)</f>
        <v>0</v>
      </c>
      <c r="AA162" s="106">
        <f>IF(CentrepointSourced[[#This Row],[Age]]="16-17",CentrepointSourced[[#This Row],[Presented CS DQ]],0)</f>
        <v>0</v>
      </c>
      <c r="AB162" s="106">
        <f>IF(CentrepointSourced[[#This Row],[Age]]="16-24",CentrepointSourced[[#This Row],[Presented CS DQ]],0)</f>
        <v>0</v>
      </c>
      <c r="AC162" s="106">
        <f>IF(CentrepointSourced[[#This Row],[Age]]="18-24",CentrepointSourced[[#This Row],[Presented CS DQ]],0)</f>
        <v>0</v>
      </c>
      <c r="AD162" s="107">
        <f>IF(CentrepointSourced[[#This Row],[Age]]="16-17",CentrepointSourced[[#This Row],[Assessed HS DQ]],0)</f>
        <v>0</v>
      </c>
      <c r="AE162" s="107">
        <f>IF(CentrepointSourced[[#This Row],[Age]]="16-24",CentrepointSourced[[#This Row],[Assessed HS DQ]],0)</f>
        <v>0</v>
      </c>
      <c r="AF162" s="107">
        <f>IF(CentrepointSourced[[#This Row],[Age]]="18-24",CentrepointSourced[[#This Row],[Assessed HS DQ]],0)</f>
        <v>0</v>
      </c>
      <c r="AG162" s="107">
        <f>IF(CentrepointSourced[[#This Row],[Age]]="16-17",CentrepointSourced[[#This Row],[Assessed CS DQ]],0)</f>
        <v>0</v>
      </c>
      <c r="AH162" s="107">
        <f>IF(CentrepointSourced[[#This Row],[Age]]="16-24",CentrepointSourced[[#This Row],[Assessed CS DQ]],0)</f>
        <v>0</v>
      </c>
      <c r="AI162" s="107">
        <f>IF(CentrepointSourced[[#This Row],[Age]]="18-24",CentrepointSourced[[#This Row],[Assessed CS DQ]],0)</f>
        <v>0</v>
      </c>
    </row>
    <row r="163" spans="1:35" customFormat="1" ht="13.5" customHeight="1">
      <c r="A163" s="45" t="s">
        <v>40</v>
      </c>
      <c r="B163" s="62" t="s">
        <v>59</v>
      </c>
      <c r="C163" s="45" t="s">
        <v>42</v>
      </c>
      <c r="D163" s="62"/>
      <c r="E163" s="67">
        <v>2012</v>
      </c>
      <c r="F163" s="67" t="s">
        <v>25</v>
      </c>
      <c r="G163" s="67"/>
      <c r="H163" s="68">
        <v>2</v>
      </c>
      <c r="I163" s="67">
        <v>1</v>
      </c>
      <c r="J163" s="45"/>
      <c r="K163" s="45"/>
      <c r="L163" s="45"/>
      <c r="M163" s="45"/>
      <c r="N163" s="45"/>
      <c r="O163" s="45"/>
      <c r="P163" s="45"/>
      <c r="Q163" s="41" t="str">
        <f>IF(CentrepointSourced[[#This Row],[Country]]="Northern Ireland","Northern Ireland",IFERROR(VLOOKUP(CentrepointSourced[[#This Row],[Local Authority]],LKP_LANameDQ[],2,FALSE),CentrepointSourced[[#This Row],[Local Authority]]))</f>
        <v>Cannock Chase</v>
      </c>
      <c r="R163" s="41" t="str">
        <f>IF(CentrepointSourced[[#This Row],[LA type]]="County","",INDEX(ConsolGeog[lad14cd],MATCH(CentrepointSourced[[#This Row],[Local Authority DQ]],ConsolGeog[la_name],0)))</f>
        <v>E07000192</v>
      </c>
      <c r="S163" s="41" t="str">
        <f>IF(OR(CentrepointSourced[[#This Row],[Country]]="Northern Ireland",CentrepointSourced[[#This Row],[Country]]="Scotland",CentrepointSourced[[#This Row],[Country]]="Wales"),"Local Authority",CentrepointSourced[[#This Row],[LA type]])</f>
        <v>District</v>
      </c>
      <c r="T163" s="41">
        <f>IF(TRIM(CentrepointSourced[[#This Row],[Presented HS]])="",0,IF(CentrepointSourced[[#This Row],[Presented HS]]="&lt;5",2.5,IF(CentrepointSourced[[#This Row],[Presented HS]]="&lt;10",5,VALUE(TRIM(CentrepointSourced[[#This Row],[Presented HS]])))))</f>
        <v>0</v>
      </c>
      <c r="U163" s="41">
        <f>IF(TRIM(CentrepointSourced[[#This Row],[Assessed HS]])="",0,IF(CentrepointSourced[[#This Row],[Assessed HS]]="&lt;5",2.5,IF(CentrepointSourced[[#This Row],[Assessed HS]]="&lt;10",5,VALUE(TRIM(CentrepointSourced[[#This Row],[Assessed HS]])))))</f>
        <v>2</v>
      </c>
      <c r="V163" s="41">
        <f>IF(TRIM(CentrepointSourced[[#This Row],[Presented CS]])="",0,IF(CentrepointSourced[[#This Row],[Presented CS]]="&lt;5",2.5,IF(CentrepointSourced[[#This Row],[Presented CS]]="&lt;10",5,VALUE(TRIM(CentrepointSourced[[#This Row],[Presented CS]])))))</f>
        <v>0</v>
      </c>
      <c r="W163" s="41">
        <f>IF(TRIM(CentrepointSourced[[#This Row],[Assessed CS]])="",0,IF(CentrepointSourced[[#This Row],[Assessed CS]]="&lt;5",2.5,IF(CentrepointSourced[[#This Row],[Assessed CS]]="&lt;10",5,VALUE(TRIM(CentrepointSourced[[#This Row],[Assessed CS]])))))</f>
        <v>0</v>
      </c>
      <c r="X163" s="106">
        <f>IF(CentrepointSourced[[#This Row],[Age]]="16-17",CentrepointSourced[[#This Row],[Presented HS DQ]],0)</f>
        <v>0</v>
      </c>
      <c r="Y163" s="106">
        <f>IF(CentrepointSourced[[#This Row],[Age]]="16-24",CentrepointSourced[[#This Row],[Presented HS DQ]],0)</f>
        <v>0</v>
      </c>
      <c r="Z163" s="106">
        <f>IF(CentrepointSourced[[#This Row],[Age]]="18-24",CentrepointSourced[[#This Row],[Presented HS DQ]],0)</f>
        <v>0</v>
      </c>
      <c r="AA163" s="106">
        <f>IF(CentrepointSourced[[#This Row],[Age]]="16-17",CentrepointSourced[[#This Row],[Presented CS DQ]],0)</f>
        <v>0</v>
      </c>
      <c r="AB163" s="106">
        <f>IF(CentrepointSourced[[#This Row],[Age]]="16-24",CentrepointSourced[[#This Row],[Presented CS DQ]],0)</f>
        <v>0</v>
      </c>
      <c r="AC163" s="106">
        <f>IF(CentrepointSourced[[#This Row],[Age]]="18-24",CentrepointSourced[[#This Row],[Presented CS DQ]],0)</f>
        <v>0</v>
      </c>
      <c r="AD163" s="107">
        <f>IF(CentrepointSourced[[#This Row],[Age]]="16-17",CentrepointSourced[[#This Row],[Assessed HS DQ]],0)</f>
        <v>2</v>
      </c>
      <c r="AE163" s="107">
        <f>IF(CentrepointSourced[[#This Row],[Age]]="16-24",CentrepointSourced[[#This Row],[Assessed HS DQ]],0)</f>
        <v>0</v>
      </c>
      <c r="AF163" s="107">
        <f>IF(CentrepointSourced[[#This Row],[Age]]="18-24",CentrepointSourced[[#This Row],[Assessed HS DQ]],0)</f>
        <v>0</v>
      </c>
      <c r="AG163" s="107">
        <f>IF(CentrepointSourced[[#This Row],[Age]]="16-17",CentrepointSourced[[#This Row],[Assessed CS DQ]],0)</f>
        <v>0</v>
      </c>
      <c r="AH163" s="107">
        <f>IF(CentrepointSourced[[#This Row],[Age]]="16-24",CentrepointSourced[[#This Row],[Assessed CS DQ]],0)</f>
        <v>0</v>
      </c>
      <c r="AI163" s="107">
        <f>IF(CentrepointSourced[[#This Row],[Age]]="18-24",CentrepointSourced[[#This Row],[Assessed CS DQ]],0)</f>
        <v>0</v>
      </c>
    </row>
    <row r="164" spans="1:35" customFormat="1" ht="13.5" customHeight="1">
      <c r="A164" s="45" t="s">
        <v>40</v>
      </c>
      <c r="B164" s="62" t="s">
        <v>59</v>
      </c>
      <c r="C164" s="45" t="s">
        <v>42</v>
      </c>
      <c r="D164" s="62"/>
      <c r="E164" s="67">
        <v>2012</v>
      </c>
      <c r="F164" s="67" t="s">
        <v>26</v>
      </c>
      <c r="G164" s="67"/>
      <c r="H164" s="68">
        <v>56</v>
      </c>
      <c r="I164" s="67">
        <v>8</v>
      </c>
      <c r="J164" s="45"/>
      <c r="K164" s="45"/>
      <c r="L164" s="45"/>
      <c r="M164" s="45"/>
      <c r="N164" s="45"/>
      <c r="O164" s="45"/>
      <c r="P164" s="45"/>
      <c r="Q164" s="41" t="str">
        <f>IF(CentrepointSourced[[#This Row],[Country]]="Northern Ireland","Northern Ireland",IFERROR(VLOOKUP(CentrepointSourced[[#This Row],[Local Authority]],LKP_LANameDQ[],2,FALSE),CentrepointSourced[[#This Row],[Local Authority]]))</f>
        <v>Cannock Chase</v>
      </c>
      <c r="R164" s="41" t="str">
        <f>IF(CentrepointSourced[[#This Row],[LA type]]="County","",INDEX(ConsolGeog[lad14cd],MATCH(CentrepointSourced[[#This Row],[Local Authority DQ]],ConsolGeog[la_name],0)))</f>
        <v>E07000192</v>
      </c>
      <c r="S164" s="41" t="str">
        <f>IF(OR(CentrepointSourced[[#This Row],[Country]]="Northern Ireland",CentrepointSourced[[#This Row],[Country]]="Scotland",CentrepointSourced[[#This Row],[Country]]="Wales"),"Local Authority",CentrepointSourced[[#This Row],[LA type]])</f>
        <v>District</v>
      </c>
      <c r="T164" s="41">
        <f>IF(TRIM(CentrepointSourced[[#This Row],[Presented HS]])="",0,IF(CentrepointSourced[[#This Row],[Presented HS]]="&lt;5",2.5,IF(CentrepointSourced[[#This Row],[Presented HS]]="&lt;10",5,VALUE(TRIM(CentrepointSourced[[#This Row],[Presented HS]])))))</f>
        <v>0</v>
      </c>
      <c r="U164" s="41">
        <f>IF(TRIM(CentrepointSourced[[#This Row],[Assessed HS]])="",0,IF(CentrepointSourced[[#This Row],[Assessed HS]]="&lt;5",2.5,IF(CentrepointSourced[[#This Row],[Assessed HS]]="&lt;10",5,VALUE(TRIM(CentrepointSourced[[#This Row],[Assessed HS]])))))</f>
        <v>56</v>
      </c>
      <c r="V164" s="41">
        <f>IF(TRIM(CentrepointSourced[[#This Row],[Presented CS]])="",0,IF(CentrepointSourced[[#This Row],[Presented CS]]="&lt;5",2.5,IF(CentrepointSourced[[#This Row],[Presented CS]]="&lt;10",5,VALUE(TRIM(CentrepointSourced[[#This Row],[Presented CS]])))))</f>
        <v>0</v>
      </c>
      <c r="W164" s="41">
        <f>IF(TRIM(CentrepointSourced[[#This Row],[Assessed CS]])="",0,IF(CentrepointSourced[[#This Row],[Assessed CS]]="&lt;5",2.5,IF(CentrepointSourced[[#This Row],[Assessed CS]]="&lt;10",5,VALUE(TRIM(CentrepointSourced[[#This Row],[Assessed CS]])))))</f>
        <v>0</v>
      </c>
      <c r="X164" s="106">
        <f>IF(CentrepointSourced[[#This Row],[Age]]="16-17",CentrepointSourced[[#This Row],[Presented HS DQ]],0)</f>
        <v>0</v>
      </c>
      <c r="Y164" s="106">
        <f>IF(CentrepointSourced[[#This Row],[Age]]="16-24",CentrepointSourced[[#This Row],[Presented HS DQ]],0)</f>
        <v>0</v>
      </c>
      <c r="Z164" s="106">
        <f>IF(CentrepointSourced[[#This Row],[Age]]="18-24",CentrepointSourced[[#This Row],[Presented HS DQ]],0)</f>
        <v>0</v>
      </c>
      <c r="AA164" s="106">
        <f>IF(CentrepointSourced[[#This Row],[Age]]="16-17",CentrepointSourced[[#This Row],[Presented CS DQ]],0)</f>
        <v>0</v>
      </c>
      <c r="AB164" s="106">
        <f>IF(CentrepointSourced[[#This Row],[Age]]="16-24",CentrepointSourced[[#This Row],[Presented CS DQ]],0)</f>
        <v>0</v>
      </c>
      <c r="AC164" s="106">
        <f>IF(CentrepointSourced[[#This Row],[Age]]="18-24",CentrepointSourced[[#This Row],[Presented CS DQ]],0)</f>
        <v>0</v>
      </c>
      <c r="AD164" s="107">
        <f>IF(CentrepointSourced[[#This Row],[Age]]="16-17",CentrepointSourced[[#This Row],[Assessed HS DQ]],0)</f>
        <v>0</v>
      </c>
      <c r="AE164" s="107">
        <f>IF(CentrepointSourced[[#This Row],[Age]]="16-24",CentrepointSourced[[#This Row],[Assessed HS DQ]],0)</f>
        <v>0</v>
      </c>
      <c r="AF164" s="107">
        <f>IF(CentrepointSourced[[#This Row],[Age]]="18-24",CentrepointSourced[[#This Row],[Assessed HS DQ]],0)</f>
        <v>56</v>
      </c>
      <c r="AG164" s="107">
        <f>IF(CentrepointSourced[[#This Row],[Age]]="16-17",CentrepointSourced[[#This Row],[Assessed CS DQ]],0)</f>
        <v>0</v>
      </c>
      <c r="AH164" s="107">
        <f>IF(CentrepointSourced[[#This Row],[Age]]="16-24",CentrepointSourced[[#This Row],[Assessed CS DQ]],0)</f>
        <v>0</v>
      </c>
      <c r="AI164" s="107">
        <f>IF(CentrepointSourced[[#This Row],[Age]]="18-24",CentrepointSourced[[#This Row],[Assessed CS DQ]],0)</f>
        <v>0</v>
      </c>
    </row>
    <row r="165" spans="1:35" customFormat="1" ht="13.5" customHeight="1">
      <c r="A165" s="45" t="s">
        <v>40</v>
      </c>
      <c r="B165" s="62" t="s">
        <v>59</v>
      </c>
      <c r="C165" s="45" t="s">
        <v>42</v>
      </c>
      <c r="D165" s="62"/>
      <c r="E165" s="67">
        <v>2012</v>
      </c>
      <c r="F165" s="75" t="s">
        <v>53</v>
      </c>
      <c r="G165" s="67">
        <v>156</v>
      </c>
      <c r="H165" s="68"/>
      <c r="I165" s="67"/>
      <c r="J165" s="45"/>
      <c r="K165" s="45"/>
      <c r="L165" s="45"/>
      <c r="M165" s="45"/>
      <c r="N165" s="45"/>
      <c r="O165" s="45"/>
      <c r="P165" s="45"/>
      <c r="Q165" s="41" t="str">
        <f>IF(CentrepointSourced[[#This Row],[Country]]="Northern Ireland","Northern Ireland",IFERROR(VLOOKUP(CentrepointSourced[[#This Row],[Local Authority]],LKP_LANameDQ[],2,FALSE),CentrepointSourced[[#This Row],[Local Authority]]))</f>
        <v>Cannock Chase</v>
      </c>
      <c r="R165" s="41" t="str">
        <f>IF(CentrepointSourced[[#This Row],[LA type]]="County","",INDEX(ConsolGeog[lad14cd],MATCH(CentrepointSourced[[#This Row],[Local Authority DQ]],ConsolGeog[la_name],0)))</f>
        <v>E07000192</v>
      </c>
      <c r="S165" s="41" t="str">
        <f>IF(OR(CentrepointSourced[[#This Row],[Country]]="Northern Ireland",CentrepointSourced[[#This Row],[Country]]="Scotland",CentrepointSourced[[#This Row],[Country]]="Wales"),"Local Authority",CentrepointSourced[[#This Row],[LA type]])</f>
        <v>District</v>
      </c>
      <c r="T165" s="41">
        <f>IF(TRIM(CentrepointSourced[[#This Row],[Presented HS]])="",0,IF(CentrepointSourced[[#This Row],[Presented HS]]="&lt;5",2.5,IF(CentrepointSourced[[#This Row],[Presented HS]]="&lt;10",5,VALUE(TRIM(CentrepointSourced[[#This Row],[Presented HS]])))))</f>
        <v>156</v>
      </c>
      <c r="U165" s="41">
        <f>IF(TRIM(CentrepointSourced[[#This Row],[Assessed HS]])="",0,IF(CentrepointSourced[[#This Row],[Assessed HS]]="&lt;5",2.5,IF(CentrepointSourced[[#This Row],[Assessed HS]]="&lt;10",5,VALUE(TRIM(CentrepointSourced[[#This Row],[Assessed HS]])))))</f>
        <v>0</v>
      </c>
      <c r="V165" s="41">
        <f>IF(TRIM(CentrepointSourced[[#This Row],[Presented CS]])="",0,IF(CentrepointSourced[[#This Row],[Presented CS]]="&lt;5",2.5,IF(CentrepointSourced[[#This Row],[Presented CS]]="&lt;10",5,VALUE(TRIM(CentrepointSourced[[#This Row],[Presented CS]])))))</f>
        <v>0</v>
      </c>
      <c r="W165" s="41">
        <f>IF(TRIM(CentrepointSourced[[#This Row],[Assessed CS]])="",0,IF(CentrepointSourced[[#This Row],[Assessed CS]]="&lt;5",2.5,IF(CentrepointSourced[[#This Row],[Assessed CS]]="&lt;10",5,VALUE(TRIM(CentrepointSourced[[#This Row],[Assessed CS]])))))</f>
        <v>0</v>
      </c>
      <c r="X165" s="106">
        <f>IF(CentrepointSourced[[#This Row],[Age]]="16-17",CentrepointSourced[[#This Row],[Presented HS DQ]],0)</f>
        <v>0</v>
      </c>
      <c r="Y165" s="106">
        <f>IF(CentrepointSourced[[#This Row],[Age]]="16-24",CentrepointSourced[[#This Row],[Presented HS DQ]],0)</f>
        <v>156</v>
      </c>
      <c r="Z165" s="106">
        <f>IF(CentrepointSourced[[#This Row],[Age]]="18-24",CentrepointSourced[[#This Row],[Presented HS DQ]],0)</f>
        <v>0</v>
      </c>
      <c r="AA165" s="106">
        <f>IF(CentrepointSourced[[#This Row],[Age]]="16-17",CentrepointSourced[[#This Row],[Presented CS DQ]],0)</f>
        <v>0</v>
      </c>
      <c r="AB165" s="106">
        <f>IF(CentrepointSourced[[#This Row],[Age]]="16-24",CentrepointSourced[[#This Row],[Presented CS DQ]],0)</f>
        <v>0</v>
      </c>
      <c r="AC165" s="106">
        <f>IF(CentrepointSourced[[#This Row],[Age]]="18-24",CentrepointSourced[[#This Row],[Presented CS DQ]],0)</f>
        <v>0</v>
      </c>
      <c r="AD165" s="107">
        <f>IF(CentrepointSourced[[#This Row],[Age]]="16-17",CentrepointSourced[[#This Row],[Assessed HS DQ]],0)</f>
        <v>0</v>
      </c>
      <c r="AE165" s="107">
        <f>IF(CentrepointSourced[[#This Row],[Age]]="16-24",CentrepointSourced[[#This Row],[Assessed HS DQ]],0)</f>
        <v>0</v>
      </c>
      <c r="AF165" s="107">
        <f>IF(CentrepointSourced[[#This Row],[Age]]="18-24",CentrepointSourced[[#This Row],[Assessed HS DQ]],0)</f>
        <v>0</v>
      </c>
      <c r="AG165" s="107">
        <f>IF(CentrepointSourced[[#This Row],[Age]]="16-17",CentrepointSourced[[#This Row],[Assessed CS DQ]],0)</f>
        <v>0</v>
      </c>
      <c r="AH165" s="107">
        <f>IF(CentrepointSourced[[#This Row],[Age]]="16-24",CentrepointSourced[[#This Row],[Assessed CS DQ]],0)</f>
        <v>0</v>
      </c>
      <c r="AI165" s="107">
        <f>IF(CentrepointSourced[[#This Row],[Age]]="18-24",CentrepointSourced[[#This Row],[Assessed CS DQ]],0)</f>
        <v>0</v>
      </c>
    </row>
    <row r="166" spans="1:35" customFormat="1" ht="13.5" customHeight="1">
      <c r="A166" s="45" t="s">
        <v>40</v>
      </c>
      <c r="B166" s="62" t="s">
        <v>59</v>
      </c>
      <c r="C166" s="45" t="s">
        <v>42</v>
      </c>
      <c r="D166" s="62"/>
      <c r="E166" s="67">
        <v>2013</v>
      </c>
      <c r="F166" s="67" t="s">
        <v>25</v>
      </c>
      <c r="G166" s="67"/>
      <c r="H166" s="68">
        <v>1</v>
      </c>
      <c r="I166" s="67"/>
      <c r="J166" s="45"/>
      <c r="K166" s="45"/>
      <c r="L166" s="45"/>
      <c r="M166" s="45"/>
      <c r="N166" s="45"/>
      <c r="O166" s="45"/>
      <c r="P166" s="45"/>
      <c r="Q166" s="41" t="str">
        <f>IF(CentrepointSourced[[#This Row],[Country]]="Northern Ireland","Northern Ireland",IFERROR(VLOOKUP(CentrepointSourced[[#This Row],[Local Authority]],LKP_LANameDQ[],2,FALSE),CentrepointSourced[[#This Row],[Local Authority]]))</f>
        <v>Cannock Chase</v>
      </c>
      <c r="R166" s="41" t="str">
        <f>IF(CentrepointSourced[[#This Row],[LA type]]="County","",INDEX(ConsolGeog[lad14cd],MATCH(CentrepointSourced[[#This Row],[Local Authority DQ]],ConsolGeog[la_name],0)))</f>
        <v>E07000192</v>
      </c>
      <c r="S166" s="41" t="str">
        <f>IF(OR(CentrepointSourced[[#This Row],[Country]]="Northern Ireland",CentrepointSourced[[#This Row],[Country]]="Scotland",CentrepointSourced[[#This Row],[Country]]="Wales"),"Local Authority",CentrepointSourced[[#This Row],[LA type]])</f>
        <v>District</v>
      </c>
      <c r="T166" s="41">
        <f>IF(TRIM(CentrepointSourced[[#This Row],[Presented HS]])="",0,IF(CentrepointSourced[[#This Row],[Presented HS]]="&lt;5",2.5,IF(CentrepointSourced[[#This Row],[Presented HS]]="&lt;10",5,VALUE(TRIM(CentrepointSourced[[#This Row],[Presented HS]])))))</f>
        <v>0</v>
      </c>
      <c r="U166" s="41">
        <f>IF(TRIM(CentrepointSourced[[#This Row],[Assessed HS]])="",0,IF(CentrepointSourced[[#This Row],[Assessed HS]]="&lt;5",2.5,IF(CentrepointSourced[[#This Row],[Assessed HS]]="&lt;10",5,VALUE(TRIM(CentrepointSourced[[#This Row],[Assessed HS]])))))</f>
        <v>1</v>
      </c>
      <c r="V166" s="41">
        <f>IF(TRIM(CentrepointSourced[[#This Row],[Presented CS]])="",0,IF(CentrepointSourced[[#This Row],[Presented CS]]="&lt;5",2.5,IF(CentrepointSourced[[#This Row],[Presented CS]]="&lt;10",5,VALUE(TRIM(CentrepointSourced[[#This Row],[Presented CS]])))))</f>
        <v>0</v>
      </c>
      <c r="W166" s="41">
        <f>IF(TRIM(CentrepointSourced[[#This Row],[Assessed CS]])="",0,IF(CentrepointSourced[[#This Row],[Assessed CS]]="&lt;5",2.5,IF(CentrepointSourced[[#This Row],[Assessed CS]]="&lt;10",5,VALUE(TRIM(CentrepointSourced[[#This Row],[Assessed CS]])))))</f>
        <v>0</v>
      </c>
      <c r="X166" s="106">
        <f>IF(CentrepointSourced[[#This Row],[Age]]="16-17",CentrepointSourced[[#This Row],[Presented HS DQ]],0)</f>
        <v>0</v>
      </c>
      <c r="Y166" s="106">
        <f>IF(CentrepointSourced[[#This Row],[Age]]="16-24",CentrepointSourced[[#This Row],[Presented HS DQ]],0)</f>
        <v>0</v>
      </c>
      <c r="Z166" s="106">
        <f>IF(CentrepointSourced[[#This Row],[Age]]="18-24",CentrepointSourced[[#This Row],[Presented HS DQ]],0)</f>
        <v>0</v>
      </c>
      <c r="AA166" s="106">
        <f>IF(CentrepointSourced[[#This Row],[Age]]="16-17",CentrepointSourced[[#This Row],[Presented CS DQ]],0)</f>
        <v>0</v>
      </c>
      <c r="AB166" s="106">
        <f>IF(CentrepointSourced[[#This Row],[Age]]="16-24",CentrepointSourced[[#This Row],[Presented CS DQ]],0)</f>
        <v>0</v>
      </c>
      <c r="AC166" s="106">
        <f>IF(CentrepointSourced[[#This Row],[Age]]="18-24",CentrepointSourced[[#This Row],[Presented CS DQ]],0)</f>
        <v>0</v>
      </c>
      <c r="AD166" s="107">
        <f>IF(CentrepointSourced[[#This Row],[Age]]="16-17",CentrepointSourced[[#This Row],[Assessed HS DQ]],0)</f>
        <v>1</v>
      </c>
      <c r="AE166" s="107">
        <f>IF(CentrepointSourced[[#This Row],[Age]]="16-24",CentrepointSourced[[#This Row],[Assessed HS DQ]],0)</f>
        <v>0</v>
      </c>
      <c r="AF166" s="107">
        <f>IF(CentrepointSourced[[#This Row],[Age]]="18-24",CentrepointSourced[[#This Row],[Assessed HS DQ]],0)</f>
        <v>0</v>
      </c>
      <c r="AG166" s="107">
        <f>IF(CentrepointSourced[[#This Row],[Age]]="16-17",CentrepointSourced[[#This Row],[Assessed CS DQ]],0)</f>
        <v>0</v>
      </c>
      <c r="AH166" s="107">
        <f>IF(CentrepointSourced[[#This Row],[Age]]="16-24",CentrepointSourced[[#This Row],[Assessed CS DQ]],0)</f>
        <v>0</v>
      </c>
      <c r="AI166" s="107">
        <f>IF(CentrepointSourced[[#This Row],[Age]]="18-24",CentrepointSourced[[#This Row],[Assessed CS DQ]],0)</f>
        <v>0</v>
      </c>
    </row>
    <row r="167" spans="1:35" customFormat="1" ht="13.5" customHeight="1">
      <c r="A167" s="45" t="s">
        <v>40</v>
      </c>
      <c r="B167" s="62" t="s">
        <v>59</v>
      </c>
      <c r="C167" s="45" t="s">
        <v>42</v>
      </c>
      <c r="D167" s="62"/>
      <c r="E167" s="67">
        <v>2013</v>
      </c>
      <c r="F167" s="67" t="s">
        <v>26</v>
      </c>
      <c r="G167" s="67"/>
      <c r="H167" s="68">
        <v>38</v>
      </c>
      <c r="I167" s="67">
        <v>10</v>
      </c>
      <c r="J167" s="45"/>
      <c r="K167" s="45"/>
      <c r="L167" s="45"/>
      <c r="M167" s="45"/>
      <c r="N167" s="45"/>
      <c r="O167" s="45"/>
      <c r="P167" s="45"/>
      <c r="Q167" s="41" t="str">
        <f>IF(CentrepointSourced[[#This Row],[Country]]="Northern Ireland","Northern Ireland",IFERROR(VLOOKUP(CentrepointSourced[[#This Row],[Local Authority]],LKP_LANameDQ[],2,FALSE),CentrepointSourced[[#This Row],[Local Authority]]))</f>
        <v>Cannock Chase</v>
      </c>
      <c r="R167" s="41" t="str">
        <f>IF(CentrepointSourced[[#This Row],[LA type]]="County","",INDEX(ConsolGeog[lad14cd],MATCH(CentrepointSourced[[#This Row],[Local Authority DQ]],ConsolGeog[la_name],0)))</f>
        <v>E07000192</v>
      </c>
      <c r="S167" s="41" t="str">
        <f>IF(OR(CentrepointSourced[[#This Row],[Country]]="Northern Ireland",CentrepointSourced[[#This Row],[Country]]="Scotland",CentrepointSourced[[#This Row],[Country]]="Wales"),"Local Authority",CentrepointSourced[[#This Row],[LA type]])</f>
        <v>District</v>
      </c>
      <c r="T167" s="41">
        <f>IF(TRIM(CentrepointSourced[[#This Row],[Presented HS]])="",0,IF(CentrepointSourced[[#This Row],[Presented HS]]="&lt;5",2.5,IF(CentrepointSourced[[#This Row],[Presented HS]]="&lt;10",5,VALUE(TRIM(CentrepointSourced[[#This Row],[Presented HS]])))))</f>
        <v>0</v>
      </c>
      <c r="U167" s="41">
        <f>IF(TRIM(CentrepointSourced[[#This Row],[Assessed HS]])="",0,IF(CentrepointSourced[[#This Row],[Assessed HS]]="&lt;5",2.5,IF(CentrepointSourced[[#This Row],[Assessed HS]]="&lt;10",5,VALUE(TRIM(CentrepointSourced[[#This Row],[Assessed HS]])))))</f>
        <v>38</v>
      </c>
      <c r="V167" s="41">
        <f>IF(TRIM(CentrepointSourced[[#This Row],[Presented CS]])="",0,IF(CentrepointSourced[[#This Row],[Presented CS]]="&lt;5",2.5,IF(CentrepointSourced[[#This Row],[Presented CS]]="&lt;10",5,VALUE(TRIM(CentrepointSourced[[#This Row],[Presented CS]])))))</f>
        <v>0</v>
      </c>
      <c r="W167" s="41">
        <f>IF(TRIM(CentrepointSourced[[#This Row],[Assessed CS]])="",0,IF(CentrepointSourced[[#This Row],[Assessed CS]]="&lt;5",2.5,IF(CentrepointSourced[[#This Row],[Assessed CS]]="&lt;10",5,VALUE(TRIM(CentrepointSourced[[#This Row],[Assessed CS]])))))</f>
        <v>0</v>
      </c>
      <c r="X167" s="106">
        <f>IF(CentrepointSourced[[#This Row],[Age]]="16-17",CentrepointSourced[[#This Row],[Presented HS DQ]],0)</f>
        <v>0</v>
      </c>
      <c r="Y167" s="106">
        <f>IF(CentrepointSourced[[#This Row],[Age]]="16-24",CentrepointSourced[[#This Row],[Presented HS DQ]],0)</f>
        <v>0</v>
      </c>
      <c r="Z167" s="106">
        <f>IF(CentrepointSourced[[#This Row],[Age]]="18-24",CentrepointSourced[[#This Row],[Presented HS DQ]],0)</f>
        <v>0</v>
      </c>
      <c r="AA167" s="106">
        <f>IF(CentrepointSourced[[#This Row],[Age]]="16-17",CentrepointSourced[[#This Row],[Presented CS DQ]],0)</f>
        <v>0</v>
      </c>
      <c r="AB167" s="106">
        <f>IF(CentrepointSourced[[#This Row],[Age]]="16-24",CentrepointSourced[[#This Row],[Presented CS DQ]],0)</f>
        <v>0</v>
      </c>
      <c r="AC167" s="106">
        <f>IF(CentrepointSourced[[#This Row],[Age]]="18-24",CentrepointSourced[[#This Row],[Presented CS DQ]],0)</f>
        <v>0</v>
      </c>
      <c r="AD167" s="107">
        <f>IF(CentrepointSourced[[#This Row],[Age]]="16-17",CentrepointSourced[[#This Row],[Assessed HS DQ]],0)</f>
        <v>0</v>
      </c>
      <c r="AE167" s="107">
        <f>IF(CentrepointSourced[[#This Row],[Age]]="16-24",CentrepointSourced[[#This Row],[Assessed HS DQ]],0)</f>
        <v>0</v>
      </c>
      <c r="AF167" s="107">
        <f>IF(CentrepointSourced[[#This Row],[Age]]="18-24",CentrepointSourced[[#This Row],[Assessed HS DQ]],0)</f>
        <v>38</v>
      </c>
      <c r="AG167" s="107">
        <f>IF(CentrepointSourced[[#This Row],[Age]]="16-17",CentrepointSourced[[#This Row],[Assessed CS DQ]],0)</f>
        <v>0</v>
      </c>
      <c r="AH167" s="107">
        <f>IF(CentrepointSourced[[#This Row],[Age]]="16-24",CentrepointSourced[[#This Row],[Assessed CS DQ]],0)</f>
        <v>0</v>
      </c>
      <c r="AI167" s="107">
        <f>IF(CentrepointSourced[[#This Row],[Age]]="18-24",CentrepointSourced[[#This Row],[Assessed CS DQ]],0)</f>
        <v>0</v>
      </c>
    </row>
    <row r="168" spans="1:35" customFormat="1" ht="13.5" customHeight="1">
      <c r="A168" s="45" t="s">
        <v>40</v>
      </c>
      <c r="B168" s="62" t="s">
        <v>59</v>
      </c>
      <c r="C168" s="45" t="s">
        <v>42</v>
      </c>
      <c r="D168" s="62"/>
      <c r="E168" s="67">
        <v>2013</v>
      </c>
      <c r="F168" s="76" t="s">
        <v>53</v>
      </c>
      <c r="G168" s="67">
        <v>105</v>
      </c>
      <c r="H168" s="68"/>
      <c r="I168" s="67"/>
      <c r="J168" s="45"/>
      <c r="K168" s="45"/>
      <c r="L168" s="45"/>
      <c r="M168" s="45"/>
      <c r="N168" s="45"/>
      <c r="O168" s="45"/>
      <c r="P168" s="45"/>
      <c r="Q168" s="41" t="str">
        <f>IF(CentrepointSourced[[#This Row],[Country]]="Northern Ireland","Northern Ireland",IFERROR(VLOOKUP(CentrepointSourced[[#This Row],[Local Authority]],LKP_LANameDQ[],2,FALSE),CentrepointSourced[[#This Row],[Local Authority]]))</f>
        <v>Cannock Chase</v>
      </c>
      <c r="R168" s="41" t="str">
        <f>IF(CentrepointSourced[[#This Row],[LA type]]="County","",INDEX(ConsolGeog[lad14cd],MATCH(CentrepointSourced[[#This Row],[Local Authority DQ]],ConsolGeog[la_name],0)))</f>
        <v>E07000192</v>
      </c>
      <c r="S168" s="41" t="str">
        <f>IF(OR(CentrepointSourced[[#This Row],[Country]]="Northern Ireland",CentrepointSourced[[#This Row],[Country]]="Scotland",CentrepointSourced[[#This Row],[Country]]="Wales"),"Local Authority",CentrepointSourced[[#This Row],[LA type]])</f>
        <v>District</v>
      </c>
      <c r="T168" s="41">
        <f>IF(TRIM(CentrepointSourced[[#This Row],[Presented HS]])="",0,IF(CentrepointSourced[[#This Row],[Presented HS]]="&lt;5",2.5,IF(CentrepointSourced[[#This Row],[Presented HS]]="&lt;10",5,VALUE(TRIM(CentrepointSourced[[#This Row],[Presented HS]])))))</f>
        <v>105</v>
      </c>
      <c r="U168" s="41">
        <f>IF(TRIM(CentrepointSourced[[#This Row],[Assessed HS]])="",0,IF(CentrepointSourced[[#This Row],[Assessed HS]]="&lt;5",2.5,IF(CentrepointSourced[[#This Row],[Assessed HS]]="&lt;10",5,VALUE(TRIM(CentrepointSourced[[#This Row],[Assessed HS]])))))</f>
        <v>0</v>
      </c>
      <c r="V168" s="41">
        <f>IF(TRIM(CentrepointSourced[[#This Row],[Presented CS]])="",0,IF(CentrepointSourced[[#This Row],[Presented CS]]="&lt;5",2.5,IF(CentrepointSourced[[#This Row],[Presented CS]]="&lt;10",5,VALUE(TRIM(CentrepointSourced[[#This Row],[Presented CS]])))))</f>
        <v>0</v>
      </c>
      <c r="W168" s="41">
        <f>IF(TRIM(CentrepointSourced[[#This Row],[Assessed CS]])="",0,IF(CentrepointSourced[[#This Row],[Assessed CS]]="&lt;5",2.5,IF(CentrepointSourced[[#This Row],[Assessed CS]]="&lt;10",5,VALUE(TRIM(CentrepointSourced[[#This Row],[Assessed CS]])))))</f>
        <v>0</v>
      </c>
      <c r="X168" s="106">
        <f>IF(CentrepointSourced[[#This Row],[Age]]="16-17",CentrepointSourced[[#This Row],[Presented HS DQ]],0)</f>
        <v>0</v>
      </c>
      <c r="Y168" s="106">
        <f>IF(CentrepointSourced[[#This Row],[Age]]="16-24",CentrepointSourced[[#This Row],[Presented HS DQ]],0)</f>
        <v>105</v>
      </c>
      <c r="Z168" s="106">
        <f>IF(CentrepointSourced[[#This Row],[Age]]="18-24",CentrepointSourced[[#This Row],[Presented HS DQ]],0)</f>
        <v>0</v>
      </c>
      <c r="AA168" s="106">
        <f>IF(CentrepointSourced[[#This Row],[Age]]="16-17",CentrepointSourced[[#This Row],[Presented CS DQ]],0)</f>
        <v>0</v>
      </c>
      <c r="AB168" s="106">
        <f>IF(CentrepointSourced[[#This Row],[Age]]="16-24",CentrepointSourced[[#This Row],[Presented CS DQ]],0)</f>
        <v>0</v>
      </c>
      <c r="AC168" s="106">
        <f>IF(CentrepointSourced[[#This Row],[Age]]="18-24",CentrepointSourced[[#This Row],[Presented CS DQ]],0)</f>
        <v>0</v>
      </c>
      <c r="AD168" s="107">
        <f>IF(CentrepointSourced[[#This Row],[Age]]="16-17",CentrepointSourced[[#This Row],[Assessed HS DQ]],0)</f>
        <v>0</v>
      </c>
      <c r="AE168" s="107">
        <f>IF(CentrepointSourced[[#This Row],[Age]]="16-24",CentrepointSourced[[#This Row],[Assessed HS DQ]],0)</f>
        <v>0</v>
      </c>
      <c r="AF168" s="107">
        <f>IF(CentrepointSourced[[#This Row],[Age]]="18-24",CentrepointSourced[[#This Row],[Assessed HS DQ]],0)</f>
        <v>0</v>
      </c>
      <c r="AG168" s="107">
        <f>IF(CentrepointSourced[[#This Row],[Age]]="16-17",CentrepointSourced[[#This Row],[Assessed CS DQ]],0)</f>
        <v>0</v>
      </c>
      <c r="AH168" s="107">
        <f>IF(CentrepointSourced[[#This Row],[Age]]="16-24",CentrepointSourced[[#This Row],[Assessed CS DQ]],0)</f>
        <v>0</v>
      </c>
      <c r="AI168" s="107">
        <f>IF(CentrepointSourced[[#This Row],[Age]]="18-24",CentrepointSourced[[#This Row],[Assessed CS DQ]],0)</f>
        <v>0</v>
      </c>
    </row>
    <row r="169" spans="1:35" customFormat="1" ht="13.5" customHeight="1">
      <c r="A169" s="45" t="s">
        <v>40</v>
      </c>
      <c r="B169" s="62" t="s">
        <v>59</v>
      </c>
      <c r="C169" s="45" t="s">
        <v>42</v>
      </c>
      <c r="D169" s="62"/>
      <c r="E169" s="67">
        <v>2014</v>
      </c>
      <c r="F169" s="67" t="s">
        <v>25</v>
      </c>
      <c r="G169" s="67"/>
      <c r="H169" s="68">
        <v>1</v>
      </c>
      <c r="I169" s="67">
        <v>1</v>
      </c>
      <c r="J169" s="45"/>
      <c r="K169" s="45"/>
      <c r="L169" s="45"/>
      <c r="M169" s="45"/>
      <c r="N169" s="45"/>
      <c r="O169" s="45"/>
      <c r="P169" s="45"/>
      <c r="Q169" s="41" t="str">
        <f>IF(CentrepointSourced[[#This Row],[Country]]="Northern Ireland","Northern Ireland",IFERROR(VLOOKUP(CentrepointSourced[[#This Row],[Local Authority]],LKP_LANameDQ[],2,FALSE),CentrepointSourced[[#This Row],[Local Authority]]))</f>
        <v>Cannock Chase</v>
      </c>
      <c r="R169" s="41" t="str">
        <f>IF(CentrepointSourced[[#This Row],[LA type]]="County","",INDEX(ConsolGeog[lad14cd],MATCH(CentrepointSourced[[#This Row],[Local Authority DQ]],ConsolGeog[la_name],0)))</f>
        <v>E07000192</v>
      </c>
      <c r="S169" s="41" t="str">
        <f>IF(OR(CentrepointSourced[[#This Row],[Country]]="Northern Ireland",CentrepointSourced[[#This Row],[Country]]="Scotland",CentrepointSourced[[#This Row],[Country]]="Wales"),"Local Authority",CentrepointSourced[[#This Row],[LA type]])</f>
        <v>District</v>
      </c>
      <c r="T169" s="41">
        <f>IF(TRIM(CentrepointSourced[[#This Row],[Presented HS]])="",0,IF(CentrepointSourced[[#This Row],[Presented HS]]="&lt;5",2.5,IF(CentrepointSourced[[#This Row],[Presented HS]]="&lt;10",5,VALUE(TRIM(CentrepointSourced[[#This Row],[Presented HS]])))))</f>
        <v>0</v>
      </c>
      <c r="U169" s="41">
        <f>IF(TRIM(CentrepointSourced[[#This Row],[Assessed HS]])="",0,IF(CentrepointSourced[[#This Row],[Assessed HS]]="&lt;5",2.5,IF(CentrepointSourced[[#This Row],[Assessed HS]]="&lt;10",5,VALUE(TRIM(CentrepointSourced[[#This Row],[Assessed HS]])))))</f>
        <v>1</v>
      </c>
      <c r="V169" s="41">
        <f>IF(TRIM(CentrepointSourced[[#This Row],[Presented CS]])="",0,IF(CentrepointSourced[[#This Row],[Presented CS]]="&lt;5",2.5,IF(CentrepointSourced[[#This Row],[Presented CS]]="&lt;10",5,VALUE(TRIM(CentrepointSourced[[#This Row],[Presented CS]])))))</f>
        <v>0</v>
      </c>
      <c r="W169" s="41">
        <f>IF(TRIM(CentrepointSourced[[#This Row],[Assessed CS]])="",0,IF(CentrepointSourced[[#This Row],[Assessed CS]]="&lt;5",2.5,IF(CentrepointSourced[[#This Row],[Assessed CS]]="&lt;10",5,VALUE(TRIM(CentrepointSourced[[#This Row],[Assessed CS]])))))</f>
        <v>0</v>
      </c>
      <c r="X169" s="106">
        <f>IF(CentrepointSourced[[#This Row],[Age]]="16-17",CentrepointSourced[[#This Row],[Presented HS DQ]],0)</f>
        <v>0</v>
      </c>
      <c r="Y169" s="106">
        <f>IF(CentrepointSourced[[#This Row],[Age]]="16-24",CentrepointSourced[[#This Row],[Presented HS DQ]],0)</f>
        <v>0</v>
      </c>
      <c r="Z169" s="106">
        <f>IF(CentrepointSourced[[#This Row],[Age]]="18-24",CentrepointSourced[[#This Row],[Presented HS DQ]],0)</f>
        <v>0</v>
      </c>
      <c r="AA169" s="106">
        <f>IF(CentrepointSourced[[#This Row],[Age]]="16-17",CentrepointSourced[[#This Row],[Presented CS DQ]],0)</f>
        <v>0</v>
      </c>
      <c r="AB169" s="106">
        <f>IF(CentrepointSourced[[#This Row],[Age]]="16-24",CentrepointSourced[[#This Row],[Presented CS DQ]],0)</f>
        <v>0</v>
      </c>
      <c r="AC169" s="106">
        <f>IF(CentrepointSourced[[#This Row],[Age]]="18-24",CentrepointSourced[[#This Row],[Presented CS DQ]],0)</f>
        <v>0</v>
      </c>
      <c r="AD169" s="107">
        <f>IF(CentrepointSourced[[#This Row],[Age]]="16-17",CentrepointSourced[[#This Row],[Assessed HS DQ]],0)</f>
        <v>1</v>
      </c>
      <c r="AE169" s="107">
        <f>IF(CentrepointSourced[[#This Row],[Age]]="16-24",CentrepointSourced[[#This Row],[Assessed HS DQ]],0)</f>
        <v>0</v>
      </c>
      <c r="AF169" s="107">
        <f>IF(CentrepointSourced[[#This Row],[Age]]="18-24",CentrepointSourced[[#This Row],[Assessed HS DQ]],0)</f>
        <v>0</v>
      </c>
      <c r="AG169" s="107">
        <f>IF(CentrepointSourced[[#This Row],[Age]]="16-17",CentrepointSourced[[#This Row],[Assessed CS DQ]],0)</f>
        <v>0</v>
      </c>
      <c r="AH169" s="107">
        <f>IF(CentrepointSourced[[#This Row],[Age]]="16-24",CentrepointSourced[[#This Row],[Assessed CS DQ]],0)</f>
        <v>0</v>
      </c>
      <c r="AI169" s="107">
        <f>IF(CentrepointSourced[[#This Row],[Age]]="18-24",CentrepointSourced[[#This Row],[Assessed CS DQ]],0)</f>
        <v>0</v>
      </c>
    </row>
    <row r="170" spans="1:35" customFormat="1" ht="13.5" customHeight="1">
      <c r="A170" s="45" t="s">
        <v>40</v>
      </c>
      <c r="B170" s="62" t="s">
        <v>59</v>
      </c>
      <c r="C170" s="45" t="s">
        <v>42</v>
      </c>
      <c r="D170" s="62"/>
      <c r="E170" s="67">
        <v>2014</v>
      </c>
      <c r="F170" s="67" t="s">
        <v>26</v>
      </c>
      <c r="G170" s="67"/>
      <c r="H170" s="68">
        <v>42</v>
      </c>
      <c r="I170" s="67">
        <v>7</v>
      </c>
      <c r="J170" s="45"/>
      <c r="K170" s="45"/>
      <c r="L170" s="45"/>
      <c r="M170" s="45"/>
      <c r="N170" s="45"/>
      <c r="O170" s="45"/>
      <c r="P170" s="45"/>
      <c r="Q170" s="41" t="str">
        <f>IF(CentrepointSourced[[#This Row],[Country]]="Northern Ireland","Northern Ireland",IFERROR(VLOOKUP(CentrepointSourced[[#This Row],[Local Authority]],LKP_LANameDQ[],2,FALSE),CentrepointSourced[[#This Row],[Local Authority]]))</f>
        <v>Cannock Chase</v>
      </c>
      <c r="R170" s="41" t="str">
        <f>IF(CentrepointSourced[[#This Row],[LA type]]="County","",INDEX(ConsolGeog[lad14cd],MATCH(CentrepointSourced[[#This Row],[Local Authority DQ]],ConsolGeog[la_name],0)))</f>
        <v>E07000192</v>
      </c>
      <c r="S170" s="41" t="str">
        <f>IF(OR(CentrepointSourced[[#This Row],[Country]]="Northern Ireland",CentrepointSourced[[#This Row],[Country]]="Scotland",CentrepointSourced[[#This Row],[Country]]="Wales"),"Local Authority",CentrepointSourced[[#This Row],[LA type]])</f>
        <v>District</v>
      </c>
      <c r="T170" s="41">
        <f>IF(TRIM(CentrepointSourced[[#This Row],[Presented HS]])="",0,IF(CentrepointSourced[[#This Row],[Presented HS]]="&lt;5",2.5,IF(CentrepointSourced[[#This Row],[Presented HS]]="&lt;10",5,VALUE(TRIM(CentrepointSourced[[#This Row],[Presented HS]])))))</f>
        <v>0</v>
      </c>
      <c r="U170" s="41">
        <f>IF(TRIM(CentrepointSourced[[#This Row],[Assessed HS]])="",0,IF(CentrepointSourced[[#This Row],[Assessed HS]]="&lt;5",2.5,IF(CentrepointSourced[[#This Row],[Assessed HS]]="&lt;10",5,VALUE(TRIM(CentrepointSourced[[#This Row],[Assessed HS]])))))</f>
        <v>42</v>
      </c>
      <c r="V170" s="41">
        <f>IF(TRIM(CentrepointSourced[[#This Row],[Presented CS]])="",0,IF(CentrepointSourced[[#This Row],[Presented CS]]="&lt;5",2.5,IF(CentrepointSourced[[#This Row],[Presented CS]]="&lt;10",5,VALUE(TRIM(CentrepointSourced[[#This Row],[Presented CS]])))))</f>
        <v>0</v>
      </c>
      <c r="W170" s="41">
        <f>IF(TRIM(CentrepointSourced[[#This Row],[Assessed CS]])="",0,IF(CentrepointSourced[[#This Row],[Assessed CS]]="&lt;5",2.5,IF(CentrepointSourced[[#This Row],[Assessed CS]]="&lt;10",5,VALUE(TRIM(CentrepointSourced[[#This Row],[Assessed CS]])))))</f>
        <v>0</v>
      </c>
      <c r="X170" s="106">
        <f>IF(CentrepointSourced[[#This Row],[Age]]="16-17",CentrepointSourced[[#This Row],[Presented HS DQ]],0)</f>
        <v>0</v>
      </c>
      <c r="Y170" s="106">
        <f>IF(CentrepointSourced[[#This Row],[Age]]="16-24",CentrepointSourced[[#This Row],[Presented HS DQ]],0)</f>
        <v>0</v>
      </c>
      <c r="Z170" s="106">
        <f>IF(CentrepointSourced[[#This Row],[Age]]="18-24",CentrepointSourced[[#This Row],[Presented HS DQ]],0)</f>
        <v>0</v>
      </c>
      <c r="AA170" s="106">
        <f>IF(CentrepointSourced[[#This Row],[Age]]="16-17",CentrepointSourced[[#This Row],[Presented CS DQ]],0)</f>
        <v>0</v>
      </c>
      <c r="AB170" s="106">
        <f>IF(CentrepointSourced[[#This Row],[Age]]="16-24",CentrepointSourced[[#This Row],[Presented CS DQ]],0)</f>
        <v>0</v>
      </c>
      <c r="AC170" s="106">
        <f>IF(CentrepointSourced[[#This Row],[Age]]="18-24",CentrepointSourced[[#This Row],[Presented CS DQ]],0)</f>
        <v>0</v>
      </c>
      <c r="AD170" s="107">
        <f>IF(CentrepointSourced[[#This Row],[Age]]="16-17",CentrepointSourced[[#This Row],[Assessed HS DQ]],0)</f>
        <v>0</v>
      </c>
      <c r="AE170" s="107">
        <f>IF(CentrepointSourced[[#This Row],[Age]]="16-24",CentrepointSourced[[#This Row],[Assessed HS DQ]],0)</f>
        <v>0</v>
      </c>
      <c r="AF170" s="107">
        <f>IF(CentrepointSourced[[#This Row],[Age]]="18-24",CentrepointSourced[[#This Row],[Assessed HS DQ]],0)</f>
        <v>42</v>
      </c>
      <c r="AG170" s="107">
        <f>IF(CentrepointSourced[[#This Row],[Age]]="16-17",CentrepointSourced[[#This Row],[Assessed CS DQ]],0)</f>
        <v>0</v>
      </c>
      <c r="AH170" s="107">
        <f>IF(CentrepointSourced[[#This Row],[Age]]="16-24",CentrepointSourced[[#This Row],[Assessed CS DQ]],0)</f>
        <v>0</v>
      </c>
      <c r="AI170" s="107">
        <f>IF(CentrepointSourced[[#This Row],[Age]]="18-24",CentrepointSourced[[#This Row],[Assessed CS DQ]],0)</f>
        <v>0</v>
      </c>
    </row>
    <row r="171" spans="1:35" customFormat="1" ht="13.5" customHeight="1">
      <c r="A171" s="45" t="s">
        <v>40</v>
      </c>
      <c r="B171" s="62" t="s">
        <v>59</v>
      </c>
      <c r="C171" s="45" t="s">
        <v>42</v>
      </c>
      <c r="D171" s="62"/>
      <c r="E171" s="67">
        <v>2014</v>
      </c>
      <c r="F171" s="67" t="s">
        <v>53</v>
      </c>
      <c r="G171" s="67">
        <v>95</v>
      </c>
      <c r="H171" s="68"/>
      <c r="I171" s="67"/>
      <c r="J171" s="45"/>
      <c r="K171" s="45"/>
      <c r="L171" s="45"/>
      <c r="M171" s="45"/>
      <c r="N171" s="45"/>
      <c r="O171" s="45"/>
      <c r="P171" s="45"/>
      <c r="Q171" s="41" t="str">
        <f>IF(CentrepointSourced[[#This Row],[Country]]="Northern Ireland","Northern Ireland",IFERROR(VLOOKUP(CentrepointSourced[[#This Row],[Local Authority]],LKP_LANameDQ[],2,FALSE),CentrepointSourced[[#This Row],[Local Authority]]))</f>
        <v>Cannock Chase</v>
      </c>
      <c r="R171" s="41" t="str">
        <f>IF(CentrepointSourced[[#This Row],[LA type]]="County","",INDEX(ConsolGeog[lad14cd],MATCH(CentrepointSourced[[#This Row],[Local Authority DQ]],ConsolGeog[la_name],0)))</f>
        <v>E07000192</v>
      </c>
      <c r="S171" s="41" t="str">
        <f>IF(OR(CentrepointSourced[[#This Row],[Country]]="Northern Ireland",CentrepointSourced[[#This Row],[Country]]="Scotland",CentrepointSourced[[#This Row],[Country]]="Wales"),"Local Authority",CentrepointSourced[[#This Row],[LA type]])</f>
        <v>District</v>
      </c>
      <c r="T171" s="41">
        <f>IF(TRIM(CentrepointSourced[[#This Row],[Presented HS]])="",0,IF(CentrepointSourced[[#This Row],[Presented HS]]="&lt;5",2.5,IF(CentrepointSourced[[#This Row],[Presented HS]]="&lt;10",5,VALUE(TRIM(CentrepointSourced[[#This Row],[Presented HS]])))))</f>
        <v>95</v>
      </c>
      <c r="U171" s="41">
        <f>IF(TRIM(CentrepointSourced[[#This Row],[Assessed HS]])="",0,IF(CentrepointSourced[[#This Row],[Assessed HS]]="&lt;5",2.5,IF(CentrepointSourced[[#This Row],[Assessed HS]]="&lt;10",5,VALUE(TRIM(CentrepointSourced[[#This Row],[Assessed HS]])))))</f>
        <v>0</v>
      </c>
      <c r="V171" s="41">
        <f>IF(TRIM(CentrepointSourced[[#This Row],[Presented CS]])="",0,IF(CentrepointSourced[[#This Row],[Presented CS]]="&lt;5",2.5,IF(CentrepointSourced[[#This Row],[Presented CS]]="&lt;10",5,VALUE(TRIM(CentrepointSourced[[#This Row],[Presented CS]])))))</f>
        <v>0</v>
      </c>
      <c r="W171" s="41">
        <f>IF(TRIM(CentrepointSourced[[#This Row],[Assessed CS]])="",0,IF(CentrepointSourced[[#This Row],[Assessed CS]]="&lt;5",2.5,IF(CentrepointSourced[[#This Row],[Assessed CS]]="&lt;10",5,VALUE(TRIM(CentrepointSourced[[#This Row],[Assessed CS]])))))</f>
        <v>0</v>
      </c>
      <c r="X171" s="106">
        <f>IF(CentrepointSourced[[#This Row],[Age]]="16-17",CentrepointSourced[[#This Row],[Presented HS DQ]],0)</f>
        <v>0</v>
      </c>
      <c r="Y171" s="106">
        <f>IF(CentrepointSourced[[#This Row],[Age]]="16-24",CentrepointSourced[[#This Row],[Presented HS DQ]],0)</f>
        <v>95</v>
      </c>
      <c r="Z171" s="106">
        <f>IF(CentrepointSourced[[#This Row],[Age]]="18-24",CentrepointSourced[[#This Row],[Presented HS DQ]],0)</f>
        <v>0</v>
      </c>
      <c r="AA171" s="106">
        <f>IF(CentrepointSourced[[#This Row],[Age]]="16-17",CentrepointSourced[[#This Row],[Presented CS DQ]],0)</f>
        <v>0</v>
      </c>
      <c r="AB171" s="106">
        <f>IF(CentrepointSourced[[#This Row],[Age]]="16-24",CentrepointSourced[[#This Row],[Presented CS DQ]],0)</f>
        <v>0</v>
      </c>
      <c r="AC171" s="106">
        <f>IF(CentrepointSourced[[#This Row],[Age]]="18-24",CentrepointSourced[[#This Row],[Presented CS DQ]],0)</f>
        <v>0</v>
      </c>
      <c r="AD171" s="107">
        <f>IF(CentrepointSourced[[#This Row],[Age]]="16-17",CentrepointSourced[[#This Row],[Assessed HS DQ]],0)</f>
        <v>0</v>
      </c>
      <c r="AE171" s="107">
        <f>IF(CentrepointSourced[[#This Row],[Age]]="16-24",CentrepointSourced[[#This Row],[Assessed HS DQ]],0)</f>
        <v>0</v>
      </c>
      <c r="AF171" s="107">
        <f>IF(CentrepointSourced[[#This Row],[Age]]="18-24",CentrepointSourced[[#This Row],[Assessed HS DQ]],0)</f>
        <v>0</v>
      </c>
      <c r="AG171" s="107">
        <f>IF(CentrepointSourced[[#This Row],[Age]]="16-17",CentrepointSourced[[#This Row],[Assessed CS DQ]],0)</f>
        <v>0</v>
      </c>
      <c r="AH171" s="107">
        <f>IF(CentrepointSourced[[#This Row],[Age]]="16-24",CentrepointSourced[[#This Row],[Assessed CS DQ]],0)</f>
        <v>0</v>
      </c>
      <c r="AI171" s="107">
        <f>IF(CentrepointSourced[[#This Row],[Age]]="18-24",CentrepointSourced[[#This Row],[Assessed CS DQ]],0)</f>
        <v>0</v>
      </c>
    </row>
    <row r="172" spans="1:35" customFormat="1" ht="13.5" customHeight="1">
      <c r="A172" s="45" t="s">
        <v>40</v>
      </c>
      <c r="B172" s="62" t="s">
        <v>60</v>
      </c>
      <c r="C172" s="45" t="s">
        <v>42</v>
      </c>
      <c r="D172" s="62"/>
      <c r="E172" s="67">
        <v>2012</v>
      </c>
      <c r="F172" s="67" t="s">
        <v>25</v>
      </c>
      <c r="G172" s="67">
        <v>11</v>
      </c>
      <c r="H172" s="68">
        <v>11</v>
      </c>
      <c r="I172" s="67">
        <v>5</v>
      </c>
      <c r="J172" s="45"/>
      <c r="K172" s="45"/>
      <c r="L172" s="45"/>
      <c r="M172" s="45"/>
      <c r="N172" s="45"/>
      <c r="O172" s="45"/>
      <c r="P172" s="45"/>
      <c r="Q172" s="41" t="str">
        <f>IF(CentrepointSourced[[#This Row],[Country]]="Northern Ireland","Northern Ireland",IFERROR(VLOOKUP(CentrepointSourced[[#This Row],[Local Authority]],LKP_LANameDQ[],2,FALSE),CentrepointSourced[[#This Row],[Local Authority]]))</f>
        <v>Carlisle</v>
      </c>
      <c r="R172" s="41" t="str">
        <f>IF(CentrepointSourced[[#This Row],[LA type]]="County","",INDEX(ConsolGeog[lad14cd],MATCH(CentrepointSourced[[#This Row],[Local Authority DQ]],ConsolGeog[la_name],0)))</f>
        <v>E07000028</v>
      </c>
      <c r="S172" s="41" t="str">
        <f>IF(OR(CentrepointSourced[[#This Row],[Country]]="Northern Ireland",CentrepointSourced[[#This Row],[Country]]="Scotland",CentrepointSourced[[#This Row],[Country]]="Wales"),"Local Authority",CentrepointSourced[[#This Row],[LA type]])</f>
        <v>District</v>
      </c>
      <c r="T172" s="41">
        <f>IF(TRIM(CentrepointSourced[[#This Row],[Presented HS]])="",0,IF(CentrepointSourced[[#This Row],[Presented HS]]="&lt;5",2.5,IF(CentrepointSourced[[#This Row],[Presented HS]]="&lt;10",5,VALUE(TRIM(CentrepointSourced[[#This Row],[Presented HS]])))))</f>
        <v>11</v>
      </c>
      <c r="U172" s="41">
        <f>IF(TRIM(CentrepointSourced[[#This Row],[Assessed HS]])="",0,IF(CentrepointSourced[[#This Row],[Assessed HS]]="&lt;5",2.5,IF(CentrepointSourced[[#This Row],[Assessed HS]]="&lt;10",5,VALUE(TRIM(CentrepointSourced[[#This Row],[Assessed HS]])))))</f>
        <v>11</v>
      </c>
      <c r="V172" s="41">
        <f>IF(TRIM(CentrepointSourced[[#This Row],[Presented CS]])="",0,IF(CentrepointSourced[[#This Row],[Presented CS]]="&lt;5",2.5,IF(CentrepointSourced[[#This Row],[Presented CS]]="&lt;10",5,VALUE(TRIM(CentrepointSourced[[#This Row],[Presented CS]])))))</f>
        <v>0</v>
      </c>
      <c r="W172" s="41">
        <f>IF(TRIM(CentrepointSourced[[#This Row],[Assessed CS]])="",0,IF(CentrepointSourced[[#This Row],[Assessed CS]]="&lt;5",2.5,IF(CentrepointSourced[[#This Row],[Assessed CS]]="&lt;10",5,VALUE(TRIM(CentrepointSourced[[#This Row],[Assessed CS]])))))</f>
        <v>0</v>
      </c>
      <c r="X172" s="106">
        <f>IF(CentrepointSourced[[#This Row],[Age]]="16-17",CentrepointSourced[[#This Row],[Presented HS DQ]],0)</f>
        <v>11</v>
      </c>
      <c r="Y172" s="106">
        <f>IF(CentrepointSourced[[#This Row],[Age]]="16-24",CentrepointSourced[[#This Row],[Presented HS DQ]],0)</f>
        <v>0</v>
      </c>
      <c r="Z172" s="106">
        <f>IF(CentrepointSourced[[#This Row],[Age]]="18-24",CentrepointSourced[[#This Row],[Presented HS DQ]],0)</f>
        <v>0</v>
      </c>
      <c r="AA172" s="106">
        <f>IF(CentrepointSourced[[#This Row],[Age]]="16-17",CentrepointSourced[[#This Row],[Presented CS DQ]],0)</f>
        <v>0</v>
      </c>
      <c r="AB172" s="106">
        <f>IF(CentrepointSourced[[#This Row],[Age]]="16-24",CentrepointSourced[[#This Row],[Presented CS DQ]],0)</f>
        <v>0</v>
      </c>
      <c r="AC172" s="106">
        <f>IF(CentrepointSourced[[#This Row],[Age]]="18-24",CentrepointSourced[[#This Row],[Presented CS DQ]],0)</f>
        <v>0</v>
      </c>
      <c r="AD172" s="107">
        <f>IF(CentrepointSourced[[#This Row],[Age]]="16-17",CentrepointSourced[[#This Row],[Assessed HS DQ]],0)</f>
        <v>11</v>
      </c>
      <c r="AE172" s="107">
        <f>IF(CentrepointSourced[[#This Row],[Age]]="16-24",CentrepointSourced[[#This Row],[Assessed HS DQ]],0)</f>
        <v>0</v>
      </c>
      <c r="AF172" s="107">
        <f>IF(CentrepointSourced[[#This Row],[Age]]="18-24",CentrepointSourced[[#This Row],[Assessed HS DQ]],0)</f>
        <v>0</v>
      </c>
      <c r="AG172" s="107">
        <f>IF(CentrepointSourced[[#This Row],[Age]]="16-17",CentrepointSourced[[#This Row],[Assessed CS DQ]],0)</f>
        <v>0</v>
      </c>
      <c r="AH172" s="107">
        <f>IF(CentrepointSourced[[#This Row],[Age]]="16-24",CentrepointSourced[[#This Row],[Assessed CS DQ]],0)</f>
        <v>0</v>
      </c>
      <c r="AI172" s="107">
        <f>IF(CentrepointSourced[[#This Row],[Age]]="18-24",CentrepointSourced[[#This Row],[Assessed CS DQ]],0)</f>
        <v>0</v>
      </c>
    </row>
    <row r="173" spans="1:35" customFormat="1" ht="13.5" customHeight="1">
      <c r="A173" s="45" t="s">
        <v>40</v>
      </c>
      <c r="B173" s="62" t="s">
        <v>60</v>
      </c>
      <c r="C173" s="45" t="s">
        <v>42</v>
      </c>
      <c r="D173" s="62"/>
      <c r="E173" s="67">
        <v>2012</v>
      </c>
      <c r="F173" s="67" t="s">
        <v>26</v>
      </c>
      <c r="G173" s="67">
        <v>109</v>
      </c>
      <c r="H173" s="68">
        <v>109</v>
      </c>
      <c r="I173" s="67">
        <v>39</v>
      </c>
      <c r="J173" s="45"/>
      <c r="K173" s="45"/>
      <c r="L173" s="45"/>
      <c r="M173" s="45"/>
      <c r="N173" s="45"/>
      <c r="O173" s="45"/>
      <c r="P173" s="45"/>
      <c r="Q173" s="41" t="str">
        <f>IF(CentrepointSourced[[#This Row],[Country]]="Northern Ireland","Northern Ireland",IFERROR(VLOOKUP(CentrepointSourced[[#This Row],[Local Authority]],LKP_LANameDQ[],2,FALSE),CentrepointSourced[[#This Row],[Local Authority]]))</f>
        <v>Carlisle</v>
      </c>
      <c r="R173" s="41" t="str">
        <f>IF(CentrepointSourced[[#This Row],[LA type]]="County","",INDEX(ConsolGeog[lad14cd],MATCH(CentrepointSourced[[#This Row],[Local Authority DQ]],ConsolGeog[la_name],0)))</f>
        <v>E07000028</v>
      </c>
      <c r="S173" s="41" t="str">
        <f>IF(OR(CentrepointSourced[[#This Row],[Country]]="Northern Ireland",CentrepointSourced[[#This Row],[Country]]="Scotland",CentrepointSourced[[#This Row],[Country]]="Wales"),"Local Authority",CentrepointSourced[[#This Row],[LA type]])</f>
        <v>District</v>
      </c>
      <c r="T173" s="41">
        <f>IF(TRIM(CentrepointSourced[[#This Row],[Presented HS]])="",0,IF(CentrepointSourced[[#This Row],[Presented HS]]="&lt;5",2.5,IF(CentrepointSourced[[#This Row],[Presented HS]]="&lt;10",5,VALUE(TRIM(CentrepointSourced[[#This Row],[Presented HS]])))))</f>
        <v>109</v>
      </c>
      <c r="U173" s="41">
        <f>IF(TRIM(CentrepointSourced[[#This Row],[Assessed HS]])="",0,IF(CentrepointSourced[[#This Row],[Assessed HS]]="&lt;5",2.5,IF(CentrepointSourced[[#This Row],[Assessed HS]]="&lt;10",5,VALUE(TRIM(CentrepointSourced[[#This Row],[Assessed HS]])))))</f>
        <v>109</v>
      </c>
      <c r="V173" s="41">
        <f>IF(TRIM(CentrepointSourced[[#This Row],[Presented CS]])="",0,IF(CentrepointSourced[[#This Row],[Presented CS]]="&lt;5",2.5,IF(CentrepointSourced[[#This Row],[Presented CS]]="&lt;10",5,VALUE(TRIM(CentrepointSourced[[#This Row],[Presented CS]])))))</f>
        <v>0</v>
      </c>
      <c r="W173" s="41">
        <f>IF(TRIM(CentrepointSourced[[#This Row],[Assessed CS]])="",0,IF(CentrepointSourced[[#This Row],[Assessed CS]]="&lt;5",2.5,IF(CentrepointSourced[[#This Row],[Assessed CS]]="&lt;10",5,VALUE(TRIM(CentrepointSourced[[#This Row],[Assessed CS]])))))</f>
        <v>0</v>
      </c>
      <c r="X173" s="106">
        <f>IF(CentrepointSourced[[#This Row],[Age]]="16-17",CentrepointSourced[[#This Row],[Presented HS DQ]],0)</f>
        <v>0</v>
      </c>
      <c r="Y173" s="106">
        <f>IF(CentrepointSourced[[#This Row],[Age]]="16-24",CentrepointSourced[[#This Row],[Presented HS DQ]],0)</f>
        <v>0</v>
      </c>
      <c r="Z173" s="106">
        <f>IF(CentrepointSourced[[#This Row],[Age]]="18-24",CentrepointSourced[[#This Row],[Presented HS DQ]],0)</f>
        <v>109</v>
      </c>
      <c r="AA173" s="106">
        <f>IF(CentrepointSourced[[#This Row],[Age]]="16-17",CentrepointSourced[[#This Row],[Presented CS DQ]],0)</f>
        <v>0</v>
      </c>
      <c r="AB173" s="106">
        <f>IF(CentrepointSourced[[#This Row],[Age]]="16-24",CentrepointSourced[[#This Row],[Presented CS DQ]],0)</f>
        <v>0</v>
      </c>
      <c r="AC173" s="106">
        <f>IF(CentrepointSourced[[#This Row],[Age]]="18-24",CentrepointSourced[[#This Row],[Presented CS DQ]],0)</f>
        <v>0</v>
      </c>
      <c r="AD173" s="107">
        <f>IF(CentrepointSourced[[#This Row],[Age]]="16-17",CentrepointSourced[[#This Row],[Assessed HS DQ]],0)</f>
        <v>0</v>
      </c>
      <c r="AE173" s="107">
        <f>IF(CentrepointSourced[[#This Row],[Age]]="16-24",CentrepointSourced[[#This Row],[Assessed HS DQ]],0)</f>
        <v>0</v>
      </c>
      <c r="AF173" s="107">
        <f>IF(CentrepointSourced[[#This Row],[Age]]="18-24",CentrepointSourced[[#This Row],[Assessed HS DQ]],0)</f>
        <v>109</v>
      </c>
      <c r="AG173" s="107">
        <f>IF(CentrepointSourced[[#This Row],[Age]]="16-17",CentrepointSourced[[#This Row],[Assessed CS DQ]],0)</f>
        <v>0</v>
      </c>
      <c r="AH173" s="107">
        <f>IF(CentrepointSourced[[#This Row],[Age]]="16-24",CentrepointSourced[[#This Row],[Assessed CS DQ]],0)</f>
        <v>0</v>
      </c>
      <c r="AI173" s="107">
        <f>IF(CentrepointSourced[[#This Row],[Age]]="18-24",CentrepointSourced[[#This Row],[Assessed CS DQ]],0)</f>
        <v>0</v>
      </c>
    </row>
    <row r="174" spans="1:35" customFormat="1" ht="13.5" customHeight="1">
      <c r="A174" s="45" t="s">
        <v>40</v>
      </c>
      <c r="B174" s="62" t="s">
        <v>60</v>
      </c>
      <c r="C174" s="45" t="s">
        <v>42</v>
      </c>
      <c r="D174" s="62"/>
      <c r="E174" s="67">
        <v>2013</v>
      </c>
      <c r="F174" s="67" t="s">
        <v>25</v>
      </c>
      <c r="G174" s="67">
        <v>3</v>
      </c>
      <c r="H174" s="68">
        <v>3</v>
      </c>
      <c r="I174" s="67">
        <v>0</v>
      </c>
      <c r="J174" s="45"/>
      <c r="K174" s="45"/>
      <c r="L174" s="45"/>
      <c r="M174" s="45"/>
      <c r="N174" s="45"/>
      <c r="O174" s="45"/>
      <c r="P174" s="45"/>
      <c r="Q174" s="41" t="str">
        <f>IF(CentrepointSourced[[#This Row],[Country]]="Northern Ireland","Northern Ireland",IFERROR(VLOOKUP(CentrepointSourced[[#This Row],[Local Authority]],LKP_LANameDQ[],2,FALSE),CentrepointSourced[[#This Row],[Local Authority]]))</f>
        <v>Carlisle</v>
      </c>
      <c r="R174" s="41" t="str">
        <f>IF(CentrepointSourced[[#This Row],[LA type]]="County","",INDEX(ConsolGeog[lad14cd],MATCH(CentrepointSourced[[#This Row],[Local Authority DQ]],ConsolGeog[la_name],0)))</f>
        <v>E07000028</v>
      </c>
      <c r="S174" s="41" t="str">
        <f>IF(OR(CentrepointSourced[[#This Row],[Country]]="Northern Ireland",CentrepointSourced[[#This Row],[Country]]="Scotland",CentrepointSourced[[#This Row],[Country]]="Wales"),"Local Authority",CentrepointSourced[[#This Row],[LA type]])</f>
        <v>District</v>
      </c>
      <c r="T174" s="41">
        <f>IF(TRIM(CentrepointSourced[[#This Row],[Presented HS]])="",0,IF(CentrepointSourced[[#This Row],[Presented HS]]="&lt;5",2.5,IF(CentrepointSourced[[#This Row],[Presented HS]]="&lt;10",5,VALUE(TRIM(CentrepointSourced[[#This Row],[Presented HS]])))))</f>
        <v>3</v>
      </c>
      <c r="U174" s="41">
        <f>IF(TRIM(CentrepointSourced[[#This Row],[Assessed HS]])="",0,IF(CentrepointSourced[[#This Row],[Assessed HS]]="&lt;5",2.5,IF(CentrepointSourced[[#This Row],[Assessed HS]]="&lt;10",5,VALUE(TRIM(CentrepointSourced[[#This Row],[Assessed HS]])))))</f>
        <v>3</v>
      </c>
      <c r="V174" s="41">
        <f>IF(TRIM(CentrepointSourced[[#This Row],[Presented CS]])="",0,IF(CentrepointSourced[[#This Row],[Presented CS]]="&lt;5",2.5,IF(CentrepointSourced[[#This Row],[Presented CS]]="&lt;10",5,VALUE(TRIM(CentrepointSourced[[#This Row],[Presented CS]])))))</f>
        <v>0</v>
      </c>
      <c r="W174" s="41">
        <f>IF(TRIM(CentrepointSourced[[#This Row],[Assessed CS]])="",0,IF(CentrepointSourced[[#This Row],[Assessed CS]]="&lt;5",2.5,IF(CentrepointSourced[[#This Row],[Assessed CS]]="&lt;10",5,VALUE(TRIM(CentrepointSourced[[#This Row],[Assessed CS]])))))</f>
        <v>0</v>
      </c>
      <c r="X174" s="106">
        <f>IF(CentrepointSourced[[#This Row],[Age]]="16-17",CentrepointSourced[[#This Row],[Presented HS DQ]],0)</f>
        <v>3</v>
      </c>
      <c r="Y174" s="106">
        <f>IF(CentrepointSourced[[#This Row],[Age]]="16-24",CentrepointSourced[[#This Row],[Presented HS DQ]],0)</f>
        <v>0</v>
      </c>
      <c r="Z174" s="106">
        <f>IF(CentrepointSourced[[#This Row],[Age]]="18-24",CentrepointSourced[[#This Row],[Presented HS DQ]],0)</f>
        <v>0</v>
      </c>
      <c r="AA174" s="106">
        <f>IF(CentrepointSourced[[#This Row],[Age]]="16-17",CentrepointSourced[[#This Row],[Presented CS DQ]],0)</f>
        <v>0</v>
      </c>
      <c r="AB174" s="106">
        <f>IF(CentrepointSourced[[#This Row],[Age]]="16-24",CentrepointSourced[[#This Row],[Presented CS DQ]],0)</f>
        <v>0</v>
      </c>
      <c r="AC174" s="106">
        <f>IF(CentrepointSourced[[#This Row],[Age]]="18-24",CentrepointSourced[[#This Row],[Presented CS DQ]],0)</f>
        <v>0</v>
      </c>
      <c r="AD174" s="107">
        <f>IF(CentrepointSourced[[#This Row],[Age]]="16-17",CentrepointSourced[[#This Row],[Assessed HS DQ]],0)</f>
        <v>3</v>
      </c>
      <c r="AE174" s="107">
        <f>IF(CentrepointSourced[[#This Row],[Age]]="16-24",CentrepointSourced[[#This Row],[Assessed HS DQ]],0)</f>
        <v>0</v>
      </c>
      <c r="AF174" s="107">
        <f>IF(CentrepointSourced[[#This Row],[Age]]="18-24",CentrepointSourced[[#This Row],[Assessed HS DQ]],0)</f>
        <v>0</v>
      </c>
      <c r="AG174" s="107">
        <f>IF(CentrepointSourced[[#This Row],[Age]]="16-17",CentrepointSourced[[#This Row],[Assessed CS DQ]],0)</f>
        <v>0</v>
      </c>
      <c r="AH174" s="107">
        <f>IF(CentrepointSourced[[#This Row],[Age]]="16-24",CentrepointSourced[[#This Row],[Assessed CS DQ]],0)</f>
        <v>0</v>
      </c>
      <c r="AI174" s="107">
        <f>IF(CentrepointSourced[[#This Row],[Age]]="18-24",CentrepointSourced[[#This Row],[Assessed CS DQ]],0)</f>
        <v>0</v>
      </c>
    </row>
    <row r="175" spans="1:35" customFormat="1" ht="13.5" customHeight="1">
      <c r="A175" s="45" t="s">
        <v>40</v>
      </c>
      <c r="B175" s="62" t="s">
        <v>60</v>
      </c>
      <c r="C175" s="45" t="s">
        <v>42</v>
      </c>
      <c r="D175" s="62"/>
      <c r="E175" s="67">
        <v>2013</v>
      </c>
      <c r="F175" s="67" t="s">
        <v>26</v>
      </c>
      <c r="G175" s="67">
        <v>66</v>
      </c>
      <c r="H175" s="68">
        <v>66</v>
      </c>
      <c r="I175" s="67">
        <v>14</v>
      </c>
      <c r="J175" s="45"/>
      <c r="K175" s="45"/>
      <c r="L175" s="45"/>
      <c r="M175" s="45"/>
      <c r="N175" s="45"/>
      <c r="O175" s="45"/>
      <c r="P175" s="45"/>
      <c r="Q175" s="41" t="str">
        <f>IF(CentrepointSourced[[#This Row],[Country]]="Northern Ireland","Northern Ireland",IFERROR(VLOOKUP(CentrepointSourced[[#This Row],[Local Authority]],LKP_LANameDQ[],2,FALSE),CentrepointSourced[[#This Row],[Local Authority]]))</f>
        <v>Carlisle</v>
      </c>
      <c r="R175" s="41" t="str">
        <f>IF(CentrepointSourced[[#This Row],[LA type]]="County","",INDEX(ConsolGeog[lad14cd],MATCH(CentrepointSourced[[#This Row],[Local Authority DQ]],ConsolGeog[la_name],0)))</f>
        <v>E07000028</v>
      </c>
      <c r="S175" s="41" t="str">
        <f>IF(OR(CentrepointSourced[[#This Row],[Country]]="Northern Ireland",CentrepointSourced[[#This Row],[Country]]="Scotland",CentrepointSourced[[#This Row],[Country]]="Wales"),"Local Authority",CentrepointSourced[[#This Row],[LA type]])</f>
        <v>District</v>
      </c>
      <c r="T175" s="41">
        <f>IF(TRIM(CentrepointSourced[[#This Row],[Presented HS]])="",0,IF(CentrepointSourced[[#This Row],[Presented HS]]="&lt;5",2.5,IF(CentrepointSourced[[#This Row],[Presented HS]]="&lt;10",5,VALUE(TRIM(CentrepointSourced[[#This Row],[Presented HS]])))))</f>
        <v>66</v>
      </c>
      <c r="U175" s="41">
        <f>IF(TRIM(CentrepointSourced[[#This Row],[Assessed HS]])="",0,IF(CentrepointSourced[[#This Row],[Assessed HS]]="&lt;5",2.5,IF(CentrepointSourced[[#This Row],[Assessed HS]]="&lt;10",5,VALUE(TRIM(CentrepointSourced[[#This Row],[Assessed HS]])))))</f>
        <v>66</v>
      </c>
      <c r="V175" s="41">
        <f>IF(TRIM(CentrepointSourced[[#This Row],[Presented CS]])="",0,IF(CentrepointSourced[[#This Row],[Presented CS]]="&lt;5",2.5,IF(CentrepointSourced[[#This Row],[Presented CS]]="&lt;10",5,VALUE(TRIM(CentrepointSourced[[#This Row],[Presented CS]])))))</f>
        <v>0</v>
      </c>
      <c r="W175" s="41">
        <f>IF(TRIM(CentrepointSourced[[#This Row],[Assessed CS]])="",0,IF(CentrepointSourced[[#This Row],[Assessed CS]]="&lt;5",2.5,IF(CentrepointSourced[[#This Row],[Assessed CS]]="&lt;10",5,VALUE(TRIM(CentrepointSourced[[#This Row],[Assessed CS]])))))</f>
        <v>0</v>
      </c>
      <c r="X175" s="106">
        <f>IF(CentrepointSourced[[#This Row],[Age]]="16-17",CentrepointSourced[[#This Row],[Presented HS DQ]],0)</f>
        <v>0</v>
      </c>
      <c r="Y175" s="106">
        <f>IF(CentrepointSourced[[#This Row],[Age]]="16-24",CentrepointSourced[[#This Row],[Presented HS DQ]],0)</f>
        <v>0</v>
      </c>
      <c r="Z175" s="106">
        <f>IF(CentrepointSourced[[#This Row],[Age]]="18-24",CentrepointSourced[[#This Row],[Presented HS DQ]],0)</f>
        <v>66</v>
      </c>
      <c r="AA175" s="106">
        <f>IF(CentrepointSourced[[#This Row],[Age]]="16-17",CentrepointSourced[[#This Row],[Presented CS DQ]],0)</f>
        <v>0</v>
      </c>
      <c r="AB175" s="106">
        <f>IF(CentrepointSourced[[#This Row],[Age]]="16-24",CentrepointSourced[[#This Row],[Presented CS DQ]],0)</f>
        <v>0</v>
      </c>
      <c r="AC175" s="106">
        <f>IF(CentrepointSourced[[#This Row],[Age]]="18-24",CentrepointSourced[[#This Row],[Presented CS DQ]],0)</f>
        <v>0</v>
      </c>
      <c r="AD175" s="107">
        <f>IF(CentrepointSourced[[#This Row],[Age]]="16-17",CentrepointSourced[[#This Row],[Assessed HS DQ]],0)</f>
        <v>0</v>
      </c>
      <c r="AE175" s="107">
        <f>IF(CentrepointSourced[[#This Row],[Age]]="16-24",CentrepointSourced[[#This Row],[Assessed HS DQ]],0)</f>
        <v>0</v>
      </c>
      <c r="AF175" s="107">
        <f>IF(CentrepointSourced[[#This Row],[Age]]="18-24",CentrepointSourced[[#This Row],[Assessed HS DQ]],0)</f>
        <v>66</v>
      </c>
      <c r="AG175" s="107">
        <f>IF(CentrepointSourced[[#This Row],[Age]]="16-17",CentrepointSourced[[#This Row],[Assessed CS DQ]],0)</f>
        <v>0</v>
      </c>
      <c r="AH175" s="107">
        <f>IF(CentrepointSourced[[#This Row],[Age]]="16-24",CentrepointSourced[[#This Row],[Assessed CS DQ]],0)</f>
        <v>0</v>
      </c>
      <c r="AI175" s="107">
        <f>IF(CentrepointSourced[[#This Row],[Age]]="18-24",CentrepointSourced[[#This Row],[Assessed CS DQ]],0)</f>
        <v>0</v>
      </c>
    </row>
    <row r="176" spans="1:35" customFormat="1" ht="13.5" customHeight="1">
      <c r="A176" s="45" t="s">
        <v>40</v>
      </c>
      <c r="B176" s="62" t="s">
        <v>60</v>
      </c>
      <c r="C176" s="45" t="s">
        <v>42</v>
      </c>
      <c r="D176" s="62"/>
      <c r="E176" s="67">
        <v>2014</v>
      </c>
      <c r="F176" s="67" t="s">
        <v>25</v>
      </c>
      <c r="G176" s="67">
        <v>2</v>
      </c>
      <c r="H176" s="68">
        <v>2</v>
      </c>
      <c r="I176" s="67">
        <v>0</v>
      </c>
      <c r="J176" s="45"/>
      <c r="K176" s="45"/>
      <c r="L176" s="45"/>
      <c r="M176" s="45"/>
      <c r="N176" s="45"/>
      <c r="O176" s="45"/>
      <c r="P176" s="45"/>
      <c r="Q176" s="41" t="str">
        <f>IF(CentrepointSourced[[#This Row],[Country]]="Northern Ireland","Northern Ireland",IFERROR(VLOOKUP(CentrepointSourced[[#This Row],[Local Authority]],LKP_LANameDQ[],2,FALSE),CentrepointSourced[[#This Row],[Local Authority]]))</f>
        <v>Carlisle</v>
      </c>
      <c r="R176" s="41" t="str">
        <f>IF(CentrepointSourced[[#This Row],[LA type]]="County","",INDEX(ConsolGeog[lad14cd],MATCH(CentrepointSourced[[#This Row],[Local Authority DQ]],ConsolGeog[la_name],0)))</f>
        <v>E07000028</v>
      </c>
      <c r="S176" s="41" t="str">
        <f>IF(OR(CentrepointSourced[[#This Row],[Country]]="Northern Ireland",CentrepointSourced[[#This Row],[Country]]="Scotland",CentrepointSourced[[#This Row],[Country]]="Wales"),"Local Authority",CentrepointSourced[[#This Row],[LA type]])</f>
        <v>District</v>
      </c>
      <c r="T176" s="41">
        <f>IF(TRIM(CentrepointSourced[[#This Row],[Presented HS]])="",0,IF(CentrepointSourced[[#This Row],[Presented HS]]="&lt;5",2.5,IF(CentrepointSourced[[#This Row],[Presented HS]]="&lt;10",5,VALUE(TRIM(CentrepointSourced[[#This Row],[Presented HS]])))))</f>
        <v>2</v>
      </c>
      <c r="U176" s="41">
        <f>IF(TRIM(CentrepointSourced[[#This Row],[Assessed HS]])="",0,IF(CentrepointSourced[[#This Row],[Assessed HS]]="&lt;5",2.5,IF(CentrepointSourced[[#This Row],[Assessed HS]]="&lt;10",5,VALUE(TRIM(CentrepointSourced[[#This Row],[Assessed HS]])))))</f>
        <v>2</v>
      </c>
      <c r="V176" s="41">
        <f>IF(TRIM(CentrepointSourced[[#This Row],[Presented CS]])="",0,IF(CentrepointSourced[[#This Row],[Presented CS]]="&lt;5",2.5,IF(CentrepointSourced[[#This Row],[Presented CS]]="&lt;10",5,VALUE(TRIM(CentrepointSourced[[#This Row],[Presented CS]])))))</f>
        <v>0</v>
      </c>
      <c r="W176" s="41">
        <f>IF(TRIM(CentrepointSourced[[#This Row],[Assessed CS]])="",0,IF(CentrepointSourced[[#This Row],[Assessed CS]]="&lt;5",2.5,IF(CentrepointSourced[[#This Row],[Assessed CS]]="&lt;10",5,VALUE(TRIM(CentrepointSourced[[#This Row],[Assessed CS]])))))</f>
        <v>0</v>
      </c>
      <c r="X176" s="106">
        <f>IF(CentrepointSourced[[#This Row],[Age]]="16-17",CentrepointSourced[[#This Row],[Presented HS DQ]],0)</f>
        <v>2</v>
      </c>
      <c r="Y176" s="106">
        <f>IF(CentrepointSourced[[#This Row],[Age]]="16-24",CentrepointSourced[[#This Row],[Presented HS DQ]],0)</f>
        <v>0</v>
      </c>
      <c r="Z176" s="106">
        <f>IF(CentrepointSourced[[#This Row],[Age]]="18-24",CentrepointSourced[[#This Row],[Presented HS DQ]],0)</f>
        <v>0</v>
      </c>
      <c r="AA176" s="106">
        <f>IF(CentrepointSourced[[#This Row],[Age]]="16-17",CentrepointSourced[[#This Row],[Presented CS DQ]],0)</f>
        <v>0</v>
      </c>
      <c r="AB176" s="106">
        <f>IF(CentrepointSourced[[#This Row],[Age]]="16-24",CentrepointSourced[[#This Row],[Presented CS DQ]],0)</f>
        <v>0</v>
      </c>
      <c r="AC176" s="106">
        <f>IF(CentrepointSourced[[#This Row],[Age]]="18-24",CentrepointSourced[[#This Row],[Presented CS DQ]],0)</f>
        <v>0</v>
      </c>
      <c r="AD176" s="107">
        <f>IF(CentrepointSourced[[#This Row],[Age]]="16-17",CentrepointSourced[[#This Row],[Assessed HS DQ]],0)</f>
        <v>2</v>
      </c>
      <c r="AE176" s="107">
        <f>IF(CentrepointSourced[[#This Row],[Age]]="16-24",CentrepointSourced[[#This Row],[Assessed HS DQ]],0)</f>
        <v>0</v>
      </c>
      <c r="AF176" s="107">
        <f>IF(CentrepointSourced[[#This Row],[Age]]="18-24",CentrepointSourced[[#This Row],[Assessed HS DQ]],0)</f>
        <v>0</v>
      </c>
      <c r="AG176" s="107">
        <f>IF(CentrepointSourced[[#This Row],[Age]]="16-17",CentrepointSourced[[#This Row],[Assessed CS DQ]],0)</f>
        <v>0</v>
      </c>
      <c r="AH176" s="107">
        <f>IF(CentrepointSourced[[#This Row],[Age]]="16-24",CentrepointSourced[[#This Row],[Assessed CS DQ]],0)</f>
        <v>0</v>
      </c>
      <c r="AI176" s="107">
        <f>IF(CentrepointSourced[[#This Row],[Age]]="18-24",CentrepointSourced[[#This Row],[Assessed CS DQ]],0)</f>
        <v>0</v>
      </c>
    </row>
    <row r="177" spans="1:35" customFormat="1" ht="13.5" customHeight="1">
      <c r="A177" s="45" t="s">
        <v>40</v>
      </c>
      <c r="B177" s="62" t="s">
        <v>60</v>
      </c>
      <c r="C177" s="45" t="s">
        <v>42</v>
      </c>
      <c r="D177" s="62"/>
      <c r="E177" s="67">
        <v>2014</v>
      </c>
      <c r="F177" s="67" t="s">
        <v>26</v>
      </c>
      <c r="G177" s="67">
        <v>41</v>
      </c>
      <c r="H177" s="68">
        <v>41</v>
      </c>
      <c r="I177" s="67">
        <v>4</v>
      </c>
      <c r="J177" s="45"/>
      <c r="K177" s="45"/>
      <c r="L177" s="45"/>
      <c r="M177" s="45"/>
      <c r="N177" s="45"/>
      <c r="O177" s="45"/>
      <c r="P177" s="45"/>
      <c r="Q177" s="41" t="str">
        <f>IF(CentrepointSourced[[#This Row],[Country]]="Northern Ireland","Northern Ireland",IFERROR(VLOOKUP(CentrepointSourced[[#This Row],[Local Authority]],LKP_LANameDQ[],2,FALSE),CentrepointSourced[[#This Row],[Local Authority]]))</f>
        <v>Carlisle</v>
      </c>
      <c r="R177" s="41" t="str">
        <f>IF(CentrepointSourced[[#This Row],[LA type]]="County","",INDEX(ConsolGeog[lad14cd],MATCH(CentrepointSourced[[#This Row],[Local Authority DQ]],ConsolGeog[la_name],0)))</f>
        <v>E07000028</v>
      </c>
      <c r="S177" s="41" t="str">
        <f>IF(OR(CentrepointSourced[[#This Row],[Country]]="Northern Ireland",CentrepointSourced[[#This Row],[Country]]="Scotland",CentrepointSourced[[#This Row],[Country]]="Wales"),"Local Authority",CentrepointSourced[[#This Row],[LA type]])</f>
        <v>District</v>
      </c>
      <c r="T177" s="41">
        <f>IF(TRIM(CentrepointSourced[[#This Row],[Presented HS]])="",0,IF(CentrepointSourced[[#This Row],[Presented HS]]="&lt;5",2.5,IF(CentrepointSourced[[#This Row],[Presented HS]]="&lt;10",5,VALUE(TRIM(CentrepointSourced[[#This Row],[Presented HS]])))))</f>
        <v>41</v>
      </c>
      <c r="U177" s="41">
        <f>IF(TRIM(CentrepointSourced[[#This Row],[Assessed HS]])="",0,IF(CentrepointSourced[[#This Row],[Assessed HS]]="&lt;5",2.5,IF(CentrepointSourced[[#This Row],[Assessed HS]]="&lt;10",5,VALUE(TRIM(CentrepointSourced[[#This Row],[Assessed HS]])))))</f>
        <v>41</v>
      </c>
      <c r="V177" s="41">
        <f>IF(TRIM(CentrepointSourced[[#This Row],[Presented CS]])="",0,IF(CentrepointSourced[[#This Row],[Presented CS]]="&lt;5",2.5,IF(CentrepointSourced[[#This Row],[Presented CS]]="&lt;10",5,VALUE(TRIM(CentrepointSourced[[#This Row],[Presented CS]])))))</f>
        <v>0</v>
      </c>
      <c r="W177" s="41">
        <f>IF(TRIM(CentrepointSourced[[#This Row],[Assessed CS]])="",0,IF(CentrepointSourced[[#This Row],[Assessed CS]]="&lt;5",2.5,IF(CentrepointSourced[[#This Row],[Assessed CS]]="&lt;10",5,VALUE(TRIM(CentrepointSourced[[#This Row],[Assessed CS]])))))</f>
        <v>0</v>
      </c>
      <c r="X177" s="106">
        <f>IF(CentrepointSourced[[#This Row],[Age]]="16-17",CentrepointSourced[[#This Row],[Presented HS DQ]],0)</f>
        <v>0</v>
      </c>
      <c r="Y177" s="106">
        <f>IF(CentrepointSourced[[#This Row],[Age]]="16-24",CentrepointSourced[[#This Row],[Presented HS DQ]],0)</f>
        <v>0</v>
      </c>
      <c r="Z177" s="106">
        <f>IF(CentrepointSourced[[#This Row],[Age]]="18-24",CentrepointSourced[[#This Row],[Presented HS DQ]],0)</f>
        <v>41</v>
      </c>
      <c r="AA177" s="106">
        <f>IF(CentrepointSourced[[#This Row],[Age]]="16-17",CentrepointSourced[[#This Row],[Presented CS DQ]],0)</f>
        <v>0</v>
      </c>
      <c r="AB177" s="106">
        <f>IF(CentrepointSourced[[#This Row],[Age]]="16-24",CentrepointSourced[[#This Row],[Presented CS DQ]],0)</f>
        <v>0</v>
      </c>
      <c r="AC177" s="106">
        <f>IF(CentrepointSourced[[#This Row],[Age]]="18-24",CentrepointSourced[[#This Row],[Presented CS DQ]],0)</f>
        <v>0</v>
      </c>
      <c r="AD177" s="107">
        <f>IF(CentrepointSourced[[#This Row],[Age]]="16-17",CentrepointSourced[[#This Row],[Assessed HS DQ]],0)</f>
        <v>0</v>
      </c>
      <c r="AE177" s="107">
        <f>IF(CentrepointSourced[[#This Row],[Age]]="16-24",CentrepointSourced[[#This Row],[Assessed HS DQ]],0)</f>
        <v>0</v>
      </c>
      <c r="AF177" s="107">
        <f>IF(CentrepointSourced[[#This Row],[Age]]="18-24",CentrepointSourced[[#This Row],[Assessed HS DQ]],0)</f>
        <v>41</v>
      </c>
      <c r="AG177" s="107">
        <f>IF(CentrepointSourced[[#This Row],[Age]]="16-17",CentrepointSourced[[#This Row],[Assessed CS DQ]],0)</f>
        <v>0</v>
      </c>
      <c r="AH177" s="107">
        <f>IF(CentrepointSourced[[#This Row],[Age]]="16-24",CentrepointSourced[[#This Row],[Assessed CS DQ]],0)</f>
        <v>0</v>
      </c>
      <c r="AI177" s="107">
        <f>IF(CentrepointSourced[[#This Row],[Age]]="18-24",CentrepointSourced[[#This Row],[Assessed CS DQ]],0)</f>
        <v>0</v>
      </c>
    </row>
    <row r="178" spans="1:35" customFormat="1" ht="13.5" customHeight="1">
      <c r="A178" s="45" t="s">
        <v>40</v>
      </c>
      <c r="B178" s="62" t="s">
        <v>160</v>
      </c>
      <c r="C178" s="45" t="s">
        <v>42</v>
      </c>
      <c r="D178" s="62"/>
      <c r="E178" s="67">
        <v>2012</v>
      </c>
      <c r="F178" s="67" t="s">
        <v>25</v>
      </c>
      <c r="G178" s="77">
        <v>8</v>
      </c>
      <c r="H178" s="68">
        <v>3</v>
      </c>
      <c r="I178" s="67">
        <v>2</v>
      </c>
      <c r="J178" s="45"/>
      <c r="K178" s="45"/>
      <c r="L178" s="45"/>
      <c r="M178" s="45"/>
      <c r="N178" s="45"/>
      <c r="O178" s="45"/>
      <c r="P178" s="45"/>
      <c r="Q178" s="41" t="str">
        <f>IF(CentrepointSourced[[#This Row],[Country]]="Northern Ireland","Northern Ireland",IFERROR(VLOOKUP(CentrepointSourced[[#This Row],[Local Authority]],LKP_LANameDQ[],2,FALSE),CentrepointSourced[[#This Row],[Local Authority]]))</f>
        <v>Castle Point</v>
      </c>
      <c r="R178" s="41" t="str">
        <f>IF(CentrepointSourced[[#This Row],[LA type]]="County","",INDEX(ConsolGeog[lad14cd],MATCH(CentrepointSourced[[#This Row],[Local Authority DQ]],ConsolGeog[la_name],0)))</f>
        <v>E07000069</v>
      </c>
      <c r="S178" s="41" t="str">
        <f>IF(OR(CentrepointSourced[[#This Row],[Country]]="Northern Ireland",CentrepointSourced[[#This Row],[Country]]="Scotland",CentrepointSourced[[#This Row],[Country]]="Wales"),"Local Authority",CentrepointSourced[[#This Row],[LA type]])</f>
        <v>District</v>
      </c>
      <c r="T178" s="41">
        <f>IF(TRIM(CentrepointSourced[[#This Row],[Presented HS]])="",0,IF(CentrepointSourced[[#This Row],[Presented HS]]="&lt;5",2.5,IF(CentrepointSourced[[#This Row],[Presented HS]]="&lt;10",5,VALUE(TRIM(CentrepointSourced[[#This Row],[Presented HS]])))))</f>
        <v>8</v>
      </c>
      <c r="U178" s="41">
        <f>IF(TRIM(CentrepointSourced[[#This Row],[Assessed HS]])="",0,IF(CentrepointSourced[[#This Row],[Assessed HS]]="&lt;5",2.5,IF(CentrepointSourced[[#This Row],[Assessed HS]]="&lt;10",5,VALUE(TRIM(CentrepointSourced[[#This Row],[Assessed HS]])))))</f>
        <v>3</v>
      </c>
      <c r="V178" s="41">
        <f>IF(TRIM(CentrepointSourced[[#This Row],[Presented CS]])="",0,IF(CentrepointSourced[[#This Row],[Presented CS]]="&lt;5",2.5,IF(CentrepointSourced[[#This Row],[Presented CS]]="&lt;10",5,VALUE(TRIM(CentrepointSourced[[#This Row],[Presented CS]])))))</f>
        <v>0</v>
      </c>
      <c r="W178" s="41">
        <f>IF(TRIM(CentrepointSourced[[#This Row],[Assessed CS]])="",0,IF(CentrepointSourced[[#This Row],[Assessed CS]]="&lt;5",2.5,IF(CentrepointSourced[[#This Row],[Assessed CS]]="&lt;10",5,VALUE(TRIM(CentrepointSourced[[#This Row],[Assessed CS]])))))</f>
        <v>0</v>
      </c>
      <c r="X178" s="106">
        <f>IF(CentrepointSourced[[#This Row],[Age]]="16-17",CentrepointSourced[[#This Row],[Presented HS DQ]],0)</f>
        <v>8</v>
      </c>
      <c r="Y178" s="106">
        <f>IF(CentrepointSourced[[#This Row],[Age]]="16-24",CentrepointSourced[[#This Row],[Presented HS DQ]],0)</f>
        <v>0</v>
      </c>
      <c r="Z178" s="106">
        <f>IF(CentrepointSourced[[#This Row],[Age]]="18-24",CentrepointSourced[[#This Row],[Presented HS DQ]],0)</f>
        <v>0</v>
      </c>
      <c r="AA178" s="106">
        <f>IF(CentrepointSourced[[#This Row],[Age]]="16-17",CentrepointSourced[[#This Row],[Presented CS DQ]],0)</f>
        <v>0</v>
      </c>
      <c r="AB178" s="106">
        <f>IF(CentrepointSourced[[#This Row],[Age]]="16-24",CentrepointSourced[[#This Row],[Presented CS DQ]],0)</f>
        <v>0</v>
      </c>
      <c r="AC178" s="106">
        <f>IF(CentrepointSourced[[#This Row],[Age]]="18-24",CentrepointSourced[[#This Row],[Presented CS DQ]],0)</f>
        <v>0</v>
      </c>
      <c r="AD178" s="107">
        <f>IF(CentrepointSourced[[#This Row],[Age]]="16-17",CentrepointSourced[[#This Row],[Assessed HS DQ]],0)</f>
        <v>3</v>
      </c>
      <c r="AE178" s="107">
        <f>IF(CentrepointSourced[[#This Row],[Age]]="16-24",CentrepointSourced[[#This Row],[Assessed HS DQ]],0)</f>
        <v>0</v>
      </c>
      <c r="AF178" s="107">
        <f>IF(CentrepointSourced[[#This Row],[Age]]="18-24",CentrepointSourced[[#This Row],[Assessed HS DQ]],0)</f>
        <v>0</v>
      </c>
      <c r="AG178" s="107">
        <f>IF(CentrepointSourced[[#This Row],[Age]]="16-17",CentrepointSourced[[#This Row],[Assessed CS DQ]],0)</f>
        <v>0</v>
      </c>
      <c r="AH178" s="107">
        <f>IF(CentrepointSourced[[#This Row],[Age]]="16-24",CentrepointSourced[[#This Row],[Assessed CS DQ]],0)</f>
        <v>0</v>
      </c>
      <c r="AI178" s="107">
        <f>IF(CentrepointSourced[[#This Row],[Age]]="18-24",CentrepointSourced[[#This Row],[Assessed CS DQ]],0)</f>
        <v>0</v>
      </c>
    </row>
    <row r="179" spans="1:35" customFormat="1" ht="13.5" customHeight="1">
      <c r="A179" s="45" t="s">
        <v>40</v>
      </c>
      <c r="B179" s="62" t="s">
        <v>160</v>
      </c>
      <c r="C179" s="45" t="s">
        <v>42</v>
      </c>
      <c r="D179" s="62"/>
      <c r="E179" s="67">
        <v>2012</v>
      </c>
      <c r="F179" s="67" t="s">
        <v>26</v>
      </c>
      <c r="G179" s="77">
        <v>44</v>
      </c>
      <c r="H179" s="68">
        <v>9</v>
      </c>
      <c r="I179" s="67">
        <v>2</v>
      </c>
      <c r="J179" s="45"/>
      <c r="K179" s="45"/>
      <c r="L179" s="45"/>
      <c r="M179" s="45"/>
      <c r="N179" s="45"/>
      <c r="O179" s="45"/>
      <c r="P179" s="45"/>
      <c r="Q179" s="41" t="str">
        <f>IF(CentrepointSourced[[#This Row],[Country]]="Northern Ireland","Northern Ireland",IFERROR(VLOOKUP(CentrepointSourced[[#This Row],[Local Authority]],LKP_LANameDQ[],2,FALSE),CentrepointSourced[[#This Row],[Local Authority]]))</f>
        <v>Castle Point</v>
      </c>
      <c r="R179" s="41" t="str">
        <f>IF(CentrepointSourced[[#This Row],[LA type]]="County","",INDEX(ConsolGeog[lad14cd],MATCH(CentrepointSourced[[#This Row],[Local Authority DQ]],ConsolGeog[la_name],0)))</f>
        <v>E07000069</v>
      </c>
      <c r="S179" s="41" t="str">
        <f>IF(OR(CentrepointSourced[[#This Row],[Country]]="Northern Ireland",CentrepointSourced[[#This Row],[Country]]="Scotland",CentrepointSourced[[#This Row],[Country]]="Wales"),"Local Authority",CentrepointSourced[[#This Row],[LA type]])</f>
        <v>District</v>
      </c>
      <c r="T179" s="41">
        <f>IF(TRIM(CentrepointSourced[[#This Row],[Presented HS]])="",0,IF(CentrepointSourced[[#This Row],[Presented HS]]="&lt;5",2.5,IF(CentrepointSourced[[#This Row],[Presented HS]]="&lt;10",5,VALUE(TRIM(CentrepointSourced[[#This Row],[Presented HS]])))))</f>
        <v>44</v>
      </c>
      <c r="U179" s="41">
        <f>IF(TRIM(CentrepointSourced[[#This Row],[Assessed HS]])="",0,IF(CentrepointSourced[[#This Row],[Assessed HS]]="&lt;5",2.5,IF(CentrepointSourced[[#This Row],[Assessed HS]]="&lt;10",5,VALUE(TRIM(CentrepointSourced[[#This Row],[Assessed HS]])))))</f>
        <v>9</v>
      </c>
      <c r="V179" s="41">
        <f>IF(TRIM(CentrepointSourced[[#This Row],[Presented CS]])="",0,IF(CentrepointSourced[[#This Row],[Presented CS]]="&lt;5",2.5,IF(CentrepointSourced[[#This Row],[Presented CS]]="&lt;10",5,VALUE(TRIM(CentrepointSourced[[#This Row],[Presented CS]])))))</f>
        <v>0</v>
      </c>
      <c r="W179" s="41">
        <f>IF(TRIM(CentrepointSourced[[#This Row],[Assessed CS]])="",0,IF(CentrepointSourced[[#This Row],[Assessed CS]]="&lt;5",2.5,IF(CentrepointSourced[[#This Row],[Assessed CS]]="&lt;10",5,VALUE(TRIM(CentrepointSourced[[#This Row],[Assessed CS]])))))</f>
        <v>0</v>
      </c>
      <c r="X179" s="106">
        <f>IF(CentrepointSourced[[#This Row],[Age]]="16-17",CentrepointSourced[[#This Row],[Presented HS DQ]],0)</f>
        <v>0</v>
      </c>
      <c r="Y179" s="106">
        <f>IF(CentrepointSourced[[#This Row],[Age]]="16-24",CentrepointSourced[[#This Row],[Presented HS DQ]],0)</f>
        <v>0</v>
      </c>
      <c r="Z179" s="106">
        <f>IF(CentrepointSourced[[#This Row],[Age]]="18-24",CentrepointSourced[[#This Row],[Presented HS DQ]],0)</f>
        <v>44</v>
      </c>
      <c r="AA179" s="106">
        <f>IF(CentrepointSourced[[#This Row],[Age]]="16-17",CentrepointSourced[[#This Row],[Presented CS DQ]],0)</f>
        <v>0</v>
      </c>
      <c r="AB179" s="106">
        <f>IF(CentrepointSourced[[#This Row],[Age]]="16-24",CentrepointSourced[[#This Row],[Presented CS DQ]],0)</f>
        <v>0</v>
      </c>
      <c r="AC179" s="106">
        <f>IF(CentrepointSourced[[#This Row],[Age]]="18-24",CentrepointSourced[[#This Row],[Presented CS DQ]],0)</f>
        <v>0</v>
      </c>
      <c r="AD179" s="107">
        <f>IF(CentrepointSourced[[#This Row],[Age]]="16-17",CentrepointSourced[[#This Row],[Assessed HS DQ]],0)</f>
        <v>0</v>
      </c>
      <c r="AE179" s="107">
        <f>IF(CentrepointSourced[[#This Row],[Age]]="16-24",CentrepointSourced[[#This Row],[Assessed HS DQ]],0)</f>
        <v>0</v>
      </c>
      <c r="AF179" s="107">
        <f>IF(CentrepointSourced[[#This Row],[Age]]="18-24",CentrepointSourced[[#This Row],[Assessed HS DQ]],0)</f>
        <v>9</v>
      </c>
      <c r="AG179" s="107">
        <f>IF(CentrepointSourced[[#This Row],[Age]]="16-17",CentrepointSourced[[#This Row],[Assessed CS DQ]],0)</f>
        <v>0</v>
      </c>
      <c r="AH179" s="107">
        <f>IF(CentrepointSourced[[#This Row],[Age]]="16-24",CentrepointSourced[[#This Row],[Assessed CS DQ]],0)</f>
        <v>0</v>
      </c>
      <c r="AI179" s="107">
        <f>IF(CentrepointSourced[[#This Row],[Age]]="18-24",CentrepointSourced[[#This Row],[Assessed CS DQ]],0)</f>
        <v>0</v>
      </c>
    </row>
    <row r="180" spans="1:35" customFormat="1" ht="13.5" customHeight="1">
      <c r="A180" s="45" t="s">
        <v>40</v>
      </c>
      <c r="B180" s="62" t="s">
        <v>160</v>
      </c>
      <c r="C180" s="45" t="s">
        <v>42</v>
      </c>
      <c r="D180" s="62"/>
      <c r="E180" s="67">
        <v>2013</v>
      </c>
      <c r="F180" s="67" t="s">
        <v>25</v>
      </c>
      <c r="G180" s="67">
        <v>4</v>
      </c>
      <c r="H180" s="68">
        <v>2</v>
      </c>
      <c r="I180" s="67">
        <v>1</v>
      </c>
      <c r="J180" s="45"/>
      <c r="K180" s="45"/>
      <c r="L180" s="45"/>
      <c r="M180" s="45"/>
      <c r="N180" s="45"/>
      <c r="O180" s="45"/>
      <c r="P180" s="45"/>
      <c r="Q180" s="41" t="str">
        <f>IF(CentrepointSourced[[#This Row],[Country]]="Northern Ireland","Northern Ireland",IFERROR(VLOOKUP(CentrepointSourced[[#This Row],[Local Authority]],LKP_LANameDQ[],2,FALSE),CentrepointSourced[[#This Row],[Local Authority]]))</f>
        <v>Castle Point</v>
      </c>
      <c r="R180" s="41" t="str">
        <f>IF(CentrepointSourced[[#This Row],[LA type]]="County","",INDEX(ConsolGeog[lad14cd],MATCH(CentrepointSourced[[#This Row],[Local Authority DQ]],ConsolGeog[la_name],0)))</f>
        <v>E07000069</v>
      </c>
      <c r="S180" s="41" t="str">
        <f>IF(OR(CentrepointSourced[[#This Row],[Country]]="Northern Ireland",CentrepointSourced[[#This Row],[Country]]="Scotland",CentrepointSourced[[#This Row],[Country]]="Wales"),"Local Authority",CentrepointSourced[[#This Row],[LA type]])</f>
        <v>District</v>
      </c>
      <c r="T180" s="41">
        <f>IF(TRIM(CentrepointSourced[[#This Row],[Presented HS]])="",0,IF(CentrepointSourced[[#This Row],[Presented HS]]="&lt;5",2.5,IF(CentrepointSourced[[#This Row],[Presented HS]]="&lt;10",5,VALUE(TRIM(CentrepointSourced[[#This Row],[Presented HS]])))))</f>
        <v>4</v>
      </c>
      <c r="U180" s="41">
        <f>IF(TRIM(CentrepointSourced[[#This Row],[Assessed HS]])="",0,IF(CentrepointSourced[[#This Row],[Assessed HS]]="&lt;5",2.5,IF(CentrepointSourced[[#This Row],[Assessed HS]]="&lt;10",5,VALUE(TRIM(CentrepointSourced[[#This Row],[Assessed HS]])))))</f>
        <v>2</v>
      </c>
      <c r="V180" s="41">
        <f>IF(TRIM(CentrepointSourced[[#This Row],[Presented CS]])="",0,IF(CentrepointSourced[[#This Row],[Presented CS]]="&lt;5",2.5,IF(CentrepointSourced[[#This Row],[Presented CS]]="&lt;10",5,VALUE(TRIM(CentrepointSourced[[#This Row],[Presented CS]])))))</f>
        <v>0</v>
      </c>
      <c r="W180" s="41">
        <f>IF(TRIM(CentrepointSourced[[#This Row],[Assessed CS]])="",0,IF(CentrepointSourced[[#This Row],[Assessed CS]]="&lt;5",2.5,IF(CentrepointSourced[[#This Row],[Assessed CS]]="&lt;10",5,VALUE(TRIM(CentrepointSourced[[#This Row],[Assessed CS]])))))</f>
        <v>0</v>
      </c>
      <c r="X180" s="106">
        <f>IF(CentrepointSourced[[#This Row],[Age]]="16-17",CentrepointSourced[[#This Row],[Presented HS DQ]],0)</f>
        <v>4</v>
      </c>
      <c r="Y180" s="106">
        <f>IF(CentrepointSourced[[#This Row],[Age]]="16-24",CentrepointSourced[[#This Row],[Presented HS DQ]],0)</f>
        <v>0</v>
      </c>
      <c r="Z180" s="106">
        <f>IF(CentrepointSourced[[#This Row],[Age]]="18-24",CentrepointSourced[[#This Row],[Presented HS DQ]],0)</f>
        <v>0</v>
      </c>
      <c r="AA180" s="106">
        <f>IF(CentrepointSourced[[#This Row],[Age]]="16-17",CentrepointSourced[[#This Row],[Presented CS DQ]],0)</f>
        <v>0</v>
      </c>
      <c r="AB180" s="106">
        <f>IF(CentrepointSourced[[#This Row],[Age]]="16-24",CentrepointSourced[[#This Row],[Presented CS DQ]],0)</f>
        <v>0</v>
      </c>
      <c r="AC180" s="106">
        <f>IF(CentrepointSourced[[#This Row],[Age]]="18-24",CentrepointSourced[[#This Row],[Presented CS DQ]],0)</f>
        <v>0</v>
      </c>
      <c r="AD180" s="107">
        <f>IF(CentrepointSourced[[#This Row],[Age]]="16-17",CentrepointSourced[[#This Row],[Assessed HS DQ]],0)</f>
        <v>2</v>
      </c>
      <c r="AE180" s="107">
        <f>IF(CentrepointSourced[[#This Row],[Age]]="16-24",CentrepointSourced[[#This Row],[Assessed HS DQ]],0)</f>
        <v>0</v>
      </c>
      <c r="AF180" s="107">
        <f>IF(CentrepointSourced[[#This Row],[Age]]="18-24",CentrepointSourced[[#This Row],[Assessed HS DQ]],0)</f>
        <v>0</v>
      </c>
      <c r="AG180" s="107">
        <f>IF(CentrepointSourced[[#This Row],[Age]]="16-17",CentrepointSourced[[#This Row],[Assessed CS DQ]],0)</f>
        <v>0</v>
      </c>
      <c r="AH180" s="107">
        <f>IF(CentrepointSourced[[#This Row],[Age]]="16-24",CentrepointSourced[[#This Row],[Assessed CS DQ]],0)</f>
        <v>0</v>
      </c>
      <c r="AI180" s="107">
        <f>IF(CentrepointSourced[[#This Row],[Age]]="18-24",CentrepointSourced[[#This Row],[Assessed CS DQ]],0)</f>
        <v>0</v>
      </c>
    </row>
    <row r="181" spans="1:35" customFormat="1" ht="13.5" customHeight="1">
      <c r="A181" s="45" t="s">
        <v>40</v>
      </c>
      <c r="B181" s="62" t="s">
        <v>160</v>
      </c>
      <c r="C181" s="45" t="s">
        <v>42</v>
      </c>
      <c r="D181" s="62"/>
      <c r="E181" s="67">
        <v>2013</v>
      </c>
      <c r="F181" s="67" t="s">
        <v>26</v>
      </c>
      <c r="G181" s="67">
        <v>38</v>
      </c>
      <c r="H181" s="78">
        <v>7</v>
      </c>
      <c r="I181" s="67">
        <v>4</v>
      </c>
      <c r="J181" s="45"/>
      <c r="K181" s="45"/>
      <c r="L181" s="45"/>
      <c r="M181" s="45"/>
      <c r="N181" s="45"/>
      <c r="O181" s="45"/>
      <c r="P181" s="45"/>
      <c r="Q181" s="41" t="str">
        <f>IF(CentrepointSourced[[#This Row],[Country]]="Northern Ireland","Northern Ireland",IFERROR(VLOOKUP(CentrepointSourced[[#This Row],[Local Authority]],LKP_LANameDQ[],2,FALSE),CentrepointSourced[[#This Row],[Local Authority]]))</f>
        <v>Castle Point</v>
      </c>
      <c r="R181" s="41" t="str">
        <f>IF(CentrepointSourced[[#This Row],[LA type]]="County","",INDEX(ConsolGeog[lad14cd],MATCH(CentrepointSourced[[#This Row],[Local Authority DQ]],ConsolGeog[la_name],0)))</f>
        <v>E07000069</v>
      </c>
      <c r="S181" s="41" t="str">
        <f>IF(OR(CentrepointSourced[[#This Row],[Country]]="Northern Ireland",CentrepointSourced[[#This Row],[Country]]="Scotland",CentrepointSourced[[#This Row],[Country]]="Wales"),"Local Authority",CentrepointSourced[[#This Row],[LA type]])</f>
        <v>District</v>
      </c>
      <c r="T181" s="41">
        <f>IF(TRIM(CentrepointSourced[[#This Row],[Presented HS]])="",0,IF(CentrepointSourced[[#This Row],[Presented HS]]="&lt;5",2.5,IF(CentrepointSourced[[#This Row],[Presented HS]]="&lt;10",5,VALUE(TRIM(CentrepointSourced[[#This Row],[Presented HS]])))))</f>
        <v>38</v>
      </c>
      <c r="U181" s="41">
        <f>IF(TRIM(CentrepointSourced[[#This Row],[Assessed HS]])="",0,IF(CentrepointSourced[[#This Row],[Assessed HS]]="&lt;5",2.5,IF(CentrepointSourced[[#This Row],[Assessed HS]]="&lt;10",5,VALUE(TRIM(CentrepointSourced[[#This Row],[Assessed HS]])))))</f>
        <v>7</v>
      </c>
      <c r="V181" s="41">
        <f>IF(TRIM(CentrepointSourced[[#This Row],[Presented CS]])="",0,IF(CentrepointSourced[[#This Row],[Presented CS]]="&lt;5",2.5,IF(CentrepointSourced[[#This Row],[Presented CS]]="&lt;10",5,VALUE(TRIM(CentrepointSourced[[#This Row],[Presented CS]])))))</f>
        <v>0</v>
      </c>
      <c r="W181" s="41">
        <f>IF(TRIM(CentrepointSourced[[#This Row],[Assessed CS]])="",0,IF(CentrepointSourced[[#This Row],[Assessed CS]]="&lt;5",2.5,IF(CentrepointSourced[[#This Row],[Assessed CS]]="&lt;10",5,VALUE(TRIM(CentrepointSourced[[#This Row],[Assessed CS]])))))</f>
        <v>0</v>
      </c>
      <c r="X181" s="106">
        <f>IF(CentrepointSourced[[#This Row],[Age]]="16-17",CentrepointSourced[[#This Row],[Presented HS DQ]],0)</f>
        <v>0</v>
      </c>
      <c r="Y181" s="106">
        <f>IF(CentrepointSourced[[#This Row],[Age]]="16-24",CentrepointSourced[[#This Row],[Presented HS DQ]],0)</f>
        <v>0</v>
      </c>
      <c r="Z181" s="106">
        <f>IF(CentrepointSourced[[#This Row],[Age]]="18-24",CentrepointSourced[[#This Row],[Presented HS DQ]],0)</f>
        <v>38</v>
      </c>
      <c r="AA181" s="106">
        <f>IF(CentrepointSourced[[#This Row],[Age]]="16-17",CentrepointSourced[[#This Row],[Presented CS DQ]],0)</f>
        <v>0</v>
      </c>
      <c r="AB181" s="106">
        <f>IF(CentrepointSourced[[#This Row],[Age]]="16-24",CentrepointSourced[[#This Row],[Presented CS DQ]],0)</f>
        <v>0</v>
      </c>
      <c r="AC181" s="106">
        <f>IF(CentrepointSourced[[#This Row],[Age]]="18-24",CentrepointSourced[[#This Row],[Presented CS DQ]],0)</f>
        <v>0</v>
      </c>
      <c r="AD181" s="107">
        <f>IF(CentrepointSourced[[#This Row],[Age]]="16-17",CentrepointSourced[[#This Row],[Assessed HS DQ]],0)</f>
        <v>0</v>
      </c>
      <c r="AE181" s="107">
        <f>IF(CentrepointSourced[[#This Row],[Age]]="16-24",CentrepointSourced[[#This Row],[Assessed HS DQ]],0)</f>
        <v>0</v>
      </c>
      <c r="AF181" s="107">
        <f>IF(CentrepointSourced[[#This Row],[Age]]="18-24",CentrepointSourced[[#This Row],[Assessed HS DQ]],0)</f>
        <v>7</v>
      </c>
      <c r="AG181" s="107">
        <f>IF(CentrepointSourced[[#This Row],[Age]]="16-17",CentrepointSourced[[#This Row],[Assessed CS DQ]],0)</f>
        <v>0</v>
      </c>
      <c r="AH181" s="107">
        <f>IF(CentrepointSourced[[#This Row],[Age]]="16-24",CentrepointSourced[[#This Row],[Assessed CS DQ]],0)</f>
        <v>0</v>
      </c>
      <c r="AI181" s="107">
        <f>IF(CentrepointSourced[[#This Row],[Age]]="18-24",CentrepointSourced[[#This Row],[Assessed CS DQ]],0)</f>
        <v>0</v>
      </c>
    </row>
    <row r="182" spans="1:35" customFormat="1" ht="13.5" customHeight="1">
      <c r="A182" s="45" t="s">
        <v>40</v>
      </c>
      <c r="B182" s="62" t="s">
        <v>160</v>
      </c>
      <c r="C182" s="45" t="s">
        <v>42</v>
      </c>
      <c r="D182" s="62"/>
      <c r="E182" s="67">
        <v>2014</v>
      </c>
      <c r="F182" s="67" t="s">
        <v>25</v>
      </c>
      <c r="G182" s="77">
        <v>6</v>
      </c>
      <c r="H182" s="68">
        <v>1</v>
      </c>
      <c r="I182" s="67">
        <v>1</v>
      </c>
      <c r="J182" s="45"/>
      <c r="K182" s="45"/>
      <c r="L182" s="45"/>
      <c r="M182" s="45"/>
      <c r="N182" s="45"/>
      <c r="O182" s="45"/>
      <c r="P182" s="45"/>
      <c r="Q182" s="41" t="str">
        <f>IF(CentrepointSourced[[#This Row],[Country]]="Northern Ireland","Northern Ireland",IFERROR(VLOOKUP(CentrepointSourced[[#This Row],[Local Authority]],LKP_LANameDQ[],2,FALSE),CentrepointSourced[[#This Row],[Local Authority]]))</f>
        <v>Castle Point</v>
      </c>
      <c r="R182" s="41" t="str">
        <f>IF(CentrepointSourced[[#This Row],[LA type]]="County","",INDEX(ConsolGeog[lad14cd],MATCH(CentrepointSourced[[#This Row],[Local Authority DQ]],ConsolGeog[la_name],0)))</f>
        <v>E07000069</v>
      </c>
      <c r="S182" s="41" t="str">
        <f>IF(OR(CentrepointSourced[[#This Row],[Country]]="Northern Ireland",CentrepointSourced[[#This Row],[Country]]="Scotland",CentrepointSourced[[#This Row],[Country]]="Wales"),"Local Authority",CentrepointSourced[[#This Row],[LA type]])</f>
        <v>District</v>
      </c>
      <c r="T182" s="41">
        <f>IF(TRIM(CentrepointSourced[[#This Row],[Presented HS]])="",0,IF(CentrepointSourced[[#This Row],[Presented HS]]="&lt;5",2.5,IF(CentrepointSourced[[#This Row],[Presented HS]]="&lt;10",5,VALUE(TRIM(CentrepointSourced[[#This Row],[Presented HS]])))))</f>
        <v>6</v>
      </c>
      <c r="U182" s="41">
        <f>IF(TRIM(CentrepointSourced[[#This Row],[Assessed HS]])="",0,IF(CentrepointSourced[[#This Row],[Assessed HS]]="&lt;5",2.5,IF(CentrepointSourced[[#This Row],[Assessed HS]]="&lt;10",5,VALUE(TRIM(CentrepointSourced[[#This Row],[Assessed HS]])))))</f>
        <v>1</v>
      </c>
      <c r="V182" s="41">
        <f>IF(TRIM(CentrepointSourced[[#This Row],[Presented CS]])="",0,IF(CentrepointSourced[[#This Row],[Presented CS]]="&lt;5",2.5,IF(CentrepointSourced[[#This Row],[Presented CS]]="&lt;10",5,VALUE(TRIM(CentrepointSourced[[#This Row],[Presented CS]])))))</f>
        <v>0</v>
      </c>
      <c r="W182" s="41">
        <f>IF(TRIM(CentrepointSourced[[#This Row],[Assessed CS]])="",0,IF(CentrepointSourced[[#This Row],[Assessed CS]]="&lt;5",2.5,IF(CentrepointSourced[[#This Row],[Assessed CS]]="&lt;10",5,VALUE(TRIM(CentrepointSourced[[#This Row],[Assessed CS]])))))</f>
        <v>0</v>
      </c>
      <c r="X182" s="106">
        <f>IF(CentrepointSourced[[#This Row],[Age]]="16-17",CentrepointSourced[[#This Row],[Presented HS DQ]],0)</f>
        <v>6</v>
      </c>
      <c r="Y182" s="106">
        <f>IF(CentrepointSourced[[#This Row],[Age]]="16-24",CentrepointSourced[[#This Row],[Presented HS DQ]],0)</f>
        <v>0</v>
      </c>
      <c r="Z182" s="106">
        <f>IF(CentrepointSourced[[#This Row],[Age]]="18-24",CentrepointSourced[[#This Row],[Presented HS DQ]],0)</f>
        <v>0</v>
      </c>
      <c r="AA182" s="106">
        <f>IF(CentrepointSourced[[#This Row],[Age]]="16-17",CentrepointSourced[[#This Row],[Presented CS DQ]],0)</f>
        <v>0</v>
      </c>
      <c r="AB182" s="106">
        <f>IF(CentrepointSourced[[#This Row],[Age]]="16-24",CentrepointSourced[[#This Row],[Presented CS DQ]],0)</f>
        <v>0</v>
      </c>
      <c r="AC182" s="106">
        <f>IF(CentrepointSourced[[#This Row],[Age]]="18-24",CentrepointSourced[[#This Row],[Presented CS DQ]],0)</f>
        <v>0</v>
      </c>
      <c r="AD182" s="107">
        <f>IF(CentrepointSourced[[#This Row],[Age]]="16-17",CentrepointSourced[[#This Row],[Assessed HS DQ]],0)</f>
        <v>1</v>
      </c>
      <c r="AE182" s="107">
        <f>IF(CentrepointSourced[[#This Row],[Age]]="16-24",CentrepointSourced[[#This Row],[Assessed HS DQ]],0)</f>
        <v>0</v>
      </c>
      <c r="AF182" s="107">
        <f>IF(CentrepointSourced[[#This Row],[Age]]="18-24",CentrepointSourced[[#This Row],[Assessed HS DQ]],0)</f>
        <v>0</v>
      </c>
      <c r="AG182" s="107">
        <f>IF(CentrepointSourced[[#This Row],[Age]]="16-17",CentrepointSourced[[#This Row],[Assessed CS DQ]],0)</f>
        <v>0</v>
      </c>
      <c r="AH182" s="107">
        <f>IF(CentrepointSourced[[#This Row],[Age]]="16-24",CentrepointSourced[[#This Row],[Assessed CS DQ]],0)</f>
        <v>0</v>
      </c>
      <c r="AI182" s="107">
        <f>IF(CentrepointSourced[[#This Row],[Age]]="18-24",CentrepointSourced[[#This Row],[Assessed CS DQ]],0)</f>
        <v>0</v>
      </c>
    </row>
    <row r="183" spans="1:35" customFormat="1" ht="13.5" customHeight="1">
      <c r="A183" s="45" t="s">
        <v>40</v>
      </c>
      <c r="B183" s="62" t="s">
        <v>160</v>
      </c>
      <c r="C183" s="45" t="s">
        <v>42</v>
      </c>
      <c r="D183" s="62"/>
      <c r="E183" s="67">
        <v>2014</v>
      </c>
      <c r="F183" s="67" t="s">
        <v>26</v>
      </c>
      <c r="G183" s="77">
        <v>46</v>
      </c>
      <c r="H183" s="68">
        <v>13</v>
      </c>
      <c r="I183" s="67">
        <v>10</v>
      </c>
      <c r="J183" s="45"/>
      <c r="K183" s="45"/>
      <c r="L183" s="45"/>
      <c r="M183" s="45"/>
      <c r="N183" s="45"/>
      <c r="O183" s="45"/>
      <c r="P183" s="45"/>
      <c r="Q183" s="41" t="str">
        <f>IF(CentrepointSourced[[#This Row],[Country]]="Northern Ireland","Northern Ireland",IFERROR(VLOOKUP(CentrepointSourced[[#This Row],[Local Authority]],LKP_LANameDQ[],2,FALSE),CentrepointSourced[[#This Row],[Local Authority]]))</f>
        <v>Castle Point</v>
      </c>
      <c r="R183" s="41" t="str">
        <f>IF(CentrepointSourced[[#This Row],[LA type]]="County","",INDEX(ConsolGeog[lad14cd],MATCH(CentrepointSourced[[#This Row],[Local Authority DQ]],ConsolGeog[la_name],0)))</f>
        <v>E07000069</v>
      </c>
      <c r="S183" s="41" t="str">
        <f>IF(OR(CentrepointSourced[[#This Row],[Country]]="Northern Ireland",CentrepointSourced[[#This Row],[Country]]="Scotland",CentrepointSourced[[#This Row],[Country]]="Wales"),"Local Authority",CentrepointSourced[[#This Row],[LA type]])</f>
        <v>District</v>
      </c>
      <c r="T183" s="41">
        <f>IF(TRIM(CentrepointSourced[[#This Row],[Presented HS]])="",0,IF(CentrepointSourced[[#This Row],[Presented HS]]="&lt;5",2.5,IF(CentrepointSourced[[#This Row],[Presented HS]]="&lt;10",5,VALUE(TRIM(CentrepointSourced[[#This Row],[Presented HS]])))))</f>
        <v>46</v>
      </c>
      <c r="U183" s="41">
        <f>IF(TRIM(CentrepointSourced[[#This Row],[Assessed HS]])="",0,IF(CentrepointSourced[[#This Row],[Assessed HS]]="&lt;5",2.5,IF(CentrepointSourced[[#This Row],[Assessed HS]]="&lt;10",5,VALUE(TRIM(CentrepointSourced[[#This Row],[Assessed HS]])))))</f>
        <v>13</v>
      </c>
      <c r="V183" s="41">
        <f>IF(TRIM(CentrepointSourced[[#This Row],[Presented CS]])="",0,IF(CentrepointSourced[[#This Row],[Presented CS]]="&lt;5",2.5,IF(CentrepointSourced[[#This Row],[Presented CS]]="&lt;10",5,VALUE(TRIM(CentrepointSourced[[#This Row],[Presented CS]])))))</f>
        <v>0</v>
      </c>
      <c r="W183" s="41">
        <f>IF(TRIM(CentrepointSourced[[#This Row],[Assessed CS]])="",0,IF(CentrepointSourced[[#This Row],[Assessed CS]]="&lt;5",2.5,IF(CentrepointSourced[[#This Row],[Assessed CS]]="&lt;10",5,VALUE(TRIM(CentrepointSourced[[#This Row],[Assessed CS]])))))</f>
        <v>0</v>
      </c>
      <c r="X183" s="106">
        <f>IF(CentrepointSourced[[#This Row],[Age]]="16-17",CentrepointSourced[[#This Row],[Presented HS DQ]],0)</f>
        <v>0</v>
      </c>
      <c r="Y183" s="106">
        <f>IF(CentrepointSourced[[#This Row],[Age]]="16-24",CentrepointSourced[[#This Row],[Presented HS DQ]],0)</f>
        <v>0</v>
      </c>
      <c r="Z183" s="106">
        <f>IF(CentrepointSourced[[#This Row],[Age]]="18-24",CentrepointSourced[[#This Row],[Presented HS DQ]],0)</f>
        <v>46</v>
      </c>
      <c r="AA183" s="106">
        <f>IF(CentrepointSourced[[#This Row],[Age]]="16-17",CentrepointSourced[[#This Row],[Presented CS DQ]],0)</f>
        <v>0</v>
      </c>
      <c r="AB183" s="106">
        <f>IF(CentrepointSourced[[#This Row],[Age]]="16-24",CentrepointSourced[[#This Row],[Presented CS DQ]],0)</f>
        <v>0</v>
      </c>
      <c r="AC183" s="106">
        <f>IF(CentrepointSourced[[#This Row],[Age]]="18-24",CentrepointSourced[[#This Row],[Presented CS DQ]],0)</f>
        <v>0</v>
      </c>
      <c r="AD183" s="107">
        <f>IF(CentrepointSourced[[#This Row],[Age]]="16-17",CentrepointSourced[[#This Row],[Assessed HS DQ]],0)</f>
        <v>0</v>
      </c>
      <c r="AE183" s="107">
        <f>IF(CentrepointSourced[[#This Row],[Age]]="16-24",CentrepointSourced[[#This Row],[Assessed HS DQ]],0)</f>
        <v>0</v>
      </c>
      <c r="AF183" s="107">
        <f>IF(CentrepointSourced[[#This Row],[Age]]="18-24",CentrepointSourced[[#This Row],[Assessed HS DQ]],0)</f>
        <v>13</v>
      </c>
      <c r="AG183" s="107">
        <f>IF(CentrepointSourced[[#This Row],[Age]]="16-17",CentrepointSourced[[#This Row],[Assessed CS DQ]],0)</f>
        <v>0</v>
      </c>
      <c r="AH183" s="107">
        <f>IF(CentrepointSourced[[#This Row],[Age]]="16-24",CentrepointSourced[[#This Row],[Assessed CS DQ]],0)</f>
        <v>0</v>
      </c>
      <c r="AI183" s="107">
        <f>IF(CentrepointSourced[[#This Row],[Age]]="18-24",CentrepointSourced[[#This Row],[Assessed CS DQ]],0)</f>
        <v>0</v>
      </c>
    </row>
    <row r="184" spans="1:35" customFormat="1" ht="13.5" customHeight="1">
      <c r="A184" s="45" t="s">
        <v>40</v>
      </c>
      <c r="B184" s="45" t="s">
        <v>175</v>
      </c>
      <c r="C184" s="45" t="s">
        <v>165</v>
      </c>
      <c r="D184" s="45"/>
      <c r="E184" s="67">
        <v>2012</v>
      </c>
      <c r="F184" s="67" t="s">
        <v>25</v>
      </c>
      <c r="G184" s="67">
        <v>39</v>
      </c>
      <c r="H184" s="68">
        <v>9</v>
      </c>
      <c r="I184" s="67">
        <v>7</v>
      </c>
      <c r="J184" s="45"/>
      <c r="K184" s="67"/>
      <c r="L184" s="67"/>
      <c r="M184" s="67"/>
      <c r="N184" s="67"/>
      <c r="O184" s="67"/>
      <c r="P184" s="67"/>
      <c r="Q184" s="41" t="str">
        <f>IF(CentrepointSourced[[#This Row],[Country]]="Northern Ireland","Northern Ireland",IFERROR(VLOOKUP(CentrepointSourced[[#This Row],[Local Authority]],LKP_LANameDQ[],2,FALSE),CentrepointSourced[[#This Row],[Local Authority]]))</f>
        <v>Central Bedfordshire</v>
      </c>
      <c r="R184" s="41" t="str">
        <f>IF(CentrepointSourced[[#This Row],[LA type]]="County","",INDEX(ConsolGeog[lad14cd],MATCH(CentrepointSourced[[#This Row],[Local Authority DQ]],ConsolGeog[la_name],0)))</f>
        <v>E06000056</v>
      </c>
      <c r="S184" s="41" t="str">
        <f>IF(OR(CentrepointSourced[[#This Row],[Country]]="Northern Ireland",CentrepointSourced[[#This Row],[Country]]="Scotland",CentrepointSourced[[#This Row],[Country]]="Wales"),"Local Authority",CentrepointSourced[[#This Row],[LA type]])</f>
        <v>Unitary</v>
      </c>
      <c r="T184" s="41">
        <f>IF(TRIM(CentrepointSourced[[#This Row],[Presented HS]])="",0,IF(CentrepointSourced[[#This Row],[Presented HS]]="&lt;5",2.5,IF(CentrepointSourced[[#This Row],[Presented HS]]="&lt;10",5,VALUE(TRIM(CentrepointSourced[[#This Row],[Presented HS]])))))</f>
        <v>39</v>
      </c>
      <c r="U184" s="41">
        <f>IF(TRIM(CentrepointSourced[[#This Row],[Assessed HS]])="",0,IF(CentrepointSourced[[#This Row],[Assessed HS]]="&lt;5",2.5,IF(CentrepointSourced[[#This Row],[Assessed HS]]="&lt;10",5,VALUE(TRIM(CentrepointSourced[[#This Row],[Assessed HS]])))))</f>
        <v>9</v>
      </c>
      <c r="V184" s="41">
        <f>IF(TRIM(CentrepointSourced[[#This Row],[Presented CS]])="",0,IF(CentrepointSourced[[#This Row],[Presented CS]]="&lt;5",2.5,IF(CentrepointSourced[[#This Row],[Presented CS]]="&lt;10",5,VALUE(TRIM(CentrepointSourced[[#This Row],[Presented CS]])))))</f>
        <v>0</v>
      </c>
      <c r="W184" s="41">
        <f>IF(TRIM(CentrepointSourced[[#This Row],[Assessed CS]])="",0,IF(CentrepointSourced[[#This Row],[Assessed CS]]="&lt;5",2.5,IF(CentrepointSourced[[#This Row],[Assessed CS]]="&lt;10",5,VALUE(TRIM(CentrepointSourced[[#This Row],[Assessed CS]])))))</f>
        <v>0</v>
      </c>
      <c r="X184" s="106">
        <f>IF(CentrepointSourced[[#This Row],[Age]]="16-17",CentrepointSourced[[#This Row],[Presented HS DQ]],0)</f>
        <v>39</v>
      </c>
      <c r="Y184" s="106">
        <f>IF(CentrepointSourced[[#This Row],[Age]]="16-24",CentrepointSourced[[#This Row],[Presented HS DQ]],0)</f>
        <v>0</v>
      </c>
      <c r="Z184" s="106">
        <f>IF(CentrepointSourced[[#This Row],[Age]]="18-24",CentrepointSourced[[#This Row],[Presented HS DQ]],0)</f>
        <v>0</v>
      </c>
      <c r="AA184" s="106">
        <f>IF(CentrepointSourced[[#This Row],[Age]]="16-17",CentrepointSourced[[#This Row],[Presented CS DQ]],0)</f>
        <v>0</v>
      </c>
      <c r="AB184" s="106">
        <f>IF(CentrepointSourced[[#This Row],[Age]]="16-24",CentrepointSourced[[#This Row],[Presented CS DQ]],0)</f>
        <v>0</v>
      </c>
      <c r="AC184" s="106">
        <f>IF(CentrepointSourced[[#This Row],[Age]]="18-24",CentrepointSourced[[#This Row],[Presented CS DQ]],0)</f>
        <v>0</v>
      </c>
      <c r="AD184" s="107">
        <f>IF(CentrepointSourced[[#This Row],[Age]]="16-17",CentrepointSourced[[#This Row],[Assessed HS DQ]],0)</f>
        <v>9</v>
      </c>
      <c r="AE184" s="107">
        <f>IF(CentrepointSourced[[#This Row],[Age]]="16-24",CentrepointSourced[[#This Row],[Assessed HS DQ]],0)</f>
        <v>0</v>
      </c>
      <c r="AF184" s="107">
        <f>IF(CentrepointSourced[[#This Row],[Age]]="18-24",CentrepointSourced[[#This Row],[Assessed HS DQ]],0)</f>
        <v>0</v>
      </c>
      <c r="AG184" s="107">
        <f>IF(CentrepointSourced[[#This Row],[Age]]="16-17",CentrepointSourced[[#This Row],[Assessed CS DQ]],0)</f>
        <v>0</v>
      </c>
      <c r="AH184" s="107">
        <f>IF(CentrepointSourced[[#This Row],[Age]]="16-24",CentrepointSourced[[#This Row],[Assessed CS DQ]],0)</f>
        <v>0</v>
      </c>
      <c r="AI184" s="107">
        <f>IF(CentrepointSourced[[#This Row],[Age]]="18-24",CentrepointSourced[[#This Row],[Assessed CS DQ]],0)</f>
        <v>0</v>
      </c>
    </row>
    <row r="185" spans="1:35" customFormat="1" ht="13.5" customHeight="1">
      <c r="A185" s="45" t="s">
        <v>40</v>
      </c>
      <c r="B185" s="45" t="s">
        <v>175</v>
      </c>
      <c r="C185" s="45" t="s">
        <v>165</v>
      </c>
      <c r="D185" s="45"/>
      <c r="E185" s="67">
        <v>2012</v>
      </c>
      <c r="F185" s="67" t="s">
        <v>26</v>
      </c>
      <c r="G185" s="67">
        <v>511</v>
      </c>
      <c r="H185" s="68">
        <v>86</v>
      </c>
      <c r="I185" s="67">
        <v>62</v>
      </c>
      <c r="J185" s="45"/>
      <c r="K185" s="67"/>
      <c r="L185" s="67"/>
      <c r="M185" s="67"/>
      <c r="N185" s="67"/>
      <c r="O185" s="67"/>
      <c r="P185" s="67"/>
      <c r="Q185" s="41" t="str">
        <f>IF(CentrepointSourced[[#This Row],[Country]]="Northern Ireland","Northern Ireland",IFERROR(VLOOKUP(CentrepointSourced[[#This Row],[Local Authority]],LKP_LANameDQ[],2,FALSE),CentrepointSourced[[#This Row],[Local Authority]]))</f>
        <v>Central Bedfordshire</v>
      </c>
      <c r="R185" s="41" t="str">
        <f>IF(CentrepointSourced[[#This Row],[LA type]]="County","",INDEX(ConsolGeog[lad14cd],MATCH(CentrepointSourced[[#This Row],[Local Authority DQ]],ConsolGeog[la_name],0)))</f>
        <v>E06000056</v>
      </c>
      <c r="S185" s="41" t="str">
        <f>IF(OR(CentrepointSourced[[#This Row],[Country]]="Northern Ireland",CentrepointSourced[[#This Row],[Country]]="Scotland",CentrepointSourced[[#This Row],[Country]]="Wales"),"Local Authority",CentrepointSourced[[#This Row],[LA type]])</f>
        <v>Unitary</v>
      </c>
      <c r="T185" s="41">
        <f>IF(TRIM(CentrepointSourced[[#This Row],[Presented HS]])="",0,IF(CentrepointSourced[[#This Row],[Presented HS]]="&lt;5",2.5,IF(CentrepointSourced[[#This Row],[Presented HS]]="&lt;10",5,VALUE(TRIM(CentrepointSourced[[#This Row],[Presented HS]])))))</f>
        <v>511</v>
      </c>
      <c r="U185" s="41">
        <f>IF(TRIM(CentrepointSourced[[#This Row],[Assessed HS]])="",0,IF(CentrepointSourced[[#This Row],[Assessed HS]]="&lt;5",2.5,IF(CentrepointSourced[[#This Row],[Assessed HS]]="&lt;10",5,VALUE(TRIM(CentrepointSourced[[#This Row],[Assessed HS]])))))</f>
        <v>86</v>
      </c>
      <c r="V185" s="41">
        <f>IF(TRIM(CentrepointSourced[[#This Row],[Presented CS]])="",0,IF(CentrepointSourced[[#This Row],[Presented CS]]="&lt;5",2.5,IF(CentrepointSourced[[#This Row],[Presented CS]]="&lt;10",5,VALUE(TRIM(CentrepointSourced[[#This Row],[Presented CS]])))))</f>
        <v>0</v>
      </c>
      <c r="W185" s="41">
        <f>IF(TRIM(CentrepointSourced[[#This Row],[Assessed CS]])="",0,IF(CentrepointSourced[[#This Row],[Assessed CS]]="&lt;5",2.5,IF(CentrepointSourced[[#This Row],[Assessed CS]]="&lt;10",5,VALUE(TRIM(CentrepointSourced[[#This Row],[Assessed CS]])))))</f>
        <v>0</v>
      </c>
      <c r="X185" s="106">
        <f>IF(CentrepointSourced[[#This Row],[Age]]="16-17",CentrepointSourced[[#This Row],[Presented HS DQ]],0)</f>
        <v>0</v>
      </c>
      <c r="Y185" s="106">
        <f>IF(CentrepointSourced[[#This Row],[Age]]="16-24",CentrepointSourced[[#This Row],[Presented HS DQ]],0)</f>
        <v>0</v>
      </c>
      <c r="Z185" s="106">
        <f>IF(CentrepointSourced[[#This Row],[Age]]="18-24",CentrepointSourced[[#This Row],[Presented HS DQ]],0)</f>
        <v>511</v>
      </c>
      <c r="AA185" s="106">
        <f>IF(CentrepointSourced[[#This Row],[Age]]="16-17",CentrepointSourced[[#This Row],[Presented CS DQ]],0)</f>
        <v>0</v>
      </c>
      <c r="AB185" s="106">
        <f>IF(CentrepointSourced[[#This Row],[Age]]="16-24",CentrepointSourced[[#This Row],[Presented CS DQ]],0)</f>
        <v>0</v>
      </c>
      <c r="AC185" s="106">
        <f>IF(CentrepointSourced[[#This Row],[Age]]="18-24",CentrepointSourced[[#This Row],[Presented CS DQ]],0)</f>
        <v>0</v>
      </c>
      <c r="AD185" s="107">
        <f>IF(CentrepointSourced[[#This Row],[Age]]="16-17",CentrepointSourced[[#This Row],[Assessed HS DQ]],0)</f>
        <v>0</v>
      </c>
      <c r="AE185" s="107">
        <f>IF(CentrepointSourced[[#This Row],[Age]]="16-24",CentrepointSourced[[#This Row],[Assessed HS DQ]],0)</f>
        <v>0</v>
      </c>
      <c r="AF185" s="107">
        <f>IF(CentrepointSourced[[#This Row],[Age]]="18-24",CentrepointSourced[[#This Row],[Assessed HS DQ]],0)</f>
        <v>86</v>
      </c>
      <c r="AG185" s="107">
        <f>IF(CentrepointSourced[[#This Row],[Age]]="16-17",CentrepointSourced[[#This Row],[Assessed CS DQ]],0)</f>
        <v>0</v>
      </c>
      <c r="AH185" s="107">
        <f>IF(CentrepointSourced[[#This Row],[Age]]="16-24",CentrepointSourced[[#This Row],[Assessed CS DQ]],0)</f>
        <v>0</v>
      </c>
      <c r="AI185" s="107">
        <f>IF(CentrepointSourced[[#This Row],[Age]]="18-24",CentrepointSourced[[#This Row],[Assessed CS DQ]],0)</f>
        <v>0</v>
      </c>
    </row>
    <row r="186" spans="1:35" customFormat="1" ht="13.5" customHeight="1">
      <c r="A186" s="45" t="s">
        <v>40</v>
      </c>
      <c r="B186" s="45" t="s">
        <v>175</v>
      </c>
      <c r="C186" s="45" t="s">
        <v>165</v>
      </c>
      <c r="D186" s="45"/>
      <c r="E186" s="67">
        <v>2013</v>
      </c>
      <c r="F186" s="67" t="s">
        <v>25</v>
      </c>
      <c r="G186" s="67">
        <v>32</v>
      </c>
      <c r="H186" s="68">
        <v>4</v>
      </c>
      <c r="I186" s="67">
        <v>3</v>
      </c>
      <c r="J186" s="45"/>
      <c r="K186" s="67"/>
      <c r="L186" s="67"/>
      <c r="M186" s="67"/>
      <c r="N186" s="67"/>
      <c r="O186" s="67"/>
      <c r="P186" s="67"/>
      <c r="Q186" s="41" t="str">
        <f>IF(CentrepointSourced[[#This Row],[Country]]="Northern Ireland","Northern Ireland",IFERROR(VLOOKUP(CentrepointSourced[[#This Row],[Local Authority]],LKP_LANameDQ[],2,FALSE),CentrepointSourced[[#This Row],[Local Authority]]))</f>
        <v>Central Bedfordshire</v>
      </c>
      <c r="R186" s="41" t="str">
        <f>IF(CentrepointSourced[[#This Row],[LA type]]="County","",INDEX(ConsolGeog[lad14cd],MATCH(CentrepointSourced[[#This Row],[Local Authority DQ]],ConsolGeog[la_name],0)))</f>
        <v>E06000056</v>
      </c>
      <c r="S186" s="41" t="str">
        <f>IF(OR(CentrepointSourced[[#This Row],[Country]]="Northern Ireland",CentrepointSourced[[#This Row],[Country]]="Scotland",CentrepointSourced[[#This Row],[Country]]="Wales"),"Local Authority",CentrepointSourced[[#This Row],[LA type]])</f>
        <v>Unitary</v>
      </c>
      <c r="T186" s="41">
        <f>IF(TRIM(CentrepointSourced[[#This Row],[Presented HS]])="",0,IF(CentrepointSourced[[#This Row],[Presented HS]]="&lt;5",2.5,IF(CentrepointSourced[[#This Row],[Presented HS]]="&lt;10",5,VALUE(TRIM(CentrepointSourced[[#This Row],[Presented HS]])))))</f>
        <v>32</v>
      </c>
      <c r="U186" s="41">
        <f>IF(TRIM(CentrepointSourced[[#This Row],[Assessed HS]])="",0,IF(CentrepointSourced[[#This Row],[Assessed HS]]="&lt;5",2.5,IF(CentrepointSourced[[#This Row],[Assessed HS]]="&lt;10",5,VALUE(TRIM(CentrepointSourced[[#This Row],[Assessed HS]])))))</f>
        <v>4</v>
      </c>
      <c r="V186" s="41">
        <f>IF(TRIM(CentrepointSourced[[#This Row],[Presented CS]])="",0,IF(CentrepointSourced[[#This Row],[Presented CS]]="&lt;5",2.5,IF(CentrepointSourced[[#This Row],[Presented CS]]="&lt;10",5,VALUE(TRIM(CentrepointSourced[[#This Row],[Presented CS]])))))</f>
        <v>0</v>
      </c>
      <c r="W186" s="41">
        <f>IF(TRIM(CentrepointSourced[[#This Row],[Assessed CS]])="",0,IF(CentrepointSourced[[#This Row],[Assessed CS]]="&lt;5",2.5,IF(CentrepointSourced[[#This Row],[Assessed CS]]="&lt;10",5,VALUE(TRIM(CentrepointSourced[[#This Row],[Assessed CS]])))))</f>
        <v>0</v>
      </c>
      <c r="X186" s="106">
        <f>IF(CentrepointSourced[[#This Row],[Age]]="16-17",CentrepointSourced[[#This Row],[Presented HS DQ]],0)</f>
        <v>32</v>
      </c>
      <c r="Y186" s="106">
        <f>IF(CentrepointSourced[[#This Row],[Age]]="16-24",CentrepointSourced[[#This Row],[Presented HS DQ]],0)</f>
        <v>0</v>
      </c>
      <c r="Z186" s="106">
        <f>IF(CentrepointSourced[[#This Row],[Age]]="18-24",CentrepointSourced[[#This Row],[Presented HS DQ]],0)</f>
        <v>0</v>
      </c>
      <c r="AA186" s="106">
        <f>IF(CentrepointSourced[[#This Row],[Age]]="16-17",CentrepointSourced[[#This Row],[Presented CS DQ]],0)</f>
        <v>0</v>
      </c>
      <c r="AB186" s="106">
        <f>IF(CentrepointSourced[[#This Row],[Age]]="16-24",CentrepointSourced[[#This Row],[Presented CS DQ]],0)</f>
        <v>0</v>
      </c>
      <c r="AC186" s="106">
        <f>IF(CentrepointSourced[[#This Row],[Age]]="18-24",CentrepointSourced[[#This Row],[Presented CS DQ]],0)</f>
        <v>0</v>
      </c>
      <c r="AD186" s="107">
        <f>IF(CentrepointSourced[[#This Row],[Age]]="16-17",CentrepointSourced[[#This Row],[Assessed HS DQ]],0)</f>
        <v>4</v>
      </c>
      <c r="AE186" s="107">
        <f>IF(CentrepointSourced[[#This Row],[Age]]="16-24",CentrepointSourced[[#This Row],[Assessed HS DQ]],0)</f>
        <v>0</v>
      </c>
      <c r="AF186" s="107">
        <f>IF(CentrepointSourced[[#This Row],[Age]]="18-24",CentrepointSourced[[#This Row],[Assessed HS DQ]],0)</f>
        <v>0</v>
      </c>
      <c r="AG186" s="107">
        <f>IF(CentrepointSourced[[#This Row],[Age]]="16-17",CentrepointSourced[[#This Row],[Assessed CS DQ]],0)</f>
        <v>0</v>
      </c>
      <c r="AH186" s="107">
        <f>IF(CentrepointSourced[[#This Row],[Age]]="16-24",CentrepointSourced[[#This Row],[Assessed CS DQ]],0)</f>
        <v>0</v>
      </c>
      <c r="AI186" s="107">
        <f>IF(CentrepointSourced[[#This Row],[Age]]="18-24",CentrepointSourced[[#This Row],[Assessed CS DQ]],0)</f>
        <v>0</v>
      </c>
    </row>
    <row r="187" spans="1:35" customFormat="1" ht="13.5" customHeight="1">
      <c r="A187" s="45" t="s">
        <v>40</v>
      </c>
      <c r="B187" s="45" t="s">
        <v>175</v>
      </c>
      <c r="C187" s="45" t="s">
        <v>165</v>
      </c>
      <c r="D187" s="45"/>
      <c r="E187" s="67">
        <v>2013</v>
      </c>
      <c r="F187" s="67" t="s">
        <v>26</v>
      </c>
      <c r="G187" s="67">
        <v>524</v>
      </c>
      <c r="H187" s="68">
        <v>54</v>
      </c>
      <c r="I187" s="67">
        <v>41</v>
      </c>
      <c r="J187" s="45"/>
      <c r="K187" s="67"/>
      <c r="L187" s="67"/>
      <c r="M187" s="67"/>
      <c r="N187" s="67"/>
      <c r="O187" s="67"/>
      <c r="P187" s="67"/>
      <c r="Q187" s="41" t="str">
        <f>IF(CentrepointSourced[[#This Row],[Country]]="Northern Ireland","Northern Ireland",IFERROR(VLOOKUP(CentrepointSourced[[#This Row],[Local Authority]],LKP_LANameDQ[],2,FALSE),CentrepointSourced[[#This Row],[Local Authority]]))</f>
        <v>Central Bedfordshire</v>
      </c>
      <c r="R187" s="41" t="str">
        <f>IF(CentrepointSourced[[#This Row],[LA type]]="County","",INDEX(ConsolGeog[lad14cd],MATCH(CentrepointSourced[[#This Row],[Local Authority DQ]],ConsolGeog[la_name],0)))</f>
        <v>E06000056</v>
      </c>
      <c r="S187" s="41" t="str">
        <f>IF(OR(CentrepointSourced[[#This Row],[Country]]="Northern Ireland",CentrepointSourced[[#This Row],[Country]]="Scotland",CentrepointSourced[[#This Row],[Country]]="Wales"),"Local Authority",CentrepointSourced[[#This Row],[LA type]])</f>
        <v>Unitary</v>
      </c>
      <c r="T187" s="41">
        <f>IF(TRIM(CentrepointSourced[[#This Row],[Presented HS]])="",0,IF(CentrepointSourced[[#This Row],[Presented HS]]="&lt;5",2.5,IF(CentrepointSourced[[#This Row],[Presented HS]]="&lt;10",5,VALUE(TRIM(CentrepointSourced[[#This Row],[Presented HS]])))))</f>
        <v>524</v>
      </c>
      <c r="U187" s="41">
        <f>IF(TRIM(CentrepointSourced[[#This Row],[Assessed HS]])="",0,IF(CentrepointSourced[[#This Row],[Assessed HS]]="&lt;5",2.5,IF(CentrepointSourced[[#This Row],[Assessed HS]]="&lt;10",5,VALUE(TRIM(CentrepointSourced[[#This Row],[Assessed HS]])))))</f>
        <v>54</v>
      </c>
      <c r="V187" s="41">
        <f>IF(TRIM(CentrepointSourced[[#This Row],[Presented CS]])="",0,IF(CentrepointSourced[[#This Row],[Presented CS]]="&lt;5",2.5,IF(CentrepointSourced[[#This Row],[Presented CS]]="&lt;10",5,VALUE(TRIM(CentrepointSourced[[#This Row],[Presented CS]])))))</f>
        <v>0</v>
      </c>
      <c r="W187" s="41">
        <f>IF(TRIM(CentrepointSourced[[#This Row],[Assessed CS]])="",0,IF(CentrepointSourced[[#This Row],[Assessed CS]]="&lt;5",2.5,IF(CentrepointSourced[[#This Row],[Assessed CS]]="&lt;10",5,VALUE(TRIM(CentrepointSourced[[#This Row],[Assessed CS]])))))</f>
        <v>0</v>
      </c>
      <c r="X187" s="106">
        <f>IF(CentrepointSourced[[#This Row],[Age]]="16-17",CentrepointSourced[[#This Row],[Presented HS DQ]],0)</f>
        <v>0</v>
      </c>
      <c r="Y187" s="106">
        <f>IF(CentrepointSourced[[#This Row],[Age]]="16-24",CentrepointSourced[[#This Row],[Presented HS DQ]],0)</f>
        <v>0</v>
      </c>
      <c r="Z187" s="106">
        <f>IF(CentrepointSourced[[#This Row],[Age]]="18-24",CentrepointSourced[[#This Row],[Presented HS DQ]],0)</f>
        <v>524</v>
      </c>
      <c r="AA187" s="106">
        <f>IF(CentrepointSourced[[#This Row],[Age]]="16-17",CentrepointSourced[[#This Row],[Presented CS DQ]],0)</f>
        <v>0</v>
      </c>
      <c r="AB187" s="106">
        <f>IF(CentrepointSourced[[#This Row],[Age]]="16-24",CentrepointSourced[[#This Row],[Presented CS DQ]],0)</f>
        <v>0</v>
      </c>
      <c r="AC187" s="106">
        <f>IF(CentrepointSourced[[#This Row],[Age]]="18-24",CentrepointSourced[[#This Row],[Presented CS DQ]],0)</f>
        <v>0</v>
      </c>
      <c r="AD187" s="107">
        <f>IF(CentrepointSourced[[#This Row],[Age]]="16-17",CentrepointSourced[[#This Row],[Assessed HS DQ]],0)</f>
        <v>0</v>
      </c>
      <c r="AE187" s="107">
        <f>IF(CentrepointSourced[[#This Row],[Age]]="16-24",CentrepointSourced[[#This Row],[Assessed HS DQ]],0)</f>
        <v>0</v>
      </c>
      <c r="AF187" s="107">
        <f>IF(CentrepointSourced[[#This Row],[Age]]="18-24",CentrepointSourced[[#This Row],[Assessed HS DQ]],0)</f>
        <v>54</v>
      </c>
      <c r="AG187" s="107">
        <f>IF(CentrepointSourced[[#This Row],[Age]]="16-17",CentrepointSourced[[#This Row],[Assessed CS DQ]],0)</f>
        <v>0</v>
      </c>
      <c r="AH187" s="107">
        <f>IF(CentrepointSourced[[#This Row],[Age]]="16-24",CentrepointSourced[[#This Row],[Assessed CS DQ]],0)</f>
        <v>0</v>
      </c>
      <c r="AI187" s="107">
        <f>IF(CentrepointSourced[[#This Row],[Age]]="18-24",CentrepointSourced[[#This Row],[Assessed CS DQ]],0)</f>
        <v>0</v>
      </c>
    </row>
    <row r="188" spans="1:35" customFormat="1" ht="13.5" customHeight="1">
      <c r="A188" s="45" t="s">
        <v>40</v>
      </c>
      <c r="B188" s="45" t="s">
        <v>175</v>
      </c>
      <c r="C188" s="45" t="s">
        <v>165</v>
      </c>
      <c r="D188" s="45"/>
      <c r="E188" s="67">
        <v>2014</v>
      </c>
      <c r="F188" s="67" t="s">
        <v>25</v>
      </c>
      <c r="G188" s="67">
        <v>62</v>
      </c>
      <c r="H188" s="68">
        <v>6</v>
      </c>
      <c r="I188" s="67">
        <v>5</v>
      </c>
      <c r="J188" s="45"/>
      <c r="K188" s="67"/>
      <c r="L188" s="67"/>
      <c r="M188" s="67"/>
      <c r="N188" s="67"/>
      <c r="O188" s="67"/>
      <c r="P188" s="67"/>
      <c r="Q188" s="41" t="str">
        <f>IF(CentrepointSourced[[#This Row],[Country]]="Northern Ireland","Northern Ireland",IFERROR(VLOOKUP(CentrepointSourced[[#This Row],[Local Authority]],LKP_LANameDQ[],2,FALSE),CentrepointSourced[[#This Row],[Local Authority]]))</f>
        <v>Central Bedfordshire</v>
      </c>
      <c r="R188" s="41" t="str">
        <f>IF(CentrepointSourced[[#This Row],[LA type]]="County","",INDEX(ConsolGeog[lad14cd],MATCH(CentrepointSourced[[#This Row],[Local Authority DQ]],ConsolGeog[la_name],0)))</f>
        <v>E06000056</v>
      </c>
      <c r="S188" s="41" t="str">
        <f>IF(OR(CentrepointSourced[[#This Row],[Country]]="Northern Ireland",CentrepointSourced[[#This Row],[Country]]="Scotland",CentrepointSourced[[#This Row],[Country]]="Wales"),"Local Authority",CentrepointSourced[[#This Row],[LA type]])</f>
        <v>Unitary</v>
      </c>
      <c r="T188" s="41">
        <f>IF(TRIM(CentrepointSourced[[#This Row],[Presented HS]])="",0,IF(CentrepointSourced[[#This Row],[Presented HS]]="&lt;5",2.5,IF(CentrepointSourced[[#This Row],[Presented HS]]="&lt;10",5,VALUE(TRIM(CentrepointSourced[[#This Row],[Presented HS]])))))</f>
        <v>62</v>
      </c>
      <c r="U188" s="41">
        <f>IF(TRIM(CentrepointSourced[[#This Row],[Assessed HS]])="",0,IF(CentrepointSourced[[#This Row],[Assessed HS]]="&lt;5",2.5,IF(CentrepointSourced[[#This Row],[Assessed HS]]="&lt;10",5,VALUE(TRIM(CentrepointSourced[[#This Row],[Assessed HS]])))))</f>
        <v>6</v>
      </c>
      <c r="V188" s="41">
        <f>IF(TRIM(CentrepointSourced[[#This Row],[Presented CS]])="",0,IF(CentrepointSourced[[#This Row],[Presented CS]]="&lt;5",2.5,IF(CentrepointSourced[[#This Row],[Presented CS]]="&lt;10",5,VALUE(TRIM(CentrepointSourced[[#This Row],[Presented CS]])))))</f>
        <v>0</v>
      </c>
      <c r="W188" s="41">
        <f>IF(TRIM(CentrepointSourced[[#This Row],[Assessed CS]])="",0,IF(CentrepointSourced[[#This Row],[Assessed CS]]="&lt;5",2.5,IF(CentrepointSourced[[#This Row],[Assessed CS]]="&lt;10",5,VALUE(TRIM(CentrepointSourced[[#This Row],[Assessed CS]])))))</f>
        <v>0</v>
      </c>
      <c r="X188" s="106">
        <f>IF(CentrepointSourced[[#This Row],[Age]]="16-17",CentrepointSourced[[#This Row],[Presented HS DQ]],0)</f>
        <v>62</v>
      </c>
      <c r="Y188" s="106">
        <f>IF(CentrepointSourced[[#This Row],[Age]]="16-24",CentrepointSourced[[#This Row],[Presented HS DQ]],0)</f>
        <v>0</v>
      </c>
      <c r="Z188" s="106">
        <f>IF(CentrepointSourced[[#This Row],[Age]]="18-24",CentrepointSourced[[#This Row],[Presented HS DQ]],0)</f>
        <v>0</v>
      </c>
      <c r="AA188" s="106">
        <f>IF(CentrepointSourced[[#This Row],[Age]]="16-17",CentrepointSourced[[#This Row],[Presented CS DQ]],0)</f>
        <v>0</v>
      </c>
      <c r="AB188" s="106">
        <f>IF(CentrepointSourced[[#This Row],[Age]]="16-24",CentrepointSourced[[#This Row],[Presented CS DQ]],0)</f>
        <v>0</v>
      </c>
      <c r="AC188" s="106">
        <f>IF(CentrepointSourced[[#This Row],[Age]]="18-24",CentrepointSourced[[#This Row],[Presented CS DQ]],0)</f>
        <v>0</v>
      </c>
      <c r="AD188" s="107">
        <f>IF(CentrepointSourced[[#This Row],[Age]]="16-17",CentrepointSourced[[#This Row],[Assessed HS DQ]],0)</f>
        <v>6</v>
      </c>
      <c r="AE188" s="107">
        <f>IF(CentrepointSourced[[#This Row],[Age]]="16-24",CentrepointSourced[[#This Row],[Assessed HS DQ]],0)</f>
        <v>0</v>
      </c>
      <c r="AF188" s="107">
        <f>IF(CentrepointSourced[[#This Row],[Age]]="18-24",CentrepointSourced[[#This Row],[Assessed HS DQ]],0)</f>
        <v>0</v>
      </c>
      <c r="AG188" s="107">
        <f>IF(CentrepointSourced[[#This Row],[Age]]="16-17",CentrepointSourced[[#This Row],[Assessed CS DQ]],0)</f>
        <v>0</v>
      </c>
      <c r="AH188" s="107">
        <f>IF(CentrepointSourced[[#This Row],[Age]]="16-24",CentrepointSourced[[#This Row],[Assessed CS DQ]],0)</f>
        <v>0</v>
      </c>
      <c r="AI188" s="107">
        <f>IF(CentrepointSourced[[#This Row],[Age]]="18-24",CentrepointSourced[[#This Row],[Assessed CS DQ]],0)</f>
        <v>0</v>
      </c>
    </row>
    <row r="189" spans="1:35" customFormat="1" ht="13.5" customHeight="1">
      <c r="A189" s="45" t="s">
        <v>40</v>
      </c>
      <c r="B189" s="45" t="s">
        <v>175</v>
      </c>
      <c r="C189" s="45" t="s">
        <v>165</v>
      </c>
      <c r="D189" s="45"/>
      <c r="E189" s="67">
        <v>2014</v>
      </c>
      <c r="F189" s="67" t="s">
        <v>26</v>
      </c>
      <c r="G189" s="67">
        <v>451</v>
      </c>
      <c r="H189" s="68">
        <v>80</v>
      </c>
      <c r="I189" s="67">
        <v>60</v>
      </c>
      <c r="J189" s="45"/>
      <c r="K189" s="67"/>
      <c r="L189" s="67"/>
      <c r="M189" s="67"/>
      <c r="N189" s="67"/>
      <c r="O189" s="67"/>
      <c r="P189" s="67"/>
      <c r="Q189" s="41" t="str">
        <f>IF(CentrepointSourced[[#This Row],[Country]]="Northern Ireland","Northern Ireland",IFERROR(VLOOKUP(CentrepointSourced[[#This Row],[Local Authority]],LKP_LANameDQ[],2,FALSE),CentrepointSourced[[#This Row],[Local Authority]]))</f>
        <v>Central Bedfordshire</v>
      </c>
      <c r="R189" s="41" t="str">
        <f>IF(CentrepointSourced[[#This Row],[LA type]]="County","",INDEX(ConsolGeog[lad14cd],MATCH(CentrepointSourced[[#This Row],[Local Authority DQ]],ConsolGeog[la_name],0)))</f>
        <v>E06000056</v>
      </c>
      <c r="S189" s="41" t="str">
        <f>IF(OR(CentrepointSourced[[#This Row],[Country]]="Northern Ireland",CentrepointSourced[[#This Row],[Country]]="Scotland",CentrepointSourced[[#This Row],[Country]]="Wales"),"Local Authority",CentrepointSourced[[#This Row],[LA type]])</f>
        <v>Unitary</v>
      </c>
      <c r="T189" s="41">
        <f>IF(TRIM(CentrepointSourced[[#This Row],[Presented HS]])="",0,IF(CentrepointSourced[[#This Row],[Presented HS]]="&lt;5",2.5,IF(CentrepointSourced[[#This Row],[Presented HS]]="&lt;10",5,VALUE(TRIM(CentrepointSourced[[#This Row],[Presented HS]])))))</f>
        <v>451</v>
      </c>
      <c r="U189" s="41">
        <f>IF(TRIM(CentrepointSourced[[#This Row],[Assessed HS]])="",0,IF(CentrepointSourced[[#This Row],[Assessed HS]]="&lt;5",2.5,IF(CentrepointSourced[[#This Row],[Assessed HS]]="&lt;10",5,VALUE(TRIM(CentrepointSourced[[#This Row],[Assessed HS]])))))</f>
        <v>80</v>
      </c>
      <c r="V189" s="41">
        <f>IF(TRIM(CentrepointSourced[[#This Row],[Presented CS]])="",0,IF(CentrepointSourced[[#This Row],[Presented CS]]="&lt;5",2.5,IF(CentrepointSourced[[#This Row],[Presented CS]]="&lt;10",5,VALUE(TRIM(CentrepointSourced[[#This Row],[Presented CS]])))))</f>
        <v>0</v>
      </c>
      <c r="W189" s="41">
        <f>IF(TRIM(CentrepointSourced[[#This Row],[Assessed CS]])="",0,IF(CentrepointSourced[[#This Row],[Assessed CS]]="&lt;5",2.5,IF(CentrepointSourced[[#This Row],[Assessed CS]]="&lt;10",5,VALUE(TRIM(CentrepointSourced[[#This Row],[Assessed CS]])))))</f>
        <v>0</v>
      </c>
      <c r="X189" s="106">
        <f>IF(CentrepointSourced[[#This Row],[Age]]="16-17",CentrepointSourced[[#This Row],[Presented HS DQ]],0)</f>
        <v>0</v>
      </c>
      <c r="Y189" s="106">
        <f>IF(CentrepointSourced[[#This Row],[Age]]="16-24",CentrepointSourced[[#This Row],[Presented HS DQ]],0)</f>
        <v>0</v>
      </c>
      <c r="Z189" s="106">
        <f>IF(CentrepointSourced[[#This Row],[Age]]="18-24",CentrepointSourced[[#This Row],[Presented HS DQ]],0)</f>
        <v>451</v>
      </c>
      <c r="AA189" s="106">
        <f>IF(CentrepointSourced[[#This Row],[Age]]="16-17",CentrepointSourced[[#This Row],[Presented CS DQ]],0)</f>
        <v>0</v>
      </c>
      <c r="AB189" s="106">
        <f>IF(CentrepointSourced[[#This Row],[Age]]="16-24",CentrepointSourced[[#This Row],[Presented CS DQ]],0)</f>
        <v>0</v>
      </c>
      <c r="AC189" s="106">
        <f>IF(CentrepointSourced[[#This Row],[Age]]="18-24",CentrepointSourced[[#This Row],[Presented CS DQ]],0)</f>
        <v>0</v>
      </c>
      <c r="AD189" s="107">
        <f>IF(CentrepointSourced[[#This Row],[Age]]="16-17",CentrepointSourced[[#This Row],[Assessed HS DQ]],0)</f>
        <v>0</v>
      </c>
      <c r="AE189" s="107">
        <f>IF(CentrepointSourced[[#This Row],[Age]]="16-24",CentrepointSourced[[#This Row],[Assessed HS DQ]],0)</f>
        <v>0</v>
      </c>
      <c r="AF189" s="107">
        <f>IF(CentrepointSourced[[#This Row],[Age]]="18-24",CentrepointSourced[[#This Row],[Assessed HS DQ]],0)</f>
        <v>80</v>
      </c>
      <c r="AG189" s="107">
        <f>IF(CentrepointSourced[[#This Row],[Age]]="16-17",CentrepointSourced[[#This Row],[Assessed CS DQ]],0)</f>
        <v>0</v>
      </c>
      <c r="AH189" s="107">
        <f>IF(CentrepointSourced[[#This Row],[Age]]="16-24",CentrepointSourced[[#This Row],[Assessed CS DQ]],0)</f>
        <v>0</v>
      </c>
      <c r="AI189" s="107">
        <f>IF(CentrepointSourced[[#This Row],[Age]]="18-24",CentrepointSourced[[#This Row],[Assessed CS DQ]],0)</f>
        <v>0</v>
      </c>
    </row>
    <row r="190" spans="1:35" customFormat="1" ht="13.5" customHeight="1">
      <c r="A190" s="45" t="s">
        <v>40</v>
      </c>
      <c r="B190" s="62" t="s">
        <v>251</v>
      </c>
      <c r="C190" s="45" t="s">
        <v>42</v>
      </c>
      <c r="D190" s="62"/>
      <c r="E190" s="67">
        <v>2012</v>
      </c>
      <c r="F190" s="67" t="s">
        <v>25</v>
      </c>
      <c r="G190" s="67"/>
      <c r="H190" s="68"/>
      <c r="I190" s="67">
        <v>7</v>
      </c>
      <c r="J190" s="45"/>
      <c r="K190" s="45"/>
      <c r="L190" s="45"/>
      <c r="M190" s="45"/>
      <c r="N190" s="45"/>
      <c r="O190" s="45"/>
      <c r="P190" s="45"/>
      <c r="Q190" s="41" t="str">
        <f>IF(CentrepointSourced[[#This Row],[Country]]="Northern Ireland","Northern Ireland",IFERROR(VLOOKUP(CentrepointSourced[[#This Row],[Local Authority]],LKP_LANameDQ[],2,FALSE),CentrepointSourced[[#This Row],[Local Authority]]))</f>
        <v>Charnwood</v>
      </c>
      <c r="R190" s="41" t="str">
        <f>IF(CentrepointSourced[[#This Row],[LA type]]="County","",INDEX(ConsolGeog[lad14cd],MATCH(CentrepointSourced[[#This Row],[Local Authority DQ]],ConsolGeog[la_name],0)))</f>
        <v>E07000130</v>
      </c>
      <c r="S190" s="41" t="str">
        <f>IF(OR(CentrepointSourced[[#This Row],[Country]]="Northern Ireland",CentrepointSourced[[#This Row],[Country]]="Scotland",CentrepointSourced[[#This Row],[Country]]="Wales"),"Local Authority",CentrepointSourced[[#This Row],[LA type]])</f>
        <v>District</v>
      </c>
      <c r="T190" s="41">
        <f>IF(TRIM(CentrepointSourced[[#This Row],[Presented HS]])="",0,IF(CentrepointSourced[[#This Row],[Presented HS]]="&lt;5",2.5,IF(CentrepointSourced[[#This Row],[Presented HS]]="&lt;10",5,VALUE(TRIM(CentrepointSourced[[#This Row],[Presented HS]])))))</f>
        <v>0</v>
      </c>
      <c r="U190" s="41">
        <f>IF(TRIM(CentrepointSourced[[#This Row],[Assessed HS]])="",0,IF(CentrepointSourced[[#This Row],[Assessed HS]]="&lt;5",2.5,IF(CentrepointSourced[[#This Row],[Assessed HS]]="&lt;10",5,VALUE(TRIM(CentrepointSourced[[#This Row],[Assessed HS]])))))</f>
        <v>0</v>
      </c>
      <c r="V190" s="41">
        <f>IF(TRIM(CentrepointSourced[[#This Row],[Presented CS]])="",0,IF(CentrepointSourced[[#This Row],[Presented CS]]="&lt;5",2.5,IF(CentrepointSourced[[#This Row],[Presented CS]]="&lt;10",5,VALUE(TRIM(CentrepointSourced[[#This Row],[Presented CS]])))))</f>
        <v>0</v>
      </c>
      <c r="W190" s="41">
        <f>IF(TRIM(CentrepointSourced[[#This Row],[Assessed CS]])="",0,IF(CentrepointSourced[[#This Row],[Assessed CS]]="&lt;5",2.5,IF(CentrepointSourced[[#This Row],[Assessed CS]]="&lt;10",5,VALUE(TRIM(CentrepointSourced[[#This Row],[Assessed CS]])))))</f>
        <v>0</v>
      </c>
      <c r="X190" s="106">
        <f>IF(CentrepointSourced[[#This Row],[Age]]="16-17",CentrepointSourced[[#This Row],[Presented HS DQ]],0)</f>
        <v>0</v>
      </c>
      <c r="Y190" s="106">
        <f>IF(CentrepointSourced[[#This Row],[Age]]="16-24",CentrepointSourced[[#This Row],[Presented HS DQ]],0)</f>
        <v>0</v>
      </c>
      <c r="Z190" s="106">
        <f>IF(CentrepointSourced[[#This Row],[Age]]="18-24",CentrepointSourced[[#This Row],[Presented HS DQ]],0)</f>
        <v>0</v>
      </c>
      <c r="AA190" s="106">
        <f>IF(CentrepointSourced[[#This Row],[Age]]="16-17",CentrepointSourced[[#This Row],[Presented CS DQ]],0)</f>
        <v>0</v>
      </c>
      <c r="AB190" s="106">
        <f>IF(CentrepointSourced[[#This Row],[Age]]="16-24",CentrepointSourced[[#This Row],[Presented CS DQ]],0)</f>
        <v>0</v>
      </c>
      <c r="AC190" s="106">
        <f>IF(CentrepointSourced[[#This Row],[Age]]="18-24",CentrepointSourced[[#This Row],[Presented CS DQ]],0)</f>
        <v>0</v>
      </c>
      <c r="AD190" s="107">
        <f>IF(CentrepointSourced[[#This Row],[Age]]="16-17",CentrepointSourced[[#This Row],[Assessed HS DQ]],0)</f>
        <v>0</v>
      </c>
      <c r="AE190" s="107">
        <f>IF(CentrepointSourced[[#This Row],[Age]]="16-24",CentrepointSourced[[#This Row],[Assessed HS DQ]],0)</f>
        <v>0</v>
      </c>
      <c r="AF190" s="107">
        <f>IF(CentrepointSourced[[#This Row],[Age]]="18-24",CentrepointSourced[[#This Row],[Assessed HS DQ]],0)</f>
        <v>0</v>
      </c>
      <c r="AG190" s="107">
        <f>IF(CentrepointSourced[[#This Row],[Age]]="16-17",CentrepointSourced[[#This Row],[Assessed CS DQ]],0)</f>
        <v>0</v>
      </c>
      <c r="AH190" s="107">
        <f>IF(CentrepointSourced[[#This Row],[Age]]="16-24",CentrepointSourced[[#This Row],[Assessed CS DQ]],0)</f>
        <v>0</v>
      </c>
      <c r="AI190" s="107">
        <f>IF(CentrepointSourced[[#This Row],[Age]]="18-24",CentrepointSourced[[#This Row],[Assessed CS DQ]],0)</f>
        <v>0</v>
      </c>
    </row>
    <row r="191" spans="1:35" customFormat="1" ht="13.5" customHeight="1">
      <c r="A191" s="45" t="s">
        <v>40</v>
      </c>
      <c r="B191" s="62" t="s">
        <v>251</v>
      </c>
      <c r="C191" s="45" t="s">
        <v>42</v>
      </c>
      <c r="D191" s="62"/>
      <c r="E191" s="67">
        <v>2012</v>
      </c>
      <c r="F191" s="67" t="s">
        <v>26</v>
      </c>
      <c r="G191" s="67"/>
      <c r="H191" s="68"/>
      <c r="I191" s="67">
        <v>50</v>
      </c>
      <c r="J191" s="45"/>
      <c r="K191" s="45"/>
      <c r="L191" s="45"/>
      <c r="M191" s="45"/>
      <c r="N191" s="45"/>
      <c r="O191" s="45"/>
      <c r="P191" s="45"/>
      <c r="Q191" s="41" t="str">
        <f>IF(CentrepointSourced[[#This Row],[Country]]="Northern Ireland","Northern Ireland",IFERROR(VLOOKUP(CentrepointSourced[[#This Row],[Local Authority]],LKP_LANameDQ[],2,FALSE),CentrepointSourced[[#This Row],[Local Authority]]))</f>
        <v>Charnwood</v>
      </c>
      <c r="R191" s="41" t="str">
        <f>IF(CentrepointSourced[[#This Row],[LA type]]="County","",INDEX(ConsolGeog[lad14cd],MATCH(CentrepointSourced[[#This Row],[Local Authority DQ]],ConsolGeog[la_name],0)))</f>
        <v>E07000130</v>
      </c>
      <c r="S191" s="41" t="str">
        <f>IF(OR(CentrepointSourced[[#This Row],[Country]]="Northern Ireland",CentrepointSourced[[#This Row],[Country]]="Scotland",CentrepointSourced[[#This Row],[Country]]="Wales"),"Local Authority",CentrepointSourced[[#This Row],[LA type]])</f>
        <v>District</v>
      </c>
      <c r="T191" s="41">
        <f>IF(TRIM(CentrepointSourced[[#This Row],[Presented HS]])="",0,IF(CentrepointSourced[[#This Row],[Presented HS]]="&lt;5",2.5,IF(CentrepointSourced[[#This Row],[Presented HS]]="&lt;10",5,VALUE(TRIM(CentrepointSourced[[#This Row],[Presented HS]])))))</f>
        <v>0</v>
      </c>
      <c r="U191" s="41">
        <f>IF(TRIM(CentrepointSourced[[#This Row],[Assessed HS]])="",0,IF(CentrepointSourced[[#This Row],[Assessed HS]]="&lt;5",2.5,IF(CentrepointSourced[[#This Row],[Assessed HS]]="&lt;10",5,VALUE(TRIM(CentrepointSourced[[#This Row],[Assessed HS]])))))</f>
        <v>0</v>
      </c>
      <c r="V191" s="41">
        <f>IF(TRIM(CentrepointSourced[[#This Row],[Presented CS]])="",0,IF(CentrepointSourced[[#This Row],[Presented CS]]="&lt;5",2.5,IF(CentrepointSourced[[#This Row],[Presented CS]]="&lt;10",5,VALUE(TRIM(CentrepointSourced[[#This Row],[Presented CS]])))))</f>
        <v>0</v>
      </c>
      <c r="W191" s="41">
        <f>IF(TRIM(CentrepointSourced[[#This Row],[Assessed CS]])="",0,IF(CentrepointSourced[[#This Row],[Assessed CS]]="&lt;5",2.5,IF(CentrepointSourced[[#This Row],[Assessed CS]]="&lt;10",5,VALUE(TRIM(CentrepointSourced[[#This Row],[Assessed CS]])))))</f>
        <v>0</v>
      </c>
      <c r="X191" s="106">
        <f>IF(CentrepointSourced[[#This Row],[Age]]="16-17",CentrepointSourced[[#This Row],[Presented HS DQ]],0)</f>
        <v>0</v>
      </c>
      <c r="Y191" s="106">
        <f>IF(CentrepointSourced[[#This Row],[Age]]="16-24",CentrepointSourced[[#This Row],[Presented HS DQ]],0)</f>
        <v>0</v>
      </c>
      <c r="Z191" s="106">
        <f>IF(CentrepointSourced[[#This Row],[Age]]="18-24",CentrepointSourced[[#This Row],[Presented HS DQ]],0)</f>
        <v>0</v>
      </c>
      <c r="AA191" s="106">
        <f>IF(CentrepointSourced[[#This Row],[Age]]="16-17",CentrepointSourced[[#This Row],[Presented CS DQ]],0)</f>
        <v>0</v>
      </c>
      <c r="AB191" s="106">
        <f>IF(CentrepointSourced[[#This Row],[Age]]="16-24",CentrepointSourced[[#This Row],[Presented CS DQ]],0)</f>
        <v>0</v>
      </c>
      <c r="AC191" s="106">
        <f>IF(CentrepointSourced[[#This Row],[Age]]="18-24",CentrepointSourced[[#This Row],[Presented CS DQ]],0)</f>
        <v>0</v>
      </c>
      <c r="AD191" s="107">
        <f>IF(CentrepointSourced[[#This Row],[Age]]="16-17",CentrepointSourced[[#This Row],[Assessed HS DQ]],0)</f>
        <v>0</v>
      </c>
      <c r="AE191" s="107">
        <f>IF(CentrepointSourced[[#This Row],[Age]]="16-24",CentrepointSourced[[#This Row],[Assessed HS DQ]],0)</f>
        <v>0</v>
      </c>
      <c r="AF191" s="107">
        <f>IF(CentrepointSourced[[#This Row],[Age]]="18-24",CentrepointSourced[[#This Row],[Assessed HS DQ]],0)</f>
        <v>0</v>
      </c>
      <c r="AG191" s="107">
        <f>IF(CentrepointSourced[[#This Row],[Age]]="16-17",CentrepointSourced[[#This Row],[Assessed CS DQ]],0)</f>
        <v>0</v>
      </c>
      <c r="AH191" s="107">
        <f>IF(CentrepointSourced[[#This Row],[Age]]="16-24",CentrepointSourced[[#This Row],[Assessed CS DQ]],0)</f>
        <v>0</v>
      </c>
      <c r="AI191" s="107">
        <f>IF(CentrepointSourced[[#This Row],[Age]]="18-24",CentrepointSourced[[#This Row],[Assessed CS DQ]],0)</f>
        <v>0</v>
      </c>
    </row>
    <row r="192" spans="1:35" customFormat="1" ht="13.5" customHeight="1">
      <c r="A192" s="45" t="s">
        <v>40</v>
      </c>
      <c r="B192" s="62" t="s">
        <v>251</v>
      </c>
      <c r="C192" s="45" t="s">
        <v>42</v>
      </c>
      <c r="D192" s="62"/>
      <c r="E192" s="67">
        <v>2013</v>
      </c>
      <c r="F192" s="67" t="s">
        <v>25</v>
      </c>
      <c r="G192" s="67"/>
      <c r="H192" s="68"/>
      <c r="I192" s="67">
        <v>5</v>
      </c>
      <c r="J192" s="45"/>
      <c r="K192" s="45"/>
      <c r="L192" s="45"/>
      <c r="M192" s="45"/>
      <c r="N192" s="45"/>
      <c r="O192" s="45"/>
      <c r="P192" s="45"/>
      <c r="Q192" s="41" t="str">
        <f>IF(CentrepointSourced[[#This Row],[Country]]="Northern Ireland","Northern Ireland",IFERROR(VLOOKUP(CentrepointSourced[[#This Row],[Local Authority]],LKP_LANameDQ[],2,FALSE),CentrepointSourced[[#This Row],[Local Authority]]))</f>
        <v>Charnwood</v>
      </c>
      <c r="R192" s="41" t="str">
        <f>IF(CentrepointSourced[[#This Row],[LA type]]="County","",INDEX(ConsolGeog[lad14cd],MATCH(CentrepointSourced[[#This Row],[Local Authority DQ]],ConsolGeog[la_name],0)))</f>
        <v>E07000130</v>
      </c>
      <c r="S192" s="41" t="str">
        <f>IF(OR(CentrepointSourced[[#This Row],[Country]]="Northern Ireland",CentrepointSourced[[#This Row],[Country]]="Scotland",CentrepointSourced[[#This Row],[Country]]="Wales"),"Local Authority",CentrepointSourced[[#This Row],[LA type]])</f>
        <v>District</v>
      </c>
      <c r="T192" s="41">
        <f>IF(TRIM(CentrepointSourced[[#This Row],[Presented HS]])="",0,IF(CentrepointSourced[[#This Row],[Presented HS]]="&lt;5",2.5,IF(CentrepointSourced[[#This Row],[Presented HS]]="&lt;10",5,VALUE(TRIM(CentrepointSourced[[#This Row],[Presented HS]])))))</f>
        <v>0</v>
      </c>
      <c r="U192" s="41">
        <f>IF(TRIM(CentrepointSourced[[#This Row],[Assessed HS]])="",0,IF(CentrepointSourced[[#This Row],[Assessed HS]]="&lt;5",2.5,IF(CentrepointSourced[[#This Row],[Assessed HS]]="&lt;10",5,VALUE(TRIM(CentrepointSourced[[#This Row],[Assessed HS]])))))</f>
        <v>0</v>
      </c>
      <c r="V192" s="41">
        <f>IF(TRIM(CentrepointSourced[[#This Row],[Presented CS]])="",0,IF(CentrepointSourced[[#This Row],[Presented CS]]="&lt;5",2.5,IF(CentrepointSourced[[#This Row],[Presented CS]]="&lt;10",5,VALUE(TRIM(CentrepointSourced[[#This Row],[Presented CS]])))))</f>
        <v>0</v>
      </c>
      <c r="W192" s="41">
        <f>IF(TRIM(CentrepointSourced[[#This Row],[Assessed CS]])="",0,IF(CentrepointSourced[[#This Row],[Assessed CS]]="&lt;5",2.5,IF(CentrepointSourced[[#This Row],[Assessed CS]]="&lt;10",5,VALUE(TRIM(CentrepointSourced[[#This Row],[Assessed CS]])))))</f>
        <v>0</v>
      </c>
      <c r="X192" s="106">
        <f>IF(CentrepointSourced[[#This Row],[Age]]="16-17",CentrepointSourced[[#This Row],[Presented HS DQ]],0)</f>
        <v>0</v>
      </c>
      <c r="Y192" s="106">
        <f>IF(CentrepointSourced[[#This Row],[Age]]="16-24",CentrepointSourced[[#This Row],[Presented HS DQ]],0)</f>
        <v>0</v>
      </c>
      <c r="Z192" s="106">
        <f>IF(CentrepointSourced[[#This Row],[Age]]="18-24",CentrepointSourced[[#This Row],[Presented HS DQ]],0)</f>
        <v>0</v>
      </c>
      <c r="AA192" s="106">
        <f>IF(CentrepointSourced[[#This Row],[Age]]="16-17",CentrepointSourced[[#This Row],[Presented CS DQ]],0)</f>
        <v>0</v>
      </c>
      <c r="AB192" s="106">
        <f>IF(CentrepointSourced[[#This Row],[Age]]="16-24",CentrepointSourced[[#This Row],[Presented CS DQ]],0)</f>
        <v>0</v>
      </c>
      <c r="AC192" s="106">
        <f>IF(CentrepointSourced[[#This Row],[Age]]="18-24",CentrepointSourced[[#This Row],[Presented CS DQ]],0)</f>
        <v>0</v>
      </c>
      <c r="AD192" s="107">
        <f>IF(CentrepointSourced[[#This Row],[Age]]="16-17",CentrepointSourced[[#This Row],[Assessed HS DQ]],0)</f>
        <v>0</v>
      </c>
      <c r="AE192" s="107">
        <f>IF(CentrepointSourced[[#This Row],[Age]]="16-24",CentrepointSourced[[#This Row],[Assessed HS DQ]],0)</f>
        <v>0</v>
      </c>
      <c r="AF192" s="107">
        <f>IF(CentrepointSourced[[#This Row],[Age]]="18-24",CentrepointSourced[[#This Row],[Assessed HS DQ]],0)</f>
        <v>0</v>
      </c>
      <c r="AG192" s="107">
        <f>IF(CentrepointSourced[[#This Row],[Age]]="16-17",CentrepointSourced[[#This Row],[Assessed CS DQ]],0)</f>
        <v>0</v>
      </c>
      <c r="AH192" s="107">
        <f>IF(CentrepointSourced[[#This Row],[Age]]="16-24",CentrepointSourced[[#This Row],[Assessed CS DQ]],0)</f>
        <v>0</v>
      </c>
      <c r="AI192" s="107">
        <f>IF(CentrepointSourced[[#This Row],[Age]]="18-24",CentrepointSourced[[#This Row],[Assessed CS DQ]],0)</f>
        <v>0</v>
      </c>
    </row>
    <row r="193" spans="1:35" customFormat="1" ht="13.5" customHeight="1">
      <c r="A193" s="45" t="s">
        <v>40</v>
      </c>
      <c r="B193" s="62" t="s">
        <v>251</v>
      </c>
      <c r="C193" s="45" t="s">
        <v>42</v>
      </c>
      <c r="D193" s="62"/>
      <c r="E193" s="67">
        <v>2013</v>
      </c>
      <c r="F193" s="67" t="s">
        <v>26</v>
      </c>
      <c r="G193" s="67"/>
      <c r="H193" s="68"/>
      <c r="I193" s="67">
        <v>54</v>
      </c>
      <c r="J193" s="45"/>
      <c r="K193" s="45"/>
      <c r="L193" s="45"/>
      <c r="M193" s="45"/>
      <c r="N193" s="45"/>
      <c r="O193" s="45"/>
      <c r="P193" s="45"/>
      <c r="Q193" s="41" t="str">
        <f>IF(CentrepointSourced[[#This Row],[Country]]="Northern Ireland","Northern Ireland",IFERROR(VLOOKUP(CentrepointSourced[[#This Row],[Local Authority]],LKP_LANameDQ[],2,FALSE),CentrepointSourced[[#This Row],[Local Authority]]))</f>
        <v>Charnwood</v>
      </c>
      <c r="R193" s="41" t="str">
        <f>IF(CentrepointSourced[[#This Row],[LA type]]="County","",INDEX(ConsolGeog[lad14cd],MATCH(CentrepointSourced[[#This Row],[Local Authority DQ]],ConsolGeog[la_name],0)))</f>
        <v>E07000130</v>
      </c>
      <c r="S193" s="41" t="str">
        <f>IF(OR(CentrepointSourced[[#This Row],[Country]]="Northern Ireland",CentrepointSourced[[#This Row],[Country]]="Scotland",CentrepointSourced[[#This Row],[Country]]="Wales"),"Local Authority",CentrepointSourced[[#This Row],[LA type]])</f>
        <v>District</v>
      </c>
      <c r="T193" s="41">
        <f>IF(TRIM(CentrepointSourced[[#This Row],[Presented HS]])="",0,IF(CentrepointSourced[[#This Row],[Presented HS]]="&lt;5",2.5,IF(CentrepointSourced[[#This Row],[Presented HS]]="&lt;10",5,VALUE(TRIM(CentrepointSourced[[#This Row],[Presented HS]])))))</f>
        <v>0</v>
      </c>
      <c r="U193" s="41">
        <f>IF(TRIM(CentrepointSourced[[#This Row],[Assessed HS]])="",0,IF(CentrepointSourced[[#This Row],[Assessed HS]]="&lt;5",2.5,IF(CentrepointSourced[[#This Row],[Assessed HS]]="&lt;10",5,VALUE(TRIM(CentrepointSourced[[#This Row],[Assessed HS]])))))</f>
        <v>0</v>
      </c>
      <c r="V193" s="41">
        <f>IF(TRIM(CentrepointSourced[[#This Row],[Presented CS]])="",0,IF(CentrepointSourced[[#This Row],[Presented CS]]="&lt;5",2.5,IF(CentrepointSourced[[#This Row],[Presented CS]]="&lt;10",5,VALUE(TRIM(CentrepointSourced[[#This Row],[Presented CS]])))))</f>
        <v>0</v>
      </c>
      <c r="W193" s="41">
        <f>IF(TRIM(CentrepointSourced[[#This Row],[Assessed CS]])="",0,IF(CentrepointSourced[[#This Row],[Assessed CS]]="&lt;5",2.5,IF(CentrepointSourced[[#This Row],[Assessed CS]]="&lt;10",5,VALUE(TRIM(CentrepointSourced[[#This Row],[Assessed CS]])))))</f>
        <v>0</v>
      </c>
      <c r="X193" s="106">
        <f>IF(CentrepointSourced[[#This Row],[Age]]="16-17",CentrepointSourced[[#This Row],[Presented HS DQ]],0)</f>
        <v>0</v>
      </c>
      <c r="Y193" s="106">
        <f>IF(CentrepointSourced[[#This Row],[Age]]="16-24",CentrepointSourced[[#This Row],[Presented HS DQ]],0)</f>
        <v>0</v>
      </c>
      <c r="Z193" s="106">
        <f>IF(CentrepointSourced[[#This Row],[Age]]="18-24",CentrepointSourced[[#This Row],[Presented HS DQ]],0)</f>
        <v>0</v>
      </c>
      <c r="AA193" s="106">
        <f>IF(CentrepointSourced[[#This Row],[Age]]="16-17",CentrepointSourced[[#This Row],[Presented CS DQ]],0)</f>
        <v>0</v>
      </c>
      <c r="AB193" s="106">
        <f>IF(CentrepointSourced[[#This Row],[Age]]="16-24",CentrepointSourced[[#This Row],[Presented CS DQ]],0)</f>
        <v>0</v>
      </c>
      <c r="AC193" s="106">
        <f>IF(CentrepointSourced[[#This Row],[Age]]="18-24",CentrepointSourced[[#This Row],[Presented CS DQ]],0)</f>
        <v>0</v>
      </c>
      <c r="AD193" s="107">
        <f>IF(CentrepointSourced[[#This Row],[Age]]="16-17",CentrepointSourced[[#This Row],[Assessed HS DQ]],0)</f>
        <v>0</v>
      </c>
      <c r="AE193" s="107">
        <f>IF(CentrepointSourced[[#This Row],[Age]]="16-24",CentrepointSourced[[#This Row],[Assessed HS DQ]],0)</f>
        <v>0</v>
      </c>
      <c r="AF193" s="107">
        <f>IF(CentrepointSourced[[#This Row],[Age]]="18-24",CentrepointSourced[[#This Row],[Assessed HS DQ]],0)</f>
        <v>0</v>
      </c>
      <c r="AG193" s="107">
        <f>IF(CentrepointSourced[[#This Row],[Age]]="16-17",CentrepointSourced[[#This Row],[Assessed CS DQ]],0)</f>
        <v>0</v>
      </c>
      <c r="AH193" s="107">
        <f>IF(CentrepointSourced[[#This Row],[Age]]="16-24",CentrepointSourced[[#This Row],[Assessed CS DQ]],0)</f>
        <v>0</v>
      </c>
      <c r="AI193" s="107">
        <f>IF(CentrepointSourced[[#This Row],[Age]]="18-24",CentrepointSourced[[#This Row],[Assessed CS DQ]],0)</f>
        <v>0</v>
      </c>
    </row>
    <row r="194" spans="1:35" customFormat="1" ht="13.5" customHeight="1">
      <c r="A194" s="45" t="s">
        <v>40</v>
      </c>
      <c r="B194" s="62" t="s">
        <v>251</v>
      </c>
      <c r="C194" s="45" t="s">
        <v>42</v>
      </c>
      <c r="D194" s="62"/>
      <c r="E194" s="67">
        <v>2014</v>
      </c>
      <c r="F194" s="67" t="s">
        <v>25</v>
      </c>
      <c r="G194" s="67"/>
      <c r="H194" s="68"/>
      <c r="I194" s="67">
        <v>0</v>
      </c>
      <c r="J194" s="45"/>
      <c r="K194" s="45"/>
      <c r="L194" s="45"/>
      <c r="M194" s="45"/>
      <c r="N194" s="45"/>
      <c r="O194" s="45"/>
      <c r="P194" s="45"/>
      <c r="Q194" s="41" t="str">
        <f>IF(CentrepointSourced[[#This Row],[Country]]="Northern Ireland","Northern Ireland",IFERROR(VLOOKUP(CentrepointSourced[[#This Row],[Local Authority]],LKP_LANameDQ[],2,FALSE),CentrepointSourced[[#This Row],[Local Authority]]))</f>
        <v>Charnwood</v>
      </c>
      <c r="R194" s="41" t="str">
        <f>IF(CentrepointSourced[[#This Row],[LA type]]="County","",INDEX(ConsolGeog[lad14cd],MATCH(CentrepointSourced[[#This Row],[Local Authority DQ]],ConsolGeog[la_name],0)))</f>
        <v>E07000130</v>
      </c>
      <c r="S194" s="41" t="str">
        <f>IF(OR(CentrepointSourced[[#This Row],[Country]]="Northern Ireland",CentrepointSourced[[#This Row],[Country]]="Scotland",CentrepointSourced[[#This Row],[Country]]="Wales"),"Local Authority",CentrepointSourced[[#This Row],[LA type]])</f>
        <v>District</v>
      </c>
      <c r="T194" s="41">
        <f>IF(TRIM(CentrepointSourced[[#This Row],[Presented HS]])="",0,IF(CentrepointSourced[[#This Row],[Presented HS]]="&lt;5",2.5,IF(CentrepointSourced[[#This Row],[Presented HS]]="&lt;10",5,VALUE(TRIM(CentrepointSourced[[#This Row],[Presented HS]])))))</f>
        <v>0</v>
      </c>
      <c r="U194" s="41">
        <f>IF(TRIM(CentrepointSourced[[#This Row],[Assessed HS]])="",0,IF(CentrepointSourced[[#This Row],[Assessed HS]]="&lt;5",2.5,IF(CentrepointSourced[[#This Row],[Assessed HS]]="&lt;10",5,VALUE(TRIM(CentrepointSourced[[#This Row],[Assessed HS]])))))</f>
        <v>0</v>
      </c>
      <c r="V194" s="41">
        <f>IF(TRIM(CentrepointSourced[[#This Row],[Presented CS]])="",0,IF(CentrepointSourced[[#This Row],[Presented CS]]="&lt;5",2.5,IF(CentrepointSourced[[#This Row],[Presented CS]]="&lt;10",5,VALUE(TRIM(CentrepointSourced[[#This Row],[Presented CS]])))))</f>
        <v>0</v>
      </c>
      <c r="W194" s="41">
        <f>IF(TRIM(CentrepointSourced[[#This Row],[Assessed CS]])="",0,IF(CentrepointSourced[[#This Row],[Assessed CS]]="&lt;5",2.5,IF(CentrepointSourced[[#This Row],[Assessed CS]]="&lt;10",5,VALUE(TRIM(CentrepointSourced[[#This Row],[Assessed CS]])))))</f>
        <v>0</v>
      </c>
      <c r="X194" s="106">
        <f>IF(CentrepointSourced[[#This Row],[Age]]="16-17",CentrepointSourced[[#This Row],[Presented HS DQ]],0)</f>
        <v>0</v>
      </c>
      <c r="Y194" s="106">
        <f>IF(CentrepointSourced[[#This Row],[Age]]="16-24",CentrepointSourced[[#This Row],[Presented HS DQ]],0)</f>
        <v>0</v>
      </c>
      <c r="Z194" s="106">
        <f>IF(CentrepointSourced[[#This Row],[Age]]="18-24",CentrepointSourced[[#This Row],[Presented HS DQ]],0)</f>
        <v>0</v>
      </c>
      <c r="AA194" s="106">
        <f>IF(CentrepointSourced[[#This Row],[Age]]="16-17",CentrepointSourced[[#This Row],[Presented CS DQ]],0)</f>
        <v>0</v>
      </c>
      <c r="AB194" s="106">
        <f>IF(CentrepointSourced[[#This Row],[Age]]="16-24",CentrepointSourced[[#This Row],[Presented CS DQ]],0)</f>
        <v>0</v>
      </c>
      <c r="AC194" s="106">
        <f>IF(CentrepointSourced[[#This Row],[Age]]="18-24",CentrepointSourced[[#This Row],[Presented CS DQ]],0)</f>
        <v>0</v>
      </c>
      <c r="AD194" s="107">
        <f>IF(CentrepointSourced[[#This Row],[Age]]="16-17",CentrepointSourced[[#This Row],[Assessed HS DQ]],0)</f>
        <v>0</v>
      </c>
      <c r="AE194" s="107">
        <f>IF(CentrepointSourced[[#This Row],[Age]]="16-24",CentrepointSourced[[#This Row],[Assessed HS DQ]],0)</f>
        <v>0</v>
      </c>
      <c r="AF194" s="107">
        <f>IF(CentrepointSourced[[#This Row],[Age]]="18-24",CentrepointSourced[[#This Row],[Assessed HS DQ]],0)</f>
        <v>0</v>
      </c>
      <c r="AG194" s="107">
        <f>IF(CentrepointSourced[[#This Row],[Age]]="16-17",CentrepointSourced[[#This Row],[Assessed CS DQ]],0)</f>
        <v>0</v>
      </c>
      <c r="AH194" s="107">
        <f>IF(CentrepointSourced[[#This Row],[Age]]="16-24",CentrepointSourced[[#This Row],[Assessed CS DQ]],0)</f>
        <v>0</v>
      </c>
      <c r="AI194" s="107">
        <f>IF(CentrepointSourced[[#This Row],[Age]]="18-24",CentrepointSourced[[#This Row],[Assessed CS DQ]],0)</f>
        <v>0</v>
      </c>
    </row>
    <row r="195" spans="1:35" customFormat="1" ht="13.5" customHeight="1">
      <c r="A195" s="45" t="s">
        <v>40</v>
      </c>
      <c r="B195" s="62" t="s">
        <v>251</v>
      </c>
      <c r="C195" s="45" t="s">
        <v>42</v>
      </c>
      <c r="D195" s="62"/>
      <c r="E195" s="67">
        <v>2014</v>
      </c>
      <c r="F195" s="67" t="s">
        <v>26</v>
      </c>
      <c r="G195" s="67"/>
      <c r="H195" s="68"/>
      <c r="I195" s="67">
        <v>16</v>
      </c>
      <c r="J195" s="45"/>
      <c r="K195" s="45"/>
      <c r="L195" s="45"/>
      <c r="M195" s="45"/>
      <c r="N195" s="45"/>
      <c r="O195" s="45"/>
      <c r="P195" s="45"/>
      <c r="Q195" s="41" t="str">
        <f>IF(CentrepointSourced[[#This Row],[Country]]="Northern Ireland","Northern Ireland",IFERROR(VLOOKUP(CentrepointSourced[[#This Row],[Local Authority]],LKP_LANameDQ[],2,FALSE),CentrepointSourced[[#This Row],[Local Authority]]))</f>
        <v>Charnwood</v>
      </c>
      <c r="R195" s="41" t="str">
        <f>IF(CentrepointSourced[[#This Row],[LA type]]="County","",INDEX(ConsolGeog[lad14cd],MATCH(CentrepointSourced[[#This Row],[Local Authority DQ]],ConsolGeog[la_name],0)))</f>
        <v>E07000130</v>
      </c>
      <c r="S195" s="41" t="str">
        <f>IF(OR(CentrepointSourced[[#This Row],[Country]]="Northern Ireland",CentrepointSourced[[#This Row],[Country]]="Scotland",CentrepointSourced[[#This Row],[Country]]="Wales"),"Local Authority",CentrepointSourced[[#This Row],[LA type]])</f>
        <v>District</v>
      </c>
      <c r="T195" s="41">
        <f>IF(TRIM(CentrepointSourced[[#This Row],[Presented HS]])="",0,IF(CentrepointSourced[[#This Row],[Presented HS]]="&lt;5",2.5,IF(CentrepointSourced[[#This Row],[Presented HS]]="&lt;10",5,VALUE(TRIM(CentrepointSourced[[#This Row],[Presented HS]])))))</f>
        <v>0</v>
      </c>
      <c r="U195" s="41">
        <f>IF(TRIM(CentrepointSourced[[#This Row],[Assessed HS]])="",0,IF(CentrepointSourced[[#This Row],[Assessed HS]]="&lt;5",2.5,IF(CentrepointSourced[[#This Row],[Assessed HS]]="&lt;10",5,VALUE(TRIM(CentrepointSourced[[#This Row],[Assessed HS]])))))</f>
        <v>0</v>
      </c>
      <c r="V195" s="41">
        <f>IF(TRIM(CentrepointSourced[[#This Row],[Presented CS]])="",0,IF(CentrepointSourced[[#This Row],[Presented CS]]="&lt;5",2.5,IF(CentrepointSourced[[#This Row],[Presented CS]]="&lt;10",5,VALUE(TRIM(CentrepointSourced[[#This Row],[Presented CS]])))))</f>
        <v>0</v>
      </c>
      <c r="W195" s="41">
        <f>IF(TRIM(CentrepointSourced[[#This Row],[Assessed CS]])="",0,IF(CentrepointSourced[[#This Row],[Assessed CS]]="&lt;5",2.5,IF(CentrepointSourced[[#This Row],[Assessed CS]]="&lt;10",5,VALUE(TRIM(CentrepointSourced[[#This Row],[Assessed CS]])))))</f>
        <v>0</v>
      </c>
      <c r="X195" s="106">
        <f>IF(CentrepointSourced[[#This Row],[Age]]="16-17",CentrepointSourced[[#This Row],[Presented HS DQ]],0)</f>
        <v>0</v>
      </c>
      <c r="Y195" s="106">
        <f>IF(CentrepointSourced[[#This Row],[Age]]="16-24",CentrepointSourced[[#This Row],[Presented HS DQ]],0)</f>
        <v>0</v>
      </c>
      <c r="Z195" s="106">
        <f>IF(CentrepointSourced[[#This Row],[Age]]="18-24",CentrepointSourced[[#This Row],[Presented HS DQ]],0)</f>
        <v>0</v>
      </c>
      <c r="AA195" s="106">
        <f>IF(CentrepointSourced[[#This Row],[Age]]="16-17",CentrepointSourced[[#This Row],[Presented CS DQ]],0)</f>
        <v>0</v>
      </c>
      <c r="AB195" s="106">
        <f>IF(CentrepointSourced[[#This Row],[Age]]="16-24",CentrepointSourced[[#This Row],[Presented CS DQ]],0)</f>
        <v>0</v>
      </c>
      <c r="AC195" s="106">
        <f>IF(CentrepointSourced[[#This Row],[Age]]="18-24",CentrepointSourced[[#This Row],[Presented CS DQ]],0)</f>
        <v>0</v>
      </c>
      <c r="AD195" s="107">
        <f>IF(CentrepointSourced[[#This Row],[Age]]="16-17",CentrepointSourced[[#This Row],[Assessed HS DQ]],0)</f>
        <v>0</v>
      </c>
      <c r="AE195" s="107">
        <f>IF(CentrepointSourced[[#This Row],[Age]]="16-24",CentrepointSourced[[#This Row],[Assessed HS DQ]],0)</f>
        <v>0</v>
      </c>
      <c r="AF195" s="107">
        <f>IF(CentrepointSourced[[#This Row],[Age]]="18-24",CentrepointSourced[[#This Row],[Assessed HS DQ]],0)</f>
        <v>0</v>
      </c>
      <c r="AG195" s="107">
        <f>IF(CentrepointSourced[[#This Row],[Age]]="16-17",CentrepointSourced[[#This Row],[Assessed CS DQ]],0)</f>
        <v>0</v>
      </c>
      <c r="AH195" s="107">
        <f>IF(CentrepointSourced[[#This Row],[Age]]="16-24",CentrepointSourced[[#This Row],[Assessed CS DQ]],0)</f>
        <v>0</v>
      </c>
      <c r="AI195" s="107">
        <f>IF(CentrepointSourced[[#This Row],[Age]]="18-24",CentrepointSourced[[#This Row],[Assessed CS DQ]],0)</f>
        <v>0</v>
      </c>
    </row>
    <row r="196" spans="1:35" customFormat="1" ht="13.5" customHeight="1">
      <c r="A196" s="45" t="s">
        <v>40</v>
      </c>
      <c r="B196" s="62" t="s">
        <v>228</v>
      </c>
      <c r="C196" s="45" t="s">
        <v>42</v>
      </c>
      <c r="D196" s="62"/>
      <c r="E196" s="67">
        <v>2012</v>
      </c>
      <c r="F196" s="67" t="s">
        <v>53</v>
      </c>
      <c r="G196" s="67"/>
      <c r="H196" s="68"/>
      <c r="I196" s="67">
        <v>7</v>
      </c>
      <c r="J196" s="45"/>
      <c r="K196" s="45"/>
      <c r="L196" s="45"/>
      <c r="M196" s="45"/>
      <c r="N196" s="45"/>
      <c r="O196" s="45"/>
      <c r="P196" s="45"/>
      <c r="Q196" s="41" t="str">
        <f>IF(CentrepointSourced[[#This Row],[Country]]="Northern Ireland","Northern Ireland",IFERROR(VLOOKUP(CentrepointSourced[[#This Row],[Local Authority]],LKP_LANameDQ[],2,FALSE),CentrepointSourced[[#This Row],[Local Authority]]))</f>
        <v>Cheltenham</v>
      </c>
      <c r="R196" s="41" t="str">
        <f>IF(CentrepointSourced[[#This Row],[LA type]]="County","",INDEX(ConsolGeog[lad14cd],MATCH(CentrepointSourced[[#This Row],[Local Authority DQ]],ConsolGeog[la_name],0)))</f>
        <v>E07000078</v>
      </c>
      <c r="S196" s="41" t="str">
        <f>IF(OR(CentrepointSourced[[#This Row],[Country]]="Northern Ireland",CentrepointSourced[[#This Row],[Country]]="Scotland",CentrepointSourced[[#This Row],[Country]]="Wales"),"Local Authority",CentrepointSourced[[#This Row],[LA type]])</f>
        <v>District</v>
      </c>
      <c r="T196" s="41">
        <f>IF(TRIM(CentrepointSourced[[#This Row],[Presented HS]])="",0,IF(CentrepointSourced[[#This Row],[Presented HS]]="&lt;5",2.5,IF(CentrepointSourced[[#This Row],[Presented HS]]="&lt;10",5,VALUE(TRIM(CentrepointSourced[[#This Row],[Presented HS]])))))</f>
        <v>0</v>
      </c>
      <c r="U196" s="41">
        <f>IF(TRIM(CentrepointSourced[[#This Row],[Assessed HS]])="",0,IF(CentrepointSourced[[#This Row],[Assessed HS]]="&lt;5",2.5,IF(CentrepointSourced[[#This Row],[Assessed HS]]="&lt;10",5,VALUE(TRIM(CentrepointSourced[[#This Row],[Assessed HS]])))))</f>
        <v>0</v>
      </c>
      <c r="V196" s="41">
        <f>IF(TRIM(CentrepointSourced[[#This Row],[Presented CS]])="",0,IF(CentrepointSourced[[#This Row],[Presented CS]]="&lt;5",2.5,IF(CentrepointSourced[[#This Row],[Presented CS]]="&lt;10",5,VALUE(TRIM(CentrepointSourced[[#This Row],[Presented CS]])))))</f>
        <v>0</v>
      </c>
      <c r="W196" s="41">
        <f>IF(TRIM(CentrepointSourced[[#This Row],[Assessed CS]])="",0,IF(CentrepointSourced[[#This Row],[Assessed CS]]="&lt;5",2.5,IF(CentrepointSourced[[#This Row],[Assessed CS]]="&lt;10",5,VALUE(TRIM(CentrepointSourced[[#This Row],[Assessed CS]])))))</f>
        <v>0</v>
      </c>
      <c r="X196" s="106">
        <f>IF(CentrepointSourced[[#This Row],[Age]]="16-17",CentrepointSourced[[#This Row],[Presented HS DQ]],0)</f>
        <v>0</v>
      </c>
      <c r="Y196" s="106">
        <f>IF(CentrepointSourced[[#This Row],[Age]]="16-24",CentrepointSourced[[#This Row],[Presented HS DQ]],0)</f>
        <v>0</v>
      </c>
      <c r="Z196" s="106">
        <f>IF(CentrepointSourced[[#This Row],[Age]]="18-24",CentrepointSourced[[#This Row],[Presented HS DQ]],0)</f>
        <v>0</v>
      </c>
      <c r="AA196" s="106">
        <f>IF(CentrepointSourced[[#This Row],[Age]]="16-17",CentrepointSourced[[#This Row],[Presented CS DQ]],0)</f>
        <v>0</v>
      </c>
      <c r="AB196" s="106">
        <f>IF(CentrepointSourced[[#This Row],[Age]]="16-24",CentrepointSourced[[#This Row],[Presented CS DQ]],0)</f>
        <v>0</v>
      </c>
      <c r="AC196" s="106">
        <f>IF(CentrepointSourced[[#This Row],[Age]]="18-24",CentrepointSourced[[#This Row],[Presented CS DQ]],0)</f>
        <v>0</v>
      </c>
      <c r="AD196" s="107">
        <f>IF(CentrepointSourced[[#This Row],[Age]]="16-17",CentrepointSourced[[#This Row],[Assessed HS DQ]],0)</f>
        <v>0</v>
      </c>
      <c r="AE196" s="107">
        <f>IF(CentrepointSourced[[#This Row],[Age]]="16-24",CentrepointSourced[[#This Row],[Assessed HS DQ]],0)</f>
        <v>0</v>
      </c>
      <c r="AF196" s="107">
        <f>IF(CentrepointSourced[[#This Row],[Age]]="18-24",CentrepointSourced[[#This Row],[Assessed HS DQ]],0)</f>
        <v>0</v>
      </c>
      <c r="AG196" s="107">
        <f>IF(CentrepointSourced[[#This Row],[Age]]="16-17",CentrepointSourced[[#This Row],[Assessed CS DQ]],0)</f>
        <v>0</v>
      </c>
      <c r="AH196" s="107">
        <f>IF(CentrepointSourced[[#This Row],[Age]]="16-24",CentrepointSourced[[#This Row],[Assessed CS DQ]],0)</f>
        <v>0</v>
      </c>
      <c r="AI196" s="107">
        <f>IF(CentrepointSourced[[#This Row],[Age]]="18-24",CentrepointSourced[[#This Row],[Assessed CS DQ]],0)</f>
        <v>0</v>
      </c>
    </row>
    <row r="197" spans="1:35" customFormat="1" ht="13.5" customHeight="1">
      <c r="A197" s="45" t="s">
        <v>40</v>
      </c>
      <c r="B197" s="62" t="s">
        <v>228</v>
      </c>
      <c r="C197" s="45" t="s">
        <v>42</v>
      </c>
      <c r="D197" s="62"/>
      <c r="E197" s="67">
        <v>2013</v>
      </c>
      <c r="F197" s="67" t="s">
        <v>53</v>
      </c>
      <c r="G197" s="67"/>
      <c r="H197" s="68"/>
      <c r="I197" s="67">
        <v>1</v>
      </c>
      <c r="J197" s="45"/>
      <c r="K197" s="45"/>
      <c r="L197" s="45"/>
      <c r="M197" s="45"/>
      <c r="N197" s="45"/>
      <c r="O197" s="45"/>
      <c r="P197" s="45"/>
      <c r="Q197" s="41" t="str">
        <f>IF(CentrepointSourced[[#This Row],[Country]]="Northern Ireland","Northern Ireland",IFERROR(VLOOKUP(CentrepointSourced[[#This Row],[Local Authority]],LKP_LANameDQ[],2,FALSE),CentrepointSourced[[#This Row],[Local Authority]]))</f>
        <v>Cheltenham</v>
      </c>
      <c r="R197" s="41" t="str">
        <f>IF(CentrepointSourced[[#This Row],[LA type]]="County","",INDEX(ConsolGeog[lad14cd],MATCH(CentrepointSourced[[#This Row],[Local Authority DQ]],ConsolGeog[la_name],0)))</f>
        <v>E07000078</v>
      </c>
      <c r="S197" s="41" t="str">
        <f>IF(OR(CentrepointSourced[[#This Row],[Country]]="Northern Ireland",CentrepointSourced[[#This Row],[Country]]="Scotland",CentrepointSourced[[#This Row],[Country]]="Wales"),"Local Authority",CentrepointSourced[[#This Row],[LA type]])</f>
        <v>District</v>
      </c>
      <c r="T197" s="41">
        <f>IF(TRIM(CentrepointSourced[[#This Row],[Presented HS]])="",0,IF(CentrepointSourced[[#This Row],[Presented HS]]="&lt;5",2.5,IF(CentrepointSourced[[#This Row],[Presented HS]]="&lt;10",5,VALUE(TRIM(CentrepointSourced[[#This Row],[Presented HS]])))))</f>
        <v>0</v>
      </c>
      <c r="U197" s="41">
        <f>IF(TRIM(CentrepointSourced[[#This Row],[Assessed HS]])="",0,IF(CentrepointSourced[[#This Row],[Assessed HS]]="&lt;5",2.5,IF(CentrepointSourced[[#This Row],[Assessed HS]]="&lt;10",5,VALUE(TRIM(CentrepointSourced[[#This Row],[Assessed HS]])))))</f>
        <v>0</v>
      </c>
      <c r="V197" s="41">
        <f>IF(TRIM(CentrepointSourced[[#This Row],[Presented CS]])="",0,IF(CentrepointSourced[[#This Row],[Presented CS]]="&lt;5",2.5,IF(CentrepointSourced[[#This Row],[Presented CS]]="&lt;10",5,VALUE(TRIM(CentrepointSourced[[#This Row],[Presented CS]])))))</f>
        <v>0</v>
      </c>
      <c r="W197" s="41">
        <f>IF(TRIM(CentrepointSourced[[#This Row],[Assessed CS]])="",0,IF(CentrepointSourced[[#This Row],[Assessed CS]]="&lt;5",2.5,IF(CentrepointSourced[[#This Row],[Assessed CS]]="&lt;10",5,VALUE(TRIM(CentrepointSourced[[#This Row],[Assessed CS]])))))</f>
        <v>0</v>
      </c>
      <c r="X197" s="106">
        <f>IF(CentrepointSourced[[#This Row],[Age]]="16-17",CentrepointSourced[[#This Row],[Presented HS DQ]],0)</f>
        <v>0</v>
      </c>
      <c r="Y197" s="106">
        <f>IF(CentrepointSourced[[#This Row],[Age]]="16-24",CentrepointSourced[[#This Row],[Presented HS DQ]],0)</f>
        <v>0</v>
      </c>
      <c r="Z197" s="106">
        <f>IF(CentrepointSourced[[#This Row],[Age]]="18-24",CentrepointSourced[[#This Row],[Presented HS DQ]],0)</f>
        <v>0</v>
      </c>
      <c r="AA197" s="106">
        <f>IF(CentrepointSourced[[#This Row],[Age]]="16-17",CentrepointSourced[[#This Row],[Presented CS DQ]],0)</f>
        <v>0</v>
      </c>
      <c r="AB197" s="106">
        <f>IF(CentrepointSourced[[#This Row],[Age]]="16-24",CentrepointSourced[[#This Row],[Presented CS DQ]],0)</f>
        <v>0</v>
      </c>
      <c r="AC197" s="106">
        <f>IF(CentrepointSourced[[#This Row],[Age]]="18-24",CentrepointSourced[[#This Row],[Presented CS DQ]],0)</f>
        <v>0</v>
      </c>
      <c r="AD197" s="107">
        <f>IF(CentrepointSourced[[#This Row],[Age]]="16-17",CentrepointSourced[[#This Row],[Assessed HS DQ]],0)</f>
        <v>0</v>
      </c>
      <c r="AE197" s="107">
        <f>IF(CentrepointSourced[[#This Row],[Age]]="16-24",CentrepointSourced[[#This Row],[Assessed HS DQ]],0)</f>
        <v>0</v>
      </c>
      <c r="AF197" s="107">
        <f>IF(CentrepointSourced[[#This Row],[Age]]="18-24",CentrepointSourced[[#This Row],[Assessed HS DQ]],0)</f>
        <v>0</v>
      </c>
      <c r="AG197" s="107">
        <f>IF(CentrepointSourced[[#This Row],[Age]]="16-17",CentrepointSourced[[#This Row],[Assessed CS DQ]],0)</f>
        <v>0</v>
      </c>
      <c r="AH197" s="107">
        <f>IF(CentrepointSourced[[#This Row],[Age]]="16-24",CentrepointSourced[[#This Row],[Assessed CS DQ]],0)</f>
        <v>0</v>
      </c>
      <c r="AI197" s="107">
        <f>IF(CentrepointSourced[[#This Row],[Age]]="18-24",CentrepointSourced[[#This Row],[Assessed CS DQ]],0)</f>
        <v>0</v>
      </c>
    </row>
    <row r="198" spans="1:35" customFormat="1" ht="13.5" customHeight="1">
      <c r="A198" s="45" t="s">
        <v>40</v>
      </c>
      <c r="B198" s="62" t="s">
        <v>228</v>
      </c>
      <c r="C198" s="45" t="s">
        <v>42</v>
      </c>
      <c r="D198" s="62"/>
      <c r="E198" s="67">
        <v>2014</v>
      </c>
      <c r="F198" s="67" t="s">
        <v>53</v>
      </c>
      <c r="G198" s="67"/>
      <c r="H198" s="68"/>
      <c r="I198" s="67">
        <v>0</v>
      </c>
      <c r="J198" s="45"/>
      <c r="K198" s="45"/>
      <c r="L198" s="45"/>
      <c r="M198" s="45"/>
      <c r="N198" s="45"/>
      <c r="O198" s="45"/>
      <c r="P198" s="45"/>
      <c r="Q198" s="41" t="str">
        <f>IF(CentrepointSourced[[#This Row],[Country]]="Northern Ireland","Northern Ireland",IFERROR(VLOOKUP(CentrepointSourced[[#This Row],[Local Authority]],LKP_LANameDQ[],2,FALSE),CentrepointSourced[[#This Row],[Local Authority]]))</f>
        <v>Cheltenham</v>
      </c>
      <c r="R198" s="41" t="str">
        <f>IF(CentrepointSourced[[#This Row],[LA type]]="County","",INDEX(ConsolGeog[lad14cd],MATCH(CentrepointSourced[[#This Row],[Local Authority DQ]],ConsolGeog[la_name],0)))</f>
        <v>E07000078</v>
      </c>
      <c r="S198" s="41" t="str">
        <f>IF(OR(CentrepointSourced[[#This Row],[Country]]="Northern Ireland",CentrepointSourced[[#This Row],[Country]]="Scotland",CentrepointSourced[[#This Row],[Country]]="Wales"),"Local Authority",CentrepointSourced[[#This Row],[LA type]])</f>
        <v>District</v>
      </c>
      <c r="T198" s="41">
        <f>IF(TRIM(CentrepointSourced[[#This Row],[Presented HS]])="",0,IF(CentrepointSourced[[#This Row],[Presented HS]]="&lt;5",2.5,IF(CentrepointSourced[[#This Row],[Presented HS]]="&lt;10",5,VALUE(TRIM(CentrepointSourced[[#This Row],[Presented HS]])))))</f>
        <v>0</v>
      </c>
      <c r="U198" s="41">
        <f>IF(TRIM(CentrepointSourced[[#This Row],[Assessed HS]])="",0,IF(CentrepointSourced[[#This Row],[Assessed HS]]="&lt;5",2.5,IF(CentrepointSourced[[#This Row],[Assessed HS]]="&lt;10",5,VALUE(TRIM(CentrepointSourced[[#This Row],[Assessed HS]])))))</f>
        <v>0</v>
      </c>
      <c r="V198" s="41">
        <f>IF(TRIM(CentrepointSourced[[#This Row],[Presented CS]])="",0,IF(CentrepointSourced[[#This Row],[Presented CS]]="&lt;5",2.5,IF(CentrepointSourced[[#This Row],[Presented CS]]="&lt;10",5,VALUE(TRIM(CentrepointSourced[[#This Row],[Presented CS]])))))</f>
        <v>0</v>
      </c>
      <c r="W198" s="41">
        <f>IF(TRIM(CentrepointSourced[[#This Row],[Assessed CS]])="",0,IF(CentrepointSourced[[#This Row],[Assessed CS]]="&lt;5",2.5,IF(CentrepointSourced[[#This Row],[Assessed CS]]="&lt;10",5,VALUE(TRIM(CentrepointSourced[[#This Row],[Assessed CS]])))))</f>
        <v>0</v>
      </c>
      <c r="X198" s="106">
        <f>IF(CentrepointSourced[[#This Row],[Age]]="16-17",CentrepointSourced[[#This Row],[Presented HS DQ]],0)</f>
        <v>0</v>
      </c>
      <c r="Y198" s="106">
        <f>IF(CentrepointSourced[[#This Row],[Age]]="16-24",CentrepointSourced[[#This Row],[Presented HS DQ]],0)</f>
        <v>0</v>
      </c>
      <c r="Z198" s="106">
        <f>IF(CentrepointSourced[[#This Row],[Age]]="18-24",CentrepointSourced[[#This Row],[Presented HS DQ]],0)</f>
        <v>0</v>
      </c>
      <c r="AA198" s="106">
        <f>IF(CentrepointSourced[[#This Row],[Age]]="16-17",CentrepointSourced[[#This Row],[Presented CS DQ]],0)</f>
        <v>0</v>
      </c>
      <c r="AB198" s="106">
        <f>IF(CentrepointSourced[[#This Row],[Age]]="16-24",CentrepointSourced[[#This Row],[Presented CS DQ]],0)</f>
        <v>0</v>
      </c>
      <c r="AC198" s="106">
        <f>IF(CentrepointSourced[[#This Row],[Age]]="18-24",CentrepointSourced[[#This Row],[Presented CS DQ]],0)</f>
        <v>0</v>
      </c>
      <c r="AD198" s="107">
        <f>IF(CentrepointSourced[[#This Row],[Age]]="16-17",CentrepointSourced[[#This Row],[Assessed HS DQ]],0)</f>
        <v>0</v>
      </c>
      <c r="AE198" s="107">
        <f>IF(CentrepointSourced[[#This Row],[Age]]="16-24",CentrepointSourced[[#This Row],[Assessed HS DQ]],0)</f>
        <v>0</v>
      </c>
      <c r="AF198" s="107">
        <f>IF(CentrepointSourced[[#This Row],[Age]]="18-24",CentrepointSourced[[#This Row],[Assessed HS DQ]],0)</f>
        <v>0</v>
      </c>
      <c r="AG198" s="107">
        <f>IF(CentrepointSourced[[#This Row],[Age]]="16-17",CentrepointSourced[[#This Row],[Assessed CS DQ]],0)</f>
        <v>0</v>
      </c>
      <c r="AH198" s="107">
        <f>IF(CentrepointSourced[[#This Row],[Age]]="16-24",CentrepointSourced[[#This Row],[Assessed CS DQ]],0)</f>
        <v>0</v>
      </c>
      <c r="AI198" s="107">
        <f>IF(CentrepointSourced[[#This Row],[Age]]="18-24",CentrepointSourced[[#This Row],[Assessed CS DQ]],0)</f>
        <v>0</v>
      </c>
    </row>
    <row r="199" spans="1:35" customFormat="1" ht="13.5" customHeight="1">
      <c r="A199" s="45" t="s">
        <v>40</v>
      </c>
      <c r="B199" s="45" t="s">
        <v>176</v>
      </c>
      <c r="C199" s="45" t="s">
        <v>165</v>
      </c>
      <c r="D199" s="45"/>
      <c r="E199" s="67">
        <v>2012</v>
      </c>
      <c r="F199" s="67" t="s">
        <v>25</v>
      </c>
      <c r="G199" s="67"/>
      <c r="H199" s="68"/>
      <c r="I199" s="67"/>
      <c r="J199" s="45"/>
      <c r="K199" s="67"/>
      <c r="L199" s="67"/>
      <c r="M199" s="67"/>
      <c r="N199" s="67"/>
      <c r="O199" s="67"/>
      <c r="P199" s="67"/>
      <c r="Q199" s="41" t="str">
        <f>IF(CentrepointSourced[[#This Row],[Country]]="Northern Ireland","Northern Ireland",IFERROR(VLOOKUP(CentrepointSourced[[#This Row],[Local Authority]],LKP_LANameDQ[],2,FALSE),CentrepointSourced[[#This Row],[Local Authority]]))</f>
        <v>Cheshire East</v>
      </c>
      <c r="R199" s="41" t="str">
        <f>IF(CentrepointSourced[[#This Row],[LA type]]="County","",INDEX(ConsolGeog[lad14cd],MATCH(CentrepointSourced[[#This Row],[Local Authority DQ]],ConsolGeog[la_name],0)))</f>
        <v>E06000049</v>
      </c>
      <c r="S199" s="41" t="str">
        <f>IF(OR(CentrepointSourced[[#This Row],[Country]]="Northern Ireland",CentrepointSourced[[#This Row],[Country]]="Scotland",CentrepointSourced[[#This Row],[Country]]="Wales"),"Local Authority",CentrepointSourced[[#This Row],[LA type]])</f>
        <v>Unitary</v>
      </c>
      <c r="T199" s="41">
        <f>IF(TRIM(CentrepointSourced[[#This Row],[Presented HS]])="",0,IF(CentrepointSourced[[#This Row],[Presented HS]]="&lt;5",2.5,IF(CentrepointSourced[[#This Row],[Presented HS]]="&lt;10",5,VALUE(TRIM(CentrepointSourced[[#This Row],[Presented HS]])))))</f>
        <v>0</v>
      </c>
      <c r="U199" s="41">
        <f>IF(TRIM(CentrepointSourced[[#This Row],[Assessed HS]])="",0,IF(CentrepointSourced[[#This Row],[Assessed HS]]="&lt;5",2.5,IF(CentrepointSourced[[#This Row],[Assessed HS]]="&lt;10",5,VALUE(TRIM(CentrepointSourced[[#This Row],[Assessed HS]])))))</f>
        <v>0</v>
      </c>
      <c r="V199" s="41">
        <f>IF(TRIM(CentrepointSourced[[#This Row],[Presented CS]])="",0,IF(CentrepointSourced[[#This Row],[Presented CS]]="&lt;5",2.5,IF(CentrepointSourced[[#This Row],[Presented CS]]="&lt;10",5,VALUE(TRIM(CentrepointSourced[[#This Row],[Presented CS]])))))</f>
        <v>0</v>
      </c>
      <c r="W199" s="41">
        <f>IF(TRIM(CentrepointSourced[[#This Row],[Assessed CS]])="",0,IF(CentrepointSourced[[#This Row],[Assessed CS]]="&lt;5",2.5,IF(CentrepointSourced[[#This Row],[Assessed CS]]="&lt;10",5,VALUE(TRIM(CentrepointSourced[[#This Row],[Assessed CS]])))))</f>
        <v>0</v>
      </c>
      <c r="X199" s="106">
        <f>IF(CentrepointSourced[[#This Row],[Age]]="16-17",CentrepointSourced[[#This Row],[Presented HS DQ]],0)</f>
        <v>0</v>
      </c>
      <c r="Y199" s="106">
        <f>IF(CentrepointSourced[[#This Row],[Age]]="16-24",CentrepointSourced[[#This Row],[Presented HS DQ]],0)</f>
        <v>0</v>
      </c>
      <c r="Z199" s="106">
        <f>IF(CentrepointSourced[[#This Row],[Age]]="18-24",CentrepointSourced[[#This Row],[Presented HS DQ]],0)</f>
        <v>0</v>
      </c>
      <c r="AA199" s="106">
        <f>IF(CentrepointSourced[[#This Row],[Age]]="16-17",CentrepointSourced[[#This Row],[Presented CS DQ]],0)</f>
        <v>0</v>
      </c>
      <c r="AB199" s="106">
        <f>IF(CentrepointSourced[[#This Row],[Age]]="16-24",CentrepointSourced[[#This Row],[Presented CS DQ]],0)</f>
        <v>0</v>
      </c>
      <c r="AC199" s="106">
        <f>IF(CentrepointSourced[[#This Row],[Age]]="18-24",CentrepointSourced[[#This Row],[Presented CS DQ]],0)</f>
        <v>0</v>
      </c>
      <c r="AD199" s="107">
        <f>IF(CentrepointSourced[[#This Row],[Age]]="16-17",CentrepointSourced[[#This Row],[Assessed HS DQ]],0)</f>
        <v>0</v>
      </c>
      <c r="AE199" s="107">
        <f>IF(CentrepointSourced[[#This Row],[Age]]="16-24",CentrepointSourced[[#This Row],[Assessed HS DQ]],0)</f>
        <v>0</v>
      </c>
      <c r="AF199" s="107">
        <f>IF(CentrepointSourced[[#This Row],[Age]]="18-24",CentrepointSourced[[#This Row],[Assessed HS DQ]],0)</f>
        <v>0</v>
      </c>
      <c r="AG199" s="107">
        <f>IF(CentrepointSourced[[#This Row],[Age]]="16-17",CentrepointSourced[[#This Row],[Assessed CS DQ]],0)</f>
        <v>0</v>
      </c>
      <c r="AH199" s="107">
        <f>IF(CentrepointSourced[[#This Row],[Age]]="16-24",CentrepointSourced[[#This Row],[Assessed CS DQ]],0)</f>
        <v>0</v>
      </c>
      <c r="AI199" s="107">
        <f>IF(CentrepointSourced[[#This Row],[Age]]="18-24",CentrepointSourced[[#This Row],[Assessed CS DQ]],0)</f>
        <v>0</v>
      </c>
    </row>
    <row r="200" spans="1:35" customFormat="1" ht="13.5" customHeight="1">
      <c r="A200" s="45" t="s">
        <v>40</v>
      </c>
      <c r="B200" s="45" t="s">
        <v>176</v>
      </c>
      <c r="C200" s="45" t="s">
        <v>165</v>
      </c>
      <c r="D200" s="45"/>
      <c r="E200" s="67">
        <v>2012</v>
      </c>
      <c r="F200" s="67" t="s">
        <v>26</v>
      </c>
      <c r="G200" s="67"/>
      <c r="H200" s="68"/>
      <c r="I200" s="67"/>
      <c r="J200" s="45"/>
      <c r="K200" s="67"/>
      <c r="L200" s="67"/>
      <c r="M200" s="67"/>
      <c r="N200" s="67"/>
      <c r="O200" s="67"/>
      <c r="P200" s="67"/>
      <c r="Q200" s="41" t="str">
        <f>IF(CentrepointSourced[[#This Row],[Country]]="Northern Ireland","Northern Ireland",IFERROR(VLOOKUP(CentrepointSourced[[#This Row],[Local Authority]],LKP_LANameDQ[],2,FALSE),CentrepointSourced[[#This Row],[Local Authority]]))</f>
        <v>Cheshire East</v>
      </c>
      <c r="R200" s="41" t="str">
        <f>IF(CentrepointSourced[[#This Row],[LA type]]="County","",INDEX(ConsolGeog[lad14cd],MATCH(CentrepointSourced[[#This Row],[Local Authority DQ]],ConsolGeog[la_name],0)))</f>
        <v>E06000049</v>
      </c>
      <c r="S200" s="41" t="str">
        <f>IF(OR(CentrepointSourced[[#This Row],[Country]]="Northern Ireland",CentrepointSourced[[#This Row],[Country]]="Scotland",CentrepointSourced[[#This Row],[Country]]="Wales"),"Local Authority",CentrepointSourced[[#This Row],[LA type]])</f>
        <v>Unitary</v>
      </c>
      <c r="T200" s="41">
        <f>IF(TRIM(CentrepointSourced[[#This Row],[Presented HS]])="",0,IF(CentrepointSourced[[#This Row],[Presented HS]]="&lt;5",2.5,IF(CentrepointSourced[[#This Row],[Presented HS]]="&lt;10",5,VALUE(TRIM(CentrepointSourced[[#This Row],[Presented HS]])))))</f>
        <v>0</v>
      </c>
      <c r="U200" s="41">
        <f>IF(TRIM(CentrepointSourced[[#This Row],[Assessed HS]])="",0,IF(CentrepointSourced[[#This Row],[Assessed HS]]="&lt;5",2.5,IF(CentrepointSourced[[#This Row],[Assessed HS]]="&lt;10",5,VALUE(TRIM(CentrepointSourced[[#This Row],[Assessed HS]])))))</f>
        <v>0</v>
      </c>
      <c r="V200" s="41">
        <f>IF(TRIM(CentrepointSourced[[#This Row],[Presented CS]])="",0,IF(CentrepointSourced[[#This Row],[Presented CS]]="&lt;5",2.5,IF(CentrepointSourced[[#This Row],[Presented CS]]="&lt;10",5,VALUE(TRIM(CentrepointSourced[[#This Row],[Presented CS]])))))</f>
        <v>0</v>
      </c>
      <c r="W200" s="41">
        <f>IF(TRIM(CentrepointSourced[[#This Row],[Assessed CS]])="",0,IF(CentrepointSourced[[#This Row],[Assessed CS]]="&lt;5",2.5,IF(CentrepointSourced[[#This Row],[Assessed CS]]="&lt;10",5,VALUE(TRIM(CentrepointSourced[[#This Row],[Assessed CS]])))))</f>
        <v>0</v>
      </c>
      <c r="X200" s="106">
        <f>IF(CentrepointSourced[[#This Row],[Age]]="16-17",CentrepointSourced[[#This Row],[Presented HS DQ]],0)</f>
        <v>0</v>
      </c>
      <c r="Y200" s="106">
        <f>IF(CentrepointSourced[[#This Row],[Age]]="16-24",CentrepointSourced[[#This Row],[Presented HS DQ]],0)</f>
        <v>0</v>
      </c>
      <c r="Z200" s="106">
        <f>IF(CentrepointSourced[[#This Row],[Age]]="18-24",CentrepointSourced[[#This Row],[Presented HS DQ]],0)</f>
        <v>0</v>
      </c>
      <c r="AA200" s="106">
        <f>IF(CentrepointSourced[[#This Row],[Age]]="16-17",CentrepointSourced[[#This Row],[Presented CS DQ]],0)</f>
        <v>0</v>
      </c>
      <c r="AB200" s="106">
        <f>IF(CentrepointSourced[[#This Row],[Age]]="16-24",CentrepointSourced[[#This Row],[Presented CS DQ]],0)</f>
        <v>0</v>
      </c>
      <c r="AC200" s="106">
        <f>IF(CentrepointSourced[[#This Row],[Age]]="18-24",CentrepointSourced[[#This Row],[Presented CS DQ]],0)</f>
        <v>0</v>
      </c>
      <c r="AD200" s="107">
        <f>IF(CentrepointSourced[[#This Row],[Age]]="16-17",CentrepointSourced[[#This Row],[Assessed HS DQ]],0)</f>
        <v>0</v>
      </c>
      <c r="AE200" s="107">
        <f>IF(CentrepointSourced[[#This Row],[Age]]="16-24",CentrepointSourced[[#This Row],[Assessed HS DQ]],0)</f>
        <v>0</v>
      </c>
      <c r="AF200" s="107">
        <f>IF(CentrepointSourced[[#This Row],[Age]]="18-24",CentrepointSourced[[#This Row],[Assessed HS DQ]],0)</f>
        <v>0</v>
      </c>
      <c r="AG200" s="107">
        <f>IF(CentrepointSourced[[#This Row],[Age]]="16-17",CentrepointSourced[[#This Row],[Assessed CS DQ]],0)</f>
        <v>0</v>
      </c>
      <c r="AH200" s="107">
        <f>IF(CentrepointSourced[[#This Row],[Age]]="16-24",CentrepointSourced[[#This Row],[Assessed CS DQ]],0)</f>
        <v>0</v>
      </c>
      <c r="AI200" s="107">
        <f>IF(CentrepointSourced[[#This Row],[Age]]="18-24",CentrepointSourced[[#This Row],[Assessed CS DQ]],0)</f>
        <v>0</v>
      </c>
    </row>
    <row r="201" spans="1:35" customFormat="1" ht="13.5" customHeight="1">
      <c r="A201" s="45" t="s">
        <v>40</v>
      </c>
      <c r="B201" s="45" t="s">
        <v>176</v>
      </c>
      <c r="C201" s="45" t="s">
        <v>165</v>
      </c>
      <c r="D201" s="45"/>
      <c r="E201" s="67">
        <v>2013</v>
      </c>
      <c r="F201" s="67" t="s">
        <v>25</v>
      </c>
      <c r="G201" s="67"/>
      <c r="H201" s="68"/>
      <c r="I201" s="67"/>
      <c r="J201" s="45"/>
      <c r="K201" s="67"/>
      <c r="L201" s="67"/>
      <c r="M201" s="67"/>
      <c r="N201" s="67"/>
      <c r="O201" s="67"/>
      <c r="P201" s="67"/>
      <c r="Q201" s="41" t="str">
        <f>IF(CentrepointSourced[[#This Row],[Country]]="Northern Ireland","Northern Ireland",IFERROR(VLOOKUP(CentrepointSourced[[#This Row],[Local Authority]],LKP_LANameDQ[],2,FALSE),CentrepointSourced[[#This Row],[Local Authority]]))</f>
        <v>Cheshire East</v>
      </c>
      <c r="R201" s="41" t="str">
        <f>IF(CentrepointSourced[[#This Row],[LA type]]="County","",INDEX(ConsolGeog[lad14cd],MATCH(CentrepointSourced[[#This Row],[Local Authority DQ]],ConsolGeog[la_name],0)))</f>
        <v>E06000049</v>
      </c>
      <c r="S201" s="41" t="str">
        <f>IF(OR(CentrepointSourced[[#This Row],[Country]]="Northern Ireland",CentrepointSourced[[#This Row],[Country]]="Scotland",CentrepointSourced[[#This Row],[Country]]="Wales"),"Local Authority",CentrepointSourced[[#This Row],[LA type]])</f>
        <v>Unitary</v>
      </c>
      <c r="T201" s="41">
        <f>IF(TRIM(CentrepointSourced[[#This Row],[Presented HS]])="",0,IF(CentrepointSourced[[#This Row],[Presented HS]]="&lt;5",2.5,IF(CentrepointSourced[[#This Row],[Presented HS]]="&lt;10",5,VALUE(TRIM(CentrepointSourced[[#This Row],[Presented HS]])))))</f>
        <v>0</v>
      </c>
      <c r="U201" s="41">
        <f>IF(TRIM(CentrepointSourced[[#This Row],[Assessed HS]])="",0,IF(CentrepointSourced[[#This Row],[Assessed HS]]="&lt;5",2.5,IF(CentrepointSourced[[#This Row],[Assessed HS]]="&lt;10",5,VALUE(TRIM(CentrepointSourced[[#This Row],[Assessed HS]])))))</f>
        <v>0</v>
      </c>
      <c r="V201" s="41">
        <f>IF(TRIM(CentrepointSourced[[#This Row],[Presented CS]])="",0,IF(CentrepointSourced[[#This Row],[Presented CS]]="&lt;5",2.5,IF(CentrepointSourced[[#This Row],[Presented CS]]="&lt;10",5,VALUE(TRIM(CentrepointSourced[[#This Row],[Presented CS]])))))</f>
        <v>0</v>
      </c>
      <c r="W201" s="41">
        <f>IF(TRIM(CentrepointSourced[[#This Row],[Assessed CS]])="",0,IF(CentrepointSourced[[#This Row],[Assessed CS]]="&lt;5",2.5,IF(CentrepointSourced[[#This Row],[Assessed CS]]="&lt;10",5,VALUE(TRIM(CentrepointSourced[[#This Row],[Assessed CS]])))))</f>
        <v>0</v>
      </c>
      <c r="X201" s="106">
        <f>IF(CentrepointSourced[[#This Row],[Age]]="16-17",CentrepointSourced[[#This Row],[Presented HS DQ]],0)</f>
        <v>0</v>
      </c>
      <c r="Y201" s="106">
        <f>IF(CentrepointSourced[[#This Row],[Age]]="16-24",CentrepointSourced[[#This Row],[Presented HS DQ]],0)</f>
        <v>0</v>
      </c>
      <c r="Z201" s="106">
        <f>IF(CentrepointSourced[[#This Row],[Age]]="18-24",CentrepointSourced[[#This Row],[Presented HS DQ]],0)</f>
        <v>0</v>
      </c>
      <c r="AA201" s="106">
        <f>IF(CentrepointSourced[[#This Row],[Age]]="16-17",CentrepointSourced[[#This Row],[Presented CS DQ]],0)</f>
        <v>0</v>
      </c>
      <c r="AB201" s="106">
        <f>IF(CentrepointSourced[[#This Row],[Age]]="16-24",CentrepointSourced[[#This Row],[Presented CS DQ]],0)</f>
        <v>0</v>
      </c>
      <c r="AC201" s="106">
        <f>IF(CentrepointSourced[[#This Row],[Age]]="18-24",CentrepointSourced[[#This Row],[Presented CS DQ]],0)</f>
        <v>0</v>
      </c>
      <c r="AD201" s="107">
        <f>IF(CentrepointSourced[[#This Row],[Age]]="16-17",CentrepointSourced[[#This Row],[Assessed HS DQ]],0)</f>
        <v>0</v>
      </c>
      <c r="AE201" s="107">
        <f>IF(CentrepointSourced[[#This Row],[Age]]="16-24",CentrepointSourced[[#This Row],[Assessed HS DQ]],0)</f>
        <v>0</v>
      </c>
      <c r="AF201" s="107">
        <f>IF(CentrepointSourced[[#This Row],[Age]]="18-24",CentrepointSourced[[#This Row],[Assessed HS DQ]],0)</f>
        <v>0</v>
      </c>
      <c r="AG201" s="107">
        <f>IF(CentrepointSourced[[#This Row],[Age]]="16-17",CentrepointSourced[[#This Row],[Assessed CS DQ]],0)</f>
        <v>0</v>
      </c>
      <c r="AH201" s="107">
        <f>IF(CentrepointSourced[[#This Row],[Age]]="16-24",CentrepointSourced[[#This Row],[Assessed CS DQ]],0)</f>
        <v>0</v>
      </c>
      <c r="AI201" s="107">
        <f>IF(CentrepointSourced[[#This Row],[Age]]="18-24",CentrepointSourced[[#This Row],[Assessed CS DQ]],0)</f>
        <v>0</v>
      </c>
    </row>
    <row r="202" spans="1:35" customFormat="1" ht="13.5" customHeight="1">
      <c r="A202" s="45" t="s">
        <v>40</v>
      </c>
      <c r="B202" s="45" t="s">
        <v>176</v>
      </c>
      <c r="C202" s="45" t="s">
        <v>165</v>
      </c>
      <c r="D202" s="45"/>
      <c r="E202" s="67">
        <v>2013</v>
      </c>
      <c r="F202" s="67" t="s">
        <v>26</v>
      </c>
      <c r="G202" s="67"/>
      <c r="H202" s="68"/>
      <c r="I202" s="67"/>
      <c r="J202" s="45"/>
      <c r="K202" s="67"/>
      <c r="L202" s="67"/>
      <c r="M202" s="67"/>
      <c r="N202" s="67"/>
      <c r="O202" s="67"/>
      <c r="P202" s="67"/>
      <c r="Q202" s="41" t="str">
        <f>IF(CentrepointSourced[[#This Row],[Country]]="Northern Ireland","Northern Ireland",IFERROR(VLOOKUP(CentrepointSourced[[#This Row],[Local Authority]],LKP_LANameDQ[],2,FALSE),CentrepointSourced[[#This Row],[Local Authority]]))</f>
        <v>Cheshire East</v>
      </c>
      <c r="R202" s="41" t="str">
        <f>IF(CentrepointSourced[[#This Row],[LA type]]="County","",INDEX(ConsolGeog[lad14cd],MATCH(CentrepointSourced[[#This Row],[Local Authority DQ]],ConsolGeog[la_name],0)))</f>
        <v>E06000049</v>
      </c>
      <c r="S202" s="41" t="str">
        <f>IF(OR(CentrepointSourced[[#This Row],[Country]]="Northern Ireland",CentrepointSourced[[#This Row],[Country]]="Scotland",CentrepointSourced[[#This Row],[Country]]="Wales"),"Local Authority",CentrepointSourced[[#This Row],[LA type]])</f>
        <v>Unitary</v>
      </c>
      <c r="T202" s="41">
        <f>IF(TRIM(CentrepointSourced[[#This Row],[Presented HS]])="",0,IF(CentrepointSourced[[#This Row],[Presented HS]]="&lt;5",2.5,IF(CentrepointSourced[[#This Row],[Presented HS]]="&lt;10",5,VALUE(TRIM(CentrepointSourced[[#This Row],[Presented HS]])))))</f>
        <v>0</v>
      </c>
      <c r="U202" s="41">
        <f>IF(TRIM(CentrepointSourced[[#This Row],[Assessed HS]])="",0,IF(CentrepointSourced[[#This Row],[Assessed HS]]="&lt;5",2.5,IF(CentrepointSourced[[#This Row],[Assessed HS]]="&lt;10",5,VALUE(TRIM(CentrepointSourced[[#This Row],[Assessed HS]])))))</f>
        <v>0</v>
      </c>
      <c r="V202" s="41">
        <f>IF(TRIM(CentrepointSourced[[#This Row],[Presented CS]])="",0,IF(CentrepointSourced[[#This Row],[Presented CS]]="&lt;5",2.5,IF(CentrepointSourced[[#This Row],[Presented CS]]="&lt;10",5,VALUE(TRIM(CentrepointSourced[[#This Row],[Presented CS]])))))</f>
        <v>0</v>
      </c>
      <c r="W202" s="41">
        <f>IF(TRIM(CentrepointSourced[[#This Row],[Assessed CS]])="",0,IF(CentrepointSourced[[#This Row],[Assessed CS]]="&lt;5",2.5,IF(CentrepointSourced[[#This Row],[Assessed CS]]="&lt;10",5,VALUE(TRIM(CentrepointSourced[[#This Row],[Assessed CS]])))))</f>
        <v>0</v>
      </c>
      <c r="X202" s="106">
        <f>IF(CentrepointSourced[[#This Row],[Age]]="16-17",CentrepointSourced[[#This Row],[Presented HS DQ]],0)</f>
        <v>0</v>
      </c>
      <c r="Y202" s="106">
        <f>IF(CentrepointSourced[[#This Row],[Age]]="16-24",CentrepointSourced[[#This Row],[Presented HS DQ]],0)</f>
        <v>0</v>
      </c>
      <c r="Z202" s="106">
        <f>IF(CentrepointSourced[[#This Row],[Age]]="18-24",CentrepointSourced[[#This Row],[Presented HS DQ]],0)</f>
        <v>0</v>
      </c>
      <c r="AA202" s="106">
        <f>IF(CentrepointSourced[[#This Row],[Age]]="16-17",CentrepointSourced[[#This Row],[Presented CS DQ]],0)</f>
        <v>0</v>
      </c>
      <c r="AB202" s="106">
        <f>IF(CentrepointSourced[[#This Row],[Age]]="16-24",CentrepointSourced[[#This Row],[Presented CS DQ]],0)</f>
        <v>0</v>
      </c>
      <c r="AC202" s="106">
        <f>IF(CentrepointSourced[[#This Row],[Age]]="18-24",CentrepointSourced[[#This Row],[Presented CS DQ]],0)</f>
        <v>0</v>
      </c>
      <c r="AD202" s="107">
        <f>IF(CentrepointSourced[[#This Row],[Age]]="16-17",CentrepointSourced[[#This Row],[Assessed HS DQ]],0)</f>
        <v>0</v>
      </c>
      <c r="AE202" s="107">
        <f>IF(CentrepointSourced[[#This Row],[Age]]="16-24",CentrepointSourced[[#This Row],[Assessed HS DQ]],0)</f>
        <v>0</v>
      </c>
      <c r="AF202" s="107">
        <f>IF(CentrepointSourced[[#This Row],[Age]]="18-24",CentrepointSourced[[#This Row],[Assessed HS DQ]],0)</f>
        <v>0</v>
      </c>
      <c r="AG202" s="107">
        <f>IF(CentrepointSourced[[#This Row],[Age]]="16-17",CentrepointSourced[[#This Row],[Assessed CS DQ]],0)</f>
        <v>0</v>
      </c>
      <c r="AH202" s="107">
        <f>IF(CentrepointSourced[[#This Row],[Age]]="16-24",CentrepointSourced[[#This Row],[Assessed CS DQ]],0)</f>
        <v>0</v>
      </c>
      <c r="AI202" s="107">
        <f>IF(CentrepointSourced[[#This Row],[Age]]="18-24",CentrepointSourced[[#This Row],[Assessed CS DQ]],0)</f>
        <v>0</v>
      </c>
    </row>
    <row r="203" spans="1:35" customFormat="1" ht="13.5" customHeight="1">
      <c r="A203" s="45" t="s">
        <v>40</v>
      </c>
      <c r="B203" s="45" t="s">
        <v>176</v>
      </c>
      <c r="C203" s="45" t="s">
        <v>165</v>
      </c>
      <c r="D203" s="45"/>
      <c r="E203" s="67">
        <v>2014</v>
      </c>
      <c r="F203" s="67" t="s">
        <v>25</v>
      </c>
      <c r="G203" s="67">
        <v>52</v>
      </c>
      <c r="H203" s="68">
        <v>1</v>
      </c>
      <c r="I203" s="67">
        <v>0</v>
      </c>
      <c r="J203" s="45"/>
      <c r="K203" s="67"/>
      <c r="L203" s="67"/>
      <c r="M203" s="67"/>
      <c r="N203" s="67"/>
      <c r="O203" s="67"/>
      <c r="P203" s="67"/>
      <c r="Q203" s="41" t="str">
        <f>IF(CentrepointSourced[[#This Row],[Country]]="Northern Ireland","Northern Ireland",IFERROR(VLOOKUP(CentrepointSourced[[#This Row],[Local Authority]],LKP_LANameDQ[],2,FALSE),CentrepointSourced[[#This Row],[Local Authority]]))</f>
        <v>Cheshire East</v>
      </c>
      <c r="R203" s="41" t="str">
        <f>IF(CentrepointSourced[[#This Row],[LA type]]="County","",INDEX(ConsolGeog[lad14cd],MATCH(CentrepointSourced[[#This Row],[Local Authority DQ]],ConsolGeog[la_name],0)))</f>
        <v>E06000049</v>
      </c>
      <c r="S203" s="41" t="str">
        <f>IF(OR(CentrepointSourced[[#This Row],[Country]]="Northern Ireland",CentrepointSourced[[#This Row],[Country]]="Scotland",CentrepointSourced[[#This Row],[Country]]="Wales"),"Local Authority",CentrepointSourced[[#This Row],[LA type]])</f>
        <v>Unitary</v>
      </c>
      <c r="T203" s="41">
        <f>IF(TRIM(CentrepointSourced[[#This Row],[Presented HS]])="",0,IF(CentrepointSourced[[#This Row],[Presented HS]]="&lt;5",2.5,IF(CentrepointSourced[[#This Row],[Presented HS]]="&lt;10",5,VALUE(TRIM(CentrepointSourced[[#This Row],[Presented HS]])))))</f>
        <v>52</v>
      </c>
      <c r="U203" s="41">
        <f>IF(TRIM(CentrepointSourced[[#This Row],[Assessed HS]])="",0,IF(CentrepointSourced[[#This Row],[Assessed HS]]="&lt;5",2.5,IF(CentrepointSourced[[#This Row],[Assessed HS]]="&lt;10",5,VALUE(TRIM(CentrepointSourced[[#This Row],[Assessed HS]])))))</f>
        <v>1</v>
      </c>
      <c r="V203" s="41">
        <f>IF(TRIM(CentrepointSourced[[#This Row],[Presented CS]])="",0,IF(CentrepointSourced[[#This Row],[Presented CS]]="&lt;5",2.5,IF(CentrepointSourced[[#This Row],[Presented CS]]="&lt;10",5,VALUE(TRIM(CentrepointSourced[[#This Row],[Presented CS]])))))</f>
        <v>0</v>
      </c>
      <c r="W203" s="41">
        <f>IF(TRIM(CentrepointSourced[[#This Row],[Assessed CS]])="",0,IF(CentrepointSourced[[#This Row],[Assessed CS]]="&lt;5",2.5,IF(CentrepointSourced[[#This Row],[Assessed CS]]="&lt;10",5,VALUE(TRIM(CentrepointSourced[[#This Row],[Assessed CS]])))))</f>
        <v>0</v>
      </c>
      <c r="X203" s="106">
        <f>IF(CentrepointSourced[[#This Row],[Age]]="16-17",CentrepointSourced[[#This Row],[Presented HS DQ]],0)</f>
        <v>52</v>
      </c>
      <c r="Y203" s="106">
        <f>IF(CentrepointSourced[[#This Row],[Age]]="16-24",CentrepointSourced[[#This Row],[Presented HS DQ]],0)</f>
        <v>0</v>
      </c>
      <c r="Z203" s="106">
        <f>IF(CentrepointSourced[[#This Row],[Age]]="18-24",CentrepointSourced[[#This Row],[Presented HS DQ]],0)</f>
        <v>0</v>
      </c>
      <c r="AA203" s="106">
        <f>IF(CentrepointSourced[[#This Row],[Age]]="16-17",CentrepointSourced[[#This Row],[Presented CS DQ]],0)</f>
        <v>0</v>
      </c>
      <c r="AB203" s="106">
        <f>IF(CentrepointSourced[[#This Row],[Age]]="16-24",CentrepointSourced[[#This Row],[Presented CS DQ]],0)</f>
        <v>0</v>
      </c>
      <c r="AC203" s="106">
        <f>IF(CentrepointSourced[[#This Row],[Age]]="18-24",CentrepointSourced[[#This Row],[Presented CS DQ]],0)</f>
        <v>0</v>
      </c>
      <c r="AD203" s="107">
        <f>IF(CentrepointSourced[[#This Row],[Age]]="16-17",CentrepointSourced[[#This Row],[Assessed HS DQ]],0)</f>
        <v>1</v>
      </c>
      <c r="AE203" s="107">
        <f>IF(CentrepointSourced[[#This Row],[Age]]="16-24",CentrepointSourced[[#This Row],[Assessed HS DQ]],0)</f>
        <v>0</v>
      </c>
      <c r="AF203" s="107">
        <f>IF(CentrepointSourced[[#This Row],[Age]]="18-24",CentrepointSourced[[#This Row],[Assessed HS DQ]],0)</f>
        <v>0</v>
      </c>
      <c r="AG203" s="107">
        <f>IF(CentrepointSourced[[#This Row],[Age]]="16-17",CentrepointSourced[[#This Row],[Assessed CS DQ]],0)</f>
        <v>0</v>
      </c>
      <c r="AH203" s="107">
        <f>IF(CentrepointSourced[[#This Row],[Age]]="16-24",CentrepointSourced[[#This Row],[Assessed CS DQ]],0)</f>
        <v>0</v>
      </c>
      <c r="AI203" s="107">
        <f>IF(CentrepointSourced[[#This Row],[Age]]="18-24",CentrepointSourced[[#This Row],[Assessed CS DQ]],0)</f>
        <v>0</v>
      </c>
    </row>
    <row r="204" spans="1:35" customFormat="1" ht="13.5" customHeight="1">
      <c r="A204" s="45" t="s">
        <v>40</v>
      </c>
      <c r="B204" s="45" t="s">
        <v>176</v>
      </c>
      <c r="C204" s="45" t="s">
        <v>165</v>
      </c>
      <c r="D204" s="45"/>
      <c r="E204" s="67">
        <v>2014</v>
      </c>
      <c r="F204" s="67" t="s">
        <v>26</v>
      </c>
      <c r="G204" s="67">
        <v>731</v>
      </c>
      <c r="H204" s="68">
        <v>48</v>
      </c>
      <c r="I204" s="67">
        <v>22</v>
      </c>
      <c r="J204" s="45"/>
      <c r="K204" s="67"/>
      <c r="L204" s="67"/>
      <c r="M204" s="67"/>
      <c r="N204" s="67"/>
      <c r="O204" s="67"/>
      <c r="P204" s="67"/>
      <c r="Q204" s="41" t="str">
        <f>IF(CentrepointSourced[[#This Row],[Country]]="Northern Ireland","Northern Ireland",IFERROR(VLOOKUP(CentrepointSourced[[#This Row],[Local Authority]],LKP_LANameDQ[],2,FALSE),CentrepointSourced[[#This Row],[Local Authority]]))</f>
        <v>Cheshire East</v>
      </c>
      <c r="R204" s="41" t="str">
        <f>IF(CentrepointSourced[[#This Row],[LA type]]="County","",INDEX(ConsolGeog[lad14cd],MATCH(CentrepointSourced[[#This Row],[Local Authority DQ]],ConsolGeog[la_name],0)))</f>
        <v>E06000049</v>
      </c>
      <c r="S204" s="41" t="str">
        <f>IF(OR(CentrepointSourced[[#This Row],[Country]]="Northern Ireland",CentrepointSourced[[#This Row],[Country]]="Scotland",CentrepointSourced[[#This Row],[Country]]="Wales"),"Local Authority",CentrepointSourced[[#This Row],[LA type]])</f>
        <v>Unitary</v>
      </c>
      <c r="T204" s="41">
        <f>IF(TRIM(CentrepointSourced[[#This Row],[Presented HS]])="",0,IF(CentrepointSourced[[#This Row],[Presented HS]]="&lt;5",2.5,IF(CentrepointSourced[[#This Row],[Presented HS]]="&lt;10",5,VALUE(TRIM(CentrepointSourced[[#This Row],[Presented HS]])))))</f>
        <v>731</v>
      </c>
      <c r="U204" s="41">
        <f>IF(TRIM(CentrepointSourced[[#This Row],[Assessed HS]])="",0,IF(CentrepointSourced[[#This Row],[Assessed HS]]="&lt;5",2.5,IF(CentrepointSourced[[#This Row],[Assessed HS]]="&lt;10",5,VALUE(TRIM(CentrepointSourced[[#This Row],[Assessed HS]])))))</f>
        <v>48</v>
      </c>
      <c r="V204" s="41">
        <f>IF(TRIM(CentrepointSourced[[#This Row],[Presented CS]])="",0,IF(CentrepointSourced[[#This Row],[Presented CS]]="&lt;5",2.5,IF(CentrepointSourced[[#This Row],[Presented CS]]="&lt;10",5,VALUE(TRIM(CentrepointSourced[[#This Row],[Presented CS]])))))</f>
        <v>0</v>
      </c>
      <c r="W204" s="41">
        <f>IF(TRIM(CentrepointSourced[[#This Row],[Assessed CS]])="",0,IF(CentrepointSourced[[#This Row],[Assessed CS]]="&lt;5",2.5,IF(CentrepointSourced[[#This Row],[Assessed CS]]="&lt;10",5,VALUE(TRIM(CentrepointSourced[[#This Row],[Assessed CS]])))))</f>
        <v>0</v>
      </c>
      <c r="X204" s="106">
        <f>IF(CentrepointSourced[[#This Row],[Age]]="16-17",CentrepointSourced[[#This Row],[Presented HS DQ]],0)</f>
        <v>0</v>
      </c>
      <c r="Y204" s="106">
        <f>IF(CentrepointSourced[[#This Row],[Age]]="16-24",CentrepointSourced[[#This Row],[Presented HS DQ]],0)</f>
        <v>0</v>
      </c>
      <c r="Z204" s="106">
        <f>IF(CentrepointSourced[[#This Row],[Age]]="18-24",CentrepointSourced[[#This Row],[Presented HS DQ]],0)</f>
        <v>731</v>
      </c>
      <c r="AA204" s="106">
        <f>IF(CentrepointSourced[[#This Row],[Age]]="16-17",CentrepointSourced[[#This Row],[Presented CS DQ]],0)</f>
        <v>0</v>
      </c>
      <c r="AB204" s="106">
        <f>IF(CentrepointSourced[[#This Row],[Age]]="16-24",CentrepointSourced[[#This Row],[Presented CS DQ]],0)</f>
        <v>0</v>
      </c>
      <c r="AC204" s="106">
        <f>IF(CentrepointSourced[[#This Row],[Age]]="18-24",CentrepointSourced[[#This Row],[Presented CS DQ]],0)</f>
        <v>0</v>
      </c>
      <c r="AD204" s="107">
        <f>IF(CentrepointSourced[[#This Row],[Age]]="16-17",CentrepointSourced[[#This Row],[Assessed HS DQ]],0)</f>
        <v>0</v>
      </c>
      <c r="AE204" s="107">
        <f>IF(CentrepointSourced[[#This Row],[Age]]="16-24",CentrepointSourced[[#This Row],[Assessed HS DQ]],0)</f>
        <v>0</v>
      </c>
      <c r="AF204" s="107">
        <f>IF(CentrepointSourced[[#This Row],[Age]]="18-24",CentrepointSourced[[#This Row],[Assessed HS DQ]],0)</f>
        <v>48</v>
      </c>
      <c r="AG204" s="107">
        <f>IF(CentrepointSourced[[#This Row],[Age]]="16-17",CentrepointSourced[[#This Row],[Assessed CS DQ]],0)</f>
        <v>0</v>
      </c>
      <c r="AH204" s="107">
        <f>IF(CentrepointSourced[[#This Row],[Age]]="16-24",CentrepointSourced[[#This Row],[Assessed CS DQ]],0)</f>
        <v>0</v>
      </c>
      <c r="AI204" s="107">
        <f>IF(CentrepointSourced[[#This Row],[Age]]="18-24",CentrepointSourced[[#This Row],[Assessed CS DQ]],0)</f>
        <v>0</v>
      </c>
    </row>
    <row r="205" spans="1:35" customFormat="1" ht="13.5" customHeight="1">
      <c r="A205" s="45" t="s">
        <v>40</v>
      </c>
      <c r="B205" s="45" t="s">
        <v>177</v>
      </c>
      <c r="C205" s="45" t="s">
        <v>165</v>
      </c>
      <c r="D205" s="45"/>
      <c r="E205" s="67">
        <v>2012</v>
      </c>
      <c r="F205" s="67" t="s">
        <v>25</v>
      </c>
      <c r="G205" s="67">
        <v>25</v>
      </c>
      <c r="H205" s="68">
        <v>22</v>
      </c>
      <c r="I205" s="67">
        <v>6</v>
      </c>
      <c r="J205" s="45"/>
      <c r="K205" s="67"/>
      <c r="L205" s="67"/>
      <c r="M205" s="67"/>
      <c r="N205" s="67"/>
      <c r="O205" s="67"/>
      <c r="P205" s="67"/>
      <c r="Q205" s="41" t="str">
        <f>IF(CentrepointSourced[[#This Row],[Country]]="Northern Ireland","Northern Ireland",IFERROR(VLOOKUP(CentrepointSourced[[#This Row],[Local Authority]],LKP_LANameDQ[],2,FALSE),CentrepointSourced[[#This Row],[Local Authority]]))</f>
        <v>Cheshire West and Chester</v>
      </c>
      <c r="R205" s="41" t="str">
        <f>IF(CentrepointSourced[[#This Row],[LA type]]="County","",INDEX(ConsolGeog[lad14cd],MATCH(CentrepointSourced[[#This Row],[Local Authority DQ]],ConsolGeog[la_name],0)))</f>
        <v>E06000050</v>
      </c>
      <c r="S205" s="41" t="str">
        <f>IF(OR(CentrepointSourced[[#This Row],[Country]]="Northern Ireland",CentrepointSourced[[#This Row],[Country]]="Scotland",CentrepointSourced[[#This Row],[Country]]="Wales"),"Local Authority",CentrepointSourced[[#This Row],[LA type]])</f>
        <v>Unitary</v>
      </c>
      <c r="T205" s="41">
        <f>IF(TRIM(CentrepointSourced[[#This Row],[Presented HS]])="",0,IF(CentrepointSourced[[#This Row],[Presented HS]]="&lt;5",2.5,IF(CentrepointSourced[[#This Row],[Presented HS]]="&lt;10",5,VALUE(TRIM(CentrepointSourced[[#This Row],[Presented HS]])))))</f>
        <v>25</v>
      </c>
      <c r="U205" s="41">
        <f>IF(TRIM(CentrepointSourced[[#This Row],[Assessed HS]])="",0,IF(CentrepointSourced[[#This Row],[Assessed HS]]="&lt;5",2.5,IF(CentrepointSourced[[#This Row],[Assessed HS]]="&lt;10",5,VALUE(TRIM(CentrepointSourced[[#This Row],[Assessed HS]])))))</f>
        <v>22</v>
      </c>
      <c r="V205" s="41">
        <f>IF(TRIM(CentrepointSourced[[#This Row],[Presented CS]])="",0,IF(CentrepointSourced[[#This Row],[Presented CS]]="&lt;5",2.5,IF(CentrepointSourced[[#This Row],[Presented CS]]="&lt;10",5,VALUE(TRIM(CentrepointSourced[[#This Row],[Presented CS]])))))</f>
        <v>0</v>
      </c>
      <c r="W205" s="41">
        <f>IF(TRIM(CentrepointSourced[[#This Row],[Assessed CS]])="",0,IF(CentrepointSourced[[#This Row],[Assessed CS]]="&lt;5",2.5,IF(CentrepointSourced[[#This Row],[Assessed CS]]="&lt;10",5,VALUE(TRIM(CentrepointSourced[[#This Row],[Assessed CS]])))))</f>
        <v>0</v>
      </c>
      <c r="X205" s="106">
        <f>IF(CentrepointSourced[[#This Row],[Age]]="16-17",CentrepointSourced[[#This Row],[Presented HS DQ]],0)</f>
        <v>25</v>
      </c>
      <c r="Y205" s="106">
        <f>IF(CentrepointSourced[[#This Row],[Age]]="16-24",CentrepointSourced[[#This Row],[Presented HS DQ]],0)</f>
        <v>0</v>
      </c>
      <c r="Z205" s="106">
        <f>IF(CentrepointSourced[[#This Row],[Age]]="18-24",CentrepointSourced[[#This Row],[Presented HS DQ]],0)</f>
        <v>0</v>
      </c>
      <c r="AA205" s="106">
        <f>IF(CentrepointSourced[[#This Row],[Age]]="16-17",CentrepointSourced[[#This Row],[Presented CS DQ]],0)</f>
        <v>0</v>
      </c>
      <c r="AB205" s="106">
        <f>IF(CentrepointSourced[[#This Row],[Age]]="16-24",CentrepointSourced[[#This Row],[Presented CS DQ]],0)</f>
        <v>0</v>
      </c>
      <c r="AC205" s="106">
        <f>IF(CentrepointSourced[[#This Row],[Age]]="18-24",CentrepointSourced[[#This Row],[Presented CS DQ]],0)</f>
        <v>0</v>
      </c>
      <c r="AD205" s="107">
        <f>IF(CentrepointSourced[[#This Row],[Age]]="16-17",CentrepointSourced[[#This Row],[Assessed HS DQ]],0)</f>
        <v>22</v>
      </c>
      <c r="AE205" s="107">
        <f>IF(CentrepointSourced[[#This Row],[Age]]="16-24",CentrepointSourced[[#This Row],[Assessed HS DQ]],0)</f>
        <v>0</v>
      </c>
      <c r="AF205" s="107">
        <f>IF(CentrepointSourced[[#This Row],[Age]]="18-24",CentrepointSourced[[#This Row],[Assessed HS DQ]],0)</f>
        <v>0</v>
      </c>
      <c r="AG205" s="107">
        <f>IF(CentrepointSourced[[#This Row],[Age]]="16-17",CentrepointSourced[[#This Row],[Assessed CS DQ]],0)</f>
        <v>0</v>
      </c>
      <c r="AH205" s="107">
        <f>IF(CentrepointSourced[[#This Row],[Age]]="16-24",CentrepointSourced[[#This Row],[Assessed CS DQ]],0)</f>
        <v>0</v>
      </c>
      <c r="AI205" s="107">
        <f>IF(CentrepointSourced[[#This Row],[Age]]="18-24",CentrepointSourced[[#This Row],[Assessed CS DQ]],0)</f>
        <v>0</v>
      </c>
    </row>
    <row r="206" spans="1:35" customFormat="1" ht="13.5" customHeight="1">
      <c r="A206" s="45" t="s">
        <v>40</v>
      </c>
      <c r="B206" s="45" t="s">
        <v>177</v>
      </c>
      <c r="C206" s="45" t="s">
        <v>165</v>
      </c>
      <c r="D206" s="45"/>
      <c r="E206" s="67">
        <v>2012</v>
      </c>
      <c r="F206" s="67" t="s">
        <v>26</v>
      </c>
      <c r="G206" s="67">
        <v>74</v>
      </c>
      <c r="H206" s="68">
        <v>64</v>
      </c>
      <c r="I206" s="67">
        <v>22</v>
      </c>
      <c r="J206" s="45"/>
      <c r="K206" s="67"/>
      <c r="L206" s="67"/>
      <c r="M206" s="67"/>
      <c r="N206" s="67"/>
      <c r="O206" s="67"/>
      <c r="P206" s="67"/>
      <c r="Q206" s="41" t="str">
        <f>IF(CentrepointSourced[[#This Row],[Country]]="Northern Ireland","Northern Ireland",IFERROR(VLOOKUP(CentrepointSourced[[#This Row],[Local Authority]],LKP_LANameDQ[],2,FALSE),CentrepointSourced[[#This Row],[Local Authority]]))</f>
        <v>Cheshire West and Chester</v>
      </c>
      <c r="R206" s="41" t="str">
        <f>IF(CentrepointSourced[[#This Row],[LA type]]="County","",INDEX(ConsolGeog[lad14cd],MATCH(CentrepointSourced[[#This Row],[Local Authority DQ]],ConsolGeog[la_name],0)))</f>
        <v>E06000050</v>
      </c>
      <c r="S206" s="41" t="str">
        <f>IF(OR(CentrepointSourced[[#This Row],[Country]]="Northern Ireland",CentrepointSourced[[#This Row],[Country]]="Scotland",CentrepointSourced[[#This Row],[Country]]="Wales"),"Local Authority",CentrepointSourced[[#This Row],[LA type]])</f>
        <v>Unitary</v>
      </c>
      <c r="T206" s="41">
        <f>IF(TRIM(CentrepointSourced[[#This Row],[Presented HS]])="",0,IF(CentrepointSourced[[#This Row],[Presented HS]]="&lt;5",2.5,IF(CentrepointSourced[[#This Row],[Presented HS]]="&lt;10",5,VALUE(TRIM(CentrepointSourced[[#This Row],[Presented HS]])))))</f>
        <v>74</v>
      </c>
      <c r="U206" s="41">
        <f>IF(TRIM(CentrepointSourced[[#This Row],[Assessed HS]])="",0,IF(CentrepointSourced[[#This Row],[Assessed HS]]="&lt;5",2.5,IF(CentrepointSourced[[#This Row],[Assessed HS]]="&lt;10",5,VALUE(TRIM(CentrepointSourced[[#This Row],[Assessed HS]])))))</f>
        <v>64</v>
      </c>
      <c r="V206" s="41">
        <f>IF(TRIM(CentrepointSourced[[#This Row],[Presented CS]])="",0,IF(CentrepointSourced[[#This Row],[Presented CS]]="&lt;5",2.5,IF(CentrepointSourced[[#This Row],[Presented CS]]="&lt;10",5,VALUE(TRIM(CentrepointSourced[[#This Row],[Presented CS]])))))</f>
        <v>0</v>
      </c>
      <c r="W206" s="41">
        <f>IF(TRIM(CentrepointSourced[[#This Row],[Assessed CS]])="",0,IF(CentrepointSourced[[#This Row],[Assessed CS]]="&lt;5",2.5,IF(CentrepointSourced[[#This Row],[Assessed CS]]="&lt;10",5,VALUE(TRIM(CentrepointSourced[[#This Row],[Assessed CS]])))))</f>
        <v>0</v>
      </c>
      <c r="X206" s="106">
        <f>IF(CentrepointSourced[[#This Row],[Age]]="16-17",CentrepointSourced[[#This Row],[Presented HS DQ]],0)</f>
        <v>0</v>
      </c>
      <c r="Y206" s="106">
        <f>IF(CentrepointSourced[[#This Row],[Age]]="16-24",CentrepointSourced[[#This Row],[Presented HS DQ]],0)</f>
        <v>0</v>
      </c>
      <c r="Z206" s="106">
        <f>IF(CentrepointSourced[[#This Row],[Age]]="18-24",CentrepointSourced[[#This Row],[Presented HS DQ]],0)</f>
        <v>74</v>
      </c>
      <c r="AA206" s="106">
        <f>IF(CentrepointSourced[[#This Row],[Age]]="16-17",CentrepointSourced[[#This Row],[Presented CS DQ]],0)</f>
        <v>0</v>
      </c>
      <c r="AB206" s="106">
        <f>IF(CentrepointSourced[[#This Row],[Age]]="16-24",CentrepointSourced[[#This Row],[Presented CS DQ]],0)</f>
        <v>0</v>
      </c>
      <c r="AC206" s="106">
        <f>IF(CentrepointSourced[[#This Row],[Age]]="18-24",CentrepointSourced[[#This Row],[Presented CS DQ]],0)</f>
        <v>0</v>
      </c>
      <c r="AD206" s="107">
        <f>IF(CentrepointSourced[[#This Row],[Age]]="16-17",CentrepointSourced[[#This Row],[Assessed HS DQ]],0)</f>
        <v>0</v>
      </c>
      <c r="AE206" s="107">
        <f>IF(CentrepointSourced[[#This Row],[Age]]="16-24",CentrepointSourced[[#This Row],[Assessed HS DQ]],0)</f>
        <v>0</v>
      </c>
      <c r="AF206" s="107">
        <f>IF(CentrepointSourced[[#This Row],[Age]]="18-24",CentrepointSourced[[#This Row],[Assessed HS DQ]],0)</f>
        <v>64</v>
      </c>
      <c r="AG206" s="107">
        <f>IF(CentrepointSourced[[#This Row],[Age]]="16-17",CentrepointSourced[[#This Row],[Assessed CS DQ]],0)</f>
        <v>0</v>
      </c>
      <c r="AH206" s="107">
        <f>IF(CentrepointSourced[[#This Row],[Age]]="16-24",CentrepointSourced[[#This Row],[Assessed CS DQ]],0)</f>
        <v>0</v>
      </c>
      <c r="AI206" s="107">
        <f>IF(CentrepointSourced[[#This Row],[Age]]="18-24",CentrepointSourced[[#This Row],[Assessed CS DQ]],0)</f>
        <v>0</v>
      </c>
    </row>
    <row r="207" spans="1:35" customFormat="1" ht="13.5" customHeight="1">
      <c r="A207" s="45" t="s">
        <v>40</v>
      </c>
      <c r="B207" s="45" t="s">
        <v>177</v>
      </c>
      <c r="C207" s="45" t="s">
        <v>165</v>
      </c>
      <c r="D207" s="45"/>
      <c r="E207" s="67">
        <v>2013</v>
      </c>
      <c r="F207" s="67" t="s">
        <v>25</v>
      </c>
      <c r="G207" s="67">
        <v>34</v>
      </c>
      <c r="H207" s="68">
        <v>27</v>
      </c>
      <c r="I207" s="67">
        <v>11</v>
      </c>
      <c r="J207" s="45"/>
      <c r="K207" s="67"/>
      <c r="L207" s="67"/>
      <c r="M207" s="67"/>
      <c r="N207" s="67"/>
      <c r="O207" s="67"/>
      <c r="P207" s="67"/>
      <c r="Q207" s="41" t="str">
        <f>IF(CentrepointSourced[[#This Row],[Country]]="Northern Ireland","Northern Ireland",IFERROR(VLOOKUP(CentrepointSourced[[#This Row],[Local Authority]],LKP_LANameDQ[],2,FALSE),CentrepointSourced[[#This Row],[Local Authority]]))</f>
        <v>Cheshire West and Chester</v>
      </c>
      <c r="R207" s="41" t="str">
        <f>IF(CentrepointSourced[[#This Row],[LA type]]="County","",INDEX(ConsolGeog[lad14cd],MATCH(CentrepointSourced[[#This Row],[Local Authority DQ]],ConsolGeog[la_name],0)))</f>
        <v>E06000050</v>
      </c>
      <c r="S207" s="41" t="str">
        <f>IF(OR(CentrepointSourced[[#This Row],[Country]]="Northern Ireland",CentrepointSourced[[#This Row],[Country]]="Scotland",CentrepointSourced[[#This Row],[Country]]="Wales"),"Local Authority",CentrepointSourced[[#This Row],[LA type]])</f>
        <v>Unitary</v>
      </c>
      <c r="T207" s="41">
        <f>IF(TRIM(CentrepointSourced[[#This Row],[Presented HS]])="",0,IF(CentrepointSourced[[#This Row],[Presented HS]]="&lt;5",2.5,IF(CentrepointSourced[[#This Row],[Presented HS]]="&lt;10",5,VALUE(TRIM(CentrepointSourced[[#This Row],[Presented HS]])))))</f>
        <v>34</v>
      </c>
      <c r="U207" s="41">
        <f>IF(TRIM(CentrepointSourced[[#This Row],[Assessed HS]])="",0,IF(CentrepointSourced[[#This Row],[Assessed HS]]="&lt;5",2.5,IF(CentrepointSourced[[#This Row],[Assessed HS]]="&lt;10",5,VALUE(TRIM(CentrepointSourced[[#This Row],[Assessed HS]])))))</f>
        <v>27</v>
      </c>
      <c r="V207" s="41">
        <f>IF(TRIM(CentrepointSourced[[#This Row],[Presented CS]])="",0,IF(CentrepointSourced[[#This Row],[Presented CS]]="&lt;5",2.5,IF(CentrepointSourced[[#This Row],[Presented CS]]="&lt;10",5,VALUE(TRIM(CentrepointSourced[[#This Row],[Presented CS]])))))</f>
        <v>0</v>
      </c>
      <c r="W207" s="41">
        <f>IF(TRIM(CentrepointSourced[[#This Row],[Assessed CS]])="",0,IF(CentrepointSourced[[#This Row],[Assessed CS]]="&lt;5",2.5,IF(CentrepointSourced[[#This Row],[Assessed CS]]="&lt;10",5,VALUE(TRIM(CentrepointSourced[[#This Row],[Assessed CS]])))))</f>
        <v>0</v>
      </c>
      <c r="X207" s="106">
        <f>IF(CentrepointSourced[[#This Row],[Age]]="16-17",CentrepointSourced[[#This Row],[Presented HS DQ]],0)</f>
        <v>34</v>
      </c>
      <c r="Y207" s="106">
        <f>IF(CentrepointSourced[[#This Row],[Age]]="16-24",CentrepointSourced[[#This Row],[Presented HS DQ]],0)</f>
        <v>0</v>
      </c>
      <c r="Z207" s="106">
        <f>IF(CentrepointSourced[[#This Row],[Age]]="18-24",CentrepointSourced[[#This Row],[Presented HS DQ]],0)</f>
        <v>0</v>
      </c>
      <c r="AA207" s="106">
        <f>IF(CentrepointSourced[[#This Row],[Age]]="16-17",CentrepointSourced[[#This Row],[Presented CS DQ]],0)</f>
        <v>0</v>
      </c>
      <c r="AB207" s="106">
        <f>IF(CentrepointSourced[[#This Row],[Age]]="16-24",CentrepointSourced[[#This Row],[Presented CS DQ]],0)</f>
        <v>0</v>
      </c>
      <c r="AC207" s="106">
        <f>IF(CentrepointSourced[[#This Row],[Age]]="18-24",CentrepointSourced[[#This Row],[Presented CS DQ]],0)</f>
        <v>0</v>
      </c>
      <c r="AD207" s="107">
        <f>IF(CentrepointSourced[[#This Row],[Age]]="16-17",CentrepointSourced[[#This Row],[Assessed HS DQ]],0)</f>
        <v>27</v>
      </c>
      <c r="AE207" s="107">
        <f>IF(CentrepointSourced[[#This Row],[Age]]="16-24",CentrepointSourced[[#This Row],[Assessed HS DQ]],0)</f>
        <v>0</v>
      </c>
      <c r="AF207" s="107">
        <f>IF(CentrepointSourced[[#This Row],[Age]]="18-24",CentrepointSourced[[#This Row],[Assessed HS DQ]],0)</f>
        <v>0</v>
      </c>
      <c r="AG207" s="107">
        <f>IF(CentrepointSourced[[#This Row],[Age]]="16-17",CentrepointSourced[[#This Row],[Assessed CS DQ]],0)</f>
        <v>0</v>
      </c>
      <c r="AH207" s="107">
        <f>IF(CentrepointSourced[[#This Row],[Age]]="16-24",CentrepointSourced[[#This Row],[Assessed CS DQ]],0)</f>
        <v>0</v>
      </c>
      <c r="AI207" s="107">
        <f>IF(CentrepointSourced[[#This Row],[Age]]="18-24",CentrepointSourced[[#This Row],[Assessed CS DQ]],0)</f>
        <v>0</v>
      </c>
    </row>
    <row r="208" spans="1:35" customFormat="1" ht="13.5" customHeight="1">
      <c r="A208" s="45" t="s">
        <v>40</v>
      </c>
      <c r="B208" s="45" t="s">
        <v>177</v>
      </c>
      <c r="C208" s="45" t="s">
        <v>165</v>
      </c>
      <c r="D208" s="45"/>
      <c r="E208" s="67">
        <v>2013</v>
      </c>
      <c r="F208" s="67" t="s">
        <v>26</v>
      </c>
      <c r="G208" s="67">
        <v>46</v>
      </c>
      <c r="H208" s="68">
        <v>36</v>
      </c>
      <c r="I208" s="67">
        <v>24</v>
      </c>
      <c r="J208" s="45"/>
      <c r="K208" s="67"/>
      <c r="L208" s="67"/>
      <c r="M208" s="67"/>
      <c r="N208" s="67"/>
      <c r="O208" s="67"/>
      <c r="P208" s="67"/>
      <c r="Q208" s="41" t="str">
        <f>IF(CentrepointSourced[[#This Row],[Country]]="Northern Ireland","Northern Ireland",IFERROR(VLOOKUP(CentrepointSourced[[#This Row],[Local Authority]],LKP_LANameDQ[],2,FALSE),CentrepointSourced[[#This Row],[Local Authority]]))</f>
        <v>Cheshire West and Chester</v>
      </c>
      <c r="R208" s="41" t="str">
        <f>IF(CentrepointSourced[[#This Row],[LA type]]="County","",INDEX(ConsolGeog[lad14cd],MATCH(CentrepointSourced[[#This Row],[Local Authority DQ]],ConsolGeog[la_name],0)))</f>
        <v>E06000050</v>
      </c>
      <c r="S208" s="41" t="str">
        <f>IF(OR(CentrepointSourced[[#This Row],[Country]]="Northern Ireland",CentrepointSourced[[#This Row],[Country]]="Scotland",CentrepointSourced[[#This Row],[Country]]="Wales"),"Local Authority",CentrepointSourced[[#This Row],[LA type]])</f>
        <v>Unitary</v>
      </c>
      <c r="T208" s="41">
        <f>IF(TRIM(CentrepointSourced[[#This Row],[Presented HS]])="",0,IF(CentrepointSourced[[#This Row],[Presented HS]]="&lt;5",2.5,IF(CentrepointSourced[[#This Row],[Presented HS]]="&lt;10",5,VALUE(TRIM(CentrepointSourced[[#This Row],[Presented HS]])))))</f>
        <v>46</v>
      </c>
      <c r="U208" s="41">
        <f>IF(TRIM(CentrepointSourced[[#This Row],[Assessed HS]])="",0,IF(CentrepointSourced[[#This Row],[Assessed HS]]="&lt;5",2.5,IF(CentrepointSourced[[#This Row],[Assessed HS]]="&lt;10",5,VALUE(TRIM(CentrepointSourced[[#This Row],[Assessed HS]])))))</f>
        <v>36</v>
      </c>
      <c r="V208" s="41">
        <f>IF(TRIM(CentrepointSourced[[#This Row],[Presented CS]])="",0,IF(CentrepointSourced[[#This Row],[Presented CS]]="&lt;5",2.5,IF(CentrepointSourced[[#This Row],[Presented CS]]="&lt;10",5,VALUE(TRIM(CentrepointSourced[[#This Row],[Presented CS]])))))</f>
        <v>0</v>
      </c>
      <c r="W208" s="41">
        <f>IF(TRIM(CentrepointSourced[[#This Row],[Assessed CS]])="",0,IF(CentrepointSourced[[#This Row],[Assessed CS]]="&lt;5",2.5,IF(CentrepointSourced[[#This Row],[Assessed CS]]="&lt;10",5,VALUE(TRIM(CentrepointSourced[[#This Row],[Assessed CS]])))))</f>
        <v>0</v>
      </c>
      <c r="X208" s="106">
        <f>IF(CentrepointSourced[[#This Row],[Age]]="16-17",CentrepointSourced[[#This Row],[Presented HS DQ]],0)</f>
        <v>0</v>
      </c>
      <c r="Y208" s="106">
        <f>IF(CentrepointSourced[[#This Row],[Age]]="16-24",CentrepointSourced[[#This Row],[Presented HS DQ]],0)</f>
        <v>0</v>
      </c>
      <c r="Z208" s="106">
        <f>IF(CentrepointSourced[[#This Row],[Age]]="18-24",CentrepointSourced[[#This Row],[Presented HS DQ]],0)</f>
        <v>46</v>
      </c>
      <c r="AA208" s="106">
        <f>IF(CentrepointSourced[[#This Row],[Age]]="16-17",CentrepointSourced[[#This Row],[Presented CS DQ]],0)</f>
        <v>0</v>
      </c>
      <c r="AB208" s="106">
        <f>IF(CentrepointSourced[[#This Row],[Age]]="16-24",CentrepointSourced[[#This Row],[Presented CS DQ]],0)</f>
        <v>0</v>
      </c>
      <c r="AC208" s="106">
        <f>IF(CentrepointSourced[[#This Row],[Age]]="18-24",CentrepointSourced[[#This Row],[Presented CS DQ]],0)</f>
        <v>0</v>
      </c>
      <c r="AD208" s="107">
        <f>IF(CentrepointSourced[[#This Row],[Age]]="16-17",CentrepointSourced[[#This Row],[Assessed HS DQ]],0)</f>
        <v>0</v>
      </c>
      <c r="AE208" s="107">
        <f>IF(CentrepointSourced[[#This Row],[Age]]="16-24",CentrepointSourced[[#This Row],[Assessed HS DQ]],0)</f>
        <v>0</v>
      </c>
      <c r="AF208" s="107">
        <f>IF(CentrepointSourced[[#This Row],[Age]]="18-24",CentrepointSourced[[#This Row],[Assessed HS DQ]],0)</f>
        <v>36</v>
      </c>
      <c r="AG208" s="107">
        <f>IF(CentrepointSourced[[#This Row],[Age]]="16-17",CentrepointSourced[[#This Row],[Assessed CS DQ]],0)</f>
        <v>0</v>
      </c>
      <c r="AH208" s="107">
        <f>IF(CentrepointSourced[[#This Row],[Age]]="16-24",CentrepointSourced[[#This Row],[Assessed CS DQ]],0)</f>
        <v>0</v>
      </c>
      <c r="AI208" s="107">
        <f>IF(CentrepointSourced[[#This Row],[Age]]="18-24",CentrepointSourced[[#This Row],[Assessed CS DQ]],0)</f>
        <v>0</v>
      </c>
    </row>
    <row r="209" spans="1:35" customFormat="1" ht="13.5" customHeight="1">
      <c r="A209" s="45" t="s">
        <v>40</v>
      </c>
      <c r="B209" s="45" t="s">
        <v>177</v>
      </c>
      <c r="C209" s="45" t="s">
        <v>165</v>
      </c>
      <c r="D209" s="45"/>
      <c r="E209" s="67">
        <v>2014</v>
      </c>
      <c r="F209" s="67" t="s">
        <v>25</v>
      </c>
      <c r="G209" s="67">
        <v>36</v>
      </c>
      <c r="H209" s="68">
        <v>37</v>
      </c>
      <c r="I209" s="67">
        <v>2</v>
      </c>
      <c r="J209" s="45"/>
      <c r="K209" s="67"/>
      <c r="L209" s="67"/>
      <c r="M209" s="67"/>
      <c r="N209" s="67"/>
      <c r="O209" s="67"/>
      <c r="P209" s="67"/>
      <c r="Q209" s="41" t="str">
        <f>IF(CentrepointSourced[[#This Row],[Country]]="Northern Ireland","Northern Ireland",IFERROR(VLOOKUP(CentrepointSourced[[#This Row],[Local Authority]],LKP_LANameDQ[],2,FALSE),CentrepointSourced[[#This Row],[Local Authority]]))</f>
        <v>Cheshire West and Chester</v>
      </c>
      <c r="R209" s="41" t="str">
        <f>IF(CentrepointSourced[[#This Row],[LA type]]="County","",INDEX(ConsolGeog[lad14cd],MATCH(CentrepointSourced[[#This Row],[Local Authority DQ]],ConsolGeog[la_name],0)))</f>
        <v>E06000050</v>
      </c>
      <c r="S209" s="41" t="str">
        <f>IF(OR(CentrepointSourced[[#This Row],[Country]]="Northern Ireland",CentrepointSourced[[#This Row],[Country]]="Scotland",CentrepointSourced[[#This Row],[Country]]="Wales"),"Local Authority",CentrepointSourced[[#This Row],[LA type]])</f>
        <v>Unitary</v>
      </c>
      <c r="T209" s="41">
        <f>IF(TRIM(CentrepointSourced[[#This Row],[Presented HS]])="",0,IF(CentrepointSourced[[#This Row],[Presented HS]]="&lt;5",2.5,IF(CentrepointSourced[[#This Row],[Presented HS]]="&lt;10",5,VALUE(TRIM(CentrepointSourced[[#This Row],[Presented HS]])))))</f>
        <v>36</v>
      </c>
      <c r="U209" s="41">
        <f>IF(TRIM(CentrepointSourced[[#This Row],[Assessed HS]])="",0,IF(CentrepointSourced[[#This Row],[Assessed HS]]="&lt;5",2.5,IF(CentrepointSourced[[#This Row],[Assessed HS]]="&lt;10",5,VALUE(TRIM(CentrepointSourced[[#This Row],[Assessed HS]])))))</f>
        <v>37</v>
      </c>
      <c r="V209" s="41">
        <f>IF(TRIM(CentrepointSourced[[#This Row],[Presented CS]])="",0,IF(CentrepointSourced[[#This Row],[Presented CS]]="&lt;5",2.5,IF(CentrepointSourced[[#This Row],[Presented CS]]="&lt;10",5,VALUE(TRIM(CentrepointSourced[[#This Row],[Presented CS]])))))</f>
        <v>0</v>
      </c>
      <c r="W209" s="41">
        <f>IF(TRIM(CentrepointSourced[[#This Row],[Assessed CS]])="",0,IF(CentrepointSourced[[#This Row],[Assessed CS]]="&lt;5",2.5,IF(CentrepointSourced[[#This Row],[Assessed CS]]="&lt;10",5,VALUE(TRIM(CentrepointSourced[[#This Row],[Assessed CS]])))))</f>
        <v>0</v>
      </c>
      <c r="X209" s="106">
        <f>IF(CentrepointSourced[[#This Row],[Age]]="16-17",CentrepointSourced[[#This Row],[Presented HS DQ]],0)</f>
        <v>36</v>
      </c>
      <c r="Y209" s="106">
        <f>IF(CentrepointSourced[[#This Row],[Age]]="16-24",CentrepointSourced[[#This Row],[Presented HS DQ]],0)</f>
        <v>0</v>
      </c>
      <c r="Z209" s="106">
        <f>IF(CentrepointSourced[[#This Row],[Age]]="18-24",CentrepointSourced[[#This Row],[Presented HS DQ]],0)</f>
        <v>0</v>
      </c>
      <c r="AA209" s="106">
        <f>IF(CentrepointSourced[[#This Row],[Age]]="16-17",CentrepointSourced[[#This Row],[Presented CS DQ]],0)</f>
        <v>0</v>
      </c>
      <c r="AB209" s="106">
        <f>IF(CentrepointSourced[[#This Row],[Age]]="16-24",CentrepointSourced[[#This Row],[Presented CS DQ]],0)</f>
        <v>0</v>
      </c>
      <c r="AC209" s="106">
        <f>IF(CentrepointSourced[[#This Row],[Age]]="18-24",CentrepointSourced[[#This Row],[Presented CS DQ]],0)</f>
        <v>0</v>
      </c>
      <c r="AD209" s="107">
        <f>IF(CentrepointSourced[[#This Row],[Age]]="16-17",CentrepointSourced[[#This Row],[Assessed HS DQ]],0)</f>
        <v>37</v>
      </c>
      <c r="AE209" s="107">
        <f>IF(CentrepointSourced[[#This Row],[Age]]="16-24",CentrepointSourced[[#This Row],[Assessed HS DQ]],0)</f>
        <v>0</v>
      </c>
      <c r="AF209" s="107">
        <f>IF(CentrepointSourced[[#This Row],[Age]]="18-24",CentrepointSourced[[#This Row],[Assessed HS DQ]],0)</f>
        <v>0</v>
      </c>
      <c r="AG209" s="107">
        <f>IF(CentrepointSourced[[#This Row],[Age]]="16-17",CentrepointSourced[[#This Row],[Assessed CS DQ]],0)</f>
        <v>0</v>
      </c>
      <c r="AH209" s="107">
        <f>IF(CentrepointSourced[[#This Row],[Age]]="16-24",CentrepointSourced[[#This Row],[Assessed CS DQ]],0)</f>
        <v>0</v>
      </c>
      <c r="AI209" s="107">
        <f>IF(CentrepointSourced[[#This Row],[Age]]="18-24",CentrepointSourced[[#This Row],[Assessed CS DQ]],0)</f>
        <v>0</v>
      </c>
    </row>
    <row r="210" spans="1:35" customFormat="1" ht="13.5" customHeight="1">
      <c r="A210" s="45" t="s">
        <v>40</v>
      </c>
      <c r="B210" s="45" t="s">
        <v>177</v>
      </c>
      <c r="C210" s="45" t="s">
        <v>165</v>
      </c>
      <c r="D210" s="45"/>
      <c r="E210" s="67">
        <v>2014</v>
      </c>
      <c r="F210" s="67" t="s">
        <v>26</v>
      </c>
      <c r="G210" s="67">
        <v>67</v>
      </c>
      <c r="H210" s="68">
        <v>56</v>
      </c>
      <c r="I210" s="67">
        <v>13</v>
      </c>
      <c r="J210" s="45"/>
      <c r="K210" s="67"/>
      <c r="L210" s="67"/>
      <c r="M210" s="67"/>
      <c r="N210" s="67"/>
      <c r="O210" s="67"/>
      <c r="P210" s="67"/>
      <c r="Q210" s="41" t="str">
        <f>IF(CentrepointSourced[[#This Row],[Country]]="Northern Ireland","Northern Ireland",IFERROR(VLOOKUP(CentrepointSourced[[#This Row],[Local Authority]],LKP_LANameDQ[],2,FALSE),CentrepointSourced[[#This Row],[Local Authority]]))</f>
        <v>Cheshire West and Chester</v>
      </c>
      <c r="R210" s="41" t="str">
        <f>IF(CentrepointSourced[[#This Row],[LA type]]="County","",INDEX(ConsolGeog[lad14cd],MATCH(CentrepointSourced[[#This Row],[Local Authority DQ]],ConsolGeog[la_name],0)))</f>
        <v>E06000050</v>
      </c>
      <c r="S210" s="41" t="str">
        <f>IF(OR(CentrepointSourced[[#This Row],[Country]]="Northern Ireland",CentrepointSourced[[#This Row],[Country]]="Scotland",CentrepointSourced[[#This Row],[Country]]="Wales"),"Local Authority",CentrepointSourced[[#This Row],[LA type]])</f>
        <v>Unitary</v>
      </c>
      <c r="T210" s="41">
        <f>IF(TRIM(CentrepointSourced[[#This Row],[Presented HS]])="",0,IF(CentrepointSourced[[#This Row],[Presented HS]]="&lt;5",2.5,IF(CentrepointSourced[[#This Row],[Presented HS]]="&lt;10",5,VALUE(TRIM(CentrepointSourced[[#This Row],[Presented HS]])))))</f>
        <v>67</v>
      </c>
      <c r="U210" s="41">
        <f>IF(TRIM(CentrepointSourced[[#This Row],[Assessed HS]])="",0,IF(CentrepointSourced[[#This Row],[Assessed HS]]="&lt;5",2.5,IF(CentrepointSourced[[#This Row],[Assessed HS]]="&lt;10",5,VALUE(TRIM(CentrepointSourced[[#This Row],[Assessed HS]])))))</f>
        <v>56</v>
      </c>
      <c r="V210" s="41">
        <f>IF(TRIM(CentrepointSourced[[#This Row],[Presented CS]])="",0,IF(CentrepointSourced[[#This Row],[Presented CS]]="&lt;5",2.5,IF(CentrepointSourced[[#This Row],[Presented CS]]="&lt;10",5,VALUE(TRIM(CentrepointSourced[[#This Row],[Presented CS]])))))</f>
        <v>0</v>
      </c>
      <c r="W210" s="41">
        <f>IF(TRIM(CentrepointSourced[[#This Row],[Assessed CS]])="",0,IF(CentrepointSourced[[#This Row],[Assessed CS]]="&lt;5",2.5,IF(CentrepointSourced[[#This Row],[Assessed CS]]="&lt;10",5,VALUE(TRIM(CentrepointSourced[[#This Row],[Assessed CS]])))))</f>
        <v>0</v>
      </c>
      <c r="X210" s="106">
        <f>IF(CentrepointSourced[[#This Row],[Age]]="16-17",CentrepointSourced[[#This Row],[Presented HS DQ]],0)</f>
        <v>0</v>
      </c>
      <c r="Y210" s="106">
        <f>IF(CentrepointSourced[[#This Row],[Age]]="16-24",CentrepointSourced[[#This Row],[Presented HS DQ]],0)</f>
        <v>0</v>
      </c>
      <c r="Z210" s="106">
        <f>IF(CentrepointSourced[[#This Row],[Age]]="18-24",CentrepointSourced[[#This Row],[Presented HS DQ]],0)</f>
        <v>67</v>
      </c>
      <c r="AA210" s="106">
        <f>IF(CentrepointSourced[[#This Row],[Age]]="16-17",CentrepointSourced[[#This Row],[Presented CS DQ]],0)</f>
        <v>0</v>
      </c>
      <c r="AB210" s="106">
        <f>IF(CentrepointSourced[[#This Row],[Age]]="16-24",CentrepointSourced[[#This Row],[Presented CS DQ]],0)</f>
        <v>0</v>
      </c>
      <c r="AC210" s="106">
        <f>IF(CentrepointSourced[[#This Row],[Age]]="18-24",CentrepointSourced[[#This Row],[Presented CS DQ]],0)</f>
        <v>0</v>
      </c>
      <c r="AD210" s="107">
        <f>IF(CentrepointSourced[[#This Row],[Age]]="16-17",CentrepointSourced[[#This Row],[Assessed HS DQ]],0)</f>
        <v>0</v>
      </c>
      <c r="AE210" s="107">
        <f>IF(CentrepointSourced[[#This Row],[Age]]="16-24",CentrepointSourced[[#This Row],[Assessed HS DQ]],0)</f>
        <v>0</v>
      </c>
      <c r="AF210" s="107">
        <f>IF(CentrepointSourced[[#This Row],[Age]]="18-24",CentrepointSourced[[#This Row],[Assessed HS DQ]],0)</f>
        <v>56</v>
      </c>
      <c r="AG210" s="107">
        <f>IF(CentrepointSourced[[#This Row],[Age]]="16-17",CentrepointSourced[[#This Row],[Assessed CS DQ]],0)</f>
        <v>0</v>
      </c>
      <c r="AH210" s="107">
        <f>IF(CentrepointSourced[[#This Row],[Age]]="16-24",CentrepointSourced[[#This Row],[Assessed CS DQ]],0)</f>
        <v>0</v>
      </c>
      <c r="AI210" s="107">
        <f>IF(CentrepointSourced[[#This Row],[Age]]="18-24",CentrepointSourced[[#This Row],[Assessed CS DQ]],0)</f>
        <v>0</v>
      </c>
    </row>
    <row r="211" spans="1:35" customFormat="1" ht="13.5" customHeight="1">
      <c r="A211" s="45" t="s">
        <v>40</v>
      </c>
      <c r="B211" s="62" t="s">
        <v>61</v>
      </c>
      <c r="C211" s="45" t="s">
        <v>42</v>
      </c>
      <c r="D211" s="62"/>
      <c r="E211" s="67">
        <v>2012</v>
      </c>
      <c r="F211" s="67" t="s">
        <v>25</v>
      </c>
      <c r="G211" s="67">
        <v>2</v>
      </c>
      <c r="H211" s="68">
        <v>0</v>
      </c>
      <c r="I211" s="67">
        <v>0</v>
      </c>
      <c r="J211" s="45"/>
      <c r="K211" s="45"/>
      <c r="L211" s="45"/>
      <c r="M211" s="45"/>
      <c r="N211" s="45"/>
      <c r="O211" s="45"/>
      <c r="P211" s="45"/>
      <c r="Q211" s="41" t="str">
        <f>IF(CentrepointSourced[[#This Row],[Country]]="Northern Ireland","Northern Ireland",IFERROR(VLOOKUP(CentrepointSourced[[#This Row],[Local Authority]],LKP_LANameDQ[],2,FALSE),CentrepointSourced[[#This Row],[Local Authority]]))</f>
        <v>Chichester</v>
      </c>
      <c r="R211" s="41" t="str">
        <f>IF(CentrepointSourced[[#This Row],[LA type]]="County","",INDEX(ConsolGeog[lad14cd],MATCH(CentrepointSourced[[#This Row],[Local Authority DQ]],ConsolGeog[la_name],0)))</f>
        <v>E07000225</v>
      </c>
      <c r="S211" s="41" t="str">
        <f>IF(OR(CentrepointSourced[[#This Row],[Country]]="Northern Ireland",CentrepointSourced[[#This Row],[Country]]="Scotland",CentrepointSourced[[#This Row],[Country]]="Wales"),"Local Authority",CentrepointSourced[[#This Row],[LA type]])</f>
        <v>District</v>
      </c>
      <c r="T211" s="41">
        <f>IF(TRIM(CentrepointSourced[[#This Row],[Presented HS]])="",0,IF(CentrepointSourced[[#This Row],[Presented HS]]="&lt;5",2.5,IF(CentrepointSourced[[#This Row],[Presented HS]]="&lt;10",5,VALUE(TRIM(CentrepointSourced[[#This Row],[Presented HS]])))))</f>
        <v>2</v>
      </c>
      <c r="U211" s="41">
        <f>IF(TRIM(CentrepointSourced[[#This Row],[Assessed HS]])="",0,IF(CentrepointSourced[[#This Row],[Assessed HS]]="&lt;5",2.5,IF(CentrepointSourced[[#This Row],[Assessed HS]]="&lt;10",5,VALUE(TRIM(CentrepointSourced[[#This Row],[Assessed HS]])))))</f>
        <v>0</v>
      </c>
      <c r="V211" s="41">
        <f>IF(TRIM(CentrepointSourced[[#This Row],[Presented CS]])="",0,IF(CentrepointSourced[[#This Row],[Presented CS]]="&lt;5",2.5,IF(CentrepointSourced[[#This Row],[Presented CS]]="&lt;10",5,VALUE(TRIM(CentrepointSourced[[#This Row],[Presented CS]])))))</f>
        <v>0</v>
      </c>
      <c r="W211" s="41">
        <f>IF(TRIM(CentrepointSourced[[#This Row],[Assessed CS]])="",0,IF(CentrepointSourced[[#This Row],[Assessed CS]]="&lt;5",2.5,IF(CentrepointSourced[[#This Row],[Assessed CS]]="&lt;10",5,VALUE(TRIM(CentrepointSourced[[#This Row],[Assessed CS]])))))</f>
        <v>0</v>
      </c>
      <c r="X211" s="106">
        <f>IF(CentrepointSourced[[#This Row],[Age]]="16-17",CentrepointSourced[[#This Row],[Presented HS DQ]],0)</f>
        <v>2</v>
      </c>
      <c r="Y211" s="106">
        <f>IF(CentrepointSourced[[#This Row],[Age]]="16-24",CentrepointSourced[[#This Row],[Presented HS DQ]],0)</f>
        <v>0</v>
      </c>
      <c r="Z211" s="106">
        <f>IF(CentrepointSourced[[#This Row],[Age]]="18-24",CentrepointSourced[[#This Row],[Presented HS DQ]],0)</f>
        <v>0</v>
      </c>
      <c r="AA211" s="106">
        <f>IF(CentrepointSourced[[#This Row],[Age]]="16-17",CentrepointSourced[[#This Row],[Presented CS DQ]],0)</f>
        <v>0</v>
      </c>
      <c r="AB211" s="106">
        <f>IF(CentrepointSourced[[#This Row],[Age]]="16-24",CentrepointSourced[[#This Row],[Presented CS DQ]],0)</f>
        <v>0</v>
      </c>
      <c r="AC211" s="106">
        <f>IF(CentrepointSourced[[#This Row],[Age]]="18-24",CentrepointSourced[[#This Row],[Presented CS DQ]],0)</f>
        <v>0</v>
      </c>
      <c r="AD211" s="107">
        <f>IF(CentrepointSourced[[#This Row],[Age]]="16-17",CentrepointSourced[[#This Row],[Assessed HS DQ]],0)</f>
        <v>0</v>
      </c>
      <c r="AE211" s="107">
        <f>IF(CentrepointSourced[[#This Row],[Age]]="16-24",CentrepointSourced[[#This Row],[Assessed HS DQ]],0)</f>
        <v>0</v>
      </c>
      <c r="AF211" s="107">
        <f>IF(CentrepointSourced[[#This Row],[Age]]="18-24",CentrepointSourced[[#This Row],[Assessed HS DQ]],0)</f>
        <v>0</v>
      </c>
      <c r="AG211" s="107">
        <f>IF(CentrepointSourced[[#This Row],[Age]]="16-17",CentrepointSourced[[#This Row],[Assessed CS DQ]],0)</f>
        <v>0</v>
      </c>
      <c r="AH211" s="107">
        <f>IF(CentrepointSourced[[#This Row],[Age]]="16-24",CentrepointSourced[[#This Row],[Assessed CS DQ]],0)</f>
        <v>0</v>
      </c>
      <c r="AI211" s="107">
        <f>IF(CentrepointSourced[[#This Row],[Age]]="18-24",CentrepointSourced[[#This Row],[Assessed CS DQ]],0)</f>
        <v>0</v>
      </c>
    </row>
    <row r="212" spans="1:35" customFormat="1" ht="13.5" customHeight="1">
      <c r="A212" s="45" t="s">
        <v>40</v>
      </c>
      <c r="B212" s="62" t="s">
        <v>61</v>
      </c>
      <c r="C212" s="45" t="s">
        <v>42</v>
      </c>
      <c r="D212" s="62"/>
      <c r="E212" s="67">
        <v>2012</v>
      </c>
      <c r="F212" s="67" t="s">
        <v>26</v>
      </c>
      <c r="G212" s="67">
        <v>10</v>
      </c>
      <c r="H212" s="68">
        <v>36</v>
      </c>
      <c r="I212" s="67">
        <v>15</v>
      </c>
      <c r="J212" s="45"/>
      <c r="K212" s="45"/>
      <c r="L212" s="45"/>
      <c r="M212" s="45"/>
      <c r="N212" s="45"/>
      <c r="O212" s="45"/>
      <c r="P212" s="45"/>
      <c r="Q212" s="41" t="str">
        <f>IF(CentrepointSourced[[#This Row],[Country]]="Northern Ireland","Northern Ireland",IFERROR(VLOOKUP(CentrepointSourced[[#This Row],[Local Authority]],LKP_LANameDQ[],2,FALSE),CentrepointSourced[[#This Row],[Local Authority]]))</f>
        <v>Chichester</v>
      </c>
      <c r="R212" s="41" t="str">
        <f>IF(CentrepointSourced[[#This Row],[LA type]]="County","",INDEX(ConsolGeog[lad14cd],MATCH(CentrepointSourced[[#This Row],[Local Authority DQ]],ConsolGeog[la_name],0)))</f>
        <v>E07000225</v>
      </c>
      <c r="S212" s="41" t="str">
        <f>IF(OR(CentrepointSourced[[#This Row],[Country]]="Northern Ireland",CentrepointSourced[[#This Row],[Country]]="Scotland",CentrepointSourced[[#This Row],[Country]]="Wales"),"Local Authority",CentrepointSourced[[#This Row],[LA type]])</f>
        <v>District</v>
      </c>
      <c r="T212" s="41">
        <f>IF(TRIM(CentrepointSourced[[#This Row],[Presented HS]])="",0,IF(CentrepointSourced[[#This Row],[Presented HS]]="&lt;5",2.5,IF(CentrepointSourced[[#This Row],[Presented HS]]="&lt;10",5,VALUE(TRIM(CentrepointSourced[[#This Row],[Presented HS]])))))</f>
        <v>10</v>
      </c>
      <c r="U212" s="41">
        <f>IF(TRIM(CentrepointSourced[[#This Row],[Assessed HS]])="",0,IF(CentrepointSourced[[#This Row],[Assessed HS]]="&lt;5",2.5,IF(CentrepointSourced[[#This Row],[Assessed HS]]="&lt;10",5,VALUE(TRIM(CentrepointSourced[[#This Row],[Assessed HS]])))))</f>
        <v>36</v>
      </c>
      <c r="V212" s="41">
        <f>IF(TRIM(CentrepointSourced[[#This Row],[Presented CS]])="",0,IF(CentrepointSourced[[#This Row],[Presented CS]]="&lt;5",2.5,IF(CentrepointSourced[[#This Row],[Presented CS]]="&lt;10",5,VALUE(TRIM(CentrepointSourced[[#This Row],[Presented CS]])))))</f>
        <v>0</v>
      </c>
      <c r="W212" s="41">
        <f>IF(TRIM(CentrepointSourced[[#This Row],[Assessed CS]])="",0,IF(CentrepointSourced[[#This Row],[Assessed CS]]="&lt;5",2.5,IF(CentrepointSourced[[#This Row],[Assessed CS]]="&lt;10",5,VALUE(TRIM(CentrepointSourced[[#This Row],[Assessed CS]])))))</f>
        <v>0</v>
      </c>
      <c r="X212" s="106">
        <f>IF(CentrepointSourced[[#This Row],[Age]]="16-17",CentrepointSourced[[#This Row],[Presented HS DQ]],0)</f>
        <v>0</v>
      </c>
      <c r="Y212" s="106">
        <f>IF(CentrepointSourced[[#This Row],[Age]]="16-24",CentrepointSourced[[#This Row],[Presented HS DQ]],0)</f>
        <v>0</v>
      </c>
      <c r="Z212" s="106">
        <f>IF(CentrepointSourced[[#This Row],[Age]]="18-24",CentrepointSourced[[#This Row],[Presented HS DQ]],0)</f>
        <v>10</v>
      </c>
      <c r="AA212" s="106">
        <f>IF(CentrepointSourced[[#This Row],[Age]]="16-17",CentrepointSourced[[#This Row],[Presented CS DQ]],0)</f>
        <v>0</v>
      </c>
      <c r="AB212" s="106">
        <f>IF(CentrepointSourced[[#This Row],[Age]]="16-24",CentrepointSourced[[#This Row],[Presented CS DQ]],0)</f>
        <v>0</v>
      </c>
      <c r="AC212" s="106">
        <f>IF(CentrepointSourced[[#This Row],[Age]]="18-24",CentrepointSourced[[#This Row],[Presented CS DQ]],0)</f>
        <v>0</v>
      </c>
      <c r="AD212" s="107">
        <f>IF(CentrepointSourced[[#This Row],[Age]]="16-17",CentrepointSourced[[#This Row],[Assessed HS DQ]],0)</f>
        <v>0</v>
      </c>
      <c r="AE212" s="107">
        <f>IF(CentrepointSourced[[#This Row],[Age]]="16-24",CentrepointSourced[[#This Row],[Assessed HS DQ]],0)</f>
        <v>0</v>
      </c>
      <c r="AF212" s="107">
        <f>IF(CentrepointSourced[[#This Row],[Age]]="18-24",CentrepointSourced[[#This Row],[Assessed HS DQ]],0)</f>
        <v>36</v>
      </c>
      <c r="AG212" s="107">
        <f>IF(CentrepointSourced[[#This Row],[Age]]="16-17",CentrepointSourced[[#This Row],[Assessed CS DQ]],0)</f>
        <v>0</v>
      </c>
      <c r="AH212" s="107">
        <f>IF(CentrepointSourced[[#This Row],[Age]]="16-24",CentrepointSourced[[#This Row],[Assessed CS DQ]],0)</f>
        <v>0</v>
      </c>
      <c r="AI212" s="107">
        <f>IF(CentrepointSourced[[#This Row],[Age]]="18-24",CentrepointSourced[[#This Row],[Assessed CS DQ]],0)</f>
        <v>0</v>
      </c>
    </row>
    <row r="213" spans="1:35" customFormat="1" ht="13.5" customHeight="1">
      <c r="A213" s="45" t="s">
        <v>40</v>
      </c>
      <c r="B213" s="62" t="s">
        <v>61</v>
      </c>
      <c r="C213" s="45" t="s">
        <v>42</v>
      </c>
      <c r="D213" s="62"/>
      <c r="E213" s="67">
        <v>2013</v>
      </c>
      <c r="F213" s="67" t="s">
        <v>25</v>
      </c>
      <c r="G213" s="67">
        <v>1</v>
      </c>
      <c r="H213" s="68">
        <v>0</v>
      </c>
      <c r="I213" s="67">
        <v>0</v>
      </c>
      <c r="J213" s="45"/>
      <c r="K213" s="45"/>
      <c r="L213" s="45"/>
      <c r="M213" s="45"/>
      <c r="N213" s="45"/>
      <c r="O213" s="45"/>
      <c r="P213" s="45"/>
      <c r="Q213" s="41" t="str">
        <f>IF(CentrepointSourced[[#This Row],[Country]]="Northern Ireland","Northern Ireland",IFERROR(VLOOKUP(CentrepointSourced[[#This Row],[Local Authority]],LKP_LANameDQ[],2,FALSE),CentrepointSourced[[#This Row],[Local Authority]]))</f>
        <v>Chichester</v>
      </c>
      <c r="R213" s="41" t="str">
        <f>IF(CentrepointSourced[[#This Row],[LA type]]="County","",INDEX(ConsolGeog[lad14cd],MATCH(CentrepointSourced[[#This Row],[Local Authority DQ]],ConsolGeog[la_name],0)))</f>
        <v>E07000225</v>
      </c>
      <c r="S213" s="41" t="str">
        <f>IF(OR(CentrepointSourced[[#This Row],[Country]]="Northern Ireland",CentrepointSourced[[#This Row],[Country]]="Scotland",CentrepointSourced[[#This Row],[Country]]="Wales"),"Local Authority",CentrepointSourced[[#This Row],[LA type]])</f>
        <v>District</v>
      </c>
      <c r="T213" s="41">
        <f>IF(TRIM(CentrepointSourced[[#This Row],[Presented HS]])="",0,IF(CentrepointSourced[[#This Row],[Presented HS]]="&lt;5",2.5,IF(CentrepointSourced[[#This Row],[Presented HS]]="&lt;10",5,VALUE(TRIM(CentrepointSourced[[#This Row],[Presented HS]])))))</f>
        <v>1</v>
      </c>
      <c r="U213" s="41">
        <f>IF(TRIM(CentrepointSourced[[#This Row],[Assessed HS]])="",0,IF(CentrepointSourced[[#This Row],[Assessed HS]]="&lt;5",2.5,IF(CentrepointSourced[[#This Row],[Assessed HS]]="&lt;10",5,VALUE(TRIM(CentrepointSourced[[#This Row],[Assessed HS]])))))</f>
        <v>0</v>
      </c>
      <c r="V213" s="41">
        <f>IF(TRIM(CentrepointSourced[[#This Row],[Presented CS]])="",0,IF(CentrepointSourced[[#This Row],[Presented CS]]="&lt;5",2.5,IF(CentrepointSourced[[#This Row],[Presented CS]]="&lt;10",5,VALUE(TRIM(CentrepointSourced[[#This Row],[Presented CS]])))))</f>
        <v>0</v>
      </c>
      <c r="W213" s="41">
        <f>IF(TRIM(CentrepointSourced[[#This Row],[Assessed CS]])="",0,IF(CentrepointSourced[[#This Row],[Assessed CS]]="&lt;5",2.5,IF(CentrepointSourced[[#This Row],[Assessed CS]]="&lt;10",5,VALUE(TRIM(CentrepointSourced[[#This Row],[Assessed CS]])))))</f>
        <v>0</v>
      </c>
      <c r="X213" s="106">
        <f>IF(CentrepointSourced[[#This Row],[Age]]="16-17",CentrepointSourced[[#This Row],[Presented HS DQ]],0)</f>
        <v>1</v>
      </c>
      <c r="Y213" s="106">
        <f>IF(CentrepointSourced[[#This Row],[Age]]="16-24",CentrepointSourced[[#This Row],[Presented HS DQ]],0)</f>
        <v>0</v>
      </c>
      <c r="Z213" s="106">
        <f>IF(CentrepointSourced[[#This Row],[Age]]="18-24",CentrepointSourced[[#This Row],[Presented HS DQ]],0)</f>
        <v>0</v>
      </c>
      <c r="AA213" s="106">
        <f>IF(CentrepointSourced[[#This Row],[Age]]="16-17",CentrepointSourced[[#This Row],[Presented CS DQ]],0)</f>
        <v>0</v>
      </c>
      <c r="AB213" s="106">
        <f>IF(CentrepointSourced[[#This Row],[Age]]="16-24",CentrepointSourced[[#This Row],[Presented CS DQ]],0)</f>
        <v>0</v>
      </c>
      <c r="AC213" s="106">
        <f>IF(CentrepointSourced[[#This Row],[Age]]="18-24",CentrepointSourced[[#This Row],[Presented CS DQ]],0)</f>
        <v>0</v>
      </c>
      <c r="AD213" s="107">
        <f>IF(CentrepointSourced[[#This Row],[Age]]="16-17",CentrepointSourced[[#This Row],[Assessed HS DQ]],0)</f>
        <v>0</v>
      </c>
      <c r="AE213" s="107">
        <f>IF(CentrepointSourced[[#This Row],[Age]]="16-24",CentrepointSourced[[#This Row],[Assessed HS DQ]],0)</f>
        <v>0</v>
      </c>
      <c r="AF213" s="107">
        <f>IF(CentrepointSourced[[#This Row],[Age]]="18-24",CentrepointSourced[[#This Row],[Assessed HS DQ]],0)</f>
        <v>0</v>
      </c>
      <c r="AG213" s="107">
        <f>IF(CentrepointSourced[[#This Row],[Age]]="16-17",CentrepointSourced[[#This Row],[Assessed CS DQ]],0)</f>
        <v>0</v>
      </c>
      <c r="AH213" s="107">
        <f>IF(CentrepointSourced[[#This Row],[Age]]="16-24",CentrepointSourced[[#This Row],[Assessed CS DQ]],0)</f>
        <v>0</v>
      </c>
      <c r="AI213" s="107">
        <f>IF(CentrepointSourced[[#This Row],[Age]]="18-24",CentrepointSourced[[#This Row],[Assessed CS DQ]],0)</f>
        <v>0</v>
      </c>
    </row>
    <row r="214" spans="1:35" customFormat="1" ht="13.5" customHeight="1">
      <c r="A214" s="45" t="s">
        <v>40</v>
      </c>
      <c r="B214" s="62" t="s">
        <v>61</v>
      </c>
      <c r="C214" s="45" t="s">
        <v>42</v>
      </c>
      <c r="D214" s="62"/>
      <c r="E214" s="67">
        <v>2013</v>
      </c>
      <c r="F214" s="67" t="s">
        <v>26</v>
      </c>
      <c r="G214" s="67">
        <v>8</v>
      </c>
      <c r="H214" s="68">
        <v>25</v>
      </c>
      <c r="I214" s="67">
        <v>12</v>
      </c>
      <c r="J214" s="45"/>
      <c r="K214" s="45"/>
      <c r="L214" s="45"/>
      <c r="M214" s="45"/>
      <c r="N214" s="45"/>
      <c r="O214" s="45"/>
      <c r="P214" s="45"/>
      <c r="Q214" s="41" t="str">
        <f>IF(CentrepointSourced[[#This Row],[Country]]="Northern Ireland","Northern Ireland",IFERROR(VLOOKUP(CentrepointSourced[[#This Row],[Local Authority]],LKP_LANameDQ[],2,FALSE),CentrepointSourced[[#This Row],[Local Authority]]))</f>
        <v>Chichester</v>
      </c>
      <c r="R214" s="41" t="str">
        <f>IF(CentrepointSourced[[#This Row],[LA type]]="County","",INDEX(ConsolGeog[lad14cd],MATCH(CentrepointSourced[[#This Row],[Local Authority DQ]],ConsolGeog[la_name],0)))</f>
        <v>E07000225</v>
      </c>
      <c r="S214" s="41" t="str">
        <f>IF(OR(CentrepointSourced[[#This Row],[Country]]="Northern Ireland",CentrepointSourced[[#This Row],[Country]]="Scotland",CentrepointSourced[[#This Row],[Country]]="Wales"),"Local Authority",CentrepointSourced[[#This Row],[LA type]])</f>
        <v>District</v>
      </c>
      <c r="T214" s="41">
        <f>IF(TRIM(CentrepointSourced[[#This Row],[Presented HS]])="",0,IF(CentrepointSourced[[#This Row],[Presented HS]]="&lt;5",2.5,IF(CentrepointSourced[[#This Row],[Presented HS]]="&lt;10",5,VALUE(TRIM(CentrepointSourced[[#This Row],[Presented HS]])))))</f>
        <v>8</v>
      </c>
      <c r="U214" s="41">
        <f>IF(TRIM(CentrepointSourced[[#This Row],[Assessed HS]])="",0,IF(CentrepointSourced[[#This Row],[Assessed HS]]="&lt;5",2.5,IF(CentrepointSourced[[#This Row],[Assessed HS]]="&lt;10",5,VALUE(TRIM(CentrepointSourced[[#This Row],[Assessed HS]])))))</f>
        <v>25</v>
      </c>
      <c r="V214" s="41">
        <f>IF(TRIM(CentrepointSourced[[#This Row],[Presented CS]])="",0,IF(CentrepointSourced[[#This Row],[Presented CS]]="&lt;5",2.5,IF(CentrepointSourced[[#This Row],[Presented CS]]="&lt;10",5,VALUE(TRIM(CentrepointSourced[[#This Row],[Presented CS]])))))</f>
        <v>0</v>
      </c>
      <c r="W214" s="41">
        <f>IF(TRIM(CentrepointSourced[[#This Row],[Assessed CS]])="",0,IF(CentrepointSourced[[#This Row],[Assessed CS]]="&lt;5",2.5,IF(CentrepointSourced[[#This Row],[Assessed CS]]="&lt;10",5,VALUE(TRIM(CentrepointSourced[[#This Row],[Assessed CS]])))))</f>
        <v>0</v>
      </c>
      <c r="X214" s="106">
        <f>IF(CentrepointSourced[[#This Row],[Age]]="16-17",CentrepointSourced[[#This Row],[Presented HS DQ]],0)</f>
        <v>0</v>
      </c>
      <c r="Y214" s="106">
        <f>IF(CentrepointSourced[[#This Row],[Age]]="16-24",CentrepointSourced[[#This Row],[Presented HS DQ]],0)</f>
        <v>0</v>
      </c>
      <c r="Z214" s="106">
        <f>IF(CentrepointSourced[[#This Row],[Age]]="18-24",CentrepointSourced[[#This Row],[Presented HS DQ]],0)</f>
        <v>8</v>
      </c>
      <c r="AA214" s="106">
        <f>IF(CentrepointSourced[[#This Row],[Age]]="16-17",CentrepointSourced[[#This Row],[Presented CS DQ]],0)</f>
        <v>0</v>
      </c>
      <c r="AB214" s="106">
        <f>IF(CentrepointSourced[[#This Row],[Age]]="16-24",CentrepointSourced[[#This Row],[Presented CS DQ]],0)</f>
        <v>0</v>
      </c>
      <c r="AC214" s="106">
        <f>IF(CentrepointSourced[[#This Row],[Age]]="18-24",CentrepointSourced[[#This Row],[Presented CS DQ]],0)</f>
        <v>0</v>
      </c>
      <c r="AD214" s="107">
        <f>IF(CentrepointSourced[[#This Row],[Age]]="16-17",CentrepointSourced[[#This Row],[Assessed HS DQ]],0)</f>
        <v>0</v>
      </c>
      <c r="AE214" s="107">
        <f>IF(CentrepointSourced[[#This Row],[Age]]="16-24",CentrepointSourced[[#This Row],[Assessed HS DQ]],0)</f>
        <v>0</v>
      </c>
      <c r="AF214" s="107">
        <f>IF(CentrepointSourced[[#This Row],[Age]]="18-24",CentrepointSourced[[#This Row],[Assessed HS DQ]],0)</f>
        <v>25</v>
      </c>
      <c r="AG214" s="107">
        <f>IF(CentrepointSourced[[#This Row],[Age]]="16-17",CentrepointSourced[[#This Row],[Assessed CS DQ]],0)</f>
        <v>0</v>
      </c>
      <c r="AH214" s="107">
        <f>IF(CentrepointSourced[[#This Row],[Age]]="16-24",CentrepointSourced[[#This Row],[Assessed CS DQ]],0)</f>
        <v>0</v>
      </c>
      <c r="AI214" s="107">
        <f>IF(CentrepointSourced[[#This Row],[Age]]="18-24",CentrepointSourced[[#This Row],[Assessed CS DQ]],0)</f>
        <v>0</v>
      </c>
    </row>
    <row r="215" spans="1:35" customFormat="1" ht="13.5" customHeight="1">
      <c r="A215" s="45" t="s">
        <v>40</v>
      </c>
      <c r="B215" s="62" t="s">
        <v>61</v>
      </c>
      <c r="C215" s="45" t="s">
        <v>42</v>
      </c>
      <c r="D215" s="62"/>
      <c r="E215" s="67">
        <v>2014</v>
      </c>
      <c r="F215" s="67" t="s">
        <v>25</v>
      </c>
      <c r="G215" s="67">
        <v>0</v>
      </c>
      <c r="H215" s="68">
        <v>0</v>
      </c>
      <c r="I215" s="67">
        <v>0</v>
      </c>
      <c r="J215" s="45"/>
      <c r="K215" s="45"/>
      <c r="L215" s="45"/>
      <c r="M215" s="45"/>
      <c r="N215" s="45"/>
      <c r="O215" s="45"/>
      <c r="P215" s="45"/>
      <c r="Q215" s="41" t="str">
        <f>IF(CentrepointSourced[[#This Row],[Country]]="Northern Ireland","Northern Ireland",IFERROR(VLOOKUP(CentrepointSourced[[#This Row],[Local Authority]],LKP_LANameDQ[],2,FALSE),CentrepointSourced[[#This Row],[Local Authority]]))</f>
        <v>Chichester</v>
      </c>
      <c r="R215" s="41" t="str">
        <f>IF(CentrepointSourced[[#This Row],[LA type]]="County","",INDEX(ConsolGeog[lad14cd],MATCH(CentrepointSourced[[#This Row],[Local Authority DQ]],ConsolGeog[la_name],0)))</f>
        <v>E07000225</v>
      </c>
      <c r="S215" s="41" t="str">
        <f>IF(OR(CentrepointSourced[[#This Row],[Country]]="Northern Ireland",CentrepointSourced[[#This Row],[Country]]="Scotland",CentrepointSourced[[#This Row],[Country]]="Wales"),"Local Authority",CentrepointSourced[[#This Row],[LA type]])</f>
        <v>District</v>
      </c>
      <c r="T215" s="41">
        <f>IF(TRIM(CentrepointSourced[[#This Row],[Presented HS]])="",0,IF(CentrepointSourced[[#This Row],[Presented HS]]="&lt;5",2.5,IF(CentrepointSourced[[#This Row],[Presented HS]]="&lt;10",5,VALUE(TRIM(CentrepointSourced[[#This Row],[Presented HS]])))))</f>
        <v>0</v>
      </c>
      <c r="U215" s="41">
        <f>IF(TRIM(CentrepointSourced[[#This Row],[Assessed HS]])="",0,IF(CentrepointSourced[[#This Row],[Assessed HS]]="&lt;5",2.5,IF(CentrepointSourced[[#This Row],[Assessed HS]]="&lt;10",5,VALUE(TRIM(CentrepointSourced[[#This Row],[Assessed HS]])))))</f>
        <v>0</v>
      </c>
      <c r="V215" s="41">
        <f>IF(TRIM(CentrepointSourced[[#This Row],[Presented CS]])="",0,IF(CentrepointSourced[[#This Row],[Presented CS]]="&lt;5",2.5,IF(CentrepointSourced[[#This Row],[Presented CS]]="&lt;10",5,VALUE(TRIM(CentrepointSourced[[#This Row],[Presented CS]])))))</f>
        <v>0</v>
      </c>
      <c r="W215" s="41">
        <f>IF(TRIM(CentrepointSourced[[#This Row],[Assessed CS]])="",0,IF(CentrepointSourced[[#This Row],[Assessed CS]]="&lt;5",2.5,IF(CentrepointSourced[[#This Row],[Assessed CS]]="&lt;10",5,VALUE(TRIM(CentrepointSourced[[#This Row],[Assessed CS]])))))</f>
        <v>0</v>
      </c>
      <c r="X215" s="106">
        <f>IF(CentrepointSourced[[#This Row],[Age]]="16-17",CentrepointSourced[[#This Row],[Presented HS DQ]],0)</f>
        <v>0</v>
      </c>
      <c r="Y215" s="106">
        <f>IF(CentrepointSourced[[#This Row],[Age]]="16-24",CentrepointSourced[[#This Row],[Presented HS DQ]],0)</f>
        <v>0</v>
      </c>
      <c r="Z215" s="106">
        <f>IF(CentrepointSourced[[#This Row],[Age]]="18-24",CentrepointSourced[[#This Row],[Presented HS DQ]],0)</f>
        <v>0</v>
      </c>
      <c r="AA215" s="106">
        <f>IF(CentrepointSourced[[#This Row],[Age]]="16-17",CentrepointSourced[[#This Row],[Presented CS DQ]],0)</f>
        <v>0</v>
      </c>
      <c r="AB215" s="106">
        <f>IF(CentrepointSourced[[#This Row],[Age]]="16-24",CentrepointSourced[[#This Row],[Presented CS DQ]],0)</f>
        <v>0</v>
      </c>
      <c r="AC215" s="106">
        <f>IF(CentrepointSourced[[#This Row],[Age]]="18-24",CentrepointSourced[[#This Row],[Presented CS DQ]],0)</f>
        <v>0</v>
      </c>
      <c r="AD215" s="107">
        <f>IF(CentrepointSourced[[#This Row],[Age]]="16-17",CentrepointSourced[[#This Row],[Assessed HS DQ]],0)</f>
        <v>0</v>
      </c>
      <c r="AE215" s="107">
        <f>IF(CentrepointSourced[[#This Row],[Age]]="16-24",CentrepointSourced[[#This Row],[Assessed HS DQ]],0)</f>
        <v>0</v>
      </c>
      <c r="AF215" s="107">
        <f>IF(CentrepointSourced[[#This Row],[Age]]="18-24",CentrepointSourced[[#This Row],[Assessed HS DQ]],0)</f>
        <v>0</v>
      </c>
      <c r="AG215" s="107">
        <f>IF(CentrepointSourced[[#This Row],[Age]]="16-17",CentrepointSourced[[#This Row],[Assessed CS DQ]],0)</f>
        <v>0</v>
      </c>
      <c r="AH215" s="107">
        <f>IF(CentrepointSourced[[#This Row],[Age]]="16-24",CentrepointSourced[[#This Row],[Assessed CS DQ]],0)</f>
        <v>0</v>
      </c>
      <c r="AI215" s="107">
        <f>IF(CentrepointSourced[[#This Row],[Age]]="18-24",CentrepointSourced[[#This Row],[Assessed CS DQ]],0)</f>
        <v>0</v>
      </c>
    </row>
    <row r="216" spans="1:35" customFormat="1" ht="13.5" customHeight="1">
      <c r="A216" s="45" t="s">
        <v>40</v>
      </c>
      <c r="B216" s="62" t="s">
        <v>61</v>
      </c>
      <c r="C216" s="45" t="s">
        <v>42</v>
      </c>
      <c r="D216" s="62"/>
      <c r="E216" s="67">
        <v>2014</v>
      </c>
      <c r="F216" s="67" t="s">
        <v>26</v>
      </c>
      <c r="G216" s="67">
        <v>3</v>
      </c>
      <c r="H216" s="68">
        <v>22</v>
      </c>
      <c r="I216" s="67">
        <v>7</v>
      </c>
      <c r="J216" s="45"/>
      <c r="K216" s="45"/>
      <c r="L216" s="45"/>
      <c r="M216" s="45"/>
      <c r="N216" s="45"/>
      <c r="O216" s="45"/>
      <c r="P216" s="45"/>
      <c r="Q216" s="41" t="str">
        <f>IF(CentrepointSourced[[#This Row],[Country]]="Northern Ireland","Northern Ireland",IFERROR(VLOOKUP(CentrepointSourced[[#This Row],[Local Authority]],LKP_LANameDQ[],2,FALSE),CentrepointSourced[[#This Row],[Local Authority]]))</f>
        <v>Chichester</v>
      </c>
      <c r="R216" s="41" t="str">
        <f>IF(CentrepointSourced[[#This Row],[LA type]]="County","",INDEX(ConsolGeog[lad14cd],MATCH(CentrepointSourced[[#This Row],[Local Authority DQ]],ConsolGeog[la_name],0)))</f>
        <v>E07000225</v>
      </c>
      <c r="S216" s="41" t="str">
        <f>IF(OR(CentrepointSourced[[#This Row],[Country]]="Northern Ireland",CentrepointSourced[[#This Row],[Country]]="Scotland",CentrepointSourced[[#This Row],[Country]]="Wales"),"Local Authority",CentrepointSourced[[#This Row],[LA type]])</f>
        <v>District</v>
      </c>
      <c r="T216" s="41">
        <f>IF(TRIM(CentrepointSourced[[#This Row],[Presented HS]])="",0,IF(CentrepointSourced[[#This Row],[Presented HS]]="&lt;5",2.5,IF(CentrepointSourced[[#This Row],[Presented HS]]="&lt;10",5,VALUE(TRIM(CentrepointSourced[[#This Row],[Presented HS]])))))</f>
        <v>3</v>
      </c>
      <c r="U216" s="41">
        <f>IF(TRIM(CentrepointSourced[[#This Row],[Assessed HS]])="",0,IF(CentrepointSourced[[#This Row],[Assessed HS]]="&lt;5",2.5,IF(CentrepointSourced[[#This Row],[Assessed HS]]="&lt;10",5,VALUE(TRIM(CentrepointSourced[[#This Row],[Assessed HS]])))))</f>
        <v>22</v>
      </c>
      <c r="V216" s="41">
        <f>IF(TRIM(CentrepointSourced[[#This Row],[Presented CS]])="",0,IF(CentrepointSourced[[#This Row],[Presented CS]]="&lt;5",2.5,IF(CentrepointSourced[[#This Row],[Presented CS]]="&lt;10",5,VALUE(TRIM(CentrepointSourced[[#This Row],[Presented CS]])))))</f>
        <v>0</v>
      </c>
      <c r="W216" s="41">
        <f>IF(TRIM(CentrepointSourced[[#This Row],[Assessed CS]])="",0,IF(CentrepointSourced[[#This Row],[Assessed CS]]="&lt;5",2.5,IF(CentrepointSourced[[#This Row],[Assessed CS]]="&lt;10",5,VALUE(TRIM(CentrepointSourced[[#This Row],[Assessed CS]])))))</f>
        <v>0</v>
      </c>
      <c r="X216" s="106">
        <f>IF(CentrepointSourced[[#This Row],[Age]]="16-17",CentrepointSourced[[#This Row],[Presented HS DQ]],0)</f>
        <v>0</v>
      </c>
      <c r="Y216" s="106">
        <f>IF(CentrepointSourced[[#This Row],[Age]]="16-24",CentrepointSourced[[#This Row],[Presented HS DQ]],0)</f>
        <v>0</v>
      </c>
      <c r="Z216" s="106">
        <f>IF(CentrepointSourced[[#This Row],[Age]]="18-24",CentrepointSourced[[#This Row],[Presented HS DQ]],0)</f>
        <v>3</v>
      </c>
      <c r="AA216" s="106">
        <f>IF(CentrepointSourced[[#This Row],[Age]]="16-17",CentrepointSourced[[#This Row],[Presented CS DQ]],0)</f>
        <v>0</v>
      </c>
      <c r="AB216" s="106">
        <f>IF(CentrepointSourced[[#This Row],[Age]]="16-24",CentrepointSourced[[#This Row],[Presented CS DQ]],0)</f>
        <v>0</v>
      </c>
      <c r="AC216" s="106">
        <f>IF(CentrepointSourced[[#This Row],[Age]]="18-24",CentrepointSourced[[#This Row],[Presented CS DQ]],0)</f>
        <v>0</v>
      </c>
      <c r="AD216" s="107">
        <f>IF(CentrepointSourced[[#This Row],[Age]]="16-17",CentrepointSourced[[#This Row],[Assessed HS DQ]],0)</f>
        <v>0</v>
      </c>
      <c r="AE216" s="107">
        <f>IF(CentrepointSourced[[#This Row],[Age]]="16-24",CentrepointSourced[[#This Row],[Assessed HS DQ]],0)</f>
        <v>0</v>
      </c>
      <c r="AF216" s="107">
        <f>IF(CentrepointSourced[[#This Row],[Age]]="18-24",CentrepointSourced[[#This Row],[Assessed HS DQ]],0)</f>
        <v>22</v>
      </c>
      <c r="AG216" s="107">
        <f>IF(CentrepointSourced[[#This Row],[Age]]="16-17",CentrepointSourced[[#This Row],[Assessed CS DQ]],0)</f>
        <v>0</v>
      </c>
      <c r="AH216" s="107">
        <f>IF(CentrepointSourced[[#This Row],[Age]]="16-24",CentrepointSourced[[#This Row],[Assessed CS DQ]],0)</f>
        <v>0</v>
      </c>
      <c r="AI216" s="107">
        <f>IF(CentrepointSourced[[#This Row],[Age]]="18-24",CentrepointSourced[[#This Row],[Assessed CS DQ]],0)</f>
        <v>0</v>
      </c>
    </row>
    <row r="217" spans="1:35" customFormat="1" ht="13.5" customHeight="1">
      <c r="A217" s="45" t="s">
        <v>40</v>
      </c>
      <c r="B217" s="62" t="s">
        <v>264</v>
      </c>
      <c r="C217" s="45" t="s">
        <v>42</v>
      </c>
      <c r="D217" s="62"/>
      <c r="E217" s="67">
        <v>2012</v>
      </c>
      <c r="F217" s="67" t="s">
        <v>25</v>
      </c>
      <c r="G217" s="67">
        <v>0</v>
      </c>
      <c r="H217" s="68">
        <v>0</v>
      </c>
      <c r="I217" s="67">
        <v>0</v>
      </c>
      <c r="J217" s="45"/>
      <c r="K217" s="45"/>
      <c r="L217" s="45"/>
      <c r="M217" s="45"/>
      <c r="N217" s="45"/>
      <c r="O217" s="45"/>
      <c r="P217" s="45"/>
      <c r="Q217" s="41" t="str">
        <f>IF(CentrepointSourced[[#This Row],[Country]]="Northern Ireland","Northern Ireland",IFERROR(VLOOKUP(CentrepointSourced[[#This Row],[Local Authority]],LKP_LANameDQ[],2,FALSE),CentrepointSourced[[#This Row],[Local Authority]]))</f>
        <v>Chiltern</v>
      </c>
      <c r="R217" s="41" t="str">
        <f>IF(CentrepointSourced[[#This Row],[LA type]]="County","",INDEX(ConsolGeog[lad14cd],MATCH(CentrepointSourced[[#This Row],[Local Authority DQ]],ConsolGeog[la_name],0)))</f>
        <v>E07000005</v>
      </c>
      <c r="S217" s="41" t="str">
        <f>IF(OR(CentrepointSourced[[#This Row],[Country]]="Northern Ireland",CentrepointSourced[[#This Row],[Country]]="Scotland",CentrepointSourced[[#This Row],[Country]]="Wales"),"Local Authority",CentrepointSourced[[#This Row],[LA type]])</f>
        <v>District</v>
      </c>
      <c r="T217" s="41">
        <f>IF(TRIM(CentrepointSourced[[#This Row],[Presented HS]])="",0,IF(CentrepointSourced[[#This Row],[Presented HS]]="&lt;5",2.5,IF(CentrepointSourced[[#This Row],[Presented HS]]="&lt;10",5,VALUE(TRIM(CentrepointSourced[[#This Row],[Presented HS]])))))</f>
        <v>0</v>
      </c>
      <c r="U217" s="41">
        <f>IF(TRIM(CentrepointSourced[[#This Row],[Assessed HS]])="",0,IF(CentrepointSourced[[#This Row],[Assessed HS]]="&lt;5",2.5,IF(CentrepointSourced[[#This Row],[Assessed HS]]="&lt;10",5,VALUE(TRIM(CentrepointSourced[[#This Row],[Assessed HS]])))))</f>
        <v>0</v>
      </c>
      <c r="V217" s="41">
        <f>IF(TRIM(CentrepointSourced[[#This Row],[Presented CS]])="",0,IF(CentrepointSourced[[#This Row],[Presented CS]]="&lt;5",2.5,IF(CentrepointSourced[[#This Row],[Presented CS]]="&lt;10",5,VALUE(TRIM(CentrepointSourced[[#This Row],[Presented CS]])))))</f>
        <v>0</v>
      </c>
      <c r="W217" s="41">
        <f>IF(TRIM(CentrepointSourced[[#This Row],[Assessed CS]])="",0,IF(CentrepointSourced[[#This Row],[Assessed CS]]="&lt;5",2.5,IF(CentrepointSourced[[#This Row],[Assessed CS]]="&lt;10",5,VALUE(TRIM(CentrepointSourced[[#This Row],[Assessed CS]])))))</f>
        <v>0</v>
      </c>
      <c r="X217" s="106">
        <f>IF(CentrepointSourced[[#This Row],[Age]]="16-17",CentrepointSourced[[#This Row],[Presented HS DQ]],0)</f>
        <v>0</v>
      </c>
      <c r="Y217" s="106">
        <f>IF(CentrepointSourced[[#This Row],[Age]]="16-24",CentrepointSourced[[#This Row],[Presented HS DQ]],0)</f>
        <v>0</v>
      </c>
      <c r="Z217" s="106">
        <f>IF(CentrepointSourced[[#This Row],[Age]]="18-24",CentrepointSourced[[#This Row],[Presented HS DQ]],0)</f>
        <v>0</v>
      </c>
      <c r="AA217" s="106">
        <f>IF(CentrepointSourced[[#This Row],[Age]]="16-17",CentrepointSourced[[#This Row],[Presented CS DQ]],0)</f>
        <v>0</v>
      </c>
      <c r="AB217" s="106">
        <f>IF(CentrepointSourced[[#This Row],[Age]]="16-24",CentrepointSourced[[#This Row],[Presented CS DQ]],0)</f>
        <v>0</v>
      </c>
      <c r="AC217" s="106">
        <f>IF(CentrepointSourced[[#This Row],[Age]]="18-24",CentrepointSourced[[#This Row],[Presented CS DQ]],0)</f>
        <v>0</v>
      </c>
      <c r="AD217" s="107">
        <f>IF(CentrepointSourced[[#This Row],[Age]]="16-17",CentrepointSourced[[#This Row],[Assessed HS DQ]],0)</f>
        <v>0</v>
      </c>
      <c r="AE217" s="107">
        <f>IF(CentrepointSourced[[#This Row],[Age]]="16-24",CentrepointSourced[[#This Row],[Assessed HS DQ]],0)</f>
        <v>0</v>
      </c>
      <c r="AF217" s="107">
        <f>IF(CentrepointSourced[[#This Row],[Age]]="18-24",CentrepointSourced[[#This Row],[Assessed HS DQ]],0)</f>
        <v>0</v>
      </c>
      <c r="AG217" s="107">
        <f>IF(CentrepointSourced[[#This Row],[Age]]="16-17",CentrepointSourced[[#This Row],[Assessed CS DQ]],0)</f>
        <v>0</v>
      </c>
      <c r="AH217" s="107">
        <f>IF(CentrepointSourced[[#This Row],[Age]]="16-24",CentrepointSourced[[#This Row],[Assessed CS DQ]],0)</f>
        <v>0</v>
      </c>
      <c r="AI217" s="107">
        <f>IF(CentrepointSourced[[#This Row],[Age]]="18-24",CentrepointSourced[[#This Row],[Assessed CS DQ]],0)</f>
        <v>0</v>
      </c>
    </row>
    <row r="218" spans="1:35" customFormat="1" ht="13.5" customHeight="1">
      <c r="A218" s="45" t="s">
        <v>40</v>
      </c>
      <c r="B218" s="62" t="s">
        <v>264</v>
      </c>
      <c r="C218" s="45" t="s">
        <v>42</v>
      </c>
      <c r="D218" s="62"/>
      <c r="E218" s="67">
        <v>2012</v>
      </c>
      <c r="F218" s="67" t="s">
        <v>26</v>
      </c>
      <c r="G218" s="67"/>
      <c r="H218" s="68"/>
      <c r="I218" s="67"/>
      <c r="J218" s="45"/>
      <c r="K218" s="45"/>
      <c r="L218" s="45"/>
      <c r="M218" s="45"/>
      <c r="N218" s="45"/>
      <c r="O218" s="45"/>
      <c r="P218" s="45"/>
      <c r="Q218" s="41" t="str">
        <f>IF(CentrepointSourced[[#This Row],[Country]]="Northern Ireland","Northern Ireland",IFERROR(VLOOKUP(CentrepointSourced[[#This Row],[Local Authority]],LKP_LANameDQ[],2,FALSE),CentrepointSourced[[#This Row],[Local Authority]]))</f>
        <v>Chiltern</v>
      </c>
      <c r="R218" s="41" t="str">
        <f>IF(CentrepointSourced[[#This Row],[LA type]]="County","",INDEX(ConsolGeog[lad14cd],MATCH(CentrepointSourced[[#This Row],[Local Authority DQ]],ConsolGeog[la_name],0)))</f>
        <v>E07000005</v>
      </c>
      <c r="S218" s="41" t="str">
        <f>IF(OR(CentrepointSourced[[#This Row],[Country]]="Northern Ireland",CentrepointSourced[[#This Row],[Country]]="Scotland",CentrepointSourced[[#This Row],[Country]]="Wales"),"Local Authority",CentrepointSourced[[#This Row],[LA type]])</f>
        <v>District</v>
      </c>
      <c r="T218" s="41">
        <f>IF(TRIM(CentrepointSourced[[#This Row],[Presented HS]])="",0,IF(CentrepointSourced[[#This Row],[Presented HS]]="&lt;5",2.5,IF(CentrepointSourced[[#This Row],[Presented HS]]="&lt;10",5,VALUE(TRIM(CentrepointSourced[[#This Row],[Presented HS]])))))</f>
        <v>0</v>
      </c>
      <c r="U218" s="41">
        <f>IF(TRIM(CentrepointSourced[[#This Row],[Assessed HS]])="",0,IF(CentrepointSourced[[#This Row],[Assessed HS]]="&lt;5",2.5,IF(CentrepointSourced[[#This Row],[Assessed HS]]="&lt;10",5,VALUE(TRIM(CentrepointSourced[[#This Row],[Assessed HS]])))))</f>
        <v>0</v>
      </c>
      <c r="V218" s="41">
        <f>IF(TRIM(CentrepointSourced[[#This Row],[Presented CS]])="",0,IF(CentrepointSourced[[#This Row],[Presented CS]]="&lt;5",2.5,IF(CentrepointSourced[[#This Row],[Presented CS]]="&lt;10",5,VALUE(TRIM(CentrepointSourced[[#This Row],[Presented CS]])))))</f>
        <v>0</v>
      </c>
      <c r="W218" s="41">
        <f>IF(TRIM(CentrepointSourced[[#This Row],[Assessed CS]])="",0,IF(CentrepointSourced[[#This Row],[Assessed CS]]="&lt;5",2.5,IF(CentrepointSourced[[#This Row],[Assessed CS]]="&lt;10",5,VALUE(TRIM(CentrepointSourced[[#This Row],[Assessed CS]])))))</f>
        <v>0</v>
      </c>
      <c r="X218" s="106">
        <f>IF(CentrepointSourced[[#This Row],[Age]]="16-17",CentrepointSourced[[#This Row],[Presented HS DQ]],0)</f>
        <v>0</v>
      </c>
      <c r="Y218" s="106">
        <f>IF(CentrepointSourced[[#This Row],[Age]]="16-24",CentrepointSourced[[#This Row],[Presented HS DQ]],0)</f>
        <v>0</v>
      </c>
      <c r="Z218" s="106">
        <f>IF(CentrepointSourced[[#This Row],[Age]]="18-24",CentrepointSourced[[#This Row],[Presented HS DQ]],0)</f>
        <v>0</v>
      </c>
      <c r="AA218" s="106">
        <f>IF(CentrepointSourced[[#This Row],[Age]]="16-17",CentrepointSourced[[#This Row],[Presented CS DQ]],0)</f>
        <v>0</v>
      </c>
      <c r="AB218" s="106">
        <f>IF(CentrepointSourced[[#This Row],[Age]]="16-24",CentrepointSourced[[#This Row],[Presented CS DQ]],0)</f>
        <v>0</v>
      </c>
      <c r="AC218" s="106">
        <f>IF(CentrepointSourced[[#This Row],[Age]]="18-24",CentrepointSourced[[#This Row],[Presented CS DQ]],0)</f>
        <v>0</v>
      </c>
      <c r="AD218" s="107">
        <f>IF(CentrepointSourced[[#This Row],[Age]]="16-17",CentrepointSourced[[#This Row],[Assessed HS DQ]],0)</f>
        <v>0</v>
      </c>
      <c r="AE218" s="107">
        <f>IF(CentrepointSourced[[#This Row],[Age]]="16-24",CentrepointSourced[[#This Row],[Assessed HS DQ]],0)</f>
        <v>0</v>
      </c>
      <c r="AF218" s="107">
        <f>IF(CentrepointSourced[[#This Row],[Age]]="18-24",CentrepointSourced[[#This Row],[Assessed HS DQ]],0)</f>
        <v>0</v>
      </c>
      <c r="AG218" s="107">
        <f>IF(CentrepointSourced[[#This Row],[Age]]="16-17",CentrepointSourced[[#This Row],[Assessed CS DQ]],0)</f>
        <v>0</v>
      </c>
      <c r="AH218" s="107">
        <f>IF(CentrepointSourced[[#This Row],[Age]]="16-24",CentrepointSourced[[#This Row],[Assessed CS DQ]],0)</f>
        <v>0</v>
      </c>
      <c r="AI218" s="107">
        <f>IF(CentrepointSourced[[#This Row],[Age]]="18-24",CentrepointSourced[[#This Row],[Assessed CS DQ]],0)</f>
        <v>0</v>
      </c>
    </row>
    <row r="219" spans="1:35" customFormat="1" ht="13.5" customHeight="1">
      <c r="A219" s="45" t="s">
        <v>40</v>
      </c>
      <c r="B219" s="62" t="s">
        <v>264</v>
      </c>
      <c r="C219" s="45" t="s">
        <v>42</v>
      </c>
      <c r="D219" s="62"/>
      <c r="E219" s="67">
        <v>2013</v>
      </c>
      <c r="F219" s="67" t="s">
        <v>25</v>
      </c>
      <c r="G219" s="67">
        <v>2</v>
      </c>
      <c r="H219" s="68">
        <v>2</v>
      </c>
      <c r="I219" s="67">
        <v>0</v>
      </c>
      <c r="J219" s="45"/>
      <c r="K219" s="45"/>
      <c r="L219" s="45"/>
      <c r="M219" s="45"/>
      <c r="N219" s="45"/>
      <c r="O219" s="45"/>
      <c r="P219" s="45"/>
      <c r="Q219" s="41" t="str">
        <f>IF(CentrepointSourced[[#This Row],[Country]]="Northern Ireland","Northern Ireland",IFERROR(VLOOKUP(CentrepointSourced[[#This Row],[Local Authority]],LKP_LANameDQ[],2,FALSE),CentrepointSourced[[#This Row],[Local Authority]]))</f>
        <v>Chiltern</v>
      </c>
      <c r="R219" s="41" t="str">
        <f>IF(CentrepointSourced[[#This Row],[LA type]]="County","",INDEX(ConsolGeog[lad14cd],MATCH(CentrepointSourced[[#This Row],[Local Authority DQ]],ConsolGeog[la_name],0)))</f>
        <v>E07000005</v>
      </c>
      <c r="S219" s="41" t="str">
        <f>IF(OR(CentrepointSourced[[#This Row],[Country]]="Northern Ireland",CentrepointSourced[[#This Row],[Country]]="Scotland",CentrepointSourced[[#This Row],[Country]]="Wales"),"Local Authority",CentrepointSourced[[#This Row],[LA type]])</f>
        <v>District</v>
      </c>
      <c r="T219" s="41">
        <f>IF(TRIM(CentrepointSourced[[#This Row],[Presented HS]])="",0,IF(CentrepointSourced[[#This Row],[Presented HS]]="&lt;5",2.5,IF(CentrepointSourced[[#This Row],[Presented HS]]="&lt;10",5,VALUE(TRIM(CentrepointSourced[[#This Row],[Presented HS]])))))</f>
        <v>2</v>
      </c>
      <c r="U219" s="41">
        <f>IF(TRIM(CentrepointSourced[[#This Row],[Assessed HS]])="",0,IF(CentrepointSourced[[#This Row],[Assessed HS]]="&lt;5",2.5,IF(CentrepointSourced[[#This Row],[Assessed HS]]="&lt;10",5,VALUE(TRIM(CentrepointSourced[[#This Row],[Assessed HS]])))))</f>
        <v>2</v>
      </c>
      <c r="V219" s="41">
        <f>IF(TRIM(CentrepointSourced[[#This Row],[Presented CS]])="",0,IF(CentrepointSourced[[#This Row],[Presented CS]]="&lt;5",2.5,IF(CentrepointSourced[[#This Row],[Presented CS]]="&lt;10",5,VALUE(TRIM(CentrepointSourced[[#This Row],[Presented CS]])))))</f>
        <v>0</v>
      </c>
      <c r="W219" s="41">
        <f>IF(TRIM(CentrepointSourced[[#This Row],[Assessed CS]])="",0,IF(CentrepointSourced[[#This Row],[Assessed CS]]="&lt;5",2.5,IF(CentrepointSourced[[#This Row],[Assessed CS]]="&lt;10",5,VALUE(TRIM(CentrepointSourced[[#This Row],[Assessed CS]])))))</f>
        <v>0</v>
      </c>
      <c r="X219" s="106">
        <f>IF(CentrepointSourced[[#This Row],[Age]]="16-17",CentrepointSourced[[#This Row],[Presented HS DQ]],0)</f>
        <v>2</v>
      </c>
      <c r="Y219" s="106">
        <f>IF(CentrepointSourced[[#This Row],[Age]]="16-24",CentrepointSourced[[#This Row],[Presented HS DQ]],0)</f>
        <v>0</v>
      </c>
      <c r="Z219" s="106">
        <f>IF(CentrepointSourced[[#This Row],[Age]]="18-24",CentrepointSourced[[#This Row],[Presented HS DQ]],0)</f>
        <v>0</v>
      </c>
      <c r="AA219" s="106">
        <f>IF(CentrepointSourced[[#This Row],[Age]]="16-17",CentrepointSourced[[#This Row],[Presented CS DQ]],0)</f>
        <v>0</v>
      </c>
      <c r="AB219" s="106">
        <f>IF(CentrepointSourced[[#This Row],[Age]]="16-24",CentrepointSourced[[#This Row],[Presented CS DQ]],0)</f>
        <v>0</v>
      </c>
      <c r="AC219" s="106">
        <f>IF(CentrepointSourced[[#This Row],[Age]]="18-24",CentrepointSourced[[#This Row],[Presented CS DQ]],0)</f>
        <v>0</v>
      </c>
      <c r="AD219" s="107">
        <f>IF(CentrepointSourced[[#This Row],[Age]]="16-17",CentrepointSourced[[#This Row],[Assessed HS DQ]],0)</f>
        <v>2</v>
      </c>
      <c r="AE219" s="107">
        <f>IF(CentrepointSourced[[#This Row],[Age]]="16-24",CentrepointSourced[[#This Row],[Assessed HS DQ]],0)</f>
        <v>0</v>
      </c>
      <c r="AF219" s="107">
        <f>IF(CentrepointSourced[[#This Row],[Age]]="18-24",CentrepointSourced[[#This Row],[Assessed HS DQ]],0)</f>
        <v>0</v>
      </c>
      <c r="AG219" s="107">
        <f>IF(CentrepointSourced[[#This Row],[Age]]="16-17",CentrepointSourced[[#This Row],[Assessed CS DQ]],0)</f>
        <v>0</v>
      </c>
      <c r="AH219" s="107">
        <f>IF(CentrepointSourced[[#This Row],[Age]]="16-24",CentrepointSourced[[#This Row],[Assessed CS DQ]],0)</f>
        <v>0</v>
      </c>
      <c r="AI219" s="107">
        <f>IF(CentrepointSourced[[#This Row],[Age]]="18-24",CentrepointSourced[[#This Row],[Assessed CS DQ]],0)</f>
        <v>0</v>
      </c>
    </row>
    <row r="220" spans="1:35" customFormat="1" ht="13.5" customHeight="1">
      <c r="A220" s="45" t="s">
        <v>40</v>
      </c>
      <c r="B220" s="62" t="s">
        <v>264</v>
      </c>
      <c r="C220" s="45" t="s">
        <v>42</v>
      </c>
      <c r="D220" s="62"/>
      <c r="E220" s="67">
        <v>2013</v>
      </c>
      <c r="F220" s="67" t="s">
        <v>26</v>
      </c>
      <c r="G220" s="67"/>
      <c r="H220" s="68"/>
      <c r="I220" s="67"/>
      <c r="J220" s="45"/>
      <c r="K220" s="45"/>
      <c r="L220" s="45"/>
      <c r="M220" s="45"/>
      <c r="N220" s="45"/>
      <c r="O220" s="45"/>
      <c r="P220" s="45"/>
      <c r="Q220" s="41" t="str">
        <f>IF(CentrepointSourced[[#This Row],[Country]]="Northern Ireland","Northern Ireland",IFERROR(VLOOKUP(CentrepointSourced[[#This Row],[Local Authority]],LKP_LANameDQ[],2,FALSE),CentrepointSourced[[#This Row],[Local Authority]]))</f>
        <v>Chiltern</v>
      </c>
      <c r="R220" s="41" t="str">
        <f>IF(CentrepointSourced[[#This Row],[LA type]]="County","",INDEX(ConsolGeog[lad14cd],MATCH(CentrepointSourced[[#This Row],[Local Authority DQ]],ConsolGeog[la_name],0)))</f>
        <v>E07000005</v>
      </c>
      <c r="S220" s="41" t="str">
        <f>IF(OR(CentrepointSourced[[#This Row],[Country]]="Northern Ireland",CentrepointSourced[[#This Row],[Country]]="Scotland",CentrepointSourced[[#This Row],[Country]]="Wales"),"Local Authority",CentrepointSourced[[#This Row],[LA type]])</f>
        <v>District</v>
      </c>
      <c r="T220" s="41">
        <f>IF(TRIM(CentrepointSourced[[#This Row],[Presented HS]])="",0,IF(CentrepointSourced[[#This Row],[Presented HS]]="&lt;5",2.5,IF(CentrepointSourced[[#This Row],[Presented HS]]="&lt;10",5,VALUE(TRIM(CentrepointSourced[[#This Row],[Presented HS]])))))</f>
        <v>0</v>
      </c>
      <c r="U220" s="41">
        <f>IF(TRIM(CentrepointSourced[[#This Row],[Assessed HS]])="",0,IF(CentrepointSourced[[#This Row],[Assessed HS]]="&lt;5",2.5,IF(CentrepointSourced[[#This Row],[Assessed HS]]="&lt;10",5,VALUE(TRIM(CentrepointSourced[[#This Row],[Assessed HS]])))))</f>
        <v>0</v>
      </c>
      <c r="V220" s="41">
        <f>IF(TRIM(CentrepointSourced[[#This Row],[Presented CS]])="",0,IF(CentrepointSourced[[#This Row],[Presented CS]]="&lt;5",2.5,IF(CentrepointSourced[[#This Row],[Presented CS]]="&lt;10",5,VALUE(TRIM(CentrepointSourced[[#This Row],[Presented CS]])))))</f>
        <v>0</v>
      </c>
      <c r="W220" s="41">
        <f>IF(TRIM(CentrepointSourced[[#This Row],[Assessed CS]])="",0,IF(CentrepointSourced[[#This Row],[Assessed CS]]="&lt;5",2.5,IF(CentrepointSourced[[#This Row],[Assessed CS]]="&lt;10",5,VALUE(TRIM(CentrepointSourced[[#This Row],[Assessed CS]])))))</f>
        <v>0</v>
      </c>
      <c r="X220" s="106">
        <f>IF(CentrepointSourced[[#This Row],[Age]]="16-17",CentrepointSourced[[#This Row],[Presented HS DQ]],0)</f>
        <v>0</v>
      </c>
      <c r="Y220" s="106">
        <f>IF(CentrepointSourced[[#This Row],[Age]]="16-24",CentrepointSourced[[#This Row],[Presented HS DQ]],0)</f>
        <v>0</v>
      </c>
      <c r="Z220" s="106">
        <f>IF(CentrepointSourced[[#This Row],[Age]]="18-24",CentrepointSourced[[#This Row],[Presented HS DQ]],0)</f>
        <v>0</v>
      </c>
      <c r="AA220" s="106">
        <f>IF(CentrepointSourced[[#This Row],[Age]]="16-17",CentrepointSourced[[#This Row],[Presented CS DQ]],0)</f>
        <v>0</v>
      </c>
      <c r="AB220" s="106">
        <f>IF(CentrepointSourced[[#This Row],[Age]]="16-24",CentrepointSourced[[#This Row],[Presented CS DQ]],0)</f>
        <v>0</v>
      </c>
      <c r="AC220" s="106">
        <f>IF(CentrepointSourced[[#This Row],[Age]]="18-24",CentrepointSourced[[#This Row],[Presented CS DQ]],0)</f>
        <v>0</v>
      </c>
      <c r="AD220" s="107">
        <f>IF(CentrepointSourced[[#This Row],[Age]]="16-17",CentrepointSourced[[#This Row],[Assessed HS DQ]],0)</f>
        <v>0</v>
      </c>
      <c r="AE220" s="107">
        <f>IF(CentrepointSourced[[#This Row],[Age]]="16-24",CentrepointSourced[[#This Row],[Assessed HS DQ]],0)</f>
        <v>0</v>
      </c>
      <c r="AF220" s="107">
        <f>IF(CentrepointSourced[[#This Row],[Age]]="18-24",CentrepointSourced[[#This Row],[Assessed HS DQ]],0)</f>
        <v>0</v>
      </c>
      <c r="AG220" s="107">
        <f>IF(CentrepointSourced[[#This Row],[Age]]="16-17",CentrepointSourced[[#This Row],[Assessed CS DQ]],0)</f>
        <v>0</v>
      </c>
      <c r="AH220" s="107">
        <f>IF(CentrepointSourced[[#This Row],[Age]]="16-24",CentrepointSourced[[#This Row],[Assessed CS DQ]],0)</f>
        <v>0</v>
      </c>
      <c r="AI220" s="107">
        <f>IF(CentrepointSourced[[#This Row],[Age]]="18-24",CentrepointSourced[[#This Row],[Assessed CS DQ]],0)</f>
        <v>0</v>
      </c>
    </row>
    <row r="221" spans="1:35" customFormat="1" ht="13.5" customHeight="1">
      <c r="A221" s="45" t="s">
        <v>40</v>
      </c>
      <c r="B221" s="62" t="s">
        <v>264</v>
      </c>
      <c r="C221" s="45" t="s">
        <v>42</v>
      </c>
      <c r="D221" s="62"/>
      <c r="E221" s="67">
        <v>2014</v>
      </c>
      <c r="F221" s="67" t="s">
        <v>25</v>
      </c>
      <c r="G221" s="67">
        <v>0</v>
      </c>
      <c r="H221" s="68">
        <v>0</v>
      </c>
      <c r="I221" s="67">
        <v>0</v>
      </c>
      <c r="J221" s="45"/>
      <c r="K221" s="45"/>
      <c r="L221" s="45"/>
      <c r="M221" s="45"/>
      <c r="N221" s="45"/>
      <c r="O221" s="45"/>
      <c r="P221" s="45"/>
      <c r="Q221" s="41" t="str">
        <f>IF(CentrepointSourced[[#This Row],[Country]]="Northern Ireland","Northern Ireland",IFERROR(VLOOKUP(CentrepointSourced[[#This Row],[Local Authority]],LKP_LANameDQ[],2,FALSE),CentrepointSourced[[#This Row],[Local Authority]]))</f>
        <v>Chiltern</v>
      </c>
      <c r="R221" s="41" t="str">
        <f>IF(CentrepointSourced[[#This Row],[LA type]]="County","",INDEX(ConsolGeog[lad14cd],MATCH(CentrepointSourced[[#This Row],[Local Authority DQ]],ConsolGeog[la_name],0)))</f>
        <v>E07000005</v>
      </c>
      <c r="S221" s="41" t="str">
        <f>IF(OR(CentrepointSourced[[#This Row],[Country]]="Northern Ireland",CentrepointSourced[[#This Row],[Country]]="Scotland",CentrepointSourced[[#This Row],[Country]]="Wales"),"Local Authority",CentrepointSourced[[#This Row],[LA type]])</f>
        <v>District</v>
      </c>
      <c r="T221" s="41">
        <f>IF(TRIM(CentrepointSourced[[#This Row],[Presented HS]])="",0,IF(CentrepointSourced[[#This Row],[Presented HS]]="&lt;5",2.5,IF(CentrepointSourced[[#This Row],[Presented HS]]="&lt;10",5,VALUE(TRIM(CentrepointSourced[[#This Row],[Presented HS]])))))</f>
        <v>0</v>
      </c>
      <c r="U221" s="41">
        <f>IF(TRIM(CentrepointSourced[[#This Row],[Assessed HS]])="",0,IF(CentrepointSourced[[#This Row],[Assessed HS]]="&lt;5",2.5,IF(CentrepointSourced[[#This Row],[Assessed HS]]="&lt;10",5,VALUE(TRIM(CentrepointSourced[[#This Row],[Assessed HS]])))))</f>
        <v>0</v>
      </c>
      <c r="V221" s="41">
        <f>IF(TRIM(CentrepointSourced[[#This Row],[Presented CS]])="",0,IF(CentrepointSourced[[#This Row],[Presented CS]]="&lt;5",2.5,IF(CentrepointSourced[[#This Row],[Presented CS]]="&lt;10",5,VALUE(TRIM(CentrepointSourced[[#This Row],[Presented CS]])))))</f>
        <v>0</v>
      </c>
      <c r="W221" s="41">
        <f>IF(TRIM(CentrepointSourced[[#This Row],[Assessed CS]])="",0,IF(CentrepointSourced[[#This Row],[Assessed CS]]="&lt;5",2.5,IF(CentrepointSourced[[#This Row],[Assessed CS]]="&lt;10",5,VALUE(TRIM(CentrepointSourced[[#This Row],[Assessed CS]])))))</f>
        <v>0</v>
      </c>
      <c r="X221" s="106">
        <f>IF(CentrepointSourced[[#This Row],[Age]]="16-17",CentrepointSourced[[#This Row],[Presented HS DQ]],0)</f>
        <v>0</v>
      </c>
      <c r="Y221" s="106">
        <f>IF(CentrepointSourced[[#This Row],[Age]]="16-24",CentrepointSourced[[#This Row],[Presented HS DQ]],0)</f>
        <v>0</v>
      </c>
      <c r="Z221" s="106">
        <f>IF(CentrepointSourced[[#This Row],[Age]]="18-24",CentrepointSourced[[#This Row],[Presented HS DQ]],0)</f>
        <v>0</v>
      </c>
      <c r="AA221" s="106">
        <f>IF(CentrepointSourced[[#This Row],[Age]]="16-17",CentrepointSourced[[#This Row],[Presented CS DQ]],0)</f>
        <v>0</v>
      </c>
      <c r="AB221" s="106">
        <f>IF(CentrepointSourced[[#This Row],[Age]]="16-24",CentrepointSourced[[#This Row],[Presented CS DQ]],0)</f>
        <v>0</v>
      </c>
      <c r="AC221" s="106">
        <f>IF(CentrepointSourced[[#This Row],[Age]]="18-24",CentrepointSourced[[#This Row],[Presented CS DQ]],0)</f>
        <v>0</v>
      </c>
      <c r="AD221" s="107">
        <f>IF(CentrepointSourced[[#This Row],[Age]]="16-17",CentrepointSourced[[#This Row],[Assessed HS DQ]],0)</f>
        <v>0</v>
      </c>
      <c r="AE221" s="107">
        <f>IF(CentrepointSourced[[#This Row],[Age]]="16-24",CentrepointSourced[[#This Row],[Assessed HS DQ]],0)</f>
        <v>0</v>
      </c>
      <c r="AF221" s="107">
        <f>IF(CentrepointSourced[[#This Row],[Age]]="18-24",CentrepointSourced[[#This Row],[Assessed HS DQ]],0)</f>
        <v>0</v>
      </c>
      <c r="AG221" s="107">
        <f>IF(CentrepointSourced[[#This Row],[Age]]="16-17",CentrepointSourced[[#This Row],[Assessed CS DQ]],0)</f>
        <v>0</v>
      </c>
      <c r="AH221" s="107">
        <f>IF(CentrepointSourced[[#This Row],[Age]]="16-24",CentrepointSourced[[#This Row],[Assessed CS DQ]],0)</f>
        <v>0</v>
      </c>
      <c r="AI221" s="107">
        <f>IF(CentrepointSourced[[#This Row],[Age]]="18-24",CentrepointSourced[[#This Row],[Assessed CS DQ]],0)</f>
        <v>0</v>
      </c>
    </row>
    <row r="222" spans="1:35" customFormat="1" ht="13.5" customHeight="1">
      <c r="A222" s="45" t="s">
        <v>40</v>
      </c>
      <c r="B222" s="62" t="s">
        <v>264</v>
      </c>
      <c r="C222" s="45" t="s">
        <v>42</v>
      </c>
      <c r="D222" s="62"/>
      <c r="E222" s="67">
        <v>2014</v>
      </c>
      <c r="F222" s="67" t="s">
        <v>26</v>
      </c>
      <c r="G222" s="67"/>
      <c r="H222" s="68"/>
      <c r="I222" s="67"/>
      <c r="J222" s="45"/>
      <c r="K222" s="45"/>
      <c r="L222" s="45"/>
      <c r="M222" s="45"/>
      <c r="N222" s="45"/>
      <c r="O222" s="45"/>
      <c r="P222" s="45"/>
      <c r="Q222" s="41" t="str">
        <f>IF(CentrepointSourced[[#This Row],[Country]]="Northern Ireland","Northern Ireland",IFERROR(VLOOKUP(CentrepointSourced[[#This Row],[Local Authority]],LKP_LANameDQ[],2,FALSE),CentrepointSourced[[#This Row],[Local Authority]]))</f>
        <v>Chiltern</v>
      </c>
      <c r="R222" s="41" t="str">
        <f>IF(CentrepointSourced[[#This Row],[LA type]]="County","",INDEX(ConsolGeog[lad14cd],MATCH(CentrepointSourced[[#This Row],[Local Authority DQ]],ConsolGeog[la_name],0)))</f>
        <v>E07000005</v>
      </c>
      <c r="S222" s="41" t="str">
        <f>IF(OR(CentrepointSourced[[#This Row],[Country]]="Northern Ireland",CentrepointSourced[[#This Row],[Country]]="Scotland",CentrepointSourced[[#This Row],[Country]]="Wales"),"Local Authority",CentrepointSourced[[#This Row],[LA type]])</f>
        <v>District</v>
      </c>
      <c r="T222" s="41">
        <f>IF(TRIM(CentrepointSourced[[#This Row],[Presented HS]])="",0,IF(CentrepointSourced[[#This Row],[Presented HS]]="&lt;5",2.5,IF(CentrepointSourced[[#This Row],[Presented HS]]="&lt;10",5,VALUE(TRIM(CentrepointSourced[[#This Row],[Presented HS]])))))</f>
        <v>0</v>
      </c>
      <c r="U222" s="41">
        <f>IF(TRIM(CentrepointSourced[[#This Row],[Assessed HS]])="",0,IF(CentrepointSourced[[#This Row],[Assessed HS]]="&lt;5",2.5,IF(CentrepointSourced[[#This Row],[Assessed HS]]="&lt;10",5,VALUE(TRIM(CentrepointSourced[[#This Row],[Assessed HS]])))))</f>
        <v>0</v>
      </c>
      <c r="V222" s="41">
        <f>IF(TRIM(CentrepointSourced[[#This Row],[Presented CS]])="",0,IF(CentrepointSourced[[#This Row],[Presented CS]]="&lt;5",2.5,IF(CentrepointSourced[[#This Row],[Presented CS]]="&lt;10",5,VALUE(TRIM(CentrepointSourced[[#This Row],[Presented CS]])))))</f>
        <v>0</v>
      </c>
      <c r="W222" s="41">
        <f>IF(TRIM(CentrepointSourced[[#This Row],[Assessed CS]])="",0,IF(CentrepointSourced[[#This Row],[Assessed CS]]="&lt;5",2.5,IF(CentrepointSourced[[#This Row],[Assessed CS]]="&lt;10",5,VALUE(TRIM(CentrepointSourced[[#This Row],[Assessed CS]])))))</f>
        <v>0</v>
      </c>
      <c r="X222" s="106">
        <f>IF(CentrepointSourced[[#This Row],[Age]]="16-17",CentrepointSourced[[#This Row],[Presented HS DQ]],0)</f>
        <v>0</v>
      </c>
      <c r="Y222" s="106">
        <f>IF(CentrepointSourced[[#This Row],[Age]]="16-24",CentrepointSourced[[#This Row],[Presented HS DQ]],0)</f>
        <v>0</v>
      </c>
      <c r="Z222" s="106">
        <f>IF(CentrepointSourced[[#This Row],[Age]]="18-24",CentrepointSourced[[#This Row],[Presented HS DQ]],0)</f>
        <v>0</v>
      </c>
      <c r="AA222" s="106">
        <f>IF(CentrepointSourced[[#This Row],[Age]]="16-17",CentrepointSourced[[#This Row],[Presented CS DQ]],0)</f>
        <v>0</v>
      </c>
      <c r="AB222" s="106">
        <f>IF(CentrepointSourced[[#This Row],[Age]]="16-24",CentrepointSourced[[#This Row],[Presented CS DQ]],0)</f>
        <v>0</v>
      </c>
      <c r="AC222" s="106">
        <f>IF(CentrepointSourced[[#This Row],[Age]]="18-24",CentrepointSourced[[#This Row],[Presented CS DQ]],0)</f>
        <v>0</v>
      </c>
      <c r="AD222" s="107">
        <f>IF(CentrepointSourced[[#This Row],[Age]]="16-17",CentrepointSourced[[#This Row],[Assessed HS DQ]],0)</f>
        <v>0</v>
      </c>
      <c r="AE222" s="107">
        <f>IF(CentrepointSourced[[#This Row],[Age]]="16-24",CentrepointSourced[[#This Row],[Assessed HS DQ]],0)</f>
        <v>0</v>
      </c>
      <c r="AF222" s="107">
        <f>IF(CentrepointSourced[[#This Row],[Age]]="18-24",CentrepointSourced[[#This Row],[Assessed HS DQ]],0)</f>
        <v>0</v>
      </c>
      <c r="AG222" s="107">
        <f>IF(CentrepointSourced[[#This Row],[Age]]="16-17",CentrepointSourced[[#This Row],[Assessed CS DQ]],0)</f>
        <v>0</v>
      </c>
      <c r="AH222" s="107">
        <f>IF(CentrepointSourced[[#This Row],[Age]]="16-24",CentrepointSourced[[#This Row],[Assessed CS DQ]],0)</f>
        <v>0</v>
      </c>
      <c r="AI222" s="107">
        <f>IF(CentrepointSourced[[#This Row],[Age]]="18-24",CentrepointSourced[[#This Row],[Assessed CS DQ]],0)</f>
        <v>0</v>
      </c>
    </row>
    <row r="223" spans="1:35" customFormat="1" ht="13.5" customHeight="1">
      <c r="A223" s="45" t="s">
        <v>40</v>
      </c>
      <c r="B223" s="62" t="s">
        <v>63</v>
      </c>
      <c r="C223" s="45" t="s">
        <v>42</v>
      </c>
      <c r="D223" s="62"/>
      <c r="E223" s="67">
        <v>2013</v>
      </c>
      <c r="F223" s="67" t="s">
        <v>25</v>
      </c>
      <c r="G223" s="67">
        <v>0</v>
      </c>
      <c r="H223" s="68">
        <v>0</v>
      </c>
      <c r="I223" s="67">
        <v>0</v>
      </c>
      <c r="J223" s="45"/>
      <c r="K223" s="45"/>
      <c r="L223" s="45"/>
      <c r="M223" s="45"/>
      <c r="N223" s="45"/>
      <c r="O223" s="45"/>
      <c r="P223" s="45"/>
      <c r="Q223" s="41" t="str">
        <f>IF(CentrepointSourced[[#This Row],[Country]]="Northern Ireland","Northern Ireland",IFERROR(VLOOKUP(CentrepointSourced[[#This Row],[Local Authority]],LKP_LANameDQ[],2,FALSE),CentrepointSourced[[#This Row],[Local Authority]]))</f>
        <v>Chorley</v>
      </c>
      <c r="R223" s="41" t="str">
        <f>IF(CentrepointSourced[[#This Row],[LA type]]="County","",INDEX(ConsolGeog[lad14cd],MATCH(CentrepointSourced[[#This Row],[Local Authority DQ]],ConsolGeog[la_name],0)))</f>
        <v>E07000118</v>
      </c>
      <c r="S223" s="41" t="str">
        <f>IF(OR(CentrepointSourced[[#This Row],[Country]]="Northern Ireland",CentrepointSourced[[#This Row],[Country]]="Scotland",CentrepointSourced[[#This Row],[Country]]="Wales"),"Local Authority",CentrepointSourced[[#This Row],[LA type]])</f>
        <v>District</v>
      </c>
      <c r="T223" s="41">
        <f>IF(TRIM(CentrepointSourced[[#This Row],[Presented HS]])="",0,IF(CentrepointSourced[[#This Row],[Presented HS]]="&lt;5",2.5,IF(CentrepointSourced[[#This Row],[Presented HS]]="&lt;10",5,VALUE(TRIM(CentrepointSourced[[#This Row],[Presented HS]])))))</f>
        <v>0</v>
      </c>
      <c r="U223" s="41">
        <f>IF(TRIM(CentrepointSourced[[#This Row],[Assessed HS]])="",0,IF(CentrepointSourced[[#This Row],[Assessed HS]]="&lt;5",2.5,IF(CentrepointSourced[[#This Row],[Assessed HS]]="&lt;10",5,VALUE(TRIM(CentrepointSourced[[#This Row],[Assessed HS]])))))</f>
        <v>0</v>
      </c>
      <c r="V223" s="41">
        <f>IF(TRIM(CentrepointSourced[[#This Row],[Presented CS]])="",0,IF(CentrepointSourced[[#This Row],[Presented CS]]="&lt;5",2.5,IF(CentrepointSourced[[#This Row],[Presented CS]]="&lt;10",5,VALUE(TRIM(CentrepointSourced[[#This Row],[Presented CS]])))))</f>
        <v>0</v>
      </c>
      <c r="W223" s="41">
        <f>IF(TRIM(CentrepointSourced[[#This Row],[Assessed CS]])="",0,IF(CentrepointSourced[[#This Row],[Assessed CS]]="&lt;5",2.5,IF(CentrepointSourced[[#This Row],[Assessed CS]]="&lt;10",5,VALUE(TRIM(CentrepointSourced[[#This Row],[Assessed CS]])))))</f>
        <v>0</v>
      </c>
      <c r="X223" s="106">
        <f>IF(CentrepointSourced[[#This Row],[Age]]="16-17",CentrepointSourced[[#This Row],[Presented HS DQ]],0)</f>
        <v>0</v>
      </c>
      <c r="Y223" s="106">
        <f>IF(CentrepointSourced[[#This Row],[Age]]="16-24",CentrepointSourced[[#This Row],[Presented HS DQ]],0)</f>
        <v>0</v>
      </c>
      <c r="Z223" s="106">
        <f>IF(CentrepointSourced[[#This Row],[Age]]="18-24",CentrepointSourced[[#This Row],[Presented HS DQ]],0)</f>
        <v>0</v>
      </c>
      <c r="AA223" s="106">
        <f>IF(CentrepointSourced[[#This Row],[Age]]="16-17",CentrepointSourced[[#This Row],[Presented CS DQ]],0)</f>
        <v>0</v>
      </c>
      <c r="AB223" s="106">
        <f>IF(CentrepointSourced[[#This Row],[Age]]="16-24",CentrepointSourced[[#This Row],[Presented CS DQ]],0)</f>
        <v>0</v>
      </c>
      <c r="AC223" s="106">
        <f>IF(CentrepointSourced[[#This Row],[Age]]="18-24",CentrepointSourced[[#This Row],[Presented CS DQ]],0)</f>
        <v>0</v>
      </c>
      <c r="AD223" s="107">
        <f>IF(CentrepointSourced[[#This Row],[Age]]="16-17",CentrepointSourced[[#This Row],[Assessed HS DQ]],0)</f>
        <v>0</v>
      </c>
      <c r="AE223" s="107">
        <f>IF(CentrepointSourced[[#This Row],[Age]]="16-24",CentrepointSourced[[#This Row],[Assessed HS DQ]],0)</f>
        <v>0</v>
      </c>
      <c r="AF223" s="107">
        <f>IF(CentrepointSourced[[#This Row],[Age]]="18-24",CentrepointSourced[[#This Row],[Assessed HS DQ]],0)</f>
        <v>0</v>
      </c>
      <c r="AG223" s="107">
        <f>IF(CentrepointSourced[[#This Row],[Age]]="16-17",CentrepointSourced[[#This Row],[Assessed CS DQ]],0)</f>
        <v>0</v>
      </c>
      <c r="AH223" s="107">
        <f>IF(CentrepointSourced[[#This Row],[Age]]="16-24",CentrepointSourced[[#This Row],[Assessed CS DQ]],0)</f>
        <v>0</v>
      </c>
      <c r="AI223" s="107">
        <f>IF(CentrepointSourced[[#This Row],[Age]]="18-24",CentrepointSourced[[#This Row],[Assessed CS DQ]],0)</f>
        <v>0</v>
      </c>
    </row>
    <row r="224" spans="1:35" customFormat="1" ht="13.5" customHeight="1">
      <c r="A224" s="45" t="s">
        <v>40</v>
      </c>
      <c r="B224" s="62" t="s">
        <v>63</v>
      </c>
      <c r="C224" s="45" t="s">
        <v>42</v>
      </c>
      <c r="D224" s="62"/>
      <c r="E224" s="67">
        <v>2013</v>
      </c>
      <c r="F224" s="67" t="s">
        <v>26</v>
      </c>
      <c r="G224" s="67">
        <v>0</v>
      </c>
      <c r="H224" s="68">
        <v>0</v>
      </c>
      <c r="I224" s="67">
        <v>1</v>
      </c>
      <c r="J224" s="45"/>
      <c r="K224" s="45"/>
      <c r="L224" s="45"/>
      <c r="M224" s="45"/>
      <c r="N224" s="45"/>
      <c r="O224" s="45"/>
      <c r="P224" s="45"/>
      <c r="Q224" s="41" t="str">
        <f>IF(CentrepointSourced[[#This Row],[Country]]="Northern Ireland","Northern Ireland",IFERROR(VLOOKUP(CentrepointSourced[[#This Row],[Local Authority]],LKP_LANameDQ[],2,FALSE),CentrepointSourced[[#This Row],[Local Authority]]))</f>
        <v>Chorley</v>
      </c>
      <c r="R224" s="41" t="str">
        <f>IF(CentrepointSourced[[#This Row],[LA type]]="County","",INDEX(ConsolGeog[lad14cd],MATCH(CentrepointSourced[[#This Row],[Local Authority DQ]],ConsolGeog[la_name],0)))</f>
        <v>E07000118</v>
      </c>
      <c r="S224" s="41" t="str">
        <f>IF(OR(CentrepointSourced[[#This Row],[Country]]="Northern Ireland",CentrepointSourced[[#This Row],[Country]]="Scotland",CentrepointSourced[[#This Row],[Country]]="Wales"),"Local Authority",CentrepointSourced[[#This Row],[LA type]])</f>
        <v>District</v>
      </c>
      <c r="T224" s="41">
        <f>IF(TRIM(CentrepointSourced[[#This Row],[Presented HS]])="",0,IF(CentrepointSourced[[#This Row],[Presented HS]]="&lt;5",2.5,IF(CentrepointSourced[[#This Row],[Presented HS]]="&lt;10",5,VALUE(TRIM(CentrepointSourced[[#This Row],[Presented HS]])))))</f>
        <v>0</v>
      </c>
      <c r="U224" s="41">
        <f>IF(TRIM(CentrepointSourced[[#This Row],[Assessed HS]])="",0,IF(CentrepointSourced[[#This Row],[Assessed HS]]="&lt;5",2.5,IF(CentrepointSourced[[#This Row],[Assessed HS]]="&lt;10",5,VALUE(TRIM(CentrepointSourced[[#This Row],[Assessed HS]])))))</f>
        <v>0</v>
      </c>
      <c r="V224" s="41">
        <f>IF(TRIM(CentrepointSourced[[#This Row],[Presented CS]])="",0,IF(CentrepointSourced[[#This Row],[Presented CS]]="&lt;5",2.5,IF(CentrepointSourced[[#This Row],[Presented CS]]="&lt;10",5,VALUE(TRIM(CentrepointSourced[[#This Row],[Presented CS]])))))</f>
        <v>0</v>
      </c>
      <c r="W224" s="41">
        <f>IF(TRIM(CentrepointSourced[[#This Row],[Assessed CS]])="",0,IF(CentrepointSourced[[#This Row],[Assessed CS]]="&lt;5",2.5,IF(CentrepointSourced[[#This Row],[Assessed CS]]="&lt;10",5,VALUE(TRIM(CentrepointSourced[[#This Row],[Assessed CS]])))))</f>
        <v>0</v>
      </c>
      <c r="X224" s="106">
        <f>IF(CentrepointSourced[[#This Row],[Age]]="16-17",CentrepointSourced[[#This Row],[Presented HS DQ]],0)</f>
        <v>0</v>
      </c>
      <c r="Y224" s="106">
        <f>IF(CentrepointSourced[[#This Row],[Age]]="16-24",CentrepointSourced[[#This Row],[Presented HS DQ]],0)</f>
        <v>0</v>
      </c>
      <c r="Z224" s="106">
        <f>IF(CentrepointSourced[[#This Row],[Age]]="18-24",CentrepointSourced[[#This Row],[Presented HS DQ]],0)</f>
        <v>0</v>
      </c>
      <c r="AA224" s="106">
        <f>IF(CentrepointSourced[[#This Row],[Age]]="16-17",CentrepointSourced[[#This Row],[Presented CS DQ]],0)</f>
        <v>0</v>
      </c>
      <c r="AB224" s="106">
        <f>IF(CentrepointSourced[[#This Row],[Age]]="16-24",CentrepointSourced[[#This Row],[Presented CS DQ]],0)</f>
        <v>0</v>
      </c>
      <c r="AC224" s="106">
        <f>IF(CentrepointSourced[[#This Row],[Age]]="18-24",CentrepointSourced[[#This Row],[Presented CS DQ]],0)</f>
        <v>0</v>
      </c>
      <c r="AD224" s="107">
        <f>IF(CentrepointSourced[[#This Row],[Age]]="16-17",CentrepointSourced[[#This Row],[Assessed HS DQ]],0)</f>
        <v>0</v>
      </c>
      <c r="AE224" s="107">
        <f>IF(CentrepointSourced[[#This Row],[Age]]="16-24",CentrepointSourced[[#This Row],[Assessed HS DQ]],0)</f>
        <v>0</v>
      </c>
      <c r="AF224" s="107">
        <f>IF(CentrepointSourced[[#This Row],[Age]]="18-24",CentrepointSourced[[#This Row],[Assessed HS DQ]],0)</f>
        <v>0</v>
      </c>
      <c r="AG224" s="107">
        <f>IF(CentrepointSourced[[#This Row],[Age]]="16-17",CentrepointSourced[[#This Row],[Assessed CS DQ]],0)</f>
        <v>0</v>
      </c>
      <c r="AH224" s="107">
        <f>IF(CentrepointSourced[[#This Row],[Age]]="16-24",CentrepointSourced[[#This Row],[Assessed CS DQ]],0)</f>
        <v>0</v>
      </c>
      <c r="AI224" s="107">
        <f>IF(CentrepointSourced[[#This Row],[Age]]="18-24",CentrepointSourced[[#This Row],[Assessed CS DQ]],0)</f>
        <v>0</v>
      </c>
    </row>
    <row r="225" spans="1:35" customFormat="1" ht="13.5" customHeight="1">
      <c r="A225" s="45" t="s">
        <v>40</v>
      </c>
      <c r="B225" s="62" t="s">
        <v>63</v>
      </c>
      <c r="C225" s="45" t="s">
        <v>42</v>
      </c>
      <c r="D225" s="62"/>
      <c r="E225" s="67">
        <v>2014</v>
      </c>
      <c r="F225" s="67" t="s">
        <v>25</v>
      </c>
      <c r="G225" s="67">
        <v>11</v>
      </c>
      <c r="H225" s="68">
        <v>11</v>
      </c>
      <c r="I225" s="67">
        <v>1</v>
      </c>
      <c r="J225" s="45"/>
      <c r="K225" s="45"/>
      <c r="L225" s="45"/>
      <c r="M225" s="45"/>
      <c r="N225" s="45"/>
      <c r="O225" s="45"/>
      <c r="P225" s="45"/>
      <c r="Q225" s="41" t="str">
        <f>IF(CentrepointSourced[[#This Row],[Country]]="Northern Ireland","Northern Ireland",IFERROR(VLOOKUP(CentrepointSourced[[#This Row],[Local Authority]],LKP_LANameDQ[],2,FALSE),CentrepointSourced[[#This Row],[Local Authority]]))</f>
        <v>Chorley</v>
      </c>
      <c r="R225" s="41" t="str">
        <f>IF(CentrepointSourced[[#This Row],[LA type]]="County","",INDEX(ConsolGeog[lad14cd],MATCH(CentrepointSourced[[#This Row],[Local Authority DQ]],ConsolGeog[la_name],0)))</f>
        <v>E07000118</v>
      </c>
      <c r="S225" s="41" t="str">
        <f>IF(OR(CentrepointSourced[[#This Row],[Country]]="Northern Ireland",CentrepointSourced[[#This Row],[Country]]="Scotland",CentrepointSourced[[#This Row],[Country]]="Wales"),"Local Authority",CentrepointSourced[[#This Row],[LA type]])</f>
        <v>District</v>
      </c>
      <c r="T225" s="41">
        <f>IF(TRIM(CentrepointSourced[[#This Row],[Presented HS]])="",0,IF(CentrepointSourced[[#This Row],[Presented HS]]="&lt;5",2.5,IF(CentrepointSourced[[#This Row],[Presented HS]]="&lt;10",5,VALUE(TRIM(CentrepointSourced[[#This Row],[Presented HS]])))))</f>
        <v>11</v>
      </c>
      <c r="U225" s="41">
        <f>IF(TRIM(CentrepointSourced[[#This Row],[Assessed HS]])="",0,IF(CentrepointSourced[[#This Row],[Assessed HS]]="&lt;5",2.5,IF(CentrepointSourced[[#This Row],[Assessed HS]]="&lt;10",5,VALUE(TRIM(CentrepointSourced[[#This Row],[Assessed HS]])))))</f>
        <v>11</v>
      </c>
      <c r="V225" s="41">
        <f>IF(TRIM(CentrepointSourced[[#This Row],[Presented CS]])="",0,IF(CentrepointSourced[[#This Row],[Presented CS]]="&lt;5",2.5,IF(CentrepointSourced[[#This Row],[Presented CS]]="&lt;10",5,VALUE(TRIM(CentrepointSourced[[#This Row],[Presented CS]])))))</f>
        <v>0</v>
      </c>
      <c r="W225" s="41">
        <f>IF(TRIM(CentrepointSourced[[#This Row],[Assessed CS]])="",0,IF(CentrepointSourced[[#This Row],[Assessed CS]]="&lt;5",2.5,IF(CentrepointSourced[[#This Row],[Assessed CS]]="&lt;10",5,VALUE(TRIM(CentrepointSourced[[#This Row],[Assessed CS]])))))</f>
        <v>0</v>
      </c>
      <c r="X225" s="106">
        <f>IF(CentrepointSourced[[#This Row],[Age]]="16-17",CentrepointSourced[[#This Row],[Presented HS DQ]],0)</f>
        <v>11</v>
      </c>
      <c r="Y225" s="106">
        <f>IF(CentrepointSourced[[#This Row],[Age]]="16-24",CentrepointSourced[[#This Row],[Presented HS DQ]],0)</f>
        <v>0</v>
      </c>
      <c r="Z225" s="106">
        <f>IF(CentrepointSourced[[#This Row],[Age]]="18-24",CentrepointSourced[[#This Row],[Presented HS DQ]],0)</f>
        <v>0</v>
      </c>
      <c r="AA225" s="106">
        <f>IF(CentrepointSourced[[#This Row],[Age]]="16-17",CentrepointSourced[[#This Row],[Presented CS DQ]],0)</f>
        <v>0</v>
      </c>
      <c r="AB225" s="106">
        <f>IF(CentrepointSourced[[#This Row],[Age]]="16-24",CentrepointSourced[[#This Row],[Presented CS DQ]],0)</f>
        <v>0</v>
      </c>
      <c r="AC225" s="106">
        <f>IF(CentrepointSourced[[#This Row],[Age]]="18-24",CentrepointSourced[[#This Row],[Presented CS DQ]],0)</f>
        <v>0</v>
      </c>
      <c r="AD225" s="107">
        <f>IF(CentrepointSourced[[#This Row],[Age]]="16-17",CentrepointSourced[[#This Row],[Assessed HS DQ]],0)</f>
        <v>11</v>
      </c>
      <c r="AE225" s="107">
        <f>IF(CentrepointSourced[[#This Row],[Age]]="16-24",CentrepointSourced[[#This Row],[Assessed HS DQ]],0)</f>
        <v>0</v>
      </c>
      <c r="AF225" s="107">
        <f>IF(CentrepointSourced[[#This Row],[Age]]="18-24",CentrepointSourced[[#This Row],[Assessed HS DQ]],0)</f>
        <v>0</v>
      </c>
      <c r="AG225" s="107">
        <f>IF(CentrepointSourced[[#This Row],[Age]]="16-17",CentrepointSourced[[#This Row],[Assessed CS DQ]],0)</f>
        <v>0</v>
      </c>
      <c r="AH225" s="107">
        <f>IF(CentrepointSourced[[#This Row],[Age]]="16-24",CentrepointSourced[[#This Row],[Assessed CS DQ]],0)</f>
        <v>0</v>
      </c>
      <c r="AI225" s="107">
        <f>IF(CentrepointSourced[[#This Row],[Age]]="18-24",CentrepointSourced[[#This Row],[Assessed CS DQ]],0)</f>
        <v>0</v>
      </c>
    </row>
    <row r="226" spans="1:35" customFormat="1" ht="13.5" customHeight="1">
      <c r="A226" s="45" t="s">
        <v>40</v>
      </c>
      <c r="B226" s="62" t="s">
        <v>63</v>
      </c>
      <c r="C226" s="45" t="s">
        <v>42</v>
      </c>
      <c r="D226" s="62"/>
      <c r="E226" s="67">
        <v>2014</v>
      </c>
      <c r="F226" s="67" t="s">
        <v>26</v>
      </c>
      <c r="G226" s="67">
        <v>14</v>
      </c>
      <c r="H226" s="68">
        <v>14</v>
      </c>
      <c r="I226" s="67">
        <v>0</v>
      </c>
      <c r="J226" s="45"/>
      <c r="K226" s="45"/>
      <c r="L226" s="45"/>
      <c r="M226" s="45"/>
      <c r="N226" s="45"/>
      <c r="O226" s="45"/>
      <c r="P226" s="45"/>
      <c r="Q226" s="41" t="str">
        <f>IF(CentrepointSourced[[#This Row],[Country]]="Northern Ireland","Northern Ireland",IFERROR(VLOOKUP(CentrepointSourced[[#This Row],[Local Authority]],LKP_LANameDQ[],2,FALSE),CentrepointSourced[[#This Row],[Local Authority]]))</f>
        <v>Chorley</v>
      </c>
      <c r="R226" s="41" t="str">
        <f>IF(CentrepointSourced[[#This Row],[LA type]]="County","",INDEX(ConsolGeog[lad14cd],MATCH(CentrepointSourced[[#This Row],[Local Authority DQ]],ConsolGeog[la_name],0)))</f>
        <v>E07000118</v>
      </c>
      <c r="S226" s="41" t="str">
        <f>IF(OR(CentrepointSourced[[#This Row],[Country]]="Northern Ireland",CentrepointSourced[[#This Row],[Country]]="Scotland",CentrepointSourced[[#This Row],[Country]]="Wales"),"Local Authority",CentrepointSourced[[#This Row],[LA type]])</f>
        <v>District</v>
      </c>
      <c r="T226" s="41">
        <f>IF(TRIM(CentrepointSourced[[#This Row],[Presented HS]])="",0,IF(CentrepointSourced[[#This Row],[Presented HS]]="&lt;5",2.5,IF(CentrepointSourced[[#This Row],[Presented HS]]="&lt;10",5,VALUE(TRIM(CentrepointSourced[[#This Row],[Presented HS]])))))</f>
        <v>14</v>
      </c>
      <c r="U226" s="41">
        <f>IF(TRIM(CentrepointSourced[[#This Row],[Assessed HS]])="",0,IF(CentrepointSourced[[#This Row],[Assessed HS]]="&lt;5",2.5,IF(CentrepointSourced[[#This Row],[Assessed HS]]="&lt;10",5,VALUE(TRIM(CentrepointSourced[[#This Row],[Assessed HS]])))))</f>
        <v>14</v>
      </c>
      <c r="V226" s="41">
        <f>IF(TRIM(CentrepointSourced[[#This Row],[Presented CS]])="",0,IF(CentrepointSourced[[#This Row],[Presented CS]]="&lt;5",2.5,IF(CentrepointSourced[[#This Row],[Presented CS]]="&lt;10",5,VALUE(TRIM(CentrepointSourced[[#This Row],[Presented CS]])))))</f>
        <v>0</v>
      </c>
      <c r="W226" s="41">
        <f>IF(TRIM(CentrepointSourced[[#This Row],[Assessed CS]])="",0,IF(CentrepointSourced[[#This Row],[Assessed CS]]="&lt;5",2.5,IF(CentrepointSourced[[#This Row],[Assessed CS]]="&lt;10",5,VALUE(TRIM(CentrepointSourced[[#This Row],[Assessed CS]])))))</f>
        <v>0</v>
      </c>
      <c r="X226" s="106">
        <f>IF(CentrepointSourced[[#This Row],[Age]]="16-17",CentrepointSourced[[#This Row],[Presented HS DQ]],0)</f>
        <v>0</v>
      </c>
      <c r="Y226" s="106">
        <f>IF(CentrepointSourced[[#This Row],[Age]]="16-24",CentrepointSourced[[#This Row],[Presented HS DQ]],0)</f>
        <v>0</v>
      </c>
      <c r="Z226" s="106">
        <f>IF(CentrepointSourced[[#This Row],[Age]]="18-24",CentrepointSourced[[#This Row],[Presented HS DQ]],0)</f>
        <v>14</v>
      </c>
      <c r="AA226" s="106">
        <f>IF(CentrepointSourced[[#This Row],[Age]]="16-17",CentrepointSourced[[#This Row],[Presented CS DQ]],0)</f>
        <v>0</v>
      </c>
      <c r="AB226" s="106">
        <f>IF(CentrepointSourced[[#This Row],[Age]]="16-24",CentrepointSourced[[#This Row],[Presented CS DQ]],0)</f>
        <v>0</v>
      </c>
      <c r="AC226" s="106">
        <f>IF(CentrepointSourced[[#This Row],[Age]]="18-24",CentrepointSourced[[#This Row],[Presented CS DQ]],0)</f>
        <v>0</v>
      </c>
      <c r="AD226" s="107">
        <f>IF(CentrepointSourced[[#This Row],[Age]]="16-17",CentrepointSourced[[#This Row],[Assessed HS DQ]],0)</f>
        <v>0</v>
      </c>
      <c r="AE226" s="107">
        <f>IF(CentrepointSourced[[#This Row],[Age]]="16-24",CentrepointSourced[[#This Row],[Assessed HS DQ]],0)</f>
        <v>0</v>
      </c>
      <c r="AF226" s="107">
        <f>IF(CentrepointSourced[[#This Row],[Age]]="18-24",CentrepointSourced[[#This Row],[Assessed HS DQ]],0)</f>
        <v>14</v>
      </c>
      <c r="AG226" s="107">
        <f>IF(CentrepointSourced[[#This Row],[Age]]="16-17",CentrepointSourced[[#This Row],[Assessed CS DQ]],0)</f>
        <v>0</v>
      </c>
      <c r="AH226" s="107">
        <f>IF(CentrepointSourced[[#This Row],[Age]]="16-24",CentrepointSourced[[#This Row],[Assessed CS DQ]],0)</f>
        <v>0</v>
      </c>
      <c r="AI226" s="107">
        <f>IF(CentrepointSourced[[#This Row],[Age]]="18-24",CentrepointSourced[[#This Row],[Assessed CS DQ]],0)</f>
        <v>0</v>
      </c>
    </row>
    <row r="227" spans="1:35" customFormat="1" ht="13.5" customHeight="1">
      <c r="A227" s="45" t="s">
        <v>40</v>
      </c>
      <c r="B227" s="62" t="s">
        <v>269</v>
      </c>
      <c r="C227" s="45" t="s">
        <v>42</v>
      </c>
      <c r="D227" s="62"/>
      <c r="E227" s="67">
        <v>2012</v>
      </c>
      <c r="F227" s="67" t="s">
        <v>25</v>
      </c>
      <c r="G227" s="67"/>
      <c r="H227" s="68"/>
      <c r="I227" s="67" t="s">
        <v>270</v>
      </c>
      <c r="J227" s="45"/>
      <c r="K227" s="45"/>
      <c r="L227" s="45"/>
      <c r="M227" s="45"/>
      <c r="N227" s="45"/>
      <c r="O227" s="45"/>
      <c r="P227" s="45"/>
      <c r="Q227" s="41" t="str">
        <f>IF(CentrepointSourced[[#This Row],[Country]]="Northern Ireland","Northern Ireland",IFERROR(VLOOKUP(CentrepointSourced[[#This Row],[Local Authority]],LKP_LANameDQ[],2,FALSE),CentrepointSourced[[#This Row],[Local Authority]]))</f>
        <v>Lincoln</v>
      </c>
      <c r="R227" s="41" t="str">
        <f>IF(CentrepointSourced[[#This Row],[LA type]]="County","",INDEX(ConsolGeog[lad14cd],MATCH(CentrepointSourced[[#This Row],[Local Authority DQ]],ConsolGeog[la_name],0)))</f>
        <v>E07000138</v>
      </c>
      <c r="S227" s="41" t="str">
        <f>IF(OR(CentrepointSourced[[#This Row],[Country]]="Northern Ireland",CentrepointSourced[[#This Row],[Country]]="Scotland",CentrepointSourced[[#This Row],[Country]]="Wales"),"Local Authority",CentrepointSourced[[#This Row],[LA type]])</f>
        <v>District</v>
      </c>
      <c r="T227" s="41">
        <f>IF(TRIM(CentrepointSourced[[#This Row],[Presented HS]])="",0,IF(CentrepointSourced[[#This Row],[Presented HS]]="&lt;5",2.5,IF(CentrepointSourced[[#This Row],[Presented HS]]="&lt;10",5,VALUE(TRIM(CentrepointSourced[[#This Row],[Presented HS]])))))</f>
        <v>0</v>
      </c>
      <c r="U227" s="41">
        <f>IF(TRIM(CentrepointSourced[[#This Row],[Assessed HS]])="",0,IF(CentrepointSourced[[#This Row],[Assessed HS]]="&lt;5",2.5,IF(CentrepointSourced[[#This Row],[Assessed HS]]="&lt;10",5,VALUE(TRIM(CentrepointSourced[[#This Row],[Assessed HS]])))))</f>
        <v>0</v>
      </c>
      <c r="V227" s="41">
        <f>IF(TRIM(CentrepointSourced[[#This Row],[Presented CS]])="",0,IF(CentrepointSourced[[#This Row],[Presented CS]]="&lt;5",2.5,IF(CentrepointSourced[[#This Row],[Presented CS]]="&lt;10",5,VALUE(TRIM(CentrepointSourced[[#This Row],[Presented CS]])))))</f>
        <v>0</v>
      </c>
      <c r="W227" s="41">
        <f>IF(TRIM(CentrepointSourced[[#This Row],[Assessed CS]])="",0,IF(CentrepointSourced[[#This Row],[Assessed CS]]="&lt;5",2.5,IF(CentrepointSourced[[#This Row],[Assessed CS]]="&lt;10",5,VALUE(TRIM(CentrepointSourced[[#This Row],[Assessed CS]])))))</f>
        <v>0</v>
      </c>
      <c r="X227" s="106">
        <f>IF(CentrepointSourced[[#This Row],[Age]]="16-17",CentrepointSourced[[#This Row],[Presented HS DQ]],0)</f>
        <v>0</v>
      </c>
      <c r="Y227" s="106">
        <f>IF(CentrepointSourced[[#This Row],[Age]]="16-24",CentrepointSourced[[#This Row],[Presented HS DQ]],0)</f>
        <v>0</v>
      </c>
      <c r="Z227" s="106">
        <f>IF(CentrepointSourced[[#This Row],[Age]]="18-24",CentrepointSourced[[#This Row],[Presented HS DQ]],0)</f>
        <v>0</v>
      </c>
      <c r="AA227" s="106">
        <f>IF(CentrepointSourced[[#This Row],[Age]]="16-17",CentrepointSourced[[#This Row],[Presented CS DQ]],0)</f>
        <v>0</v>
      </c>
      <c r="AB227" s="106">
        <f>IF(CentrepointSourced[[#This Row],[Age]]="16-24",CentrepointSourced[[#This Row],[Presented CS DQ]],0)</f>
        <v>0</v>
      </c>
      <c r="AC227" s="106">
        <f>IF(CentrepointSourced[[#This Row],[Age]]="18-24",CentrepointSourced[[#This Row],[Presented CS DQ]],0)</f>
        <v>0</v>
      </c>
      <c r="AD227" s="107">
        <f>IF(CentrepointSourced[[#This Row],[Age]]="16-17",CentrepointSourced[[#This Row],[Assessed HS DQ]],0)</f>
        <v>0</v>
      </c>
      <c r="AE227" s="107">
        <f>IF(CentrepointSourced[[#This Row],[Age]]="16-24",CentrepointSourced[[#This Row],[Assessed HS DQ]],0)</f>
        <v>0</v>
      </c>
      <c r="AF227" s="107">
        <f>IF(CentrepointSourced[[#This Row],[Age]]="18-24",CentrepointSourced[[#This Row],[Assessed HS DQ]],0)</f>
        <v>0</v>
      </c>
      <c r="AG227" s="107">
        <f>IF(CentrepointSourced[[#This Row],[Age]]="16-17",CentrepointSourced[[#This Row],[Assessed CS DQ]],0)</f>
        <v>0</v>
      </c>
      <c r="AH227" s="107">
        <f>IF(CentrepointSourced[[#This Row],[Age]]="16-24",CentrepointSourced[[#This Row],[Assessed CS DQ]],0)</f>
        <v>0</v>
      </c>
      <c r="AI227" s="107">
        <f>IF(CentrepointSourced[[#This Row],[Age]]="18-24",CentrepointSourced[[#This Row],[Assessed CS DQ]],0)</f>
        <v>0</v>
      </c>
    </row>
    <row r="228" spans="1:35" customFormat="1" ht="13.5" customHeight="1">
      <c r="A228" s="45" t="s">
        <v>40</v>
      </c>
      <c r="B228" s="62" t="s">
        <v>269</v>
      </c>
      <c r="C228" s="45" t="s">
        <v>42</v>
      </c>
      <c r="D228" s="62"/>
      <c r="E228" s="67">
        <v>2012</v>
      </c>
      <c r="F228" s="67" t="s">
        <v>26</v>
      </c>
      <c r="G228" s="67"/>
      <c r="H228" s="68"/>
      <c r="I228" s="67"/>
      <c r="J228" s="45"/>
      <c r="K228" s="45"/>
      <c r="L228" s="45"/>
      <c r="M228" s="45"/>
      <c r="N228" s="45"/>
      <c r="O228" s="45"/>
      <c r="P228" s="45"/>
      <c r="Q228" s="41" t="str">
        <f>IF(CentrepointSourced[[#This Row],[Country]]="Northern Ireland","Northern Ireland",IFERROR(VLOOKUP(CentrepointSourced[[#This Row],[Local Authority]],LKP_LANameDQ[],2,FALSE),CentrepointSourced[[#This Row],[Local Authority]]))</f>
        <v>Lincoln</v>
      </c>
      <c r="R228" s="41" t="str">
        <f>IF(CentrepointSourced[[#This Row],[LA type]]="County","",INDEX(ConsolGeog[lad14cd],MATCH(CentrepointSourced[[#This Row],[Local Authority DQ]],ConsolGeog[la_name],0)))</f>
        <v>E07000138</v>
      </c>
      <c r="S228" s="41" t="str">
        <f>IF(OR(CentrepointSourced[[#This Row],[Country]]="Northern Ireland",CentrepointSourced[[#This Row],[Country]]="Scotland",CentrepointSourced[[#This Row],[Country]]="Wales"),"Local Authority",CentrepointSourced[[#This Row],[LA type]])</f>
        <v>District</v>
      </c>
      <c r="T228" s="41">
        <f>IF(TRIM(CentrepointSourced[[#This Row],[Presented HS]])="",0,IF(CentrepointSourced[[#This Row],[Presented HS]]="&lt;5",2.5,IF(CentrepointSourced[[#This Row],[Presented HS]]="&lt;10",5,VALUE(TRIM(CentrepointSourced[[#This Row],[Presented HS]])))))</f>
        <v>0</v>
      </c>
      <c r="U228" s="41">
        <f>IF(TRIM(CentrepointSourced[[#This Row],[Assessed HS]])="",0,IF(CentrepointSourced[[#This Row],[Assessed HS]]="&lt;5",2.5,IF(CentrepointSourced[[#This Row],[Assessed HS]]="&lt;10",5,VALUE(TRIM(CentrepointSourced[[#This Row],[Assessed HS]])))))</f>
        <v>0</v>
      </c>
      <c r="V228" s="41">
        <f>IF(TRIM(CentrepointSourced[[#This Row],[Presented CS]])="",0,IF(CentrepointSourced[[#This Row],[Presented CS]]="&lt;5",2.5,IF(CentrepointSourced[[#This Row],[Presented CS]]="&lt;10",5,VALUE(TRIM(CentrepointSourced[[#This Row],[Presented CS]])))))</f>
        <v>0</v>
      </c>
      <c r="W228" s="41">
        <f>IF(TRIM(CentrepointSourced[[#This Row],[Assessed CS]])="",0,IF(CentrepointSourced[[#This Row],[Assessed CS]]="&lt;5",2.5,IF(CentrepointSourced[[#This Row],[Assessed CS]]="&lt;10",5,VALUE(TRIM(CentrepointSourced[[#This Row],[Assessed CS]])))))</f>
        <v>0</v>
      </c>
      <c r="X228" s="106">
        <f>IF(CentrepointSourced[[#This Row],[Age]]="16-17",CentrepointSourced[[#This Row],[Presented HS DQ]],0)</f>
        <v>0</v>
      </c>
      <c r="Y228" s="106">
        <f>IF(CentrepointSourced[[#This Row],[Age]]="16-24",CentrepointSourced[[#This Row],[Presented HS DQ]],0)</f>
        <v>0</v>
      </c>
      <c r="Z228" s="106">
        <f>IF(CentrepointSourced[[#This Row],[Age]]="18-24",CentrepointSourced[[#This Row],[Presented HS DQ]],0)</f>
        <v>0</v>
      </c>
      <c r="AA228" s="106">
        <f>IF(CentrepointSourced[[#This Row],[Age]]="16-17",CentrepointSourced[[#This Row],[Presented CS DQ]],0)</f>
        <v>0</v>
      </c>
      <c r="AB228" s="106">
        <f>IF(CentrepointSourced[[#This Row],[Age]]="16-24",CentrepointSourced[[#This Row],[Presented CS DQ]],0)</f>
        <v>0</v>
      </c>
      <c r="AC228" s="106">
        <f>IF(CentrepointSourced[[#This Row],[Age]]="18-24",CentrepointSourced[[#This Row],[Presented CS DQ]],0)</f>
        <v>0</v>
      </c>
      <c r="AD228" s="107">
        <f>IF(CentrepointSourced[[#This Row],[Age]]="16-17",CentrepointSourced[[#This Row],[Assessed HS DQ]],0)</f>
        <v>0</v>
      </c>
      <c r="AE228" s="107">
        <f>IF(CentrepointSourced[[#This Row],[Age]]="16-24",CentrepointSourced[[#This Row],[Assessed HS DQ]],0)</f>
        <v>0</v>
      </c>
      <c r="AF228" s="107">
        <f>IF(CentrepointSourced[[#This Row],[Age]]="18-24",CentrepointSourced[[#This Row],[Assessed HS DQ]],0)</f>
        <v>0</v>
      </c>
      <c r="AG228" s="107">
        <f>IF(CentrepointSourced[[#This Row],[Age]]="16-17",CentrepointSourced[[#This Row],[Assessed CS DQ]],0)</f>
        <v>0</v>
      </c>
      <c r="AH228" s="107">
        <f>IF(CentrepointSourced[[#This Row],[Age]]="16-24",CentrepointSourced[[#This Row],[Assessed CS DQ]],0)</f>
        <v>0</v>
      </c>
      <c r="AI228" s="107">
        <f>IF(CentrepointSourced[[#This Row],[Age]]="18-24",CentrepointSourced[[#This Row],[Assessed CS DQ]],0)</f>
        <v>0</v>
      </c>
    </row>
    <row r="229" spans="1:35" customFormat="1" ht="13.5" customHeight="1">
      <c r="A229" s="45" t="s">
        <v>40</v>
      </c>
      <c r="B229" s="62" t="s">
        <v>269</v>
      </c>
      <c r="C229" s="45" t="s">
        <v>42</v>
      </c>
      <c r="D229" s="62"/>
      <c r="E229" s="67">
        <v>2013</v>
      </c>
      <c r="F229" s="67" t="s">
        <v>25</v>
      </c>
      <c r="G229" s="67"/>
      <c r="H229" s="68"/>
      <c r="I229" s="67"/>
      <c r="J229" s="45"/>
      <c r="K229" s="45"/>
      <c r="L229" s="45"/>
      <c r="M229" s="45"/>
      <c r="N229" s="45"/>
      <c r="O229" s="45"/>
      <c r="P229" s="45"/>
      <c r="Q229" s="41" t="str">
        <f>IF(CentrepointSourced[[#This Row],[Country]]="Northern Ireland","Northern Ireland",IFERROR(VLOOKUP(CentrepointSourced[[#This Row],[Local Authority]],LKP_LANameDQ[],2,FALSE),CentrepointSourced[[#This Row],[Local Authority]]))</f>
        <v>Lincoln</v>
      </c>
      <c r="R229" s="41" t="str">
        <f>IF(CentrepointSourced[[#This Row],[LA type]]="County","",INDEX(ConsolGeog[lad14cd],MATCH(CentrepointSourced[[#This Row],[Local Authority DQ]],ConsolGeog[la_name],0)))</f>
        <v>E07000138</v>
      </c>
      <c r="S229" s="41" t="str">
        <f>IF(OR(CentrepointSourced[[#This Row],[Country]]="Northern Ireland",CentrepointSourced[[#This Row],[Country]]="Scotland",CentrepointSourced[[#This Row],[Country]]="Wales"),"Local Authority",CentrepointSourced[[#This Row],[LA type]])</f>
        <v>District</v>
      </c>
      <c r="T229" s="41">
        <f>IF(TRIM(CentrepointSourced[[#This Row],[Presented HS]])="",0,IF(CentrepointSourced[[#This Row],[Presented HS]]="&lt;5",2.5,IF(CentrepointSourced[[#This Row],[Presented HS]]="&lt;10",5,VALUE(TRIM(CentrepointSourced[[#This Row],[Presented HS]])))))</f>
        <v>0</v>
      </c>
      <c r="U229" s="41">
        <f>IF(TRIM(CentrepointSourced[[#This Row],[Assessed HS]])="",0,IF(CentrepointSourced[[#This Row],[Assessed HS]]="&lt;5",2.5,IF(CentrepointSourced[[#This Row],[Assessed HS]]="&lt;10",5,VALUE(TRIM(CentrepointSourced[[#This Row],[Assessed HS]])))))</f>
        <v>0</v>
      </c>
      <c r="V229" s="41">
        <f>IF(TRIM(CentrepointSourced[[#This Row],[Presented CS]])="",0,IF(CentrepointSourced[[#This Row],[Presented CS]]="&lt;5",2.5,IF(CentrepointSourced[[#This Row],[Presented CS]]="&lt;10",5,VALUE(TRIM(CentrepointSourced[[#This Row],[Presented CS]])))))</f>
        <v>0</v>
      </c>
      <c r="W229" s="41">
        <f>IF(TRIM(CentrepointSourced[[#This Row],[Assessed CS]])="",0,IF(CentrepointSourced[[#This Row],[Assessed CS]]="&lt;5",2.5,IF(CentrepointSourced[[#This Row],[Assessed CS]]="&lt;10",5,VALUE(TRIM(CentrepointSourced[[#This Row],[Assessed CS]])))))</f>
        <v>0</v>
      </c>
      <c r="X229" s="106">
        <f>IF(CentrepointSourced[[#This Row],[Age]]="16-17",CentrepointSourced[[#This Row],[Presented HS DQ]],0)</f>
        <v>0</v>
      </c>
      <c r="Y229" s="106">
        <f>IF(CentrepointSourced[[#This Row],[Age]]="16-24",CentrepointSourced[[#This Row],[Presented HS DQ]],0)</f>
        <v>0</v>
      </c>
      <c r="Z229" s="106">
        <f>IF(CentrepointSourced[[#This Row],[Age]]="18-24",CentrepointSourced[[#This Row],[Presented HS DQ]],0)</f>
        <v>0</v>
      </c>
      <c r="AA229" s="106">
        <f>IF(CentrepointSourced[[#This Row],[Age]]="16-17",CentrepointSourced[[#This Row],[Presented CS DQ]],0)</f>
        <v>0</v>
      </c>
      <c r="AB229" s="106">
        <f>IF(CentrepointSourced[[#This Row],[Age]]="16-24",CentrepointSourced[[#This Row],[Presented CS DQ]],0)</f>
        <v>0</v>
      </c>
      <c r="AC229" s="106">
        <f>IF(CentrepointSourced[[#This Row],[Age]]="18-24",CentrepointSourced[[#This Row],[Presented CS DQ]],0)</f>
        <v>0</v>
      </c>
      <c r="AD229" s="107">
        <f>IF(CentrepointSourced[[#This Row],[Age]]="16-17",CentrepointSourced[[#This Row],[Assessed HS DQ]],0)</f>
        <v>0</v>
      </c>
      <c r="AE229" s="107">
        <f>IF(CentrepointSourced[[#This Row],[Age]]="16-24",CentrepointSourced[[#This Row],[Assessed HS DQ]],0)</f>
        <v>0</v>
      </c>
      <c r="AF229" s="107">
        <f>IF(CentrepointSourced[[#This Row],[Age]]="18-24",CentrepointSourced[[#This Row],[Assessed HS DQ]],0)</f>
        <v>0</v>
      </c>
      <c r="AG229" s="107">
        <f>IF(CentrepointSourced[[#This Row],[Age]]="16-17",CentrepointSourced[[#This Row],[Assessed CS DQ]],0)</f>
        <v>0</v>
      </c>
      <c r="AH229" s="107">
        <f>IF(CentrepointSourced[[#This Row],[Age]]="16-24",CentrepointSourced[[#This Row],[Assessed CS DQ]],0)</f>
        <v>0</v>
      </c>
      <c r="AI229" s="107">
        <f>IF(CentrepointSourced[[#This Row],[Age]]="18-24",CentrepointSourced[[#This Row],[Assessed CS DQ]],0)</f>
        <v>0</v>
      </c>
    </row>
    <row r="230" spans="1:35" customFormat="1" ht="13.5" customHeight="1">
      <c r="A230" s="45" t="s">
        <v>40</v>
      </c>
      <c r="B230" s="62" t="s">
        <v>269</v>
      </c>
      <c r="C230" s="45" t="s">
        <v>42</v>
      </c>
      <c r="D230" s="62"/>
      <c r="E230" s="67">
        <v>2013</v>
      </c>
      <c r="F230" s="67" t="s">
        <v>26</v>
      </c>
      <c r="G230" s="67">
        <v>226</v>
      </c>
      <c r="H230" s="68">
        <v>226</v>
      </c>
      <c r="I230" s="67">
        <v>176</v>
      </c>
      <c r="J230" s="45"/>
      <c r="K230" s="45"/>
      <c r="L230" s="45"/>
      <c r="M230" s="45"/>
      <c r="N230" s="45"/>
      <c r="O230" s="45"/>
      <c r="P230" s="45"/>
      <c r="Q230" s="41" t="str">
        <f>IF(CentrepointSourced[[#This Row],[Country]]="Northern Ireland","Northern Ireland",IFERROR(VLOOKUP(CentrepointSourced[[#This Row],[Local Authority]],LKP_LANameDQ[],2,FALSE),CentrepointSourced[[#This Row],[Local Authority]]))</f>
        <v>Lincoln</v>
      </c>
      <c r="R230" s="41" t="str">
        <f>IF(CentrepointSourced[[#This Row],[LA type]]="County","",INDEX(ConsolGeog[lad14cd],MATCH(CentrepointSourced[[#This Row],[Local Authority DQ]],ConsolGeog[la_name],0)))</f>
        <v>E07000138</v>
      </c>
      <c r="S230" s="41" t="str">
        <f>IF(OR(CentrepointSourced[[#This Row],[Country]]="Northern Ireland",CentrepointSourced[[#This Row],[Country]]="Scotland",CentrepointSourced[[#This Row],[Country]]="Wales"),"Local Authority",CentrepointSourced[[#This Row],[LA type]])</f>
        <v>District</v>
      </c>
      <c r="T230" s="41">
        <f>IF(TRIM(CentrepointSourced[[#This Row],[Presented HS]])="",0,IF(CentrepointSourced[[#This Row],[Presented HS]]="&lt;5",2.5,IF(CentrepointSourced[[#This Row],[Presented HS]]="&lt;10",5,VALUE(TRIM(CentrepointSourced[[#This Row],[Presented HS]])))))</f>
        <v>226</v>
      </c>
      <c r="U230" s="41">
        <f>IF(TRIM(CentrepointSourced[[#This Row],[Assessed HS]])="",0,IF(CentrepointSourced[[#This Row],[Assessed HS]]="&lt;5",2.5,IF(CentrepointSourced[[#This Row],[Assessed HS]]="&lt;10",5,VALUE(TRIM(CentrepointSourced[[#This Row],[Assessed HS]])))))</f>
        <v>226</v>
      </c>
      <c r="V230" s="41">
        <f>IF(TRIM(CentrepointSourced[[#This Row],[Presented CS]])="",0,IF(CentrepointSourced[[#This Row],[Presented CS]]="&lt;5",2.5,IF(CentrepointSourced[[#This Row],[Presented CS]]="&lt;10",5,VALUE(TRIM(CentrepointSourced[[#This Row],[Presented CS]])))))</f>
        <v>0</v>
      </c>
      <c r="W230" s="41">
        <f>IF(TRIM(CentrepointSourced[[#This Row],[Assessed CS]])="",0,IF(CentrepointSourced[[#This Row],[Assessed CS]]="&lt;5",2.5,IF(CentrepointSourced[[#This Row],[Assessed CS]]="&lt;10",5,VALUE(TRIM(CentrepointSourced[[#This Row],[Assessed CS]])))))</f>
        <v>0</v>
      </c>
      <c r="X230" s="106">
        <f>IF(CentrepointSourced[[#This Row],[Age]]="16-17",CentrepointSourced[[#This Row],[Presented HS DQ]],0)</f>
        <v>0</v>
      </c>
      <c r="Y230" s="106">
        <f>IF(CentrepointSourced[[#This Row],[Age]]="16-24",CentrepointSourced[[#This Row],[Presented HS DQ]],0)</f>
        <v>0</v>
      </c>
      <c r="Z230" s="106">
        <f>IF(CentrepointSourced[[#This Row],[Age]]="18-24",CentrepointSourced[[#This Row],[Presented HS DQ]],0)</f>
        <v>226</v>
      </c>
      <c r="AA230" s="106">
        <f>IF(CentrepointSourced[[#This Row],[Age]]="16-17",CentrepointSourced[[#This Row],[Presented CS DQ]],0)</f>
        <v>0</v>
      </c>
      <c r="AB230" s="106">
        <f>IF(CentrepointSourced[[#This Row],[Age]]="16-24",CentrepointSourced[[#This Row],[Presented CS DQ]],0)</f>
        <v>0</v>
      </c>
      <c r="AC230" s="106">
        <f>IF(CentrepointSourced[[#This Row],[Age]]="18-24",CentrepointSourced[[#This Row],[Presented CS DQ]],0)</f>
        <v>0</v>
      </c>
      <c r="AD230" s="107">
        <f>IF(CentrepointSourced[[#This Row],[Age]]="16-17",CentrepointSourced[[#This Row],[Assessed HS DQ]],0)</f>
        <v>0</v>
      </c>
      <c r="AE230" s="107">
        <f>IF(CentrepointSourced[[#This Row],[Age]]="16-24",CentrepointSourced[[#This Row],[Assessed HS DQ]],0)</f>
        <v>0</v>
      </c>
      <c r="AF230" s="107">
        <f>IF(CentrepointSourced[[#This Row],[Age]]="18-24",CentrepointSourced[[#This Row],[Assessed HS DQ]],0)</f>
        <v>226</v>
      </c>
      <c r="AG230" s="107">
        <f>IF(CentrepointSourced[[#This Row],[Age]]="16-17",CentrepointSourced[[#This Row],[Assessed CS DQ]],0)</f>
        <v>0</v>
      </c>
      <c r="AH230" s="107">
        <f>IF(CentrepointSourced[[#This Row],[Age]]="16-24",CentrepointSourced[[#This Row],[Assessed CS DQ]],0)</f>
        <v>0</v>
      </c>
      <c r="AI230" s="107">
        <f>IF(CentrepointSourced[[#This Row],[Age]]="18-24",CentrepointSourced[[#This Row],[Assessed CS DQ]],0)</f>
        <v>0</v>
      </c>
    </row>
    <row r="231" spans="1:35" customFormat="1" ht="13.5" customHeight="1">
      <c r="A231" s="45" t="s">
        <v>40</v>
      </c>
      <c r="B231" s="62" t="s">
        <v>269</v>
      </c>
      <c r="C231" s="45" t="s">
        <v>42</v>
      </c>
      <c r="D231" s="62"/>
      <c r="E231" s="67">
        <v>2014</v>
      </c>
      <c r="F231" s="67" t="s">
        <v>25</v>
      </c>
      <c r="G231" s="67"/>
      <c r="H231" s="68"/>
      <c r="I231" s="67"/>
      <c r="J231" s="45"/>
      <c r="K231" s="45"/>
      <c r="L231" s="45"/>
      <c r="M231" s="45"/>
      <c r="N231" s="45"/>
      <c r="O231" s="45"/>
      <c r="P231" s="45"/>
      <c r="Q231" s="41" t="str">
        <f>IF(CentrepointSourced[[#This Row],[Country]]="Northern Ireland","Northern Ireland",IFERROR(VLOOKUP(CentrepointSourced[[#This Row],[Local Authority]],LKP_LANameDQ[],2,FALSE),CentrepointSourced[[#This Row],[Local Authority]]))</f>
        <v>Lincoln</v>
      </c>
      <c r="R231" s="41" t="str">
        <f>IF(CentrepointSourced[[#This Row],[LA type]]="County","",INDEX(ConsolGeog[lad14cd],MATCH(CentrepointSourced[[#This Row],[Local Authority DQ]],ConsolGeog[la_name],0)))</f>
        <v>E07000138</v>
      </c>
      <c r="S231" s="41" t="str">
        <f>IF(OR(CentrepointSourced[[#This Row],[Country]]="Northern Ireland",CentrepointSourced[[#This Row],[Country]]="Scotland",CentrepointSourced[[#This Row],[Country]]="Wales"),"Local Authority",CentrepointSourced[[#This Row],[LA type]])</f>
        <v>District</v>
      </c>
      <c r="T231" s="41">
        <f>IF(TRIM(CentrepointSourced[[#This Row],[Presented HS]])="",0,IF(CentrepointSourced[[#This Row],[Presented HS]]="&lt;5",2.5,IF(CentrepointSourced[[#This Row],[Presented HS]]="&lt;10",5,VALUE(TRIM(CentrepointSourced[[#This Row],[Presented HS]])))))</f>
        <v>0</v>
      </c>
      <c r="U231" s="41">
        <f>IF(TRIM(CentrepointSourced[[#This Row],[Assessed HS]])="",0,IF(CentrepointSourced[[#This Row],[Assessed HS]]="&lt;5",2.5,IF(CentrepointSourced[[#This Row],[Assessed HS]]="&lt;10",5,VALUE(TRIM(CentrepointSourced[[#This Row],[Assessed HS]])))))</f>
        <v>0</v>
      </c>
      <c r="V231" s="41">
        <f>IF(TRIM(CentrepointSourced[[#This Row],[Presented CS]])="",0,IF(CentrepointSourced[[#This Row],[Presented CS]]="&lt;5",2.5,IF(CentrepointSourced[[#This Row],[Presented CS]]="&lt;10",5,VALUE(TRIM(CentrepointSourced[[#This Row],[Presented CS]])))))</f>
        <v>0</v>
      </c>
      <c r="W231" s="41">
        <f>IF(TRIM(CentrepointSourced[[#This Row],[Assessed CS]])="",0,IF(CentrepointSourced[[#This Row],[Assessed CS]]="&lt;5",2.5,IF(CentrepointSourced[[#This Row],[Assessed CS]]="&lt;10",5,VALUE(TRIM(CentrepointSourced[[#This Row],[Assessed CS]])))))</f>
        <v>0</v>
      </c>
      <c r="X231" s="106">
        <f>IF(CentrepointSourced[[#This Row],[Age]]="16-17",CentrepointSourced[[#This Row],[Presented HS DQ]],0)</f>
        <v>0</v>
      </c>
      <c r="Y231" s="106">
        <f>IF(CentrepointSourced[[#This Row],[Age]]="16-24",CentrepointSourced[[#This Row],[Presented HS DQ]],0)</f>
        <v>0</v>
      </c>
      <c r="Z231" s="106">
        <f>IF(CentrepointSourced[[#This Row],[Age]]="18-24",CentrepointSourced[[#This Row],[Presented HS DQ]],0)</f>
        <v>0</v>
      </c>
      <c r="AA231" s="106">
        <f>IF(CentrepointSourced[[#This Row],[Age]]="16-17",CentrepointSourced[[#This Row],[Presented CS DQ]],0)</f>
        <v>0</v>
      </c>
      <c r="AB231" s="106">
        <f>IF(CentrepointSourced[[#This Row],[Age]]="16-24",CentrepointSourced[[#This Row],[Presented CS DQ]],0)</f>
        <v>0</v>
      </c>
      <c r="AC231" s="106">
        <f>IF(CentrepointSourced[[#This Row],[Age]]="18-24",CentrepointSourced[[#This Row],[Presented CS DQ]],0)</f>
        <v>0</v>
      </c>
      <c r="AD231" s="107">
        <f>IF(CentrepointSourced[[#This Row],[Age]]="16-17",CentrepointSourced[[#This Row],[Assessed HS DQ]],0)</f>
        <v>0</v>
      </c>
      <c r="AE231" s="107">
        <f>IF(CentrepointSourced[[#This Row],[Age]]="16-24",CentrepointSourced[[#This Row],[Assessed HS DQ]],0)</f>
        <v>0</v>
      </c>
      <c r="AF231" s="107">
        <f>IF(CentrepointSourced[[#This Row],[Age]]="18-24",CentrepointSourced[[#This Row],[Assessed HS DQ]],0)</f>
        <v>0</v>
      </c>
      <c r="AG231" s="107">
        <f>IF(CentrepointSourced[[#This Row],[Age]]="16-17",CentrepointSourced[[#This Row],[Assessed CS DQ]],0)</f>
        <v>0</v>
      </c>
      <c r="AH231" s="107">
        <f>IF(CentrepointSourced[[#This Row],[Age]]="16-24",CentrepointSourced[[#This Row],[Assessed CS DQ]],0)</f>
        <v>0</v>
      </c>
      <c r="AI231" s="107">
        <f>IF(CentrepointSourced[[#This Row],[Age]]="18-24",CentrepointSourced[[#This Row],[Assessed CS DQ]],0)</f>
        <v>0</v>
      </c>
    </row>
    <row r="232" spans="1:35" customFormat="1" ht="13.5" customHeight="1">
      <c r="A232" s="45" t="s">
        <v>40</v>
      </c>
      <c r="B232" s="62" t="s">
        <v>269</v>
      </c>
      <c r="C232" s="45" t="s">
        <v>42</v>
      </c>
      <c r="D232" s="62"/>
      <c r="E232" s="67">
        <v>2014</v>
      </c>
      <c r="F232" s="67" t="s">
        <v>26</v>
      </c>
      <c r="G232" s="67">
        <v>353</v>
      </c>
      <c r="H232" s="68">
        <v>353</v>
      </c>
      <c r="I232" s="67">
        <v>259</v>
      </c>
      <c r="J232" s="45"/>
      <c r="K232" s="45"/>
      <c r="L232" s="45"/>
      <c r="M232" s="45"/>
      <c r="N232" s="45"/>
      <c r="O232" s="45"/>
      <c r="P232" s="45"/>
      <c r="Q232" s="41" t="str">
        <f>IF(CentrepointSourced[[#This Row],[Country]]="Northern Ireland","Northern Ireland",IFERROR(VLOOKUP(CentrepointSourced[[#This Row],[Local Authority]],LKP_LANameDQ[],2,FALSE),CentrepointSourced[[#This Row],[Local Authority]]))</f>
        <v>Lincoln</v>
      </c>
      <c r="R232" s="41" t="str">
        <f>IF(CentrepointSourced[[#This Row],[LA type]]="County","",INDEX(ConsolGeog[lad14cd],MATCH(CentrepointSourced[[#This Row],[Local Authority DQ]],ConsolGeog[la_name],0)))</f>
        <v>E07000138</v>
      </c>
      <c r="S232" s="41" t="str">
        <f>IF(OR(CentrepointSourced[[#This Row],[Country]]="Northern Ireland",CentrepointSourced[[#This Row],[Country]]="Scotland",CentrepointSourced[[#This Row],[Country]]="Wales"),"Local Authority",CentrepointSourced[[#This Row],[LA type]])</f>
        <v>District</v>
      </c>
      <c r="T232" s="41">
        <f>IF(TRIM(CentrepointSourced[[#This Row],[Presented HS]])="",0,IF(CentrepointSourced[[#This Row],[Presented HS]]="&lt;5",2.5,IF(CentrepointSourced[[#This Row],[Presented HS]]="&lt;10",5,VALUE(TRIM(CentrepointSourced[[#This Row],[Presented HS]])))))</f>
        <v>353</v>
      </c>
      <c r="U232" s="41">
        <f>IF(TRIM(CentrepointSourced[[#This Row],[Assessed HS]])="",0,IF(CentrepointSourced[[#This Row],[Assessed HS]]="&lt;5",2.5,IF(CentrepointSourced[[#This Row],[Assessed HS]]="&lt;10",5,VALUE(TRIM(CentrepointSourced[[#This Row],[Assessed HS]])))))</f>
        <v>353</v>
      </c>
      <c r="V232" s="41">
        <f>IF(TRIM(CentrepointSourced[[#This Row],[Presented CS]])="",0,IF(CentrepointSourced[[#This Row],[Presented CS]]="&lt;5",2.5,IF(CentrepointSourced[[#This Row],[Presented CS]]="&lt;10",5,VALUE(TRIM(CentrepointSourced[[#This Row],[Presented CS]])))))</f>
        <v>0</v>
      </c>
      <c r="W232" s="41">
        <f>IF(TRIM(CentrepointSourced[[#This Row],[Assessed CS]])="",0,IF(CentrepointSourced[[#This Row],[Assessed CS]]="&lt;5",2.5,IF(CentrepointSourced[[#This Row],[Assessed CS]]="&lt;10",5,VALUE(TRIM(CentrepointSourced[[#This Row],[Assessed CS]])))))</f>
        <v>0</v>
      </c>
      <c r="X232" s="106">
        <f>IF(CentrepointSourced[[#This Row],[Age]]="16-17",CentrepointSourced[[#This Row],[Presented HS DQ]],0)</f>
        <v>0</v>
      </c>
      <c r="Y232" s="106">
        <f>IF(CentrepointSourced[[#This Row],[Age]]="16-24",CentrepointSourced[[#This Row],[Presented HS DQ]],0)</f>
        <v>0</v>
      </c>
      <c r="Z232" s="106">
        <f>IF(CentrepointSourced[[#This Row],[Age]]="18-24",CentrepointSourced[[#This Row],[Presented HS DQ]],0)</f>
        <v>353</v>
      </c>
      <c r="AA232" s="106">
        <f>IF(CentrepointSourced[[#This Row],[Age]]="16-17",CentrepointSourced[[#This Row],[Presented CS DQ]],0)</f>
        <v>0</v>
      </c>
      <c r="AB232" s="106">
        <f>IF(CentrepointSourced[[#This Row],[Age]]="16-24",CentrepointSourced[[#This Row],[Presented CS DQ]],0)</f>
        <v>0</v>
      </c>
      <c r="AC232" s="106">
        <f>IF(CentrepointSourced[[#This Row],[Age]]="18-24",CentrepointSourced[[#This Row],[Presented CS DQ]],0)</f>
        <v>0</v>
      </c>
      <c r="AD232" s="107">
        <f>IF(CentrepointSourced[[#This Row],[Age]]="16-17",CentrepointSourced[[#This Row],[Assessed HS DQ]],0)</f>
        <v>0</v>
      </c>
      <c r="AE232" s="107">
        <f>IF(CentrepointSourced[[#This Row],[Age]]="16-24",CentrepointSourced[[#This Row],[Assessed HS DQ]],0)</f>
        <v>0</v>
      </c>
      <c r="AF232" s="107">
        <f>IF(CentrepointSourced[[#This Row],[Age]]="18-24",CentrepointSourced[[#This Row],[Assessed HS DQ]],0)</f>
        <v>353</v>
      </c>
      <c r="AG232" s="107">
        <f>IF(CentrepointSourced[[#This Row],[Age]]="16-17",CentrepointSourced[[#This Row],[Assessed CS DQ]],0)</f>
        <v>0</v>
      </c>
      <c r="AH232" s="107">
        <f>IF(CentrepointSourced[[#This Row],[Age]]="16-24",CentrepointSourced[[#This Row],[Assessed CS DQ]],0)</f>
        <v>0</v>
      </c>
      <c r="AI232" s="107">
        <f>IF(CentrepointSourced[[#This Row],[Age]]="18-24",CentrepointSourced[[#This Row],[Assessed CS DQ]],0)</f>
        <v>0</v>
      </c>
    </row>
    <row r="233" spans="1:35" customFormat="1" ht="13.5" customHeight="1">
      <c r="A233" s="45" t="s">
        <v>40</v>
      </c>
      <c r="B233" s="45" t="s">
        <v>179</v>
      </c>
      <c r="C233" s="45" t="s">
        <v>165</v>
      </c>
      <c r="D233" s="45"/>
      <c r="E233" s="67">
        <v>2012</v>
      </c>
      <c r="F233" s="67" t="s">
        <v>25</v>
      </c>
      <c r="G233" s="67">
        <v>0</v>
      </c>
      <c r="H233" s="68">
        <v>0</v>
      </c>
      <c r="I233" s="67">
        <v>0</v>
      </c>
      <c r="J233" s="45"/>
      <c r="K233" s="67"/>
      <c r="L233" s="67"/>
      <c r="M233" s="67"/>
      <c r="N233" s="67"/>
      <c r="O233" s="67"/>
      <c r="P233" s="67"/>
      <c r="Q233" s="41" t="str">
        <f>IF(CentrepointSourced[[#This Row],[Country]]="Northern Ireland","Northern Ireland",IFERROR(VLOOKUP(CentrepointSourced[[#This Row],[Local Authority]],LKP_LANameDQ[],2,FALSE),CentrepointSourced[[#This Row],[Local Authority]]))</f>
        <v>City of London</v>
      </c>
      <c r="R233" s="41" t="str">
        <f>IF(CentrepointSourced[[#This Row],[LA type]]="County","",INDEX(ConsolGeog[lad14cd],MATCH(CentrepointSourced[[#This Row],[Local Authority DQ]],ConsolGeog[la_name],0)))</f>
        <v>E09000001</v>
      </c>
      <c r="S233" s="41" t="str">
        <f>IF(OR(CentrepointSourced[[#This Row],[Country]]="Northern Ireland",CentrepointSourced[[#This Row],[Country]]="Scotland",CentrepointSourced[[#This Row],[Country]]="Wales"),"Local Authority",CentrepointSourced[[#This Row],[LA type]])</f>
        <v>Unitary</v>
      </c>
      <c r="T233" s="41">
        <f>IF(TRIM(CentrepointSourced[[#This Row],[Presented HS]])="",0,IF(CentrepointSourced[[#This Row],[Presented HS]]="&lt;5",2.5,IF(CentrepointSourced[[#This Row],[Presented HS]]="&lt;10",5,VALUE(TRIM(CentrepointSourced[[#This Row],[Presented HS]])))))</f>
        <v>0</v>
      </c>
      <c r="U233" s="41">
        <f>IF(TRIM(CentrepointSourced[[#This Row],[Assessed HS]])="",0,IF(CentrepointSourced[[#This Row],[Assessed HS]]="&lt;5",2.5,IF(CentrepointSourced[[#This Row],[Assessed HS]]="&lt;10",5,VALUE(TRIM(CentrepointSourced[[#This Row],[Assessed HS]])))))</f>
        <v>0</v>
      </c>
      <c r="V233" s="41">
        <f>IF(TRIM(CentrepointSourced[[#This Row],[Presented CS]])="",0,IF(CentrepointSourced[[#This Row],[Presented CS]]="&lt;5",2.5,IF(CentrepointSourced[[#This Row],[Presented CS]]="&lt;10",5,VALUE(TRIM(CentrepointSourced[[#This Row],[Presented CS]])))))</f>
        <v>0</v>
      </c>
      <c r="W233" s="41">
        <f>IF(TRIM(CentrepointSourced[[#This Row],[Assessed CS]])="",0,IF(CentrepointSourced[[#This Row],[Assessed CS]]="&lt;5",2.5,IF(CentrepointSourced[[#This Row],[Assessed CS]]="&lt;10",5,VALUE(TRIM(CentrepointSourced[[#This Row],[Assessed CS]])))))</f>
        <v>0</v>
      </c>
      <c r="X233" s="106">
        <f>IF(CentrepointSourced[[#This Row],[Age]]="16-17",CentrepointSourced[[#This Row],[Presented HS DQ]],0)</f>
        <v>0</v>
      </c>
      <c r="Y233" s="106">
        <f>IF(CentrepointSourced[[#This Row],[Age]]="16-24",CentrepointSourced[[#This Row],[Presented HS DQ]],0)</f>
        <v>0</v>
      </c>
      <c r="Z233" s="106">
        <f>IF(CentrepointSourced[[#This Row],[Age]]="18-24",CentrepointSourced[[#This Row],[Presented HS DQ]],0)</f>
        <v>0</v>
      </c>
      <c r="AA233" s="106">
        <f>IF(CentrepointSourced[[#This Row],[Age]]="16-17",CentrepointSourced[[#This Row],[Presented CS DQ]],0)</f>
        <v>0</v>
      </c>
      <c r="AB233" s="106">
        <f>IF(CentrepointSourced[[#This Row],[Age]]="16-24",CentrepointSourced[[#This Row],[Presented CS DQ]],0)</f>
        <v>0</v>
      </c>
      <c r="AC233" s="106">
        <f>IF(CentrepointSourced[[#This Row],[Age]]="18-24",CentrepointSourced[[#This Row],[Presented CS DQ]],0)</f>
        <v>0</v>
      </c>
      <c r="AD233" s="107">
        <f>IF(CentrepointSourced[[#This Row],[Age]]="16-17",CentrepointSourced[[#This Row],[Assessed HS DQ]],0)</f>
        <v>0</v>
      </c>
      <c r="AE233" s="107">
        <f>IF(CentrepointSourced[[#This Row],[Age]]="16-24",CentrepointSourced[[#This Row],[Assessed HS DQ]],0)</f>
        <v>0</v>
      </c>
      <c r="AF233" s="107">
        <f>IF(CentrepointSourced[[#This Row],[Age]]="18-24",CentrepointSourced[[#This Row],[Assessed HS DQ]],0)</f>
        <v>0</v>
      </c>
      <c r="AG233" s="107">
        <f>IF(CentrepointSourced[[#This Row],[Age]]="16-17",CentrepointSourced[[#This Row],[Assessed CS DQ]],0)</f>
        <v>0</v>
      </c>
      <c r="AH233" s="107">
        <f>IF(CentrepointSourced[[#This Row],[Age]]="16-24",CentrepointSourced[[#This Row],[Assessed CS DQ]],0)</f>
        <v>0</v>
      </c>
      <c r="AI233" s="107">
        <f>IF(CentrepointSourced[[#This Row],[Age]]="18-24",CentrepointSourced[[#This Row],[Assessed CS DQ]],0)</f>
        <v>0</v>
      </c>
    </row>
    <row r="234" spans="1:35" customFormat="1" ht="13.5" customHeight="1">
      <c r="A234" s="45" t="s">
        <v>40</v>
      </c>
      <c r="B234" s="45" t="s">
        <v>179</v>
      </c>
      <c r="C234" s="45" t="s">
        <v>165</v>
      </c>
      <c r="D234" s="45"/>
      <c r="E234" s="67">
        <v>2012</v>
      </c>
      <c r="F234" s="67" t="s">
        <v>26</v>
      </c>
      <c r="G234" s="67">
        <v>2</v>
      </c>
      <c r="H234" s="68">
        <v>2</v>
      </c>
      <c r="I234" s="67">
        <v>1</v>
      </c>
      <c r="J234" s="45"/>
      <c r="K234" s="67"/>
      <c r="L234" s="67"/>
      <c r="M234" s="67"/>
      <c r="N234" s="67"/>
      <c r="O234" s="67"/>
      <c r="P234" s="67"/>
      <c r="Q234" s="41" t="str">
        <f>IF(CentrepointSourced[[#This Row],[Country]]="Northern Ireland","Northern Ireland",IFERROR(VLOOKUP(CentrepointSourced[[#This Row],[Local Authority]],LKP_LANameDQ[],2,FALSE),CentrepointSourced[[#This Row],[Local Authority]]))</f>
        <v>City of London</v>
      </c>
      <c r="R234" s="41" t="str">
        <f>IF(CentrepointSourced[[#This Row],[LA type]]="County","",INDEX(ConsolGeog[lad14cd],MATCH(CentrepointSourced[[#This Row],[Local Authority DQ]],ConsolGeog[la_name],0)))</f>
        <v>E09000001</v>
      </c>
      <c r="S234" s="41" t="str">
        <f>IF(OR(CentrepointSourced[[#This Row],[Country]]="Northern Ireland",CentrepointSourced[[#This Row],[Country]]="Scotland",CentrepointSourced[[#This Row],[Country]]="Wales"),"Local Authority",CentrepointSourced[[#This Row],[LA type]])</f>
        <v>Unitary</v>
      </c>
      <c r="T234" s="41">
        <f>IF(TRIM(CentrepointSourced[[#This Row],[Presented HS]])="",0,IF(CentrepointSourced[[#This Row],[Presented HS]]="&lt;5",2.5,IF(CentrepointSourced[[#This Row],[Presented HS]]="&lt;10",5,VALUE(TRIM(CentrepointSourced[[#This Row],[Presented HS]])))))</f>
        <v>2</v>
      </c>
      <c r="U234" s="41">
        <f>IF(TRIM(CentrepointSourced[[#This Row],[Assessed HS]])="",0,IF(CentrepointSourced[[#This Row],[Assessed HS]]="&lt;5",2.5,IF(CentrepointSourced[[#This Row],[Assessed HS]]="&lt;10",5,VALUE(TRIM(CentrepointSourced[[#This Row],[Assessed HS]])))))</f>
        <v>2</v>
      </c>
      <c r="V234" s="41">
        <f>IF(TRIM(CentrepointSourced[[#This Row],[Presented CS]])="",0,IF(CentrepointSourced[[#This Row],[Presented CS]]="&lt;5",2.5,IF(CentrepointSourced[[#This Row],[Presented CS]]="&lt;10",5,VALUE(TRIM(CentrepointSourced[[#This Row],[Presented CS]])))))</f>
        <v>0</v>
      </c>
      <c r="W234" s="41">
        <f>IF(TRIM(CentrepointSourced[[#This Row],[Assessed CS]])="",0,IF(CentrepointSourced[[#This Row],[Assessed CS]]="&lt;5",2.5,IF(CentrepointSourced[[#This Row],[Assessed CS]]="&lt;10",5,VALUE(TRIM(CentrepointSourced[[#This Row],[Assessed CS]])))))</f>
        <v>0</v>
      </c>
      <c r="X234" s="106">
        <f>IF(CentrepointSourced[[#This Row],[Age]]="16-17",CentrepointSourced[[#This Row],[Presented HS DQ]],0)</f>
        <v>0</v>
      </c>
      <c r="Y234" s="106">
        <f>IF(CentrepointSourced[[#This Row],[Age]]="16-24",CentrepointSourced[[#This Row],[Presented HS DQ]],0)</f>
        <v>0</v>
      </c>
      <c r="Z234" s="106">
        <f>IF(CentrepointSourced[[#This Row],[Age]]="18-24",CentrepointSourced[[#This Row],[Presented HS DQ]],0)</f>
        <v>2</v>
      </c>
      <c r="AA234" s="106">
        <f>IF(CentrepointSourced[[#This Row],[Age]]="16-17",CentrepointSourced[[#This Row],[Presented CS DQ]],0)</f>
        <v>0</v>
      </c>
      <c r="AB234" s="106">
        <f>IF(CentrepointSourced[[#This Row],[Age]]="16-24",CentrepointSourced[[#This Row],[Presented CS DQ]],0)</f>
        <v>0</v>
      </c>
      <c r="AC234" s="106">
        <f>IF(CentrepointSourced[[#This Row],[Age]]="18-24",CentrepointSourced[[#This Row],[Presented CS DQ]],0)</f>
        <v>0</v>
      </c>
      <c r="AD234" s="107">
        <f>IF(CentrepointSourced[[#This Row],[Age]]="16-17",CentrepointSourced[[#This Row],[Assessed HS DQ]],0)</f>
        <v>0</v>
      </c>
      <c r="AE234" s="107">
        <f>IF(CentrepointSourced[[#This Row],[Age]]="16-24",CentrepointSourced[[#This Row],[Assessed HS DQ]],0)</f>
        <v>0</v>
      </c>
      <c r="AF234" s="107">
        <f>IF(CentrepointSourced[[#This Row],[Age]]="18-24",CentrepointSourced[[#This Row],[Assessed HS DQ]],0)</f>
        <v>2</v>
      </c>
      <c r="AG234" s="107">
        <f>IF(CentrepointSourced[[#This Row],[Age]]="16-17",CentrepointSourced[[#This Row],[Assessed CS DQ]],0)</f>
        <v>0</v>
      </c>
      <c r="AH234" s="107">
        <f>IF(CentrepointSourced[[#This Row],[Age]]="16-24",CentrepointSourced[[#This Row],[Assessed CS DQ]],0)</f>
        <v>0</v>
      </c>
      <c r="AI234" s="107">
        <f>IF(CentrepointSourced[[#This Row],[Age]]="18-24",CentrepointSourced[[#This Row],[Assessed CS DQ]],0)</f>
        <v>0</v>
      </c>
    </row>
    <row r="235" spans="1:35" customFormat="1" ht="13.5" customHeight="1">
      <c r="A235" s="45" t="s">
        <v>40</v>
      </c>
      <c r="B235" s="45" t="s">
        <v>179</v>
      </c>
      <c r="C235" s="45" t="s">
        <v>165</v>
      </c>
      <c r="D235" s="45"/>
      <c r="E235" s="67">
        <v>2013</v>
      </c>
      <c r="F235" s="67" t="s">
        <v>25</v>
      </c>
      <c r="G235" s="67">
        <v>0</v>
      </c>
      <c r="H235" s="68">
        <v>0</v>
      </c>
      <c r="I235" s="67">
        <v>0</v>
      </c>
      <c r="J235" s="45"/>
      <c r="K235" s="67"/>
      <c r="L235" s="67"/>
      <c r="M235" s="67"/>
      <c r="N235" s="67"/>
      <c r="O235" s="67"/>
      <c r="P235" s="67"/>
      <c r="Q235" s="41" t="str">
        <f>IF(CentrepointSourced[[#This Row],[Country]]="Northern Ireland","Northern Ireland",IFERROR(VLOOKUP(CentrepointSourced[[#This Row],[Local Authority]],LKP_LANameDQ[],2,FALSE),CentrepointSourced[[#This Row],[Local Authority]]))</f>
        <v>City of London</v>
      </c>
      <c r="R235" s="41" t="str">
        <f>IF(CentrepointSourced[[#This Row],[LA type]]="County","",INDEX(ConsolGeog[lad14cd],MATCH(CentrepointSourced[[#This Row],[Local Authority DQ]],ConsolGeog[la_name],0)))</f>
        <v>E09000001</v>
      </c>
      <c r="S235" s="41" t="str">
        <f>IF(OR(CentrepointSourced[[#This Row],[Country]]="Northern Ireland",CentrepointSourced[[#This Row],[Country]]="Scotland",CentrepointSourced[[#This Row],[Country]]="Wales"),"Local Authority",CentrepointSourced[[#This Row],[LA type]])</f>
        <v>Unitary</v>
      </c>
      <c r="T235" s="41">
        <f>IF(TRIM(CentrepointSourced[[#This Row],[Presented HS]])="",0,IF(CentrepointSourced[[#This Row],[Presented HS]]="&lt;5",2.5,IF(CentrepointSourced[[#This Row],[Presented HS]]="&lt;10",5,VALUE(TRIM(CentrepointSourced[[#This Row],[Presented HS]])))))</f>
        <v>0</v>
      </c>
      <c r="U235" s="41">
        <f>IF(TRIM(CentrepointSourced[[#This Row],[Assessed HS]])="",0,IF(CentrepointSourced[[#This Row],[Assessed HS]]="&lt;5",2.5,IF(CentrepointSourced[[#This Row],[Assessed HS]]="&lt;10",5,VALUE(TRIM(CentrepointSourced[[#This Row],[Assessed HS]])))))</f>
        <v>0</v>
      </c>
      <c r="V235" s="41">
        <f>IF(TRIM(CentrepointSourced[[#This Row],[Presented CS]])="",0,IF(CentrepointSourced[[#This Row],[Presented CS]]="&lt;5",2.5,IF(CentrepointSourced[[#This Row],[Presented CS]]="&lt;10",5,VALUE(TRIM(CentrepointSourced[[#This Row],[Presented CS]])))))</f>
        <v>0</v>
      </c>
      <c r="W235" s="41">
        <f>IF(TRIM(CentrepointSourced[[#This Row],[Assessed CS]])="",0,IF(CentrepointSourced[[#This Row],[Assessed CS]]="&lt;5",2.5,IF(CentrepointSourced[[#This Row],[Assessed CS]]="&lt;10",5,VALUE(TRIM(CentrepointSourced[[#This Row],[Assessed CS]])))))</f>
        <v>0</v>
      </c>
      <c r="X235" s="106">
        <f>IF(CentrepointSourced[[#This Row],[Age]]="16-17",CentrepointSourced[[#This Row],[Presented HS DQ]],0)</f>
        <v>0</v>
      </c>
      <c r="Y235" s="106">
        <f>IF(CentrepointSourced[[#This Row],[Age]]="16-24",CentrepointSourced[[#This Row],[Presented HS DQ]],0)</f>
        <v>0</v>
      </c>
      <c r="Z235" s="106">
        <f>IF(CentrepointSourced[[#This Row],[Age]]="18-24",CentrepointSourced[[#This Row],[Presented HS DQ]],0)</f>
        <v>0</v>
      </c>
      <c r="AA235" s="106">
        <f>IF(CentrepointSourced[[#This Row],[Age]]="16-17",CentrepointSourced[[#This Row],[Presented CS DQ]],0)</f>
        <v>0</v>
      </c>
      <c r="AB235" s="106">
        <f>IF(CentrepointSourced[[#This Row],[Age]]="16-24",CentrepointSourced[[#This Row],[Presented CS DQ]],0)</f>
        <v>0</v>
      </c>
      <c r="AC235" s="106">
        <f>IF(CentrepointSourced[[#This Row],[Age]]="18-24",CentrepointSourced[[#This Row],[Presented CS DQ]],0)</f>
        <v>0</v>
      </c>
      <c r="AD235" s="107">
        <f>IF(CentrepointSourced[[#This Row],[Age]]="16-17",CentrepointSourced[[#This Row],[Assessed HS DQ]],0)</f>
        <v>0</v>
      </c>
      <c r="AE235" s="107">
        <f>IF(CentrepointSourced[[#This Row],[Age]]="16-24",CentrepointSourced[[#This Row],[Assessed HS DQ]],0)</f>
        <v>0</v>
      </c>
      <c r="AF235" s="107">
        <f>IF(CentrepointSourced[[#This Row],[Age]]="18-24",CentrepointSourced[[#This Row],[Assessed HS DQ]],0)</f>
        <v>0</v>
      </c>
      <c r="AG235" s="107">
        <f>IF(CentrepointSourced[[#This Row],[Age]]="16-17",CentrepointSourced[[#This Row],[Assessed CS DQ]],0)</f>
        <v>0</v>
      </c>
      <c r="AH235" s="107">
        <f>IF(CentrepointSourced[[#This Row],[Age]]="16-24",CentrepointSourced[[#This Row],[Assessed CS DQ]],0)</f>
        <v>0</v>
      </c>
      <c r="AI235" s="107">
        <f>IF(CentrepointSourced[[#This Row],[Age]]="18-24",CentrepointSourced[[#This Row],[Assessed CS DQ]],0)</f>
        <v>0</v>
      </c>
    </row>
    <row r="236" spans="1:35" customFormat="1" ht="13.5" customHeight="1">
      <c r="A236" s="45" t="s">
        <v>40</v>
      </c>
      <c r="B236" s="45" t="s">
        <v>179</v>
      </c>
      <c r="C236" s="45" t="s">
        <v>165</v>
      </c>
      <c r="D236" s="45"/>
      <c r="E236" s="67">
        <v>2013</v>
      </c>
      <c r="F236" s="67" t="s">
        <v>26</v>
      </c>
      <c r="G236" s="67">
        <v>5</v>
      </c>
      <c r="H236" s="68">
        <v>5</v>
      </c>
      <c r="I236" s="67">
        <v>2</v>
      </c>
      <c r="J236" s="45"/>
      <c r="K236" s="67"/>
      <c r="L236" s="67"/>
      <c r="M236" s="67"/>
      <c r="N236" s="67"/>
      <c r="O236" s="67"/>
      <c r="P236" s="67"/>
      <c r="Q236" s="41" t="str">
        <f>IF(CentrepointSourced[[#This Row],[Country]]="Northern Ireland","Northern Ireland",IFERROR(VLOOKUP(CentrepointSourced[[#This Row],[Local Authority]],LKP_LANameDQ[],2,FALSE),CentrepointSourced[[#This Row],[Local Authority]]))</f>
        <v>City of London</v>
      </c>
      <c r="R236" s="41" t="str">
        <f>IF(CentrepointSourced[[#This Row],[LA type]]="County","",INDEX(ConsolGeog[lad14cd],MATCH(CentrepointSourced[[#This Row],[Local Authority DQ]],ConsolGeog[la_name],0)))</f>
        <v>E09000001</v>
      </c>
      <c r="S236" s="41" t="str">
        <f>IF(OR(CentrepointSourced[[#This Row],[Country]]="Northern Ireland",CentrepointSourced[[#This Row],[Country]]="Scotland",CentrepointSourced[[#This Row],[Country]]="Wales"),"Local Authority",CentrepointSourced[[#This Row],[LA type]])</f>
        <v>Unitary</v>
      </c>
      <c r="T236" s="41">
        <f>IF(TRIM(CentrepointSourced[[#This Row],[Presented HS]])="",0,IF(CentrepointSourced[[#This Row],[Presented HS]]="&lt;5",2.5,IF(CentrepointSourced[[#This Row],[Presented HS]]="&lt;10",5,VALUE(TRIM(CentrepointSourced[[#This Row],[Presented HS]])))))</f>
        <v>5</v>
      </c>
      <c r="U236" s="41">
        <f>IF(TRIM(CentrepointSourced[[#This Row],[Assessed HS]])="",0,IF(CentrepointSourced[[#This Row],[Assessed HS]]="&lt;5",2.5,IF(CentrepointSourced[[#This Row],[Assessed HS]]="&lt;10",5,VALUE(TRIM(CentrepointSourced[[#This Row],[Assessed HS]])))))</f>
        <v>5</v>
      </c>
      <c r="V236" s="41">
        <f>IF(TRIM(CentrepointSourced[[#This Row],[Presented CS]])="",0,IF(CentrepointSourced[[#This Row],[Presented CS]]="&lt;5",2.5,IF(CentrepointSourced[[#This Row],[Presented CS]]="&lt;10",5,VALUE(TRIM(CentrepointSourced[[#This Row],[Presented CS]])))))</f>
        <v>0</v>
      </c>
      <c r="W236" s="41">
        <f>IF(TRIM(CentrepointSourced[[#This Row],[Assessed CS]])="",0,IF(CentrepointSourced[[#This Row],[Assessed CS]]="&lt;5",2.5,IF(CentrepointSourced[[#This Row],[Assessed CS]]="&lt;10",5,VALUE(TRIM(CentrepointSourced[[#This Row],[Assessed CS]])))))</f>
        <v>0</v>
      </c>
      <c r="X236" s="106">
        <f>IF(CentrepointSourced[[#This Row],[Age]]="16-17",CentrepointSourced[[#This Row],[Presented HS DQ]],0)</f>
        <v>0</v>
      </c>
      <c r="Y236" s="106">
        <f>IF(CentrepointSourced[[#This Row],[Age]]="16-24",CentrepointSourced[[#This Row],[Presented HS DQ]],0)</f>
        <v>0</v>
      </c>
      <c r="Z236" s="106">
        <f>IF(CentrepointSourced[[#This Row],[Age]]="18-24",CentrepointSourced[[#This Row],[Presented HS DQ]],0)</f>
        <v>5</v>
      </c>
      <c r="AA236" s="106">
        <f>IF(CentrepointSourced[[#This Row],[Age]]="16-17",CentrepointSourced[[#This Row],[Presented CS DQ]],0)</f>
        <v>0</v>
      </c>
      <c r="AB236" s="106">
        <f>IF(CentrepointSourced[[#This Row],[Age]]="16-24",CentrepointSourced[[#This Row],[Presented CS DQ]],0)</f>
        <v>0</v>
      </c>
      <c r="AC236" s="106">
        <f>IF(CentrepointSourced[[#This Row],[Age]]="18-24",CentrepointSourced[[#This Row],[Presented CS DQ]],0)</f>
        <v>0</v>
      </c>
      <c r="AD236" s="107">
        <f>IF(CentrepointSourced[[#This Row],[Age]]="16-17",CentrepointSourced[[#This Row],[Assessed HS DQ]],0)</f>
        <v>0</v>
      </c>
      <c r="AE236" s="107">
        <f>IF(CentrepointSourced[[#This Row],[Age]]="16-24",CentrepointSourced[[#This Row],[Assessed HS DQ]],0)</f>
        <v>0</v>
      </c>
      <c r="AF236" s="107">
        <f>IF(CentrepointSourced[[#This Row],[Age]]="18-24",CentrepointSourced[[#This Row],[Assessed HS DQ]],0)</f>
        <v>5</v>
      </c>
      <c r="AG236" s="107">
        <f>IF(CentrepointSourced[[#This Row],[Age]]="16-17",CentrepointSourced[[#This Row],[Assessed CS DQ]],0)</f>
        <v>0</v>
      </c>
      <c r="AH236" s="107">
        <f>IF(CentrepointSourced[[#This Row],[Age]]="16-24",CentrepointSourced[[#This Row],[Assessed CS DQ]],0)</f>
        <v>0</v>
      </c>
      <c r="AI236" s="107">
        <f>IF(CentrepointSourced[[#This Row],[Age]]="18-24",CentrepointSourced[[#This Row],[Assessed CS DQ]],0)</f>
        <v>0</v>
      </c>
    </row>
    <row r="237" spans="1:35" customFormat="1" ht="13.5" customHeight="1">
      <c r="A237" s="45" t="s">
        <v>40</v>
      </c>
      <c r="B237" s="45" t="s">
        <v>179</v>
      </c>
      <c r="C237" s="45" t="s">
        <v>165</v>
      </c>
      <c r="D237" s="45"/>
      <c r="E237" s="67">
        <v>2014</v>
      </c>
      <c r="F237" s="67" t="s">
        <v>25</v>
      </c>
      <c r="G237" s="67">
        <v>0</v>
      </c>
      <c r="H237" s="68">
        <v>0</v>
      </c>
      <c r="I237" s="67">
        <v>0</v>
      </c>
      <c r="J237" s="45"/>
      <c r="K237" s="67"/>
      <c r="L237" s="67"/>
      <c r="M237" s="67"/>
      <c r="N237" s="67"/>
      <c r="O237" s="67"/>
      <c r="P237" s="67"/>
      <c r="Q237" s="41" t="str">
        <f>IF(CentrepointSourced[[#This Row],[Country]]="Northern Ireland","Northern Ireland",IFERROR(VLOOKUP(CentrepointSourced[[#This Row],[Local Authority]],LKP_LANameDQ[],2,FALSE),CentrepointSourced[[#This Row],[Local Authority]]))</f>
        <v>City of London</v>
      </c>
      <c r="R237" s="41" t="str">
        <f>IF(CentrepointSourced[[#This Row],[LA type]]="County","",INDEX(ConsolGeog[lad14cd],MATCH(CentrepointSourced[[#This Row],[Local Authority DQ]],ConsolGeog[la_name],0)))</f>
        <v>E09000001</v>
      </c>
      <c r="S237" s="41" t="str">
        <f>IF(OR(CentrepointSourced[[#This Row],[Country]]="Northern Ireland",CentrepointSourced[[#This Row],[Country]]="Scotland",CentrepointSourced[[#This Row],[Country]]="Wales"),"Local Authority",CentrepointSourced[[#This Row],[LA type]])</f>
        <v>Unitary</v>
      </c>
      <c r="T237" s="41">
        <f>IF(TRIM(CentrepointSourced[[#This Row],[Presented HS]])="",0,IF(CentrepointSourced[[#This Row],[Presented HS]]="&lt;5",2.5,IF(CentrepointSourced[[#This Row],[Presented HS]]="&lt;10",5,VALUE(TRIM(CentrepointSourced[[#This Row],[Presented HS]])))))</f>
        <v>0</v>
      </c>
      <c r="U237" s="41">
        <f>IF(TRIM(CentrepointSourced[[#This Row],[Assessed HS]])="",0,IF(CentrepointSourced[[#This Row],[Assessed HS]]="&lt;5",2.5,IF(CentrepointSourced[[#This Row],[Assessed HS]]="&lt;10",5,VALUE(TRIM(CentrepointSourced[[#This Row],[Assessed HS]])))))</f>
        <v>0</v>
      </c>
      <c r="V237" s="41">
        <f>IF(TRIM(CentrepointSourced[[#This Row],[Presented CS]])="",0,IF(CentrepointSourced[[#This Row],[Presented CS]]="&lt;5",2.5,IF(CentrepointSourced[[#This Row],[Presented CS]]="&lt;10",5,VALUE(TRIM(CentrepointSourced[[#This Row],[Presented CS]])))))</f>
        <v>0</v>
      </c>
      <c r="W237" s="41">
        <f>IF(TRIM(CentrepointSourced[[#This Row],[Assessed CS]])="",0,IF(CentrepointSourced[[#This Row],[Assessed CS]]="&lt;5",2.5,IF(CentrepointSourced[[#This Row],[Assessed CS]]="&lt;10",5,VALUE(TRIM(CentrepointSourced[[#This Row],[Assessed CS]])))))</f>
        <v>0</v>
      </c>
      <c r="X237" s="106">
        <f>IF(CentrepointSourced[[#This Row],[Age]]="16-17",CentrepointSourced[[#This Row],[Presented HS DQ]],0)</f>
        <v>0</v>
      </c>
      <c r="Y237" s="106">
        <f>IF(CentrepointSourced[[#This Row],[Age]]="16-24",CentrepointSourced[[#This Row],[Presented HS DQ]],0)</f>
        <v>0</v>
      </c>
      <c r="Z237" s="106">
        <f>IF(CentrepointSourced[[#This Row],[Age]]="18-24",CentrepointSourced[[#This Row],[Presented HS DQ]],0)</f>
        <v>0</v>
      </c>
      <c r="AA237" s="106">
        <f>IF(CentrepointSourced[[#This Row],[Age]]="16-17",CentrepointSourced[[#This Row],[Presented CS DQ]],0)</f>
        <v>0</v>
      </c>
      <c r="AB237" s="106">
        <f>IF(CentrepointSourced[[#This Row],[Age]]="16-24",CentrepointSourced[[#This Row],[Presented CS DQ]],0)</f>
        <v>0</v>
      </c>
      <c r="AC237" s="106">
        <f>IF(CentrepointSourced[[#This Row],[Age]]="18-24",CentrepointSourced[[#This Row],[Presented CS DQ]],0)</f>
        <v>0</v>
      </c>
      <c r="AD237" s="107">
        <f>IF(CentrepointSourced[[#This Row],[Age]]="16-17",CentrepointSourced[[#This Row],[Assessed HS DQ]],0)</f>
        <v>0</v>
      </c>
      <c r="AE237" s="107">
        <f>IF(CentrepointSourced[[#This Row],[Age]]="16-24",CentrepointSourced[[#This Row],[Assessed HS DQ]],0)</f>
        <v>0</v>
      </c>
      <c r="AF237" s="107">
        <f>IF(CentrepointSourced[[#This Row],[Age]]="18-24",CentrepointSourced[[#This Row],[Assessed HS DQ]],0)</f>
        <v>0</v>
      </c>
      <c r="AG237" s="107">
        <f>IF(CentrepointSourced[[#This Row],[Age]]="16-17",CentrepointSourced[[#This Row],[Assessed CS DQ]],0)</f>
        <v>0</v>
      </c>
      <c r="AH237" s="107">
        <f>IF(CentrepointSourced[[#This Row],[Age]]="16-24",CentrepointSourced[[#This Row],[Assessed CS DQ]],0)</f>
        <v>0</v>
      </c>
      <c r="AI237" s="107">
        <f>IF(CentrepointSourced[[#This Row],[Age]]="18-24",CentrepointSourced[[#This Row],[Assessed CS DQ]],0)</f>
        <v>0</v>
      </c>
    </row>
    <row r="238" spans="1:35" customFormat="1" ht="13.5" customHeight="1">
      <c r="A238" s="45" t="s">
        <v>40</v>
      </c>
      <c r="B238" s="45" t="s">
        <v>179</v>
      </c>
      <c r="C238" s="45" t="s">
        <v>165</v>
      </c>
      <c r="D238" s="45"/>
      <c r="E238" s="67">
        <v>2014</v>
      </c>
      <c r="F238" s="67" t="s">
        <v>26</v>
      </c>
      <c r="G238" s="67">
        <v>8</v>
      </c>
      <c r="H238" s="68">
        <v>8</v>
      </c>
      <c r="I238" s="67">
        <v>6</v>
      </c>
      <c r="J238" s="45"/>
      <c r="K238" s="67"/>
      <c r="L238" s="67"/>
      <c r="M238" s="67"/>
      <c r="N238" s="67"/>
      <c r="O238" s="67"/>
      <c r="P238" s="67"/>
      <c r="Q238" s="41" t="str">
        <f>IF(CentrepointSourced[[#This Row],[Country]]="Northern Ireland","Northern Ireland",IFERROR(VLOOKUP(CentrepointSourced[[#This Row],[Local Authority]],LKP_LANameDQ[],2,FALSE),CentrepointSourced[[#This Row],[Local Authority]]))</f>
        <v>City of London</v>
      </c>
      <c r="R238" s="41" t="str">
        <f>IF(CentrepointSourced[[#This Row],[LA type]]="County","",INDEX(ConsolGeog[lad14cd],MATCH(CentrepointSourced[[#This Row],[Local Authority DQ]],ConsolGeog[la_name],0)))</f>
        <v>E09000001</v>
      </c>
      <c r="S238" s="41" t="str">
        <f>IF(OR(CentrepointSourced[[#This Row],[Country]]="Northern Ireland",CentrepointSourced[[#This Row],[Country]]="Scotland",CentrepointSourced[[#This Row],[Country]]="Wales"),"Local Authority",CentrepointSourced[[#This Row],[LA type]])</f>
        <v>Unitary</v>
      </c>
      <c r="T238" s="41">
        <f>IF(TRIM(CentrepointSourced[[#This Row],[Presented HS]])="",0,IF(CentrepointSourced[[#This Row],[Presented HS]]="&lt;5",2.5,IF(CentrepointSourced[[#This Row],[Presented HS]]="&lt;10",5,VALUE(TRIM(CentrepointSourced[[#This Row],[Presented HS]])))))</f>
        <v>8</v>
      </c>
      <c r="U238" s="41">
        <f>IF(TRIM(CentrepointSourced[[#This Row],[Assessed HS]])="",0,IF(CentrepointSourced[[#This Row],[Assessed HS]]="&lt;5",2.5,IF(CentrepointSourced[[#This Row],[Assessed HS]]="&lt;10",5,VALUE(TRIM(CentrepointSourced[[#This Row],[Assessed HS]])))))</f>
        <v>8</v>
      </c>
      <c r="V238" s="41">
        <f>IF(TRIM(CentrepointSourced[[#This Row],[Presented CS]])="",0,IF(CentrepointSourced[[#This Row],[Presented CS]]="&lt;5",2.5,IF(CentrepointSourced[[#This Row],[Presented CS]]="&lt;10",5,VALUE(TRIM(CentrepointSourced[[#This Row],[Presented CS]])))))</f>
        <v>0</v>
      </c>
      <c r="W238" s="41">
        <f>IF(TRIM(CentrepointSourced[[#This Row],[Assessed CS]])="",0,IF(CentrepointSourced[[#This Row],[Assessed CS]]="&lt;5",2.5,IF(CentrepointSourced[[#This Row],[Assessed CS]]="&lt;10",5,VALUE(TRIM(CentrepointSourced[[#This Row],[Assessed CS]])))))</f>
        <v>0</v>
      </c>
      <c r="X238" s="106">
        <f>IF(CentrepointSourced[[#This Row],[Age]]="16-17",CentrepointSourced[[#This Row],[Presented HS DQ]],0)</f>
        <v>0</v>
      </c>
      <c r="Y238" s="106">
        <f>IF(CentrepointSourced[[#This Row],[Age]]="16-24",CentrepointSourced[[#This Row],[Presented HS DQ]],0)</f>
        <v>0</v>
      </c>
      <c r="Z238" s="106">
        <f>IF(CentrepointSourced[[#This Row],[Age]]="18-24",CentrepointSourced[[#This Row],[Presented HS DQ]],0)</f>
        <v>8</v>
      </c>
      <c r="AA238" s="106">
        <f>IF(CentrepointSourced[[#This Row],[Age]]="16-17",CentrepointSourced[[#This Row],[Presented CS DQ]],0)</f>
        <v>0</v>
      </c>
      <c r="AB238" s="106">
        <f>IF(CentrepointSourced[[#This Row],[Age]]="16-24",CentrepointSourced[[#This Row],[Presented CS DQ]],0)</f>
        <v>0</v>
      </c>
      <c r="AC238" s="106">
        <f>IF(CentrepointSourced[[#This Row],[Age]]="18-24",CentrepointSourced[[#This Row],[Presented CS DQ]],0)</f>
        <v>0</v>
      </c>
      <c r="AD238" s="107">
        <f>IF(CentrepointSourced[[#This Row],[Age]]="16-17",CentrepointSourced[[#This Row],[Assessed HS DQ]],0)</f>
        <v>0</v>
      </c>
      <c r="AE238" s="107">
        <f>IF(CentrepointSourced[[#This Row],[Age]]="16-24",CentrepointSourced[[#This Row],[Assessed HS DQ]],0)</f>
        <v>0</v>
      </c>
      <c r="AF238" s="107">
        <f>IF(CentrepointSourced[[#This Row],[Age]]="18-24",CentrepointSourced[[#This Row],[Assessed HS DQ]],0)</f>
        <v>8</v>
      </c>
      <c r="AG238" s="107">
        <f>IF(CentrepointSourced[[#This Row],[Age]]="16-17",CentrepointSourced[[#This Row],[Assessed CS DQ]],0)</f>
        <v>0</v>
      </c>
      <c r="AH238" s="107">
        <f>IF(CentrepointSourced[[#This Row],[Age]]="16-24",CentrepointSourced[[#This Row],[Assessed CS DQ]],0)</f>
        <v>0</v>
      </c>
      <c r="AI238" s="107">
        <f>IF(CentrepointSourced[[#This Row],[Age]]="18-24",CentrepointSourced[[#This Row],[Assessed CS DQ]],0)</f>
        <v>0</v>
      </c>
    </row>
    <row r="239" spans="1:35" customFormat="1" ht="13.5" customHeight="1">
      <c r="A239" s="45" t="s">
        <v>40</v>
      </c>
      <c r="B239" s="62" t="s">
        <v>129</v>
      </c>
      <c r="C239" s="45" t="s">
        <v>42</v>
      </c>
      <c r="D239" s="62" t="s">
        <v>34</v>
      </c>
      <c r="E239" s="67">
        <v>2012</v>
      </c>
      <c r="F239" s="67" t="s">
        <v>53</v>
      </c>
      <c r="G239" s="67">
        <v>252</v>
      </c>
      <c r="H239" s="68">
        <v>134</v>
      </c>
      <c r="I239" s="67"/>
      <c r="J239" s="45"/>
      <c r="K239" s="45"/>
      <c r="L239" s="45"/>
      <c r="M239" s="45"/>
      <c r="N239" s="45"/>
      <c r="O239" s="45"/>
      <c r="P239" s="45"/>
      <c r="Q239" s="41" t="str">
        <f>IF(CentrepointSourced[[#This Row],[Country]]="Northern Ireland","Northern Ireland",IFERROR(VLOOKUP(CentrepointSourced[[#This Row],[Local Authority]],LKP_LANameDQ[],2,FALSE),CentrepointSourced[[#This Row],[Local Authority]]))</f>
        <v>Colchester</v>
      </c>
      <c r="R239" s="41" t="str">
        <f>IF(CentrepointSourced[[#This Row],[LA type]]="County","",INDEX(ConsolGeog[lad14cd],MATCH(CentrepointSourced[[#This Row],[Local Authority DQ]],ConsolGeog[la_name],0)))</f>
        <v>E07000071</v>
      </c>
      <c r="S239" s="41" t="str">
        <f>IF(OR(CentrepointSourced[[#This Row],[Country]]="Northern Ireland",CentrepointSourced[[#This Row],[Country]]="Scotland",CentrepointSourced[[#This Row],[Country]]="Wales"),"Local Authority",CentrepointSourced[[#This Row],[LA type]])</f>
        <v>District</v>
      </c>
      <c r="T239" s="41">
        <f>IF(TRIM(CentrepointSourced[[#This Row],[Presented HS]])="",0,IF(CentrepointSourced[[#This Row],[Presented HS]]="&lt;5",2.5,IF(CentrepointSourced[[#This Row],[Presented HS]]="&lt;10",5,VALUE(TRIM(CentrepointSourced[[#This Row],[Presented HS]])))))</f>
        <v>252</v>
      </c>
      <c r="U239" s="41">
        <f>IF(TRIM(CentrepointSourced[[#This Row],[Assessed HS]])="",0,IF(CentrepointSourced[[#This Row],[Assessed HS]]="&lt;5",2.5,IF(CentrepointSourced[[#This Row],[Assessed HS]]="&lt;10",5,VALUE(TRIM(CentrepointSourced[[#This Row],[Assessed HS]])))))</f>
        <v>134</v>
      </c>
      <c r="V239" s="41">
        <f>IF(TRIM(CentrepointSourced[[#This Row],[Presented CS]])="",0,IF(CentrepointSourced[[#This Row],[Presented CS]]="&lt;5",2.5,IF(CentrepointSourced[[#This Row],[Presented CS]]="&lt;10",5,VALUE(TRIM(CentrepointSourced[[#This Row],[Presented CS]])))))</f>
        <v>0</v>
      </c>
      <c r="W239" s="41">
        <f>IF(TRIM(CentrepointSourced[[#This Row],[Assessed CS]])="",0,IF(CentrepointSourced[[#This Row],[Assessed CS]]="&lt;5",2.5,IF(CentrepointSourced[[#This Row],[Assessed CS]]="&lt;10",5,VALUE(TRIM(CentrepointSourced[[#This Row],[Assessed CS]])))))</f>
        <v>0</v>
      </c>
      <c r="X239" s="106">
        <f>IF(CentrepointSourced[[#This Row],[Age]]="16-17",CentrepointSourced[[#This Row],[Presented HS DQ]],0)</f>
        <v>0</v>
      </c>
      <c r="Y239" s="106">
        <f>IF(CentrepointSourced[[#This Row],[Age]]="16-24",CentrepointSourced[[#This Row],[Presented HS DQ]],0)</f>
        <v>252</v>
      </c>
      <c r="Z239" s="106">
        <f>IF(CentrepointSourced[[#This Row],[Age]]="18-24",CentrepointSourced[[#This Row],[Presented HS DQ]],0)</f>
        <v>0</v>
      </c>
      <c r="AA239" s="106">
        <f>IF(CentrepointSourced[[#This Row],[Age]]="16-17",CentrepointSourced[[#This Row],[Presented CS DQ]],0)</f>
        <v>0</v>
      </c>
      <c r="AB239" s="106">
        <f>IF(CentrepointSourced[[#This Row],[Age]]="16-24",CentrepointSourced[[#This Row],[Presented CS DQ]],0)</f>
        <v>0</v>
      </c>
      <c r="AC239" s="106">
        <f>IF(CentrepointSourced[[#This Row],[Age]]="18-24",CentrepointSourced[[#This Row],[Presented CS DQ]],0)</f>
        <v>0</v>
      </c>
      <c r="AD239" s="107">
        <f>IF(CentrepointSourced[[#This Row],[Age]]="16-17",CentrepointSourced[[#This Row],[Assessed HS DQ]],0)</f>
        <v>0</v>
      </c>
      <c r="AE239" s="107">
        <f>IF(CentrepointSourced[[#This Row],[Age]]="16-24",CentrepointSourced[[#This Row],[Assessed HS DQ]],0)</f>
        <v>134</v>
      </c>
      <c r="AF239" s="107">
        <f>IF(CentrepointSourced[[#This Row],[Age]]="18-24",CentrepointSourced[[#This Row],[Assessed HS DQ]],0)</f>
        <v>0</v>
      </c>
      <c r="AG239" s="107">
        <f>IF(CentrepointSourced[[#This Row],[Age]]="16-17",CentrepointSourced[[#This Row],[Assessed CS DQ]],0)</f>
        <v>0</v>
      </c>
      <c r="AH239" s="107">
        <f>IF(CentrepointSourced[[#This Row],[Age]]="16-24",CentrepointSourced[[#This Row],[Assessed CS DQ]],0)</f>
        <v>0</v>
      </c>
      <c r="AI239" s="107">
        <f>IF(CentrepointSourced[[#This Row],[Age]]="18-24",CentrepointSourced[[#This Row],[Assessed CS DQ]],0)</f>
        <v>0</v>
      </c>
    </row>
    <row r="240" spans="1:35" customFormat="1" ht="13.5" customHeight="1">
      <c r="A240" s="45" t="s">
        <v>40</v>
      </c>
      <c r="B240" s="62" t="s">
        <v>129</v>
      </c>
      <c r="C240" s="45" t="s">
        <v>42</v>
      </c>
      <c r="D240" s="62" t="s">
        <v>34</v>
      </c>
      <c r="E240" s="67">
        <v>2013</v>
      </c>
      <c r="F240" s="67" t="s">
        <v>53</v>
      </c>
      <c r="G240" s="67">
        <v>270</v>
      </c>
      <c r="H240" s="68">
        <v>101</v>
      </c>
      <c r="I240" s="67"/>
      <c r="J240" s="45"/>
      <c r="K240" s="45"/>
      <c r="L240" s="45"/>
      <c r="M240" s="45"/>
      <c r="N240" s="45"/>
      <c r="O240" s="45"/>
      <c r="P240" s="45"/>
      <c r="Q240" s="41" t="str">
        <f>IF(CentrepointSourced[[#This Row],[Country]]="Northern Ireland","Northern Ireland",IFERROR(VLOOKUP(CentrepointSourced[[#This Row],[Local Authority]],LKP_LANameDQ[],2,FALSE),CentrepointSourced[[#This Row],[Local Authority]]))</f>
        <v>Colchester</v>
      </c>
      <c r="R240" s="41" t="str">
        <f>IF(CentrepointSourced[[#This Row],[LA type]]="County","",INDEX(ConsolGeog[lad14cd],MATCH(CentrepointSourced[[#This Row],[Local Authority DQ]],ConsolGeog[la_name],0)))</f>
        <v>E07000071</v>
      </c>
      <c r="S240" s="41" t="str">
        <f>IF(OR(CentrepointSourced[[#This Row],[Country]]="Northern Ireland",CentrepointSourced[[#This Row],[Country]]="Scotland",CentrepointSourced[[#This Row],[Country]]="Wales"),"Local Authority",CentrepointSourced[[#This Row],[LA type]])</f>
        <v>District</v>
      </c>
      <c r="T240" s="41">
        <f>IF(TRIM(CentrepointSourced[[#This Row],[Presented HS]])="",0,IF(CentrepointSourced[[#This Row],[Presented HS]]="&lt;5",2.5,IF(CentrepointSourced[[#This Row],[Presented HS]]="&lt;10",5,VALUE(TRIM(CentrepointSourced[[#This Row],[Presented HS]])))))</f>
        <v>270</v>
      </c>
      <c r="U240" s="41">
        <f>IF(TRIM(CentrepointSourced[[#This Row],[Assessed HS]])="",0,IF(CentrepointSourced[[#This Row],[Assessed HS]]="&lt;5",2.5,IF(CentrepointSourced[[#This Row],[Assessed HS]]="&lt;10",5,VALUE(TRIM(CentrepointSourced[[#This Row],[Assessed HS]])))))</f>
        <v>101</v>
      </c>
      <c r="V240" s="41">
        <f>IF(TRIM(CentrepointSourced[[#This Row],[Presented CS]])="",0,IF(CentrepointSourced[[#This Row],[Presented CS]]="&lt;5",2.5,IF(CentrepointSourced[[#This Row],[Presented CS]]="&lt;10",5,VALUE(TRIM(CentrepointSourced[[#This Row],[Presented CS]])))))</f>
        <v>0</v>
      </c>
      <c r="W240" s="41">
        <f>IF(TRIM(CentrepointSourced[[#This Row],[Assessed CS]])="",0,IF(CentrepointSourced[[#This Row],[Assessed CS]]="&lt;5",2.5,IF(CentrepointSourced[[#This Row],[Assessed CS]]="&lt;10",5,VALUE(TRIM(CentrepointSourced[[#This Row],[Assessed CS]])))))</f>
        <v>0</v>
      </c>
      <c r="X240" s="106">
        <f>IF(CentrepointSourced[[#This Row],[Age]]="16-17",CentrepointSourced[[#This Row],[Presented HS DQ]],0)</f>
        <v>0</v>
      </c>
      <c r="Y240" s="106">
        <f>IF(CentrepointSourced[[#This Row],[Age]]="16-24",CentrepointSourced[[#This Row],[Presented HS DQ]],0)</f>
        <v>270</v>
      </c>
      <c r="Z240" s="106">
        <f>IF(CentrepointSourced[[#This Row],[Age]]="18-24",CentrepointSourced[[#This Row],[Presented HS DQ]],0)</f>
        <v>0</v>
      </c>
      <c r="AA240" s="106">
        <f>IF(CentrepointSourced[[#This Row],[Age]]="16-17",CentrepointSourced[[#This Row],[Presented CS DQ]],0)</f>
        <v>0</v>
      </c>
      <c r="AB240" s="106">
        <f>IF(CentrepointSourced[[#This Row],[Age]]="16-24",CentrepointSourced[[#This Row],[Presented CS DQ]],0)</f>
        <v>0</v>
      </c>
      <c r="AC240" s="106">
        <f>IF(CentrepointSourced[[#This Row],[Age]]="18-24",CentrepointSourced[[#This Row],[Presented CS DQ]],0)</f>
        <v>0</v>
      </c>
      <c r="AD240" s="107">
        <f>IF(CentrepointSourced[[#This Row],[Age]]="16-17",CentrepointSourced[[#This Row],[Assessed HS DQ]],0)</f>
        <v>0</v>
      </c>
      <c r="AE240" s="107">
        <f>IF(CentrepointSourced[[#This Row],[Age]]="16-24",CentrepointSourced[[#This Row],[Assessed HS DQ]],0)</f>
        <v>101</v>
      </c>
      <c r="AF240" s="107">
        <f>IF(CentrepointSourced[[#This Row],[Age]]="18-24",CentrepointSourced[[#This Row],[Assessed HS DQ]],0)</f>
        <v>0</v>
      </c>
      <c r="AG240" s="107">
        <f>IF(CentrepointSourced[[#This Row],[Age]]="16-17",CentrepointSourced[[#This Row],[Assessed CS DQ]],0)</f>
        <v>0</v>
      </c>
      <c r="AH240" s="107">
        <f>IF(CentrepointSourced[[#This Row],[Age]]="16-24",CentrepointSourced[[#This Row],[Assessed CS DQ]],0)</f>
        <v>0</v>
      </c>
      <c r="AI240" s="107">
        <f>IF(CentrepointSourced[[#This Row],[Age]]="18-24",CentrepointSourced[[#This Row],[Assessed CS DQ]],0)</f>
        <v>0</v>
      </c>
    </row>
    <row r="241" spans="1:35" customFormat="1" ht="13.5" customHeight="1">
      <c r="A241" s="45" t="s">
        <v>40</v>
      </c>
      <c r="B241" s="62" t="s">
        <v>129</v>
      </c>
      <c r="C241" s="45" t="s">
        <v>42</v>
      </c>
      <c r="D241" s="62" t="s">
        <v>34</v>
      </c>
      <c r="E241" s="67">
        <v>2014</v>
      </c>
      <c r="F241" s="67" t="s">
        <v>53</v>
      </c>
      <c r="G241" s="67">
        <v>248</v>
      </c>
      <c r="H241" s="68">
        <v>110</v>
      </c>
      <c r="I241" s="67"/>
      <c r="J241" s="45"/>
      <c r="K241" s="45"/>
      <c r="L241" s="45"/>
      <c r="M241" s="45"/>
      <c r="N241" s="45"/>
      <c r="O241" s="45"/>
      <c r="P241" s="45"/>
      <c r="Q241" s="41" t="str">
        <f>IF(CentrepointSourced[[#This Row],[Country]]="Northern Ireland","Northern Ireland",IFERROR(VLOOKUP(CentrepointSourced[[#This Row],[Local Authority]],LKP_LANameDQ[],2,FALSE),CentrepointSourced[[#This Row],[Local Authority]]))</f>
        <v>Colchester</v>
      </c>
      <c r="R241" s="41" t="str">
        <f>IF(CentrepointSourced[[#This Row],[LA type]]="County","",INDEX(ConsolGeog[lad14cd],MATCH(CentrepointSourced[[#This Row],[Local Authority DQ]],ConsolGeog[la_name],0)))</f>
        <v>E07000071</v>
      </c>
      <c r="S241" s="41" t="str">
        <f>IF(OR(CentrepointSourced[[#This Row],[Country]]="Northern Ireland",CentrepointSourced[[#This Row],[Country]]="Scotland",CentrepointSourced[[#This Row],[Country]]="Wales"),"Local Authority",CentrepointSourced[[#This Row],[LA type]])</f>
        <v>District</v>
      </c>
      <c r="T241" s="41">
        <f>IF(TRIM(CentrepointSourced[[#This Row],[Presented HS]])="",0,IF(CentrepointSourced[[#This Row],[Presented HS]]="&lt;5",2.5,IF(CentrepointSourced[[#This Row],[Presented HS]]="&lt;10",5,VALUE(TRIM(CentrepointSourced[[#This Row],[Presented HS]])))))</f>
        <v>248</v>
      </c>
      <c r="U241" s="41">
        <f>IF(TRIM(CentrepointSourced[[#This Row],[Assessed HS]])="",0,IF(CentrepointSourced[[#This Row],[Assessed HS]]="&lt;5",2.5,IF(CentrepointSourced[[#This Row],[Assessed HS]]="&lt;10",5,VALUE(TRIM(CentrepointSourced[[#This Row],[Assessed HS]])))))</f>
        <v>110</v>
      </c>
      <c r="V241" s="41">
        <f>IF(TRIM(CentrepointSourced[[#This Row],[Presented CS]])="",0,IF(CentrepointSourced[[#This Row],[Presented CS]]="&lt;5",2.5,IF(CentrepointSourced[[#This Row],[Presented CS]]="&lt;10",5,VALUE(TRIM(CentrepointSourced[[#This Row],[Presented CS]])))))</f>
        <v>0</v>
      </c>
      <c r="W241" s="41">
        <f>IF(TRIM(CentrepointSourced[[#This Row],[Assessed CS]])="",0,IF(CentrepointSourced[[#This Row],[Assessed CS]]="&lt;5",2.5,IF(CentrepointSourced[[#This Row],[Assessed CS]]="&lt;10",5,VALUE(TRIM(CentrepointSourced[[#This Row],[Assessed CS]])))))</f>
        <v>0</v>
      </c>
      <c r="X241" s="106">
        <f>IF(CentrepointSourced[[#This Row],[Age]]="16-17",CentrepointSourced[[#This Row],[Presented HS DQ]],0)</f>
        <v>0</v>
      </c>
      <c r="Y241" s="106">
        <f>IF(CentrepointSourced[[#This Row],[Age]]="16-24",CentrepointSourced[[#This Row],[Presented HS DQ]],0)</f>
        <v>248</v>
      </c>
      <c r="Z241" s="106">
        <f>IF(CentrepointSourced[[#This Row],[Age]]="18-24",CentrepointSourced[[#This Row],[Presented HS DQ]],0)</f>
        <v>0</v>
      </c>
      <c r="AA241" s="106">
        <f>IF(CentrepointSourced[[#This Row],[Age]]="16-17",CentrepointSourced[[#This Row],[Presented CS DQ]],0)</f>
        <v>0</v>
      </c>
      <c r="AB241" s="106">
        <f>IF(CentrepointSourced[[#This Row],[Age]]="16-24",CentrepointSourced[[#This Row],[Presented CS DQ]],0)</f>
        <v>0</v>
      </c>
      <c r="AC241" s="106">
        <f>IF(CentrepointSourced[[#This Row],[Age]]="18-24",CentrepointSourced[[#This Row],[Presented CS DQ]],0)</f>
        <v>0</v>
      </c>
      <c r="AD241" s="107">
        <f>IF(CentrepointSourced[[#This Row],[Age]]="16-17",CentrepointSourced[[#This Row],[Assessed HS DQ]],0)</f>
        <v>0</v>
      </c>
      <c r="AE241" s="107">
        <f>IF(CentrepointSourced[[#This Row],[Age]]="16-24",CentrepointSourced[[#This Row],[Assessed HS DQ]],0)</f>
        <v>110</v>
      </c>
      <c r="AF241" s="107">
        <f>IF(CentrepointSourced[[#This Row],[Age]]="18-24",CentrepointSourced[[#This Row],[Assessed HS DQ]],0)</f>
        <v>0</v>
      </c>
      <c r="AG241" s="107">
        <f>IF(CentrepointSourced[[#This Row],[Age]]="16-17",CentrepointSourced[[#This Row],[Assessed CS DQ]],0)</f>
        <v>0</v>
      </c>
      <c r="AH241" s="107">
        <f>IF(CentrepointSourced[[#This Row],[Age]]="16-24",CentrepointSourced[[#This Row],[Assessed CS DQ]],0)</f>
        <v>0</v>
      </c>
      <c r="AI241" s="107">
        <f>IF(CentrepointSourced[[#This Row],[Age]]="18-24",CentrepointSourced[[#This Row],[Assessed CS DQ]],0)</f>
        <v>0</v>
      </c>
    </row>
    <row r="242" spans="1:35" customFormat="1" ht="13.5" customHeight="1">
      <c r="A242" s="45" t="s">
        <v>40</v>
      </c>
      <c r="B242" s="62" t="s">
        <v>273</v>
      </c>
      <c r="C242" s="45" t="s">
        <v>42</v>
      </c>
      <c r="D242" s="62" t="s">
        <v>34</v>
      </c>
      <c r="E242" s="67">
        <v>2013</v>
      </c>
      <c r="F242" s="67" t="s">
        <v>53</v>
      </c>
      <c r="G242" s="67">
        <v>179</v>
      </c>
      <c r="H242" s="68"/>
      <c r="I242" s="67"/>
      <c r="J242" s="45"/>
      <c r="K242" s="45"/>
      <c r="L242" s="45"/>
      <c r="M242" s="45"/>
      <c r="N242" s="45"/>
      <c r="O242" s="45"/>
      <c r="P242" s="45"/>
      <c r="Q242" s="41" t="str">
        <f>IF(CentrepointSourced[[#This Row],[Country]]="Northern Ireland","Northern Ireland",IFERROR(VLOOKUP(CentrepointSourced[[#This Row],[Local Authority]],LKP_LANameDQ[],2,FALSE),CentrepointSourced[[#This Row],[Local Authority]]))</f>
        <v>Copeland</v>
      </c>
      <c r="R242" s="41" t="str">
        <f>IF(CentrepointSourced[[#This Row],[LA type]]="County","",INDEX(ConsolGeog[lad14cd],MATCH(CentrepointSourced[[#This Row],[Local Authority DQ]],ConsolGeog[la_name],0)))</f>
        <v>E07000029</v>
      </c>
      <c r="S242" s="41" t="str">
        <f>IF(OR(CentrepointSourced[[#This Row],[Country]]="Northern Ireland",CentrepointSourced[[#This Row],[Country]]="Scotland",CentrepointSourced[[#This Row],[Country]]="Wales"),"Local Authority",CentrepointSourced[[#This Row],[LA type]])</f>
        <v>District</v>
      </c>
      <c r="T242" s="41">
        <f>IF(TRIM(CentrepointSourced[[#This Row],[Presented HS]])="",0,IF(CentrepointSourced[[#This Row],[Presented HS]]="&lt;5",2.5,IF(CentrepointSourced[[#This Row],[Presented HS]]="&lt;10",5,VALUE(TRIM(CentrepointSourced[[#This Row],[Presented HS]])))))</f>
        <v>179</v>
      </c>
      <c r="U242" s="41">
        <f>IF(TRIM(CentrepointSourced[[#This Row],[Assessed HS]])="",0,IF(CentrepointSourced[[#This Row],[Assessed HS]]="&lt;5",2.5,IF(CentrepointSourced[[#This Row],[Assessed HS]]="&lt;10",5,VALUE(TRIM(CentrepointSourced[[#This Row],[Assessed HS]])))))</f>
        <v>0</v>
      </c>
      <c r="V242" s="41">
        <f>IF(TRIM(CentrepointSourced[[#This Row],[Presented CS]])="",0,IF(CentrepointSourced[[#This Row],[Presented CS]]="&lt;5",2.5,IF(CentrepointSourced[[#This Row],[Presented CS]]="&lt;10",5,VALUE(TRIM(CentrepointSourced[[#This Row],[Presented CS]])))))</f>
        <v>0</v>
      </c>
      <c r="W242" s="41">
        <f>IF(TRIM(CentrepointSourced[[#This Row],[Assessed CS]])="",0,IF(CentrepointSourced[[#This Row],[Assessed CS]]="&lt;5",2.5,IF(CentrepointSourced[[#This Row],[Assessed CS]]="&lt;10",5,VALUE(TRIM(CentrepointSourced[[#This Row],[Assessed CS]])))))</f>
        <v>0</v>
      </c>
      <c r="X242" s="106">
        <f>IF(CentrepointSourced[[#This Row],[Age]]="16-17",CentrepointSourced[[#This Row],[Presented HS DQ]],0)</f>
        <v>0</v>
      </c>
      <c r="Y242" s="106">
        <f>IF(CentrepointSourced[[#This Row],[Age]]="16-24",CentrepointSourced[[#This Row],[Presented HS DQ]],0)</f>
        <v>179</v>
      </c>
      <c r="Z242" s="106">
        <f>IF(CentrepointSourced[[#This Row],[Age]]="18-24",CentrepointSourced[[#This Row],[Presented HS DQ]],0)</f>
        <v>0</v>
      </c>
      <c r="AA242" s="106">
        <f>IF(CentrepointSourced[[#This Row],[Age]]="16-17",CentrepointSourced[[#This Row],[Presented CS DQ]],0)</f>
        <v>0</v>
      </c>
      <c r="AB242" s="106">
        <f>IF(CentrepointSourced[[#This Row],[Age]]="16-24",CentrepointSourced[[#This Row],[Presented CS DQ]],0)</f>
        <v>0</v>
      </c>
      <c r="AC242" s="106">
        <f>IF(CentrepointSourced[[#This Row],[Age]]="18-24",CentrepointSourced[[#This Row],[Presented CS DQ]],0)</f>
        <v>0</v>
      </c>
      <c r="AD242" s="107">
        <f>IF(CentrepointSourced[[#This Row],[Age]]="16-17",CentrepointSourced[[#This Row],[Assessed HS DQ]],0)</f>
        <v>0</v>
      </c>
      <c r="AE242" s="107">
        <f>IF(CentrepointSourced[[#This Row],[Age]]="16-24",CentrepointSourced[[#This Row],[Assessed HS DQ]],0)</f>
        <v>0</v>
      </c>
      <c r="AF242" s="107">
        <f>IF(CentrepointSourced[[#This Row],[Age]]="18-24",CentrepointSourced[[#This Row],[Assessed HS DQ]],0)</f>
        <v>0</v>
      </c>
      <c r="AG242" s="107">
        <f>IF(CentrepointSourced[[#This Row],[Age]]="16-17",CentrepointSourced[[#This Row],[Assessed CS DQ]],0)</f>
        <v>0</v>
      </c>
      <c r="AH242" s="107">
        <f>IF(CentrepointSourced[[#This Row],[Age]]="16-24",CentrepointSourced[[#This Row],[Assessed CS DQ]],0)</f>
        <v>0</v>
      </c>
      <c r="AI242" s="107">
        <f>IF(CentrepointSourced[[#This Row],[Age]]="18-24",CentrepointSourced[[#This Row],[Assessed CS DQ]],0)</f>
        <v>0</v>
      </c>
    </row>
    <row r="243" spans="1:35" customFormat="1" ht="13.5" customHeight="1">
      <c r="A243" s="45" t="s">
        <v>40</v>
      </c>
      <c r="B243" s="62" t="s">
        <v>64</v>
      </c>
      <c r="C243" s="45" t="s">
        <v>42</v>
      </c>
      <c r="D243" s="62"/>
      <c r="E243" s="67">
        <v>2012</v>
      </c>
      <c r="F243" s="67" t="s">
        <v>25</v>
      </c>
      <c r="G243" s="67"/>
      <c r="H243" s="68">
        <v>5</v>
      </c>
      <c r="I243" s="67">
        <v>0</v>
      </c>
      <c r="J243" s="45"/>
      <c r="K243" s="45"/>
      <c r="L243" s="45"/>
      <c r="M243" s="45"/>
      <c r="N243" s="45"/>
      <c r="O243" s="45"/>
      <c r="P243" s="45"/>
      <c r="Q243" s="41" t="str">
        <f>IF(CentrepointSourced[[#This Row],[Country]]="Northern Ireland","Northern Ireland",IFERROR(VLOOKUP(CentrepointSourced[[#This Row],[Local Authority]],LKP_LANameDQ[],2,FALSE),CentrepointSourced[[#This Row],[Local Authority]]))</f>
        <v>Corby</v>
      </c>
      <c r="R243" s="41" t="str">
        <f>IF(CentrepointSourced[[#This Row],[LA type]]="County","",INDEX(ConsolGeog[lad14cd],MATCH(CentrepointSourced[[#This Row],[Local Authority DQ]],ConsolGeog[la_name],0)))</f>
        <v>E07000150</v>
      </c>
      <c r="S243" s="41" t="str">
        <f>IF(OR(CentrepointSourced[[#This Row],[Country]]="Northern Ireland",CentrepointSourced[[#This Row],[Country]]="Scotland",CentrepointSourced[[#This Row],[Country]]="Wales"),"Local Authority",CentrepointSourced[[#This Row],[LA type]])</f>
        <v>District</v>
      </c>
      <c r="T243" s="41">
        <f>IF(TRIM(CentrepointSourced[[#This Row],[Presented HS]])="",0,IF(CentrepointSourced[[#This Row],[Presented HS]]="&lt;5",2.5,IF(CentrepointSourced[[#This Row],[Presented HS]]="&lt;10",5,VALUE(TRIM(CentrepointSourced[[#This Row],[Presented HS]])))))</f>
        <v>0</v>
      </c>
      <c r="U243" s="41">
        <f>IF(TRIM(CentrepointSourced[[#This Row],[Assessed HS]])="",0,IF(CentrepointSourced[[#This Row],[Assessed HS]]="&lt;5",2.5,IF(CentrepointSourced[[#This Row],[Assessed HS]]="&lt;10",5,VALUE(TRIM(CentrepointSourced[[#This Row],[Assessed HS]])))))</f>
        <v>5</v>
      </c>
      <c r="V243" s="41">
        <f>IF(TRIM(CentrepointSourced[[#This Row],[Presented CS]])="",0,IF(CentrepointSourced[[#This Row],[Presented CS]]="&lt;5",2.5,IF(CentrepointSourced[[#This Row],[Presented CS]]="&lt;10",5,VALUE(TRIM(CentrepointSourced[[#This Row],[Presented CS]])))))</f>
        <v>0</v>
      </c>
      <c r="W243" s="41">
        <f>IF(TRIM(CentrepointSourced[[#This Row],[Assessed CS]])="",0,IF(CentrepointSourced[[#This Row],[Assessed CS]]="&lt;5",2.5,IF(CentrepointSourced[[#This Row],[Assessed CS]]="&lt;10",5,VALUE(TRIM(CentrepointSourced[[#This Row],[Assessed CS]])))))</f>
        <v>0</v>
      </c>
      <c r="X243" s="106">
        <f>IF(CentrepointSourced[[#This Row],[Age]]="16-17",CentrepointSourced[[#This Row],[Presented HS DQ]],0)</f>
        <v>0</v>
      </c>
      <c r="Y243" s="106">
        <f>IF(CentrepointSourced[[#This Row],[Age]]="16-24",CentrepointSourced[[#This Row],[Presented HS DQ]],0)</f>
        <v>0</v>
      </c>
      <c r="Z243" s="106">
        <f>IF(CentrepointSourced[[#This Row],[Age]]="18-24",CentrepointSourced[[#This Row],[Presented HS DQ]],0)</f>
        <v>0</v>
      </c>
      <c r="AA243" s="106">
        <f>IF(CentrepointSourced[[#This Row],[Age]]="16-17",CentrepointSourced[[#This Row],[Presented CS DQ]],0)</f>
        <v>0</v>
      </c>
      <c r="AB243" s="106">
        <f>IF(CentrepointSourced[[#This Row],[Age]]="16-24",CentrepointSourced[[#This Row],[Presented CS DQ]],0)</f>
        <v>0</v>
      </c>
      <c r="AC243" s="106">
        <f>IF(CentrepointSourced[[#This Row],[Age]]="18-24",CentrepointSourced[[#This Row],[Presented CS DQ]],0)</f>
        <v>0</v>
      </c>
      <c r="AD243" s="107">
        <f>IF(CentrepointSourced[[#This Row],[Age]]="16-17",CentrepointSourced[[#This Row],[Assessed HS DQ]],0)</f>
        <v>5</v>
      </c>
      <c r="AE243" s="107">
        <f>IF(CentrepointSourced[[#This Row],[Age]]="16-24",CentrepointSourced[[#This Row],[Assessed HS DQ]],0)</f>
        <v>0</v>
      </c>
      <c r="AF243" s="107">
        <f>IF(CentrepointSourced[[#This Row],[Age]]="18-24",CentrepointSourced[[#This Row],[Assessed HS DQ]],0)</f>
        <v>0</v>
      </c>
      <c r="AG243" s="107">
        <f>IF(CentrepointSourced[[#This Row],[Age]]="16-17",CentrepointSourced[[#This Row],[Assessed CS DQ]],0)</f>
        <v>0</v>
      </c>
      <c r="AH243" s="107">
        <f>IF(CentrepointSourced[[#This Row],[Age]]="16-24",CentrepointSourced[[#This Row],[Assessed CS DQ]],0)</f>
        <v>0</v>
      </c>
      <c r="AI243" s="107">
        <f>IF(CentrepointSourced[[#This Row],[Age]]="18-24",CentrepointSourced[[#This Row],[Assessed CS DQ]],0)</f>
        <v>0</v>
      </c>
    </row>
    <row r="244" spans="1:35" customFormat="1" ht="13.5" customHeight="1">
      <c r="A244" s="45" t="s">
        <v>40</v>
      </c>
      <c r="B244" s="62" t="s">
        <v>64</v>
      </c>
      <c r="C244" s="45" t="s">
        <v>42</v>
      </c>
      <c r="D244" s="62"/>
      <c r="E244" s="67">
        <v>2012</v>
      </c>
      <c r="F244" s="67" t="s">
        <v>53</v>
      </c>
      <c r="G244" s="67">
        <v>203</v>
      </c>
      <c r="H244" s="68"/>
      <c r="I244" s="67"/>
      <c r="J244" s="45"/>
      <c r="K244" s="45"/>
      <c r="L244" s="45"/>
      <c r="M244" s="45"/>
      <c r="N244" s="45"/>
      <c r="O244" s="45"/>
      <c r="P244" s="45"/>
      <c r="Q244" s="41" t="str">
        <f>IF(CentrepointSourced[[#This Row],[Country]]="Northern Ireland","Northern Ireland",IFERROR(VLOOKUP(CentrepointSourced[[#This Row],[Local Authority]],LKP_LANameDQ[],2,FALSE),CentrepointSourced[[#This Row],[Local Authority]]))</f>
        <v>Corby</v>
      </c>
      <c r="R244" s="41" t="str">
        <f>IF(CentrepointSourced[[#This Row],[LA type]]="County","",INDEX(ConsolGeog[lad14cd],MATCH(CentrepointSourced[[#This Row],[Local Authority DQ]],ConsolGeog[la_name],0)))</f>
        <v>E07000150</v>
      </c>
      <c r="S244" s="41" t="str">
        <f>IF(OR(CentrepointSourced[[#This Row],[Country]]="Northern Ireland",CentrepointSourced[[#This Row],[Country]]="Scotland",CentrepointSourced[[#This Row],[Country]]="Wales"),"Local Authority",CentrepointSourced[[#This Row],[LA type]])</f>
        <v>District</v>
      </c>
      <c r="T244" s="41">
        <f>IF(TRIM(CentrepointSourced[[#This Row],[Presented HS]])="",0,IF(CentrepointSourced[[#This Row],[Presented HS]]="&lt;5",2.5,IF(CentrepointSourced[[#This Row],[Presented HS]]="&lt;10",5,VALUE(TRIM(CentrepointSourced[[#This Row],[Presented HS]])))))</f>
        <v>203</v>
      </c>
      <c r="U244" s="41">
        <f>IF(TRIM(CentrepointSourced[[#This Row],[Assessed HS]])="",0,IF(CentrepointSourced[[#This Row],[Assessed HS]]="&lt;5",2.5,IF(CentrepointSourced[[#This Row],[Assessed HS]]="&lt;10",5,VALUE(TRIM(CentrepointSourced[[#This Row],[Assessed HS]])))))</f>
        <v>0</v>
      </c>
      <c r="V244" s="41">
        <f>IF(TRIM(CentrepointSourced[[#This Row],[Presented CS]])="",0,IF(CentrepointSourced[[#This Row],[Presented CS]]="&lt;5",2.5,IF(CentrepointSourced[[#This Row],[Presented CS]]="&lt;10",5,VALUE(TRIM(CentrepointSourced[[#This Row],[Presented CS]])))))</f>
        <v>0</v>
      </c>
      <c r="W244" s="41">
        <f>IF(TRIM(CentrepointSourced[[#This Row],[Assessed CS]])="",0,IF(CentrepointSourced[[#This Row],[Assessed CS]]="&lt;5",2.5,IF(CentrepointSourced[[#This Row],[Assessed CS]]="&lt;10",5,VALUE(TRIM(CentrepointSourced[[#This Row],[Assessed CS]])))))</f>
        <v>0</v>
      </c>
      <c r="X244" s="106">
        <f>IF(CentrepointSourced[[#This Row],[Age]]="16-17",CentrepointSourced[[#This Row],[Presented HS DQ]],0)</f>
        <v>0</v>
      </c>
      <c r="Y244" s="106">
        <f>IF(CentrepointSourced[[#This Row],[Age]]="16-24",CentrepointSourced[[#This Row],[Presented HS DQ]],0)</f>
        <v>203</v>
      </c>
      <c r="Z244" s="106">
        <f>IF(CentrepointSourced[[#This Row],[Age]]="18-24",CentrepointSourced[[#This Row],[Presented HS DQ]],0)</f>
        <v>0</v>
      </c>
      <c r="AA244" s="106">
        <f>IF(CentrepointSourced[[#This Row],[Age]]="16-17",CentrepointSourced[[#This Row],[Presented CS DQ]],0)</f>
        <v>0</v>
      </c>
      <c r="AB244" s="106">
        <f>IF(CentrepointSourced[[#This Row],[Age]]="16-24",CentrepointSourced[[#This Row],[Presented CS DQ]],0)</f>
        <v>0</v>
      </c>
      <c r="AC244" s="106">
        <f>IF(CentrepointSourced[[#This Row],[Age]]="18-24",CentrepointSourced[[#This Row],[Presented CS DQ]],0)</f>
        <v>0</v>
      </c>
      <c r="AD244" s="107">
        <f>IF(CentrepointSourced[[#This Row],[Age]]="16-17",CentrepointSourced[[#This Row],[Assessed HS DQ]],0)</f>
        <v>0</v>
      </c>
      <c r="AE244" s="107">
        <f>IF(CentrepointSourced[[#This Row],[Age]]="16-24",CentrepointSourced[[#This Row],[Assessed HS DQ]],0)</f>
        <v>0</v>
      </c>
      <c r="AF244" s="107">
        <f>IF(CentrepointSourced[[#This Row],[Age]]="18-24",CentrepointSourced[[#This Row],[Assessed HS DQ]],0)</f>
        <v>0</v>
      </c>
      <c r="AG244" s="107">
        <f>IF(CentrepointSourced[[#This Row],[Age]]="16-17",CentrepointSourced[[#This Row],[Assessed CS DQ]],0)</f>
        <v>0</v>
      </c>
      <c r="AH244" s="107">
        <f>IF(CentrepointSourced[[#This Row],[Age]]="16-24",CentrepointSourced[[#This Row],[Assessed CS DQ]],0)</f>
        <v>0</v>
      </c>
      <c r="AI244" s="107">
        <f>IF(CentrepointSourced[[#This Row],[Age]]="18-24",CentrepointSourced[[#This Row],[Assessed CS DQ]],0)</f>
        <v>0</v>
      </c>
    </row>
    <row r="245" spans="1:35" customFormat="1" ht="13.5" customHeight="1">
      <c r="A245" s="45" t="s">
        <v>40</v>
      </c>
      <c r="B245" s="62" t="s">
        <v>64</v>
      </c>
      <c r="C245" s="45" t="s">
        <v>42</v>
      </c>
      <c r="D245" s="62"/>
      <c r="E245" s="67">
        <v>2012</v>
      </c>
      <c r="F245" s="67" t="s">
        <v>26</v>
      </c>
      <c r="G245" s="67"/>
      <c r="H245" s="68">
        <v>26</v>
      </c>
      <c r="I245" s="67">
        <v>14</v>
      </c>
      <c r="J245" s="45"/>
      <c r="K245" s="45"/>
      <c r="L245" s="45"/>
      <c r="M245" s="45"/>
      <c r="N245" s="45"/>
      <c r="O245" s="45"/>
      <c r="P245" s="45"/>
      <c r="Q245" s="41" t="str">
        <f>IF(CentrepointSourced[[#This Row],[Country]]="Northern Ireland","Northern Ireland",IFERROR(VLOOKUP(CentrepointSourced[[#This Row],[Local Authority]],LKP_LANameDQ[],2,FALSE),CentrepointSourced[[#This Row],[Local Authority]]))</f>
        <v>Corby</v>
      </c>
      <c r="R245" s="41" t="str">
        <f>IF(CentrepointSourced[[#This Row],[LA type]]="County","",INDEX(ConsolGeog[lad14cd],MATCH(CentrepointSourced[[#This Row],[Local Authority DQ]],ConsolGeog[la_name],0)))</f>
        <v>E07000150</v>
      </c>
      <c r="S245" s="41" t="str">
        <f>IF(OR(CentrepointSourced[[#This Row],[Country]]="Northern Ireland",CentrepointSourced[[#This Row],[Country]]="Scotland",CentrepointSourced[[#This Row],[Country]]="Wales"),"Local Authority",CentrepointSourced[[#This Row],[LA type]])</f>
        <v>District</v>
      </c>
      <c r="T245" s="41">
        <f>IF(TRIM(CentrepointSourced[[#This Row],[Presented HS]])="",0,IF(CentrepointSourced[[#This Row],[Presented HS]]="&lt;5",2.5,IF(CentrepointSourced[[#This Row],[Presented HS]]="&lt;10",5,VALUE(TRIM(CentrepointSourced[[#This Row],[Presented HS]])))))</f>
        <v>0</v>
      </c>
      <c r="U245" s="41">
        <f>IF(TRIM(CentrepointSourced[[#This Row],[Assessed HS]])="",0,IF(CentrepointSourced[[#This Row],[Assessed HS]]="&lt;5",2.5,IF(CentrepointSourced[[#This Row],[Assessed HS]]="&lt;10",5,VALUE(TRIM(CentrepointSourced[[#This Row],[Assessed HS]])))))</f>
        <v>26</v>
      </c>
      <c r="V245" s="41">
        <f>IF(TRIM(CentrepointSourced[[#This Row],[Presented CS]])="",0,IF(CentrepointSourced[[#This Row],[Presented CS]]="&lt;5",2.5,IF(CentrepointSourced[[#This Row],[Presented CS]]="&lt;10",5,VALUE(TRIM(CentrepointSourced[[#This Row],[Presented CS]])))))</f>
        <v>0</v>
      </c>
      <c r="W245" s="41">
        <f>IF(TRIM(CentrepointSourced[[#This Row],[Assessed CS]])="",0,IF(CentrepointSourced[[#This Row],[Assessed CS]]="&lt;5",2.5,IF(CentrepointSourced[[#This Row],[Assessed CS]]="&lt;10",5,VALUE(TRIM(CentrepointSourced[[#This Row],[Assessed CS]])))))</f>
        <v>0</v>
      </c>
      <c r="X245" s="106">
        <f>IF(CentrepointSourced[[#This Row],[Age]]="16-17",CentrepointSourced[[#This Row],[Presented HS DQ]],0)</f>
        <v>0</v>
      </c>
      <c r="Y245" s="106">
        <f>IF(CentrepointSourced[[#This Row],[Age]]="16-24",CentrepointSourced[[#This Row],[Presented HS DQ]],0)</f>
        <v>0</v>
      </c>
      <c r="Z245" s="106">
        <f>IF(CentrepointSourced[[#This Row],[Age]]="18-24",CentrepointSourced[[#This Row],[Presented HS DQ]],0)</f>
        <v>0</v>
      </c>
      <c r="AA245" s="106">
        <f>IF(CentrepointSourced[[#This Row],[Age]]="16-17",CentrepointSourced[[#This Row],[Presented CS DQ]],0)</f>
        <v>0</v>
      </c>
      <c r="AB245" s="106">
        <f>IF(CentrepointSourced[[#This Row],[Age]]="16-24",CentrepointSourced[[#This Row],[Presented CS DQ]],0)</f>
        <v>0</v>
      </c>
      <c r="AC245" s="106">
        <f>IF(CentrepointSourced[[#This Row],[Age]]="18-24",CentrepointSourced[[#This Row],[Presented CS DQ]],0)</f>
        <v>0</v>
      </c>
      <c r="AD245" s="107">
        <f>IF(CentrepointSourced[[#This Row],[Age]]="16-17",CentrepointSourced[[#This Row],[Assessed HS DQ]],0)</f>
        <v>0</v>
      </c>
      <c r="AE245" s="107">
        <f>IF(CentrepointSourced[[#This Row],[Age]]="16-24",CentrepointSourced[[#This Row],[Assessed HS DQ]],0)</f>
        <v>0</v>
      </c>
      <c r="AF245" s="107">
        <f>IF(CentrepointSourced[[#This Row],[Age]]="18-24",CentrepointSourced[[#This Row],[Assessed HS DQ]],0)</f>
        <v>26</v>
      </c>
      <c r="AG245" s="107">
        <f>IF(CentrepointSourced[[#This Row],[Age]]="16-17",CentrepointSourced[[#This Row],[Assessed CS DQ]],0)</f>
        <v>0</v>
      </c>
      <c r="AH245" s="107">
        <f>IF(CentrepointSourced[[#This Row],[Age]]="16-24",CentrepointSourced[[#This Row],[Assessed CS DQ]],0)</f>
        <v>0</v>
      </c>
      <c r="AI245" s="107">
        <f>IF(CentrepointSourced[[#This Row],[Age]]="18-24",CentrepointSourced[[#This Row],[Assessed CS DQ]],0)</f>
        <v>0</v>
      </c>
    </row>
    <row r="246" spans="1:35" customFormat="1" ht="13.5" customHeight="1">
      <c r="A246" s="45" t="s">
        <v>40</v>
      </c>
      <c r="B246" s="62" t="s">
        <v>64</v>
      </c>
      <c r="C246" s="45" t="s">
        <v>42</v>
      </c>
      <c r="D246" s="62"/>
      <c r="E246" s="67">
        <v>2013</v>
      </c>
      <c r="F246" s="67" t="s">
        <v>25</v>
      </c>
      <c r="G246" s="67"/>
      <c r="H246" s="68">
        <v>6</v>
      </c>
      <c r="I246" s="67">
        <v>0</v>
      </c>
      <c r="J246" s="45"/>
      <c r="K246" s="45"/>
      <c r="L246" s="45"/>
      <c r="M246" s="45"/>
      <c r="N246" s="45"/>
      <c r="O246" s="45"/>
      <c r="P246" s="45"/>
      <c r="Q246" s="41" t="str">
        <f>IF(CentrepointSourced[[#This Row],[Country]]="Northern Ireland","Northern Ireland",IFERROR(VLOOKUP(CentrepointSourced[[#This Row],[Local Authority]],LKP_LANameDQ[],2,FALSE),CentrepointSourced[[#This Row],[Local Authority]]))</f>
        <v>Corby</v>
      </c>
      <c r="R246" s="41" t="str">
        <f>IF(CentrepointSourced[[#This Row],[LA type]]="County","",INDEX(ConsolGeog[lad14cd],MATCH(CentrepointSourced[[#This Row],[Local Authority DQ]],ConsolGeog[la_name],0)))</f>
        <v>E07000150</v>
      </c>
      <c r="S246" s="41" t="str">
        <f>IF(OR(CentrepointSourced[[#This Row],[Country]]="Northern Ireland",CentrepointSourced[[#This Row],[Country]]="Scotland",CentrepointSourced[[#This Row],[Country]]="Wales"),"Local Authority",CentrepointSourced[[#This Row],[LA type]])</f>
        <v>District</v>
      </c>
      <c r="T246" s="41">
        <f>IF(TRIM(CentrepointSourced[[#This Row],[Presented HS]])="",0,IF(CentrepointSourced[[#This Row],[Presented HS]]="&lt;5",2.5,IF(CentrepointSourced[[#This Row],[Presented HS]]="&lt;10",5,VALUE(TRIM(CentrepointSourced[[#This Row],[Presented HS]])))))</f>
        <v>0</v>
      </c>
      <c r="U246" s="41">
        <f>IF(TRIM(CentrepointSourced[[#This Row],[Assessed HS]])="",0,IF(CentrepointSourced[[#This Row],[Assessed HS]]="&lt;5",2.5,IF(CentrepointSourced[[#This Row],[Assessed HS]]="&lt;10",5,VALUE(TRIM(CentrepointSourced[[#This Row],[Assessed HS]])))))</f>
        <v>6</v>
      </c>
      <c r="V246" s="41">
        <f>IF(TRIM(CentrepointSourced[[#This Row],[Presented CS]])="",0,IF(CentrepointSourced[[#This Row],[Presented CS]]="&lt;5",2.5,IF(CentrepointSourced[[#This Row],[Presented CS]]="&lt;10",5,VALUE(TRIM(CentrepointSourced[[#This Row],[Presented CS]])))))</f>
        <v>0</v>
      </c>
      <c r="W246" s="41">
        <f>IF(TRIM(CentrepointSourced[[#This Row],[Assessed CS]])="",0,IF(CentrepointSourced[[#This Row],[Assessed CS]]="&lt;5",2.5,IF(CentrepointSourced[[#This Row],[Assessed CS]]="&lt;10",5,VALUE(TRIM(CentrepointSourced[[#This Row],[Assessed CS]])))))</f>
        <v>0</v>
      </c>
      <c r="X246" s="106">
        <f>IF(CentrepointSourced[[#This Row],[Age]]="16-17",CentrepointSourced[[#This Row],[Presented HS DQ]],0)</f>
        <v>0</v>
      </c>
      <c r="Y246" s="106">
        <f>IF(CentrepointSourced[[#This Row],[Age]]="16-24",CentrepointSourced[[#This Row],[Presented HS DQ]],0)</f>
        <v>0</v>
      </c>
      <c r="Z246" s="106">
        <f>IF(CentrepointSourced[[#This Row],[Age]]="18-24",CentrepointSourced[[#This Row],[Presented HS DQ]],0)</f>
        <v>0</v>
      </c>
      <c r="AA246" s="106">
        <f>IF(CentrepointSourced[[#This Row],[Age]]="16-17",CentrepointSourced[[#This Row],[Presented CS DQ]],0)</f>
        <v>0</v>
      </c>
      <c r="AB246" s="106">
        <f>IF(CentrepointSourced[[#This Row],[Age]]="16-24",CentrepointSourced[[#This Row],[Presented CS DQ]],0)</f>
        <v>0</v>
      </c>
      <c r="AC246" s="106">
        <f>IF(CentrepointSourced[[#This Row],[Age]]="18-24",CentrepointSourced[[#This Row],[Presented CS DQ]],0)</f>
        <v>0</v>
      </c>
      <c r="AD246" s="107">
        <f>IF(CentrepointSourced[[#This Row],[Age]]="16-17",CentrepointSourced[[#This Row],[Assessed HS DQ]],0)</f>
        <v>6</v>
      </c>
      <c r="AE246" s="107">
        <f>IF(CentrepointSourced[[#This Row],[Age]]="16-24",CentrepointSourced[[#This Row],[Assessed HS DQ]],0)</f>
        <v>0</v>
      </c>
      <c r="AF246" s="107">
        <f>IF(CentrepointSourced[[#This Row],[Age]]="18-24",CentrepointSourced[[#This Row],[Assessed HS DQ]],0)</f>
        <v>0</v>
      </c>
      <c r="AG246" s="107">
        <f>IF(CentrepointSourced[[#This Row],[Age]]="16-17",CentrepointSourced[[#This Row],[Assessed CS DQ]],0)</f>
        <v>0</v>
      </c>
      <c r="AH246" s="107">
        <f>IF(CentrepointSourced[[#This Row],[Age]]="16-24",CentrepointSourced[[#This Row],[Assessed CS DQ]],0)</f>
        <v>0</v>
      </c>
      <c r="AI246" s="107">
        <f>IF(CentrepointSourced[[#This Row],[Age]]="18-24",CentrepointSourced[[#This Row],[Assessed CS DQ]],0)</f>
        <v>0</v>
      </c>
    </row>
    <row r="247" spans="1:35" customFormat="1" ht="13.5" customHeight="1">
      <c r="A247" s="45" t="s">
        <v>40</v>
      </c>
      <c r="B247" s="62" t="s">
        <v>64</v>
      </c>
      <c r="C247" s="45" t="s">
        <v>42</v>
      </c>
      <c r="D247" s="62"/>
      <c r="E247" s="67">
        <v>2013</v>
      </c>
      <c r="F247" s="67" t="s">
        <v>26</v>
      </c>
      <c r="G247" s="67"/>
      <c r="H247" s="68">
        <v>19</v>
      </c>
      <c r="I247" s="67">
        <v>6</v>
      </c>
      <c r="J247" s="45"/>
      <c r="K247" s="45"/>
      <c r="L247" s="45"/>
      <c r="M247" s="45"/>
      <c r="N247" s="45"/>
      <c r="O247" s="45"/>
      <c r="P247" s="45"/>
      <c r="Q247" s="41" t="str">
        <f>IF(CentrepointSourced[[#This Row],[Country]]="Northern Ireland","Northern Ireland",IFERROR(VLOOKUP(CentrepointSourced[[#This Row],[Local Authority]],LKP_LANameDQ[],2,FALSE),CentrepointSourced[[#This Row],[Local Authority]]))</f>
        <v>Corby</v>
      </c>
      <c r="R247" s="41" t="str">
        <f>IF(CentrepointSourced[[#This Row],[LA type]]="County","",INDEX(ConsolGeog[lad14cd],MATCH(CentrepointSourced[[#This Row],[Local Authority DQ]],ConsolGeog[la_name],0)))</f>
        <v>E07000150</v>
      </c>
      <c r="S247" s="41" t="str">
        <f>IF(OR(CentrepointSourced[[#This Row],[Country]]="Northern Ireland",CentrepointSourced[[#This Row],[Country]]="Scotland",CentrepointSourced[[#This Row],[Country]]="Wales"),"Local Authority",CentrepointSourced[[#This Row],[LA type]])</f>
        <v>District</v>
      </c>
      <c r="T247" s="41">
        <f>IF(TRIM(CentrepointSourced[[#This Row],[Presented HS]])="",0,IF(CentrepointSourced[[#This Row],[Presented HS]]="&lt;5",2.5,IF(CentrepointSourced[[#This Row],[Presented HS]]="&lt;10",5,VALUE(TRIM(CentrepointSourced[[#This Row],[Presented HS]])))))</f>
        <v>0</v>
      </c>
      <c r="U247" s="41">
        <f>IF(TRIM(CentrepointSourced[[#This Row],[Assessed HS]])="",0,IF(CentrepointSourced[[#This Row],[Assessed HS]]="&lt;5",2.5,IF(CentrepointSourced[[#This Row],[Assessed HS]]="&lt;10",5,VALUE(TRIM(CentrepointSourced[[#This Row],[Assessed HS]])))))</f>
        <v>19</v>
      </c>
      <c r="V247" s="41">
        <f>IF(TRIM(CentrepointSourced[[#This Row],[Presented CS]])="",0,IF(CentrepointSourced[[#This Row],[Presented CS]]="&lt;5",2.5,IF(CentrepointSourced[[#This Row],[Presented CS]]="&lt;10",5,VALUE(TRIM(CentrepointSourced[[#This Row],[Presented CS]])))))</f>
        <v>0</v>
      </c>
      <c r="W247" s="41">
        <f>IF(TRIM(CentrepointSourced[[#This Row],[Assessed CS]])="",0,IF(CentrepointSourced[[#This Row],[Assessed CS]]="&lt;5",2.5,IF(CentrepointSourced[[#This Row],[Assessed CS]]="&lt;10",5,VALUE(TRIM(CentrepointSourced[[#This Row],[Assessed CS]])))))</f>
        <v>0</v>
      </c>
      <c r="X247" s="106">
        <f>IF(CentrepointSourced[[#This Row],[Age]]="16-17",CentrepointSourced[[#This Row],[Presented HS DQ]],0)</f>
        <v>0</v>
      </c>
      <c r="Y247" s="106">
        <f>IF(CentrepointSourced[[#This Row],[Age]]="16-24",CentrepointSourced[[#This Row],[Presented HS DQ]],0)</f>
        <v>0</v>
      </c>
      <c r="Z247" s="106">
        <f>IF(CentrepointSourced[[#This Row],[Age]]="18-24",CentrepointSourced[[#This Row],[Presented HS DQ]],0)</f>
        <v>0</v>
      </c>
      <c r="AA247" s="106">
        <f>IF(CentrepointSourced[[#This Row],[Age]]="16-17",CentrepointSourced[[#This Row],[Presented CS DQ]],0)</f>
        <v>0</v>
      </c>
      <c r="AB247" s="106">
        <f>IF(CentrepointSourced[[#This Row],[Age]]="16-24",CentrepointSourced[[#This Row],[Presented CS DQ]],0)</f>
        <v>0</v>
      </c>
      <c r="AC247" s="106">
        <f>IF(CentrepointSourced[[#This Row],[Age]]="18-24",CentrepointSourced[[#This Row],[Presented CS DQ]],0)</f>
        <v>0</v>
      </c>
      <c r="AD247" s="107">
        <f>IF(CentrepointSourced[[#This Row],[Age]]="16-17",CentrepointSourced[[#This Row],[Assessed HS DQ]],0)</f>
        <v>0</v>
      </c>
      <c r="AE247" s="107">
        <f>IF(CentrepointSourced[[#This Row],[Age]]="16-24",CentrepointSourced[[#This Row],[Assessed HS DQ]],0)</f>
        <v>0</v>
      </c>
      <c r="AF247" s="107">
        <f>IF(CentrepointSourced[[#This Row],[Age]]="18-24",CentrepointSourced[[#This Row],[Assessed HS DQ]],0)</f>
        <v>19</v>
      </c>
      <c r="AG247" s="107">
        <f>IF(CentrepointSourced[[#This Row],[Age]]="16-17",CentrepointSourced[[#This Row],[Assessed CS DQ]],0)</f>
        <v>0</v>
      </c>
      <c r="AH247" s="107">
        <f>IF(CentrepointSourced[[#This Row],[Age]]="16-24",CentrepointSourced[[#This Row],[Assessed CS DQ]],0)</f>
        <v>0</v>
      </c>
      <c r="AI247" s="107">
        <f>IF(CentrepointSourced[[#This Row],[Age]]="18-24",CentrepointSourced[[#This Row],[Assessed CS DQ]],0)</f>
        <v>0</v>
      </c>
    </row>
    <row r="248" spans="1:35" customFormat="1" ht="13.5" customHeight="1">
      <c r="A248" s="45" t="s">
        <v>40</v>
      </c>
      <c r="B248" s="62" t="s">
        <v>64</v>
      </c>
      <c r="C248" s="45" t="s">
        <v>42</v>
      </c>
      <c r="D248" s="62"/>
      <c r="E248" s="67">
        <v>2013</v>
      </c>
      <c r="F248" s="67" t="s">
        <v>53</v>
      </c>
      <c r="G248" s="67">
        <v>178</v>
      </c>
      <c r="H248" s="68"/>
      <c r="I248" s="67"/>
      <c r="J248" s="45"/>
      <c r="K248" s="45"/>
      <c r="L248" s="45"/>
      <c r="M248" s="45"/>
      <c r="N248" s="45"/>
      <c r="O248" s="45"/>
      <c r="P248" s="45"/>
      <c r="Q248" s="41" t="str">
        <f>IF(CentrepointSourced[[#This Row],[Country]]="Northern Ireland","Northern Ireland",IFERROR(VLOOKUP(CentrepointSourced[[#This Row],[Local Authority]],LKP_LANameDQ[],2,FALSE),CentrepointSourced[[#This Row],[Local Authority]]))</f>
        <v>Corby</v>
      </c>
      <c r="R248" s="41" t="str">
        <f>IF(CentrepointSourced[[#This Row],[LA type]]="County","",INDEX(ConsolGeog[lad14cd],MATCH(CentrepointSourced[[#This Row],[Local Authority DQ]],ConsolGeog[la_name],0)))</f>
        <v>E07000150</v>
      </c>
      <c r="S248" s="41" t="str">
        <f>IF(OR(CentrepointSourced[[#This Row],[Country]]="Northern Ireland",CentrepointSourced[[#This Row],[Country]]="Scotland",CentrepointSourced[[#This Row],[Country]]="Wales"),"Local Authority",CentrepointSourced[[#This Row],[LA type]])</f>
        <v>District</v>
      </c>
      <c r="T248" s="41">
        <f>IF(TRIM(CentrepointSourced[[#This Row],[Presented HS]])="",0,IF(CentrepointSourced[[#This Row],[Presented HS]]="&lt;5",2.5,IF(CentrepointSourced[[#This Row],[Presented HS]]="&lt;10",5,VALUE(TRIM(CentrepointSourced[[#This Row],[Presented HS]])))))</f>
        <v>178</v>
      </c>
      <c r="U248" s="41">
        <f>IF(TRIM(CentrepointSourced[[#This Row],[Assessed HS]])="",0,IF(CentrepointSourced[[#This Row],[Assessed HS]]="&lt;5",2.5,IF(CentrepointSourced[[#This Row],[Assessed HS]]="&lt;10",5,VALUE(TRIM(CentrepointSourced[[#This Row],[Assessed HS]])))))</f>
        <v>0</v>
      </c>
      <c r="V248" s="41">
        <f>IF(TRIM(CentrepointSourced[[#This Row],[Presented CS]])="",0,IF(CentrepointSourced[[#This Row],[Presented CS]]="&lt;5",2.5,IF(CentrepointSourced[[#This Row],[Presented CS]]="&lt;10",5,VALUE(TRIM(CentrepointSourced[[#This Row],[Presented CS]])))))</f>
        <v>0</v>
      </c>
      <c r="W248" s="41">
        <f>IF(TRIM(CentrepointSourced[[#This Row],[Assessed CS]])="",0,IF(CentrepointSourced[[#This Row],[Assessed CS]]="&lt;5",2.5,IF(CentrepointSourced[[#This Row],[Assessed CS]]="&lt;10",5,VALUE(TRIM(CentrepointSourced[[#This Row],[Assessed CS]])))))</f>
        <v>0</v>
      </c>
      <c r="X248" s="106">
        <f>IF(CentrepointSourced[[#This Row],[Age]]="16-17",CentrepointSourced[[#This Row],[Presented HS DQ]],0)</f>
        <v>0</v>
      </c>
      <c r="Y248" s="106">
        <f>IF(CentrepointSourced[[#This Row],[Age]]="16-24",CentrepointSourced[[#This Row],[Presented HS DQ]],0)</f>
        <v>178</v>
      </c>
      <c r="Z248" s="106">
        <f>IF(CentrepointSourced[[#This Row],[Age]]="18-24",CentrepointSourced[[#This Row],[Presented HS DQ]],0)</f>
        <v>0</v>
      </c>
      <c r="AA248" s="106">
        <f>IF(CentrepointSourced[[#This Row],[Age]]="16-17",CentrepointSourced[[#This Row],[Presented CS DQ]],0)</f>
        <v>0</v>
      </c>
      <c r="AB248" s="106">
        <f>IF(CentrepointSourced[[#This Row],[Age]]="16-24",CentrepointSourced[[#This Row],[Presented CS DQ]],0)</f>
        <v>0</v>
      </c>
      <c r="AC248" s="106">
        <f>IF(CentrepointSourced[[#This Row],[Age]]="18-24",CentrepointSourced[[#This Row],[Presented CS DQ]],0)</f>
        <v>0</v>
      </c>
      <c r="AD248" s="107">
        <f>IF(CentrepointSourced[[#This Row],[Age]]="16-17",CentrepointSourced[[#This Row],[Assessed HS DQ]],0)</f>
        <v>0</v>
      </c>
      <c r="AE248" s="107">
        <f>IF(CentrepointSourced[[#This Row],[Age]]="16-24",CentrepointSourced[[#This Row],[Assessed HS DQ]],0)</f>
        <v>0</v>
      </c>
      <c r="AF248" s="107">
        <f>IF(CentrepointSourced[[#This Row],[Age]]="18-24",CentrepointSourced[[#This Row],[Assessed HS DQ]],0)</f>
        <v>0</v>
      </c>
      <c r="AG248" s="107">
        <f>IF(CentrepointSourced[[#This Row],[Age]]="16-17",CentrepointSourced[[#This Row],[Assessed CS DQ]],0)</f>
        <v>0</v>
      </c>
      <c r="AH248" s="107">
        <f>IF(CentrepointSourced[[#This Row],[Age]]="16-24",CentrepointSourced[[#This Row],[Assessed CS DQ]],0)</f>
        <v>0</v>
      </c>
      <c r="AI248" s="107">
        <f>IF(CentrepointSourced[[#This Row],[Age]]="18-24",CentrepointSourced[[#This Row],[Assessed CS DQ]],0)</f>
        <v>0</v>
      </c>
    </row>
    <row r="249" spans="1:35" customFormat="1" ht="13.5" customHeight="1">
      <c r="A249" s="45" t="s">
        <v>40</v>
      </c>
      <c r="B249" s="62" t="s">
        <v>64</v>
      </c>
      <c r="C249" s="45" t="s">
        <v>42</v>
      </c>
      <c r="D249" s="62"/>
      <c r="E249" s="67">
        <v>2014</v>
      </c>
      <c r="F249" s="67" t="s">
        <v>25</v>
      </c>
      <c r="G249" s="67"/>
      <c r="H249" s="68">
        <v>5</v>
      </c>
      <c r="I249" s="67">
        <v>0</v>
      </c>
      <c r="J249" s="45"/>
      <c r="K249" s="45"/>
      <c r="L249" s="45"/>
      <c r="M249" s="45"/>
      <c r="N249" s="45"/>
      <c r="O249" s="45"/>
      <c r="P249" s="45"/>
      <c r="Q249" s="41" t="str">
        <f>IF(CentrepointSourced[[#This Row],[Country]]="Northern Ireland","Northern Ireland",IFERROR(VLOOKUP(CentrepointSourced[[#This Row],[Local Authority]],LKP_LANameDQ[],2,FALSE),CentrepointSourced[[#This Row],[Local Authority]]))</f>
        <v>Corby</v>
      </c>
      <c r="R249" s="41" t="str">
        <f>IF(CentrepointSourced[[#This Row],[LA type]]="County","",INDEX(ConsolGeog[lad14cd],MATCH(CentrepointSourced[[#This Row],[Local Authority DQ]],ConsolGeog[la_name],0)))</f>
        <v>E07000150</v>
      </c>
      <c r="S249" s="41" t="str">
        <f>IF(OR(CentrepointSourced[[#This Row],[Country]]="Northern Ireland",CentrepointSourced[[#This Row],[Country]]="Scotland",CentrepointSourced[[#This Row],[Country]]="Wales"),"Local Authority",CentrepointSourced[[#This Row],[LA type]])</f>
        <v>District</v>
      </c>
      <c r="T249" s="41">
        <f>IF(TRIM(CentrepointSourced[[#This Row],[Presented HS]])="",0,IF(CentrepointSourced[[#This Row],[Presented HS]]="&lt;5",2.5,IF(CentrepointSourced[[#This Row],[Presented HS]]="&lt;10",5,VALUE(TRIM(CentrepointSourced[[#This Row],[Presented HS]])))))</f>
        <v>0</v>
      </c>
      <c r="U249" s="41">
        <f>IF(TRIM(CentrepointSourced[[#This Row],[Assessed HS]])="",0,IF(CentrepointSourced[[#This Row],[Assessed HS]]="&lt;5",2.5,IF(CentrepointSourced[[#This Row],[Assessed HS]]="&lt;10",5,VALUE(TRIM(CentrepointSourced[[#This Row],[Assessed HS]])))))</f>
        <v>5</v>
      </c>
      <c r="V249" s="41">
        <f>IF(TRIM(CentrepointSourced[[#This Row],[Presented CS]])="",0,IF(CentrepointSourced[[#This Row],[Presented CS]]="&lt;5",2.5,IF(CentrepointSourced[[#This Row],[Presented CS]]="&lt;10",5,VALUE(TRIM(CentrepointSourced[[#This Row],[Presented CS]])))))</f>
        <v>0</v>
      </c>
      <c r="W249" s="41">
        <f>IF(TRIM(CentrepointSourced[[#This Row],[Assessed CS]])="",0,IF(CentrepointSourced[[#This Row],[Assessed CS]]="&lt;5",2.5,IF(CentrepointSourced[[#This Row],[Assessed CS]]="&lt;10",5,VALUE(TRIM(CentrepointSourced[[#This Row],[Assessed CS]])))))</f>
        <v>0</v>
      </c>
      <c r="X249" s="106">
        <f>IF(CentrepointSourced[[#This Row],[Age]]="16-17",CentrepointSourced[[#This Row],[Presented HS DQ]],0)</f>
        <v>0</v>
      </c>
      <c r="Y249" s="106">
        <f>IF(CentrepointSourced[[#This Row],[Age]]="16-24",CentrepointSourced[[#This Row],[Presented HS DQ]],0)</f>
        <v>0</v>
      </c>
      <c r="Z249" s="106">
        <f>IF(CentrepointSourced[[#This Row],[Age]]="18-24",CentrepointSourced[[#This Row],[Presented HS DQ]],0)</f>
        <v>0</v>
      </c>
      <c r="AA249" s="106">
        <f>IF(CentrepointSourced[[#This Row],[Age]]="16-17",CentrepointSourced[[#This Row],[Presented CS DQ]],0)</f>
        <v>0</v>
      </c>
      <c r="AB249" s="106">
        <f>IF(CentrepointSourced[[#This Row],[Age]]="16-24",CentrepointSourced[[#This Row],[Presented CS DQ]],0)</f>
        <v>0</v>
      </c>
      <c r="AC249" s="106">
        <f>IF(CentrepointSourced[[#This Row],[Age]]="18-24",CentrepointSourced[[#This Row],[Presented CS DQ]],0)</f>
        <v>0</v>
      </c>
      <c r="AD249" s="107">
        <f>IF(CentrepointSourced[[#This Row],[Age]]="16-17",CentrepointSourced[[#This Row],[Assessed HS DQ]],0)</f>
        <v>5</v>
      </c>
      <c r="AE249" s="107">
        <f>IF(CentrepointSourced[[#This Row],[Age]]="16-24",CentrepointSourced[[#This Row],[Assessed HS DQ]],0)</f>
        <v>0</v>
      </c>
      <c r="AF249" s="107">
        <f>IF(CentrepointSourced[[#This Row],[Age]]="18-24",CentrepointSourced[[#This Row],[Assessed HS DQ]],0)</f>
        <v>0</v>
      </c>
      <c r="AG249" s="107">
        <f>IF(CentrepointSourced[[#This Row],[Age]]="16-17",CentrepointSourced[[#This Row],[Assessed CS DQ]],0)</f>
        <v>0</v>
      </c>
      <c r="AH249" s="107">
        <f>IF(CentrepointSourced[[#This Row],[Age]]="16-24",CentrepointSourced[[#This Row],[Assessed CS DQ]],0)</f>
        <v>0</v>
      </c>
      <c r="AI249" s="107">
        <f>IF(CentrepointSourced[[#This Row],[Age]]="18-24",CentrepointSourced[[#This Row],[Assessed CS DQ]],0)</f>
        <v>0</v>
      </c>
    </row>
    <row r="250" spans="1:35" customFormat="1" ht="13.5" customHeight="1">
      <c r="A250" s="45" t="s">
        <v>40</v>
      </c>
      <c r="B250" s="62" t="s">
        <v>64</v>
      </c>
      <c r="C250" s="45" t="s">
        <v>42</v>
      </c>
      <c r="D250" s="62"/>
      <c r="E250" s="67">
        <v>2014</v>
      </c>
      <c r="F250" s="67" t="s">
        <v>26</v>
      </c>
      <c r="G250" s="67">
        <v>191</v>
      </c>
      <c r="H250" s="68">
        <v>16</v>
      </c>
      <c r="I250" s="67">
        <v>6</v>
      </c>
      <c r="J250" s="45"/>
      <c r="K250" s="45"/>
      <c r="L250" s="45"/>
      <c r="M250" s="45"/>
      <c r="N250" s="45"/>
      <c r="O250" s="45"/>
      <c r="P250" s="45"/>
      <c r="Q250" s="41" t="str">
        <f>IF(CentrepointSourced[[#This Row],[Country]]="Northern Ireland","Northern Ireland",IFERROR(VLOOKUP(CentrepointSourced[[#This Row],[Local Authority]],LKP_LANameDQ[],2,FALSE),CentrepointSourced[[#This Row],[Local Authority]]))</f>
        <v>Corby</v>
      </c>
      <c r="R250" s="41" t="str">
        <f>IF(CentrepointSourced[[#This Row],[LA type]]="County","",INDEX(ConsolGeog[lad14cd],MATCH(CentrepointSourced[[#This Row],[Local Authority DQ]],ConsolGeog[la_name],0)))</f>
        <v>E07000150</v>
      </c>
      <c r="S250" s="41" t="str">
        <f>IF(OR(CentrepointSourced[[#This Row],[Country]]="Northern Ireland",CentrepointSourced[[#This Row],[Country]]="Scotland",CentrepointSourced[[#This Row],[Country]]="Wales"),"Local Authority",CentrepointSourced[[#This Row],[LA type]])</f>
        <v>District</v>
      </c>
      <c r="T250" s="41">
        <f>IF(TRIM(CentrepointSourced[[#This Row],[Presented HS]])="",0,IF(CentrepointSourced[[#This Row],[Presented HS]]="&lt;5",2.5,IF(CentrepointSourced[[#This Row],[Presented HS]]="&lt;10",5,VALUE(TRIM(CentrepointSourced[[#This Row],[Presented HS]])))))</f>
        <v>191</v>
      </c>
      <c r="U250" s="41">
        <f>IF(TRIM(CentrepointSourced[[#This Row],[Assessed HS]])="",0,IF(CentrepointSourced[[#This Row],[Assessed HS]]="&lt;5",2.5,IF(CentrepointSourced[[#This Row],[Assessed HS]]="&lt;10",5,VALUE(TRIM(CentrepointSourced[[#This Row],[Assessed HS]])))))</f>
        <v>16</v>
      </c>
      <c r="V250" s="41">
        <f>IF(TRIM(CentrepointSourced[[#This Row],[Presented CS]])="",0,IF(CentrepointSourced[[#This Row],[Presented CS]]="&lt;5",2.5,IF(CentrepointSourced[[#This Row],[Presented CS]]="&lt;10",5,VALUE(TRIM(CentrepointSourced[[#This Row],[Presented CS]])))))</f>
        <v>0</v>
      </c>
      <c r="W250" s="41">
        <f>IF(TRIM(CentrepointSourced[[#This Row],[Assessed CS]])="",0,IF(CentrepointSourced[[#This Row],[Assessed CS]]="&lt;5",2.5,IF(CentrepointSourced[[#This Row],[Assessed CS]]="&lt;10",5,VALUE(TRIM(CentrepointSourced[[#This Row],[Assessed CS]])))))</f>
        <v>0</v>
      </c>
      <c r="X250" s="106">
        <f>IF(CentrepointSourced[[#This Row],[Age]]="16-17",CentrepointSourced[[#This Row],[Presented HS DQ]],0)</f>
        <v>0</v>
      </c>
      <c r="Y250" s="106">
        <f>IF(CentrepointSourced[[#This Row],[Age]]="16-24",CentrepointSourced[[#This Row],[Presented HS DQ]],0)</f>
        <v>0</v>
      </c>
      <c r="Z250" s="106">
        <f>IF(CentrepointSourced[[#This Row],[Age]]="18-24",CentrepointSourced[[#This Row],[Presented HS DQ]],0)</f>
        <v>191</v>
      </c>
      <c r="AA250" s="106">
        <f>IF(CentrepointSourced[[#This Row],[Age]]="16-17",CentrepointSourced[[#This Row],[Presented CS DQ]],0)</f>
        <v>0</v>
      </c>
      <c r="AB250" s="106">
        <f>IF(CentrepointSourced[[#This Row],[Age]]="16-24",CentrepointSourced[[#This Row],[Presented CS DQ]],0)</f>
        <v>0</v>
      </c>
      <c r="AC250" s="106">
        <f>IF(CentrepointSourced[[#This Row],[Age]]="18-24",CentrepointSourced[[#This Row],[Presented CS DQ]],0)</f>
        <v>0</v>
      </c>
      <c r="AD250" s="107">
        <f>IF(CentrepointSourced[[#This Row],[Age]]="16-17",CentrepointSourced[[#This Row],[Assessed HS DQ]],0)</f>
        <v>0</v>
      </c>
      <c r="AE250" s="107">
        <f>IF(CentrepointSourced[[#This Row],[Age]]="16-24",CentrepointSourced[[#This Row],[Assessed HS DQ]],0)</f>
        <v>0</v>
      </c>
      <c r="AF250" s="107">
        <f>IF(CentrepointSourced[[#This Row],[Age]]="18-24",CentrepointSourced[[#This Row],[Assessed HS DQ]],0)</f>
        <v>16</v>
      </c>
      <c r="AG250" s="107">
        <f>IF(CentrepointSourced[[#This Row],[Age]]="16-17",CentrepointSourced[[#This Row],[Assessed CS DQ]],0)</f>
        <v>0</v>
      </c>
      <c r="AH250" s="107">
        <f>IF(CentrepointSourced[[#This Row],[Age]]="16-24",CentrepointSourced[[#This Row],[Assessed CS DQ]],0)</f>
        <v>0</v>
      </c>
      <c r="AI250" s="107">
        <f>IF(CentrepointSourced[[#This Row],[Age]]="18-24",CentrepointSourced[[#This Row],[Assessed CS DQ]],0)</f>
        <v>0</v>
      </c>
    </row>
    <row r="251" spans="1:35" customFormat="1" ht="13.5" customHeight="1">
      <c r="A251" s="45" t="s">
        <v>40</v>
      </c>
      <c r="B251" s="62" t="s">
        <v>65</v>
      </c>
      <c r="C251" s="45" t="s">
        <v>42</v>
      </c>
      <c r="D251" s="62"/>
      <c r="E251" s="67">
        <v>2012</v>
      </c>
      <c r="F251" s="67" t="s">
        <v>25</v>
      </c>
      <c r="G251" s="67">
        <v>2</v>
      </c>
      <c r="H251" s="68">
        <v>2</v>
      </c>
      <c r="I251" s="67">
        <v>0</v>
      </c>
      <c r="J251" s="45"/>
      <c r="K251" s="45"/>
      <c r="L251" s="45"/>
      <c r="M251" s="45"/>
      <c r="N251" s="45"/>
      <c r="O251" s="45"/>
      <c r="P251" s="45"/>
      <c r="Q251" s="41" t="str">
        <f>IF(CentrepointSourced[[#This Row],[Country]]="Northern Ireland","Northern Ireland",IFERROR(VLOOKUP(CentrepointSourced[[#This Row],[Local Authority]],LKP_LANameDQ[],2,FALSE),CentrepointSourced[[#This Row],[Local Authority]]))</f>
        <v>Cotswold</v>
      </c>
      <c r="R251" s="41" t="str">
        <f>IF(CentrepointSourced[[#This Row],[LA type]]="County","",INDEX(ConsolGeog[lad14cd],MATCH(CentrepointSourced[[#This Row],[Local Authority DQ]],ConsolGeog[la_name],0)))</f>
        <v>E07000079</v>
      </c>
      <c r="S251" s="41" t="str">
        <f>IF(OR(CentrepointSourced[[#This Row],[Country]]="Northern Ireland",CentrepointSourced[[#This Row],[Country]]="Scotland",CentrepointSourced[[#This Row],[Country]]="Wales"),"Local Authority",CentrepointSourced[[#This Row],[LA type]])</f>
        <v>District</v>
      </c>
      <c r="T251" s="41">
        <f>IF(TRIM(CentrepointSourced[[#This Row],[Presented HS]])="",0,IF(CentrepointSourced[[#This Row],[Presented HS]]="&lt;5",2.5,IF(CentrepointSourced[[#This Row],[Presented HS]]="&lt;10",5,VALUE(TRIM(CentrepointSourced[[#This Row],[Presented HS]])))))</f>
        <v>2</v>
      </c>
      <c r="U251" s="41">
        <f>IF(TRIM(CentrepointSourced[[#This Row],[Assessed HS]])="",0,IF(CentrepointSourced[[#This Row],[Assessed HS]]="&lt;5",2.5,IF(CentrepointSourced[[#This Row],[Assessed HS]]="&lt;10",5,VALUE(TRIM(CentrepointSourced[[#This Row],[Assessed HS]])))))</f>
        <v>2</v>
      </c>
      <c r="V251" s="41">
        <f>IF(TRIM(CentrepointSourced[[#This Row],[Presented CS]])="",0,IF(CentrepointSourced[[#This Row],[Presented CS]]="&lt;5",2.5,IF(CentrepointSourced[[#This Row],[Presented CS]]="&lt;10",5,VALUE(TRIM(CentrepointSourced[[#This Row],[Presented CS]])))))</f>
        <v>0</v>
      </c>
      <c r="W251" s="41">
        <f>IF(TRIM(CentrepointSourced[[#This Row],[Assessed CS]])="",0,IF(CentrepointSourced[[#This Row],[Assessed CS]]="&lt;5",2.5,IF(CentrepointSourced[[#This Row],[Assessed CS]]="&lt;10",5,VALUE(TRIM(CentrepointSourced[[#This Row],[Assessed CS]])))))</f>
        <v>0</v>
      </c>
      <c r="X251" s="106">
        <f>IF(CentrepointSourced[[#This Row],[Age]]="16-17",CentrepointSourced[[#This Row],[Presented HS DQ]],0)</f>
        <v>2</v>
      </c>
      <c r="Y251" s="106">
        <f>IF(CentrepointSourced[[#This Row],[Age]]="16-24",CentrepointSourced[[#This Row],[Presented HS DQ]],0)</f>
        <v>0</v>
      </c>
      <c r="Z251" s="106">
        <f>IF(CentrepointSourced[[#This Row],[Age]]="18-24",CentrepointSourced[[#This Row],[Presented HS DQ]],0)</f>
        <v>0</v>
      </c>
      <c r="AA251" s="106">
        <f>IF(CentrepointSourced[[#This Row],[Age]]="16-17",CentrepointSourced[[#This Row],[Presented CS DQ]],0)</f>
        <v>0</v>
      </c>
      <c r="AB251" s="106">
        <f>IF(CentrepointSourced[[#This Row],[Age]]="16-24",CentrepointSourced[[#This Row],[Presented CS DQ]],0)</f>
        <v>0</v>
      </c>
      <c r="AC251" s="106">
        <f>IF(CentrepointSourced[[#This Row],[Age]]="18-24",CentrepointSourced[[#This Row],[Presented CS DQ]],0)</f>
        <v>0</v>
      </c>
      <c r="AD251" s="107">
        <f>IF(CentrepointSourced[[#This Row],[Age]]="16-17",CentrepointSourced[[#This Row],[Assessed HS DQ]],0)</f>
        <v>2</v>
      </c>
      <c r="AE251" s="107">
        <f>IF(CentrepointSourced[[#This Row],[Age]]="16-24",CentrepointSourced[[#This Row],[Assessed HS DQ]],0)</f>
        <v>0</v>
      </c>
      <c r="AF251" s="107">
        <f>IF(CentrepointSourced[[#This Row],[Age]]="18-24",CentrepointSourced[[#This Row],[Assessed HS DQ]],0)</f>
        <v>0</v>
      </c>
      <c r="AG251" s="107">
        <f>IF(CentrepointSourced[[#This Row],[Age]]="16-17",CentrepointSourced[[#This Row],[Assessed CS DQ]],0)</f>
        <v>0</v>
      </c>
      <c r="AH251" s="107">
        <f>IF(CentrepointSourced[[#This Row],[Age]]="16-24",CentrepointSourced[[#This Row],[Assessed CS DQ]],0)</f>
        <v>0</v>
      </c>
      <c r="AI251" s="107">
        <f>IF(CentrepointSourced[[#This Row],[Age]]="18-24",CentrepointSourced[[#This Row],[Assessed CS DQ]],0)</f>
        <v>0</v>
      </c>
    </row>
    <row r="252" spans="1:35" customFormat="1" ht="13.5" customHeight="1">
      <c r="A252" s="45" t="s">
        <v>40</v>
      </c>
      <c r="B252" s="62" t="s">
        <v>65</v>
      </c>
      <c r="C252" s="45" t="s">
        <v>42</v>
      </c>
      <c r="D252" s="62"/>
      <c r="E252" s="67">
        <v>2012</v>
      </c>
      <c r="F252" s="67" t="s">
        <v>26</v>
      </c>
      <c r="G252" s="67">
        <v>37</v>
      </c>
      <c r="H252" s="68">
        <v>37</v>
      </c>
      <c r="I252" s="67">
        <v>6</v>
      </c>
      <c r="J252" s="45"/>
      <c r="K252" s="45"/>
      <c r="L252" s="45"/>
      <c r="M252" s="45"/>
      <c r="N252" s="45"/>
      <c r="O252" s="45"/>
      <c r="P252" s="45"/>
      <c r="Q252" s="41" t="str">
        <f>IF(CentrepointSourced[[#This Row],[Country]]="Northern Ireland","Northern Ireland",IFERROR(VLOOKUP(CentrepointSourced[[#This Row],[Local Authority]],LKP_LANameDQ[],2,FALSE),CentrepointSourced[[#This Row],[Local Authority]]))</f>
        <v>Cotswold</v>
      </c>
      <c r="R252" s="41" t="str">
        <f>IF(CentrepointSourced[[#This Row],[LA type]]="County","",INDEX(ConsolGeog[lad14cd],MATCH(CentrepointSourced[[#This Row],[Local Authority DQ]],ConsolGeog[la_name],0)))</f>
        <v>E07000079</v>
      </c>
      <c r="S252" s="41" t="str">
        <f>IF(OR(CentrepointSourced[[#This Row],[Country]]="Northern Ireland",CentrepointSourced[[#This Row],[Country]]="Scotland",CentrepointSourced[[#This Row],[Country]]="Wales"),"Local Authority",CentrepointSourced[[#This Row],[LA type]])</f>
        <v>District</v>
      </c>
      <c r="T252" s="41">
        <f>IF(TRIM(CentrepointSourced[[#This Row],[Presented HS]])="",0,IF(CentrepointSourced[[#This Row],[Presented HS]]="&lt;5",2.5,IF(CentrepointSourced[[#This Row],[Presented HS]]="&lt;10",5,VALUE(TRIM(CentrepointSourced[[#This Row],[Presented HS]])))))</f>
        <v>37</v>
      </c>
      <c r="U252" s="41">
        <f>IF(TRIM(CentrepointSourced[[#This Row],[Assessed HS]])="",0,IF(CentrepointSourced[[#This Row],[Assessed HS]]="&lt;5",2.5,IF(CentrepointSourced[[#This Row],[Assessed HS]]="&lt;10",5,VALUE(TRIM(CentrepointSourced[[#This Row],[Assessed HS]])))))</f>
        <v>37</v>
      </c>
      <c r="V252" s="41">
        <f>IF(TRIM(CentrepointSourced[[#This Row],[Presented CS]])="",0,IF(CentrepointSourced[[#This Row],[Presented CS]]="&lt;5",2.5,IF(CentrepointSourced[[#This Row],[Presented CS]]="&lt;10",5,VALUE(TRIM(CentrepointSourced[[#This Row],[Presented CS]])))))</f>
        <v>0</v>
      </c>
      <c r="W252" s="41">
        <f>IF(TRIM(CentrepointSourced[[#This Row],[Assessed CS]])="",0,IF(CentrepointSourced[[#This Row],[Assessed CS]]="&lt;5",2.5,IF(CentrepointSourced[[#This Row],[Assessed CS]]="&lt;10",5,VALUE(TRIM(CentrepointSourced[[#This Row],[Assessed CS]])))))</f>
        <v>0</v>
      </c>
      <c r="X252" s="106">
        <f>IF(CentrepointSourced[[#This Row],[Age]]="16-17",CentrepointSourced[[#This Row],[Presented HS DQ]],0)</f>
        <v>0</v>
      </c>
      <c r="Y252" s="106">
        <f>IF(CentrepointSourced[[#This Row],[Age]]="16-24",CentrepointSourced[[#This Row],[Presented HS DQ]],0)</f>
        <v>0</v>
      </c>
      <c r="Z252" s="106">
        <f>IF(CentrepointSourced[[#This Row],[Age]]="18-24",CentrepointSourced[[#This Row],[Presented HS DQ]],0)</f>
        <v>37</v>
      </c>
      <c r="AA252" s="106">
        <f>IF(CentrepointSourced[[#This Row],[Age]]="16-17",CentrepointSourced[[#This Row],[Presented CS DQ]],0)</f>
        <v>0</v>
      </c>
      <c r="AB252" s="106">
        <f>IF(CentrepointSourced[[#This Row],[Age]]="16-24",CentrepointSourced[[#This Row],[Presented CS DQ]],0)</f>
        <v>0</v>
      </c>
      <c r="AC252" s="106">
        <f>IF(CentrepointSourced[[#This Row],[Age]]="18-24",CentrepointSourced[[#This Row],[Presented CS DQ]],0)</f>
        <v>0</v>
      </c>
      <c r="AD252" s="107">
        <f>IF(CentrepointSourced[[#This Row],[Age]]="16-17",CentrepointSourced[[#This Row],[Assessed HS DQ]],0)</f>
        <v>0</v>
      </c>
      <c r="AE252" s="107">
        <f>IF(CentrepointSourced[[#This Row],[Age]]="16-24",CentrepointSourced[[#This Row],[Assessed HS DQ]],0)</f>
        <v>0</v>
      </c>
      <c r="AF252" s="107">
        <f>IF(CentrepointSourced[[#This Row],[Age]]="18-24",CentrepointSourced[[#This Row],[Assessed HS DQ]],0)</f>
        <v>37</v>
      </c>
      <c r="AG252" s="107">
        <f>IF(CentrepointSourced[[#This Row],[Age]]="16-17",CentrepointSourced[[#This Row],[Assessed CS DQ]],0)</f>
        <v>0</v>
      </c>
      <c r="AH252" s="107">
        <f>IF(CentrepointSourced[[#This Row],[Age]]="16-24",CentrepointSourced[[#This Row],[Assessed CS DQ]],0)</f>
        <v>0</v>
      </c>
      <c r="AI252" s="107">
        <f>IF(CentrepointSourced[[#This Row],[Age]]="18-24",CentrepointSourced[[#This Row],[Assessed CS DQ]],0)</f>
        <v>0</v>
      </c>
    </row>
    <row r="253" spans="1:35" customFormat="1" ht="13.5" customHeight="1">
      <c r="A253" s="45" t="s">
        <v>40</v>
      </c>
      <c r="B253" s="62" t="s">
        <v>65</v>
      </c>
      <c r="C253" s="45" t="s">
        <v>42</v>
      </c>
      <c r="D253" s="62"/>
      <c r="E253" s="67">
        <v>2013</v>
      </c>
      <c r="F253" s="67" t="s">
        <v>25</v>
      </c>
      <c r="G253" s="67">
        <v>1</v>
      </c>
      <c r="H253" s="68">
        <v>1</v>
      </c>
      <c r="I253" s="67">
        <v>1</v>
      </c>
      <c r="J253" s="45"/>
      <c r="K253" s="45"/>
      <c r="L253" s="45"/>
      <c r="M253" s="45"/>
      <c r="N253" s="45"/>
      <c r="O253" s="45"/>
      <c r="P253" s="45"/>
      <c r="Q253" s="41" t="str">
        <f>IF(CentrepointSourced[[#This Row],[Country]]="Northern Ireland","Northern Ireland",IFERROR(VLOOKUP(CentrepointSourced[[#This Row],[Local Authority]],LKP_LANameDQ[],2,FALSE),CentrepointSourced[[#This Row],[Local Authority]]))</f>
        <v>Cotswold</v>
      </c>
      <c r="R253" s="41" t="str">
        <f>IF(CentrepointSourced[[#This Row],[LA type]]="County","",INDEX(ConsolGeog[lad14cd],MATCH(CentrepointSourced[[#This Row],[Local Authority DQ]],ConsolGeog[la_name],0)))</f>
        <v>E07000079</v>
      </c>
      <c r="S253" s="41" t="str">
        <f>IF(OR(CentrepointSourced[[#This Row],[Country]]="Northern Ireland",CentrepointSourced[[#This Row],[Country]]="Scotland",CentrepointSourced[[#This Row],[Country]]="Wales"),"Local Authority",CentrepointSourced[[#This Row],[LA type]])</f>
        <v>District</v>
      </c>
      <c r="T253" s="41">
        <f>IF(TRIM(CentrepointSourced[[#This Row],[Presented HS]])="",0,IF(CentrepointSourced[[#This Row],[Presented HS]]="&lt;5",2.5,IF(CentrepointSourced[[#This Row],[Presented HS]]="&lt;10",5,VALUE(TRIM(CentrepointSourced[[#This Row],[Presented HS]])))))</f>
        <v>1</v>
      </c>
      <c r="U253" s="41">
        <f>IF(TRIM(CentrepointSourced[[#This Row],[Assessed HS]])="",0,IF(CentrepointSourced[[#This Row],[Assessed HS]]="&lt;5",2.5,IF(CentrepointSourced[[#This Row],[Assessed HS]]="&lt;10",5,VALUE(TRIM(CentrepointSourced[[#This Row],[Assessed HS]])))))</f>
        <v>1</v>
      </c>
      <c r="V253" s="41">
        <f>IF(TRIM(CentrepointSourced[[#This Row],[Presented CS]])="",0,IF(CentrepointSourced[[#This Row],[Presented CS]]="&lt;5",2.5,IF(CentrepointSourced[[#This Row],[Presented CS]]="&lt;10",5,VALUE(TRIM(CentrepointSourced[[#This Row],[Presented CS]])))))</f>
        <v>0</v>
      </c>
      <c r="W253" s="41">
        <f>IF(TRIM(CentrepointSourced[[#This Row],[Assessed CS]])="",0,IF(CentrepointSourced[[#This Row],[Assessed CS]]="&lt;5",2.5,IF(CentrepointSourced[[#This Row],[Assessed CS]]="&lt;10",5,VALUE(TRIM(CentrepointSourced[[#This Row],[Assessed CS]])))))</f>
        <v>0</v>
      </c>
      <c r="X253" s="106">
        <f>IF(CentrepointSourced[[#This Row],[Age]]="16-17",CentrepointSourced[[#This Row],[Presented HS DQ]],0)</f>
        <v>1</v>
      </c>
      <c r="Y253" s="106">
        <f>IF(CentrepointSourced[[#This Row],[Age]]="16-24",CentrepointSourced[[#This Row],[Presented HS DQ]],0)</f>
        <v>0</v>
      </c>
      <c r="Z253" s="106">
        <f>IF(CentrepointSourced[[#This Row],[Age]]="18-24",CentrepointSourced[[#This Row],[Presented HS DQ]],0)</f>
        <v>0</v>
      </c>
      <c r="AA253" s="106">
        <f>IF(CentrepointSourced[[#This Row],[Age]]="16-17",CentrepointSourced[[#This Row],[Presented CS DQ]],0)</f>
        <v>0</v>
      </c>
      <c r="AB253" s="106">
        <f>IF(CentrepointSourced[[#This Row],[Age]]="16-24",CentrepointSourced[[#This Row],[Presented CS DQ]],0)</f>
        <v>0</v>
      </c>
      <c r="AC253" s="106">
        <f>IF(CentrepointSourced[[#This Row],[Age]]="18-24",CentrepointSourced[[#This Row],[Presented CS DQ]],0)</f>
        <v>0</v>
      </c>
      <c r="AD253" s="107">
        <f>IF(CentrepointSourced[[#This Row],[Age]]="16-17",CentrepointSourced[[#This Row],[Assessed HS DQ]],0)</f>
        <v>1</v>
      </c>
      <c r="AE253" s="107">
        <f>IF(CentrepointSourced[[#This Row],[Age]]="16-24",CentrepointSourced[[#This Row],[Assessed HS DQ]],0)</f>
        <v>0</v>
      </c>
      <c r="AF253" s="107">
        <f>IF(CentrepointSourced[[#This Row],[Age]]="18-24",CentrepointSourced[[#This Row],[Assessed HS DQ]],0)</f>
        <v>0</v>
      </c>
      <c r="AG253" s="107">
        <f>IF(CentrepointSourced[[#This Row],[Age]]="16-17",CentrepointSourced[[#This Row],[Assessed CS DQ]],0)</f>
        <v>0</v>
      </c>
      <c r="AH253" s="107">
        <f>IF(CentrepointSourced[[#This Row],[Age]]="16-24",CentrepointSourced[[#This Row],[Assessed CS DQ]],0)</f>
        <v>0</v>
      </c>
      <c r="AI253" s="107">
        <f>IF(CentrepointSourced[[#This Row],[Age]]="18-24",CentrepointSourced[[#This Row],[Assessed CS DQ]],0)</f>
        <v>0</v>
      </c>
    </row>
    <row r="254" spans="1:35" customFormat="1" ht="13.5" customHeight="1">
      <c r="A254" s="45" t="s">
        <v>40</v>
      </c>
      <c r="B254" s="62" t="s">
        <v>65</v>
      </c>
      <c r="C254" s="45" t="s">
        <v>42</v>
      </c>
      <c r="D254" s="62"/>
      <c r="E254" s="67">
        <v>2013</v>
      </c>
      <c r="F254" s="67" t="s">
        <v>26</v>
      </c>
      <c r="G254" s="67">
        <v>30</v>
      </c>
      <c r="H254" s="68">
        <v>30</v>
      </c>
      <c r="I254" s="67">
        <v>4</v>
      </c>
      <c r="J254" s="45"/>
      <c r="K254" s="45"/>
      <c r="L254" s="45"/>
      <c r="M254" s="45"/>
      <c r="N254" s="45"/>
      <c r="O254" s="45"/>
      <c r="P254" s="45"/>
      <c r="Q254" s="41" t="str">
        <f>IF(CentrepointSourced[[#This Row],[Country]]="Northern Ireland","Northern Ireland",IFERROR(VLOOKUP(CentrepointSourced[[#This Row],[Local Authority]],LKP_LANameDQ[],2,FALSE),CentrepointSourced[[#This Row],[Local Authority]]))</f>
        <v>Cotswold</v>
      </c>
      <c r="R254" s="41" t="str">
        <f>IF(CentrepointSourced[[#This Row],[LA type]]="County","",INDEX(ConsolGeog[lad14cd],MATCH(CentrepointSourced[[#This Row],[Local Authority DQ]],ConsolGeog[la_name],0)))</f>
        <v>E07000079</v>
      </c>
      <c r="S254" s="41" t="str">
        <f>IF(OR(CentrepointSourced[[#This Row],[Country]]="Northern Ireland",CentrepointSourced[[#This Row],[Country]]="Scotland",CentrepointSourced[[#This Row],[Country]]="Wales"),"Local Authority",CentrepointSourced[[#This Row],[LA type]])</f>
        <v>District</v>
      </c>
      <c r="T254" s="41">
        <f>IF(TRIM(CentrepointSourced[[#This Row],[Presented HS]])="",0,IF(CentrepointSourced[[#This Row],[Presented HS]]="&lt;5",2.5,IF(CentrepointSourced[[#This Row],[Presented HS]]="&lt;10",5,VALUE(TRIM(CentrepointSourced[[#This Row],[Presented HS]])))))</f>
        <v>30</v>
      </c>
      <c r="U254" s="41">
        <f>IF(TRIM(CentrepointSourced[[#This Row],[Assessed HS]])="",0,IF(CentrepointSourced[[#This Row],[Assessed HS]]="&lt;5",2.5,IF(CentrepointSourced[[#This Row],[Assessed HS]]="&lt;10",5,VALUE(TRIM(CentrepointSourced[[#This Row],[Assessed HS]])))))</f>
        <v>30</v>
      </c>
      <c r="V254" s="41">
        <f>IF(TRIM(CentrepointSourced[[#This Row],[Presented CS]])="",0,IF(CentrepointSourced[[#This Row],[Presented CS]]="&lt;5",2.5,IF(CentrepointSourced[[#This Row],[Presented CS]]="&lt;10",5,VALUE(TRIM(CentrepointSourced[[#This Row],[Presented CS]])))))</f>
        <v>0</v>
      </c>
      <c r="W254" s="41">
        <f>IF(TRIM(CentrepointSourced[[#This Row],[Assessed CS]])="",0,IF(CentrepointSourced[[#This Row],[Assessed CS]]="&lt;5",2.5,IF(CentrepointSourced[[#This Row],[Assessed CS]]="&lt;10",5,VALUE(TRIM(CentrepointSourced[[#This Row],[Assessed CS]])))))</f>
        <v>0</v>
      </c>
      <c r="X254" s="106">
        <f>IF(CentrepointSourced[[#This Row],[Age]]="16-17",CentrepointSourced[[#This Row],[Presented HS DQ]],0)</f>
        <v>0</v>
      </c>
      <c r="Y254" s="106">
        <f>IF(CentrepointSourced[[#This Row],[Age]]="16-24",CentrepointSourced[[#This Row],[Presented HS DQ]],0)</f>
        <v>0</v>
      </c>
      <c r="Z254" s="106">
        <f>IF(CentrepointSourced[[#This Row],[Age]]="18-24",CentrepointSourced[[#This Row],[Presented HS DQ]],0)</f>
        <v>30</v>
      </c>
      <c r="AA254" s="106">
        <f>IF(CentrepointSourced[[#This Row],[Age]]="16-17",CentrepointSourced[[#This Row],[Presented CS DQ]],0)</f>
        <v>0</v>
      </c>
      <c r="AB254" s="106">
        <f>IF(CentrepointSourced[[#This Row],[Age]]="16-24",CentrepointSourced[[#This Row],[Presented CS DQ]],0)</f>
        <v>0</v>
      </c>
      <c r="AC254" s="106">
        <f>IF(CentrepointSourced[[#This Row],[Age]]="18-24",CentrepointSourced[[#This Row],[Presented CS DQ]],0)</f>
        <v>0</v>
      </c>
      <c r="AD254" s="107">
        <f>IF(CentrepointSourced[[#This Row],[Age]]="16-17",CentrepointSourced[[#This Row],[Assessed HS DQ]],0)</f>
        <v>0</v>
      </c>
      <c r="AE254" s="107">
        <f>IF(CentrepointSourced[[#This Row],[Age]]="16-24",CentrepointSourced[[#This Row],[Assessed HS DQ]],0)</f>
        <v>0</v>
      </c>
      <c r="AF254" s="107">
        <f>IF(CentrepointSourced[[#This Row],[Age]]="18-24",CentrepointSourced[[#This Row],[Assessed HS DQ]],0)</f>
        <v>30</v>
      </c>
      <c r="AG254" s="107">
        <f>IF(CentrepointSourced[[#This Row],[Age]]="16-17",CentrepointSourced[[#This Row],[Assessed CS DQ]],0)</f>
        <v>0</v>
      </c>
      <c r="AH254" s="107">
        <f>IF(CentrepointSourced[[#This Row],[Age]]="16-24",CentrepointSourced[[#This Row],[Assessed CS DQ]],0)</f>
        <v>0</v>
      </c>
      <c r="AI254" s="107">
        <f>IF(CentrepointSourced[[#This Row],[Age]]="18-24",CentrepointSourced[[#This Row],[Assessed CS DQ]],0)</f>
        <v>0</v>
      </c>
    </row>
    <row r="255" spans="1:35" customFormat="1" ht="13.5" customHeight="1">
      <c r="A255" s="45" t="s">
        <v>40</v>
      </c>
      <c r="B255" s="62" t="s">
        <v>65</v>
      </c>
      <c r="C255" s="45" t="s">
        <v>42</v>
      </c>
      <c r="D255" s="62"/>
      <c r="E255" s="67">
        <v>2014</v>
      </c>
      <c r="F255" s="67" t="s">
        <v>25</v>
      </c>
      <c r="G255" s="67">
        <v>0</v>
      </c>
      <c r="H255" s="68">
        <v>0</v>
      </c>
      <c r="I255" s="67">
        <v>0</v>
      </c>
      <c r="J255" s="45"/>
      <c r="K255" s="45"/>
      <c r="L255" s="45"/>
      <c r="M255" s="45"/>
      <c r="N255" s="45"/>
      <c r="O255" s="45"/>
      <c r="P255" s="45"/>
      <c r="Q255" s="41" t="str">
        <f>IF(CentrepointSourced[[#This Row],[Country]]="Northern Ireland","Northern Ireland",IFERROR(VLOOKUP(CentrepointSourced[[#This Row],[Local Authority]],LKP_LANameDQ[],2,FALSE),CentrepointSourced[[#This Row],[Local Authority]]))</f>
        <v>Cotswold</v>
      </c>
      <c r="R255" s="41" t="str">
        <f>IF(CentrepointSourced[[#This Row],[LA type]]="County","",INDEX(ConsolGeog[lad14cd],MATCH(CentrepointSourced[[#This Row],[Local Authority DQ]],ConsolGeog[la_name],0)))</f>
        <v>E07000079</v>
      </c>
      <c r="S255" s="41" t="str">
        <f>IF(OR(CentrepointSourced[[#This Row],[Country]]="Northern Ireland",CentrepointSourced[[#This Row],[Country]]="Scotland",CentrepointSourced[[#This Row],[Country]]="Wales"),"Local Authority",CentrepointSourced[[#This Row],[LA type]])</f>
        <v>District</v>
      </c>
      <c r="T255" s="41">
        <f>IF(TRIM(CentrepointSourced[[#This Row],[Presented HS]])="",0,IF(CentrepointSourced[[#This Row],[Presented HS]]="&lt;5",2.5,IF(CentrepointSourced[[#This Row],[Presented HS]]="&lt;10",5,VALUE(TRIM(CentrepointSourced[[#This Row],[Presented HS]])))))</f>
        <v>0</v>
      </c>
      <c r="U255" s="41">
        <f>IF(TRIM(CentrepointSourced[[#This Row],[Assessed HS]])="",0,IF(CentrepointSourced[[#This Row],[Assessed HS]]="&lt;5",2.5,IF(CentrepointSourced[[#This Row],[Assessed HS]]="&lt;10",5,VALUE(TRIM(CentrepointSourced[[#This Row],[Assessed HS]])))))</f>
        <v>0</v>
      </c>
      <c r="V255" s="41">
        <f>IF(TRIM(CentrepointSourced[[#This Row],[Presented CS]])="",0,IF(CentrepointSourced[[#This Row],[Presented CS]]="&lt;5",2.5,IF(CentrepointSourced[[#This Row],[Presented CS]]="&lt;10",5,VALUE(TRIM(CentrepointSourced[[#This Row],[Presented CS]])))))</f>
        <v>0</v>
      </c>
      <c r="W255" s="41">
        <f>IF(TRIM(CentrepointSourced[[#This Row],[Assessed CS]])="",0,IF(CentrepointSourced[[#This Row],[Assessed CS]]="&lt;5",2.5,IF(CentrepointSourced[[#This Row],[Assessed CS]]="&lt;10",5,VALUE(TRIM(CentrepointSourced[[#This Row],[Assessed CS]])))))</f>
        <v>0</v>
      </c>
      <c r="X255" s="106">
        <f>IF(CentrepointSourced[[#This Row],[Age]]="16-17",CentrepointSourced[[#This Row],[Presented HS DQ]],0)</f>
        <v>0</v>
      </c>
      <c r="Y255" s="106">
        <f>IF(CentrepointSourced[[#This Row],[Age]]="16-24",CentrepointSourced[[#This Row],[Presented HS DQ]],0)</f>
        <v>0</v>
      </c>
      <c r="Z255" s="106">
        <f>IF(CentrepointSourced[[#This Row],[Age]]="18-24",CentrepointSourced[[#This Row],[Presented HS DQ]],0)</f>
        <v>0</v>
      </c>
      <c r="AA255" s="106">
        <f>IF(CentrepointSourced[[#This Row],[Age]]="16-17",CentrepointSourced[[#This Row],[Presented CS DQ]],0)</f>
        <v>0</v>
      </c>
      <c r="AB255" s="106">
        <f>IF(CentrepointSourced[[#This Row],[Age]]="16-24",CentrepointSourced[[#This Row],[Presented CS DQ]],0)</f>
        <v>0</v>
      </c>
      <c r="AC255" s="106">
        <f>IF(CentrepointSourced[[#This Row],[Age]]="18-24",CentrepointSourced[[#This Row],[Presented CS DQ]],0)</f>
        <v>0</v>
      </c>
      <c r="AD255" s="107">
        <f>IF(CentrepointSourced[[#This Row],[Age]]="16-17",CentrepointSourced[[#This Row],[Assessed HS DQ]],0)</f>
        <v>0</v>
      </c>
      <c r="AE255" s="107">
        <f>IF(CentrepointSourced[[#This Row],[Age]]="16-24",CentrepointSourced[[#This Row],[Assessed HS DQ]],0)</f>
        <v>0</v>
      </c>
      <c r="AF255" s="107">
        <f>IF(CentrepointSourced[[#This Row],[Age]]="18-24",CentrepointSourced[[#This Row],[Assessed HS DQ]],0)</f>
        <v>0</v>
      </c>
      <c r="AG255" s="107">
        <f>IF(CentrepointSourced[[#This Row],[Age]]="16-17",CentrepointSourced[[#This Row],[Assessed CS DQ]],0)</f>
        <v>0</v>
      </c>
      <c r="AH255" s="107">
        <f>IF(CentrepointSourced[[#This Row],[Age]]="16-24",CentrepointSourced[[#This Row],[Assessed CS DQ]],0)</f>
        <v>0</v>
      </c>
      <c r="AI255" s="107">
        <f>IF(CentrepointSourced[[#This Row],[Age]]="18-24",CentrepointSourced[[#This Row],[Assessed CS DQ]],0)</f>
        <v>0</v>
      </c>
    </row>
    <row r="256" spans="1:35" customFormat="1" ht="13.5" customHeight="1">
      <c r="A256" s="45" t="s">
        <v>40</v>
      </c>
      <c r="B256" s="62" t="s">
        <v>65</v>
      </c>
      <c r="C256" s="45" t="s">
        <v>42</v>
      </c>
      <c r="D256" s="62"/>
      <c r="E256" s="67">
        <v>2014</v>
      </c>
      <c r="F256" s="67" t="s">
        <v>26</v>
      </c>
      <c r="G256" s="67">
        <v>38</v>
      </c>
      <c r="H256" s="68">
        <v>38</v>
      </c>
      <c r="I256" s="67">
        <v>3</v>
      </c>
      <c r="J256" s="45"/>
      <c r="K256" s="45"/>
      <c r="L256" s="45"/>
      <c r="M256" s="45"/>
      <c r="N256" s="45"/>
      <c r="O256" s="45"/>
      <c r="P256" s="45"/>
      <c r="Q256" s="41" t="str">
        <f>IF(CentrepointSourced[[#This Row],[Country]]="Northern Ireland","Northern Ireland",IFERROR(VLOOKUP(CentrepointSourced[[#This Row],[Local Authority]],LKP_LANameDQ[],2,FALSE),CentrepointSourced[[#This Row],[Local Authority]]))</f>
        <v>Cotswold</v>
      </c>
      <c r="R256" s="41" t="str">
        <f>IF(CentrepointSourced[[#This Row],[LA type]]="County","",INDEX(ConsolGeog[lad14cd],MATCH(CentrepointSourced[[#This Row],[Local Authority DQ]],ConsolGeog[la_name],0)))</f>
        <v>E07000079</v>
      </c>
      <c r="S256" s="41" t="str">
        <f>IF(OR(CentrepointSourced[[#This Row],[Country]]="Northern Ireland",CentrepointSourced[[#This Row],[Country]]="Scotland",CentrepointSourced[[#This Row],[Country]]="Wales"),"Local Authority",CentrepointSourced[[#This Row],[LA type]])</f>
        <v>District</v>
      </c>
      <c r="T256" s="41">
        <f>IF(TRIM(CentrepointSourced[[#This Row],[Presented HS]])="",0,IF(CentrepointSourced[[#This Row],[Presented HS]]="&lt;5",2.5,IF(CentrepointSourced[[#This Row],[Presented HS]]="&lt;10",5,VALUE(TRIM(CentrepointSourced[[#This Row],[Presented HS]])))))</f>
        <v>38</v>
      </c>
      <c r="U256" s="41">
        <f>IF(TRIM(CentrepointSourced[[#This Row],[Assessed HS]])="",0,IF(CentrepointSourced[[#This Row],[Assessed HS]]="&lt;5",2.5,IF(CentrepointSourced[[#This Row],[Assessed HS]]="&lt;10",5,VALUE(TRIM(CentrepointSourced[[#This Row],[Assessed HS]])))))</f>
        <v>38</v>
      </c>
      <c r="V256" s="41">
        <f>IF(TRIM(CentrepointSourced[[#This Row],[Presented CS]])="",0,IF(CentrepointSourced[[#This Row],[Presented CS]]="&lt;5",2.5,IF(CentrepointSourced[[#This Row],[Presented CS]]="&lt;10",5,VALUE(TRIM(CentrepointSourced[[#This Row],[Presented CS]])))))</f>
        <v>0</v>
      </c>
      <c r="W256" s="41">
        <f>IF(TRIM(CentrepointSourced[[#This Row],[Assessed CS]])="",0,IF(CentrepointSourced[[#This Row],[Assessed CS]]="&lt;5",2.5,IF(CentrepointSourced[[#This Row],[Assessed CS]]="&lt;10",5,VALUE(TRIM(CentrepointSourced[[#This Row],[Assessed CS]])))))</f>
        <v>0</v>
      </c>
      <c r="X256" s="106">
        <f>IF(CentrepointSourced[[#This Row],[Age]]="16-17",CentrepointSourced[[#This Row],[Presented HS DQ]],0)</f>
        <v>0</v>
      </c>
      <c r="Y256" s="106">
        <f>IF(CentrepointSourced[[#This Row],[Age]]="16-24",CentrepointSourced[[#This Row],[Presented HS DQ]],0)</f>
        <v>0</v>
      </c>
      <c r="Z256" s="106">
        <f>IF(CentrepointSourced[[#This Row],[Age]]="18-24",CentrepointSourced[[#This Row],[Presented HS DQ]],0)</f>
        <v>38</v>
      </c>
      <c r="AA256" s="106">
        <f>IF(CentrepointSourced[[#This Row],[Age]]="16-17",CentrepointSourced[[#This Row],[Presented CS DQ]],0)</f>
        <v>0</v>
      </c>
      <c r="AB256" s="106">
        <f>IF(CentrepointSourced[[#This Row],[Age]]="16-24",CentrepointSourced[[#This Row],[Presented CS DQ]],0)</f>
        <v>0</v>
      </c>
      <c r="AC256" s="106">
        <f>IF(CentrepointSourced[[#This Row],[Age]]="18-24",CentrepointSourced[[#This Row],[Presented CS DQ]],0)</f>
        <v>0</v>
      </c>
      <c r="AD256" s="107">
        <f>IF(CentrepointSourced[[#This Row],[Age]]="16-17",CentrepointSourced[[#This Row],[Assessed HS DQ]],0)</f>
        <v>0</v>
      </c>
      <c r="AE256" s="107">
        <f>IF(CentrepointSourced[[#This Row],[Age]]="16-24",CentrepointSourced[[#This Row],[Assessed HS DQ]],0)</f>
        <v>0</v>
      </c>
      <c r="AF256" s="107">
        <f>IF(CentrepointSourced[[#This Row],[Age]]="18-24",CentrepointSourced[[#This Row],[Assessed HS DQ]],0)</f>
        <v>38</v>
      </c>
      <c r="AG256" s="107">
        <f>IF(CentrepointSourced[[#This Row],[Age]]="16-17",CentrepointSourced[[#This Row],[Assessed CS DQ]],0)</f>
        <v>0</v>
      </c>
      <c r="AH256" s="107">
        <f>IF(CentrepointSourced[[#This Row],[Age]]="16-24",CentrepointSourced[[#This Row],[Assessed CS DQ]],0)</f>
        <v>0</v>
      </c>
      <c r="AI256" s="107">
        <f>IF(CentrepointSourced[[#This Row],[Age]]="18-24",CentrepointSourced[[#This Row],[Assessed CS DQ]],0)</f>
        <v>0</v>
      </c>
    </row>
    <row r="257" spans="1:35" customFormat="1" ht="13.5" customHeight="1">
      <c r="A257" s="45" t="s">
        <v>40</v>
      </c>
      <c r="B257" s="62" t="s">
        <v>66</v>
      </c>
      <c r="C257" s="45" t="s">
        <v>42</v>
      </c>
      <c r="D257" s="62"/>
      <c r="E257" s="67">
        <v>2012</v>
      </c>
      <c r="F257" s="67" t="s">
        <v>25</v>
      </c>
      <c r="G257" s="67">
        <v>13</v>
      </c>
      <c r="H257" s="68">
        <v>0</v>
      </c>
      <c r="I257" s="67">
        <v>0</v>
      </c>
      <c r="J257" s="45"/>
      <c r="K257" s="45"/>
      <c r="L257" s="45"/>
      <c r="M257" s="45"/>
      <c r="N257" s="45"/>
      <c r="O257" s="45"/>
      <c r="P257" s="45"/>
      <c r="Q257" s="41" t="str">
        <f>IF(CentrepointSourced[[#This Row],[Country]]="Northern Ireland","Northern Ireland",IFERROR(VLOOKUP(CentrepointSourced[[#This Row],[Local Authority]],LKP_LANameDQ[],2,FALSE),CentrepointSourced[[#This Row],[Local Authority]]))</f>
        <v>Craven</v>
      </c>
      <c r="R257" s="41" t="str">
        <f>IF(CentrepointSourced[[#This Row],[LA type]]="County","",INDEX(ConsolGeog[lad14cd],MATCH(CentrepointSourced[[#This Row],[Local Authority DQ]],ConsolGeog[la_name],0)))</f>
        <v>E07000163</v>
      </c>
      <c r="S257" s="41" t="str">
        <f>IF(OR(CentrepointSourced[[#This Row],[Country]]="Northern Ireland",CentrepointSourced[[#This Row],[Country]]="Scotland",CentrepointSourced[[#This Row],[Country]]="Wales"),"Local Authority",CentrepointSourced[[#This Row],[LA type]])</f>
        <v>District</v>
      </c>
      <c r="T257" s="41">
        <f>IF(TRIM(CentrepointSourced[[#This Row],[Presented HS]])="",0,IF(CentrepointSourced[[#This Row],[Presented HS]]="&lt;5",2.5,IF(CentrepointSourced[[#This Row],[Presented HS]]="&lt;10",5,VALUE(TRIM(CentrepointSourced[[#This Row],[Presented HS]])))))</f>
        <v>13</v>
      </c>
      <c r="U257" s="41">
        <f>IF(TRIM(CentrepointSourced[[#This Row],[Assessed HS]])="",0,IF(CentrepointSourced[[#This Row],[Assessed HS]]="&lt;5",2.5,IF(CentrepointSourced[[#This Row],[Assessed HS]]="&lt;10",5,VALUE(TRIM(CentrepointSourced[[#This Row],[Assessed HS]])))))</f>
        <v>0</v>
      </c>
      <c r="V257" s="41">
        <f>IF(TRIM(CentrepointSourced[[#This Row],[Presented CS]])="",0,IF(CentrepointSourced[[#This Row],[Presented CS]]="&lt;5",2.5,IF(CentrepointSourced[[#This Row],[Presented CS]]="&lt;10",5,VALUE(TRIM(CentrepointSourced[[#This Row],[Presented CS]])))))</f>
        <v>0</v>
      </c>
      <c r="W257" s="41">
        <f>IF(TRIM(CentrepointSourced[[#This Row],[Assessed CS]])="",0,IF(CentrepointSourced[[#This Row],[Assessed CS]]="&lt;5",2.5,IF(CentrepointSourced[[#This Row],[Assessed CS]]="&lt;10",5,VALUE(TRIM(CentrepointSourced[[#This Row],[Assessed CS]])))))</f>
        <v>0</v>
      </c>
      <c r="X257" s="106">
        <f>IF(CentrepointSourced[[#This Row],[Age]]="16-17",CentrepointSourced[[#This Row],[Presented HS DQ]],0)</f>
        <v>13</v>
      </c>
      <c r="Y257" s="106">
        <f>IF(CentrepointSourced[[#This Row],[Age]]="16-24",CentrepointSourced[[#This Row],[Presented HS DQ]],0)</f>
        <v>0</v>
      </c>
      <c r="Z257" s="106">
        <f>IF(CentrepointSourced[[#This Row],[Age]]="18-24",CentrepointSourced[[#This Row],[Presented HS DQ]],0)</f>
        <v>0</v>
      </c>
      <c r="AA257" s="106">
        <f>IF(CentrepointSourced[[#This Row],[Age]]="16-17",CentrepointSourced[[#This Row],[Presented CS DQ]],0)</f>
        <v>0</v>
      </c>
      <c r="AB257" s="106">
        <f>IF(CentrepointSourced[[#This Row],[Age]]="16-24",CentrepointSourced[[#This Row],[Presented CS DQ]],0)</f>
        <v>0</v>
      </c>
      <c r="AC257" s="106">
        <f>IF(CentrepointSourced[[#This Row],[Age]]="18-24",CentrepointSourced[[#This Row],[Presented CS DQ]],0)</f>
        <v>0</v>
      </c>
      <c r="AD257" s="107">
        <f>IF(CentrepointSourced[[#This Row],[Age]]="16-17",CentrepointSourced[[#This Row],[Assessed HS DQ]],0)</f>
        <v>0</v>
      </c>
      <c r="AE257" s="107">
        <f>IF(CentrepointSourced[[#This Row],[Age]]="16-24",CentrepointSourced[[#This Row],[Assessed HS DQ]],0)</f>
        <v>0</v>
      </c>
      <c r="AF257" s="107">
        <f>IF(CentrepointSourced[[#This Row],[Age]]="18-24",CentrepointSourced[[#This Row],[Assessed HS DQ]],0)</f>
        <v>0</v>
      </c>
      <c r="AG257" s="107">
        <f>IF(CentrepointSourced[[#This Row],[Age]]="16-17",CentrepointSourced[[#This Row],[Assessed CS DQ]],0)</f>
        <v>0</v>
      </c>
      <c r="AH257" s="107">
        <f>IF(CentrepointSourced[[#This Row],[Age]]="16-24",CentrepointSourced[[#This Row],[Assessed CS DQ]],0)</f>
        <v>0</v>
      </c>
      <c r="AI257" s="107">
        <f>IF(CentrepointSourced[[#This Row],[Age]]="18-24",CentrepointSourced[[#This Row],[Assessed CS DQ]],0)</f>
        <v>0</v>
      </c>
    </row>
    <row r="258" spans="1:35" customFormat="1" ht="13.5" customHeight="1">
      <c r="A258" s="45" t="s">
        <v>40</v>
      </c>
      <c r="B258" s="62" t="s">
        <v>66</v>
      </c>
      <c r="C258" s="45" t="s">
        <v>42</v>
      </c>
      <c r="D258" s="62"/>
      <c r="E258" s="67">
        <v>2012</v>
      </c>
      <c r="F258" s="67" t="s">
        <v>26</v>
      </c>
      <c r="G258" s="67">
        <v>56</v>
      </c>
      <c r="H258" s="68">
        <v>13</v>
      </c>
      <c r="I258" s="67">
        <v>3</v>
      </c>
      <c r="J258" s="45"/>
      <c r="K258" s="45"/>
      <c r="L258" s="45"/>
      <c r="M258" s="45"/>
      <c r="N258" s="45"/>
      <c r="O258" s="45"/>
      <c r="P258" s="45"/>
      <c r="Q258" s="41" t="str">
        <f>IF(CentrepointSourced[[#This Row],[Country]]="Northern Ireland","Northern Ireland",IFERROR(VLOOKUP(CentrepointSourced[[#This Row],[Local Authority]],LKP_LANameDQ[],2,FALSE),CentrepointSourced[[#This Row],[Local Authority]]))</f>
        <v>Craven</v>
      </c>
      <c r="R258" s="41" t="str">
        <f>IF(CentrepointSourced[[#This Row],[LA type]]="County","",INDEX(ConsolGeog[lad14cd],MATCH(CentrepointSourced[[#This Row],[Local Authority DQ]],ConsolGeog[la_name],0)))</f>
        <v>E07000163</v>
      </c>
      <c r="S258" s="41" t="str">
        <f>IF(OR(CentrepointSourced[[#This Row],[Country]]="Northern Ireland",CentrepointSourced[[#This Row],[Country]]="Scotland",CentrepointSourced[[#This Row],[Country]]="Wales"),"Local Authority",CentrepointSourced[[#This Row],[LA type]])</f>
        <v>District</v>
      </c>
      <c r="T258" s="41">
        <f>IF(TRIM(CentrepointSourced[[#This Row],[Presented HS]])="",0,IF(CentrepointSourced[[#This Row],[Presented HS]]="&lt;5",2.5,IF(CentrepointSourced[[#This Row],[Presented HS]]="&lt;10",5,VALUE(TRIM(CentrepointSourced[[#This Row],[Presented HS]])))))</f>
        <v>56</v>
      </c>
      <c r="U258" s="41">
        <f>IF(TRIM(CentrepointSourced[[#This Row],[Assessed HS]])="",0,IF(CentrepointSourced[[#This Row],[Assessed HS]]="&lt;5",2.5,IF(CentrepointSourced[[#This Row],[Assessed HS]]="&lt;10",5,VALUE(TRIM(CentrepointSourced[[#This Row],[Assessed HS]])))))</f>
        <v>13</v>
      </c>
      <c r="V258" s="41">
        <f>IF(TRIM(CentrepointSourced[[#This Row],[Presented CS]])="",0,IF(CentrepointSourced[[#This Row],[Presented CS]]="&lt;5",2.5,IF(CentrepointSourced[[#This Row],[Presented CS]]="&lt;10",5,VALUE(TRIM(CentrepointSourced[[#This Row],[Presented CS]])))))</f>
        <v>0</v>
      </c>
      <c r="W258" s="41">
        <f>IF(TRIM(CentrepointSourced[[#This Row],[Assessed CS]])="",0,IF(CentrepointSourced[[#This Row],[Assessed CS]]="&lt;5",2.5,IF(CentrepointSourced[[#This Row],[Assessed CS]]="&lt;10",5,VALUE(TRIM(CentrepointSourced[[#This Row],[Assessed CS]])))))</f>
        <v>0</v>
      </c>
      <c r="X258" s="106">
        <f>IF(CentrepointSourced[[#This Row],[Age]]="16-17",CentrepointSourced[[#This Row],[Presented HS DQ]],0)</f>
        <v>0</v>
      </c>
      <c r="Y258" s="106">
        <f>IF(CentrepointSourced[[#This Row],[Age]]="16-24",CentrepointSourced[[#This Row],[Presented HS DQ]],0)</f>
        <v>0</v>
      </c>
      <c r="Z258" s="106">
        <f>IF(CentrepointSourced[[#This Row],[Age]]="18-24",CentrepointSourced[[#This Row],[Presented HS DQ]],0)</f>
        <v>56</v>
      </c>
      <c r="AA258" s="106">
        <f>IF(CentrepointSourced[[#This Row],[Age]]="16-17",CentrepointSourced[[#This Row],[Presented CS DQ]],0)</f>
        <v>0</v>
      </c>
      <c r="AB258" s="106">
        <f>IF(CentrepointSourced[[#This Row],[Age]]="16-24",CentrepointSourced[[#This Row],[Presented CS DQ]],0)</f>
        <v>0</v>
      </c>
      <c r="AC258" s="106">
        <f>IF(CentrepointSourced[[#This Row],[Age]]="18-24",CentrepointSourced[[#This Row],[Presented CS DQ]],0)</f>
        <v>0</v>
      </c>
      <c r="AD258" s="107">
        <f>IF(CentrepointSourced[[#This Row],[Age]]="16-17",CentrepointSourced[[#This Row],[Assessed HS DQ]],0)</f>
        <v>0</v>
      </c>
      <c r="AE258" s="107">
        <f>IF(CentrepointSourced[[#This Row],[Age]]="16-24",CentrepointSourced[[#This Row],[Assessed HS DQ]],0)</f>
        <v>0</v>
      </c>
      <c r="AF258" s="107">
        <f>IF(CentrepointSourced[[#This Row],[Age]]="18-24",CentrepointSourced[[#This Row],[Assessed HS DQ]],0)</f>
        <v>13</v>
      </c>
      <c r="AG258" s="107">
        <f>IF(CentrepointSourced[[#This Row],[Age]]="16-17",CentrepointSourced[[#This Row],[Assessed CS DQ]],0)</f>
        <v>0</v>
      </c>
      <c r="AH258" s="107">
        <f>IF(CentrepointSourced[[#This Row],[Age]]="16-24",CentrepointSourced[[#This Row],[Assessed CS DQ]],0)</f>
        <v>0</v>
      </c>
      <c r="AI258" s="107">
        <f>IF(CentrepointSourced[[#This Row],[Age]]="18-24",CentrepointSourced[[#This Row],[Assessed CS DQ]],0)</f>
        <v>0</v>
      </c>
    </row>
    <row r="259" spans="1:35" customFormat="1" ht="13.5" customHeight="1">
      <c r="A259" s="45" t="s">
        <v>40</v>
      </c>
      <c r="B259" s="62" t="s">
        <v>66</v>
      </c>
      <c r="C259" s="45" t="s">
        <v>42</v>
      </c>
      <c r="D259" s="62"/>
      <c r="E259" s="67">
        <v>2013</v>
      </c>
      <c r="F259" s="67" t="s">
        <v>25</v>
      </c>
      <c r="G259" s="67">
        <v>14</v>
      </c>
      <c r="H259" s="68">
        <v>2</v>
      </c>
      <c r="I259" s="67">
        <v>0</v>
      </c>
      <c r="J259" s="45"/>
      <c r="K259" s="45"/>
      <c r="L259" s="45"/>
      <c r="M259" s="45"/>
      <c r="N259" s="45"/>
      <c r="O259" s="45"/>
      <c r="P259" s="45"/>
      <c r="Q259" s="41" t="str">
        <f>IF(CentrepointSourced[[#This Row],[Country]]="Northern Ireland","Northern Ireland",IFERROR(VLOOKUP(CentrepointSourced[[#This Row],[Local Authority]],LKP_LANameDQ[],2,FALSE),CentrepointSourced[[#This Row],[Local Authority]]))</f>
        <v>Craven</v>
      </c>
      <c r="R259" s="41" t="str">
        <f>IF(CentrepointSourced[[#This Row],[LA type]]="County","",INDEX(ConsolGeog[lad14cd],MATCH(CentrepointSourced[[#This Row],[Local Authority DQ]],ConsolGeog[la_name],0)))</f>
        <v>E07000163</v>
      </c>
      <c r="S259" s="41" t="str">
        <f>IF(OR(CentrepointSourced[[#This Row],[Country]]="Northern Ireland",CentrepointSourced[[#This Row],[Country]]="Scotland",CentrepointSourced[[#This Row],[Country]]="Wales"),"Local Authority",CentrepointSourced[[#This Row],[LA type]])</f>
        <v>District</v>
      </c>
      <c r="T259" s="41">
        <f>IF(TRIM(CentrepointSourced[[#This Row],[Presented HS]])="",0,IF(CentrepointSourced[[#This Row],[Presented HS]]="&lt;5",2.5,IF(CentrepointSourced[[#This Row],[Presented HS]]="&lt;10",5,VALUE(TRIM(CentrepointSourced[[#This Row],[Presented HS]])))))</f>
        <v>14</v>
      </c>
      <c r="U259" s="41">
        <f>IF(TRIM(CentrepointSourced[[#This Row],[Assessed HS]])="",0,IF(CentrepointSourced[[#This Row],[Assessed HS]]="&lt;5",2.5,IF(CentrepointSourced[[#This Row],[Assessed HS]]="&lt;10",5,VALUE(TRIM(CentrepointSourced[[#This Row],[Assessed HS]])))))</f>
        <v>2</v>
      </c>
      <c r="V259" s="41">
        <f>IF(TRIM(CentrepointSourced[[#This Row],[Presented CS]])="",0,IF(CentrepointSourced[[#This Row],[Presented CS]]="&lt;5",2.5,IF(CentrepointSourced[[#This Row],[Presented CS]]="&lt;10",5,VALUE(TRIM(CentrepointSourced[[#This Row],[Presented CS]])))))</f>
        <v>0</v>
      </c>
      <c r="W259" s="41">
        <f>IF(TRIM(CentrepointSourced[[#This Row],[Assessed CS]])="",0,IF(CentrepointSourced[[#This Row],[Assessed CS]]="&lt;5",2.5,IF(CentrepointSourced[[#This Row],[Assessed CS]]="&lt;10",5,VALUE(TRIM(CentrepointSourced[[#This Row],[Assessed CS]])))))</f>
        <v>0</v>
      </c>
      <c r="X259" s="106">
        <f>IF(CentrepointSourced[[#This Row],[Age]]="16-17",CentrepointSourced[[#This Row],[Presented HS DQ]],0)</f>
        <v>14</v>
      </c>
      <c r="Y259" s="106">
        <f>IF(CentrepointSourced[[#This Row],[Age]]="16-24",CentrepointSourced[[#This Row],[Presented HS DQ]],0)</f>
        <v>0</v>
      </c>
      <c r="Z259" s="106">
        <f>IF(CentrepointSourced[[#This Row],[Age]]="18-24",CentrepointSourced[[#This Row],[Presented HS DQ]],0)</f>
        <v>0</v>
      </c>
      <c r="AA259" s="106">
        <f>IF(CentrepointSourced[[#This Row],[Age]]="16-17",CentrepointSourced[[#This Row],[Presented CS DQ]],0)</f>
        <v>0</v>
      </c>
      <c r="AB259" s="106">
        <f>IF(CentrepointSourced[[#This Row],[Age]]="16-24",CentrepointSourced[[#This Row],[Presented CS DQ]],0)</f>
        <v>0</v>
      </c>
      <c r="AC259" s="106">
        <f>IF(CentrepointSourced[[#This Row],[Age]]="18-24",CentrepointSourced[[#This Row],[Presented CS DQ]],0)</f>
        <v>0</v>
      </c>
      <c r="AD259" s="107">
        <f>IF(CentrepointSourced[[#This Row],[Age]]="16-17",CentrepointSourced[[#This Row],[Assessed HS DQ]],0)</f>
        <v>2</v>
      </c>
      <c r="AE259" s="107">
        <f>IF(CentrepointSourced[[#This Row],[Age]]="16-24",CentrepointSourced[[#This Row],[Assessed HS DQ]],0)</f>
        <v>0</v>
      </c>
      <c r="AF259" s="107">
        <f>IF(CentrepointSourced[[#This Row],[Age]]="18-24",CentrepointSourced[[#This Row],[Assessed HS DQ]],0)</f>
        <v>0</v>
      </c>
      <c r="AG259" s="107">
        <f>IF(CentrepointSourced[[#This Row],[Age]]="16-17",CentrepointSourced[[#This Row],[Assessed CS DQ]],0)</f>
        <v>0</v>
      </c>
      <c r="AH259" s="107">
        <f>IF(CentrepointSourced[[#This Row],[Age]]="16-24",CentrepointSourced[[#This Row],[Assessed CS DQ]],0)</f>
        <v>0</v>
      </c>
      <c r="AI259" s="107">
        <f>IF(CentrepointSourced[[#This Row],[Age]]="18-24",CentrepointSourced[[#This Row],[Assessed CS DQ]],0)</f>
        <v>0</v>
      </c>
    </row>
    <row r="260" spans="1:35" customFormat="1" ht="13.5" customHeight="1">
      <c r="A260" s="45" t="s">
        <v>40</v>
      </c>
      <c r="B260" s="62" t="s">
        <v>66</v>
      </c>
      <c r="C260" s="45" t="s">
        <v>42</v>
      </c>
      <c r="D260" s="62"/>
      <c r="E260" s="67">
        <v>2013</v>
      </c>
      <c r="F260" s="67" t="s">
        <v>26</v>
      </c>
      <c r="G260" s="67">
        <v>63</v>
      </c>
      <c r="H260" s="68">
        <v>13</v>
      </c>
      <c r="I260" s="67">
        <v>7</v>
      </c>
      <c r="J260" s="45"/>
      <c r="K260" s="45"/>
      <c r="L260" s="45"/>
      <c r="M260" s="45"/>
      <c r="N260" s="45"/>
      <c r="O260" s="45"/>
      <c r="P260" s="45"/>
      <c r="Q260" s="41" t="str">
        <f>IF(CentrepointSourced[[#This Row],[Country]]="Northern Ireland","Northern Ireland",IFERROR(VLOOKUP(CentrepointSourced[[#This Row],[Local Authority]],LKP_LANameDQ[],2,FALSE),CentrepointSourced[[#This Row],[Local Authority]]))</f>
        <v>Craven</v>
      </c>
      <c r="R260" s="41" t="str">
        <f>IF(CentrepointSourced[[#This Row],[LA type]]="County","",INDEX(ConsolGeog[lad14cd],MATCH(CentrepointSourced[[#This Row],[Local Authority DQ]],ConsolGeog[la_name],0)))</f>
        <v>E07000163</v>
      </c>
      <c r="S260" s="41" t="str">
        <f>IF(OR(CentrepointSourced[[#This Row],[Country]]="Northern Ireland",CentrepointSourced[[#This Row],[Country]]="Scotland",CentrepointSourced[[#This Row],[Country]]="Wales"),"Local Authority",CentrepointSourced[[#This Row],[LA type]])</f>
        <v>District</v>
      </c>
      <c r="T260" s="41">
        <f>IF(TRIM(CentrepointSourced[[#This Row],[Presented HS]])="",0,IF(CentrepointSourced[[#This Row],[Presented HS]]="&lt;5",2.5,IF(CentrepointSourced[[#This Row],[Presented HS]]="&lt;10",5,VALUE(TRIM(CentrepointSourced[[#This Row],[Presented HS]])))))</f>
        <v>63</v>
      </c>
      <c r="U260" s="41">
        <f>IF(TRIM(CentrepointSourced[[#This Row],[Assessed HS]])="",0,IF(CentrepointSourced[[#This Row],[Assessed HS]]="&lt;5",2.5,IF(CentrepointSourced[[#This Row],[Assessed HS]]="&lt;10",5,VALUE(TRIM(CentrepointSourced[[#This Row],[Assessed HS]])))))</f>
        <v>13</v>
      </c>
      <c r="V260" s="41">
        <f>IF(TRIM(CentrepointSourced[[#This Row],[Presented CS]])="",0,IF(CentrepointSourced[[#This Row],[Presented CS]]="&lt;5",2.5,IF(CentrepointSourced[[#This Row],[Presented CS]]="&lt;10",5,VALUE(TRIM(CentrepointSourced[[#This Row],[Presented CS]])))))</f>
        <v>0</v>
      </c>
      <c r="W260" s="41">
        <f>IF(TRIM(CentrepointSourced[[#This Row],[Assessed CS]])="",0,IF(CentrepointSourced[[#This Row],[Assessed CS]]="&lt;5",2.5,IF(CentrepointSourced[[#This Row],[Assessed CS]]="&lt;10",5,VALUE(TRIM(CentrepointSourced[[#This Row],[Assessed CS]])))))</f>
        <v>0</v>
      </c>
      <c r="X260" s="106">
        <f>IF(CentrepointSourced[[#This Row],[Age]]="16-17",CentrepointSourced[[#This Row],[Presented HS DQ]],0)</f>
        <v>0</v>
      </c>
      <c r="Y260" s="106">
        <f>IF(CentrepointSourced[[#This Row],[Age]]="16-24",CentrepointSourced[[#This Row],[Presented HS DQ]],0)</f>
        <v>0</v>
      </c>
      <c r="Z260" s="106">
        <f>IF(CentrepointSourced[[#This Row],[Age]]="18-24",CentrepointSourced[[#This Row],[Presented HS DQ]],0)</f>
        <v>63</v>
      </c>
      <c r="AA260" s="106">
        <f>IF(CentrepointSourced[[#This Row],[Age]]="16-17",CentrepointSourced[[#This Row],[Presented CS DQ]],0)</f>
        <v>0</v>
      </c>
      <c r="AB260" s="106">
        <f>IF(CentrepointSourced[[#This Row],[Age]]="16-24",CentrepointSourced[[#This Row],[Presented CS DQ]],0)</f>
        <v>0</v>
      </c>
      <c r="AC260" s="106">
        <f>IF(CentrepointSourced[[#This Row],[Age]]="18-24",CentrepointSourced[[#This Row],[Presented CS DQ]],0)</f>
        <v>0</v>
      </c>
      <c r="AD260" s="107">
        <f>IF(CentrepointSourced[[#This Row],[Age]]="16-17",CentrepointSourced[[#This Row],[Assessed HS DQ]],0)</f>
        <v>0</v>
      </c>
      <c r="AE260" s="107">
        <f>IF(CentrepointSourced[[#This Row],[Age]]="16-24",CentrepointSourced[[#This Row],[Assessed HS DQ]],0)</f>
        <v>0</v>
      </c>
      <c r="AF260" s="107">
        <f>IF(CentrepointSourced[[#This Row],[Age]]="18-24",CentrepointSourced[[#This Row],[Assessed HS DQ]],0)</f>
        <v>13</v>
      </c>
      <c r="AG260" s="107">
        <f>IF(CentrepointSourced[[#This Row],[Age]]="16-17",CentrepointSourced[[#This Row],[Assessed CS DQ]],0)</f>
        <v>0</v>
      </c>
      <c r="AH260" s="107">
        <f>IF(CentrepointSourced[[#This Row],[Age]]="16-24",CentrepointSourced[[#This Row],[Assessed CS DQ]],0)</f>
        <v>0</v>
      </c>
      <c r="AI260" s="107">
        <f>IF(CentrepointSourced[[#This Row],[Age]]="18-24",CentrepointSourced[[#This Row],[Assessed CS DQ]],0)</f>
        <v>0</v>
      </c>
    </row>
    <row r="261" spans="1:35" customFormat="1" ht="13.5" customHeight="1">
      <c r="A261" s="45" t="s">
        <v>40</v>
      </c>
      <c r="B261" s="62" t="s">
        <v>66</v>
      </c>
      <c r="C261" s="45" t="s">
        <v>42</v>
      </c>
      <c r="D261" s="62"/>
      <c r="E261" s="67">
        <v>2014</v>
      </c>
      <c r="F261" s="67" t="s">
        <v>25</v>
      </c>
      <c r="G261" s="67">
        <v>15</v>
      </c>
      <c r="H261" s="68">
        <v>1</v>
      </c>
      <c r="I261" s="67">
        <v>1</v>
      </c>
      <c r="J261" s="45"/>
      <c r="K261" s="45"/>
      <c r="L261" s="45"/>
      <c r="M261" s="45"/>
      <c r="N261" s="45"/>
      <c r="O261" s="45"/>
      <c r="P261" s="45"/>
      <c r="Q261" s="41" t="str">
        <f>IF(CentrepointSourced[[#This Row],[Country]]="Northern Ireland","Northern Ireland",IFERROR(VLOOKUP(CentrepointSourced[[#This Row],[Local Authority]],LKP_LANameDQ[],2,FALSE),CentrepointSourced[[#This Row],[Local Authority]]))</f>
        <v>Craven</v>
      </c>
      <c r="R261" s="41" t="str">
        <f>IF(CentrepointSourced[[#This Row],[LA type]]="County","",INDEX(ConsolGeog[lad14cd],MATCH(CentrepointSourced[[#This Row],[Local Authority DQ]],ConsolGeog[la_name],0)))</f>
        <v>E07000163</v>
      </c>
      <c r="S261" s="41" t="str">
        <f>IF(OR(CentrepointSourced[[#This Row],[Country]]="Northern Ireland",CentrepointSourced[[#This Row],[Country]]="Scotland",CentrepointSourced[[#This Row],[Country]]="Wales"),"Local Authority",CentrepointSourced[[#This Row],[LA type]])</f>
        <v>District</v>
      </c>
      <c r="T261" s="41">
        <f>IF(TRIM(CentrepointSourced[[#This Row],[Presented HS]])="",0,IF(CentrepointSourced[[#This Row],[Presented HS]]="&lt;5",2.5,IF(CentrepointSourced[[#This Row],[Presented HS]]="&lt;10",5,VALUE(TRIM(CentrepointSourced[[#This Row],[Presented HS]])))))</f>
        <v>15</v>
      </c>
      <c r="U261" s="41">
        <f>IF(TRIM(CentrepointSourced[[#This Row],[Assessed HS]])="",0,IF(CentrepointSourced[[#This Row],[Assessed HS]]="&lt;5",2.5,IF(CentrepointSourced[[#This Row],[Assessed HS]]="&lt;10",5,VALUE(TRIM(CentrepointSourced[[#This Row],[Assessed HS]])))))</f>
        <v>1</v>
      </c>
      <c r="V261" s="41">
        <f>IF(TRIM(CentrepointSourced[[#This Row],[Presented CS]])="",0,IF(CentrepointSourced[[#This Row],[Presented CS]]="&lt;5",2.5,IF(CentrepointSourced[[#This Row],[Presented CS]]="&lt;10",5,VALUE(TRIM(CentrepointSourced[[#This Row],[Presented CS]])))))</f>
        <v>0</v>
      </c>
      <c r="W261" s="41">
        <f>IF(TRIM(CentrepointSourced[[#This Row],[Assessed CS]])="",0,IF(CentrepointSourced[[#This Row],[Assessed CS]]="&lt;5",2.5,IF(CentrepointSourced[[#This Row],[Assessed CS]]="&lt;10",5,VALUE(TRIM(CentrepointSourced[[#This Row],[Assessed CS]])))))</f>
        <v>0</v>
      </c>
      <c r="X261" s="106">
        <f>IF(CentrepointSourced[[#This Row],[Age]]="16-17",CentrepointSourced[[#This Row],[Presented HS DQ]],0)</f>
        <v>15</v>
      </c>
      <c r="Y261" s="106">
        <f>IF(CentrepointSourced[[#This Row],[Age]]="16-24",CentrepointSourced[[#This Row],[Presented HS DQ]],0)</f>
        <v>0</v>
      </c>
      <c r="Z261" s="106">
        <f>IF(CentrepointSourced[[#This Row],[Age]]="18-24",CentrepointSourced[[#This Row],[Presented HS DQ]],0)</f>
        <v>0</v>
      </c>
      <c r="AA261" s="106">
        <f>IF(CentrepointSourced[[#This Row],[Age]]="16-17",CentrepointSourced[[#This Row],[Presented CS DQ]],0)</f>
        <v>0</v>
      </c>
      <c r="AB261" s="106">
        <f>IF(CentrepointSourced[[#This Row],[Age]]="16-24",CentrepointSourced[[#This Row],[Presented CS DQ]],0)</f>
        <v>0</v>
      </c>
      <c r="AC261" s="106">
        <f>IF(CentrepointSourced[[#This Row],[Age]]="18-24",CentrepointSourced[[#This Row],[Presented CS DQ]],0)</f>
        <v>0</v>
      </c>
      <c r="AD261" s="107">
        <f>IF(CentrepointSourced[[#This Row],[Age]]="16-17",CentrepointSourced[[#This Row],[Assessed HS DQ]],0)</f>
        <v>1</v>
      </c>
      <c r="AE261" s="107">
        <f>IF(CentrepointSourced[[#This Row],[Age]]="16-24",CentrepointSourced[[#This Row],[Assessed HS DQ]],0)</f>
        <v>0</v>
      </c>
      <c r="AF261" s="107">
        <f>IF(CentrepointSourced[[#This Row],[Age]]="18-24",CentrepointSourced[[#This Row],[Assessed HS DQ]],0)</f>
        <v>0</v>
      </c>
      <c r="AG261" s="107">
        <f>IF(CentrepointSourced[[#This Row],[Age]]="16-17",CentrepointSourced[[#This Row],[Assessed CS DQ]],0)</f>
        <v>0</v>
      </c>
      <c r="AH261" s="107">
        <f>IF(CentrepointSourced[[#This Row],[Age]]="16-24",CentrepointSourced[[#This Row],[Assessed CS DQ]],0)</f>
        <v>0</v>
      </c>
      <c r="AI261" s="107">
        <f>IF(CentrepointSourced[[#This Row],[Age]]="18-24",CentrepointSourced[[#This Row],[Assessed CS DQ]],0)</f>
        <v>0</v>
      </c>
    </row>
    <row r="262" spans="1:35" customFormat="1" ht="13.5" customHeight="1">
      <c r="A262" s="45" t="s">
        <v>40</v>
      </c>
      <c r="B262" s="62" t="s">
        <v>66</v>
      </c>
      <c r="C262" s="45" t="s">
        <v>42</v>
      </c>
      <c r="D262" s="62"/>
      <c r="E262" s="67">
        <v>2014</v>
      </c>
      <c r="F262" s="67" t="s">
        <v>26</v>
      </c>
      <c r="G262" s="67">
        <v>58</v>
      </c>
      <c r="H262" s="68">
        <v>15</v>
      </c>
      <c r="I262" s="67">
        <v>4</v>
      </c>
      <c r="J262" s="45"/>
      <c r="K262" s="45"/>
      <c r="L262" s="45"/>
      <c r="M262" s="45"/>
      <c r="N262" s="45"/>
      <c r="O262" s="45"/>
      <c r="P262" s="45"/>
      <c r="Q262" s="41" t="str">
        <f>IF(CentrepointSourced[[#This Row],[Country]]="Northern Ireland","Northern Ireland",IFERROR(VLOOKUP(CentrepointSourced[[#This Row],[Local Authority]],LKP_LANameDQ[],2,FALSE),CentrepointSourced[[#This Row],[Local Authority]]))</f>
        <v>Craven</v>
      </c>
      <c r="R262" s="41" t="str">
        <f>IF(CentrepointSourced[[#This Row],[LA type]]="County","",INDEX(ConsolGeog[lad14cd],MATCH(CentrepointSourced[[#This Row],[Local Authority DQ]],ConsolGeog[la_name],0)))</f>
        <v>E07000163</v>
      </c>
      <c r="S262" s="41" t="str">
        <f>IF(OR(CentrepointSourced[[#This Row],[Country]]="Northern Ireland",CentrepointSourced[[#This Row],[Country]]="Scotland",CentrepointSourced[[#This Row],[Country]]="Wales"),"Local Authority",CentrepointSourced[[#This Row],[LA type]])</f>
        <v>District</v>
      </c>
      <c r="T262" s="41">
        <f>IF(TRIM(CentrepointSourced[[#This Row],[Presented HS]])="",0,IF(CentrepointSourced[[#This Row],[Presented HS]]="&lt;5",2.5,IF(CentrepointSourced[[#This Row],[Presented HS]]="&lt;10",5,VALUE(TRIM(CentrepointSourced[[#This Row],[Presented HS]])))))</f>
        <v>58</v>
      </c>
      <c r="U262" s="41">
        <f>IF(TRIM(CentrepointSourced[[#This Row],[Assessed HS]])="",0,IF(CentrepointSourced[[#This Row],[Assessed HS]]="&lt;5",2.5,IF(CentrepointSourced[[#This Row],[Assessed HS]]="&lt;10",5,VALUE(TRIM(CentrepointSourced[[#This Row],[Assessed HS]])))))</f>
        <v>15</v>
      </c>
      <c r="V262" s="41">
        <f>IF(TRIM(CentrepointSourced[[#This Row],[Presented CS]])="",0,IF(CentrepointSourced[[#This Row],[Presented CS]]="&lt;5",2.5,IF(CentrepointSourced[[#This Row],[Presented CS]]="&lt;10",5,VALUE(TRIM(CentrepointSourced[[#This Row],[Presented CS]])))))</f>
        <v>0</v>
      </c>
      <c r="W262" s="41">
        <f>IF(TRIM(CentrepointSourced[[#This Row],[Assessed CS]])="",0,IF(CentrepointSourced[[#This Row],[Assessed CS]]="&lt;5",2.5,IF(CentrepointSourced[[#This Row],[Assessed CS]]="&lt;10",5,VALUE(TRIM(CentrepointSourced[[#This Row],[Assessed CS]])))))</f>
        <v>0</v>
      </c>
      <c r="X262" s="106">
        <f>IF(CentrepointSourced[[#This Row],[Age]]="16-17",CentrepointSourced[[#This Row],[Presented HS DQ]],0)</f>
        <v>0</v>
      </c>
      <c r="Y262" s="106">
        <f>IF(CentrepointSourced[[#This Row],[Age]]="16-24",CentrepointSourced[[#This Row],[Presented HS DQ]],0)</f>
        <v>0</v>
      </c>
      <c r="Z262" s="106">
        <f>IF(CentrepointSourced[[#This Row],[Age]]="18-24",CentrepointSourced[[#This Row],[Presented HS DQ]],0)</f>
        <v>58</v>
      </c>
      <c r="AA262" s="106">
        <f>IF(CentrepointSourced[[#This Row],[Age]]="16-17",CentrepointSourced[[#This Row],[Presented CS DQ]],0)</f>
        <v>0</v>
      </c>
      <c r="AB262" s="106">
        <f>IF(CentrepointSourced[[#This Row],[Age]]="16-24",CentrepointSourced[[#This Row],[Presented CS DQ]],0)</f>
        <v>0</v>
      </c>
      <c r="AC262" s="106">
        <f>IF(CentrepointSourced[[#This Row],[Age]]="18-24",CentrepointSourced[[#This Row],[Presented CS DQ]],0)</f>
        <v>0</v>
      </c>
      <c r="AD262" s="107">
        <f>IF(CentrepointSourced[[#This Row],[Age]]="16-17",CentrepointSourced[[#This Row],[Assessed HS DQ]],0)</f>
        <v>0</v>
      </c>
      <c r="AE262" s="107">
        <f>IF(CentrepointSourced[[#This Row],[Age]]="16-24",CentrepointSourced[[#This Row],[Assessed HS DQ]],0)</f>
        <v>0</v>
      </c>
      <c r="AF262" s="107">
        <f>IF(CentrepointSourced[[#This Row],[Age]]="18-24",CentrepointSourced[[#This Row],[Assessed HS DQ]],0)</f>
        <v>15</v>
      </c>
      <c r="AG262" s="107">
        <f>IF(CentrepointSourced[[#This Row],[Age]]="16-17",CentrepointSourced[[#This Row],[Assessed CS DQ]],0)</f>
        <v>0</v>
      </c>
      <c r="AH262" s="107">
        <f>IF(CentrepointSourced[[#This Row],[Age]]="16-24",CentrepointSourced[[#This Row],[Assessed CS DQ]],0)</f>
        <v>0</v>
      </c>
      <c r="AI262" s="107">
        <f>IF(CentrepointSourced[[#This Row],[Age]]="18-24",CentrepointSourced[[#This Row],[Assessed CS DQ]],0)</f>
        <v>0</v>
      </c>
    </row>
    <row r="263" spans="1:35" customFormat="1" ht="13.5" customHeight="1">
      <c r="A263" s="45" t="s">
        <v>40</v>
      </c>
      <c r="B263" s="62" t="s">
        <v>230</v>
      </c>
      <c r="C263" s="45" t="s">
        <v>42</v>
      </c>
      <c r="D263" s="62"/>
      <c r="E263" s="67">
        <v>2014</v>
      </c>
      <c r="F263" s="67" t="s">
        <v>53</v>
      </c>
      <c r="G263" s="67"/>
      <c r="H263" s="68"/>
      <c r="I263" s="67">
        <v>30</v>
      </c>
      <c r="J263" s="45"/>
      <c r="K263" s="45"/>
      <c r="L263" s="45"/>
      <c r="M263" s="45"/>
      <c r="N263" s="45"/>
      <c r="O263" s="45"/>
      <c r="P263" s="45"/>
      <c r="Q263" s="41" t="str">
        <f>IF(CentrepointSourced[[#This Row],[Country]]="Northern Ireland","Northern Ireland",IFERROR(VLOOKUP(CentrepointSourced[[#This Row],[Local Authority]],LKP_LANameDQ[],2,FALSE),CentrepointSourced[[#This Row],[Local Authority]]))</f>
        <v>Crawley</v>
      </c>
      <c r="R263" s="41" t="str">
        <f>IF(CentrepointSourced[[#This Row],[LA type]]="County","",INDEX(ConsolGeog[lad14cd],MATCH(CentrepointSourced[[#This Row],[Local Authority DQ]],ConsolGeog[la_name],0)))</f>
        <v>E07000226</v>
      </c>
      <c r="S263" s="41" t="str">
        <f>IF(OR(CentrepointSourced[[#This Row],[Country]]="Northern Ireland",CentrepointSourced[[#This Row],[Country]]="Scotland",CentrepointSourced[[#This Row],[Country]]="Wales"),"Local Authority",CentrepointSourced[[#This Row],[LA type]])</f>
        <v>District</v>
      </c>
      <c r="T263" s="41">
        <f>IF(TRIM(CentrepointSourced[[#This Row],[Presented HS]])="",0,IF(CentrepointSourced[[#This Row],[Presented HS]]="&lt;5",2.5,IF(CentrepointSourced[[#This Row],[Presented HS]]="&lt;10",5,VALUE(TRIM(CentrepointSourced[[#This Row],[Presented HS]])))))</f>
        <v>0</v>
      </c>
      <c r="U263" s="41">
        <f>IF(TRIM(CentrepointSourced[[#This Row],[Assessed HS]])="",0,IF(CentrepointSourced[[#This Row],[Assessed HS]]="&lt;5",2.5,IF(CentrepointSourced[[#This Row],[Assessed HS]]="&lt;10",5,VALUE(TRIM(CentrepointSourced[[#This Row],[Assessed HS]])))))</f>
        <v>0</v>
      </c>
      <c r="V263" s="41">
        <f>IF(TRIM(CentrepointSourced[[#This Row],[Presented CS]])="",0,IF(CentrepointSourced[[#This Row],[Presented CS]]="&lt;5",2.5,IF(CentrepointSourced[[#This Row],[Presented CS]]="&lt;10",5,VALUE(TRIM(CentrepointSourced[[#This Row],[Presented CS]])))))</f>
        <v>0</v>
      </c>
      <c r="W263" s="41">
        <f>IF(TRIM(CentrepointSourced[[#This Row],[Assessed CS]])="",0,IF(CentrepointSourced[[#This Row],[Assessed CS]]="&lt;5",2.5,IF(CentrepointSourced[[#This Row],[Assessed CS]]="&lt;10",5,VALUE(TRIM(CentrepointSourced[[#This Row],[Assessed CS]])))))</f>
        <v>0</v>
      </c>
      <c r="X263" s="106">
        <f>IF(CentrepointSourced[[#This Row],[Age]]="16-17",CentrepointSourced[[#This Row],[Presented HS DQ]],0)</f>
        <v>0</v>
      </c>
      <c r="Y263" s="106">
        <f>IF(CentrepointSourced[[#This Row],[Age]]="16-24",CentrepointSourced[[#This Row],[Presented HS DQ]],0)</f>
        <v>0</v>
      </c>
      <c r="Z263" s="106">
        <f>IF(CentrepointSourced[[#This Row],[Age]]="18-24",CentrepointSourced[[#This Row],[Presented HS DQ]],0)</f>
        <v>0</v>
      </c>
      <c r="AA263" s="106">
        <f>IF(CentrepointSourced[[#This Row],[Age]]="16-17",CentrepointSourced[[#This Row],[Presented CS DQ]],0)</f>
        <v>0</v>
      </c>
      <c r="AB263" s="106">
        <f>IF(CentrepointSourced[[#This Row],[Age]]="16-24",CentrepointSourced[[#This Row],[Presented CS DQ]],0)</f>
        <v>0</v>
      </c>
      <c r="AC263" s="106">
        <f>IF(CentrepointSourced[[#This Row],[Age]]="18-24",CentrepointSourced[[#This Row],[Presented CS DQ]],0)</f>
        <v>0</v>
      </c>
      <c r="AD263" s="107">
        <f>IF(CentrepointSourced[[#This Row],[Age]]="16-17",CentrepointSourced[[#This Row],[Assessed HS DQ]],0)</f>
        <v>0</v>
      </c>
      <c r="AE263" s="107">
        <f>IF(CentrepointSourced[[#This Row],[Age]]="16-24",CentrepointSourced[[#This Row],[Assessed HS DQ]],0)</f>
        <v>0</v>
      </c>
      <c r="AF263" s="107">
        <f>IF(CentrepointSourced[[#This Row],[Age]]="18-24",CentrepointSourced[[#This Row],[Assessed HS DQ]],0)</f>
        <v>0</v>
      </c>
      <c r="AG263" s="107">
        <f>IF(CentrepointSourced[[#This Row],[Age]]="16-17",CentrepointSourced[[#This Row],[Assessed CS DQ]],0)</f>
        <v>0</v>
      </c>
      <c r="AH263" s="107">
        <f>IF(CentrepointSourced[[#This Row],[Age]]="16-24",CentrepointSourced[[#This Row],[Assessed CS DQ]],0)</f>
        <v>0</v>
      </c>
      <c r="AI263" s="107">
        <f>IF(CentrepointSourced[[#This Row],[Age]]="18-24",CentrepointSourced[[#This Row],[Assessed CS DQ]],0)</f>
        <v>0</v>
      </c>
    </row>
    <row r="264" spans="1:35" customFormat="1" ht="13.5" customHeight="1">
      <c r="A264" s="45" t="s">
        <v>40</v>
      </c>
      <c r="B264" s="45" t="s">
        <v>283</v>
      </c>
      <c r="C264" s="45" t="s">
        <v>165</v>
      </c>
      <c r="D264" s="45"/>
      <c r="E264" s="67">
        <v>2012</v>
      </c>
      <c r="F264" s="67" t="s">
        <v>25</v>
      </c>
      <c r="G264" s="67">
        <v>49</v>
      </c>
      <c r="H264" s="68">
        <v>49</v>
      </c>
      <c r="I264" s="67">
        <v>19</v>
      </c>
      <c r="J264" s="45"/>
      <c r="K264" s="67"/>
      <c r="L264" s="67"/>
      <c r="M264" s="67"/>
      <c r="N264" s="67"/>
      <c r="O264" s="67"/>
      <c r="P264" s="67"/>
      <c r="Q264" s="41" t="str">
        <f>IF(CentrepointSourced[[#This Row],[Country]]="Northern Ireland","Northern Ireland",IFERROR(VLOOKUP(CentrepointSourced[[#This Row],[Local Authority]],LKP_LANameDQ[],2,FALSE),CentrepointSourced[[#This Row],[Local Authority]]))</f>
        <v>Croydon</v>
      </c>
      <c r="R264" s="41" t="str">
        <f>IF(CentrepointSourced[[#This Row],[LA type]]="County","",INDEX(ConsolGeog[lad14cd],MATCH(CentrepointSourced[[#This Row],[Local Authority DQ]],ConsolGeog[la_name],0)))</f>
        <v>E09000008</v>
      </c>
      <c r="S264" s="41" t="str">
        <f>IF(OR(CentrepointSourced[[#This Row],[Country]]="Northern Ireland",CentrepointSourced[[#This Row],[Country]]="Scotland",CentrepointSourced[[#This Row],[Country]]="Wales"),"Local Authority",CentrepointSourced[[#This Row],[LA type]])</f>
        <v>Unitary</v>
      </c>
      <c r="T264" s="41">
        <f>IF(TRIM(CentrepointSourced[[#This Row],[Presented HS]])="",0,IF(CentrepointSourced[[#This Row],[Presented HS]]="&lt;5",2.5,IF(CentrepointSourced[[#This Row],[Presented HS]]="&lt;10",5,VALUE(TRIM(CentrepointSourced[[#This Row],[Presented HS]])))))</f>
        <v>49</v>
      </c>
      <c r="U264" s="41">
        <f>IF(TRIM(CentrepointSourced[[#This Row],[Assessed HS]])="",0,IF(CentrepointSourced[[#This Row],[Assessed HS]]="&lt;5",2.5,IF(CentrepointSourced[[#This Row],[Assessed HS]]="&lt;10",5,VALUE(TRIM(CentrepointSourced[[#This Row],[Assessed HS]])))))</f>
        <v>49</v>
      </c>
      <c r="V264" s="41">
        <f>IF(TRIM(CentrepointSourced[[#This Row],[Presented CS]])="",0,IF(CentrepointSourced[[#This Row],[Presented CS]]="&lt;5",2.5,IF(CentrepointSourced[[#This Row],[Presented CS]]="&lt;10",5,VALUE(TRIM(CentrepointSourced[[#This Row],[Presented CS]])))))</f>
        <v>0</v>
      </c>
      <c r="W264" s="41">
        <f>IF(TRIM(CentrepointSourced[[#This Row],[Assessed CS]])="",0,IF(CentrepointSourced[[#This Row],[Assessed CS]]="&lt;5",2.5,IF(CentrepointSourced[[#This Row],[Assessed CS]]="&lt;10",5,VALUE(TRIM(CentrepointSourced[[#This Row],[Assessed CS]])))))</f>
        <v>0</v>
      </c>
      <c r="X264" s="106">
        <f>IF(CentrepointSourced[[#This Row],[Age]]="16-17",CentrepointSourced[[#This Row],[Presented HS DQ]],0)</f>
        <v>49</v>
      </c>
      <c r="Y264" s="106">
        <f>IF(CentrepointSourced[[#This Row],[Age]]="16-24",CentrepointSourced[[#This Row],[Presented HS DQ]],0)</f>
        <v>0</v>
      </c>
      <c r="Z264" s="106">
        <f>IF(CentrepointSourced[[#This Row],[Age]]="18-24",CentrepointSourced[[#This Row],[Presented HS DQ]],0)</f>
        <v>0</v>
      </c>
      <c r="AA264" s="106">
        <f>IF(CentrepointSourced[[#This Row],[Age]]="16-17",CentrepointSourced[[#This Row],[Presented CS DQ]],0)</f>
        <v>0</v>
      </c>
      <c r="AB264" s="106">
        <f>IF(CentrepointSourced[[#This Row],[Age]]="16-24",CentrepointSourced[[#This Row],[Presented CS DQ]],0)</f>
        <v>0</v>
      </c>
      <c r="AC264" s="106">
        <f>IF(CentrepointSourced[[#This Row],[Age]]="18-24",CentrepointSourced[[#This Row],[Presented CS DQ]],0)</f>
        <v>0</v>
      </c>
      <c r="AD264" s="107">
        <f>IF(CentrepointSourced[[#This Row],[Age]]="16-17",CentrepointSourced[[#This Row],[Assessed HS DQ]],0)</f>
        <v>49</v>
      </c>
      <c r="AE264" s="107">
        <f>IF(CentrepointSourced[[#This Row],[Age]]="16-24",CentrepointSourced[[#This Row],[Assessed HS DQ]],0)</f>
        <v>0</v>
      </c>
      <c r="AF264" s="107">
        <f>IF(CentrepointSourced[[#This Row],[Age]]="18-24",CentrepointSourced[[#This Row],[Assessed HS DQ]],0)</f>
        <v>0</v>
      </c>
      <c r="AG264" s="107">
        <f>IF(CentrepointSourced[[#This Row],[Age]]="16-17",CentrepointSourced[[#This Row],[Assessed CS DQ]],0)</f>
        <v>0</v>
      </c>
      <c r="AH264" s="107">
        <f>IF(CentrepointSourced[[#This Row],[Age]]="16-24",CentrepointSourced[[#This Row],[Assessed CS DQ]],0)</f>
        <v>0</v>
      </c>
      <c r="AI264" s="107">
        <f>IF(CentrepointSourced[[#This Row],[Age]]="18-24",CentrepointSourced[[#This Row],[Assessed CS DQ]],0)</f>
        <v>0</v>
      </c>
    </row>
    <row r="265" spans="1:35" customFormat="1" ht="13.5" customHeight="1">
      <c r="A265" s="45" t="s">
        <v>40</v>
      </c>
      <c r="B265" s="45" t="s">
        <v>283</v>
      </c>
      <c r="C265" s="45" t="s">
        <v>165</v>
      </c>
      <c r="D265" s="45"/>
      <c r="E265" s="67">
        <v>2012</v>
      </c>
      <c r="F265" s="67" t="s">
        <v>26</v>
      </c>
      <c r="G265" s="67">
        <v>457</v>
      </c>
      <c r="H265" s="68">
        <v>457</v>
      </c>
      <c r="I265" s="67">
        <v>255</v>
      </c>
      <c r="J265" s="45"/>
      <c r="K265" s="67"/>
      <c r="L265" s="67"/>
      <c r="M265" s="67"/>
      <c r="N265" s="67"/>
      <c r="O265" s="67"/>
      <c r="P265" s="67"/>
      <c r="Q265" s="41" t="str">
        <f>IF(CentrepointSourced[[#This Row],[Country]]="Northern Ireland","Northern Ireland",IFERROR(VLOOKUP(CentrepointSourced[[#This Row],[Local Authority]],LKP_LANameDQ[],2,FALSE),CentrepointSourced[[#This Row],[Local Authority]]))</f>
        <v>Croydon</v>
      </c>
      <c r="R265" s="41" t="str">
        <f>IF(CentrepointSourced[[#This Row],[LA type]]="County","",INDEX(ConsolGeog[lad14cd],MATCH(CentrepointSourced[[#This Row],[Local Authority DQ]],ConsolGeog[la_name],0)))</f>
        <v>E09000008</v>
      </c>
      <c r="S265" s="41" t="str">
        <f>IF(OR(CentrepointSourced[[#This Row],[Country]]="Northern Ireland",CentrepointSourced[[#This Row],[Country]]="Scotland",CentrepointSourced[[#This Row],[Country]]="Wales"),"Local Authority",CentrepointSourced[[#This Row],[LA type]])</f>
        <v>Unitary</v>
      </c>
      <c r="T265" s="41">
        <f>IF(TRIM(CentrepointSourced[[#This Row],[Presented HS]])="",0,IF(CentrepointSourced[[#This Row],[Presented HS]]="&lt;5",2.5,IF(CentrepointSourced[[#This Row],[Presented HS]]="&lt;10",5,VALUE(TRIM(CentrepointSourced[[#This Row],[Presented HS]])))))</f>
        <v>457</v>
      </c>
      <c r="U265" s="41">
        <f>IF(TRIM(CentrepointSourced[[#This Row],[Assessed HS]])="",0,IF(CentrepointSourced[[#This Row],[Assessed HS]]="&lt;5",2.5,IF(CentrepointSourced[[#This Row],[Assessed HS]]="&lt;10",5,VALUE(TRIM(CentrepointSourced[[#This Row],[Assessed HS]])))))</f>
        <v>457</v>
      </c>
      <c r="V265" s="41">
        <f>IF(TRIM(CentrepointSourced[[#This Row],[Presented CS]])="",0,IF(CentrepointSourced[[#This Row],[Presented CS]]="&lt;5",2.5,IF(CentrepointSourced[[#This Row],[Presented CS]]="&lt;10",5,VALUE(TRIM(CentrepointSourced[[#This Row],[Presented CS]])))))</f>
        <v>0</v>
      </c>
      <c r="W265" s="41">
        <f>IF(TRIM(CentrepointSourced[[#This Row],[Assessed CS]])="",0,IF(CentrepointSourced[[#This Row],[Assessed CS]]="&lt;5",2.5,IF(CentrepointSourced[[#This Row],[Assessed CS]]="&lt;10",5,VALUE(TRIM(CentrepointSourced[[#This Row],[Assessed CS]])))))</f>
        <v>0</v>
      </c>
      <c r="X265" s="106">
        <f>IF(CentrepointSourced[[#This Row],[Age]]="16-17",CentrepointSourced[[#This Row],[Presented HS DQ]],0)</f>
        <v>0</v>
      </c>
      <c r="Y265" s="106">
        <f>IF(CentrepointSourced[[#This Row],[Age]]="16-24",CentrepointSourced[[#This Row],[Presented HS DQ]],0)</f>
        <v>0</v>
      </c>
      <c r="Z265" s="106">
        <f>IF(CentrepointSourced[[#This Row],[Age]]="18-24",CentrepointSourced[[#This Row],[Presented HS DQ]],0)</f>
        <v>457</v>
      </c>
      <c r="AA265" s="106">
        <f>IF(CentrepointSourced[[#This Row],[Age]]="16-17",CentrepointSourced[[#This Row],[Presented CS DQ]],0)</f>
        <v>0</v>
      </c>
      <c r="AB265" s="106">
        <f>IF(CentrepointSourced[[#This Row],[Age]]="16-24",CentrepointSourced[[#This Row],[Presented CS DQ]],0)</f>
        <v>0</v>
      </c>
      <c r="AC265" s="106">
        <f>IF(CentrepointSourced[[#This Row],[Age]]="18-24",CentrepointSourced[[#This Row],[Presented CS DQ]],0)</f>
        <v>0</v>
      </c>
      <c r="AD265" s="107">
        <f>IF(CentrepointSourced[[#This Row],[Age]]="16-17",CentrepointSourced[[#This Row],[Assessed HS DQ]],0)</f>
        <v>0</v>
      </c>
      <c r="AE265" s="107">
        <f>IF(CentrepointSourced[[#This Row],[Age]]="16-24",CentrepointSourced[[#This Row],[Assessed HS DQ]],0)</f>
        <v>0</v>
      </c>
      <c r="AF265" s="107">
        <f>IF(CentrepointSourced[[#This Row],[Age]]="18-24",CentrepointSourced[[#This Row],[Assessed HS DQ]],0)</f>
        <v>457</v>
      </c>
      <c r="AG265" s="107">
        <f>IF(CentrepointSourced[[#This Row],[Age]]="16-17",CentrepointSourced[[#This Row],[Assessed CS DQ]],0)</f>
        <v>0</v>
      </c>
      <c r="AH265" s="107">
        <f>IF(CentrepointSourced[[#This Row],[Age]]="16-24",CentrepointSourced[[#This Row],[Assessed CS DQ]],0)</f>
        <v>0</v>
      </c>
      <c r="AI265" s="107">
        <f>IF(CentrepointSourced[[#This Row],[Age]]="18-24",CentrepointSourced[[#This Row],[Assessed CS DQ]],0)</f>
        <v>0</v>
      </c>
    </row>
    <row r="266" spans="1:35" customFormat="1" ht="13.5" customHeight="1">
      <c r="A266" s="45" t="s">
        <v>40</v>
      </c>
      <c r="B266" s="45" t="s">
        <v>283</v>
      </c>
      <c r="C266" s="45" t="s">
        <v>165</v>
      </c>
      <c r="D266" s="45"/>
      <c r="E266" s="67">
        <v>2013</v>
      </c>
      <c r="F266" s="67" t="s">
        <v>25</v>
      </c>
      <c r="G266" s="67">
        <v>37</v>
      </c>
      <c r="H266" s="68">
        <v>37</v>
      </c>
      <c r="I266" s="67">
        <v>7</v>
      </c>
      <c r="J266" s="45"/>
      <c r="K266" s="67"/>
      <c r="L266" s="67"/>
      <c r="M266" s="67"/>
      <c r="N266" s="67"/>
      <c r="O266" s="67"/>
      <c r="P266" s="67"/>
      <c r="Q266" s="41" t="str">
        <f>IF(CentrepointSourced[[#This Row],[Country]]="Northern Ireland","Northern Ireland",IFERROR(VLOOKUP(CentrepointSourced[[#This Row],[Local Authority]],LKP_LANameDQ[],2,FALSE),CentrepointSourced[[#This Row],[Local Authority]]))</f>
        <v>Croydon</v>
      </c>
      <c r="R266" s="41" t="str">
        <f>IF(CentrepointSourced[[#This Row],[LA type]]="County","",INDEX(ConsolGeog[lad14cd],MATCH(CentrepointSourced[[#This Row],[Local Authority DQ]],ConsolGeog[la_name],0)))</f>
        <v>E09000008</v>
      </c>
      <c r="S266" s="41" t="str">
        <f>IF(OR(CentrepointSourced[[#This Row],[Country]]="Northern Ireland",CentrepointSourced[[#This Row],[Country]]="Scotland",CentrepointSourced[[#This Row],[Country]]="Wales"),"Local Authority",CentrepointSourced[[#This Row],[LA type]])</f>
        <v>Unitary</v>
      </c>
      <c r="T266" s="41">
        <f>IF(TRIM(CentrepointSourced[[#This Row],[Presented HS]])="",0,IF(CentrepointSourced[[#This Row],[Presented HS]]="&lt;5",2.5,IF(CentrepointSourced[[#This Row],[Presented HS]]="&lt;10",5,VALUE(TRIM(CentrepointSourced[[#This Row],[Presented HS]])))))</f>
        <v>37</v>
      </c>
      <c r="U266" s="41">
        <f>IF(TRIM(CentrepointSourced[[#This Row],[Assessed HS]])="",0,IF(CentrepointSourced[[#This Row],[Assessed HS]]="&lt;5",2.5,IF(CentrepointSourced[[#This Row],[Assessed HS]]="&lt;10",5,VALUE(TRIM(CentrepointSourced[[#This Row],[Assessed HS]])))))</f>
        <v>37</v>
      </c>
      <c r="V266" s="41">
        <f>IF(TRIM(CentrepointSourced[[#This Row],[Presented CS]])="",0,IF(CentrepointSourced[[#This Row],[Presented CS]]="&lt;5",2.5,IF(CentrepointSourced[[#This Row],[Presented CS]]="&lt;10",5,VALUE(TRIM(CentrepointSourced[[#This Row],[Presented CS]])))))</f>
        <v>0</v>
      </c>
      <c r="W266" s="41">
        <f>IF(TRIM(CentrepointSourced[[#This Row],[Assessed CS]])="",0,IF(CentrepointSourced[[#This Row],[Assessed CS]]="&lt;5",2.5,IF(CentrepointSourced[[#This Row],[Assessed CS]]="&lt;10",5,VALUE(TRIM(CentrepointSourced[[#This Row],[Assessed CS]])))))</f>
        <v>0</v>
      </c>
      <c r="X266" s="106">
        <f>IF(CentrepointSourced[[#This Row],[Age]]="16-17",CentrepointSourced[[#This Row],[Presented HS DQ]],0)</f>
        <v>37</v>
      </c>
      <c r="Y266" s="106">
        <f>IF(CentrepointSourced[[#This Row],[Age]]="16-24",CentrepointSourced[[#This Row],[Presented HS DQ]],0)</f>
        <v>0</v>
      </c>
      <c r="Z266" s="106">
        <f>IF(CentrepointSourced[[#This Row],[Age]]="18-24",CentrepointSourced[[#This Row],[Presented HS DQ]],0)</f>
        <v>0</v>
      </c>
      <c r="AA266" s="106">
        <f>IF(CentrepointSourced[[#This Row],[Age]]="16-17",CentrepointSourced[[#This Row],[Presented CS DQ]],0)</f>
        <v>0</v>
      </c>
      <c r="AB266" s="106">
        <f>IF(CentrepointSourced[[#This Row],[Age]]="16-24",CentrepointSourced[[#This Row],[Presented CS DQ]],0)</f>
        <v>0</v>
      </c>
      <c r="AC266" s="106">
        <f>IF(CentrepointSourced[[#This Row],[Age]]="18-24",CentrepointSourced[[#This Row],[Presented CS DQ]],0)</f>
        <v>0</v>
      </c>
      <c r="AD266" s="107">
        <f>IF(CentrepointSourced[[#This Row],[Age]]="16-17",CentrepointSourced[[#This Row],[Assessed HS DQ]],0)</f>
        <v>37</v>
      </c>
      <c r="AE266" s="107">
        <f>IF(CentrepointSourced[[#This Row],[Age]]="16-24",CentrepointSourced[[#This Row],[Assessed HS DQ]],0)</f>
        <v>0</v>
      </c>
      <c r="AF266" s="107">
        <f>IF(CentrepointSourced[[#This Row],[Age]]="18-24",CentrepointSourced[[#This Row],[Assessed HS DQ]],0)</f>
        <v>0</v>
      </c>
      <c r="AG266" s="107">
        <f>IF(CentrepointSourced[[#This Row],[Age]]="16-17",CentrepointSourced[[#This Row],[Assessed CS DQ]],0)</f>
        <v>0</v>
      </c>
      <c r="AH266" s="107">
        <f>IF(CentrepointSourced[[#This Row],[Age]]="16-24",CentrepointSourced[[#This Row],[Assessed CS DQ]],0)</f>
        <v>0</v>
      </c>
      <c r="AI266" s="107">
        <f>IF(CentrepointSourced[[#This Row],[Age]]="18-24",CentrepointSourced[[#This Row],[Assessed CS DQ]],0)</f>
        <v>0</v>
      </c>
    </row>
    <row r="267" spans="1:35" customFormat="1" ht="13.5" customHeight="1">
      <c r="A267" s="45" t="s">
        <v>40</v>
      </c>
      <c r="B267" s="45" t="s">
        <v>283</v>
      </c>
      <c r="C267" s="45" t="s">
        <v>165</v>
      </c>
      <c r="D267" s="45"/>
      <c r="E267" s="67">
        <v>2013</v>
      </c>
      <c r="F267" s="67" t="s">
        <v>26</v>
      </c>
      <c r="G267" s="67">
        <v>412</v>
      </c>
      <c r="H267" s="68">
        <v>412</v>
      </c>
      <c r="I267" s="67">
        <v>214</v>
      </c>
      <c r="J267" s="45"/>
      <c r="K267" s="67"/>
      <c r="L267" s="67"/>
      <c r="M267" s="67"/>
      <c r="N267" s="67"/>
      <c r="O267" s="67"/>
      <c r="P267" s="67"/>
      <c r="Q267" s="41" t="str">
        <f>IF(CentrepointSourced[[#This Row],[Country]]="Northern Ireland","Northern Ireland",IFERROR(VLOOKUP(CentrepointSourced[[#This Row],[Local Authority]],LKP_LANameDQ[],2,FALSE),CentrepointSourced[[#This Row],[Local Authority]]))</f>
        <v>Croydon</v>
      </c>
      <c r="R267" s="41" t="str">
        <f>IF(CentrepointSourced[[#This Row],[LA type]]="County","",INDEX(ConsolGeog[lad14cd],MATCH(CentrepointSourced[[#This Row],[Local Authority DQ]],ConsolGeog[la_name],0)))</f>
        <v>E09000008</v>
      </c>
      <c r="S267" s="41" t="str">
        <f>IF(OR(CentrepointSourced[[#This Row],[Country]]="Northern Ireland",CentrepointSourced[[#This Row],[Country]]="Scotland",CentrepointSourced[[#This Row],[Country]]="Wales"),"Local Authority",CentrepointSourced[[#This Row],[LA type]])</f>
        <v>Unitary</v>
      </c>
      <c r="T267" s="41">
        <f>IF(TRIM(CentrepointSourced[[#This Row],[Presented HS]])="",0,IF(CentrepointSourced[[#This Row],[Presented HS]]="&lt;5",2.5,IF(CentrepointSourced[[#This Row],[Presented HS]]="&lt;10",5,VALUE(TRIM(CentrepointSourced[[#This Row],[Presented HS]])))))</f>
        <v>412</v>
      </c>
      <c r="U267" s="41">
        <f>IF(TRIM(CentrepointSourced[[#This Row],[Assessed HS]])="",0,IF(CentrepointSourced[[#This Row],[Assessed HS]]="&lt;5",2.5,IF(CentrepointSourced[[#This Row],[Assessed HS]]="&lt;10",5,VALUE(TRIM(CentrepointSourced[[#This Row],[Assessed HS]])))))</f>
        <v>412</v>
      </c>
      <c r="V267" s="41">
        <f>IF(TRIM(CentrepointSourced[[#This Row],[Presented CS]])="",0,IF(CentrepointSourced[[#This Row],[Presented CS]]="&lt;5",2.5,IF(CentrepointSourced[[#This Row],[Presented CS]]="&lt;10",5,VALUE(TRIM(CentrepointSourced[[#This Row],[Presented CS]])))))</f>
        <v>0</v>
      </c>
      <c r="W267" s="41">
        <f>IF(TRIM(CentrepointSourced[[#This Row],[Assessed CS]])="",0,IF(CentrepointSourced[[#This Row],[Assessed CS]]="&lt;5",2.5,IF(CentrepointSourced[[#This Row],[Assessed CS]]="&lt;10",5,VALUE(TRIM(CentrepointSourced[[#This Row],[Assessed CS]])))))</f>
        <v>0</v>
      </c>
      <c r="X267" s="106">
        <f>IF(CentrepointSourced[[#This Row],[Age]]="16-17",CentrepointSourced[[#This Row],[Presented HS DQ]],0)</f>
        <v>0</v>
      </c>
      <c r="Y267" s="106">
        <f>IF(CentrepointSourced[[#This Row],[Age]]="16-24",CentrepointSourced[[#This Row],[Presented HS DQ]],0)</f>
        <v>0</v>
      </c>
      <c r="Z267" s="106">
        <f>IF(CentrepointSourced[[#This Row],[Age]]="18-24",CentrepointSourced[[#This Row],[Presented HS DQ]],0)</f>
        <v>412</v>
      </c>
      <c r="AA267" s="106">
        <f>IF(CentrepointSourced[[#This Row],[Age]]="16-17",CentrepointSourced[[#This Row],[Presented CS DQ]],0)</f>
        <v>0</v>
      </c>
      <c r="AB267" s="106">
        <f>IF(CentrepointSourced[[#This Row],[Age]]="16-24",CentrepointSourced[[#This Row],[Presented CS DQ]],0)</f>
        <v>0</v>
      </c>
      <c r="AC267" s="106">
        <f>IF(CentrepointSourced[[#This Row],[Age]]="18-24",CentrepointSourced[[#This Row],[Presented CS DQ]],0)</f>
        <v>0</v>
      </c>
      <c r="AD267" s="107">
        <f>IF(CentrepointSourced[[#This Row],[Age]]="16-17",CentrepointSourced[[#This Row],[Assessed HS DQ]],0)</f>
        <v>0</v>
      </c>
      <c r="AE267" s="107">
        <f>IF(CentrepointSourced[[#This Row],[Age]]="16-24",CentrepointSourced[[#This Row],[Assessed HS DQ]],0)</f>
        <v>0</v>
      </c>
      <c r="AF267" s="107">
        <f>IF(CentrepointSourced[[#This Row],[Age]]="18-24",CentrepointSourced[[#This Row],[Assessed HS DQ]],0)</f>
        <v>412</v>
      </c>
      <c r="AG267" s="107">
        <f>IF(CentrepointSourced[[#This Row],[Age]]="16-17",CentrepointSourced[[#This Row],[Assessed CS DQ]],0)</f>
        <v>0</v>
      </c>
      <c r="AH267" s="107">
        <f>IF(CentrepointSourced[[#This Row],[Age]]="16-24",CentrepointSourced[[#This Row],[Assessed CS DQ]],0)</f>
        <v>0</v>
      </c>
      <c r="AI267" s="107">
        <f>IF(CentrepointSourced[[#This Row],[Age]]="18-24",CentrepointSourced[[#This Row],[Assessed CS DQ]],0)</f>
        <v>0</v>
      </c>
    </row>
    <row r="268" spans="1:35" customFormat="1" ht="13.5" customHeight="1">
      <c r="A268" s="45" t="s">
        <v>40</v>
      </c>
      <c r="B268" s="45" t="s">
        <v>283</v>
      </c>
      <c r="C268" s="45" t="s">
        <v>165</v>
      </c>
      <c r="D268" s="45"/>
      <c r="E268" s="67">
        <v>2014</v>
      </c>
      <c r="F268" s="67" t="s">
        <v>25</v>
      </c>
      <c r="G268" s="67">
        <v>46</v>
      </c>
      <c r="H268" s="68">
        <v>46</v>
      </c>
      <c r="I268" s="67">
        <v>14</v>
      </c>
      <c r="J268" s="45"/>
      <c r="K268" s="67"/>
      <c r="L268" s="67"/>
      <c r="M268" s="67"/>
      <c r="N268" s="67"/>
      <c r="O268" s="67"/>
      <c r="P268" s="67"/>
      <c r="Q268" s="41" t="str">
        <f>IF(CentrepointSourced[[#This Row],[Country]]="Northern Ireland","Northern Ireland",IFERROR(VLOOKUP(CentrepointSourced[[#This Row],[Local Authority]],LKP_LANameDQ[],2,FALSE),CentrepointSourced[[#This Row],[Local Authority]]))</f>
        <v>Croydon</v>
      </c>
      <c r="R268" s="41" t="str">
        <f>IF(CentrepointSourced[[#This Row],[LA type]]="County","",INDEX(ConsolGeog[lad14cd],MATCH(CentrepointSourced[[#This Row],[Local Authority DQ]],ConsolGeog[la_name],0)))</f>
        <v>E09000008</v>
      </c>
      <c r="S268" s="41" t="str">
        <f>IF(OR(CentrepointSourced[[#This Row],[Country]]="Northern Ireland",CentrepointSourced[[#This Row],[Country]]="Scotland",CentrepointSourced[[#This Row],[Country]]="Wales"),"Local Authority",CentrepointSourced[[#This Row],[LA type]])</f>
        <v>Unitary</v>
      </c>
      <c r="T268" s="41">
        <f>IF(TRIM(CentrepointSourced[[#This Row],[Presented HS]])="",0,IF(CentrepointSourced[[#This Row],[Presented HS]]="&lt;5",2.5,IF(CentrepointSourced[[#This Row],[Presented HS]]="&lt;10",5,VALUE(TRIM(CentrepointSourced[[#This Row],[Presented HS]])))))</f>
        <v>46</v>
      </c>
      <c r="U268" s="41">
        <f>IF(TRIM(CentrepointSourced[[#This Row],[Assessed HS]])="",0,IF(CentrepointSourced[[#This Row],[Assessed HS]]="&lt;5",2.5,IF(CentrepointSourced[[#This Row],[Assessed HS]]="&lt;10",5,VALUE(TRIM(CentrepointSourced[[#This Row],[Assessed HS]])))))</f>
        <v>46</v>
      </c>
      <c r="V268" s="41">
        <f>IF(TRIM(CentrepointSourced[[#This Row],[Presented CS]])="",0,IF(CentrepointSourced[[#This Row],[Presented CS]]="&lt;5",2.5,IF(CentrepointSourced[[#This Row],[Presented CS]]="&lt;10",5,VALUE(TRIM(CentrepointSourced[[#This Row],[Presented CS]])))))</f>
        <v>0</v>
      </c>
      <c r="W268" s="41">
        <f>IF(TRIM(CentrepointSourced[[#This Row],[Assessed CS]])="",0,IF(CentrepointSourced[[#This Row],[Assessed CS]]="&lt;5",2.5,IF(CentrepointSourced[[#This Row],[Assessed CS]]="&lt;10",5,VALUE(TRIM(CentrepointSourced[[#This Row],[Assessed CS]])))))</f>
        <v>0</v>
      </c>
      <c r="X268" s="106">
        <f>IF(CentrepointSourced[[#This Row],[Age]]="16-17",CentrepointSourced[[#This Row],[Presented HS DQ]],0)</f>
        <v>46</v>
      </c>
      <c r="Y268" s="106">
        <f>IF(CentrepointSourced[[#This Row],[Age]]="16-24",CentrepointSourced[[#This Row],[Presented HS DQ]],0)</f>
        <v>0</v>
      </c>
      <c r="Z268" s="106">
        <f>IF(CentrepointSourced[[#This Row],[Age]]="18-24",CentrepointSourced[[#This Row],[Presented HS DQ]],0)</f>
        <v>0</v>
      </c>
      <c r="AA268" s="106">
        <f>IF(CentrepointSourced[[#This Row],[Age]]="16-17",CentrepointSourced[[#This Row],[Presented CS DQ]],0)</f>
        <v>0</v>
      </c>
      <c r="AB268" s="106">
        <f>IF(CentrepointSourced[[#This Row],[Age]]="16-24",CentrepointSourced[[#This Row],[Presented CS DQ]],0)</f>
        <v>0</v>
      </c>
      <c r="AC268" s="106">
        <f>IF(CentrepointSourced[[#This Row],[Age]]="18-24",CentrepointSourced[[#This Row],[Presented CS DQ]],0)</f>
        <v>0</v>
      </c>
      <c r="AD268" s="107">
        <f>IF(CentrepointSourced[[#This Row],[Age]]="16-17",CentrepointSourced[[#This Row],[Assessed HS DQ]],0)</f>
        <v>46</v>
      </c>
      <c r="AE268" s="107">
        <f>IF(CentrepointSourced[[#This Row],[Age]]="16-24",CentrepointSourced[[#This Row],[Assessed HS DQ]],0)</f>
        <v>0</v>
      </c>
      <c r="AF268" s="107">
        <f>IF(CentrepointSourced[[#This Row],[Age]]="18-24",CentrepointSourced[[#This Row],[Assessed HS DQ]],0)</f>
        <v>0</v>
      </c>
      <c r="AG268" s="107">
        <f>IF(CentrepointSourced[[#This Row],[Age]]="16-17",CentrepointSourced[[#This Row],[Assessed CS DQ]],0)</f>
        <v>0</v>
      </c>
      <c r="AH268" s="107">
        <f>IF(CentrepointSourced[[#This Row],[Age]]="16-24",CentrepointSourced[[#This Row],[Assessed CS DQ]],0)</f>
        <v>0</v>
      </c>
      <c r="AI268" s="107">
        <f>IF(CentrepointSourced[[#This Row],[Age]]="18-24",CentrepointSourced[[#This Row],[Assessed CS DQ]],0)</f>
        <v>0</v>
      </c>
    </row>
    <row r="269" spans="1:35" customFormat="1" ht="13.5" customHeight="1">
      <c r="A269" s="45" t="s">
        <v>40</v>
      </c>
      <c r="B269" s="45" t="s">
        <v>283</v>
      </c>
      <c r="C269" s="45" t="s">
        <v>165</v>
      </c>
      <c r="D269" s="45"/>
      <c r="E269" s="67">
        <v>2014</v>
      </c>
      <c r="F269" s="67" t="s">
        <v>26</v>
      </c>
      <c r="G269" s="67">
        <v>407</v>
      </c>
      <c r="H269" s="68">
        <v>407</v>
      </c>
      <c r="I269" s="67">
        <v>198</v>
      </c>
      <c r="J269" s="45"/>
      <c r="K269" s="67"/>
      <c r="L269" s="67"/>
      <c r="M269" s="67"/>
      <c r="N269" s="67"/>
      <c r="O269" s="67"/>
      <c r="P269" s="67"/>
      <c r="Q269" s="41" t="str">
        <f>IF(CentrepointSourced[[#This Row],[Country]]="Northern Ireland","Northern Ireland",IFERROR(VLOOKUP(CentrepointSourced[[#This Row],[Local Authority]],LKP_LANameDQ[],2,FALSE),CentrepointSourced[[#This Row],[Local Authority]]))</f>
        <v>Croydon</v>
      </c>
      <c r="R269" s="41" t="str">
        <f>IF(CentrepointSourced[[#This Row],[LA type]]="County","",INDEX(ConsolGeog[lad14cd],MATCH(CentrepointSourced[[#This Row],[Local Authority DQ]],ConsolGeog[la_name],0)))</f>
        <v>E09000008</v>
      </c>
      <c r="S269" s="41" t="str">
        <f>IF(OR(CentrepointSourced[[#This Row],[Country]]="Northern Ireland",CentrepointSourced[[#This Row],[Country]]="Scotland",CentrepointSourced[[#This Row],[Country]]="Wales"),"Local Authority",CentrepointSourced[[#This Row],[LA type]])</f>
        <v>Unitary</v>
      </c>
      <c r="T269" s="41">
        <f>IF(TRIM(CentrepointSourced[[#This Row],[Presented HS]])="",0,IF(CentrepointSourced[[#This Row],[Presented HS]]="&lt;5",2.5,IF(CentrepointSourced[[#This Row],[Presented HS]]="&lt;10",5,VALUE(TRIM(CentrepointSourced[[#This Row],[Presented HS]])))))</f>
        <v>407</v>
      </c>
      <c r="U269" s="41">
        <f>IF(TRIM(CentrepointSourced[[#This Row],[Assessed HS]])="",0,IF(CentrepointSourced[[#This Row],[Assessed HS]]="&lt;5",2.5,IF(CentrepointSourced[[#This Row],[Assessed HS]]="&lt;10",5,VALUE(TRIM(CentrepointSourced[[#This Row],[Assessed HS]])))))</f>
        <v>407</v>
      </c>
      <c r="V269" s="41">
        <f>IF(TRIM(CentrepointSourced[[#This Row],[Presented CS]])="",0,IF(CentrepointSourced[[#This Row],[Presented CS]]="&lt;5",2.5,IF(CentrepointSourced[[#This Row],[Presented CS]]="&lt;10",5,VALUE(TRIM(CentrepointSourced[[#This Row],[Presented CS]])))))</f>
        <v>0</v>
      </c>
      <c r="W269" s="41">
        <f>IF(TRIM(CentrepointSourced[[#This Row],[Assessed CS]])="",0,IF(CentrepointSourced[[#This Row],[Assessed CS]]="&lt;5",2.5,IF(CentrepointSourced[[#This Row],[Assessed CS]]="&lt;10",5,VALUE(TRIM(CentrepointSourced[[#This Row],[Assessed CS]])))))</f>
        <v>0</v>
      </c>
      <c r="X269" s="106">
        <f>IF(CentrepointSourced[[#This Row],[Age]]="16-17",CentrepointSourced[[#This Row],[Presented HS DQ]],0)</f>
        <v>0</v>
      </c>
      <c r="Y269" s="106">
        <f>IF(CentrepointSourced[[#This Row],[Age]]="16-24",CentrepointSourced[[#This Row],[Presented HS DQ]],0)</f>
        <v>0</v>
      </c>
      <c r="Z269" s="106">
        <f>IF(CentrepointSourced[[#This Row],[Age]]="18-24",CentrepointSourced[[#This Row],[Presented HS DQ]],0)</f>
        <v>407</v>
      </c>
      <c r="AA269" s="106">
        <f>IF(CentrepointSourced[[#This Row],[Age]]="16-17",CentrepointSourced[[#This Row],[Presented CS DQ]],0)</f>
        <v>0</v>
      </c>
      <c r="AB269" s="106">
        <f>IF(CentrepointSourced[[#This Row],[Age]]="16-24",CentrepointSourced[[#This Row],[Presented CS DQ]],0)</f>
        <v>0</v>
      </c>
      <c r="AC269" s="106">
        <f>IF(CentrepointSourced[[#This Row],[Age]]="18-24",CentrepointSourced[[#This Row],[Presented CS DQ]],0)</f>
        <v>0</v>
      </c>
      <c r="AD269" s="107">
        <f>IF(CentrepointSourced[[#This Row],[Age]]="16-17",CentrepointSourced[[#This Row],[Assessed HS DQ]],0)</f>
        <v>0</v>
      </c>
      <c r="AE269" s="107">
        <f>IF(CentrepointSourced[[#This Row],[Age]]="16-24",CentrepointSourced[[#This Row],[Assessed HS DQ]],0)</f>
        <v>0</v>
      </c>
      <c r="AF269" s="107">
        <f>IF(CentrepointSourced[[#This Row],[Age]]="18-24",CentrepointSourced[[#This Row],[Assessed HS DQ]],0)</f>
        <v>407</v>
      </c>
      <c r="AG269" s="107">
        <f>IF(CentrepointSourced[[#This Row],[Age]]="16-17",CentrepointSourced[[#This Row],[Assessed CS DQ]],0)</f>
        <v>0</v>
      </c>
      <c r="AH269" s="107">
        <f>IF(CentrepointSourced[[#This Row],[Age]]="16-24",CentrepointSourced[[#This Row],[Assessed CS DQ]],0)</f>
        <v>0</v>
      </c>
      <c r="AI269" s="107">
        <f>IF(CentrepointSourced[[#This Row],[Age]]="18-24",CentrepointSourced[[#This Row],[Assessed CS DQ]],0)</f>
        <v>0</v>
      </c>
    </row>
    <row r="270" spans="1:35" ht="13.5" customHeight="1">
      <c r="A270" s="46" t="s">
        <v>40</v>
      </c>
      <c r="B270" s="46" t="s">
        <v>308</v>
      </c>
      <c r="C270" s="46" t="s">
        <v>299</v>
      </c>
      <c r="D270" s="46"/>
      <c r="E270" s="46">
        <v>2012</v>
      </c>
      <c r="F270" s="67" t="s">
        <v>25</v>
      </c>
      <c r="G270" s="67"/>
      <c r="H270" s="79"/>
      <c r="I270" s="45"/>
      <c r="J270" s="45"/>
      <c r="K270" s="46"/>
      <c r="L270" s="45">
        <v>15</v>
      </c>
      <c r="M270" s="45">
        <v>5</v>
      </c>
      <c r="N270" s="45">
        <v>0</v>
      </c>
      <c r="O270" s="45"/>
      <c r="P270" s="45"/>
      <c r="Q270" s="41" t="str">
        <f>IF(CentrepointSourced[[#This Row],[Country]]="Northern Ireland","Northern Ireland",IFERROR(VLOOKUP(CentrepointSourced[[#This Row],[Local Authority]],LKP_LANameDQ[],2,FALSE),CentrepointSourced[[#This Row],[Local Authority]]))</f>
        <v>Cumbria</v>
      </c>
      <c r="R270" s="41" t="str">
        <f>IF(CentrepointSourced[[#This Row],[LA type]]="County","",INDEX(ConsolGeog[lad14cd],MATCH(CentrepointSourced[[#This Row],[Local Authority DQ]],ConsolGeog[la_name],0)))</f>
        <v/>
      </c>
      <c r="S270" s="41" t="str">
        <f>IF(OR(CentrepointSourced[[#This Row],[Country]]="Northern Ireland",CentrepointSourced[[#This Row],[Country]]="Scotland",CentrepointSourced[[#This Row],[Country]]="Wales"),"Local Authority",CentrepointSourced[[#This Row],[LA type]])</f>
        <v>County</v>
      </c>
      <c r="T270" s="41">
        <f>IF(TRIM(CentrepointSourced[[#This Row],[Presented HS]])="",0,IF(CentrepointSourced[[#This Row],[Presented HS]]="&lt;5",2.5,IF(CentrepointSourced[[#This Row],[Presented HS]]="&lt;10",5,VALUE(TRIM(CentrepointSourced[[#This Row],[Presented HS]])))))</f>
        <v>0</v>
      </c>
      <c r="U270" s="41">
        <f>IF(TRIM(CentrepointSourced[[#This Row],[Assessed HS]])="",0,IF(CentrepointSourced[[#This Row],[Assessed HS]]="&lt;5",2.5,IF(CentrepointSourced[[#This Row],[Assessed HS]]="&lt;10",5,VALUE(TRIM(CentrepointSourced[[#This Row],[Assessed HS]])))))</f>
        <v>0</v>
      </c>
      <c r="V270" s="41">
        <f>IF(TRIM(CentrepointSourced[[#This Row],[Presented CS]])="",0,IF(CentrepointSourced[[#This Row],[Presented CS]]="&lt;5",2.5,IF(CentrepointSourced[[#This Row],[Presented CS]]="&lt;10",5,VALUE(TRIM(CentrepointSourced[[#This Row],[Presented CS]])))))</f>
        <v>0</v>
      </c>
      <c r="W270" s="41">
        <f>IF(TRIM(CentrepointSourced[[#This Row],[Assessed CS]])="",0,IF(CentrepointSourced[[#This Row],[Assessed CS]]="&lt;5",2.5,IF(CentrepointSourced[[#This Row],[Assessed CS]]="&lt;10",5,VALUE(TRIM(CentrepointSourced[[#This Row],[Assessed CS]])))))</f>
        <v>15</v>
      </c>
      <c r="X270" s="111">
        <f>IF(CentrepointSourced[[#This Row],[Age]]="16-17",CentrepointSourced[[#This Row],[Presented HS DQ]],0)</f>
        <v>0</v>
      </c>
      <c r="Y270" s="111">
        <f>IF(CentrepointSourced[[#This Row],[Age]]="16-24",CentrepointSourced[[#This Row],[Presented HS DQ]],0)</f>
        <v>0</v>
      </c>
      <c r="Z270" s="111">
        <f>IF(CentrepointSourced[[#This Row],[Age]]="18-24",CentrepointSourced[[#This Row],[Presented HS DQ]],0)</f>
        <v>0</v>
      </c>
      <c r="AA270" s="111">
        <f>IF(CentrepointSourced[[#This Row],[Age]]="16-17",CentrepointSourced[[#This Row],[Presented CS DQ]],0)</f>
        <v>0</v>
      </c>
      <c r="AB270" s="111">
        <f>IF(CentrepointSourced[[#This Row],[Age]]="16-24",CentrepointSourced[[#This Row],[Presented CS DQ]],0)</f>
        <v>0</v>
      </c>
      <c r="AC270" s="111">
        <f>IF(CentrepointSourced[[#This Row],[Age]]="18-24",CentrepointSourced[[#This Row],[Presented CS DQ]],0)</f>
        <v>0</v>
      </c>
      <c r="AD270" s="107">
        <f>IF(CentrepointSourced[[#This Row],[Age]]="16-17",CentrepointSourced[[#This Row],[Assessed HS DQ]],0)</f>
        <v>0</v>
      </c>
      <c r="AE270" s="107">
        <f>IF(CentrepointSourced[[#This Row],[Age]]="16-24",CentrepointSourced[[#This Row],[Assessed HS DQ]],0)</f>
        <v>0</v>
      </c>
      <c r="AF270" s="107">
        <f>IF(CentrepointSourced[[#This Row],[Age]]="18-24",CentrepointSourced[[#This Row],[Assessed HS DQ]],0)</f>
        <v>0</v>
      </c>
      <c r="AG270" s="107">
        <f>IF(CentrepointSourced[[#This Row],[Age]]="16-17",CentrepointSourced[[#This Row],[Assessed CS DQ]],0)</f>
        <v>15</v>
      </c>
      <c r="AH270" s="107">
        <f>IF(CentrepointSourced[[#This Row],[Age]]="16-24",CentrepointSourced[[#This Row],[Assessed CS DQ]],0)</f>
        <v>0</v>
      </c>
      <c r="AI270" s="107">
        <f>IF(CentrepointSourced[[#This Row],[Age]]="18-24",CentrepointSourced[[#This Row],[Assessed CS DQ]],0)</f>
        <v>0</v>
      </c>
    </row>
    <row r="271" spans="1:35" ht="13.5" customHeight="1">
      <c r="A271" s="46" t="s">
        <v>40</v>
      </c>
      <c r="B271" s="46" t="s">
        <v>308</v>
      </c>
      <c r="C271" s="46" t="s">
        <v>299</v>
      </c>
      <c r="D271" s="46"/>
      <c r="E271" s="46">
        <v>2012</v>
      </c>
      <c r="F271" s="67" t="s">
        <v>26</v>
      </c>
      <c r="G271" s="67"/>
      <c r="H271" s="79"/>
      <c r="I271" s="45"/>
      <c r="J271" s="45"/>
      <c r="K271" s="46"/>
      <c r="L271" s="45"/>
      <c r="M271" s="45"/>
      <c r="N271" s="45"/>
      <c r="O271" s="45"/>
      <c r="P271" s="45"/>
      <c r="Q271" s="41" t="str">
        <f>IF(CentrepointSourced[[#This Row],[Country]]="Northern Ireland","Northern Ireland",IFERROR(VLOOKUP(CentrepointSourced[[#This Row],[Local Authority]],LKP_LANameDQ[],2,FALSE),CentrepointSourced[[#This Row],[Local Authority]]))</f>
        <v>Cumbria</v>
      </c>
      <c r="R271" s="41" t="str">
        <f>IF(CentrepointSourced[[#This Row],[LA type]]="County","",INDEX(ConsolGeog[lad14cd],MATCH(CentrepointSourced[[#This Row],[Local Authority DQ]],ConsolGeog[la_name],0)))</f>
        <v/>
      </c>
      <c r="S271" s="41" t="str">
        <f>IF(OR(CentrepointSourced[[#This Row],[Country]]="Northern Ireland",CentrepointSourced[[#This Row],[Country]]="Scotland",CentrepointSourced[[#This Row],[Country]]="Wales"),"Local Authority",CentrepointSourced[[#This Row],[LA type]])</f>
        <v>County</v>
      </c>
      <c r="T271" s="41">
        <f>IF(TRIM(CentrepointSourced[[#This Row],[Presented HS]])="",0,IF(CentrepointSourced[[#This Row],[Presented HS]]="&lt;5",2.5,IF(CentrepointSourced[[#This Row],[Presented HS]]="&lt;10",5,VALUE(TRIM(CentrepointSourced[[#This Row],[Presented HS]])))))</f>
        <v>0</v>
      </c>
      <c r="U271" s="41">
        <f>IF(TRIM(CentrepointSourced[[#This Row],[Assessed HS]])="",0,IF(CentrepointSourced[[#This Row],[Assessed HS]]="&lt;5",2.5,IF(CentrepointSourced[[#This Row],[Assessed HS]]="&lt;10",5,VALUE(TRIM(CentrepointSourced[[#This Row],[Assessed HS]])))))</f>
        <v>0</v>
      </c>
      <c r="V271" s="41">
        <f>IF(TRIM(CentrepointSourced[[#This Row],[Presented CS]])="",0,IF(CentrepointSourced[[#This Row],[Presented CS]]="&lt;5",2.5,IF(CentrepointSourced[[#This Row],[Presented CS]]="&lt;10",5,VALUE(TRIM(CentrepointSourced[[#This Row],[Presented CS]])))))</f>
        <v>0</v>
      </c>
      <c r="W271" s="41">
        <f>IF(TRIM(CentrepointSourced[[#This Row],[Assessed CS]])="",0,IF(CentrepointSourced[[#This Row],[Assessed CS]]="&lt;5",2.5,IF(CentrepointSourced[[#This Row],[Assessed CS]]="&lt;10",5,VALUE(TRIM(CentrepointSourced[[#This Row],[Assessed CS]])))))</f>
        <v>0</v>
      </c>
      <c r="X271" s="111">
        <f>IF(CentrepointSourced[[#This Row],[Age]]="16-17",CentrepointSourced[[#This Row],[Presented HS DQ]],0)</f>
        <v>0</v>
      </c>
      <c r="Y271" s="111">
        <f>IF(CentrepointSourced[[#This Row],[Age]]="16-24",CentrepointSourced[[#This Row],[Presented HS DQ]],0)</f>
        <v>0</v>
      </c>
      <c r="Z271" s="111">
        <f>IF(CentrepointSourced[[#This Row],[Age]]="18-24",CentrepointSourced[[#This Row],[Presented HS DQ]],0)</f>
        <v>0</v>
      </c>
      <c r="AA271" s="111">
        <f>IF(CentrepointSourced[[#This Row],[Age]]="16-17",CentrepointSourced[[#This Row],[Presented CS DQ]],0)</f>
        <v>0</v>
      </c>
      <c r="AB271" s="111">
        <f>IF(CentrepointSourced[[#This Row],[Age]]="16-24",CentrepointSourced[[#This Row],[Presented CS DQ]],0)</f>
        <v>0</v>
      </c>
      <c r="AC271" s="111">
        <f>IF(CentrepointSourced[[#This Row],[Age]]="18-24",CentrepointSourced[[#This Row],[Presented CS DQ]],0)</f>
        <v>0</v>
      </c>
      <c r="AD271" s="107">
        <f>IF(CentrepointSourced[[#This Row],[Age]]="16-17",CentrepointSourced[[#This Row],[Assessed HS DQ]],0)</f>
        <v>0</v>
      </c>
      <c r="AE271" s="107">
        <f>IF(CentrepointSourced[[#This Row],[Age]]="16-24",CentrepointSourced[[#This Row],[Assessed HS DQ]],0)</f>
        <v>0</v>
      </c>
      <c r="AF271" s="107">
        <f>IF(CentrepointSourced[[#This Row],[Age]]="18-24",CentrepointSourced[[#This Row],[Assessed HS DQ]],0)</f>
        <v>0</v>
      </c>
      <c r="AG271" s="107">
        <f>IF(CentrepointSourced[[#This Row],[Age]]="16-17",CentrepointSourced[[#This Row],[Assessed CS DQ]],0)</f>
        <v>0</v>
      </c>
      <c r="AH271" s="107">
        <f>IF(CentrepointSourced[[#This Row],[Age]]="16-24",CentrepointSourced[[#This Row],[Assessed CS DQ]],0)</f>
        <v>0</v>
      </c>
      <c r="AI271" s="107">
        <f>IF(CentrepointSourced[[#This Row],[Age]]="18-24",CentrepointSourced[[#This Row],[Assessed CS DQ]],0)</f>
        <v>0</v>
      </c>
    </row>
    <row r="272" spans="1:35" ht="13.5" customHeight="1">
      <c r="A272" s="46" t="s">
        <v>40</v>
      </c>
      <c r="B272" s="46" t="s">
        <v>308</v>
      </c>
      <c r="C272" s="46" t="s">
        <v>299</v>
      </c>
      <c r="D272" s="46"/>
      <c r="E272" s="46">
        <v>2013</v>
      </c>
      <c r="F272" s="67" t="s">
        <v>25</v>
      </c>
      <c r="G272" s="67"/>
      <c r="H272" s="79"/>
      <c r="I272" s="45"/>
      <c r="J272" s="45"/>
      <c r="K272" s="46"/>
      <c r="L272" s="45">
        <v>119</v>
      </c>
      <c r="M272" s="45">
        <v>50</v>
      </c>
      <c r="N272" s="45">
        <v>4</v>
      </c>
      <c r="O272" s="45"/>
      <c r="P272" s="45"/>
      <c r="Q272" s="41" t="str">
        <f>IF(CentrepointSourced[[#This Row],[Country]]="Northern Ireland","Northern Ireland",IFERROR(VLOOKUP(CentrepointSourced[[#This Row],[Local Authority]],LKP_LANameDQ[],2,FALSE),CentrepointSourced[[#This Row],[Local Authority]]))</f>
        <v>Cumbria</v>
      </c>
      <c r="R272" s="41" t="str">
        <f>IF(CentrepointSourced[[#This Row],[LA type]]="County","",INDEX(ConsolGeog[lad14cd],MATCH(CentrepointSourced[[#This Row],[Local Authority DQ]],ConsolGeog[la_name],0)))</f>
        <v/>
      </c>
      <c r="S272" s="41" t="str">
        <f>IF(OR(CentrepointSourced[[#This Row],[Country]]="Northern Ireland",CentrepointSourced[[#This Row],[Country]]="Scotland",CentrepointSourced[[#This Row],[Country]]="Wales"),"Local Authority",CentrepointSourced[[#This Row],[LA type]])</f>
        <v>County</v>
      </c>
      <c r="T272" s="41">
        <f>IF(TRIM(CentrepointSourced[[#This Row],[Presented HS]])="",0,IF(CentrepointSourced[[#This Row],[Presented HS]]="&lt;5",2.5,IF(CentrepointSourced[[#This Row],[Presented HS]]="&lt;10",5,VALUE(TRIM(CentrepointSourced[[#This Row],[Presented HS]])))))</f>
        <v>0</v>
      </c>
      <c r="U272" s="41">
        <f>IF(TRIM(CentrepointSourced[[#This Row],[Assessed HS]])="",0,IF(CentrepointSourced[[#This Row],[Assessed HS]]="&lt;5",2.5,IF(CentrepointSourced[[#This Row],[Assessed HS]]="&lt;10",5,VALUE(TRIM(CentrepointSourced[[#This Row],[Assessed HS]])))))</f>
        <v>0</v>
      </c>
      <c r="V272" s="41">
        <f>IF(TRIM(CentrepointSourced[[#This Row],[Presented CS]])="",0,IF(CentrepointSourced[[#This Row],[Presented CS]]="&lt;5",2.5,IF(CentrepointSourced[[#This Row],[Presented CS]]="&lt;10",5,VALUE(TRIM(CentrepointSourced[[#This Row],[Presented CS]])))))</f>
        <v>0</v>
      </c>
      <c r="W272" s="41">
        <f>IF(TRIM(CentrepointSourced[[#This Row],[Assessed CS]])="",0,IF(CentrepointSourced[[#This Row],[Assessed CS]]="&lt;5",2.5,IF(CentrepointSourced[[#This Row],[Assessed CS]]="&lt;10",5,VALUE(TRIM(CentrepointSourced[[#This Row],[Assessed CS]])))))</f>
        <v>119</v>
      </c>
      <c r="X272" s="111">
        <f>IF(CentrepointSourced[[#This Row],[Age]]="16-17",CentrepointSourced[[#This Row],[Presented HS DQ]],0)</f>
        <v>0</v>
      </c>
      <c r="Y272" s="111">
        <f>IF(CentrepointSourced[[#This Row],[Age]]="16-24",CentrepointSourced[[#This Row],[Presented HS DQ]],0)</f>
        <v>0</v>
      </c>
      <c r="Z272" s="111">
        <f>IF(CentrepointSourced[[#This Row],[Age]]="18-24",CentrepointSourced[[#This Row],[Presented HS DQ]],0)</f>
        <v>0</v>
      </c>
      <c r="AA272" s="111">
        <f>IF(CentrepointSourced[[#This Row],[Age]]="16-17",CentrepointSourced[[#This Row],[Presented CS DQ]],0)</f>
        <v>0</v>
      </c>
      <c r="AB272" s="111">
        <f>IF(CentrepointSourced[[#This Row],[Age]]="16-24",CentrepointSourced[[#This Row],[Presented CS DQ]],0)</f>
        <v>0</v>
      </c>
      <c r="AC272" s="111">
        <f>IF(CentrepointSourced[[#This Row],[Age]]="18-24",CentrepointSourced[[#This Row],[Presented CS DQ]],0)</f>
        <v>0</v>
      </c>
      <c r="AD272" s="107">
        <f>IF(CentrepointSourced[[#This Row],[Age]]="16-17",CentrepointSourced[[#This Row],[Assessed HS DQ]],0)</f>
        <v>0</v>
      </c>
      <c r="AE272" s="107">
        <f>IF(CentrepointSourced[[#This Row],[Age]]="16-24",CentrepointSourced[[#This Row],[Assessed HS DQ]],0)</f>
        <v>0</v>
      </c>
      <c r="AF272" s="107">
        <f>IF(CentrepointSourced[[#This Row],[Age]]="18-24",CentrepointSourced[[#This Row],[Assessed HS DQ]],0)</f>
        <v>0</v>
      </c>
      <c r="AG272" s="107">
        <f>IF(CentrepointSourced[[#This Row],[Age]]="16-17",CentrepointSourced[[#This Row],[Assessed CS DQ]],0)</f>
        <v>119</v>
      </c>
      <c r="AH272" s="107">
        <f>IF(CentrepointSourced[[#This Row],[Age]]="16-24",CentrepointSourced[[#This Row],[Assessed CS DQ]],0)</f>
        <v>0</v>
      </c>
      <c r="AI272" s="107">
        <f>IF(CentrepointSourced[[#This Row],[Age]]="18-24",CentrepointSourced[[#This Row],[Assessed CS DQ]],0)</f>
        <v>0</v>
      </c>
    </row>
    <row r="273" spans="1:35" ht="13.5" customHeight="1">
      <c r="A273" s="46" t="s">
        <v>40</v>
      </c>
      <c r="B273" s="46" t="s">
        <v>308</v>
      </c>
      <c r="C273" s="46" t="s">
        <v>299</v>
      </c>
      <c r="D273" s="46"/>
      <c r="E273" s="46">
        <v>2013</v>
      </c>
      <c r="F273" s="67" t="s">
        <v>26</v>
      </c>
      <c r="G273" s="67"/>
      <c r="H273" s="79"/>
      <c r="I273" s="45"/>
      <c r="J273" s="45"/>
      <c r="K273" s="46"/>
      <c r="L273" s="45"/>
      <c r="M273" s="45"/>
      <c r="N273" s="45"/>
      <c r="O273" s="45"/>
      <c r="P273" s="45"/>
      <c r="Q273" s="41" t="str">
        <f>IF(CentrepointSourced[[#This Row],[Country]]="Northern Ireland","Northern Ireland",IFERROR(VLOOKUP(CentrepointSourced[[#This Row],[Local Authority]],LKP_LANameDQ[],2,FALSE),CentrepointSourced[[#This Row],[Local Authority]]))</f>
        <v>Cumbria</v>
      </c>
      <c r="R273" s="41" t="str">
        <f>IF(CentrepointSourced[[#This Row],[LA type]]="County","",INDEX(ConsolGeog[lad14cd],MATCH(CentrepointSourced[[#This Row],[Local Authority DQ]],ConsolGeog[la_name],0)))</f>
        <v/>
      </c>
      <c r="S273" s="41" t="str">
        <f>IF(OR(CentrepointSourced[[#This Row],[Country]]="Northern Ireland",CentrepointSourced[[#This Row],[Country]]="Scotland",CentrepointSourced[[#This Row],[Country]]="Wales"),"Local Authority",CentrepointSourced[[#This Row],[LA type]])</f>
        <v>County</v>
      </c>
      <c r="T273" s="41">
        <f>IF(TRIM(CentrepointSourced[[#This Row],[Presented HS]])="",0,IF(CentrepointSourced[[#This Row],[Presented HS]]="&lt;5",2.5,IF(CentrepointSourced[[#This Row],[Presented HS]]="&lt;10",5,VALUE(TRIM(CentrepointSourced[[#This Row],[Presented HS]])))))</f>
        <v>0</v>
      </c>
      <c r="U273" s="41">
        <f>IF(TRIM(CentrepointSourced[[#This Row],[Assessed HS]])="",0,IF(CentrepointSourced[[#This Row],[Assessed HS]]="&lt;5",2.5,IF(CentrepointSourced[[#This Row],[Assessed HS]]="&lt;10",5,VALUE(TRIM(CentrepointSourced[[#This Row],[Assessed HS]])))))</f>
        <v>0</v>
      </c>
      <c r="V273" s="41">
        <f>IF(TRIM(CentrepointSourced[[#This Row],[Presented CS]])="",0,IF(CentrepointSourced[[#This Row],[Presented CS]]="&lt;5",2.5,IF(CentrepointSourced[[#This Row],[Presented CS]]="&lt;10",5,VALUE(TRIM(CentrepointSourced[[#This Row],[Presented CS]])))))</f>
        <v>0</v>
      </c>
      <c r="W273" s="41">
        <f>IF(TRIM(CentrepointSourced[[#This Row],[Assessed CS]])="",0,IF(CentrepointSourced[[#This Row],[Assessed CS]]="&lt;5",2.5,IF(CentrepointSourced[[#This Row],[Assessed CS]]="&lt;10",5,VALUE(TRIM(CentrepointSourced[[#This Row],[Assessed CS]])))))</f>
        <v>0</v>
      </c>
      <c r="X273" s="111">
        <f>IF(CentrepointSourced[[#This Row],[Age]]="16-17",CentrepointSourced[[#This Row],[Presented HS DQ]],0)</f>
        <v>0</v>
      </c>
      <c r="Y273" s="111">
        <f>IF(CentrepointSourced[[#This Row],[Age]]="16-24",CentrepointSourced[[#This Row],[Presented HS DQ]],0)</f>
        <v>0</v>
      </c>
      <c r="Z273" s="111">
        <f>IF(CentrepointSourced[[#This Row],[Age]]="18-24",CentrepointSourced[[#This Row],[Presented HS DQ]],0)</f>
        <v>0</v>
      </c>
      <c r="AA273" s="111">
        <f>IF(CentrepointSourced[[#This Row],[Age]]="16-17",CentrepointSourced[[#This Row],[Presented CS DQ]],0)</f>
        <v>0</v>
      </c>
      <c r="AB273" s="111">
        <f>IF(CentrepointSourced[[#This Row],[Age]]="16-24",CentrepointSourced[[#This Row],[Presented CS DQ]],0)</f>
        <v>0</v>
      </c>
      <c r="AC273" s="111">
        <f>IF(CentrepointSourced[[#This Row],[Age]]="18-24",CentrepointSourced[[#This Row],[Presented CS DQ]],0)</f>
        <v>0</v>
      </c>
      <c r="AD273" s="107">
        <f>IF(CentrepointSourced[[#This Row],[Age]]="16-17",CentrepointSourced[[#This Row],[Assessed HS DQ]],0)</f>
        <v>0</v>
      </c>
      <c r="AE273" s="107">
        <f>IF(CentrepointSourced[[#This Row],[Age]]="16-24",CentrepointSourced[[#This Row],[Assessed HS DQ]],0)</f>
        <v>0</v>
      </c>
      <c r="AF273" s="107">
        <f>IF(CentrepointSourced[[#This Row],[Age]]="18-24",CentrepointSourced[[#This Row],[Assessed HS DQ]],0)</f>
        <v>0</v>
      </c>
      <c r="AG273" s="107">
        <f>IF(CentrepointSourced[[#This Row],[Age]]="16-17",CentrepointSourced[[#This Row],[Assessed CS DQ]],0)</f>
        <v>0</v>
      </c>
      <c r="AH273" s="107">
        <f>IF(CentrepointSourced[[#This Row],[Age]]="16-24",CentrepointSourced[[#This Row],[Assessed CS DQ]],0)</f>
        <v>0</v>
      </c>
      <c r="AI273" s="107">
        <f>IF(CentrepointSourced[[#This Row],[Age]]="18-24",CentrepointSourced[[#This Row],[Assessed CS DQ]],0)</f>
        <v>0</v>
      </c>
    </row>
    <row r="274" spans="1:35" ht="13.5" customHeight="1">
      <c r="A274" s="46" t="s">
        <v>40</v>
      </c>
      <c r="B274" s="46" t="s">
        <v>308</v>
      </c>
      <c r="C274" s="46" t="s">
        <v>299</v>
      </c>
      <c r="D274" s="46" t="s">
        <v>34</v>
      </c>
      <c r="E274" s="46">
        <v>2013</v>
      </c>
      <c r="F274" s="67" t="s">
        <v>25</v>
      </c>
      <c r="G274" s="67"/>
      <c r="H274" s="79"/>
      <c r="I274" s="45"/>
      <c r="J274" s="45"/>
      <c r="K274" s="46">
        <v>156</v>
      </c>
      <c r="L274" s="45"/>
      <c r="M274" s="45"/>
      <c r="N274" s="45"/>
      <c r="O274" s="45"/>
      <c r="P274" s="45"/>
      <c r="Q274" s="41" t="str">
        <f>IF(CentrepointSourced[[#This Row],[Country]]="Northern Ireland","Northern Ireland",IFERROR(VLOOKUP(CentrepointSourced[[#This Row],[Local Authority]],LKP_LANameDQ[],2,FALSE),CentrepointSourced[[#This Row],[Local Authority]]))</f>
        <v>Cumbria</v>
      </c>
      <c r="R274" s="41" t="str">
        <f>IF(CentrepointSourced[[#This Row],[LA type]]="County","",INDEX(ConsolGeog[lad14cd],MATCH(CentrepointSourced[[#This Row],[Local Authority DQ]],ConsolGeog[la_name],0)))</f>
        <v/>
      </c>
      <c r="S274" s="41" t="str">
        <f>IF(OR(CentrepointSourced[[#This Row],[Country]]="Northern Ireland",CentrepointSourced[[#This Row],[Country]]="Scotland",CentrepointSourced[[#This Row],[Country]]="Wales"),"Local Authority",CentrepointSourced[[#This Row],[LA type]])</f>
        <v>County</v>
      </c>
      <c r="T274" s="41">
        <f>IF(TRIM(CentrepointSourced[[#This Row],[Presented HS]])="",0,IF(CentrepointSourced[[#This Row],[Presented HS]]="&lt;5",2.5,IF(CentrepointSourced[[#This Row],[Presented HS]]="&lt;10",5,VALUE(TRIM(CentrepointSourced[[#This Row],[Presented HS]])))))</f>
        <v>0</v>
      </c>
      <c r="U274" s="41">
        <f>IF(TRIM(CentrepointSourced[[#This Row],[Assessed HS]])="",0,IF(CentrepointSourced[[#This Row],[Assessed HS]]="&lt;5",2.5,IF(CentrepointSourced[[#This Row],[Assessed HS]]="&lt;10",5,VALUE(TRIM(CentrepointSourced[[#This Row],[Assessed HS]])))))</f>
        <v>0</v>
      </c>
      <c r="V274" s="41">
        <f>IF(TRIM(CentrepointSourced[[#This Row],[Presented CS]])="",0,IF(CentrepointSourced[[#This Row],[Presented CS]]="&lt;5",2.5,IF(CentrepointSourced[[#This Row],[Presented CS]]="&lt;10",5,VALUE(TRIM(CentrepointSourced[[#This Row],[Presented CS]])))))</f>
        <v>156</v>
      </c>
      <c r="W274" s="41">
        <f>IF(TRIM(CentrepointSourced[[#This Row],[Assessed CS]])="",0,IF(CentrepointSourced[[#This Row],[Assessed CS]]="&lt;5",2.5,IF(CentrepointSourced[[#This Row],[Assessed CS]]="&lt;10",5,VALUE(TRIM(CentrepointSourced[[#This Row],[Assessed CS]])))))</f>
        <v>0</v>
      </c>
      <c r="X274" s="111">
        <f>IF(CentrepointSourced[[#This Row],[Age]]="16-17",CentrepointSourced[[#This Row],[Presented HS DQ]],0)</f>
        <v>0</v>
      </c>
      <c r="Y274" s="111">
        <f>IF(CentrepointSourced[[#This Row],[Age]]="16-24",CentrepointSourced[[#This Row],[Presented HS DQ]],0)</f>
        <v>0</v>
      </c>
      <c r="Z274" s="111">
        <f>IF(CentrepointSourced[[#This Row],[Age]]="18-24",CentrepointSourced[[#This Row],[Presented HS DQ]],0)</f>
        <v>0</v>
      </c>
      <c r="AA274" s="111">
        <f>IF(CentrepointSourced[[#This Row],[Age]]="16-17",CentrepointSourced[[#This Row],[Presented CS DQ]],0)</f>
        <v>156</v>
      </c>
      <c r="AB274" s="111">
        <f>IF(CentrepointSourced[[#This Row],[Age]]="16-24",CentrepointSourced[[#This Row],[Presented CS DQ]],0)</f>
        <v>0</v>
      </c>
      <c r="AC274" s="111">
        <f>IF(CentrepointSourced[[#This Row],[Age]]="18-24",CentrepointSourced[[#This Row],[Presented CS DQ]],0)</f>
        <v>0</v>
      </c>
      <c r="AD274" s="107">
        <f>IF(CentrepointSourced[[#This Row],[Age]]="16-17",CentrepointSourced[[#This Row],[Assessed HS DQ]],0)</f>
        <v>0</v>
      </c>
      <c r="AE274" s="107">
        <f>IF(CentrepointSourced[[#This Row],[Age]]="16-24",CentrepointSourced[[#This Row],[Assessed HS DQ]],0)</f>
        <v>0</v>
      </c>
      <c r="AF274" s="107">
        <f>IF(CentrepointSourced[[#This Row],[Age]]="18-24",CentrepointSourced[[#This Row],[Assessed HS DQ]],0)</f>
        <v>0</v>
      </c>
      <c r="AG274" s="107">
        <f>IF(CentrepointSourced[[#This Row],[Age]]="16-17",CentrepointSourced[[#This Row],[Assessed CS DQ]],0)</f>
        <v>0</v>
      </c>
      <c r="AH274" s="107">
        <f>IF(CentrepointSourced[[#This Row],[Age]]="16-24",CentrepointSourced[[#This Row],[Assessed CS DQ]],0)</f>
        <v>0</v>
      </c>
      <c r="AI274" s="107">
        <f>IF(CentrepointSourced[[#This Row],[Age]]="18-24",CentrepointSourced[[#This Row],[Assessed CS DQ]],0)</f>
        <v>0</v>
      </c>
    </row>
    <row r="275" spans="1:35" ht="13.5" customHeight="1">
      <c r="A275" s="46" t="s">
        <v>40</v>
      </c>
      <c r="B275" s="46" t="s">
        <v>308</v>
      </c>
      <c r="C275" s="46" t="s">
        <v>299</v>
      </c>
      <c r="D275" s="46"/>
      <c r="E275" s="46">
        <v>2014</v>
      </c>
      <c r="F275" s="67" t="s">
        <v>25</v>
      </c>
      <c r="G275" s="67"/>
      <c r="H275" s="79"/>
      <c r="I275" s="45"/>
      <c r="J275" s="45"/>
      <c r="K275" s="46"/>
      <c r="L275" s="45">
        <v>114</v>
      </c>
      <c r="M275" s="45">
        <v>50</v>
      </c>
      <c r="N275" s="45">
        <v>0</v>
      </c>
      <c r="O275" s="45"/>
      <c r="P275" s="45"/>
      <c r="Q275" s="41" t="str">
        <f>IF(CentrepointSourced[[#This Row],[Country]]="Northern Ireland","Northern Ireland",IFERROR(VLOOKUP(CentrepointSourced[[#This Row],[Local Authority]],LKP_LANameDQ[],2,FALSE),CentrepointSourced[[#This Row],[Local Authority]]))</f>
        <v>Cumbria</v>
      </c>
      <c r="R275" s="41" t="str">
        <f>IF(CentrepointSourced[[#This Row],[LA type]]="County","",INDEX(ConsolGeog[lad14cd],MATCH(CentrepointSourced[[#This Row],[Local Authority DQ]],ConsolGeog[la_name],0)))</f>
        <v/>
      </c>
      <c r="S275" s="41" t="str">
        <f>IF(OR(CentrepointSourced[[#This Row],[Country]]="Northern Ireland",CentrepointSourced[[#This Row],[Country]]="Scotland",CentrepointSourced[[#This Row],[Country]]="Wales"),"Local Authority",CentrepointSourced[[#This Row],[LA type]])</f>
        <v>County</v>
      </c>
      <c r="T275" s="41">
        <f>IF(TRIM(CentrepointSourced[[#This Row],[Presented HS]])="",0,IF(CentrepointSourced[[#This Row],[Presented HS]]="&lt;5",2.5,IF(CentrepointSourced[[#This Row],[Presented HS]]="&lt;10",5,VALUE(TRIM(CentrepointSourced[[#This Row],[Presented HS]])))))</f>
        <v>0</v>
      </c>
      <c r="U275" s="41">
        <f>IF(TRIM(CentrepointSourced[[#This Row],[Assessed HS]])="",0,IF(CentrepointSourced[[#This Row],[Assessed HS]]="&lt;5",2.5,IF(CentrepointSourced[[#This Row],[Assessed HS]]="&lt;10",5,VALUE(TRIM(CentrepointSourced[[#This Row],[Assessed HS]])))))</f>
        <v>0</v>
      </c>
      <c r="V275" s="41">
        <f>IF(TRIM(CentrepointSourced[[#This Row],[Presented CS]])="",0,IF(CentrepointSourced[[#This Row],[Presented CS]]="&lt;5",2.5,IF(CentrepointSourced[[#This Row],[Presented CS]]="&lt;10",5,VALUE(TRIM(CentrepointSourced[[#This Row],[Presented CS]])))))</f>
        <v>0</v>
      </c>
      <c r="W275" s="41">
        <f>IF(TRIM(CentrepointSourced[[#This Row],[Assessed CS]])="",0,IF(CentrepointSourced[[#This Row],[Assessed CS]]="&lt;5",2.5,IF(CentrepointSourced[[#This Row],[Assessed CS]]="&lt;10",5,VALUE(TRIM(CentrepointSourced[[#This Row],[Assessed CS]])))))</f>
        <v>114</v>
      </c>
      <c r="X275" s="111">
        <f>IF(CentrepointSourced[[#This Row],[Age]]="16-17",CentrepointSourced[[#This Row],[Presented HS DQ]],0)</f>
        <v>0</v>
      </c>
      <c r="Y275" s="111">
        <f>IF(CentrepointSourced[[#This Row],[Age]]="16-24",CentrepointSourced[[#This Row],[Presented HS DQ]],0)</f>
        <v>0</v>
      </c>
      <c r="Z275" s="111">
        <f>IF(CentrepointSourced[[#This Row],[Age]]="18-24",CentrepointSourced[[#This Row],[Presented HS DQ]],0)</f>
        <v>0</v>
      </c>
      <c r="AA275" s="111">
        <f>IF(CentrepointSourced[[#This Row],[Age]]="16-17",CentrepointSourced[[#This Row],[Presented CS DQ]],0)</f>
        <v>0</v>
      </c>
      <c r="AB275" s="111">
        <f>IF(CentrepointSourced[[#This Row],[Age]]="16-24",CentrepointSourced[[#This Row],[Presented CS DQ]],0)</f>
        <v>0</v>
      </c>
      <c r="AC275" s="111">
        <f>IF(CentrepointSourced[[#This Row],[Age]]="18-24",CentrepointSourced[[#This Row],[Presented CS DQ]],0)</f>
        <v>0</v>
      </c>
      <c r="AD275" s="107">
        <f>IF(CentrepointSourced[[#This Row],[Age]]="16-17",CentrepointSourced[[#This Row],[Assessed HS DQ]],0)</f>
        <v>0</v>
      </c>
      <c r="AE275" s="107">
        <f>IF(CentrepointSourced[[#This Row],[Age]]="16-24",CentrepointSourced[[#This Row],[Assessed HS DQ]],0)</f>
        <v>0</v>
      </c>
      <c r="AF275" s="107">
        <f>IF(CentrepointSourced[[#This Row],[Age]]="18-24",CentrepointSourced[[#This Row],[Assessed HS DQ]],0)</f>
        <v>0</v>
      </c>
      <c r="AG275" s="107">
        <f>IF(CentrepointSourced[[#This Row],[Age]]="16-17",CentrepointSourced[[#This Row],[Assessed CS DQ]],0)</f>
        <v>114</v>
      </c>
      <c r="AH275" s="107">
        <f>IF(CentrepointSourced[[#This Row],[Age]]="16-24",CentrepointSourced[[#This Row],[Assessed CS DQ]],0)</f>
        <v>0</v>
      </c>
      <c r="AI275" s="107">
        <f>IF(CentrepointSourced[[#This Row],[Age]]="18-24",CentrepointSourced[[#This Row],[Assessed CS DQ]],0)</f>
        <v>0</v>
      </c>
    </row>
    <row r="276" spans="1:35" ht="13.5" customHeight="1">
      <c r="A276" s="46" t="s">
        <v>40</v>
      </c>
      <c r="B276" s="46" t="s">
        <v>308</v>
      </c>
      <c r="C276" s="46" t="s">
        <v>299</v>
      </c>
      <c r="D276" s="46"/>
      <c r="E276" s="46">
        <v>2014</v>
      </c>
      <c r="F276" s="67" t="s">
        <v>26</v>
      </c>
      <c r="G276" s="77"/>
      <c r="H276" s="80"/>
      <c r="I276" s="81"/>
      <c r="J276" s="81"/>
      <c r="K276" s="46"/>
      <c r="L276" s="45"/>
      <c r="M276" s="45"/>
      <c r="N276" s="45"/>
      <c r="O276" s="45"/>
      <c r="P276" s="45"/>
      <c r="Q276" s="41" t="str">
        <f>IF(CentrepointSourced[[#This Row],[Country]]="Northern Ireland","Northern Ireland",IFERROR(VLOOKUP(CentrepointSourced[[#This Row],[Local Authority]],LKP_LANameDQ[],2,FALSE),CentrepointSourced[[#This Row],[Local Authority]]))</f>
        <v>Cumbria</v>
      </c>
      <c r="R276" s="41" t="str">
        <f>IF(CentrepointSourced[[#This Row],[LA type]]="County","",INDEX(ConsolGeog[lad14cd],MATCH(CentrepointSourced[[#This Row],[Local Authority DQ]],ConsolGeog[la_name],0)))</f>
        <v/>
      </c>
      <c r="S276" s="41" t="str">
        <f>IF(OR(CentrepointSourced[[#This Row],[Country]]="Northern Ireland",CentrepointSourced[[#This Row],[Country]]="Scotland",CentrepointSourced[[#This Row],[Country]]="Wales"),"Local Authority",CentrepointSourced[[#This Row],[LA type]])</f>
        <v>County</v>
      </c>
      <c r="T276" s="41">
        <f>IF(TRIM(CentrepointSourced[[#This Row],[Presented HS]])="",0,IF(CentrepointSourced[[#This Row],[Presented HS]]="&lt;5",2.5,IF(CentrepointSourced[[#This Row],[Presented HS]]="&lt;10",5,VALUE(TRIM(CentrepointSourced[[#This Row],[Presented HS]])))))</f>
        <v>0</v>
      </c>
      <c r="U276" s="41">
        <f>IF(TRIM(CentrepointSourced[[#This Row],[Assessed HS]])="",0,IF(CentrepointSourced[[#This Row],[Assessed HS]]="&lt;5",2.5,IF(CentrepointSourced[[#This Row],[Assessed HS]]="&lt;10",5,VALUE(TRIM(CentrepointSourced[[#This Row],[Assessed HS]])))))</f>
        <v>0</v>
      </c>
      <c r="V276" s="41">
        <f>IF(TRIM(CentrepointSourced[[#This Row],[Presented CS]])="",0,IF(CentrepointSourced[[#This Row],[Presented CS]]="&lt;5",2.5,IF(CentrepointSourced[[#This Row],[Presented CS]]="&lt;10",5,VALUE(TRIM(CentrepointSourced[[#This Row],[Presented CS]])))))</f>
        <v>0</v>
      </c>
      <c r="W276" s="41">
        <f>IF(TRIM(CentrepointSourced[[#This Row],[Assessed CS]])="",0,IF(CentrepointSourced[[#This Row],[Assessed CS]]="&lt;5",2.5,IF(CentrepointSourced[[#This Row],[Assessed CS]]="&lt;10",5,VALUE(TRIM(CentrepointSourced[[#This Row],[Assessed CS]])))))</f>
        <v>0</v>
      </c>
      <c r="X276" s="111">
        <f>IF(CentrepointSourced[[#This Row],[Age]]="16-17",CentrepointSourced[[#This Row],[Presented HS DQ]],0)</f>
        <v>0</v>
      </c>
      <c r="Y276" s="111">
        <f>IF(CentrepointSourced[[#This Row],[Age]]="16-24",CentrepointSourced[[#This Row],[Presented HS DQ]],0)</f>
        <v>0</v>
      </c>
      <c r="Z276" s="111">
        <f>IF(CentrepointSourced[[#This Row],[Age]]="18-24",CentrepointSourced[[#This Row],[Presented HS DQ]],0)</f>
        <v>0</v>
      </c>
      <c r="AA276" s="111">
        <f>IF(CentrepointSourced[[#This Row],[Age]]="16-17",CentrepointSourced[[#This Row],[Presented CS DQ]],0)</f>
        <v>0</v>
      </c>
      <c r="AB276" s="111">
        <f>IF(CentrepointSourced[[#This Row],[Age]]="16-24",CentrepointSourced[[#This Row],[Presented CS DQ]],0)</f>
        <v>0</v>
      </c>
      <c r="AC276" s="111">
        <f>IF(CentrepointSourced[[#This Row],[Age]]="18-24",CentrepointSourced[[#This Row],[Presented CS DQ]],0)</f>
        <v>0</v>
      </c>
      <c r="AD276" s="107">
        <f>IF(CentrepointSourced[[#This Row],[Age]]="16-17",CentrepointSourced[[#This Row],[Assessed HS DQ]],0)</f>
        <v>0</v>
      </c>
      <c r="AE276" s="107">
        <f>IF(CentrepointSourced[[#This Row],[Age]]="16-24",CentrepointSourced[[#This Row],[Assessed HS DQ]],0)</f>
        <v>0</v>
      </c>
      <c r="AF276" s="107">
        <f>IF(CentrepointSourced[[#This Row],[Age]]="18-24",CentrepointSourced[[#This Row],[Assessed HS DQ]],0)</f>
        <v>0</v>
      </c>
      <c r="AG276" s="107">
        <f>IF(CentrepointSourced[[#This Row],[Age]]="16-17",CentrepointSourced[[#This Row],[Assessed CS DQ]],0)</f>
        <v>0</v>
      </c>
      <c r="AH276" s="107">
        <f>IF(CentrepointSourced[[#This Row],[Age]]="16-24",CentrepointSourced[[#This Row],[Assessed CS DQ]],0)</f>
        <v>0</v>
      </c>
      <c r="AI276" s="107">
        <f>IF(CentrepointSourced[[#This Row],[Age]]="18-24",CentrepointSourced[[#This Row],[Assessed CS DQ]],0)</f>
        <v>0</v>
      </c>
    </row>
    <row r="277" spans="1:35" customFormat="1" ht="13.5" customHeight="1">
      <c r="A277" s="45" t="s">
        <v>40</v>
      </c>
      <c r="B277" s="62" t="s">
        <v>231</v>
      </c>
      <c r="C277" s="45" t="s">
        <v>42</v>
      </c>
      <c r="D277" s="62"/>
      <c r="E277" s="67">
        <v>2012</v>
      </c>
      <c r="F277" s="67" t="s">
        <v>25</v>
      </c>
      <c r="G277" s="77">
        <v>16</v>
      </c>
      <c r="H277" s="78"/>
      <c r="I277" s="77">
        <v>2</v>
      </c>
      <c r="J277" s="81"/>
      <c r="K277" s="45"/>
      <c r="L277" s="45"/>
      <c r="M277" s="45"/>
      <c r="N277" s="45"/>
      <c r="O277" s="45"/>
      <c r="P277" s="45"/>
      <c r="Q277" s="43" t="str">
        <f>IF(CentrepointSourced[[#This Row],[Country]]="Northern Ireland","Northern Ireland",IFERROR(VLOOKUP(CentrepointSourced[[#This Row],[Local Authority]],LKP_LANameDQ[],2,FALSE),CentrepointSourced[[#This Row],[Local Authority]]))</f>
        <v>Dacorum</v>
      </c>
      <c r="R277" s="43" t="str">
        <f>IF(CentrepointSourced[[#This Row],[LA type]]="County","",INDEX(ConsolGeog[lad14cd],MATCH(CentrepointSourced[[#This Row],[Local Authority DQ]],ConsolGeog[la_name],0)))</f>
        <v>E07000096</v>
      </c>
      <c r="S277" s="43" t="str">
        <f>IF(OR(CentrepointSourced[[#This Row],[Country]]="Northern Ireland",CentrepointSourced[[#This Row],[Country]]="Scotland",CentrepointSourced[[#This Row],[Country]]="Wales"),"Local Authority",CentrepointSourced[[#This Row],[LA type]])</f>
        <v>District</v>
      </c>
      <c r="T277" s="43">
        <f>IF(TRIM(CentrepointSourced[[#This Row],[Presented HS]])="",0,IF(CentrepointSourced[[#This Row],[Presented HS]]="&lt;5",2.5,IF(CentrepointSourced[[#This Row],[Presented HS]]="&lt;10",5,VALUE(TRIM(CentrepointSourced[[#This Row],[Presented HS]])))))</f>
        <v>16</v>
      </c>
      <c r="U277" s="43">
        <f>IF(TRIM(CentrepointSourced[[#This Row],[Assessed HS]])="",0,IF(CentrepointSourced[[#This Row],[Assessed HS]]="&lt;5",2.5,IF(CentrepointSourced[[#This Row],[Assessed HS]]="&lt;10",5,VALUE(TRIM(CentrepointSourced[[#This Row],[Assessed HS]])))))</f>
        <v>0</v>
      </c>
      <c r="V277" s="43">
        <f>IF(TRIM(CentrepointSourced[[#This Row],[Presented CS]])="",0,IF(CentrepointSourced[[#This Row],[Presented CS]]="&lt;5",2.5,IF(CentrepointSourced[[#This Row],[Presented CS]]="&lt;10",5,VALUE(TRIM(CentrepointSourced[[#This Row],[Presented CS]])))))</f>
        <v>0</v>
      </c>
      <c r="W277" s="43">
        <f>IF(TRIM(CentrepointSourced[[#This Row],[Assessed CS]])="",0,IF(CentrepointSourced[[#This Row],[Assessed CS]]="&lt;5",2.5,IF(CentrepointSourced[[#This Row],[Assessed CS]]="&lt;10",5,VALUE(TRIM(CentrepointSourced[[#This Row],[Assessed CS]])))))</f>
        <v>0</v>
      </c>
      <c r="X277" s="106">
        <f>IF(CentrepointSourced[[#This Row],[Age]]="16-17",CentrepointSourced[[#This Row],[Presented HS DQ]],0)</f>
        <v>16</v>
      </c>
      <c r="Y277" s="106">
        <f>IF(CentrepointSourced[[#This Row],[Age]]="16-24",CentrepointSourced[[#This Row],[Presented HS DQ]],0)</f>
        <v>0</v>
      </c>
      <c r="Z277" s="106">
        <f>IF(CentrepointSourced[[#This Row],[Age]]="18-24",CentrepointSourced[[#This Row],[Presented HS DQ]],0)</f>
        <v>0</v>
      </c>
      <c r="AA277" s="106">
        <f>IF(CentrepointSourced[[#This Row],[Age]]="16-17",CentrepointSourced[[#This Row],[Presented CS DQ]],0)</f>
        <v>0</v>
      </c>
      <c r="AB277" s="106">
        <f>IF(CentrepointSourced[[#This Row],[Age]]="16-24",CentrepointSourced[[#This Row],[Presented CS DQ]],0)</f>
        <v>0</v>
      </c>
      <c r="AC277" s="106">
        <f>IF(CentrepointSourced[[#This Row],[Age]]="18-24",CentrepointSourced[[#This Row],[Presented CS DQ]],0)</f>
        <v>0</v>
      </c>
      <c r="AD277" s="107">
        <f>IF(CentrepointSourced[[#This Row],[Age]]="16-17",CentrepointSourced[[#This Row],[Assessed HS DQ]],0)</f>
        <v>0</v>
      </c>
      <c r="AE277" s="107">
        <f>IF(CentrepointSourced[[#This Row],[Age]]="16-24",CentrepointSourced[[#This Row],[Assessed HS DQ]],0)</f>
        <v>0</v>
      </c>
      <c r="AF277" s="107">
        <f>IF(CentrepointSourced[[#This Row],[Age]]="18-24",CentrepointSourced[[#This Row],[Assessed HS DQ]],0)</f>
        <v>0</v>
      </c>
      <c r="AG277" s="107">
        <f>IF(CentrepointSourced[[#This Row],[Age]]="16-17",CentrepointSourced[[#This Row],[Assessed CS DQ]],0)</f>
        <v>0</v>
      </c>
      <c r="AH277" s="107">
        <f>IF(CentrepointSourced[[#This Row],[Age]]="16-24",CentrepointSourced[[#This Row],[Assessed CS DQ]],0)</f>
        <v>0</v>
      </c>
      <c r="AI277" s="107">
        <f>IF(CentrepointSourced[[#This Row],[Age]]="18-24",CentrepointSourced[[#This Row],[Assessed CS DQ]],0)</f>
        <v>0</v>
      </c>
    </row>
    <row r="278" spans="1:35" customFormat="1" ht="13.5" customHeight="1">
      <c r="A278" s="45" t="s">
        <v>40</v>
      </c>
      <c r="B278" s="62" t="s">
        <v>231</v>
      </c>
      <c r="C278" s="45" t="s">
        <v>42</v>
      </c>
      <c r="D278" s="62"/>
      <c r="E278" s="67">
        <v>2012</v>
      </c>
      <c r="F278" s="67" t="s">
        <v>26</v>
      </c>
      <c r="G278" s="77">
        <v>28</v>
      </c>
      <c r="H278" s="78">
        <v>47</v>
      </c>
      <c r="I278" s="77">
        <v>26</v>
      </c>
      <c r="J278" s="81"/>
      <c r="K278" s="45"/>
      <c r="L278" s="45"/>
      <c r="M278" s="45"/>
      <c r="N278" s="45"/>
      <c r="O278" s="45"/>
      <c r="P278" s="45"/>
      <c r="Q278" s="43" t="str">
        <f>IF(CentrepointSourced[[#This Row],[Country]]="Northern Ireland","Northern Ireland",IFERROR(VLOOKUP(CentrepointSourced[[#This Row],[Local Authority]],LKP_LANameDQ[],2,FALSE),CentrepointSourced[[#This Row],[Local Authority]]))</f>
        <v>Dacorum</v>
      </c>
      <c r="R278" s="43" t="str">
        <f>IF(CentrepointSourced[[#This Row],[LA type]]="County","",INDEX(ConsolGeog[lad14cd],MATCH(CentrepointSourced[[#This Row],[Local Authority DQ]],ConsolGeog[la_name],0)))</f>
        <v>E07000096</v>
      </c>
      <c r="S278" s="43" t="str">
        <f>IF(OR(CentrepointSourced[[#This Row],[Country]]="Northern Ireland",CentrepointSourced[[#This Row],[Country]]="Scotland",CentrepointSourced[[#This Row],[Country]]="Wales"),"Local Authority",CentrepointSourced[[#This Row],[LA type]])</f>
        <v>District</v>
      </c>
      <c r="T278" s="43">
        <f>IF(TRIM(CentrepointSourced[[#This Row],[Presented HS]])="",0,IF(CentrepointSourced[[#This Row],[Presented HS]]="&lt;5",2.5,IF(CentrepointSourced[[#This Row],[Presented HS]]="&lt;10",5,VALUE(TRIM(CentrepointSourced[[#This Row],[Presented HS]])))))</f>
        <v>28</v>
      </c>
      <c r="U278" s="43">
        <f>IF(TRIM(CentrepointSourced[[#This Row],[Assessed HS]])="",0,IF(CentrepointSourced[[#This Row],[Assessed HS]]="&lt;5",2.5,IF(CentrepointSourced[[#This Row],[Assessed HS]]="&lt;10",5,VALUE(TRIM(CentrepointSourced[[#This Row],[Assessed HS]])))))</f>
        <v>47</v>
      </c>
      <c r="V278" s="43">
        <f>IF(TRIM(CentrepointSourced[[#This Row],[Presented CS]])="",0,IF(CentrepointSourced[[#This Row],[Presented CS]]="&lt;5",2.5,IF(CentrepointSourced[[#This Row],[Presented CS]]="&lt;10",5,VALUE(TRIM(CentrepointSourced[[#This Row],[Presented CS]])))))</f>
        <v>0</v>
      </c>
      <c r="W278" s="43">
        <f>IF(TRIM(CentrepointSourced[[#This Row],[Assessed CS]])="",0,IF(CentrepointSourced[[#This Row],[Assessed CS]]="&lt;5",2.5,IF(CentrepointSourced[[#This Row],[Assessed CS]]="&lt;10",5,VALUE(TRIM(CentrepointSourced[[#This Row],[Assessed CS]])))))</f>
        <v>0</v>
      </c>
      <c r="X278" s="106">
        <f>IF(CentrepointSourced[[#This Row],[Age]]="16-17",CentrepointSourced[[#This Row],[Presented HS DQ]],0)</f>
        <v>0</v>
      </c>
      <c r="Y278" s="106">
        <f>IF(CentrepointSourced[[#This Row],[Age]]="16-24",CentrepointSourced[[#This Row],[Presented HS DQ]],0)</f>
        <v>0</v>
      </c>
      <c r="Z278" s="106">
        <f>IF(CentrepointSourced[[#This Row],[Age]]="18-24",CentrepointSourced[[#This Row],[Presented HS DQ]],0)</f>
        <v>28</v>
      </c>
      <c r="AA278" s="106">
        <f>IF(CentrepointSourced[[#This Row],[Age]]="16-17",CentrepointSourced[[#This Row],[Presented CS DQ]],0)</f>
        <v>0</v>
      </c>
      <c r="AB278" s="106">
        <f>IF(CentrepointSourced[[#This Row],[Age]]="16-24",CentrepointSourced[[#This Row],[Presented CS DQ]],0)</f>
        <v>0</v>
      </c>
      <c r="AC278" s="106">
        <f>IF(CentrepointSourced[[#This Row],[Age]]="18-24",CentrepointSourced[[#This Row],[Presented CS DQ]],0)</f>
        <v>0</v>
      </c>
      <c r="AD278" s="107">
        <f>IF(CentrepointSourced[[#This Row],[Age]]="16-17",CentrepointSourced[[#This Row],[Assessed HS DQ]],0)</f>
        <v>0</v>
      </c>
      <c r="AE278" s="107">
        <f>IF(CentrepointSourced[[#This Row],[Age]]="16-24",CentrepointSourced[[#This Row],[Assessed HS DQ]],0)</f>
        <v>0</v>
      </c>
      <c r="AF278" s="107">
        <f>IF(CentrepointSourced[[#This Row],[Age]]="18-24",CentrepointSourced[[#This Row],[Assessed HS DQ]],0)</f>
        <v>47</v>
      </c>
      <c r="AG278" s="107">
        <f>IF(CentrepointSourced[[#This Row],[Age]]="16-17",CentrepointSourced[[#This Row],[Assessed CS DQ]],0)</f>
        <v>0</v>
      </c>
      <c r="AH278" s="107">
        <f>IF(CentrepointSourced[[#This Row],[Age]]="16-24",CentrepointSourced[[#This Row],[Assessed CS DQ]],0)</f>
        <v>0</v>
      </c>
      <c r="AI278" s="107">
        <f>IF(CentrepointSourced[[#This Row],[Age]]="18-24",CentrepointSourced[[#This Row],[Assessed CS DQ]],0)</f>
        <v>0</v>
      </c>
    </row>
    <row r="279" spans="1:35" customFormat="1" ht="13.5" customHeight="1">
      <c r="A279" s="45" t="s">
        <v>40</v>
      </c>
      <c r="B279" s="62" t="s">
        <v>231</v>
      </c>
      <c r="C279" s="45" t="s">
        <v>42</v>
      </c>
      <c r="D279" s="62"/>
      <c r="E279" s="67">
        <v>2013</v>
      </c>
      <c r="F279" s="67" t="s">
        <v>25</v>
      </c>
      <c r="G279" s="77">
        <v>15</v>
      </c>
      <c r="H279" s="78"/>
      <c r="I279" s="77">
        <v>0</v>
      </c>
      <c r="J279" s="81"/>
      <c r="K279" s="45"/>
      <c r="L279" s="45"/>
      <c r="M279" s="45"/>
      <c r="N279" s="45"/>
      <c r="O279" s="45"/>
      <c r="P279" s="45"/>
      <c r="Q279" s="43" t="str">
        <f>IF(CentrepointSourced[[#This Row],[Country]]="Northern Ireland","Northern Ireland",IFERROR(VLOOKUP(CentrepointSourced[[#This Row],[Local Authority]],LKP_LANameDQ[],2,FALSE),CentrepointSourced[[#This Row],[Local Authority]]))</f>
        <v>Dacorum</v>
      </c>
      <c r="R279" s="43" t="str">
        <f>IF(CentrepointSourced[[#This Row],[LA type]]="County","",INDEX(ConsolGeog[lad14cd],MATCH(CentrepointSourced[[#This Row],[Local Authority DQ]],ConsolGeog[la_name],0)))</f>
        <v>E07000096</v>
      </c>
      <c r="S279" s="43" t="str">
        <f>IF(OR(CentrepointSourced[[#This Row],[Country]]="Northern Ireland",CentrepointSourced[[#This Row],[Country]]="Scotland",CentrepointSourced[[#This Row],[Country]]="Wales"),"Local Authority",CentrepointSourced[[#This Row],[LA type]])</f>
        <v>District</v>
      </c>
      <c r="T279" s="43">
        <f>IF(TRIM(CentrepointSourced[[#This Row],[Presented HS]])="",0,IF(CentrepointSourced[[#This Row],[Presented HS]]="&lt;5",2.5,IF(CentrepointSourced[[#This Row],[Presented HS]]="&lt;10",5,VALUE(TRIM(CentrepointSourced[[#This Row],[Presented HS]])))))</f>
        <v>15</v>
      </c>
      <c r="U279" s="43">
        <f>IF(TRIM(CentrepointSourced[[#This Row],[Assessed HS]])="",0,IF(CentrepointSourced[[#This Row],[Assessed HS]]="&lt;5",2.5,IF(CentrepointSourced[[#This Row],[Assessed HS]]="&lt;10",5,VALUE(TRIM(CentrepointSourced[[#This Row],[Assessed HS]])))))</f>
        <v>0</v>
      </c>
      <c r="V279" s="43">
        <f>IF(TRIM(CentrepointSourced[[#This Row],[Presented CS]])="",0,IF(CentrepointSourced[[#This Row],[Presented CS]]="&lt;5",2.5,IF(CentrepointSourced[[#This Row],[Presented CS]]="&lt;10",5,VALUE(TRIM(CentrepointSourced[[#This Row],[Presented CS]])))))</f>
        <v>0</v>
      </c>
      <c r="W279" s="43">
        <f>IF(TRIM(CentrepointSourced[[#This Row],[Assessed CS]])="",0,IF(CentrepointSourced[[#This Row],[Assessed CS]]="&lt;5",2.5,IF(CentrepointSourced[[#This Row],[Assessed CS]]="&lt;10",5,VALUE(TRIM(CentrepointSourced[[#This Row],[Assessed CS]])))))</f>
        <v>0</v>
      </c>
      <c r="X279" s="106">
        <f>IF(CentrepointSourced[[#This Row],[Age]]="16-17",CentrepointSourced[[#This Row],[Presented HS DQ]],0)</f>
        <v>15</v>
      </c>
      <c r="Y279" s="106">
        <f>IF(CentrepointSourced[[#This Row],[Age]]="16-24",CentrepointSourced[[#This Row],[Presented HS DQ]],0)</f>
        <v>0</v>
      </c>
      <c r="Z279" s="106">
        <f>IF(CentrepointSourced[[#This Row],[Age]]="18-24",CentrepointSourced[[#This Row],[Presented HS DQ]],0)</f>
        <v>0</v>
      </c>
      <c r="AA279" s="106">
        <f>IF(CentrepointSourced[[#This Row],[Age]]="16-17",CentrepointSourced[[#This Row],[Presented CS DQ]],0)</f>
        <v>0</v>
      </c>
      <c r="AB279" s="106">
        <f>IF(CentrepointSourced[[#This Row],[Age]]="16-24",CentrepointSourced[[#This Row],[Presented CS DQ]],0)</f>
        <v>0</v>
      </c>
      <c r="AC279" s="106">
        <f>IF(CentrepointSourced[[#This Row],[Age]]="18-24",CentrepointSourced[[#This Row],[Presented CS DQ]],0)</f>
        <v>0</v>
      </c>
      <c r="AD279" s="107">
        <f>IF(CentrepointSourced[[#This Row],[Age]]="16-17",CentrepointSourced[[#This Row],[Assessed HS DQ]],0)</f>
        <v>0</v>
      </c>
      <c r="AE279" s="107">
        <f>IF(CentrepointSourced[[#This Row],[Age]]="16-24",CentrepointSourced[[#This Row],[Assessed HS DQ]],0)</f>
        <v>0</v>
      </c>
      <c r="AF279" s="107">
        <f>IF(CentrepointSourced[[#This Row],[Age]]="18-24",CentrepointSourced[[#This Row],[Assessed HS DQ]],0)</f>
        <v>0</v>
      </c>
      <c r="AG279" s="107">
        <f>IF(CentrepointSourced[[#This Row],[Age]]="16-17",CentrepointSourced[[#This Row],[Assessed CS DQ]],0)</f>
        <v>0</v>
      </c>
      <c r="AH279" s="107">
        <f>IF(CentrepointSourced[[#This Row],[Age]]="16-24",CentrepointSourced[[#This Row],[Assessed CS DQ]],0)</f>
        <v>0</v>
      </c>
      <c r="AI279" s="107">
        <f>IF(CentrepointSourced[[#This Row],[Age]]="18-24",CentrepointSourced[[#This Row],[Assessed CS DQ]],0)</f>
        <v>0</v>
      </c>
    </row>
    <row r="280" spans="1:35" customFormat="1" ht="13.5" customHeight="1">
      <c r="A280" s="45" t="s">
        <v>40</v>
      </c>
      <c r="B280" s="62" t="s">
        <v>231</v>
      </c>
      <c r="C280" s="45" t="s">
        <v>42</v>
      </c>
      <c r="D280" s="62"/>
      <c r="E280" s="67">
        <v>2013</v>
      </c>
      <c r="F280" s="67" t="s">
        <v>26</v>
      </c>
      <c r="G280" s="77">
        <v>23</v>
      </c>
      <c r="H280" s="78">
        <v>60</v>
      </c>
      <c r="I280" s="77">
        <v>35</v>
      </c>
      <c r="J280" s="81"/>
      <c r="K280" s="45"/>
      <c r="L280" s="45"/>
      <c r="M280" s="45"/>
      <c r="N280" s="45"/>
      <c r="O280" s="45"/>
      <c r="P280" s="45"/>
      <c r="Q280" s="43" t="str">
        <f>IF(CentrepointSourced[[#This Row],[Country]]="Northern Ireland","Northern Ireland",IFERROR(VLOOKUP(CentrepointSourced[[#This Row],[Local Authority]],LKP_LANameDQ[],2,FALSE),CentrepointSourced[[#This Row],[Local Authority]]))</f>
        <v>Dacorum</v>
      </c>
      <c r="R280" s="43" t="str">
        <f>IF(CentrepointSourced[[#This Row],[LA type]]="County","",INDEX(ConsolGeog[lad14cd],MATCH(CentrepointSourced[[#This Row],[Local Authority DQ]],ConsolGeog[la_name],0)))</f>
        <v>E07000096</v>
      </c>
      <c r="S280" s="43" t="str">
        <f>IF(OR(CentrepointSourced[[#This Row],[Country]]="Northern Ireland",CentrepointSourced[[#This Row],[Country]]="Scotland",CentrepointSourced[[#This Row],[Country]]="Wales"),"Local Authority",CentrepointSourced[[#This Row],[LA type]])</f>
        <v>District</v>
      </c>
      <c r="T280" s="43">
        <f>IF(TRIM(CentrepointSourced[[#This Row],[Presented HS]])="",0,IF(CentrepointSourced[[#This Row],[Presented HS]]="&lt;5",2.5,IF(CentrepointSourced[[#This Row],[Presented HS]]="&lt;10",5,VALUE(TRIM(CentrepointSourced[[#This Row],[Presented HS]])))))</f>
        <v>23</v>
      </c>
      <c r="U280" s="43">
        <f>IF(TRIM(CentrepointSourced[[#This Row],[Assessed HS]])="",0,IF(CentrepointSourced[[#This Row],[Assessed HS]]="&lt;5",2.5,IF(CentrepointSourced[[#This Row],[Assessed HS]]="&lt;10",5,VALUE(TRIM(CentrepointSourced[[#This Row],[Assessed HS]])))))</f>
        <v>60</v>
      </c>
      <c r="V280" s="43">
        <f>IF(TRIM(CentrepointSourced[[#This Row],[Presented CS]])="",0,IF(CentrepointSourced[[#This Row],[Presented CS]]="&lt;5",2.5,IF(CentrepointSourced[[#This Row],[Presented CS]]="&lt;10",5,VALUE(TRIM(CentrepointSourced[[#This Row],[Presented CS]])))))</f>
        <v>0</v>
      </c>
      <c r="W280" s="43">
        <f>IF(TRIM(CentrepointSourced[[#This Row],[Assessed CS]])="",0,IF(CentrepointSourced[[#This Row],[Assessed CS]]="&lt;5",2.5,IF(CentrepointSourced[[#This Row],[Assessed CS]]="&lt;10",5,VALUE(TRIM(CentrepointSourced[[#This Row],[Assessed CS]])))))</f>
        <v>0</v>
      </c>
      <c r="X280" s="106">
        <f>IF(CentrepointSourced[[#This Row],[Age]]="16-17",CentrepointSourced[[#This Row],[Presented HS DQ]],0)</f>
        <v>0</v>
      </c>
      <c r="Y280" s="106">
        <f>IF(CentrepointSourced[[#This Row],[Age]]="16-24",CentrepointSourced[[#This Row],[Presented HS DQ]],0)</f>
        <v>0</v>
      </c>
      <c r="Z280" s="106">
        <f>IF(CentrepointSourced[[#This Row],[Age]]="18-24",CentrepointSourced[[#This Row],[Presented HS DQ]],0)</f>
        <v>23</v>
      </c>
      <c r="AA280" s="106">
        <f>IF(CentrepointSourced[[#This Row],[Age]]="16-17",CentrepointSourced[[#This Row],[Presented CS DQ]],0)</f>
        <v>0</v>
      </c>
      <c r="AB280" s="106">
        <f>IF(CentrepointSourced[[#This Row],[Age]]="16-24",CentrepointSourced[[#This Row],[Presented CS DQ]],0)</f>
        <v>0</v>
      </c>
      <c r="AC280" s="106">
        <f>IF(CentrepointSourced[[#This Row],[Age]]="18-24",CentrepointSourced[[#This Row],[Presented CS DQ]],0)</f>
        <v>0</v>
      </c>
      <c r="AD280" s="107">
        <f>IF(CentrepointSourced[[#This Row],[Age]]="16-17",CentrepointSourced[[#This Row],[Assessed HS DQ]],0)</f>
        <v>0</v>
      </c>
      <c r="AE280" s="107">
        <f>IF(CentrepointSourced[[#This Row],[Age]]="16-24",CentrepointSourced[[#This Row],[Assessed HS DQ]],0)</f>
        <v>0</v>
      </c>
      <c r="AF280" s="107">
        <f>IF(CentrepointSourced[[#This Row],[Age]]="18-24",CentrepointSourced[[#This Row],[Assessed HS DQ]],0)</f>
        <v>60</v>
      </c>
      <c r="AG280" s="107">
        <f>IF(CentrepointSourced[[#This Row],[Age]]="16-17",CentrepointSourced[[#This Row],[Assessed CS DQ]],0)</f>
        <v>0</v>
      </c>
      <c r="AH280" s="107">
        <f>IF(CentrepointSourced[[#This Row],[Age]]="16-24",CentrepointSourced[[#This Row],[Assessed CS DQ]],0)</f>
        <v>0</v>
      </c>
      <c r="AI280" s="107">
        <f>IF(CentrepointSourced[[#This Row],[Age]]="18-24",CentrepointSourced[[#This Row],[Assessed CS DQ]],0)</f>
        <v>0</v>
      </c>
    </row>
    <row r="281" spans="1:35" customFormat="1" ht="13.5" customHeight="1">
      <c r="A281" s="45" t="s">
        <v>40</v>
      </c>
      <c r="B281" s="62" t="s">
        <v>231</v>
      </c>
      <c r="C281" s="45" t="s">
        <v>42</v>
      </c>
      <c r="D281" s="62"/>
      <c r="E281" s="67">
        <v>2014</v>
      </c>
      <c r="F281" s="67" t="s">
        <v>25</v>
      </c>
      <c r="G281" s="77">
        <v>0</v>
      </c>
      <c r="H281" s="78"/>
      <c r="I281" s="77"/>
      <c r="J281" s="81"/>
      <c r="K281" s="45"/>
      <c r="L281" s="45"/>
      <c r="M281" s="45"/>
      <c r="N281" s="45"/>
      <c r="O281" s="45"/>
      <c r="P281" s="45"/>
      <c r="Q281" s="43" t="str">
        <f>IF(CentrepointSourced[[#This Row],[Country]]="Northern Ireland","Northern Ireland",IFERROR(VLOOKUP(CentrepointSourced[[#This Row],[Local Authority]],LKP_LANameDQ[],2,FALSE),CentrepointSourced[[#This Row],[Local Authority]]))</f>
        <v>Dacorum</v>
      </c>
      <c r="R281" s="43" t="str">
        <f>IF(CentrepointSourced[[#This Row],[LA type]]="County","",INDEX(ConsolGeog[lad14cd],MATCH(CentrepointSourced[[#This Row],[Local Authority DQ]],ConsolGeog[la_name],0)))</f>
        <v>E07000096</v>
      </c>
      <c r="S281" s="43" t="str">
        <f>IF(OR(CentrepointSourced[[#This Row],[Country]]="Northern Ireland",CentrepointSourced[[#This Row],[Country]]="Scotland",CentrepointSourced[[#This Row],[Country]]="Wales"),"Local Authority",CentrepointSourced[[#This Row],[LA type]])</f>
        <v>District</v>
      </c>
      <c r="T281" s="43">
        <f>IF(TRIM(CentrepointSourced[[#This Row],[Presented HS]])="",0,IF(CentrepointSourced[[#This Row],[Presented HS]]="&lt;5",2.5,IF(CentrepointSourced[[#This Row],[Presented HS]]="&lt;10",5,VALUE(TRIM(CentrepointSourced[[#This Row],[Presented HS]])))))</f>
        <v>0</v>
      </c>
      <c r="U281" s="43">
        <f>IF(TRIM(CentrepointSourced[[#This Row],[Assessed HS]])="",0,IF(CentrepointSourced[[#This Row],[Assessed HS]]="&lt;5",2.5,IF(CentrepointSourced[[#This Row],[Assessed HS]]="&lt;10",5,VALUE(TRIM(CentrepointSourced[[#This Row],[Assessed HS]])))))</f>
        <v>0</v>
      </c>
      <c r="V281" s="43">
        <f>IF(TRIM(CentrepointSourced[[#This Row],[Presented CS]])="",0,IF(CentrepointSourced[[#This Row],[Presented CS]]="&lt;5",2.5,IF(CentrepointSourced[[#This Row],[Presented CS]]="&lt;10",5,VALUE(TRIM(CentrepointSourced[[#This Row],[Presented CS]])))))</f>
        <v>0</v>
      </c>
      <c r="W281" s="43">
        <f>IF(TRIM(CentrepointSourced[[#This Row],[Assessed CS]])="",0,IF(CentrepointSourced[[#This Row],[Assessed CS]]="&lt;5",2.5,IF(CentrepointSourced[[#This Row],[Assessed CS]]="&lt;10",5,VALUE(TRIM(CentrepointSourced[[#This Row],[Assessed CS]])))))</f>
        <v>0</v>
      </c>
      <c r="X281" s="106">
        <f>IF(CentrepointSourced[[#This Row],[Age]]="16-17",CentrepointSourced[[#This Row],[Presented HS DQ]],0)</f>
        <v>0</v>
      </c>
      <c r="Y281" s="106">
        <f>IF(CentrepointSourced[[#This Row],[Age]]="16-24",CentrepointSourced[[#This Row],[Presented HS DQ]],0)</f>
        <v>0</v>
      </c>
      <c r="Z281" s="106">
        <f>IF(CentrepointSourced[[#This Row],[Age]]="18-24",CentrepointSourced[[#This Row],[Presented HS DQ]],0)</f>
        <v>0</v>
      </c>
      <c r="AA281" s="106">
        <f>IF(CentrepointSourced[[#This Row],[Age]]="16-17",CentrepointSourced[[#This Row],[Presented CS DQ]],0)</f>
        <v>0</v>
      </c>
      <c r="AB281" s="106">
        <f>IF(CentrepointSourced[[#This Row],[Age]]="16-24",CentrepointSourced[[#This Row],[Presented CS DQ]],0)</f>
        <v>0</v>
      </c>
      <c r="AC281" s="106">
        <f>IF(CentrepointSourced[[#This Row],[Age]]="18-24",CentrepointSourced[[#This Row],[Presented CS DQ]],0)</f>
        <v>0</v>
      </c>
      <c r="AD281" s="107">
        <f>IF(CentrepointSourced[[#This Row],[Age]]="16-17",CentrepointSourced[[#This Row],[Assessed HS DQ]],0)</f>
        <v>0</v>
      </c>
      <c r="AE281" s="107">
        <f>IF(CentrepointSourced[[#This Row],[Age]]="16-24",CentrepointSourced[[#This Row],[Assessed HS DQ]],0)</f>
        <v>0</v>
      </c>
      <c r="AF281" s="107">
        <f>IF(CentrepointSourced[[#This Row],[Age]]="18-24",CentrepointSourced[[#This Row],[Assessed HS DQ]],0)</f>
        <v>0</v>
      </c>
      <c r="AG281" s="107">
        <f>IF(CentrepointSourced[[#This Row],[Age]]="16-17",CentrepointSourced[[#This Row],[Assessed CS DQ]],0)</f>
        <v>0</v>
      </c>
      <c r="AH281" s="107">
        <f>IF(CentrepointSourced[[#This Row],[Age]]="16-24",CentrepointSourced[[#This Row],[Assessed CS DQ]],0)</f>
        <v>0</v>
      </c>
      <c r="AI281" s="107">
        <f>IF(CentrepointSourced[[#This Row],[Age]]="18-24",CentrepointSourced[[#This Row],[Assessed CS DQ]],0)</f>
        <v>0</v>
      </c>
    </row>
    <row r="282" spans="1:35" customFormat="1" ht="13.5" customHeight="1">
      <c r="A282" s="45" t="s">
        <v>40</v>
      </c>
      <c r="B282" s="62" t="s">
        <v>231</v>
      </c>
      <c r="C282" s="45" t="s">
        <v>42</v>
      </c>
      <c r="D282" s="62"/>
      <c r="E282" s="67">
        <v>2014</v>
      </c>
      <c r="F282" s="67" t="s">
        <v>26</v>
      </c>
      <c r="G282" s="77"/>
      <c r="H282" s="78">
        <v>63</v>
      </c>
      <c r="I282" s="77">
        <v>34</v>
      </c>
      <c r="J282" s="81"/>
      <c r="K282" s="45"/>
      <c r="L282" s="45"/>
      <c r="M282" s="45"/>
      <c r="N282" s="45"/>
      <c r="O282" s="45"/>
      <c r="P282" s="45"/>
      <c r="Q282" s="43" t="str">
        <f>IF(CentrepointSourced[[#This Row],[Country]]="Northern Ireland","Northern Ireland",IFERROR(VLOOKUP(CentrepointSourced[[#This Row],[Local Authority]],LKP_LANameDQ[],2,FALSE),CentrepointSourced[[#This Row],[Local Authority]]))</f>
        <v>Dacorum</v>
      </c>
      <c r="R282" s="43" t="str">
        <f>IF(CentrepointSourced[[#This Row],[LA type]]="County","",INDEX(ConsolGeog[lad14cd],MATCH(CentrepointSourced[[#This Row],[Local Authority DQ]],ConsolGeog[la_name],0)))</f>
        <v>E07000096</v>
      </c>
      <c r="S282" s="43" t="str">
        <f>IF(OR(CentrepointSourced[[#This Row],[Country]]="Northern Ireland",CentrepointSourced[[#This Row],[Country]]="Scotland",CentrepointSourced[[#This Row],[Country]]="Wales"),"Local Authority",CentrepointSourced[[#This Row],[LA type]])</f>
        <v>District</v>
      </c>
      <c r="T282" s="43">
        <f>IF(TRIM(CentrepointSourced[[#This Row],[Presented HS]])="",0,IF(CentrepointSourced[[#This Row],[Presented HS]]="&lt;5",2.5,IF(CentrepointSourced[[#This Row],[Presented HS]]="&lt;10",5,VALUE(TRIM(CentrepointSourced[[#This Row],[Presented HS]])))))</f>
        <v>0</v>
      </c>
      <c r="U282" s="43">
        <f>IF(TRIM(CentrepointSourced[[#This Row],[Assessed HS]])="",0,IF(CentrepointSourced[[#This Row],[Assessed HS]]="&lt;5",2.5,IF(CentrepointSourced[[#This Row],[Assessed HS]]="&lt;10",5,VALUE(TRIM(CentrepointSourced[[#This Row],[Assessed HS]])))))</f>
        <v>63</v>
      </c>
      <c r="V282" s="43">
        <f>IF(TRIM(CentrepointSourced[[#This Row],[Presented CS]])="",0,IF(CentrepointSourced[[#This Row],[Presented CS]]="&lt;5",2.5,IF(CentrepointSourced[[#This Row],[Presented CS]]="&lt;10",5,VALUE(TRIM(CentrepointSourced[[#This Row],[Presented CS]])))))</f>
        <v>0</v>
      </c>
      <c r="W282" s="43">
        <f>IF(TRIM(CentrepointSourced[[#This Row],[Assessed CS]])="",0,IF(CentrepointSourced[[#This Row],[Assessed CS]]="&lt;5",2.5,IF(CentrepointSourced[[#This Row],[Assessed CS]]="&lt;10",5,VALUE(TRIM(CentrepointSourced[[#This Row],[Assessed CS]])))))</f>
        <v>0</v>
      </c>
      <c r="X282" s="106">
        <f>IF(CentrepointSourced[[#This Row],[Age]]="16-17",CentrepointSourced[[#This Row],[Presented HS DQ]],0)</f>
        <v>0</v>
      </c>
      <c r="Y282" s="106">
        <f>IF(CentrepointSourced[[#This Row],[Age]]="16-24",CentrepointSourced[[#This Row],[Presented HS DQ]],0)</f>
        <v>0</v>
      </c>
      <c r="Z282" s="106">
        <f>IF(CentrepointSourced[[#This Row],[Age]]="18-24",CentrepointSourced[[#This Row],[Presented HS DQ]],0)</f>
        <v>0</v>
      </c>
      <c r="AA282" s="106">
        <f>IF(CentrepointSourced[[#This Row],[Age]]="16-17",CentrepointSourced[[#This Row],[Presented CS DQ]],0)</f>
        <v>0</v>
      </c>
      <c r="AB282" s="106">
        <f>IF(CentrepointSourced[[#This Row],[Age]]="16-24",CentrepointSourced[[#This Row],[Presented CS DQ]],0)</f>
        <v>0</v>
      </c>
      <c r="AC282" s="106">
        <f>IF(CentrepointSourced[[#This Row],[Age]]="18-24",CentrepointSourced[[#This Row],[Presented CS DQ]],0)</f>
        <v>0</v>
      </c>
      <c r="AD282" s="107">
        <f>IF(CentrepointSourced[[#This Row],[Age]]="16-17",CentrepointSourced[[#This Row],[Assessed HS DQ]],0)</f>
        <v>0</v>
      </c>
      <c r="AE282" s="107">
        <f>IF(CentrepointSourced[[#This Row],[Age]]="16-24",CentrepointSourced[[#This Row],[Assessed HS DQ]],0)</f>
        <v>0</v>
      </c>
      <c r="AF282" s="107">
        <f>IF(CentrepointSourced[[#This Row],[Age]]="18-24",CentrepointSourced[[#This Row],[Assessed HS DQ]],0)</f>
        <v>63</v>
      </c>
      <c r="AG282" s="107">
        <f>IF(CentrepointSourced[[#This Row],[Age]]="16-17",CentrepointSourced[[#This Row],[Assessed CS DQ]],0)</f>
        <v>0</v>
      </c>
      <c r="AH282" s="107">
        <f>IF(CentrepointSourced[[#This Row],[Age]]="16-24",CentrepointSourced[[#This Row],[Assessed CS DQ]],0)</f>
        <v>0</v>
      </c>
      <c r="AI282" s="107">
        <f>IF(CentrepointSourced[[#This Row],[Age]]="18-24",CentrepointSourced[[#This Row],[Assessed CS DQ]],0)</f>
        <v>0</v>
      </c>
    </row>
    <row r="283" spans="1:35" customFormat="1" ht="13.5" customHeight="1">
      <c r="A283" s="45" t="s">
        <v>40</v>
      </c>
      <c r="B283" s="62" t="s">
        <v>123</v>
      </c>
      <c r="C283" s="45" t="s">
        <v>42</v>
      </c>
      <c r="D283" s="62"/>
      <c r="E283" s="67">
        <v>2012</v>
      </c>
      <c r="F283" s="67" t="s">
        <v>25</v>
      </c>
      <c r="G283" s="67"/>
      <c r="H283" s="68"/>
      <c r="I283" s="67">
        <v>1</v>
      </c>
      <c r="J283" s="45"/>
      <c r="K283" s="45"/>
      <c r="L283" s="45"/>
      <c r="M283" s="45"/>
      <c r="N283" s="45"/>
      <c r="O283" s="45"/>
      <c r="P283" s="45"/>
      <c r="Q283" s="43" t="str">
        <f>IF(CentrepointSourced[[#This Row],[Country]]="Northern Ireland","Northern Ireland",IFERROR(VLOOKUP(CentrepointSourced[[#This Row],[Local Authority]],LKP_LANameDQ[],2,FALSE),CentrepointSourced[[#This Row],[Local Authority]]))</f>
        <v>Dartford</v>
      </c>
      <c r="R283" s="43" t="str">
        <f>IF(CentrepointSourced[[#This Row],[LA type]]="County","",INDEX(ConsolGeog[lad14cd],MATCH(CentrepointSourced[[#This Row],[Local Authority DQ]],ConsolGeog[la_name],0)))</f>
        <v>E07000107</v>
      </c>
      <c r="S283" s="43" t="str">
        <f>IF(OR(CentrepointSourced[[#This Row],[Country]]="Northern Ireland",CentrepointSourced[[#This Row],[Country]]="Scotland",CentrepointSourced[[#This Row],[Country]]="Wales"),"Local Authority",CentrepointSourced[[#This Row],[LA type]])</f>
        <v>District</v>
      </c>
      <c r="T283" s="43">
        <f>IF(TRIM(CentrepointSourced[[#This Row],[Presented HS]])="",0,IF(CentrepointSourced[[#This Row],[Presented HS]]="&lt;5",2.5,IF(CentrepointSourced[[#This Row],[Presented HS]]="&lt;10",5,VALUE(TRIM(CentrepointSourced[[#This Row],[Presented HS]])))))</f>
        <v>0</v>
      </c>
      <c r="U283" s="43">
        <f>IF(TRIM(CentrepointSourced[[#This Row],[Assessed HS]])="",0,IF(CentrepointSourced[[#This Row],[Assessed HS]]="&lt;5",2.5,IF(CentrepointSourced[[#This Row],[Assessed HS]]="&lt;10",5,VALUE(TRIM(CentrepointSourced[[#This Row],[Assessed HS]])))))</f>
        <v>0</v>
      </c>
      <c r="V283" s="43">
        <f>IF(TRIM(CentrepointSourced[[#This Row],[Presented CS]])="",0,IF(CentrepointSourced[[#This Row],[Presented CS]]="&lt;5",2.5,IF(CentrepointSourced[[#This Row],[Presented CS]]="&lt;10",5,VALUE(TRIM(CentrepointSourced[[#This Row],[Presented CS]])))))</f>
        <v>0</v>
      </c>
      <c r="W283" s="43">
        <f>IF(TRIM(CentrepointSourced[[#This Row],[Assessed CS]])="",0,IF(CentrepointSourced[[#This Row],[Assessed CS]]="&lt;5",2.5,IF(CentrepointSourced[[#This Row],[Assessed CS]]="&lt;10",5,VALUE(TRIM(CentrepointSourced[[#This Row],[Assessed CS]])))))</f>
        <v>0</v>
      </c>
      <c r="X283" s="106">
        <f>IF(CentrepointSourced[[#This Row],[Age]]="16-17",CentrepointSourced[[#This Row],[Presented HS DQ]],0)</f>
        <v>0</v>
      </c>
      <c r="Y283" s="106">
        <f>IF(CentrepointSourced[[#This Row],[Age]]="16-24",CentrepointSourced[[#This Row],[Presented HS DQ]],0)</f>
        <v>0</v>
      </c>
      <c r="Z283" s="106">
        <f>IF(CentrepointSourced[[#This Row],[Age]]="18-24",CentrepointSourced[[#This Row],[Presented HS DQ]],0)</f>
        <v>0</v>
      </c>
      <c r="AA283" s="106">
        <f>IF(CentrepointSourced[[#This Row],[Age]]="16-17",CentrepointSourced[[#This Row],[Presented CS DQ]],0)</f>
        <v>0</v>
      </c>
      <c r="AB283" s="106">
        <f>IF(CentrepointSourced[[#This Row],[Age]]="16-24",CentrepointSourced[[#This Row],[Presented CS DQ]],0)</f>
        <v>0</v>
      </c>
      <c r="AC283" s="106">
        <f>IF(CentrepointSourced[[#This Row],[Age]]="18-24",CentrepointSourced[[#This Row],[Presented CS DQ]],0)</f>
        <v>0</v>
      </c>
      <c r="AD283" s="107">
        <f>IF(CentrepointSourced[[#This Row],[Age]]="16-17",CentrepointSourced[[#This Row],[Assessed HS DQ]],0)</f>
        <v>0</v>
      </c>
      <c r="AE283" s="107">
        <f>IF(CentrepointSourced[[#This Row],[Age]]="16-24",CentrepointSourced[[#This Row],[Assessed HS DQ]],0)</f>
        <v>0</v>
      </c>
      <c r="AF283" s="107">
        <f>IF(CentrepointSourced[[#This Row],[Age]]="18-24",CentrepointSourced[[#This Row],[Assessed HS DQ]],0)</f>
        <v>0</v>
      </c>
      <c r="AG283" s="107">
        <f>IF(CentrepointSourced[[#This Row],[Age]]="16-17",CentrepointSourced[[#This Row],[Assessed CS DQ]],0)</f>
        <v>0</v>
      </c>
      <c r="AH283" s="107">
        <f>IF(CentrepointSourced[[#This Row],[Age]]="16-24",CentrepointSourced[[#This Row],[Assessed CS DQ]],0)</f>
        <v>0</v>
      </c>
      <c r="AI283" s="107">
        <f>IF(CentrepointSourced[[#This Row],[Age]]="18-24",CentrepointSourced[[#This Row],[Assessed CS DQ]],0)</f>
        <v>0</v>
      </c>
    </row>
    <row r="284" spans="1:35" customFormat="1" ht="13.5" customHeight="1">
      <c r="A284" s="45" t="s">
        <v>40</v>
      </c>
      <c r="B284" s="62" t="s">
        <v>123</v>
      </c>
      <c r="C284" s="45" t="s">
        <v>42</v>
      </c>
      <c r="D284" s="62"/>
      <c r="E284" s="67">
        <v>2012</v>
      </c>
      <c r="F284" s="67" t="s">
        <v>26</v>
      </c>
      <c r="G284" s="67"/>
      <c r="H284" s="68"/>
      <c r="I284" s="67">
        <v>29</v>
      </c>
      <c r="J284" s="45"/>
      <c r="K284" s="45"/>
      <c r="L284" s="45"/>
      <c r="M284" s="45"/>
      <c r="N284" s="45"/>
      <c r="O284" s="45"/>
      <c r="P284" s="45"/>
      <c r="Q284" s="41" t="str">
        <f>IF(CentrepointSourced[[#This Row],[Country]]="Northern Ireland","Northern Ireland",IFERROR(VLOOKUP(CentrepointSourced[[#This Row],[Local Authority]],LKP_LANameDQ[],2,FALSE),CentrepointSourced[[#This Row],[Local Authority]]))</f>
        <v>Dartford</v>
      </c>
      <c r="R284" s="41" t="str">
        <f>IF(CentrepointSourced[[#This Row],[LA type]]="County","",INDEX(ConsolGeog[lad14cd],MATCH(CentrepointSourced[[#This Row],[Local Authority DQ]],ConsolGeog[la_name],0)))</f>
        <v>E07000107</v>
      </c>
      <c r="S284" s="41" t="str">
        <f>IF(OR(CentrepointSourced[[#This Row],[Country]]="Northern Ireland",CentrepointSourced[[#This Row],[Country]]="Scotland",CentrepointSourced[[#This Row],[Country]]="Wales"),"Local Authority",CentrepointSourced[[#This Row],[LA type]])</f>
        <v>District</v>
      </c>
      <c r="T284" s="41">
        <f>IF(TRIM(CentrepointSourced[[#This Row],[Presented HS]])="",0,IF(CentrepointSourced[[#This Row],[Presented HS]]="&lt;5",2.5,IF(CentrepointSourced[[#This Row],[Presented HS]]="&lt;10",5,VALUE(TRIM(CentrepointSourced[[#This Row],[Presented HS]])))))</f>
        <v>0</v>
      </c>
      <c r="U284" s="41">
        <f>IF(TRIM(CentrepointSourced[[#This Row],[Assessed HS]])="",0,IF(CentrepointSourced[[#This Row],[Assessed HS]]="&lt;5",2.5,IF(CentrepointSourced[[#This Row],[Assessed HS]]="&lt;10",5,VALUE(TRIM(CentrepointSourced[[#This Row],[Assessed HS]])))))</f>
        <v>0</v>
      </c>
      <c r="V284" s="41">
        <f>IF(TRIM(CentrepointSourced[[#This Row],[Presented CS]])="",0,IF(CentrepointSourced[[#This Row],[Presented CS]]="&lt;5",2.5,IF(CentrepointSourced[[#This Row],[Presented CS]]="&lt;10",5,VALUE(TRIM(CentrepointSourced[[#This Row],[Presented CS]])))))</f>
        <v>0</v>
      </c>
      <c r="W284" s="41">
        <f>IF(TRIM(CentrepointSourced[[#This Row],[Assessed CS]])="",0,IF(CentrepointSourced[[#This Row],[Assessed CS]]="&lt;5",2.5,IF(CentrepointSourced[[#This Row],[Assessed CS]]="&lt;10",5,VALUE(TRIM(CentrepointSourced[[#This Row],[Assessed CS]])))))</f>
        <v>0</v>
      </c>
      <c r="X284" s="106">
        <f>IF(CentrepointSourced[[#This Row],[Age]]="16-17",CentrepointSourced[[#This Row],[Presented HS DQ]],0)</f>
        <v>0</v>
      </c>
      <c r="Y284" s="106">
        <f>IF(CentrepointSourced[[#This Row],[Age]]="16-24",CentrepointSourced[[#This Row],[Presented HS DQ]],0)</f>
        <v>0</v>
      </c>
      <c r="Z284" s="106">
        <f>IF(CentrepointSourced[[#This Row],[Age]]="18-24",CentrepointSourced[[#This Row],[Presented HS DQ]],0)</f>
        <v>0</v>
      </c>
      <c r="AA284" s="106">
        <f>IF(CentrepointSourced[[#This Row],[Age]]="16-17",CentrepointSourced[[#This Row],[Presented CS DQ]],0)</f>
        <v>0</v>
      </c>
      <c r="AB284" s="106">
        <f>IF(CentrepointSourced[[#This Row],[Age]]="16-24",CentrepointSourced[[#This Row],[Presented CS DQ]],0)</f>
        <v>0</v>
      </c>
      <c r="AC284" s="106">
        <f>IF(CentrepointSourced[[#This Row],[Age]]="18-24",CentrepointSourced[[#This Row],[Presented CS DQ]],0)</f>
        <v>0</v>
      </c>
      <c r="AD284" s="107">
        <f>IF(CentrepointSourced[[#This Row],[Age]]="16-17",CentrepointSourced[[#This Row],[Assessed HS DQ]],0)</f>
        <v>0</v>
      </c>
      <c r="AE284" s="107">
        <f>IF(CentrepointSourced[[#This Row],[Age]]="16-24",CentrepointSourced[[#This Row],[Assessed HS DQ]],0)</f>
        <v>0</v>
      </c>
      <c r="AF284" s="107">
        <f>IF(CentrepointSourced[[#This Row],[Age]]="18-24",CentrepointSourced[[#This Row],[Assessed HS DQ]],0)</f>
        <v>0</v>
      </c>
      <c r="AG284" s="107">
        <f>IF(CentrepointSourced[[#This Row],[Age]]="16-17",CentrepointSourced[[#This Row],[Assessed CS DQ]],0)</f>
        <v>0</v>
      </c>
      <c r="AH284" s="107">
        <f>IF(CentrepointSourced[[#This Row],[Age]]="16-24",CentrepointSourced[[#This Row],[Assessed CS DQ]],0)</f>
        <v>0</v>
      </c>
      <c r="AI284" s="107">
        <f>IF(CentrepointSourced[[#This Row],[Age]]="18-24",CentrepointSourced[[#This Row],[Assessed CS DQ]],0)</f>
        <v>0</v>
      </c>
    </row>
    <row r="285" spans="1:35" customFormat="1" ht="13.5" customHeight="1">
      <c r="A285" s="45" t="s">
        <v>40</v>
      </c>
      <c r="B285" s="62" t="s">
        <v>123</v>
      </c>
      <c r="C285" s="45" t="s">
        <v>42</v>
      </c>
      <c r="D285" s="62"/>
      <c r="E285" s="67">
        <v>2013</v>
      </c>
      <c r="F285" s="67" t="s">
        <v>25</v>
      </c>
      <c r="G285" s="67"/>
      <c r="H285" s="68"/>
      <c r="I285" s="67"/>
      <c r="J285" s="45"/>
      <c r="K285" s="45"/>
      <c r="L285" s="45"/>
      <c r="M285" s="45"/>
      <c r="N285" s="45"/>
      <c r="O285" s="45"/>
      <c r="P285" s="45"/>
      <c r="Q285" s="41" t="str">
        <f>IF(CentrepointSourced[[#This Row],[Country]]="Northern Ireland","Northern Ireland",IFERROR(VLOOKUP(CentrepointSourced[[#This Row],[Local Authority]],LKP_LANameDQ[],2,FALSE),CentrepointSourced[[#This Row],[Local Authority]]))</f>
        <v>Dartford</v>
      </c>
      <c r="R285" s="41" t="str">
        <f>IF(CentrepointSourced[[#This Row],[LA type]]="County","",INDEX(ConsolGeog[lad14cd],MATCH(CentrepointSourced[[#This Row],[Local Authority DQ]],ConsolGeog[la_name],0)))</f>
        <v>E07000107</v>
      </c>
      <c r="S285" s="41" t="str">
        <f>IF(OR(CentrepointSourced[[#This Row],[Country]]="Northern Ireland",CentrepointSourced[[#This Row],[Country]]="Scotland",CentrepointSourced[[#This Row],[Country]]="Wales"),"Local Authority",CentrepointSourced[[#This Row],[LA type]])</f>
        <v>District</v>
      </c>
      <c r="T285" s="41">
        <f>IF(TRIM(CentrepointSourced[[#This Row],[Presented HS]])="",0,IF(CentrepointSourced[[#This Row],[Presented HS]]="&lt;5",2.5,IF(CentrepointSourced[[#This Row],[Presented HS]]="&lt;10",5,VALUE(TRIM(CentrepointSourced[[#This Row],[Presented HS]])))))</f>
        <v>0</v>
      </c>
      <c r="U285" s="41">
        <f>IF(TRIM(CentrepointSourced[[#This Row],[Assessed HS]])="",0,IF(CentrepointSourced[[#This Row],[Assessed HS]]="&lt;5",2.5,IF(CentrepointSourced[[#This Row],[Assessed HS]]="&lt;10",5,VALUE(TRIM(CentrepointSourced[[#This Row],[Assessed HS]])))))</f>
        <v>0</v>
      </c>
      <c r="V285" s="41">
        <f>IF(TRIM(CentrepointSourced[[#This Row],[Presented CS]])="",0,IF(CentrepointSourced[[#This Row],[Presented CS]]="&lt;5",2.5,IF(CentrepointSourced[[#This Row],[Presented CS]]="&lt;10",5,VALUE(TRIM(CentrepointSourced[[#This Row],[Presented CS]])))))</f>
        <v>0</v>
      </c>
      <c r="W285" s="41">
        <f>IF(TRIM(CentrepointSourced[[#This Row],[Assessed CS]])="",0,IF(CentrepointSourced[[#This Row],[Assessed CS]]="&lt;5",2.5,IF(CentrepointSourced[[#This Row],[Assessed CS]]="&lt;10",5,VALUE(TRIM(CentrepointSourced[[#This Row],[Assessed CS]])))))</f>
        <v>0</v>
      </c>
      <c r="X285" s="106">
        <f>IF(CentrepointSourced[[#This Row],[Age]]="16-17",CentrepointSourced[[#This Row],[Presented HS DQ]],0)</f>
        <v>0</v>
      </c>
      <c r="Y285" s="106">
        <f>IF(CentrepointSourced[[#This Row],[Age]]="16-24",CentrepointSourced[[#This Row],[Presented HS DQ]],0)</f>
        <v>0</v>
      </c>
      <c r="Z285" s="106">
        <f>IF(CentrepointSourced[[#This Row],[Age]]="18-24",CentrepointSourced[[#This Row],[Presented HS DQ]],0)</f>
        <v>0</v>
      </c>
      <c r="AA285" s="106">
        <f>IF(CentrepointSourced[[#This Row],[Age]]="16-17",CentrepointSourced[[#This Row],[Presented CS DQ]],0)</f>
        <v>0</v>
      </c>
      <c r="AB285" s="106">
        <f>IF(CentrepointSourced[[#This Row],[Age]]="16-24",CentrepointSourced[[#This Row],[Presented CS DQ]],0)</f>
        <v>0</v>
      </c>
      <c r="AC285" s="106">
        <f>IF(CentrepointSourced[[#This Row],[Age]]="18-24",CentrepointSourced[[#This Row],[Presented CS DQ]],0)</f>
        <v>0</v>
      </c>
      <c r="AD285" s="107">
        <f>IF(CentrepointSourced[[#This Row],[Age]]="16-17",CentrepointSourced[[#This Row],[Assessed HS DQ]],0)</f>
        <v>0</v>
      </c>
      <c r="AE285" s="107">
        <f>IF(CentrepointSourced[[#This Row],[Age]]="16-24",CentrepointSourced[[#This Row],[Assessed HS DQ]],0)</f>
        <v>0</v>
      </c>
      <c r="AF285" s="107">
        <f>IF(CentrepointSourced[[#This Row],[Age]]="18-24",CentrepointSourced[[#This Row],[Assessed HS DQ]],0)</f>
        <v>0</v>
      </c>
      <c r="AG285" s="107">
        <f>IF(CentrepointSourced[[#This Row],[Age]]="16-17",CentrepointSourced[[#This Row],[Assessed CS DQ]],0)</f>
        <v>0</v>
      </c>
      <c r="AH285" s="107">
        <f>IF(CentrepointSourced[[#This Row],[Age]]="16-24",CentrepointSourced[[#This Row],[Assessed CS DQ]],0)</f>
        <v>0</v>
      </c>
      <c r="AI285" s="107">
        <f>IF(CentrepointSourced[[#This Row],[Age]]="18-24",CentrepointSourced[[#This Row],[Assessed CS DQ]],0)</f>
        <v>0</v>
      </c>
    </row>
    <row r="286" spans="1:35" customFormat="1" ht="13.5" customHeight="1">
      <c r="A286" s="45" t="s">
        <v>40</v>
      </c>
      <c r="B286" s="62" t="s">
        <v>123</v>
      </c>
      <c r="C286" s="45" t="s">
        <v>42</v>
      </c>
      <c r="D286" s="62"/>
      <c r="E286" s="67">
        <v>2013</v>
      </c>
      <c r="F286" s="67" t="s">
        <v>26</v>
      </c>
      <c r="G286" s="67"/>
      <c r="H286" s="68"/>
      <c r="I286" s="67">
        <v>27</v>
      </c>
      <c r="J286" s="45"/>
      <c r="K286" s="45"/>
      <c r="L286" s="45"/>
      <c r="M286" s="45"/>
      <c r="N286" s="45"/>
      <c r="O286" s="45"/>
      <c r="P286" s="45"/>
      <c r="Q286" s="41" t="str">
        <f>IF(CentrepointSourced[[#This Row],[Country]]="Northern Ireland","Northern Ireland",IFERROR(VLOOKUP(CentrepointSourced[[#This Row],[Local Authority]],LKP_LANameDQ[],2,FALSE),CentrepointSourced[[#This Row],[Local Authority]]))</f>
        <v>Dartford</v>
      </c>
      <c r="R286" s="41" t="str">
        <f>IF(CentrepointSourced[[#This Row],[LA type]]="County","",INDEX(ConsolGeog[lad14cd],MATCH(CentrepointSourced[[#This Row],[Local Authority DQ]],ConsolGeog[la_name],0)))</f>
        <v>E07000107</v>
      </c>
      <c r="S286" s="41" t="str">
        <f>IF(OR(CentrepointSourced[[#This Row],[Country]]="Northern Ireland",CentrepointSourced[[#This Row],[Country]]="Scotland",CentrepointSourced[[#This Row],[Country]]="Wales"),"Local Authority",CentrepointSourced[[#This Row],[LA type]])</f>
        <v>District</v>
      </c>
      <c r="T286" s="41">
        <f>IF(TRIM(CentrepointSourced[[#This Row],[Presented HS]])="",0,IF(CentrepointSourced[[#This Row],[Presented HS]]="&lt;5",2.5,IF(CentrepointSourced[[#This Row],[Presented HS]]="&lt;10",5,VALUE(TRIM(CentrepointSourced[[#This Row],[Presented HS]])))))</f>
        <v>0</v>
      </c>
      <c r="U286" s="41">
        <f>IF(TRIM(CentrepointSourced[[#This Row],[Assessed HS]])="",0,IF(CentrepointSourced[[#This Row],[Assessed HS]]="&lt;5",2.5,IF(CentrepointSourced[[#This Row],[Assessed HS]]="&lt;10",5,VALUE(TRIM(CentrepointSourced[[#This Row],[Assessed HS]])))))</f>
        <v>0</v>
      </c>
      <c r="V286" s="41">
        <f>IF(TRIM(CentrepointSourced[[#This Row],[Presented CS]])="",0,IF(CentrepointSourced[[#This Row],[Presented CS]]="&lt;5",2.5,IF(CentrepointSourced[[#This Row],[Presented CS]]="&lt;10",5,VALUE(TRIM(CentrepointSourced[[#This Row],[Presented CS]])))))</f>
        <v>0</v>
      </c>
      <c r="W286" s="41">
        <f>IF(TRIM(CentrepointSourced[[#This Row],[Assessed CS]])="",0,IF(CentrepointSourced[[#This Row],[Assessed CS]]="&lt;5",2.5,IF(CentrepointSourced[[#This Row],[Assessed CS]]="&lt;10",5,VALUE(TRIM(CentrepointSourced[[#This Row],[Assessed CS]])))))</f>
        <v>0</v>
      </c>
      <c r="X286" s="106">
        <f>IF(CentrepointSourced[[#This Row],[Age]]="16-17",CentrepointSourced[[#This Row],[Presented HS DQ]],0)</f>
        <v>0</v>
      </c>
      <c r="Y286" s="106">
        <f>IF(CentrepointSourced[[#This Row],[Age]]="16-24",CentrepointSourced[[#This Row],[Presented HS DQ]],0)</f>
        <v>0</v>
      </c>
      <c r="Z286" s="106">
        <f>IF(CentrepointSourced[[#This Row],[Age]]="18-24",CentrepointSourced[[#This Row],[Presented HS DQ]],0)</f>
        <v>0</v>
      </c>
      <c r="AA286" s="106">
        <f>IF(CentrepointSourced[[#This Row],[Age]]="16-17",CentrepointSourced[[#This Row],[Presented CS DQ]],0)</f>
        <v>0</v>
      </c>
      <c r="AB286" s="106">
        <f>IF(CentrepointSourced[[#This Row],[Age]]="16-24",CentrepointSourced[[#This Row],[Presented CS DQ]],0)</f>
        <v>0</v>
      </c>
      <c r="AC286" s="106">
        <f>IF(CentrepointSourced[[#This Row],[Age]]="18-24",CentrepointSourced[[#This Row],[Presented CS DQ]],0)</f>
        <v>0</v>
      </c>
      <c r="AD286" s="107">
        <f>IF(CentrepointSourced[[#This Row],[Age]]="16-17",CentrepointSourced[[#This Row],[Assessed HS DQ]],0)</f>
        <v>0</v>
      </c>
      <c r="AE286" s="107">
        <f>IF(CentrepointSourced[[#This Row],[Age]]="16-24",CentrepointSourced[[#This Row],[Assessed HS DQ]],0)</f>
        <v>0</v>
      </c>
      <c r="AF286" s="107">
        <f>IF(CentrepointSourced[[#This Row],[Age]]="18-24",CentrepointSourced[[#This Row],[Assessed HS DQ]],0)</f>
        <v>0</v>
      </c>
      <c r="AG286" s="107">
        <f>IF(CentrepointSourced[[#This Row],[Age]]="16-17",CentrepointSourced[[#This Row],[Assessed CS DQ]],0)</f>
        <v>0</v>
      </c>
      <c r="AH286" s="107">
        <f>IF(CentrepointSourced[[#This Row],[Age]]="16-24",CentrepointSourced[[#This Row],[Assessed CS DQ]],0)</f>
        <v>0</v>
      </c>
      <c r="AI286" s="107">
        <f>IF(CentrepointSourced[[#This Row],[Age]]="18-24",CentrepointSourced[[#This Row],[Assessed CS DQ]],0)</f>
        <v>0</v>
      </c>
    </row>
    <row r="287" spans="1:35" customFormat="1" ht="13.5" customHeight="1">
      <c r="A287" s="45" t="s">
        <v>40</v>
      </c>
      <c r="B287" s="62" t="s">
        <v>123</v>
      </c>
      <c r="C287" s="45" t="s">
        <v>42</v>
      </c>
      <c r="D287" s="62"/>
      <c r="E287" s="67">
        <v>2014</v>
      </c>
      <c r="F287" s="67" t="s">
        <v>25</v>
      </c>
      <c r="G287" s="67"/>
      <c r="H287" s="68"/>
      <c r="I287" s="67"/>
      <c r="J287" s="45"/>
      <c r="K287" s="45"/>
      <c r="L287" s="45"/>
      <c r="M287" s="45"/>
      <c r="N287" s="45"/>
      <c r="O287" s="45"/>
      <c r="P287" s="45"/>
      <c r="Q287" s="41" t="str">
        <f>IF(CentrepointSourced[[#This Row],[Country]]="Northern Ireland","Northern Ireland",IFERROR(VLOOKUP(CentrepointSourced[[#This Row],[Local Authority]],LKP_LANameDQ[],2,FALSE),CentrepointSourced[[#This Row],[Local Authority]]))</f>
        <v>Dartford</v>
      </c>
      <c r="R287" s="41" t="str">
        <f>IF(CentrepointSourced[[#This Row],[LA type]]="County","",INDEX(ConsolGeog[lad14cd],MATCH(CentrepointSourced[[#This Row],[Local Authority DQ]],ConsolGeog[la_name],0)))</f>
        <v>E07000107</v>
      </c>
      <c r="S287" s="41" t="str">
        <f>IF(OR(CentrepointSourced[[#This Row],[Country]]="Northern Ireland",CentrepointSourced[[#This Row],[Country]]="Scotland",CentrepointSourced[[#This Row],[Country]]="Wales"),"Local Authority",CentrepointSourced[[#This Row],[LA type]])</f>
        <v>District</v>
      </c>
      <c r="T287" s="41">
        <f>IF(TRIM(CentrepointSourced[[#This Row],[Presented HS]])="",0,IF(CentrepointSourced[[#This Row],[Presented HS]]="&lt;5",2.5,IF(CentrepointSourced[[#This Row],[Presented HS]]="&lt;10",5,VALUE(TRIM(CentrepointSourced[[#This Row],[Presented HS]])))))</f>
        <v>0</v>
      </c>
      <c r="U287" s="41">
        <f>IF(TRIM(CentrepointSourced[[#This Row],[Assessed HS]])="",0,IF(CentrepointSourced[[#This Row],[Assessed HS]]="&lt;5",2.5,IF(CentrepointSourced[[#This Row],[Assessed HS]]="&lt;10",5,VALUE(TRIM(CentrepointSourced[[#This Row],[Assessed HS]])))))</f>
        <v>0</v>
      </c>
      <c r="V287" s="41">
        <f>IF(TRIM(CentrepointSourced[[#This Row],[Presented CS]])="",0,IF(CentrepointSourced[[#This Row],[Presented CS]]="&lt;5",2.5,IF(CentrepointSourced[[#This Row],[Presented CS]]="&lt;10",5,VALUE(TRIM(CentrepointSourced[[#This Row],[Presented CS]])))))</f>
        <v>0</v>
      </c>
      <c r="W287" s="41">
        <f>IF(TRIM(CentrepointSourced[[#This Row],[Assessed CS]])="",0,IF(CentrepointSourced[[#This Row],[Assessed CS]]="&lt;5",2.5,IF(CentrepointSourced[[#This Row],[Assessed CS]]="&lt;10",5,VALUE(TRIM(CentrepointSourced[[#This Row],[Assessed CS]])))))</f>
        <v>0</v>
      </c>
      <c r="X287" s="106">
        <f>IF(CentrepointSourced[[#This Row],[Age]]="16-17",CentrepointSourced[[#This Row],[Presented HS DQ]],0)</f>
        <v>0</v>
      </c>
      <c r="Y287" s="106">
        <f>IF(CentrepointSourced[[#This Row],[Age]]="16-24",CentrepointSourced[[#This Row],[Presented HS DQ]],0)</f>
        <v>0</v>
      </c>
      <c r="Z287" s="106">
        <f>IF(CentrepointSourced[[#This Row],[Age]]="18-24",CentrepointSourced[[#This Row],[Presented HS DQ]],0)</f>
        <v>0</v>
      </c>
      <c r="AA287" s="106">
        <f>IF(CentrepointSourced[[#This Row],[Age]]="16-17",CentrepointSourced[[#This Row],[Presented CS DQ]],0)</f>
        <v>0</v>
      </c>
      <c r="AB287" s="106">
        <f>IF(CentrepointSourced[[#This Row],[Age]]="16-24",CentrepointSourced[[#This Row],[Presented CS DQ]],0)</f>
        <v>0</v>
      </c>
      <c r="AC287" s="106">
        <f>IF(CentrepointSourced[[#This Row],[Age]]="18-24",CentrepointSourced[[#This Row],[Presented CS DQ]],0)</f>
        <v>0</v>
      </c>
      <c r="AD287" s="107">
        <f>IF(CentrepointSourced[[#This Row],[Age]]="16-17",CentrepointSourced[[#This Row],[Assessed HS DQ]],0)</f>
        <v>0</v>
      </c>
      <c r="AE287" s="107">
        <f>IF(CentrepointSourced[[#This Row],[Age]]="16-24",CentrepointSourced[[#This Row],[Assessed HS DQ]],0)</f>
        <v>0</v>
      </c>
      <c r="AF287" s="107">
        <f>IF(CentrepointSourced[[#This Row],[Age]]="18-24",CentrepointSourced[[#This Row],[Assessed HS DQ]],0)</f>
        <v>0</v>
      </c>
      <c r="AG287" s="107">
        <f>IF(CentrepointSourced[[#This Row],[Age]]="16-17",CentrepointSourced[[#This Row],[Assessed CS DQ]],0)</f>
        <v>0</v>
      </c>
      <c r="AH287" s="107">
        <f>IF(CentrepointSourced[[#This Row],[Age]]="16-24",CentrepointSourced[[#This Row],[Assessed CS DQ]],0)</f>
        <v>0</v>
      </c>
      <c r="AI287" s="107">
        <f>IF(CentrepointSourced[[#This Row],[Age]]="18-24",CentrepointSourced[[#This Row],[Assessed CS DQ]],0)</f>
        <v>0</v>
      </c>
    </row>
    <row r="288" spans="1:35" customFormat="1" ht="13.5" customHeight="1">
      <c r="A288" s="45" t="s">
        <v>40</v>
      </c>
      <c r="B288" s="62" t="s">
        <v>123</v>
      </c>
      <c r="C288" s="45" t="s">
        <v>42</v>
      </c>
      <c r="D288" s="62"/>
      <c r="E288" s="67">
        <v>2014</v>
      </c>
      <c r="F288" s="67" t="s">
        <v>26</v>
      </c>
      <c r="G288" s="67"/>
      <c r="H288" s="68"/>
      <c r="I288" s="67">
        <v>58</v>
      </c>
      <c r="J288" s="45"/>
      <c r="K288" s="45"/>
      <c r="L288" s="45"/>
      <c r="M288" s="45"/>
      <c r="N288" s="45"/>
      <c r="O288" s="45"/>
      <c r="P288" s="45"/>
      <c r="Q288" s="41" t="str">
        <f>IF(CentrepointSourced[[#This Row],[Country]]="Northern Ireland","Northern Ireland",IFERROR(VLOOKUP(CentrepointSourced[[#This Row],[Local Authority]],LKP_LANameDQ[],2,FALSE),CentrepointSourced[[#This Row],[Local Authority]]))</f>
        <v>Dartford</v>
      </c>
      <c r="R288" s="41" t="str">
        <f>IF(CentrepointSourced[[#This Row],[LA type]]="County","",INDEX(ConsolGeog[lad14cd],MATCH(CentrepointSourced[[#This Row],[Local Authority DQ]],ConsolGeog[la_name],0)))</f>
        <v>E07000107</v>
      </c>
      <c r="S288" s="41" t="str">
        <f>IF(OR(CentrepointSourced[[#This Row],[Country]]="Northern Ireland",CentrepointSourced[[#This Row],[Country]]="Scotland",CentrepointSourced[[#This Row],[Country]]="Wales"),"Local Authority",CentrepointSourced[[#This Row],[LA type]])</f>
        <v>District</v>
      </c>
      <c r="T288" s="41">
        <f>IF(TRIM(CentrepointSourced[[#This Row],[Presented HS]])="",0,IF(CentrepointSourced[[#This Row],[Presented HS]]="&lt;5",2.5,IF(CentrepointSourced[[#This Row],[Presented HS]]="&lt;10",5,VALUE(TRIM(CentrepointSourced[[#This Row],[Presented HS]])))))</f>
        <v>0</v>
      </c>
      <c r="U288" s="41">
        <f>IF(TRIM(CentrepointSourced[[#This Row],[Assessed HS]])="",0,IF(CentrepointSourced[[#This Row],[Assessed HS]]="&lt;5",2.5,IF(CentrepointSourced[[#This Row],[Assessed HS]]="&lt;10",5,VALUE(TRIM(CentrepointSourced[[#This Row],[Assessed HS]])))))</f>
        <v>0</v>
      </c>
      <c r="V288" s="41">
        <f>IF(TRIM(CentrepointSourced[[#This Row],[Presented CS]])="",0,IF(CentrepointSourced[[#This Row],[Presented CS]]="&lt;5",2.5,IF(CentrepointSourced[[#This Row],[Presented CS]]="&lt;10",5,VALUE(TRIM(CentrepointSourced[[#This Row],[Presented CS]])))))</f>
        <v>0</v>
      </c>
      <c r="W288" s="41">
        <f>IF(TRIM(CentrepointSourced[[#This Row],[Assessed CS]])="",0,IF(CentrepointSourced[[#This Row],[Assessed CS]]="&lt;5",2.5,IF(CentrepointSourced[[#This Row],[Assessed CS]]="&lt;10",5,VALUE(TRIM(CentrepointSourced[[#This Row],[Assessed CS]])))))</f>
        <v>0</v>
      </c>
      <c r="X288" s="106">
        <f>IF(CentrepointSourced[[#This Row],[Age]]="16-17",CentrepointSourced[[#This Row],[Presented HS DQ]],0)</f>
        <v>0</v>
      </c>
      <c r="Y288" s="106">
        <f>IF(CentrepointSourced[[#This Row],[Age]]="16-24",CentrepointSourced[[#This Row],[Presented HS DQ]],0)</f>
        <v>0</v>
      </c>
      <c r="Z288" s="106">
        <f>IF(CentrepointSourced[[#This Row],[Age]]="18-24",CentrepointSourced[[#This Row],[Presented HS DQ]],0)</f>
        <v>0</v>
      </c>
      <c r="AA288" s="106">
        <f>IF(CentrepointSourced[[#This Row],[Age]]="16-17",CentrepointSourced[[#This Row],[Presented CS DQ]],0)</f>
        <v>0</v>
      </c>
      <c r="AB288" s="106">
        <f>IF(CentrepointSourced[[#This Row],[Age]]="16-24",CentrepointSourced[[#This Row],[Presented CS DQ]],0)</f>
        <v>0</v>
      </c>
      <c r="AC288" s="106">
        <f>IF(CentrepointSourced[[#This Row],[Age]]="18-24",CentrepointSourced[[#This Row],[Presented CS DQ]],0)</f>
        <v>0</v>
      </c>
      <c r="AD288" s="107">
        <f>IF(CentrepointSourced[[#This Row],[Age]]="16-17",CentrepointSourced[[#This Row],[Assessed HS DQ]],0)</f>
        <v>0</v>
      </c>
      <c r="AE288" s="107">
        <f>IF(CentrepointSourced[[#This Row],[Age]]="16-24",CentrepointSourced[[#This Row],[Assessed HS DQ]],0)</f>
        <v>0</v>
      </c>
      <c r="AF288" s="107">
        <f>IF(CentrepointSourced[[#This Row],[Age]]="18-24",CentrepointSourced[[#This Row],[Assessed HS DQ]],0)</f>
        <v>0</v>
      </c>
      <c r="AG288" s="107">
        <f>IF(CentrepointSourced[[#This Row],[Age]]="16-17",CentrepointSourced[[#This Row],[Assessed CS DQ]],0)</f>
        <v>0</v>
      </c>
      <c r="AH288" s="107">
        <f>IF(CentrepointSourced[[#This Row],[Age]]="16-24",CentrepointSourced[[#This Row],[Assessed CS DQ]],0)</f>
        <v>0</v>
      </c>
      <c r="AI288" s="107">
        <f>IF(CentrepointSourced[[#This Row],[Age]]="18-24",CentrepointSourced[[#This Row],[Assessed CS DQ]],0)</f>
        <v>0</v>
      </c>
    </row>
    <row r="289" spans="1:35" customFormat="1" ht="13.5" customHeight="1">
      <c r="A289" s="45" t="s">
        <v>40</v>
      </c>
      <c r="B289" s="62" t="s">
        <v>67</v>
      </c>
      <c r="C289" s="45" t="s">
        <v>42</v>
      </c>
      <c r="D289" s="62"/>
      <c r="E289" s="67">
        <v>2012</v>
      </c>
      <c r="F289" s="67" t="s">
        <v>25</v>
      </c>
      <c r="G289" s="67"/>
      <c r="H289" s="68"/>
      <c r="I289" s="67">
        <v>0</v>
      </c>
      <c r="J289" s="45"/>
      <c r="K289" s="45"/>
      <c r="L289" s="45"/>
      <c r="M289" s="45"/>
      <c r="N289" s="45"/>
      <c r="O289" s="45"/>
      <c r="P289" s="45"/>
      <c r="Q289" s="41" t="str">
        <f>IF(CentrepointSourced[[#This Row],[Country]]="Northern Ireland","Northern Ireland",IFERROR(VLOOKUP(CentrepointSourced[[#This Row],[Local Authority]],LKP_LANameDQ[],2,FALSE),CentrepointSourced[[#This Row],[Local Authority]]))</f>
        <v>Daventry</v>
      </c>
      <c r="R289" s="41" t="str">
        <f>IF(CentrepointSourced[[#This Row],[LA type]]="County","",INDEX(ConsolGeog[lad14cd],MATCH(CentrepointSourced[[#This Row],[Local Authority DQ]],ConsolGeog[la_name],0)))</f>
        <v>E07000151</v>
      </c>
      <c r="S289" s="41" t="str">
        <f>IF(OR(CentrepointSourced[[#This Row],[Country]]="Northern Ireland",CentrepointSourced[[#This Row],[Country]]="Scotland",CentrepointSourced[[#This Row],[Country]]="Wales"),"Local Authority",CentrepointSourced[[#This Row],[LA type]])</f>
        <v>District</v>
      </c>
      <c r="T289" s="41">
        <f>IF(TRIM(CentrepointSourced[[#This Row],[Presented HS]])="",0,IF(CentrepointSourced[[#This Row],[Presented HS]]="&lt;5",2.5,IF(CentrepointSourced[[#This Row],[Presented HS]]="&lt;10",5,VALUE(TRIM(CentrepointSourced[[#This Row],[Presented HS]])))))</f>
        <v>0</v>
      </c>
      <c r="U289" s="41">
        <f>IF(TRIM(CentrepointSourced[[#This Row],[Assessed HS]])="",0,IF(CentrepointSourced[[#This Row],[Assessed HS]]="&lt;5",2.5,IF(CentrepointSourced[[#This Row],[Assessed HS]]="&lt;10",5,VALUE(TRIM(CentrepointSourced[[#This Row],[Assessed HS]])))))</f>
        <v>0</v>
      </c>
      <c r="V289" s="41">
        <f>IF(TRIM(CentrepointSourced[[#This Row],[Presented CS]])="",0,IF(CentrepointSourced[[#This Row],[Presented CS]]="&lt;5",2.5,IF(CentrepointSourced[[#This Row],[Presented CS]]="&lt;10",5,VALUE(TRIM(CentrepointSourced[[#This Row],[Presented CS]])))))</f>
        <v>0</v>
      </c>
      <c r="W289" s="41">
        <f>IF(TRIM(CentrepointSourced[[#This Row],[Assessed CS]])="",0,IF(CentrepointSourced[[#This Row],[Assessed CS]]="&lt;5",2.5,IF(CentrepointSourced[[#This Row],[Assessed CS]]="&lt;10",5,VALUE(TRIM(CentrepointSourced[[#This Row],[Assessed CS]])))))</f>
        <v>0</v>
      </c>
      <c r="X289" s="106">
        <f>IF(CentrepointSourced[[#This Row],[Age]]="16-17",CentrepointSourced[[#This Row],[Presented HS DQ]],0)</f>
        <v>0</v>
      </c>
      <c r="Y289" s="106">
        <f>IF(CentrepointSourced[[#This Row],[Age]]="16-24",CentrepointSourced[[#This Row],[Presented HS DQ]],0)</f>
        <v>0</v>
      </c>
      <c r="Z289" s="106">
        <f>IF(CentrepointSourced[[#This Row],[Age]]="18-24",CentrepointSourced[[#This Row],[Presented HS DQ]],0)</f>
        <v>0</v>
      </c>
      <c r="AA289" s="106">
        <f>IF(CentrepointSourced[[#This Row],[Age]]="16-17",CentrepointSourced[[#This Row],[Presented CS DQ]],0)</f>
        <v>0</v>
      </c>
      <c r="AB289" s="106">
        <f>IF(CentrepointSourced[[#This Row],[Age]]="16-24",CentrepointSourced[[#This Row],[Presented CS DQ]],0)</f>
        <v>0</v>
      </c>
      <c r="AC289" s="106">
        <f>IF(CentrepointSourced[[#This Row],[Age]]="18-24",CentrepointSourced[[#This Row],[Presented CS DQ]],0)</f>
        <v>0</v>
      </c>
      <c r="AD289" s="107">
        <f>IF(CentrepointSourced[[#This Row],[Age]]="16-17",CentrepointSourced[[#This Row],[Assessed HS DQ]],0)</f>
        <v>0</v>
      </c>
      <c r="AE289" s="107">
        <f>IF(CentrepointSourced[[#This Row],[Age]]="16-24",CentrepointSourced[[#This Row],[Assessed HS DQ]],0)</f>
        <v>0</v>
      </c>
      <c r="AF289" s="107">
        <f>IF(CentrepointSourced[[#This Row],[Age]]="18-24",CentrepointSourced[[#This Row],[Assessed HS DQ]],0)</f>
        <v>0</v>
      </c>
      <c r="AG289" s="107">
        <f>IF(CentrepointSourced[[#This Row],[Age]]="16-17",CentrepointSourced[[#This Row],[Assessed CS DQ]],0)</f>
        <v>0</v>
      </c>
      <c r="AH289" s="107">
        <f>IF(CentrepointSourced[[#This Row],[Age]]="16-24",CentrepointSourced[[#This Row],[Assessed CS DQ]],0)</f>
        <v>0</v>
      </c>
      <c r="AI289" s="107">
        <f>IF(CentrepointSourced[[#This Row],[Age]]="18-24",CentrepointSourced[[#This Row],[Assessed CS DQ]],0)</f>
        <v>0</v>
      </c>
    </row>
    <row r="290" spans="1:35" customFormat="1" ht="13.5" customHeight="1">
      <c r="A290" s="45" t="s">
        <v>40</v>
      </c>
      <c r="B290" s="62" t="s">
        <v>67</v>
      </c>
      <c r="C290" s="45" t="s">
        <v>42</v>
      </c>
      <c r="D290" s="62"/>
      <c r="E290" s="67">
        <v>2012</v>
      </c>
      <c r="F290" s="67" t="s">
        <v>26</v>
      </c>
      <c r="G290" s="67"/>
      <c r="H290" s="68"/>
      <c r="I290" s="67">
        <v>22</v>
      </c>
      <c r="J290" s="45"/>
      <c r="K290" s="45"/>
      <c r="L290" s="45"/>
      <c r="M290" s="45"/>
      <c r="N290" s="45"/>
      <c r="O290" s="45"/>
      <c r="P290" s="45"/>
      <c r="Q290" s="41" t="str">
        <f>IF(CentrepointSourced[[#This Row],[Country]]="Northern Ireland","Northern Ireland",IFERROR(VLOOKUP(CentrepointSourced[[#This Row],[Local Authority]],LKP_LANameDQ[],2,FALSE),CentrepointSourced[[#This Row],[Local Authority]]))</f>
        <v>Daventry</v>
      </c>
      <c r="R290" s="41" t="str">
        <f>IF(CentrepointSourced[[#This Row],[LA type]]="County","",INDEX(ConsolGeog[lad14cd],MATCH(CentrepointSourced[[#This Row],[Local Authority DQ]],ConsolGeog[la_name],0)))</f>
        <v>E07000151</v>
      </c>
      <c r="S290" s="41" t="str">
        <f>IF(OR(CentrepointSourced[[#This Row],[Country]]="Northern Ireland",CentrepointSourced[[#This Row],[Country]]="Scotland",CentrepointSourced[[#This Row],[Country]]="Wales"),"Local Authority",CentrepointSourced[[#This Row],[LA type]])</f>
        <v>District</v>
      </c>
      <c r="T290" s="41">
        <f>IF(TRIM(CentrepointSourced[[#This Row],[Presented HS]])="",0,IF(CentrepointSourced[[#This Row],[Presented HS]]="&lt;5",2.5,IF(CentrepointSourced[[#This Row],[Presented HS]]="&lt;10",5,VALUE(TRIM(CentrepointSourced[[#This Row],[Presented HS]])))))</f>
        <v>0</v>
      </c>
      <c r="U290" s="41">
        <f>IF(TRIM(CentrepointSourced[[#This Row],[Assessed HS]])="",0,IF(CentrepointSourced[[#This Row],[Assessed HS]]="&lt;5",2.5,IF(CentrepointSourced[[#This Row],[Assessed HS]]="&lt;10",5,VALUE(TRIM(CentrepointSourced[[#This Row],[Assessed HS]])))))</f>
        <v>0</v>
      </c>
      <c r="V290" s="41">
        <f>IF(TRIM(CentrepointSourced[[#This Row],[Presented CS]])="",0,IF(CentrepointSourced[[#This Row],[Presented CS]]="&lt;5",2.5,IF(CentrepointSourced[[#This Row],[Presented CS]]="&lt;10",5,VALUE(TRIM(CentrepointSourced[[#This Row],[Presented CS]])))))</f>
        <v>0</v>
      </c>
      <c r="W290" s="41">
        <f>IF(TRIM(CentrepointSourced[[#This Row],[Assessed CS]])="",0,IF(CentrepointSourced[[#This Row],[Assessed CS]]="&lt;5",2.5,IF(CentrepointSourced[[#This Row],[Assessed CS]]="&lt;10",5,VALUE(TRIM(CentrepointSourced[[#This Row],[Assessed CS]])))))</f>
        <v>0</v>
      </c>
      <c r="X290" s="106">
        <f>IF(CentrepointSourced[[#This Row],[Age]]="16-17",CentrepointSourced[[#This Row],[Presented HS DQ]],0)</f>
        <v>0</v>
      </c>
      <c r="Y290" s="106">
        <f>IF(CentrepointSourced[[#This Row],[Age]]="16-24",CentrepointSourced[[#This Row],[Presented HS DQ]],0)</f>
        <v>0</v>
      </c>
      <c r="Z290" s="106">
        <f>IF(CentrepointSourced[[#This Row],[Age]]="18-24",CentrepointSourced[[#This Row],[Presented HS DQ]],0)</f>
        <v>0</v>
      </c>
      <c r="AA290" s="106">
        <f>IF(CentrepointSourced[[#This Row],[Age]]="16-17",CentrepointSourced[[#This Row],[Presented CS DQ]],0)</f>
        <v>0</v>
      </c>
      <c r="AB290" s="106">
        <f>IF(CentrepointSourced[[#This Row],[Age]]="16-24",CentrepointSourced[[#This Row],[Presented CS DQ]],0)</f>
        <v>0</v>
      </c>
      <c r="AC290" s="106">
        <f>IF(CentrepointSourced[[#This Row],[Age]]="18-24",CentrepointSourced[[#This Row],[Presented CS DQ]],0)</f>
        <v>0</v>
      </c>
      <c r="AD290" s="107">
        <f>IF(CentrepointSourced[[#This Row],[Age]]="16-17",CentrepointSourced[[#This Row],[Assessed HS DQ]],0)</f>
        <v>0</v>
      </c>
      <c r="AE290" s="107">
        <f>IF(CentrepointSourced[[#This Row],[Age]]="16-24",CentrepointSourced[[#This Row],[Assessed HS DQ]],0)</f>
        <v>0</v>
      </c>
      <c r="AF290" s="107">
        <f>IF(CentrepointSourced[[#This Row],[Age]]="18-24",CentrepointSourced[[#This Row],[Assessed HS DQ]],0)</f>
        <v>0</v>
      </c>
      <c r="AG290" s="107">
        <f>IF(CentrepointSourced[[#This Row],[Age]]="16-17",CentrepointSourced[[#This Row],[Assessed CS DQ]],0)</f>
        <v>0</v>
      </c>
      <c r="AH290" s="107">
        <f>IF(CentrepointSourced[[#This Row],[Age]]="16-24",CentrepointSourced[[#This Row],[Assessed CS DQ]],0)</f>
        <v>0</v>
      </c>
      <c r="AI290" s="107">
        <f>IF(CentrepointSourced[[#This Row],[Age]]="18-24",CentrepointSourced[[#This Row],[Assessed CS DQ]],0)</f>
        <v>0</v>
      </c>
    </row>
    <row r="291" spans="1:35" customFormat="1" ht="13.5" customHeight="1">
      <c r="A291" s="45" t="s">
        <v>40</v>
      </c>
      <c r="B291" s="62" t="s">
        <v>67</v>
      </c>
      <c r="C291" s="45" t="s">
        <v>42</v>
      </c>
      <c r="D291" s="62"/>
      <c r="E291" s="67">
        <v>2013</v>
      </c>
      <c r="F291" s="67" t="s">
        <v>25</v>
      </c>
      <c r="G291" s="67"/>
      <c r="H291" s="68"/>
      <c r="I291" s="67">
        <v>0</v>
      </c>
      <c r="J291" s="45"/>
      <c r="K291" s="45"/>
      <c r="L291" s="45"/>
      <c r="M291" s="45"/>
      <c r="N291" s="45"/>
      <c r="O291" s="45"/>
      <c r="P291" s="45"/>
      <c r="Q291" s="41" t="str">
        <f>IF(CentrepointSourced[[#This Row],[Country]]="Northern Ireland","Northern Ireland",IFERROR(VLOOKUP(CentrepointSourced[[#This Row],[Local Authority]],LKP_LANameDQ[],2,FALSE),CentrepointSourced[[#This Row],[Local Authority]]))</f>
        <v>Daventry</v>
      </c>
      <c r="R291" s="41" t="str">
        <f>IF(CentrepointSourced[[#This Row],[LA type]]="County","",INDEX(ConsolGeog[lad14cd],MATCH(CentrepointSourced[[#This Row],[Local Authority DQ]],ConsolGeog[la_name],0)))</f>
        <v>E07000151</v>
      </c>
      <c r="S291" s="41" t="str">
        <f>IF(OR(CentrepointSourced[[#This Row],[Country]]="Northern Ireland",CentrepointSourced[[#This Row],[Country]]="Scotland",CentrepointSourced[[#This Row],[Country]]="Wales"),"Local Authority",CentrepointSourced[[#This Row],[LA type]])</f>
        <v>District</v>
      </c>
      <c r="T291" s="41">
        <f>IF(TRIM(CentrepointSourced[[#This Row],[Presented HS]])="",0,IF(CentrepointSourced[[#This Row],[Presented HS]]="&lt;5",2.5,IF(CentrepointSourced[[#This Row],[Presented HS]]="&lt;10",5,VALUE(TRIM(CentrepointSourced[[#This Row],[Presented HS]])))))</f>
        <v>0</v>
      </c>
      <c r="U291" s="41">
        <f>IF(TRIM(CentrepointSourced[[#This Row],[Assessed HS]])="",0,IF(CentrepointSourced[[#This Row],[Assessed HS]]="&lt;5",2.5,IF(CentrepointSourced[[#This Row],[Assessed HS]]="&lt;10",5,VALUE(TRIM(CentrepointSourced[[#This Row],[Assessed HS]])))))</f>
        <v>0</v>
      </c>
      <c r="V291" s="41">
        <f>IF(TRIM(CentrepointSourced[[#This Row],[Presented CS]])="",0,IF(CentrepointSourced[[#This Row],[Presented CS]]="&lt;5",2.5,IF(CentrepointSourced[[#This Row],[Presented CS]]="&lt;10",5,VALUE(TRIM(CentrepointSourced[[#This Row],[Presented CS]])))))</f>
        <v>0</v>
      </c>
      <c r="W291" s="41">
        <f>IF(TRIM(CentrepointSourced[[#This Row],[Assessed CS]])="",0,IF(CentrepointSourced[[#This Row],[Assessed CS]]="&lt;5",2.5,IF(CentrepointSourced[[#This Row],[Assessed CS]]="&lt;10",5,VALUE(TRIM(CentrepointSourced[[#This Row],[Assessed CS]])))))</f>
        <v>0</v>
      </c>
      <c r="X291" s="106">
        <f>IF(CentrepointSourced[[#This Row],[Age]]="16-17",CentrepointSourced[[#This Row],[Presented HS DQ]],0)</f>
        <v>0</v>
      </c>
      <c r="Y291" s="106">
        <f>IF(CentrepointSourced[[#This Row],[Age]]="16-24",CentrepointSourced[[#This Row],[Presented HS DQ]],0)</f>
        <v>0</v>
      </c>
      <c r="Z291" s="106">
        <f>IF(CentrepointSourced[[#This Row],[Age]]="18-24",CentrepointSourced[[#This Row],[Presented HS DQ]],0)</f>
        <v>0</v>
      </c>
      <c r="AA291" s="106">
        <f>IF(CentrepointSourced[[#This Row],[Age]]="16-17",CentrepointSourced[[#This Row],[Presented CS DQ]],0)</f>
        <v>0</v>
      </c>
      <c r="AB291" s="106">
        <f>IF(CentrepointSourced[[#This Row],[Age]]="16-24",CentrepointSourced[[#This Row],[Presented CS DQ]],0)</f>
        <v>0</v>
      </c>
      <c r="AC291" s="106">
        <f>IF(CentrepointSourced[[#This Row],[Age]]="18-24",CentrepointSourced[[#This Row],[Presented CS DQ]],0)</f>
        <v>0</v>
      </c>
      <c r="AD291" s="107">
        <f>IF(CentrepointSourced[[#This Row],[Age]]="16-17",CentrepointSourced[[#This Row],[Assessed HS DQ]],0)</f>
        <v>0</v>
      </c>
      <c r="AE291" s="107">
        <f>IF(CentrepointSourced[[#This Row],[Age]]="16-24",CentrepointSourced[[#This Row],[Assessed HS DQ]],0)</f>
        <v>0</v>
      </c>
      <c r="AF291" s="107">
        <f>IF(CentrepointSourced[[#This Row],[Age]]="18-24",CentrepointSourced[[#This Row],[Assessed HS DQ]],0)</f>
        <v>0</v>
      </c>
      <c r="AG291" s="107">
        <f>IF(CentrepointSourced[[#This Row],[Age]]="16-17",CentrepointSourced[[#This Row],[Assessed CS DQ]],0)</f>
        <v>0</v>
      </c>
      <c r="AH291" s="107">
        <f>IF(CentrepointSourced[[#This Row],[Age]]="16-24",CentrepointSourced[[#This Row],[Assessed CS DQ]],0)</f>
        <v>0</v>
      </c>
      <c r="AI291" s="107">
        <f>IF(CentrepointSourced[[#This Row],[Age]]="18-24",CentrepointSourced[[#This Row],[Assessed CS DQ]],0)</f>
        <v>0</v>
      </c>
    </row>
    <row r="292" spans="1:35" customFormat="1" ht="13.5" customHeight="1">
      <c r="A292" s="45" t="s">
        <v>40</v>
      </c>
      <c r="B292" s="62" t="s">
        <v>67</v>
      </c>
      <c r="C292" s="45" t="s">
        <v>42</v>
      </c>
      <c r="D292" s="62"/>
      <c r="E292" s="67">
        <v>2013</v>
      </c>
      <c r="F292" s="67" t="s">
        <v>26</v>
      </c>
      <c r="G292" s="67"/>
      <c r="H292" s="68"/>
      <c r="I292" s="67">
        <v>5</v>
      </c>
      <c r="J292" s="45"/>
      <c r="K292" s="45"/>
      <c r="L292" s="45"/>
      <c r="M292" s="45"/>
      <c r="N292" s="45"/>
      <c r="O292" s="45"/>
      <c r="P292" s="45"/>
      <c r="Q292" s="41" t="str">
        <f>IF(CentrepointSourced[[#This Row],[Country]]="Northern Ireland","Northern Ireland",IFERROR(VLOOKUP(CentrepointSourced[[#This Row],[Local Authority]],LKP_LANameDQ[],2,FALSE),CentrepointSourced[[#This Row],[Local Authority]]))</f>
        <v>Daventry</v>
      </c>
      <c r="R292" s="41" t="str">
        <f>IF(CentrepointSourced[[#This Row],[LA type]]="County","",INDEX(ConsolGeog[lad14cd],MATCH(CentrepointSourced[[#This Row],[Local Authority DQ]],ConsolGeog[la_name],0)))</f>
        <v>E07000151</v>
      </c>
      <c r="S292" s="41" t="str">
        <f>IF(OR(CentrepointSourced[[#This Row],[Country]]="Northern Ireland",CentrepointSourced[[#This Row],[Country]]="Scotland",CentrepointSourced[[#This Row],[Country]]="Wales"),"Local Authority",CentrepointSourced[[#This Row],[LA type]])</f>
        <v>District</v>
      </c>
      <c r="T292" s="41">
        <f>IF(TRIM(CentrepointSourced[[#This Row],[Presented HS]])="",0,IF(CentrepointSourced[[#This Row],[Presented HS]]="&lt;5",2.5,IF(CentrepointSourced[[#This Row],[Presented HS]]="&lt;10",5,VALUE(TRIM(CentrepointSourced[[#This Row],[Presented HS]])))))</f>
        <v>0</v>
      </c>
      <c r="U292" s="41">
        <f>IF(TRIM(CentrepointSourced[[#This Row],[Assessed HS]])="",0,IF(CentrepointSourced[[#This Row],[Assessed HS]]="&lt;5",2.5,IF(CentrepointSourced[[#This Row],[Assessed HS]]="&lt;10",5,VALUE(TRIM(CentrepointSourced[[#This Row],[Assessed HS]])))))</f>
        <v>0</v>
      </c>
      <c r="V292" s="41">
        <f>IF(TRIM(CentrepointSourced[[#This Row],[Presented CS]])="",0,IF(CentrepointSourced[[#This Row],[Presented CS]]="&lt;5",2.5,IF(CentrepointSourced[[#This Row],[Presented CS]]="&lt;10",5,VALUE(TRIM(CentrepointSourced[[#This Row],[Presented CS]])))))</f>
        <v>0</v>
      </c>
      <c r="W292" s="41">
        <f>IF(TRIM(CentrepointSourced[[#This Row],[Assessed CS]])="",0,IF(CentrepointSourced[[#This Row],[Assessed CS]]="&lt;5",2.5,IF(CentrepointSourced[[#This Row],[Assessed CS]]="&lt;10",5,VALUE(TRIM(CentrepointSourced[[#This Row],[Assessed CS]])))))</f>
        <v>0</v>
      </c>
      <c r="X292" s="106">
        <f>IF(CentrepointSourced[[#This Row],[Age]]="16-17",CentrepointSourced[[#This Row],[Presented HS DQ]],0)</f>
        <v>0</v>
      </c>
      <c r="Y292" s="106">
        <f>IF(CentrepointSourced[[#This Row],[Age]]="16-24",CentrepointSourced[[#This Row],[Presented HS DQ]],0)</f>
        <v>0</v>
      </c>
      <c r="Z292" s="106">
        <f>IF(CentrepointSourced[[#This Row],[Age]]="18-24",CentrepointSourced[[#This Row],[Presented HS DQ]],0)</f>
        <v>0</v>
      </c>
      <c r="AA292" s="106">
        <f>IF(CentrepointSourced[[#This Row],[Age]]="16-17",CentrepointSourced[[#This Row],[Presented CS DQ]],0)</f>
        <v>0</v>
      </c>
      <c r="AB292" s="106">
        <f>IF(CentrepointSourced[[#This Row],[Age]]="16-24",CentrepointSourced[[#This Row],[Presented CS DQ]],0)</f>
        <v>0</v>
      </c>
      <c r="AC292" s="106">
        <f>IF(CentrepointSourced[[#This Row],[Age]]="18-24",CentrepointSourced[[#This Row],[Presented CS DQ]],0)</f>
        <v>0</v>
      </c>
      <c r="AD292" s="107">
        <f>IF(CentrepointSourced[[#This Row],[Age]]="16-17",CentrepointSourced[[#This Row],[Assessed HS DQ]],0)</f>
        <v>0</v>
      </c>
      <c r="AE292" s="107">
        <f>IF(CentrepointSourced[[#This Row],[Age]]="16-24",CentrepointSourced[[#This Row],[Assessed HS DQ]],0)</f>
        <v>0</v>
      </c>
      <c r="AF292" s="107">
        <f>IF(CentrepointSourced[[#This Row],[Age]]="18-24",CentrepointSourced[[#This Row],[Assessed HS DQ]],0)</f>
        <v>0</v>
      </c>
      <c r="AG292" s="107">
        <f>IF(CentrepointSourced[[#This Row],[Age]]="16-17",CentrepointSourced[[#This Row],[Assessed CS DQ]],0)</f>
        <v>0</v>
      </c>
      <c r="AH292" s="107">
        <f>IF(CentrepointSourced[[#This Row],[Age]]="16-24",CentrepointSourced[[#This Row],[Assessed CS DQ]],0)</f>
        <v>0</v>
      </c>
      <c r="AI292" s="107">
        <f>IF(CentrepointSourced[[#This Row],[Age]]="18-24",CentrepointSourced[[#This Row],[Assessed CS DQ]],0)</f>
        <v>0</v>
      </c>
    </row>
    <row r="293" spans="1:35" customFormat="1" ht="13.5" customHeight="1">
      <c r="A293" s="45" t="s">
        <v>40</v>
      </c>
      <c r="B293" s="62" t="s">
        <v>67</v>
      </c>
      <c r="C293" s="45" t="s">
        <v>42</v>
      </c>
      <c r="D293" s="62"/>
      <c r="E293" s="67">
        <v>2014</v>
      </c>
      <c r="F293" s="67" t="s">
        <v>25</v>
      </c>
      <c r="G293" s="67"/>
      <c r="H293" s="68"/>
      <c r="I293" s="67">
        <v>0</v>
      </c>
      <c r="J293" s="45"/>
      <c r="K293" s="45"/>
      <c r="L293" s="45"/>
      <c r="M293" s="45"/>
      <c r="N293" s="45"/>
      <c r="O293" s="45"/>
      <c r="P293" s="45"/>
      <c r="Q293" s="41" t="str">
        <f>IF(CentrepointSourced[[#This Row],[Country]]="Northern Ireland","Northern Ireland",IFERROR(VLOOKUP(CentrepointSourced[[#This Row],[Local Authority]],LKP_LANameDQ[],2,FALSE),CentrepointSourced[[#This Row],[Local Authority]]))</f>
        <v>Daventry</v>
      </c>
      <c r="R293" s="41" t="str">
        <f>IF(CentrepointSourced[[#This Row],[LA type]]="County","",INDEX(ConsolGeog[lad14cd],MATCH(CentrepointSourced[[#This Row],[Local Authority DQ]],ConsolGeog[la_name],0)))</f>
        <v>E07000151</v>
      </c>
      <c r="S293" s="41" t="str">
        <f>IF(OR(CentrepointSourced[[#This Row],[Country]]="Northern Ireland",CentrepointSourced[[#This Row],[Country]]="Scotland",CentrepointSourced[[#This Row],[Country]]="Wales"),"Local Authority",CentrepointSourced[[#This Row],[LA type]])</f>
        <v>District</v>
      </c>
      <c r="T293" s="41">
        <f>IF(TRIM(CentrepointSourced[[#This Row],[Presented HS]])="",0,IF(CentrepointSourced[[#This Row],[Presented HS]]="&lt;5",2.5,IF(CentrepointSourced[[#This Row],[Presented HS]]="&lt;10",5,VALUE(TRIM(CentrepointSourced[[#This Row],[Presented HS]])))))</f>
        <v>0</v>
      </c>
      <c r="U293" s="41">
        <f>IF(TRIM(CentrepointSourced[[#This Row],[Assessed HS]])="",0,IF(CentrepointSourced[[#This Row],[Assessed HS]]="&lt;5",2.5,IF(CentrepointSourced[[#This Row],[Assessed HS]]="&lt;10",5,VALUE(TRIM(CentrepointSourced[[#This Row],[Assessed HS]])))))</f>
        <v>0</v>
      </c>
      <c r="V293" s="41">
        <f>IF(TRIM(CentrepointSourced[[#This Row],[Presented CS]])="",0,IF(CentrepointSourced[[#This Row],[Presented CS]]="&lt;5",2.5,IF(CentrepointSourced[[#This Row],[Presented CS]]="&lt;10",5,VALUE(TRIM(CentrepointSourced[[#This Row],[Presented CS]])))))</f>
        <v>0</v>
      </c>
      <c r="W293" s="41">
        <f>IF(TRIM(CentrepointSourced[[#This Row],[Assessed CS]])="",0,IF(CentrepointSourced[[#This Row],[Assessed CS]]="&lt;5",2.5,IF(CentrepointSourced[[#This Row],[Assessed CS]]="&lt;10",5,VALUE(TRIM(CentrepointSourced[[#This Row],[Assessed CS]])))))</f>
        <v>0</v>
      </c>
      <c r="X293" s="106">
        <f>IF(CentrepointSourced[[#This Row],[Age]]="16-17",CentrepointSourced[[#This Row],[Presented HS DQ]],0)</f>
        <v>0</v>
      </c>
      <c r="Y293" s="106">
        <f>IF(CentrepointSourced[[#This Row],[Age]]="16-24",CentrepointSourced[[#This Row],[Presented HS DQ]],0)</f>
        <v>0</v>
      </c>
      <c r="Z293" s="106">
        <f>IF(CentrepointSourced[[#This Row],[Age]]="18-24",CentrepointSourced[[#This Row],[Presented HS DQ]],0)</f>
        <v>0</v>
      </c>
      <c r="AA293" s="106">
        <f>IF(CentrepointSourced[[#This Row],[Age]]="16-17",CentrepointSourced[[#This Row],[Presented CS DQ]],0)</f>
        <v>0</v>
      </c>
      <c r="AB293" s="106">
        <f>IF(CentrepointSourced[[#This Row],[Age]]="16-24",CentrepointSourced[[#This Row],[Presented CS DQ]],0)</f>
        <v>0</v>
      </c>
      <c r="AC293" s="106">
        <f>IF(CentrepointSourced[[#This Row],[Age]]="18-24",CentrepointSourced[[#This Row],[Presented CS DQ]],0)</f>
        <v>0</v>
      </c>
      <c r="AD293" s="107">
        <f>IF(CentrepointSourced[[#This Row],[Age]]="16-17",CentrepointSourced[[#This Row],[Assessed HS DQ]],0)</f>
        <v>0</v>
      </c>
      <c r="AE293" s="107">
        <f>IF(CentrepointSourced[[#This Row],[Age]]="16-24",CentrepointSourced[[#This Row],[Assessed HS DQ]],0)</f>
        <v>0</v>
      </c>
      <c r="AF293" s="107">
        <f>IF(CentrepointSourced[[#This Row],[Age]]="18-24",CentrepointSourced[[#This Row],[Assessed HS DQ]],0)</f>
        <v>0</v>
      </c>
      <c r="AG293" s="107">
        <f>IF(CentrepointSourced[[#This Row],[Age]]="16-17",CentrepointSourced[[#This Row],[Assessed CS DQ]],0)</f>
        <v>0</v>
      </c>
      <c r="AH293" s="107">
        <f>IF(CentrepointSourced[[#This Row],[Age]]="16-24",CentrepointSourced[[#This Row],[Assessed CS DQ]],0)</f>
        <v>0</v>
      </c>
      <c r="AI293" s="107">
        <f>IF(CentrepointSourced[[#This Row],[Age]]="18-24",CentrepointSourced[[#This Row],[Assessed CS DQ]],0)</f>
        <v>0</v>
      </c>
    </row>
    <row r="294" spans="1:35" customFormat="1" ht="13.5" customHeight="1">
      <c r="A294" s="45" t="s">
        <v>40</v>
      </c>
      <c r="B294" s="62" t="s">
        <v>67</v>
      </c>
      <c r="C294" s="45" t="s">
        <v>42</v>
      </c>
      <c r="D294" s="62"/>
      <c r="E294" s="67">
        <v>2014</v>
      </c>
      <c r="F294" s="67" t="s">
        <v>26</v>
      </c>
      <c r="G294" s="67"/>
      <c r="H294" s="68"/>
      <c r="I294" s="67">
        <v>10</v>
      </c>
      <c r="J294" s="45"/>
      <c r="K294" s="45"/>
      <c r="L294" s="45"/>
      <c r="M294" s="45"/>
      <c r="N294" s="45"/>
      <c r="O294" s="45"/>
      <c r="P294" s="45"/>
      <c r="Q294" s="41" t="str">
        <f>IF(CentrepointSourced[[#This Row],[Country]]="Northern Ireland","Northern Ireland",IFERROR(VLOOKUP(CentrepointSourced[[#This Row],[Local Authority]],LKP_LANameDQ[],2,FALSE),CentrepointSourced[[#This Row],[Local Authority]]))</f>
        <v>Daventry</v>
      </c>
      <c r="R294" s="41" t="str">
        <f>IF(CentrepointSourced[[#This Row],[LA type]]="County","",INDEX(ConsolGeog[lad14cd],MATCH(CentrepointSourced[[#This Row],[Local Authority DQ]],ConsolGeog[la_name],0)))</f>
        <v>E07000151</v>
      </c>
      <c r="S294" s="41" t="str">
        <f>IF(OR(CentrepointSourced[[#This Row],[Country]]="Northern Ireland",CentrepointSourced[[#This Row],[Country]]="Scotland",CentrepointSourced[[#This Row],[Country]]="Wales"),"Local Authority",CentrepointSourced[[#This Row],[LA type]])</f>
        <v>District</v>
      </c>
      <c r="T294" s="41">
        <f>IF(TRIM(CentrepointSourced[[#This Row],[Presented HS]])="",0,IF(CentrepointSourced[[#This Row],[Presented HS]]="&lt;5",2.5,IF(CentrepointSourced[[#This Row],[Presented HS]]="&lt;10",5,VALUE(TRIM(CentrepointSourced[[#This Row],[Presented HS]])))))</f>
        <v>0</v>
      </c>
      <c r="U294" s="41">
        <f>IF(TRIM(CentrepointSourced[[#This Row],[Assessed HS]])="",0,IF(CentrepointSourced[[#This Row],[Assessed HS]]="&lt;5",2.5,IF(CentrepointSourced[[#This Row],[Assessed HS]]="&lt;10",5,VALUE(TRIM(CentrepointSourced[[#This Row],[Assessed HS]])))))</f>
        <v>0</v>
      </c>
      <c r="V294" s="41">
        <f>IF(TRIM(CentrepointSourced[[#This Row],[Presented CS]])="",0,IF(CentrepointSourced[[#This Row],[Presented CS]]="&lt;5",2.5,IF(CentrepointSourced[[#This Row],[Presented CS]]="&lt;10",5,VALUE(TRIM(CentrepointSourced[[#This Row],[Presented CS]])))))</f>
        <v>0</v>
      </c>
      <c r="W294" s="41">
        <f>IF(TRIM(CentrepointSourced[[#This Row],[Assessed CS]])="",0,IF(CentrepointSourced[[#This Row],[Assessed CS]]="&lt;5",2.5,IF(CentrepointSourced[[#This Row],[Assessed CS]]="&lt;10",5,VALUE(TRIM(CentrepointSourced[[#This Row],[Assessed CS]])))))</f>
        <v>0</v>
      </c>
      <c r="X294" s="106">
        <f>IF(CentrepointSourced[[#This Row],[Age]]="16-17",CentrepointSourced[[#This Row],[Presented HS DQ]],0)</f>
        <v>0</v>
      </c>
      <c r="Y294" s="106">
        <f>IF(CentrepointSourced[[#This Row],[Age]]="16-24",CentrepointSourced[[#This Row],[Presented HS DQ]],0)</f>
        <v>0</v>
      </c>
      <c r="Z294" s="106">
        <f>IF(CentrepointSourced[[#This Row],[Age]]="18-24",CentrepointSourced[[#This Row],[Presented HS DQ]],0)</f>
        <v>0</v>
      </c>
      <c r="AA294" s="106">
        <f>IF(CentrepointSourced[[#This Row],[Age]]="16-17",CentrepointSourced[[#This Row],[Presented CS DQ]],0)</f>
        <v>0</v>
      </c>
      <c r="AB294" s="106">
        <f>IF(CentrepointSourced[[#This Row],[Age]]="16-24",CentrepointSourced[[#This Row],[Presented CS DQ]],0)</f>
        <v>0</v>
      </c>
      <c r="AC294" s="106">
        <f>IF(CentrepointSourced[[#This Row],[Age]]="18-24",CentrepointSourced[[#This Row],[Presented CS DQ]],0)</f>
        <v>0</v>
      </c>
      <c r="AD294" s="107">
        <f>IF(CentrepointSourced[[#This Row],[Age]]="16-17",CentrepointSourced[[#This Row],[Assessed HS DQ]],0)</f>
        <v>0</v>
      </c>
      <c r="AE294" s="107">
        <f>IF(CentrepointSourced[[#This Row],[Age]]="16-24",CentrepointSourced[[#This Row],[Assessed HS DQ]],0)</f>
        <v>0</v>
      </c>
      <c r="AF294" s="107">
        <f>IF(CentrepointSourced[[#This Row],[Age]]="18-24",CentrepointSourced[[#This Row],[Assessed HS DQ]],0)</f>
        <v>0</v>
      </c>
      <c r="AG294" s="107">
        <f>IF(CentrepointSourced[[#This Row],[Age]]="16-17",CentrepointSourced[[#This Row],[Assessed CS DQ]],0)</f>
        <v>0</v>
      </c>
      <c r="AH294" s="107">
        <f>IF(CentrepointSourced[[#This Row],[Age]]="16-24",CentrepointSourced[[#This Row],[Assessed CS DQ]],0)</f>
        <v>0</v>
      </c>
      <c r="AI294" s="107">
        <f>IF(CentrepointSourced[[#This Row],[Age]]="18-24",CentrepointSourced[[#This Row],[Assessed CS DQ]],0)</f>
        <v>0</v>
      </c>
    </row>
    <row r="295" spans="1:35" customFormat="1" ht="13.5" customHeight="1">
      <c r="A295" s="45" t="s">
        <v>40</v>
      </c>
      <c r="B295" s="62" t="s">
        <v>232</v>
      </c>
      <c r="C295" s="45" t="s">
        <v>42</v>
      </c>
      <c r="D295" s="62"/>
      <c r="E295" s="67">
        <v>2012</v>
      </c>
      <c r="F295" s="67" t="s">
        <v>25</v>
      </c>
      <c r="G295" s="67">
        <v>1</v>
      </c>
      <c r="H295" s="68">
        <v>1</v>
      </c>
      <c r="I295" s="67"/>
      <c r="J295" s="45"/>
      <c r="K295" s="45"/>
      <c r="L295" s="45"/>
      <c r="M295" s="45"/>
      <c r="N295" s="45"/>
      <c r="O295" s="45"/>
      <c r="P295" s="45"/>
      <c r="Q295" s="41" t="str">
        <f>IF(CentrepointSourced[[#This Row],[Country]]="Northern Ireland","Northern Ireland",IFERROR(VLOOKUP(CentrepointSourced[[#This Row],[Local Authority]],LKP_LANameDQ[],2,FALSE),CentrepointSourced[[#This Row],[Local Authority]]))</f>
        <v>Derbyshire Dales</v>
      </c>
      <c r="R295" s="41" t="str">
        <f>IF(CentrepointSourced[[#This Row],[LA type]]="County","",INDEX(ConsolGeog[lad14cd],MATCH(CentrepointSourced[[#This Row],[Local Authority DQ]],ConsolGeog[la_name],0)))</f>
        <v>E07000035</v>
      </c>
      <c r="S295" s="41" t="str">
        <f>IF(OR(CentrepointSourced[[#This Row],[Country]]="Northern Ireland",CentrepointSourced[[#This Row],[Country]]="Scotland",CentrepointSourced[[#This Row],[Country]]="Wales"),"Local Authority",CentrepointSourced[[#This Row],[LA type]])</f>
        <v>District</v>
      </c>
      <c r="T295" s="41">
        <f>IF(TRIM(CentrepointSourced[[#This Row],[Presented HS]])="",0,IF(CentrepointSourced[[#This Row],[Presented HS]]="&lt;5",2.5,IF(CentrepointSourced[[#This Row],[Presented HS]]="&lt;10",5,VALUE(TRIM(CentrepointSourced[[#This Row],[Presented HS]])))))</f>
        <v>1</v>
      </c>
      <c r="U295" s="41">
        <f>IF(TRIM(CentrepointSourced[[#This Row],[Assessed HS]])="",0,IF(CentrepointSourced[[#This Row],[Assessed HS]]="&lt;5",2.5,IF(CentrepointSourced[[#This Row],[Assessed HS]]="&lt;10",5,VALUE(TRIM(CentrepointSourced[[#This Row],[Assessed HS]])))))</f>
        <v>1</v>
      </c>
      <c r="V295" s="41">
        <f>IF(TRIM(CentrepointSourced[[#This Row],[Presented CS]])="",0,IF(CentrepointSourced[[#This Row],[Presented CS]]="&lt;5",2.5,IF(CentrepointSourced[[#This Row],[Presented CS]]="&lt;10",5,VALUE(TRIM(CentrepointSourced[[#This Row],[Presented CS]])))))</f>
        <v>0</v>
      </c>
      <c r="W295" s="41">
        <f>IF(TRIM(CentrepointSourced[[#This Row],[Assessed CS]])="",0,IF(CentrepointSourced[[#This Row],[Assessed CS]]="&lt;5",2.5,IF(CentrepointSourced[[#This Row],[Assessed CS]]="&lt;10",5,VALUE(TRIM(CentrepointSourced[[#This Row],[Assessed CS]])))))</f>
        <v>0</v>
      </c>
      <c r="X295" s="106">
        <f>IF(CentrepointSourced[[#This Row],[Age]]="16-17",CentrepointSourced[[#This Row],[Presented HS DQ]],0)</f>
        <v>1</v>
      </c>
      <c r="Y295" s="106">
        <f>IF(CentrepointSourced[[#This Row],[Age]]="16-24",CentrepointSourced[[#This Row],[Presented HS DQ]],0)</f>
        <v>0</v>
      </c>
      <c r="Z295" s="106">
        <f>IF(CentrepointSourced[[#This Row],[Age]]="18-24",CentrepointSourced[[#This Row],[Presented HS DQ]],0)</f>
        <v>0</v>
      </c>
      <c r="AA295" s="106">
        <f>IF(CentrepointSourced[[#This Row],[Age]]="16-17",CentrepointSourced[[#This Row],[Presented CS DQ]],0)</f>
        <v>0</v>
      </c>
      <c r="AB295" s="106">
        <f>IF(CentrepointSourced[[#This Row],[Age]]="16-24",CentrepointSourced[[#This Row],[Presented CS DQ]],0)</f>
        <v>0</v>
      </c>
      <c r="AC295" s="106">
        <f>IF(CentrepointSourced[[#This Row],[Age]]="18-24",CentrepointSourced[[#This Row],[Presented CS DQ]],0)</f>
        <v>0</v>
      </c>
      <c r="AD295" s="107">
        <f>IF(CentrepointSourced[[#This Row],[Age]]="16-17",CentrepointSourced[[#This Row],[Assessed HS DQ]],0)</f>
        <v>1</v>
      </c>
      <c r="AE295" s="107">
        <f>IF(CentrepointSourced[[#This Row],[Age]]="16-24",CentrepointSourced[[#This Row],[Assessed HS DQ]],0)</f>
        <v>0</v>
      </c>
      <c r="AF295" s="107">
        <f>IF(CentrepointSourced[[#This Row],[Age]]="18-24",CentrepointSourced[[#This Row],[Assessed HS DQ]],0)</f>
        <v>0</v>
      </c>
      <c r="AG295" s="107">
        <f>IF(CentrepointSourced[[#This Row],[Age]]="16-17",CentrepointSourced[[#This Row],[Assessed CS DQ]],0)</f>
        <v>0</v>
      </c>
      <c r="AH295" s="107">
        <f>IF(CentrepointSourced[[#This Row],[Age]]="16-24",CentrepointSourced[[#This Row],[Assessed CS DQ]],0)</f>
        <v>0</v>
      </c>
      <c r="AI295" s="107">
        <f>IF(CentrepointSourced[[#This Row],[Age]]="18-24",CentrepointSourced[[#This Row],[Assessed CS DQ]],0)</f>
        <v>0</v>
      </c>
    </row>
    <row r="296" spans="1:35" customFormat="1" ht="13.5" customHeight="1">
      <c r="A296" s="45" t="s">
        <v>40</v>
      </c>
      <c r="B296" s="62" t="s">
        <v>232</v>
      </c>
      <c r="C296" s="45" t="s">
        <v>42</v>
      </c>
      <c r="D296" s="62"/>
      <c r="E296" s="67">
        <v>2012</v>
      </c>
      <c r="F296" s="67" t="s">
        <v>26</v>
      </c>
      <c r="G296" s="67">
        <v>37</v>
      </c>
      <c r="H296" s="68">
        <v>31</v>
      </c>
      <c r="I296" s="67">
        <v>9</v>
      </c>
      <c r="J296" s="45"/>
      <c r="K296" s="45"/>
      <c r="L296" s="45"/>
      <c r="M296" s="45"/>
      <c r="N296" s="45"/>
      <c r="O296" s="45"/>
      <c r="P296" s="45"/>
      <c r="Q296" s="41" t="str">
        <f>IF(CentrepointSourced[[#This Row],[Country]]="Northern Ireland","Northern Ireland",IFERROR(VLOOKUP(CentrepointSourced[[#This Row],[Local Authority]],LKP_LANameDQ[],2,FALSE),CentrepointSourced[[#This Row],[Local Authority]]))</f>
        <v>Derbyshire Dales</v>
      </c>
      <c r="R296" s="41" t="str">
        <f>IF(CentrepointSourced[[#This Row],[LA type]]="County","",INDEX(ConsolGeog[lad14cd],MATCH(CentrepointSourced[[#This Row],[Local Authority DQ]],ConsolGeog[la_name],0)))</f>
        <v>E07000035</v>
      </c>
      <c r="S296" s="41" t="str">
        <f>IF(OR(CentrepointSourced[[#This Row],[Country]]="Northern Ireland",CentrepointSourced[[#This Row],[Country]]="Scotland",CentrepointSourced[[#This Row],[Country]]="Wales"),"Local Authority",CentrepointSourced[[#This Row],[LA type]])</f>
        <v>District</v>
      </c>
      <c r="T296" s="41">
        <f>IF(TRIM(CentrepointSourced[[#This Row],[Presented HS]])="",0,IF(CentrepointSourced[[#This Row],[Presented HS]]="&lt;5",2.5,IF(CentrepointSourced[[#This Row],[Presented HS]]="&lt;10",5,VALUE(TRIM(CentrepointSourced[[#This Row],[Presented HS]])))))</f>
        <v>37</v>
      </c>
      <c r="U296" s="41">
        <f>IF(TRIM(CentrepointSourced[[#This Row],[Assessed HS]])="",0,IF(CentrepointSourced[[#This Row],[Assessed HS]]="&lt;5",2.5,IF(CentrepointSourced[[#This Row],[Assessed HS]]="&lt;10",5,VALUE(TRIM(CentrepointSourced[[#This Row],[Assessed HS]])))))</f>
        <v>31</v>
      </c>
      <c r="V296" s="41">
        <f>IF(TRIM(CentrepointSourced[[#This Row],[Presented CS]])="",0,IF(CentrepointSourced[[#This Row],[Presented CS]]="&lt;5",2.5,IF(CentrepointSourced[[#This Row],[Presented CS]]="&lt;10",5,VALUE(TRIM(CentrepointSourced[[#This Row],[Presented CS]])))))</f>
        <v>0</v>
      </c>
      <c r="W296" s="41">
        <f>IF(TRIM(CentrepointSourced[[#This Row],[Assessed CS]])="",0,IF(CentrepointSourced[[#This Row],[Assessed CS]]="&lt;5",2.5,IF(CentrepointSourced[[#This Row],[Assessed CS]]="&lt;10",5,VALUE(TRIM(CentrepointSourced[[#This Row],[Assessed CS]])))))</f>
        <v>0</v>
      </c>
      <c r="X296" s="106">
        <f>IF(CentrepointSourced[[#This Row],[Age]]="16-17",CentrepointSourced[[#This Row],[Presented HS DQ]],0)</f>
        <v>0</v>
      </c>
      <c r="Y296" s="106">
        <f>IF(CentrepointSourced[[#This Row],[Age]]="16-24",CentrepointSourced[[#This Row],[Presented HS DQ]],0)</f>
        <v>0</v>
      </c>
      <c r="Z296" s="106">
        <f>IF(CentrepointSourced[[#This Row],[Age]]="18-24",CentrepointSourced[[#This Row],[Presented HS DQ]],0)</f>
        <v>37</v>
      </c>
      <c r="AA296" s="106">
        <f>IF(CentrepointSourced[[#This Row],[Age]]="16-17",CentrepointSourced[[#This Row],[Presented CS DQ]],0)</f>
        <v>0</v>
      </c>
      <c r="AB296" s="106">
        <f>IF(CentrepointSourced[[#This Row],[Age]]="16-24",CentrepointSourced[[#This Row],[Presented CS DQ]],0)</f>
        <v>0</v>
      </c>
      <c r="AC296" s="106">
        <f>IF(CentrepointSourced[[#This Row],[Age]]="18-24",CentrepointSourced[[#This Row],[Presented CS DQ]],0)</f>
        <v>0</v>
      </c>
      <c r="AD296" s="107">
        <f>IF(CentrepointSourced[[#This Row],[Age]]="16-17",CentrepointSourced[[#This Row],[Assessed HS DQ]],0)</f>
        <v>0</v>
      </c>
      <c r="AE296" s="107">
        <f>IF(CentrepointSourced[[#This Row],[Age]]="16-24",CentrepointSourced[[#This Row],[Assessed HS DQ]],0)</f>
        <v>0</v>
      </c>
      <c r="AF296" s="107">
        <f>IF(CentrepointSourced[[#This Row],[Age]]="18-24",CentrepointSourced[[#This Row],[Assessed HS DQ]],0)</f>
        <v>31</v>
      </c>
      <c r="AG296" s="107">
        <f>IF(CentrepointSourced[[#This Row],[Age]]="16-17",CentrepointSourced[[#This Row],[Assessed CS DQ]],0)</f>
        <v>0</v>
      </c>
      <c r="AH296" s="107">
        <f>IF(CentrepointSourced[[#This Row],[Age]]="16-24",CentrepointSourced[[#This Row],[Assessed CS DQ]],0)</f>
        <v>0</v>
      </c>
      <c r="AI296" s="107">
        <f>IF(CentrepointSourced[[#This Row],[Age]]="18-24",CentrepointSourced[[#This Row],[Assessed CS DQ]],0)</f>
        <v>0</v>
      </c>
    </row>
    <row r="297" spans="1:35" customFormat="1" ht="13.5" customHeight="1">
      <c r="A297" s="45" t="s">
        <v>40</v>
      </c>
      <c r="B297" s="62" t="s">
        <v>232</v>
      </c>
      <c r="C297" s="45" t="s">
        <v>42</v>
      </c>
      <c r="D297" s="62"/>
      <c r="E297" s="67">
        <v>2013</v>
      </c>
      <c r="F297" s="67" t="s">
        <v>25</v>
      </c>
      <c r="G297" s="67">
        <v>0</v>
      </c>
      <c r="H297" s="68">
        <v>0</v>
      </c>
      <c r="I297" s="67"/>
      <c r="J297" s="45"/>
      <c r="K297" s="45"/>
      <c r="L297" s="45"/>
      <c r="M297" s="45"/>
      <c r="N297" s="45"/>
      <c r="O297" s="45"/>
      <c r="P297" s="45"/>
      <c r="Q297" s="41" t="str">
        <f>IF(CentrepointSourced[[#This Row],[Country]]="Northern Ireland","Northern Ireland",IFERROR(VLOOKUP(CentrepointSourced[[#This Row],[Local Authority]],LKP_LANameDQ[],2,FALSE),CentrepointSourced[[#This Row],[Local Authority]]))</f>
        <v>Derbyshire Dales</v>
      </c>
      <c r="R297" s="41" t="str">
        <f>IF(CentrepointSourced[[#This Row],[LA type]]="County","",INDEX(ConsolGeog[lad14cd],MATCH(CentrepointSourced[[#This Row],[Local Authority DQ]],ConsolGeog[la_name],0)))</f>
        <v>E07000035</v>
      </c>
      <c r="S297" s="41" t="str">
        <f>IF(OR(CentrepointSourced[[#This Row],[Country]]="Northern Ireland",CentrepointSourced[[#This Row],[Country]]="Scotland",CentrepointSourced[[#This Row],[Country]]="Wales"),"Local Authority",CentrepointSourced[[#This Row],[LA type]])</f>
        <v>District</v>
      </c>
      <c r="T297" s="41">
        <f>IF(TRIM(CentrepointSourced[[#This Row],[Presented HS]])="",0,IF(CentrepointSourced[[#This Row],[Presented HS]]="&lt;5",2.5,IF(CentrepointSourced[[#This Row],[Presented HS]]="&lt;10",5,VALUE(TRIM(CentrepointSourced[[#This Row],[Presented HS]])))))</f>
        <v>0</v>
      </c>
      <c r="U297" s="41">
        <f>IF(TRIM(CentrepointSourced[[#This Row],[Assessed HS]])="",0,IF(CentrepointSourced[[#This Row],[Assessed HS]]="&lt;5",2.5,IF(CentrepointSourced[[#This Row],[Assessed HS]]="&lt;10",5,VALUE(TRIM(CentrepointSourced[[#This Row],[Assessed HS]])))))</f>
        <v>0</v>
      </c>
      <c r="V297" s="41">
        <f>IF(TRIM(CentrepointSourced[[#This Row],[Presented CS]])="",0,IF(CentrepointSourced[[#This Row],[Presented CS]]="&lt;5",2.5,IF(CentrepointSourced[[#This Row],[Presented CS]]="&lt;10",5,VALUE(TRIM(CentrepointSourced[[#This Row],[Presented CS]])))))</f>
        <v>0</v>
      </c>
      <c r="W297" s="41">
        <f>IF(TRIM(CentrepointSourced[[#This Row],[Assessed CS]])="",0,IF(CentrepointSourced[[#This Row],[Assessed CS]]="&lt;5",2.5,IF(CentrepointSourced[[#This Row],[Assessed CS]]="&lt;10",5,VALUE(TRIM(CentrepointSourced[[#This Row],[Assessed CS]])))))</f>
        <v>0</v>
      </c>
      <c r="X297" s="106">
        <f>IF(CentrepointSourced[[#This Row],[Age]]="16-17",CentrepointSourced[[#This Row],[Presented HS DQ]],0)</f>
        <v>0</v>
      </c>
      <c r="Y297" s="106">
        <f>IF(CentrepointSourced[[#This Row],[Age]]="16-24",CentrepointSourced[[#This Row],[Presented HS DQ]],0)</f>
        <v>0</v>
      </c>
      <c r="Z297" s="106">
        <f>IF(CentrepointSourced[[#This Row],[Age]]="18-24",CentrepointSourced[[#This Row],[Presented HS DQ]],0)</f>
        <v>0</v>
      </c>
      <c r="AA297" s="106">
        <f>IF(CentrepointSourced[[#This Row],[Age]]="16-17",CentrepointSourced[[#This Row],[Presented CS DQ]],0)</f>
        <v>0</v>
      </c>
      <c r="AB297" s="106">
        <f>IF(CentrepointSourced[[#This Row],[Age]]="16-24",CentrepointSourced[[#This Row],[Presented CS DQ]],0)</f>
        <v>0</v>
      </c>
      <c r="AC297" s="106">
        <f>IF(CentrepointSourced[[#This Row],[Age]]="18-24",CentrepointSourced[[#This Row],[Presented CS DQ]],0)</f>
        <v>0</v>
      </c>
      <c r="AD297" s="107">
        <f>IF(CentrepointSourced[[#This Row],[Age]]="16-17",CentrepointSourced[[#This Row],[Assessed HS DQ]],0)</f>
        <v>0</v>
      </c>
      <c r="AE297" s="107">
        <f>IF(CentrepointSourced[[#This Row],[Age]]="16-24",CentrepointSourced[[#This Row],[Assessed HS DQ]],0)</f>
        <v>0</v>
      </c>
      <c r="AF297" s="107">
        <f>IF(CentrepointSourced[[#This Row],[Age]]="18-24",CentrepointSourced[[#This Row],[Assessed HS DQ]],0)</f>
        <v>0</v>
      </c>
      <c r="AG297" s="107">
        <f>IF(CentrepointSourced[[#This Row],[Age]]="16-17",CentrepointSourced[[#This Row],[Assessed CS DQ]],0)</f>
        <v>0</v>
      </c>
      <c r="AH297" s="107">
        <f>IF(CentrepointSourced[[#This Row],[Age]]="16-24",CentrepointSourced[[#This Row],[Assessed CS DQ]],0)</f>
        <v>0</v>
      </c>
      <c r="AI297" s="107">
        <f>IF(CentrepointSourced[[#This Row],[Age]]="18-24",CentrepointSourced[[#This Row],[Assessed CS DQ]],0)</f>
        <v>0</v>
      </c>
    </row>
    <row r="298" spans="1:35" customFormat="1" ht="13.5" customHeight="1">
      <c r="A298" s="45" t="s">
        <v>40</v>
      </c>
      <c r="B298" s="62" t="s">
        <v>232</v>
      </c>
      <c r="C298" s="45" t="s">
        <v>42</v>
      </c>
      <c r="D298" s="62"/>
      <c r="E298" s="67">
        <v>2013</v>
      </c>
      <c r="F298" s="67" t="s">
        <v>26</v>
      </c>
      <c r="G298" s="67">
        <v>42</v>
      </c>
      <c r="H298" s="68">
        <v>38</v>
      </c>
      <c r="I298" s="67">
        <v>13</v>
      </c>
      <c r="J298" s="45"/>
      <c r="K298" s="45"/>
      <c r="L298" s="45"/>
      <c r="M298" s="45"/>
      <c r="N298" s="45"/>
      <c r="O298" s="45"/>
      <c r="P298" s="45"/>
      <c r="Q298" s="41" t="str">
        <f>IF(CentrepointSourced[[#This Row],[Country]]="Northern Ireland","Northern Ireland",IFERROR(VLOOKUP(CentrepointSourced[[#This Row],[Local Authority]],LKP_LANameDQ[],2,FALSE),CentrepointSourced[[#This Row],[Local Authority]]))</f>
        <v>Derbyshire Dales</v>
      </c>
      <c r="R298" s="41" t="str">
        <f>IF(CentrepointSourced[[#This Row],[LA type]]="County","",INDEX(ConsolGeog[lad14cd],MATCH(CentrepointSourced[[#This Row],[Local Authority DQ]],ConsolGeog[la_name],0)))</f>
        <v>E07000035</v>
      </c>
      <c r="S298" s="41" t="str">
        <f>IF(OR(CentrepointSourced[[#This Row],[Country]]="Northern Ireland",CentrepointSourced[[#This Row],[Country]]="Scotland",CentrepointSourced[[#This Row],[Country]]="Wales"),"Local Authority",CentrepointSourced[[#This Row],[LA type]])</f>
        <v>District</v>
      </c>
      <c r="T298" s="41">
        <f>IF(TRIM(CentrepointSourced[[#This Row],[Presented HS]])="",0,IF(CentrepointSourced[[#This Row],[Presented HS]]="&lt;5",2.5,IF(CentrepointSourced[[#This Row],[Presented HS]]="&lt;10",5,VALUE(TRIM(CentrepointSourced[[#This Row],[Presented HS]])))))</f>
        <v>42</v>
      </c>
      <c r="U298" s="41">
        <f>IF(TRIM(CentrepointSourced[[#This Row],[Assessed HS]])="",0,IF(CentrepointSourced[[#This Row],[Assessed HS]]="&lt;5",2.5,IF(CentrepointSourced[[#This Row],[Assessed HS]]="&lt;10",5,VALUE(TRIM(CentrepointSourced[[#This Row],[Assessed HS]])))))</f>
        <v>38</v>
      </c>
      <c r="V298" s="41">
        <f>IF(TRIM(CentrepointSourced[[#This Row],[Presented CS]])="",0,IF(CentrepointSourced[[#This Row],[Presented CS]]="&lt;5",2.5,IF(CentrepointSourced[[#This Row],[Presented CS]]="&lt;10",5,VALUE(TRIM(CentrepointSourced[[#This Row],[Presented CS]])))))</f>
        <v>0</v>
      </c>
      <c r="W298" s="41">
        <f>IF(TRIM(CentrepointSourced[[#This Row],[Assessed CS]])="",0,IF(CentrepointSourced[[#This Row],[Assessed CS]]="&lt;5",2.5,IF(CentrepointSourced[[#This Row],[Assessed CS]]="&lt;10",5,VALUE(TRIM(CentrepointSourced[[#This Row],[Assessed CS]])))))</f>
        <v>0</v>
      </c>
      <c r="X298" s="106">
        <f>IF(CentrepointSourced[[#This Row],[Age]]="16-17",CentrepointSourced[[#This Row],[Presented HS DQ]],0)</f>
        <v>0</v>
      </c>
      <c r="Y298" s="106">
        <f>IF(CentrepointSourced[[#This Row],[Age]]="16-24",CentrepointSourced[[#This Row],[Presented HS DQ]],0)</f>
        <v>0</v>
      </c>
      <c r="Z298" s="106">
        <f>IF(CentrepointSourced[[#This Row],[Age]]="18-24",CentrepointSourced[[#This Row],[Presented HS DQ]],0)</f>
        <v>42</v>
      </c>
      <c r="AA298" s="106">
        <f>IF(CentrepointSourced[[#This Row],[Age]]="16-17",CentrepointSourced[[#This Row],[Presented CS DQ]],0)</f>
        <v>0</v>
      </c>
      <c r="AB298" s="106">
        <f>IF(CentrepointSourced[[#This Row],[Age]]="16-24",CentrepointSourced[[#This Row],[Presented CS DQ]],0)</f>
        <v>0</v>
      </c>
      <c r="AC298" s="106">
        <f>IF(CentrepointSourced[[#This Row],[Age]]="18-24",CentrepointSourced[[#This Row],[Presented CS DQ]],0)</f>
        <v>0</v>
      </c>
      <c r="AD298" s="107">
        <f>IF(CentrepointSourced[[#This Row],[Age]]="16-17",CentrepointSourced[[#This Row],[Assessed HS DQ]],0)</f>
        <v>0</v>
      </c>
      <c r="AE298" s="107">
        <f>IF(CentrepointSourced[[#This Row],[Age]]="16-24",CentrepointSourced[[#This Row],[Assessed HS DQ]],0)</f>
        <v>0</v>
      </c>
      <c r="AF298" s="107">
        <f>IF(CentrepointSourced[[#This Row],[Age]]="18-24",CentrepointSourced[[#This Row],[Assessed HS DQ]],0)</f>
        <v>38</v>
      </c>
      <c r="AG298" s="107">
        <f>IF(CentrepointSourced[[#This Row],[Age]]="16-17",CentrepointSourced[[#This Row],[Assessed CS DQ]],0)</f>
        <v>0</v>
      </c>
      <c r="AH298" s="107">
        <f>IF(CentrepointSourced[[#This Row],[Age]]="16-24",CentrepointSourced[[#This Row],[Assessed CS DQ]],0)</f>
        <v>0</v>
      </c>
      <c r="AI298" s="107">
        <f>IF(CentrepointSourced[[#This Row],[Age]]="18-24",CentrepointSourced[[#This Row],[Assessed CS DQ]],0)</f>
        <v>0</v>
      </c>
    </row>
    <row r="299" spans="1:35" customFormat="1" ht="13.5" customHeight="1">
      <c r="A299" s="45" t="s">
        <v>40</v>
      </c>
      <c r="B299" s="62" t="s">
        <v>232</v>
      </c>
      <c r="C299" s="45" t="s">
        <v>42</v>
      </c>
      <c r="D299" s="62"/>
      <c r="E299" s="67">
        <v>2014</v>
      </c>
      <c r="F299" s="67" t="s">
        <v>25</v>
      </c>
      <c r="G299" s="67">
        <v>0</v>
      </c>
      <c r="H299" s="68">
        <v>0</v>
      </c>
      <c r="I299" s="67"/>
      <c r="J299" s="45"/>
      <c r="K299" s="45"/>
      <c r="L299" s="45"/>
      <c r="M299" s="45"/>
      <c r="N299" s="45"/>
      <c r="O299" s="45"/>
      <c r="P299" s="45"/>
      <c r="Q299" s="41" t="str">
        <f>IF(CentrepointSourced[[#This Row],[Country]]="Northern Ireland","Northern Ireland",IFERROR(VLOOKUP(CentrepointSourced[[#This Row],[Local Authority]],LKP_LANameDQ[],2,FALSE),CentrepointSourced[[#This Row],[Local Authority]]))</f>
        <v>Derbyshire Dales</v>
      </c>
      <c r="R299" s="41" t="str">
        <f>IF(CentrepointSourced[[#This Row],[LA type]]="County","",INDEX(ConsolGeog[lad14cd],MATCH(CentrepointSourced[[#This Row],[Local Authority DQ]],ConsolGeog[la_name],0)))</f>
        <v>E07000035</v>
      </c>
      <c r="S299" s="41" t="str">
        <f>IF(OR(CentrepointSourced[[#This Row],[Country]]="Northern Ireland",CentrepointSourced[[#This Row],[Country]]="Scotland",CentrepointSourced[[#This Row],[Country]]="Wales"),"Local Authority",CentrepointSourced[[#This Row],[LA type]])</f>
        <v>District</v>
      </c>
      <c r="T299" s="41">
        <f>IF(TRIM(CentrepointSourced[[#This Row],[Presented HS]])="",0,IF(CentrepointSourced[[#This Row],[Presented HS]]="&lt;5",2.5,IF(CentrepointSourced[[#This Row],[Presented HS]]="&lt;10",5,VALUE(TRIM(CentrepointSourced[[#This Row],[Presented HS]])))))</f>
        <v>0</v>
      </c>
      <c r="U299" s="41">
        <f>IF(TRIM(CentrepointSourced[[#This Row],[Assessed HS]])="",0,IF(CentrepointSourced[[#This Row],[Assessed HS]]="&lt;5",2.5,IF(CentrepointSourced[[#This Row],[Assessed HS]]="&lt;10",5,VALUE(TRIM(CentrepointSourced[[#This Row],[Assessed HS]])))))</f>
        <v>0</v>
      </c>
      <c r="V299" s="41">
        <f>IF(TRIM(CentrepointSourced[[#This Row],[Presented CS]])="",0,IF(CentrepointSourced[[#This Row],[Presented CS]]="&lt;5",2.5,IF(CentrepointSourced[[#This Row],[Presented CS]]="&lt;10",5,VALUE(TRIM(CentrepointSourced[[#This Row],[Presented CS]])))))</f>
        <v>0</v>
      </c>
      <c r="W299" s="41">
        <f>IF(TRIM(CentrepointSourced[[#This Row],[Assessed CS]])="",0,IF(CentrepointSourced[[#This Row],[Assessed CS]]="&lt;5",2.5,IF(CentrepointSourced[[#This Row],[Assessed CS]]="&lt;10",5,VALUE(TRIM(CentrepointSourced[[#This Row],[Assessed CS]])))))</f>
        <v>0</v>
      </c>
      <c r="X299" s="106">
        <f>IF(CentrepointSourced[[#This Row],[Age]]="16-17",CentrepointSourced[[#This Row],[Presented HS DQ]],0)</f>
        <v>0</v>
      </c>
      <c r="Y299" s="106">
        <f>IF(CentrepointSourced[[#This Row],[Age]]="16-24",CentrepointSourced[[#This Row],[Presented HS DQ]],0)</f>
        <v>0</v>
      </c>
      <c r="Z299" s="106">
        <f>IF(CentrepointSourced[[#This Row],[Age]]="18-24",CentrepointSourced[[#This Row],[Presented HS DQ]],0)</f>
        <v>0</v>
      </c>
      <c r="AA299" s="106">
        <f>IF(CentrepointSourced[[#This Row],[Age]]="16-17",CentrepointSourced[[#This Row],[Presented CS DQ]],0)</f>
        <v>0</v>
      </c>
      <c r="AB299" s="106">
        <f>IF(CentrepointSourced[[#This Row],[Age]]="16-24",CentrepointSourced[[#This Row],[Presented CS DQ]],0)</f>
        <v>0</v>
      </c>
      <c r="AC299" s="106">
        <f>IF(CentrepointSourced[[#This Row],[Age]]="18-24",CentrepointSourced[[#This Row],[Presented CS DQ]],0)</f>
        <v>0</v>
      </c>
      <c r="AD299" s="107">
        <f>IF(CentrepointSourced[[#This Row],[Age]]="16-17",CentrepointSourced[[#This Row],[Assessed HS DQ]],0)</f>
        <v>0</v>
      </c>
      <c r="AE299" s="107">
        <f>IF(CentrepointSourced[[#This Row],[Age]]="16-24",CentrepointSourced[[#This Row],[Assessed HS DQ]],0)</f>
        <v>0</v>
      </c>
      <c r="AF299" s="107">
        <f>IF(CentrepointSourced[[#This Row],[Age]]="18-24",CentrepointSourced[[#This Row],[Assessed HS DQ]],0)</f>
        <v>0</v>
      </c>
      <c r="AG299" s="107">
        <f>IF(CentrepointSourced[[#This Row],[Age]]="16-17",CentrepointSourced[[#This Row],[Assessed CS DQ]],0)</f>
        <v>0</v>
      </c>
      <c r="AH299" s="107">
        <f>IF(CentrepointSourced[[#This Row],[Age]]="16-24",CentrepointSourced[[#This Row],[Assessed CS DQ]],0)</f>
        <v>0</v>
      </c>
      <c r="AI299" s="107">
        <f>IF(CentrepointSourced[[#This Row],[Age]]="18-24",CentrepointSourced[[#This Row],[Assessed CS DQ]],0)</f>
        <v>0</v>
      </c>
    </row>
    <row r="300" spans="1:35" customFormat="1" ht="13.5" customHeight="1">
      <c r="A300" s="45" t="s">
        <v>40</v>
      </c>
      <c r="B300" s="62" t="s">
        <v>232</v>
      </c>
      <c r="C300" s="45" t="s">
        <v>42</v>
      </c>
      <c r="D300" s="62"/>
      <c r="E300" s="67">
        <v>2014</v>
      </c>
      <c r="F300" s="67" t="s">
        <v>26</v>
      </c>
      <c r="G300" s="67">
        <v>44</v>
      </c>
      <c r="H300" s="68">
        <v>40</v>
      </c>
      <c r="I300" s="67">
        <v>14</v>
      </c>
      <c r="J300" s="45"/>
      <c r="K300" s="45"/>
      <c r="L300" s="45"/>
      <c r="M300" s="45"/>
      <c r="N300" s="45"/>
      <c r="O300" s="45"/>
      <c r="P300" s="45"/>
      <c r="Q300" s="41" t="str">
        <f>IF(CentrepointSourced[[#This Row],[Country]]="Northern Ireland","Northern Ireland",IFERROR(VLOOKUP(CentrepointSourced[[#This Row],[Local Authority]],LKP_LANameDQ[],2,FALSE),CentrepointSourced[[#This Row],[Local Authority]]))</f>
        <v>Derbyshire Dales</v>
      </c>
      <c r="R300" s="41" t="str">
        <f>IF(CentrepointSourced[[#This Row],[LA type]]="County","",INDEX(ConsolGeog[lad14cd],MATCH(CentrepointSourced[[#This Row],[Local Authority DQ]],ConsolGeog[la_name],0)))</f>
        <v>E07000035</v>
      </c>
      <c r="S300" s="41" t="str">
        <f>IF(OR(CentrepointSourced[[#This Row],[Country]]="Northern Ireland",CentrepointSourced[[#This Row],[Country]]="Scotland",CentrepointSourced[[#This Row],[Country]]="Wales"),"Local Authority",CentrepointSourced[[#This Row],[LA type]])</f>
        <v>District</v>
      </c>
      <c r="T300" s="41">
        <f>IF(TRIM(CentrepointSourced[[#This Row],[Presented HS]])="",0,IF(CentrepointSourced[[#This Row],[Presented HS]]="&lt;5",2.5,IF(CentrepointSourced[[#This Row],[Presented HS]]="&lt;10",5,VALUE(TRIM(CentrepointSourced[[#This Row],[Presented HS]])))))</f>
        <v>44</v>
      </c>
      <c r="U300" s="41">
        <f>IF(TRIM(CentrepointSourced[[#This Row],[Assessed HS]])="",0,IF(CentrepointSourced[[#This Row],[Assessed HS]]="&lt;5",2.5,IF(CentrepointSourced[[#This Row],[Assessed HS]]="&lt;10",5,VALUE(TRIM(CentrepointSourced[[#This Row],[Assessed HS]])))))</f>
        <v>40</v>
      </c>
      <c r="V300" s="41">
        <f>IF(TRIM(CentrepointSourced[[#This Row],[Presented CS]])="",0,IF(CentrepointSourced[[#This Row],[Presented CS]]="&lt;5",2.5,IF(CentrepointSourced[[#This Row],[Presented CS]]="&lt;10",5,VALUE(TRIM(CentrepointSourced[[#This Row],[Presented CS]])))))</f>
        <v>0</v>
      </c>
      <c r="W300" s="41">
        <f>IF(TRIM(CentrepointSourced[[#This Row],[Assessed CS]])="",0,IF(CentrepointSourced[[#This Row],[Assessed CS]]="&lt;5",2.5,IF(CentrepointSourced[[#This Row],[Assessed CS]]="&lt;10",5,VALUE(TRIM(CentrepointSourced[[#This Row],[Assessed CS]])))))</f>
        <v>0</v>
      </c>
      <c r="X300" s="106">
        <f>IF(CentrepointSourced[[#This Row],[Age]]="16-17",CentrepointSourced[[#This Row],[Presented HS DQ]],0)</f>
        <v>0</v>
      </c>
      <c r="Y300" s="106">
        <f>IF(CentrepointSourced[[#This Row],[Age]]="16-24",CentrepointSourced[[#This Row],[Presented HS DQ]],0)</f>
        <v>0</v>
      </c>
      <c r="Z300" s="106">
        <f>IF(CentrepointSourced[[#This Row],[Age]]="18-24",CentrepointSourced[[#This Row],[Presented HS DQ]],0)</f>
        <v>44</v>
      </c>
      <c r="AA300" s="106">
        <f>IF(CentrepointSourced[[#This Row],[Age]]="16-17",CentrepointSourced[[#This Row],[Presented CS DQ]],0)</f>
        <v>0</v>
      </c>
      <c r="AB300" s="106">
        <f>IF(CentrepointSourced[[#This Row],[Age]]="16-24",CentrepointSourced[[#This Row],[Presented CS DQ]],0)</f>
        <v>0</v>
      </c>
      <c r="AC300" s="106">
        <f>IF(CentrepointSourced[[#This Row],[Age]]="18-24",CentrepointSourced[[#This Row],[Presented CS DQ]],0)</f>
        <v>0</v>
      </c>
      <c r="AD300" s="107">
        <f>IF(CentrepointSourced[[#This Row],[Age]]="16-17",CentrepointSourced[[#This Row],[Assessed HS DQ]],0)</f>
        <v>0</v>
      </c>
      <c r="AE300" s="107">
        <f>IF(CentrepointSourced[[#This Row],[Age]]="16-24",CentrepointSourced[[#This Row],[Assessed HS DQ]],0)</f>
        <v>0</v>
      </c>
      <c r="AF300" s="107">
        <f>IF(CentrepointSourced[[#This Row],[Age]]="18-24",CentrepointSourced[[#This Row],[Assessed HS DQ]],0)</f>
        <v>40</v>
      </c>
      <c r="AG300" s="107">
        <f>IF(CentrepointSourced[[#This Row],[Age]]="16-17",CentrepointSourced[[#This Row],[Assessed CS DQ]],0)</f>
        <v>0</v>
      </c>
      <c r="AH300" s="107">
        <f>IF(CentrepointSourced[[#This Row],[Age]]="16-24",CentrepointSourced[[#This Row],[Assessed CS DQ]],0)</f>
        <v>0</v>
      </c>
      <c r="AI300" s="107">
        <f>IF(CentrepointSourced[[#This Row],[Age]]="18-24",CentrepointSourced[[#This Row],[Assessed CS DQ]],0)</f>
        <v>0</v>
      </c>
    </row>
    <row r="301" spans="1:35" customFormat="1" ht="13.5" customHeight="1">
      <c r="A301" s="45" t="s">
        <v>40</v>
      </c>
      <c r="B301" s="62" t="s">
        <v>114</v>
      </c>
      <c r="C301" s="45" t="s">
        <v>42</v>
      </c>
      <c r="D301" s="62"/>
      <c r="E301" s="67">
        <v>2012</v>
      </c>
      <c r="F301" s="67" t="s">
        <v>25</v>
      </c>
      <c r="G301" s="67">
        <v>147</v>
      </c>
      <c r="H301" s="68">
        <v>55</v>
      </c>
      <c r="I301" s="67">
        <v>29</v>
      </c>
      <c r="J301" s="45"/>
      <c r="K301" s="45"/>
      <c r="L301" s="45"/>
      <c r="M301" s="45"/>
      <c r="N301" s="45"/>
      <c r="O301" s="45"/>
      <c r="P301" s="45"/>
      <c r="Q301" s="41" t="str">
        <f>IF(CentrepointSourced[[#This Row],[Country]]="Northern Ireland","Northern Ireland",IFERROR(VLOOKUP(CentrepointSourced[[#This Row],[Local Authority]],LKP_LANameDQ[],2,FALSE),CentrepointSourced[[#This Row],[Local Authority]]))</f>
        <v>Dover</v>
      </c>
      <c r="R301" s="41" t="str">
        <f>IF(CentrepointSourced[[#This Row],[LA type]]="County","",INDEX(ConsolGeog[lad14cd],MATCH(CentrepointSourced[[#This Row],[Local Authority DQ]],ConsolGeog[la_name],0)))</f>
        <v>E07000108</v>
      </c>
      <c r="S301" s="41" t="str">
        <f>IF(OR(CentrepointSourced[[#This Row],[Country]]="Northern Ireland",CentrepointSourced[[#This Row],[Country]]="Scotland",CentrepointSourced[[#This Row],[Country]]="Wales"),"Local Authority",CentrepointSourced[[#This Row],[LA type]])</f>
        <v>District</v>
      </c>
      <c r="T301" s="41">
        <f>IF(TRIM(CentrepointSourced[[#This Row],[Presented HS]])="",0,IF(CentrepointSourced[[#This Row],[Presented HS]]="&lt;5",2.5,IF(CentrepointSourced[[#This Row],[Presented HS]]="&lt;10",5,VALUE(TRIM(CentrepointSourced[[#This Row],[Presented HS]])))))</f>
        <v>147</v>
      </c>
      <c r="U301" s="41">
        <f>IF(TRIM(CentrepointSourced[[#This Row],[Assessed HS]])="",0,IF(CentrepointSourced[[#This Row],[Assessed HS]]="&lt;5",2.5,IF(CentrepointSourced[[#This Row],[Assessed HS]]="&lt;10",5,VALUE(TRIM(CentrepointSourced[[#This Row],[Assessed HS]])))))</f>
        <v>55</v>
      </c>
      <c r="V301" s="41">
        <f>IF(TRIM(CentrepointSourced[[#This Row],[Presented CS]])="",0,IF(CentrepointSourced[[#This Row],[Presented CS]]="&lt;5",2.5,IF(CentrepointSourced[[#This Row],[Presented CS]]="&lt;10",5,VALUE(TRIM(CentrepointSourced[[#This Row],[Presented CS]])))))</f>
        <v>0</v>
      </c>
      <c r="W301" s="41">
        <f>IF(TRIM(CentrepointSourced[[#This Row],[Assessed CS]])="",0,IF(CentrepointSourced[[#This Row],[Assessed CS]]="&lt;5",2.5,IF(CentrepointSourced[[#This Row],[Assessed CS]]="&lt;10",5,VALUE(TRIM(CentrepointSourced[[#This Row],[Assessed CS]])))))</f>
        <v>0</v>
      </c>
      <c r="X301" s="106">
        <f>IF(CentrepointSourced[[#This Row],[Age]]="16-17",CentrepointSourced[[#This Row],[Presented HS DQ]],0)</f>
        <v>147</v>
      </c>
      <c r="Y301" s="106">
        <f>IF(CentrepointSourced[[#This Row],[Age]]="16-24",CentrepointSourced[[#This Row],[Presented HS DQ]],0)</f>
        <v>0</v>
      </c>
      <c r="Z301" s="106">
        <f>IF(CentrepointSourced[[#This Row],[Age]]="18-24",CentrepointSourced[[#This Row],[Presented HS DQ]],0)</f>
        <v>0</v>
      </c>
      <c r="AA301" s="106">
        <f>IF(CentrepointSourced[[#This Row],[Age]]="16-17",CentrepointSourced[[#This Row],[Presented CS DQ]],0)</f>
        <v>0</v>
      </c>
      <c r="AB301" s="106">
        <f>IF(CentrepointSourced[[#This Row],[Age]]="16-24",CentrepointSourced[[#This Row],[Presented CS DQ]],0)</f>
        <v>0</v>
      </c>
      <c r="AC301" s="106">
        <f>IF(CentrepointSourced[[#This Row],[Age]]="18-24",CentrepointSourced[[#This Row],[Presented CS DQ]],0)</f>
        <v>0</v>
      </c>
      <c r="AD301" s="107">
        <f>IF(CentrepointSourced[[#This Row],[Age]]="16-17",CentrepointSourced[[#This Row],[Assessed HS DQ]],0)</f>
        <v>55</v>
      </c>
      <c r="AE301" s="107">
        <f>IF(CentrepointSourced[[#This Row],[Age]]="16-24",CentrepointSourced[[#This Row],[Assessed HS DQ]],0)</f>
        <v>0</v>
      </c>
      <c r="AF301" s="107">
        <f>IF(CentrepointSourced[[#This Row],[Age]]="18-24",CentrepointSourced[[#This Row],[Assessed HS DQ]],0)</f>
        <v>0</v>
      </c>
      <c r="AG301" s="107">
        <f>IF(CentrepointSourced[[#This Row],[Age]]="16-17",CentrepointSourced[[#This Row],[Assessed CS DQ]],0)</f>
        <v>0</v>
      </c>
      <c r="AH301" s="107">
        <f>IF(CentrepointSourced[[#This Row],[Age]]="16-24",CentrepointSourced[[#This Row],[Assessed CS DQ]],0)</f>
        <v>0</v>
      </c>
      <c r="AI301" s="107">
        <f>IF(CentrepointSourced[[#This Row],[Age]]="18-24",CentrepointSourced[[#This Row],[Assessed CS DQ]],0)</f>
        <v>0</v>
      </c>
    </row>
    <row r="302" spans="1:35" customFormat="1" ht="13.5" customHeight="1">
      <c r="A302" s="45" t="s">
        <v>40</v>
      </c>
      <c r="B302" s="62" t="s">
        <v>114</v>
      </c>
      <c r="C302" s="45" t="s">
        <v>42</v>
      </c>
      <c r="D302" s="62"/>
      <c r="E302" s="67">
        <v>2012</v>
      </c>
      <c r="F302" s="67" t="s">
        <v>26</v>
      </c>
      <c r="G302" s="67">
        <v>465</v>
      </c>
      <c r="H302" s="68">
        <v>64</v>
      </c>
      <c r="I302" s="67">
        <v>19</v>
      </c>
      <c r="J302" s="45"/>
      <c r="K302" s="45"/>
      <c r="L302" s="45"/>
      <c r="M302" s="45"/>
      <c r="N302" s="45"/>
      <c r="O302" s="45"/>
      <c r="P302" s="45"/>
      <c r="Q302" s="41" t="str">
        <f>IF(CentrepointSourced[[#This Row],[Country]]="Northern Ireland","Northern Ireland",IFERROR(VLOOKUP(CentrepointSourced[[#This Row],[Local Authority]],LKP_LANameDQ[],2,FALSE),CentrepointSourced[[#This Row],[Local Authority]]))</f>
        <v>Dover</v>
      </c>
      <c r="R302" s="41" t="str">
        <f>IF(CentrepointSourced[[#This Row],[LA type]]="County","",INDEX(ConsolGeog[lad14cd],MATCH(CentrepointSourced[[#This Row],[Local Authority DQ]],ConsolGeog[la_name],0)))</f>
        <v>E07000108</v>
      </c>
      <c r="S302" s="41" t="str">
        <f>IF(OR(CentrepointSourced[[#This Row],[Country]]="Northern Ireland",CentrepointSourced[[#This Row],[Country]]="Scotland",CentrepointSourced[[#This Row],[Country]]="Wales"),"Local Authority",CentrepointSourced[[#This Row],[LA type]])</f>
        <v>District</v>
      </c>
      <c r="T302" s="41">
        <f>IF(TRIM(CentrepointSourced[[#This Row],[Presented HS]])="",0,IF(CentrepointSourced[[#This Row],[Presented HS]]="&lt;5",2.5,IF(CentrepointSourced[[#This Row],[Presented HS]]="&lt;10",5,VALUE(TRIM(CentrepointSourced[[#This Row],[Presented HS]])))))</f>
        <v>465</v>
      </c>
      <c r="U302" s="41">
        <f>IF(TRIM(CentrepointSourced[[#This Row],[Assessed HS]])="",0,IF(CentrepointSourced[[#This Row],[Assessed HS]]="&lt;5",2.5,IF(CentrepointSourced[[#This Row],[Assessed HS]]="&lt;10",5,VALUE(TRIM(CentrepointSourced[[#This Row],[Assessed HS]])))))</f>
        <v>64</v>
      </c>
      <c r="V302" s="41">
        <f>IF(TRIM(CentrepointSourced[[#This Row],[Presented CS]])="",0,IF(CentrepointSourced[[#This Row],[Presented CS]]="&lt;5",2.5,IF(CentrepointSourced[[#This Row],[Presented CS]]="&lt;10",5,VALUE(TRIM(CentrepointSourced[[#This Row],[Presented CS]])))))</f>
        <v>0</v>
      </c>
      <c r="W302" s="41">
        <f>IF(TRIM(CentrepointSourced[[#This Row],[Assessed CS]])="",0,IF(CentrepointSourced[[#This Row],[Assessed CS]]="&lt;5",2.5,IF(CentrepointSourced[[#This Row],[Assessed CS]]="&lt;10",5,VALUE(TRIM(CentrepointSourced[[#This Row],[Assessed CS]])))))</f>
        <v>0</v>
      </c>
      <c r="X302" s="106">
        <f>IF(CentrepointSourced[[#This Row],[Age]]="16-17",CentrepointSourced[[#This Row],[Presented HS DQ]],0)</f>
        <v>0</v>
      </c>
      <c r="Y302" s="106">
        <f>IF(CentrepointSourced[[#This Row],[Age]]="16-24",CentrepointSourced[[#This Row],[Presented HS DQ]],0)</f>
        <v>0</v>
      </c>
      <c r="Z302" s="106">
        <f>IF(CentrepointSourced[[#This Row],[Age]]="18-24",CentrepointSourced[[#This Row],[Presented HS DQ]],0)</f>
        <v>465</v>
      </c>
      <c r="AA302" s="106">
        <f>IF(CentrepointSourced[[#This Row],[Age]]="16-17",CentrepointSourced[[#This Row],[Presented CS DQ]],0)</f>
        <v>0</v>
      </c>
      <c r="AB302" s="106">
        <f>IF(CentrepointSourced[[#This Row],[Age]]="16-24",CentrepointSourced[[#This Row],[Presented CS DQ]],0)</f>
        <v>0</v>
      </c>
      <c r="AC302" s="106">
        <f>IF(CentrepointSourced[[#This Row],[Age]]="18-24",CentrepointSourced[[#This Row],[Presented CS DQ]],0)</f>
        <v>0</v>
      </c>
      <c r="AD302" s="107">
        <f>IF(CentrepointSourced[[#This Row],[Age]]="16-17",CentrepointSourced[[#This Row],[Assessed HS DQ]],0)</f>
        <v>0</v>
      </c>
      <c r="AE302" s="107">
        <f>IF(CentrepointSourced[[#This Row],[Age]]="16-24",CentrepointSourced[[#This Row],[Assessed HS DQ]],0)</f>
        <v>0</v>
      </c>
      <c r="AF302" s="107">
        <f>IF(CentrepointSourced[[#This Row],[Age]]="18-24",CentrepointSourced[[#This Row],[Assessed HS DQ]],0)</f>
        <v>64</v>
      </c>
      <c r="AG302" s="107">
        <f>IF(CentrepointSourced[[#This Row],[Age]]="16-17",CentrepointSourced[[#This Row],[Assessed CS DQ]],0)</f>
        <v>0</v>
      </c>
      <c r="AH302" s="107">
        <f>IF(CentrepointSourced[[#This Row],[Age]]="16-24",CentrepointSourced[[#This Row],[Assessed CS DQ]],0)</f>
        <v>0</v>
      </c>
      <c r="AI302" s="107">
        <f>IF(CentrepointSourced[[#This Row],[Age]]="18-24",CentrepointSourced[[#This Row],[Assessed CS DQ]],0)</f>
        <v>0</v>
      </c>
    </row>
    <row r="303" spans="1:35" customFormat="1" ht="13.5" customHeight="1">
      <c r="A303" s="45" t="s">
        <v>40</v>
      </c>
      <c r="B303" s="62" t="s">
        <v>114</v>
      </c>
      <c r="C303" s="45" t="s">
        <v>42</v>
      </c>
      <c r="D303" s="62"/>
      <c r="E303" s="67">
        <v>2013</v>
      </c>
      <c r="F303" s="67" t="s">
        <v>25</v>
      </c>
      <c r="G303" s="67">
        <v>59</v>
      </c>
      <c r="H303" s="68">
        <v>24</v>
      </c>
      <c r="I303" s="67">
        <v>13</v>
      </c>
      <c r="J303" s="45"/>
      <c r="K303" s="45"/>
      <c r="L303" s="45"/>
      <c r="M303" s="45"/>
      <c r="N303" s="45"/>
      <c r="O303" s="45"/>
      <c r="P303" s="45"/>
      <c r="Q303" s="41" t="str">
        <f>IF(CentrepointSourced[[#This Row],[Country]]="Northern Ireland","Northern Ireland",IFERROR(VLOOKUP(CentrepointSourced[[#This Row],[Local Authority]],LKP_LANameDQ[],2,FALSE),CentrepointSourced[[#This Row],[Local Authority]]))</f>
        <v>Dover</v>
      </c>
      <c r="R303" s="41" t="str">
        <f>IF(CentrepointSourced[[#This Row],[LA type]]="County","",INDEX(ConsolGeog[lad14cd],MATCH(CentrepointSourced[[#This Row],[Local Authority DQ]],ConsolGeog[la_name],0)))</f>
        <v>E07000108</v>
      </c>
      <c r="S303" s="41" t="str">
        <f>IF(OR(CentrepointSourced[[#This Row],[Country]]="Northern Ireland",CentrepointSourced[[#This Row],[Country]]="Scotland",CentrepointSourced[[#This Row],[Country]]="Wales"),"Local Authority",CentrepointSourced[[#This Row],[LA type]])</f>
        <v>District</v>
      </c>
      <c r="T303" s="41">
        <f>IF(TRIM(CentrepointSourced[[#This Row],[Presented HS]])="",0,IF(CentrepointSourced[[#This Row],[Presented HS]]="&lt;5",2.5,IF(CentrepointSourced[[#This Row],[Presented HS]]="&lt;10",5,VALUE(TRIM(CentrepointSourced[[#This Row],[Presented HS]])))))</f>
        <v>59</v>
      </c>
      <c r="U303" s="41">
        <f>IF(TRIM(CentrepointSourced[[#This Row],[Assessed HS]])="",0,IF(CentrepointSourced[[#This Row],[Assessed HS]]="&lt;5",2.5,IF(CentrepointSourced[[#This Row],[Assessed HS]]="&lt;10",5,VALUE(TRIM(CentrepointSourced[[#This Row],[Assessed HS]])))))</f>
        <v>24</v>
      </c>
      <c r="V303" s="41">
        <f>IF(TRIM(CentrepointSourced[[#This Row],[Presented CS]])="",0,IF(CentrepointSourced[[#This Row],[Presented CS]]="&lt;5",2.5,IF(CentrepointSourced[[#This Row],[Presented CS]]="&lt;10",5,VALUE(TRIM(CentrepointSourced[[#This Row],[Presented CS]])))))</f>
        <v>0</v>
      </c>
      <c r="W303" s="41">
        <f>IF(TRIM(CentrepointSourced[[#This Row],[Assessed CS]])="",0,IF(CentrepointSourced[[#This Row],[Assessed CS]]="&lt;5",2.5,IF(CentrepointSourced[[#This Row],[Assessed CS]]="&lt;10",5,VALUE(TRIM(CentrepointSourced[[#This Row],[Assessed CS]])))))</f>
        <v>0</v>
      </c>
      <c r="X303" s="106">
        <f>IF(CentrepointSourced[[#This Row],[Age]]="16-17",CentrepointSourced[[#This Row],[Presented HS DQ]],0)</f>
        <v>59</v>
      </c>
      <c r="Y303" s="106">
        <f>IF(CentrepointSourced[[#This Row],[Age]]="16-24",CentrepointSourced[[#This Row],[Presented HS DQ]],0)</f>
        <v>0</v>
      </c>
      <c r="Z303" s="106">
        <f>IF(CentrepointSourced[[#This Row],[Age]]="18-24",CentrepointSourced[[#This Row],[Presented HS DQ]],0)</f>
        <v>0</v>
      </c>
      <c r="AA303" s="106">
        <f>IF(CentrepointSourced[[#This Row],[Age]]="16-17",CentrepointSourced[[#This Row],[Presented CS DQ]],0)</f>
        <v>0</v>
      </c>
      <c r="AB303" s="106">
        <f>IF(CentrepointSourced[[#This Row],[Age]]="16-24",CentrepointSourced[[#This Row],[Presented CS DQ]],0)</f>
        <v>0</v>
      </c>
      <c r="AC303" s="106">
        <f>IF(CentrepointSourced[[#This Row],[Age]]="18-24",CentrepointSourced[[#This Row],[Presented CS DQ]],0)</f>
        <v>0</v>
      </c>
      <c r="AD303" s="107">
        <f>IF(CentrepointSourced[[#This Row],[Age]]="16-17",CentrepointSourced[[#This Row],[Assessed HS DQ]],0)</f>
        <v>24</v>
      </c>
      <c r="AE303" s="107">
        <f>IF(CentrepointSourced[[#This Row],[Age]]="16-24",CentrepointSourced[[#This Row],[Assessed HS DQ]],0)</f>
        <v>0</v>
      </c>
      <c r="AF303" s="107">
        <f>IF(CentrepointSourced[[#This Row],[Age]]="18-24",CentrepointSourced[[#This Row],[Assessed HS DQ]],0)</f>
        <v>0</v>
      </c>
      <c r="AG303" s="107">
        <f>IF(CentrepointSourced[[#This Row],[Age]]="16-17",CentrepointSourced[[#This Row],[Assessed CS DQ]],0)</f>
        <v>0</v>
      </c>
      <c r="AH303" s="107">
        <f>IF(CentrepointSourced[[#This Row],[Age]]="16-24",CentrepointSourced[[#This Row],[Assessed CS DQ]],0)</f>
        <v>0</v>
      </c>
      <c r="AI303" s="107">
        <f>IF(CentrepointSourced[[#This Row],[Age]]="18-24",CentrepointSourced[[#This Row],[Assessed CS DQ]],0)</f>
        <v>0</v>
      </c>
    </row>
    <row r="304" spans="1:35" customFormat="1" ht="13.5" customHeight="1">
      <c r="A304" s="45" t="s">
        <v>40</v>
      </c>
      <c r="B304" s="62" t="s">
        <v>114</v>
      </c>
      <c r="C304" s="45" t="s">
        <v>42</v>
      </c>
      <c r="D304" s="62"/>
      <c r="E304" s="67">
        <v>2013</v>
      </c>
      <c r="F304" s="67" t="s">
        <v>26</v>
      </c>
      <c r="G304" s="67">
        <v>254</v>
      </c>
      <c r="H304" s="68">
        <v>48</v>
      </c>
      <c r="I304" s="67">
        <v>16</v>
      </c>
      <c r="J304" s="45"/>
      <c r="K304" s="45"/>
      <c r="L304" s="45"/>
      <c r="M304" s="45"/>
      <c r="N304" s="45"/>
      <c r="O304" s="45"/>
      <c r="P304" s="45"/>
      <c r="Q304" s="41" t="str">
        <f>IF(CentrepointSourced[[#This Row],[Country]]="Northern Ireland","Northern Ireland",IFERROR(VLOOKUP(CentrepointSourced[[#This Row],[Local Authority]],LKP_LANameDQ[],2,FALSE),CentrepointSourced[[#This Row],[Local Authority]]))</f>
        <v>Dover</v>
      </c>
      <c r="R304" s="41" t="str">
        <f>IF(CentrepointSourced[[#This Row],[LA type]]="County","",INDEX(ConsolGeog[lad14cd],MATCH(CentrepointSourced[[#This Row],[Local Authority DQ]],ConsolGeog[la_name],0)))</f>
        <v>E07000108</v>
      </c>
      <c r="S304" s="41" t="str">
        <f>IF(OR(CentrepointSourced[[#This Row],[Country]]="Northern Ireland",CentrepointSourced[[#This Row],[Country]]="Scotland",CentrepointSourced[[#This Row],[Country]]="Wales"),"Local Authority",CentrepointSourced[[#This Row],[LA type]])</f>
        <v>District</v>
      </c>
      <c r="T304" s="41">
        <f>IF(TRIM(CentrepointSourced[[#This Row],[Presented HS]])="",0,IF(CentrepointSourced[[#This Row],[Presented HS]]="&lt;5",2.5,IF(CentrepointSourced[[#This Row],[Presented HS]]="&lt;10",5,VALUE(TRIM(CentrepointSourced[[#This Row],[Presented HS]])))))</f>
        <v>254</v>
      </c>
      <c r="U304" s="41">
        <f>IF(TRIM(CentrepointSourced[[#This Row],[Assessed HS]])="",0,IF(CentrepointSourced[[#This Row],[Assessed HS]]="&lt;5",2.5,IF(CentrepointSourced[[#This Row],[Assessed HS]]="&lt;10",5,VALUE(TRIM(CentrepointSourced[[#This Row],[Assessed HS]])))))</f>
        <v>48</v>
      </c>
      <c r="V304" s="41">
        <f>IF(TRIM(CentrepointSourced[[#This Row],[Presented CS]])="",0,IF(CentrepointSourced[[#This Row],[Presented CS]]="&lt;5",2.5,IF(CentrepointSourced[[#This Row],[Presented CS]]="&lt;10",5,VALUE(TRIM(CentrepointSourced[[#This Row],[Presented CS]])))))</f>
        <v>0</v>
      </c>
      <c r="W304" s="41">
        <f>IF(TRIM(CentrepointSourced[[#This Row],[Assessed CS]])="",0,IF(CentrepointSourced[[#This Row],[Assessed CS]]="&lt;5",2.5,IF(CentrepointSourced[[#This Row],[Assessed CS]]="&lt;10",5,VALUE(TRIM(CentrepointSourced[[#This Row],[Assessed CS]])))))</f>
        <v>0</v>
      </c>
      <c r="X304" s="106">
        <f>IF(CentrepointSourced[[#This Row],[Age]]="16-17",CentrepointSourced[[#This Row],[Presented HS DQ]],0)</f>
        <v>0</v>
      </c>
      <c r="Y304" s="106">
        <f>IF(CentrepointSourced[[#This Row],[Age]]="16-24",CentrepointSourced[[#This Row],[Presented HS DQ]],0)</f>
        <v>0</v>
      </c>
      <c r="Z304" s="106">
        <f>IF(CentrepointSourced[[#This Row],[Age]]="18-24",CentrepointSourced[[#This Row],[Presented HS DQ]],0)</f>
        <v>254</v>
      </c>
      <c r="AA304" s="106">
        <f>IF(CentrepointSourced[[#This Row],[Age]]="16-17",CentrepointSourced[[#This Row],[Presented CS DQ]],0)</f>
        <v>0</v>
      </c>
      <c r="AB304" s="106">
        <f>IF(CentrepointSourced[[#This Row],[Age]]="16-24",CentrepointSourced[[#This Row],[Presented CS DQ]],0)</f>
        <v>0</v>
      </c>
      <c r="AC304" s="106">
        <f>IF(CentrepointSourced[[#This Row],[Age]]="18-24",CentrepointSourced[[#This Row],[Presented CS DQ]],0)</f>
        <v>0</v>
      </c>
      <c r="AD304" s="107">
        <f>IF(CentrepointSourced[[#This Row],[Age]]="16-17",CentrepointSourced[[#This Row],[Assessed HS DQ]],0)</f>
        <v>0</v>
      </c>
      <c r="AE304" s="107">
        <f>IF(CentrepointSourced[[#This Row],[Age]]="16-24",CentrepointSourced[[#This Row],[Assessed HS DQ]],0)</f>
        <v>0</v>
      </c>
      <c r="AF304" s="107">
        <f>IF(CentrepointSourced[[#This Row],[Age]]="18-24",CentrepointSourced[[#This Row],[Assessed HS DQ]],0)</f>
        <v>48</v>
      </c>
      <c r="AG304" s="107">
        <f>IF(CentrepointSourced[[#This Row],[Age]]="16-17",CentrepointSourced[[#This Row],[Assessed CS DQ]],0)</f>
        <v>0</v>
      </c>
      <c r="AH304" s="107">
        <f>IF(CentrepointSourced[[#This Row],[Age]]="16-24",CentrepointSourced[[#This Row],[Assessed CS DQ]],0)</f>
        <v>0</v>
      </c>
      <c r="AI304" s="107">
        <f>IF(CentrepointSourced[[#This Row],[Age]]="18-24",CentrepointSourced[[#This Row],[Assessed CS DQ]],0)</f>
        <v>0</v>
      </c>
    </row>
    <row r="305" spans="1:35" customFormat="1" ht="13.5" customHeight="1">
      <c r="A305" s="45" t="s">
        <v>40</v>
      </c>
      <c r="B305" s="62" t="s">
        <v>114</v>
      </c>
      <c r="C305" s="45" t="s">
        <v>42</v>
      </c>
      <c r="D305" s="62"/>
      <c r="E305" s="67">
        <v>2014</v>
      </c>
      <c r="F305" s="67" t="s">
        <v>25</v>
      </c>
      <c r="G305" s="67">
        <v>37</v>
      </c>
      <c r="H305" s="68">
        <v>13</v>
      </c>
      <c r="I305" s="67">
        <v>1</v>
      </c>
      <c r="J305" s="45"/>
      <c r="K305" s="45"/>
      <c r="L305" s="45"/>
      <c r="M305" s="45"/>
      <c r="N305" s="45"/>
      <c r="O305" s="45"/>
      <c r="P305" s="45"/>
      <c r="Q305" s="41" t="str">
        <f>IF(CentrepointSourced[[#This Row],[Country]]="Northern Ireland","Northern Ireland",IFERROR(VLOOKUP(CentrepointSourced[[#This Row],[Local Authority]],LKP_LANameDQ[],2,FALSE),CentrepointSourced[[#This Row],[Local Authority]]))</f>
        <v>Dover</v>
      </c>
      <c r="R305" s="41" t="str">
        <f>IF(CentrepointSourced[[#This Row],[LA type]]="County","",INDEX(ConsolGeog[lad14cd],MATCH(CentrepointSourced[[#This Row],[Local Authority DQ]],ConsolGeog[la_name],0)))</f>
        <v>E07000108</v>
      </c>
      <c r="S305" s="41" t="str">
        <f>IF(OR(CentrepointSourced[[#This Row],[Country]]="Northern Ireland",CentrepointSourced[[#This Row],[Country]]="Scotland",CentrepointSourced[[#This Row],[Country]]="Wales"),"Local Authority",CentrepointSourced[[#This Row],[LA type]])</f>
        <v>District</v>
      </c>
      <c r="T305" s="41">
        <f>IF(TRIM(CentrepointSourced[[#This Row],[Presented HS]])="",0,IF(CentrepointSourced[[#This Row],[Presented HS]]="&lt;5",2.5,IF(CentrepointSourced[[#This Row],[Presented HS]]="&lt;10",5,VALUE(TRIM(CentrepointSourced[[#This Row],[Presented HS]])))))</f>
        <v>37</v>
      </c>
      <c r="U305" s="41">
        <f>IF(TRIM(CentrepointSourced[[#This Row],[Assessed HS]])="",0,IF(CentrepointSourced[[#This Row],[Assessed HS]]="&lt;5",2.5,IF(CentrepointSourced[[#This Row],[Assessed HS]]="&lt;10",5,VALUE(TRIM(CentrepointSourced[[#This Row],[Assessed HS]])))))</f>
        <v>13</v>
      </c>
      <c r="V305" s="41">
        <f>IF(TRIM(CentrepointSourced[[#This Row],[Presented CS]])="",0,IF(CentrepointSourced[[#This Row],[Presented CS]]="&lt;5",2.5,IF(CentrepointSourced[[#This Row],[Presented CS]]="&lt;10",5,VALUE(TRIM(CentrepointSourced[[#This Row],[Presented CS]])))))</f>
        <v>0</v>
      </c>
      <c r="W305" s="41">
        <f>IF(TRIM(CentrepointSourced[[#This Row],[Assessed CS]])="",0,IF(CentrepointSourced[[#This Row],[Assessed CS]]="&lt;5",2.5,IF(CentrepointSourced[[#This Row],[Assessed CS]]="&lt;10",5,VALUE(TRIM(CentrepointSourced[[#This Row],[Assessed CS]])))))</f>
        <v>0</v>
      </c>
      <c r="X305" s="106">
        <f>IF(CentrepointSourced[[#This Row],[Age]]="16-17",CentrepointSourced[[#This Row],[Presented HS DQ]],0)</f>
        <v>37</v>
      </c>
      <c r="Y305" s="106">
        <f>IF(CentrepointSourced[[#This Row],[Age]]="16-24",CentrepointSourced[[#This Row],[Presented HS DQ]],0)</f>
        <v>0</v>
      </c>
      <c r="Z305" s="106">
        <f>IF(CentrepointSourced[[#This Row],[Age]]="18-24",CentrepointSourced[[#This Row],[Presented HS DQ]],0)</f>
        <v>0</v>
      </c>
      <c r="AA305" s="106">
        <f>IF(CentrepointSourced[[#This Row],[Age]]="16-17",CentrepointSourced[[#This Row],[Presented CS DQ]],0)</f>
        <v>0</v>
      </c>
      <c r="AB305" s="106">
        <f>IF(CentrepointSourced[[#This Row],[Age]]="16-24",CentrepointSourced[[#This Row],[Presented CS DQ]],0)</f>
        <v>0</v>
      </c>
      <c r="AC305" s="106">
        <f>IF(CentrepointSourced[[#This Row],[Age]]="18-24",CentrepointSourced[[#This Row],[Presented CS DQ]],0)</f>
        <v>0</v>
      </c>
      <c r="AD305" s="107">
        <f>IF(CentrepointSourced[[#This Row],[Age]]="16-17",CentrepointSourced[[#This Row],[Assessed HS DQ]],0)</f>
        <v>13</v>
      </c>
      <c r="AE305" s="107">
        <f>IF(CentrepointSourced[[#This Row],[Age]]="16-24",CentrepointSourced[[#This Row],[Assessed HS DQ]],0)</f>
        <v>0</v>
      </c>
      <c r="AF305" s="107">
        <f>IF(CentrepointSourced[[#This Row],[Age]]="18-24",CentrepointSourced[[#This Row],[Assessed HS DQ]],0)</f>
        <v>0</v>
      </c>
      <c r="AG305" s="107">
        <f>IF(CentrepointSourced[[#This Row],[Age]]="16-17",CentrepointSourced[[#This Row],[Assessed CS DQ]],0)</f>
        <v>0</v>
      </c>
      <c r="AH305" s="107">
        <f>IF(CentrepointSourced[[#This Row],[Age]]="16-24",CentrepointSourced[[#This Row],[Assessed CS DQ]],0)</f>
        <v>0</v>
      </c>
      <c r="AI305" s="107">
        <f>IF(CentrepointSourced[[#This Row],[Age]]="18-24",CentrepointSourced[[#This Row],[Assessed CS DQ]],0)</f>
        <v>0</v>
      </c>
    </row>
    <row r="306" spans="1:35" customFormat="1" ht="13.5" customHeight="1">
      <c r="A306" s="45" t="s">
        <v>40</v>
      </c>
      <c r="B306" s="62" t="s">
        <v>114</v>
      </c>
      <c r="C306" s="45" t="s">
        <v>42</v>
      </c>
      <c r="D306" s="62"/>
      <c r="E306" s="67">
        <v>2014</v>
      </c>
      <c r="F306" s="67" t="s">
        <v>26</v>
      </c>
      <c r="G306" s="67">
        <v>210</v>
      </c>
      <c r="H306" s="68">
        <v>65</v>
      </c>
      <c r="I306" s="67">
        <v>23</v>
      </c>
      <c r="J306" s="45"/>
      <c r="K306" s="45"/>
      <c r="L306" s="45"/>
      <c r="M306" s="45"/>
      <c r="N306" s="45"/>
      <c r="O306" s="45"/>
      <c r="P306" s="45"/>
      <c r="Q306" s="41" t="str">
        <f>IF(CentrepointSourced[[#This Row],[Country]]="Northern Ireland","Northern Ireland",IFERROR(VLOOKUP(CentrepointSourced[[#This Row],[Local Authority]],LKP_LANameDQ[],2,FALSE),CentrepointSourced[[#This Row],[Local Authority]]))</f>
        <v>Dover</v>
      </c>
      <c r="R306" s="41" t="str">
        <f>IF(CentrepointSourced[[#This Row],[LA type]]="County","",INDEX(ConsolGeog[lad14cd],MATCH(CentrepointSourced[[#This Row],[Local Authority DQ]],ConsolGeog[la_name],0)))</f>
        <v>E07000108</v>
      </c>
      <c r="S306" s="41" t="str">
        <f>IF(OR(CentrepointSourced[[#This Row],[Country]]="Northern Ireland",CentrepointSourced[[#This Row],[Country]]="Scotland",CentrepointSourced[[#This Row],[Country]]="Wales"),"Local Authority",CentrepointSourced[[#This Row],[LA type]])</f>
        <v>District</v>
      </c>
      <c r="T306" s="41">
        <f>IF(TRIM(CentrepointSourced[[#This Row],[Presented HS]])="",0,IF(CentrepointSourced[[#This Row],[Presented HS]]="&lt;5",2.5,IF(CentrepointSourced[[#This Row],[Presented HS]]="&lt;10",5,VALUE(TRIM(CentrepointSourced[[#This Row],[Presented HS]])))))</f>
        <v>210</v>
      </c>
      <c r="U306" s="41">
        <f>IF(TRIM(CentrepointSourced[[#This Row],[Assessed HS]])="",0,IF(CentrepointSourced[[#This Row],[Assessed HS]]="&lt;5",2.5,IF(CentrepointSourced[[#This Row],[Assessed HS]]="&lt;10",5,VALUE(TRIM(CentrepointSourced[[#This Row],[Assessed HS]])))))</f>
        <v>65</v>
      </c>
      <c r="V306" s="41">
        <f>IF(TRIM(CentrepointSourced[[#This Row],[Presented CS]])="",0,IF(CentrepointSourced[[#This Row],[Presented CS]]="&lt;5",2.5,IF(CentrepointSourced[[#This Row],[Presented CS]]="&lt;10",5,VALUE(TRIM(CentrepointSourced[[#This Row],[Presented CS]])))))</f>
        <v>0</v>
      </c>
      <c r="W306" s="41">
        <f>IF(TRIM(CentrepointSourced[[#This Row],[Assessed CS]])="",0,IF(CentrepointSourced[[#This Row],[Assessed CS]]="&lt;5",2.5,IF(CentrepointSourced[[#This Row],[Assessed CS]]="&lt;10",5,VALUE(TRIM(CentrepointSourced[[#This Row],[Assessed CS]])))))</f>
        <v>0</v>
      </c>
      <c r="X306" s="106">
        <f>IF(CentrepointSourced[[#This Row],[Age]]="16-17",CentrepointSourced[[#This Row],[Presented HS DQ]],0)</f>
        <v>0</v>
      </c>
      <c r="Y306" s="106">
        <f>IF(CentrepointSourced[[#This Row],[Age]]="16-24",CentrepointSourced[[#This Row],[Presented HS DQ]],0)</f>
        <v>0</v>
      </c>
      <c r="Z306" s="106">
        <f>IF(CentrepointSourced[[#This Row],[Age]]="18-24",CentrepointSourced[[#This Row],[Presented HS DQ]],0)</f>
        <v>210</v>
      </c>
      <c r="AA306" s="106">
        <f>IF(CentrepointSourced[[#This Row],[Age]]="16-17",CentrepointSourced[[#This Row],[Presented CS DQ]],0)</f>
        <v>0</v>
      </c>
      <c r="AB306" s="106">
        <f>IF(CentrepointSourced[[#This Row],[Age]]="16-24",CentrepointSourced[[#This Row],[Presented CS DQ]],0)</f>
        <v>0</v>
      </c>
      <c r="AC306" s="106">
        <f>IF(CentrepointSourced[[#This Row],[Age]]="18-24",CentrepointSourced[[#This Row],[Presented CS DQ]],0)</f>
        <v>0</v>
      </c>
      <c r="AD306" s="107">
        <f>IF(CentrepointSourced[[#This Row],[Age]]="16-17",CentrepointSourced[[#This Row],[Assessed HS DQ]],0)</f>
        <v>0</v>
      </c>
      <c r="AE306" s="107">
        <f>IF(CentrepointSourced[[#This Row],[Age]]="16-24",CentrepointSourced[[#This Row],[Assessed HS DQ]],0)</f>
        <v>0</v>
      </c>
      <c r="AF306" s="107">
        <f>IF(CentrepointSourced[[#This Row],[Age]]="18-24",CentrepointSourced[[#This Row],[Assessed HS DQ]],0)</f>
        <v>65</v>
      </c>
      <c r="AG306" s="107">
        <f>IF(CentrepointSourced[[#This Row],[Age]]="16-17",CentrepointSourced[[#This Row],[Assessed CS DQ]],0)</f>
        <v>0</v>
      </c>
      <c r="AH306" s="107">
        <f>IF(CentrepointSourced[[#This Row],[Age]]="16-24",CentrepointSourced[[#This Row],[Assessed CS DQ]],0)</f>
        <v>0</v>
      </c>
      <c r="AI306" s="107">
        <f>IF(CentrepointSourced[[#This Row],[Age]]="18-24",CentrepointSourced[[#This Row],[Assessed CS DQ]],0)</f>
        <v>0</v>
      </c>
    </row>
    <row r="307" spans="1:35" customFormat="1" ht="13.5" customHeight="1">
      <c r="A307" s="45" t="s">
        <v>40</v>
      </c>
      <c r="B307" s="45" t="s">
        <v>284</v>
      </c>
      <c r="C307" s="45" t="s">
        <v>165</v>
      </c>
      <c r="D307" s="45"/>
      <c r="E307" s="67">
        <v>2012</v>
      </c>
      <c r="F307" s="67" t="s">
        <v>25</v>
      </c>
      <c r="G307" s="67">
        <v>9</v>
      </c>
      <c r="H307" s="68"/>
      <c r="I307" s="67">
        <v>5</v>
      </c>
      <c r="J307" s="45"/>
      <c r="K307" s="67"/>
      <c r="L307" s="67"/>
      <c r="M307" s="67"/>
      <c r="N307" s="67"/>
      <c r="O307" s="67"/>
      <c r="P307" s="67"/>
      <c r="Q307" s="41" t="str">
        <f>IF(CentrepointSourced[[#This Row],[Country]]="Northern Ireland","Northern Ireland",IFERROR(VLOOKUP(CentrepointSourced[[#This Row],[Local Authority]],LKP_LANameDQ[],2,FALSE),CentrepointSourced[[#This Row],[Local Authority]]))</f>
        <v>Ealing</v>
      </c>
      <c r="R307" s="41" t="str">
        <f>IF(CentrepointSourced[[#This Row],[LA type]]="County","",INDEX(ConsolGeog[lad14cd],MATCH(CentrepointSourced[[#This Row],[Local Authority DQ]],ConsolGeog[la_name],0)))</f>
        <v>E09000009</v>
      </c>
      <c r="S307" s="41" t="str">
        <f>IF(OR(CentrepointSourced[[#This Row],[Country]]="Northern Ireland",CentrepointSourced[[#This Row],[Country]]="Scotland",CentrepointSourced[[#This Row],[Country]]="Wales"),"Local Authority",CentrepointSourced[[#This Row],[LA type]])</f>
        <v>Unitary</v>
      </c>
      <c r="T307" s="41">
        <f>IF(TRIM(CentrepointSourced[[#This Row],[Presented HS]])="",0,IF(CentrepointSourced[[#This Row],[Presented HS]]="&lt;5",2.5,IF(CentrepointSourced[[#This Row],[Presented HS]]="&lt;10",5,VALUE(TRIM(CentrepointSourced[[#This Row],[Presented HS]])))))</f>
        <v>9</v>
      </c>
      <c r="U307" s="41">
        <f>IF(TRIM(CentrepointSourced[[#This Row],[Assessed HS]])="",0,IF(CentrepointSourced[[#This Row],[Assessed HS]]="&lt;5",2.5,IF(CentrepointSourced[[#This Row],[Assessed HS]]="&lt;10",5,VALUE(TRIM(CentrepointSourced[[#This Row],[Assessed HS]])))))</f>
        <v>0</v>
      </c>
      <c r="V307" s="41">
        <f>IF(TRIM(CentrepointSourced[[#This Row],[Presented CS]])="",0,IF(CentrepointSourced[[#This Row],[Presented CS]]="&lt;5",2.5,IF(CentrepointSourced[[#This Row],[Presented CS]]="&lt;10",5,VALUE(TRIM(CentrepointSourced[[#This Row],[Presented CS]])))))</f>
        <v>0</v>
      </c>
      <c r="W307" s="41">
        <f>IF(TRIM(CentrepointSourced[[#This Row],[Assessed CS]])="",0,IF(CentrepointSourced[[#This Row],[Assessed CS]]="&lt;5",2.5,IF(CentrepointSourced[[#This Row],[Assessed CS]]="&lt;10",5,VALUE(TRIM(CentrepointSourced[[#This Row],[Assessed CS]])))))</f>
        <v>0</v>
      </c>
      <c r="X307" s="106">
        <f>IF(CentrepointSourced[[#This Row],[Age]]="16-17",CentrepointSourced[[#This Row],[Presented HS DQ]],0)</f>
        <v>9</v>
      </c>
      <c r="Y307" s="106">
        <f>IF(CentrepointSourced[[#This Row],[Age]]="16-24",CentrepointSourced[[#This Row],[Presented HS DQ]],0)</f>
        <v>0</v>
      </c>
      <c r="Z307" s="106">
        <f>IF(CentrepointSourced[[#This Row],[Age]]="18-24",CentrepointSourced[[#This Row],[Presented HS DQ]],0)</f>
        <v>0</v>
      </c>
      <c r="AA307" s="106">
        <f>IF(CentrepointSourced[[#This Row],[Age]]="16-17",CentrepointSourced[[#This Row],[Presented CS DQ]],0)</f>
        <v>0</v>
      </c>
      <c r="AB307" s="106">
        <f>IF(CentrepointSourced[[#This Row],[Age]]="16-24",CentrepointSourced[[#This Row],[Presented CS DQ]],0)</f>
        <v>0</v>
      </c>
      <c r="AC307" s="106">
        <f>IF(CentrepointSourced[[#This Row],[Age]]="18-24",CentrepointSourced[[#This Row],[Presented CS DQ]],0)</f>
        <v>0</v>
      </c>
      <c r="AD307" s="107">
        <f>IF(CentrepointSourced[[#This Row],[Age]]="16-17",CentrepointSourced[[#This Row],[Assessed HS DQ]],0)</f>
        <v>0</v>
      </c>
      <c r="AE307" s="107">
        <f>IF(CentrepointSourced[[#This Row],[Age]]="16-24",CentrepointSourced[[#This Row],[Assessed HS DQ]],0)</f>
        <v>0</v>
      </c>
      <c r="AF307" s="107">
        <f>IF(CentrepointSourced[[#This Row],[Age]]="18-24",CentrepointSourced[[#This Row],[Assessed HS DQ]],0)</f>
        <v>0</v>
      </c>
      <c r="AG307" s="107">
        <f>IF(CentrepointSourced[[#This Row],[Age]]="16-17",CentrepointSourced[[#This Row],[Assessed CS DQ]],0)</f>
        <v>0</v>
      </c>
      <c r="AH307" s="107">
        <f>IF(CentrepointSourced[[#This Row],[Age]]="16-24",CentrepointSourced[[#This Row],[Assessed CS DQ]],0)</f>
        <v>0</v>
      </c>
      <c r="AI307" s="107">
        <f>IF(CentrepointSourced[[#This Row],[Age]]="18-24",CentrepointSourced[[#This Row],[Assessed CS DQ]],0)</f>
        <v>0</v>
      </c>
    </row>
    <row r="308" spans="1:35" customFormat="1" ht="13.5" customHeight="1">
      <c r="A308" s="45" t="s">
        <v>40</v>
      </c>
      <c r="B308" s="45" t="s">
        <v>284</v>
      </c>
      <c r="C308" s="45" t="s">
        <v>165</v>
      </c>
      <c r="D308" s="45"/>
      <c r="E308" s="67">
        <v>2012</v>
      </c>
      <c r="F308" s="67" t="s">
        <v>26</v>
      </c>
      <c r="G308" s="67">
        <v>165</v>
      </c>
      <c r="H308" s="68"/>
      <c r="I308" s="67">
        <v>70</v>
      </c>
      <c r="J308" s="45"/>
      <c r="K308" s="67"/>
      <c r="L308" s="67"/>
      <c r="M308" s="67"/>
      <c r="N308" s="67"/>
      <c r="O308" s="67"/>
      <c r="P308" s="67"/>
      <c r="Q308" s="41" t="str">
        <f>IF(CentrepointSourced[[#This Row],[Country]]="Northern Ireland","Northern Ireland",IFERROR(VLOOKUP(CentrepointSourced[[#This Row],[Local Authority]],LKP_LANameDQ[],2,FALSE),CentrepointSourced[[#This Row],[Local Authority]]))</f>
        <v>Ealing</v>
      </c>
      <c r="R308" s="41" t="str">
        <f>IF(CentrepointSourced[[#This Row],[LA type]]="County","",INDEX(ConsolGeog[lad14cd],MATCH(CentrepointSourced[[#This Row],[Local Authority DQ]],ConsolGeog[la_name],0)))</f>
        <v>E09000009</v>
      </c>
      <c r="S308" s="41" t="str">
        <f>IF(OR(CentrepointSourced[[#This Row],[Country]]="Northern Ireland",CentrepointSourced[[#This Row],[Country]]="Scotland",CentrepointSourced[[#This Row],[Country]]="Wales"),"Local Authority",CentrepointSourced[[#This Row],[LA type]])</f>
        <v>Unitary</v>
      </c>
      <c r="T308" s="41">
        <f>IF(TRIM(CentrepointSourced[[#This Row],[Presented HS]])="",0,IF(CentrepointSourced[[#This Row],[Presented HS]]="&lt;5",2.5,IF(CentrepointSourced[[#This Row],[Presented HS]]="&lt;10",5,VALUE(TRIM(CentrepointSourced[[#This Row],[Presented HS]])))))</f>
        <v>165</v>
      </c>
      <c r="U308" s="41">
        <f>IF(TRIM(CentrepointSourced[[#This Row],[Assessed HS]])="",0,IF(CentrepointSourced[[#This Row],[Assessed HS]]="&lt;5",2.5,IF(CentrepointSourced[[#This Row],[Assessed HS]]="&lt;10",5,VALUE(TRIM(CentrepointSourced[[#This Row],[Assessed HS]])))))</f>
        <v>0</v>
      </c>
      <c r="V308" s="41">
        <f>IF(TRIM(CentrepointSourced[[#This Row],[Presented CS]])="",0,IF(CentrepointSourced[[#This Row],[Presented CS]]="&lt;5",2.5,IF(CentrepointSourced[[#This Row],[Presented CS]]="&lt;10",5,VALUE(TRIM(CentrepointSourced[[#This Row],[Presented CS]])))))</f>
        <v>0</v>
      </c>
      <c r="W308" s="41">
        <f>IF(TRIM(CentrepointSourced[[#This Row],[Assessed CS]])="",0,IF(CentrepointSourced[[#This Row],[Assessed CS]]="&lt;5",2.5,IF(CentrepointSourced[[#This Row],[Assessed CS]]="&lt;10",5,VALUE(TRIM(CentrepointSourced[[#This Row],[Assessed CS]])))))</f>
        <v>0</v>
      </c>
      <c r="X308" s="106">
        <f>IF(CentrepointSourced[[#This Row],[Age]]="16-17",CentrepointSourced[[#This Row],[Presented HS DQ]],0)</f>
        <v>0</v>
      </c>
      <c r="Y308" s="106">
        <f>IF(CentrepointSourced[[#This Row],[Age]]="16-24",CentrepointSourced[[#This Row],[Presented HS DQ]],0)</f>
        <v>0</v>
      </c>
      <c r="Z308" s="106">
        <f>IF(CentrepointSourced[[#This Row],[Age]]="18-24",CentrepointSourced[[#This Row],[Presented HS DQ]],0)</f>
        <v>165</v>
      </c>
      <c r="AA308" s="106">
        <f>IF(CentrepointSourced[[#This Row],[Age]]="16-17",CentrepointSourced[[#This Row],[Presented CS DQ]],0)</f>
        <v>0</v>
      </c>
      <c r="AB308" s="106">
        <f>IF(CentrepointSourced[[#This Row],[Age]]="16-24",CentrepointSourced[[#This Row],[Presented CS DQ]],0)</f>
        <v>0</v>
      </c>
      <c r="AC308" s="106">
        <f>IF(CentrepointSourced[[#This Row],[Age]]="18-24",CentrepointSourced[[#This Row],[Presented CS DQ]],0)</f>
        <v>0</v>
      </c>
      <c r="AD308" s="107">
        <f>IF(CentrepointSourced[[#This Row],[Age]]="16-17",CentrepointSourced[[#This Row],[Assessed HS DQ]],0)</f>
        <v>0</v>
      </c>
      <c r="AE308" s="107">
        <f>IF(CentrepointSourced[[#This Row],[Age]]="16-24",CentrepointSourced[[#This Row],[Assessed HS DQ]],0)</f>
        <v>0</v>
      </c>
      <c r="AF308" s="107">
        <f>IF(CentrepointSourced[[#This Row],[Age]]="18-24",CentrepointSourced[[#This Row],[Assessed HS DQ]],0)</f>
        <v>0</v>
      </c>
      <c r="AG308" s="107">
        <f>IF(CentrepointSourced[[#This Row],[Age]]="16-17",CentrepointSourced[[#This Row],[Assessed CS DQ]],0)</f>
        <v>0</v>
      </c>
      <c r="AH308" s="107">
        <f>IF(CentrepointSourced[[#This Row],[Age]]="16-24",CentrepointSourced[[#This Row],[Assessed CS DQ]],0)</f>
        <v>0</v>
      </c>
      <c r="AI308" s="107">
        <f>IF(CentrepointSourced[[#This Row],[Age]]="18-24",CentrepointSourced[[#This Row],[Assessed CS DQ]],0)</f>
        <v>0</v>
      </c>
    </row>
    <row r="309" spans="1:35" customFormat="1" ht="13.5" customHeight="1">
      <c r="A309" s="45" t="s">
        <v>40</v>
      </c>
      <c r="B309" s="45" t="s">
        <v>284</v>
      </c>
      <c r="C309" s="45" t="s">
        <v>165</v>
      </c>
      <c r="D309" s="45"/>
      <c r="E309" s="67">
        <v>2013</v>
      </c>
      <c r="F309" s="67" t="s">
        <v>25</v>
      </c>
      <c r="G309" s="67">
        <v>7</v>
      </c>
      <c r="H309" s="68"/>
      <c r="I309" s="67">
        <v>4</v>
      </c>
      <c r="J309" s="45"/>
      <c r="K309" s="67"/>
      <c r="L309" s="67"/>
      <c r="M309" s="67"/>
      <c r="N309" s="67"/>
      <c r="O309" s="67"/>
      <c r="P309" s="67"/>
      <c r="Q309" s="41" t="str">
        <f>IF(CentrepointSourced[[#This Row],[Country]]="Northern Ireland","Northern Ireland",IFERROR(VLOOKUP(CentrepointSourced[[#This Row],[Local Authority]],LKP_LANameDQ[],2,FALSE),CentrepointSourced[[#This Row],[Local Authority]]))</f>
        <v>Ealing</v>
      </c>
      <c r="R309" s="41" t="str">
        <f>IF(CentrepointSourced[[#This Row],[LA type]]="County","",INDEX(ConsolGeog[lad14cd],MATCH(CentrepointSourced[[#This Row],[Local Authority DQ]],ConsolGeog[la_name],0)))</f>
        <v>E09000009</v>
      </c>
      <c r="S309" s="41" t="str">
        <f>IF(OR(CentrepointSourced[[#This Row],[Country]]="Northern Ireland",CentrepointSourced[[#This Row],[Country]]="Scotland",CentrepointSourced[[#This Row],[Country]]="Wales"),"Local Authority",CentrepointSourced[[#This Row],[LA type]])</f>
        <v>Unitary</v>
      </c>
      <c r="T309" s="41">
        <f>IF(TRIM(CentrepointSourced[[#This Row],[Presented HS]])="",0,IF(CentrepointSourced[[#This Row],[Presented HS]]="&lt;5",2.5,IF(CentrepointSourced[[#This Row],[Presented HS]]="&lt;10",5,VALUE(TRIM(CentrepointSourced[[#This Row],[Presented HS]])))))</f>
        <v>7</v>
      </c>
      <c r="U309" s="41">
        <f>IF(TRIM(CentrepointSourced[[#This Row],[Assessed HS]])="",0,IF(CentrepointSourced[[#This Row],[Assessed HS]]="&lt;5",2.5,IF(CentrepointSourced[[#This Row],[Assessed HS]]="&lt;10",5,VALUE(TRIM(CentrepointSourced[[#This Row],[Assessed HS]])))))</f>
        <v>0</v>
      </c>
      <c r="V309" s="41">
        <f>IF(TRIM(CentrepointSourced[[#This Row],[Presented CS]])="",0,IF(CentrepointSourced[[#This Row],[Presented CS]]="&lt;5",2.5,IF(CentrepointSourced[[#This Row],[Presented CS]]="&lt;10",5,VALUE(TRIM(CentrepointSourced[[#This Row],[Presented CS]])))))</f>
        <v>0</v>
      </c>
      <c r="W309" s="41">
        <f>IF(TRIM(CentrepointSourced[[#This Row],[Assessed CS]])="",0,IF(CentrepointSourced[[#This Row],[Assessed CS]]="&lt;5",2.5,IF(CentrepointSourced[[#This Row],[Assessed CS]]="&lt;10",5,VALUE(TRIM(CentrepointSourced[[#This Row],[Assessed CS]])))))</f>
        <v>0</v>
      </c>
      <c r="X309" s="106">
        <f>IF(CentrepointSourced[[#This Row],[Age]]="16-17",CentrepointSourced[[#This Row],[Presented HS DQ]],0)</f>
        <v>7</v>
      </c>
      <c r="Y309" s="106">
        <f>IF(CentrepointSourced[[#This Row],[Age]]="16-24",CentrepointSourced[[#This Row],[Presented HS DQ]],0)</f>
        <v>0</v>
      </c>
      <c r="Z309" s="106">
        <f>IF(CentrepointSourced[[#This Row],[Age]]="18-24",CentrepointSourced[[#This Row],[Presented HS DQ]],0)</f>
        <v>0</v>
      </c>
      <c r="AA309" s="106">
        <f>IF(CentrepointSourced[[#This Row],[Age]]="16-17",CentrepointSourced[[#This Row],[Presented CS DQ]],0)</f>
        <v>0</v>
      </c>
      <c r="AB309" s="106">
        <f>IF(CentrepointSourced[[#This Row],[Age]]="16-24",CentrepointSourced[[#This Row],[Presented CS DQ]],0)</f>
        <v>0</v>
      </c>
      <c r="AC309" s="106">
        <f>IF(CentrepointSourced[[#This Row],[Age]]="18-24",CentrepointSourced[[#This Row],[Presented CS DQ]],0)</f>
        <v>0</v>
      </c>
      <c r="AD309" s="107">
        <f>IF(CentrepointSourced[[#This Row],[Age]]="16-17",CentrepointSourced[[#This Row],[Assessed HS DQ]],0)</f>
        <v>0</v>
      </c>
      <c r="AE309" s="107">
        <f>IF(CentrepointSourced[[#This Row],[Age]]="16-24",CentrepointSourced[[#This Row],[Assessed HS DQ]],0)</f>
        <v>0</v>
      </c>
      <c r="AF309" s="107">
        <f>IF(CentrepointSourced[[#This Row],[Age]]="18-24",CentrepointSourced[[#This Row],[Assessed HS DQ]],0)</f>
        <v>0</v>
      </c>
      <c r="AG309" s="107">
        <f>IF(CentrepointSourced[[#This Row],[Age]]="16-17",CentrepointSourced[[#This Row],[Assessed CS DQ]],0)</f>
        <v>0</v>
      </c>
      <c r="AH309" s="107">
        <f>IF(CentrepointSourced[[#This Row],[Age]]="16-24",CentrepointSourced[[#This Row],[Assessed CS DQ]],0)</f>
        <v>0</v>
      </c>
      <c r="AI309" s="107">
        <f>IF(CentrepointSourced[[#This Row],[Age]]="18-24",CentrepointSourced[[#This Row],[Assessed CS DQ]],0)</f>
        <v>0</v>
      </c>
    </row>
    <row r="310" spans="1:35" customFormat="1" ht="13.5" customHeight="1">
      <c r="A310" s="45" t="s">
        <v>40</v>
      </c>
      <c r="B310" s="45" t="s">
        <v>284</v>
      </c>
      <c r="C310" s="45" t="s">
        <v>165</v>
      </c>
      <c r="D310" s="45"/>
      <c r="E310" s="67">
        <v>2013</v>
      </c>
      <c r="F310" s="67" t="s">
        <v>26</v>
      </c>
      <c r="G310" s="67">
        <v>266</v>
      </c>
      <c r="H310" s="68"/>
      <c r="I310" s="67">
        <v>84</v>
      </c>
      <c r="J310" s="45"/>
      <c r="K310" s="67"/>
      <c r="L310" s="67"/>
      <c r="M310" s="67"/>
      <c r="N310" s="67"/>
      <c r="O310" s="67"/>
      <c r="P310" s="67"/>
      <c r="Q310" s="41" t="str">
        <f>IF(CentrepointSourced[[#This Row],[Country]]="Northern Ireland","Northern Ireland",IFERROR(VLOOKUP(CentrepointSourced[[#This Row],[Local Authority]],LKP_LANameDQ[],2,FALSE),CentrepointSourced[[#This Row],[Local Authority]]))</f>
        <v>Ealing</v>
      </c>
      <c r="R310" s="41" t="str">
        <f>IF(CentrepointSourced[[#This Row],[LA type]]="County","",INDEX(ConsolGeog[lad14cd],MATCH(CentrepointSourced[[#This Row],[Local Authority DQ]],ConsolGeog[la_name],0)))</f>
        <v>E09000009</v>
      </c>
      <c r="S310" s="41" t="str">
        <f>IF(OR(CentrepointSourced[[#This Row],[Country]]="Northern Ireland",CentrepointSourced[[#This Row],[Country]]="Scotland",CentrepointSourced[[#This Row],[Country]]="Wales"),"Local Authority",CentrepointSourced[[#This Row],[LA type]])</f>
        <v>Unitary</v>
      </c>
      <c r="T310" s="41">
        <f>IF(TRIM(CentrepointSourced[[#This Row],[Presented HS]])="",0,IF(CentrepointSourced[[#This Row],[Presented HS]]="&lt;5",2.5,IF(CentrepointSourced[[#This Row],[Presented HS]]="&lt;10",5,VALUE(TRIM(CentrepointSourced[[#This Row],[Presented HS]])))))</f>
        <v>266</v>
      </c>
      <c r="U310" s="41">
        <f>IF(TRIM(CentrepointSourced[[#This Row],[Assessed HS]])="",0,IF(CentrepointSourced[[#This Row],[Assessed HS]]="&lt;5",2.5,IF(CentrepointSourced[[#This Row],[Assessed HS]]="&lt;10",5,VALUE(TRIM(CentrepointSourced[[#This Row],[Assessed HS]])))))</f>
        <v>0</v>
      </c>
      <c r="V310" s="41">
        <f>IF(TRIM(CentrepointSourced[[#This Row],[Presented CS]])="",0,IF(CentrepointSourced[[#This Row],[Presented CS]]="&lt;5",2.5,IF(CentrepointSourced[[#This Row],[Presented CS]]="&lt;10",5,VALUE(TRIM(CentrepointSourced[[#This Row],[Presented CS]])))))</f>
        <v>0</v>
      </c>
      <c r="W310" s="41">
        <f>IF(TRIM(CentrepointSourced[[#This Row],[Assessed CS]])="",0,IF(CentrepointSourced[[#This Row],[Assessed CS]]="&lt;5",2.5,IF(CentrepointSourced[[#This Row],[Assessed CS]]="&lt;10",5,VALUE(TRIM(CentrepointSourced[[#This Row],[Assessed CS]])))))</f>
        <v>0</v>
      </c>
      <c r="X310" s="106">
        <f>IF(CentrepointSourced[[#This Row],[Age]]="16-17",CentrepointSourced[[#This Row],[Presented HS DQ]],0)</f>
        <v>0</v>
      </c>
      <c r="Y310" s="106">
        <f>IF(CentrepointSourced[[#This Row],[Age]]="16-24",CentrepointSourced[[#This Row],[Presented HS DQ]],0)</f>
        <v>0</v>
      </c>
      <c r="Z310" s="106">
        <f>IF(CentrepointSourced[[#This Row],[Age]]="18-24",CentrepointSourced[[#This Row],[Presented HS DQ]],0)</f>
        <v>266</v>
      </c>
      <c r="AA310" s="106">
        <f>IF(CentrepointSourced[[#This Row],[Age]]="16-17",CentrepointSourced[[#This Row],[Presented CS DQ]],0)</f>
        <v>0</v>
      </c>
      <c r="AB310" s="106">
        <f>IF(CentrepointSourced[[#This Row],[Age]]="16-24",CentrepointSourced[[#This Row],[Presented CS DQ]],0)</f>
        <v>0</v>
      </c>
      <c r="AC310" s="106">
        <f>IF(CentrepointSourced[[#This Row],[Age]]="18-24",CentrepointSourced[[#This Row],[Presented CS DQ]],0)</f>
        <v>0</v>
      </c>
      <c r="AD310" s="107">
        <f>IF(CentrepointSourced[[#This Row],[Age]]="16-17",CentrepointSourced[[#This Row],[Assessed HS DQ]],0)</f>
        <v>0</v>
      </c>
      <c r="AE310" s="107">
        <f>IF(CentrepointSourced[[#This Row],[Age]]="16-24",CentrepointSourced[[#This Row],[Assessed HS DQ]],0)</f>
        <v>0</v>
      </c>
      <c r="AF310" s="107">
        <f>IF(CentrepointSourced[[#This Row],[Age]]="18-24",CentrepointSourced[[#This Row],[Assessed HS DQ]],0)</f>
        <v>0</v>
      </c>
      <c r="AG310" s="107">
        <f>IF(CentrepointSourced[[#This Row],[Age]]="16-17",CentrepointSourced[[#This Row],[Assessed CS DQ]],0)</f>
        <v>0</v>
      </c>
      <c r="AH310" s="107">
        <f>IF(CentrepointSourced[[#This Row],[Age]]="16-24",CentrepointSourced[[#This Row],[Assessed CS DQ]],0)</f>
        <v>0</v>
      </c>
      <c r="AI310" s="107">
        <f>IF(CentrepointSourced[[#This Row],[Age]]="18-24",CentrepointSourced[[#This Row],[Assessed CS DQ]],0)</f>
        <v>0</v>
      </c>
    </row>
    <row r="311" spans="1:35" customFormat="1" ht="13.5" customHeight="1">
      <c r="A311" s="45" t="s">
        <v>40</v>
      </c>
      <c r="B311" s="45" t="s">
        <v>284</v>
      </c>
      <c r="C311" s="45" t="s">
        <v>165</v>
      </c>
      <c r="D311" s="45"/>
      <c r="E311" s="67">
        <v>2014</v>
      </c>
      <c r="F311" s="67" t="s">
        <v>25</v>
      </c>
      <c r="G311" s="67">
        <v>11</v>
      </c>
      <c r="H311" s="68"/>
      <c r="I311" s="67">
        <v>6</v>
      </c>
      <c r="J311" s="45"/>
      <c r="K311" s="67"/>
      <c r="L311" s="67"/>
      <c r="M311" s="67"/>
      <c r="N311" s="67"/>
      <c r="O311" s="67"/>
      <c r="P311" s="67"/>
      <c r="Q311" s="41" t="str">
        <f>IF(CentrepointSourced[[#This Row],[Country]]="Northern Ireland","Northern Ireland",IFERROR(VLOOKUP(CentrepointSourced[[#This Row],[Local Authority]],LKP_LANameDQ[],2,FALSE),CentrepointSourced[[#This Row],[Local Authority]]))</f>
        <v>Ealing</v>
      </c>
      <c r="R311" s="41" t="str">
        <f>IF(CentrepointSourced[[#This Row],[LA type]]="County","",INDEX(ConsolGeog[lad14cd],MATCH(CentrepointSourced[[#This Row],[Local Authority DQ]],ConsolGeog[la_name],0)))</f>
        <v>E09000009</v>
      </c>
      <c r="S311" s="41" t="str">
        <f>IF(OR(CentrepointSourced[[#This Row],[Country]]="Northern Ireland",CentrepointSourced[[#This Row],[Country]]="Scotland",CentrepointSourced[[#This Row],[Country]]="Wales"),"Local Authority",CentrepointSourced[[#This Row],[LA type]])</f>
        <v>Unitary</v>
      </c>
      <c r="T311" s="41">
        <f>IF(TRIM(CentrepointSourced[[#This Row],[Presented HS]])="",0,IF(CentrepointSourced[[#This Row],[Presented HS]]="&lt;5",2.5,IF(CentrepointSourced[[#This Row],[Presented HS]]="&lt;10",5,VALUE(TRIM(CentrepointSourced[[#This Row],[Presented HS]])))))</f>
        <v>11</v>
      </c>
      <c r="U311" s="41">
        <f>IF(TRIM(CentrepointSourced[[#This Row],[Assessed HS]])="",0,IF(CentrepointSourced[[#This Row],[Assessed HS]]="&lt;5",2.5,IF(CentrepointSourced[[#This Row],[Assessed HS]]="&lt;10",5,VALUE(TRIM(CentrepointSourced[[#This Row],[Assessed HS]])))))</f>
        <v>0</v>
      </c>
      <c r="V311" s="41">
        <f>IF(TRIM(CentrepointSourced[[#This Row],[Presented CS]])="",0,IF(CentrepointSourced[[#This Row],[Presented CS]]="&lt;5",2.5,IF(CentrepointSourced[[#This Row],[Presented CS]]="&lt;10",5,VALUE(TRIM(CentrepointSourced[[#This Row],[Presented CS]])))))</f>
        <v>0</v>
      </c>
      <c r="W311" s="41">
        <f>IF(TRIM(CentrepointSourced[[#This Row],[Assessed CS]])="",0,IF(CentrepointSourced[[#This Row],[Assessed CS]]="&lt;5",2.5,IF(CentrepointSourced[[#This Row],[Assessed CS]]="&lt;10",5,VALUE(TRIM(CentrepointSourced[[#This Row],[Assessed CS]])))))</f>
        <v>0</v>
      </c>
      <c r="X311" s="106">
        <f>IF(CentrepointSourced[[#This Row],[Age]]="16-17",CentrepointSourced[[#This Row],[Presented HS DQ]],0)</f>
        <v>11</v>
      </c>
      <c r="Y311" s="106">
        <f>IF(CentrepointSourced[[#This Row],[Age]]="16-24",CentrepointSourced[[#This Row],[Presented HS DQ]],0)</f>
        <v>0</v>
      </c>
      <c r="Z311" s="106">
        <f>IF(CentrepointSourced[[#This Row],[Age]]="18-24",CentrepointSourced[[#This Row],[Presented HS DQ]],0)</f>
        <v>0</v>
      </c>
      <c r="AA311" s="106">
        <f>IF(CentrepointSourced[[#This Row],[Age]]="16-17",CentrepointSourced[[#This Row],[Presented CS DQ]],0)</f>
        <v>0</v>
      </c>
      <c r="AB311" s="106">
        <f>IF(CentrepointSourced[[#This Row],[Age]]="16-24",CentrepointSourced[[#This Row],[Presented CS DQ]],0)</f>
        <v>0</v>
      </c>
      <c r="AC311" s="106">
        <f>IF(CentrepointSourced[[#This Row],[Age]]="18-24",CentrepointSourced[[#This Row],[Presented CS DQ]],0)</f>
        <v>0</v>
      </c>
      <c r="AD311" s="107">
        <f>IF(CentrepointSourced[[#This Row],[Age]]="16-17",CentrepointSourced[[#This Row],[Assessed HS DQ]],0)</f>
        <v>0</v>
      </c>
      <c r="AE311" s="107">
        <f>IF(CentrepointSourced[[#This Row],[Age]]="16-24",CentrepointSourced[[#This Row],[Assessed HS DQ]],0)</f>
        <v>0</v>
      </c>
      <c r="AF311" s="107">
        <f>IF(CentrepointSourced[[#This Row],[Age]]="18-24",CentrepointSourced[[#This Row],[Assessed HS DQ]],0)</f>
        <v>0</v>
      </c>
      <c r="AG311" s="107">
        <f>IF(CentrepointSourced[[#This Row],[Age]]="16-17",CentrepointSourced[[#This Row],[Assessed CS DQ]],0)</f>
        <v>0</v>
      </c>
      <c r="AH311" s="107">
        <f>IF(CentrepointSourced[[#This Row],[Age]]="16-24",CentrepointSourced[[#This Row],[Assessed CS DQ]],0)</f>
        <v>0</v>
      </c>
      <c r="AI311" s="107">
        <f>IF(CentrepointSourced[[#This Row],[Age]]="18-24",CentrepointSourced[[#This Row],[Assessed CS DQ]],0)</f>
        <v>0</v>
      </c>
    </row>
    <row r="312" spans="1:35" customFormat="1" ht="13.5" customHeight="1">
      <c r="A312" s="45" t="s">
        <v>40</v>
      </c>
      <c r="B312" s="45" t="s">
        <v>284</v>
      </c>
      <c r="C312" s="45" t="s">
        <v>165</v>
      </c>
      <c r="D312" s="45"/>
      <c r="E312" s="67">
        <v>2014</v>
      </c>
      <c r="F312" s="67" t="s">
        <v>26</v>
      </c>
      <c r="G312" s="67">
        <v>340</v>
      </c>
      <c r="H312" s="68"/>
      <c r="I312" s="67">
        <v>83</v>
      </c>
      <c r="J312" s="45"/>
      <c r="K312" s="67"/>
      <c r="L312" s="67"/>
      <c r="M312" s="67"/>
      <c r="N312" s="67"/>
      <c r="O312" s="67"/>
      <c r="P312" s="67"/>
      <c r="Q312" s="41" t="str">
        <f>IF(CentrepointSourced[[#This Row],[Country]]="Northern Ireland","Northern Ireland",IFERROR(VLOOKUP(CentrepointSourced[[#This Row],[Local Authority]],LKP_LANameDQ[],2,FALSE),CentrepointSourced[[#This Row],[Local Authority]]))</f>
        <v>Ealing</v>
      </c>
      <c r="R312" s="41" t="str">
        <f>IF(CentrepointSourced[[#This Row],[LA type]]="County","",INDEX(ConsolGeog[lad14cd],MATCH(CentrepointSourced[[#This Row],[Local Authority DQ]],ConsolGeog[la_name],0)))</f>
        <v>E09000009</v>
      </c>
      <c r="S312" s="41" t="str">
        <f>IF(OR(CentrepointSourced[[#This Row],[Country]]="Northern Ireland",CentrepointSourced[[#This Row],[Country]]="Scotland",CentrepointSourced[[#This Row],[Country]]="Wales"),"Local Authority",CentrepointSourced[[#This Row],[LA type]])</f>
        <v>Unitary</v>
      </c>
      <c r="T312" s="41">
        <f>IF(TRIM(CentrepointSourced[[#This Row],[Presented HS]])="",0,IF(CentrepointSourced[[#This Row],[Presented HS]]="&lt;5",2.5,IF(CentrepointSourced[[#This Row],[Presented HS]]="&lt;10",5,VALUE(TRIM(CentrepointSourced[[#This Row],[Presented HS]])))))</f>
        <v>340</v>
      </c>
      <c r="U312" s="41">
        <f>IF(TRIM(CentrepointSourced[[#This Row],[Assessed HS]])="",0,IF(CentrepointSourced[[#This Row],[Assessed HS]]="&lt;5",2.5,IF(CentrepointSourced[[#This Row],[Assessed HS]]="&lt;10",5,VALUE(TRIM(CentrepointSourced[[#This Row],[Assessed HS]])))))</f>
        <v>0</v>
      </c>
      <c r="V312" s="41">
        <f>IF(TRIM(CentrepointSourced[[#This Row],[Presented CS]])="",0,IF(CentrepointSourced[[#This Row],[Presented CS]]="&lt;5",2.5,IF(CentrepointSourced[[#This Row],[Presented CS]]="&lt;10",5,VALUE(TRIM(CentrepointSourced[[#This Row],[Presented CS]])))))</f>
        <v>0</v>
      </c>
      <c r="W312" s="41">
        <f>IF(TRIM(CentrepointSourced[[#This Row],[Assessed CS]])="",0,IF(CentrepointSourced[[#This Row],[Assessed CS]]="&lt;5",2.5,IF(CentrepointSourced[[#This Row],[Assessed CS]]="&lt;10",5,VALUE(TRIM(CentrepointSourced[[#This Row],[Assessed CS]])))))</f>
        <v>0</v>
      </c>
      <c r="X312" s="106">
        <f>IF(CentrepointSourced[[#This Row],[Age]]="16-17",CentrepointSourced[[#This Row],[Presented HS DQ]],0)</f>
        <v>0</v>
      </c>
      <c r="Y312" s="106">
        <f>IF(CentrepointSourced[[#This Row],[Age]]="16-24",CentrepointSourced[[#This Row],[Presented HS DQ]],0)</f>
        <v>0</v>
      </c>
      <c r="Z312" s="106">
        <f>IF(CentrepointSourced[[#This Row],[Age]]="18-24",CentrepointSourced[[#This Row],[Presented HS DQ]],0)</f>
        <v>340</v>
      </c>
      <c r="AA312" s="106">
        <f>IF(CentrepointSourced[[#This Row],[Age]]="16-17",CentrepointSourced[[#This Row],[Presented CS DQ]],0)</f>
        <v>0</v>
      </c>
      <c r="AB312" s="106">
        <f>IF(CentrepointSourced[[#This Row],[Age]]="16-24",CentrepointSourced[[#This Row],[Presented CS DQ]],0)</f>
        <v>0</v>
      </c>
      <c r="AC312" s="106">
        <f>IF(CentrepointSourced[[#This Row],[Age]]="18-24",CentrepointSourced[[#This Row],[Presented CS DQ]],0)</f>
        <v>0</v>
      </c>
      <c r="AD312" s="107">
        <f>IF(CentrepointSourced[[#This Row],[Age]]="16-17",CentrepointSourced[[#This Row],[Assessed HS DQ]],0)</f>
        <v>0</v>
      </c>
      <c r="AE312" s="107">
        <f>IF(CentrepointSourced[[#This Row],[Age]]="16-24",CentrepointSourced[[#This Row],[Assessed HS DQ]],0)</f>
        <v>0</v>
      </c>
      <c r="AF312" s="107">
        <f>IF(CentrepointSourced[[#This Row],[Age]]="18-24",CentrepointSourced[[#This Row],[Assessed HS DQ]],0)</f>
        <v>0</v>
      </c>
      <c r="AG312" s="107">
        <f>IF(CentrepointSourced[[#This Row],[Age]]="16-17",CentrepointSourced[[#This Row],[Assessed CS DQ]],0)</f>
        <v>0</v>
      </c>
      <c r="AH312" s="107">
        <f>IF(CentrepointSourced[[#This Row],[Age]]="16-24",CentrepointSourced[[#This Row],[Assessed CS DQ]],0)</f>
        <v>0</v>
      </c>
      <c r="AI312" s="107">
        <f>IF(CentrepointSourced[[#This Row],[Age]]="18-24",CentrepointSourced[[#This Row],[Assessed CS DQ]],0)</f>
        <v>0</v>
      </c>
    </row>
    <row r="313" spans="1:35" customFormat="1" ht="13.5" customHeight="1">
      <c r="A313" s="45" t="s">
        <v>40</v>
      </c>
      <c r="B313" s="62" t="s">
        <v>69</v>
      </c>
      <c r="C313" s="45" t="s">
        <v>42</v>
      </c>
      <c r="D313" s="62"/>
      <c r="E313" s="67">
        <v>2012</v>
      </c>
      <c r="F313" s="67" t="s">
        <v>25</v>
      </c>
      <c r="G313" s="67">
        <v>5</v>
      </c>
      <c r="H313" s="68">
        <v>4</v>
      </c>
      <c r="I313" s="67"/>
      <c r="J313" s="45"/>
      <c r="K313" s="45"/>
      <c r="L313" s="45"/>
      <c r="M313" s="45"/>
      <c r="N313" s="45"/>
      <c r="O313" s="45"/>
      <c r="P313" s="45"/>
      <c r="Q313" s="41" t="str">
        <f>IF(CentrepointSourced[[#This Row],[Country]]="Northern Ireland","Northern Ireland",IFERROR(VLOOKUP(CentrepointSourced[[#This Row],[Local Authority]],LKP_LANameDQ[],2,FALSE),CentrepointSourced[[#This Row],[Local Authority]]))</f>
        <v>East Cambridgeshire</v>
      </c>
      <c r="R313" s="41" t="str">
        <f>IF(CentrepointSourced[[#This Row],[LA type]]="County","",INDEX(ConsolGeog[lad14cd],MATCH(CentrepointSourced[[#This Row],[Local Authority DQ]],ConsolGeog[la_name],0)))</f>
        <v>E07000009</v>
      </c>
      <c r="S313" s="41" t="str">
        <f>IF(OR(CentrepointSourced[[#This Row],[Country]]="Northern Ireland",CentrepointSourced[[#This Row],[Country]]="Scotland",CentrepointSourced[[#This Row],[Country]]="Wales"),"Local Authority",CentrepointSourced[[#This Row],[LA type]])</f>
        <v>District</v>
      </c>
      <c r="T313" s="41">
        <f>IF(TRIM(CentrepointSourced[[#This Row],[Presented HS]])="",0,IF(CentrepointSourced[[#This Row],[Presented HS]]="&lt;5",2.5,IF(CentrepointSourced[[#This Row],[Presented HS]]="&lt;10",5,VALUE(TRIM(CentrepointSourced[[#This Row],[Presented HS]])))))</f>
        <v>5</v>
      </c>
      <c r="U313" s="41">
        <f>IF(TRIM(CentrepointSourced[[#This Row],[Assessed HS]])="",0,IF(CentrepointSourced[[#This Row],[Assessed HS]]="&lt;5",2.5,IF(CentrepointSourced[[#This Row],[Assessed HS]]="&lt;10",5,VALUE(TRIM(CentrepointSourced[[#This Row],[Assessed HS]])))))</f>
        <v>4</v>
      </c>
      <c r="V313" s="41">
        <f>IF(TRIM(CentrepointSourced[[#This Row],[Presented CS]])="",0,IF(CentrepointSourced[[#This Row],[Presented CS]]="&lt;5",2.5,IF(CentrepointSourced[[#This Row],[Presented CS]]="&lt;10",5,VALUE(TRIM(CentrepointSourced[[#This Row],[Presented CS]])))))</f>
        <v>0</v>
      </c>
      <c r="W313" s="41">
        <f>IF(TRIM(CentrepointSourced[[#This Row],[Assessed CS]])="",0,IF(CentrepointSourced[[#This Row],[Assessed CS]]="&lt;5",2.5,IF(CentrepointSourced[[#This Row],[Assessed CS]]="&lt;10",5,VALUE(TRIM(CentrepointSourced[[#This Row],[Assessed CS]])))))</f>
        <v>0</v>
      </c>
      <c r="X313" s="106">
        <f>IF(CentrepointSourced[[#This Row],[Age]]="16-17",CentrepointSourced[[#This Row],[Presented HS DQ]],0)</f>
        <v>5</v>
      </c>
      <c r="Y313" s="106">
        <f>IF(CentrepointSourced[[#This Row],[Age]]="16-24",CentrepointSourced[[#This Row],[Presented HS DQ]],0)</f>
        <v>0</v>
      </c>
      <c r="Z313" s="106">
        <f>IF(CentrepointSourced[[#This Row],[Age]]="18-24",CentrepointSourced[[#This Row],[Presented HS DQ]],0)</f>
        <v>0</v>
      </c>
      <c r="AA313" s="106">
        <f>IF(CentrepointSourced[[#This Row],[Age]]="16-17",CentrepointSourced[[#This Row],[Presented CS DQ]],0)</f>
        <v>0</v>
      </c>
      <c r="AB313" s="106">
        <f>IF(CentrepointSourced[[#This Row],[Age]]="16-24",CentrepointSourced[[#This Row],[Presented CS DQ]],0)</f>
        <v>0</v>
      </c>
      <c r="AC313" s="106">
        <f>IF(CentrepointSourced[[#This Row],[Age]]="18-24",CentrepointSourced[[#This Row],[Presented CS DQ]],0)</f>
        <v>0</v>
      </c>
      <c r="AD313" s="107">
        <f>IF(CentrepointSourced[[#This Row],[Age]]="16-17",CentrepointSourced[[#This Row],[Assessed HS DQ]],0)</f>
        <v>4</v>
      </c>
      <c r="AE313" s="107">
        <f>IF(CentrepointSourced[[#This Row],[Age]]="16-24",CentrepointSourced[[#This Row],[Assessed HS DQ]],0)</f>
        <v>0</v>
      </c>
      <c r="AF313" s="107">
        <f>IF(CentrepointSourced[[#This Row],[Age]]="18-24",CentrepointSourced[[#This Row],[Assessed HS DQ]],0)</f>
        <v>0</v>
      </c>
      <c r="AG313" s="107">
        <f>IF(CentrepointSourced[[#This Row],[Age]]="16-17",CentrepointSourced[[#This Row],[Assessed CS DQ]],0)</f>
        <v>0</v>
      </c>
      <c r="AH313" s="107">
        <f>IF(CentrepointSourced[[#This Row],[Age]]="16-24",CentrepointSourced[[#This Row],[Assessed CS DQ]],0)</f>
        <v>0</v>
      </c>
      <c r="AI313" s="107">
        <f>IF(CentrepointSourced[[#This Row],[Age]]="18-24",CentrepointSourced[[#This Row],[Assessed CS DQ]],0)</f>
        <v>0</v>
      </c>
    </row>
    <row r="314" spans="1:35" customFormat="1" ht="13.5" customHeight="1">
      <c r="A314" s="45" t="s">
        <v>40</v>
      </c>
      <c r="B314" s="62" t="s">
        <v>69</v>
      </c>
      <c r="C314" s="45" t="s">
        <v>42</v>
      </c>
      <c r="D314" s="62"/>
      <c r="E314" s="67">
        <v>2012</v>
      </c>
      <c r="F314" s="67" t="s">
        <v>26</v>
      </c>
      <c r="G314" s="67">
        <v>40</v>
      </c>
      <c r="H314" s="68"/>
      <c r="I314" s="67"/>
      <c r="J314" s="45"/>
      <c r="K314" s="45"/>
      <c r="L314" s="45"/>
      <c r="M314" s="45"/>
      <c r="N314" s="45"/>
      <c r="O314" s="45"/>
      <c r="P314" s="45"/>
      <c r="Q314" s="41" t="str">
        <f>IF(CentrepointSourced[[#This Row],[Country]]="Northern Ireland","Northern Ireland",IFERROR(VLOOKUP(CentrepointSourced[[#This Row],[Local Authority]],LKP_LANameDQ[],2,FALSE),CentrepointSourced[[#This Row],[Local Authority]]))</f>
        <v>East Cambridgeshire</v>
      </c>
      <c r="R314" s="41" t="str">
        <f>IF(CentrepointSourced[[#This Row],[LA type]]="County","",INDEX(ConsolGeog[lad14cd],MATCH(CentrepointSourced[[#This Row],[Local Authority DQ]],ConsolGeog[la_name],0)))</f>
        <v>E07000009</v>
      </c>
      <c r="S314" s="41" t="str">
        <f>IF(OR(CentrepointSourced[[#This Row],[Country]]="Northern Ireland",CentrepointSourced[[#This Row],[Country]]="Scotland",CentrepointSourced[[#This Row],[Country]]="Wales"),"Local Authority",CentrepointSourced[[#This Row],[LA type]])</f>
        <v>District</v>
      </c>
      <c r="T314" s="41">
        <f>IF(TRIM(CentrepointSourced[[#This Row],[Presented HS]])="",0,IF(CentrepointSourced[[#This Row],[Presented HS]]="&lt;5",2.5,IF(CentrepointSourced[[#This Row],[Presented HS]]="&lt;10",5,VALUE(TRIM(CentrepointSourced[[#This Row],[Presented HS]])))))</f>
        <v>40</v>
      </c>
      <c r="U314" s="41">
        <f>IF(TRIM(CentrepointSourced[[#This Row],[Assessed HS]])="",0,IF(CentrepointSourced[[#This Row],[Assessed HS]]="&lt;5",2.5,IF(CentrepointSourced[[#This Row],[Assessed HS]]="&lt;10",5,VALUE(TRIM(CentrepointSourced[[#This Row],[Assessed HS]])))))</f>
        <v>0</v>
      </c>
      <c r="V314" s="41">
        <f>IF(TRIM(CentrepointSourced[[#This Row],[Presented CS]])="",0,IF(CentrepointSourced[[#This Row],[Presented CS]]="&lt;5",2.5,IF(CentrepointSourced[[#This Row],[Presented CS]]="&lt;10",5,VALUE(TRIM(CentrepointSourced[[#This Row],[Presented CS]])))))</f>
        <v>0</v>
      </c>
      <c r="W314" s="41">
        <f>IF(TRIM(CentrepointSourced[[#This Row],[Assessed CS]])="",0,IF(CentrepointSourced[[#This Row],[Assessed CS]]="&lt;5",2.5,IF(CentrepointSourced[[#This Row],[Assessed CS]]="&lt;10",5,VALUE(TRIM(CentrepointSourced[[#This Row],[Assessed CS]])))))</f>
        <v>0</v>
      </c>
      <c r="X314" s="106">
        <f>IF(CentrepointSourced[[#This Row],[Age]]="16-17",CentrepointSourced[[#This Row],[Presented HS DQ]],0)</f>
        <v>0</v>
      </c>
      <c r="Y314" s="106">
        <f>IF(CentrepointSourced[[#This Row],[Age]]="16-24",CentrepointSourced[[#This Row],[Presented HS DQ]],0)</f>
        <v>0</v>
      </c>
      <c r="Z314" s="106">
        <f>IF(CentrepointSourced[[#This Row],[Age]]="18-24",CentrepointSourced[[#This Row],[Presented HS DQ]],0)</f>
        <v>40</v>
      </c>
      <c r="AA314" s="106">
        <f>IF(CentrepointSourced[[#This Row],[Age]]="16-17",CentrepointSourced[[#This Row],[Presented CS DQ]],0)</f>
        <v>0</v>
      </c>
      <c r="AB314" s="106">
        <f>IF(CentrepointSourced[[#This Row],[Age]]="16-24",CentrepointSourced[[#This Row],[Presented CS DQ]],0)</f>
        <v>0</v>
      </c>
      <c r="AC314" s="106">
        <f>IF(CentrepointSourced[[#This Row],[Age]]="18-24",CentrepointSourced[[#This Row],[Presented CS DQ]],0)</f>
        <v>0</v>
      </c>
      <c r="AD314" s="107">
        <f>IF(CentrepointSourced[[#This Row],[Age]]="16-17",CentrepointSourced[[#This Row],[Assessed HS DQ]],0)</f>
        <v>0</v>
      </c>
      <c r="AE314" s="107">
        <f>IF(CentrepointSourced[[#This Row],[Age]]="16-24",CentrepointSourced[[#This Row],[Assessed HS DQ]],0)</f>
        <v>0</v>
      </c>
      <c r="AF314" s="107">
        <f>IF(CentrepointSourced[[#This Row],[Age]]="18-24",CentrepointSourced[[#This Row],[Assessed HS DQ]],0)</f>
        <v>0</v>
      </c>
      <c r="AG314" s="107">
        <f>IF(CentrepointSourced[[#This Row],[Age]]="16-17",CentrepointSourced[[#This Row],[Assessed CS DQ]],0)</f>
        <v>0</v>
      </c>
      <c r="AH314" s="107">
        <f>IF(CentrepointSourced[[#This Row],[Age]]="16-24",CentrepointSourced[[#This Row],[Assessed CS DQ]],0)</f>
        <v>0</v>
      </c>
      <c r="AI314" s="107">
        <f>IF(CentrepointSourced[[#This Row],[Age]]="18-24",CentrepointSourced[[#This Row],[Assessed CS DQ]],0)</f>
        <v>0</v>
      </c>
    </row>
    <row r="315" spans="1:35" customFormat="1" ht="13.5" customHeight="1">
      <c r="A315" s="45" t="s">
        <v>40</v>
      </c>
      <c r="B315" s="62" t="s">
        <v>233</v>
      </c>
      <c r="C315" s="45" t="s">
        <v>42</v>
      </c>
      <c r="D315" s="62"/>
      <c r="E315" s="67">
        <v>2012</v>
      </c>
      <c r="F315" s="67" t="s">
        <v>25</v>
      </c>
      <c r="G315" s="67">
        <v>85</v>
      </c>
      <c r="H315" s="68">
        <v>22</v>
      </c>
      <c r="I315" s="67">
        <v>3</v>
      </c>
      <c r="J315" s="45"/>
      <c r="K315" s="45"/>
      <c r="L315" s="45"/>
      <c r="M315" s="45"/>
      <c r="N315" s="45"/>
      <c r="O315" s="45"/>
      <c r="P315" s="45"/>
      <c r="Q315" s="41" t="str">
        <f>IF(CentrepointSourced[[#This Row],[Country]]="Northern Ireland","Northern Ireland",IFERROR(VLOOKUP(CentrepointSourced[[#This Row],[Local Authority]],LKP_LANameDQ[],2,FALSE),CentrepointSourced[[#This Row],[Local Authority]]))</f>
        <v>East Lindsey</v>
      </c>
      <c r="R315" s="41" t="str">
        <f>IF(CentrepointSourced[[#This Row],[LA type]]="County","",INDEX(ConsolGeog[lad14cd],MATCH(CentrepointSourced[[#This Row],[Local Authority DQ]],ConsolGeog[la_name],0)))</f>
        <v>E07000137</v>
      </c>
      <c r="S315" s="41" t="str">
        <f>IF(OR(CentrepointSourced[[#This Row],[Country]]="Northern Ireland",CentrepointSourced[[#This Row],[Country]]="Scotland",CentrepointSourced[[#This Row],[Country]]="Wales"),"Local Authority",CentrepointSourced[[#This Row],[LA type]])</f>
        <v>District</v>
      </c>
      <c r="T315" s="41">
        <f>IF(TRIM(CentrepointSourced[[#This Row],[Presented HS]])="",0,IF(CentrepointSourced[[#This Row],[Presented HS]]="&lt;5",2.5,IF(CentrepointSourced[[#This Row],[Presented HS]]="&lt;10",5,VALUE(TRIM(CentrepointSourced[[#This Row],[Presented HS]])))))</f>
        <v>85</v>
      </c>
      <c r="U315" s="41">
        <f>IF(TRIM(CentrepointSourced[[#This Row],[Assessed HS]])="",0,IF(CentrepointSourced[[#This Row],[Assessed HS]]="&lt;5",2.5,IF(CentrepointSourced[[#This Row],[Assessed HS]]="&lt;10",5,VALUE(TRIM(CentrepointSourced[[#This Row],[Assessed HS]])))))</f>
        <v>22</v>
      </c>
      <c r="V315" s="41">
        <f>IF(TRIM(CentrepointSourced[[#This Row],[Presented CS]])="",0,IF(CentrepointSourced[[#This Row],[Presented CS]]="&lt;5",2.5,IF(CentrepointSourced[[#This Row],[Presented CS]]="&lt;10",5,VALUE(TRIM(CentrepointSourced[[#This Row],[Presented CS]])))))</f>
        <v>0</v>
      </c>
      <c r="W315" s="41">
        <f>IF(TRIM(CentrepointSourced[[#This Row],[Assessed CS]])="",0,IF(CentrepointSourced[[#This Row],[Assessed CS]]="&lt;5",2.5,IF(CentrepointSourced[[#This Row],[Assessed CS]]="&lt;10",5,VALUE(TRIM(CentrepointSourced[[#This Row],[Assessed CS]])))))</f>
        <v>0</v>
      </c>
      <c r="X315" s="106">
        <f>IF(CentrepointSourced[[#This Row],[Age]]="16-17",CentrepointSourced[[#This Row],[Presented HS DQ]],0)</f>
        <v>85</v>
      </c>
      <c r="Y315" s="106">
        <f>IF(CentrepointSourced[[#This Row],[Age]]="16-24",CentrepointSourced[[#This Row],[Presented HS DQ]],0)</f>
        <v>0</v>
      </c>
      <c r="Z315" s="106">
        <f>IF(CentrepointSourced[[#This Row],[Age]]="18-24",CentrepointSourced[[#This Row],[Presented HS DQ]],0)</f>
        <v>0</v>
      </c>
      <c r="AA315" s="106">
        <f>IF(CentrepointSourced[[#This Row],[Age]]="16-17",CentrepointSourced[[#This Row],[Presented CS DQ]],0)</f>
        <v>0</v>
      </c>
      <c r="AB315" s="106">
        <f>IF(CentrepointSourced[[#This Row],[Age]]="16-24",CentrepointSourced[[#This Row],[Presented CS DQ]],0)</f>
        <v>0</v>
      </c>
      <c r="AC315" s="106">
        <f>IF(CentrepointSourced[[#This Row],[Age]]="18-24",CentrepointSourced[[#This Row],[Presented CS DQ]],0)</f>
        <v>0</v>
      </c>
      <c r="AD315" s="107">
        <f>IF(CentrepointSourced[[#This Row],[Age]]="16-17",CentrepointSourced[[#This Row],[Assessed HS DQ]],0)</f>
        <v>22</v>
      </c>
      <c r="AE315" s="107">
        <f>IF(CentrepointSourced[[#This Row],[Age]]="16-24",CentrepointSourced[[#This Row],[Assessed HS DQ]],0)</f>
        <v>0</v>
      </c>
      <c r="AF315" s="107">
        <f>IF(CentrepointSourced[[#This Row],[Age]]="18-24",CentrepointSourced[[#This Row],[Assessed HS DQ]],0)</f>
        <v>0</v>
      </c>
      <c r="AG315" s="107">
        <f>IF(CentrepointSourced[[#This Row],[Age]]="16-17",CentrepointSourced[[#This Row],[Assessed CS DQ]],0)</f>
        <v>0</v>
      </c>
      <c r="AH315" s="107">
        <f>IF(CentrepointSourced[[#This Row],[Age]]="16-24",CentrepointSourced[[#This Row],[Assessed CS DQ]],0)</f>
        <v>0</v>
      </c>
      <c r="AI315" s="107">
        <f>IF(CentrepointSourced[[#This Row],[Age]]="18-24",CentrepointSourced[[#This Row],[Assessed CS DQ]],0)</f>
        <v>0</v>
      </c>
    </row>
    <row r="316" spans="1:35" customFormat="1" ht="13.5" customHeight="1">
      <c r="A316" s="45" t="s">
        <v>40</v>
      </c>
      <c r="B316" s="62" t="s">
        <v>233</v>
      </c>
      <c r="C316" s="45" t="s">
        <v>42</v>
      </c>
      <c r="D316" s="62"/>
      <c r="E316" s="67">
        <v>2012</v>
      </c>
      <c r="F316" s="67" t="s">
        <v>26</v>
      </c>
      <c r="G316" s="67">
        <v>509</v>
      </c>
      <c r="H316" s="68">
        <v>59</v>
      </c>
      <c r="I316" s="67">
        <v>32</v>
      </c>
      <c r="J316" s="45"/>
      <c r="K316" s="45"/>
      <c r="L316" s="45"/>
      <c r="M316" s="45"/>
      <c r="N316" s="45"/>
      <c r="O316" s="45"/>
      <c r="P316" s="45"/>
      <c r="Q316" s="41" t="str">
        <f>IF(CentrepointSourced[[#This Row],[Country]]="Northern Ireland","Northern Ireland",IFERROR(VLOOKUP(CentrepointSourced[[#This Row],[Local Authority]],LKP_LANameDQ[],2,FALSE),CentrepointSourced[[#This Row],[Local Authority]]))</f>
        <v>East Lindsey</v>
      </c>
      <c r="R316" s="41" t="str">
        <f>IF(CentrepointSourced[[#This Row],[LA type]]="County","",INDEX(ConsolGeog[lad14cd],MATCH(CentrepointSourced[[#This Row],[Local Authority DQ]],ConsolGeog[la_name],0)))</f>
        <v>E07000137</v>
      </c>
      <c r="S316" s="41" t="str">
        <f>IF(OR(CentrepointSourced[[#This Row],[Country]]="Northern Ireland",CentrepointSourced[[#This Row],[Country]]="Scotland",CentrepointSourced[[#This Row],[Country]]="Wales"),"Local Authority",CentrepointSourced[[#This Row],[LA type]])</f>
        <v>District</v>
      </c>
      <c r="T316" s="41">
        <f>IF(TRIM(CentrepointSourced[[#This Row],[Presented HS]])="",0,IF(CentrepointSourced[[#This Row],[Presented HS]]="&lt;5",2.5,IF(CentrepointSourced[[#This Row],[Presented HS]]="&lt;10",5,VALUE(TRIM(CentrepointSourced[[#This Row],[Presented HS]])))))</f>
        <v>509</v>
      </c>
      <c r="U316" s="41">
        <f>IF(TRIM(CentrepointSourced[[#This Row],[Assessed HS]])="",0,IF(CentrepointSourced[[#This Row],[Assessed HS]]="&lt;5",2.5,IF(CentrepointSourced[[#This Row],[Assessed HS]]="&lt;10",5,VALUE(TRIM(CentrepointSourced[[#This Row],[Assessed HS]])))))</f>
        <v>59</v>
      </c>
      <c r="V316" s="41">
        <f>IF(TRIM(CentrepointSourced[[#This Row],[Presented CS]])="",0,IF(CentrepointSourced[[#This Row],[Presented CS]]="&lt;5",2.5,IF(CentrepointSourced[[#This Row],[Presented CS]]="&lt;10",5,VALUE(TRIM(CentrepointSourced[[#This Row],[Presented CS]])))))</f>
        <v>0</v>
      </c>
      <c r="W316" s="41">
        <f>IF(TRIM(CentrepointSourced[[#This Row],[Assessed CS]])="",0,IF(CentrepointSourced[[#This Row],[Assessed CS]]="&lt;5",2.5,IF(CentrepointSourced[[#This Row],[Assessed CS]]="&lt;10",5,VALUE(TRIM(CentrepointSourced[[#This Row],[Assessed CS]])))))</f>
        <v>0</v>
      </c>
      <c r="X316" s="106">
        <f>IF(CentrepointSourced[[#This Row],[Age]]="16-17",CentrepointSourced[[#This Row],[Presented HS DQ]],0)</f>
        <v>0</v>
      </c>
      <c r="Y316" s="106">
        <f>IF(CentrepointSourced[[#This Row],[Age]]="16-24",CentrepointSourced[[#This Row],[Presented HS DQ]],0)</f>
        <v>0</v>
      </c>
      <c r="Z316" s="106">
        <f>IF(CentrepointSourced[[#This Row],[Age]]="18-24",CentrepointSourced[[#This Row],[Presented HS DQ]],0)</f>
        <v>509</v>
      </c>
      <c r="AA316" s="106">
        <f>IF(CentrepointSourced[[#This Row],[Age]]="16-17",CentrepointSourced[[#This Row],[Presented CS DQ]],0)</f>
        <v>0</v>
      </c>
      <c r="AB316" s="106">
        <f>IF(CentrepointSourced[[#This Row],[Age]]="16-24",CentrepointSourced[[#This Row],[Presented CS DQ]],0)</f>
        <v>0</v>
      </c>
      <c r="AC316" s="106">
        <f>IF(CentrepointSourced[[#This Row],[Age]]="18-24",CentrepointSourced[[#This Row],[Presented CS DQ]],0)</f>
        <v>0</v>
      </c>
      <c r="AD316" s="107">
        <f>IF(CentrepointSourced[[#This Row],[Age]]="16-17",CentrepointSourced[[#This Row],[Assessed HS DQ]],0)</f>
        <v>0</v>
      </c>
      <c r="AE316" s="107">
        <f>IF(CentrepointSourced[[#This Row],[Age]]="16-24",CentrepointSourced[[#This Row],[Assessed HS DQ]],0)</f>
        <v>0</v>
      </c>
      <c r="AF316" s="107">
        <f>IF(CentrepointSourced[[#This Row],[Age]]="18-24",CentrepointSourced[[#This Row],[Assessed HS DQ]],0)</f>
        <v>59</v>
      </c>
      <c r="AG316" s="107">
        <f>IF(CentrepointSourced[[#This Row],[Age]]="16-17",CentrepointSourced[[#This Row],[Assessed CS DQ]],0)</f>
        <v>0</v>
      </c>
      <c r="AH316" s="107">
        <f>IF(CentrepointSourced[[#This Row],[Age]]="16-24",CentrepointSourced[[#This Row],[Assessed CS DQ]],0)</f>
        <v>0</v>
      </c>
      <c r="AI316" s="107">
        <f>IF(CentrepointSourced[[#This Row],[Age]]="18-24",CentrepointSourced[[#This Row],[Assessed CS DQ]],0)</f>
        <v>0</v>
      </c>
    </row>
    <row r="317" spans="1:35" customFormat="1" ht="13.5" customHeight="1">
      <c r="A317" s="45" t="s">
        <v>40</v>
      </c>
      <c r="B317" s="62" t="s">
        <v>233</v>
      </c>
      <c r="C317" s="45" t="s">
        <v>42</v>
      </c>
      <c r="D317" s="62"/>
      <c r="E317" s="67">
        <v>2013</v>
      </c>
      <c r="F317" s="67" t="s">
        <v>25</v>
      </c>
      <c r="G317" s="67">
        <v>55</v>
      </c>
      <c r="H317" s="68">
        <v>28</v>
      </c>
      <c r="I317" s="67">
        <v>8</v>
      </c>
      <c r="J317" s="45"/>
      <c r="K317" s="45"/>
      <c r="L317" s="45"/>
      <c r="M317" s="45"/>
      <c r="N317" s="45"/>
      <c r="O317" s="45"/>
      <c r="P317" s="45"/>
      <c r="Q317" s="41" t="str">
        <f>IF(CentrepointSourced[[#This Row],[Country]]="Northern Ireland","Northern Ireland",IFERROR(VLOOKUP(CentrepointSourced[[#This Row],[Local Authority]],LKP_LANameDQ[],2,FALSE),CentrepointSourced[[#This Row],[Local Authority]]))</f>
        <v>East Lindsey</v>
      </c>
      <c r="R317" s="41" t="str">
        <f>IF(CentrepointSourced[[#This Row],[LA type]]="County","",INDEX(ConsolGeog[lad14cd],MATCH(CentrepointSourced[[#This Row],[Local Authority DQ]],ConsolGeog[la_name],0)))</f>
        <v>E07000137</v>
      </c>
      <c r="S317" s="41" t="str">
        <f>IF(OR(CentrepointSourced[[#This Row],[Country]]="Northern Ireland",CentrepointSourced[[#This Row],[Country]]="Scotland",CentrepointSourced[[#This Row],[Country]]="Wales"),"Local Authority",CentrepointSourced[[#This Row],[LA type]])</f>
        <v>District</v>
      </c>
      <c r="T317" s="41">
        <f>IF(TRIM(CentrepointSourced[[#This Row],[Presented HS]])="",0,IF(CentrepointSourced[[#This Row],[Presented HS]]="&lt;5",2.5,IF(CentrepointSourced[[#This Row],[Presented HS]]="&lt;10",5,VALUE(TRIM(CentrepointSourced[[#This Row],[Presented HS]])))))</f>
        <v>55</v>
      </c>
      <c r="U317" s="41">
        <f>IF(TRIM(CentrepointSourced[[#This Row],[Assessed HS]])="",0,IF(CentrepointSourced[[#This Row],[Assessed HS]]="&lt;5",2.5,IF(CentrepointSourced[[#This Row],[Assessed HS]]="&lt;10",5,VALUE(TRIM(CentrepointSourced[[#This Row],[Assessed HS]])))))</f>
        <v>28</v>
      </c>
      <c r="V317" s="41">
        <f>IF(TRIM(CentrepointSourced[[#This Row],[Presented CS]])="",0,IF(CentrepointSourced[[#This Row],[Presented CS]]="&lt;5",2.5,IF(CentrepointSourced[[#This Row],[Presented CS]]="&lt;10",5,VALUE(TRIM(CentrepointSourced[[#This Row],[Presented CS]])))))</f>
        <v>0</v>
      </c>
      <c r="W317" s="41">
        <f>IF(TRIM(CentrepointSourced[[#This Row],[Assessed CS]])="",0,IF(CentrepointSourced[[#This Row],[Assessed CS]]="&lt;5",2.5,IF(CentrepointSourced[[#This Row],[Assessed CS]]="&lt;10",5,VALUE(TRIM(CentrepointSourced[[#This Row],[Assessed CS]])))))</f>
        <v>0</v>
      </c>
      <c r="X317" s="106">
        <f>IF(CentrepointSourced[[#This Row],[Age]]="16-17",CentrepointSourced[[#This Row],[Presented HS DQ]],0)</f>
        <v>55</v>
      </c>
      <c r="Y317" s="106">
        <f>IF(CentrepointSourced[[#This Row],[Age]]="16-24",CentrepointSourced[[#This Row],[Presented HS DQ]],0)</f>
        <v>0</v>
      </c>
      <c r="Z317" s="106">
        <f>IF(CentrepointSourced[[#This Row],[Age]]="18-24",CentrepointSourced[[#This Row],[Presented HS DQ]],0)</f>
        <v>0</v>
      </c>
      <c r="AA317" s="106">
        <f>IF(CentrepointSourced[[#This Row],[Age]]="16-17",CentrepointSourced[[#This Row],[Presented CS DQ]],0)</f>
        <v>0</v>
      </c>
      <c r="AB317" s="106">
        <f>IF(CentrepointSourced[[#This Row],[Age]]="16-24",CentrepointSourced[[#This Row],[Presented CS DQ]],0)</f>
        <v>0</v>
      </c>
      <c r="AC317" s="106">
        <f>IF(CentrepointSourced[[#This Row],[Age]]="18-24",CentrepointSourced[[#This Row],[Presented CS DQ]],0)</f>
        <v>0</v>
      </c>
      <c r="AD317" s="107">
        <f>IF(CentrepointSourced[[#This Row],[Age]]="16-17",CentrepointSourced[[#This Row],[Assessed HS DQ]],0)</f>
        <v>28</v>
      </c>
      <c r="AE317" s="107">
        <f>IF(CentrepointSourced[[#This Row],[Age]]="16-24",CentrepointSourced[[#This Row],[Assessed HS DQ]],0)</f>
        <v>0</v>
      </c>
      <c r="AF317" s="107">
        <f>IF(CentrepointSourced[[#This Row],[Age]]="18-24",CentrepointSourced[[#This Row],[Assessed HS DQ]],0)</f>
        <v>0</v>
      </c>
      <c r="AG317" s="107">
        <f>IF(CentrepointSourced[[#This Row],[Age]]="16-17",CentrepointSourced[[#This Row],[Assessed CS DQ]],0)</f>
        <v>0</v>
      </c>
      <c r="AH317" s="107">
        <f>IF(CentrepointSourced[[#This Row],[Age]]="16-24",CentrepointSourced[[#This Row],[Assessed CS DQ]],0)</f>
        <v>0</v>
      </c>
      <c r="AI317" s="107">
        <f>IF(CentrepointSourced[[#This Row],[Age]]="18-24",CentrepointSourced[[#This Row],[Assessed CS DQ]],0)</f>
        <v>0</v>
      </c>
    </row>
    <row r="318" spans="1:35" customFormat="1" ht="13.5" customHeight="1">
      <c r="A318" s="45" t="s">
        <v>40</v>
      </c>
      <c r="B318" s="62" t="s">
        <v>233</v>
      </c>
      <c r="C318" s="45" t="s">
        <v>42</v>
      </c>
      <c r="D318" s="62"/>
      <c r="E318" s="67">
        <v>2013</v>
      </c>
      <c r="F318" s="67" t="s">
        <v>26</v>
      </c>
      <c r="G318" s="67">
        <v>290</v>
      </c>
      <c r="H318" s="68">
        <v>45</v>
      </c>
      <c r="I318" s="67">
        <v>29</v>
      </c>
      <c r="J318" s="45"/>
      <c r="K318" s="45"/>
      <c r="L318" s="45"/>
      <c r="M318" s="45"/>
      <c r="N318" s="45"/>
      <c r="O318" s="45"/>
      <c r="P318" s="45"/>
      <c r="Q318" s="41" t="str">
        <f>IF(CentrepointSourced[[#This Row],[Country]]="Northern Ireland","Northern Ireland",IFERROR(VLOOKUP(CentrepointSourced[[#This Row],[Local Authority]],LKP_LANameDQ[],2,FALSE),CentrepointSourced[[#This Row],[Local Authority]]))</f>
        <v>East Lindsey</v>
      </c>
      <c r="R318" s="41" t="str">
        <f>IF(CentrepointSourced[[#This Row],[LA type]]="County","",INDEX(ConsolGeog[lad14cd],MATCH(CentrepointSourced[[#This Row],[Local Authority DQ]],ConsolGeog[la_name],0)))</f>
        <v>E07000137</v>
      </c>
      <c r="S318" s="41" t="str">
        <f>IF(OR(CentrepointSourced[[#This Row],[Country]]="Northern Ireland",CentrepointSourced[[#This Row],[Country]]="Scotland",CentrepointSourced[[#This Row],[Country]]="Wales"),"Local Authority",CentrepointSourced[[#This Row],[LA type]])</f>
        <v>District</v>
      </c>
      <c r="T318" s="41">
        <f>IF(TRIM(CentrepointSourced[[#This Row],[Presented HS]])="",0,IF(CentrepointSourced[[#This Row],[Presented HS]]="&lt;5",2.5,IF(CentrepointSourced[[#This Row],[Presented HS]]="&lt;10",5,VALUE(TRIM(CentrepointSourced[[#This Row],[Presented HS]])))))</f>
        <v>290</v>
      </c>
      <c r="U318" s="41">
        <f>IF(TRIM(CentrepointSourced[[#This Row],[Assessed HS]])="",0,IF(CentrepointSourced[[#This Row],[Assessed HS]]="&lt;5",2.5,IF(CentrepointSourced[[#This Row],[Assessed HS]]="&lt;10",5,VALUE(TRIM(CentrepointSourced[[#This Row],[Assessed HS]])))))</f>
        <v>45</v>
      </c>
      <c r="V318" s="41">
        <f>IF(TRIM(CentrepointSourced[[#This Row],[Presented CS]])="",0,IF(CentrepointSourced[[#This Row],[Presented CS]]="&lt;5",2.5,IF(CentrepointSourced[[#This Row],[Presented CS]]="&lt;10",5,VALUE(TRIM(CentrepointSourced[[#This Row],[Presented CS]])))))</f>
        <v>0</v>
      </c>
      <c r="W318" s="41">
        <f>IF(TRIM(CentrepointSourced[[#This Row],[Assessed CS]])="",0,IF(CentrepointSourced[[#This Row],[Assessed CS]]="&lt;5",2.5,IF(CentrepointSourced[[#This Row],[Assessed CS]]="&lt;10",5,VALUE(TRIM(CentrepointSourced[[#This Row],[Assessed CS]])))))</f>
        <v>0</v>
      </c>
      <c r="X318" s="106">
        <f>IF(CentrepointSourced[[#This Row],[Age]]="16-17",CentrepointSourced[[#This Row],[Presented HS DQ]],0)</f>
        <v>0</v>
      </c>
      <c r="Y318" s="106">
        <f>IF(CentrepointSourced[[#This Row],[Age]]="16-24",CentrepointSourced[[#This Row],[Presented HS DQ]],0)</f>
        <v>0</v>
      </c>
      <c r="Z318" s="106">
        <f>IF(CentrepointSourced[[#This Row],[Age]]="18-24",CentrepointSourced[[#This Row],[Presented HS DQ]],0)</f>
        <v>290</v>
      </c>
      <c r="AA318" s="106">
        <f>IF(CentrepointSourced[[#This Row],[Age]]="16-17",CentrepointSourced[[#This Row],[Presented CS DQ]],0)</f>
        <v>0</v>
      </c>
      <c r="AB318" s="106">
        <f>IF(CentrepointSourced[[#This Row],[Age]]="16-24",CentrepointSourced[[#This Row],[Presented CS DQ]],0)</f>
        <v>0</v>
      </c>
      <c r="AC318" s="106">
        <f>IF(CentrepointSourced[[#This Row],[Age]]="18-24",CentrepointSourced[[#This Row],[Presented CS DQ]],0)</f>
        <v>0</v>
      </c>
      <c r="AD318" s="107">
        <f>IF(CentrepointSourced[[#This Row],[Age]]="16-17",CentrepointSourced[[#This Row],[Assessed HS DQ]],0)</f>
        <v>0</v>
      </c>
      <c r="AE318" s="107">
        <f>IF(CentrepointSourced[[#This Row],[Age]]="16-24",CentrepointSourced[[#This Row],[Assessed HS DQ]],0)</f>
        <v>0</v>
      </c>
      <c r="AF318" s="107">
        <f>IF(CentrepointSourced[[#This Row],[Age]]="18-24",CentrepointSourced[[#This Row],[Assessed HS DQ]],0)</f>
        <v>45</v>
      </c>
      <c r="AG318" s="107">
        <f>IF(CentrepointSourced[[#This Row],[Age]]="16-17",CentrepointSourced[[#This Row],[Assessed CS DQ]],0)</f>
        <v>0</v>
      </c>
      <c r="AH318" s="107">
        <f>IF(CentrepointSourced[[#This Row],[Age]]="16-24",CentrepointSourced[[#This Row],[Assessed CS DQ]],0)</f>
        <v>0</v>
      </c>
      <c r="AI318" s="107">
        <f>IF(CentrepointSourced[[#This Row],[Age]]="18-24",CentrepointSourced[[#This Row],[Assessed CS DQ]],0)</f>
        <v>0</v>
      </c>
    </row>
    <row r="319" spans="1:35" customFormat="1" ht="13.5" customHeight="1">
      <c r="A319" s="45" t="s">
        <v>40</v>
      </c>
      <c r="B319" s="62" t="s">
        <v>233</v>
      </c>
      <c r="C319" s="45" t="s">
        <v>42</v>
      </c>
      <c r="D319" s="62"/>
      <c r="E319" s="67">
        <v>2014</v>
      </c>
      <c r="F319" s="67" t="s">
        <v>25</v>
      </c>
      <c r="G319" s="67">
        <v>43</v>
      </c>
      <c r="H319" s="68">
        <v>1</v>
      </c>
      <c r="I319" s="67">
        <v>0</v>
      </c>
      <c r="J319" s="45"/>
      <c r="K319" s="45"/>
      <c r="L319" s="45"/>
      <c r="M319" s="45"/>
      <c r="N319" s="45"/>
      <c r="O319" s="45"/>
      <c r="P319" s="45"/>
      <c r="Q319" s="41" t="str">
        <f>IF(CentrepointSourced[[#This Row],[Country]]="Northern Ireland","Northern Ireland",IFERROR(VLOOKUP(CentrepointSourced[[#This Row],[Local Authority]],LKP_LANameDQ[],2,FALSE),CentrepointSourced[[#This Row],[Local Authority]]))</f>
        <v>East Lindsey</v>
      </c>
      <c r="R319" s="41" t="str">
        <f>IF(CentrepointSourced[[#This Row],[LA type]]="County","",INDEX(ConsolGeog[lad14cd],MATCH(CentrepointSourced[[#This Row],[Local Authority DQ]],ConsolGeog[la_name],0)))</f>
        <v>E07000137</v>
      </c>
      <c r="S319" s="41" t="str">
        <f>IF(OR(CentrepointSourced[[#This Row],[Country]]="Northern Ireland",CentrepointSourced[[#This Row],[Country]]="Scotland",CentrepointSourced[[#This Row],[Country]]="Wales"),"Local Authority",CentrepointSourced[[#This Row],[LA type]])</f>
        <v>District</v>
      </c>
      <c r="T319" s="41">
        <f>IF(TRIM(CentrepointSourced[[#This Row],[Presented HS]])="",0,IF(CentrepointSourced[[#This Row],[Presented HS]]="&lt;5",2.5,IF(CentrepointSourced[[#This Row],[Presented HS]]="&lt;10",5,VALUE(TRIM(CentrepointSourced[[#This Row],[Presented HS]])))))</f>
        <v>43</v>
      </c>
      <c r="U319" s="41">
        <f>IF(TRIM(CentrepointSourced[[#This Row],[Assessed HS]])="",0,IF(CentrepointSourced[[#This Row],[Assessed HS]]="&lt;5",2.5,IF(CentrepointSourced[[#This Row],[Assessed HS]]="&lt;10",5,VALUE(TRIM(CentrepointSourced[[#This Row],[Assessed HS]])))))</f>
        <v>1</v>
      </c>
      <c r="V319" s="41">
        <f>IF(TRIM(CentrepointSourced[[#This Row],[Presented CS]])="",0,IF(CentrepointSourced[[#This Row],[Presented CS]]="&lt;5",2.5,IF(CentrepointSourced[[#This Row],[Presented CS]]="&lt;10",5,VALUE(TRIM(CentrepointSourced[[#This Row],[Presented CS]])))))</f>
        <v>0</v>
      </c>
      <c r="W319" s="41">
        <f>IF(TRIM(CentrepointSourced[[#This Row],[Assessed CS]])="",0,IF(CentrepointSourced[[#This Row],[Assessed CS]]="&lt;5",2.5,IF(CentrepointSourced[[#This Row],[Assessed CS]]="&lt;10",5,VALUE(TRIM(CentrepointSourced[[#This Row],[Assessed CS]])))))</f>
        <v>0</v>
      </c>
      <c r="X319" s="106">
        <f>IF(CentrepointSourced[[#This Row],[Age]]="16-17",CentrepointSourced[[#This Row],[Presented HS DQ]],0)</f>
        <v>43</v>
      </c>
      <c r="Y319" s="106">
        <f>IF(CentrepointSourced[[#This Row],[Age]]="16-24",CentrepointSourced[[#This Row],[Presented HS DQ]],0)</f>
        <v>0</v>
      </c>
      <c r="Z319" s="106">
        <f>IF(CentrepointSourced[[#This Row],[Age]]="18-24",CentrepointSourced[[#This Row],[Presented HS DQ]],0)</f>
        <v>0</v>
      </c>
      <c r="AA319" s="106">
        <f>IF(CentrepointSourced[[#This Row],[Age]]="16-17",CentrepointSourced[[#This Row],[Presented CS DQ]],0)</f>
        <v>0</v>
      </c>
      <c r="AB319" s="106">
        <f>IF(CentrepointSourced[[#This Row],[Age]]="16-24",CentrepointSourced[[#This Row],[Presented CS DQ]],0)</f>
        <v>0</v>
      </c>
      <c r="AC319" s="106">
        <f>IF(CentrepointSourced[[#This Row],[Age]]="18-24",CentrepointSourced[[#This Row],[Presented CS DQ]],0)</f>
        <v>0</v>
      </c>
      <c r="AD319" s="107">
        <f>IF(CentrepointSourced[[#This Row],[Age]]="16-17",CentrepointSourced[[#This Row],[Assessed HS DQ]],0)</f>
        <v>1</v>
      </c>
      <c r="AE319" s="107">
        <f>IF(CentrepointSourced[[#This Row],[Age]]="16-24",CentrepointSourced[[#This Row],[Assessed HS DQ]],0)</f>
        <v>0</v>
      </c>
      <c r="AF319" s="107">
        <f>IF(CentrepointSourced[[#This Row],[Age]]="18-24",CentrepointSourced[[#This Row],[Assessed HS DQ]],0)</f>
        <v>0</v>
      </c>
      <c r="AG319" s="107">
        <f>IF(CentrepointSourced[[#This Row],[Age]]="16-17",CentrepointSourced[[#This Row],[Assessed CS DQ]],0)</f>
        <v>0</v>
      </c>
      <c r="AH319" s="107">
        <f>IF(CentrepointSourced[[#This Row],[Age]]="16-24",CentrepointSourced[[#This Row],[Assessed CS DQ]],0)</f>
        <v>0</v>
      </c>
      <c r="AI319" s="107">
        <f>IF(CentrepointSourced[[#This Row],[Age]]="18-24",CentrepointSourced[[#This Row],[Assessed CS DQ]],0)</f>
        <v>0</v>
      </c>
    </row>
    <row r="320" spans="1:35" customFormat="1" ht="13.5" customHeight="1">
      <c r="A320" s="45" t="s">
        <v>40</v>
      </c>
      <c r="B320" s="62" t="s">
        <v>233</v>
      </c>
      <c r="C320" s="45" t="s">
        <v>42</v>
      </c>
      <c r="D320" s="62"/>
      <c r="E320" s="67">
        <v>2014</v>
      </c>
      <c r="F320" s="67" t="s">
        <v>26</v>
      </c>
      <c r="G320" s="67">
        <v>254</v>
      </c>
      <c r="H320" s="68">
        <v>30</v>
      </c>
      <c r="I320" s="67">
        <v>16</v>
      </c>
      <c r="J320" s="45"/>
      <c r="K320" s="45"/>
      <c r="L320" s="45"/>
      <c r="M320" s="45"/>
      <c r="N320" s="45"/>
      <c r="O320" s="45"/>
      <c r="P320" s="45"/>
      <c r="Q320" s="41" t="str">
        <f>IF(CentrepointSourced[[#This Row],[Country]]="Northern Ireland","Northern Ireland",IFERROR(VLOOKUP(CentrepointSourced[[#This Row],[Local Authority]],LKP_LANameDQ[],2,FALSE),CentrepointSourced[[#This Row],[Local Authority]]))</f>
        <v>East Lindsey</v>
      </c>
      <c r="R320" s="41" t="str">
        <f>IF(CentrepointSourced[[#This Row],[LA type]]="County","",INDEX(ConsolGeog[lad14cd],MATCH(CentrepointSourced[[#This Row],[Local Authority DQ]],ConsolGeog[la_name],0)))</f>
        <v>E07000137</v>
      </c>
      <c r="S320" s="41" t="str">
        <f>IF(OR(CentrepointSourced[[#This Row],[Country]]="Northern Ireland",CentrepointSourced[[#This Row],[Country]]="Scotland",CentrepointSourced[[#This Row],[Country]]="Wales"),"Local Authority",CentrepointSourced[[#This Row],[LA type]])</f>
        <v>District</v>
      </c>
      <c r="T320" s="41">
        <f>IF(TRIM(CentrepointSourced[[#This Row],[Presented HS]])="",0,IF(CentrepointSourced[[#This Row],[Presented HS]]="&lt;5",2.5,IF(CentrepointSourced[[#This Row],[Presented HS]]="&lt;10",5,VALUE(TRIM(CentrepointSourced[[#This Row],[Presented HS]])))))</f>
        <v>254</v>
      </c>
      <c r="U320" s="41">
        <f>IF(TRIM(CentrepointSourced[[#This Row],[Assessed HS]])="",0,IF(CentrepointSourced[[#This Row],[Assessed HS]]="&lt;5",2.5,IF(CentrepointSourced[[#This Row],[Assessed HS]]="&lt;10",5,VALUE(TRIM(CentrepointSourced[[#This Row],[Assessed HS]])))))</f>
        <v>30</v>
      </c>
      <c r="V320" s="41">
        <f>IF(TRIM(CentrepointSourced[[#This Row],[Presented CS]])="",0,IF(CentrepointSourced[[#This Row],[Presented CS]]="&lt;5",2.5,IF(CentrepointSourced[[#This Row],[Presented CS]]="&lt;10",5,VALUE(TRIM(CentrepointSourced[[#This Row],[Presented CS]])))))</f>
        <v>0</v>
      </c>
      <c r="W320" s="41">
        <f>IF(TRIM(CentrepointSourced[[#This Row],[Assessed CS]])="",0,IF(CentrepointSourced[[#This Row],[Assessed CS]]="&lt;5",2.5,IF(CentrepointSourced[[#This Row],[Assessed CS]]="&lt;10",5,VALUE(TRIM(CentrepointSourced[[#This Row],[Assessed CS]])))))</f>
        <v>0</v>
      </c>
      <c r="X320" s="106">
        <f>IF(CentrepointSourced[[#This Row],[Age]]="16-17",CentrepointSourced[[#This Row],[Presented HS DQ]],0)</f>
        <v>0</v>
      </c>
      <c r="Y320" s="106">
        <f>IF(CentrepointSourced[[#This Row],[Age]]="16-24",CentrepointSourced[[#This Row],[Presented HS DQ]],0)</f>
        <v>0</v>
      </c>
      <c r="Z320" s="106">
        <f>IF(CentrepointSourced[[#This Row],[Age]]="18-24",CentrepointSourced[[#This Row],[Presented HS DQ]],0)</f>
        <v>254</v>
      </c>
      <c r="AA320" s="106">
        <f>IF(CentrepointSourced[[#This Row],[Age]]="16-17",CentrepointSourced[[#This Row],[Presented CS DQ]],0)</f>
        <v>0</v>
      </c>
      <c r="AB320" s="106">
        <f>IF(CentrepointSourced[[#This Row],[Age]]="16-24",CentrepointSourced[[#This Row],[Presented CS DQ]],0)</f>
        <v>0</v>
      </c>
      <c r="AC320" s="106">
        <f>IF(CentrepointSourced[[#This Row],[Age]]="18-24",CentrepointSourced[[#This Row],[Presented CS DQ]],0)</f>
        <v>0</v>
      </c>
      <c r="AD320" s="107">
        <f>IF(CentrepointSourced[[#This Row],[Age]]="16-17",CentrepointSourced[[#This Row],[Assessed HS DQ]],0)</f>
        <v>0</v>
      </c>
      <c r="AE320" s="107">
        <f>IF(CentrepointSourced[[#This Row],[Age]]="16-24",CentrepointSourced[[#This Row],[Assessed HS DQ]],0)</f>
        <v>0</v>
      </c>
      <c r="AF320" s="107">
        <f>IF(CentrepointSourced[[#This Row],[Age]]="18-24",CentrepointSourced[[#This Row],[Assessed HS DQ]],0)</f>
        <v>30</v>
      </c>
      <c r="AG320" s="107">
        <f>IF(CentrepointSourced[[#This Row],[Age]]="16-17",CentrepointSourced[[#This Row],[Assessed CS DQ]],0)</f>
        <v>0</v>
      </c>
      <c r="AH320" s="107">
        <f>IF(CentrepointSourced[[#This Row],[Age]]="16-24",CentrepointSourced[[#This Row],[Assessed CS DQ]],0)</f>
        <v>0</v>
      </c>
      <c r="AI320" s="107">
        <f>IF(CentrepointSourced[[#This Row],[Age]]="18-24",CentrepointSourced[[#This Row],[Assessed CS DQ]],0)</f>
        <v>0</v>
      </c>
    </row>
    <row r="321" spans="1:35" customFormat="1" ht="13.5" customHeight="1">
      <c r="A321" s="45" t="s">
        <v>40</v>
      </c>
      <c r="B321" s="62" t="s">
        <v>70</v>
      </c>
      <c r="C321" s="45" t="s">
        <v>42</v>
      </c>
      <c r="D321" s="62"/>
      <c r="E321" s="67">
        <v>2012</v>
      </c>
      <c r="F321" s="67" t="s">
        <v>25</v>
      </c>
      <c r="G321" s="67">
        <v>8</v>
      </c>
      <c r="H321" s="68">
        <v>8</v>
      </c>
      <c r="I321" s="67">
        <v>2</v>
      </c>
      <c r="J321" s="45"/>
      <c r="K321" s="45"/>
      <c r="L321" s="45"/>
      <c r="M321" s="45"/>
      <c r="N321" s="45"/>
      <c r="O321" s="45"/>
      <c r="P321" s="45"/>
      <c r="Q321" s="41" t="str">
        <f>IF(CentrepointSourced[[#This Row],[Country]]="Northern Ireland","Northern Ireland",IFERROR(VLOOKUP(CentrepointSourced[[#This Row],[Local Authority]],LKP_LANameDQ[],2,FALSE),CentrepointSourced[[#This Row],[Local Authority]]))</f>
        <v>East Northamptonshire</v>
      </c>
      <c r="R321" s="41" t="str">
        <f>IF(CentrepointSourced[[#This Row],[LA type]]="County","",INDEX(ConsolGeog[lad14cd],MATCH(CentrepointSourced[[#This Row],[Local Authority DQ]],ConsolGeog[la_name],0)))</f>
        <v>E07000152</v>
      </c>
      <c r="S321" s="41" t="str">
        <f>IF(OR(CentrepointSourced[[#This Row],[Country]]="Northern Ireland",CentrepointSourced[[#This Row],[Country]]="Scotland",CentrepointSourced[[#This Row],[Country]]="Wales"),"Local Authority",CentrepointSourced[[#This Row],[LA type]])</f>
        <v>District</v>
      </c>
      <c r="T321" s="41">
        <f>IF(TRIM(CentrepointSourced[[#This Row],[Presented HS]])="",0,IF(CentrepointSourced[[#This Row],[Presented HS]]="&lt;5",2.5,IF(CentrepointSourced[[#This Row],[Presented HS]]="&lt;10",5,VALUE(TRIM(CentrepointSourced[[#This Row],[Presented HS]])))))</f>
        <v>8</v>
      </c>
      <c r="U321" s="41">
        <f>IF(TRIM(CentrepointSourced[[#This Row],[Assessed HS]])="",0,IF(CentrepointSourced[[#This Row],[Assessed HS]]="&lt;5",2.5,IF(CentrepointSourced[[#This Row],[Assessed HS]]="&lt;10",5,VALUE(TRIM(CentrepointSourced[[#This Row],[Assessed HS]])))))</f>
        <v>8</v>
      </c>
      <c r="V321" s="41">
        <f>IF(TRIM(CentrepointSourced[[#This Row],[Presented CS]])="",0,IF(CentrepointSourced[[#This Row],[Presented CS]]="&lt;5",2.5,IF(CentrepointSourced[[#This Row],[Presented CS]]="&lt;10",5,VALUE(TRIM(CentrepointSourced[[#This Row],[Presented CS]])))))</f>
        <v>0</v>
      </c>
      <c r="W321" s="41">
        <f>IF(TRIM(CentrepointSourced[[#This Row],[Assessed CS]])="",0,IF(CentrepointSourced[[#This Row],[Assessed CS]]="&lt;5",2.5,IF(CentrepointSourced[[#This Row],[Assessed CS]]="&lt;10",5,VALUE(TRIM(CentrepointSourced[[#This Row],[Assessed CS]])))))</f>
        <v>0</v>
      </c>
      <c r="X321" s="106">
        <f>IF(CentrepointSourced[[#This Row],[Age]]="16-17",CentrepointSourced[[#This Row],[Presented HS DQ]],0)</f>
        <v>8</v>
      </c>
      <c r="Y321" s="106">
        <f>IF(CentrepointSourced[[#This Row],[Age]]="16-24",CentrepointSourced[[#This Row],[Presented HS DQ]],0)</f>
        <v>0</v>
      </c>
      <c r="Z321" s="106">
        <f>IF(CentrepointSourced[[#This Row],[Age]]="18-24",CentrepointSourced[[#This Row],[Presented HS DQ]],0)</f>
        <v>0</v>
      </c>
      <c r="AA321" s="106">
        <f>IF(CentrepointSourced[[#This Row],[Age]]="16-17",CentrepointSourced[[#This Row],[Presented CS DQ]],0)</f>
        <v>0</v>
      </c>
      <c r="AB321" s="106">
        <f>IF(CentrepointSourced[[#This Row],[Age]]="16-24",CentrepointSourced[[#This Row],[Presented CS DQ]],0)</f>
        <v>0</v>
      </c>
      <c r="AC321" s="106">
        <f>IF(CentrepointSourced[[#This Row],[Age]]="18-24",CentrepointSourced[[#This Row],[Presented CS DQ]],0)</f>
        <v>0</v>
      </c>
      <c r="AD321" s="107">
        <f>IF(CentrepointSourced[[#This Row],[Age]]="16-17",CentrepointSourced[[#This Row],[Assessed HS DQ]],0)</f>
        <v>8</v>
      </c>
      <c r="AE321" s="107">
        <f>IF(CentrepointSourced[[#This Row],[Age]]="16-24",CentrepointSourced[[#This Row],[Assessed HS DQ]],0)</f>
        <v>0</v>
      </c>
      <c r="AF321" s="107">
        <f>IF(CentrepointSourced[[#This Row],[Age]]="18-24",CentrepointSourced[[#This Row],[Assessed HS DQ]],0)</f>
        <v>0</v>
      </c>
      <c r="AG321" s="107">
        <f>IF(CentrepointSourced[[#This Row],[Age]]="16-17",CentrepointSourced[[#This Row],[Assessed CS DQ]],0)</f>
        <v>0</v>
      </c>
      <c r="AH321" s="107">
        <f>IF(CentrepointSourced[[#This Row],[Age]]="16-24",CentrepointSourced[[#This Row],[Assessed CS DQ]],0)</f>
        <v>0</v>
      </c>
      <c r="AI321" s="107">
        <f>IF(CentrepointSourced[[#This Row],[Age]]="18-24",CentrepointSourced[[#This Row],[Assessed CS DQ]],0)</f>
        <v>0</v>
      </c>
    </row>
    <row r="322" spans="1:35" customFormat="1" ht="13.5" customHeight="1">
      <c r="A322" s="45" t="s">
        <v>40</v>
      </c>
      <c r="B322" s="62" t="s">
        <v>70</v>
      </c>
      <c r="C322" s="45" t="s">
        <v>42</v>
      </c>
      <c r="D322" s="62"/>
      <c r="E322" s="67">
        <v>2012</v>
      </c>
      <c r="F322" s="67" t="s">
        <v>26</v>
      </c>
      <c r="G322" s="67">
        <v>39</v>
      </c>
      <c r="H322" s="68">
        <v>39</v>
      </c>
      <c r="I322" s="67">
        <v>17</v>
      </c>
      <c r="J322" s="45"/>
      <c r="K322" s="45"/>
      <c r="L322" s="45"/>
      <c r="M322" s="45"/>
      <c r="N322" s="45"/>
      <c r="O322" s="45"/>
      <c r="P322" s="45"/>
      <c r="Q322" s="41" t="str">
        <f>IF(CentrepointSourced[[#This Row],[Country]]="Northern Ireland","Northern Ireland",IFERROR(VLOOKUP(CentrepointSourced[[#This Row],[Local Authority]],LKP_LANameDQ[],2,FALSE),CentrepointSourced[[#This Row],[Local Authority]]))</f>
        <v>East Northamptonshire</v>
      </c>
      <c r="R322" s="41" t="str">
        <f>IF(CentrepointSourced[[#This Row],[LA type]]="County","",INDEX(ConsolGeog[lad14cd],MATCH(CentrepointSourced[[#This Row],[Local Authority DQ]],ConsolGeog[la_name],0)))</f>
        <v>E07000152</v>
      </c>
      <c r="S322" s="41" t="str">
        <f>IF(OR(CentrepointSourced[[#This Row],[Country]]="Northern Ireland",CentrepointSourced[[#This Row],[Country]]="Scotland",CentrepointSourced[[#This Row],[Country]]="Wales"),"Local Authority",CentrepointSourced[[#This Row],[LA type]])</f>
        <v>District</v>
      </c>
      <c r="T322" s="41">
        <f>IF(TRIM(CentrepointSourced[[#This Row],[Presented HS]])="",0,IF(CentrepointSourced[[#This Row],[Presented HS]]="&lt;5",2.5,IF(CentrepointSourced[[#This Row],[Presented HS]]="&lt;10",5,VALUE(TRIM(CentrepointSourced[[#This Row],[Presented HS]])))))</f>
        <v>39</v>
      </c>
      <c r="U322" s="41">
        <f>IF(TRIM(CentrepointSourced[[#This Row],[Assessed HS]])="",0,IF(CentrepointSourced[[#This Row],[Assessed HS]]="&lt;5",2.5,IF(CentrepointSourced[[#This Row],[Assessed HS]]="&lt;10",5,VALUE(TRIM(CentrepointSourced[[#This Row],[Assessed HS]])))))</f>
        <v>39</v>
      </c>
      <c r="V322" s="41">
        <f>IF(TRIM(CentrepointSourced[[#This Row],[Presented CS]])="",0,IF(CentrepointSourced[[#This Row],[Presented CS]]="&lt;5",2.5,IF(CentrepointSourced[[#This Row],[Presented CS]]="&lt;10",5,VALUE(TRIM(CentrepointSourced[[#This Row],[Presented CS]])))))</f>
        <v>0</v>
      </c>
      <c r="W322" s="41">
        <f>IF(TRIM(CentrepointSourced[[#This Row],[Assessed CS]])="",0,IF(CentrepointSourced[[#This Row],[Assessed CS]]="&lt;5",2.5,IF(CentrepointSourced[[#This Row],[Assessed CS]]="&lt;10",5,VALUE(TRIM(CentrepointSourced[[#This Row],[Assessed CS]])))))</f>
        <v>0</v>
      </c>
      <c r="X322" s="106">
        <f>IF(CentrepointSourced[[#This Row],[Age]]="16-17",CentrepointSourced[[#This Row],[Presented HS DQ]],0)</f>
        <v>0</v>
      </c>
      <c r="Y322" s="106">
        <f>IF(CentrepointSourced[[#This Row],[Age]]="16-24",CentrepointSourced[[#This Row],[Presented HS DQ]],0)</f>
        <v>0</v>
      </c>
      <c r="Z322" s="106">
        <f>IF(CentrepointSourced[[#This Row],[Age]]="18-24",CentrepointSourced[[#This Row],[Presented HS DQ]],0)</f>
        <v>39</v>
      </c>
      <c r="AA322" s="106">
        <f>IF(CentrepointSourced[[#This Row],[Age]]="16-17",CentrepointSourced[[#This Row],[Presented CS DQ]],0)</f>
        <v>0</v>
      </c>
      <c r="AB322" s="106">
        <f>IF(CentrepointSourced[[#This Row],[Age]]="16-24",CentrepointSourced[[#This Row],[Presented CS DQ]],0)</f>
        <v>0</v>
      </c>
      <c r="AC322" s="106">
        <f>IF(CentrepointSourced[[#This Row],[Age]]="18-24",CentrepointSourced[[#This Row],[Presented CS DQ]],0)</f>
        <v>0</v>
      </c>
      <c r="AD322" s="107">
        <f>IF(CentrepointSourced[[#This Row],[Age]]="16-17",CentrepointSourced[[#This Row],[Assessed HS DQ]],0)</f>
        <v>0</v>
      </c>
      <c r="AE322" s="107">
        <f>IF(CentrepointSourced[[#This Row],[Age]]="16-24",CentrepointSourced[[#This Row],[Assessed HS DQ]],0)</f>
        <v>0</v>
      </c>
      <c r="AF322" s="107">
        <f>IF(CentrepointSourced[[#This Row],[Age]]="18-24",CentrepointSourced[[#This Row],[Assessed HS DQ]],0)</f>
        <v>39</v>
      </c>
      <c r="AG322" s="107">
        <f>IF(CentrepointSourced[[#This Row],[Age]]="16-17",CentrepointSourced[[#This Row],[Assessed CS DQ]],0)</f>
        <v>0</v>
      </c>
      <c r="AH322" s="107">
        <f>IF(CentrepointSourced[[#This Row],[Age]]="16-24",CentrepointSourced[[#This Row],[Assessed CS DQ]],0)</f>
        <v>0</v>
      </c>
      <c r="AI322" s="107">
        <f>IF(CentrepointSourced[[#This Row],[Age]]="18-24",CentrepointSourced[[#This Row],[Assessed CS DQ]],0)</f>
        <v>0</v>
      </c>
    </row>
    <row r="323" spans="1:35" customFormat="1" ht="13.5" customHeight="1">
      <c r="A323" s="45" t="s">
        <v>40</v>
      </c>
      <c r="B323" s="62" t="s">
        <v>70</v>
      </c>
      <c r="C323" s="45" t="s">
        <v>42</v>
      </c>
      <c r="D323" s="62"/>
      <c r="E323" s="67">
        <v>2013</v>
      </c>
      <c r="F323" s="67" t="s">
        <v>25</v>
      </c>
      <c r="G323" s="67">
        <v>9</v>
      </c>
      <c r="H323" s="68">
        <v>9</v>
      </c>
      <c r="I323" s="67">
        <v>2</v>
      </c>
      <c r="J323" s="45"/>
      <c r="K323" s="45"/>
      <c r="L323" s="45"/>
      <c r="M323" s="45"/>
      <c r="N323" s="45"/>
      <c r="O323" s="45"/>
      <c r="P323" s="45"/>
      <c r="Q323" s="41" t="str">
        <f>IF(CentrepointSourced[[#This Row],[Country]]="Northern Ireland","Northern Ireland",IFERROR(VLOOKUP(CentrepointSourced[[#This Row],[Local Authority]],LKP_LANameDQ[],2,FALSE),CentrepointSourced[[#This Row],[Local Authority]]))</f>
        <v>East Northamptonshire</v>
      </c>
      <c r="R323" s="41" t="str">
        <f>IF(CentrepointSourced[[#This Row],[LA type]]="County","",INDEX(ConsolGeog[lad14cd],MATCH(CentrepointSourced[[#This Row],[Local Authority DQ]],ConsolGeog[la_name],0)))</f>
        <v>E07000152</v>
      </c>
      <c r="S323" s="41" t="str">
        <f>IF(OR(CentrepointSourced[[#This Row],[Country]]="Northern Ireland",CentrepointSourced[[#This Row],[Country]]="Scotland",CentrepointSourced[[#This Row],[Country]]="Wales"),"Local Authority",CentrepointSourced[[#This Row],[LA type]])</f>
        <v>District</v>
      </c>
      <c r="T323" s="41">
        <f>IF(TRIM(CentrepointSourced[[#This Row],[Presented HS]])="",0,IF(CentrepointSourced[[#This Row],[Presented HS]]="&lt;5",2.5,IF(CentrepointSourced[[#This Row],[Presented HS]]="&lt;10",5,VALUE(TRIM(CentrepointSourced[[#This Row],[Presented HS]])))))</f>
        <v>9</v>
      </c>
      <c r="U323" s="41">
        <f>IF(TRIM(CentrepointSourced[[#This Row],[Assessed HS]])="",0,IF(CentrepointSourced[[#This Row],[Assessed HS]]="&lt;5",2.5,IF(CentrepointSourced[[#This Row],[Assessed HS]]="&lt;10",5,VALUE(TRIM(CentrepointSourced[[#This Row],[Assessed HS]])))))</f>
        <v>9</v>
      </c>
      <c r="V323" s="41">
        <f>IF(TRIM(CentrepointSourced[[#This Row],[Presented CS]])="",0,IF(CentrepointSourced[[#This Row],[Presented CS]]="&lt;5",2.5,IF(CentrepointSourced[[#This Row],[Presented CS]]="&lt;10",5,VALUE(TRIM(CentrepointSourced[[#This Row],[Presented CS]])))))</f>
        <v>0</v>
      </c>
      <c r="W323" s="41">
        <f>IF(TRIM(CentrepointSourced[[#This Row],[Assessed CS]])="",0,IF(CentrepointSourced[[#This Row],[Assessed CS]]="&lt;5",2.5,IF(CentrepointSourced[[#This Row],[Assessed CS]]="&lt;10",5,VALUE(TRIM(CentrepointSourced[[#This Row],[Assessed CS]])))))</f>
        <v>0</v>
      </c>
      <c r="X323" s="106">
        <f>IF(CentrepointSourced[[#This Row],[Age]]="16-17",CentrepointSourced[[#This Row],[Presented HS DQ]],0)</f>
        <v>9</v>
      </c>
      <c r="Y323" s="106">
        <f>IF(CentrepointSourced[[#This Row],[Age]]="16-24",CentrepointSourced[[#This Row],[Presented HS DQ]],0)</f>
        <v>0</v>
      </c>
      <c r="Z323" s="106">
        <f>IF(CentrepointSourced[[#This Row],[Age]]="18-24",CentrepointSourced[[#This Row],[Presented HS DQ]],0)</f>
        <v>0</v>
      </c>
      <c r="AA323" s="106">
        <f>IF(CentrepointSourced[[#This Row],[Age]]="16-17",CentrepointSourced[[#This Row],[Presented CS DQ]],0)</f>
        <v>0</v>
      </c>
      <c r="AB323" s="106">
        <f>IF(CentrepointSourced[[#This Row],[Age]]="16-24",CentrepointSourced[[#This Row],[Presented CS DQ]],0)</f>
        <v>0</v>
      </c>
      <c r="AC323" s="106">
        <f>IF(CentrepointSourced[[#This Row],[Age]]="18-24",CentrepointSourced[[#This Row],[Presented CS DQ]],0)</f>
        <v>0</v>
      </c>
      <c r="AD323" s="107">
        <f>IF(CentrepointSourced[[#This Row],[Age]]="16-17",CentrepointSourced[[#This Row],[Assessed HS DQ]],0)</f>
        <v>9</v>
      </c>
      <c r="AE323" s="107">
        <f>IF(CentrepointSourced[[#This Row],[Age]]="16-24",CentrepointSourced[[#This Row],[Assessed HS DQ]],0)</f>
        <v>0</v>
      </c>
      <c r="AF323" s="107">
        <f>IF(CentrepointSourced[[#This Row],[Age]]="18-24",CentrepointSourced[[#This Row],[Assessed HS DQ]],0)</f>
        <v>0</v>
      </c>
      <c r="AG323" s="107">
        <f>IF(CentrepointSourced[[#This Row],[Age]]="16-17",CentrepointSourced[[#This Row],[Assessed CS DQ]],0)</f>
        <v>0</v>
      </c>
      <c r="AH323" s="107">
        <f>IF(CentrepointSourced[[#This Row],[Age]]="16-24",CentrepointSourced[[#This Row],[Assessed CS DQ]],0)</f>
        <v>0</v>
      </c>
      <c r="AI323" s="107">
        <f>IF(CentrepointSourced[[#This Row],[Age]]="18-24",CentrepointSourced[[#This Row],[Assessed CS DQ]],0)</f>
        <v>0</v>
      </c>
    </row>
    <row r="324" spans="1:35" customFormat="1" ht="13.5" customHeight="1">
      <c r="A324" s="45" t="s">
        <v>40</v>
      </c>
      <c r="B324" s="62" t="s">
        <v>70</v>
      </c>
      <c r="C324" s="45" t="s">
        <v>42</v>
      </c>
      <c r="D324" s="62"/>
      <c r="E324" s="67">
        <v>2013</v>
      </c>
      <c r="F324" s="67" t="s">
        <v>26</v>
      </c>
      <c r="G324" s="67">
        <v>34</v>
      </c>
      <c r="H324" s="68">
        <v>34</v>
      </c>
      <c r="I324" s="67">
        <v>17</v>
      </c>
      <c r="J324" s="45"/>
      <c r="K324" s="45"/>
      <c r="L324" s="45"/>
      <c r="M324" s="45"/>
      <c r="N324" s="45"/>
      <c r="O324" s="45"/>
      <c r="P324" s="45"/>
      <c r="Q324" s="41" t="str">
        <f>IF(CentrepointSourced[[#This Row],[Country]]="Northern Ireland","Northern Ireland",IFERROR(VLOOKUP(CentrepointSourced[[#This Row],[Local Authority]],LKP_LANameDQ[],2,FALSE),CentrepointSourced[[#This Row],[Local Authority]]))</f>
        <v>East Northamptonshire</v>
      </c>
      <c r="R324" s="41" t="str">
        <f>IF(CentrepointSourced[[#This Row],[LA type]]="County","",INDEX(ConsolGeog[lad14cd],MATCH(CentrepointSourced[[#This Row],[Local Authority DQ]],ConsolGeog[la_name],0)))</f>
        <v>E07000152</v>
      </c>
      <c r="S324" s="41" t="str">
        <f>IF(OR(CentrepointSourced[[#This Row],[Country]]="Northern Ireland",CentrepointSourced[[#This Row],[Country]]="Scotland",CentrepointSourced[[#This Row],[Country]]="Wales"),"Local Authority",CentrepointSourced[[#This Row],[LA type]])</f>
        <v>District</v>
      </c>
      <c r="T324" s="41">
        <f>IF(TRIM(CentrepointSourced[[#This Row],[Presented HS]])="",0,IF(CentrepointSourced[[#This Row],[Presented HS]]="&lt;5",2.5,IF(CentrepointSourced[[#This Row],[Presented HS]]="&lt;10",5,VALUE(TRIM(CentrepointSourced[[#This Row],[Presented HS]])))))</f>
        <v>34</v>
      </c>
      <c r="U324" s="41">
        <f>IF(TRIM(CentrepointSourced[[#This Row],[Assessed HS]])="",0,IF(CentrepointSourced[[#This Row],[Assessed HS]]="&lt;5",2.5,IF(CentrepointSourced[[#This Row],[Assessed HS]]="&lt;10",5,VALUE(TRIM(CentrepointSourced[[#This Row],[Assessed HS]])))))</f>
        <v>34</v>
      </c>
      <c r="V324" s="41">
        <f>IF(TRIM(CentrepointSourced[[#This Row],[Presented CS]])="",0,IF(CentrepointSourced[[#This Row],[Presented CS]]="&lt;5",2.5,IF(CentrepointSourced[[#This Row],[Presented CS]]="&lt;10",5,VALUE(TRIM(CentrepointSourced[[#This Row],[Presented CS]])))))</f>
        <v>0</v>
      </c>
      <c r="W324" s="41">
        <f>IF(TRIM(CentrepointSourced[[#This Row],[Assessed CS]])="",0,IF(CentrepointSourced[[#This Row],[Assessed CS]]="&lt;5",2.5,IF(CentrepointSourced[[#This Row],[Assessed CS]]="&lt;10",5,VALUE(TRIM(CentrepointSourced[[#This Row],[Assessed CS]])))))</f>
        <v>0</v>
      </c>
      <c r="X324" s="106">
        <f>IF(CentrepointSourced[[#This Row],[Age]]="16-17",CentrepointSourced[[#This Row],[Presented HS DQ]],0)</f>
        <v>0</v>
      </c>
      <c r="Y324" s="106">
        <f>IF(CentrepointSourced[[#This Row],[Age]]="16-24",CentrepointSourced[[#This Row],[Presented HS DQ]],0)</f>
        <v>0</v>
      </c>
      <c r="Z324" s="106">
        <f>IF(CentrepointSourced[[#This Row],[Age]]="18-24",CentrepointSourced[[#This Row],[Presented HS DQ]],0)</f>
        <v>34</v>
      </c>
      <c r="AA324" s="106">
        <f>IF(CentrepointSourced[[#This Row],[Age]]="16-17",CentrepointSourced[[#This Row],[Presented CS DQ]],0)</f>
        <v>0</v>
      </c>
      <c r="AB324" s="106">
        <f>IF(CentrepointSourced[[#This Row],[Age]]="16-24",CentrepointSourced[[#This Row],[Presented CS DQ]],0)</f>
        <v>0</v>
      </c>
      <c r="AC324" s="106">
        <f>IF(CentrepointSourced[[#This Row],[Age]]="18-24",CentrepointSourced[[#This Row],[Presented CS DQ]],0)</f>
        <v>0</v>
      </c>
      <c r="AD324" s="107">
        <f>IF(CentrepointSourced[[#This Row],[Age]]="16-17",CentrepointSourced[[#This Row],[Assessed HS DQ]],0)</f>
        <v>0</v>
      </c>
      <c r="AE324" s="107">
        <f>IF(CentrepointSourced[[#This Row],[Age]]="16-24",CentrepointSourced[[#This Row],[Assessed HS DQ]],0)</f>
        <v>0</v>
      </c>
      <c r="AF324" s="107">
        <f>IF(CentrepointSourced[[#This Row],[Age]]="18-24",CentrepointSourced[[#This Row],[Assessed HS DQ]],0)</f>
        <v>34</v>
      </c>
      <c r="AG324" s="107">
        <f>IF(CentrepointSourced[[#This Row],[Age]]="16-17",CentrepointSourced[[#This Row],[Assessed CS DQ]],0)</f>
        <v>0</v>
      </c>
      <c r="AH324" s="107">
        <f>IF(CentrepointSourced[[#This Row],[Age]]="16-24",CentrepointSourced[[#This Row],[Assessed CS DQ]],0)</f>
        <v>0</v>
      </c>
      <c r="AI324" s="107">
        <f>IF(CentrepointSourced[[#This Row],[Age]]="18-24",CentrepointSourced[[#This Row],[Assessed CS DQ]],0)</f>
        <v>0</v>
      </c>
    </row>
    <row r="325" spans="1:35" customFormat="1" ht="13.5" customHeight="1">
      <c r="A325" s="45" t="s">
        <v>40</v>
      </c>
      <c r="B325" s="62" t="s">
        <v>70</v>
      </c>
      <c r="C325" s="45" t="s">
        <v>42</v>
      </c>
      <c r="D325" s="62"/>
      <c r="E325" s="67">
        <v>2014</v>
      </c>
      <c r="F325" s="67" t="s">
        <v>25</v>
      </c>
      <c r="G325" s="67">
        <v>6</v>
      </c>
      <c r="H325" s="68">
        <v>6</v>
      </c>
      <c r="I325" s="67">
        <v>2</v>
      </c>
      <c r="J325" s="45"/>
      <c r="K325" s="45"/>
      <c r="L325" s="45"/>
      <c r="M325" s="45"/>
      <c r="N325" s="45"/>
      <c r="O325" s="45"/>
      <c r="P325" s="45"/>
      <c r="Q325" s="41" t="str">
        <f>IF(CentrepointSourced[[#This Row],[Country]]="Northern Ireland","Northern Ireland",IFERROR(VLOOKUP(CentrepointSourced[[#This Row],[Local Authority]],LKP_LANameDQ[],2,FALSE),CentrepointSourced[[#This Row],[Local Authority]]))</f>
        <v>East Northamptonshire</v>
      </c>
      <c r="R325" s="41" t="str">
        <f>IF(CentrepointSourced[[#This Row],[LA type]]="County","",INDEX(ConsolGeog[lad14cd],MATCH(CentrepointSourced[[#This Row],[Local Authority DQ]],ConsolGeog[la_name],0)))</f>
        <v>E07000152</v>
      </c>
      <c r="S325" s="41" t="str">
        <f>IF(OR(CentrepointSourced[[#This Row],[Country]]="Northern Ireland",CentrepointSourced[[#This Row],[Country]]="Scotland",CentrepointSourced[[#This Row],[Country]]="Wales"),"Local Authority",CentrepointSourced[[#This Row],[LA type]])</f>
        <v>District</v>
      </c>
      <c r="T325" s="41">
        <f>IF(TRIM(CentrepointSourced[[#This Row],[Presented HS]])="",0,IF(CentrepointSourced[[#This Row],[Presented HS]]="&lt;5",2.5,IF(CentrepointSourced[[#This Row],[Presented HS]]="&lt;10",5,VALUE(TRIM(CentrepointSourced[[#This Row],[Presented HS]])))))</f>
        <v>6</v>
      </c>
      <c r="U325" s="41">
        <f>IF(TRIM(CentrepointSourced[[#This Row],[Assessed HS]])="",0,IF(CentrepointSourced[[#This Row],[Assessed HS]]="&lt;5",2.5,IF(CentrepointSourced[[#This Row],[Assessed HS]]="&lt;10",5,VALUE(TRIM(CentrepointSourced[[#This Row],[Assessed HS]])))))</f>
        <v>6</v>
      </c>
      <c r="V325" s="41">
        <f>IF(TRIM(CentrepointSourced[[#This Row],[Presented CS]])="",0,IF(CentrepointSourced[[#This Row],[Presented CS]]="&lt;5",2.5,IF(CentrepointSourced[[#This Row],[Presented CS]]="&lt;10",5,VALUE(TRIM(CentrepointSourced[[#This Row],[Presented CS]])))))</f>
        <v>0</v>
      </c>
      <c r="W325" s="41">
        <f>IF(TRIM(CentrepointSourced[[#This Row],[Assessed CS]])="",0,IF(CentrepointSourced[[#This Row],[Assessed CS]]="&lt;5",2.5,IF(CentrepointSourced[[#This Row],[Assessed CS]]="&lt;10",5,VALUE(TRIM(CentrepointSourced[[#This Row],[Assessed CS]])))))</f>
        <v>0</v>
      </c>
      <c r="X325" s="106">
        <f>IF(CentrepointSourced[[#This Row],[Age]]="16-17",CentrepointSourced[[#This Row],[Presented HS DQ]],0)</f>
        <v>6</v>
      </c>
      <c r="Y325" s="106">
        <f>IF(CentrepointSourced[[#This Row],[Age]]="16-24",CentrepointSourced[[#This Row],[Presented HS DQ]],0)</f>
        <v>0</v>
      </c>
      <c r="Z325" s="106">
        <f>IF(CentrepointSourced[[#This Row],[Age]]="18-24",CentrepointSourced[[#This Row],[Presented HS DQ]],0)</f>
        <v>0</v>
      </c>
      <c r="AA325" s="106">
        <f>IF(CentrepointSourced[[#This Row],[Age]]="16-17",CentrepointSourced[[#This Row],[Presented CS DQ]],0)</f>
        <v>0</v>
      </c>
      <c r="AB325" s="106">
        <f>IF(CentrepointSourced[[#This Row],[Age]]="16-24",CentrepointSourced[[#This Row],[Presented CS DQ]],0)</f>
        <v>0</v>
      </c>
      <c r="AC325" s="106">
        <f>IF(CentrepointSourced[[#This Row],[Age]]="18-24",CentrepointSourced[[#This Row],[Presented CS DQ]],0)</f>
        <v>0</v>
      </c>
      <c r="AD325" s="107">
        <f>IF(CentrepointSourced[[#This Row],[Age]]="16-17",CentrepointSourced[[#This Row],[Assessed HS DQ]],0)</f>
        <v>6</v>
      </c>
      <c r="AE325" s="107">
        <f>IF(CentrepointSourced[[#This Row],[Age]]="16-24",CentrepointSourced[[#This Row],[Assessed HS DQ]],0)</f>
        <v>0</v>
      </c>
      <c r="AF325" s="107">
        <f>IF(CentrepointSourced[[#This Row],[Age]]="18-24",CentrepointSourced[[#This Row],[Assessed HS DQ]],0)</f>
        <v>0</v>
      </c>
      <c r="AG325" s="107">
        <f>IF(CentrepointSourced[[#This Row],[Age]]="16-17",CentrepointSourced[[#This Row],[Assessed CS DQ]],0)</f>
        <v>0</v>
      </c>
      <c r="AH325" s="107">
        <f>IF(CentrepointSourced[[#This Row],[Age]]="16-24",CentrepointSourced[[#This Row],[Assessed CS DQ]],0)</f>
        <v>0</v>
      </c>
      <c r="AI325" s="107">
        <f>IF(CentrepointSourced[[#This Row],[Age]]="18-24",CentrepointSourced[[#This Row],[Assessed CS DQ]],0)</f>
        <v>0</v>
      </c>
    </row>
    <row r="326" spans="1:35" customFormat="1" ht="13.5" customHeight="1">
      <c r="A326" s="45" t="s">
        <v>40</v>
      </c>
      <c r="B326" s="62" t="s">
        <v>70</v>
      </c>
      <c r="C326" s="45" t="s">
        <v>42</v>
      </c>
      <c r="D326" s="62"/>
      <c r="E326" s="67">
        <v>2014</v>
      </c>
      <c r="F326" s="67" t="s">
        <v>26</v>
      </c>
      <c r="G326" s="67">
        <v>24</v>
      </c>
      <c r="H326" s="68">
        <v>24</v>
      </c>
      <c r="I326" s="67">
        <v>12</v>
      </c>
      <c r="J326" s="45"/>
      <c r="K326" s="45"/>
      <c r="L326" s="45"/>
      <c r="M326" s="45"/>
      <c r="N326" s="45"/>
      <c r="O326" s="45"/>
      <c r="P326" s="45"/>
      <c r="Q326" s="41" t="str">
        <f>IF(CentrepointSourced[[#This Row],[Country]]="Northern Ireland","Northern Ireland",IFERROR(VLOOKUP(CentrepointSourced[[#This Row],[Local Authority]],LKP_LANameDQ[],2,FALSE),CentrepointSourced[[#This Row],[Local Authority]]))</f>
        <v>East Northamptonshire</v>
      </c>
      <c r="R326" s="41" t="str">
        <f>IF(CentrepointSourced[[#This Row],[LA type]]="County","",INDEX(ConsolGeog[lad14cd],MATCH(CentrepointSourced[[#This Row],[Local Authority DQ]],ConsolGeog[la_name],0)))</f>
        <v>E07000152</v>
      </c>
      <c r="S326" s="41" t="str">
        <f>IF(OR(CentrepointSourced[[#This Row],[Country]]="Northern Ireland",CentrepointSourced[[#This Row],[Country]]="Scotland",CentrepointSourced[[#This Row],[Country]]="Wales"),"Local Authority",CentrepointSourced[[#This Row],[LA type]])</f>
        <v>District</v>
      </c>
      <c r="T326" s="41">
        <f>IF(TRIM(CentrepointSourced[[#This Row],[Presented HS]])="",0,IF(CentrepointSourced[[#This Row],[Presented HS]]="&lt;5",2.5,IF(CentrepointSourced[[#This Row],[Presented HS]]="&lt;10",5,VALUE(TRIM(CentrepointSourced[[#This Row],[Presented HS]])))))</f>
        <v>24</v>
      </c>
      <c r="U326" s="41">
        <f>IF(TRIM(CentrepointSourced[[#This Row],[Assessed HS]])="",0,IF(CentrepointSourced[[#This Row],[Assessed HS]]="&lt;5",2.5,IF(CentrepointSourced[[#This Row],[Assessed HS]]="&lt;10",5,VALUE(TRIM(CentrepointSourced[[#This Row],[Assessed HS]])))))</f>
        <v>24</v>
      </c>
      <c r="V326" s="41">
        <f>IF(TRIM(CentrepointSourced[[#This Row],[Presented CS]])="",0,IF(CentrepointSourced[[#This Row],[Presented CS]]="&lt;5",2.5,IF(CentrepointSourced[[#This Row],[Presented CS]]="&lt;10",5,VALUE(TRIM(CentrepointSourced[[#This Row],[Presented CS]])))))</f>
        <v>0</v>
      </c>
      <c r="W326" s="41">
        <f>IF(TRIM(CentrepointSourced[[#This Row],[Assessed CS]])="",0,IF(CentrepointSourced[[#This Row],[Assessed CS]]="&lt;5",2.5,IF(CentrepointSourced[[#This Row],[Assessed CS]]="&lt;10",5,VALUE(TRIM(CentrepointSourced[[#This Row],[Assessed CS]])))))</f>
        <v>0</v>
      </c>
      <c r="X326" s="106">
        <f>IF(CentrepointSourced[[#This Row],[Age]]="16-17",CentrepointSourced[[#This Row],[Presented HS DQ]],0)</f>
        <v>0</v>
      </c>
      <c r="Y326" s="106">
        <f>IF(CentrepointSourced[[#This Row],[Age]]="16-24",CentrepointSourced[[#This Row],[Presented HS DQ]],0)</f>
        <v>0</v>
      </c>
      <c r="Z326" s="106">
        <f>IF(CentrepointSourced[[#This Row],[Age]]="18-24",CentrepointSourced[[#This Row],[Presented HS DQ]],0)</f>
        <v>24</v>
      </c>
      <c r="AA326" s="106">
        <f>IF(CentrepointSourced[[#This Row],[Age]]="16-17",CentrepointSourced[[#This Row],[Presented CS DQ]],0)</f>
        <v>0</v>
      </c>
      <c r="AB326" s="106">
        <f>IF(CentrepointSourced[[#This Row],[Age]]="16-24",CentrepointSourced[[#This Row],[Presented CS DQ]],0)</f>
        <v>0</v>
      </c>
      <c r="AC326" s="106">
        <f>IF(CentrepointSourced[[#This Row],[Age]]="18-24",CentrepointSourced[[#This Row],[Presented CS DQ]],0)</f>
        <v>0</v>
      </c>
      <c r="AD326" s="107">
        <f>IF(CentrepointSourced[[#This Row],[Age]]="16-17",CentrepointSourced[[#This Row],[Assessed HS DQ]],0)</f>
        <v>0</v>
      </c>
      <c r="AE326" s="107">
        <f>IF(CentrepointSourced[[#This Row],[Age]]="16-24",CentrepointSourced[[#This Row],[Assessed HS DQ]],0)</f>
        <v>0</v>
      </c>
      <c r="AF326" s="107">
        <f>IF(CentrepointSourced[[#This Row],[Age]]="18-24",CentrepointSourced[[#This Row],[Assessed HS DQ]],0)</f>
        <v>24</v>
      </c>
      <c r="AG326" s="107">
        <f>IF(CentrepointSourced[[#This Row],[Age]]="16-17",CentrepointSourced[[#This Row],[Assessed CS DQ]],0)</f>
        <v>0</v>
      </c>
      <c r="AH326" s="107">
        <f>IF(CentrepointSourced[[#This Row],[Age]]="16-24",CentrepointSourced[[#This Row],[Assessed CS DQ]],0)</f>
        <v>0</v>
      </c>
      <c r="AI326" s="107">
        <f>IF(CentrepointSourced[[#This Row],[Age]]="18-24",CentrepointSourced[[#This Row],[Assessed CS DQ]],0)</f>
        <v>0</v>
      </c>
    </row>
    <row r="327" spans="1:35" customFormat="1" ht="13.5" customHeight="1">
      <c r="A327" s="45" t="s">
        <v>40</v>
      </c>
      <c r="B327" s="45" t="s">
        <v>279</v>
      </c>
      <c r="C327" s="45" t="s">
        <v>165</v>
      </c>
      <c r="D327" s="45"/>
      <c r="E327" s="67">
        <v>2012</v>
      </c>
      <c r="F327" s="67" t="s">
        <v>25</v>
      </c>
      <c r="G327" s="67">
        <v>6</v>
      </c>
      <c r="H327" s="68">
        <v>6</v>
      </c>
      <c r="I327" s="67">
        <v>6</v>
      </c>
      <c r="J327" s="45"/>
      <c r="K327" s="72"/>
      <c r="L327" s="72"/>
      <c r="M327" s="73">
        <v>2</v>
      </c>
      <c r="N327" s="73">
        <v>2</v>
      </c>
      <c r="O327" s="73"/>
      <c r="P327" s="73"/>
      <c r="Q327" s="41" t="str">
        <f>IF(CentrepointSourced[[#This Row],[Country]]="Northern Ireland","Northern Ireland",IFERROR(VLOOKUP(CentrepointSourced[[#This Row],[Local Authority]],LKP_LANameDQ[],2,FALSE),CentrepointSourced[[#This Row],[Local Authority]]))</f>
        <v>East Riding of Yorkshire</v>
      </c>
      <c r="R327" s="41" t="str">
        <f>IF(CentrepointSourced[[#This Row],[LA type]]="County","",INDEX(ConsolGeog[lad14cd],MATCH(CentrepointSourced[[#This Row],[Local Authority DQ]],ConsolGeog[la_name],0)))</f>
        <v>E06000011</v>
      </c>
      <c r="S327" s="41" t="str">
        <f>IF(OR(CentrepointSourced[[#This Row],[Country]]="Northern Ireland",CentrepointSourced[[#This Row],[Country]]="Scotland",CentrepointSourced[[#This Row],[Country]]="Wales"),"Local Authority",CentrepointSourced[[#This Row],[LA type]])</f>
        <v>Unitary</v>
      </c>
      <c r="T327" s="41">
        <f>IF(TRIM(CentrepointSourced[[#This Row],[Presented HS]])="",0,IF(CentrepointSourced[[#This Row],[Presented HS]]="&lt;5",2.5,IF(CentrepointSourced[[#This Row],[Presented HS]]="&lt;10",5,VALUE(TRIM(CentrepointSourced[[#This Row],[Presented HS]])))))</f>
        <v>6</v>
      </c>
      <c r="U327" s="41">
        <f>IF(TRIM(CentrepointSourced[[#This Row],[Assessed HS]])="",0,IF(CentrepointSourced[[#This Row],[Assessed HS]]="&lt;5",2.5,IF(CentrepointSourced[[#This Row],[Assessed HS]]="&lt;10",5,VALUE(TRIM(CentrepointSourced[[#This Row],[Assessed HS]])))))</f>
        <v>6</v>
      </c>
      <c r="V327" s="41">
        <f>IF(TRIM(CentrepointSourced[[#This Row],[Presented CS]])="",0,IF(CentrepointSourced[[#This Row],[Presented CS]]="&lt;5",2.5,IF(CentrepointSourced[[#This Row],[Presented CS]]="&lt;10",5,VALUE(TRIM(CentrepointSourced[[#This Row],[Presented CS]])))))</f>
        <v>0</v>
      </c>
      <c r="W327" s="41">
        <f>IF(TRIM(CentrepointSourced[[#This Row],[Assessed CS]])="",0,IF(CentrepointSourced[[#This Row],[Assessed CS]]="&lt;5",2.5,IF(CentrepointSourced[[#This Row],[Assessed CS]]="&lt;10",5,VALUE(TRIM(CentrepointSourced[[#This Row],[Assessed CS]])))))</f>
        <v>0</v>
      </c>
      <c r="X327" s="106">
        <f>IF(CentrepointSourced[[#This Row],[Age]]="16-17",CentrepointSourced[[#This Row],[Presented HS DQ]],0)</f>
        <v>6</v>
      </c>
      <c r="Y327" s="106">
        <f>IF(CentrepointSourced[[#This Row],[Age]]="16-24",CentrepointSourced[[#This Row],[Presented HS DQ]],0)</f>
        <v>0</v>
      </c>
      <c r="Z327" s="106">
        <f>IF(CentrepointSourced[[#This Row],[Age]]="18-24",CentrepointSourced[[#This Row],[Presented HS DQ]],0)</f>
        <v>0</v>
      </c>
      <c r="AA327" s="106">
        <f>IF(CentrepointSourced[[#This Row],[Age]]="16-17",CentrepointSourced[[#This Row],[Presented CS DQ]],0)</f>
        <v>0</v>
      </c>
      <c r="AB327" s="106">
        <f>IF(CentrepointSourced[[#This Row],[Age]]="16-24",CentrepointSourced[[#This Row],[Presented CS DQ]],0)</f>
        <v>0</v>
      </c>
      <c r="AC327" s="106">
        <f>IF(CentrepointSourced[[#This Row],[Age]]="18-24",CentrepointSourced[[#This Row],[Presented CS DQ]],0)</f>
        <v>0</v>
      </c>
      <c r="AD327" s="107">
        <f>IF(CentrepointSourced[[#This Row],[Age]]="16-17",CentrepointSourced[[#This Row],[Assessed HS DQ]],0)</f>
        <v>6</v>
      </c>
      <c r="AE327" s="107">
        <f>IF(CentrepointSourced[[#This Row],[Age]]="16-24",CentrepointSourced[[#This Row],[Assessed HS DQ]],0)</f>
        <v>0</v>
      </c>
      <c r="AF327" s="107">
        <f>IF(CentrepointSourced[[#This Row],[Age]]="18-24",CentrepointSourced[[#This Row],[Assessed HS DQ]],0)</f>
        <v>0</v>
      </c>
      <c r="AG327" s="107">
        <f>IF(CentrepointSourced[[#This Row],[Age]]="16-17",CentrepointSourced[[#This Row],[Assessed CS DQ]],0)</f>
        <v>0</v>
      </c>
      <c r="AH327" s="107">
        <f>IF(CentrepointSourced[[#This Row],[Age]]="16-24",CentrepointSourced[[#This Row],[Assessed CS DQ]],0)</f>
        <v>0</v>
      </c>
      <c r="AI327" s="107">
        <f>IF(CentrepointSourced[[#This Row],[Age]]="18-24",CentrepointSourced[[#This Row],[Assessed CS DQ]],0)</f>
        <v>0</v>
      </c>
    </row>
    <row r="328" spans="1:35" customFormat="1" ht="13.5" customHeight="1">
      <c r="A328" s="45" t="s">
        <v>40</v>
      </c>
      <c r="B328" s="45" t="s">
        <v>279</v>
      </c>
      <c r="C328" s="45" t="s">
        <v>165</v>
      </c>
      <c r="D328" s="45"/>
      <c r="E328" s="67">
        <v>2012</v>
      </c>
      <c r="F328" s="67" t="s">
        <v>26</v>
      </c>
      <c r="G328" s="67">
        <v>101</v>
      </c>
      <c r="H328" s="68">
        <v>101</v>
      </c>
      <c r="I328" s="67">
        <v>101</v>
      </c>
      <c r="J328" s="45"/>
      <c r="K328" s="72"/>
      <c r="L328" s="72"/>
      <c r="M328" s="73">
        <v>1</v>
      </c>
      <c r="N328" s="73">
        <v>0</v>
      </c>
      <c r="O328" s="73"/>
      <c r="P328" s="73"/>
      <c r="Q328" s="41" t="str">
        <f>IF(CentrepointSourced[[#This Row],[Country]]="Northern Ireland","Northern Ireland",IFERROR(VLOOKUP(CentrepointSourced[[#This Row],[Local Authority]],LKP_LANameDQ[],2,FALSE),CentrepointSourced[[#This Row],[Local Authority]]))</f>
        <v>East Riding of Yorkshire</v>
      </c>
      <c r="R328" s="41" t="str">
        <f>IF(CentrepointSourced[[#This Row],[LA type]]="County","",INDEX(ConsolGeog[lad14cd],MATCH(CentrepointSourced[[#This Row],[Local Authority DQ]],ConsolGeog[la_name],0)))</f>
        <v>E06000011</v>
      </c>
      <c r="S328" s="41" t="str">
        <f>IF(OR(CentrepointSourced[[#This Row],[Country]]="Northern Ireland",CentrepointSourced[[#This Row],[Country]]="Scotland",CentrepointSourced[[#This Row],[Country]]="Wales"),"Local Authority",CentrepointSourced[[#This Row],[LA type]])</f>
        <v>Unitary</v>
      </c>
      <c r="T328" s="41">
        <f>IF(TRIM(CentrepointSourced[[#This Row],[Presented HS]])="",0,IF(CentrepointSourced[[#This Row],[Presented HS]]="&lt;5",2.5,IF(CentrepointSourced[[#This Row],[Presented HS]]="&lt;10",5,VALUE(TRIM(CentrepointSourced[[#This Row],[Presented HS]])))))</f>
        <v>101</v>
      </c>
      <c r="U328" s="41">
        <f>IF(TRIM(CentrepointSourced[[#This Row],[Assessed HS]])="",0,IF(CentrepointSourced[[#This Row],[Assessed HS]]="&lt;5",2.5,IF(CentrepointSourced[[#This Row],[Assessed HS]]="&lt;10",5,VALUE(TRIM(CentrepointSourced[[#This Row],[Assessed HS]])))))</f>
        <v>101</v>
      </c>
      <c r="V328" s="41">
        <f>IF(TRIM(CentrepointSourced[[#This Row],[Presented CS]])="",0,IF(CentrepointSourced[[#This Row],[Presented CS]]="&lt;5",2.5,IF(CentrepointSourced[[#This Row],[Presented CS]]="&lt;10",5,VALUE(TRIM(CentrepointSourced[[#This Row],[Presented CS]])))))</f>
        <v>0</v>
      </c>
      <c r="W328" s="41">
        <f>IF(TRIM(CentrepointSourced[[#This Row],[Assessed CS]])="",0,IF(CentrepointSourced[[#This Row],[Assessed CS]]="&lt;5",2.5,IF(CentrepointSourced[[#This Row],[Assessed CS]]="&lt;10",5,VALUE(TRIM(CentrepointSourced[[#This Row],[Assessed CS]])))))</f>
        <v>0</v>
      </c>
      <c r="X328" s="106">
        <f>IF(CentrepointSourced[[#This Row],[Age]]="16-17",CentrepointSourced[[#This Row],[Presented HS DQ]],0)</f>
        <v>0</v>
      </c>
      <c r="Y328" s="106">
        <f>IF(CentrepointSourced[[#This Row],[Age]]="16-24",CentrepointSourced[[#This Row],[Presented HS DQ]],0)</f>
        <v>0</v>
      </c>
      <c r="Z328" s="106">
        <f>IF(CentrepointSourced[[#This Row],[Age]]="18-24",CentrepointSourced[[#This Row],[Presented HS DQ]],0)</f>
        <v>101</v>
      </c>
      <c r="AA328" s="106">
        <f>IF(CentrepointSourced[[#This Row],[Age]]="16-17",CentrepointSourced[[#This Row],[Presented CS DQ]],0)</f>
        <v>0</v>
      </c>
      <c r="AB328" s="106">
        <f>IF(CentrepointSourced[[#This Row],[Age]]="16-24",CentrepointSourced[[#This Row],[Presented CS DQ]],0)</f>
        <v>0</v>
      </c>
      <c r="AC328" s="106">
        <f>IF(CentrepointSourced[[#This Row],[Age]]="18-24",CentrepointSourced[[#This Row],[Presented CS DQ]],0)</f>
        <v>0</v>
      </c>
      <c r="AD328" s="107">
        <f>IF(CentrepointSourced[[#This Row],[Age]]="16-17",CentrepointSourced[[#This Row],[Assessed HS DQ]],0)</f>
        <v>0</v>
      </c>
      <c r="AE328" s="107">
        <f>IF(CentrepointSourced[[#This Row],[Age]]="16-24",CentrepointSourced[[#This Row],[Assessed HS DQ]],0)</f>
        <v>0</v>
      </c>
      <c r="AF328" s="107">
        <f>IF(CentrepointSourced[[#This Row],[Age]]="18-24",CentrepointSourced[[#This Row],[Assessed HS DQ]],0)</f>
        <v>101</v>
      </c>
      <c r="AG328" s="107">
        <f>IF(CentrepointSourced[[#This Row],[Age]]="16-17",CentrepointSourced[[#This Row],[Assessed CS DQ]],0)</f>
        <v>0</v>
      </c>
      <c r="AH328" s="107">
        <f>IF(CentrepointSourced[[#This Row],[Age]]="16-24",CentrepointSourced[[#This Row],[Assessed CS DQ]],0)</f>
        <v>0</v>
      </c>
      <c r="AI328" s="107">
        <f>IF(CentrepointSourced[[#This Row],[Age]]="18-24",CentrepointSourced[[#This Row],[Assessed CS DQ]],0)</f>
        <v>0</v>
      </c>
    </row>
    <row r="329" spans="1:35" customFormat="1" ht="13.5" customHeight="1">
      <c r="A329" s="45" t="s">
        <v>40</v>
      </c>
      <c r="B329" s="45" t="s">
        <v>279</v>
      </c>
      <c r="C329" s="45" t="s">
        <v>165</v>
      </c>
      <c r="D329" s="45"/>
      <c r="E329" s="67">
        <v>2013</v>
      </c>
      <c r="F329" s="67" t="s">
        <v>25</v>
      </c>
      <c r="G329" s="67">
        <v>1</v>
      </c>
      <c r="H329" s="68">
        <v>1</v>
      </c>
      <c r="I329" s="67">
        <v>1</v>
      </c>
      <c r="J329" s="45"/>
      <c r="K329" s="72"/>
      <c r="L329" s="72"/>
      <c r="M329" s="73">
        <v>0</v>
      </c>
      <c r="N329" s="73">
        <v>0</v>
      </c>
      <c r="O329" s="73"/>
      <c r="P329" s="73"/>
      <c r="Q329" s="41" t="str">
        <f>IF(CentrepointSourced[[#This Row],[Country]]="Northern Ireland","Northern Ireland",IFERROR(VLOOKUP(CentrepointSourced[[#This Row],[Local Authority]],LKP_LANameDQ[],2,FALSE),CentrepointSourced[[#This Row],[Local Authority]]))</f>
        <v>East Riding of Yorkshire</v>
      </c>
      <c r="R329" s="41" t="str">
        <f>IF(CentrepointSourced[[#This Row],[LA type]]="County","",INDEX(ConsolGeog[lad14cd],MATCH(CentrepointSourced[[#This Row],[Local Authority DQ]],ConsolGeog[la_name],0)))</f>
        <v>E06000011</v>
      </c>
      <c r="S329" s="41" t="str">
        <f>IF(OR(CentrepointSourced[[#This Row],[Country]]="Northern Ireland",CentrepointSourced[[#This Row],[Country]]="Scotland",CentrepointSourced[[#This Row],[Country]]="Wales"),"Local Authority",CentrepointSourced[[#This Row],[LA type]])</f>
        <v>Unitary</v>
      </c>
      <c r="T329" s="41">
        <f>IF(TRIM(CentrepointSourced[[#This Row],[Presented HS]])="",0,IF(CentrepointSourced[[#This Row],[Presented HS]]="&lt;5",2.5,IF(CentrepointSourced[[#This Row],[Presented HS]]="&lt;10",5,VALUE(TRIM(CentrepointSourced[[#This Row],[Presented HS]])))))</f>
        <v>1</v>
      </c>
      <c r="U329" s="41">
        <f>IF(TRIM(CentrepointSourced[[#This Row],[Assessed HS]])="",0,IF(CentrepointSourced[[#This Row],[Assessed HS]]="&lt;5",2.5,IF(CentrepointSourced[[#This Row],[Assessed HS]]="&lt;10",5,VALUE(TRIM(CentrepointSourced[[#This Row],[Assessed HS]])))))</f>
        <v>1</v>
      </c>
      <c r="V329" s="41">
        <f>IF(TRIM(CentrepointSourced[[#This Row],[Presented CS]])="",0,IF(CentrepointSourced[[#This Row],[Presented CS]]="&lt;5",2.5,IF(CentrepointSourced[[#This Row],[Presented CS]]="&lt;10",5,VALUE(TRIM(CentrepointSourced[[#This Row],[Presented CS]])))))</f>
        <v>0</v>
      </c>
      <c r="W329" s="41">
        <f>IF(TRIM(CentrepointSourced[[#This Row],[Assessed CS]])="",0,IF(CentrepointSourced[[#This Row],[Assessed CS]]="&lt;5",2.5,IF(CentrepointSourced[[#This Row],[Assessed CS]]="&lt;10",5,VALUE(TRIM(CentrepointSourced[[#This Row],[Assessed CS]])))))</f>
        <v>0</v>
      </c>
      <c r="X329" s="106">
        <f>IF(CentrepointSourced[[#This Row],[Age]]="16-17",CentrepointSourced[[#This Row],[Presented HS DQ]],0)</f>
        <v>1</v>
      </c>
      <c r="Y329" s="106">
        <f>IF(CentrepointSourced[[#This Row],[Age]]="16-24",CentrepointSourced[[#This Row],[Presented HS DQ]],0)</f>
        <v>0</v>
      </c>
      <c r="Z329" s="106">
        <f>IF(CentrepointSourced[[#This Row],[Age]]="18-24",CentrepointSourced[[#This Row],[Presented HS DQ]],0)</f>
        <v>0</v>
      </c>
      <c r="AA329" s="106">
        <f>IF(CentrepointSourced[[#This Row],[Age]]="16-17",CentrepointSourced[[#This Row],[Presented CS DQ]],0)</f>
        <v>0</v>
      </c>
      <c r="AB329" s="106">
        <f>IF(CentrepointSourced[[#This Row],[Age]]="16-24",CentrepointSourced[[#This Row],[Presented CS DQ]],0)</f>
        <v>0</v>
      </c>
      <c r="AC329" s="106">
        <f>IF(CentrepointSourced[[#This Row],[Age]]="18-24",CentrepointSourced[[#This Row],[Presented CS DQ]],0)</f>
        <v>0</v>
      </c>
      <c r="AD329" s="107">
        <f>IF(CentrepointSourced[[#This Row],[Age]]="16-17",CentrepointSourced[[#This Row],[Assessed HS DQ]],0)</f>
        <v>1</v>
      </c>
      <c r="AE329" s="107">
        <f>IF(CentrepointSourced[[#This Row],[Age]]="16-24",CentrepointSourced[[#This Row],[Assessed HS DQ]],0)</f>
        <v>0</v>
      </c>
      <c r="AF329" s="107">
        <f>IF(CentrepointSourced[[#This Row],[Age]]="18-24",CentrepointSourced[[#This Row],[Assessed HS DQ]],0)</f>
        <v>0</v>
      </c>
      <c r="AG329" s="107">
        <f>IF(CentrepointSourced[[#This Row],[Age]]="16-17",CentrepointSourced[[#This Row],[Assessed CS DQ]],0)</f>
        <v>0</v>
      </c>
      <c r="AH329" s="107">
        <f>IF(CentrepointSourced[[#This Row],[Age]]="16-24",CentrepointSourced[[#This Row],[Assessed CS DQ]],0)</f>
        <v>0</v>
      </c>
      <c r="AI329" s="107">
        <f>IF(CentrepointSourced[[#This Row],[Age]]="18-24",CentrepointSourced[[#This Row],[Assessed CS DQ]],0)</f>
        <v>0</v>
      </c>
    </row>
    <row r="330" spans="1:35" customFormat="1" ht="13.5" customHeight="1">
      <c r="A330" s="45" t="s">
        <v>40</v>
      </c>
      <c r="B330" s="45" t="s">
        <v>279</v>
      </c>
      <c r="C330" s="45" t="s">
        <v>165</v>
      </c>
      <c r="D330" s="45"/>
      <c r="E330" s="67">
        <v>2013</v>
      </c>
      <c r="F330" s="67" t="s">
        <v>26</v>
      </c>
      <c r="G330" s="67">
        <v>73</v>
      </c>
      <c r="H330" s="68">
        <v>73</v>
      </c>
      <c r="I330" s="67">
        <v>73</v>
      </c>
      <c r="J330" s="45"/>
      <c r="K330" s="72"/>
      <c r="L330" s="72"/>
      <c r="M330" s="73"/>
      <c r="N330" s="73"/>
      <c r="O330" s="73"/>
      <c r="P330" s="73"/>
      <c r="Q330" s="41" t="str">
        <f>IF(CentrepointSourced[[#This Row],[Country]]="Northern Ireland","Northern Ireland",IFERROR(VLOOKUP(CentrepointSourced[[#This Row],[Local Authority]],LKP_LANameDQ[],2,FALSE),CentrepointSourced[[#This Row],[Local Authority]]))</f>
        <v>East Riding of Yorkshire</v>
      </c>
      <c r="R330" s="41" t="str">
        <f>IF(CentrepointSourced[[#This Row],[LA type]]="County","",INDEX(ConsolGeog[lad14cd],MATCH(CentrepointSourced[[#This Row],[Local Authority DQ]],ConsolGeog[la_name],0)))</f>
        <v>E06000011</v>
      </c>
      <c r="S330" s="41" t="str">
        <f>IF(OR(CentrepointSourced[[#This Row],[Country]]="Northern Ireland",CentrepointSourced[[#This Row],[Country]]="Scotland",CentrepointSourced[[#This Row],[Country]]="Wales"),"Local Authority",CentrepointSourced[[#This Row],[LA type]])</f>
        <v>Unitary</v>
      </c>
      <c r="T330" s="41">
        <f>IF(TRIM(CentrepointSourced[[#This Row],[Presented HS]])="",0,IF(CentrepointSourced[[#This Row],[Presented HS]]="&lt;5",2.5,IF(CentrepointSourced[[#This Row],[Presented HS]]="&lt;10",5,VALUE(TRIM(CentrepointSourced[[#This Row],[Presented HS]])))))</f>
        <v>73</v>
      </c>
      <c r="U330" s="41">
        <f>IF(TRIM(CentrepointSourced[[#This Row],[Assessed HS]])="",0,IF(CentrepointSourced[[#This Row],[Assessed HS]]="&lt;5",2.5,IF(CentrepointSourced[[#This Row],[Assessed HS]]="&lt;10",5,VALUE(TRIM(CentrepointSourced[[#This Row],[Assessed HS]])))))</f>
        <v>73</v>
      </c>
      <c r="V330" s="41">
        <f>IF(TRIM(CentrepointSourced[[#This Row],[Presented CS]])="",0,IF(CentrepointSourced[[#This Row],[Presented CS]]="&lt;5",2.5,IF(CentrepointSourced[[#This Row],[Presented CS]]="&lt;10",5,VALUE(TRIM(CentrepointSourced[[#This Row],[Presented CS]])))))</f>
        <v>0</v>
      </c>
      <c r="W330" s="41">
        <f>IF(TRIM(CentrepointSourced[[#This Row],[Assessed CS]])="",0,IF(CentrepointSourced[[#This Row],[Assessed CS]]="&lt;5",2.5,IF(CentrepointSourced[[#This Row],[Assessed CS]]="&lt;10",5,VALUE(TRIM(CentrepointSourced[[#This Row],[Assessed CS]])))))</f>
        <v>0</v>
      </c>
      <c r="X330" s="106">
        <f>IF(CentrepointSourced[[#This Row],[Age]]="16-17",CentrepointSourced[[#This Row],[Presented HS DQ]],0)</f>
        <v>0</v>
      </c>
      <c r="Y330" s="106">
        <f>IF(CentrepointSourced[[#This Row],[Age]]="16-24",CentrepointSourced[[#This Row],[Presented HS DQ]],0)</f>
        <v>0</v>
      </c>
      <c r="Z330" s="106">
        <f>IF(CentrepointSourced[[#This Row],[Age]]="18-24",CentrepointSourced[[#This Row],[Presented HS DQ]],0)</f>
        <v>73</v>
      </c>
      <c r="AA330" s="106">
        <f>IF(CentrepointSourced[[#This Row],[Age]]="16-17",CentrepointSourced[[#This Row],[Presented CS DQ]],0)</f>
        <v>0</v>
      </c>
      <c r="AB330" s="106">
        <f>IF(CentrepointSourced[[#This Row],[Age]]="16-24",CentrepointSourced[[#This Row],[Presented CS DQ]],0)</f>
        <v>0</v>
      </c>
      <c r="AC330" s="106">
        <f>IF(CentrepointSourced[[#This Row],[Age]]="18-24",CentrepointSourced[[#This Row],[Presented CS DQ]],0)</f>
        <v>0</v>
      </c>
      <c r="AD330" s="107">
        <f>IF(CentrepointSourced[[#This Row],[Age]]="16-17",CentrepointSourced[[#This Row],[Assessed HS DQ]],0)</f>
        <v>0</v>
      </c>
      <c r="AE330" s="107">
        <f>IF(CentrepointSourced[[#This Row],[Age]]="16-24",CentrepointSourced[[#This Row],[Assessed HS DQ]],0)</f>
        <v>0</v>
      </c>
      <c r="AF330" s="107">
        <f>IF(CentrepointSourced[[#This Row],[Age]]="18-24",CentrepointSourced[[#This Row],[Assessed HS DQ]],0)</f>
        <v>73</v>
      </c>
      <c r="AG330" s="107">
        <f>IF(CentrepointSourced[[#This Row],[Age]]="16-17",CentrepointSourced[[#This Row],[Assessed CS DQ]],0)</f>
        <v>0</v>
      </c>
      <c r="AH330" s="107">
        <f>IF(CentrepointSourced[[#This Row],[Age]]="16-24",CentrepointSourced[[#This Row],[Assessed CS DQ]],0)</f>
        <v>0</v>
      </c>
      <c r="AI330" s="107">
        <f>IF(CentrepointSourced[[#This Row],[Age]]="18-24",CentrepointSourced[[#This Row],[Assessed CS DQ]],0)</f>
        <v>0</v>
      </c>
    </row>
    <row r="331" spans="1:35" customFormat="1" ht="13.5" customHeight="1">
      <c r="A331" s="45" t="s">
        <v>40</v>
      </c>
      <c r="B331" s="45" t="s">
        <v>279</v>
      </c>
      <c r="C331" s="45" t="s">
        <v>165</v>
      </c>
      <c r="D331" s="45"/>
      <c r="E331" s="67">
        <v>2014</v>
      </c>
      <c r="F331" s="67" t="s">
        <v>25</v>
      </c>
      <c r="G331" s="67">
        <v>2</v>
      </c>
      <c r="H331" s="68">
        <v>2</v>
      </c>
      <c r="I331" s="67">
        <v>2</v>
      </c>
      <c r="J331" s="45"/>
      <c r="K331" s="72"/>
      <c r="L331" s="72"/>
      <c r="M331" s="73">
        <v>0</v>
      </c>
      <c r="N331" s="73">
        <v>0</v>
      </c>
      <c r="O331" s="73"/>
      <c r="P331" s="73"/>
      <c r="Q331" s="41" t="str">
        <f>IF(CentrepointSourced[[#This Row],[Country]]="Northern Ireland","Northern Ireland",IFERROR(VLOOKUP(CentrepointSourced[[#This Row],[Local Authority]],LKP_LANameDQ[],2,FALSE),CentrepointSourced[[#This Row],[Local Authority]]))</f>
        <v>East Riding of Yorkshire</v>
      </c>
      <c r="R331" s="41" t="str">
        <f>IF(CentrepointSourced[[#This Row],[LA type]]="County","",INDEX(ConsolGeog[lad14cd],MATCH(CentrepointSourced[[#This Row],[Local Authority DQ]],ConsolGeog[la_name],0)))</f>
        <v>E06000011</v>
      </c>
      <c r="S331" s="41" t="str">
        <f>IF(OR(CentrepointSourced[[#This Row],[Country]]="Northern Ireland",CentrepointSourced[[#This Row],[Country]]="Scotland",CentrepointSourced[[#This Row],[Country]]="Wales"),"Local Authority",CentrepointSourced[[#This Row],[LA type]])</f>
        <v>Unitary</v>
      </c>
      <c r="T331" s="41">
        <f>IF(TRIM(CentrepointSourced[[#This Row],[Presented HS]])="",0,IF(CentrepointSourced[[#This Row],[Presented HS]]="&lt;5",2.5,IF(CentrepointSourced[[#This Row],[Presented HS]]="&lt;10",5,VALUE(TRIM(CentrepointSourced[[#This Row],[Presented HS]])))))</f>
        <v>2</v>
      </c>
      <c r="U331" s="41">
        <f>IF(TRIM(CentrepointSourced[[#This Row],[Assessed HS]])="",0,IF(CentrepointSourced[[#This Row],[Assessed HS]]="&lt;5",2.5,IF(CentrepointSourced[[#This Row],[Assessed HS]]="&lt;10",5,VALUE(TRIM(CentrepointSourced[[#This Row],[Assessed HS]])))))</f>
        <v>2</v>
      </c>
      <c r="V331" s="41">
        <f>IF(TRIM(CentrepointSourced[[#This Row],[Presented CS]])="",0,IF(CentrepointSourced[[#This Row],[Presented CS]]="&lt;5",2.5,IF(CentrepointSourced[[#This Row],[Presented CS]]="&lt;10",5,VALUE(TRIM(CentrepointSourced[[#This Row],[Presented CS]])))))</f>
        <v>0</v>
      </c>
      <c r="W331" s="41">
        <f>IF(TRIM(CentrepointSourced[[#This Row],[Assessed CS]])="",0,IF(CentrepointSourced[[#This Row],[Assessed CS]]="&lt;5",2.5,IF(CentrepointSourced[[#This Row],[Assessed CS]]="&lt;10",5,VALUE(TRIM(CentrepointSourced[[#This Row],[Assessed CS]])))))</f>
        <v>0</v>
      </c>
      <c r="X331" s="106">
        <f>IF(CentrepointSourced[[#This Row],[Age]]="16-17",CentrepointSourced[[#This Row],[Presented HS DQ]],0)</f>
        <v>2</v>
      </c>
      <c r="Y331" s="106">
        <f>IF(CentrepointSourced[[#This Row],[Age]]="16-24",CentrepointSourced[[#This Row],[Presented HS DQ]],0)</f>
        <v>0</v>
      </c>
      <c r="Z331" s="106">
        <f>IF(CentrepointSourced[[#This Row],[Age]]="18-24",CentrepointSourced[[#This Row],[Presented HS DQ]],0)</f>
        <v>0</v>
      </c>
      <c r="AA331" s="106">
        <f>IF(CentrepointSourced[[#This Row],[Age]]="16-17",CentrepointSourced[[#This Row],[Presented CS DQ]],0)</f>
        <v>0</v>
      </c>
      <c r="AB331" s="106">
        <f>IF(CentrepointSourced[[#This Row],[Age]]="16-24",CentrepointSourced[[#This Row],[Presented CS DQ]],0)</f>
        <v>0</v>
      </c>
      <c r="AC331" s="106">
        <f>IF(CentrepointSourced[[#This Row],[Age]]="18-24",CentrepointSourced[[#This Row],[Presented CS DQ]],0)</f>
        <v>0</v>
      </c>
      <c r="AD331" s="107">
        <f>IF(CentrepointSourced[[#This Row],[Age]]="16-17",CentrepointSourced[[#This Row],[Assessed HS DQ]],0)</f>
        <v>2</v>
      </c>
      <c r="AE331" s="107">
        <f>IF(CentrepointSourced[[#This Row],[Age]]="16-24",CentrepointSourced[[#This Row],[Assessed HS DQ]],0)</f>
        <v>0</v>
      </c>
      <c r="AF331" s="107">
        <f>IF(CentrepointSourced[[#This Row],[Age]]="18-24",CentrepointSourced[[#This Row],[Assessed HS DQ]],0)</f>
        <v>0</v>
      </c>
      <c r="AG331" s="107">
        <f>IF(CentrepointSourced[[#This Row],[Age]]="16-17",CentrepointSourced[[#This Row],[Assessed CS DQ]],0)</f>
        <v>0</v>
      </c>
      <c r="AH331" s="107">
        <f>IF(CentrepointSourced[[#This Row],[Age]]="16-24",CentrepointSourced[[#This Row],[Assessed CS DQ]],0)</f>
        <v>0</v>
      </c>
      <c r="AI331" s="107">
        <f>IF(CentrepointSourced[[#This Row],[Age]]="18-24",CentrepointSourced[[#This Row],[Assessed CS DQ]],0)</f>
        <v>0</v>
      </c>
    </row>
    <row r="332" spans="1:35" customFormat="1" ht="13.5" customHeight="1">
      <c r="A332" s="45" t="s">
        <v>40</v>
      </c>
      <c r="B332" s="45" t="s">
        <v>279</v>
      </c>
      <c r="C332" s="45" t="s">
        <v>165</v>
      </c>
      <c r="D332" s="45"/>
      <c r="E332" s="67">
        <v>2014</v>
      </c>
      <c r="F332" s="67" t="s">
        <v>26</v>
      </c>
      <c r="G332" s="67">
        <v>77</v>
      </c>
      <c r="H332" s="68">
        <v>77</v>
      </c>
      <c r="I332" s="67">
        <v>77</v>
      </c>
      <c r="J332" s="45"/>
      <c r="K332" s="72"/>
      <c r="L332" s="72"/>
      <c r="M332" s="73"/>
      <c r="N332" s="73"/>
      <c r="O332" s="73"/>
      <c r="P332" s="73"/>
      <c r="Q332" s="41" t="str">
        <f>IF(CentrepointSourced[[#This Row],[Country]]="Northern Ireland","Northern Ireland",IFERROR(VLOOKUP(CentrepointSourced[[#This Row],[Local Authority]],LKP_LANameDQ[],2,FALSE),CentrepointSourced[[#This Row],[Local Authority]]))</f>
        <v>East Riding of Yorkshire</v>
      </c>
      <c r="R332" s="41" t="str">
        <f>IF(CentrepointSourced[[#This Row],[LA type]]="County","",INDEX(ConsolGeog[lad14cd],MATCH(CentrepointSourced[[#This Row],[Local Authority DQ]],ConsolGeog[la_name],0)))</f>
        <v>E06000011</v>
      </c>
      <c r="S332" s="41" t="str">
        <f>IF(OR(CentrepointSourced[[#This Row],[Country]]="Northern Ireland",CentrepointSourced[[#This Row],[Country]]="Scotland",CentrepointSourced[[#This Row],[Country]]="Wales"),"Local Authority",CentrepointSourced[[#This Row],[LA type]])</f>
        <v>Unitary</v>
      </c>
      <c r="T332" s="41">
        <f>IF(TRIM(CentrepointSourced[[#This Row],[Presented HS]])="",0,IF(CentrepointSourced[[#This Row],[Presented HS]]="&lt;5",2.5,IF(CentrepointSourced[[#This Row],[Presented HS]]="&lt;10",5,VALUE(TRIM(CentrepointSourced[[#This Row],[Presented HS]])))))</f>
        <v>77</v>
      </c>
      <c r="U332" s="41">
        <f>IF(TRIM(CentrepointSourced[[#This Row],[Assessed HS]])="",0,IF(CentrepointSourced[[#This Row],[Assessed HS]]="&lt;5",2.5,IF(CentrepointSourced[[#This Row],[Assessed HS]]="&lt;10",5,VALUE(TRIM(CentrepointSourced[[#This Row],[Assessed HS]])))))</f>
        <v>77</v>
      </c>
      <c r="V332" s="41">
        <f>IF(TRIM(CentrepointSourced[[#This Row],[Presented CS]])="",0,IF(CentrepointSourced[[#This Row],[Presented CS]]="&lt;5",2.5,IF(CentrepointSourced[[#This Row],[Presented CS]]="&lt;10",5,VALUE(TRIM(CentrepointSourced[[#This Row],[Presented CS]])))))</f>
        <v>0</v>
      </c>
      <c r="W332" s="41">
        <f>IF(TRIM(CentrepointSourced[[#This Row],[Assessed CS]])="",0,IF(CentrepointSourced[[#This Row],[Assessed CS]]="&lt;5",2.5,IF(CentrepointSourced[[#This Row],[Assessed CS]]="&lt;10",5,VALUE(TRIM(CentrepointSourced[[#This Row],[Assessed CS]])))))</f>
        <v>0</v>
      </c>
      <c r="X332" s="106">
        <f>IF(CentrepointSourced[[#This Row],[Age]]="16-17",CentrepointSourced[[#This Row],[Presented HS DQ]],0)</f>
        <v>0</v>
      </c>
      <c r="Y332" s="106">
        <f>IF(CentrepointSourced[[#This Row],[Age]]="16-24",CentrepointSourced[[#This Row],[Presented HS DQ]],0)</f>
        <v>0</v>
      </c>
      <c r="Z332" s="106">
        <f>IF(CentrepointSourced[[#This Row],[Age]]="18-24",CentrepointSourced[[#This Row],[Presented HS DQ]],0)</f>
        <v>77</v>
      </c>
      <c r="AA332" s="106">
        <f>IF(CentrepointSourced[[#This Row],[Age]]="16-17",CentrepointSourced[[#This Row],[Presented CS DQ]],0)</f>
        <v>0</v>
      </c>
      <c r="AB332" s="106">
        <f>IF(CentrepointSourced[[#This Row],[Age]]="16-24",CentrepointSourced[[#This Row],[Presented CS DQ]],0)</f>
        <v>0</v>
      </c>
      <c r="AC332" s="106">
        <f>IF(CentrepointSourced[[#This Row],[Age]]="18-24",CentrepointSourced[[#This Row],[Presented CS DQ]],0)</f>
        <v>0</v>
      </c>
      <c r="AD332" s="107">
        <f>IF(CentrepointSourced[[#This Row],[Age]]="16-17",CentrepointSourced[[#This Row],[Assessed HS DQ]],0)</f>
        <v>0</v>
      </c>
      <c r="AE332" s="107">
        <f>IF(CentrepointSourced[[#This Row],[Age]]="16-24",CentrepointSourced[[#This Row],[Assessed HS DQ]],0)</f>
        <v>0</v>
      </c>
      <c r="AF332" s="107">
        <f>IF(CentrepointSourced[[#This Row],[Age]]="18-24",CentrepointSourced[[#This Row],[Assessed HS DQ]],0)</f>
        <v>77</v>
      </c>
      <c r="AG332" s="107">
        <f>IF(CentrepointSourced[[#This Row],[Age]]="16-17",CentrepointSourced[[#This Row],[Assessed CS DQ]],0)</f>
        <v>0</v>
      </c>
      <c r="AH332" s="107">
        <f>IF(CentrepointSourced[[#This Row],[Age]]="16-24",CentrepointSourced[[#This Row],[Assessed CS DQ]],0)</f>
        <v>0</v>
      </c>
      <c r="AI332" s="107">
        <f>IF(CentrepointSourced[[#This Row],[Age]]="18-24",CentrepointSourced[[#This Row],[Assessed CS DQ]],0)</f>
        <v>0</v>
      </c>
    </row>
    <row r="333" spans="1:35" customFormat="1" ht="13.5" customHeight="1">
      <c r="A333" s="45" t="s">
        <v>40</v>
      </c>
      <c r="B333" s="62" t="s">
        <v>41</v>
      </c>
      <c r="C333" s="45" t="s">
        <v>42</v>
      </c>
      <c r="D333" s="62"/>
      <c r="E333" s="67">
        <v>2012</v>
      </c>
      <c r="F333" s="67" t="s">
        <v>25</v>
      </c>
      <c r="G333" s="67">
        <v>50</v>
      </c>
      <c r="H333" s="68">
        <v>5</v>
      </c>
      <c r="I333" s="67">
        <v>2</v>
      </c>
      <c r="J333" s="45"/>
      <c r="K333" s="45"/>
      <c r="L333" s="45"/>
      <c r="M333" s="45"/>
      <c r="N333" s="45"/>
      <c r="O333" s="45"/>
      <c r="P333" s="45"/>
      <c r="Q333" s="41" t="str">
        <f>IF(CentrepointSourced[[#This Row],[Country]]="Northern Ireland","Northern Ireland",IFERROR(VLOOKUP(CentrepointSourced[[#This Row],[Local Authority]],LKP_LANameDQ[],2,FALSE),CentrepointSourced[[#This Row],[Local Authority]]))</f>
        <v>East Staffordshire</v>
      </c>
      <c r="R333" s="41" t="str">
        <f>IF(CentrepointSourced[[#This Row],[LA type]]="County","",INDEX(ConsolGeog[lad14cd],MATCH(CentrepointSourced[[#This Row],[Local Authority DQ]],ConsolGeog[la_name],0)))</f>
        <v>E07000193</v>
      </c>
      <c r="S333" s="41" t="str">
        <f>IF(OR(CentrepointSourced[[#This Row],[Country]]="Northern Ireland",CentrepointSourced[[#This Row],[Country]]="Scotland",CentrepointSourced[[#This Row],[Country]]="Wales"),"Local Authority",CentrepointSourced[[#This Row],[LA type]])</f>
        <v>District</v>
      </c>
      <c r="T333" s="41">
        <f>IF(TRIM(CentrepointSourced[[#This Row],[Presented HS]])="",0,IF(CentrepointSourced[[#This Row],[Presented HS]]="&lt;5",2.5,IF(CentrepointSourced[[#This Row],[Presented HS]]="&lt;10",5,VALUE(TRIM(CentrepointSourced[[#This Row],[Presented HS]])))))</f>
        <v>50</v>
      </c>
      <c r="U333" s="41">
        <f>IF(TRIM(CentrepointSourced[[#This Row],[Assessed HS]])="",0,IF(CentrepointSourced[[#This Row],[Assessed HS]]="&lt;5",2.5,IF(CentrepointSourced[[#This Row],[Assessed HS]]="&lt;10",5,VALUE(TRIM(CentrepointSourced[[#This Row],[Assessed HS]])))))</f>
        <v>5</v>
      </c>
      <c r="V333" s="41">
        <f>IF(TRIM(CentrepointSourced[[#This Row],[Presented CS]])="",0,IF(CentrepointSourced[[#This Row],[Presented CS]]="&lt;5",2.5,IF(CentrepointSourced[[#This Row],[Presented CS]]="&lt;10",5,VALUE(TRIM(CentrepointSourced[[#This Row],[Presented CS]])))))</f>
        <v>0</v>
      </c>
      <c r="W333" s="41">
        <f>IF(TRIM(CentrepointSourced[[#This Row],[Assessed CS]])="",0,IF(CentrepointSourced[[#This Row],[Assessed CS]]="&lt;5",2.5,IF(CentrepointSourced[[#This Row],[Assessed CS]]="&lt;10",5,VALUE(TRIM(CentrepointSourced[[#This Row],[Assessed CS]])))))</f>
        <v>0</v>
      </c>
      <c r="X333" s="106">
        <f>IF(CentrepointSourced[[#This Row],[Age]]="16-17",CentrepointSourced[[#This Row],[Presented HS DQ]],0)</f>
        <v>50</v>
      </c>
      <c r="Y333" s="106">
        <f>IF(CentrepointSourced[[#This Row],[Age]]="16-24",CentrepointSourced[[#This Row],[Presented HS DQ]],0)</f>
        <v>0</v>
      </c>
      <c r="Z333" s="106">
        <f>IF(CentrepointSourced[[#This Row],[Age]]="18-24",CentrepointSourced[[#This Row],[Presented HS DQ]],0)</f>
        <v>0</v>
      </c>
      <c r="AA333" s="106">
        <f>IF(CentrepointSourced[[#This Row],[Age]]="16-17",CentrepointSourced[[#This Row],[Presented CS DQ]],0)</f>
        <v>0</v>
      </c>
      <c r="AB333" s="106">
        <f>IF(CentrepointSourced[[#This Row],[Age]]="16-24",CentrepointSourced[[#This Row],[Presented CS DQ]],0)</f>
        <v>0</v>
      </c>
      <c r="AC333" s="106">
        <f>IF(CentrepointSourced[[#This Row],[Age]]="18-24",CentrepointSourced[[#This Row],[Presented CS DQ]],0)</f>
        <v>0</v>
      </c>
      <c r="AD333" s="107">
        <f>IF(CentrepointSourced[[#This Row],[Age]]="16-17",CentrepointSourced[[#This Row],[Assessed HS DQ]],0)</f>
        <v>5</v>
      </c>
      <c r="AE333" s="107">
        <f>IF(CentrepointSourced[[#This Row],[Age]]="16-24",CentrepointSourced[[#This Row],[Assessed HS DQ]],0)</f>
        <v>0</v>
      </c>
      <c r="AF333" s="107">
        <f>IF(CentrepointSourced[[#This Row],[Age]]="18-24",CentrepointSourced[[#This Row],[Assessed HS DQ]],0)</f>
        <v>0</v>
      </c>
      <c r="AG333" s="107">
        <f>IF(CentrepointSourced[[#This Row],[Age]]="16-17",CentrepointSourced[[#This Row],[Assessed CS DQ]],0)</f>
        <v>0</v>
      </c>
      <c r="AH333" s="107">
        <f>IF(CentrepointSourced[[#This Row],[Age]]="16-24",CentrepointSourced[[#This Row],[Assessed CS DQ]],0)</f>
        <v>0</v>
      </c>
      <c r="AI333" s="107">
        <f>IF(CentrepointSourced[[#This Row],[Age]]="18-24",CentrepointSourced[[#This Row],[Assessed CS DQ]],0)</f>
        <v>0</v>
      </c>
    </row>
    <row r="334" spans="1:35" customFormat="1" ht="13.5" customHeight="1">
      <c r="A334" s="45" t="s">
        <v>40</v>
      </c>
      <c r="B334" s="62" t="s">
        <v>41</v>
      </c>
      <c r="C334" s="45" t="s">
        <v>42</v>
      </c>
      <c r="D334" s="62"/>
      <c r="E334" s="67">
        <v>2012</v>
      </c>
      <c r="F334" s="67" t="s">
        <v>26</v>
      </c>
      <c r="G334" s="67">
        <v>368</v>
      </c>
      <c r="H334" s="68">
        <v>52</v>
      </c>
      <c r="I334" s="67">
        <v>11</v>
      </c>
      <c r="J334" s="45"/>
      <c r="K334" s="45"/>
      <c r="L334" s="45"/>
      <c r="M334" s="45"/>
      <c r="N334" s="45"/>
      <c r="O334" s="45"/>
      <c r="P334" s="45"/>
      <c r="Q334" s="41" t="str">
        <f>IF(CentrepointSourced[[#This Row],[Country]]="Northern Ireland","Northern Ireland",IFERROR(VLOOKUP(CentrepointSourced[[#This Row],[Local Authority]],LKP_LANameDQ[],2,FALSE),CentrepointSourced[[#This Row],[Local Authority]]))</f>
        <v>East Staffordshire</v>
      </c>
      <c r="R334" s="41" t="str">
        <f>IF(CentrepointSourced[[#This Row],[LA type]]="County","",INDEX(ConsolGeog[lad14cd],MATCH(CentrepointSourced[[#This Row],[Local Authority DQ]],ConsolGeog[la_name],0)))</f>
        <v>E07000193</v>
      </c>
      <c r="S334" s="41" t="str">
        <f>IF(OR(CentrepointSourced[[#This Row],[Country]]="Northern Ireland",CentrepointSourced[[#This Row],[Country]]="Scotland",CentrepointSourced[[#This Row],[Country]]="Wales"),"Local Authority",CentrepointSourced[[#This Row],[LA type]])</f>
        <v>District</v>
      </c>
      <c r="T334" s="41">
        <f>IF(TRIM(CentrepointSourced[[#This Row],[Presented HS]])="",0,IF(CentrepointSourced[[#This Row],[Presented HS]]="&lt;5",2.5,IF(CentrepointSourced[[#This Row],[Presented HS]]="&lt;10",5,VALUE(TRIM(CentrepointSourced[[#This Row],[Presented HS]])))))</f>
        <v>368</v>
      </c>
      <c r="U334" s="41">
        <f>IF(TRIM(CentrepointSourced[[#This Row],[Assessed HS]])="",0,IF(CentrepointSourced[[#This Row],[Assessed HS]]="&lt;5",2.5,IF(CentrepointSourced[[#This Row],[Assessed HS]]="&lt;10",5,VALUE(TRIM(CentrepointSourced[[#This Row],[Assessed HS]])))))</f>
        <v>52</v>
      </c>
      <c r="V334" s="41">
        <f>IF(TRIM(CentrepointSourced[[#This Row],[Presented CS]])="",0,IF(CentrepointSourced[[#This Row],[Presented CS]]="&lt;5",2.5,IF(CentrepointSourced[[#This Row],[Presented CS]]="&lt;10",5,VALUE(TRIM(CentrepointSourced[[#This Row],[Presented CS]])))))</f>
        <v>0</v>
      </c>
      <c r="W334" s="41">
        <f>IF(TRIM(CentrepointSourced[[#This Row],[Assessed CS]])="",0,IF(CentrepointSourced[[#This Row],[Assessed CS]]="&lt;5",2.5,IF(CentrepointSourced[[#This Row],[Assessed CS]]="&lt;10",5,VALUE(TRIM(CentrepointSourced[[#This Row],[Assessed CS]])))))</f>
        <v>0</v>
      </c>
      <c r="X334" s="106">
        <f>IF(CentrepointSourced[[#This Row],[Age]]="16-17",CentrepointSourced[[#This Row],[Presented HS DQ]],0)</f>
        <v>0</v>
      </c>
      <c r="Y334" s="106">
        <f>IF(CentrepointSourced[[#This Row],[Age]]="16-24",CentrepointSourced[[#This Row],[Presented HS DQ]],0)</f>
        <v>0</v>
      </c>
      <c r="Z334" s="106">
        <f>IF(CentrepointSourced[[#This Row],[Age]]="18-24",CentrepointSourced[[#This Row],[Presented HS DQ]],0)</f>
        <v>368</v>
      </c>
      <c r="AA334" s="106">
        <f>IF(CentrepointSourced[[#This Row],[Age]]="16-17",CentrepointSourced[[#This Row],[Presented CS DQ]],0)</f>
        <v>0</v>
      </c>
      <c r="AB334" s="106">
        <f>IF(CentrepointSourced[[#This Row],[Age]]="16-24",CentrepointSourced[[#This Row],[Presented CS DQ]],0)</f>
        <v>0</v>
      </c>
      <c r="AC334" s="106">
        <f>IF(CentrepointSourced[[#This Row],[Age]]="18-24",CentrepointSourced[[#This Row],[Presented CS DQ]],0)</f>
        <v>0</v>
      </c>
      <c r="AD334" s="107">
        <f>IF(CentrepointSourced[[#This Row],[Age]]="16-17",CentrepointSourced[[#This Row],[Assessed HS DQ]],0)</f>
        <v>0</v>
      </c>
      <c r="AE334" s="107">
        <f>IF(CentrepointSourced[[#This Row],[Age]]="16-24",CentrepointSourced[[#This Row],[Assessed HS DQ]],0)</f>
        <v>0</v>
      </c>
      <c r="AF334" s="107">
        <f>IF(CentrepointSourced[[#This Row],[Age]]="18-24",CentrepointSourced[[#This Row],[Assessed HS DQ]],0)</f>
        <v>52</v>
      </c>
      <c r="AG334" s="107">
        <f>IF(CentrepointSourced[[#This Row],[Age]]="16-17",CentrepointSourced[[#This Row],[Assessed CS DQ]],0)</f>
        <v>0</v>
      </c>
      <c r="AH334" s="107">
        <f>IF(CentrepointSourced[[#This Row],[Age]]="16-24",CentrepointSourced[[#This Row],[Assessed CS DQ]],0)</f>
        <v>0</v>
      </c>
      <c r="AI334" s="107">
        <f>IF(CentrepointSourced[[#This Row],[Age]]="18-24",CentrepointSourced[[#This Row],[Assessed CS DQ]],0)</f>
        <v>0</v>
      </c>
    </row>
    <row r="335" spans="1:35" customFormat="1" ht="13.5" customHeight="1">
      <c r="A335" s="45" t="s">
        <v>40</v>
      </c>
      <c r="B335" s="62" t="s">
        <v>41</v>
      </c>
      <c r="C335" s="45" t="s">
        <v>42</v>
      </c>
      <c r="D335" s="62"/>
      <c r="E335" s="67">
        <v>2013</v>
      </c>
      <c r="F335" s="67" t="s">
        <v>25</v>
      </c>
      <c r="G335" s="67">
        <v>34</v>
      </c>
      <c r="H335" s="68">
        <v>13</v>
      </c>
      <c r="I335" s="67">
        <v>3</v>
      </c>
      <c r="J335" s="45"/>
      <c r="K335" s="45"/>
      <c r="L335" s="45"/>
      <c r="M335" s="45"/>
      <c r="N335" s="45"/>
      <c r="O335" s="45"/>
      <c r="P335" s="45"/>
      <c r="Q335" s="41" t="str">
        <f>IF(CentrepointSourced[[#This Row],[Country]]="Northern Ireland","Northern Ireland",IFERROR(VLOOKUP(CentrepointSourced[[#This Row],[Local Authority]],LKP_LANameDQ[],2,FALSE),CentrepointSourced[[#This Row],[Local Authority]]))</f>
        <v>East Staffordshire</v>
      </c>
      <c r="R335" s="41" t="str">
        <f>IF(CentrepointSourced[[#This Row],[LA type]]="County","",INDEX(ConsolGeog[lad14cd],MATCH(CentrepointSourced[[#This Row],[Local Authority DQ]],ConsolGeog[la_name],0)))</f>
        <v>E07000193</v>
      </c>
      <c r="S335" s="41" t="str">
        <f>IF(OR(CentrepointSourced[[#This Row],[Country]]="Northern Ireland",CentrepointSourced[[#This Row],[Country]]="Scotland",CentrepointSourced[[#This Row],[Country]]="Wales"),"Local Authority",CentrepointSourced[[#This Row],[LA type]])</f>
        <v>District</v>
      </c>
      <c r="T335" s="41">
        <f>IF(TRIM(CentrepointSourced[[#This Row],[Presented HS]])="",0,IF(CentrepointSourced[[#This Row],[Presented HS]]="&lt;5",2.5,IF(CentrepointSourced[[#This Row],[Presented HS]]="&lt;10",5,VALUE(TRIM(CentrepointSourced[[#This Row],[Presented HS]])))))</f>
        <v>34</v>
      </c>
      <c r="U335" s="41">
        <f>IF(TRIM(CentrepointSourced[[#This Row],[Assessed HS]])="",0,IF(CentrepointSourced[[#This Row],[Assessed HS]]="&lt;5",2.5,IF(CentrepointSourced[[#This Row],[Assessed HS]]="&lt;10",5,VALUE(TRIM(CentrepointSourced[[#This Row],[Assessed HS]])))))</f>
        <v>13</v>
      </c>
      <c r="V335" s="41">
        <f>IF(TRIM(CentrepointSourced[[#This Row],[Presented CS]])="",0,IF(CentrepointSourced[[#This Row],[Presented CS]]="&lt;5",2.5,IF(CentrepointSourced[[#This Row],[Presented CS]]="&lt;10",5,VALUE(TRIM(CentrepointSourced[[#This Row],[Presented CS]])))))</f>
        <v>0</v>
      </c>
      <c r="W335" s="41">
        <f>IF(TRIM(CentrepointSourced[[#This Row],[Assessed CS]])="",0,IF(CentrepointSourced[[#This Row],[Assessed CS]]="&lt;5",2.5,IF(CentrepointSourced[[#This Row],[Assessed CS]]="&lt;10",5,VALUE(TRIM(CentrepointSourced[[#This Row],[Assessed CS]])))))</f>
        <v>0</v>
      </c>
      <c r="X335" s="106">
        <f>IF(CentrepointSourced[[#This Row],[Age]]="16-17",CentrepointSourced[[#This Row],[Presented HS DQ]],0)</f>
        <v>34</v>
      </c>
      <c r="Y335" s="106">
        <f>IF(CentrepointSourced[[#This Row],[Age]]="16-24",CentrepointSourced[[#This Row],[Presented HS DQ]],0)</f>
        <v>0</v>
      </c>
      <c r="Z335" s="106">
        <f>IF(CentrepointSourced[[#This Row],[Age]]="18-24",CentrepointSourced[[#This Row],[Presented HS DQ]],0)</f>
        <v>0</v>
      </c>
      <c r="AA335" s="106">
        <f>IF(CentrepointSourced[[#This Row],[Age]]="16-17",CentrepointSourced[[#This Row],[Presented CS DQ]],0)</f>
        <v>0</v>
      </c>
      <c r="AB335" s="106">
        <f>IF(CentrepointSourced[[#This Row],[Age]]="16-24",CentrepointSourced[[#This Row],[Presented CS DQ]],0)</f>
        <v>0</v>
      </c>
      <c r="AC335" s="106">
        <f>IF(CentrepointSourced[[#This Row],[Age]]="18-24",CentrepointSourced[[#This Row],[Presented CS DQ]],0)</f>
        <v>0</v>
      </c>
      <c r="AD335" s="107">
        <f>IF(CentrepointSourced[[#This Row],[Age]]="16-17",CentrepointSourced[[#This Row],[Assessed HS DQ]],0)</f>
        <v>13</v>
      </c>
      <c r="AE335" s="107">
        <f>IF(CentrepointSourced[[#This Row],[Age]]="16-24",CentrepointSourced[[#This Row],[Assessed HS DQ]],0)</f>
        <v>0</v>
      </c>
      <c r="AF335" s="107">
        <f>IF(CentrepointSourced[[#This Row],[Age]]="18-24",CentrepointSourced[[#This Row],[Assessed HS DQ]],0)</f>
        <v>0</v>
      </c>
      <c r="AG335" s="107">
        <f>IF(CentrepointSourced[[#This Row],[Age]]="16-17",CentrepointSourced[[#This Row],[Assessed CS DQ]],0)</f>
        <v>0</v>
      </c>
      <c r="AH335" s="107">
        <f>IF(CentrepointSourced[[#This Row],[Age]]="16-24",CentrepointSourced[[#This Row],[Assessed CS DQ]],0)</f>
        <v>0</v>
      </c>
      <c r="AI335" s="107">
        <f>IF(CentrepointSourced[[#This Row],[Age]]="18-24",CentrepointSourced[[#This Row],[Assessed CS DQ]],0)</f>
        <v>0</v>
      </c>
    </row>
    <row r="336" spans="1:35" customFormat="1" ht="13.5" customHeight="1">
      <c r="A336" s="45" t="s">
        <v>40</v>
      </c>
      <c r="B336" s="62" t="s">
        <v>41</v>
      </c>
      <c r="C336" s="45" t="s">
        <v>42</v>
      </c>
      <c r="D336" s="62"/>
      <c r="E336" s="67">
        <v>2013</v>
      </c>
      <c r="F336" s="67" t="s">
        <v>26</v>
      </c>
      <c r="G336" s="67">
        <v>289</v>
      </c>
      <c r="H336" s="68">
        <v>56</v>
      </c>
      <c r="I336" s="67">
        <v>12</v>
      </c>
      <c r="J336" s="45"/>
      <c r="K336" s="45"/>
      <c r="L336" s="45"/>
      <c r="M336" s="45"/>
      <c r="N336" s="45"/>
      <c r="O336" s="45"/>
      <c r="P336" s="45"/>
      <c r="Q336" s="41" t="str">
        <f>IF(CentrepointSourced[[#This Row],[Country]]="Northern Ireland","Northern Ireland",IFERROR(VLOOKUP(CentrepointSourced[[#This Row],[Local Authority]],LKP_LANameDQ[],2,FALSE),CentrepointSourced[[#This Row],[Local Authority]]))</f>
        <v>East Staffordshire</v>
      </c>
      <c r="R336" s="41" t="str">
        <f>IF(CentrepointSourced[[#This Row],[LA type]]="County","",INDEX(ConsolGeog[lad14cd],MATCH(CentrepointSourced[[#This Row],[Local Authority DQ]],ConsolGeog[la_name],0)))</f>
        <v>E07000193</v>
      </c>
      <c r="S336" s="41" t="str">
        <f>IF(OR(CentrepointSourced[[#This Row],[Country]]="Northern Ireland",CentrepointSourced[[#This Row],[Country]]="Scotland",CentrepointSourced[[#This Row],[Country]]="Wales"),"Local Authority",CentrepointSourced[[#This Row],[LA type]])</f>
        <v>District</v>
      </c>
      <c r="T336" s="41">
        <f>IF(TRIM(CentrepointSourced[[#This Row],[Presented HS]])="",0,IF(CentrepointSourced[[#This Row],[Presented HS]]="&lt;5",2.5,IF(CentrepointSourced[[#This Row],[Presented HS]]="&lt;10",5,VALUE(TRIM(CentrepointSourced[[#This Row],[Presented HS]])))))</f>
        <v>289</v>
      </c>
      <c r="U336" s="41">
        <f>IF(TRIM(CentrepointSourced[[#This Row],[Assessed HS]])="",0,IF(CentrepointSourced[[#This Row],[Assessed HS]]="&lt;5",2.5,IF(CentrepointSourced[[#This Row],[Assessed HS]]="&lt;10",5,VALUE(TRIM(CentrepointSourced[[#This Row],[Assessed HS]])))))</f>
        <v>56</v>
      </c>
      <c r="V336" s="41">
        <f>IF(TRIM(CentrepointSourced[[#This Row],[Presented CS]])="",0,IF(CentrepointSourced[[#This Row],[Presented CS]]="&lt;5",2.5,IF(CentrepointSourced[[#This Row],[Presented CS]]="&lt;10",5,VALUE(TRIM(CentrepointSourced[[#This Row],[Presented CS]])))))</f>
        <v>0</v>
      </c>
      <c r="W336" s="41">
        <f>IF(TRIM(CentrepointSourced[[#This Row],[Assessed CS]])="",0,IF(CentrepointSourced[[#This Row],[Assessed CS]]="&lt;5",2.5,IF(CentrepointSourced[[#This Row],[Assessed CS]]="&lt;10",5,VALUE(TRIM(CentrepointSourced[[#This Row],[Assessed CS]])))))</f>
        <v>0</v>
      </c>
      <c r="X336" s="106">
        <f>IF(CentrepointSourced[[#This Row],[Age]]="16-17",CentrepointSourced[[#This Row],[Presented HS DQ]],0)</f>
        <v>0</v>
      </c>
      <c r="Y336" s="106">
        <f>IF(CentrepointSourced[[#This Row],[Age]]="16-24",CentrepointSourced[[#This Row],[Presented HS DQ]],0)</f>
        <v>0</v>
      </c>
      <c r="Z336" s="106">
        <f>IF(CentrepointSourced[[#This Row],[Age]]="18-24",CentrepointSourced[[#This Row],[Presented HS DQ]],0)</f>
        <v>289</v>
      </c>
      <c r="AA336" s="106">
        <f>IF(CentrepointSourced[[#This Row],[Age]]="16-17",CentrepointSourced[[#This Row],[Presented CS DQ]],0)</f>
        <v>0</v>
      </c>
      <c r="AB336" s="106">
        <f>IF(CentrepointSourced[[#This Row],[Age]]="16-24",CentrepointSourced[[#This Row],[Presented CS DQ]],0)</f>
        <v>0</v>
      </c>
      <c r="AC336" s="106">
        <f>IF(CentrepointSourced[[#This Row],[Age]]="18-24",CentrepointSourced[[#This Row],[Presented CS DQ]],0)</f>
        <v>0</v>
      </c>
      <c r="AD336" s="107">
        <f>IF(CentrepointSourced[[#This Row],[Age]]="16-17",CentrepointSourced[[#This Row],[Assessed HS DQ]],0)</f>
        <v>0</v>
      </c>
      <c r="AE336" s="107">
        <f>IF(CentrepointSourced[[#This Row],[Age]]="16-24",CentrepointSourced[[#This Row],[Assessed HS DQ]],0)</f>
        <v>0</v>
      </c>
      <c r="AF336" s="107">
        <f>IF(CentrepointSourced[[#This Row],[Age]]="18-24",CentrepointSourced[[#This Row],[Assessed HS DQ]],0)</f>
        <v>56</v>
      </c>
      <c r="AG336" s="107">
        <f>IF(CentrepointSourced[[#This Row],[Age]]="16-17",CentrepointSourced[[#This Row],[Assessed CS DQ]],0)</f>
        <v>0</v>
      </c>
      <c r="AH336" s="107">
        <f>IF(CentrepointSourced[[#This Row],[Age]]="16-24",CentrepointSourced[[#This Row],[Assessed CS DQ]],0)</f>
        <v>0</v>
      </c>
      <c r="AI336" s="107">
        <f>IF(CentrepointSourced[[#This Row],[Age]]="18-24",CentrepointSourced[[#This Row],[Assessed CS DQ]],0)</f>
        <v>0</v>
      </c>
    </row>
    <row r="337" spans="1:35" customFormat="1" ht="13.5" customHeight="1">
      <c r="A337" s="45" t="s">
        <v>40</v>
      </c>
      <c r="B337" s="62" t="s">
        <v>41</v>
      </c>
      <c r="C337" s="45" t="s">
        <v>42</v>
      </c>
      <c r="D337" s="62"/>
      <c r="E337" s="67">
        <v>2014</v>
      </c>
      <c r="F337" s="67" t="s">
        <v>25</v>
      </c>
      <c r="G337" s="67">
        <v>35</v>
      </c>
      <c r="H337" s="68">
        <v>10</v>
      </c>
      <c r="I337" s="67">
        <v>2</v>
      </c>
      <c r="J337" s="45"/>
      <c r="K337" s="45"/>
      <c r="L337" s="45"/>
      <c r="M337" s="45"/>
      <c r="N337" s="45"/>
      <c r="O337" s="45"/>
      <c r="P337" s="45"/>
      <c r="Q337" s="41" t="str">
        <f>IF(CentrepointSourced[[#This Row],[Country]]="Northern Ireland","Northern Ireland",IFERROR(VLOOKUP(CentrepointSourced[[#This Row],[Local Authority]],LKP_LANameDQ[],2,FALSE),CentrepointSourced[[#This Row],[Local Authority]]))</f>
        <v>East Staffordshire</v>
      </c>
      <c r="R337" s="41" t="str">
        <f>IF(CentrepointSourced[[#This Row],[LA type]]="County","",INDEX(ConsolGeog[lad14cd],MATCH(CentrepointSourced[[#This Row],[Local Authority DQ]],ConsolGeog[la_name],0)))</f>
        <v>E07000193</v>
      </c>
      <c r="S337" s="41" t="str">
        <f>IF(OR(CentrepointSourced[[#This Row],[Country]]="Northern Ireland",CentrepointSourced[[#This Row],[Country]]="Scotland",CentrepointSourced[[#This Row],[Country]]="Wales"),"Local Authority",CentrepointSourced[[#This Row],[LA type]])</f>
        <v>District</v>
      </c>
      <c r="T337" s="41">
        <f>IF(TRIM(CentrepointSourced[[#This Row],[Presented HS]])="",0,IF(CentrepointSourced[[#This Row],[Presented HS]]="&lt;5",2.5,IF(CentrepointSourced[[#This Row],[Presented HS]]="&lt;10",5,VALUE(TRIM(CentrepointSourced[[#This Row],[Presented HS]])))))</f>
        <v>35</v>
      </c>
      <c r="U337" s="41">
        <f>IF(TRIM(CentrepointSourced[[#This Row],[Assessed HS]])="",0,IF(CentrepointSourced[[#This Row],[Assessed HS]]="&lt;5",2.5,IF(CentrepointSourced[[#This Row],[Assessed HS]]="&lt;10",5,VALUE(TRIM(CentrepointSourced[[#This Row],[Assessed HS]])))))</f>
        <v>10</v>
      </c>
      <c r="V337" s="41">
        <f>IF(TRIM(CentrepointSourced[[#This Row],[Presented CS]])="",0,IF(CentrepointSourced[[#This Row],[Presented CS]]="&lt;5",2.5,IF(CentrepointSourced[[#This Row],[Presented CS]]="&lt;10",5,VALUE(TRIM(CentrepointSourced[[#This Row],[Presented CS]])))))</f>
        <v>0</v>
      </c>
      <c r="W337" s="41">
        <f>IF(TRIM(CentrepointSourced[[#This Row],[Assessed CS]])="",0,IF(CentrepointSourced[[#This Row],[Assessed CS]]="&lt;5",2.5,IF(CentrepointSourced[[#This Row],[Assessed CS]]="&lt;10",5,VALUE(TRIM(CentrepointSourced[[#This Row],[Assessed CS]])))))</f>
        <v>0</v>
      </c>
      <c r="X337" s="106">
        <f>IF(CentrepointSourced[[#This Row],[Age]]="16-17",CentrepointSourced[[#This Row],[Presented HS DQ]],0)</f>
        <v>35</v>
      </c>
      <c r="Y337" s="106">
        <f>IF(CentrepointSourced[[#This Row],[Age]]="16-24",CentrepointSourced[[#This Row],[Presented HS DQ]],0)</f>
        <v>0</v>
      </c>
      <c r="Z337" s="106">
        <f>IF(CentrepointSourced[[#This Row],[Age]]="18-24",CentrepointSourced[[#This Row],[Presented HS DQ]],0)</f>
        <v>0</v>
      </c>
      <c r="AA337" s="106">
        <f>IF(CentrepointSourced[[#This Row],[Age]]="16-17",CentrepointSourced[[#This Row],[Presented CS DQ]],0)</f>
        <v>0</v>
      </c>
      <c r="AB337" s="106">
        <f>IF(CentrepointSourced[[#This Row],[Age]]="16-24",CentrepointSourced[[#This Row],[Presented CS DQ]],0)</f>
        <v>0</v>
      </c>
      <c r="AC337" s="106">
        <f>IF(CentrepointSourced[[#This Row],[Age]]="18-24",CentrepointSourced[[#This Row],[Presented CS DQ]],0)</f>
        <v>0</v>
      </c>
      <c r="AD337" s="107">
        <f>IF(CentrepointSourced[[#This Row],[Age]]="16-17",CentrepointSourced[[#This Row],[Assessed HS DQ]],0)</f>
        <v>10</v>
      </c>
      <c r="AE337" s="107">
        <f>IF(CentrepointSourced[[#This Row],[Age]]="16-24",CentrepointSourced[[#This Row],[Assessed HS DQ]],0)</f>
        <v>0</v>
      </c>
      <c r="AF337" s="107">
        <f>IF(CentrepointSourced[[#This Row],[Age]]="18-24",CentrepointSourced[[#This Row],[Assessed HS DQ]],0)</f>
        <v>0</v>
      </c>
      <c r="AG337" s="107">
        <f>IF(CentrepointSourced[[#This Row],[Age]]="16-17",CentrepointSourced[[#This Row],[Assessed CS DQ]],0)</f>
        <v>0</v>
      </c>
      <c r="AH337" s="107">
        <f>IF(CentrepointSourced[[#This Row],[Age]]="16-24",CentrepointSourced[[#This Row],[Assessed CS DQ]],0)</f>
        <v>0</v>
      </c>
      <c r="AI337" s="107">
        <f>IF(CentrepointSourced[[#This Row],[Age]]="18-24",CentrepointSourced[[#This Row],[Assessed CS DQ]],0)</f>
        <v>0</v>
      </c>
    </row>
    <row r="338" spans="1:35" customFormat="1" ht="13.5" customHeight="1">
      <c r="A338" s="45" t="s">
        <v>40</v>
      </c>
      <c r="B338" s="62" t="s">
        <v>41</v>
      </c>
      <c r="C338" s="45" t="s">
        <v>42</v>
      </c>
      <c r="D338" s="62"/>
      <c r="E338" s="67">
        <v>2014</v>
      </c>
      <c r="F338" s="67" t="s">
        <v>26</v>
      </c>
      <c r="G338" s="67">
        <v>284</v>
      </c>
      <c r="H338" s="68">
        <v>71</v>
      </c>
      <c r="I338" s="67">
        <v>24</v>
      </c>
      <c r="J338" s="45"/>
      <c r="K338" s="45"/>
      <c r="L338" s="45"/>
      <c r="M338" s="45"/>
      <c r="N338" s="45"/>
      <c r="O338" s="45"/>
      <c r="P338" s="45"/>
      <c r="Q338" s="41" t="str">
        <f>IF(CentrepointSourced[[#This Row],[Country]]="Northern Ireland","Northern Ireland",IFERROR(VLOOKUP(CentrepointSourced[[#This Row],[Local Authority]],LKP_LANameDQ[],2,FALSE),CentrepointSourced[[#This Row],[Local Authority]]))</f>
        <v>East Staffordshire</v>
      </c>
      <c r="R338" s="41" t="str">
        <f>IF(CentrepointSourced[[#This Row],[LA type]]="County","",INDEX(ConsolGeog[lad14cd],MATCH(CentrepointSourced[[#This Row],[Local Authority DQ]],ConsolGeog[la_name],0)))</f>
        <v>E07000193</v>
      </c>
      <c r="S338" s="41" t="str">
        <f>IF(OR(CentrepointSourced[[#This Row],[Country]]="Northern Ireland",CentrepointSourced[[#This Row],[Country]]="Scotland",CentrepointSourced[[#This Row],[Country]]="Wales"),"Local Authority",CentrepointSourced[[#This Row],[LA type]])</f>
        <v>District</v>
      </c>
      <c r="T338" s="41">
        <f>IF(TRIM(CentrepointSourced[[#This Row],[Presented HS]])="",0,IF(CentrepointSourced[[#This Row],[Presented HS]]="&lt;5",2.5,IF(CentrepointSourced[[#This Row],[Presented HS]]="&lt;10",5,VALUE(TRIM(CentrepointSourced[[#This Row],[Presented HS]])))))</f>
        <v>284</v>
      </c>
      <c r="U338" s="41">
        <f>IF(TRIM(CentrepointSourced[[#This Row],[Assessed HS]])="",0,IF(CentrepointSourced[[#This Row],[Assessed HS]]="&lt;5",2.5,IF(CentrepointSourced[[#This Row],[Assessed HS]]="&lt;10",5,VALUE(TRIM(CentrepointSourced[[#This Row],[Assessed HS]])))))</f>
        <v>71</v>
      </c>
      <c r="V338" s="41">
        <f>IF(TRIM(CentrepointSourced[[#This Row],[Presented CS]])="",0,IF(CentrepointSourced[[#This Row],[Presented CS]]="&lt;5",2.5,IF(CentrepointSourced[[#This Row],[Presented CS]]="&lt;10",5,VALUE(TRIM(CentrepointSourced[[#This Row],[Presented CS]])))))</f>
        <v>0</v>
      </c>
      <c r="W338" s="41">
        <f>IF(TRIM(CentrepointSourced[[#This Row],[Assessed CS]])="",0,IF(CentrepointSourced[[#This Row],[Assessed CS]]="&lt;5",2.5,IF(CentrepointSourced[[#This Row],[Assessed CS]]="&lt;10",5,VALUE(TRIM(CentrepointSourced[[#This Row],[Assessed CS]])))))</f>
        <v>0</v>
      </c>
      <c r="X338" s="106">
        <f>IF(CentrepointSourced[[#This Row],[Age]]="16-17",CentrepointSourced[[#This Row],[Presented HS DQ]],0)</f>
        <v>0</v>
      </c>
      <c r="Y338" s="106">
        <f>IF(CentrepointSourced[[#This Row],[Age]]="16-24",CentrepointSourced[[#This Row],[Presented HS DQ]],0)</f>
        <v>0</v>
      </c>
      <c r="Z338" s="106">
        <f>IF(CentrepointSourced[[#This Row],[Age]]="18-24",CentrepointSourced[[#This Row],[Presented HS DQ]],0)</f>
        <v>284</v>
      </c>
      <c r="AA338" s="106">
        <f>IF(CentrepointSourced[[#This Row],[Age]]="16-17",CentrepointSourced[[#This Row],[Presented CS DQ]],0)</f>
        <v>0</v>
      </c>
      <c r="AB338" s="106">
        <f>IF(CentrepointSourced[[#This Row],[Age]]="16-24",CentrepointSourced[[#This Row],[Presented CS DQ]],0)</f>
        <v>0</v>
      </c>
      <c r="AC338" s="106">
        <f>IF(CentrepointSourced[[#This Row],[Age]]="18-24",CentrepointSourced[[#This Row],[Presented CS DQ]],0)</f>
        <v>0</v>
      </c>
      <c r="AD338" s="107">
        <f>IF(CentrepointSourced[[#This Row],[Age]]="16-17",CentrepointSourced[[#This Row],[Assessed HS DQ]],0)</f>
        <v>0</v>
      </c>
      <c r="AE338" s="107">
        <f>IF(CentrepointSourced[[#This Row],[Age]]="16-24",CentrepointSourced[[#This Row],[Assessed HS DQ]],0)</f>
        <v>0</v>
      </c>
      <c r="AF338" s="107">
        <f>IF(CentrepointSourced[[#This Row],[Age]]="18-24",CentrepointSourced[[#This Row],[Assessed HS DQ]],0)</f>
        <v>71</v>
      </c>
      <c r="AG338" s="107">
        <f>IF(CentrepointSourced[[#This Row],[Age]]="16-17",CentrepointSourced[[#This Row],[Assessed CS DQ]],0)</f>
        <v>0</v>
      </c>
      <c r="AH338" s="107">
        <f>IF(CentrepointSourced[[#This Row],[Age]]="16-24",CentrepointSourced[[#This Row],[Assessed CS DQ]],0)</f>
        <v>0</v>
      </c>
      <c r="AI338" s="107">
        <f>IF(CentrepointSourced[[#This Row],[Age]]="18-24",CentrepointSourced[[#This Row],[Assessed CS DQ]],0)</f>
        <v>0</v>
      </c>
    </row>
    <row r="339" spans="1:35" ht="13.5" customHeight="1">
      <c r="A339" s="46" t="s">
        <v>40</v>
      </c>
      <c r="B339" s="46" t="s">
        <v>298</v>
      </c>
      <c r="C339" s="46" t="s">
        <v>299</v>
      </c>
      <c r="D339" s="46"/>
      <c r="E339" s="46">
        <v>2012</v>
      </c>
      <c r="F339" s="67" t="s">
        <v>25</v>
      </c>
      <c r="G339" s="67"/>
      <c r="H339" s="79"/>
      <c r="I339" s="45"/>
      <c r="J339" s="45"/>
      <c r="K339" s="46">
        <v>289</v>
      </c>
      <c r="L339" s="45">
        <v>108</v>
      </c>
      <c r="M339" s="45">
        <v>38</v>
      </c>
      <c r="N339" s="45">
        <v>104</v>
      </c>
      <c r="O339" s="45">
        <v>111</v>
      </c>
      <c r="P339" s="45"/>
      <c r="Q339" s="41" t="str">
        <f>IF(CentrepointSourced[[#This Row],[Country]]="Northern Ireland","Northern Ireland",IFERROR(VLOOKUP(CentrepointSourced[[#This Row],[Local Authority]],LKP_LANameDQ[],2,FALSE),CentrepointSourced[[#This Row],[Local Authority]]))</f>
        <v>East Sussex</v>
      </c>
      <c r="R339" s="41" t="str">
        <f>IF(CentrepointSourced[[#This Row],[LA type]]="County","",INDEX(ConsolGeog[lad14cd],MATCH(CentrepointSourced[[#This Row],[Local Authority DQ]],ConsolGeog[la_name],0)))</f>
        <v/>
      </c>
      <c r="S339" s="41" t="str">
        <f>IF(OR(CentrepointSourced[[#This Row],[Country]]="Northern Ireland",CentrepointSourced[[#This Row],[Country]]="Scotland",CentrepointSourced[[#This Row],[Country]]="Wales"),"Local Authority",CentrepointSourced[[#This Row],[LA type]])</f>
        <v>County</v>
      </c>
      <c r="T339" s="41">
        <f>IF(TRIM(CentrepointSourced[[#This Row],[Presented HS]])="",0,IF(CentrepointSourced[[#This Row],[Presented HS]]="&lt;5",2.5,IF(CentrepointSourced[[#This Row],[Presented HS]]="&lt;10",5,VALUE(TRIM(CentrepointSourced[[#This Row],[Presented HS]])))))</f>
        <v>0</v>
      </c>
      <c r="U339" s="41">
        <f>IF(TRIM(CentrepointSourced[[#This Row],[Assessed HS]])="",0,IF(CentrepointSourced[[#This Row],[Assessed HS]]="&lt;5",2.5,IF(CentrepointSourced[[#This Row],[Assessed HS]]="&lt;10",5,VALUE(TRIM(CentrepointSourced[[#This Row],[Assessed HS]])))))</f>
        <v>0</v>
      </c>
      <c r="V339" s="41">
        <f>IF(TRIM(CentrepointSourced[[#This Row],[Presented CS]])="",0,IF(CentrepointSourced[[#This Row],[Presented CS]]="&lt;5",2.5,IF(CentrepointSourced[[#This Row],[Presented CS]]="&lt;10",5,VALUE(TRIM(CentrepointSourced[[#This Row],[Presented CS]])))))</f>
        <v>289</v>
      </c>
      <c r="W339" s="41">
        <f>IF(TRIM(CentrepointSourced[[#This Row],[Assessed CS]])="",0,IF(CentrepointSourced[[#This Row],[Assessed CS]]="&lt;5",2.5,IF(CentrepointSourced[[#This Row],[Assessed CS]]="&lt;10",5,VALUE(TRIM(CentrepointSourced[[#This Row],[Assessed CS]])))))</f>
        <v>108</v>
      </c>
      <c r="X339" s="111">
        <f>IF(CentrepointSourced[[#This Row],[Age]]="16-17",CentrepointSourced[[#This Row],[Presented HS DQ]],0)</f>
        <v>0</v>
      </c>
      <c r="Y339" s="111">
        <f>IF(CentrepointSourced[[#This Row],[Age]]="16-24",CentrepointSourced[[#This Row],[Presented HS DQ]],0)</f>
        <v>0</v>
      </c>
      <c r="Z339" s="111">
        <f>IF(CentrepointSourced[[#This Row],[Age]]="18-24",CentrepointSourced[[#This Row],[Presented HS DQ]],0)</f>
        <v>0</v>
      </c>
      <c r="AA339" s="111">
        <f>IF(CentrepointSourced[[#This Row],[Age]]="16-17",CentrepointSourced[[#This Row],[Presented CS DQ]],0)</f>
        <v>289</v>
      </c>
      <c r="AB339" s="111">
        <f>IF(CentrepointSourced[[#This Row],[Age]]="16-24",CentrepointSourced[[#This Row],[Presented CS DQ]],0)</f>
        <v>0</v>
      </c>
      <c r="AC339" s="111">
        <f>IF(CentrepointSourced[[#This Row],[Age]]="18-24",CentrepointSourced[[#This Row],[Presented CS DQ]],0)</f>
        <v>0</v>
      </c>
      <c r="AD339" s="107">
        <f>IF(CentrepointSourced[[#This Row],[Age]]="16-17",CentrepointSourced[[#This Row],[Assessed HS DQ]],0)</f>
        <v>0</v>
      </c>
      <c r="AE339" s="107">
        <f>IF(CentrepointSourced[[#This Row],[Age]]="16-24",CentrepointSourced[[#This Row],[Assessed HS DQ]],0)</f>
        <v>0</v>
      </c>
      <c r="AF339" s="107">
        <f>IF(CentrepointSourced[[#This Row],[Age]]="18-24",CentrepointSourced[[#This Row],[Assessed HS DQ]],0)</f>
        <v>0</v>
      </c>
      <c r="AG339" s="107">
        <f>IF(CentrepointSourced[[#This Row],[Age]]="16-17",CentrepointSourced[[#This Row],[Assessed CS DQ]],0)</f>
        <v>108</v>
      </c>
      <c r="AH339" s="107">
        <f>IF(CentrepointSourced[[#This Row],[Age]]="16-24",CentrepointSourced[[#This Row],[Assessed CS DQ]],0)</f>
        <v>0</v>
      </c>
      <c r="AI339" s="107">
        <f>IF(CentrepointSourced[[#This Row],[Age]]="18-24",CentrepointSourced[[#This Row],[Assessed CS DQ]],0)</f>
        <v>0</v>
      </c>
    </row>
    <row r="340" spans="1:35" ht="13.5" customHeight="1">
      <c r="A340" s="46" t="s">
        <v>40</v>
      </c>
      <c r="B340" s="46" t="s">
        <v>298</v>
      </c>
      <c r="C340" s="46" t="s">
        <v>299</v>
      </c>
      <c r="D340" s="46"/>
      <c r="E340" s="46">
        <v>2012</v>
      </c>
      <c r="F340" s="67" t="s">
        <v>26</v>
      </c>
      <c r="G340" s="67"/>
      <c r="H340" s="79"/>
      <c r="I340" s="45"/>
      <c r="J340" s="45"/>
      <c r="K340" s="46"/>
      <c r="L340" s="45"/>
      <c r="M340" s="45"/>
      <c r="N340" s="45"/>
      <c r="O340" s="45"/>
      <c r="P340" s="45"/>
      <c r="Q340" s="41" t="str">
        <f>IF(CentrepointSourced[[#This Row],[Country]]="Northern Ireland","Northern Ireland",IFERROR(VLOOKUP(CentrepointSourced[[#This Row],[Local Authority]],LKP_LANameDQ[],2,FALSE),CentrepointSourced[[#This Row],[Local Authority]]))</f>
        <v>East Sussex</v>
      </c>
      <c r="R340" s="41" t="str">
        <f>IF(CentrepointSourced[[#This Row],[LA type]]="County","",INDEX(ConsolGeog[lad14cd],MATCH(CentrepointSourced[[#This Row],[Local Authority DQ]],ConsolGeog[la_name],0)))</f>
        <v/>
      </c>
      <c r="S340" s="41" t="str">
        <f>IF(OR(CentrepointSourced[[#This Row],[Country]]="Northern Ireland",CentrepointSourced[[#This Row],[Country]]="Scotland",CentrepointSourced[[#This Row],[Country]]="Wales"),"Local Authority",CentrepointSourced[[#This Row],[LA type]])</f>
        <v>County</v>
      </c>
      <c r="T340" s="41">
        <f>IF(TRIM(CentrepointSourced[[#This Row],[Presented HS]])="",0,IF(CentrepointSourced[[#This Row],[Presented HS]]="&lt;5",2.5,IF(CentrepointSourced[[#This Row],[Presented HS]]="&lt;10",5,VALUE(TRIM(CentrepointSourced[[#This Row],[Presented HS]])))))</f>
        <v>0</v>
      </c>
      <c r="U340" s="41">
        <f>IF(TRIM(CentrepointSourced[[#This Row],[Assessed HS]])="",0,IF(CentrepointSourced[[#This Row],[Assessed HS]]="&lt;5",2.5,IF(CentrepointSourced[[#This Row],[Assessed HS]]="&lt;10",5,VALUE(TRIM(CentrepointSourced[[#This Row],[Assessed HS]])))))</f>
        <v>0</v>
      </c>
      <c r="V340" s="41">
        <f>IF(TRIM(CentrepointSourced[[#This Row],[Presented CS]])="",0,IF(CentrepointSourced[[#This Row],[Presented CS]]="&lt;5",2.5,IF(CentrepointSourced[[#This Row],[Presented CS]]="&lt;10",5,VALUE(TRIM(CentrepointSourced[[#This Row],[Presented CS]])))))</f>
        <v>0</v>
      </c>
      <c r="W340" s="41">
        <f>IF(TRIM(CentrepointSourced[[#This Row],[Assessed CS]])="",0,IF(CentrepointSourced[[#This Row],[Assessed CS]]="&lt;5",2.5,IF(CentrepointSourced[[#This Row],[Assessed CS]]="&lt;10",5,VALUE(TRIM(CentrepointSourced[[#This Row],[Assessed CS]])))))</f>
        <v>0</v>
      </c>
      <c r="X340" s="111">
        <f>IF(CentrepointSourced[[#This Row],[Age]]="16-17",CentrepointSourced[[#This Row],[Presented HS DQ]],0)</f>
        <v>0</v>
      </c>
      <c r="Y340" s="111">
        <f>IF(CentrepointSourced[[#This Row],[Age]]="16-24",CentrepointSourced[[#This Row],[Presented HS DQ]],0)</f>
        <v>0</v>
      </c>
      <c r="Z340" s="111">
        <f>IF(CentrepointSourced[[#This Row],[Age]]="18-24",CentrepointSourced[[#This Row],[Presented HS DQ]],0)</f>
        <v>0</v>
      </c>
      <c r="AA340" s="111">
        <f>IF(CentrepointSourced[[#This Row],[Age]]="16-17",CentrepointSourced[[#This Row],[Presented CS DQ]],0)</f>
        <v>0</v>
      </c>
      <c r="AB340" s="111">
        <f>IF(CentrepointSourced[[#This Row],[Age]]="16-24",CentrepointSourced[[#This Row],[Presented CS DQ]],0)</f>
        <v>0</v>
      </c>
      <c r="AC340" s="111">
        <f>IF(CentrepointSourced[[#This Row],[Age]]="18-24",CentrepointSourced[[#This Row],[Presented CS DQ]],0)</f>
        <v>0</v>
      </c>
      <c r="AD340" s="107">
        <f>IF(CentrepointSourced[[#This Row],[Age]]="16-17",CentrepointSourced[[#This Row],[Assessed HS DQ]],0)</f>
        <v>0</v>
      </c>
      <c r="AE340" s="107">
        <f>IF(CentrepointSourced[[#This Row],[Age]]="16-24",CentrepointSourced[[#This Row],[Assessed HS DQ]],0)</f>
        <v>0</v>
      </c>
      <c r="AF340" s="107">
        <f>IF(CentrepointSourced[[#This Row],[Age]]="18-24",CentrepointSourced[[#This Row],[Assessed HS DQ]],0)</f>
        <v>0</v>
      </c>
      <c r="AG340" s="107">
        <f>IF(CentrepointSourced[[#This Row],[Age]]="16-17",CentrepointSourced[[#This Row],[Assessed CS DQ]],0)</f>
        <v>0</v>
      </c>
      <c r="AH340" s="107">
        <f>IF(CentrepointSourced[[#This Row],[Age]]="16-24",CentrepointSourced[[#This Row],[Assessed CS DQ]],0)</f>
        <v>0</v>
      </c>
      <c r="AI340" s="107">
        <f>IF(CentrepointSourced[[#This Row],[Age]]="18-24",CentrepointSourced[[#This Row],[Assessed CS DQ]],0)</f>
        <v>0</v>
      </c>
    </row>
    <row r="341" spans="1:35" ht="13.5" customHeight="1">
      <c r="A341" s="46" t="s">
        <v>40</v>
      </c>
      <c r="B341" s="46" t="s">
        <v>298</v>
      </c>
      <c r="C341" s="46" t="s">
        <v>299</v>
      </c>
      <c r="D341" s="46"/>
      <c r="E341" s="46">
        <v>2013</v>
      </c>
      <c r="F341" s="67" t="s">
        <v>25</v>
      </c>
      <c r="G341" s="67"/>
      <c r="H341" s="79"/>
      <c r="I341" s="45"/>
      <c r="J341" s="45"/>
      <c r="K341" s="46">
        <v>240</v>
      </c>
      <c r="L341" s="45">
        <v>104</v>
      </c>
      <c r="M341" s="45">
        <v>31</v>
      </c>
      <c r="N341" s="45">
        <v>97</v>
      </c>
      <c r="O341" s="45">
        <v>98</v>
      </c>
      <c r="P341" s="45"/>
      <c r="Q341" s="41" t="str">
        <f>IF(CentrepointSourced[[#This Row],[Country]]="Northern Ireland","Northern Ireland",IFERROR(VLOOKUP(CentrepointSourced[[#This Row],[Local Authority]],LKP_LANameDQ[],2,FALSE),CentrepointSourced[[#This Row],[Local Authority]]))</f>
        <v>East Sussex</v>
      </c>
      <c r="R341" s="41" t="str">
        <f>IF(CentrepointSourced[[#This Row],[LA type]]="County","",INDEX(ConsolGeog[lad14cd],MATCH(CentrepointSourced[[#This Row],[Local Authority DQ]],ConsolGeog[la_name],0)))</f>
        <v/>
      </c>
      <c r="S341" s="41" t="str">
        <f>IF(OR(CentrepointSourced[[#This Row],[Country]]="Northern Ireland",CentrepointSourced[[#This Row],[Country]]="Scotland",CentrepointSourced[[#This Row],[Country]]="Wales"),"Local Authority",CentrepointSourced[[#This Row],[LA type]])</f>
        <v>County</v>
      </c>
      <c r="T341" s="41">
        <f>IF(TRIM(CentrepointSourced[[#This Row],[Presented HS]])="",0,IF(CentrepointSourced[[#This Row],[Presented HS]]="&lt;5",2.5,IF(CentrepointSourced[[#This Row],[Presented HS]]="&lt;10",5,VALUE(TRIM(CentrepointSourced[[#This Row],[Presented HS]])))))</f>
        <v>0</v>
      </c>
      <c r="U341" s="41">
        <f>IF(TRIM(CentrepointSourced[[#This Row],[Assessed HS]])="",0,IF(CentrepointSourced[[#This Row],[Assessed HS]]="&lt;5",2.5,IF(CentrepointSourced[[#This Row],[Assessed HS]]="&lt;10",5,VALUE(TRIM(CentrepointSourced[[#This Row],[Assessed HS]])))))</f>
        <v>0</v>
      </c>
      <c r="V341" s="41">
        <f>IF(TRIM(CentrepointSourced[[#This Row],[Presented CS]])="",0,IF(CentrepointSourced[[#This Row],[Presented CS]]="&lt;5",2.5,IF(CentrepointSourced[[#This Row],[Presented CS]]="&lt;10",5,VALUE(TRIM(CentrepointSourced[[#This Row],[Presented CS]])))))</f>
        <v>240</v>
      </c>
      <c r="W341" s="41">
        <f>IF(TRIM(CentrepointSourced[[#This Row],[Assessed CS]])="",0,IF(CentrepointSourced[[#This Row],[Assessed CS]]="&lt;5",2.5,IF(CentrepointSourced[[#This Row],[Assessed CS]]="&lt;10",5,VALUE(TRIM(CentrepointSourced[[#This Row],[Assessed CS]])))))</f>
        <v>104</v>
      </c>
      <c r="X341" s="111">
        <f>IF(CentrepointSourced[[#This Row],[Age]]="16-17",CentrepointSourced[[#This Row],[Presented HS DQ]],0)</f>
        <v>0</v>
      </c>
      <c r="Y341" s="111">
        <f>IF(CentrepointSourced[[#This Row],[Age]]="16-24",CentrepointSourced[[#This Row],[Presented HS DQ]],0)</f>
        <v>0</v>
      </c>
      <c r="Z341" s="111">
        <f>IF(CentrepointSourced[[#This Row],[Age]]="18-24",CentrepointSourced[[#This Row],[Presented HS DQ]],0)</f>
        <v>0</v>
      </c>
      <c r="AA341" s="111">
        <f>IF(CentrepointSourced[[#This Row],[Age]]="16-17",CentrepointSourced[[#This Row],[Presented CS DQ]],0)</f>
        <v>240</v>
      </c>
      <c r="AB341" s="111">
        <f>IF(CentrepointSourced[[#This Row],[Age]]="16-24",CentrepointSourced[[#This Row],[Presented CS DQ]],0)</f>
        <v>0</v>
      </c>
      <c r="AC341" s="111">
        <f>IF(CentrepointSourced[[#This Row],[Age]]="18-24",CentrepointSourced[[#This Row],[Presented CS DQ]],0)</f>
        <v>0</v>
      </c>
      <c r="AD341" s="107">
        <f>IF(CentrepointSourced[[#This Row],[Age]]="16-17",CentrepointSourced[[#This Row],[Assessed HS DQ]],0)</f>
        <v>0</v>
      </c>
      <c r="AE341" s="107">
        <f>IF(CentrepointSourced[[#This Row],[Age]]="16-24",CentrepointSourced[[#This Row],[Assessed HS DQ]],0)</f>
        <v>0</v>
      </c>
      <c r="AF341" s="107">
        <f>IF(CentrepointSourced[[#This Row],[Age]]="18-24",CentrepointSourced[[#This Row],[Assessed HS DQ]],0)</f>
        <v>0</v>
      </c>
      <c r="AG341" s="107">
        <f>IF(CentrepointSourced[[#This Row],[Age]]="16-17",CentrepointSourced[[#This Row],[Assessed CS DQ]],0)</f>
        <v>104</v>
      </c>
      <c r="AH341" s="107">
        <f>IF(CentrepointSourced[[#This Row],[Age]]="16-24",CentrepointSourced[[#This Row],[Assessed CS DQ]],0)</f>
        <v>0</v>
      </c>
      <c r="AI341" s="107">
        <f>IF(CentrepointSourced[[#This Row],[Age]]="18-24",CentrepointSourced[[#This Row],[Assessed CS DQ]],0)</f>
        <v>0</v>
      </c>
    </row>
    <row r="342" spans="1:35" ht="13.5" customHeight="1">
      <c r="A342" s="46" t="s">
        <v>40</v>
      </c>
      <c r="B342" s="46" t="s">
        <v>298</v>
      </c>
      <c r="C342" s="46" t="s">
        <v>299</v>
      </c>
      <c r="D342" s="46"/>
      <c r="E342" s="46">
        <v>2013</v>
      </c>
      <c r="F342" s="67" t="s">
        <v>26</v>
      </c>
      <c r="G342" s="67"/>
      <c r="H342" s="79"/>
      <c r="I342" s="45"/>
      <c r="J342" s="45"/>
      <c r="K342" s="46"/>
      <c r="L342" s="45"/>
      <c r="M342" s="45"/>
      <c r="N342" s="45"/>
      <c r="O342" s="45"/>
      <c r="P342" s="45"/>
      <c r="Q342" s="41" t="str">
        <f>IF(CentrepointSourced[[#This Row],[Country]]="Northern Ireland","Northern Ireland",IFERROR(VLOOKUP(CentrepointSourced[[#This Row],[Local Authority]],LKP_LANameDQ[],2,FALSE),CentrepointSourced[[#This Row],[Local Authority]]))</f>
        <v>East Sussex</v>
      </c>
      <c r="R342" s="41" t="str">
        <f>IF(CentrepointSourced[[#This Row],[LA type]]="County","",INDEX(ConsolGeog[lad14cd],MATCH(CentrepointSourced[[#This Row],[Local Authority DQ]],ConsolGeog[la_name],0)))</f>
        <v/>
      </c>
      <c r="S342" s="41" t="str">
        <f>IF(OR(CentrepointSourced[[#This Row],[Country]]="Northern Ireland",CentrepointSourced[[#This Row],[Country]]="Scotland",CentrepointSourced[[#This Row],[Country]]="Wales"),"Local Authority",CentrepointSourced[[#This Row],[LA type]])</f>
        <v>County</v>
      </c>
      <c r="T342" s="41">
        <f>IF(TRIM(CentrepointSourced[[#This Row],[Presented HS]])="",0,IF(CentrepointSourced[[#This Row],[Presented HS]]="&lt;5",2.5,IF(CentrepointSourced[[#This Row],[Presented HS]]="&lt;10",5,VALUE(TRIM(CentrepointSourced[[#This Row],[Presented HS]])))))</f>
        <v>0</v>
      </c>
      <c r="U342" s="41">
        <f>IF(TRIM(CentrepointSourced[[#This Row],[Assessed HS]])="",0,IF(CentrepointSourced[[#This Row],[Assessed HS]]="&lt;5",2.5,IF(CentrepointSourced[[#This Row],[Assessed HS]]="&lt;10",5,VALUE(TRIM(CentrepointSourced[[#This Row],[Assessed HS]])))))</f>
        <v>0</v>
      </c>
      <c r="V342" s="41">
        <f>IF(TRIM(CentrepointSourced[[#This Row],[Presented CS]])="",0,IF(CentrepointSourced[[#This Row],[Presented CS]]="&lt;5",2.5,IF(CentrepointSourced[[#This Row],[Presented CS]]="&lt;10",5,VALUE(TRIM(CentrepointSourced[[#This Row],[Presented CS]])))))</f>
        <v>0</v>
      </c>
      <c r="W342" s="41">
        <f>IF(TRIM(CentrepointSourced[[#This Row],[Assessed CS]])="",0,IF(CentrepointSourced[[#This Row],[Assessed CS]]="&lt;5",2.5,IF(CentrepointSourced[[#This Row],[Assessed CS]]="&lt;10",5,VALUE(TRIM(CentrepointSourced[[#This Row],[Assessed CS]])))))</f>
        <v>0</v>
      </c>
      <c r="X342" s="111">
        <f>IF(CentrepointSourced[[#This Row],[Age]]="16-17",CentrepointSourced[[#This Row],[Presented HS DQ]],0)</f>
        <v>0</v>
      </c>
      <c r="Y342" s="111">
        <f>IF(CentrepointSourced[[#This Row],[Age]]="16-24",CentrepointSourced[[#This Row],[Presented HS DQ]],0)</f>
        <v>0</v>
      </c>
      <c r="Z342" s="111">
        <f>IF(CentrepointSourced[[#This Row],[Age]]="18-24",CentrepointSourced[[#This Row],[Presented HS DQ]],0)</f>
        <v>0</v>
      </c>
      <c r="AA342" s="111">
        <f>IF(CentrepointSourced[[#This Row],[Age]]="16-17",CentrepointSourced[[#This Row],[Presented CS DQ]],0)</f>
        <v>0</v>
      </c>
      <c r="AB342" s="111">
        <f>IF(CentrepointSourced[[#This Row],[Age]]="16-24",CentrepointSourced[[#This Row],[Presented CS DQ]],0)</f>
        <v>0</v>
      </c>
      <c r="AC342" s="111">
        <f>IF(CentrepointSourced[[#This Row],[Age]]="18-24",CentrepointSourced[[#This Row],[Presented CS DQ]],0)</f>
        <v>0</v>
      </c>
      <c r="AD342" s="107">
        <f>IF(CentrepointSourced[[#This Row],[Age]]="16-17",CentrepointSourced[[#This Row],[Assessed HS DQ]],0)</f>
        <v>0</v>
      </c>
      <c r="AE342" s="107">
        <f>IF(CentrepointSourced[[#This Row],[Age]]="16-24",CentrepointSourced[[#This Row],[Assessed HS DQ]],0)</f>
        <v>0</v>
      </c>
      <c r="AF342" s="107">
        <f>IF(CentrepointSourced[[#This Row],[Age]]="18-24",CentrepointSourced[[#This Row],[Assessed HS DQ]],0)</f>
        <v>0</v>
      </c>
      <c r="AG342" s="107">
        <f>IF(CentrepointSourced[[#This Row],[Age]]="16-17",CentrepointSourced[[#This Row],[Assessed CS DQ]],0)</f>
        <v>0</v>
      </c>
      <c r="AH342" s="107">
        <f>IF(CentrepointSourced[[#This Row],[Age]]="16-24",CentrepointSourced[[#This Row],[Assessed CS DQ]],0)</f>
        <v>0</v>
      </c>
      <c r="AI342" s="107">
        <f>IF(CentrepointSourced[[#This Row],[Age]]="18-24",CentrepointSourced[[#This Row],[Assessed CS DQ]],0)</f>
        <v>0</v>
      </c>
    </row>
    <row r="343" spans="1:35" ht="13.5" customHeight="1">
      <c r="A343" s="46" t="s">
        <v>40</v>
      </c>
      <c r="B343" s="46" t="s">
        <v>298</v>
      </c>
      <c r="C343" s="46" t="s">
        <v>299</v>
      </c>
      <c r="D343" s="46"/>
      <c r="E343" s="46">
        <v>2014</v>
      </c>
      <c r="F343" s="67" t="s">
        <v>25</v>
      </c>
      <c r="G343" s="67"/>
      <c r="H343" s="79"/>
      <c r="I343" s="45"/>
      <c r="J343" s="45"/>
      <c r="K343" s="46">
        <v>190</v>
      </c>
      <c r="L343" s="45">
        <v>87</v>
      </c>
      <c r="M343" s="45">
        <v>26</v>
      </c>
      <c r="N343" s="45">
        <v>68</v>
      </c>
      <c r="O343" s="45">
        <v>67</v>
      </c>
      <c r="P343" s="45"/>
      <c r="Q343" s="41" t="str">
        <f>IF(CentrepointSourced[[#This Row],[Country]]="Northern Ireland","Northern Ireland",IFERROR(VLOOKUP(CentrepointSourced[[#This Row],[Local Authority]],LKP_LANameDQ[],2,FALSE),CentrepointSourced[[#This Row],[Local Authority]]))</f>
        <v>East Sussex</v>
      </c>
      <c r="R343" s="41" t="str">
        <f>IF(CentrepointSourced[[#This Row],[LA type]]="County","",INDEX(ConsolGeog[lad14cd],MATCH(CentrepointSourced[[#This Row],[Local Authority DQ]],ConsolGeog[la_name],0)))</f>
        <v/>
      </c>
      <c r="S343" s="41" t="str">
        <f>IF(OR(CentrepointSourced[[#This Row],[Country]]="Northern Ireland",CentrepointSourced[[#This Row],[Country]]="Scotland",CentrepointSourced[[#This Row],[Country]]="Wales"),"Local Authority",CentrepointSourced[[#This Row],[LA type]])</f>
        <v>County</v>
      </c>
      <c r="T343" s="41">
        <f>IF(TRIM(CentrepointSourced[[#This Row],[Presented HS]])="",0,IF(CentrepointSourced[[#This Row],[Presented HS]]="&lt;5",2.5,IF(CentrepointSourced[[#This Row],[Presented HS]]="&lt;10",5,VALUE(TRIM(CentrepointSourced[[#This Row],[Presented HS]])))))</f>
        <v>0</v>
      </c>
      <c r="U343" s="41">
        <f>IF(TRIM(CentrepointSourced[[#This Row],[Assessed HS]])="",0,IF(CentrepointSourced[[#This Row],[Assessed HS]]="&lt;5",2.5,IF(CentrepointSourced[[#This Row],[Assessed HS]]="&lt;10",5,VALUE(TRIM(CentrepointSourced[[#This Row],[Assessed HS]])))))</f>
        <v>0</v>
      </c>
      <c r="V343" s="41">
        <f>IF(TRIM(CentrepointSourced[[#This Row],[Presented CS]])="",0,IF(CentrepointSourced[[#This Row],[Presented CS]]="&lt;5",2.5,IF(CentrepointSourced[[#This Row],[Presented CS]]="&lt;10",5,VALUE(TRIM(CentrepointSourced[[#This Row],[Presented CS]])))))</f>
        <v>190</v>
      </c>
      <c r="W343" s="41">
        <f>IF(TRIM(CentrepointSourced[[#This Row],[Assessed CS]])="",0,IF(CentrepointSourced[[#This Row],[Assessed CS]]="&lt;5",2.5,IF(CentrepointSourced[[#This Row],[Assessed CS]]="&lt;10",5,VALUE(TRIM(CentrepointSourced[[#This Row],[Assessed CS]])))))</f>
        <v>87</v>
      </c>
      <c r="X343" s="111">
        <f>IF(CentrepointSourced[[#This Row],[Age]]="16-17",CentrepointSourced[[#This Row],[Presented HS DQ]],0)</f>
        <v>0</v>
      </c>
      <c r="Y343" s="111">
        <f>IF(CentrepointSourced[[#This Row],[Age]]="16-24",CentrepointSourced[[#This Row],[Presented HS DQ]],0)</f>
        <v>0</v>
      </c>
      <c r="Z343" s="111">
        <f>IF(CentrepointSourced[[#This Row],[Age]]="18-24",CentrepointSourced[[#This Row],[Presented HS DQ]],0)</f>
        <v>0</v>
      </c>
      <c r="AA343" s="111">
        <f>IF(CentrepointSourced[[#This Row],[Age]]="16-17",CentrepointSourced[[#This Row],[Presented CS DQ]],0)</f>
        <v>190</v>
      </c>
      <c r="AB343" s="111">
        <f>IF(CentrepointSourced[[#This Row],[Age]]="16-24",CentrepointSourced[[#This Row],[Presented CS DQ]],0)</f>
        <v>0</v>
      </c>
      <c r="AC343" s="111">
        <f>IF(CentrepointSourced[[#This Row],[Age]]="18-24",CentrepointSourced[[#This Row],[Presented CS DQ]],0)</f>
        <v>0</v>
      </c>
      <c r="AD343" s="107">
        <f>IF(CentrepointSourced[[#This Row],[Age]]="16-17",CentrepointSourced[[#This Row],[Assessed HS DQ]],0)</f>
        <v>0</v>
      </c>
      <c r="AE343" s="107">
        <f>IF(CentrepointSourced[[#This Row],[Age]]="16-24",CentrepointSourced[[#This Row],[Assessed HS DQ]],0)</f>
        <v>0</v>
      </c>
      <c r="AF343" s="107">
        <f>IF(CentrepointSourced[[#This Row],[Age]]="18-24",CentrepointSourced[[#This Row],[Assessed HS DQ]],0)</f>
        <v>0</v>
      </c>
      <c r="AG343" s="107">
        <f>IF(CentrepointSourced[[#This Row],[Age]]="16-17",CentrepointSourced[[#This Row],[Assessed CS DQ]],0)</f>
        <v>87</v>
      </c>
      <c r="AH343" s="107">
        <f>IF(CentrepointSourced[[#This Row],[Age]]="16-24",CentrepointSourced[[#This Row],[Assessed CS DQ]],0)</f>
        <v>0</v>
      </c>
      <c r="AI343" s="107">
        <f>IF(CentrepointSourced[[#This Row],[Age]]="18-24",CentrepointSourced[[#This Row],[Assessed CS DQ]],0)</f>
        <v>0</v>
      </c>
    </row>
    <row r="344" spans="1:35" ht="13.5" customHeight="1">
      <c r="A344" s="46" t="s">
        <v>40</v>
      </c>
      <c r="B344" s="46" t="s">
        <v>298</v>
      </c>
      <c r="C344" s="46" t="s">
        <v>299</v>
      </c>
      <c r="D344" s="46"/>
      <c r="E344" s="46">
        <v>2014</v>
      </c>
      <c r="F344" s="67" t="s">
        <v>26</v>
      </c>
      <c r="G344" s="67"/>
      <c r="H344" s="79"/>
      <c r="I344" s="45"/>
      <c r="J344" s="45"/>
      <c r="K344" s="46"/>
      <c r="L344" s="45"/>
      <c r="M344" s="45"/>
      <c r="N344" s="45"/>
      <c r="O344" s="45"/>
      <c r="P344" s="45"/>
      <c r="Q344" s="41" t="str">
        <f>IF(CentrepointSourced[[#This Row],[Country]]="Northern Ireland","Northern Ireland",IFERROR(VLOOKUP(CentrepointSourced[[#This Row],[Local Authority]],LKP_LANameDQ[],2,FALSE),CentrepointSourced[[#This Row],[Local Authority]]))</f>
        <v>East Sussex</v>
      </c>
      <c r="R344" s="41" t="str">
        <f>IF(CentrepointSourced[[#This Row],[LA type]]="County","",INDEX(ConsolGeog[lad14cd],MATCH(CentrepointSourced[[#This Row],[Local Authority DQ]],ConsolGeog[la_name],0)))</f>
        <v/>
      </c>
      <c r="S344" s="41" t="str">
        <f>IF(OR(CentrepointSourced[[#This Row],[Country]]="Northern Ireland",CentrepointSourced[[#This Row],[Country]]="Scotland",CentrepointSourced[[#This Row],[Country]]="Wales"),"Local Authority",CentrepointSourced[[#This Row],[LA type]])</f>
        <v>County</v>
      </c>
      <c r="T344" s="41">
        <f>IF(TRIM(CentrepointSourced[[#This Row],[Presented HS]])="",0,IF(CentrepointSourced[[#This Row],[Presented HS]]="&lt;5",2.5,IF(CentrepointSourced[[#This Row],[Presented HS]]="&lt;10",5,VALUE(TRIM(CentrepointSourced[[#This Row],[Presented HS]])))))</f>
        <v>0</v>
      </c>
      <c r="U344" s="41">
        <f>IF(TRIM(CentrepointSourced[[#This Row],[Assessed HS]])="",0,IF(CentrepointSourced[[#This Row],[Assessed HS]]="&lt;5",2.5,IF(CentrepointSourced[[#This Row],[Assessed HS]]="&lt;10",5,VALUE(TRIM(CentrepointSourced[[#This Row],[Assessed HS]])))))</f>
        <v>0</v>
      </c>
      <c r="V344" s="41">
        <f>IF(TRIM(CentrepointSourced[[#This Row],[Presented CS]])="",0,IF(CentrepointSourced[[#This Row],[Presented CS]]="&lt;5",2.5,IF(CentrepointSourced[[#This Row],[Presented CS]]="&lt;10",5,VALUE(TRIM(CentrepointSourced[[#This Row],[Presented CS]])))))</f>
        <v>0</v>
      </c>
      <c r="W344" s="41">
        <f>IF(TRIM(CentrepointSourced[[#This Row],[Assessed CS]])="",0,IF(CentrepointSourced[[#This Row],[Assessed CS]]="&lt;5",2.5,IF(CentrepointSourced[[#This Row],[Assessed CS]]="&lt;10",5,VALUE(TRIM(CentrepointSourced[[#This Row],[Assessed CS]])))))</f>
        <v>0</v>
      </c>
      <c r="X344" s="111">
        <f>IF(CentrepointSourced[[#This Row],[Age]]="16-17",CentrepointSourced[[#This Row],[Presented HS DQ]],0)</f>
        <v>0</v>
      </c>
      <c r="Y344" s="111">
        <f>IF(CentrepointSourced[[#This Row],[Age]]="16-24",CentrepointSourced[[#This Row],[Presented HS DQ]],0)</f>
        <v>0</v>
      </c>
      <c r="Z344" s="111">
        <f>IF(CentrepointSourced[[#This Row],[Age]]="18-24",CentrepointSourced[[#This Row],[Presented HS DQ]],0)</f>
        <v>0</v>
      </c>
      <c r="AA344" s="111">
        <f>IF(CentrepointSourced[[#This Row],[Age]]="16-17",CentrepointSourced[[#This Row],[Presented CS DQ]],0)</f>
        <v>0</v>
      </c>
      <c r="AB344" s="111">
        <f>IF(CentrepointSourced[[#This Row],[Age]]="16-24",CentrepointSourced[[#This Row],[Presented CS DQ]],0)</f>
        <v>0</v>
      </c>
      <c r="AC344" s="111">
        <f>IF(CentrepointSourced[[#This Row],[Age]]="18-24",CentrepointSourced[[#This Row],[Presented CS DQ]],0)</f>
        <v>0</v>
      </c>
      <c r="AD344" s="107">
        <f>IF(CentrepointSourced[[#This Row],[Age]]="16-17",CentrepointSourced[[#This Row],[Assessed HS DQ]],0)</f>
        <v>0</v>
      </c>
      <c r="AE344" s="107">
        <f>IF(CentrepointSourced[[#This Row],[Age]]="16-24",CentrepointSourced[[#This Row],[Assessed HS DQ]],0)</f>
        <v>0</v>
      </c>
      <c r="AF344" s="107">
        <f>IF(CentrepointSourced[[#This Row],[Age]]="18-24",CentrepointSourced[[#This Row],[Assessed HS DQ]],0)</f>
        <v>0</v>
      </c>
      <c r="AG344" s="107">
        <f>IF(CentrepointSourced[[#This Row],[Age]]="16-17",CentrepointSourced[[#This Row],[Assessed CS DQ]],0)</f>
        <v>0</v>
      </c>
      <c r="AH344" s="107">
        <f>IF(CentrepointSourced[[#This Row],[Age]]="16-24",CentrepointSourced[[#This Row],[Assessed CS DQ]],0)</f>
        <v>0</v>
      </c>
      <c r="AI344" s="107">
        <f>IF(CentrepointSourced[[#This Row],[Age]]="18-24",CentrepointSourced[[#This Row],[Assessed CS DQ]],0)</f>
        <v>0</v>
      </c>
    </row>
    <row r="345" spans="1:35" customFormat="1" ht="13.5" customHeight="1">
      <c r="A345" s="45" t="s">
        <v>40</v>
      </c>
      <c r="B345" s="62" t="s">
        <v>72</v>
      </c>
      <c r="C345" s="45" t="s">
        <v>42</v>
      </c>
      <c r="D345" s="62"/>
      <c r="E345" s="67">
        <v>2012</v>
      </c>
      <c r="F345" s="67" t="s">
        <v>25</v>
      </c>
      <c r="G345" s="67">
        <v>90</v>
      </c>
      <c r="H345" s="68">
        <v>0</v>
      </c>
      <c r="I345" s="67">
        <v>0</v>
      </c>
      <c r="J345" s="45"/>
      <c r="K345" s="45"/>
      <c r="L345" s="45"/>
      <c r="M345" s="45"/>
      <c r="N345" s="45"/>
      <c r="O345" s="45"/>
      <c r="P345" s="45"/>
      <c r="Q345" s="41" t="str">
        <f>IF(CentrepointSourced[[#This Row],[Country]]="Northern Ireland","Northern Ireland",IFERROR(VLOOKUP(CentrepointSourced[[#This Row],[Local Authority]],LKP_LANameDQ[],2,FALSE),CentrepointSourced[[#This Row],[Local Authority]]))</f>
        <v>Eastbourne</v>
      </c>
      <c r="R345" s="41" t="str">
        <f>IF(CentrepointSourced[[#This Row],[LA type]]="County","",INDEX(ConsolGeog[lad14cd],MATCH(CentrepointSourced[[#This Row],[Local Authority DQ]],ConsolGeog[la_name],0)))</f>
        <v>E07000061</v>
      </c>
      <c r="S345" s="41" t="str">
        <f>IF(OR(CentrepointSourced[[#This Row],[Country]]="Northern Ireland",CentrepointSourced[[#This Row],[Country]]="Scotland",CentrepointSourced[[#This Row],[Country]]="Wales"),"Local Authority",CentrepointSourced[[#This Row],[LA type]])</f>
        <v>District</v>
      </c>
      <c r="T345" s="41">
        <f>IF(TRIM(CentrepointSourced[[#This Row],[Presented HS]])="",0,IF(CentrepointSourced[[#This Row],[Presented HS]]="&lt;5",2.5,IF(CentrepointSourced[[#This Row],[Presented HS]]="&lt;10",5,VALUE(TRIM(CentrepointSourced[[#This Row],[Presented HS]])))))</f>
        <v>90</v>
      </c>
      <c r="U345" s="41">
        <f>IF(TRIM(CentrepointSourced[[#This Row],[Assessed HS]])="",0,IF(CentrepointSourced[[#This Row],[Assessed HS]]="&lt;5",2.5,IF(CentrepointSourced[[#This Row],[Assessed HS]]="&lt;10",5,VALUE(TRIM(CentrepointSourced[[#This Row],[Assessed HS]])))))</f>
        <v>0</v>
      </c>
      <c r="V345" s="41">
        <f>IF(TRIM(CentrepointSourced[[#This Row],[Presented CS]])="",0,IF(CentrepointSourced[[#This Row],[Presented CS]]="&lt;5",2.5,IF(CentrepointSourced[[#This Row],[Presented CS]]="&lt;10",5,VALUE(TRIM(CentrepointSourced[[#This Row],[Presented CS]])))))</f>
        <v>0</v>
      </c>
      <c r="W345" s="41">
        <f>IF(TRIM(CentrepointSourced[[#This Row],[Assessed CS]])="",0,IF(CentrepointSourced[[#This Row],[Assessed CS]]="&lt;5",2.5,IF(CentrepointSourced[[#This Row],[Assessed CS]]="&lt;10",5,VALUE(TRIM(CentrepointSourced[[#This Row],[Assessed CS]])))))</f>
        <v>0</v>
      </c>
      <c r="X345" s="106">
        <f>IF(CentrepointSourced[[#This Row],[Age]]="16-17",CentrepointSourced[[#This Row],[Presented HS DQ]],0)</f>
        <v>90</v>
      </c>
      <c r="Y345" s="106">
        <f>IF(CentrepointSourced[[#This Row],[Age]]="16-24",CentrepointSourced[[#This Row],[Presented HS DQ]],0)</f>
        <v>0</v>
      </c>
      <c r="Z345" s="106">
        <f>IF(CentrepointSourced[[#This Row],[Age]]="18-24",CentrepointSourced[[#This Row],[Presented HS DQ]],0)</f>
        <v>0</v>
      </c>
      <c r="AA345" s="106">
        <f>IF(CentrepointSourced[[#This Row],[Age]]="16-17",CentrepointSourced[[#This Row],[Presented CS DQ]],0)</f>
        <v>0</v>
      </c>
      <c r="AB345" s="106">
        <f>IF(CentrepointSourced[[#This Row],[Age]]="16-24",CentrepointSourced[[#This Row],[Presented CS DQ]],0)</f>
        <v>0</v>
      </c>
      <c r="AC345" s="106">
        <f>IF(CentrepointSourced[[#This Row],[Age]]="18-24",CentrepointSourced[[#This Row],[Presented CS DQ]],0)</f>
        <v>0</v>
      </c>
      <c r="AD345" s="107">
        <f>IF(CentrepointSourced[[#This Row],[Age]]="16-17",CentrepointSourced[[#This Row],[Assessed HS DQ]],0)</f>
        <v>0</v>
      </c>
      <c r="AE345" s="107">
        <f>IF(CentrepointSourced[[#This Row],[Age]]="16-24",CentrepointSourced[[#This Row],[Assessed HS DQ]],0)</f>
        <v>0</v>
      </c>
      <c r="AF345" s="107">
        <f>IF(CentrepointSourced[[#This Row],[Age]]="18-24",CentrepointSourced[[#This Row],[Assessed HS DQ]],0)</f>
        <v>0</v>
      </c>
      <c r="AG345" s="107">
        <f>IF(CentrepointSourced[[#This Row],[Age]]="16-17",CentrepointSourced[[#This Row],[Assessed CS DQ]],0)</f>
        <v>0</v>
      </c>
      <c r="AH345" s="107">
        <f>IF(CentrepointSourced[[#This Row],[Age]]="16-24",CentrepointSourced[[#This Row],[Assessed CS DQ]],0)</f>
        <v>0</v>
      </c>
      <c r="AI345" s="107">
        <f>IF(CentrepointSourced[[#This Row],[Age]]="18-24",CentrepointSourced[[#This Row],[Assessed CS DQ]],0)</f>
        <v>0</v>
      </c>
    </row>
    <row r="346" spans="1:35" customFormat="1" ht="13.5" customHeight="1">
      <c r="A346" s="45" t="s">
        <v>40</v>
      </c>
      <c r="B346" s="62" t="s">
        <v>72</v>
      </c>
      <c r="C346" s="45" t="s">
        <v>42</v>
      </c>
      <c r="D346" s="62"/>
      <c r="E346" s="67">
        <v>2012</v>
      </c>
      <c r="F346" s="67" t="s">
        <v>26</v>
      </c>
      <c r="G346" s="67"/>
      <c r="H346" s="68"/>
      <c r="I346" s="67"/>
      <c r="J346" s="45"/>
      <c r="K346" s="45"/>
      <c r="L346" s="45"/>
      <c r="M346" s="45"/>
      <c r="N346" s="45"/>
      <c r="O346" s="45"/>
      <c r="P346" s="45"/>
      <c r="Q346" s="43" t="str">
        <f>IF(CentrepointSourced[[#This Row],[Country]]="Northern Ireland","Northern Ireland",IFERROR(VLOOKUP(CentrepointSourced[[#This Row],[Local Authority]],LKP_LANameDQ[],2,FALSE),CentrepointSourced[[#This Row],[Local Authority]]))</f>
        <v>Eastbourne</v>
      </c>
      <c r="R346" s="43" t="str">
        <f>IF(CentrepointSourced[[#This Row],[LA type]]="County","",INDEX(ConsolGeog[lad14cd],MATCH(CentrepointSourced[[#This Row],[Local Authority DQ]],ConsolGeog[la_name],0)))</f>
        <v>E07000061</v>
      </c>
      <c r="S346" s="43" t="str">
        <f>IF(OR(CentrepointSourced[[#This Row],[Country]]="Northern Ireland",CentrepointSourced[[#This Row],[Country]]="Scotland",CentrepointSourced[[#This Row],[Country]]="Wales"),"Local Authority",CentrepointSourced[[#This Row],[LA type]])</f>
        <v>District</v>
      </c>
      <c r="T346" s="43">
        <f>IF(TRIM(CentrepointSourced[[#This Row],[Presented HS]])="",0,IF(CentrepointSourced[[#This Row],[Presented HS]]="&lt;5",2.5,IF(CentrepointSourced[[#This Row],[Presented HS]]="&lt;10",5,VALUE(TRIM(CentrepointSourced[[#This Row],[Presented HS]])))))</f>
        <v>0</v>
      </c>
      <c r="U346" s="43">
        <f>IF(TRIM(CentrepointSourced[[#This Row],[Assessed HS]])="",0,IF(CentrepointSourced[[#This Row],[Assessed HS]]="&lt;5",2.5,IF(CentrepointSourced[[#This Row],[Assessed HS]]="&lt;10",5,VALUE(TRIM(CentrepointSourced[[#This Row],[Assessed HS]])))))</f>
        <v>0</v>
      </c>
      <c r="V346" s="43">
        <f>IF(TRIM(CentrepointSourced[[#This Row],[Presented CS]])="",0,IF(CentrepointSourced[[#This Row],[Presented CS]]="&lt;5",2.5,IF(CentrepointSourced[[#This Row],[Presented CS]]="&lt;10",5,VALUE(TRIM(CentrepointSourced[[#This Row],[Presented CS]])))))</f>
        <v>0</v>
      </c>
      <c r="W346" s="43">
        <f>IF(TRIM(CentrepointSourced[[#This Row],[Assessed CS]])="",0,IF(CentrepointSourced[[#This Row],[Assessed CS]]="&lt;5",2.5,IF(CentrepointSourced[[#This Row],[Assessed CS]]="&lt;10",5,VALUE(TRIM(CentrepointSourced[[#This Row],[Assessed CS]])))))</f>
        <v>0</v>
      </c>
      <c r="X346" s="106">
        <f>IF(CentrepointSourced[[#This Row],[Age]]="16-17",CentrepointSourced[[#This Row],[Presented HS DQ]],0)</f>
        <v>0</v>
      </c>
      <c r="Y346" s="106">
        <f>IF(CentrepointSourced[[#This Row],[Age]]="16-24",CentrepointSourced[[#This Row],[Presented HS DQ]],0)</f>
        <v>0</v>
      </c>
      <c r="Z346" s="106">
        <f>IF(CentrepointSourced[[#This Row],[Age]]="18-24",CentrepointSourced[[#This Row],[Presented HS DQ]],0)</f>
        <v>0</v>
      </c>
      <c r="AA346" s="106">
        <f>IF(CentrepointSourced[[#This Row],[Age]]="16-17",CentrepointSourced[[#This Row],[Presented CS DQ]],0)</f>
        <v>0</v>
      </c>
      <c r="AB346" s="106">
        <f>IF(CentrepointSourced[[#This Row],[Age]]="16-24",CentrepointSourced[[#This Row],[Presented CS DQ]],0)</f>
        <v>0</v>
      </c>
      <c r="AC346" s="106">
        <f>IF(CentrepointSourced[[#This Row],[Age]]="18-24",CentrepointSourced[[#This Row],[Presented CS DQ]],0)</f>
        <v>0</v>
      </c>
      <c r="AD346" s="107">
        <f>IF(CentrepointSourced[[#This Row],[Age]]="16-17",CentrepointSourced[[#This Row],[Assessed HS DQ]],0)</f>
        <v>0</v>
      </c>
      <c r="AE346" s="107">
        <f>IF(CentrepointSourced[[#This Row],[Age]]="16-24",CentrepointSourced[[#This Row],[Assessed HS DQ]],0)</f>
        <v>0</v>
      </c>
      <c r="AF346" s="107">
        <f>IF(CentrepointSourced[[#This Row],[Age]]="18-24",CentrepointSourced[[#This Row],[Assessed HS DQ]],0)</f>
        <v>0</v>
      </c>
      <c r="AG346" s="107">
        <f>IF(CentrepointSourced[[#This Row],[Age]]="16-17",CentrepointSourced[[#This Row],[Assessed CS DQ]],0)</f>
        <v>0</v>
      </c>
      <c r="AH346" s="107">
        <f>IF(CentrepointSourced[[#This Row],[Age]]="16-24",CentrepointSourced[[#This Row],[Assessed CS DQ]],0)</f>
        <v>0</v>
      </c>
      <c r="AI346" s="107">
        <f>IF(CentrepointSourced[[#This Row],[Age]]="18-24",CentrepointSourced[[#This Row],[Assessed CS DQ]],0)</f>
        <v>0</v>
      </c>
    </row>
    <row r="347" spans="1:35" customFormat="1" ht="13.5" customHeight="1">
      <c r="A347" s="45" t="s">
        <v>40</v>
      </c>
      <c r="B347" s="62" t="s">
        <v>72</v>
      </c>
      <c r="C347" s="45" t="s">
        <v>42</v>
      </c>
      <c r="D347" s="62"/>
      <c r="E347" s="67">
        <v>2013</v>
      </c>
      <c r="F347" s="67" t="s">
        <v>25</v>
      </c>
      <c r="G347" s="67">
        <v>55</v>
      </c>
      <c r="H347" s="68">
        <v>0</v>
      </c>
      <c r="I347" s="67"/>
      <c r="J347" s="45"/>
      <c r="K347" s="45"/>
      <c r="L347" s="45"/>
      <c r="M347" s="45"/>
      <c r="N347" s="45"/>
      <c r="O347" s="45"/>
      <c r="P347" s="45"/>
      <c r="Q347" s="43" t="str">
        <f>IF(CentrepointSourced[[#This Row],[Country]]="Northern Ireland","Northern Ireland",IFERROR(VLOOKUP(CentrepointSourced[[#This Row],[Local Authority]],LKP_LANameDQ[],2,FALSE),CentrepointSourced[[#This Row],[Local Authority]]))</f>
        <v>Eastbourne</v>
      </c>
      <c r="R347" s="43" t="str">
        <f>IF(CentrepointSourced[[#This Row],[LA type]]="County","",INDEX(ConsolGeog[lad14cd],MATCH(CentrepointSourced[[#This Row],[Local Authority DQ]],ConsolGeog[la_name],0)))</f>
        <v>E07000061</v>
      </c>
      <c r="S347" s="43" t="str">
        <f>IF(OR(CentrepointSourced[[#This Row],[Country]]="Northern Ireland",CentrepointSourced[[#This Row],[Country]]="Scotland",CentrepointSourced[[#This Row],[Country]]="Wales"),"Local Authority",CentrepointSourced[[#This Row],[LA type]])</f>
        <v>District</v>
      </c>
      <c r="T347" s="43">
        <f>IF(TRIM(CentrepointSourced[[#This Row],[Presented HS]])="",0,IF(CentrepointSourced[[#This Row],[Presented HS]]="&lt;5",2.5,IF(CentrepointSourced[[#This Row],[Presented HS]]="&lt;10",5,VALUE(TRIM(CentrepointSourced[[#This Row],[Presented HS]])))))</f>
        <v>55</v>
      </c>
      <c r="U347" s="43">
        <f>IF(TRIM(CentrepointSourced[[#This Row],[Assessed HS]])="",0,IF(CentrepointSourced[[#This Row],[Assessed HS]]="&lt;5",2.5,IF(CentrepointSourced[[#This Row],[Assessed HS]]="&lt;10",5,VALUE(TRIM(CentrepointSourced[[#This Row],[Assessed HS]])))))</f>
        <v>0</v>
      </c>
      <c r="V347" s="43">
        <f>IF(TRIM(CentrepointSourced[[#This Row],[Presented CS]])="",0,IF(CentrepointSourced[[#This Row],[Presented CS]]="&lt;5",2.5,IF(CentrepointSourced[[#This Row],[Presented CS]]="&lt;10",5,VALUE(TRIM(CentrepointSourced[[#This Row],[Presented CS]])))))</f>
        <v>0</v>
      </c>
      <c r="W347" s="43">
        <f>IF(TRIM(CentrepointSourced[[#This Row],[Assessed CS]])="",0,IF(CentrepointSourced[[#This Row],[Assessed CS]]="&lt;5",2.5,IF(CentrepointSourced[[#This Row],[Assessed CS]]="&lt;10",5,VALUE(TRIM(CentrepointSourced[[#This Row],[Assessed CS]])))))</f>
        <v>0</v>
      </c>
      <c r="X347" s="106">
        <f>IF(CentrepointSourced[[#This Row],[Age]]="16-17",CentrepointSourced[[#This Row],[Presented HS DQ]],0)</f>
        <v>55</v>
      </c>
      <c r="Y347" s="106">
        <f>IF(CentrepointSourced[[#This Row],[Age]]="16-24",CentrepointSourced[[#This Row],[Presented HS DQ]],0)</f>
        <v>0</v>
      </c>
      <c r="Z347" s="106">
        <f>IF(CentrepointSourced[[#This Row],[Age]]="18-24",CentrepointSourced[[#This Row],[Presented HS DQ]],0)</f>
        <v>0</v>
      </c>
      <c r="AA347" s="106">
        <f>IF(CentrepointSourced[[#This Row],[Age]]="16-17",CentrepointSourced[[#This Row],[Presented CS DQ]],0)</f>
        <v>0</v>
      </c>
      <c r="AB347" s="106">
        <f>IF(CentrepointSourced[[#This Row],[Age]]="16-24",CentrepointSourced[[#This Row],[Presented CS DQ]],0)</f>
        <v>0</v>
      </c>
      <c r="AC347" s="106">
        <f>IF(CentrepointSourced[[#This Row],[Age]]="18-24",CentrepointSourced[[#This Row],[Presented CS DQ]],0)</f>
        <v>0</v>
      </c>
      <c r="AD347" s="107">
        <f>IF(CentrepointSourced[[#This Row],[Age]]="16-17",CentrepointSourced[[#This Row],[Assessed HS DQ]],0)</f>
        <v>0</v>
      </c>
      <c r="AE347" s="107">
        <f>IF(CentrepointSourced[[#This Row],[Age]]="16-24",CentrepointSourced[[#This Row],[Assessed HS DQ]],0)</f>
        <v>0</v>
      </c>
      <c r="AF347" s="107">
        <f>IF(CentrepointSourced[[#This Row],[Age]]="18-24",CentrepointSourced[[#This Row],[Assessed HS DQ]],0)</f>
        <v>0</v>
      </c>
      <c r="AG347" s="107">
        <f>IF(CentrepointSourced[[#This Row],[Age]]="16-17",CentrepointSourced[[#This Row],[Assessed CS DQ]],0)</f>
        <v>0</v>
      </c>
      <c r="AH347" s="107">
        <f>IF(CentrepointSourced[[#This Row],[Age]]="16-24",CentrepointSourced[[#This Row],[Assessed CS DQ]],0)</f>
        <v>0</v>
      </c>
      <c r="AI347" s="107">
        <f>IF(CentrepointSourced[[#This Row],[Age]]="18-24",CentrepointSourced[[#This Row],[Assessed CS DQ]],0)</f>
        <v>0</v>
      </c>
    </row>
    <row r="348" spans="1:35" customFormat="1" ht="13.5" customHeight="1">
      <c r="A348" s="45" t="s">
        <v>40</v>
      </c>
      <c r="B348" s="62" t="s">
        <v>72</v>
      </c>
      <c r="C348" s="45" t="s">
        <v>42</v>
      </c>
      <c r="D348" s="62"/>
      <c r="E348" s="67">
        <v>2013</v>
      </c>
      <c r="F348" s="67" t="s">
        <v>26</v>
      </c>
      <c r="G348" s="67"/>
      <c r="H348" s="68"/>
      <c r="I348" s="67"/>
      <c r="J348" s="45"/>
      <c r="K348" s="45"/>
      <c r="L348" s="45"/>
      <c r="M348" s="45"/>
      <c r="N348" s="45"/>
      <c r="O348" s="45"/>
      <c r="P348" s="45"/>
      <c r="Q348" s="43" t="str">
        <f>IF(CentrepointSourced[[#This Row],[Country]]="Northern Ireland","Northern Ireland",IFERROR(VLOOKUP(CentrepointSourced[[#This Row],[Local Authority]],LKP_LANameDQ[],2,FALSE),CentrepointSourced[[#This Row],[Local Authority]]))</f>
        <v>Eastbourne</v>
      </c>
      <c r="R348" s="43" t="str">
        <f>IF(CentrepointSourced[[#This Row],[LA type]]="County","",INDEX(ConsolGeog[lad14cd],MATCH(CentrepointSourced[[#This Row],[Local Authority DQ]],ConsolGeog[la_name],0)))</f>
        <v>E07000061</v>
      </c>
      <c r="S348" s="43" t="str">
        <f>IF(OR(CentrepointSourced[[#This Row],[Country]]="Northern Ireland",CentrepointSourced[[#This Row],[Country]]="Scotland",CentrepointSourced[[#This Row],[Country]]="Wales"),"Local Authority",CentrepointSourced[[#This Row],[LA type]])</f>
        <v>District</v>
      </c>
      <c r="T348" s="43">
        <f>IF(TRIM(CentrepointSourced[[#This Row],[Presented HS]])="",0,IF(CentrepointSourced[[#This Row],[Presented HS]]="&lt;5",2.5,IF(CentrepointSourced[[#This Row],[Presented HS]]="&lt;10",5,VALUE(TRIM(CentrepointSourced[[#This Row],[Presented HS]])))))</f>
        <v>0</v>
      </c>
      <c r="U348" s="43">
        <f>IF(TRIM(CentrepointSourced[[#This Row],[Assessed HS]])="",0,IF(CentrepointSourced[[#This Row],[Assessed HS]]="&lt;5",2.5,IF(CentrepointSourced[[#This Row],[Assessed HS]]="&lt;10",5,VALUE(TRIM(CentrepointSourced[[#This Row],[Assessed HS]])))))</f>
        <v>0</v>
      </c>
      <c r="V348" s="43">
        <f>IF(TRIM(CentrepointSourced[[#This Row],[Presented CS]])="",0,IF(CentrepointSourced[[#This Row],[Presented CS]]="&lt;5",2.5,IF(CentrepointSourced[[#This Row],[Presented CS]]="&lt;10",5,VALUE(TRIM(CentrepointSourced[[#This Row],[Presented CS]])))))</f>
        <v>0</v>
      </c>
      <c r="W348" s="43">
        <f>IF(TRIM(CentrepointSourced[[#This Row],[Assessed CS]])="",0,IF(CentrepointSourced[[#This Row],[Assessed CS]]="&lt;5",2.5,IF(CentrepointSourced[[#This Row],[Assessed CS]]="&lt;10",5,VALUE(TRIM(CentrepointSourced[[#This Row],[Assessed CS]])))))</f>
        <v>0</v>
      </c>
      <c r="X348" s="106">
        <f>IF(CentrepointSourced[[#This Row],[Age]]="16-17",CentrepointSourced[[#This Row],[Presented HS DQ]],0)</f>
        <v>0</v>
      </c>
      <c r="Y348" s="106">
        <f>IF(CentrepointSourced[[#This Row],[Age]]="16-24",CentrepointSourced[[#This Row],[Presented HS DQ]],0)</f>
        <v>0</v>
      </c>
      <c r="Z348" s="106">
        <f>IF(CentrepointSourced[[#This Row],[Age]]="18-24",CentrepointSourced[[#This Row],[Presented HS DQ]],0)</f>
        <v>0</v>
      </c>
      <c r="AA348" s="106">
        <f>IF(CentrepointSourced[[#This Row],[Age]]="16-17",CentrepointSourced[[#This Row],[Presented CS DQ]],0)</f>
        <v>0</v>
      </c>
      <c r="AB348" s="106">
        <f>IF(CentrepointSourced[[#This Row],[Age]]="16-24",CentrepointSourced[[#This Row],[Presented CS DQ]],0)</f>
        <v>0</v>
      </c>
      <c r="AC348" s="106">
        <f>IF(CentrepointSourced[[#This Row],[Age]]="18-24",CentrepointSourced[[#This Row],[Presented CS DQ]],0)</f>
        <v>0</v>
      </c>
      <c r="AD348" s="107">
        <f>IF(CentrepointSourced[[#This Row],[Age]]="16-17",CentrepointSourced[[#This Row],[Assessed HS DQ]],0)</f>
        <v>0</v>
      </c>
      <c r="AE348" s="107">
        <f>IF(CentrepointSourced[[#This Row],[Age]]="16-24",CentrepointSourced[[#This Row],[Assessed HS DQ]],0)</f>
        <v>0</v>
      </c>
      <c r="AF348" s="107">
        <f>IF(CentrepointSourced[[#This Row],[Age]]="18-24",CentrepointSourced[[#This Row],[Assessed HS DQ]],0)</f>
        <v>0</v>
      </c>
      <c r="AG348" s="107">
        <f>IF(CentrepointSourced[[#This Row],[Age]]="16-17",CentrepointSourced[[#This Row],[Assessed CS DQ]],0)</f>
        <v>0</v>
      </c>
      <c r="AH348" s="107">
        <f>IF(CentrepointSourced[[#This Row],[Age]]="16-24",CentrepointSourced[[#This Row],[Assessed CS DQ]],0)</f>
        <v>0</v>
      </c>
      <c r="AI348" s="107">
        <f>IF(CentrepointSourced[[#This Row],[Age]]="18-24",CentrepointSourced[[#This Row],[Assessed CS DQ]],0)</f>
        <v>0</v>
      </c>
    </row>
    <row r="349" spans="1:35" customFormat="1" ht="13.5" customHeight="1">
      <c r="A349" s="45" t="s">
        <v>40</v>
      </c>
      <c r="B349" s="62" t="s">
        <v>72</v>
      </c>
      <c r="C349" s="45" t="s">
        <v>42</v>
      </c>
      <c r="D349" s="62"/>
      <c r="E349" s="67">
        <v>2014</v>
      </c>
      <c r="F349" s="67" t="s">
        <v>25</v>
      </c>
      <c r="G349" s="67">
        <v>36</v>
      </c>
      <c r="H349" s="68">
        <v>0</v>
      </c>
      <c r="I349" s="67"/>
      <c r="J349" s="45"/>
      <c r="K349" s="45"/>
      <c r="L349" s="45"/>
      <c r="M349" s="45"/>
      <c r="N349" s="45"/>
      <c r="O349" s="45"/>
      <c r="P349" s="45"/>
      <c r="Q349" s="43" t="str">
        <f>IF(CentrepointSourced[[#This Row],[Country]]="Northern Ireland","Northern Ireland",IFERROR(VLOOKUP(CentrepointSourced[[#This Row],[Local Authority]],LKP_LANameDQ[],2,FALSE),CentrepointSourced[[#This Row],[Local Authority]]))</f>
        <v>Eastbourne</v>
      </c>
      <c r="R349" s="43" t="str">
        <f>IF(CentrepointSourced[[#This Row],[LA type]]="County","",INDEX(ConsolGeog[lad14cd],MATCH(CentrepointSourced[[#This Row],[Local Authority DQ]],ConsolGeog[la_name],0)))</f>
        <v>E07000061</v>
      </c>
      <c r="S349" s="43" t="str">
        <f>IF(OR(CentrepointSourced[[#This Row],[Country]]="Northern Ireland",CentrepointSourced[[#This Row],[Country]]="Scotland",CentrepointSourced[[#This Row],[Country]]="Wales"),"Local Authority",CentrepointSourced[[#This Row],[LA type]])</f>
        <v>District</v>
      </c>
      <c r="T349" s="43">
        <f>IF(TRIM(CentrepointSourced[[#This Row],[Presented HS]])="",0,IF(CentrepointSourced[[#This Row],[Presented HS]]="&lt;5",2.5,IF(CentrepointSourced[[#This Row],[Presented HS]]="&lt;10",5,VALUE(TRIM(CentrepointSourced[[#This Row],[Presented HS]])))))</f>
        <v>36</v>
      </c>
      <c r="U349" s="43">
        <f>IF(TRIM(CentrepointSourced[[#This Row],[Assessed HS]])="",0,IF(CentrepointSourced[[#This Row],[Assessed HS]]="&lt;5",2.5,IF(CentrepointSourced[[#This Row],[Assessed HS]]="&lt;10",5,VALUE(TRIM(CentrepointSourced[[#This Row],[Assessed HS]])))))</f>
        <v>0</v>
      </c>
      <c r="V349" s="43">
        <f>IF(TRIM(CentrepointSourced[[#This Row],[Presented CS]])="",0,IF(CentrepointSourced[[#This Row],[Presented CS]]="&lt;5",2.5,IF(CentrepointSourced[[#This Row],[Presented CS]]="&lt;10",5,VALUE(TRIM(CentrepointSourced[[#This Row],[Presented CS]])))))</f>
        <v>0</v>
      </c>
      <c r="W349" s="43">
        <f>IF(TRIM(CentrepointSourced[[#This Row],[Assessed CS]])="",0,IF(CentrepointSourced[[#This Row],[Assessed CS]]="&lt;5",2.5,IF(CentrepointSourced[[#This Row],[Assessed CS]]="&lt;10",5,VALUE(TRIM(CentrepointSourced[[#This Row],[Assessed CS]])))))</f>
        <v>0</v>
      </c>
      <c r="X349" s="106">
        <f>IF(CentrepointSourced[[#This Row],[Age]]="16-17",CentrepointSourced[[#This Row],[Presented HS DQ]],0)</f>
        <v>36</v>
      </c>
      <c r="Y349" s="106">
        <f>IF(CentrepointSourced[[#This Row],[Age]]="16-24",CentrepointSourced[[#This Row],[Presented HS DQ]],0)</f>
        <v>0</v>
      </c>
      <c r="Z349" s="106">
        <f>IF(CentrepointSourced[[#This Row],[Age]]="18-24",CentrepointSourced[[#This Row],[Presented HS DQ]],0)</f>
        <v>0</v>
      </c>
      <c r="AA349" s="106">
        <f>IF(CentrepointSourced[[#This Row],[Age]]="16-17",CentrepointSourced[[#This Row],[Presented CS DQ]],0)</f>
        <v>0</v>
      </c>
      <c r="AB349" s="106">
        <f>IF(CentrepointSourced[[#This Row],[Age]]="16-24",CentrepointSourced[[#This Row],[Presented CS DQ]],0)</f>
        <v>0</v>
      </c>
      <c r="AC349" s="106">
        <f>IF(CentrepointSourced[[#This Row],[Age]]="18-24",CentrepointSourced[[#This Row],[Presented CS DQ]],0)</f>
        <v>0</v>
      </c>
      <c r="AD349" s="107">
        <f>IF(CentrepointSourced[[#This Row],[Age]]="16-17",CentrepointSourced[[#This Row],[Assessed HS DQ]],0)</f>
        <v>0</v>
      </c>
      <c r="AE349" s="107">
        <f>IF(CentrepointSourced[[#This Row],[Age]]="16-24",CentrepointSourced[[#This Row],[Assessed HS DQ]],0)</f>
        <v>0</v>
      </c>
      <c r="AF349" s="107">
        <f>IF(CentrepointSourced[[#This Row],[Age]]="18-24",CentrepointSourced[[#This Row],[Assessed HS DQ]],0)</f>
        <v>0</v>
      </c>
      <c r="AG349" s="107">
        <f>IF(CentrepointSourced[[#This Row],[Age]]="16-17",CentrepointSourced[[#This Row],[Assessed CS DQ]],0)</f>
        <v>0</v>
      </c>
      <c r="AH349" s="107">
        <f>IF(CentrepointSourced[[#This Row],[Age]]="16-24",CentrepointSourced[[#This Row],[Assessed CS DQ]],0)</f>
        <v>0</v>
      </c>
      <c r="AI349" s="107">
        <f>IF(CentrepointSourced[[#This Row],[Age]]="18-24",CentrepointSourced[[#This Row],[Assessed CS DQ]],0)</f>
        <v>0</v>
      </c>
    </row>
    <row r="350" spans="1:35" customFormat="1" ht="13.5" customHeight="1">
      <c r="A350" s="45" t="s">
        <v>40</v>
      </c>
      <c r="B350" s="62" t="s">
        <v>72</v>
      </c>
      <c r="C350" s="45" t="s">
        <v>42</v>
      </c>
      <c r="D350" s="62"/>
      <c r="E350" s="67">
        <v>2014</v>
      </c>
      <c r="F350" s="67" t="s">
        <v>26</v>
      </c>
      <c r="G350" s="67"/>
      <c r="H350" s="68"/>
      <c r="I350" s="67"/>
      <c r="J350" s="45"/>
      <c r="K350" s="45"/>
      <c r="L350" s="45"/>
      <c r="M350" s="45"/>
      <c r="N350" s="45"/>
      <c r="O350" s="45"/>
      <c r="P350" s="45"/>
      <c r="Q350" s="43" t="str">
        <f>IF(CentrepointSourced[[#This Row],[Country]]="Northern Ireland","Northern Ireland",IFERROR(VLOOKUP(CentrepointSourced[[#This Row],[Local Authority]],LKP_LANameDQ[],2,FALSE),CentrepointSourced[[#This Row],[Local Authority]]))</f>
        <v>Eastbourne</v>
      </c>
      <c r="R350" s="43" t="str">
        <f>IF(CentrepointSourced[[#This Row],[LA type]]="County","",INDEX(ConsolGeog[lad14cd],MATCH(CentrepointSourced[[#This Row],[Local Authority DQ]],ConsolGeog[la_name],0)))</f>
        <v>E07000061</v>
      </c>
      <c r="S350" s="43" t="str">
        <f>IF(OR(CentrepointSourced[[#This Row],[Country]]="Northern Ireland",CentrepointSourced[[#This Row],[Country]]="Scotland",CentrepointSourced[[#This Row],[Country]]="Wales"),"Local Authority",CentrepointSourced[[#This Row],[LA type]])</f>
        <v>District</v>
      </c>
      <c r="T350" s="43">
        <f>IF(TRIM(CentrepointSourced[[#This Row],[Presented HS]])="",0,IF(CentrepointSourced[[#This Row],[Presented HS]]="&lt;5",2.5,IF(CentrepointSourced[[#This Row],[Presented HS]]="&lt;10",5,VALUE(TRIM(CentrepointSourced[[#This Row],[Presented HS]])))))</f>
        <v>0</v>
      </c>
      <c r="U350" s="43">
        <f>IF(TRIM(CentrepointSourced[[#This Row],[Assessed HS]])="",0,IF(CentrepointSourced[[#This Row],[Assessed HS]]="&lt;5",2.5,IF(CentrepointSourced[[#This Row],[Assessed HS]]="&lt;10",5,VALUE(TRIM(CentrepointSourced[[#This Row],[Assessed HS]])))))</f>
        <v>0</v>
      </c>
      <c r="V350" s="43">
        <f>IF(TRIM(CentrepointSourced[[#This Row],[Presented CS]])="",0,IF(CentrepointSourced[[#This Row],[Presented CS]]="&lt;5",2.5,IF(CentrepointSourced[[#This Row],[Presented CS]]="&lt;10",5,VALUE(TRIM(CentrepointSourced[[#This Row],[Presented CS]])))))</f>
        <v>0</v>
      </c>
      <c r="W350" s="43">
        <f>IF(TRIM(CentrepointSourced[[#This Row],[Assessed CS]])="",0,IF(CentrepointSourced[[#This Row],[Assessed CS]]="&lt;5",2.5,IF(CentrepointSourced[[#This Row],[Assessed CS]]="&lt;10",5,VALUE(TRIM(CentrepointSourced[[#This Row],[Assessed CS]])))))</f>
        <v>0</v>
      </c>
      <c r="X350" s="106">
        <f>IF(CentrepointSourced[[#This Row],[Age]]="16-17",CentrepointSourced[[#This Row],[Presented HS DQ]],0)</f>
        <v>0</v>
      </c>
      <c r="Y350" s="106">
        <f>IF(CentrepointSourced[[#This Row],[Age]]="16-24",CentrepointSourced[[#This Row],[Presented HS DQ]],0)</f>
        <v>0</v>
      </c>
      <c r="Z350" s="106">
        <f>IF(CentrepointSourced[[#This Row],[Age]]="18-24",CentrepointSourced[[#This Row],[Presented HS DQ]],0)</f>
        <v>0</v>
      </c>
      <c r="AA350" s="106">
        <f>IF(CentrepointSourced[[#This Row],[Age]]="16-17",CentrepointSourced[[#This Row],[Presented CS DQ]],0)</f>
        <v>0</v>
      </c>
      <c r="AB350" s="106">
        <f>IF(CentrepointSourced[[#This Row],[Age]]="16-24",CentrepointSourced[[#This Row],[Presented CS DQ]],0)</f>
        <v>0</v>
      </c>
      <c r="AC350" s="106">
        <f>IF(CentrepointSourced[[#This Row],[Age]]="18-24",CentrepointSourced[[#This Row],[Presented CS DQ]],0)</f>
        <v>0</v>
      </c>
      <c r="AD350" s="107">
        <f>IF(CentrepointSourced[[#This Row],[Age]]="16-17",CentrepointSourced[[#This Row],[Assessed HS DQ]],0)</f>
        <v>0</v>
      </c>
      <c r="AE350" s="107">
        <f>IF(CentrepointSourced[[#This Row],[Age]]="16-24",CentrepointSourced[[#This Row],[Assessed HS DQ]],0)</f>
        <v>0</v>
      </c>
      <c r="AF350" s="107">
        <f>IF(CentrepointSourced[[#This Row],[Age]]="18-24",CentrepointSourced[[#This Row],[Assessed HS DQ]],0)</f>
        <v>0</v>
      </c>
      <c r="AG350" s="107">
        <f>IF(CentrepointSourced[[#This Row],[Age]]="16-17",CentrepointSourced[[#This Row],[Assessed CS DQ]],0)</f>
        <v>0</v>
      </c>
      <c r="AH350" s="107">
        <f>IF(CentrepointSourced[[#This Row],[Age]]="16-24",CentrepointSourced[[#This Row],[Assessed CS DQ]],0)</f>
        <v>0</v>
      </c>
      <c r="AI350" s="107">
        <f>IF(CentrepointSourced[[#This Row],[Age]]="18-24",CentrepointSourced[[#This Row],[Assessed CS DQ]],0)</f>
        <v>0</v>
      </c>
    </row>
    <row r="351" spans="1:35" customFormat="1" ht="13.5" customHeight="1">
      <c r="A351" s="45" t="s">
        <v>40</v>
      </c>
      <c r="B351" s="62" t="s">
        <v>47</v>
      </c>
      <c r="C351" s="45" t="s">
        <v>42</v>
      </c>
      <c r="D351" s="62"/>
      <c r="E351" s="67">
        <v>2012</v>
      </c>
      <c r="F351" s="67" t="s">
        <v>25</v>
      </c>
      <c r="G351" s="67"/>
      <c r="H351" s="68">
        <v>4</v>
      </c>
      <c r="I351" s="67">
        <v>1</v>
      </c>
      <c r="J351" s="45"/>
      <c r="K351" s="45"/>
      <c r="L351" s="45"/>
      <c r="M351" s="45"/>
      <c r="N351" s="45"/>
      <c r="O351" s="45"/>
      <c r="P351" s="45"/>
      <c r="Q351" s="43" t="str">
        <f>IF(CentrepointSourced[[#This Row],[Country]]="Northern Ireland","Northern Ireland",IFERROR(VLOOKUP(CentrepointSourced[[#This Row],[Local Authority]],LKP_LANameDQ[],2,FALSE),CentrepointSourced[[#This Row],[Local Authority]]))</f>
        <v>Eastleigh</v>
      </c>
      <c r="R351" s="43" t="str">
        <f>IF(CentrepointSourced[[#This Row],[LA type]]="County","",INDEX(ConsolGeog[lad14cd],MATCH(CentrepointSourced[[#This Row],[Local Authority DQ]],ConsolGeog[la_name],0)))</f>
        <v>E07000086</v>
      </c>
      <c r="S351" s="43" t="str">
        <f>IF(OR(CentrepointSourced[[#This Row],[Country]]="Northern Ireland",CentrepointSourced[[#This Row],[Country]]="Scotland",CentrepointSourced[[#This Row],[Country]]="Wales"),"Local Authority",CentrepointSourced[[#This Row],[LA type]])</f>
        <v>District</v>
      </c>
      <c r="T351" s="43">
        <f>IF(TRIM(CentrepointSourced[[#This Row],[Presented HS]])="",0,IF(CentrepointSourced[[#This Row],[Presented HS]]="&lt;5",2.5,IF(CentrepointSourced[[#This Row],[Presented HS]]="&lt;10",5,VALUE(TRIM(CentrepointSourced[[#This Row],[Presented HS]])))))</f>
        <v>0</v>
      </c>
      <c r="U351" s="43">
        <f>IF(TRIM(CentrepointSourced[[#This Row],[Assessed HS]])="",0,IF(CentrepointSourced[[#This Row],[Assessed HS]]="&lt;5",2.5,IF(CentrepointSourced[[#This Row],[Assessed HS]]="&lt;10",5,VALUE(TRIM(CentrepointSourced[[#This Row],[Assessed HS]])))))</f>
        <v>4</v>
      </c>
      <c r="V351" s="43">
        <f>IF(TRIM(CentrepointSourced[[#This Row],[Presented CS]])="",0,IF(CentrepointSourced[[#This Row],[Presented CS]]="&lt;5",2.5,IF(CentrepointSourced[[#This Row],[Presented CS]]="&lt;10",5,VALUE(TRIM(CentrepointSourced[[#This Row],[Presented CS]])))))</f>
        <v>0</v>
      </c>
      <c r="W351" s="43">
        <f>IF(TRIM(CentrepointSourced[[#This Row],[Assessed CS]])="",0,IF(CentrepointSourced[[#This Row],[Assessed CS]]="&lt;5",2.5,IF(CentrepointSourced[[#This Row],[Assessed CS]]="&lt;10",5,VALUE(TRIM(CentrepointSourced[[#This Row],[Assessed CS]])))))</f>
        <v>0</v>
      </c>
      <c r="X351" s="106">
        <f>IF(CentrepointSourced[[#This Row],[Age]]="16-17",CentrepointSourced[[#This Row],[Presented HS DQ]],0)</f>
        <v>0</v>
      </c>
      <c r="Y351" s="106">
        <f>IF(CentrepointSourced[[#This Row],[Age]]="16-24",CentrepointSourced[[#This Row],[Presented HS DQ]],0)</f>
        <v>0</v>
      </c>
      <c r="Z351" s="106">
        <f>IF(CentrepointSourced[[#This Row],[Age]]="18-24",CentrepointSourced[[#This Row],[Presented HS DQ]],0)</f>
        <v>0</v>
      </c>
      <c r="AA351" s="106">
        <f>IF(CentrepointSourced[[#This Row],[Age]]="16-17",CentrepointSourced[[#This Row],[Presented CS DQ]],0)</f>
        <v>0</v>
      </c>
      <c r="AB351" s="106">
        <f>IF(CentrepointSourced[[#This Row],[Age]]="16-24",CentrepointSourced[[#This Row],[Presented CS DQ]],0)</f>
        <v>0</v>
      </c>
      <c r="AC351" s="106">
        <f>IF(CentrepointSourced[[#This Row],[Age]]="18-24",CentrepointSourced[[#This Row],[Presented CS DQ]],0)</f>
        <v>0</v>
      </c>
      <c r="AD351" s="107">
        <f>IF(CentrepointSourced[[#This Row],[Age]]="16-17",CentrepointSourced[[#This Row],[Assessed HS DQ]],0)</f>
        <v>4</v>
      </c>
      <c r="AE351" s="107">
        <f>IF(CentrepointSourced[[#This Row],[Age]]="16-24",CentrepointSourced[[#This Row],[Assessed HS DQ]],0)</f>
        <v>0</v>
      </c>
      <c r="AF351" s="107">
        <f>IF(CentrepointSourced[[#This Row],[Age]]="18-24",CentrepointSourced[[#This Row],[Assessed HS DQ]],0)</f>
        <v>0</v>
      </c>
      <c r="AG351" s="107">
        <f>IF(CentrepointSourced[[#This Row],[Age]]="16-17",CentrepointSourced[[#This Row],[Assessed CS DQ]],0)</f>
        <v>0</v>
      </c>
      <c r="AH351" s="107">
        <f>IF(CentrepointSourced[[#This Row],[Age]]="16-24",CentrepointSourced[[#This Row],[Assessed CS DQ]],0)</f>
        <v>0</v>
      </c>
      <c r="AI351" s="107">
        <f>IF(CentrepointSourced[[#This Row],[Age]]="18-24",CentrepointSourced[[#This Row],[Assessed CS DQ]],0)</f>
        <v>0</v>
      </c>
    </row>
    <row r="352" spans="1:35" customFormat="1" ht="13.5" customHeight="1">
      <c r="A352" s="45" t="s">
        <v>40</v>
      </c>
      <c r="B352" s="62" t="s">
        <v>47</v>
      </c>
      <c r="C352" s="45" t="s">
        <v>42</v>
      </c>
      <c r="D352" s="62"/>
      <c r="E352" s="67">
        <v>2012</v>
      </c>
      <c r="F352" s="67" t="s">
        <v>26</v>
      </c>
      <c r="G352" s="67"/>
      <c r="H352" s="68">
        <v>22</v>
      </c>
      <c r="I352" s="67">
        <v>14</v>
      </c>
      <c r="J352" s="45"/>
      <c r="K352" s="45"/>
      <c r="L352" s="45"/>
      <c r="M352" s="45"/>
      <c r="N352" s="45"/>
      <c r="O352" s="45"/>
      <c r="P352" s="45"/>
      <c r="Q352" s="41" t="str">
        <f>IF(CentrepointSourced[[#This Row],[Country]]="Northern Ireland","Northern Ireland",IFERROR(VLOOKUP(CentrepointSourced[[#This Row],[Local Authority]],LKP_LANameDQ[],2,FALSE),CentrepointSourced[[#This Row],[Local Authority]]))</f>
        <v>Eastleigh</v>
      </c>
      <c r="R352" s="41" t="str">
        <f>IF(CentrepointSourced[[#This Row],[LA type]]="County","",INDEX(ConsolGeog[lad14cd],MATCH(CentrepointSourced[[#This Row],[Local Authority DQ]],ConsolGeog[la_name],0)))</f>
        <v>E07000086</v>
      </c>
      <c r="S352" s="41" t="str">
        <f>IF(OR(CentrepointSourced[[#This Row],[Country]]="Northern Ireland",CentrepointSourced[[#This Row],[Country]]="Scotland",CentrepointSourced[[#This Row],[Country]]="Wales"),"Local Authority",CentrepointSourced[[#This Row],[LA type]])</f>
        <v>District</v>
      </c>
      <c r="T352" s="41">
        <f>IF(TRIM(CentrepointSourced[[#This Row],[Presented HS]])="",0,IF(CentrepointSourced[[#This Row],[Presented HS]]="&lt;5",2.5,IF(CentrepointSourced[[#This Row],[Presented HS]]="&lt;10",5,VALUE(TRIM(CentrepointSourced[[#This Row],[Presented HS]])))))</f>
        <v>0</v>
      </c>
      <c r="U352" s="41">
        <f>IF(TRIM(CentrepointSourced[[#This Row],[Assessed HS]])="",0,IF(CentrepointSourced[[#This Row],[Assessed HS]]="&lt;5",2.5,IF(CentrepointSourced[[#This Row],[Assessed HS]]="&lt;10",5,VALUE(TRIM(CentrepointSourced[[#This Row],[Assessed HS]])))))</f>
        <v>22</v>
      </c>
      <c r="V352" s="41">
        <f>IF(TRIM(CentrepointSourced[[#This Row],[Presented CS]])="",0,IF(CentrepointSourced[[#This Row],[Presented CS]]="&lt;5",2.5,IF(CentrepointSourced[[#This Row],[Presented CS]]="&lt;10",5,VALUE(TRIM(CentrepointSourced[[#This Row],[Presented CS]])))))</f>
        <v>0</v>
      </c>
      <c r="W352" s="41">
        <f>IF(TRIM(CentrepointSourced[[#This Row],[Assessed CS]])="",0,IF(CentrepointSourced[[#This Row],[Assessed CS]]="&lt;5",2.5,IF(CentrepointSourced[[#This Row],[Assessed CS]]="&lt;10",5,VALUE(TRIM(CentrepointSourced[[#This Row],[Assessed CS]])))))</f>
        <v>0</v>
      </c>
      <c r="X352" s="106">
        <f>IF(CentrepointSourced[[#This Row],[Age]]="16-17",CentrepointSourced[[#This Row],[Presented HS DQ]],0)</f>
        <v>0</v>
      </c>
      <c r="Y352" s="106">
        <f>IF(CentrepointSourced[[#This Row],[Age]]="16-24",CentrepointSourced[[#This Row],[Presented HS DQ]],0)</f>
        <v>0</v>
      </c>
      <c r="Z352" s="106">
        <f>IF(CentrepointSourced[[#This Row],[Age]]="18-24",CentrepointSourced[[#This Row],[Presented HS DQ]],0)</f>
        <v>0</v>
      </c>
      <c r="AA352" s="106">
        <f>IF(CentrepointSourced[[#This Row],[Age]]="16-17",CentrepointSourced[[#This Row],[Presented CS DQ]],0)</f>
        <v>0</v>
      </c>
      <c r="AB352" s="106">
        <f>IF(CentrepointSourced[[#This Row],[Age]]="16-24",CentrepointSourced[[#This Row],[Presented CS DQ]],0)</f>
        <v>0</v>
      </c>
      <c r="AC352" s="106">
        <f>IF(CentrepointSourced[[#This Row],[Age]]="18-24",CentrepointSourced[[#This Row],[Presented CS DQ]],0)</f>
        <v>0</v>
      </c>
      <c r="AD352" s="107">
        <f>IF(CentrepointSourced[[#This Row],[Age]]="16-17",CentrepointSourced[[#This Row],[Assessed HS DQ]],0)</f>
        <v>0</v>
      </c>
      <c r="AE352" s="107">
        <f>IF(CentrepointSourced[[#This Row],[Age]]="16-24",CentrepointSourced[[#This Row],[Assessed HS DQ]],0)</f>
        <v>0</v>
      </c>
      <c r="AF352" s="107">
        <f>IF(CentrepointSourced[[#This Row],[Age]]="18-24",CentrepointSourced[[#This Row],[Assessed HS DQ]],0)</f>
        <v>22</v>
      </c>
      <c r="AG352" s="107">
        <f>IF(CentrepointSourced[[#This Row],[Age]]="16-17",CentrepointSourced[[#This Row],[Assessed CS DQ]],0)</f>
        <v>0</v>
      </c>
      <c r="AH352" s="107">
        <f>IF(CentrepointSourced[[#This Row],[Age]]="16-24",CentrepointSourced[[#This Row],[Assessed CS DQ]],0)</f>
        <v>0</v>
      </c>
      <c r="AI352" s="107">
        <f>IF(CentrepointSourced[[#This Row],[Age]]="18-24",CentrepointSourced[[#This Row],[Assessed CS DQ]],0)</f>
        <v>0</v>
      </c>
    </row>
    <row r="353" spans="1:35" customFormat="1" ht="13.5" customHeight="1">
      <c r="A353" s="45" t="s">
        <v>40</v>
      </c>
      <c r="B353" s="62" t="s">
        <v>47</v>
      </c>
      <c r="C353" s="45" t="s">
        <v>42</v>
      </c>
      <c r="D353" s="62"/>
      <c r="E353" s="67">
        <v>2013</v>
      </c>
      <c r="F353" s="67" t="s">
        <v>25</v>
      </c>
      <c r="G353" s="67"/>
      <c r="H353" s="68">
        <v>3</v>
      </c>
      <c r="I353" s="67">
        <v>2</v>
      </c>
      <c r="J353" s="45"/>
      <c r="K353" s="45"/>
      <c r="L353" s="45"/>
      <c r="M353" s="45"/>
      <c r="N353" s="45"/>
      <c r="O353" s="45"/>
      <c r="P353" s="45"/>
      <c r="Q353" s="41" t="str">
        <f>IF(CentrepointSourced[[#This Row],[Country]]="Northern Ireland","Northern Ireland",IFERROR(VLOOKUP(CentrepointSourced[[#This Row],[Local Authority]],LKP_LANameDQ[],2,FALSE),CentrepointSourced[[#This Row],[Local Authority]]))</f>
        <v>Eastleigh</v>
      </c>
      <c r="R353" s="41" t="str">
        <f>IF(CentrepointSourced[[#This Row],[LA type]]="County","",INDEX(ConsolGeog[lad14cd],MATCH(CentrepointSourced[[#This Row],[Local Authority DQ]],ConsolGeog[la_name],0)))</f>
        <v>E07000086</v>
      </c>
      <c r="S353" s="41" t="str">
        <f>IF(OR(CentrepointSourced[[#This Row],[Country]]="Northern Ireland",CentrepointSourced[[#This Row],[Country]]="Scotland",CentrepointSourced[[#This Row],[Country]]="Wales"),"Local Authority",CentrepointSourced[[#This Row],[LA type]])</f>
        <v>District</v>
      </c>
      <c r="T353" s="41">
        <f>IF(TRIM(CentrepointSourced[[#This Row],[Presented HS]])="",0,IF(CentrepointSourced[[#This Row],[Presented HS]]="&lt;5",2.5,IF(CentrepointSourced[[#This Row],[Presented HS]]="&lt;10",5,VALUE(TRIM(CentrepointSourced[[#This Row],[Presented HS]])))))</f>
        <v>0</v>
      </c>
      <c r="U353" s="41">
        <f>IF(TRIM(CentrepointSourced[[#This Row],[Assessed HS]])="",0,IF(CentrepointSourced[[#This Row],[Assessed HS]]="&lt;5",2.5,IF(CentrepointSourced[[#This Row],[Assessed HS]]="&lt;10",5,VALUE(TRIM(CentrepointSourced[[#This Row],[Assessed HS]])))))</f>
        <v>3</v>
      </c>
      <c r="V353" s="41">
        <f>IF(TRIM(CentrepointSourced[[#This Row],[Presented CS]])="",0,IF(CentrepointSourced[[#This Row],[Presented CS]]="&lt;5",2.5,IF(CentrepointSourced[[#This Row],[Presented CS]]="&lt;10",5,VALUE(TRIM(CentrepointSourced[[#This Row],[Presented CS]])))))</f>
        <v>0</v>
      </c>
      <c r="W353" s="41">
        <f>IF(TRIM(CentrepointSourced[[#This Row],[Assessed CS]])="",0,IF(CentrepointSourced[[#This Row],[Assessed CS]]="&lt;5",2.5,IF(CentrepointSourced[[#This Row],[Assessed CS]]="&lt;10",5,VALUE(TRIM(CentrepointSourced[[#This Row],[Assessed CS]])))))</f>
        <v>0</v>
      </c>
      <c r="X353" s="106">
        <f>IF(CentrepointSourced[[#This Row],[Age]]="16-17",CentrepointSourced[[#This Row],[Presented HS DQ]],0)</f>
        <v>0</v>
      </c>
      <c r="Y353" s="106">
        <f>IF(CentrepointSourced[[#This Row],[Age]]="16-24",CentrepointSourced[[#This Row],[Presented HS DQ]],0)</f>
        <v>0</v>
      </c>
      <c r="Z353" s="106">
        <f>IF(CentrepointSourced[[#This Row],[Age]]="18-24",CentrepointSourced[[#This Row],[Presented HS DQ]],0)</f>
        <v>0</v>
      </c>
      <c r="AA353" s="106">
        <f>IF(CentrepointSourced[[#This Row],[Age]]="16-17",CentrepointSourced[[#This Row],[Presented CS DQ]],0)</f>
        <v>0</v>
      </c>
      <c r="AB353" s="106">
        <f>IF(CentrepointSourced[[#This Row],[Age]]="16-24",CentrepointSourced[[#This Row],[Presented CS DQ]],0)</f>
        <v>0</v>
      </c>
      <c r="AC353" s="106">
        <f>IF(CentrepointSourced[[#This Row],[Age]]="18-24",CentrepointSourced[[#This Row],[Presented CS DQ]],0)</f>
        <v>0</v>
      </c>
      <c r="AD353" s="107">
        <f>IF(CentrepointSourced[[#This Row],[Age]]="16-17",CentrepointSourced[[#This Row],[Assessed HS DQ]],0)</f>
        <v>3</v>
      </c>
      <c r="AE353" s="107">
        <f>IF(CentrepointSourced[[#This Row],[Age]]="16-24",CentrepointSourced[[#This Row],[Assessed HS DQ]],0)</f>
        <v>0</v>
      </c>
      <c r="AF353" s="107">
        <f>IF(CentrepointSourced[[#This Row],[Age]]="18-24",CentrepointSourced[[#This Row],[Assessed HS DQ]],0)</f>
        <v>0</v>
      </c>
      <c r="AG353" s="107">
        <f>IF(CentrepointSourced[[#This Row],[Age]]="16-17",CentrepointSourced[[#This Row],[Assessed CS DQ]],0)</f>
        <v>0</v>
      </c>
      <c r="AH353" s="107">
        <f>IF(CentrepointSourced[[#This Row],[Age]]="16-24",CentrepointSourced[[#This Row],[Assessed CS DQ]],0)</f>
        <v>0</v>
      </c>
      <c r="AI353" s="107">
        <f>IF(CentrepointSourced[[#This Row],[Age]]="18-24",CentrepointSourced[[#This Row],[Assessed CS DQ]],0)</f>
        <v>0</v>
      </c>
    </row>
    <row r="354" spans="1:35" customFormat="1" ht="13.5" customHeight="1">
      <c r="A354" s="45" t="s">
        <v>40</v>
      </c>
      <c r="B354" s="62" t="s">
        <v>47</v>
      </c>
      <c r="C354" s="45" t="s">
        <v>42</v>
      </c>
      <c r="D354" s="62"/>
      <c r="E354" s="67">
        <v>2013</v>
      </c>
      <c r="F354" s="67" t="s">
        <v>26</v>
      </c>
      <c r="G354" s="67"/>
      <c r="H354" s="68">
        <v>21</v>
      </c>
      <c r="I354" s="67">
        <v>3</v>
      </c>
      <c r="J354" s="45"/>
      <c r="K354" s="45"/>
      <c r="L354" s="45"/>
      <c r="M354" s="45"/>
      <c r="N354" s="45"/>
      <c r="O354" s="45"/>
      <c r="P354" s="45"/>
      <c r="Q354" s="41" t="str">
        <f>IF(CentrepointSourced[[#This Row],[Country]]="Northern Ireland","Northern Ireland",IFERROR(VLOOKUP(CentrepointSourced[[#This Row],[Local Authority]],LKP_LANameDQ[],2,FALSE),CentrepointSourced[[#This Row],[Local Authority]]))</f>
        <v>Eastleigh</v>
      </c>
      <c r="R354" s="41" t="str">
        <f>IF(CentrepointSourced[[#This Row],[LA type]]="County","",INDEX(ConsolGeog[lad14cd],MATCH(CentrepointSourced[[#This Row],[Local Authority DQ]],ConsolGeog[la_name],0)))</f>
        <v>E07000086</v>
      </c>
      <c r="S354" s="41" t="str">
        <f>IF(OR(CentrepointSourced[[#This Row],[Country]]="Northern Ireland",CentrepointSourced[[#This Row],[Country]]="Scotland",CentrepointSourced[[#This Row],[Country]]="Wales"),"Local Authority",CentrepointSourced[[#This Row],[LA type]])</f>
        <v>District</v>
      </c>
      <c r="T354" s="41">
        <f>IF(TRIM(CentrepointSourced[[#This Row],[Presented HS]])="",0,IF(CentrepointSourced[[#This Row],[Presented HS]]="&lt;5",2.5,IF(CentrepointSourced[[#This Row],[Presented HS]]="&lt;10",5,VALUE(TRIM(CentrepointSourced[[#This Row],[Presented HS]])))))</f>
        <v>0</v>
      </c>
      <c r="U354" s="41">
        <f>IF(TRIM(CentrepointSourced[[#This Row],[Assessed HS]])="",0,IF(CentrepointSourced[[#This Row],[Assessed HS]]="&lt;5",2.5,IF(CentrepointSourced[[#This Row],[Assessed HS]]="&lt;10",5,VALUE(TRIM(CentrepointSourced[[#This Row],[Assessed HS]])))))</f>
        <v>21</v>
      </c>
      <c r="V354" s="41">
        <f>IF(TRIM(CentrepointSourced[[#This Row],[Presented CS]])="",0,IF(CentrepointSourced[[#This Row],[Presented CS]]="&lt;5",2.5,IF(CentrepointSourced[[#This Row],[Presented CS]]="&lt;10",5,VALUE(TRIM(CentrepointSourced[[#This Row],[Presented CS]])))))</f>
        <v>0</v>
      </c>
      <c r="W354" s="41">
        <f>IF(TRIM(CentrepointSourced[[#This Row],[Assessed CS]])="",0,IF(CentrepointSourced[[#This Row],[Assessed CS]]="&lt;5",2.5,IF(CentrepointSourced[[#This Row],[Assessed CS]]="&lt;10",5,VALUE(TRIM(CentrepointSourced[[#This Row],[Assessed CS]])))))</f>
        <v>0</v>
      </c>
      <c r="X354" s="106">
        <f>IF(CentrepointSourced[[#This Row],[Age]]="16-17",CentrepointSourced[[#This Row],[Presented HS DQ]],0)</f>
        <v>0</v>
      </c>
      <c r="Y354" s="106">
        <f>IF(CentrepointSourced[[#This Row],[Age]]="16-24",CentrepointSourced[[#This Row],[Presented HS DQ]],0)</f>
        <v>0</v>
      </c>
      <c r="Z354" s="106">
        <f>IF(CentrepointSourced[[#This Row],[Age]]="18-24",CentrepointSourced[[#This Row],[Presented HS DQ]],0)</f>
        <v>0</v>
      </c>
      <c r="AA354" s="106">
        <f>IF(CentrepointSourced[[#This Row],[Age]]="16-17",CentrepointSourced[[#This Row],[Presented CS DQ]],0)</f>
        <v>0</v>
      </c>
      <c r="AB354" s="106">
        <f>IF(CentrepointSourced[[#This Row],[Age]]="16-24",CentrepointSourced[[#This Row],[Presented CS DQ]],0)</f>
        <v>0</v>
      </c>
      <c r="AC354" s="106">
        <f>IF(CentrepointSourced[[#This Row],[Age]]="18-24",CentrepointSourced[[#This Row],[Presented CS DQ]],0)</f>
        <v>0</v>
      </c>
      <c r="AD354" s="107">
        <f>IF(CentrepointSourced[[#This Row],[Age]]="16-17",CentrepointSourced[[#This Row],[Assessed HS DQ]],0)</f>
        <v>0</v>
      </c>
      <c r="AE354" s="107">
        <f>IF(CentrepointSourced[[#This Row],[Age]]="16-24",CentrepointSourced[[#This Row],[Assessed HS DQ]],0)</f>
        <v>0</v>
      </c>
      <c r="AF354" s="107">
        <f>IF(CentrepointSourced[[#This Row],[Age]]="18-24",CentrepointSourced[[#This Row],[Assessed HS DQ]],0)</f>
        <v>21</v>
      </c>
      <c r="AG354" s="107">
        <f>IF(CentrepointSourced[[#This Row],[Age]]="16-17",CentrepointSourced[[#This Row],[Assessed CS DQ]],0)</f>
        <v>0</v>
      </c>
      <c r="AH354" s="107">
        <f>IF(CentrepointSourced[[#This Row],[Age]]="16-24",CentrepointSourced[[#This Row],[Assessed CS DQ]],0)</f>
        <v>0</v>
      </c>
      <c r="AI354" s="107">
        <f>IF(CentrepointSourced[[#This Row],[Age]]="18-24",CentrepointSourced[[#This Row],[Assessed CS DQ]],0)</f>
        <v>0</v>
      </c>
    </row>
    <row r="355" spans="1:35" customFormat="1" ht="13.5" customHeight="1">
      <c r="A355" s="45" t="s">
        <v>40</v>
      </c>
      <c r="B355" s="62" t="s">
        <v>47</v>
      </c>
      <c r="C355" s="45" t="s">
        <v>42</v>
      </c>
      <c r="D355" s="62"/>
      <c r="E355" s="67">
        <v>2014</v>
      </c>
      <c r="F355" s="67" t="s">
        <v>25</v>
      </c>
      <c r="G355" s="67"/>
      <c r="H355" s="68">
        <v>1</v>
      </c>
      <c r="I355" s="67">
        <v>0</v>
      </c>
      <c r="J355" s="45"/>
      <c r="K355" s="45"/>
      <c r="L355" s="45"/>
      <c r="M355" s="45"/>
      <c r="N355" s="45"/>
      <c r="O355" s="45"/>
      <c r="P355" s="45"/>
      <c r="Q355" s="41" t="str">
        <f>IF(CentrepointSourced[[#This Row],[Country]]="Northern Ireland","Northern Ireland",IFERROR(VLOOKUP(CentrepointSourced[[#This Row],[Local Authority]],LKP_LANameDQ[],2,FALSE),CentrepointSourced[[#This Row],[Local Authority]]))</f>
        <v>Eastleigh</v>
      </c>
      <c r="R355" s="41" t="str">
        <f>IF(CentrepointSourced[[#This Row],[LA type]]="County","",INDEX(ConsolGeog[lad14cd],MATCH(CentrepointSourced[[#This Row],[Local Authority DQ]],ConsolGeog[la_name],0)))</f>
        <v>E07000086</v>
      </c>
      <c r="S355" s="41" t="str">
        <f>IF(OR(CentrepointSourced[[#This Row],[Country]]="Northern Ireland",CentrepointSourced[[#This Row],[Country]]="Scotland",CentrepointSourced[[#This Row],[Country]]="Wales"),"Local Authority",CentrepointSourced[[#This Row],[LA type]])</f>
        <v>District</v>
      </c>
      <c r="T355" s="41">
        <f>IF(TRIM(CentrepointSourced[[#This Row],[Presented HS]])="",0,IF(CentrepointSourced[[#This Row],[Presented HS]]="&lt;5",2.5,IF(CentrepointSourced[[#This Row],[Presented HS]]="&lt;10",5,VALUE(TRIM(CentrepointSourced[[#This Row],[Presented HS]])))))</f>
        <v>0</v>
      </c>
      <c r="U355" s="41">
        <f>IF(TRIM(CentrepointSourced[[#This Row],[Assessed HS]])="",0,IF(CentrepointSourced[[#This Row],[Assessed HS]]="&lt;5",2.5,IF(CentrepointSourced[[#This Row],[Assessed HS]]="&lt;10",5,VALUE(TRIM(CentrepointSourced[[#This Row],[Assessed HS]])))))</f>
        <v>1</v>
      </c>
      <c r="V355" s="41">
        <f>IF(TRIM(CentrepointSourced[[#This Row],[Presented CS]])="",0,IF(CentrepointSourced[[#This Row],[Presented CS]]="&lt;5",2.5,IF(CentrepointSourced[[#This Row],[Presented CS]]="&lt;10",5,VALUE(TRIM(CentrepointSourced[[#This Row],[Presented CS]])))))</f>
        <v>0</v>
      </c>
      <c r="W355" s="41">
        <f>IF(TRIM(CentrepointSourced[[#This Row],[Assessed CS]])="",0,IF(CentrepointSourced[[#This Row],[Assessed CS]]="&lt;5",2.5,IF(CentrepointSourced[[#This Row],[Assessed CS]]="&lt;10",5,VALUE(TRIM(CentrepointSourced[[#This Row],[Assessed CS]])))))</f>
        <v>0</v>
      </c>
      <c r="X355" s="106">
        <f>IF(CentrepointSourced[[#This Row],[Age]]="16-17",CentrepointSourced[[#This Row],[Presented HS DQ]],0)</f>
        <v>0</v>
      </c>
      <c r="Y355" s="106">
        <f>IF(CentrepointSourced[[#This Row],[Age]]="16-24",CentrepointSourced[[#This Row],[Presented HS DQ]],0)</f>
        <v>0</v>
      </c>
      <c r="Z355" s="106">
        <f>IF(CentrepointSourced[[#This Row],[Age]]="18-24",CentrepointSourced[[#This Row],[Presented HS DQ]],0)</f>
        <v>0</v>
      </c>
      <c r="AA355" s="106">
        <f>IF(CentrepointSourced[[#This Row],[Age]]="16-17",CentrepointSourced[[#This Row],[Presented CS DQ]],0)</f>
        <v>0</v>
      </c>
      <c r="AB355" s="106">
        <f>IF(CentrepointSourced[[#This Row],[Age]]="16-24",CentrepointSourced[[#This Row],[Presented CS DQ]],0)</f>
        <v>0</v>
      </c>
      <c r="AC355" s="106">
        <f>IF(CentrepointSourced[[#This Row],[Age]]="18-24",CentrepointSourced[[#This Row],[Presented CS DQ]],0)</f>
        <v>0</v>
      </c>
      <c r="AD355" s="107">
        <f>IF(CentrepointSourced[[#This Row],[Age]]="16-17",CentrepointSourced[[#This Row],[Assessed HS DQ]],0)</f>
        <v>1</v>
      </c>
      <c r="AE355" s="107">
        <f>IF(CentrepointSourced[[#This Row],[Age]]="16-24",CentrepointSourced[[#This Row],[Assessed HS DQ]],0)</f>
        <v>0</v>
      </c>
      <c r="AF355" s="107">
        <f>IF(CentrepointSourced[[#This Row],[Age]]="18-24",CentrepointSourced[[#This Row],[Assessed HS DQ]],0)</f>
        <v>0</v>
      </c>
      <c r="AG355" s="107">
        <f>IF(CentrepointSourced[[#This Row],[Age]]="16-17",CentrepointSourced[[#This Row],[Assessed CS DQ]],0)</f>
        <v>0</v>
      </c>
      <c r="AH355" s="107">
        <f>IF(CentrepointSourced[[#This Row],[Age]]="16-24",CentrepointSourced[[#This Row],[Assessed CS DQ]],0)</f>
        <v>0</v>
      </c>
      <c r="AI355" s="107">
        <f>IF(CentrepointSourced[[#This Row],[Age]]="18-24",CentrepointSourced[[#This Row],[Assessed CS DQ]],0)</f>
        <v>0</v>
      </c>
    </row>
    <row r="356" spans="1:35" customFormat="1" ht="13.5" customHeight="1">
      <c r="A356" s="45" t="s">
        <v>40</v>
      </c>
      <c r="B356" s="62" t="s">
        <v>47</v>
      </c>
      <c r="C356" s="45" t="s">
        <v>42</v>
      </c>
      <c r="D356" s="62"/>
      <c r="E356" s="67">
        <v>2014</v>
      </c>
      <c r="F356" s="67" t="s">
        <v>26</v>
      </c>
      <c r="G356" s="67"/>
      <c r="H356" s="68">
        <v>21</v>
      </c>
      <c r="I356" s="67">
        <v>8</v>
      </c>
      <c r="J356" s="45"/>
      <c r="K356" s="45"/>
      <c r="L356" s="45"/>
      <c r="M356" s="45"/>
      <c r="N356" s="45"/>
      <c r="O356" s="45"/>
      <c r="P356" s="45"/>
      <c r="Q356" s="41" t="str">
        <f>IF(CentrepointSourced[[#This Row],[Country]]="Northern Ireland","Northern Ireland",IFERROR(VLOOKUP(CentrepointSourced[[#This Row],[Local Authority]],LKP_LANameDQ[],2,FALSE),CentrepointSourced[[#This Row],[Local Authority]]))</f>
        <v>Eastleigh</v>
      </c>
      <c r="R356" s="41" t="str">
        <f>IF(CentrepointSourced[[#This Row],[LA type]]="County","",INDEX(ConsolGeog[lad14cd],MATCH(CentrepointSourced[[#This Row],[Local Authority DQ]],ConsolGeog[la_name],0)))</f>
        <v>E07000086</v>
      </c>
      <c r="S356" s="41" t="str">
        <f>IF(OR(CentrepointSourced[[#This Row],[Country]]="Northern Ireland",CentrepointSourced[[#This Row],[Country]]="Scotland",CentrepointSourced[[#This Row],[Country]]="Wales"),"Local Authority",CentrepointSourced[[#This Row],[LA type]])</f>
        <v>District</v>
      </c>
      <c r="T356" s="41">
        <f>IF(TRIM(CentrepointSourced[[#This Row],[Presented HS]])="",0,IF(CentrepointSourced[[#This Row],[Presented HS]]="&lt;5",2.5,IF(CentrepointSourced[[#This Row],[Presented HS]]="&lt;10",5,VALUE(TRIM(CentrepointSourced[[#This Row],[Presented HS]])))))</f>
        <v>0</v>
      </c>
      <c r="U356" s="41">
        <f>IF(TRIM(CentrepointSourced[[#This Row],[Assessed HS]])="",0,IF(CentrepointSourced[[#This Row],[Assessed HS]]="&lt;5",2.5,IF(CentrepointSourced[[#This Row],[Assessed HS]]="&lt;10",5,VALUE(TRIM(CentrepointSourced[[#This Row],[Assessed HS]])))))</f>
        <v>21</v>
      </c>
      <c r="V356" s="41">
        <f>IF(TRIM(CentrepointSourced[[#This Row],[Presented CS]])="",0,IF(CentrepointSourced[[#This Row],[Presented CS]]="&lt;5",2.5,IF(CentrepointSourced[[#This Row],[Presented CS]]="&lt;10",5,VALUE(TRIM(CentrepointSourced[[#This Row],[Presented CS]])))))</f>
        <v>0</v>
      </c>
      <c r="W356" s="41">
        <f>IF(TRIM(CentrepointSourced[[#This Row],[Assessed CS]])="",0,IF(CentrepointSourced[[#This Row],[Assessed CS]]="&lt;5",2.5,IF(CentrepointSourced[[#This Row],[Assessed CS]]="&lt;10",5,VALUE(TRIM(CentrepointSourced[[#This Row],[Assessed CS]])))))</f>
        <v>0</v>
      </c>
      <c r="X356" s="106">
        <f>IF(CentrepointSourced[[#This Row],[Age]]="16-17",CentrepointSourced[[#This Row],[Presented HS DQ]],0)</f>
        <v>0</v>
      </c>
      <c r="Y356" s="106">
        <f>IF(CentrepointSourced[[#This Row],[Age]]="16-24",CentrepointSourced[[#This Row],[Presented HS DQ]],0)</f>
        <v>0</v>
      </c>
      <c r="Z356" s="106">
        <f>IF(CentrepointSourced[[#This Row],[Age]]="18-24",CentrepointSourced[[#This Row],[Presented HS DQ]],0)</f>
        <v>0</v>
      </c>
      <c r="AA356" s="106">
        <f>IF(CentrepointSourced[[#This Row],[Age]]="16-17",CentrepointSourced[[#This Row],[Presented CS DQ]],0)</f>
        <v>0</v>
      </c>
      <c r="AB356" s="106">
        <f>IF(CentrepointSourced[[#This Row],[Age]]="16-24",CentrepointSourced[[#This Row],[Presented CS DQ]],0)</f>
        <v>0</v>
      </c>
      <c r="AC356" s="106">
        <f>IF(CentrepointSourced[[#This Row],[Age]]="18-24",CentrepointSourced[[#This Row],[Presented CS DQ]],0)</f>
        <v>0</v>
      </c>
      <c r="AD356" s="107">
        <f>IF(CentrepointSourced[[#This Row],[Age]]="16-17",CentrepointSourced[[#This Row],[Assessed HS DQ]],0)</f>
        <v>0</v>
      </c>
      <c r="AE356" s="107">
        <f>IF(CentrepointSourced[[#This Row],[Age]]="16-24",CentrepointSourced[[#This Row],[Assessed HS DQ]],0)</f>
        <v>0</v>
      </c>
      <c r="AF356" s="107">
        <f>IF(CentrepointSourced[[#This Row],[Age]]="18-24",CentrepointSourced[[#This Row],[Assessed HS DQ]],0)</f>
        <v>21</v>
      </c>
      <c r="AG356" s="107">
        <f>IF(CentrepointSourced[[#This Row],[Age]]="16-17",CentrepointSourced[[#This Row],[Assessed CS DQ]],0)</f>
        <v>0</v>
      </c>
      <c r="AH356" s="107">
        <f>IF(CentrepointSourced[[#This Row],[Age]]="16-24",CentrepointSourced[[#This Row],[Assessed CS DQ]],0)</f>
        <v>0</v>
      </c>
      <c r="AI356" s="107">
        <f>IF(CentrepointSourced[[#This Row],[Age]]="18-24",CentrepointSourced[[#This Row],[Assessed CS DQ]],0)</f>
        <v>0</v>
      </c>
    </row>
    <row r="357" spans="1:35" customFormat="1" ht="13.5" customHeight="1">
      <c r="A357" s="45" t="s">
        <v>40</v>
      </c>
      <c r="B357" s="62" t="s">
        <v>149</v>
      </c>
      <c r="C357" s="45" t="s">
        <v>42</v>
      </c>
      <c r="D357" s="62"/>
      <c r="E357" s="67">
        <v>2012</v>
      </c>
      <c r="F357" s="67" t="s">
        <v>25</v>
      </c>
      <c r="G357" s="67">
        <v>0</v>
      </c>
      <c r="H357" s="68">
        <v>0</v>
      </c>
      <c r="I357" s="67"/>
      <c r="J357" s="45"/>
      <c r="K357" s="45"/>
      <c r="L357" s="45"/>
      <c r="M357" s="45"/>
      <c r="N357" s="45"/>
      <c r="O357" s="45"/>
      <c r="P357" s="45"/>
      <c r="Q357" s="41" t="str">
        <f>IF(CentrepointSourced[[#This Row],[Country]]="Northern Ireland","Northern Ireland",IFERROR(VLOOKUP(CentrepointSourced[[#This Row],[Local Authority]],LKP_LANameDQ[],2,FALSE),CentrepointSourced[[#This Row],[Local Authority]]))</f>
        <v>Eden</v>
      </c>
      <c r="R357" s="41" t="str">
        <f>IF(CentrepointSourced[[#This Row],[LA type]]="County","",INDEX(ConsolGeog[lad14cd],MATCH(CentrepointSourced[[#This Row],[Local Authority DQ]],ConsolGeog[la_name],0)))</f>
        <v>E07000030</v>
      </c>
      <c r="S357" s="41" t="str">
        <f>IF(OR(CentrepointSourced[[#This Row],[Country]]="Northern Ireland",CentrepointSourced[[#This Row],[Country]]="Scotland",CentrepointSourced[[#This Row],[Country]]="Wales"),"Local Authority",CentrepointSourced[[#This Row],[LA type]])</f>
        <v>District</v>
      </c>
      <c r="T357" s="41">
        <f>IF(TRIM(CentrepointSourced[[#This Row],[Presented HS]])="",0,IF(CentrepointSourced[[#This Row],[Presented HS]]="&lt;5",2.5,IF(CentrepointSourced[[#This Row],[Presented HS]]="&lt;10",5,VALUE(TRIM(CentrepointSourced[[#This Row],[Presented HS]])))))</f>
        <v>0</v>
      </c>
      <c r="U357" s="41">
        <f>IF(TRIM(CentrepointSourced[[#This Row],[Assessed HS]])="",0,IF(CentrepointSourced[[#This Row],[Assessed HS]]="&lt;5",2.5,IF(CentrepointSourced[[#This Row],[Assessed HS]]="&lt;10",5,VALUE(TRIM(CentrepointSourced[[#This Row],[Assessed HS]])))))</f>
        <v>0</v>
      </c>
      <c r="V357" s="41">
        <f>IF(TRIM(CentrepointSourced[[#This Row],[Presented CS]])="",0,IF(CentrepointSourced[[#This Row],[Presented CS]]="&lt;5",2.5,IF(CentrepointSourced[[#This Row],[Presented CS]]="&lt;10",5,VALUE(TRIM(CentrepointSourced[[#This Row],[Presented CS]])))))</f>
        <v>0</v>
      </c>
      <c r="W357" s="41">
        <f>IF(TRIM(CentrepointSourced[[#This Row],[Assessed CS]])="",0,IF(CentrepointSourced[[#This Row],[Assessed CS]]="&lt;5",2.5,IF(CentrepointSourced[[#This Row],[Assessed CS]]="&lt;10",5,VALUE(TRIM(CentrepointSourced[[#This Row],[Assessed CS]])))))</f>
        <v>0</v>
      </c>
      <c r="X357" s="106">
        <f>IF(CentrepointSourced[[#This Row],[Age]]="16-17",CentrepointSourced[[#This Row],[Presented HS DQ]],0)</f>
        <v>0</v>
      </c>
      <c r="Y357" s="106">
        <f>IF(CentrepointSourced[[#This Row],[Age]]="16-24",CentrepointSourced[[#This Row],[Presented HS DQ]],0)</f>
        <v>0</v>
      </c>
      <c r="Z357" s="106">
        <f>IF(CentrepointSourced[[#This Row],[Age]]="18-24",CentrepointSourced[[#This Row],[Presented HS DQ]],0)</f>
        <v>0</v>
      </c>
      <c r="AA357" s="106">
        <f>IF(CentrepointSourced[[#This Row],[Age]]="16-17",CentrepointSourced[[#This Row],[Presented CS DQ]],0)</f>
        <v>0</v>
      </c>
      <c r="AB357" s="106">
        <f>IF(CentrepointSourced[[#This Row],[Age]]="16-24",CentrepointSourced[[#This Row],[Presented CS DQ]],0)</f>
        <v>0</v>
      </c>
      <c r="AC357" s="106">
        <f>IF(CentrepointSourced[[#This Row],[Age]]="18-24",CentrepointSourced[[#This Row],[Presented CS DQ]],0)</f>
        <v>0</v>
      </c>
      <c r="AD357" s="107">
        <f>IF(CentrepointSourced[[#This Row],[Age]]="16-17",CentrepointSourced[[#This Row],[Assessed HS DQ]],0)</f>
        <v>0</v>
      </c>
      <c r="AE357" s="107">
        <f>IF(CentrepointSourced[[#This Row],[Age]]="16-24",CentrepointSourced[[#This Row],[Assessed HS DQ]],0)</f>
        <v>0</v>
      </c>
      <c r="AF357" s="107">
        <f>IF(CentrepointSourced[[#This Row],[Age]]="18-24",CentrepointSourced[[#This Row],[Assessed HS DQ]],0)</f>
        <v>0</v>
      </c>
      <c r="AG357" s="107">
        <f>IF(CentrepointSourced[[#This Row],[Age]]="16-17",CentrepointSourced[[#This Row],[Assessed CS DQ]],0)</f>
        <v>0</v>
      </c>
      <c r="AH357" s="107">
        <f>IF(CentrepointSourced[[#This Row],[Age]]="16-24",CentrepointSourced[[#This Row],[Assessed CS DQ]],0)</f>
        <v>0</v>
      </c>
      <c r="AI357" s="107">
        <f>IF(CentrepointSourced[[#This Row],[Age]]="18-24",CentrepointSourced[[#This Row],[Assessed CS DQ]],0)</f>
        <v>0</v>
      </c>
    </row>
    <row r="358" spans="1:35" customFormat="1" ht="13.5" customHeight="1">
      <c r="A358" s="45" t="s">
        <v>40</v>
      </c>
      <c r="B358" s="62" t="s">
        <v>149</v>
      </c>
      <c r="C358" s="45" t="s">
        <v>42</v>
      </c>
      <c r="D358" s="62"/>
      <c r="E358" s="67">
        <v>2012</v>
      </c>
      <c r="F358" s="67" t="s">
        <v>26</v>
      </c>
      <c r="G358" s="67">
        <v>4</v>
      </c>
      <c r="H358" s="68">
        <v>4</v>
      </c>
      <c r="I358" s="67"/>
      <c r="J358" s="45"/>
      <c r="K358" s="45"/>
      <c r="L358" s="45"/>
      <c r="M358" s="45"/>
      <c r="N358" s="45"/>
      <c r="O358" s="45"/>
      <c r="P358" s="45"/>
      <c r="Q358" s="41" t="str">
        <f>IF(CentrepointSourced[[#This Row],[Country]]="Northern Ireland","Northern Ireland",IFERROR(VLOOKUP(CentrepointSourced[[#This Row],[Local Authority]],LKP_LANameDQ[],2,FALSE),CentrepointSourced[[#This Row],[Local Authority]]))</f>
        <v>Eden</v>
      </c>
      <c r="R358" s="41" t="str">
        <f>IF(CentrepointSourced[[#This Row],[LA type]]="County","",INDEX(ConsolGeog[lad14cd],MATCH(CentrepointSourced[[#This Row],[Local Authority DQ]],ConsolGeog[la_name],0)))</f>
        <v>E07000030</v>
      </c>
      <c r="S358" s="41" t="str">
        <f>IF(OR(CentrepointSourced[[#This Row],[Country]]="Northern Ireland",CentrepointSourced[[#This Row],[Country]]="Scotland",CentrepointSourced[[#This Row],[Country]]="Wales"),"Local Authority",CentrepointSourced[[#This Row],[LA type]])</f>
        <v>District</v>
      </c>
      <c r="T358" s="41">
        <f>IF(TRIM(CentrepointSourced[[#This Row],[Presented HS]])="",0,IF(CentrepointSourced[[#This Row],[Presented HS]]="&lt;5",2.5,IF(CentrepointSourced[[#This Row],[Presented HS]]="&lt;10",5,VALUE(TRIM(CentrepointSourced[[#This Row],[Presented HS]])))))</f>
        <v>4</v>
      </c>
      <c r="U358" s="41">
        <f>IF(TRIM(CentrepointSourced[[#This Row],[Assessed HS]])="",0,IF(CentrepointSourced[[#This Row],[Assessed HS]]="&lt;5",2.5,IF(CentrepointSourced[[#This Row],[Assessed HS]]="&lt;10",5,VALUE(TRIM(CentrepointSourced[[#This Row],[Assessed HS]])))))</f>
        <v>4</v>
      </c>
      <c r="V358" s="41">
        <f>IF(TRIM(CentrepointSourced[[#This Row],[Presented CS]])="",0,IF(CentrepointSourced[[#This Row],[Presented CS]]="&lt;5",2.5,IF(CentrepointSourced[[#This Row],[Presented CS]]="&lt;10",5,VALUE(TRIM(CentrepointSourced[[#This Row],[Presented CS]])))))</f>
        <v>0</v>
      </c>
      <c r="W358" s="41">
        <f>IF(TRIM(CentrepointSourced[[#This Row],[Assessed CS]])="",0,IF(CentrepointSourced[[#This Row],[Assessed CS]]="&lt;5",2.5,IF(CentrepointSourced[[#This Row],[Assessed CS]]="&lt;10",5,VALUE(TRIM(CentrepointSourced[[#This Row],[Assessed CS]])))))</f>
        <v>0</v>
      </c>
      <c r="X358" s="106">
        <f>IF(CentrepointSourced[[#This Row],[Age]]="16-17",CentrepointSourced[[#This Row],[Presented HS DQ]],0)</f>
        <v>0</v>
      </c>
      <c r="Y358" s="106">
        <f>IF(CentrepointSourced[[#This Row],[Age]]="16-24",CentrepointSourced[[#This Row],[Presented HS DQ]],0)</f>
        <v>0</v>
      </c>
      <c r="Z358" s="106">
        <f>IF(CentrepointSourced[[#This Row],[Age]]="18-24",CentrepointSourced[[#This Row],[Presented HS DQ]],0)</f>
        <v>4</v>
      </c>
      <c r="AA358" s="106">
        <f>IF(CentrepointSourced[[#This Row],[Age]]="16-17",CentrepointSourced[[#This Row],[Presented CS DQ]],0)</f>
        <v>0</v>
      </c>
      <c r="AB358" s="106">
        <f>IF(CentrepointSourced[[#This Row],[Age]]="16-24",CentrepointSourced[[#This Row],[Presented CS DQ]],0)</f>
        <v>0</v>
      </c>
      <c r="AC358" s="106">
        <f>IF(CentrepointSourced[[#This Row],[Age]]="18-24",CentrepointSourced[[#This Row],[Presented CS DQ]],0)</f>
        <v>0</v>
      </c>
      <c r="AD358" s="107">
        <f>IF(CentrepointSourced[[#This Row],[Age]]="16-17",CentrepointSourced[[#This Row],[Assessed HS DQ]],0)</f>
        <v>0</v>
      </c>
      <c r="AE358" s="107">
        <f>IF(CentrepointSourced[[#This Row],[Age]]="16-24",CentrepointSourced[[#This Row],[Assessed HS DQ]],0)</f>
        <v>0</v>
      </c>
      <c r="AF358" s="107">
        <f>IF(CentrepointSourced[[#This Row],[Age]]="18-24",CentrepointSourced[[#This Row],[Assessed HS DQ]],0)</f>
        <v>4</v>
      </c>
      <c r="AG358" s="107">
        <f>IF(CentrepointSourced[[#This Row],[Age]]="16-17",CentrepointSourced[[#This Row],[Assessed CS DQ]],0)</f>
        <v>0</v>
      </c>
      <c r="AH358" s="107">
        <f>IF(CentrepointSourced[[#This Row],[Age]]="16-24",CentrepointSourced[[#This Row],[Assessed CS DQ]],0)</f>
        <v>0</v>
      </c>
      <c r="AI358" s="107">
        <f>IF(CentrepointSourced[[#This Row],[Age]]="18-24",CentrepointSourced[[#This Row],[Assessed CS DQ]],0)</f>
        <v>0</v>
      </c>
    </row>
    <row r="359" spans="1:35" customFormat="1" ht="13.5" customHeight="1">
      <c r="A359" s="45" t="s">
        <v>40</v>
      </c>
      <c r="B359" s="62" t="s">
        <v>149</v>
      </c>
      <c r="C359" s="45" t="s">
        <v>42</v>
      </c>
      <c r="D359" s="62"/>
      <c r="E359" s="67">
        <v>2013</v>
      </c>
      <c r="F359" s="67" t="s">
        <v>25</v>
      </c>
      <c r="G359" s="67">
        <v>0</v>
      </c>
      <c r="H359" s="68">
        <v>0</v>
      </c>
      <c r="I359" s="67"/>
      <c r="J359" s="45"/>
      <c r="K359" s="45"/>
      <c r="L359" s="45"/>
      <c r="M359" s="45"/>
      <c r="N359" s="45"/>
      <c r="O359" s="45"/>
      <c r="P359" s="45"/>
      <c r="Q359" s="41" t="str">
        <f>IF(CentrepointSourced[[#This Row],[Country]]="Northern Ireland","Northern Ireland",IFERROR(VLOOKUP(CentrepointSourced[[#This Row],[Local Authority]],LKP_LANameDQ[],2,FALSE),CentrepointSourced[[#This Row],[Local Authority]]))</f>
        <v>Eden</v>
      </c>
      <c r="R359" s="41" t="str">
        <f>IF(CentrepointSourced[[#This Row],[LA type]]="County","",INDEX(ConsolGeog[lad14cd],MATCH(CentrepointSourced[[#This Row],[Local Authority DQ]],ConsolGeog[la_name],0)))</f>
        <v>E07000030</v>
      </c>
      <c r="S359" s="41" t="str">
        <f>IF(OR(CentrepointSourced[[#This Row],[Country]]="Northern Ireland",CentrepointSourced[[#This Row],[Country]]="Scotland",CentrepointSourced[[#This Row],[Country]]="Wales"),"Local Authority",CentrepointSourced[[#This Row],[LA type]])</f>
        <v>District</v>
      </c>
      <c r="T359" s="41">
        <f>IF(TRIM(CentrepointSourced[[#This Row],[Presented HS]])="",0,IF(CentrepointSourced[[#This Row],[Presented HS]]="&lt;5",2.5,IF(CentrepointSourced[[#This Row],[Presented HS]]="&lt;10",5,VALUE(TRIM(CentrepointSourced[[#This Row],[Presented HS]])))))</f>
        <v>0</v>
      </c>
      <c r="U359" s="41">
        <f>IF(TRIM(CentrepointSourced[[#This Row],[Assessed HS]])="",0,IF(CentrepointSourced[[#This Row],[Assessed HS]]="&lt;5",2.5,IF(CentrepointSourced[[#This Row],[Assessed HS]]="&lt;10",5,VALUE(TRIM(CentrepointSourced[[#This Row],[Assessed HS]])))))</f>
        <v>0</v>
      </c>
      <c r="V359" s="41">
        <f>IF(TRIM(CentrepointSourced[[#This Row],[Presented CS]])="",0,IF(CentrepointSourced[[#This Row],[Presented CS]]="&lt;5",2.5,IF(CentrepointSourced[[#This Row],[Presented CS]]="&lt;10",5,VALUE(TRIM(CentrepointSourced[[#This Row],[Presented CS]])))))</f>
        <v>0</v>
      </c>
      <c r="W359" s="41">
        <f>IF(TRIM(CentrepointSourced[[#This Row],[Assessed CS]])="",0,IF(CentrepointSourced[[#This Row],[Assessed CS]]="&lt;5",2.5,IF(CentrepointSourced[[#This Row],[Assessed CS]]="&lt;10",5,VALUE(TRIM(CentrepointSourced[[#This Row],[Assessed CS]])))))</f>
        <v>0</v>
      </c>
      <c r="X359" s="106">
        <f>IF(CentrepointSourced[[#This Row],[Age]]="16-17",CentrepointSourced[[#This Row],[Presented HS DQ]],0)</f>
        <v>0</v>
      </c>
      <c r="Y359" s="106">
        <f>IF(CentrepointSourced[[#This Row],[Age]]="16-24",CentrepointSourced[[#This Row],[Presented HS DQ]],0)</f>
        <v>0</v>
      </c>
      <c r="Z359" s="106">
        <f>IF(CentrepointSourced[[#This Row],[Age]]="18-24",CentrepointSourced[[#This Row],[Presented HS DQ]],0)</f>
        <v>0</v>
      </c>
      <c r="AA359" s="106">
        <f>IF(CentrepointSourced[[#This Row],[Age]]="16-17",CentrepointSourced[[#This Row],[Presented CS DQ]],0)</f>
        <v>0</v>
      </c>
      <c r="AB359" s="106">
        <f>IF(CentrepointSourced[[#This Row],[Age]]="16-24",CentrepointSourced[[#This Row],[Presented CS DQ]],0)</f>
        <v>0</v>
      </c>
      <c r="AC359" s="106">
        <f>IF(CentrepointSourced[[#This Row],[Age]]="18-24",CentrepointSourced[[#This Row],[Presented CS DQ]],0)</f>
        <v>0</v>
      </c>
      <c r="AD359" s="107">
        <f>IF(CentrepointSourced[[#This Row],[Age]]="16-17",CentrepointSourced[[#This Row],[Assessed HS DQ]],0)</f>
        <v>0</v>
      </c>
      <c r="AE359" s="107">
        <f>IF(CentrepointSourced[[#This Row],[Age]]="16-24",CentrepointSourced[[#This Row],[Assessed HS DQ]],0)</f>
        <v>0</v>
      </c>
      <c r="AF359" s="107">
        <f>IF(CentrepointSourced[[#This Row],[Age]]="18-24",CentrepointSourced[[#This Row],[Assessed HS DQ]],0)</f>
        <v>0</v>
      </c>
      <c r="AG359" s="107">
        <f>IF(CentrepointSourced[[#This Row],[Age]]="16-17",CentrepointSourced[[#This Row],[Assessed CS DQ]],0)</f>
        <v>0</v>
      </c>
      <c r="AH359" s="107">
        <f>IF(CentrepointSourced[[#This Row],[Age]]="16-24",CentrepointSourced[[#This Row],[Assessed CS DQ]],0)</f>
        <v>0</v>
      </c>
      <c r="AI359" s="107">
        <f>IF(CentrepointSourced[[#This Row],[Age]]="18-24",CentrepointSourced[[#This Row],[Assessed CS DQ]],0)</f>
        <v>0</v>
      </c>
    </row>
    <row r="360" spans="1:35" customFormat="1" ht="13.5" customHeight="1">
      <c r="A360" s="45" t="s">
        <v>40</v>
      </c>
      <c r="B360" s="62" t="s">
        <v>149</v>
      </c>
      <c r="C360" s="45" t="s">
        <v>42</v>
      </c>
      <c r="D360" s="62"/>
      <c r="E360" s="67">
        <v>2013</v>
      </c>
      <c r="F360" s="67" t="s">
        <v>26</v>
      </c>
      <c r="G360" s="67">
        <v>7</v>
      </c>
      <c r="H360" s="68">
        <v>7</v>
      </c>
      <c r="I360" s="67"/>
      <c r="J360" s="45"/>
      <c r="K360" s="45"/>
      <c r="L360" s="45"/>
      <c r="M360" s="45"/>
      <c r="N360" s="45"/>
      <c r="O360" s="45"/>
      <c r="P360" s="45"/>
      <c r="Q360" s="41" t="str">
        <f>IF(CentrepointSourced[[#This Row],[Country]]="Northern Ireland","Northern Ireland",IFERROR(VLOOKUP(CentrepointSourced[[#This Row],[Local Authority]],LKP_LANameDQ[],2,FALSE),CentrepointSourced[[#This Row],[Local Authority]]))</f>
        <v>Eden</v>
      </c>
      <c r="R360" s="41" t="str">
        <f>IF(CentrepointSourced[[#This Row],[LA type]]="County","",INDEX(ConsolGeog[lad14cd],MATCH(CentrepointSourced[[#This Row],[Local Authority DQ]],ConsolGeog[la_name],0)))</f>
        <v>E07000030</v>
      </c>
      <c r="S360" s="41" t="str">
        <f>IF(OR(CentrepointSourced[[#This Row],[Country]]="Northern Ireland",CentrepointSourced[[#This Row],[Country]]="Scotland",CentrepointSourced[[#This Row],[Country]]="Wales"),"Local Authority",CentrepointSourced[[#This Row],[LA type]])</f>
        <v>District</v>
      </c>
      <c r="T360" s="41">
        <f>IF(TRIM(CentrepointSourced[[#This Row],[Presented HS]])="",0,IF(CentrepointSourced[[#This Row],[Presented HS]]="&lt;5",2.5,IF(CentrepointSourced[[#This Row],[Presented HS]]="&lt;10",5,VALUE(TRIM(CentrepointSourced[[#This Row],[Presented HS]])))))</f>
        <v>7</v>
      </c>
      <c r="U360" s="41">
        <f>IF(TRIM(CentrepointSourced[[#This Row],[Assessed HS]])="",0,IF(CentrepointSourced[[#This Row],[Assessed HS]]="&lt;5",2.5,IF(CentrepointSourced[[#This Row],[Assessed HS]]="&lt;10",5,VALUE(TRIM(CentrepointSourced[[#This Row],[Assessed HS]])))))</f>
        <v>7</v>
      </c>
      <c r="V360" s="41">
        <f>IF(TRIM(CentrepointSourced[[#This Row],[Presented CS]])="",0,IF(CentrepointSourced[[#This Row],[Presented CS]]="&lt;5",2.5,IF(CentrepointSourced[[#This Row],[Presented CS]]="&lt;10",5,VALUE(TRIM(CentrepointSourced[[#This Row],[Presented CS]])))))</f>
        <v>0</v>
      </c>
      <c r="W360" s="41">
        <f>IF(TRIM(CentrepointSourced[[#This Row],[Assessed CS]])="",0,IF(CentrepointSourced[[#This Row],[Assessed CS]]="&lt;5",2.5,IF(CentrepointSourced[[#This Row],[Assessed CS]]="&lt;10",5,VALUE(TRIM(CentrepointSourced[[#This Row],[Assessed CS]])))))</f>
        <v>0</v>
      </c>
      <c r="X360" s="106">
        <f>IF(CentrepointSourced[[#This Row],[Age]]="16-17",CentrepointSourced[[#This Row],[Presented HS DQ]],0)</f>
        <v>0</v>
      </c>
      <c r="Y360" s="106">
        <f>IF(CentrepointSourced[[#This Row],[Age]]="16-24",CentrepointSourced[[#This Row],[Presented HS DQ]],0)</f>
        <v>0</v>
      </c>
      <c r="Z360" s="106">
        <f>IF(CentrepointSourced[[#This Row],[Age]]="18-24",CentrepointSourced[[#This Row],[Presented HS DQ]],0)</f>
        <v>7</v>
      </c>
      <c r="AA360" s="106">
        <f>IF(CentrepointSourced[[#This Row],[Age]]="16-17",CentrepointSourced[[#This Row],[Presented CS DQ]],0)</f>
        <v>0</v>
      </c>
      <c r="AB360" s="106">
        <f>IF(CentrepointSourced[[#This Row],[Age]]="16-24",CentrepointSourced[[#This Row],[Presented CS DQ]],0)</f>
        <v>0</v>
      </c>
      <c r="AC360" s="106">
        <f>IF(CentrepointSourced[[#This Row],[Age]]="18-24",CentrepointSourced[[#This Row],[Presented CS DQ]],0)</f>
        <v>0</v>
      </c>
      <c r="AD360" s="107">
        <f>IF(CentrepointSourced[[#This Row],[Age]]="16-17",CentrepointSourced[[#This Row],[Assessed HS DQ]],0)</f>
        <v>0</v>
      </c>
      <c r="AE360" s="107">
        <f>IF(CentrepointSourced[[#This Row],[Age]]="16-24",CentrepointSourced[[#This Row],[Assessed HS DQ]],0)</f>
        <v>0</v>
      </c>
      <c r="AF360" s="107">
        <f>IF(CentrepointSourced[[#This Row],[Age]]="18-24",CentrepointSourced[[#This Row],[Assessed HS DQ]],0)</f>
        <v>7</v>
      </c>
      <c r="AG360" s="107">
        <f>IF(CentrepointSourced[[#This Row],[Age]]="16-17",CentrepointSourced[[#This Row],[Assessed CS DQ]],0)</f>
        <v>0</v>
      </c>
      <c r="AH360" s="107">
        <f>IF(CentrepointSourced[[#This Row],[Age]]="16-24",CentrepointSourced[[#This Row],[Assessed CS DQ]],0)</f>
        <v>0</v>
      </c>
      <c r="AI360" s="107">
        <f>IF(CentrepointSourced[[#This Row],[Age]]="18-24",CentrepointSourced[[#This Row],[Assessed CS DQ]],0)</f>
        <v>0</v>
      </c>
    </row>
    <row r="361" spans="1:35" customFormat="1" ht="13.5" customHeight="1">
      <c r="A361" s="45" t="s">
        <v>40</v>
      </c>
      <c r="B361" s="62" t="s">
        <v>149</v>
      </c>
      <c r="C361" s="45" t="s">
        <v>42</v>
      </c>
      <c r="D361" s="62"/>
      <c r="E361" s="67">
        <v>2014</v>
      </c>
      <c r="F361" s="67" t="s">
        <v>25</v>
      </c>
      <c r="G361" s="67">
        <v>1</v>
      </c>
      <c r="H361" s="68">
        <v>1</v>
      </c>
      <c r="I361" s="67"/>
      <c r="J361" s="45"/>
      <c r="K361" s="45"/>
      <c r="L361" s="45"/>
      <c r="M361" s="45"/>
      <c r="N361" s="45"/>
      <c r="O361" s="45"/>
      <c r="P361" s="45"/>
      <c r="Q361" s="41" t="str">
        <f>IF(CentrepointSourced[[#This Row],[Country]]="Northern Ireland","Northern Ireland",IFERROR(VLOOKUP(CentrepointSourced[[#This Row],[Local Authority]],LKP_LANameDQ[],2,FALSE),CentrepointSourced[[#This Row],[Local Authority]]))</f>
        <v>Eden</v>
      </c>
      <c r="R361" s="41" t="str">
        <f>IF(CentrepointSourced[[#This Row],[LA type]]="County","",INDEX(ConsolGeog[lad14cd],MATCH(CentrepointSourced[[#This Row],[Local Authority DQ]],ConsolGeog[la_name],0)))</f>
        <v>E07000030</v>
      </c>
      <c r="S361" s="41" t="str">
        <f>IF(OR(CentrepointSourced[[#This Row],[Country]]="Northern Ireland",CentrepointSourced[[#This Row],[Country]]="Scotland",CentrepointSourced[[#This Row],[Country]]="Wales"),"Local Authority",CentrepointSourced[[#This Row],[LA type]])</f>
        <v>District</v>
      </c>
      <c r="T361" s="41">
        <f>IF(TRIM(CentrepointSourced[[#This Row],[Presented HS]])="",0,IF(CentrepointSourced[[#This Row],[Presented HS]]="&lt;5",2.5,IF(CentrepointSourced[[#This Row],[Presented HS]]="&lt;10",5,VALUE(TRIM(CentrepointSourced[[#This Row],[Presented HS]])))))</f>
        <v>1</v>
      </c>
      <c r="U361" s="41">
        <f>IF(TRIM(CentrepointSourced[[#This Row],[Assessed HS]])="",0,IF(CentrepointSourced[[#This Row],[Assessed HS]]="&lt;5",2.5,IF(CentrepointSourced[[#This Row],[Assessed HS]]="&lt;10",5,VALUE(TRIM(CentrepointSourced[[#This Row],[Assessed HS]])))))</f>
        <v>1</v>
      </c>
      <c r="V361" s="41">
        <f>IF(TRIM(CentrepointSourced[[#This Row],[Presented CS]])="",0,IF(CentrepointSourced[[#This Row],[Presented CS]]="&lt;5",2.5,IF(CentrepointSourced[[#This Row],[Presented CS]]="&lt;10",5,VALUE(TRIM(CentrepointSourced[[#This Row],[Presented CS]])))))</f>
        <v>0</v>
      </c>
      <c r="W361" s="41">
        <f>IF(TRIM(CentrepointSourced[[#This Row],[Assessed CS]])="",0,IF(CentrepointSourced[[#This Row],[Assessed CS]]="&lt;5",2.5,IF(CentrepointSourced[[#This Row],[Assessed CS]]="&lt;10",5,VALUE(TRIM(CentrepointSourced[[#This Row],[Assessed CS]])))))</f>
        <v>0</v>
      </c>
      <c r="X361" s="106">
        <f>IF(CentrepointSourced[[#This Row],[Age]]="16-17",CentrepointSourced[[#This Row],[Presented HS DQ]],0)</f>
        <v>1</v>
      </c>
      <c r="Y361" s="106">
        <f>IF(CentrepointSourced[[#This Row],[Age]]="16-24",CentrepointSourced[[#This Row],[Presented HS DQ]],0)</f>
        <v>0</v>
      </c>
      <c r="Z361" s="106">
        <f>IF(CentrepointSourced[[#This Row],[Age]]="18-24",CentrepointSourced[[#This Row],[Presented HS DQ]],0)</f>
        <v>0</v>
      </c>
      <c r="AA361" s="106">
        <f>IF(CentrepointSourced[[#This Row],[Age]]="16-17",CentrepointSourced[[#This Row],[Presented CS DQ]],0)</f>
        <v>0</v>
      </c>
      <c r="AB361" s="106">
        <f>IF(CentrepointSourced[[#This Row],[Age]]="16-24",CentrepointSourced[[#This Row],[Presented CS DQ]],0)</f>
        <v>0</v>
      </c>
      <c r="AC361" s="106">
        <f>IF(CentrepointSourced[[#This Row],[Age]]="18-24",CentrepointSourced[[#This Row],[Presented CS DQ]],0)</f>
        <v>0</v>
      </c>
      <c r="AD361" s="107">
        <f>IF(CentrepointSourced[[#This Row],[Age]]="16-17",CentrepointSourced[[#This Row],[Assessed HS DQ]],0)</f>
        <v>1</v>
      </c>
      <c r="AE361" s="107">
        <f>IF(CentrepointSourced[[#This Row],[Age]]="16-24",CentrepointSourced[[#This Row],[Assessed HS DQ]],0)</f>
        <v>0</v>
      </c>
      <c r="AF361" s="107">
        <f>IF(CentrepointSourced[[#This Row],[Age]]="18-24",CentrepointSourced[[#This Row],[Assessed HS DQ]],0)</f>
        <v>0</v>
      </c>
      <c r="AG361" s="107">
        <f>IF(CentrepointSourced[[#This Row],[Age]]="16-17",CentrepointSourced[[#This Row],[Assessed CS DQ]],0)</f>
        <v>0</v>
      </c>
      <c r="AH361" s="107">
        <f>IF(CentrepointSourced[[#This Row],[Age]]="16-24",CentrepointSourced[[#This Row],[Assessed CS DQ]],0)</f>
        <v>0</v>
      </c>
      <c r="AI361" s="107">
        <f>IF(CentrepointSourced[[#This Row],[Age]]="18-24",CentrepointSourced[[#This Row],[Assessed CS DQ]],0)</f>
        <v>0</v>
      </c>
    </row>
    <row r="362" spans="1:35" customFormat="1" ht="13.5" customHeight="1">
      <c r="A362" s="45" t="s">
        <v>40</v>
      </c>
      <c r="B362" s="62" t="s">
        <v>149</v>
      </c>
      <c r="C362" s="45" t="s">
        <v>42</v>
      </c>
      <c r="D362" s="62"/>
      <c r="E362" s="67">
        <v>2014</v>
      </c>
      <c r="F362" s="67" t="s">
        <v>26</v>
      </c>
      <c r="G362" s="67">
        <v>8</v>
      </c>
      <c r="H362" s="68">
        <v>8</v>
      </c>
      <c r="I362" s="67"/>
      <c r="J362" s="45"/>
      <c r="K362" s="45"/>
      <c r="L362" s="45"/>
      <c r="M362" s="45"/>
      <c r="N362" s="45"/>
      <c r="O362" s="45"/>
      <c r="P362" s="45"/>
      <c r="Q362" s="41" t="str">
        <f>IF(CentrepointSourced[[#This Row],[Country]]="Northern Ireland","Northern Ireland",IFERROR(VLOOKUP(CentrepointSourced[[#This Row],[Local Authority]],LKP_LANameDQ[],2,FALSE),CentrepointSourced[[#This Row],[Local Authority]]))</f>
        <v>Eden</v>
      </c>
      <c r="R362" s="41" t="str">
        <f>IF(CentrepointSourced[[#This Row],[LA type]]="County","",INDEX(ConsolGeog[lad14cd],MATCH(CentrepointSourced[[#This Row],[Local Authority DQ]],ConsolGeog[la_name],0)))</f>
        <v>E07000030</v>
      </c>
      <c r="S362" s="41" t="str">
        <f>IF(OR(CentrepointSourced[[#This Row],[Country]]="Northern Ireland",CentrepointSourced[[#This Row],[Country]]="Scotland",CentrepointSourced[[#This Row],[Country]]="Wales"),"Local Authority",CentrepointSourced[[#This Row],[LA type]])</f>
        <v>District</v>
      </c>
      <c r="T362" s="41">
        <f>IF(TRIM(CentrepointSourced[[#This Row],[Presented HS]])="",0,IF(CentrepointSourced[[#This Row],[Presented HS]]="&lt;5",2.5,IF(CentrepointSourced[[#This Row],[Presented HS]]="&lt;10",5,VALUE(TRIM(CentrepointSourced[[#This Row],[Presented HS]])))))</f>
        <v>8</v>
      </c>
      <c r="U362" s="41">
        <f>IF(TRIM(CentrepointSourced[[#This Row],[Assessed HS]])="",0,IF(CentrepointSourced[[#This Row],[Assessed HS]]="&lt;5",2.5,IF(CentrepointSourced[[#This Row],[Assessed HS]]="&lt;10",5,VALUE(TRIM(CentrepointSourced[[#This Row],[Assessed HS]])))))</f>
        <v>8</v>
      </c>
      <c r="V362" s="41">
        <f>IF(TRIM(CentrepointSourced[[#This Row],[Presented CS]])="",0,IF(CentrepointSourced[[#This Row],[Presented CS]]="&lt;5",2.5,IF(CentrepointSourced[[#This Row],[Presented CS]]="&lt;10",5,VALUE(TRIM(CentrepointSourced[[#This Row],[Presented CS]])))))</f>
        <v>0</v>
      </c>
      <c r="W362" s="41">
        <f>IF(TRIM(CentrepointSourced[[#This Row],[Assessed CS]])="",0,IF(CentrepointSourced[[#This Row],[Assessed CS]]="&lt;5",2.5,IF(CentrepointSourced[[#This Row],[Assessed CS]]="&lt;10",5,VALUE(TRIM(CentrepointSourced[[#This Row],[Assessed CS]])))))</f>
        <v>0</v>
      </c>
      <c r="X362" s="106">
        <f>IF(CentrepointSourced[[#This Row],[Age]]="16-17",CentrepointSourced[[#This Row],[Presented HS DQ]],0)</f>
        <v>0</v>
      </c>
      <c r="Y362" s="106">
        <f>IF(CentrepointSourced[[#This Row],[Age]]="16-24",CentrepointSourced[[#This Row],[Presented HS DQ]],0)</f>
        <v>0</v>
      </c>
      <c r="Z362" s="106">
        <f>IF(CentrepointSourced[[#This Row],[Age]]="18-24",CentrepointSourced[[#This Row],[Presented HS DQ]],0)</f>
        <v>8</v>
      </c>
      <c r="AA362" s="106">
        <f>IF(CentrepointSourced[[#This Row],[Age]]="16-17",CentrepointSourced[[#This Row],[Presented CS DQ]],0)</f>
        <v>0</v>
      </c>
      <c r="AB362" s="106">
        <f>IF(CentrepointSourced[[#This Row],[Age]]="16-24",CentrepointSourced[[#This Row],[Presented CS DQ]],0)</f>
        <v>0</v>
      </c>
      <c r="AC362" s="106">
        <f>IF(CentrepointSourced[[#This Row],[Age]]="18-24",CentrepointSourced[[#This Row],[Presented CS DQ]],0)</f>
        <v>0</v>
      </c>
      <c r="AD362" s="107">
        <f>IF(CentrepointSourced[[#This Row],[Age]]="16-17",CentrepointSourced[[#This Row],[Assessed HS DQ]],0)</f>
        <v>0</v>
      </c>
      <c r="AE362" s="107">
        <f>IF(CentrepointSourced[[#This Row],[Age]]="16-24",CentrepointSourced[[#This Row],[Assessed HS DQ]],0)</f>
        <v>0</v>
      </c>
      <c r="AF362" s="107">
        <f>IF(CentrepointSourced[[#This Row],[Age]]="18-24",CentrepointSourced[[#This Row],[Assessed HS DQ]],0)</f>
        <v>8</v>
      </c>
      <c r="AG362" s="107">
        <f>IF(CentrepointSourced[[#This Row],[Age]]="16-17",CentrepointSourced[[#This Row],[Assessed CS DQ]],0)</f>
        <v>0</v>
      </c>
      <c r="AH362" s="107">
        <f>IF(CentrepointSourced[[#This Row],[Age]]="16-24",CentrepointSourced[[#This Row],[Assessed CS DQ]],0)</f>
        <v>0</v>
      </c>
      <c r="AI362" s="107">
        <f>IF(CentrepointSourced[[#This Row],[Age]]="18-24",CentrepointSourced[[#This Row],[Assessed CS DQ]],0)</f>
        <v>0</v>
      </c>
    </row>
    <row r="363" spans="1:35" customFormat="1" ht="13.5" customHeight="1">
      <c r="A363" s="45" t="s">
        <v>40</v>
      </c>
      <c r="B363" s="62" t="s">
        <v>155</v>
      </c>
      <c r="C363" s="45" t="s">
        <v>42</v>
      </c>
      <c r="D363" s="62"/>
      <c r="E363" s="67">
        <v>2012</v>
      </c>
      <c r="F363" s="67" t="s">
        <v>25</v>
      </c>
      <c r="G363" s="67">
        <v>0</v>
      </c>
      <c r="H363" s="68">
        <v>0</v>
      </c>
      <c r="I363" s="67">
        <v>0</v>
      </c>
      <c r="J363" s="45"/>
      <c r="K363" s="45"/>
      <c r="L363" s="45"/>
      <c r="M363" s="45"/>
      <c r="N363" s="45"/>
      <c r="O363" s="45"/>
      <c r="P363" s="45"/>
      <c r="Q363" s="41" t="str">
        <f>IF(CentrepointSourced[[#This Row],[Country]]="Northern Ireland","Northern Ireland",IFERROR(VLOOKUP(CentrepointSourced[[#This Row],[Local Authority]],LKP_LANameDQ[],2,FALSE),CentrepointSourced[[#This Row],[Local Authority]]))</f>
        <v>Elmbridge</v>
      </c>
      <c r="R363" s="41" t="str">
        <f>IF(CentrepointSourced[[#This Row],[LA type]]="County","",INDEX(ConsolGeog[lad14cd],MATCH(CentrepointSourced[[#This Row],[Local Authority DQ]],ConsolGeog[la_name],0)))</f>
        <v>E07000207</v>
      </c>
      <c r="S363" s="41" t="str">
        <f>IF(OR(CentrepointSourced[[#This Row],[Country]]="Northern Ireland",CentrepointSourced[[#This Row],[Country]]="Scotland",CentrepointSourced[[#This Row],[Country]]="Wales"),"Local Authority",CentrepointSourced[[#This Row],[LA type]])</f>
        <v>District</v>
      </c>
      <c r="T363" s="41">
        <f>IF(TRIM(CentrepointSourced[[#This Row],[Presented HS]])="",0,IF(CentrepointSourced[[#This Row],[Presented HS]]="&lt;5",2.5,IF(CentrepointSourced[[#This Row],[Presented HS]]="&lt;10",5,VALUE(TRIM(CentrepointSourced[[#This Row],[Presented HS]])))))</f>
        <v>0</v>
      </c>
      <c r="U363" s="41">
        <f>IF(TRIM(CentrepointSourced[[#This Row],[Assessed HS]])="",0,IF(CentrepointSourced[[#This Row],[Assessed HS]]="&lt;5",2.5,IF(CentrepointSourced[[#This Row],[Assessed HS]]="&lt;10",5,VALUE(TRIM(CentrepointSourced[[#This Row],[Assessed HS]])))))</f>
        <v>0</v>
      </c>
      <c r="V363" s="41">
        <f>IF(TRIM(CentrepointSourced[[#This Row],[Presented CS]])="",0,IF(CentrepointSourced[[#This Row],[Presented CS]]="&lt;5",2.5,IF(CentrepointSourced[[#This Row],[Presented CS]]="&lt;10",5,VALUE(TRIM(CentrepointSourced[[#This Row],[Presented CS]])))))</f>
        <v>0</v>
      </c>
      <c r="W363" s="41">
        <f>IF(TRIM(CentrepointSourced[[#This Row],[Assessed CS]])="",0,IF(CentrepointSourced[[#This Row],[Assessed CS]]="&lt;5",2.5,IF(CentrepointSourced[[#This Row],[Assessed CS]]="&lt;10",5,VALUE(TRIM(CentrepointSourced[[#This Row],[Assessed CS]])))))</f>
        <v>0</v>
      </c>
      <c r="X363" s="106">
        <f>IF(CentrepointSourced[[#This Row],[Age]]="16-17",CentrepointSourced[[#This Row],[Presented HS DQ]],0)</f>
        <v>0</v>
      </c>
      <c r="Y363" s="106">
        <f>IF(CentrepointSourced[[#This Row],[Age]]="16-24",CentrepointSourced[[#This Row],[Presented HS DQ]],0)</f>
        <v>0</v>
      </c>
      <c r="Z363" s="106">
        <f>IF(CentrepointSourced[[#This Row],[Age]]="18-24",CentrepointSourced[[#This Row],[Presented HS DQ]],0)</f>
        <v>0</v>
      </c>
      <c r="AA363" s="106">
        <f>IF(CentrepointSourced[[#This Row],[Age]]="16-17",CentrepointSourced[[#This Row],[Presented CS DQ]],0)</f>
        <v>0</v>
      </c>
      <c r="AB363" s="106">
        <f>IF(CentrepointSourced[[#This Row],[Age]]="16-24",CentrepointSourced[[#This Row],[Presented CS DQ]],0)</f>
        <v>0</v>
      </c>
      <c r="AC363" s="106">
        <f>IF(CentrepointSourced[[#This Row],[Age]]="18-24",CentrepointSourced[[#This Row],[Presented CS DQ]],0)</f>
        <v>0</v>
      </c>
      <c r="AD363" s="107">
        <f>IF(CentrepointSourced[[#This Row],[Age]]="16-17",CentrepointSourced[[#This Row],[Assessed HS DQ]],0)</f>
        <v>0</v>
      </c>
      <c r="AE363" s="107">
        <f>IF(CentrepointSourced[[#This Row],[Age]]="16-24",CentrepointSourced[[#This Row],[Assessed HS DQ]],0)</f>
        <v>0</v>
      </c>
      <c r="AF363" s="107">
        <f>IF(CentrepointSourced[[#This Row],[Age]]="18-24",CentrepointSourced[[#This Row],[Assessed HS DQ]],0)</f>
        <v>0</v>
      </c>
      <c r="AG363" s="107">
        <f>IF(CentrepointSourced[[#This Row],[Age]]="16-17",CentrepointSourced[[#This Row],[Assessed CS DQ]],0)</f>
        <v>0</v>
      </c>
      <c r="AH363" s="107">
        <f>IF(CentrepointSourced[[#This Row],[Age]]="16-24",CentrepointSourced[[#This Row],[Assessed CS DQ]],0)</f>
        <v>0</v>
      </c>
      <c r="AI363" s="107">
        <f>IF(CentrepointSourced[[#This Row],[Age]]="18-24",CentrepointSourced[[#This Row],[Assessed CS DQ]],0)</f>
        <v>0</v>
      </c>
    </row>
    <row r="364" spans="1:35" customFormat="1" ht="13.5" customHeight="1">
      <c r="A364" s="45" t="s">
        <v>40</v>
      </c>
      <c r="B364" s="62" t="s">
        <v>155</v>
      </c>
      <c r="C364" s="45" t="s">
        <v>42</v>
      </c>
      <c r="D364" s="62"/>
      <c r="E364" s="67">
        <v>2012</v>
      </c>
      <c r="F364" s="67" t="s">
        <v>26</v>
      </c>
      <c r="G364" s="67"/>
      <c r="H364" s="68">
        <v>9</v>
      </c>
      <c r="I364" s="67">
        <v>2</v>
      </c>
      <c r="J364" s="45"/>
      <c r="K364" s="45"/>
      <c r="L364" s="45"/>
      <c r="M364" s="45"/>
      <c r="N364" s="45"/>
      <c r="O364" s="45"/>
      <c r="P364" s="45"/>
      <c r="Q364" s="41" t="str">
        <f>IF(CentrepointSourced[[#This Row],[Country]]="Northern Ireland","Northern Ireland",IFERROR(VLOOKUP(CentrepointSourced[[#This Row],[Local Authority]],LKP_LANameDQ[],2,FALSE),CentrepointSourced[[#This Row],[Local Authority]]))</f>
        <v>Elmbridge</v>
      </c>
      <c r="R364" s="41" t="str">
        <f>IF(CentrepointSourced[[#This Row],[LA type]]="County","",INDEX(ConsolGeog[lad14cd],MATCH(CentrepointSourced[[#This Row],[Local Authority DQ]],ConsolGeog[la_name],0)))</f>
        <v>E07000207</v>
      </c>
      <c r="S364" s="41" t="str">
        <f>IF(OR(CentrepointSourced[[#This Row],[Country]]="Northern Ireland",CentrepointSourced[[#This Row],[Country]]="Scotland",CentrepointSourced[[#This Row],[Country]]="Wales"),"Local Authority",CentrepointSourced[[#This Row],[LA type]])</f>
        <v>District</v>
      </c>
      <c r="T364" s="41">
        <f>IF(TRIM(CentrepointSourced[[#This Row],[Presented HS]])="",0,IF(CentrepointSourced[[#This Row],[Presented HS]]="&lt;5",2.5,IF(CentrepointSourced[[#This Row],[Presented HS]]="&lt;10",5,VALUE(TRIM(CentrepointSourced[[#This Row],[Presented HS]])))))</f>
        <v>0</v>
      </c>
      <c r="U364" s="41">
        <f>IF(TRIM(CentrepointSourced[[#This Row],[Assessed HS]])="",0,IF(CentrepointSourced[[#This Row],[Assessed HS]]="&lt;5",2.5,IF(CentrepointSourced[[#This Row],[Assessed HS]]="&lt;10",5,VALUE(TRIM(CentrepointSourced[[#This Row],[Assessed HS]])))))</f>
        <v>9</v>
      </c>
      <c r="V364" s="41">
        <f>IF(TRIM(CentrepointSourced[[#This Row],[Presented CS]])="",0,IF(CentrepointSourced[[#This Row],[Presented CS]]="&lt;5",2.5,IF(CentrepointSourced[[#This Row],[Presented CS]]="&lt;10",5,VALUE(TRIM(CentrepointSourced[[#This Row],[Presented CS]])))))</f>
        <v>0</v>
      </c>
      <c r="W364" s="41">
        <f>IF(TRIM(CentrepointSourced[[#This Row],[Assessed CS]])="",0,IF(CentrepointSourced[[#This Row],[Assessed CS]]="&lt;5",2.5,IF(CentrepointSourced[[#This Row],[Assessed CS]]="&lt;10",5,VALUE(TRIM(CentrepointSourced[[#This Row],[Assessed CS]])))))</f>
        <v>0</v>
      </c>
      <c r="X364" s="106">
        <f>IF(CentrepointSourced[[#This Row],[Age]]="16-17",CentrepointSourced[[#This Row],[Presented HS DQ]],0)</f>
        <v>0</v>
      </c>
      <c r="Y364" s="106">
        <f>IF(CentrepointSourced[[#This Row],[Age]]="16-24",CentrepointSourced[[#This Row],[Presented HS DQ]],0)</f>
        <v>0</v>
      </c>
      <c r="Z364" s="106">
        <f>IF(CentrepointSourced[[#This Row],[Age]]="18-24",CentrepointSourced[[#This Row],[Presented HS DQ]],0)</f>
        <v>0</v>
      </c>
      <c r="AA364" s="106">
        <f>IF(CentrepointSourced[[#This Row],[Age]]="16-17",CentrepointSourced[[#This Row],[Presented CS DQ]],0)</f>
        <v>0</v>
      </c>
      <c r="AB364" s="106">
        <f>IF(CentrepointSourced[[#This Row],[Age]]="16-24",CentrepointSourced[[#This Row],[Presented CS DQ]],0)</f>
        <v>0</v>
      </c>
      <c r="AC364" s="106">
        <f>IF(CentrepointSourced[[#This Row],[Age]]="18-24",CentrepointSourced[[#This Row],[Presented CS DQ]],0)</f>
        <v>0</v>
      </c>
      <c r="AD364" s="107">
        <f>IF(CentrepointSourced[[#This Row],[Age]]="16-17",CentrepointSourced[[#This Row],[Assessed HS DQ]],0)</f>
        <v>0</v>
      </c>
      <c r="AE364" s="107">
        <f>IF(CentrepointSourced[[#This Row],[Age]]="16-24",CentrepointSourced[[#This Row],[Assessed HS DQ]],0)</f>
        <v>0</v>
      </c>
      <c r="AF364" s="107">
        <f>IF(CentrepointSourced[[#This Row],[Age]]="18-24",CentrepointSourced[[#This Row],[Assessed HS DQ]],0)</f>
        <v>9</v>
      </c>
      <c r="AG364" s="107">
        <f>IF(CentrepointSourced[[#This Row],[Age]]="16-17",CentrepointSourced[[#This Row],[Assessed CS DQ]],0)</f>
        <v>0</v>
      </c>
      <c r="AH364" s="107">
        <f>IF(CentrepointSourced[[#This Row],[Age]]="16-24",CentrepointSourced[[#This Row],[Assessed CS DQ]],0)</f>
        <v>0</v>
      </c>
      <c r="AI364" s="107">
        <f>IF(CentrepointSourced[[#This Row],[Age]]="18-24",CentrepointSourced[[#This Row],[Assessed CS DQ]],0)</f>
        <v>0</v>
      </c>
    </row>
    <row r="365" spans="1:35" customFormat="1" ht="13.5" customHeight="1">
      <c r="A365" s="45" t="s">
        <v>40</v>
      </c>
      <c r="B365" s="62" t="s">
        <v>155</v>
      </c>
      <c r="C365" s="45" t="s">
        <v>42</v>
      </c>
      <c r="D365" s="62"/>
      <c r="E365" s="67">
        <v>2013</v>
      </c>
      <c r="F365" s="67" t="s">
        <v>25</v>
      </c>
      <c r="G365" s="67">
        <v>0</v>
      </c>
      <c r="H365" s="68">
        <v>0</v>
      </c>
      <c r="I365" s="67">
        <v>0</v>
      </c>
      <c r="J365" s="45"/>
      <c r="K365" s="45"/>
      <c r="L365" s="45"/>
      <c r="M365" s="45"/>
      <c r="N365" s="45"/>
      <c r="O365" s="45"/>
      <c r="P365" s="45"/>
      <c r="Q365" s="41" t="str">
        <f>IF(CentrepointSourced[[#This Row],[Country]]="Northern Ireland","Northern Ireland",IFERROR(VLOOKUP(CentrepointSourced[[#This Row],[Local Authority]],LKP_LANameDQ[],2,FALSE),CentrepointSourced[[#This Row],[Local Authority]]))</f>
        <v>Elmbridge</v>
      </c>
      <c r="R365" s="41" t="str">
        <f>IF(CentrepointSourced[[#This Row],[LA type]]="County","",INDEX(ConsolGeog[lad14cd],MATCH(CentrepointSourced[[#This Row],[Local Authority DQ]],ConsolGeog[la_name],0)))</f>
        <v>E07000207</v>
      </c>
      <c r="S365" s="41" t="str">
        <f>IF(OR(CentrepointSourced[[#This Row],[Country]]="Northern Ireland",CentrepointSourced[[#This Row],[Country]]="Scotland",CentrepointSourced[[#This Row],[Country]]="Wales"),"Local Authority",CentrepointSourced[[#This Row],[LA type]])</f>
        <v>District</v>
      </c>
      <c r="T365" s="41">
        <f>IF(TRIM(CentrepointSourced[[#This Row],[Presented HS]])="",0,IF(CentrepointSourced[[#This Row],[Presented HS]]="&lt;5",2.5,IF(CentrepointSourced[[#This Row],[Presented HS]]="&lt;10",5,VALUE(TRIM(CentrepointSourced[[#This Row],[Presented HS]])))))</f>
        <v>0</v>
      </c>
      <c r="U365" s="41">
        <f>IF(TRIM(CentrepointSourced[[#This Row],[Assessed HS]])="",0,IF(CentrepointSourced[[#This Row],[Assessed HS]]="&lt;5",2.5,IF(CentrepointSourced[[#This Row],[Assessed HS]]="&lt;10",5,VALUE(TRIM(CentrepointSourced[[#This Row],[Assessed HS]])))))</f>
        <v>0</v>
      </c>
      <c r="V365" s="41">
        <f>IF(TRIM(CentrepointSourced[[#This Row],[Presented CS]])="",0,IF(CentrepointSourced[[#This Row],[Presented CS]]="&lt;5",2.5,IF(CentrepointSourced[[#This Row],[Presented CS]]="&lt;10",5,VALUE(TRIM(CentrepointSourced[[#This Row],[Presented CS]])))))</f>
        <v>0</v>
      </c>
      <c r="W365" s="41">
        <f>IF(TRIM(CentrepointSourced[[#This Row],[Assessed CS]])="",0,IF(CentrepointSourced[[#This Row],[Assessed CS]]="&lt;5",2.5,IF(CentrepointSourced[[#This Row],[Assessed CS]]="&lt;10",5,VALUE(TRIM(CentrepointSourced[[#This Row],[Assessed CS]])))))</f>
        <v>0</v>
      </c>
      <c r="X365" s="106">
        <f>IF(CentrepointSourced[[#This Row],[Age]]="16-17",CentrepointSourced[[#This Row],[Presented HS DQ]],0)</f>
        <v>0</v>
      </c>
      <c r="Y365" s="106">
        <f>IF(CentrepointSourced[[#This Row],[Age]]="16-24",CentrepointSourced[[#This Row],[Presented HS DQ]],0)</f>
        <v>0</v>
      </c>
      <c r="Z365" s="106">
        <f>IF(CentrepointSourced[[#This Row],[Age]]="18-24",CentrepointSourced[[#This Row],[Presented HS DQ]],0)</f>
        <v>0</v>
      </c>
      <c r="AA365" s="106">
        <f>IF(CentrepointSourced[[#This Row],[Age]]="16-17",CentrepointSourced[[#This Row],[Presented CS DQ]],0)</f>
        <v>0</v>
      </c>
      <c r="AB365" s="106">
        <f>IF(CentrepointSourced[[#This Row],[Age]]="16-24",CentrepointSourced[[#This Row],[Presented CS DQ]],0)</f>
        <v>0</v>
      </c>
      <c r="AC365" s="106">
        <f>IF(CentrepointSourced[[#This Row],[Age]]="18-24",CentrepointSourced[[#This Row],[Presented CS DQ]],0)</f>
        <v>0</v>
      </c>
      <c r="AD365" s="107">
        <f>IF(CentrepointSourced[[#This Row],[Age]]="16-17",CentrepointSourced[[#This Row],[Assessed HS DQ]],0)</f>
        <v>0</v>
      </c>
      <c r="AE365" s="107">
        <f>IF(CentrepointSourced[[#This Row],[Age]]="16-24",CentrepointSourced[[#This Row],[Assessed HS DQ]],0)</f>
        <v>0</v>
      </c>
      <c r="AF365" s="107">
        <f>IF(CentrepointSourced[[#This Row],[Age]]="18-24",CentrepointSourced[[#This Row],[Assessed HS DQ]],0)</f>
        <v>0</v>
      </c>
      <c r="AG365" s="107">
        <f>IF(CentrepointSourced[[#This Row],[Age]]="16-17",CentrepointSourced[[#This Row],[Assessed CS DQ]],0)</f>
        <v>0</v>
      </c>
      <c r="AH365" s="107">
        <f>IF(CentrepointSourced[[#This Row],[Age]]="16-24",CentrepointSourced[[#This Row],[Assessed CS DQ]],0)</f>
        <v>0</v>
      </c>
      <c r="AI365" s="107">
        <f>IF(CentrepointSourced[[#This Row],[Age]]="18-24",CentrepointSourced[[#This Row],[Assessed CS DQ]],0)</f>
        <v>0</v>
      </c>
    </row>
    <row r="366" spans="1:35" customFormat="1" ht="13.5" customHeight="1">
      <c r="A366" s="45" t="s">
        <v>40</v>
      </c>
      <c r="B366" s="62" t="s">
        <v>155</v>
      </c>
      <c r="C366" s="45" t="s">
        <v>42</v>
      </c>
      <c r="D366" s="62"/>
      <c r="E366" s="67">
        <v>2013</v>
      </c>
      <c r="F366" s="67" t="s">
        <v>26</v>
      </c>
      <c r="G366" s="67"/>
      <c r="H366" s="68">
        <v>12</v>
      </c>
      <c r="I366" s="67">
        <v>5</v>
      </c>
      <c r="J366" s="45"/>
      <c r="K366" s="45"/>
      <c r="L366" s="45"/>
      <c r="M366" s="45"/>
      <c r="N366" s="45"/>
      <c r="O366" s="45"/>
      <c r="P366" s="45"/>
      <c r="Q366" s="41" t="str">
        <f>IF(CentrepointSourced[[#This Row],[Country]]="Northern Ireland","Northern Ireland",IFERROR(VLOOKUP(CentrepointSourced[[#This Row],[Local Authority]],LKP_LANameDQ[],2,FALSE),CentrepointSourced[[#This Row],[Local Authority]]))</f>
        <v>Elmbridge</v>
      </c>
      <c r="R366" s="41" t="str">
        <f>IF(CentrepointSourced[[#This Row],[LA type]]="County","",INDEX(ConsolGeog[lad14cd],MATCH(CentrepointSourced[[#This Row],[Local Authority DQ]],ConsolGeog[la_name],0)))</f>
        <v>E07000207</v>
      </c>
      <c r="S366" s="41" t="str">
        <f>IF(OR(CentrepointSourced[[#This Row],[Country]]="Northern Ireland",CentrepointSourced[[#This Row],[Country]]="Scotland",CentrepointSourced[[#This Row],[Country]]="Wales"),"Local Authority",CentrepointSourced[[#This Row],[LA type]])</f>
        <v>District</v>
      </c>
      <c r="T366" s="41">
        <f>IF(TRIM(CentrepointSourced[[#This Row],[Presented HS]])="",0,IF(CentrepointSourced[[#This Row],[Presented HS]]="&lt;5",2.5,IF(CentrepointSourced[[#This Row],[Presented HS]]="&lt;10",5,VALUE(TRIM(CentrepointSourced[[#This Row],[Presented HS]])))))</f>
        <v>0</v>
      </c>
      <c r="U366" s="41">
        <f>IF(TRIM(CentrepointSourced[[#This Row],[Assessed HS]])="",0,IF(CentrepointSourced[[#This Row],[Assessed HS]]="&lt;5",2.5,IF(CentrepointSourced[[#This Row],[Assessed HS]]="&lt;10",5,VALUE(TRIM(CentrepointSourced[[#This Row],[Assessed HS]])))))</f>
        <v>12</v>
      </c>
      <c r="V366" s="41">
        <f>IF(TRIM(CentrepointSourced[[#This Row],[Presented CS]])="",0,IF(CentrepointSourced[[#This Row],[Presented CS]]="&lt;5",2.5,IF(CentrepointSourced[[#This Row],[Presented CS]]="&lt;10",5,VALUE(TRIM(CentrepointSourced[[#This Row],[Presented CS]])))))</f>
        <v>0</v>
      </c>
      <c r="W366" s="41">
        <f>IF(TRIM(CentrepointSourced[[#This Row],[Assessed CS]])="",0,IF(CentrepointSourced[[#This Row],[Assessed CS]]="&lt;5",2.5,IF(CentrepointSourced[[#This Row],[Assessed CS]]="&lt;10",5,VALUE(TRIM(CentrepointSourced[[#This Row],[Assessed CS]])))))</f>
        <v>0</v>
      </c>
      <c r="X366" s="106">
        <f>IF(CentrepointSourced[[#This Row],[Age]]="16-17",CentrepointSourced[[#This Row],[Presented HS DQ]],0)</f>
        <v>0</v>
      </c>
      <c r="Y366" s="106">
        <f>IF(CentrepointSourced[[#This Row],[Age]]="16-24",CentrepointSourced[[#This Row],[Presented HS DQ]],0)</f>
        <v>0</v>
      </c>
      <c r="Z366" s="106">
        <f>IF(CentrepointSourced[[#This Row],[Age]]="18-24",CentrepointSourced[[#This Row],[Presented HS DQ]],0)</f>
        <v>0</v>
      </c>
      <c r="AA366" s="106">
        <f>IF(CentrepointSourced[[#This Row],[Age]]="16-17",CentrepointSourced[[#This Row],[Presented CS DQ]],0)</f>
        <v>0</v>
      </c>
      <c r="AB366" s="106">
        <f>IF(CentrepointSourced[[#This Row],[Age]]="16-24",CentrepointSourced[[#This Row],[Presented CS DQ]],0)</f>
        <v>0</v>
      </c>
      <c r="AC366" s="106">
        <f>IF(CentrepointSourced[[#This Row],[Age]]="18-24",CentrepointSourced[[#This Row],[Presented CS DQ]],0)</f>
        <v>0</v>
      </c>
      <c r="AD366" s="107">
        <f>IF(CentrepointSourced[[#This Row],[Age]]="16-17",CentrepointSourced[[#This Row],[Assessed HS DQ]],0)</f>
        <v>0</v>
      </c>
      <c r="AE366" s="107">
        <f>IF(CentrepointSourced[[#This Row],[Age]]="16-24",CentrepointSourced[[#This Row],[Assessed HS DQ]],0)</f>
        <v>0</v>
      </c>
      <c r="AF366" s="107">
        <f>IF(CentrepointSourced[[#This Row],[Age]]="18-24",CentrepointSourced[[#This Row],[Assessed HS DQ]],0)</f>
        <v>12</v>
      </c>
      <c r="AG366" s="107">
        <f>IF(CentrepointSourced[[#This Row],[Age]]="16-17",CentrepointSourced[[#This Row],[Assessed CS DQ]],0)</f>
        <v>0</v>
      </c>
      <c r="AH366" s="107">
        <f>IF(CentrepointSourced[[#This Row],[Age]]="16-24",CentrepointSourced[[#This Row],[Assessed CS DQ]],0)</f>
        <v>0</v>
      </c>
      <c r="AI366" s="107">
        <f>IF(CentrepointSourced[[#This Row],[Age]]="18-24",CentrepointSourced[[#This Row],[Assessed CS DQ]],0)</f>
        <v>0</v>
      </c>
    </row>
    <row r="367" spans="1:35" customFormat="1" ht="13.5" customHeight="1">
      <c r="A367" s="45" t="s">
        <v>40</v>
      </c>
      <c r="B367" s="62" t="s">
        <v>155</v>
      </c>
      <c r="C367" s="45" t="s">
        <v>42</v>
      </c>
      <c r="D367" s="62"/>
      <c r="E367" s="67">
        <v>2014</v>
      </c>
      <c r="F367" s="67" t="s">
        <v>25</v>
      </c>
      <c r="G367" s="67">
        <v>0</v>
      </c>
      <c r="H367" s="68">
        <v>0</v>
      </c>
      <c r="I367" s="67">
        <v>0</v>
      </c>
      <c r="J367" s="45"/>
      <c r="K367" s="45"/>
      <c r="L367" s="45"/>
      <c r="M367" s="45"/>
      <c r="N367" s="45"/>
      <c r="O367" s="45"/>
      <c r="P367" s="45"/>
      <c r="Q367" s="41" t="str">
        <f>IF(CentrepointSourced[[#This Row],[Country]]="Northern Ireland","Northern Ireland",IFERROR(VLOOKUP(CentrepointSourced[[#This Row],[Local Authority]],LKP_LANameDQ[],2,FALSE),CentrepointSourced[[#This Row],[Local Authority]]))</f>
        <v>Elmbridge</v>
      </c>
      <c r="R367" s="41" t="str">
        <f>IF(CentrepointSourced[[#This Row],[LA type]]="County","",INDEX(ConsolGeog[lad14cd],MATCH(CentrepointSourced[[#This Row],[Local Authority DQ]],ConsolGeog[la_name],0)))</f>
        <v>E07000207</v>
      </c>
      <c r="S367" s="41" t="str">
        <f>IF(OR(CentrepointSourced[[#This Row],[Country]]="Northern Ireland",CentrepointSourced[[#This Row],[Country]]="Scotland",CentrepointSourced[[#This Row],[Country]]="Wales"),"Local Authority",CentrepointSourced[[#This Row],[LA type]])</f>
        <v>District</v>
      </c>
      <c r="T367" s="41">
        <f>IF(TRIM(CentrepointSourced[[#This Row],[Presented HS]])="",0,IF(CentrepointSourced[[#This Row],[Presented HS]]="&lt;5",2.5,IF(CentrepointSourced[[#This Row],[Presented HS]]="&lt;10",5,VALUE(TRIM(CentrepointSourced[[#This Row],[Presented HS]])))))</f>
        <v>0</v>
      </c>
      <c r="U367" s="41">
        <f>IF(TRIM(CentrepointSourced[[#This Row],[Assessed HS]])="",0,IF(CentrepointSourced[[#This Row],[Assessed HS]]="&lt;5",2.5,IF(CentrepointSourced[[#This Row],[Assessed HS]]="&lt;10",5,VALUE(TRIM(CentrepointSourced[[#This Row],[Assessed HS]])))))</f>
        <v>0</v>
      </c>
      <c r="V367" s="41">
        <f>IF(TRIM(CentrepointSourced[[#This Row],[Presented CS]])="",0,IF(CentrepointSourced[[#This Row],[Presented CS]]="&lt;5",2.5,IF(CentrepointSourced[[#This Row],[Presented CS]]="&lt;10",5,VALUE(TRIM(CentrepointSourced[[#This Row],[Presented CS]])))))</f>
        <v>0</v>
      </c>
      <c r="W367" s="41">
        <f>IF(TRIM(CentrepointSourced[[#This Row],[Assessed CS]])="",0,IF(CentrepointSourced[[#This Row],[Assessed CS]]="&lt;5",2.5,IF(CentrepointSourced[[#This Row],[Assessed CS]]="&lt;10",5,VALUE(TRIM(CentrepointSourced[[#This Row],[Assessed CS]])))))</f>
        <v>0</v>
      </c>
      <c r="X367" s="106">
        <f>IF(CentrepointSourced[[#This Row],[Age]]="16-17",CentrepointSourced[[#This Row],[Presented HS DQ]],0)</f>
        <v>0</v>
      </c>
      <c r="Y367" s="106">
        <f>IF(CentrepointSourced[[#This Row],[Age]]="16-24",CentrepointSourced[[#This Row],[Presented HS DQ]],0)</f>
        <v>0</v>
      </c>
      <c r="Z367" s="106">
        <f>IF(CentrepointSourced[[#This Row],[Age]]="18-24",CentrepointSourced[[#This Row],[Presented HS DQ]],0)</f>
        <v>0</v>
      </c>
      <c r="AA367" s="106">
        <f>IF(CentrepointSourced[[#This Row],[Age]]="16-17",CentrepointSourced[[#This Row],[Presented CS DQ]],0)</f>
        <v>0</v>
      </c>
      <c r="AB367" s="106">
        <f>IF(CentrepointSourced[[#This Row],[Age]]="16-24",CentrepointSourced[[#This Row],[Presented CS DQ]],0)</f>
        <v>0</v>
      </c>
      <c r="AC367" s="106">
        <f>IF(CentrepointSourced[[#This Row],[Age]]="18-24",CentrepointSourced[[#This Row],[Presented CS DQ]],0)</f>
        <v>0</v>
      </c>
      <c r="AD367" s="107">
        <f>IF(CentrepointSourced[[#This Row],[Age]]="16-17",CentrepointSourced[[#This Row],[Assessed HS DQ]],0)</f>
        <v>0</v>
      </c>
      <c r="AE367" s="107">
        <f>IF(CentrepointSourced[[#This Row],[Age]]="16-24",CentrepointSourced[[#This Row],[Assessed HS DQ]],0)</f>
        <v>0</v>
      </c>
      <c r="AF367" s="107">
        <f>IF(CentrepointSourced[[#This Row],[Age]]="18-24",CentrepointSourced[[#This Row],[Assessed HS DQ]],0)</f>
        <v>0</v>
      </c>
      <c r="AG367" s="107">
        <f>IF(CentrepointSourced[[#This Row],[Age]]="16-17",CentrepointSourced[[#This Row],[Assessed CS DQ]],0)</f>
        <v>0</v>
      </c>
      <c r="AH367" s="107">
        <f>IF(CentrepointSourced[[#This Row],[Age]]="16-24",CentrepointSourced[[#This Row],[Assessed CS DQ]],0)</f>
        <v>0</v>
      </c>
      <c r="AI367" s="107">
        <f>IF(CentrepointSourced[[#This Row],[Age]]="18-24",CentrepointSourced[[#This Row],[Assessed CS DQ]],0)</f>
        <v>0</v>
      </c>
    </row>
    <row r="368" spans="1:35" customFormat="1" ht="13.5" customHeight="1">
      <c r="A368" s="45" t="s">
        <v>40</v>
      </c>
      <c r="B368" s="62" t="s">
        <v>155</v>
      </c>
      <c r="C368" s="45" t="s">
        <v>42</v>
      </c>
      <c r="D368" s="62"/>
      <c r="E368" s="67">
        <v>2014</v>
      </c>
      <c r="F368" s="67" t="s">
        <v>26</v>
      </c>
      <c r="G368" s="67">
        <v>0</v>
      </c>
      <c r="H368" s="68">
        <v>10</v>
      </c>
      <c r="I368" s="67">
        <v>6</v>
      </c>
      <c r="J368" s="45"/>
      <c r="K368" s="45"/>
      <c r="L368" s="45"/>
      <c r="M368" s="45"/>
      <c r="N368" s="45"/>
      <c r="O368" s="45"/>
      <c r="P368" s="45"/>
      <c r="Q368" s="41" t="str">
        <f>IF(CentrepointSourced[[#This Row],[Country]]="Northern Ireland","Northern Ireland",IFERROR(VLOOKUP(CentrepointSourced[[#This Row],[Local Authority]],LKP_LANameDQ[],2,FALSE),CentrepointSourced[[#This Row],[Local Authority]]))</f>
        <v>Elmbridge</v>
      </c>
      <c r="R368" s="41" t="str">
        <f>IF(CentrepointSourced[[#This Row],[LA type]]="County","",INDEX(ConsolGeog[lad14cd],MATCH(CentrepointSourced[[#This Row],[Local Authority DQ]],ConsolGeog[la_name],0)))</f>
        <v>E07000207</v>
      </c>
      <c r="S368" s="41" t="str">
        <f>IF(OR(CentrepointSourced[[#This Row],[Country]]="Northern Ireland",CentrepointSourced[[#This Row],[Country]]="Scotland",CentrepointSourced[[#This Row],[Country]]="Wales"),"Local Authority",CentrepointSourced[[#This Row],[LA type]])</f>
        <v>District</v>
      </c>
      <c r="T368" s="41">
        <f>IF(TRIM(CentrepointSourced[[#This Row],[Presented HS]])="",0,IF(CentrepointSourced[[#This Row],[Presented HS]]="&lt;5",2.5,IF(CentrepointSourced[[#This Row],[Presented HS]]="&lt;10",5,VALUE(TRIM(CentrepointSourced[[#This Row],[Presented HS]])))))</f>
        <v>0</v>
      </c>
      <c r="U368" s="41">
        <f>IF(TRIM(CentrepointSourced[[#This Row],[Assessed HS]])="",0,IF(CentrepointSourced[[#This Row],[Assessed HS]]="&lt;5",2.5,IF(CentrepointSourced[[#This Row],[Assessed HS]]="&lt;10",5,VALUE(TRIM(CentrepointSourced[[#This Row],[Assessed HS]])))))</f>
        <v>10</v>
      </c>
      <c r="V368" s="41">
        <f>IF(TRIM(CentrepointSourced[[#This Row],[Presented CS]])="",0,IF(CentrepointSourced[[#This Row],[Presented CS]]="&lt;5",2.5,IF(CentrepointSourced[[#This Row],[Presented CS]]="&lt;10",5,VALUE(TRIM(CentrepointSourced[[#This Row],[Presented CS]])))))</f>
        <v>0</v>
      </c>
      <c r="W368" s="41">
        <f>IF(TRIM(CentrepointSourced[[#This Row],[Assessed CS]])="",0,IF(CentrepointSourced[[#This Row],[Assessed CS]]="&lt;5",2.5,IF(CentrepointSourced[[#This Row],[Assessed CS]]="&lt;10",5,VALUE(TRIM(CentrepointSourced[[#This Row],[Assessed CS]])))))</f>
        <v>0</v>
      </c>
      <c r="X368" s="106">
        <f>IF(CentrepointSourced[[#This Row],[Age]]="16-17",CentrepointSourced[[#This Row],[Presented HS DQ]],0)</f>
        <v>0</v>
      </c>
      <c r="Y368" s="106">
        <f>IF(CentrepointSourced[[#This Row],[Age]]="16-24",CentrepointSourced[[#This Row],[Presented HS DQ]],0)</f>
        <v>0</v>
      </c>
      <c r="Z368" s="106">
        <f>IF(CentrepointSourced[[#This Row],[Age]]="18-24",CentrepointSourced[[#This Row],[Presented HS DQ]],0)</f>
        <v>0</v>
      </c>
      <c r="AA368" s="106">
        <f>IF(CentrepointSourced[[#This Row],[Age]]="16-17",CentrepointSourced[[#This Row],[Presented CS DQ]],0)</f>
        <v>0</v>
      </c>
      <c r="AB368" s="106">
        <f>IF(CentrepointSourced[[#This Row],[Age]]="16-24",CentrepointSourced[[#This Row],[Presented CS DQ]],0)</f>
        <v>0</v>
      </c>
      <c r="AC368" s="106">
        <f>IF(CentrepointSourced[[#This Row],[Age]]="18-24",CentrepointSourced[[#This Row],[Presented CS DQ]],0)</f>
        <v>0</v>
      </c>
      <c r="AD368" s="107">
        <f>IF(CentrepointSourced[[#This Row],[Age]]="16-17",CentrepointSourced[[#This Row],[Assessed HS DQ]],0)</f>
        <v>0</v>
      </c>
      <c r="AE368" s="107">
        <f>IF(CentrepointSourced[[#This Row],[Age]]="16-24",CentrepointSourced[[#This Row],[Assessed HS DQ]],0)</f>
        <v>0</v>
      </c>
      <c r="AF368" s="107">
        <f>IF(CentrepointSourced[[#This Row],[Age]]="18-24",CentrepointSourced[[#This Row],[Assessed HS DQ]],0)</f>
        <v>10</v>
      </c>
      <c r="AG368" s="107">
        <f>IF(CentrepointSourced[[#This Row],[Age]]="16-17",CentrepointSourced[[#This Row],[Assessed CS DQ]],0)</f>
        <v>0</v>
      </c>
      <c r="AH368" s="107">
        <f>IF(CentrepointSourced[[#This Row],[Age]]="16-24",CentrepointSourced[[#This Row],[Assessed CS DQ]],0)</f>
        <v>0</v>
      </c>
      <c r="AI368" s="107">
        <f>IF(CentrepointSourced[[#This Row],[Age]]="18-24",CentrepointSourced[[#This Row],[Assessed CS DQ]],0)</f>
        <v>0</v>
      </c>
    </row>
    <row r="369" spans="1:35" customFormat="1" ht="13.5" customHeight="1">
      <c r="A369" s="45" t="s">
        <v>40</v>
      </c>
      <c r="B369" s="45" t="s">
        <v>180</v>
      </c>
      <c r="C369" s="45" t="s">
        <v>165</v>
      </c>
      <c r="D369" s="45"/>
      <c r="E369" s="67">
        <v>2012</v>
      </c>
      <c r="F369" s="67" t="s">
        <v>25</v>
      </c>
      <c r="G369" s="67"/>
      <c r="H369" s="68"/>
      <c r="I369" s="67"/>
      <c r="J369" s="45"/>
      <c r="K369" s="67"/>
      <c r="L369" s="67"/>
      <c r="M369" s="67"/>
      <c r="N369" s="67"/>
      <c r="O369" s="67"/>
      <c r="P369" s="67"/>
      <c r="Q369" s="41" t="str">
        <f>IF(CentrepointSourced[[#This Row],[Country]]="Northern Ireland","Northern Ireland",IFERROR(VLOOKUP(CentrepointSourced[[#This Row],[Local Authority]],LKP_LANameDQ[],2,FALSE),CentrepointSourced[[#This Row],[Local Authority]]))</f>
        <v>Enfield</v>
      </c>
      <c r="R369" s="41" t="str">
        <f>IF(CentrepointSourced[[#This Row],[LA type]]="County","",INDEX(ConsolGeog[lad14cd],MATCH(CentrepointSourced[[#This Row],[Local Authority DQ]],ConsolGeog[la_name],0)))</f>
        <v>E09000010</v>
      </c>
      <c r="S369" s="41" t="str">
        <f>IF(OR(CentrepointSourced[[#This Row],[Country]]="Northern Ireland",CentrepointSourced[[#This Row],[Country]]="Scotland",CentrepointSourced[[#This Row],[Country]]="Wales"),"Local Authority",CentrepointSourced[[#This Row],[LA type]])</f>
        <v>Unitary</v>
      </c>
      <c r="T369" s="41">
        <f>IF(TRIM(CentrepointSourced[[#This Row],[Presented HS]])="",0,IF(CentrepointSourced[[#This Row],[Presented HS]]="&lt;5",2.5,IF(CentrepointSourced[[#This Row],[Presented HS]]="&lt;10",5,VALUE(TRIM(CentrepointSourced[[#This Row],[Presented HS]])))))</f>
        <v>0</v>
      </c>
      <c r="U369" s="41">
        <f>IF(TRIM(CentrepointSourced[[#This Row],[Assessed HS]])="",0,IF(CentrepointSourced[[#This Row],[Assessed HS]]="&lt;5",2.5,IF(CentrepointSourced[[#This Row],[Assessed HS]]="&lt;10",5,VALUE(TRIM(CentrepointSourced[[#This Row],[Assessed HS]])))))</f>
        <v>0</v>
      </c>
      <c r="V369" s="41">
        <f>IF(TRIM(CentrepointSourced[[#This Row],[Presented CS]])="",0,IF(CentrepointSourced[[#This Row],[Presented CS]]="&lt;5",2.5,IF(CentrepointSourced[[#This Row],[Presented CS]]="&lt;10",5,VALUE(TRIM(CentrepointSourced[[#This Row],[Presented CS]])))))</f>
        <v>0</v>
      </c>
      <c r="W369" s="41">
        <f>IF(TRIM(CentrepointSourced[[#This Row],[Assessed CS]])="",0,IF(CentrepointSourced[[#This Row],[Assessed CS]]="&lt;5",2.5,IF(CentrepointSourced[[#This Row],[Assessed CS]]="&lt;10",5,VALUE(TRIM(CentrepointSourced[[#This Row],[Assessed CS]])))))</f>
        <v>0</v>
      </c>
      <c r="X369" s="106">
        <f>IF(CentrepointSourced[[#This Row],[Age]]="16-17",CentrepointSourced[[#This Row],[Presented HS DQ]],0)</f>
        <v>0</v>
      </c>
      <c r="Y369" s="106">
        <f>IF(CentrepointSourced[[#This Row],[Age]]="16-24",CentrepointSourced[[#This Row],[Presented HS DQ]],0)</f>
        <v>0</v>
      </c>
      <c r="Z369" s="106">
        <f>IF(CentrepointSourced[[#This Row],[Age]]="18-24",CentrepointSourced[[#This Row],[Presented HS DQ]],0)</f>
        <v>0</v>
      </c>
      <c r="AA369" s="106">
        <f>IF(CentrepointSourced[[#This Row],[Age]]="16-17",CentrepointSourced[[#This Row],[Presented CS DQ]],0)</f>
        <v>0</v>
      </c>
      <c r="AB369" s="106">
        <f>IF(CentrepointSourced[[#This Row],[Age]]="16-24",CentrepointSourced[[#This Row],[Presented CS DQ]],0)</f>
        <v>0</v>
      </c>
      <c r="AC369" s="106">
        <f>IF(CentrepointSourced[[#This Row],[Age]]="18-24",CentrepointSourced[[#This Row],[Presented CS DQ]],0)</f>
        <v>0</v>
      </c>
      <c r="AD369" s="107">
        <f>IF(CentrepointSourced[[#This Row],[Age]]="16-17",CentrepointSourced[[#This Row],[Assessed HS DQ]],0)</f>
        <v>0</v>
      </c>
      <c r="AE369" s="107">
        <f>IF(CentrepointSourced[[#This Row],[Age]]="16-24",CentrepointSourced[[#This Row],[Assessed HS DQ]],0)</f>
        <v>0</v>
      </c>
      <c r="AF369" s="107">
        <f>IF(CentrepointSourced[[#This Row],[Age]]="18-24",CentrepointSourced[[#This Row],[Assessed HS DQ]],0)</f>
        <v>0</v>
      </c>
      <c r="AG369" s="107">
        <f>IF(CentrepointSourced[[#This Row],[Age]]="16-17",CentrepointSourced[[#This Row],[Assessed CS DQ]],0)</f>
        <v>0</v>
      </c>
      <c r="AH369" s="107">
        <f>IF(CentrepointSourced[[#This Row],[Age]]="16-24",CentrepointSourced[[#This Row],[Assessed CS DQ]],0)</f>
        <v>0</v>
      </c>
      <c r="AI369" s="107">
        <f>IF(CentrepointSourced[[#This Row],[Age]]="18-24",CentrepointSourced[[#This Row],[Assessed CS DQ]],0)</f>
        <v>0</v>
      </c>
    </row>
    <row r="370" spans="1:35" customFormat="1" ht="13.5" customHeight="1">
      <c r="A370" s="45" t="s">
        <v>40</v>
      </c>
      <c r="B370" s="45" t="s">
        <v>180</v>
      </c>
      <c r="C370" s="45" t="s">
        <v>165</v>
      </c>
      <c r="D370" s="45"/>
      <c r="E370" s="67">
        <v>2012</v>
      </c>
      <c r="F370" s="67" t="s">
        <v>26</v>
      </c>
      <c r="G370" s="67">
        <v>320</v>
      </c>
      <c r="H370" s="68">
        <v>212</v>
      </c>
      <c r="I370" s="67">
        <v>141</v>
      </c>
      <c r="J370" s="45"/>
      <c r="K370" s="67"/>
      <c r="L370" s="67"/>
      <c r="M370" s="67"/>
      <c r="N370" s="67"/>
      <c r="O370" s="67"/>
      <c r="P370" s="67"/>
      <c r="Q370" s="41" t="str">
        <f>IF(CentrepointSourced[[#This Row],[Country]]="Northern Ireland","Northern Ireland",IFERROR(VLOOKUP(CentrepointSourced[[#This Row],[Local Authority]],LKP_LANameDQ[],2,FALSE),CentrepointSourced[[#This Row],[Local Authority]]))</f>
        <v>Enfield</v>
      </c>
      <c r="R370" s="41" t="str">
        <f>IF(CentrepointSourced[[#This Row],[LA type]]="County","",INDEX(ConsolGeog[lad14cd],MATCH(CentrepointSourced[[#This Row],[Local Authority DQ]],ConsolGeog[la_name],0)))</f>
        <v>E09000010</v>
      </c>
      <c r="S370" s="41" t="str">
        <f>IF(OR(CentrepointSourced[[#This Row],[Country]]="Northern Ireland",CentrepointSourced[[#This Row],[Country]]="Scotland",CentrepointSourced[[#This Row],[Country]]="Wales"),"Local Authority",CentrepointSourced[[#This Row],[LA type]])</f>
        <v>Unitary</v>
      </c>
      <c r="T370" s="41">
        <f>IF(TRIM(CentrepointSourced[[#This Row],[Presented HS]])="",0,IF(CentrepointSourced[[#This Row],[Presented HS]]="&lt;5",2.5,IF(CentrepointSourced[[#This Row],[Presented HS]]="&lt;10",5,VALUE(TRIM(CentrepointSourced[[#This Row],[Presented HS]])))))</f>
        <v>320</v>
      </c>
      <c r="U370" s="41">
        <f>IF(TRIM(CentrepointSourced[[#This Row],[Assessed HS]])="",0,IF(CentrepointSourced[[#This Row],[Assessed HS]]="&lt;5",2.5,IF(CentrepointSourced[[#This Row],[Assessed HS]]="&lt;10",5,VALUE(TRIM(CentrepointSourced[[#This Row],[Assessed HS]])))))</f>
        <v>212</v>
      </c>
      <c r="V370" s="41">
        <f>IF(TRIM(CentrepointSourced[[#This Row],[Presented CS]])="",0,IF(CentrepointSourced[[#This Row],[Presented CS]]="&lt;5",2.5,IF(CentrepointSourced[[#This Row],[Presented CS]]="&lt;10",5,VALUE(TRIM(CentrepointSourced[[#This Row],[Presented CS]])))))</f>
        <v>0</v>
      </c>
      <c r="W370" s="41">
        <f>IF(TRIM(CentrepointSourced[[#This Row],[Assessed CS]])="",0,IF(CentrepointSourced[[#This Row],[Assessed CS]]="&lt;5",2.5,IF(CentrepointSourced[[#This Row],[Assessed CS]]="&lt;10",5,VALUE(TRIM(CentrepointSourced[[#This Row],[Assessed CS]])))))</f>
        <v>0</v>
      </c>
      <c r="X370" s="106">
        <f>IF(CentrepointSourced[[#This Row],[Age]]="16-17",CentrepointSourced[[#This Row],[Presented HS DQ]],0)</f>
        <v>0</v>
      </c>
      <c r="Y370" s="106">
        <f>IF(CentrepointSourced[[#This Row],[Age]]="16-24",CentrepointSourced[[#This Row],[Presented HS DQ]],0)</f>
        <v>0</v>
      </c>
      <c r="Z370" s="106">
        <f>IF(CentrepointSourced[[#This Row],[Age]]="18-24",CentrepointSourced[[#This Row],[Presented HS DQ]],0)</f>
        <v>320</v>
      </c>
      <c r="AA370" s="106">
        <f>IF(CentrepointSourced[[#This Row],[Age]]="16-17",CentrepointSourced[[#This Row],[Presented CS DQ]],0)</f>
        <v>0</v>
      </c>
      <c r="AB370" s="106">
        <f>IF(CentrepointSourced[[#This Row],[Age]]="16-24",CentrepointSourced[[#This Row],[Presented CS DQ]],0)</f>
        <v>0</v>
      </c>
      <c r="AC370" s="106">
        <f>IF(CentrepointSourced[[#This Row],[Age]]="18-24",CentrepointSourced[[#This Row],[Presented CS DQ]],0)</f>
        <v>0</v>
      </c>
      <c r="AD370" s="107">
        <f>IF(CentrepointSourced[[#This Row],[Age]]="16-17",CentrepointSourced[[#This Row],[Assessed HS DQ]],0)</f>
        <v>0</v>
      </c>
      <c r="AE370" s="107">
        <f>IF(CentrepointSourced[[#This Row],[Age]]="16-24",CentrepointSourced[[#This Row],[Assessed HS DQ]],0)</f>
        <v>0</v>
      </c>
      <c r="AF370" s="107">
        <f>IF(CentrepointSourced[[#This Row],[Age]]="18-24",CentrepointSourced[[#This Row],[Assessed HS DQ]],0)</f>
        <v>212</v>
      </c>
      <c r="AG370" s="107">
        <f>IF(CentrepointSourced[[#This Row],[Age]]="16-17",CentrepointSourced[[#This Row],[Assessed CS DQ]],0)</f>
        <v>0</v>
      </c>
      <c r="AH370" s="107">
        <f>IF(CentrepointSourced[[#This Row],[Age]]="16-24",CentrepointSourced[[#This Row],[Assessed CS DQ]],0)</f>
        <v>0</v>
      </c>
      <c r="AI370" s="107">
        <f>IF(CentrepointSourced[[#This Row],[Age]]="18-24",CentrepointSourced[[#This Row],[Assessed CS DQ]],0)</f>
        <v>0</v>
      </c>
    </row>
    <row r="371" spans="1:35" customFormat="1" ht="13.5" customHeight="1">
      <c r="A371" s="45" t="s">
        <v>40</v>
      </c>
      <c r="B371" s="45" t="s">
        <v>180</v>
      </c>
      <c r="C371" s="45" t="s">
        <v>165</v>
      </c>
      <c r="D371" s="45"/>
      <c r="E371" s="67">
        <v>2013</v>
      </c>
      <c r="F371" s="67" t="s">
        <v>25</v>
      </c>
      <c r="G371" s="67"/>
      <c r="H371" s="68"/>
      <c r="I371" s="67"/>
      <c r="J371" s="45"/>
      <c r="K371" s="67"/>
      <c r="L371" s="67"/>
      <c r="M371" s="67"/>
      <c r="N371" s="67"/>
      <c r="O371" s="67"/>
      <c r="P371" s="67"/>
      <c r="Q371" s="41" t="str">
        <f>IF(CentrepointSourced[[#This Row],[Country]]="Northern Ireland","Northern Ireland",IFERROR(VLOOKUP(CentrepointSourced[[#This Row],[Local Authority]],LKP_LANameDQ[],2,FALSE),CentrepointSourced[[#This Row],[Local Authority]]))</f>
        <v>Enfield</v>
      </c>
      <c r="R371" s="41" t="str">
        <f>IF(CentrepointSourced[[#This Row],[LA type]]="County","",INDEX(ConsolGeog[lad14cd],MATCH(CentrepointSourced[[#This Row],[Local Authority DQ]],ConsolGeog[la_name],0)))</f>
        <v>E09000010</v>
      </c>
      <c r="S371" s="41" t="str">
        <f>IF(OR(CentrepointSourced[[#This Row],[Country]]="Northern Ireland",CentrepointSourced[[#This Row],[Country]]="Scotland",CentrepointSourced[[#This Row],[Country]]="Wales"),"Local Authority",CentrepointSourced[[#This Row],[LA type]])</f>
        <v>Unitary</v>
      </c>
      <c r="T371" s="41">
        <f>IF(TRIM(CentrepointSourced[[#This Row],[Presented HS]])="",0,IF(CentrepointSourced[[#This Row],[Presented HS]]="&lt;5",2.5,IF(CentrepointSourced[[#This Row],[Presented HS]]="&lt;10",5,VALUE(TRIM(CentrepointSourced[[#This Row],[Presented HS]])))))</f>
        <v>0</v>
      </c>
      <c r="U371" s="41">
        <f>IF(TRIM(CentrepointSourced[[#This Row],[Assessed HS]])="",0,IF(CentrepointSourced[[#This Row],[Assessed HS]]="&lt;5",2.5,IF(CentrepointSourced[[#This Row],[Assessed HS]]="&lt;10",5,VALUE(TRIM(CentrepointSourced[[#This Row],[Assessed HS]])))))</f>
        <v>0</v>
      </c>
      <c r="V371" s="41">
        <f>IF(TRIM(CentrepointSourced[[#This Row],[Presented CS]])="",0,IF(CentrepointSourced[[#This Row],[Presented CS]]="&lt;5",2.5,IF(CentrepointSourced[[#This Row],[Presented CS]]="&lt;10",5,VALUE(TRIM(CentrepointSourced[[#This Row],[Presented CS]])))))</f>
        <v>0</v>
      </c>
      <c r="W371" s="41">
        <f>IF(TRIM(CentrepointSourced[[#This Row],[Assessed CS]])="",0,IF(CentrepointSourced[[#This Row],[Assessed CS]]="&lt;5",2.5,IF(CentrepointSourced[[#This Row],[Assessed CS]]="&lt;10",5,VALUE(TRIM(CentrepointSourced[[#This Row],[Assessed CS]])))))</f>
        <v>0</v>
      </c>
      <c r="X371" s="106">
        <f>IF(CentrepointSourced[[#This Row],[Age]]="16-17",CentrepointSourced[[#This Row],[Presented HS DQ]],0)</f>
        <v>0</v>
      </c>
      <c r="Y371" s="106">
        <f>IF(CentrepointSourced[[#This Row],[Age]]="16-24",CentrepointSourced[[#This Row],[Presented HS DQ]],0)</f>
        <v>0</v>
      </c>
      <c r="Z371" s="106">
        <f>IF(CentrepointSourced[[#This Row],[Age]]="18-24",CentrepointSourced[[#This Row],[Presented HS DQ]],0)</f>
        <v>0</v>
      </c>
      <c r="AA371" s="106">
        <f>IF(CentrepointSourced[[#This Row],[Age]]="16-17",CentrepointSourced[[#This Row],[Presented CS DQ]],0)</f>
        <v>0</v>
      </c>
      <c r="AB371" s="106">
        <f>IF(CentrepointSourced[[#This Row],[Age]]="16-24",CentrepointSourced[[#This Row],[Presented CS DQ]],0)</f>
        <v>0</v>
      </c>
      <c r="AC371" s="106">
        <f>IF(CentrepointSourced[[#This Row],[Age]]="18-24",CentrepointSourced[[#This Row],[Presented CS DQ]],0)</f>
        <v>0</v>
      </c>
      <c r="AD371" s="107">
        <f>IF(CentrepointSourced[[#This Row],[Age]]="16-17",CentrepointSourced[[#This Row],[Assessed HS DQ]],0)</f>
        <v>0</v>
      </c>
      <c r="AE371" s="107">
        <f>IF(CentrepointSourced[[#This Row],[Age]]="16-24",CentrepointSourced[[#This Row],[Assessed HS DQ]],0)</f>
        <v>0</v>
      </c>
      <c r="AF371" s="107">
        <f>IF(CentrepointSourced[[#This Row],[Age]]="18-24",CentrepointSourced[[#This Row],[Assessed HS DQ]],0)</f>
        <v>0</v>
      </c>
      <c r="AG371" s="107">
        <f>IF(CentrepointSourced[[#This Row],[Age]]="16-17",CentrepointSourced[[#This Row],[Assessed CS DQ]],0)</f>
        <v>0</v>
      </c>
      <c r="AH371" s="107">
        <f>IF(CentrepointSourced[[#This Row],[Age]]="16-24",CentrepointSourced[[#This Row],[Assessed CS DQ]],0)</f>
        <v>0</v>
      </c>
      <c r="AI371" s="107">
        <f>IF(CentrepointSourced[[#This Row],[Age]]="18-24",CentrepointSourced[[#This Row],[Assessed CS DQ]],0)</f>
        <v>0</v>
      </c>
    </row>
    <row r="372" spans="1:35" customFormat="1" ht="13.5" customHeight="1">
      <c r="A372" s="45" t="s">
        <v>40</v>
      </c>
      <c r="B372" s="45" t="s">
        <v>180</v>
      </c>
      <c r="C372" s="45" t="s">
        <v>165</v>
      </c>
      <c r="D372" s="45"/>
      <c r="E372" s="67">
        <v>2013</v>
      </c>
      <c r="F372" s="67" t="s">
        <v>26</v>
      </c>
      <c r="G372" s="67">
        <v>185</v>
      </c>
      <c r="H372" s="68">
        <v>164</v>
      </c>
      <c r="I372" s="67">
        <v>122</v>
      </c>
      <c r="J372" s="45"/>
      <c r="K372" s="67"/>
      <c r="L372" s="67"/>
      <c r="M372" s="67"/>
      <c r="N372" s="67"/>
      <c r="O372" s="67"/>
      <c r="P372" s="67"/>
      <c r="Q372" s="41" t="str">
        <f>IF(CentrepointSourced[[#This Row],[Country]]="Northern Ireland","Northern Ireland",IFERROR(VLOOKUP(CentrepointSourced[[#This Row],[Local Authority]],LKP_LANameDQ[],2,FALSE),CentrepointSourced[[#This Row],[Local Authority]]))</f>
        <v>Enfield</v>
      </c>
      <c r="R372" s="41" t="str">
        <f>IF(CentrepointSourced[[#This Row],[LA type]]="County","",INDEX(ConsolGeog[lad14cd],MATCH(CentrepointSourced[[#This Row],[Local Authority DQ]],ConsolGeog[la_name],0)))</f>
        <v>E09000010</v>
      </c>
      <c r="S372" s="41" t="str">
        <f>IF(OR(CentrepointSourced[[#This Row],[Country]]="Northern Ireland",CentrepointSourced[[#This Row],[Country]]="Scotland",CentrepointSourced[[#This Row],[Country]]="Wales"),"Local Authority",CentrepointSourced[[#This Row],[LA type]])</f>
        <v>Unitary</v>
      </c>
      <c r="T372" s="41">
        <f>IF(TRIM(CentrepointSourced[[#This Row],[Presented HS]])="",0,IF(CentrepointSourced[[#This Row],[Presented HS]]="&lt;5",2.5,IF(CentrepointSourced[[#This Row],[Presented HS]]="&lt;10",5,VALUE(TRIM(CentrepointSourced[[#This Row],[Presented HS]])))))</f>
        <v>185</v>
      </c>
      <c r="U372" s="41">
        <f>IF(TRIM(CentrepointSourced[[#This Row],[Assessed HS]])="",0,IF(CentrepointSourced[[#This Row],[Assessed HS]]="&lt;5",2.5,IF(CentrepointSourced[[#This Row],[Assessed HS]]="&lt;10",5,VALUE(TRIM(CentrepointSourced[[#This Row],[Assessed HS]])))))</f>
        <v>164</v>
      </c>
      <c r="V372" s="41">
        <f>IF(TRIM(CentrepointSourced[[#This Row],[Presented CS]])="",0,IF(CentrepointSourced[[#This Row],[Presented CS]]="&lt;5",2.5,IF(CentrepointSourced[[#This Row],[Presented CS]]="&lt;10",5,VALUE(TRIM(CentrepointSourced[[#This Row],[Presented CS]])))))</f>
        <v>0</v>
      </c>
      <c r="W372" s="41">
        <f>IF(TRIM(CentrepointSourced[[#This Row],[Assessed CS]])="",0,IF(CentrepointSourced[[#This Row],[Assessed CS]]="&lt;5",2.5,IF(CentrepointSourced[[#This Row],[Assessed CS]]="&lt;10",5,VALUE(TRIM(CentrepointSourced[[#This Row],[Assessed CS]])))))</f>
        <v>0</v>
      </c>
      <c r="X372" s="106">
        <f>IF(CentrepointSourced[[#This Row],[Age]]="16-17",CentrepointSourced[[#This Row],[Presented HS DQ]],0)</f>
        <v>0</v>
      </c>
      <c r="Y372" s="106">
        <f>IF(CentrepointSourced[[#This Row],[Age]]="16-24",CentrepointSourced[[#This Row],[Presented HS DQ]],0)</f>
        <v>0</v>
      </c>
      <c r="Z372" s="106">
        <f>IF(CentrepointSourced[[#This Row],[Age]]="18-24",CentrepointSourced[[#This Row],[Presented HS DQ]],0)</f>
        <v>185</v>
      </c>
      <c r="AA372" s="106">
        <f>IF(CentrepointSourced[[#This Row],[Age]]="16-17",CentrepointSourced[[#This Row],[Presented CS DQ]],0)</f>
        <v>0</v>
      </c>
      <c r="AB372" s="106">
        <f>IF(CentrepointSourced[[#This Row],[Age]]="16-24",CentrepointSourced[[#This Row],[Presented CS DQ]],0)</f>
        <v>0</v>
      </c>
      <c r="AC372" s="106">
        <f>IF(CentrepointSourced[[#This Row],[Age]]="18-24",CentrepointSourced[[#This Row],[Presented CS DQ]],0)</f>
        <v>0</v>
      </c>
      <c r="AD372" s="107">
        <f>IF(CentrepointSourced[[#This Row],[Age]]="16-17",CentrepointSourced[[#This Row],[Assessed HS DQ]],0)</f>
        <v>0</v>
      </c>
      <c r="AE372" s="107">
        <f>IF(CentrepointSourced[[#This Row],[Age]]="16-24",CentrepointSourced[[#This Row],[Assessed HS DQ]],0)</f>
        <v>0</v>
      </c>
      <c r="AF372" s="107">
        <f>IF(CentrepointSourced[[#This Row],[Age]]="18-24",CentrepointSourced[[#This Row],[Assessed HS DQ]],0)</f>
        <v>164</v>
      </c>
      <c r="AG372" s="107">
        <f>IF(CentrepointSourced[[#This Row],[Age]]="16-17",CentrepointSourced[[#This Row],[Assessed CS DQ]],0)</f>
        <v>0</v>
      </c>
      <c r="AH372" s="107">
        <f>IF(CentrepointSourced[[#This Row],[Age]]="16-24",CentrepointSourced[[#This Row],[Assessed CS DQ]],0)</f>
        <v>0</v>
      </c>
      <c r="AI372" s="107">
        <f>IF(CentrepointSourced[[#This Row],[Age]]="18-24",CentrepointSourced[[#This Row],[Assessed CS DQ]],0)</f>
        <v>0</v>
      </c>
    </row>
    <row r="373" spans="1:35" customFormat="1" ht="13.5" customHeight="1">
      <c r="A373" s="45" t="s">
        <v>40</v>
      </c>
      <c r="B373" s="45" t="s">
        <v>180</v>
      </c>
      <c r="C373" s="45" t="s">
        <v>165</v>
      </c>
      <c r="D373" s="45"/>
      <c r="E373" s="67">
        <v>2014</v>
      </c>
      <c r="F373" s="67" t="s">
        <v>25</v>
      </c>
      <c r="G373" s="67"/>
      <c r="H373" s="68"/>
      <c r="I373" s="67"/>
      <c r="J373" s="45"/>
      <c r="K373" s="67"/>
      <c r="L373" s="67"/>
      <c r="M373" s="67"/>
      <c r="N373" s="67"/>
      <c r="O373" s="67"/>
      <c r="P373" s="67"/>
      <c r="Q373" s="41" t="str">
        <f>IF(CentrepointSourced[[#This Row],[Country]]="Northern Ireland","Northern Ireland",IFERROR(VLOOKUP(CentrepointSourced[[#This Row],[Local Authority]],LKP_LANameDQ[],2,FALSE),CentrepointSourced[[#This Row],[Local Authority]]))</f>
        <v>Enfield</v>
      </c>
      <c r="R373" s="41" t="str">
        <f>IF(CentrepointSourced[[#This Row],[LA type]]="County","",INDEX(ConsolGeog[lad14cd],MATCH(CentrepointSourced[[#This Row],[Local Authority DQ]],ConsolGeog[la_name],0)))</f>
        <v>E09000010</v>
      </c>
      <c r="S373" s="41" t="str">
        <f>IF(OR(CentrepointSourced[[#This Row],[Country]]="Northern Ireland",CentrepointSourced[[#This Row],[Country]]="Scotland",CentrepointSourced[[#This Row],[Country]]="Wales"),"Local Authority",CentrepointSourced[[#This Row],[LA type]])</f>
        <v>Unitary</v>
      </c>
      <c r="T373" s="41">
        <f>IF(TRIM(CentrepointSourced[[#This Row],[Presented HS]])="",0,IF(CentrepointSourced[[#This Row],[Presented HS]]="&lt;5",2.5,IF(CentrepointSourced[[#This Row],[Presented HS]]="&lt;10",5,VALUE(TRIM(CentrepointSourced[[#This Row],[Presented HS]])))))</f>
        <v>0</v>
      </c>
      <c r="U373" s="41">
        <f>IF(TRIM(CentrepointSourced[[#This Row],[Assessed HS]])="",0,IF(CentrepointSourced[[#This Row],[Assessed HS]]="&lt;5",2.5,IF(CentrepointSourced[[#This Row],[Assessed HS]]="&lt;10",5,VALUE(TRIM(CentrepointSourced[[#This Row],[Assessed HS]])))))</f>
        <v>0</v>
      </c>
      <c r="V373" s="41">
        <f>IF(TRIM(CentrepointSourced[[#This Row],[Presented CS]])="",0,IF(CentrepointSourced[[#This Row],[Presented CS]]="&lt;5",2.5,IF(CentrepointSourced[[#This Row],[Presented CS]]="&lt;10",5,VALUE(TRIM(CentrepointSourced[[#This Row],[Presented CS]])))))</f>
        <v>0</v>
      </c>
      <c r="W373" s="41">
        <f>IF(TRIM(CentrepointSourced[[#This Row],[Assessed CS]])="",0,IF(CentrepointSourced[[#This Row],[Assessed CS]]="&lt;5",2.5,IF(CentrepointSourced[[#This Row],[Assessed CS]]="&lt;10",5,VALUE(TRIM(CentrepointSourced[[#This Row],[Assessed CS]])))))</f>
        <v>0</v>
      </c>
      <c r="X373" s="106">
        <f>IF(CentrepointSourced[[#This Row],[Age]]="16-17",CentrepointSourced[[#This Row],[Presented HS DQ]],0)</f>
        <v>0</v>
      </c>
      <c r="Y373" s="106">
        <f>IF(CentrepointSourced[[#This Row],[Age]]="16-24",CentrepointSourced[[#This Row],[Presented HS DQ]],0)</f>
        <v>0</v>
      </c>
      <c r="Z373" s="106">
        <f>IF(CentrepointSourced[[#This Row],[Age]]="18-24",CentrepointSourced[[#This Row],[Presented HS DQ]],0)</f>
        <v>0</v>
      </c>
      <c r="AA373" s="106">
        <f>IF(CentrepointSourced[[#This Row],[Age]]="16-17",CentrepointSourced[[#This Row],[Presented CS DQ]],0)</f>
        <v>0</v>
      </c>
      <c r="AB373" s="106">
        <f>IF(CentrepointSourced[[#This Row],[Age]]="16-24",CentrepointSourced[[#This Row],[Presented CS DQ]],0)</f>
        <v>0</v>
      </c>
      <c r="AC373" s="106">
        <f>IF(CentrepointSourced[[#This Row],[Age]]="18-24",CentrepointSourced[[#This Row],[Presented CS DQ]],0)</f>
        <v>0</v>
      </c>
      <c r="AD373" s="107">
        <f>IF(CentrepointSourced[[#This Row],[Age]]="16-17",CentrepointSourced[[#This Row],[Assessed HS DQ]],0)</f>
        <v>0</v>
      </c>
      <c r="AE373" s="107">
        <f>IF(CentrepointSourced[[#This Row],[Age]]="16-24",CentrepointSourced[[#This Row],[Assessed HS DQ]],0)</f>
        <v>0</v>
      </c>
      <c r="AF373" s="107">
        <f>IF(CentrepointSourced[[#This Row],[Age]]="18-24",CentrepointSourced[[#This Row],[Assessed HS DQ]],0)</f>
        <v>0</v>
      </c>
      <c r="AG373" s="107">
        <f>IF(CentrepointSourced[[#This Row],[Age]]="16-17",CentrepointSourced[[#This Row],[Assessed CS DQ]],0)</f>
        <v>0</v>
      </c>
      <c r="AH373" s="107">
        <f>IF(CentrepointSourced[[#This Row],[Age]]="16-24",CentrepointSourced[[#This Row],[Assessed CS DQ]],0)</f>
        <v>0</v>
      </c>
      <c r="AI373" s="107">
        <f>IF(CentrepointSourced[[#This Row],[Age]]="18-24",CentrepointSourced[[#This Row],[Assessed CS DQ]],0)</f>
        <v>0</v>
      </c>
    </row>
    <row r="374" spans="1:35" customFormat="1" ht="13.5" customHeight="1">
      <c r="A374" s="45" t="s">
        <v>40</v>
      </c>
      <c r="B374" s="45" t="s">
        <v>180</v>
      </c>
      <c r="C374" s="45" t="s">
        <v>165</v>
      </c>
      <c r="D374" s="45"/>
      <c r="E374" s="67">
        <v>2014</v>
      </c>
      <c r="F374" s="67" t="s">
        <v>26</v>
      </c>
      <c r="G374" s="67">
        <v>206</v>
      </c>
      <c r="H374" s="68">
        <v>124</v>
      </c>
      <c r="I374" s="67">
        <v>92</v>
      </c>
      <c r="J374" s="45"/>
      <c r="K374" s="67"/>
      <c r="L374" s="67"/>
      <c r="M374" s="67"/>
      <c r="N374" s="67"/>
      <c r="O374" s="67"/>
      <c r="P374" s="67"/>
      <c r="Q374" s="41" t="str">
        <f>IF(CentrepointSourced[[#This Row],[Country]]="Northern Ireland","Northern Ireland",IFERROR(VLOOKUP(CentrepointSourced[[#This Row],[Local Authority]],LKP_LANameDQ[],2,FALSE),CentrepointSourced[[#This Row],[Local Authority]]))</f>
        <v>Enfield</v>
      </c>
      <c r="R374" s="41" t="str">
        <f>IF(CentrepointSourced[[#This Row],[LA type]]="County","",INDEX(ConsolGeog[lad14cd],MATCH(CentrepointSourced[[#This Row],[Local Authority DQ]],ConsolGeog[la_name],0)))</f>
        <v>E09000010</v>
      </c>
      <c r="S374" s="41" t="str">
        <f>IF(OR(CentrepointSourced[[#This Row],[Country]]="Northern Ireland",CentrepointSourced[[#This Row],[Country]]="Scotland",CentrepointSourced[[#This Row],[Country]]="Wales"),"Local Authority",CentrepointSourced[[#This Row],[LA type]])</f>
        <v>Unitary</v>
      </c>
      <c r="T374" s="41">
        <f>IF(TRIM(CentrepointSourced[[#This Row],[Presented HS]])="",0,IF(CentrepointSourced[[#This Row],[Presented HS]]="&lt;5",2.5,IF(CentrepointSourced[[#This Row],[Presented HS]]="&lt;10",5,VALUE(TRIM(CentrepointSourced[[#This Row],[Presented HS]])))))</f>
        <v>206</v>
      </c>
      <c r="U374" s="41">
        <f>IF(TRIM(CentrepointSourced[[#This Row],[Assessed HS]])="",0,IF(CentrepointSourced[[#This Row],[Assessed HS]]="&lt;5",2.5,IF(CentrepointSourced[[#This Row],[Assessed HS]]="&lt;10",5,VALUE(TRIM(CentrepointSourced[[#This Row],[Assessed HS]])))))</f>
        <v>124</v>
      </c>
      <c r="V374" s="41">
        <f>IF(TRIM(CentrepointSourced[[#This Row],[Presented CS]])="",0,IF(CentrepointSourced[[#This Row],[Presented CS]]="&lt;5",2.5,IF(CentrepointSourced[[#This Row],[Presented CS]]="&lt;10",5,VALUE(TRIM(CentrepointSourced[[#This Row],[Presented CS]])))))</f>
        <v>0</v>
      </c>
      <c r="W374" s="41">
        <f>IF(TRIM(CentrepointSourced[[#This Row],[Assessed CS]])="",0,IF(CentrepointSourced[[#This Row],[Assessed CS]]="&lt;5",2.5,IF(CentrepointSourced[[#This Row],[Assessed CS]]="&lt;10",5,VALUE(TRIM(CentrepointSourced[[#This Row],[Assessed CS]])))))</f>
        <v>0</v>
      </c>
      <c r="X374" s="106">
        <f>IF(CentrepointSourced[[#This Row],[Age]]="16-17",CentrepointSourced[[#This Row],[Presented HS DQ]],0)</f>
        <v>0</v>
      </c>
      <c r="Y374" s="106">
        <f>IF(CentrepointSourced[[#This Row],[Age]]="16-24",CentrepointSourced[[#This Row],[Presented HS DQ]],0)</f>
        <v>0</v>
      </c>
      <c r="Z374" s="106">
        <f>IF(CentrepointSourced[[#This Row],[Age]]="18-24",CentrepointSourced[[#This Row],[Presented HS DQ]],0)</f>
        <v>206</v>
      </c>
      <c r="AA374" s="106">
        <f>IF(CentrepointSourced[[#This Row],[Age]]="16-17",CentrepointSourced[[#This Row],[Presented CS DQ]],0)</f>
        <v>0</v>
      </c>
      <c r="AB374" s="106">
        <f>IF(CentrepointSourced[[#This Row],[Age]]="16-24",CentrepointSourced[[#This Row],[Presented CS DQ]],0)</f>
        <v>0</v>
      </c>
      <c r="AC374" s="106">
        <f>IF(CentrepointSourced[[#This Row],[Age]]="18-24",CentrepointSourced[[#This Row],[Presented CS DQ]],0)</f>
        <v>0</v>
      </c>
      <c r="AD374" s="107">
        <f>IF(CentrepointSourced[[#This Row],[Age]]="16-17",CentrepointSourced[[#This Row],[Assessed HS DQ]],0)</f>
        <v>0</v>
      </c>
      <c r="AE374" s="107">
        <f>IF(CentrepointSourced[[#This Row],[Age]]="16-24",CentrepointSourced[[#This Row],[Assessed HS DQ]],0)</f>
        <v>0</v>
      </c>
      <c r="AF374" s="107">
        <f>IF(CentrepointSourced[[#This Row],[Age]]="18-24",CentrepointSourced[[#This Row],[Assessed HS DQ]],0)</f>
        <v>124</v>
      </c>
      <c r="AG374" s="107">
        <f>IF(CentrepointSourced[[#This Row],[Age]]="16-17",CentrepointSourced[[#This Row],[Assessed CS DQ]],0)</f>
        <v>0</v>
      </c>
      <c r="AH374" s="107">
        <f>IF(CentrepointSourced[[#This Row],[Age]]="16-24",CentrepointSourced[[#This Row],[Assessed CS DQ]],0)</f>
        <v>0</v>
      </c>
      <c r="AI374" s="107">
        <f>IF(CentrepointSourced[[#This Row],[Age]]="18-24",CentrepointSourced[[#This Row],[Assessed CS DQ]],0)</f>
        <v>0</v>
      </c>
    </row>
    <row r="375" spans="1:35" customFormat="1" ht="13.5" customHeight="1">
      <c r="A375" s="45" t="s">
        <v>40</v>
      </c>
      <c r="B375" s="62" t="s">
        <v>262</v>
      </c>
      <c r="C375" s="45" t="s">
        <v>42</v>
      </c>
      <c r="D375" s="62" t="s">
        <v>34</v>
      </c>
      <c r="E375" s="67">
        <v>2012</v>
      </c>
      <c r="F375" s="67" t="s">
        <v>25</v>
      </c>
      <c r="G375" s="67"/>
      <c r="H375" s="68"/>
      <c r="I375" s="67"/>
      <c r="J375" s="45"/>
      <c r="K375" s="45"/>
      <c r="L375" s="45"/>
      <c r="M375" s="45"/>
      <c r="N375" s="45"/>
      <c r="O375" s="45"/>
      <c r="P375" s="45"/>
      <c r="Q375" s="41" t="str">
        <f>IF(CentrepointSourced[[#This Row],[Country]]="Northern Ireland","Northern Ireland",IFERROR(VLOOKUP(CentrepointSourced[[#This Row],[Local Authority]],LKP_LANameDQ[],2,FALSE),CentrepointSourced[[#This Row],[Local Authority]]))</f>
        <v>Epsom and Ewell</v>
      </c>
      <c r="R375" s="41" t="str">
        <f>IF(CentrepointSourced[[#This Row],[LA type]]="County","",INDEX(ConsolGeog[lad14cd],MATCH(CentrepointSourced[[#This Row],[Local Authority DQ]],ConsolGeog[la_name],0)))</f>
        <v>E07000208</v>
      </c>
      <c r="S375" s="41" t="str">
        <f>IF(OR(CentrepointSourced[[#This Row],[Country]]="Northern Ireland",CentrepointSourced[[#This Row],[Country]]="Scotland",CentrepointSourced[[#This Row],[Country]]="Wales"),"Local Authority",CentrepointSourced[[#This Row],[LA type]])</f>
        <v>District</v>
      </c>
      <c r="T375" s="41">
        <f>IF(TRIM(CentrepointSourced[[#This Row],[Presented HS]])="",0,IF(CentrepointSourced[[#This Row],[Presented HS]]="&lt;5",2.5,IF(CentrepointSourced[[#This Row],[Presented HS]]="&lt;10",5,VALUE(TRIM(CentrepointSourced[[#This Row],[Presented HS]])))))</f>
        <v>0</v>
      </c>
      <c r="U375" s="41">
        <f>IF(TRIM(CentrepointSourced[[#This Row],[Assessed HS]])="",0,IF(CentrepointSourced[[#This Row],[Assessed HS]]="&lt;5",2.5,IF(CentrepointSourced[[#This Row],[Assessed HS]]="&lt;10",5,VALUE(TRIM(CentrepointSourced[[#This Row],[Assessed HS]])))))</f>
        <v>0</v>
      </c>
      <c r="V375" s="41">
        <f>IF(TRIM(CentrepointSourced[[#This Row],[Presented CS]])="",0,IF(CentrepointSourced[[#This Row],[Presented CS]]="&lt;5",2.5,IF(CentrepointSourced[[#This Row],[Presented CS]]="&lt;10",5,VALUE(TRIM(CentrepointSourced[[#This Row],[Presented CS]])))))</f>
        <v>0</v>
      </c>
      <c r="W375" s="41">
        <f>IF(TRIM(CentrepointSourced[[#This Row],[Assessed CS]])="",0,IF(CentrepointSourced[[#This Row],[Assessed CS]]="&lt;5",2.5,IF(CentrepointSourced[[#This Row],[Assessed CS]]="&lt;10",5,VALUE(TRIM(CentrepointSourced[[#This Row],[Assessed CS]])))))</f>
        <v>0</v>
      </c>
      <c r="X375" s="106">
        <f>IF(CentrepointSourced[[#This Row],[Age]]="16-17",CentrepointSourced[[#This Row],[Presented HS DQ]],0)</f>
        <v>0</v>
      </c>
      <c r="Y375" s="106">
        <f>IF(CentrepointSourced[[#This Row],[Age]]="16-24",CentrepointSourced[[#This Row],[Presented HS DQ]],0)</f>
        <v>0</v>
      </c>
      <c r="Z375" s="106">
        <f>IF(CentrepointSourced[[#This Row],[Age]]="18-24",CentrepointSourced[[#This Row],[Presented HS DQ]],0)</f>
        <v>0</v>
      </c>
      <c r="AA375" s="106">
        <f>IF(CentrepointSourced[[#This Row],[Age]]="16-17",CentrepointSourced[[#This Row],[Presented CS DQ]],0)</f>
        <v>0</v>
      </c>
      <c r="AB375" s="106">
        <f>IF(CentrepointSourced[[#This Row],[Age]]="16-24",CentrepointSourced[[#This Row],[Presented CS DQ]],0)</f>
        <v>0</v>
      </c>
      <c r="AC375" s="106">
        <f>IF(CentrepointSourced[[#This Row],[Age]]="18-24",CentrepointSourced[[#This Row],[Presented CS DQ]],0)</f>
        <v>0</v>
      </c>
      <c r="AD375" s="107">
        <f>IF(CentrepointSourced[[#This Row],[Age]]="16-17",CentrepointSourced[[#This Row],[Assessed HS DQ]],0)</f>
        <v>0</v>
      </c>
      <c r="AE375" s="107">
        <f>IF(CentrepointSourced[[#This Row],[Age]]="16-24",CentrepointSourced[[#This Row],[Assessed HS DQ]],0)</f>
        <v>0</v>
      </c>
      <c r="AF375" s="107">
        <f>IF(CentrepointSourced[[#This Row],[Age]]="18-24",CentrepointSourced[[#This Row],[Assessed HS DQ]],0)</f>
        <v>0</v>
      </c>
      <c r="AG375" s="107">
        <f>IF(CentrepointSourced[[#This Row],[Age]]="16-17",CentrepointSourced[[#This Row],[Assessed CS DQ]],0)</f>
        <v>0</v>
      </c>
      <c r="AH375" s="107">
        <f>IF(CentrepointSourced[[#This Row],[Age]]="16-24",CentrepointSourced[[#This Row],[Assessed CS DQ]],0)</f>
        <v>0</v>
      </c>
      <c r="AI375" s="107">
        <f>IF(CentrepointSourced[[#This Row],[Age]]="18-24",CentrepointSourced[[#This Row],[Assessed CS DQ]],0)</f>
        <v>0</v>
      </c>
    </row>
    <row r="376" spans="1:35" customFormat="1" ht="13.5" customHeight="1">
      <c r="A376" s="45" t="s">
        <v>40</v>
      </c>
      <c r="B376" s="62" t="s">
        <v>262</v>
      </c>
      <c r="C376" s="45" t="s">
        <v>42</v>
      </c>
      <c r="D376" s="62" t="s">
        <v>34</v>
      </c>
      <c r="E376" s="67">
        <v>2012</v>
      </c>
      <c r="F376" s="67" t="s">
        <v>26</v>
      </c>
      <c r="G376" s="67">
        <v>28</v>
      </c>
      <c r="H376" s="68">
        <v>28</v>
      </c>
      <c r="I376" s="67">
        <v>13</v>
      </c>
      <c r="J376" s="45"/>
      <c r="K376" s="45"/>
      <c r="L376" s="45"/>
      <c r="M376" s="45"/>
      <c r="N376" s="45"/>
      <c r="O376" s="45"/>
      <c r="P376" s="45"/>
      <c r="Q376" s="41" t="str">
        <f>IF(CentrepointSourced[[#This Row],[Country]]="Northern Ireland","Northern Ireland",IFERROR(VLOOKUP(CentrepointSourced[[#This Row],[Local Authority]],LKP_LANameDQ[],2,FALSE),CentrepointSourced[[#This Row],[Local Authority]]))</f>
        <v>Epsom and Ewell</v>
      </c>
      <c r="R376" s="41" t="str">
        <f>IF(CentrepointSourced[[#This Row],[LA type]]="County","",INDEX(ConsolGeog[lad14cd],MATCH(CentrepointSourced[[#This Row],[Local Authority DQ]],ConsolGeog[la_name],0)))</f>
        <v>E07000208</v>
      </c>
      <c r="S376" s="41" t="str">
        <f>IF(OR(CentrepointSourced[[#This Row],[Country]]="Northern Ireland",CentrepointSourced[[#This Row],[Country]]="Scotland",CentrepointSourced[[#This Row],[Country]]="Wales"),"Local Authority",CentrepointSourced[[#This Row],[LA type]])</f>
        <v>District</v>
      </c>
      <c r="T376" s="41">
        <f>IF(TRIM(CentrepointSourced[[#This Row],[Presented HS]])="",0,IF(CentrepointSourced[[#This Row],[Presented HS]]="&lt;5",2.5,IF(CentrepointSourced[[#This Row],[Presented HS]]="&lt;10",5,VALUE(TRIM(CentrepointSourced[[#This Row],[Presented HS]])))))</f>
        <v>28</v>
      </c>
      <c r="U376" s="41">
        <f>IF(TRIM(CentrepointSourced[[#This Row],[Assessed HS]])="",0,IF(CentrepointSourced[[#This Row],[Assessed HS]]="&lt;5",2.5,IF(CentrepointSourced[[#This Row],[Assessed HS]]="&lt;10",5,VALUE(TRIM(CentrepointSourced[[#This Row],[Assessed HS]])))))</f>
        <v>28</v>
      </c>
      <c r="V376" s="41">
        <f>IF(TRIM(CentrepointSourced[[#This Row],[Presented CS]])="",0,IF(CentrepointSourced[[#This Row],[Presented CS]]="&lt;5",2.5,IF(CentrepointSourced[[#This Row],[Presented CS]]="&lt;10",5,VALUE(TRIM(CentrepointSourced[[#This Row],[Presented CS]])))))</f>
        <v>0</v>
      </c>
      <c r="W376" s="41">
        <f>IF(TRIM(CentrepointSourced[[#This Row],[Assessed CS]])="",0,IF(CentrepointSourced[[#This Row],[Assessed CS]]="&lt;5",2.5,IF(CentrepointSourced[[#This Row],[Assessed CS]]="&lt;10",5,VALUE(TRIM(CentrepointSourced[[#This Row],[Assessed CS]])))))</f>
        <v>0</v>
      </c>
      <c r="X376" s="106">
        <f>IF(CentrepointSourced[[#This Row],[Age]]="16-17",CentrepointSourced[[#This Row],[Presented HS DQ]],0)</f>
        <v>0</v>
      </c>
      <c r="Y376" s="106">
        <f>IF(CentrepointSourced[[#This Row],[Age]]="16-24",CentrepointSourced[[#This Row],[Presented HS DQ]],0)</f>
        <v>0</v>
      </c>
      <c r="Z376" s="106">
        <f>IF(CentrepointSourced[[#This Row],[Age]]="18-24",CentrepointSourced[[#This Row],[Presented HS DQ]],0)</f>
        <v>28</v>
      </c>
      <c r="AA376" s="106">
        <f>IF(CentrepointSourced[[#This Row],[Age]]="16-17",CentrepointSourced[[#This Row],[Presented CS DQ]],0)</f>
        <v>0</v>
      </c>
      <c r="AB376" s="106">
        <f>IF(CentrepointSourced[[#This Row],[Age]]="16-24",CentrepointSourced[[#This Row],[Presented CS DQ]],0)</f>
        <v>0</v>
      </c>
      <c r="AC376" s="106">
        <f>IF(CentrepointSourced[[#This Row],[Age]]="18-24",CentrepointSourced[[#This Row],[Presented CS DQ]],0)</f>
        <v>0</v>
      </c>
      <c r="AD376" s="107">
        <f>IF(CentrepointSourced[[#This Row],[Age]]="16-17",CentrepointSourced[[#This Row],[Assessed HS DQ]],0)</f>
        <v>0</v>
      </c>
      <c r="AE376" s="107">
        <f>IF(CentrepointSourced[[#This Row],[Age]]="16-24",CentrepointSourced[[#This Row],[Assessed HS DQ]],0)</f>
        <v>0</v>
      </c>
      <c r="AF376" s="107">
        <f>IF(CentrepointSourced[[#This Row],[Age]]="18-24",CentrepointSourced[[#This Row],[Assessed HS DQ]],0)</f>
        <v>28</v>
      </c>
      <c r="AG376" s="107">
        <f>IF(CentrepointSourced[[#This Row],[Age]]="16-17",CentrepointSourced[[#This Row],[Assessed CS DQ]],0)</f>
        <v>0</v>
      </c>
      <c r="AH376" s="107">
        <f>IF(CentrepointSourced[[#This Row],[Age]]="16-24",CentrepointSourced[[#This Row],[Assessed CS DQ]],0)</f>
        <v>0</v>
      </c>
      <c r="AI376" s="107">
        <f>IF(CentrepointSourced[[#This Row],[Age]]="18-24",CentrepointSourced[[#This Row],[Assessed CS DQ]],0)</f>
        <v>0</v>
      </c>
    </row>
    <row r="377" spans="1:35" customFormat="1" ht="13.5" customHeight="1">
      <c r="A377" s="45" t="s">
        <v>40</v>
      </c>
      <c r="B377" s="62" t="s">
        <v>262</v>
      </c>
      <c r="C377" s="45" t="s">
        <v>42</v>
      </c>
      <c r="D377" s="62" t="s">
        <v>34</v>
      </c>
      <c r="E377" s="67">
        <v>2013</v>
      </c>
      <c r="F377" s="67" t="s">
        <v>25</v>
      </c>
      <c r="G377" s="67"/>
      <c r="H377" s="68"/>
      <c r="I377" s="67"/>
      <c r="J377" s="45"/>
      <c r="K377" s="45"/>
      <c r="L377" s="45"/>
      <c r="M377" s="45"/>
      <c r="N377" s="45"/>
      <c r="O377" s="45"/>
      <c r="P377" s="45"/>
      <c r="Q377" s="41" t="str">
        <f>IF(CentrepointSourced[[#This Row],[Country]]="Northern Ireland","Northern Ireland",IFERROR(VLOOKUP(CentrepointSourced[[#This Row],[Local Authority]],LKP_LANameDQ[],2,FALSE),CentrepointSourced[[#This Row],[Local Authority]]))</f>
        <v>Epsom and Ewell</v>
      </c>
      <c r="R377" s="41" t="str">
        <f>IF(CentrepointSourced[[#This Row],[LA type]]="County","",INDEX(ConsolGeog[lad14cd],MATCH(CentrepointSourced[[#This Row],[Local Authority DQ]],ConsolGeog[la_name],0)))</f>
        <v>E07000208</v>
      </c>
      <c r="S377" s="41" t="str">
        <f>IF(OR(CentrepointSourced[[#This Row],[Country]]="Northern Ireland",CentrepointSourced[[#This Row],[Country]]="Scotland",CentrepointSourced[[#This Row],[Country]]="Wales"),"Local Authority",CentrepointSourced[[#This Row],[LA type]])</f>
        <v>District</v>
      </c>
      <c r="T377" s="41">
        <f>IF(TRIM(CentrepointSourced[[#This Row],[Presented HS]])="",0,IF(CentrepointSourced[[#This Row],[Presented HS]]="&lt;5",2.5,IF(CentrepointSourced[[#This Row],[Presented HS]]="&lt;10",5,VALUE(TRIM(CentrepointSourced[[#This Row],[Presented HS]])))))</f>
        <v>0</v>
      </c>
      <c r="U377" s="41">
        <f>IF(TRIM(CentrepointSourced[[#This Row],[Assessed HS]])="",0,IF(CentrepointSourced[[#This Row],[Assessed HS]]="&lt;5",2.5,IF(CentrepointSourced[[#This Row],[Assessed HS]]="&lt;10",5,VALUE(TRIM(CentrepointSourced[[#This Row],[Assessed HS]])))))</f>
        <v>0</v>
      </c>
      <c r="V377" s="41">
        <f>IF(TRIM(CentrepointSourced[[#This Row],[Presented CS]])="",0,IF(CentrepointSourced[[#This Row],[Presented CS]]="&lt;5",2.5,IF(CentrepointSourced[[#This Row],[Presented CS]]="&lt;10",5,VALUE(TRIM(CentrepointSourced[[#This Row],[Presented CS]])))))</f>
        <v>0</v>
      </c>
      <c r="W377" s="41">
        <f>IF(TRIM(CentrepointSourced[[#This Row],[Assessed CS]])="",0,IF(CentrepointSourced[[#This Row],[Assessed CS]]="&lt;5",2.5,IF(CentrepointSourced[[#This Row],[Assessed CS]]="&lt;10",5,VALUE(TRIM(CentrepointSourced[[#This Row],[Assessed CS]])))))</f>
        <v>0</v>
      </c>
      <c r="X377" s="106">
        <f>IF(CentrepointSourced[[#This Row],[Age]]="16-17",CentrepointSourced[[#This Row],[Presented HS DQ]],0)</f>
        <v>0</v>
      </c>
      <c r="Y377" s="106">
        <f>IF(CentrepointSourced[[#This Row],[Age]]="16-24",CentrepointSourced[[#This Row],[Presented HS DQ]],0)</f>
        <v>0</v>
      </c>
      <c r="Z377" s="106">
        <f>IF(CentrepointSourced[[#This Row],[Age]]="18-24",CentrepointSourced[[#This Row],[Presented HS DQ]],0)</f>
        <v>0</v>
      </c>
      <c r="AA377" s="106">
        <f>IF(CentrepointSourced[[#This Row],[Age]]="16-17",CentrepointSourced[[#This Row],[Presented CS DQ]],0)</f>
        <v>0</v>
      </c>
      <c r="AB377" s="106">
        <f>IF(CentrepointSourced[[#This Row],[Age]]="16-24",CentrepointSourced[[#This Row],[Presented CS DQ]],0)</f>
        <v>0</v>
      </c>
      <c r="AC377" s="106">
        <f>IF(CentrepointSourced[[#This Row],[Age]]="18-24",CentrepointSourced[[#This Row],[Presented CS DQ]],0)</f>
        <v>0</v>
      </c>
      <c r="AD377" s="107">
        <f>IF(CentrepointSourced[[#This Row],[Age]]="16-17",CentrepointSourced[[#This Row],[Assessed HS DQ]],0)</f>
        <v>0</v>
      </c>
      <c r="AE377" s="107">
        <f>IF(CentrepointSourced[[#This Row],[Age]]="16-24",CentrepointSourced[[#This Row],[Assessed HS DQ]],0)</f>
        <v>0</v>
      </c>
      <c r="AF377" s="107">
        <f>IF(CentrepointSourced[[#This Row],[Age]]="18-24",CentrepointSourced[[#This Row],[Assessed HS DQ]],0)</f>
        <v>0</v>
      </c>
      <c r="AG377" s="107">
        <f>IF(CentrepointSourced[[#This Row],[Age]]="16-17",CentrepointSourced[[#This Row],[Assessed CS DQ]],0)</f>
        <v>0</v>
      </c>
      <c r="AH377" s="107">
        <f>IF(CentrepointSourced[[#This Row],[Age]]="16-24",CentrepointSourced[[#This Row],[Assessed CS DQ]],0)</f>
        <v>0</v>
      </c>
      <c r="AI377" s="107">
        <f>IF(CentrepointSourced[[#This Row],[Age]]="18-24",CentrepointSourced[[#This Row],[Assessed CS DQ]],0)</f>
        <v>0</v>
      </c>
    </row>
    <row r="378" spans="1:35" customFormat="1" ht="13.5" customHeight="1">
      <c r="A378" s="45" t="s">
        <v>40</v>
      </c>
      <c r="B378" s="62" t="s">
        <v>262</v>
      </c>
      <c r="C378" s="45" t="s">
        <v>42</v>
      </c>
      <c r="D378" s="62" t="s">
        <v>34</v>
      </c>
      <c r="E378" s="67">
        <v>2013</v>
      </c>
      <c r="F378" s="67" t="s">
        <v>26</v>
      </c>
      <c r="G378" s="67">
        <v>28</v>
      </c>
      <c r="H378" s="68">
        <v>28</v>
      </c>
      <c r="I378" s="67">
        <v>10</v>
      </c>
      <c r="J378" s="45"/>
      <c r="K378" s="45"/>
      <c r="L378" s="45"/>
      <c r="M378" s="45"/>
      <c r="N378" s="45"/>
      <c r="O378" s="45"/>
      <c r="P378" s="45"/>
      <c r="Q378" s="41" t="str">
        <f>IF(CentrepointSourced[[#This Row],[Country]]="Northern Ireland","Northern Ireland",IFERROR(VLOOKUP(CentrepointSourced[[#This Row],[Local Authority]],LKP_LANameDQ[],2,FALSE),CentrepointSourced[[#This Row],[Local Authority]]))</f>
        <v>Epsom and Ewell</v>
      </c>
      <c r="R378" s="41" t="str">
        <f>IF(CentrepointSourced[[#This Row],[LA type]]="County","",INDEX(ConsolGeog[lad14cd],MATCH(CentrepointSourced[[#This Row],[Local Authority DQ]],ConsolGeog[la_name],0)))</f>
        <v>E07000208</v>
      </c>
      <c r="S378" s="41" t="str">
        <f>IF(OR(CentrepointSourced[[#This Row],[Country]]="Northern Ireland",CentrepointSourced[[#This Row],[Country]]="Scotland",CentrepointSourced[[#This Row],[Country]]="Wales"),"Local Authority",CentrepointSourced[[#This Row],[LA type]])</f>
        <v>District</v>
      </c>
      <c r="T378" s="41">
        <f>IF(TRIM(CentrepointSourced[[#This Row],[Presented HS]])="",0,IF(CentrepointSourced[[#This Row],[Presented HS]]="&lt;5",2.5,IF(CentrepointSourced[[#This Row],[Presented HS]]="&lt;10",5,VALUE(TRIM(CentrepointSourced[[#This Row],[Presented HS]])))))</f>
        <v>28</v>
      </c>
      <c r="U378" s="41">
        <f>IF(TRIM(CentrepointSourced[[#This Row],[Assessed HS]])="",0,IF(CentrepointSourced[[#This Row],[Assessed HS]]="&lt;5",2.5,IF(CentrepointSourced[[#This Row],[Assessed HS]]="&lt;10",5,VALUE(TRIM(CentrepointSourced[[#This Row],[Assessed HS]])))))</f>
        <v>28</v>
      </c>
      <c r="V378" s="41">
        <f>IF(TRIM(CentrepointSourced[[#This Row],[Presented CS]])="",0,IF(CentrepointSourced[[#This Row],[Presented CS]]="&lt;5",2.5,IF(CentrepointSourced[[#This Row],[Presented CS]]="&lt;10",5,VALUE(TRIM(CentrepointSourced[[#This Row],[Presented CS]])))))</f>
        <v>0</v>
      </c>
      <c r="W378" s="41">
        <f>IF(TRIM(CentrepointSourced[[#This Row],[Assessed CS]])="",0,IF(CentrepointSourced[[#This Row],[Assessed CS]]="&lt;5",2.5,IF(CentrepointSourced[[#This Row],[Assessed CS]]="&lt;10",5,VALUE(TRIM(CentrepointSourced[[#This Row],[Assessed CS]])))))</f>
        <v>0</v>
      </c>
      <c r="X378" s="106">
        <f>IF(CentrepointSourced[[#This Row],[Age]]="16-17",CentrepointSourced[[#This Row],[Presented HS DQ]],0)</f>
        <v>0</v>
      </c>
      <c r="Y378" s="106">
        <f>IF(CentrepointSourced[[#This Row],[Age]]="16-24",CentrepointSourced[[#This Row],[Presented HS DQ]],0)</f>
        <v>0</v>
      </c>
      <c r="Z378" s="106">
        <f>IF(CentrepointSourced[[#This Row],[Age]]="18-24",CentrepointSourced[[#This Row],[Presented HS DQ]],0)</f>
        <v>28</v>
      </c>
      <c r="AA378" s="106">
        <f>IF(CentrepointSourced[[#This Row],[Age]]="16-17",CentrepointSourced[[#This Row],[Presented CS DQ]],0)</f>
        <v>0</v>
      </c>
      <c r="AB378" s="106">
        <f>IF(CentrepointSourced[[#This Row],[Age]]="16-24",CentrepointSourced[[#This Row],[Presented CS DQ]],0)</f>
        <v>0</v>
      </c>
      <c r="AC378" s="106">
        <f>IF(CentrepointSourced[[#This Row],[Age]]="18-24",CentrepointSourced[[#This Row],[Presented CS DQ]],0)</f>
        <v>0</v>
      </c>
      <c r="AD378" s="107">
        <f>IF(CentrepointSourced[[#This Row],[Age]]="16-17",CentrepointSourced[[#This Row],[Assessed HS DQ]],0)</f>
        <v>0</v>
      </c>
      <c r="AE378" s="107">
        <f>IF(CentrepointSourced[[#This Row],[Age]]="16-24",CentrepointSourced[[#This Row],[Assessed HS DQ]],0)</f>
        <v>0</v>
      </c>
      <c r="AF378" s="107">
        <f>IF(CentrepointSourced[[#This Row],[Age]]="18-24",CentrepointSourced[[#This Row],[Assessed HS DQ]],0)</f>
        <v>28</v>
      </c>
      <c r="AG378" s="107">
        <f>IF(CentrepointSourced[[#This Row],[Age]]="16-17",CentrepointSourced[[#This Row],[Assessed CS DQ]],0)</f>
        <v>0</v>
      </c>
      <c r="AH378" s="107">
        <f>IF(CentrepointSourced[[#This Row],[Age]]="16-24",CentrepointSourced[[#This Row],[Assessed CS DQ]],0)</f>
        <v>0</v>
      </c>
      <c r="AI378" s="107">
        <f>IF(CentrepointSourced[[#This Row],[Age]]="18-24",CentrepointSourced[[#This Row],[Assessed CS DQ]],0)</f>
        <v>0</v>
      </c>
    </row>
    <row r="379" spans="1:35" customFormat="1" ht="13.5" customHeight="1">
      <c r="A379" s="45" t="s">
        <v>40</v>
      </c>
      <c r="B379" s="62" t="s">
        <v>262</v>
      </c>
      <c r="C379" s="45" t="s">
        <v>42</v>
      </c>
      <c r="D379" s="62" t="s">
        <v>34</v>
      </c>
      <c r="E379" s="67">
        <v>2014</v>
      </c>
      <c r="F379" s="67" t="s">
        <v>25</v>
      </c>
      <c r="G379" s="67"/>
      <c r="H379" s="68"/>
      <c r="I379" s="67"/>
      <c r="J379" s="45"/>
      <c r="K379" s="45"/>
      <c r="L379" s="45"/>
      <c r="M379" s="45"/>
      <c r="N379" s="45"/>
      <c r="O379" s="45"/>
      <c r="P379" s="45"/>
      <c r="Q379" s="41" t="str">
        <f>IF(CentrepointSourced[[#This Row],[Country]]="Northern Ireland","Northern Ireland",IFERROR(VLOOKUP(CentrepointSourced[[#This Row],[Local Authority]],LKP_LANameDQ[],2,FALSE),CentrepointSourced[[#This Row],[Local Authority]]))</f>
        <v>Epsom and Ewell</v>
      </c>
      <c r="R379" s="41" t="str">
        <f>IF(CentrepointSourced[[#This Row],[LA type]]="County","",INDEX(ConsolGeog[lad14cd],MATCH(CentrepointSourced[[#This Row],[Local Authority DQ]],ConsolGeog[la_name],0)))</f>
        <v>E07000208</v>
      </c>
      <c r="S379" s="41" t="str">
        <f>IF(OR(CentrepointSourced[[#This Row],[Country]]="Northern Ireland",CentrepointSourced[[#This Row],[Country]]="Scotland",CentrepointSourced[[#This Row],[Country]]="Wales"),"Local Authority",CentrepointSourced[[#This Row],[LA type]])</f>
        <v>District</v>
      </c>
      <c r="T379" s="41">
        <f>IF(TRIM(CentrepointSourced[[#This Row],[Presented HS]])="",0,IF(CentrepointSourced[[#This Row],[Presented HS]]="&lt;5",2.5,IF(CentrepointSourced[[#This Row],[Presented HS]]="&lt;10",5,VALUE(TRIM(CentrepointSourced[[#This Row],[Presented HS]])))))</f>
        <v>0</v>
      </c>
      <c r="U379" s="41">
        <f>IF(TRIM(CentrepointSourced[[#This Row],[Assessed HS]])="",0,IF(CentrepointSourced[[#This Row],[Assessed HS]]="&lt;5",2.5,IF(CentrepointSourced[[#This Row],[Assessed HS]]="&lt;10",5,VALUE(TRIM(CentrepointSourced[[#This Row],[Assessed HS]])))))</f>
        <v>0</v>
      </c>
      <c r="V379" s="41">
        <f>IF(TRIM(CentrepointSourced[[#This Row],[Presented CS]])="",0,IF(CentrepointSourced[[#This Row],[Presented CS]]="&lt;5",2.5,IF(CentrepointSourced[[#This Row],[Presented CS]]="&lt;10",5,VALUE(TRIM(CentrepointSourced[[#This Row],[Presented CS]])))))</f>
        <v>0</v>
      </c>
      <c r="W379" s="41">
        <f>IF(TRIM(CentrepointSourced[[#This Row],[Assessed CS]])="",0,IF(CentrepointSourced[[#This Row],[Assessed CS]]="&lt;5",2.5,IF(CentrepointSourced[[#This Row],[Assessed CS]]="&lt;10",5,VALUE(TRIM(CentrepointSourced[[#This Row],[Assessed CS]])))))</f>
        <v>0</v>
      </c>
      <c r="X379" s="106">
        <f>IF(CentrepointSourced[[#This Row],[Age]]="16-17",CentrepointSourced[[#This Row],[Presented HS DQ]],0)</f>
        <v>0</v>
      </c>
      <c r="Y379" s="106">
        <f>IF(CentrepointSourced[[#This Row],[Age]]="16-24",CentrepointSourced[[#This Row],[Presented HS DQ]],0)</f>
        <v>0</v>
      </c>
      <c r="Z379" s="106">
        <f>IF(CentrepointSourced[[#This Row],[Age]]="18-24",CentrepointSourced[[#This Row],[Presented HS DQ]],0)</f>
        <v>0</v>
      </c>
      <c r="AA379" s="106">
        <f>IF(CentrepointSourced[[#This Row],[Age]]="16-17",CentrepointSourced[[#This Row],[Presented CS DQ]],0)</f>
        <v>0</v>
      </c>
      <c r="AB379" s="106">
        <f>IF(CentrepointSourced[[#This Row],[Age]]="16-24",CentrepointSourced[[#This Row],[Presented CS DQ]],0)</f>
        <v>0</v>
      </c>
      <c r="AC379" s="106">
        <f>IF(CentrepointSourced[[#This Row],[Age]]="18-24",CentrepointSourced[[#This Row],[Presented CS DQ]],0)</f>
        <v>0</v>
      </c>
      <c r="AD379" s="107">
        <f>IF(CentrepointSourced[[#This Row],[Age]]="16-17",CentrepointSourced[[#This Row],[Assessed HS DQ]],0)</f>
        <v>0</v>
      </c>
      <c r="AE379" s="107">
        <f>IF(CentrepointSourced[[#This Row],[Age]]="16-24",CentrepointSourced[[#This Row],[Assessed HS DQ]],0)</f>
        <v>0</v>
      </c>
      <c r="AF379" s="107">
        <f>IF(CentrepointSourced[[#This Row],[Age]]="18-24",CentrepointSourced[[#This Row],[Assessed HS DQ]],0)</f>
        <v>0</v>
      </c>
      <c r="AG379" s="107">
        <f>IF(CentrepointSourced[[#This Row],[Age]]="16-17",CentrepointSourced[[#This Row],[Assessed CS DQ]],0)</f>
        <v>0</v>
      </c>
      <c r="AH379" s="107">
        <f>IF(CentrepointSourced[[#This Row],[Age]]="16-24",CentrepointSourced[[#This Row],[Assessed CS DQ]],0)</f>
        <v>0</v>
      </c>
      <c r="AI379" s="107">
        <f>IF(CentrepointSourced[[#This Row],[Age]]="18-24",CentrepointSourced[[#This Row],[Assessed CS DQ]],0)</f>
        <v>0</v>
      </c>
    </row>
    <row r="380" spans="1:35" customFormat="1" ht="13.5" customHeight="1">
      <c r="A380" s="45" t="s">
        <v>40</v>
      </c>
      <c r="B380" s="62" t="s">
        <v>262</v>
      </c>
      <c r="C380" s="45" t="s">
        <v>42</v>
      </c>
      <c r="D380" s="62" t="s">
        <v>34</v>
      </c>
      <c r="E380" s="67">
        <v>2014</v>
      </c>
      <c r="F380" s="67" t="s">
        <v>26</v>
      </c>
      <c r="G380" s="67">
        <v>29</v>
      </c>
      <c r="H380" s="68">
        <v>29</v>
      </c>
      <c r="I380" s="67">
        <v>3</v>
      </c>
      <c r="J380" s="45"/>
      <c r="K380" s="45"/>
      <c r="L380" s="45"/>
      <c r="M380" s="45"/>
      <c r="N380" s="45"/>
      <c r="O380" s="45"/>
      <c r="P380" s="45"/>
      <c r="Q380" s="41" t="str">
        <f>IF(CentrepointSourced[[#This Row],[Country]]="Northern Ireland","Northern Ireland",IFERROR(VLOOKUP(CentrepointSourced[[#This Row],[Local Authority]],LKP_LANameDQ[],2,FALSE),CentrepointSourced[[#This Row],[Local Authority]]))</f>
        <v>Epsom and Ewell</v>
      </c>
      <c r="R380" s="41" t="str">
        <f>IF(CentrepointSourced[[#This Row],[LA type]]="County","",INDEX(ConsolGeog[lad14cd],MATCH(CentrepointSourced[[#This Row],[Local Authority DQ]],ConsolGeog[la_name],0)))</f>
        <v>E07000208</v>
      </c>
      <c r="S380" s="41" t="str">
        <f>IF(OR(CentrepointSourced[[#This Row],[Country]]="Northern Ireland",CentrepointSourced[[#This Row],[Country]]="Scotland",CentrepointSourced[[#This Row],[Country]]="Wales"),"Local Authority",CentrepointSourced[[#This Row],[LA type]])</f>
        <v>District</v>
      </c>
      <c r="T380" s="41">
        <f>IF(TRIM(CentrepointSourced[[#This Row],[Presented HS]])="",0,IF(CentrepointSourced[[#This Row],[Presented HS]]="&lt;5",2.5,IF(CentrepointSourced[[#This Row],[Presented HS]]="&lt;10",5,VALUE(TRIM(CentrepointSourced[[#This Row],[Presented HS]])))))</f>
        <v>29</v>
      </c>
      <c r="U380" s="41">
        <f>IF(TRIM(CentrepointSourced[[#This Row],[Assessed HS]])="",0,IF(CentrepointSourced[[#This Row],[Assessed HS]]="&lt;5",2.5,IF(CentrepointSourced[[#This Row],[Assessed HS]]="&lt;10",5,VALUE(TRIM(CentrepointSourced[[#This Row],[Assessed HS]])))))</f>
        <v>29</v>
      </c>
      <c r="V380" s="41">
        <f>IF(TRIM(CentrepointSourced[[#This Row],[Presented CS]])="",0,IF(CentrepointSourced[[#This Row],[Presented CS]]="&lt;5",2.5,IF(CentrepointSourced[[#This Row],[Presented CS]]="&lt;10",5,VALUE(TRIM(CentrepointSourced[[#This Row],[Presented CS]])))))</f>
        <v>0</v>
      </c>
      <c r="W380" s="41">
        <f>IF(TRIM(CentrepointSourced[[#This Row],[Assessed CS]])="",0,IF(CentrepointSourced[[#This Row],[Assessed CS]]="&lt;5",2.5,IF(CentrepointSourced[[#This Row],[Assessed CS]]="&lt;10",5,VALUE(TRIM(CentrepointSourced[[#This Row],[Assessed CS]])))))</f>
        <v>0</v>
      </c>
      <c r="X380" s="106">
        <f>IF(CentrepointSourced[[#This Row],[Age]]="16-17",CentrepointSourced[[#This Row],[Presented HS DQ]],0)</f>
        <v>0</v>
      </c>
      <c r="Y380" s="106">
        <f>IF(CentrepointSourced[[#This Row],[Age]]="16-24",CentrepointSourced[[#This Row],[Presented HS DQ]],0)</f>
        <v>0</v>
      </c>
      <c r="Z380" s="106">
        <f>IF(CentrepointSourced[[#This Row],[Age]]="18-24",CentrepointSourced[[#This Row],[Presented HS DQ]],0)</f>
        <v>29</v>
      </c>
      <c r="AA380" s="106">
        <f>IF(CentrepointSourced[[#This Row],[Age]]="16-17",CentrepointSourced[[#This Row],[Presented CS DQ]],0)</f>
        <v>0</v>
      </c>
      <c r="AB380" s="106">
        <f>IF(CentrepointSourced[[#This Row],[Age]]="16-24",CentrepointSourced[[#This Row],[Presented CS DQ]],0)</f>
        <v>0</v>
      </c>
      <c r="AC380" s="106">
        <f>IF(CentrepointSourced[[#This Row],[Age]]="18-24",CentrepointSourced[[#This Row],[Presented CS DQ]],0)</f>
        <v>0</v>
      </c>
      <c r="AD380" s="107">
        <f>IF(CentrepointSourced[[#This Row],[Age]]="16-17",CentrepointSourced[[#This Row],[Assessed HS DQ]],0)</f>
        <v>0</v>
      </c>
      <c r="AE380" s="107">
        <f>IF(CentrepointSourced[[#This Row],[Age]]="16-24",CentrepointSourced[[#This Row],[Assessed HS DQ]],0)</f>
        <v>0</v>
      </c>
      <c r="AF380" s="107">
        <f>IF(CentrepointSourced[[#This Row],[Age]]="18-24",CentrepointSourced[[#This Row],[Assessed HS DQ]],0)</f>
        <v>29</v>
      </c>
      <c r="AG380" s="107">
        <f>IF(CentrepointSourced[[#This Row],[Age]]="16-17",CentrepointSourced[[#This Row],[Assessed CS DQ]],0)</f>
        <v>0</v>
      </c>
      <c r="AH380" s="107">
        <f>IF(CentrepointSourced[[#This Row],[Age]]="16-24",CentrepointSourced[[#This Row],[Assessed CS DQ]],0)</f>
        <v>0</v>
      </c>
      <c r="AI380" s="107">
        <f>IF(CentrepointSourced[[#This Row],[Age]]="18-24",CentrepointSourced[[#This Row],[Assessed CS DQ]],0)</f>
        <v>0</v>
      </c>
    </row>
    <row r="381" spans="1:35" customFormat="1" ht="13.5" customHeight="1">
      <c r="A381" s="45" t="s">
        <v>40</v>
      </c>
      <c r="B381" s="62" t="s">
        <v>73</v>
      </c>
      <c r="C381" s="45" t="s">
        <v>42</v>
      </c>
      <c r="D381" s="62" t="s">
        <v>34</v>
      </c>
      <c r="E381" s="67">
        <v>2012</v>
      </c>
      <c r="F381" s="67" t="s">
        <v>53</v>
      </c>
      <c r="G381" s="67">
        <v>1791</v>
      </c>
      <c r="H381" s="68"/>
      <c r="I381" s="67">
        <v>59</v>
      </c>
      <c r="J381" s="45"/>
      <c r="K381" s="45"/>
      <c r="L381" s="45"/>
      <c r="M381" s="45"/>
      <c r="N381" s="45"/>
      <c r="O381" s="45"/>
      <c r="P381" s="45"/>
      <c r="Q381" s="41" t="str">
        <f>IF(CentrepointSourced[[#This Row],[Country]]="Northern Ireland","Northern Ireland",IFERROR(VLOOKUP(CentrepointSourced[[#This Row],[Local Authority]],LKP_LANameDQ[],2,FALSE),CentrepointSourced[[#This Row],[Local Authority]]))</f>
        <v>Erewash</v>
      </c>
      <c r="R381" s="41" t="str">
        <f>IF(CentrepointSourced[[#This Row],[LA type]]="County","",INDEX(ConsolGeog[lad14cd],MATCH(CentrepointSourced[[#This Row],[Local Authority DQ]],ConsolGeog[la_name],0)))</f>
        <v>E07000036</v>
      </c>
      <c r="S381" s="41" t="str">
        <f>IF(OR(CentrepointSourced[[#This Row],[Country]]="Northern Ireland",CentrepointSourced[[#This Row],[Country]]="Scotland",CentrepointSourced[[#This Row],[Country]]="Wales"),"Local Authority",CentrepointSourced[[#This Row],[LA type]])</f>
        <v>District</v>
      </c>
      <c r="T381" s="41">
        <f>IF(TRIM(CentrepointSourced[[#This Row],[Presented HS]])="",0,IF(CentrepointSourced[[#This Row],[Presented HS]]="&lt;5",2.5,IF(CentrepointSourced[[#This Row],[Presented HS]]="&lt;10",5,VALUE(TRIM(CentrepointSourced[[#This Row],[Presented HS]])))))</f>
        <v>1791</v>
      </c>
      <c r="U381" s="41">
        <f>IF(TRIM(CentrepointSourced[[#This Row],[Assessed HS]])="",0,IF(CentrepointSourced[[#This Row],[Assessed HS]]="&lt;5",2.5,IF(CentrepointSourced[[#This Row],[Assessed HS]]="&lt;10",5,VALUE(TRIM(CentrepointSourced[[#This Row],[Assessed HS]])))))</f>
        <v>0</v>
      </c>
      <c r="V381" s="41">
        <f>IF(TRIM(CentrepointSourced[[#This Row],[Presented CS]])="",0,IF(CentrepointSourced[[#This Row],[Presented CS]]="&lt;5",2.5,IF(CentrepointSourced[[#This Row],[Presented CS]]="&lt;10",5,VALUE(TRIM(CentrepointSourced[[#This Row],[Presented CS]])))))</f>
        <v>0</v>
      </c>
      <c r="W381" s="41">
        <f>IF(TRIM(CentrepointSourced[[#This Row],[Assessed CS]])="",0,IF(CentrepointSourced[[#This Row],[Assessed CS]]="&lt;5",2.5,IF(CentrepointSourced[[#This Row],[Assessed CS]]="&lt;10",5,VALUE(TRIM(CentrepointSourced[[#This Row],[Assessed CS]])))))</f>
        <v>0</v>
      </c>
      <c r="X381" s="106">
        <f>IF(CentrepointSourced[[#This Row],[Age]]="16-17",CentrepointSourced[[#This Row],[Presented HS DQ]],0)</f>
        <v>0</v>
      </c>
      <c r="Y381" s="106">
        <f>IF(CentrepointSourced[[#This Row],[Age]]="16-24",CentrepointSourced[[#This Row],[Presented HS DQ]],0)</f>
        <v>1791</v>
      </c>
      <c r="Z381" s="106">
        <f>IF(CentrepointSourced[[#This Row],[Age]]="18-24",CentrepointSourced[[#This Row],[Presented HS DQ]],0)</f>
        <v>0</v>
      </c>
      <c r="AA381" s="106">
        <f>IF(CentrepointSourced[[#This Row],[Age]]="16-17",CentrepointSourced[[#This Row],[Presented CS DQ]],0)</f>
        <v>0</v>
      </c>
      <c r="AB381" s="106">
        <f>IF(CentrepointSourced[[#This Row],[Age]]="16-24",CentrepointSourced[[#This Row],[Presented CS DQ]],0)</f>
        <v>0</v>
      </c>
      <c r="AC381" s="106">
        <f>IF(CentrepointSourced[[#This Row],[Age]]="18-24",CentrepointSourced[[#This Row],[Presented CS DQ]],0)</f>
        <v>0</v>
      </c>
      <c r="AD381" s="107">
        <f>IF(CentrepointSourced[[#This Row],[Age]]="16-17",CentrepointSourced[[#This Row],[Assessed HS DQ]],0)</f>
        <v>0</v>
      </c>
      <c r="AE381" s="107">
        <f>IF(CentrepointSourced[[#This Row],[Age]]="16-24",CentrepointSourced[[#This Row],[Assessed HS DQ]],0)</f>
        <v>0</v>
      </c>
      <c r="AF381" s="107">
        <f>IF(CentrepointSourced[[#This Row],[Age]]="18-24",CentrepointSourced[[#This Row],[Assessed HS DQ]],0)</f>
        <v>0</v>
      </c>
      <c r="AG381" s="107">
        <f>IF(CentrepointSourced[[#This Row],[Age]]="16-17",CentrepointSourced[[#This Row],[Assessed CS DQ]],0)</f>
        <v>0</v>
      </c>
      <c r="AH381" s="107">
        <f>IF(CentrepointSourced[[#This Row],[Age]]="16-24",CentrepointSourced[[#This Row],[Assessed CS DQ]],0)</f>
        <v>0</v>
      </c>
      <c r="AI381" s="107">
        <f>IF(CentrepointSourced[[#This Row],[Age]]="18-24",CentrepointSourced[[#This Row],[Assessed CS DQ]],0)</f>
        <v>0</v>
      </c>
    </row>
    <row r="382" spans="1:35" customFormat="1" ht="13.5" customHeight="1">
      <c r="A382" s="45" t="s">
        <v>40</v>
      </c>
      <c r="B382" s="62" t="s">
        <v>73</v>
      </c>
      <c r="C382" s="45" t="s">
        <v>42</v>
      </c>
      <c r="D382" s="62" t="s">
        <v>34</v>
      </c>
      <c r="E382" s="67">
        <v>2013</v>
      </c>
      <c r="F382" s="67" t="s">
        <v>53</v>
      </c>
      <c r="G382" s="67">
        <v>1672</v>
      </c>
      <c r="H382" s="68"/>
      <c r="I382" s="67">
        <v>59</v>
      </c>
      <c r="J382" s="45"/>
      <c r="K382" s="45"/>
      <c r="L382" s="45"/>
      <c r="M382" s="45"/>
      <c r="N382" s="45"/>
      <c r="O382" s="45"/>
      <c r="P382" s="45"/>
      <c r="Q382" s="41" t="str">
        <f>IF(CentrepointSourced[[#This Row],[Country]]="Northern Ireland","Northern Ireland",IFERROR(VLOOKUP(CentrepointSourced[[#This Row],[Local Authority]],LKP_LANameDQ[],2,FALSE),CentrepointSourced[[#This Row],[Local Authority]]))</f>
        <v>Erewash</v>
      </c>
      <c r="R382" s="41" t="str">
        <f>IF(CentrepointSourced[[#This Row],[LA type]]="County","",INDEX(ConsolGeog[lad14cd],MATCH(CentrepointSourced[[#This Row],[Local Authority DQ]],ConsolGeog[la_name],0)))</f>
        <v>E07000036</v>
      </c>
      <c r="S382" s="41" t="str">
        <f>IF(OR(CentrepointSourced[[#This Row],[Country]]="Northern Ireland",CentrepointSourced[[#This Row],[Country]]="Scotland",CentrepointSourced[[#This Row],[Country]]="Wales"),"Local Authority",CentrepointSourced[[#This Row],[LA type]])</f>
        <v>District</v>
      </c>
      <c r="T382" s="41">
        <f>IF(TRIM(CentrepointSourced[[#This Row],[Presented HS]])="",0,IF(CentrepointSourced[[#This Row],[Presented HS]]="&lt;5",2.5,IF(CentrepointSourced[[#This Row],[Presented HS]]="&lt;10",5,VALUE(TRIM(CentrepointSourced[[#This Row],[Presented HS]])))))</f>
        <v>1672</v>
      </c>
      <c r="U382" s="41">
        <f>IF(TRIM(CentrepointSourced[[#This Row],[Assessed HS]])="",0,IF(CentrepointSourced[[#This Row],[Assessed HS]]="&lt;5",2.5,IF(CentrepointSourced[[#This Row],[Assessed HS]]="&lt;10",5,VALUE(TRIM(CentrepointSourced[[#This Row],[Assessed HS]])))))</f>
        <v>0</v>
      </c>
      <c r="V382" s="41">
        <f>IF(TRIM(CentrepointSourced[[#This Row],[Presented CS]])="",0,IF(CentrepointSourced[[#This Row],[Presented CS]]="&lt;5",2.5,IF(CentrepointSourced[[#This Row],[Presented CS]]="&lt;10",5,VALUE(TRIM(CentrepointSourced[[#This Row],[Presented CS]])))))</f>
        <v>0</v>
      </c>
      <c r="W382" s="41">
        <f>IF(TRIM(CentrepointSourced[[#This Row],[Assessed CS]])="",0,IF(CentrepointSourced[[#This Row],[Assessed CS]]="&lt;5",2.5,IF(CentrepointSourced[[#This Row],[Assessed CS]]="&lt;10",5,VALUE(TRIM(CentrepointSourced[[#This Row],[Assessed CS]])))))</f>
        <v>0</v>
      </c>
      <c r="X382" s="106">
        <f>IF(CentrepointSourced[[#This Row],[Age]]="16-17",CentrepointSourced[[#This Row],[Presented HS DQ]],0)</f>
        <v>0</v>
      </c>
      <c r="Y382" s="106">
        <f>IF(CentrepointSourced[[#This Row],[Age]]="16-24",CentrepointSourced[[#This Row],[Presented HS DQ]],0)</f>
        <v>1672</v>
      </c>
      <c r="Z382" s="106">
        <f>IF(CentrepointSourced[[#This Row],[Age]]="18-24",CentrepointSourced[[#This Row],[Presented HS DQ]],0)</f>
        <v>0</v>
      </c>
      <c r="AA382" s="106">
        <f>IF(CentrepointSourced[[#This Row],[Age]]="16-17",CentrepointSourced[[#This Row],[Presented CS DQ]],0)</f>
        <v>0</v>
      </c>
      <c r="AB382" s="106">
        <f>IF(CentrepointSourced[[#This Row],[Age]]="16-24",CentrepointSourced[[#This Row],[Presented CS DQ]],0)</f>
        <v>0</v>
      </c>
      <c r="AC382" s="106">
        <f>IF(CentrepointSourced[[#This Row],[Age]]="18-24",CentrepointSourced[[#This Row],[Presented CS DQ]],0)</f>
        <v>0</v>
      </c>
      <c r="AD382" s="107">
        <f>IF(CentrepointSourced[[#This Row],[Age]]="16-17",CentrepointSourced[[#This Row],[Assessed HS DQ]],0)</f>
        <v>0</v>
      </c>
      <c r="AE382" s="107">
        <f>IF(CentrepointSourced[[#This Row],[Age]]="16-24",CentrepointSourced[[#This Row],[Assessed HS DQ]],0)</f>
        <v>0</v>
      </c>
      <c r="AF382" s="107">
        <f>IF(CentrepointSourced[[#This Row],[Age]]="18-24",CentrepointSourced[[#This Row],[Assessed HS DQ]],0)</f>
        <v>0</v>
      </c>
      <c r="AG382" s="107">
        <f>IF(CentrepointSourced[[#This Row],[Age]]="16-17",CentrepointSourced[[#This Row],[Assessed CS DQ]],0)</f>
        <v>0</v>
      </c>
      <c r="AH382" s="107">
        <f>IF(CentrepointSourced[[#This Row],[Age]]="16-24",CentrepointSourced[[#This Row],[Assessed CS DQ]],0)</f>
        <v>0</v>
      </c>
      <c r="AI382" s="107">
        <f>IF(CentrepointSourced[[#This Row],[Age]]="18-24",CentrepointSourced[[#This Row],[Assessed CS DQ]],0)</f>
        <v>0</v>
      </c>
    </row>
    <row r="383" spans="1:35" customFormat="1" ht="13.5" customHeight="1">
      <c r="A383" s="45" t="s">
        <v>40</v>
      </c>
      <c r="B383" s="62" t="s">
        <v>73</v>
      </c>
      <c r="C383" s="45" t="s">
        <v>42</v>
      </c>
      <c r="D383" s="62" t="s">
        <v>34</v>
      </c>
      <c r="E383" s="67">
        <v>2014</v>
      </c>
      <c r="F383" s="67" t="s">
        <v>53</v>
      </c>
      <c r="G383" s="67">
        <v>1576</v>
      </c>
      <c r="H383" s="68"/>
      <c r="I383" s="67">
        <v>48</v>
      </c>
      <c r="J383" s="45"/>
      <c r="K383" s="45"/>
      <c r="L383" s="45"/>
      <c r="M383" s="45"/>
      <c r="N383" s="45"/>
      <c r="O383" s="45"/>
      <c r="P383" s="45"/>
      <c r="Q383" s="41" t="str">
        <f>IF(CentrepointSourced[[#This Row],[Country]]="Northern Ireland","Northern Ireland",IFERROR(VLOOKUP(CentrepointSourced[[#This Row],[Local Authority]],LKP_LANameDQ[],2,FALSE),CentrepointSourced[[#This Row],[Local Authority]]))</f>
        <v>Erewash</v>
      </c>
      <c r="R383" s="41" t="str">
        <f>IF(CentrepointSourced[[#This Row],[LA type]]="County","",INDEX(ConsolGeog[lad14cd],MATCH(CentrepointSourced[[#This Row],[Local Authority DQ]],ConsolGeog[la_name],0)))</f>
        <v>E07000036</v>
      </c>
      <c r="S383" s="41" t="str">
        <f>IF(OR(CentrepointSourced[[#This Row],[Country]]="Northern Ireland",CentrepointSourced[[#This Row],[Country]]="Scotland",CentrepointSourced[[#This Row],[Country]]="Wales"),"Local Authority",CentrepointSourced[[#This Row],[LA type]])</f>
        <v>District</v>
      </c>
      <c r="T383" s="41">
        <f>IF(TRIM(CentrepointSourced[[#This Row],[Presented HS]])="",0,IF(CentrepointSourced[[#This Row],[Presented HS]]="&lt;5",2.5,IF(CentrepointSourced[[#This Row],[Presented HS]]="&lt;10",5,VALUE(TRIM(CentrepointSourced[[#This Row],[Presented HS]])))))</f>
        <v>1576</v>
      </c>
      <c r="U383" s="41">
        <f>IF(TRIM(CentrepointSourced[[#This Row],[Assessed HS]])="",0,IF(CentrepointSourced[[#This Row],[Assessed HS]]="&lt;5",2.5,IF(CentrepointSourced[[#This Row],[Assessed HS]]="&lt;10",5,VALUE(TRIM(CentrepointSourced[[#This Row],[Assessed HS]])))))</f>
        <v>0</v>
      </c>
      <c r="V383" s="41">
        <f>IF(TRIM(CentrepointSourced[[#This Row],[Presented CS]])="",0,IF(CentrepointSourced[[#This Row],[Presented CS]]="&lt;5",2.5,IF(CentrepointSourced[[#This Row],[Presented CS]]="&lt;10",5,VALUE(TRIM(CentrepointSourced[[#This Row],[Presented CS]])))))</f>
        <v>0</v>
      </c>
      <c r="W383" s="41">
        <f>IF(TRIM(CentrepointSourced[[#This Row],[Assessed CS]])="",0,IF(CentrepointSourced[[#This Row],[Assessed CS]]="&lt;5",2.5,IF(CentrepointSourced[[#This Row],[Assessed CS]]="&lt;10",5,VALUE(TRIM(CentrepointSourced[[#This Row],[Assessed CS]])))))</f>
        <v>0</v>
      </c>
      <c r="X383" s="106">
        <f>IF(CentrepointSourced[[#This Row],[Age]]="16-17",CentrepointSourced[[#This Row],[Presented HS DQ]],0)</f>
        <v>0</v>
      </c>
      <c r="Y383" s="106">
        <f>IF(CentrepointSourced[[#This Row],[Age]]="16-24",CentrepointSourced[[#This Row],[Presented HS DQ]],0)</f>
        <v>1576</v>
      </c>
      <c r="Z383" s="106">
        <f>IF(CentrepointSourced[[#This Row],[Age]]="18-24",CentrepointSourced[[#This Row],[Presented HS DQ]],0)</f>
        <v>0</v>
      </c>
      <c r="AA383" s="106">
        <f>IF(CentrepointSourced[[#This Row],[Age]]="16-17",CentrepointSourced[[#This Row],[Presented CS DQ]],0)</f>
        <v>0</v>
      </c>
      <c r="AB383" s="106">
        <f>IF(CentrepointSourced[[#This Row],[Age]]="16-24",CentrepointSourced[[#This Row],[Presented CS DQ]],0)</f>
        <v>0</v>
      </c>
      <c r="AC383" s="106">
        <f>IF(CentrepointSourced[[#This Row],[Age]]="18-24",CentrepointSourced[[#This Row],[Presented CS DQ]],0)</f>
        <v>0</v>
      </c>
      <c r="AD383" s="107">
        <f>IF(CentrepointSourced[[#This Row],[Age]]="16-17",CentrepointSourced[[#This Row],[Assessed HS DQ]],0)</f>
        <v>0</v>
      </c>
      <c r="AE383" s="107">
        <f>IF(CentrepointSourced[[#This Row],[Age]]="16-24",CentrepointSourced[[#This Row],[Assessed HS DQ]],0)</f>
        <v>0</v>
      </c>
      <c r="AF383" s="107">
        <f>IF(CentrepointSourced[[#This Row],[Age]]="18-24",CentrepointSourced[[#This Row],[Assessed HS DQ]],0)</f>
        <v>0</v>
      </c>
      <c r="AG383" s="107">
        <f>IF(CentrepointSourced[[#This Row],[Age]]="16-17",CentrepointSourced[[#This Row],[Assessed CS DQ]],0)</f>
        <v>0</v>
      </c>
      <c r="AH383" s="107">
        <f>IF(CentrepointSourced[[#This Row],[Age]]="16-24",CentrepointSourced[[#This Row],[Assessed CS DQ]],0)</f>
        <v>0</v>
      </c>
      <c r="AI383" s="107">
        <f>IF(CentrepointSourced[[#This Row],[Age]]="18-24",CentrepointSourced[[#This Row],[Assessed CS DQ]],0)</f>
        <v>0</v>
      </c>
    </row>
    <row r="384" spans="1:35" customFormat="1" ht="13.5" customHeight="1">
      <c r="A384" s="45" t="s">
        <v>40</v>
      </c>
      <c r="B384" s="62" t="s">
        <v>271</v>
      </c>
      <c r="C384" s="45" t="s">
        <v>42</v>
      </c>
      <c r="D384" s="62"/>
      <c r="E384" s="67">
        <v>2012</v>
      </c>
      <c r="F384" s="67" t="s">
        <v>25</v>
      </c>
      <c r="G384" s="82"/>
      <c r="H384" s="83"/>
      <c r="I384" s="77">
        <v>1</v>
      </c>
      <c r="J384" s="45"/>
      <c r="K384" s="45"/>
      <c r="L384" s="45"/>
      <c r="M384" s="45"/>
      <c r="N384" s="45"/>
      <c r="O384" s="45"/>
      <c r="P384" s="45"/>
      <c r="Q384" s="41" t="str">
        <f>IF(CentrepointSourced[[#This Row],[Country]]="Northern Ireland","Northern Ireland",IFERROR(VLOOKUP(CentrepointSourced[[#This Row],[Local Authority]],LKP_LANameDQ[],2,FALSE),CentrepointSourced[[#This Row],[Local Authority]]))</f>
        <v>Exeter</v>
      </c>
      <c r="R384" s="41" t="str">
        <f>IF(CentrepointSourced[[#This Row],[LA type]]="County","",INDEX(ConsolGeog[lad14cd],MATCH(CentrepointSourced[[#This Row],[Local Authority DQ]],ConsolGeog[la_name],0)))</f>
        <v>E07000041</v>
      </c>
      <c r="S384" s="41" t="str">
        <f>IF(OR(CentrepointSourced[[#This Row],[Country]]="Northern Ireland",CentrepointSourced[[#This Row],[Country]]="Scotland",CentrepointSourced[[#This Row],[Country]]="Wales"),"Local Authority",CentrepointSourced[[#This Row],[LA type]])</f>
        <v>District</v>
      </c>
      <c r="T384" s="41">
        <f>IF(TRIM(CentrepointSourced[[#This Row],[Presented HS]])="",0,IF(CentrepointSourced[[#This Row],[Presented HS]]="&lt;5",2.5,IF(CentrepointSourced[[#This Row],[Presented HS]]="&lt;10",5,VALUE(TRIM(CentrepointSourced[[#This Row],[Presented HS]])))))</f>
        <v>0</v>
      </c>
      <c r="U384" s="41">
        <f>IF(TRIM(CentrepointSourced[[#This Row],[Assessed HS]])="",0,IF(CentrepointSourced[[#This Row],[Assessed HS]]="&lt;5",2.5,IF(CentrepointSourced[[#This Row],[Assessed HS]]="&lt;10",5,VALUE(TRIM(CentrepointSourced[[#This Row],[Assessed HS]])))))</f>
        <v>0</v>
      </c>
      <c r="V384" s="41">
        <f>IF(TRIM(CentrepointSourced[[#This Row],[Presented CS]])="",0,IF(CentrepointSourced[[#This Row],[Presented CS]]="&lt;5",2.5,IF(CentrepointSourced[[#This Row],[Presented CS]]="&lt;10",5,VALUE(TRIM(CentrepointSourced[[#This Row],[Presented CS]])))))</f>
        <v>0</v>
      </c>
      <c r="W384" s="41">
        <f>IF(TRIM(CentrepointSourced[[#This Row],[Assessed CS]])="",0,IF(CentrepointSourced[[#This Row],[Assessed CS]]="&lt;5",2.5,IF(CentrepointSourced[[#This Row],[Assessed CS]]="&lt;10",5,VALUE(TRIM(CentrepointSourced[[#This Row],[Assessed CS]])))))</f>
        <v>0</v>
      </c>
      <c r="X384" s="106">
        <f>IF(CentrepointSourced[[#This Row],[Age]]="16-17",CentrepointSourced[[#This Row],[Presented HS DQ]],0)</f>
        <v>0</v>
      </c>
      <c r="Y384" s="106">
        <f>IF(CentrepointSourced[[#This Row],[Age]]="16-24",CentrepointSourced[[#This Row],[Presented HS DQ]],0)</f>
        <v>0</v>
      </c>
      <c r="Z384" s="106">
        <f>IF(CentrepointSourced[[#This Row],[Age]]="18-24",CentrepointSourced[[#This Row],[Presented HS DQ]],0)</f>
        <v>0</v>
      </c>
      <c r="AA384" s="106">
        <f>IF(CentrepointSourced[[#This Row],[Age]]="16-17",CentrepointSourced[[#This Row],[Presented CS DQ]],0)</f>
        <v>0</v>
      </c>
      <c r="AB384" s="106">
        <f>IF(CentrepointSourced[[#This Row],[Age]]="16-24",CentrepointSourced[[#This Row],[Presented CS DQ]],0)</f>
        <v>0</v>
      </c>
      <c r="AC384" s="106">
        <f>IF(CentrepointSourced[[#This Row],[Age]]="18-24",CentrepointSourced[[#This Row],[Presented CS DQ]],0)</f>
        <v>0</v>
      </c>
      <c r="AD384" s="107">
        <f>IF(CentrepointSourced[[#This Row],[Age]]="16-17",CentrepointSourced[[#This Row],[Assessed HS DQ]],0)</f>
        <v>0</v>
      </c>
      <c r="AE384" s="107">
        <f>IF(CentrepointSourced[[#This Row],[Age]]="16-24",CentrepointSourced[[#This Row],[Assessed HS DQ]],0)</f>
        <v>0</v>
      </c>
      <c r="AF384" s="107">
        <f>IF(CentrepointSourced[[#This Row],[Age]]="18-24",CentrepointSourced[[#This Row],[Assessed HS DQ]],0)</f>
        <v>0</v>
      </c>
      <c r="AG384" s="107">
        <f>IF(CentrepointSourced[[#This Row],[Age]]="16-17",CentrepointSourced[[#This Row],[Assessed CS DQ]],0)</f>
        <v>0</v>
      </c>
      <c r="AH384" s="107">
        <f>IF(CentrepointSourced[[#This Row],[Age]]="16-24",CentrepointSourced[[#This Row],[Assessed CS DQ]],0)</f>
        <v>0</v>
      </c>
      <c r="AI384" s="107">
        <f>IF(CentrepointSourced[[#This Row],[Age]]="18-24",CentrepointSourced[[#This Row],[Assessed CS DQ]],0)</f>
        <v>0</v>
      </c>
    </row>
    <row r="385" spans="1:35" customFormat="1" ht="13.5" customHeight="1">
      <c r="A385" s="45" t="s">
        <v>40</v>
      </c>
      <c r="B385" s="62" t="s">
        <v>271</v>
      </c>
      <c r="C385" s="45" t="s">
        <v>42</v>
      </c>
      <c r="D385" s="62"/>
      <c r="E385" s="67">
        <v>2012</v>
      </c>
      <c r="F385" s="67" t="s">
        <v>26</v>
      </c>
      <c r="G385" s="82"/>
      <c r="H385" s="83"/>
      <c r="I385" s="77">
        <v>7</v>
      </c>
      <c r="J385" s="45"/>
      <c r="K385" s="45"/>
      <c r="L385" s="45"/>
      <c r="M385" s="45"/>
      <c r="N385" s="45"/>
      <c r="O385" s="45"/>
      <c r="P385" s="45"/>
      <c r="Q385" s="41" t="str">
        <f>IF(CentrepointSourced[[#This Row],[Country]]="Northern Ireland","Northern Ireland",IFERROR(VLOOKUP(CentrepointSourced[[#This Row],[Local Authority]],LKP_LANameDQ[],2,FALSE),CentrepointSourced[[#This Row],[Local Authority]]))</f>
        <v>Exeter</v>
      </c>
      <c r="R385" s="41" t="str">
        <f>IF(CentrepointSourced[[#This Row],[LA type]]="County","",INDEX(ConsolGeog[lad14cd],MATCH(CentrepointSourced[[#This Row],[Local Authority DQ]],ConsolGeog[la_name],0)))</f>
        <v>E07000041</v>
      </c>
      <c r="S385" s="41" t="str">
        <f>IF(OR(CentrepointSourced[[#This Row],[Country]]="Northern Ireland",CentrepointSourced[[#This Row],[Country]]="Scotland",CentrepointSourced[[#This Row],[Country]]="Wales"),"Local Authority",CentrepointSourced[[#This Row],[LA type]])</f>
        <v>District</v>
      </c>
      <c r="T385" s="41">
        <f>IF(TRIM(CentrepointSourced[[#This Row],[Presented HS]])="",0,IF(CentrepointSourced[[#This Row],[Presented HS]]="&lt;5",2.5,IF(CentrepointSourced[[#This Row],[Presented HS]]="&lt;10",5,VALUE(TRIM(CentrepointSourced[[#This Row],[Presented HS]])))))</f>
        <v>0</v>
      </c>
      <c r="U385" s="41">
        <f>IF(TRIM(CentrepointSourced[[#This Row],[Assessed HS]])="",0,IF(CentrepointSourced[[#This Row],[Assessed HS]]="&lt;5",2.5,IF(CentrepointSourced[[#This Row],[Assessed HS]]="&lt;10",5,VALUE(TRIM(CentrepointSourced[[#This Row],[Assessed HS]])))))</f>
        <v>0</v>
      </c>
      <c r="V385" s="41">
        <f>IF(TRIM(CentrepointSourced[[#This Row],[Presented CS]])="",0,IF(CentrepointSourced[[#This Row],[Presented CS]]="&lt;5",2.5,IF(CentrepointSourced[[#This Row],[Presented CS]]="&lt;10",5,VALUE(TRIM(CentrepointSourced[[#This Row],[Presented CS]])))))</f>
        <v>0</v>
      </c>
      <c r="W385" s="41">
        <f>IF(TRIM(CentrepointSourced[[#This Row],[Assessed CS]])="",0,IF(CentrepointSourced[[#This Row],[Assessed CS]]="&lt;5",2.5,IF(CentrepointSourced[[#This Row],[Assessed CS]]="&lt;10",5,VALUE(TRIM(CentrepointSourced[[#This Row],[Assessed CS]])))))</f>
        <v>0</v>
      </c>
      <c r="X385" s="106">
        <f>IF(CentrepointSourced[[#This Row],[Age]]="16-17",CentrepointSourced[[#This Row],[Presented HS DQ]],0)</f>
        <v>0</v>
      </c>
      <c r="Y385" s="106">
        <f>IF(CentrepointSourced[[#This Row],[Age]]="16-24",CentrepointSourced[[#This Row],[Presented HS DQ]],0)</f>
        <v>0</v>
      </c>
      <c r="Z385" s="106">
        <f>IF(CentrepointSourced[[#This Row],[Age]]="18-24",CentrepointSourced[[#This Row],[Presented HS DQ]],0)</f>
        <v>0</v>
      </c>
      <c r="AA385" s="106">
        <f>IF(CentrepointSourced[[#This Row],[Age]]="16-17",CentrepointSourced[[#This Row],[Presented CS DQ]],0)</f>
        <v>0</v>
      </c>
      <c r="AB385" s="106">
        <f>IF(CentrepointSourced[[#This Row],[Age]]="16-24",CentrepointSourced[[#This Row],[Presented CS DQ]],0)</f>
        <v>0</v>
      </c>
      <c r="AC385" s="106">
        <f>IF(CentrepointSourced[[#This Row],[Age]]="18-24",CentrepointSourced[[#This Row],[Presented CS DQ]],0)</f>
        <v>0</v>
      </c>
      <c r="AD385" s="107">
        <f>IF(CentrepointSourced[[#This Row],[Age]]="16-17",CentrepointSourced[[#This Row],[Assessed HS DQ]],0)</f>
        <v>0</v>
      </c>
      <c r="AE385" s="107">
        <f>IF(CentrepointSourced[[#This Row],[Age]]="16-24",CentrepointSourced[[#This Row],[Assessed HS DQ]],0)</f>
        <v>0</v>
      </c>
      <c r="AF385" s="107">
        <f>IF(CentrepointSourced[[#This Row],[Age]]="18-24",CentrepointSourced[[#This Row],[Assessed HS DQ]],0)</f>
        <v>0</v>
      </c>
      <c r="AG385" s="107">
        <f>IF(CentrepointSourced[[#This Row],[Age]]="16-17",CentrepointSourced[[#This Row],[Assessed CS DQ]],0)</f>
        <v>0</v>
      </c>
      <c r="AH385" s="107">
        <f>IF(CentrepointSourced[[#This Row],[Age]]="16-24",CentrepointSourced[[#This Row],[Assessed CS DQ]],0)</f>
        <v>0</v>
      </c>
      <c r="AI385" s="107">
        <f>IF(CentrepointSourced[[#This Row],[Age]]="18-24",CentrepointSourced[[#This Row],[Assessed CS DQ]],0)</f>
        <v>0</v>
      </c>
    </row>
    <row r="386" spans="1:35" customFormat="1" ht="13.5" customHeight="1">
      <c r="A386" s="45" t="s">
        <v>40</v>
      </c>
      <c r="B386" s="62" t="s">
        <v>271</v>
      </c>
      <c r="C386" s="45" t="s">
        <v>42</v>
      </c>
      <c r="D386" s="62"/>
      <c r="E386" s="67">
        <v>2013</v>
      </c>
      <c r="F386" s="67" t="s">
        <v>25</v>
      </c>
      <c r="G386" s="82"/>
      <c r="H386" s="83"/>
      <c r="I386" s="77">
        <v>0</v>
      </c>
      <c r="J386" s="45"/>
      <c r="K386" s="45"/>
      <c r="L386" s="45"/>
      <c r="M386" s="45"/>
      <c r="N386" s="45"/>
      <c r="O386" s="45"/>
      <c r="P386" s="45"/>
      <c r="Q386" s="41" t="str">
        <f>IF(CentrepointSourced[[#This Row],[Country]]="Northern Ireland","Northern Ireland",IFERROR(VLOOKUP(CentrepointSourced[[#This Row],[Local Authority]],LKP_LANameDQ[],2,FALSE),CentrepointSourced[[#This Row],[Local Authority]]))</f>
        <v>Exeter</v>
      </c>
      <c r="R386" s="41" t="str">
        <f>IF(CentrepointSourced[[#This Row],[LA type]]="County","",INDEX(ConsolGeog[lad14cd],MATCH(CentrepointSourced[[#This Row],[Local Authority DQ]],ConsolGeog[la_name],0)))</f>
        <v>E07000041</v>
      </c>
      <c r="S386" s="41" t="str">
        <f>IF(OR(CentrepointSourced[[#This Row],[Country]]="Northern Ireland",CentrepointSourced[[#This Row],[Country]]="Scotland",CentrepointSourced[[#This Row],[Country]]="Wales"),"Local Authority",CentrepointSourced[[#This Row],[LA type]])</f>
        <v>District</v>
      </c>
      <c r="T386" s="41">
        <f>IF(TRIM(CentrepointSourced[[#This Row],[Presented HS]])="",0,IF(CentrepointSourced[[#This Row],[Presented HS]]="&lt;5",2.5,IF(CentrepointSourced[[#This Row],[Presented HS]]="&lt;10",5,VALUE(TRIM(CentrepointSourced[[#This Row],[Presented HS]])))))</f>
        <v>0</v>
      </c>
      <c r="U386" s="41">
        <f>IF(TRIM(CentrepointSourced[[#This Row],[Assessed HS]])="",0,IF(CentrepointSourced[[#This Row],[Assessed HS]]="&lt;5",2.5,IF(CentrepointSourced[[#This Row],[Assessed HS]]="&lt;10",5,VALUE(TRIM(CentrepointSourced[[#This Row],[Assessed HS]])))))</f>
        <v>0</v>
      </c>
      <c r="V386" s="41">
        <f>IF(TRIM(CentrepointSourced[[#This Row],[Presented CS]])="",0,IF(CentrepointSourced[[#This Row],[Presented CS]]="&lt;5",2.5,IF(CentrepointSourced[[#This Row],[Presented CS]]="&lt;10",5,VALUE(TRIM(CentrepointSourced[[#This Row],[Presented CS]])))))</f>
        <v>0</v>
      </c>
      <c r="W386" s="41">
        <f>IF(TRIM(CentrepointSourced[[#This Row],[Assessed CS]])="",0,IF(CentrepointSourced[[#This Row],[Assessed CS]]="&lt;5",2.5,IF(CentrepointSourced[[#This Row],[Assessed CS]]="&lt;10",5,VALUE(TRIM(CentrepointSourced[[#This Row],[Assessed CS]])))))</f>
        <v>0</v>
      </c>
      <c r="X386" s="106">
        <f>IF(CentrepointSourced[[#This Row],[Age]]="16-17",CentrepointSourced[[#This Row],[Presented HS DQ]],0)</f>
        <v>0</v>
      </c>
      <c r="Y386" s="106">
        <f>IF(CentrepointSourced[[#This Row],[Age]]="16-24",CentrepointSourced[[#This Row],[Presented HS DQ]],0)</f>
        <v>0</v>
      </c>
      <c r="Z386" s="106">
        <f>IF(CentrepointSourced[[#This Row],[Age]]="18-24",CentrepointSourced[[#This Row],[Presented HS DQ]],0)</f>
        <v>0</v>
      </c>
      <c r="AA386" s="106">
        <f>IF(CentrepointSourced[[#This Row],[Age]]="16-17",CentrepointSourced[[#This Row],[Presented CS DQ]],0)</f>
        <v>0</v>
      </c>
      <c r="AB386" s="106">
        <f>IF(CentrepointSourced[[#This Row],[Age]]="16-24",CentrepointSourced[[#This Row],[Presented CS DQ]],0)</f>
        <v>0</v>
      </c>
      <c r="AC386" s="106">
        <f>IF(CentrepointSourced[[#This Row],[Age]]="18-24",CentrepointSourced[[#This Row],[Presented CS DQ]],0)</f>
        <v>0</v>
      </c>
      <c r="AD386" s="107">
        <f>IF(CentrepointSourced[[#This Row],[Age]]="16-17",CentrepointSourced[[#This Row],[Assessed HS DQ]],0)</f>
        <v>0</v>
      </c>
      <c r="AE386" s="107">
        <f>IF(CentrepointSourced[[#This Row],[Age]]="16-24",CentrepointSourced[[#This Row],[Assessed HS DQ]],0)</f>
        <v>0</v>
      </c>
      <c r="AF386" s="107">
        <f>IF(CentrepointSourced[[#This Row],[Age]]="18-24",CentrepointSourced[[#This Row],[Assessed HS DQ]],0)</f>
        <v>0</v>
      </c>
      <c r="AG386" s="107">
        <f>IF(CentrepointSourced[[#This Row],[Age]]="16-17",CentrepointSourced[[#This Row],[Assessed CS DQ]],0)</f>
        <v>0</v>
      </c>
      <c r="AH386" s="107">
        <f>IF(CentrepointSourced[[#This Row],[Age]]="16-24",CentrepointSourced[[#This Row],[Assessed CS DQ]],0)</f>
        <v>0</v>
      </c>
      <c r="AI386" s="107">
        <f>IF(CentrepointSourced[[#This Row],[Age]]="18-24",CentrepointSourced[[#This Row],[Assessed CS DQ]],0)</f>
        <v>0</v>
      </c>
    </row>
    <row r="387" spans="1:35" customFormat="1" ht="13.5" customHeight="1">
      <c r="A387" s="45" t="s">
        <v>40</v>
      </c>
      <c r="B387" s="62" t="s">
        <v>271</v>
      </c>
      <c r="C387" s="45" t="s">
        <v>42</v>
      </c>
      <c r="D387" s="62"/>
      <c r="E387" s="67">
        <v>2013</v>
      </c>
      <c r="F387" s="67" t="s">
        <v>26</v>
      </c>
      <c r="G387" s="82"/>
      <c r="H387" s="83"/>
      <c r="I387" s="77">
        <v>2</v>
      </c>
      <c r="J387" s="45"/>
      <c r="K387" s="45"/>
      <c r="L387" s="45"/>
      <c r="M387" s="45"/>
      <c r="N387" s="45"/>
      <c r="O387" s="45"/>
      <c r="P387" s="45"/>
      <c r="Q387" s="41" t="str">
        <f>IF(CentrepointSourced[[#This Row],[Country]]="Northern Ireland","Northern Ireland",IFERROR(VLOOKUP(CentrepointSourced[[#This Row],[Local Authority]],LKP_LANameDQ[],2,FALSE),CentrepointSourced[[#This Row],[Local Authority]]))</f>
        <v>Exeter</v>
      </c>
      <c r="R387" s="41" t="str">
        <f>IF(CentrepointSourced[[#This Row],[LA type]]="County","",INDEX(ConsolGeog[lad14cd],MATCH(CentrepointSourced[[#This Row],[Local Authority DQ]],ConsolGeog[la_name],0)))</f>
        <v>E07000041</v>
      </c>
      <c r="S387" s="41" t="str">
        <f>IF(OR(CentrepointSourced[[#This Row],[Country]]="Northern Ireland",CentrepointSourced[[#This Row],[Country]]="Scotland",CentrepointSourced[[#This Row],[Country]]="Wales"),"Local Authority",CentrepointSourced[[#This Row],[LA type]])</f>
        <v>District</v>
      </c>
      <c r="T387" s="41">
        <f>IF(TRIM(CentrepointSourced[[#This Row],[Presented HS]])="",0,IF(CentrepointSourced[[#This Row],[Presented HS]]="&lt;5",2.5,IF(CentrepointSourced[[#This Row],[Presented HS]]="&lt;10",5,VALUE(TRIM(CentrepointSourced[[#This Row],[Presented HS]])))))</f>
        <v>0</v>
      </c>
      <c r="U387" s="41">
        <f>IF(TRIM(CentrepointSourced[[#This Row],[Assessed HS]])="",0,IF(CentrepointSourced[[#This Row],[Assessed HS]]="&lt;5",2.5,IF(CentrepointSourced[[#This Row],[Assessed HS]]="&lt;10",5,VALUE(TRIM(CentrepointSourced[[#This Row],[Assessed HS]])))))</f>
        <v>0</v>
      </c>
      <c r="V387" s="41">
        <f>IF(TRIM(CentrepointSourced[[#This Row],[Presented CS]])="",0,IF(CentrepointSourced[[#This Row],[Presented CS]]="&lt;5",2.5,IF(CentrepointSourced[[#This Row],[Presented CS]]="&lt;10",5,VALUE(TRIM(CentrepointSourced[[#This Row],[Presented CS]])))))</f>
        <v>0</v>
      </c>
      <c r="W387" s="41">
        <f>IF(TRIM(CentrepointSourced[[#This Row],[Assessed CS]])="",0,IF(CentrepointSourced[[#This Row],[Assessed CS]]="&lt;5",2.5,IF(CentrepointSourced[[#This Row],[Assessed CS]]="&lt;10",5,VALUE(TRIM(CentrepointSourced[[#This Row],[Assessed CS]])))))</f>
        <v>0</v>
      </c>
      <c r="X387" s="106">
        <f>IF(CentrepointSourced[[#This Row],[Age]]="16-17",CentrepointSourced[[#This Row],[Presented HS DQ]],0)</f>
        <v>0</v>
      </c>
      <c r="Y387" s="106">
        <f>IF(CentrepointSourced[[#This Row],[Age]]="16-24",CentrepointSourced[[#This Row],[Presented HS DQ]],0)</f>
        <v>0</v>
      </c>
      <c r="Z387" s="106">
        <f>IF(CentrepointSourced[[#This Row],[Age]]="18-24",CentrepointSourced[[#This Row],[Presented HS DQ]],0)</f>
        <v>0</v>
      </c>
      <c r="AA387" s="106">
        <f>IF(CentrepointSourced[[#This Row],[Age]]="16-17",CentrepointSourced[[#This Row],[Presented CS DQ]],0)</f>
        <v>0</v>
      </c>
      <c r="AB387" s="106">
        <f>IF(CentrepointSourced[[#This Row],[Age]]="16-24",CentrepointSourced[[#This Row],[Presented CS DQ]],0)</f>
        <v>0</v>
      </c>
      <c r="AC387" s="106">
        <f>IF(CentrepointSourced[[#This Row],[Age]]="18-24",CentrepointSourced[[#This Row],[Presented CS DQ]],0)</f>
        <v>0</v>
      </c>
      <c r="AD387" s="107">
        <f>IF(CentrepointSourced[[#This Row],[Age]]="16-17",CentrepointSourced[[#This Row],[Assessed HS DQ]],0)</f>
        <v>0</v>
      </c>
      <c r="AE387" s="107">
        <f>IF(CentrepointSourced[[#This Row],[Age]]="16-24",CentrepointSourced[[#This Row],[Assessed HS DQ]],0)</f>
        <v>0</v>
      </c>
      <c r="AF387" s="107">
        <f>IF(CentrepointSourced[[#This Row],[Age]]="18-24",CentrepointSourced[[#This Row],[Assessed HS DQ]],0)</f>
        <v>0</v>
      </c>
      <c r="AG387" s="107">
        <f>IF(CentrepointSourced[[#This Row],[Age]]="16-17",CentrepointSourced[[#This Row],[Assessed CS DQ]],0)</f>
        <v>0</v>
      </c>
      <c r="AH387" s="107">
        <f>IF(CentrepointSourced[[#This Row],[Age]]="16-24",CentrepointSourced[[#This Row],[Assessed CS DQ]],0)</f>
        <v>0</v>
      </c>
      <c r="AI387" s="107">
        <f>IF(CentrepointSourced[[#This Row],[Age]]="18-24",CentrepointSourced[[#This Row],[Assessed CS DQ]],0)</f>
        <v>0</v>
      </c>
    </row>
    <row r="388" spans="1:35" customFormat="1" ht="13.5" customHeight="1">
      <c r="A388" s="45" t="s">
        <v>40</v>
      </c>
      <c r="B388" s="62" t="s">
        <v>271</v>
      </c>
      <c r="C388" s="45" t="s">
        <v>42</v>
      </c>
      <c r="D388" s="62"/>
      <c r="E388" s="67">
        <v>2014</v>
      </c>
      <c r="F388" s="67" t="s">
        <v>25</v>
      </c>
      <c r="G388" s="82"/>
      <c r="H388" s="83"/>
      <c r="I388" s="84">
        <v>1</v>
      </c>
      <c r="J388" s="45"/>
      <c r="K388" s="45"/>
      <c r="L388" s="45"/>
      <c r="M388" s="45"/>
      <c r="N388" s="45"/>
      <c r="O388" s="45"/>
      <c r="P388" s="45"/>
      <c r="Q388" s="41" t="str">
        <f>IF(CentrepointSourced[[#This Row],[Country]]="Northern Ireland","Northern Ireland",IFERROR(VLOOKUP(CentrepointSourced[[#This Row],[Local Authority]],LKP_LANameDQ[],2,FALSE),CentrepointSourced[[#This Row],[Local Authority]]))</f>
        <v>Exeter</v>
      </c>
      <c r="R388" s="41" t="str">
        <f>IF(CentrepointSourced[[#This Row],[LA type]]="County","",INDEX(ConsolGeog[lad14cd],MATCH(CentrepointSourced[[#This Row],[Local Authority DQ]],ConsolGeog[la_name],0)))</f>
        <v>E07000041</v>
      </c>
      <c r="S388" s="41" t="str">
        <f>IF(OR(CentrepointSourced[[#This Row],[Country]]="Northern Ireland",CentrepointSourced[[#This Row],[Country]]="Scotland",CentrepointSourced[[#This Row],[Country]]="Wales"),"Local Authority",CentrepointSourced[[#This Row],[LA type]])</f>
        <v>District</v>
      </c>
      <c r="T388" s="41">
        <f>IF(TRIM(CentrepointSourced[[#This Row],[Presented HS]])="",0,IF(CentrepointSourced[[#This Row],[Presented HS]]="&lt;5",2.5,IF(CentrepointSourced[[#This Row],[Presented HS]]="&lt;10",5,VALUE(TRIM(CentrepointSourced[[#This Row],[Presented HS]])))))</f>
        <v>0</v>
      </c>
      <c r="U388" s="41">
        <f>IF(TRIM(CentrepointSourced[[#This Row],[Assessed HS]])="",0,IF(CentrepointSourced[[#This Row],[Assessed HS]]="&lt;5",2.5,IF(CentrepointSourced[[#This Row],[Assessed HS]]="&lt;10",5,VALUE(TRIM(CentrepointSourced[[#This Row],[Assessed HS]])))))</f>
        <v>0</v>
      </c>
      <c r="V388" s="41">
        <f>IF(TRIM(CentrepointSourced[[#This Row],[Presented CS]])="",0,IF(CentrepointSourced[[#This Row],[Presented CS]]="&lt;5",2.5,IF(CentrepointSourced[[#This Row],[Presented CS]]="&lt;10",5,VALUE(TRIM(CentrepointSourced[[#This Row],[Presented CS]])))))</f>
        <v>0</v>
      </c>
      <c r="W388" s="41">
        <f>IF(TRIM(CentrepointSourced[[#This Row],[Assessed CS]])="",0,IF(CentrepointSourced[[#This Row],[Assessed CS]]="&lt;5",2.5,IF(CentrepointSourced[[#This Row],[Assessed CS]]="&lt;10",5,VALUE(TRIM(CentrepointSourced[[#This Row],[Assessed CS]])))))</f>
        <v>0</v>
      </c>
      <c r="X388" s="106">
        <f>IF(CentrepointSourced[[#This Row],[Age]]="16-17",CentrepointSourced[[#This Row],[Presented HS DQ]],0)</f>
        <v>0</v>
      </c>
      <c r="Y388" s="106">
        <f>IF(CentrepointSourced[[#This Row],[Age]]="16-24",CentrepointSourced[[#This Row],[Presented HS DQ]],0)</f>
        <v>0</v>
      </c>
      <c r="Z388" s="106">
        <f>IF(CentrepointSourced[[#This Row],[Age]]="18-24",CentrepointSourced[[#This Row],[Presented HS DQ]],0)</f>
        <v>0</v>
      </c>
      <c r="AA388" s="106">
        <f>IF(CentrepointSourced[[#This Row],[Age]]="16-17",CentrepointSourced[[#This Row],[Presented CS DQ]],0)</f>
        <v>0</v>
      </c>
      <c r="AB388" s="106">
        <f>IF(CentrepointSourced[[#This Row],[Age]]="16-24",CentrepointSourced[[#This Row],[Presented CS DQ]],0)</f>
        <v>0</v>
      </c>
      <c r="AC388" s="106">
        <f>IF(CentrepointSourced[[#This Row],[Age]]="18-24",CentrepointSourced[[#This Row],[Presented CS DQ]],0)</f>
        <v>0</v>
      </c>
      <c r="AD388" s="107">
        <f>IF(CentrepointSourced[[#This Row],[Age]]="16-17",CentrepointSourced[[#This Row],[Assessed HS DQ]],0)</f>
        <v>0</v>
      </c>
      <c r="AE388" s="107">
        <f>IF(CentrepointSourced[[#This Row],[Age]]="16-24",CentrepointSourced[[#This Row],[Assessed HS DQ]],0)</f>
        <v>0</v>
      </c>
      <c r="AF388" s="107">
        <f>IF(CentrepointSourced[[#This Row],[Age]]="18-24",CentrepointSourced[[#This Row],[Assessed HS DQ]],0)</f>
        <v>0</v>
      </c>
      <c r="AG388" s="107">
        <f>IF(CentrepointSourced[[#This Row],[Age]]="16-17",CentrepointSourced[[#This Row],[Assessed CS DQ]],0)</f>
        <v>0</v>
      </c>
      <c r="AH388" s="107">
        <f>IF(CentrepointSourced[[#This Row],[Age]]="16-24",CentrepointSourced[[#This Row],[Assessed CS DQ]],0)</f>
        <v>0</v>
      </c>
      <c r="AI388" s="107">
        <f>IF(CentrepointSourced[[#This Row],[Age]]="18-24",CentrepointSourced[[#This Row],[Assessed CS DQ]],0)</f>
        <v>0</v>
      </c>
    </row>
    <row r="389" spans="1:35" customFormat="1" ht="13.5" customHeight="1">
      <c r="A389" s="45" t="s">
        <v>40</v>
      </c>
      <c r="B389" s="62" t="s">
        <v>271</v>
      </c>
      <c r="C389" s="45" t="s">
        <v>42</v>
      </c>
      <c r="D389" s="62"/>
      <c r="E389" s="67">
        <v>2014</v>
      </c>
      <c r="F389" s="67" t="s">
        <v>26</v>
      </c>
      <c r="G389" s="82"/>
      <c r="H389" s="83"/>
      <c r="I389" s="84">
        <v>9</v>
      </c>
      <c r="J389" s="45"/>
      <c r="K389" s="45"/>
      <c r="L389" s="45"/>
      <c r="M389" s="45"/>
      <c r="N389" s="45"/>
      <c r="O389" s="45"/>
      <c r="P389" s="45"/>
      <c r="Q389" s="41" t="str">
        <f>IF(CentrepointSourced[[#This Row],[Country]]="Northern Ireland","Northern Ireland",IFERROR(VLOOKUP(CentrepointSourced[[#This Row],[Local Authority]],LKP_LANameDQ[],2,FALSE),CentrepointSourced[[#This Row],[Local Authority]]))</f>
        <v>Exeter</v>
      </c>
      <c r="R389" s="41" t="str">
        <f>IF(CentrepointSourced[[#This Row],[LA type]]="County","",INDEX(ConsolGeog[lad14cd],MATCH(CentrepointSourced[[#This Row],[Local Authority DQ]],ConsolGeog[la_name],0)))</f>
        <v>E07000041</v>
      </c>
      <c r="S389" s="41" t="str">
        <f>IF(OR(CentrepointSourced[[#This Row],[Country]]="Northern Ireland",CentrepointSourced[[#This Row],[Country]]="Scotland",CentrepointSourced[[#This Row],[Country]]="Wales"),"Local Authority",CentrepointSourced[[#This Row],[LA type]])</f>
        <v>District</v>
      </c>
      <c r="T389" s="41">
        <f>IF(TRIM(CentrepointSourced[[#This Row],[Presented HS]])="",0,IF(CentrepointSourced[[#This Row],[Presented HS]]="&lt;5",2.5,IF(CentrepointSourced[[#This Row],[Presented HS]]="&lt;10",5,VALUE(TRIM(CentrepointSourced[[#This Row],[Presented HS]])))))</f>
        <v>0</v>
      </c>
      <c r="U389" s="41">
        <f>IF(TRIM(CentrepointSourced[[#This Row],[Assessed HS]])="",0,IF(CentrepointSourced[[#This Row],[Assessed HS]]="&lt;5",2.5,IF(CentrepointSourced[[#This Row],[Assessed HS]]="&lt;10",5,VALUE(TRIM(CentrepointSourced[[#This Row],[Assessed HS]])))))</f>
        <v>0</v>
      </c>
      <c r="V389" s="41">
        <f>IF(TRIM(CentrepointSourced[[#This Row],[Presented CS]])="",0,IF(CentrepointSourced[[#This Row],[Presented CS]]="&lt;5",2.5,IF(CentrepointSourced[[#This Row],[Presented CS]]="&lt;10",5,VALUE(TRIM(CentrepointSourced[[#This Row],[Presented CS]])))))</f>
        <v>0</v>
      </c>
      <c r="W389" s="41">
        <f>IF(TRIM(CentrepointSourced[[#This Row],[Assessed CS]])="",0,IF(CentrepointSourced[[#This Row],[Assessed CS]]="&lt;5",2.5,IF(CentrepointSourced[[#This Row],[Assessed CS]]="&lt;10",5,VALUE(TRIM(CentrepointSourced[[#This Row],[Assessed CS]])))))</f>
        <v>0</v>
      </c>
      <c r="X389" s="106">
        <f>IF(CentrepointSourced[[#This Row],[Age]]="16-17",CentrepointSourced[[#This Row],[Presented HS DQ]],0)</f>
        <v>0</v>
      </c>
      <c r="Y389" s="106">
        <f>IF(CentrepointSourced[[#This Row],[Age]]="16-24",CentrepointSourced[[#This Row],[Presented HS DQ]],0)</f>
        <v>0</v>
      </c>
      <c r="Z389" s="106">
        <f>IF(CentrepointSourced[[#This Row],[Age]]="18-24",CentrepointSourced[[#This Row],[Presented HS DQ]],0)</f>
        <v>0</v>
      </c>
      <c r="AA389" s="106">
        <f>IF(CentrepointSourced[[#This Row],[Age]]="16-17",CentrepointSourced[[#This Row],[Presented CS DQ]],0)</f>
        <v>0</v>
      </c>
      <c r="AB389" s="106">
        <f>IF(CentrepointSourced[[#This Row],[Age]]="16-24",CentrepointSourced[[#This Row],[Presented CS DQ]],0)</f>
        <v>0</v>
      </c>
      <c r="AC389" s="106">
        <f>IF(CentrepointSourced[[#This Row],[Age]]="18-24",CentrepointSourced[[#This Row],[Presented CS DQ]],0)</f>
        <v>0</v>
      </c>
      <c r="AD389" s="107">
        <f>IF(CentrepointSourced[[#This Row],[Age]]="16-17",CentrepointSourced[[#This Row],[Assessed HS DQ]],0)</f>
        <v>0</v>
      </c>
      <c r="AE389" s="107">
        <f>IF(CentrepointSourced[[#This Row],[Age]]="16-24",CentrepointSourced[[#This Row],[Assessed HS DQ]],0)</f>
        <v>0</v>
      </c>
      <c r="AF389" s="107">
        <f>IF(CentrepointSourced[[#This Row],[Age]]="18-24",CentrepointSourced[[#This Row],[Assessed HS DQ]],0)</f>
        <v>0</v>
      </c>
      <c r="AG389" s="107">
        <f>IF(CentrepointSourced[[#This Row],[Age]]="16-17",CentrepointSourced[[#This Row],[Assessed CS DQ]],0)</f>
        <v>0</v>
      </c>
      <c r="AH389" s="107">
        <f>IF(CentrepointSourced[[#This Row],[Age]]="16-24",CentrepointSourced[[#This Row],[Assessed CS DQ]],0)</f>
        <v>0</v>
      </c>
      <c r="AI389" s="107">
        <f>IF(CentrepointSourced[[#This Row],[Age]]="18-24",CentrepointSourced[[#This Row],[Assessed CS DQ]],0)</f>
        <v>0</v>
      </c>
    </row>
    <row r="390" spans="1:35" customFormat="1" ht="13.5" customHeight="1">
      <c r="A390" s="45" t="s">
        <v>40</v>
      </c>
      <c r="B390" s="62" t="s">
        <v>234</v>
      </c>
      <c r="C390" s="45" t="s">
        <v>42</v>
      </c>
      <c r="D390" s="62"/>
      <c r="E390" s="67">
        <v>2012</v>
      </c>
      <c r="F390" s="67" t="s">
        <v>25</v>
      </c>
      <c r="G390" s="67">
        <v>42</v>
      </c>
      <c r="H390" s="68">
        <v>13</v>
      </c>
      <c r="I390" s="67">
        <v>4</v>
      </c>
      <c r="J390" s="45"/>
      <c r="K390" s="45"/>
      <c r="L390" s="45"/>
      <c r="M390" s="45"/>
      <c r="N390" s="45"/>
      <c r="O390" s="45"/>
      <c r="P390" s="45"/>
      <c r="Q390" s="41" t="str">
        <f>IF(CentrepointSourced[[#This Row],[Country]]="Northern Ireland","Northern Ireland",IFERROR(VLOOKUP(CentrepointSourced[[#This Row],[Local Authority]],LKP_LANameDQ[],2,FALSE),CentrepointSourced[[#This Row],[Local Authority]]))</f>
        <v>Fareham</v>
      </c>
      <c r="R390" s="41" t="str">
        <f>IF(CentrepointSourced[[#This Row],[LA type]]="County","",INDEX(ConsolGeog[lad14cd],MATCH(CentrepointSourced[[#This Row],[Local Authority DQ]],ConsolGeog[la_name],0)))</f>
        <v>E07000087</v>
      </c>
      <c r="S390" s="41" t="str">
        <f>IF(OR(CentrepointSourced[[#This Row],[Country]]="Northern Ireland",CentrepointSourced[[#This Row],[Country]]="Scotland",CentrepointSourced[[#This Row],[Country]]="Wales"),"Local Authority",CentrepointSourced[[#This Row],[LA type]])</f>
        <v>District</v>
      </c>
      <c r="T390" s="41">
        <f>IF(TRIM(CentrepointSourced[[#This Row],[Presented HS]])="",0,IF(CentrepointSourced[[#This Row],[Presented HS]]="&lt;5",2.5,IF(CentrepointSourced[[#This Row],[Presented HS]]="&lt;10",5,VALUE(TRIM(CentrepointSourced[[#This Row],[Presented HS]])))))</f>
        <v>42</v>
      </c>
      <c r="U390" s="41">
        <f>IF(TRIM(CentrepointSourced[[#This Row],[Assessed HS]])="",0,IF(CentrepointSourced[[#This Row],[Assessed HS]]="&lt;5",2.5,IF(CentrepointSourced[[#This Row],[Assessed HS]]="&lt;10",5,VALUE(TRIM(CentrepointSourced[[#This Row],[Assessed HS]])))))</f>
        <v>13</v>
      </c>
      <c r="V390" s="41">
        <f>IF(TRIM(CentrepointSourced[[#This Row],[Presented CS]])="",0,IF(CentrepointSourced[[#This Row],[Presented CS]]="&lt;5",2.5,IF(CentrepointSourced[[#This Row],[Presented CS]]="&lt;10",5,VALUE(TRIM(CentrepointSourced[[#This Row],[Presented CS]])))))</f>
        <v>0</v>
      </c>
      <c r="W390" s="41">
        <f>IF(TRIM(CentrepointSourced[[#This Row],[Assessed CS]])="",0,IF(CentrepointSourced[[#This Row],[Assessed CS]]="&lt;5",2.5,IF(CentrepointSourced[[#This Row],[Assessed CS]]="&lt;10",5,VALUE(TRIM(CentrepointSourced[[#This Row],[Assessed CS]])))))</f>
        <v>0</v>
      </c>
      <c r="X390" s="106">
        <f>IF(CentrepointSourced[[#This Row],[Age]]="16-17",CentrepointSourced[[#This Row],[Presented HS DQ]],0)</f>
        <v>42</v>
      </c>
      <c r="Y390" s="106">
        <f>IF(CentrepointSourced[[#This Row],[Age]]="16-24",CentrepointSourced[[#This Row],[Presented HS DQ]],0)</f>
        <v>0</v>
      </c>
      <c r="Z390" s="106">
        <f>IF(CentrepointSourced[[#This Row],[Age]]="18-24",CentrepointSourced[[#This Row],[Presented HS DQ]],0)</f>
        <v>0</v>
      </c>
      <c r="AA390" s="106">
        <f>IF(CentrepointSourced[[#This Row],[Age]]="16-17",CentrepointSourced[[#This Row],[Presented CS DQ]],0)</f>
        <v>0</v>
      </c>
      <c r="AB390" s="106">
        <f>IF(CentrepointSourced[[#This Row],[Age]]="16-24",CentrepointSourced[[#This Row],[Presented CS DQ]],0)</f>
        <v>0</v>
      </c>
      <c r="AC390" s="106">
        <f>IF(CentrepointSourced[[#This Row],[Age]]="18-24",CentrepointSourced[[#This Row],[Presented CS DQ]],0)</f>
        <v>0</v>
      </c>
      <c r="AD390" s="107">
        <f>IF(CentrepointSourced[[#This Row],[Age]]="16-17",CentrepointSourced[[#This Row],[Assessed HS DQ]],0)</f>
        <v>13</v>
      </c>
      <c r="AE390" s="107">
        <f>IF(CentrepointSourced[[#This Row],[Age]]="16-24",CentrepointSourced[[#This Row],[Assessed HS DQ]],0)</f>
        <v>0</v>
      </c>
      <c r="AF390" s="107">
        <f>IF(CentrepointSourced[[#This Row],[Age]]="18-24",CentrepointSourced[[#This Row],[Assessed HS DQ]],0)</f>
        <v>0</v>
      </c>
      <c r="AG390" s="107">
        <f>IF(CentrepointSourced[[#This Row],[Age]]="16-17",CentrepointSourced[[#This Row],[Assessed CS DQ]],0)</f>
        <v>0</v>
      </c>
      <c r="AH390" s="107">
        <f>IF(CentrepointSourced[[#This Row],[Age]]="16-24",CentrepointSourced[[#This Row],[Assessed CS DQ]],0)</f>
        <v>0</v>
      </c>
      <c r="AI390" s="107">
        <f>IF(CentrepointSourced[[#This Row],[Age]]="18-24",CentrepointSourced[[#This Row],[Assessed CS DQ]],0)</f>
        <v>0</v>
      </c>
    </row>
    <row r="391" spans="1:35" customFormat="1" ht="13.5" customHeight="1">
      <c r="A391" s="45" t="s">
        <v>40</v>
      </c>
      <c r="B391" s="62" t="s">
        <v>234</v>
      </c>
      <c r="C391" s="45" t="s">
        <v>42</v>
      </c>
      <c r="D391" s="62"/>
      <c r="E391" s="67">
        <v>2012</v>
      </c>
      <c r="F391" s="67" t="s">
        <v>26</v>
      </c>
      <c r="G391" s="67">
        <v>278</v>
      </c>
      <c r="H391" s="68">
        <v>39</v>
      </c>
      <c r="I391" s="67">
        <v>17</v>
      </c>
      <c r="J391" s="45"/>
      <c r="K391" s="45"/>
      <c r="L391" s="45"/>
      <c r="M391" s="45"/>
      <c r="N391" s="45"/>
      <c r="O391" s="45"/>
      <c r="P391" s="45"/>
      <c r="Q391" s="41" t="str">
        <f>IF(CentrepointSourced[[#This Row],[Country]]="Northern Ireland","Northern Ireland",IFERROR(VLOOKUP(CentrepointSourced[[#This Row],[Local Authority]],LKP_LANameDQ[],2,FALSE),CentrepointSourced[[#This Row],[Local Authority]]))</f>
        <v>Fareham</v>
      </c>
      <c r="R391" s="41" t="str">
        <f>IF(CentrepointSourced[[#This Row],[LA type]]="County","",INDEX(ConsolGeog[lad14cd],MATCH(CentrepointSourced[[#This Row],[Local Authority DQ]],ConsolGeog[la_name],0)))</f>
        <v>E07000087</v>
      </c>
      <c r="S391" s="41" t="str">
        <f>IF(OR(CentrepointSourced[[#This Row],[Country]]="Northern Ireland",CentrepointSourced[[#This Row],[Country]]="Scotland",CentrepointSourced[[#This Row],[Country]]="Wales"),"Local Authority",CentrepointSourced[[#This Row],[LA type]])</f>
        <v>District</v>
      </c>
      <c r="T391" s="41">
        <f>IF(TRIM(CentrepointSourced[[#This Row],[Presented HS]])="",0,IF(CentrepointSourced[[#This Row],[Presented HS]]="&lt;5",2.5,IF(CentrepointSourced[[#This Row],[Presented HS]]="&lt;10",5,VALUE(TRIM(CentrepointSourced[[#This Row],[Presented HS]])))))</f>
        <v>278</v>
      </c>
      <c r="U391" s="41">
        <f>IF(TRIM(CentrepointSourced[[#This Row],[Assessed HS]])="",0,IF(CentrepointSourced[[#This Row],[Assessed HS]]="&lt;5",2.5,IF(CentrepointSourced[[#This Row],[Assessed HS]]="&lt;10",5,VALUE(TRIM(CentrepointSourced[[#This Row],[Assessed HS]])))))</f>
        <v>39</v>
      </c>
      <c r="V391" s="41">
        <f>IF(TRIM(CentrepointSourced[[#This Row],[Presented CS]])="",0,IF(CentrepointSourced[[#This Row],[Presented CS]]="&lt;5",2.5,IF(CentrepointSourced[[#This Row],[Presented CS]]="&lt;10",5,VALUE(TRIM(CentrepointSourced[[#This Row],[Presented CS]])))))</f>
        <v>0</v>
      </c>
      <c r="W391" s="41">
        <f>IF(TRIM(CentrepointSourced[[#This Row],[Assessed CS]])="",0,IF(CentrepointSourced[[#This Row],[Assessed CS]]="&lt;5",2.5,IF(CentrepointSourced[[#This Row],[Assessed CS]]="&lt;10",5,VALUE(TRIM(CentrepointSourced[[#This Row],[Assessed CS]])))))</f>
        <v>0</v>
      </c>
      <c r="X391" s="106">
        <f>IF(CentrepointSourced[[#This Row],[Age]]="16-17",CentrepointSourced[[#This Row],[Presented HS DQ]],0)</f>
        <v>0</v>
      </c>
      <c r="Y391" s="106">
        <f>IF(CentrepointSourced[[#This Row],[Age]]="16-24",CentrepointSourced[[#This Row],[Presented HS DQ]],0)</f>
        <v>0</v>
      </c>
      <c r="Z391" s="106">
        <f>IF(CentrepointSourced[[#This Row],[Age]]="18-24",CentrepointSourced[[#This Row],[Presented HS DQ]],0)</f>
        <v>278</v>
      </c>
      <c r="AA391" s="106">
        <f>IF(CentrepointSourced[[#This Row],[Age]]="16-17",CentrepointSourced[[#This Row],[Presented CS DQ]],0)</f>
        <v>0</v>
      </c>
      <c r="AB391" s="106">
        <f>IF(CentrepointSourced[[#This Row],[Age]]="16-24",CentrepointSourced[[#This Row],[Presented CS DQ]],0)</f>
        <v>0</v>
      </c>
      <c r="AC391" s="106">
        <f>IF(CentrepointSourced[[#This Row],[Age]]="18-24",CentrepointSourced[[#This Row],[Presented CS DQ]],0)</f>
        <v>0</v>
      </c>
      <c r="AD391" s="107">
        <f>IF(CentrepointSourced[[#This Row],[Age]]="16-17",CentrepointSourced[[#This Row],[Assessed HS DQ]],0)</f>
        <v>0</v>
      </c>
      <c r="AE391" s="107">
        <f>IF(CentrepointSourced[[#This Row],[Age]]="16-24",CentrepointSourced[[#This Row],[Assessed HS DQ]],0)</f>
        <v>0</v>
      </c>
      <c r="AF391" s="107">
        <f>IF(CentrepointSourced[[#This Row],[Age]]="18-24",CentrepointSourced[[#This Row],[Assessed HS DQ]],0)</f>
        <v>39</v>
      </c>
      <c r="AG391" s="107">
        <f>IF(CentrepointSourced[[#This Row],[Age]]="16-17",CentrepointSourced[[#This Row],[Assessed CS DQ]],0)</f>
        <v>0</v>
      </c>
      <c r="AH391" s="107">
        <f>IF(CentrepointSourced[[#This Row],[Age]]="16-24",CentrepointSourced[[#This Row],[Assessed CS DQ]],0)</f>
        <v>0</v>
      </c>
      <c r="AI391" s="107">
        <f>IF(CentrepointSourced[[#This Row],[Age]]="18-24",CentrepointSourced[[#This Row],[Assessed CS DQ]],0)</f>
        <v>0</v>
      </c>
    </row>
    <row r="392" spans="1:35" customFormat="1" ht="13.5" customHeight="1">
      <c r="A392" s="45" t="s">
        <v>40</v>
      </c>
      <c r="B392" s="62" t="s">
        <v>234</v>
      </c>
      <c r="C392" s="45" t="s">
        <v>42</v>
      </c>
      <c r="D392" s="62"/>
      <c r="E392" s="67">
        <v>2013</v>
      </c>
      <c r="F392" s="67" t="s">
        <v>25</v>
      </c>
      <c r="G392" s="67">
        <v>32</v>
      </c>
      <c r="H392" s="68">
        <v>9</v>
      </c>
      <c r="I392" s="67">
        <v>4</v>
      </c>
      <c r="J392" s="45"/>
      <c r="K392" s="45"/>
      <c r="L392" s="45"/>
      <c r="M392" s="45"/>
      <c r="N392" s="45"/>
      <c r="O392" s="45"/>
      <c r="P392" s="45"/>
      <c r="Q392" s="41" t="str">
        <f>IF(CentrepointSourced[[#This Row],[Country]]="Northern Ireland","Northern Ireland",IFERROR(VLOOKUP(CentrepointSourced[[#This Row],[Local Authority]],LKP_LANameDQ[],2,FALSE),CentrepointSourced[[#This Row],[Local Authority]]))</f>
        <v>Fareham</v>
      </c>
      <c r="R392" s="41" t="str">
        <f>IF(CentrepointSourced[[#This Row],[LA type]]="County","",INDEX(ConsolGeog[lad14cd],MATCH(CentrepointSourced[[#This Row],[Local Authority DQ]],ConsolGeog[la_name],0)))</f>
        <v>E07000087</v>
      </c>
      <c r="S392" s="41" t="str">
        <f>IF(OR(CentrepointSourced[[#This Row],[Country]]="Northern Ireland",CentrepointSourced[[#This Row],[Country]]="Scotland",CentrepointSourced[[#This Row],[Country]]="Wales"),"Local Authority",CentrepointSourced[[#This Row],[LA type]])</f>
        <v>District</v>
      </c>
      <c r="T392" s="41">
        <f>IF(TRIM(CentrepointSourced[[#This Row],[Presented HS]])="",0,IF(CentrepointSourced[[#This Row],[Presented HS]]="&lt;5",2.5,IF(CentrepointSourced[[#This Row],[Presented HS]]="&lt;10",5,VALUE(TRIM(CentrepointSourced[[#This Row],[Presented HS]])))))</f>
        <v>32</v>
      </c>
      <c r="U392" s="41">
        <f>IF(TRIM(CentrepointSourced[[#This Row],[Assessed HS]])="",0,IF(CentrepointSourced[[#This Row],[Assessed HS]]="&lt;5",2.5,IF(CentrepointSourced[[#This Row],[Assessed HS]]="&lt;10",5,VALUE(TRIM(CentrepointSourced[[#This Row],[Assessed HS]])))))</f>
        <v>9</v>
      </c>
      <c r="V392" s="41">
        <f>IF(TRIM(CentrepointSourced[[#This Row],[Presented CS]])="",0,IF(CentrepointSourced[[#This Row],[Presented CS]]="&lt;5",2.5,IF(CentrepointSourced[[#This Row],[Presented CS]]="&lt;10",5,VALUE(TRIM(CentrepointSourced[[#This Row],[Presented CS]])))))</f>
        <v>0</v>
      </c>
      <c r="W392" s="41">
        <f>IF(TRIM(CentrepointSourced[[#This Row],[Assessed CS]])="",0,IF(CentrepointSourced[[#This Row],[Assessed CS]]="&lt;5",2.5,IF(CentrepointSourced[[#This Row],[Assessed CS]]="&lt;10",5,VALUE(TRIM(CentrepointSourced[[#This Row],[Assessed CS]])))))</f>
        <v>0</v>
      </c>
      <c r="X392" s="106">
        <f>IF(CentrepointSourced[[#This Row],[Age]]="16-17",CentrepointSourced[[#This Row],[Presented HS DQ]],0)</f>
        <v>32</v>
      </c>
      <c r="Y392" s="106">
        <f>IF(CentrepointSourced[[#This Row],[Age]]="16-24",CentrepointSourced[[#This Row],[Presented HS DQ]],0)</f>
        <v>0</v>
      </c>
      <c r="Z392" s="106">
        <f>IF(CentrepointSourced[[#This Row],[Age]]="18-24",CentrepointSourced[[#This Row],[Presented HS DQ]],0)</f>
        <v>0</v>
      </c>
      <c r="AA392" s="106">
        <f>IF(CentrepointSourced[[#This Row],[Age]]="16-17",CentrepointSourced[[#This Row],[Presented CS DQ]],0)</f>
        <v>0</v>
      </c>
      <c r="AB392" s="106">
        <f>IF(CentrepointSourced[[#This Row],[Age]]="16-24",CentrepointSourced[[#This Row],[Presented CS DQ]],0)</f>
        <v>0</v>
      </c>
      <c r="AC392" s="106">
        <f>IF(CentrepointSourced[[#This Row],[Age]]="18-24",CentrepointSourced[[#This Row],[Presented CS DQ]],0)</f>
        <v>0</v>
      </c>
      <c r="AD392" s="107">
        <f>IF(CentrepointSourced[[#This Row],[Age]]="16-17",CentrepointSourced[[#This Row],[Assessed HS DQ]],0)</f>
        <v>9</v>
      </c>
      <c r="AE392" s="107">
        <f>IF(CentrepointSourced[[#This Row],[Age]]="16-24",CentrepointSourced[[#This Row],[Assessed HS DQ]],0)</f>
        <v>0</v>
      </c>
      <c r="AF392" s="107">
        <f>IF(CentrepointSourced[[#This Row],[Age]]="18-24",CentrepointSourced[[#This Row],[Assessed HS DQ]],0)</f>
        <v>0</v>
      </c>
      <c r="AG392" s="107">
        <f>IF(CentrepointSourced[[#This Row],[Age]]="16-17",CentrepointSourced[[#This Row],[Assessed CS DQ]],0)</f>
        <v>0</v>
      </c>
      <c r="AH392" s="107">
        <f>IF(CentrepointSourced[[#This Row],[Age]]="16-24",CentrepointSourced[[#This Row],[Assessed CS DQ]],0)</f>
        <v>0</v>
      </c>
      <c r="AI392" s="107">
        <f>IF(CentrepointSourced[[#This Row],[Age]]="18-24",CentrepointSourced[[#This Row],[Assessed CS DQ]],0)</f>
        <v>0</v>
      </c>
    </row>
    <row r="393" spans="1:35" customFormat="1" ht="13.5" customHeight="1">
      <c r="A393" s="45" t="s">
        <v>40</v>
      </c>
      <c r="B393" s="62" t="s">
        <v>234</v>
      </c>
      <c r="C393" s="45" t="s">
        <v>42</v>
      </c>
      <c r="D393" s="62"/>
      <c r="E393" s="67">
        <v>2013</v>
      </c>
      <c r="F393" s="67" t="s">
        <v>26</v>
      </c>
      <c r="G393" s="67">
        <v>264</v>
      </c>
      <c r="H393" s="68">
        <v>35</v>
      </c>
      <c r="I393" s="67">
        <v>15</v>
      </c>
      <c r="J393" s="45"/>
      <c r="K393" s="45"/>
      <c r="L393" s="45"/>
      <c r="M393" s="45"/>
      <c r="N393" s="45"/>
      <c r="O393" s="45"/>
      <c r="P393" s="45"/>
      <c r="Q393" s="41" t="str">
        <f>IF(CentrepointSourced[[#This Row],[Country]]="Northern Ireland","Northern Ireland",IFERROR(VLOOKUP(CentrepointSourced[[#This Row],[Local Authority]],LKP_LANameDQ[],2,FALSE),CentrepointSourced[[#This Row],[Local Authority]]))</f>
        <v>Fareham</v>
      </c>
      <c r="R393" s="41" t="str">
        <f>IF(CentrepointSourced[[#This Row],[LA type]]="County","",INDEX(ConsolGeog[lad14cd],MATCH(CentrepointSourced[[#This Row],[Local Authority DQ]],ConsolGeog[la_name],0)))</f>
        <v>E07000087</v>
      </c>
      <c r="S393" s="41" t="str">
        <f>IF(OR(CentrepointSourced[[#This Row],[Country]]="Northern Ireland",CentrepointSourced[[#This Row],[Country]]="Scotland",CentrepointSourced[[#This Row],[Country]]="Wales"),"Local Authority",CentrepointSourced[[#This Row],[LA type]])</f>
        <v>District</v>
      </c>
      <c r="T393" s="41">
        <f>IF(TRIM(CentrepointSourced[[#This Row],[Presented HS]])="",0,IF(CentrepointSourced[[#This Row],[Presented HS]]="&lt;5",2.5,IF(CentrepointSourced[[#This Row],[Presented HS]]="&lt;10",5,VALUE(TRIM(CentrepointSourced[[#This Row],[Presented HS]])))))</f>
        <v>264</v>
      </c>
      <c r="U393" s="41">
        <f>IF(TRIM(CentrepointSourced[[#This Row],[Assessed HS]])="",0,IF(CentrepointSourced[[#This Row],[Assessed HS]]="&lt;5",2.5,IF(CentrepointSourced[[#This Row],[Assessed HS]]="&lt;10",5,VALUE(TRIM(CentrepointSourced[[#This Row],[Assessed HS]])))))</f>
        <v>35</v>
      </c>
      <c r="V393" s="41">
        <f>IF(TRIM(CentrepointSourced[[#This Row],[Presented CS]])="",0,IF(CentrepointSourced[[#This Row],[Presented CS]]="&lt;5",2.5,IF(CentrepointSourced[[#This Row],[Presented CS]]="&lt;10",5,VALUE(TRIM(CentrepointSourced[[#This Row],[Presented CS]])))))</f>
        <v>0</v>
      </c>
      <c r="W393" s="41">
        <f>IF(TRIM(CentrepointSourced[[#This Row],[Assessed CS]])="",0,IF(CentrepointSourced[[#This Row],[Assessed CS]]="&lt;5",2.5,IF(CentrepointSourced[[#This Row],[Assessed CS]]="&lt;10",5,VALUE(TRIM(CentrepointSourced[[#This Row],[Assessed CS]])))))</f>
        <v>0</v>
      </c>
      <c r="X393" s="106">
        <f>IF(CentrepointSourced[[#This Row],[Age]]="16-17",CentrepointSourced[[#This Row],[Presented HS DQ]],0)</f>
        <v>0</v>
      </c>
      <c r="Y393" s="106">
        <f>IF(CentrepointSourced[[#This Row],[Age]]="16-24",CentrepointSourced[[#This Row],[Presented HS DQ]],0)</f>
        <v>0</v>
      </c>
      <c r="Z393" s="106">
        <f>IF(CentrepointSourced[[#This Row],[Age]]="18-24",CentrepointSourced[[#This Row],[Presented HS DQ]],0)</f>
        <v>264</v>
      </c>
      <c r="AA393" s="106">
        <f>IF(CentrepointSourced[[#This Row],[Age]]="16-17",CentrepointSourced[[#This Row],[Presented CS DQ]],0)</f>
        <v>0</v>
      </c>
      <c r="AB393" s="106">
        <f>IF(CentrepointSourced[[#This Row],[Age]]="16-24",CentrepointSourced[[#This Row],[Presented CS DQ]],0)</f>
        <v>0</v>
      </c>
      <c r="AC393" s="106">
        <f>IF(CentrepointSourced[[#This Row],[Age]]="18-24",CentrepointSourced[[#This Row],[Presented CS DQ]],0)</f>
        <v>0</v>
      </c>
      <c r="AD393" s="107">
        <f>IF(CentrepointSourced[[#This Row],[Age]]="16-17",CentrepointSourced[[#This Row],[Assessed HS DQ]],0)</f>
        <v>0</v>
      </c>
      <c r="AE393" s="107">
        <f>IF(CentrepointSourced[[#This Row],[Age]]="16-24",CentrepointSourced[[#This Row],[Assessed HS DQ]],0)</f>
        <v>0</v>
      </c>
      <c r="AF393" s="107">
        <f>IF(CentrepointSourced[[#This Row],[Age]]="18-24",CentrepointSourced[[#This Row],[Assessed HS DQ]],0)</f>
        <v>35</v>
      </c>
      <c r="AG393" s="107">
        <f>IF(CentrepointSourced[[#This Row],[Age]]="16-17",CentrepointSourced[[#This Row],[Assessed CS DQ]],0)</f>
        <v>0</v>
      </c>
      <c r="AH393" s="107">
        <f>IF(CentrepointSourced[[#This Row],[Age]]="16-24",CentrepointSourced[[#This Row],[Assessed CS DQ]],0)</f>
        <v>0</v>
      </c>
      <c r="AI393" s="107">
        <f>IF(CentrepointSourced[[#This Row],[Age]]="18-24",CentrepointSourced[[#This Row],[Assessed CS DQ]],0)</f>
        <v>0</v>
      </c>
    </row>
    <row r="394" spans="1:35" customFormat="1" ht="13.5" customHeight="1">
      <c r="A394" s="45" t="s">
        <v>40</v>
      </c>
      <c r="B394" s="62" t="s">
        <v>234</v>
      </c>
      <c r="C394" s="45" t="s">
        <v>42</v>
      </c>
      <c r="D394" s="62"/>
      <c r="E394" s="67">
        <v>2014</v>
      </c>
      <c r="F394" s="67" t="s">
        <v>25</v>
      </c>
      <c r="G394" s="67">
        <v>17</v>
      </c>
      <c r="H394" s="68">
        <v>2</v>
      </c>
      <c r="I394" s="67">
        <v>1</v>
      </c>
      <c r="J394" s="45"/>
      <c r="K394" s="45"/>
      <c r="L394" s="45"/>
      <c r="M394" s="45"/>
      <c r="N394" s="45"/>
      <c r="O394" s="45"/>
      <c r="P394" s="45"/>
      <c r="Q394" s="41" t="str">
        <f>IF(CentrepointSourced[[#This Row],[Country]]="Northern Ireland","Northern Ireland",IFERROR(VLOOKUP(CentrepointSourced[[#This Row],[Local Authority]],LKP_LANameDQ[],2,FALSE),CentrepointSourced[[#This Row],[Local Authority]]))</f>
        <v>Fareham</v>
      </c>
      <c r="R394" s="41" t="str">
        <f>IF(CentrepointSourced[[#This Row],[LA type]]="County","",INDEX(ConsolGeog[lad14cd],MATCH(CentrepointSourced[[#This Row],[Local Authority DQ]],ConsolGeog[la_name],0)))</f>
        <v>E07000087</v>
      </c>
      <c r="S394" s="41" t="str">
        <f>IF(OR(CentrepointSourced[[#This Row],[Country]]="Northern Ireland",CentrepointSourced[[#This Row],[Country]]="Scotland",CentrepointSourced[[#This Row],[Country]]="Wales"),"Local Authority",CentrepointSourced[[#This Row],[LA type]])</f>
        <v>District</v>
      </c>
      <c r="T394" s="41">
        <f>IF(TRIM(CentrepointSourced[[#This Row],[Presented HS]])="",0,IF(CentrepointSourced[[#This Row],[Presented HS]]="&lt;5",2.5,IF(CentrepointSourced[[#This Row],[Presented HS]]="&lt;10",5,VALUE(TRIM(CentrepointSourced[[#This Row],[Presented HS]])))))</f>
        <v>17</v>
      </c>
      <c r="U394" s="41">
        <f>IF(TRIM(CentrepointSourced[[#This Row],[Assessed HS]])="",0,IF(CentrepointSourced[[#This Row],[Assessed HS]]="&lt;5",2.5,IF(CentrepointSourced[[#This Row],[Assessed HS]]="&lt;10",5,VALUE(TRIM(CentrepointSourced[[#This Row],[Assessed HS]])))))</f>
        <v>2</v>
      </c>
      <c r="V394" s="41">
        <f>IF(TRIM(CentrepointSourced[[#This Row],[Presented CS]])="",0,IF(CentrepointSourced[[#This Row],[Presented CS]]="&lt;5",2.5,IF(CentrepointSourced[[#This Row],[Presented CS]]="&lt;10",5,VALUE(TRIM(CentrepointSourced[[#This Row],[Presented CS]])))))</f>
        <v>0</v>
      </c>
      <c r="W394" s="41">
        <f>IF(TRIM(CentrepointSourced[[#This Row],[Assessed CS]])="",0,IF(CentrepointSourced[[#This Row],[Assessed CS]]="&lt;5",2.5,IF(CentrepointSourced[[#This Row],[Assessed CS]]="&lt;10",5,VALUE(TRIM(CentrepointSourced[[#This Row],[Assessed CS]])))))</f>
        <v>0</v>
      </c>
      <c r="X394" s="106">
        <f>IF(CentrepointSourced[[#This Row],[Age]]="16-17",CentrepointSourced[[#This Row],[Presented HS DQ]],0)</f>
        <v>17</v>
      </c>
      <c r="Y394" s="106">
        <f>IF(CentrepointSourced[[#This Row],[Age]]="16-24",CentrepointSourced[[#This Row],[Presented HS DQ]],0)</f>
        <v>0</v>
      </c>
      <c r="Z394" s="106">
        <f>IF(CentrepointSourced[[#This Row],[Age]]="18-24",CentrepointSourced[[#This Row],[Presented HS DQ]],0)</f>
        <v>0</v>
      </c>
      <c r="AA394" s="106">
        <f>IF(CentrepointSourced[[#This Row],[Age]]="16-17",CentrepointSourced[[#This Row],[Presented CS DQ]],0)</f>
        <v>0</v>
      </c>
      <c r="AB394" s="106">
        <f>IF(CentrepointSourced[[#This Row],[Age]]="16-24",CentrepointSourced[[#This Row],[Presented CS DQ]],0)</f>
        <v>0</v>
      </c>
      <c r="AC394" s="106">
        <f>IF(CentrepointSourced[[#This Row],[Age]]="18-24",CentrepointSourced[[#This Row],[Presented CS DQ]],0)</f>
        <v>0</v>
      </c>
      <c r="AD394" s="107">
        <f>IF(CentrepointSourced[[#This Row],[Age]]="16-17",CentrepointSourced[[#This Row],[Assessed HS DQ]],0)</f>
        <v>2</v>
      </c>
      <c r="AE394" s="107">
        <f>IF(CentrepointSourced[[#This Row],[Age]]="16-24",CentrepointSourced[[#This Row],[Assessed HS DQ]],0)</f>
        <v>0</v>
      </c>
      <c r="AF394" s="107">
        <f>IF(CentrepointSourced[[#This Row],[Age]]="18-24",CentrepointSourced[[#This Row],[Assessed HS DQ]],0)</f>
        <v>0</v>
      </c>
      <c r="AG394" s="107">
        <f>IF(CentrepointSourced[[#This Row],[Age]]="16-17",CentrepointSourced[[#This Row],[Assessed CS DQ]],0)</f>
        <v>0</v>
      </c>
      <c r="AH394" s="107">
        <f>IF(CentrepointSourced[[#This Row],[Age]]="16-24",CentrepointSourced[[#This Row],[Assessed CS DQ]],0)</f>
        <v>0</v>
      </c>
      <c r="AI394" s="107">
        <f>IF(CentrepointSourced[[#This Row],[Age]]="18-24",CentrepointSourced[[#This Row],[Assessed CS DQ]],0)</f>
        <v>0</v>
      </c>
    </row>
    <row r="395" spans="1:35" customFormat="1" ht="13.5" customHeight="1">
      <c r="A395" s="45" t="s">
        <v>40</v>
      </c>
      <c r="B395" s="62" t="s">
        <v>234</v>
      </c>
      <c r="C395" s="45" t="s">
        <v>42</v>
      </c>
      <c r="D395" s="62"/>
      <c r="E395" s="67">
        <v>2014</v>
      </c>
      <c r="F395" s="67" t="s">
        <v>26</v>
      </c>
      <c r="G395" s="67">
        <v>221</v>
      </c>
      <c r="H395" s="68">
        <v>61</v>
      </c>
      <c r="I395" s="67">
        <v>31</v>
      </c>
      <c r="J395" s="45"/>
      <c r="K395" s="45"/>
      <c r="L395" s="45"/>
      <c r="M395" s="45"/>
      <c r="N395" s="45"/>
      <c r="O395" s="45"/>
      <c r="P395" s="45"/>
      <c r="Q395" s="41" t="str">
        <f>IF(CentrepointSourced[[#This Row],[Country]]="Northern Ireland","Northern Ireland",IFERROR(VLOOKUP(CentrepointSourced[[#This Row],[Local Authority]],LKP_LANameDQ[],2,FALSE),CentrepointSourced[[#This Row],[Local Authority]]))</f>
        <v>Fareham</v>
      </c>
      <c r="R395" s="41" t="str">
        <f>IF(CentrepointSourced[[#This Row],[LA type]]="County","",INDEX(ConsolGeog[lad14cd],MATCH(CentrepointSourced[[#This Row],[Local Authority DQ]],ConsolGeog[la_name],0)))</f>
        <v>E07000087</v>
      </c>
      <c r="S395" s="41" t="str">
        <f>IF(OR(CentrepointSourced[[#This Row],[Country]]="Northern Ireland",CentrepointSourced[[#This Row],[Country]]="Scotland",CentrepointSourced[[#This Row],[Country]]="Wales"),"Local Authority",CentrepointSourced[[#This Row],[LA type]])</f>
        <v>District</v>
      </c>
      <c r="T395" s="41">
        <f>IF(TRIM(CentrepointSourced[[#This Row],[Presented HS]])="",0,IF(CentrepointSourced[[#This Row],[Presented HS]]="&lt;5",2.5,IF(CentrepointSourced[[#This Row],[Presented HS]]="&lt;10",5,VALUE(TRIM(CentrepointSourced[[#This Row],[Presented HS]])))))</f>
        <v>221</v>
      </c>
      <c r="U395" s="41">
        <f>IF(TRIM(CentrepointSourced[[#This Row],[Assessed HS]])="",0,IF(CentrepointSourced[[#This Row],[Assessed HS]]="&lt;5",2.5,IF(CentrepointSourced[[#This Row],[Assessed HS]]="&lt;10",5,VALUE(TRIM(CentrepointSourced[[#This Row],[Assessed HS]])))))</f>
        <v>61</v>
      </c>
      <c r="V395" s="41">
        <f>IF(TRIM(CentrepointSourced[[#This Row],[Presented CS]])="",0,IF(CentrepointSourced[[#This Row],[Presented CS]]="&lt;5",2.5,IF(CentrepointSourced[[#This Row],[Presented CS]]="&lt;10",5,VALUE(TRIM(CentrepointSourced[[#This Row],[Presented CS]])))))</f>
        <v>0</v>
      </c>
      <c r="W395" s="41">
        <f>IF(TRIM(CentrepointSourced[[#This Row],[Assessed CS]])="",0,IF(CentrepointSourced[[#This Row],[Assessed CS]]="&lt;5",2.5,IF(CentrepointSourced[[#This Row],[Assessed CS]]="&lt;10",5,VALUE(TRIM(CentrepointSourced[[#This Row],[Assessed CS]])))))</f>
        <v>0</v>
      </c>
      <c r="X395" s="106">
        <f>IF(CentrepointSourced[[#This Row],[Age]]="16-17",CentrepointSourced[[#This Row],[Presented HS DQ]],0)</f>
        <v>0</v>
      </c>
      <c r="Y395" s="106">
        <f>IF(CentrepointSourced[[#This Row],[Age]]="16-24",CentrepointSourced[[#This Row],[Presented HS DQ]],0)</f>
        <v>0</v>
      </c>
      <c r="Z395" s="106">
        <f>IF(CentrepointSourced[[#This Row],[Age]]="18-24",CentrepointSourced[[#This Row],[Presented HS DQ]],0)</f>
        <v>221</v>
      </c>
      <c r="AA395" s="106">
        <f>IF(CentrepointSourced[[#This Row],[Age]]="16-17",CentrepointSourced[[#This Row],[Presented CS DQ]],0)</f>
        <v>0</v>
      </c>
      <c r="AB395" s="106">
        <f>IF(CentrepointSourced[[#This Row],[Age]]="16-24",CentrepointSourced[[#This Row],[Presented CS DQ]],0)</f>
        <v>0</v>
      </c>
      <c r="AC395" s="106">
        <f>IF(CentrepointSourced[[#This Row],[Age]]="18-24",CentrepointSourced[[#This Row],[Presented CS DQ]],0)</f>
        <v>0</v>
      </c>
      <c r="AD395" s="107">
        <f>IF(CentrepointSourced[[#This Row],[Age]]="16-17",CentrepointSourced[[#This Row],[Assessed HS DQ]],0)</f>
        <v>0</v>
      </c>
      <c r="AE395" s="107">
        <f>IF(CentrepointSourced[[#This Row],[Age]]="16-24",CentrepointSourced[[#This Row],[Assessed HS DQ]],0)</f>
        <v>0</v>
      </c>
      <c r="AF395" s="107">
        <f>IF(CentrepointSourced[[#This Row],[Age]]="18-24",CentrepointSourced[[#This Row],[Assessed HS DQ]],0)</f>
        <v>61</v>
      </c>
      <c r="AG395" s="107">
        <f>IF(CentrepointSourced[[#This Row],[Age]]="16-17",CentrepointSourced[[#This Row],[Assessed CS DQ]],0)</f>
        <v>0</v>
      </c>
      <c r="AH395" s="107">
        <f>IF(CentrepointSourced[[#This Row],[Age]]="16-24",CentrepointSourced[[#This Row],[Assessed CS DQ]],0)</f>
        <v>0</v>
      </c>
      <c r="AI395" s="107">
        <f>IF(CentrepointSourced[[#This Row],[Age]]="18-24",CentrepointSourced[[#This Row],[Assessed CS DQ]],0)</f>
        <v>0</v>
      </c>
    </row>
    <row r="396" spans="1:35" customFormat="1" ht="13.5" customHeight="1">
      <c r="A396" s="45" t="s">
        <v>40</v>
      </c>
      <c r="B396" s="62" t="s">
        <v>76</v>
      </c>
      <c r="C396" s="45" t="s">
        <v>42</v>
      </c>
      <c r="D396" s="62"/>
      <c r="E396" s="67">
        <v>2012</v>
      </c>
      <c r="F396" s="67" t="s">
        <v>53</v>
      </c>
      <c r="G396" s="67"/>
      <c r="H396" s="68"/>
      <c r="I396" s="67">
        <v>21</v>
      </c>
      <c r="J396" s="45"/>
      <c r="K396" s="45"/>
      <c r="L396" s="45"/>
      <c r="M396" s="45"/>
      <c r="N396" s="45"/>
      <c r="O396" s="45"/>
      <c r="P396" s="45"/>
      <c r="Q396" s="41" t="str">
        <f>IF(CentrepointSourced[[#This Row],[Country]]="Northern Ireland","Northern Ireland",IFERROR(VLOOKUP(CentrepointSourced[[#This Row],[Local Authority]],LKP_LANameDQ[],2,FALSE),CentrepointSourced[[#This Row],[Local Authority]]))</f>
        <v>Fenland</v>
      </c>
      <c r="R396" s="41" t="str">
        <f>IF(CentrepointSourced[[#This Row],[LA type]]="County","",INDEX(ConsolGeog[lad14cd],MATCH(CentrepointSourced[[#This Row],[Local Authority DQ]],ConsolGeog[la_name],0)))</f>
        <v>E07000010</v>
      </c>
      <c r="S396" s="41" t="str">
        <f>IF(OR(CentrepointSourced[[#This Row],[Country]]="Northern Ireland",CentrepointSourced[[#This Row],[Country]]="Scotland",CentrepointSourced[[#This Row],[Country]]="Wales"),"Local Authority",CentrepointSourced[[#This Row],[LA type]])</f>
        <v>District</v>
      </c>
      <c r="T396" s="41">
        <f>IF(TRIM(CentrepointSourced[[#This Row],[Presented HS]])="",0,IF(CentrepointSourced[[#This Row],[Presented HS]]="&lt;5",2.5,IF(CentrepointSourced[[#This Row],[Presented HS]]="&lt;10",5,VALUE(TRIM(CentrepointSourced[[#This Row],[Presented HS]])))))</f>
        <v>0</v>
      </c>
      <c r="U396" s="41">
        <f>IF(TRIM(CentrepointSourced[[#This Row],[Assessed HS]])="",0,IF(CentrepointSourced[[#This Row],[Assessed HS]]="&lt;5",2.5,IF(CentrepointSourced[[#This Row],[Assessed HS]]="&lt;10",5,VALUE(TRIM(CentrepointSourced[[#This Row],[Assessed HS]])))))</f>
        <v>0</v>
      </c>
      <c r="V396" s="41">
        <f>IF(TRIM(CentrepointSourced[[#This Row],[Presented CS]])="",0,IF(CentrepointSourced[[#This Row],[Presented CS]]="&lt;5",2.5,IF(CentrepointSourced[[#This Row],[Presented CS]]="&lt;10",5,VALUE(TRIM(CentrepointSourced[[#This Row],[Presented CS]])))))</f>
        <v>0</v>
      </c>
      <c r="W396" s="41">
        <f>IF(TRIM(CentrepointSourced[[#This Row],[Assessed CS]])="",0,IF(CentrepointSourced[[#This Row],[Assessed CS]]="&lt;5",2.5,IF(CentrepointSourced[[#This Row],[Assessed CS]]="&lt;10",5,VALUE(TRIM(CentrepointSourced[[#This Row],[Assessed CS]])))))</f>
        <v>0</v>
      </c>
      <c r="X396" s="106">
        <f>IF(CentrepointSourced[[#This Row],[Age]]="16-17",CentrepointSourced[[#This Row],[Presented HS DQ]],0)</f>
        <v>0</v>
      </c>
      <c r="Y396" s="106">
        <f>IF(CentrepointSourced[[#This Row],[Age]]="16-24",CentrepointSourced[[#This Row],[Presented HS DQ]],0)</f>
        <v>0</v>
      </c>
      <c r="Z396" s="106">
        <f>IF(CentrepointSourced[[#This Row],[Age]]="18-24",CentrepointSourced[[#This Row],[Presented HS DQ]],0)</f>
        <v>0</v>
      </c>
      <c r="AA396" s="106">
        <f>IF(CentrepointSourced[[#This Row],[Age]]="16-17",CentrepointSourced[[#This Row],[Presented CS DQ]],0)</f>
        <v>0</v>
      </c>
      <c r="AB396" s="106">
        <f>IF(CentrepointSourced[[#This Row],[Age]]="16-24",CentrepointSourced[[#This Row],[Presented CS DQ]],0)</f>
        <v>0</v>
      </c>
      <c r="AC396" s="106">
        <f>IF(CentrepointSourced[[#This Row],[Age]]="18-24",CentrepointSourced[[#This Row],[Presented CS DQ]],0)</f>
        <v>0</v>
      </c>
      <c r="AD396" s="107">
        <f>IF(CentrepointSourced[[#This Row],[Age]]="16-17",CentrepointSourced[[#This Row],[Assessed HS DQ]],0)</f>
        <v>0</v>
      </c>
      <c r="AE396" s="107">
        <f>IF(CentrepointSourced[[#This Row],[Age]]="16-24",CentrepointSourced[[#This Row],[Assessed HS DQ]],0)</f>
        <v>0</v>
      </c>
      <c r="AF396" s="107">
        <f>IF(CentrepointSourced[[#This Row],[Age]]="18-24",CentrepointSourced[[#This Row],[Assessed HS DQ]],0)</f>
        <v>0</v>
      </c>
      <c r="AG396" s="107">
        <f>IF(CentrepointSourced[[#This Row],[Age]]="16-17",CentrepointSourced[[#This Row],[Assessed CS DQ]],0)</f>
        <v>0</v>
      </c>
      <c r="AH396" s="107">
        <f>IF(CentrepointSourced[[#This Row],[Age]]="16-24",CentrepointSourced[[#This Row],[Assessed CS DQ]],0)</f>
        <v>0</v>
      </c>
      <c r="AI396" s="107">
        <f>IF(CentrepointSourced[[#This Row],[Age]]="18-24",CentrepointSourced[[#This Row],[Assessed CS DQ]],0)</f>
        <v>0</v>
      </c>
    </row>
    <row r="397" spans="1:35" customFormat="1" ht="13.5" customHeight="1">
      <c r="A397" s="45" t="s">
        <v>40</v>
      </c>
      <c r="B397" s="62" t="s">
        <v>76</v>
      </c>
      <c r="C397" s="45" t="s">
        <v>42</v>
      </c>
      <c r="D397" s="62"/>
      <c r="E397" s="67">
        <v>2013</v>
      </c>
      <c r="F397" s="67" t="s">
        <v>53</v>
      </c>
      <c r="G397" s="67"/>
      <c r="H397" s="68"/>
      <c r="I397" s="67">
        <v>34</v>
      </c>
      <c r="J397" s="45"/>
      <c r="K397" s="45"/>
      <c r="L397" s="45"/>
      <c r="M397" s="45"/>
      <c r="N397" s="45"/>
      <c r="O397" s="45"/>
      <c r="P397" s="45"/>
      <c r="Q397" s="41" t="str">
        <f>IF(CentrepointSourced[[#This Row],[Country]]="Northern Ireland","Northern Ireland",IFERROR(VLOOKUP(CentrepointSourced[[#This Row],[Local Authority]],LKP_LANameDQ[],2,FALSE),CentrepointSourced[[#This Row],[Local Authority]]))</f>
        <v>Fenland</v>
      </c>
      <c r="R397" s="41" t="str">
        <f>IF(CentrepointSourced[[#This Row],[LA type]]="County","",INDEX(ConsolGeog[lad14cd],MATCH(CentrepointSourced[[#This Row],[Local Authority DQ]],ConsolGeog[la_name],0)))</f>
        <v>E07000010</v>
      </c>
      <c r="S397" s="41" t="str">
        <f>IF(OR(CentrepointSourced[[#This Row],[Country]]="Northern Ireland",CentrepointSourced[[#This Row],[Country]]="Scotland",CentrepointSourced[[#This Row],[Country]]="Wales"),"Local Authority",CentrepointSourced[[#This Row],[LA type]])</f>
        <v>District</v>
      </c>
      <c r="T397" s="41">
        <f>IF(TRIM(CentrepointSourced[[#This Row],[Presented HS]])="",0,IF(CentrepointSourced[[#This Row],[Presented HS]]="&lt;5",2.5,IF(CentrepointSourced[[#This Row],[Presented HS]]="&lt;10",5,VALUE(TRIM(CentrepointSourced[[#This Row],[Presented HS]])))))</f>
        <v>0</v>
      </c>
      <c r="U397" s="41">
        <f>IF(TRIM(CentrepointSourced[[#This Row],[Assessed HS]])="",0,IF(CentrepointSourced[[#This Row],[Assessed HS]]="&lt;5",2.5,IF(CentrepointSourced[[#This Row],[Assessed HS]]="&lt;10",5,VALUE(TRIM(CentrepointSourced[[#This Row],[Assessed HS]])))))</f>
        <v>0</v>
      </c>
      <c r="V397" s="41">
        <f>IF(TRIM(CentrepointSourced[[#This Row],[Presented CS]])="",0,IF(CentrepointSourced[[#This Row],[Presented CS]]="&lt;5",2.5,IF(CentrepointSourced[[#This Row],[Presented CS]]="&lt;10",5,VALUE(TRIM(CentrepointSourced[[#This Row],[Presented CS]])))))</f>
        <v>0</v>
      </c>
      <c r="W397" s="41">
        <f>IF(TRIM(CentrepointSourced[[#This Row],[Assessed CS]])="",0,IF(CentrepointSourced[[#This Row],[Assessed CS]]="&lt;5",2.5,IF(CentrepointSourced[[#This Row],[Assessed CS]]="&lt;10",5,VALUE(TRIM(CentrepointSourced[[#This Row],[Assessed CS]])))))</f>
        <v>0</v>
      </c>
      <c r="X397" s="106">
        <f>IF(CentrepointSourced[[#This Row],[Age]]="16-17",CentrepointSourced[[#This Row],[Presented HS DQ]],0)</f>
        <v>0</v>
      </c>
      <c r="Y397" s="106">
        <f>IF(CentrepointSourced[[#This Row],[Age]]="16-24",CentrepointSourced[[#This Row],[Presented HS DQ]],0)</f>
        <v>0</v>
      </c>
      <c r="Z397" s="106">
        <f>IF(CentrepointSourced[[#This Row],[Age]]="18-24",CentrepointSourced[[#This Row],[Presented HS DQ]],0)</f>
        <v>0</v>
      </c>
      <c r="AA397" s="106">
        <f>IF(CentrepointSourced[[#This Row],[Age]]="16-17",CentrepointSourced[[#This Row],[Presented CS DQ]],0)</f>
        <v>0</v>
      </c>
      <c r="AB397" s="106">
        <f>IF(CentrepointSourced[[#This Row],[Age]]="16-24",CentrepointSourced[[#This Row],[Presented CS DQ]],0)</f>
        <v>0</v>
      </c>
      <c r="AC397" s="106">
        <f>IF(CentrepointSourced[[#This Row],[Age]]="18-24",CentrepointSourced[[#This Row],[Presented CS DQ]],0)</f>
        <v>0</v>
      </c>
      <c r="AD397" s="107">
        <f>IF(CentrepointSourced[[#This Row],[Age]]="16-17",CentrepointSourced[[#This Row],[Assessed HS DQ]],0)</f>
        <v>0</v>
      </c>
      <c r="AE397" s="107">
        <f>IF(CentrepointSourced[[#This Row],[Age]]="16-24",CentrepointSourced[[#This Row],[Assessed HS DQ]],0)</f>
        <v>0</v>
      </c>
      <c r="AF397" s="107">
        <f>IF(CentrepointSourced[[#This Row],[Age]]="18-24",CentrepointSourced[[#This Row],[Assessed HS DQ]],0)</f>
        <v>0</v>
      </c>
      <c r="AG397" s="107">
        <f>IF(CentrepointSourced[[#This Row],[Age]]="16-17",CentrepointSourced[[#This Row],[Assessed CS DQ]],0)</f>
        <v>0</v>
      </c>
      <c r="AH397" s="107">
        <f>IF(CentrepointSourced[[#This Row],[Age]]="16-24",CentrepointSourced[[#This Row],[Assessed CS DQ]],0)</f>
        <v>0</v>
      </c>
      <c r="AI397" s="107">
        <f>IF(CentrepointSourced[[#This Row],[Age]]="18-24",CentrepointSourced[[#This Row],[Assessed CS DQ]],0)</f>
        <v>0</v>
      </c>
    </row>
    <row r="398" spans="1:35" customFormat="1" ht="13.5" customHeight="1">
      <c r="A398" s="45" t="s">
        <v>40</v>
      </c>
      <c r="B398" s="62" t="s">
        <v>76</v>
      </c>
      <c r="C398" s="45" t="s">
        <v>42</v>
      </c>
      <c r="D398" s="62"/>
      <c r="E398" s="67">
        <v>2014</v>
      </c>
      <c r="F398" s="67" t="s">
        <v>53</v>
      </c>
      <c r="G398" s="67"/>
      <c r="H398" s="68"/>
      <c r="I398" s="67">
        <v>24</v>
      </c>
      <c r="J398" s="45"/>
      <c r="K398" s="45"/>
      <c r="L398" s="45"/>
      <c r="M398" s="45"/>
      <c r="N398" s="45"/>
      <c r="O398" s="45"/>
      <c r="P398" s="45"/>
      <c r="Q398" s="41" t="str">
        <f>IF(CentrepointSourced[[#This Row],[Country]]="Northern Ireland","Northern Ireland",IFERROR(VLOOKUP(CentrepointSourced[[#This Row],[Local Authority]],LKP_LANameDQ[],2,FALSE),CentrepointSourced[[#This Row],[Local Authority]]))</f>
        <v>Fenland</v>
      </c>
      <c r="R398" s="41" t="str">
        <f>IF(CentrepointSourced[[#This Row],[LA type]]="County","",INDEX(ConsolGeog[lad14cd],MATCH(CentrepointSourced[[#This Row],[Local Authority DQ]],ConsolGeog[la_name],0)))</f>
        <v>E07000010</v>
      </c>
      <c r="S398" s="41" t="str">
        <f>IF(OR(CentrepointSourced[[#This Row],[Country]]="Northern Ireland",CentrepointSourced[[#This Row],[Country]]="Scotland",CentrepointSourced[[#This Row],[Country]]="Wales"),"Local Authority",CentrepointSourced[[#This Row],[LA type]])</f>
        <v>District</v>
      </c>
      <c r="T398" s="41">
        <f>IF(TRIM(CentrepointSourced[[#This Row],[Presented HS]])="",0,IF(CentrepointSourced[[#This Row],[Presented HS]]="&lt;5",2.5,IF(CentrepointSourced[[#This Row],[Presented HS]]="&lt;10",5,VALUE(TRIM(CentrepointSourced[[#This Row],[Presented HS]])))))</f>
        <v>0</v>
      </c>
      <c r="U398" s="41">
        <f>IF(TRIM(CentrepointSourced[[#This Row],[Assessed HS]])="",0,IF(CentrepointSourced[[#This Row],[Assessed HS]]="&lt;5",2.5,IF(CentrepointSourced[[#This Row],[Assessed HS]]="&lt;10",5,VALUE(TRIM(CentrepointSourced[[#This Row],[Assessed HS]])))))</f>
        <v>0</v>
      </c>
      <c r="V398" s="41">
        <f>IF(TRIM(CentrepointSourced[[#This Row],[Presented CS]])="",0,IF(CentrepointSourced[[#This Row],[Presented CS]]="&lt;5",2.5,IF(CentrepointSourced[[#This Row],[Presented CS]]="&lt;10",5,VALUE(TRIM(CentrepointSourced[[#This Row],[Presented CS]])))))</f>
        <v>0</v>
      </c>
      <c r="W398" s="41">
        <f>IF(TRIM(CentrepointSourced[[#This Row],[Assessed CS]])="",0,IF(CentrepointSourced[[#This Row],[Assessed CS]]="&lt;5",2.5,IF(CentrepointSourced[[#This Row],[Assessed CS]]="&lt;10",5,VALUE(TRIM(CentrepointSourced[[#This Row],[Assessed CS]])))))</f>
        <v>0</v>
      </c>
      <c r="X398" s="106">
        <f>IF(CentrepointSourced[[#This Row],[Age]]="16-17",CentrepointSourced[[#This Row],[Presented HS DQ]],0)</f>
        <v>0</v>
      </c>
      <c r="Y398" s="106">
        <f>IF(CentrepointSourced[[#This Row],[Age]]="16-24",CentrepointSourced[[#This Row],[Presented HS DQ]],0)</f>
        <v>0</v>
      </c>
      <c r="Z398" s="106">
        <f>IF(CentrepointSourced[[#This Row],[Age]]="18-24",CentrepointSourced[[#This Row],[Presented HS DQ]],0)</f>
        <v>0</v>
      </c>
      <c r="AA398" s="106">
        <f>IF(CentrepointSourced[[#This Row],[Age]]="16-17",CentrepointSourced[[#This Row],[Presented CS DQ]],0)</f>
        <v>0</v>
      </c>
      <c r="AB398" s="106">
        <f>IF(CentrepointSourced[[#This Row],[Age]]="16-24",CentrepointSourced[[#This Row],[Presented CS DQ]],0)</f>
        <v>0</v>
      </c>
      <c r="AC398" s="106">
        <f>IF(CentrepointSourced[[#This Row],[Age]]="18-24",CentrepointSourced[[#This Row],[Presented CS DQ]],0)</f>
        <v>0</v>
      </c>
      <c r="AD398" s="107">
        <f>IF(CentrepointSourced[[#This Row],[Age]]="16-17",CentrepointSourced[[#This Row],[Assessed HS DQ]],0)</f>
        <v>0</v>
      </c>
      <c r="AE398" s="107">
        <f>IF(CentrepointSourced[[#This Row],[Age]]="16-24",CentrepointSourced[[#This Row],[Assessed HS DQ]],0)</f>
        <v>0</v>
      </c>
      <c r="AF398" s="107">
        <f>IF(CentrepointSourced[[#This Row],[Age]]="18-24",CentrepointSourced[[#This Row],[Assessed HS DQ]],0)</f>
        <v>0</v>
      </c>
      <c r="AG398" s="107">
        <f>IF(CentrepointSourced[[#This Row],[Age]]="16-17",CentrepointSourced[[#This Row],[Assessed CS DQ]],0)</f>
        <v>0</v>
      </c>
      <c r="AH398" s="107">
        <f>IF(CentrepointSourced[[#This Row],[Age]]="16-24",CentrepointSourced[[#This Row],[Assessed CS DQ]],0)</f>
        <v>0</v>
      </c>
      <c r="AI398" s="107">
        <f>IF(CentrepointSourced[[#This Row],[Age]]="18-24",CentrepointSourced[[#This Row],[Assessed CS DQ]],0)</f>
        <v>0</v>
      </c>
    </row>
    <row r="399" spans="1:35" customFormat="1" ht="13.5" customHeight="1">
      <c r="A399" s="45" t="s">
        <v>40</v>
      </c>
      <c r="B399" s="62" t="s">
        <v>124</v>
      </c>
      <c r="C399" s="45" t="s">
        <v>42</v>
      </c>
      <c r="D399" s="62"/>
      <c r="E399" s="67">
        <v>2012</v>
      </c>
      <c r="F399" s="67" t="s">
        <v>25</v>
      </c>
      <c r="G399" s="67">
        <v>19</v>
      </c>
      <c r="H399" s="68">
        <v>4</v>
      </c>
      <c r="I399" s="67">
        <v>1</v>
      </c>
      <c r="J399" s="45"/>
      <c r="K399" s="45"/>
      <c r="L399" s="45"/>
      <c r="M399" s="45"/>
      <c r="N399" s="45"/>
      <c r="O399" s="45"/>
      <c r="P399" s="45"/>
      <c r="Q399" s="41" t="str">
        <f>IF(CentrepointSourced[[#This Row],[Country]]="Northern Ireland","Northern Ireland",IFERROR(VLOOKUP(CentrepointSourced[[#This Row],[Local Authority]],LKP_LANameDQ[],2,FALSE),CentrepointSourced[[#This Row],[Local Authority]]))</f>
        <v>Forest of Dean</v>
      </c>
      <c r="R399" s="41" t="str">
        <f>IF(CentrepointSourced[[#This Row],[LA type]]="County","",INDEX(ConsolGeog[lad14cd],MATCH(CentrepointSourced[[#This Row],[Local Authority DQ]],ConsolGeog[la_name],0)))</f>
        <v>E07000080</v>
      </c>
      <c r="S399" s="41" t="str">
        <f>IF(OR(CentrepointSourced[[#This Row],[Country]]="Northern Ireland",CentrepointSourced[[#This Row],[Country]]="Scotland",CentrepointSourced[[#This Row],[Country]]="Wales"),"Local Authority",CentrepointSourced[[#This Row],[LA type]])</f>
        <v>District</v>
      </c>
      <c r="T399" s="41">
        <f>IF(TRIM(CentrepointSourced[[#This Row],[Presented HS]])="",0,IF(CentrepointSourced[[#This Row],[Presented HS]]="&lt;5",2.5,IF(CentrepointSourced[[#This Row],[Presented HS]]="&lt;10",5,VALUE(TRIM(CentrepointSourced[[#This Row],[Presented HS]])))))</f>
        <v>19</v>
      </c>
      <c r="U399" s="41">
        <f>IF(TRIM(CentrepointSourced[[#This Row],[Assessed HS]])="",0,IF(CentrepointSourced[[#This Row],[Assessed HS]]="&lt;5",2.5,IF(CentrepointSourced[[#This Row],[Assessed HS]]="&lt;10",5,VALUE(TRIM(CentrepointSourced[[#This Row],[Assessed HS]])))))</f>
        <v>4</v>
      </c>
      <c r="V399" s="41">
        <f>IF(TRIM(CentrepointSourced[[#This Row],[Presented CS]])="",0,IF(CentrepointSourced[[#This Row],[Presented CS]]="&lt;5",2.5,IF(CentrepointSourced[[#This Row],[Presented CS]]="&lt;10",5,VALUE(TRIM(CentrepointSourced[[#This Row],[Presented CS]])))))</f>
        <v>0</v>
      </c>
      <c r="W399" s="41">
        <f>IF(TRIM(CentrepointSourced[[#This Row],[Assessed CS]])="",0,IF(CentrepointSourced[[#This Row],[Assessed CS]]="&lt;5",2.5,IF(CentrepointSourced[[#This Row],[Assessed CS]]="&lt;10",5,VALUE(TRIM(CentrepointSourced[[#This Row],[Assessed CS]])))))</f>
        <v>0</v>
      </c>
      <c r="X399" s="106">
        <f>IF(CentrepointSourced[[#This Row],[Age]]="16-17",CentrepointSourced[[#This Row],[Presented HS DQ]],0)</f>
        <v>19</v>
      </c>
      <c r="Y399" s="106">
        <f>IF(CentrepointSourced[[#This Row],[Age]]="16-24",CentrepointSourced[[#This Row],[Presented HS DQ]],0)</f>
        <v>0</v>
      </c>
      <c r="Z399" s="106">
        <f>IF(CentrepointSourced[[#This Row],[Age]]="18-24",CentrepointSourced[[#This Row],[Presented HS DQ]],0)</f>
        <v>0</v>
      </c>
      <c r="AA399" s="106">
        <f>IF(CentrepointSourced[[#This Row],[Age]]="16-17",CentrepointSourced[[#This Row],[Presented CS DQ]],0)</f>
        <v>0</v>
      </c>
      <c r="AB399" s="106">
        <f>IF(CentrepointSourced[[#This Row],[Age]]="16-24",CentrepointSourced[[#This Row],[Presented CS DQ]],0)</f>
        <v>0</v>
      </c>
      <c r="AC399" s="106">
        <f>IF(CentrepointSourced[[#This Row],[Age]]="18-24",CentrepointSourced[[#This Row],[Presented CS DQ]],0)</f>
        <v>0</v>
      </c>
      <c r="AD399" s="107">
        <f>IF(CentrepointSourced[[#This Row],[Age]]="16-17",CentrepointSourced[[#This Row],[Assessed HS DQ]],0)</f>
        <v>4</v>
      </c>
      <c r="AE399" s="107">
        <f>IF(CentrepointSourced[[#This Row],[Age]]="16-24",CentrepointSourced[[#This Row],[Assessed HS DQ]],0)</f>
        <v>0</v>
      </c>
      <c r="AF399" s="107">
        <f>IF(CentrepointSourced[[#This Row],[Age]]="18-24",CentrepointSourced[[#This Row],[Assessed HS DQ]],0)</f>
        <v>0</v>
      </c>
      <c r="AG399" s="107">
        <f>IF(CentrepointSourced[[#This Row],[Age]]="16-17",CentrepointSourced[[#This Row],[Assessed CS DQ]],0)</f>
        <v>0</v>
      </c>
      <c r="AH399" s="107">
        <f>IF(CentrepointSourced[[#This Row],[Age]]="16-24",CentrepointSourced[[#This Row],[Assessed CS DQ]],0)</f>
        <v>0</v>
      </c>
      <c r="AI399" s="107">
        <f>IF(CentrepointSourced[[#This Row],[Age]]="18-24",CentrepointSourced[[#This Row],[Assessed CS DQ]],0)</f>
        <v>0</v>
      </c>
    </row>
    <row r="400" spans="1:35" customFormat="1" ht="13.5" customHeight="1">
      <c r="A400" s="45" t="s">
        <v>40</v>
      </c>
      <c r="B400" s="62" t="s">
        <v>124</v>
      </c>
      <c r="C400" s="45" t="s">
        <v>42</v>
      </c>
      <c r="D400" s="62"/>
      <c r="E400" s="67">
        <v>2012</v>
      </c>
      <c r="F400" s="67" t="s">
        <v>26</v>
      </c>
      <c r="G400" s="67">
        <v>370</v>
      </c>
      <c r="H400" s="68">
        <v>16</v>
      </c>
      <c r="I400" s="67">
        <v>9</v>
      </c>
      <c r="J400" s="45"/>
      <c r="K400" s="45"/>
      <c r="L400" s="45"/>
      <c r="M400" s="45"/>
      <c r="N400" s="45"/>
      <c r="O400" s="45"/>
      <c r="P400" s="45"/>
      <c r="Q400" s="41" t="str">
        <f>IF(CentrepointSourced[[#This Row],[Country]]="Northern Ireland","Northern Ireland",IFERROR(VLOOKUP(CentrepointSourced[[#This Row],[Local Authority]],LKP_LANameDQ[],2,FALSE),CentrepointSourced[[#This Row],[Local Authority]]))</f>
        <v>Forest of Dean</v>
      </c>
      <c r="R400" s="41" t="str">
        <f>IF(CentrepointSourced[[#This Row],[LA type]]="County","",INDEX(ConsolGeog[lad14cd],MATCH(CentrepointSourced[[#This Row],[Local Authority DQ]],ConsolGeog[la_name],0)))</f>
        <v>E07000080</v>
      </c>
      <c r="S400" s="41" t="str">
        <f>IF(OR(CentrepointSourced[[#This Row],[Country]]="Northern Ireland",CentrepointSourced[[#This Row],[Country]]="Scotland",CentrepointSourced[[#This Row],[Country]]="Wales"),"Local Authority",CentrepointSourced[[#This Row],[LA type]])</f>
        <v>District</v>
      </c>
      <c r="T400" s="41">
        <f>IF(TRIM(CentrepointSourced[[#This Row],[Presented HS]])="",0,IF(CentrepointSourced[[#This Row],[Presented HS]]="&lt;5",2.5,IF(CentrepointSourced[[#This Row],[Presented HS]]="&lt;10",5,VALUE(TRIM(CentrepointSourced[[#This Row],[Presented HS]])))))</f>
        <v>370</v>
      </c>
      <c r="U400" s="41">
        <f>IF(TRIM(CentrepointSourced[[#This Row],[Assessed HS]])="",0,IF(CentrepointSourced[[#This Row],[Assessed HS]]="&lt;5",2.5,IF(CentrepointSourced[[#This Row],[Assessed HS]]="&lt;10",5,VALUE(TRIM(CentrepointSourced[[#This Row],[Assessed HS]])))))</f>
        <v>16</v>
      </c>
      <c r="V400" s="41">
        <f>IF(TRIM(CentrepointSourced[[#This Row],[Presented CS]])="",0,IF(CentrepointSourced[[#This Row],[Presented CS]]="&lt;5",2.5,IF(CentrepointSourced[[#This Row],[Presented CS]]="&lt;10",5,VALUE(TRIM(CentrepointSourced[[#This Row],[Presented CS]])))))</f>
        <v>0</v>
      </c>
      <c r="W400" s="41">
        <f>IF(TRIM(CentrepointSourced[[#This Row],[Assessed CS]])="",0,IF(CentrepointSourced[[#This Row],[Assessed CS]]="&lt;5",2.5,IF(CentrepointSourced[[#This Row],[Assessed CS]]="&lt;10",5,VALUE(TRIM(CentrepointSourced[[#This Row],[Assessed CS]])))))</f>
        <v>0</v>
      </c>
      <c r="X400" s="106">
        <f>IF(CentrepointSourced[[#This Row],[Age]]="16-17",CentrepointSourced[[#This Row],[Presented HS DQ]],0)</f>
        <v>0</v>
      </c>
      <c r="Y400" s="106">
        <f>IF(CentrepointSourced[[#This Row],[Age]]="16-24",CentrepointSourced[[#This Row],[Presented HS DQ]],0)</f>
        <v>0</v>
      </c>
      <c r="Z400" s="106">
        <f>IF(CentrepointSourced[[#This Row],[Age]]="18-24",CentrepointSourced[[#This Row],[Presented HS DQ]],0)</f>
        <v>370</v>
      </c>
      <c r="AA400" s="106">
        <f>IF(CentrepointSourced[[#This Row],[Age]]="16-17",CentrepointSourced[[#This Row],[Presented CS DQ]],0)</f>
        <v>0</v>
      </c>
      <c r="AB400" s="106">
        <f>IF(CentrepointSourced[[#This Row],[Age]]="16-24",CentrepointSourced[[#This Row],[Presented CS DQ]],0)</f>
        <v>0</v>
      </c>
      <c r="AC400" s="106">
        <f>IF(CentrepointSourced[[#This Row],[Age]]="18-24",CentrepointSourced[[#This Row],[Presented CS DQ]],0)</f>
        <v>0</v>
      </c>
      <c r="AD400" s="107">
        <f>IF(CentrepointSourced[[#This Row],[Age]]="16-17",CentrepointSourced[[#This Row],[Assessed HS DQ]],0)</f>
        <v>0</v>
      </c>
      <c r="AE400" s="107">
        <f>IF(CentrepointSourced[[#This Row],[Age]]="16-24",CentrepointSourced[[#This Row],[Assessed HS DQ]],0)</f>
        <v>0</v>
      </c>
      <c r="AF400" s="107">
        <f>IF(CentrepointSourced[[#This Row],[Age]]="18-24",CentrepointSourced[[#This Row],[Assessed HS DQ]],0)</f>
        <v>16</v>
      </c>
      <c r="AG400" s="107">
        <f>IF(CentrepointSourced[[#This Row],[Age]]="16-17",CentrepointSourced[[#This Row],[Assessed CS DQ]],0)</f>
        <v>0</v>
      </c>
      <c r="AH400" s="107">
        <f>IF(CentrepointSourced[[#This Row],[Age]]="16-24",CentrepointSourced[[#This Row],[Assessed CS DQ]],0)</f>
        <v>0</v>
      </c>
      <c r="AI400" s="107">
        <f>IF(CentrepointSourced[[#This Row],[Age]]="18-24",CentrepointSourced[[#This Row],[Assessed CS DQ]],0)</f>
        <v>0</v>
      </c>
    </row>
    <row r="401" spans="1:35" customFormat="1" ht="13.5" customHeight="1">
      <c r="A401" s="45" t="s">
        <v>40</v>
      </c>
      <c r="B401" s="62" t="s">
        <v>124</v>
      </c>
      <c r="C401" s="45" t="s">
        <v>42</v>
      </c>
      <c r="D401" s="62"/>
      <c r="E401" s="67">
        <v>2013</v>
      </c>
      <c r="F401" s="67" t="s">
        <v>25</v>
      </c>
      <c r="G401" s="67">
        <v>14</v>
      </c>
      <c r="H401" s="68">
        <v>1</v>
      </c>
      <c r="I401" s="67">
        <v>1</v>
      </c>
      <c r="J401" s="45"/>
      <c r="K401" s="45"/>
      <c r="L401" s="45"/>
      <c r="M401" s="45"/>
      <c r="N401" s="45"/>
      <c r="O401" s="45"/>
      <c r="P401" s="45"/>
      <c r="Q401" s="41" t="str">
        <f>IF(CentrepointSourced[[#This Row],[Country]]="Northern Ireland","Northern Ireland",IFERROR(VLOOKUP(CentrepointSourced[[#This Row],[Local Authority]],LKP_LANameDQ[],2,FALSE),CentrepointSourced[[#This Row],[Local Authority]]))</f>
        <v>Forest of Dean</v>
      </c>
      <c r="R401" s="41" t="str">
        <f>IF(CentrepointSourced[[#This Row],[LA type]]="County","",INDEX(ConsolGeog[lad14cd],MATCH(CentrepointSourced[[#This Row],[Local Authority DQ]],ConsolGeog[la_name],0)))</f>
        <v>E07000080</v>
      </c>
      <c r="S401" s="41" t="str">
        <f>IF(OR(CentrepointSourced[[#This Row],[Country]]="Northern Ireland",CentrepointSourced[[#This Row],[Country]]="Scotland",CentrepointSourced[[#This Row],[Country]]="Wales"),"Local Authority",CentrepointSourced[[#This Row],[LA type]])</f>
        <v>District</v>
      </c>
      <c r="T401" s="41">
        <f>IF(TRIM(CentrepointSourced[[#This Row],[Presented HS]])="",0,IF(CentrepointSourced[[#This Row],[Presented HS]]="&lt;5",2.5,IF(CentrepointSourced[[#This Row],[Presented HS]]="&lt;10",5,VALUE(TRIM(CentrepointSourced[[#This Row],[Presented HS]])))))</f>
        <v>14</v>
      </c>
      <c r="U401" s="41">
        <f>IF(TRIM(CentrepointSourced[[#This Row],[Assessed HS]])="",0,IF(CentrepointSourced[[#This Row],[Assessed HS]]="&lt;5",2.5,IF(CentrepointSourced[[#This Row],[Assessed HS]]="&lt;10",5,VALUE(TRIM(CentrepointSourced[[#This Row],[Assessed HS]])))))</f>
        <v>1</v>
      </c>
      <c r="V401" s="41">
        <f>IF(TRIM(CentrepointSourced[[#This Row],[Presented CS]])="",0,IF(CentrepointSourced[[#This Row],[Presented CS]]="&lt;5",2.5,IF(CentrepointSourced[[#This Row],[Presented CS]]="&lt;10",5,VALUE(TRIM(CentrepointSourced[[#This Row],[Presented CS]])))))</f>
        <v>0</v>
      </c>
      <c r="W401" s="41">
        <f>IF(TRIM(CentrepointSourced[[#This Row],[Assessed CS]])="",0,IF(CentrepointSourced[[#This Row],[Assessed CS]]="&lt;5",2.5,IF(CentrepointSourced[[#This Row],[Assessed CS]]="&lt;10",5,VALUE(TRIM(CentrepointSourced[[#This Row],[Assessed CS]])))))</f>
        <v>0</v>
      </c>
      <c r="X401" s="106">
        <f>IF(CentrepointSourced[[#This Row],[Age]]="16-17",CentrepointSourced[[#This Row],[Presented HS DQ]],0)</f>
        <v>14</v>
      </c>
      <c r="Y401" s="106">
        <f>IF(CentrepointSourced[[#This Row],[Age]]="16-24",CentrepointSourced[[#This Row],[Presented HS DQ]],0)</f>
        <v>0</v>
      </c>
      <c r="Z401" s="106">
        <f>IF(CentrepointSourced[[#This Row],[Age]]="18-24",CentrepointSourced[[#This Row],[Presented HS DQ]],0)</f>
        <v>0</v>
      </c>
      <c r="AA401" s="106">
        <f>IF(CentrepointSourced[[#This Row],[Age]]="16-17",CentrepointSourced[[#This Row],[Presented CS DQ]],0)</f>
        <v>0</v>
      </c>
      <c r="AB401" s="106">
        <f>IF(CentrepointSourced[[#This Row],[Age]]="16-24",CentrepointSourced[[#This Row],[Presented CS DQ]],0)</f>
        <v>0</v>
      </c>
      <c r="AC401" s="106">
        <f>IF(CentrepointSourced[[#This Row],[Age]]="18-24",CentrepointSourced[[#This Row],[Presented CS DQ]],0)</f>
        <v>0</v>
      </c>
      <c r="AD401" s="107">
        <f>IF(CentrepointSourced[[#This Row],[Age]]="16-17",CentrepointSourced[[#This Row],[Assessed HS DQ]],0)</f>
        <v>1</v>
      </c>
      <c r="AE401" s="107">
        <f>IF(CentrepointSourced[[#This Row],[Age]]="16-24",CentrepointSourced[[#This Row],[Assessed HS DQ]],0)</f>
        <v>0</v>
      </c>
      <c r="AF401" s="107">
        <f>IF(CentrepointSourced[[#This Row],[Age]]="18-24",CentrepointSourced[[#This Row],[Assessed HS DQ]],0)</f>
        <v>0</v>
      </c>
      <c r="AG401" s="107">
        <f>IF(CentrepointSourced[[#This Row],[Age]]="16-17",CentrepointSourced[[#This Row],[Assessed CS DQ]],0)</f>
        <v>0</v>
      </c>
      <c r="AH401" s="107">
        <f>IF(CentrepointSourced[[#This Row],[Age]]="16-24",CentrepointSourced[[#This Row],[Assessed CS DQ]],0)</f>
        <v>0</v>
      </c>
      <c r="AI401" s="107">
        <f>IF(CentrepointSourced[[#This Row],[Age]]="18-24",CentrepointSourced[[#This Row],[Assessed CS DQ]],0)</f>
        <v>0</v>
      </c>
    </row>
    <row r="402" spans="1:35" customFormat="1" ht="13.5" customHeight="1">
      <c r="A402" s="45" t="s">
        <v>40</v>
      </c>
      <c r="B402" s="62" t="s">
        <v>124</v>
      </c>
      <c r="C402" s="45" t="s">
        <v>42</v>
      </c>
      <c r="D402" s="62"/>
      <c r="E402" s="67">
        <v>2013</v>
      </c>
      <c r="F402" s="67" t="s">
        <v>26</v>
      </c>
      <c r="G402" s="67">
        <v>356</v>
      </c>
      <c r="H402" s="68">
        <v>8</v>
      </c>
      <c r="I402" s="67">
        <v>2</v>
      </c>
      <c r="J402" s="45"/>
      <c r="K402" s="45"/>
      <c r="L402" s="45"/>
      <c r="M402" s="45"/>
      <c r="N402" s="45"/>
      <c r="O402" s="45"/>
      <c r="P402" s="45"/>
      <c r="Q402" s="41" t="str">
        <f>IF(CentrepointSourced[[#This Row],[Country]]="Northern Ireland","Northern Ireland",IFERROR(VLOOKUP(CentrepointSourced[[#This Row],[Local Authority]],LKP_LANameDQ[],2,FALSE),CentrepointSourced[[#This Row],[Local Authority]]))</f>
        <v>Forest of Dean</v>
      </c>
      <c r="R402" s="41" t="str">
        <f>IF(CentrepointSourced[[#This Row],[LA type]]="County","",INDEX(ConsolGeog[lad14cd],MATCH(CentrepointSourced[[#This Row],[Local Authority DQ]],ConsolGeog[la_name],0)))</f>
        <v>E07000080</v>
      </c>
      <c r="S402" s="41" t="str">
        <f>IF(OR(CentrepointSourced[[#This Row],[Country]]="Northern Ireland",CentrepointSourced[[#This Row],[Country]]="Scotland",CentrepointSourced[[#This Row],[Country]]="Wales"),"Local Authority",CentrepointSourced[[#This Row],[LA type]])</f>
        <v>District</v>
      </c>
      <c r="T402" s="41">
        <f>IF(TRIM(CentrepointSourced[[#This Row],[Presented HS]])="",0,IF(CentrepointSourced[[#This Row],[Presented HS]]="&lt;5",2.5,IF(CentrepointSourced[[#This Row],[Presented HS]]="&lt;10",5,VALUE(TRIM(CentrepointSourced[[#This Row],[Presented HS]])))))</f>
        <v>356</v>
      </c>
      <c r="U402" s="41">
        <f>IF(TRIM(CentrepointSourced[[#This Row],[Assessed HS]])="",0,IF(CentrepointSourced[[#This Row],[Assessed HS]]="&lt;5",2.5,IF(CentrepointSourced[[#This Row],[Assessed HS]]="&lt;10",5,VALUE(TRIM(CentrepointSourced[[#This Row],[Assessed HS]])))))</f>
        <v>8</v>
      </c>
      <c r="V402" s="41">
        <f>IF(TRIM(CentrepointSourced[[#This Row],[Presented CS]])="",0,IF(CentrepointSourced[[#This Row],[Presented CS]]="&lt;5",2.5,IF(CentrepointSourced[[#This Row],[Presented CS]]="&lt;10",5,VALUE(TRIM(CentrepointSourced[[#This Row],[Presented CS]])))))</f>
        <v>0</v>
      </c>
      <c r="W402" s="41">
        <f>IF(TRIM(CentrepointSourced[[#This Row],[Assessed CS]])="",0,IF(CentrepointSourced[[#This Row],[Assessed CS]]="&lt;5",2.5,IF(CentrepointSourced[[#This Row],[Assessed CS]]="&lt;10",5,VALUE(TRIM(CentrepointSourced[[#This Row],[Assessed CS]])))))</f>
        <v>0</v>
      </c>
      <c r="X402" s="106">
        <f>IF(CentrepointSourced[[#This Row],[Age]]="16-17",CentrepointSourced[[#This Row],[Presented HS DQ]],0)</f>
        <v>0</v>
      </c>
      <c r="Y402" s="106">
        <f>IF(CentrepointSourced[[#This Row],[Age]]="16-24",CentrepointSourced[[#This Row],[Presented HS DQ]],0)</f>
        <v>0</v>
      </c>
      <c r="Z402" s="106">
        <f>IF(CentrepointSourced[[#This Row],[Age]]="18-24",CentrepointSourced[[#This Row],[Presented HS DQ]],0)</f>
        <v>356</v>
      </c>
      <c r="AA402" s="106">
        <f>IF(CentrepointSourced[[#This Row],[Age]]="16-17",CentrepointSourced[[#This Row],[Presented CS DQ]],0)</f>
        <v>0</v>
      </c>
      <c r="AB402" s="106">
        <f>IF(CentrepointSourced[[#This Row],[Age]]="16-24",CentrepointSourced[[#This Row],[Presented CS DQ]],0)</f>
        <v>0</v>
      </c>
      <c r="AC402" s="106">
        <f>IF(CentrepointSourced[[#This Row],[Age]]="18-24",CentrepointSourced[[#This Row],[Presented CS DQ]],0)</f>
        <v>0</v>
      </c>
      <c r="AD402" s="107">
        <f>IF(CentrepointSourced[[#This Row],[Age]]="16-17",CentrepointSourced[[#This Row],[Assessed HS DQ]],0)</f>
        <v>0</v>
      </c>
      <c r="AE402" s="107">
        <f>IF(CentrepointSourced[[#This Row],[Age]]="16-24",CentrepointSourced[[#This Row],[Assessed HS DQ]],0)</f>
        <v>0</v>
      </c>
      <c r="AF402" s="107">
        <f>IF(CentrepointSourced[[#This Row],[Age]]="18-24",CentrepointSourced[[#This Row],[Assessed HS DQ]],0)</f>
        <v>8</v>
      </c>
      <c r="AG402" s="107">
        <f>IF(CentrepointSourced[[#This Row],[Age]]="16-17",CentrepointSourced[[#This Row],[Assessed CS DQ]],0)</f>
        <v>0</v>
      </c>
      <c r="AH402" s="107">
        <f>IF(CentrepointSourced[[#This Row],[Age]]="16-24",CentrepointSourced[[#This Row],[Assessed CS DQ]],0)</f>
        <v>0</v>
      </c>
      <c r="AI402" s="107">
        <f>IF(CentrepointSourced[[#This Row],[Age]]="18-24",CentrepointSourced[[#This Row],[Assessed CS DQ]],0)</f>
        <v>0</v>
      </c>
    </row>
    <row r="403" spans="1:35" customFormat="1" ht="13.5" customHeight="1">
      <c r="A403" s="45" t="s">
        <v>40</v>
      </c>
      <c r="B403" s="62" t="s">
        <v>124</v>
      </c>
      <c r="C403" s="45" t="s">
        <v>42</v>
      </c>
      <c r="D403" s="62"/>
      <c r="E403" s="67">
        <v>2014</v>
      </c>
      <c r="F403" s="67" t="s">
        <v>25</v>
      </c>
      <c r="G403" s="67">
        <v>17</v>
      </c>
      <c r="H403" s="68">
        <v>0</v>
      </c>
      <c r="I403" s="67">
        <v>0</v>
      </c>
      <c r="J403" s="45"/>
      <c r="K403" s="45"/>
      <c r="L403" s="45"/>
      <c r="M403" s="45"/>
      <c r="N403" s="45"/>
      <c r="O403" s="45"/>
      <c r="P403" s="45"/>
      <c r="Q403" s="41" t="str">
        <f>IF(CentrepointSourced[[#This Row],[Country]]="Northern Ireland","Northern Ireland",IFERROR(VLOOKUP(CentrepointSourced[[#This Row],[Local Authority]],LKP_LANameDQ[],2,FALSE),CentrepointSourced[[#This Row],[Local Authority]]))</f>
        <v>Forest of Dean</v>
      </c>
      <c r="R403" s="41" t="str">
        <f>IF(CentrepointSourced[[#This Row],[LA type]]="County","",INDEX(ConsolGeog[lad14cd],MATCH(CentrepointSourced[[#This Row],[Local Authority DQ]],ConsolGeog[la_name],0)))</f>
        <v>E07000080</v>
      </c>
      <c r="S403" s="41" t="str">
        <f>IF(OR(CentrepointSourced[[#This Row],[Country]]="Northern Ireland",CentrepointSourced[[#This Row],[Country]]="Scotland",CentrepointSourced[[#This Row],[Country]]="Wales"),"Local Authority",CentrepointSourced[[#This Row],[LA type]])</f>
        <v>District</v>
      </c>
      <c r="T403" s="41">
        <f>IF(TRIM(CentrepointSourced[[#This Row],[Presented HS]])="",0,IF(CentrepointSourced[[#This Row],[Presented HS]]="&lt;5",2.5,IF(CentrepointSourced[[#This Row],[Presented HS]]="&lt;10",5,VALUE(TRIM(CentrepointSourced[[#This Row],[Presented HS]])))))</f>
        <v>17</v>
      </c>
      <c r="U403" s="41">
        <f>IF(TRIM(CentrepointSourced[[#This Row],[Assessed HS]])="",0,IF(CentrepointSourced[[#This Row],[Assessed HS]]="&lt;5",2.5,IF(CentrepointSourced[[#This Row],[Assessed HS]]="&lt;10",5,VALUE(TRIM(CentrepointSourced[[#This Row],[Assessed HS]])))))</f>
        <v>0</v>
      </c>
      <c r="V403" s="41">
        <f>IF(TRIM(CentrepointSourced[[#This Row],[Presented CS]])="",0,IF(CentrepointSourced[[#This Row],[Presented CS]]="&lt;5",2.5,IF(CentrepointSourced[[#This Row],[Presented CS]]="&lt;10",5,VALUE(TRIM(CentrepointSourced[[#This Row],[Presented CS]])))))</f>
        <v>0</v>
      </c>
      <c r="W403" s="41">
        <f>IF(TRIM(CentrepointSourced[[#This Row],[Assessed CS]])="",0,IF(CentrepointSourced[[#This Row],[Assessed CS]]="&lt;5",2.5,IF(CentrepointSourced[[#This Row],[Assessed CS]]="&lt;10",5,VALUE(TRIM(CentrepointSourced[[#This Row],[Assessed CS]])))))</f>
        <v>0</v>
      </c>
      <c r="X403" s="106">
        <f>IF(CentrepointSourced[[#This Row],[Age]]="16-17",CentrepointSourced[[#This Row],[Presented HS DQ]],0)</f>
        <v>17</v>
      </c>
      <c r="Y403" s="106">
        <f>IF(CentrepointSourced[[#This Row],[Age]]="16-24",CentrepointSourced[[#This Row],[Presented HS DQ]],0)</f>
        <v>0</v>
      </c>
      <c r="Z403" s="106">
        <f>IF(CentrepointSourced[[#This Row],[Age]]="18-24",CentrepointSourced[[#This Row],[Presented HS DQ]],0)</f>
        <v>0</v>
      </c>
      <c r="AA403" s="106">
        <f>IF(CentrepointSourced[[#This Row],[Age]]="16-17",CentrepointSourced[[#This Row],[Presented CS DQ]],0)</f>
        <v>0</v>
      </c>
      <c r="AB403" s="106">
        <f>IF(CentrepointSourced[[#This Row],[Age]]="16-24",CentrepointSourced[[#This Row],[Presented CS DQ]],0)</f>
        <v>0</v>
      </c>
      <c r="AC403" s="106">
        <f>IF(CentrepointSourced[[#This Row],[Age]]="18-24",CentrepointSourced[[#This Row],[Presented CS DQ]],0)</f>
        <v>0</v>
      </c>
      <c r="AD403" s="107">
        <f>IF(CentrepointSourced[[#This Row],[Age]]="16-17",CentrepointSourced[[#This Row],[Assessed HS DQ]],0)</f>
        <v>0</v>
      </c>
      <c r="AE403" s="107">
        <f>IF(CentrepointSourced[[#This Row],[Age]]="16-24",CentrepointSourced[[#This Row],[Assessed HS DQ]],0)</f>
        <v>0</v>
      </c>
      <c r="AF403" s="107">
        <f>IF(CentrepointSourced[[#This Row],[Age]]="18-24",CentrepointSourced[[#This Row],[Assessed HS DQ]],0)</f>
        <v>0</v>
      </c>
      <c r="AG403" s="107">
        <f>IF(CentrepointSourced[[#This Row],[Age]]="16-17",CentrepointSourced[[#This Row],[Assessed CS DQ]],0)</f>
        <v>0</v>
      </c>
      <c r="AH403" s="107">
        <f>IF(CentrepointSourced[[#This Row],[Age]]="16-24",CentrepointSourced[[#This Row],[Assessed CS DQ]],0)</f>
        <v>0</v>
      </c>
      <c r="AI403" s="107">
        <f>IF(CentrepointSourced[[#This Row],[Age]]="18-24",CentrepointSourced[[#This Row],[Assessed CS DQ]],0)</f>
        <v>0</v>
      </c>
    </row>
    <row r="404" spans="1:35" customFormat="1" ht="13.5" customHeight="1">
      <c r="A404" s="45" t="s">
        <v>40</v>
      </c>
      <c r="B404" s="62" t="s">
        <v>124</v>
      </c>
      <c r="C404" s="45" t="s">
        <v>42</v>
      </c>
      <c r="D404" s="62"/>
      <c r="E404" s="67">
        <v>2014</v>
      </c>
      <c r="F404" s="67" t="s">
        <v>26</v>
      </c>
      <c r="G404" s="67">
        <v>331</v>
      </c>
      <c r="H404" s="68">
        <v>10</v>
      </c>
      <c r="I404" s="67">
        <v>4</v>
      </c>
      <c r="J404" s="45"/>
      <c r="K404" s="45"/>
      <c r="L404" s="45"/>
      <c r="M404" s="45"/>
      <c r="N404" s="45"/>
      <c r="O404" s="45"/>
      <c r="P404" s="45"/>
      <c r="Q404" s="41" t="str">
        <f>IF(CentrepointSourced[[#This Row],[Country]]="Northern Ireland","Northern Ireland",IFERROR(VLOOKUP(CentrepointSourced[[#This Row],[Local Authority]],LKP_LANameDQ[],2,FALSE),CentrepointSourced[[#This Row],[Local Authority]]))</f>
        <v>Forest of Dean</v>
      </c>
      <c r="R404" s="41" t="str">
        <f>IF(CentrepointSourced[[#This Row],[LA type]]="County","",INDEX(ConsolGeog[lad14cd],MATCH(CentrepointSourced[[#This Row],[Local Authority DQ]],ConsolGeog[la_name],0)))</f>
        <v>E07000080</v>
      </c>
      <c r="S404" s="41" t="str">
        <f>IF(OR(CentrepointSourced[[#This Row],[Country]]="Northern Ireland",CentrepointSourced[[#This Row],[Country]]="Scotland",CentrepointSourced[[#This Row],[Country]]="Wales"),"Local Authority",CentrepointSourced[[#This Row],[LA type]])</f>
        <v>District</v>
      </c>
      <c r="T404" s="41">
        <f>IF(TRIM(CentrepointSourced[[#This Row],[Presented HS]])="",0,IF(CentrepointSourced[[#This Row],[Presented HS]]="&lt;5",2.5,IF(CentrepointSourced[[#This Row],[Presented HS]]="&lt;10",5,VALUE(TRIM(CentrepointSourced[[#This Row],[Presented HS]])))))</f>
        <v>331</v>
      </c>
      <c r="U404" s="41">
        <f>IF(TRIM(CentrepointSourced[[#This Row],[Assessed HS]])="",0,IF(CentrepointSourced[[#This Row],[Assessed HS]]="&lt;5",2.5,IF(CentrepointSourced[[#This Row],[Assessed HS]]="&lt;10",5,VALUE(TRIM(CentrepointSourced[[#This Row],[Assessed HS]])))))</f>
        <v>10</v>
      </c>
      <c r="V404" s="41">
        <f>IF(TRIM(CentrepointSourced[[#This Row],[Presented CS]])="",0,IF(CentrepointSourced[[#This Row],[Presented CS]]="&lt;5",2.5,IF(CentrepointSourced[[#This Row],[Presented CS]]="&lt;10",5,VALUE(TRIM(CentrepointSourced[[#This Row],[Presented CS]])))))</f>
        <v>0</v>
      </c>
      <c r="W404" s="41">
        <f>IF(TRIM(CentrepointSourced[[#This Row],[Assessed CS]])="",0,IF(CentrepointSourced[[#This Row],[Assessed CS]]="&lt;5",2.5,IF(CentrepointSourced[[#This Row],[Assessed CS]]="&lt;10",5,VALUE(TRIM(CentrepointSourced[[#This Row],[Assessed CS]])))))</f>
        <v>0</v>
      </c>
      <c r="X404" s="106">
        <f>IF(CentrepointSourced[[#This Row],[Age]]="16-17",CentrepointSourced[[#This Row],[Presented HS DQ]],0)</f>
        <v>0</v>
      </c>
      <c r="Y404" s="106">
        <f>IF(CentrepointSourced[[#This Row],[Age]]="16-24",CentrepointSourced[[#This Row],[Presented HS DQ]],0)</f>
        <v>0</v>
      </c>
      <c r="Z404" s="106">
        <f>IF(CentrepointSourced[[#This Row],[Age]]="18-24",CentrepointSourced[[#This Row],[Presented HS DQ]],0)</f>
        <v>331</v>
      </c>
      <c r="AA404" s="106">
        <f>IF(CentrepointSourced[[#This Row],[Age]]="16-17",CentrepointSourced[[#This Row],[Presented CS DQ]],0)</f>
        <v>0</v>
      </c>
      <c r="AB404" s="106">
        <f>IF(CentrepointSourced[[#This Row],[Age]]="16-24",CentrepointSourced[[#This Row],[Presented CS DQ]],0)</f>
        <v>0</v>
      </c>
      <c r="AC404" s="106">
        <f>IF(CentrepointSourced[[#This Row],[Age]]="18-24",CentrepointSourced[[#This Row],[Presented CS DQ]],0)</f>
        <v>0</v>
      </c>
      <c r="AD404" s="107">
        <f>IF(CentrepointSourced[[#This Row],[Age]]="16-17",CentrepointSourced[[#This Row],[Assessed HS DQ]],0)</f>
        <v>0</v>
      </c>
      <c r="AE404" s="107">
        <f>IF(CentrepointSourced[[#This Row],[Age]]="16-24",CentrepointSourced[[#This Row],[Assessed HS DQ]],0)</f>
        <v>0</v>
      </c>
      <c r="AF404" s="107">
        <f>IF(CentrepointSourced[[#This Row],[Age]]="18-24",CentrepointSourced[[#This Row],[Assessed HS DQ]],0)</f>
        <v>10</v>
      </c>
      <c r="AG404" s="107">
        <f>IF(CentrepointSourced[[#This Row],[Age]]="16-17",CentrepointSourced[[#This Row],[Assessed CS DQ]],0)</f>
        <v>0</v>
      </c>
      <c r="AH404" s="107">
        <f>IF(CentrepointSourced[[#This Row],[Age]]="16-24",CentrepointSourced[[#This Row],[Assessed CS DQ]],0)</f>
        <v>0</v>
      </c>
      <c r="AI404" s="107">
        <f>IF(CentrepointSourced[[#This Row],[Age]]="18-24",CentrepointSourced[[#This Row],[Assessed CS DQ]],0)</f>
        <v>0</v>
      </c>
    </row>
    <row r="405" spans="1:35" customFormat="1" ht="13.5" customHeight="1">
      <c r="A405" s="45" t="s">
        <v>40</v>
      </c>
      <c r="B405" s="62" t="s">
        <v>159</v>
      </c>
      <c r="C405" s="45" t="s">
        <v>42</v>
      </c>
      <c r="D405" s="62"/>
      <c r="E405" s="67">
        <v>2012</v>
      </c>
      <c r="F405" s="67" t="s">
        <v>25</v>
      </c>
      <c r="G405" s="67">
        <v>7</v>
      </c>
      <c r="H405" s="68">
        <v>7</v>
      </c>
      <c r="I405" s="67"/>
      <c r="J405" s="45"/>
      <c r="K405" s="45"/>
      <c r="L405" s="45"/>
      <c r="M405" s="45"/>
      <c r="N405" s="45"/>
      <c r="O405" s="45"/>
      <c r="P405" s="45"/>
      <c r="Q405" s="41" t="str">
        <f>IF(CentrepointSourced[[#This Row],[Country]]="Northern Ireland","Northern Ireland",IFERROR(VLOOKUP(CentrepointSourced[[#This Row],[Local Authority]],LKP_LANameDQ[],2,FALSE),CentrepointSourced[[#This Row],[Local Authority]]))</f>
        <v>Fylde</v>
      </c>
      <c r="R405" s="41" t="str">
        <f>IF(CentrepointSourced[[#This Row],[LA type]]="County","",INDEX(ConsolGeog[lad14cd],MATCH(CentrepointSourced[[#This Row],[Local Authority DQ]],ConsolGeog[la_name],0)))</f>
        <v>E07000119</v>
      </c>
      <c r="S405" s="41" t="str">
        <f>IF(OR(CentrepointSourced[[#This Row],[Country]]="Northern Ireland",CentrepointSourced[[#This Row],[Country]]="Scotland",CentrepointSourced[[#This Row],[Country]]="Wales"),"Local Authority",CentrepointSourced[[#This Row],[LA type]])</f>
        <v>District</v>
      </c>
      <c r="T405" s="41">
        <f>IF(TRIM(CentrepointSourced[[#This Row],[Presented HS]])="",0,IF(CentrepointSourced[[#This Row],[Presented HS]]="&lt;5",2.5,IF(CentrepointSourced[[#This Row],[Presented HS]]="&lt;10",5,VALUE(TRIM(CentrepointSourced[[#This Row],[Presented HS]])))))</f>
        <v>7</v>
      </c>
      <c r="U405" s="41">
        <f>IF(TRIM(CentrepointSourced[[#This Row],[Assessed HS]])="",0,IF(CentrepointSourced[[#This Row],[Assessed HS]]="&lt;5",2.5,IF(CentrepointSourced[[#This Row],[Assessed HS]]="&lt;10",5,VALUE(TRIM(CentrepointSourced[[#This Row],[Assessed HS]])))))</f>
        <v>7</v>
      </c>
      <c r="V405" s="41">
        <f>IF(TRIM(CentrepointSourced[[#This Row],[Presented CS]])="",0,IF(CentrepointSourced[[#This Row],[Presented CS]]="&lt;5",2.5,IF(CentrepointSourced[[#This Row],[Presented CS]]="&lt;10",5,VALUE(TRIM(CentrepointSourced[[#This Row],[Presented CS]])))))</f>
        <v>0</v>
      </c>
      <c r="W405" s="41">
        <f>IF(TRIM(CentrepointSourced[[#This Row],[Assessed CS]])="",0,IF(CentrepointSourced[[#This Row],[Assessed CS]]="&lt;5",2.5,IF(CentrepointSourced[[#This Row],[Assessed CS]]="&lt;10",5,VALUE(TRIM(CentrepointSourced[[#This Row],[Assessed CS]])))))</f>
        <v>0</v>
      </c>
      <c r="X405" s="106">
        <f>IF(CentrepointSourced[[#This Row],[Age]]="16-17",CentrepointSourced[[#This Row],[Presented HS DQ]],0)</f>
        <v>7</v>
      </c>
      <c r="Y405" s="106">
        <f>IF(CentrepointSourced[[#This Row],[Age]]="16-24",CentrepointSourced[[#This Row],[Presented HS DQ]],0)</f>
        <v>0</v>
      </c>
      <c r="Z405" s="106">
        <f>IF(CentrepointSourced[[#This Row],[Age]]="18-24",CentrepointSourced[[#This Row],[Presented HS DQ]],0)</f>
        <v>0</v>
      </c>
      <c r="AA405" s="106">
        <f>IF(CentrepointSourced[[#This Row],[Age]]="16-17",CentrepointSourced[[#This Row],[Presented CS DQ]],0)</f>
        <v>0</v>
      </c>
      <c r="AB405" s="106">
        <f>IF(CentrepointSourced[[#This Row],[Age]]="16-24",CentrepointSourced[[#This Row],[Presented CS DQ]],0)</f>
        <v>0</v>
      </c>
      <c r="AC405" s="106">
        <f>IF(CentrepointSourced[[#This Row],[Age]]="18-24",CentrepointSourced[[#This Row],[Presented CS DQ]],0)</f>
        <v>0</v>
      </c>
      <c r="AD405" s="107">
        <f>IF(CentrepointSourced[[#This Row],[Age]]="16-17",CentrepointSourced[[#This Row],[Assessed HS DQ]],0)</f>
        <v>7</v>
      </c>
      <c r="AE405" s="107">
        <f>IF(CentrepointSourced[[#This Row],[Age]]="16-24",CentrepointSourced[[#This Row],[Assessed HS DQ]],0)</f>
        <v>0</v>
      </c>
      <c r="AF405" s="107">
        <f>IF(CentrepointSourced[[#This Row],[Age]]="18-24",CentrepointSourced[[#This Row],[Assessed HS DQ]],0)</f>
        <v>0</v>
      </c>
      <c r="AG405" s="107">
        <f>IF(CentrepointSourced[[#This Row],[Age]]="16-17",CentrepointSourced[[#This Row],[Assessed CS DQ]],0)</f>
        <v>0</v>
      </c>
      <c r="AH405" s="107">
        <f>IF(CentrepointSourced[[#This Row],[Age]]="16-24",CentrepointSourced[[#This Row],[Assessed CS DQ]],0)</f>
        <v>0</v>
      </c>
      <c r="AI405" s="107">
        <f>IF(CentrepointSourced[[#This Row],[Age]]="18-24",CentrepointSourced[[#This Row],[Assessed CS DQ]],0)</f>
        <v>0</v>
      </c>
    </row>
    <row r="406" spans="1:35" customFormat="1" ht="13.5" customHeight="1">
      <c r="A406" s="45" t="s">
        <v>40</v>
      </c>
      <c r="B406" s="62" t="s">
        <v>159</v>
      </c>
      <c r="C406" s="45" t="s">
        <v>42</v>
      </c>
      <c r="D406" s="62"/>
      <c r="E406" s="67">
        <v>2012</v>
      </c>
      <c r="F406" s="67" t="s">
        <v>26</v>
      </c>
      <c r="G406" s="67">
        <v>18</v>
      </c>
      <c r="H406" s="68">
        <v>18</v>
      </c>
      <c r="I406" s="67">
        <v>2</v>
      </c>
      <c r="J406" s="45"/>
      <c r="K406" s="45"/>
      <c r="L406" s="45"/>
      <c r="M406" s="45"/>
      <c r="N406" s="45"/>
      <c r="O406" s="45"/>
      <c r="P406" s="45"/>
      <c r="Q406" s="41" t="str">
        <f>IF(CentrepointSourced[[#This Row],[Country]]="Northern Ireland","Northern Ireland",IFERROR(VLOOKUP(CentrepointSourced[[#This Row],[Local Authority]],LKP_LANameDQ[],2,FALSE),CentrepointSourced[[#This Row],[Local Authority]]))</f>
        <v>Fylde</v>
      </c>
      <c r="R406" s="41" t="str">
        <f>IF(CentrepointSourced[[#This Row],[LA type]]="County","",INDEX(ConsolGeog[lad14cd],MATCH(CentrepointSourced[[#This Row],[Local Authority DQ]],ConsolGeog[la_name],0)))</f>
        <v>E07000119</v>
      </c>
      <c r="S406" s="41" t="str">
        <f>IF(OR(CentrepointSourced[[#This Row],[Country]]="Northern Ireland",CentrepointSourced[[#This Row],[Country]]="Scotland",CentrepointSourced[[#This Row],[Country]]="Wales"),"Local Authority",CentrepointSourced[[#This Row],[LA type]])</f>
        <v>District</v>
      </c>
      <c r="T406" s="41">
        <f>IF(TRIM(CentrepointSourced[[#This Row],[Presented HS]])="",0,IF(CentrepointSourced[[#This Row],[Presented HS]]="&lt;5",2.5,IF(CentrepointSourced[[#This Row],[Presented HS]]="&lt;10",5,VALUE(TRIM(CentrepointSourced[[#This Row],[Presented HS]])))))</f>
        <v>18</v>
      </c>
      <c r="U406" s="41">
        <f>IF(TRIM(CentrepointSourced[[#This Row],[Assessed HS]])="",0,IF(CentrepointSourced[[#This Row],[Assessed HS]]="&lt;5",2.5,IF(CentrepointSourced[[#This Row],[Assessed HS]]="&lt;10",5,VALUE(TRIM(CentrepointSourced[[#This Row],[Assessed HS]])))))</f>
        <v>18</v>
      </c>
      <c r="V406" s="41">
        <f>IF(TRIM(CentrepointSourced[[#This Row],[Presented CS]])="",0,IF(CentrepointSourced[[#This Row],[Presented CS]]="&lt;5",2.5,IF(CentrepointSourced[[#This Row],[Presented CS]]="&lt;10",5,VALUE(TRIM(CentrepointSourced[[#This Row],[Presented CS]])))))</f>
        <v>0</v>
      </c>
      <c r="W406" s="41">
        <f>IF(TRIM(CentrepointSourced[[#This Row],[Assessed CS]])="",0,IF(CentrepointSourced[[#This Row],[Assessed CS]]="&lt;5",2.5,IF(CentrepointSourced[[#This Row],[Assessed CS]]="&lt;10",5,VALUE(TRIM(CentrepointSourced[[#This Row],[Assessed CS]])))))</f>
        <v>0</v>
      </c>
      <c r="X406" s="106">
        <f>IF(CentrepointSourced[[#This Row],[Age]]="16-17",CentrepointSourced[[#This Row],[Presented HS DQ]],0)</f>
        <v>0</v>
      </c>
      <c r="Y406" s="106">
        <f>IF(CentrepointSourced[[#This Row],[Age]]="16-24",CentrepointSourced[[#This Row],[Presented HS DQ]],0)</f>
        <v>0</v>
      </c>
      <c r="Z406" s="106">
        <f>IF(CentrepointSourced[[#This Row],[Age]]="18-24",CentrepointSourced[[#This Row],[Presented HS DQ]],0)</f>
        <v>18</v>
      </c>
      <c r="AA406" s="106">
        <f>IF(CentrepointSourced[[#This Row],[Age]]="16-17",CentrepointSourced[[#This Row],[Presented CS DQ]],0)</f>
        <v>0</v>
      </c>
      <c r="AB406" s="106">
        <f>IF(CentrepointSourced[[#This Row],[Age]]="16-24",CentrepointSourced[[#This Row],[Presented CS DQ]],0)</f>
        <v>0</v>
      </c>
      <c r="AC406" s="106">
        <f>IF(CentrepointSourced[[#This Row],[Age]]="18-24",CentrepointSourced[[#This Row],[Presented CS DQ]],0)</f>
        <v>0</v>
      </c>
      <c r="AD406" s="107">
        <f>IF(CentrepointSourced[[#This Row],[Age]]="16-17",CentrepointSourced[[#This Row],[Assessed HS DQ]],0)</f>
        <v>0</v>
      </c>
      <c r="AE406" s="107">
        <f>IF(CentrepointSourced[[#This Row],[Age]]="16-24",CentrepointSourced[[#This Row],[Assessed HS DQ]],0)</f>
        <v>0</v>
      </c>
      <c r="AF406" s="107">
        <f>IF(CentrepointSourced[[#This Row],[Age]]="18-24",CentrepointSourced[[#This Row],[Assessed HS DQ]],0)</f>
        <v>18</v>
      </c>
      <c r="AG406" s="107">
        <f>IF(CentrepointSourced[[#This Row],[Age]]="16-17",CentrepointSourced[[#This Row],[Assessed CS DQ]],0)</f>
        <v>0</v>
      </c>
      <c r="AH406" s="107">
        <f>IF(CentrepointSourced[[#This Row],[Age]]="16-24",CentrepointSourced[[#This Row],[Assessed CS DQ]],0)</f>
        <v>0</v>
      </c>
      <c r="AI406" s="107">
        <f>IF(CentrepointSourced[[#This Row],[Age]]="18-24",CentrepointSourced[[#This Row],[Assessed CS DQ]],0)</f>
        <v>0</v>
      </c>
    </row>
    <row r="407" spans="1:35" customFormat="1" ht="13.5" customHeight="1">
      <c r="A407" s="45" t="s">
        <v>40</v>
      </c>
      <c r="B407" s="62" t="s">
        <v>159</v>
      </c>
      <c r="C407" s="45" t="s">
        <v>42</v>
      </c>
      <c r="D407" s="62"/>
      <c r="E407" s="67">
        <v>2013</v>
      </c>
      <c r="F407" s="67" t="s">
        <v>25</v>
      </c>
      <c r="G407" s="67">
        <v>0</v>
      </c>
      <c r="H407" s="68">
        <v>0</v>
      </c>
      <c r="I407" s="67"/>
      <c r="J407" s="45"/>
      <c r="K407" s="45"/>
      <c r="L407" s="45"/>
      <c r="M407" s="45"/>
      <c r="N407" s="45"/>
      <c r="O407" s="45"/>
      <c r="P407" s="45"/>
      <c r="Q407" s="41" t="str">
        <f>IF(CentrepointSourced[[#This Row],[Country]]="Northern Ireland","Northern Ireland",IFERROR(VLOOKUP(CentrepointSourced[[#This Row],[Local Authority]],LKP_LANameDQ[],2,FALSE),CentrepointSourced[[#This Row],[Local Authority]]))</f>
        <v>Fylde</v>
      </c>
      <c r="R407" s="41" t="str">
        <f>IF(CentrepointSourced[[#This Row],[LA type]]="County","",INDEX(ConsolGeog[lad14cd],MATCH(CentrepointSourced[[#This Row],[Local Authority DQ]],ConsolGeog[la_name],0)))</f>
        <v>E07000119</v>
      </c>
      <c r="S407" s="41" t="str">
        <f>IF(OR(CentrepointSourced[[#This Row],[Country]]="Northern Ireland",CentrepointSourced[[#This Row],[Country]]="Scotland",CentrepointSourced[[#This Row],[Country]]="Wales"),"Local Authority",CentrepointSourced[[#This Row],[LA type]])</f>
        <v>District</v>
      </c>
      <c r="T407" s="41">
        <f>IF(TRIM(CentrepointSourced[[#This Row],[Presented HS]])="",0,IF(CentrepointSourced[[#This Row],[Presented HS]]="&lt;5",2.5,IF(CentrepointSourced[[#This Row],[Presented HS]]="&lt;10",5,VALUE(TRIM(CentrepointSourced[[#This Row],[Presented HS]])))))</f>
        <v>0</v>
      </c>
      <c r="U407" s="41">
        <f>IF(TRIM(CentrepointSourced[[#This Row],[Assessed HS]])="",0,IF(CentrepointSourced[[#This Row],[Assessed HS]]="&lt;5",2.5,IF(CentrepointSourced[[#This Row],[Assessed HS]]="&lt;10",5,VALUE(TRIM(CentrepointSourced[[#This Row],[Assessed HS]])))))</f>
        <v>0</v>
      </c>
      <c r="V407" s="41">
        <f>IF(TRIM(CentrepointSourced[[#This Row],[Presented CS]])="",0,IF(CentrepointSourced[[#This Row],[Presented CS]]="&lt;5",2.5,IF(CentrepointSourced[[#This Row],[Presented CS]]="&lt;10",5,VALUE(TRIM(CentrepointSourced[[#This Row],[Presented CS]])))))</f>
        <v>0</v>
      </c>
      <c r="W407" s="41">
        <f>IF(TRIM(CentrepointSourced[[#This Row],[Assessed CS]])="",0,IF(CentrepointSourced[[#This Row],[Assessed CS]]="&lt;5",2.5,IF(CentrepointSourced[[#This Row],[Assessed CS]]="&lt;10",5,VALUE(TRIM(CentrepointSourced[[#This Row],[Assessed CS]])))))</f>
        <v>0</v>
      </c>
      <c r="X407" s="106">
        <f>IF(CentrepointSourced[[#This Row],[Age]]="16-17",CentrepointSourced[[#This Row],[Presented HS DQ]],0)</f>
        <v>0</v>
      </c>
      <c r="Y407" s="106">
        <f>IF(CentrepointSourced[[#This Row],[Age]]="16-24",CentrepointSourced[[#This Row],[Presented HS DQ]],0)</f>
        <v>0</v>
      </c>
      <c r="Z407" s="106">
        <f>IF(CentrepointSourced[[#This Row],[Age]]="18-24",CentrepointSourced[[#This Row],[Presented HS DQ]],0)</f>
        <v>0</v>
      </c>
      <c r="AA407" s="106">
        <f>IF(CentrepointSourced[[#This Row],[Age]]="16-17",CentrepointSourced[[#This Row],[Presented CS DQ]],0)</f>
        <v>0</v>
      </c>
      <c r="AB407" s="106">
        <f>IF(CentrepointSourced[[#This Row],[Age]]="16-24",CentrepointSourced[[#This Row],[Presented CS DQ]],0)</f>
        <v>0</v>
      </c>
      <c r="AC407" s="106">
        <f>IF(CentrepointSourced[[#This Row],[Age]]="18-24",CentrepointSourced[[#This Row],[Presented CS DQ]],0)</f>
        <v>0</v>
      </c>
      <c r="AD407" s="107">
        <f>IF(CentrepointSourced[[#This Row],[Age]]="16-17",CentrepointSourced[[#This Row],[Assessed HS DQ]],0)</f>
        <v>0</v>
      </c>
      <c r="AE407" s="107">
        <f>IF(CentrepointSourced[[#This Row],[Age]]="16-24",CentrepointSourced[[#This Row],[Assessed HS DQ]],0)</f>
        <v>0</v>
      </c>
      <c r="AF407" s="107">
        <f>IF(CentrepointSourced[[#This Row],[Age]]="18-24",CentrepointSourced[[#This Row],[Assessed HS DQ]],0)</f>
        <v>0</v>
      </c>
      <c r="AG407" s="107">
        <f>IF(CentrepointSourced[[#This Row],[Age]]="16-17",CentrepointSourced[[#This Row],[Assessed CS DQ]],0)</f>
        <v>0</v>
      </c>
      <c r="AH407" s="107">
        <f>IF(CentrepointSourced[[#This Row],[Age]]="16-24",CentrepointSourced[[#This Row],[Assessed CS DQ]],0)</f>
        <v>0</v>
      </c>
      <c r="AI407" s="107">
        <f>IF(CentrepointSourced[[#This Row],[Age]]="18-24",CentrepointSourced[[#This Row],[Assessed CS DQ]],0)</f>
        <v>0</v>
      </c>
    </row>
    <row r="408" spans="1:35" customFormat="1" ht="13.5" customHeight="1">
      <c r="A408" s="45" t="s">
        <v>40</v>
      </c>
      <c r="B408" s="62" t="s">
        <v>159</v>
      </c>
      <c r="C408" s="45" t="s">
        <v>42</v>
      </c>
      <c r="D408" s="62"/>
      <c r="E408" s="67">
        <v>2013</v>
      </c>
      <c r="F408" s="67" t="s">
        <v>26</v>
      </c>
      <c r="G408" s="67">
        <v>12</v>
      </c>
      <c r="H408" s="68">
        <v>12</v>
      </c>
      <c r="I408" s="67"/>
      <c r="J408" s="45"/>
      <c r="K408" s="45"/>
      <c r="L408" s="45"/>
      <c r="M408" s="45"/>
      <c r="N408" s="45"/>
      <c r="O408" s="45"/>
      <c r="P408" s="45"/>
      <c r="Q408" s="41" t="str">
        <f>IF(CentrepointSourced[[#This Row],[Country]]="Northern Ireland","Northern Ireland",IFERROR(VLOOKUP(CentrepointSourced[[#This Row],[Local Authority]],LKP_LANameDQ[],2,FALSE),CentrepointSourced[[#This Row],[Local Authority]]))</f>
        <v>Fylde</v>
      </c>
      <c r="R408" s="41" t="str">
        <f>IF(CentrepointSourced[[#This Row],[LA type]]="County","",INDEX(ConsolGeog[lad14cd],MATCH(CentrepointSourced[[#This Row],[Local Authority DQ]],ConsolGeog[la_name],0)))</f>
        <v>E07000119</v>
      </c>
      <c r="S408" s="41" t="str">
        <f>IF(OR(CentrepointSourced[[#This Row],[Country]]="Northern Ireland",CentrepointSourced[[#This Row],[Country]]="Scotland",CentrepointSourced[[#This Row],[Country]]="Wales"),"Local Authority",CentrepointSourced[[#This Row],[LA type]])</f>
        <v>District</v>
      </c>
      <c r="T408" s="41">
        <f>IF(TRIM(CentrepointSourced[[#This Row],[Presented HS]])="",0,IF(CentrepointSourced[[#This Row],[Presented HS]]="&lt;5",2.5,IF(CentrepointSourced[[#This Row],[Presented HS]]="&lt;10",5,VALUE(TRIM(CentrepointSourced[[#This Row],[Presented HS]])))))</f>
        <v>12</v>
      </c>
      <c r="U408" s="41">
        <f>IF(TRIM(CentrepointSourced[[#This Row],[Assessed HS]])="",0,IF(CentrepointSourced[[#This Row],[Assessed HS]]="&lt;5",2.5,IF(CentrepointSourced[[#This Row],[Assessed HS]]="&lt;10",5,VALUE(TRIM(CentrepointSourced[[#This Row],[Assessed HS]])))))</f>
        <v>12</v>
      </c>
      <c r="V408" s="41">
        <f>IF(TRIM(CentrepointSourced[[#This Row],[Presented CS]])="",0,IF(CentrepointSourced[[#This Row],[Presented CS]]="&lt;5",2.5,IF(CentrepointSourced[[#This Row],[Presented CS]]="&lt;10",5,VALUE(TRIM(CentrepointSourced[[#This Row],[Presented CS]])))))</f>
        <v>0</v>
      </c>
      <c r="W408" s="41">
        <f>IF(TRIM(CentrepointSourced[[#This Row],[Assessed CS]])="",0,IF(CentrepointSourced[[#This Row],[Assessed CS]]="&lt;5",2.5,IF(CentrepointSourced[[#This Row],[Assessed CS]]="&lt;10",5,VALUE(TRIM(CentrepointSourced[[#This Row],[Assessed CS]])))))</f>
        <v>0</v>
      </c>
      <c r="X408" s="106">
        <f>IF(CentrepointSourced[[#This Row],[Age]]="16-17",CentrepointSourced[[#This Row],[Presented HS DQ]],0)</f>
        <v>0</v>
      </c>
      <c r="Y408" s="106">
        <f>IF(CentrepointSourced[[#This Row],[Age]]="16-24",CentrepointSourced[[#This Row],[Presented HS DQ]],0)</f>
        <v>0</v>
      </c>
      <c r="Z408" s="106">
        <f>IF(CentrepointSourced[[#This Row],[Age]]="18-24",CentrepointSourced[[#This Row],[Presented HS DQ]],0)</f>
        <v>12</v>
      </c>
      <c r="AA408" s="106">
        <f>IF(CentrepointSourced[[#This Row],[Age]]="16-17",CentrepointSourced[[#This Row],[Presented CS DQ]],0)</f>
        <v>0</v>
      </c>
      <c r="AB408" s="106">
        <f>IF(CentrepointSourced[[#This Row],[Age]]="16-24",CentrepointSourced[[#This Row],[Presented CS DQ]],0)</f>
        <v>0</v>
      </c>
      <c r="AC408" s="106">
        <f>IF(CentrepointSourced[[#This Row],[Age]]="18-24",CentrepointSourced[[#This Row],[Presented CS DQ]],0)</f>
        <v>0</v>
      </c>
      <c r="AD408" s="107">
        <f>IF(CentrepointSourced[[#This Row],[Age]]="16-17",CentrepointSourced[[#This Row],[Assessed HS DQ]],0)</f>
        <v>0</v>
      </c>
      <c r="AE408" s="107">
        <f>IF(CentrepointSourced[[#This Row],[Age]]="16-24",CentrepointSourced[[#This Row],[Assessed HS DQ]],0)</f>
        <v>0</v>
      </c>
      <c r="AF408" s="107">
        <f>IF(CentrepointSourced[[#This Row],[Age]]="18-24",CentrepointSourced[[#This Row],[Assessed HS DQ]],0)</f>
        <v>12</v>
      </c>
      <c r="AG408" s="107">
        <f>IF(CentrepointSourced[[#This Row],[Age]]="16-17",CentrepointSourced[[#This Row],[Assessed CS DQ]],0)</f>
        <v>0</v>
      </c>
      <c r="AH408" s="107">
        <f>IF(CentrepointSourced[[#This Row],[Age]]="16-24",CentrepointSourced[[#This Row],[Assessed CS DQ]],0)</f>
        <v>0</v>
      </c>
      <c r="AI408" s="107">
        <f>IF(CentrepointSourced[[#This Row],[Age]]="18-24",CentrepointSourced[[#This Row],[Assessed CS DQ]],0)</f>
        <v>0</v>
      </c>
    </row>
    <row r="409" spans="1:35" customFormat="1" ht="13.5" customHeight="1">
      <c r="A409" s="45" t="s">
        <v>40</v>
      </c>
      <c r="B409" s="62" t="s">
        <v>159</v>
      </c>
      <c r="C409" s="45" t="s">
        <v>42</v>
      </c>
      <c r="D409" s="62"/>
      <c r="E409" s="67">
        <v>2014</v>
      </c>
      <c r="F409" s="67" t="s">
        <v>25</v>
      </c>
      <c r="G409" s="67">
        <v>2</v>
      </c>
      <c r="H409" s="68">
        <v>2</v>
      </c>
      <c r="I409" s="67"/>
      <c r="J409" s="45"/>
      <c r="K409" s="45"/>
      <c r="L409" s="45"/>
      <c r="M409" s="45"/>
      <c r="N409" s="45"/>
      <c r="O409" s="45"/>
      <c r="P409" s="45"/>
      <c r="Q409" s="41" t="str">
        <f>IF(CentrepointSourced[[#This Row],[Country]]="Northern Ireland","Northern Ireland",IFERROR(VLOOKUP(CentrepointSourced[[#This Row],[Local Authority]],LKP_LANameDQ[],2,FALSE),CentrepointSourced[[#This Row],[Local Authority]]))</f>
        <v>Fylde</v>
      </c>
      <c r="R409" s="41" t="str">
        <f>IF(CentrepointSourced[[#This Row],[LA type]]="County","",INDEX(ConsolGeog[lad14cd],MATCH(CentrepointSourced[[#This Row],[Local Authority DQ]],ConsolGeog[la_name],0)))</f>
        <v>E07000119</v>
      </c>
      <c r="S409" s="41" t="str">
        <f>IF(OR(CentrepointSourced[[#This Row],[Country]]="Northern Ireland",CentrepointSourced[[#This Row],[Country]]="Scotland",CentrepointSourced[[#This Row],[Country]]="Wales"),"Local Authority",CentrepointSourced[[#This Row],[LA type]])</f>
        <v>District</v>
      </c>
      <c r="T409" s="41">
        <f>IF(TRIM(CentrepointSourced[[#This Row],[Presented HS]])="",0,IF(CentrepointSourced[[#This Row],[Presented HS]]="&lt;5",2.5,IF(CentrepointSourced[[#This Row],[Presented HS]]="&lt;10",5,VALUE(TRIM(CentrepointSourced[[#This Row],[Presented HS]])))))</f>
        <v>2</v>
      </c>
      <c r="U409" s="41">
        <f>IF(TRIM(CentrepointSourced[[#This Row],[Assessed HS]])="",0,IF(CentrepointSourced[[#This Row],[Assessed HS]]="&lt;5",2.5,IF(CentrepointSourced[[#This Row],[Assessed HS]]="&lt;10",5,VALUE(TRIM(CentrepointSourced[[#This Row],[Assessed HS]])))))</f>
        <v>2</v>
      </c>
      <c r="V409" s="41">
        <f>IF(TRIM(CentrepointSourced[[#This Row],[Presented CS]])="",0,IF(CentrepointSourced[[#This Row],[Presented CS]]="&lt;5",2.5,IF(CentrepointSourced[[#This Row],[Presented CS]]="&lt;10",5,VALUE(TRIM(CentrepointSourced[[#This Row],[Presented CS]])))))</f>
        <v>0</v>
      </c>
      <c r="W409" s="41">
        <f>IF(TRIM(CentrepointSourced[[#This Row],[Assessed CS]])="",0,IF(CentrepointSourced[[#This Row],[Assessed CS]]="&lt;5",2.5,IF(CentrepointSourced[[#This Row],[Assessed CS]]="&lt;10",5,VALUE(TRIM(CentrepointSourced[[#This Row],[Assessed CS]])))))</f>
        <v>0</v>
      </c>
      <c r="X409" s="106">
        <f>IF(CentrepointSourced[[#This Row],[Age]]="16-17",CentrepointSourced[[#This Row],[Presented HS DQ]],0)</f>
        <v>2</v>
      </c>
      <c r="Y409" s="106">
        <f>IF(CentrepointSourced[[#This Row],[Age]]="16-24",CentrepointSourced[[#This Row],[Presented HS DQ]],0)</f>
        <v>0</v>
      </c>
      <c r="Z409" s="106">
        <f>IF(CentrepointSourced[[#This Row],[Age]]="18-24",CentrepointSourced[[#This Row],[Presented HS DQ]],0)</f>
        <v>0</v>
      </c>
      <c r="AA409" s="106">
        <f>IF(CentrepointSourced[[#This Row],[Age]]="16-17",CentrepointSourced[[#This Row],[Presented CS DQ]],0)</f>
        <v>0</v>
      </c>
      <c r="AB409" s="106">
        <f>IF(CentrepointSourced[[#This Row],[Age]]="16-24",CentrepointSourced[[#This Row],[Presented CS DQ]],0)</f>
        <v>0</v>
      </c>
      <c r="AC409" s="106">
        <f>IF(CentrepointSourced[[#This Row],[Age]]="18-24",CentrepointSourced[[#This Row],[Presented CS DQ]],0)</f>
        <v>0</v>
      </c>
      <c r="AD409" s="107">
        <f>IF(CentrepointSourced[[#This Row],[Age]]="16-17",CentrepointSourced[[#This Row],[Assessed HS DQ]],0)</f>
        <v>2</v>
      </c>
      <c r="AE409" s="107">
        <f>IF(CentrepointSourced[[#This Row],[Age]]="16-24",CentrepointSourced[[#This Row],[Assessed HS DQ]],0)</f>
        <v>0</v>
      </c>
      <c r="AF409" s="107">
        <f>IF(CentrepointSourced[[#This Row],[Age]]="18-24",CentrepointSourced[[#This Row],[Assessed HS DQ]],0)</f>
        <v>0</v>
      </c>
      <c r="AG409" s="107">
        <f>IF(CentrepointSourced[[#This Row],[Age]]="16-17",CentrepointSourced[[#This Row],[Assessed CS DQ]],0)</f>
        <v>0</v>
      </c>
      <c r="AH409" s="107">
        <f>IF(CentrepointSourced[[#This Row],[Age]]="16-24",CentrepointSourced[[#This Row],[Assessed CS DQ]],0)</f>
        <v>0</v>
      </c>
      <c r="AI409" s="107">
        <f>IF(CentrepointSourced[[#This Row],[Age]]="18-24",CentrepointSourced[[#This Row],[Assessed CS DQ]],0)</f>
        <v>0</v>
      </c>
    </row>
    <row r="410" spans="1:35" customFormat="1" ht="13.5" customHeight="1">
      <c r="A410" s="45" t="s">
        <v>40</v>
      </c>
      <c r="B410" s="62" t="s">
        <v>159</v>
      </c>
      <c r="C410" s="45" t="s">
        <v>42</v>
      </c>
      <c r="D410" s="62"/>
      <c r="E410" s="67">
        <v>2014</v>
      </c>
      <c r="F410" s="67" t="s">
        <v>26</v>
      </c>
      <c r="G410" s="67">
        <v>31</v>
      </c>
      <c r="H410" s="68">
        <v>31</v>
      </c>
      <c r="I410" s="67"/>
      <c r="J410" s="45"/>
      <c r="K410" s="45"/>
      <c r="L410" s="45"/>
      <c r="M410" s="45"/>
      <c r="N410" s="45"/>
      <c r="O410" s="45"/>
      <c r="P410" s="45"/>
      <c r="Q410" s="41" t="str">
        <f>IF(CentrepointSourced[[#This Row],[Country]]="Northern Ireland","Northern Ireland",IFERROR(VLOOKUP(CentrepointSourced[[#This Row],[Local Authority]],LKP_LANameDQ[],2,FALSE),CentrepointSourced[[#This Row],[Local Authority]]))</f>
        <v>Fylde</v>
      </c>
      <c r="R410" s="41" t="str">
        <f>IF(CentrepointSourced[[#This Row],[LA type]]="County","",INDEX(ConsolGeog[lad14cd],MATCH(CentrepointSourced[[#This Row],[Local Authority DQ]],ConsolGeog[la_name],0)))</f>
        <v>E07000119</v>
      </c>
      <c r="S410" s="41" t="str">
        <f>IF(OR(CentrepointSourced[[#This Row],[Country]]="Northern Ireland",CentrepointSourced[[#This Row],[Country]]="Scotland",CentrepointSourced[[#This Row],[Country]]="Wales"),"Local Authority",CentrepointSourced[[#This Row],[LA type]])</f>
        <v>District</v>
      </c>
      <c r="T410" s="41">
        <f>IF(TRIM(CentrepointSourced[[#This Row],[Presented HS]])="",0,IF(CentrepointSourced[[#This Row],[Presented HS]]="&lt;5",2.5,IF(CentrepointSourced[[#This Row],[Presented HS]]="&lt;10",5,VALUE(TRIM(CentrepointSourced[[#This Row],[Presented HS]])))))</f>
        <v>31</v>
      </c>
      <c r="U410" s="41">
        <f>IF(TRIM(CentrepointSourced[[#This Row],[Assessed HS]])="",0,IF(CentrepointSourced[[#This Row],[Assessed HS]]="&lt;5",2.5,IF(CentrepointSourced[[#This Row],[Assessed HS]]="&lt;10",5,VALUE(TRIM(CentrepointSourced[[#This Row],[Assessed HS]])))))</f>
        <v>31</v>
      </c>
      <c r="V410" s="41">
        <f>IF(TRIM(CentrepointSourced[[#This Row],[Presented CS]])="",0,IF(CentrepointSourced[[#This Row],[Presented CS]]="&lt;5",2.5,IF(CentrepointSourced[[#This Row],[Presented CS]]="&lt;10",5,VALUE(TRIM(CentrepointSourced[[#This Row],[Presented CS]])))))</f>
        <v>0</v>
      </c>
      <c r="W410" s="41">
        <f>IF(TRIM(CentrepointSourced[[#This Row],[Assessed CS]])="",0,IF(CentrepointSourced[[#This Row],[Assessed CS]]="&lt;5",2.5,IF(CentrepointSourced[[#This Row],[Assessed CS]]="&lt;10",5,VALUE(TRIM(CentrepointSourced[[#This Row],[Assessed CS]])))))</f>
        <v>0</v>
      </c>
      <c r="X410" s="106">
        <f>IF(CentrepointSourced[[#This Row],[Age]]="16-17",CentrepointSourced[[#This Row],[Presented HS DQ]],0)</f>
        <v>0</v>
      </c>
      <c r="Y410" s="106">
        <f>IF(CentrepointSourced[[#This Row],[Age]]="16-24",CentrepointSourced[[#This Row],[Presented HS DQ]],0)</f>
        <v>0</v>
      </c>
      <c r="Z410" s="106">
        <f>IF(CentrepointSourced[[#This Row],[Age]]="18-24",CentrepointSourced[[#This Row],[Presented HS DQ]],0)</f>
        <v>31</v>
      </c>
      <c r="AA410" s="106">
        <f>IF(CentrepointSourced[[#This Row],[Age]]="16-17",CentrepointSourced[[#This Row],[Presented CS DQ]],0)</f>
        <v>0</v>
      </c>
      <c r="AB410" s="106">
        <f>IF(CentrepointSourced[[#This Row],[Age]]="16-24",CentrepointSourced[[#This Row],[Presented CS DQ]],0)</f>
        <v>0</v>
      </c>
      <c r="AC410" s="106">
        <f>IF(CentrepointSourced[[#This Row],[Age]]="18-24",CentrepointSourced[[#This Row],[Presented CS DQ]],0)</f>
        <v>0</v>
      </c>
      <c r="AD410" s="107">
        <f>IF(CentrepointSourced[[#This Row],[Age]]="16-17",CentrepointSourced[[#This Row],[Assessed HS DQ]],0)</f>
        <v>0</v>
      </c>
      <c r="AE410" s="107">
        <f>IF(CentrepointSourced[[#This Row],[Age]]="16-24",CentrepointSourced[[#This Row],[Assessed HS DQ]],0)</f>
        <v>0</v>
      </c>
      <c r="AF410" s="107">
        <f>IF(CentrepointSourced[[#This Row],[Age]]="18-24",CentrepointSourced[[#This Row],[Assessed HS DQ]],0)</f>
        <v>31</v>
      </c>
      <c r="AG410" s="107">
        <f>IF(CentrepointSourced[[#This Row],[Age]]="16-17",CentrepointSourced[[#This Row],[Assessed CS DQ]],0)</f>
        <v>0</v>
      </c>
      <c r="AH410" s="107">
        <f>IF(CentrepointSourced[[#This Row],[Age]]="16-24",CentrepointSourced[[#This Row],[Assessed CS DQ]],0)</f>
        <v>0</v>
      </c>
      <c r="AI410" s="107">
        <f>IF(CentrepointSourced[[#This Row],[Age]]="18-24",CentrepointSourced[[#This Row],[Assessed CS DQ]],0)</f>
        <v>0</v>
      </c>
    </row>
    <row r="411" spans="1:35" customFormat="1" ht="13.5" customHeight="1">
      <c r="A411" s="45" t="s">
        <v>40</v>
      </c>
      <c r="B411" s="62" t="s">
        <v>235</v>
      </c>
      <c r="C411" s="45" t="s">
        <v>42</v>
      </c>
      <c r="D411" s="62"/>
      <c r="E411" s="67">
        <v>2012</v>
      </c>
      <c r="F411" s="67" t="s">
        <v>25</v>
      </c>
      <c r="G411" s="67">
        <v>11</v>
      </c>
      <c r="H411" s="68">
        <v>0</v>
      </c>
      <c r="I411" s="67">
        <v>0</v>
      </c>
      <c r="J411" s="45"/>
      <c r="K411" s="45"/>
      <c r="L411" s="45"/>
      <c r="M411" s="45"/>
      <c r="N411" s="45"/>
      <c r="O411" s="45"/>
      <c r="P411" s="45"/>
      <c r="Q411" s="41" t="str">
        <f>IF(CentrepointSourced[[#This Row],[Country]]="Northern Ireland","Northern Ireland",IFERROR(VLOOKUP(CentrepointSourced[[#This Row],[Local Authority]],LKP_LANameDQ[],2,FALSE),CentrepointSourced[[#This Row],[Local Authority]]))</f>
        <v>Gedling</v>
      </c>
      <c r="R411" s="41" t="str">
        <f>IF(CentrepointSourced[[#This Row],[LA type]]="County","",INDEX(ConsolGeog[lad14cd],MATCH(CentrepointSourced[[#This Row],[Local Authority DQ]],ConsolGeog[la_name],0)))</f>
        <v>E07000173</v>
      </c>
      <c r="S411" s="41" t="str">
        <f>IF(OR(CentrepointSourced[[#This Row],[Country]]="Northern Ireland",CentrepointSourced[[#This Row],[Country]]="Scotland",CentrepointSourced[[#This Row],[Country]]="Wales"),"Local Authority",CentrepointSourced[[#This Row],[LA type]])</f>
        <v>District</v>
      </c>
      <c r="T411" s="41">
        <f>IF(TRIM(CentrepointSourced[[#This Row],[Presented HS]])="",0,IF(CentrepointSourced[[#This Row],[Presented HS]]="&lt;5",2.5,IF(CentrepointSourced[[#This Row],[Presented HS]]="&lt;10",5,VALUE(TRIM(CentrepointSourced[[#This Row],[Presented HS]])))))</f>
        <v>11</v>
      </c>
      <c r="U411" s="41">
        <f>IF(TRIM(CentrepointSourced[[#This Row],[Assessed HS]])="",0,IF(CentrepointSourced[[#This Row],[Assessed HS]]="&lt;5",2.5,IF(CentrepointSourced[[#This Row],[Assessed HS]]="&lt;10",5,VALUE(TRIM(CentrepointSourced[[#This Row],[Assessed HS]])))))</f>
        <v>0</v>
      </c>
      <c r="V411" s="41">
        <f>IF(TRIM(CentrepointSourced[[#This Row],[Presented CS]])="",0,IF(CentrepointSourced[[#This Row],[Presented CS]]="&lt;5",2.5,IF(CentrepointSourced[[#This Row],[Presented CS]]="&lt;10",5,VALUE(TRIM(CentrepointSourced[[#This Row],[Presented CS]])))))</f>
        <v>0</v>
      </c>
      <c r="W411" s="41">
        <f>IF(TRIM(CentrepointSourced[[#This Row],[Assessed CS]])="",0,IF(CentrepointSourced[[#This Row],[Assessed CS]]="&lt;5",2.5,IF(CentrepointSourced[[#This Row],[Assessed CS]]="&lt;10",5,VALUE(TRIM(CentrepointSourced[[#This Row],[Assessed CS]])))))</f>
        <v>0</v>
      </c>
      <c r="X411" s="106">
        <f>IF(CentrepointSourced[[#This Row],[Age]]="16-17",CentrepointSourced[[#This Row],[Presented HS DQ]],0)</f>
        <v>11</v>
      </c>
      <c r="Y411" s="106">
        <f>IF(CentrepointSourced[[#This Row],[Age]]="16-24",CentrepointSourced[[#This Row],[Presented HS DQ]],0)</f>
        <v>0</v>
      </c>
      <c r="Z411" s="106">
        <f>IF(CentrepointSourced[[#This Row],[Age]]="18-24",CentrepointSourced[[#This Row],[Presented HS DQ]],0)</f>
        <v>0</v>
      </c>
      <c r="AA411" s="106">
        <f>IF(CentrepointSourced[[#This Row],[Age]]="16-17",CentrepointSourced[[#This Row],[Presented CS DQ]],0)</f>
        <v>0</v>
      </c>
      <c r="AB411" s="106">
        <f>IF(CentrepointSourced[[#This Row],[Age]]="16-24",CentrepointSourced[[#This Row],[Presented CS DQ]],0)</f>
        <v>0</v>
      </c>
      <c r="AC411" s="106">
        <f>IF(CentrepointSourced[[#This Row],[Age]]="18-24",CentrepointSourced[[#This Row],[Presented CS DQ]],0)</f>
        <v>0</v>
      </c>
      <c r="AD411" s="107">
        <f>IF(CentrepointSourced[[#This Row],[Age]]="16-17",CentrepointSourced[[#This Row],[Assessed HS DQ]],0)</f>
        <v>0</v>
      </c>
      <c r="AE411" s="107">
        <f>IF(CentrepointSourced[[#This Row],[Age]]="16-24",CentrepointSourced[[#This Row],[Assessed HS DQ]],0)</f>
        <v>0</v>
      </c>
      <c r="AF411" s="107">
        <f>IF(CentrepointSourced[[#This Row],[Age]]="18-24",CentrepointSourced[[#This Row],[Assessed HS DQ]],0)</f>
        <v>0</v>
      </c>
      <c r="AG411" s="107">
        <f>IF(CentrepointSourced[[#This Row],[Age]]="16-17",CentrepointSourced[[#This Row],[Assessed CS DQ]],0)</f>
        <v>0</v>
      </c>
      <c r="AH411" s="107">
        <f>IF(CentrepointSourced[[#This Row],[Age]]="16-24",CentrepointSourced[[#This Row],[Assessed CS DQ]],0)</f>
        <v>0</v>
      </c>
      <c r="AI411" s="107">
        <f>IF(CentrepointSourced[[#This Row],[Age]]="18-24",CentrepointSourced[[#This Row],[Assessed CS DQ]],0)</f>
        <v>0</v>
      </c>
    </row>
    <row r="412" spans="1:35" customFormat="1" ht="13.5" customHeight="1">
      <c r="A412" s="45" t="s">
        <v>40</v>
      </c>
      <c r="B412" s="62" t="s">
        <v>235</v>
      </c>
      <c r="C412" s="45" t="s">
        <v>42</v>
      </c>
      <c r="D412" s="62"/>
      <c r="E412" s="67">
        <v>2012</v>
      </c>
      <c r="F412" s="67" t="s">
        <v>26</v>
      </c>
      <c r="G412" s="67">
        <v>63</v>
      </c>
      <c r="H412" s="68">
        <v>31</v>
      </c>
      <c r="I412" s="67">
        <v>23</v>
      </c>
      <c r="J412" s="45"/>
      <c r="K412" s="45"/>
      <c r="L412" s="45"/>
      <c r="M412" s="45"/>
      <c r="N412" s="45"/>
      <c r="O412" s="45"/>
      <c r="P412" s="45"/>
      <c r="Q412" s="41" t="str">
        <f>IF(CentrepointSourced[[#This Row],[Country]]="Northern Ireland","Northern Ireland",IFERROR(VLOOKUP(CentrepointSourced[[#This Row],[Local Authority]],LKP_LANameDQ[],2,FALSE),CentrepointSourced[[#This Row],[Local Authority]]))</f>
        <v>Gedling</v>
      </c>
      <c r="R412" s="41" t="str">
        <f>IF(CentrepointSourced[[#This Row],[LA type]]="County","",INDEX(ConsolGeog[lad14cd],MATCH(CentrepointSourced[[#This Row],[Local Authority DQ]],ConsolGeog[la_name],0)))</f>
        <v>E07000173</v>
      </c>
      <c r="S412" s="41" t="str">
        <f>IF(OR(CentrepointSourced[[#This Row],[Country]]="Northern Ireland",CentrepointSourced[[#This Row],[Country]]="Scotland",CentrepointSourced[[#This Row],[Country]]="Wales"),"Local Authority",CentrepointSourced[[#This Row],[LA type]])</f>
        <v>District</v>
      </c>
      <c r="T412" s="41">
        <f>IF(TRIM(CentrepointSourced[[#This Row],[Presented HS]])="",0,IF(CentrepointSourced[[#This Row],[Presented HS]]="&lt;5",2.5,IF(CentrepointSourced[[#This Row],[Presented HS]]="&lt;10",5,VALUE(TRIM(CentrepointSourced[[#This Row],[Presented HS]])))))</f>
        <v>63</v>
      </c>
      <c r="U412" s="41">
        <f>IF(TRIM(CentrepointSourced[[#This Row],[Assessed HS]])="",0,IF(CentrepointSourced[[#This Row],[Assessed HS]]="&lt;5",2.5,IF(CentrepointSourced[[#This Row],[Assessed HS]]="&lt;10",5,VALUE(TRIM(CentrepointSourced[[#This Row],[Assessed HS]])))))</f>
        <v>31</v>
      </c>
      <c r="V412" s="41">
        <f>IF(TRIM(CentrepointSourced[[#This Row],[Presented CS]])="",0,IF(CentrepointSourced[[#This Row],[Presented CS]]="&lt;5",2.5,IF(CentrepointSourced[[#This Row],[Presented CS]]="&lt;10",5,VALUE(TRIM(CentrepointSourced[[#This Row],[Presented CS]])))))</f>
        <v>0</v>
      </c>
      <c r="W412" s="41">
        <f>IF(TRIM(CentrepointSourced[[#This Row],[Assessed CS]])="",0,IF(CentrepointSourced[[#This Row],[Assessed CS]]="&lt;5",2.5,IF(CentrepointSourced[[#This Row],[Assessed CS]]="&lt;10",5,VALUE(TRIM(CentrepointSourced[[#This Row],[Assessed CS]])))))</f>
        <v>0</v>
      </c>
      <c r="X412" s="106">
        <f>IF(CentrepointSourced[[#This Row],[Age]]="16-17",CentrepointSourced[[#This Row],[Presented HS DQ]],0)</f>
        <v>0</v>
      </c>
      <c r="Y412" s="106">
        <f>IF(CentrepointSourced[[#This Row],[Age]]="16-24",CentrepointSourced[[#This Row],[Presented HS DQ]],0)</f>
        <v>0</v>
      </c>
      <c r="Z412" s="106">
        <f>IF(CentrepointSourced[[#This Row],[Age]]="18-24",CentrepointSourced[[#This Row],[Presented HS DQ]],0)</f>
        <v>63</v>
      </c>
      <c r="AA412" s="106">
        <f>IF(CentrepointSourced[[#This Row],[Age]]="16-17",CentrepointSourced[[#This Row],[Presented CS DQ]],0)</f>
        <v>0</v>
      </c>
      <c r="AB412" s="106">
        <f>IF(CentrepointSourced[[#This Row],[Age]]="16-24",CentrepointSourced[[#This Row],[Presented CS DQ]],0)</f>
        <v>0</v>
      </c>
      <c r="AC412" s="106">
        <f>IF(CentrepointSourced[[#This Row],[Age]]="18-24",CentrepointSourced[[#This Row],[Presented CS DQ]],0)</f>
        <v>0</v>
      </c>
      <c r="AD412" s="107">
        <f>IF(CentrepointSourced[[#This Row],[Age]]="16-17",CentrepointSourced[[#This Row],[Assessed HS DQ]],0)</f>
        <v>0</v>
      </c>
      <c r="AE412" s="107">
        <f>IF(CentrepointSourced[[#This Row],[Age]]="16-24",CentrepointSourced[[#This Row],[Assessed HS DQ]],0)</f>
        <v>0</v>
      </c>
      <c r="AF412" s="107">
        <f>IF(CentrepointSourced[[#This Row],[Age]]="18-24",CentrepointSourced[[#This Row],[Assessed HS DQ]],0)</f>
        <v>31</v>
      </c>
      <c r="AG412" s="107">
        <f>IF(CentrepointSourced[[#This Row],[Age]]="16-17",CentrepointSourced[[#This Row],[Assessed CS DQ]],0)</f>
        <v>0</v>
      </c>
      <c r="AH412" s="107">
        <f>IF(CentrepointSourced[[#This Row],[Age]]="16-24",CentrepointSourced[[#This Row],[Assessed CS DQ]],0)</f>
        <v>0</v>
      </c>
      <c r="AI412" s="107">
        <f>IF(CentrepointSourced[[#This Row],[Age]]="18-24",CentrepointSourced[[#This Row],[Assessed CS DQ]],0)</f>
        <v>0</v>
      </c>
    </row>
    <row r="413" spans="1:35" customFormat="1" ht="13.5" customHeight="1">
      <c r="A413" s="45" t="s">
        <v>40</v>
      </c>
      <c r="B413" s="62" t="s">
        <v>235</v>
      </c>
      <c r="C413" s="45" t="s">
        <v>42</v>
      </c>
      <c r="D413" s="62"/>
      <c r="E413" s="67">
        <v>2013</v>
      </c>
      <c r="F413" s="67" t="s">
        <v>25</v>
      </c>
      <c r="G413" s="67">
        <v>5</v>
      </c>
      <c r="H413" s="68">
        <v>2</v>
      </c>
      <c r="I413" s="67">
        <v>2</v>
      </c>
      <c r="J413" s="45"/>
      <c r="K413" s="45"/>
      <c r="L413" s="45"/>
      <c r="M413" s="45"/>
      <c r="N413" s="45"/>
      <c r="O413" s="45"/>
      <c r="P413" s="45"/>
      <c r="Q413" s="41" t="str">
        <f>IF(CentrepointSourced[[#This Row],[Country]]="Northern Ireland","Northern Ireland",IFERROR(VLOOKUP(CentrepointSourced[[#This Row],[Local Authority]],LKP_LANameDQ[],2,FALSE),CentrepointSourced[[#This Row],[Local Authority]]))</f>
        <v>Gedling</v>
      </c>
      <c r="R413" s="41" t="str">
        <f>IF(CentrepointSourced[[#This Row],[LA type]]="County","",INDEX(ConsolGeog[lad14cd],MATCH(CentrepointSourced[[#This Row],[Local Authority DQ]],ConsolGeog[la_name],0)))</f>
        <v>E07000173</v>
      </c>
      <c r="S413" s="41" t="str">
        <f>IF(OR(CentrepointSourced[[#This Row],[Country]]="Northern Ireland",CentrepointSourced[[#This Row],[Country]]="Scotland",CentrepointSourced[[#This Row],[Country]]="Wales"),"Local Authority",CentrepointSourced[[#This Row],[LA type]])</f>
        <v>District</v>
      </c>
      <c r="T413" s="41">
        <f>IF(TRIM(CentrepointSourced[[#This Row],[Presented HS]])="",0,IF(CentrepointSourced[[#This Row],[Presented HS]]="&lt;5",2.5,IF(CentrepointSourced[[#This Row],[Presented HS]]="&lt;10",5,VALUE(TRIM(CentrepointSourced[[#This Row],[Presented HS]])))))</f>
        <v>5</v>
      </c>
      <c r="U413" s="41">
        <f>IF(TRIM(CentrepointSourced[[#This Row],[Assessed HS]])="",0,IF(CentrepointSourced[[#This Row],[Assessed HS]]="&lt;5",2.5,IF(CentrepointSourced[[#This Row],[Assessed HS]]="&lt;10",5,VALUE(TRIM(CentrepointSourced[[#This Row],[Assessed HS]])))))</f>
        <v>2</v>
      </c>
      <c r="V413" s="41">
        <f>IF(TRIM(CentrepointSourced[[#This Row],[Presented CS]])="",0,IF(CentrepointSourced[[#This Row],[Presented CS]]="&lt;5",2.5,IF(CentrepointSourced[[#This Row],[Presented CS]]="&lt;10",5,VALUE(TRIM(CentrepointSourced[[#This Row],[Presented CS]])))))</f>
        <v>0</v>
      </c>
      <c r="W413" s="41">
        <f>IF(TRIM(CentrepointSourced[[#This Row],[Assessed CS]])="",0,IF(CentrepointSourced[[#This Row],[Assessed CS]]="&lt;5",2.5,IF(CentrepointSourced[[#This Row],[Assessed CS]]="&lt;10",5,VALUE(TRIM(CentrepointSourced[[#This Row],[Assessed CS]])))))</f>
        <v>0</v>
      </c>
      <c r="X413" s="106">
        <f>IF(CentrepointSourced[[#This Row],[Age]]="16-17",CentrepointSourced[[#This Row],[Presented HS DQ]],0)</f>
        <v>5</v>
      </c>
      <c r="Y413" s="106">
        <f>IF(CentrepointSourced[[#This Row],[Age]]="16-24",CentrepointSourced[[#This Row],[Presented HS DQ]],0)</f>
        <v>0</v>
      </c>
      <c r="Z413" s="106">
        <f>IF(CentrepointSourced[[#This Row],[Age]]="18-24",CentrepointSourced[[#This Row],[Presented HS DQ]],0)</f>
        <v>0</v>
      </c>
      <c r="AA413" s="106">
        <f>IF(CentrepointSourced[[#This Row],[Age]]="16-17",CentrepointSourced[[#This Row],[Presented CS DQ]],0)</f>
        <v>0</v>
      </c>
      <c r="AB413" s="106">
        <f>IF(CentrepointSourced[[#This Row],[Age]]="16-24",CentrepointSourced[[#This Row],[Presented CS DQ]],0)</f>
        <v>0</v>
      </c>
      <c r="AC413" s="106">
        <f>IF(CentrepointSourced[[#This Row],[Age]]="18-24",CentrepointSourced[[#This Row],[Presented CS DQ]],0)</f>
        <v>0</v>
      </c>
      <c r="AD413" s="107">
        <f>IF(CentrepointSourced[[#This Row],[Age]]="16-17",CentrepointSourced[[#This Row],[Assessed HS DQ]],0)</f>
        <v>2</v>
      </c>
      <c r="AE413" s="107">
        <f>IF(CentrepointSourced[[#This Row],[Age]]="16-24",CentrepointSourced[[#This Row],[Assessed HS DQ]],0)</f>
        <v>0</v>
      </c>
      <c r="AF413" s="107">
        <f>IF(CentrepointSourced[[#This Row],[Age]]="18-24",CentrepointSourced[[#This Row],[Assessed HS DQ]],0)</f>
        <v>0</v>
      </c>
      <c r="AG413" s="107">
        <f>IF(CentrepointSourced[[#This Row],[Age]]="16-17",CentrepointSourced[[#This Row],[Assessed CS DQ]],0)</f>
        <v>0</v>
      </c>
      <c r="AH413" s="107">
        <f>IF(CentrepointSourced[[#This Row],[Age]]="16-24",CentrepointSourced[[#This Row],[Assessed CS DQ]],0)</f>
        <v>0</v>
      </c>
      <c r="AI413" s="107">
        <f>IF(CentrepointSourced[[#This Row],[Age]]="18-24",CentrepointSourced[[#This Row],[Assessed CS DQ]],0)</f>
        <v>0</v>
      </c>
    </row>
    <row r="414" spans="1:35" customFormat="1" ht="13.5" customHeight="1">
      <c r="A414" s="45" t="s">
        <v>40</v>
      </c>
      <c r="B414" s="62" t="s">
        <v>235</v>
      </c>
      <c r="C414" s="45" t="s">
        <v>42</v>
      </c>
      <c r="D414" s="62"/>
      <c r="E414" s="67">
        <v>2013</v>
      </c>
      <c r="F414" s="67" t="s">
        <v>26</v>
      </c>
      <c r="G414" s="67">
        <v>52</v>
      </c>
      <c r="H414" s="68">
        <v>28</v>
      </c>
      <c r="I414" s="67">
        <v>15</v>
      </c>
      <c r="J414" s="45"/>
      <c r="K414" s="45"/>
      <c r="L414" s="45"/>
      <c r="M414" s="45"/>
      <c r="N414" s="45"/>
      <c r="O414" s="45"/>
      <c r="P414" s="45"/>
      <c r="Q414" s="41" t="str">
        <f>IF(CentrepointSourced[[#This Row],[Country]]="Northern Ireland","Northern Ireland",IFERROR(VLOOKUP(CentrepointSourced[[#This Row],[Local Authority]],LKP_LANameDQ[],2,FALSE),CentrepointSourced[[#This Row],[Local Authority]]))</f>
        <v>Gedling</v>
      </c>
      <c r="R414" s="41" t="str">
        <f>IF(CentrepointSourced[[#This Row],[LA type]]="County","",INDEX(ConsolGeog[lad14cd],MATCH(CentrepointSourced[[#This Row],[Local Authority DQ]],ConsolGeog[la_name],0)))</f>
        <v>E07000173</v>
      </c>
      <c r="S414" s="41" t="str">
        <f>IF(OR(CentrepointSourced[[#This Row],[Country]]="Northern Ireland",CentrepointSourced[[#This Row],[Country]]="Scotland",CentrepointSourced[[#This Row],[Country]]="Wales"),"Local Authority",CentrepointSourced[[#This Row],[LA type]])</f>
        <v>District</v>
      </c>
      <c r="T414" s="41">
        <f>IF(TRIM(CentrepointSourced[[#This Row],[Presented HS]])="",0,IF(CentrepointSourced[[#This Row],[Presented HS]]="&lt;5",2.5,IF(CentrepointSourced[[#This Row],[Presented HS]]="&lt;10",5,VALUE(TRIM(CentrepointSourced[[#This Row],[Presented HS]])))))</f>
        <v>52</v>
      </c>
      <c r="U414" s="41">
        <f>IF(TRIM(CentrepointSourced[[#This Row],[Assessed HS]])="",0,IF(CentrepointSourced[[#This Row],[Assessed HS]]="&lt;5",2.5,IF(CentrepointSourced[[#This Row],[Assessed HS]]="&lt;10",5,VALUE(TRIM(CentrepointSourced[[#This Row],[Assessed HS]])))))</f>
        <v>28</v>
      </c>
      <c r="V414" s="41">
        <f>IF(TRIM(CentrepointSourced[[#This Row],[Presented CS]])="",0,IF(CentrepointSourced[[#This Row],[Presented CS]]="&lt;5",2.5,IF(CentrepointSourced[[#This Row],[Presented CS]]="&lt;10",5,VALUE(TRIM(CentrepointSourced[[#This Row],[Presented CS]])))))</f>
        <v>0</v>
      </c>
      <c r="W414" s="41">
        <f>IF(TRIM(CentrepointSourced[[#This Row],[Assessed CS]])="",0,IF(CentrepointSourced[[#This Row],[Assessed CS]]="&lt;5",2.5,IF(CentrepointSourced[[#This Row],[Assessed CS]]="&lt;10",5,VALUE(TRIM(CentrepointSourced[[#This Row],[Assessed CS]])))))</f>
        <v>0</v>
      </c>
      <c r="X414" s="106">
        <f>IF(CentrepointSourced[[#This Row],[Age]]="16-17",CentrepointSourced[[#This Row],[Presented HS DQ]],0)</f>
        <v>0</v>
      </c>
      <c r="Y414" s="106">
        <f>IF(CentrepointSourced[[#This Row],[Age]]="16-24",CentrepointSourced[[#This Row],[Presented HS DQ]],0)</f>
        <v>0</v>
      </c>
      <c r="Z414" s="106">
        <f>IF(CentrepointSourced[[#This Row],[Age]]="18-24",CentrepointSourced[[#This Row],[Presented HS DQ]],0)</f>
        <v>52</v>
      </c>
      <c r="AA414" s="106">
        <f>IF(CentrepointSourced[[#This Row],[Age]]="16-17",CentrepointSourced[[#This Row],[Presented CS DQ]],0)</f>
        <v>0</v>
      </c>
      <c r="AB414" s="106">
        <f>IF(CentrepointSourced[[#This Row],[Age]]="16-24",CentrepointSourced[[#This Row],[Presented CS DQ]],0)</f>
        <v>0</v>
      </c>
      <c r="AC414" s="106">
        <f>IF(CentrepointSourced[[#This Row],[Age]]="18-24",CentrepointSourced[[#This Row],[Presented CS DQ]],0)</f>
        <v>0</v>
      </c>
      <c r="AD414" s="107">
        <f>IF(CentrepointSourced[[#This Row],[Age]]="16-17",CentrepointSourced[[#This Row],[Assessed HS DQ]],0)</f>
        <v>0</v>
      </c>
      <c r="AE414" s="107">
        <f>IF(CentrepointSourced[[#This Row],[Age]]="16-24",CentrepointSourced[[#This Row],[Assessed HS DQ]],0)</f>
        <v>0</v>
      </c>
      <c r="AF414" s="107">
        <f>IF(CentrepointSourced[[#This Row],[Age]]="18-24",CentrepointSourced[[#This Row],[Assessed HS DQ]],0)</f>
        <v>28</v>
      </c>
      <c r="AG414" s="107">
        <f>IF(CentrepointSourced[[#This Row],[Age]]="16-17",CentrepointSourced[[#This Row],[Assessed CS DQ]],0)</f>
        <v>0</v>
      </c>
      <c r="AH414" s="107">
        <f>IF(CentrepointSourced[[#This Row],[Age]]="16-24",CentrepointSourced[[#This Row],[Assessed CS DQ]],0)</f>
        <v>0</v>
      </c>
      <c r="AI414" s="107">
        <f>IF(CentrepointSourced[[#This Row],[Age]]="18-24",CentrepointSourced[[#This Row],[Assessed CS DQ]],0)</f>
        <v>0</v>
      </c>
    </row>
    <row r="415" spans="1:35" customFormat="1" ht="13.5" customHeight="1">
      <c r="A415" s="45" t="s">
        <v>40</v>
      </c>
      <c r="B415" s="62" t="s">
        <v>235</v>
      </c>
      <c r="C415" s="45" t="s">
        <v>42</v>
      </c>
      <c r="D415" s="62"/>
      <c r="E415" s="67">
        <v>2014</v>
      </c>
      <c r="F415" s="67" t="s">
        <v>25</v>
      </c>
      <c r="G415" s="67">
        <v>6</v>
      </c>
      <c r="H415" s="68">
        <v>0</v>
      </c>
      <c r="I415" s="67">
        <v>0</v>
      </c>
      <c r="J415" s="45"/>
      <c r="K415" s="45"/>
      <c r="L415" s="45"/>
      <c r="M415" s="45"/>
      <c r="N415" s="45"/>
      <c r="O415" s="45"/>
      <c r="P415" s="45"/>
      <c r="Q415" s="41" t="str">
        <f>IF(CentrepointSourced[[#This Row],[Country]]="Northern Ireland","Northern Ireland",IFERROR(VLOOKUP(CentrepointSourced[[#This Row],[Local Authority]],LKP_LANameDQ[],2,FALSE),CentrepointSourced[[#This Row],[Local Authority]]))</f>
        <v>Gedling</v>
      </c>
      <c r="R415" s="41" t="str">
        <f>IF(CentrepointSourced[[#This Row],[LA type]]="County","",INDEX(ConsolGeog[lad14cd],MATCH(CentrepointSourced[[#This Row],[Local Authority DQ]],ConsolGeog[la_name],0)))</f>
        <v>E07000173</v>
      </c>
      <c r="S415" s="41" t="str">
        <f>IF(OR(CentrepointSourced[[#This Row],[Country]]="Northern Ireland",CentrepointSourced[[#This Row],[Country]]="Scotland",CentrepointSourced[[#This Row],[Country]]="Wales"),"Local Authority",CentrepointSourced[[#This Row],[LA type]])</f>
        <v>District</v>
      </c>
      <c r="T415" s="41">
        <f>IF(TRIM(CentrepointSourced[[#This Row],[Presented HS]])="",0,IF(CentrepointSourced[[#This Row],[Presented HS]]="&lt;5",2.5,IF(CentrepointSourced[[#This Row],[Presented HS]]="&lt;10",5,VALUE(TRIM(CentrepointSourced[[#This Row],[Presented HS]])))))</f>
        <v>6</v>
      </c>
      <c r="U415" s="41">
        <f>IF(TRIM(CentrepointSourced[[#This Row],[Assessed HS]])="",0,IF(CentrepointSourced[[#This Row],[Assessed HS]]="&lt;5",2.5,IF(CentrepointSourced[[#This Row],[Assessed HS]]="&lt;10",5,VALUE(TRIM(CentrepointSourced[[#This Row],[Assessed HS]])))))</f>
        <v>0</v>
      </c>
      <c r="V415" s="41">
        <f>IF(TRIM(CentrepointSourced[[#This Row],[Presented CS]])="",0,IF(CentrepointSourced[[#This Row],[Presented CS]]="&lt;5",2.5,IF(CentrepointSourced[[#This Row],[Presented CS]]="&lt;10",5,VALUE(TRIM(CentrepointSourced[[#This Row],[Presented CS]])))))</f>
        <v>0</v>
      </c>
      <c r="W415" s="41">
        <f>IF(TRIM(CentrepointSourced[[#This Row],[Assessed CS]])="",0,IF(CentrepointSourced[[#This Row],[Assessed CS]]="&lt;5",2.5,IF(CentrepointSourced[[#This Row],[Assessed CS]]="&lt;10",5,VALUE(TRIM(CentrepointSourced[[#This Row],[Assessed CS]])))))</f>
        <v>0</v>
      </c>
      <c r="X415" s="106">
        <f>IF(CentrepointSourced[[#This Row],[Age]]="16-17",CentrepointSourced[[#This Row],[Presented HS DQ]],0)</f>
        <v>6</v>
      </c>
      <c r="Y415" s="106">
        <f>IF(CentrepointSourced[[#This Row],[Age]]="16-24",CentrepointSourced[[#This Row],[Presented HS DQ]],0)</f>
        <v>0</v>
      </c>
      <c r="Z415" s="106">
        <f>IF(CentrepointSourced[[#This Row],[Age]]="18-24",CentrepointSourced[[#This Row],[Presented HS DQ]],0)</f>
        <v>0</v>
      </c>
      <c r="AA415" s="106">
        <f>IF(CentrepointSourced[[#This Row],[Age]]="16-17",CentrepointSourced[[#This Row],[Presented CS DQ]],0)</f>
        <v>0</v>
      </c>
      <c r="AB415" s="106">
        <f>IF(CentrepointSourced[[#This Row],[Age]]="16-24",CentrepointSourced[[#This Row],[Presented CS DQ]],0)</f>
        <v>0</v>
      </c>
      <c r="AC415" s="106">
        <f>IF(CentrepointSourced[[#This Row],[Age]]="18-24",CentrepointSourced[[#This Row],[Presented CS DQ]],0)</f>
        <v>0</v>
      </c>
      <c r="AD415" s="107">
        <f>IF(CentrepointSourced[[#This Row],[Age]]="16-17",CentrepointSourced[[#This Row],[Assessed HS DQ]],0)</f>
        <v>0</v>
      </c>
      <c r="AE415" s="107">
        <f>IF(CentrepointSourced[[#This Row],[Age]]="16-24",CentrepointSourced[[#This Row],[Assessed HS DQ]],0)</f>
        <v>0</v>
      </c>
      <c r="AF415" s="107">
        <f>IF(CentrepointSourced[[#This Row],[Age]]="18-24",CentrepointSourced[[#This Row],[Assessed HS DQ]],0)</f>
        <v>0</v>
      </c>
      <c r="AG415" s="107">
        <f>IF(CentrepointSourced[[#This Row],[Age]]="16-17",CentrepointSourced[[#This Row],[Assessed CS DQ]],0)</f>
        <v>0</v>
      </c>
      <c r="AH415" s="107">
        <f>IF(CentrepointSourced[[#This Row],[Age]]="16-24",CentrepointSourced[[#This Row],[Assessed CS DQ]],0)</f>
        <v>0</v>
      </c>
      <c r="AI415" s="107">
        <f>IF(CentrepointSourced[[#This Row],[Age]]="18-24",CentrepointSourced[[#This Row],[Assessed CS DQ]],0)</f>
        <v>0</v>
      </c>
    </row>
    <row r="416" spans="1:35" customFormat="1" ht="13.5" customHeight="1">
      <c r="A416" s="45" t="s">
        <v>40</v>
      </c>
      <c r="B416" s="62" t="s">
        <v>235</v>
      </c>
      <c r="C416" s="45" t="s">
        <v>42</v>
      </c>
      <c r="D416" s="62"/>
      <c r="E416" s="67">
        <v>2014</v>
      </c>
      <c r="F416" s="67" t="s">
        <v>26</v>
      </c>
      <c r="G416" s="67">
        <v>64</v>
      </c>
      <c r="H416" s="68">
        <v>46</v>
      </c>
      <c r="I416" s="67">
        <v>24</v>
      </c>
      <c r="J416" s="45"/>
      <c r="K416" s="45"/>
      <c r="L416" s="45"/>
      <c r="M416" s="45"/>
      <c r="N416" s="45"/>
      <c r="O416" s="45"/>
      <c r="P416" s="45"/>
      <c r="Q416" s="41" t="str">
        <f>IF(CentrepointSourced[[#This Row],[Country]]="Northern Ireland","Northern Ireland",IFERROR(VLOOKUP(CentrepointSourced[[#This Row],[Local Authority]],LKP_LANameDQ[],2,FALSE),CentrepointSourced[[#This Row],[Local Authority]]))</f>
        <v>Gedling</v>
      </c>
      <c r="R416" s="41" t="str">
        <f>IF(CentrepointSourced[[#This Row],[LA type]]="County","",INDEX(ConsolGeog[lad14cd],MATCH(CentrepointSourced[[#This Row],[Local Authority DQ]],ConsolGeog[la_name],0)))</f>
        <v>E07000173</v>
      </c>
      <c r="S416" s="41" t="str">
        <f>IF(OR(CentrepointSourced[[#This Row],[Country]]="Northern Ireland",CentrepointSourced[[#This Row],[Country]]="Scotland",CentrepointSourced[[#This Row],[Country]]="Wales"),"Local Authority",CentrepointSourced[[#This Row],[LA type]])</f>
        <v>District</v>
      </c>
      <c r="T416" s="41">
        <f>IF(TRIM(CentrepointSourced[[#This Row],[Presented HS]])="",0,IF(CentrepointSourced[[#This Row],[Presented HS]]="&lt;5",2.5,IF(CentrepointSourced[[#This Row],[Presented HS]]="&lt;10",5,VALUE(TRIM(CentrepointSourced[[#This Row],[Presented HS]])))))</f>
        <v>64</v>
      </c>
      <c r="U416" s="41">
        <f>IF(TRIM(CentrepointSourced[[#This Row],[Assessed HS]])="",0,IF(CentrepointSourced[[#This Row],[Assessed HS]]="&lt;5",2.5,IF(CentrepointSourced[[#This Row],[Assessed HS]]="&lt;10",5,VALUE(TRIM(CentrepointSourced[[#This Row],[Assessed HS]])))))</f>
        <v>46</v>
      </c>
      <c r="V416" s="41">
        <f>IF(TRIM(CentrepointSourced[[#This Row],[Presented CS]])="",0,IF(CentrepointSourced[[#This Row],[Presented CS]]="&lt;5",2.5,IF(CentrepointSourced[[#This Row],[Presented CS]]="&lt;10",5,VALUE(TRIM(CentrepointSourced[[#This Row],[Presented CS]])))))</f>
        <v>0</v>
      </c>
      <c r="W416" s="41">
        <f>IF(TRIM(CentrepointSourced[[#This Row],[Assessed CS]])="",0,IF(CentrepointSourced[[#This Row],[Assessed CS]]="&lt;5",2.5,IF(CentrepointSourced[[#This Row],[Assessed CS]]="&lt;10",5,VALUE(TRIM(CentrepointSourced[[#This Row],[Assessed CS]])))))</f>
        <v>0</v>
      </c>
      <c r="X416" s="106">
        <f>IF(CentrepointSourced[[#This Row],[Age]]="16-17",CentrepointSourced[[#This Row],[Presented HS DQ]],0)</f>
        <v>0</v>
      </c>
      <c r="Y416" s="106">
        <f>IF(CentrepointSourced[[#This Row],[Age]]="16-24",CentrepointSourced[[#This Row],[Presented HS DQ]],0)</f>
        <v>0</v>
      </c>
      <c r="Z416" s="106">
        <f>IF(CentrepointSourced[[#This Row],[Age]]="18-24",CentrepointSourced[[#This Row],[Presented HS DQ]],0)</f>
        <v>64</v>
      </c>
      <c r="AA416" s="106">
        <f>IF(CentrepointSourced[[#This Row],[Age]]="16-17",CentrepointSourced[[#This Row],[Presented CS DQ]],0)</f>
        <v>0</v>
      </c>
      <c r="AB416" s="106">
        <f>IF(CentrepointSourced[[#This Row],[Age]]="16-24",CentrepointSourced[[#This Row],[Presented CS DQ]],0)</f>
        <v>0</v>
      </c>
      <c r="AC416" s="106">
        <f>IF(CentrepointSourced[[#This Row],[Age]]="18-24",CentrepointSourced[[#This Row],[Presented CS DQ]],0)</f>
        <v>0</v>
      </c>
      <c r="AD416" s="107">
        <f>IF(CentrepointSourced[[#This Row],[Age]]="16-17",CentrepointSourced[[#This Row],[Assessed HS DQ]],0)</f>
        <v>0</v>
      </c>
      <c r="AE416" s="107">
        <f>IF(CentrepointSourced[[#This Row],[Age]]="16-24",CentrepointSourced[[#This Row],[Assessed HS DQ]],0)</f>
        <v>0</v>
      </c>
      <c r="AF416" s="107">
        <f>IF(CentrepointSourced[[#This Row],[Age]]="18-24",CentrepointSourced[[#This Row],[Assessed HS DQ]],0)</f>
        <v>46</v>
      </c>
      <c r="AG416" s="107">
        <f>IF(CentrepointSourced[[#This Row],[Age]]="16-17",CentrepointSourced[[#This Row],[Assessed CS DQ]],0)</f>
        <v>0</v>
      </c>
      <c r="AH416" s="107">
        <f>IF(CentrepointSourced[[#This Row],[Age]]="16-24",CentrepointSourced[[#This Row],[Assessed CS DQ]],0)</f>
        <v>0</v>
      </c>
      <c r="AI416" s="107">
        <f>IF(CentrepointSourced[[#This Row],[Age]]="18-24",CentrepointSourced[[#This Row],[Assessed CS DQ]],0)</f>
        <v>0</v>
      </c>
    </row>
    <row r="417" spans="1:35" customFormat="1" ht="13.5" customHeight="1">
      <c r="A417" s="45" t="s">
        <v>40</v>
      </c>
      <c r="B417" s="62" t="s">
        <v>52</v>
      </c>
      <c r="C417" s="45" t="s">
        <v>42</v>
      </c>
      <c r="D417" s="62"/>
      <c r="E417" s="73">
        <v>2012</v>
      </c>
      <c r="F417" s="67" t="s">
        <v>25</v>
      </c>
      <c r="G417" s="67"/>
      <c r="H417" s="68"/>
      <c r="I417" s="67">
        <v>28</v>
      </c>
      <c r="J417" s="45"/>
      <c r="K417" s="45"/>
      <c r="L417" s="45"/>
      <c r="M417" s="45"/>
      <c r="N417" s="45"/>
      <c r="O417" s="45"/>
      <c r="P417" s="45"/>
      <c r="Q417" s="41" t="str">
        <f>IF(CentrepointSourced[[#This Row],[Country]]="Northern Ireland","Northern Ireland",IFERROR(VLOOKUP(CentrepointSourced[[#This Row],[Local Authority]],LKP_LANameDQ[],2,FALSE),CentrepointSourced[[#This Row],[Local Authority]]))</f>
        <v>Gloucester</v>
      </c>
      <c r="R417" s="41" t="str">
        <f>IF(CentrepointSourced[[#This Row],[LA type]]="County","",INDEX(ConsolGeog[lad14cd],MATCH(CentrepointSourced[[#This Row],[Local Authority DQ]],ConsolGeog[la_name],0)))</f>
        <v>E07000081</v>
      </c>
      <c r="S417" s="41" t="str">
        <f>IF(OR(CentrepointSourced[[#This Row],[Country]]="Northern Ireland",CentrepointSourced[[#This Row],[Country]]="Scotland",CentrepointSourced[[#This Row],[Country]]="Wales"),"Local Authority",CentrepointSourced[[#This Row],[LA type]])</f>
        <v>District</v>
      </c>
      <c r="T417" s="41">
        <f>IF(TRIM(CentrepointSourced[[#This Row],[Presented HS]])="",0,IF(CentrepointSourced[[#This Row],[Presented HS]]="&lt;5",2.5,IF(CentrepointSourced[[#This Row],[Presented HS]]="&lt;10",5,VALUE(TRIM(CentrepointSourced[[#This Row],[Presented HS]])))))</f>
        <v>0</v>
      </c>
      <c r="U417" s="41">
        <f>IF(TRIM(CentrepointSourced[[#This Row],[Assessed HS]])="",0,IF(CentrepointSourced[[#This Row],[Assessed HS]]="&lt;5",2.5,IF(CentrepointSourced[[#This Row],[Assessed HS]]="&lt;10",5,VALUE(TRIM(CentrepointSourced[[#This Row],[Assessed HS]])))))</f>
        <v>0</v>
      </c>
      <c r="V417" s="41">
        <f>IF(TRIM(CentrepointSourced[[#This Row],[Presented CS]])="",0,IF(CentrepointSourced[[#This Row],[Presented CS]]="&lt;5",2.5,IF(CentrepointSourced[[#This Row],[Presented CS]]="&lt;10",5,VALUE(TRIM(CentrepointSourced[[#This Row],[Presented CS]])))))</f>
        <v>0</v>
      </c>
      <c r="W417" s="41">
        <f>IF(TRIM(CentrepointSourced[[#This Row],[Assessed CS]])="",0,IF(CentrepointSourced[[#This Row],[Assessed CS]]="&lt;5",2.5,IF(CentrepointSourced[[#This Row],[Assessed CS]]="&lt;10",5,VALUE(TRIM(CentrepointSourced[[#This Row],[Assessed CS]])))))</f>
        <v>0</v>
      </c>
      <c r="X417" s="106">
        <f>IF(CentrepointSourced[[#This Row],[Age]]="16-17",CentrepointSourced[[#This Row],[Presented HS DQ]],0)</f>
        <v>0</v>
      </c>
      <c r="Y417" s="106">
        <f>IF(CentrepointSourced[[#This Row],[Age]]="16-24",CentrepointSourced[[#This Row],[Presented HS DQ]],0)</f>
        <v>0</v>
      </c>
      <c r="Z417" s="106">
        <f>IF(CentrepointSourced[[#This Row],[Age]]="18-24",CentrepointSourced[[#This Row],[Presented HS DQ]],0)</f>
        <v>0</v>
      </c>
      <c r="AA417" s="106">
        <f>IF(CentrepointSourced[[#This Row],[Age]]="16-17",CentrepointSourced[[#This Row],[Presented CS DQ]],0)</f>
        <v>0</v>
      </c>
      <c r="AB417" s="106">
        <f>IF(CentrepointSourced[[#This Row],[Age]]="16-24",CentrepointSourced[[#This Row],[Presented CS DQ]],0)</f>
        <v>0</v>
      </c>
      <c r="AC417" s="106">
        <f>IF(CentrepointSourced[[#This Row],[Age]]="18-24",CentrepointSourced[[#This Row],[Presented CS DQ]],0)</f>
        <v>0</v>
      </c>
      <c r="AD417" s="107">
        <f>IF(CentrepointSourced[[#This Row],[Age]]="16-17",CentrepointSourced[[#This Row],[Assessed HS DQ]],0)</f>
        <v>0</v>
      </c>
      <c r="AE417" s="107">
        <f>IF(CentrepointSourced[[#This Row],[Age]]="16-24",CentrepointSourced[[#This Row],[Assessed HS DQ]],0)</f>
        <v>0</v>
      </c>
      <c r="AF417" s="107">
        <f>IF(CentrepointSourced[[#This Row],[Age]]="18-24",CentrepointSourced[[#This Row],[Assessed HS DQ]],0)</f>
        <v>0</v>
      </c>
      <c r="AG417" s="107">
        <f>IF(CentrepointSourced[[#This Row],[Age]]="16-17",CentrepointSourced[[#This Row],[Assessed CS DQ]],0)</f>
        <v>0</v>
      </c>
      <c r="AH417" s="107">
        <f>IF(CentrepointSourced[[#This Row],[Age]]="16-24",CentrepointSourced[[#This Row],[Assessed CS DQ]],0)</f>
        <v>0</v>
      </c>
      <c r="AI417" s="107">
        <f>IF(CentrepointSourced[[#This Row],[Age]]="18-24",CentrepointSourced[[#This Row],[Assessed CS DQ]],0)</f>
        <v>0</v>
      </c>
    </row>
    <row r="418" spans="1:35" customFormat="1" ht="13.5" customHeight="1">
      <c r="A418" s="45" t="s">
        <v>40</v>
      </c>
      <c r="B418" s="62" t="s">
        <v>52</v>
      </c>
      <c r="C418" s="45" t="s">
        <v>42</v>
      </c>
      <c r="D418" s="62"/>
      <c r="E418" s="73">
        <v>2012</v>
      </c>
      <c r="F418" s="67" t="s">
        <v>26</v>
      </c>
      <c r="G418" s="67"/>
      <c r="H418" s="68"/>
      <c r="I418" s="67">
        <v>107</v>
      </c>
      <c r="J418" s="45"/>
      <c r="K418" s="45"/>
      <c r="L418" s="45"/>
      <c r="M418" s="45"/>
      <c r="N418" s="45"/>
      <c r="O418" s="45"/>
      <c r="P418" s="45"/>
      <c r="Q418" s="41" t="str">
        <f>IF(CentrepointSourced[[#This Row],[Country]]="Northern Ireland","Northern Ireland",IFERROR(VLOOKUP(CentrepointSourced[[#This Row],[Local Authority]],LKP_LANameDQ[],2,FALSE),CentrepointSourced[[#This Row],[Local Authority]]))</f>
        <v>Gloucester</v>
      </c>
      <c r="R418" s="41" t="str">
        <f>IF(CentrepointSourced[[#This Row],[LA type]]="County","",INDEX(ConsolGeog[lad14cd],MATCH(CentrepointSourced[[#This Row],[Local Authority DQ]],ConsolGeog[la_name],0)))</f>
        <v>E07000081</v>
      </c>
      <c r="S418" s="41" t="str">
        <f>IF(OR(CentrepointSourced[[#This Row],[Country]]="Northern Ireland",CentrepointSourced[[#This Row],[Country]]="Scotland",CentrepointSourced[[#This Row],[Country]]="Wales"),"Local Authority",CentrepointSourced[[#This Row],[LA type]])</f>
        <v>District</v>
      </c>
      <c r="T418" s="41">
        <f>IF(TRIM(CentrepointSourced[[#This Row],[Presented HS]])="",0,IF(CentrepointSourced[[#This Row],[Presented HS]]="&lt;5",2.5,IF(CentrepointSourced[[#This Row],[Presented HS]]="&lt;10",5,VALUE(TRIM(CentrepointSourced[[#This Row],[Presented HS]])))))</f>
        <v>0</v>
      </c>
      <c r="U418" s="41">
        <f>IF(TRIM(CentrepointSourced[[#This Row],[Assessed HS]])="",0,IF(CentrepointSourced[[#This Row],[Assessed HS]]="&lt;5",2.5,IF(CentrepointSourced[[#This Row],[Assessed HS]]="&lt;10",5,VALUE(TRIM(CentrepointSourced[[#This Row],[Assessed HS]])))))</f>
        <v>0</v>
      </c>
      <c r="V418" s="41">
        <f>IF(TRIM(CentrepointSourced[[#This Row],[Presented CS]])="",0,IF(CentrepointSourced[[#This Row],[Presented CS]]="&lt;5",2.5,IF(CentrepointSourced[[#This Row],[Presented CS]]="&lt;10",5,VALUE(TRIM(CentrepointSourced[[#This Row],[Presented CS]])))))</f>
        <v>0</v>
      </c>
      <c r="W418" s="41">
        <f>IF(TRIM(CentrepointSourced[[#This Row],[Assessed CS]])="",0,IF(CentrepointSourced[[#This Row],[Assessed CS]]="&lt;5",2.5,IF(CentrepointSourced[[#This Row],[Assessed CS]]="&lt;10",5,VALUE(TRIM(CentrepointSourced[[#This Row],[Assessed CS]])))))</f>
        <v>0</v>
      </c>
      <c r="X418" s="106">
        <f>IF(CentrepointSourced[[#This Row],[Age]]="16-17",CentrepointSourced[[#This Row],[Presented HS DQ]],0)</f>
        <v>0</v>
      </c>
      <c r="Y418" s="106">
        <f>IF(CentrepointSourced[[#This Row],[Age]]="16-24",CentrepointSourced[[#This Row],[Presented HS DQ]],0)</f>
        <v>0</v>
      </c>
      <c r="Z418" s="106">
        <f>IF(CentrepointSourced[[#This Row],[Age]]="18-24",CentrepointSourced[[#This Row],[Presented HS DQ]],0)</f>
        <v>0</v>
      </c>
      <c r="AA418" s="106">
        <f>IF(CentrepointSourced[[#This Row],[Age]]="16-17",CentrepointSourced[[#This Row],[Presented CS DQ]],0)</f>
        <v>0</v>
      </c>
      <c r="AB418" s="106">
        <f>IF(CentrepointSourced[[#This Row],[Age]]="16-24",CentrepointSourced[[#This Row],[Presented CS DQ]],0)</f>
        <v>0</v>
      </c>
      <c r="AC418" s="106">
        <f>IF(CentrepointSourced[[#This Row],[Age]]="18-24",CentrepointSourced[[#This Row],[Presented CS DQ]],0)</f>
        <v>0</v>
      </c>
      <c r="AD418" s="107">
        <f>IF(CentrepointSourced[[#This Row],[Age]]="16-17",CentrepointSourced[[#This Row],[Assessed HS DQ]],0)</f>
        <v>0</v>
      </c>
      <c r="AE418" s="107">
        <f>IF(CentrepointSourced[[#This Row],[Age]]="16-24",CentrepointSourced[[#This Row],[Assessed HS DQ]],0)</f>
        <v>0</v>
      </c>
      <c r="AF418" s="107">
        <f>IF(CentrepointSourced[[#This Row],[Age]]="18-24",CentrepointSourced[[#This Row],[Assessed HS DQ]],0)</f>
        <v>0</v>
      </c>
      <c r="AG418" s="107">
        <f>IF(CentrepointSourced[[#This Row],[Age]]="16-17",CentrepointSourced[[#This Row],[Assessed CS DQ]],0)</f>
        <v>0</v>
      </c>
      <c r="AH418" s="107">
        <f>IF(CentrepointSourced[[#This Row],[Age]]="16-24",CentrepointSourced[[#This Row],[Assessed CS DQ]],0)</f>
        <v>0</v>
      </c>
      <c r="AI418" s="107">
        <f>IF(CentrepointSourced[[#This Row],[Age]]="18-24",CentrepointSourced[[#This Row],[Assessed CS DQ]],0)</f>
        <v>0</v>
      </c>
    </row>
    <row r="419" spans="1:35" customFormat="1" ht="13.5" customHeight="1">
      <c r="A419" s="45" t="s">
        <v>40</v>
      </c>
      <c r="B419" s="62" t="s">
        <v>52</v>
      </c>
      <c r="C419" s="45" t="s">
        <v>42</v>
      </c>
      <c r="D419" s="62"/>
      <c r="E419" s="73">
        <v>2012</v>
      </c>
      <c r="F419" s="67" t="s">
        <v>53</v>
      </c>
      <c r="G419" s="67">
        <v>277</v>
      </c>
      <c r="H419" s="68"/>
      <c r="I419" s="67"/>
      <c r="J419" s="45"/>
      <c r="K419" s="45"/>
      <c r="L419" s="45"/>
      <c r="M419" s="45"/>
      <c r="N419" s="45"/>
      <c r="O419" s="45"/>
      <c r="P419" s="45"/>
      <c r="Q419" s="41" t="str">
        <f>IF(CentrepointSourced[[#This Row],[Country]]="Northern Ireland","Northern Ireland",IFERROR(VLOOKUP(CentrepointSourced[[#This Row],[Local Authority]],LKP_LANameDQ[],2,FALSE),CentrepointSourced[[#This Row],[Local Authority]]))</f>
        <v>Gloucester</v>
      </c>
      <c r="R419" s="41" t="str">
        <f>IF(CentrepointSourced[[#This Row],[LA type]]="County","",INDEX(ConsolGeog[lad14cd],MATCH(CentrepointSourced[[#This Row],[Local Authority DQ]],ConsolGeog[la_name],0)))</f>
        <v>E07000081</v>
      </c>
      <c r="S419" s="41" t="str">
        <f>IF(OR(CentrepointSourced[[#This Row],[Country]]="Northern Ireland",CentrepointSourced[[#This Row],[Country]]="Scotland",CentrepointSourced[[#This Row],[Country]]="Wales"),"Local Authority",CentrepointSourced[[#This Row],[LA type]])</f>
        <v>District</v>
      </c>
      <c r="T419" s="41">
        <f>IF(TRIM(CentrepointSourced[[#This Row],[Presented HS]])="",0,IF(CentrepointSourced[[#This Row],[Presented HS]]="&lt;5",2.5,IF(CentrepointSourced[[#This Row],[Presented HS]]="&lt;10",5,VALUE(TRIM(CentrepointSourced[[#This Row],[Presented HS]])))))</f>
        <v>277</v>
      </c>
      <c r="U419" s="41">
        <f>IF(TRIM(CentrepointSourced[[#This Row],[Assessed HS]])="",0,IF(CentrepointSourced[[#This Row],[Assessed HS]]="&lt;5",2.5,IF(CentrepointSourced[[#This Row],[Assessed HS]]="&lt;10",5,VALUE(TRIM(CentrepointSourced[[#This Row],[Assessed HS]])))))</f>
        <v>0</v>
      </c>
      <c r="V419" s="41">
        <f>IF(TRIM(CentrepointSourced[[#This Row],[Presented CS]])="",0,IF(CentrepointSourced[[#This Row],[Presented CS]]="&lt;5",2.5,IF(CentrepointSourced[[#This Row],[Presented CS]]="&lt;10",5,VALUE(TRIM(CentrepointSourced[[#This Row],[Presented CS]])))))</f>
        <v>0</v>
      </c>
      <c r="W419" s="41">
        <f>IF(TRIM(CentrepointSourced[[#This Row],[Assessed CS]])="",0,IF(CentrepointSourced[[#This Row],[Assessed CS]]="&lt;5",2.5,IF(CentrepointSourced[[#This Row],[Assessed CS]]="&lt;10",5,VALUE(TRIM(CentrepointSourced[[#This Row],[Assessed CS]])))))</f>
        <v>0</v>
      </c>
      <c r="X419" s="106">
        <f>IF(CentrepointSourced[[#This Row],[Age]]="16-17",CentrepointSourced[[#This Row],[Presented HS DQ]],0)</f>
        <v>0</v>
      </c>
      <c r="Y419" s="106">
        <f>IF(CentrepointSourced[[#This Row],[Age]]="16-24",CentrepointSourced[[#This Row],[Presented HS DQ]],0)</f>
        <v>277</v>
      </c>
      <c r="Z419" s="106">
        <f>IF(CentrepointSourced[[#This Row],[Age]]="18-24",CentrepointSourced[[#This Row],[Presented HS DQ]],0)</f>
        <v>0</v>
      </c>
      <c r="AA419" s="106">
        <f>IF(CentrepointSourced[[#This Row],[Age]]="16-17",CentrepointSourced[[#This Row],[Presented CS DQ]],0)</f>
        <v>0</v>
      </c>
      <c r="AB419" s="106">
        <f>IF(CentrepointSourced[[#This Row],[Age]]="16-24",CentrepointSourced[[#This Row],[Presented CS DQ]],0)</f>
        <v>0</v>
      </c>
      <c r="AC419" s="106">
        <f>IF(CentrepointSourced[[#This Row],[Age]]="18-24",CentrepointSourced[[#This Row],[Presented CS DQ]],0)</f>
        <v>0</v>
      </c>
      <c r="AD419" s="107">
        <f>IF(CentrepointSourced[[#This Row],[Age]]="16-17",CentrepointSourced[[#This Row],[Assessed HS DQ]],0)</f>
        <v>0</v>
      </c>
      <c r="AE419" s="107">
        <f>IF(CentrepointSourced[[#This Row],[Age]]="16-24",CentrepointSourced[[#This Row],[Assessed HS DQ]],0)</f>
        <v>0</v>
      </c>
      <c r="AF419" s="107">
        <f>IF(CentrepointSourced[[#This Row],[Age]]="18-24",CentrepointSourced[[#This Row],[Assessed HS DQ]],0)</f>
        <v>0</v>
      </c>
      <c r="AG419" s="107">
        <f>IF(CentrepointSourced[[#This Row],[Age]]="16-17",CentrepointSourced[[#This Row],[Assessed CS DQ]],0)</f>
        <v>0</v>
      </c>
      <c r="AH419" s="107">
        <f>IF(CentrepointSourced[[#This Row],[Age]]="16-24",CentrepointSourced[[#This Row],[Assessed CS DQ]],0)</f>
        <v>0</v>
      </c>
      <c r="AI419" s="107">
        <f>IF(CentrepointSourced[[#This Row],[Age]]="18-24",CentrepointSourced[[#This Row],[Assessed CS DQ]],0)</f>
        <v>0</v>
      </c>
    </row>
    <row r="420" spans="1:35" customFormat="1" ht="13.5" customHeight="1">
      <c r="A420" s="45" t="s">
        <v>40</v>
      </c>
      <c r="B420" s="62" t="s">
        <v>52</v>
      </c>
      <c r="C420" s="45" t="s">
        <v>42</v>
      </c>
      <c r="D420" s="62"/>
      <c r="E420" s="73">
        <v>2013</v>
      </c>
      <c r="F420" s="67" t="s">
        <v>25</v>
      </c>
      <c r="G420" s="67"/>
      <c r="H420" s="68"/>
      <c r="I420" s="67">
        <v>5</v>
      </c>
      <c r="J420" s="45"/>
      <c r="K420" s="45"/>
      <c r="L420" s="45"/>
      <c r="M420" s="45"/>
      <c r="N420" s="45"/>
      <c r="O420" s="45"/>
      <c r="P420" s="45"/>
      <c r="Q420" s="41" t="str">
        <f>IF(CentrepointSourced[[#This Row],[Country]]="Northern Ireland","Northern Ireland",IFERROR(VLOOKUP(CentrepointSourced[[#This Row],[Local Authority]],LKP_LANameDQ[],2,FALSE),CentrepointSourced[[#This Row],[Local Authority]]))</f>
        <v>Gloucester</v>
      </c>
      <c r="R420" s="41" t="str">
        <f>IF(CentrepointSourced[[#This Row],[LA type]]="County","",INDEX(ConsolGeog[lad14cd],MATCH(CentrepointSourced[[#This Row],[Local Authority DQ]],ConsolGeog[la_name],0)))</f>
        <v>E07000081</v>
      </c>
      <c r="S420" s="41" t="str">
        <f>IF(OR(CentrepointSourced[[#This Row],[Country]]="Northern Ireland",CentrepointSourced[[#This Row],[Country]]="Scotland",CentrepointSourced[[#This Row],[Country]]="Wales"),"Local Authority",CentrepointSourced[[#This Row],[LA type]])</f>
        <v>District</v>
      </c>
      <c r="T420" s="41">
        <f>IF(TRIM(CentrepointSourced[[#This Row],[Presented HS]])="",0,IF(CentrepointSourced[[#This Row],[Presented HS]]="&lt;5",2.5,IF(CentrepointSourced[[#This Row],[Presented HS]]="&lt;10",5,VALUE(TRIM(CentrepointSourced[[#This Row],[Presented HS]])))))</f>
        <v>0</v>
      </c>
      <c r="U420" s="41">
        <f>IF(TRIM(CentrepointSourced[[#This Row],[Assessed HS]])="",0,IF(CentrepointSourced[[#This Row],[Assessed HS]]="&lt;5",2.5,IF(CentrepointSourced[[#This Row],[Assessed HS]]="&lt;10",5,VALUE(TRIM(CentrepointSourced[[#This Row],[Assessed HS]])))))</f>
        <v>0</v>
      </c>
      <c r="V420" s="41">
        <f>IF(TRIM(CentrepointSourced[[#This Row],[Presented CS]])="",0,IF(CentrepointSourced[[#This Row],[Presented CS]]="&lt;5",2.5,IF(CentrepointSourced[[#This Row],[Presented CS]]="&lt;10",5,VALUE(TRIM(CentrepointSourced[[#This Row],[Presented CS]])))))</f>
        <v>0</v>
      </c>
      <c r="W420" s="41">
        <f>IF(TRIM(CentrepointSourced[[#This Row],[Assessed CS]])="",0,IF(CentrepointSourced[[#This Row],[Assessed CS]]="&lt;5",2.5,IF(CentrepointSourced[[#This Row],[Assessed CS]]="&lt;10",5,VALUE(TRIM(CentrepointSourced[[#This Row],[Assessed CS]])))))</f>
        <v>0</v>
      </c>
      <c r="X420" s="106">
        <f>IF(CentrepointSourced[[#This Row],[Age]]="16-17",CentrepointSourced[[#This Row],[Presented HS DQ]],0)</f>
        <v>0</v>
      </c>
      <c r="Y420" s="106">
        <f>IF(CentrepointSourced[[#This Row],[Age]]="16-24",CentrepointSourced[[#This Row],[Presented HS DQ]],0)</f>
        <v>0</v>
      </c>
      <c r="Z420" s="106">
        <f>IF(CentrepointSourced[[#This Row],[Age]]="18-24",CentrepointSourced[[#This Row],[Presented HS DQ]],0)</f>
        <v>0</v>
      </c>
      <c r="AA420" s="106">
        <f>IF(CentrepointSourced[[#This Row],[Age]]="16-17",CentrepointSourced[[#This Row],[Presented CS DQ]],0)</f>
        <v>0</v>
      </c>
      <c r="AB420" s="106">
        <f>IF(CentrepointSourced[[#This Row],[Age]]="16-24",CentrepointSourced[[#This Row],[Presented CS DQ]],0)</f>
        <v>0</v>
      </c>
      <c r="AC420" s="106">
        <f>IF(CentrepointSourced[[#This Row],[Age]]="18-24",CentrepointSourced[[#This Row],[Presented CS DQ]],0)</f>
        <v>0</v>
      </c>
      <c r="AD420" s="107">
        <f>IF(CentrepointSourced[[#This Row],[Age]]="16-17",CentrepointSourced[[#This Row],[Assessed HS DQ]],0)</f>
        <v>0</v>
      </c>
      <c r="AE420" s="107">
        <f>IF(CentrepointSourced[[#This Row],[Age]]="16-24",CentrepointSourced[[#This Row],[Assessed HS DQ]],0)</f>
        <v>0</v>
      </c>
      <c r="AF420" s="107">
        <f>IF(CentrepointSourced[[#This Row],[Age]]="18-24",CentrepointSourced[[#This Row],[Assessed HS DQ]],0)</f>
        <v>0</v>
      </c>
      <c r="AG420" s="107">
        <f>IF(CentrepointSourced[[#This Row],[Age]]="16-17",CentrepointSourced[[#This Row],[Assessed CS DQ]],0)</f>
        <v>0</v>
      </c>
      <c r="AH420" s="107">
        <f>IF(CentrepointSourced[[#This Row],[Age]]="16-24",CentrepointSourced[[#This Row],[Assessed CS DQ]],0)</f>
        <v>0</v>
      </c>
      <c r="AI420" s="107">
        <f>IF(CentrepointSourced[[#This Row],[Age]]="18-24",CentrepointSourced[[#This Row],[Assessed CS DQ]],0)</f>
        <v>0</v>
      </c>
    </row>
    <row r="421" spans="1:35" customFormat="1" ht="13.5" customHeight="1">
      <c r="A421" s="45" t="s">
        <v>40</v>
      </c>
      <c r="B421" s="62" t="s">
        <v>52</v>
      </c>
      <c r="C421" s="45" t="s">
        <v>42</v>
      </c>
      <c r="D421" s="62"/>
      <c r="E421" s="73">
        <v>2013</v>
      </c>
      <c r="F421" s="67" t="s">
        <v>26</v>
      </c>
      <c r="G421" s="67"/>
      <c r="H421" s="68"/>
      <c r="I421" s="67">
        <v>150</v>
      </c>
      <c r="J421" s="45"/>
      <c r="K421" s="45"/>
      <c r="L421" s="45"/>
      <c r="M421" s="45"/>
      <c r="N421" s="45"/>
      <c r="O421" s="45"/>
      <c r="P421" s="45"/>
      <c r="Q421" s="41" t="str">
        <f>IF(CentrepointSourced[[#This Row],[Country]]="Northern Ireland","Northern Ireland",IFERROR(VLOOKUP(CentrepointSourced[[#This Row],[Local Authority]],LKP_LANameDQ[],2,FALSE),CentrepointSourced[[#This Row],[Local Authority]]))</f>
        <v>Gloucester</v>
      </c>
      <c r="R421" s="41" t="str">
        <f>IF(CentrepointSourced[[#This Row],[LA type]]="County","",INDEX(ConsolGeog[lad14cd],MATCH(CentrepointSourced[[#This Row],[Local Authority DQ]],ConsolGeog[la_name],0)))</f>
        <v>E07000081</v>
      </c>
      <c r="S421" s="41" t="str">
        <f>IF(OR(CentrepointSourced[[#This Row],[Country]]="Northern Ireland",CentrepointSourced[[#This Row],[Country]]="Scotland",CentrepointSourced[[#This Row],[Country]]="Wales"),"Local Authority",CentrepointSourced[[#This Row],[LA type]])</f>
        <v>District</v>
      </c>
      <c r="T421" s="41">
        <f>IF(TRIM(CentrepointSourced[[#This Row],[Presented HS]])="",0,IF(CentrepointSourced[[#This Row],[Presented HS]]="&lt;5",2.5,IF(CentrepointSourced[[#This Row],[Presented HS]]="&lt;10",5,VALUE(TRIM(CentrepointSourced[[#This Row],[Presented HS]])))))</f>
        <v>0</v>
      </c>
      <c r="U421" s="41">
        <f>IF(TRIM(CentrepointSourced[[#This Row],[Assessed HS]])="",0,IF(CentrepointSourced[[#This Row],[Assessed HS]]="&lt;5",2.5,IF(CentrepointSourced[[#This Row],[Assessed HS]]="&lt;10",5,VALUE(TRIM(CentrepointSourced[[#This Row],[Assessed HS]])))))</f>
        <v>0</v>
      </c>
      <c r="V421" s="41">
        <f>IF(TRIM(CentrepointSourced[[#This Row],[Presented CS]])="",0,IF(CentrepointSourced[[#This Row],[Presented CS]]="&lt;5",2.5,IF(CentrepointSourced[[#This Row],[Presented CS]]="&lt;10",5,VALUE(TRIM(CentrepointSourced[[#This Row],[Presented CS]])))))</f>
        <v>0</v>
      </c>
      <c r="W421" s="41">
        <f>IF(TRIM(CentrepointSourced[[#This Row],[Assessed CS]])="",0,IF(CentrepointSourced[[#This Row],[Assessed CS]]="&lt;5",2.5,IF(CentrepointSourced[[#This Row],[Assessed CS]]="&lt;10",5,VALUE(TRIM(CentrepointSourced[[#This Row],[Assessed CS]])))))</f>
        <v>0</v>
      </c>
      <c r="X421" s="106">
        <f>IF(CentrepointSourced[[#This Row],[Age]]="16-17",CentrepointSourced[[#This Row],[Presented HS DQ]],0)</f>
        <v>0</v>
      </c>
      <c r="Y421" s="106">
        <f>IF(CentrepointSourced[[#This Row],[Age]]="16-24",CentrepointSourced[[#This Row],[Presented HS DQ]],0)</f>
        <v>0</v>
      </c>
      <c r="Z421" s="106">
        <f>IF(CentrepointSourced[[#This Row],[Age]]="18-24",CentrepointSourced[[#This Row],[Presented HS DQ]],0)</f>
        <v>0</v>
      </c>
      <c r="AA421" s="106">
        <f>IF(CentrepointSourced[[#This Row],[Age]]="16-17",CentrepointSourced[[#This Row],[Presented CS DQ]],0)</f>
        <v>0</v>
      </c>
      <c r="AB421" s="106">
        <f>IF(CentrepointSourced[[#This Row],[Age]]="16-24",CentrepointSourced[[#This Row],[Presented CS DQ]],0)</f>
        <v>0</v>
      </c>
      <c r="AC421" s="106">
        <f>IF(CentrepointSourced[[#This Row],[Age]]="18-24",CentrepointSourced[[#This Row],[Presented CS DQ]],0)</f>
        <v>0</v>
      </c>
      <c r="AD421" s="107">
        <f>IF(CentrepointSourced[[#This Row],[Age]]="16-17",CentrepointSourced[[#This Row],[Assessed HS DQ]],0)</f>
        <v>0</v>
      </c>
      <c r="AE421" s="107">
        <f>IF(CentrepointSourced[[#This Row],[Age]]="16-24",CentrepointSourced[[#This Row],[Assessed HS DQ]],0)</f>
        <v>0</v>
      </c>
      <c r="AF421" s="107">
        <f>IF(CentrepointSourced[[#This Row],[Age]]="18-24",CentrepointSourced[[#This Row],[Assessed HS DQ]],0)</f>
        <v>0</v>
      </c>
      <c r="AG421" s="107">
        <f>IF(CentrepointSourced[[#This Row],[Age]]="16-17",CentrepointSourced[[#This Row],[Assessed CS DQ]],0)</f>
        <v>0</v>
      </c>
      <c r="AH421" s="107">
        <f>IF(CentrepointSourced[[#This Row],[Age]]="16-24",CentrepointSourced[[#This Row],[Assessed CS DQ]],0)</f>
        <v>0</v>
      </c>
      <c r="AI421" s="107">
        <f>IF(CentrepointSourced[[#This Row],[Age]]="18-24",CentrepointSourced[[#This Row],[Assessed CS DQ]],0)</f>
        <v>0</v>
      </c>
    </row>
    <row r="422" spans="1:35" customFormat="1" ht="13.5" customHeight="1">
      <c r="A422" s="45" t="s">
        <v>40</v>
      </c>
      <c r="B422" s="62" t="s">
        <v>52</v>
      </c>
      <c r="C422" s="45" t="s">
        <v>42</v>
      </c>
      <c r="D422" s="62"/>
      <c r="E422" s="73">
        <v>2013</v>
      </c>
      <c r="F422" s="67" t="s">
        <v>53</v>
      </c>
      <c r="G422" s="67">
        <v>309</v>
      </c>
      <c r="H422" s="68"/>
      <c r="I422" s="67"/>
      <c r="J422" s="45"/>
      <c r="K422" s="45"/>
      <c r="L422" s="45"/>
      <c r="M422" s="45"/>
      <c r="N422" s="45"/>
      <c r="O422" s="45"/>
      <c r="P422" s="45"/>
      <c r="Q422" s="41" t="str">
        <f>IF(CentrepointSourced[[#This Row],[Country]]="Northern Ireland","Northern Ireland",IFERROR(VLOOKUP(CentrepointSourced[[#This Row],[Local Authority]],LKP_LANameDQ[],2,FALSE),CentrepointSourced[[#This Row],[Local Authority]]))</f>
        <v>Gloucester</v>
      </c>
      <c r="R422" s="41" t="str">
        <f>IF(CentrepointSourced[[#This Row],[LA type]]="County","",INDEX(ConsolGeog[lad14cd],MATCH(CentrepointSourced[[#This Row],[Local Authority DQ]],ConsolGeog[la_name],0)))</f>
        <v>E07000081</v>
      </c>
      <c r="S422" s="41" t="str">
        <f>IF(OR(CentrepointSourced[[#This Row],[Country]]="Northern Ireland",CentrepointSourced[[#This Row],[Country]]="Scotland",CentrepointSourced[[#This Row],[Country]]="Wales"),"Local Authority",CentrepointSourced[[#This Row],[LA type]])</f>
        <v>District</v>
      </c>
      <c r="T422" s="41">
        <f>IF(TRIM(CentrepointSourced[[#This Row],[Presented HS]])="",0,IF(CentrepointSourced[[#This Row],[Presented HS]]="&lt;5",2.5,IF(CentrepointSourced[[#This Row],[Presented HS]]="&lt;10",5,VALUE(TRIM(CentrepointSourced[[#This Row],[Presented HS]])))))</f>
        <v>309</v>
      </c>
      <c r="U422" s="41">
        <f>IF(TRIM(CentrepointSourced[[#This Row],[Assessed HS]])="",0,IF(CentrepointSourced[[#This Row],[Assessed HS]]="&lt;5",2.5,IF(CentrepointSourced[[#This Row],[Assessed HS]]="&lt;10",5,VALUE(TRIM(CentrepointSourced[[#This Row],[Assessed HS]])))))</f>
        <v>0</v>
      </c>
      <c r="V422" s="41">
        <f>IF(TRIM(CentrepointSourced[[#This Row],[Presented CS]])="",0,IF(CentrepointSourced[[#This Row],[Presented CS]]="&lt;5",2.5,IF(CentrepointSourced[[#This Row],[Presented CS]]="&lt;10",5,VALUE(TRIM(CentrepointSourced[[#This Row],[Presented CS]])))))</f>
        <v>0</v>
      </c>
      <c r="W422" s="41">
        <f>IF(TRIM(CentrepointSourced[[#This Row],[Assessed CS]])="",0,IF(CentrepointSourced[[#This Row],[Assessed CS]]="&lt;5",2.5,IF(CentrepointSourced[[#This Row],[Assessed CS]]="&lt;10",5,VALUE(TRIM(CentrepointSourced[[#This Row],[Assessed CS]])))))</f>
        <v>0</v>
      </c>
      <c r="X422" s="106">
        <f>IF(CentrepointSourced[[#This Row],[Age]]="16-17",CentrepointSourced[[#This Row],[Presented HS DQ]],0)</f>
        <v>0</v>
      </c>
      <c r="Y422" s="106">
        <f>IF(CentrepointSourced[[#This Row],[Age]]="16-24",CentrepointSourced[[#This Row],[Presented HS DQ]],0)</f>
        <v>309</v>
      </c>
      <c r="Z422" s="106">
        <f>IF(CentrepointSourced[[#This Row],[Age]]="18-24",CentrepointSourced[[#This Row],[Presented HS DQ]],0)</f>
        <v>0</v>
      </c>
      <c r="AA422" s="106">
        <f>IF(CentrepointSourced[[#This Row],[Age]]="16-17",CentrepointSourced[[#This Row],[Presented CS DQ]],0)</f>
        <v>0</v>
      </c>
      <c r="AB422" s="106">
        <f>IF(CentrepointSourced[[#This Row],[Age]]="16-24",CentrepointSourced[[#This Row],[Presented CS DQ]],0)</f>
        <v>0</v>
      </c>
      <c r="AC422" s="106">
        <f>IF(CentrepointSourced[[#This Row],[Age]]="18-24",CentrepointSourced[[#This Row],[Presented CS DQ]],0)</f>
        <v>0</v>
      </c>
      <c r="AD422" s="107">
        <f>IF(CentrepointSourced[[#This Row],[Age]]="16-17",CentrepointSourced[[#This Row],[Assessed HS DQ]],0)</f>
        <v>0</v>
      </c>
      <c r="AE422" s="107">
        <f>IF(CentrepointSourced[[#This Row],[Age]]="16-24",CentrepointSourced[[#This Row],[Assessed HS DQ]],0)</f>
        <v>0</v>
      </c>
      <c r="AF422" s="107">
        <f>IF(CentrepointSourced[[#This Row],[Age]]="18-24",CentrepointSourced[[#This Row],[Assessed HS DQ]],0)</f>
        <v>0</v>
      </c>
      <c r="AG422" s="107">
        <f>IF(CentrepointSourced[[#This Row],[Age]]="16-17",CentrepointSourced[[#This Row],[Assessed CS DQ]],0)</f>
        <v>0</v>
      </c>
      <c r="AH422" s="107">
        <f>IF(CentrepointSourced[[#This Row],[Age]]="16-24",CentrepointSourced[[#This Row],[Assessed CS DQ]],0)</f>
        <v>0</v>
      </c>
      <c r="AI422" s="107">
        <f>IF(CentrepointSourced[[#This Row],[Age]]="18-24",CentrepointSourced[[#This Row],[Assessed CS DQ]],0)</f>
        <v>0</v>
      </c>
    </row>
    <row r="423" spans="1:35" customFormat="1" ht="13.5" customHeight="1">
      <c r="A423" s="45" t="s">
        <v>40</v>
      </c>
      <c r="B423" s="62" t="s">
        <v>52</v>
      </c>
      <c r="C423" s="45" t="s">
        <v>42</v>
      </c>
      <c r="D423" s="62"/>
      <c r="E423" s="73">
        <v>2014</v>
      </c>
      <c r="F423" s="67" t="s">
        <v>25</v>
      </c>
      <c r="G423" s="67"/>
      <c r="H423" s="68"/>
      <c r="I423" s="67">
        <v>10</v>
      </c>
      <c r="J423" s="45"/>
      <c r="K423" s="45"/>
      <c r="L423" s="45"/>
      <c r="M423" s="45"/>
      <c r="N423" s="45"/>
      <c r="O423" s="45"/>
      <c r="P423" s="45"/>
      <c r="Q423" s="41" t="str">
        <f>IF(CentrepointSourced[[#This Row],[Country]]="Northern Ireland","Northern Ireland",IFERROR(VLOOKUP(CentrepointSourced[[#This Row],[Local Authority]],LKP_LANameDQ[],2,FALSE),CentrepointSourced[[#This Row],[Local Authority]]))</f>
        <v>Gloucester</v>
      </c>
      <c r="R423" s="41" t="str">
        <f>IF(CentrepointSourced[[#This Row],[LA type]]="County","",INDEX(ConsolGeog[lad14cd],MATCH(CentrepointSourced[[#This Row],[Local Authority DQ]],ConsolGeog[la_name],0)))</f>
        <v>E07000081</v>
      </c>
      <c r="S423" s="41" t="str">
        <f>IF(OR(CentrepointSourced[[#This Row],[Country]]="Northern Ireland",CentrepointSourced[[#This Row],[Country]]="Scotland",CentrepointSourced[[#This Row],[Country]]="Wales"),"Local Authority",CentrepointSourced[[#This Row],[LA type]])</f>
        <v>District</v>
      </c>
      <c r="T423" s="41">
        <f>IF(TRIM(CentrepointSourced[[#This Row],[Presented HS]])="",0,IF(CentrepointSourced[[#This Row],[Presented HS]]="&lt;5",2.5,IF(CentrepointSourced[[#This Row],[Presented HS]]="&lt;10",5,VALUE(TRIM(CentrepointSourced[[#This Row],[Presented HS]])))))</f>
        <v>0</v>
      </c>
      <c r="U423" s="41">
        <f>IF(TRIM(CentrepointSourced[[#This Row],[Assessed HS]])="",0,IF(CentrepointSourced[[#This Row],[Assessed HS]]="&lt;5",2.5,IF(CentrepointSourced[[#This Row],[Assessed HS]]="&lt;10",5,VALUE(TRIM(CentrepointSourced[[#This Row],[Assessed HS]])))))</f>
        <v>0</v>
      </c>
      <c r="V423" s="41">
        <f>IF(TRIM(CentrepointSourced[[#This Row],[Presented CS]])="",0,IF(CentrepointSourced[[#This Row],[Presented CS]]="&lt;5",2.5,IF(CentrepointSourced[[#This Row],[Presented CS]]="&lt;10",5,VALUE(TRIM(CentrepointSourced[[#This Row],[Presented CS]])))))</f>
        <v>0</v>
      </c>
      <c r="W423" s="41">
        <f>IF(TRIM(CentrepointSourced[[#This Row],[Assessed CS]])="",0,IF(CentrepointSourced[[#This Row],[Assessed CS]]="&lt;5",2.5,IF(CentrepointSourced[[#This Row],[Assessed CS]]="&lt;10",5,VALUE(TRIM(CentrepointSourced[[#This Row],[Assessed CS]])))))</f>
        <v>0</v>
      </c>
      <c r="X423" s="106">
        <f>IF(CentrepointSourced[[#This Row],[Age]]="16-17",CentrepointSourced[[#This Row],[Presented HS DQ]],0)</f>
        <v>0</v>
      </c>
      <c r="Y423" s="106">
        <f>IF(CentrepointSourced[[#This Row],[Age]]="16-24",CentrepointSourced[[#This Row],[Presented HS DQ]],0)</f>
        <v>0</v>
      </c>
      <c r="Z423" s="106">
        <f>IF(CentrepointSourced[[#This Row],[Age]]="18-24",CentrepointSourced[[#This Row],[Presented HS DQ]],0)</f>
        <v>0</v>
      </c>
      <c r="AA423" s="106">
        <f>IF(CentrepointSourced[[#This Row],[Age]]="16-17",CentrepointSourced[[#This Row],[Presented CS DQ]],0)</f>
        <v>0</v>
      </c>
      <c r="AB423" s="106">
        <f>IF(CentrepointSourced[[#This Row],[Age]]="16-24",CentrepointSourced[[#This Row],[Presented CS DQ]],0)</f>
        <v>0</v>
      </c>
      <c r="AC423" s="106">
        <f>IF(CentrepointSourced[[#This Row],[Age]]="18-24",CentrepointSourced[[#This Row],[Presented CS DQ]],0)</f>
        <v>0</v>
      </c>
      <c r="AD423" s="107">
        <f>IF(CentrepointSourced[[#This Row],[Age]]="16-17",CentrepointSourced[[#This Row],[Assessed HS DQ]],0)</f>
        <v>0</v>
      </c>
      <c r="AE423" s="107">
        <f>IF(CentrepointSourced[[#This Row],[Age]]="16-24",CentrepointSourced[[#This Row],[Assessed HS DQ]],0)</f>
        <v>0</v>
      </c>
      <c r="AF423" s="107">
        <f>IF(CentrepointSourced[[#This Row],[Age]]="18-24",CentrepointSourced[[#This Row],[Assessed HS DQ]],0)</f>
        <v>0</v>
      </c>
      <c r="AG423" s="107">
        <f>IF(CentrepointSourced[[#This Row],[Age]]="16-17",CentrepointSourced[[#This Row],[Assessed CS DQ]],0)</f>
        <v>0</v>
      </c>
      <c r="AH423" s="107">
        <f>IF(CentrepointSourced[[#This Row],[Age]]="16-24",CentrepointSourced[[#This Row],[Assessed CS DQ]],0)</f>
        <v>0</v>
      </c>
      <c r="AI423" s="107">
        <f>IF(CentrepointSourced[[#This Row],[Age]]="18-24",CentrepointSourced[[#This Row],[Assessed CS DQ]],0)</f>
        <v>0</v>
      </c>
    </row>
    <row r="424" spans="1:35" customFormat="1" ht="13.5" customHeight="1">
      <c r="A424" s="45" t="s">
        <v>40</v>
      </c>
      <c r="B424" s="62" t="s">
        <v>52</v>
      </c>
      <c r="C424" s="45" t="s">
        <v>42</v>
      </c>
      <c r="D424" s="62"/>
      <c r="E424" s="73">
        <v>2014</v>
      </c>
      <c r="F424" s="67" t="s">
        <v>26</v>
      </c>
      <c r="G424" s="67"/>
      <c r="H424" s="68"/>
      <c r="I424" s="67">
        <v>127</v>
      </c>
      <c r="J424" s="45"/>
      <c r="K424" s="45"/>
      <c r="L424" s="45"/>
      <c r="M424" s="45"/>
      <c r="N424" s="45"/>
      <c r="O424" s="45"/>
      <c r="P424" s="45"/>
      <c r="Q424" s="41" t="str">
        <f>IF(CentrepointSourced[[#This Row],[Country]]="Northern Ireland","Northern Ireland",IFERROR(VLOOKUP(CentrepointSourced[[#This Row],[Local Authority]],LKP_LANameDQ[],2,FALSE),CentrepointSourced[[#This Row],[Local Authority]]))</f>
        <v>Gloucester</v>
      </c>
      <c r="R424" s="41" t="str">
        <f>IF(CentrepointSourced[[#This Row],[LA type]]="County","",INDEX(ConsolGeog[lad14cd],MATCH(CentrepointSourced[[#This Row],[Local Authority DQ]],ConsolGeog[la_name],0)))</f>
        <v>E07000081</v>
      </c>
      <c r="S424" s="41" t="str">
        <f>IF(OR(CentrepointSourced[[#This Row],[Country]]="Northern Ireland",CentrepointSourced[[#This Row],[Country]]="Scotland",CentrepointSourced[[#This Row],[Country]]="Wales"),"Local Authority",CentrepointSourced[[#This Row],[LA type]])</f>
        <v>District</v>
      </c>
      <c r="T424" s="41">
        <f>IF(TRIM(CentrepointSourced[[#This Row],[Presented HS]])="",0,IF(CentrepointSourced[[#This Row],[Presented HS]]="&lt;5",2.5,IF(CentrepointSourced[[#This Row],[Presented HS]]="&lt;10",5,VALUE(TRIM(CentrepointSourced[[#This Row],[Presented HS]])))))</f>
        <v>0</v>
      </c>
      <c r="U424" s="41">
        <f>IF(TRIM(CentrepointSourced[[#This Row],[Assessed HS]])="",0,IF(CentrepointSourced[[#This Row],[Assessed HS]]="&lt;5",2.5,IF(CentrepointSourced[[#This Row],[Assessed HS]]="&lt;10",5,VALUE(TRIM(CentrepointSourced[[#This Row],[Assessed HS]])))))</f>
        <v>0</v>
      </c>
      <c r="V424" s="41">
        <f>IF(TRIM(CentrepointSourced[[#This Row],[Presented CS]])="",0,IF(CentrepointSourced[[#This Row],[Presented CS]]="&lt;5",2.5,IF(CentrepointSourced[[#This Row],[Presented CS]]="&lt;10",5,VALUE(TRIM(CentrepointSourced[[#This Row],[Presented CS]])))))</f>
        <v>0</v>
      </c>
      <c r="W424" s="41">
        <f>IF(TRIM(CentrepointSourced[[#This Row],[Assessed CS]])="",0,IF(CentrepointSourced[[#This Row],[Assessed CS]]="&lt;5",2.5,IF(CentrepointSourced[[#This Row],[Assessed CS]]="&lt;10",5,VALUE(TRIM(CentrepointSourced[[#This Row],[Assessed CS]])))))</f>
        <v>0</v>
      </c>
      <c r="X424" s="106">
        <f>IF(CentrepointSourced[[#This Row],[Age]]="16-17",CentrepointSourced[[#This Row],[Presented HS DQ]],0)</f>
        <v>0</v>
      </c>
      <c r="Y424" s="106">
        <f>IF(CentrepointSourced[[#This Row],[Age]]="16-24",CentrepointSourced[[#This Row],[Presented HS DQ]],0)</f>
        <v>0</v>
      </c>
      <c r="Z424" s="106">
        <f>IF(CentrepointSourced[[#This Row],[Age]]="18-24",CentrepointSourced[[#This Row],[Presented HS DQ]],0)</f>
        <v>0</v>
      </c>
      <c r="AA424" s="106">
        <f>IF(CentrepointSourced[[#This Row],[Age]]="16-17",CentrepointSourced[[#This Row],[Presented CS DQ]],0)</f>
        <v>0</v>
      </c>
      <c r="AB424" s="106">
        <f>IF(CentrepointSourced[[#This Row],[Age]]="16-24",CentrepointSourced[[#This Row],[Presented CS DQ]],0)</f>
        <v>0</v>
      </c>
      <c r="AC424" s="106">
        <f>IF(CentrepointSourced[[#This Row],[Age]]="18-24",CentrepointSourced[[#This Row],[Presented CS DQ]],0)</f>
        <v>0</v>
      </c>
      <c r="AD424" s="107">
        <f>IF(CentrepointSourced[[#This Row],[Age]]="16-17",CentrepointSourced[[#This Row],[Assessed HS DQ]],0)</f>
        <v>0</v>
      </c>
      <c r="AE424" s="107">
        <f>IF(CentrepointSourced[[#This Row],[Age]]="16-24",CentrepointSourced[[#This Row],[Assessed HS DQ]],0)</f>
        <v>0</v>
      </c>
      <c r="AF424" s="107">
        <f>IF(CentrepointSourced[[#This Row],[Age]]="18-24",CentrepointSourced[[#This Row],[Assessed HS DQ]],0)</f>
        <v>0</v>
      </c>
      <c r="AG424" s="107">
        <f>IF(CentrepointSourced[[#This Row],[Age]]="16-17",CentrepointSourced[[#This Row],[Assessed CS DQ]],0)</f>
        <v>0</v>
      </c>
      <c r="AH424" s="107">
        <f>IF(CentrepointSourced[[#This Row],[Age]]="16-24",CentrepointSourced[[#This Row],[Assessed CS DQ]],0)</f>
        <v>0</v>
      </c>
      <c r="AI424" s="107">
        <f>IF(CentrepointSourced[[#This Row],[Age]]="18-24",CentrepointSourced[[#This Row],[Assessed CS DQ]],0)</f>
        <v>0</v>
      </c>
    </row>
    <row r="425" spans="1:35" customFormat="1" ht="13.5" customHeight="1">
      <c r="A425" s="45" t="s">
        <v>40</v>
      </c>
      <c r="B425" s="62" t="s">
        <v>52</v>
      </c>
      <c r="C425" s="45" t="s">
        <v>42</v>
      </c>
      <c r="D425" s="62"/>
      <c r="E425" s="73">
        <v>2014</v>
      </c>
      <c r="F425" s="67" t="s">
        <v>53</v>
      </c>
      <c r="G425" s="67">
        <v>288</v>
      </c>
      <c r="H425" s="68"/>
      <c r="I425" s="67"/>
      <c r="J425" s="45"/>
      <c r="K425" s="45"/>
      <c r="L425" s="45"/>
      <c r="M425" s="45"/>
      <c r="N425" s="45"/>
      <c r="O425" s="45"/>
      <c r="P425" s="45"/>
      <c r="Q425" s="41" t="str">
        <f>IF(CentrepointSourced[[#This Row],[Country]]="Northern Ireland","Northern Ireland",IFERROR(VLOOKUP(CentrepointSourced[[#This Row],[Local Authority]],LKP_LANameDQ[],2,FALSE),CentrepointSourced[[#This Row],[Local Authority]]))</f>
        <v>Gloucester</v>
      </c>
      <c r="R425" s="41" t="str">
        <f>IF(CentrepointSourced[[#This Row],[LA type]]="County","",INDEX(ConsolGeog[lad14cd],MATCH(CentrepointSourced[[#This Row],[Local Authority DQ]],ConsolGeog[la_name],0)))</f>
        <v>E07000081</v>
      </c>
      <c r="S425" s="41" t="str">
        <f>IF(OR(CentrepointSourced[[#This Row],[Country]]="Northern Ireland",CentrepointSourced[[#This Row],[Country]]="Scotland",CentrepointSourced[[#This Row],[Country]]="Wales"),"Local Authority",CentrepointSourced[[#This Row],[LA type]])</f>
        <v>District</v>
      </c>
      <c r="T425" s="41">
        <f>IF(TRIM(CentrepointSourced[[#This Row],[Presented HS]])="",0,IF(CentrepointSourced[[#This Row],[Presented HS]]="&lt;5",2.5,IF(CentrepointSourced[[#This Row],[Presented HS]]="&lt;10",5,VALUE(TRIM(CentrepointSourced[[#This Row],[Presented HS]])))))</f>
        <v>288</v>
      </c>
      <c r="U425" s="41">
        <f>IF(TRIM(CentrepointSourced[[#This Row],[Assessed HS]])="",0,IF(CentrepointSourced[[#This Row],[Assessed HS]]="&lt;5",2.5,IF(CentrepointSourced[[#This Row],[Assessed HS]]="&lt;10",5,VALUE(TRIM(CentrepointSourced[[#This Row],[Assessed HS]])))))</f>
        <v>0</v>
      </c>
      <c r="V425" s="41">
        <f>IF(TRIM(CentrepointSourced[[#This Row],[Presented CS]])="",0,IF(CentrepointSourced[[#This Row],[Presented CS]]="&lt;5",2.5,IF(CentrepointSourced[[#This Row],[Presented CS]]="&lt;10",5,VALUE(TRIM(CentrepointSourced[[#This Row],[Presented CS]])))))</f>
        <v>0</v>
      </c>
      <c r="W425" s="41">
        <f>IF(TRIM(CentrepointSourced[[#This Row],[Assessed CS]])="",0,IF(CentrepointSourced[[#This Row],[Assessed CS]]="&lt;5",2.5,IF(CentrepointSourced[[#This Row],[Assessed CS]]="&lt;10",5,VALUE(TRIM(CentrepointSourced[[#This Row],[Assessed CS]])))))</f>
        <v>0</v>
      </c>
      <c r="X425" s="106">
        <f>IF(CentrepointSourced[[#This Row],[Age]]="16-17",CentrepointSourced[[#This Row],[Presented HS DQ]],0)</f>
        <v>0</v>
      </c>
      <c r="Y425" s="106">
        <f>IF(CentrepointSourced[[#This Row],[Age]]="16-24",CentrepointSourced[[#This Row],[Presented HS DQ]],0)</f>
        <v>288</v>
      </c>
      <c r="Z425" s="106">
        <f>IF(CentrepointSourced[[#This Row],[Age]]="18-24",CentrepointSourced[[#This Row],[Presented HS DQ]],0)</f>
        <v>0</v>
      </c>
      <c r="AA425" s="106">
        <f>IF(CentrepointSourced[[#This Row],[Age]]="16-17",CentrepointSourced[[#This Row],[Presented CS DQ]],0)</f>
        <v>0</v>
      </c>
      <c r="AB425" s="106">
        <f>IF(CentrepointSourced[[#This Row],[Age]]="16-24",CentrepointSourced[[#This Row],[Presented CS DQ]],0)</f>
        <v>0</v>
      </c>
      <c r="AC425" s="106">
        <f>IF(CentrepointSourced[[#This Row],[Age]]="18-24",CentrepointSourced[[#This Row],[Presented CS DQ]],0)</f>
        <v>0</v>
      </c>
      <c r="AD425" s="107">
        <f>IF(CentrepointSourced[[#This Row],[Age]]="16-17",CentrepointSourced[[#This Row],[Assessed HS DQ]],0)</f>
        <v>0</v>
      </c>
      <c r="AE425" s="107">
        <f>IF(CentrepointSourced[[#This Row],[Age]]="16-24",CentrepointSourced[[#This Row],[Assessed HS DQ]],0)</f>
        <v>0</v>
      </c>
      <c r="AF425" s="107">
        <f>IF(CentrepointSourced[[#This Row],[Age]]="18-24",CentrepointSourced[[#This Row],[Assessed HS DQ]],0)</f>
        <v>0</v>
      </c>
      <c r="AG425" s="107">
        <f>IF(CentrepointSourced[[#This Row],[Age]]="16-17",CentrepointSourced[[#This Row],[Assessed CS DQ]],0)</f>
        <v>0</v>
      </c>
      <c r="AH425" s="107">
        <f>IF(CentrepointSourced[[#This Row],[Age]]="16-24",CentrepointSourced[[#This Row],[Assessed CS DQ]],0)</f>
        <v>0</v>
      </c>
      <c r="AI425" s="107">
        <f>IF(CentrepointSourced[[#This Row],[Age]]="18-24",CentrepointSourced[[#This Row],[Assessed CS DQ]],0)</f>
        <v>0</v>
      </c>
    </row>
    <row r="426" spans="1:35" ht="13.5" customHeight="1">
      <c r="A426" s="46" t="s">
        <v>40</v>
      </c>
      <c r="B426" s="46" t="s">
        <v>310</v>
      </c>
      <c r="C426" s="46" t="s">
        <v>299</v>
      </c>
      <c r="D426" s="46"/>
      <c r="E426" s="46">
        <v>2012</v>
      </c>
      <c r="F426" s="67" t="s">
        <v>25</v>
      </c>
      <c r="G426" s="67"/>
      <c r="H426" s="79"/>
      <c r="I426" s="45"/>
      <c r="J426" s="45"/>
      <c r="K426" s="46">
        <v>184</v>
      </c>
      <c r="L426" s="45">
        <v>180</v>
      </c>
      <c r="M426" s="45">
        <v>4</v>
      </c>
      <c r="N426" s="45">
        <v>28</v>
      </c>
      <c r="O426" s="45"/>
      <c r="P426" s="45"/>
      <c r="Q426" s="41" t="str">
        <f>IF(CentrepointSourced[[#This Row],[Country]]="Northern Ireland","Northern Ireland",IFERROR(VLOOKUP(CentrepointSourced[[#This Row],[Local Authority]],LKP_LANameDQ[],2,FALSE),CentrepointSourced[[#This Row],[Local Authority]]))</f>
        <v>Gloucestershire</v>
      </c>
      <c r="R426" s="41" t="str">
        <f>IF(CentrepointSourced[[#This Row],[LA type]]="County","",INDEX(ConsolGeog[lad14cd],MATCH(CentrepointSourced[[#This Row],[Local Authority DQ]],ConsolGeog[la_name],0)))</f>
        <v/>
      </c>
      <c r="S426" s="41" t="str">
        <f>IF(OR(CentrepointSourced[[#This Row],[Country]]="Northern Ireland",CentrepointSourced[[#This Row],[Country]]="Scotland",CentrepointSourced[[#This Row],[Country]]="Wales"),"Local Authority",CentrepointSourced[[#This Row],[LA type]])</f>
        <v>County</v>
      </c>
      <c r="T426" s="41">
        <f>IF(TRIM(CentrepointSourced[[#This Row],[Presented HS]])="",0,IF(CentrepointSourced[[#This Row],[Presented HS]]="&lt;5",2.5,IF(CentrepointSourced[[#This Row],[Presented HS]]="&lt;10",5,VALUE(TRIM(CentrepointSourced[[#This Row],[Presented HS]])))))</f>
        <v>0</v>
      </c>
      <c r="U426" s="41">
        <f>IF(TRIM(CentrepointSourced[[#This Row],[Assessed HS]])="",0,IF(CentrepointSourced[[#This Row],[Assessed HS]]="&lt;5",2.5,IF(CentrepointSourced[[#This Row],[Assessed HS]]="&lt;10",5,VALUE(TRIM(CentrepointSourced[[#This Row],[Assessed HS]])))))</f>
        <v>0</v>
      </c>
      <c r="V426" s="41">
        <f>IF(TRIM(CentrepointSourced[[#This Row],[Presented CS]])="",0,IF(CentrepointSourced[[#This Row],[Presented CS]]="&lt;5",2.5,IF(CentrepointSourced[[#This Row],[Presented CS]]="&lt;10",5,VALUE(TRIM(CentrepointSourced[[#This Row],[Presented CS]])))))</f>
        <v>184</v>
      </c>
      <c r="W426" s="41">
        <f>IF(TRIM(CentrepointSourced[[#This Row],[Assessed CS]])="",0,IF(CentrepointSourced[[#This Row],[Assessed CS]]="&lt;5",2.5,IF(CentrepointSourced[[#This Row],[Assessed CS]]="&lt;10",5,VALUE(TRIM(CentrepointSourced[[#This Row],[Assessed CS]])))))</f>
        <v>180</v>
      </c>
      <c r="X426" s="111">
        <f>IF(CentrepointSourced[[#This Row],[Age]]="16-17",CentrepointSourced[[#This Row],[Presented HS DQ]],0)</f>
        <v>0</v>
      </c>
      <c r="Y426" s="111">
        <f>IF(CentrepointSourced[[#This Row],[Age]]="16-24",CentrepointSourced[[#This Row],[Presented HS DQ]],0)</f>
        <v>0</v>
      </c>
      <c r="Z426" s="111">
        <f>IF(CentrepointSourced[[#This Row],[Age]]="18-24",CentrepointSourced[[#This Row],[Presented HS DQ]],0)</f>
        <v>0</v>
      </c>
      <c r="AA426" s="111">
        <f>IF(CentrepointSourced[[#This Row],[Age]]="16-17",CentrepointSourced[[#This Row],[Presented CS DQ]],0)</f>
        <v>184</v>
      </c>
      <c r="AB426" s="111">
        <f>IF(CentrepointSourced[[#This Row],[Age]]="16-24",CentrepointSourced[[#This Row],[Presented CS DQ]],0)</f>
        <v>0</v>
      </c>
      <c r="AC426" s="111">
        <f>IF(CentrepointSourced[[#This Row],[Age]]="18-24",CentrepointSourced[[#This Row],[Presented CS DQ]],0)</f>
        <v>0</v>
      </c>
      <c r="AD426" s="107">
        <f>IF(CentrepointSourced[[#This Row],[Age]]="16-17",CentrepointSourced[[#This Row],[Assessed HS DQ]],0)</f>
        <v>0</v>
      </c>
      <c r="AE426" s="107">
        <f>IF(CentrepointSourced[[#This Row],[Age]]="16-24",CentrepointSourced[[#This Row],[Assessed HS DQ]],0)</f>
        <v>0</v>
      </c>
      <c r="AF426" s="107">
        <f>IF(CentrepointSourced[[#This Row],[Age]]="18-24",CentrepointSourced[[#This Row],[Assessed HS DQ]],0)</f>
        <v>0</v>
      </c>
      <c r="AG426" s="107">
        <f>IF(CentrepointSourced[[#This Row],[Age]]="16-17",CentrepointSourced[[#This Row],[Assessed CS DQ]],0)</f>
        <v>180</v>
      </c>
      <c r="AH426" s="107">
        <f>IF(CentrepointSourced[[#This Row],[Age]]="16-24",CentrepointSourced[[#This Row],[Assessed CS DQ]],0)</f>
        <v>0</v>
      </c>
      <c r="AI426" s="107">
        <f>IF(CentrepointSourced[[#This Row],[Age]]="18-24",CentrepointSourced[[#This Row],[Assessed CS DQ]],0)</f>
        <v>0</v>
      </c>
    </row>
    <row r="427" spans="1:35" ht="13.5" customHeight="1">
      <c r="A427" s="46" t="s">
        <v>40</v>
      </c>
      <c r="B427" s="46" t="s">
        <v>310</v>
      </c>
      <c r="C427" s="46" t="s">
        <v>299</v>
      </c>
      <c r="D427" s="46"/>
      <c r="E427" s="46">
        <v>2012</v>
      </c>
      <c r="F427" s="67" t="s">
        <v>26</v>
      </c>
      <c r="G427" s="67"/>
      <c r="H427" s="79"/>
      <c r="I427" s="45"/>
      <c r="J427" s="45"/>
      <c r="K427" s="46"/>
      <c r="L427" s="45"/>
      <c r="M427" s="45"/>
      <c r="N427" s="45"/>
      <c r="O427" s="45"/>
      <c r="P427" s="45"/>
      <c r="Q427" s="41" t="str">
        <f>IF(CentrepointSourced[[#This Row],[Country]]="Northern Ireland","Northern Ireland",IFERROR(VLOOKUP(CentrepointSourced[[#This Row],[Local Authority]],LKP_LANameDQ[],2,FALSE),CentrepointSourced[[#This Row],[Local Authority]]))</f>
        <v>Gloucestershire</v>
      </c>
      <c r="R427" s="41" t="str">
        <f>IF(CentrepointSourced[[#This Row],[LA type]]="County","",INDEX(ConsolGeog[lad14cd],MATCH(CentrepointSourced[[#This Row],[Local Authority DQ]],ConsolGeog[la_name],0)))</f>
        <v/>
      </c>
      <c r="S427" s="41" t="str">
        <f>IF(OR(CentrepointSourced[[#This Row],[Country]]="Northern Ireland",CentrepointSourced[[#This Row],[Country]]="Scotland",CentrepointSourced[[#This Row],[Country]]="Wales"),"Local Authority",CentrepointSourced[[#This Row],[LA type]])</f>
        <v>County</v>
      </c>
      <c r="T427" s="41">
        <f>IF(TRIM(CentrepointSourced[[#This Row],[Presented HS]])="",0,IF(CentrepointSourced[[#This Row],[Presented HS]]="&lt;5",2.5,IF(CentrepointSourced[[#This Row],[Presented HS]]="&lt;10",5,VALUE(TRIM(CentrepointSourced[[#This Row],[Presented HS]])))))</f>
        <v>0</v>
      </c>
      <c r="U427" s="41">
        <f>IF(TRIM(CentrepointSourced[[#This Row],[Assessed HS]])="",0,IF(CentrepointSourced[[#This Row],[Assessed HS]]="&lt;5",2.5,IF(CentrepointSourced[[#This Row],[Assessed HS]]="&lt;10",5,VALUE(TRIM(CentrepointSourced[[#This Row],[Assessed HS]])))))</f>
        <v>0</v>
      </c>
      <c r="V427" s="41">
        <f>IF(TRIM(CentrepointSourced[[#This Row],[Presented CS]])="",0,IF(CentrepointSourced[[#This Row],[Presented CS]]="&lt;5",2.5,IF(CentrepointSourced[[#This Row],[Presented CS]]="&lt;10",5,VALUE(TRIM(CentrepointSourced[[#This Row],[Presented CS]])))))</f>
        <v>0</v>
      </c>
      <c r="W427" s="41">
        <f>IF(TRIM(CentrepointSourced[[#This Row],[Assessed CS]])="",0,IF(CentrepointSourced[[#This Row],[Assessed CS]]="&lt;5",2.5,IF(CentrepointSourced[[#This Row],[Assessed CS]]="&lt;10",5,VALUE(TRIM(CentrepointSourced[[#This Row],[Assessed CS]])))))</f>
        <v>0</v>
      </c>
      <c r="X427" s="111">
        <f>IF(CentrepointSourced[[#This Row],[Age]]="16-17",CentrepointSourced[[#This Row],[Presented HS DQ]],0)</f>
        <v>0</v>
      </c>
      <c r="Y427" s="111">
        <f>IF(CentrepointSourced[[#This Row],[Age]]="16-24",CentrepointSourced[[#This Row],[Presented HS DQ]],0)</f>
        <v>0</v>
      </c>
      <c r="Z427" s="111">
        <f>IF(CentrepointSourced[[#This Row],[Age]]="18-24",CentrepointSourced[[#This Row],[Presented HS DQ]],0)</f>
        <v>0</v>
      </c>
      <c r="AA427" s="111">
        <f>IF(CentrepointSourced[[#This Row],[Age]]="16-17",CentrepointSourced[[#This Row],[Presented CS DQ]],0)</f>
        <v>0</v>
      </c>
      <c r="AB427" s="111">
        <f>IF(CentrepointSourced[[#This Row],[Age]]="16-24",CentrepointSourced[[#This Row],[Presented CS DQ]],0)</f>
        <v>0</v>
      </c>
      <c r="AC427" s="111">
        <f>IF(CentrepointSourced[[#This Row],[Age]]="18-24",CentrepointSourced[[#This Row],[Presented CS DQ]],0)</f>
        <v>0</v>
      </c>
      <c r="AD427" s="107">
        <f>IF(CentrepointSourced[[#This Row],[Age]]="16-17",CentrepointSourced[[#This Row],[Assessed HS DQ]],0)</f>
        <v>0</v>
      </c>
      <c r="AE427" s="107">
        <f>IF(CentrepointSourced[[#This Row],[Age]]="16-24",CentrepointSourced[[#This Row],[Assessed HS DQ]],0)</f>
        <v>0</v>
      </c>
      <c r="AF427" s="107">
        <f>IF(CentrepointSourced[[#This Row],[Age]]="18-24",CentrepointSourced[[#This Row],[Assessed HS DQ]],0)</f>
        <v>0</v>
      </c>
      <c r="AG427" s="107">
        <f>IF(CentrepointSourced[[#This Row],[Age]]="16-17",CentrepointSourced[[#This Row],[Assessed CS DQ]],0)</f>
        <v>0</v>
      </c>
      <c r="AH427" s="107">
        <f>IF(CentrepointSourced[[#This Row],[Age]]="16-24",CentrepointSourced[[#This Row],[Assessed CS DQ]],0)</f>
        <v>0</v>
      </c>
      <c r="AI427" s="107">
        <f>IF(CentrepointSourced[[#This Row],[Age]]="18-24",CentrepointSourced[[#This Row],[Assessed CS DQ]],0)</f>
        <v>0</v>
      </c>
    </row>
    <row r="428" spans="1:35" ht="13.5" customHeight="1">
      <c r="A428" s="46" t="s">
        <v>40</v>
      </c>
      <c r="B428" s="46" t="s">
        <v>310</v>
      </c>
      <c r="C428" s="46" t="s">
        <v>299</v>
      </c>
      <c r="D428" s="46"/>
      <c r="E428" s="46">
        <v>2013</v>
      </c>
      <c r="F428" s="67" t="s">
        <v>25</v>
      </c>
      <c r="G428" s="67"/>
      <c r="H428" s="79"/>
      <c r="I428" s="45"/>
      <c r="J428" s="45"/>
      <c r="K428" s="46">
        <v>118</v>
      </c>
      <c r="L428" s="45">
        <v>114</v>
      </c>
      <c r="M428" s="45">
        <v>12</v>
      </c>
      <c r="N428" s="45">
        <v>25</v>
      </c>
      <c r="O428" s="45"/>
      <c r="P428" s="45"/>
      <c r="Q428" s="41" t="str">
        <f>IF(CentrepointSourced[[#This Row],[Country]]="Northern Ireland","Northern Ireland",IFERROR(VLOOKUP(CentrepointSourced[[#This Row],[Local Authority]],LKP_LANameDQ[],2,FALSE),CentrepointSourced[[#This Row],[Local Authority]]))</f>
        <v>Gloucestershire</v>
      </c>
      <c r="R428" s="41" t="str">
        <f>IF(CentrepointSourced[[#This Row],[LA type]]="County","",INDEX(ConsolGeog[lad14cd],MATCH(CentrepointSourced[[#This Row],[Local Authority DQ]],ConsolGeog[la_name],0)))</f>
        <v/>
      </c>
      <c r="S428" s="41" t="str">
        <f>IF(OR(CentrepointSourced[[#This Row],[Country]]="Northern Ireland",CentrepointSourced[[#This Row],[Country]]="Scotland",CentrepointSourced[[#This Row],[Country]]="Wales"),"Local Authority",CentrepointSourced[[#This Row],[LA type]])</f>
        <v>County</v>
      </c>
      <c r="T428" s="41">
        <f>IF(TRIM(CentrepointSourced[[#This Row],[Presented HS]])="",0,IF(CentrepointSourced[[#This Row],[Presented HS]]="&lt;5",2.5,IF(CentrepointSourced[[#This Row],[Presented HS]]="&lt;10",5,VALUE(TRIM(CentrepointSourced[[#This Row],[Presented HS]])))))</f>
        <v>0</v>
      </c>
      <c r="U428" s="41">
        <f>IF(TRIM(CentrepointSourced[[#This Row],[Assessed HS]])="",0,IF(CentrepointSourced[[#This Row],[Assessed HS]]="&lt;5",2.5,IF(CentrepointSourced[[#This Row],[Assessed HS]]="&lt;10",5,VALUE(TRIM(CentrepointSourced[[#This Row],[Assessed HS]])))))</f>
        <v>0</v>
      </c>
      <c r="V428" s="41">
        <f>IF(TRIM(CentrepointSourced[[#This Row],[Presented CS]])="",0,IF(CentrepointSourced[[#This Row],[Presented CS]]="&lt;5",2.5,IF(CentrepointSourced[[#This Row],[Presented CS]]="&lt;10",5,VALUE(TRIM(CentrepointSourced[[#This Row],[Presented CS]])))))</f>
        <v>118</v>
      </c>
      <c r="W428" s="41">
        <f>IF(TRIM(CentrepointSourced[[#This Row],[Assessed CS]])="",0,IF(CentrepointSourced[[#This Row],[Assessed CS]]="&lt;5",2.5,IF(CentrepointSourced[[#This Row],[Assessed CS]]="&lt;10",5,VALUE(TRIM(CentrepointSourced[[#This Row],[Assessed CS]])))))</f>
        <v>114</v>
      </c>
      <c r="X428" s="111">
        <f>IF(CentrepointSourced[[#This Row],[Age]]="16-17",CentrepointSourced[[#This Row],[Presented HS DQ]],0)</f>
        <v>0</v>
      </c>
      <c r="Y428" s="111">
        <f>IF(CentrepointSourced[[#This Row],[Age]]="16-24",CentrepointSourced[[#This Row],[Presented HS DQ]],0)</f>
        <v>0</v>
      </c>
      <c r="Z428" s="111">
        <f>IF(CentrepointSourced[[#This Row],[Age]]="18-24",CentrepointSourced[[#This Row],[Presented HS DQ]],0)</f>
        <v>0</v>
      </c>
      <c r="AA428" s="111">
        <f>IF(CentrepointSourced[[#This Row],[Age]]="16-17",CentrepointSourced[[#This Row],[Presented CS DQ]],0)</f>
        <v>118</v>
      </c>
      <c r="AB428" s="111">
        <f>IF(CentrepointSourced[[#This Row],[Age]]="16-24",CentrepointSourced[[#This Row],[Presented CS DQ]],0)</f>
        <v>0</v>
      </c>
      <c r="AC428" s="111">
        <f>IF(CentrepointSourced[[#This Row],[Age]]="18-24",CentrepointSourced[[#This Row],[Presented CS DQ]],0)</f>
        <v>0</v>
      </c>
      <c r="AD428" s="107">
        <f>IF(CentrepointSourced[[#This Row],[Age]]="16-17",CentrepointSourced[[#This Row],[Assessed HS DQ]],0)</f>
        <v>0</v>
      </c>
      <c r="AE428" s="107">
        <f>IF(CentrepointSourced[[#This Row],[Age]]="16-24",CentrepointSourced[[#This Row],[Assessed HS DQ]],0)</f>
        <v>0</v>
      </c>
      <c r="AF428" s="107">
        <f>IF(CentrepointSourced[[#This Row],[Age]]="18-24",CentrepointSourced[[#This Row],[Assessed HS DQ]],0)</f>
        <v>0</v>
      </c>
      <c r="AG428" s="107">
        <f>IF(CentrepointSourced[[#This Row],[Age]]="16-17",CentrepointSourced[[#This Row],[Assessed CS DQ]],0)</f>
        <v>114</v>
      </c>
      <c r="AH428" s="107">
        <f>IF(CentrepointSourced[[#This Row],[Age]]="16-24",CentrepointSourced[[#This Row],[Assessed CS DQ]],0)</f>
        <v>0</v>
      </c>
      <c r="AI428" s="107">
        <f>IF(CentrepointSourced[[#This Row],[Age]]="18-24",CentrepointSourced[[#This Row],[Assessed CS DQ]],0)</f>
        <v>0</v>
      </c>
    </row>
    <row r="429" spans="1:35" ht="13.5" customHeight="1">
      <c r="A429" s="46" t="s">
        <v>40</v>
      </c>
      <c r="B429" s="46" t="s">
        <v>310</v>
      </c>
      <c r="C429" s="46" t="s">
        <v>299</v>
      </c>
      <c r="D429" s="46"/>
      <c r="E429" s="46">
        <v>2013</v>
      </c>
      <c r="F429" s="67" t="s">
        <v>26</v>
      </c>
      <c r="G429" s="67"/>
      <c r="H429" s="79"/>
      <c r="I429" s="45"/>
      <c r="J429" s="45"/>
      <c r="K429" s="46"/>
      <c r="L429" s="45"/>
      <c r="M429" s="45"/>
      <c r="N429" s="45"/>
      <c r="O429" s="45"/>
      <c r="P429" s="45"/>
      <c r="Q429" s="41" t="str">
        <f>IF(CentrepointSourced[[#This Row],[Country]]="Northern Ireland","Northern Ireland",IFERROR(VLOOKUP(CentrepointSourced[[#This Row],[Local Authority]],LKP_LANameDQ[],2,FALSE),CentrepointSourced[[#This Row],[Local Authority]]))</f>
        <v>Gloucestershire</v>
      </c>
      <c r="R429" s="41" t="str">
        <f>IF(CentrepointSourced[[#This Row],[LA type]]="County","",INDEX(ConsolGeog[lad14cd],MATCH(CentrepointSourced[[#This Row],[Local Authority DQ]],ConsolGeog[la_name],0)))</f>
        <v/>
      </c>
      <c r="S429" s="41" t="str">
        <f>IF(OR(CentrepointSourced[[#This Row],[Country]]="Northern Ireland",CentrepointSourced[[#This Row],[Country]]="Scotland",CentrepointSourced[[#This Row],[Country]]="Wales"),"Local Authority",CentrepointSourced[[#This Row],[LA type]])</f>
        <v>County</v>
      </c>
      <c r="T429" s="41">
        <f>IF(TRIM(CentrepointSourced[[#This Row],[Presented HS]])="",0,IF(CentrepointSourced[[#This Row],[Presented HS]]="&lt;5",2.5,IF(CentrepointSourced[[#This Row],[Presented HS]]="&lt;10",5,VALUE(TRIM(CentrepointSourced[[#This Row],[Presented HS]])))))</f>
        <v>0</v>
      </c>
      <c r="U429" s="41">
        <f>IF(TRIM(CentrepointSourced[[#This Row],[Assessed HS]])="",0,IF(CentrepointSourced[[#This Row],[Assessed HS]]="&lt;5",2.5,IF(CentrepointSourced[[#This Row],[Assessed HS]]="&lt;10",5,VALUE(TRIM(CentrepointSourced[[#This Row],[Assessed HS]])))))</f>
        <v>0</v>
      </c>
      <c r="V429" s="41">
        <f>IF(TRIM(CentrepointSourced[[#This Row],[Presented CS]])="",0,IF(CentrepointSourced[[#This Row],[Presented CS]]="&lt;5",2.5,IF(CentrepointSourced[[#This Row],[Presented CS]]="&lt;10",5,VALUE(TRIM(CentrepointSourced[[#This Row],[Presented CS]])))))</f>
        <v>0</v>
      </c>
      <c r="W429" s="41">
        <f>IF(TRIM(CentrepointSourced[[#This Row],[Assessed CS]])="",0,IF(CentrepointSourced[[#This Row],[Assessed CS]]="&lt;5",2.5,IF(CentrepointSourced[[#This Row],[Assessed CS]]="&lt;10",5,VALUE(TRIM(CentrepointSourced[[#This Row],[Assessed CS]])))))</f>
        <v>0</v>
      </c>
      <c r="X429" s="111">
        <f>IF(CentrepointSourced[[#This Row],[Age]]="16-17",CentrepointSourced[[#This Row],[Presented HS DQ]],0)</f>
        <v>0</v>
      </c>
      <c r="Y429" s="111">
        <f>IF(CentrepointSourced[[#This Row],[Age]]="16-24",CentrepointSourced[[#This Row],[Presented HS DQ]],0)</f>
        <v>0</v>
      </c>
      <c r="Z429" s="111">
        <f>IF(CentrepointSourced[[#This Row],[Age]]="18-24",CentrepointSourced[[#This Row],[Presented HS DQ]],0)</f>
        <v>0</v>
      </c>
      <c r="AA429" s="111">
        <f>IF(CentrepointSourced[[#This Row],[Age]]="16-17",CentrepointSourced[[#This Row],[Presented CS DQ]],0)</f>
        <v>0</v>
      </c>
      <c r="AB429" s="111">
        <f>IF(CentrepointSourced[[#This Row],[Age]]="16-24",CentrepointSourced[[#This Row],[Presented CS DQ]],0)</f>
        <v>0</v>
      </c>
      <c r="AC429" s="111">
        <f>IF(CentrepointSourced[[#This Row],[Age]]="18-24",CentrepointSourced[[#This Row],[Presented CS DQ]],0)</f>
        <v>0</v>
      </c>
      <c r="AD429" s="107">
        <f>IF(CentrepointSourced[[#This Row],[Age]]="16-17",CentrepointSourced[[#This Row],[Assessed HS DQ]],0)</f>
        <v>0</v>
      </c>
      <c r="AE429" s="107">
        <f>IF(CentrepointSourced[[#This Row],[Age]]="16-24",CentrepointSourced[[#This Row],[Assessed HS DQ]],0)</f>
        <v>0</v>
      </c>
      <c r="AF429" s="107">
        <f>IF(CentrepointSourced[[#This Row],[Age]]="18-24",CentrepointSourced[[#This Row],[Assessed HS DQ]],0)</f>
        <v>0</v>
      </c>
      <c r="AG429" s="107">
        <f>IF(CentrepointSourced[[#This Row],[Age]]="16-17",CentrepointSourced[[#This Row],[Assessed CS DQ]],0)</f>
        <v>0</v>
      </c>
      <c r="AH429" s="107">
        <f>IF(CentrepointSourced[[#This Row],[Age]]="16-24",CentrepointSourced[[#This Row],[Assessed CS DQ]],0)</f>
        <v>0</v>
      </c>
      <c r="AI429" s="107">
        <f>IF(CentrepointSourced[[#This Row],[Age]]="18-24",CentrepointSourced[[#This Row],[Assessed CS DQ]],0)</f>
        <v>0</v>
      </c>
    </row>
    <row r="430" spans="1:35" ht="13.5" customHeight="1">
      <c r="A430" s="46" t="s">
        <v>40</v>
      </c>
      <c r="B430" s="46" t="s">
        <v>310</v>
      </c>
      <c r="C430" s="46" t="s">
        <v>299</v>
      </c>
      <c r="D430" s="46"/>
      <c r="E430" s="46">
        <v>2014</v>
      </c>
      <c r="F430" s="67" t="s">
        <v>25</v>
      </c>
      <c r="G430" s="67"/>
      <c r="H430" s="79"/>
      <c r="I430" s="45"/>
      <c r="J430" s="45"/>
      <c r="K430" s="46">
        <v>145</v>
      </c>
      <c r="L430" s="45">
        <v>140</v>
      </c>
      <c r="M430" s="45">
        <v>30</v>
      </c>
      <c r="N430" s="45">
        <v>22</v>
      </c>
      <c r="O430" s="45"/>
      <c r="P430" s="45"/>
      <c r="Q430" s="41" t="str">
        <f>IF(CentrepointSourced[[#This Row],[Country]]="Northern Ireland","Northern Ireland",IFERROR(VLOOKUP(CentrepointSourced[[#This Row],[Local Authority]],LKP_LANameDQ[],2,FALSE),CentrepointSourced[[#This Row],[Local Authority]]))</f>
        <v>Gloucestershire</v>
      </c>
      <c r="R430" s="41" t="str">
        <f>IF(CentrepointSourced[[#This Row],[LA type]]="County","",INDEX(ConsolGeog[lad14cd],MATCH(CentrepointSourced[[#This Row],[Local Authority DQ]],ConsolGeog[la_name],0)))</f>
        <v/>
      </c>
      <c r="S430" s="41" t="str">
        <f>IF(OR(CentrepointSourced[[#This Row],[Country]]="Northern Ireland",CentrepointSourced[[#This Row],[Country]]="Scotland",CentrepointSourced[[#This Row],[Country]]="Wales"),"Local Authority",CentrepointSourced[[#This Row],[LA type]])</f>
        <v>County</v>
      </c>
      <c r="T430" s="41">
        <f>IF(TRIM(CentrepointSourced[[#This Row],[Presented HS]])="",0,IF(CentrepointSourced[[#This Row],[Presented HS]]="&lt;5",2.5,IF(CentrepointSourced[[#This Row],[Presented HS]]="&lt;10",5,VALUE(TRIM(CentrepointSourced[[#This Row],[Presented HS]])))))</f>
        <v>0</v>
      </c>
      <c r="U430" s="41">
        <f>IF(TRIM(CentrepointSourced[[#This Row],[Assessed HS]])="",0,IF(CentrepointSourced[[#This Row],[Assessed HS]]="&lt;5",2.5,IF(CentrepointSourced[[#This Row],[Assessed HS]]="&lt;10",5,VALUE(TRIM(CentrepointSourced[[#This Row],[Assessed HS]])))))</f>
        <v>0</v>
      </c>
      <c r="V430" s="41">
        <f>IF(TRIM(CentrepointSourced[[#This Row],[Presented CS]])="",0,IF(CentrepointSourced[[#This Row],[Presented CS]]="&lt;5",2.5,IF(CentrepointSourced[[#This Row],[Presented CS]]="&lt;10",5,VALUE(TRIM(CentrepointSourced[[#This Row],[Presented CS]])))))</f>
        <v>145</v>
      </c>
      <c r="W430" s="41">
        <f>IF(TRIM(CentrepointSourced[[#This Row],[Assessed CS]])="",0,IF(CentrepointSourced[[#This Row],[Assessed CS]]="&lt;5",2.5,IF(CentrepointSourced[[#This Row],[Assessed CS]]="&lt;10",5,VALUE(TRIM(CentrepointSourced[[#This Row],[Assessed CS]])))))</f>
        <v>140</v>
      </c>
      <c r="X430" s="111">
        <f>IF(CentrepointSourced[[#This Row],[Age]]="16-17",CentrepointSourced[[#This Row],[Presented HS DQ]],0)</f>
        <v>0</v>
      </c>
      <c r="Y430" s="111">
        <f>IF(CentrepointSourced[[#This Row],[Age]]="16-24",CentrepointSourced[[#This Row],[Presented HS DQ]],0)</f>
        <v>0</v>
      </c>
      <c r="Z430" s="111">
        <f>IF(CentrepointSourced[[#This Row],[Age]]="18-24",CentrepointSourced[[#This Row],[Presented HS DQ]],0)</f>
        <v>0</v>
      </c>
      <c r="AA430" s="111">
        <f>IF(CentrepointSourced[[#This Row],[Age]]="16-17",CentrepointSourced[[#This Row],[Presented CS DQ]],0)</f>
        <v>145</v>
      </c>
      <c r="AB430" s="111">
        <f>IF(CentrepointSourced[[#This Row],[Age]]="16-24",CentrepointSourced[[#This Row],[Presented CS DQ]],0)</f>
        <v>0</v>
      </c>
      <c r="AC430" s="111">
        <f>IF(CentrepointSourced[[#This Row],[Age]]="18-24",CentrepointSourced[[#This Row],[Presented CS DQ]],0)</f>
        <v>0</v>
      </c>
      <c r="AD430" s="107">
        <f>IF(CentrepointSourced[[#This Row],[Age]]="16-17",CentrepointSourced[[#This Row],[Assessed HS DQ]],0)</f>
        <v>0</v>
      </c>
      <c r="AE430" s="107">
        <f>IF(CentrepointSourced[[#This Row],[Age]]="16-24",CentrepointSourced[[#This Row],[Assessed HS DQ]],0)</f>
        <v>0</v>
      </c>
      <c r="AF430" s="107">
        <f>IF(CentrepointSourced[[#This Row],[Age]]="18-24",CentrepointSourced[[#This Row],[Assessed HS DQ]],0)</f>
        <v>0</v>
      </c>
      <c r="AG430" s="107">
        <f>IF(CentrepointSourced[[#This Row],[Age]]="16-17",CentrepointSourced[[#This Row],[Assessed CS DQ]],0)</f>
        <v>140</v>
      </c>
      <c r="AH430" s="107">
        <f>IF(CentrepointSourced[[#This Row],[Age]]="16-24",CentrepointSourced[[#This Row],[Assessed CS DQ]],0)</f>
        <v>0</v>
      </c>
      <c r="AI430" s="107">
        <f>IF(CentrepointSourced[[#This Row],[Age]]="18-24",CentrepointSourced[[#This Row],[Assessed CS DQ]],0)</f>
        <v>0</v>
      </c>
    </row>
    <row r="431" spans="1:35" ht="13.5" customHeight="1">
      <c r="A431" s="46" t="s">
        <v>40</v>
      </c>
      <c r="B431" s="46" t="s">
        <v>310</v>
      </c>
      <c r="C431" s="46" t="s">
        <v>299</v>
      </c>
      <c r="D431" s="46"/>
      <c r="E431" s="46">
        <v>2014</v>
      </c>
      <c r="F431" s="67" t="s">
        <v>26</v>
      </c>
      <c r="G431" s="67"/>
      <c r="H431" s="79"/>
      <c r="I431" s="45"/>
      <c r="J431" s="45"/>
      <c r="K431" s="46"/>
      <c r="L431" s="45"/>
      <c r="M431" s="45"/>
      <c r="N431" s="45"/>
      <c r="O431" s="45"/>
      <c r="P431" s="45"/>
      <c r="Q431" s="41" t="str">
        <f>IF(CentrepointSourced[[#This Row],[Country]]="Northern Ireland","Northern Ireland",IFERROR(VLOOKUP(CentrepointSourced[[#This Row],[Local Authority]],LKP_LANameDQ[],2,FALSE),CentrepointSourced[[#This Row],[Local Authority]]))</f>
        <v>Gloucestershire</v>
      </c>
      <c r="R431" s="41" t="str">
        <f>IF(CentrepointSourced[[#This Row],[LA type]]="County","",INDEX(ConsolGeog[lad14cd],MATCH(CentrepointSourced[[#This Row],[Local Authority DQ]],ConsolGeog[la_name],0)))</f>
        <v/>
      </c>
      <c r="S431" s="41" t="str">
        <f>IF(OR(CentrepointSourced[[#This Row],[Country]]="Northern Ireland",CentrepointSourced[[#This Row],[Country]]="Scotland",CentrepointSourced[[#This Row],[Country]]="Wales"),"Local Authority",CentrepointSourced[[#This Row],[LA type]])</f>
        <v>County</v>
      </c>
      <c r="T431" s="41">
        <f>IF(TRIM(CentrepointSourced[[#This Row],[Presented HS]])="",0,IF(CentrepointSourced[[#This Row],[Presented HS]]="&lt;5",2.5,IF(CentrepointSourced[[#This Row],[Presented HS]]="&lt;10",5,VALUE(TRIM(CentrepointSourced[[#This Row],[Presented HS]])))))</f>
        <v>0</v>
      </c>
      <c r="U431" s="41">
        <f>IF(TRIM(CentrepointSourced[[#This Row],[Assessed HS]])="",0,IF(CentrepointSourced[[#This Row],[Assessed HS]]="&lt;5",2.5,IF(CentrepointSourced[[#This Row],[Assessed HS]]="&lt;10",5,VALUE(TRIM(CentrepointSourced[[#This Row],[Assessed HS]])))))</f>
        <v>0</v>
      </c>
      <c r="V431" s="41">
        <f>IF(TRIM(CentrepointSourced[[#This Row],[Presented CS]])="",0,IF(CentrepointSourced[[#This Row],[Presented CS]]="&lt;5",2.5,IF(CentrepointSourced[[#This Row],[Presented CS]]="&lt;10",5,VALUE(TRIM(CentrepointSourced[[#This Row],[Presented CS]])))))</f>
        <v>0</v>
      </c>
      <c r="W431" s="41">
        <f>IF(TRIM(CentrepointSourced[[#This Row],[Assessed CS]])="",0,IF(CentrepointSourced[[#This Row],[Assessed CS]]="&lt;5",2.5,IF(CentrepointSourced[[#This Row],[Assessed CS]]="&lt;10",5,VALUE(TRIM(CentrepointSourced[[#This Row],[Assessed CS]])))))</f>
        <v>0</v>
      </c>
      <c r="X431" s="111">
        <f>IF(CentrepointSourced[[#This Row],[Age]]="16-17",CentrepointSourced[[#This Row],[Presented HS DQ]],0)</f>
        <v>0</v>
      </c>
      <c r="Y431" s="111">
        <f>IF(CentrepointSourced[[#This Row],[Age]]="16-24",CentrepointSourced[[#This Row],[Presented HS DQ]],0)</f>
        <v>0</v>
      </c>
      <c r="Z431" s="111">
        <f>IF(CentrepointSourced[[#This Row],[Age]]="18-24",CentrepointSourced[[#This Row],[Presented HS DQ]],0)</f>
        <v>0</v>
      </c>
      <c r="AA431" s="111">
        <f>IF(CentrepointSourced[[#This Row],[Age]]="16-17",CentrepointSourced[[#This Row],[Presented CS DQ]],0)</f>
        <v>0</v>
      </c>
      <c r="AB431" s="111">
        <f>IF(CentrepointSourced[[#This Row],[Age]]="16-24",CentrepointSourced[[#This Row],[Presented CS DQ]],0)</f>
        <v>0</v>
      </c>
      <c r="AC431" s="111">
        <f>IF(CentrepointSourced[[#This Row],[Age]]="18-24",CentrepointSourced[[#This Row],[Presented CS DQ]],0)</f>
        <v>0</v>
      </c>
      <c r="AD431" s="107">
        <f>IF(CentrepointSourced[[#This Row],[Age]]="16-17",CentrepointSourced[[#This Row],[Assessed HS DQ]],0)</f>
        <v>0</v>
      </c>
      <c r="AE431" s="107">
        <f>IF(CentrepointSourced[[#This Row],[Age]]="16-24",CentrepointSourced[[#This Row],[Assessed HS DQ]],0)</f>
        <v>0</v>
      </c>
      <c r="AF431" s="107">
        <f>IF(CentrepointSourced[[#This Row],[Age]]="18-24",CentrepointSourced[[#This Row],[Assessed HS DQ]],0)</f>
        <v>0</v>
      </c>
      <c r="AG431" s="107">
        <f>IF(CentrepointSourced[[#This Row],[Age]]="16-17",CentrepointSourced[[#This Row],[Assessed CS DQ]],0)</f>
        <v>0</v>
      </c>
      <c r="AH431" s="107">
        <f>IF(CentrepointSourced[[#This Row],[Age]]="16-24",CentrepointSourced[[#This Row],[Assessed CS DQ]],0)</f>
        <v>0</v>
      </c>
      <c r="AI431" s="107">
        <f>IF(CentrepointSourced[[#This Row],[Age]]="18-24",CentrepointSourced[[#This Row],[Assessed CS DQ]],0)</f>
        <v>0</v>
      </c>
    </row>
    <row r="432" spans="1:35" customFormat="1" ht="13.5" customHeight="1">
      <c r="A432" s="45" t="s">
        <v>40</v>
      </c>
      <c r="B432" s="62" t="s">
        <v>111</v>
      </c>
      <c r="C432" s="45" t="s">
        <v>42</v>
      </c>
      <c r="D432" s="62"/>
      <c r="E432" s="67">
        <v>2012</v>
      </c>
      <c r="F432" s="67" t="s">
        <v>25</v>
      </c>
      <c r="G432" s="67">
        <v>0</v>
      </c>
      <c r="H432" s="68">
        <v>0</v>
      </c>
      <c r="I432" s="67">
        <v>0</v>
      </c>
      <c r="J432" s="45"/>
      <c r="K432" s="45"/>
      <c r="L432" s="45"/>
      <c r="M432" s="45"/>
      <c r="N432" s="45"/>
      <c r="O432" s="45"/>
      <c r="P432" s="45"/>
      <c r="Q432" s="41" t="str">
        <f>IF(CentrepointSourced[[#This Row],[Country]]="Northern Ireland","Northern Ireland",IFERROR(VLOOKUP(CentrepointSourced[[#This Row],[Local Authority]],LKP_LANameDQ[],2,FALSE),CentrepointSourced[[#This Row],[Local Authority]]))</f>
        <v>Guildford</v>
      </c>
      <c r="R432" s="41" t="str">
        <f>IF(CentrepointSourced[[#This Row],[LA type]]="County","",INDEX(ConsolGeog[lad14cd],MATCH(CentrepointSourced[[#This Row],[Local Authority DQ]],ConsolGeog[la_name],0)))</f>
        <v>E07000209</v>
      </c>
      <c r="S432" s="41" t="str">
        <f>IF(OR(CentrepointSourced[[#This Row],[Country]]="Northern Ireland",CentrepointSourced[[#This Row],[Country]]="Scotland",CentrepointSourced[[#This Row],[Country]]="Wales"),"Local Authority",CentrepointSourced[[#This Row],[LA type]])</f>
        <v>District</v>
      </c>
      <c r="T432" s="41">
        <f>IF(TRIM(CentrepointSourced[[#This Row],[Presented HS]])="",0,IF(CentrepointSourced[[#This Row],[Presented HS]]="&lt;5",2.5,IF(CentrepointSourced[[#This Row],[Presented HS]]="&lt;10",5,VALUE(TRIM(CentrepointSourced[[#This Row],[Presented HS]])))))</f>
        <v>0</v>
      </c>
      <c r="U432" s="41">
        <f>IF(TRIM(CentrepointSourced[[#This Row],[Assessed HS]])="",0,IF(CentrepointSourced[[#This Row],[Assessed HS]]="&lt;5",2.5,IF(CentrepointSourced[[#This Row],[Assessed HS]]="&lt;10",5,VALUE(TRIM(CentrepointSourced[[#This Row],[Assessed HS]])))))</f>
        <v>0</v>
      </c>
      <c r="V432" s="41">
        <f>IF(TRIM(CentrepointSourced[[#This Row],[Presented CS]])="",0,IF(CentrepointSourced[[#This Row],[Presented CS]]="&lt;5",2.5,IF(CentrepointSourced[[#This Row],[Presented CS]]="&lt;10",5,VALUE(TRIM(CentrepointSourced[[#This Row],[Presented CS]])))))</f>
        <v>0</v>
      </c>
      <c r="W432" s="41">
        <f>IF(TRIM(CentrepointSourced[[#This Row],[Assessed CS]])="",0,IF(CentrepointSourced[[#This Row],[Assessed CS]]="&lt;5",2.5,IF(CentrepointSourced[[#This Row],[Assessed CS]]="&lt;10",5,VALUE(TRIM(CentrepointSourced[[#This Row],[Assessed CS]])))))</f>
        <v>0</v>
      </c>
      <c r="X432" s="106">
        <f>IF(CentrepointSourced[[#This Row],[Age]]="16-17",CentrepointSourced[[#This Row],[Presented HS DQ]],0)</f>
        <v>0</v>
      </c>
      <c r="Y432" s="106">
        <f>IF(CentrepointSourced[[#This Row],[Age]]="16-24",CentrepointSourced[[#This Row],[Presented HS DQ]],0)</f>
        <v>0</v>
      </c>
      <c r="Z432" s="106">
        <f>IF(CentrepointSourced[[#This Row],[Age]]="18-24",CentrepointSourced[[#This Row],[Presented HS DQ]],0)</f>
        <v>0</v>
      </c>
      <c r="AA432" s="106">
        <f>IF(CentrepointSourced[[#This Row],[Age]]="16-17",CentrepointSourced[[#This Row],[Presented CS DQ]],0)</f>
        <v>0</v>
      </c>
      <c r="AB432" s="106">
        <f>IF(CentrepointSourced[[#This Row],[Age]]="16-24",CentrepointSourced[[#This Row],[Presented CS DQ]],0)</f>
        <v>0</v>
      </c>
      <c r="AC432" s="106">
        <f>IF(CentrepointSourced[[#This Row],[Age]]="18-24",CentrepointSourced[[#This Row],[Presented CS DQ]],0)</f>
        <v>0</v>
      </c>
      <c r="AD432" s="107">
        <f>IF(CentrepointSourced[[#This Row],[Age]]="16-17",CentrepointSourced[[#This Row],[Assessed HS DQ]],0)</f>
        <v>0</v>
      </c>
      <c r="AE432" s="107">
        <f>IF(CentrepointSourced[[#This Row],[Age]]="16-24",CentrepointSourced[[#This Row],[Assessed HS DQ]],0)</f>
        <v>0</v>
      </c>
      <c r="AF432" s="107">
        <f>IF(CentrepointSourced[[#This Row],[Age]]="18-24",CentrepointSourced[[#This Row],[Assessed HS DQ]],0)</f>
        <v>0</v>
      </c>
      <c r="AG432" s="107">
        <f>IF(CentrepointSourced[[#This Row],[Age]]="16-17",CentrepointSourced[[#This Row],[Assessed CS DQ]],0)</f>
        <v>0</v>
      </c>
      <c r="AH432" s="107">
        <f>IF(CentrepointSourced[[#This Row],[Age]]="16-24",CentrepointSourced[[#This Row],[Assessed CS DQ]],0)</f>
        <v>0</v>
      </c>
      <c r="AI432" s="107">
        <f>IF(CentrepointSourced[[#This Row],[Age]]="18-24",CentrepointSourced[[#This Row],[Assessed CS DQ]],0)</f>
        <v>0</v>
      </c>
    </row>
    <row r="433" spans="1:35" customFormat="1" ht="13.5" customHeight="1">
      <c r="A433" s="45" t="s">
        <v>40</v>
      </c>
      <c r="B433" s="62" t="s">
        <v>111</v>
      </c>
      <c r="C433" s="45" t="s">
        <v>42</v>
      </c>
      <c r="D433" s="62"/>
      <c r="E433" s="67">
        <v>2012</v>
      </c>
      <c r="F433" s="67" t="s">
        <v>26</v>
      </c>
      <c r="G433" s="67">
        <v>13</v>
      </c>
      <c r="H433" s="68">
        <v>13</v>
      </c>
      <c r="I433" s="67">
        <v>4</v>
      </c>
      <c r="J433" s="45"/>
      <c r="K433" s="45"/>
      <c r="L433" s="45"/>
      <c r="M433" s="45"/>
      <c r="N433" s="45"/>
      <c r="O433" s="45"/>
      <c r="P433" s="45"/>
      <c r="Q433" s="43" t="str">
        <f>IF(CentrepointSourced[[#This Row],[Country]]="Northern Ireland","Northern Ireland",IFERROR(VLOOKUP(CentrepointSourced[[#This Row],[Local Authority]],LKP_LANameDQ[],2,FALSE),CentrepointSourced[[#This Row],[Local Authority]]))</f>
        <v>Guildford</v>
      </c>
      <c r="R433" s="43" t="str">
        <f>IF(CentrepointSourced[[#This Row],[LA type]]="County","",INDEX(ConsolGeog[lad14cd],MATCH(CentrepointSourced[[#This Row],[Local Authority DQ]],ConsolGeog[la_name],0)))</f>
        <v>E07000209</v>
      </c>
      <c r="S433" s="43" t="str">
        <f>IF(OR(CentrepointSourced[[#This Row],[Country]]="Northern Ireland",CentrepointSourced[[#This Row],[Country]]="Scotland",CentrepointSourced[[#This Row],[Country]]="Wales"),"Local Authority",CentrepointSourced[[#This Row],[LA type]])</f>
        <v>District</v>
      </c>
      <c r="T433" s="43">
        <f>IF(TRIM(CentrepointSourced[[#This Row],[Presented HS]])="",0,IF(CentrepointSourced[[#This Row],[Presented HS]]="&lt;5",2.5,IF(CentrepointSourced[[#This Row],[Presented HS]]="&lt;10",5,VALUE(TRIM(CentrepointSourced[[#This Row],[Presented HS]])))))</f>
        <v>13</v>
      </c>
      <c r="U433" s="43">
        <f>IF(TRIM(CentrepointSourced[[#This Row],[Assessed HS]])="",0,IF(CentrepointSourced[[#This Row],[Assessed HS]]="&lt;5",2.5,IF(CentrepointSourced[[#This Row],[Assessed HS]]="&lt;10",5,VALUE(TRIM(CentrepointSourced[[#This Row],[Assessed HS]])))))</f>
        <v>13</v>
      </c>
      <c r="V433" s="43">
        <f>IF(TRIM(CentrepointSourced[[#This Row],[Presented CS]])="",0,IF(CentrepointSourced[[#This Row],[Presented CS]]="&lt;5",2.5,IF(CentrepointSourced[[#This Row],[Presented CS]]="&lt;10",5,VALUE(TRIM(CentrepointSourced[[#This Row],[Presented CS]])))))</f>
        <v>0</v>
      </c>
      <c r="W433" s="43">
        <f>IF(TRIM(CentrepointSourced[[#This Row],[Assessed CS]])="",0,IF(CentrepointSourced[[#This Row],[Assessed CS]]="&lt;5",2.5,IF(CentrepointSourced[[#This Row],[Assessed CS]]="&lt;10",5,VALUE(TRIM(CentrepointSourced[[#This Row],[Assessed CS]])))))</f>
        <v>0</v>
      </c>
      <c r="X433" s="106">
        <f>IF(CentrepointSourced[[#This Row],[Age]]="16-17",CentrepointSourced[[#This Row],[Presented HS DQ]],0)</f>
        <v>0</v>
      </c>
      <c r="Y433" s="106">
        <f>IF(CentrepointSourced[[#This Row],[Age]]="16-24",CentrepointSourced[[#This Row],[Presented HS DQ]],0)</f>
        <v>0</v>
      </c>
      <c r="Z433" s="106">
        <f>IF(CentrepointSourced[[#This Row],[Age]]="18-24",CentrepointSourced[[#This Row],[Presented HS DQ]],0)</f>
        <v>13</v>
      </c>
      <c r="AA433" s="106">
        <f>IF(CentrepointSourced[[#This Row],[Age]]="16-17",CentrepointSourced[[#This Row],[Presented CS DQ]],0)</f>
        <v>0</v>
      </c>
      <c r="AB433" s="106">
        <f>IF(CentrepointSourced[[#This Row],[Age]]="16-24",CentrepointSourced[[#This Row],[Presented CS DQ]],0)</f>
        <v>0</v>
      </c>
      <c r="AC433" s="106">
        <f>IF(CentrepointSourced[[#This Row],[Age]]="18-24",CentrepointSourced[[#This Row],[Presented CS DQ]],0)</f>
        <v>0</v>
      </c>
      <c r="AD433" s="107">
        <f>IF(CentrepointSourced[[#This Row],[Age]]="16-17",CentrepointSourced[[#This Row],[Assessed HS DQ]],0)</f>
        <v>0</v>
      </c>
      <c r="AE433" s="107">
        <f>IF(CentrepointSourced[[#This Row],[Age]]="16-24",CentrepointSourced[[#This Row],[Assessed HS DQ]],0)</f>
        <v>0</v>
      </c>
      <c r="AF433" s="107">
        <f>IF(CentrepointSourced[[#This Row],[Age]]="18-24",CentrepointSourced[[#This Row],[Assessed HS DQ]],0)</f>
        <v>13</v>
      </c>
      <c r="AG433" s="107">
        <f>IF(CentrepointSourced[[#This Row],[Age]]="16-17",CentrepointSourced[[#This Row],[Assessed CS DQ]],0)</f>
        <v>0</v>
      </c>
      <c r="AH433" s="107">
        <f>IF(CentrepointSourced[[#This Row],[Age]]="16-24",CentrepointSourced[[#This Row],[Assessed CS DQ]],0)</f>
        <v>0</v>
      </c>
      <c r="AI433" s="107">
        <f>IF(CentrepointSourced[[#This Row],[Age]]="18-24",CentrepointSourced[[#This Row],[Assessed CS DQ]],0)</f>
        <v>0</v>
      </c>
    </row>
    <row r="434" spans="1:35" customFormat="1" ht="13.5" customHeight="1">
      <c r="A434" s="45" t="s">
        <v>40</v>
      </c>
      <c r="B434" s="62" t="s">
        <v>111</v>
      </c>
      <c r="C434" s="45" t="s">
        <v>42</v>
      </c>
      <c r="D434" s="62"/>
      <c r="E434" s="67">
        <v>2013</v>
      </c>
      <c r="F434" s="67" t="s">
        <v>25</v>
      </c>
      <c r="G434" s="67">
        <v>2</v>
      </c>
      <c r="H434" s="68">
        <v>2</v>
      </c>
      <c r="I434" s="67">
        <v>0</v>
      </c>
      <c r="J434" s="45"/>
      <c r="K434" s="45"/>
      <c r="L434" s="45"/>
      <c r="M434" s="45"/>
      <c r="N434" s="45"/>
      <c r="O434" s="45"/>
      <c r="P434" s="45"/>
      <c r="Q434" s="43" t="str">
        <f>IF(CentrepointSourced[[#This Row],[Country]]="Northern Ireland","Northern Ireland",IFERROR(VLOOKUP(CentrepointSourced[[#This Row],[Local Authority]],LKP_LANameDQ[],2,FALSE),CentrepointSourced[[#This Row],[Local Authority]]))</f>
        <v>Guildford</v>
      </c>
      <c r="R434" s="43" t="str">
        <f>IF(CentrepointSourced[[#This Row],[LA type]]="County","",INDEX(ConsolGeog[lad14cd],MATCH(CentrepointSourced[[#This Row],[Local Authority DQ]],ConsolGeog[la_name],0)))</f>
        <v>E07000209</v>
      </c>
      <c r="S434" s="43" t="str">
        <f>IF(OR(CentrepointSourced[[#This Row],[Country]]="Northern Ireland",CentrepointSourced[[#This Row],[Country]]="Scotland",CentrepointSourced[[#This Row],[Country]]="Wales"),"Local Authority",CentrepointSourced[[#This Row],[LA type]])</f>
        <v>District</v>
      </c>
      <c r="T434" s="43">
        <f>IF(TRIM(CentrepointSourced[[#This Row],[Presented HS]])="",0,IF(CentrepointSourced[[#This Row],[Presented HS]]="&lt;5",2.5,IF(CentrepointSourced[[#This Row],[Presented HS]]="&lt;10",5,VALUE(TRIM(CentrepointSourced[[#This Row],[Presented HS]])))))</f>
        <v>2</v>
      </c>
      <c r="U434" s="43">
        <f>IF(TRIM(CentrepointSourced[[#This Row],[Assessed HS]])="",0,IF(CentrepointSourced[[#This Row],[Assessed HS]]="&lt;5",2.5,IF(CentrepointSourced[[#This Row],[Assessed HS]]="&lt;10",5,VALUE(TRIM(CentrepointSourced[[#This Row],[Assessed HS]])))))</f>
        <v>2</v>
      </c>
      <c r="V434" s="43">
        <f>IF(TRIM(CentrepointSourced[[#This Row],[Presented CS]])="",0,IF(CentrepointSourced[[#This Row],[Presented CS]]="&lt;5",2.5,IF(CentrepointSourced[[#This Row],[Presented CS]]="&lt;10",5,VALUE(TRIM(CentrepointSourced[[#This Row],[Presented CS]])))))</f>
        <v>0</v>
      </c>
      <c r="W434" s="43">
        <f>IF(TRIM(CentrepointSourced[[#This Row],[Assessed CS]])="",0,IF(CentrepointSourced[[#This Row],[Assessed CS]]="&lt;5",2.5,IF(CentrepointSourced[[#This Row],[Assessed CS]]="&lt;10",5,VALUE(TRIM(CentrepointSourced[[#This Row],[Assessed CS]])))))</f>
        <v>0</v>
      </c>
      <c r="X434" s="106">
        <f>IF(CentrepointSourced[[#This Row],[Age]]="16-17",CentrepointSourced[[#This Row],[Presented HS DQ]],0)</f>
        <v>2</v>
      </c>
      <c r="Y434" s="106">
        <f>IF(CentrepointSourced[[#This Row],[Age]]="16-24",CentrepointSourced[[#This Row],[Presented HS DQ]],0)</f>
        <v>0</v>
      </c>
      <c r="Z434" s="106">
        <f>IF(CentrepointSourced[[#This Row],[Age]]="18-24",CentrepointSourced[[#This Row],[Presented HS DQ]],0)</f>
        <v>0</v>
      </c>
      <c r="AA434" s="106">
        <f>IF(CentrepointSourced[[#This Row],[Age]]="16-17",CentrepointSourced[[#This Row],[Presented CS DQ]],0)</f>
        <v>0</v>
      </c>
      <c r="AB434" s="106">
        <f>IF(CentrepointSourced[[#This Row],[Age]]="16-24",CentrepointSourced[[#This Row],[Presented CS DQ]],0)</f>
        <v>0</v>
      </c>
      <c r="AC434" s="106">
        <f>IF(CentrepointSourced[[#This Row],[Age]]="18-24",CentrepointSourced[[#This Row],[Presented CS DQ]],0)</f>
        <v>0</v>
      </c>
      <c r="AD434" s="107">
        <f>IF(CentrepointSourced[[#This Row],[Age]]="16-17",CentrepointSourced[[#This Row],[Assessed HS DQ]],0)</f>
        <v>2</v>
      </c>
      <c r="AE434" s="107">
        <f>IF(CentrepointSourced[[#This Row],[Age]]="16-24",CentrepointSourced[[#This Row],[Assessed HS DQ]],0)</f>
        <v>0</v>
      </c>
      <c r="AF434" s="107">
        <f>IF(CentrepointSourced[[#This Row],[Age]]="18-24",CentrepointSourced[[#This Row],[Assessed HS DQ]],0)</f>
        <v>0</v>
      </c>
      <c r="AG434" s="107">
        <f>IF(CentrepointSourced[[#This Row],[Age]]="16-17",CentrepointSourced[[#This Row],[Assessed CS DQ]],0)</f>
        <v>0</v>
      </c>
      <c r="AH434" s="107">
        <f>IF(CentrepointSourced[[#This Row],[Age]]="16-24",CentrepointSourced[[#This Row],[Assessed CS DQ]],0)</f>
        <v>0</v>
      </c>
      <c r="AI434" s="107">
        <f>IF(CentrepointSourced[[#This Row],[Age]]="18-24",CentrepointSourced[[#This Row],[Assessed CS DQ]],0)</f>
        <v>0</v>
      </c>
    </row>
    <row r="435" spans="1:35" customFormat="1" ht="13.5" customHeight="1">
      <c r="A435" s="45" t="s">
        <v>40</v>
      </c>
      <c r="B435" s="62" t="s">
        <v>111</v>
      </c>
      <c r="C435" s="45" t="s">
        <v>42</v>
      </c>
      <c r="D435" s="62"/>
      <c r="E435" s="67">
        <v>2013</v>
      </c>
      <c r="F435" s="67" t="s">
        <v>26</v>
      </c>
      <c r="G435" s="67">
        <v>18</v>
      </c>
      <c r="H435" s="68">
        <v>18</v>
      </c>
      <c r="I435" s="67">
        <v>3</v>
      </c>
      <c r="J435" s="45"/>
      <c r="K435" s="45"/>
      <c r="L435" s="45"/>
      <c r="M435" s="45"/>
      <c r="N435" s="45"/>
      <c r="O435" s="45"/>
      <c r="P435" s="45"/>
      <c r="Q435" s="43" t="str">
        <f>IF(CentrepointSourced[[#This Row],[Country]]="Northern Ireland","Northern Ireland",IFERROR(VLOOKUP(CentrepointSourced[[#This Row],[Local Authority]],LKP_LANameDQ[],2,FALSE),CentrepointSourced[[#This Row],[Local Authority]]))</f>
        <v>Guildford</v>
      </c>
      <c r="R435" s="43" t="str">
        <f>IF(CentrepointSourced[[#This Row],[LA type]]="County","",INDEX(ConsolGeog[lad14cd],MATCH(CentrepointSourced[[#This Row],[Local Authority DQ]],ConsolGeog[la_name],0)))</f>
        <v>E07000209</v>
      </c>
      <c r="S435" s="43" t="str">
        <f>IF(OR(CentrepointSourced[[#This Row],[Country]]="Northern Ireland",CentrepointSourced[[#This Row],[Country]]="Scotland",CentrepointSourced[[#This Row],[Country]]="Wales"),"Local Authority",CentrepointSourced[[#This Row],[LA type]])</f>
        <v>District</v>
      </c>
      <c r="T435" s="43">
        <f>IF(TRIM(CentrepointSourced[[#This Row],[Presented HS]])="",0,IF(CentrepointSourced[[#This Row],[Presented HS]]="&lt;5",2.5,IF(CentrepointSourced[[#This Row],[Presented HS]]="&lt;10",5,VALUE(TRIM(CentrepointSourced[[#This Row],[Presented HS]])))))</f>
        <v>18</v>
      </c>
      <c r="U435" s="43">
        <f>IF(TRIM(CentrepointSourced[[#This Row],[Assessed HS]])="",0,IF(CentrepointSourced[[#This Row],[Assessed HS]]="&lt;5",2.5,IF(CentrepointSourced[[#This Row],[Assessed HS]]="&lt;10",5,VALUE(TRIM(CentrepointSourced[[#This Row],[Assessed HS]])))))</f>
        <v>18</v>
      </c>
      <c r="V435" s="43">
        <f>IF(TRIM(CentrepointSourced[[#This Row],[Presented CS]])="",0,IF(CentrepointSourced[[#This Row],[Presented CS]]="&lt;5",2.5,IF(CentrepointSourced[[#This Row],[Presented CS]]="&lt;10",5,VALUE(TRIM(CentrepointSourced[[#This Row],[Presented CS]])))))</f>
        <v>0</v>
      </c>
      <c r="W435" s="43">
        <f>IF(TRIM(CentrepointSourced[[#This Row],[Assessed CS]])="",0,IF(CentrepointSourced[[#This Row],[Assessed CS]]="&lt;5",2.5,IF(CentrepointSourced[[#This Row],[Assessed CS]]="&lt;10",5,VALUE(TRIM(CentrepointSourced[[#This Row],[Assessed CS]])))))</f>
        <v>0</v>
      </c>
      <c r="X435" s="106">
        <f>IF(CentrepointSourced[[#This Row],[Age]]="16-17",CentrepointSourced[[#This Row],[Presented HS DQ]],0)</f>
        <v>0</v>
      </c>
      <c r="Y435" s="106">
        <f>IF(CentrepointSourced[[#This Row],[Age]]="16-24",CentrepointSourced[[#This Row],[Presented HS DQ]],0)</f>
        <v>0</v>
      </c>
      <c r="Z435" s="106">
        <f>IF(CentrepointSourced[[#This Row],[Age]]="18-24",CentrepointSourced[[#This Row],[Presented HS DQ]],0)</f>
        <v>18</v>
      </c>
      <c r="AA435" s="106">
        <f>IF(CentrepointSourced[[#This Row],[Age]]="16-17",CentrepointSourced[[#This Row],[Presented CS DQ]],0)</f>
        <v>0</v>
      </c>
      <c r="AB435" s="106">
        <f>IF(CentrepointSourced[[#This Row],[Age]]="16-24",CentrepointSourced[[#This Row],[Presented CS DQ]],0)</f>
        <v>0</v>
      </c>
      <c r="AC435" s="106">
        <f>IF(CentrepointSourced[[#This Row],[Age]]="18-24",CentrepointSourced[[#This Row],[Presented CS DQ]],0)</f>
        <v>0</v>
      </c>
      <c r="AD435" s="107">
        <f>IF(CentrepointSourced[[#This Row],[Age]]="16-17",CentrepointSourced[[#This Row],[Assessed HS DQ]],0)</f>
        <v>0</v>
      </c>
      <c r="AE435" s="107">
        <f>IF(CentrepointSourced[[#This Row],[Age]]="16-24",CentrepointSourced[[#This Row],[Assessed HS DQ]],0)</f>
        <v>0</v>
      </c>
      <c r="AF435" s="107">
        <f>IF(CentrepointSourced[[#This Row],[Age]]="18-24",CentrepointSourced[[#This Row],[Assessed HS DQ]],0)</f>
        <v>18</v>
      </c>
      <c r="AG435" s="107">
        <f>IF(CentrepointSourced[[#This Row],[Age]]="16-17",CentrepointSourced[[#This Row],[Assessed CS DQ]],0)</f>
        <v>0</v>
      </c>
      <c r="AH435" s="107">
        <f>IF(CentrepointSourced[[#This Row],[Age]]="16-24",CentrepointSourced[[#This Row],[Assessed CS DQ]],0)</f>
        <v>0</v>
      </c>
      <c r="AI435" s="107">
        <f>IF(CentrepointSourced[[#This Row],[Age]]="18-24",CentrepointSourced[[#This Row],[Assessed CS DQ]],0)</f>
        <v>0</v>
      </c>
    </row>
    <row r="436" spans="1:35" customFormat="1" ht="13.5" customHeight="1">
      <c r="A436" s="45" t="s">
        <v>40</v>
      </c>
      <c r="B436" s="62" t="s">
        <v>111</v>
      </c>
      <c r="C436" s="45" t="s">
        <v>42</v>
      </c>
      <c r="D436" s="62"/>
      <c r="E436" s="67">
        <v>2014</v>
      </c>
      <c r="F436" s="67" t="s">
        <v>25</v>
      </c>
      <c r="G436" s="67">
        <v>1</v>
      </c>
      <c r="H436" s="68">
        <v>1</v>
      </c>
      <c r="I436" s="67">
        <v>0</v>
      </c>
      <c r="J436" s="45"/>
      <c r="K436" s="45"/>
      <c r="L436" s="45"/>
      <c r="M436" s="45"/>
      <c r="N436" s="45"/>
      <c r="O436" s="45"/>
      <c r="P436" s="45"/>
      <c r="Q436" s="43" t="str">
        <f>IF(CentrepointSourced[[#This Row],[Country]]="Northern Ireland","Northern Ireland",IFERROR(VLOOKUP(CentrepointSourced[[#This Row],[Local Authority]],LKP_LANameDQ[],2,FALSE),CentrepointSourced[[#This Row],[Local Authority]]))</f>
        <v>Guildford</v>
      </c>
      <c r="R436" s="43" t="str">
        <f>IF(CentrepointSourced[[#This Row],[LA type]]="County","",INDEX(ConsolGeog[lad14cd],MATCH(CentrepointSourced[[#This Row],[Local Authority DQ]],ConsolGeog[la_name],0)))</f>
        <v>E07000209</v>
      </c>
      <c r="S436" s="43" t="str">
        <f>IF(OR(CentrepointSourced[[#This Row],[Country]]="Northern Ireland",CentrepointSourced[[#This Row],[Country]]="Scotland",CentrepointSourced[[#This Row],[Country]]="Wales"),"Local Authority",CentrepointSourced[[#This Row],[LA type]])</f>
        <v>District</v>
      </c>
      <c r="T436" s="43">
        <f>IF(TRIM(CentrepointSourced[[#This Row],[Presented HS]])="",0,IF(CentrepointSourced[[#This Row],[Presented HS]]="&lt;5",2.5,IF(CentrepointSourced[[#This Row],[Presented HS]]="&lt;10",5,VALUE(TRIM(CentrepointSourced[[#This Row],[Presented HS]])))))</f>
        <v>1</v>
      </c>
      <c r="U436" s="43">
        <f>IF(TRIM(CentrepointSourced[[#This Row],[Assessed HS]])="",0,IF(CentrepointSourced[[#This Row],[Assessed HS]]="&lt;5",2.5,IF(CentrepointSourced[[#This Row],[Assessed HS]]="&lt;10",5,VALUE(TRIM(CentrepointSourced[[#This Row],[Assessed HS]])))))</f>
        <v>1</v>
      </c>
      <c r="V436" s="43">
        <f>IF(TRIM(CentrepointSourced[[#This Row],[Presented CS]])="",0,IF(CentrepointSourced[[#This Row],[Presented CS]]="&lt;5",2.5,IF(CentrepointSourced[[#This Row],[Presented CS]]="&lt;10",5,VALUE(TRIM(CentrepointSourced[[#This Row],[Presented CS]])))))</f>
        <v>0</v>
      </c>
      <c r="W436" s="43">
        <f>IF(TRIM(CentrepointSourced[[#This Row],[Assessed CS]])="",0,IF(CentrepointSourced[[#This Row],[Assessed CS]]="&lt;5",2.5,IF(CentrepointSourced[[#This Row],[Assessed CS]]="&lt;10",5,VALUE(TRIM(CentrepointSourced[[#This Row],[Assessed CS]])))))</f>
        <v>0</v>
      </c>
      <c r="X436" s="106">
        <f>IF(CentrepointSourced[[#This Row],[Age]]="16-17",CentrepointSourced[[#This Row],[Presented HS DQ]],0)</f>
        <v>1</v>
      </c>
      <c r="Y436" s="106">
        <f>IF(CentrepointSourced[[#This Row],[Age]]="16-24",CentrepointSourced[[#This Row],[Presented HS DQ]],0)</f>
        <v>0</v>
      </c>
      <c r="Z436" s="106">
        <f>IF(CentrepointSourced[[#This Row],[Age]]="18-24",CentrepointSourced[[#This Row],[Presented HS DQ]],0)</f>
        <v>0</v>
      </c>
      <c r="AA436" s="106">
        <f>IF(CentrepointSourced[[#This Row],[Age]]="16-17",CentrepointSourced[[#This Row],[Presented CS DQ]],0)</f>
        <v>0</v>
      </c>
      <c r="AB436" s="106">
        <f>IF(CentrepointSourced[[#This Row],[Age]]="16-24",CentrepointSourced[[#This Row],[Presented CS DQ]],0)</f>
        <v>0</v>
      </c>
      <c r="AC436" s="106">
        <f>IF(CentrepointSourced[[#This Row],[Age]]="18-24",CentrepointSourced[[#This Row],[Presented CS DQ]],0)</f>
        <v>0</v>
      </c>
      <c r="AD436" s="107">
        <f>IF(CentrepointSourced[[#This Row],[Age]]="16-17",CentrepointSourced[[#This Row],[Assessed HS DQ]],0)</f>
        <v>1</v>
      </c>
      <c r="AE436" s="107">
        <f>IF(CentrepointSourced[[#This Row],[Age]]="16-24",CentrepointSourced[[#This Row],[Assessed HS DQ]],0)</f>
        <v>0</v>
      </c>
      <c r="AF436" s="107">
        <f>IF(CentrepointSourced[[#This Row],[Age]]="18-24",CentrepointSourced[[#This Row],[Assessed HS DQ]],0)</f>
        <v>0</v>
      </c>
      <c r="AG436" s="107">
        <f>IF(CentrepointSourced[[#This Row],[Age]]="16-17",CentrepointSourced[[#This Row],[Assessed CS DQ]],0)</f>
        <v>0</v>
      </c>
      <c r="AH436" s="107">
        <f>IF(CentrepointSourced[[#This Row],[Age]]="16-24",CentrepointSourced[[#This Row],[Assessed CS DQ]],0)</f>
        <v>0</v>
      </c>
      <c r="AI436" s="107">
        <f>IF(CentrepointSourced[[#This Row],[Age]]="18-24",CentrepointSourced[[#This Row],[Assessed CS DQ]],0)</f>
        <v>0</v>
      </c>
    </row>
    <row r="437" spans="1:35" customFormat="1" ht="13.5" customHeight="1">
      <c r="A437" s="45" t="s">
        <v>40</v>
      </c>
      <c r="B437" s="62" t="s">
        <v>111</v>
      </c>
      <c r="C437" s="45" t="s">
        <v>42</v>
      </c>
      <c r="D437" s="62"/>
      <c r="E437" s="67">
        <v>2014</v>
      </c>
      <c r="F437" s="67" t="s">
        <v>26</v>
      </c>
      <c r="G437" s="67">
        <v>6</v>
      </c>
      <c r="H437" s="68">
        <v>6</v>
      </c>
      <c r="I437" s="67">
        <v>1</v>
      </c>
      <c r="J437" s="45"/>
      <c r="K437" s="45"/>
      <c r="L437" s="45"/>
      <c r="M437" s="45"/>
      <c r="N437" s="45"/>
      <c r="O437" s="45"/>
      <c r="P437" s="45"/>
      <c r="Q437" s="43" t="str">
        <f>IF(CentrepointSourced[[#This Row],[Country]]="Northern Ireland","Northern Ireland",IFERROR(VLOOKUP(CentrepointSourced[[#This Row],[Local Authority]],LKP_LANameDQ[],2,FALSE),CentrepointSourced[[#This Row],[Local Authority]]))</f>
        <v>Guildford</v>
      </c>
      <c r="R437" s="43" t="str">
        <f>IF(CentrepointSourced[[#This Row],[LA type]]="County","",INDEX(ConsolGeog[lad14cd],MATCH(CentrepointSourced[[#This Row],[Local Authority DQ]],ConsolGeog[la_name],0)))</f>
        <v>E07000209</v>
      </c>
      <c r="S437" s="43" t="str">
        <f>IF(OR(CentrepointSourced[[#This Row],[Country]]="Northern Ireland",CentrepointSourced[[#This Row],[Country]]="Scotland",CentrepointSourced[[#This Row],[Country]]="Wales"),"Local Authority",CentrepointSourced[[#This Row],[LA type]])</f>
        <v>District</v>
      </c>
      <c r="T437" s="43">
        <f>IF(TRIM(CentrepointSourced[[#This Row],[Presented HS]])="",0,IF(CentrepointSourced[[#This Row],[Presented HS]]="&lt;5",2.5,IF(CentrepointSourced[[#This Row],[Presented HS]]="&lt;10",5,VALUE(TRIM(CentrepointSourced[[#This Row],[Presented HS]])))))</f>
        <v>6</v>
      </c>
      <c r="U437" s="43">
        <f>IF(TRIM(CentrepointSourced[[#This Row],[Assessed HS]])="",0,IF(CentrepointSourced[[#This Row],[Assessed HS]]="&lt;5",2.5,IF(CentrepointSourced[[#This Row],[Assessed HS]]="&lt;10",5,VALUE(TRIM(CentrepointSourced[[#This Row],[Assessed HS]])))))</f>
        <v>6</v>
      </c>
      <c r="V437" s="43">
        <f>IF(TRIM(CentrepointSourced[[#This Row],[Presented CS]])="",0,IF(CentrepointSourced[[#This Row],[Presented CS]]="&lt;5",2.5,IF(CentrepointSourced[[#This Row],[Presented CS]]="&lt;10",5,VALUE(TRIM(CentrepointSourced[[#This Row],[Presented CS]])))))</f>
        <v>0</v>
      </c>
      <c r="W437" s="43">
        <f>IF(TRIM(CentrepointSourced[[#This Row],[Assessed CS]])="",0,IF(CentrepointSourced[[#This Row],[Assessed CS]]="&lt;5",2.5,IF(CentrepointSourced[[#This Row],[Assessed CS]]="&lt;10",5,VALUE(TRIM(CentrepointSourced[[#This Row],[Assessed CS]])))))</f>
        <v>0</v>
      </c>
      <c r="X437" s="106">
        <f>IF(CentrepointSourced[[#This Row],[Age]]="16-17",CentrepointSourced[[#This Row],[Presented HS DQ]],0)</f>
        <v>0</v>
      </c>
      <c r="Y437" s="106">
        <f>IF(CentrepointSourced[[#This Row],[Age]]="16-24",CentrepointSourced[[#This Row],[Presented HS DQ]],0)</f>
        <v>0</v>
      </c>
      <c r="Z437" s="106">
        <f>IF(CentrepointSourced[[#This Row],[Age]]="18-24",CentrepointSourced[[#This Row],[Presented HS DQ]],0)</f>
        <v>6</v>
      </c>
      <c r="AA437" s="106">
        <f>IF(CentrepointSourced[[#This Row],[Age]]="16-17",CentrepointSourced[[#This Row],[Presented CS DQ]],0)</f>
        <v>0</v>
      </c>
      <c r="AB437" s="106">
        <f>IF(CentrepointSourced[[#This Row],[Age]]="16-24",CentrepointSourced[[#This Row],[Presented CS DQ]],0)</f>
        <v>0</v>
      </c>
      <c r="AC437" s="106">
        <f>IF(CentrepointSourced[[#This Row],[Age]]="18-24",CentrepointSourced[[#This Row],[Presented CS DQ]],0)</f>
        <v>0</v>
      </c>
      <c r="AD437" s="107">
        <f>IF(CentrepointSourced[[#This Row],[Age]]="16-17",CentrepointSourced[[#This Row],[Assessed HS DQ]],0)</f>
        <v>0</v>
      </c>
      <c r="AE437" s="107">
        <f>IF(CentrepointSourced[[#This Row],[Age]]="16-24",CentrepointSourced[[#This Row],[Assessed HS DQ]],0)</f>
        <v>0</v>
      </c>
      <c r="AF437" s="107">
        <f>IF(CentrepointSourced[[#This Row],[Age]]="18-24",CentrepointSourced[[#This Row],[Assessed HS DQ]],0)</f>
        <v>6</v>
      </c>
      <c r="AG437" s="107">
        <f>IF(CentrepointSourced[[#This Row],[Age]]="16-17",CentrepointSourced[[#This Row],[Assessed CS DQ]],0)</f>
        <v>0</v>
      </c>
      <c r="AH437" s="107">
        <f>IF(CentrepointSourced[[#This Row],[Age]]="16-24",CentrepointSourced[[#This Row],[Assessed CS DQ]],0)</f>
        <v>0</v>
      </c>
      <c r="AI437" s="107">
        <f>IF(CentrepointSourced[[#This Row],[Age]]="18-24",CentrepointSourced[[#This Row],[Assessed CS DQ]],0)</f>
        <v>0</v>
      </c>
    </row>
    <row r="438" spans="1:35" customFormat="1" ht="13.5" customHeight="1">
      <c r="A438" s="45" t="s">
        <v>40</v>
      </c>
      <c r="B438" s="45" t="s">
        <v>208</v>
      </c>
      <c r="C438" s="45" t="s">
        <v>165</v>
      </c>
      <c r="D438" s="45"/>
      <c r="E438" s="67">
        <v>2012</v>
      </c>
      <c r="F438" s="67" t="s">
        <v>53</v>
      </c>
      <c r="G438" s="67">
        <v>7</v>
      </c>
      <c r="H438" s="68">
        <v>20</v>
      </c>
      <c r="I438" s="67">
        <v>20</v>
      </c>
      <c r="J438" s="45"/>
      <c r="K438" s="67"/>
      <c r="L438" s="67"/>
      <c r="M438" s="67"/>
      <c r="N438" s="67"/>
      <c r="O438" s="67"/>
      <c r="P438" s="67"/>
      <c r="Q438" s="43" t="str">
        <f>IF(CentrepointSourced[[#This Row],[Country]]="Northern Ireland","Northern Ireland",IFERROR(VLOOKUP(CentrepointSourced[[#This Row],[Local Authority]],LKP_LANameDQ[],2,FALSE),CentrepointSourced[[#This Row],[Local Authority]]))</f>
        <v>Halton</v>
      </c>
      <c r="R438" s="43" t="str">
        <f>IF(CentrepointSourced[[#This Row],[LA type]]="County","",INDEX(ConsolGeog[lad14cd],MATCH(CentrepointSourced[[#This Row],[Local Authority DQ]],ConsolGeog[la_name],0)))</f>
        <v>E06000006</v>
      </c>
      <c r="S438" s="43" t="str">
        <f>IF(OR(CentrepointSourced[[#This Row],[Country]]="Northern Ireland",CentrepointSourced[[#This Row],[Country]]="Scotland",CentrepointSourced[[#This Row],[Country]]="Wales"),"Local Authority",CentrepointSourced[[#This Row],[LA type]])</f>
        <v>Unitary</v>
      </c>
      <c r="T438" s="43">
        <f>IF(TRIM(CentrepointSourced[[#This Row],[Presented HS]])="",0,IF(CentrepointSourced[[#This Row],[Presented HS]]="&lt;5",2.5,IF(CentrepointSourced[[#This Row],[Presented HS]]="&lt;10",5,VALUE(TRIM(CentrepointSourced[[#This Row],[Presented HS]])))))</f>
        <v>7</v>
      </c>
      <c r="U438" s="43">
        <f>IF(TRIM(CentrepointSourced[[#This Row],[Assessed HS]])="",0,IF(CentrepointSourced[[#This Row],[Assessed HS]]="&lt;5",2.5,IF(CentrepointSourced[[#This Row],[Assessed HS]]="&lt;10",5,VALUE(TRIM(CentrepointSourced[[#This Row],[Assessed HS]])))))</f>
        <v>20</v>
      </c>
      <c r="V438" s="43">
        <f>IF(TRIM(CentrepointSourced[[#This Row],[Presented CS]])="",0,IF(CentrepointSourced[[#This Row],[Presented CS]]="&lt;5",2.5,IF(CentrepointSourced[[#This Row],[Presented CS]]="&lt;10",5,VALUE(TRIM(CentrepointSourced[[#This Row],[Presented CS]])))))</f>
        <v>0</v>
      </c>
      <c r="W438" s="43">
        <f>IF(TRIM(CentrepointSourced[[#This Row],[Assessed CS]])="",0,IF(CentrepointSourced[[#This Row],[Assessed CS]]="&lt;5",2.5,IF(CentrepointSourced[[#This Row],[Assessed CS]]="&lt;10",5,VALUE(TRIM(CentrepointSourced[[#This Row],[Assessed CS]])))))</f>
        <v>0</v>
      </c>
      <c r="X438" s="106">
        <f>IF(CentrepointSourced[[#This Row],[Age]]="16-17",CentrepointSourced[[#This Row],[Presented HS DQ]],0)</f>
        <v>0</v>
      </c>
      <c r="Y438" s="106">
        <f>IF(CentrepointSourced[[#This Row],[Age]]="16-24",CentrepointSourced[[#This Row],[Presented HS DQ]],0)</f>
        <v>7</v>
      </c>
      <c r="Z438" s="106">
        <f>IF(CentrepointSourced[[#This Row],[Age]]="18-24",CentrepointSourced[[#This Row],[Presented HS DQ]],0)</f>
        <v>0</v>
      </c>
      <c r="AA438" s="106">
        <f>IF(CentrepointSourced[[#This Row],[Age]]="16-17",CentrepointSourced[[#This Row],[Presented CS DQ]],0)</f>
        <v>0</v>
      </c>
      <c r="AB438" s="106">
        <f>IF(CentrepointSourced[[#This Row],[Age]]="16-24",CentrepointSourced[[#This Row],[Presented CS DQ]],0)</f>
        <v>0</v>
      </c>
      <c r="AC438" s="106">
        <f>IF(CentrepointSourced[[#This Row],[Age]]="18-24",CentrepointSourced[[#This Row],[Presented CS DQ]],0)</f>
        <v>0</v>
      </c>
      <c r="AD438" s="107">
        <f>IF(CentrepointSourced[[#This Row],[Age]]="16-17",CentrepointSourced[[#This Row],[Assessed HS DQ]],0)</f>
        <v>0</v>
      </c>
      <c r="AE438" s="107">
        <f>IF(CentrepointSourced[[#This Row],[Age]]="16-24",CentrepointSourced[[#This Row],[Assessed HS DQ]],0)</f>
        <v>20</v>
      </c>
      <c r="AF438" s="107">
        <f>IF(CentrepointSourced[[#This Row],[Age]]="18-24",CentrepointSourced[[#This Row],[Assessed HS DQ]],0)</f>
        <v>0</v>
      </c>
      <c r="AG438" s="107">
        <f>IF(CentrepointSourced[[#This Row],[Age]]="16-17",CentrepointSourced[[#This Row],[Assessed CS DQ]],0)</f>
        <v>0</v>
      </c>
      <c r="AH438" s="107">
        <f>IF(CentrepointSourced[[#This Row],[Age]]="16-24",CentrepointSourced[[#This Row],[Assessed CS DQ]],0)</f>
        <v>0</v>
      </c>
      <c r="AI438" s="107">
        <f>IF(CentrepointSourced[[#This Row],[Age]]="18-24",CentrepointSourced[[#This Row],[Assessed CS DQ]],0)</f>
        <v>0</v>
      </c>
    </row>
    <row r="439" spans="1:35" customFormat="1" ht="13.5" customHeight="1">
      <c r="A439" s="45" t="s">
        <v>40</v>
      </c>
      <c r="B439" s="45" t="s">
        <v>208</v>
      </c>
      <c r="C439" s="45" t="s">
        <v>165</v>
      </c>
      <c r="D439" s="45"/>
      <c r="E439" s="67">
        <v>2013</v>
      </c>
      <c r="F439" s="67" t="s">
        <v>53</v>
      </c>
      <c r="G439" s="67">
        <v>2</v>
      </c>
      <c r="H439" s="68">
        <v>16</v>
      </c>
      <c r="I439" s="67">
        <v>16</v>
      </c>
      <c r="J439" s="45"/>
      <c r="K439" s="67"/>
      <c r="L439" s="67"/>
      <c r="M439" s="67"/>
      <c r="N439" s="67"/>
      <c r="O439" s="67"/>
      <c r="P439" s="67"/>
      <c r="Q439" s="41" t="str">
        <f>IF(CentrepointSourced[[#This Row],[Country]]="Northern Ireland","Northern Ireland",IFERROR(VLOOKUP(CentrepointSourced[[#This Row],[Local Authority]],LKP_LANameDQ[],2,FALSE),CentrepointSourced[[#This Row],[Local Authority]]))</f>
        <v>Halton</v>
      </c>
      <c r="R439" s="41" t="str">
        <f>IF(CentrepointSourced[[#This Row],[LA type]]="County","",INDEX(ConsolGeog[lad14cd],MATCH(CentrepointSourced[[#This Row],[Local Authority DQ]],ConsolGeog[la_name],0)))</f>
        <v>E06000006</v>
      </c>
      <c r="S439" s="41" t="str">
        <f>IF(OR(CentrepointSourced[[#This Row],[Country]]="Northern Ireland",CentrepointSourced[[#This Row],[Country]]="Scotland",CentrepointSourced[[#This Row],[Country]]="Wales"),"Local Authority",CentrepointSourced[[#This Row],[LA type]])</f>
        <v>Unitary</v>
      </c>
      <c r="T439" s="41">
        <f>IF(TRIM(CentrepointSourced[[#This Row],[Presented HS]])="",0,IF(CentrepointSourced[[#This Row],[Presented HS]]="&lt;5",2.5,IF(CentrepointSourced[[#This Row],[Presented HS]]="&lt;10",5,VALUE(TRIM(CentrepointSourced[[#This Row],[Presented HS]])))))</f>
        <v>2</v>
      </c>
      <c r="U439" s="41">
        <f>IF(TRIM(CentrepointSourced[[#This Row],[Assessed HS]])="",0,IF(CentrepointSourced[[#This Row],[Assessed HS]]="&lt;5",2.5,IF(CentrepointSourced[[#This Row],[Assessed HS]]="&lt;10",5,VALUE(TRIM(CentrepointSourced[[#This Row],[Assessed HS]])))))</f>
        <v>16</v>
      </c>
      <c r="V439" s="41">
        <f>IF(TRIM(CentrepointSourced[[#This Row],[Presented CS]])="",0,IF(CentrepointSourced[[#This Row],[Presented CS]]="&lt;5",2.5,IF(CentrepointSourced[[#This Row],[Presented CS]]="&lt;10",5,VALUE(TRIM(CentrepointSourced[[#This Row],[Presented CS]])))))</f>
        <v>0</v>
      </c>
      <c r="W439" s="41">
        <f>IF(TRIM(CentrepointSourced[[#This Row],[Assessed CS]])="",0,IF(CentrepointSourced[[#This Row],[Assessed CS]]="&lt;5",2.5,IF(CentrepointSourced[[#This Row],[Assessed CS]]="&lt;10",5,VALUE(TRIM(CentrepointSourced[[#This Row],[Assessed CS]])))))</f>
        <v>0</v>
      </c>
      <c r="X439" s="106">
        <f>IF(CentrepointSourced[[#This Row],[Age]]="16-17",CentrepointSourced[[#This Row],[Presented HS DQ]],0)</f>
        <v>0</v>
      </c>
      <c r="Y439" s="106">
        <f>IF(CentrepointSourced[[#This Row],[Age]]="16-24",CentrepointSourced[[#This Row],[Presented HS DQ]],0)</f>
        <v>2</v>
      </c>
      <c r="Z439" s="106">
        <f>IF(CentrepointSourced[[#This Row],[Age]]="18-24",CentrepointSourced[[#This Row],[Presented HS DQ]],0)</f>
        <v>0</v>
      </c>
      <c r="AA439" s="106">
        <f>IF(CentrepointSourced[[#This Row],[Age]]="16-17",CentrepointSourced[[#This Row],[Presented CS DQ]],0)</f>
        <v>0</v>
      </c>
      <c r="AB439" s="106">
        <f>IF(CentrepointSourced[[#This Row],[Age]]="16-24",CentrepointSourced[[#This Row],[Presented CS DQ]],0)</f>
        <v>0</v>
      </c>
      <c r="AC439" s="106">
        <f>IF(CentrepointSourced[[#This Row],[Age]]="18-24",CentrepointSourced[[#This Row],[Presented CS DQ]],0)</f>
        <v>0</v>
      </c>
      <c r="AD439" s="107">
        <f>IF(CentrepointSourced[[#This Row],[Age]]="16-17",CentrepointSourced[[#This Row],[Assessed HS DQ]],0)</f>
        <v>0</v>
      </c>
      <c r="AE439" s="107">
        <f>IF(CentrepointSourced[[#This Row],[Age]]="16-24",CentrepointSourced[[#This Row],[Assessed HS DQ]],0)</f>
        <v>16</v>
      </c>
      <c r="AF439" s="107">
        <f>IF(CentrepointSourced[[#This Row],[Age]]="18-24",CentrepointSourced[[#This Row],[Assessed HS DQ]],0)</f>
        <v>0</v>
      </c>
      <c r="AG439" s="107">
        <f>IF(CentrepointSourced[[#This Row],[Age]]="16-17",CentrepointSourced[[#This Row],[Assessed CS DQ]],0)</f>
        <v>0</v>
      </c>
      <c r="AH439" s="107">
        <f>IF(CentrepointSourced[[#This Row],[Age]]="16-24",CentrepointSourced[[#This Row],[Assessed CS DQ]],0)</f>
        <v>0</v>
      </c>
      <c r="AI439" s="107">
        <f>IF(CentrepointSourced[[#This Row],[Age]]="18-24",CentrepointSourced[[#This Row],[Assessed CS DQ]],0)</f>
        <v>0</v>
      </c>
    </row>
    <row r="440" spans="1:35" customFormat="1" ht="13.5" customHeight="1">
      <c r="A440" s="45" t="s">
        <v>40</v>
      </c>
      <c r="B440" s="45" t="s">
        <v>208</v>
      </c>
      <c r="C440" s="45" t="s">
        <v>165</v>
      </c>
      <c r="D440" s="45"/>
      <c r="E440" s="67">
        <v>2014</v>
      </c>
      <c r="F440" s="67" t="s">
        <v>53</v>
      </c>
      <c r="G440" s="67">
        <v>18</v>
      </c>
      <c r="H440" s="68">
        <v>18</v>
      </c>
      <c r="I440" s="67">
        <v>18</v>
      </c>
      <c r="J440" s="45"/>
      <c r="K440" s="67"/>
      <c r="L440" s="67"/>
      <c r="M440" s="67"/>
      <c r="N440" s="67"/>
      <c r="O440" s="67"/>
      <c r="P440" s="67"/>
      <c r="Q440" s="41" t="str">
        <f>IF(CentrepointSourced[[#This Row],[Country]]="Northern Ireland","Northern Ireland",IFERROR(VLOOKUP(CentrepointSourced[[#This Row],[Local Authority]],LKP_LANameDQ[],2,FALSE),CentrepointSourced[[#This Row],[Local Authority]]))</f>
        <v>Halton</v>
      </c>
      <c r="R440" s="41" t="str">
        <f>IF(CentrepointSourced[[#This Row],[LA type]]="County","",INDEX(ConsolGeog[lad14cd],MATCH(CentrepointSourced[[#This Row],[Local Authority DQ]],ConsolGeog[la_name],0)))</f>
        <v>E06000006</v>
      </c>
      <c r="S440" s="41" t="str">
        <f>IF(OR(CentrepointSourced[[#This Row],[Country]]="Northern Ireland",CentrepointSourced[[#This Row],[Country]]="Scotland",CentrepointSourced[[#This Row],[Country]]="Wales"),"Local Authority",CentrepointSourced[[#This Row],[LA type]])</f>
        <v>Unitary</v>
      </c>
      <c r="T440" s="41">
        <f>IF(TRIM(CentrepointSourced[[#This Row],[Presented HS]])="",0,IF(CentrepointSourced[[#This Row],[Presented HS]]="&lt;5",2.5,IF(CentrepointSourced[[#This Row],[Presented HS]]="&lt;10",5,VALUE(TRIM(CentrepointSourced[[#This Row],[Presented HS]])))))</f>
        <v>18</v>
      </c>
      <c r="U440" s="41">
        <f>IF(TRIM(CentrepointSourced[[#This Row],[Assessed HS]])="",0,IF(CentrepointSourced[[#This Row],[Assessed HS]]="&lt;5",2.5,IF(CentrepointSourced[[#This Row],[Assessed HS]]="&lt;10",5,VALUE(TRIM(CentrepointSourced[[#This Row],[Assessed HS]])))))</f>
        <v>18</v>
      </c>
      <c r="V440" s="41">
        <f>IF(TRIM(CentrepointSourced[[#This Row],[Presented CS]])="",0,IF(CentrepointSourced[[#This Row],[Presented CS]]="&lt;5",2.5,IF(CentrepointSourced[[#This Row],[Presented CS]]="&lt;10",5,VALUE(TRIM(CentrepointSourced[[#This Row],[Presented CS]])))))</f>
        <v>0</v>
      </c>
      <c r="W440" s="41">
        <f>IF(TRIM(CentrepointSourced[[#This Row],[Assessed CS]])="",0,IF(CentrepointSourced[[#This Row],[Assessed CS]]="&lt;5",2.5,IF(CentrepointSourced[[#This Row],[Assessed CS]]="&lt;10",5,VALUE(TRIM(CentrepointSourced[[#This Row],[Assessed CS]])))))</f>
        <v>0</v>
      </c>
      <c r="X440" s="106">
        <f>IF(CentrepointSourced[[#This Row],[Age]]="16-17",CentrepointSourced[[#This Row],[Presented HS DQ]],0)</f>
        <v>0</v>
      </c>
      <c r="Y440" s="106">
        <f>IF(CentrepointSourced[[#This Row],[Age]]="16-24",CentrepointSourced[[#This Row],[Presented HS DQ]],0)</f>
        <v>18</v>
      </c>
      <c r="Z440" s="106">
        <f>IF(CentrepointSourced[[#This Row],[Age]]="18-24",CentrepointSourced[[#This Row],[Presented HS DQ]],0)</f>
        <v>0</v>
      </c>
      <c r="AA440" s="106">
        <f>IF(CentrepointSourced[[#This Row],[Age]]="16-17",CentrepointSourced[[#This Row],[Presented CS DQ]],0)</f>
        <v>0</v>
      </c>
      <c r="AB440" s="106">
        <f>IF(CentrepointSourced[[#This Row],[Age]]="16-24",CentrepointSourced[[#This Row],[Presented CS DQ]],0)</f>
        <v>0</v>
      </c>
      <c r="AC440" s="106">
        <f>IF(CentrepointSourced[[#This Row],[Age]]="18-24",CentrepointSourced[[#This Row],[Presented CS DQ]],0)</f>
        <v>0</v>
      </c>
      <c r="AD440" s="107">
        <f>IF(CentrepointSourced[[#This Row],[Age]]="16-17",CentrepointSourced[[#This Row],[Assessed HS DQ]],0)</f>
        <v>0</v>
      </c>
      <c r="AE440" s="107">
        <f>IF(CentrepointSourced[[#This Row],[Age]]="16-24",CentrepointSourced[[#This Row],[Assessed HS DQ]],0)</f>
        <v>18</v>
      </c>
      <c r="AF440" s="107">
        <f>IF(CentrepointSourced[[#This Row],[Age]]="18-24",CentrepointSourced[[#This Row],[Assessed HS DQ]],0)</f>
        <v>0</v>
      </c>
      <c r="AG440" s="107">
        <f>IF(CentrepointSourced[[#This Row],[Age]]="16-17",CentrepointSourced[[#This Row],[Assessed CS DQ]],0)</f>
        <v>0</v>
      </c>
      <c r="AH440" s="107">
        <f>IF(CentrepointSourced[[#This Row],[Age]]="16-24",CentrepointSourced[[#This Row],[Assessed CS DQ]],0)</f>
        <v>0</v>
      </c>
      <c r="AI440" s="107">
        <f>IF(CentrepointSourced[[#This Row],[Age]]="18-24",CentrepointSourced[[#This Row],[Assessed CS DQ]],0)</f>
        <v>0</v>
      </c>
    </row>
    <row r="441" spans="1:35" customFormat="1" ht="13.5" customHeight="1">
      <c r="A441" s="45" t="s">
        <v>40</v>
      </c>
      <c r="B441" s="62" t="s">
        <v>125</v>
      </c>
      <c r="C441" s="45" t="s">
        <v>42</v>
      </c>
      <c r="D441" s="62"/>
      <c r="E441" s="67">
        <v>2012</v>
      </c>
      <c r="F441" s="67" t="s">
        <v>25</v>
      </c>
      <c r="G441" s="67">
        <v>0</v>
      </c>
      <c r="H441" s="68">
        <v>0</v>
      </c>
      <c r="I441" s="67">
        <v>0</v>
      </c>
      <c r="J441" s="45"/>
      <c r="K441" s="45"/>
      <c r="L441" s="45"/>
      <c r="M441" s="45"/>
      <c r="N441" s="45"/>
      <c r="O441" s="45"/>
      <c r="P441" s="45"/>
      <c r="Q441" s="41" t="str">
        <f>IF(CentrepointSourced[[#This Row],[Country]]="Northern Ireland","Northern Ireland",IFERROR(VLOOKUP(CentrepointSourced[[#This Row],[Local Authority]],LKP_LANameDQ[],2,FALSE),CentrepointSourced[[#This Row],[Local Authority]]))</f>
        <v>Hambleton</v>
      </c>
      <c r="R441" s="41" t="str">
        <f>IF(CentrepointSourced[[#This Row],[LA type]]="County","",INDEX(ConsolGeog[lad14cd],MATCH(CentrepointSourced[[#This Row],[Local Authority DQ]],ConsolGeog[la_name],0)))</f>
        <v>E07000164</v>
      </c>
      <c r="S441" s="41" t="str">
        <f>IF(OR(CentrepointSourced[[#This Row],[Country]]="Northern Ireland",CentrepointSourced[[#This Row],[Country]]="Scotland",CentrepointSourced[[#This Row],[Country]]="Wales"),"Local Authority",CentrepointSourced[[#This Row],[LA type]])</f>
        <v>District</v>
      </c>
      <c r="T441" s="41">
        <f>IF(TRIM(CentrepointSourced[[#This Row],[Presented HS]])="",0,IF(CentrepointSourced[[#This Row],[Presented HS]]="&lt;5",2.5,IF(CentrepointSourced[[#This Row],[Presented HS]]="&lt;10",5,VALUE(TRIM(CentrepointSourced[[#This Row],[Presented HS]])))))</f>
        <v>0</v>
      </c>
      <c r="U441" s="41">
        <f>IF(TRIM(CentrepointSourced[[#This Row],[Assessed HS]])="",0,IF(CentrepointSourced[[#This Row],[Assessed HS]]="&lt;5",2.5,IF(CentrepointSourced[[#This Row],[Assessed HS]]="&lt;10",5,VALUE(TRIM(CentrepointSourced[[#This Row],[Assessed HS]])))))</f>
        <v>0</v>
      </c>
      <c r="V441" s="41">
        <f>IF(TRIM(CentrepointSourced[[#This Row],[Presented CS]])="",0,IF(CentrepointSourced[[#This Row],[Presented CS]]="&lt;5",2.5,IF(CentrepointSourced[[#This Row],[Presented CS]]="&lt;10",5,VALUE(TRIM(CentrepointSourced[[#This Row],[Presented CS]])))))</f>
        <v>0</v>
      </c>
      <c r="W441" s="41">
        <f>IF(TRIM(CentrepointSourced[[#This Row],[Assessed CS]])="",0,IF(CentrepointSourced[[#This Row],[Assessed CS]]="&lt;5",2.5,IF(CentrepointSourced[[#This Row],[Assessed CS]]="&lt;10",5,VALUE(TRIM(CentrepointSourced[[#This Row],[Assessed CS]])))))</f>
        <v>0</v>
      </c>
      <c r="X441" s="106">
        <f>IF(CentrepointSourced[[#This Row],[Age]]="16-17",CentrepointSourced[[#This Row],[Presented HS DQ]],0)</f>
        <v>0</v>
      </c>
      <c r="Y441" s="106">
        <f>IF(CentrepointSourced[[#This Row],[Age]]="16-24",CentrepointSourced[[#This Row],[Presented HS DQ]],0)</f>
        <v>0</v>
      </c>
      <c r="Z441" s="106">
        <f>IF(CentrepointSourced[[#This Row],[Age]]="18-24",CentrepointSourced[[#This Row],[Presented HS DQ]],0)</f>
        <v>0</v>
      </c>
      <c r="AA441" s="106">
        <f>IF(CentrepointSourced[[#This Row],[Age]]="16-17",CentrepointSourced[[#This Row],[Presented CS DQ]],0)</f>
        <v>0</v>
      </c>
      <c r="AB441" s="106">
        <f>IF(CentrepointSourced[[#This Row],[Age]]="16-24",CentrepointSourced[[#This Row],[Presented CS DQ]],0)</f>
        <v>0</v>
      </c>
      <c r="AC441" s="106">
        <f>IF(CentrepointSourced[[#This Row],[Age]]="18-24",CentrepointSourced[[#This Row],[Presented CS DQ]],0)</f>
        <v>0</v>
      </c>
      <c r="AD441" s="107">
        <f>IF(CentrepointSourced[[#This Row],[Age]]="16-17",CentrepointSourced[[#This Row],[Assessed HS DQ]],0)</f>
        <v>0</v>
      </c>
      <c r="AE441" s="107">
        <f>IF(CentrepointSourced[[#This Row],[Age]]="16-24",CentrepointSourced[[#This Row],[Assessed HS DQ]],0)</f>
        <v>0</v>
      </c>
      <c r="AF441" s="107">
        <f>IF(CentrepointSourced[[#This Row],[Age]]="18-24",CentrepointSourced[[#This Row],[Assessed HS DQ]],0)</f>
        <v>0</v>
      </c>
      <c r="AG441" s="107">
        <f>IF(CentrepointSourced[[#This Row],[Age]]="16-17",CentrepointSourced[[#This Row],[Assessed CS DQ]],0)</f>
        <v>0</v>
      </c>
      <c r="AH441" s="107">
        <f>IF(CentrepointSourced[[#This Row],[Age]]="16-24",CentrepointSourced[[#This Row],[Assessed CS DQ]],0)</f>
        <v>0</v>
      </c>
      <c r="AI441" s="107">
        <f>IF(CentrepointSourced[[#This Row],[Age]]="18-24",CentrepointSourced[[#This Row],[Assessed CS DQ]],0)</f>
        <v>0</v>
      </c>
    </row>
    <row r="442" spans="1:35" customFormat="1" ht="13.5" customHeight="1">
      <c r="A442" s="45" t="s">
        <v>40</v>
      </c>
      <c r="B442" s="62" t="s">
        <v>125</v>
      </c>
      <c r="C442" s="45" t="s">
        <v>42</v>
      </c>
      <c r="D442" s="62"/>
      <c r="E442" s="67">
        <v>2012</v>
      </c>
      <c r="F442" s="67" t="s">
        <v>26</v>
      </c>
      <c r="G442" s="67">
        <v>5</v>
      </c>
      <c r="H442" s="68">
        <v>5</v>
      </c>
      <c r="I442" s="67">
        <v>0</v>
      </c>
      <c r="J442" s="45"/>
      <c r="K442" s="45"/>
      <c r="L442" s="45"/>
      <c r="M442" s="45"/>
      <c r="N442" s="45"/>
      <c r="O442" s="45"/>
      <c r="P442" s="45"/>
      <c r="Q442" s="41" t="str">
        <f>IF(CentrepointSourced[[#This Row],[Country]]="Northern Ireland","Northern Ireland",IFERROR(VLOOKUP(CentrepointSourced[[#This Row],[Local Authority]],LKP_LANameDQ[],2,FALSE),CentrepointSourced[[#This Row],[Local Authority]]))</f>
        <v>Hambleton</v>
      </c>
      <c r="R442" s="41" t="str">
        <f>IF(CentrepointSourced[[#This Row],[LA type]]="County","",INDEX(ConsolGeog[lad14cd],MATCH(CentrepointSourced[[#This Row],[Local Authority DQ]],ConsolGeog[la_name],0)))</f>
        <v>E07000164</v>
      </c>
      <c r="S442" s="41" t="str">
        <f>IF(OR(CentrepointSourced[[#This Row],[Country]]="Northern Ireland",CentrepointSourced[[#This Row],[Country]]="Scotland",CentrepointSourced[[#This Row],[Country]]="Wales"),"Local Authority",CentrepointSourced[[#This Row],[LA type]])</f>
        <v>District</v>
      </c>
      <c r="T442" s="41">
        <f>IF(TRIM(CentrepointSourced[[#This Row],[Presented HS]])="",0,IF(CentrepointSourced[[#This Row],[Presented HS]]="&lt;5",2.5,IF(CentrepointSourced[[#This Row],[Presented HS]]="&lt;10",5,VALUE(TRIM(CentrepointSourced[[#This Row],[Presented HS]])))))</f>
        <v>5</v>
      </c>
      <c r="U442" s="41">
        <f>IF(TRIM(CentrepointSourced[[#This Row],[Assessed HS]])="",0,IF(CentrepointSourced[[#This Row],[Assessed HS]]="&lt;5",2.5,IF(CentrepointSourced[[#This Row],[Assessed HS]]="&lt;10",5,VALUE(TRIM(CentrepointSourced[[#This Row],[Assessed HS]])))))</f>
        <v>5</v>
      </c>
      <c r="V442" s="41">
        <f>IF(TRIM(CentrepointSourced[[#This Row],[Presented CS]])="",0,IF(CentrepointSourced[[#This Row],[Presented CS]]="&lt;5",2.5,IF(CentrepointSourced[[#This Row],[Presented CS]]="&lt;10",5,VALUE(TRIM(CentrepointSourced[[#This Row],[Presented CS]])))))</f>
        <v>0</v>
      </c>
      <c r="W442" s="41">
        <f>IF(TRIM(CentrepointSourced[[#This Row],[Assessed CS]])="",0,IF(CentrepointSourced[[#This Row],[Assessed CS]]="&lt;5",2.5,IF(CentrepointSourced[[#This Row],[Assessed CS]]="&lt;10",5,VALUE(TRIM(CentrepointSourced[[#This Row],[Assessed CS]])))))</f>
        <v>0</v>
      </c>
      <c r="X442" s="106">
        <f>IF(CentrepointSourced[[#This Row],[Age]]="16-17",CentrepointSourced[[#This Row],[Presented HS DQ]],0)</f>
        <v>0</v>
      </c>
      <c r="Y442" s="106">
        <f>IF(CentrepointSourced[[#This Row],[Age]]="16-24",CentrepointSourced[[#This Row],[Presented HS DQ]],0)</f>
        <v>0</v>
      </c>
      <c r="Z442" s="106">
        <f>IF(CentrepointSourced[[#This Row],[Age]]="18-24",CentrepointSourced[[#This Row],[Presented HS DQ]],0)</f>
        <v>5</v>
      </c>
      <c r="AA442" s="106">
        <f>IF(CentrepointSourced[[#This Row],[Age]]="16-17",CentrepointSourced[[#This Row],[Presented CS DQ]],0)</f>
        <v>0</v>
      </c>
      <c r="AB442" s="106">
        <f>IF(CentrepointSourced[[#This Row],[Age]]="16-24",CentrepointSourced[[#This Row],[Presented CS DQ]],0)</f>
        <v>0</v>
      </c>
      <c r="AC442" s="106">
        <f>IF(CentrepointSourced[[#This Row],[Age]]="18-24",CentrepointSourced[[#This Row],[Presented CS DQ]],0)</f>
        <v>0</v>
      </c>
      <c r="AD442" s="107">
        <f>IF(CentrepointSourced[[#This Row],[Age]]="16-17",CentrepointSourced[[#This Row],[Assessed HS DQ]],0)</f>
        <v>0</v>
      </c>
      <c r="AE442" s="107">
        <f>IF(CentrepointSourced[[#This Row],[Age]]="16-24",CentrepointSourced[[#This Row],[Assessed HS DQ]],0)</f>
        <v>0</v>
      </c>
      <c r="AF442" s="107">
        <f>IF(CentrepointSourced[[#This Row],[Age]]="18-24",CentrepointSourced[[#This Row],[Assessed HS DQ]],0)</f>
        <v>5</v>
      </c>
      <c r="AG442" s="107">
        <f>IF(CentrepointSourced[[#This Row],[Age]]="16-17",CentrepointSourced[[#This Row],[Assessed CS DQ]],0)</f>
        <v>0</v>
      </c>
      <c r="AH442" s="107">
        <f>IF(CentrepointSourced[[#This Row],[Age]]="16-24",CentrepointSourced[[#This Row],[Assessed CS DQ]],0)</f>
        <v>0</v>
      </c>
      <c r="AI442" s="107">
        <f>IF(CentrepointSourced[[#This Row],[Age]]="18-24",CentrepointSourced[[#This Row],[Assessed CS DQ]],0)</f>
        <v>0</v>
      </c>
    </row>
    <row r="443" spans="1:35" customFormat="1" ht="13.5" customHeight="1">
      <c r="A443" s="45" t="s">
        <v>40</v>
      </c>
      <c r="B443" s="62" t="s">
        <v>125</v>
      </c>
      <c r="C443" s="45" t="s">
        <v>42</v>
      </c>
      <c r="D443" s="62"/>
      <c r="E443" s="67">
        <v>2013</v>
      </c>
      <c r="F443" s="67" t="s">
        <v>25</v>
      </c>
      <c r="G443" s="67">
        <v>0</v>
      </c>
      <c r="H443" s="68">
        <v>0</v>
      </c>
      <c r="I443" s="67">
        <v>0</v>
      </c>
      <c r="J443" s="45"/>
      <c r="K443" s="45"/>
      <c r="L443" s="45"/>
      <c r="M443" s="45"/>
      <c r="N443" s="45"/>
      <c r="O443" s="45"/>
      <c r="P443" s="45"/>
      <c r="Q443" s="41" t="str">
        <f>IF(CentrepointSourced[[#This Row],[Country]]="Northern Ireland","Northern Ireland",IFERROR(VLOOKUP(CentrepointSourced[[#This Row],[Local Authority]],LKP_LANameDQ[],2,FALSE),CentrepointSourced[[#This Row],[Local Authority]]))</f>
        <v>Hambleton</v>
      </c>
      <c r="R443" s="41" t="str">
        <f>IF(CentrepointSourced[[#This Row],[LA type]]="County","",INDEX(ConsolGeog[lad14cd],MATCH(CentrepointSourced[[#This Row],[Local Authority DQ]],ConsolGeog[la_name],0)))</f>
        <v>E07000164</v>
      </c>
      <c r="S443" s="41" t="str">
        <f>IF(OR(CentrepointSourced[[#This Row],[Country]]="Northern Ireland",CentrepointSourced[[#This Row],[Country]]="Scotland",CentrepointSourced[[#This Row],[Country]]="Wales"),"Local Authority",CentrepointSourced[[#This Row],[LA type]])</f>
        <v>District</v>
      </c>
      <c r="T443" s="41">
        <f>IF(TRIM(CentrepointSourced[[#This Row],[Presented HS]])="",0,IF(CentrepointSourced[[#This Row],[Presented HS]]="&lt;5",2.5,IF(CentrepointSourced[[#This Row],[Presented HS]]="&lt;10",5,VALUE(TRIM(CentrepointSourced[[#This Row],[Presented HS]])))))</f>
        <v>0</v>
      </c>
      <c r="U443" s="41">
        <f>IF(TRIM(CentrepointSourced[[#This Row],[Assessed HS]])="",0,IF(CentrepointSourced[[#This Row],[Assessed HS]]="&lt;5",2.5,IF(CentrepointSourced[[#This Row],[Assessed HS]]="&lt;10",5,VALUE(TRIM(CentrepointSourced[[#This Row],[Assessed HS]])))))</f>
        <v>0</v>
      </c>
      <c r="V443" s="41">
        <f>IF(TRIM(CentrepointSourced[[#This Row],[Presented CS]])="",0,IF(CentrepointSourced[[#This Row],[Presented CS]]="&lt;5",2.5,IF(CentrepointSourced[[#This Row],[Presented CS]]="&lt;10",5,VALUE(TRIM(CentrepointSourced[[#This Row],[Presented CS]])))))</f>
        <v>0</v>
      </c>
      <c r="W443" s="41">
        <f>IF(TRIM(CentrepointSourced[[#This Row],[Assessed CS]])="",0,IF(CentrepointSourced[[#This Row],[Assessed CS]]="&lt;5",2.5,IF(CentrepointSourced[[#This Row],[Assessed CS]]="&lt;10",5,VALUE(TRIM(CentrepointSourced[[#This Row],[Assessed CS]])))))</f>
        <v>0</v>
      </c>
      <c r="X443" s="106">
        <f>IF(CentrepointSourced[[#This Row],[Age]]="16-17",CentrepointSourced[[#This Row],[Presented HS DQ]],0)</f>
        <v>0</v>
      </c>
      <c r="Y443" s="106">
        <f>IF(CentrepointSourced[[#This Row],[Age]]="16-24",CentrepointSourced[[#This Row],[Presented HS DQ]],0)</f>
        <v>0</v>
      </c>
      <c r="Z443" s="106">
        <f>IF(CentrepointSourced[[#This Row],[Age]]="18-24",CentrepointSourced[[#This Row],[Presented HS DQ]],0)</f>
        <v>0</v>
      </c>
      <c r="AA443" s="106">
        <f>IF(CentrepointSourced[[#This Row],[Age]]="16-17",CentrepointSourced[[#This Row],[Presented CS DQ]],0)</f>
        <v>0</v>
      </c>
      <c r="AB443" s="106">
        <f>IF(CentrepointSourced[[#This Row],[Age]]="16-24",CentrepointSourced[[#This Row],[Presented CS DQ]],0)</f>
        <v>0</v>
      </c>
      <c r="AC443" s="106">
        <f>IF(CentrepointSourced[[#This Row],[Age]]="18-24",CentrepointSourced[[#This Row],[Presented CS DQ]],0)</f>
        <v>0</v>
      </c>
      <c r="AD443" s="107">
        <f>IF(CentrepointSourced[[#This Row],[Age]]="16-17",CentrepointSourced[[#This Row],[Assessed HS DQ]],0)</f>
        <v>0</v>
      </c>
      <c r="AE443" s="107">
        <f>IF(CentrepointSourced[[#This Row],[Age]]="16-24",CentrepointSourced[[#This Row],[Assessed HS DQ]],0)</f>
        <v>0</v>
      </c>
      <c r="AF443" s="107">
        <f>IF(CentrepointSourced[[#This Row],[Age]]="18-24",CentrepointSourced[[#This Row],[Assessed HS DQ]],0)</f>
        <v>0</v>
      </c>
      <c r="AG443" s="107">
        <f>IF(CentrepointSourced[[#This Row],[Age]]="16-17",CentrepointSourced[[#This Row],[Assessed CS DQ]],0)</f>
        <v>0</v>
      </c>
      <c r="AH443" s="107">
        <f>IF(CentrepointSourced[[#This Row],[Age]]="16-24",CentrepointSourced[[#This Row],[Assessed CS DQ]],0)</f>
        <v>0</v>
      </c>
      <c r="AI443" s="107">
        <f>IF(CentrepointSourced[[#This Row],[Age]]="18-24",CentrepointSourced[[#This Row],[Assessed CS DQ]],0)</f>
        <v>0</v>
      </c>
    </row>
    <row r="444" spans="1:35" customFormat="1" ht="13.5" customHeight="1">
      <c r="A444" s="45" t="s">
        <v>40</v>
      </c>
      <c r="B444" s="62" t="s">
        <v>125</v>
      </c>
      <c r="C444" s="45" t="s">
        <v>42</v>
      </c>
      <c r="D444" s="62"/>
      <c r="E444" s="67">
        <v>2013</v>
      </c>
      <c r="F444" s="67" t="s">
        <v>26</v>
      </c>
      <c r="G444" s="67">
        <v>7</v>
      </c>
      <c r="H444" s="68">
        <v>7</v>
      </c>
      <c r="I444" s="67">
        <v>1</v>
      </c>
      <c r="J444" s="45"/>
      <c r="K444" s="45"/>
      <c r="L444" s="45"/>
      <c r="M444" s="45"/>
      <c r="N444" s="45"/>
      <c r="O444" s="45"/>
      <c r="P444" s="45"/>
      <c r="Q444" s="41" t="str">
        <f>IF(CentrepointSourced[[#This Row],[Country]]="Northern Ireland","Northern Ireland",IFERROR(VLOOKUP(CentrepointSourced[[#This Row],[Local Authority]],LKP_LANameDQ[],2,FALSE),CentrepointSourced[[#This Row],[Local Authority]]))</f>
        <v>Hambleton</v>
      </c>
      <c r="R444" s="41" t="str">
        <f>IF(CentrepointSourced[[#This Row],[LA type]]="County","",INDEX(ConsolGeog[lad14cd],MATCH(CentrepointSourced[[#This Row],[Local Authority DQ]],ConsolGeog[la_name],0)))</f>
        <v>E07000164</v>
      </c>
      <c r="S444" s="41" t="str">
        <f>IF(OR(CentrepointSourced[[#This Row],[Country]]="Northern Ireland",CentrepointSourced[[#This Row],[Country]]="Scotland",CentrepointSourced[[#This Row],[Country]]="Wales"),"Local Authority",CentrepointSourced[[#This Row],[LA type]])</f>
        <v>District</v>
      </c>
      <c r="T444" s="41">
        <f>IF(TRIM(CentrepointSourced[[#This Row],[Presented HS]])="",0,IF(CentrepointSourced[[#This Row],[Presented HS]]="&lt;5",2.5,IF(CentrepointSourced[[#This Row],[Presented HS]]="&lt;10",5,VALUE(TRIM(CentrepointSourced[[#This Row],[Presented HS]])))))</f>
        <v>7</v>
      </c>
      <c r="U444" s="41">
        <f>IF(TRIM(CentrepointSourced[[#This Row],[Assessed HS]])="",0,IF(CentrepointSourced[[#This Row],[Assessed HS]]="&lt;5",2.5,IF(CentrepointSourced[[#This Row],[Assessed HS]]="&lt;10",5,VALUE(TRIM(CentrepointSourced[[#This Row],[Assessed HS]])))))</f>
        <v>7</v>
      </c>
      <c r="V444" s="41">
        <f>IF(TRIM(CentrepointSourced[[#This Row],[Presented CS]])="",0,IF(CentrepointSourced[[#This Row],[Presented CS]]="&lt;5",2.5,IF(CentrepointSourced[[#This Row],[Presented CS]]="&lt;10",5,VALUE(TRIM(CentrepointSourced[[#This Row],[Presented CS]])))))</f>
        <v>0</v>
      </c>
      <c r="W444" s="41">
        <f>IF(TRIM(CentrepointSourced[[#This Row],[Assessed CS]])="",0,IF(CentrepointSourced[[#This Row],[Assessed CS]]="&lt;5",2.5,IF(CentrepointSourced[[#This Row],[Assessed CS]]="&lt;10",5,VALUE(TRIM(CentrepointSourced[[#This Row],[Assessed CS]])))))</f>
        <v>0</v>
      </c>
      <c r="X444" s="106">
        <f>IF(CentrepointSourced[[#This Row],[Age]]="16-17",CentrepointSourced[[#This Row],[Presented HS DQ]],0)</f>
        <v>0</v>
      </c>
      <c r="Y444" s="106">
        <f>IF(CentrepointSourced[[#This Row],[Age]]="16-24",CentrepointSourced[[#This Row],[Presented HS DQ]],0)</f>
        <v>0</v>
      </c>
      <c r="Z444" s="106">
        <f>IF(CentrepointSourced[[#This Row],[Age]]="18-24",CentrepointSourced[[#This Row],[Presented HS DQ]],0)</f>
        <v>7</v>
      </c>
      <c r="AA444" s="106">
        <f>IF(CentrepointSourced[[#This Row],[Age]]="16-17",CentrepointSourced[[#This Row],[Presented CS DQ]],0)</f>
        <v>0</v>
      </c>
      <c r="AB444" s="106">
        <f>IF(CentrepointSourced[[#This Row],[Age]]="16-24",CentrepointSourced[[#This Row],[Presented CS DQ]],0)</f>
        <v>0</v>
      </c>
      <c r="AC444" s="106">
        <f>IF(CentrepointSourced[[#This Row],[Age]]="18-24",CentrepointSourced[[#This Row],[Presented CS DQ]],0)</f>
        <v>0</v>
      </c>
      <c r="AD444" s="107">
        <f>IF(CentrepointSourced[[#This Row],[Age]]="16-17",CentrepointSourced[[#This Row],[Assessed HS DQ]],0)</f>
        <v>0</v>
      </c>
      <c r="AE444" s="107">
        <f>IF(CentrepointSourced[[#This Row],[Age]]="16-24",CentrepointSourced[[#This Row],[Assessed HS DQ]],0)</f>
        <v>0</v>
      </c>
      <c r="AF444" s="107">
        <f>IF(CentrepointSourced[[#This Row],[Age]]="18-24",CentrepointSourced[[#This Row],[Assessed HS DQ]],0)</f>
        <v>7</v>
      </c>
      <c r="AG444" s="107">
        <f>IF(CentrepointSourced[[#This Row],[Age]]="16-17",CentrepointSourced[[#This Row],[Assessed CS DQ]],0)</f>
        <v>0</v>
      </c>
      <c r="AH444" s="107">
        <f>IF(CentrepointSourced[[#This Row],[Age]]="16-24",CentrepointSourced[[#This Row],[Assessed CS DQ]],0)</f>
        <v>0</v>
      </c>
      <c r="AI444" s="107">
        <f>IF(CentrepointSourced[[#This Row],[Age]]="18-24",CentrepointSourced[[#This Row],[Assessed CS DQ]],0)</f>
        <v>0</v>
      </c>
    </row>
    <row r="445" spans="1:35" customFormat="1" ht="13.5" customHeight="1">
      <c r="A445" s="45" t="s">
        <v>40</v>
      </c>
      <c r="B445" s="62" t="s">
        <v>125</v>
      </c>
      <c r="C445" s="45" t="s">
        <v>42</v>
      </c>
      <c r="D445" s="62"/>
      <c r="E445" s="67">
        <v>2014</v>
      </c>
      <c r="F445" s="67" t="s">
        <v>25</v>
      </c>
      <c r="G445" s="67">
        <v>0</v>
      </c>
      <c r="H445" s="68">
        <v>0</v>
      </c>
      <c r="I445" s="67">
        <v>0</v>
      </c>
      <c r="J445" s="45"/>
      <c r="K445" s="45"/>
      <c r="L445" s="45"/>
      <c r="M445" s="45"/>
      <c r="N445" s="45"/>
      <c r="O445" s="45"/>
      <c r="P445" s="45"/>
      <c r="Q445" s="41" t="str">
        <f>IF(CentrepointSourced[[#This Row],[Country]]="Northern Ireland","Northern Ireland",IFERROR(VLOOKUP(CentrepointSourced[[#This Row],[Local Authority]],LKP_LANameDQ[],2,FALSE),CentrepointSourced[[#This Row],[Local Authority]]))</f>
        <v>Hambleton</v>
      </c>
      <c r="R445" s="41" t="str">
        <f>IF(CentrepointSourced[[#This Row],[LA type]]="County","",INDEX(ConsolGeog[lad14cd],MATCH(CentrepointSourced[[#This Row],[Local Authority DQ]],ConsolGeog[la_name],0)))</f>
        <v>E07000164</v>
      </c>
      <c r="S445" s="41" t="str">
        <f>IF(OR(CentrepointSourced[[#This Row],[Country]]="Northern Ireland",CentrepointSourced[[#This Row],[Country]]="Scotland",CentrepointSourced[[#This Row],[Country]]="Wales"),"Local Authority",CentrepointSourced[[#This Row],[LA type]])</f>
        <v>District</v>
      </c>
      <c r="T445" s="41">
        <f>IF(TRIM(CentrepointSourced[[#This Row],[Presented HS]])="",0,IF(CentrepointSourced[[#This Row],[Presented HS]]="&lt;5",2.5,IF(CentrepointSourced[[#This Row],[Presented HS]]="&lt;10",5,VALUE(TRIM(CentrepointSourced[[#This Row],[Presented HS]])))))</f>
        <v>0</v>
      </c>
      <c r="U445" s="41">
        <f>IF(TRIM(CentrepointSourced[[#This Row],[Assessed HS]])="",0,IF(CentrepointSourced[[#This Row],[Assessed HS]]="&lt;5",2.5,IF(CentrepointSourced[[#This Row],[Assessed HS]]="&lt;10",5,VALUE(TRIM(CentrepointSourced[[#This Row],[Assessed HS]])))))</f>
        <v>0</v>
      </c>
      <c r="V445" s="41">
        <f>IF(TRIM(CentrepointSourced[[#This Row],[Presented CS]])="",0,IF(CentrepointSourced[[#This Row],[Presented CS]]="&lt;5",2.5,IF(CentrepointSourced[[#This Row],[Presented CS]]="&lt;10",5,VALUE(TRIM(CentrepointSourced[[#This Row],[Presented CS]])))))</f>
        <v>0</v>
      </c>
      <c r="W445" s="41">
        <f>IF(TRIM(CentrepointSourced[[#This Row],[Assessed CS]])="",0,IF(CentrepointSourced[[#This Row],[Assessed CS]]="&lt;5",2.5,IF(CentrepointSourced[[#This Row],[Assessed CS]]="&lt;10",5,VALUE(TRIM(CentrepointSourced[[#This Row],[Assessed CS]])))))</f>
        <v>0</v>
      </c>
      <c r="X445" s="106">
        <f>IF(CentrepointSourced[[#This Row],[Age]]="16-17",CentrepointSourced[[#This Row],[Presented HS DQ]],0)</f>
        <v>0</v>
      </c>
      <c r="Y445" s="106">
        <f>IF(CentrepointSourced[[#This Row],[Age]]="16-24",CentrepointSourced[[#This Row],[Presented HS DQ]],0)</f>
        <v>0</v>
      </c>
      <c r="Z445" s="106">
        <f>IF(CentrepointSourced[[#This Row],[Age]]="18-24",CentrepointSourced[[#This Row],[Presented HS DQ]],0)</f>
        <v>0</v>
      </c>
      <c r="AA445" s="106">
        <f>IF(CentrepointSourced[[#This Row],[Age]]="16-17",CentrepointSourced[[#This Row],[Presented CS DQ]],0)</f>
        <v>0</v>
      </c>
      <c r="AB445" s="106">
        <f>IF(CentrepointSourced[[#This Row],[Age]]="16-24",CentrepointSourced[[#This Row],[Presented CS DQ]],0)</f>
        <v>0</v>
      </c>
      <c r="AC445" s="106">
        <f>IF(CentrepointSourced[[#This Row],[Age]]="18-24",CentrepointSourced[[#This Row],[Presented CS DQ]],0)</f>
        <v>0</v>
      </c>
      <c r="AD445" s="107">
        <f>IF(CentrepointSourced[[#This Row],[Age]]="16-17",CentrepointSourced[[#This Row],[Assessed HS DQ]],0)</f>
        <v>0</v>
      </c>
      <c r="AE445" s="107">
        <f>IF(CentrepointSourced[[#This Row],[Age]]="16-24",CentrepointSourced[[#This Row],[Assessed HS DQ]],0)</f>
        <v>0</v>
      </c>
      <c r="AF445" s="107">
        <f>IF(CentrepointSourced[[#This Row],[Age]]="18-24",CentrepointSourced[[#This Row],[Assessed HS DQ]],0)</f>
        <v>0</v>
      </c>
      <c r="AG445" s="107">
        <f>IF(CentrepointSourced[[#This Row],[Age]]="16-17",CentrepointSourced[[#This Row],[Assessed CS DQ]],0)</f>
        <v>0</v>
      </c>
      <c r="AH445" s="107">
        <f>IF(CentrepointSourced[[#This Row],[Age]]="16-24",CentrepointSourced[[#This Row],[Assessed CS DQ]],0)</f>
        <v>0</v>
      </c>
      <c r="AI445" s="107">
        <f>IF(CentrepointSourced[[#This Row],[Age]]="18-24",CentrepointSourced[[#This Row],[Assessed CS DQ]],0)</f>
        <v>0</v>
      </c>
    </row>
    <row r="446" spans="1:35" customFormat="1" ht="13.5" customHeight="1">
      <c r="A446" s="45" t="s">
        <v>40</v>
      </c>
      <c r="B446" s="62" t="s">
        <v>125</v>
      </c>
      <c r="C446" s="45" t="s">
        <v>42</v>
      </c>
      <c r="D446" s="62"/>
      <c r="E446" s="67">
        <v>2014</v>
      </c>
      <c r="F446" s="67" t="s">
        <v>26</v>
      </c>
      <c r="G446" s="67">
        <v>6</v>
      </c>
      <c r="H446" s="68">
        <v>6</v>
      </c>
      <c r="I446" s="67">
        <v>0</v>
      </c>
      <c r="J446" s="45"/>
      <c r="K446" s="45"/>
      <c r="L446" s="45"/>
      <c r="M446" s="45"/>
      <c r="N446" s="45"/>
      <c r="O446" s="45"/>
      <c r="P446" s="45"/>
      <c r="Q446" s="41" t="str">
        <f>IF(CentrepointSourced[[#This Row],[Country]]="Northern Ireland","Northern Ireland",IFERROR(VLOOKUP(CentrepointSourced[[#This Row],[Local Authority]],LKP_LANameDQ[],2,FALSE),CentrepointSourced[[#This Row],[Local Authority]]))</f>
        <v>Hambleton</v>
      </c>
      <c r="R446" s="41" t="str">
        <f>IF(CentrepointSourced[[#This Row],[LA type]]="County","",INDEX(ConsolGeog[lad14cd],MATCH(CentrepointSourced[[#This Row],[Local Authority DQ]],ConsolGeog[la_name],0)))</f>
        <v>E07000164</v>
      </c>
      <c r="S446" s="41" t="str">
        <f>IF(OR(CentrepointSourced[[#This Row],[Country]]="Northern Ireland",CentrepointSourced[[#This Row],[Country]]="Scotland",CentrepointSourced[[#This Row],[Country]]="Wales"),"Local Authority",CentrepointSourced[[#This Row],[LA type]])</f>
        <v>District</v>
      </c>
      <c r="T446" s="41">
        <f>IF(TRIM(CentrepointSourced[[#This Row],[Presented HS]])="",0,IF(CentrepointSourced[[#This Row],[Presented HS]]="&lt;5",2.5,IF(CentrepointSourced[[#This Row],[Presented HS]]="&lt;10",5,VALUE(TRIM(CentrepointSourced[[#This Row],[Presented HS]])))))</f>
        <v>6</v>
      </c>
      <c r="U446" s="41">
        <f>IF(TRIM(CentrepointSourced[[#This Row],[Assessed HS]])="",0,IF(CentrepointSourced[[#This Row],[Assessed HS]]="&lt;5",2.5,IF(CentrepointSourced[[#This Row],[Assessed HS]]="&lt;10",5,VALUE(TRIM(CentrepointSourced[[#This Row],[Assessed HS]])))))</f>
        <v>6</v>
      </c>
      <c r="V446" s="41">
        <f>IF(TRIM(CentrepointSourced[[#This Row],[Presented CS]])="",0,IF(CentrepointSourced[[#This Row],[Presented CS]]="&lt;5",2.5,IF(CentrepointSourced[[#This Row],[Presented CS]]="&lt;10",5,VALUE(TRIM(CentrepointSourced[[#This Row],[Presented CS]])))))</f>
        <v>0</v>
      </c>
      <c r="W446" s="41">
        <f>IF(TRIM(CentrepointSourced[[#This Row],[Assessed CS]])="",0,IF(CentrepointSourced[[#This Row],[Assessed CS]]="&lt;5",2.5,IF(CentrepointSourced[[#This Row],[Assessed CS]]="&lt;10",5,VALUE(TRIM(CentrepointSourced[[#This Row],[Assessed CS]])))))</f>
        <v>0</v>
      </c>
      <c r="X446" s="106">
        <f>IF(CentrepointSourced[[#This Row],[Age]]="16-17",CentrepointSourced[[#This Row],[Presented HS DQ]],0)</f>
        <v>0</v>
      </c>
      <c r="Y446" s="106">
        <f>IF(CentrepointSourced[[#This Row],[Age]]="16-24",CentrepointSourced[[#This Row],[Presented HS DQ]],0)</f>
        <v>0</v>
      </c>
      <c r="Z446" s="106">
        <f>IF(CentrepointSourced[[#This Row],[Age]]="18-24",CentrepointSourced[[#This Row],[Presented HS DQ]],0)</f>
        <v>6</v>
      </c>
      <c r="AA446" s="106">
        <f>IF(CentrepointSourced[[#This Row],[Age]]="16-17",CentrepointSourced[[#This Row],[Presented CS DQ]],0)</f>
        <v>0</v>
      </c>
      <c r="AB446" s="106">
        <f>IF(CentrepointSourced[[#This Row],[Age]]="16-24",CentrepointSourced[[#This Row],[Presented CS DQ]],0)</f>
        <v>0</v>
      </c>
      <c r="AC446" s="106">
        <f>IF(CentrepointSourced[[#This Row],[Age]]="18-24",CentrepointSourced[[#This Row],[Presented CS DQ]],0)</f>
        <v>0</v>
      </c>
      <c r="AD446" s="107">
        <f>IF(CentrepointSourced[[#This Row],[Age]]="16-17",CentrepointSourced[[#This Row],[Assessed HS DQ]],0)</f>
        <v>0</v>
      </c>
      <c r="AE446" s="107">
        <f>IF(CentrepointSourced[[#This Row],[Age]]="16-24",CentrepointSourced[[#This Row],[Assessed HS DQ]],0)</f>
        <v>0</v>
      </c>
      <c r="AF446" s="107">
        <f>IF(CentrepointSourced[[#This Row],[Age]]="18-24",CentrepointSourced[[#This Row],[Assessed HS DQ]],0)</f>
        <v>6</v>
      </c>
      <c r="AG446" s="107">
        <f>IF(CentrepointSourced[[#This Row],[Age]]="16-17",CentrepointSourced[[#This Row],[Assessed CS DQ]],0)</f>
        <v>0</v>
      </c>
      <c r="AH446" s="107">
        <f>IF(CentrepointSourced[[#This Row],[Age]]="16-24",CentrepointSourced[[#This Row],[Assessed CS DQ]],0)</f>
        <v>0</v>
      </c>
      <c r="AI446" s="107">
        <f>IF(CentrepointSourced[[#This Row],[Age]]="18-24",CentrepointSourced[[#This Row],[Assessed CS DQ]],0)</f>
        <v>0</v>
      </c>
    </row>
    <row r="447" spans="1:35" customFormat="1" ht="13.5" customHeight="1">
      <c r="A447" s="45" t="s">
        <v>40</v>
      </c>
      <c r="B447" s="45" t="s">
        <v>181</v>
      </c>
      <c r="C447" s="45" t="s">
        <v>165</v>
      </c>
      <c r="D447" s="45"/>
      <c r="E447" s="67">
        <v>2012</v>
      </c>
      <c r="F447" s="67" t="s">
        <v>25</v>
      </c>
      <c r="G447" s="67">
        <v>96</v>
      </c>
      <c r="H447" s="68">
        <v>17</v>
      </c>
      <c r="I447" s="67">
        <v>2</v>
      </c>
      <c r="J447" s="45"/>
      <c r="K447" s="67"/>
      <c r="L447" s="67"/>
      <c r="M447" s="67"/>
      <c r="N447" s="67"/>
      <c r="O447" s="67"/>
      <c r="P447" s="67"/>
      <c r="Q447" s="41" t="str">
        <f>IF(CentrepointSourced[[#This Row],[Country]]="Northern Ireland","Northern Ireland",IFERROR(VLOOKUP(CentrepointSourced[[#This Row],[Local Authority]],LKP_LANameDQ[],2,FALSE),CentrepointSourced[[#This Row],[Local Authority]]))</f>
        <v>Hammersmith and Fulham</v>
      </c>
      <c r="R447" s="41" t="str">
        <f>IF(CentrepointSourced[[#This Row],[LA type]]="County","",INDEX(ConsolGeog[lad14cd],MATCH(CentrepointSourced[[#This Row],[Local Authority DQ]],ConsolGeog[la_name],0)))</f>
        <v>E09000013</v>
      </c>
      <c r="S447" s="41" t="str">
        <f>IF(OR(CentrepointSourced[[#This Row],[Country]]="Northern Ireland",CentrepointSourced[[#This Row],[Country]]="Scotland",CentrepointSourced[[#This Row],[Country]]="Wales"),"Local Authority",CentrepointSourced[[#This Row],[LA type]])</f>
        <v>Unitary</v>
      </c>
      <c r="T447" s="41">
        <f>IF(TRIM(CentrepointSourced[[#This Row],[Presented HS]])="",0,IF(CentrepointSourced[[#This Row],[Presented HS]]="&lt;5",2.5,IF(CentrepointSourced[[#This Row],[Presented HS]]="&lt;10",5,VALUE(TRIM(CentrepointSourced[[#This Row],[Presented HS]])))))</f>
        <v>96</v>
      </c>
      <c r="U447" s="41">
        <f>IF(TRIM(CentrepointSourced[[#This Row],[Assessed HS]])="",0,IF(CentrepointSourced[[#This Row],[Assessed HS]]="&lt;5",2.5,IF(CentrepointSourced[[#This Row],[Assessed HS]]="&lt;10",5,VALUE(TRIM(CentrepointSourced[[#This Row],[Assessed HS]])))))</f>
        <v>17</v>
      </c>
      <c r="V447" s="41">
        <f>IF(TRIM(CentrepointSourced[[#This Row],[Presented CS]])="",0,IF(CentrepointSourced[[#This Row],[Presented CS]]="&lt;5",2.5,IF(CentrepointSourced[[#This Row],[Presented CS]]="&lt;10",5,VALUE(TRIM(CentrepointSourced[[#This Row],[Presented CS]])))))</f>
        <v>0</v>
      </c>
      <c r="W447" s="41">
        <f>IF(TRIM(CentrepointSourced[[#This Row],[Assessed CS]])="",0,IF(CentrepointSourced[[#This Row],[Assessed CS]]="&lt;5",2.5,IF(CentrepointSourced[[#This Row],[Assessed CS]]="&lt;10",5,VALUE(TRIM(CentrepointSourced[[#This Row],[Assessed CS]])))))</f>
        <v>0</v>
      </c>
      <c r="X447" s="106">
        <f>IF(CentrepointSourced[[#This Row],[Age]]="16-17",CentrepointSourced[[#This Row],[Presented HS DQ]],0)</f>
        <v>96</v>
      </c>
      <c r="Y447" s="106">
        <f>IF(CentrepointSourced[[#This Row],[Age]]="16-24",CentrepointSourced[[#This Row],[Presented HS DQ]],0)</f>
        <v>0</v>
      </c>
      <c r="Z447" s="106">
        <f>IF(CentrepointSourced[[#This Row],[Age]]="18-24",CentrepointSourced[[#This Row],[Presented HS DQ]],0)</f>
        <v>0</v>
      </c>
      <c r="AA447" s="106">
        <f>IF(CentrepointSourced[[#This Row],[Age]]="16-17",CentrepointSourced[[#This Row],[Presented CS DQ]],0)</f>
        <v>0</v>
      </c>
      <c r="AB447" s="106">
        <f>IF(CentrepointSourced[[#This Row],[Age]]="16-24",CentrepointSourced[[#This Row],[Presented CS DQ]],0)</f>
        <v>0</v>
      </c>
      <c r="AC447" s="106">
        <f>IF(CentrepointSourced[[#This Row],[Age]]="18-24",CentrepointSourced[[#This Row],[Presented CS DQ]],0)</f>
        <v>0</v>
      </c>
      <c r="AD447" s="107">
        <f>IF(CentrepointSourced[[#This Row],[Age]]="16-17",CentrepointSourced[[#This Row],[Assessed HS DQ]],0)</f>
        <v>17</v>
      </c>
      <c r="AE447" s="107">
        <f>IF(CentrepointSourced[[#This Row],[Age]]="16-24",CentrepointSourced[[#This Row],[Assessed HS DQ]],0)</f>
        <v>0</v>
      </c>
      <c r="AF447" s="107">
        <f>IF(CentrepointSourced[[#This Row],[Age]]="18-24",CentrepointSourced[[#This Row],[Assessed HS DQ]],0)</f>
        <v>0</v>
      </c>
      <c r="AG447" s="107">
        <f>IF(CentrepointSourced[[#This Row],[Age]]="16-17",CentrepointSourced[[#This Row],[Assessed CS DQ]],0)</f>
        <v>0</v>
      </c>
      <c r="AH447" s="107">
        <f>IF(CentrepointSourced[[#This Row],[Age]]="16-24",CentrepointSourced[[#This Row],[Assessed CS DQ]],0)</f>
        <v>0</v>
      </c>
      <c r="AI447" s="107">
        <f>IF(CentrepointSourced[[#This Row],[Age]]="18-24",CentrepointSourced[[#This Row],[Assessed CS DQ]],0)</f>
        <v>0</v>
      </c>
    </row>
    <row r="448" spans="1:35" customFormat="1" ht="13.5" customHeight="1">
      <c r="A448" s="45" t="s">
        <v>40</v>
      </c>
      <c r="B448" s="45" t="s">
        <v>181</v>
      </c>
      <c r="C448" s="45" t="s">
        <v>165</v>
      </c>
      <c r="D448" s="45"/>
      <c r="E448" s="67">
        <v>2012</v>
      </c>
      <c r="F448" s="67" t="s">
        <v>26</v>
      </c>
      <c r="G448" s="67">
        <v>402</v>
      </c>
      <c r="H448" s="68">
        <v>106</v>
      </c>
      <c r="I448" s="67">
        <v>90</v>
      </c>
      <c r="J448" s="45"/>
      <c r="K448" s="67"/>
      <c r="L448" s="67"/>
      <c r="M448" s="67"/>
      <c r="N448" s="67"/>
      <c r="O448" s="67"/>
      <c r="P448" s="67"/>
      <c r="Q448" s="41" t="str">
        <f>IF(CentrepointSourced[[#This Row],[Country]]="Northern Ireland","Northern Ireland",IFERROR(VLOOKUP(CentrepointSourced[[#This Row],[Local Authority]],LKP_LANameDQ[],2,FALSE),CentrepointSourced[[#This Row],[Local Authority]]))</f>
        <v>Hammersmith and Fulham</v>
      </c>
      <c r="R448" s="41" t="str">
        <f>IF(CentrepointSourced[[#This Row],[LA type]]="County","",INDEX(ConsolGeog[lad14cd],MATCH(CentrepointSourced[[#This Row],[Local Authority DQ]],ConsolGeog[la_name],0)))</f>
        <v>E09000013</v>
      </c>
      <c r="S448" s="41" t="str">
        <f>IF(OR(CentrepointSourced[[#This Row],[Country]]="Northern Ireland",CentrepointSourced[[#This Row],[Country]]="Scotland",CentrepointSourced[[#This Row],[Country]]="Wales"),"Local Authority",CentrepointSourced[[#This Row],[LA type]])</f>
        <v>Unitary</v>
      </c>
      <c r="T448" s="41">
        <f>IF(TRIM(CentrepointSourced[[#This Row],[Presented HS]])="",0,IF(CentrepointSourced[[#This Row],[Presented HS]]="&lt;5",2.5,IF(CentrepointSourced[[#This Row],[Presented HS]]="&lt;10",5,VALUE(TRIM(CentrepointSourced[[#This Row],[Presented HS]])))))</f>
        <v>402</v>
      </c>
      <c r="U448" s="41">
        <f>IF(TRIM(CentrepointSourced[[#This Row],[Assessed HS]])="",0,IF(CentrepointSourced[[#This Row],[Assessed HS]]="&lt;5",2.5,IF(CentrepointSourced[[#This Row],[Assessed HS]]="&lt;10",5,VALUE(TRIM(CentrepointSourced[[#This Row],[Assessed HS]])))))</f>
        <v>106</v>
      </c>
      <c r="V448" s="41">
        <f>IF(TRIM(CentrepointSourced[[#This Row],[Presented CS]])="",0,IF(CentrepointSourced[[#This Row],[Presented CS]]="&lt;5",2.5,IF(CentrepointSourced[[#This Row],[Presented CS]]="&lt;10",5,VALUE(TRIM(CentrepointSourced[[#This Row],[Presented CS]])))))</f>
        <v>0</v>
      </c>
      <c r="W448" s="41">
        <f>IF(TRIM(CentrepointSourced[[#This Row],[Assessed CS]])="",0,IF(CentrepointSourced[[#This Row],[Assessed CS]]="&lt;5",2.5,IF(CentrepointSourced[[#This Row],[Assessed CS]]="&lt;10",5,VALUE(TRIM(CentrepointSourced[[#This Row],[Assessed CS]])))))</f>
        <v>0</v>
      </c>
      <c r="X448" s="106">
        <f>IF(CentrepointSourced[[#This Row],[Age]]="16-17",CentrepointSourced[[#This Row],[Presented HS DQ]],0)</f>
        <v>0</v>
      </c>
      <c r="Y448" s="106">
        <f>IF(CentrepointSourced[[#This Row],[Age]]="16-24",CentrepointSourced[[#This Row],[Presented HS DQ]],0)</f>
        <v>0</v>
      </c>
      <c r="Z448" s="106">
        <f>IF(CentrepointSourced[[#This Row],[Age]]="18-24",CentrepointSourced[[#This Row],[Presented HS DQ]],0)</f>
        <v>402</v>
      </c>
      <c r="AA448" s="106">
        <f>IF(CentrepointSourced[[#This Row],[Age]]="16-17",CentrepointSourced[[#This Row],[Presented CS DQ]],0)</f>
        <v>0</v>
      </c>
      <c r="AB448" s="106">
        <f>IF(CentrepointSourced[[#This Row],[Age]]="16-24",CentrepointSourced[[#This Row],[Presented CS DQ]],0)</f>
        <v>0</v>
      </c>
      <c r="AC448" s="106">
        <f>IF(CentrepointSourced[[#This Row],[Age]]="18-24",CentrepointSourced[[#This Row],[Presented CS DQ]],0)</f>
        <v>0</v>
      </c>
      <c r="AD448" s="107">
        <f>IF(CentrepointSourced[[#This Row],[Age]]="16-17",CentrepointSourced[[#This Row],[Assessed HS DQ]],0)</f>
        <v>0</v>
      </c>
      <c r="AE448" s="107">
        <f>IF(CentrepointSourced[[#This Row],[Age]]="16-24",CentrepointSourced[[#This Row],[Assessed HS DQ]],0)</f>
        <v>0</v>
      </c>
      <c r="AF448" s="107">
        <f>IF(CentrepointSourced[[#This Row],[Age]]="18-24",CentrepointSourced[[#This Row],[Assessed HS DQ]],0)</f>
        <v>106</v>
      </c>
      <c r="AG448" s="107">
        <f>IF(CentrepointSourced[[#This Row],[Age]]="16-17",CentrepointSourced[[#This Row],[Assessed CS DQ]],0)</f>
        <v>0</v>
      </c>
      <c r="AH448" s="107">
        <f>IF(CentrepointSourced[[#This Row],[Age]]="16-24",CentrepointSourced[[#This Row],[Assessed CS DQ]],0)</f>
        <v>0</v>
      </c>
      <c r="AI448" s="107">
        <f>IF(CentrepointSourced[[#This Row],[Age]]="18-24",CentrepointSourced[[#This Row],[Assessed CS DQ]],0)</f>
        <v>0</v>
      </c>
    </row>
    <row r="449" spans="1:35" customFormat="1" ht="13.5" customHeight="1">
      <c r="A449" s="45" t="s">
        <v>40</v>
      </c>
      <c r="B449" s="45" t="s">
        <v>181</v>
      </c>
      <c r="C449" s="45" t="s">
        <v>165</v>
      </c>
      <c r="D449" s="45"/>
      <c r="E449" s="67">
        <v>2013</v>
      </c>
      <c r="F449" s="67" t="s">
        <v>25</v>
      </c>
      <c r="G449" s="67">
        <v>76</v>
      </c>
      <c r="H449" s="68">
        <v>8</v>
      </c>
      <c r="I449" s="67">
        <v>0</v>
      </c>
      <c r="J449" s="45"/>
      <c r="K449" s="67"/>
      <c r="L449" s="67"/>
      <c r="M449" s="67"/>
      <c r="N449" s="67"/>
      <c r="O449" s="67"/>
      <c r="P449" s="67"/>
      <c r="Q449" s="41" t="str">
        <f>IF(CentrepointSourced[[#This Row],[Country]]="Northern Ireland","Northern Ireland",IFERROR(VLOOKUP(CentrepointSourced[[#This Row],[Local Authority]],LKP_LANameDQ[],2,FALSE),CentrepointSourced[[#This Row],[Local Authority]]))</f>
        <v>Hammersmith and Fulham</v>
      </c>
      <c r="R449" s="41" t="str">
        <f>IF(CentrepointSourced[[#This Row],[LA type]]="County","",INDEX(ConsolGeog[lad14cd],MATCH(CentrepointSourced[[#This Row],[Local Authority DQ]],ConsolGeog[la_name],0)))</f>
        <v>E09000013</v>
      </c>
      <c r="S449" s="41" t="str">
        <f>IF(OR(CentrepointSourced[[#This Row],[Country]]="Northern Ireland",CentrepointSourced[[#This Row],[Country]]="Scotland",CentrepointSourced[[#This Row],[Country]]="Wales"),"Local Authority",CentrepointSourced[[#This Row],[LA type]])</f>
        <v>Unitary</v>
      </c>
      <c r="T449" s="41">
        <f>IF(TRIM(CentrepointSourced[[#This Row],[Presented HS]])="",0,IF(CentrepointSourced[[#This Row],[Presented HS]]="&lt;5",2.5,IF(CentrepointSourced[[#This Row],[Presented HS]]="&lt;10",5,VALUE(TRIM(CentrepointSourced[[#This Row],[Presented HS]])))))</f>
        <v>76</v>
      </c>
      <c r="U449" s="41">
        <f>IF(TRIM(CentrepointSourced[[#This Row],[Assessed HS]])="",0,IF(CentrepointSourced[[#This Row],[Assessed HS]]="&lt;5",2.5,IF(CentrepointSourced[[#This Row],[Assessed HS]]="&lt;10",5,VALUE(TRIM(CentrepointSourced[[#This Row],[Assessed HS]])))))</f>
        <v>8</v>
      </c>
      <c r="V449" s="41">
        <f>IF(TRIM(CentrepointSourced[[#This Row],[Presented CS]])="",0,IF(CentrepointSourced[[#This Row],[Presented CS]]="&lt;5",2.5,IF(CentrepointSourced[[#This Row],[Presented CS]]="&lt;10",5,VALUE(TRIM(CentrepointSourced[[#This Row],[Presented CS]])))))</f>
        <v>0</v>
      </c>
      <c r="W449" s="41">
        <f>IF(TRIM(CentrepointSourced[[#This Row],[Assessed CS]])="",0,IF(CentrepointSourced[[#This Row],[Assessed CS]]="&lt;5",2.5,IF(CentrepointSourced[[#This Row],[Assessed CS]]="&lt;10",5,VALUE(TRIM(CentrepointSourced[[#This Row],[Assessed CS]])))))</f>
        <v>0</v>
      </c>
      <c r="X449" s="106">
        <f>IF(CentrepointSourced[[#This Row],[Age]]="16-17",CentrepointSourced[[#This Row],[Presented HS DQ]],0)</f>
        <v>76</v>
      </c>
      <c r="Y449" s="106">
        <f>IF(CentrepointSourced[[#This Row],[Age]]="16-24",CentrepointSourced[[#This Row],[Presented HS DQ]],0)</f>
        <v>0</v>
      </c>
      <c r="Z449" s="106">
        <f>IF(CentrepointSourced[[#This Row],[Age]]="18-24",CentrepointSourced[[#This Row],[Presented HS DQ]],0)</f>
        <v>0</v>
      </c>
      <c r="AA449" s="106">
        <f>IF(CentrepointSourced[[#This Row],[Age]]="16-17",CentrepointSourced[[#This Row],[Presented CS DQ]],0)</f>
        <v>0</v>
      </c>
      <c r="AB449" s="106">
        <f>IF(CentrepointSourced[[#This Row],[Age]]="16-24",CentrepointSourced[[#This Row],[Presented CS DQ]],0)</f>
        <v>0</v>
      </c>
      <c r="AC449" s="106">
        <f>IF(CentrepointSourced[[#This Row],[Age]]="18-24",CentrepointSourced[[#This Row],[Presented CS DQ]],0)</f>
        <v>0</v>
      </c>
      <c r="AD449" s="107">
        <f>IF(CentrepointSourced[[#This Row],[Age]]="16-17",CentrepointSourced[[#This Row],[Assessed HS DQ]],0)</f>
        <v>8</v>
      </c>
      <c r="AE449" s="107">
        <f>IF(CentrepointSourced[[#This Row],[Age]]="16-24",CentrepointSourced[[#This Row],[Assessed HS DQ]],0)</f>
        <v>0</v>
      </c>
      <c r="AF449" s="107">
        <f>IF(CentrepointSourced[[#This Row],[Age]]="18-24",CentrepointSourced[[#This Row],[Assessed HS DQ]],0)</f>
        <v>0</v>
      </c>
      <c r="AG449" s="107">
        <f>IF(CentrepointSourced[[#This Row],[Age]]="16-17",CentrepointSourced[[#This Row],[Assessed CS DQ]],0)</f>
        <v>0</v>
      </c>
      <c r="AH449" s="107">
        <f>IF(CentrepointSourced[[#This Row],[Age]]="16-24",CentrepointSourced[[#This Row],[Assessed CS DQ]],0)</f>
        <v>0</v>
      </c>
      <c r="AI449" s="107">
        <f>IF(CentrepointSourced[[#This Row],[Age]]="18-24",CentrepointSourced[[#This Row],[Assessed CS DQ]],0)</f>
        <v>0</v>
      </c>
    </row>
    <row r="450" spans="1:35" customFormat="1" ht="13.5" customHeight="1">
      <c r="A450" s="45" t="s">
        <v>40</v>
      </c>
      <c r="B450" s="45" t="s">
        <v>181</v>
      </c>
      <c r="C450" s="45" t="s">
        <v>165</v>
      </c>
      <c r="D450" s="45"/>
      <c r="E450" s="67">
        <v>2013</v>
      </c>
      <c r="F450" s="67" t="s">
        <v>26</v>
      </c>
      <c r="G450" s="67">
        <v>323</v>
      </c>
      <c r="H450" s="68">
        <v>92</v>
      </c>
      <c r="I450" s="67">
        <v>93</v>
      </c>
      <c r="J450" s="45"/>
      <c r="K450" s="67"/>
      <c r="L450" s="67"/>
      <c r="M450" s="67"/>
      <c r="N450" s="67"/>
      <c r="O450" s="67"/>
      <c r="P450" s="67"/>
      <c r="Q450" s="41" t="str">
        <f>IF(CentrepointSourced[[#This Row],[Country]]="Northern Ireland","Northern Ireland",IFERROR(VLOOKUP(CentrepointSourced[[#This Row],[Local Authority]],LKP_LANameDQ[],2,FALSE),CentrepointSourced[[#This Row],[Local Authority]]))</f>
        <v>Hammersmith and Fulham</v>
      </c>
      <c r="R450" s="41" t="str">
        <f>IF(CentrepointSourced[[#This Row],[LA type]]="County","",INDEX(ConsolGeog[lad14cd],MATCH(CentrepointSourced[[#This Row],[Local Authority DQ]],ConsolGeog[la_name],0)))</f>
        <v>E09000013</v>
      </c>
      <c r="S450" s="41" t="str">
        <f>IF(OR(CentrepointSourced[[#This Row],[Country]]="Northern Ireland",CentrepointSourced[[#This Row],[Country]]="Scotland",CentrepointSourced[[#This Row],[Country]]="Wales"),"Local Authority",CentrepointSourced[[#This Row],[LA type]])</f>
        <v>Unitary</v>
      </c>
      <c r="T450" s="41">
        <f>IF(TRIM(CentrepointSourced[[#This Row],[Presented HS]])="",0,IF(CentrepointSourced[[#This Row],[Presented HS]]="&lt;5",2.5,IF(CentrepointSourced[[#This Row],[Presented HS]]="&lt;10",5,VALUE(TRIM(CentrepointSourced[[#This Row],[Presented HS]])))))</f>
        <v>323</v>
      </c>
      <c r="U450" s="41">
        <f>IF(TRIM(CentrepointSourced[[#This Row],[Assessed HS]])="",0,IF(CentrepointSourced[[#This Row],[Assessed HS]]="&lt;5",2.5,IF(CentrepointSourced[[#This Row],[Assessed HS]]="&lt;10",5,VALUE(TRIM(CentrepointSourced[[#This Row],[Assessed HS]])))))</f>
        <v>92</v>
      </c>
      <c r="V450" s="41">
        <f>IF(TRIM(CentrepointSourced[[#This Row],[Presented CS]])="",0,IF(CentrepointSourced[[#This Row],[Presented CS]]="&lt;5",2.5,IF(CentrepointSourced[[#This Row],[Presented CS]]="&lt;10",5,VALUE(TRIM(CentrepointSourced[[#This Row],[Presented CS]])))))</f>
        <v>0</v>
      </c>
      <c r="W450" s="41">
        <f>IF(TRIM(CentrepointSourced[[#This Row],[Assessed CS]])="",0,IF(CentrepointSourced[[#This Row],[Assessed CS]]="&lt;5",2.5,IF(CentrepointSourced[[#This Row],[Assessed CS]]="&lt;10",5,VALUE(TRIM(CentrepointSourced[[#This Row],[Assessed CS]])))))</f>
        <v>0</v>
      </c>
      <c r="X450" s="106">
        <f>IF(CentrepointSourced[[#This Row],[Age]]="16-17",CentrepointSourced[[#This Row],[Presented HS DQ]],0)</f>
        <v>0</v>
      </c>
      <c r="Y450" s="106">
        <f>IF(CentrepointSourced[[#This Row],[Age]]="16-24",CentrepointSourced[[#This Row],[Presented HS DQ]],0)</f>
        <v>0</v>
      </c>
      <c r="Z450" s="106">
        <f>IF(CentrepointSourced[[#This Row],[Age]]="18-24",CentrepointSourced[[#This Row],[Presented HS DQ]],0)</f>
        <v>323</v>
      </c>
      <c r="AA450" s="106">
        <f>IF(CentrepointSourced[[#This Row],[Age]]="16-17",CentrepointSourced[[#This Row],[Presented CS DQ]],0)</f>
        <v>0</v>
      </c>
      <c r="AB450" s="106">
        <f>IF(CentrepointSourced[[#This Row],[Age]]="16-24",CentrepointSourced[[#This Row],[Presented CS DQ]],0)</f>
        <v>0</v>
      </c>
      <c r="AC450" s="106">
        <f>IF(CentrepointSourced[[#This Row],[Age]]="18-24",CentrepointSourced[[#This Row],[Presented CS DQ]],0)</f>
        <v>0</v>
      </c>
      <c r="AD450" s="107">
        <f>IF(CentrepointSourced[[#This Row],[Age]]="16-17",CentrepointSourced[[#This Row],[Assessed HS DQ]],0)</f>
        <v>0</v>
      </c>
      <c r="AE450" s="107">
        <f>IF(CentrepointSourced[[#This Row],[Age]]="16-24",CentrepointSourced[[#This Row],[Assessed HS DQ]],0)</f>
        <v>0</v>
      </c>
      <c r="AF450" s="107">
        <f>IF(CentrepointSourced[[#This Row],[Age]]="18-24",CentrepointSourced[[#This Row],[Assessed HS DQ]],0)</f>
        <v>92</v>
      </c>
      <c r="AG450" s="107">
        <f>IF(CentrepointSourced[[#This Row],[Age]]="16-17",CentrepointSourced[[#This Row],[Assessed CS DQ]],0)</f>
        <v>0</v>
      </c>
      <c r="AH450" s="107">
        <f>IF(CentrepointSourced[[#This Row],[Age]]="16-24",CentrepointSourced[[#This Row],[Assessed CS DQ]],0)</f>
        <v>0</v>
      </c>
      <c r="AI450" s="107">
        <f>IF(CentrepointSourced[[#This Row],[Age]]="18-24",CentrepointSourced[[#This Row],[Assessed CS DQ]],0)</f>
        <v>0</v>
      </c>
    </row>
    <row r="451" spans="1:35" customFormat="1" ht="13.5" customHeight="1">
      <c r="A451" s="45" t="s">
        <v>40</v>
      </c>
      <c r="B451" s="45" t="s">
        <v>181</v>
      </c>
      <c r="C451" s="45" t="s">
        <v>165</v>
      </c>
      <c r="D451" s="45"/>
      <c r="E451" s="67">
        <v>2014</v>
      </c>
      <c r="F451" s="67" t="s">
        <v>25</v>
      </c>
      <c r="G451" s="67">
        <v>64</v>
      </c>
      <c r="H451" s="68">
        <v>17</v>
      </c>
      <c r="I451" s="67">
        <v>9</v>
      </c>
      <c r="J451" s="45"/>
      <c r="K451" s="67"/>
      <c r="L451" s="67"/>
      <c r="M451" s="67"/>
      <c r="N451" s="67"/>
      <c r="O451" s="67"/>
      <c r="P451" s="67"/>
      <c r="Q451" s="41" t="str">
        <f>IF(CentrepointSourced[[#This Row],[Country]]="Northern Ireland","Northern Ireland",IFERROR(VLOOKUP(CentrepointSourced[[#This Row],[Local Authority]],LKP_LANameDQ[],2,FALSE),CentrepointSourced[[#This Row],[Local Authority]]))</f>
        <v>Hammersmith and Fulham</v>
      </c>
      <c r="R451" s="41" t="str">
        <f>IF(CentrepointSourced[[#This Row],[LA type]]="County","",INDEX(ConsolGeog[lad14cd],MATCH(CentrepointSourced[[#This Row],[Local Authority DQ]],ConsolGeog[la_name],0)))</f>
        <v>E09000013</v>
      </c>
      <c r="S451" s="41" t="str">
        <f>IF(OR(CentrepointSourced[[#This Row],[Country]]="Northern Ireland",CentrepointSourced[[#This Row],[Country]]="Scotland",CentrepointSourced[[#This Row],[Country]]="Wales"),"Local Authority",CentrepointSourced[[#This Row],[LA type]])</f>
        <v>Unitary</v>
      </c>
      <c r="T451" s="41">
        <f>IF(TRIM(CentrepointSourced[[#This Row],[Presented HS]])="",0,IF(CentrepointSourced[[#This Row],[Presented HS]]="&lt;5",2.5,IF(CentrepointSourced[[#This Row],[Presented HS]]="&lt;10",5,VALUE(TRIM(CentrepointSourced[[#This Row],[Presented HS]])))))</f>
        <v>64</v>
      </c>
      <c r="U451" s="41">
        <f>IF(TRIM(CentrepointSourced[[#This Row],[Assessed HS]])="",0,IF(CentrepointSourced[[#This Row],[Assessed HS]]="&lt;5",2.5,IF(CentrepointSourced[[#This Row],[Assessed HS]]="&lt;10",5,VALUE(TRIM(CentrepointSourced[[#This Row],[Assessed HS]])))))</f>
        <v>17</v>
      </c>
      <c r="V451" s="41">
        <f>IF(TRIM(CentrepointSourced[[#This Row],[Presented CS]])="",0,IF(CentrepointSourced[[#This Row],[Presented CS]]="&lt;5",2.5,IF(CentrepointSourced[[#This Row],[Presented CS]]="&lt;10",5,VALUE(TRIM(CentrepointSourced[[#This Row],[Presented CS]])))))</f>
        <v>0</v>
      </c>
      <c r="W451" s="41">
        <f>IF(TRIM(CentrepointSourced[[#This Row],[Assessed CS]])="",0,IF(CentrepointSourced[[#This Row],[Assessed CS]]="&lt;5",2.5,IF(CentrepointSourced[[#This Row],[Assessed CS]]="&lt;10",5,VALUE(TRIM(CentrepointSourced[[#This Row],[Assessed CS]])))))</f>
        <v>0</v>
      </c>
      <c r="X451" s="106">
        <f>IF(CentrepointSourced[[#This Row],[Age]]="16-17",CentrepointSourced[[#This Row],[Presented HS DQ]],0)</f>
        <v>64</v>
      </c>
      <c r="Y451" s="106">
        <f>IF(CentrepointSourced[[#This Row],[Age]]="16-24",CentrepointSourced[[#This Row],[Presented HS DQ]],0)</f>
        <v>0</v>
      </c>
      <c r="Z451" s="106">
        <f>IF(CentrepointSourced[[#This Row],[Age]]="18-24",CentrepointSourced[[#This Row],[Presented HS DQ]],0)</f>
        <v>0</v>
      </c>
      <c r="AA451" s="106">
        <f>IF(CentrepointSourced[[#This Row],[Age]]="16-17",CentrepointSourced[[#This Row],[Presented CS DQ]],0)</f>
        <v>0</v>
      </c>
      <c r="AB451" s="106">
        <f>IF(CentrepointSourced[[#This Row],[Age]]="16-24",CentrepointSourced[[#This Row],[Presented CS DQ]],0)</f>
        <v>0</v>
      </c>
      <c r="AC451" s="106">
        <f>IF(CentrepointSourced[[#This Row],[Age]]="18-24",CentrepointSourced[[#This Row],[Presented CS DQ]],0)</f>
        <v>0</v>
      </c>
      <c r="AD451" s="107">
        <f>IF(CentrepointSourced[[#This Row],[Age]]="16-17",CentrepointSourced[[#This Row],[Assessed HS DQ]],0)</f>
        <v>17</v>
      </c>
      <c r="AE451" s="107">
        <f>IF(CentrepointSourced[[#This Row],[Age]]="16-24",CentrepointSourced[[#This Row],[Assessed HS DQ]],0)</f>
        <v>0</v>
      </c>
      <c r="AF451" s="107">
        <f>IF(CentrepointSourced[[#This Row],[Age]]="18-24",CentrepointSourced[[#This Row],[Assessed HS DQ]],0)</f>
        <v>0</v>
      </c>
      <c r="AG451" s="107">
        <f>IF(CentrepointSourced[[#This Row],[Age]]="16-17",CentrepointSourced[[#This Row],[Assessed CS DQ]],0)</f>
        <v>0</v>
      </c>
      <c r="AH451" s="107">
        <f>IF(CentrepointSourced[[#This Row],[Age]]="16-24",CentrepointSourced[[#This Row],[Assessed CS DQ]],0)</f>
        <v>0</v>
      </c>
      <c r="AI451" s="107">
        <f>IF(CentrepointSourced[[#This Row],[Age]]="18-24",CentrepointSourced[[#This Row],[Assessed CS DQ]],0)</f>
        <v>0</v>
      </c>
    </row>
    <row r="452" spans="1:35" customFormat="1" ht="13.5" customHeight="1">
      <c r="A452" s="45" t="s">
        <v>40</v>
      </c>
      <c r="B452" s="45" t="s">
        <v>181</v>
      </c>
      <c r="C452" s="45" t="s">
        <v>165</v>
      </c>
      <c r="D452" s="45"/>
      <c r="E452" s="67">
        <v>2014</v>
      </c>
      <c r="F452" s="67" t="s">
        <v>26</v>
      </c>
      <c r="G452" s="67">
        <v>265</v>
      </c>
      <c r="H452" s="68">
        <v>71</v>
      </c>
      <c r="I452" s="67">
        <v>72</v>
      </c>
      <c r="J452" s="45"/>
      <c r="K452" s="67"/>
      <c r="L452" s="67"/>
      <c r="M452" s="67"/>
      <c r="N452" s="67"/>
      <c r="O452" s="67"/>
      <c r="P452" s="67"/>
      <c r="Q452" s="41" t="str">
        <f>IF(CentrepointSourced[[#This Row],[Country]]="Northern Ireland","Northern Ireland",IFERROR(VLOOKUP(CentrepointSourced[[#This Row],[Local Authority]],LKP_LANameDQ[],2,FALSE),CentrepointSourced[[#This Row],[Local Authority]]))</f>
        <v>Hammersmith and Fulham</v>
      </c>
      <c r="R452" s="41" t="str">
        <f>IF(CentrepointSourced[[#This Row],[LA type]]="County","",INDEX(ConsolGeog[lad14cd],MATCH(CentrepointSourced[[#This Row],[Local Authority DQ]],ConsolGeog[la_name],0)))</f>
        <v>E09000013</v>
      </c>
      <c r="S452" s="41" t="str">
        <f>IF(OR(CentrepointSourced[[#This Row],[Country]]="Northern Ireland",CentrepointSourced[[#This Row],[Country]]="Scotland",CentrepointSourced[[#This Row],[Country]]="Wales"),"Local Authority",CentrepointSourced[[#This Row],[LA type]])</f>
        <v>Unitary</v>
      </c>
      <c r="T452" s="41">
        <f>IF(TRIM(CentrepointSourced[[#This Row],[Presented HS]])="",0,IF(CentrepointSourced[[#This Row],[Presented HS]]="&lt;5",2.5,IF(CentrepointSourced[[#This Row],[Presented HS]]="&lt;10",5,VALUE(TRIM(CentrepointSourced[[#This Row],[Presented HS]])))))</f>
        <v>265</v>
      </c>
      <c r="U452" s="41">
        <f>IF(TRIM(CentrepointSourced[[#This Row],[Assessed HS]])="",0,IF(CentrepointSourced[[#This Row],[Assessed HS]]="&lt;5",2.5,IF(CentrepointSourced[[#This Row],[Assessed HS]]="&lt;10",5,VALUE(TRIM(CentrepointSourced[[#This Row],[Assessed HS]])))))</f>
        <v>71</v>
      </c>
      <c r="V452" s="41">
        <f>IF(TRIM(CentrepointSourced[[#This Row],[Presented CS]])="",0,IF(CentrepointSourced[[#This Row],[Presented CS]]="&lt;5",2.5,IF(CentrepointSourced[[#This Row],[Presented CS]]="&lt;10",5,VALUE(TRIM(CentrepointSourced[[#This Row],[Presented CS]])))))</f>
        <v>0</v>
      </c>
      <c r="W452" s="41">
        <f>IF(TRIM(CentrepointSourced[[#This Row],[Assessed CS]])="",0,IF(CentrepointSourced[[#This Row],[Assessed CS]]="&lt;5",2.5,IF(CentrepointSourced[[#This Row],[Assessed CS]]="&lt;10",5,VALUE(TRIM(CentrepointSourced[[#This Row],[Assessed CS]])))))</f>
        <v>0</v>
      </c>
      <c r="X452" s="106">
        <f>IF(CentrepointSourced[[#This Row],[Age]]="16-17",CentrepointSourced[[#This Row],[Presented HS DQ]],0)</f>
        <v>0</v>
      </c>
      <c r="Y452" s="106">
        <f>IF(CentrepointSourced[[#This Row],[Age]]="16-24",CentrepointSourced[[#This Row],[Presented HS DQ]],0)</f>
        <v>0</v>
      </c>
      <c r="Z452" s="106">
        <f>IF(CentrepointSourced[[#This Row],[Age]]="18-24",CentrepointSourced[[#This Row],[Presented HS DQ]],0)</f>
        <v>265</v>
      </c>
      <c r="AA452" s="106">
        <f>IF(CentrepointSourced[[#This Row],[Age]]="16-17",CentrepointSourced[[#This Row],[Presented CS DQ]],0)</f>
        <v>0</v>
      </c>
      <c r="AB452" s="106">
        <f>IF(CentrepointSourced[[#This Row],[Age]]="16-24",CentrepointSourced[[#This Row],[Presented CS DQ]],0)</f>
        <v>0</v>
      </c>
      <c r="AC452" s="106">
        <f>IF(CentrepointSourced[[#This Row],[Age]]="18-24",CentrepointSourced[[#This Row],[Presented CS DQ]],0)</f>
        <v>0</v>
      </c>
      <c r="AD452" s="107">
        <f>IF(CentrepointSourced[[#This Row],[Age]]="16-17",CentrepointSourced[[#This Row],[Assessed HS DQ]],0)</f>
        <v>0</v>
      </c>
      <c r="AE452" s="107">
        <f>IF(CentrepointSourced[[#This Row],[Age]]="16-24",CentrepointSourced[[#This Row],[Assessed HS DQ]],0)</f>
        <v>0</v>
      </c>
      <c r="AF452" s="107">
        <f>IF(CentrepointSourced[[#This Row],[Age]]="18-24",CentrepointSourced[[#This Row],[Assessed HS DQ]],0)</f>
        <v>71</v>
      </c>
      <c r="AG452" s="107">
        <f>IF(CentrepointSourced[[#This Row],[Age]]="16-17",CentrepointSourced[[#This Row],[Assessed CS DQ]],0)</f>
        <v>0</v>
      </c>
      <c r="AH452" s="107">
        <f>IF(CentrepointSourced[[#This Row],[Age]]="16-24",CentrepointSourced[[#This Row],[Assessed CS DQ]],0)</f>
        <v>0</v>
      </c>
      <c r="AI452" s="107">
        <f>IF(CentrepointSourced[[#This Row],[Age]]="18-24",CentrepointSourced[[#This Row],[Assessed CS DQ]],0)</f>
        <v>0</v>
      </c>
    </row>
    <row r="453" spans="1:35" ht="13.5" customHeight="1">
      <c r="A453" s="46" t="s">
        <v>40</v>
      </c>
      <c r="B453" s="46" t="s">
        <v>300</v>
      </c>
      <c r="C453" s="46" t="s">
        <v>299</v>
      </c>
      <c r="D453" s="46"/>
      <c r="E453" s="46">
        <v>2012</v>
      </c>
      <c r="F453" s="67" t="s">
        <v>25</v>
      </c>
      <c r="G453" s="67"/>
      <c r="H453" s="79"/>
      <c r="I453" s="45"/>
      <c r="J453" s="45"/>
      <c r="K453" s="46">
        <v>213</v>
      </c>
      <c r="L453" s="45">
        <v>66</v>
      </c>
      <c r="M453" s="45">
        <v>30</v>
      </c>
      <c r="N453" s="45">
        <v>16</v>
      </c>
      <c r="O453" s="45"/>
      <c r="P453" s="45">
        <v>12</v>
      </c>
      <c r="Q453" s="41" t="str">
        <f>IF(CentrepointSourced[[#This Row],[Country]]="Northern Ireland","Northern Ireland",IFERROR(VLOOKUP(CentrepointSourced[[#This Row],[Local Authority]],LKP_LANameDQ[],2,FALSE),CentrepointSourced[[#This Row],[Local Authority]]))</f>
        <v>Hampshire</v>
      </c>
      <c r="R453" s="41" t="str">
        <f>IF(CentrepointSourced[[#This Row],[LA type]]="County","",INDEX(ConsolGeog[lad14cd],MATCH(CentrepointSourced[[#This Row],[Local Authority DQ]],ConsolGeog[la_name],0)))</f>
        <v/>
      </c>
      <c r="S453" s="41" t="str">
        <f>IF(OR(CentrepointSourced[[#This Row],[Country]]="Northern Ireland",CentrepointSourced[[#This Row],[Country]]="Scotland",CentrepointSourced[[#This Row],[Country]]="Wales"),"Local Authority",CentrepointSourced[[#This Row],[LA type]])</f>
        <v>County</v>
      </c>
      <c r="T453" s="41">
        <f>IF(TRIM(CentrepointSourced[[#This Row],[Presented HS]])="",0,IF(CentrepointSourced[[#This Row],[Presented HS]]="&lt;5",2.5,IF(CentrepointSourced[[#This Row],[Presented HS]]="&lt;10",5,VALUE(TRIM(CentrepointSourced[[#This Row],[Presented HS]])))))</f>
        <v>0</v>
      </c>
      <c r="U453" s="41">
        <f>IF(TRIM(CentrepointSourced[[#This Row],[Assessed HS]])="",0,IF(CentrepointSourced[[#This Row],[Assessed HS]]="&lt;5",2.5,IF(CentrepointSourced[[#This Row],[Assessed HS]]="&lt;10",5,VALUE(TRIM(CentrepointSourced[[#This Row],[Assessed HS]])))))</f>
        <v>0</v>
      </c>
      <c r="V453" s="41">
        <f>IF(TRIM(CentrepointSourced[[#This Row],[Presented CS]])="",0,IF(CentrepointSourced[[#This Row],[Presented CS]]="&lt;5",2.5,IF(CentrepointSourced[[#This Row],[Presented CS]]="&lt;10",5,VALUE(TRIM(CentrepointSourced[[#This Row],[Presented CS]])))))</f>
        <v>213</v>
      </c>
      <c r="W453" s="41">
        <f>IF(TRIM(CentrepointSourced[[#This Row],[Assessed CS]])="",0,IF(CentrepointSourced[[#This Row],[Assessed CS]]="&lt;5",2.5,IF(CentrepointSourced[[#This Row],[Assessed CS]]="&lt;10",5,VALUE(TRIM(CentrepointSourced[[#This Row],[Assessed CS]])))))</f>
        <v>66</v>
      </c>
      <c r="X453" s="111">
        <f>IF(CentrepointSourced[[#This Row],[Age]]="16-17",CentrepointSourced[[#This Row],[Presented HS DQ]],0)</f>
        <v>0</v>
      </c>
      <c r="Y453" s="111">
        <f>IF(CentrepointSourced[[#This Row],[Age]]="16-24",CentrepointSourced[[#This Row],[Presented HS DQ]],0)</f>
        <v>0</v>
      </c>
      <c r="Z453" s="111">
        <f>IF(CentrepointSourced[[#This Row],[Age]]="18-24",CentrepointSourced[[#This Row],[Presented HS DQ]],0)</f>
        <v>0</v>
      </c>
      <c r="AA453" s="111">
        <f>IF(CentrepointSourced[[#This Row],[Age]]="16-17",CentrepointSourced[[#This Row],[Presented CS DQ]],0)</f>
        <v>213</v>
      </c>
      <c r="AB453" s="111">
        <f>IF(CentrepointSourced[[#This Row],[Age]]="16-24",CentrepointSourced[[#This Row],[Presented CS DQ]],0)</f>
        <v>0</v>
      </c>
      <c r="AC453" s="111">
        <f>IF(CentrepointSourced[[#This Row],[Age]]="18-24",CentrepointSourced[[#This Row],[Presented CS DQ]],0)</f>
        <v>0</v>
      </c>
      <c r="AD453" s="107">
        <f>IF(CentrepointSourced[[#This Row],[Age]]="16-17",CentrepointSourced[[#This Row],[Assessed HS DQ]],0)</f>
        <v>0</v>
      </c>
      <c r="AE453" s="107">
        <f>IF(CentrepointSourced[[#This Row],[Age]]="16-24",CentrepointSourced[[#This Row],[Assessed HS DQ]],0)</f>
        <v>0</v>
      </c>
      <c r="AF453" s="107">
        <f>IF(CentrepointSourced[[#This Row],[Age]]="18-24",CentrepointSourced[[#This Row],[Assessed HS DQ]],0)</f>
        <v>0</v>
      </c>
      <c r="AG453" s="107">
        <f>IF(CentrepointSourced[[#This Row],[Age]]="16-17",CentrepointSourced[[#This Row],[Assessed CS DQ]],0)</f>
        <v>66</v>
      </c>
      <c r="AH453" s="107">
        <f>IF(CentrepointSourced[[#This Row],[Age]]="16-24",CentrepointSourced[[#This Row],[Assessed CS DQ]],0)</f>
        <v>0</v>
      </c>
      <c r="AI453" s="107">
        <f>IF(CentrepointSourced[[#This Row],[Age]]="18-24",CentrepointSourced[[#This Row],[Assessed CS DQ]],0)</f>
        <v>0</v>
      </c>
    </row>
    <row r="454" spans="1:35" ht="13.5" customHeight="1">
      <c r="A454" s="46" t="s">
        <v>40</v>
      </c>
      <c r="B454" s="46" t="s">
        <v>300</v>
      </c>
      <c r="C454" s="46" t="s">
        <v>299</v>
      </c>
      <c r="D454" s="46"/>
      <c r="E454" s="46">
        <v>2012</v>
      </c>
      <c r="F454" s="67" t="s">
        <v>26</v>
      </c>
      <c r="G454" s="67"/>
      <c r="H454" s="79"/>
      <c r="I454" s="45"/>
      <c r="J454" s="45"/>
      <c r="K454" s="46">
        <v>3</v>
      </c>
      <c r="L454" s="45">
        <v>0</v>
      </c>
      <c r="M454" s="45">
        <v>0</v>
      </c>
      <c r="N454" s="45">
        <v>0</v>
      </c>
      <c r="O454" s="45"/>
      <c r="P454" s="45">
        <v>0</v>
      </c>
      <c r="Q454" s="41" t="str">
        <f>IF(CentrepointSourced[[#This Row],[Country]]="Northern Ireland","Northern Ireland",IFERROR(VLOOKUP(CentrepointSourced[[#This Row],[Local Authority]],LKP_LANameDQ[],2,FALSE),CentrepointSourced[[#This Row],[Local Authority]]))</f>
        <v>Hampshire</v>
      </c>
      <c r="R454" s="41" t="str">
        <f>IF(CentrepointSourced[[#This Row],[LA type]]="County","",INDEX(ConsolGeog[lad14cd],MATCH(CentrepointSourced[[#This Row],[Local Authority DQ]],ConsolGeog[la_name],0)))</f>
        <v/>
      </c>
      <c r="S454" s="41" t="str">
        <f>IF(OR(CentrepointSourced[[#This Row],[Country]]="Northern Ireland",CentrepointSourced[[#This Row],[Country]]="Scotland",CentrepointSourced[[#This Row],[Country]]="Wales"),"Local Authority",CentrepointSourced[[#This Row],[LA type]])</f>
        <v>County</v>
      </c>
      <c r="T454" s="41">
        <f>IF(TRIM(CentrepointSourced[[#This Row],[Presented HS]])="",0,IF(CentrepointSourced[[#This Row],[Presented HS]]="&lt;5",2.5,IF(CentrepointSourced[[#This Row],[Presented HS]]="&lt;10",5,VALUE(TRIM(CentrepointSourced[[#This Row],[Presented HS]])))))</f>
        <v>0</v>
      </c>
      <c r="U454" s="41">
        <f>IF(TRIM(CentrepointSourced[[#This Row],[Assessed HS]])="",0,IF(CentrepointSourced[[#This Row],[Assessed HS]]="&lt;5",2.5,IF(CentrepointSourced[[#This Row],[Assessed HS]]="&lt;10",5,VALUE(TRIM(CentrepointSourced[[#This Row],[Assessed HS]])))))</f>
        <v>0</v>
      </c>
      <c r="V454" s="41">
        <f>IF(TRIM(CentrepointSourced[[#This Row],[Presented CS]])="",0,IF(CentrepointSourced[[#This Row],[Presented CS]]="&lt;5",2.5,IF(CentrepointSourced[[#This Row],[Presented CS]]="&lt;10",5,VALUE(TRIM(CentrepointSourced[[#This Row],[Presented CS]])))))</f>
        <v>3</v>
      </c>
      <c r="W454" s="41">
        <f>IF(TRIM(CentrepointSourced[[#This Row],[Assessed CS]])="",0,IF(CentrepointSourced[[#This Row],[Assessed CS]]="&lt;5",2.5,IF(CentrepointSourced[[#This Row],[Assessed CS]]="&lt;10",5,VALUE(TRIM(CentrepointSourced[[#This Row],[Assessed CS]])))))</f>
        <v>0</v>
      </c>
      <c r="X454" s="111">
        <f>IF(CentrepointSourced[[#This Row],[Age]]="16-17",CentrepointSourced[[#This Row],[Presented HS DQ]],0)</f>
        <v>0</v>
      </c>
      <c r="Y454" s="111">
        <f>IF(CentrepointSourced[[#This Row],[Age]]="16-24",CentrepointSourced[[#This Row],[Presented HS DQ]],0)</f>
        <v>0</v>
      </c>
      <c r="Z454" s="111">
        <f>IF(CentrepointSourced[[#This Row],[Age]]="18-24",CentrepointSourced[[#This Row],[Presented HS DQ]],0)</f>
        <v>0</v>
      </c>
      <c r="AA454" s="111">
        <f>IF(CentrepointSourced[[#This Row],[Age]]="16-17",CentrepointSourced[[#This Row],[Presented CS DQ]],0)</f>
        <v>0</v>
      </c>
      <c r="AB454" s="111">
        <f>IF(CentrepointSourced[[#This Row],[Age]]="16-24",CentrepointSourced[[#This Row],[Presented CS DQ]],0)</f>
        <v>0</v>
      </c>
      <c r="AC454" s="111">
        <f>IF(CentrepointSourced[[#This Row],[Age]]="18-24",CentrepointSourced[[#This Row],[Presented CS DQ]],0)</f>
        <v>3</v>
      </c>
      <c r="AD454" s="107">
        <f>IF(CentrepointSourced[[#This Row],[Age]]="16-17",CentrepointSourced[[#This Row],[Assessed HS DQ]],0)</f>
        <v>0</v>
      </c>
      <c r="AE454" s="107">
        <f>IF(CentrepointSourced[[#This Row],[Age]]="16-24",CentrepointSourced[[#This Row],[Assessed HS DQ]],0)</f>
        <v>0</v>
      </c>
      <c r="AF454" s="107">
        <f>IF(CentrepointSourced[[#This Row],[Age]]="18-24",CentrepointSourced[[#This Row],[Assessed HS DQ]],0)</f>
        <v>0</v>
      </c>
      <c r="AG454" s="107">
        <f>IF(CentrepointSourced[[#This Row],[Age]]="16-17",CentrepointSourced[[#This Row],[Assessed CS DQ]],0)</f>
        <v>0</v>
      </c>
      <c r="AH454" s="107">
        <f>IF(CentrepointSourced[[#This Row],[Age]]="16-24",CentrepointSourced[[#This Row],[Assessed CS DQ]],0)</f>
        <v>0</v>
      </c>
      <c r="AI454" s="107">
        <f>IF(CentrepointSourced[[#This Row],[Age]]="18-24",CentrepointSourced[[#This Row],[Assessed CS DQ]],0)</f>
        <v>0</v>
      </c>
    </row>
    <row r="455" spans="1:35" ht="13.5" customHeight="1">
      <c r="A455" s="46" t="s">
        <v>40</v>
      </c>
      <c r="B455" s="46" t="s">
        <v>300</v>
      </c>
      <c r="C455" s="46" t="s">
        <v>299</v>
      </c>
      <c r="D455" s="46"/>
      <c r="E455" s="85">
        <v>2013</v>
      </c>
      <c r="F455" s="67" t="s">
        <v>25</v>
      </c>
      <c r="G455" s="67"/>
      <c r="H455" s="79"/>
      <c r="I455" s="45"/>
      <c r="J455" s="45"/>
      <c r="K455" s="85">
        <v>182</v>
      </c>
      <c r="L455" s="86">
        <v>70</v>
      </c>
      <c r="M455" s="86">
        <v>38</v>
      </c>
      <c r="N455" s="86">
        <v>18</v>
      </c>
      <c r="O455" s="86"/>
      <c r="P455" s="86">
        <v>24</v>
      </c>
      <c r="Q455" s="41" t="str">
        <f>IF(CentrepointSourced[[#This Row],[Country]]="Northern Ireland","Northern Ireland",IFERROR(VLOOKUP(CentrepointSourced[[#This Row],[Local Authority]],LKP_LANameDQ[],2,FALSE),CentrepointSourced[[#This Row],[Local Authority]]))</f>
        <v>Hampshire</v>
      </c>
      <c r="R455" s="41" t="str">
        <f>IF(CentrepointSourced[[#This Row],[LA type]]="County","",INDEX(ConsolGeog[lad14cd],MATCH(CentrepointSourced[[#This Row],[Local Authority DQ]],ConsolGeog[la_name],0)))</f>
        <v/>
      </c>
      <c r="S455" s="41" t="str">
        <f>IF(OR(CentrepointSourced[[#This Row],[Country]]="Northern Ireland",CentrepointSourced[[#This Row],[Country]]="Scotland",CentrepointSourced[[#This Row],[Country]]="Wales"),"Local Authority",CentrepointSourced[[#This Row],[LA type]])</f>
        <v>County</v>
      </c>
      <c r="T455" s="41">
        <f>IF(TRIM(CentrepointSourced[[#This Row],[Presented HS]])="",0,IF(CentrepointSourced[[#This Row],[Presented HS]]="&lt;5",2.5,IF(CentrepointSourced[[#This Row],[Presented HS]]="&lt;10",5,VALUE(TRIM(CentrepointSourced[[#This Row],[Presented HS]])))))</f>
        <v>0</v>
      </c>
      <c r="U455" s="41">
        <f>IF(TRIM(CentrepointSourced[[#This Row],[Assessed HS]])="",0,IF(CentrepointSourced[[#This Row],[Assessed HS]]="&lt;5",2.5,IF(CentrepointSourced[[#This Row],[Assessed HS]]="&lt;10",5,VALUE(TRIM(CentrepointSourced[[#This Row],[Assessed HS]])))))</f>
        <v>0</v>
      </c>
      <c r="V455" s="41">
        <f>IF(TRIM(CentrepointSourced[[#This Row],[Presented CS]])="",0,IF(CentrepointSourced[[#This Row],[Presented CS]]="&lt;5",2.5,IF(CentrepointSourced[[#This Row],[Presented CS]]="&lt;10",5,VALUE(TRIM(CentrepointSourced[[#This Row],[Presented CS]])))))</f>
        <v>182</v>
      </c>
      <c r="W455" s="41">
        <f>IF(TRIM(CentrepointSourced[[#This Row],[Assessed CS]])="",0,IF(CentrepointSourced[[#This Row],[Assessed CS]]="&lt;5",2.5,IF(CentrepointSourced[[#This Row],[Assessed CS]]="&lt;10",5,VALUE(TRIM(CentrepointSourced[[#This Row],[Assessed CS]])))))</f>
        <v>70</v>
      </c>
      <c r="X455" s="111">
        <f>IF(CentrepointSourced[[#This Row],[Age]]="16-17",CentrepointSourced[[#This Row],[Presented HS DQ]],0)</f>
        <v>0</v>
      </c>
      <c r="Y455" s="111">
        <f>IF(CentrepointSourced[[#This Row],[Age]]="16-24",CentrepointSourced[[#This Row],[Presented HS DQ]],0)</f>
        <v>0</v>
      </c>
      <c r="Z455" s="111">
        <f>IF(CentrepointSourced[[#This Row],[Age]]="18-24",CentrepointSourced[[#This Row],[Presented HS DQ]],0)</f>
        <v>0</v>
      </c>
      <c r="AA455" s="111">
        <f>IF(CentrepointSourced[[#This Row],[Age]]="16-17",CentrepointSourced[[#This Row],[Presented CS DQ]],0)</f>
        <v>182</v>
      </c>
      <c r="AB455" s="111">
        <f>IF(CentrepointSourced[[#This Row],[Age]]="16-24",CentrepointSourced[[#This Row],[Presented CS DQ]],0)</f>
        <v>0</v>
      </c>
      <c r="AC455" s="111">
        <f>IF(CentrepointSourced[[#This Row],[Age]]="18-24",CentrepointSourced[[#This Row],[Presented CS DQ]],0)</f>
        <v>0</v>
      </c>
      <c r="AD455" s="107">
        <f>IF(CentrepointSourced[[#This Row],[Age]]="16-17",CentrepointSourced[[#This Row],[Assessed HS DQ]],0)</f>
        <v>0</v>
      </c>
      <c r="AE455" s="107">
        <f>IF(CentrepointSourced[[#This Row],[Age]]="16-24",CentrepointSourced[[#This Row],[Assessed HS DQ]],0)</f>
        <v>0</v>
      </c>
      <c r="AF455" s="107">
        <f>IF(CentrepointSourced[[#This Row],[Age]]="18-24",CentrepointSourced[[#This Row],[Assessed HS DQ]],0)</f>
        <v>0</v>
      </c>
      <c r="AG455" s="107">
        <f>IF(CentrepointSourced[[#This Row],[Age]]="16-17",CentrepointSourced[[#This Row],[Assessed CS DQ]],0)</f>
        <v>70</v>
      </c>
      <c r="AH455" s="107">
        <f>IF(CentrepointSourced[[#This Row],[Age]]="16-24",CentrepointSourced[[#This Row],[Assessed CS DQ]],0)</f>
        <v>0</v>
      </c>
      <c r="AI455" s="107">
        <f>IF(CentrepointSourced[[#This Row],[Age]]="18-24",CentrepointSourced[[#This Row],[Assessed CS DQ]],0)</f>
        <v>0</v>
      </c>
    </row>
    <row r="456" spans="1:35" ht="13.5" customHeight="1">
      <c r="A456" s="46" t="s">
        <v>40</v>
      </c>
      <c r="B456" s="46" t="s">
        <v>300</v>
      </c>
      <c r="C456" s="46" t="s">
        <v>299</v>
      </c>
      <c r="D456" s="46"/>
      <c r="E456" s="85">
        <v>2013</v>
      </c>
      <c r="F456" s="67" t="s">
        <v>26</v>
      </c>
      <c r="G456" s="67"/>
      <c r="H456" s="79"/>
      <c r="I456" s="45"/>
      <c r="J456" s="45"/>
      <c r="K456" s="85">
        <v>2</v>
      </c>
      <c r="L456" s="86">
        <v>0</v>
      </c>
      <c r="M456" s="86">
        <v>0</v>
      </c>
      <c r="N456" s="86">
        <v>0</v>
      </c>
      <c r="O456" s="86"/>
      <c r="P456" s="86">
        <v>0</v>
      </c>
      <c r="Q456" s="41" t="str">
        <f>IF(CentrepointSourced[[#This Row],[Country]]="Northern Ireland","Northern Ireland",IFERROR(VLOOKUP(CentrepointSourced[[#This Row],[Local Authority]],LKP_LANameDQ[],2,FALSE),CentrepointSourced[[#This Row],[Local Authority]]))</f>
        <v>Hampshire</v>
      </c>
      <c r="R456" s="41" t="str">
        <f>IF(CentrepointSourced[[#This Row],[LA type]]="County","",INDEX(ConsolGeog[lad14cd],MATCH(CentrepointSourced[[#This Row],[Local Authority DQ]],ConsolGeog[la_name],0)))</f>
        <v/>
      </c>
      <c r="S456" s="41" t="str">
        <f>IF(OR(CentrepointSourced[[#This Row],[Country]]="Northern Ireland",CentrepointSourced[[#This Row],[Country]]="Scotland",CentrepointSourced[[#This Row],[Country]]="Wales"),"Local Authority",CentrepointSourced[[#This Row],[LA type]])</f>
        <v>County</v>
      </c>
      <c r="T456" s="41">
        <f>IF(TRIM(CentrepointSourced[[#This Row],[Presented HS]])="",0,IF(CentrepointSourced[[#This Row],[Presented HS]]="&lt;5",2.5,IF(CentrepointSourced[[#This Row],[Presented HS]]="&lt;10",5,VALUE(TRIM(CentrepointSourced[[#This Row],[Presented HS]])))))</f>
        <v>0</v>
      </c>
      <c r="U456" s="41">
        <f>IF(TRIM(CentrepointSourced[[#This Row],[Assessed HS]])="",0,IF(CentrepointSourced[[#This Row],[Assessed HS]]="&lt;5",2.5,IF(CentrepointSourced[[#This Row],[Assessed HS]]="&lt;10",5,VALUE(TRIM(CentrepointSourced[[#This Row],[Assessed HS]])))))</f>
        <v>0</v>
      </c>
      <c r="V456" s="41">
        <f>IF(TRIM(CentrepointSourced[[#This Row],[Presented CS]])="",0,IF(CentrepointSourced[[#This Row],[Presented CS]]="&lt;5",2.5,IF(CentrepointSourced[[#This Row],[Presented CS]]="&lt;10",5,VALUE(TRIM(CentrepointSourced[[#This Row],[Presented CS]])))))</f>
        <v>2</v>
      </c>
      <c r="W456" s="41">
        <f>IF(TRIM(CentrepointSourced[[#This Row],[Assessed CS]])="",0,IF(CentrepointSourced[[#This Row],[Assessed CS]]="&lt;5",2.5,IF(CentrepointSourced[[#This Row],[Assessed CS]]="&lt;10",5,VALUE(TRIM(CentrepointSourced[[#This Row],[Assessed CS]])))))</f>
        <v>0</v>
      </c>
      <c r="X456" s="111">
        <f>IF(CentrepointSourced[[#This Row],[Age]]="16-17",CentrepointSourced[[#This Row],[Presented HS DQ]],0)</f>
        <v>0</v>
      </c>
      <c r="Y456" s="111">
        <f>IF(CentrepointSourced[[#This Row],[Age]]="16-24",CentrepointSourced[[#This Row],[Presented HS DQ]],0)</f>
        <v>0</v>
      </c>
      <c r="Z456" s="111">
        <f>IF(CentrepointSourced[[#This Row],[Age]]="18-24",CentrepointSourced[[#This Row],[Presented HS DQ]],0)</f>
        <v>0</v>
      </c>
      <c r="AA456" s="111">
        <f>IF(CentrepointSourced[[#This Row],[Age]]="16-17",CentrepointSourced[[#This Row],[Presented CS DQ]],0)</f>
        <v>0</v>
      </c>
      <c r="AB456" s="111">
        <f>IF(CentrepointSourced[[#This Row],[Age]]="16-24",CentrepointSourced[[#This Row],[Presented CS DQ]],0)</f>
        <v>0</v>
      </c>
      <c r="AC456" s="111">
        <f>IF(CentrepointSourced[[#This Row],[Age]]="18-24",CentrepointSourced[[#This Row],[Presented CS DQ]],0)</f>
        <v>2</v>
      </c>
      <c r="AD456" s="107">
        <f>IF(CentrepointSourced[[#This Row],[Age]]="16-17",CentrepointSourced[[#This Row],[Assessed HS DQ]],0)</f>
        <v>0</v>
      </c>
      <c r="AE456" s="107">
        <f>IF(CentrepointSourced[[#This Row],[Age]]="16-24",CentrepointSourced[[#This Row],[Assessed HS DQ]],0)</f>
        <v>0</v>
      </c>
      <c r="AF456" s="107">
        <f>IF(CentrepointSourced[[#This Row],[Age]]="18-24",CentrepointSourced[[#This Row],[Assessed HS DQ]],0)</f>
        <v>0</v>
      </c>
      <c r="AG456" s="107">
        <f>IF(CentrepointSourced[[#This Row],[Age]]="16-17",CentrepointSourced[[#This Row],[Assessed CS DQ]],0)</f>
        <v>0</v>
      </c>
      <c r="AH456" s="107">
        <f>IF(CentrepointSourced[[#This Row],[Age]]="16-24",CentrepointSourced[[#This Row],[Assessed CS DQ]],0)</f>
        <v>0</v>
      </c>
      <c r="AI456" s="107">
        <f>IF(CentrepointSourced[[#This Row],[Age]]="18-24",CentrepointSourced[[#This Row],[Assessed CS DQ]],0)</f>
        <v>0</v>
      </c>
    </row>
    <row r="457" spans="1:35" ht="13.5" customHeight="1">
      <c r="A457" s="46" t="s">
        <v>40</v>
      </c>
      <c r="B457" s="46" t="s">
        <v>300</v>
      </c>
      <c r="C457" s="46" t="s">
        <v>299</v>
      </c>
      <c r="D457" s="46"/>
      <c r="E457" s="87">
        <v>2014</v>
      </c>
      <c r="F457" s="67" t="s">
        <v>25</v>
      </c>
      <c r="G457" s="67"/>
      <c r="H457" s="79"/>
      <c r="I457" s="45"/>
      <c r="J457" s="45"/>
      <c r="K457" s="46">
        <v>128</v>
      </c>
      <c r="L457" s="45">
        <v>35</v>
      </c>
      <c r="M457" s="45">
        <v>17</v>
      </c>
      <c r="N457" s="45">
        <v>14</v>
      </c>
      <c r="O457" s="45"/>
      <c r="P457" s="45">
        <v>11</v>
      </c>
      <c r="Q457" s="41" t="str">
        <f>IF(CentrepointSourced[[#This Row],[Country]]="Northern Ireland","Northern Ireland",IFERROR(VLOOKUP(CentrepointSourced[[#This Row],[Local Authority]],LKP_LANameDQ[],2,FALSE),CentrepointSourced[[#This Row],[Local Authority]]))</f>
        <v>Hampshire</v>
      </c>
      <c r="R457" s="41" t="str">
        <f>IF(CentrepointSourced[[#This Row],[LA type]]="County","",INDEX(ConsolGeog[lad14cd],MATCH(CentrepointSourced[[#This Row],[Local Authority DQ]],ConsolGeog[la_name],0)))</f>
        <v/>
      </c>
      <c r="S457" s="41" t="str">
        <f>IF(OR(CentrepointSourced[[#This Row],[Country]]="Northern Ireland",CentrepointSourced[[#This Row],[Country]]="Scotland",CentrepointSourced[[#This Row],[Country]]="Wales"),"Local Authority",CentrepointSourced[[#This Row],[LA type]])</f>
        <v>County</v>
      </c>
      <c r="T457" s="41">
        <f>IF(TRIM(CentrepointSourced[[#This Row],[Presented HS]])="",0,IF(CentrepointSourced[[#This Row],[Presented HS]]="&lt;5",2.5,IF(CentrepointSourced[[#This Row],[Presented HS]]="&lt;10",5,VALUE(TRIM(CentrepointSourced[[#This Row],[Presented HS]])))))</f>
        <v>0</v>
      </c>
      <c r="U457" s="41">
        <f>IF(TRIM(CentrepointSourced[[#This Row],[Assessed HS]])="",0,IF(CentrepointSourced[[#This Row],[Assessed HS]]="&lt;5",2.5,IF(CentrepointSourced[[#This Row],[Assessed HS]]="&lt;10",5,VALUE(TRIM(CentrepointSourced[[#This Row],[Assessed HS]])))))</f>
        <v>0</v>
      </c>
      <c r="V457" s="41">
        <f>IF(TRIM(CentrepointSourced[[#This Row],[Presented CS]])="",0,IF(CentrepointSourced[[#This Row],[Presented CS]]="&lt;5",2.5,IF(CentrepointSourced[[#This Row],[Presented CS]]="&lt;10",5,VALUE(TRIM(CentrepointSourced[[#This Row],[Presented CS]])))))</f>
        <v>128</v>
      </c>
      <c r="W457" s="41">
        <f>IF(TRIM(CentrepointSourced[[#This Row],[Assessed CS]])="",0,IF(CentrepointSourced[[#This Row],[Assessed CS]]="&lt;5",2.5,IF(CentrepointSourced[[#This Row],[Assessed CS]]="&lt;10",5,VALUE(TRIM(CentrepointSourced[[#This Row],[Assessed CS]])))))</f>
        <v>35</v>
      </c>
      <c r="X457" s="111">
        <f>IF(CentrepointSourced[[#This Row],[Age]]="16-17",CentrepointSourced[[#This Row],[Presented HS DQ]],0)</f>
        <v>0</v>
      </c>
      <c r="Y457" s="111">
        <f>IF(CentrepointSourced[[#This Row],[Age]]="16-24",CentrepointSourced[[#This Row],[Presented HS DQ]],0)</f>
        <v>0</v>
      </c>
      <c r="Z457" s="111">
        <f>IF(CentrepointSourced[[#This Row],[Age]]="18-24",CentrepointSourced[[#This Row],[Presented HS DQ]],0)</f>
        <v>0</v>
      </c>
      <c r="AA457" s="111">
        <f>IF(CentrepointSourced[[#This Row],[Age]]="16-17",CentrepointSourced[[#This Row],[Presented CS DQ]],0)</f>
        <v>128</v>
      </c>
      <c r="AB457" s="111">
        <f>IF(CentrepointSourced[[#This Row],[Age]]="16-24",CentrepointSourced[[#This Row],[Presented CS DQ]],0)</f>
        <v>0</v>
      </c>
      <c r="AC457" s="111">
        <f>IF(CentrepointSourced[[#This Row],[Age]]="18-24",CentrepointSourced[[#This Row],[Presented CS DQ]],0)</f>
        <v>0</v>
      </c>
      <c r="AD457" s="107">
        <f>IF(CentrepointSourced[[#This Row],[Age]]="16-17",CentrepointSourced[[#This Row],[Assessed HS DQ]],0)</f>
        <v>0</v>
      </c>
      <c r="AE457" s="107">
        <f>IF(CentrepointSourced[[#This Row],[Age]]="16-24",CentrepointSourced[[#This Row],[Assessed HS DQ]],0)</f>
        <v>0</v>
      </c>
      <c r="AF457" s="107">
        <f>IF(CentrepointSourced[[#This Row],[Age]]="18-24",CentrepointSourced[[#This Row],[Assessed HS DQ]],0)</f>
        <v>0</v>
      </c>
      <c r="AG457" s="107">
        <f>IF(CentrepointSourced[[#This Row],[Age]]="16-17",CentrepointSourced[[#This Row],[Assessed CS DQ]],0)</f>
        <v>35</v>
      </c>
      <c r="AH457" s="107">
        <f>IF(CentrepointSourced[[#This Row],[Age]]="16-24",CentrepointSourced[[#This Row],[Assessed CS DQ]],0)</f>
        <v>0</v>
      </c>
      <c r="AI457" s="107">
        <f>IF(CentrepointSourced[[#This Row],[Age]]="18-24",CentrepointSourced[[#This Row],[Assessed CS DQ]],0)</f>
        <v>0</v>
      </c>
    </row>
    <row r="458" spans="1:35" ht="13.5" customHeight="1">
      <c r="A458" s="46" t="s">
        <v>40</v>
      </c>
      <c r="B458" s="46" t="s">
        <v>300</v>
      </c>
      <c r="C458" s="46" t="s">
        <v>299</v>
      </c>
      <c r="D458" s="46"/>
      <c r="E458" s="87">
        <v>2014</v>
      </c>
      <c r="F458" s="67" t="s">
        <v>26</v>
      </c>
      <c r="G458" s="67"/>
      <c r="H458" s="79"/>
      <c r="I458" s="45"/>
      <c r="J458" s="45"/>
      <c r="K458" s="46">
        <v>2</v>
      </c>
      <c r="L458" s="45">
        <v>0</v>
      </c>
      <c r="M458" s="45">
        <v>0</v>
      </c>
      <c r="N458" s="45">
        <v>0</v>
      </c>
      <c r="O458" s="45"/>
      <c r="P458" s="45">
        <v>0</v>
      </c>
      <c r="Q458" s="41" t="str">
        <f>IF(CentrepointSourced[[#This Row],[Country]]="Northern Ireland","Northern Ireland",IFERROR(VLOOKUP(CentrepointSourced[[#This Row],[Local Authority]],LKP_LANameDQ[],2,FALSE),CentrepointSourced[[#This Row],[Local Authority]]))</f>
        <v>Hampshire</v>
      </c>
      <c r="R458" s="41" t="str">
        <f>IF(CentrepointSourced[[#This Row],[LA type]]="County","",INDEX(ConsolGeog[lad14cd],MATCH(CentrepointSourced[[#This Row],[Local Authority DQ]],ConsolGeog[la_name],0)))</f>
        <v/>
      </c>
      <c r="S458" s="41" t="str">
        <f>IF(OR(CentrepointSourced[[#This Row],[Country]]="Northern Ireland",CentrepointSourced[[#This Row],[Country]]="Scotland",CentrepointSourced[[#This Row],[Country]]="Wales"),"Local Authority",CentrepointSourced[[#This Row],[LA type]])</f>
        <v>County</v>
      </c>
      <c r="T458" s="41">
        <f>IF(TRIM(CentrepointSourced[[#This Row],[Presented HS]])="",0,IF(CentrepointSourced[[#This Row],[Presented HS]]="&lt;5",2.5,IF(CentrepointSourced[[#This Row],[Presented HS]]="&lt;10",5,VALUE(TRIM(CentrepointSourced[[#This Row],[Presented HS]])))))</f>
        <v>0</v>
      </c>
      <c r="U458" s="41">
        <f>IF(TRIM(CentrepointSourced[[#This Row],[Assessed HS]])="",0,IF(CentrepointSourced[[#This Row],[Assessed HS]]="&lt;5",2.5,IF(CentrepointSourced[[#This Row],[Assessed HS]]="&lt;10",5,VALUE(TRIM(CentrepointSourced[[#This Row],[Assessed HS]])))))</f>
        <v>0</v>
      </c>
      <c r="V458" s="41">
        <f>IF(TRIM(CentrepointSourced[[#This Row],[Presented CS]])="",0,IF(CentrepointSourced[[#This Row],[Presented CS]]="&lt;5",2.5,IF(CentrepointSourced[[#This Row],[Presented CS]]="&lt;10",5,VALUE(TRIM(CentrepointSourced[[#This Row],[Presented CS]])))))</f>
        <v>2</v>
      </c>
      <c r="W458" s="41">
        <f>IF(TRIM(CentrepointSourced[[#This Row],[Assessed CS]])="",0,IF(CentrepointSourced[[#This Row],[Assessed CS]]="&lt;5",2.5,IF(CentrepointSourced[[#This Row],[Assessed CS]]="&lt;10",5,VALUE(TRIM(CentrepointSourced[[#This Row],[Assessed CS]])))))</f>
        <v>0</v>
      </c>
      <c r="X458" s="111">
        <f>IF(CentrepointSourced[[#This Row],[Age]]="16-17",CentrepointSourced[[#This Row],[Presented HS DQ]],0)</f>
        <v>0</v>
      </c>
      <c r="Y458" s="111">
        <f>IF(CentrepointSourced[[#This Row],[Age]]="16-24",CentrepointSourced[[#This Row],[Presented HS DQ]],0)</f>
        <v>0</v>
      </c>
      <c r="Z458" s="111">
        <f>IF(CentrepointSourced[[#This Row],[Age]]="18-24",CentrepointSourced[[#This Row],[Presented HS DQ]],0)</f>
        <v>0</v>
      </c>
      <c r="AA458" s="111">
        <f>IF(CentrepointSourced[[#This Row],[Age]]="16-17",CentrepointSourced[[#This Row],[Presented CS DQ]],0)</f>
        <v>0</v>
      </c>
      <c r="AB458" s="111">
        <f>IF(CentrepointSourced[[#This Row],[Age]]="16-24",CentrepointSourced[[#This Row],[Presented CS DQ]],0)</f>
        <v>0</v>
      </c>
      <c r="AC458" s="111">
        <f>IF(CentrepointSourced[[#This Row],[Age]]="18-24",CentrepointSourced[[#This Row],[Presented CS DQ]],0)</f>
        <v>2</v>
      </c>
      <c r="AD458" s="107">
        <f>IF(CentrepointSourced[[#This Row],[Age]]="16-17",CentrepointSourced[[#This Row],[Assessed HS DQ]],0)</f>
        <v>0</v>
      </c>
      <c r="AE458" s="107">
        <f>IF(CentrepointSourced[[#This Row],[Age]]="16-24",CentrepointSourced[[#This Row],[Assessed HS DQ]],0)</f>
        <v>0</v>
      </c>
      <c r="AF458" s="107">
        <f>IF(CentrepointSourced[[#This Row],[Age]]="18-24",CentrepointSourced[[#This Row],[Assessed HS DQ]],0)</f>
        <v>0</v>
      </c>
      <c r="AG458" s="107">
        <f>IF(CentrepointSourced[[#This Row],[Age]]="16-17",CentrepointSourced[[#This Row],[Assessed CS DQ]],0)</f>
        <v>0</v>
      </c>
      <c r="AH458" s="107">
        <f>IF(CentrepointSourced[[#This Row],[Age]]="16-24",CentrepointSourced[[#This Row],[Assessed CS DQ]],0)</f>
        <v>0</v>
      </c>
      <c r="AI458" s="107">
        <f>IF(CentrepointSourced[[#This Row],[Age]]="18-24",CentrepointSourced[[#This Row],[Assessed CS DQ]],0)</f>
        <v>0</v>
      </c>
    </row>
    <row r="459" spans="1:35" customFormat="1" ht="13.5" customHeight="1">
      <c r="A459" s="45" t="s">
        <v>40</v>
      </c>
      <c r="B459" s="62" t="s">
        <v>113</v>
      </c>
      <c r="C459" s="45" t="s">
        <v>42</v>
      </c>
      <c r="D459" s="62"/>
      <c r="E459" s="67">
        <v>2012</v>
      </c>
      <c r="F459" s="67" t="s">
        <v>25</v>
      </c>
      <c r="G459" s="67">
        <v>15</v>
      </c>
      <c r="H459" s="68">
        <v>2</v>
      </c>
      <c r="I459" s="67">
        <v>1</v>
      </c>
      <c r="J459" s="45"/>
      <c r="K459" s="45"/>
      <c r="L459" s="45"/>
      <c r="M459" s="45"/>
      <c r="N459" s="45"/>
      <c r="O459" s="45"/>
      <c r="P459" s="45"/>
      <c r="Q459" s="41" t="str">
        <f>IF(CentrepointSourced[[#This Row],[Country]]="Northern Ireland","Northern Ireland",IFERROR(VLOOKUP(CentrepointSourced[[#This Row],[Local Authority]],LKP_LANameDQ[],2,FALSE),CentrepointSourced[[#This Row],[Local Authority]]))</f>
        <v>Harborough</v>
      </c>
      <c r="R459" s="41" t="str">
        <f>IF(CentrepointSourced[[#This Row],[LA type]]="County","",INDEX(ConsolGeog[lad14cd],MATCH(CentrepointSourced[[#This Row],[Local Authority DQ]],ConsolGeog[la_name],0)))</f>
        <v>E07000131</v>
      </c>
      <c r="S459" s="41" t="str">
        <f>IF(OR(CentrepointSourced[[#This Row],[Country]]="Northern Ireland",CentrepointSourced[[#This Row],[Country]]="Scotland",CentrepointSourced[[#This Row],[Country]]="Wales"),"Local Authority",CentrepointSourced[[#This Row],[LA type]])</f>
        <v>District</v>
      </c>
      <c r="T459" s="41">
        <f>IF(TRIM(CentrepointSourced[[#This Row],[Presented HS]])="",0,IF(CentrepointSourced[[#This Row],[Presented HS]]="&lt;5",2.5,IF(CentrepointSourced[[#This Row],[Presented HS]]="&lt;10",5,VALUE(TRIM(CentrepointSourced[[#This Row],[Presented HS]])))))</f>
        <v>15</v>
      </c>
      <c r="U459" s="41">
        <f>IF(TRIM(CentrepointSourced[[#This Row],[Assessed HS]])="",0,IF(CentrepointSourced[[#This Row],[Assessed HS]]="&lt;5",2.5,IF(CentrepointSourced[[#This Row],[Assessed HS]]="&lt;10",5,VALUE(TRIM(CentrepointSourced[[#This Row],[Assessed HS]])))))</f>
        <v>2</v>
      </c>
      <c r="V459" s="41">
        <f>IF(TRIM(CentrepointSourced[[#This Row],[Presented CS]])="",0,IF(CentrepointSourced[[#This Row],[Presented CS]]="&lt;5",2.5,IF(CentrepointSourced[[#This Row],[Presented CS]]="&lt;10",5,VALUE(TRIM(CentrepointSourced[[#This Row],[Presented CS]])))))</f>
        <v>0</v>
      </c>
      <c r="W459" s="41">
        <f>IF(TRIM(CentrepointSourced[[#This Row],[Assessed CS]])="",0,IF(CentrepointSourced[[#This Row],[Assessed CS]]="&lt;5",2.5,IF(CentrepointSourced[[#This Row],[Assessed CS]]="&lt;10",5,VALUE(TRIM(CentrepointSourced[[#This Row],[Assessed CS]])))))</f>
        <v>0</v>
      </c>
      <c r="X459" s="106">
        <f>IF(CentrepointSourced[[#This Row],[Age]]="16-17",CentrepointSourced[[#This Row],[Presented HS DQ]],0)</f>
        <v>15</v>
      </c>
      <c r="Y459" s="106">
        <f>IF(CentrepointSourced[[#This Row],[Age]]="16-24",CentrepointSourced[[#This Row],[Presented HS DQ]],0)</f>
        <v>0</v>
      </c>
      <c r="Z459" s="106">
        <f>IF(CentrepointSourced[[#This Row],[Age]]="18-24",CentrepointSourced[[#This Row],[Presented HS DQ]],0)</f>
        <v>0</v>
      </c>
      <c r="AA459" s="106">
        <f>IF(CentrepointSourced[[#This Row],[Age]]="16-17",CentrepointSourced[[#This Row],[Presented CS DQ]],0)</f>
        <v>0</v>
      </c>
      <c r="AB459" s="106">
        <f>IF(CentrepointSourced[[#This Row],[Age]]="16-24",CentrepointSourced[[#This Row],[Presented CS DQ]],0)</f>
        <v>0</v>
      </c>
      <c r="AC459" s="106">
        <f>IF(CentrepointSourced[[#This Row],[Age]]="18-24",CentrepointSourced[[#This Row],[Presented CS DQ]],0)</f>
        <v>0</v>
      </c>
      <c r="AD459" s="107">
        <f>IF(CentrepointSourced[[#This Row],[Age]]="16-17",CentrepointSourced[[#This Row],[Assessed HS DQ]],0)</f>
        <v>2</v>
      </c>
      <c r="AE459" s="107">
        <f>IF(CentrepointSourced[[#This Row],[Age]]="16-24",CentrepointSourced[[#This Row],[Assessed HS DQ]],0)</f>
        <v>0</v>
      </c>
      <c r="AF459" s="107">
        <f>IF(CentrepointSourced[[#This Row],[Age]]="18-24",CentrepointSourced[[#This Row],[Assessed HS DQ]],0)</f>
        <v>0</v>
      </c>
      <c r="AG459" s="107">
        <f>IF(CentrepointSourced[[#This Row],[Age]]="16-17",CentrepointSourced[[#This Row],[Assessed CS DQ]],0)</f>
        <v>0</v>
      </c>
      <c r="AH459" s="107">
        <f>IF(CentrepointSourced[[#This Row],[Age]]="16-24",CentrepointSourced[[#This Row],[Assessed CS DQ]],0)</f>
        <v>0</v>
      </c>
      <c r="AI459" s="107">
        <f>IF(CentrepointSourced[[#This Row],[Age]]="18-24",CentrepointSourced[[#This Row],[Assessed CS DQ]],0)</f>
        <v>0</v>
      </c>
    </row>
    <row r="460" spans="1:35" customFormat="1" ht="13.5" customHeight="1">
      <c r="A460" s="45" t="s">
        <v>40</v>
      </c>
      <c r="B460" s="62" t="s">
        <v>113</v>
      </c>
      <c r="C460" s="45" t="s">
        <v>42</v>
      </c>
      <c r="D460" s="62"/>
      <c r="E460" s="67">
        <v>2012</v>
      </c>
      <c r="F460" s="67" t="s">
        <v>26</v>
      </c>
      <c r="G460" s="67"/>
      <c r="H460" s="68">
        <v>16</v>
      </c>
      <c r="I460" s="67">
        <v>10</v>
      </c>
      <c r="J460" s="45"/>
      <c r="K460" s="45"/>
      <c r="L460" s="45"/>
      <c r="M460" s="45"/>
      <c r="N460" s="45"/>
      <c r="O460" s="45"/>
      <c r="P460" s="45"/>
      <c r="Q460" s="43" t="str">
        <f>IF(CentrepointSourced[[#This Row],[Country]]="Northern Ireland","Northern Ireland",IFERROR(VLOOKUP(CentrepointSourced[[#This Row],[Local Authority]],LKP_LANameDQ[],2,FALSE),CentrepointSourced[[#This Row],[Local Authority]]))</f>
        <v>Harborough</v>
      </c>
      <c r="R460" s="43" t="str">
        <f>IF(CentrepointSourced[[#This Row],[LA type]]="County","",INDEX(ConsolGeog[lad14cd],MATCH(CentrepointSourced[[#This Row],[Local Authority DQ]],ConsolGeog[la_name],0)))</f>
        <v>E07000131</v>
      </c>
      <c r="S460" s="43" t="str">
        <f>IF(OR(CentrepointSourced[[#This Row],[Country]]="Northern Ireland",CentrepointSourced[[#This Row],[Country]]="Scotland",CentrepointSourced[[#This Row],[Country]]="Wales"),"Local Authority",CentrepointSourced[[#This Row],[LA type]])</f>
        <v>District</v>
      </c>
      <c r="T460" s="43">
        <f>IF(TRIM(CentrepointSourced[[#This Row],[Presented HS]])="",0,IF(CentrepointSourced[[#This Row],[Presented HS]]="&lt;5",2.5,IF(CentrepointSourced[[#This Row],[Presented HS]]="&lt;10",5,VALUE(TRIM(CentrepointSourced[[#This Row],[Presented HS]])))))</f>
        <v>0</v>
      </c>
      <c r="U460" s="43">
        <f>IF(TRIM(CentrepointSourced[[#This Row],[Assessed HS]])="",0,IF(CentrepointSourced[[#This Row],[Assessed HS]]="&lt;5",2.5,IF(CentrepointSourced[[#This Row],[Assessed HS]]="&lt;10",5,VALUE(TRIM(CentrepointSourced[[#This Row],[Assessed HS]])))))</f>
        <v>16</v>
      </c>
      <c r="V460" s="43">
        <f>IF(TRIM(CentrepointSourced[[#This Row],[Presented CS]])="",0,IF(CentrepointSourced[[#This Row],[Presented CS]]="&lt;5",2.5,IF(CentrepointSourced[[#This Row],[Presented CS]]="&lt;10",5,VALUE(TRIM(CentrepointSourced[[#This Row],[Presented CS]])))))</f>
        <v>0</v>
      </c>
      <c r="W460" s="43">
        <f>IF(TRIM(CentrepointSourced[[#This Row],[Assessed CS]])="",0,IF(CentrepointSourced[[#This Row],[Assessed CS]]="&lt;5",2.5,IF(CentrepointSourced[[#This Row],[Assessed CS]]="&lt;10",5,VALUE(TRIM(CentrepointSourced[[#This Row],[Assessed CS]])))))</f>
        <v>0</v>
      </c>
      <c r="X460" s="106">
        <f>IF(CentrepointSourced[[#This Row],[Age]]="16-17",CentrepointSourced[[#This Row],[Presented HS DQ]],0)</f>
        <v>0</v>
      </c>
      <c r="Y460" s="106">
        <f>IF(CentrepointSourced[[#This Row],[Age]]="16-24",CentrepointSourced[[#This Row],[Presented HS DQ]],0)</f>
        <v>0</v>
      </c>
      <c r="Z460" s="106">
        <f>IF(CentrepointSourced[[#This Row],[Age]]="18-24",CentrepointSourced[[#This Row],[Presented HS DQ]],0)</f>
        <v>0</v>
      </c>
      <c r="AA460" s="106">
        <f>IF(CentrepointSourced[[#This Row],[Age]]="16-17",CentrepointSourced[[#This Row],[Presented CS DQ]],0)</f>
        <v>0</v>
      </c>
      <c r="AB460" s="106">
        <f>IF(CentrepointSourced[[#This Row],[Age]]="16-24",CentrepointSourced[[#This Row],[Presented CS DQ]],0)</f>
        <v>0</v>
      </c>
      <c r="AC460" s="106">
        <f>IF(CentrepointSourced[[#This Row],[Age]]="18-24",CentrepointSourced[[#This Row],[Presented CS DQ]],0)</f>
        <v>0</v>
      </c>
      <c r="AD460" s="107">
        <f>IF(CentrepointSourced[[#This Row],[Age]]="16-17",CentrepointSourced[[#This Row],[Assessed HS DQ]],0)</f>
        <v>0</v>
      </c>
      <c r="AE460" s="107">
        <f>IF(CentrepointSourced[[#This Row],[Age]]="16-24",CentrepointSourced[[#This Row],[Assessed HS DQ]],0)</f>
        <v>0</v>
      </c>
      <c r="AF460" s="107">
        <f>IF(CentrepointSourced[[#This Row],[Age]]="18-24",CentrepointSourced[[#This Row],[Assessed HS DQ]],0)</f>
        <v>16</v>
      </c>
      <c r="AG460" s="107">
        <f>IF(CentrepointSourced[[#This Row],[Age]]="16-17",CentrepointSourced[[#This Row],[Assessed CS DQ]],0)</f>
        <v>0</v>
      </c>
      <c r="AH460" s="107">
        <f>IF(CentrepointSourced[[#This Row],[Age]]="16-24",CentrepointSourced[[#This Row],[Assessed CS DQ]],0)</f>
        <v>0</v>
      </c>
      <c r="AI460" s="107">
        <f>IF(CentrepointSourced[[#This Row],[Age]]="18-24",CentrepointSourced[[#This Row],[Assessed CS DQ]],0)</f>
        <v>0</v>
      </c>
    </row>
    <row r="461" spans="1:35" customFormat="1" ht="13.5" customHeight="1">
      <c r="A461" s="45" t="s">
        <v>40</v>
      </c>
      <c r="B461" s="62" t="s">
        <v>113</v>
      </c>
      <c r="C461" s="45" t="s">
        <v>42</v>
      </c>
      <c r="D461" s="62"/>
      <c r="E461" s="67">
        <v>2013</v>
      </c>
      <c r="F461" s="67" t="s">
        <v>25</v>
      </c>
      <c r="G461" s="67">
        <v>11</v>
      </c>
      <c r="H461" s="68">
        <v>1</v>
      </c>
      <c r="I461" s="67"/>
      <c r="J461" s="45"/>
      <c r="K461" s="45"/>
      <c r="L461" s="45"/>
      <c r="M461" s="45"/>
      <c r="N461" s="45"/>
      <c r="O461" s="45"/>
      <c r="P461" s="45"/>
      <c r="Q461" s="43" t="str">
        <f>IF(CentrepointSourced[[#This Row],[Country]]="Northern Ireland","Northern Ireland",IFERROR(VLOOKUP(CentrepointSourced[[#This Row],[Local Authority]],LKP_LANameDQ[],2,FALSE),CentrepointSourced[[#This Row],[Local Authority]]))</f>
        <v>Harborough</v>
      </c>
      <c r="R461" s="43" t="str">
        <f>IF(CentrepointSourced[[#This Row],[LA type]]="County","",INDEX(ConsolGeog[lad14cd],MATCH(CentrepointSourced[[#This Row],[Local Authority DQ]],ConsolGeog[la_name],0)))</f>
        <v>E07000131</v>
      </c>
      <c r="S461" s="43" t="str">
        <f>IF(OR(CentrepointSourced[[#This Row],[Country]]="Northern Ireland",CentrepointSourced[[#This Row],[Country]]="Scotland",CentrepointSourced[[#This Row],[Country]]="Wales"),"Local Authority",CentrepointSourced[[#This Row],[LA type]])</f>
        <v>District</v>
      </c>
      <c r="T461" s="43">
        <f>IF(TRIM(CentrepointSourced[[#This Row],[Presented HS]])="",0,IF(CentrepointSourced[[#This Row],[Presented HS]]="&lt;5",2.5,IF(CentrepointSourced[[#This Row],[Presented HS]]="&lt;10",5,VALUE(TRIM(CentrepointSourced[[#This Row],[Presented HS]])))))</f>
        <v>11</v>
      </c>
      <c r="U461" s="43">
        <f>IF(TRIM(CentrepointSourced[[#This Row],[Assessed HS]])="",0,IF(CentrepointSourced[[#This Row],[Assessed HS]]="&lt;5",2.5,IF(CentrepointSourced[[#This Row],[Assessed HS]]="&lt;10",5,VALUE(TRIM(CentrepointSourced[[#This Row],[Assessed HS]])))))</f>
        <v>1</v>
      </c>
      <c r="V461" s="43">
        <f>IF(TRIM(CentrepointSourced[[#This Row],[Presented CS]])="",0,IF(CentrepointSourced[[#This Row],[Presented CS]]="&lt;5",2.5,IF(CentrepointSourced[[#This Row],[Presented CS]]="&lt;10",5,VALUE(TRIM(CentrepointSourced[[#This Row],[Presented CS]])))))</f>
        <v>0</v>
      </c>
      <c r="W461" s="43">
        <f>IF(TRIM(CentrepointSourced[[#This Row],[Assessed CS]])="",0,IF(CentrepointSourced[[#This Row],[Assessed CS]]="&lt;5",2.5,IF(CentrepointSourced[[#This Row],[Assessed CS]]="&lt;10",5,VALUE(TRIM(CentrepointSourced[[#This Row],[Assessed CS]])))))</f>
        <v>0</v>
      </c>
      <c r="X461" s="106">
        <f>IF(CentrepointSourced[[#This Row],[Age]]="16-17",CentrepointSourced[[#This Row],[Presented HS DQ]],0)</f>
        <v>11</v>
      </c>
      <c r="Y461" s="106">
        <f>IF(CentrepointSourced[[#This Row],[Age]]="16-24",CentrepointSourced[[#This Row],[Presented HS DQ]],0)</f>
        <v>0</v>
      </c>
      <c r="Z461" s="106">
        <f>IF(CentrepointSourced[[#This Row],[Age]]="18-24",CentrepointSourced[[#This Row],[Presented HS DQ]],0)</f>
        <v>0</v>
      </c>
      <c r="AA461" s="106">
        <f>IF(CentrepointSourced[[#This Row],[Age]]="16-17",CentrepointSourced[[#This Row],[Presented CS DQ]],0)</f>
        <v>0</v>
      </c>
      <c r="AB461" s="106">
        <f>IF(CentrepointSourced[[#This Row],[Age]]="16-24",CentrepointSourced[[#This Row],[Presented CS DQ]],0)</f>
        <v>0</v>
      </c>
      <c r="AC461" s="106">
        <f>IF(CentrepointSourced[[#This Row],[Age]]="18-24",CentrepointSourced[[#This Row],[Presented CS DQ]],0)</f>
        <v>0</v>
      </c>
      <c r="AD461" s="107">
        <f>IF(CentrepointSourced[[#This Row],[Age]]="16-17",CentrepointSourced[[#This Row],[Assessed HS DQ]],0)</f>
        <v>1</v>
      </c>
      <c r="AE461" s="107">
        <f>IF(CentrepointSourced[[#This Row],[Age]]="16-24",CentrepointSourced[[#This Row],[Assessed HS DQ]],0)</f>
        <v>0</v>
      </c>
      <c r="AF461" s="107">
        <f>IF(CentrepointSourced[[#This Row],[Age]]="18-24",CentrepointSourced[[#This Row],[Assessed HS DQ]],0)</f>
        <v>0</v>
      </c>
      <c r="AG461" s="107">
        <f>IF(CentrepointSourced[[#This Row],[Age]]="16-17",CentrepointSourced[[#This Row],[Assessed CS DQ]],0)</f>
        <v>0</v>
      </c>
      <c r="AH461" s="107">
        <f>IF(CentrepointSourced[[#This Row],[Age]]="16-24",CentrepointSourced[[#This Row],[Assessed CS DQ]],0)</f>
        <v>0</v>
      </c>
      <c r="AI461" s="107">
        <f>IF(CentrepointSourced[[#This Row],[Age]]="18-24",CentrepointSourced[[#This Row],[Assessed CS DQ]],0)</f>
        <v>0</v>
      </c>
    </row>
    <row r="462" spans="1:35" customFormat="1" ht="13.5" customHeight="1">
      <c r="A462" s="45" t="s">
        <v>40</v>
      </c>
      <c r="B462" s="62" t="s">
        <v>113</v>
      </c>
      <c r="C462" s="45" t="s">
        <v>42</v>
      </c>
      <c r="D462" s="62"/>
      <c r="E462" s="67">
        <v>2013</v>
      </c>
      <c r="F462" s="67" t="s">
        <v>26</v>
      </c>
      <c r="G462" s="67"/>
      <c r="H462" s="68">
        <v>10</v>
      </c>
      <c r="I462" s="67">
        <v>3</v>
      </c>
      <c r="J462" s="45"/>
      <c r="K462" s="45"/>
      <c r="L462" s="45"/>
      <c r="M462" s="45"/>
      <c r="N462" s="45"/>
      <c r="O462" s="45"/>
      <c r="P462" s="45"/>
      <c r="Q462" s="43" t="str">
        <f>IF(CentrepointSourced[[#This Row],[Country]]="Northern Ireland","Northern Ireland",IFERROR(VLOOKUP(CentrepointSourced[[#This Row],[Local Authority]],LKP_LANameDQ[],2,FALSE),CentrepointSourced[[#This Row],[Local Authority]]))</f>
        <v>Harborough</v>
      </c>
      <c r="R462" s="43" t="str">
        <f>IF(CentrepointSourced[[#This Row],[LA type]]="County","",INDEX(ConsolGeog[lad14cd],MATCH(CentrepointSourced[[#This Row],[Local Authority DQ]],ConsolGeog[la_name],0)))</f>
        <v>E07000131</v>
      </c>
      <c r="S462" s="43" t="str">
        <f>IF(OR(CentrepointSourced[[#This Row],[Country]]="Northern Ireland",CentrepointSourced[[#This Row],[Country]]="Scotland",CentrepointSourced[[#This Row],[Country]]="Wales"),"Local Authority",CentrepointSourced[[#This Row],[LA type]])</f>
        <v>District</v>
      </c>
      <c r="T462" s="43">
        <f>IF(TRIM(CentrepointSourced[[#This Row],[Presented HS]])="",0,IF(CentrepointSourced[[#This Row],[Presented HS]]="&lt;5",2.5,IF(CentrepointSourced[[#This Row],[Presented HS]]="&lt;10",5,VALUE(TRIM(CentrepointSourced[[#This Row],[Presented HS]])))))</f>
        <v>0</v>
      </c>
      <c r="U462" s="43">
        <f>IF(TRIM(CentrepointSourced[[#This Row],[Assessed HS]])="",0,IF(CentrepointSourced[[#This Row],[Assessed HS]]="&lt;5",2.5,IF(CentrepointSourced[[#This Row],[Assessed HS]]="&lt;10",5,VALUE(TRIM(CentrepointSourced[[#This Row],[Assessed HS]])))))</f>
        <v>10</v>
      </c>
      <c r="V462" s="43">
        <f>IF(TRIM(CentrepointSourced[[#This Row],[Presented CS]])="",0,IF(CentrepointSourced[[#This Row],[Presented CS]]="&lt;5",2.5,IF(CentrepointSourced[[#This Row],[Presented CS]]="&lt;10",5,VALUE(TRIM(CentrepointSourced[[#This Row],[Presented CS]])))))</f>
        <v>0</v>
      </c>
      <c r="W462" s="43">
        <f>IF(TRIM(CentrepointSourced[[#This Row],[Assessed CS]])="",0,IF(CentrepointSourced[[#This Row],[Assessed CS]]="&lt;5",2.5,IF(CentrepointSourced[[#This Row],[Assessed CS]]="&lt;10",5,VALUE(TRIM(CentrepointSourced[[#This Row],[Assessed CS]])))))</f>
        <v>0</v>
      </c>
      <c r="X462" s="106">
        <f>IF(CentrepointSourced[[#This Row],[Age]]="16-17",CentrepointSourced[[#This Row],[Presented HS DQ]],0)</f>
        <v>0</v>
      </c>
      <c r="Y462" s="106">
        <f>IF(CentrepointSourced[[#This Row],[Age]]="16-24",CentrepointSourced[[#This Row],[Presented HS DQ]],0)</f>
        <v>0</v>
      </c>
      <c r="Z462" s="106">
        <f>IF(CentrepointSourced[[#This Row],[Age]]="18-24",CentrepointSourced[[#This Row],[Presented HS DQ]],0)</f>
        <v>0</v>
      </c>
      <c r="AA462" s="106">
        <f>IF(CentrepointSourced[[#This Row],[Age]]="16-17",CentrepointSourced[[#This Row],[Presented CS DQ]],0)</f>
        <v>0</v>
      </c>
      <c r="AB462" s="106">
        <f>IF(CentrepointSourced[[#This Row],[Age]]="16-24",CentrepointSourced[[#This Row],[Presented CS DQ]],0)</f>
        <v>0</v>
      </c>
      <c r="AC462" s="106">
        <f>IF(CentrepointSourced[[#This Row],[Age]]="18-24",CentrepointSourced[[#This Row],[Presented CS DQ]],0)</f>
        <v>0</v>
      </c>
      <c r="AD462" s="107">
        <f>IF(CentrepointSourced[[#This Row],[Age]]="16-17",CentrepointSourced[[#This Row],[Assessed HS DQ]],0)</f>
        <v>0</v>
      </c>
      <c r="AE462" s="107">
        <f>IF(CentrepointSourced[[#This Row],[Age]]="16-24",CentrepointSourced[[#This Row],[Assessed HS DQ]],0)</f>
        <v>0</v>
      </c>
      <c r="AF462" s="107">
        <f>IF(CentrepointSourced[[#This Row],[Age]]="18-24",CentrepointSourced[[#This Row],[Assessed HS DQ]],0)</f>
        <v>10</v>
      </c>
      <c r="AG462" s="107">
        <f>IF(CentrepointSourced[[#This Row],[Age]]="16-17",CentrepointSourced[[#This Row],[Assessed CS DQ]],0)</f>
        <v>0</v>
      </c>
      <c r="AH462" s="107">
        <f>IF(CentrepointSourced[[#This Row],[Age]]="16-24",CentrepointSourced[[#This Row],[Assessed CS DQ]],0)</f>
        <v>0</v>
      </c>
      <c r="AI462" s="107">
        <f>IF(CentrepointSourced[[#This Row],[Age]]="18-24",CentrepointSourced[[#This Row],[Assessed CS DQ]],0)</f>
        <v>0</v>
      </c>
    </row>
    <row r="463" spans="1:35" customFormat="1" ht="13.5" customHeight="1">
      <c r="A463" s="45" t="s">
        <v>40</v>
      </c>
      <c r="B463" s="62" t="s">
        <v>113</v>
      </c>
      <c r="C463" s="45" t="s">
        <v>42</v>
      </c>
      <c r="D463" s="62"/>
      <c r="E463" s="67">
        <v>2014</v>
      </c>
      <c r="F463" s="67" t="s">
        <v>25</v>
      </c>
      <c r="G463" s="67">
        <v>15</v>
      </c>
      <c r="H463" s="68">
        <v>0</v>
      </c>
      <c r="I463" s="67"/>
      <c r="J463" s="45"/>
      <c r="K463" s="45"/>
      <c r="L463" s="45"/>
      <c r="M463" s="45"/>
      <c r="N463" s="45"/>
      <c r="O463" s="45"/>
      <c r="P463" s="45"/>
      <c r="Q463" s="43" t="str">
        <f>IF(CentrepointSourced[[#This Row],[Country]]="Northern Ireland","Northern Ireland",IFERROR(VLOOKUP(CentrepointSourced[[#This Row],[Local Authority]],LKP_LANameDQ[],2,FALSE),CentrepointSourced[[#This Row],[Local Authority]]))</f>
        <v>Harborough</v>
      </c>
      <c r="R463" s="43" t="str">
        <f>IF(CentrepointSourced[[#This Row],[LA type]]="County","",INDEX(ConsolGeog[lad14cd],MATCH(CentrepointSourced[[#This Row],[Local Authority DQ]],ConsolGeog[la_name],0)))</f>
        <v>E07000131</v>
      </c>
      <c r="S463" s="43" t="str">
        <f>IF(OR(CentrepointSourced[[#This Row],[Country]]="Northern Ireland",CentrepointSourced[[#This Row],[Country]]="Scotland",CentrepointSourced[[#This Row],[Country]]="Wales"),"Local Authority",CentrepointSourced[[#This Row],[LA type]])</f>
        <v>District</v>
      </c>
      <c r="T463" s="43">
        <f>IF(TRIM(CentrepointSourced[[#This Row],[Presented HS]])="",0,IF(CentrepointSourced[[#This Row],[Presented HS]]="&lt;5",2.5,IF(CentrepointSourced[[#This Row],[Presented HS]]="&lt;10",5,VALUE(TRIM(CentrepointSourced[[#This Row],[Presented HS]])))))</f>
        <v>15</v>
      </c>
      <c r="U463" s="43">
        <f>IF(TRIM(CentrepointSourced[[#This Row],[Assessed HS]])="",0,IF(CentrepointSourced[[#This Row],[Assessed HS]]="&lt;5",2.5,IF(CentrepointSourced[[#This Row],[Assessed HS]]="&lt;10",5,VALUE(TRIM(CentrepointSourced[[#This Row],[Assessed HS]])))))</f>
        <v>0</v>
      </c>
      <c r="V463" s="43">
        <f>IF(TRIM(CentrepointSourced[[#This Row],[Presented CS]])="",0,IF(CentrepointSourced[[#This Row],[Presented CS]]="&lt;5",2.5,IF(CentrepointSourced[[#This Row],[Presented CS]]="&lt;10",5,VALUE(TRIM(CentrepointSourced[[#This Row],[Presented CS]])))))</f>
        <v>0</v>
      </c>
      <c r="W463" s="43">
        <f>IF(TRIM(CentrepointSourced[[#This Row],[Assessed CS]])="",0,IF(CentrepointSourced[[#This Row],[Assessed CS]]="&lt;5",2.5,IF(CentrepointSourced[[#This Row],[Assessed CS]]="&lt;10",5,VALUE(TRIM(CentrepointSourced[[#This Row],[Assessed CS]])))))</f>
        <v>0</v>
      </c>
      <c r="X463" s="106">
        <f>IF(CentrepointSourced[[#This Row],[Age]]="16-17",CentrepointSourced[[#This Row],[Presented HS DQ]],0)</f>
        <v>15</v>
      </c>
      <c r="Y463" s="106">
        <f>IF(CentrepointSourced[[#This Row],[Age]]="16-24",CentrepointSourced[[#This Row],[Presented HS DQ]],0)</f>
        <v>0</v>
      </c>
      <c r="Z463" s="106">
        <f>IF(CentrepointSourced[[#This Row],[Age]]="18-24",CentrepointSourced[[#This Row],[Presented HS DQ]],0)</f>
        <v>0</v>
      </c>
      <c r="AA463" s="106">
        <f>IF(CentrepointSourced[[#This Row],[Age]]="16-17",CentrepointSourced[[#This Row],[Presented CS DQ]],0)</f>
        <v>0</v>
      </c>
      <c r="AB463" s="106">
        <f>IF(CentrepointSourced[[#This Row],[Age]]="16-24",CentrepointSourced[[#This Row],[Presented CS DQ]],0)</f>
        <v>0</v>
      </c>
      <c r="AC463" s="106">
        <f>IF(CentrepointSourced[[#This Row],[Age]]="18-24",CentrepointSourced[[#This Row],[Presented CS DQ]],0)</f>
        <v>0</v>
      </c>
      <c r="AD463" s="107">
        <f>IF(CentrepointSourced[[#This Row],[Age]]="16-17",CentrepointSourced[[#This Row],[Assessed HS DQ]],0)</f>
        <v>0</v>
      </c>
      <c r="AE463" s="107">
        <f>IF(CentrepointSourced[[#This Row],[Age]]="16-24",CentrepointSourced[[#This Row],[Assessed HS DQ]],0)</f>
        <v>0</v>
      </c>
      <c r="AF463" s="107">
        <f>IF(CentrepointSourced[[#This Row],[Age]]="18-24",CentrepointSourced[[#This Row],[Assessed HS DQ]],0)</f>
        <v>0</v>
      </c>
      <c r="AG463" s="107">
        <f>IF(CentrepointSourced[[#This Row],[Age]]="16-17",CentrepointSourced[[#This Row],[Assessed CS DQ]],0)</f>
        <v>0</v>
      </c>
      <c r="AH463" s="107">
        <f>IF(CentrepointSourced[[#This Row],[Age]]="16-24",CentrepointSourced[[#This Row],[Assessed CS DQ]],0)</f>
        <v>0</v>
      </c>
      <c r="AI463" s="107">
        <f>IF(CentrepointSourced[[#This Row],[Age]]="18-24",CentrepointSourced[[#This Row],[Assessed CS DQ]],0)</f>
        <v>0</v>
      </c>
    </row>
    <row r="464" spans="1:35" customFormat="1" ht="13.5" customHeight="1">
      <c r="A464" s="45" t="s">
        <v>40</v>
      </c>
      <c r="B464" s="62" t="s">
        <v>113</v>
      </c>
      <c r="C464" s="45" t="s">
        <v>42</v>
      </c>
      <c r="D464" s="62"/>
      <c r="E464" s="67">
        <v>2014</v>
      </c>
      <c r="F464" s="67" t="s">
        <v>26</v>
      </c>
      <c r="G464" s="67">
        <v>119</v>
      </c>
      <c r="H464" s="68">
        <v>11</v>
      </c>
      <c r="I464" s="67">
        <v>5</v>
      </c>
      <c r="J464" s="45"/>
      <c r="K464" s="45"/>
      <c r="L464" s="45"/>
      <c r="M464" s="45"/>
      <c r="N464" s="45"/>
      <c r="O464" s="45"/>
      <c r="P464" s="45"/>
      <c r="Q464" s="43" t="str">
        <f>IF(CentrepointSourced[[#This Row],[Country]]="Northern Ireland","Northern Ireland",IFERROR(VLOOKUP(CentrepointSourced[[#This Row],[Local Authority]],LKP_LANameDQ[],2,FALSE),CentrepointSourced[[#This Row],[Local Authority]]))</f>
        <v>Harborough</v>
      </c>
      <c r="R464" s="43" t="str">
        <f>IF(CentrepointSourced[[#This Row],[LA type]]="County","",INDEX(ConsolGeog[lad14cd],MATCH(CentrepointSourced[[#This Row],[Local Authority DQ]],ConsolGeog[la_name],0)))</f>
        <v>E07000131</v>
      </c>
      <c r="S464" s="43" t="str">
        <f>IF(OR(CentrepointSourced[[#This Row],[Country]]="Northern Ireland",CentrepointSourced[[#This Row],[Country]]="Scotland",CentrepointSourced[[#This Row],[Country]]="Wales"),"Local Authority",CentrepointSourced[[#This Row],[LA type]])</f>
        <v>District</v>
      </c>
      <c r="T464" s="43">
        <f>IF(TRIM(CentrepointSourced[[#This Row],[Presented HS]])="",0,IF(CentrepointSourced[[#This Row],[Presented HS]]="&lt;5",2.5,IF(CentrepointSourced[[#This Row],[Presented HS]]="&lt;10",5,VALUE(TRIM(CentrepointSourced[[#This Row],[Presented HS]])))))</f>
        <v>119</v>
      </c>
      <c r="U464" s="43">
        <f>IF(TRIM(CentrepointSourced[[#This Row],[Assessed HS]])="",0,IF(CentrepointSourced[[#This Row],[Assessed HS]]="&lt;5",2.5,IF(CentrepointSourced[[#This Row],[Assessed HS]]="&lt;10",5,VALUE(TRIM(CentrepointSourced[[#This Row],[Assessed HS]])))))</f>
        <v>11</v>
      </c>
      <c r="V464" s="43">
        <f>IF(TRIM(CentrepointSourced[[#This Row],[Presented CS]])="",0,IF(CentrepointSourced[[#This Row],[Presented CS]]="&lt;5",2.5,IF(CentrepointSourced[[#This Row],[Presented CS]]="&lt;10",5,VALUE(TRIM(CentrepointSourced[[#This Row],[Presented CS]])))))</f>
        <v>0</v>
      </c>
      <c r="W464" s="43">
        <f>IF(TRIM(CentrepointSourced[[#This Row],[Assessed CS]])="",0,IF(CentrepointSourced[[#This Row],[Assessed CS]]="&lt;5",2.5,IF(CentrepointSourced[[#This Row],[Assessed CS]]="&lt;10",5,VALUE(TRIM(CentrepointSourced[[#This Row],[Assessed CS]])))))</f>
        <v>0</v>
      </c>
      <c r="X464" s="106">
        <f>IF(CentrepointSourced[[#This Row],[Age]]="16-17",CentrepointSourced[[#This Row],[Presented HS DQ]],0)</f>
        <v>0</v>
      </c>
      <c r="Y464" s="106">
        <f>IF(CentrepointSourced[[#This Row],[Age]]="16-24",CentrepointSourced[[#This Row],[Presented HS DQ]],0)</f>
        <v>0</v>
      </c>
      <c r="Z464" s="106">
        <f>IF(CentrepointSourced[[#This Row],[Age]]="18-24",CentrepointSourced[[#This Row],[Presented HS DQ]],0)</f>
        <v>119</v>
      </c>
      <c r="AA464" s="106">
        <f>IF(CentrepointSourced[[#This Row],[Age]]="16-17",CentrepointSourced[[#This Row],[Presented CS DQ]],0)</f>
        <v>0</v>
      </c>
      <c r="AB464" s="106">
        <f>IF(CentrepointSourced[[#This Row],[Age]]="16-24",CentrepointSourced[[#This Row],[Presented CS DQ]],0)</f>
        <v>0</v>
      </c>
      <c r="AC464" s="106">
        <f>IF(CentrepointSourced[[#This Row],[Age]]="18-24",CentrepointSourced[[#This Row],[Presented CS DQ]],0)</f>
        <v>0</v>
      </c>
      <c r="AD464" s="107">
        <f>IF(CentrepointSourced[[#This Row],[Age]]="16-17",CentrepointSourced[[#This Row],[Assessed HS DQ]],0)</f>
        <v>0</v>
      </c>
      <c r="AE464" s="107">
        <f>IF(CentrepointSourced[[#This Row],[Age]]="16-24",CentrepointSourced[[#This Row],[Assessed HS DQ]],0)</f>
        <v>0</v>
      </c>
      <c r="AF464" s="107">
        <f>IF(CentrepointSourced[[#This Row],[Age]]="18-24",CentrepointSourced[[#This Row],[Assessed HS DQ]],0)</f>
        <v>11</v>
      </c>
      <c r="AG464" s="107">
        <f>IF(CentrepointSourced[[#This Row],[Age]]="16-17",CentrepointSourced[[#This Row],[Assessed CS DQ]],0)</f>
        <v>0</v>
      </c>
      <c r="AH464" s="107">
        <f>IF(CentrepointSourced[[#This Row],[Age]]="16-24",CentrepointSourced[[#This Row],[Assessed CS DQ]],0)</f>
        <v>0</v>
      </c>
      <c r="AI464" s="107">
        <f>IF(CentrepointSourced[[#This Row],[Age]]="18-24",CentrepointSourced[[#This Row],[Assessed CS DQ]],0)</f>
        <v>0</v>
      </c>
    </row>
    <row r="465" spans="1:35" customFormat="1" ht="13.5" customHeight="1">
      <c r="A465" s="45" t="s">
        <v>40</v>
      </c>
      <c r="B465" s="45" t="s">
        <v>207</v>
      </c>
      <c r="C465" s="45" t="s">
        <v>165</v>
      </c>
      <c r="D465" s="45"/>
      <c r="E465" s="67">
        <v>2012</v>
      </c>
      <c r="F465" s="67" t="s">
        <v>25</v>
      </c>
      <c r="G465" s="67">
        <v>19</v>
      </c>
      <c r="H465" s="68">
        <v>67</v>
      </c>
      <c r="I465" s="67">
        <v>50</v>
      </c>
      <c r="J465" s="45"/>
      <c r="K465" s="67"/>
      <c r="L465" s="67"/>
      <c r="M465" s="67"/>
      <c r="N465" s="67"/>
      <c r="O465" s="67"/>
      <c r="P465" s="67"/>
      <c r="Q465" s="43" t="str">
        <f>IF(CentrepointSourced[[#This Row],[Country]]="Northern Ireland","Northern Ireland",IFERROR(VLOOKUP(CentrepointSourced[[#This Row],[Local Authority]],LKP_LANameDQ[],2,FALSE),CentrepointSourced[[#This Row],[Local Authority]]))</f>
        <v>Haringey</v>
      </c>
      <c r="R465" s="43" t="str">
        <f>IF(CentrepointSourced[[#This Row],[LA type]]="County","",INDEX(ConsolGeog[lad14cd],MATCH(CentrepointSourced[[#This Row],[Local Authority DQ]],ConsolGeog[la_name],0)))</f>
        <v>E09000014</v>
      </c>
      <c r="S465" s="43" t="str">
        <f>IF(OR(CentrepointSourced[[#This Row],[Country]]="Northern Ireland",CentrepointSourced[[#This Row],[Country]]="Scotland",CentrepointSourced[[#This Row],[Country]]="Wales"),"Local Authority",CentrepointSourced[[#This Row],[LA type]])</f>
        <v>Unitary</v>
      </c>
      <c r="T465" s="43">
        <f>IF(TRIM(CentrepointSourced[[#This Row],[Presented HS]])="",0,IF(CentrepointSourced[[#This Row],[Presented HS]]="&lt;5",2.5,IF(CentrepointSourced[[#This Row],[Presented HS]]="&lt;10",5,VALUE(TRIM(CentrepointSourced[[#This Row],[Presented HS]])))))</f>
        <v>19</v>
      </c>
      <c r="U465" s="43">
        <f>IF(TRIM(CentrepointSourced[[#This Row],[Assessed HS]])="",0,IF(CentrepointSourced[[#This Row],[Assessed HS]]="&lt;5",2.5,IF(CentrepointSourced[[#This Row],[Assessed HS]]="&lt;10",5,VALUE(TRIM(CentrepointSourced[[#This Row],[Assessed HS]])))))</f>
        <v>67</v>
      </c>
      <c r="V465" s="43">
        <f>IF(TRIM(CentrepointSourced[[#This Row],[Presented CS]])="",0,IF(CentrepointSourced[[#This Row],[Presented CS]]="&lt;5",2.5,IF(CentrepointSourced[[#This Row],[Presented CS]]="&lt;10",5,VALUE(TRIM(CentrepointSourced[[#This Row],[Presented CS]])))))</f>
        <v>0</v>
      </c>
      <c r="W465" s="43">
        <f>IF(TRIM(CentrepointSourced[[#This Row],[Assessed CS]])="",0,IF(CentrepointSourced[[#This Row],[Assessed CS]]="&lt;5",2.5,IF(CentrepointSourced[[#This Row],[Assessed CS]]="&lt;10",5,VALUE(TRIM(CentrepointSourced[[#This Row],[Assessed CS]])))))</f>
        <v>0</v>
      </c>
      <c r="X465" s="106">
        <f>IF(CentrepointSourced[[#This Row],[Age]]="16-17",CentrepointSourced[[#This Row],[Presented HS DQ]],0)</f>
        <v>19</v>
      </c>
      <c r="Y465" s="106">
        <f>IF(CentrepointSourced[[#This Row],[Age]]="16-24",CentrepointSourced[[#This Row],[Presented HS DQ]],0)</f>
        <v>0</v>
      </c>
      <c r="Z465" s="106">
        <f>IF(CentrepointSourced[[#This Row],[Age]]="18-24",CentrepointSourced[[#This Row],[Presented HS DQ]],0)</f>
        <v>0</v>
      </c>
      <c r="AA465" s="106">
        <f>IF(CentrepointSourced[[#This Row],[Age]]="16-17",CentrepointSourced[[#This Row],[Presented CS DQ]],0)</f>
        <v>0</v>
      </c>
      <c r="AB465" s="106">
        <f>IF(CentrepointSourced[[#This Row],[Age]]="16-24",CentrepointSourced[[#This Row],[Presented CS DQ]],0)</f>
        <v>0</v>
      </c>
      <c r="AC465" s="106">
        <f>IF(CentrepointSourced[[#This Row],[Age]]="18-24",CentrepointSourced[[#This Row],[Presented CS DQ]],0)</f>
        <v>0</v>
      </c>
      <c r="AD465" s="107">
        <f>IF(CentrepointSourced[[#This Row],[Age]]="16-17",CentrepointSourced[[#This Row],[Assessed HS DQ]],0)</f>
        <v>67</v>
      </c>
      <c r="AE465" s="107">
        <f>IF(CentrepointSourced[[#This Row],[Age]]="16-24",CentrepointSourced[[#This Row],[Assessed HS DQ]],0)</f>
        <v>0</v>
      </c>
      <c r="AF465" s="107">
        <f>IF(CentrepointSourced[[#This Row],[Age]]="18-24",CentrepointSourced[[#This Row],[Assessed HS DQ]],0)</f>
        <v>0</v>
      </c>
      <c r="AG465" s="107">
        <f>IF(CentrepointSourced[[#This Row],[Age]]="16-17",CentrepointSourced[[#This Row],[Assessed CS DQ]],0)</f>
        <v>0</v>
      </c>
      <c r="AH465" s="107">
        <f>IF(CentrepointSourced[[#This Row],[Age]]="16-24",CentrepointSourced[[#This Row],[Assessed CS DQ]],0)</f>
        <v>0</v>
      </c>
      <c r="AI465" s="107">
        <f>IF(CentrepointSourced[[#This Row],[Age]]="18-24",CentrepointSourced[[#This Row],[Assessed CS DQ]],0)</f>
        <v>0</v>
      </c>
    </row>
    <row r="466" spans="1:35" customFormat="1" ht="13.5" customHeight="1">
      <c r="A466" s="45" t="s">
        <v>40</v>
      </c>
      <c r="B466" s="45" t="s">
        <v>207</v>
      </c>
      <c r="C466" s="45" t="s">
        <v>165</v>
      </c>
      <c r="D466" s="45"/>
      <c r="E466" s="67">
        <v>2012</v>
      </c>
      <c r="F466" s="67" t="s">
        <v>26</v>
      </c>
      <c r="G466" s="67">
        <v>457</v>
      </c>
      <c r="H466" s="68">
        <v>234</v>
      </c>
      <c r="I466" s="67">
        <v>153</v>
      </c>
      <c r="J466" s="45"/>
      <c r="K466" s="67"/>
      <c r="L466" s="67"/>
      <c r="M466" s="67"/>
      <c r="N466" s="67"/>
      <c r="O466" s="67"/>
      <c r="P466" s="67"/>
      <c r="Q466" s="41" t="str">
        <f>IF(CentrepointSourced[[#This Row],[Country]]="Northern Ireland","Northern Ireland",IFERROR(VLOOKUP(CentrepointSourced[[#This Row],[Local Authority]],LKP_LANameDQ[],2,FALSE),CentrepointSourced[[#This Row],[Local Authority]]))</f>
        <v>Haringey</v>
      </c>
      <c r="R466" s="41" t="str">
        <f>IF(CentrepointSourced[[#This Row],[LA type]]="County","",INDEX(ConsolGeog[lad14cd],MATCH(CentrepointSourced[[#This Row],[Local Authority DQ]],ConsolGeog[la_name],0)))</f>
        <v>E09000014</v>
      </c>
      <c r="S466" s="41" t="str">
        <f>IF(OR(CentrepointSourced[[#This Row],[Country]]="Northern Ireland",CentrepointSourced[[#This Row],[Country]]="Scotland",CentrepointSourced[[#This Row],[Country]]="Wales"),"Local Authority",CentrepointSourced[[#This Row],[LA type]])</f>
        <v>Unitary</v>
      </c>
      <c r="T466" s="41">
        <f>IF(TRIM(CentrepointSourced[[#This Row],[Presented HS]])="",0,IF(CentrepointSourced[[#This Row],[Presented HS]]="&lt;5",2.5,IF(CentrepointSourced[[#This Row],[Presented HS]]="&lt;10",5,VALUE(TRIM(CentrepointSourced[[#This Row],[Presented HS]])))))</f>
        <v>457</v>
      </c>
      <c r="U466" s="41">
        <f>IF(TRIM(CentrepointSourced[[#This Row],[Assessed HS]])="",0,IF(CentrepointSourced[[#This Row],[Assessed HS]]="&lt;5",2.5,IF(CentrepointSourced[[#This Row],[Assessed HS]]="&lt;10",5,VALUE(TRIM(CentrepointSourced[[#This Row],[Assessed HS]])))))</f>
        <v>234</v>
      </c>
      <c r="V466" s="41">
        <f>IF(TRIM(CentrepointSourced[[#This Row],[Presented CS]])="",0,IF(CentrepointSourced[[#This Row],[Presented CS]]="&lt;5",2.5,IF(CentrepointSourced[[#This Row],[Presented CS]]="&lt;10",5,VALUE(TRIM(CentrepointSourced[[#This Row],[Presented CS]])))))</f>
        <v>0</v>
      </c>
      <c r="W466" s="41">
        <f>IF(TRIM(CentrepointSourced[[#This Row],[Assessed CS]])="",0,IF(CentrepointSourced[[#This Row],[Assessed CS]]="&lt;5",2.5,IF(CentrepointSourced[[#This Row],[Assessed CS]]="&lt;10",5,VALUE(TRIM(CentrepointSourced[[#This Row],[Assessed CS]])))))</f>
        <v>0</v>
      </c>
      <c r="X466" s="106">
        <f>IF(CentrepointSourced[[#This Row],[Age]]="16-17",CentrepointSourced[[#This Row],[Presented HS DQ]],0)</f>
        <v>0</v>
      </c>
      <c r="Y466" s="106">
        <f>IF(CentrepointSourced[[#This Row],[Age]]="16-24",CentrepointSourced[[#This Row],[Presented HS DQ]],0)</f>
        <v>0</v>
      </c>
      <c r="Z466" s="106">
        <f>IF(CentrepointSourced[[#This Row],[Age]]="18-24",CentrepointSourced[[#This Row],[Presented HS DQ]],0)</f>
        <v>457</v>
      </c>
      <c r="AA466" s="106">
        <f>IF(CentrepointSourced[[#This Row],[Age]]="16-17",CentrepointSourced[[#This Row],[Presented CS DQ]],0)</f>
        <v>0</v>
      </c>
      <c r="AB466" s="106">
        <f>IF(CentrepointSourced[[#This Row],[Age]]="16-24",CentrepointSourced[[#This Row],[Presented CS DQ]],0)</f>
        <v>0</v>
      </c>
      <c r="AC466" s="106">
        <f>IF(CentrepointSourced[[#This Row],[Age]]="18-24",CentrepointSourced[[#This Row],[Presented CS DQ]],0)</f>
        <v>0</v>
      </c>
      <c r="AD466" s="107">
        <f>IF(CentrepointSourced[[#This Row],[Age]]="16-17",CentrepointSourced[[#This Row],[Assessed HS DQ]],0)</f>
        <v>0</v>
      </c>
      <c r="AE466" s="107">
        <f>IF(CentrepointSourced[[#This Row],[Age]]="16-24",CentrepointSourced[[#This Row],[Assessed HS DQ]],0)</f>
        <v>0</v>
      </c>
      <c r="AF466" s="107">
        <f>IF(CentrepointSourced[[#This Row],[Age]]="18-24",CentrepointSourced[[#This Row],[Assessed HS DQ]],0)</f>
        <v>234</v>
      </c>
      <c r="AG466" s="107">
        <f>IF(CentrepointSourced[[#This Row],[Age]]="16-17",CentrepointSourced[[#This Row],[Assessed CS DQ]],0)</f>
        <v>0</v>
      </c>
      <c r="AH466" s="107">
        <f>IF(CentrepointSourced[[#This Row],[Age]]="16-24",CentrepointSourced[[#This Row],[Assessed CS DQ]],0)</f>
        <v>0</v>
      </c>
      <c r="AI466" s="107">
        <f>IF(CentrepointSourced[[#This Row],[Age]]="18-24",CentrepointSourced[[#This Row],[Assessed CS DQ]],0)</f>
        <v>0</v>
      </c>
    </row>
    <row r="467" spans="1:35" customFormat="1" ht="13.5" customHeight="1">
      <c r="A467" s="45" t="s">
        <v>40</v>
      </c>
      <c r="B467" s="45" t="s">
        <v>207</v>
      </c>
      <c r="C467" s="45" t="s">
        <v>165</v>
      </c>
      <c r="D467" s="45"/>
      <c r="E467" s="67">
        <v>2012</v>
      </c>
      <c r="F467" s="75" t="s">
        <v>53</v>
      </c>
      <c r="G467" s="67"/>
      <c r="H467" s="68"/>
      <c r="I467" s="67"/>
      <c r="J467" s="45"/>
      <c r="K467" s="67"/>
      <c r="L467" s="67"/>
      <c r="M467" s="67"/>
      <c r="N467" s="67"/>
      <c r="O467" s="67"/>
      <c r="P467" s="67"/>
      <c r="Q467" s="41" t="str">
        <f>IF(CentrepointSourced[[#This Row],[Country]]="Northern Ireland","Northern Ireland",IFERROR(VLOOKUP(CentrepointSourced[[#This Row],[Local Authority]],LKP_LANameDQ[],2,FALSE),CentrepointSourced[[#This Row],[Local Authority]]))</f>
        <v>Haringey</v>
      </c>
      <c r="R467" s="41" t="str">
        <f>IF(CentrepointSourced[[#This Row],[LA type]]="County","",INDEX(ConsolGeog[lad14cd],MATCH(CentrepointSourced[[#This Row],[Local Authority DQ]],ConsolGeog[la_name],0)))</f>
        <v>E09000014</v>
      </c>
      <c r="S467" s="41" t="str">
        <f>IF(OR(CentrepointSourced[[#This Row],[Country]]="Northern Ireland",CentrepointSourced[[#This Row],[Country]]="Scotland",CentrepointSourced[[#This Row],[Country]]="Wales"),"Local Authority",CentrepointSourced[[#This Row],[LA type]])</f>
        <v>Unitary</v>
      </c>
      <c r="T467" s="41">
        <f>IF(TRIM(CentrepointSourced[[#This Row],[Presented HS]])="",0,IF(CentrepointSourced[[#This Row],[Presented HS]]="&lt;5",2.5,IF(CentrepointSourced[[#This Row],[Presented HS]]="&lt;10",5,VALUE(TRIM(CentrepointSourced[[#This Row],[Presented HS]])))))</f>
        <v>0</v>
      </c>
      <c r="U467" s="41">
        <f>IF(TRIM(CentrepointSourced[[#This Row],[Assessed HS]])="",0,IF(CentrepointSourced[[#This Row],[Assessed HS]]="&lt;5",2.5,IF(CentrepointSourced[[#This Row],[Assessed HS]]="&lt;10",5,VALUE(TRIM(CentrepointSourced[[#This Row],[Assessed HS]])))))</f>
        <v>0</v>
      </c>
      <c r="V467" s="41">
        <f>IF(TRIM(CentrepointSourced[[#This Row],[Presented CS]])="",0,IF(CentrepointSourced[[#This Row],[Presented CS]]="&lt;5",2.5,IF(CentrepointSourced[[#This Row],[Presented CS]]="&lt;10",5,VALUE(TRIM(CentrepointSourced[[#This Row],[Presented CS]])))))</f>
        <v>0</v>
      </c>
      <c r="W467" s="41">
        <f>IF(TRIM(CentrepointSourced[[#This Row],[Assessed CS]])="",0,IF(CentrepointSourced[[#This Row],[Assessed CS]]="&lt;5",2.5,IF(CentrepointSourced[[#This Row],[Assessed CS]]="&lt;10",5,VALUE(TRIM(CentrepointSourced[[#This Row],[Assessed CS]])))))</f>
        <v>0</v>
      </c>
      <c r="X467" s="106">
        <f>IF(CentrepointSourced[[#This Row],[Age]]="16-17",CentrepointSourced[[#This Row],[Presented HS DQ]],0)</f>
        <v>0</v>
      </c>
      <c r="Y467" s="106">
        <f>IF(CentrepointSourced[[#This Row],[Age]]="16-24",CentrepointSourced[[#This Row],[Presented HS DQ]],0)</f>
        <v>0</v>
      </c>
      <c r="Z467" s="106">
        <f>IF(CentrepointSourced[[#This Row],[Age]]="18-24",CentrepointSourced[[#This Row],[Presented HS DQ]],0)</f>
        <v>0</v>
      </c>
      <c r="AA467" s="106">
        <f>IF(CentrepointSourced[[#This Row],[Age]]="16-17",CentrepointSourced[[#This Row],[Presented CS DQ]],0)</f>
        <v>0</v>
      </c>
      <c r="AB467" s="106">
        <f>IF(CentrepointSourced[[#This Row],[Age]]="16-24",CentrepointSourced[[#This Row],[Presented CS DQ]],0)</f>
        <v>0</v>
      </c>
      <c r="AC467" s="106">
        <f>IF(CentrepointSourced[[#This Row],[Age]]="18-24",CentrepointSourced[[#This Row],[Presented CS DQ]],0)</f>
        <v>0</v>
      </c>
      <c r="AD467" s="107">
        <f>IF(CentrepointSourced[[#This Row],[Age]]="16-17",CentrepointSourced[[#This Row],[Assessed HS DQ]],0)</f>
        <v>0</v>
      </c>
      <c r="AE467" s="107">
        <f>IF(CentrepointSourced[[#This Row],[Age]]="16-24",CentrepointSourced[[#This Row],[Assessed HS DQ]],0)</f>
        <v>0</v>
      </c>
      <c r="AF467" s="107">
        <f>IF(CentrepointSourced[[#This Row],[Age]]="18-24",CentrepointSourced[[#This Row],[Assessed HS DQ]],0)</f>
        <v>0</v>
      </c>
      <c r="AG467" s="107">
        <f>IF(CentrepointSourced[[#This Row],[Age]]="16-17",CentrepointSourced[[#This Row],[Assessed CS DQ]],0)</f>
        <v>0</v>
      </c>
      <c r="AH467" s="107">
        <f>IF(CentrepointSourced[[#This Row],[Age]]="16-24",CentrepointSourced[[#This Row],[Assessed CS DQ]],0)</f>
        <v>0</v>
      </c>
      <c r="AI467" s="107">
        <f>IF(CentrepointSourced[[#This Row],[Age]]="18-24",CentrepointSourced[[#This Row],[Assessed CS DQ]],0)</f>
        <v>0</v>
      </c>
    </row>
    <row r="468" spans="1:35" customFormat="1" ht="13.5" customHeight="1">
      <c r="A468" s="45" t="s">
        <v>40</v>
      </c>
      <c r="B468" s="45" t="s">
        <v>207</v>
      </c>
      <c r="C468" s="45" t="s">
        <v>165</v>
      </c>
      <c r="D468" s="45"/>
      <c r="E468" s="67">
        <v>2013</v>
      </c>
      <c r="F468" s="67" t="s">
        <v>25</v>
      </c>
      <c r="G468" s="67">
        <v>19</v>
      </c>
      <c r="H468" s="68">
        <v>37</v>
      </c>
      <c r="I468" s="67">
        <v>29</v>
      </c>
      <c r="J468" s="45"/>
      <c r="K468" s="67"/>
      <c r="L468" s="67"/>
      <c r="M468" s="67"/>
      <c r="N468" s="67"/>
      <c r="O468" s="67"/>
      <c r="P468" s="67"/>
      <c r="Q468" s="41" t="str">
        <f>IF(CentrepointSourced[[#This Row],[Country]]="Northern Ireland","Northern Ireland",IFERROR(VLOOKUP(CentrepointSourced[[#This Row],[Local Authority]],LKP_LANameDQ[],2,FALSE),CentrepointSourced[[#This Row],[Local Authority]]))</f>
        <v>Haringey</v>
      </c>
      <c r="R468" s="41" t="str">
        <f>IF(CentrepointSourced[[#This Row],[LA type]]="County","",INDEX(ConsolGeog[lad14cd],MATCH(CentrepointSourced[[#This Row],[Local Authority DQ]],ConsolGeog[la_name],0)))</f>
        <v>E09000014</v>
      </c>
      <c r="S468" s="41" t="str">
        <f>IF(OR(CentrepointSourced[[#This Row],[Country]]="Northern Ireland",CentrepointSourced[[#This Row],[Country]]="Scotland",CentrepointSourced[[#This Row],[Country]]="Wales"),"Local Authority",CentrepointSourced[[#This Row],[LA type]])</f>
        <v>Unitary</v>
      </c>
      <c r="T468" s="41">
        <f>IF(TRIM(CentrepointSourced[[#This Row],[Presented HS]])="",0,IF(CentrepointSourced[[#This Row],[Presented HS]]="&lt;5",2.5,IF(CentrepointSourced[[#This Row],[Presented HS]]="&lt;10",5,VALUE(TRIM(CentrepointSourced[[#This Row],[Presented HS]])))))</f>
        <v>19</v>
      </c>
      <c r="U468" s="41">
        <f>IF(TRIM(CentrepointSourced[[#This Row],[Assessed HS]])="",0,IF(CentrepointSourced[[#This Row],[Assessed HS]]="&lt;5",2.5,IF(CentrepointSourced[[#This Row],[Assessed HS]]="&lt;10",5,VALUE(TRIM(CentrepointSourced[[#This Row],[Assessed HS]])))))</f>
        <v>37</v>
      </c>
      <c r="V468" s="41">
        <f>IF(TRIM(CentrepointSourced[[#This Row],[Presented CS]])="",0,IF(CentrepointSourced[[#This Row],[Presented CS]]="&lt;5",2.5,IF(CentrepointSourced[[#This Row],[Presented CS]]="&lt;10",5,VALUE(TRIM(CentrepointSourced[[#This Row],[Presented CS]])))))</f>
        <v>0</v>
      </c>
      <c r="W468" s="41">
        <f>IF(TRIM(CentrepointSourced[[#This Row],[Assessed CS]])="",0,IF(CentrepointSourced[[#This Row],[Assessed CS]]="&lt;5",2.5,IF(CentrepointSourced[[#This Row],[Assessed CS]]="&lt;10",5,VALUE(TRIM(CentrepointSourced[[#This Row],[Assessed CS]])))))</f>
        <v>0</v>
      </c>
      <c r="X468" s="106">
        <f>IF(CentrepointSourced[[#This Row],[Age]]="16-17",CentrepointSourced[[#This Row],[Presented HS DQ]],0)</f>
        <v>19</v>
      </c>
      <c r="Y468" s="106">
        <f>IF(CentrepointSourced[[#This Row],[Age]]="16-24",CentrepointSourced[[#This Row],[Presented HS DQ]],0)</f>
        <v>0</v>
      </c>
      <c r="Z468" s="106">
        <f>IF(CentrepointSourced[[#This Row],[Age]]="18-24",CentrepointSourced[[#This Row],[Presented HS DQ]],0)</f>
        <v>0</v>
      </c>
      <c r="AA468" s="106">
        <f>IF(CentrepointSourced[[#This Row],[Age]]="16-17",CentrepointSourced[[#This Row],[Presented CS DQ]],0)</f>
        <v>0</v>
      </c>
      <c r="AB468" s="106">
        <f>IF(CentrepointSourced[[#This Row],[Age]]="16-24",CentrepointSourced[[#This Row],[Presented CS DQ]],0)</f>
        <v>0</v>
      </c>
      <c r="AC468" s="106">
        <f>IF(CentrepointSourced[[#This Row],[Age]]="18-24",CentrepointSourced[[#This Row],[Presented CS DQ]],0)</f>
        <v>0</v>
      </c>
      <c r="AD468" s="107">
        <f>IF(CentrepointSourced[[#This Row],[Age]]="16-17",CentrepointSourced[[#This Row],[Assessed HS DQ]],0)</f>
        <v>37</v>
      </c>
      <c r="AE468" s="107">
        <f>IF(CentrepointSourced[[#This Row],[Age]]="16-24",CentrepointSourced[[#This Row],[Assessed HS DQ]],0)</f>
        <v>0</v>
      </c>
      <c r="AF468" s="107">
        <f>IF(CentrepointSourced[[#This Row],[Age]]="18-24",CentrepointSourced[[#This Row],[Assessed HS DQ]],0)</f>
        <v>0</v>
      </c>
      <c r="AG468" s="107">
        <f>IF(CentrepointSourced[[#This Row],[Age]]="16-17",CentrepointSourced[[#This Row],[Assessed CS DQ]],0)</f>
        <v>0</v>
      </c>
      <c r="AH468" s="107">
        <f>IF(CentrepointSourced[[#This Row],[Age]]="16-24",CentrepointSourced[[#This Row],[Assessed CS DQ]],0)</f>
        <v>0</v>
      </c>
      <c r="AI468" s="107">
        <f>IF(CentrepointSourced[[#This Row],[Age]]="18-24",CentrepointSourced[[#This Row],[Assessed CS DQ]],0)</f>
        <v>0</v>
      </c>
    </row>
    <row r="469" spans="1:35" customFormat="1" ht="13.5" customHeight="1">
      <c r="A469" s="45" t="s">
        <v>40</v>
      </c>
      <c r="B469" s="45" t="s">
        <v>207</v>
      </c>
      <c r="C469" s="45" t="s">
        <v>165</v>
      </c>
      <c r="D469" s="45"/>
      <c r="E469" s="67">
        <v>2013</v>
      </c>
      <c r="F469" s="67" t="s">
        <v>26</v>
      </c>
      <c r="G469" s="67">
        <v>358</v>
      </c>
      <c r="H469" s="68">
        <v>184</v>
      </c>
      <c r="I469" s="67">
        <v>134</v>
      </c>
      <c r="J469" s="45"/>
      <c r="K469" s="67"/>
      <c r="L469" s="67"/>
      <c r="M469" s="67"/>
      <c r="N469" s="67"/>
      <c r="O469" s="67"/>
      <c r="P469" s="67"/>
      <c r="Q469" s="41" t="str">
        <f>IF(CentrepointSourced[[#This Row],[Country]]="Northern Ireland","Northern Ireland",IFERROR(VLOOKUP(CentrepointSourced[[#This Row],[Local Authority]],LKP_LANameDQ[],2,FALSE),CentrepointSourced[[#This Row],[Local Authority]]))</f>
        <v>Haringey</v>
      </c>
      <c r="R469" s="41" t="str">
        <f>IF(CentrepointSourced[[#This Row],[LA type]]="County","",INDEX(ConsolGeog[lad14cd],MATCH(CentrepointSourced[[#This Row],[Local Authority DQ]],ConsolGeog[la_name],0)))</f>
        <v>E09000014</v>
      </c>
      <c r="S469" s="41" t="str">
        <f>IF(OR(CentrepointSourced[[#This Row],[Country]]="Northern Ireland",CentrepointSourced[[#This Row],[Country]]="Scotland",CentrepointSourced[[#This Row],[Country]]="Wales"),"Local Authority",CentrepointSourced[[#This Row],[LA type]])</f>
        <v>Unitary</v>
      </c>
      <c r="T469" s="41">
        <f>IF(TRIM(CentrepointSourced[[#This Row],[Presented HS]])="",0,IF(CentrepointSourced[[#This Row],[Presented HS]]="&lt;5",2.5,IF(CentrepointSourced[[#This Row],[Presented HS]]="&lt;10",5,VALUE(TRIM(CentrepointSourced[[#This Row],[Presented HS]])))))</f>
        <v>358</v>
      </c>
      <c r="U469" s="41">
        <f>IF(TRIM(CentrepointSourced[[#This Row],[Assessed HS]])="",0,IF(CentrepointSourced[[#This Row],[Assessed HS]]="&lt;5",2.5,IF(CentrepointSourced[[#This Row],[Assessed HS]]="&lt;10",5,VALUE(TRIM(CentrepointSourced[[#This Row],[Assessed HS]])))))</f>
        <v>184</v>
      </c>
      <c r="V469" s="41">
        <f>IF(TRIM(CentrepointSourced[[#This Row],[Presented CS]])="",0,IF(CentrepointSourced[[#This Row],[Presented CS]]="&lt;5",2.5,IF(CentrepointSourced[[#This Row],[Presented CS]]="&lt;10",5,VALUE(TRIM(CentrepointSourced[[#This Row],[Presented CS]])))))</f>
        <v>0</v>
      </c>
      <c r="W469" s="41">
        <f>IF(TRIM(CentrepointSourced[[#This Row],[Assessed CS]])="",0,IF(CentrepointSourced[[#This Row],[Assessed CS]]="&lt;5",2.5,IF(CentrepointSourced[[#This Row],[Assessed CS]]="&lt;10",5,VALUE(TRIM(CentrepointSourced[[#This Row],[Assessed CS]])))))</f>
        <v>0</v>
      </c>
      <c r="X469" s="106">
        <f>IF(CentrepointSourced[[#This Row],[Age]]="16-17",CentrepointSourced[[#This Row],[Presented HS DQ]],0)</f>
        <v>0</v>
      </c>
      <c r="Y469" s="106">
        <f>IF(CentrepointSourced[[#This Row],[Age]]="16-24",CentrepointSourced[[#This Row],[Presented HS DQ]],0)</f>
        <v>0</v>
      </c>
      <c r="Z469" s="106">
        <f>IF(CentrepointSourced[[#This Row],[Age]]="18-24",CentrepointSourced[[#This Row],[Presented HS DQ]],0)</f>
        <v>358</v>
      </c>
      <c r="AA469" s="106">
        <f>IF(CentrepointSourced[[#This Row],[Age]]="16-17",CentrepointSourced[[#This Row],[Presented CS DQ]],0)</f>
        <v>0</v>
      </c>
      <c r="AB469" s="106">
        <f>IF(CentrepointSourced[[#This Row],[Age]]="16-24",CentrepointSourced[[#This Row],[Presented CS DQ]],0)</f>
        <v>0</v>
      </c>
      <c r="AC469" s="106">
        <f>IF(CentrepointSourced[[#This Row],[Age]]="18-24",CentrepointSourced[[#This Row],[Presented CS DQ]],0)</f>
        <v>0</v>
      </c>
      <c r="AD469" s="107">
        <f>IF(CentrepointSourced[[#This Row],[Age]]="16-17",CentrepointSourced[[#This Row],[Assessed HS DQ]],0)</f>
        <v>0</v>
      </c>
      <c r="AE469" s="107">
        <f>IF(CentrepointSourced[[#This Row],[Age]]="16-24",CentrepointSourced[[#This Row],[Assessed HS DQ]],0)</f>
        <v>0</v>
      </c>
      <c r="AF469" s="107">
        <f>IF(CentrepointSourced[[#This Row],[Age]]="18-24",CentrepointSourced[[#This Row],[Assessed HS DQ]],0)</f>
        <v>184</v>
      </c>
      <c r="AG469" s="107">
        <f>IF(CentrepointSourced[[#This Row],[Age]]="16-17",CentrepointSourced[[#This Row],[Assessed CS DQ]],0)</f>
        <v>0</v>
      </c>
      <c r="AH469" s="107">
        <f>IF(CentrepointSourced[[#This Row],[Age]]="16-24",CentrepointSourced[[#This Row],[Assessed CS DQ]],0)</f>
        <v>0</v>
      </c>
      <c r="AI469" s="107">
        <f>IF(CentrepointSourced[[#This Row],[Age]]="18-24",CentrepointSourced[[#This Row],[Assessed CS DQ]],0)</f>
        <v>0</v>
      </c>
    </row>
    <row r="470" spans="1:35" customFormat="1" ht="13.5" customHeight="1">
      <c r="A470" s="45" t="s">
        <v>40</v>
      </c>
      <c r="B470" s="45" t="s">
        <v>207</v>
      </c>
      <c r="C470" s="45" t="s">
        <v>165</v>
      </c>
      <c r="D470" s="45"/>
      <c r="E470" s="67">
        <v>2013</v>
      </c>
      <c r="F470" s="76" t="s">
        <v>53</v>
      </c>
      <c r="G470" s="67"/>
      <c r="H470" s="68"/>
      <c r="I470" s="67"/>
      <c r="J470" s="45"/>
      <c r="K470" s="67"/>
      <c r="L470" s="67"/>
      <c r="M470" s="67"/>
      <c r="N470" s="67"/>
      <c r="O470" s="67"/>
      <c r="P470" s="67"/>
      <c r="Q470" s="41" t="str">
        <f>IF(CentrepointSourced[[#This Row],[Country]]="Northern Ireland","Northern Ireland",IFERROR(VLOOKUP(CentrepointSourced[[#This Row],[Local Authority]],LKP_LANameDQ[],2,FALSE),CentrepointSourced[[#This Row],[Local Authority]]))</f>
        <v>Haringey</v>
      </c>
      <c r="R470" s="41" t="str">
        <f>IF(CentrepointSourced[[#This Row],[LA type]]="County","",INDEX(ConsolGeog[lad14cd],MATCH(CentrepointSourced[[#This Row],[Local Authority DQ]],ConsolGeog[la_name],0)))</f>
        <v>E09000014</v>
      </c>
      <c r="S470" s="41" t="str">
        <f>IF(OR(CentrepointSourced[[#This Row],[Country]]="Northern Ireland",CentrepointSourced[[#This Row],[Country]]="Scotland",CentrepointSourced[[#This Row],[Country]]="Wales"),"Local Authority",CentrepointSourced[[#This Row],[LA type]])</f>
        <v>Unitary</v>
      </c>
      <c r="T470" s="41">
        <f>IF(TRIM(CentrepointSourced[[#This Row],[Presented HS]])="",0,IF(CentrepointSourced[[#This Row],[Presented HS]]="&lt;5",2.5,IF(CentrepointSourced[[#This Row],[Presented HS]]="&lt;10",5,VALUE(TRIM(CentrepointSourced[[#This Row],[Presented HS]])))))</f>
        <v>0</v>
      </c>
      <c r="U470" s="41">
        <f>IF(TRIM(CentrepointSourced[[#This Row],[Assessed HS]])="",0,IF(CentrepointSourced[[#This Row],[Assessed HS]]="&lt;5",2.5,IF(CentrepointSourced[[#This Row],[Assessed HS]]="&lt;10",5,VALUE(TRIM(CentrepointSourced[[#This Row],[Assessed HS]])))))</f>
        <v>0</v>
      </c>
      <c r="V470" s="41">
        <f>IF(TRIM(CentrepointSourced[[#This Row],[Presented CS]])="",0,IF(CentrepointSourced[[#This Row],[Presented CS]]="&lt;5",2.5,IF(CentrepointSourced[[#This Row],[Presented CS]]="&lt;10",5,VALUE(TRIM(CentrepointSourced[[#This Row],[Presented CS]])))))</f>
        <v>0</v>
      </c>
      <c r="W470" s="41">
        <f>IF(TRIM(CentrepointSourced[[#This Row],[Assessed CS]])="",0,IF(CentrepointSourced[[#This Row],[Assessed CS]]="&lt;5",2.5,IF(CentrepointSourced[[#This Row],[Assessed CS]]="&lt;10",5,VALUE(TRIM(CentrepointSourced[[#This Row],[Assessed CS]])))))</f>
        <v>0</v>
      </c>
      <c r="X470" s="106">
        <f>IF(CentrepointSourced[[#This Row],[Age]]="16-17",CentrepointSourced[[#This Row],[Presented HS DQ]],0)</f>
        <v>0</v>
      </c>
      <c r="Y470" s="106">
        <f>IF(CentrepointSourced[[#This Row],[Age]]="16-24",CentrepointSourced[[#This Row],[Presented HS DQ]],0)</f>
        <v>0</v>
      </c>
      <c r="Z470" s="106">
        <f>IF(CentrepointSourced[[#This Row],[Age]]="18-24",CentrepointSourced[[#This Row],[Presented HS DQ]],0)</f>
        <v>0</v>
      </c>
      <c r="AA470" s="106">
        <f>IF(CentrepointSourced[[#This Row],[Age]]="16-17",CentrepointSourced[[#This Row],[Presented CS DQ]],0)</f>
        <v>0</v>
      </c>
      <c r="AB470" s="106">
        <f>IF(CentrepointSourced[[#This Row],[Age]]="16-24",CentrepointSourced[[#This Row],[Presented CS DQ]],0)</f>
        <v>0</v>
      </c>
      <c r="AC470" s="106">
        <f>IF(CentrepointSourced[[#This Row],[Age]]="18-24",CentrepointSourced[[#This Row],[Presented CS DQ]],0)</f>
        <v>0</v>
      </c>
      <c r="AD470" s="107">
        <f>IF(CentrepointSourced[[#This Row],[Age]]="16-17",CentrepointSourced[[#This Row],[Assessed HS DQ]],0)</f>
        <v>0</v>
      </c>
      <c r="AE470" s="107">
        <f>IF(CentrepointSourced[[#This Row],[Age]]="16-24",CentrepointSourced[[#This Row],[Assessed HS DQ]],0)</f>
        <v>0</v>
      </c>
      <c r="AF470" s="107">
        <f>IF(CentrepointSourced[[#This Row],[Age]]="18-24",CentrepointSourced[[#This Row],[Assessed HS DQ]],0)</f>
        <v>0</v>
      </c>
      <c r="AG470" s="107">
        <f>IF(CentrepointSourced[[#This Row],[Age]]="16-17",CentrepointSourced[[#This Row],[Assessed CS DQ]],0)</f>
        <v>0</v>
      </c>
      <c r="AH470" s="107">
        <f>IF(CentrepointSourced[[#This Row],[Age]]="16-24",CentrepointSourced[[#This Row],[Assessed CS DQ]],0)</f>
        <v>0</v>
      </c>
      <c r="AI470" s="107">
        <f>IF(CentrepointSourced[[#This Row],[Age]]="18-24",CentrepointSourced[[#This Row],[Assessed CS DQ]],0)</f>
        <v>0</v>
      </c>
    </row>
    <row r="471" spans="1:35" customFormat="1" ht="13.5" customHeight="1">
      <c r="A471" s="45" t="s">
        <v>40</v>
      </c>
      <c r="B471" s="45" t="s">
        <v>207</v>
      </c>
      <c r="C471" s="45" t="s">
        <v>165</v>
      </c>
      <c r="D471" s="45"/>
      <c r="E471" s="67">
        <v>2014</v>
      </c>
      <c r="F471" s="67" t="s">
        <v>25</v>
      </c>
      <c r="G471" s="67">
        <v>18</v>
      </c>
      <c r="H471" s="68">
        <v>17</v>
      </c>
      <c r="I471" s="67">
        <v>5</v>
      </c>
      <c r="J471" s="45"/>
      <c r="K471" s="67"/>
      <c r="L471" s="67"/>
      <c r="M471" s="67"/>
      <c r="N471" s="67"/>
      <c r="O471" s="67"/>
      <c r="P471" s="67"/>
      <c r="Q471" s="41" t="str">
        <f>IF(CentrepointSourced[[#This Row],[Country]]="Northern Ireland","Northern Ireland",IFERROR(VLOOKUP(CentrepointSourced[[#This Row],[Local Authority]],LKP_LANameDQ[],2,FALSE),CentrepointSourced[[#This Row],[Local Authority]]))</f>
        <v>Haringey</v>
      </c>
      <c r="R471" s="41" t="str">
        <f>IF(CentrepointSourced[[#This Row],[LA type]]="County","",INDEX(ConsolGeog[lad14cd],MATCH(CentrepointSourced[[#This Row],[Local Authority DQ]],ConsolGeog[la_name],0)))</f>
        <v>E09000014</v>
      </c>
      <c r="S471" s="41" t="str">
        <f>IF(OR(CentrepointSourced[[#This Row],[Country]]="Northern Ireland",CentrepointSourced[[#This Row],[Country]]="Scotland",CentrepointSourced[[#This Row],[Country]]="Wales"),"Local Authority",CentrepointSourced[[#This Row],[LA type]])</f>
        <v>Unitary</v>
      </c>
      <c r="T471" s="41">
        <f>IF(TRIM(CentrepointSourced[[#This Row],[Presented HS]])="",0,IF(CentrepointSourced[[#This Row],[Presented HS]]="&lt;5",2.5,IF(CentrepointSourced[[#This Row],[Presented HS]]="&lt;10",5,VALUE(TRIM(CentrepointSourced[[#This Row],[Presented HS]])))))</f>
        <v>18</v>
      </c>
      <c r="U471" s="41">
        <f>IF(TRIM(CentrepointSourced[[#This Row],[Assessed HS]])="",0,IF(CentrepointSourced[[#This Row],[Assessed HS]]="&lt;5",2.5,IF(CentrepointSourced[[#This Row],[Assessed HS]]="&lt;10",5,VALUE(TRIM(CentrepointSourced[[#This Row],[Assessed HS]])))))</f>
        <v>17</v>
      </c>
      <c r="V471" s="41">
        <f>IF(TRIM(CentrepointSourced[[#This Row],[Presented CS]])="",0,IF(CentrepointSourced[[#This Row],[Presented CS]]="&lt;5",2.5,IF(CentrepointSourced[[#This Row],[Presented CS]]="&lt;10",5,VALUE(TRIM(CentrepointSourced[[#This Row],[Presented CS]])))))</f>
        <v>0</v>
      </c>
      <c r="W471" s="41">
        <f>IF(TRIM(CentrepointSourced[[#This Row],[Assessed CS]])="",0,IF(CentrepointSourced[[#This Row],[Assessed CS]]="&lt;5",2.5,IF(CentrepointSourced[[#This Row],[Assessed CS]]="&lt;10",5,VALUE(TRIM(CentrepointSourced[[#This Row],[Assessed CS]])))))</f>
        <v>0</v>
      </c>
      <c r="X471" s="106">
        <f>IF(CentrepointSourced[[#This Row],[Age]]="16-17",CentrepointSourced[[#This Row],[Presented HS DQ]],0)</f>
        <v>18</v>
      </c>
      <c r="Y471" s="106">
        <f>IF(CentrepointSourced[[#This Row],[Age]]="16-24",CentrepointSourced[[#This Row],[Presented HS DQ]],0)</f>
        <v>0</v>
      </c>
      <c r="Z471" s="106">
        <f>IF(CentrepointSourced[[#This Row],[Age]]="18-24",CentrepointSourced[[#This Row],[Presented HS DQ]],0)</f>
        <v>0</v>
      </c>
      <c r="AA471" s="106">
        <f>IF(CentrepointSourced[[#This Row],[Age]]="16-17",CentrepointSourced[[#This Row],[Presented CS DQ]],0)</f>
        <v>0</v>
      </c>
      <c r="AB471" s="106">
        <f>IF(CentrepointSourced[[#This Row],[Age]]="16-24",CentrepointSourced[[#This Row],[Presented CS DQ]],0)</f>
        <v>0</v>
      </c>
      <c r="AC471" s="106">
        <f>IF(CentrepointSourced[[#This Row],[Age]]="18-24",CentrepointSourced[[#This Row],[Presented CS DQ]],0)</f>
        <v>0</v>
      </c>
      <c r="AD471" s="107">
        <f>IF(CentrepointSourced[[#This Row],[Age]]="16-17",CentrepointSourced[[#This Row],[Assessed HS DQ]],0)</f>
        <v>17</v>
      </c>
      <c r="AE471" s="107">
        <f>IF(CentrepointSourced[[#This Row],[Age]]="16-24",CentrepointSourced[[#This Row],[Assessed HS DQ]],0)</f>
        <v>0</v>
      </c>
      <c r="AF471" s="107">
        <f>IF(CentrepointSourced[[#This Row],[Age]]="18-24",CentrepointSourced[[#This Row],[Assessed HS DQ]],0)</f>
        <v>0</v>
      </c>
      <c r="AG471" s="107">
        <f>IF(CentrepointSourced[[#This Row],[Age]]="16-17",CentrepointSourced[[#This Row],[Assessed CS DQ]],0)</f>
        <v>0</v>
      </c>
      <c r="AH471" s="107">
        <f>IF(CentrepointSourced[[#This Row],[Age]]="16-24",CentrepointSourced[[#This Row],[Assessed CS DQ]],0)</f>
        <v>0</v>
      </c>
      <c r="AI471" s="107">
        <f>IF(CentrepointSourced[[#This Row],[Age]]="18-24",CentrepointSourced[[#This Row],[Assessed CS DQ]],0)</f>
        <v>0</v>
      </c>
    </row>
    <row r="472" spans="1:35" customFormat="1" ht="13.5" customHeight="1">
      <c r="A472" s="45" t="s">
        <v>40</v>
      </c>
      <c r="B472" s="45" t="s">
        <v>207</v>
      </c>
      <c r="C472" s="45" t="s">
        <v>165</v>
      </c>
      <c r="D472" s="45"/>
      <c r="E472" s="67">
        <v>2014</v>
      </c>
      <c r="F472" s="67" t="s">
        <v>26</v>
      </c>
      <c r="G472" s="67">
        <v>338</v>
      </c>
      <c r="H472" s="68">
        <v>176</v>
      </c>
      <c r="I472" s="67">
        <v>126</v>
      </c>
      <c r="J472" s="45"/>
      <c r="K472" s="67"/>
      <c r="L472" s="67"/>
      <c r="M472" s="67"/>
      <c r="N472" s="67"/>
      <c r="O472" s="67"/>
      <c r="P472" s="67"/>
      <c r="Q472" s="41" t="str">
        <f>IF(CentrepointSourced[[#This Row],[Country]]="Northern Ireland","Northern Ireland",IFERROR(VLOOKUP(CentrepointSourced[[#This Row],[Local Authority]],LKP_LANameDQ[],2,FALSE),CentrepointSourced[[#This Row],[Local Authority]]))</f>
        <v>Haringey</v>
      </c>
      <c r="R472" s="41" t="str">
        <f>IF(CentrepointSourced[[#This Row],[LA type]]="County","",INDEX(ConsolGeog[lad14cd],MATCH(CentrepointSourced[[#This Row],[Local Authority DQ]],ConsolGeog[la_name],0)))</f>
        <v>E09000014</v>
      </c>
      <c r="S472" s="41" t="str">
        <f>IF(OR(CentrepointSourced[[#This Row],[Country]]="Northern Ireland",CentrepointSourced[[#This Row],[Country]]="Scotland",CentrepointSourced[[#This Row],[Country]]="Wales"),"Local Authority",CentrepointSourced[[#This Row],[LA type]])</f>
        <v>Unitary</v>
      </c>
      <c r="T472" s="41">
        <f>IF(TRIM(CentrepointSourced[[#This Row],[Presented HS]])="",0,IF(CentrepointSourced[[#This Row],[Presented HS]]="&lt;5",2.5,IF(CentrepointSourced[[#This Row],[Presented HS]]="&lt;10",5,VALUE(TRIM(CentrepointSourced[[#This Row],[Presented HS]])))))</f>
        <v>338</v>
      </c>
      <c r="U472" s="41">
        <f>IF(TRIM(CentrepointSourced[[#This Row],[Assessed HS]])="",0,IF(CentrepointSourced[[#This Row],[Assessed HS]]="&lt;5",2.5,IF(CentrepointSourced[[#This Row],[Assessed HS]]="&lt;10",5,VALUE(TRIM(CentrepointSourced[[#This Row],[Assessed HS]])))))</f>
        <v>176</v>
      </c>
      <c r="V472" s="41">
        <f>IF(TRIM(CentrepointSourced[[#This Row],[Presented CS]])="",0,IF(CentrepointSourced[[#This Row],[Presented CS]]="&lt;5",2.5,IF(CentrepointSourced[[#This Row],[Presented CS]]="&lt;10",5,VALUE(TRIM(CentrepointSourced[[#This Row],[Presented CS]])))))</f>
        <v>0</v>
      </c>
      <c r="W472" s="41">
        <f>IF(TRIM(CentrepointSourced[[#This Row],[Assessed CS]])="",0,IF(CentrepointSourced[[#This Row],[Assessed CS]]="&lt;5",2.5,IF(CentrepointSourced[[#This Row],[Assessed CS]]="&lt;10",5,VALUE(TRIM(CentrepointSourced[[#This Row],[Assessed CS]])))))</f>
        <v>0</v>
      </c>
      <c r="X472" s="106">
        <f>IF(CentrepointSourced[[#This Row],[Age]]="16-17",CentrepointSourced[[#This Row],[Presented HS DQ]],0)</f>
        <v>0</v>
      </c>
      <c r="Y472" s="106">
        <f>IF(CentrepointSourced[[#This Row],[Age]]="16-24",CentrepointSourced[[#This Row],[Presented HS DQ]],0)</f>
        <v>0</v>
      </c>
      <c r="Z472" s="106">
        <f>IF(CentrepointSourced[[#This Row],[Age]]="18-24",CentrepointSourced[[#This Row],[Presented HS DQ]],0)</f>
        <v>338</v>
      </c>
      <c r="AA472" s="106">
        <f>IF(CentrepointSourced[[#This Row],[Age]]="16-17",CentrepointSourced[[#This Row],[Presented CS DQ]],0)</f>
        <v>0</v>
      </c>
      <c r="AB472" s="106">
        <f>IF(CentrepointSourced[[#This Row],[Age]]="16-24",CentrepointSourced[[#This Row],[Presented CS DQ]],0)</f>
        <v>0</v>
      </c>
      <c r="AC472" s="106">
        <f>IF(CentrepointSourced[[#This Row],[Age]]="18-24",CentrepointSourced[[#This Row],[Presented CS DQ]],0)</f>
        <v>0</v>
      </c>
      <c r="AD472" s="107">
        <f>IF(CentrepointSourced[[#This Row],[Age]]="16-17",CentrepointSourced[[#This Row],[Assessed HS DQ]],0)</f>
        <v>0</v>
      </c>
      <c r="AE472" s="107">
        <f>IF(CentrepointSourced[[#This Row],[Age]]="16-24",CentrepointSourced[[#This Row],[Assessed HS DQ]],0)</f>
        <v>0</v>
      </c>
      <c r="AF472" s="107">
        <f>IF(CentrepointSourced[[#This Row],[Age]]="18-24",CentrepointSourced[[#This Row],[Assessed HS DQ]],0)</f>
        <v>176</v>
      </c>
      <c r="AG472" s="107">
        <f>IF(CentrepointSourced[[#This Row],[Age]]="16-17",CentrepointSourced[[#This Row],[Assessed CS DQ]],0)</f>
        <v>0</v>
      </c>
      <c r="AH472" s="107">
        <f>IF(CentrepointSourced[[#This Row],[Age]]="16-24",CentrepointSourced[[#This Row],[Assessed CS DQ]],0)</f>
        <v>0</v>
      </c>
      <c r="AI472" s="107">
        <f>IF(CentrepointSourced[[#This Row],[Age]]="18-24",CentrepointSourced[[#This Row],[Assessed CS DQ]],0)</f>
        <v>0</v>
      </c>
    </row>
    <row r="473" spans="1:35" customFormat="1" ht="13.5" customHeight="1">
      <c r="A473" s="45" t="s">
        <v>40</v>
      </c>
      <c r="B473" s="45" t="s">
        <v>207</v>
      </c>
      <c r="C473" s="45" t="s">
        <v>165</v>
      </c>
      <c r="D473" s="45"/>
      <c r="E473" s="67">
        <v>2014</v>
      </c>
      <c r="F473" s="67" t="s">
        <v>53</v>
      </c>
      <c r="G473" s="67"/>
      <c r="H473" s="68"/>
      <c r="I473" s="67"/>
      <c r="J473" s="45"/>
      <c r="K473" s="67"/>
      <c r="L473" s="67"/>
      <c r="M473" s="67"/>
      <c r="N473" s="67"/>
      <c r="O473" s="67"/>
      <c r="P473" s="67"/>
      <c r="Q473" s="41" t="str">
        <f>IF(CentrepointSourced[[#This Row],[Country]]="Northern Ireland","Northern Ireland",IFERROR(VLOOKUP(CentrepointSourced[[#This Row],[Local Authority]],LKP_LANameDQ[],2,FALSE),CentrepointSourced[[#This Row],[Local Authority]]))</f>
        <v>Haringey</v>
      </c>
      <c r="R473" s="41" t="str">
        <f>IF(CentrepointSourced[[#This Row],[LA type]]="County","",INDEX(ConsolGeog[lad14cd],MATCH(CentrepointSourced[[#This Row],[Local Authority DQ]],ConsolGeog[la_name],0)))</f>
        <v>E09000014</v>
      </c>
      <c r="S473" s="41" t="str">
        <f>IF(OR(CentrepointSourced[[#This Row],[Country]]="Northern Ireland",CentrepointSourced[[#This Row],[Country]]="Scotland",CentrepointSourced[[#This Row],[Country]]="Wales"),"Local Authority",CentrepointSourced[[#This Row],[LA type]])</f>
        <v>Unitary</v>
      </c>
      <c r="T473" s="41">
        <f>IF(TRIM(CentrepointSourced[[#This Row],[Presented HS]])="",0,IF(CentrepointSourced[[#This Row],[Presented HS]]="&lt;5",2.5,IF(CentrepointSourced[[#This Row],[Presented HS]]="&lt;10",5,VALUE(TRIM(CentrepointSourced[[#This Row],[Presented HS]])))))</f>
        <v>0</v>
      </c>
      <c r="U473" s="41">
        <f>IF(TRIM(CentrepointSourced[[#This Row],[Assessed HS]])="",0,IF(CentrepointSourced[[#This Row],[Assessed HS]]="&lt;5",2.5,IF(CentrepointSourced[[#This Row],[Assessed HS]]="&lt;10",5,VALUE(TRIM(CentrepointSourced[[#This Row],[Assessed HS]])))))</f>
        <v>0</v>
      </c>
      <c r="V473" s="41">
        <f>IF(TRIM(CentrepointSourced[[#This Row],[Presented CS]])="",0,IF(CentrepointSourced[[#This Row],[Presented CS]]="&lt;5",2.5,IF(CentrepointSourced[[#This Row],[Presented CS]]="&lt;10",5,VALUE(TRIM(CentrepointSourced[[#This Row],[Presented CS]])))))</f>
        <v>0</v>
      </c>
      <c r="W473" s="41">
        <f>IF(TRIM(CentrepointSourced[[#This Row],[Assessed CS]])="",0,IF(CentrepointSourced[[#This Row],[Assessed CS]]="&lt;5",2.5,IF(CentrepointSourced[[#This Row],[Assessed CS]]="&lt;10",5,VALUE(TRIM(CentrepointSourced[[#This Row],[Assessed CS]])))))</f>
        <v>0</v>
      </c>
      <c r="X473" s="106">
        <f>IF(CentrepointSourced[[#This Row],[Age]]="16-17",CentrepointSourced[[#This Row],[Presented HS DQ]],0)</f>
        <v>0</v>
      </c>
      <c r="Y473" s="106">
        <f>IF(CentrepointSourced[[#This Row],[Age]]="16-24",CentrepointSourced[[#This Row],[Presented HS DQ]],0)</f>
        <v>0</v>
      </c>
      <c r="Z473" s="106">
        <f>IF(CentrepointSourced[[#This Row],[Age]]="18-24",CentrepointSourced[[#This Row],[Presented HS DQ]],0)</f>
        <v>0</v>
      </c>
      <c r="AA473" s="106">
        <f>IF(CentrepointSourced[[#This Row],[Age]]="16-17",CentrepointSourced[[#This Row],[Presented CS DQ]],0)</f>
        <v>0</v>
      </c>
      <c r="AB473" s="106">
        <f>IF(CentrepointSourced[[#This Row],[Age]]="16-24",CentrepointSourced[[#This Row],[Presented CS DQ]],0)</f>
        <v>0</v>
      </c>
      <c r="AC473" s="106">
        <f>IF(CentrepointSourced[[#This Row],[Age]]="18-24",CentrepointSourced[[#This Row],[Presented CS DQ]],0)</f>
        <v>0</v>
      </c>
      <c r="AD473" s="107">
        <f>IF(CentrepointSourced[[#This Row],[Age]]="16-17",CentrepointSourced[[#This Row],[Assessed HS DQ]],0)</f>
        <v>0</v>
      </c>
      <c r="AE473" s="107">
        <f>IF(CentrepointSourced[[#This Row],[Age]]="16-24",CentrepointSourced[[#This Row],[Assessed HS DQ]],0)</f>
        <v>0</v>
      </c>
      <c r="AF473" s="107">
        <f>IF(CentrepointSourced[[#This Row],[Age]]="18-24",CentrepointSourced[[#This Row],[Assessed HS DQ]],0)</f>
        <v>0</v>
      </c>
      <c r="AG473" s="107">
        <f>IF(CentrepointSourced[[#This Row],[Age]]="16-17",CentrepointSourced[[#This Row],[Assessed CS DQ]],0)</f>
        <v>0</v>
      </c>
      <c r="AH473" s="107">
        <f>IF(CentrepointSourced[[#This Row],[Age]]="16-24",CentrepointSourced[[#This Row],[Assessed CS DQ]],0)</f>
        <v>0</v>
      </c>
      <c r="AI473" s="107">
        <f>IF(CentrepointSourced[[#This Row],[Age]]="18-24",CentrepointSourced[[#This Row],[Assessed CS DQ]],0)</f>
        <v>0</v>
      </c>
    </row>
    <row r="474" spans="1:35" customFormat="1" ht="13.5" customHeight="1">
      <c r="A474" s="45" t="s">
        <v>40</v>
      </c>
      <c r="B474" s="62" t="s">
        <v>236</v>
      </c>
      <c r="C474" s="45" t="s">
        <v>42</v>
      </c>
      <c r="D474" s="62"/>
      <c r="E474" s="67">
        <v>2014</v>
      </c>
      <c r="F474" s="67" t="s">
        <v>25</v>
      </c>
      <c r="G474" s="67">
        <v>3</v>
      </c>
      <c r="H474" s="68">
        <v>3</v>
      </c>
      <c r="I474" s="67">
        <v>3</v>
      </c>
      <c r="J474" s="45"/>
      <c r="K474" s="45"/>
      <c r="L474" s="45"/>
      <c r="M474" s="45"/>
      <c r="N474" s="45"/>
      <c r="O474" s="45"/>
      <c r="P474" s="45"/>
      <c r="Q474" s="41" t="str">
        <f>IF(CentrepointSourced[[#This Row],[Country]]="Northern Ireland","Northern Ireland",IFERROR(VLOOKUP(CentrepointSourced[[#This Row],[Local Authority]],LKP_LANameDQ[],2,FALSE),CentrepointSourced[[#This Row],[Local Authority]]))</f>
        <v>Harlow</v>
      </c>
      <c r="R474" s="41" t="str">
        <f>IF(CentrepointSourced[[#This Row],[LA type]]="County","",INDEX(ConsolGeog[lad14cd],MATCH(CentrepointSourced[[#This Row],[Local Authority DQ]],ConsolGeog[la_name],0)))</f>
        <v>E07000073</v>
      </c>
      <c r="S474" s="41" t="str">
        <f>IF(OR(CentrepointSourced[[#This Row],[Country]]="Northern Ireland",CentrepointSourced[[#This Row],[Country]]="Scotland",CentrepointSourced[[#This Row],[Country]]="Wales"),"Local Authority",CentrepointSourced[[#This Row],[LA type]])</f>
        <v>District</v>
      </c>
      <c r="T474" s="41">
        <f>IF(TRIM(CentrepointSourced[[#This Row],[Presented HS]])="",0,IF(CentrepointSourced[[#This Row],[Presented HS]]="&lt;5",2.5,IF(CentrepointSourced[[#This Row],[Presented HS]]="&lt;10",5,VALUE(TRIM(CentrepointSourced[[#This Row],[Presented HS]])))))</f>
        <v>3</v>
      </c>
      <c r="U474" s="41">
        <f>IF(TRIM(CentrepointSourced[[#This Row],[Assessed HS]])="",0,IF(CentrepointSourced[[#This Row],[Assessed HS]]="&lt;5",2.5,IF(CentrepointSourced[[#This Row],[Assessed HS]]="&lt;10",5,VALUE(TRIM(CentrepointSourced[[#This Row],[Assessed HS]])))))</f>
        <v>3</v>
      </c>
      <c r="V474" s="41">
        <f>IF(TRIM(CentrepointSourced[[#This Row],[Presented CS]])="",0,IF(CentrepointSourced[[#This Row],[Presented CS]]="&lt;5",2.5,IF(CentrepointSourced[[#This Row],[Presented CS]]="&lt;10",5,VALUE(TRIM(CentrepointSourced[[#This Row],[Presented CS]])))))</f>
        <v>0</v>
      </c>
      <c r="W474" s="41">
        <f>IF(TRIM(CentrepointSourced[[#This Row],[Assessed CS]])="",0,IF(CentrepointSourced[[#This Row],[Assessed CS]]="&lt;5",2.5,IF(CentrepointSourced[[#This Row],[Assessed CS]]="&lt;10",5,VALUE(TRIM(CentrepointSourced[[#This Row],[Assessed CS]])))))</f>
        <v>0</v>
      </c>
      <c r="X474" s="106">
        <f>IF(CentrepointSourced[[#This Row],[Age]]="16-17",CentrepointSourced[[#This Row],[Presented HS DQ]],0)</f>
        <v>3</v>
      </c>
      <c r="Y474" s="106">
        <f>IF(CentrepointSourced[[#This Row],[Age]]="16-24",CentrepointSourced[[#This Row],[Presented HS DQ]],0)</f>
        <v>0</v>
      </c>
      <c r="Z474" s="106">
        <f>IF(CentrepointSourced[[#This Row],[Age]]="18-24",CentrepointSourced[[#This Row],[Presented HS DQ]],0)</f>
        <v>0</v>
      </c>
      <c r="AA474" s="106">
        <f>IF(CentrepointSourced[[#This Row],[Age]]="16-17",CentrepointSourced[[#This Row],[Presented CS DQ]],0)</f>
        <v>0</v>
      </c>
      <c r="AB474" s="106">
        <f>IF(CentrepointSourced[[#This Row],[Age]]="16-24",CentrepointSourced[[#This Row],[Presented CS DQ]],0)</f>
        <v>0</v>
      </c>
      <c r="AC474" s="106">
        <f>IF(CentrepointSourced[[#This Row],[Age]]="18-24",CentrepointSourced[[#This Row],[Presented CS DQ]],0)</f>
        <v>0</v>
      </c>
      <c r="AD474" s="107">
        <f>IF(CentrepointSourced[[#This Row],[Age]]="16-17",CentrepointSourced[[#This Row],[Assessed HS DQ]],0)</f>
        <v>3</v>
      </c>
      <c r="AE474" s="107">
        <f>IF(CentrepointSourced[[#This Row],[Age]]="16-24",CentrepointSourced[[#This Row],[Assessed HS DQ]],0)</f>
        <v>0</v>
      </c>
      <c r="AF474" s="107">
        <f>IF(CentrepointSourced[[#This Row],[Age]]="18-24",CentrepointSourced[[#This Row],[Assessed HS DQ]],0)</f>
        <v>0</v>
      </c>
      <c r="AG474" s="107">
        <f>IF(CentrepointSourced[[#This Row],[Age]]="16-17",CentrepointSourced[[#This Row],[Assessed CS DQ]],0)</f>
        <v>0</v>
      </c>
      <c r="AH474" s="107">
        <f>IF(CentrepointSourced[[#This Row],[Age]]="16-24",CentrepointSourced[[#This Row],[Assessed CS DQ]],0)</f>
        <v>0</v>
      </c>
      <c r="AI474" s="107">
        <f>IF(CentrepointSourced[[#This Row],[Age]]="18-24",CentrepointSourced[[#This Row],[Assessed CS DQ]],0)</f>
        <v>0</v>
      </c>
    </row>
    <row r="475" spans="1:35" customFormat="1" ht="13.5" customHeight="1">
      <c r="A475" s="45" t="s">
        <v>40</v>
      </c>
      <c r="B475" s="62" t="s">
        <v>236</v>
      </c>
      <c r="C475" s="45" t="s">
        <v>42</v>
      </c>
      <c r="D475" s="62"/>
      <c r="E475" s="67">
        <v>2014</v>
      </c>
      <c r="F475" s="67" t="s">
        <v>26</v>
      </c>
      <c r="G475" s="67">
        <v>63</v>
      </c>
      <c r="H475" s="68">
        <v>63</v>
      </c>
      <c r="I475" s="67">
        <v>47</v>
      </c>
      <c r="J475" s="45"/>
      <c r="K475" s="45"/>
      <c r="L475" s="45"/>
      <c r="M475" s="45"/>
      <c r="N475" s="45"/>
      <c r="O475" s="45"/>
      <c r="P475" s="45"/>
      <c r="Q475" s="41" t="str">
        <f>IF(CentrepointSourced[[#This Row],[Country]]="Northern Ireland","Northern Ireland",IFERROR(VLOOKUP(CentrepointSourced[[#This Row],[Local Authority]],LKP_LANameDQ[],2,FALSE),CentrepointSourced[[#This Row],[Local Authority]]))</f>
        <v>Harlow</v>
      </c>
      <c r="R475" s="41" t="str">
        <f>IF(CentrepointSourced[[#This Row],[LA type]]="County","",INDEX(ConsolGeog[lad14cd],MATCH(CentrepointSourced[[#This Row],[Local Authority DQ]],ConsolGeog[la_name],0)))</f>
        <v>E07000073</v>
      </c>
      <c r="S475" s="41" t="str">
        <f>IF(OR(CentrepointSourced[[#This Row],[Country]]="Northern Ireland",CentrepointSourced[[#This Row],[Country]]="Scotland",CentrepointSourced[[#This Row],[Country]]="Wales"),"Local Authority",CentrepointSourced[[#This Row],[LA type]])</f>
        <v>District</v>
      </c>
      <c r="T475" s="41">
        <f>IF(TRIM(CentrepointSourced[[#This Row],[Presented HS]])="",0,IF(CentrepointSourced[[#This Row],[Presented HS]]="&lt;5",2.5,IF(CentrepointSourced[[#This Row],[Presented HS]]="&lt;10",5,VALUE(TRIM(CentrepointSourced[[#This Row],[Presented HS]])))))</f>
        <v>63</v>
      </c>
      <c r="U475" s="41">
        <f>IF(TRIM(CentrepointSourced[[#This Row],[Assessed HS]])="",0,IF(CentrepointSourced[[#This Row],[Assessed HS]]="&lt;5",2.5,IF(CentrepointSourced[[#This Row],[Assessed HS]]="&lt;10",5,VALUE(TRIM(CentrepointSourced[[#This Row],[Assessed HS]])))))</f>
        <v>63</v>
      </c>
      <c r="V475" s="41">
        <f>IF(TRIM(CentrepointSourced[[#This Row],[Presented CS]])="",0,IF(CentrepointSourced[[#This Row],[Presented CS]]="&lt;5",2.5,IF(CentrepointSourced[[#This Row],[Presented CS]]="&lt;10",5,VALUE(TRIM(CentrepointSourced[[#This Row],[Presented CS]])))))</f>
        <v>0</v>
      </c>
      <c r="W475" s="41">
        <f>IF(TRIM(CentrepointSourced[[#This Row],[Assessed CS]])="",0,IF(CentrepointSourced[[#This Row],[Assessed CS]]="&lt;5",2.5,IF(CentrepointSourced[[#This Row],[Assessed CS]]="&lt;10",5,VALUE(TRIM(CentrepointSourced[[#This Row],[Assessed CS]])))))</f>
        <v>0</v>
      </c>
      <c r="X475" s="106">
        <f>IF(CentrepointSourced[[#This Row],[Age]]="16-17",CentrepointSourced[[#This Row],[Presented HS DQ]],0)</f>
        <v>0</v>
      </c>
      <c r="Y475" s="106">
        <f>IF(CentrepointSourced[[#This Row],[Age]]="16-24",CentrepointSourced[[#This Row],[Presented HS DQ]],0)</f>
        <v>0</v>
      </c>
      <c r="Z475" s="106">
        <f>IF(CentrepointSourced[[#This Row],[Age]]="18-24",CentrepointSourced[[#This Row],[Presented HS DQ]],0)</f>
        <v>63</v>
      </c>
      <c r="AA475" s="106">
        <f>IF(CentrepointSourced[[#This Row],[Age]]="16-17",CentrepointSourced[[#This Row],[Presented CS DQ]],0)</f>
        <v>0</v>
      </c>
      <c r="AB475" s="106">
        <f>IF(CentrepointSourced[[#This Row],[Age]]="16-24",CentrepointSourced[[#This Row],[Presented CS DQ]],0)</f>
        <v>0</v>
      </c>
      <c r="AC475" s="106">
        <f>IF(CentrepointSourced[[#This Row],[Age]]="18-24",CentrepointSourced[[#This Row],[Presented CS DQ]],0)</f>
        <v>0</v>
      </c>
      <c r="AD475" s="107">
        <f>IF(CentrepointSourced[[#This Row],[Age]]="16-17",CentrepointSourced[[#This Row],[Assessed HS DQ]],0)</f>
        <v>0</v>
      </c>
      <c r="AE475" s="107">
        <f>IF(CentrepointSourced[[#This Row],[Age]]="16-24",CentrepointSourced[[#This Row],[Assessed HS DQ]],0)</f>
        <v>0</v>
      </c>
      <c r="AF475" s="107">
        <f>IF(CentrepointSourced[[#This Row],[Age]]="18-24",CentrepointSourced[[#This Row],[Assessed HS DQ]],0)</f>
        <v>63</v>
      </c>
      <c r="AG475" s="107">
        <f>IF(CentrepointSourced[[#This Row],[Age]]="16-17",CentrepointSourced[[#This Row],[Assessed CS DQ]],0)</f>
        <v>0</v>
      </c>
      <c r="AH475" s="107">
        <f>IF(CentrepointSourced[[#This Row],[Age]]="16-24",CentrepointSourced[[#This Row],[Assessed CS DQ]],0)</f>
        <v>0</v>
      </c>
      <c r="AI475" s="107">
        <f>IF(CentrepointSourced[[#This Row],[Age]]="18-24",CentrepointSourced[[#This Row],[Assessed CS DQ]],0)</f>
        <v>0</v>
      </c>
    </row>
    <row r="476" spans="1:35" customFormat="1" ht="13.5" customHeight="1">
      <c r="A476" s="45" t="s">
        <v>40</v>
      </c>
      <c r="B476" s="62" t="s">
        <v>145</v>
      </c>
      <c r="C476" s="45" t="s">
        <v>42</v>
      </c>
      <c r="D476" s="62"/>
      <c r="E476" s="67">
        <v>2012</v>
      </c>
      <c r="F476" s="67" t="s">
        <v>25</v>
      </c>
      <c r="G476" s="67">
        <v>122</v>
      </c>
      <c r="H476" s="68">
        <v>3</v>
      </c>
      <c r="I476" s="67">
        <v>1</v>
      </c>
      <c r="J476" s="45"/>
      <c r="K476" s="45"/>
      <c r="L476" s="45"/>
      <c r="M476" s="45"/>
      <c r="N476" s="45"/>
      <c r="O476" s="45"/>
      <c r="P476" s="45"/>
      <c r="Q476" s="41" t="str">
        <f>IF(CentrepointSourced[[#This Row],[Country]]="Northern Ireland","Northern Ireland",IFERROR(VLOOKUP(CentrepointSourced[[#This Row],[Local Authority]],LKP_LANameDQ[],2,FALSE),CentrepointSourced[[#This Row],[Local Authority]]))</f>
        <v>Harrogate</v>
      </c>
      <c r="R476" s="41" t="str">
        <f>IF(CentrepointSourced[[#This Row],[LA type]]="County","",INDEX(ConsolGeog[lad14cd],MATCH(CentrepointSourced[[#This Row],[Local Authority DQ]],ConsolGeog[la_name],0)))</f>
        <v>E07000165</v>
      </c>
      <c r="S476" s="41" t="str">
        <f>IF(OR(CentrepointSourced[[#This Row],[Country]]="Northern Ireland",CentrepointSourced[[#This Row],[Country]]="Scotland",CentrepointSourced[[#This Row],[Country]]="Wales"),"Local Authority",CentrepointSourced[[#This Row],[LA type]])</f>
        <v>District</v>
      </c>
      <c r="T476" s="41">
        <f>IF(TRIM(CentrepointSourced[[#This Row],[Presented HS]])="",0,IF(CentrepointSourced[[#This Row],[Presented HS]]="&lt;5",2.5,IF(CentrepointSourced[[#This Row],[Presented HS]]="&lt;10",5,VALUE(TRIM(CentrepointSourced[[#This Row],[Presented HS]])))))</f>
        <v>122</v>
      </c>
      <c r="U476" s="41">
        <f>IF(TRIM(CentrepointSourced[[#This Row],[Assessed HS]])="",0,IF(CentrepointSourced[[#This Row],[Assessed HS]]="&lt;5",2.5,IF(CentrepointSourced[[#This Row],[Assessed HS]]="&lt;10",5,VALUE(TRIM(CentrepointSourced[[#This Row],[Assessed HS]])))))</f>
        <v>3</v>
      </c>
      <c r="V476" s="41">
        <f>IF(TRIM(CentrepointSourced[[#This Row],[Presented CS]])="",0,IF(CentrepointSourced[[#This Row],[Presented CS]]="&lt;5",2.5,IF(CentrepointSourced[[#This Row],[Presented CS]]="&lt;10",5,VALUE(TRIM(CentrepointSourced[[#This Row],[Presented CS]])))))</f>
        <v>0</v>
      </c>
      <c r="W476" s="41">
        <f>IF(TRIM(CentrepointSourced[[#This Row],[Assessed CS]])="",0,IF(CentrepointSourced[[#This Row],[Assessed CS]]="&lt;5",2.5,IF(CentrepointSourced[[#This Row],[Assessed CS]]="&lt;10",5,VALUE(TRIM(CentrepointSourced[[#This Row],[Assessed CS]])))))</f>
        <v>0</v>
      </c>
      <c r="X476" s="106">
        <f>IF(CentrepointSourced[[#This Row],[Age]]="16-17",CentrepointSourced[[#This Row],[Presented HS DQ]],0)</f>
        <v>122</v>
      </c>
      <c r="Y476" s="106">
        <f>IF(CentrepointSourced[[#This Row],[Age]]="16-24",CentrepointSourced[[#This Row],[Presented HS DQ]],0)</f>
        <v>0</v>
      </c>
      <c r="Z476" s="106">
        <f>IF(CentrepointSourced[[#This Row],[Age]]="18-24",CentrepointSourced[[#This Row],[Presented HS DQ]],0)</f>
        <v>0</v>
      </c>
      <c r="AA476" s="106">
        <f>IF(CentrepointSourced[[#This Row],[Age]]="16-17",CentrepointSourced[[#This Row],[Presented CS DQ]],0)</f>
        <v>0</v>
      </c>
      <c r="AB476" s="106">
        <f>IF(CentrepointSourced[[#This Row],[Age]]="16-24",CentrepointSourced[[#This Row],[Presented CS DQ]],0)</f>
        <v>0</v>
      </c>
      <c r="AC476" s="106">
        <f>IF(CentrepointSourced[[#This Row],[Age]]="18-24",CentrepointSourced[[#This Row],[Presented CS DQ]],0)</f>
        <v>0</v>
      </c>
      <c r="AD476" s="107">
        <f>IF(CentrepointSourced[[#This Row],[Age]]="16-17",CentrepointSourced[[#This Row],[Assessed HS DQ]],0)</f>
        <v>3</v>
      </c>
      <c r="AE476" s="107">
        <f>IF(CentrepointSourced[[#This Row],[Age]]="16-24",CentrepointSourced[[#This Row],[Assessed HS DQ]],0)</f>
        <v>0</v>
      </c>
      <c r="AF476" s="107">
        <f>IF(CentrepointSourced[[#This Row],[Age]]="18-24",CentrepointSourced[[#This Row],[Assessed HS DQ]],0)</f>
        <v>0</v>
      </c>
      <c r="AG476" s="107">
        <f>IF(CentrepointSourced[[#This Row],[Age]]="16-17",CentrepointSourced[[#This Row],[Assessed CS DQ]],0)</f>
        <v>0</v>
      </c>
      <c r="AH476" s="107">
        <f>IF(CentrepointSourced[[#This Row],[Age]]="16-24",CentrepointSourced[[#This Row],[Assessed CS DQ]],0)</f>
        <v>0</v>
      </c>
      <c r="AI476" s="107">
        <f>IF(CentrepointSourced[[#This Row],[Age]]="18-24",CentrepointSourced[[#This Row],[Assessed CS DQ]],0)</f>
        <v>0</v>
      </c>
    </row>
    <row r="477" spans="1:35" customFormat="1" ht="13.5" customHeight="1">
      <c r="A477" s="45" t="s">
        <v>40</v>
      </c>
      <c r="B477" s="62" t="s">
        <v>145</v>
      </c>
      <c r="C477" s="45" t="s">
        <v>42</v>
      </c>
      <c r="D477" s="62"/>
      <c r="E477" s="67">
        <v>2012</v>
      </c>
      <c r="F477" s="67" t="s">
        <v>26</v>
      </c>
      <c r="G477" s="67">
        <v>203</v>
      </c>
      <c r="H477" s="68">
        <v>43</v>
      </c>
      <c r="I477" s="67">
        <v>29</v>
      </c>
      <c r="J477" s="45"/>
      <c r="K477" s="45"/>
      <c r="L477" s="45"/>
      <c r="M477" s="45"/>
      <c r="N477" s="45"/>
      <c r="O477" s="45"/>
      <c r="P477" s="45"/>
      <c r="Q477" s="41" t="str">
        <f>IF(CentrepointSourced[[#This Row],[Country]]="Northern Ireland","Northern Ireland",IFERROR(VLOOKUP(CentrepointSourced[[#This Row],[Local Authority]],LKP_LANameDQ[],2,FALSE),CentrepointSourced[[#This Row],[Local Authority]]))</f>
        <v>Harrogate</v>
      </c>
      <c r="R477" s="41" t="str">
        <f>IF(CentrepointSourced[[#This Row],[LA type]]="County","",INDEX(ConsolGeog[lad14cd],MATCH(CentrepointSourced[[#This Row],[Local Authority DQ]],ConsolGeog[la_name],0)))</f>
        <v>E07000165</v>
      </c>
      <c r="S477" s="41" t="str">
        <f>IF(OR(CentrepointSourced[[#This Row],[Country]]="Northern Ireland",CentrepointSourced[[#This Row],[Country]]="Scotland",CentrepointSourced[[#This Row],[Country]]="Wales"),"Local Authority",CentrepointSourced[[#This Row],[LA type]])</f>
        <v>District</v>
      </c>
      <c r="T477" s="41">
        <f>IF(TRIM(CentrepointSourced[[#This Row],[Presented HS]])="",0,IF(CentrepointSourced[[#This Row],[Presented HS]]="&lt;5",2.5,IF(CentrepointSourced[[#This Row],[Presented HS]]="&lt;10",5,VALUE(TRIM(CentrepointSourced[[#This Row],[Presented HS]])))))</f>
        <v>203</v>
      </c>
      <c r="U477" s="41">
        <f>IF(TRIM(CentrepointSourced[[#This Row],[Assessed HS]])="",0,IF(CentrepointSourced[[#This Row],[Assessed HS]]="&lt;5",2.5,IF(CentrepointSourced[[#This Row],[Assessed HS]]="&lt;10",5,VALUE(TRIM(CentrepointSourced[[#This Row],[Assessed HS]])))))</f>
        <v>43</v>
      </c>
      <c r="V477" s="41">
        <f>IF(TRIM(CentrepointSourced[[#This Row],[Presented CS]])="",0,IF(CentrepointSourced[[#This Row],[Presented CS]]="&lt;5",2.5,IF(CentrepointSourced[[#This Row],[Presented CS]]="&lt;10",5,VALUE(TRIM(CentrepointSourced[[#This Row],[Presented CS]])))))</f>
        <v>0</v>
      </c>
      <c r="W477" s="41">
        <f>IF(TRIM(CentrepointSourced[[#This Row],[Assessed CS]])="",0,IF(CentrepointSourced[[#This Row],[Assessed CS]]="&lt;5",2.5,IF(CentrepointSourced[[#This Row],[Assessed CS]]="&lt;10",5,VALUE(TRIM(CentrepointSourced[[#This Row],[Assessed CS]])))))</f>
        <v>0</v>
      </c>
      <c r="X477" s="106">
        <f>IF(CentrepointSourced[[#This Row],[Age]]="16-17",CentrepointSourced[[#This Row],[Presented HS DQ]],0)</f>
        <v>0</v>
      </c>
      <c r="Y477" s="106">
        <f>IF(CentrepointSourced[[#This Row],[Age]]="16-24",CentrepointSourced[[#This Row],[Presented HS DQ]],0)</f>
        <v>0</v>
      </c>
      <c r="Z477" s="106">
        <f>IF(CentrepointSourced[[#This Row],[Age]]="18-24",CentrepointSourced[[#This Row],[Presented HS DQ]],0)</f>
        <v>203</v>
      </c>
      <c r="AA477" s="106">
        <f>IF(CentrepointSourced[[#This Row],[Age]]="16-17",CentrepointSourced[[#This Row],[Presented CS DQ]],0)</f>
        <v>0</v>
      </c>
      <c r="AB477" s="106">
        <f>IF(CentrepointSourced[[#This Row],[Age]]="16-24",CentrepointSourced[[#This Row],[Presented CS DQ]],0)</f>
        <v>0</v>
      </c>
      <c r="AC477" s="106">
        <f>IF(CentrepointSourced[[#This Row],[Age]]="18-24",CentrepointSourced[[#This Row],[Presented CS DQ]],0)</f>
        <v>0</v>
      </c>
      <c r="AD477" s="107">
        <f>IF(CentrepointSourced[[#This Row],[Age]]="16-17",CentrepointSourced[[#This Row],[Assessed HS DQ]],0)</f>
        <v>0</v>
      </c>
      <c r="AE477" s="107">
        <f>IF(CentrepointSourced[[#This Row],[Age]]="16-24",CentrepointSourced[[#This Row],[Assessed HS DQ]],0)</f>
        <v>0</v>
      </c>
      <c r="AF477" s="107">
        <f>IF(CentrepointSourced[[#This Row],[Age]]="18-24",CentrepointSourced[[#This Row],[Assessed HS DQ]],0)</f>
        <v>43</v>
      </c>
      <c r="AG477" s="107">
        <f>IF(CentrepointSourced[[#This Row],[Age]]="16-17",CentrepointSourced[[#This Row],[Assessed CS DQ]],0)</f>
        <v>0</v>
      </c>
      <c r="AH477" s="107">
        <f>IF(CentrepointSourced[[#This Row],[Age]]="16-24",CentrepointSourced[[#This Row],[Assessed CS DQ]],0)</f>
        <v>0</v>
      </c>
      <c r="AI477" s="107">
        <f>IF(CentrepointSourced[[#This Row],[Age]]="18-24",CentrepointSourced[[#This Row],[Assessed CS DQ]],0)</f>
        <v>0</v>
      </c>
    </row>
    <row r="478" spans="1:35" customFormat="1" ht="13.5" customHeight="1">
      <c r="A478" s="45" t="s">
        <v>40</v>
      </c>
      <c r="B478" s="62" t="s">
        <v>145</v>
      </c>
      <c r="C478" s="45" t="s">
        <v>42</v>
      </c>
      <c r="D478" s="62"/>
      <c r="E478" s="67">
        <v>2013</v>
      </c>
      <c r="F478" s="67" t="s">
        <v>25</v>
      </c>
      <c r="G478" s="67">
        <v>87</v>
      </c>
      <c r="H478" s="68">
        <v>4</v>
      </c>
      <c r="I478" s="67">
        <v>2</v>
      </c>
      <c r="J478" s="45"/>
      <c r="K478" s="45"/>
      <c r="L478" s="45"/>
      <c r="M478" s="45"/>
      <c r="N478" s="45"/>
      <c r="O478" s="45"/>
      <c r="P478" s="45"/>
      <c r="Q478" s="41" t="str">
        <f>IF(CentrepointSourced[[#This Row],[Country]]="Northern Ireland","Northern Ireland",IFERROR(VLOOKUP(CentrepointSourced[[#This Row],[Local Authority]],LKP_LANameDQ[],2,FALSE),CentrepointSourced[[#This Row],[Local Authority]]))</f>
        <v>Harrogate</v>
      </c>
      <c r="R478" s="41" t="str">
        <f>IF(CentrepointSourced[[#This Row],[LA type]]="County","",INDEX(ConsolGeog[lad14cd],MATCH(CentrepointSourced[[#This Row],[Local Authority DQ]],ConsolGeog[la_name],0)))</f>
        <v>E07000165</v>
      </c>
      <c r="S478" s="41" t="str">
        <f>IF(OR(CentrepointSourced[[#This Row],[Country]]="Northern Ireland",CentrepointSourced[[#This Row],[Country]]="Scotland",CentrepointSourced[[#This Row],[Country]]="Wales"),"Local Authority",CentrepointSourced[[#This Row],[LA type]])</f>
        <v>District</v>
      </c>
      <c r="T478" s="41">
        <f>IF(TRIM(CentrepointSourced[[#This Row],[Presented HS]])="",0,IF(CentrepointSourced[[#This Row],[Presented HS]]="&lt;5",2.5,IF(CentrepointSourced[[#This Row],[Presented HS]]="&lt;10",5,VALUE(TRIM(CentrepointSourced[[#This Row],[Presented HS]])))))</f>
        <v>87</v>
      </c>
      <c r="U478" s="41">
        <f>IF(TRIM(CentrepointSourced[[#This Row],[Assessed HS]])="",0,IF(CentrepointSourced[[#This Row],[Assessed HS]]="&lt;5",2.5,IF(CentrepointSourced[[#This Row],[Assessed HS]]="&lt;10",5,VALUE(TRIM(CentrepointSourced[[#This Row],[Assessed HS]])))))</f>
        <v>4</v>
      </c>
      <c r="V478" s="41">
        <f>IF(TRIM(CentrepointSourced[[#This Row],[Presented CS]])="",0,IF(CentrepointSourced[[#This Row],[Presented CS]]="&lt;5",2.5,IF(CentrepointSourced[[#This Row],[Presented CS]]="&lt;10",5,VALUE(TRIM(CentrepointSourced[[#This Row],[Presented CS]])))))</f>
        <v>0</v>
      </c>
      <c r="W478" s="41">
        <f>IF(TRIM(CentrepointSourced[[#This Row],[Assessed CS]])="",0,IF(CentrepointSourced[[#This Row],[Assessed CS]]="&lt;5",2.5,IF(CentrepointSourced[[#This Row],[Assessed CS]]="&lt;10",5,VALUE(TRIM(CentrepointSourced[[#This Row],[Assessed CS]])))))</f>
        <v>0</v>
      </c>
      <c r="X478" s="106">
        <f>IF(CentrepointSourced[[#This Row],[Age]]="16-17",CentrepointSourced[[#This Row],[Presented HS DQ]],0)</f>
        <v>87</v>
      </c>
      <c r="Y478" s="106">
        <f>IF(CentrepointSourced[[#This Row],[Age]]="16-24",CentrepointSourced[[#This Row],[Presented HS DQ]],0)</f>
        <v>0</v>
      </c>
      <c r="Z478" s="106">
        <f>IF(CentrepointSourced[[#This Row],[Age]]="18-24",CentrepointSourced[[#This Row],[Presented HS DQ]],0)</f>
        <v>0</v>
      </c>
      <c r="AA478" s="106">
        <f>IF(CentrepointSourced[[#This Row],[Age]]="16-17",CentrepointSourced[[#This Row],[Presented CS DQ]],0)</f>
        <v>0</v>
      </c>
      <c r="AB478" s="106">
        <f>IF(CentrepointSourced[[#This Row],[Age]]="16-24",CentrepointSourced[[#This Row],[Presented CS DQ]],0)</f>
        <v>0</v>
      </c>
      <c r="AC478" s="106">
        <f>IF(CentrepointSourced[[#This Row],[Age]]="18-24",CentrepointSourced[[#This Row],[Presented CS DQ]],0)</f>
        <v>0</v>
      </c>
      <c r="AD478" s="107">
        <f>IF(CentrepointSourced[[#This Row],[Age]]="16-17",CentrepointSourced[[#This Row],[Assessed HS DQ]],0)</f>
        <v>4</v>
      </c>
      <c r="AE478" s="107">
        <f>IF(CentrepointSourced[[#This Row],[Age]]="16-24",CentrepointSourced[[#This Row],[Assessed HS DQ]],0)</f>
        <v>0</v>
      </c>
      <c r="AF478" s="107">
        <f>IF(CentrepointSourced[[#This Row],[Age]]="18-24",CentrepointSourced[[#This Row],[Assessed HS DQ]],0)</f>
        <v>0</v>
      </c>
      <c r="AG478" s="107">
        <f>IF(CentrepointSourced[[#This Row],[Age]]="16-17",CentrepointSourced[[#This Row],[Assessed CS DQ]],0)</f>
        <v>0</v>
      </c>
      <c r="AH478" s="107">
        <f>IF(CentrepointSourced[[#This Row],[Age]]="16-24",CentrepointSourced[[#This Row],[Assessed CS DQ]],0)</f>
        <v>0</v>
      </c>
      <c r="AI478" s="107">
        <f>IF(CentrepointSourced[[#This Row],[Age]]="18-24",CentrepointSourced[[#This Row],[Assessed CS DQ]],0)</f>
        <v>0</v>
      </c>
    </row>
    <row r="479" spans="1:35" customFormat="1" ht="13.5" customHeight="1">
      <c r="A479" s="45" t="s">
        <v>40</v>
      </c>
      <c r="B479" s="62" t="s">
        <v>145</v>
      </c>
      <c r="C479" s="45" t="s">
        <v>42</v>
      </c>
      <c r="D479" s="62"/>
      <c r="E479" s="67">
        <v>2013</v>
      </c>
      <c r="F479" s="67" t="s">
        <v>26</v>
      </c>
      <c r="G479" s="67">
        <v>196</v>
      </c>
      <c r="H479" s="68">
        <v>33</v>
      </c>
      <c r="I479" s="67">
        <v>23</v>
      </c>
      <c r="J479" s="45"/>
      <c r="K479" s="45"/>
      <c r="L479" s="45"/>
      <c r="M479" s="45"/>
      <c r="N479" s="45"/>
      <c r="O479" s="45"/>
      <c r="P479" s="45"/>
      <c r="Q479" s="41" t="str">
        <f>IF(CentrepointSourced[[#This Row],[Country]]="Northern Ireland","Northern Ireland",IFERROR(VLOOKUP(CentrepointSourced[[#This Row],[Local Authority]],LKP_LANameDQ[],2,FALSE),CentrepointSourced[[#This Row],[Local Authority]]))</f>
        <v>Harrogate</v>
      </c>
      <c r="R479" s="41" t="str">
        <f>IF(CentrepointSourced[[#This Row],[LA type]]="County","",INDEX(ConsolGeog[lad14cd],MATCH(CentrepointSourced[[#This Row],[Local Authority DQ]],ConsolGeog[la_name],0)))</f>
        <v>E07000165</v>
      </c>
      <c r="S479" s="41" t="str">
        <f>IF(OR(CentrepointSourced[[#This Row],[Country]]="Northern Ireland",CentrepointSourced[[#This Row],[Country]]="Scotland",CentrepointSourced[[#This Row],[Country]]="Wales"),"Local Authority",CentrepointSourced[[#This Row],[LA type]])</f>
        <v>District</v>
      </c>
      <c r="T479" s="41">
        <f>IF(TRIM(CentrepointSourced[[#This Row],[Presented HS]])="",0,IF(CentrepointSourced[[#This Row],[Presented HS]]="&lt;5",2.5,IF(CentrepointSourced[[#This Row],[Presented HS]]="&lt;10",5,VALUE(TRIM(CentrepointSourced[[#This Row],[Presented HS]])))))</f>
        <v>196</v>
      </c>
      <c r="U479" s="41">
        <f>IF(TRIM(CentrepointSourced[[#This Row],[Assessed HS]])="",0,IF(CentrepointSourced[[#This Row],[Assessed HS]]="&lt;5",2.5,IF(CentrepointSourced[[#This Row],[Assessed HS]]="&lt;10",5,VALUE(TRIM(CentrepointSourced[[#This Row],[Assessed HS]])))))</f>
        <v>33</v>
      </c>
      <c r="V479" s="41">
        <f>IF(TRIM(CentrepointSourced[[#This Row],[Presented CS]])="",0,IF(CentrepointSourced[[#This Row],[Presented CS]]="&lt;5",2.5,IF(CentrepointSourced[[#This Row],[Presented CS]]="&lt;10",5,VALUE(TRIM(CentrepointSourced[[#This Row],[Presented CS]])))))</f>
        <v>0</v>
      </c>
      <c r="W479" s="41">
        <f>IF(TRIM(CentrepointSourced[[#This Row],[Assessed CS]])="",0,IF(CentrepointSourced[[#This Row],[Assessed CS]]="&lt;5",2.5,IF(CentrepointSourced[[#This Row],[Assessed CS]]="&lt;10",5,VALUE(TRIM(CentrepointSourced[[#This Row],[Assessed CS]])))))</f>
        <v>0</v>
      </c>
      <c r="X479" s="106">
        <f>IF(CentrepointSourced[[#This Row],[Age]]="16-17",CentrepointSourced[[#This Row],[Presented HS DQ]],0)</f>
        <v>0</v>
      </c>
      <c r="Y479" s="106">
        <f>IF(CentrepointSourced[[#This Row],[Age]]="16-24",CentrepointSourced[[#This Row],[Presented HS DQ]],0)</f>
        <v>0</v>
      </c>
      <c r="Z479" s="106">
        <f>IF(CentrepointSourced[[#This Row],[Age]]="18-24",CentrepointSourced[[#This Row],[Presented HS DQ]],0)</f>
        <v>196</v>
      </c>
      <c r="AA479" s="106">
        <f>IF(CentrepointSourced[[#This Row],[Age]]="16-17",CentrepointSourced[[#This Row],[Presented CS DQ]],0)</f>
        <v>0</v>
      </c>
      <c r="AB479" s="106">
        <f>IF(CentrepointSourced[[#This Row],[Age]]="16-24",CentrepointSourced[[#This Row],[Presented CS DQ]],0)</f>
        <v>0</v>
      </c>
      <c r="AC479" s="106">
        <f>IF(CentrepointSourced[[#This Row],[Age]]="18-24",CentrepointSourced[[#This Row],[Presented CS DQ]],0)</f>
        <v>0</v>
      </c>
      <c r="AD479" s="107">
        <f>IF(CentrepointSourced[[#This Row],[Age]]="16-17",CentrepointSourced[[#This Row],[Assessed HS DQ]],0)</f>
        <v>0</v>
      </c>
      <c r="AE479" s="107">
        <f>IF(CentrepointSourced[[#This Row],[Age]]="16-24",CentrepointSourced[[#This Row],[Assessed HS DQ]],0)</f>
        <v>0</v>
      </c>
      <c r="AF479" s="107">
        <f>IF(CentrepointSourced[[#This Row],[Age]]="18-24",CentrepointSourced[[#This Row],[Assessed HS DQ]],0)</f>
        <v>33</v>
      </c>
      <c r="AG479" s="107">
        <f>IF(CentrepointSourced[[#This Row],[Age]]="16-17",CentrepointSourced[[#This Row],[Assessed CS DQ]],0)</f>
        <v>0</v>
      </c>
      <c r="AH479" s="107">
        <f>IF(CentrepointSourced[[#This Row],[Age]]="16-24",CentrepointSourced[[#This Row],[Assessed CS DQ]],0)</f>
        <v>0</v>
      </c>
      <c r="AI479" s="107">
        <f>IF(CentrepointSourced[[#This Row],[Age]]="18-24",CentrepointSourced[[#This Row],[Assessed CS DQ]],0)</f>
        <v>0</v>
      </c>
    </row>
    <row r="480" spans="1:35" customFormat="1" ht="13.5" customHeight="1">
      <c r="A480" s="45" t="s">
        <v>40</v>
      </c>
      <c r="B480" s="62" t="s">
        <v>145</v>
      </c>
      <c r="C480" s="45" t="s">
        <v>42</v>
      </c>
      <c r="D480" s="62"/>
      <c r="E480" s="67">
        <v>2014</v>
      </c>
      <c r="F480" s="67" t="s">
        <v>25</v>
      </c>
      <c r="G480" s="67">
        <v>69</v>
      </c>
      <c r="H480" s="68">
        <v>7</v>
      </c>
      <c r="I480" s="67">
        <v>6</v>
      </c>
      <c r="J480" s="45"/>
      <c r="K480" s="45"/>
      <c r="L480" s="45"/>
      <c r="M480" s="45"/>
      <c r="N480" s="45"/>
      <c r="O480" s="45"/>
      <c r="P480" s="45"/>
      <c r="Q480" s="41" t="str">
        <f>IF(CentrepointSourced[[#This Row],[Country]]="Northern Ireland","Northern Ireland",IFERROR(VLOOKUP(CentrepointSourced[[#This Row],[Local Authority]],LKP_LANameDQ[],2,FALSE),CentrepointSourced[[#This Row],[Local Authority]]))</f>
        <v>Harrogate</v>
      </c>
      <c r="R480" s="41" t="str">
        <f>IF(CentrepointSourced[[#This Row],[LA type]]="County","",INDEX(ConsolGeog[lad14cd],MATCH(CentrepointSourced[[#This Row],[Local Authority DQ]],ConsolGeog[la_name],0)))</f>
        <v>E07000165</v>
      </c>
      <c r="S480" s="41" t="str">
        <f>IF(OR(CentrepointSourced[[#This Row],[Country]]="Northern Ireland",CentrepointSourced[[#This Row],[Country]]="Scotland",CentrepointSourced[[#This Row],[Country]]="Wales"),"Local Authority",CentrepointSourced[[#This Row],[LA type]])</f>
        <v>District</v>
      </c>
      <c r="T480" s="41">
        <f>IF(TRIM(CentrepointSourced[[#This Row],[Presented HS]])="",0,IF(CentrepointSourced[[#This Row],[Presented HS]]="&lt;5",2.5,IF(CentrepointSourced[[#This Row],[Presented HS]]="&lt;10",5,VALUE(TRIM(CentrepointSourced[[#This Row],[Presented HS]])))))</f>
        <v>69</v>
      </c>
      <c r="U480" s="41">
        <f>IF(TRIM(CentrepointSourced[[#This Row],[Assessed HS]])="",0,IF(CentrepointSourced[[#This Row],[Assessed HS]]="&lt;5",2.5,IF(CentrepointSourced[[#This Row],[Assessed HS]]="&lt;10",5,VALUE(TRIM(CentrepointSourced[[#This Row],[Assessed HS]])))))</f>
        <v>7</v>
      </c>
      <c r="V480" s="41">
        <f>IF(TRIM(CentrepointSourced[[#This Row],[Presented CS]])="",0,IF(CentrepointSourced[[#This Row],[Presented CS]]="&lt;5",2.5,IF(CentrepointSourced[[#This Row],[Presented CS]]="&lt;10",5,VALUE(TRIM(CentrepointSourced[[#This Row],[Presented CS]])))))</f>
        <v>0</v>
      </c>
      <c r="W480" s="41">
        <f>IF(TRIM(CentrepointSourced[[#This Row],[Assessed CS]])="",0,IF(CentrepointSourced[[#This Row],[Assessed CS]]="&lt;5",2.5,IF(CentrepointSourced[[#This Row],[Assessed CS]]="&lt;10",5,VALUE(TRIM(CentrepointSourced[[#This Row],[Assessed CS]])))))</f>
        <v>0</v>
      </c>
      <c r="X480" s="106">
        <f>IF(CentrepointSourced[[#This Row],[Age]]="16-17",CentrepointSourced[[#This Row],[Presented HS DQ]],0)</f>
        <v>69</v>
      </c>
      <c r="Y480" s="106">
        <f>IF(CentrepointSourced[[#This Row],[Age]]="16-24",CentrepointSourced[[#This Row],[Presented HS DQ]],0)</f>
        <v>0</v>
      </c>
      <c r="Z480" s="106">
        <f>IF(CentrepointSourced[[#This Row],[Age]]="18-24",CentrepointSourced[[#This Row],[Presented HS DQ]],0)</f>
        <v>0</v>
      </c>
      <c r="AA480" s="106">
        <f>IF(CentrepointSourced[[#This Row],[Age]]="16-17",CentrepointSourced[[#This Row],[Presented CS DQ]],0)</f>
        <v>0</v>
      </c>
      <c r="AB480" s="106">
        <f>IF(CentrepointSourced[[#This Row],[Age]]="16-24",CentrepointSourced[[#This Row],[Presented CS DQ]],0)</f>
        <v>0</v>
      </c>
      <c r="AC480" s="106">
        <f>IF(CentrepointSourced[[#This Row],[Age]]="18-24",CentrepointSourced[[#This Row],[Presented CS DQ]],0)</f>
        <v>0</v>
      </c>
      <c r="AD480" s="107">
        <f>IF(CentrepointSourced[[#This Row],[Age]]="16-17",CentrepointSourced[[#This Row],[Assessed HS DQ]],0)</f>
        <v>7</v>
      </c>
      <c r="AE480" s="107">
        <f>IF(CentrepointSourced[[#This Row],[Age]]="16-24",CentrepointSourced[[#This Row],[Assessed HS DQ]],0)</f>
        <v>0</v>
      </c>
      <c r="AF480" s="107">
        <f>IF(CentrepointSourced[[#This Row],[Age]]="18-24",CentrepointSourced[[#This Row],[Assessed HS DQ]],0)</f>
        <v>0</v>
      </c>
      <c r="AG480" s="107">
        <f>IF(CentrepointSourced[[#This Row],[Age]]="16-17",CentrepointSourced[[#This Row],[Assessed CS DQ]],0)</f>
        <v>0</v>
      </c>
      <c r="AH480" s="107">
        <f>IF(CentrepointSourced[[#This Row],[Age]]="16-24",CentrepointSourced[[#This Row],[Assessed CS DQ]],0)</f>
        <v>0</v>
      </c>
      <c r="AI480" s="107">
        <f>IF(CentrepointSourced[[#This Row],[Age]]="18-24",CentrepointSourced[[#This Row],[Assessed CS DQ]],0)</f>
        <v>0</v>
      </c>
    </row>
    <row r="481" spans="1:35" customFormat="1" ht="13.5" customHeight="1">
      <c r="A481" s="45" t="s">
        <v>40</v>
      </c>
      <c r="B481" s="62" t="s">
        <v>145</v>
      </c>
      <c r="C481" s="45" t="s">
        <v>42</v>
      </c>
      <c r="D481" s="62"/>
      <c r="E481" s="67">
        <v>2014</v>
      </c>
      <c r="F481" s="67" t="s">
        <v>26</v>
      </c>
      <c r="G481" s="67">
        <v>253</v>
      </c>
      <c r="H481" s="68">
        <v>59</v>
      </c>
      <c r="I481" s="67">
        <v>39</v>
      </c>
      <c r="J481" s="45"/>
      <c r="K481" s="45"/>
      <c r="L481" s="45"/>
      <c r="M481" s="45"/>
      <c r="N481" s="45"/>
      <c r="O481" s="45"/>
      <c r="P481" s="45"/>
      <c r="Q481" s="41" t="str">
        <f>IF(CentrepointSourced[[#This Row],[Country]]="Northern Ireland","Northern Ireland",IFERROR(VLOOKUP(CentrepointSourced[[#This Row],[Local Authority]],LKP_LANameDQ[],2,FALSE),CentrepointSourced[[#This Row],[Local Authority]]))</f>
        <v>Harrogate</v>
      </c>
      <c r="R481" s="41" t="str">
        <f>IF(CentrepointSourced[[#This Row],[LA type]]="County","",INDEX(ConsolGeog[lad14cd],MATCH(CentrepointSourced[[#This Row],[Local Authority DQ]],ConsolGeog[la_name],0)))</f>
        <v>E07000165</v>
      </c>
      <c r="S481" s="41" t="str">
        <f>IF(OR(CentrepointSourced[[#This Row],[Country]]="Northern Ireland",CentrepointSourced[[#This Row],[Country]]="Scotland",CentrepointSourced[[#This Row],[Country]]="Wales"),"Local Authority",CentrepointSourced[[#This Row],[LA type]])</f>
        <v>District</v>
      </c>
      <c r="T481" s="41">
        <f>IF(TRIM(CentrepointSourced[[#This Row],[Presented HS]])="",0,IF(CentrepointSourced[[#This Row],[Presented HS]]="&lt;5",2.5,IF(CentrepointSourced[[#This Row],[Presented HS]]="&lt;10",5,VALUE(TRIM(CentrepointSourced[[#This Row],[Presented HS]])))))</f>
        <v>253</v>
      </c>
      <c r="U481" s="41">
        <f>IF(TRIM(CentrepointSourced[[#This Row],[Assessed HS]])="",0,IF(CentrepointSourced[[#This Row],[Assessed HS]]="&lt;5",2.5,IF(CentrepointSourced[[#This Row],[Assessed HS]]="&lt;10",5,VALUE(TRIM(CentrepointSourced[[#This Row],[Assessed HS]])))))</f>
        <v>59</v>
      </c>
      <c r="V481" s="41">
        <f>IF(TRIM(CentrepointSourced[[#This Row],[Presented CS]])="",0,IF(CentrepointSourced[[#This Row],[Presented CS]]="&lt;5",2.5,IF(CentrepointSourced[[#This Row],[Presented CS]]="&lt;10",5,VALUE(TRIM(CentrepointSourced[[#This Row],[Presented CS]])))))</f>
        <v>0</v>
      </c>
      <c r="W481" s="41">
        <f>IF(TRIM(CentrepointSourced[[#This Row],[Assessed CS]])="",0,IF(CentrepointSourced[[#This Row],[Assessed CS]]="&lt;5",2.5,IF(CentrepointSourced[[#This Row],[Assessed CS]]="&lt;10",5,VALUE(TRIM(CentrepointSourced[[#This Row],[Assessed CS]])))))</f>
        <v>0</v>
      </c>
      <c r="X481" s="106">
        <f>IF(CentrepointSourced[[#This Row],[Age]]="16-17",CentrepointSourced[[#This Row],[Presented HS DQ]],0)</f>
        <v>0</v>
      </c>
      <c r="Y481" s="106">
        <f>IF(CentrepointSourced[[#This Row],[Age]]="16-24",CentrepointSourced[[#This Row],[Presented HS DQ]],0)</f>
        <v>0</v>
      </c>
      <c r="Z481" s="106">
        <f>IF(CentrepointSourced[[#This Row],[Age]]="18-24",CentrepointSourced[[#This Row],[Presented HS DQ]],0)</f>
        <v>253</v>
      </c>
      <c r="AA481" s="106">
        <f>IF(CentrepointSourced[[#This Row],[Age]]="16-17",CentrepointSourced[[#This Row],[Presented CS DQ]],0)</f>
        <v>0</v>
      </c>
      <c r="AB481" s="106">
        <f>IF(CentrepointSourced[[#This Row],[Age]]="16-24",CentrepointSourced[[#This Row],[Presented CS DQ]],0)</f>
        <v>0</v>
      </c>
      <c r="AC481" s="106">
        <f>IF(CentrepointSourced[[#This Row],[Age]]="18-24",CentrepointSourced[[#This Row],[Presented CS DQ]],0)</f>
        <v>0</v>
      </c>
      <c r="AD481" s="107">
        <f>IF(CentrepointSourced[[#This Row],[Age]]="16-17",CentrepointSourced[[#This Row],[Assessed HS DQ]],0)</f>
        <v>0</v>
      </c>
      <c r="AE481" s="107">
        <f>IF(CentrepointSourced[[#This Row],[Age]]="16-24",CentrepointSourced[[#This Row],[Assessed HS DQ]],0)</f>
        <v>0</v>
      </c>
      <c r="AF481" s="107">
        <f>IF(CentrepointSourced[[#This Row],[Age]]="18-24",CentrepointSourced[[#This Row],[Assessed HS DQ]],0)</f>
        <v>59</v>
      </c>
      <c r="AG481" s="107">
        <f>IF(CentrepointSourced[[#This Row],[Age]]="16-17",CentrepointSourced[[#This Row],[Assessed CS DQ]],0)</f>
        <v>0</v>
      </c>
      <c r="AH481" s="107">
        <f>IF(CentrepointSourced[[#This Row],[Age]]="16-24",CentrepointSourced[[#This Row],[Assessed CS DQ]],0)</f>
        <v>0</v>
      </c>
      <c r="AI481" s="107">
        <f>IF(CentrepointSourced[[#This Row],[Age]]="18-24",CentrepointSourced[[#This Row],[Assessed CS DQ]],0)</f>
        <v>0</v>
      </c>
    </row>
    <row r="482" spans="1:35" customFormat="1" ht="13.5" customHeight="1">
      <c r="A482" s="45" t="s">
        <v>40</v>
      </c>
      <c r="B482" s="62" t="s">
        <v>77</v>
      </c>
      <c r="C482" s="45" t="s">
        <v>42</v>
      </c>
      <c r="D482" s="62"/>
      <c r="E482" s="67">
        <v>2012</v>
      </c>
      <c r="F482" s="67" t="s">
        <v>25</v>
      </c>
      <c r="G482" s="67">
        <v>6</v>
      </c>
      <c r="H482" s="68">
        <v>0</v>
      </c>
      <c r="I482" s="67">
        <v>0</v>
      </c>
      <c r="J482" s="45"/>
      <c r="K482" s="45"/>
      <c r="L482" s="45"/>
      <c r="M482" s="45"/>
      <c r="N482" s="45"/>
      <c r="O482" s="45"/>
      <c r="P482" s="45"/>
      <c r="Q482" s="41" t="str">
        <f>IF(CentrepointSourced[[#This Row],[Country]]="Northern Ireland","Northern Ireland",IFERROR(VLOOKUP(CentrepointSourced[[#This Row],[Local Authority]],LKP_LANameDQ[],2,FALSE),CentrepointSourced[[#This Row],[Local Authority]]))</f>
        <v>Hart</v>
      </c>
      <c r="R482" s="41" t="str">
        <f>IF(CentrepointSourced[[#This Row],[LA type]]="County","",INDEX(ConsolGeog[lad14cd],MATCH(CentrepointSourced[[#This Row],[Local Authority DQ]],ConsolGeog[la_name],0)))</f>
        <v>E07000089</v>
      </c>
      <c r="S482" s="41" t="str">
        <f>IF(OR(CentrepointSourced[[#This Row],[Country]]="Northern Ireland",CentrepointSourced[[#This Row],[Country]]="Scotland",CentrepointSourced[[#This Row],[Country]]="Wales"),"Local Authority",CentrepointSourced[[#This Row],[LA type]])</f>
        <v>District</v>
      </c>
      <c r="T482" s="41">
        <f>IF(TRIM(CentrepointSourced[[#This Row],[Presented HS]])="",0,IF(CentrepointSourced[[#This Row],[Presented HS]]="&lt;5",2.5,IF(CentrepointSourced[[#This Row],[Presented HS]]="&lt;10",5,VALUE(TRIM(CentrepointSourced[[#This Row],[Presented HS]])))))</f>
        <v>6</v>
      </c>
      <c r="U482" s="41">
        <f>IF(TRIM(CentrepointSourced[[#This Row],[Assessed HS]])="",0,IF(CentrepointSourced[[#This Row],[Assessed HS]]="&lt;5",2.5,IF(CentrepointSourced[[#This Row],[Assessed HS]]="&lt;10",5,VALUE(TRIM(CentrepointSourced[[#This Row],[Assessed HS]])))))</f>
        <v>0</v>
      </c>
      <c r="V482" s="41">
        <f>IF(TRIM(CentrepointSourced[[#This Row],[Presented CS]])="",0,IF(CentrepointSourced[[#This Row],[Presented CS]]="&lt;5",2.5,IF(CentrepointSourced[[#This Row],[Presented CS]]="&lt;10",5,VALUE(TRIM(CentrepointSourced[[#This Row],[Presented CS]])))))</f>
        <v>0</v>
      </c>
      <c r="W482" s="41">
        <f>IF(TRIM(CentrepointSourced[[#This Row],[Assessed CS]])="",0,IF(CentrepointSourced[[#This Row],[Assessed CS]]="&lt;5",2.5,IF(CentrepointSourced[[#This Row],[Assessed CS]]="&lt;10",5,VALUE(TRIM(CentrepointSourced[[#This Row],[Assessed CS]])))))</f>
        <v>0</v>
      </c>
      <c r="X482" s="106">
        <f>IF(CentrepointSourced[[#This Row],[Age]]="16-17",CentrepointSourced[[#This Row],[Presented HS DQ]],0)</f>
        <v>6</v>
      </c>
      <c r="Y482" s="106">
        <f>IF(CentrepointSourced[[#This Row],[Age]]="16-24",CentrepointSourced[[#This Row],[Presented HS DQ]],0)</f>
        <v>0</v>
      </c>
      <c r="Z482" s="106">
        <f>IF(CentrepointSourced[[#This Row],[Age]]="18-24",CentrepointSourced[[#This Row],[Presented HS DQ]],0)</f>
        <v>0</v>
      </c>
      <c r="AA482" s="106">
        <f>IF(CentrepointSourced[[#This Row],[Age]]="16-17",CentrepointSourced[[#This Row],[Presented CS DQ]],0)</f>
        <v>0</v>
      </c>
      <c r="AB482" s="106">
        <f>IF(CentrepointSourced[[#This Row],[Age]]="16-24",CentrepointSourced[[#This Row],[Presented CS DQ]],0)</f>
        <v>0</v>
      </c>
      <c r="AC482" s="106">
        <f>IF(CentrepointSourced[[#This Row],[Age]]="18-24",CentrepointSourced[[#This Row],[Presented CS DQ]],0)</f>
        <v>0</v>
      </c>
      <c r="AD482" s="107">
        <f>IF(CentrepointSourced[[#This Row],[Age]]="16-17",CentrepointSourced[[#This Row],[Assessed HS DQ]],0)</f>
        <v>0</v>
      </c>
      <c r="AE482" s="107">
        <f>IF(CentrepointSourced[[#This Row],[Age]]="16-24",CentrepointSourced[[#This Row],[Assessed HS DQ]],0)</f>
        <v>0</v>
      </c>
      <c r="AF482" s="107">
        <f>IF(CentrepointSourced[[#This Row],[Age]]="18-24",CentrepointSourced[[#This Row],[Assessed HS DQ]],0)</f>
        <v>0</v>
      </c>
      <c r="AG482" s="107">
        <f>IF(CentrepointSourced[[#This Row],[Age]]="16-17",CentrepointSourced[[#This Row],[Assessed CS DQ]],0)</f>
        <v>0</v>
      </c>
      <c r="AH482" s="107">
        <f>IF(CentrepointSourced[[#This Row],[Age]]="16-24",CentrepointSourced[[#This Row],[Assessed CS DQ]],0)</f>
        <v>0</v>
      </c>
      <c r="AI482" s="107">
        <f>IF(CentrepointSourced[[#This Row],[Age]]="18-24",CentrepointSourced[[#This Row],[Assessed CS DQ]],0)</f>
        <v>0</v>
      </c>
    </row>
    <row r="483" spans="1:35" customFormat="1" ht="13.5" customHeight="1">
      <c r="A483" s="45" t="s">
        <v>40</v>
      </c>
      <c r="B483" s="62" t="s">
        <v>77</v>
      </c>
      <c r="C483" s="45" t="s">
        <v>42</v>
      </c>
      <c r="D483" s="62"/>
      <c r="E483" s="67">
        <v>2012</v>
      </c>
      <c r="F483" s="67" t="s">
        <v>26</v>
      </c>
      <c r="G483" s="67">
        <v>122</v>
      </c>
      <c r="H483" s="68">
        <v>8</v>
      </c>
      <c r="I483" s="67">
        <v>8</v>
      </c>
      <c r="J483" s="45"/>
      <c r="K483" s="45"/>
      <c r="L483" s="45"/>
      <c r="M483" s="45"/>
      <c r="N483" s="45"/>
      <c r="O483" s="45"/>
      <c r="P483" s="45"/>
      <c r="Q483" s="41" t="str">
        <f>IF(CentrepointSourced[[#This Row],[Country]]="Northern Ireland","Northern Ireland",IFERROR(VLOOKUP(CentrepointSourced[[#This Row],[Local Authority]],LKP_LANameDQ[],2,FALSE),CentrepointSourced[[#This Row],[Local Authority]]))</f>
        <v>Hart</v>
      </c>
      <c r="R483" s="41" t="str">
        <f>IF(CentrepointSourced[[#This Row],[LA type]]="County","",INDEX(ConsolGeog[lad14cd],MATCH(CentrepointSourced[[#This Row],[Local Authority DQ]],ConsolGeog[la_name],0)))</f>
        <v>E07000089</v>
      </c>
      <c r="S483" s="41" t="str">
        <f>IF(OR(CentrepointSourced[[#This Row],[Country]]="Northern Ireland",CentrepointSourced[[#This Row],[Country]]="Scotland",CentrepointSourced[[#This Row],[Country]]="Wales"),"Local Authority",CentrepointSourced[[#This Row],[LA type]])</f>
        <v>District</v>
      </c>
      <c r="T483" s="41">
        <f>IF(TRIM(CentrepointSourced[[#This Row],[Presented HS]])="",0,IF(CentrepointSourced[[#This Row],[Presented HS]]="&lt;5",2.5,IF(CentrepointSourced[[#This Row],[Presented HS]]="&lt;10",5,VALUE(TRIM(CentrepointSourced[[#This Row],[Presented HS]])))))</f>
        <v>122</v>
      </c>
      <c r="U483" s="41">
        <f>IF(TRIM(CentrepointSourced[[#This Row],[Assessed HS]])="",0,IF(CentrepointSourced[[#This Row],[Assessed HS]]="&lt;5",2.5,IF(CentrepointSourced[[#This Row],[Assessed HS]]="&lt;10",5,VALUE(TRIM(CentrepointSourced[[#This Row],[Assessed HS]])))))</f>
        <v>8</v>
      </c>
      <c r="V483" s="41">
        <f>IF(TRIM(CentrepointSourced[[#This Row],[Presented CS]])="",0,IF(CentrepointSourced[[#This Row],[Presented CS]]="&lt;5",2.5,IF(CentrepointSourced[[#This Row],[Presented CS]]="&lt;10",5,VALUE(TRIM(CentrepointSourced[[#This Row],[Presented CS]])))))</f>
        <v>0</v>
      </c>
      <c r="W483" s="41">
        <f>IF(TRIM(CentrepointSourced[[#This Row],[Assessed CS]])="",0,IF(CentrepointSourced[[#This Row],[Assessed CS]]="&lt;5",2.5,IF(CentrepointSourced[[#This Row],[Assessed CS]]="&lt;10",5,VALUE(TRIM(CentrepointSourced[[#This Row],[Assessed CS]])))))</f>
        <v>0</v>
      </c>
      <c r="X483" s="106">
        <f>IF(CentrepointSourced[[#This Row],[Age]]="16-17",CentrepointSourced[[#This Row],[Presented HS DQ]],0)</f>
        <v>0</v>
      </c>
      <c r="Y483" s="106">
        <f>IF(CentrepointSourced[[#This Row],[Age]]="16-24",CentrepointSourced[[#This Row],[Presented HS DQ]],0)</f>
        <v>0</v>
      </c>
      <c r="Z483" s="106">
        <f>IF(CentrepointSourced[[#This Row],[Age]]="18-24",CentrepointSourced[[#This Row],[Presented HS DQ]],0)</f>
        <v>122</v>
      </c>
      <c r="AA483" s="106">
        <f>IF(CentrepointSourced[[#This Row],[Age]]="16-17",CentrepointSourced[[#This Row],[Presented CS DQ]],0)</f>
        <v>0</v>
      </c>
      <c r="AB483" s="106">
        <f>IF(CentrepointSourced[[#This Row],[Age]]="16-24",CentrepointSourced[[#This Row],[Presented CS DQ]],0)</f>
        <v>0</v>
      </c>
      <c r="AC483" s="106">
        <f>IF(CentrepointSourced[[#This Row],[Age]]="18-24",CentrepointSourced[[#This Row],[Presented CS DQ]],0)</f>
        <v>0</v>
      </c>
      <c r="AD483" s="107">
        <f>IF(CentrepointSourced[[#This Row],[Age]]="16-17",CentrepointSourced[[#This Row],[Assessed HS DQ]],0)</f>
        <v>0</v>
      </c>
      <c r="AE483" s="107">
        <f>IF(CentrepointSourced[[#This Row],[Age]]="16-24",CentrepointSourced[[#This Row],[Assessed HS DQ]],0)</f>
        <v>0</v>
      </c>
      <c r="AF483" s="107">
        <f>IF(CentrepointSourced[[#This Row],[Age]]="18-24",CentrepointSourced[[#This Row],[Assessed HS DQ]],0)</f>
        <v>8</v>
      </c>
      <c r="AG483" s="107">
        <f>IF(CentrepointSourced[[#This Row],[Age]]="16-17",CentrepointSourced[[#This Row],[Assessed CS DQ]],0)</f>
        <v>0</v>
      </c>
      <c r="AH483" s="107">
        <f>IF(CentrepointSourced[[#This Row],[Age]]="16-24",CentrepointSourced[[#This Row],[Assessed CS DQ]],0)</f>
        <v>0</v>
      </c>
      <c r="AI483" s="107">
        <f>IF(CentrepointSourced[[#This Row],[Age]]="18-24",CentrepointSourced[[#This Row],[Assessed CS DQ]],0)</f>
        <v>0</v>
      </c>
    </row>
    <row r="484" spans="1:35" customFormat="1" ht="13.5" customHeight="1">
      <c r="A484" s="45" t="s">
        <v>40</v>
      </c>
      <c r="B484" s="62" t="s">
        <v>77</v>
      </c>
      <c r="C484" s="45" t="s">
        <v>42</v>
      </c>
      <c r="D484" s="62"/>
      <c r="E484" s="67">
        <v>2013</v>
      </c>
      <c r="F484" s="67" t="s">
        <v>25</v>
      </c>
      <c r="G484" s="67">
        <v>4</v>
      </c>
      <c r="H484" s="68">
        <v>0</v>
      </c>
      <c r="I484" s="67">
        <v>1</v>
      </c>
      <c r="J484" s="45"/>
      <c r="K484" s="45"/>
      <c r="L484" s="45"/>
      <c r="M484" s="45"/>
      <c r="N484" s="45"/>
      <c r="O484" s="45"/>
      <c r="P484" s="45"/>
      <c r="Q484" s="41" t="str">
        <f>IF(CentrepointSourced[[#This Row],[Country]]="Northern Ireland","Northern Ireland",IFERROR(VLOOKUP(CentrepointSourced[[#This Row],[Local Authority]],LKP_LANameDQ[],2,FALSE),CentrepointSourced[[#This Row],[Local Authority]]))</f>
        <v>Hart</v>
      </c>
      <c r="R484" s="41" t="str">
        <f>IF(CentrepointSourced[[#This Row],[LA type]]="County","",INDEX(ConsolGeog[lad14cd],MATCH(CentrepointSourced[[#This Row],[Local Authority DQ]],ConsolGeog[la_name],0)))</f>
        <v>E07000089</v>
      </c>
      <c r="S484" s="41" t="str">
        <f>IF(OR(CentrepointSourced[[#This Row],[Country]]="Northern Ireland",CentrepointSourced[[#This Row],[Country]]="Scotland",CentrepointSourced[[#This Row],[Country]]="Wales"),"Local Authority",CentrepointSourced[[#This Row],[LA type]])</f>
        <v>District</v>
      </c>
      <c r="T484" s="41">
        <f>IF(TRIM(CentrepointSourced[[#This Row],[Presented HS]])="",0,IF(CentrepointSourced[[#This Row],[Presented HS]]="&lt;5",2.5,IF(CentrepointSourced[[#This Row],[Presented HS]]="&lt;10",5,VALUE(TRIM(CentrepointSourced[[#This Row],[Presented HS]])))))</f>
        <v>4</v>
      </c>
      <c r="U484" s="41">
        <f>IF(TRIM(CentrepointSourced[[#This Row],[Assessed HS]])="",0,IF(CentrepointSourced[[#This Row],[Assessed HS]]="&lt;5",2.5,IF(CentrepointSourced[[#This Row],[Assessed HS]]="&lt;10",5,VALUE(TRIM(CentrepointSourced[[#This Row],[Assessed HS]])))))</f>
        <v>0</v>
      </c>
      <c r="V484" s="41">
        <f>IF(TRIM(CentrepointSourced[[#This Row],[Presented CS]])="",0,IF(CentrepointSourced[[#This Row],[Presented CS]]="&lt;5",2.5,IF(CentrepointSourced[[#This Row],[Presented CS]]="&lt;10",5,VALUE(TRIM(CentrepointSourced[[#This Row],[Presented CS]])))))</f>
        <v>0</v>
      </c>
      <c r="W484" s="41">
        <f>IF(TRIM(CentrepointSourced[[#This Row],[Assessed CS]])="",0,IF(CentrepointSourced[[#This Row],[Assessed CS]]="&lt;5",2.5,IF(CentrepointSourced[[#This Row],[Assessed CS]]="&lt;10",5,VALUE(TRIM(CentrepointSourced[[#This Row],[Assessed CS]])))))</f>
        <v>0</v>
      </c>
      <c r="X484" s="106">
        <f>IF(CentrepointSourced[[#This Row],[Age]]="16-17",CentrepointSourced[[#This Row],[Presented HS DQ]],0)</f>
        <v>4</v>
      </c>
      <c r="Y484" s="106">
        <f>IF(CentrepointSourced[[#This Row],[Age]]="16-24",CentrepointSourced[[#This Row],[Presented HS DQ]],0)</f>
        <v>0</v>
      </c>
      <c r="Z484" s="106">
        <f>IF(CentrepointSourced[[#This Row],[Age]]="18-24",CentrepointSourced[[#This Row],[Presented HS DQ]],0)</f>
        <v>0</v>
      </c>
      <c r="AA484" s="106">
        <f>IF(CentrepointSourced[[#This Row],[Age]]="16-17",CentrepointSourced[[#This Row],[Presented CS DQ]],0)</f>
        <v>0</v>
      </c>
      <c r="AB484" s="106">
        <f>IF(CentrepointSourced[[#This Row],[Age]]="16-24",CentrepointSourced[[#This Row],[Presented CS DQ]],0)</f>
        <v>0</v>
      </c>
      <c r="AC484" s="106">
        <f>IF(CentrepointSourced[[#This Row],[Age]]="18-24",CentrepointSourced[[#This Row],[Presented CS DQ]],0)</f>
        <v>0</v>
      </c>
      <c r="AD484" s="107">
        <f>IF(CentrepointSourced[[#This Row],[Age]]="16-17",CentrepointSourced[[#This Row],[Assessed HS DQ]],0)</f>
        <v>0</v>
      </c>
      <c r="AE484" s="107">
        <f>IF(CentrepointSourced[[#This Row],[Age]]="16-24",CentrepointSourced[[#This Row],[Assessed HS DQ]],0)</f>
        <v>0</v>
      </c>
      <c r="AF484" s="107">
        <f>IF(CentrepointSourced[[#This Row],[Age]]="18-24",CentrepointSourced[[#This Row],[Assessed HS DQ]],0)</f>
        <v>0</v>
      </c>
      <c r="AG484" s="107">
        <f>IF(CentrepointSourced[[#This Row],[Age]]="16-17",CentrepointSourced[[#This Row],[Assessed CS DQ]],0)</f>
        <v>0</v>
      </c>
      <c r="AH484" s="107">
        <f>IF(CentrepointSourced[[#This Row],[Age]]="16-24",CentrepointSourced[[#This Row],[Assessed CS DQ]],0)</f>
        <v>0</v>
      </c>
      <c r="AI484" s="107">
        <f>IF(CentrepointSourced[[#This Row],[Age]]="18-24",CentrepointSourced[[#This Row],[Assessed CS DQ]],0)</f>
        <v>0</v>
      </c>
    </row>
    <row r="485" spans="1:35" customFormat="1" ht="13.5" customHeight="1">
      <c r="A485" s="45" t="s">
        <v>40</v>
      </c>
      <c r="B485" s="62" t="s">
        <v>77</v>
      </c>
      <c r="C485" s="45" t="s">
        <v>42</v>
      </c>
      <c r="D485" s="62"/>
      <c r="E485" s="67">
        <v>2013</v>
      </c>
      <c r="F485" s="67" t="s">
        <v>26</v>
      </c>
      <c r="G485" s="67">
        <v>111</v>
      </c>
      <c r="H485" s="68">
        <v>9</v>
      </c>
      <c r="I485" s="67">
        <v>9</v>
      </c>
      <c r="J485" s="45"/>
      <c r="K485" s="45"/>
      <c r="L485" s="45"/>
      <c r="M485" s="45"/>
      <c r="N485" s="45"/>
      <c r="O485" s="45"/>
      <c r="P485" s="45"/>
      <c r="Q485" s="41" t="str">
        <f>IF(CentrepointSourced[[#This Row],[Country]]="Northern Ireland","Northern Ireland",IFERROR(VLOOKUP(CentrepointSourced[[#This Row],[Local Authority]],LKP_LANameDQ[],2,FALSE),CentrepointSourced[[#This Row],[Local Authority]]))</f>
        <v>Hart</v>
      </c>
      <c r="R485" s="41" t="str">
        <f>IF(CentrepointSourced[[#This Row],[LA type]]="County","",INDEX(ConsolGeog[lad14cd],MATCH(CentrepointSourced[[#This Row],[Local Authority DQ]],ConsolGeog[la_name],0)))</f>
        <v>E07000089</v>
      </c>
      <c r="S485" s="41" t="str">
        <f>IF(OR(CentrepointSourced[[#This Row],[Country]]="Northern Ireland",CentrepointSourced[[#This Row],[Country]]="Scotland",CentrepointSourced[[#This Row],[Country]]="Wales"),"Local Authority",CentrepointSourced[[#This Row],[LA type]])</f>
        <v>District</v>
      </c>
      <c r="T485" s="41">
        <f>IF(TRIM(CentrepointSourced[[#This Row],[Presented HS]])="",0,IF(CentrepointSourced[[#This Row],[Presented HS]]="&lt;5",2.5,IF(CentrepointSourced[[#This Row],[Presented HS]]="&lt;10",5,VALUE(TRIM(CentrepointSourced[[#This Row],[Presented HS]])))))</f>
        <v>111</v>
      </c>
      <c r="U485" s="41">
        <f>IF(TRIM(CentrepointSourced[[#This Row],[Assessed HS]])="",0,IF(CentrepointSourced[[#This Row],[Assessed HS]]="&lt;5",2.5,IF(CentrepointSourced[[#This Row],[Assessed HS]]="&lt;10",5,VALUE(TRIM(CentrepointSourced[[#This Row],[Assessed HS]])))))</f>
        <v>9</v>
      </c>
      <c r="V485" s="41">
        <f>IF(TRIM(CentrepointSourced[[#This Row],[Presented CS]])="",0,IF(CentrepointSourced[[#This Row],[Presented CS]]="&lt;5",2.5,IF(CentrepointSourced[[#This Row],[Presented CS]]="&lt;10",5,VALUE(TRIM(CentrepointSourced[[#This Row],[Presented CS]])))))</f>
        <v>0</v>
      </c>
      <c r="W485" s="41">
        <f>IF(TRIM(CentrepointSourced[[#This Row],[Assessed CS]])="",0,IF(CentrepointSourced[[#This Row],[Assessed CS]]="&lt;5",2.5,IF(CentrepointSourced[[#This Row],[Assessed CS]]="&lt;10",5,VALUE(TRIM(CentrepointSourced[[#This Row],[Assessed CS]])))))</f>
        <v>0</v>
      </c>
      <c r="X485" s="106">
        <f>IF(CentrepointSourced[[#This Row],[Age]]="16-17",CentrepointSourced[[#This Row],[Presented HS DQ]],0)</f>
        <v>0</v>
      </c>
      <c r="Y485" s="106">
        <f>IF(CentrepointSourced[[#This Row],[Age]]="16-24",CentrepointSourced[[#This Row],[Presented HS DQ]],0)</f>
        <v>0</v>
      </c>
      <c r="Z485" s="106">
        <f>IF(CentrepointSourced[[#This Row],[Age]]="18-24",CentrepointSourced[[#This Row],[Presented HS DQ]],0)</f>
        <v>111</v>
      </c>
      <c r="AA485" s="106">
        <f>IF(CentrepointSourced[[#This Row],[Age]]="16-17",CentrepointSourced[[#This Row],[Presented CS DQ]],0)</f>
        <v>0</v>
      </c>
      <c r="AB485" s="106">
        <f>IF(CentrepointSourced[[#This Row],[Age]]="16-24",CentrepointSourced[[#This Row],[Presented CS DQ]],0)</f>
        <v>0</v>
      </c>
      <c r="AC485" s="106">
        <f>IF(CentrepointSourced[[#This Row],[Age]]="18-24",CentrepointSourced[[#This Row],[Presented CS DQ]],0)</f>
        <v>0</v>
      </c>
      <c r="AD485" s="107">
        <f>IF(CentrepointSourced[[#This Row],[Age]]="16-17",CentrepointSourced[[#This Row],[Assessed HS DQ]],0)</f>
        <v>0</v>
      </c>
      <c r="AE485" s="107">
        <f>IF(CentrepointSourced[[#This Row],[Age]]="16-24",CentrepointSourced[[#This Row],[Assessed HS DQ]],0)</f>
        <v>0</v>
      </c>
      <c r="AF485" s="107">
        <f>IF(CentrepointSourced[[#This Row],[Age]]="18-24",CentrepointSourced[[#This Row],[Assessed HS DQ]],0)</f>
        <v>9</v>
      </c>
      <c r="AG485" s="107">
        <f>IF(CentrepointSourced[[#This Row],[Age]]="16-17",CentrepointSourced[[#This Row],[Assessed CS DQ]],0)</f>
        <v>0</v>
      </c>
      <c r="AH485" s="107">
        <f>IF(CentrepointSourced[[#This Row],[Age]]="16-24",CentrepointSourced[[#This Row],[Assessed CS DQ]],0)</f>
        <v>0</v>
      </c>
      <c r="AI485" s="107">
        <f>IF(CentrepointSourced[[#This Row],[Age]]="18-24",CentrepointSourced[[#This Row],[Assessed CS DQ]],0)</f>
        <v>0</v>
      </c>
    </row>
    <row r="486" spans="1:35" customFormat="1" ht="13.5" customHeight="1">
      <c r="A486" s="45" t="s">
        <v>40</v>
      </c>
      <c r="B486" s="62" t="s">
        <v>77</v>
      </c>
      <c r="C486" s="45" t="s">
        <v>42</v>
      </c>
      <c r="D486" s="62"/>
      <c r="E486" s="67">
        <v>2014</v>
      </c>
      <c r="F486" s="67" t="s">
        <v>25</v>
      </c>
      <c r="G486" s="67">
        <v>7</v>
      </c>
      <c r="H486" s="68">
        <v>2</v>
      </c>
      <c r="I486" s="67">
        <v>2</v>
      </c>
      <c r="J486" s="45"/>
      <c r="K486" s="45"/>
      <c r="L486" s="45"/>
      <c r="M486" s="45"/>
      <c r="N486" s="45"/>
      <c r="O486" s="45"/>
      <c r="P486" s="45"/>
      <c r="Q486" s="41" t="str">
        <f>IF(CentrepointSourced[[#This Row],[Country]]="Northern Ireland","Northern Ireland",IFERROR(VLOOKUP(CentrepointSourced[[#This Row],[Local Authority]],LKP_LANameDQ[],2,FALSE),CentrepointSourced[[#This Row],[Local Authority]]))</f>
        <v>Hart</v>
      </c>
      <c r="R486" s="41" t="str">
        <f>IF(CentrepointSourced[[#This Row],[LA type]]="County","",INDEX(ConsolGeog[lad14cd],MATCH(CentrepointSourced[[#This Row],[Local Authority DQ]],ConsolGeog[la_name],0)))</f>
        <v>E07000089</v>
      </c>
      <c r="S486" s="41" t="str">
        <f>IF(OR(CentrepointSourced[[#This Row],[Country]]="Northern Ireland",CentrepointSourced[[#This Row],[Country]]="Scotland",CentrepointSourced[[#This Row],[Country]]="Wales"),"Local Authority",CentrepointSourced[[#This Row],[LA type]])</f>
        <v>District</v>
      </c>
      <c r="T486" s="41">
        <f>IF(TRIM(CentrepointSourced[[#This Row],[Presented HS]])="",0,IF(CentrepointSourced[[#This Row],[Presented HS]]="&lt;5",2.5,IF(CentrepointSourced[[#This Row],[Presented HS]]="&lt;10",5,VALUE(TRIM(CentrepointSourced[[#This Row],[Presented HS]])))))</f>
        <v>7</v>
      </c>
      <c r="U486" s="41">
        <f>IF(TRIM(CentrepointSourced[[#This Row],[Assessed HS]])="",0,IF(CentrepointSourced[[#This Row],[Assessed HS]]="&lt;5",2.5,IF(CentrepointSourced[[#This Row],[Assessed HS]]="&lt;10",5,VALUE(TRIM(CentrepointSourced[[#This Row],[Assessed HS]])))))</f>
        <v>2</v>
      </c>
      <c r="V486" s="41">
        <f>IF(TRIM(CentrepointSourced[[#This Row],[Presented CS]])="",0,IF(CentrepointSourced[[#This Row],[Presented CS]]="&lt;5",2.5,IF(CentrepointSourced[[#This Row],[Presented CS]]="&lt;10",5,VALUE(TRIM(CentrepointSourced[[#This Row],[Presented CS]])))))</f>
        <v>0</v>
      </c>
      <c r="W486" s="41">
        <f>IF(TRIM(CentrepointSourced[[#This Row],[Assessed CS]])="",0,IF(CentrepointSourced[[#This Row],[Assessed CS]]="&lt;5",2.5,IF(CentrepointSourced[[#This Row],[Assessed CS]]="&lt;10",5,VALUE(TRIM(CentrepointSourced[[#This Row],[Assessed CS]])))))</f>
        <v>0</v>
      </c>
      <c r="X486" s="106">
        <f>IF(CentrepointSourced[[#This Row],[Age]]="16-17",CentrepointSourced[[#This Row],[Presented HS DQ]],0)</f>
        <v>7</v>
      </c>
      <c r="Y486" s="106">
        <f>IF(CentrepointSourced[[#This Row],[Age]]="16-24",CentrepointSourced[[#This Row],[Presented HS DQ]],0)</f>
        <v>0</v>
      </c>
      <c r="Z486" s="106">
        <f>IF(CentrepointSourced[[#This Row],[Age]]="18-24",CentrepointSourced[[#This Row],[Presented HS DQ]],0)</f>
        <v>0</v>
      </c>
      <c r="AA486" s="106">
        <f>IF(CentrepointSourced[[#This Row],[Age]]="16-17",CentrepointSourced[[#This Row],[Presented CS DQ]],0)</f>
        <v>0</v>
      </c>
      <c r="AB486" s="106">
        <f>IF(CentrepointSourced[[#This Row],[Age]]="16-24",CentrepointSourced[[#This Row],[Presented CS DQ]],0)</f>
        <v>0</v>
      </c>
      <c r="AC486" s="106">
        <f>IF(CentrepointSourced[[#This Row],[Age]]="18-24",CentrepointSourced[[#This Row],[Presented CS DQ]],0)</f>
        <v>0</v>
      </c>
      <c r="AD486" s="107">
        <f>IF(CentrepointSourced[[#This Row],[Age]]="16-17",CentrepointSourced[[#This Row],[Assessed HS DQ]],0)</f>
        <v>2</v>
      </c>
      <c r="AE486" s="107">
        <f>IF(CentrepointSourced[[#This Row],[Age]]="16-24",CentrepointSourced[[#This Row],[Assessed HS DQ]],0)</f>
        <v>0</v>
      </c>
      <c r="AF486" s="107">
        <f>IF(CentrepointSourced[[#This Row],[Age]]="18-24",CentrepointSourced[[#This Row],[Assessed HS DQ]],0)</f>
        <v>0</v>
      </c>
      <c r="AG486" s="107">
        <f>IF(CentrepointSourced[[#This Row],[Age]]="16-17",CentrepointSourced[[#This Row],[Assessed CS DQ]],0)</f>
        <v>0</v>
      </c>
      <c r="AH486" s="107">
        <f>IF(CentrepointSourced[[#This Row],[Age]]="16-24",CentrepointSourced[[#This Row],[Assessed CS DQ]],0)</f>
        <v>0</v>
      </c>
      <c r="AI486" s="107">
        <f>IF(CentrepointSourced[[#This Row],[Age]]="18-24",CentrepointSourced[[#This Row],[Assessed CS DQ]],0)</f>
        <v>0</v>
      </c>
    </row>
    <row r="487" spans="1:35" customFormat="1" ht="13.5" customHeight="1">
      <c r="A487" s="45" t="s">
        <v>40</v>
      </c>
      <c r="B487" s="62" t="s">
        <v>77</v>
      </c>
      <c r="C487" s="45" t="s">
        <v>42</v>
      </c>
      <c r="D487" s="62"/>
      <c r="E487" s="67">
        <v>2014</v>
      </c>
      <c r="F487" s="67" t="s">
        <v>26</v>
      </c>
      <c r="G487" s="67">
        <v>60</v>
      </c>
      <c r="H487" s="68">
        <v>12</v>
      </c>
      <c r="I487" s="67">
        <v>12</v>
      </c>
      <c r="J487" s="45"/>
      <c r="K487" s="45"/>
      <c r="L487" s="45"/>
      <c r="M487" s="45"/>
      <c r="N487" s="45"/>
      <c r="O487" s="45"/>
      <c r="P487" s="45"/>
      <c r="Q487" s="41" t="str">
        <f>IF(CentrepointSourced[[#This Row],[Country]]="Northern Ireland","Northern Ireland",IFERROR(VLOOKUP(CentrepointSourced[[#This Row],[Local Authority]],LKP_LANameDQ[],2,FALSE),CentrepointSourced[[#This Row],[Local Authority]]))</f>
        <v>Hart</v>
      </c>
      <c r="R487" s="41" t="str">
        <f>IF(CentrepointSourced[[#This Row],[LA type]]="County","",INDEX(ConsolGeog[lad14cd],MATCH(CentrepointSourced[[#This Row],[Local Authority DQ]],ConsolGeog[la_name],0)))</f>
        <v>E07000089</v>
      </c>
      <c r="S487" s="41" t="str">
        <f>IF(OR(CentrepointSourced[[#This Row],[Country]]="Northern Ireland",CentrepointSourced[[#This Row],[Country]]="Scotland",CentrepointSourced[[#This Row],[Country]]="Wales"),"Local Authority",CentrepointSourced[[#This Row],[LA type]])</f>
        <v>District</v>
      </c>
      <c r="T487" s="41">
        <f>IF(TRIM(CentrepointSourced[[#This Row],[Presented HS]])="",0,IF(CentrepointSourced[[#This Row],[Presented HS]]="&lt;5",2.5,IF(CentrepointSourced[[#This Row],[Presented HS]]="&lt;10",5,VALUE(TRIM(CentrepointSourced[[#This Row],[Presented HS]])))))</f>
        <v>60</v>
      </c>
      <c r="U487" s="41">
        <f>IF(TRIM(CentrepointSourced[[#This Row],[Assessed HS]])="",0,IF(CentrepointSourced[[#This Row],[Assessed HS]]="&lt;5",2.5,IF(CentrepointSourced[[#This Row],[Assessed HS]]="&lt;10",5,VALUE(TRIM(CentrepointSourced[[#This Row],[Assessed HS]])))))</f>
        <v>12</v>
      </c>
      <c r="V487" s="41">
        <f>IF(TRIM(CentrepointSourced[[#This Row],[Presented CS]])="",0,IF(CentrepointSourced[[#This Row],[Presented CS]]="&lt;5",2.5,IF(CentrepointSourced[[#This Row],[Presented CS]]="&lt;10",5,VALUE(TRIM(CentrepointSourced[[#This Row],[Presented CS]])))))</f>
        <v>0</v>
      </c>
      <c r="W487" s="41">
        <f>IF(TRIM(CentrepointSourced[[#This Row],[Assessed CS]])="",0,IF(CentrepointSourced[[#This Row],[Assessed CS]]="&lt;5",2.5,IF(CentrepointSourced[[#This Row],[Assessed CS]]="&lt;10",5,VALUE(TRIM(CentrepointSourced[[#This Row],[Assessed CS]])))))</f>
        <v>0</v>
      </c>
      <c r="X487" s="106">
        <f>IF(CentrepointSourced[[#This Row],[Age]]="16-17",CentrepointSourced[[#This Row],[Presented HS DQ]],0)</f>
        <v>0</v>
      </c>
      <c r="Y487" s="106">
        <f>IF(CentrepointSourced[[#This Row],[Age]]="16-24",CentrepointSourced[[#This Row],[Presented HS DQ]],0)</f>
        <v>0</v>
      </c>
      <c r="Z487" s="106">
        <f>IF(CentrepointSourced[[#This Row],[Age]]="18-24",CentrepointSourced[[#This Row],[Presented HS DQ]],0)</f>
        <v>60</v>
      </c>
      <c r="AA487" s="106">
        <f>IF(CentrepointSourced[[#This Row],[Age]]="16-17",CentrepointSourced[[#This Row],[Presented CS DQ]],0)</f>
        <v>0</v>
      </c>
      <c r="AB487" s="106">
        <f>IF(CentrepointSourced[[#This Row],[Age]]="16-24",CentrepointSourced[[#This Row],[Presented CS DQ]],0)</f>
        <v>0</v>
      </c>
      <c r="AC487" s="106">
        <f>IF(CentrepointSourced[[#This Row],[Age]]="18-24",CentrepointSourced[[#This Row],[Presented CS DQ]],0)</f>
        <v>0</v>
      </c>
      <c r="AD487" s="107">
        <f>IF(CentrepointSourced[[#This Row],[Age]]="16-17",CentrepointSourced[[#This Row],[Assessed HS DQ]],0)</f>
        <v>0</v>
      </c>
      <c r="AE487" s="107">
        <f>IF(CentrepointSourced[[#This Row],[Age]]="16-24",CentrepointSourced[[#This Row],[Assessed HS DQ]],0)</f>
        <v>0</v>
      </c>
      <c r="AF487" s="107">
        <f>IF(CentrepointSourced[[#This Row],[Age]]="18-24",CentrepointSourced[[#This Row],[Assessed HS DQ]],0)</f>
        <v>12</v>
      </c>
      <c r="AG487" s="107">
        <f>IF(CentrepointSourced[[#This Row],[Age]]="16-17",CentrepointSourced[[#This Row],[Assessed CS DQ]],0)</f>
        <v>0</v>
      </c>
      <c r="AH487" s="107">
        <f>IF(CentrepointSourced[[#This Row],[Age]]="16-24",CentrepointSourced[[#This Row],[Assessed CS DQ]],0)</f>
        <v>0</v>
      </c>
      <c r="AI487" s="107">
        <f>IF(CentrepointSourced[[#This Row],[Age]]="18-24",CentrepointSourced[[#This Row],[Assessed CS DQ]],0)</f>
        <v>0</v>
      </c>
    </row>
    <row r="488" spans="1:35" customFormat="1" ht="13.5" customHeight="1">
      <c r="A488" s="45" t="s">
        <v>40</v>
      </c>
      <c r="B488" s="62" t="s">
        <v>128</v>
      </c>
      <c r="C488" s="45" t="s">
        <v>42</v>
      </c>
      <c r="D488" s="62"/>
      <c r="E488" s="67">
        <v>2012</v>
      </c>
      <c r="F488" s="67" t="s">
        <v>25</v>
      </c>
      <c r="G488" s="67"/>
      <c r="H488" s="68"/>
      <c r="I488" s="67"/>
      <c r="J488" s="45"/>
      <c r="K488" s="45"/>
      <c r="L488" s="45"/>
      <c r="M488" s="45"/>
      <c r="N488" s="45"/>
      <c r="O488" s="45"/>
      <c r="P488" s="45"/>
      <c r="Q488" s="41" t="str">
        <f>IF(CentrepointSourced[[#This Row],[Country]]="Northern Ireland","Northern Ireland",IFERROR(VLOOKUP(CentrepointSourced[[#This Row],[Local Authority]],LKP_LANameDQ[],2,FALSE),CentrepointSourced[[#This Row],[Local Authority]]))</f>
        <v>Hastings</v>
      </c>
      <c r="R488" s="41" t="str">
        <f>IF(CentrepointSourced[[#This Row],[LA type]]="County","",INDEX(ConsolGeog[lad14cd],MATCH(CentrepointSourced[[#This Row],[Local Authority DQ]],ConsolGeog[la_name],0)))</f>
        <v>E07000062</v>
      </c>
      <c r="S488" s="41" t="str">
        <f>IF(OR(CentrepointSourced[[#This Row],[Country]]="Northern Ireland",CentrepointSourced[[#This Row],[Country]]="Scotland",CentrepointSourced[[#This Row],[Country]]="Wales"),"Local Authority",CentrepointSourced[[#This Row],[LA type]])</f>
        <v>District</v>
      </c>
      <c r="T488" s="41">
        <f>IF(TRIM(CentrepointSourced[[#This Row],[Presented HS]])="",0,IF(CentrepointSourced[[#This Row],[Presented HS]]="&lt;5",2.5,IF(CentrepointSourced[[#This Row],[Presented HS]]="&lt;10",5,VALUE(TRIM(CentrepointSourced[[#This Row],[Presented HS]])))))</f>
        <v>0</v>
      </c>
      <c r="U488" s="41">
        <f>IF(TRIM(CentrepointSourced[[#This Row],[Assessed HS]])="",0,IF(CentrepointSourced[[#This Row],[Assessed HS]]="&lt;5",2.5,IF(CentrepointSourced[[#This Row],[Assessed HS]]="&lt;10",5,VALUE(TRIM(CentrepointSourced[[#This Row],[Assessed HS]])))))</f>
        <v>0</v>
      </c>
      <c r="V488" s="41">
        <f>IF(TRIM(CentrepointSourced[[#This Row],[Presented CS]])="",0,IF(CentrepointSourced[[#This Row],[Presented CS]]="&lt;5",2.5,IF(CentrepointSourced[[#This Row],[Presented CS]]="&lt;10",5,VALUE(TRIM(CentrepointSourced[[#This Row],[Presented CS]])))))</f>
        <v>0</v>
      </c>
      <c r="W488" s="41">
        <f>IF(TRIM(CentrepointSourced[[#This Row],[Assessed CS]])="",0,IF(CentrepointSourced[[#This Row],[Assessed CS]]="&lt;5",2.5,IF(CentrepointSourced[[#This Row],[Assessed CS]]="&lt;10",5,VALUE(TRIM(CentrepointSourced[[#This Row],[Assessed CS]])))))</f>
        <v>0</v>
      </c>
      <c r="X488" s="106">
        <f>IF(CentrepointSourced[[#This Row],[Age]]="16-17",CentrepointSourced[[#This Row],[Presented HS DQ]],0)</f>
        <v>0</v>
      </c>
      <c r="Y488" s="106">
        <f>IF(CentrepointSourced[[#This Row],[Age]]="16-24",CentrepointSourced[[#This Row],[Presented HS DQ]],0)</f>
        <v>0</v>
      </c>
      <c r="Z488" s="106">
        <f>IF(CentrepointSourced[[#This Row],[Age]]="18-24",CentrepointSourced[[#This Row],[Presented HS DQ]],0)</f>
        <v>0</v>
      </c>
      <c r="AA488" s="106">
        <f>IF(CentrepointSourced[[#This Row],[Age]]="16-17",CentrepointSourced[[#This Row],[Presented CS DQ]],0)</f>
        <v>0</v>
      </c>
      <c r="AB488" s="106">
        <f>IF(CentrepointSourced[[#This Row],[Age]]="16-24",CentrepointSourced[[#This Row],[Presented CS DQ]],0)</f>
        <v>0</v>
      </c>
      <c r="AC488" s="106">
        <f>IF(CentrepointSourced[[#This Row],[Age]]="18-24",CentrepointSourced[[#This Row],[Presented CS DQ]],0)</f>
        <v>0</v>
      </c>
      <c r="AD488" s="107">
        <f>IF(CentrepointSourced[[#This Row],[Age]]="16-17",CentrepointSourced[[#This Row],[Assessed HS DQ]],0)</f>
        <v>0</v>
      </c>
      <c r="AE488" s="107">
        <f>IF(CentrepointSourced[[#This Row],[Age]]="16-24",CentrepointSourced[[#This Row],[Assessed HS DQ]],0)</f>
        <v>0</v>
      </c>
      <c r="AF488" s="107">
        <f>IF(CentrepointSourced[[#This Row],[Age]]="18-24",CentrepointSourced[[#This Row],[Assessed HS DQ]],0)</f>
        <v>0</v>
      </c>
      <c r="AG488" s="107">
        <f>IF(CentrepointSourced[[#This Row],[Age]]="16-17",CentrepointSourced[[#This Row],[Assessed CS DQ]],0)</f>
        <v>0</v>
      </c>
      <c r="AH488" s="107">
        <f>IF(CentrepointSourced[[#This Row],[Age]]="16-24",CentrepointSourced[[#This Row],[Assessed CS DQ]],0)</f>
        <v>0</v>
      </c>
      <c r="AI488" s="107">
        <f>IF(CentrepointSourced[[#This Row],[Age]]="18-24",CentrepointSourced[[#This Row],[Assessed CS DQ]],0)</f>
        <v>0</v>
      </c>
    </row>
    <row r="489" spans="1:35" customFormat="1" ht="13.5" customHeight="1">
      <c r="A489" s="45" t="s">
        <v>40</v>
      </c>
      <c r="B489" s="62" t="s">
        <v>128</v>
      </c>
      <c r="C489" s="45" t="s">
        <v>42</v>
      </c>
      <c r="D489" s="62"/>
      <c r="E489" s="67">
        <v>2012</v>
      </c>
      <c r="F489" s="67" t="s">
        <v>26</v>
      </c>
      <c r="G489" s="67">
        <v>56</v>
      </c>
      <c r="H489" s="68">
        <v>55</v>
      </c>
      <c r="I489" s="67">
        <v>19</v>
      </c>
      <c r="J489" s="45"/>
      <c r="K489" s="45"/>
      <c r="L489" s="45"/>
      <c r="M489" s="45"/>
      <c r="N489" s="45"/>
      <c r="O489" s="45"/>
      <c r="P489" s="45"/>
      <c r="Q489" s="41" t="str">
        <f>IF(CentrepointSourced[[#This Row],[Country]]="Northern Ireland","Northern Ireland",IFERROR(VLOOKUP(CentrepointSourced[[#This Row],[Local Authority]],LKP_LANameDQ[],2,FALSE),CentrepointSourced[[#This Row],[Local Authority]]))</f>
        <v>Hastings</v>
      </c>
      <c r="R489" s="41" t="str">
        <f>IF(CentrepointSourced[[#This Row],[LA type]]="County","",INDEX(ConsolGeog[lad14cd],MATCH(CentrepointSourced[[#This Row],[Local Authority DQ]],ConsolGeog[la_name],0)))</f>
        <v>E07000062</v>
      </c>
      <c r="S489" s="41" t="str">
        <f>IF(OR(CentrepointSourced[[#This Row],[Country]]="Northern Ireland",CentrepointSourced[[#This Row],[Country]]="Scotland",CentrepointSourced[[#This Row],[Country]]="Wales"),"Local Authority",CentrepointSourced[[#This Row],[LA type]])</f>
        <v>District</v>
      </c>
      <c r="T489" s="41">
        <f>IF(TRIM(CentrepointSourced[[#This Row],[Presented HS]])="",0,IF(CentrepointSourced[[#This Row],[Presented HS]]="&lt;5",2.5,IF(CentrepointSourced[[#This Row],[Presented HS]]="&lt;10",5,VALUE(TRIM(CentrepointSourced[[#This Row],[Presented HS]])))))</f>
        <v>56</v>
      </c>
      <c r="U489" s="41">
        <f>IF(TRIM(CentrepointSourced[[#This Row],[Assessed HS]])="",0,IF(CentrepointSourced[[#This Row],[Assessed HS]]="&lt;5",2.5,IF(CentrepointSourced[[#This Row],[Assessed HS]]="&lt;10",5,VALUE(TRIM(CentrepointSourced[[#This Row],[Assessed HS]])))))</f>
        <v>55</v>
      </c>
      <c r="V489" s="41">
        <f>IF(TRIM(CentrepointSourced[[#This Row],[Presented CS]])="",0,IF(CentrepointSourced[[#This Row],[Presented CS]]="&lt;5",2.5,IF(CentrepointSourced[[#This Row],[Presented CS]]="&lt;10",5,VALUE(TRIM(CentrepointSourced[[#This Row],[Presented CS]])))))</f>
        <v>0</v>
      </c>
      <c r="W489" s="41">
        <f>IF(TRIM(CentrepointSourced[[#This Row],[Assessed CS]])="",0,IF(CentrepointSourced[[#This Row],[Assessed CS]]="&lt;5",2.5,IF(CentrepointSourced[[#This Row],[Assessed CS]]="&lt;10",5,VALUE(TRIM(CentrepointSourced[[#This Row],[Assessed CS]])))))</f>
        <v>0</v>
      </c>
      <c r="X489" s="106">
        <f>IF(CentrepointSourced[[#This Row],[Age]]="16-17",CentrepointSourced[[#This Row],[Presented HS DQ]],0)</f>
        <v>0</v>
      </c>
      <c r="Y489" s="106">
        <f>IF(CentrepointSourced[[#This Row],[Age]]="16-24",CentrepointSourced[[#This Row],[Presented HS DQ]],0)</f>
        <v>0</v>
      </c>
      <c r="Z489" s="106">
        <f>IF(CentrepointSourced[[#This Row],[Age]]="18-24",CentrepointSourced[[#This Row],[Presented HS DQ]],0)</f>
        <v>56</v>
      </c>
      <c r="AA489" s="106">
        <f>IF(CentrepointSourced[[#This Row],[Age]]="16-17",CentrepointSourced[[#This Row],[Presented CS DQ]],0)</f>
        <v>0</v>
      </c>
      <c r="AB489" s="106">
        <f>IF(CentrepointSourced[[#This Row],[Age]]="16-24",CentrepointSourced[[#This Row],[Presented CS DQ]],0)</f>
        <v>0</v>
      </c>
      <c r="AC489" s="106">
        <f>IF(CentrepointSourced[[#This Row],[Age]]="18-24",CentrepointSourced[[#This Row],[Presented CS DQ]],0)</f>
        <v>0</v>
      </c>
      <c r="AD489" s="107">
        <f>IF(CentrepointSourced[[#This Row],[Age]]="16-17",CentrepointSourced[[#This Row],[Assessed HS DQ]],0)</f>
        <v>0</v>
      </c>
      <c r="AE489" s="107">
        <f>IF(CentrepointSourced[[#This Row],[Age]]="16-24",CentrepointSourced[[#This Row],[Assessed HS DQ]],0)</f>
        <v>0</v>
      </c>
      <c r="AF489" s="107">
        <f>IF(CentrepointSourced[[#This Row],[Age]]="18-24",CentrepointSourced[[#This Row],[Assessed HS DQ]],0)</f>
        <v>55</v>
      </c>
      <c r="AG489" s="107">
        <f>IF(CentrepointSourced[[#This Row],[Age]]="16-17",CentrepointSourced[[#This Row],[Assessed CS DQ]],0)</f>
        <v>0</v>
      </c>
      <c r="AH489" s="107">
        <f>IF(CentrepointSourced[[#This Row],[Age]]="16-24",CentrepointSourced[[#This Row],[Assessed CS DQ]],0)</f>
        <v>0</v>
      </c>
      <c r="AI489" s="107">
        <f>IF(CentrepointSourced[[#This Row],[Age]]="18-24",CentrepointSourced[[#This Row],[Assessed CS DQ]],0)</f>
        <v>0</v>
      </c>
    </row>
    <row r="490" spans="1:35" customFormat="1" ht="13.5" customHeight="1">
      <c r="A490" s="45" t="s">
        <v>40</v>
      </c>
      <c r="B490" s="62" t="s">
        <v>128</v>
      </c>
      <c r="C490" s="45" t="s">
        <v>42</v>
      </c>
      <c r="D490" s="62"/>
      <c r="E490" s="67">
        <v>2013</v>
      </c>
      <c r="F490" s="67" t="s">
        <v>25</v>
      </c>
      <c r="G490" s="67"/>
      <c r="H490" s="68"/>
      <c r="I490" s="67"/>
      <c r="J490" s="45"/>
      <c r="K490" s="45"/>
      <c r="L490" s="45"/>
      <c r="M490" s="45"/>
      <c r="N490" s="45"/>
      <c r="O490" s="45"/>
      <c r="P490" s="45"/>
      <c r="Q490" s="41" t="str">
        <f>IF(CentrepointSourced[[#This Row],[Country]]="Northern Ireland","Northern Ireland",IFERROR(VLOOKUP(CentrepointSourced[[#This Row],[Local Authority]],LKP_LANameDQ[],2,FALSE),CentrepointSourced[[#This Row],[Local Authority]]))</f>
        <v>Hastings</v>
      </c>
      <c r="R490" s="41" t="str">
        <f>IF(CentrepointSourced[[#This Row],[LA type]]="County","",INDEX(ConsolGeog[lad14cd],MATCH(CentrepointSourced[[#This Row],[Local Authority DQ]],ConsolGeog[la_name],0)))</f>
        <v>E07000062</v>
      </c>
      <c r="S490" s="41" t="str">
        <f>IF(OR(CentrepointSourced[[#This Row],[Country]]="Northern Ireland",CentrepointSourced[[#This Row],[Country]]="Scotland",CentrepointSourced[[#This Row],[Country]]="Wales"),"Local Authority",CentrepointSourced[[#This Row],[LA type]])</f>
        <v>District</v>
      </c>
      <c r="T490" s="41">
        <f>IF(TRIM(CentrepointSourced[[#This Row],[Presented HS]])="",0,IF(CentrepointSourced[[#This Row],[Presented HS]]="&lt;5",2.5,IF(CentrepointSourced[[#This Row],[Presented HS]]="&lt;10",5,VALUE(TRIM(CentrepointSourced[[#This Row],[Presented HS]])))))</f>
        <v>0</v>
      </c>
      <c r="U490" s="41">
        <f>IF(TRIM(CentrepointSourced[[#This Row],[Assessed HS]])="",0,IF(CentrepointSourced[[#This Row],[Assessed HS]]="&lt;5",2.5,IF(CentrepointSourced[[#This Row],[Assessed HS]]="&lt;10",5,VALUE(TRIM(CentrepointSourced[[#This Row],[Assessed HS]])))))</f>
        <v>0</v>
      </c>
      <c r="V490" s="41">
        <f>IF(TRIM(CentrepointSourced[[#This Row],[Presented CS]])="",0,IF(CentrepointSourced[[#This Row],[Presented CS]]="&lt;5",2.5,IF(CentrepointSourced[[#This Row],[Presented CS]]="&lt;10",5,VALUE(TRIM(CentrepointSourced[[#This Row],[Presented CS]])))))</f>
        <v>0</v>
      </c>
      <c r="W490" s="41">
        <f>IF(TRIM(CentrepointSourced[[#This Row],[Assessed CS]])="",0,IF(CentrepointSourced[[#This Row],[Assessed CS]]="&lt;5",2.5,IF(CentrepointSourced[[#This Row],[Assessed CS]]="&lt;10",5,VALUE(TRIM(CentrepointSourced[[#This Row],[Assessed CS]])))))</f>
        <v>0</v>
      </c>
      <c r="X490" s="106">
        <f>IF(CentrepointSourced[[#This Row],[Age]]="16-17",CentrepointSourced[[#This Row],[Presented HS DQ]],0)</f>
        <v>0</v>
      </c>
      <c r="Y490" s="106">
        <f>IF(CentrepointSourced[[#This Row],[Age]]="16-24",CentrepointSourced[[#This Row],[Presented HS DQ]],0)</f>
        <v>0</v>
      </c>
      <c r="Z490" s="106">
        <f>IF(CentrepointSourced[[#This Row],[Age]]="18-24",CentrepointSourced[[#This Row],[Presented HS DQ]],0)</f>
        <v>0</v>
      </c>
      <c r="AA490" s="106">
        <f>IF(CentrepointSourced[[#This Row],[Age]]="16-17",CentrepointSourced[[#This Row],[Presented CS DQ]],0)</f>
        <v>0</v>
      </c>
      <c r="AB490" s="106">
        <f>IF(CentrepointSourced[[#This Row],[Age]]="16-24",CentrepointSourced[[#This Row],[Presented CS DQ]],0)</f>
        <v>0</v>
      </c>
      <c r="AC490" s="106">
        <f>IF(CentrepointSourced[[#This Row],[Age]]="18-24",CentrepointSourced[[#This Row],[Presented CS DQ]],0)</f>
        <v>0</v>
      </c>
      <c r="AD490" s="107">
        <f>IF(CentrepointSourced[[#This Row],[Age]]="16-17",CentrepointSourced[[#This Row],[Assessed HS DQ]],0)</f>
        <v>0</v>
      </c>
      <c r="AE490" s="107">
        <f>IF(CentrepointSourced[[#This Row],[Age]]="16-24",CentrepointSourced[[#This Row],[Assessed HS DQ]],0)</f>
        <v>0</v>
      </c>
      <c r="AF490" s="107">
        <f>IF(CentrepointSourced[[#This Row],[Age]]="18-24",CentrepointSourced[[#This Row],[Assessed HS DQ]],0)</f>
        <v>0</v>
      </c>
      <c r="AG490" s="107">
        <f>IF(CentrepointSourced[[#This Row],[Age]]="16-17",CentrepointSourced[[#This Row],[Assessed CS DQ]],0)</f>
        <v>0</v>
      </c>
      <c r="AH490" s="107">
        <f>IF(CentrepointSourced[[#This Row],[Age]]="16-24",CentrepointSourced[[#This Row],[Assessed CS DQ]],0)</f>
        <v>0</v>
      </c>
      <c r="AI490" s="107">
        <f>IF(CentrepointSourced[[#This Row],[Age]]="18-24",CentrepointSourced[[#This Row],[Assessed CS DQ]],0)</f>
        <v>0</v>
      </c>
    </row>
    <row r="491" spans="1:35" customFormat="1" ht="13.5" customHeight="1">
      <c r="A491" s="45" t="s">
        <v>40</v>
      </c>
      <c r="B491" s="62" t="s">
        <v>128</v>
      </c>
      <c r="C491" s="45" t="s">
        <v>42</v>
      </c>
      <c r="D491" s="62"/>
      <c r="E491" s="67">
        <v>2013</v>
      </c>
      <c r="F491" s="67" t="s">
        <v>26</v>
      </c>
      <c r="G491" s="67">
        <v>65</v>
      </c>
      <c r="H491" s="68">
        <v>63</v>
      </c>
      <c r="I491" s="67">
        <v>21</v>
      </c>
      <c r="J491" s="45"/>
      <c r="K491" s="45"/>
      <c r="L491" s="45"/>
      <c r="M491" s="45"/>
      <c r="N491" s="45"/>
      <c r="O491" s="45"/>
      <c r="P491" s="45"/>
      <c r="Q491" s="41" t="str">
        <f>IF(CentrepointSourced[[#This Row],[Country]]="Northern Ireland","Northern Ireland",IFERROR(VLOOKUP(CentrepointSourced[[#This Row],[Local Authority]],LKP_LANameDQ[],2,FALSE),CentrepointSourced[[#This Row],[Local Authority]]))</f>
        <v>Hastings</v>
      </c>
      <c r="R491" s="41" t="str">
        <f>IF(CentrepointSourced[[#This Row],[LA type]]="County","",INDEX(ConsolGeog[lad14cd],MATCH(CentrepointSourced[[#This Row],[Local Authority DQ]],ConsolGeog[la_name],0)))</f>
        <v>E07000062</v>
      </c>
      <c r="S491" s="41" t="str">
        <f>IF(OR(CentrepointSourced[[#This Row],[Country]]="Northern Ireland",CentrepointSourced[[#This Row],[Country]]="Scotland",CentrepointSourced[[#This Row],[Country]]="Wales"),"Local Authority",CentrepointSourced[[#This Row],[LA type]])</f>
        <v>District</v>
      </c>
      <c r="T491" s="41">
        <f>IF(TRIM(CentrepointSourced[[#This Row],[Presented HS]])="",0,IF(CentrepointSourced[[#This Row],[Presented HS]]="&lt;5",2.5,IF(CentrepointSourced[[#This Row],[Presented HS]]="&lt;10",5,VALUE(TRIM(CentrepointSourced[[#This Row],[Presented HS]])))))</f>
        <v>65</v>
      </c>
      <c r="U491" s="41">
        <f>IF(TRIM(CentrepointSourced[[#This Row],[Assessed HS]])="",0,IF(CentrepointSourced[[#This Row],[Assessed HS]]="&lt;5",2.5,IF(CentrepointSourced[[#This Row],[Assessed HS]]="&lt;10",5,VALUE(TRIM(CentrepointSourced[[#This Row],[Assessed HS]])))))</f>
        <v>63</v>
      </c>
      <c r="V491" s="41">
        <f>IF(TRIM(CentrepointSourced[[#This Row],[Presented CS]])="",0,IF(CentrepointSourced[[#This Row],[Presented CS]]="&lt;5",2.5,IF(CentrepointSourced[[#This Row],[Presented CS]]="&lt;10",5,VALUE(TRIM(CentrepointSourced[[#This Row],[Presented CS]])))))</f>
        <v>0</v>
      </c>
      <c r="W491" s="41">
        <f>IF(TRIM(CentrepointSourced[[#This Row],[Assessed CS]])="",0,IF(CentrepointSourced[[#This Row],[Assessed CS]]="&lt;5",2.5,IF(CentrepointSourced[[#This Row],[Assessed CS]]="&lt;10",5,VALUE(TRIM(CentrepointSourced[[#This Row],[Assessed CS]])))))</f>
        <v>0</v>
      </c>
      <c r="X491" s="106">
        <f>IF(CentrepointSourced[[#This Row],[Age]]="16-17",CentrepointSourced[[#This Row],[Presented HS DQ]],0)</f>
        <v>0</v>
      </c>
      <c r="Y491" s="106">
        <f>IF(CentrepointSourced[[#This Row],[Age]]="16-24",CentrepointSourced[[#This Row],[Presented HS DQ]],0)</f>
        <v>0</v>
      </c>
      <c r="Z491" s="106">
        <f>IF(CentrepointSourced[[#This Row],[Age]]="18-24",CentrepointSourced[[#This Row],[Presented HS DQ]],0)</f>
        <v>65</v>
      </c>
      <c r="AA491" s="106">
        <f>IF(CentrepointSourced[[#This Row],[Age]]="16-17",CentrepointSourced[[#This Row],[Presented CS DQ]],0)</f>
        <v>0</v>
      </c>
      <c r="AB491" s="106">
        <f>IF(CentrepointSourced[[#This Row],[Age]]="16-24",CentrepointSourced[[#This Row],[Presented CS DQ]],0)</f>
        <v>0</v>
      </c>
      <c r="AC491" s="106">
        <f>IF(CentrepointSourced[[#This Row],[Age]]="18-24",CentrepointSourced[[#This Row],[Presented CS DQ]],0)</f>
        <v>0</v>
      </c>
      <c r="AD491" s="107">
        <f>IF(CentrepointSourced[[#This Row],[Age]]="16-17",CentrepointSourced[[#This Row],[Assessed HS DQ]],0)</f>
        <v>0</v>
      </c>
      <c r="AE491" s="107">
        <f>IF(CentrepointSourced[[#This Row],[Age]]="16-24",CentrepointSourced[[#This Row],[Assessed HS DQ]],0)</f>
        <v>0</v>
      </c>
      <c r="AF491" s="107">
        <f>IF(CentrepointSourced[[#This Row],[Age]]="18-24",CentrepointSourced[[#This Row],[Assessed HS DQ]],0)</f>
        <v>63</v>
      </c>
      <c r="AG491" s="107">
        <f>IF(CentrepointSourced[[#This Row],[Age]]="16-17",CentrepointSourced[[#This Row],[Assessed CS DQ]],0)</f>
        <v>0</v>
      </c>
      <c r="AH491" s="107">
        <f>IF(CentrepointSourced[[#This Row],[Age]]="16-24",CentrepointSourced[[#This Row],[Assessed CS DQ]],0)</f>
        <v>0</v>
      </c>
      <c r="AI491" s="107">
        <f>IF(CentrepointSourced[[#This Row],[Age]]="18-24",CentrepointSourced[[#This Row],[Assessed CS DQ]],0)</f>
        <v>0</v>
      </c>
    </row>
    <row r="492" spans="1:35" customFormat="1" ht="13.5" customHeight="1">
      <c r="A492" s="45" t="s">
        <v>40</v>
      </c>
      <c r="B492" s="62" t="s">
        <v>128</v>
      </c>
      <c r="C492" s="45" t="s">
        <v>42</v>
      </c>
      <c r="D492" s="62"/>
      <c r="E492" s="67">
        <v>2014</v>
      </c>
      <c r="F492" s="67" t="s">
        <v>25</v>
      </c>
      <c r="G492" s="67"/>
      <c r="H492" s="68"/>
      <c r="I492" s="67"/>
      <c r="J492" s="45"/>
      <c r="K492" s="45"/>
      <c r="L492" s="45"/>
      <c r="M492" s="45"/>
      <c r="N492" s="45"/>
      <c r="O492" s="45"/>
      <c r="P492" s="45"/>
      <c r="Q492" s="41" t="str">
        <f>IF(CentrepointSourced[[#This Row],[Country]]="Northern Ireland","Northern Ireland",IFERROR(VLOOKUP(CentrepointSourced[[#This Row],[Local Authority]],LKP_LANameDQ[],2,FALSE),CentrepointSourced[[#This Row],[Local Authority]]))</f>
        <v>Hastings</v>
      </c>
      <c r="R492" s="41" t="str">
        <f>IF(CentrepointSourced[[#This Row],[LA type]]="County","",INDEX(ConsolGeog[lad14cd],MATCH(CentrepointSourced[[#This Row],[Local Authority DQ]],ConsolGeog[la_name],0)))</f>
        <v>E07000062</v>
      </c>
      <c r="S492" s="41" t="str">
        <f>IF(OR(CentrepointSourced[[#This Row],[Country]]="Northern Ireland",CentrepointSourced[[#This Row],[Country]]="Scotland",CentrepointSourced[[#This Row],[Country]]="Wales"),"Local Authority",CentrepointSourced[[#This Row],[LA type]])</f>
        <v>District</v>
      </c>
      <c r="T492" s="41">
        <f>IF(TRIM(CentrepointSourced[[#This Row],[Presented HS]])="",0,IF(CentrepointSourced[[#This Row],[Presented HS]]="&lt;5",2.5,IF(CentrepointSourced[[#This Row],[Presented HS]]="&lt;10",5,VALUE(TRIM(CentrepointSourced[[#This Row],[Presented HS]])))))</f>
        <v>0</v>
      </c>
      <c r="U492" s="41">
        <f>IF(TRIM(CentrepointSourced[[#This Row],[Assessed HS]])="",0,IF(CentrepointSourced[[#This Row],[Assessed HS]]="&lt;5",2.5,IF(CentrepointSourced[[#This Row],[Assessed HS]]="&lt;10",5,VALUE(TRIM(CentrepointSourced[[#This Row],[Assessed HS]])))))</f>
        <v>0</v>
      </c>
      <c r="V492" s="41">
        <f>IF(TRIM(CentrepointSourced[[#This Row],[Presented CS]])="",0,IF(CentrepointSourced[[#This Row],[Presented CS]]="&lt;5",2.5,IF(CentrepointSourced[[#This Row],[Presented CS]]="&lt;10",5,VALUE(TRIM(CentrepointSourced[[#This Row],[Presented CS]])))))</f>
        <v>0</v>
      </c>
      <c r="W492" s="41">
        <f>IF(TRIM(CentrepointSourced[[#This Row],[Assessed CS]])="",0,IF(CentrepointSourced[[#This Row],[Assessed CS]]="&lt;5",2.5,IF(CentrepointSourced[[#This Row],[Assessed CS]]="&lt;10",5,VALUE(TRIM(CentrepointSourced[[#This Row],[Assessed CS]])))))</f>
        <v>0</v>
      </c>
      <c r="X492" s="106">
        <f>IF(CentrepointSourced[[#This Row],[Age]]="16-17",CentrepointSourced[[#This Row],[Presented HS DQ]],0)</f>
        <v>0</v>
      </c>
      <c r="Y492" s="106">
        <f>IF(CentrepointSourced[[#This Row],[Age]]="16-24",CentrepointSourced[[#This Row],[Presented HS DQ]],0)</f>
        <v>0</v>
      </c>
      <c r="Z492" s="106">
        <f>IF(CentrepointSourced[[#This Row],[Age]]="18-24",CentrepointSourced[[#This Row],[Presented HS DQ]],0)</f>
        <v>0</v>
      </c>
      <c r="AA492" s="106">
        <f>IF(CentrepointSourced[[#This Row],[Age]]="16-17",CentrepointSourced[[#This Row],[Presented CS DQ]],0)</f>
        <v>0</v>
      </c>
      <c r="AB492" s="106">
        <f>IF(CentrepointSourced[[#This Row],[Age]]="16-24",CentrepointSourced[[#This Row],[Presented CS DQ]],0)</f>
        <v>0</v>
      </c>
      <c r="AC492" s="106">
        <f>IF(CentrepointSourced[[#This Row],[Age]]="18-24",CentrepointSourced[[#This Row],[Presented CS DQ]],0)</f>
        <v>0</v>
      </c>
      <c r="AD492" s="107">
        <f>IF(CentrepointSourced[[#This Row],[Age]]="16-17",CentrepointSourced[[#This Row],[Assessed HS DQ]],0)</f>
        <v>0</v>
      </c>
      <c r="AE492" s="107">
        <f>IF(CentrepointSourced[[#This Row],[Age]]="16-24",CentrepointSourced[[#This Row],[Assessed HS DQ]],0)</f>
        <v>0</v>
      </c>
      <c r="AF492" s="107">
        <f>IF(CentrepointSourced[[#This Row],[Age]]="18-24",CentrepointSourced[[#This Row],[Assessed HS DQ]],0)</f>
        <v>0</v>
      </c>
      <c r="AG492" s="107">
        <f>IF(CentrepointSourced[[#This Row],[Age]]="16-17",CentrepointSourced[[#This Row],[Assessed CS DQ]],0)</f>
        <v>0</v>
      </c>
      <c r="AH492" s="107">
        <f>IF(CentrepointSourced[[#This Row],[Age]]="16-24",CentrepointSourced[[#This Row],[Assessed CS DQ]],0)</f>
        <v>0</v>
      </c>
      <c r="AI492" s="107">
        <f>IF(CentrepointSourced[[#This Row],[Age]]="18-24",CentrepointSourced[[#This Row],[Assessed CS DQ]],0)</f>
        <v>0</v>
      </c>
    </row>
    <row r="493" spans="1:35" customFormat="1" ht="13.5" customHeight="1">
      <c r="A493" s="45" t="s">
        <v>40</v>
      </c>
      <c r="B493" s="62" t="s">
        <v>128</v>
      </c>
      <c r="C493" s="45" t="s">
        <v>42</v>
      </c>
      <c r="D493" s="62"/>
      <c r="E493" s="67">
        <v>2014</v>
      </c>
      <c r="F493" s="67" t="s">
        <v>26</v>
      </c>
      <c r="G493" s="67">
        <v>80</v>
      </c>
      <c r="H493" s="68">
        <v>77</v>
      </c>
      <c r="I493" s="67">
        <v>29</v>
      </c>
      <c r="J493" s="45"/>
      <c r="K493" s="45"/>
      <c r="L493" s="45"/>
      <c r="M493" s="45"/>
      <c r="N493" s="45"/>
      <c r="O493" s="45"/>
      <c r="P493" s="45"/>
      <c r="Q493" s="41" t="str">
        <f>IF(CentrepointSourced[[#This Row],[Country]]="Northern Ireland","Northern Ireland",IFERROR(VLOOKUP(CentrepointSourced[[#This Row],[Local Authority]],LKP_LANameDQ[],2,FALSE),CentrepointSourced[[#This Row],[Local Authority]]))</f>
        <v>Hastings</v>
      </c>
      <c r="R493" s="41" t="str">
        <f>IF(CentrepointSourced[[#This Row],[LA type]]="County","",INDEX(ConsolGeog[lad14cd],MATCH(CentrepointSourced[[#This Row],[Local Authority DQ]],ConsolGeog[la_name],0)))</f>
        <v>E07000062</v>
      </c>
      <c r="S493" s="41" t="str">
        <f>IF(OR(CentrepointSourced[[#This Row],[Country]]="Northern Ireland",CentrepointSourced[[#This Row],[Country]]="Scotland",CentrepointSourced[[#This Row],[Country]]="Wales"),"Local Authority",CentrepointSourced[[#This Row],[LA type]])</f>
        <v>District</v>
      </c>
      <c r="T493" s="41">
        <f>IF(TRIM(CentrepointSourced[[#This Row],[Presented HS]])="",0,IF(CentrepointSourced[[#This Row],[Presented HS]]="&lt;5",2.5,IF(CentrepointSourced[[#This Row],[Presented HS]]="&lt;10",5,VALUE(TRIM(CentrepointSourced[[#This Row],[Presented HS]])))))</f>
        <v>80</v>
      </c>
      <c r="U493" s="41">
        <f>IF(TRIM(CentrepointSourced[[#This Row],[Assessed HS]])="",0,IF(CentrepointSourced[[#This Row],[Assessed HS]]="&lt;5",2.5,IF(CentrepointSourced[[#This Row],[Assessed HS]]="&lt;10",5,VALUE(TRIM(CentrepointSourced[[#This Row],[Assessed HS]])))))</f>
        <v>77</v>
      </c>
      <c r="V493" s="41">
        <f>IF(TRIM(CentrepointSourced[[#This Row],[Presented CS]])="",0,IF(CentrepointSourced[[#This Row],[Presented CS]]="&lt;5",2.5,IF(CentrepointSourced[[#This Row],[Presented CS]]="&lt;10",5,VALUE(TRIM(CentrepointSourced[[#This Row],[Presented CS]])))))</f>
        <v>0</v>
      </c>
      <c r="W493" s="41">
        <f>IF(TRIM(CentrepointSourced[[#This Row],[Assessed CS]])="",0,IF(CentrepointSourced[[#This Row],[Assessed CS]]="&lt;5",2.5,IF(CentrepointSourced[[#This Row],[Assessed CS]]="&lt;10",5,VALUE(TRIM(CentrepointSourced[[#This Row],[Assessed CS]])))))</f>
        <v>0</v>
      </c>
      <c r="X493" s="106">
        <f>IF(CentrepointSourced[[#This Row],[Age]]="16-17",CentrepointSourced[[#This Row],[Presented HS DQ]],0)</f>
        <v>0</v>
      </c>
      <c r="Y493" s="106">
        <f>IF(CentrepointSourced[[#This Row],[Age]]="16-24",CentrepointSourced[[#This Row],[Presented HS DQ]],0)</f>
        <v>0</v>
      </c>
      <c r="Z493" s="106">
        <f>IF(CentrepointSourced[[#This Row],[Age]]="18-24",CentrepointSourced[[#This Row],[Presented HS DQ]],0)</f>
        <v>80</v>
      </c>
      <c r="AA493" s="106">
        <f>IF(CentrepointSourced[[#This Row],[Age]]="16-17",CentrepointSourced[[#This Row],[Presented CS DQ]],0)</f>
        <v>0</v>
      </c>
      <c r="AB493" s="106">
        <f>IF(CentrepointSourced[[#This Row],[Age]]="16-24",CentrepointSourced[[#This Row],[Presented CS DQ]],0)</f>
        <v>0</v>
      </c>
      <c r="AC493" s="106">
        <f>IF(CentrepointSourced[[#This Row],[Age]]="18-24",CentrepointSourced[[#This Row],[Presented CS DQ]],0)</f>
        <v>0</v>
      </c>
      <c r="AD493" s="107">
        <f>IF(CentrepointSourced[[#This Row],[Age]]="16-17",CentrepointSourced[[#This Row],[Assessed HS DQ]],0)</f>
        <v>0</v>
      </c>
      <c r="AE493" s="107">
        <f>IF(CentrepointSourced[[#This Row],[Age]]="16-24",CentrepointSourced[[#This Row],[Assessed HS DQ]],0)</f>
        <v>0</v>
      </c>
      <c r="AF493" s="107">
        <f>IF(CentrepointSourced[[#This Row],[Age]]="18-24",CentrepointSourced[[#This Row],[Assessed HS DQ]],0)</f>
        <v>77</v>
      </c>
      <c r="AG493" s="107">
        <f>IF(CentrepointSourced[[#This Row],[Age]]="16-17",CentrepointSourced[[#This Row],[Assessed CS DQ]],0)</f>
        <v>0</v>
      </c>
      <c r="AH493" s="107">
        <f>IF(CentrepointSourced[[#This Row],[Age]]="16-24",CentrepointSourced[[#This Row],[Assessed CS DQ]],0)</f>
        <v>0</v>
      </c>
      <c r="AI493" s="107">
        <f>IF(CentrepointSourced[[#This Row],[Age]]="18-24",CentrepointSourced[[#This Row],[Assessed CS DQ]],0)</f>
        <v>0</v>
      </c>
    </row>
    <row r="494" spans="1:35" customFormat="1" ht="13.5" customHeight="1">
      <c r="A494" s="45" t="s">
        <v>40</v>
      </c>
      <c r="B494" s="62" t="s">
        <v>268</v>
      </c>
      <c r="C494" s="45" t="s">
        <v>42</v>
      </c>
      <c r="D494" s="62"/>
      <c r="E494" s="67">
        <v>2012</v>
      </c>
      <c r="F494" s="67" t="s">
        <v>25</v>
      </c>
      <c r="G494" s="67"/>
      <c r="H494" s="68"/>
      <c r="I494" s="67"/>
      <c r="J494" s="45"/>
      <c r="K494" s="45"/>
      <c r="L494" s="45"/>
      <c r="M494" s="45"/>
      <c r="N494" s="45"/>
      <c r="O494" s="45"/>
      <c r="P494" s="45"/>
      <c r="Q494" s="41" t="str">
        <f>IF(CentrepointSourced[[#This Row],[Country]]="Northern Ireland","Northern Ireland",IFERROR(VLOOKUP(CentrepointSourced[[#This Row],[Local Authority]],LKP_LANameDQ[],2,FALSE),CentrepointSourced[[#This Row],[Local Authority]]))</f>
        <v>Havant</v>
      </c>
      <c r="R494" s="41" t="str">
        <f>IF(CentrepointSourced[[#This Row],[LA type]]="County","",INDEX(ConsolGeog[lad14cd],MATCH(CentrepointSourced[[#This Row],[Local Authority DQ]],ConsolGeog[la_name],0)))</f>
        <v>E07000090</v>
      </c>
      <c r="S494" s="41" t="str">
        <f>IF(OR(CentrepointSourced[[#This Row],[Country]]="Northern Ireland",CentrepointSourced[[#This Row],[Country]]="Scotland",CentrepointSourced[[#This Row],[Country]]="Wales"),"Local Authority",CentrepointSourced[[#This Row],[LA type]])</f>
        <v>District</v>
      </c>
      <c r="T494" s="41">
        <f>IF(TRIM(CentrepointSourced[[#This Row],[Presented HS]])="",0,IF(CentrepointSourced[[#This Row],[Presented HS]]="&lt;5",2.5,IF(CentrepointSourced[[#This Row],[Presented HS]]="&lt;10",5,VALUE(TRIM(CentrepointSourced[[#This Row],[Presented HS]])))))</f>
        <v>0</v>
      </c>
      <c r="U494" s="41">
        <f>IF(TRIM(CentrepointSourced[[#This Row],[Assessed HS]])="",0,IF(CentrepointSourced[[#This Row],[Assessed HS]]="&lt;5",2.5,IF(CentrepointSourced[[#This Row],[Assessed HS]]="&lt;10",5,VALUE(TRIM(CentrepointSourced[[#This Row],[Assessed HS]])))))</f>
        <v>0</v>
      </c>
      <c r="V494" s="41">
        <f>IF(TRIM(CentrepointSourced[[#This Row],[Presented CS]])="",0,IF(CentrepointSourced[[#This Row],[Presented CS]]="&lt;5",2.5,IF(CentrepointSourced[[#This Row],[Presented CS]]="&lt;10",5,VALUE(TRIM(CentrepointSourced[[#This Row],[Presented CS]])))))</f>
        <v>0</v>
      </c>
      <c r="W494" s="41">
        <f>IF(TRIM(CentrepointSourced[[#This Row],[Assessed CS]])="",0,IF(CentrepointSourced[[#This Row],[Assessed CS]]="&lt;5",2.5,IF(CentrepointSourced[[#This Row],[Assessed CS]]="&lt;10",5,VALUE(TRIM(CentrepointSourced[[#This Row],[Assessed CS]])))))</f>
        <v>0</v>
      </c>
      <c r="X494" s="106">
        <f>IF(CentrepointSourced[[#This Row],[Age]]="16-17",CentrepointSourced[[#This Row],[Presented HS DQ]],0)</f>
        <v>0</v>
      </c>
      <c r="Y494" s="106">
        <f>IF(CentrepointSourced[[#This Row],[Age]]="16-24",CentrepointSourced[[#This Row],[Presented HS DQ]],0)</f>
        <v>0</v>
      </c>
      <c r="Z494" s="106">
        <f>IF(CentrepointSourced[[#This Row],[Age]]="18-24",CentrepointSourced[[#This Row],[Presented HS DQ]],0)</f>
        <v>0</v>
      </c>
      <c r="AA494" s="106">
        <f>IF(CentrepointSourced[[#This Row],[Age]]="16-17",CentrepointSourced[[#This Row],[Presented CS DQ]],0)</f>
        <v>0</v>
      </c>
      <c r="AB494" s="106">
        <f>IF(CentrepointSourced[[#This Row],[Age]]="16-24",CentrepointSourced[[#This Row],[Presented CS DQ]],0)</f>
        <v>0</v>
      </c>
      <c r="AC494" s="106">
        <f>IF(CentrepointSourced[[#This Row],[Age]]="18-24",CentrepointSourced[[#This Row],[Presented CS DQ]],0)</f>
        <v>0</v>
      </c>
      <c r="AD494" s="107">
        <f>IF(CentrepointSourced[[#This Row],[Age]]="16-17",CentrepointSourced[[#This Row],[Assessed HS DQ]],0)</f>
        <v>0</v>
      </c>
      <c r="AE494" s="107">
        <f>IF(CentrepointSourced[[#This Row],[Age]]="16-24",CentrepointSourced[[#This Row],[Assessed HS DQ]],0)</f>
        <v>0</v>
      </c>
      <c r="AF494" s="107">
        <f>IF(CentrepointSourced[[#This Row],[Age]]="18-24",CentrepointSourced[[#This Row],[Assessed HS DQ]],0)</f>
        <v>0</v>
      </c>
      <c r="AG494" s="107">
        <f>IF(CentrepointSourced[[#This Row],[Age]]="16-17",CentrepointSourced[[#This Row],[Assessed CS DQ]],0)</f>
        <v>0</v>
      </c>
      <c r="AH494" s="107">
        <f>IF(CentrepointSourced[[#This Row],[Age]]="16-24",CentrepointSourced[[#This Row],[Assessed CS DQ]],0)</f>
        <v>0</v>
      </c>
      <c r="AI494" s="107">
        <f>IF(CentrepointSourced[[#This Row],[Age]]="18-24",CentrepointSourced[[#This Row],[Assessed CS DQ]],0)</f>
        <v>0</v>
      </c>
    </row>
    <row r="495" spans="1:35" customFormat="1" ht="13.5" customHeight="1">
      <c r="A495" s="45" t="s">
        <v>40</v>
      </c>
      <c r="B495" s="62" t="s">
        <v>268</v>
      </c>
      <c r="C495" s="45" t="s">
        <v>42</v>
      </c>
      <c r="D495" s="62"/>
      <c r="E495" s="67">
        <v>2012</v>
      </c>
      <c r="F495" s="67" t="s">
        <v>26</v>
      </c>
      <c r="G495" s="67"/>
      <c r="H495" s="68"/>
      <c r="I495" s="67"/>
      <c r="J495" s="45"/>
      <c r="K495" s="45"/>
      <c r="L495" s="45"/>
      <c r="M495" s="45"/>
      <c r="N495" s="45"/>
      <c r="O495" s="45"/>
      <c r="P495" s="45"/>
      <c r="Q495" s="41" t="str">
        <f>IF(CentrepointSourced[[#This Row],[Country]]="Northern Ireland","Northern Ireland",IFERROR(VLOOKUP(CentrepointSourced[[#This Row],[Local Authority]],LKP_LANameDQ[],2,FALSE),CentrepointSourced[[#This Row],[Local Authority]]))</f>
        <v>Havant</v>
      </c>
      <c r="R495" s="41" t="str">
        <f>IF(CentrepointSourced[[#This Row],[LA type]]="County","",INDEX(ConsolGeog[lad14cd],MATCH(CentrepointSourced[[#This Row],[Local Authority DQ]],ConsolGeog[la_name],0)))</f>
        <v>E07000090</v>
      </c>
      <c r="S495" s="41" t="str">
        <f>IF(OR(CentrepointSourced[[#This Row],[Country]]="Northern Ireland",CentrepointSourced[[#This Row],[Country]]="Scotland",CentrepointSourced[[#This Row],[Country]]="Wales"),"Local Authority",CentrepointSourced[[#This Row],[LA type]])</f>
        <v>District</v>
      </c>
      <c r="T495" s="41">
        <f>IF(TRIM(CentrepointSourced[[#This Row],[Presented HS]])="",0,IF(CentrepointSourced[[#This Row],[Presented HS]]="&lt;5",2.5,IF(CentrepointSourced[[#This Row],[Presented HS]]="&lt;10",5,VALUE(TRIM(CentrepointSourced[[#This Row],[Presented HS]])))))</f>
        <v>0</v>
      </c>
      <c r="U495" s="41">
        <f>IF(TRIM(CentrepointSourced[[#This Row],[Assessed HS]])="",0,IF(CentrepointSourced[[#This Row],[Assessed HS]]="&lt;5",2.5,IF(CentrepointSourced[[#This Row],[Assessed HS]]="&lt;10",5,VALUE(TRIM(CentrepointSourced[[#This Row],[Assessed HS]])))))</f>
        <v>0</v>
      </c>
      <c r="V495" s="41">
        <f>IF(TRIM(CentrepointSourced[[#This Row],[Presented CS]])="",0,IF(CentrepointSourced[[#This Row],[Presented CS]]="&lt;5",2.5,IF(CentrepointSourced[[#This Row],[Presented CS]]="&lt;10",5,VALUE(TRIM(CentrepointSourced[[#This Row],[Presented CS]])))))</f>
        <v>0</v>
      </c>
      <c r="W495" s="41">
        <f>IF(TRIM(CentrepointSourced[[#This Row],[Assessed CS]])="",0,IF(CentrepointSourced[[#This Row],[Assessed CS]]="&lt;5",2.5,IF(CentrepointSourced[[#This Row],[Assessed CS]]="&lt;10",5,VALUE(TRIM(CentrepointSourced[[#This Row],[Assessed CS]])))))</f>
        <v>0</v>
      </c>
      <c r="X495" s="106">
        <f>IF(CentrepointSourced[[#This Row],[Age]]="16-17",CentrepointSourced[[#This Row],[Presented HS DQ]],0)</f>
        <v>0</v>
      </c>
      <c r="Y495" s="106">
        <f>IF(CentrepointSourced[[#This Row],[Age]]="16-24",CentrepointSourced[[#This Row],[Presented HS DQ]],0)</f>
        <v>0</v>
      </c>
      <c r="Z495" s="106">
        <f>IF(CentrepointSourced[[#This Row],[Age]]="18-24",CentrepointSourced[[#This Row],[Presented HS DQ]],0)</f>
        <v>0</v>
      </c>
      <c r="AA495" s="106">
        <f>IF(CentrepointSourced[[#This Row],[Age]]="16-17",CentrepointSourced[[#This Row],[Presented CS DQ]],0)</f>
        <v>0</v>
      </c>
      <c r="AB495" s="106">
        <f>IF(CentrepointSourced[[#This Row],[Age]]="16-24",CentrepointSourced[[#This Row],[Presented CS DQ]],0)</f>
        <v>0</v>
      </c>
      <c r="AC495" s="106">
        <f>IF(CentrepointSourced[[#This Row],[Age]]="18-24",CentrepointSourced[[#This Row],[Presented CS DQ]],0)</f>
        <v>0</v>
      </c>
      <c r="AD495" s="107">
        <f>IF(CentrepointSourced[[#This Row],[Age]]="16-17",CentrepointSourced[[#This Row],[Assessed HS DQ]],0)</f>
        <v>0</v>
      </c>
      <c r="AE495" s="107">
        <f>IF(CentrepointSourced[[#This Row],[Age]]="16-24",CentrepointSourced[[#This Row],[Assessed HS DQ]],0)</f>
        <v>0</v>
      </c>
      <c r="AF495" s="107">
        <f>IF(CentrepointSourced[[#This Row],[Age]]="18-24",CentrepointSourced[[#This Row],[Assessed HS DQ]],0)</f>
        <v>0</v>
      </c>
      <c r="AG495" s="107">
        <f>IF(CentrepointSourced[[#This Row],[Age]]="16-17",CentrepointSourced[[#This Row],[Assessed CS DQ]],0)</f>
        <v>0</v>
      </c>
      <c r="AH495" s="107">
        <f>IF(CentrepointSourced[[#This Row],[Age]]="16-24",CentrepointSourced[[#This Row],[Assessed CS DQ]],0)</f>
        <v>0</v>
      </c>
      <c r="AI495" s="107">
        <f>IF(CentrepointSourced[[#This Row],[Age]]="18-24",CentrepointSourced[[#This Row],[Assessed CS DQ]],0)</f>
        <v>0</v>
      </c>
    </row>
    <row r="496" spans="1:35" customFormat="1" ht="13.5" customHeight="1">
      <c r="A496" s="45" t="s">
        <v>40</v>
      </c>
      <c r="B496" s="62" t="s">
        <v>268</v>
      </c>
      <c r="C496" s="45" t="s">
        <v>42</v>
      </c>
      <c r="D496" s="62"/>
      <c r="E496" s="67">
        <v>2013</v>
      </c>
      <c r="F496" s="67" t="s">
        <v>25</v>
      </c>
      <c r="G496" s="67"/>
      <c r="H496" s="68"/>
      <c r="I496" s="67"/>
      <c r="J496" s="45"/>
      <c r="K496" s="45"/>
      <c r="L496" s="45"/>
      <c r="M496" s="45"/>
      <c r="N496" s="45"/>
      <c r="O496" s="45"/>
      <c r="P496" s="45"/>
      <c r="Q496" s="41" t="str">
        <f>IF(CentrepointSourced[[#This Row],[Country]]="Northern Ireland","Northern Ireland",IFERROR(VLOOKUP(CentrepointSourced[[#This Row],[Local Authority]],LKP_LANameDQ[],2,FALSE),CentrepointSourced[[#This Row],[Local Authority]]))</f>
        <v>Havant</v>
      </c>
      <c r="R496" s="41" t="str">
        <f>IF(CentrepointSourced[[#This Row],[LA type]]="County","",INDEX(ConsolGeog[lad14cd],MATCH(CentrepointSourced[[#This Row],[Local Authority DQ]],ConsolGeog[la_name],0)))</f>
        <v>E07000090</v>
      </c>
      <c r="S496" s="41" t="str">
        <f>IF(OR(CentrepointSourced[[#This Row],[Country]]="Northern Ireland",CentrepointSourced[[#This Row],[Country]]="Scotland",CentrepointSourced[[#This Row],[Country]]="Wales"),"Local Authority",CentrepointSourced[[#This Row],[LA type]])</f>
        <v>District</v>
      </c>
      <c r="T496" s="41">
        <f>IF(TRIM(CentrepointSourced[[#This Row],[Presented HS]])="",0,IF(CentrepointSourced[[#This Row],[Presented HS]]="&lt;5",2.5,IF(CentrepointSourced[[#This Row],[Presented HS]]="&lt;10",5,VALUE(TRIM(CentrepointSourced[[#This Row],[Presented HS]])))))</f>
        <v>0</v>
      </c>
      <c r="U496" s="41">
        <f>IF(TRIM(CentrepointSourced[[#This Row],[Assessed HS]])="",0,IF(CentrepointSourced[[#This Row],[Assessed HS]]="&lt;5",2.5,IF(CentrepointSourced[[#This Row],[Assessed HS]]="&lt;10",5,VALUE(TRIM(CentrepointSourced[[#This Row],[Assessed HS]])))))</f>
        <v>0</v>
      </c>
      <c r="V496" s="41">
        <f>IF(TRIM(CentrepointSourced[[#This Row],[Presented CS]])="",0,IF(CentrepointSourced[[#This Row],[Presented CS]]="&lt;5",2.5,IF(CentrepointSourced[[#This Row],[Presented CS]]="&lt;10",5,VALUE(TRIM(CentrepointSourced[[#This Row],[Presented CS]])))))</f>
        <v>0</v>
      </c>
      <c r="W496" s="41">
        <f>IF(TRIM(CentrepointSourced[[#This Row],[Assessed CS]])="",0,IF(CentrepointSourced[[#This Row],[Assessed CS]]="&lt;5",2.5,IF(CentrepointSourced[[#This Row],[Assessed CS]]="&lt;10",5,VALUE(TRIM(CentrepointSourced[[#This Row],[Assessed CS]])))))</f>
        <v>0</v>
      </c>
      <c r="X496" s="106">
        <f>IF(CentrepointSourced[[#This Row],[Age]]="16-17",CentrepointSourced[[#This Row],[Presented HS DQ]],0)</f>
        <v>0</v>
      </c>
      <c r="Y496" s="106">
        <f>IF(CentrepointSourced[[#This Row],[Age]]="16-24",CentrepointSourced[[#This Row],[Presented HS DQ]],0)</f>
        <v>0</v>
      </c>
      <c r="Z496" s="106">
        <f>IF(CentrepointSourced[[#This Row],[Age]]="18-24",CentrepointSourced[[#This Row],[Presented HS DQ]],0)</f>
        <v>0</v>
      </c>
      <c r="AA496" s="106">
        <f>IF(CentrepointSourced[[#This Row],[Age]]="16-17",CentrepointSourced[[#This Row],[Presented CS DQ]],0)</f>
        <v>0</v>
      </c>
      <c r="AB496" s="106">
        <f>IF(CentrepointSourced[[#This Row],[Age]]="16-24",CentrepointSourced[[#This Row],[Presented CS DQ]],0)</f>
        <v>0</v>
      </c>
      <c r="AC496" s="106">
        <f>IF(CentrepointSourced[[#This Row],[Age]]="18-24",CentrepointSourced[[#This Row],[Presented CS DQ]],0)</f>
        <v>0</v>
      </c>
      <c r="AD496" s="107">
        <f>IF(CentrepointSourced[[#This Row],[Age]]="16-17",CentrepointSourced[[#This Row],[Assessed HS DQ]],0)</f>
        <v>0</v>
      </c>
      <c r="AE496" s="107">
        <f>IF(CentrepointSourced[[#This Row],[Age]]="16-24",CentrepointSourced[[#This Row],[Assessed HS DQ]],0)</f>
        <v>0</v>
      </c>
      <c r="AF496" s="107">
        <f>IF(CentrepointSourced[[#This Row],[Age]]="18-24",CentrepointSourced[[#This Row],[Assessed HS DQ]],0)</f>
        <v>0</v>
      </c>
      <c r="AG496" s="107">
        <f>IF(CentrepointSourced[[#This Row],[Age]]="16-17",CentrepointSourced[[#This Row],[Assessed CS DQ]],0)</f>
        <v>0</v>
      </c>
      <c r="AH496" s="107">
        <f>IF(CentrepointSourced[[#This Row],[Age]]="16-24",CentrepointSourced[[#This Row],[Assessed CS DQ]],0)</f>
        <v>0</v>
      </c>
      <c r="AI496" s="107">
        <f>IF(CentrepointSourced[[#This Row],[Age]]="18-24",CentrepointSourced[[#This Row],[Assessed CS DQ]],0)</f>
        <v>0</v>
      </c>
    </row>
    <row r="497" spans="1:35" customFormat="1" ht="13.5" customHeight="1">
      <c r="A497" s="45" t="s">
        <v>40</v>
      </c>
      <c r="B497" s="62" t="s">
        <v>268</v>
      </c>
      <c r="C497" s="45" t="s">
        <v>42</v>
      </c>
      <c r="D497" s="62"/>
      <c r="E497" s="67">
        <v>2013</v>
      </c>
      <c r="F497" s="67" t="s">
        <v>26</v>
      </c>
      <c r="G497" s="67"/>
      <c r="H497" s="68"/>
      <c r="I497" s="67"/>
      <c r="J497" s="45"/>
      <c r="K497" s="45"/>
      <c r="L497" s="45"/>
      <c r="M497" s="45"/>
      <c r="N497" s="45"/>
      <c r="O497" s="45"/>
      <c r="P497" s="45"/>
      <c r="Q497" s="41" t="str">
        <f>IF(CentrepointSourced[[#This Row],[Country]]="Northern Ireland","Northern Ireland",IFERROR(VLOOKUP(CentrepointSourced[[#This Row],[Local Authority]],LKP_LANameDQ[],2,FALSE),CentrepointSourced[[#This Row],[Local Authority]]))</f>
        <v>Havant</v>
      </c>
      <c r="R497" s="41" t="str">
        <f>IF(CentrepointSourced[[#This Row],[LA type]]="County","",INDEX(ConsolGeog[lad14cd],MATCH(CentrepointSourced[[#This Row],[Local Authority DQ]],ConsolGeog[la_name],0)))</f>
        <v>E07000090</v>
      </c>
      <c r="S497" s="41" t="str">
        <f>IF(OR(CentrepointSourced[[#This Row],[Country]]="Northern Ireland",CentrepointSourced[[#This Row],[Country]]="Scotland",CentrepointSourced[[#This Row],[Country]]="Wales"),"Local Authority",CentrepointSourced[[#This Row],[LA type]])</f>
        <v>District</v>
      </c>
      <c r="T497" s="41">
        <f>IF(TRIM(CentrepointSourced[[#This Row],[Presented HS]])="",0,IF(CentrepointSourced[[#This Row],[Presented HS]]="&lt;5",2.5,IF(CentrepointSourced[[#This Row],[Presented HS]]="&lt;10",5,VALUE(TRIM(CentrepointSourced[[#This Row],[Presented HS]])))))</f>
        <v>0</v>
      </c>
      <c r="U497" s="41">
        <f>IF(TRIM(CentrepointSourced[[#This Row],[Assessed HS]])="",0,IF(CentrepointSourced[[#This Row],[Assessed HS]]="&lt;5",2.5,IF(CentrepointSourced[[#This Row],[Assessed HS]]="&lt;10",5,VALUE(TRIM(CentrepointSourced[[#This Row],[Assessed HS]])))))</f>
        <v>0</v>
      </c>
      <c r="V497" s="41">
        <f>IF(TRIM(CentrepointSourced[[#This Row],[Presented CS]])="",0,IF(CentrepointSourced[[#This Row],[Presented CS]]="&lt;5",2.5,IF(CentrepointSourced[[#This Row],[Presented CS]]="&lt;10",5,VALUE(TRIM(CentrepointSourced[[#This Row],[Presented CS]])))))</f>
        <v>0</v>
      </c>
      <c r="W497" s="41">
        <f>IF(TRIM(CentrepointSourced[[#This Row],[Assessed CS]])="",0,IF(CentrepointSourced[[#This Row],[Assessed CS]]="&lt;5",2.5,IF(CentrepointSourced[[#This Row],[Assessed CS]]="&lt;10",5,VALUE(TRIM(CentrepointSourced[[#This Row],[Assessed CS]])))))</f>
        <v>0</v>
      </c>
      <c r="X497" s="106">
        <f>IF(CentrepointSourced[[#This Row],[Age]]="16-17",CentrepointSourced[[#This Row],[Presented HS DQ]],0)</f>
        <v>0</v>
      </c>
      <c r="Y497" s="106">
        <f>IF(CentrepointSourced[[#This Row],[Age]]="16-24",CentrepointSourced[[#This Row],[Presented HS DQ]],0)</f>
        <v>0</v>
      </c>
      <c r="Z497" s="106">
        <f>IF(CentrepointSourced[[#This Row],[Age]]="18-24",CentrepointSourced[[#This Row],[Presented HS DQ]],0)</f>
        <v>0</v>
      </c>
      <c r="AA497" s="106">
        <f>IF(CentrepointSourced[[#This Row],[Age]]="16-17",CentrepointSourced[[#This Row],[Presented CS DQ]],0)</f>
        <v>0</v>
      </c>
      <c r="AB497" s="106">
        <f>IF(CentrepointSourced[[#This Row],[Age]]="16-24",CentrepointSourced[[#This Row],[Presented CS DQ]],0)</f>
        <v>0</v>
      </c>
      <c r="AC497" s="106">
        <f>IF(CentrepointSourced[[#This Row],[Age]]="18-24",CentrepointSourced[[#This Row],[Presented CS DQ]],0)</f>
        <v>0</v>
      </c>
      <c r="AD497" s="107">
        <f>IF(CentrepointSourced[[#This Row],[Age]]="16-17",CentrepointSourced[[#This Row],[Assessed HS DQ]],0)</f>
        <v>0</v>
      </c>
      <c r="AE497" s="107">
        <f>IF(CentrepointSourced[[#This Row],[Age]]="16-24",CentrepointSourced[[#This Row],[Assessed HS DQ]],0)</f>
        <v>0</v>
      </c>
      <c r="AF497" s="107">
        <f>IF(CentrepointSourced[[#This Row],[Age]]="18-24",CentrepointSourced[[#This Row],[Assessed HS DQ]],0)</f>
        <v>0</v>
      </c>
      <c r="AG497" s="107">
        <f>IF(CentrepointSourced[[#This Row],[Age]]="16-17",CentrepointSourced[[#This Row],[Assessed CS DQ]],0)</f>
        <v>0</v>
      </c>
      <c r="AH497" s="107">
        <f>IF(CentrepointSourced[[#This Row],[Age]]="16-24",CentrepointSourced[[#This Row],[Assessed CS DQ]],0)</f>
        <v>0</v>
      </c>
      <c r="AI497" s="107">
        <f>IF(CentrepointSourced[[#This Row],[Age]]="18-24",CentrepointSourced[[#This Row],[Assessed CS DQ]],0)</f>
        <v>0</v>
      </c>
    </row>
    <row r="498" spans="1:35" customFormat="1" ht="13.5" customHeight="1">
      <c r="A498" s="45" t="s">
        <v>40</v>
      </c>
      <c r="B498" s="62" t="s">
        <v>268</v>
      </c>
      <c r="C498" s="45" t="s">
        <v>42</v>
      </c>
      <c r="D498" s="62"/>
      <c r="E498" s="67">
        <v>2014</v>
      </c>
      <c r="F498" s="67" t="s">
        <v>25</v>
      </c>
      <c r="G498" s="67"/>
      <c r="H498" s="68"/>
      <c r="I498" s="67"/>
      <c r="J498" s="45"/>
      <c r="K498" s="45"/>
      <c r="L498" s="45"/>
      <c r="M498" s="45"/>
      <c r="N498" s="45"/>
      <c r="O498" s="45"/>
      <c r="P498" s="45"/>
      <c r="Q498" s="41" t="str">
        <f>IF(CentrepointSourced[[#This Row],[Country]]="Northern Ireland","Northern Ireland",IFERROR(VLOOKUP(CentrepointSourced[[#This Row],[Local Authority]],LKP_LANameDQ[],2,FALSE),CentrepointSourced[[#This Row],[Local Authority]]))</f>
        <v>Havant</v>
      </c>
      <c r="R498" s="41" t="str">
        <f>IF(CentrepointSourced[[#This Row],[LA type]]="County","",INDEX(ConsolGeog[lad14cd],MATCH(CentrepointSourced[[#This Row],[Local Authority DQ]],ConsolGeog[la_name],0)))</f>
        <v>E07000090</v>
      </c>
      <c r="S498" s="41" t="str">
        <f>IF(OR(CentrepointSourced[[#This Row],[Country]]="Northern Ireland",CentrepointSourced[[#This Row],[Country]]="Scotland",CentrepointSourced[[#This Row],[Country]]="Wales"),"Local Authority",CentrepointSourced[[#This Row],[LA type]])</f>
        <v>District</v>
      </c>
      <c r="T498" s="41">
        <f>IF(TRIM(CentrepointSourced[[#This Row],[Presented HS]])="",0,IF(CentrepointSourced[[#This Row],[Presented HS]]="&lt;5",2.5,IF(CentrepointSourced[[#This Row],[Presented HS]]="&lt;10",5,VALUE(TRIM(CentrepointSourced[[#This Row],[Presented HS]])))))</f>
        <v>0</v>
      </c>
      <c r="U498" s="41">
        <f>IF(TRIM(CentrepointSourced[[#This Row],[Assessed HS]])="",0,IF(CentrepointSourced[[#This Row],[Assessed HS]]="&lt;5",2.5,IF(CentrepointSourced[[#This Row],[Assessed HS]]="&lt;10",5,VALUE(TRIM(CentrepointSourced[[#This Row],[Assessed HS]])))))</f>
        <v>0</v>
      </c>
      <c r="V498" s="41">
        <f>IF(TRIM(CentrepointSourced[[#This Row],[Presented CS]])="",0,IF(CentrepointSourced[[#This Row],[Presented CS]]="&lt;5",2.5,IF(CentrepointSourced[[#This Row],[Presented CS]]="&lt;10",5,VALUE(TRIM(CentrepointSourced[[#This Row],[Presented CS]])))))</f>
        <v>0</v>
      </c>
      <c r="W498" s="41">
        <f>IF(TRIM(CentrepointSourced[[#This Row],[Assessed CS]])="",0,IF(CentrepointSourced[[#This Row],[Assessed CS]]="&lt;5",2.5,IF(CentrepointSourced[[#This Row],[Assessed CS]]="&lt;10",5,VALUE(TRIM(CentrepointSourced[[#This Row],[Assessed CS]])))))</f>
        <v>0</v>
      </c>
      <c r="X498" s="106">
        <f>IF(CentrepointSourced[[#This Row],[Age]]="16-17",CentrepointSourced[[#This Row],[Presented HS DQ]],0)</f>
        <v>0</v>
      </c>
      <c r="Y498" s="106">
        <f>IF(CentrepointSourced[[#This Row],[Age]]="16-24",CentrepointSourced[[#This Row],[Presented HS DQ]],0)</f>
        <v>0</v>
      </c>
      <c r="Z498" s="106">
        <f>IF(CentrepointSourced[[#This Row],[Age]]="18-24",CentrepointSourced[[#This Row],[Presented HS DQ]],0)</f>
        <v>0</v>
      </c>
      <c r="AA498" s="106">
        <f>IF(CentrepointSourced[[#This Row],[Age]]="16-17",CentrepointSourced[[#This Row],[Presented CS DQ]],0)</f>
        <v>0</v>
      </c>
      <c r="AB498" s="106">
        <f>IF(CentrepointSourced[[#This Row],[Age]]="16-24",CentrepointSourced[[#This Row],[Presented CS DQ]],0)</f>
        <v>0</v>
      </c>
      <c r="AC498" s="106">
        <f>IF(CentrepointSourced[[#This Row],[Age]]="18-24",CentrepointSourced[[#This Row],[Presented CS DQ]],0)</f>
        <v>0</v>
      </c>
      <c r="AD498" s="107">
        <f>IF(CentrepointSourced[[#This Row],[Age]]="16-17",CentrepointSourced[[#This Row],[Assessed HS DQ]],0)</f>
        <v>0</v>
      </c>
      <c r="AE498" s="107">
        <f>IF(CentrepointSourced[[#This Row],[Age]]="16-24",CentrepointSourced[[#This Row],[Assessed HS DQ]],0)</f>
        <v>0</v>
      </c>
      <c r="AF498" s="107">
        <f>IF(CentrepointSourced[[#This Row],[Age]]="18-24",CentrepointSourced[[#This Row],[Assessed HS DQ]],0)</f>
        <v>0</v>
      </c>
      <c r="AG498" s="107">
        <f>IF(CentrepointSourced[[#This Row],[Age]]="16-17",CentrepointSourced[[#This Row],[Assessed CS DQ]],0)</f>
        <v>0</v>
      </c>
      <c r="AH498" s="107">
        <f>IF(CentrepointSourced[[#This Row],[Age]]="16-24",CentrepointSourced[[#This Row],[Assessed CS DQ]],0)</f>
        <v>0</v>
      </c>
      <c r="AI498" s="107">
        <f>IF(CentrepointSourced[[#This Row],[Age]]="18-24",CentrepointSourced[[#This Row],[Assessed CS DQ]],0)</f>
        <v>0</v>
      </c>
    </row>
    <row r="499" spans="1:35" customFormat="1" ht="13.5" customHeight="1">
      <c r="A499" s="45" t="s">
        <v>40</v>
      </c>
      <c r="B499" s="62" t="s">
        <v>268</v>
      </c>
      <c r="C499" s="45" t="s">
        <v>42</v>
      </c>
      <c r="D499" s="62"/>
      <c r="E499" s="67">
        <v>2014</v>
      </c>
      <c r="F499" s="67" t="s">
        <v>26</v>
      </c>
      <c r="G499" s="67"/>
      <c r="H499" s="68"/>
      <c r="I499" s="67"/>
      <c r="J499" s="45"/>
      <c r="K499" s="45"/>
      <c r="L499" s="45"/>
      <c r="M499" s="45"/>
      <c r="N499" s="45"/>
      <c r="O499" s="45"/>
      <c r="P499" s="45"/>
      <c r="Q499" s="41" t="str">
        <f>IF(CentrepointSourced[[#This Row],[Country]]="Northern Ireland","Northern Ireland",IFERROR(VLOOKUP(CentrepointSourced[[#This Row],[Local Authority]],LKP_LANameDQ[],2,FALSE),CentrepointSourced[[#This Row],[Local Authority]]))</f>
        <v>Havant</v>
      </c>
      <c r="R499" s="41" t="str">
        <f>IF(CentrepointSourced[[#This Row],[LA type]]="County","",INDEX(ConsolGeog[lad14cd],MATCH(CentrepointSourced[[#This Row],[Local Authority DQ]],ConsolGeog[la_name],0)))</f>
        <v>E07000090</v>
      </c>
      <c r="S499" s="41" t="str">
        <f>IF(OR(CentrepointSourced[[#This Row],[Country]]="Northern Ireland",CentrepointSourced[[#This Row],[Country]]="Scotland",CentrepointSourced[[#This Row],[Country]]="Wales"),"Local Authority",CentrepointSourced[[#This Row],[LA type]])</f>
        <v>District</v>
      </c>
      <c r="T499" s="41">
        <f>IF(TRIM(CentrepointSourced[[#This Row],[Presented HS]])="",0,IF(CentrepointSourced[[#This Row],[Presented HS]]="&lt;5",2.5,IF(CentrepointSourced[[#This Row],[Presented HS]]="&lt;10",5,VALUE(TRIM(CentrepointSourced[[#This Row],[Presented HS]])))))</f>
        <v>0</v>
      </c>
      <c r="U499" s="41">
        <f>IF(TRIM(CentrepointSourced[[#This Row],[Assessed HS]])="",0,IF(CentrepointSourced[[#This Row],[Assessed HS]]="&lt;5",2.5,IF(CentrepointSourced[[#This Row],[Assessed HS]]="&lt;10",5,VALUE(TRIM(CentrepointSourced[[#This Row],[Assessed HS]])))))</f>
        <v>0</v>
      </c>
      <c r="V499" s="41">
        <f>IF(TRIM(CentrepointSourced[[#This Row],[Presented CS]])="",0,IF(CentrepointSourced[[#This Row],[Presented CS]]="&lt;5",2.5,IF(CentrepointSourced[[#This Row],[Presented CS]]="&lt;10",5,VALUE(TRIM(CentrepointSourced[[#This Row],[Presented CS]])))))</f>
        <v>0</v>
      </c>
      <c r="W499" s="41">
        <f>IF(TRIM(CentrepointSourced[[#This Row],[Assessed CS]])="",0,IF(CentrepointSourced[[#This Row],[Assessed CS]]="&lt;5",2.5,IF(CentrepointSourced[[#This Row],[Assessed CS]]="&lt;10",5,VALUE(TRIM(CentrepointSourced[[#This Row],[Assessed CS]])))))</f>
        <v>0</v>
      </c>
      <c r="X499" s="106">
        <f>IF(CentrepointSourced[[#This Row],[Age]]="16-17",CentrepointSourced[[#This Row],[Presented HS DQ]],0)</f>
        <v>0</v>
      </c>
      <c r="Y499" s="106">
        <f>IF(CentrepointSourced[[#This Row],[Age]]="16-24",CentrepointSourced[[#This Row],[Presented HS DQ]],0)</f>
        <v>0</v>
      </c>
      <c r="Z499" s="106">
        <f>IF(CentrepointSourced[[#This Row],[Age]]="18-24",CentrepointSourced[[#This Row],[Presented HS DQ]],0)</f>
        <v>0</v>
      </c>
      <c r="AA499" s="106">
        <f>IF(CentrepointSourced[[#This Row],[Age]]="16-17",CentrepointSourced[[#This Row],[Presented CS DQ]],0)</f>
        <v>0</v>
      </c>
      <c r="AB499" s="106">
        <f>IF(CentrepointSourced[[#This Row],[Age]]="16-24",CentrepointSourced[[#This Row],[Presented CS DQ]],0)</f>
        <v>0</v>
      </c>
      <c r="AC499" s="106">
        <f>IF(CentrepointSourced[[#This Row],[Age]]="18-24",CentrepointSourced[[#This Row],[Presented CS DQ]],0)</f>
        <v>0</v>
      </c>
      <c r="AD499" s="107">
        <f>IF(CentrepointSourced[[#This Row],[Age]]="16-17",CentrepointSourced[[#This Row],[Assessed HS DQ]],0)</f>
        <v>0</v>
      </c>
      <c r="AE499" s="107">
        <f>IF(CentrepointSourced[[#This Row],[Age]]="16-24",CentrepointSourced[[#This Row],[Assessed HS DQ]],0)</f>
        <v>0</v>
      </c>
      <c r="AF499" s="107">
        <f>IF(CentrepointSourced[[#This Row],[Age]]="18-24",CentrepointSourced[[#This Row],[Assessed HS DQ]],0)</f>
        <v>0</v>
      </c>
      <c r="AG499" s="107">
        <f>IF(CentrepointSourced[[#This Row],[Age]]="16-17",CentrepointSourced[[#This Row],[Assessed CS DQ]],0)</f>
        <v>0</v>
      </c>
      <c r="AH499" s="107">
        <f>IF(CentrepointSourced[[#This Row],[Age]]="16-24",CentrepointSourced[[#This Row],[Assessed CS DQ]],0)</f>
        <v>0</v>
      </c>
      <c r="AI499" s="107">
        <f>IF(CentrepointSourced[[#This Row],[Age]]="18-24",CentrepointSourced[[#This Row],[Assessed CS DQ]],0)</f>
        <v>0</v>
      </c>
    </row>
    <row r="500" spans="1:35" customFormat="1" ht="13.5" customHeight="1">
      <c r="A500" s="45" t="s">
        <v>40</v>
      </c>
      <c r="B500" s="45" t="s">
        <v>278</v>
      </c>
      <c r="C500" s="45" t="s">
        <v>165</v>
      </c>
      <c r="D500" s="45"/>
      <c r="E500" s="67">
        <v>2012</v>
      </c>
      <c r="F500" s="67" t="s">
        <v>25</v>
      </c>
      <c r="G500" s="77"/>
      <c r="H500" s="68">
        <v>79</v>
      </c>
      <c r="I500" s="67">
        <v>4</v>
      </c>
      <c r="J500" s="45"/>
      <c r="K500" s="67">
        <v>64</v>
      </c>
      <c r="L500" s="73"/>
      <c r="M500" s="73"/>
      <c r="N500" s="73"/>
      <c r="O500" s="73"/>
      <c r="P500" s="73"/>
      <c r="Q500" s="41" t="str">
        <f>IF(CentrepointSourced[[#This Row],[Country]]="Northern Ireland","Northern Ireland",IFERROR(VLOOKUP(CentrepointSourced[[#This Row],[Local Authority]],LKP_LANameDQ[],2,FALSE),CentrepointSourced[[#This Row],[Local Authority]]))</f>
        <v>Havering</v>
      </c>
      <c r="R500" s="41" t="str">
        <f>IF(CentrepointSourced[[#This Row],[LA type]]="County","",INDEX(ConsolGeog[lad14cd],MATCH(CentrepointSourced[[#This Row],[Local Authority DQ]],ConsolGeog[la_name],0)))</f>
        <v>E09000016</v>
      </c>
      <c r="S500" s="41" t="str">
        <f>IF(OR(CentrepointSourced[[#This Row],[Country]]="Northern Ireland",CentrepointSourced[[#This Row],[Country]]="Scotland",CentrepointSourced[[#This Row],[Country]]="Wales"),"Local Authority",CentrepointSourced[[#This Row],[LA type]])</f>
        <v>Unitary</v>
      </c>
      <c r="T500" s="41">
        <f>IF(TRIM(CentrepointSourced[[#This Row],[Presented HS]])="",0,IF(CentrepointSourced[[#This Row],[Presented HS]]="&lt;5",2.5,IF(CentrepointSourced[[#This Row],[Presented HS]]="&lt;10",5,VALUE(TRIM(CentrepointSourced[[#This Row],[Presented HS]])))))</f>
        <v>0</v>
      </c>
      <c r="U500" s="41">
        <f>IF(TRIM(CentrepointSourced[[#This Row],[Assessed HS]])="",0,IF(CentrepointSourced[[#This Row],[Assessed HS]]="&lt;5",2.5,IF(CentrepointSourced[[#This Row],[Assessed HS]]="&lt;10",5,VALUE(TRIM(CentrepointSourced[[#This Row],[Assessed HS]])))))</f>
        <v>79</v>
      </c>
      <c r="V500" s="41">
        <f>IF(TRIM(CentrepointSourced[[#This Row],[Presented CS]])="",0,IF(CentrepointSourced[[#This Row],[Presented CS]]="&lt;5",2.5,IF(CentrepointSourced[[#This Row],[Presented CS]]="&lt;10",5,VALUE(TRIM(CentrepointSourced[[#This Row],[Presented CS]])))))</f>
        <v>64</v>
      </c>
      <c r="W500" s="41">
        <f>IF(TRIM(CentrepointSourced[[#This Row],[Assessed CS]])="",0,IF(CentrepointSourced[[#This Row],[Assessed CS]]="&lt;5",2.5,IF(CentrepointSourced[[#This Row],[Assessed CS]]="&lt;10",5,VALUE(TRIM(CentrepointSourced[[#This Row],[Assessed CS]])))))</f>
        <v>0</v>
      </c>
      <c r="X500" s="106">
        <f>IF(CentrepointSourced[[#This Row],[Age]]="16-17",CentrepointSourced[[#This Row],[Presented HS DQ]],0)</f>
        <v>0</v>
      </c>
      <c r="Y500" s="106">
        <f>IF(CentrepointSourced[[#This Row],[Age]]="16-24",CentrepointSourced[[#This Row],[Presented HS DQ]],0)</f>
        <v>0</v>
      </c>
      <c r="Z500" s="106">
        <f>IF(CentrepointSourced[[#This Row],[Age]]="18-24",CentrepointSourced[[#This Row],[Presented HS DQ]],0)</f>
        <v>0</v>
      </c>
      <c r="AA500" s="106">
        <f>IF(CentrepointSourced[[#This Row],[Age]]="16-17",CentrepointSourced[[#This Row],[Presented CS DQ]],0)</f>
        <v>64</v>
      </c>
      <c r="AB500" s="106">
        <f>IF(CentrepointSourced[[#This Row],[Age]]="16-24",CentrepointSourced[[#This Row],[Presented CS DQ]],0)</f>
        <v>0</v>
      </c>
      <c r="AC500" s="106">
        <f>IF(CentrepointSourced[[#This Row],[Age]]="18-24",CentrepointSourced[[#This Row],[Presented CS DQ]],0)</f>
        <v>0</v>
      </c>
      <c r="AD500" s="107">
        <f>IF(CentrepointSourced[[#This Row],[Age]]="16-17",CentrepointSourced[[#This Row],[Assessed HS DQ]],0)</f>
        <v>79</v>
      </c>
      <c r="AE500" s="107">
        <f>IF(CentrepointSourced[[#This Row],[Age]]="16-24",CentrepointSourced[[#This Row],[Assessed HS DQ]],0)</f>
        <v>0</v>
      </c>
      <c r="AF500" s="107">
        <f>IF(CentrepointSourced[[#This Row],[Age]]="18-24",CentrepointSourced[[#This Row],[Assessed HS DQ]],0)</f>
        <v>0</v>
      </c>
      <c r="AG500" s="107">
        <f>IF(CentrepointSourced[[#This Row],[Age]]="16-17",CentrepointSourced[[#This Row],[Assessed CS DQ]],0)</f>
        <v>0</v>
      </c>
      <c r="AH500" s="107">
        <f>IF(CentrepointSourced[[#This Row],[Age]]="16-24",CentrepointSourced[[#This Row],[Assessed CS DQ]],0)</f>
        <v>0</v>
      </c>
      <c r="AI500" s="107">
        <f>IF(CentrepointSourced[[#This Row],[Age]]="18-24",CentrepointSourced[[#This Row],[Assessed CS DQ]],0)</f>
        <v>0</v>
      </c>
    </row>
    <row r="501" spans="1:35" customFormat="1" ht="13.5" customHeight="1">
      <c r="A501" s="45" t="s">
        <v>40</v>
      </c>
      <c r="B501" s="45" t="s">
        <v>278</v>
      </c>
      <c r="C501" s="45" t="s">
        <v>165</v>
      </c>
      <c r="D501" s="45"/>
      <c r="E501" s="67">
        <v>2012</v>
      </c>
      <c r="F501" s="67" t="s">
        <v>26</v>
      </c>
      <c r="G501" s="67"/>
      <c r="H501" s="68">
        <v>267</v>
      </c>
      <c r="I501" s="67">
        <v>71</v>
      </c>
      <c r="J501" s="45"/>
      <c r="K501" s="67">
        <v>208</v>
      </c>
      <c r="L501" s="73"/>
      <c r="M501" s="73"/>
      <c r="N501" s="73"/>
      <c r="O501" s="73"/>
      <c r="P501" s="73"/>
      <c r="Q501" s="41" t="str">
        <f>IF(CentrepointSourced[[#This Row],[Country]]="Northern Ireland","Northern Ireland",IFERROR(VLOOKUP(CentrepointSourced[[#This Row],[Local Authority]],LKP_LANameDQ[],2,FALSE),CentrepointSourced[[#This Row],[Local Authority]]))</f>
        <v>Havering</v>
      </c>
      <c r="R501" s="41" t="str">
        <f>IF(CentrepointSourced[[#This Row],[LA type]]="County","",INDEX(ConsolGeog[lad14cd],MATCH(CentrepointSourced[[#This Row],[Local Authority DQ]],ConsolGeog[la_name],0)))</f>
        <v>E09000016</v>
      </c>
      <c r="S501" s="41" t="str">
        <f>IF(OR(CentrepointSourced[[#This Row],[Country]]="Northern Ireland",CentrepointSourced[[#This Row],[Country]]="Scotland",CentrepointSourced[[#This Row],[Country]]="Wales"),"Local Authority",CentrepointSourced[[#This Row],[LA type]])</f>
        <v>Unitary</v>
      </c>
      <c r="T501" s="41">
        <f>IF(TRIM(CentrepointSourced[[#This Row],[Presented HS]])="",0,IF(CentrepointSourced[[#This Row],[Presented HS]]="&lt;5",2.5,IF(CentrepointSourced[[#This Row],[Presented HS]]="&lt;10",5,VALUE(TRIM(CentrepointSourced[[#This Row],[Presented HS]])))))</f>
        <v>0</v>
      </c>
      <c r="U501" s="41">
        <f>IF(TRIM(CentrepointSourced[[#This Row],[Assessed HS]])="",0,IF(CentrepointSourced[[#This Row],[Assessed HS]]="&lt;5",2.5,IF(CentrepointSourced[[#This Row],[Assessed HS]]="&lt;10",5,VALUE(TRIM(CentrepointSourced[[#This Row],[Assessed HS]])))))</f>
        <v>267</v>
      </c>
      <c r="V501" s="41">
        <f>IF(TRIM(CentrepointSourced[[#This Row],[Presented CS]])="",0,IF(CentrepointSourced[[#This Row],[Presented CS]]="&lt;5",2.5,IF(CentrepointSourced[[#This Row],[Presented CS]]="&lt;10",5,VALUE(TRIM(CentrepointSourced[[#This Row],[Presented CS]])))))</f>
        <v>208</v>
      </c>
      <c r="W501" s="41">
        <f>IF(TRIM(CentrepointSourced[[#This Row],[Assessed CS]])="",0,IF(CentrepointSourced[[#This Row],[Assessed CS]]="&lt;5",2.5,IF(CentrepointSourced[[#This Row],[Assessed CS]]="&lt;10",5,VALUE(TRIM(CentrepointSourced[[#This Row],[Assessed CS]])))))</f>
        <v>0</v>
      </c>
      <c r="X501" s="106">
        <f>IF(CentrepointSourced[[#This Row],[Age]]="16-17",CentrepointSourced[[#This Row],[Presented HS DQ]],0)</f>
        <v>0</v>
      </c>
      <c r="Y501" s="106">
        <f>IF(CentrepointSourced[[#This Row],[Age]]="16-24",CentrepointSourced[[#This Row],[Presented HS DQ]],0)</f>
        <v>0</v>
      </c>
      <c r="Z501" s="106">
        <f>IF(CentrepointSourced[[#This Row],[Age]]="18-24",CentrepointSourced[[#This Row],[Presented HS DQ]],0)</f>
        <v>0</v>
      </c>
      <c r="AA501" s="106">
        <f>IF(CentrepointSourced[[#This Row],[Age]]="16-17",CentrepointSourced[[#This Row],[Presented CS DQ]],0)</f>
        <v>0</v>
      </c>
      <c r="AB501" s="106">
        <f>IF(CentrepointSourced[[#This Row],[Age]]="16-24",CentrepointSourced[[#This Row],[Presented CS DQ]],0)</f>
        <v>0</v>
      </c>
      <c r="AC501" s="106">
        <f>IF(CentrepointSourced[[#This Row],[Age]]="18-24",CentrepointSourced[[#This Row],[Presented CS DQ]],0)</f>
        <v>208</v>
      </c>
      <c r="AD501" s="107">
        <f>IF(CentrepointSourced[[#This Row],[Age]]="16-17",CentrepointSourced[[#This Row],[Assessed HS DQ]],0)</f>
        <v>0</v>
      </c>
      <c r="AE501" s="107">
        <f>IF(CentrepointSourced[[#This Row],[Age]]="16-24",CentrepointSourced[[#This Row],[Assessed HS DQ]],0)</f>
        <v>0</v>
      </c>
      <c r="AF501" s="107">
        <f>IF(CentrepointSourced[[#This Row],[Age]]="18-24",CentrepointSourced[[#This Row],[Assessed HS DQ]],0)</f>
        <v>267</v>
      </c>
      <c r="AG501" s="107">
        <f>IF(CentrepointSourced[[#This Row],[Age]]="16-17",CentrepointSourced[[#This Row],[Assessed CS DQ]],0)</f>
        <v>0</v>
      </c>
      <c r="AH501" s="107">
        <f>IF(CentrepointSourced[[#This Row],[Age]]="16-24",CentrepointSourced[[#This Row],[Assessed CS DQ]],0)</f>
        <v>0</v>
      </c>
      <c r="AI501" s="107">
        <f>IF(CentrepointSourced[[#This Row],[Age]]="18-24",CentrepointSourced[[#This Row],[Assessed CS DQ]],0)</f>
        <v>0</v>
      </c>
    </row>
    <row r="502" spans="1:35" customFormat="1" ht="13.5" customHeight="1">
      <c r="A502" s="45" t="s">
        <v>40</v>
      </c>
      <c r="B502" s="45" t="s">
        <v>278</v>
      </c>
      <c r="C502" s="45" t="s">
        <v>165</v>
      </c>
      <c r="D502" s="45"/>
      <c r="E502" s="67">
        <v>2013</v>
      </c>
      <c r="F502" s="67" t="s">
        <v>25</v>
      </c>
      <c r="G502" s="67"/>
      <c r="H502" s="68">
        <v>64</v>
      </c>
      <c r="I502" s="67">
        <v>1</v>
      </c>
      <c r="J502" s="45"/>
      <c r="K502" s="67">
        <v>41</v>
      </c>
      <c r="L502" s="73"/>
      <c r="M502" s="73"/>
      <c r="N502" s="73"/>
      <c r="O502" s="73"/>
      <c r="P502" s="73"/>
      <c r="Q502" s="41" t="str">
        <f>IF(CentrepointSourced[[#This Row],[Country]]="Northern Ireland","Northern Ireland",IFERROR(VLOOKUP(CentrepointSourced[[#This Row],[Local Authority]],LKP_LANameDQ[],2,FALSE),CentrepointSourced[[#This Row],[Local Authority]]))</f>
        <v>Havering</v>
      </c>
      <c r="R502" s="41" t="str">
        <f>IF(CentrepointSourced[[#This Row],[LA type]]="County","",INDEX(ConsolGeog[lad14cd],MATCH(CentrepointSourced[[#This Row],[Local Authority DQ]],ConsolGeog[la_name],0)))</f>
        <v>E09000016</v>
      </c>
      <c r="S502" s="41" t="str">
        <f>IF(OR(CentrepointSourced[[#This Row],[Country]]="Northern Ireland",CentrepointSourced[[#This Row],[Country]]="Scotland",CentrepointSourced[[#This Row],[Country]]="Wales"),"Local Authority",CentrepointSourced[[#This Row],[LA type]])</f>
        <v>Unitary</v>
      </c>
      <c r="T502" s="41">
        <f>IF(TRIM(CentrepointSourced[[#This Row],[Presented HS]])="",0,IF(CentrepointSourced[[#This Row],[Presented HS]]="&lt;5",2.5,IF(CentrepointSourced[[#This Row],[Presented HS]]="&lt;10",5,VALUE(TRIM(CentrepointSourced[[#This Row],[Presented HS]])))))</f>
        <v>0</v>
      </c>
      <c r="U502" s="41">
        <f>IF(TRIM(CentrepointSourced[[#This Row],[Assessed HS]])="",0,IF(CentrepointSourced[[#This Row],[Assessed HS]]="&lt;5",2.5,IF(CentrepointSourced[[#This Row],[Assessed HS]]="&lt;10",5,VALUE(TRIM(CentrepointSourced[[#This Row],[Assessed HS]])))))</f>
        <v>64</v>
      </c>
      <c r="V502" s="41">
        <f>IF(TRIM(CentrepointSourced[[#This Row],[Presented CS]])="",0,IF(CentrepointSourced[[#This Row],[Presented CS]]="&lt;5",2.5,IF(CentrepointSourced[[#This Row],[Presented CS]]="&lt;10",5,VALUE(TRIM(CentrepointSourced[[#This Row],[Presented CS]])))))</f>
        <v>41</v>
      </c>
      <c r="W502" s="41">
        <f>IF(TRIM(CentrepointSourced[[#This Row],[Assessed CS]])="",0,IF(CentrepointSourced[[#This Row],[Assessed CS]]="&lt;5",2.5,IF(CentrepointSourced[[#This Row],[Assessed CS]]="&lt;10",5,VALUE(TRIM(CentrepointSourced[[#This Row],[Assessed CS]])))))</f>
        <v>0</v>
      </c>
      <c r="X502" s="106">
        <f>IF(CentrepointSourced[[#This Row],[Age]]="16-17",CentrepointSourced[[#This Row],[Presented HS DQ]],0)</f>
        <v>0</v>
      </c>
      <c r="Y502" s="106">
        <f>IF(CentrepointSourced[[#This Row],[Age]]="16-24",CentrepointSourced[[#This Row],[Presented HS DQ]],0)</f>
        <v>0</v>
      </c>
      <c r="Z502" s="106">
        <f>IF(CentrepointSourced[[#This Row],[Age]]="18-24",CentrepointSourced[[#This Row],[Presented HS DQ]],0)</f>
        <v>0</v>
      </c>
      <c r="AA502" s="106">
        <f>IF(CentrepointSourced[[#This Row],[Age]]="16-17",CentrepointSourced[[#This Row],[Presented CS DQ]],0)</f>
        <v>41</v>
      </c>
      <c r="AB502" s="106">
        <f>IF(CentrepointSourced[[#This Row],[Age]]="16-24",CentrepointSourced[[#This Row],[Presented CS DQ]],0)</f>
        <v>0</v>
      </c>
      <c r="AC502" s="106">
        <f>IF(CentrepointSourced[[#This Row],[Age]]="18-24",CentrepointSourced[[#This Row],[Presented CS DQ]],0)</f>
        <v>0</v>
      </c>
      <c r="AD502" s="107">
        <f>IF(CentrepointSourced[[#This Row],[Age]]="16-17",CentrepointSourced[[#This Row],[Assessed HS DQ]],0)</f>
        <v>64</v>
      </c>
      <c r="AE502" s="107">
        <f>IF(CentrepointSourced[[#This Row],[Age]]="16-24",CentrepointSourced[[#This Row],[Assessed HS DQ]],0)</f>
        <v>0</v>
      </c>
      <c r="AF502" s="107">
        <f>IF(CentrepointSourced[[#This Row],[Age]]="18-24",CentrepointSourced[[#This Row],[Assessed HS DQ]],0)</f>
        <v>0</v>
      </c>
      <c r="AG502" s="107">
        <f>IF(CentrepointSourced[[#This Row],[Age]]="16-17",CentrepointSourced[[#This Row],[Assessed CS DQ]],0)</f>
        <v>0</v>
      </c>
      <c r="AH502" s="107">
        <f>IF(CentrepointSourced[[#This Row],[Age]]="16-24",CentrepointSourced[[#This Row],[Assessed CS DQ]],0)</f>
        <v>0</v>
      </c>
      <c r="AI502" s="107">
        <f>IF(CentrepointSourced[[#This Row],[Age]]="18-24",CentrepointSourced[[#This Row],[Assessed CS DQ]],0)</f>
        <v>0</v>
      </c>
    </row>
    <row r="503" spans="1:35" customFormat="1" ht="13.5" customHeight="1">
      <c r="A503" s="45" t="s">
        <v>40</v>
      </c>
      <c r="B503" s="45" t="s">
        <v>278</v>
      </c>
      <c r="C503" s="45" t="s">
        <v>165</v>
      </c>
      <c r="D503" s="45"/>
      <c r="E503" s="67">
        <v>2013</v>
      </c>
      <c r="F503" s="67" t="s">
        <v>26</v>
      </c>
      <c r="G503" s="67"/>
      <c r="H503" s="68">
        <v>273</v>
      </c>
      <c r="I503" s="67">
        <v>63</v>
      </c>
      <c r="J503" s="45"/>
      <c r="K503" s="67">
        <v>187</v>
      </c>
      <c r="L503" s="73"/>
      <c r="M503" s="73"/>
      <c r="N503" s="73"/>
      <c r="O503" s="73"/>
      <c r="P503" s="73"/>
      <c r="Q503" s="41" t="str">
        <f>IF(CentrepointSourced[[#This Row],[Country]]="Northern Ireland","Northern Ireland",IFERROR(VLOOKUP(CentrepointSourced[[#This Row],[Local Authority]],LKP_LANameDQ[],2,FALSE),CentrepointSourced[[#This Row],[Local Authority]]))</f>
        <v>Havering</v>
      </c>
      <c r="R503" s="41" t="str">
        <f>IF(CentrepointSourced[[#This Row],[LA type]]="County","",INDEX(ConsolGeog[lad14cd],MATCH(CentrepointSourced[[#This Row],[Local Authority DQ]],ConsolGeog[la_name],0)))</f>
        <v>E09000016</v>
      </c>
      <c r="S503" s="41" t="str">
        <f>IF(OR(CentrepointSourced[[#This Row],[Country]]="Northern Ireland",CentrepointSourced[[#This Row],[Country]]="Scotland",CentrepointSourced[[#This Row],[Country]]="Wales"),"Local Authority",CentrepointSourced[[#This Row],[LA type]])</f>
        <v>Unitary</v>
      </c>
      <c r="T503" s="41">
        <f>IF(TRIM(CentrepointSourced[[#This Row],[Presented HS]])="",0,IF(CentrepointSourced[[#This Row],[Presented HS]]="&lt;5",2.5,IF(CentrepointSourced[[#This Row],[Presented HS]]="&lt;10",5,VALUE(TRIM(CentrepointSourced[[#This Row],[Presented HS]])))))</f>
        <v>0</v>
      </c>
      <c r="U503" s="41">
        <f>IF(TRIM(CentrepointSourced[[#This Row],[Assessed HS]])="",0,IF(CentrepointSourced[[#This Row],[Assessed HS]]="&lt;5",2.5,IF(CentrepointSourced[[#This Row],[Assessed HS]]="&lt;10",5,VALUE(TRIM(CentrepointSourced[[#This Row],[Assessed HS]])))))</f>
        <v>273</v>
      </c>
      <c r="V503" s="41">
        <f>IF(TRIM(CentrepointSourced[[#This Row],[Presented CS]])="",0,IF(CentrepointSourced[[#This Row],[Presented CS]]="&lt;5",2.5,IF(CentrepointSourced[[#This Row],[Presented CS]]="&lt;10",5,VALUE(TRIM(CentrepointSourced[[#This Row],[Presented CS]])))))</f>
        <v>187</v>
      </c>
      <c r="W503" s="41">
        <f>IF(TRIM(CentrepointSourced[[#This Row],[Assessed CS]])="",0,IF(CentrepointSourced[[#This Row],[Assessed CS]]="&lt;5",2.5,IF(CentrepointSourced[[#This Row],[Assessed CS]]="&lt;10",5,VALUE(TRIM(CentrepointSourced[[#This Row],[Assessed CS]])))))</f>
        <v>0</v>
      </c>
      <c r="X503" s="106">
        <f>IF(CentrepointSourced[[#This Row],[Age]]="16-17",CentrepointSourced[[#This Row],[Presented HS DQ]],0)</f>
        <v>0</v>
      </c>
      <c r="Y503" s="106">
        <f>IF(CentrepointSourced[[#This Row],[Age]]="16-24",CentrepointSourced[[#This Row],[Presented HS DQ]],0)</f>
        <v>0</v>
      </c>
      <c r="Z503" s="106">
        <f>IF(CentrepointSourced[[#This Row],[Age]]="18-24",CentrepointSourced[[#This Row],[Presented HS DQ]],0)</f>
        <v>0</v>
      </c>
      <c r="AA503" s="106">
        <f>IF(CentrepointSourced[[#This Row],[Age]]="16-17",CentrepointSourced[[#This Row],[Presented CS DQ]],0)</f>
        <v>0</v>
      </c>
      <c r="AB503" s="106">
        <f>IF(CentrepointSourced[[#This Row],[Age]]="16-24",CentrepointSourced[[#This Row],[Presented CS DQ]],0)</f>
        <v>0</v>
      </c>
      <c r="AC503" s="106">
        <f>IF(CentrepointSourced[[#This Row],[Age]]="18-24",CentrepointSourced[[#This Row],[Presented CS DQ]],0)</f>
        <v>187</v>
      </c>
      <c r="AD503" s="107">
        <f>IF(CentrepointSourced[[#This Row],[Age]]="16-17",CentrepointSourced[[#This Row],[Assessed HS DQ]],0)</f>
        <v>0</v>
      </c>
      <c r="AE503" s="107">
        <f>IF(CentrepointSourced[[#This Row],[Age]]="16-24",CentrepointSourced[[#This Row],[Assessed HS DQ]],0)</f>
        <v>0</v>
      </c>
      <c r="AF503" s="107">
        <f>IF(CentrepointSourced[[#This Row],[Age]]="18-24",CentrepointSourced[[#This Row],[Assessed HS DQ]],0)</f>
        <v>273</v>
      </c>
      <c r="AG503" s="107">
        <f>IF(CentrepointSourced[[#This Row],[Age]]="16-17",CentrepointSourced[[#This Row],[Assessed CS DQ]],0)</f>
        <v>0</v>
      </c>
      <c r="AH503" s="107">
        <f>IF(CentrepointSourced[[#This Row],[Age]]="16-24",CentrepointSourced[[#This Row],[Assessed CS DQ]],0)</f>
        <v>0</v>
      </c>
      <c r="AI503" s="107">
        <f>IF(CentrepointSourced[[#This Row],[Age]]="18-24",CentrepointSourced[[#This Row],[Assessed CS DQ]],0)</f>
        <v>0</v>
      </c>
    </row>
    <row r="504" spans="1:35" customFormat="1" ht="13.5" customHeight="1">
      <c r="A504" s="45" t="s">
        <v>40</v>
      </c>
      <c r="B504" s="45" t="s">
        <v>278</v>
      </c>
      <c r="C504" s="45" t="s">
        <v>165</v>
      </c>
      <c r="D504" s="45"/>
      <c r="E504" s="67">
        <v>2014</v>
      </c>
      <c r="F504" s="67" t="s">
        <v>26</v>
      </c>
      <c r="G504" s="67"/>
      <c r="H504" s="68">
        <v>282</v>
      </c>
      <c r="I504" s="67">
        <v>60</v>
      </c>
      <c r="J504" s="45"/>
      <c r="K504" s="67">
        <v>152</v>
      </c>
      <c r="L504" s="73"/>
      <c r="M504" s="73"/>
      <c r="N504" s="73"/>
      <c r="O504" s="73"/>
      <c r="P504" s="73"/>
      <c r="Q504" s="41" t="str">
        <f>IF(CentrepointSourced[[#This Row],[Country]]="Northern Ireland","Northern Ireland",IFERROR(VLOOKUP(CentrepointSourced[[#This Row],[Local Authority]],LKP_LANameDQ[],2,FALSE),CentrepointSourced[[#This Row],[Local Authority]]))</f>
        <v>Havering</v>
      </c>
      <c r="R504" s="41" t="str">
        <f>IF(CentrepointSourced[[#This Row],[LA type]]="County","",INDEX(ConsolGeog[lad14cd],MATCH(CentrepointSourced[[#This Row],[Local Authority DQ]],ConsolGeog[la_name],0)))</f>
        <v>E09000016</v>
      </c>
      <c r="S504" s="41" t="str">
        <f>IF(OR(CentrepointSourced[[#This Row],[Country]]="Northern Ireland",CentrepointSourced[[#This Row],[Country]]="Scotland",CentrepointSourced[[#This Row],[Country]]="Wales"),"Local Authority",CentrepointSourced[[#This Row],[LA type]])</f>
        <v>Unitary</v>
      </c>
      <c r="T504" s="41">
        <f>IF(TRIM(CentrepointSourced[[#This Row],[Presented HS]])="",0,IF(CentrepointSourced[[#This Row],[Presented HS]]="&lt;5",2.5,IF(CentrepointSourced[[#This Row],[Presented HS]]="&lt;10",5,VALUE(TRIM(CentrepointSourced[[#This Row],[Presented HS]])))))</f>
        <v>0</v>
      </c>
      <c r="U504" s="41">
        <f>IF(TRIM(CentrepointSourced[[#This Row],[Assessed HS]])="",0,IF(CentrepointSourced[[#This Row],[Assessed HS]]="&lt;5",2.5,IF(CentrepointSourced[[#This Row],[Assessed HS]]="&lt;10",5,VALUE(TRIM(CentrepointSourced[[#This Row],[Assessed HS]])))))</f>
        <v>282</v>
      </c>
      <c r="V504" s="41">
        <f>IF(TRIM(CentrepointSourced[[#This Row],[Presented CS]])="",0,IF(CentrepointSourced[[#This Row],[Presented CS]]="&lt;5",2.5,IF(CentrepointSourced[[#This Row],[Presented CS]]="&lt;10",5,VALUE(TRIM(CentrepointSourced[[#This Row],[Presented CS]])))))</f>
        <v>152</v>
      </c>
      <c r="W504" s="41">
        <f>IF(TRIM(CentrepointSourced[[#This Row],[Assessed CS]])="",0,IF(CentrepointSourced[[#This Row],[Assessed CS]]="&lt;5",2.5,IF(CentrepointSourced[[#This Row],[Assessed CS]]="&lt;10",5,VALUE(TRIM(CentrepointSourced[[#This Row],[Assessed CS]])))))</f>
        <v>0</v>
      </c>
      <c r="X504" s="106">
        <f>IF(CentrepointSourced[[#This Row],[Age]]="16-17",CentrepointSourced[[#This Row],[Presented HS DQ]],0)</f>
        <v>0</v>
      </c>
      <c r="Y504" s="106">
        <f>IF(CentrepointSourced[[#This Row],[Age]]="16-24",CentrepointSourced[[#This Row],[Presented HS DQ]],0)</f>
        <v>0</v>
      </c>
      <c r="Z504" s="106">
        <f>IF(CentrepointSourced[[#This Row],[Age]]="18-24",CentrepointSourced[[#This Row],[Presented HS DQ]],0)</f>
        <v>0</v>
      </c>
      <c r="AA504" s="106">
        <f>IF(CentrepointSourced[[#This Row],[Age]]="16-17",CentrepointSourced[[#This Row],[Presented CS DQ]],0)</f>
        <v>0</v>
      </c>
      <c r="AB504" s="106">
        <f>IF(CentrepointSourced[[#This Row],[Age]]="16-24",CentrepointSourced[[#This Row],[Presented CS DQ]],0)</f>
        <v>0</v>
      </c>
      <c r="AC504" s="106">
        <f>IF(CentrepointSourced[[#This Row],[Age]]="18-24",CentrepointSourced[[#This Row],[Presented CS DQ]],0)</f>
        <v>152</v>
      </c>
      <c r="AD504" s="107">
        <f>IF(CentrepointSourced[[#This Row],[Age]]="16-17",CentrepointSourced[[#This Row],[Assessed HS DQ]],0)</f>
        <v>0</v>
      </c>
      <c r="AE504" s="107">
        <f>IF(CentrepointSourced[[#This Row],[Age]]="16-24",CentrepointSourced[[#This Row],[Assessed HS DQ]],0)</f>
        <v>0</v>
      </c>
      <c r="AF504" s="107">
        <f>IF(CentrepointSourced[[#This Row],[Age]]="18-24",CentrepointSourced[[#This Row],[Assessed HS DQ]],0)</f>
        <v>282</v>
      </c>
      <c r="AG504" s="107">
        <f>IF(CentrepointSourced[[#This Row],[Age]]="16-17",CentrepointSourced[[#This Row],[Assessed CS DQ]],0)</f>
        <v>0</v>
      </c>
      <c r="AH504" s="107">
        <f>IF(CentrepointSourced[[#This Row],[Age]]="16-24",CentrepointSourced[[#This Row],[Assessed CS DQ]],0)</f>
        <v>0</v>
      </c>
      <c r="AI504" s="107">
        <f>IF(CentrepointSourced[[#This Row],[Age]]="18-24",CentrepointSourced[[#This Row],[Assessed CS DQ]],0)</f>
        <v>0</v>
      </c>
    </row>
    <row r="505" spans="1:35" ht="13.5" customHeight="1">
      <c r="A505" s="46" t="s">
        <v>40</v>
      </c>
      <c r="B505" s="46" t="s">
        <v>311</v>
      </c>
      <c r="C505" s="46" t="s">
        <v>299</v>
      </c>
      <c r="D505" s="46"/>
      <c r="E505" s="46">
        <v>2012</v>
      </c>
      <c r="F505" s="67" t="s">
        <v>25</v>
      </c>
      <c r="G505" s="67"/>
      <c r="H505" s="79"/>
      <c r="I505" s="45"/>
      <c r="J505" s="45"/>
      <c r="K505" s="46"/>
      <c r="L505" s="45"/>
      <c r="M505" s="45"/>
      <c r="N505" s="45"/>
      <c r="O505" s="45"/>
      <c r="P505" s="45"/>
      <c r="Q505" s="41" t="str">
        <f>IF(CentrepointSourced[[#This Row],[Country]]="Northern Ireland","Northern Ireland",IFERROR(VLOOKUP(CentrepointSourced[[#This Row],[Local Authority]],LKP_LANameDQ[],2,FALSE),CentrepointSourced[[#This Row],[Local Authority]]))</f>
        <v>Hertfordshire</v>
      </c>
      <c r="R505" s="41" t="str">
        <f>IF(CentrepointSourced[[#This Row],[LA type]]="County","",INDEX(ConsolGeog[lad14cd],MATCH(CentrepointSourced[[#This Row],[Local Authority DQ]],ConsolGeog[la_name],0)))</f>
        <v/>
      </c>
      <c r="S505" s="41" t="str">
        <f>IF(OR(CentrepointSourced[[#This Row],[Country]]="Northern Ireland",CentrepointSourced[[#This Row],[Country]]="Scotland",CentrepointSourced[[#This Row],[Country]]="Wales"),"Local Authority",CentrepointSourced[[#This Row],[LA type]])</f>
        <v>County</v>
      </c>
      <c r="T505" s="41">
        <f>IF(TRIM(CentrepointSourced[[#This Row],[Presented HS]])="",0,IF(CentrepointSourced[[#This Row],[Presented HS]]="&lt;5",2.5,IF(CentrepointSourced[[#This Row],[Presented HS]]="&lt;10",5,VALUE(TRIM(CentrepointSourced[[#This Row],[Presented HS]])))))</f>
        <v>0</v>
      </c>
      <c r="U505" s="41">
        <f>IF(TRIM(CentrepointSourced[[#This Row],[Assessed HS]])="",0,IF(CentrepointSourced[[#This Row],[Assessed HS]]="&lt;5",2.5,IF(CentrepointSourced[[#This Row],[Assessed HS]]="&lt;10",5,VALUE(TRIM(CentrepointSourced[[#This Row],[Assessed HS]])))))</f>
        <v>0</v>
      </c>
      <c r="V505" s="41">
        <f>IF(TRIM(CentrepointSourced[[#This Row],[Presented CS]])="",0,IF(CentrepointSourced[[#This Row],[Presented CS]]="&lt;5",2.5,IF(CentrepointSourced[[#This Row],[Presented CS]]="&lt;10",5,VALUE(TRIM(CentrepointSourced[[#This Row],[Presented CS]])))))</f>
        <v>0</v>
      </c>
      <c r="W505" s="41">
        <f>IF(TRIM(CentrepointSourced[[#This Row],[Assessed CS]])="",0,IF(CentrepointSourced[[#This Row],[Assessed CS]]="&lt;5",2.5,IF(CentrepointSourced[[#This Row],[Assessed CS]]="&lt;10",5,VALUE(TRIM(CentrepointSourced[[#This Row],[Assessed CS]])))))</f>
        <v>0</v>
      </c>
      <c r="X505" s="111">
        <f>IF(CentrepointSourced[[#This Row],[Age]]="16-17",CentrepointSourced[[#This Row],[Presented HS DQ]],0)</f>
        <v>0</v>
      </c>
      <c r="Y505" s="111">
        <f>IF(CentrepointSourced[[#This Row],[Age]]="16-24",CentrepointSourced[[#This Row],[Presented HS DQ]],0)</f>
        <v>0</v>
      </c>
      <c r="Z505" s="111">
        <f>IF(CentrepointSourced[[#This Row],[Age]]="18-24",CentrepointSourced[[#This Row],[Presented HS DQ]],0)</f>
        <v>0</v>
      </c>
      <c r="AA505" s="111">
        <f>IF(CentrepointSourced[[#This Row],[Age]]="16-17",CentrepointSourced[[#This Row],[Presented CS DQ]],0)</f>
        <v>0</v>
      </c>
      <c r="AB505" s="111">
        <f>IF(CentrepointSourced[[#This Row],[Age]]="16-24",CentrepointSourced[[#This Row],[Presented CS DQ]],0)</f>
        <v>0</v>
      </c>
      <c r="AC505" s="111">
        <f>IF(CentrepointSourced[[#This Row],[Age]]="18-24",CentrepointSourced[[#This Row],[Presented CS DQ]],0)</f>
        <v>0</v>
      </c>
      <c r="AD505" s="107">
        <f>IF(CentrepointSourced[[#This Row],[Age]]="16-17",CentrepointSourced[[#This Row],[Assessed HS DQ]],0)</f>
        <v>0</v>
      </c>
      <c r="AE505" s="107">
        <f>IF(CentrepointSourced[[#This Row],[Age]]="16-24",CentrepointSourced[[#This Row],[Assessed HS DQ]],0)</f>
        <v>0</v>
      </c>
      <c r="AF505" s="107">
        <f>IF(CentrepointSourced[[#This Row],[Age]]="18-24",CentrepointSourced[[#This Row],[Assessed HS DQ]],0)</f>
        <v>0</v>
      </c>
      <c r="AG505" s="107">
        <f>IF(CentrepointSourced[[#This Row],[Age]]="16-17",CentrepointSourced[[#This Row],[Assessed CS DQ]],0)</f>
        <v>0</v>
      </c>
      <c r="AH505" s="107">
        <f>IF(CentrepointSourced[[#This Row],[Age]]="16-24",CentrepointSourced[[#This Row],[Assessed CS DQ]],0)</f>
        <v>0</v>
      </c>
      <c r="AI505" s="107">
        <f>IF(CentrepointSourced[[#This Row],[Age]]="18-24",CentrepointSourced[[#This Row],[Assessed CS DQ]],0)</f>
        <v>0</v>
      </c>
    </row>
    <row r="506" spans="1:35" ht="13.5" customHeight="1">
      <c r="A506" s="46" t="s">
        <v>40</v>
      </c>
      <c r="B506" s="46" t="s">
        <v>311</v>
      </c>
      <c r="C506" s="46" t="s">
        <v>299</v>
      </c>
      <c r="D506" s="46"/>
      <c r="E506" s="46">
        <v>2012</v>
      </c>
      <c r="F506" s="67" t="s">
        <v>26</v>
      </c>
      <c r="G506" s="67"/>
      <c r="H506" s="79"/>
      <c r="I506" s="45"/>
      <c r="J506" s="45"/>
      <c r="K506" s="46"/>
      <c r="L506" s="45"/>
      <c r="M506" s="45"/>
      <c r="N506" s="45"/>
      <c r="O506" s="45"/>
      <c r="P506" s="45"/>
      <c r="Q506" s="41" t="str">
        <f>IF(CentrepointSourced[[#This Row],[Country]]="Northern Ireland","Northern Ireland",IFERROR(VLOOKUP(CentrepointSourced[[#This Row],[Local Authority]],LKP_LANameDQ[],2,FALSE),CentrepointSourced[[#This Row],[Local Authority]]))</f>
        <v>Hertfordshire</v>
      </c>
      <c r="R506" s="41" t="str">
        <f>IF(CentrepointSourced[[#This Row],[LA type]]="County","",INDEX(ConsolGeog[lad14cd],MATCH(CentrepointSourced[[#This Row],[Local Authority DQ]],ConsolGeog[la_name],0)))</f>
        <v/>
      </c>
      <c r="S506" s="41" t="str">
        <f>IF(OR(CentrepointSourced[[#This Row],[Country]]="Northern Ireland",CentrepointSourced[[#This Row],[Country]]="Scotland",CentrepointSourced[[#This Row],[Country]]="Wales"),"Local Authority",CentrepointSourced[[#This Row],[LA type]])</f>
        <v>County</v>
      </c>
      <c r="T506" s="41">
        <f>IF(TRIM(CentrepointSourced[[#This Row],[Presented HS]])="",0,IF(CentrepointSourced[[#This Row],[Presented HS]]="&lt;5",2.5,IF(CentrepointSourced[[#This Row],[Presented HS]]="&lt;10",5,VALUE(TRIM(CentrepointSourced[[#This Row],[Presented HS]])))))</f>
        <v>0</v>
      </c>
      <c r="U506" s="41">
        <f>IF(TRIM(CentrepointSourced[[#This Row],[Assessed HS]])="",0,IF(CentrepointSourced[[#This Row],[Assessed HS]]="&lt;5",2.5,IF(CentrepointSourced[[#This Row],[Assessed HS]]="&lt;10",5,VALUE(TRIM(CentrepointSourced[[#This Row],[Assessed HS]])))))</f>
        <v>0</v>
      </c>
      <c r="V506" s="41">
        <f>IF(TRIM(CentrepointSourced[[#This Row],[Presented CS]])="",0,IF(CentrepointSourced[[#This Row],[Presented CS]]="&lt;5",2.5,IF(CentrepointSourced[[#This Row],[Presented CS]]="&lt;10",5,VALUE(TRIM(CentrepointSourced[[#This Row],[Presented CS]])))))</f>
        <v>0</v>
      </c>
      <c r="W506" s="41">
        <f>IF(TRIM(CentrepointSourced[[#This Row],[Assessed CS]])="",0,IF(CentrepointSourced[[#This Row],[Assessed CS]]="&lt;5",2.5,IF(CentrepointSourced[[#This Row],[Assessed CS]]="&lt;10",5,VALUE(TRIM(CentrepointSourced[[#This Row],[Assessed CS]])))))</f>
        <v>0</v>
      </c>
      <c r="X506" s="111">
        <f>IF(CentrepointSourced[[#This Row],[Age]]="16-17",CentrepointSourced[[#This Row],[Presented HS DQ]],0)</f>
        <v>0</v>
      </c>
      <c r="Y506" s="111">
        <f>IF(CentrepointSourced[[#This Row],[Age]]="16-24",CentrepointSourced[[#This Row],[Presented HS DQ]],0)</f>
        <v>0</v>
      </c>
      <c r="Z506" s="111">
        <f>IF(CentrepointSourced[[#This Row],[Age]]="18-24",CentrepointSourced[[#This Row],[Presented HS DQ]],0)</f>
        <v>0</v>
      </c>
      <c r="AA506" s="111">
        <f>IF(CentrepointSourced[[#This Row],[Age]]="16-17",CentrepointSourced[[#This Row],[Presented CS DQ]],0)</f>
        <v>0</v>
      </c>
      <c r="AB506" s="111">
        <f>IF(CentrepointSourced[[#This Row],[Age]]="16-24",CentrepointSourced[[#This Row],[Presented CS DQ]],0)</f>
        <v>0</v>
      </c>
      <c r="AC506" s="111">
        <f>IF(CentrepointSourced[[#This Row],[Age]]="18-24",CentrepointSourced[[#This Row],[Presented CS DQ]],0)</f>
        <v>0</v>
      </c>
      <c r="AD506" s="107">
        <f>IF(CentrepointSourced[[#This Row],[Age]]="16-17",CentrepointSourced[[#This Row],[Assessed HS DQ]],0)</f>
        <v>0</v>
      </c>
      <c r="AE506" s="107">
        <f>IF(CentrepointSourced[[#This Row],[Age]]="16-24",CentrepointSourced[[#This Row],[Assessed HS DQ]],0)</f>
        <v>0</v>
      </c>
      <c r="AF506" s="107">
        <f>IF(CentrepointSourced[[#This Row],[Age]]="18-24",CentrepointSourced[[#This Row],[Assessed HS DQ]],0)</f>
        <v>0</v>
      </c>
      <c r="AG506" s="107">
        <f>IF(CentrepointSourced[[#This Row],[Age]]="16-17",CentrepointSourced[[#This Row],[Assessed CS DQ]],0)</f>
        <v>0</v>
      </c>
      <c r="AH506" s="107">
        <f>IF(CentrepointSourced[[#This Row],[Age]]="16-24",CentrepointSourced[[#This Row],[Assessed CS DQ]],0)</f>
        <v>0</v>
      </c>
      <c r="AI506" s="107">
        <f>IF(CentrepointSourced[[#This Row],[Age]]="18-24",CentrepointSourced[[#This Row],[Assessed CS DQ]],0)</f>
        <v>0</v>
      </c>
    </row>
    <row r="507" spans="1:35" ht="13.5" customHeight="1">
      <c r="A507" s="46" t="s">
        <v>40</v>
      </c>
      <c r="B507" s="46" t="s">
        <v>311</v>
      </c>
      <c r="C507" s="46" t="s">
        <v>299</v>
      </c>
      <c r="D507" s="46"/>
      <c r="E507" s="46">
        <v>2013</v>
      </c>
      <c r="F507" s="67" t="s">
        <v>25</v>
      </c>
      <c r="G507" s="67"/>
      <c r="H507" s="79"/>
      <c r="I507" s="45"/>
      <c r="J507" s="45"/>
      <c r="K507" s="46"/>
      <c r="L507" s="45"/>
      <c r="M507" s="45"/>
      <c r="N507" s="45"/>
      <c r="O507" s="45"/>
      <c r="P507" s="45"/>
      <c r="Q507" s="41" t="str">
        <f>IF(CentrepointSourced[[#This Row],[Country]]="Northern Ireland","Northern Ireland",IFERROR(VLOOKUP(CentrepointSourced[[#This Row],[Local Authority]],LKP_LANameDQ[],2,FALSE),CentrepointSourced[[#This Row],[Local Authority]]))</f>
        <v>Hertfordshire</v>
      </c>
      <c r="R507" s="41" t="str">
        <f>IF(CentrepointSourced[[#This Row],[LA type]]="County","",INDEX(ConsolGeog[lad14cd],MATCH(CentrepointSourced[[#This Row],[Local Authority DQ]],ConsolGeog[la_name],0)))</f>
        <v/>
      </c>
      <c r="S507" s="41" t="str">
        <f>IF(OR(CentrepointSourced[[#This Row],[Country]]="Northern Ireland",CentrepointSourced[[#This Row],[Country]]="Scotland",CentrepointSourced[[#This Row],[Country]]="Wales"),"Local Authority",CentrepointSourced[[#This Row],[LA type]])</f>
        <v>County</v>
      </c>
      <c r="T507" s="41">
        <f>IF(TRIM(CentrepointSourced[[#This Row],[Presented HS]])="",0,IF(CentrepointSourced[[#This Row],[Presented HS]]="&lt;5",2.5,IF(CentrepointSourced[[#This Row],[Presented HS]]="&lt;10",5,VALUE(TRIM(CentrepointSourced[[#This Row],[Presented HS]])))))</f>
        <v>0</v>
      </c>
      <c r="U507" s="41">
        <f>IF(TRIM(CentrepointSourced[[#This Row],[Assessed HS]])="",0,IF(CentrepointSourced[[#This Row],[Assessed HS]]="&lt;5",2.5,IF(CentrepointSourced[[#This Row],[Assessed HS]]="&lt;10",5,VALUE(TRIM(CentrepointSourced[[#This Row],[Assessed HS]])))))</f>
        <v>0</v>
      </c>
      <c r="V507" s="41">
        <f>IF(TRIM(CentrepointSourced[[#This Row],[Presented CS]])="",0,IF(CentrepointSourced[[#This Row],[Presented CS]]="&lt;5",2.5,IF(CentrepointSourced[[#This Row],[Presented CS]]="&lt;10",5,VALUE(TRIM(CentrepointSourced[[#This Row],[Presented CS]])))))</f>
        <v>0</v>
      </c>
      <c r="W507" s="41">
        <f>IF(TRIM(CentrepointSourced[[#This Row],[Assessed CS]])="",0,IF(CentrepointSourced[[#This Row],[Assessed CS]]="&lt;5",2.5,IF(CentrepointSourced[[#This Row],[Assessed CS]]="&lt;10",5,VALUE(TRIM(CentrepointSourced[[#This Row],[Assessed CS]])))))</f>
        <v>0</v>
      </c>
      <c r="X507" s="111">
        <f>IF(CentrepointSourced[[#This Row],[Age]]="16-17",CentrepointSourced[[#This Row],[Presented HS DQ]],0)</f>
        <v>0</v>
      </c>
      <c r="Y507" s="111">
        <f>IF(CentrepointSourced[[#This Row],[Age]]="16-24",CentrepointSourced[[#This Row],[Presented HS DQ]],0)</f>
        <v>0</v>
      </c>
      <c r="Z507" s="111">
        <f>IF(CentrepointSourced[[#This Row],[Age]]="18-24",CentrepointSourced[[#This Row],[Presented HS DQ]],0)</f>
        <v>0</v>
      </c>
      <c r="AA507" s="111">
        <f>IF(CentrepointSourced[[#This Row],[Age]]="16-17",CentrepointSourced[[#This Row],[Presented CS DQ]],0)</f>
        <v>0</v>
      </c>
      <c r="AB507" s="111">
        <f>IF(CentrepointSourced[[#This Row],[Age]]="16-24",CentrepointSourced[[#This Row],[Presented CS DQ]],0)</f>
        <v>0</v>
      </c>
      <c r="AC507" s="111">
        <f>IF(CentrepointSourced[[#This Row],[Age]]="18-24",CentrepointSourced[[#This Row],[Presented CS DQ]],0)</f>
        <v>0</v>
      </c>
      <c r="AD507" s="107">
        <f>IF(CentrepointSourced[[#This Row],[Age]]="16-17",CentrepointSourced[[#This Row],[Assessed HS DQ]],0)</f>
        <v>0</v>
      </c>
      <c r="AE507" s="107">
        <f>IF(CentrepointSourced[[#This Row],[Age]]="16-24",CentrepointSourced[[#This Row],[Assessed HS DQ]],0)</f>
        <v>0</v>
      </c>
      <c r="AF507" s="107">
        <f>IF(CentrepointSourced[[#This Row],[Age]]="18-24",CentrepointSourced[[#This Row],[Assessed HS DQ]],0)</f>
        <v>0</v>
      </c>
      <c r="AG507" s="107">
        <f>IF(CentrepointSourced[[#This Row],[Age]]="16-17",CentrepointSourced[[#This Row],[Assessed CS DQ]],0)</f>
        <v>0</v>
      </c>
      <c r="AH507" s="107">
        <f>IF(CentrepointSourced[[#This Row],[Age]]="16-24",CentrepointSourced[[#This Row],[Assessed CS DQ]],0)</f>
        <v>0</v>
      </c>
      <c r="AI507" s="107">
        <f>IF(CentrepointSourced[[#This Row],[Age]]="18-24",CentrepointSourced[[#This Row],[Assessed CS DQ]],0)</f>
        <v>0</v>
      </c>
    </row>
    <row r="508" spans="1:35" ht="13.5" customHeight="1">
      <c r="A508" s="46" t="s">
        <v>40</v>
      </c>
      <c r="B508" s="46" t="s">
        <v>311</v>
      </c>
      <c r="C508" s="46" t="s">
        <v>299</v>
      </c>
      <c r="D508" s="46"/>
      <c r="E508" s="46">
        <v>2013</v>
      </c>
      <c r="F508" s="67" t="s">
        <v>26</v>
      </c>
      <c r="G508" s="67"/>
      <c r="H508" s="79"/>
      <c r="I508" s="45"/>
      <c r="J508" s="45"/>
      <c r="K508" s="46"/>
      <c r="L508" s="45"/>
      <c r="M508" s="45"/>
      <c r="N508" s="45"/>
      <c r="O508" s="45"/>
      <c r="P508" s="45"/>
      <c r="Q508" s="41" t="str">
        <f>IF(CentrepointSourced[[#This Row],[Country]]="Northern Ireland","Northern Ireland",IFERROR(VLOOKUP(CentrepointSourced[[#This Row],[Local Authority]],LKP_LANameDQ[],2,FALSE),CentrepointSourced[[#This Row],[Local Authority]]))</f>
        <v>Hertfordshire</v>
      </c>
      <c r="R508" s="41" t="str">
        <f>IF(CentrepointSourced[[#This Row],[LA type]]="County","",INDEX(ConsolGeog[lad14cd],MATCH(CentrepointSourced[[#This Row],[Local Authority DQ]],ConsolGeog[la_name],0)))</f>
        <v/>
      </c>
      <c r="S508" s="41" t="str">
        <f>IF(OR(CentrepointSourced[[#This Row],[Country]]="Northern Ireland",CentrepointSourced[[#This Row],[Country]]="Scotland",CentrepointSourced[[#This Row],[Country]]="Wales"),"Local Authority",CentrepointSourced[[#This Row],[LA type]])</f>
        <v>County</v>
      </c>
      <c r="T508" s="41">
        <f>IF(TRIM(CentrepointSourced[[#This Row],[Presented HS]])="",0,IF(CentrepointSourced[[#This Row],[Presented HS]]="&lt;5",2.5,IF(CentrepointSourced[[#This Row],[Presented HS]]="&lt;10",5,VALUE(TRIM(CentrepointSourced[[#This Row],[Presented HS]])))))</f>
        <v>0</v>
      </c>
      <c r="U508" s="41">
        <f>IF(TRIM(CentrepointSourced[[#This Row],[Assessed HS]])="",0,IF(CentrepointSourced[[#This Row],[Assessed HS]]="&lt;5",2.5,IF(CentrepointSourced[[#This Row],[Assessed HS]]="&lt;10",5,VALUE(TRIM(CentrepointSourced[[#This Row],[Assessed HS]])))))</f>
        <v>0</v>
      </c>
      <c r="V508" s="41">
        <f>IF(TRIM(CentrepointSourced[[#This Row],[Presented CS]])="",0,IF(CentrepointSourced[[#This Row],[Presented CS]]="&lt;5",2.5,IF(CentrepointSourced[[#This Row],[Presented CS]]="&lt;10",5,VALUE(TRIM(CentrepointSourced[[#This Row],[Presented CS]])))))</f>
        <v>0</v>
      </c>
      <c r="W508" s="41">
        <f>IF(TRIM(CentrepointSourced[[#This Row],[Assessed CS]])="",0,IF(CentrepointSourced[[#This Row],[Assessed CS]]="&lt;5",2.5,IF(CentrepointSourced[[#This Row],[Assessed CS]]="&lt;10",5,VALUE(TRIM(CentrepointSourced[[#This Row],[Assessed CS]])))))</f>
        <v>0</v>
      </c>
      <c r="X508" s="111">
        <f>IF(CentrepointSourced[[#This Row],[Age]]="16-17",CentrepointSourced[[#This Row],[Presented HS DQ]],0)</f>
        <v>0</v>
      </c>
      <c r="Y508" s="111">
        <f>IF(CentrepointSourced[[#This Row],[Age]]="16-24",CentrepointSourced[[#This Row],[Presented HS DQ]],0)</f>
        <v>0</v>
      </c>
      <c r="Z508" s="111">
        <f>IF(CentrepointSourced[[#This Row],[Age]]="18-24",CentrepointSourced[[#This Row],[Presented HS DQ]],0)</f>
        <v>0</v>
      </c>
      <c r="AA508" s="111">
        <f>IF(CentrepointSourced[[#This Row],[Age]]="16-17",CentrepointSourced[[#This Row],[Presented CS DQ]],0)</f>
        <v>0</v>
      </c>
      <c r="AB508" s="111">
        <f>IF(CentrepointSourced[[#This Row],[Age]]="16-24",CentrepointSourced[[#This Row],[Presented CS DQ]],0)</f>
        <v>0</v>
      </c>
      <c r="AC508" s="111">
        <f>IF(CentrepointSourced[[#This Row],[Age]]="18-24",CentrepointSourced[[#This Row],[Presented CS DQ]],0)</f>
        <v>0</v>
      </c>
      <c r="AD508" s="107">
        <f>IF(CentrepointSourced[[#This Row],[Age]]="16-17",CentrepointSourced[[#This Row],[Assessed HS DQ]],0)</f>
        <v>0</v>
      </c>
      <c r="AE508" s="107">
        <f>IF(CentrepointSourced[[#This Row],[Age]]="16-24",CentrepointSourced[[#This Row],[Assessed HS DQ]],0)</f>
        <v>0</v>
      </c>
      <c r="AF508" s="107">
        <f>IF(CentrepointSourced[[#This Row],[Age]]="18-24",CentrepointSourced[[#This Row],[Assessed HS DQ]],0)</f>
        <v>0</v>
      </c>
      <c r="AG508" s="107">
        <f>IF(CentrepointSourced[[#This Row],[Age]]="16-17",CentrepointSourced[[#This Row],[Assessed CS DQ]],0)</f>
        <v>0</v>
      </c>
      <c r="AH508" s="107">
        <f>IF(CentrepointSourced[[#This Row],[Age]]="16-24",CentrepointSourced[[#This Row],[Assessed CS DQ]],0)</f>
        <v>0</v>
      </c>
      <c r="AI508" s="107">
        <f>IF(CentrepointSourced[[#This Row],[Age]]="18-24",CentrepointSourced[[#This Row],[Assessed CS DQ]],0)</f>
        <v>0</v>
      </c>
    </row>
    <row r="509" spans="1:35" ht="13.5" customHeight="1">
      <c r="A509" s="46" t="s">
        <v>40</v>
      </c>
      <c r="B509" s="46" t="s">
        <v>311</v>
      </c>
      <c r="C509" s="46" t="s">
        <v>299</v>
      </c>
      <c r="D509" s="46"/>
      <c r="E509" s="46">
        <v>2014</v>
      </c>
      <c r="F509" s="67" t="s">
        <v>25</v>
      </c>
      <c r="G509" s="67"/>
      <c r="H509" s="79"/>
      <c r="I509" s="45"/>
      <c r="J509" s="45"/>
      <c r="K509" s="46"/>
      <c r="L509" s="45"/>
      <c r="M509" s="45"/>
      <c r="N509" s="45"/>
      <c r="O509" s="45"/>
      <c r="P509" s="45"/>
      <c r="Q509" s="41" t="str">
        <f>IF(CentrepointSourced[[#This Row],[Country]]="Northern Ireland","Northern Ireland",IFERROR(VLOOKUP(CentrepointSourced[[#This Row],[Local Authority]],LKP_LANameDQ[],2,FALSE),CentrepointSourced[[#This Row],[Local Authority]]))</f>
        <v>Hertfordshire</v>
      </c>
      <c r="R509" s="41" t="str">
        <f>IF(CentrepointSourced[[#This Row],[LA type]]="County","",INDEX(ConsolGeog[lad14cd],MATCH(CentrepointSourced[[#This Row],[Local Authority DQ]],ConsolGeog[la_name],0)))</f>
        <v/>
      </c>
      <c r="S509" s="41" t="str">
        <f>IF(OR(CentrepointSourced[[#This Row],[Country]]="Northern Ireland",CentrepointSourced[[#This Row],[Country]]="Scotland",CentrepointSourced[[#This Row],[Country]]="Wales"),"Local Authority",CentrepointSourced[[#This Row],[LA type]])</f>
        <v>County</v>
      </c>
      <c r="T509" s="41">
        <f>IF(TRIM(CentrepointSourced[[#This Row],[Presented HS]])="",0,IF(CentrepointSourced[[#This Row],[Presented HS]]="&lt;5",2.5,IF(CentrepointSourced[[#This Row],[Presented HS]]="&lt;10",5,VALUE(TRIM(CentrepointSourced[[#This Row],[Presented HS]])))))</f>
        <v>0</v>
      </c>
      <c r="U509" s="41">
        <f>IF(TRIM(CentrepointSourced[[#This Row],[Assessed HS]])="",0,IF(CentrepointSourced[[#This Row],[Assessed HS]]="&lt;5",2.5,IF(CentrepointSourced[[#This Row],[Assessed HS]]="&lt;10",5,VALUE(TRIM(CentrepointSourced[[#This Row],[Assessed HS]])))))</f>
        <v>0</v>
      </c>
      <c r="V509" s="41">
        <f>IF(TRIM(CentrepointSourced[[#This Row],[Presented CS]])="",0,IF(CentrepointSourced[[#This Row],[Presented CS]]="&lt;5",2.5,IF(CentrepointSourced[[#This Row],[Presented CS]]="&lt;10",5,VALUE(TRIM(CentrepointSourced[[#This Row],[Presented CS]])))))</f>
        <v>0</v>
      </c>
      <c r="W509" s="41">
        <f>IF(TRIM(CentrepointSourced[[#This Row],[Assessed CS]])="",0,IF(CentrepointSourced[[#This Row],[Assessed CS]]="&lt;5",2.5,IF(CentrepointSourced[[#This Row],[Assessed CS]]="&lt;10",5,VALUE(TRIM(CentrepointSourced[[#This Row],[Assessed CS]])))))</f>
        <v>0</v>
      </c>
      <c r="X509" s="111">
        <f>IF(CentrepointSourced[[#This Row],[Age]]="16-17",CentrepointSourced[[#This Row],[Presented HS DQ]],0)</f>
        <v>0</v>
      </c>
      <c r="Y509" s="111">
        <f>IF(CentrepointSourced[[#This Row],[Age]]="16-24",CentrepointSourced[[#This Row],[Presented HS DQ]],0)</f>
        <v>0</v>
      </c>
      <c r="Z509" s="111">
        <f>IF(CentrepointSourced[[#This Row],[Age]]="18-24",CentrepointSourced[[#This Row],[Presented HS DQ]],0)</f>
        <v>0</v>
      </c>
      <c r="AA509" s="111">
        <f>IF(CentrepointSourced[[#This Row],[Age]]="16-17",CentrepointSourced[[#This Row],[Presented CS DQ]],0)</f>
        <v>0</v>
      </c>
      <c r="AB509" s="111">
        <f>IF(CentrepointSourced[[#This Row],[Age]]="16-24",CentrepointSourced[[#This Row],[Presented CS DQ]],0)</f>
        <v>0</v>
      </c>
      <c r="AC509" s="111">
        <f>IF(CentrepointSourced[[#This Row],[Age]]="18-24",CentrepointSourced[[#This Row],[Presented CS DQ]],0)</f>
        <v>0</v>
      </c>
      <c r="AD509" s="107">
        <f>IF(CentrepointSourced[[#This Row],[Age]]="16-17",CentrepointSourced[[#This Row],[Assessed HS DQ]],0)</f>
        <v>0</v>
      </c>
      <c r="AE509" s="107">
        <f>IF(CentrepointSourced[[#This Row],[Age]]="16-24",CentrepointSourced[[#This Row],[Assessed HS DQ]],0)</f>
        <v>0</v>
      </c>
      <c r="AF509" s="107">
        <f>IF(CentrepointSourced[[#This Row],[Age]]="18-24",CentrepointSourced[[#This Row],[Assessed HS DQ]],0)</f>
        <v>0</v>
      </c>
      <c r="AG509" s="107">
        <f>IF(CentrepointSourced[[#This Row],[Age]]="16-17",CentrepointSourced[[#This Row],[Assessed CS DQ]],0)</f>
        <v>0</v>
      </c>
      <c r="AH509" s="107">
        <f>IF(CentrepointSourced[[#This Row],[Age]]="16-24",CentrepointSourced[[#This Row],[Assessed CS DQ]],0)</f>
        <v>0</v>
      </c>
      <c r="AI509" s="107">
        <f>IF(CentrepointSourced[[#This Row],[Age]]="18-24",CentrepointSourced[[#This Row],[Assessed CS DQ]],0)</f>
        <v>0</v>
      </c>
    </row>
    <row r="510" spans="1:35" ht="13.5" customHeight="1">
      <c r="A510" s="46" t="s">
        <v>40</v>
      </c>
      <c r="B510" s="46" t="s">
        <v>311</v>
      </c>
      <c r="C510" s="46" t="s">
        <v>299</v>
      </c>
      <c r="D510" s="46"/>
      <c r="E510" s="46">
        <v>2014</v>
      </c>
      <c r="F510" s="67" t="s">
        <v>26</v>
      </c>
      <c r="G510" s="67"/>
      <c r="H510" s="79"/>
      <c r="I510" s="45"/>
      <c r="J510" s="45"/>
      <c r="K510" s="46"/>
      <c r="L510" s="45"/>
      <c r="M510" s="45"/>
      <c r="N510" s="45"/>
      <c r="O510" s="45"/>
      <c r="P510" s="45"/>
      <c r="Q510" s="41" t="str">
        <f>IF(CentrepointSourced[[#This Row],[Country]]="Northern Ireland","Northern Ireland",IFERROR(VLOOKUP(CentrepointSourced[[#This Row],[Local Authority]],LKP_LANameDQ[],2,FALSE),CentrepointSourced[[#This Row],[Local Authority]]))</f>
        <v>Hertfordshire</v>
      </c>
      <c r="R510" s="41" t="str">
        <f>IF(CentrepointSourced[[#This Row],[LA type]]="County","",INDEX(ConsolGeog[lad14cd],MATCH(CentrepointSourced[[#This Row],[Local Authority DQ]],ConsolGeog[la_name],0)))</f>
        <v/>
      </c>
      <c r="S510" s="41" t="str">
        <f>IF(OR(CentrepointSourced[[#This Row],[Country]]="Northern Ireland",CentrepointSourced[[#This Row],[Country]]="Scotland",CentrepointSourced[[#This Row],[Country]]="Wales"),"Local Authority",CentrepointSourced[[#This Row],[LA type]])</f>
        <v>County</v>
      </c>
      <c r="T510" s="41">
        <f>IF(TRIM(CentrepointSourced[[#This Row],[Presented HS]])="",0,IF(CentrepointSourced[[#This Row],[Presented HS]]="&lt;5",2.5,IF(CentrepointSourced[[#This Row],[Presented HS]]="&lt;10",5,VALUE(TRIM(CentrepointSourced[[#This Row],[Presented HS]])))))</f>
        <v>0</v>
      </c>
      <c r="U510" s="41">
        <f>IF(TRIM(CentrepointSourced[[#This Row],[Assessed HS]])="",0,IF(CentrepointSourced[[#This Row],[Assessed HS]]="&lt;5",2.5,IF(CentrepointSourced[[#This Row],[Assessed HS]]="&lt;10",5,VALUE(TRIM(CentrepointSourced[[#This Row],[Assessed HS]])))))</f>
        <v>0</v>
      </c>
      <c r="V510" s="41">
        <f>IF(TRIM(CentrepointSourced[[#This Row],[Presented CS]])="",0,IF(CentrepointSourced[[#This Row],[Presented CS]]="&lt;5",2.5,IF(CentrepointSourced[[#This Row],[Presented CS]]="&lt;10",5,VALUE(TRIM(CentrepointSourced[[#This Row],[Presented CS]])))))</f>
        <v>0</v>
      </c>
      <c r="W510" s="41">
        <f>IF(TRIM(CentrepointSourced[[#This Row],[Assessed CS]])="",0,IF(CentrepointSourced[[#This Row],[Assessed CS]]="&lt;5",2.5,IF(CentrepointSourced[[#This Row],[Assessed CS]]="&lt;10",5,VALUE(TRIM(CentrepointSourced[[#This Row],[Assessed CS]])))))</f>
        <v>0</v>
      </c>
      <c r="X510" s="111">
        <f>IF(CentrepointSourced[[#This Row],[Age]]="16-17",CentrepointSourced[[#This Row],[Presented HS DQ]],0)</f>
        <v>0</v>
      </c>
      <c r="Y510" s="111">
        <f>IF(CentrepointSourced[[#This Row],[Age]]="16-24",CentrepointSourced[[#This Row],[Presented HS DQ]],0)</f>
        <v>0</v>
      </c>
      <c r="Z510" s="111">
        <f>IF(CentrepointSourced[[#This Row],[Age]]="18-24",CentrepointSourced[[#This Row],[Presented HS DQ]],0)</f>
        <v>0</v>
      </c>
      <c r="AA510" s="111">
        <f>IF(CentrepointSourced[[#This Row],[Age]]="16-17",CentrepointSourced[[#This Row],[Presented CS DQ]],0)</f>
        <v>0</v>
      </c>
      <c r="AB510" s="111">
        <f>IF(CentrepointSourced[[#This Row],[Age]]="16-24",CentrepointSourced[[#This Row],[Presented CS DQ]],0)</f>
        <v>0</v>
      </c>
      <c r="AC510" s="111">
        <f>IF(CentrepointSourced[[#This Row],[Age]]="18-24",CentrepointSourced[[#This Row],[Presented CS DQ]],0)</f>
        <v>0</v>
      </c>
      <c r="AD510" s="107">
        <f>IF(CentrepointSourced[[#This Row],[Age]]="16-17",CentrepointSourced[[#This Row],[Assessed HS DQ]],0)</f>
        <v>0</v>
      </c>
      <c r="AE510" s="107">
        <f>IF(CentrepointSourced[[#This Row],[Age]]="16-24",CentrepointSourced[[#This Row],[Assessed HS DQ]],0)</f>
        <v>0</v>
      </c>
      <c r="AF510" s="107">
        <f>IF(CentrepointSourced[[#This Row],[Age]]="18-24",CentrepointSourced[[#This Row],[Assessed HS DQ]],0)</f>
        <v>0</v>
      </c>
      <c r="AG510" s="107">
        <f>IF(CentrepointSourced[[#This Row],[Age]]="16-17",CentrepointSourced[[#This Row],[Assessed CS DQ]],0)</f>
        <v>0</v>
      </c>
      <c r="AH510" s="107">
        <f>IF(CentrepointSourced[[#This Row],[Age]]="16-24",CentrepointSourced[[#This Row],[Assessed CS DQ]],0)</f>
        <v>0</v>
      </c>
      <c r="AI510" s="107">
        <f>IF(CentrepointSourced[[#This Row],[Age]]="18-24",CentrepointSourced[[#This Row],[Assessed CS DQ]],0)</f>
        <v>0</v>
      </c>
    </row>
    <row r="511" spans="1:35" customFormat="1" ht="13.5" customHeight="1">
      <c r="A511" s="45" t="s">
        <v>40</v>
      </c>
      <c r="B511" s="62" t="s">
        <v>144</v>
      </c>
      <c r="C511" s="45" t="s">
        <v>42</v>
      </c>
      <c r="D511" s="62"/>
      <c r="E511" s="67">
        <v>2012</v>
      </c>
      <c r="F511" s="67" t="s">
        <v>25</v>
      </c>
      <c r="G511" s="67"/>
      <c r="H511" s="68"/>
      <c r="I511" s="67">
        <v>0</v>
      </c>
      <c r="J511" s="45"/>
      <c r="K511" s="45"/>
      <c r="L511" s="45"/>
      <c r="M511" s="45"/>
      <c r="N511" s="45"/>
      <c r="O511" s="45"/>
      <c r="P511" s="45"/>
      <c r="Q511" s="41" t="str">
        <f>IF(CentrepointSourced[[#This Row],[Country]]="Northern Ireland","Northern Ireland",IFERROR(VLOOKUP(CentrepointSourced[[#This Row],[Local Authority]],LKP_LANameDQ[],2,FALSE),CentrepointSourced[[#This Row],[Local Authority]]))</f>
        <v>High Peak</v>
      </c>
      <c r="R511" s="41" t="str">
        <f>IF(CentrepointSourced[[#This Row],[LA type]]="County","",INDEX(ConsolGeog[lad14cd],MATCH(CentrepointSourced[[#This Row],[Local Authority DQ]],ConsolGeog[la_name],0)))</f>
        <v>E07000037</v>
      </c>
      <c r="S511" s="41" t="str">
        <f>IF(OR(CentrepointSourced[[#This Row],[Country]]="Northern Ireland",CentrepointSourced[[#This Row],[Country]]="Scotland",CentrepointSourced[[#This Row],[Country]]="Wales"),"Local Authority",CentrepointSourced[[#This Row],[LA type]])</f>
        <v>District</v>
      </c>
      <c r="T511" s="41">
        <f>IF(TRIM(CentrepointSourced[[#This Row],[Presented HS]])="",0,IF(CentrepointSourced[[#This Row],[Presented HS]]="&lt;5",2.5,IF(CentrepointSourced[[#This Row],[Presented HS]]="&lt;10",5,VALUE(TRIM(CentrepointSourced[[#This Row],[Presented HS]])))))</f>
        <v>0</v>
      </c>
      <c r="U511" s="41">
        <f>IF(TRIM(CentrepointSourced[[#This Row],[Assessed HS]])="",0,IF(CentrepointSourced[[#This Row],[Assessed HS]]="&lt;5",2.5,IF(CentrepointSourced[[#This Row],[Assessed HS]]="&lt;10",5,VALUE(TRIM(CentrepointSourced[[#This Row],[Assessed HS]])))))</f>
        <v>0</v>
      </c>
      <c r="V511" s="41">
        <f>IF(TRIM(CentrepointSourced[[#This Row],[Presented CS]])="",0,IF(CentrepointSourced[[#This Row],[Presented CS]]="&lt;5",2.5,IF(CentrepointSourced[[#This Row],[Presented CS]]="&lt;10",5,VALUE(TRIM(CentrepointSourced[[#This Row],[Presented CS]])))))</f>
        <v>0</v>
      </c>
      <c r="W511" s="41">
        <f>IF(TRIM(CentrepointSourced[[#This Row],[Assessed CS]])="",0,IF(CentrepointSourced[[#This Row],[Assessed CS]]="&lt;5",2.5,IF(CentrepointSourced[[#This Row],[Assessed CS]]="&lt;10",5,VALUE(TRIM(CentrepointSourced[[#This Row],[Assessed CS]])))))</f>
        <v>0</v>
      </c>
      <c r="X511" s="106">
        <f>IF(CentrepointSourced[[#This Row],[Age]]="16-17",CentrepointSourced[[#This Row],[Presented HS DQ]],0)</f>
        <v>0</v>
      </c>
      <c r="Y511" s="106">
        <f>IF(CentrepointSourced[[#This Row],[Age]]="16-24",CentrepointSourced[[#This Row],[Presented HS DQ]],0)</f>
        <v>0</v>
      </c>
      <c r="Z511" s="106">
        <f>IF(CentrepointSourced[[#This Row],[Age]]="18-24",CentrepointSourced[[#This Row],[Presented HS DQ]],0)</f>
        <v>0</v>
      </c>
      <c r="AA511" s="106">
        <f>IF(CentrepointSourced[[#This Row],[Age]]="16-17",CentrepointSourced[[#This Row],[Presented CS DQ]],0)</f>
        <v>0</v>
      </c>
      <c r="AB511" s="106">
        <f>IF(CentrepointSourced[[#This Row],[Age]]="16-24",CentrepointSourced[[#This Row],[Presented CS DQ]],0)</f>
        <v>0</v>
      </c>
      <c r="AC511" s="106">
        <f>IF(CentrepointSourced[[#This Row],[Age]]="18-24",CentrepointSourced[[#This Row],[Presented CS DQ]],0)</f>
        <v>0</v>
      </c>
      <c r="AD511" s="107">
        <f>IF(CentrepointSourced[[#This Row],[Age]]="16-17",CentrepointSourced[[#This Row],[Assessed HS DQ]],0)</f>
        <v>0</v>
      </c>
      <c r="AE511" s="107">
        <f>IF(CentrepointSourced[[#This Row],[Age]]="16-24",CentrepointSourced[[#This Row],[Assessed HS DQ]],0)</f>
        <v>0</v>
      </c>
      <c r="AF511" s="107">
        <f>IF(CentrepointSourced[[#This Row],[Age]]="18-24",CentrepointSourced[[#This Row],[Assessed HS DQ]],0)</f>
        <v>0</v>
      </c>
      <c r="AG511" s="107">
        <f>IF(CentrepointSourced[[#This Row],[Age]]="16-17",CentrepointSourced[[#This Row],[Assessed CS DQ]],0)</f>
        <v>0</v>
      </c>
      <c r="AH511" s="107">
        <f>IF(CentrepointSourced[[#This Row],[Age]]="16-24",CentrepointSourced[[#This Row],[Assessed CS DQ]],0)</f>
        <v>0</v>
      </c>
      <c r="AI511" s="107">
        <f>IF(CentrepointSourced[[#This Row],[Age]]="18-24",CentrepointSourced[[#This Row],[Assessed CS DQ]],0)</f>
        <v>0</v>
      </c>
    </row>
    <row r="512" spans="1:35" customFormat="1" ht="13.5" customHeight="1">
      <c r="A512" s="45" t="s">
        <v>40</v>
      </c>
      <c r="B512" s="62" t="s">
        <v>144</v>
      </c>
      <c r="C512" s="45" t="s">
        <v>42</v>
      </c>
      <c r="D512" s="62"/>
      <c r="E512" s="67">
        <v>2012</v>
      </c>
      <c r="F512" s="67" t="s">
        <v>26</v>
      </c>
      <c r="G512" s="67"/>
      <c r="H512" s="68"/>
      <c r="I512" s="67">
        <v>12</v>
      </c>
      <c r="J512" s="45"/>
      <c r="K512" s="45"/>
      <c r="L512" s="45"/>
      <c r="M512" s="45"/>
      <c r="N512" s="45"/>
      <c r="O512" s="45"/>
      <c r="P512" s="45"/>
      <c r="Q512" s="43" t="str">
        <f>IF(CentrepointSourced[[#This Row],[Country]]="Northern Ireland","Northern Ireland",IFERROR(VLOOKUP(CentrepointSourced[[#This Row],[Local Authority]],LKP_LANameDQ[],2,FALSE),CentrepointSourced[[#This Row],[Local Authority]]))</f>
        <v>High Peak</v>
      </c>
      <c r="R512" s="43" t="str">
        <f>IF(CentrepointSourced[[#This Row],[LA type]]="County","",INDEX(ConsolGeog[lad14cd],MATCH(CentrepointSourced[[#This Row],[Local Authority DQ]],ConsolGeog[la_name],0)))</f>
        <v>E07000037</v>
      </c>
      <c r="S512" s="43" t="str">
        <f>IF(OR(CentrepointSourced[[#This Row],[Country]]="Northern Ireland",CentrepointSourced[[#This Row],[Country]]="Scotland",CentrepointSourced[[#This Row],[Country]]="Wales"),"Local Authority",CentrepointSourced[[#This Row],[LA type]])</f>
        <v>District</v>
      </c>
      <c r="T512" s="43">
        <f>IF(TRIM(CentrepointSourced[[#This Row],[Presented HS]])="",0,IF(CentrepointSourced[[#This Row],[Presented HS]]="&lt;5",2.5,IF(CentrepointSourced[[#This Row],[Presented HS]]="&lt;10",5,VALUE(TRIM(CentrepointSourced[[#This Row],[Presented HS]])))))</f>
        <v>0</v>
      </c>
      <c r="U512" s="43">
        <f>IF(TRIM(CentrepointSourced[[#This Row],[Assessed HS]])="",0,IF(CentrepointSourced[[#This Row],[Assessed HS]]="&lt;5",2.5,IF(CentrepointSourced[[#This Row],[Assessed HS]]="&lt;10",5,VALUE(TRIM(CentrepointSourced[[#This Row],[Assessed HS]])))))</f>
        <v>0</v>
      </c>
      <c r="V512" s="43">
        <f>IF(TRIM(CentrepointSourced[[#This Row],[Presented CS]])="",0,IF(CentrepointSourced[[#This Row],[Presented CS]]="&lt;5",2.5,IF(CentrepointSourced[[#This Row],[Presented CS]]="&lt;10",5,VALUE(TRIM(CentrepointSourced[[#This Row],[Presented CS]])))))</f>
        <v>0</v>
      </c>
      <c r="W512" s="43">
        <f>IF(TRIM(CentrepointSourced[[#This Row],[Assessed CS]])="",0,IF(CentrepointSourced[[#This Row],[Assessed CS]]="&lt;5",2.5,IF(CentrepointSourced[[#This Row],[Assessed CS]]="&lt;10",5,VALUE(TRIM(CentrepointSourced[[#This Row],[Assessed CS]])))))</f>
        <v>0</v>
      </c>
      <c r="X512" s="106">
        <f>IF(CentrepointSourced[[#This Row],[Age]]="16-17",CentrepointSourced[[#This Row],[Presented HS DQ]],0)</f>
        <v>0</v>
      </c>
      <c r="Y512" s="106">
        <f>IF(CentrepointSourced[[#This Row],[Age]]="16-24",CentrepointSourced[[#This Row],[Presented HS DQ]],0)</f>
        <v>0</v>
      </c>
      <c r="Z512" s="106">
        <f>IF(CentrepointSourced[[#This Row],[Age]]="18-24",CentrepointSourced[[#This Row],[Presented HS DQ]],0)</f>
        <v>0</v>
      </c>
      <c r="AA512" s="106">
        <f>IF(CentrepointSourced[[#This Row],[Age]]="16-17",CentrepointSourced[[#This Row],[Presented CS DQ]],0)</f>
        <v>0</v>
      </c>
      <c r="AB512" s="106">
        <f>IF(CentrepointSourced[[#This Row],[Age]]="16-24",CentrepointSourced[[#This Row],[Presented CS DQ]],0)</f>
        <v>0</v>
      </c>
      <c r="AC512" s="106">
        <f>IF(CentrepointSourced[[#This Row],[Age]]="18-24",CentrepointSourced[[#This Row],[Presented CS DQ]],0)</f>
        <v>0</v>
      </c>
      <c r="AD512" s="107">
        <f>IF(CentrepointSourced[[#This Row],[Age]]="16-17",CentrepointSourced[[#This Row],[Assessed HS DQ]],0)</f>
        <v>0</v>
      </c>
      <c r="AE512" s="107">
        <f>IF(CentrepointSourced[[#This Row],[Age]]="16-24",CentrepointSourced[[#This Row],[Assessed HS DQ]],0)</f>
        <v>0</v>
      </c>
      <c r="AF512" s="107">
        <f>IF(CentrepointSourced[[#This Row],[Age]]="18-24",CentrepointSourced[[#This Row],[Assessed HS DQ]],0)</f>
        <v>0</v>
      </c>
      <c r="AG512" s="107">
        <f>IF(CentrepointSourced[[#This Row],[Age]]="16-17",CentrepointSourced[[#This Row],[Assessed CS DQ]],0)</f>
        <v>0</v>
      </c>
      <c r="AH512" s="107">
        <f>IF(CentrepointSourced[[#This Row],[Age]]="16-24",CentrepointSourced[[#This Row],[Assessed CS DQ]],0)</f>
        <v>0</v>
      </c>
      <c r="AI512" s="107">
        <f>IF(CentrepointSourced[[#This Row],[Age]]="18-24",CentrepointSourced[[#This Row],[Assessed CS DQ]],0)</f>
        <v>0</v>
      </c>
    </row>
    <row r="513" spans="1:35" customFormat="1" ht="13.5" customHeight="1">
      <c r="A513" s="45" t="s">
        <v>40</v>
      </c>
      <c r="B513" s="62" t="s">
        <v>144</v>
      </c>
      <c r="C513" s="45" t="s">
        <v>42</v>
      </c>
      <c r="D513" s="62"/>
      <c r="E513" s="67">
        <v>2013</v>
      </c>
      <c r="F513" s="67" t="s">
        <v>25</v>
      </c>
      <c r="G513" s="67"/>
      <c r="H513" s="68"/>
      <c r="I513" s="67">
        <v>0</v>
      </c>
      <c r="J513" s="45"/>
      <c r="K513" s="45"/>
      <c r="L513" s="45"/>
      <c r="M513" s="45"/>
      <c r="N513" s="45"/>
      <c r="O513" s="45"/>
      <c r="P513" s="45"/>
      <c r="Q513" s="43" t="str">
        <f>IF(CentrepointSourced[[#This Row],[Country]]="Northern Ireland","Northern Ireland",IFERROR(VLOOKUP(CentrepointSourced[[#This Row],[Local Authority]],LKP_LANameDQ[],2,FALSE),CentrepointSourced[[#This Row],[Local Authority]]))</f>
        <v>High Peak</v>
      </c>
      <c r="R513" s="43" t="str">
        <f>IF(CentrepointSourced[[#This Row],[LA type]]="County","",INDEX(ConsolGeog[lad14cd],MATCH(CentrepointSourced[[#This Row],[Local Authority DQ]],ConsolGeog[la_name],0)))</f>
        <v>E07000037</v>
      </c>
      <c r="S513" s="43" t="str">
        <f>IF(OR(CentrepointSourced[[#This Row],[Country]]="Northern Ireland",CentrepointSourced[[#This Row],[Country]]="Scotland",CentrepointSourced[[#This Row],[Country]]="Wales"),"Local Authority",CentrepointSourced[[#This Row],[LA type]])</f>
        <v>District</v>
      </c>
      <c r="T513" s="43">
        <f>IF(TRIM(CentrepointSourced[[#This Row],[Presented HS]])="",0,IF(CentrepointSourced[[#This Row],[Presented HS]]="&lt;5",2.5,IF(CentrepointSourced[[#This Row],[Presented HS]]="&lt;10",5,VALUE(TRIM(CentrepointSourced[[#This Row],[Presented HS]])))))</f>
        <v>0</v>
      </c>
      <c r="U513" s="43">
        <f>IF(TRIM(CentrepointSourced[[#This Row],[Assessed HS]])="",0,IF(CentrepointSourced[[#This Row],[Assessed HS]]="&lt;5",2.5,IF(CentrepointSourced[[#This Row],[Assessed HS]]="&lt;10",5,VALUE(TRIM(CentrepointSourced[[#This Row],[Assessed HS]])))))</f>
        <v>0</v>
      </c>
      <c r="V513" s="43">
        <f>IF(TRIM(CentrepointSourced[[#This Row],[Presented CS]])="",0,IF(CentrepointSourced[[#This Row],[Presented CS]]="&lt;5",2.5,IF(CentrepointSourced[[#This Row],[Presented CS]]="&lt;10",5,VALUE(TRIM(CentrepointSourced[[#This Row],[Presented CS]])))))</f>
        <v>0</v>
      </c>
      <c r="W513" s="43">
        <f>IF(TRIM(CentrepointSourced[[#This Row],[Assessed CS]])="",0,IF(CentrepointSourced[[#This Row],[Assessed CS]]="&lt;5",2.5,IF(CentrepointSourced[[#This Row],[Assessed CS]]="&lt;10",5,VALUE(TRIM(CentrepointSourced[[#This Row],[Assessed CS]])))))</f>
        <v>0</v>
      </c>
      <c r="X513" s="106">
        <f>IF(CentrepointSourced[[#This Row],[Age]]="16-17",CentrepointSourced[[#This Row],[Presented HS DQ]],0)</f>
        <v>0</v>
      </c>
      <c r="Y513" s="106">
        <f>IF(CentrepointSourced[[#This Row],[Age]]="16-24",CentrepointSourced[[#This Row],[Presented HS DQ]],0)</f>
        <v>0</v>
      </c>
      <c r="Z513" s="106">
        <f>IF(CentrepointSourced[[#This Row],[Age]]="18-24",CentrepointSourced[[#This Row],[Presented HS DQ]],0)</f>
        <v>0</v>
      </c>
      <c r="AA513" s="106">
        <f>IF(CentrepointSourced[[#This Row],[Age]]="16-17",CentrepointSourced[[#This Row],[Presented CS DQ]],0)</f>
        <v>0</v>
      </c>
      <c r="AB513" s="106">
        <f>IF(CentrepointSourced[[#This Row],[Age]]="16-24",CentrepointSourced[[#This Row],[Presented CS DQ]],0)</f>
        <v>0</v>
      </c>
      <c r="AC513" s="106">
        <f>IF(CentrepointSourced[[#This Row],[Age]]="18-24",CentrepointSourced[[#This Row],[Presented CS DQ]],0)</f>
        <v>0</v>
      </c>
      <c r="AD513" s="107">
        <f>IF(CentrepointSourced[[#This Row],[Age]]="16-17",CentrepointSourced[[#This Row],[Assessed HS DQ]],0)</f>
        <v>0</v>
      </c>
      <c r="AE513" s="107">
        <f>IF(CentrepointSourced[[#This Row],[Age]]="16-24",CentrepointSourced[[#This Row],[Assessed HS DQ]],0)</f>
        <v>0</v>
      </c>
      <c r="AF513" s="107">
        <f>IF(CentrepointSourced[[#This Row],[Age]]="18-24",CentrepointSourced[[#This Row],[Assessed HS DQ]],0)</f>
        <v>0</v>
      </c>
      <c r="AG513" s="107">
        <f>IF(CentrepointSourced[[#This Row],[Age]]="16-17",CentrepointSourced[[#This Row],[Assessed CS DQ]],0)</f>
        <v>0</v>
      </c>
      <c r="AH513" s="107">
        <f>IF(CentrepointSourced[[#This Row],[Age]]="16-24",CentrepointSourced[[#This Row],[Assessed CS DQ]],0)</f>
        <v>0</v>
      </c>
      <c r="AI513" s="107">
        <f>IF(CentrepointSourced[[#This Row],[Age]]="18-24",CentrepointSourced[[#This Row],[Assessed CS DQ]],0)</f>
        <v>0</v>
      </c>
    </row>
    <row r="514" spans="1:35" customFormat="1" ht="13.5" customHeight="1">
      <c r="A514" s="45" t="s">
        <v>40</v>
      </c>
      <c r="B514" s="62" t="s">
        <v>144</v>
      </c>
      <c r="C514" s="45" t="s">
        <v>42</v>
      </c>
      <c r="D514" s="62"/>
      <c r="E514" s="67">
        <v>2013</v>
      </c>
      <c r="F514" s="67" t="s">
        <v>26</v>
      </c>
      <c r="G514" s="67"/>
      <c r="H514" s="68"/>
      <c r="I514" s="67">
        <v>6</v>
      </c>
      <c r="J514" s="45"/>
      <c r="K514" s="45"/>
      <c r="L514" s="45"/>
      <c r="M514" s="45"/>
      <c r="N514" s="45"/>
      <c r="O514" s="45"/>
      <c r="P514" s="45"/>
      <c r="Q514" s="43" t="str">
        <f>IF(CentrepointSourced[[#This Row],[Country]]="Northern Ireland","Northern Ireland",IFERROR(VLOOKUP(CentrepointSourced[[#This Row],[Local Authority]],LKP_LANameDQ[],2,FALSE),CentrepointSourced[[#This Row],[Local Authority]]))</f>
        <v>High Peak</v>
      </c>
      <c r="R514" s="43" t="str">
        <f>IF(CentrepointSourced[[#This Row],[LA type]]="County","",INDEX(ConsolGeog[lad14cd],MATCH(CentrepointSourced[[#This Row],[Local Authority DQ]],ConsolGeog[la_name],0)))</f>
        <v>E07000037</v>
      </c>
      <c r="S514" s="43" t="str">
        <f>IF(OR(CentrepointSourced[[#This Row],[Country]]="Northern Ireland",CentrepointSourced[[#This Row],[Country]]="Scotland",CentrepointSourced[[#This Row],[Country]]="Wales"),"Local Authority",CentrepointSourced[[#This Row],[LA type]])</f>
        <v>District</v>
      </c>
      <c r="T514" s="43">
        <f>IF(TRIM(CentrepointSourced[[#This Row],[Presented HS]])="",0,IF(CentrepointSourced[[#This Row],[Presented HS]]="&lt;5",2.5,IF(CentrepointSourced[[#This Row],[Presented HS]]="&lt;10",5,VALUE(TRIM(CentrepointSourced[[#This Row],[Presented HS]])))))</f>
        <v>0</v>
      </c>
      <c r="U514" s="43">
        <f>IF(TRIM(CentrepointSourced[[#This Row],[Assessed HS]])="",0,IF(CentrepointSourced[[#This Row],[Assessed HS]]="&lt;5",2.5,IF(CentrepointSourced[[#This Row],[Assessed HS]]="&lt;10",5,VALUE(TRIM(CentrepointSourced[[#This Row],[Assessed HS]])))))</f>
        <v>0</v>
      </c>
      <c r="V514" s="43">
        <f>IF(TRIM(CentrepointSourced[[#This Row],[Presented CS]])="",0,IF(CentrepointSourced[[#This Row],[Presented CS]]="&lt;5",2.5,IF(CentrepointSourced[[#This Row],[Presented CS]]="&lt;10",5,VALUE(TRIM(CentrepointSourced[[#This Row],[Presented CS]])))))</f>
        <v>0</v>
      </c>
      <c r="W514" s="43">
        <f>IF(TRIM(CentrepointSourced[[#This Row],[Assessed CS]])="",0,IF(CentrepointSourced[[#This Row],[Assessed CS]]="&lt;5",2.5,IF(CentrepointSourced[[#This Row],[Assessed CS]]="&lt;10",5,VALUE(TRIM(CentrepointSourced[[#This Row],[Assessed CS]])))))</f>
        <v>0</v>
      </c>
      <c r="X514" s="106">
        <f>IF(CentrepointSourced[[#This Row],[Age]]="16-17",CentrepointSourced[[#This Row],[Presented HS DQ]],0)</f>
        <v>0</v>
      </c>
      <c r="Y514" s="106">
        <f>IF(CentrepointSourced[[#This Row],[Age]]="16-24",CentrepointSourced[[#This Row],[Presented HS DQ]],0)</f>
        <v>0</v>
      </c>
      <c r="Z514" s="106">
        <f>IF(CentrepointSourced[[#This Row],[Age]]="18-24",CentrepointSourced[[#This Row],[Presented HS DQ]],0)</f>
        <v>0</v>
      </c>
      <c r="AA514" s="106">
        <f>IF(CentrepointSourced[[#This Row],[Age]]="16-17",CentrepointSourced[[#This Row],[Presented CS DQ]],0)</f>
        <v>0</v>
      </c>
      <c r="AB514" s="106">
        <f>IF(CentrepointSourced[[#This Row],[Age]]="16-24",CentrepointSourced[[#This Row],[Presented CS DQ]],0)</f>
        <v>0</v>
      </c>
      <c r="AC514" s="106">
        <f>IF(CentrepointSourced[[#This Row],[Age]]="18-24",CentrepointSourced[[#This Row],[Presented CS DQ]],0)</f>
        <v>0</v>
      </c>
      <c r="AD514" s="107">
        <f>IF(CentrepointSourced[[#This Row],[Age]]="16-17",CentrepointSourced[[#This Row],[Assessed HS DQ]],0)</f>
        <v>0</v>
      </c>
      <c r="AE514" s="107">
        <f>IF(CentrepointSourced[[#This Row],[Age]]="16-24",CentrepointSourced[[#This Row],[Assessed HS DQ]],0)</f>
        <v>0</v>
      </c>
      <c r="AF514" s="107">
        <f>IF(CentrepointSourced[[#This Row],[Age]]="18-24",CentrepointSourced[[#This Row],[Assessed HS DQ]],0)</f>
        <v>0</v>
      </c>
      <c r="AG514" s="107">
        <f>IF(CentrepointSourced[[#This Row],[Age]]="16-17",CentrepointSourced[[#This Row],[Assessed CS DQ]],0)</f>
        <v>0</v>
      </c>
      <c r="AH514" s="107">
        <f>IF(CentrepointSourced[[#This Row],[Age]]="16-24",CentrepointSourced[[#This Row],[Assessed CS DQ]],0)</f>
        <v>0</v>
      </c>
      <c r="AI514" s="107">
        <f>IF(CentrepointSourced[[#This Row],[Age]]="18-24",CentrepointSourced[[#This Row],[Assessed CS DQ]],0)</f>
        <v>0</v>
      </c>
    </row>
    <row r="515" spans="1:35" customFormat="1" ht="13.5" customHeight="1">
      <c r="A515" s="45" t="s">
        <v>40</v>
      </c>
      <c r="B515" s="62" t="s">
        <v>144</v>
      </c>
      <c r="C515" s="45" t="s">
        <v>42</v>
      </c>
      <c r="D515" s="62"/>
      <c r="E515" s="67">
        <v>2014</v>
      </c>
      <c r="F515" s="67" t="s">
        <v>25</v>
      </c>
      <c r="G515" s="67"/>
      <c r="H515" s="68"/>
      <c r="I515" s="67">
        <v>0</v>
      </c>
      <c r="J515" s="45"/>
      <c r="K515" s="45"/>
      <c r="L515" s="45"/>
      <c r="M515" s="45"/>
      <c r="N515" s="45"/>
      <c r="O515" s="45"/>
      <c r="P515" s="45"/>
      <c r="Q515" s="43" t="str">
        <f>IF(CentrepointSourced[[#This Row],[Country]]="Northern Ireland","Northern Ireland",IFERROR(VLOOKUP(CentrepointSourced[[#This Row],[Local Authority]],LKP_LANameDQ[],2,FALSE),CentrepointSourced[[#This Row],[Local Authority]]))</f>
        <v>High Peak</v>
      </c>
      <c r="R515" s="43" t="str">
        <f>IF(CentrepointSourced[[#This Row],[LA type]]="County","",INDEX(ConsolGeog[lad14cd],MATCH(CentrepointSourced[[#This Row],[Local Authority DQ]],ConsolGeog[la_name],0)))</f>
        <v>E07000037</v>
      </c>
      <c r="S515" s="43" t="str">
        <f>IF(OR(CentrepointSourced[[#This Row],[Country]]="Northern Ireland",CentrepointSourced[[#This Row],[Country]]="Scotland",CentrepointSourced[[#This Row],[Country]]="Wales"),"Local Authority",CentrepointSourced[[#This Row],[LA type]])</f>
        <v>District</v>
      </c>
      <c r="T515" s="43">
        <f>IF(TRIM(CentrepointSourced[[#This Row],[Presented HS]])="",0,IF(CentrepointSourced[[#This Row],[Presented HS]]="&lt;5",2.5,IF(CentrepointSourced[[#This Row],[Presented HS]]="&lt;10",5,VALUE(TRIM(CentrepointSourced[[#This Row],[Presented HS]])))))</f>
        <v>0</v>
      </c>
      <c r="U515" s="43">
        <f>IF(TRIM(CentrepointSourced[[#This Row],[Assessed HS]])="",0,IF(CentrepointSourced[[#This Row],[Assessed HS]]="&lt;5",2.5,IF(CentrepointSourced[[#This Row],[Assessed HS]]="&lt;10",5,VALUE(TRIM(CentrepointSourced[[#This Row],[Assessed HS]])))))</f>
        <v>0</v>
      </c>
      <c r="V515" s="43">
        <f>IF(TRIM(CentrepointSourced[[#This Row],[Presented CS]])="",0,IF(CentrepointSourced[[#This Row],[Presented CS]]="&lt;5",2.5,IF(CentrepointSourced[[#This Row],[Presented CS]]="&lt;10",5,VALUE(TRIM(CentrepointSourced[[#This Row],[Presented CS]])))))</f>
        <v>0</v>
      </c>
      <c r="W515" s="43">
        <f>IF(TRIM(CentrepointSourced[[#This Row],[Assessed CS]])="",0,IF(CentrepointSourced[[#This Row],[Assessed CS]]="&lt;5",2.5,IF(CentrepointSourced[[#This Row],[Assessed CS]]="&lt;10",5,VALUE(TRIM(CentrepointSourced[[#This Row],[Assessed CS]])))))</f>
        <v>0</v>
      </c>
      <c r="X515" s="106">
        <f>IF(CentrepointSourced[[#This Row],[Age]]="16-17",CentrepointSourced[[#This Row],[Presented HS DQ]],0)</f>
        <v>0</v>
      </c>
      <c r="Y515" s="106">
        <f>IF(CentrepointSourced[[#This Row],[Age]]="16-24",CentrepointSourced[[#This Row],[Presented HS DQ]],0)</f>
        <v>0</v>
      </c>
      <c r="Z515" s="106">
        <f>IF(CentrepointSourced[[#This Row],[Age]]="18-24",CentrepointSourced[[#This Row],[Presented HS DQ]],0)</f>
        <v>0</v>
      </c>
      <c r="AA515" s="106">
        <f>IF(CentrepointSourced[[#This Row],[Age]]="16-17",CentrepointSourced[[#This Row],[Presented CS DQ]],0)</f>
        <v>0</v>
      </c>
      <c r="AB515" s="106">
        <f>IF(CentrepointSourced[[#This Row],[Age]]="16-24",CentrepointSourced[[#This Row],[Presented CS DQ]],0)</f>
        <v>0</v>
      </c>
      <c r="AC515" s="106">
        <f>IF(CentrepointSourced[[#This Row],[Age]]="18-24",CentrepointSourced[[#This Row],[Presented CS DQ]],0)</f>
        <v>0</v>
      </c>
      <c r="AD515" s="107">
        <f>IF(CentrepointSourced[[#This Row],[Age]]="16-17",CentrepointSourced[[#This Row],[Assessed HS DQ]],0)</f>
        <v>0</v>
      </c>
      <c r="AE515" s="107">
        <f>IF(CentrepointSourced[[#This Row],[Age]]="16-24",CentrepointSourced[[#This Row],[Assessed HS DQ]],0)</f>
        <v>0</v>
      </c>
      <c r="AF515" s="107">
        <f>IF(CentrepointSourced[[#This Row],[Age]]="18-24",CentrepointSourced[[#This Row],[Assessed HS DQ]],0)</f>
        <v>0</v>
      </c>
      <c r="AG515" s="107">
        <f>IF(CentrepointSourced[[#This Row],[Age]]="16-17",CentrepointSourced[[#This Row],[Assessed CS DQ]],0)</f>
        <v>0</v>
      </c>
      <c r="AH515" s="107">
        <f>IF(CentrepointSourced[[#This Row],[Age]]="16-24",CentrepointSourced[[#This Row],[Assessed CS DQ]],0)</f>
        <v>0</v>
      </c>
      <c r="AI515" s="107">
        <f>IF(CentrepointSourced[[#This Row],[Age]]="18-24",CentrepointSourced[[#This Row],[Assessed CS DQ]],0)</f>
        <v>0</v>
      </c>
    </row>
    <row r="516" spans="1:35" customFormat="1" ht="13.5" customHeight="1">
      <c r="A516" s="45" t="s">
        <v>40</v>
      </c>
      <c r="B516" s="62" t="s">
        <v>144</v>
      </c>
      <c r="C516" s="45" t="s">
        <v>42</v>
      </c>
      <c r="D516" s="62"/>
      <c r="E516" s="67">
        <v>2014</v>
      </c>
      <c r="F516" s="67" t="s">
        <v>26</v>
      </c>
      <c r="G516" s="67"/>
      <c r="H516" s="68"/>
      <c r="I516" s="67">
        <v>7</v>
      </c>
      <c r="J516" s="45"/>
      <c r="K516" s="45"/>
      <c r="L516" s="45"/>
      <c r="M516" s="45"/>
      <c r="N516" s="45"/>
      <c r="O516" s="45"/>
      <c r="P516" s="45"/>
      <c r="Q516" s="43" t="str">
        <f>IF(CentrepointSourced[[#This Row],[Country]]="Northern Ireland","Northern Ireland",IFERROR(VLOOKUP(CentrepointSourced[[#This Row],[Local Authority]],LKP_LANameDQ[],2,FALSE),CentrepointSourced[[#This Row],[Local Authority]]))</f>
        <v>High Peak</v>
      </c>
      <c r="R516" s="43" t="str">
        <f>IF(CentrepointSourced[[#This Row],[LA type]]="County","",INDEX(ConsolGeog[lad14cd],MATCH(CentrepointSourced[[#This Row],[Local Authority DQ]],ConsolGeog[la_name],0)))</f>
        <v>E07000037</v>
      </c>
      <c r="S516" s="43" t="str">
        <f>IF(OR(CentrepointSourced[[#This Row],[Country]]="Northern Ireland",CentrepointSourced[[#This Row],[Country]]="Scotland",CentrepointSourced[[#This Row],[Country]]="Wales"),"Local Authority",CentrepointSourced[[#This Row],[LA type]])</f>
        <v>District</v>
      </c>
      <c r="T516" s="43">
        <f>IF(TRIM(CentrepointSourced[[#This Row],[Presented HS]])="",0,IF(CentrepointSourced[[#This Row],[Presented HS]]="&lt;5",2.5,IF(CentrepointSourced[[#This Row],[Presented HS]]="&lt;10",5,VALUE(TRIM(CentrepointSourced[[#This Row],[Presented HS]])))))</f>
        <v>0</v>
      </c>
      <c r="U516" s="43">
        <f>IF(TRIM(CentrepointSourced[[#This Row],[Assessed HS]])="",0,IF(CentrepointSourced[[#This Row],[Assessed HS]]="&lt;5",2.5,IF(CentrepointSourced[[#This Row],[Assessed HS]]="&lt;10",5,VALUE(TRIM(CentrepointSourced[[#This Row],[Assessed HS]])))))</f>
        <v>0</v>
      </c>
      <c r="V516" s="43">
        <f>IF(TRIM(CentrepointSourced[[#This Row],[Presented CS]])="",0,IF(CentrepointSourced[[#This Row],[Presented CS]]="&lt;5",2.5,IF(CentrepointSourced[[#This Row],[Presented CS]]="&lt;10",5,VALUE(TRIM(CentrepointSourced[[#This Row],[Presented CS]])))))</f>
        <v>0</v>
      </c>
      <c r="W516" s="43">
        <f>IF(TRIM(CentrepointSourced[[#This Row],[Assessed CS]])="",0,IF(CentrepointSourced[[#This Row],[Assessed CS]]="&lt;5",2.5,IF(CentrepointSourced[[#This Row],[Assessed CS]]="&lt;10",5,VALUE(TRIM(CentrepointSourced[[#This Row],[Assessed CS]])))))</f>
        <v>0</v>
      </c>
      <c r="X516" s="106">
        <f>IF(CentrepointSourced[[#This Row],[Age]]="16-17",CentrepointSourced[[#This Row],[Presented HS DQ]],0)</f>
        <v>0</v>
      </c>
      <c r="Y516" s="106">
        <f>IF(CentrepointSourced[[#This Row],[Age]]="16-24",CentrepointSourced[[#This Row],[Presented HS DQ]],0)</f>
        <v>0</v>
      </c>
      <c r="Z516" s="106">
        <f>IF(CentrepointSourced[[#This Row],[Age]]="18-24",CentrepointSourced[[#This Row],[Presented HS DQ]],0)</f>
        <v>0</v>
      </c>
      <c r="AA516" s="106">
        <f>IF(CentrepointSourced[[#This Row],[Age]]="16-17",CentrepointSourced[[#This Row],[Presented CS DQ]],0)</f>
        <v>0</v>
      </c>
      <c r="AB516" s="106">
        <f>IF(CentrepointSourced[[#This Row],[Age]]="16-24",CentrepointSourced[[#This Row],[Presented CS DQ]],0)</f>
        <v>0</v>
      </c>
      <c r="AC516" s="106">
        <f>IF(CentrepointSourced[[#This Row],[Age]]="18-24",CentrepointSourced[[#This Row],[Presented CS DQ]],0)</f>
        <v>0</v>
      </c>
      <c r="AD516" s="107">
        <f>IF(CentrepointSourced[[#This Row],[Age]]="16-17",CentrepointSourced[[#This Row],[Assessed HS DQ]],0)</f>
        <v>0</v>
      </c>
      <c r="AE516" s="107">
        <f>IF(CentrepointSourced[[#This Row],[Age]]="16-24",CentrepointSourced[[#This Row],[Assessed HS DQ]],0)</f>
        <v>0</v>
      </c>
      <c r="AF516" s="107">
        <f>IF(CentrepointSourced[[#This Row],[Age]]="18-24",CentrepointSourced[[#This Row],[Assessed HS DQ]],0)</f>
        <v>0</v>
      </c>
      <c r="AG516" s="107">
        <f>IF(CentrepointSourced[[#This Row],[Age]]="16-17",CentrepointSourced[[#This Row],[Assessed CS DQ]],0)</f>
        <v>0</v>
      </c>
      <c r="AH516" s="107">
        <f>IF(CentrepointSourced[[#This Row],[Age]]="16-24",CentrepointSourced[[#This Row],[Assessed CS DQ]],0)</f>
        <v>0</v>
      </c>
      <c r="AI516" s="107">
        <f>IF(CentrepointSourced[[#This Row],[Age]]="18-24",CentrepointSourced[[#This Row],[Assessed CS DQ]],0)</f>
        <v>0</v>
      </c>
    </row>
    <row r="517" spans="1:35" customFormat="1" ht="13.5" customHeight="1">
      <c r="A517" s="45" t="s">
        <v>40</v>
      </c>
      <c r="B517" s="45" t="s">
        <v>197</v>
      </c>
      <c r="C517" s="45" t="s">
        <v>165</v>
      </c>
      <c r="D517" s="45"/>
      <c r="E517" s="67">
        <v>2012</v>
      </c>
      <c r="F517" s="67" t="s">
        <v>25</v>
      </c>
      <c r="G517" s="67">
        <v>6</v>
      </c>
      <c r="H517" s="68">
        <v>3</v>
      </c>
      <c r="I517" s="67">
        <v>1</v>
      </c>
      <c r="J517" s="45"/>
      <c r="K517" s="67"/>
      <c r="L517" s="67"/>
      <c r="M517" s="67"/>
      <c r="N517" s="67"/>
      <c r="O517" s="67"/>
      <c r="P517" s="67"/>
      <c r="Q517" s="43" t="str">
        <f>IF(CentrepointSourced[[#This Row],[Country]]="Northern Ireland","Northern Ireland",IFERROR(VLOOKUP(CentrepointSourced[[#This Row],[Local Authority]],LKP_LANameDQ[],2,FALSE),CentrepointSourced[[#This Row],[Local Authority]]))</f>
        <v>Hillingdon</v>
      </c>
      <c r="R517" s="43" t="str">
        <f>IF(CentrepointSourced[[#This Row],[LA type]]="County","",INDEX(ConsolGeog[lad14cd],MATCH(CentrepointSourced[[#This Row],[Local Authority DQ]],ConsolGeog[la_name],0)))</f>
        <v>E09000017</v>
      </c>
      <c r="S517" s="43" t="str">
        <f>IF(OR(CentrepointSourced[[#This Row],[Country]]="Northern Ireland",CentrepointSourced[[#This Row],[Country]]="Scotland",CentrepointSourced[[#This Row],[Country]]="Wales"),"Local Authority",CentrepointSourced[[#This Row],[LA type]])</f>
        <v>Unitary</v>
      </c>
      <c r="T517" s="43">
        <f>IF(TRIM(CentrepointSourced[[#This Row],[Presented HS]])="",0,IF(CentrepointSourced[[#This Row],[Presented HS]]="&lt;5",2.5,IF(CentrepointSourced[[#This Row],[Presented HS]]="&lt;10",5,VALUE(TRIM(CentrepointSourced[[#This Row],[Presented HS]])))))</f>
        <v>6</v>
      </c>
      <c r="U517" s="43">
        <f>IF(TRIM(CentrepointSourced[[#This Row],[Assessed HS]])="",0,IF(CentrepointSourced[[#This Row],[Assessed HS]]="&lt;5",2.5,IF(CentrepointSourced[[#This Row],[Assessed HS]]="&lt;10",5,VALUE(TRIM(CentrepointSourced[[#This Row],[Assessed HS]])))))</f>
        <v>3</v>
      </c>
      <c r="V517" s="43">
        <f>IF(TRIM(CentrepointSourced[[#This Row],[Presented CS]])="",0,IF(CentrepointSourced[[#This Row],[Presented CS]]="&lt;5",2.5,IF(CentrepointSourced[[#This Row],[Presented CS]]="&lt;10",5,VALUE(TRIM(CentrepointSourced[[#This Row],[Presented CS]])))))</f>
        <v>0</v>
      </c>
      <c r="W517" s="43">
        <f>IF(TRIM(CentrepointSourced[[#This Row],[Assessed CS]])="",0,IF(CentrepointSourced[[#This Row],[Assessed CS]]="&lt;5",2.5,IF(CentrepointSourced[[#This Row],[Assessed CS]]="&lt;10",5,VALUE(TRIM(CentrepointSourced[[#This Row],[Assessed CS]])))))</f>
        <v>0</v>
      </c>
      <c r="X517" s="106">
        <f>IF(CentrepointSourced[[#This Row],[Age]]="16-17",CentrepointSourced[[#This Row],[Presented HS DQ]],0)</f>
        <v>6</v>
      </c>
      <c r="Y517" s="106">
        <f>IF(CentrepointSourced[[#This Row],[Age]]="16-24",CentrepointSourced[[#This Row],[Presented HS DQ]],0)</f>
        <v>0</v>
      </c>
      <c r="Z517" s="106">
        <f>IF(CentrepointSourced[[#This Row],[Age]]="18-24",CentrepointSourced[[#This Row],[Presented HS DQ]],0)</f>
        <v>0</v>
      </c>
      <c r="AA517" s="106">
        <f>IF(CentrepointSourced[[#This Row],[Age]]="16-17",CentrepointSourced[[#This Row],[Presented CS DQ]],0)</f>
        <v>0</v>
      </c>
      <c r="AB517" s="106">
        <f>IF(CentrepointSourced[[#This Row],[Age]]="16-24",CentrepointSourced[[#This Row],[Presented CS DQ]],0)</f>
        <v>0</v>
      </c>
      <c r="AC517" s="106">
        <f>IF(CentrepointSourced[[#This Row],[Age]]="18-24",CentrepointSourced[[#This Row],[Presented CS DQ]],0)</f>
        <v>0</v>
      </c>
      <c r="AD517" s="107">
        <f>IF(CentrepointSourced[[#This Row],[Age]]="16-17",CentrepointSourced[[#This Row],[Assessed HS DQ]],0)</f>
        <v>3</v>
      </c>
      <c r="AE517" s="107">
        <f>IF(CentrepointSourced[[#This Row],[Age]]="16-24",CentrepointSourced[[#This Row],[Assessed HS DQ]],0)</f>
        <v>0</v>
      </c>
      <c r="AF517" s="107">
        <f>IF(CentrepointSourced[[#This Row],[Age]]="18-24",CentrepointSourced[[#This Row],[Assessed HS DQ]],0)</f>
        <v>0</v>
      </c>
      <c r="AG517" s="107">
        <f>IF(CentrepointSourced[[#This Row],[Age]]="16-17",CentrepointSourced[[#This Row],[Assessed CS DQ]],0)</f>
        <v>0</v>
      </c>
      <c r="AH517" s="107">
        <f>IF(CentrepointSourced[[#This Row],[Age]]="16-24",CentrepointSourced[[#This Row],[Assessed CS DQ]],0)</f>
        <v>0</v>
      </c>
      <c r="AI517" s="107">
        <f>IF(CentrepointSourced[[#This Row],[Age]]="18-24",CentrepointSourced[[#This Row],[Assessed CS DQ]],0)</f>
        <v>0</v>
      </c>
    </row>
    <row r="518" spans="1:35" customFormat="1" ht="13.5" customHeight="1">
      <c r="A518" s="45" t="s">
        <v>40</v>
      </c>
      <c r="B518" s="45" t="s">
        <v>197</v>
      </c>
      <c r="C518" s="45" t="s">
        <v>165</v>
      </c>
      <c r="D518" s="45"/>
      <c r="E518" s="67">
        <v>2012</v>
      </c>
      <c r="F518" s="67" t="s">
        <v>26</v>
      </c>
      <c r="G518" s="67">
        <v>453</v>
      </c>
      <c r="H518" s="68">
        <v>81</v>
      </c>
      <c r="I518" s="67">
        <v>24</v>
      </c>
      <c r="J518" s="45"/>
      <c r="K518" s="67"/>
      <c r="L518" s="67"/>
      <c r="M518" s="67"/>
      <c r="N518" s="67"/>
      <c r="O518" s="67"/>
      <c r="P518" s="67"/>
      <c r="Q518" s="41" t="str">
        <f>IF(CentrepointSourced[[#This Row],[Country]]="Northern Ireland","Northern Ireland",IFERROR(VLOOKUP(CentrepointSourced[[#This Row],[Local Authority]],LKP_LANameDQ[],2,FALSE),CentrepointSourced[[#This Row],[Local Authority]]))</f>
        <v>Hillingdon</v>
      </c>
      <c r="R518" s="41" t="str">
        <f>IF(CentrepointSourced[[#This Row],[LA type]]="County","",INDEX(ConsolGeog[lad14cd],MATCH(CentrepointSourced[[#This Row],[Local Authority DQ]],ConsolGeog[la_name],0)))</f>
        <v>E09000017</v>
      </c>
      <c r="S518" s="41" t="str">
        <f>IF(OR(CentrepointSourced[[#This Row],[Country]]="Northern Ireland",CentrepointSourced[[#This Row],[Country]]="Scotland",CentrepointSourced[[#This Row],[Country]]="Wales"),"Local Authority",CentrepointSourced[[#This Row],[LA type]])</f>
        <v>Unitary</v>
      </c>
      <c r="T518" s="41">
        <f>IF(TRIM(CentrepointSourced[[#This Row],[Presented HS]])="",0,IF(CentrepointSourced[[#This Row],[Presented HS]]="&lt;5",2.5,IF(CentrepointSourced[[#This Row],[Presented HS]]="&lt;10",5,VALUE(TRIM(CentrepointSourced[[#This Row],[Presented HS]])))))</f>
        <v>453</v>
      </c>
      <c r="U518" s="41">
        <f>IF(TRIM(CentrepointSourced[[#This Row],[Assessed HS]])="",0,IF(CentrepointSourced[[#This Row],[Assessed HS]]="&lt;5",2.5,IF(CentrepointSourced[[#This Row],[Assessed HS]]="&lt;10",5,VALUE(TRIM(CentrepointSourced[[#This Row],[Assessed HS]])))))</f>
        <v>81</v>
      </c>
      <c r="V518" s="41">
        <f>IF(TRIM(CentrepointSourced[[#This Row],[Presented CS]])="",0,IF(CentrepointSourced[[#This Row],[Presented CS]]="&lt;5",2.5,IF(CentrepointSourced[[#This Row],[Presented CS]]="&lt;10",5,VALUE(TRIM(CentrepointSourced[[#This Row],[Presented CS]])))))</f>
        <v>0</v>
      </c>
      <c r="W518" s="41">
        <f>IF(TRIM(CentrepointSourced[[#This Row],[Assessed CS]])="",0,IF(CentrepointSourced[[#This Row],[Assessed CS]]="&lt;5",2.5,IF(CentrepointSourced[[#This Row],[Assessed CS]]="&lt;10",5,VALUE(TRIM(CentrepointSourced[[#This Row],[Assessed CS]])))))</f>
        <v>0</v>
      </c>
      <c r="X518" s="106">
        <f>IF(CentrepointSourced[[#This Row],[Age]]="16-17",CentrepointSourced[[#This Row],[Presented HS DQ]],0)</f>
        <v>0</v>
      </c>
      <c r="Y518" s="106">
        <f>IF(CentrepointSourced[[#This Row],[Age]]="16-24",CentrepointSourced[[#This Row],[Presented HS DQ]],0)</f>
        <v>0</v>
      </c>
      <c r="Z518" s="106">
        <f>IF(CentrepointSourced[[#This Row],[Age]]="18-24",CentrepointSourced[[#This Row],[Presented HS DQ]],0)</f>
        <v>453</v>
      </c>
      <c r="AA518" s="106">
        <f>IF(CentrepointSourced[[#This Row],[Age]]="16-17",CentrepointSourced[[#This Row],[Presented CS DQ]],0)</f>
        <v>0</v>
      </c>
      <c r="AB518" s="106">
        <f>IF(CentrepointSourced[[#This Row],[Age]]="16-24",CentrepointSourced[[#This Row],[Presented CS DQ]],0)</f>
        <v>0</v>
      </c>
      <c r="AC518" s="106">
        <f>IF(CentrepointSourced[[#This Row],[Age]]="18-24",CentrepointSourced[[#This Row],[Presented CS DQ]],0)</f>
        <v>0</v>
      </c>
      <c r="AD518" s="107">
        <f>IF(CentrepointSourced[[#This Row],[Age]]="16-17",CentrepointSourced[[#This Row],[Assessed HS DQ]],0)</f>
        <v>0</v>
      </c>
      <c r="AE518" s="107">
        <f>IF(CentrepointSourced[[#This Row],[Age]]="16-24",CentrepointSourced[[#This Row],[Assessed HS DQ]],0)</f>
        <v>0</v>
      </c>
      <c r="AF518" s="107">
        <f>IF(CentrepointSourced[[#This Row],[Age]]="18-24",CentrepointSourced[[#This Row],[Assessed HS DQ]],0)</f>
        <v>81</v>
      </c>
      <c r="AG518" s="107">
        <f>IF(CentrepointSourced[[#This Row],[Age]]="16-17",CentrepointSourced[[#This Row],[Assessed CS DQ]],0)</f>
        <v>0</v>
      </c>
      <c r="AH518" s="107">
        <f>IF(CentrepointSourced[[#This Row],[Age]]="16-24",CentrepointSourced[[#This Row],[Assessed CS DQ]],0)</f>
        <v>0</v>
      </c>
      <c r="AI518" s="107">
        <f>IF(CentrepointSourced[[#This Row],[Age]]="18-24",CentrepointSourced[[#This Row],[Assessed CS DQ]],0)</f>
        <v>0</v>
      </c>
    </row>
    <row r="519" spans="1:35" customFormat="1" ht="13.5" customHeight="1">
      <c r="A519" s="45" t="s">
        <v>40</v>
      </c>
      <c r="B519" s="45" t="s">
        <v>197</v>
      </c>
      <c r="C519" s="45" t="s">
        <v>165</v>
      </c>
      <c r="D519" s="45"/>
      <c r="E519" s="67">
        <v>2013</v>
      </c>
      <c r="F519" s="67" t="s">
        <v>25</v>
      </c>
      <c r="G519" s="67">
        <v>6</v>
      </c>
      <c r="H519" s="68">
        <v>0</v>
      </c>
      <c r="I519" s="67">
        <v>0</v>
      </c>
      <c r="J519" s="45"/>
      <c r="K519" s="67"/>
      <c r="L519" s="67"/>
      <c r="M519" s="67"/>
      <c r="N519" s="67"/>
      <c r="O519" s="67"/>
      <c r="P519" s="67"/>
      <c r="Q519" s="41" t="str">
        <f>IF(CentrepointSourced[[#This Row],[Country]]="Northern Ireland","Northern Ireland",IFERROR(VLOOKUP(CentrepointSourced[[#This Row],[Local Authority]],LKP_LANameDQ[],2,FALSE),CentrepointSourced[[#This Row],[Local Authority]]))</f>
        <v>Hillingdon</v>
      </c>
      <c r="R519" s="41" t="str">
        <f>IF(CentrepointSourced[[#This Row],[LA type]]="County","",INDEX(ConsolGeog[lad14cd],MATCH(CentrepointSourced[[#This Row],[Local Authority DQ]],ConsolGeog[la_name],0)))</f>
        <v>E09000017</v>
      </c>
      <c r="S519" s="41" t="str">
        <f>IF(OR(CentrepointSourced[[#This Row],[Country]]="Northern Ireland",CentrepointSourced[[#This Row],[Country]]="Scotland",CentrepointSourced[[#This Row],[Country]]="Wales"),"Local Authority",CentrepointSourced[[#This Row],[LA type]])</f>
        <v>Unitary</v>
      </c>
      <c r="T519" s="41">
        <f>IF(TRIM(CentrepointSourced[[#This Row],[Presented HS]])="",0,IF(CentrepointSourced[[#This Row],[Presented HS]]="&lt;5",2.5,IF(CentrepointSourced[[#This Row],[Presented HS]]="&lt;10",5,VALUE(TRIM(CentrepointSourced[[#This Row],[Presented HS]])))))</f>
        <v>6</v>
      </c>
      <c r="U519" s="41">
        <f>IF(TRIM(CentrepointSourced[[#This Row],[Assessed HS]])="",0,IF(CentrepointSourced[[#This Row],[Assessed HS]]="&lt;5",2.5,IF(CentrepointSourced[[#This Row],[Assessed HS]]="&lt;10",5,VALUE(TRIM(CentrepointSourced[[#This Row],[Assessed HS]])))))</f>
        <v>0</v>
      </c>
      <c r="V519" s="41">
        <f>IF(TRIM(CentrepointSourced[[#This Row],[Presented CS]])="",0,IF(CentrepointSourced[[#This Row],[Presented CS]]="&lt;5",2.5,IF(CentrepointSourced[[#This Row],[Presented CS]]="&lt;10",5,VALUE(TRIM(CentrepointSourced[[#This Row],[Presented CS]])))))</f>
        <v>0</v>
      </c>
      <c r="W519" s="41">
        <f>IF(TRIM(CentrepointSourced[[#This Row],[Assessed CS]])="",0,IF(CentrepointSourced[[#This Row],[Assessed CS]]="&lt;5",2.5,IF(CentrepointSourced[[#This Row],[Assessed CS]]="&lt;10",5,VALUE(TRIM(CentrepointSourced[[#This Row],[Assessed CS]])))))</f>
        <v>0</v>
      </c>
      <c r="X519" s="106">
        <f>IF(CentrepointSourced[[#This Row],[Age]]="16-17",CentrepointSourced[[#This Row],[Presented HS DQ]],0)</f>
        <v>6</v>
      </c>
      <c r="Y519" s="106">
        <f>IF(CentrepointSourced[[#This Row],[Age]]="16-24",CentrepointSourced[[#This Row],[Presented HS DQ]],0)</f>
        <v>0</v>
      </c>
      <c r="Z519" s="106">
        <f>IF(CentrepointSourced[[#This Row],[Age]]="18-24",CentrepointSourced[[#This Row],[Presented HS DQ]],0)</f>
        <v>0</v>
      </c>
      <c r="AA519" s="106">
        <f>IF(CentrepointSourced[[#This Row],[Age]]="16-17",CentrepointSourced[[#This Row],[Presented CS DQ]],0)</f>
        <v>0</v>
      </c>
      <c r="AB519" s="106">
        <f>IF(CentrepointSourced[[#This Row],[Age]]="16-24",CentrepointSourced[[#This Row],[Presented CS DQ]],0)</f>
        <v>0</v>
      </c>
      <c r="AC519" s="106">
        <f>IF(CentrepointSourced[[#This Row],[Age]]="18-24",CentrepointSourced[[#This Row],[Presented CS DQ]],0)</f>
        <v>0</v>
      </c>
      <c r="AD519" s="107">
        <f>IF(CentrepointSourced[[#This Row],[Age]]="16-17",CentrepointSourced[[#This Row],[Assessed HS DQ]],0)</f>
        <v>0</v>
      </c>
      <c r="AE519" s="107">
        <f>IF(CentrepointSourced[[#This Row],[Age]]="16-24",CentrepointSourced[[#This Row],[Assessed HS DQ]],0)</f>
        <v>0</v>
      </c>
      <c r="AF519" s="107">
        <f>IF(CentrepointSourced[[#This Row],[Age]]="18-24",CentrepointSourced[[#This Row],[Assessed HS DQ]],0)</f>
        <v>0</v>
      </c>
      <c r="AG519" s="107">
        <f>IF(CentrepointSourced[[#This Row],[Age]]="16-17",CentrepointSourced[[#This Row],[Assessed CS DQ]],0)</f>
        <v>0</v>
      </c>
      <c r="AH519" s="107">
        <f>IF(CentrepointSourced[[#This Row],[Age]]="16-24",CentrepointSourced[[#This Row],[Assessed CS DQ]],0)</f>
        <v>0</v>
      </c>
      <c r="AI519" s="107">
        <f>IF(CentrepointSourced[[#This Row],[Age]]="18-24",CentrepointSourced[[#This Row],[Assessed CS DQ]],0)</f>
        <v>0</v>
      </c>
    </row>
    <row r="520" spans="1:35" customFormat="1" ht="13.5" customHeight="1">
      <c r="A520" s="45" t="s">
        <v>40</v>
      </c>
      <c r="B520" s="45" t="s">
        <v>197</v>
      </c>
      <c r="C520" s="45" t="s">
        <v>165</v>
      </c>
      <c r="D520" s="45"/>
      <c r="E520" s="67">
        <v>2013</v>
      </c>
      <c r="F520" s="67" t="s">
        <v>26</v>
      </c>
      <c r="G520" s="67">
        <v>365</v>
      </c>
      <c r="H520" s="68">
        <v>77</v>
      </c>
      <c r="I520" s="67">
        <v>40</v>
      </c>
      <c r="J520" s="45"/>
      <c r="K520" s="67"/>
      <c r="L520" s="67"/>
      <c r="M520" s="67"/>
      <c r="N520" s="67"/>
      <c r="O520" s="67"/>
      <c r="P520" s="67"/>
      <c r="Q520" s="41" t="str">
        <f>IF(CentrepointSourced[[#This Row],[Country]]="Northern Ireland","Northern Ireland",IFERROR(VLOOKUP(CentrepointSourced[[#This Row],[Local Authority]],LKP_LANameDQ[],2,FALSE),CentrepointSourced[[#This Row],[Local Authority]]))</f>
        <v>Hillingdon</v>
      </c>
      <c r="R520" s="41" t="str">
        <f>IF(CentrepointSourced[[#This Row],[LA type]]="County","",INDEX(ConsolGeog[lad14cd],MATCH(CentrepointSourced[[#This Row],[Local Authority DQ]],ConsolGeog[la_name],0)))</f>
        <v>E09000017</v>
      </c>
      <c r="S520" s="41" t="str">
        <f>IF(OR(CentrepointSourced[[#This Row],[Country]]="Northern Ireland",CentrepointSourced[[#This Row],[Country]]="Scotland",CentrepointSourced[[#This Row],[Country]]="Wales"),"Local Authority",CentrepointSourced[[#This Row],[LA type]])</f>
        <v>Unitary</v>
      </c>
      <c r="T520" s="41">
        <f>IF(TRIM(CentrepointSourced[[#This Row],[Presented HS]])="",0,IF(CentrepointSourced[[#This Row],[Presented HS]]="&lt;5",2.5,IF(CentrepointSourced[[#This Row],[Presented HS]]="&lt;10",5,VALUE(TRIM(CentrepointSourced[[#This Row],[Presented HS]])))))</f>
        <v>365</v>
      </c>
      <c r="U520" s="41">
        <f>IF(TRIM(CentrepointSourced[[#This Row],[Assessed HS]])="",0,IF(CentrepointSourced[[#This Row],[Assessed HS]]="&lt;5",2.5,IF(CentrepointSourced[[#This Row],[Assessed HS]]="&lt;10",5,VALUE(TRIM(CentrepointSourced[[#This Row],[Assessed HS]])))))</f>
        <v>77</v>
      </c>
      <c r="V520" s="41">
        <f>IF(TRIM(CentrepointSourced[[#This Row],[Presented CS]])="",0,IF(CentrepointSourced[[#This Row],[Presented CS]]="&lt;5",2.5,IF(CentrepointSourced[[#This Row],[Presented CS]]="&lt;10",5,VALUE(TRIM(CentrepointSourced[[#This Row],[Presented CS]])))))</f>
        <v>0</v>
      </c>
      <c r="W520" s="41">
        <f>IF(TRIM(CentrepointSourced[[#This Row],[Assessed CS]])="",0,IF(CentrepointSourced[[#This Row],[Assessed CS]]="&lt;5",2.5,IF(CentrepointSourced[[#This Row],[Assessed CS]]="&lt;10",5,VALUE(TRIM(CentrepointSourced[[#This Row],[Assessed CS]])))))</f>
        <v>0</v>
      </c>
      <c r="X520" s="106">
        <f>IF(CentrepointSourced[[#This Row],[Age]]="16-17",CentrepointSourced[[#This Row],[Presented HS DQ]],0)</f>
        <v>0</v>
      </c>
      <c r="Y520" s="106">
        <f>IF(CentrepointSourced[[#This Row],[Age]]="16-24",CentrepointSourced[[#This Row],[Presented HS DQ]],0)</f>
        <v>0</v>
      </c>
      <c r="Z520" s="106">
        <f>IF(CentrepointSourced[[#This Row],[Age]]="18-24",CentrepointSourced[[#This Row],[Presented HS DQ]],0)</f>
        <v>365</v>
      </c>
      <c r="AA520" s="106">
        <f>IF(CentrepointSourced[[#This Row],[Age]]="16-17",CentrepointSourced[[#This Row],[Presented CS DQ]],0)</f>
        <v>0</v>
      </c>
      <c r="AB520" s="106">
        <f>IF(CentrepointSourced[[#This Row],[Age]]="16-24",CentrepointSourced[[#This Row],[Presented CS DQ]],0)</f>
        <v>0</v>
      </c>
      <c r="AC520" s="106">
        <f>IF(CentrepointSourced[[#This Row],[Age]]="18-24",CentrepointSourced[[#This Row],[Presented CS DQ]],0)</f>
        <v>0</v>
      </c>
      <c r="AD520" s="107">
        <f>IF(CentrepointSourced[[#This Row],[Age]]="16-17",CentrepointSourced[[#This Row],[Assessed HS DQ]],0)</f>
        <v>0</v>
      </c>
      <c r="AE520" s="107">
        <f>IF(CentrepointSourced[[#This Row],[Age]]="16-24",CentrepointSourced[[#This Row],[Assessed HS DQ]],0)</f>
        <v>0</v>
      </c>
      <c r="AF520" s="107">
        <f>IF(CentrepointSourced[[#This Row],[Age]]="18-24",CentrepointSourced[[#This Row],[Assessed HS DQ]],0)</f>
        <v>77</v>
      </c>
      <c r="AG520" s="107">
        <f>IF(CentrepointSourced[[#This Row],[Age]]="16-17",CentrepointSourced[[#This Row],[Assessed CS DQ]],0)</f>
        <v>0</v>
      </c>
      <c r="AH520" s="107">
        <f>IF(CentrepointSourced[[#This Row],[Age]]="16-24",CentrepointSourced[[#This Row],[Assessed CS DQ]],0)</f>
        <v>0</v>
      </c>
      <c r="AI520" s="107">
        <f>IF(CentrepointSourced[[#This Row],[Age]]="18-24",CentrepointSourced[[#This Row],[Assessed CS DQ]],0)</f>
        <v>0</v>
      </c>
    </row>
    <row r="521" spans="1:35" customFormat="1" ht="13.5" customHeight="1">
      <c r="A521" s="45" t="s">
        <v>40</v>
      </c>
      <c r="B521" s="45" t="s">
        <v>197</v>
      </c>
      <c r="C521" s="45" t="s">
        <v>165</v>
      </c>
      <c r="D521" s="45"/>
      <c r="E521" s="67">
        <v>2014</v>
      </c>
      <c r="F521" s="67" t="s">
        <v>25</v>
      </c>
      <c r="G521" s="67">
        <v>3</v>
      </c>
      <c r="H521" s="68">
        <v>0</v>
      </c>
      <c r="I521" s="67">
        <v>0</v>
      </c>
      <c r="J521" s="45"/>
      <c r="K521" s="67"/>
      <c r="L521" s="67"/>
      <c r="M521" s="67"/>
      <c r="N521" s="67"/>
      <c r="O521" s="67"/>
      <c r="P521" s="67"/>
      <c r="Q521" s="41" t="str">
        <f>IF(CentrepointSourced[[#This Row],[Country]]="Northern Ireland","Northern Ireland",IFERROR(VLOOKUP(CentrepointSourced[[#This Row],[Local Authority]],LKP_LANameDQ[],2,FALSE),CentrepointSourced[[#This Row],[Local Authority]]))</f>
        <v>Hillingdon</v>
      </c>
      <c r="R521" s="41" t="str">
        <f>IF(CentrepointSourced[[#This Row],[LA type]]="County","",INDEX(ConsolGeog[lad14cd],MATCH(CentrepointSourced[[#This Row],[Local Authority DQ]],ConsolGeog[la_name],0)))</f>
        <v>E09000017</v>
      </c>
      <c r="S521" s="41" t="str">
        <f>IF(OR(CentrepointSourced[[#This Row],[Country]]="Northern Ireland",CentrepointSourced[[#This Row],[Country]]="Scotland",CentrepointSourced[[#This Row],[Country]]="Wales"),"Local Authority",CentrepointSourced[[#This Row],[LA type]])</f>
        <v>Unitary</v>
      </c>
      <c r="T521" s="41">
        <f>IF(TRIM(CentrepointSourced[[#This Row],[Presented HS]])="",0,IF(CentrepointSourced[[#This Row],[Presented HS]]="&lt;5",2.5,IF(CentrepointSourced[[#This Row],[Presented HS]]="&lt;10",5,VALUE(TRIM(CentrepointSourced[[#This Row],[Presented HS]])))))</f>
        <v>3</v>
      </c>
      <c r="U521" s="41">
        <f>IF(TRIM(CentrepointSourced[[#This Row],[Assessed HS]])="",0,IF(CentrepointSourced[[#This Row],[Assessed HS]]="&lt;5",2.5,IF(CentrepointSourced[[#This Row],[Assessed HS]]="&lt;10",5,VALUE(TRIM(CentrepointSourced[[#This Row],[Assessed HS]])))))</f>
        <v>0</v>
      </c>
      <c r="V521" s="41">
        <f>IF(TRIM(CentrepointSourced[[#This Row],[Presented CS]])="",0,IF(CentrepointSourced[[#This Row],[Presented CS]]="&lt;5",2.5,IF(CentrepointSourced[[#This Row],[Presented CS]]="&lt;10",5,VALUE(TRIM(CentrepointSourced[[#This Row],[Presented CS]])))))</f>
        <v>0</v>
      </c>
      <c r="W521" s="41">
        <f>IF(TRIM(CentrepointSourced[[#This Row],[Assessed CS]])="",0,IF(CentrepointSourced[[#This Row],[Assessed CS]]="&lt;5",2.5,IF(CentrepointSourced[[#This Row],[Assessed CS]]="&lt;10",5,VALUE(TRIM(CentrepointSourced[[#This Row],[Assessed CS]])))))</f>
        <v>0</v>
      </c>
      <c r="X521" s="106">
        <f>IF(CentrepointSourced[[#This Row],[Age]]="16-17",CentrepointSourced[[#This Row],[Presented HS DQ]],0)</f>
        <v>3</v>
      </c>
      <c r="Y521" s="106">
        <f>IF(CentrepointSourced[[#This Row],[Age]]="16-24",CentrepointSourced[[#This Row],[Presented HS DQ]],0)</f>
        <v>0</v>
      </c>
      <c r="Z521" s="106">
        <f>IF(CentrepointSourced[[#This Row],[Age]]="18-24",CentrepointSourced[[#This Row],[Presented HS DQ]],0)</f>
        <v>0</v>
      </c>
      <c r="AA521" s="106">
        <f>IF(CentrepointSourced[[#This Row],[Age]]="16-17",CentrepointSourced[[#This Row],[Presented CS DQ]],0)</f>
        <v>0</v>
      </c>
      <c r="AB521" s="106">
        <f>IF(CentrepointSourced[[#This Row],[Age]]="16-24",CentrepointSourced[[#This Row],[Presented CS DQ]],0)</f>
        <v>0</v>
      </c>
      <c r="AC521" s="106">
        <f>IF(CentrepointSourced[[#This Row],[Age]]="18-24",CentrepointSourced[[#This Row],[Presented CS DQ]],0)</f>
        <v>0</v>
      </c>
      <c r="AD521" s="107">
        <f>IF(CentrepointSourced[[#This Row],[Age]]="16-17",CentrepointSourced[[#This Row],[Assessed HS DQ]],0)</f>
        <v>0</v>
      </c>
      <c r="AE521" s="107">
        <f>IF(CentrepointSourced[[#This Row],[Age]]="16-24",CentrepointSourced[[#This Row],[Assessed HS DQ]],0)</f>
        <v>0</v>
      </c>
      <c r="AF521" s="107">
        <f>IF(CentrepointSourced[[#This Row],[Age]]="18-24",CentrepointSourced[[#This Row],[Assessed HS DQ]],0)</f>
        <v>0</v>
      </c>
      <c r="AG521" s="107">
        <f>IF(CentrepointSourced[[#This Row],[Age]]="16-17",CentrepointSourced[[#This Row],[Assessed CS DQ]],0)</f>
        <v>0</v>
      </c>
      <c r="AH521" s="107">
        <f>IF(CentrepointSourced[[#This Row],[Age]]="16-24",CentrepointSourced[[#This Row],[Assessed CS DQ]],0)</f>
        <v>0</v>
      </c>
      <c r="AI521" s="107">
        <f>IF(CentrepointSourced[[#This Row],[Age]]="18-24",CentrepointSourced[[#This Row],[Assessed CS DQ]],0)</f>
        <v>0</v>
      </c>
    </row>
    <row r="522" spans="1:35" customFormat="1" ht="13.5" customHeight="1">
      <c r="A522" s="45" t="s">
        <v>40</v>
      </c>
      <c r="B522" s="45" t="s">
        <v>197</v>
      </c>
      <c r="C522" s="45" t="s">
        <v>165</v>
      </c>
      <c r="D522" s="45"/>
      <c r="E522" s="67">
        <v>2014</v>
      </c>
      <c r="F522" s="67" t="s">
        <v>26</v>
      </c>
      <c r="G522" s="67">
        <v>277</v>
      </c>
      <c r="H522" s="68">
        <v>29</v>
      </c>
      <c r="I522" s="67">
        <v>17</v>
      </c>
      <c r="J522" s="45"/>
      <c r="K522" s="67"/>
      <c r="L522" s="67"/>
      <c r="M522" s="67"/>
      <c r="N522" s="67"/>
      <c r="O522" s="67"/>
      <c r="P522" s="67"/>
      <c r="Q522" s="41" t="str">
        <f>IF(CentrepointSourced[[#This Row],[Country]]="Northern Ireland","Northern Ireland",IFERROR(VLOOKUP(CentrepointSourced[[#This Row],[Local Authority]],LKP_LANameDQ[],2,FALSE),CentrepointSourced[[#This Row],[Local Authority]]))</f>
        <v>Hillingdon</v>
      </c>
      <c r="R522" s="41" t="str">
        <f>IF(CentrepointSourced[[#This Row],[LA type]]="County","",INDEX(ConsolGeog[lad14cd],MATCH(CentrepointSourced[[#This Row],[Local Authority DQ]],ConsolGeog[la_name],0)))</f>
        <v>E09000017</v>
      </c>
      <c r="S522" s="41" t="str">
        <f>IF(OR(CentrepointSourced[[#This Row],[Country]]="Northern Ireland",CentrepointSourced[[#This Row],[Country]]="Scotland",CentrepointSourced[[#This Row],[Country]]="Wales"),"Local Authority",CentrepointSourced[[#This Row],[LA type]])</f>
        <v>Unitary</v>
      </c>
      <c r="T522" s="41">
        <f>IF(TRIM(CentrepointSourced[[#This Row],[Presented HS]])="",0,IF(CentrepointSourced[[#This Row],[Presented HS]]="&lt;5",2.5,IF(CentrepointSourced[[#This Row],[Presented HS]]="&lt;10",5,VALUE(TRIM(CentrepointSourced[[#This Row],[Presented HS]])))))</f>
        <v>277</v>
      </c>
      <c r="U522" s="41">
        <f>IF(TRIM(CentrepointSourced[[#This Row],[Assessed HS]])="",0,IF(CentrepointSourced[[#This Row],[Assessed HS]]="&lt;5",2.5,IF(CentrepointSourced[[#This Row],[Assessed HS]]="&lt;10",5,VALUE(TRIM(CentrepointSourced[[#This Row],[Assessed HS]])))))</f>
        <v>29</v>
      </c>
      <c r="V522" s="41">
        <f>IF(TRIM(CentrepointSourced[[#This Row],[Presented CS]])="",0,IF(CentrepointSourced[[#This Row],[Presented CS]]="&lt;5",2.5,IF(CentrepointSourced[[#This Row],[Presented CS]]="&lt;10",5,VALUE(TRIM(CentrepointSourced[[#This Row],[Presented CS]])))))</f>
        <v>0</v>
      </c>
      <c r="W522" s="41">
        <f>IF(TRIM(CentrepointSourced[[#This Row],[Assessed CS]])="",0,IF(CentrepointSourced[[#This Row],[Assessed CS]]="&lt;5",2.5,IF(CentrepointSourced[[#This Row],[Assessed CS]]="&lt;10",5,VALUE(TRIM(CentrepointSourced[[#This Row],[Assessed CS]])))))</f>
        <v>0</v>
      </c>
      <c r="X522" s="106">
        <f>IF(CentrepointSourced[[#This Row],[Age]]="16-17",CentrepointSourced[[#This Row],[Presented HS DQ]],0)</f>
        <v>0</v>
      </c>
      <c r="Y522" s="106">
        <f>IF(CentrepointSourced[[#This Row],[Age]]="16-24",CentrepointSourced[[#This Row],[Presented HS DQ]],0)</f>
        <v>0</v>
      </c>
      <c r="Z522" s="106">
        <f>IF(CentrepointSourced[[#This Row],[Age]]="18-24",CentrepointSourced[[#This Row],[Presented HS DQ]],0)</f>
        <v>277</v>
      </c>
      <c r="AA522" s="106">
        <f>IF(CentrepointSourced[[#This Row],[Age]]="16-17",CentrepointSourced[[#This Row],[Presented CS DQ]],0)</f>
        <v>0</v>
      </c>
      <c r="AB522" s="106">
        <f>IF(CentrepointSourced[[#This Row],[Age]]="16-24",CentrepointSourced[[#This Row],[Presented CS DQ]],0)</f>
        <v>0</v>
      </c>
      <c r="AC522" s="106">
        <f>IF(CentrepointSourced[[#This Row],[Age]]="18-24",CentrepointSourced[[#This Row],[Presented CS DQ]],0)</f>
        <v>0</v>
      </c>
      <c r="AD522" s="107">
        <f>IF(CentrepointSourced[[#This Row],[Age]]="16-17",CentrepointSourced[[#This Row],[Assessed HS DQ]],0)</f>
        <v>0</v>
      </c>
      <c r="AE522" s="107">
        <f>IF(CentrepointSourced[[#This Row],[Age]]="16-24",CentrepointSourced[[#This Row],[Assessed HS DQ]],0)</f>
        <v>0</v>
      </c>
      <c r="AF522" s="107">
        <f>IF(CentrepointSourced[[#This Row],[Age]]="18-24",CentrepointSourced[[#This Row],[Assessed HS DQ]],0)</f>
        <v>29</v>
      </c>
      <c r="AG522" s="107">
        <f>IF(CentrepointSourced[[#This Row],[Age]]="16-17",CentrepointSourced[[#This Row],[Assessed CS DQ]],0)</f>
        <v>0</v>
      </c>
      <c r="AH522" s="107">
        <f>IF(CentrepointSourced[[#This Row],[Age]]="16-24",CentrepointSourced[[#This Row],[Assessed CS DQ]],0)</f>
        <v>0</v>
      </c>
      <c r="AI522" s="107">
        <f>IF(CentrepointSourced[[#This Row],[Age]]="18-24",CentrepointSourced[[#This Row],[Assessed CS DQ]],0)</f>
        <v>0</v>
      </c>
    </row>
    <row r="523" spans="1:35" customFormat="1" ht="13.5" customHeight="1">
      <c r="A523" s="45" t="s">
        <v>40</v>
      </c>
      <c r="B523" s="62" t="s">
        <v>263</v>
      </c>
      <c r="C523" s="45" t="s">
        <v>42</v>
      </c>
      <c r="D523" s="62"/>
      <c r="E523" s="67">
        <v>2012</v>
      </c>
      <c r="F523" s="67" t="s">
        <v>25</v>
      </c>
      <c r="G523" s="67">
        <v>31</v>
      </c>
      <c r="H523" s="68"/>
      <c r="I523" s="67"/>
      <c r="J523" s="45"/>
      <c r="K523" s="45"/>
      <c r="L523" s="45"/>
      <c r="M523" s="45"/>
      <c r="N523" s="45"/>
      <c r="O523" s="45"/>
      <c r="P523" s="45"/>
      <c r="Q523" s="41" t="str">
        <f>IF(CentrepointSourced[[#This Row],[Country]]="Northern Ireland","Northern Ireland",IFERROR(VLOOKUP(CentrepointSourced[[#This Row],[Local Authority]],LKP_LANameDQ[],2,FALSE),CentrepointSourced[[#This Row],[Local Authority]]))</f>
        <v>Hinckley and Bosworth</v>
      </c>
      <c r="R523" s="41" t="str">
        <f>IF(CentrepointSourced[[#This Row],[LA type]]="County","",INDEX(ConsolGeog[lad14cd],MATCH(CentrepointSourced[[#This Row],[Local Authority DQ]],ConsolGeog[la_name],0)))</f>
        <v>E07000132</v>
      </c>
      <c r="S523" s="41" t="str">
        <f>IF(OR(CentrepointSourced[[#This Row],[Country]]="Northern Ireland",CentrepointSourced[[#This Row],[Country]]="Scotland",CentrepointSourced[[#This Row],[Country]]="Wales"),"Local Authority",CentrepointSourced[[#This Row],[LA type]])</f>
        <v>District</v>
      </c>
      <c r="T523" s="41">
        <f>IF(TRIM(CentrepointSourced[[#This Row],[Presented HS]])="",0,IF(CentrepointSourced[[#This Row],[Presented HS]]="&lt;5",2.5,IF(CentrepointSourced[[#This Row],[Presented HS]]="&lt;10",5,VALUE(TRIM(CentrepointSourced[[#This Row],[Presented HS]])))))</f>
        <v>31</v>
      </c>
      <c r="U523" s="41">
        <f>IF(TRIM(CentrepointSourced[[#This Row],[Assessed HS]])="",0,IF(CentrepointSourced[[#This Row],[Assessed HS]]="&lt;5",2.5,IF(CentrepointSourced[[#This Row],[Assessed HS]]="&lt;10",5,VALUE(TRIM(CentrepointSourced[[#This Row],[Assessed HS]])))))</f>
        <v>0</v>
      </c>
      <c r="V523" s="41">
        <f>IF(TRIM(CentrepointSourced[[#This Row],[Presented CS]])="",0,IF(CentrepointSourced[[#This Row],[Presented CS]]="&lt;5",2.5,IF(CentrepointSourced[[#This Row],[Presented CS]]="&lt;10",5,VALUE(TRIM(CentrepointSourced[[#This Row],[Presented CS]])))))</f>
        <v>0</v>
      </c>
      <c r="W523" s="41">
        <f>IF(TRIM(CentrepointSourced[[#This Row],[Assessed CS]])="",0,IF(CentrepointSourced[[#This Row],[Assessed CS]]="&lt;5",2.5,IF(CentrepointSourced[[#This Row],[Assessed CS]]="&lt;10",5,VALUE(TRIM(CentrepointSourced[[#This Row],[Assessed CS]])))))</f>
        <v>0</v>
      </c>
      <c r="X523" s="106">
        <f>IF(CentrepointSourced[[#This Row],[Age]]="16-17",CentrepointSourced[[#This Row],[Presented HS DQ]],0)</f>
        <v>31</v>
      </c>
      <c r="Y523" s="106">
        <f>IF(CentrepointSourced[[#This Row],[Age]]="16-24",CentrepointSourced[[#This Row],[Presented HS DQ]],0)</f>
        <v>0</v>
      </c>
      <c r="Z523" s="106">
        <f>IF(CentrepointSourced[[#This Row],[Age]]="18-24",CentrepointSourced[[#This Row],[Presented HS DQ]],0)</f>
        <v>0</v>
      </c>
      <c r="AA523" s="106">
        <f>IF(CentrepointSourced[[#This Row],[Age]]="16-17",CentrepointSourced[[#This Row],[Presented CS DQ]],0)</f>
        <v>0</v>
      </c>
      <c r="AB523" s="106">
        <f>IF(CentrepointSourced[[#This Row],[Age]]="16-24",CentrepointSourced[[#This Row],[Presented CS DQ]],0)</f>
        <v>0</v>
      </c>
      <c r="AC523" s="106">
        <f>IF(CentrepointSourced[[#This Row],[Age]]="18-24",CentrepointSourced[[#This Row],[Presented CS DQ]],0)</f>
        <v>0</v>
      </c>
      <c r="AD523" s="107">
        <f>IF(CentrepointSourced[[#This Row],[Age]]="16-17",CentrepointSourced[[#This Row],[Assessed HS DQ]],0)</f>
        <v>0</v>
      </c>
      <c r="AE523" s="107">
        <f>IF(CentrepointSourced[[#This Row],[Age]]="16-24",CentrepointSourced[[#This Row],[Assessed HS DQ]],0)</f>
        <v>0</v>
      </c>
      <c r="AF523" s="107">
        <f>IF(CentrepointSourced[[#This Row],[Age]]="18-24",CentrepointSourced[[#This Row],[Assessed HS DQ]],0)</f>
        <v>0</v>
      </c>
      <c r="AG523" s="107">
        <f>IF(CentrepointSourced[[#This Row],[Age]]="16-17",CentrepointSourced[[#This Row],[Assessed CS DQ]],0)</f>
        <v>0</v>
      </c>
      <c r="AH523" s="107">
        <f>IF(CentrepointSourced[[#This Row],[Age]]="16-24",CentrepointSourced[[#This Row],[Assessed CS DQ]],0)</f>
        <v>0</v>
      </c>
      <c r="AI523" s="107">
        <f>IF(CentrepointSourced[[#This Row],[Age]]="18-24",CentrepointSourced[[#This Row],[Assessed CS DQ]],0)</f>
        <v>0</v>
      </c>
    </row>
    <row r="524" spans="1:35" customFormat="1" ht="13.5" customHeight="1">
      <c r="A524" s="45" t="s">
        <v>40</v>
      </c>
      <c r="B524" s="62" t="s">
        <v>263</v>
      </c>
      <c r="C524" s="45" t="s">
        <v>42</v>
      </c>
      <c r="D524" s="62"/>
      <c r="E524" s="67">
        <v>2012</v>
      </c>
      <c r="F524" s="67" t="s">
        <v>26</v>
      </c>
      <c r="G524" s="67">
        <v>225</v>
      </c>
      <c r="H524" s="68"/>
      <c r="I524" s="67"/>
      <c r="J524" s="45"/>
      <c r="K524" s="45"/>
      <c r="L524" s="45"/>
      <c r="M524" s="45"/>
      <c r="N524" s="45"/>
      <c r="O524" s="45"/>
      <c r="P524" s="45"/>
      <c r="Q524" s="41" t="str">
        <f>IF(CentrepointSourced[[#This Row],[Country]]="Northern Ireland","Northern Ireland",IFERROR(VLOOKUP(CentrepointSourced[[#This Row],[Local Authority]],LKP_LANameDQ[],2,FALSE),CentrepointSourced[[#This Row],[Local Authority]]))</f>
        <v>Hinckley and Bosworth</v>
      </c>
      <c r="R524" s="41" t="str">
        <f>IF(CentrepointSourced[[#This Row],[LA type]]="County","",INDEX(ConsolGeog[lad14cd],MATCH(CentrepointSourced[[#This Row],[Local Authority DQ]],ConsolGeog[la_name],0)))</f>
        <v>E07000132</v>
      </c>
      <c r="S524" s="41" t="str">
        <f>IF(OR(CentrepointSourced[[#This Row],[Country]]="Northern Ireland",CentrepointSourced[[#This Row],[Country]]="Scotland",CentrepointSourced[[#This Row],[Country]]="Wales"),"Local Authority",CentrepointSourced[[#This Row],[LA type]])</f>
        <v>District</v>
      </c>
      <c r="T524" s="41">
        <f>IF(TRIM(CentrepointSourced[[#This Row],[Presented HS]])="",0,IF(CentrepointSourced[[#This Row],[Presented HS]]="&lt;5",2.5,IF(CentrepointSourced[[#This Row],[Presented HS]]="&lt;10",5,VALUE(TRIM(CentrepointSourced[[#This Row],[Presented HS]])))))</f>
        <v>225</v>
      </c>
      <c r="U524" s="41">
        <f>IF(TRIM(CentrepointSourced[[#This Row],[Assessed HS]])="",0,IF(CentrepointSourced[[#This Row],[Assessed HS]]="&lt;5",2.5,IF(CentrepointSourced[[#This Row],[Assessed HS]]="&lt;10",5,VALUE(TRIM(CentrepointSourced[[#This Row],[Assessed HS]])))))</f>
        <v>0</v>
      </c>
      <c r="V524" s="41">
        <f>IF(TRIM(CentrepointSourced[[#This Row],[Presented CS]])="",0,IF(CentrepointSourced[[#This Row],[Presented CS]]="&lt;5",2.5,IF(CentrepointSourced[[#This Row],[Presented CS]]="&lt;10",5,VALUE(TRIM(CentrepointSourced[[#This Row],[Presented CS]])))))</f>
        <v>0</v>
      </c>
      <c r="W524" s="41">
        <f>IF(TRIM(CentrepointSourced[[#This Row],[Assessed CS]])="",0,IF(CentrepointSourced[[#This Row],[Assessed CS]]="&lt;5",2.5,IF(CentrepointSourced[[#This Row],[Assessed CS]]="&lt;10",5,VALUE(TRIM(CentrepointSourced[[#This Row],[Assessed CS]])))))</f>
        <v>0</v>
      </c>
      <c r="X524" s="106">
        <f>IF(CentrepointSourced[[#This Row],[Age]]="16-17",CentrepointSourced[[#This Row],[Presented HS DQ]],0)</f>
        <v>0</v>
      </c>
      <c r="Y524" s="106">
        <f>IF(CentrepointSourced[[#This Row],[Age]]="16-24",CentrepointSourced[[#This Row],[Presented HS DQ]],0)</f>
        <v>0</v>
      </c>
      <c r="Z524" s="106">
        <f>IF(CentrepointSourced[[#This Row],[Age]]="18-24",CentrepointSourced[[#This Row],[Presented HS DQ]],0)</f>
        <v>225</v>
      </c>
      <c r="AA524" s="106">
        <f>IF(CentrepointSourced[[#This Row],[Age]]="16-17",CentrepointSourced[[#This Row],[Presented CS DQ]],0)</f>
        <v>0</v>
      </c>
      <c r="AB524" s="106">
        <f>IF(CentrepointSourced[[#This Row],[Age]]="16-24",CentrepointSourced[[#This Row],[Presented CS DQ]],0)</f>
        <v>0</v>
      </c>
      <c r="AC524" s="106">
        <f>IF(CentrepointSourced[[#This Row],[Age]]="18-24",CentrepointSourced[[#This Row],[Presented CS DQ]],0)</f>
        <v>0</v>
      </c>
      <c r="AD524" s="107">
        <f>IF(CentrepointSourced[[#This Row],[Age]]="16-17",CentrepointSourced[[#This Row],[Assessed HS DQ]],0)</f>
        <v>0</v>
      </c>
      <c r="AE524" s="107">
        <f>IF(CentrepointSourced[[#This Row],[Age]]="16-24",CentrepointSourced[[#This Row],[Assessed HS DQ]],0)</f>
        <v>0</v>
      </c>
      <c r="AF524" s="107">
        <f>IF(CentrepointSourced[[#This Row],[Age]]="18-24",CentrepointSourced[[#This Row],[Assessed HS DQ]],0)</f>
        <v>0</v>
      </c>
      <c r="AG524" s="107">
        <f>IF(CentrepointSourced[[#This Row],[Age]]="16-17",CentrepointSourced[[#This Row],[Assessed CS DQ]],0)</f>
        <v>0</v>
      </c>
      <c r="AH524" s="107">
        <f>IF(CentrepointSourced[[#This Row],[Age]]="16-24",CentrepointSourced[[#This Row],[Assessed CS DQ]],0)</f>
        <v>0</v>
      </c>
      <c r="AI524" s="107">
        <f>IF(CentrepointSourced[[#This Row],[Age]]="18-24",CentrepointSourced[[#This Row],[Assessed CS DQ]],0)</f>
        <v>0</v>
      </c>
    </row>
    <row r="525" spans="1:35" customFormat="1" ht="13.5" customHeight="1">
      <c r="A525" s="45" t="s">
        <v>40</v>
      </c>
      <c r="B525" s="62" t="s">
        <v>263</v>
      </c>
      <c r="C525" s="45" t="s">
        <v>42</v>
      </c>
      <c r="D525" s="62"/>
      <c r="E525" s="67">
        <v>2012</v>
      </c>
      <c r="F525" s="67" t="s">
        <v>53</v>
      </c>
      <c r="G525" s="67"/>
      <c r="H525" s="68"/>
      <c r="I525" s="67">
        <v>34</v>
      </c>
      <c r="J525" s="45"/>
      <c r="K525" s="45"/>
      <c r="L525" s="45"/>
      <c r="M525" s="45"/>
      <c r="N525" s="45"/>
      <c r="O525" s="45"/>
      <c r="P525" s="45"/>
      <c r="Q525" s="41" t="str">
        <f>IF(CentrepointSourced[[#This Row],[Country]]="Northern Ireland","Northern Ireland",IFERROR(VLOOKUP(CentrepointSourced[[#This Row],[Local Authority]],LKP_LANameDQ[],2,FALSE),CentrepointSourced[[#This Row],[Local Authority]]))</f>
        <v>Hinckley and Bosworth</v>
      </c>
      <c r="R525" s="41" t="str">
        <f>IF(CentrepointSourced[[#This Row],[LA type]]="County","",INDEX(ConsolGeog[lad14cd],MATCH(CentrepointSourced[[#This Row],[Local Authority DQ]],ConsolGeog[la_name],0)))</f>
        <v>E07000132</v>
      </c>
      <c r="S525" s="41" t="str">
        <f>IF(OR(CentrepointSourced[[#This Row],[Country]]="Northern Ireland",CentrepointSourced[[#This Row],[Country]]="Scotland",CentrepointSourced[[#This Row],[Country]]="Wales"),"Local Authority",CentrepointSourced[[#This Row],[LA type]])</f>
        <v>District</v>
      </c>
      <c r="T525" s="41">
        <f>IF(TRIM(CentrepointSourced[[#This Row],[Presented HS]])="",0,IF(CentrepointSourced[[#This Row],[Presented HS]]="&lt;5",2.5,IF(CentrepointSourced[[#This Row],[Presented HS]]="&lt;10",5,VALUE(TRIM(CentrepointSourced[[#This Row],[Presented HS]])))))</f>
        <v>0</v>
      </c>
      <c r="U525" s="41">
        <f>IF(TRIM(CentrepointSourced[[#This Row],[Assessed HS]])="",0,IF(CentrepointSourced[[#This Row],[Assessed HS]]="&lt;5",2.5,IF(CentrepointSourced[[#This Row],[Assessed HS]]="&lt;10",5,VALUE(TRIM(CentrepointSourced[[#This Row],[Assessed HS]])))))</f>
        <v>0</v>
      </c>
      <c r="V525" s="41">
        <f>IF(TRIM(CentrepointSourced[[#This Row],[Presented CS]])="",0,IF(CentrepointSourced[[#This Row],[Presented CS]]="&lt;5",2.5,IF(CentrepointSourced[[#This Row],[Presented CS]]="&lt;10",5,VALUE(TRIM(CentrepointSourced[[#This Row],[Presented CS]])))))</f>
        <v>0</v>
      </c>
      <c r="W525" s="41">
        <f>IF(TRIM(CentrepointSourced[[#This Row],[Assessed CS]])="",0,IF(CentrepointSourced[[#This Row],[Assessed CS]]="&lt;5",2.5,IF(CentrepointSourced[[#This Row],[Assessed CS]]="&lt;10",5,VALUE(TRIM(CentrepointSourced[[#This Row],[Assessed CS]])))))</f>
        <v>0</v>
      </c>
      <c r="X525" s="106">
        <f>IF(CentrepointSourced[[#This Row],[Age]]="16-17",CentrepointSourced[[#This Row],[Presented HS DQ]],0)</f>
        <v>0</v>
      </c>
      <c r="Y525" s="106">
        <f>IF(CentrepointSourced[[#This Row],[Age]]="16-24",CentrepointSourced[[#This Row],[Presented HS DQ]],0)</f>
        <v>0</v>
      </c>
      <c r="Z525" s="106">
        <f>IF(CentrepointSourced[[#This Row],[Age]]="18-24",CentrepointSourced[[#This Row],[Presented HS DQ]],0)</f>
        <v>0</v>
      </c>
      <c r="AA525" s="106">
        <f>IF(CentrepointSourced[[#This Row],[Age]]="16-17",CentrepointSourced[[#This Row],[Presented CS DQ]],0)</f>
        <v>0</v>
      </c>
      <c r="AB525" s="106">
        <f>IF(CentrepointSourced[[#This Row],[Age]]="16-24",CentrepointSourced[[#This Row],[Presented CS DQ]],0)</f>
        <v>0</v>
      </c>
      <c r="AC525" s="106">
        <f>IF(CentrepointSourced[[#This Row],[Age]]="18-24",CentrepointSourced[[#This Row],[Presented CS DQ]],0)</f>
        <v>0</v>
      </c>
      <c r="AD525" s="107">
        <f>IF(CentrepointSourced[[#This Row],[Age]]="16-17",CentrepointSourced[[#This Row],[Assessed HS DQ]],0)</f>
        <v>0</v>
      </c>
      <c r="AE525" s="107">
        <f>IF(CentrepointSourced[[#This Row],[Age]]="16-24",CentrepointSourced[[#This Row],[Assessed HS DQ]],0)</f>
        <v>0</v>
      </c>
      <c r="AF525" s="107">
        <f>IF(CentrepointSourced[[#This Row],[Age]]="18-24",CentrepointSourced[[#This Row],[Assessed HS DQ]],0)</f>
        <v>0</v>
      </c>
      <c r="AG525" s="107">
        <f>IF(CentrepointSourced[[#This Row],[Age]]="16-17",CentrepointSourced[[#This Row],[Assessed CS DQ]],0)</f>
        <v>0</v>
      </c>
      <c r="AH525" s="107">
        <f>IF(CentrepointSourced[[#This Row],[Age]]="16-24",CentrepointSourced[[#This Row],[Assessed CS DQ]],0)</f>
        <v>0</v>
      </c>
      <c r="AI525" s="107">
        <f>IF(CentrepointSourced[[#This Row],[Age]]="18-24",CentrepointSourced[[#This Row],[Assessed CS DQ]],0)</f>
        <v>0</v>
      </c>
    </row>
    <row r="526" spans="1:35" customFormat="1" ht="13.5" customHeight="1">
      <c r="A526" s="45" t="s">
        <v>40</v>
      </c>
      <c r="B526" s="62" t="s">
        <v>263</v>
      </c>
      <c r="C526" s="45" t="s">
        <v>42</v>
      </c>
      <c r="D526" s="62"/>
      <c r="E526" s="67">
        <v>2013</v>
      </c>
      <c r="F526" s="67" t="s">
        <v>25</v>
      </c>
      <c r="G526" s="67">
        <v>28</v>
      </c>
      <c r="H526" s="68"/>
      <c r="I526" s="67"/>
      <c r="J526" s="45"/>
      <c r="K526" s="45"/>
      <c r="L526" s="45"/>
      <c r="M526" s="45"/>
      <c r="N526" s="45"/>
      <c r="O526" s="45"/>
      <c r="P526" s="45"/>
      <c r="Q526" s="41" t="str">
        <f>IF(CentrepointSourced[[#This Row],[Country]]="Northern Ireland","Northern Ireland",IFERROR(VLOOKUP(CentrepointSourced[[#This Row],[Local Authority]],LKP_LANameDQ[],2,FALSE),CentrepointSourced[[#This Row],[Local Authority]]))</f>
        <v>Hinckley and Bosworth</v>
      </c>
      <c r="R526" s="41" t="str">
        <f>IF(CentrepointSourced[[#This Row],[LA type]]="County","",INDEX(ConsolGeog[lad14cd],MATCH(CentrepointSourced[[#This Row],[Local Authority DQ]],ConsolGeog[la_name],0)))</f>
        <v>E07000132</v>
      </c>
      <c r="S526" s="41" t="str">
        <f>IF(OR(CentrepointSourced[[#This Row],[Country]]="Northern Ireland",CentrepointSourced[[#This Row],[Country]]="Scotland",CentrepointSourced[[#This Row],[Country]]="Wales"),"Local Authority",CentrepointSourced[[#This Row],[LA type]])</f>
        <v>District</v>
      </c>
      <c r="T526" s="41">
        <f>IF(TRIM(CentrepointSourced[[#This Row],[Presented HS]])="",0,IF(CentrepointSourced[[#This Row],[Presented HS]]="&lt;5",2.5,IF(CentrepointSourced[[#This Row],[Presented HS]]="&lt;10",5,VALUE(TRIM(CentrepointSourced[[#This Row],[Presented HS]])))))</f>
        <v>28</v>
      </c>
      <c r="U526" s="41">
        <f>IF(TRIM(CentrepointSourced[[#This Row],[Assessed HS]])="",0,IF(CentrepointSourced[[#This Row],[Assessed HS]]="&lt;5",2.5,IF(CentrepointSourced[[#This Row],[Assessed HS]]="&lt;10",5,VALUE(TRIM(CentrepointSourced[[#This Row],[Assessed HS]])))))</f>
        <v>0</v>
      </c>
      <c r="V526" s="41">
        <f>IF(TRIM(CentrepointSourced[[#This Row],[Presented CS]])="",0,IF(CentrepointSourced[[#This Row],[Presented CS]]="&lt;5",2.5,IF(CentrepointSourced[[#This Row],[Presented CS]]="&lt;10",5,VALUE(TRIM(CentrepointSourced[[#This Row],[Presented CS]])))))</f>
        <v>0</v>
      </c>
      <c r="W526" s="41">
        <f>IF(TRIM(CentrepointSourced[[#This Row],[Assessed CS]])="",0,IF(CentrepointSourced[[#This Row],[Assessed CS]]="&lt;5",2.5,IF(CentrepointSourced[[#This Row],[Assessed CS]]="&lt;10",5,VALUE(TRIM(CentrepointSourced[[#This Row],[Assessed CS]])))))</f>
        <v>0</v>
      </c>
      <c r="X526" s="106">
        <f>IF(CentrepointSourced[[#This Row],[Age]]="16-17",CentrepointSourced[[#This Row],[Presented HS DQ]],0)</f>
        <v>28</v>
      </c>
      <c r="Y526" s="106">
        <f>IF(CentrepointSourced[[#This Row],[Age]]="16-24",CentrepointSourced[[#This Row],[Presented HS DQ]],0)</f>
        <v>0</v>
      </c>
      <c r="Z526" s="106">
        <f>IF(CentrepointSourced[[#This Row],[Age]]="18-24",CentrepointSourced[[#This Row],[Presented HS DQ]],0)</f>
        <v>0</v>
      </c>
      <c r="AA526" s="106">
        <f>IF(CentrepointSourced[[#This Row],[Age]]="16-17",CentrepointSourced[[#This Row],[Presented CS DQ]],0)</f>
        <v>0</v>
      </c>
      <c r="AB526" s="106">
        <f>IF(CentrepointSourced[[#This Row],[Age]]="16-24",CentrepointSourced[[#This Row],[Presented CS DQ]],0)</f>
        <v>0</v>
      </c>
      <c r="AC526" s="106">
        <f>IF(CentrepointSourced[[#This Row],[Age]]="18-24",CentrepointSourced[[#This Row],[Presented CS DQ]],0)</f>
        <v>0</v>
      </c>
      <c r="AD526" s="107">
        <f>IF(CentrepointSourced[[#This Row],[Age]]="16-17",CentrepointSourced[[#This Row],[Assessed HS DQ]],0)</f>
        <v>0</v>
      </c>
      <c r="AE526" s="107">
        <f>IF(CentrepointSourced[[#This Row],[Age]]="16-24",CentrepointSourced[[#This Row],[Assessed HS DQ]],0)</f>
        <v>0</v>
      </c>
      <c r="AF526" s="107">
        <f>IF(CentrepointSourced[[#This Row],[Age]]="18-24",CentrepointSourced[[#This Row],[Assessed HS DQ]],0)</f>
        <v>0</v>
      </c>
      <c r="AG526" s="107">
        <f>IF(CentrepointSourced[[#This Row],[Age]]="16-17",CentrepointSourced[[#This Row],[Assessed CS DQ]],0)</f>
        <v>0</v>
      </c>
      <c r="AH526" s="107">
        <f>IF(CentrepointSourced[[#This Row],[Age]]="16-24",CentrepointSourced[[#This Row],[Assessed CS DQ]],0)</f>
        <v>0</v>
      </c>
      <c r="AI526" s="107">
        <f>IF(CentrepointSourced[[#This Row],[Age]]="18-24",CentrepointSourced[[#This Row],[Assessed CS DQ]],0)</f>
        <v>0</v>
      </c>
    </row>
    <row r="527" spans="1:35" customFormat="1" ht="13.5" customHeight="1">
      <c r="A527" s="45" t="s">
        <v>40</v>
      </c>
      <c r="B527" s="62" t="s">
        <v>263</v>
      </c>
      <c r="C527" s="45" t="s">
        <v>42</v>
      </c>
      <c r="D527" s="62"/>
      <c r="E527" s="67">
        <v>2013</v>
      </c>
      <c r="F527" s="67" t="s">
        <v>26</v>
      </c>
      <c r="G527" s="67">
        <v>202</v>
      </c>
      <c r="H527" s="68"/>
      <c r="I527" s="67"/>
      <c r="J527" s="45"/>
      <c r="K527" s="45"/>
      <c r="L527" s="45"/>
      <c r="M527" s="45"/>
      <c r="N527" s="45"/>
      <c r="O527" s="45"/>
      <c r="P527" s="45"/>
      <c r="Q527" s="41" t="str">
        <f>IF(CentrepointSourced[[#This Row],[Country]]="Northern Ireland","Northern Ireland",IFERROR(VLOOKUP(CentrepointSourced[[#This Row],[Local Authority]],LKP_LANameDQ[],2,FALSE),CentrepointSourced[[#This Row],[Local Authority]]))</f>
        <v>Hinckley and Bosworth</v>
      </c>
      <c r="R527" s="41" t="str">
        <f>IF(CentrepointSourced[[#This Row],[LA type]]="County","",INDEX(ConsolGeog[lad14cd],MATCH(CentrepointSourced[[#This Row],[Local Authority DQ]],ConsolGeog[la_name],0)))</f>
        <v>E07000132</v>
      </c>
      <c r="S527" s="41" t="str">
        <f>IF(OR(CentrepointSourced[[#This Row],[Country]]="Northern Ireland",CentrepointSourced[[#This Row],[Country]]="Scotland",CentrepointSourced[[#This Row],[Country]]="Wales"),"Local Authority",CentrepointSourced[[#This Row],[LA type]])</f>
        <v>District</v>
      </c>
      <c r="T527" s="41">
        <f>IF(TRIM(CentrepointSourced[[#This Row],[Presented HS]])="",0,IF(CentrepointSourced[[#This Row],[Presented HS]]="&lt;5",2.5,IF(CentrepointSourced[[#This Row],[Presented HS]]="&lt;10",5,VALUE(TRIM(CentrepointSourced[[#This Row],[Presented HS]])))))</f>
        <v>202</v>
      </c>
      <c r="U527" s="41">
        <f>IF(TRIM(CentrepointSourced[[#This Row],[Assessed HS]])="",0,IF(CentrepointSourced[[#This Row],[Assessed HS]]="&lt;5",2.5,IF(CentrepointSourced[[#This Row],[Assessed HS]]="&lt;10",5,VALUE(TRIM(CentrepointSourced[[#This Row],[Assessed HS]])))))</f>
        <v>0</v>
      </c>
      <c r="V527" s="41">
        <f>IF(TRIM(CentrepointSourced[[#This Row],[Presented CS]])="",0,IF(CentrepointSourced[[#This Row],[Presented CS]]="&lt;5",2.5,IF(CentrepointSourced[[#This Row],[Presented CS]]="&lt;10",5,VALUE(TRIM(CentrepointSourced[[#This Row],[Presented CS]])))))</f>
        <v>0</v>
      </c>
      <c r="W527" s="41">
        <f>IF(TRIM(CentrepointSourced[[#This Row],[Assessed CS]])="",0,IF(CentrepointSourced[[#This Row],[Assessed CS]]="&lt;5",2.5,IF(CentrepointSourced[[#This Row],[Assessed CS]]="&lt;10",5,VALUE(TRIM(CentrepointSourced[[#This Row],[Assessed CS]])))))</f>
        <v>0</v>
      </c>
      <c r="X527" s="106">
        <f>IF(CentrepointSourced[[#This Row],[Age]]="16-17",CentrepointSourced[[#This Row],[Presented HS DQ]],0)</f>
        <v>0</v>
      </c>
      <c r="Y527" s="106">
        <f>IF(CentrepointSourced[[#This Row],[Age]]="16-24",CentrepointSourced[[#This Row],[Presented HS DQ]],0)</f>
        <v>0</v>
      </c>
      <c r="Z527" s="106">
        <f>IF(CentrepointSourced[[#This Row],[Age]]="18-24",CentrepointSourced[[#This Row],[Presented HS DQ]],0)</f>
        <v>202</v>
      </c>
      <c r="AA527" s="106">
        <f>IF(CentrepointSourced[[#This Row],[Age]]="16-17",CentrepointSourced[[#This Row],[Presented CS DQ]],0)</f>
        <v>0</v>
      </c>
      <c r="AB527" s="106">
        <f>IF(CentrepointSourced[[#This Row],[Age]]="16-24",CentrepointSourced[[#This Row],[Presented CS DQ]],0)</f>
        <v>0</v>
      </c>
      <c r="AC527" s="106">
        <f>IF(CentrepointSourced[[#This Row],[Age]]="18-24",CentrepointSourced[[#This Row],[Presented CS DQ]],0)</f>
        <v>0</v>
      </c>
      <c r="AD527" s="107">
        <f>IF(CentrepointSourced[[#This Row],[Age]]="16-17",CentrepointSourced[[#This Row],[Assessed HS DQ]],0)</f>
        <v>0</v>
      </c>
      <c r="AE527" s="107">
        <f>IF(CentrepointSourced[[#This Row],[Age]]="16-24",CentrepointSourced[[#This Row],[Assessed HS DQ]],0)</f>
        <v>0</v>
      </c>
      <c r="AF527" s="107">
        <f>IF(CentrepointSourced[[#This Row],[Age]]="18-24",CentrepointSourced[[#This Row],[Assessed HS DQ]],0)</f>
        <v>0</v>
      </c>
      <c r="AG527" s="107">
        <f>IF(CentrepointSourced[[#This Row],[Age]]="16-17",CentrepointSourced[[#This Row],[Assessed CS DQ]],0)</f>
        <v>0</v>
      </c>
      <c r="AH527" s="107">
        <f>IF(CentrepointSourced[[#This Row],[Age]]="16-24",CentrepointSourced[[#This Row],[Assessed CS DQ]],0)</f>
        <v>0</v>
      </c>
      <c r="AI527" s="107">
        <f>IF(CentrepointSourced[[#This Row],[Age]]="18-24",CentrepointSourced[[#This Row],[Assessed CS DQ]],0)</f>
        <v>0</v>
      </c>
    </row>
    <row r="528" spans="1:35" customFormat="1" ht="13.5" customHeight="1">
      <c r="A528" s="45" t="s">
        <v>40</v>
      </c>
      <c r="B528" s="62" t="s">
        <v>263</v>
      </c>
      <c r="C528" s="45" t="s">
        <v>42</v>
      </c>
      <c r="D528" s="62"/>
      <c r="E528" s="67">
        <v>2013</v>
      </c>
      <c r="F528" s="67" t="s">
        <v>53</v>
      </c>
      <c r="G528" s="67"/>
      <c r="H528" s="68"/>
      <c r="I528" s="67">
        <v>31</v>
      </c>
      <c r="J528" s="45"/>
      <c r="K528" s="45"/>
      <c r="L528" s="45"/>
      <c r="M528" s="45"/>
      <c r="N528" s="45"/>
      <c r="O528" s="45"/>
      <c r="P528" s="45"/>
      <c r="Q528" s="41" t="str">
        <f>IF(CentrepointSourced[[#This Row],[Country]]="Northern Ireland","Northern Ireland",IFERROR(VLOOKUP(CentrepointSourced[[#This Row],[Local Authority]],LKP_LANameDQ[],2,FALSE),CentrepointSourced[[#This Row],[Local Authority]]))</f>
        <v>Hinckley and Bosworth</v>
      </c>
      <c r="R528" s="41" t="str">
        <f>IF(CentrepointSourced[[#This Row],[LA type]]="County","",INDEX(ConsolGeog[lad14cd],MATCH(CentrepointSourced[[#This Row],[Local Authority DQ]],ConsolGeog[la_name],0)))</f>
        <v>E07000132</v>
      </c>
      <c r="S528" s="41" t="str">
        <f>IF(OR(CentrepointSourced[[#This Row],[Country]]="Northern Ireland",CentrepointSourced[[#This Row],[Country]]="Scotland",CentrepointSourced[[#This Row],[Country]]="Wales"),"Local Authority",CentrepointSourced[[#This Row],[LA type]])</f>
        <v>District</v>
      </c>
      <c r="T528" s="41">
        <f>IF(TRIM(CentrepointSourced[[#This Row],[Presented HS]])="",0,IF(CentrepointSourced[[#This Row],[Presented HS]]="&lt;5",2.5,IF(CentrepointSourced[[#This Row],[Presented HS]]="&lt;10",5,VALUE(TRIM(CentrepointSourced[[#This Row],[Presented HS]])))))</f>
        <v>0</v>
      </c>
      <c r="U528" s="41">
        <f>IF(TRIM(CentrepointSourced[[#This Row],[Assessed HS]])="",0,IF(CentrepointSourced[[#This Row],[Assessed HS]]="&lt;5",2.5,IF(CentrepointSourced[[#This Row],[Assessed HS]]="&lt;10",5,VALUE(TRIM(CentrepointSourced[[#This Row],[Assessed HS]])))))</f>
        <v>0</v>
      </c>
      <c r="V528" s="41">
        <f>IF(TRIM(CentrepointSourced[[#This Row],[Presented CS]])="",0,IF(CentrepointSourced[[#This Row],[Presented CS]]="&lt;5",2.5,IF(CentrepointSourced[[#This Row],[Presented CS]]="&lt;10",5,VALUE(TRIM(CentrepointSourced[[#This Row],[Presented CS]])))))</f>
        <v>0</v>
      </c>
      <c r="W528" s="41">
        <f>IF(TRIM(CentrepointSourced[[#This Row],[Assessed CS]])="",0,IF(CentrepointSourced[[#This Row],[Assessed CS]]="&lt;5",2.5,IF(CentrepointSourced[[#This Row],[Assessed CS]]="&lt;10",5,VALUE(TRIM(CentrepointSourced[[#This Row],[Assessed CS]])))))</f>
        <v>0</v>
      </c>
      <c r="X528" s="106">
        <f>IF(CentrepointSourced[[#This Row],[Age]]="16-17",CentrepointSourced[[#This Row],[Presented HS DQ]],0)</f>
        <v>0</v>
      </c>
      <c r="Y528" s="106">
        <f>IF(CentrepointSourced[[#This Row],[Age]]="16-24",CentrepointSourced[[#This Row],[Presented HS DQ]],0)</f>
        <v>0</v>
      </c>
      <c r="Z528" s="106">
        <f>IF(CentrepointSourced[[#This Row],[Age]]="18-24",CentrepointSourced[[#This Row],[Presented HS DQ]],0)</f>
        <v>0</v>
      </c>
      <c r="AA528" s="106">
        <f>IF(CentrepointSourced[[#This Row],[Age]]="16-17",CentrepointSourced[[#This Row],[Presented CS DQ]],0)</f>
        <v>0</v>
      </c>
      <c r="AB528" s="106">
        <f>IF(CentrepointSourced[[#This Row],[Age]]="16-24",CentrepointSourced[[#This Row],[Presented CS DQ]],0)</f>
        <v>0</v>
      </c>
      <c r="AC528" s="106">
        <f>IF(CentrepointSourced[[#This Row],[Age]]="18-24",CentrepointSourced[[#This Row],[Presented CS DQ]],0)</f>
        <v>0</v>
      </c>
      <c r="AD528" s="107">
        <f>IF(CentrepointSourced[[#This Row],[Age]]="16-17",CentrepointSourced[[#This Row],[Assessed HS DQ]],0)</f>
        <v>0</v>
      </c>
      <c r="AE528" s="107">
        <f>IF(CentrepointSourced[[#This Row],[Age]]="16-24",CentrepointSourced[[#This Row],[Assessed HS DQ]],0)</f>
        <v>0</v>
      </c>
      <c r="AF528" s="107">
        <f>IF(CentrepointSourced[[#This Row],[Age]]="18-24",CentrepointSourced[[#This Row],[Assessed HS DQ]],0)</f>
        <v>0</v>
      </c>
      <c r="AG528" s="107">
        <f>IF(CentrepointSourced[[#This Row],[Age]]="16-17",CentrepointSourced[[#This Row],[Assessed CS DQ]],0)</f>
        <v>0</v>
      </c>
      <c r="AH528" s="107">
        <f>IF(CentrepointSourced[[#This Row],[Age]]="16-24",CentrepointSourced[[#This Row],[Assessed CS DQ]],0)</f>
        <v>0</v>
      </c>
      <c r="AI528" s="107">
        <f>IF(CentrepointSourced[[#This Row],[Age]]="18-24",CentrepointSourced[[#This Row],[Assessed CS DQ]],0)</f>
        <v>0</v>
      </c>
    </row>
    <row r="529" spans="1:35" customFormat="1" ht="13.5" customHeight="1">
      <c r="A529" s="45" t="s">
        <v>40</v>
      </c>
      <c r="B529" s="62" t="s">
        <v>263</v>
      </c>
      <c r="C529" s="45" t="s">
        <v>42</v>
      </c>
      <c r="D529" s="62"/>
      <c r="E529" s="67">
        <v>2014</v>
      </c>
      <c r="F529" s="67" t="s">
        <v>25</v>
      </c>
      <c r="G529" s="67">
        <v>29</v>
      </c>
      <c r="H529" s="68"/>
      <c r="I529" s="67"/>
      <c r="J529" s="45"/>
      <c r="K529" s="45"/>
      <c r="L529" s="45"/>
      <c r="M529" s="45"/>
      <c r="N529" s="45"/>
      <c r="O529" s="45"/>
      <c r="P529" s="45"/>
      <c r="Q529" s="41" t="str">
        <f>IF(CentrepointSourced[[#This Row],[Country]]="Northern Ireland","Northern Ireland",IFERROR(VLOOKUP(CentrepointSourced[[#This Row],[Local Authority]],LKP_LANameDQ[],2,FALSE),CentrepointSourced[[#This Row],[Local Authority]]))</f>
        <v>Hinckley and Bosworth</v>
      </c>
      <c r="R529" s="41" t="str">
        <f>IF(CentrepointSourced[[#This Row],[LA type]]="County","",INDEX(ConsolGeog[lad14cd],MATCH(CentrepointSourced[[#This Row],[Local Authority DQ]],ConsolGeog[la_name],0)))</f>
        <v>E07000132</v>
      </c>
      <c r="S529" s="41" t="str">
        <f>IF(OR(CentrepointSourced[[#This Row],[Country]]="Northern Ireland",CentrepointSourced[[#This Row],[Country]]="Scotland",CentrepointSourced[[#This Row],[Country]]="Wales"),"Local Authority",CentrepointSourced[[#This Row],[LA type]])</f>
        <v>District</v>
      </c>
      <c r="T529" s="41">
        <f>IF(TRIM(CentrepointSourced[[#This Row],[Presented HS]])="",0,IF(CentrepointSourced[[#This Row],[Presented HS]]="&lt;5",2.5,IF(CentrepointSourced[[#This Row],[Presented HS]]="&lt;10",5,VALUE(TRIM(CentrepointSourced[[#This Row],[Presented HS]])))))</f>
        <v>29</v>
      </c>
      <c r="U529" s="41">
        <f>IF(TRIM(CentrepointSourced[[#This Row],[Assessed HS]])="",0,IF(CentrepointSourced[[#This Row],[Assessed HS]]="&lt;5",2.5,IF(CentrepointSourced[[#This Row],[Assessed HS]]="&lt;10",5,VALUE(TRIM(CentrepointSourced[[#This Row],[Assessed HS]])))))</f>
        <v>0</v>
      </c>
      <c r="V529" s="41">
        <f>IF(TRIM(CentrepointSourced[[#This Row],[Presented CS]])="",0,IF(CentrepointSourced[[#This Row],[Presented CS]]="&lt;5",2.5,IF(CentrepointSourced[[#This Row],[Presented CS]]="&lt;10",5,VALUE(TRIM(CentrepointSourced[[#This Row],[Presented CS]])))))</f>
        <v>0</v>
      </c>
      <c r="W529" s="41">
        <f>IF(TRIM(CentrepointSourced[[#This Row],[Assessed CS]])="",0,IF(CentrepointSourced[[#This Row],[Assessed CS]]="&lt;5",2.5,IF(CentrepointSourced[[#This Row],[Assessed CS]]="&lt;10",5,VALUE(TRIM(CentrepointSourced[[#This Row],[Assessed CS]])))))</f>
        <v>0</v>
      </c>
      <c r="X529" s="106">
        <f>IF(CentrepointSourced[[#This Row],[Age]]="16-17",CentrepointSourced[[#This Row],[Presented HS DQ]],0)</f>
        <v>29</v>
      </c>
      <c r="Y529" s="106">
        <f>IF(CentrepointSourced[[#This Row],[Age]]="16-24",CentrepointSourced[[#This Row],[Presented HS DQ]],0)</f>
        <v>0</v>
      </c>
      <c r="Z529" s="106">
        <f>IF(CentrepointSourced[[#This Row],[Age]]="18-24",CentrepointSourced[[#This Row],[Presented HS DQ]],0)</f>
        <v>0</v>
      </c>
      <c r="AA529" s="106">
        <f>IF(CentrepointSourced[[#This Row],[Age]]="16-17",CentrepointSourced[[#This Row],[Presented CS DQ]],0)</f>
        <v>0</v>
      </c>
      <c r="AB529" s="106">
        <f>IF(CentrepointSourced[[#This Row],[Age]]="16-24",CentrepointSourced[[#This Row],[Presented CS DQ]],0)</f>
        <v>0</v>
      </c>
      <c r="AC529" s="106">
        <f>IF(CentrepointSourced[[#This Row],[Age]]="18-24",CentrepointSourced[[#This Row],[Presented CS DQ]],0)</f>
        <v>0</v>
      </c>
      <c r="AD529" s="107">
        <f>IF(CentrepointSourced[[#This Row],[Age]]="16-17",CentrepointSourced[[#This Row],[Assessed HS DQ]],0)</f>
        <v>0</v>
      </c>
      <c r="AE529" s="107">
        <f>IF(CentrepointSourced[[#This Row],[Age]]="16-24",CentrepointSourced[[#This Row],[Assessed HS DQ]],0)</f>
        <v>0</v>
      </c>
      <c r="AF529" s="107">
        <f>IF(CentrepointSourced[[#This Row],[Age]]="18-24",CentrepointSourced[[#This Row],[Assessed HS DQ]],0)</f>
        <v>0</v>
      </c>
      <c r="AG529" s="107">
        <f>IF(CentrepointSourced[[#This Row],[Age]]="16-17",CentrepointSourced[[#This Row],[Assessed CS DQ]],0)</f>
        <v>0</v>
      </c>
      <c r="AH529" s="107">
        <f>IF(CentrepointSourced[[#This Row],[Age]]="16-24",CentrepointSourced[[#This Row],[Assessed CS DQ]],0)</f>
        <v>0</v>
      </c>
      <c r="AI529" s="107">
        <f>IF(CentrepointSourced[[#This Row],[Age]]="18-24",CentrepointSourced[[#This Row],[Assessed CS DQ]],0)</f>
        <v>0</v>
      </c>
    </row>
    <row r="530" spans="1:35" customFormat="1" ht="13.5" customHeight="1">
      <c r="A530" s="45" t="s">
        <v>40</v>
      </c>
      <c r="B530" s="62" t="s">
        <v>263</v>
      </c>
      <c r="C530" s="45" t="s">
        <v>42</v>
      </c>
      <c r="D530" s="62"/>
      <c r="E530" s="67">
        <v>2014</v>
      </c>
      <c r="F530" s="67" t="s">
        <v>26</v>
      </c>
      <c r="G530" s="67">
        <v>225</v>
      </c>
      <c r="H530" s="68"/>
      <c r="I530" s="67"/>
      <c r="J530" s="45"/>
      <c r="K530" s="45"/>
      <c r="L530" s="45"/>
      <c r="M530" s="45"/>
      <c r="N530" s="45"/>
      <c r="O530" s="45"/>
      <c r="P530" s="45"/>
      <c r="Q530" s="41" t="str">
        <f>IF(CentrepointSourced[[#This Row],[Country]]="Northern Ireland","Northern Ireland",IFERROR(VLOOKUP(CentrepointSourced[[#This Row],[Local Authority]],LKP_LANameDQ[],2,FALSE),CentrepointSourced[[#This Row],[Local Authority]]))</f>
        <v>Hinckley and Bosworth</v>
      </c>
      <c r="R530" s="41" t="str">
        <f>IF(CentrepointSourced[[#This Row],[LA type]]="County","",INDEX(ConsolGeog[lad14cd],MATCH(CentrepointSourced[[#This Row],[Local Authority DQ]],ConsolGeog[la_name],0)))</f>
        <v>E07000132</v>
      </c>
      <c r="S530" s="41" t="str">
        <f>IF(OR(CentrepointSourced[[#This Row],[Country]]="Northern Ireland",CentrepointSourced[[#This Row],[Country]]="Scotland",CentrepointSourced[[#This Row],[Country]]="Wales"),"Local Authority",CentrepointSourced[[#This Row],[LA type]])</f>
        <v>District</v>
      </c>
      <c r="T530" s="41">
        <f>IF(TRIM(CentrepointSourced[[#This Row],[Presented HS]])="",0,IF(CentrepointSourced[[#This Row],[Presented HS]]="&lt;5",2.5,IF(CentrepointSourced[[#This Row],[Presented HS]]="&lt;10",5,VALUE(TRIM(CentrepointSourced[[#This Row],[Presented HS]])))))</f>
        <v>225</v>
      </c>
      <c r="U530" s="41">
        <f>IF(TRIM(CentrepointSourced[[#This Row],[Assessed HS]])="",0,IF(CentrepointSourced[[#This Row],[Assessed HS]]="&lt;5",2.5,IF(CentrepointSourced[[#This Row],[Assessed HS]]="&lt;10",5,VALUE(TRIM(CentrepointSourced[[#This Row],[Assessed HS]])))))</f>
        <v>0</v>
      </c>
      <c r="V530" s="41">
        <f>IF(TRIM(CentrepointSourced[[#This Row],[Presented CS]])="",0,IF(CentrepointSourced[[#This Row],[Presented CS]]="&lt;5",2.5,IF(CentrepointSourced[[#This Row],[Presented CS]]="&lt;10",5,VALUE(TRIM(CentrepointSourced[[#This Row],[Presented CS]])))))</f>
        <v>0</v>
      </c>
      <c r="W530" s="41">
        <f>IF(TRIM(CentrepointSourced[[#This Row],[Assessed CS]])="",0,IF(CentrepointSourced[[#This Row],[Assessed CS]]="&lt;5",2.5,IF(CentrepointSourced[[#This Row],[Assessed CS]]="&lt;10",5,VALUE(TRIM(CentrepointSourced[[#This Row],[Assessed CS]])))))</f>
        <v>0</v>
      </c>
      <c r="X530" s="106">
        <f>IF(CentrepointSourced[[#This Row],[Age]]="16-17",CentrepointSourced[[#This Row],[Presented HS DQ]],0)</f>
        <v>0</v>
      </c>
      <c r="Y530" s="106">
        <f>IF(CentrepointSourced[[#This Row],[Age]]="16-24",CentrepointSourced[[#This Row],[Presented HS DQ]],0)</f>
        <v>0</v>
      </c>
      <c r="Z530" s="106">
        <f>IF(CentrepointSourced[[#This Row],[Age]]="18-24",CentrepointSourced[[#This Row],[Presented HS DQ]],0)</f>
        <v>225</v>
      </c>
      <c r="AA530" s="106">
        <f>IF(CentrepointSourced[[#This Row],[Age]]="16-17",CentrepointSourced[[#This Row],[Presented CS DQ]],0)</f>
        <v>0</v>
      </c>
      <c r="AB530" s="106">
        <f>IF(CentrepointSourced[[#This Row],[Age]]="16-24",CentrepointSourced[[#This Row],[Presented CS DQ]],0)</f>
        <v>0</v>
      </c>
      <c r="AC530" s="106">
        <f>IF(CentrepointSourced[[#This Row],[Age]]="18-24",CentrepointSourced[[#This Row],[Presented CS DQ]],0)</f>
        <v>0</v>
      </c>
      <c r="AD530" s="107">
        <f>IF(CentrepointSourced[[#This Row],[Age]]="16-17",CentrepointSourced[[#This Row],[Assessed HS DQ]],0)</f>
        <v>0</v>
      </c>
      <c r="AE530" s="107">
        <f>IF(CentrepointSourced[[#This Row],[Age]]="16-24",CentrepointSourced[[#This Row],[Assessed HS DQ]],0)</f>
        <v>0</v>
      </c>
      <c r="AF530" s="107">
        <f>IF(CentrepointSourced[[#This Row],[Age]]="18-24",CentrepointSourced[[#This Row],[Assessed HS DQ]],0)</f>
        <v>0</v>
      </c>
      <c r="AG530" s="107">
        <f>IF(CentrepointSourced[[#This Row],[Age]]="16-17",CentrepointSourced[[#This Row],[Assessed CS DQ]],0)</f>
        <v>0</v>
      </c>
      <c r="AH530" s="107">
        <f>IF(CentrepointSourced[[#This Row],[Age]]="16-24",CentrepointSourced[[#This Row],[Assessed CS DQ]],0)</f>
        <v>0</v>
      </c>
      <c r="AI530" s="107">
        <f>IF(CentrepointSourced[[#This Row],[Age]]="18-24",CentrepointSourced[[#This Row],[Assessed CS DQ]],0)</f>
        <v>0</v>
      </c>
    </row>
    <row r="531" spans="1:35" customFormat="1" ht="13.5" customHeight="1">
      <c r="A531" s="45" t="s">
        <v>40</v>
      </c>
      <c r="B531" s="62" t="s">
        <v>263</v>
      </c>
      <c r="C531" s="45" t="s">
        <v>42</v>
      </c>
      <c r="D531" s="62"/>
      <c r="E531" s="67">
        <v>2014</v>
      </c>
      <c r="F531" s="67" t="s">
        <v>53</v>
      </c>
      <c r="G531" s="67"/>
      <c r="H531" s="68"/>
      <c r="I531" s="67">
        <v>33</v>
      </c>
      <c r="J531" s="45"/>
      <c r="K531" s="45"/>
      <c r="L531" s="45"/>
      <c r="M531" s="45"/>
      <c r="N531" s="45"/>
      <c r="O531" s="45"/>
      <c r="P531" s="45"/>
      <c r="Q531" s="41" t="str">
        <f>IF(CentrepointSourced[[#This Row],[Country]]="Northern Ireland","Northern Ireland",IFERROR(VLOOKUP(CentrepointSourced[[#This Row],[Local Authority]],LKP_LANameDQ[],2,FALSE),CentrepointSourced[[#This Row],[Local Authority]]))</f>
        <v>Hinckley and Bosworth</v>
      </c>
      <c r="R531" s="41" t="str">
        <f>IF(CentrepointSourced[[#This Row],[LA type]]="County","",INDEX(ConsolGeog[lad14cd],MATCH(CentrepointSourced[[#This Row],[Local Authority DQ]],ConsolGeog[la_name],0)))</f>
        <v>E07000132</v>
      </c>
      <c r="S531" s="41" t="str">
        <f>IF(OR(CentrepointSourced[[#This Row],[Country]]="Northern Ireland",CentrepointSourced[[#This Row],[Country]]="Scotland",CentrepointSourced[[#This Row],[Country]]="Wales"),"Local Authority",CentrepointSourced[[#This Row],[LA type]])</f>
        <v>District</v>
      </c>
      <c r="T531" s="41">
        <f>IF(TRIM(CentrepointSourced[[#This Row],[Presented HS]])="",0,IF(CentrepointSourced[[#This Row],[Presented HS]]="&lt;5",2.5,IF(CentrepointSourced[[#This Row],[Presented HS]]="&lt;10",5,VALUE(TRIM(CentrepointSourced[[#This Row],[Presented HS]])))))</f>
        <v>0</v>
      </c>
      <c r="U531" s="41">
        <f>IF(TRIM(CentrepointSourced[[#This Row],[Assessed HS]])="",0,IF(CentrepointSourced[[#This Row],[Assessed HS]]="&lt;5",2.5,IF(CentrepointSourced[[#This Row],[Assessed HS]]="&lt;10",5,VALUE(TRIM(CentrepointSourced[[#This Row],[Assessed HS]])))))</f>
        <v>0</v>
      </c>
      <c r="V531" s="41">
        <f>IF(TRIM(CentrepointSourced[[#This Row],[Presented CS]])="",0,IF(CentrepointSourced[[#This Row],[Presented CS]]="&lt;5",2.5,IF(CentrepointSourced[[#This Row],[Presented CS]]="&lt;10",5,VALUE(TRIM(CentrepointSourced[[#This Row],[Presented CS]])))))</f>
        <v>0</v>
      </c>
      <c r="W531" s="41">
        <f>IF(TRIM(CentrepointSourced[[#This Row],[Assessed CS]])="",0,IF(CentrepointSourced[[#This Row],[Assessed CS]]="&lt;5",2.5,IF(CentrepointSourced[[#This Row],[Assessed CS]]="&lt;10",5,VALUE(TRIM(CentrepointSourced[[#This Row],[Assessed CS]])))))</f>
        <v>0</v>
      </c>
      <c r="X531" s="106">
        <f>IF(CentrepointSourced[[#This Row],[Age]]="16-17",CentrepointSourced[[#This Row],[Presented HS DQ]],0)</f>
        <v>0</v>
      </c>
      <c r="Y531" s="106">
        <f>IF(CentrepointSourced[[#This Row],[Age]]="16-24",CentrepointSourced[[#This Row],[Presented HS DQ]],0)</f>
        <v>0</v>
      </c>
      <c r="Z531" s="106">
        <f>IF(CentrepointSourced[[#This Row],[Age]]="18-24",CentrepointSourced[[#This Row],[Presented HS DQ]],0)</f>
        <v>0</v>
      </c>
      <c r="AA531" s="106">
        <f>IF(CentrepointSourced[[#This Row],[Age]]="16-17",CentrepointSourced[[#This Row],[Presented CS DQ]],0)</f>
        <v>0</v>
      </c>
      <c r="AB531" s="106">
        <f>IF(CentrepointSourced[[#This Row],[Age]]="16-24",CentrepointSourced[[#This Row],[Presented CS DQ]],0)</f>
        <v>0</v>
      </c>
      <c r="AC531" s="106">
        <f>IF(CentrepointSourced[[#This Row],[Age]]="18-24",CentrepointSourced[[#This Row],[Presented CS DQ]],0)</f>
        <v>0</v>
      </c>
      <c r="AD531" s="107">
        <f>IF(CentrepointSourced[[#This Row],[Age]]="16-17",CentrepointSourced[[#This Row],[Assessed HS DQ]],0)</f>
        <v>0</v>
      </c>
      <c r="AE531" s="107">
        <f>IF(CentrepointSourced[[#This Row],[Age]]="16-24",CentrepointSourced[[#This Row],[Assessed HS DQ]],0)</f>
        <v>0</v>
      </c>
      <c r="AF531" s="107">
        <f>IF(CentrepointSourced[[#This Row],[Age]]="18-24",CentrepointSourced[[#This Row],[Assessed HS DQ]],0)</f>
        <v>0</v>
      </c>
      <c r="AG531" s="107">
        <f>IF(CentrepointSourced[[#This Row],[Age]]="16-17",CentrepointSourced[[#This Row],[Assessed CS DQ]],0)</f>
        <v>0</v>
      </c>
      <c r="AH531" s="107">
        <f>IF(CentrepointSourced[[#This Row],[Age]]="16-24",CentrepointSourced[[#This Row],[Assessed CS DQ]],0)</f>
        <v>0</v>
      </c>
      <c r="AI531" s="107">
        <f>IF(CentrepointSourced[[#This Row],[Age]]="18-24",CentrepointSourced[[#This Row],[Assessed CS DQ]],0)</f>
        <v>0</v>
      </c>
    </row>
    <row r="532" spans="1:35" customFormat="1" ht="13.5" customHeight="1">
      <c r="A532" s="45" t="s">
        <v>40</v>
      </c>
      <c r="B532" s="62" t="s">
        <v>143</v>
      </c>
      <c r="C532" s="45" t="s">
        <v>42</v>
      </c>
      <c r="D532" s="62"/>
      <c r="E532" s="67">
        <v>2012</v>
      </c>
      <c r="F532" s="67" t="s">
        <v>25</v>
      </c>
      <c r="G532" s="67">
        <v>35</v>
      </c>
      <c r="H532" s="68">
        <v>20</v>
      </c>
      <c r="I532" s="67">
        <v>6</v>
      </c>
      <c r="J532" s="45"/>
      <c r="K532" s="45"/>
      <c r="L532" s="45"/>
      <c r="M532" s="45"/>
      <c r="N532" s="45"/>
      <c r="O532" s="45"/>
      <c r="P532" s="45"/>
      <c r="Q532" s="41" t="str">
        <f>IF(CentrepointSourced[[#This Row],[Country]]="Northern Ireland","Northern Ireland",IFERROR(VLOOKUP(CentrepointSourced[[#This Row],[Local Authority]],LKP_LANameDQ[],2,FALSE),CentrepointSourced[[#This Row],[Local Authority]]))</f>
        <v>Huntingdonshire</v>
      </c>
      <c r="R532" s="41" t="str">
        <f>IF(CentrepointSourced[[#This Row],[LA type]]="County","",INDEX(ConsolGeog[lad14cd],MATCH(CentrepointSourced[[#This Row],[Local Authority DQ]],ConsolGeog[la_name],0)))</f>
        <v>E07000011</v>
      </c>
      <c r="S532" s="41" t="str">
        <f>IF(OR(CentrepointSourced[[#This Row],[Country]]="Northern Ireland",CentrepointSourced[[#This Row],[Country]]="Scotland",CentrepointSourced[[#This Row],[Country]]="Wales"),"Local Authority",CentrepointSourced[[#This Row],[LA type]])</f>
        <v>District</v>
      </c>
      <c r="T532" s="41">
        <f>IF(TRIM(CentrepointSourced[[#This Row],[Presented HS]])="",0,IF(CentrepointSourced[[#This Row],[Presented HS]]="&lt;5",2.5,IF(CentrepointSourced[[#This Row],[Presented HS]]="&lt;10",5,VALUE(TRIM(CentrepointSourced[[#This Row],[Presented HS]])))))</f>
        <v>35</v>
      </c>
      <c r="U532" s="41">
        <f>IF(TRIM(CentrepointSourced[[#This Row],[Assessed HS]])="",0,IF(CentrepointSourced[[#This Row],[Assessed HS]]="&lt;5",2.5,IF(CentrepointSourced[[#This Row],[Assessed HS]]="&lt;10",5,VALUE(TRIM(CentrepointSourced[[#This Row],[Assessed HS]])))))</f>
        <v>20</v>
      </c>
      <c r="V532" s="41">
        <f>IF(TRIM(CentrepointSourced[[#This Row],[Presented CS]])="",0,IF(CentrepointSourced[[#This Row],[Presented CS]]="&lt;5",2.5,IF(CentrepointSourced[[#This Row],[Presented CS]]="&lt;10",5,VALUE(TRIM(CentrepointSourced[[#This Row],[Presented CS]])))))</f>
        <v>0</v>
      </c>
      <c r="W532" s="41">
        <f>IF(TRIM(CentrepointSourced[[#This Row],[Assessed CS]])="",0,IF(CentrepointSourced[[#This Row],[Assessed CS]]="&lt;5",2.5,IF(CentrepointSourced[[#This Row],[Assessed CS]]="&lt;10",5,VALUE(TRIM(CentrepointSourced[[#This Row],[Assessed CS]])))))</f>
        <v>0</v>
      </c>
      <c r="X532" s="106">
        <f>IF(CentrepointSourced[[#This Row],[Age]]="16-17",CentrepointSourced[[#This Row],[Presented HS DQ]],0)</f>
        <v>35</v>
      </c>
      <c r="Y532" s="106">
        <f>IF(CentrepointSourced[[#This Row],[Age]]="16-24",CentrepointSourced[[#This Row],[Presented HS DQ]],0)</f>
        <v>0</v>
      </c>
      <c r="Z532" s="106">
        <f>IF(CentrepointSourced[[#This Row],[Age]]="18-24",CentrepointSourced[[#This Row],[Presented HS DQ]],0)</f>
        <v>0</v>
      </c>
      <c r="AA532" s="106">
        <f>IF(CentrepointSourced[[#This Row],[Age]]="16-17",CentrepointSourced[[#This Row],[Presented CS DQ]],0)</f>
        <v>0</v>
      </c>
      <c r="AB532" s="106">
        <f>IF(CentrepointSourced[[#This Row],[Age]]="16-24",CentrepointSourced[[#This Row],[Presented CS DQ]],0)</f>
        <v>0</v>
      </c>
      <c r="AC532" s="106">
        <f>IF(CentrepointSourced[[#This Row],[Age]]="18-24",CentrepointSourced[[#This Row],[Presented CS DQ]],0)</f>
        <v>0</v>
      </c>
      <c r="AD532" s="107">
        <f>IF(CentrepointSourced[[#This Row],[Age]]="16-17",CentrepointSourced[[#This Row],[Assessed HS DQ]],0)</f>
        <v>20</v>
      </c>
      <c r="AE532" s="107">
        <f>IF(CentrepointSourced[[#This Row],[Age]]="16-24",CentrepointSourced[[#This Row],[Assessed HS DQ]],0)</f>
        <v>0</v>
      </c>
      <c r="AF532" s="107">
        <f>IF(CentrepointSourced[[#This Row],[Age]]="18-24",CentrepointSourced[[#This Row],[Assessed HS DQ]],0)</f>
        <v>0</v>
      </c>
      <c r="AG532" s="107">
        <f>IF(CentrepointSourced[[#This Row],[Age]]="16-17",CentrepointSourced[[#This Row],[Assessed CS DQ]],0)</f>
        <v>0</v>
      </c>
      <c r="AH532" s="107">
        <f>IF(CentrepointSourced[[#This Row],[Age]]="16-24",CentrepointSourced[[#This Row],[Assessed CS DQ]],0)</f>
        <v>0</v>
      </c>
      <c r="AI532" s="107">
        <f>IF(CentrepointSourced[[#This Row],[Age]]="18-24",CentrepointSourced[[#This Row],[Assessed CS DQ]],0)</f>
        <v>0</v>
      </c>
    </row>
    <row r="533" spans="1:35" customFormat="1" ht="13.5" customHeight="1">
      <c r="A533" s="45" t="s">
        <v>40</v>
      </c>
      <c r="B533" s="62" t="s">
        <v>143</v>
      </c>
      <c r="C533" s="45" t="s">
        <v>42</v>
      </c>
      <c r="D533" s="62"/>
      <c r="E533" s="67">
        <v>2012</v>
      </c>
      <c r="F533" s="67" t="s">
        <v>26</v>
      </c>
      <c r="G533" s="67">
        <v>233</v>
      </c>
      <c r="H533" s="68">
        <v>68</v>
      </c>
      <c r="I533" s="67">
        <v>56</v>
      </c>
      <c r="J533" s="45"/>
      <c r="K533" s="45"/>
      <c r="L533" s="45"/>
      <c r="M533" s="45"/>
      <c r="N533" s="45"/>
      <c r="O533" s="45"/>
      <c r="P533" s="45"/>
      <c r="Q533" s="41" t="str">
        <f>IF(CentrepointSourced[[#This Row],[Country]]="Northern Ireland","Northern Ireland",IFERROR(VLOOKUP(CentrepointSourced[[#This Row],[Local Authority]],LKP_LANameDQ[],2,FALSE),CentrepointSourced[[#This Row],[Local Authority]]))</f>
        <v>Huntingdonshire</v>
      </c>
      <c r="R533" s="41" t="str">
        <f>IF(CentrepointSourced[[#This Row],[LA type]]="County","",INDEX(ConsolGeog[lad14cd],MATCH(CentrepointSourced[[#This Row],[Local Authority DQ]],ConsolGeog[la_name],0)))</f>
        <v>E07000011</v>
      </c>
      <c r="S533" s="41" t="str">
        <f>IF(OR(CentrepointSourced[[#This Row],[Country]]="Northern Ireland",CentrepointSourced[[#This Row],[Country]]="Scotland",CentrepointSourced[[#This Row],[Country]]="Wales"),"Local Authority",CentrepointSourced[[#This Row],[LA type]])</f>
        <v>District</v>
      </c>
      <c r="T533" s="41">
        <f>IF(TRIM(CentrepointSourced[[#This Row],[Presented HS]])="",0,IF(CentrepointSourced[[#This Row],[Presented HS]]="&lt;5",2.5,IF(CentrepointSourced[[#This Row],[Presented HS]]="&lt;10",5,VALUE(TRIM(CentrepointSourced[[#This Row],[Presented HS]])))))</f>
        <v>233</v>
      </c>
      <c r="U533" s="41">
        <f>IF(TRIM(CentrepointSourced[[#This Row],[Assessed HS]])="",0,IF(CentrepointSourced[[#This Row],[Assessed HS]]="&lt;5",2.5,IF(CentrepointSourced[[#This Row],[Assessed HS]]="&lt;10",5,VALUE(TRIM(CentrepointSourced[[#This Row],[Assessed HS]])))))</f>
        <v>68</v>
      </c>
      <c r="V533" s="41">
        <f>IF(TRIM(CentrepointSourced[[#This Row],[Presented CS]])="",0,IF(CentrepointSourced[[#This Row],[Presented CS]]="&lt;5",2.5,IF(CentrepointSourced[[#This Row],[Presented CS]]="&lt;10",5,VALUE(TRIM(CentrepointSourced[[#This Row],[Presented CS]])))))</f>
        <v>0</v>
      </c>
      <c r="W533" s="41">
        <f>IF(TRIM(CentrepointSourced[[#This Row],[Assessed CS]])="",0,IF(CentrepointSourced[[#This Row],[Assessed CS]]="&lt;5",2.5,IF(CentrepointSourced[[#This Row],[Assessed CS]]="&lt;10",5,VALUE(TRIM(CentrepointSourced[[#This Row],[Assessed CS]])))))</f>
        <v>0</v>
      </c>
      <c r="X533" s="106">
        <f>IF(CentrepointSourced[[#This Row],[Age]]="16-17",CentrepointSourced[[#This Row],[Presented HS DQ]],0)</f>
        <v>0</v>
      </c>
      <c r="Y533" s="106">
        <f>IF(CentrepointSourced[[#This Row],[Age]]="16-24",CentrepointSourced[[#This Row],[Presented HS DQ]],0)</f>
        <v>0</v>
      </c>
      <c r="Z533" s="106">
        <f>IF(CentrepointSourced[[#This Row],[Age]]="18-24",CentrepointSourced[[#This Row],[Presented HS DQ]],0)</f>
        <v>233</v>
      </c>
      <c r="AA533" s="106">
        <f>IF(CentrepointSourced[[#This Row],[Age]]="16-17",CentrepointSourced[[#This Row],[Presented CS DQ]],0)</f>
        <v>0</v>
      </c>
      <c r="AB533" s="106">
        <f>IF(CentrepointSourced[[#This Row],[Age]]="16-24",CentrepointSourced[[#This Row],[Presented CS DQ]],0)</f>
        <v>0</v>
      </c>
      <c r="AC533" s="106">
        <f>IF(CentrepointSourced[[#This Row],[Age]]="18-24",CentrepointSourced[[#This Row],[Presented CS DQ]],0)</f>
        <v>0</v>
      </c>
      <c r="AD533" s="107">
        <f>IF(CentrepointSourced[[#This Row],[Age]]="16-17",CentrepointSourced[[#This Row],[Assessed HS DQ]],0)</f>
        <v>0</v>
      </c>
      <c r="AE533" s="107">
        <f>IF(CentrepointSourced[[#This Row],[Age]]="16-24",CentrepointSourced[[#This Row],[Assessed HS DQ]],0)</f>
        <v>0</v>
      </c>
      <c r="AF533" s="107">
        <f>IF(CentrepointSourced[[#This Row],[Age]]="18-24",CentrepointSourced[[#This Row],[Assessed HS DQ]],0)</f>
        <v>68</v>
      </c>
      <c r="AG533" s="107">
        <f>IF(CentrepointSourced[[#This Row],[Age]]="16-17",CentrepointSourced[[#This Row],[Assessed CS DQ]],0)</f>
        <v>0</v>
      </c>
      <c r="AH533" s="107">
        <f>IF(CentrepointSourced[[#This Row],[Age]]="16-24",CentrepointSourced[[#This Row],[Assessed CS DQ]],0)</f>
        <v>0</v>
      </c>
      <c r="AI533" s="107">
        <f>IF(CentrepointSourced[[#This Row],[Age]]="18-24",CentrepointSourced[[#This Row],[Assessed CS DQ]],0)</f>
        <v>0</v>
      </c>
    </row>
    <row r="534" spans="1:35" customFormat="1" ht="13.5" customHeight="1">
      <c r="A534" s="45" t="s">
        <v>40</v>
      </c>
      <c r="B534" s="62" t="s">
        <v>143</v>
      </c>
      <c r="C534" s="45" t="s">
        <v>42</v>
      </c>
      <c r="D534" s="62"/>
      <c r="E534" s="67">
        <v>2013</v>
      </c>
      <c r="F534" s="67" t="s">
        <v>25</v>
      </c>
      <c r="G534" s="67">
        <v>19</v>
      </c>
      <c r="H534" s="68">
        <v>17</v>
      </c>
      <c r="I534" s="67">
        <v>10</v>
      </c>
      <c r="J534" s="45"/>
      <c r="K534" s="45"/>
      <c r="L534" s="45"/>
      <c r="M534" s="45"/>
      <c r="N534" s="45"/>
      <c r="O534" s="45"/>
      <c r="P534" s="45"/>
      <c r="Q534" s="41" t="str">
        <f>IF(CentrepointSourced[[#This Row],[Country]]="Northern Ireland","Northern Ireland",IFERROR(VLOOKUP(CentrepointSourced[[#This Row],[Local Authority]],LKP_LANameDQ[],2,FALSE),CentrepointSourced[[#This Row],[Local Authority]]))</f>
        <v>Huntingdonshire</v>
      </c>
      <c r="R534" s="41" t="str">
        <f>IF(CentrepointSourced[[#This Row],[LA type]]="County","",INDEX(ConsolGeog[lad14cd],MATCH(CentrepointSourced[[#This Row],[Local Authority DQ]],ConsolGeog[la_name],0)))</f>
        <v>E07000011</v>
      </c>
      <c r="S534" s="41" t="str">
        <f>IF(OR(CentrepointSourced[[#This Row],[Country]]="Northern Ireland",CentrepointSourced[[#This Row],[Country]]="Scotland",CentrepointSourced[[#This Row],[Country]]="Wales"),"Local Authority",CentrepointSourced[[#This Row],[LA type]])</f>
        <v>District</v>
      </c>
      <c r="T534" s="41">
        <f>IF(TRIM(CentrepointSourced[[#This Row],[Presented HS]])="",0,IF(CentrepointSourced[[#This Row],[Presented HS]]="&lt;5",2.5,IF(CentrepointSourced[[#This Row],[Presented HS]]="&lt;10",5,VALUE(TRIM(CentrepointSourced[[#This Row],[Presented HS]])))))</f>
        <v>19</v>
      </c>
      <c r="U534" s="41">
        <f>IF(TRIM(CentrepointSourced[[#This Row],[Assessed HS]])="",0,IF(CentrepointSourced[[#This Row],[Assessed HS]]="&lt;5",2.5,IF(CentrepointSourced[[#This Row],[Assessed HS]]="&lt;10",5,VALUE(TRIM(CentrepointSourced[[#This Row],[Assessed HS]])))))</f>
        <v>17</v>
      </c>
      <c r="V534" s="41">
        <f>IF(TRIM(CentrepointSourced[[#This Row],[Presented CS]])="",0,IF(CentrepointSourced[[#This Row],[Presented CS]]="&lt;5",2.5,IF(CentrepointSourced[[#This Row],[Presented CS]]="&lt;10",5,VALUE(TRIM(CentrepointSourced[[#This Row],[Presented CS]])))))</f>
        <v>0</v>
      </c>
      <c r="W534" s="41">
        <f>IF(TRIM(CentrepointSourced[[#This Row],[Assessed CS]])="",0,IF(CentrepointSourced[[#This Row],[Assessed CS]]="&lt;5",2.5,IF(CentrepointSourced[[#This Row],[Assessed CS]]="&lt;10",5,VALUE(TRIM(CentrepointSourced[[#This Row],[Assessed CS]])))))</f>
        <v>0</v>
      </c>
      <c r="X534" s="106">
        <f>IF(CentrepointSourced[[#This Row],[Age]]="16-17",CentrepointSourced[[#This Row],[Presented HS DQ]],0)</f>
        <v>19</v>
      </c>
      <c r="Y534" s="106">
        <f>IF(CentrepointSourced[[#This Row],[Age]]="16-24",CentrepointSourced[[#This Row],[Presented HS DQ]],0)</f>
        <v>0</v>
      </c>
      <c r="Z534" s="106">
        <f>IF(CentrepointSourced[[#This Row],[Age]]="18-24",CentrepointSourced[[#This Row],[Presented HS DQ]],0)</f>
        <v>0</v>
      </c>
      <c r="AA534" s="106">
        <f>IF(CentrepointSourced[[#This Row],[Age]]="16-17",CentrepointSourced[[#This Row],[Presented CS DQ]],0)</f>
        <v>0</v>
      </c>
      <c r="AB534" s="106">
        <f>IF(CentrepointSourced[[#This Row],[Age]]="16-24",CentrepointSourced[[#This Row],[Presented CS DQ]],0)</f>
        <v>0</v>
      </c>
      <c r="AC534" s="106">
        <f>IF(CentrepointSourced[[#This Row],[Age]]="18-24",CentrepointSourced[[#This Row],[Presented CS DQ]],0)</f>
        <v>0</v>
      </c>
      <c r="AD534" s="107">
        <f>IF(CentrepointSourced[[#This Row],[Age]]="16-17",CentrepointSourced[[#This Row],[Assessed HS DQ]],0)</f>
        <v>17</v>
      </c>
      <c r="AE534" s="107">
        <f>IF(CentrepointSourced[[#This Row],[Age]]="16-24",CentrepointSourced[[#This Row],[Assessed HS DQ]],0)</f>
        <v>0</v>
      </c>
      <c r="AF534" s="107">
        <f>IF(CentrepointSourced[[#This Row],[Age]]="18-24",CentrepointSourced[[#This Row],[Assessed HS DQ]],0)</f>
        <v>0</v>
      </c>
      <c r="AG534" s="107">
        <f>IF(CentrepointSourced[[#This Row],[Age]]="16-17",CentrepointSourced[[#This Row],[Assessed CS DQ]],0)</f>
        <v>0</v>
      </c>
      <c r="AH534" s="107">
        <f>IF(CentrepointSourced[[#This Row],[Age]]="16-24",CentrepointSourced[[#This Row],[Assessed CS DQ]],0)</f>
        <v>0</v>
      </c>
      <c r="AI534" s="107">
        <f>IF(CentrepointSourced[[#This Row],[Age]]="18-24",CentrepointSourced[[#This Row],[Assessed CS DQ]],0)</f>
        <v>0</v>
      </c>
    </row>
    <row r="535" spans="1:35" customFormat="1" ht="13.5" customHeight="1">
      <c r="A535" s="45" t="s">
        <v>40</v>
      </c>
      <c r="B535" s="62" t="s">
        <v>143</v>
      </c>
      <c r="C535" s="45" t="s">
        <v>42</v>
      </c>
      <c r="D535" s="62"/>
      <c r="E535" s="67">
        <v>2013</v>
      </c>
      <c r="F535" s="67" t="s">
        <v>26</v>
      </c>
      <c r="G535" s="67">
        <v>193</v>
      </c>
      <c r="H535" s="68">
        <v>51</v>
      </c>
      <c r="I535" s="67">
        <v>38</v>
      </c>
      <c r="J535" s="45"/>
      <c r="K535" s="45"/>
      <c r="L535" s="45"/>
      <c r="M535" s="45"/>
      <c r="N535" s="45"/>
      <c r="O535" s="45"/>
      <c r="P535" s="45"/>
      <c r="Q535" s="41" t="str">
        <f>IF(CentrepointSourced[[#This Row],[Country]]="Northern Ireland","Northern Ireland",IFERROR(VLOOKUP(CentrepointSourced[[#This Row],[Local Authority]],LKP_LANameDQ[],2,FALSE),CentrepointSourced[[#This Row],[Local Authority]]))</f>
        <v>Huntingdonshire</v>
      </c>
      <c r="R535" s="41" t="str">
        <f>IF(CentrepointSourced[[#This Row],[LA type]]="County","",INDEX(ConsolGeog[lad14cd],MATCH(CentrepointSourced[[#This Row],[Local Authority DQ]],ConsolGeog[la_name],0)))</f>
        <v>E07000011</v>
      </c>
      <c r="S535" s="41" t="str">
        <f>IF(OR(CentrepointSourced[[#This Row],[Country]]="Northern Ireland",CentrepointSourced[[#This Row],[Country]]="Scotland",CentrepointSourced[[#This Row],[Country]]="Wales"),"Local Authority",CentrepointSourced[[#This Row],[LA type]])</f>
        <v>District</v>
      </c>
      <c r="T535" s="41">
        <f>IF(TRIM(CentrepointSourced[[#This Row],[Presented HS]])="",0,IF(CentrepointSourced[[#This Row],[Presented HS]]="&lt;5",2.5,IF(CentrepointSourced[[#This Row],[Presented HS]]="&lt;10",5,VALUE(TRIM(CentrepointSourced[[#This Row],[Presented HS]])))))</f>
        <v>193</v>
      </c>
      <c r="U535" s="41">
        <f>IF(TRIM(CentrepointSourced[[#This Row],[Assessed HS]])="",0,IF(CentrepointSourced[[#This Row],[Assessed HS]]="&lt;5",2.5,IF(CentrepointSourced[[#This Row],[Assessed HS]]="&lt;10",5,VALUE(TRIM(CentrepointSourced[[#This Row],[Assessed HS]])))))</f>
        <v>51</v>
      </c>
      <c r="V535" s="41">
        <f>IF(TRIM(CentrepointSourced[[#This Row],[Presented CS]])="",0,IF(CentrepointSourced[[#This Row],[Presented CS]]="&lt;5",2.5,IF(CentrepointSourced[[#This Row],[Presented CS]]="&lt;10",5,VALUE(TRIM(CentrepointSourced[[#This Row],[Presented CS]])))))</f>
        <v>0</v>
      </c>
      <c r="W535" s="41">
        <f>IF(TRIM(CentrepointSourced[[#This Row],[Assessed CS]])="",0,IF(CentrepointSourced[[#This Row],[Assessed CS]]="&lt;5",2.5,IF(CentrepointSourced[[#This Row],[Assessed CS]]="&lt;10",5,VALUE(TRIM(CentrepointSourced[[#This Row],[Assessed CS]])))))</f>
        <v>0</v>
      </c>
      <c r="X535" s="106">
        <f>IF(CentrepointSourced[[#This Row],[Age]]="16-17",CentrepointSourced[[#This Row],[Presented HS DQ]],0)</f>
        <v>0</v>
      </c>
      <c r="Y535" s="106">
        <f>IF(CentrepointSourced[[#This Row],[Age]]="16-24",CentrepointSourced[[#This Row],[Presented HS DQ]],0)</f>
        <v>0</v>
      </c>
      <c r="Z535" s="106">
        <f>IF(CentrepointSourced[[#This Row],[Age]]="18-24",CentrepointSourced[[#This Row],[Presented HS DQ]],0)</f>
        <v>193</v>
      </c>
      <c r="AA535" s="106">
        <f>IF(CentrepointSourced[[#This Row],[Age]]="16-17",CentrepointSourced[[#This Row],[Presented CS DQ]],0)</f>
        <v>0</v>
      </c>
      <c r="AB535" s="106">
        <f>IF(CentrepointSourced[[#This Row],[Age]]="16-24",CentrepointSourced[[#This Row],[Presented CS DQ]],0)</f>
        <v>0</v>
      </c>
      <c r="AC535" s="106">
        <f>IF(CentrepointSourced[[#This Row],[Age]]="18-24",CentrepointSourced[[#This Row],[Presented CS DQ]],0)</f>
        <v>0</v>
      </c>
      <c r="AD535" s="107">
        <f>IF(CentrepointSourced[[#This Row],[Age]]="16-17",CentrepointSourced[[#This Row],[Assessed HS DQ]],0)</f>
        <v>0</v>
      </c>
      <c r="AE535" s="107">
        <f>IF(CentrepointSourced[[#This Row],[Age]]="16-24",CentrepointSourced[[#This Row],[Assessed HS DQ]],0)</f>
        <v>0</v>
      </c>
      <c r="AF535" s="107">
        <f>IF(CentrepointSourced[[#This Row],[Age]]="18-24",CentrepointSourced[[#This Row],[Assessed HS DQ]],0)</f>
        <v>51</v>
      </c>
      <c r="AG535" s="107">
        <f>IF(CentrepointSourced[[#This Row],[Age]]="16-17",CentrepointSourced[[#This Row],[Assessed CS DQ]],0)</f>
        <v>0</v>
      </c>
      <c r="AH535" s="107">
        <f>IF(CentrepointSourced[[#This Row],[Age]]="16-24",CentrepointSourced[[#This Row],[Assessed CS DQ]],0)</f>
        <v>0</v>
      </c>
      <c r="AI535" s="107">
        <f>IF(CentrepointSourced[[#This Row],[Age]]="18-24",CentrepointSourced[[#This Row],[Assessed CS DQ]],0)</f>
        <v>0</v>
      </c>
    </row>
    <row r="536" spans="1:35" customFormat="1" ht="13.5" customHeight="1">
      <c r="A536" s="45" t="s">
        <v>40</v>
      </c>
      <c r="B536" s="62" t="s">
        <v>143</v>
      </c>
      <c r="C536" s="45" t="s">
        <v>42</v>
      </c>
      <c r="D536" s="62"/>
      <c r="E536" s="67">
        <v>2014</v>
      </c>
      <c r="F536" s="67" t="s">
        <v>25</v>
      </c>
      <c r="G536" s="67">
        <v>32</v>
      </c>
      <c r="H536" s="68">
        <v>26</v>
      </c>
      <c r="I536" s="67">
        <v>11</v>
      </c>
      <c r="J536" s="45"/>
      <c r="K536" s="45"/>
      <c r="L536" s="45"/>
      <c r="M536" s="45"/>
      <c r="N536" s="45"/>
      <c r="O536" s="45"/>
      <c r="P536" s="45"/>
      <c r="Q536" s="41" t="str">
        <f>IF(CentrepointSourced[[#This Row],[Country]]="Northern Ireland","Northern Ireland",IFERROR(VLOOKUP(CentrepointSourced[[#This Row],[Local Authority]],LKP_LANameDQ[],2,FALSE),CentrepointSourced[[#This Row],[Local Authority]]))</f>
        <v>Huntingdonshire</v>
      </c>
      <c r="R536" s="41" t="str">
        <f>IF(CentrepointSourced[[#This Row],[LA type]]="County","",INDEX(ConsolGeog[lad14cd],MATCH(CentrepointSourced[[#This Row],[Local Authority DQ]],ConsolGeog[la_name],0)))</f>
        <v>E07000011</v>
      </c>
      <c r="S536" s="41" t="str">
        <f>IF(OR(CentrepointSourced[[#This Row],[Country]]="Northern Ireland",CentrepointSourced[[#This Row],[Country]]="Scotland",CentrepointSourced[[#This Row],[Country]]="Wales"),"Local Authority",CentrepointSourced[[#This Row],[LA type]])</f>
        <v>District</v>
      </c>
      <c r="T536" s="41">
        <f>IF(TRIM(CentrepointSourced[[#This Row],[Presented HS]])="",0,IF(CentrepointSourced[[#This Row],[Presented HS]]="&lt;5",2.5,IF(CentrepointSourced[[#This Row],[Presented HS]]="&lt;10",5,VALUE(TRIM(CentrepointSourced[[#This Row],[Presented HS]])))))</f>
        <v>32</v>
      </c>
      <c r="U536" s="41">
        <f>IF(TRIM(CentrepointSourced[[#This Row],[Assessed HS]])="",0,IF(CentrepointSourced[[#This Row],[Assessed HS]]="&lt;5",2.5,IF(CentrepointSourced[[#This Row],[Assessed HS]]="&lt;10",5,VALUE(TRIM(CentrepointSourced[[#This Row],[Assessed HS]])))))</f>
        <v>26</v>
      </c>
      <c r="V536" s="41">
        <f>IF(TRIM(CentrepointSourced[[#This Row],[Presented CS]])="",0,IF(CentrepointSourced[[#This Row],[Presented CS]]="&lt;5",2.5,IF(CentrepointSourced[[#This Row],[Presented CS]]="&lt;10",5,VALUE(TRIM(CentrepointSourced[[#This Row],[Presented CS]])))))</f>
        <v>0</v>
      </c>
      <c r="W536" s="41">
        <f>IF(TRIM(CentrepointSourced[[#This Row],[Assessed CS]])="",0,IF(CentrepointSourced[[#This Row],[Assessed CS]]="&lt;5",2.5,IF(CentrepointSourced[[#This Row],[Assessed CS]]="&lt;10",5,VALUE(TRIM(CentrepointSourced[[#This Row],[Assessed CS]])))))</f>
        <v>0</v>
      </c>
      <c r="X536" s="106">
        <f>IF(CentrepointSourced[[#This Row],[Age]]="16-17",CentrepointSourced[[#This Row],[Presented HS DQ]],0)</f>
        <v>32</v>
      </c>
      <c r="Y536" s="106">
        <f>IF(CentrepointSourced[[#This Row],[Age]]="16-24",CentrepointSourced[[#This Row],[Presented HS DQ]],0)</f>
        <v>0</v>
      </c>
      <c r="Z536" s="106">
        <f>IF(CentrepointSourced[[#This Row],[Age]]="18-24",CentrepointSourced[[#This Row],[Presented HS DQ]],0)</f>
        <v>0</v>
      </c>
      <c r="AA536" s="106">
        <f>IF(CentrepointSourced[[#This Row],[Age]]="16-17",CentrepointSourced[[#This Row],[Presented CS DQ]],0)</f>
        <v>0</v>
      </c>
      <c r="AB536" s="106">
        <f>IF(CentrepointSourced[[#This Row],[Age]]="16-24",CentrepointSourced[[#This Row],[Presented CS DQ]],0)</f>
        <v>0</v>
      </c>
      <c r="AC536" s="106">
        <f>IF(CentrepointSourced[[#This Row],[Age]]="18-24",CentrepointSourced[[#This Row],[Presented CS DQ]],0)</f>
        <v>0</v>
      </c>
      <c r="AD536" s="107">
        <f>IF(CentrepointSourced[[#This Row],[Age]]="16-17",CentrepointSourced[[#This Row],[Assessed HS DQ]],0)</f>
        <v>26</v>
      </c>
      <c r="AE536" s="107">
        <f>IF(CentrepointSourced[[#This Row],[Age]]="16-24",CentrepointSourced[[#This Row],[Assessed HS DQ]],0)</f>
        <v>0</v>
      </c>
      <c r="AF536" s="107">
        <f>IF(CentrepointSourced[[#This Row],[Age]]="18-24",CentrepointSourced[[#This Row],[Assessed HS DQ]],0)</f>
        <v>0</v>
      </c>
      <c r="AG536" s="107">
        <f>IF(CentrepointSourced[[#This Row],[Age]]="16-17",CentrepointSourced[[#This Row],[Assessed CS DQ]],0)</f>
        <v>0</v>
      </c>
      <c r="AH536" s="107">
        <f>IF(CentrepointSourced[[#This Row],[Age]]="16-24",CentrepointSourced[[#This Row],[Assessed CS DQ]],0)</f>
        <v>0</v>
      </c>
      <c r="AI536" s="107">
        <f>IF(CentrepointSourced[[#This Row],[Age]]="18-24",CentrepointSourced[[#This Row],[Assessed CS DQ]],0)</f>
        <v>0</v>
      </c>
    </row>
    <row r="537" spans="1:35" customFormat="1" ht="13.5" customHeight="1">
      <c r="A537" s="45" t="s">
        <v>40</v>
      </c>
      <c r="B537" s="62" t="s">
        <v>143</v>
      </c>
      <c r="C537" s="45" t="s">
        <v>42</v>
      </c>
      <c r="D537" s="62"/>
      <c r="E537" s="67">
        <v>2014</v>
      </c>
      <c r="F537" s="67" t="s">
        <v>26</v>
      </c>
      <c r="G537" s="67">
        <v>252</v>
      </c>
      <c r="H537" s="68">
        <v>97</v>
      </c>
      <c r="I537" s="67">
        <v>75</v>
      </c>
      <c r="J537" s="45"/>
      <c r="K537" s="45"/>
      <c r="L537" s="45"/>
      <c r="M537" s="45"/>
      <c r="N537" s="45"/>
      <c r="O537" s="45"/>
      <c r="P537" s="45"/>
      <c r="Q537" s="41" t="str">
        <f>IF(CentrepointSourced[[#This Row],[Country]]="Northern Ireland","Northern Ireland",IFERROR(VLOOKUP(CentrepointSourced[[#This Row],[Local Authority]],LKP_LANameDQ[],2,FALSE),CentrepointSourced[[#This Row],[Local Authority]]))</f>
        <v>Huntingdonshire</v>
      </c>
      <c r="R537" s="41" t="str">
        <f>IF(CentrepointSourced[[#This Row],[LA type]]="County","",INDEX(ConsolGeog[lad14cd],MATCH(CentrepointSourced[[#This Row],[Local Authority DQ]],ConsolGeog[la_name],0)))</f>
        <v>E07000011</v>
      </c>
      <c r="S537" s="41" t="str">
        <f>IF(OR(CentrepointSourced[[#This Row],[Country]]="Northern Ireland",CentrepointSourced[[#This Row],[Country]]="Scotland",CentrepointSourced[[#This Row],[Country]]="Wales"),"Local Authority",CentrepointSourced[[#This Row],[LA type]])</f>
        <v>District</v>
      </c>
      <c r="T537" s="41">
        <f>IF(TRIM(CentrepointSourced[[#This Row],[Presented HS]])="",0,IF(CentrepointSourced[[#This Row],[Presented HS]]="&lt;5",2.5,IF(CentrepointSourced[[#This Row],[Presented HS]]="&lt;10",5,VALUE(TRIM(CentrepointSourced[[#This Row],[Presented HS]])))))</f>
        <v>252</v>
      </c>
      <c r="U537" s="41">
        <f>IF(TRIM(CentrepointSourced[[#This Row],[Assessed HS]])="",0,IF(CentrepointSourced[[#This Row],[Assessed HS]]="&lt;5",2.5,IF(CentrepointSourced[[#This Row],[Assessed HS]]="&lt;10",5,VALUE(TRIM(CentrepointSourced[[#This Row],[Assessed HS]])))))</f>
        <v>97</v>
      </c>
      <c r="V537" s="41">
        <f>IF(TRIM(CentrepointSourced[[#This Row],[Presented CS]])="",0,IF(CentrepointSourced[[#This Row],[Presented CS]]="&lt;5",2.5,IF(CentrepointSourced[[#This Row],[Presented CS]]="&lt;10",5,VALUE(TRIM(CentrepointSourced[[#This Row],[Presented CS]])))))</f>
        <v>0</v>
      </c>
      <c r="W537" s="41">
        <f>IF(TRIM(CentrepointSourced[[#This Row],[Assessed CS]])="",0,IF(CentrepointSourced[[#This Row],[Assessed CS]]="&lt;5",2.5,IF(CentrepointSourced[[#This Row],[Assessed CS]]="&lt;10",5,VALUE(TRIM(CentrepointSourced[[#This Row],[Assessed CS]])))))</f>
        <v>0</v>
      </c>
      <c r="X537" s="106">
        <f>IF(CentrepointSourced[[#This Row],[Age]]="16-17",CentrepointSourced[[#This Row],[Presented HS DQ]],0)</f>
        <v>0</v>
      </c>
      <c r="Y537" s="106">
        <f>IF(CentrepointSourced[[#This Row],[Age]]="16-24",CentrepointSourced[[#This Row],[Presented HS DQ]],0)</f>
        <v>0</v>
      </c>
      <c r="Z537" s="106">
        <f>IF(CentrepointSourced[[#This Row],[Age]]="18-24",CentrepointSourced[[#This Row],[Presented HS DQ]],0)</f>
        <v>252</v>
      </c>
      <c r="AA537" s="106">
        <f>IF(CentrepointSourced[[#This Row],[Age]]="16-17",CentrepointSourced[[#This Row],[Presented CS DQ]],0)</f>
        <v>0</v>
      </c>
      <c r="AB537" s="106">
        <f>IF(CentrepointSourced[[#This Row],[Age]]="16-24",CentrepointSourced[[#This Row],[Presented CS DQ]],0)</f>
        <v>0</v>
      </c>
      <c r="AC537" s="106">
        <f>IF(CentrepointSourced[[#This Row],[Age]]="18-24",CentrepointSourced[[#This Row],[Presented CS DQ]],0)</f>
        <v>0</v>
      </c>
      <c r="AD537" s="107">
        <f>IF(CentrepointSourced[[#This Row],[Age]]="16-17",CentrepointSourced[[#This Row],[Assessed HS DQ]],0)</f>
        <v>0</v>
      </c>
      <c r="AE537" s="107">
        <f>IF(CentrepointSourced[[#This Row],[Age]]="16-24",CentrepointSourced[[#This Row],[Assessed HS DQ]],0)</f>
        <v>0</v>
      </c>
      <c r="AF537" s="107">
        <f>IF(CentrepointSourced[[#This Row],[Age]]="18-24",CentrepointSourced[[#This Row],[Assessed HS DQ]],0)</f>
        <v>97</v>
      </c>
      <c r="AG537" s="107">
        <f>IF(CentrepointSourced[[#This Row],[Age]]="16-17",CentrepointSourced[[#This Row],[Assessed CS DQ]],0)</f>
        <v>0</v>
      </c>
      <c r="AH537" s="107">
        <f>IF(CentrepointSourced[[#This Row],[Age]]="16-24",CentrepointSourced[[#This Row],[Assessed CS DQ]],0)</f>
        <v>0</v>
      </c>
      <c r="AI537" s="107">
        <f>IF(CentrepointSourced[[#This Row],[Age]]="18-24",CentrepointSourced[[#This Row],[Assessed CS DQ]],0)</f>
        <v>0</v>
      </c>
    </row>
    <row r="538" spans="1:35" customFormat="1" ht="13.5" customHeight="1">
      <c r="A538" s="45" t="s">
        <v>40</v>
      </c>
      <c r="B538" s="62" t="s">
        <v>78</v>
      </c>
      <c r="C538" s="45" t="s">
        <v>42</v>
      </c>
      <c r="D538" s="62"/>
      <c r="E538" s="67">
        <v>2012</v>
      </c>
      <c r="F538" s="67" t="s">
        <v>25</v>
      </c>
      <c r="G538" s="67">
        <v>18</v>
      </c>
      <c r="H538" s="68">
        <v>18</v>
      </c>
      <c r="I538" s="67">
        <v>2</v>
      </c>
      <c r="J538" s="45"/>
      <c r="K538" s="45"/>
      <c r="L538" s="45"/>
      <c r="M538" s="45"/>
      <c r="N538" s="45"/>
      <c r="O538" s="45"/>
      <c r="P538" s="45"/>
      <c r="Q538" s="41" t="str">
        <f>IF(CentrepointSourced[[#This Row],[Country]]="Northern Ireland","Northern Ireland",IFERROR(VLOOKUP(CentrepointSourced[[#This Row],[Local Authority]],LKP_LANameDQ[],2,FALSE),CentrepointSourced[[#This Row],[Local Authority]]))</f>
        <v>Hyndburn</v>
      </c>
      <c r="R538" s="41" t="str">
        <f>IF(CentrepointSourced[[#This Row],[LA type]]="County","",INDEX(ConsolGeog[lad14cd],MATCH(CentrepointSourced[[#This Row],[Local Authority DQ]],ConsolGeog[la_name],0)))</f>
        <v>E07000120</v>
      </c>
      <c r="S538" s="41" t="str">
        <f>IF(OR(CentrepointSourced[[#This Row],[Country]]="Northern Ireland",CentrepointSourced[[#This Row],[Country]]="Scotland",CentrepointSourced[[#This Row],[Country]]="Wales"),"Local Authority",CentrepointSourced[[#This Row],[LA type]])</f>
        <v>District</v>
      </c>
      <c r="T538" s="41">
        <f>IF(TRIM(CentrepointSourced[[#This Row],[Presented HS]])="",0,IF(CentrepointSourced[[#This Row],[Presented HS]]="&lt;5",2.5,IF(CentrepointSourced[[#This Row],[Presented HS]]="&lt;10",5,VALUE(TRIM(CentrepointSourced[[#This Row],[Presented HS]])))))</f>
        <v>18</v>
      </c>
      <c r="U538" s="41">
        <f>IF(TRIM(CentrepointSourced[[#This Row],[Assessed HS]])="",0,IF(CentrepointSourced[[#This Row],[Assessed HS]]="&lt;5",2.5,IF(CentrepointSourced[[#This Row],[Assessed HS]]="&lt;10",5,VALUE(TRIM(CentrepointSourced[[#This Row],[Assessed HS]])))))</f>
        <v>18</v>
      </c>
      <c r="V538" s="41">
        <f>IF(TRIM(CentrepointSourced[[#This Row],[Presented CS]])="",0,IF(CentrepointSourced[[#This Row],[Presented CS]]="&lt;5",2.5,IF(CentrepointSourced[[#This Row],[Presented CS]]="&lt;10",5,VALUE(TRIM(CentrepointSourced[[#This Row],[Presented CS]])))))</f>
        <v>0</v>
      </c>
      <c r="W538" s="41">
        <f>IF(TRIM(CentrepointSourced[[#This Row],[Assessed CS]])="",0,IF(CentrepointSourced[[#This Row],[Assessed CS]]="&lt;5",2.5,IF(CentrepointSourced[[#This Row],[Assessed CS]]="&lt;10",5,VALUE(TRIM(CentrepointSourced[[#This Row],[Assessed CS]])))))</f>
        <v>0</v>
      </c>
      <c r="X538" s="106">
        <f>IF(CentrepointSourced[[#This Row],[Age]]="16-17",CentrepointSourced[[#This Row],[Presented HS DQ]],0)</f>
        <v>18</v>
      </c>
      <c r="Y538" s="106">
        <f>IF(CentrepointSourced[[#This Row],[Age]]="16-24",CentrepointSourced[[#This Row],[Presented HS DQ]],0)</f>
        <v>0</v>
      </c>
      <c r="Z538" s="106">
        <f>IF(CentrepointSourced[[#This Row],[Age]]="18-24",CentrepointSourced[[#This Row],[Presented HS DQ]],0)</f>
        <v>0</v>
      </c>
      <c r="AA538" s="106">
        <f>IF(CentrepointSourced[[#This Row],[Age]]="16-17",CentrepointSourced[[#This Row],[Presented CS DQ]],0)</f>
        <v>0</v>
      </c>
      <c r="AB538" s="106">
        <f>IF(CentrepointSourced[[#This Row],[Age]]="16-24",CentrepointSourced[[#This Row],[Presented CS DQ]],0)</f>
        <v>0</v>
      </c>
      <c r="AC538" s="106">
        <f>IF(CentrepointSourced[[#This Row],[Age]]="18-24",CentrepointSourced[[#This Row],[Presented CS DQ]],0)</f>
        <v>0</v>
      </c>
      <c r="AD538" s="107">
        <f>IF(CentrepointSourced[[#This Row],[Age]]="16-17",CentrepointSourced[[#This Row],[Assessed HS DQ]],0)</f>
        <v>18</v>
      </c>
      <c r="AE538" s="107">
        <f>IF(CentrepointSourced[[#This Row],[Age]]="16-24",CentrepointSourced[[#This Row],[Assessed HS DQ]],0)</f>
        <v>0</v>
      </c>
      <c r="AF538" s="107">
        <f>IF(CentrepointSourced[[#This Row],[Age]]="18-24",CentrepointSourced[[#This Row],[Assessed HS DQ]],0)</f>
        <v>0</v>
      </c>
      <c r="AG538" s="107">
        <f>IF(CentrepointSourced[[#This Row],[Age]]="16-17",CentrepointSourced[[#This Row],[Assessed CS DQ]],0)</f>
        <v>0</v>
      </c>
      <c r="AH538" s="107">
        <f>IF(CentrepointSourced[[#This Row],[Age]]="16-24",CentrepointSourced[[#This Row],[Assessed CS DQ]],0)</f>
        <v>0</v>
      </c>
      <c r="AI538" s="107">
        <f>IF(CentrepointSourced[[#This Row],[Age]]="18-24",CentrepointSourced[[#This Row],[Assessed CS DQ]],0)</f>
        <v>0</v>
      </c>
    </row>
    <row r="539" spans="1:35" customFormat="1" ht="13.5" customHeight="1">
      <c r="A539" s="45" t="s">
        <v>40</v>
      </c>
      <c r="B539" s="62" t="s">
        <v>78</v>
      </c>
      <c r="C539" s="45" t="s">
        <v>42</v>
      </c>
      <c r="D539" s="62"/>
      <c r="E539" s="67">
        <v>2012</v>
      </c>
      <c r="F539" s="67" t="s">
        <v>26</v>
      </c>
      <c r="G539" s="67">
        <v>11</v>
      </c>
      <c r="H539" s="68">
        <v>11</v>
      </c>
      <c r="I539" s="67">
        <v>5</v>
      </c>
      <c r="J539" s="45"/>
      <c r="K539" s="45"/>
      <c r="L539" s="45"/>
      <c r="M539" s="45"/>
      <c r="N539" s="45"/>
      <c r="O539" s="45"/>
      <c r="P539" s="45"/>
      <c r="Q539" s="41" t="str">
        <f>IF(CentrepointSourced[[#This Row],[Country]]="Northern Ireland","Northern Ireland",IFERROR(VLOOKUP(CentrepointSourced[[#This Row],[Local Authority]],LKP_LANameDQ[],2,FALSE),CentrepointSourced[[#This Row],[Local Authority]]))</f>
        <v>Hyndburn</v>
      </c>
      <c r="R539" s="41" t="str">
        <f>IF(CentrepointSourced[[#This Row],[LA type]]="County","",INDEX(ConsolGeog[lad14cd],MATCH(CentrepointSourced[[#This Row],[Local Authority DQ]],ConsolGeog[la_name],0)))</f>
        <v>E07000120</v>
      </c>
      <c r="S539" s="41" t="str">
        <f>IF(OR(CentrepointSourced[[#This Row],[Country]]="Northern Ireland",CentrepointSourced[[#This Row],[Country]]="Scotland",CentrepointSourced[[#This Row],[Country]]="Wales"),"Local Authority",CentrepointSourced[[#This Row],[LA type]])</f>
        <v>District</v>
      </c>
      <c r="T539" s="41">
        <f>IF(TRIM(CentrepointSourced[[#This Row],[Presented HS]])="",0,IF(CentrepointSourced[[#This Row],[Presented HS]]="&lt;5",2.5,IF(CentrepointSourced[[#This Row],[Presented HS]]="&lt;10",5,VALUE(TRIM(CentrepointSourced[[#This Row],[Presented HS]])))))</f>
        <v>11</v>
      </c>
      <c r="U539" s="41">
        <f>IF(TRIM(CentrepointSourced[[#This Row],[Assessed HS]])="",0,IF(CentrepointSourced[[#This Row],[Assessed HS]]="&lt;5",2.5,IF(CentrepointSourced[[#This Row],[Assessed HS]]="&lt;10",5,VALUE(TRIM(CentrepointSourced[[#This Row],[Assessed HS]])))))</f>
        <v>11</v>
      </c>
      <c r="V539" s="41">
        <f>IF(TRIM(CentrepointSourced[[#This Row],[Presented CS]])="",0,IF(CentrepointSourced[[#This Row],[Presented CS]]="&lt;5",2.5,IF(CentrepointSourced[[#This Row],[Presented CS]]="&lt;10",5,VALUE(TRIM(CentrepointSourced[[#This Row],[Presented CS]])))))</f>
        <v>0</v>
      </c>
      <c r="W539" s="41">
        <f>IF(TRIM(CentrepointSourced[[#This Row],[Assessed CS]])="",0,IF(CentrepointSourced[[#This Row],[Assessed CS]]="&lt;5",2.5,IF(CentrepointSourced[[#This Row],[Assessed CS]]="&lt;10",5,VALUE(TRIM(CentrepointSourced[[#This Row],[Assessed CS]])))))</f>
        <v>0</v>
      </c>
      <c r="X539" s="106">
        <f>IF(CentrepointSourced[[#This Row],[Age]]="16-17",CentrepointSourced[[#This Row],[Presented HS DQ]],0)</f>
        <v>0</v>
      </c>
      <c r="Y539" s="106">
        <f>IF(CentrepointSourced[[#This Row],[Age]]="16-24",CentrepointSourced[[#This Row],[Presented HS DQ]],0)</f>
        <v>0</v>
      </c>
      <c r="Z539" s="106">
        <f>IF(CentrepointSourced[[#This Row],[Age]]="18-24",CentrepointSourced[[#This Row],[Presented HS DQ]],0)</f>
        <v>11</v>
      </c>
      <c r="AA539" s="106">
        <f>IF(CentrepointSourced[[#This Row],[Age]]="16-17",CentrepointSourced[[#This Row],[Presented CS DQ]],0)</f>
        <v>0</v>
      </c>
      <c r="AB539" s="106">
        <f>IF(CentrepointSourced[[#This Row],[Age]]="16-24",CentrepointSourced[[#This Row],[Presented CS DQ]],0)</f>
        <v>0</v>
      </c>
      <c r="AC539" s="106">
        <f>IF(CentrepointSourced[[#This Row],[Age]]="18-24",CentrepointSourced[[#This Row],[Presented CS DQ]],0)</f>
        <v>0</v>
      </c>
      <c r="AD539" s="107">
        <f>IF(CentrepointSourced[[#This Row],[Age]]="16-17",CentrepointSourced[[#This Row],[Assessed HS DQ]],0)</f>
        <v>0</v>
      </c>
      <c r="AE539" s="107">
        <f>IF(CentrepointSourced[[#This Row],[Age]]="16-24",CentrepointSourced[[#This Row],[Assessed HS DQ]],0)</f>
        <v>0</v>
      </c>
      <c r="AF539" s="107">
        <f>IF(CentrepointSourced[[#This Row],[Age]]="18-24",CentrepointSourced[[#This Row],[Assessed HS DQ]],0)</f>
        <v>11</v>
      </c>
      <c r="AG539" s="107">
        <f>IF(CentrepointSourced[[#This Row],[Age]]="16-17",CentrepointSourced[[#This Row],[Assessed CS DQ]],0)</f>
        <v>0</v>
      </c>
      <c r="AH539" s="107">
        <f>IF(CentrepointSourced[[#This Row],[Age]]="16-24",CentrepointSourced[[#This Row],[Assessed CS DQ]],0)</f>
        <v>0</v>
      </c>
      <c r="AI539" s="107">
        <f>IF(CentrepointSourced[[#This Row],[Age]]="18-24",CentrepointSourced[[#This Row],[Assessed CS DQ]],0)</f>
        <v>0</v>
      </c>
    </row>
    <row r="540" spans="1:35" customFormat="1" ht="13.5" customHeight="1">
      <c r="A540" s="45" t="s">
        <v>40</v>
      </c>
      <c r="B540" s="62" t="s">
        <v>78</v>
      </c>
      <c r="C540" s="45" t="s">
        <v>42</v>
      </c>
      <c r="D540" s="62"/>
      <c r="E540" s="67">
        <v>2013</v>
      </c>
      <c r="F540" s="67" t="s">
        <v>25</v>
      </c>
      <c r="G540" s="67">
        <v>3</v>
      </c>
      <c r="H540" s="68">
        <v>3</v>
      </c>
      <c r="I540" s="67">
        <v>0</v>
      </c>
      <c r="J540" s="45"/>
      <c r="K540" s="45"/>
      <c r="L540" s="45"/>
      <c r="M540" s="45"/>
      <c r="N540" s="45"/>
      <c r="O540" s="45"/>
      <c r="P540" s="45"/>
      <c r="Q540" s="41" t="str">
        <f>IF(CentrepointSourced[[#This Row],[Country]]="Northern Ireland","Northern Ireland",IFERROR(VLOOKUP(CentrepointSourced[[#This Row],[Local Authority]],LKP_LANameDQ[],2,FALSE),CentrepointSourced[[#This Row],[Local Authority]]))</f>
        <v>Hyndburn</v>
      </c>
      <c r="R540" s="41" t="str">
        <f>IF(CentrepointSourced[[#This Row],[LA type]]="County","",INDEX(ConsolGeog[lad14cd],MATCH(CentrepointSourced[[#This Row],[Local Authority DQ]],ConsolGeog[la_name],0)))</f>
        <v>E07000120</v>
      </c>
      <c r="S540" s="41" t="str">
        <f>IF(OR(CentrepointSourced[[#This Row],[Country]]="Northern Ireland",CentrepointSourced[[#This Row],[Country]]="Scotland",CentrepointSourced[[#This Row],[Country]]="Wales"),"Local Authority",CentrepointSourced[[#This Row],[LA type]])</f>
        <v>District</v>
      </c>
      <c r="T540" s="41">
        <f>IF(TRIM(CentrepointSourced[[#This Row],[Presented HS]])="",0,IF(CentrepointSourced[[#This Row],[Presented HS]]="&lt;5",2.5,IF(CentrepointSourced[[#This Row],[Presented HS]]="&lt;10",5,VALUE(TRIM(CentrepointSourced[[#This Row],[Presented HS]])))))</f>
        <v>3</v>
      </c>
      <c r="U540" s="41">
        <f>IF(TRIM(CentrepointSourced[[#This Row],[Assessed HS]])="",0,IF(CentrepointSourced[[#This Row],[Assessed HS]]="&lt;5",2.5,IF(CentrepointSourced[[#This Row],[Assessed HS]]="&lt;10",5,VALUE(TRIM(CentrepointSourced[[#This Row],[Assessed HS]])))))</f>
        <v>3</v>
      </c>
      <c r="V540" s="41">
        <f>IF(TRIM(CentrepointSourced[[#This Row],[Presented CS]])="",0,IF(CentrepointSourced[[#This Row],[Presented CS]]="&lt;5",2.5,IF(CentrepointSourced[[#This Row],[Presented CS]]="&lt;10",5,VALUE(TRIM(CentrepointSourced[[#This Row],[Presented CS]])))))</f>
        <v>0</v>
      </c>
      <c r="W540" s="41">
        <f>IF(TRIM(CentrepointSourced[[#This Row],[Assessed CS]])="",0,IF(CentrepointSourced[[#This Row],[Assessed CS]]="&lt;5",2.5,IF(CentrepointSourced[[#This Row],[Assessed CS]]="&lt;10",5,VALUE(TRIM(CentrepointSourced[[#This Row],[Assessed CS]])))))</f>
        <v>0</v>
      </c>
      <c r="X540" s="106">
        <f>IF(CentrepointSourced[[#This Row],[Age]]="16-17",CentrepointSourced[[#This Row],[Presented HS DQ]],0)</f>
        <v>3</v>
      </c>
      <c r="Y540" s="106">
        <f>IF(CentrepointSourced[[#This Row],[Age]]="16-24",CentrepointSourced[[#This Row],[Presented HS DQ]],0)</f>
        <v>0</v>
      </c>
      <c r="Z540" s="106">
        <f>IF(CentrepointSourced[[#This Row],[Age]]="18-24",CentrepointSourced[[#This Row],[Presented HS DQ]],0)</f>
        <v>0</v>
      </c>
      <c r="AA540" s="106">
        <f>IF(CentrepointSourced[[#This Row],[Age]]="16-17",CentrepointSourced[[#This Row],[Presented CS DQ]],0)</f>
        <v>0</v>
      </c>
      <c r="AB540" s="106">
        <f>IF(CentrepointSourced[[#This Row],[Age]]="16-24",CentrepointSourced[[#This Row],[Presented CS DQ]],0)</f>
        <v>0</v>
      </c>
      <c r="AC540" s="106">
        <f>IF(CentrepointSourced[[#This Row],[Age]]="18-24",CentrepointSourced[[#This Row],[Presented CS DQ]],0)</f>
        <v>0</v>
      </c>
      <c r="AD540" s="107">
        <f>IF(CentrepointSourced[[#This Row],[Age]]="16-17",CentrepointSourced[[#This Row],[Assessed HS DQ]],0)</f>
        <v>3</v>
      </c>
      <c r="AE540" s="107">
        <f>IF(CentrepointSourced[[#This Row],[Age]]="16-24",CentrepointSourced[[#This Row],[Assessed HS DQ]],0)</f>
        <v>0</v>
      </c>
      <c r="AF540" s="107">
        <f>IF(CentrepointSourced[[#This Row],[Age]]="18-24",CentrepointSourced[[#This Row],[Assessed HS DQ]],0)</f>
        <v>0</v>
      </c>
      <c r="AG540" s="107">
        <f>IF(CentrepointSourced[[#This Row],[Age]]="16-17",CentrepointSourced[[#This Row],[Assessed CS DQ]],0)</f>
        <v>0</v>
      </c>
      <c r="AH540" s="107">
        <f>IF(CentrepointSourced[[#This Row],[Age]]="16-24",CentrepointSourced[[#This Row],[Assessed CS DQ]],0)</f>
        <v>0</v>
      </c>
      <c r="AI540" s="107">
        <f>IF(CentrepointSourced[[#This Row],[Age]]="18-24",CentrepointSourced[[#This Row],[Assessed CS DQ]],0)</f>
        <v>0</v>
      </c>
    </row>
    <row r="541" spans="1:35" customFormat="1" ht="13.5" customHeight="1">
      <c r="A541" s="45" t="s">
        <v>40</v>
      </c>
      <c r="B541" s="62" t="s">
        <v>78</v>
      </c>
      <c r="C541" s="45" t="s">
        <v>42</v>
      </c>
      <c r="D541" s="62"/>
      <c r="E541" s="67">
        <v>2013</v>
      </c>
      <c r="F541" s="67" t="s">
        <v>26</v>
      </c>
      <c r="G541" s="67">
        <v>15</v>
      </c>
      <c r="H541" s="68">
        <v>15</v>
      </c>
      <c r="I541" s="67">
        <v>0</v>
      </c>
      <c r="J541" s="45"/>
      <c r="K541" s="45"/>
      <c r="L541" s="45"/>
      <c r="M541" s="45"/>
      <c r="N541" s="45"/>
      <c r="O541" s="45"/>
      <c r="P541" s="45"/>
      <c r="Q541" s="41" t="str">
        <f>IF(CentrepointSourced[[#This Row],[Country]]="Northern Ireland","Northern Ireland",IFERROR(VLOOKUP(CentrepointSourced[[#This Row],[Local Authority]],LKP_LANameDQ[],2,FALSE),CentrepointSourced[[#This Row],[Local Authority]]))</f>
        <v>Hyndburn</v>
      </c>
      <c r="R541" s="41" t="str">
        <f>IF(CentrepointSourced[[#This Row],[LA type]]="County","",INDEX(ConsolGeog[lad14cd],MATCH(CentrepointSourced[[#This Row],[Local Authority DQ]],ConsolGeog[la_name],0)))</f>
        <v>E07000120</v>
      </c>
      <c r="S541" s="41" t="str">
        <f>IF(OR(CentrepointSourced[[#This Row],[Country]]="Northern Ireland",CentrepointSourced[[#This Row],[Country]]="Scotland",CentrepointSourced[[#This Row],[Country]]="Wales"),"Local Authority",CentrepointSourced[[#This Row],[LA type]])</f>
        <v>District</v>
      </c>
      <c r="T541" s="41">
        <f>IF(TRIM(CentrepointSourced[[#This Row],[Presented HS]])="",0,IF(CentrepointSourced[[#This Row],[Presented HS]]="&lt;5",2.5,IF(CentrepointSourced[[#This Row],[Presented HS]]="&lt;10",5,VALUE(TRIM(CentrepointSourced[[#This Row],[Presented HS]])))))</f>
        <v>15</v>
      </c>
      <c r="U541" s="41">
        <f>IF(TRIM(CentrepointSourced[[#This Row],[Assessed HS]])="",0,IF(CentrepointSourced[[#This Row],[Assessed HS]]="&lt;5",2.5,IF(CentrepointSourced[[#This Row],[Assessed HS]]="&lt;10",5,VALUE(TRIM(CentrepointSourced[[#This Row],[Assessed HS]])))))</f>
        <v>15</v>
      </c>
      <c r="V541" s="41">
        <f>IF(TRIM(CentrepointSourced[[#This Row],[Presented CS]])="",0,IF(CentrepointSourced[[#This Row],[Presented CS]]="&lt;5",2.5,IF(CentrepointSourced[[#This Row],[Presented CS]]="&lt;10",5,VALUE(TRIM(CentrepointSourced[[#This Row],[Presented CS]])))))</f>
        <v>0</v>
      </c>
      <c r="W541" s="41">
        <f>IF(TRIM(CentrepointSourced[[#This Row],[Assessed CS]])="",0,IF(CentrepointSourced[[#This Row],[Assessed CS]]="&lt;5",2.5,IF(CentrepointSourced[[#This Row],[Assessed CS]]="&lt;10",5,VALUE(TRIM(CentrepointSourced[[#This Row],[Assessed CS]])))))</f>
        <v>0</v>
      </c>
      <c r="X541" s="106">
        <f>IF(CentrepointSourced[[#This Row],[Age]]="16-17",CentrepointSourced[[#This Row],[Presented HS DQ]],0)</f>
        <v>0</v>
      </c>
      <c r="Y541" s="106">
        <f>IF(CentrepointSourced[[#This Row],[Age]]="16-24",CentrepointSourced[[#This Row],[Presented HS DQ]],0)</f>
        <v>0</v>
      </c>
      <c r="Z541" s="106">
        <f>IF(CentrepointSourced[[#This Row],[Age]]="18-24",CentrepointSourced[[#This Row],[Presented HS DQ]],0)</f>
        <v>15</v>
      </c>
      <c r="AA541" s="106">
        <f>IF(CentrepointSourced[[#This Row],[Age]]="16-17",CentrepointSourced[[#This Row],[Presented CS DQ]],0)</f>
        <v>0</v>
      </c>
      <c r="AB541" s="106">
        <f>IF(CentrepointSourced[[#This Row],[Age]]="16-24",CentrepointSourced[[#This Row],[Presented CS DQ]],0)</f>
        <v>0</v>
      </c>
      <c r="AC541" s="106">
        <f>IF(CentrepointSourced[[#This Row],[Age]]="18-24",CentrepointSourced[[#This Row],[Presented CS DQ]],0)</f>
        <v>0</v>
      </c>
      <c r="AD541" s="107">
        <f>IF(CentrepointSourced[[#This Row],[Age]]="16-17",CentrepointSourced[[#This Row],[Assessed HS DQ]],0)</f>
        <v>0</v>
      </c>
      <c r="AE541" s="107">
        <f>IF(CentrepointSourced[[#This Row],[Age]]="16-24",CentrepointSourced[[#This Row],[Assessed HS DQ]],0)</f>
        <v>0</v>
      </c>
      <c r="AF541" s="107">
        <f>IF(CentrepointSourced[[#This Row],[Age]]="18-24",CentrepointSourced[[#This Row],[Assessed HS DQ]],0)</f>
        <v>15</v>
      </c>
      <c r="AG541" s="107">
        <f>IF(CentrepointSourced[[#This Row],[Age]]="16-17",CentrepointSourced[[#This Row],[Assessed CS DQ]],0)</f>
        <v>0</v>
      </c>
      <c r="AH541" s="107">
        <f>IF(CentrepointSourced[[#This Row],[Age]]="16-24",CentrepointSourced[[#This Row],[Assessed CS DQ]],0)</f>
        <v>0</v>
      </c>
      <c r="AI541" s="107">
        <f>IF(CentrepointSourced[[#This Row],[Age]]="18-24",CentrepointSourced[[#This Row],[Assessed CS DQ]],0)</f>
        <v>0</v>
      </c>
    </row>
    <row r="542" spans="1:35" customFormat="1" ht="13.5" customHeight="1">
      <c r="A542" s="45" t="s">
        <v>40</v>
      </c>
      <c r="B542" s="62" t="s">
        <v>78</v>
      </c>
      <c r="C542" s="45" t="s">
        <v>42</v>
      </c>
      <c r="D542" s="62"/>
      <c r="E542" s="67">
        <v>2014</v>
      </c>
      <c r="F542" s="67" t="s">
        <v>25</v>
      </c>
      <c r="G542" s="67">
        <v>5</v>
      </c>
      <c r="H542" s="68">
        <v>5</v>
      </c>
      <c r="I542" s="67">
        <v>0</v>
      </c>
      <c r="J542" s="45"/>
      <c r="K542" s="45"/>
      <c r="L542" s="45"/>
      <c r="M542" s="45"/>
      <c r="N542" s="45"/>
      <c r="O542" s="45"/>
      <c r="P542" s="45"/>
      <c r="Q542" s="41" t="str">
        <f>IF(CentrepointSourced[[#This Row],[Country]]="Northern Ireland","Northern Ireland",IFERROR(VLOOKUP(CentrepointSourced[[#This Row],[Local Authority]],LKP_LANameDQ[],2,FALSE),CentrepointSourced[[#This Row],[Local Authority]]))</f>
        <v>Hyndburn</v>
      </c>
      <c r="R542" s="41" t="str">
        <f>IF(CentrepointSourced[[#This Row],[LA type]]="County","",INDEX(ConsolGeog[lad14cd],MATCH(CentrepointSourced[[#This Row],[Local Authority DQ]],ConsolGeog[la_name],0)))</f>
        <v>E07000120</v>
      </c>
      <c r="S542" s="41" t="str">
        <f>IF(OR(CentrepointSourced[[#This Row],[Country]]="Northern Ireland",CentrepointSourced[[#This Row],[Country]]="Scotland",CentrepointSourced[[#This Row],[Country]]="Wales"),"Local Authority",CentrepointSourced[[#This Row],[LA type]])</f>
        <v>District</v>
      </c>
      <c r="T542" s="41">
        <f>IF(TRIM(CentrepointSourced[[#This Row],[Presented HS]])="",0,IF(CentrepointSourced[[#This Row],[Presented HS]]="&lt;5",2.5,IF(CentrepointSourced[[#This Row],[Presented HS]]="&lt;10",5,VALUE(TRIM(CentrepointSourced[[#This Row],[Presented HS]])))))</f>
        <v>5</v>
      </c>
      <c r="U542" s="41">
        <f>IF(TRIM(CentrepointSourced[[#This Row],[Assessed HS]])="",0,IF(CentrepointSourced[[#This Row],[Assessed HS]]="&lt;5",2.5,IF(CentrepointSourced[[#This Row],[Assessed HS]]="&lt;10",5,VALUE(TRIM(CentrepointSourced[[#This Row],[Assessed HS]])))))</f>
        <v>5</v>
      </c>
      <c r="V542" s="41">
        <f>IF(TRIM(CentrepointSourced[[#This Row],[Presented CS]])="",0,IF(CentrepointSourced[[#This Row],[Presented CS]]="&lt;5",2.5,IF(CentrepointSourced[[#This Row],[Presented CS]]="&lt;10",5,VALUE(TRIM(CentrepointSourced[[#This Row],[Presented CS]])))))</f>
        <v>0</v>
      </c>
      <c r="W542" s="41">
        <f>IF(TRIM(CentrepointSourced[[#This Row],[Assessed CS]])="",0,IF(CentrepointSourced[[#This Row],[Assessed CS]]="&lt;5",2.5,IF(CentrepointSourced[[#This Row],[Assessed CS]]="&lt;10",5,VALUE(TRIM(CentrepointSourced[[#This Row],[Assessed CS]])))))</f>
        <v>0</v>
      </c>
      <c r="X542" s="106">
        <f>IF(CentrepointSourced[[#This Row],[Age]]="16-17",CentrepointSourced[[#This Row],[Presented HS DQ]],0)</f>
        <v>5</v>
      </c>
      <c r="Y542" s="106">
        <f>IF(CentrepointSourced[[#This Row],[Age]]="16-24",CentrepointSourced[[#This Row],[Presented HS DQ]],0)</f>
        <v>0</v>
      </c>
      <c r="Z542" s="106">
        <f>IF(CentrepointSourced[[#This Row],[Age]]="18-24",CentrepointSourced[[#This Row],[Presented HS DQ]],0)</f>
        <v>0</v>
      </c>
      <c r="AA542" s="106">
        <f>IF(CentrepointSourced[[#This Row],[Age]]="16-17",CentrepointSourced[[#This Row],[Presented CS DQ]],0)</f>
        <v>0</v>
      </c>
      <c r="AB542" s="106">
        <f>IF(CentrepointSourced[[#This Row],[Age]]="16-24",CentrepointSourced[[#This Row],[Presented CS DQ]],0)</f>
        <v>0</v>
      </c>
      <c r="AC542" s="106">
        <f>IF(CentrepointSourced[[#This Row],[Age]]="18-24",CentrepointSourced[[#This Row],[Presented CS DQ]],0)</f>
        <v>0</v>
      </c>
      <c r="AD542" s="107">
        <f>IF(CentrepointSourced[[#This Row],[Age]]="16-17",CentrepointSourced[[#This Row],[Assessed HS DQ]],0)</f>
        <v>5</v>
      </c>
      <c r="AE542" s="107">
        <f>IF(CentrepointSourced[[#This Row],[Age]]="16-24",CentrepointSourced[[#This Row],[Assessed HS DQ]],0)</f>
        <v>0</v>
      </c>
      <c r="AF542" s="107">
        <f>IF(CentrepointSourced[[#This Row],[Age]]="18-24",CentrepointSourced[[#This Row],[Assessed HS DQ]],0)</f>
        <v>0</v>
      </c>
      <c r="AG542" s="107">
        <f>IF(CentrepointSourced[[#This Row],[Age]]="16-17",CentrepointSourced[[#This Row],[Assessed CS DQ]],0)</f>
        <v>0</v>
      </c>
      <c r="AH542" s="107">
        <f>IF(CentrepointSourced[[#This Row],[Age]]="16-24",CentrepointSourced[[#This Row],[Assessed CS DQ]],0)</f>
        <v>0</v>
      </c>
      <c r="AI542" s="107">
        <f>IF(CentrepointSourced[[#This Row],[Age]]="18-24",CentrepointSourced[[#This Row],[Assessed CS DQ]],0)</f>
        <v>0</v>
      </c>
    </row>
    <row r="543" spans="1:35" customFormat="1" ht="13.5" customHeight="1">
      <c r="A543" s="45" t="s">
        <v>40</v>
      </c>
      <c r="B543" s="62" t="s">
        <v>78</v>
      </c>
      <c r="C543" s="45" t="s">
        <v>42</v>
      </c>
      <c r="D543" s="62"/>
      <c r="E543" s="67">
        <v>2014</v>
      </c>
      <c r="F543" s="67" t="s">
        <v>26</v>
      </c>
      <c r="G543" s="67">
        <v>7</v>
      </c>
      <c r="H543" s="68">
        <v>7</v>
      </c>
      <c r="I543" s="67">
        <v>0</v>
      </c>
      <c r="J543" s="45"/>
      <c r="K543" s="45"/>
      <c r="L543" s="45"/>
      <c r="M543" s="45"/>
      <c r="N543" s="45"/>
      <c r="O543" s="45"/>
      <c r="P543" s="45"/>
      <c r="Q543" s="41" t="str">
        <f>IF(CentrepointSourced[[#This Row],[Country]]="Northern Ireland","Northern Ireland",IFERROR(VLOOKUP(CentrepointSourced[[#This Row],[Local Authority]],LKP_LANameDQ[],2,FALSE),CentrepointSourced[[#This Row],[Local Authority]]))</f>
        <v>Hyndburn</v>
      </c>
      <c r="R543" s="41" t="str">
        <f>IF(CentrepointSourced[[#This Row],[LA type]]="County","",INDEX(ConsolGeog[lad14cd],MATCH(CentrepointSourced[[#This Row],[Local Authority DQ]],ConsolGeog[la_name],0)))</f>
        <v>E07000120</v>
      </c>
      <c r="S543" s="41" t="str">
        <f>IF(OR(CentrepointSourced[[#This Row],[Country]]="Northern Ireland",CentrepointSourced[[#This Row],[Country]]="Scotland",CentrepointSourced[[#This Row],[Country]]="Wales"),"Local Authority",CentrepointSourced[[#This Row],[LA type]])</f>
        <v>District</v>
      </c>
      <c r="T543" s="41">
        <f>IF(TRIM(CentrepointSourced[[#This Row],[Presented HS]])="",0,IF(CentrepointSourced[[#This Row],[Presented HS]]="&lt;5",2.5,IF(CentrepointSourced[[#This Row],[Presented HS]]="&lt;10",5,VALUE(TRIM(CentrepointSourced[[#This Row],[Presented HS]])))))</f>
        <v>7</v>
      </c>
      <c r="U543" s="41">
        <f>IF(TRIM(CentrepointSourced[[#This Row],[Assessed HS]])="",0,IF(CentrepointSourced[[#This Row],[Assessed HS]]="&lt;5",2.5,IF(CentrepointSourced[[#This Row],[Assessed HS]]="&lt;10",5,VALUE(TRIM(CentrepointSourced[[#This Row],[Assessed HS]])))))</f>
        <v>7</v>
      </c>
      <c r="V543" s="41">
        <f>IF(TRIM(CentrepointSourced[[#This Row],[Presented CS]])="",0,IF(CentrepointSourced[[#This Row],[Presented CS]]="&lt;5",2.5,IF(CentrepointSourced[[#This Row],[Presented CS]]="&lt;10",5,VALUE(TRIM(CentrepointSourced[[#This Row],[Presented CS]])))))</f>
        <v>0</v>
      </c>
      <c r="W543" s="41">
        <f>IF(TRIM(CentrepointSourced[[#This Row],[Assessed CS]])="",0,IF(CentrepointSourced[[#This Row],[Assessed CS]]="&lt;5",2.5,IF(CentrepointSourced[[#This Row],[Assessed CS]]="&lt;10",5,VALUE(TRIM(CentrepointSourced[[#This Row],[Assessed CS]])))))</f>
        <v>0</v>
      </c>
      <c r="X543" s="106">
        <f>IF(CentrepointSourced[[#This Row],[Age]]="16-17",CentrepointSourced[[#This Row],[Presented HS DQ]],0)</f>
        <v>0</v>
      </c>
      <c r="Y543" s="106">
        <f>IF(CentrepointSourced[[#This Row],[Age]]="16-24",CentrepointSourced[[#This Row],[Presented HS DQ]],0)</f>
        <v>0</v>
      </c>
      <c r="Z543" s="106">
        <f>IF(CentrepointSourced[[#This Row],[Age]]="18-24",CentrepointSourced[[#This Row],[Presented HS DQ]],0)</f>
        <v>7</v>
      </c>
      <c r="AA543" s="106">
        <f>IF(CentrepointSourced[[#This Row],[Age]]="16-17",CentrepointSourced[[#This Row],[Presented CS DQ]],0)</f>
        <v>0</v>
      </c>
      <c r="AB543" s="106">
        <f>IF(CentrepointSourced[[#This Row],[Age]]="16-24",CentrepointSourced[[#This Row],[Presented CS DQ]],0)</f>
        <v>0</v>
      </c>
      <c r="AC543" s="106">
        <f>IF(CentrepointSourced[[#This Row],[Age]]="18-24",CentrepointSourced[[#This Row],[Presented CS DQ]],0)</f>
        <v>0</v>
      </c>
      <c r="AD543" s="107">
        <f>IF(CentrepointSourced[[#This Row],[Age]]="16-17",CentrepointSourced[[#This Row],[Assessed HS DQ]],0)</f>
        <v>0</v>
      </c>
      <c r="AE543" s="107">
        <f>IF(CentrepointSourced[[#This Row],[Age]]="16-24",CentrepointSourced[[#This Row],[Assessed HS DQ]],0)</f>
        <v>0</v>
      </c>
      <c r="AF543" s="107">
        <f>IF(CentrepointSourced[[#This Row],[Age]]="18-24",CentrepointSourced[[#This Row],[Assessed HS DQ]],0)</f>
        <v>7</v>
      </c>
      <c r="AG543" s="107">
        <f>IF(CentrepointSourced[[#This Row],[Age]]="16-17",CentrepointSourced[[#This Row],[Assessed CS DQ]],0)</f>
        <v>0</v>
      </c>
      <c r="AH543" s="107">
        <f>IF(CentrepointSourced[[#This Row],[Age]]="16-24",CentrepointSourced[[#This Row],[Assessed CS DQ]],0)</f>
        <v>0</v>
      </c>
      <c r="AI543" s="107">
        <f>IF(CentrepointSourced[[#This Row],[Age]]="18-24",CentrepointSourced[[#This Row],[Assessed CS DQ]],0)</f>
        <v>0</v>
      </c>
    </row>
    <row r="544" spans="1:35" customFormat="1" ht="13.5" customHeight="1">
      <c r="A544" s="45" t="s">
        <v>40</v>
      </c>
      <c r="B544" s="62" t="s">
        <v>80</v>
      </c>
      <c r="C544" s="45" t="s">
        <v>42</v>
      </c>
      <c r="D544" s="62"/>
      <c r="E544" s="67">
        <v>2012</v>
      </c>
      <c r="F544" s="67" t="s">
        <v>25</v>
      </c>
      <c r="G544" s="67">
        <v>44</v>
      </c>
      <c r="H544" s="68">
        <v>2</v>
      </c>
      <c r="I544" s="67">
        <v>2</v>
      </c>
      <c r="J544" s="45"/>
      <c r="K544" s="45"/>
      <c r="L544" s="45"/>
      <c r="M544" s="45"/>
      <c r="N544" s="45"/>
      <c r="O544" s="45"/>
      <c r="P544" s="45"/>
      <c r="Q544" s="41" t="str">
        <f>IF(CentrepointSourced[[#This Row],[Country]]="Northern Ireland","Northern Ireland",IFERROR(VLOOKUP(CentrepointSourced[[#This Row],[Local Authority]],LKP_LANameDQ[],2,FALSE),CentrepointSourced[[#This Row],[Local Authority]]))</f>
        <v>Isle of Wight</v>
      </c>
      <c r="R544" s="41" t="str">
        <f>IF(CentrepointSourced[[#This Row],[LA type]]="County","",INDEX(ConsolGeog[lad14cd],MATCH(CentrepointSourced[[#This Row],[Local Authority DQ]],ConsolGeog[la_name],0)))</f>
        <v>E06000046</v>
      </c>
      <c r="S544" s="41" t="str">
        <f>IF(OR(CentrepointSourced[[#This Row],[Country]]="Northern Ireland",CentrepointSourced[[#This Row],[Country]]="Scotland",CentrepointSourced[[#This Row],[Country]]="Wales"),"Local Authority",CentrepointSourced[[#This Row],[LA type]])</f>
        <v>District</v>
      </c>
      <c r="T544" s="41">
        <f>IF(TRIM(CentrepointSourced[[#This Row],[Presented HS]])="",0,IF(CentrepointSourced[[#This Row],[Presented HS]]="&lt;5",2.5,IF(CentrepointSourced[[#This Row],[Presented HS]]="&lt;10",5,VALUE(TRIM(CentrepointSourced[[#This Row],[Presented HS]])))))</f>
        <v>44</v>
      </c>
      <c r="U544" s="41">
        <f>IF(TRIM(CentrepointSourced[[#This Row],[Assessed HS]])="",0,IF(CentrepointSourced[[#This Row],[Assessed HS]]="&lt;5",2.5,IF(CentrepointSourced[[#This Row],[Assessed HS]]="&lt;10",5,VALUE(TRIM(CentrepointSourced[[#This Row],[Assessed HS]])))))</f>
        <v>2</v>
      </c>
      <c r="V544" s="41">
        <f>IF(TRIM(CentrepointSourced[[#This Row],[Presented CS]])="",0,IF(CentrepointSourced[[#This Row],[Presented CS]]="&lt;5",2.5,IF(CentrepointSourced[[#This Row],[Presented CS]]="&lt;10",5,VALUE(TRIM(CentrepointSourced[[#This Row],[Presented CS]])))))</f>
        <v>0</v>
      </c>
      <c r="W544" s="41">
        <f>IF(TRIM(CentrepointSourced[[#This Row],[Assessed CS]])="",0,IF(CentrepointSourced[[#This Row],[Assessed CS]]="&lt;5",2.5,IF(CentrepointSourced[[#This Row],[Assessed CS]]="&lt;10",5,VALUE(TRIM(CentrepointSourced[[#This Row],[Assessed CS]])))))</f>
        <v>0</v>
      </c>
      <c r="X544" s="106">
        <f>IF(CentrepointSourced[[#This Row],[Age]]="16-17",CentrepointSourced[[#This Row],[Presented HS DQ]],0)</f>
        <v>44</v>
      </c>
      <c r="Y544" s="106">
        <f>IF(CentrepointSourced[[#This Row],[Age]]="16-24",CentrepointSourced[[#This Row],[Presented HS DQ]],0)</f>
        <v>0</v>
      </c>
      <c r="Z544" s="106">
        <f>IF(CentrepointSourced[[#This Row],[Age]]="18-24",CentrepointSourced[[#This Row],[Presented HS DQ]],0)</f>
        <v>0</v>
      </c>
      <c r="AA544" s="106">
        <f>IF(CentrepointSourced[[#This Row],[Age]]="16-17",CentrepointSourced[[#This Row],[Presented CS DQ]],0)</f>
        <v>0</v>
      </c>
      <c r="AB544" s="106">
        <f>IF(CentrepointSourced[[#This Row],[Age]]="16-24",CentrepointSourced[[#This Row],[Presented CS DQ]],0)</f>
        <v>0</v>
      </c>
      <c r="AC544" s="106">
        <f>IF(CentrepointSourced[[#This Row],[Age]]="18-24",CentrepointSourced[[#This Row],[Presented CS DQ]],0)</f>
        <v>0</v>
      </c>
      <c r="AD544" s="107">
        <f>IF(CentrepointSourced[[#This Row],[Age]]="16-17",CentrepointSourced[[#This Row],[Assessed HS DQ]],0)</f>
        <v>2</v>
      </c>
      <c r="AE544" s="107">
        <f>IF(CentrepointSourced[[#This Row],[Age]]="16-24",CentrepointSourced[[#This Row],[Assessed HS DQ]],0)</f>
        <v>0</v>
      </c>
      <c r="AF544" s="107">
        <f>IF(CentrepointSourced[[#This Row],[Age]]="18-24",CentrepointSourced[[#This Row],[Assessed HS DQ]],0)</f>
        <v>0</v>
      </c>
      <c r="AG544" s="107">
        <f>IF(CentrepointSourced[[#This Row],[Age]]="16-17",CentrepointSourced[[#This Row],[Assessed CS DQ]],0)</f>
        <v>0</v>
      </c>
      <c r="AH544" s="107">
        <f>IF(CentrepointSourced[[#This Row],[Age]]="16-24",CentrepointSourced[[#This Row],[Assessed CS DQ]],0)</f>
        <v>0</v>
      </c>
      <c r="AI544" s="107">
        <f>IF(CentrepointSourced[[#This Row],[Age]]="18-24",CentrepointSourced[[#This Row],[Assessed CS DQ]],0)</f>
        <v>0</v>
      </c>
    </row>
    <row r="545" spans="1:35" customFormat="1" ht="13.5" customHeight="1">
      <c r="A545" s="45" t="s">
        <v>40</v>
      </c>
      <c r="B545" s="62" t="s">
        <v>80</v>
      </c>
      <c r="C545" s="45" t="s">
        <v>42</v>
      </c>
      <c r="D545" s="62"/>
      <c r="E545" s="67">
        <v>2012</v>
      </c>
      <c r="F545" s="67" t="s">
        <v>26</v>
      </c>
      <c r="G545" s="67">
        <v>810</v>
      </c>
      <c r="H545" s="68">
        <v>61</v>
      </c>
      <c r="I545" s="67">
        <v>29</v>
      </c>
      <c r="J545" s="45"/>
      <c r="K545" s="45"/>
      <c r="L545" s="45"/>
      <c r="M545" s="45"/>
      <c r="N545" s="45"/>
      <c r="O545" s="45"/>
      <c r="P545" s="45"/>
      <c r="Q545" s="41" t="str">
        <f>IF(CentrepointSourced[[#This Row],[Country]]="Northern Ireland","Northern Ireland",IFERROR(VLOOKUP(CentrepointSourced[[#This Row],[Local Authority]],LKP_LANameDQ[],2,FALSE),CentrepointSourced[[#This Row],[Local Authority]]))</f>
        <v>Isle of Wight</v>
      </c>
      <c r="R545" s="41" t="str">
        <f>IF(CentrepointSourced[[#This Row],[LA type]]="County","",INDEX(ConsolGeog[lad14cd],MATCH(CentrepointSourced[[#This Row],[Local Authority DQ]],ConsolGeog[la_name],0)))</f>
        <v>E06000046</v>
      </c>
      <c r="S545" s="41" t="str">
        <f>IF(OR(CentrepointSourced[[#This Row],[Country]]="Northern Ireland",CentrepointSourced[[#This Row],[Country]]="Scotland",CentrepointSourced[[#This Row],[Country]]="Wales"),"Local Authority",CentrepointSourced[[#This Row],[LA type]])</f>
        <v>District</v>
      </c>
      <c r="T545" s="41">
        <f>IF(TRIM(CentrepointSourced[[#This Row],[Presented HS]])="",0,IF(CentrepointSourced[[#This Row],[Presented HS]]="&lt;5",2.5,IF(CentrepointSourced[[#This Row],[Presented HS]]="&lt;10",5,VALUE(TRIM(CentrepointSourced[[#This Row],[Presented HS]])))))</f>
        <v>810</v>
      </c>
      <c r="U545" s="41">
        <f>IF(TRIM(CentrepointSourced[[#This Row],[Assessed HS]])="",0,IF(CentrepointSourced[[#This Row],[Assessed HS]]="&lt;5",2.5,IF(CentrepointSourced[[#This Row],[Assessed HS]]="&lt;10",5,VALUE(TRIM(CentrepointSourced[[#This Row],[Assessed HS]])))))</f>
        <v>61</v>
      </c>
      <c r="V545" s="41">
        <f>IF(TRIM(CentrepointSourced[[#This Row],[Presented CS]])="",0,IF(CentrepointSourced[[#This Row],[Presented CS]]="&lt;5",2.5,IF(CentrepointSourced[[#This Row],[Presented CS]]="&lt;10",5,VALUE(TRIM(CentrepointSourced[[#This Row],[Presented CS]])))))</f>
        <v>0</v>
      </c>
      <c r="W545" s="41">
        <f>IF(TRIM(CentrepointSourced[[#This Row],[Assessed CS]])="",0,IF(CentrepointSourced[[#This Row],[Assessed CS]]="&lt;5",2.5,IF(CentrepointSourced[[#This Row],[Assessed CS]]="&lt;10",5,VALUE(TRIM(CentrepointSourced[[#This Row],[Assessed CS]])))))</f>
        <v>0</v>
      </c>
      <c r="X545" s="106">
        <f>IF(CentrepointSourced[[#This Row],[Age]]="16-17",CentrepointSourced[[#This Row],[Presented HS DQ]],0)</f>
        <v>0</v>
      </c>
      <c r="Y545" s="106">
        <f>IF(CentrepointSourced[[#This Row],[Age]]="16-24",CentrepointSourced[[#This Row],[Presented HS DQ]],0)</f>
        <v>0</v>
      </c>
      <c r="Z545" s="106">
        <f>IF(CentrepointSourced[[#This Row],[Age]]="18-24",CentrepointSourced[[#This Row],[Presented HS DQ]],0)</f>
        <v>810</v>
      </c>
      <c r="AA545" s="106">
        <f>IF(CentrepointSourced[[#This Row],[Age]]="16-17",CentrepointSourced[[#This Row],[Presented CS DQ]],0)</f>
        <v>0</v>
      </c>
      <c r="AB545" s="106">
        <f>IF(CentrepointSourced[[#This Row],[Age]]="16-24",CentrepointSourced[[#This Row],[Presented CS DQ]],0)</f>
        <v>0</v>
      </c>
      <c r="AC545" s="106">
        <f>IF(CentrepointSourced[[#This Row],[Age]]="18-24",CentrepointSourced[[#This Row],[Presented CS DQ]],0)</f>
        <v>0</v>
      </c>
      <c r="AD545" s="107">
        <f>IF(CentrepointSourced[[#This Row],[Age]]="16-17",CentrepointSourced[[#This Row],[Assessed HS DQ]],0)</f>
        <v>0</v>
      </c>
      <c r="AE545" s="107">
        <f>IF(CentrepointSourced[[#This Row],[Age]]="16-24",CentrepointSourced[[#This Row],[Assessed HS DQ]],0)</f>
        <v>0</v>
      </c>
      <c r="AF545" s="107">
        <f>IF(CentrepointSourced[[#This Row],[Age]]="18-24",CentrepointSourced[[#This Row],[Assessed HS DQ]],0)</f>
        <v>61</v>
      </c>
      <c r="AG545" s="107">
        <f>IF(CentrepointSourced[[#This Row],[Age]]="16-17",CentrepointSourced[[#This Row],[Assessed CS DQ]],0)</f>
        <v>0</v>
      </c>
      <c r="AH545" s="107">
        <f>IF(CentrepointSourced[[#This Row],[Age]]="16-24",CentrepointSourced[[#This Row],[Assessed CS DQ]],0)</f>
        <v>0</v>
      </c>
      <c r="AI545" s="107">
        <f>IF(CentrepointSourced[[#This Row],[Age]]="18-24",CentrepointSourced[[#This Row],[Assessed CS DQ]],0)</f>
        <v>0</v>
      </c>
    </row>
    <row r="546" spans="1:35" customFormat="1" ht="13.5" customHeight="1">
      <c r="A546" s="45" t="s">
        <v>40</v>
      </c>
      <c r="B546" s="62" t="s">
        <v>80</v>
      </c>
      <c r="C546" s="45" t="s">
        <v>42</v>
      </c>
      <c r="D546" s="62"/>
      <c r="E546" s="67">
        <v>2013</v>
      </c>
      <c r="F546" s="67" t="s">
        <v>25</v>
      </c>
      <c r="G546" s="67">
        <v>24</v>
      </c>
      <c r="H546" s="68">
        <v>1</v>
      </c>
      <c r="I546" s="67">
        <v>1</v>
      </c>
      <c r="J546" s="45"/>
      <c r="K546" s="45"/>
      <c r="L546" s="45"/>
      <c r="M546" s="45"/>
      <c r="N546" s="45"/>
      <c r="O546" s="45"/>
      <c r="P546" s="45"/>
      <c r="Q546" s="41" t="str">
        <f>IF(CentrepointSourced[[#This Row],[Country]]="Northern Ireland","Northern Ireland",IFERROR(VLOOKUP(CentrepointSourced[[#This Row],[Local Authority]],LKP_LANameDQ[],2,FALSE),CentrepointSourced[[#This Row],[Local Authority]]))</f>
        <v>Isle of Wight</v>
      </c>
      <c r="R546" s="41" t="str">
        <f>IF(CentrepointSourced[[#This Row],[LA type]]="County","",INDEX(ConsolGeog[lad14cd],MATCH(CentrepointSourced[[#This Row],[Local Authority DQ]],ConsolGeog[la_name],0)))</f>
        <v>E06000046</v>
      </c>
      <c r="S546" s="41" t="str">
        <f>IF(OR(CentrepointSourced[[#This Row],[Country]]="Northern Ireland",CentrepointSourced[[#This Row],[Country]]="Scotland",CentrepointSourced[[#This Row],[Country]]="Wales"),"Local Authority",CentrepointSourced[[#This Row],[LA type]])</f>
        <v>District</v>
      </c>
      <c r="T546" s="41">
        <f>IF(TRIM(CentrepointSourced[[#This Row],[Presented HS]])="",0,IF(CentrepointSourced[[#This Row],[Presented HS]]="&lt;5",2.5,IF(CentrepointSourced[[#This Row],[Presented HS]]="&lt;10",5,VALUE(TRIM(CentrepointSourced[[#This Row],[Presented HS]])))))</f>
        <v>24</v>
      </c>
      <c r="U546" s="41">
        <f>IF(TRIM(CentrepointSourced[[#This Row],[Assessed HS]])="",0,IF(CentrepointSourced[[#This Row],[Assessed HS]]="&lt;5",2.5,IF(CentrepointSourced[[#This Row],[Assessed HS]]="&lt;10",5,VALUE(TRIM(CentrepointSourced[[#This Row],[Assessed HS]])))))</f>
        <v>1</v>
      </c>
      <c r="V546" s="41">
        <f>IF(TRIM(CentrepointSourced[[#This Row],[Presented CS]])="",0,IF(CentrepointSourced[[#This Row],[Presented CS]]="&lt;5",2.5,IF(CentrepointSourced[[#This Row],[Presented CS]]="&lt;10",5,VALUE(TRIM(CentrepointSourced[[#This Row],[Presented CS]])))))</f>
        <v>0</v>
      </c>
      <c r="W546" s="41">
        <f>IF(TRIM(CentrepointSourced[[#This Row],[Assessed CS]])="",0,IF(CentrepointSourced[[#This Row],[Assessed CS]]="&lt;5",2.5,IF(CentrepointSourced[[#This Row],[Assessed CS]]="&lt;10",5,VALUE(TRIM(CentrepointSourced[[#This Row],[Assessed CS]])))))</f>
        <v>0</v>
      </c>
      <c r="X546" s="106">
        <f>IF(CentrepointSourced[[#This Row],[Age]]="16-17",CentrepointSourced[[#This Row],[Presented HS DQ]],0)</f>
        <v>24</v>
      </c>
      <c r="Y546" s="106">
        <f>IF(CentrepointSourced[[#This Row],[Age]]="16-24",CentrepointSourced[[#This Row],[Presented HS DQ]],0)</f>
        <v>0</v>
      </c>
      <c r="Z546" s="106">
        <f>IF(CentrepointSourced[[#This Row],[Age]]="18-24",CentrepointSourced[[#This Row],[Presented HS DQ]],0)</f>
        <v>0</v>
      </c>
      <c r="AA546" s="106">
        <f>IF(CentrepointSourced[[#This Row],[Age]]="16-17",CentrepointSourced[[#This Row],[Presented CS DQ]],0)</f>
        <v>0</v>
      </c>
      <c r="AB546" s="106">
        <f>IF(CentrepointSourced[[#This Row],[Age]]="16-24",CentrepointSourced[[#This Row],[Presented CS DQ]],0)</f>
        <v>0</v>
      </c>
      <c r="AC546" s="106">
        <f>IF(CentrepointSourced[[#This Row],[Age]]="18-24",CentrepointSourced[[#This Row],[Presented CS DQ]],0)</f>
        <v>0</v>
      </c>
      <c r="AD546" s="107">
        <f>IF(CentrepointSourced[[#This Row],[Age]]="16-17",CentrepointSourced[[#This Row],[Assessed HS DQ]],0)</f>
        <v>1</v>
      </c>
      <c r="AE546" s="107">
        <f>IF(CentrepointSourced[[#This Row],[Age]]="16-24",CentrepointSourced[[#This Row],[Assessed HS DQ]],0)</f>
        <v>0</v>
      </c>
      <c r="AF546" s="107">
        <f>IF(CentrepointSourced[[#This Row],[Age]]="18-24",CentrepointSourced[[#This Row],[Assessed HS DQ]],0)</f>
        <v>0</v>
      </c>
      <c r="AG546" s="107">
        <f>IF(CentrepointSourced[[#This Row],[Age]]="16-17",CentrepointSourced[[#This Row],[Assessed CS DQ]],0)</f>
        <v>0</v>
      </c>
      <c r="AH546" s="107">
        <f>IF(CentrepointSourced[[#This Row],[Age]]="16-24",CentrepointSourced[[#This Row],[Assessed CS DQ]],0)</f>
        <v>0</v>
      </c>
      <c r="AI546" s="107">
        <f>IF(CentrepointSourced[[#This Row],[Age]]="18-24",CentrepointSourced[[#This Row],[Assessed CS DQ]],0)</f>
        <v>0</v>
      </c>
    </row>
    <row r="547" spans="1:35" customFormat="1" ht="13.5" customHeight="1">
      <c r="A547" s="45" t="s">
        <v>40</v>
      </c>
      <c r="B547" s="62" t="s">
        <v>80</v>
      </c>
      <c r="C547" s="45" t="s">
        <v>42</v>
      </c>
      <c r="D547" s="62"/>
      <c r="E547" s="67">
        <v>2013</v>
      </c>
      <c r="F547" s="67" t="s">
        <v>26</v>
      </c>
      <c r="G547" s="67">
        <v>660</v>
      </c>
      <c r="H547" s="68">
        <v>135</v>
      </c>
      <c r="I547" s="67">
        <v>22</v>
      </c>
      <c r="J547" s="45"/>
      <c r="K547" s="45"/>
      <c r="L547" s="45"/>
      <c r="M547" s="45"/>
      <c r="N547" s="45"/>
      <c r="O547" s="45"/>
      <c r="P547" s="45"/>
      <c r="Q547" s="41" t="str">
        <f>IF(CentrepointSourced[[#This Row],[Country]]="Northern Ireland","Northern Ireland",IFERROR(VLOOKUP(CentrepointSourced[[#This Row],[Local Authority]],LKP_LANameDQ[],2,FALSE),CentrepointSourced[[#This Row],[Local Authority]]))</f>
        <v>Isle of Wight</v>
      </c>
      <c r="R547" s="41" t="str">
        <f>IF(CentrepointSourced[[#This Row],[LA type]]="County","",INDEX(ConsolGeog[lad14cd],MATCH(CentrepointSourced[[#This Row],[Local Authority DQ]],ConsolGeog[la_name],0)))</f>
        <v>E06000046</v>
      </c>
      <c r="S547" s="41" t="str">
        <f>IF(OR(CentrepointSourced[[#This Row],[Country]]="Northern Ireland",CentrepointSourced[[#This Row],[Country]]="Scotland",CentrepointSourced[[#This Row],[Country]]="Wales"),"Local Authority",CentrepointSourced[[#This Row],[LA type]])</f>
        <v>District</v>
      </c>
      <c r="T547" s="41">
        <f>IF(TRIM(CentrepointSourced[[#This Row],[Presented HS]])="",0,IF(CentrepointSourced[[#This Row],[Presented HS]]="&lt;5",2.5,IF(CentrepointSourced[[#This Row],[Presented HS]]="&lt;10",5,VALUE(TRIM(CentrepointSourced[[#This Row],[Presented HS]])))))</f>
        <v>660</v>
      </c>
      <c r="U547" s="41">
        <f>IF(TRIM(CentrepointSourced[[#This Row],[Assessed HS]])="",0,IF(CentrepointSourced[[#This Row],[Assessed HS]]="&lt;5",2.5,IF(CentrepointSourced[[#This Row],[Assessed HS]]="&lt;10",5,VALUE(TRIM(CentrepointSourced[[#This Row],[Assessed HS]])))))</f>
        <v>135</v>
      </c>
      <c r="V547" s="41">
        <f>IF(TRIM(CentrepointSourced[[#This Row],[Presented CS]])="",0,IF(CentrepointSourced[[#This Row],[Presented CS]]="&lt;5",2.5,IF(CentrepointSourced[[#This Row],[Presented CS]]="&lt;10",5,VALUE(TRIM(CentrepointSourced[[#This Row],[Presented CS]])))))</f>
        <v>0</v>
      </c>
      <c r="W547" s="41">
        <f>IF(TRIM(CentrepointSourced[[#This Row],[Assessed CS]])="",0,IF(CentrepointSourced[[#This Row],[Assessed CS]]="&lt;5",2.5,IF(CentrepointSourced[[#This Row],[Assessed CS]]="&lt;10",5,VALUE(TRIM(CentrepointSourced[[#This Row],[Assessed CS]])))))</f>
        <v>0</v>
      </c>
      <c r="X547" s="106">
        <f>IF(CentrepointSourced[[#This Row],[Age]]="16-17",CentrepointSourced[[#This Row],[Presented HS DQ]],0)</f>
        <v>0</v>
      </c>
      <c r="Y547" s="106">
        <f>IF(CentrepointSourced[[#This Row],[Age]]="16-24",CentrepointSourced[[#This Row],[Presented HS DQ]],0)</f>
        <v>0</v>
      </c>
      <c r="Z547" s="106">
        <f>IF(CentrepointSourced[[#This Row],[Age]]="18-24",CentrepointSourced[[#This Row],[Presented HS DQ]],0)</f>
        <v>660</v>
      </c>
      <c r="AA547" s="106">
        <f>IF(CentrepointSourced[[#This Row],[Age]]="16-17",CentrepointSourced[[#This Row],[Presented CS DQ]],0)</f>
        <v>0</v>
      </c>
      <c r="AB547" s="106">
        <f>IF(CentrepointSourced[[#This Row],[Age]]="16-24",CentrepointSourced[[#This Row],[Presented CS DQ]],0)</f>
        <v>0</v>
      </c>
      <c r="AC547" s="106">
        <f>IF(CentrepointSourced[[#This Row],[Age]]="18-24",CentrepointSourced[[#This Row],[Presented CS DQ]],0)</f>
        <v>0</v>
      </c>
      <c r="AD547" s="107">
        <f>IF(CentrepointSourced[[#This Row],[Age]]="16-17",CentrepointSourced[[#This Row],[Assessed HS DQ]],0)</f>
        <v>0</v>
      </c>
      <c r="AE547" s="107">
        <f>IF(CentrepointSourced[[#This Row],[Age]]="16-24",CentrepointSourced[[#This Row],[Assessed HS DQ]],0)</f>
        <v>0</v>
      </c>
      <c r="AF547" s="107">
        <f>IF(CentrepointSourced[[#This Row],[Age]]="18-24",CentrepointSourced[[#This Row],[Assessed HS DQ]],0)</f>
        <v>135</v>
      </c>
      <c r="AG547" s="107">
        <f>IF(CentrepointSourced[[#This Row],[Age]]="16-17",CentrepointSourced[[#This Row],[Assessed CS DQ]],0)</f>
        <v>0</v>
      </c>
      <c r="AH547" s="107">
        <f>IF(CentrepointSourced[[#This Row],[Age]]="16-24",CentrepointSourced[[#This Row],[Assessed CS DQ]],0)</f>
        <v>0</v>
      </c>
      <c r="AI547" s="107">
        <f>IF(CentrepointSourced[[#This Row],[Age]]="18-24",CentrepointSourced[[#This Row],[Assessed CS DQ]],0)</f>
        <v>0</v>
      </c>
    </row>
    <row r="548" spans="1:35" customFormat="1" ht="13.5" customHeight="1">
      <c r="A548" s="45" t="s">
        <v>40</v>
      </c>
      <c r="B548" s="62" t="s">
        <v>80</v>
      </c>
      <c r="C548" s="45" t="s">
        <v>42</v>
      </c>
      <c r="D548" s="62"/>
      <c r="E548" s="67">
        <v>2014</v>
      </c>
      <c r="F548" s="67" t="s">
        <v>25</v>
      </c>
      <c r="G548" s="67">
        <v>12</v>
      </c>
      <c r="H548" s="68"/>
      <c r="I548" s="67">
        <v>0</v>
      </c>
      <c r="J548" s="45"/>
      <c r="K548" s="45"/>
      <c r="L548" s="45"/>
      <c r="M548" s="45"/>
      <c r="N548" s="45"/>
      <c r="O548" s="45"/>
      <c r="P548" s="45"/>
      <c r="Q548" s="41" t="str">
        <f>IF(CentrepointSourced[[#This Row],[Country]]="Northern Ireland","Northern Ireland",IFERROR(VLOOKUP(CentrepointSourced[[#This Row],[Local Authority]],LKP_LANameDQ[],2,FALSE),CentrepointSourced[[#This Row],[Local Authority]]))</f>
        <v>Isle of Wight</v>
      </c>
      <c r="R548" s="41" t="str">
        <f>IF(CentrepointSourced[[#This Row],[LA type]]="County","",INDEX(ConsolGeog[lad14cd],MATCH(CentrepointSourced[[#This Row],[Local Authority DQ]],ConsolGeog[la_name],0)))</f>
        <v>E06000046</v>
      </c>
      <c r="S548" s="41" t="str">
        <f>IF(OR(CentrepointSourced[[#This Row],[Country]]="Northern Ireland",CentrepointSourced[[#This Row],[Country]]="Scotland",CentrepointSourced[[#This Row],[Country]]="Wales"),"Local Authority",CentrepointSourced[[#This Row],[LA type]])</f>
        <v>District</v>
      </c>
      <c r="T548" s="41">
        <f>IF(TRIM(CentrepointSourced[[#This Row],[Presented HS]])="",0,IF(CentrepointSourced[[#This Row],[Presented HS]]="&lt;5",2.5,IF(CentrepointSourced[[#This Row],[Presented HS]]="&lt;10",5,VALUE(TRIM(CentrepointSourced[[#This Row],[Presented HS]])))))</f>
        <v>12</v>
      </c>
      <c r="U548" s="41">
        <f>IF(TRIM(CentrepointSourced[[#This Row],[Assessed HS]])="",0,IF(CentrepointSourced[[#This Row],[Assessed HS]]="&lt;5",2.5,IF(CentrepointSourced[[#This Row],[Assessed HS]]="&lt;10",5,VALUE(TRIM(CentrepointSourced[[#This Row],[Assessed HS]])))))</f>
        <v>0</v>
      </c>
      <c r="V548" s="41">
        <f>IF(TRIM(CentrepointSourced[[#This Row],[Presented CS]])="",0,IF(CentrepointSourced[[#This Row],[Presented CS]]="&lt;5",2.5,IF(CentrepointSourced[[#This Row],[Presented CS]]="&lt;10",5,VALUE(TRIM(CentrepointSourced[[#This Row],[Presented CS]])))))</f>
        <v>0</v>
      </c>
      <c r="W548" s="41">
        <f>IF(TRIM(CentrepointSourced[[#This Row],[Assessed CS]])="",0,IF(CentrepointSourced[[#This Row],[Assessed CS]]="&lt;5",2.5,IF(CentrepointSourced[[#This Row],[Assessed CS]]="&lt;10",5,VALUE(TRIM(CentrepointSourced[[#This Row],[Assessed CS]])))))</f>
        <v>0</v>
      </c>
      <c r="X548" s="106">
        <f>IF(CentrepointSourced[[#This Row],[Age]]="16-17",CentrepointSourced[[#This Row],[Presented HS DQ]],0)</f>
        <v>12</v>
      </c>
      <c r="Y548" s="106">
        <f>IF(CentrepointSourced[[#This Row],[Age]]="16-24",CentrepointSourced[[#This Row],[Presented HS DQ]],0)</f>
        <v>0</v>
      </c>
      <c r="Z548" s="106">
        <f>IF(CentrepointSourced[[#This Row],[Age]]="18-24",CentrepointSourced[[#This Row],[Presented HS DQ]],0)</f>
        <v>0</v>
      </c>
      <c r="AA548" s="106">
        <f>IF(CentrepointSourced[[#This Row],[Age]]="16-17",CentrepointSourced[[#This Row],[Presented CS DQ]],0)</f>
        <v>0</v>
      </c>
      <c r="AB548" s="106">
        <f>IF(CentrepointSourced[[#This Row],[Age]]="16-24",CentrepointSourced[[#This Row],[Presented CS DQ]],0)</f>
        <v>0</v>
      </c>
      <c r="AC548" s="106">
        <f>IF(CentrepointSourced[[#This Row],[Age]]="18-24",CentrepointSourced[[#This Row],[Presented CS DQ]],0)</f>
        <v>0</v>
      </c>
      <c r="AD548" s="107">
        <f>IF(CentrepointSourced[[#This Row],[Age]]="16-17",CentrepointSourced[[#This Row],[Assessed HS DQ]],0)</f>
        <v>0</v>
      </c>
      <c r="AE548" s="107">
        <f>IF(CentrepointSourced[[#This Row],[Age]]="16-24",CentrepointSourced[[#This Row],[Assessed HS DQ]],0)</f>
        <v>0</v>
      </c>
      <c r="AF548" s="107">
        <f>IF(CentrepointSourced[[#This Row],[Age]]="18-24",CentrepointSourced[[#This Row],[Assessed HS DQ]],0)</f>
        <v>0</v>
      </c>
      <c r="AG548" s="107">
        <f>IF(CentrepointSourced[[#This Row],[Age]]="16-17",CentrepointSourced[[#This Row],[Assessed CS DQ]],0)</f>
        <v>0</v>
      </c>
      <c r="AH548" s="107">
        <f>IF(CentrepointSourced[[#This Row],[Age]]="16-24",CentrepointSourced[[#This Row],[Assessed CS DQ]],0)</f>
        <v>0</v>
      </c>
      <c r="AI548" s="107">
        <f>IF(CentrepointSourced[[#This Row],[Age]]="18-24",CentrepointSourced[[#This Row],[Assessed CS DQ]],0)</f>
        <v>0</v>
      </c>
    </row>
    <row r="549" spans="1:35" customFormat="1" ht="13.5" customHeight="1">
      <c r="A549" s="45" t="s">
        <v>40</v>
      </c>
      <c r="B549" s="62" t="s">
        <v>80</v>
      </c>
      <c r="C549" s="45" t="s">
        <v>42</v>
      </c>
      <c r="D549" s="62"/>
      <c r="E549" s="67">
        <v>2014</v>
      </c>
      <c r="F549" s="67" t="s">
        <v>26</v>
      </c>
      <c r="G549" s="67">
        <v>527</v>
      </c>
      <c r="H549" s="68">
        <v>168</v>
      </c>
      <c r="I549" s="67">
        <v>30</v>
      </c>
      <c r="J549" s="45"/>
      <c r="K549" s="45"/>
      <c r="L549" s="45"/>
      <c r="M549" s="45"/>
      <c r="N549" s="45"/>
      <c r="O549" s="45"/>
      <c r="P549" s="45"/>
      <c r="Q549" s="41" t="str">
        <f>IF(CentrepointSourced[[#This Row],[Country]]="Northern Ireland","Northern Ireland",IFERROR(VLOOKUP(CentrepointSourced[[#This Row],[Local Authority]],LKP_LANameDQ[],2,FALSE),CentrepointSourced[[#This Row],[Local Authority]]))</f>
        <v>Isle of Wight</v>
      </c>
      <c r="R549" s="41" t="str">
        <f>IF(CentrepointSourced[[#This Row],[LA type]]="County","",INDEX(ConsolGeog[lad14cd],MATCH(CentrepointSourced[[#This Row],[Local Authority DQ]],ConsolGeog[la_name],0)))</f>
        <v>E06000046</v>
      </c>
      <c r="S549" s="41" t="str">
        <f>IF(OR(CentrepointSourced[[#This Row],[Country]]="Northern Ireland",CentrepointSourced[[#This Row],[Country]]="Scotland",CentrepointSourced[[#This Row],[Country]]="Wales"),"Local Authority",CentrepointSourced[[#This Row],[LA type]])</f>
        <v>District</v>
      </c>
      <c r="T549" s="41">
        <f>IF(TRIM(CentrepointSourced[[#This Row],[Presented HS]])="",0,IF(CentrepointSourced[[#This Row],[Presented HS]]="&lt;5",2.5,IF(CentrepointSourced[[#This Row],[Presented HS]]="&lt;10",5,VALUE(TRIM(CentrepointSourced[[#This Row],[Presented HS]])))))</f>
        <v>527</v>
      </c>
      <c r="U549" s="41">
        <f>IF(TRIM(CentrepointSourced[[#This Row],[Assessed HS]])="",0,IF(CentrepointSourced[[#This Row],[Assessed HS]]="&lt;5",2.5,IF(CentrepointSourced[[#This Row],[Assessed HS]]="&lt;10",5,VALUE(TRIM(CentrepointSourced[[#This Row],[Assessed HS]])))))</f>
        <v>168</v>
      </c>
      <c r="V549" s="41">
        <f>IF(TRIM(CentrepointSourced[[#This Row],[Presented CS]])="",0,IF(CentrepointSourced[[#This Row],[Presented CS]]="&lt;5",2.5,IF(CentrepointSourced[[#This Row],[Presented CS]]="&lt;10",5,VALUE(TRIM(CentrepointSourced[[#This Row],[Presented CS]])))))</f>
        <v>0</v>
      </c>
      <c r="W549" s="41">
        <f>IF(TRIM(CentrepointSourced[[#This Row],[Assessed CS]])="",0,IF(CentrepointSourced[[#This Row],[Assessed CS]]="&lt;5",2.5,IF(CentrepointSourced[[#This Row],[Assessed CS]]="&lt;10",5,VALUE(TRIM(CentrepointSourced[[#This Row],[Assessed CS]])))))</f>
        <v>0</v>
      </c>
      <c r="X549" s="106">
        <f>IF(CentrepointSourced[[#This Row],[Age]]="16-17",CentrepointSourced[[#This Row],[Presented HS DQ]],0)</f>
        <v>0</v>
      </c>
      <c r="Y549" s="106">
        <f>IF(CentrepointSourced[[#This Row],[Age]]="16-24",CentrepointSourced[[#This Row],[Presented HS DQ]],0)</f>
        <v>0</v>
      </c>
      <c r="Z549" s="106">
        <f>IF(CentrepointSourced[[#This Row],[Age]]="18-24",CentrepointSourced[[#This Row],[Presented HS DQ]],0)</f>
        <v>527</v>
      </c>
      <c r="AA549" s="106">
        <f>IF(CentrepointSourced[[#This Row],[Age]]="16-17",CentrepointSourced[[#This Row],[Presented CS DQ]],0)</f>
        <v>0</v>
      </c>
      <c r="AB549" s="106">
        <f>IF(CentrepointSourced[[#This Row],[Age]]="16-24",CentrepointSourced[[#This Row],[Presented CS DQ]],0)</f>
        <v>0</v>
      </c>
      <c r="AC549" s="106">
        <f>IF(CentrepointSourced[[#This Row],[Age]]="18-24",CentrepointSourced[[#This Row],[Presented CS DQ]],0)</f>
        <v>0</v>
      </c>
      <c r="AD549" s="107">
        <f>IF(CentrepointSourced[[#This Row],[Age]]="16-17",CentrepointSourced[[#This Row],[Assessed HS DQ]],0)</f>
        <v>0</v>
      </c>
      <c r="AE549" s="107">
        <f>IF(CentrepointSourced[[#This Row],[Age]]="16-24",CentrepointSourced[[#This Row],[Assessed HS DQ]],0)</f>
        <v>0</v>
      </c>
      <c r="AF549" s="107">
        <f>IF(CentrepointSourced[[#This Row],[Age]]="18-24",CentrepointSourced[[#This Row],[Assessed HS DQ]],0)</f>
        <v>168</v>
      </c>
      <c r="AG549" s="107">
        <f>IF(CentrepointSourced[[#This Row],[Age]]="16-17",CentrepointSourced[[#This Row],[Assessed CS DQ]],0)</f>
        <v>0</v>
      </c>
      <c r="AH549" s="107">
        <f>IF(CentrepointSourced[[#This Row],[Age]]="16-24",CentrepointSourced[[#This Row],[Assessed CS DQ]],0)</f>
        <v>0</v>
      </c>
      <c r="AI549" s="107">
        <f>IF(CentrepointSourced[[#This Row],[Age]]="18-24",CentrepointSourced[[#This Row],[Assessed CS DQ]],0)</f>
        <v>0</v>
      </c>
    </row>
    <row r="550" spans="1:35" customFormat="1" ht="13.5" customHeight="1">
      <c r="A550" s="45" t="s">
        <v>40</v>
      </c>
      <c r="B550" s="45" t="s">
        <v>196</v>
      </c>
      <c r="C550" s="45" t="s">
        <v>165</v>
      </c>
      <c r="D550" s="45"/>
      <c r="E550" s="67">
        <v>2012</v>
      </c>
      <c r="F550" s="67" t="s">
        <v>25</v>
      </c>
      <c r="G550" s="67">
        <v>55</v>
      </c>
      <c r="H550" s="68">
        <v>7</v>
      </c>
      <c r="I550" s="67">
        <v>3</v>
      </c>
      <c r="J550" s="45"/>
      <c r="K550" s="67"/>
      <c r="L550" s="67"/>
      <c r="M550" s="67"/>
      <c r="N550" s="67"/>
      <c r="O550" s="67"/>
      <c r="P550" s="67"/>
      <c r="Q550" s="41" t="str">
        <f>IF(CentrepointSourced[[#This Row],[Country]]="Northern Ireland","Northern Ireland",IFERROR(VLOOKUP(CentrepointSourced[[#This Row],[Local Authority]],LKP_LANameDQ[],2,FALSE),CentrepointSourced[[#This Row],[Local Authority]]))</f>
        <v>Kensington and Chelsea</v>
      </c>
      <c r="R550" s="41" t="str">
        <f>IF(CentrepointSourced[[#This Row],[LA type]]="County","",INDEX(ConsolGeog[lad14cd],MATCH(CentrepointSourced[[#This Row],[Local Authority DQ]],ConsolGeog[la_name],0)))</f>
        <v>E09000020</v>
      </c>
      <c r="S550" s="41" t="str">
        <f>IF(OR(CentrepointSourced[[#This Row],[Country]]="Northern Ireland",CentrepointSourced[[#This Row],[Country]]="Scotland",CentrepointSourced[[#This Row],[Country]]="Wales"),"Local Authority",CentrepointSourced[[#This Row],[LA type]])</f>
        <v>Unitary</v>
      </c>
      <c r="T550" s="41">
        <f>IF(TRIM(CentrepointSourced[[#This Row],[Presented HS]])="",0,IF(CentrepointSourced[[#This Row],[Presented HS]]="&lt;5",2.5,IF(CentrepointSourced[[#This Row],[Presented HS]]="&lt;10",5,VALUE(TRIM(CentrepointSourced[[#This Row],[Presented HS]])))))</f>
        <v>55</v>
      </c>
      <c r="U550" s="41">
        <f>IF(TRIM(CentrepointSourced[[#This Row],[Assessed HS]])="",0,IF(CentrepointSourced[[#This Row],[Assessed HS]]="&lt;5",2.5,IF(CentrepointSourced[[#This Row],[Assessed HS]]="&lt;10",5,VALUE(TRIM(CentrepointSourced[[#This Row],[Assessed HS]])))))</f>
        <v>7</v>
      </c>
      <c r="V550" s="41">
        <f>IF(TRIM(CentrepointSourced[[#This Row],[Presented CS]])="",0,IF(CentrepointSourced[[#This Row],[Presented CS]]="&lt;5",2.5,IF(CentrepointSourced[[#This Row],[Presented CS]]="&lt;10",5,VALUE(TRIM(CentrepointSourced[[#This Row],[Presented CS]])))))</f>
        <v>0</v>
      </c>
      <c r="W550" s="41">
        <f>IF(TRIM(CentrepointSourced[[#This Row],[Assessed CS]])="",0,IF(CentrepointSourced[[#This Row],[Assessed CS]]="&lt;5",2.5,IF(CentrepointSourced[[#This Row],[Assessed CS]]="&lt;10",5,VALUE(TRIM(CentrepointSourced[[#This Row],[Assessed CS]])))))</f>
        <v>0</v>
      </c>
      <c r="X550" s="106">
        <f>IF(CentrepointSourced[[#This Row],[Age]]="16-17",CentrepointSourced[[#This Row],[Presented HS DQ]],0)</f>
        <v>55</v>
      </c>
      <c r="Y550" s="106">
        <f>IF(CentrepointSourced[[#This Row],[Age]]="16-24",CentrepointSourced[[#This Row],[Presented HS DQ]],0)</f>
        <v>0</v>
      </c>
      <c r="Z550" s="106">
        <f>IF(CentrepointSourced[[#This Row],[Age]]="18-24",CentrepointSourced[[#This Row],[Presented HS DQ]],0)</f>
        <v>0</v>
      </c>
      <c r="AA550" s="106">
        <f>IF(CentrepointSourced[[#This Row],[Age]]="16-17",CentrepointSourced[[#This Row],[Presented CS DQ]],0)</f>
        <v>0</v>
      </c>
      <c r="AB550" s="106">
        <f>IF(CentrepointSourced[[#This Row],[Age]]="16-24",CentrepointSourced[[#This Row],[Presented CS DQ]],0)</f>
        <v>0</v>
      </c>
      <c r="AC550" s="106">
        <f>IF(CentrepointSourced[[#This Row],[Age]]="18-24",CentrepointSourced[[#This Row],[Presented CS DQ]],0)</f>
        <v>0</v>
      </c>
      <c r="AD550" s="107">
        <f>IF(CentrepointSourced[[#This Row],[Age]]="16-17",CentrepointSourced[[#This Row],[Assessed HS DQ]],0)</f>
        <v>7</v>
      </c>
      <c r="AE550" s="107">
        <f>IF(CentrepointSourced[[#This Row],[Age]]="16-24",CentrepointSourced[[#This Row],[Assessed HS DQ]],0)</f>
        <v>0</v>
      </c>
      <c r="AF550" s="107">
        <f>IF(CentrepointSourced[[#This Row],[Age]]="18-24",CentrepointSourced[[#This Row],[Assessed HS DQ]],0)</f>
        <v>0</v>
      </c>
      <c r="AG550" s="107">
        <f>IF(CentrepointSourced[[#This Row],[Age]]="16-17",CentrepointSourced[[#This Row],[Assessed CS DQ]],0)</f>
        <v>0</v>
      </c>
      <c r="AH550" s="107">
        <f>IF(CentrepointSourced[[#This Row],[Age]]="16-24",CentrepointSourced[[#This Row],[Assessed CS DQ]],0)</f>
        <v>0</v>
      </c>
      <c r="AI550" s="107">
        <f>IF(CentrepointSourced[[#This Row],[Age]]="18-24",CentrepointSourced[[#This Row],[Assessed CS DQ]],0)</f>
        <v>0</v>
      </c>
    </row>
    <row r="551" spans="1:35" customFormat="1" ht="13.5" customHeight="1">
      <c r="A551" s="45" t="s">
        <v>40</v>
      </c>
      <c r="B551" s="45" t="s">
        <v>196</v>
      </c>
      <c r="C551" s="45" t="s">
        <v>165</v>
      </c>
      <c r="D551" s="45"/>
      <c r="E551" s="67">
        <v>2012</v>
      </c>
      <c r="F551" s="67" t="s">
        <v>26</v>
      </c>
      <c r="G551" s="67">
        <v>640</v>
      </c>
      <c r="H551" s="68">
        <v>300</v>
      </c>
      <c r="I551" s="67">
        <v>103</v>
      </c>
      <c r="J551" s="45"/>
      <c r="K551" s="67"/>
      <c r="L551" s="67"/>
      <c r="M551" s="67"/>
      <c r="N551" s="67"/>
      <c r="O551" s="67"/>
      <c r="P551" s="67"/>
      <c r="Q551" s="41" t="str">
        <f>IF(CentrepointSourced[[#This Row],[Country]]="Northern Ireland","Northern Ireland",IFERROR(VLOOKUP(CentrepointSourced[[#This Row],[Local Authority]],LKP_LANameDQ[],2,FALSE),CentrepointSourced[[#This Row],[Local Authority]]))</f>
        <v>Kensington and Chelsea</v>
      </c>
      <c r="R551" s="41" t="str">
        <f>IF(CentrepointSourced[[#This Row],[LA type]]="County","",INDEX(ConsolGeog[lad14cd],MATCH(CentrepointSourced[[#This Row],[Local Authority DQ]],ConsolGeog[la_name],0)))</f>
        <v>E09000020</v>
      </c>
      <c r="S551" s="41" t="str">
        <f>IF(OR(CentrepointSourced[[#This Row],[Country]]="Northern Ireland",CentrepointSourced[[#This Row],[Country]]="Scotland",CentrepointSourced[[#This Row],[Country]]="Wales"),"Local Authority",CentrepointSourced[[#This Row],[LA type]])</f>
        <v>Unitary</v>
      </c>
      <c r="T551" s="41">
        <f>IF(TRIM(CentrepointSourced[[#This Row],[Presented HS]])="",0,IF(CentrepointSourced[[#This Row],[Presented HS]]="&lt;5",2.5,IF(CentrepointSourced[[#This Row],[Presented HS]]="&lt;10",5,VALUE(TRIM(CentrepointSourced[[#This Row],[Presented HS]])))))</f>
        <v>640</v>
      </c>
      <c r="U551" s="41">
        <f>IF(TRIM(CentrepointSourced[[#This Row],[Assessed HS]])="",0,IF(CentrepointSourced[[#This Row],[Assessed HS]]="&lt;5",2.5,IF(CentrepointSourced[[#This Row],[Assessed HS]]="&lt;10",5,VALUE(TRIM(CentrepointSourced[[#This Row],[Assessed HS]])))))</f>
        <v>300</v>
      </c>
      <c r="V551" s="41">
        <f>IF(TRIM(CentrepointSourced[[#This Row],[Presented CS]])="",0,IF(CentrepointSourced[[#This Row],[Presented CS]]="&lt;5",2.5,IF(CentrepointSourced[[#This Row],[Presented CS]]="&lt;10",5,VALUE(TRIM(CentrepointSourced[[#This Row],[Presented CS]])))))</f>
        <v>0</v>
      </c>
      <c r="W551" s="41">
        <f>IF(TRIM(CentrepointSourced[[#This Row],[Assessed CS]])="",0,IF(CentrepointSourced[[#This Row],[Assessed CS]]="&lt;5",2.5,IF(CentrepointSourced[[#This Row],[Assessed CS]]="&lt;10",5,VALUE(TRIM(CentrepointSourced[[#This Row],[Assessed CS]])))))</f>
        <v>0</v>
      </c>
      <c r="X551" s="106">
        <f>IF(CentrepointSourced[[#This Row],[Age]]="16-17",CentrepointSourced[[#This Row],[Presented HS DQ]],0)</f>
        <v>0</v>
      </c>
      <c r="Y551" s="106">
        <f>IF(CentrepointSourced[[#This Row],[Age]]="16-24",CentrepointSourced[[#This Row],[Presented HS DQ]],0)</f>
        <v>0</v>
      </c>
      <c r="Z551" s="106">
        <f>IF(CentrepointSourced[[#This Row],[Age]]="18-24",CentrepointSourced[[#This Row],[Presented HS DQ]],0)</f>
        <v>640</v>
      </c>
      <c r="AA551" s="106">
        <f>IF(CentrepointSourced[[#This Row],[Age]]="16-17",CentrepointSourced[[#This Row],[Presented CS DQ]],0)</f>
        <v>0</v>
      </c>
      <c r="AB551" s="106">
        <f>IF(CentrepointSourced[[#This Row],[Age]]="16-24",CentrepointSourced[[#This Row],[Presented CS DQ]],0)</f>
        <v>0</v>
      </c>
      <c r="AC551" s="106">
        <f>IF(CentrepointSourced[[#This Row],[Age]]="18-24",CentrepointSourced[[#This Row],[Presented CS DQ]],0)</f>
        <v>0</v>
      </c>
      <c r="AD551" s="107">
        <f>IF(CentrepointSourced[[#This Row],[Age]]="16-17",CentrepointSourced[[#This Row],[Assessed HS DQ]],0)</f>
        <v>0</v>
      </c>
      <c r="AE551" s="107">
        <f>IF(CentrepointSourced[[#This Row],[Age]]="16-24",CentrepointSourced[[#This Row],[Assessed HS DQ]],0)</f>
        <v>0</v>
      </c>
      <c r="AF551" s="107">
        <f>IF(CentrepointSourced[[#This Row],[Age]]="18-24",CentrepointSourced[[#This Row],[Assessed HS DQ]],0)</f>
        <v>300</v>
      </c>
      <c r="AG551" s="107">
        <f>IF(CentrepointSourced[[#This Row],[Age]]="16-17",CentrepointSourced[[#This Row],[Assessed CS DQ]],0)</f>
        <v>0</v>
      </c>
      <c r="AH551" s="107">
        <f>IF(CentrepointSourced[[#This Row],[Age]]="16-24",CentrepointSourced[[#This Row],[Assessed CS DQ]],0)</f>
        <v>0</v>
      </c>
      <c r="AI551" s="107">
        <f>IF(CentrepointSourced[[#This Row],[Age]]="18-24",CentrepointSourced[[#This Row],[Assessed CS DQ]],0)</f>
        <v>0</v>
      </c>
    </row>
    <row r="552" spans="1:35" customFormat="1" ht="13.5" customHeight="1">
      <c r="A552" s="45" t="s">
        <v>40</v>
      </c>
      <c r="B552" s="45" t="s">
        <v>196</v>
      </c>
      <c r="C552" s="45" t="s">
        <v>165</v>
      </c>
      <c r="D552" s="45"/>
      <c r="E552" s="67">
        <v>2012</v>
      </c>
      <c r="F552" s="75" t="s">
        <v>53</v>
      </c>
      <c r="G552" s="67"/>
      <c r="H552" s="68"/>
      <c r="I552" s="67"/>
      <c r="J552" s="45"/>
      <c r="K552" s="67"/>
      <c r="L552" s="67"/>
      <c r="M552" s="67"/>
      <c r="N552" s="67"/>
      <c r="O552" s="67"/>
      <c r="P552" s="67"/>
      <c r="Q552" s="41" t="str">
        <f>IF(CentrepointSourced[[#This Row],[Country]]="Northern Ireland","Northern Ireland",IFERROR(VLOOKUP(CentrepointSourced[[#This Row],[Local Authority]],LKP_LANameDQ[],2,FALSE),CentrepointSourced[[#This Row],[Local Authority]]))</f>
        <v>Kensington and Chelsea</v>
      </c>
      <c r="R552" s="41" t="str">
        <f>IF(CentrepointSourced[[#This Row],[LA type]]="County","",INDEX(ConsolGeog[lad14cd],MATCH(CentrepointSourced[[#This Row],[Local Authority DQ]],ConsolGeog[la_name],0)))</f>
        <v>E09000020</v>
      </c>
      <c r="S552" s="41" t="str">
        <f>IF(OR(CentrepointSourced[[#This Row],[Country]]="Northern Ireland",CentrepointSourced[[#This Row],[Country]]="Scotland",CentrepointSourced[[#This Row],[Country]]="Wales"),"Local Authority",CentrepointSourced[[#This Row],[LA type]])</f>
        <v>Unitary</v>
      </c>
      <c r="T552" s="41">
        <f>IF(TRIM(CentrepointSourced[[#This Row],[Presented HS]])="",0,IF(CentrepointSourced[[#This Row],[Presented HS]]="&lt;5",2.5,IF(CentrepointSourced[[#This Row],[Presented HS]]="&lt;10",5,VALUE(TRIM(CentrepointSourced[[#This Row],[Presented HS]])))))</f>
        <v>0</v>
      </c>
      <c r="U552" s="41">
        <f>IF(TRIM(CentrepointSourced[[#This Row],[Assessed HS]])="",0,IF(CentrepointSourced[[#This Row],[Assessed HS]]="&lt;5",2.5,IF(CentrepointSourced[[#This Row],[Assessed HS]]="&lt;10",5,VALUE(TRIM(CentrepointSourced[[#This Row],[Assessed HS]])))))</f>
        <v>0</v>
      </c>
      <c r="V552" s="41">
        <f>IF(TRIM(CentrepointSourced[[#This Row],[Presented CS]])="",0,IF(CentrepointSourced[[#This Row],[Presented CS]]="&lt;5",2.5,IF(CentrepointSourced[[#This Row],[Presented CS]]="&lt;10",5,VALUE(TRIM(CentrepointSourced[[#This Row],[Presented CS]])))))</f>
        <v>0</v>
      </c>
      <c r="W552" s="41">
        <f>IF(TRIM(CentrepointSourced[[#This Row],[Assessed CS]])="",0,IF(CentrepointSourced[[#This Row],[Assessed CS]]="&lt;5",2.5,IF(CentrepointSourced[[#This Row],[Assessed CS]]="&lt;10",5,VALUE(TRIM(CentrepointSourced[[#This Row],[Assessed CS]])))))</f>
        <v>0</v>
      </c>
      <c r="X552" s="106">
        <f>IF(CentrepointSourced[[#This Row],[Age]]="16-17",CentrepointSourced[[#This Row],[Presented HS DQ]],0)</f>
        <v>0</v>
      </c>
      <c r="Y552" s="106">
        <f>IF(CentrepointSourced[[#This Row],[Age]]="16-24",CentrepointSourced[[#This Row],[Presented HS DQ]],0)</f>
        <v>0</v>
      </c>
      <c r="Z552" s="106">
        <f>IF(CentrepointSourced[[#This Row],[Age]]="18-24",CentrepointSourced[[#This Row],[Presented HS DQ]],0)</f>
        <v>0</v>
      </c>
      <c r="AA552" s="106">
        <f>IF(CentrepointSourced[[#This Row],[Age]]="16-17",CentrepointSourced[[#This Row],[Presented CS DQ]],0)</f>
        <v>0</v>
      </c>
      <c r="AB552" s="106">
        <f>IF(CentrepointSourced[[#This Row],[Age]]="16-24",CentrepointSourced[[#This Row],[Presented CS DQ]],0)</f>
        <v>0</v>
      </c>
      <c r="AC552" s="106">
        <f>IF(CentrepointSourced[[#This Row],[Age]]="18-24",CentrepointSourced[[#This Row],[Presented CS DQ]],0)</f>
        <v>0</v>
      </c>
      <c r="AD552" s="107">
        <f>IF(CentrepointSourced[[#This Row],[Age]]="16-17",CentrepointSourced[[#This Row],[Assessed HS DQ]],0)</f>
        <v>0</v>
      </c>
      <c r="AE552" s="107">
        <f>IF(CentrepointSourced[[#This Row],[Age]]="16-24",CentrepointSourced[[#This Row],[Assessed HS DQ]],0)</f>
        <v>0</v>
      </c>
      <c r="AF552" s="107">
        <f>IF(CentrepointSourced[[#This Row],[Age]]="18-24",CentrepointSourced[[#This Row],[Assessed HS DQ]],0)</f>
        <v>0</v>
      </c>
      <c r="AG552" s="107">
        <f>IF(CentrepointSourced[[#This Row],[Age]]="16-17",CentrepointSourced[[#This Row],[Assessed CS DQ]],0)</f>
        <v>0</v>
      </c>
      <c r="AH552" s="107">
        <f>IF(CentrepointSourced[[#This Row],[Age]]="16-24",CentrepointSourced[[#This Row],[Assessed CS DQ]],0)</f>
        <v>0</v>
      </c>
      <c r="AI552" s="107">
        <f>IF(CentrepointSourced[[#This Row],[Age]]="18-24",CentrepointSourced[[#This Row],[Assessed CS DQ]],0)</f>
        <v>0</v>
      </c>
    </row>
    <row r="553" spans="1:35" customFormat="1" ht="13.5" customHeight="1">
      <c r="A553" s="45" t="s">
        <v>40</v>
      </c>
      <c r="B553" s="45" t="s">
        <v>196</v>
      </c>
      <c r="C553" s="45" t="s">
        <v>165</v>
      </c>
      <c r="D553" s="45"/>
      <c r="E553" s="67">
        <v>2013</v>
      </c>
      <c r="F553" s="67" t="s">
        <v>25</v>
      </c>
      <c r="G553" s="67">
        <v>6</v>
      </c>
      <c r="H553" s="68">
        <v>6</v>
      </c>
      <c r="I553" s="67">
        <v>2</v>
      </c>
      <c r="J553" s="45"/>
      <c r="K553" s="67"/>
      <c r="L553" s="67"/>
      <c r="M553" s="67"/>
      <c r="N553" s="67"/>
      <c r="O553" s="67"/>
      <c r="P553" s="67"/>
      <c r="Q553" s="41" t="str">
        <f>IF(CentrepointSourced[[#This Row],[Country]]="Northern Ireland","Northern Ireland",IFERROR(VLOOKUP(CentrepointSourced[[#This Row],[Local Authority]],LKP_LANameDQ[],2,FALSE),CentrepointSourced[[#This Row],[Local Authority]]))</f>
        <v>Kensington and Chelsea</v>
      </c>
      <c r="R553" s="41" t="str">
        <f>IF(CentrepointSourced[[#This Row],[LA type]]="County","",INDEX(ConsolGeog[lad14cd],MATCH(CentrepointSourced[[#This Row],[Local Authority DQ]],ConsolGeog[la_name],0)))</f>
        <v>E09000020</v>
      </c>
      <c r="S553" s="41" t="str">
        <f>IF(OR(CentrepointSourced[[#This Row],[Country]]="Northern Ireland",CentrepointSourced[[#This Row],[Country]]="Scotland",CentrepointSourced[[#This Row],[Country]]="Wales"),"Local Authority",CentrepointSourced[[#This Row],[LA type]])</f>
        <v>Unitary</v>
      </c>
      <c r="T553" s="41">
        <f>IF(TRIM(CentrepointSourced[[#This Row],[Presented HS]])="",0,IF(CentrepointSourced[[#This Row],[Presented HS]]="&lt;5",2.5,IF(CentrepointSourced[[#This Row],[Presented HS]]="&lt;10",5,VALUE(TRIM(CentrepointSourced[[#This Row],[Presented HS]])))))</f>
        <v>6</v>
      </c>
      <c r="U553" s="41">
        <f>IF(TRIM(CentrepointSourced[[#This Row],[Assessed HS]])="",0,IF(CentrepointSourced[[#This Row],[Assessed HS]]="&lt;5",2.5,IF(CentrepointSourced[[#This Row],[Assessed HS]]="&lt;10",5,VALUE(TRIM(CentrepointSourced[[#This Row],[Assessed HS]])))))</f>
        <v>6</v>
      </c>
      <c r="V553" s="41">
        <f>IF(TRIM(CentrepointSourced[[#This Row],[Presented CS]])="",0,IF(CentrepointSourced[[#This Row],[Presented CS]]="&lt;5",2.5,IF(CentrepointSourced[[#This Row],[Presented CS]]="&lt;10",5,VALUE(TRIM(CentrepointSourced[[#This Row],[Presented CS]])))))</f>
        <v>0</v>
      </c>
      <c r="W553" s="41">
        <f>IF(TRIM(CentrepointSourced[[#This Row],[Assessed CS]])="",0,IF(CentrepointSourced[[#This Row],[Assessed CS]]="&lt;5",2.5,IF(CentrepointSourced[[#This Row],[Assessed CS]]="&lt;10",5,VALUE(TRIM(CentrepointSourced[[#This Row],[Assessed CS]])))))</f>
        <v>0</v>
      </c>
      <c r="X553" s="106">
        <f>IF(CentrepointSourced[[#This Row],[Age]]="16-17",CentrepointSourced[[#This Row],[Presented HS DQ]],0)</f>
        <v>6</v>
      </c>
      <c r="Y553" s="106">
        <f>IF(CentrepointSourced[[#This Row],[Age]]="16-24",CentrepointSourced[[#This Row],[Presented HS DQ]],0)</f>
        <v>0</v>
      </c>
      <c r="Z553" s="106">
        <f>IF(CentrepointSourced[[#This Row],[Age]]="18-24",CentrepointSourced[[#This Row],[Presented HS DQ]],0)</f>
        <v>0</v>
      </c>
      <c r="AA553" s="106">
        <f>IF(CentrepointSourced[[#This Row],[Age]]="16-17",CentrepointSourced[[#This Row],[Presented CS DQ]],0)</f>
        <v>0</v>
      </c>
      <c r="AB553" s="106">
        <f>IF(CentrepointSourced[[#This Row],[Age]]="16-24",CentrepointSourced[[#This Row],[Presented CS DQ]],0)</f>
        <v>0</v>
      </c>
      <c r="AC553" s="106">
        <f>IF(CentrepointSourced[[#This Row],[Age]]="18-24",CentrepointSourced[[#This Row],[Presented CS DQ]],0)</f>
        <v>0</v>
      </c>
      <c r="AD553" s="107">
        <f>IF(CentrepointSourced[[#This Row],[Age]]="16-17",CentrepointSourced[[#This Row],[Assessed HS DQ]],0)</f>
        <v>6</v>
      </c>
      <c r="AE553" s="107">
        <f>IF(CentrepointSourced[[#This Row],[Age]]="16-24",CentrepointSourced[[#This Row],[Assessed HS DQ]],0)</f>
        <v>0</v>
      </c>
      <c r="AF553" s="107">
        <f>IF(CentrepointSourced[[#This Row],[Age]]="18-24",CentrepointSourced[[#This Row],[Assessed HS DQ]],0)</f>
        <v>0</v>
      </c>
      <c r="AG553" s="107">
        <f>IF(CentrepointSourced[[#This Row],[Age]]="16-17",CentrepointSourced[[#This Row],[Assessed CS DQ]],0)</f>
        <v>0</v>
      </c>
      <c r="AH553" s="107">
        <f>IF(CentrepointSourced[[#This Row],[Age]]="16-24",CentrepointSourced[[#This Row],[Assessed CS DQ]],0)</f>
        <v>0</v>
      </c>
      <c r="AI553" s="107">
        <f>IF(CentrepointSourced[[#This Row],[Age]]="18-24",CentrepointSourced[[#This Row],[Assessed CS DQ]],0)</f>
        <v>0</v>
      </c>
    </row>
    <row r="554" spans="1:35" customFormat="1" ht="13.5" customHeight="1">
      <c r="A554" s="45" t="s">
        <v>40</v>
      </c>
      <c r="B554" s="45" t="s">
        <v>196</v>
      </c>
      <c r="C554" s="45" t="s">
        <v>165</v>
      </c>
      <c r="D554" s="45"/>
      <c r="E554" s="67">
        <v>2013</v>
      </c>
      <c r="F554" s="67" t="s">
        <v>26</v>
      </c>
      <c r="G554" s="67">
        <v>258</v>
      </c>
      <c r="H554" s="68">
        <v>258</v>
      </c>
      <c r="I554" s="67">
        <v>88</v>
      </c>
      <c r="J554" s="45"/>
      <c r="K554" s="67"/>
      <c r="L554" s="67"/>
      <c r="M554" s="67"/>
      <c r="N554" s="67"/>
      <c r="O554" s="67"/>
      <c r="P554" s="67"/>
      <c r="Q554" s="41" t="str">
        <f>IF(CentrepointSourced[[#This Row],[Country]]="Northern Ireland","Northern Ireland",IFERROR(VLOOKUP(CentrepointSourced[[#This Row],[Local Authority]],LKP_LANameDQ[],2,FALSE),CentrepointSourced[[#This Row],[Local Authority]]))</f>
        <v>Kensington and Chelsea</v>
      </c>
      <c r="R554" s="41" t="str">
        <f>IF(CentrepointSourced[[#This Row],[LA type]]="County","",INDEX(ConsolGeog[lad14cd],MATCH(CentrepointSourced[[#This Row],[Local Authority DQ]],ConsolGeog[la_name],0)))</f>
        <v>E09000020</v>
      </c>
      <c r="S554" s="41" t="str">
        <f>IF(OR(CentrepointSourced[[#This Row],[Country]]="Northern Ireland",CentrepointSourced[[#This Row],[Country]]="Scotland",CentrepointSourced[[#This Row],[Country]]="Wales"),"Local Authority",CentrepointSourced[[#This Row],[LA type]])</f>
        <v>Unitary</v>
      </c>
      <c r="T554" s="41">
        <f>IF(TRIM(CentrepointSourced[[#This Row],[Presented HS]])="",0,IF(CentrepointSourced[[#This Row],[Presented HS]]="&lt;5",2.5,IF(CentrepointSourced[[#This Row],[Presented HS]]="&lt;10",5,VALUE(TRIM(CentrepointSourced[[#This Row],[Presented HS]])))))</f>
        <v>258</v>
      </c>
      <c r="U554" s="41">
        <f>IF(TRIM(CentrepointSourced[[#This Row],[Assessed HS]])="",0,IF(CentrepointSourced[[#This Row],[Assessed HS]]="&lt;5",2.5,IF(CentrepointSourced[[#This Row],[Assessed HS]]="&lt;10",5,VALUE(TRIM(CentrepointSourced[[#This Row],[Assessed HS]])))))</f>
        <v>258</v>
      </c>
      <c r="V554" s="41">
        <f>IF(TRIM(CentrepointSourced[[#This Row],[Presented CS]])="",0,IF(CentrepointSourced[[#This Row],[Presented CS]]="&lt;5",2.5,IF(CentrepointSourced[[#This Row],[Presented CS]]="&lt;10",5,VALUE(TRIM(CentrepointSourced[[#This Row],[Presented CS]])))))</f>
        <v>0</v>
      </c>
      <c r="W554" s="41">
        <f>IF(TRIM(CentrepointSourced[[#This Row],[Assessed CS]])="",0,IF(CentrepointSourced[[#This Row],[Assessed CS]]="&lt;5",2.5,IF(CentrepointSourced[[#This Row],[Assessed CS]]="&lt;10",5,VALUE(TRIM(CentrepointSourced[[#This Row],[Assessed CS]])))))</f>
        <v>0</v>
      </c>
      <c r="X554" s="106">
        <f>IF(CentrepointSourced[[#This Row],[Age]]="16-17",CentrepointSourced[[#This Row],[Presented HS DQ]],0)</f>
        <v>0</v>
      </c>
      <c r="Y554" s="106">
        <f>IF(CentrepointSourced[[#This Row],[Age]]="16-24",CentrepointSourced[[#This Row],[Presented HS DQ]],0)</f>
        <v>0</v>
      </c>
      <c r="Z554" s="106">
        <f>IF(CentrepointSourced[[#This Row],[Age]]="18-24",CentrepointSourced[[#This Row],[Presented HS DQ]],0)</f>
        <v>258</v>
      </c>
      <c r="AA554" s="106">
        <f>IF(CentrepointSourced[[#This Row],[Age]]="16-17",CentrepointSourced[[#This Row],[Presented CS DQ]],0)</f>
        <v>0</v>
      </c>
      <c r="AB554" s="106">
        <f>IF(CentrepointSourced[[#This Row],[Age]]="16-24",CentrepointSourced[[#This Row],[Presented CS DQ]],0)</f>
        <v>0</v>
      </c>
      <c r="AC554" s="106">
        <f>IF(CentrepointSourced[[#This Row],[Age]]="18-24",CentrepointSourced[[#This Row],[Presented CS DQ]],0)</f>
        <v>0</v>
      </c>
      <c r="AD554" s="107">
        <f>IF(CentrepointSourced[[#This Row],[Age]]="16-17",CentrepointSourced[[#This Row],[Assessed HS DQ]],0)</f>
        <v>0</v>
      </c>
      <c r="AE554" s="107">
        <f>IF(CentrepointSourced[[#This Row],[Age]]="16-24",CentrepointSourced[[#This Row],[Assessed HS DQ]],0)</f>
        <v>0</v>
      </c>
      <c r="AF554" s="107">
        <f>IF(CentrepointSourced[[#This Row],[Age]]="18-24",CentrepointSourced[[#This Row],[Assessed HS DQ]],0)</f>
        <v>258</v>
      </c>
      <c r="AG554" s="107">
        <f>IF(CentrepointSourced[[#This Row],[Age]]="16-17",CentrepointSourced[[#This Row],[Assessed CS DQ]],0)</f>
        <v>0</v>
      </c>
      <c r="AH554" s="107">
        <f>IF(CentrepointSourced[[#This Row],[Age]]="16-24",CentrepointSourced[[#This Row],[Assessed CS DQ]],0)</f>
        <v>0</v>
      </c>
      <c r="AI554" s="107">
        <f>IF(CentrepointSourced[[#This Row],[Age]]="18-24",CentrepointSourced[[#This Row],[Assessed CS DQ]],0)</f>
        <v>0</v>
      </c>
    </row>
    <row r="555" spans="1:35" customFormat="1" ht="13.5" customHeight="1">
      <c r="A555" s="45" t="s">
        <v>40</v>
      </c>
      <c r="B555" s="45" t="s">
        <v>196</v>
      </c>
      <c r="C555" s="45" t="s">
        <v>165</v>
      </c>
      <c r="D555" s="45"/>
      <c r="E555" s="67">
        <v>2013</v>
      </c>
      <c r="F555" s="76" t="s">
        <v>53</v>
      </c>
      <c r="G555" s="67"/>
      <c r="H555" s="68"/>
      <c r="I555" s="67"/>
      <c r="J555" s="45"/>
      <c r="K555" s="67"/>
      <c r="L555" s="67"/>
      <c r="M555" s="67"/>
      <c r="N555" s="67"/>
      <c r="O555" s="67"/>
      <c r="P555" s="67"/>
      <c r="Q555" s="41" t="str">
        <f>IF(CentrepointSourced[[#This Row],[Country]]="Northern Ireland","Northern Ireland",IFERROR(VLOOKUP(CentrepointSourced[[#This Row],[Local Authority]],LKP_LANameDQ[],2,FALSE),CentrepointSourced[[#This Row],[Local Authority]]))</f>
        <v>Kensington and Chelsea</v>
      </c>
      <c r="R555" s="41" t="str">
        <f>IF(CentrepointSourced[[#This Row],[LA type]]="County","",INDEX(ConsolGeog[lad14cd],MATCH(CentrepointSourced[[#This Row],[Local Authority DQ]],ConsolGeog[la_name],0)))</f>
        <v>E09000020</v>
      </c>
      <c r="S555" s="41" t="str">
        <f>IF(OR(CentrepointSourced[[#This Row],[Country]]="Northern Ireland",CentrepointSourced[[#This Row],[Country]]="Scotland",CentrepointSourced[[#This Row],[Country]]="Wales"),"Local Authority",CentrepointSourced[[#This Row],[LA type]])</f>
        <v>Unitary</v>
      </c>
      <c r="T555" s="41">
        <f>IF(TRIM(CentrepointSourced[[#This Row],[Presented HS]])="",0,IF(CentrepointSourced[[#This Row],[Presented HS]]="&lt;5",2.5,IF(CentrepointSourced[[#This Row],[Presented HS]]="&lt;10",5,VALUE(TRIM(CentrepointSourced[[#This Row],[Presented HS]])))))</f>
        <v>0</v>
      </c>
      <c r="U555" s="41">
        <f>IF(TRIM(CentrepointSourced[[#This Row],[Assessed HS]])="",0,IF(CentrepointSourced[[#This Row],[Assessed HS]]="&lt;5",2.5,IF(CentrepointSourced[[#This Row],[Assessed HS]]="&lt;10",5,VALUE(TRIM(CentrepointSourced[[#This Row],[Assessed HS]])))))</f>
        <v>0</v>
      </c>
      <c r="V555" s="41">
        <f>IF(TRIM(CentrepointSourced[[#This Row],[Presented CS]])="",0,IF(CentrepointSourced[[#This Row],[Presented CS]]="&lt;5",2.5,IF(CentrepointSourced[[#This Row],[Presented CS]]="&lt;10",5,VALUE(TRIM(CentrepointSourced[[#This Row],[Presented CS]])))))</f>
        <v>0</v>
      </c>
      <c r="W555" s="41">
        <f>IF(TRIM(CentrepointSourced[[#This Row],[Assessed CS]])="",0,IF(CentrepointSourced[[#This Row],[Assessed CS]]="&lt;5",2.5,IF(CentrepointSourced[[#This Row],[Assessed CS]]="&lt;10",5,VALUE(TRIM(CentrepointSourced[[#This Row],[Assessed CS]])))))</f>
        <v>0</v>
      </c>
      <c r="X555" s="106">
        <f>IF(CentrepointSourced[[#This Row],[Age]]="16-17",CentrepointSourced[[#This Row],[Presented HS DQ]],0)</f>
        <v>0</v>
      </c>
      <c r="Y555" s="106">
        <f>IF(CentrepointSourced[[#This Row],[Age]]="16-24",CentrepointSourced[[#This Row],[Presented HS DQ]],0)</f>
        <v>0</v>
      </c>
      <c r="Z555" s="106">
        <f>IF(CentrepointSourced[[#This Row],[Age]]="18-24",CentrepointSourced[[#This Row],[Presented HS DQ]],0)</f>
        <v>0</v>
      </c>
      <c r="AA555" s="106">
        <f>IF(CentrepointSourced[[#This Row],[Age]]="16-17",CentrepointSourced[[#This Row],[Presented CS DQ]],0)</f>
        <v>0</v>
      </c>
      <c r="AB555" s="106">
        <f>IF(CentrepointSourced[[#This Row],[Age]]="16-24",CentrepointSourced[[#This Row],[Presented CS DQ]],0)</f>
        <v>0</v>
      </c>
      <c r="AC555" s="106">
        <f>IF(CentrepointSourced[[#This Row],[Age]]="18-24",CentrepointSourced[[#This Row],[Presented CS DQ]],0)</f>
        <v>0</v>
      </c>
      <c r="AD555" s="107">
        <f>IF(CentrepointSourced[[#This Row],[Age]]="16-17",CentrepointSourced[[#This Row],[Assessed HS DQ]],0)</f>
        <v>0</v>
      </c>
      <c r="AE555" s="107">
        <f>IF(CentrepointSourced[[#This Row],[Age]]="16-24",CentrepointSourced[[#This Row],[Assessed HS DQ]],0)</f>
        <v>0</v>
      </c>
      <c r="AF555" s="107">
        <f>IF(CentrepointSourced[[#This Row],[Age]]="18-24",CentrepointSourced[[#This Row],[Assessed HS DQ]],0)</f>
        <v>0</v>
      </c>
      <c r="AG555" s="107">
        <f>IF(CentrepointSourced[[#This Row],[Age]]="16-17",CentrepointSourced[[#This Row],[Assessed CS DQ]],0)</f>
        <v>0</v>
      </c>
      <c r="AH555" s="107">
        <f>IF(CentrepointSourced[[#This Row],[Age]]="16-24",CentrepointSourced[[#This Row],[Assessed CS DQ]],0)</f>
        <v>0</v>
      </c>
      <c r="AI555" s="107">
        <f>IF(CentrepointSourced[[#This Row],[Age]]="18-24",CentrepointSourced[[#This Row],[Assessed CS DQ]],0)</f>
        <v>0</v>
      </c>
    </row>
    <row r="556" spans="1:35" customFormat="1" ht="13.5" customHeight="1">
      <c r="A556" s="45" t="s">
        <v>40</v>
      </c>
      <c r="B556" s="45" t="s">
        <v>196</v>
      </c>
      <c r="C556" s="45" t="s">
        <v>165</v>
      </c>
      <c r="D556" s="45"/>
      <c r="E556" s="67">
        <v>2014</v>
      </c>
      <c r="F556" s="67" t="s">
        <v>25</v>
      </c>
      <c r="G556" s="67">
        <v>1</v>
      </c>
      <c r="H556" s="68">
        <v>1</v>
      </c>
      <c r="I556" s="67">
        <v>1</v>
      </c>
      <c r="J556" s="45"/>
      <c r="K556" s="67"/>
      <c r="L556" s="67"/>
      <c r="M556" s="67"/>
      <c r="N556" s="67"/>
      <c r="O556" s="67"/>
      <c r="P556" s="67"/>
      <c r="Q556" s="41" t="str">
        <f>IF(CentrepointSourced[[#This Row],[Country]]="Northern Ireland","Northern Ireland",IFERROR(VLOOKUP(CentrepointSourced[[#This Row],[Local Authority]],LKP_LANameDQ[],2,FALSE),CentrepointSourced[[#This Row],[Local Authority]]))</f>
        <v>Kensington and Chelsea</v>
      </c>
      <c r="R556" s="41" t="str">
        <f>IF(CentrepointSourced[[#This Row],[LA type]]="County","",INDEX(ConsolGeog[lad14cd],MATCH(CentrepointSourced[[#This Row],[Local Authority DQ]],ConsolGeog[la_name],0)))</f>
        <v>E09000020</v>
      </c>
      <c r="S556" s="41" t="str">
        <f>IF(OR(CentrepointSourced[[#This Row],[Country]]="Northern Ireland",CentrepointSourced[[#This Row],[Country]]="Scotland",CentrepointSourced[[#This Row],[Country]]="Wales"),"Local Authority",CentrepointSourced[[#This Row],[LA type]])</f>
        <v>Unitary</v>
      </c>
      <c r="T556" s="41">
        <f>IF(TRIM(CentrepointSourced[[#This Row],[Presented HS]])="",0,IF(CentrepointSourced[[#This Row],[Presented HS]]="&lt;5",2.5,IF(CentrepointSourced[[#This Row],[Presented HS]]="&lt;10",5,VALUE(TRIM(CentrepointSourced[[#This Row],[Presented HS]])))))</f>
        <v>1</v>
      </c>
      <c r="U556" s="41">
        <f>IF(TRIM(CentrepointSourced[[#This Row],[Assessed HS]])="",0,IF(CentrepointSourced[[#This Row],[Assessed HS]]="&lt;5",2.5,IF(CentrepointSourced[[#This Row],[Assessed HS]]="&lt;10",5,VALUE(TRIM(CentrepointSourced[[#This Row],[Assessed HS]])))))</f>
        <v>1</v>
      </c>
      <c r="V556" s="41">
        <f>IF(TRIM(CentrepointSourced[[#This Row],[Presented CS]])="",0,IF(CentrepointSourced[[#This Row],[Presented CS]]="&lt;5",2.5,IF(CentrepointSourced[[#This Row],[Presented CS]]="&lt;10",5,VALUE(TRIM(CentrepointSourced[[#This Row],[Presented CS]])))))</f>
        <v>0</v>
      </c>
      <c r="W556" s="41">
        <f>IF(TRIM(CentrepointSourced[[#This Row],[Assessed CS]])="",0,IF(CentrepointSourced[[#This Row],[Assessed CS]]="&lt;5",2.5,IF(CentrepointSourced[[#This Row],[Assessed CS]]="&lt;10",5,VALUE(TRIM(CentrepointSourced[[#This Row],[Assessed CS]])))))</f>
        <v>0</v>
      </c>
      <c r="X556" s="106">
        <f>IF(CentrepointSourced[[#This Row],[Age]]="16-17",CentrepointSourced[[#This Row],[Presented HS DQ]],0)</f>
        <v>1</v>
      </c>
      <c r="Y556" s="106">
        <f>IF(CentrepointSourced[[#This Row],[Age]]="16-24",CentrepointSourced[[#This Row],[Presented HS DQ]],0)</f>
        <v>0</v>
      </c>
      <c r="Z556" s="106">
        <f>IF(CentrepointSourced[[#This Row],[Age]]="18-24",CentrepointSourced[[#This Row],[Presented HS DQ]],0)</f>
        <v>0</v>
      </c>
      <c r="AA556" s="106">
        <f>IF(CentrepointSourced[[#This Row],[Age]]="16-17",CentrepointSourced[[#This Row],[Presented CS DQ]],0)</f>
        <v>0</v>
      </c>
      <c r="AB556" s="106">
        <f>IF(CentrepointSourced[[#This Row],[Age]]="16-24",CentrepointSourced[[#This Row],[Presented CS DQ]],0)</f>
        <v>0</v>
      </c>
      <c r="AC556" s="106">
        <f>IF(CentrepointSourced[[#This Row],[Age]]="18-24",CentrepointSourced[[#This Row],[Presented CS DQ]],0)</f>
        <v>0</v>
      </c>
      <c r="AD556" s="107">
        <f>IF(CentrepointSourced[[#This Row],[Age]]="16-17",CentrepointSourced[[#This Row],[Assessed HS DQ]],0)</f>
        <v>1</v>
      </c>
      <c r="AE556" s="107">
        <f>IF(CentrepointSourced[[#This Row],[Age]]="16-24",CentrepointSourced[[#This Row],[Assessed HS DQ]],0)</f>
        <v>0</v>
      </c>
      <c r="AF556" s="107">
        <f>IF(CentrepointSourced[[#This Row],[Age]]="18-24",CentrepointSourced[[#This Row],[Assessed HS DQ]],0)</f>
        <v>0</v>
      </c>
      <c r="AG556" s="107">
        <f>IF(CentrepointSourced[[#This Row],[Age]]="16-17",CentrepointSourced[[#This Row],[Assessed CS DQ]],0)</f>
        <v>0</v>
      </c>
      <c r="AH556" s="107">
        <f>IF(CentrepointSourced[[#This Row],[Age]]="16-24",CentrepointSourced[[#This Row],[Assessed CS DQ]],0)</f>
        <v>0</v>
      </c>
      <c r="AI556" s="107">
        <f>IF(CentrepointSourced[[#This Row],[Age]]="18-24",CentrepointSourced[[#This Row],[Assessed CS DQ]],0)</f>
        <v>0</v>
      </c>
    </row>
    <row r="557" spans="1:35" customFormat="1" ht="13.5" customHeight="1">
      <c r="A557" s="45" t="s">
        <v>40</v>
      </c>
      <c r="B557" s="45" t="s">
        <v>196</v>
      </c>
      <c r="C557" s="45" t="s">
        <v>165</v>
      </c>
      <c r="D557" s="45"/>
      <c r="E557" s="67">
        <v>2014</v>
      </c>
      <c r="F557" s="67" t="s">
        <v>26</v>
      </c>
      <c r="G557" s="67">
        <v>242</v>
      </c>
      <c r="H557" s="68">
        <v>242</v>
      </c>
      <c r="I557" s="67">
        <v>85</v>
      </c>
      <c r="J557" s="45"/>
      <c r="K557" s="67"/>
      <c r="L557" s="67"/>
      <c r="M557" s="67"/>
      <c r="N557" s="67"/>
      <c r="O557" s="67"/>
      <c r="P557" s="67"/>
      <c r="Q557" s="41" t="str">
        <f>IF(CentrepointSourced[[#This Row],[Country]]="Northern Ireland","Northern Ireland",IFERROR(VLOOKUP(CentrepointSourced[[#This Row],[Local Authority]],LKP_LANameDQ[],2,FALSE),CentrepointSourced[[#This Row],[Local Authority]]))</f>
        <v>Kensington and Chelsea</v>
      </c>
      <c r="R557" s="41" t="str">
        <f>IF(CentrepointSourced[[#This Row],[LA type]]="County","",INDEX(ConsolGeog[lad14cd],MATCH(CentrepointSourced[[#This Row],[Local Authority DQ]],ConsolGeog[la_name],0)))</f>
        <v>E09000020</v>
      </c>
      <c r="S557" s="41" t="str">
        <f>IF(OR(CentrepointSourced[[#This Row],[Country]]="Northern Ireland",CentrepointSourced[[#This Row],[Country]]="Scotland",CentrepointSourced[[#This Row],[Country]]="Wales"),"Local Authority",CentrepointSourced[[#This Row],[LA type]])</f>
        <v>Unitary</v>
      </c>
      <c r="T557" s="41">
        <f>IF(TRIM(CentrepointSourced[[#This Row],[Presented HS]])="",0,IF(CentrepointSourced[[#This Row],[Presented HS]]="&lt;5",2.5,IF(CentrepointSourced[[#This Row],[Presented HS]]="&lt;10",5,VALUE(TRIM(CentrepointSourced[[#This Row],[Presented HS]])))))</f>
        <v>242</v>
      </c>
      <c r="U557" s="41">
        <f>IF(TRIM(CentrepointSourced[[#This Row],[Assessed HS]])="",0,IF(CentrepointSourced[[#This Row],[Assessed HS]]="&lt;5",2.5,IF(CentrepointSourced[[#This Row],[Assessed HS]]="&lt;10",5,VALUE(TRIM(CentrepointSourced[[#This Row],[Assessed HS]])))))</f>
        <v>242</v>
      </c>
      <c r="V557" s="41">
        <f>IF(TRIM(CentrepointSourced[[#This Row],[Presented CS]])="",0,IF(CentrepointSourced[[#This Row],[Presented CS]]="&lt;5",2.5,IF(CentrepointSourced[[#This Row],[Presented CS]]="&lt;10",5,VALUE(TRIM(CentrepointSourced[[#This Row],[Presented CS]])))))</f>
        <v>0</v>
      </c>
      <c r="W557" s="41">
        <f>IF(TRIM(CentrepointSourced[[#This Row],[Assessed CS]])="",0,IF(CentrepointSourced[[#This Row],[Assessed CS]]="&lt;5",2.5,IF(CentrepointSourced[[#This Row],[Assessed CS]]="&lt;10",5,VALUE(TRIM(CentrepointSourced[[#This Row],[Assessed CS]])))))</f>
        <v>0</v>
      </c>
      <c r="X557" s="106">
        <f>IF(CentrepointSourced[[#This Row],[Age]]="16-17",CentrepointSourced[[#This Row],[Presented HS DQ]],0)</f>
        <v>0</v>
      </c>
      <c r="Y557" s="106">
        <f>IF(CentrepointSourced[[#This Row],[Age]]="16-24",CentrepointSourced[[#This Row],[Presented HS DQ]],0)</f>
        <v>0</v>
      </c>
      <c r="Z557" s="106">
        <f>IF(CentrepointSourced[[#This Row],[Age]]="18-24",CentrepointSourced[[#This Row],[Presented HS DQ]],0)</f>
        <v>242</v>
      </c>
      <c r="AA557" s="106">
        <f>IF(CentrepointSourced[[#This Row],[Age]]="16-17",CentrepointSourced[[#This Row],[Presented CS DQ]],0)</f>
        <v>0</v>
      </c>
      <c r="AB557" s="106">
        <f>IF(CentrepointSourced[[#This Row],[Age]]="16-24",CentrepointSourced[[#This Row],[Presented CS DQ]],0)</f>
        <v>0</v>
      </c>
      <c r="AC557" s="106">
        <f>IF(CentrepointSourced[[#This Row],[Age]]="18-24",CentrepointSourced[[#This Row],[Presented CS DQ]],0)</f>
        <v>0</v>
      </c>
      <c r="AD557" s="107">
        <f>IF(CentrepointSourced[[#This Row],[Age]]="16-17",CentrepointSourced[[#This Row],[Assessed HS DQ]],0)</f>
        <v>0</v>
      </c>
      <c r="AE557" s="107">
        <f>IF(CentrepointSourced[[#This Row],[Age]]="16-24",CentrepointSourced[[#This Row],[Assessed HS DQ]],0)</f>
        <v>0</v>
      </c>
      <c r="AF557" s="107">
        <f>IF(CentrepointSourced[[#This Row],[Age]]="18-24",CentrepointSourced[[#This Row],[Assessed HS DQ]],0)</f>
        <v>242</v>
      </c>
      <c r="AG557" s="107">
        <f>IF(CentrepointSourced[[#This Row],[Age]]="16-17",CentrepointSourced[[#This Row],[Assessed CS DQ]],0)</f>
        <v>0</v>
      </c>
      <c r="AH557" s="107">
        <f>IF(CentrepointSourced[[#This Row],[Age]]="16-24",CentrepointSourced[[#This Row],[Assessed CS DQ]],0)</f>
        <v>0</v>
      </c>
      <c r="AI557" s="107">
        <f>IF(CentrepointSourced[[#This Row],[Age]]="18-24",CentrepointSourced[[#This Row],[Assessed CS DQ]],0)</f>
        <v>0</v>
      </c>
    </row>
    <row r="558" spans="1:35" customFormat="1" ht="13.5" customHeight="1">
      <c r="A558" s="45" t="s">
        <v>40</v>
      </c>
      <c r="B558" s="45" t="s">
        <v>196</v>
      </c>
      <c r="C558" s="45" t="s">
        <v>165</v>
      </c>
      <c r="D558" s="45"/>
      <c r="E558" s="67">
        <v>2014</v>
      </c>
      <c r="F558" s="67" t="s">
        <v>53</v>
      </c>
      <c r="G558" s="67"/>
      <c r="H558" s="68"/>
      <c r="I558" s="67"/>
      <c r="J558" s="45"/>
      <c r="K558" s="67"/>
      <c r="L558" s="67"/>
      <c r="M558" s="67"/>
      <c r="N558" s="67"/>
      <c r="O558" s="67"/>
      <c r="P558" s="67"/>
      <c r="Q558" s="41" t="str">
        <f>IF(CentrepointSourced[[#This Row],[Country]]="Northern Ireland","Northern Ireland",IFERROR(VLOOKUP(CentrepointSourced[[#This Row],[Local Authority]],LKP_LANameDQ[],2,FALSE),CentrepointSourced[[#This Row],[Local Authority]]))</f>
        <v>Kensington and Chelsea</v>
      </c>
      <c r="R558" s="41" t="str">
        <f>IF(CentrepointSourced[[#This Row],[LA type]]="County","",INDEX(ConsolGeog[lad14cd],MATCH(CentrepointSourced[[#This Row],[Local Authority DQ]],ConsolGeog[la_name],0)))</f>
        <v>E09000020</v>
      </c>
      <c r="S558" s="41" t="str">
        <f>IF(OR(CentrepointSourced[[#This Row],[Country]]="Northern Ireland",CentrepointSourced[[#This Row],[Country]]="Scotland",CentrepointSourced[[#This Row],[Country]]="Wales"),"Local Authority",CentrepointSourced[[#This Row],[LA type]])</f>
        <v>Unitary</v>
      </c>
      <c r="T558" s="41">
        <f>IF(TRIM(CentrepointSourced[[#This Row],[Presented HS]])="",0,IF(CentrepointSourced[[#This Row],[Presented HS]]="&lt;5",2.5,IF(CentrepointSourced[[#This Row],[Presented HS]]="&lt;10",5,VALUE(TRIM(CentrepointSourced[[#This Row],[Presented HS]])))))</f>
        <v>0</v>
      </c>
      <c r="U558" s="41">
        <f>IF(TRIM(CentrepointSourced[[#This Row],[Assessed HS]])="",0,IF(CentrepointSourced[[#This Row],[Assessed HS]]="&lt;5",2.5,IF(CentrepointSourced[[#This Row],[Assessed HS]]="&lt;10",5,VALUE(TRIM(CentrepointSourced[[#This Row],[Assessed HS]])))))</f>
        <v>0</v>
      </c>
      <c r="V558" s="41">
        <f>IF(TRIM(CentrepointSourced[[#This Row],[Presented CS]])="",0,IF(CentrepointSourced[[#This Row],[Presented CS]]="&lt;5",2.5,IF(CentrepointSourced[[#This Row],[Presented CS]]="&lt;10",5,VALUE(TRIM(CentrepointSourced[[#This Row],[Presented CS]])))))</f>
        <v>0</v>
      </c>
      <c r="W558" s="41">
        <f>IF(TRIM(CentrepointSourced[[#This Row],[Assessed CS]])="",0,IF(CentrepointSourced[[#This Row],[Assessed CS]]="&lt;5",2.5,IF(CentrepointSourced[[#This Row],[Assessed CS]]="&lt;10",5,VALUE(TRIM(CentrepointSourced[[#This Row],[Assessed CS]])))))</f>
        <v>0</v>
      </c>
      <c r="X558" s="106">
        <f>IF(CentrepointSourced[[#This Row],[Age]]="16-17",CentrepointSourced[[#This Row],[Presented HS DQ]],0)</f>
        <v>0</v>
      </c>
      <c r="Y558" s="106">
        <f>IF(CentrepointSourced[[#This Row],[Age]]="16-24",CentrepointSourced[[#This Row],[Presented HS DQ]],0)</f>
        <v>0</v>
      </c>
      <c r="Z558" s="106">
        <f>IF(CentrepointSourced[[#This Row],[Age]]="18-24",CentrepointSourced[[#This Row],[Presented HS DQ]],0)</f>
        <v>0</v>
      </c>
      <c r="AA558" s="106">
        <f>IF(CentrepointSourced[[#This Row],[Age]]="16-17",CentrepointSourced[[#This Row],[Presented CS DQ]],0)</f>
        <v>0</v>
      </c>
      <c r="AB558" s="106">
        <f>IF(CentrepointSourced[[#This Row],[Age]]="16-24",CentrepointSourced[[#This Row],[Presented CS DQ]],0)</f>
        <v>0</v>
      </c>
      <c r="AC558" s="106">
        <f>IF(CentrepointSourced[[#This Row],[Age]]="18-24",CentrepointSourced[[#This Row],[Presented CS DQ]],0)</f>
        <v>0</v>
      </c>
      <c r="AD558" s="107">
        <f>IF(CentrepointSourced[[#This Row],[Age]]="16-17",CentrepointSourced[[#This Row],[Assessed HS DQ]],0)</f>
        <v>0</v>
      </c>
      <c r="AE558" s="107">
        <f>IF(CentrepointSourced[[#This Row],[Age]]="16-24",CentrepointSourced[[#This Row],[Assessed HS DQ]],0)</f>
        <v>0</v>
      </c>
      <c r="AF558" s="107">
        <f>IF(CentrepointSourced[[#This Row],[Age]]="18-24",CentrepointSourced[[#This Row],[Assessed HS DQ]],0)</f>
        <v>0</v>
      </c>
      <c r="AG558" s="107">
        <f>IF(CentrepointSourced[[#This Row],[Age]]="16-17",CentrepointSourced[[#This Row],[Assessed CS DQ]],0)</f>
        <v>0</v>
      </c>
      <c r="AH558" s="107">
        <f>IF(CentrepointSourced[[#This Row],[Age]]="16-24",CentrepointSourced[[#This Row],[Assessed CS DQ]],0)</f>
        <v>0</v>
      </c>
      <c r="AI558" s="107">
        <f>IF(CentrepointSourced[[#This Row],[Age]]="18-24",CentrepointSourced[[#This Row],[Assessed CS DQ]],0)</f>
        <v>0</v>
      </c>
    </row>
    <row r="559" spans="1:35" ht="13.5" customHeight="1">
      <c r="A559" s="46" t="s">
        <v>40</v>
      </c>
      <c r="B559" s="46" t="s">
        <v>301</v>
      </c>
      <c r="C559" s="46" t="s">
        <v>299</v>
      </c>
      <c r="D559" s="46"/>
      <c r="E559" s="46">
        <v>2012</v>
      </c>
      <c r="F559" s="67" t="s">
        <v>53</v>
      </c>
      <c r="G559" s="67"/>
      <c r="H559" s="79"/>
      <c r="I559" s="45"/>
      <c r="J559" s="45"/>
      <c r="K559" s="46">
        <v>326</v>
      </c>
      <c r="L559" s="45">
        <v>313</v>
      </c>
      <c r="M559" s="45">
        <v>46</v>
      </c>
      <c r="N559" s="45">
        <v>46</v>
      </c>
      <c r="O559" s="45"/>
      <c r="P559" s="45"/>
      <c r="Q559" s="41" t="str">
        <f>IF(CentrepointSourced[[#This Row],[Country]]="Northern Ireland","Northern Ireland",IFERROR(VLOOKUP(CentrepointSourced[[#This Row],[Local Authority]],LKP_LANameDQ[],2,FALSE),CentrepointSourced[[#This Row],[Local Authority]]))</f>
        <v>Kent</v>
      </c>
      <c r="R559" s="41" t="str">
        <f>IF(CentrepointSourced[[#This Row],[LA type]]="County","",INDEX(ConsolGeog[lad14cd],MATCH(CentrepointSourced[[#This Row],[Local Authority DQ]],ConsolGeog[la_name],0)))</f>
        <v/>
      </c>
      <c r="S559" s="41" t="str">
        <f>IF(OR(CentrepointSourced[[#This Row],[Country]]="Northern Ireland",CentrepointSourced[[#This Row],[Country]]="Scotland",CentrepointSourced[[#This Row],[Country]]="Wales"),"Local Authority",CentrepointSourced[[#This Row],[LA type]])</f>
        <v>County</v>
      </c>
      <c r="T559" s="41">
        <f>IF(TRIM(CentrepointSourced[[#This Row],[Presented HS]])="",0,IF(CentrepointSourced[[#This Row],[Presented HS]]="&lt;5",2.5,IF(CentrepointSourced[[#This Row],[Presented HS]]="&lt;10",5,VALUE(TRIM(CentrepointSourced[[#This Row],[Presented HS]])))))</f>
        <v>0</v>
      </c>
      <c r="U559" s="41">
        <f>IF(TRIM(CentrepointSourced[[#This Row],[Assessed HS]])="",0,IF(CentrepointSourced[[#This Row],[Assessed HS]]="&lt;5",2.5,IF(CentrepointSourced[[#This Row],[Assessed HS]]="&lt;10",5,VALUE(TRIM(CentrepointSourced[[#This Row],[Assessed HS]])))))</f>
        <v>0</v>
      </c>
      <c r="V559" s="41">
        <f>IF(TRIM(CentrepointSourced[[#This Row],[Presented CS]])="",0,IF(CentrepointSourced[[#This Row],[Presented CS]]="&lt;5",2.5,IF(CentrepointSourced[[#This Row],[Presented CS]]="&lt;10",5,VALUE(TRIM(CentrepointSourced[[#This Row],[Presented CS]])))))</f>
        <v>326</v>
      </c>
      <c r="W559" s="41">
        <f>IF(TRIM(CentrepointSourced[[#This Row],[Assessed CS]])="",0,IF(CentrepointSourced[[#This Row],[Assessed CS]]="&lt;5",2.5,IF(CentrepointSourced[[#This Row],[Assessed CS]]="&lt;10",5,VALUE(TRIM(CentrepointSourced[[#This Row],[Assessed CS]])))))</f>
        <v>313</v>
      </c>
      <c r="X559" s="111">
        <f>IF(CentrepointSourced[[#This Row],[Age]]="16-17",CentrepointSourced[[#This Row],[Presented HS DQ]],0)</f>
        <v>0</v>
      </c>
      <c r="Y559" s="111">
        <f>IF(CentrepointSourced[[#This Row],[Age]]="16-24",CentrepointSourced[[#This Row],[Presented HS DQ]],0)</f>
        <v>0</v>
      </c>
      <c r="Z559" s="111">
        <f>IF(CentrepointSourced[[#This Row],[Age]]="18-24",CentrepointSourced[[#This Row],[Presented HS DQ]],0)</f>
        <v>0</v>
      </c>
      <c r="AA559" s="111">
        <f>IF(CentrepointSourced[[#This Row],[Age]]="16-17",CentrepointSourced[[#This Row],[Presented CS DQ]],0)</f>
        <v>0</v>
      </c>
      <c r="AB559" s="111">
        <f>IF(CentrepointSourced[[#This Row],[Age]]="16-24",CentrepointSourced[[#This Row],[Presented CS DQ]],0)</f>
        <v>326</v>
      </c>
      <c r="AC559" s="111">
        <f>IF(CentrepointSourced[[#This Row],[Age]]="18-24",CentrepointSourced[[#This Row],[Presented CS DQ]],0)</f>
        <v>0</v>
      </c>
      <c r="AD559" s="107">
        <f>IF(CentrepointSourced[[#This Row],[Age]]="16-17",CentrepointSourced[[#This Row],[Assessed HS DQ]],0)</f>
        <v>0</v>
      </c>
      <c r="AE559" s="107">
        <f>IF(CentrepointSourced[[#This Row],[Age]]="16-24",CentrepointSourced[[#This Row],[Assessed HS DQ]],0)</f>
        <v>0</v>
      </c>
      <c r="AF559" s="107">
        <f>IF(CentrepointSourced[[#This Row],[Age]]="18-24",CentrepointSourced[[#This Row],[Assessed HS DQ]],0)</f>
        <v>0</v>
      </c>
      <c r="AG559" s="107">
        <f>IF(CentrepointSourced[[#This Row],[Age]]="16-17",CentrepointSourced[[#This Row],[Assessed CS DQ]],0)</f>
        <v>0</v>
      </c>
      <c r="AH559" s="107">
        <f>IF(CentrepointSourced[[#This Row],[Age]]="16-24",CentrepointSourced[[#This Row],[Assessed CS DQ]],0)</f>
        <v>313</v>
      </c>
      <c r="AI559" s="107">
        <f>IF(CentrepointSourced[[#This Row],[Age]]="18-24",CentrepointSourced[[#This Row],[Assessed CS DQ]],0)</f>
        <v>0</v>
      </c>
    </row>
    <row r="560" spans="1:35" ht="13.5" customHeight="1">
      <c r="A560" s="46" t="s">
        <v>40</v>
      </c>
      <c r="B560" s="46" t="s">
        <v>301</v>
      </c>
      <c r="C560" s="46" t="s">
        <v>299</v>
      </c>
      <c r="D560" s="46"/>
      <c r="E560" s="46">
        <v>2012</v>
      </c>
      <c r="F560" s="67" t="s">
        <v>26</v>
      </c>
      <c r="G560" s="67"/>
      <c r="H560" s="79"/>
      <c r="I560" s="45"/>
      <c r="J560" s="45"/>
      <c r="K560" s="46"/>
      <c r="L560" s="45"/>
      <c r="M560" s="45"/>
      <c r="N560" s="45"/>
      <c r="O560" s="45"/>
      <c r="P560" s="45"/>
      <c r="Q560" s="41" t="str">
        <f>IF(CentrepointSourced[[#This Row],[Country]]="Northern Ireland","Northern Ireland",IFERROR(VLOOKUP(CentrepointSourced[[#This Row],[Local Authority]],LKP_LANameDQ[],2,FALSE),CentrepointSourced[[#This Row],[Local Authority]]))</f>
        <v>Kent</v>
      </c>
      <c r="R560" s="41" t="str">
        <f>IF(CentrepointSourced[[#This Row],[LA type]]="County","",INDEX(ConsolGeog[lad14cd],MATCH(CentrepointSourced[[#This Row],[Local Authority DQ]],ConsolGeog[la_name],0)))</f>
        <v/>
      </c>
      <c r="S560" s="41" t="str">
        <f>IF(OR(CentrepointSourced[[#This Row],[Country]]="Northern Ireland",CentrepointSourced[[#This Row],[Country]]="Scotland",CentrepointSourced[[#This Row],[Country]]="Wales"),"Local Authority",CentrepointSourced[[#This Row],[LA type]])</f>
        <v>County</v>
      </c>
      <c r="T560" s="41">
        <f>IF(TRIM(CentrepointSourced[[#This Row],[Presented HS]])="",0,IF(CentrepointSourced[[#This Row],[Presented HS]]="&lt;5",2.5,IF(CentrepointSourced[[#This Row],[Presented HS]]="&lt;10",5,VALUE(TRIM(CentrepointSourced[[#This Row],[Presented HS]])))))</f>
        <v>0</v>
      </c>
      <c r="U560" s="41">
        <f>IF(TRIM(CentrepointSourced[[#This Row],[Assessed HS]])="",0,IF(CentrepointSourced[[#This Row],[Assessed HS]]="&lt;5",2.5,IF(CentrepointSourced[[#This Row],[Assessed HS]]="&lt;10",5,VALUE(TRIM(CentrepointSourced[[#This Row],[Assessed HS]])))))</f>
        <v>0</v>
      </c>
      <c r="V560" s="41">
        <f>IF(TRIM(CentrepointSourced[[#This Row],[Presented CS]])="",0,IF(CentrepointSourced[[#This Row],[Presented CS]]="&lt;5",2.5,IF(CentrepointSourced[[#This Row],[Presented CS]]="&lt;10",5,VALUE(TRIM(CentrepointSourced[[#This Row],[Presented CS]])))))</f>
        <v>0</v>
      </c>
      <c r="W560" s="41">
        <f>IF(TRIM(CentrepointSourced[[#This Row],[Assessed CS]])="",0,IF(CentrepointSourced[[#This Row],[Assessed CS]]="&lt;5",2.5,IF(CentrepointSourced[[#This Row],[Assessed CS]]="&lt;10",5,VALUE(TRIM(CentrepointSourced[[#This Row],[Assessed CS]])))))</f>
        <v>0</v>
      </c>
      <c r="X560" s="111">
        <f>IF(CentrepointSourced[[#This Row],[Age]]="16-17",CentrepointSourced[[#This Row],[Presented HS DQ]],0)</f>
        <v>0</v>
      </c>
      <c r="Y560" s="111">
        <f>IF(CentrepointSourced[[#This Row],[Age]]="16-24",CentrepointSourced[[#This Row],[Presented HS DQ]],0)</f>
        <v>0</v>
      </c>
      <c r="Z560" s="111">
        <f>IF(CentrepointSourced[[#This Row],[Age]]="18-24",CentrepointSourced[[#This Row],[Presented HS DQ]],0)</f>
        <v>0</v>
      </c>
      <c r="AA560" s="111">
        <f>IF(CentrepointSourced[[#This Row],[Age]]="16-17",CentrepointSourced[[#This Row],[Presented CS DQ]],0)</f>
        <v>0</v>
      </c>
      <c r="AB560" s="111">
        <f>IF(CentrepointSourced[[#This Row],[Age]]="16-24",CentrepointSourced[[#This Row],[Presented CS DQ]],0)</f>
        <v>0</v>
      </c>
      <c r="AC560" s="111">
        <f>IF(CentrepointSourced[[#This Row],[Age]]="18-24",CentrepointSourced[[#This Row],[Presented CS DQ]],0)</f>
        <v>0</v>
      </c>
      <c r="AD560" s="107">
        <f>IF(CentrepointSourced[[#This Row],[Age]]="16-17",CentrepointSourced[[#This Row],[Assessed HS DQ]],0)</f>
        <v>0</v>
      </c>
      <c r="AE560" s="107">
        <f>IF(CentrepointSourced[[#This Row],[Age]]="16-24",CentrepointSourced[[#This Row],[Assessed HS DQ]],0)</f>
        <v>0</v>
      </c>
      <c r="AF560" s="107">
        <f>IF(CentrepointSourced[[#This Row],[Age]]="18-24",CentrepointSourced[[#This Row],[Assessed HS DQ]],0)</f>
        <v>0</v>
      </c>
      <c r="AG560" s="107">
        <f>IF(CentrepointSourced[[#This Row],[Age]]="16-17",CentrepointSourced[[#This Row],[Assessed CS DQ]],0)</f>
        <v>0</v>
      </c>
      <c r="AH560" s="107">
        <f>IF(CentrepointSourced[[#This Row],[Age]]="16-24",CentrepointSourced[[#This Row],[Assessed CS DQ]],0)</f>
        <v>0</v>
      </c>
      <c r="AI560" s="107">
        <f>IF(CentrepointSourced[[#This Row],[Age]]="18-24",CentrepointSourced[[#This Row],[Assessed CS DQ]],0)</f>
        <v>0</v>
      </c>
    </row>
    <row r="561" spans="1:35" ht="13.5" customHeight="1">
      <c r="A561" s="46" t="s">
        <v>40</v>
      </c>
      <c r="B561" s="46" t="s">
        <v>301</v>
      </c>
      <c r="C561" s="46" t="s">
        <v>299</v>
      </c>
      <c r="D561" s="46"/>
      <c r="E561" s="85">
        <v>2013</v>
      </c>
      <c r="F561" s="67" t="s">
        <v>53</v>
      </c>
      <c r="G561" s="67"/>
      <c r="H561" s="79"/>
      <c r="I561" s="45"/>
      <c r="J561" s="45"/>
      <c r="K561" s="46"/>
      <c r="L561" s="45">
        <v>249</v>
      </c>
      <c r="M561" s="45">
        <v>50</v>
      </c>
      <c r="N561" s="45">
        <v>49</v>
      </c>
      <c r="O561" s="45"/>
      <c r="P561" s="45"/>
      <c r="Q561" s="41" t="str">
        <f>IF(CentrepointSourced[[#This Row],[Country]]="Northern Ireland","Northern Ireland",IFERROR(VLOOKUP(CentrepointSourced[[#This Row],[Local Authority]],LKP_LANameDQ[],2,FALSE),CentrepointSourced[[#This Row],[Local Authority]]))</f>
        <v>Kent</v>
      </c>
      <c r="R561" s="41" t="str">
        <f>IF(CentrepointSourced[[#This Row],[LA type]]="County","",INDEX(ConsolGeog[lad14cd],MATCH(CentrepointSourced[[#This Row],[Local Authority DQ]],ConsolGeog[la_name],0)))</f>
        <v/>
      </c>
      <c r="S561" s="41" t="str">
        <f>IF(OR(CentrepointSourced[[#This Row],[Country]]="Northern Ireland",CentrepointSourced[[#This Row],[Country]]="Scotland",CentrepointSourced[[#This Row],[Country]]="Wales"),"Local Authority",CentrepointSourced[[#This Row],[LA type]])</f>
        <v>County</v>
      </c>
      <c r="T561" s="41">
        <f>IF(TRIM(CentrepointSourced[[#This Row],[Presented HS]])="",0,IF(CentrepointSourced[[#This Row],[Presented HS]]="&lt;5",2.5,IF(CentrepointSourced[[#This Row],[Presented HS]]="&lt;10",5,VALUE(TRIM(CentrepointSourced[[#This Row],[Presented HS]])))))</f>
        <v>0</v>
      </c>
      <c r="U561" s="41">
        <f>IF(TRIM(CentrepointSourced[[#This Row],[Assessed HS]])="",0,IF(CentrepointSourced[[#This Row],[Assessed HS]]="&lt;5",2.5,IF(CentrepointSourced[[#This Row],[Assessed HS]]="&lt;10",5,VALUE(TRIM(CentrepointSourced[[#This Row],[Assessed HS]])))))</f>
        <v>0</v>
      </c>
      <c r="V561" s="41">
        <f>IF(TRIM(CentrepointSourced[[#This Row],[Presented CS]])="",0,IF(CentrepointSourced[[#This Row],[Presented CS]]="&lt;5",2.5,IF(CentrepointSourced[[#This Row],[Presented CS]]="&lt;10",5,VALUE(TRIM(CentrepointSourced[[#This Row],[Presented CS]])))))</f>
        <v>0</v>
      </c>
      <c r="W561" s="41">
        <f>IF(TRIM(CentrepointSourced[[#This Row],[Assessed CS]])="",0,IF(CentrepointSourced[[#This Row],[Assessed CS]]="&lt;5",2.5,IF(CentrepointSourced[[#This Row],[Assessed CS]]="&lt;10",5,VALUE(TRIM(CentrepointSourced[[#This Row],[Assessed CS]])))))</f>
        <v>249</v>
      </c>
      <c r="X561" s="111">
        <f>IF(CentrepointSourced[[#This Row],[Age]]="16-17",CentrepointSourced[[#This Row],[Presented HS DQ]],0)</f>
        <v>0</v>
      </c>
      <c r="Y561" s="111">
        <f>IF(CentrepointSourced[[#This Row],[Age]]="16-24",CentrepointSourced[[#This Row],[Presented HS DQ]],0)</f>
        <v>0</v>
      </c>
      <c r="Z561" s="111">
        <f>IF(CentrepointSourced[[#This Row],[Age]]="18-24",CentrepointSourced[[#This Row],[Presented HS DQ]],0)</f>
        <v>0</v>
      </c>
      <c r="AA561" s="111">
        <f>IF(CentrepointSourced[[#This Row],[Age]]="16-17",CentrepointSourced[[#This Row],[Presented CS DQ]],0)</f>
        <v>0</v>
      </c>
      <c r="AB561" s="111">
        <f>IF(CentrepointSourced[[#This Row],[Age]]="16-24",CentrepointSourced[[#This Row],[Presented CS DQ]],0)</f>
        <v>0</v>
      </c>
      <c r="AC561" s="111">
        <f>IF(CentrepointSourced[[#This Row],[Age]]="18-24",CentrepointSourced[[#This Row],[Presented CS DQ]],0)</f>
        <v>0</v>
      </c>
      <c r="AD561" s="107">
        <f>IF(CentrepointSourced[[#This Row],[Age]]="16-17",CentrepointSourced[[#This Row],[Assessed HS DQ]],0)</f>
        <v>0</v>
      </c>
      <c r="AE561" s="107">
        <f>IF(CentrepointSourced[[#This Row],[Age]]="16-24",CentrepointSourced[[#This Row],[Assessed HS DQ]],0)</f>
        <v>0</v>
      </c>
      <c r="AF561" s="107">
        <f>IF(CentrepointSourced[[#This Row],[Age]]="18-24",CentrepointSourced[[#This Row],[Assessed HS DQ]],0)</f>
        <v>0</v>
      </c>
      <c r="AG561" s="107">
        <f>IF(CentrepointSourced[[#This Row],[Age]]="16-17",CentrepointSourced[[#This Row],[Assessed CS DQ]],0)</f>
        <v>0</v>
      </c>
      <c r="AH561" s="107">
        <f>IF(CentrepointSourced[[#This Row],[Age]]="16-24",CentrepointSourced[[#This Row],[Assessed CS DQ]],0)</f>
        <v>249</v>
      </c>
      <c r="AI561" s="107">
        <f>IF(CentrepointSourced[[#This Row],[Age]]="18-24",CentrepointSourced[[#This Row],[Assessed CS DQ]],0)</f>
        <v>0</v>
      </c>
    </row>
    <row r="562" spans="1:35" ht="13.5" customHeight="1">
      <c r="A562" s="46" t="s">
        <v>40</v>
      </c>
      <c r="B562" s="46" t="s">
        <v>301</v>
      </c>
      <c r="C562" s="46" t="s">
        <v>299</v>
      </c>
      <c r="D562" s="46"/>
      <c r="E562" s="85">
        <v>2013</v>
      </c>
      <c r="F562" s="67" t="s">
        <v>26</v>
      </c>
      <c r="G562" s="67"/>
      <c r="H562" s="79"/>
      <c r="I562" s="45"/>
      <c r="J562" s="45"/>
      <c r="K562" s="46"/>
      <c r="L562" s="45"/>
      <c r="M562" s="45"/>
      <c r="N562" s="45"/>
      <c r="O562" s="45"/>
      <c r="P562" s="45"/>
      <c r="Q562" s="41" t="str">
        <f>IF(CentrepointSourced[[#This Row],[Country]]="Northern Ireland","Northern Ireland",IFERROR(VLOOKUP(CentrepointSourced[[#This Row],[Local Authority]],LKP_LANameDQ[],2,FALSE),CentrepointSourced[[#This Row],[Local Authority]]))</f>
        <v>Kent</v>
      </c>
      <c r="R562" s="41" t="str">
        <f>IF(CentrepointSourced[[#This Row],[LA type]]="County","",INDEX(ConsolGeog[lad14cd],MATCH(CentrepointSourced[[#This Row],[Local Authority DQ]],ConsolGeog[la_name],0)))</f>
        <v/>
      </c>
      <c r="S562" s="41" t="str">
        <f>IF(OR(CentrepointSourced[[#This Row],[Country]]="Northern Ireland",CentrepointSourced[[#This Row],[Country]]="Scotland",CentrepointSourced[[#This Row],[Country]]="Wales"),"Local Authority",CentrepointSourced[[#This Row],[LA type]])</f>
        <v>County</v>
      </c>
      <c r="T562" s="41">
        <f>IF(TRIM(CentrepointSourced[[#This Row],[Presented HS]])="",0,IF(CentrepointSourced[[#This Row],[Presented HS]]="&lt;5",2.5,IF(CentrepointSourced[[#This Row],[Presented HS]]="&lt;10",5,VALUE(TRIM(CentrepointSourced[[#This Row],[Presented HS]])))))</f>
        <v>0</v>
      </c>
      <c r="U562" s="41">
        <f>IF(TRIM(CentrepointSourced[[#This Row],[Assessed HS]])="",0,IF(CentrepointSourced[[#This Row],[Assessed HS]]="&lt;5",2.5,IF(CentrepointSourced[[#This Row],[Assessed HS]]="&lt;10",5,VALUE(TRIM(CentrepointSourced[[#This Row],[Assessed HS]])))))</f>
        <v>0</v>
      </c>
      <c r="V562" s="41">
        <f>IF(TRIM(CentrepointSourced[[#This Row],[Presented CS]])="",0,IF(CentrepointSourced[[#This Row],[Presented CS]]="&lt;5",2.5,IF(CentrepointSourced[[#This Row],[Presented CS]]="&lt;10",5,VALUE(TRIM(CentrepointSourced[[#This Row],[Presented CS]])))))</f>
        <v>0</v>
      </c>
      <c r="W562" s="41">
        <f>IF(TRIM(CentrepointSourced[[#This Row],[Assessed CS]])="",0,IF(CentrepointSourced[[#This Row],[Assessed CS]]="&lt;5",2.5,IF(CentrepointSourced[[#This Row],[Assessed CS]]="&lt;10",5,VALUE(TRIM(CentrepointSourced[[#This Row],[Assessed CS]])))))</f>
        <v>0</v>
      </c>
      <c r="X562" s="111">
        <f>IF(CentrepointSourced[[#This Row],[Age]]="16-17",CentrepointSourced[[#This Row],[Presented HS DQ]],0)</f>
        <v>0</v>
      </c>
      <c r="Y562" s="111">
        <f>IF(CentrepointSourced[[#This Row],[Age]]="16-24",CentrepointSourced[[#This Row],[Presented HS DQ]],0)</f>
        <v>0</v>
      </c>
      <c r="Z562" s="111">
        <f>IF(CentrepointSourced[[#This Row],[Age]]="18-24",CentrepointSourced[[#This Row],[Presented HS DQ]],0)</f>
        <v>0</v>
      </c>
      <c r="AA562" s="111">
        <f>IF(CentrepointSourced[[#This Row],[Age]]="16-17",CentrepointSourced[[#This Row],[Presented CS DQ]],0)</f>
        <v>0</v>
      </c>
      <c r="AB562" s="111">
        <f>IF(CentrepointSourced[[#This Row],[Age]]="16-24",CentrepointSourced[[#This Row],[Presented CS DQ]],0)</f>
        <v>0</v>
      </c>
      <c r="AC562" s="111">
        <f>IF(CentrepointSourced[[#This Row],[Age]]="18-24",CentrepointSourced[[#This Row],[Presented CS DQ]],0)</f>
        <v>0</v>
      </c>
      <c r="AD562" s="107">
        <f>IF(CentrepointSourced[[#This Row],[Age]]="16-17",CentrepointSourced[[#This Row],[Assessed HS DQ]],0)</f>
        <v>0</v>
      </c>
      <c r="AE562" s="107">
        <f>IF(CentrepointSourced[[#This Row],[Age]]="16-24",CentrepointSourced[[#This Row],[Assessed HS DQ]],0)</f>
        <v>0</v>
      </c>
      <c r="AF562" s="107">
        <f>IF(CentrepointSourced[[#This Row],[Age]]="18-24",CentrepointSourced[[#This Row],[Assessed HS DQ]],0)</f>
        <v>0</v>
      </c>
      <c r="AG562" s="107">
        <f>IF(CentrepointSourced[[#This Row],[Age]]="16-17",CentrepointSourced[[#This Row],[Assessed CS DQ]],0)</f>
        <v>0</v>
      </c>
      <c r="AH562" s="107">
        <f>IF(CentrepointSourced[[#This Row],[Age]]="16-24",CentrepointSourced[[#This Row],[Assessed CS DQ]],0)</f>
        <v>0</v>
      </c>
      <c r="AI562" s="107">
        <f>IF(CentrepointSourced[[#This Row],[Age]]="18-24",CentrepointSourced[[#This Row],[Assessed CS DQ]],0)</f>
        <v>0</v>
      </c>
    </row>
    <row r="563" spans="1:35" ht="13.5" customHeight="1">
      <c r="A563" s="46" t="s">
        <v>40</v>
      </c>
      <c r="B563" s="46" t="s">
        <v>301</v>
      </c>
      <c r="C563" s="46" t="s">
        <v>299</v>
      </c>
      <c r="D563" s="46"/>
      <c r="E563" s="87">
        <v>2014</v>
      </c>
      <c r="F563" s="67" t="s">
        <v>53</v>
      </c>
      <c r="G563" s="67"/>
      <c r="H563" s="79"/>
      <c r="I563" s="45"/>
      <c r="J563" s="45"/>
      <c r="K563" s="46"/>
      <c r="L563" s="45">
        <v>59</v>
      </c>
      <c r="M563" s="45">
        <v>20</v>
      </c>
      <c r="N563" s="45">
        <v>19</v>
      </c>
      <c r="O563" s="45"/>
      <c r="P563" s="45"/>
      <c r="Q563" s="41" t="str">
        <f>IF(CentrepointSourced[[#This Row],[Country]]="Northern Ireland","Northern Ireland",IFERROR(VLOOKUP(CentrepointSourced[[#This Row],[Local Authority]],LKP_LANameDQ[],2,FALSE),CentrepointSourced[[#This Row],[Local Authority]]))</f>
        <v>Kent</v>
      </c>
      <c r="R563" s="41" t="str">
        <f>IF(CentrepointSourced[[#This Row],[LA type]]="County","",INDEX(ConsolGeog[lad14cd],MATCH(CentrepointSourced[[#This Row],[Local Authority DQ]],ConsolGeog[la_name],0)))</f>
        <v/>
      </c>
      <c r="S563" s="41" t="str">
        <f>IF(OR(CentrepointSourced[[#This Row],[Country]]="Northern Ireland",CentrepointSourced[[#This Row],[Country]]="Scotland",CentrepointSourced[[#This Row],[Country]]="Wales"),"Local Authority",CentrepointSourced[[#This Row],[LA type]])</f>
        <v>County</v>
      </c>
      <c r="T563" s="41">
        <f>IF(TRIM(CentrepointSourced[[#This Row],[Presented HS]])="",0,IF(CentrepointSourced[[#This Row],[Presented HS]]="&lt;5",2.5,IF(CentrepointSourced[[#This Row],[Presented HS]]="&lt;10",5,VALUE(TRIM(CentrepointSourced[[#This Row],[Presented HS]])))))</f>
        <v>0</v>
      </c>
      <c r="U563" s="41">
        <f>IF(TRIM(CentrepointSourced[[#This Row],[Assessed HS]])="",0,IF(CentrepointSourced[[#This Row],[Assessed HS]]="&lt;5",2.5,IF(CentrepointSourced[[#This Row],[Assessed HS]]="&lt;10",5,VALUE(TRIM(CentrepointSourced[[#This Row],[Assessed HS]])))))</f>
        <v>0</v>
      </c>
      <c r="V563" s="41">
        <f>IF(TRIM(CentrepointSourced[[#This Row],[Presented CS]])="",0,IF(CentrepointSourced[[#This Row],[Presented CS]]="&lt;5",2.5,IF(CentrepointSourced[[#This Row],[Presented CS]]="&lt;10",5,VALUE(TRIM(CentrepointSourced[[#This Row],[Presented CS]])))))</f>
        <v>0</v>
      </c>
      <c r="W563" s="41">
        <f>IF(TRIM(CentrepointSourced[[#This Row],[Assessed CS]])="",0,IF(CentrepointSourced[[#This Row],[Assessed CS]]="&lt;5",2.5,IF(CentrepointSourced[[#This Row],[Assessed CS]]="&lt;10",5,VALUE(TRIM(CentrepointSourced[[#This Row],[Assessed CS]])))))</f>
        <v>59</v>
      </c>
      <c r="X563" s="111">
        <f>IF(CentrepointSourced[[#This Row],[Age]]="16-17",CentrepointSourced[[#This Row],[Presented HS DQ]],0)</f>
        <v>0</v>
      </c>
      <c r="Y563" s="111">
        <f>IF(CentrepointSourced[[#This Row],[Age]]="16-24",CentrepointSourced[[#This Row],[Presented HS DQ]],0)</f>
        <v>0</v>
      </c>
      <c r="Z563" s="111">
        <f>IF(CentrepointSourced[[#This Row],[Age]]="18-24",CentrepointSourced[[#This Row],[Presented HS DQ]],0)</f>
        <v>0</v>
      </c>
      <c r="AA563" s="111">
        <f>IF(CentrepointSourced[[#This Row],[Age]]="16-17",CentrepointSourced[[#This Row],[Presented CS DQ]],0)</f>
        <v>0</v>
      </c>
      <c r="AB563" s="111">
        <f>IF(CentrepointSourced[[#This Row],[Age]]="16-24",CentrepointSourced[[#This Row],[Presented CS DQ]],0)</f>
        <v>0</v>
      </c>
      <c r="AC563" s="111">
        <f>IF(CentrepointSourced[[#This Row],[Age]]="18-24",CentrepointSourced[[#This Row],[Presented CS DQ]],0)</f>
        <v>0</v>
      </c>
      <c r="AD563" s="107">
        <f>IF(CentrepointSourced[[#This Row],[Age]]="16-17",CentrepointSourced[[#This Row],[Assessed HS DQ]],0)</f>
        <v>0</v>
      </c>
      <c r="AE563" s="107">
        <f>IF(CentrepointSourced[[#This Row],[Age]]="16-24",CentrepointSourced[[#This Row],[Assessed HS DQ]],0)</f>
        <v>0</v>
      </c>
      <c r="AF563" s="107">
        <f>IF(CentrepointSourced[[#This Row],[Age]]="18-24",CentrepointSourced[[#This Row],[Assessed HS DQ]],0)</f>
        <v>0</v>
      </c>
      <c r="AG563" s="107">
        <f>IF(CentrepointSourced[[#This Row],[Age]]="16-17",CentrepointSourced[[#This Row],[Assessed CS DQ]],0)</f>
        <v>0</v>
      </c>
      <c r="AH563" s="107">
        <f>IF(CentrepointSourced[[#This Row],[Age]]="16-24",CentrepointSourced[[#This Row],[Assessed CS DQ]],0)</f>
        <v>59</v>
      </c>
      <c r="AI563" s="107">
        <f>IF(CentrepointSourced[[#This Row],[Age]]="18-24",CentrepointSourced[[#This Row],[Assessed CS DQ]],0)</f>
        <v>0</v>
      </c>
    </row>
    <row r="564" spans="1:35" ht="13.5" customHeight="1">
      <c r="A564" s="46" t="s">
        <v>40</v>
      </c>
      <c r="B564" s="46" t="s">
        <v>301</v>
      </c>
      <c r="C564" s="46" t="s">
        <v>299</v>
      </c>
      <c r="D564" s="46"/>
      <c r="E564" s="87">
        <v>2014</v>
      </c>
      <c r="F564" s="67" t="s">
        <v>26</v>
      </c>
      <c r="G564" s="67"/>
      <c r="H564" s="79"/>
      <c r="I564" s="45"/>
      <c r="J564" s="45"/>
      <c r="K564" s="46"/>
      <c r="L564" s="45"/>
      <c r="M564" s="45"/>
      <c r="N564" s="45"/>
      <c r="O564" s="45"/>
      <c r="P564" s="45"/>
      <c r="Q564" s="41" t="str">
        <f>IF(CentrepointSourced[[#This Row],[Country]]="Northern Ireland","Northern Ireland",IFERROR(VLOOKUP(CentrepointSourced[[#This Row],[Local Authority]],LKP_LANameDQ[],2,FALSE),CentrepointSourced[[#This Row],[Local Authority]]))</f>
        <v>Kent</v>
      </c>
      <c r="R564" s="41" t="str">
        <f>IF(CentrepointSourced[[#This Row],[LA type]]="County","",INDEX(ConsolGeog[lad14cd],MATCH(CentrepointSourced[[#This Row],[Local Authority DQ]],ConsolGeog[la_name],0)))</f>
        <v/>
      </c>
      <c r="S564" s="41" t="str">
        <f>IF(OR(CentrepointSourced[[#This Row],[Country]]="Northern Ireland",CentrepointSourced[[#This Row],[Country]]="Scotland",CentrepointSourced[[#This Row],[Country]]="Wales"),"Local Authority",CentrepointSourced[[#This Row],[LA type]])</f>
        <v>County</v>
      </c>
      <c r="T564" s="41">
        <f>IF(TRIM(CentrepointSourced[[#This Row],[Presented HS]])="",0,IF(CentrepointSourced[[#This Row],[Presented HS]]="&lt;5",2.5,IF(CentrepointSourced[[#This Row],[Presented HS]]="&lt;10",5,VALUE(TRIM(CentrepointSourced[[#This Row],[Presented HS]])))))</f>
        <v>0</v>
      </c>
      <c r="U564" s="41">
        <f>IF(TRIM(CentrepointSourced[[#This Row],[Assessed HS]])="",0,IF(CentrepointSourced[[#This Row],[Assessed HS]]="&lt;5",2.5,IF(CentrepointSourced[[#This Row],[Assessed HS]]="&lt;10",5,VALUE(TRIM(CentrepointSourced[[#This Row],[Assessed HS]])))))</f>
        <v>0</v>
      </c>
      <c r="V564" s="41">
        <f>IF(TRIM(CentrepointSourced[[#This Row],[Presented CS]])="",0,IF(CentrepointSourced[[#This Row],[Presented CS]]="&lt;5",2.5,IF(CentrepointSourced[[#This Row],[Presented CS]]="&lt;10",5,VALUE(TRIM(CentrepointSourced[[#This Row],[Presented CS]])))))</f>
        <v>0</v>
      </c>
      <c r="W564" s="41">
        <f>IF(TRIM(CentrepointSourced[[#This Row],[Assessed CS]])="",0,IF(CentrepointSourced[[#This Row],[Assessed CS]]="&lt;5",2.5,IF(CentrepointSourced[[#This Row],[Assessed CS]]="&lt;10",5,VALUE(TRIM(CentrepointSourced[[#This Row],[Assessed CS]])))))</f>
        <v>0</v>
      </c>
      <c r="X564" s="111">
        <f>IF(CentrepointSourced[[#This Row],[Age]]="16-17",CentrepointSourced[[#This Row],[Presented HS DQ]],0)</f>
        <v>0</v>
      </c>
      <c r="Y564" s="111">
        <f>IF(CentrepointSourced[[#This Row],[Age]]="16-24",CentrepointSourced[[#This Row],[Presented HS DQ]],0)</f>
        <v>0</v>
      </c>
      <c r="Z564" s="111">
        <f>IF(CentrepointSourced[[#This Row],[Age]]="18-24",CentrepointSourced[[#This Row],[Presented HS DQ]],0)</f>
        <v>0</v>
      </c>
      <c r="AA564" s="111">
        <f>IF(CentrepointSourced[[#This Row],[Age]]="16-17",CentrepointSourced[[#This Row],[Presented CS DQ]],0)</f>
        <v>0</v>
      </c>
      <c r="AB564" s="111">
        <f>IF(CentrepointSourced[[#This Row],[Age]]="16-24",CentrepointSourced[[#This Row],[Presented CS DQ]],0)</f>
        <v>0</v>
      </c>
      <c r="AC564" s="111">
        <f>IF(CentrepointSourced[[#This Row],[Age]]="18-24",CentrepointSourced[[#This Row],[Presented CS DQ]],0)</f>
        <v>0</v>
      </c>
      <c r="AD564" s="107">
        <f>IF(CentrepointSourced[[#This Row],[Age]]="16-17",CentrepointSourced[[#This Row],[Assessed HS DQ]],0)</f>
        <v>0</v>
      </c>
      <c r="AE564" s="107">
        <f>IF(CentrepointSourced[[#This Row],[Age]]="16-24",CentrepointSourced[[#This Row],[Assessed HS DQ]],0)</f>
        <v>0</v>
      </c>
      <c r="AF564" s="107">
        <f>IF(CentrepointSourced[[#This Row],[Age]]="18-24",CentrepointSourced[[#This Row],[Assessed HS DQ]],0)</f>
        <v>0</v>
      </c>
      <c r="AG564" s="107">
        <f>IF(CentrepointSourced[[#This Row],[Age]]="16-17",CentrepointSourced[[#This Row],[Assessed CS DQ]],0)</f>
        <v>0</v>
      </c>
      <c r="AH564" s="107">
        <f>IF(CentrepointSourced[[#This Row],[Age]]="16-24",CentrepointSourced[[#This Row],[Assessed CS DQ]],0)</f>
        <v>0</v>
      </c>
      <c r="AI564" s="107">
        <f>IF(CentrepointSourced[[#This Row],[Age]]="18-24",CentrepointSourced[[#This Row],[Assessed CS DQ]],0)</f>
        <v>0</v>
      </c>
    </row>
    <row r="565" spans="1:35" customFormat="1" ht="13.5" customHeight="1">
      <c r="A565" s="45" t="s">
        <v>40</v>
      </c>
      <c r="B565" s="62" t="s">
        <v>259</v>
      </c>
      <c r="C565" s="45" t="s">
        <v>42</v>
      </c>
      <c r="D565" s="62"/>
      <c r="E565" s="67">
        <v>2012</v>
      </c>
      <c r="F565" s="67" t="s">
        <v>25</v>
      </c>
      <c r="G565" s="67">
        <v>0</v>
      </c>
      <c r="H565" s="68"/>
      <c r="I565" s="67">
        <v>0</v>
      </c>
      <c r="J565" s="45"/>
      <c r="K565" s="45"/>
      <c r="L565" s="45"/>
      <c r="M565" s="45"/>
      <c r="N565" s="45"/>
      <c r="O565" s="45"/>
      <c r="P565" s="45"/>
      <c r="Q565" s="41" t="str">
        <f>IF(CentrepointSourced[[#This Row],[Country]]="Northern Ireland","Northern Ireland",IFERROR(VLOOKUP(CentrepointSourced[[#This Row],[Local Authority]],LKP_LANameDQ[],2,FALSE),CentrepointSourced[[#This Row],[Local Authority]]))</f>
        <v>Kettering</v>
      </c>
      <c r="R565" s="41" t="str">
        <f>IF(CentrepointSourced[[#This Row],[LA type]]="County","",INDEX(ConsolGeog[lad14cd],MATCH(CentrepointSourced[[#This Row],[Local Authority DQ]],ConsolGeog[la_name],0)))</f>
        <v>E07000153</v>
      </c>
      <c r="S565" s="41" t="str">
        <f>IF(OR(CentrepointSourced[[#This Row],[Country]]="Northern Ireland",CentrepointSourced[[#This Row],[Country]]="Scotland",CentrepointSourced[[#This Row],[Country]]="Wales"),"Local Authority",CentrepointSourced[[#This Row],[LA type]])</f>
        <v>District</v>
      </c>
      <c r="T565" s="41">
        <f>IF(TRIM(CentrepointSourced[[#This Row],[Presented HS]])="",0,IF(CentrepointSourced[[#This Row],[Presented HS]]="&lt;5",2.5,IF(CentrepointSourced[[#This Row],[Presented HS]]="&lt;10",5,VALUE(TRIM(CentrepointSourced[[#This Row],[Presented HS]])))))</f>
        <v>0</v>
      </c>
      <c r="U565" s="41">
        <f>IF(TRIM(CentrepointSourced[[#This Row],[Assessed HS]])="",0,IF(CentrepointSourced[[#This Row],[Assessed HS]]="&lt;5",2.5,IF(CentrepointSourced[[#This Row],[Assessed HS]]="&lt;10",5,VALUE(TRIM(CentrepointSourced[[#This Row],[Assessed HS]])))))</f>
        <v>0</v>
      </c>
      <c r="V565" s="41">
        <f>IF(TRIM(CentrepointSourced[[#This Row],[Presented CS]])="",0,IF(CentrepointSourced[[#This Row],[Presented CS]]="&lt;5",2.5,IF(CentrepointSourced[[#This Row],[Presented CS]]="&lt;10",5,VALUE(TRIM(CentrepointSourced[[#This Row],[Presented CS]])))))</f>
        <v>0</v>
      </c>
      <c r="W565" s="41">
        <f>IF(TRIM(CentrepointSourced[[#This Row],[Assessed CS]])="",0,IF(CentrepointSourced[[#This Row],[Assessed CS]]="&lt;5",2.5,IF(CentrepointSourced[[#This Row],[Assessed CS]]="&lt;10",5,VALUE(TRIM(CentrepointSourced[[#This Row],[Assessed CS]])))))</f>
        <v>0</v>
      </c>
      <c r="X565" s="106">
        <f>IF(CentrepointSourced[[#This Row],[Age]]="16-17",CentrepointSourced[[#This Row],[Presented HS DQ]],0)</f>
        <v>0</v>
      </c>
      <c r="Y565" s="106">
        <f>IF(CentrepointSourced[[#This Row],[Age]]="16-24",CentrepointSourced[[#This Row],[Presented HS DQ]],0)</f>
        <v>0</v>
      </c>
      <c r="Z565" s="106">
        <f>IF(CentrepointSourced[[#This Row],[Age]]="18-24",CentrepointSourced[[#This Row],[Presented HS DQ]],0)</f>
        <v>0</v>
      </c>
      <c r="AA565" s="106">
        <f>IF(CentrepointSourced[[#This Row],[Age]]="16-17",CentrepointSourced[[#This Row],[Presented CS DQ]],0)</f>
        <v>0</v>
      </c>
      <c r="AB565" s="106">
        <f>IF(CentrepointSourced[[#This Row],[Age]]="16-24",CentrepointSourced[[#This Row],[Presented CS DQ]],0)</f>
        <v>0</v>
      </c>
      <c r="AC565" s="106">
        <f>IF(CentrepointSourced[[#This Row],[Age]]="18-24",CentrepointSourced[[#This Row],[Presented CS DQ]],0)</f>
        <v>0</v>
      </c>
      <c r="AD565" s="107">
        <f>IF(CentrepointSourced[[#This Row],[Age]]="16-17",CentrepointSourced[[#This Row],[Assessed HS DQ]],0)</f>
        <v>0</v>
      </c>
      <c r="AE565" s="107">
        <f>IF(CentrepointSourced[[#This Row],[Age]]="16-24",CentrepointSourced[[#This Row],[Assessed HS DQ]],0)</f>
        <v>0</v>
      </c>
      <c r="AF565" s="107">
        <f>IF(CentrepointSourced[[#This Row],[Age]]="18-24",CentrepointSourced[[#This Row],[Assessed HS DQ]],0)</f>
        <v>0</v>
      </c>
      <c r="AG565" s="107">
        <f>IF(CentrepointSourced[[#This Row],[Age]]="16-17",CentrepointSourced[[#This Row],[Assessed CS DQ]],0)</f>
        <v>0</v>
      </c>
      <c r="AH565" s="107">
        <f>IF(CentrepointSourced[[#This Row],[Age]]="16-24",CentrepointSourced[[#This Row],[Assessed CS DQ]],0)</f>
        <v>0</v>
      </c>
      <c r="AI565" s="107">
        <f>IF(CentrepointSourced[[#This Row],[Age]]="18-24",CentrepointSourced[[#This Row],[Assessed CS DQ]],0)</f>
        <v>0</v>
      </c>
    </row>
    <row r="566" spans="1:35" customFormat="1" ht="13.5" customHeight="1">
      <c r="A566" s="45" t="s">
        <v>40</v>
      </c>
      <c r="B566" s="62" t="s">
        <v>259</v>
      </c>
      <c r="C566" s="45" t="s">
        <v>42</v>
      </c>
      <c r="D566" s="62"/>
      <c r="E566" s="67">
        <v>2012</v>
      </c>
      <c r="F566" s="67" t="s">
        <v>26</v>
      </c>
      <c r="G566" s="67">
        <v>29</v>
      </c>
      <c r="H566" s="68"/>
      <c r="I566" s="67">
        <v>12</v>
      </c>
      <c r="J566" s="45"/>
      <c r="K566" s="45"/>
      <c r="L566" s="45"/>
      <c r="M566" s="45"/>
      <c r="N566" s="45"/>
      <c r="O566" s="45"/>
      <c r="P566" s="45"/>
      <c r="Q566" s="43" t="str">
        <f>IF(CentrepointSourced[[#This Row],[Country]]="Northern Ireland","Northern Ireland",IFERROR(VLOOKUP(CentrepointSourced[[#This Row],[Local Authority]],LKP_LANameDQ[],2,FALSE),CentrepointSourced[[#This Row],[Local Authority]]))</f>
        <v>Kettering</v>
      </c>
      <c r="R566" s="43" t="str">
        <f>IF(CentrepointSourced[[#This Row],[LA type]]="County","",INDEX(ConsolGeog[lad14cd],MATCH(CentrepointSourced[[#This Row],[Local Authority DQ]],ConsolGeog[la_name],0)))</f>
        <v>E07000153</v>
      </c>
      <c r="S566" s="43" t="str">
        <f>IF(OR(CentrepointSourced[[#This Row],[Country]]="Northern Ireland",CentrepointSourced[[#This Row],[Country]]="Scotland",CentrepointSourced[[#This Row],[Country]]="Wales"),"Local Authority",CentrepointSourced[[#This Row],[LA type]])</f>
        <v>District</v>
      </c>
      <c r="T566" s="43">
        <f>IF(TRIM(CentrepointSourced[[#This Row],[Presented HS]])="",0,IF(CentrepointSourced[[#This Row],[Presented HS]]="&lt;5",2.5,IF(CentrepointSourced[[#This Row],[Presented HS]]="&lt;10",5,VALUE(TRIM(CentrepointSourced[[#This Row],[Presented HS]])))))</f>
        <v>29</v>
      </c>
      <c r="U566" s="43">
        <f>IF(TRIM(CentrepointSourced[[#This Row],[Assessed HS]])="",0,IF(CentrepointSourced[[#This Row],[Assessed HS]]="&lt;5",2.5,IF(CentrepointSourced[[#This Row],[Assessed HS]]="&lt;10",5,VALUE(TRIM(CentrepointSourced[[#This Row],[Assessed HS]])))))</f>
        <v>0</v>
      </c>
      <c r="V566" s="43">
        <f>IF(TRIM(CentrepointSourced[[#This Row],[Presented CS]])="",0,IF(CentrepointSourced[[#This Row],[Presented CS]]="&lt;5",2.5,IF(CentrepointSourced[[#This Row],[Presented CS]]="&lt;10",5,VALUE(TRIM(CentrepointSourced[[#This Row],[Presented CS]])))))</f>
        <v>0</v>
      </c>
      <c r="W566" s="43">
        <f>IF(TRIM(CentrepointSourced[[#This Row],[Assessed CS]])="",0,IF(CentrepointSourced[[#This Row],[Assessed CS]]="&lt;5",2.5,IF(CentrepointSourced[[#This Row],[Assessed CS]]="&lt;10",5,VALUE(TRIM(CentrepointSourced[[#This Row],[Assessed CS]])))))</f>
        <v>0</v>
      </c>
      <c r="X566" s="106">
        <f>IF(CentrepointSourced[[#This Row],[Age]]="16-17",CentrepointSourced[[#This Row],[Presented HS DQ]],0)</f>
        <v>0</v>
      </c>
      <c r="Y566" s="106">
        <f>IF(CentrepointSourced[[#This Row],[Age]]="16-24",CentrepointSourced[[#This Row],[Presented HS DQ]],0)</f>
        <v>0</v>
      </c>
      <c r="Z566" s="106">
        <f>IF(CentrepointSourced[[#This Row],[Age]]="18-24",CentrepointSourced[[#This Row],[Presented HS DQ]],0)</f>
        <v>29</v>
      </c>
      <c r="AA566" s="106">
        <f>IF(CentrepointSourced[[#This Row],[Age]]="16-17",CentrepointSourced[[#This Row],[Presented CS DQ]],0)</f>
        <v>0</v>
      </c>
      <c r="AB566" s="106">
        <f>IF(CentrepointSourced[[#This Row],[Age]]="16-24",CentrepointSourced[[#This Row],[Presented CS DQ]],0)</f>
        <v>0</v>
      </c>
      <c r="AC566" s="106">
        <f>IF(CentrepointSourced[[#This Row],[Age]]="18-24",CentrepointSourced[[#This Row],[Presented CS DQ]],0)</f>
        <v>0</v>
      </c>
      <c r="AD566" s="107">
        <f>IF(CentrepointSourced[[#This Row],[Age]]="16-17",CentrepointSourced[[#This Row],[Assessed HS DQ]],0)</f>
        <v>0</v>
      </c>
      <c r="AE566" s="107">
        <f>IF(CentrepointSourced[[#This Row],[Age]]="16-24",CentrepointSourced[[#This Row],[Assessed HS DQ]],0)</f>
        <v>0</v>
      </c>
      <c r="AF566" s="107">
        <f>IF(CentrepointSourced[[#This Row],[Age]]="18-24",CentrepointSourced[[#This Row],[Assessed HS DQ]],0)</f>
        <v>0</v>
      </c>
      <c r="AG566" s="107">
        <f>IF(CentrepointSourced[[#This Row],[Age]]="16-17",CentrepointSourced[[#This Row],[Assessed CS DQ]],0)</f>
        <v>0</v>
      </c>
      <c r="AH566" s="107">
        <f>IF(CentrepointSourced[[#This Row],[Age]]="16-24",CentrepointSourced[[#This Row],[Assessed CS DQ]],0)</f>
        <v>0</v>
      </c>
      <c r="AI566" s="107">
        <f>IF(CentrepointSourced[[#This Row],[Age]]="18-24",CentrepointSourced[[#This Row],[Assessed CS DQ]],0)</f>
        <v>0</v>
      </c>
    </row>
    <row r="567" spans="1:35" customFormat="1" ht="13.5" customHeight="1">
      <c r="A567" s="45" t="s">
        <v>40</v>
      </c>
      <c r="B567" s="62" t="s">
        <v>259</v>
      </c>
      <c r="C567" s="45" t="s">
        <v>42</v>
      </c>
      <c r="D567" s="62"/>
      <c r="E567" s="67">
        <v>2013</v>
      </c>
      <c r="F567" s="67" t="s">
        <v>25</v>
      </c>
      <c r="G567" s="67"/>
      <c r="H567" s="68"/>
      <c r="I567" s="67"/>
      <c r="J567" s="45"/>
      <c r="K567" s="45"/>
      <c r="L567" s="45"/>
      <c r="M567" s="45"/>
      <c r="N567" s="45"/>
      <c r="O567" s="45"/>
      <c r="P567" s="45"/>
      <c r="Q567" s="43" t="str">
        <f>IF(CentrepointSourced[[#This Row],[Country]]="Northern Ireland","Northern Ireland",IFERROR(VLOOKUP(CentrepointSourced[[#This Row],[Local Authority]],LKP_LANameDQ[],2,FALSE),CentrepointSourced[[#This Row],[Local Authority]]))</f>
        <v>Kettering</v>
      </c>
      <c r="R567" s="43" t="str">
        <f>IF(CentrepointSourced[[#This Row],[LA type]]="County","",INDEX(ConsolGeog[lad14cd],MATCH(CentrepointSourced[[#This Row],[Local Authority DQ]],ConsolGeog[la_name],0)))</f>
        <v>E07000153</v>
      </c>
      <c r="S567" s="43" t="str">
        <f>IF(OR(CentrepointSourced[[#This Row],[Country]]="Northern Ireland",CentrepointSourced[[#This Row],[Country]]="Scotland",CentrepointSourced[[#This Row],[Country]]="Wales"),"Local Authority",CentrepointSourced[[#This Row],[LA type]])</f>
        <v>District</v>
      </c>
      <c r="T567" s="43">
        <f>IF(TRIM(CentrepointSourced[[#This Row],[Presented HS]])="",0,IF(CentrepointSourced[[#This Row],[Presented HS]]="&lt;5",2.5,IF(CentrepointSourced[[#This Row],[Presented HS]]="&lt;10",5,VALUE(TRIM(CentrepointSourced[[#This Row],[Presented HS]])))))</f>
        <v>0</v>
      </c>
      <c r="U567" s="43">
        <f>IF(TRIM(CentrepointSourced[[#This Row],[Assessed HS]])="",0,IF(CentrepointSourced[[#This Row],[Assessed HS]]="&lt;5",2.5,IF(CentrepointSourced[[#This Row],[Assessed HS]]="&lt;10",5,VALUE(TRIM(CentrepointSourced[[#This Row],[Assessed HS]])))))</f>
        <v>0</v>
      </c>
      <c r="V567" s="43">
        <f>IF(TRIM(CentrepointSourced[[#This Row],[Presented CS]])="",0,IF(CentrepointSourced[[#This Row],[Presented CS]]="&lt;5",2.5,IF(CentrepointSourced[[#This Row],[Presented CS]]="&lt;10",5,VALUE(TRIM(CentrepointSourced[[#This Row],[Presented CS]])))))</f>
        <v>0</v>
      </c>
      <c r="W567" s="43">
        <f>IF(TRIM(CentrepointSourced[[#This Row],[Assessed CS]])="",0,IF(CentrepointSourced[[#This Row],[Assessed CS]]="&lt;5",2.5,IF(CentrepointSourced[[#This Row],[Assessed CS]]="&lt;10",5,VALUE(TRIM(CentrepointSourced[[#This Row],[Assessed CS]])))))</f>
        <v>0</v>
      </c>
      <c r="X567" s="106">
        <f>IF(CentrepointSourced[[#This Row],[Age]]="16-17",CentrepointSourced[[#This Row],[Presented HS DQ]],0)</f>
        <v>0</v>
      </c>
      <c r="Y567" s="106">
        <f>IF(CentrepointSourced[[#This Row],[Age]]="16-24",CentrepointSourced[[#This Row],[Presented HS DQ]],0)</f>
        <v>0</v>
      </c>
      <c r="Z567" s="106">
        <f>IF(CentrepointSourced[[#This Row],[Age]]="18-24",CentrepointSourced[[#This Row],[Presented HS DQ]],0)</f>
        <v>0</v>
      </c>
      <c r="AA567" s="106">
        <f>IF(CentrepointSourced[[#This Row],[Age]]="16-17",CentrepointSourced[[#This Row],[Presented CS DQ]],0)</f>
        <v>0</v>
      </c>
      <c r="AB567" s="106">
        <f>IF(CentrepointSourced[[#This Row],[Age]]="16-24",CentrepointSourced[[#This Row],[Presented CS DQ]],0)</f>
        <v>0</v>
      </c>
      <c r="AC567" s="106">
        <f>IF(CentrepointSourced[[#This Row],[Age]]="18-24",CentrepointSourced[[#This Row],[Presented CS DQ]],0)</f>
        <v>0</v>
      </c>
      <c r="AD567" s="107">
        <f>IF(CentrepointSourced[[#This Row],[Age]]="16-17",CentrepointSourced[[#This Row],[Assessed HS DQ]],0)</f>
        <v>0</v>
      </c>
      <c r="AE567" s="107">
        <f>IF(CentrepointSourced[[#This Row],[Age]]="16-24",CentrepointSourced[[#This Row],[Assessed HS DQ]],0)</f>
        <v>0</v>
      </c>
      <c r="AF567" s="107">
        <f>IF(CentrepointSourced[[#This Row],[Age]]="18-24",CentrepointSourced[[#This Row],[Assessed HS DQ]],0)</f>
        <v>0</v>
      </c>
      <c r="AG567" s="107">
        <f>IF(CentrepointSourced[[#This Row],[Age]]="16-17",CentrepointSourced[[#This Row],[Assessed CS DQ]],0)</f>
        <v>0</v>
      </c>
      <c r="AH567" s="107">
        <f>IF(CentrepointSourced[[#This Row],[Age]]="16-24",CentrepointSourced[[#This Row],[Assessed CS DQ]],0)</f>
        <v>0</v>
      </c>
      <c r="AI567" s="107">
        <f>IF(CentrepointSourced[[#This Row],[Age]]="18-24",CentrepointSourced[[#This Row],[Assessed CS DQ]],0)</f>
        <v>0</v>
      </c>
    </row>
    <row r="568" spans="1:35" customFormat="1" ht="13.5" customHeight="1">
      <c r="A568" s="45" t="s">
        <v>40</v>
      </c>
      <c r="B568" s="62" t="s">
        <v>259</v>
      </c>
      <c r="C568" s="45" t="s">
        <v>42</v>
      </c>
      <c r="D568" s="62"/>
      <c r="E568" s="67">
        <v>2013</v>
      </c>
      <c r="F568" s="67" t="s">
        <v>26</v>
      </c>
      <c r="G568" s="67">
        <v>28</v>
      </c>
      <c r="H568" s="68"/>
      <c r="I568" s="67">
        <v>8</v>
      </c>
      <c r="J568" s="45"/>
      <c r="K568" s="45"/>
      <c r="L568" s="45"/>
      <c r="M568" s="45"/>
      <c r="N568" s="45"/>
      <c r="O568" s="45"/>
      <c r="P568" s="45"/>
      <c r="Q568" s="43" t="str">
        <f>IF(CentrepointSourced[[#This Row],[Country]]="Northern Ireland","Northern Ireland",IFERROR(VLOOKUP(CentrepointSourced[[#This Row],[Local Authority]],LKP_LANameDQ[],2,FALSE),CentrepointSourced[[#This Row],[Local Authority]]))</f>
        <v>Kettering</v>
      </c>
      <c r="R568" s="43" t="str">
        <f>IF(CentrepointSourced[[#This Row],[LA type]]="County","",INDEX(ConsolGeog[lad14cd],MATCH(CentrepointSourced[[#This Row],[Local Authority DQ]],ConsolGeog[la_name],0)))</f>
        <v>E07000153</v>
      </c>
      <c r="S568" s="43" t="str">
        <f>IF(OR(CentrepointSourced[[#This Row],[Country]]="Northern Ireland",CentrepointSourced[[#This Row],[Country]]="Scotland",CentrepointSourced[[#This Row],[Country]]="Wales"),"Local Authority",CentrepointSourced[[#This Row],[LA type]])</f>
        <v>District</v>
      </c>
      <c r="T568" s="43">
        <f>IF(TRIM(CentrepointSourced[[#This Row],[Presented HS]])="",0,IF(CentrepointSourced[[#This Row],[Presented HS]]="&lt;5",2.5,IF(CentrepointSourced[[#This Row],[Presented HS]]="&lt;10",5,VALUE(TRIM(CentrepointSourced[[#This Row],[Presented HS]])))))</f>
        <v>28</v>
      </c>
      <c r="U568" s="43">
        <f>IF(TRIM(CentrepointSourced[[#This Row],[Assessed HS]])="",0,IF(CentrepointSourced[[#This Row],[Assessed HS]]="&lt;5",2.5,IF(CentrepointSourced[[#This Row],[Assessed HS]]="&lt;10",5,VALUE(TRIM(CentrepointSourced[[#This Row],[Assessed HS]])))))</f>
        <v>0</v>
      </c>
      <c r="V568" s="43">
        <f>IF(TRIM(CentrepointSourced[[#This Row],[Presented CS]])="",0,IF(CentrepointSourced[[#This Row],[Presented CS]]="&lt;5",2.5,IF(CentrepointSourced[[#This Row],[Presented CS]]="&lt;10",5,VALUE(TRIM(CentrepointSourced[[#This Row],[Presented CS]])))))</f>
        <v>0</v>
      </c>
      <c r="W568" s="43">
        <f>IF(TRIM(CentrepointSourced[[#This Row],[Assessed CS]])="",0,IF(CentrepointSourced[[#This Row],[Assessed CS]]="&lt;5",2.5,IF(CentrepointSourced[[#This Row],[Assessed CS]]="&lt;10",5,VALUE(TRIM(CentrepointSourced[[#This Row],[Assessed CS]])))))</f>
        <v>0</v>
      </c>
      <c r="X568" s="106">
        <f>IF(CentrepointSourced[[#This Row],[Age]]="16-17",CentrepointSourced[[#This Row],[Presented HS DQ]],0)</f>
        <v>0</v>
      </c>
      <c r="Y568" s="106">
        <f>IF(CentrepointSourced[[#This Row],[Age]]="16-24",CentrepointSourced[[#This Row],[Presented HS DQ]],0)</f>
        <v>0</v>
      </c>
      <c r="Z568" s="106">
        <f>IF(CentrepointSourced[[#This Row],[Age]]="18-24",CentrepointSourced[[#This Row],[Presented HS DQ]],0)</f>
        <v>28</v>
      </c>
      <c r="AA568" s="106">
        <f>IF(CentrepointSourced[[#This Row],[Age]]="16-17",CentrepointSourced[[#This Row],[Presented CS DQ]],0)</f>
        <v>0</v>
      </c>
      <c r="AB568" s="106">
        <f>IF(CentrepointSourced[[#This Row],[Age]]="16-24",CentrepointSourced[[#This Row],[Presented CS DQ]],0)</f>
        <v>0</v>
      </c>
      <c r="AC568" s="106">
        <f>IF(CentrepointSourced[[#This Row],[Age]]="18-24",CentrepointSourced[[#This Row],[Presented CS DQ]],0)</f>
        <v>0</v>
      </c>
      <c r="AD568" s="107">
        <f>IF(CentrepointSourced[[#This Row],[Age]]="16-17",CentrepointSourced[[#This Row],[Assessed HS DQ]],0)</f>
        <v>0</v>
      </c>
      <c r="AE568" s="107">
        <f>IF(CentrepointSourced[[#This Row],[Age]]="16-24",CentrepointSourced[[#This Row],[Assessed HS DQ]],0)</f>
        <v>0</v>
      </c>
      <c r="AF568" s="107">
        <f>IF(CentrepointSourced[[#This Row],[Age]]="18-24",CentrepointSourced[[#This Row],[Assessed HS DQ]],0)</f>
        <v>0</v>
      </c>
      <c r="AG568" s="107">
        <f>IF(CentrepointSourced[[#This Row],[Age]]="16-17",CentrepointSourced[[#This Row],[Assessed CS DQ]],0)</f>
        <v>0</v>
      </c>
      <c r="AH568" s="107">
        <f>IF(CentrepointSourced[[#This Row],[Age]]="16-24",CentrepointSourced[[#This Row],[Assessed CS DQ]],0)</f>
        <v>0</v>
      </c>
      <c r="AI568" s="107">
        <f>IF(CentrepointSourced[[#This Row],[Age]]="18-24",CentrepointSourced[[#This Row],[Assessed CS DQ]],0)</f>
        <v>0</v>
      </c>
    </row>
    <row r="569" spans="1:35" customFormat="1" ht="13.5" customHeight="1">
      <c r="A569" s="45" t="s">
        <v>40</v>
      </c>
      <c r="B569" s="62" t="s">
        <v>259</v>
      </c>
      <c r="C569" s="45" t="s">
        <v>42</v>
      </c>
      <c r="D569" s="62"/>
      <c r="E569" s="67">
        <v>2014</v>
      </c>
      <c r="F569" s="67" t="s">
        <v>25</v>
      </c>
      <c r="G569" s="67"/>
      <c r="H569" s="68" t="s">
        <v>260</v>
      </c>
      <c r="I569" s="67"/>
      <c r="J569" s="45"/>
      <c r="K569" s="45"/>
      <c r="L569" s="45"/>
      <c r="M569" s="45"/>
      <c r="N569" s="45"/>
      <c r="O569" s="45"/>
      <c r="P569" s="45"/>
      <c r="Q569" s="43" t="str">
        <f>IF(CentrepointSourced[[#This Row],[Country]]="Northern Ireland","Northern Ireland",IFERROR(VLOOKUP(CentrepointSourced[[#This Row],[Local Authority]],LKP_LANameDQ[],2,FALSE),CentrepointSourced[[#This Row],[Local Authority]]))</f>
        <v>Kettering</v>
      </c>
      <c r="R569" s="43" t="str">
        <f>IF(CentrepointSourced[[#This Row],[LA type]]="County","",INDEX(ConsolGeog[lad14cd],MATCH(CentrepointSourced[[#This Row],[Local Authority DQ]],ConsolGeog[la_name],0)))</f>
        <v>E07000153</v>
      </c>
      <c r="S569" s="43" t="str">
        <f>IF(OR(CentrepointSourced[[#This Row],[Country]]="Northern Ireland",CentrepointSourced[[#This Row],[Country]]="Scotland",CentrepointSourced[[#This Row],[Country]]="Wales"),"Local Authority",CentrepointSourced[[#This Row],[LA type]])</f>
        <v>District</v>
      </c>
      <c r="T569" s="43">
        <f>IF(TRIM(CentrepointSourced[[#This Row],[Presented HS]])="",0,IF(CentrepointSourced[[#This Row],[Presented HS]]="&lt;5",2.5,IF(CentrepointSourced[[#This Row],[Presented HS]]="&lt;10",5,VALUE(TRIM(CentrepointSourced[[#This Row],[Presented HS]])))))</f>
        <v>0</v>
      </c>
      <c r="U569" s="43">
        <f>IF(TRIM(CentrepointSourced[[#This Row],[Assessed HS]])="",0,IF(CentrepointSourced[[#This Row],[Assessed HS]]="&lt;5",2.5,IF(CentrepointSourced[[#This Row],[Assessed HS]]="&lt;10",5,VALUE(TRIM(CentrepointSourced[[#This Row],[Assessed HS]])))))</f>
        <v>0</v>
      </c>
      <c r="V569" s="43">
        <f>IF(TRIM(CentrepointSourced[[#This Row],[Presented CS]])="",0,IF(CentrepointSourced[[#This Row],[Presented CS]]="&lt;5",2.5,IF(CentrepointSourced[[#This Row],[Presented CS]]="&lt;10",5,VALUE(TRIM(CentrepointSourced[[#This Row],[Presented CS]])))))</f>
        <v>0</v>
      </c>
      <c r="W569" s="43">
        <f>IF(TRIM(CentrepointSourced[[#This Row],[Assessed CS]])="",0,IF(CentrepointSourced[[#This Row],[Assessed CS]]="&lt;5",2.5,IF(CentrepointSourced[[#This Row],[Assessed CS]]="&lt;10",5,VALUE(TRIM(CentrepointSourced[[#This Row],[Assessed CS]])))))</f>
        <v>0</v>
      </c>
      <c r="X569" s="106">
        <f>IF(CentrepointSourced[[#This Row],[Age]]="16-17",CentrepointSourced[[#This Row],[Presented HS DQ]],0)</f>
        <v>0</v>
      </c>
      <c r="Y569" s="106">
        <f>IF(CentrepointSourced[[#This Row],[Age]]="16-24",CentrepointSourced[[#This Row],[Presented HS DQ]],0)</f>
        <v>0</v>
      </c>
      <c r="Z569" s="106">
        <f>IF(CentrepointSourced[[#This Row],[Age]]="18-24",CentrepointSourced[[#This Row],[Presented HS DQ]],0)</f>
        <v>0</v>
      </c>
      <c r="AA569" s="106">
        <f>IF(CentrepointSourced[[#This Row],[Age]]="16-17",CentrepointSourced[[#This Row],[Presented CS DQ]],0)</f>
        <v>0</v>
      </c>
      <c r="AB569" s="106">
        <f>IF(CentrepointSourced[[#This Row],[Age]]="16-24",CentrepointSourced[[#This Row],[Presented CS DQ]],0)</f>
        <v>0</v>
      </c>
      <c r="AC569" s="106">
        <f>IF(CentrepointSourced[[#This Row],[Age]]="18-24",CentrepointSourced[[#This Row],[Presented CS DQ]],0)</f>
        <v>0</v>
      </c>
      <c r="AD569" s="107">
        <f>IF(CentrepointSourced[[#This Row],[Age]]="16-17",CentrepointSourced[[#This Row],[Assessed HS DQ]],0)</f>
        <v>0</v>
      </c>
      <c r="AE569" s="107">
        <f>IF(CentrepointSourced[[#This Row],[Age]]="16-24",CentrepointSourced[[#This Row],[Assessed HS DQ]],0)</f>
        <v>0</v>
      </c>
      <c r="AF569" s="107">
        <f>IF(CentrepointSourced[[#This Row],[Age]]="18-24",CentrepointSourced[[#This Row],[Assessed HS DQ]],0)</f>
        <v>0</v>
      </c>
      <c r="AG569" s="107">
        <f>IF(CentrepointSourced[[#This Row],[Age]]="16-17",CentrepointSourced[[#This Row],[Assessed CS DQ]],0)</f>
        <v>0</v>
      </c>
      <c r="AH569" s="107">
        <f>IF(CentrepointSourced[[#This Row],[Age]]="16-24",CentrepointSourced[[#This Row],[Assessed CS DQ]],0)</f>
        <v>0</v>
      </c>
      <c r="AI569" s="107">
        <f>IF(CentrepointSourced[[#This Row],[Age]]="18-24",CentrepointSourced[[#This Row],[Assessed CS DQ]],0)</f>
        <v>0</v>
      </c>
    </row>
    <row r="570" spans="1:35" customFormat="1" ht="13.5" customHeight="1">
      <c r="A570" s="45" t="s">
        <v>40</v>
      </c>
      <c r="B570" s="62" t="s">
        <v>259</v>
      </c>
      <c r="C570" s="45" t="s">
        <v>42</v>
      </c>
      <c r="D570" s="62"/>
      <c r="E570" s="67">
        <v>2014</v>
      </c>
      <c r="F570" s="67" t="s">
        <v>26</v>
      </c>
      <c r="G570" s="67">
        <v>30</v>
      </c>
      <c r="H570" s="68"/>
      <c r="I570" s="67">
        <v>15</v>
      </c>
      <c r="J570" s="45"/>
      <c r="K570" s="45"/>
      <c r="L570" s="45"/>
      <c r="M570" s="45"/>
      <c r="N570" s="45"/>
      <c r="O570" s="45"/>
      <c r="P570" s="45"/>
      <c r="Q570" s="43" t="str">
        <f>IF(CentrepointSourced[[#This Row],[Country]]="Northern Ireland","Northern Ireland",IFERROR(VLOOKUP(CentrepointSourced[[#This Row],[Local Authority]],LKP_LANameDQ[],2,FALSE),CentrepointSourced[[#This Row],[Local Authority]]))</f>
        <v>Kettering</v>
      </c>
      <c r="R570" s="43" t="str">
        <f>IF(CentrepointSourced[[#This Row],[LA type]]="County","",INDEX(ConsolGeog[lad14cd],MATCH(CentrepointSourced[[#This Row],[Local Authority DQ]],ConsolGeog[la_name],0)))</f>
        <v>E07000153</v>
      </c>
      <c r="S570" s="43" t="str">
        <f>IF(OR(CentrepointSourced[[#This Row],[Country]]="Northern Ireland",CentrepointSourced[[#This Row],[Country]]="Scotland",CentrepointSourced[[#This Row],[Country]]="Wales"),"Local Authority",CentrepointSourced[[#This Row],[LA type]])</f>
        <v>District</v>
      </c>
      <c r="T570" s="43">
        <f>IF(TRIM(CentrepointSourced[[#This Row],[Presented HS]])="",0,IF(CentrepointSourced[[#This Row],[Presented HS]]="&lt;5",2.5,IF(CentrepointSourced[[#This Row],[Presented HS]]="&lt;10",5,VALUE(TRIM(CentrepointSourced[[#This Row],[Presented HS]])))))</f>
        <v>30</v>
      </c>
      <c r="U570" s="43">
        <f>IF(TRIM(CentrepointSourced[[#This Row],[Assessed HS]])="",0,IF(CentrepointSourced[[#This Row],[Assessed HS]]="&lt;5",2.5,IF(CentrepointSourced[[#This Row],[Assessed HS]]="&lt;10",5,VALUE(TRIM(CentrepointSourced[[#This Row],[Assessed HS]])))))</f>
        <v>0</v>
      </c>
      <c r="V570" s="43">
        <f>IF(TRIM(CentrepointSourced[[#This Row],[Presented CS]])="",0,IF(CentrepointSourced[[#This Row],[Presented CS]]="&lt;5",2.5,IF(CentrepointSourced[[#This Row],[Presented CS]]="&lt;10",5,VALUE(TRIM(CentrepointSourced[[#This Row],[Presented CS]])))))</f>
        <v>0</v>
      </c>
      <c r="W570" s="43">
        <f>IF(TRIM(CentrepointSourced[[#This Row],[Assessed CS]])="",0,IF(CentrepointSourced[[#This Row],[Assessed CS]]="&lt;5",2.5,IF(CentrepointSourced[[#This Row],[Assessed CS]]="&lt;10",5,VALUE(TRIM(CentrepointSourced[[#This Row],[Assessed CS]])))))</f>
        <v>0</v>
      </c>
      <c r="X570" s="106">
        <f>IF(CentrepointSourced[[#This Row],[Age]]="16-17",CentrepointSourced[[#This Row],[Presented HS DQ]],0)</f>
        <v>0</v>
      </c>
      <c r="Y570" s="106">
        <f>IF(CentrepointSourced[[#This Row],[Age]]="16-24",CentrepointSourced[[#This Row],[Presented HS DQ]],0)</f>
        <v>0</v>
      </c>
      <c r="Z570" s="106">
        <f>IF(CentrepointSourced[[#This Row],[Age]]="18-24",CentrepointSourced[[#This Row],[Presented HS DQ]],0)</f>
        <v>30</v>
      </c>
      <c r="AA570" s="106">
        <f>IF(CentrepointSourced[[#This Row],[Age]]="16-17",CentrepointSourced[[#This Row],[Presented CS DQ]],0)</f>
        <v>0</v>
      </c>
      <c r="AB570" s="106">
        <f>IF(CentrepointSourced[[#This Row],[Age]]="16-24",CentrepointSourced[[#This Row],[Presented CS DQ]],0)</f>
        <v>0</v>
      </c>
      <c r="AC570" s="106">
        <f>IF(CentrepointSourced[[#This Row],[Age]]="18-24",CentrepointSourced[[#This Row],[Presented CS DQ]],0)</f>
        <v>0</v>
      </c>
      <c r="AD570" s="107">
        <f>IF(CentrepointSourced[[#This Row],[Age]]="16-17",CentrepointSourced[[#This Row],[Assessed HS DQ]],0)</f>
        <v>0</v>
      </c>
      <c r="AE570" s="107">
        <f>IF(CentrepointSourced[[#This Row],[Age]]="16-24",CentrepointSourced[[#This Row],[Assessed HS DQ]],0)</f>
        <v>0</v>
      </c>
      <c r="AF570" s="107">
        <f>IF(CentrepointSourced[[#This Row],[Age]]="18-24",CentrepointSourced[[#This Row],[Assessed HS DQ]],0)</f>
        <v>0</v>
      </c>
      <c r="AG570" s="107">
        <f>IF(CentrepointSourced[[#This Row],[Age]]="16-17",CentrepointSourced[[#This Row],[Assessed CS DQ]],0)</f>
        <v>0</v>
      </c>
      <c r="AH570" s="107">
        <f>IF(CentrepointSourced[[#This Row],[Age]]="16-24",CentrepointSourced[[#This Row],[Assessed CS DQ]],0)</f>
        <v>0</v>
      </c>
      <c r="AI570" s="107">
        <f>IF(CentrepointSourced[[#This Row],[Age]]="18-24",CentrepointSourced[[#This Row],[Assessed CS DQ]],0)</f>
        <v>0</v>
      </c>
    </row>
    <row r="571" spans="1:35" customFormat="1" ht="13.5" customHeight="1">
      <c r="A571" s="45" t="s">
        <v>40</v>
      </c>
      <c r="B571" s="45" t="s">
        <v>277</v>
      </c>
      <c r="C571" s="45" t="s">
        <v>165</v>
      </c>
      <c r="D571" s="45"/>
      <c r="E571" s="67">
        <v>2012</v>
      </c>
      <c r="F571" s="67" t="s">
        <v>25</v>
      </c>
      <c r="G571" s="67"/>
      <c r="H571" s="68"/>
      <c r="I571" s="67">
        <v>1</v>
      </c>
      <c r="J571" s="45"/>
      <c r="K571" s="67"/>
      <c r="L571" s="67"/>
      <c r="M571" s="73"/>
      <c r="N571" s="73"/>
      <c r="O571" s="73"/>
      <c r="P571" s="73"/>
      <c r="Q571" s="43" t="str">
        <f>IF(CentrepointSourced[[#This Row],[Country]]="Northern Ireland","Northern Ireland",IFERROR(VLOOKUP(CentrepointSourced[[#This Row],[Local Authority]],LKP_LANameDQ[],2,FALSE),CentrepointSourced[[#This Row],[Local Authority]]))</f>
        <v>Kingston upon Thames</v>
      </c>
      <c r="R571" s="43" t="str">
        <f>IF(CentrepointSourced[[#This Row],[LA type]]="County","",INDEX(ConsolGeog[lad14cd],MATCH(CentrepointSourced[[#This Row],[Local Authority DQ]],ConsolGeog[la_name],0)))</f>
        <v>E09000021</v>
      </c>
      <c r="S571" s="43" t="str">
        <f>IF(OR(CentrepointSourced[[#This Row],[Country]]="Northern Ireland",CentrepointSourced[[#This Row],[Country]]="Scotland",CentrepointSourced[[#This Row],[Country]]="Wales"),"Local Authority",CentrepointSourced[[#This Row],[LA type]])</f>
        <v>Unitary</v>
      </c>
      <c r="T571" s="43">
        <f>IF(TRIM(CentrepointSourced[[#This Row],[Presented HS]])="",0,IF(CentrepointSourced[[#This Row],[Presented HS]]="&lt;5",2.5,IF(CentrepointSourced[[#This Row],[Presented HS]]="&lt;10",5,VALUE(TRIM(CentrepointSourced[[#This Row],[Presented HS]])))))</f>
        <v>0</v>
      </c>
      <c r="U571" s="43">
        <f>IF(TRIM(CentrepointSourced[[#This Row],[Assessed HS]])="",0,IF(CentrepointSourced[[#This Row],[Assessed HS]]="&lt;5",2.5,IF(CentrepointSourced[[#This Row],[Assessed HS]]="&lt;10",5,VALUE(TRIM(CentrepointSourced[[#This Row],[Assessed HS]])))))</f>
        <v>0</v>
      </c>
      <c r="V571" s="43">
        <f>IF(TRIM(CentrepointSourced[[#This Row],[Presented CS]])="",0,IF(CentrepointSourced[[#This Row],[Presented CS]]="&lt;5",2.5,IF(CentrepointSourced[[#This Row],[Presented CS]]="&lt;10",5,VALUE(TRIM(CentrepointSourced[[#This Row],[Presented CS]])))))</f>
        <v>0</v>
      </c>
      <c r="W571" s="43">
        <f>IF(TRIM(CentrepointSourced[[#This Row],[Assessed CS]])="",0,IF(CentrepointSourced[[#This Row],[Assessed CS]]="&lt;5",2.5,IF(CentrepointSourced[[#This Row],[Assessed CS]]="&lt;10",5,VALUE(TRIM(CentrepointSourced[[#This Row],[Assessed CS]])))))</f>
        <v>0</v>
      </c>
      <c r="X571" s="106">
        <f>IF(CentrepointSourced[[#This Row],[Age]]="16-17",CentrepointSourced[[#This Row],[Presented HS DQ]],0)</f>
        <v>0</v>
      </c>
      <c r="Y571" s="106">
        <f>IF(CentrepointSourced[[#This Row],[Age]]="16-24",CentrepointSourced[[#This Row],[Presented HS DQ]],0)</f>
        <v>0</v>
      </c>
      <c r="Z571" s="106">
        <f>IF(CentrepointSourced[[#This Row],[Age]]="18-24",CentrepointSourced[[#This Row],[Presented HS DQ]],0)</f>
        <v>0</v>
      </c>
      <c r="AA571" s="106">
        <f>IF(CentrepointSourced[[#This Row],[Age]]="16-17",CentrepointSourced[[#This Row],[Presented CS DQ]],0)</f>
        <v>0</v>
      </c>
      <c r="AB571" s="106">
        <f>IF(CentrepointSourced[[#This Row],[Age]]="16-24",CentrepointSourced[[#This Row],[Presented CS DQ]],0)</f>
        <v>0</v>
      </c>
      <c r="AC571" s="106">
        <f>IF(CentrepointSourced[[#This Row],[Age]]="18-24",CentrepointSourced[[#This Row],[Presented CS DQ]],0)</f>
        <v>0</v>
      </c>
      <c r="AD571" s="107">
        <f>IF(CentrepointSourced[[#This Row],[Age]]="16-17",CentrepointSourced[[#This Row],[Assessed HS DQ]],0)</f>
        <v>0</v>
      </c>
      <c r="AE571" s="107">
        <f>IF(CentrepointSourced[[#This Row],[Age]]="16-24",CentrepointSourced[[#This Row],[Assessed HS DQ]],0)</f>
        <v>0</v>
      </c>
      <c r="AF571" s="107">
        <f>IF(CentrepointSourced[[#This Row],[Age]]="18-24",CentrepointSourced[[#This Row],[Assessed HS DQ]],0)</f>
        <v>0</v>
      </c>
      <c r="AG571" s="107">
        <f>IF(CentrepointSourced[[#This Row],[Age]]="16-17",CentrepointSourced[[#This Row],[Assessed CS DQ]],0)</f>
        <v>0</v>
      </c>
      <c r="AH571" s="107">
        <f>IF(CentrepointSourced[[#This Row],[Age]]="16-24",CentrepointSourced[[#This Row],[Assessed CS DQ]],0)</f>
        <v>0</v>
      </c>
      <c r="AI571" s="107">
        <f>IF(CentrepointSourced[[#This Row],[Age]]="18-24",CentrepointSourced[[#This Row],[Assessed CS DQ]],0)</f>
        <v>0</v>
      </c>
    </row>
    <row r="572" spans="1:35" customFormat="1" ht="13.5" customHeight="1">
      <c r="A572" s="45" t="s">
        <v>40</v>
      </c>
      <c r="B572" s="45" t="s">
        <v>277</v>
      </c>
      <c r="C572" s="45" t="s">
        <v>165</v>
      </c>
      <c r="D572" s="45"/>
      <c r="E572" s="67">
        <v>2012</v>
      </c>
      <c r="F572" s="67" t="s">
        <v>26</v>
      </c>
      <c r="G572" s="67"/>
      <c r="H572" s="68"/>
      <c r="I572" s="67">
        <v>49</v>
      </c>
      <c r="J572" s="45"/>
      <c r="K572" s="67"/>
      <c r="L572" s="67"/>
      <c r="M572" s="73"/>
      <c r="N572" s="73"/>
      <c r="O572" s="73"/>
      <c r="P572" s="73"/>
      <c r="Q572" s="41" t="str">
        <f>IF(CentrepointSourced[[#This Row],[Country]]="Northern Ireland","Northern Ireland",IFERROR(VLOOKUP(CentrepointSourced[[#This Row],[Local Authority]],LKP_LANameDQ[],2,FALSE),CentrepointSourced[[#This Row],[Local Authority]]))</f>
        <v>Kingston upon Thames</v>
      </c>
      <c r="R572" s="41" t="str">
        <f>IF(CentrepointSourced[[#This Row],[LA type]]="County","",INDEX(ConsolGeog[lad14cd],MATCH(CentrepointSourced[[#This Row],[Local Authority DQ]],ConsolGeog[la_name],0)))</f>
        <v>E09000021</v>
      </c>
      <c r="S572" s="41" t="str">
        <f>IF(OR(CentrepointSourced[[#This Row],[Country]]="Northern Ireland",CentrepointSourced[[#This Row],[Country]]="Scotland",CentrepointSourced[[#This Row],[Country]]="Wales"),"Local Authority",CentrepointSourced[[#This Row],[LA type]])</f>
        <v>Unitary</v>
      </c>
      <c r="T572" s="41">
        <f>IF(TRIM(CentrepointSourced[[#This Row],[Presented HS]])="",0,IF(CentrepointSourced[[#This Row],[Presented HS]]="&lt;5",2.5,IF(CentrepointSourced[[#This Row],[Presented HS]]="&lt;10",5,VALUE(TRIM(CentrepointSourced[[#This Row],[Presented HS]])))))</f>
        <v>0</v>
      </c>
      <c r="U572" s="41">
        <f>IF(TRIM(CentrepointSourced[[#This Row],[Assessed HS]])="",0,IF(CentrepointSourced[[#This Row],[Assessed HS]]="&lt;5",2.5,IF(CentrepointSourced[[#This Row],[Assessed HS]]="&lt;10",5,VALUE(TRIM(CentrepointSourced[[#This Row],[Assessed HS]])))))</f>
        <v>0</v>
      </c>
      <c r="V572" s="41">
        <f>IF(TRIM(CentrepointSourced[[#This Row],[Presented CS]])="",0,IF(CentrepointSourced[[#This Row],[Presented CS]]="&lt;5",2.5,IF(CentrepointSourced[[#This Row],[Presented CS]]="&lt;10",5,VALUE(TRIM(CentrepointSourced[[#This Row],[Presented CS]])))))</f>
        <v>0</v>
      </c>
      <c r="W572" s="41">
        <f>IF(TRIM(CentrepointSourced[[#This Row],[Assessed CS]])="",0,IF(CentrepointSourced[[#This Row],[Assessed CS]]="&lt;5",2.5,IF(CentrepointSourced[[#This Row],[Assessed CS]]="&lt;10",5,VALUE(TRIM(CentrepointSourced[[#This Row],[Assessed CS]])))))</f>
        <v>0</v>
      </c>
      <c r="X572" s="106">
        <f>IF(CentrepointSourced[[#This Row],[Age]]="16-17",CentrepointSourced[[#This Row],[Presented HS DQ]],0)</f>
        <v>0</v>
      </c>
      <c r="Y572" s="106">
        <f>IF(CentrepointSourced[[#This Row],[Age]]="16-24",CentrepointSourced[[#This Row],[Presented HS DQ]],0)</f>
        <v>0</v>
      </c>
      <c r="Z572" s="106">
        <f>IF(CentrepointSourced[[#This Row],[Age]]="18-24",CentrepointSourced[[#This Row],[Presented HS DQ]],0)</f>
        <v>0</v>
      </c>
      <c r="AA572" s="106">
        <f>IF(CentrepointSourced[[#This Row],[Age]]="16-17",CentrepointSourced[[#This Row],[Presented CS DQ]],0)</f>
        <v>0</v>
      </c>
      <c r="AB572" s="106">
        <f>IF(CentrepointSourced[[#This Row],[Age]]="16-24",CentrepointSourced[[#This Row],[Presented CS DQ]],0)</f>
        <v>0</v>
      </c>
      <c r="AC572" s="106">
        <f>IF(CentrepointSourced[[#This Row],[Age]]="18-24",CentrepointSourced[[#This Row],[Presented CS DQ]],0)</f>
        <v>0</v>
      </c>
      <c r="AD572" s="107">
        <f>IF(CentrepointSourced[[#This Row],[Age]]="16-17",CentrepointSourced[[#This Row],[Assessed HS DQ]],0)</f>
        <v>0</v>
      </c>
      <c r="AE572" s="107">
        <f>IF(CentrepointSourced[[#This Row],[Age]]="16-24",CentrepointSourced[[#This Row],[Assessed HS DQ]],0)</f>
        <v>0</v>
      </c>
      <c r="AF572" s="107">
        <f>IF(CentrepointSourced[[#This Row],[Age]]="18-24",CentrepointSourced[[#This Row],[Assessed HS DQ]],0)</f>
        <v>0</v>
      </c>
      <c r="AG572" s="107">
        <f>IF(CentrepointSourced[[#This Row],[Age]]="16-17",CentrepointSourced[[#This Row],[Assessed CS DQ]],0)</f>
        <v>0</v>
      </c>
      <c r="AH572" s="107">
        <f>IF(CentrepointSourced[[#This Row],[Age]]="16-24",CentrepointSourced[[#This Row],[Assessed CS DQ]],0)</f>
        <v>0</v>
      </c>
      <c r="AI572" s="107">
        <f>IF(CentrepointSourced[[#This Row],[Age]]="18-24",CentrepointSourced[[#This Row],[Assessed CS DQ]],0)</f>
        <v>0</v>
      </c>
    </row>
    <row r="573" spans="1:35" customFormat="1" ht="13.5" customHeight="1">
      <c r="A573" s="45" t="s">
        <v>40</v>
      </c>
      <c r="B573" s="45" t="s">
        <v>277</v>
      </c>
      <c r="C573" s="45" t="s">
        <v>165</v>
      </c>
      <c r="D573" s="45"/>
      <c r="E573" s="67">
        <v>2013</v>
      </c>
      <c r="F573" s="67" t="s">
        <v>25</v>
      </c>
      <c r="G573" s="67"/>
      <c r="H573" s="68"/>
      <c r="I573" s="67">
        <v>2</v>
      </c>
      <c r="J573" s="45"/>
      <c r="K573" s="67"/>
      <c r="L573" s="67"/>
      <c r="M573" s="73"/>
      <c r="N573" s="73"/>
      <c r="O573" s="73"/>
      <c r="P573" s="73"/>
      <c r="Q573" s="41" t="str">
        <f>IF(CentrepointSourced[[#This Row],[Country]]="Northern Ireland","Northern Ireland",IFERROR(VLOOKUP(CentrepointSourced[[#This Row],[Local Authority]],LKP_LANameDQ[],2,FALSE),CentrepointSourced[[#This Row],[Local Authority]]))</f>
        <v>Kingston upon Thames</v>
      </c>
      <c r="R573" s="41" t="str">
        <f>IF(CentrepointSourced[[#This Row],[LA type]]="County","",INDEX(ConsolGeog[lad14cd],MATCH(CentrepointSourced[[#This Row],[Local Authority DQ]],ConsolGeog[la_name],0)))</f>
        <v>E09000021</v>
      </c>
      <c r="S573" s="41" t="str">
        <f>IF(OR(CentrepointSourced[[#This Row],[Country]]="Northern Ireland",CentrepointSourced[[#This Row],[Country]]="Scotland",CentrepointSourced[[#This Row],[Country]]="Wales"),"Local Authority",CentrepointSourced[[#This Row],[LA type]])</f>
        <v>Unitary</v>
      </c>
      <c r="T573" s="41">
        <f>IF(TRIM(CentrepointSourced[[#This Row],[Presented HS]])="",0,IF(CentrepointSourced[[#This Row],[Presented HS]]="&lt;5",2.5,IF(CentrepointSourced[[#This Row],[Presented HS]]="&lt;10",5,VALUE(TRIM(CentrepointSourced[[#This Row],[Presented HS]])))))</f>
        <v>0</v>
      </c>
      <c r="U573" s="41">
        <f>IF(TRIM(CentrepointSourced[[#This Row],[Assessed HS]])="",0,IF(CentrepointSourced[[#This Row],[Assessed HS]]="&lt;5",2.5,IF(CentrepointSourced[[#This Row],[Assessed HS]]="&lt;10",5,VALUE(TRIM(CentrepointSourced[[#This Row],[Assessed HS]])))))</f>
        <v>0</v>
      </c>
      <c r="V573" s="41">
        <f>IF(TRIM(CentrepointSourced[[#This Row],[Presented CS]])="",0,IF(CentrepointSourced[[#This Row],[Presented CS]]="&lt;5",2.5,IF(CentrepointSourced[[#This Row],[Presented CS]]="&lt;10",5,VALUE(TRIM(CentrepointSourced[[#This Row],[Presented CS]])))))</f>
        <v>0</v>
      </c>
      <c r="W573" s="41">
        <f>IF(TRIM(CentrepointSourced[[#This Row],[Assessed CS]])="",0,IF(CentrepointSourced[[#This Row],[Assessed CS]]="&lt;5",2.5,IF(CentrepointSourced[[#This Row],[Assessed CS]]="&lt;10",5,VALUE(TRIM(CentrepointSourced[[#This Row],[Assessed CS]])))))</f>
        <v>0</v>
      </c>
      <c r="X573" s="106">
        <f>IF(CentrepointSourced[[#This Row],[Age]]="16-17",CentrepointSourced[[#This Row],[Presented HS DQ]],0)</f>
        <v>0</v>
      </c>
      <c r="Y573" s="106">
        <f>IF(CentrepointSourced[[#This Row],[Age]]="16-24",CentrepointSourced[[#This Row],[Presented HS DQ]],0)</f>
        <v>0</v>
      </c>
      <c r="Z573" s="106">
        <f>IF(CentrepointSourced[[#This Row],[Age]]="18-24",CentrepointSourced[[#This Row],[Presented HS DQ]],0)</f>
        <v>0</v>
      </c>
      <c r="AA573" s="106">
        <f>IF(CentrepointSourced[[#This Row],[Age]]="16-17",CentrepointSourced[[#This Row],[Presented CS DQ]],0)</f>
        <v>0</v>
      </c>
      <c r="AB573" s="106">
        <f>IF(CentrepointSourced[[#This Row],[Age]]="16-24",CentrepointSourced[[#This Row],[Presented CS DQ]],0)</f>
        <v>0</v>
      </c>
      <c r="AC573" s="106">
        <f>IF(CentrepointSourced[[#This Row],[Age]]="18-24",CentrepointSourced[[#This Row],[Presented CS DQ]],0)</f>
        <v>0</v>
      </c>
      <c r="AD573" s="107">
        <f>IF(CentrepointSourced[[#This Row],[Age]]="16-17",CentrepointSourced[[#This Row],[Assessed HS DQ]],0)</f>
        <v>0</v>
      </c>
      <c r="AE573" s="107">
        <f>IF(CentrepointSourced[[#This Row],[Age]]="16-24",CentrepointSourced[[#This Row],[Assessed HS DQ]],0)</f>
        <v>0</v>
      </c>
      <c r="AF573" s="107">
        <f>IF(CentrepointSourced[[#This Row],[Age]]="18-24",CentrepointSourced[[#This Row],[Assessed HS DQ]],0)</f>
        <v>0</v>
      </c>
      <c r="AG573" s="107">
        <f>IF(CentrepointSourced[[#This Row],[Age]]="16-17",CentrepointSourced[[#This Row],[Assessed CS DQ]],0)</f>
        <v>0</v>
      </c>
      <c r="AH573" s="107">
        <f>IF(CentrepointSourced[[#This Row],[Age]]="16-24",CentrepointSourced[[#This Row],[Assessed CS DQ]],0)</f>
        <v>0</v>
      </c>
      <c r="AI573" s="107">
        <f>IF(CentrepointSourced[[#This Row],[Age]]="18-24",CentrepointSourced[[#This Row],[Assessed CS DQ]],0)</f>
        <v>0</v>
      </c>
    </row>
    <row r="574" spans="1:35" customFormat="1" ht="13.5" customHeight="1">
      <c r="A574" s="45" t="s">
        <v>40</v>
      </c>
      <c r="B574" s="45" t="s">
        <v>277</v>
      </c>
      <c r="C574" s="45" t="s">
        <v>165</v>
      </c>
      <c r="D574" s="45"/>
      <c r="E574" s="67">
        <v>2013</v>
      </c>
      <c r="F574" s="67" t="s">
        <v>26</v>
      </c>
      <c r="G574" s="67"/>
      <c r="H574" s="68"/>
      <c r="I574" s="67">
        <v>34</v>
      </c>
      <c r="J574" s="45"/>
      <c r="K574" s="67"/>
      <c r="L574" s="67"/>
      <c r="M574" s="73"/>
      <c r="N574" s="73"/>
      <c r="O574" s="73"/>
      <c r="P574" s="73"/>
      <c r="Q574" s="41" t="str">
        <f>IF(CentrepointSourced[[#This Row],[Country]]="Northern Ireland","Northern Ireland",IFERROR(VLOOKUP(CentrepointSourced[[#This Row],[Local Authority]],LKP_LANameDQ[],2,FALSE),CentrepointSourced[[#This Row],[Local Authority]]))</f>
        <v>Kingston upon Thames</v>
      </c>
      <c r="R574" s="41" t="str">
        <f>IF(CentrepointSourced[[#This Row],[LA type]]="County","",INDEX(ConsolGeog[lad14cd],MATCH(CentrepointSourced[[#This Row],[Local Authority DQ]],ConsolGeog[la_name],0)))</f>
        <v>E09000021</v>
      </c>
      <c r="S574" s="41" t="str">
        <f>IF(OR(CentrepointSourced[[#This Row],[Country]]="Northern Ireland",CentrepointSourced[[#This Row],[Country]]="Scotland",CentrepointSourced[[#This Row],[Country]]="Wales"),"Local Authority",CentrepointSourced[[#This Row],[LA type]])</f>
        <v>Unitary</v>
      </c>
      <c r="T574" s="41">
        <f>IF(TRIM(CentrepointSourced[[#This Row],[Presented HS]])="",0,IF(CentrepointSourced[[#This Row],[Presented HS]]="&lt;5",2.5,IF(CentrepointSourced[[#This Row],[Presented HS]]="&lt;10",5,VALUE(TRIM(CentrepointSourced[[#This Row],[Presented HS]])))))</f>
        <v>0</v>
      </c>
      <c r="U574" s="41">
        <f>IF(TRIM(CentrepointSourced[[#This Row],[Assessed HS]])="",0,IF(CentrepointSourced[[#This Row],[Assessed HS]]="&lt;5",2.5,IF(CentrepointSourced[[#This Row],[Assessed HS]]="&lt;10",5,VALUE(TRIM(CentrepointSourced[[#This Row],[Assessed HS]])))))</f>
        <v>0</v>
      </c>
      <c r="V574" s="41">
        <f>IF(TRIM(CentrepointSourced[[#This Row],[Presented CS]])="",0,IF(CentrepointSourced[[#This Row],[Presented CS]]="&lt;5",2.5,IF(CentrepointSourced[[#This Row],[Presented CS]]="&lt;10",5,VALUE(TRIM(CentrepointSourced[[#This Row],[Presented CS]])))))</f>
        <v>0</v>
      </c>
      <c r="W574" s="41">
        <f>IF(TRIM(CentrepointSourced[[#This Row],[Assessed CS]])="",0,IF(CentrepointSourced[[#This Row],[Assessed CS]]="&lt;5",2.5,IF(CentrepointSourced[[#This Row],[Assessed CS]]="&lt;10",5,VALUE(TRIM(CentrepointSourced[[#This Row],[Assessed CS]])))))</f>
        <v>0</v>
      </c>
      <c r="X574" s="106">
        <f>IF(CentrepointSourced[[#This Row],[Age]]="16-17",CentrepointSourced[[#This Row],[Presented HS DQ]],0)</f>
        <v>0</v>
      </c>
      <c r="Y574" s="106">
        <f>IF(CentrepointSourced[[#This Row],[Age]]="16-24",CentrepointSourced[[#This Row],[Presented HS DQ]],0)</f>
        <v>0</v>
      </c>
      <c r="Z574" s="106">
        <f>IF(CentrepointSourced[[#This Row],[Age]]="18-24",CentrepointSourced[[#This Row],[Presented HS DQ]],0)</f>
        <v>0</v>
      </c>
      <c r="AA574" s="106">
        <f>IF(CentrepointSourced[[#This Row],[Age]]="16-17",CentrepointSourced[[#This Row],[Presented CS DQ]],0)</f>
        <v>0</v>
      </c>
      <c r="AB574" s="106">
        <f>IF(CentrepointSourced[[#This Row],[Age]]="16-24",CentrepointSourced[[#This Row],[Presented CS DQ]],0)</f>
        <v>0</v>
      </c>
      <c r="AC574" s="106">
        <f>IF(CentrepointSourced[[#This Row],[Age]]="18-24",CentrepointSourced[[#This Row],[Presented CS DQ]],0)</f>
        <v>0</v>
      </c>
      <c r="AD574" s="107">
        <f>IF(CentrepointSourced[[#This Row],[Age]]="16-17",CentrepointSourced[[#This Row],[Assessed HS DQ]],0)</f>
        <v>0</v>
      </c>
      <c r="AE574" s="107">
        <f>IF(CentrepointSourced[[#This Row],[Age]]="16-24",CentrepointSourced[[#This Row],[Assessed HS DQ]],0)</f>
        <v>0</v>
      </c>
      <c r="AF574" s="107">
        <f>IF(CentrepointSourced[[#This Row],[Age]]="18-24",CentrepointSourced[[#This Row],[Assessed HS DQ]],0)</f>
        <v>0</v>
      </c>
      <c r="AG574" s="107">
        <f>IF(CentrepointSourced[[#This Row],[Age]]="16-17",CentrepointSourced[[#This Row],[Assessed CS DQ]],0)</f>
        <v>0</v>
      </c>
      <c r="AH574" s="107">
        <f>IF(CentrepointSourced[[#This Row],[Age]]="16-24",CentrepointSourced[[#This Row],[Assessed CS DQ]],0)</f>
        <v>0</v>
      </c>
      <c r="AI574" s="107">
        <f>IF(CentrepointSourced[[#This Row],[Age]]="18-24",CentrepointSourced[[#This Row],[Assessed CS DQ]],0)</f>
        <v>0</v>
      </c>
    </row>
    <row r="575" spans="1:35" customFormat="1" ht="13.5" customHeight="1">
      <c r="A575" s="45" t="s">
        <v>40</v>
      </c>
      <c r="B575" s="45" t="s">
        <v>277</v>
      </c>
      <c r="C575" s="45" t="s">
        <v>165</v>
      </c>
      <c r="D575" s="45"/>
      <c r="E575" s="67">
        <v>2014</v>
      </c>
      <c r="F575" s="67" t="s">
        <v>25</v>
      </c>
      <c r="G575" s="67"/>
      <c r="H575" s="68"/>
      <c r="I575" s="67">
        <v>3</v>
      </c>
      <c r="J575" s="45"/>
      <c r="K575" s="67">
        <v>14</v>
      </c>
      <c r="L575" s="67">
        <v>14</v>
      </c>
      <c r="M575" s="73">
        <v>5</v>
      </c>
      <c r="N575" s="73">
        <v>4</v>
      </c>
      <c r="O575" s="73">
        <v>8</v>
      </c>
      <c r="P575" s="73">
        <v>2</v>
      </c>
      <c r="Q575" s="41" t="str">
        <f>IF(CentrepointSourced[[#This Row],[Country]]="Northern Ireland","Northern Ireland",IFERROR(VLOOKUP(CentrepointSourced[[#This Row],[Local Authority]],LKP_LANameDQ[],2,FALSE),CentrepointSourced[[#This Row],[Local Authority]]))</f>
        <v>Kingston upon Thames</v>
      </c>
      <c r="R575" s="41" t="str">
        <f>IF(CentrepointSourced[[#This Row],[LA type]]="County","",INDEX(ConsolGeog[lad14cd],MATCH(CentrepointSourced[[#This Row],[Local Authority DQ]],ConsolGeog[la_name],0)))</f>
        <v>E09000021</v>
      </c>
      <c r="S575" s="41" t="str">
        <f>IF(OR(CentrepointSourced[[#This Row],[Country]]="Northern Ireland",CentrepointSourced[[#This Row],[Country]]="Scotland",CentrepointSourced[[#This Row],[Country]]="Wales"),"Local Authority",CentrepointSourced[[#This Row],[LA type]])</f>
        <v>Unitary</v>
      </c>
      <c r="T575" s="41">
        <f>IF(TRIM(CentrepointSourced[[#This Row],[Presented HS]])="",0,IF(CentrepointSourced[[#This Row],[Presented HS]]="&lt;5",2.5,IF(CentrepointSourced[[#This Row],[Presented HS]]="&lt;10",5,VALUE(TRIM(CentrepointSourced[[#This Row],[Presented HS]])))))</f>
        <v>0</v>
      </c>
      <c r="U575" s="41">
        <f>IF(TRIM(CentrepointSourced[[#This Row],[Assessed HS]])="",0,IF(CentrepointSourced[[#This Row],[Assessed HS]]="&lt;5",2.5,IF(CentrepointSourced[[#This Row],[Assessed HS]]="&lt;10",5,VALUE(TRIM(CentrepointSourced[[#This Row],[Assessed HS]])))))</f>
        <v>0</v>
      </c>
      <c r="V575" s="41">
        <f>IF(TRIM(CentrepointSourced[[#This Row],[Presented CS]])="",0,IF(CentrepointSourced[[#This Row],[Presented CS]]="&lt;5",2.5,IF(CentrepointSourced[[#This Row],[Presented CS]]="&lt;10",5,VALUE(TRIM(CentrepointSourced[[#This Row],[Presented CS]])))))</f>
        <v>14</v>
      </c>
      <c r="W575" s="41">
        <f>IF(TRIM(CentrepointSourced[[#This Row],[Assessed CS]])="",0,IF(CentrepointSourced[[#This Row],[Assessed CS]]="&lt;5",2.5,IF(CentrepointSourced[[#This Row],[Assessed CS]]="&lt;10",5,VALUE(TRIM(CentrepointSourced[[#This Row],[Assessed CS]])))))</f>
        <v>14</v>
      </c>
      <c r="X575" s="106">
        <f>IF(CentrepointSourced[[#This Row],[Age]]="16-17",CentrepointSourced[[#This Row],[Presented HS DQ]],0)</f>
        <v>0</v>
      </c>
      <c r="Y575" s="106">
        <f>IF(CentrepointSourced[[#This Row],[Age]]="16-24",CentrepointSourced[[#This Row],[Presented HS DQ]],0)</f>
        <v>0</v>
      </c>
      <c r="Z575" s="106">
        <f>IF(CentrepointSourced[[#This Row],[Age]]="18-24",CentrepointSourced[[#This Row],[Presented HS DQ]],0)</f>
        <v>0</v>
      </c>
      <c r="AA575" s="106">
        <f>IF(CentrepointSourced[[#This Row],[Age]]="16-17",CentrepointSourced[[#This Row],[Presented CS DQ]],0)</f>
        <v>14</v>
      </c>
      <c r="AB575" s="106">
        <f>IF(CentrepointSourced[[#This Row],[Age]]="16-24",CentrepointSourced[[#This Row],[Presented CS DQ]],0)</f>
        <v>0</v>
      </c>
      <c r="AC575" s="106">
        <f>IF(CentrepointSourced[[#This Row],[Age]]="18-24",CentrepointSourced[[#This Row],[Presented CS DQ]],0)</f>
        <v>0</v>
      </c>
      <c r="AD575" s="107">
        <f>IF(CentrepointSourced[[#This Row],[Age]]="16-17",CentrepointSourced[[#This Row],[Assessed HS DQ]],0)</f>
        <v>0</v>
      </c>
      <c r="AE575" s="107">
        <f>IF(CentrepointSourced[[#This Row],[Age]]="16-24",CentrepointSourced[[#This Row],[Assessed HS DQ]],0)</f>
        <v>0</v>
      </c>
      <c r="AF575" s="107">
        <f>IF(CentrepointSourced[[#This Row],[Age]]="18-24",CentrepointSourced[[#This Row],[Assessed HS DQ]],0)</f>
        <v>0</v>
      </c>
      <c r="AG575" s="107">
        <f>IF(CentrepointSourced[[#This Row],[Age]]="16-17",CentrepointSourced[[#This Row],[Assessed CS DQ]],0)</f>
        <v>14</v>
      </c>
      <c r="AH575" s="107">
        <f>IF(CentrepointSourced[[#This Row],[Age]]="16-24",CentrepointSourced[[#This Row],[Assessed CS DQ]],0)</f>
        <v>0</v>
      </c>
      <c r="AI575" s="107">
        <f>IF(CentrepointSourced[[#This Row],[Age]]="18-24",CentrepointSourced[[#This Row],[Assessed CS DQ]],0)</f>
        <v>0</v>
      </c>
    </row>
    <row r="576" spans="1:35" customFormat="1" ht="13.5" customHeight="1">
      <c r="A576" s="45" t="s">
        <v>40</v>
      </c>
      <c r="B576" s="45" t="s">
        <v>277</v>
      </c>
      <c r="C576" s="45" t="s">
        <v>165</v>
      </c>
      <c r="D576" s="45"/>
      <c r="E576" s="67">
        <v>2014</v>
      </c>
      <c r="F576" s="67" t="s">
        <v>26</v>
      </c>
      <c r="G576" s="67"/>
      <c r="H576" s="68"/>
      <c r="I576" s="67">
        <v>55</v>
      </c>
      <c r="J576" s="45"/>
      <c r="K576" s="72"/>
      <c r="L576" s="72"/>
      <c r="M576" s="73"/>
      <c r="N576" s="73"/>
      <c r="O576" s="73"/>
      <c r="P576" s="73"/>
      <c r="Q576" s="41" t="str">
        <f>IF(CentrepointSourced[[#This Row],[Country]]="Northern Ireland","Northern Ireland",IFERROR(VLOOKUP(CentrepointSourced[[#This Row],[Local Authority]],LKP_LANameDQ[],2,FALSE),CentrepointSourced[[#This Row],[Local Authority]]))</f>
        <v>Kingston upon Thames</v>
      </c>
      <c r="R576" s="41" t="str">
        <f>IF(CentrepointSourced[[#This Row],[LA type]]="County","",INDEX(ConsolGeog[lad14cd],MATCH(CentrepointSourced[[#This Row],[Local Authority DQ]],ConsolGeog[la_name],0)))</f>
        <v>E09000021</v>
      </c>
      <c r="S576" s="41" t="str">
        <f>IF(OR(CentrepointSourced[[#This Row],[Country]]="Northern Ireland",CentrepointSourced[[#This Row],[Country]]="Scotland",CentrepointSourced[[#This Row],[Country]]="Wales"),"Local Authority",CentrepointSourced[[#This Row],[LA type]])</f>
        <v>Unitary</v>
      </c>
      <c r="T576" s="41">
        <f>IF(TRIM(CentrepointSourced[[#This Row],[Presented HS]])="",0,IF(CentrepointSourced[[#This Row],[Presented HS]]="&lt;5",2.5,IF(CentrepointSourced[[#This Row],[Presented HS]]="&lt;10",5,VALUE(TRIM(CentrepointSourced[[#This Row],[Presented HS]])))))</f>
        <v>0</v>
      </c>
      <c r="U576" s="41">
        <f>IF(TRIM(CentrepointSourced[[#This Row],[Assessed HS]])="",0,IF(CentrepointSourced[[#This Row],[Assessed HS]]="&lt;5",2.5,IF(CentrepointSourced[[#This Row],[Assessed HS]]="&lt;10",5,VALUE(TRIM(CentrepointSourced[[#This Row],[Assessed HS]])))))</f>
        <v>0</v>
      </c>
      <c r="V576" s="41">
        <f>IF(TRIM(CentrepointSourced[[#This Row],[Presented CS]])="",0,IF(CentrepointSourced[[#This Row],[Presented CS]]="&lt;5",2.5,IF(CentrepointSourced[[#This Row],[Presented CS]]="&lt;10",5,VALUE(TRIM(CentrepointSourced[[#This Row],[Presented CS]])))))</f>
        <v>0</v>
      </c>
      <c r="W576" s="41">
        <f>IF(TRIM(CentrepointSourced[[#This Row],[Assessed CS]])="",0,IF(CentrepointSourced[[#This Row],[Assessed CS]]="&lt;5",2.5,IF(CentrepointSourced[[#This Row],[Assessed CS]]="&lt;10",5,VALUE(TRIM(CentrepointSourced[[#This Row],[Assessed CS]])))))</f>
        <v>0</v>
      </c>
      <c r="X576" s="106">
        <f>IF(CentrepointSourced[[#This Row],[Age]]="16-17",CentrepointSourced[[#This Row],[Presented HS DQ]],0)</f>
        <v>0</v>
      </c>
      <c r="Y576" s="106">
        <f>IF(CentrepointSourced[[#This Row],[Age]]="16-24",CentrepointSourced[[#This Row],[Presented HS DQ]],0)</f>
        <v>0</v>
      </c>
      <c r="Z576" s="106">
        <f>IF(CentrepointSourced[[#This Row],[Age]]="18-24",CentrepointSourced[[#This Row],[Presented HS DQ]],0)</f>
        <v>0</v>
      </c>
      <c r="AA576" s="106">
        <f>IF(CentrepointSourced[[#This Row],[Age]]="16-17",CentrepointSourced[[#This Row],[Presented CS DQ]],0)</f>
        <v>0</v>
      </c>
      <c r="AB576" s="106">
        <f>IF(CentrepointSourced[[#This Row],[Age]]="16-24",CentrepointSourced[[#This Row],[Presented CS DQ]],0)</f>
        <v>0</v>
      </c>
      <c r="AC576" s="106">
        <f>IF(CentrepointSourced[[#This Row],[Age]]="18-24",CentrepointSourced[[#This Row],[Presented CS DQ]],0)</f>
        <v>0</v>
      </c>
      <c r="AD576" s="107">
        <f>IF(CentrepointSourced[[#This Row],[Age]]="16-17",CentrepointSourced[[#This Row],[Assessed HS DQ]],0)</f>
        <v>0</v>
      </c>
      <c r="AE576" s="107">
        <f>IF(CentrepointSourced[[#This Row],[Age]]="16-24",CentrepointSourced[[#This Row],[Assessed HS DQ]],0)</f>
        <v>0</v>
      </c>
      <c r="AF576" s="107">
        <f>IF(CentrepointSourced[[#This Row],[Age]]="18-24",CentrepointSourced[[#This Row],[Assessed HS DQ]],0)</f>
        <v>0</v>
      </c>
      <c r="AG576" s="107">
        <f>IF(CentrepointSourced[[#This Row],[Age]]="16-17",CentrepointSourced[[#This Row],[Assessed CS DQ]],0)</f>
        <v>0</v>
      </c>
      <c r="AH576" s="107">
        <f>IF(CentrepointSourced[[#This Row],[Age]]="16-24",CentrepointSourced[[#This Row],[Assessed CS DQ]],0)</f>
        <v>0</v>
      </c>
      <c r="AI576" s="107">
        <f>IF(CentrepointSourced[[#This Row],[Age]]="18-24",CentrepointSourced[[#This Row],[Assessed CS DQ]],0)</f>
        <v>0</v>
      </c>
    </row>
    <row r="577" spans="1:35" customFormat="1" ht="13.5" customHeight="1">
      <c r="A577" s="45" t="s">
        <v>40</v>
      </c>
      <c r="B577" s="45" t="s">
        <v>288</v>
      </c>
      <c r="C577" s="45" t="s">
        <v>165</v>
      </c>
      <c r="D577" s="45" t="s">
        <v>34</v>
      </c>
      <c r="E577" s="67">
        <v>2011</v>
      </c>
      <c r="F577" s="67" t="s">
        <v>25</v>
      </c>
      <c r="G577" s="67"/>
      <c r="H577" s="68">
        <v>94</v>
      </c>
      <c r="I577" s="67">
        <v>51</v>
      </c>
      <c r="J577" s="45"/>
      <c r="K577" s="67"/>
      <c r="L577" s="67"/>
      <c r="M577" s="67"/>
      <c r="N577" s="67"/>
      <c r="O577" s="67"/>
      <c r="P577" s="67"/>
      <c r="Q577" s="41" t="str">
        <f>IF(CentrepointSourced[[#This Row],[Country]]="Northern Ireland","Northern Ireland",IFERROR(VLOOKUP(CentrepointSourced[[#This Row],[Local Authority]],LKP_LANameDQ[],2,FALSE),CentrepointSourced[[#This Row],[Local Authority]]))</f>
        <v>Kirklees</v>
      </c>
      <c r="R577" s="41" t="str">
        <f>IF(CentrepointSourced[[#This Row],[LA type]]="County","",INDEX(ConsolGeog[lad14cd],MATCH(CentrepointSourced[[#This Row],[Local Authority DQ]],ConsolGeog[la_name],0)))</f>
        <v>E08000034</v>
      </c>
      <c r="S577" s="41" t="str">
        <f>IF(OR(CentrepointSourced[[#This Row],[Country]]="Northern Ireland",CentrepointSourced[[#This Row],[Country]]="Scotland",CentrepointSourced[[#This Row],[Country]]="Wales"),"Local Authority",CentrepointSourced[[#This Row],[LA type]])</f>
        <v>Unitary</v>
      </c>
      <c r="T577" s="41">
        <f>IF(TRIM(CentrepointSourced[[#This Row],[Presented HS]])="",0,IF(CentrepointSourced[[#This Row],[Presented HS]]="&lt;5",2.5,IF(CentrepointSourced[[#This Row],[Presented HS]]="&lt;10",5,VALUE(TRIM(CentrepointSourced[[#This Row],[Presented HS]])))))</f>
        <v>0</v>
      </c>
      <c r="U577" s="41">
        <f>IF(TRIM(CentrepointSourced[[#This Row],[Assessed HS]])="",0,IF(CentrepointSourced[[#This Row],[Assessed HS]]="&lt;5",2.5,IF(CentrepointSourced[[#This Row],[Assessed HS]]="&lt;10",5,VALUE(TRIM(CentrepointSourced[[#This Row],[Assessed HS]])))))</f>
        <v>94</v>
      </c>
      <c r="V577" s="41">
        <f>IF(TRIM(CentrepointSourced[[#This Row],[Presented CS]])="",0,IF(CentrepointSourced[[#This Row],[Presented CS]]="&lt;5",2.5,IF(CentrepointSourced[[#This Row],[Presented CS]]="&lt;10",5,VALUE(TRIM(CentrepointSourced[[#This Row],[Presented CS]])))))</f>
        <v>0</v>
      </c>
      <c r="W577" s="41">
        <f>IF(TRIM(CentrepointSourced[[#This Row],[Assessed CS]])="",0,IF(CentrepointSourced[[#This Row],[Assessed CS]]="&lt;5",2.5,IF(CentrepointSourced[[#This Row],[Assessed CS]]="&lt;10",5,VALUE(TRIM(CentrepointSourced[[#This Row],[Assessed CS]])))))</f>
        <v>0</v>
      </c>
      <c r="X577" s="106">
        <f>IF(CentrepointSourced[[#This Row],[Age]]="16-17",CentrepointSourced[[#This Row],[Presented HS DQ]],0)</f>
        <v>0</v>
      </c>
      <c r="Y577" s="106">
        <f>IF(CentrepointSourced[[#This Row],[Age]]="16-24",CentrepointSourced[[#This Row],[Presented HS DQ]],0)</f>
        <v>0</v>
      </c>
      <c r="Z577" s="106">
        <f>IF(CentrepointSourced[[#This Row],[Age]]="18-24",CentrepointSourced[[#This Row],[Presented HS DQ]],0)</f>
        <v>0</v>
      </c>
      <c r="AA577" s="106">
        <f>IF(CentrepointSourced[[#This Row],[Age]]="16-17",CentrepointSourced[[#This Row],[Presented CS DQ]],0)</f>
        <v>0</v>
      </c>
      <c r="AB577" s="106">
        <f>IF(CentrepointSourced[[#This Row],[Age]]="16-24",CentrepointSourced[[#This Row],[Presented CS DQ]],0)</f>
        <v>0</v>
      </c>
      <c r="AC577" s="106">
        <f>IF(CentrepointSourced[[#This Row],[Age]]="18-24",CentrepointSourced[[#This Row],[Presented CS DQ]],0)</f>
        <v>0</v>
      </c>
      <c r="AD577" s="107">
        <f>IF(CentrepointSourced[[#This Row],[Age]]="16-17",CentrepointSourced[[#This Row],[Assessed HS DQ]],0)</f>
        <v>94</v>
      </c>
      <c r="AE577" s="107">
        <f>IF(CentrepointSourced[[#This Row],[Age]]="16-24",CentrepointSourced[[#This Row],[Assessed HS DQ]],0)</f>
        <v>0</v>
      </c>
      <c r="AF577" s="107">
        <f>IF(CentrepointSourced[[#This Row],[Age]]="18-24",CentrepointSourced[[#This Row],[Assessed HS DQ]],0)</f>
        <v>0</v>
      </c>
      <c r="AG577" s="107">
        <f>IF(CentrepointSourced[[#This Row],[Age]]="16-17",CentrepointSourced[[#This Row],[Assessed CS DQ]],0)</f>
        <v>0</v>
      </c>
      <c r="AH577" s="107">
        <f>IF(CentrepointSourced[[#This Row],[Age]]="16-24",CentrepointSourced[[#This Row],[Assessed CS DQ]],0)</f>
        <v>0</v>
      </c>
      <c r="AI577" s="107">
        <f>IF(CentrepointSourced[[#This Row],[Age]]="18-24",CentrepointSourced[[#This Row],[Assessed CS DQ]],0)</f>
        <v>0</v>
      </c>
    </row>
    <row r="578" spans="1:35" customFormat="1" ht="13.5" customHeight="1">
      <c r="A578" s="45" t="s">
        <v>40</v>
      </c>
      <c r="B578" s="45" t="s">
        <v>288</v>
      </c>
      <c r="C578" s="45" t="s">
        <v>165</v>
      </c>
      <c r="D578" s="45" t="s">
        <v>34</v>
      </c>
      <c r="E578" s="67">
        <v>2011</v>
      </c>
      <c r="F578" s="67" t="s">
        <v>26</v>
      </c>
      <c r="G578" s="67"/>
      <c r="H578" s="68">
        <v>135</v>
      </c>
      <c r="I578" s="67">
        <v>66</v>
      </c>
      <c r="J578" s="45"/>
      <c r="K578" s="67"/>
      <c r="L578" s="67"/>
      <c r="M578" s="67"/>
      <c r="N578" s="67"/>
      <c r="O578" s="67"/>
      <c r="P578" s="67"/>
      <c r="Q578" s="41" t="str">
        <f>IF(CentrepointSourced[[#This Row],[Country]]="Northern Ireland","Northern Ireland",IFERROR(VLOOKUP(CentrepointSourced[[#This Row],[Local Authority]],LKP_LANameDQ[],2,FALSE),CentrepointSourced[[#This Row],[Local Authority]]))</f>
        <v>Kirklees</v>
      </c>
      <c r="R578" s="41" t="str">
        <f>IF(CentrepointSourced[[#This Row],[LA type]]="County","",INDEX(ConsolGeog[lad14cd],MATCH(CentrepointSourced[[#This Row],[Local Authority DQ]],ConsolGeog[la_name],0)))</f>
        <v>E08000034</v>
      </c>
      <c r="S578" s="41" t="str">
        <f>IF(OR(CentrepointSourced[[#This Row],[Country]]="Northern Ireland",CentrepointSourced[[#This Row],[Country]]="Scotland",CentrepointSourced[[#This Row],[Country]]="Wales"),"Local Authority",CentrepointSourced[[#This Row],[LA type]])</f>
        <v>Unitary</v>
      </c>
      <c r="T578" s="41">
        <f>IF(TRIM(CentrepointSourced[[#This Row],[Presented HS]])="",0,IF(CentrepointSourced[[#This Row],[Presented HS]]="&lt;5",2.5,IF(CentrepointSourced[[#This Row],[Presented HS]]="&lt;10",5,VALUE(TRIM(CentrepointSourced[[#This Row],[Presented HS]])))))</f>
        <v>0</v>
      </c>
      <c r="U578" s="41">
        <f>IF(TRIM(CentrepointSourced[[#This Row],[Assessed HS]])="",0,IF(CentrepointSourced[[#This Row],[Assessed HS]]="&lt;5",2.5,IF(CentrepointSourced[[#This Row],[Assessed HS]]="&lt;10",5,VALUE(TRIM(CentrepointSourced[[#This Row],[Assessed HS]])))))</f>
        <v>135</v>
      </c>
      <c r="V578" s="41">
        <f>IF(TRIM(CentrepointSourced[[#This Row],[Presented CS]])="",0,IF(CentrepointSourced[[#This Row],[Presented CS]]="&lt;5",2.5,IF(CentrepointSourced[[#This Row],[Presented CS]]="&lt;10",5,VALUE(TRIM(CentrepointSourced[[#This Row],[Presented CS]])))))</f>
        <v>0</v>
      </c>
      <c r="W578" s="41">
        <f>IF(TRIM(CentrepointSourced[[#This Row],[Assessed CS]])="",0,IF(CentrepointSourced[[#This Row],[Assessed CS]]="&lt;5",2.5,IF(CentrepointSourced[[#This Row],[Assessed CS]]="&lt;10",5,VALUE(TRIM(CentrepointSourced[[#This Row],[Assessed CS]])))))</f>
        <v>0</v>
      </c>
      <c r="X578" s="106">
        <f>IF(CentrepointSourced[[#This Row],[Age]]="16-17",CentrepointSourced[[#This Row],[Presented HS DQ]],0)</f>
        <v>0</v>
      </c>
      <c r="Y578" s="106">
        <f>IF(CentrepointSourced[[#This Row],[Age]]="16-24",CentrepointSourced[[#This Row],[Presented HS DQ]],0)</f>
        <v>0</v>
      </c>
      <c r="Z578" s="106">
        <f>IF(CentrepointSourced[[#This Row],[Age]]="18-24",CentrepointSourced[[#This Row],[Presented HS DQ]],0)</f>
        <v>0</v>
      </c>
      <c r="AA578" s="106">
        <f>IF(CentrepointSourced[[#This Row],[Age]]="16-17",CentrepointSourced[[#This Row],[Presented CS DQ]],0)</f>
        <v>0</v>
      </c>
      <c r="AB578" s="106">
        <f>IF(CentrepointSourced[[#This Row],[Age]]="16-24",CentrepointSourced[[#This Row],[Presented CS DQ]],0)</f>
        <v>0</v>
      </c>
      <c r="AC578" s="106">
        <f>IF(CentrepointSourced[[#This Row],[Age]]="18-24",CentrepointSourced[[#This Row],[Presented CS DQ]],0)</f>
        <v>0</v>
      </c>
      <c r="AD578" s="107">
        <f>IF(CentrepointSourced[[#This Row],[Age]]="16-17",CentrepointSourced[[#This Row],[Assessed HS DQ]],0)</f>
        <v>0</v>
      </c>
      <c r="AE578" s="107">
        <f>IF(CentrepointSourced[[#This Row],[Age]]="16-24",CentrepointSourced[[#This Row],[Assessed HS DQ]],0)</f>
        <v>0</v>
      </c>
      <c r="AF578" s="107">
        <f>IF(CentrepointSourced[[#This Row],[Age]]="18-24",CentrepointSourced[[#This Row],[Assessed HS DQ]],0)</f>
        <v>135</v>
      </c>
      <c r="AG578" s="107">
        <f>IF(CentrepointSourced[[#This Row],[Age]]="16-17",CentrepointSourced[[#This Row],[Assessed CS DQ]],0)</f>
        <v>0</v>
      </c>
      <c r="AH578" s="107">
        <f>IF(CentrepointSourced[[#This Row],[Age]]="16-24",CentrepointSourced[[#This Row],[Assessed CS DQ]],0)</f>
        <v>0</v>
      </c>
      <c r="AI578" s="107">
        <f>IF(CentrepointSourced[[#This Row],[Age]]="18-24",CentrepointSourced[[#This Row],[Assessed CS DQ]],0)</f>
        <v>0</v>
      </c>
    </row>
    <row r="579" spans="1:35" customFormat="1" ht="13.5" customHeight="1">
      <c r="A579" s="45" t="s">
        <v>40</v>
      </c>
      <c r="B579" s="45" t="s">
        <v>288</v>
      </c>
      <c r="C579" s="45" t="s">
        <v>165</v>
      </c>
      <c r="D579" s="45" t="s">
        <v>34</v>
      </c>
      <c r="E579" s="67">
        <v>2012</v>
      </c>
      <c r="F579" s="67" t="s">
        <v>25</v>
      </c>
      <c r="G579" s="67"/>
      <c r="H579" s="68">
        <v>96</v>
      </c>
      <c r="I579" s="67">
        <v>61</v>
      </c>
      <c r="J579" s="45"/>
      <c r="K579" s="67"/>
      <c r="L579" s="67"/>
      <c r="M579" s="67"/>
      <c r="N579" s="67"/>
      <c r="O579" s="67"/>
      <c r="P579" s="67"/>
      <c r="Q579" s="41" t="str">
        <f>IF(CentrepointSourced[[#This Row],[Country]]="Northern Ireland","Northern Ireland",IFERROR(VLOOKUP(CentrepointSourced[[#This Row],[Local Authority]],LKP_LANameDQ[],2,FALSE),CentrepointSourced[[#This Row],[Local Authority]]))</f>
        <v>Kirklees</v>
      </c>
      <c r="R579" s="41" t="str">
        <f>IF(CentrepointSourced[[#This Row],[LA type]]="County","",INDEX(ConsolGeog[lad14cd],MATCH(CentrepointSourced[[#This Row],[Local Authority DQ]],ConsolGeog[la_name],0)))</f>
        <v>E08000034</v>
      </c>
      <c r="S579" s="41" t="str">
        <f>IF(OR(CentrepointSourced[[#This Row],[Country]]="Northern Ireland",CentrepointSourced[[#This Row],[Country]]="Scotland",CentrepointSourced[[#This Row],[Country]]="Wales"),"Local Authority",CentrepointSourced[[#This Row],[LA type]])</f>
        <v>Unitary</v>
      </c>
      <c r="T579" s="41">
        <f>IF(TRIM(CentrepointSourced[[#This Row],[Presented HS]])="",0,IF(CentrepointSourced[[#This Row],[Presented HS]]="&lt;5",2.5,IF(CentrepointSourced[[#This Row],[Presented HS]]="&lt;10",5,VALUE(TRIM(CentrepointSourced[[#This Row],[Presented HS]])))))</f>
        <v>0</v>
      </c>
      <c r="U579" s="41">
        <f>IF(TRIM(CentrepointSourced[[#This Row],[Assessed HS]])="",0,IF(CentrepointSourced[[#This Row],[Assessed HS]]="&lt;5",2.5,IF(CentrepointSourced[[#This Row],[Assessed HS]]="&lt;10",5,VALUE(TRIM(CentrepointSourced[[#This Row],[Assessed HS]])))))</f>
        <v>96</v>
      </c>
      <c r="V579" s="41">
        <f>IF(TRIM(CentrepointSourced[[#This Row],[Presented CS]])="",0,IF(CentrepointSourced[[#This Row],[Presented CS]]="&lt;5",2.5,IF(CentrepointSourced[[#This Row],[Presented CS]]="&lt;10",5,VALUE(TRIM(CentrepointSourced[[#This Row],[Presented CS]])))))</f>
        <v>0</v>
      </c>
      <c r="W579" s="41">
        <f>IF(TRIM(CentrepointSourced[[#This Row],[Assessed CS]])="",0,IF(CentrepointSourced[[#This Row],[Assessed CS]]="&lt;5",2.5,IF(CentrepointSourced[[#This Row],[Assessed CS]]="&lt;10",5,VALUE(TRIM(CentrepointSourced[[#This Row],[Assessed CS]])))))</f>
        <v>0</v>
      </c>
      <c r="X579" s="106">
        <f>IF(CentrepointSourced[[#This Row],[Age]]="16-17",CentrepointSourced[[#This Row],[Presented HS DQ]],0)</f>
        <v>0</v>
      </c>
      <c r="Y579" s="106">
        <f>IF(CentrepointSourced[[#This Row],[Age]]="16-24",CentrepointSourced[[#This Row],[Presented HS DQ]],0)</f>
        <v>0</v>
      </c>
      <c r="Z579" s="106">
        <f>IF(CentrepointSourced[[#This Row],[Age]]="18-24",CentrepointSourced[[#This Row],[Presented HS DQ]],0)</f>
        <v>0</v>
      </c>
      <c r="AA579" s="106">
        <f>IF(CentrepointSourced[[#This Row],[Age]]="16-17",CentrepointSourced[[#This Row],[Presented CS DQ]],0)</f>
        <v>0</v>
      </c>
      <c r="AB579" s="106">
        <f>IF(CentrepointSourced[[#This Row],[Age]]="16-24",CentrepointSourced[[#This Row],[Presented CS DQ]],0)</f>
        <v>0</v>
      </c>
      <c r="AC579" s="106">
        <f>IF(CentrepointSourced[[#This Row],[Age]]="18-24",CentrepointSourced[[#This Row],[Presented CS DQ]],0)</f>
        <v>0</v>
      </c>
      <c r="AD579" s="107">
        <f>IF(CentrepointSourced[[#This Row],[Age]]="16-17",CentrepointSourced[[#This Row],[Assessed HS DQ]],0)</f>
        <v>96</v>
      </c>
      <c r="AE579" s="107">
        <f>IF(CentrepointSourced[[#This Row],[Age]]="16-24",CentrepointSourced[[#This Row],[Assessed HS DQ]],0)</f>
        <v>0</v>
      </c>
      <c r="AF579" s="107">
        <f>IF(CentrepointSourced[[#This Row],[Age]]="18-24",CentrepointSourced[[#This Row],[Assessed HS DQ]],0)</f>
        <v>0</v>
      </c>
      <c r="AG579" s="107">
        <f>IF(CentrepointSourced[[#This Row],[Age]]="16-17",CentrepointSourced[[#This Row],[Assessed CS DQ]],0)</f>
        <v>0</v>
      </c>
      <c r="AH579" s="107">
        <f>IF(CentrepointSourced[[#This Row],[Age]]="16-24",CentrepointSourced[[#This Row],[Assessed CS DQ]],0)</f>
        <v>0</v>
      </c>
      <c r="AI579" s="107">
        <f>IF(CentrepointSourced[[#This Row],[Age]]="18-24",CentrepointSourced[[#This Row],[Assessed CS DQ]],0)</f>
        <v>0</v>
      </c>
    </row>
    <row r="580" spans="1:35" customFormat="1" ht="13.5" customHeight="1">
      <c r="A580" s="45" t="s">
        <v>40</v>
      </c>
      <c r="B580" s="45" t="s">
        <v>288</v>
      </c>
      <c r="C580" s="45" t="s">
        <v>165</v>
      </c>
      <c r="D580" s="45" t="s">
        <v>34</v>
      </c>
      <c r="E580" s="67">
        <v>2012</v>
      </c>
      <c r="F580" s="67" t="s">
        <v>26</v>
      </c>
      <c r="G580" s="67"/>
      <c r="H580" s="68">
        <v>140</v>
      </c>
      <c r="I580" s="67">
        <v>89</v>
      </c>
      <c r="J580" s="45"/>
      <c r="K580" s="67"/>
      <c r="L580" s="67"/>
      <c r="M580" s="67"/>
      <c r="N580" s="67"/>
      <c r="O580" s="67"/>
      <c r="P580" s="67"/>
      <c r="Q580" s="41" t="str">
        <f>IF(CentrepointSourced[[#This Row],[Country]]="Northern Ireland","Northern Ireland",IFERROR(VLOOKUP(CentrepointSourced[[#This Row],[Local Authority]],LKP_LANameDQ[],2,FALSE),CentrepointSourced[[#This Row],[Local Authority]]))</f>
        <v>Kirklees</v>
      </c>
      <c r="R580" s="41" t="str">
        <f>IF(CentrepointSourced[[#This Row],[LA type]]="County","",INDEX(ConsolGeog[lad14cd],MATCH(CentrepointSourced[[#This Row],[Local Authority DQ]],ConsolGeog[la_name],0)))</f>
        <v>E08000034</v>
      </c>
      <c r="S580" s="41" t="str">
        <f>IF(OR(CentrepointSourced[[#This Row],[Country]]="Northern Ireland",CentrepointSourced[[#This Row],[Country]]="Scotland",CentrepointSourced[[#This Row],[Country]]="Wales"),"Local Authority",CentrepointSourced[[#This Row],[LA type]])</f>
        <v>Unitary</v>
      </c>
      <c r="T580" s="41">
        <f>IF(TRIM(CentrepointSourced[[#This Row],[Presented HS]])="",0,IF(CentrepointSourced[[#This Row],[Presented HS]]="&lt;5",2.5,IF(CentrepointSourced[[#This Row],[Presented HS]]="&lt;10",5,VALUE(TRIM(CentrepointSourced[[#This Row],[Presented HS]])))))</f>
        <v>0</v>
      </c>
      <c r="U580" s="41">
        <f>IF(TRIM(CentrepointSourced[[#This Row],[Assessed HS]])="",0,IF(CentrepointSourced[[#This Row],[Assessed HS]]="&lt;5",2.5,IF(CentrepointSourced[[#This Row],[Assessed HS]]="&lt;10",5,VALUE(TRIM(CentrepointSourced[[#This Row],[Assessed HS]])))))</f>
        <v>140</v>
      </c>
      <c r="V580" s="41">
        <f>IF(TRIM(CentrepointSourced[[#This Row],[Presented CS]])="",0,IF(CentrepointSourced[[#This Row],[Presented CS]]="&lt;5",2.5,IF(CentrepointSourced[[#This Row],[Presented CS]]="&lt;10",5,VALUE(TRIM(CentrepointSourced[[#This Row],[Presented CS]])))))</f>
        <v>0</v>
      </c>
      <c r="W580" s="41">
        <f>IF(TRIM(CentrepointSourced[[#This Row],[Assessed CS]])="",0,IF(CentrepointSourced[[#This Row],[Assessed CS]]="&lt;5",2.5,IF(CentrepointSourced[[#This Row],[Assessed CS]]="&lt;10",5,VALUE(TRIM(CentrepointSourced[[#This Row],[Assessed CS]])))))</f>
        <v>0</v>
      </c>
      <c r="X580" s="106">
        <f>IF(CentrepointSourced[[#This Row],[Age]]="16-17",CentrepointSourced[[#This Row],[Presented HS DQ]],0)</f>
        <v>0</v>
      </c>
      <c r="Y580" s="106">
        <f>IF(CentrepointSourced[[#This Row],[Age]]="16-24",CentrepointSourced[[#This Row],[Presented HS DQ]],0)</f>
        <v>0</v>
      </c>
      <c r="Z580" s="106">
        <f>IF(CentrepointSourced[[#This Row],[Age]]="18-24",CentrepointSourced[[#This Row],[Presented HS DQ]],0)</f>
        <v>0</v>
      </c>
      <c r="AA580" s="106">
        <f>IF(CentrepointSourced[[#This Row],[Age]]="16-17",CentrepointSourced[[#This Row],[Presented CS DQ]],0)</f>
        <v>0</v>
      </c>
      <c r="AB580" s="106">
        <f>IF(CentrepointSourced[[#This Row],[Age]]="16-24",CentrepointSourced[[#This Row],[Presented CS DQ]],0)</f>
        <v>0</v>
      </c>
      <c r="AC580" s="106">
        <f>IF(CentrepointSourced[[#This Row],[Age]]="18-24",CentrepointSourced[[#This Row],[Presented CS DQ]],0)</f>
        <v>0</v>
      </c>
      <c r="AD580" s="107">
        <f>IF(CentrepointSourced[[#This Row],[Age]]="16-17",CentrepointSourced[[#This Row],[Assessed HS DQ]],0)</f>
        <v>0</v>
      </c>
      <c r="AE580" s="107">
        <f>IF(CentrepointSourced[[#This Row],[Age]]="16-24",CentrepointSourced[[#This Row],[Assessed HS DQ]],0)</f>
        <v>0</v>
      </c>
      <c r="AF580" s="107">
        <f>IF(CentrepointSourced[[#This Row],[Age]]="18-24",CentrepointSourced[[#This Row],[Assessed HS DQ]],0)</f>
        <v>140</v>
      </c>
      <c r="AG580" s="107">
        <f>IF(CentrepointSourced[[#This Row],[Age]]="16-17",CentrepointSourced[[#This Row],[Assessed CS DQ]],0)</f>
        <v>0</v>
      </c>
      <c r="AH580" s="107">
        <f>IF(CentrepointSourced[[#This Row],[Age]]="16-24",CentrepointSourced[[#This Row],[Assessed CS DQ]],0)</f>
        <v>0</v>
      </c>
      <c r="AI580" s="107">
        <f>IF(CentrepointSourced[[#This Row],[Age]]="18-24",CentrepointSourced[[#This Row],[Assessed CS DQ]],0)</f>
        <v>0</v>
      </c>
    </row>
    <row r="581" spans="1:35" customFormat="1" ht="13.5" customHeight="1">
      <c r="A581" s="45" t="s">
        <v>40</v>
      </c>
      <c r="B581" s="45" t="s">
        <v>288</v>
      </c>
      <c r="C581" s="45" t="s">
        <v>165</v>
      </c>
      <c r="D581" s="45" t="s">
        <v>34</v>
      </c>
      <c r="E581" s="67">
        <v>2013</v>
      </c>
      <c r="F581" s="67" t="s">
        <v>25</v>
      </c>
      <c r="G581" s="67"/>
      <c r="H581" s="68">
        <v>70</v>
      </c>
      <c r="I581" s="67">
        <v>45</v>
      </c>
      <c r="J581" s="45"/>
      <c r="K581" s="67"/>
      <c r="L581" s="67"/>
      <c r="M581" s="67"/>
      <c r="N581" s="67"/>
      <c r="O581" s="67"/>
      <c r="P581" s="67"/>
      <c r="Q581" s="41" t="str">
        <f>IF(CentrepointSourced[[#This Row],[Country]]="Northern Ireland","Northern Ireland",IFERROR(VLOOKUP(CentrepointSourced[[#This Row],[Local Authority]],LKP_LANameDQ[],2,FALSE),CentrepointSourced[[#This Row],[Local Authority]]))</f>
        <v>Kirklees</v>
      </c>
      <c r="R581" s="41" t="str">
        <f>IF(CentrepointSourced[[#This Row],[LA type]]="County","",INDEX(ConsolGeog[lad14cd],MATCH(CentrepointSourced[[#This Row],[Local Authority DQ]],ConsolGeog[la_name],0)))</f>
        <v>E08000034</v>
      </c>
      <c r="S581" s="41" t="str">
        <f>IF(OR(CentrepointSourced[[#This Row],[Country]]="Northern Ireland",CentrepointSourced[[#This Row],[Country]]="Scotland",CentrepointSourced[[#This Row],[Country]]="Wales"),"Local Authority",CentrepointSourced[[#This Row],[LA type]])</f>
        <v>Unitary</v>
      </c>
      <c r="T581" s="41">
        <f>IF(TRIM(CentrepointSourced[[#This Row],[Presented HS]])="",0,IF(CentrepointSourced[[#This Row],[Presented HS]]="&lt;5",2.5,IF(CentrepointSourced[[#This Row],[Presented HS]]="&lt;10",5,VALUE(TRIM(CentrepointSourced[[#This Row],[Presented HS]])))))</f>
        <v>0</v>
      </c>
      <c r="U581" s="41">
        <f>IF(TRIM(CentrepointSourced[[#This Row],[Assessed HS]])="",0,IF(CentrepointSourced[[#This Row],[Assessed HS]]="&lt;5",2.5,IF(CentrepointSourced[[#This Row],[Assessed HS]]="&lt;10",5,VALUE(TRIM(CentrepointSourced[[#This Row],[Assessed HS]])))))</f>
        <v>70</v>
      </c>
      <c r="V581" s="41">
        <f>IF(TRIM(CentrepointSourced[[#This Row],[Presented CS]])="",0,IF(CentrepointSourced[[#This Row],[Presented CS]]="&lt;5",2.5,IF(CentrepointSourced[[#This Row],[Presented CS]]="&lt;10",5,VALUE(TRIM(CentrepointSourced[[#This Row],[Presented CS]])))))</f>
        <v>0</v>
      </c>
      <c r="W581" s="41">
        <f>IF(TRIM(CentrepointSourced[[#This Row],[Assessed CS]])="",0,IF(CentrepointSourced[[#This Row],[Assessed CS]]="&lt;5",2.5,IF(CentrepointSourced[[#This Row],[Assessed CS]]="&lt;10",5,VALUE(TRIM(CentrepointSourced[[#This Row],[Assessed CS]])))))</f>
        <v>0</v>
      </c>
      <c r="X581" s="106">
        <f>IF(CentrepointSourced[[#This Row],[Age]]="16-17",CentrepointSourced[[#This Row],[Presented HS DQ]],0)</f>
        <v>0</v>
      </c>
      <c r="Y581" s="106">
        <f>IF(CentrepointSourced[[#This Row],[Age]]="16-24",CentrepointSourced[[#This Row],[Presented HS DQ]],0)</f>
        <v>0</v>
      </c>
      <c r="Z581" s="106">
        <f>IF(CentrepointSourced[[#This Row],[Age]]="18-24",CentrepointSourced[[#This Row],[Presented HS DQ]],0)</f>
        <v>0</v>
      </c>
      <c r="AA581" s="106">
        <f>IF(CentrepointSourced[[#This Row],[Age]]="16-17",CentrepointSourced[[#This Row],[Presented CS DQ]],0)</f>
        <v>0</v>
      </c>
      <c r="AB581" s="106">
        <f>IF(CentrepointSourced[[#This Row],[Age]]="16-24",CentrepointSourced[[#This Row],[Presented CS DQ]],0)</f>
        <v>0</v>
      </c>
      <c r="AC581" s="106">
        <f>IF(CentrepointSourced[[#This Row],[Age]]="18-24",CentrepointSourced[[#This Row],[Presented CS DQ]],0)</f>
        <v>0</v>
      </c>
      <c r="AD581" s="107">
        <f>IF(CentrepointSourced[[#This Row],[Age]]="16-17",CentrepointSourced[[#This Row],[Assessed HS DQ]],0)</f>
        <v>70</v>
      </c>
      <c r="AE581" s="107">
        <f>IF(CentrepointSourced[[#This Row],[Age]]="16-24",CentrepointSourced[[#This Row],[Assessed HS DQ]],0)</f>
        <v>0</v>
      </c>
      <c r="AF581" s="107">
        <f>IF(CentrepointSourced[[#This Row],[Age]]="18-24",CentrepointSourced[[#This Row],[Assessed HS DQ]],0)</f>
        <v>0</v>
      </c>
      <c r="AG581" s="107">
        <f>IF(CentrepointSourced[[#This Row],[Age]]="16-17",CentrepointSourced[[#This Row],[Assessed CS DQ]],0)</f>
        <v>0</v>
      </c>
      <c r="AH581" s="107">
        <f>IF(CentrepointSourced[[#This Row],[Age]]="16-24",CentrepointSourced[[#This Row],[Assessed CS DQ]],0)</f>
        <v>0</v>
      </c>
      <c r="AI581" s="107">
        <f>IF(CentrepointSourced[[#This Row],[Age]]="18-24",CentrepointSourced[[#This Row],[Assessed CS DQ]],0)</f>
        <v>0</v>
      </c>
    </row>
    <row r="582" spans="1:35" customFormat="1" ht="13.5" customHeight="1">
      <c r="A582" s="45" t="s">
        <v>40</v>
      </c>
      <c r="B582" s="45" t="s">
        <v>288</v>
      </c>
      <c r="C582" s="45" t="s">
        <v>165</v>
      </c>
      <c r="D582" s="45" t="s">
        <v>34</v>
      </c>
      <c r="E582" s="67">
        <v>2013</v>
      </c>
      <c r="F582" s="67" t="s">
        <v>26</v>
      </c>
      <c r="G582" s="67"/>
      <c r="H582" s="68">
        <v>99</v>
      </c>
      <c r="I582" s="67">
        <v>52</v>
      </c>
      <c r="J582" s="45"/>
      <c r="K582" s="67"/>
      <c r="L582" s="67"/>
      <c r="M582" s="67"/>
      <c r="N582" s="67"/>
      <c r="O582" s="67"/>
      <c r="P582" s="67"/>
      <c r="Q582" s="41" t="str">
        <f>IF(CentrepointSourced[[#This Row],[Country]]="Northern Ireland","Northern Ireland",IFERROR(VLOOKUP(CentrepointSourced[[#This Row],[Local Authority]],LKP_LANameDQ[],2,FALSE),CentrepointSourced[[#This Row],[Local Authority]]))</f>
        <v>Kirklees</v>
      </c>
      <c r="R582" s="41" t="str">
        <f>IF(CentrepointSourced[[#This Row],[LA type]]="County","",INDEX(ConsolGeog[lad14cd],MATCH(CentrepointSourced[[#This Row],[Local Authority DQ]],ConsolGeog[la_name],0)))</f>
        <v>E08000034</v>
      </c>
      <c r="S582" s="41" t="str">
        <f>IF(OR(CentrepointSourced[[#This Row],[Country]]="Northern Ireland",CentrepointSourced[[#This Row],[Country]]="Scotland",CentrepointSourced[[#This Row],[Country]]="Wales"),"Local Authority",CentrepointSourced[[#This Row],[LA type]])</f>
        <v>Unitary</v>
      </c>
      <c r="T582" s="41">
        <f>IF(TRIM(CentrepointSourced[[#This Row],[Presented HS]])="",0,IF(CentrepointSourced[[#This Row],[Presented HS]]="&lt;5",2.5,IF(CentrepointSourced[[#This Row],[Presented HS]]="&lt;10",5,VALUE(TRIM(CentrepointSourced[[#This Row],[Presented HS]])))))</f>
        <v>0</v>
      </c>
      <c r="U582" s="41">
        <f>IF(TRIM(CentrepointSourced[[#This Row],[Assessed HS]])="",0,IF(CentrepointSourced[[#This Row],[Assessed HS]]="&lt;5",2.5,IF(CentrepointSourced[[#This Row],[Assessed HS]]="&lt;10",5,VALUE(TRIM(CentrepointSourced[[#This Row],[Assessed HS]])))))</f>
        <v>99</v>
      </c>
      <c r="V582" s="41">
        <f>IF(TRIM(CentrepointSourced[[#This Row],[Presented CS]])="",0,IF(CentrepointSourced[[#This Row],[Presented CS]]="&lt;5",2.5,IF(CentrepointSourced[[#This Row],[Presented CS]]="&lt;10",5,VALUE(TRIM(CentrepointSourced[[#This Row],[Presented CS]])))))</f>
        <v>0</v>
      </c>
      <c r="W582" s="41">
        <f>IF(TRIM(CentrepointSourced[[#This Row],[Assessed CS]])="",0,IF(CentrepointSourced[[#This Row],[Assessed CS]]="&lt;5",2.5,IF(CentrepointSourced[[#This Row],[Assessed CS]]="&lt;10",5,VALUE(TRIM(CentrepointSourced[[#This Row],[Assessed CS]])))))</f>
        <v>0</v>
      </c>
      <c r="X582" s="106">
        <f>IF(CentrepointSourced[[#This Row],[Age]]="16-17",CentrepointSourced[[#This Row],[Presented HS DQ]],0)</f>
        <v>0</v>
      </c>
      <c r="Y582" s="106">
        <f>IF(CentrepointSourced[[#This Row],[Age]]="16-24",CentrepointSourced[[#This Row],[Presented HS DQ]],0)</f>
        <v>0</v>
      </c>
      <c r="Z582" s="106">
        <f>IF(CentrepointSourced[[#This Row],[Age]]="18-24",CentrepointSourced[[#This Row],[Presented HS DQ]],0)</f>
        <v>0</v>
      </c>
      <c r="AA582" s="106">
        <f>IF(CentrepointSourced[[#This Row],[Age]]="16-17",CentrepointSourced[[#This Row],[Presented CS DQ]],0)</f>
        <v>0</v>
      </c>
      <c r="AB582" s="106">
        <f>IF(CentrepointSourced[[#This Row],[Age]]="16-24",CentrepointSourced[[#This Row],[Presented CS DQ]],0)</f>
        <v>0</v>
      </c>
      <c r="AC582" s="106">
        <f>IF(CentrepointSourced[[#This Row],[Age]]="18-24",CentrepointSourced[[#This Row],[Presented CS DQ]],0)</f>
        <v>0</v>
      </c>
      <c r="AD582" s="107">
        <f>IF(CentrepointSourced[[#This Row],[Age]]="16-17",CentrepointSourced[[#This Row],[Assessed HS DQ]],0)</f>
        <v>0</v>
      </c>
      <c r="AE582" s="107">
        <f>IF(CentrepointSourced[[#This Row],[Age]]="16-24",CentrepointSourced[[#This Row],[Assessed HS DQ]],0)</f>
        <v>0</v>
      </c>
      <c r="AF582" s="107">
        <f>IF(CentrepointSourced[[#This Row],[Age]]="18-24",CentrepointSourced[[#This Row],[Assessed HS DQ]],0)</f>
        <v>99</v>
      </c>
      <c r="AG582" s="107">
        <f>IF(CentrepointSourced[[#This Row],[Age]]="16-17",CentrepointSourced[[#This Row],[Assessed CS DQ]],0)</f>
        <v>0</v>
      </c>
      <c r="AH582" s="107">
        <f>IF(CentrepointSourced[[#This Row],[Age]]="16-24",CentrepointSourced[[#This Row],[Assessed CS DQ]],0)</f>
        <v>0</v>
      </c>
      <c r="AI582" s="107">
        <f>IF(CentrepointSourced[[#This Row],[Age]]="18-24",CentrepointSourced[[#This Row],[Assessed CS DQ]],0)</f>
        <v>0</v>
      </c>
    </row>
    <row r="583" spans="1:35" customFormat="1" ht="13.5" customHeight="1">
      <c r="A583" s="45" t="s">
        <v>40</v>
      </c>
      <c r="B583" s="45" t="s">
        <v>287</v>
      </c>
      <c r="C583" s="45" t="s">
        <v>165</v>
      </c>
      <c r="D583" s="45"/>
      <c r="E583" s="67">
        <v>2013</v>
      </c>
      <c r="F583" s="67" t="s">
        <v>25</v>
      </c>
      <c r="G583" s="67">
        <v>24</v>
      </c>
      <c r="H583" s="68">
        <v>9</v>
      </c>
      <c r="I583" s="67">
        <v>8</v>
      </c>
      <c r="J583" s="45"/>
      <c r="K583" s="67"/>
      <c r="L583" s="67"/>
      <c r="M583" s="67"/>
      <c r="N583" s="67"/>
      <c r="O583" s="67"/>
      <c r="P583" s="67"/>
      <c r="Q583" s="41" t="str">
        <f>IF(CentrepointSourced[[#This Row],[Country]]="Northern Ireland","Northern Ireland",IFERROR(VLOOKUP(CentrepointSourced[[#This Row],[Local Authority]],LKP_LANameDQ[],2,FALSE),CentrepointSourced[[#This Row],[Local Authority]]))</f>
        <v>Knowsley</v>
      </c>
      <c r="R583" s="41" t="str">
        <f>IF(CentrepointSourced[[#This Row],[LA type]]="County","",INDEX(ConsolGeog[lad14cd],MATCH(CentrepointSourced[[#This Row],[Local Authority DQ]],ConsolGeog[la_name],0)))</f>
        <v>E08000011</v>
      </c>
      <c r="S583" s="41" t="str">
        <f>IF(OR(CentrepointSourced[[#This Row],[Country]]="Northern Ireland",CentrepointSourced[[#This Row],[Country]]="Scotland",CentrepointSourced[[#This Row],[Country]]="Wales"),"Local Authority",CentrepointSourced[[#This Row],[LA type]])</f>
        <v>Unitary</v>
      </c>
      <c r="T583" s="41">
        <f>IF(TRIM(CentrepointSourced[[#This Row],[Presented HS]])="",0,IF(CentrepointSourced[[#This Row],[Presented HS]]="&lt;5",2.5,IF(CentrepointSourced[[#This Row],[Presented HS]]="&lt;10",5,VALUE(TRIM(CentrepointSourced[[#This Row],[Presented HS]])))))</f>
        <v>24</v>
      </c>
      <c r="U583" s="41">
        <f>IF(TRIM(CentrepointSourced[[#This Row],[Assessed HS]])="",0,IF(CentrepointSourced[[#This Row],[Assessed HS]]="&lt;5",2.5,IF(CentrepointSourced[[#This Row],[Assessed HS]]="&lt;10",5,VALUE(TRIM(CentrepointSourced[[#This Row],[Assessed HS]])))))</f>
        <v>9</v>
      </c>
      <c r="V583" s="41">
        <f>IF(TRIM(CentrepointSourced[[#This Row],[Presented CS]])="",0,IF(CentrepointSourced[[#This Row],[Presented CS]]="&lt;5",2.5,IF(CentrepointSourced[[#This Row],[Presented CS]]="&lt;10",5,VALUE(TRIM(CentrepointSourced[[#This Row],[Presented CS]])))))</f>
        <v>0</v>
      </c>
      <c r="W583" s="41">
        <f>IF(TRIM(CentrepointSourced[[#This Row],[Assessed CS]])="",0,IF(CentrepointSourced[[#This Row],[Assessed CS]]="&lt;5",2.5,IF(CentrepointSourced[[#This Row],[Assessed CS]]="&lt;10",5,VALUE(TRIM(CentrepointSourced[[#This Row],[Assessed CS]])))))</f>
        <v>0</v>
      </c>
      <c r="X583" s="106">
        <f>IF(CentrepointSourced[[#This Row],[Age]]="16-17",CentrepointSourced[[#This Row],[Presented HS DQ]],0)</f>
        <v>24</v>
      </c>
      <c r="Y583" s="106">
        <f>IF(CentrepointSourced[[#This Row],[Age]]="16-24",CentrepointSourced[[#This Row],[Presented HS DQ]],0)</f>
        <v>0</v>
      </c>
      <c r="Z583" s="106">
        <f>IF(CentrepointSourced[[#This Row],[Age]]="18-24",CentrepointSourced[[#This Row],[Presented HS DQ]],0)</f>
        <v>0</v>
      </c>
      <c r="AA583" s="106">
        <f>IF(CentrepointSourced[[#This Row],[Age]]="16-17",CentrepointSourced[[#This Row],[Presented CS DQ]],0)</f>
        <v>0</v>
      </c>
      <c r="AB583" s="106">
        <f>IF(CentrepointSourced[[#This Row],[Age]]="16-24",CentrepointSourced[[#This Row],[Presented CS DQ]],0)</f>
        <v>0</v>
      </c>
      <c r="AC583" s="106">
        <f>IF(CentrepointSourced[[#This Row],[Age]]="18-24",CentrepointSourced[[#This Row],[Presented CS DQ]],0)</f>
        <v>0</v>
      </c>
      <c r="AD583" s="107">
        <f>IF(CentrepointSourced[[#This Row],[Age]]="16-17",CentrepointSourced[[#This Row],[Assessed HS DQ]],0)</f>
        <v>9</v>
      </c>
      <c r="AE583" s="107">
        <f>IF(CentrepointSourced[[#This Row],[Age]]="16-24",CentrepointSourced[[#This Row],[Assessed HS DQ]],0)</f>
        <v>0</v>
      </c>
      <c r="AF583" s="107">
        <f>IF(CentrepointSourced[[#This Row],[Age]]="18-24",CentrepointSourced[[#This Row],[Assessed HS DQ]],0)</f>
        <v>0</v>
      </c>
      <c r="AG583" s="107">
        <f>IF(CentrepointSourced[[#This Row],[Age]]="16-17",CentrepointSourced[[#This Row],[Assessed CS DQ]],0)</f>
        <v>0</v>
      </c>
      <c r="AH583" s="107">
        <f>IF(CentrepointSourced[[#This Row],[Age]]="16-24",CentrepointSourced[[#This Row],[Assessed CS DQ]],0)</f>
        <v>0</v>
      </c>
      <c r="AI583" s="107">
        <f>IF(CentrepointSourced[[#This Row],[Age]]="18-24",CentrepointSourced[[#This Row],[Assessed CS DQ]],0)</f>
        <v>0</v>
      </c>
    </row>
    <row r="584" spans="1:35" customFormat="1" ht="13.5" customHeight="1">
      <c r="A584" s="45" t="s">
        <v>40</v>
      </c>
      <c r="B584" s="45" t="s">
        <v>287</v>
      </c>
      <c r="C584" s="45" t="s">
        <v>165</v>
      </c>
      <c r="D584" s="45"/>
      <c r="E584" s="67">
        <v>2013</v>
      </c>
      <c r="F584" s="67" t="s">
        <v>26</v>
      </c>
      <c r="G584" s="67">
        <v>54</v>
      </c>
      <c r="H584" s="68">
        <v>54</v>
      </c>
      <c r="I584" s="67">
        <v>13</v>
      </c>
      <c r="J584" s="45"/>
      <c r="K584" s="67"/>
      <c r="L584" s="67"/>
      <c r="M584" s="67"/>
      <c r="N584" s="67"/>
      <c r="O584" s="67"/>
      <c r="P584" s="67"/>
      <c r="Q584" s="41" t="str">
        <f>IF(CentrepointSourced[[#This Row],[Country]]="Northern Ireland","Northern Ireland",IFERROR(VLOOKUP(CentrepointSourced[[#This Row],[Local Authority]],LKP_LANameDQ[],2,FALSE),CentrepointSourced[[#This Row],[Local Authority]]))</f>
        <v>Knowsley</v>
      </c>
      <c r="R584" s="41" t="str">
        <f>IF(CentrepointSourced[[#This Row],[LA type]]="County","",INDEX(ConsolGeog[lad14cd],MATCH(CentrepointSourced[[#This Row],[Local Authority DQ]],ConsolGeog[la_name],0)))</f>
        <v>E08000011</v>
      </c>
      <c r="S584" s="41" t="str">
        <f>IF(OR(CentrepointSourced[[#This Row],[Country]]="Northern Ireland",CentrepointSourced[[#This Row],[Country]]="Scotland",CentrepointSourced[[#This Row],[Country]]="Wales"),"Local Authority",CentrepointSourced[[#This Row],[LA type]])</f>
        <v>Unitary</v>
      </c>
      <c r="T584" s="41">
        <f>IF(TRIM(CentrepointSourced[[#This Row],[Presented HS]])="",0,IF(CentrepointSourced[[#This Row],[Presented HS]]="&lt;5",2.5,IF(CentrepointSourced[[#This Row],[Presented HS]]="&lt;10",5,VALUE(TRIM(CentrepointSourced[[#This Row],[Presented HS]])))))</f>
        <v>54</v>
      </c>
      <c r="U584" s="41">
        <f>IF(TRIM(CentrepointSourced[[#This Row],[Assessed HS]])="",0,IF(CentrepointSourced[[#This Row],[Assessed HS]]="&lt;5",2.5,IF(CentrepointSourced[[#This Row],[Assessed HS]]="&lt;10",5,VALUE(TRIM(CentrepointSourced[[#This Row],[Assessed HS]])))))</f>
        <v>54</v>
      </c>
      <c r="V584" s="41">
        <f>IF(TRIM(CentrepointSourced[[#This Row],[Presented CS]])="",0,IF(CentrepointSourced[[#This Row],[Presented CS]]="&lt;5",2.5,IF(CentrepointSourced[[#This Row],[Presented CS]]="&lt;10",5,VALUE(TRIM(CentrepointSourced[[#This Row],[Presented CS]])))))</f>
        <v>0</v>
      </c>
      <c r="W584" s="41">
        <f>IF(TRIM(CentrepointSourced[[#This Row],[Assessed CS]])="",0,IF(CentrepointSourced[[#This Row],[Assessed CS]]="&lt;5",2.5,IF(CentrepointSourced[[#This Row],[Assessed CS]]="&lt;10",5,VALUE(TRIM(CentrepointSourced[[#This Row],[Assessed CS]])))))</f>
        <v>0</v>
      </c>
      <c r="X584" s="106">
        <f>IF(CentrepointSourced[[#This Row],[Age]]="16-17",CentrepointSourced[[#This Row],[Presented HS DQ]],0)</f>
        <v>0</v>
      </c>
      <c r="Y584" s="106">
        <f>IF(CentrepointSourced[[#This Row],[Age]]="16-24",CentrepointSourced[[#This Row],[Presented HS DQ]],0)</f>
        <v>0</v>
      </c>
      <c r="Z584" s="106">
        <f>IF(CentrepointSourced[[#This Row],[Age]]="18-24",CentrepointSourced[[#This Row],[Presented HS DQ]],0)</f>
        <v>54</v>
      </c>
      <c r="AA584" s="106">
        <f>IF(CentrepointSourced[[#This Row],[Age]]="16-17",CentrepointSourced[[#This Row],[Presented CS DQ]],0)</f>
        <v>0</v>
      </c>
      <c r="AB584" s="106">
        <f>IF(CentrepointSourced[[#This Row],[Age]]="16-24",CentrepointSourced[[#This Row],[Presented CS DQ]],0)</f>
        <v>0</v>
      </c>
      <c r="AC584" s="106">
        <f>IF(CentrepointSourced[[#This Row],[Age]]="18-24",CentrepointSourced[[#This Row],[Presented CS DQ]],0)</f>
        <v>0</v>
      </c>
      <c r="AD584" s="107">
        <f>IF(CentrepointSourced[[#This Row],[Age]]="16-17",CentrepointSourced[[#This Row],[Assessed HS DQ]],0)</f>
        <v>0</v>
      </c>
      <c r="AE584" s="107">
        <f>IF(CentrepointSourced[[#This Row],[Age]]="16-24",CentrepointSourced[[#This Row],[Assessed HS DQ]],0)</f>
        <v>0</v>
      </c>
      <c r="AF584" s="107">
        <f>IF(CentrepointSourced[[#This Row],[Age]]="18-24",CentrepointSourced[[#This Row],[Assessed HS DQ]],0)</f>
        <v>54</v>
      </c>
      <c r="AG584" s="107">
        <f>IF(CentrepointSourced[[#This Row],[Age]]="16-17",CentrepointSourced[[#This Row],[Assessed CS DQ]],0)</f>
        <v>0</v>
      </c>
      <c r="AH584" s="107">
        <f>IF(CentrepointSourced[[#This Row],[Age]]="16-24",CentrepointSourced[[#This Row],[Assessed CS DQ]],0)</f>
        <v>0</v>
      </c>
      <c r="AI584" s="107">
        <f>IF(CentrepointSourced[[#This Row],[Age]]="18-24",CentrepointSourced[[#This Row],[Assessed CS DQ]],0)</f>
        <v>0</v>
      </c>
    </row>
    <row r="585" spans="1:35" customFormat="1" ht="13.5" customHeight="1">
      <c r="A585" s="45" t="s">
        <v>40</v>
      </c>
      <c r="B585" s="45" t="s">
        <v>287</v>
      </c>
      <c r="C585" s="45" t="s">
        <v>165</v>
      </c>
      <c r="D585" s="45"/>
      <c r="E585" s="67">
        <v>2014</v>
      </c>
      <c r="F585" s="67" t="s">
        <v>25</v>
      </c>
      <c r="G585" s="67">
        <v>22</v>
      </c>
      <c r="H585" s="68">
        <v>8</v>
      </c>
      <c r="I585" s="67">
        <v>2</v>
      </c>
      <c r="J585" s="45"/>
      <c r="K585" s="67"/>
      <c r="L585" s="67"/>
      <c r="M585" s="67"/>
      <c r="N585" s="67"/>
      <c r="O585" s="67"/>
      <c r="P585" s="67"/>
      <c r="Q585" s="41" t="str">
        <f>IF(CentrepointSourced[[#This Row],[Country]]="Northern Ireland","Northern Ireland",IFERROR(VLOOKUP(CentrepointSourced[[#This Row],[Local Authority]],LKP_LANameDQ[],2,FALSE),CentrepointSourced[[#This Row],[Local Authority]]))</f>
        <v>Knowsley</v>
      </c>
      <c r="R585" s="41" t="str">
        <f>IF(CentrepointSourced[[#This Row],[LA type]]="County","",INDEX(ConsolGeog[lad14cd],MATCH(CentrepointSourced[[#This Row],[Local Authority DQ]],ConsolGeog[la_name],0)))</f>
        <v>E08000011</v>
      </c>
      <c r="S585" s="41" t="str">
        <f>IF(OR(CentrepointSourced[[#This Row],[Country]]="Northern Ireland",CentrepointSourced[[#This Row],[Country]]="Scotland",CentrepointSourced[[#This Row],[Country]]="Wales"),"Local Authority",CentrepointSourced[[#This Row],[LA type]])</f>
        <v>Unitary</v>
      </c>
      <c r="T585" s="41">
        <f>IF(TRIM(CentrepointSourced[[#This Row],[Presented HS]])="",0,IF(CentrepointSourced[[#This Row],[Presented HS]]="&lt;5",2.5,IF(CentrepointSourced[[#This Row],[Presented HS]]="&lt;10",5,VALUE(TRIM(CentrepointSourced[[#This Row],[Presented HS]])))))</f>
        <v>22</v>
      </c>
      <c r="U585" s="41">
        <f>IF(TRIM(CentrepointSourced[[#This Row],[Assessed HS]])="",0,IF(CentrepointSourced[[#This Row],[Assessed HS]]="&lt;5",2.5,IF(CentrepointSourced[[#This Row],[Assessed HS]]="&lt;10",5,VALUE(TRIM(CentrepointSourced[[#This Row],[Assessed HS]])))))</f>
        <v>8</v>
      </c>
      <c r="V585" s="41">
        <f>IF(TRIM(CentrepointSourced[[#This Row],[Presented CS]])="",0,IF(CentrepointSourced[[#This Row],[Presented CS]]="&lt;5",2.5,IF(CentrepointSourced[[#This Row],[Presented CS]]="&lt;10",5,VALUE(TRIM(CentrepointSourced[[#This Row],[Presented CS]])))))</f>
        <v>0</v>
      </c>
      <c r="W585" s="41">
        <f>IF(TRIM(CentrepointSourced[[#This Row],[Assessed CS]])="",0,IF(CentrepointSourced[[#This Row],[Assessed CS]]="&lt;5",2.5,IF(CentrepointSourced[[#This Row],[Assessed CS]]="&lt;10",5,VALUE(TRIM(CentrepointSourced[[#This Row],[Assessed CS]])))))</f>
        <v>0</v>
      </c>
      <c r="X585" s="106">
        <f>IF(CentrepointSourced[[#This Row],[Age]]="16-17",CentrepointSourced[[#This Row],[Presented HS DQ]],0)</f>
        <v>22</v>
      </c>
      <c r="Y585" s="106">
        <f>IF(CentrepointSourced[[#This Row],[Age]]="16-24",CentrepointSourced[[#This Row],[Presented HS DQ]],0)</f>
        <v>0</v>
      </c>
      <c r="Z585" s="106">
        <f>IF(CentrepointSourced[[#This Row],[Age]]="18-24",CentrepointSourced[[#This Row],[Presented HS DQ]],0)</f>
        <v>0</v>
      </c>
      <c r="AA585" s="106">
        <f>IF(CentrepointSourced[[#This Row],[Age]]="16-17",CentrepointSourced[[#This Row],[Presented CS DQ]],0)</f>
        <v>0</v>
      </c>
      <c r="AB585" s="106">
        <f>IF(CentrepointSourced[[#This Row],[Age]]="16-24",CentrepointSourced[[#This Row],[Presented CS DQ]],0)</f>
        <v>0</v>
      </c>
      <c r="AC585" s="106">
        <f>IF(CentrepointSourced[[#This Row],[Age]]="18-24",CentrepointSourced[[#This Row],[Presented CS DQ]],0)</f>
        <v>0</v>
      </c>
      <c r="AD585" s="107">
        <f>IF(CentrepointSourced[[#This Row],[Age]]="16-17",CentrepointSourced[[#This Row],[Assessed HS DQ]],0)</f>
        <v>8</v>
      </c>
      <c r="AE585" s="107">
        <f>IF(CentrepointSourced[[#This Row],[Age]]="16-24",CentrepointSourced[[#This Row],[Assessed HS DQ]],0)</f>
        <v>0</v>
      </c>
      <c r="AF585" s="107">
        <f>IF(CentrepointSourced[[#This Row],[Age]]="18-24",CentrepointSourced[[#This Row],[Assessed HS DQ]],0)</f>
        <v>0</v>
      </c>
      <c r="AG585" s="107">
        <f>IF(CentrepointSourced[[#This Row],[Age]]="16-17",CentrepointSourced[[#This Row],[Assessed CS DQ]],0)</f>
        <v>0</v>
      </c>
      <c r="AH585" s="107">
        <f>IF(CentrepointSourced[[#This Row],[Age]]="16-24",CentrepointSourced[[#This Row],[Assessed CS DQ]],0)</f>
        <v>0</v>
      </c>
      <c r="AI585" s="107">
        <f>IF(CentrepointSourced[[#This Row],[Age]]="18-24",CentrepointSourced[[#This Row],[Assessed CS DQ]],0)</f>
        <v>0</v>
      </c>
    </row>
    <row r="586" spans="1:35" customFormat="1" ht="13.5" customHeight="1">
      <c r="A586" s="45" t="s">
        <v>40</v>
      </c>
      <c r="B586" s="45" t="s">
        <v>287</v>
      </c>
      <c r="C586" s="45" t="s">
        <v>165</v>
      </c>
      <c r="D586" s="45"/>
      <c r="E586" s="67">
        <v>2014</v>
      </c>
      <c r="F586" s="67" t="s">
        <v>26</v>
      </c>
      <c r="G586" s="67">
        <v>57</v>
      </c>
      <c r="H586" s="68">
        <v>57</v>
      </c>
      <c r="I586" s="67">
        <v>15</v>
      </c>
      <c r="J586" s="45"/>
      <c r="K586" s="67"/>
      <c r="L586" s="67"/>
      <c r="M586" s="67"/>
      <c r="N586" s="67"/>
      <c r="O586" s="67"/>
      <c r="P586" s="67"/>
      <c r="Q586" s="41" t="str">
        <f>IF(CentrepointSourced[[#This Row],[Country]]="Northern Ireland","Northern Ireland",IFERROR(VLOOKUP(CentrepointSourced[[#This Row],[Local Authority]],LKP_LANameDQ[],2,FALSE),CentrepointSourced[[#This Row],[Local Authority]]))</f>
        <v>Knowsley</v>
      </c>
      <c r="R586" s="41" t="str">
        <f>IF(CentrepointSourced[[#This Row],[LA type]]="County","",INDEX(ConsolGeog[lad14cd],MATCH(CentrepointSourced[[#This Row],[Local Authority DQ]],ConsolGeog[la_name],0)))</f>
        <v>E08000011</v>
      </c>
      <c r="S586" s="41" t="str">
        <f>IF(OR(CentrepointSourced[[#This Row],[Country]]="Northern Ireland",CentrepointSourced[[#This Row],[Country]]="Scotland",CentrepointSourced[[#This Row],[Country]]="Wales"),"Local Authority",CentrepointSourced[[#This Row],[LA type]])</f>
        <v>Unitary</v>
      </c>
      <c r="T586" s="41">
        <f>IF(TRIM(CentrepointSourced[[#This Row],[Presented HS]])="",0,IF(CentrepointSourced[[#This Row],[Presented HS]]="&lt;5",2.5,IF(CentrepointSourced[[#This Row],[Presented HS]]="&lt;10",5,VALUE(TRIM(CentrepointSourced[[#This Row],[Presented HS]])))))</f>
        <v>57</v>
      </c>
      <c r="U586" s="41">
        <f>IF(TRIM(CentrepointSourced[[#This Row],[Assessed HS]])="",0,IF(CentrepointSourced[[#This Row],[Assessed HS]]="&lt;5",2.5,IF(CentrepointSourced[[#This Row],[Assessed HS]]="&lt;10",5,VALUE(TRIM(CentrepointSourced[[#This Row],[Assessed HS]])))))</f>
        <v>57</v>
      </c>
      <c r="V586" s="41">
        <f>IF(TRIM(CentrepointSourced[[#This Row],[Presented CS]])="",0,IF(CentrepointSourced[[#This Row],[Presented CS]]="&lt;5",2.5,IF(CentrepointSourced[[#This Row],[Presented CS]]="&lt;10",5,VALUE(TRIM(CentrepointSourced[[#This Row],[Presented CS]])))))</f>
        <v>0</v>
      </c>
      <c r="W586" s="41">
        <f>IF(TRIM(CentrepointSourced[[#This Row],[Assessed CS]])="",0,IF(CentrepointSourced[[#This Row],[Assessed CS]]="&lt;5",2.5,IF(CentrepointSourced[[#This Row],[Assessed CS]]="&lt;10",5,VALUE(TRIM(CentrepointSourced[[#This Row],[Assessed CS]])))))</f>
        <v>0</v>
      </c>
      <c r="X586" s="106">
        <f>IF(CentrepointSourced[[#This Row],[Age]]="16-17",CentrepointSourced[[#This Row],[Presented HS DQ]],0)</f>
        <v>0</v>
      </c>
      <c r="Y586" s="106">
        <f>IF(CentrepointSourced[[#This Row],[Age]]="16-24",CentrepointSourced[[#This Row],[Presented HS DQ]],0)</f>
        <v>0</v>
      </c>
      <c r="Z586" s="106">
        <f>IF(CentrepointSourced[[#This Row],[Age]]="18-24",CentrepointSourced[[#This Row],[Presented HS DQ]],0)</f>
        <v>57</v>
      </c>
      <c r="AA586" s="106">
        <f>IF(CentrepointSourced[[#This Row],[Age]]="16-17",CentrepointSourced[[#This Row],[Presented CS DQ]],0)</f>
        <v>0</v>
      </c>
      <c r="AB586" s="106">
        <f>IF(CentrepointSourced[[#This Row],[Age]]="16-24",CentrepointSourced[[#This Row],[Presented CS DQ]],0)</f>
        <v>0</v>
      </c>
      <c r="AC586" s="106">
        <f>IF(CentrepointSourced[[#This Row],[Age]]="18-24",CentrepointSourced[[#This Row],[Presented CS DQ]],0)</f>
        <v>0</v>
      </c>
      <c r="AD586" s="107">
        <f>IF(CentrepointSourced[[#This Row],[Age]]="16-17",CentrepointSourced[[#This Row],[Assessed HS DQ]],0)</f>
        <v>0</v>
      </c>
      <c r="AE586" s="107">
        <f>IF(CentrepointSourced[[#This Row],[Age]]="16-24",CentrepointSourced[[#This Row],[Assessed HS DQ]],0)</f>
        <v>0</v>
      </c>
      <c r="AF586" s="107">
        <f>IF(CentrepointSourced[[#This Row],[Age]]="18-24",CentrepointSourced[[#This Row],[Assessed HS DQ]],0)</f>
        <v>57</v>
      </c>
      <c r="AG586" s="107">
        <f>IF(CentrepointSourced[[#This Row],[Age]]="16-17",CentrepointSourced[[#This Row],[Assessed CS DQ]],0)</f>
        <v>0</v>
      </c>
      <c r="AH586" s="107">
        <f>IF(CentrepointSourced[[#This Row],[Age]]="16-24",CentrepointSourced[[#This Row],[Assessed CS DQ]],0)</f>
        <v>0</v>
      </c>
      <c r="AI586" s="107">
        <f>IF(CentrepointSourced[[#This Row],[Age]]="18-24",CentrepointSourced[[#This Row],[Assessed CS DQ]],0)</f>
        <v>0</v>
      </c>
    </row>
    <row r="587" spans="1:35" customFormat="1" ht="13.5" customHeight="1">
      <c r="A587" s="45" t="s">
        <v>40</v>
      </c>
      <c r="B587" s="45" t="s">
        <v>194</v>
      </c>
      <c r="C587" s="45" t="s">
        <v>165</v>
      </c>
      <c r="D587" s="45"/>
      <c r="E587" s="67">
        <v>2012</v>
      </c>
      <c r="F587" s="67" t="s">
        <v>25</v>
      </c>
      <c r="G587" s="67">
        <v>295</v>
      </c>
      <c r="H587" s="68">
        <v>21</v>
      </c>
      <c r="I587" s="67">
        <v>19</v>
      </c>
      <c r="J587" s="45"/>
      <c r="K587" s="67"/>
      <c r="L587" s="67"/>
      <c r="M587" s="67"/>
      <c r="N587" s="67"/>
      <c r="O587" s="67"/>
      <c r="P587" s="67"/>
      <c r="Q587" s="41" t="str">
        <f>IF(CentrepointSourced[[#This Row],[Country]]="Northern Ireland","Northern Ireland",IFERROR(VLOOKUP(CentrepointSourced[[#This Row],[Local Authority]],LKP_LANameDQ[],2,FALSE),CentrepointSourced[[#This Row],[Local Authority]]))</f>
        <v>Lambeth</v>
      </c>
      <c r="R587" s="41" t="str">
        <f>IF(CentrepointSourced[[#This Row],[LA type]]="County","",INDEX(ConsolGeog[lad14cd],MATCH(CentrepointSourced[[#This Row],[Local Authority DQ]],ConsolGeog[la_name],0)))</f>
        <v>E09000022</v>
      </c>
      <c r="S587" s="41" t="str">
        <f>IF(OR(CentrepointSourced[[#This Row],[Country]]="Northern Ireland",CentrepointSourced[[#This Row],[Country]]="Scotland",CentrepointSourced[[#This Row],[Country]]="Wales"),"Local Authority",CentrepointSourced[[#This Row],[LA type]])</f>
        <v>Unitary</v>
      </c>
      <c r="T587" s="41">
        <f>IF(TRIM(CentrepointSourced[[#This Row],[Presented HS]])="",0,IF(CentrepointSourced[[#This Row],[Presented HS]]="&lt;5",2.5,IF(CentrepointSourced[[#This Row],[Presented HS]]="&lt;10",5,VALUE(TRIM(CentrepointSourced[[#This Row],[Presented HS]])))))</f>
        <v>295</v>
      </c>
      <c r="U587" s="41">
        <f>IF(TRIM(CentrepointSourced[[#This Row],[Assessed HS]])="",0,IF(CentrepointSourced[[#This Row],[Assessed HS]]="&lt;5",2.5,IF(CentrepointSourced[[#This Row],[Assessed HS]]="&lt;10",5,VALUE(TRIM(CentrepointSourced[[#This Row],[Assessed HS]])))))</f>
        <v>21</v>
      </c>
      <c r="V587" s="41">
        <f>IF(TRIM(CentrepointSourced[[#This Row],[Presented CS]])="",0,IF(CentrepointSourced[[#This Row],[Presented CS]]="&lt;5",2.5,IF(CentrepointSourced[[#This Row],[Presented CS]]="&lt;10",5,VALUE(TRIM(CentrepointSourced[[#This Row],[Presented CS]])))))</f>
        <v>0</v>
      </c>
      <c r="W587" s="41">
        <f>IF(TRIM(CentrepointSourced[[#This Row],[Assessed CS]])="",0,IF(CentrepointSourced[[#This Row],[Assessed CS]]="&lt;5",2.5,IF(CentrepointSourced[[#This Row],[Assessed CS]]="&lt;10",5,VALUE(TRIM(CentrepointSourced[[#This Row],[Assessed CS]])))))</f>
        <v>0</v>
      </c>
      <c r="X587" s="106">
        <f>IF(CentrepointSourced[[#This Row],[Age]]="16-17",CentrepointSourced[[#This Row],[Presented HS DQ]],0)</f>
        <v>295</v>
      </c>
      <c r="Y587" s="106">
        <f>IF(CentrepointSourced[[#This Row],[Age]]="16-24",CentrepointSourced[[#This Row],[Presented HS DQ]],0)</f>
        <v>0</v>
      </c>
      <c r="Z587" s="106">
        <f>IF(CentrepointSourced[[#This Row],[Age]]="18-24",CentrepointSourced[[#This Row],[Presented HS DQ]],0)</f>
        <v>0</v>
      </c>
      <c r="AA587" s="106">
        <f>IF(CentrepointSourced[[#This Row],[Age]]="16-17",CentrepointSourced[[#This Row],[Presented CS DQ]],0)</f>
        <v>0</v>
      </c>
      <c r="AB587" s="106">
        <f>IF(CentrepointSourced[[#This Row],[Age]]="16-24",CentrepointSourced[[#This Row],[Presented CS DQ]],0)</f>
        <v>0</v>
      </c>
      <c r="AC587" s="106">
        <f>IF(CentrepointSourced[[#This Row],[Age]]="18-24",CentrepointSourced[[#This Row],[Presented CS DQ]],0)</f>
        <v>0</v>
      </c>
      <c r="AD587" s="107">
        <f>IF(CentrepointSourced[[#This Row],[Age]]="16-17",CentrepointSourced[[#This Row],[Assessed HS DQ]],0)</f>
        <v>21</v>
      </c>
      <c r="AE587" s="107">
        <f>IF(CentrepointSourced[[#This Row],[Age]]="16-24",CentrepointSourced[[#This Row],[Assessed HS DQ]],0)</f>
        <v>0</v>
      </c>
      <c r="AF587" s="107">
        <f>IF(CentrepointSourced[[#This Row],[Age]]="18-24",CentrepointSourced[[#This Row],[Assessed HS DQ]],0)</f>
        <v>0</v>
      </c>
      <c r="AG587" s="107">
        <f>IF(CentrepointSourced[[#This Row],[Age]]="16-17",CentrepointSourced[[#This Row],[Assessed CS DQ]],0)</f>
        <v>0</v>
      </c>
      <c r="AH587" s="107">
        <f>IF(CentrepointSourced[[#This Row],[Age]]="16-24",CentrepointSourced[[#This Row],[Assessed CS DQ]],0)</f>
        <v>0</v>
      </c>
      <c r="AI587" s="107">
        <f>IF(CentrepointSourced[[#This Row],[Age]]="18-24",CentrepointSourced[[#This Row],[Assessed CS DQ]],0)</f>
        <v>0</v>
      </c>
    </row>
    <row r="588" spans="1:35" customFormat="1" ht="13.5" customHeight="1">
      <c r="A588" s="45" t="s">
        <v>40</v>
      </c>
      <c r="B588" s="45" t="s">
        <v>194</v>
      </c>
      <c r="C588" s="45" t="s">
        <v>165</v>
      </c>
      <c r="D588" s="45"/>
      <c r="E588" s="67">
        <v>2012</v>
      </c>
      <c r="F588" s="67" t="s">
        <v>26</v>
      </c>
      <c r="G588" s="67">
        <v>650</v>
      </c>
      <c r="H588" s="68">
        <v>245</v>
      </c>
      <c r="I588" s="67">
        <v>204</v>
      </c>
      <c r="J588" s="45"/>
      <c r="K588" s="67"/>
      <c r="L588" s="67"/>
      <c r="M588" s="67"/>
      <c r="N588" s="67"/>
      <c r="O588" s="67"/>
      <c r="P588" s="67"/>
      <c r="Q588" s="41" t="str">
        <f>IF(CentrepointSourced[[#This Row],[Country]]="Northern Ireland","Northern Ireland",IFERROR(VLOOKUP(CentrepointSourced[[#This Row],[Local Authority]],LKP_LANameDQ[],2,FALSE),CentrepointSourced[[#This Row],[Local Authority]]))</f>
        <v>Lambeth</v>
      </c>
      <c r="R588" s="41" t="str">
        <f>IF(CentrepointSourced[[#This Row],[LA type]]="County","",INDEX(ConsolGeog[lad14cd],MATCH(CentrepointSourced[[#This Row],[Local Authority DQ]],ConsolGeog[la_name],0)))</f>
        <v>E09000022</v>
      </c>
      <c r="S588" s="41" t="str">
        <f>IF(OR(CentrepointSourced[[#This Row],[Country]]="Northern Ireland",CentrepointSourced[[#This Row],[Country]]="Scotland",CentrepointSourced[[#This Row],[Country]]="Wales"),"Local Authority",CentrepointSourced[[#This Row],[LA type]])</f>
        <v>Unitary</v>
      </c>
      <c r="T588" s="41">
        <f>IF(TRIM(CentrepointSourced[[#This Row],[Presented HS]])="",0,IF(CentrepointSourced[[#This Row],[Presented HS]]="&lt;5",2.5,IF(CentrepointSourced[[#This Row],[Presented HS]]="&lt;10",5,VALUE(TRIM(CentrepointSourced[[#This Row],[Presented HS]])))))</f>
        <v>650</v>
      </c>
      <c r="U588" s="41">
        <f>IF(TRIM(CentrepointSourced[[#This Row],[Assessed HS]])="",0,IF(CentrepointSourced[[#This Row],[Assessed HS]]="&lt;5",2.5,IF(CentrepointSourced[[#This Row],[Assessed HS]]="&lt;10",5,VALUE(TRIM(CentrepointSourced[[#This Row],[Assessed HS]])))))</f>
        <v>245</v>
      </c>
      <c r="V588" s="41">
        <f>IF(TRIM(CentrepointSourced[[#This Row],[Presented CS]])="",0,IF(CentrepointSourced[[#This Row],[Presented CS]]="&lt;5",2.5,IF(CentrepointSourced[[#This Row],[Presented CS]]="&lt;10",5,VALUE(TRIM(CentrepointSourced[[#This Row],[Presented CS]])))))</f>
        <v>0</v>
      </c>
      <c r="W588" s="41">
        <f>IF(TRIM(CentrepointSourced[[#This Row],[Assessed CS]])="",0,IF(CentrepointSourced[[#This Row],[Assessed CS]]="&lt;5",2.5,IF(CentrepointSourced[[#This Row],[Assessed CS]]="&lt;10",5,VALUE(TRIM(CentrepointSourced[[#This Row],[Assessed CS]])))))</f>
        <v>0</v>
      </c>
      <c r="X588" s="106">
        <f>IF(CentrepointSourced[[#This Row],[Age]]="16-17",CentrepointSourced[[#This Row],[Presented HS DQ]],0)</f>
        <v>0</v>
      </c>
      <c r="Y588" s="106">
        <f>IF(CentrepointSourced[[#This Row],[Age]]="16-24",CentrepointSourced[[#This Row],[Presented HS DQ]],0)</f>
        <v>0</v>
      </c>
      <c r="Z588" s="106">
        <f>IF(CentrepointSourced[[#This Row],[Age]]="18-24",CentrepointSourced[[#This Row],[Presented HS DQ]],0)</f>
        <v>650</v>
      </c>
      <c r="AA588" s="106">
        <f>IF(CentrepointSourced[[#This Row],[Age]]="16-17",CentrepointSourced[[#This Row],[Presented CS DQ]],0)</f>
        <v>0</v>
      </c>
      <c r="AB588" s="106">
        <f>IF(CentrepointSourced[[#This Row],[Age]]="16-24",CentrepointSourced[[#This Row],[Presented CS DQ]],0)</f>
        <v>0</v>
      </c>
      <c r="AC588" s="106">
        <f>IF(CentrepointSourced[[#This Row],[Age]]="18-24",CentrepointSourced[[#This Row],[Presented CS DQ]],0)</f>
        <v>0</v>
      </c>
      <c r="AD588" s="107">
        <f>IF(CentrepointSourced[[#This Row],[Age]]="16-17",CentrepointSourced[[#This Row],[Assessed HS DQ]],0)</f>
        <v>0</v>
      </c>
      <c r="AE588" s="107">
        <f>IF(CentrepointSourced[[#This Row],[Age]]="16-24",CentrepointSourced[[#This Row],[Assessed HS DQ]],0)</f>
        <v>0</v>
      </c>
      <c r="AF588" s="107">
        <f>IF(CentrepointSourced[[#This Row],[Age]]="18-24",CentrepointSourced[[#This Row],[Assessed HS DQ]],0)</f>
        <v>245</v>
      </c>
      <c r="AG588" s="107">
        <f>IF(CentrepointSourced[[#This Row],[Age]]="16-17",CentrepointSourced[[#This Row],[Assessed CS DQ]],0)</f>
        <v>0</v>
      </c>
      <c r="AH588" s="107">
        <f>IF(CentrepointSourced[[#This Row],[Age]]="16-24",CentrepointSourced[[#This Row],[Assessed CS DQ]],0)</f>
        <v>0</v>
      </c>
      <c r="AI588" s="107">
        <f>IF(CentrepointSourced[[#This Row],[Age]]="18-24",CentrepointSourced[[#This Row],[Assessed CS DQ]],0)</f>
        <v>0</v>
      </c>
    </row>
    <row r="589" spans="1:35" customFormat="1" ht="13.5" customHeight="1">
      <c r="A589" s="45" t="s">
        <v>40</v>
      </c>
      <c r="B589" s="45" t="s">
        <v>194</v>
      </c>
      <c r="C589" s="45" t="s">
        <v>165</v>
      </c>
      <c r="D589" s="45"/>
      <c r="E589" s="67">
        <v>2013</v>
      </c>
      <c r="F589" s="67" t="s">
        <v>25</v>
      </c>
      <c r="G589" s="67">
        <v>196</v>
      </c>
      <c r="H589" s="68">
        <v>4</v>
      </c>
      <c r="I589" s="67">
        <v>4</v>
      </c>
      <c r="J589" s="45"/>
      <c r="K589" s="67"/>
      <c r="L589" s="67"/>
      <c r="M589" s="67"/>
      <c r="N589" s="67"/>
      <c r="O589" s="67"/>
      <c r="P589" s="67"/>
      <c r="Q589" s="41" t="str">
        <f>IF(CentrepointSourced[[#This Row],[Country]]="Northern Ireland","Northern Ireland",IFERROR(VLOOKUP(CentrepointSourced[[#This Row],[Local Authority]],LKP_LANameDQ[],2,FALSE),CentrepointSourced[[#This Row],[Local Authority]]))</f>
        <v>Lambeth</v>
      </c>
      <c r="R589" s="41" t="str">
        <f>IF(CentrepointSourced[[#This Row],[LA type]]="County","",INDEX(ConsolGeog[lad14cd],MATCH(CentrepointSourced[[#This Row],[Local Authority DQ]],ConsolGeog[la_name],0)))</f>
        <v>E09000022</v>
      </c>
      <c r="S589" s="41" t="str">
        <f>IF(OR(CentrepointSourced[[#This Row],[Country]]="Northern Ireland",CentrepointSourced[[#This Row],[Country]]="Scotland",CentrepointSourced[[#This Row],[Country]]="Wales"),"Local Authority",CentrepointSourced[[#This Row],[LA type]])</f>
        <v>Unitary</v>
      </c>
      <c r="T589" s="41">
        <f>IF(TRIM(CentrepointSourced[[#This Row],[Presented HS]])="",0,IF(CentrepointSourced[[#This Row],[Presented HS]]="&lt;5",2.5,IF(CentrepointSourced[[#This Row],[Presented HS]]="&lt;10",5,VALUE(TRIM(CentrepointSourced[[#This Row],[Presented HS]])))))</f>
        <v>196</v>
      </c>
      <c r="U589" s="41">
        <f>IF(TRIM(CentrepointSourced[[#This Row],[Assessed HS]])="",0,IF(CentrepointSourced[[#This Row],[Assessed HS]]="&lt;5",2.5,IF(CentrepointSourced[[#This Row],[Assessed HS]]="&lt;10",5,VALUE(TRIM(CentrepointSourced[[#This Row],[Assessed HS]])))))</f>
        <v>4</v>
      </c>
      <c r="V589" s="41">
        <f>IF(TRIM(CentrepointSourced[[#This Row],[Presented CS]])="",0,IF(CentrepointSourced[[#This Row],[Presented CS]]="&lt;5",2.5,IF(CentrepointSourced[[#This Row],[Presented CS]]="&lt;10",5,VALUE(TRIM(CentrepointSourced[[#This Row],[Presented CS]])))))</f>
        <v>0</v>
      </c>
      <c r="W589" s="41">
        <f>IF(TRIM(CentrepointSourced[[#This Row],[Assessed CS]])="",0,IF(CentrepointSourced[[#This Row],[Assessed CS]]="&lt;5",2.5,IF(CentrepointSourced[[#This Row],[Assessed CS]]="&lt;10",5,VALUE(TRIM(CentrepointSourced[[#This Row],[Assessed CS]])))))</f>
        <v>0</v>
      </c>
      <c r="X589" s="106">
        <f>IF(CentrepointSourced[[#This Row],[Age]]="16-17",CentrepointSourced[[#This Row],[Presented HS DQ]],0)</f>
        <v>196</v>
      </c>
      <c r="Y589" s="106">
        <f>IF(CentrepointSourced[[#This Row],[Age]]="16-24",CentrepointSourced[[#This Row],[Presented HS DQ]],0)</f>
        <v>0</v>
      </c>
      <c r="Z589" s="106">
        <f>IF(CentrepointSourced[[#This Row],[Age]]="18-24",CentrepointSourced[[#This Row],[Presented HS DQ]],0)</f>
        <v>0</v>
      </c>
      <c r="AA589" s="106">
        <f>IF(CentrepointSourced[[#This Row],[Age]]="16-17",CentrepointSourced[[#This Row],[Presented CS DQ]],0)</f>
        <v>0</v>
      </c>
      <c r="AB589" s="106">
        <f>IF(CentrepointSourced[[#This Row],[Age]]="16-24",CentrepointSourced[[#This Row],[Presented CS DQ]],0)</f>
        <v>0</v>
      </c>
      <c r="AC589" s="106">
        <f>IF(CentrepointSourced[[#This Row],[Age]]="18-24",CentrepointSourced[[#This Row],[Presented CS DQ]],0)</f>
        <v>0</v>
      </c>
      <c r="AD589" s="107">
        <f>IF(CentrepointSourced[[#This Row],[Age]]="16-17",CentrepointSourced[[#This Row],[Assessed HS DQ]],0)</f>
        <v>4</v>
      </c>
      <c r="AE589" s="107">
        <f>IF(CentrepointSourced[[#This Row],[Age]]="16-24",CentrepointSourced[[#This Row],[Assessed HS DQ]],0)</f>
        <v>0</v>
      </c>
      <c r="AF589" s="107">
        <f>IF(CentrepointSourced[[#This Row],[Age]]="18-24",CentrepointSourced[[#This Row],[Assessed HS DQ]],0)</f>
        <v>0</v>
      </c>
      <c r="AG589" s="107">
        <f>IF(CentrepointSourced[[#This Row],[Age]]="16-17",CentrepointSourced[[#This Row],[Assessed CS DQ]],0)</f>
        <v>0</v>
      </c>
      <c r="AH589" s="107">
        <f>IF(CentrepointSourced[[#This Row],[Age]]="16-24",CentrepointSourced[[#This Row],[Assessed CS DQ]],0)</f>
        <v>0</v>
      </c>
      <c r="AI589" s="107">
        <f>IF(CentrepointSourced[[#This Row],[Age]]="18-24",CentrepointSourced[[#This Row],[Assessed CS DQ]],0)</f>
        <v>0</v>
      </c>
    </row>
    <row r="590" spans="1:35" customFormat="1" ht="13.5" customHeight="1">
      <c r="A590" s="45" t="s">
        <v>40</v>
      </c>
      <c r="B590" s="45" t="s">
        <v>194</v>
      </c>
      <c r="C590" s="45" t="s">
        <v>165</v>
      </c>
      <c r="D590" s="45"/>
      <c r="E590" s="67">
        <v>2013</v>
      </c>
      <c r="F590" s="67" t="s">
        <v>26</v>
      </c>
      <c r="G590" s="67">
        <v>605</v>
      </c>
      <c r="H590" s="68">
        <v>175</v>
      </c>
      <c r="I590" s="67">
        <v>140</v>
      </c>
      <c r="J590" s="45"/>
      <c r="K590" s="67"/>
      <c r="L590" s="67"/>
      <c r="M590" s="67"/>
      <c r="N590" s="67"/>
      <c r="O590" s="67"/>
      <c r="P590" s="67"/>
      <c r="Q590" s="41" t="str">
        <f>IF(CentrepointSourced[[#This Row],[Country]]="Northern Ireland","Northern Ireland",IFERROR(VLOOKUP(CentrepointSourced[[#This Row],[Local Authority]],LKP_LANameDQ[],2,FALSE),CentrepointSourced[[#This Row],[Local Authority]]))</f>
        <v>Lambeth</v>
      </c>
      <c r="R590" s="41" t="str">
        <f>IF(CentrepointSourced[[#This Row],[LA type]]="County","",INDEX(ConsolGeog[lad14cd],MATCH(CentrepointSourced[[#This Row],[Local Authority DQ]],ConsolGeog[la_name],0)))</f>
        <v>E09000022</v>
      </c>
      <c r="S590" s="41" t="str">
        <f>IF(OR(CentrepointSourced[[#This Row],[Country]]="Northern Ireland",CentrepointSourced[[#This Row],[Country]]="Scotland",CentrepointSourced[[#This Row],[Country]]="Wales"),"Local Authority",CentrepointSourced[[#This Row],[LA type]])</f>
        <v>Unitary</v>
      </c>
      <c r="T590" s="41">
        <f>IF(TRIM(CentrepointSourced[[#This Row],[Presented HS]])="",0,IF(CentrepointSourced[[#This Row],[Presented HS]]="&lt;5",2.5,IF(CentrepointSourced[[#This Row],[Presented HS]]="&lt;10",5,VALUE(TRIM(CentrepointSourced[[#This Row],[Presented HS]])))))</f>
        <v>605</v>
      </c>
      <c r="U590" s="41">
        <f>IF(TRIM(CentrepointSourced[[#This Row],[Assessed HS]])="",0,IF(CentrepointSourced[[#This Row],[Assessed HS]]="&lt;5",2.5,IF(CentrepointSourced[[#This Row],[Assessed HS]]="&lt;10",5,VALUE(TRIM(CentrepointSourced[[#This Row],[Assessed HS]])))))</f>
        <v>175</v>
      </c>
      <c r="V590" s="41">
        <f>IF(TRIM(CentrepointSourced[[#This Row],[Presented CS]])="",0,IF(CentrepointSourced[[#This Row],[Presented CS]]="&lt;5",2.5,IF(CentrepointSourced[[#This Row],[Presented CS]]="&lt;10",5,VALUE(TRIM(CentrepointSourced[[#This Row],[Presented CS]])))))</f>
        <v>0</v>
      </c>
      <c r="W590" s="41">
        <f>IF(TRIM(CentrepointSourced[[#This Row],[Assessed CS]])="",0,IF(CentrepointSourced[[#This Row],[Assessed CS]]="&lt;5",2.5,IF(CentrepointSourced[[#This Row],[Assessed CS]]="&lt;10",5,VALUE(TRIM(CentrepointSourced[[#This Row],[Assessed CS]])))))</f>
        <v>0</v>
      </c>
      <c r="X590" s="106">
        <f>IF(CentrepointSourced[[#This Row],[Age]]="16-17",CentrepointSourced[[#This Row],[Presented HS DQ]],0)</f>
        <v>0</v>
      </c>
      <c r="Y590" s="106">
        <f>IF(CentrepointSourced[[#This Row],[Age]]="16-24",CentrepointSourced[[#This Row],[Presented HS DQ]],0)</f>
        <v>0</v>
      </c>
      <c r="Z590" s="106">
        <f>IF(CentrepointSourced[[#This Row],[Age]]="18-24",CentrepointSourced[[#This Row],[Presented HS DQ]],0)</f>
        <v>605</v>
      </c>
      <c r="AA590" s="106">
        <f>IF(CentrepointSourced[[#This Row],[Age]]="16-17",CentrepointSourced[[#This Row],[Presented CS DQ]],0)</f>
        <v>0</v>
      </c>
      <c r="AB590" s="106">
        <f>IF(CentrepointSourced[[#This Row],[Age]]="16-24",CentrepointSourced[[#This Row],[Presented CS DQ]],0)</f>
        <v>0</v>
      </c>
      <c r="AC590" s="106">
        <f>IF(CentrepointSourced[[#This Row],[Age]]="18-24",CentrepointSourced[[#This Row],[Presented CS DQ]],0)</f>
        <v>0</v>
      </c>
      <c r="AD590" s="107">
        <f>IF(CentrepointSourced[[#This Row],[Age]]="16-17",CentrepointSourced[[#This Row],[Assessed HS DQ]],0)</f>
        <v>0</v>
      </c>
      <c r="AE590" s="107">
        <f>IF(CentrepointSourced[[#This Row],[Age]]="16-24",CentrepointSourced[[#This Row],[Assessed HS DQ]],0)</f>
        <v>0</v>
      </c>
      <c r="AF590" s="107">
        <f>IF(CentrepointSourced[[#This Row],[Age]]="18-24",CentrepointSourced[[#This Row],[Assessed HS DQ]],0)</f>
        <v>175</v>
      </c>
      <c r="AG590" s="107">
        <f>IF(CentrepointSourced[[#This Row],[Age]]="16-17",CentrepointSourced[[#This Row],[Assessed CS DQ]],0)</f>
        <v>0</v>
      </c>
      <c r="AH590" s="107">
        <f>IF(CentrepointSourced[[#This Row],[Age]]="16-24",CentrepointSourced[[#This Row],[Assessed CS DQ]],0)</f>
        <v>0</v>
      </c>
      <c r="AI590" s="107">
        <f>IF(CentrepointSourced[[#This Row],[Age]]="18-24",CentrepointSourced[[#This Row],[Assessed CS DQ]],0)</f>
        <v>0</v>
      </c>
    </row>
    <row r="591" spans="1:35" customFormat="1" ht="13.5" customHeight="1">
      <c r="A591" s="45" t="s">
        <v>40</v>
      </c>
      <c r="B591" s="45" t="s">
        <v>194</v>
      </c>
      <c r="C591" s="45" t="s">
        <v>165</v>
      </c>
      <c r="D591" s="45"/>
      <c r="E591" s="67">
        <v>2014</v>
      </c>
      <c r="F591" s="67" t="s">
        <v>25</v>
      </c>
      <c r="G591" s="67">
        <v>58</v>
      </c>
      <c r="H591" s="68">
        <v>0</v>
      </c>
      <c r="I591" s="67">
        <v>0</v>
      </c>
      <c r="J591" s="45"/>
      <c r="K591" s="67"/>
      <c r="L591" s="67"/>
      <c r="M591" s="67"/>
      <c r="N591" s="67"/>
      <c r="O591" s="67"/>
      <c r="P591" s="67"/>
      <c r="Q591" s="41" t="str">
        <f>IF(CentrepointSourced[[#This Row],[Country]]="Northern Ireland","Northern Ireland",IFERROR(VLOOKUP(CentrepointSourced[[#This Row],[Local Authority]],LKP_LANameDQ[],2,FALSE),CentrepointSourced[[#This Row],[Local Authority]]))</f>
        <v>Lambeth</v>
      </c>
      <c r="R591" s="41" t="str">
        <f>IF(CentrepointSourced[[#This Row],[LA type]]="County","",INDEX(ConsolGeog[lad14cd],MATCH(CentrepointSourced[[#This Row],[Local Authority DQ]],ConsolGeog[la_name],0)))</f>
        <v>E09000022</v>
      </c>
      <c r="S591" s="41" t="str">
        <f>IF(OR(CentrepointSourced[[#This Row],[Country]]="Northern Ireland",CentrepointSourced[[#This Row],[Country]]="Scotland",CentrepointSourced[[#This Row],[Country]]="Wales"),"Local Authority",CentrepointSourced[[#This Row],[LA type]])</f>
        <v>Unitary</v>
      </c>
      <c r="T591" s="41">
        <f>IF(TRIM(CentrepointSourced[[#This Row],[Presented HS]])="",0,IF(CentrepointSourced[[#This Row],[Presented HS]]="&lt;5",2.5,IF(CentrepointSourced[[#This Row],[Presented HS]]="&lt;10",5,VALUE(TRIM(CentrepointSourced[[#This Row],[Presented HS]])))))</f>
        <v>58</v>
      </c>
      <c r="U591" s="41">
        <f>IF(TRIM(CentrepointSourced[[#This Row],[Assessed HS]])="",0,IF(CentrepointSourced[[#This Row],[Assessed HS]]="&lt;5",2.5,IF(CentrepointSourced[[#This Row],[Assessed HS]]="&lt;10",5,VALUE(TRIM(CentrepointSourced[[#This Row],[Assessed HS]])))))</f>
        <v>0</v>
      </c>
      <c r="V591" s="41">
        <f>IF(TRIM(CentrepointSourced[[#This Row],[Presented CS]])="",0,IF(CentrepointSourced[[#This Row],[Presented CS]]="&lt;5",2.5,IF(CentrepointSourced[[#This Row],[Presented CS]]="&lt;10",5,VALUE(TRIM(CentrepointSourced[[#This Row],[Presented CS]])))))</f>
        <v>0</v>
      </c>
      <c r="W591" s="41">
        <f>IF(TRIM(CentrepointSourced[[#This Row],[Assessed CS]])="",0,IF(CentrepointSourced[[#This Row],[Assessed CS]]="&lt;5",2.5,IF(CentrepointSourced[[#This Row],[Assessed CS]]="&lt;10",5,VALUE(TRIM(CentrepointSourced[[#This Row],[Assessed CS]])))))</f>
        <v>0</v>
      </c>
      <c r="X591" s="106">
        <f>IF(CentrepointSourced[[#This Row],[Age]]="16-17",CentrepointSourced[[#This Row],[Presented HS DQ]],0)</f>
        <v>58</v>
      </c>
      <c r="Y591" s="106">
        <f>IF(CentrepointSourced[[#This Row],[Age]]="16-24",CentrepointSourced[[#This Row],[Presented HS DQ]],0)</f>
        <v>0</v>
      </c>
      <c r="Z591" s="106">
        <f>IF(CentrepointSourced[[#This Row],[Age]]="18-24",CentrepointSourced[[#This Row],[Presented HS DQ]],0)</f>
        <v>0</v>
      </c>
      <c r="AA591" s="106">
        <f>IF(CentrepointSourced[[#This Row],[Age]]="16-17",CentrepointSourced[[#This Row],[Presented CS DQ]],0)</f>
        <v>0</v>
      </c>
      <c r="AB591" s="106">
        <f>IF(CentrepointSourced[[#This Row],[Age]]="16-24",CentrepointSourced[[#This Row],[Presented CS DQ]],0)</f>
        <v>0</v>
      </c>
      <c r="AC591" s="106">
        <f>IF(CentrepointSourced[[#This Row],[Age]]="18-24",CentrepointSourced[[#This Row],[Presented CS DQ]],0)</f>
        <v>0</v>
      </c>
      <c r="AD591" s="107">
        <f>IF(CentrepointSourced[[#This Row],[Age]]="16-17",CentrepointSourced[[#This Row],[Assessed HS DQ]],0)</f>
        <v>0</v>
      </c>
      <c r="AE591" s="107">
        <f>IF(CentrepointSourced[[#This Row],[Age]]="16-24",CentrepointSourced[[#This Row],[Assessed HS DQ]],0)</f>
        <v>0</v>
      </c>
      <c r="AF591" s="107">
        <f>IF(CentrepointSourced[[#This Row],[Age]]="18-24",CentrepointSourced[[#This Row],[Assessed HS DQ]],0)</f>
        <v>0</v>
      </c>
      <c r="AG591" s="107">
        <f>IF(CentrepointSourced[[#This Row],[Age]]="16-17",CentrepointSourced[[#This Row],[Assessed CS DQ]],0)</f>
        <v>0</v>
      </c>
      <c r="AH591" s="107">
        <f>IF(CentrepointSourced[[#This Row],[Age]]="16-24",CentrepointSourced[[#This Row],[Assessed CS DQ]],0)</f>
        <v>0</v>
      </c>
      <c r="AI591" s="107">
        <f>IF(CentrepointSourced[[#This Row],[Age]]="18-24",CentrepointSourced[[#This Row],[Assessed CS DQ]],0)</f>
        <v>0</v>
      </c>
    </row>
    <row r="592" spans="1:35" customFormat="1" ht="13.5" customHeight="1">
      <c r="A592" s="45" t="s">
        <v>40</v>
      </c>
      <c r="B592" s="45" t="s">
        <v>194</v>
      </c>
      <c r="C592" s="45" t="s">
        <v>165</v>
      </c>
      <c r="D592" s="45"/>
      <c r="E592" s="67">
        <v>2014</v>
      </c>
      <c r="F592" s="67" t="s">
        <v>26</v>
      </c>
      <c r="G592" s="67">
        <v>642</v>
      </c>
      <c r="H592" s="68">
        <v>133</v>
      </c>
      <c r="I592" s="67">
        <v>108</v>
      </c>
      <c r="J592" s="45"/>
      <c r="K592" s="67"/>
      <c r="L592" s="67"/>
      <c r="M592" s="67"/>
      <c r="N592" s="67"/>
      <c r="O592" s="67"/>
      <c r="P592" s="67"/>
      <c r="Q592" s="41" t="str">
        <f>IF(CentrepointSourced[[#This Row],[Country]]="Northern Ireland","Northern Ireland",IFERROR(VLOOKUP(CentrepointSourced[[#This Row],[Local Authority]],LKP_LANameDQ[],2,FALSE),CentrepointSourced[[#This Row],[Local Authority]]))</f>
        <v>Lambeth</v>
      </c>
      <c r="R592" s="41" t="str">
        <f>IF(CentrepointSourced[[#This Row],[LA type]]="County","",INDEX(ConsolGeog[lad14cd],MATCH(CentrepointSourced[[#This Row],[Local Authority DQ]],ConsolGeog[la_name],0)))</f>
        <v>E09000022</v>
      </c>
      <c r="S592" s="41" t="str">
        <f>IF(OR(CentrepointSourced[[#This Row],[Country]]="Northern Ireland",CentrepointSourced[[#This Row],[Country]]="Scotland",CentrepointSourced[[#This Row],[Country]]="Wales"),"Local Authority",CentrepointSourced[[#This Row],[LA type]])</f>
        <v>Unitary</v>
      </c>
      <c r="T592" s="41">
        <f>IF(TRIM(CentrepointSourced[[#This Row],[Presented HS]])="",0,IF(CentrepointSourced[[#This Row],[Presented HS]]="&lt;5",2.5,IF(CentrepointSourced[[#This Row],[Presented HS]]="&lt;10",5,VALUE(TRIM(CentrepointSourced[[#This Row],[Presented HS]])))))</f>
        <v>642</v>
      </c>
      <c r="U592" s="41">
        <f>IF(TRIM(CentrepointSourced[[#This Row],[Assessed HS]])="",0,IF(CentrepointSourced[[#This Row],[Assessed HS]]="&lt;5",2.5,IF(CentrepointSourced[[#This Row],[Assessed HS]]="&lt;10",5,VALUE(TRIM(CentrepointSourced[[#This Row],[Assessed HS]])))))</f>
        <v>133</v>
      </c>
      <c r="V592" s="41">
        <f>IF(TRIM(CentrepointSourced[[#This Row],[Presented CS]])="",0,IF(CentrepointSourced[[#This Row],[Presented CS]]="&lt;5",2.5,IF(CentrepointSourced[[#This Row],[Presented CS]]="&lt;10",5,VALUE(TRIM(CentrepointSourced[[#This Row],[Presented CS]])))))</f>
        <v>0</v>
      </c>
      <c r="W592" s="41">
        <f>IF(TRIM(CentrepointSourced[[#This Row],[Assessed CS]])="",0,IF(CentrepointSourced[[#This Row],[Assessed CS]]="&lt;5",2.5,IF(CentrepointSourced[[#This Row],[Assessed CS]]="&lt;10",5,VALUE(TRIM(CentrepointSourced[[#This Row],[Assessed CS]])))))</f>
        <v>0</v>
      </c>
      <c r="X592" s="106">
        <f>IF(CentrepointSourced[[#This Row],[Age]]="16-17",CentrepointSourced[[#This Row],[Presented HS DQ]],0)</f>
        <v>0</v>
      </c>
      <c r="Y592" s="106">
        <f>IF(CentrepointSourced[[#This Row],[Age]]="16-24",CentrepointSourced[[#This Row],[Presented HS DQ]],0)</f>
        <v>0</v>
      </c>
      <c r="Z592" s="106">
        <f>IF(CentrepointSourced[[#This Row],[Age]]="18-24",CentrepointSourced[[#This Row],[Presented HS DQ]],0)</f>
        <v>642</v>
      </c>
      <c r="AA592" s="106">
        <f>IF(CentrepointSourced[[#This Row],[Age]]="16-17",CentrepointSourced[[#This Row],[Presented CS DQ]],0)</f>
        <v>0</v>
      </c>
      <c r="AB592" s="106">
        <f>IF(CentrepointSourced[[#This Row],[Age]]="16-24",CentrepointSourced[[#This Row],[Presented CS DQ]],0)</f>
        <v>0</v>
      </c>
      <c r="AC592" s="106">
        <f>IF(CentrepointSourced[[#This Row],[Age]]="18-24",CentrepointSourced[[#This Row],[Presented CS DQ]],0)</f>
        <v>0</v>
      </c>
      <c r="AD592" s="107">
        <f>IF(CentrepointSourced[[#This Row],[Age]]="16-17",CentrepointSourced[[#This Row],[Assessed HS DQ]],0)</f>
        <v>0</v>
      </c>
      <c r="AE592" s="107">
        <f>IF(CentrepointSourced[[#This Row],[Age]]="16-24",CentrepointSourced[[#This Row],[Assessed HS DQ]],0)</f>
        <v>0</v>
      </c>
      <c r="AF592" s="107">
        <f>IF(CentrepointSourced[[#This Row],[Age]]="18-24",CentrepointSourced[[#This Row],[Assessed HS DQ]],0)</f>
        <v>133</v>
      </c>
      <c r="AG592" s="107">
        <f>IF(CentrepointSourced[[#This Row],[Age]]="16-17",CentrepointSourced[[#This Row],[Assessed CS DQ]],0)</f>
        <v>0</v>
      </c>
      <c r="AH592" s="107">
        <f>IF(CentrepointSourced[[#This Row],[Age]]="16-24",CentrepointSourced[[#This Row],[Assessed CS DQ]],0)</f>
        <v>0</v>
      </c>
      <c r="AI592" s="107">
        <f>IF(CentrepointSourced[[#This Row],[Age]]="18-24",CentrepointSourced[[#This Row],[Assessed CS DQ]],0)</f>
        <v>0</v>
      </c>
    </row>
    <row r="593" spans="1:35" customFormat="1" ht="13.5" customHeight="1">
      <c r="A593" s="45" t="s">
        <v>40</v>
      </c>
      <c r="B593" s="45" t="s">
        <v>166</v>
      </c>
      <c r="C593" s="45" t="s">
        <v>165</v>
      </c>
      <c r="D593" s="45"/>
      <c r="E593" s="67">
        <v>2012</v>
      </c>
      <c r="F593" s="67" t="s">
        <v>25</v>
      </c>
      <c r="G593" s="67">
        <v>374</v>
      </c>
      <c r="H593" s="68"/>
      <c r="I593" s="67">
        <v>74</v>
      </c>
      <c r="J593" s="45"/>
      <c r="K593" s="72"/>
      <c r="L593" s="72"/>
      <c r="M593" s="67"/>
      <c r="N593" s="67"/>
      <c r="O593" s="67"/>
      <c r="P593" s="67"/>
      <c r="Q593" s="41" t="str">
        <f>IF(CentrepointSourced[[#This Row],[Country]]="Northern Ireland","Northern Ireland",IFERROR(VLOOKUP(CentrepointSourced[[#This Row],[Local Authority]],LKP_LANameDQ[],2,FALSE),CentrepointSourced[[#This Row],[Local Authority]]))</f>
        <v>Leeds</v>
      </c>
      <c r="R593" s="41" t="str">
        <f>IF(CentrepointSourced[[#This Row],[LA type]]="County","",INDEX(ConsolGeog[lad14cd],MATCH(CentrepointSourced[[#This Row],[Local Authority DQ]],ConsolGeog[la_name],0)))</f>
        <v>E08000035</v>
      </c>
      <c r="S593" s="41" t="str">
        <f>IF(OR(CentrepointSourced[[#This Row],[Country]]="Northern Ireland",CentrepointSourced[[#This Row],[Country]]="Scotland",CentrepointSourced[[#This Row],[Country]]="Wales"),"Local Authority",CentrepointSourced[[#This Row],[LA type]])</f>
        <v>Unitary</v>
      </c>
      <c r="T593" s="41">
        <f>IF(TRIM(CentrepointSourced[[#This Row],[Presented HS]])="",0,IF(CentrepointSourced[[#This Row],[Presented HS]]="&lt;5",2.5,IF(CentrepointSourced[[#This Row],[Presented HS]]="&lt;10",5,VALUE(TRIM(CentrepointSourced[[#This Row],[Presented HS]])))))</f>
        <v>374</v>
      </c>
      <c r="U593" s="41">
        <f>IF(TRIM(CentrepointSourced[[#This Row],[Assessed HS]])="",0,IF(CentrepointSourced[[#This Row],[Assessed HS]]="&lt;5",2.5,IF(CentrepointSourced[[#This Row],[Assessed HS]]="&lt;10",5,VALUE(TRIM(CentrepointSourced[[#This Row],[Assessed HS]])))))</f>
        <v>0</v>
      </c>
      <c r="V593" s="41">
        <f>IF(TRIM(CentrepointSourced[[#This Row],[Presented CS]])="",0,IF(CentrepointSourced[[#This Row],[Presented CS]]="&lt;5",2.5,IF(CentrepointSourced[[#This Row],[Presented CS]]="&lt;10",5,VALUE(TRIM(CentrepointSourced[[#This Row],[Presented CS]])))))</f>
        <v>0</v>
      </c>
      <c r="W593" s="41">
        <f>IF(TRIM(CentrepointSourced[[#This Row],[Assessed CS]])="",0,IF(CentrepointSourced[[#This Row],[Assessed CS]]="&lt;5",2.5,IF(CentrepointSourced[[#This Row],[Assessed CS]]="&lt;10",5,VALUE(TRIM(CentrepointSourced[[#This Row],[Assessed CS]])))))</f>
        <v>0</v>
      </c>
      <c r="X593" s="106">
        <f>IF(CentrepointSourced[[#This Row],[Age]]="16-17",CentrepointSourced[[#This Row],[Presented HS DQ]],0)</f>
        <v>374</v>
      </c>
      <c r="Y593" s="106">
        <f>IF(CentrepointSourced[[#This Row],[Age]]="16-24",CentrepointSourced[[#This Row],[Presented HS DQ]],0)</f>
        <v>0</v>
      </c>
      <c r="Z593" s="106">
        <f>IF(CentrepointSourced[[#This Row],[Age]]="18-24",CentrepointSourced[[#This Row],[Presented HS DQ]],0)</f>
        <v>0</v>
      </c>
      <c r="AA593" s="106">
        <f>IF(CentrepointSourced[[#This Row],[Age]]="16-17",CentrepointSourced[[#This Row],[Presented CS DQ]],0)</f>
        <v>0</v>
      </c>
      <c r="AB593" s="106">
        <f>IF(CentrepointSourced[[#This Row],[Age]]="16-24",CentrepointSourced[[#This Row],[Presented CS DQ]],0)</f>
        <v>0</v>
      </c>
      <c r="AC593" s="106">
        <f>IF(CentrepointSourced[[#This Row],[Age]]="18-24",CentrepointSourced[[#This Row],[Presented CS DQ]],0)</f>
        <v>0</v>
      </c>
      <c r="AD593" s="107">
        <f>IF(CentrepointSourced[[#This Row],[Age]]="16-17",CentrepointSourced[[#This Row],[Assessed HS DQ]],0)</f>
        <v>0</v>
      </c>
      <c r="AE593" s="107">
        <f>IF(CentrepointSourced[[#This Row],[Age]]="16-24",CentrepointSourced[[#This Row],[Assessed HS DQ]],0)</f>
        <v>0</v>
      </c>
      <c r="AF593" s="107">
        <f>IF(CentrepointSourced[[#This Row],[Age]]="18-24",CentrepointSourced[[#This Row],[Assessed HS DQ]],0)</f>
        <v>0</v>
      </c>
      <c r="AG593" s="107">
        <f>IF(CentrepointSourced[[#This Row],[Age]]="16-17",CentrepointSourced[[#This Row],[Assessed CS DQ]],0)</f>
        <v>0</v>
      </c>
      <c r="AH593" s="107">
        <f>IF(CentrepointSourced[[#This Row],[Age]]="16-24",CentrepointSourced[[#This Row],[Assessed CS DQ]],0)</f>
        <v>0</v>
      </c>
      <c r="AI593" s="107">
        <f>IF(CentrepointSourced[[#This Row],[Age]]="18-24",CentrepointSourced[[#This Row],[Assessed CS DQ]],0)</f>
        <v>0</v>
      </c>
    </row>
    <row r="594" spans="1:35" customFormat="1" ht="13.5" customHeight="1">
      <c r="A594" s="45" t="s">
        <v>40</v>
      </c>
      <c r="B594" s="45" t="s">
        <v>166</v>
      </c>
      <c r="C594" s="45" t="s">
        <v>165</v>
      </c>
      <c r="D594" s="45"/>
      <c r="E594" s="67">
        <v>2012</v>
      </c>
      <c r="F594" s="67" t="s">
        <v>26</v>
      </c>
      <c r="G594" s="67">
        <v>2439</v>
      </c>
      <c r="H594" s="68"/>
      <c r="I594" s="67">
        <v>148</v>
      </c>
      <c r="J594" s="45"/>
      <c r="K594" s="72"/>
      <c r="L594" s="72"/>
      <c r="M594" s="67"/>
      <c r="N594" s="67"/>
      <c r="O594" s="67"/>
      <c r="P594" s="67"/>
      <c r="Q594" s="41" t="str">
        <f>IF(CentrepointSourced[[#This Row],[Country]]="Northern Ireland","Northern Ireland",IFERROR(VLOOKUP(CentrepointSourced[[#This Row],[Local Authority]],LKP_LANameDQ[],2,FALSE),CentrepointSourced[[#This Row],[Local Authority]]))</f>
        <v>Leeds</v>
      </c>
      <c r="R594" s="41" t="str">
        <f>IF(CentrepointSourced[[#This Row],[LA type]]="County","",INDEX(ConsolGeog[lad14cd],MATCH(CentrepointSourced[[#This Row],[Local Authority DQ]],ConsolGeog[la_name],0)))</f>
        <v>E08000035</v>
      </c>
      <c r="S594" s="41" t="str">
        <f>IF(OR(CentrepointSourced[[#This Row],[Country]]="Northern Ireland",CentrepointSourced[[#This Row],[Country]]="Scotland",CentrepointSourced[[#This Row],[Country]]="Wales"),"Local Authority",CentrepointSourced[[#This Row],[LA type]])</f>
        <v>Unitary</v>
      </c>
      <c r="T594" s="41">
        <f>IF(TRIM(CentrepointSourced[[#This Row],[Presented HS]])="",0,IF(CentrepointSourced[[#This Row],[Presented HS]]="&lt;5",2.5,IF(CentrepointSourced[[#This Row],[Presented HS]]="&lt;10",5,VALUE(TRIM(CentrepointSourced[[#This Row],[Presented HS]])))))</f>
        <v>2439</v>
      </c>
      <c r="U594" s="41">
        <f>IF(TRIM(CentrepointSourced[[#This Row],[Assessed HS]])="",0,IF(CentrepointSourced[[#This Row],[Assessed HS]]="&lt;5",2.5,IF(CentrepointSourced[[#This Row],[Assessed HS]]="&lt;10",5,VALUE(TRIM(CentrepointSourced[[#This Row],[Assessed HS]])))))</f>
        <v>0</v>
      </c>
      <c r="V594" s="41">
        <f>IF(TRIM(CentrepointSourced[[#This Row],[Presented CS]])="",0,IF(CentrepointSourced[[#This Row],[Presented CS]]="&lt;5",2.5,IF(CentrepointSourced[[#This Row],[Presented CS]]="&lt;10",5,VALUE(TRIM(CentrepointSourced[[#This Row],[Presented CS]])))))</f>
        <v>0</v>
      </c>
      <c r="W594" s="41">
        <f>IF(TRIM(CentrepointSourced[[#This Row],[Assessed CS]])="",0,IF(CentrepointSourced[[#This Row],[Assessed CS]]="&lt;5",2.5,IF(CentrepointSourced[[#This Row],[Assessed CS]]="&lt;10",5,VALUE(TRIM(CentrepointSourced[[#This Row],[Assessed CS]])))))</f>
        <v>0</v>
      </c>
      <c r="X594" s="106">
        <f>IF(CentrepointSourced[[#This Row],[Age]]="16-17",CentrepointSourced[[#This Row],[Presented HS DQ]],0)</f>
        <v>0</v>
      </c>
      <c r="Y594" s="106">
        <f>IF(CentrepointSourced[[#This Row],[Age]]="16-24",CentrepointSourced[[#This Row],[Presented HS DQ]],0)</f>
        <v>0</v>
      </c>
      <c r="Z594" s="106">
        <f>IF(CentrepointSourced[[#This Row],[Age]]="18-24",CentrepointSourced[[#This Row],[Presented HS DQ]],0)</f>
        <v>2439</v>
      </c>
      <c r="AA594" s="106">
        <f>IF(CentrepointSourced[[#This Row],[Age]]="16-17",CentrepointSourced[[#This Row],[Presented CS DQ]],0)</f>
        <v>0</v>
      </c>
      <c r="AB594" s="106">
        <f>IF(CentrepointSourced[[#This Row],[Age]]="16-24",CentrepointSourced[[#This Row],[Presented CS DQ]],0)</f>
        <v>0</v>
      </c>
      <c r="AC594" s="106">
        <f>IF(CentrepointSourced[[#This Row],[Age]]="18-24",CentrepointSourced[[#This Row],[Presented CS DQ]],0)</f>
        <v>0</v>
      </c>
      <c r="AD594" s="107">
        <f>IF(CentrepointSourced[[#This Row],[Age]]="16-17",CentrepointSourced[[#This Row],[Assessed HS DQ]],0)</f>
        <v>0</v>
      </c>
      <c r="AE594" s="107">
        <f>IF(CentrepointSourced[[#This Row],[Age]]="16-24",CentrepointSourced[[#This Row],[Assessed HS DQ]],0)</f>
        <v>0</v>
      </c>
      <c r="AF594" s="107">
        <f>IF(CentrepointSourced[[#This Row],[Age]]="18-24",CentrepointSourced[[#This Row],[Assessed HS DQ]],0)</f>
        <v>0</v>
      </c>
      <c r="AG594" s="107">
        <f>IF(CentrepointSourced[[#This Row],[Age]]="16-17",CentrepointSourced[[#This Row],[Assessed CS DQ]],0)</f>
        <v>0</v>
      </c>
      <c r="AH594" s="107">
        <f>IF(CentrepointSourced[[#This Row],[Age]]="16-24",CentrepointSourced[[#This Row],[Assessed CS DQ]],0)</f>
        <v>0</v>
      </c>
      <c r="AI594" s="107">
        <f>IF(CentrepointSourced[[#This Row],[Age]]="18-24",CentrepointSourced[[#This Row],[Assessed CS DQ]],0)</f>
        <v>0</v>
      </c>
    </row>
    <row r="595" spans="1:35" customFormat="1" ht="13.5" customHeight="1">
      <c r="A595" s="45" t="s">
        <v>40</v>
      </c>
      <c r="B595" s="45" t="s">
        <v>166</v>
      </c>
      <c r="C595" s="45" t="s">
        <v>165</v>
      </c>
      <c r="D595" s="45"/>
      <c r="E595" s="67">
        <v>2013</v>
      </c>
      <c r="F595" s="67" t="s">
        <v>25</v>
      </c>
      <c r="G595" s="67">
        <v>299</v>
      </c>
      <c r="H595" s="68"/>
      <c r="I595" s="67">
        <v>64</v>
      </c>
      <c r="J595" s="45"/>
      <c r="K595" s="72"/>
      <c r="L595" s="72"/>
      <c r="M595" s="67"/>
      <c r="N595" s="67"/>
      <c r="O595" s="67"/>
      <c r="P595" s="67"/>
      <c r="Q595" s="41" t="str">
        <f>IF(CentrepointSourced[[#This Row],[Country]]="Northern Ireland","Northern Ireland",IFERROR(VLOOKUP(CentrepointSourced[[#This Row],[Local Authority]],LKP_LANameDQ[],2,FALSE),CentrepointSourced[[#This Row],[Local Authority]]))</f>
        <v>Leeds</v>
      </c>
      <c r="R595" s="41" t="str">
        <f>IF(CentrepointSourced[[#This Row],[LA type]]="County","",INDEX(ConsolGeog[lad14cd],MATCH(CentrepointSourced[[#This Row],[Local Authority DQ]],ConsolGeog[la_name],0)))</f>
        <v>E08000035</v>
      </c>
      <c r="S595" s="41" t="str">
        <f>IF(OR(CentrepointSourced[[#This Row],[Country]]="Northern Ireland",CentrepointSourced[[#This Row],[Country]]="Scotland",CentrepointSourced[[#This Row],[Country]]="Wales"),"Local Authority",CentrepointSourced[[#This Row],[LA type]])</f>
        <v>Unitary</v>
      </c>
      <c r="T595" s="41">
        <f>IF(TRIM(CentrepointSourced[[#This Row],[Presented HS]])="",0,IF(CentrepointSourced[[#This Row],[Presented HS]]="&lt;5",2.5,IF(CentrepointSourced[[#This Row],[Presented HS]]="&lt;10",5,VALUE(TRIM(CentrepointSourced[[#This Row],[Presented HS]])))))</f>
        <v>299</v>
      </c>
      <c r="U595" s="41">
        <f>IF(TRIM(CentrepointSourced[[#This Row],[Assessed HS]])="",0,IF(CentrepointSourced[[#This Row],[Assessed HS]]="&lt;5",2.5,IF(CentrepointSourced[[#This Row],[Assessed HS]]="&lt;10",5,VALUE(TRIM(CentrepointSourced[[#This Row],[Assessed HS]])))))</f>
        <v>0</v>
      </c>
      <c r="V595" s="41">
        <f>IF(TRIM(CentrepointSourced[[#This Row],[Presented CS]])="",0,IF(CentrepointSourced[[#This Row],[Presented CS]]="&lt;5",2.5,IF(CentrepointSourced[[#This Row],[Presented CS]]="&lt;10",5,VALUE(TRIM(CentrepointSourced[[#This Row],[Presented CS]])))))</f>
        <v>0</v>
      </c>
      <c r="W595" s="41">
        <f>IF(TRIM(CentrepointSourced[[#This Row],[Assessed CS]])="",0,IF(CentrepointSourced[[#This Row],[Assessed CS]]="&lt;5",2.5,IF(CentrepointSourced[[#This Row],[Assessed CS]]="&lt;10",5,VALUE(TRIM(CentrepointSourced[[#This Row],[Assessed CS]])))))</f>
        <v>0</v>
      </c>
      <c r="X595" s="106">
        <f>IF(CentrepointSourced[[#This Row],[Age]]="16-17",CentrepointSourced[[#This Row],[Presented HS DQ]],0)</f>
        <v>299</v>
      </c>
      <c r="Y595" s="106">
        <f>IF(CentrepointSourced[[#This Row],[Age]]="16-24",CentrepointSourced[[#This Row],[Presented HS DQ]],0)</f>
        <v>0</v>
      </c>
      <c r="Z595" s="106">
        <f>IF(CentrepointSourced[[#This Row],[Age]]="18-24",CentrepointSourced[[#This Row],[Presented HS DQ]],0)</f>
        <v>0</v>
      </c>
      <c r="AA595" s="106">
        <f>IF(CentrepointSourced[[#This Row],[Age]]="16-17",CentrepointSourced[[#This Row],[Presented CS DQ]],0)</f>
        <v>0</v>
      </c>
      <c r="AB595" s="106">
        <f>IF(CentrepointSourced[[#This Row],[Age]]="16-24",CentrepointSourced[[#This Row],[Presented CS DQ]],0)</f>
        <v>0</v>
      </c>
      <c r="AC595" s="106">
        <f>IF(CentrepointSourced[[#This Row],[Age]]="18-24",CentrepointSourced[[#This Row],[Presented CS DQ]],0)</f>
        <v>0</v>
      </c>
      <c r="AD595" s="107">
        <f>IF(CentrepointSourced[[#This Row],[Age]]="16-17",CentrepointSourced[[#This Row],[Assessed HS DQ]],0)</f>
        <v>0</v>
      </c>
      <c r="AE595" s="107">
        <f>IF(CentrepointSourced[[#This Row],[Age]]="16-24",CentrepointSourced[[#This Row],[Assessed HS DQ]],0)</f>
        <v>0</v>
      </c>
      <c r="AF595" s="107">
        <f>IF(CentrepointSourced[[#This Row],[Age]]="18-24",CentrepointSourced[[#This Row],[Assessed HS DQ]],0)</f>
        <v>0</v>
      </c>
      <c r="AG595" s="107">
        <f>IF(CentrepointSourced[[#This Row],[Age]]="16-17",CentrepointSourced[[#This Row],[Assessed CS DQ]],0)</f>
        <v>0</v>
      </c>
      <c r="AH595" s="107">
        <f>IF(CentrepointSourced[[#This Row],[Age]]="16-24",CentrepointSourced[[#This Row],[Assessed CS DQ]],0)</f>
        <v>0</v>
      </c>
      <c r="AI595" s="107">
        <f>IF(CentrepointSourced[[#This Row],[Age]]="18-24",CentrepointSourced[[#This Row],[Assessed CS DQ]],0)</f>
        <v>0</v>
      </c>
    </row>
    <row r="596" spans="1:35" customFormat="1" ht="13.5" customHeight="1">
      <c r="A596" s="45" t="s">
        <v>40</v>
      </c>
      <c r="B596" s="45" t="s">
        <v>166</v>
      </c>
      <c r="C596" s="45" t="s">
        <v>165</v>
      </c>
      <c r="D596" s="45"/>
      <c r="E596" s="67">
        <v>2013</v>
      </c>
      <c r="F596" s="67" t="s">
        <v>26</v>
      </c>
      <c r="G596" s="67">
        <v>1936</v>
      </c>
      <c r="H596" s="68"/>
      <c r="I596" s="67">
        <v>85</v>
      </c>
      <c r="J596" s="45"/>
      <c r="K596" s="72"/>
      <c r="L596" s="72"/>
      <c r="M596" s="67"/>
      <c r="N596" s="67"/>
      <c r="O596" s="67"/>
      <c r="P596" s="67"/>
      <c r="Q596" s="41" t="str">
        <f>IF(CentrepointSourced[[#This Row],[Country]]="Northern Ireland","Northern Ireland",IFERROR(VLOOKUP(CentrepointSourced[[#This Row],[Local Authority]],LKP_LANameDQ[],2,FALSE),CentrepointSourced[[#This Row],[Local Authority]]))</f>
        <v>Leeds</v>
      </c>
      <c r="R596" s="41" t="str">
        <f>IF(CentrepointSourced[[#This Row],[LA type]]="County","",INDEX(ConsolGeog[lad14cd],MATCH(CentrepointSourced[[#This Row],[Local Authority DQ]],ConsolGeog[la_name],0)))</f>
        <v>E08000035</v>
      </c>
      <c r="S596" s="41" t="str">
        <f>IF(OR(CentrepointSourced[[#This Row],[Country]]="Northern Ireland",CentrepointSourced[[#This Row],[Country]]="Scotland",CentrepointSourced[[#This Row],[Country]]="Wales"),"Local Authority",CentrepointSourced[[#This Row],[LA type]])</f>
        <v>Unitary</v>
      </c>
      <c r="T596" s="41">
        <f>IF(TRIM(CentrepointSourced[[#This Row],[Presented HS]])="",0,IF(CentrepointSourced[[#This Row],[Presented HS]]="&lt;5",2.5,IF(CentrepointSourced[[#This Row],[Presented HS]]="&lt;10",5,VALUE(TRIM(CentrepointSourced[[#This Row],[Presented HS]])))))</f>
        <v>1936</v>
      </c>
      <c r="U596" s="41">
        <f>IF(TRIM(CentrepointSourced[[#This Row],[Assessed HS]])="",0,IF(CentrepointSourced[[#This Row],[Assessed HS]]="&lt;5",2.5,IF(CentrepointSourced[[#This Row],[Assessed HS]]="&lt;10",5,VALUE(TRIM(CentrepointSourced[[#This Row],[Assessed HS]])))))</f>
        <v>0</v>
      </c>
      <c r="V596" s="41">
        <f>IF(TRIM(CentrepointSourced[[#This Row],[Presented CS]])="",0,IF(CentrepointSourced[[#This Row],[Presented CS]]="&lt;5",2.5,IF(CentrepointSourced[[#This Row],[Presented CS]]="&lt;10",5,VALUE(TRIM(CentrepointSourced[[#This Row],[Presented CS]])))))</f>
        <v>0</v>
      </c>
      <c r="W596" s="41">
        <f>IF(TRIM(CentrepointSourced[[#This Row],[Assessed CS]])="",0,IF(CentrepointSourced[[#This Row],[Assessed CS]]="&lt;5",2.5,IF(CentrepointSourced[[#This Row],[Assessed CS]]="&lt;10",5,VALUE(TRIM(CentrepointSourced[[#This Row],[Assessed CS]])))))</f>
        <v>0</v>
      </c>
      <c r="X596" s="106">
        <f>IF(CentrepointSourced[[#This Row],[Age]]="16-17",CentrepointSourced[[#This Row],[Presented HS DQ]],0)</f>
        <v>0</v>
      </c>
      <c r="Y596" s="106">
        <f>IF(CentrepointSourced[[#This Row],[Age]]="16-24",CentrepointSourced[[#This Row],[Presented HS DQ]],0)</f>
        <v>0</v>
      </c>
      <c r="Z596" s="106">
        <f>IF(CentrepointSourced[[#This Row],[Age]]="18-24",CentrepointSourced[[#This Row],[Presented HS DQ]],0)</f>
        <v>1936</v>
      </c>
      <c r="AA596" s="106">
        <f>IF(CentrepointSourced[[#This Row],[Age]]="16-17",CentrepointSourced[[#This Row],[Presented CS DQ]],0)</f>
        <v>0</v>
      </c>
      <c r="AB596" s="106">
        <f>IF(CentrepointSourced[[#This Row],[Age]]="16-24",CentrepointSourced[[#This Row],[Presented CS DQ]],0)</f>
        <v>0</v>
      </c>
      <c r="AC596" s="106">
        <f>IF(CentrepointSourced[[#This Row],[Age]]="18-24",CentrepointSourced[[#This Row],[Presented CS DQ]],0)</f>
        <v>0</v>
      </c>
      <c r="AD596" s="107">
        <f>IF(CentrepointSourced[[#This Row],[Age]]="16-17",CentrepointSourced[[#This Row],[Assessed HS DQ]],0)</f>
        <v>0</v>
      </c>
      <c r="AE596" s="107">
        <f>IF(CentrepointSourced[[#This Row],[Age]]="16-24",CentrepointSourced[[#This Row],[Assessed HS DQ]],0)</f>
        <v>0</v>
      </c>
      <c r="AF596" s="107">
        <f>IF(CentrepointSourced[[#This Row],[Age]]="18-24",CentrepointSourced[[#This Row],[Assessed HS DQ]],0)</f>
        <v>0</v>
      </c>
      <c r="AG596" s="107">
        <f>IF(CentrepointSourced[[#This Row],[Age]]="16-17",CentrepointSourced[[#This Row],[Assessed CS DQ]],0)</f>
        <v>0</v>
      </c>
      <c r="AH596" s="107">
        <f>IF(CentrepointSourced[[#This Row],[Age]]="16-24",CentrepointSourced[[#This Row],[Assessed CS DQ]],0)</f>
        <v>0</v>
      </c>
      <c r="AI596" s="107">
        <f>IF(CentrepointSourced[[#This Row],[Age]]="18-24",CentrepointSourced[[#This Row],[Assessed CS DQ]],0)</f>
        <v>0</v>
      </c>
    </row>
    <row r="597" spans="1:35" customFormat="1" ht="13.5" customHeight="1">
      <c r="A597" s="45" t="s">
        <v>40</v>
      </c>
      <c r="B597" s="45" t="s">
        <v>166</v>
      </c>
      <c r="C597" s="45" t="s">
        <v>165</v>
      </c>
      <c r="D597" s="45"/>
      <c r="E597" s="67">
        <v>2014</v>
      </c>
      <c r="F597" s="67" t="s">
        <v>25</v>
      </c>
      <c r="G597" s="67">
        <v>302</v>
      </c>
      <c r="H597" s="68"/>
      <c r="I597" s="67">
        <v>30</v>
      </c>
      <c r="J597" s="45"/>
      <c r="K597" s="72"/>
      <c r="L597" s="72"/>
      <c r="M597" s="67"/>
      <c r="N597" s="67"/>
      <c r="O597" s="67"/>
      <c r="P597" s="67"/>
      <c r="Q597" s="41" t="str">
        <f>IF(CentrepointSourced[[#This Row],[Country]]="Northern Ireland","Northern Ireland",IFERROR(VLOOKUP(CentrepointSourced[[#This Row],[Local Authority]],LKP_LANameDQ[],2,FALSE),CentrepointSourced[[#This Row],[Local Authority]]))</f>
        <v>Leeds</v>
      </c>
      <c r="R597" s="41" t="str">
        <f>IF(CentrepointSourced[[#This Row],[LA type]]="County","",INDEX(ConsolGeog[lad14cd],MATCH(CentrepointSourced[[#This Row],[Local Authority DQ]],ConsolGeog[la_name],0)))</f>
        <v>E08000035</v>
      </c>
      <c r="S597" s="41" t="str">
        <f>IF(OR(CentrepointSourced[[#This Row],[Country]]="Northern Ireland",CentrepointSourced[[#This Row],[Country]]="Scotland",CentrepointSourced[[#This Row],[Country]]="Wales"),"Local Authority",CentrepointSourced[[#This Row],[LA type]])</f>
        <v>Unitary</v>
      </c>
      <c r="T597" s="41">
        <f>IF(TRIM(CentrepointSourced[[#This Row],[Presented HS]])="",0,IF(CentrepointSourced[[#This Row],[Presented HS]]="&lt;5",2.5,IF(CentrepointSourced[[#This Row],[Presented HS]]="&lt;10",5,VALUE(TRIM(CentrepointSourced[[#This Row],[Presented HS]])))))</f>
        <v>302</v>
      </c>
      <c r="U597" s="41">
        <f>IF(TRIM(CentrepointSourced[[#This Row],[Assessed HS]])="",0,IF(CentrepointSourced[[#This Row],[Assessed HS]]="&lt;5",2.5,IF(CentrepointSourced[[#This Row],[Assessed HS]]="&lt;10",5,VALUE(TRIM(CentrepointSourced[[#This Row],[Assessed HS]])))))</f>
        <v>0</v>
      </c>
      <c r="V597" s="41">
        <f>IF(TRIM(CentrepointSourced[[#This Row],[Presented CS]])="",0,IF(CentrepointSourced[[#This Row],[Presented CS]]="&lt;5",2.5,IF(CentrepointSourced[[#This Row],[Presented CS]]="&lt;10",5,VALUE(TRIM(CentrepointSourced[[#This Row],[Presented CS]])))))</f>
        <v>0</v>
      </c>
      <c r="W597" s="41">
        <f>IF(TRIM(CentrepointSourced[[#This Row],[Assessed CS]])="",0,IF(CentrepointSourced[[#This Row],[Assessed CS]]="&lt;5",2.5,IF(CentrepointSourced[[#This Row],[Assessed CS]]="&lt;10",5,VALUE(TRIM(CentrepointSourced[[#This Row],[Assessed CS]])))))</f>
        <v>0</v>
      </c>
      <c r="X597" s="106">
        <f>IF(CentrepointSourced[[#This Row],[Age]]="16-17",CentrepointSourced[[#This Row],[Presented HS DQ]],0)</f>
        <v>302</v>
      </c>
      <c r="Y597" s="106">
        <f>IF(CentrepointSourced[[#This Row],[Age]]="16-24",CentrepointSourced[[#This Row],[Presented HS DQ]],0)</f>
        <v>0</v>
      </c>
      <c r="Z597" s="106">
        <f>IF(CentrepointSourced[[#This Row],[Age]]="18-24",CentrepointSourced[[#This Row],[Presented HS DQ]],0)</f>
        <v>0</v>
      </c>
      <c r="AA597" s="106">
        <f>IF(CentrepointSourced[[#This Row],[Age]]="16-17",CentrepointSourced[[#This Row],[Presented CS DQ]],0)</f>
        <v>0</v>
      </c>
      <c r="AB597" s="106">
        <f>IF(CentrepointSourced[[#This Row],[Age]]="16-24",CentrepointSourced[[#This Row],[Presented CS DQ]],0)</f>
        <v>0</v>
      </c>
      <c r="AC597" s="106">
        <f>IF(CentrepointSourced[[#This Row],[Age]]="18-24",CentrepointSourced[[#This Row],[Presented CS DQ]],0)</f>
        <v>0</v>
      </c>
      <c r="AD597" s="107">
        <f>IF(CentrepointSourced[[#This Row],[Age]]="16-17",CentrepointSourced[[#This Row],[Assessed HS DQ]],0)</f>
        <v>0</v>
      </c>
      <c r="AE597" s="107">
        <f>IF(CentrepointSourced[[#This Row],[Age]]="16-24",CentrepointSourced[[#This Row],[Assessed HS DQ]],0)</f>
        <v>0</v>
      </c>
      <c r="AF597" s="107">
        <f>IF(CentrepointSourced[[#This Row],[Age]]="18-24",CentrepointSourced[[#This Row],[Assessed HS DQ]],0)</f>
        <v>0</v>
      </c>
      <c r="AG597" s="107">
        <f>IF(CentrepointSourced[[#This Row],[Age]]="16-17",CentrepointSourced[[#This Row],[Assessed CS DQ]],0)</f>
        <v>0</v>
      </c>
      <c r="AH597" s="107">
        <f>IF(CentrepointSourced[[#This Row],[Age]]="16-24",CentrepointSourced[[#This Row],[Assessed CS DQ]],0)</f>
        <v>0</v>
      </c>
      <c r="AI597" s="107">
        <f>IF(CentrepointSourced[[#This Row],[Age]]="18-24",CentrepointSourced[[#This Row],[Assessed CS DQ]],0)</f>
        <v>0</v>
      </c>
    </row>
    <row r="598" spans="1:35" customFormat="1" ht="13.5" customHeight="1">
      <c r="A598" s="45" t="s">
        <v>40</v>
      </c>
      <c r="B598" s="45" t="s">
        <v>166</v>
      </c>
      <c r="C598" s="45" t="s">
        <v>165</v>
      </c>
      <c r="D598" s="45"/>
      <c r="E598" s="67">
        <v>2014</v>
      </c>
      <c r="F598" s="67" t="s">
        <v>26</v>
      </c>
      <c r="G598" s="67">
        <v>2037</v>
      </c>
      <c r="H598" s="68"/>
      <c r="I598" s="67">
        <v>66</v>
      </c>
      <c r="J598" s="45"/>
      <c r="K598" s="72"/>
      <c r="L598" s="72"/>
      <c r="M598" s="67"/>
      <c r="N598" s="67"/>
      <c r="O598" s="67"/>
      <c r="P598" s="67"/>
      <c r="Q598" s="41" t="str">
        <f>IF(CentrepointSourced[[#This Row],[Country]]="Northern Ireland","Northern Ireland",IFERROR(VLOOKUP(CentrepointSourced[[#This Row],[Local Authority]],LKP_LANameDQ[],2,FALSE),CentrepointSourced[[#This Row],[Local Authority]]))</f>
        <v>Leeds</v>
      </c>
      <c r="R598" s="41" t="str">
        <f>IF(CentrepointSourced[[#This Row],[LA type]]="County","",INDEX(ConsolGeog[lad14cd],MATCH(CentrepointSourced[[#This Row],[Local Authority DQ]],ConsolGeog[la_name],0)))</f>
        <v>E08000035</v>
      </c>
      <c r="S598" s="41" t="str">
        <f>IF(OR(CentrepointSourced[[#This Row],[Country]]="Northern Ireland",CentrepointSourced[[#This Row],[Country]]="Scotland",CentrepointSourced[[#This Row],[Country]]="Wales"),"Local Authority",CentrepointSourced[[#This Row],[LA type]])</f>
        <v>Unitary</v>
      </c>
      <c r="T598" s="41">
        <f>IF(TRIM(CentrepointSourced[[#This Row],[Presented HS]])="",0,IF(CentrepointSourced[[#This Row],[Presented HS]]="&lt;5",2.5,IF(CentrepointSourced[[#This Row],[Presented HS]]="&lt;10",5,VALUE(TRIM(CentrepointSourced[[#This Row],[Presented HS]])))))</f>
        <v>2037</v>
      </c>
      <c r="U598" s="41">
        <f>IF(TRIM(CentrepointSourced[[#This Row],[Assessed HS]])="",0,IF(CentrepointSourced[[#This Row],[Assessed HS]]="&lt;5",2.5,IF(CentrepointSourced[[#This Row],[Assessed HS]]="&lt;10",5,VALUE(TRIM(CentrepointSourced[[#This Row],[Assessed HS]])))))</f>
        <v>0</v>
      </c>
      <c r="V598" s="41">
        <f>IF(TRIM(CentrepointSourced[[#This Row],[Presented CS]])="",0,IF(CentrepointSourced[[#This Row],[Presented CS]]="&lt;5",2.5,IF(CentrepointSourced[[#This Row],[Presented CS]]="&lt;10",5,VALUE(TRIM(CentrepointSourced[[#This Row],[Presented CS]])))))</f>
        <v>0</v>
      </c>
      <c r="W598" s="41">
        <f>IF(TRIM(CentrepointSourced[[#This Row],[Assessed CS]])="",0,IF(CentrepointSourced[[#This Row],[Assessed CS]]="&lt;5",2.5,IF(CentrepointSourced[[#This Row],[Assessed CS]]="&lt;10",5,VALUE(TRIM(CentrepointSourced[[#This Row],[Assessed CS]])))))</f>
        <v>0</v>
      </c>
      <c r="X598" s="106">
        <f>IF(CentrepointSourced[[#This Row],[Age]]="16-17",CentrepointSourced[[#This Row],[Presented HS DQ]],0)</f>
        <v>0</v>
      </c>
      <c r="Y598" s="106">
        <f>IF(CentrepointSourced[[#This Row],[Age]]="16-24",CentrepointSourced[[#This Row],[Presented HS DQ]],0)</f>
        <v>0</v>
      </c>
      <c r="Z598" s="106">
        <f>IF(CentrepointSourced[[#This Row],[Age]]="18-24",CentrepointSourced[[#This Row],[Presented HS DQ]],0)</f>
        <v>2037</v>
      </c>
      <c r="AA598" s="106">
        <f>IF(CentrepointSourced[[#This Row],[Age]]="16-17",CentrepointSourced[[#This Row],[Presented CS DQ]],0)</f>
        <v>0</v>
      </c>
      <c r="AB598" s="106">
        <f>IF(CentrepointSourced[[#This Row],[Age]]="16-24",CentrepointSourced[[#This Row],[Presented CS DQ]],0)</f>
        <v>0</v>
      </c>
      <c r="AC598" s="106">
        <f>IF(CentrepointSourced[[#This Row],[Age]]="18-24",CentrepointSourced[[#This Row],[Presented CS DQ]],0)</f>
        <v>0</v>
      </c>
      <c r="AD598" s="107">
        <f>IF(CentrepointSourced[[#This Row],[Age]]="16-17",CentrepointSourced[[#This Row],[Assessed HS DQ]],0)</f>
        <v>0</v>
      </c>
      <c r="AE598" s="107">
        <f>IF(CentrepointSourced[[#This Row],[Age]]="16-24",CentrepointSourced[[#This Row],[Assessed HS DQ]],0)</f>
        <v>0</v>
      </c>
      <c r="AF598" s="107">
        <f>IF(CentrepointSourced[[#This Row],[Age]]="18-24",CentrepointSourced[[#This Row],[Assessed HS DQ]],0)</f>
        <v>0</v>
      </c>
      <c r="AG598" s="107">
        <f>IF(CentrepointSourced[[#This Row],[Age]]="16-17",CentrepointSourced[[#This Row],[Assessed CS DQ]],0)</f>
        <v>0</v>
      </c>
      <c r="AH598" s="107">
        <f>IF(CentrepointSourced[[#This Row],[Age]]="16-24",CentrepointSourced[[#This Row],[Assessed CS DQ]],0)</f>
        <v>0</v>
      </c>
      <c r="AI598" s="107">
        <f>IF(CentrepointSourced[[#This Row],[Age]]="18-24",CentrepointSourced[[#This Row],[Assessed CS DQ]],0)</f>
        <v>0</v>
      </c>
    </row>
    <row r="599" spans="1:35" customFormat="1" ht="13.5" customHeight="1">
      <c r="A599" s="45" t="s">
        <v>40</v>
      </c>
      <c r="B599" s="45" t="s">
        <v>297</v>
      </c>
      <c r="C599" s="45" t="s">
        <v>165</v>
      </c>
      <c r="D599" s="45" t="s">
        <v>34</v>
      </c>
      <c r="E599" s="67">
        <v>2013</v>
      </c>
      <c r="F599" s="67" t="s">
        <v>25</v>
      </c>
      <c r="G599" s="67">
        <v>45</v>
      </c>
      <c r="H599" s="68">
        <v>13</v>
      </c>
      <c r="I599" s="67">
        <v>0</v>
      </c>
      <c r="J599" s="45"/>
      <c r="K599" s="67"/>
      <c r="L599" s="67"/>
      <c r="M599" s="67"/>
      <c r="N599" s="67"/>
      <c r="O599" s="67"/>
      <c r="P599" s="67"/>
      <c r="Q599" s="41" t="str">
        <f>IF(CentrepointSourced[[#This Row],[Country]]="Northern Ireland","Northern Ireland",IFERROR(VLOOKUP(CentrepointSourced[[#This Row],[Local Authority]],LKP_LANameDQ[],2,FALSE),CentrepointSourced[[#This Row],[Local Authority]]))</f>
        <v>Leicester</v>
      </c>
      <c r="R599" s="41" t="str">
        <f>IF(CentrepointSourced[[#This Row],[LA type]]="County","",INDEX(ConsolGeog[lad14cd],MATCH(CentrepointSourced[[#This Row],[Local Authority DQ]],ConsolGeog[la_name],0)))</f>
        <v>E06000016</v>
      </c>
      <c r="S599" s="41" t="str">
        <f>IF(OR(CentrepointSourced[[#This Row],[Country]]="Northern Ireland",CentrepointSourced[[#This Row],[Country]]="Scotland",CentrepointSourced[[#This Row],[Country]]="Wales"),"Local Authority",CentrepointSourced[[#This Row],[LA type]])</f>
        <v>Unitary</v>
      </c>
      <c r="T599" s="41">
        <f>IF(TRIM(CentrepointSourced[[#This Row],[Presented HS]])="",0,IF(CentrepointSourced[[#This Row],[Presented HS]]="&lt;5",2.5,IF(CentrepointSourced[[#This Row],[Presented HS]]="&lt;10",5,VALUE(TRIM(CentrepointSourced[[#This Row],[Presented HS]])))))</f>
        <v>45</v>
      </c>
      <c r="U599" s="41">
        <f>IF(TRIM(CentrepointSourced[[#This Row],[Assessed HS]])="",0,IF(CentrepointSourced[[#This Row],[Assessed HS]]="&lt;5",2.5,IF(CentrepointSourced[[#This Row],[Assessed HS]]="&lt;10",5,VALUE(TRIM(CentrepointSourced[[#This Row],[Assessed HS]])))))</f>
        <v>13</v>
      </c>
      <c r="V599" s="41">
        <f>IF(TRIM(CentrepointSourced[[#This Row],[Presented CS]])="",0,IF(CentrepointSourced[[#This Row],[Presented CS]]="&lt;5",2.5,IF(CentrepointSourced[[#This Row],[Presented CS]]="&lt;10",5,VALUE(TRIM(CentrepointSourced[[#This Row],[Presented CS]])))))</f>
        <v>0</v>
      </c>
      <c r="W599" s="41">
        <f>IF(TRIM(CentrepointSourced[[#This Row],[Assessed CS]])="",0,IF(CentrepointSourced[[#This Row],[Assessed CS]]="&lt;5",2.5,IF(CentrepointSourced[[#This Row],[Assessed CS]]="&lt;10",5,VALUE(TRIM(CentrepointSourced[[#This Row],[Assessed CS]])))))</f>
        <v>0</v>
      </c>
      <c r="X599" s="106">
        <f>IF(CentrepointSourced[[#This Row],[Age]]="16-17",CentrepointSourced[[#This Row],[Presented HS DQ]],0)</f>
        <v>45</v>
      </c>
      <c r="Y599" s="106">
        <f>IF(CentrepointSourced[[#This Row],[Age]]="16-24",CentrepointSourced[[#This Row],[Presented HS DQ]],0)</f>
        <v>0</v>
      </c>
      <c r="Z599" s="106">
        <f>IF(CentrepointSourced[[#This Row],[Age]]="18-24",CentrepointSourced[[#This Row],[Presented HS DQ]],0)</f>
        <v>0</v>
      </c>
      <c r="AA599" s="106">
        <f>IF(CentrepointSourced[[#This Row],[Age]]="16-17",CentrepointSourced[[#This Row],[Presented CS DQ]],0)</f>
        <v>0</v>
      </c>
      <c r="AB599" s="106">
        <f>IF(CentrepointSourced[[#This Row],[Age]]="16-24",CentrepointSourced[[#This Row],[Presented CS DQ]],0)</f>
        <v>0</v>
      </c>
      <c r="AC599" s="106">
        <f>IF(CentrepointSourced[[#This Row],[Age]]="18-24",CentrepointSourced[[#This Row],[Presented CS DQ]],0)</f>
        <v>0</v>
      </c>
      <c r="AD599" s="107">
        <f>IF(CentrepointSourced[[#This Row],[Age]]="16-17",CentrepointSourced[[#This Row],[Assessed HS DQ]],0)</f>
        <v>13</v>
      </c>
      <c r="AE599" s="107">
        <f>IF(CentrepointSourced[[#This Row],[Age]]="16-24",CentrepointSourced[[#This Row],[Assessed HS DQ]],0)</f>
        <v>0</v>
      </c>
      <c r="AF599" s="107">
        <f>IF(CentrepointSourced[[#This Row],[Age]]="18-24",CentrepointSourced[[#This Row],[Assessed HS DQ]],0)</f>
        <v>0</v>
      </c>
      <c r="AG599" s="107">
        <f>IF(CentrepointSourced[[#This Row],[Age]]="16-17",CentrepointSourced[[#This Row],[Assessed CS DQ]],0)</f>
        <v>0</v>
      </c>
      <c r="AH599" s="107">
        <f>IF(CentrepointSourced[[#This Row],[Age]]="16-24",CentrepointSourced[[#This Row],[Assessed CS DQ]],0)</f>
        <v>0</v>
      </c>
      <c r="AI599" s="107">
        <f>IF(CentrepointSourced[[#This Row],[Age]]="18-24",CentrepointSourced[[#This Row],[Assessed CS DQ]],0)</f>
        <v>0</v>
      </c>
    </row>
    <row r="600" spans="1:35" customFormat="1" ht="13.5" customHeight="1">
      <c r="A600" s="45" t="s">
        <v>40</v>
      </c>
      <c r="B600" s="45" t="s">
        <v>297</v>
      </c>
      <c r="C600" s="45" t="s">
        <v>165</v>
      </c>
      <c r="D600" s="45" t="s">
        <v>34</v>
      </c>
      <c r="E600" s="67">
        <v>2013</v>
      </c>
      <c r="F600" s="67" t="s">
        <v>26</v>
      </c>
      <c r="G600" s="67">
        <v>441</v>
      </c>
      <c r="H600" s="68">
        <v>139</v>
      </c>
      <c r="I600" s="67">
        <v>20</v>
      </c>
      <c r="J600" s="45"/>
      <c r="K600" s="67"/>
      <c r="L600" s="67"/>
      <c r="M600" s="67"/>
      <c r="N600" s="67"/>
      <c r="O600" s="67"/>
      <c r="P600" s="67"/>
      <c r="Q600" s="41" t="str">
        <f>IF(CentrepointSourced[[#This Row],[Country]]="Northern Ireland","Northern Ireland",IFERROR(VLOOKUP(CentrepointSourced[[#This Row],[Local Authority]],LKP_LANameDQ[],2,FALSE),CentrepointSourced[[#This Row],[Local Authority]]))</f>
        <v>Leicester</v>
      </c>
      <c r="R600" s="41" t="str">
        <f>IF(CentrepointSourced[[#This Row],[LA type]]="County","",INDEX(ConsolGeog[lad14cd],MATCH(CentrepointSourced[[#This Row],[Local Authority DQ]],ConsolGeog[la_name],0)))</f>
        <v>E06000016</v>
      </c>
      <c r="S600" s="41" t="str">
        <f>IF(OR(CentrepointSourced[[#This Row],[Country]]="Northern Ireland",CentrepointSourced[[#This Row],[Country]]="Scotland",CentrepointSourced[[#This Row],[Country]]="Wales"),"Local Authority",CentrepointSourced[[#This Row],[LA type]])</f>
        <v>Unitary</v>
      </c>
      <c r="T600" s="41">
        <f>IF(TRIM(CentrepointSourced[[#This Row],[Presented HS]])="",0,IF(CentrepointSourced[[#This Row],[Presented HS]]="&lt;5",2.5,IF(CentrepointSourced[[#This Row],[Presented HS]]="&lt;10",5,VALUE(TRIM(CentrepointSourced[[#This Row],[Presented HS]])))))</f>
        <v>441</v>
      </c>
      <c r="U600" s="41">
        <f>IF(TRIM(CentrepointSourced[[#This Row],[Assessed HS]])="",0,IF(CentrepointSourced[[#This Row],[Assessed HS]]="&lt;5",2.5,IF(CentrepointSourced[[#This Row],[Assessed HS]]="&lt;10",5,VALUE(TRIM(CentrepointSourced[[#This Row],[Assessed HS]])))))</f>
        <v>139</v>
      </c>
      <c r="V600" s="41">
        <f>IF(TRIM(CentrepointSourced[[#This Row],[Presented CS]])="",0,IF(CentrepointSourced[[#This Row],[Presented CS]]="&lt;5",2.5,IF(CentrepointSourced[[#This Row],[Presented CS]]="&lt;10",5,VALUE(TRIM(CentrepointSourced[[#This Row],[Presented CS]])))))</f>
        <v>0</v>
      </c>
      <c r="W600" s="41">
        <f>IF(TRIM(CentrepointSourced[[#This Row],[Assessed CS]])="",0,IF(CentrepointSourced[[#This Row],[Assessed CS]]="&lt;5",2.5,IF(CentrepointSourced[[#This Row],[Assessed CS]]="&lt;10",5,VALUE(TRIM(CentrepointSourced[[#This Row],[Assessed CS]])))))</f>
        <v>0</v>
      </c>
      <c r="X600" s="106">
        <f>IF(CentrepointSourced[[#This Row],[Age]]="16-17",CentrepointSourced[[#This Row],[Presented HS DQ]],0)</f>
        <v>0</v>
      </c>
      <c r="Y600" s="106">
        <f>IF(CentrepointSourced[[#This Row],[Age]]="16-24",CentrepointSourced[[#This Row],[Presented HS DQ]],0)</f>
        <v>0</v>
      </c>
      <c r="Z600" s="106">
        <f>IF(CentrepointSourced[[#This Row],[Age]]="18-24",CentrepointSourced[[#This Row],[Presented HS DQ]],0)</f>
        <v>441</v>
      </c>
      <c r="AA600" s="106">
        <f>IF(CentrepointSourced[[#This Row],[Age]]="16-17",CentrepointSourced[[#This Row],[Presented CS DQ]],0)</f>
        <v>0</v>
      </c>
      <c r="AB600" s="106">
        <f>IF(CentrepointSourced[[#This Row],[Age]]="16-24",CentrepointSourced[[#This Row],[Presented CS DQ]],0)</f>
        <v>0</v>
      </c>
      <c r="AC600" s="106">
        <f>IF(CentrepointSourced[[#This Row],[Age]]="18-24",CentrepointSourced[[#This Row],[Presented CS DQ]],0)</f>
        <v>0</v>
      </c>
      <c r="AD600" s="107">
        <f>IF(CentrepointSourced[[#This Row],[Age]]="16-17",CentrepointSourced[[#This Row],[Assessed HS DQ]],0)</f>
        <v>0</v>
      </c>
      <c r="AE600" s="107">
        <f>IF(CentrepointSourced[[#This Row],[Age]]="16-24",CentrepointSourced[[#This Row],[Assessed HS DQ]],0)</f>
        <v>0</v>
      </c>
      <c r="AF600" s="107">
        <f>IF(CentrepointSourced[[#This Row],[Age]]="18-24",CentrepointSourced[[#This Row],[Assessed HS DQ]],0)</f>
        <v>139</v>
      </c>
      <c r="AG600" s="107">
        <f>IF(CentrepointSourced[[#This Row],[Age]]="16-17",CentrepointSourced[[#This Row],[Assessed CS DQ]],0)</f>
        <v>0</v>
      </c>
      <c r="AH600" s="107">
        <f>IF(CentrepointSourced[[#This Row],[Age]]="16-24",CentrepointSourced[[#This Row],[Assessed CS DQ]],0)</f>
        <v>0</v>
      </c>
      <c r="AI600" s="107">
        <f>IF(CentrepointSourced[[#This Row],[Age]]="18-24",CentrepointSourced[[#This Row],[Assessed CS DQ]],0)</f>
        <v>0</v>
      </c>
    </row>
    <row r="601" spans="1:35" customFormat="1" ht="13.5" customHeight="1">
      <c r="A601" s="45" t="s">
        <v>40</v>
      </c>
      <c r="B601" s="45" t="s">
        <v>297</v>
      </c>
      <c r="C601" s="45" t="s">
        <v>165</v>
      </c>
      <c r="D601" s="45" t="s">
        <v>34</v>
      </c>
      <c r="E601" s="67">
        <v>2014</v>
      </c>
      <c r="F601" s="67" t="s">
        <v>25</v>
      </c>
      <c r="G601" s="67">
        <v>25</v>
      </c>
      <c r="H601" s="68">
        <v>10</v>
      </c>
      <c r="I601" s="67">
        <v>0</v>
      </c>
      <c r="J601" s="45"/>
      <c r="K601" s="67"/>
      <c r="L601" s="67"/>
      <c r="M601" s="67"/>
      <c r="N601" s="67"/>
      <c r="O601" s="67"/>
      <c r="P601" s="67"/>
      <c r="Q601" s="41" t="str">
        <f>IF(CentrepointSourced[[#This Row],[Country]]="Northern Ireland","Northern Ireland",IFERROR(VLOOKUP(CentrepointSourced[[#This Row],[Local Authority]],LKP_LANameDQ[],2,FALSE),CentrepointSourced[[#This Row],[Local Authority]]))</f>
        <v>Leicester</v>
      </c>
      <c r="R601" s="41" t="str">
        <f>IF(CentrepointSourced[[#This Row],[LA type]]="County","",INDEX(ConsolGeog[lad14cd],MATCH(CentrepointSourced[[#This Row],[Local Authority DQ]],ConsolGeog[la_name],0)))</f>
        <v>E06000016</v>
      </c>
      <c r="S601" s="41" t="str">
        <f>IF(OR(CentrepointSourced[[#This Row],[Country]]="Northern Ireland",CentrepointSourced[[#This Row],[Country]]="Scotland",CentrepointSourced[[#This Row],[Country]]="Wales"),"Local Authority",CentrepointSourced[[#This Row],[LA type]])</f>
        <v>Unitary</v>
      </c>
      <c r="T601" s="41">
        <f>IF(TRIM(CentrepointSourced[[#This Row],[Presented HS]])="",0,IF(CentrepointSourced[[#This Row],[Presented HS]]="&lt;5",2.5,IF(CentrepointSourced[[#This Row],[Presented HS]]="&lt;10",5,VALUE(TRIM(CentrepointSourced[[#This Row],[Presented HS]])))))</f>
        <v>25</v>
      </c>
      <c r="U601" s="41">
        <f>IF(TRIM(CentrepointSourced[[#This Row],[Assessed HS]])="",0,IF(CentrepointSourced[[#This Row],[Assessed HS]]="&lt;5",2.5,IF(CentrepointSourced[[#This Row],[Assessed HS]]="&lt;10",5,VALUE(TRIM(CentrepointSourced[[#This Row],[Assessed HS]])))))</f>
        <v>10</v>
      </c>
      <c r="V601" s="41">
        <f>IF(TRIM(CentrepointSourced[[#This Row],[Presented CS]])="",0,IF(CentrepointSourced[[#This Row],[Presented CS]]="&lt;5",2.5,IF(CentrepointSourced[[#This Row],[Presented CS]]="&lt;10",5,VALUE(TRIM(CentrepointSourced[[#This Row],[Presented CS]])))))</f>
        <v>0</v>
      </c>
      <c r="W601" s="41">
        <f>IF(TRIM(CentrepointSourced[[#This Row],[Assessed CS]])="",0,IF(CentrepointSourced[[#This Row],[Assessed CS]]="&lt;5",2.5,IF(CentrepointSourced[[#This Row],[Assessed CS]]="&lt;10",5,VALUE(TRIM(CentrepointSourced[[#This Row],[Assessed CS]])))))</f>
        <v>0</v>
      </c>
      <c r="X601" s="106">
        <f>IF(CentrepointSourced[[#This Row],[Age]]="16-17",CentrepointSourced[[#This Row],[Presented HS DQ]],0)</f>
        <v>25</v>
      </c>
      <c r="Y601" s="106">
        <f>IF(CentrepointSourced[[#This Row],[Age]]="16-24",CentrepointSourced[[#This Row],[Presented HS DQ]],0)</f>
        <v>0</v>
      </c>
      <c r="Z601" s="106">
        <f>IF(CentrepointSourced[[#This Row],[Age]]="18-24",CentrepointSourced[[#This Row],[Presented HS DQ]],0)</f>
        <v>0</v>
      </c>
      <c r="AA601" s="106">
        <f>IF(CentrepointSourced[[#This Row],[Age]]="16-17",CentrepointSourced[[#This Row],[Presented CS DQ]],0)</f>
        <v>0</v>
      </c>
      <c r="AB601" s="106">
        <f>IF(CentrepointSourced[[#This Row],[Age]]="16-24",CentrepointSourced[[#This Row],[Presented CS DQ]],0)</f>
        <v>0</v>
      </c>
      <c r="AC601" s="106">
        <f>IF(CentrepointSourced[[#This Row],[Age]]="18-24",CentrepointSourced[[#This Row],[Presented CS DQ]],0)</f>
        <v>0</v>
      </c>
      <c r="AD601" s="107">
        <f>IF(CentrepointSourced[[#This Row],[Age]]="16-17",CentrepointSourced[[#This Row],[Assessed HS DQ]],0)</f>
        <v>10</v>
      </c>
      <c r="AE601" s="107">
        <f>IF(CentrepointSourced[[#This Row],[Age]]="16-24",CentrepointSourced[[#This Row],[Assessed HS DQ]],0)</f>
        <v>0</v>
      </c>
      <c r="AF601" s="107">
        <f>IF(CentrepointSourced[[#This Row],[Age]]="18-24",CentrepointSourced[[#This Row],[Assessed HS DQ]],0)</f>
        <v>0</v>
      </c>
      <c r="AG601" s="107">
        <f>IF(CentrepointSourced[[#This Row],[Age]]="16-17",CentrepointSourced[[#This Row],[Assessed CS DQ]],0)</f>
        <v>0</v>
      </c>
      <c r="AH601" s="107">
        <f>IF(CentrepointSourced[[#This Row],[Age]]="16-24",CentrepointSourced[[#This Row],[Assessed CS DQ]],0)</f>
        <v>0</v>
      </c>
      <c r="AI601" s="107">
        <f>IF(CentrepointSourced[[#This Row],[Age]]="18-24",CentrepointSourced[[#This Row],[Assessed CS DQ]],0)</f>
        <v>0</v>
      </c>
    </row>
    <row r="602" spans="1:35" customFormat="1" ht="13.5" customHeight="1">
      <c r="A602" s="45" t="s">
        <v>40</v>
      </c>
      <c r="B602" s="45" t="s">
        <v>297</v>
      </c>
      <c r="C602" s="45" t="s">
        <v>165</v>
      </c>
      <c r="D602" s="45" t="s">
        <v>34</v>
      </c>
      <c r="E602" s="67">
        <v>2014</v>
      </c>
      <c r="F602" s="67" t="s">
        <v>26</v>
      </c>
      <c r="G602" s="67">
        <v>348</v>
      </c>
      <c r="H602" s="68">
        <v>137</v>
      </c>
      <c r="I602" s="67">
        <v>22</v>
      </c>
      <c r="J602" s="45"/>
      <c r="K602" s="67"/>
      <c r="L602" s="67"/>
      <c r="M602" s="67"/>
      <c r="N602" s="67"/>
      <c r="O602" s="67"/>
      <c r="P602" s="67"/>
      <c r="Q602" s="41" t="str">
        <f>IF(CentrepointSourced[[#This Row],[Country]]="Northern Ireland","Northern Ireland",IFERROR(VLOOKUP(CentrepointSourced[[#This Row],[Local Authority]],LKP_LANameDQ[],2,FALSE),CentrepointSourced[[#This Row],[Local Authority]]))</f>
        <v>Leicester</v>
      </c>
      <c r="R602" s="41" t="str">
        <f>IF(CentrepointSourced[[#This Row],[LA type]]="County","",INDEX(ConsolGeog[lad14cd],MATCH(CentrepointSourced[[#This Row],[Local Authority DQ]],ConsolGeog[la_name],0)))</f>
        <v>E06000016</v>
      </c>
      <c r="S602" s="41" t="str">
        <f>IF(OR(CentrepointSourced[[#This Row],[Country]]="Northern Ireland",CentrepointSourced[[#This Row],[Country]]="Scotland",CentrepointSourced[[#This Row],[Country]]="Wales"),"Local Authority",CentrepointSourced[[#This Row],[LA type]])</f>
        <v>Unitary</v>
      </c>
      <c r="T602" s="41">
        <f>IF(TRIM(CentrepointSourced[[#This Row],[Presented HS]])="",0,IF(CentrepointSourced[[#This Row],[Presented HS]]="&lt;5",2.5,IF(CentrepointSourced[[#This Row],[Presented HS]]="&lt;10",5,VALUE(TRIM(CentrepointSourced[[#This Row],[Presented HS]])))))</f>
        <v>348</v>
      </c>
      <c r="U602" s="41">
        <f>IF(TRIM(CentrepointSourced[[#This Row],[Assessed HS]])="",0,IF(CentrepointSourced[[#This Row],[Assessed HS]]="&lt;5",2.5,IF(CentrepointSourced[[#This Row],[Assessed HS]]="&lt;10",5,VALUE(TRIM(CentrepointSourced[[#This Row],[Assessed HS]])))))</f>
        <v>137</v>
      </c>
      <c r="V602" s="41">
        <f>IF(TRIM(CentrepointSourced[[#This Row],[Presented CS]])="",0,IF(CentrepointSourced[[#This Row],[Presented CS]]="&lt;5",2.5,IF(CentrepointSourced[[#This Row],[Presented CS]]="&lt;10",5,VALUE(TRIM(CentrepointSourced[[#This Row],[Presented CS]])))))</f>
        <v>0</v>
      </c>
      <c r="W602" s="41">
        <f>IF(TRIM(CentrepointSourced[[#This Row],[Assessed CS]])="",0,IF(CentrepointSourced[[#This Row],[Assessed CS]]="&lt;5",2.5,IF(CentrepointSourced[[#This Row],[Assessed CS]]="&lt;10",5,VALUE(TRIM(CentrepointSourced[[#This Row],[Assessed CS]])))))</f>
        <v>0</v>
      </c>
      <c r="X602" s="106">
        <f>IF(CentrepointSourced[[#This Row],[Age]]="16-17",CentrepointSourced[[#This Row],[Presented HS DQ]],0)</f>
        <v>0</v>
      </c>
      <c r="Y602" s="106">
        <f>IF(CentrepointSourced[[#This Row],[Age]]="16-24",CentrepointSourced[[#This Row],[Presented HS DQ]],0)</f>
        <v>0</v>
      </c>
      <c r="Z602" s="106">
        <f>IF(CentrepointSourced[[#This Row],[Age]]="18-24",CentrepointSourced[[#This Row],[Presented HS DQ]],0)</f>
        <v>348</v>
      </c>
      <c r="AA602" s="106">
        <f>IF(CentrepointSourced[[#This Row],[Age]]="16-17",CentrepointSourced[[#This Row],[Presented CS DQ]],0)</f>
        <v>0</v>
      </c>
      <c r="AB602" s="106">
        <f>IF(CentrepointSourced[[#This Row],[Age]]="16-24",CentrepointSourced[[#This Row],[Presented CS DQ]],0)</f>
        <v>0</v>
      </c>
      <c r="AC602" s="106">
        <f>IF(CentrepointSourced[[#This Row],[Age]]="18-24",CentrepointSourced[[#This Row],[Presented CS DQ]],0)</f>
        <v>0</v>
      </c>
      <c r="AD602" s="107">
        <f>IF(CentrepointSourced[[#This Row],[Age]]="16-17",CentrepointSourced[[#This Row],[Assessed HS DQ]],0)</f>
        <v>0</v>
      </c>
      <c r="AE602" s="107">
        <f>IF(CentrepointSourced[[#This Row],[Age]]="16-24",CentrepointSourced[[#This Row],[Assessed HS DQ]],0)</f>
        <v>0</v>
      </c>
      <c r="AF602" s="107">
        <f>IF(CentrepointSourced[[#This Row],[Age]]="18-24",CentrepointSourced[[#This Row],[Assessed HS DQ]],0)</f>
        <v>137</v>
      </c>
      <c r="AG602" s="107">
        <f>IF(CentrepointSourced[[#This Row],[Age]]="16-17",CentrepointSourced[[#This Row],[Assessed CS DQ]],0)</f>
        <v>0</v>
      </c>
      <c r="AH602" s="107">
        <f>IF(CentrepointSourced[[#This Row],[Age]]="16-24",CentrepointSourced[[#This Row],[Assessed CS DQ]],0)</f>
        <v>0</v>
      </c>
      <c r="AI602" s="107">
        <f>IF(CentrepointSourced[[#This Row],[Age]]="18-24",CentrepointSourced[[#This Row],[Assessed CS DQ]],0)</f>
        <v>0</v>
      </c>
    </row>
    <row r="603" spans="1:35" ht="13.5" customHeight="1">
      <c r="A603" s="46" t="s">
        <v>40</v>
      </c>
      <c r="B603" s="46" t="s">
        <v>302</v>
      </c>
      <c r="C603" s="46" t="s">
        <v>299</v>
      </c>
      <c r="D603" s="46"/>
      <c r="E603" s="46">
        <v>2012</v>
      </c>
      <c r="F603" s="67" t="s">
        <v>25</v>
      </c>
      <c r="G603" s="67"/>
      <c r="H603" s="79"/>
      <c r="I603" s="45"/>
      <c r="J603" s="45"/>
      <c r="K603" s="46">
        <v>17</v>
      </c>
      <c r="L603" s="45"/>
      <c r="M603" s="45"/>
      <c r="N603" s="45"/>
      <c r="O603" s="45"/>
      <c r="P603" s="45"/>
      <c r="Q603" s="41" t="str">
        <f>IF(CentrepointSourced[[#This Row],[Country]]="Northern Ireland","Northern Ireland",IFERROR(VLOOKUP(CentrepointSourced[[#This Row],[Local Authority]],LKP_LANameDQ[],2,FALSE),CentrepointSourced[[#This Row],[Local Authority]]))</f>
        <v>Leicestershire</v>
      </c>
      <c r="R603" s="41" t="str">
        <f>IF(CentrepointSourced[[#This Row],[LA type]]="County","",INDEX(ConsolGeog[lad14cd],MATCH(CentrepointSourced[[#This Row],[Local Authority DQ]],ConsolGeog[la_name],0)))</f>
        <v/>
      </c>
      <c r="S603" s="41" t="str">
        <f>IF(OR(CentrepointSourced[[#This Row],[Country]]="Northern Ireland",CentrepointSourced[[#This Row],[Country]]="Scotland",CentrepointSourced[[#This Row],[Country]]="Wales"),"Local Authority",CentrepointSourced[[#This Row],[LA type]])</f>
        <v>County</v>
      </c>
      <c r="T603" s="41">
        <f>IF(TRIM(CentrepointSourced[[#This Row],[Presented HS]])="",0,IF(CentrepointSourced[[#This Row],[Presented HS]]="&lt;5",2.5,IF(CentrepointSourced[[#This Row],[Presented HS]]="&lt;10",5,VALUE(TRIM(CentrepointSourced[[#This Row],[Presented HS]])))))</f>
        <v>0</v>
      </c>
      <c r="U603" s="41">
        <f>IF(TRIM(CentrepointSourced[[#This Row],[Assessed HS]])="",0,IF(CentrepointSourced[[#This Row],[Assessed HS]]="&lt;5",2.5,IF(CentrepointSourced[[#This Row],[Assessed HS]]="&lt;10",5,VALUE(TRIM(CentrepointSourced[[#This Row],[Assessed HS]])))))</f>
        <v>0</v>
      </c>
      <c r="V603" s="41">
        <f>IF(TRIM(CentrepointSourced[[#This Row],[Presented CS]])="",0,IF(CentrepointSourced[[#This Row],[Presented CS]]="&lt;5",2.5,IF(CentrepointSourced[[#This Row],[Presented CS]]="&lt;10",5,VALUE(TRIM(CentrepointSourced[[#This Row],[Presented CS]])))))</f>
        <v>17</v>
      </c>
      <c r="W603" s="41">
        <f>IF(TRIM(CentrepointSourced[[#This Row],[Assessed CS]])="",0,IF(CentrepointSourced[[#This Row],[Assessed CS]]="&lt;5",2.5,IF(CentrepointSourced[[#This Row],[Assessed CS]]="&lt;10",5,VALUE(TRIM(CentrepointSourced[[#This Row],[Assessed CS]])))))</f>
        <v>0</v>
      </c>
      <c r="X603" s="111">
        <f>IF(CentrepointSourced[[#This Row],[Age]]="16-17",CentrepointSourced[[#This Row],[Presented HS DQ]],0)</f>
        <v>0</v>
      </c>
      <c r="Y603" s="111">
        <f>IF(CentrepointSourced[[#This Row],[Age]]="16-24",CentrepointSourced[[#This Row],[Presented HS DQ]],0)</f>
        <v>0</v>
      </c>
      <c r="Z603" s="111">
        <f>IF(CentrepointSourced[[#This Row],[Age]]="18-24",CentrepointSourced[[#This Row],[Presented HS DQ]],0)</f>
        <v>0</v>
      </c>
      <c r="AA603" s="111">
        <f>IF(CentrepointSourced[[#This Row],[Age]]="16-17",CentrepointSourced[[#This Row],[Presented CS DQ]],0)</f>
        <v>17</v>
      </c>
      <c r="AB603" s="111">
        <f>IF(CentrepointSourced[[#This Row],[Age]]="16-24",CentrepointSourced[[#This Row],[Presented CS DQ]],0)</f>
        <v>0</v>
      </c>
      <c r="AC603" s="111">
        <f>IF(CentrepointSourced[[#This Row],[Age]]="18-24",CentrepointSourced[[#This Row],[Presented CS DQ]],0)</f>
        <v>0</v>
      </c>
      <c r="AD603" s="107">
        <f>IF(CentrepointSourced[[#This Row],[Age]]="16-17",CentrepointSourced[[#This Row],[Assessed HS DQ]],0)</f>
        <v>0</v>
      </c>
      <c r="AE603" s="107">
        <f>IF(CentrepointSourced[[#This Row],[Age]]="16-24",CentrepointSourced[[#This Row],[Assessed HS DQ]],0)</f>
        <v>0</v>
      </c>
      <c r="AF603" s="107">
        <f>IF(CentrepointSourced[[#This Row],[Age]]="18-24",CentrepointSourced[[#This Row],[Assessed HS DQ]],0)</f>
        <v>0</v>
      </c>
      <c r="AG603" s="107">
        <f>IF(CentrepointSourced[[#This Row],[Age]]="16-17",CentrepointSourced[[#This Row],[Assessed CS DQ]],0)</f>
        <v>0</v>
      </c>
      <c r="AH603" s="107">
        <f>IF(CentrepointSourced[[#This Row],[Age]]="16-24",CentrepointSourced[[#This Row],[Assessed CS DQ]],0)</f>
        <v>0</v>
      </c>
      <c r="AI603" s="107">
        <f>IF(CentrepointSourced[[#This Row],[Age]]="18-24",CentrepointSourced[[#This Row],[Assessed CS DQ]],0)</f>
        <v>0</v>
      </c>
    </row>
    <row r="604" spans="1:35" ht="13.5" customHeight="1">
      <c r="A604" s="46" t="s">
        <v>40</v>
      </c>
      <c r="B604" s="46" t="s">
        <v>302</v>
      </c>
      <c r="C604" s="46" t="s">
        <v>299</v>
      </c>
      <c r="D604" s="46"/>
      <c r="E604" s="46">
        <v>2012</v>
      </c>
      <c r="F604" s="67" t="s">
        <v>26</v>
      </c>
      <c r="G604" s="67"/>
      <c r="H604" s="79"/>
      <c r="I604" s="45"/>
      <c r="J604" s="45"/>
      <c r="K604" s="46">
        <v>0</v>
      </c>
      <c r="L604" s="45"/>
      <c r="M604" s="45"/>
      <c r="N604" s="45"/>
      <c r="O604" s="45"/>
      <c r="P604" s="45"/>
      <c r="Q604" s="41" t="str">
        <f>IF(CentrepointSourced[[#This Row],[Country]]="Northern Ireland","Northern Ireland",IFERROR(VLOOKUP(CentrepointSourced[[#This Row],[Local Authority]],LKP_LANameDQ[],2,FALSE),CentrepointSourced[[#This Row],[Local Authority]]))</f>
        <v>Leicestershire</v>
      </c>
      <c r="R604" s="41" t="str">
        <f>IF(CentrepointSourced[[#This Row],[LA type]]="County","",INDEX(ConsolGeog[lad14cd],MATCH(CentrepointSourced[[#This Row],[Local Authority DQ]],ConsolGeog[la_name],0)))</f>
        <v/>
      </c>
      <c r="S604" s="41" t="str">
        <f>IF(OR(CentrepointSourced[[#This Row],[Country]]="Northern Ireland",CentrepointSourced[[#This Row],[Country]]="Scotland",CentrepointSourced[[#This Row],[Country]]="Wales"),"Local Authority",CentrepointSourced[[#This Row],[LA type]])</f>
        <v>County</v>
      </c>
      <c r="T604" s="41">
        <f>IF(TRIM(CentrepointSourced[[#This Row],[Presented HS]])="",0,IF(CentrepointSourced[[#This Row],[Presented HS]]="&lt;5",2.5,IF(CentrepointSourced[[#This Row],[Presented HS]]="&lt;10",5,VALUE(TRIM(CentrepointSourced[[#This Row],[Presented HS]])))))</f>
        <v>0</v>
      </c>
      <c r="U604" s="41">
        <f>IF(TRIM(CentrepointSourced[[#This Row],[Assessed HS]])="",0,IF(CentrepointSourced[[#This Row],[Assessed HS]]="&lt;5",2.5,IF(CentrepointSourced[[#This Row],[Assessed HS]]="&lt;10",5,VALUE(TRIM(CentrepointSourced[[#This Row],[Assessed HS]])))))</f>
        <v>0</v>
      </c>
      <c r="V604" s="41">
        <f>IF(TRIM(CentrepointSourced[[#This Row],[Presented CS]])="",0,IF(CentrepointSourced[[#This Row],[Presented CS]]="&lt;5",2.5,IF(CentrepointSourced[[#This Row],[Presented CS]]="&lt;10",5,VALUE(TRIM(CentrepointSourced[[#This Row],[Presented CS]])))))</f>
        <v>0</v>
      </c>
      <c r="W604" s="41">
        <f>IF(TRIM(CentrepointSourced[[#This Row],[Assessed CS]])="",0,IF(CentrepointSourced[[#This Row],[Assessed CS]]="&lt;5",2.5,IF(CentrepointSourced[[#This Row],[Assessed CS]]="&lt;10",5,VALUE(TRIM(CentrepointSourced[[#This Row],[Assessed CS]])))))</f>
        <v>0</v>
      </c>
      <c r="X604" s="111">
        <f>IF(CentrepointSourced[[#This Row],[Age]]="16-17",CentrepointSourced[[#This Row],[Presented HS DQ]],0)</f>
        <v>0</v>
      </c>
      <c r="Y604" s="111">
        <f>IF(CentrepointSourced[[#This Row],[Age]]="16-24",CentrepointSourced[[#This Row],[Presented HS DQ]],0)</f>
        <v>0</v>
      </c>
      <c r="Z604" s="111">
        <f>IF(CentrepointSourced[[#This Row],[Age]]="18-24",CentrepointSourced[[#This Row],[Presented HS DQ]],0)</f>
        <v>0</v>
      </c>
      <c r="AA604" s="111">
        <f>IF(CentrepointSourced[[#This Row],[Age]]="16-17",CentrepointSourced[[#This Row],[Presented CS DQ]],0)</f>
        <v>0</v>
      </c>
      <c r="AB604" s="111">
        <f>IF(CentrepointSourced[[#This Row],[Age]]="16-24",CentrepointSourced[[#This Row],[Presented CS DQ]],0)</f>
        <v>0</v>
      </c>
      <c r="AC604" s="111">
        <f>IF(CentrepointSourced[[#This Row],[Age]]="18-24",CentrepointSourced[[#This Row],[Presented CS DQ]],0)</f>
        <v>0</v>
      </c>
      <c r="AD604" s="107">
        <f>IF(CentrepointSourced[[#This Row],[Age]]="16-17",CentrepointSourced[[#This Row],[Assessed HS DQ]],0)</f>
        <v>0</v>
      </c>
      <c r="AE604" s="107">
        <f>IF(CentrepointSourced[[#This Row],[Age]]="16-24",CentrepointSourced[[#This Row],[Assessed HS DQ]],0)</f>
        <v>0</v>
      </c>
      <c r="AF604" s="107">
        <f>IF(CentrepointSourced[[#This Row],[Age]]="18-24",CentrepointSourced[[#This Row],[Assessed HS DQ]],0)</f>
        <v>0</v>
      </c>
      <c r="AG604" s="107">
        <f>IF(CentrepointSourced[[#This Row],[Age]]="16-17",CentrepointSourced[[#This Row],[Assessed CS DQ]],0)</f>
        <v>0</v>
      </c>
      <c r="AH604" s="107">
        <f>IF(CentrepointSourced[[#This Row],[Age]]="16-24",CentrepointSourced[[#This Row],[Assessed CS DQ]],0)</f>
        <v>0</v>
      </c>
      <c r="AI604" s="107">
        <f>IF(CentrepointSourced[[#This Row],[Age]]="18-24",CentrepointSourced[[#This Row],[Assessed CS DQ]],0)</f>
        <v>0</v>
      </c>
    </row>
    <row r="605" spans="1:35" ht="13.5" customHeight="1">
      <c r="A605" s="46" t="s">
        <v>40</v>
      </c>
      <c r="B605" s="46" t="s">
        <v>302</v>
      </c>
      <c r="C605" s="46" t="s">
        <v>299</v>
      </c>
      <c r="D605" s="46"/>
      <c r="E605" s="46">
        <v>2013</v>
      </c>
      <c r="F605" s="67" t="s">
        <v>25</v>
      </c>
      <c r="G605" s="67"/>
      <c r="H605" s="79"/>
      <c r="I605" s="45"/>
      <c r="J605" s="45"/>
      <c r="K605" s="46">
        <v>16</v>
      </c>
      <c r="L605" s="45"/>
      <c r="M605" s="45"/>
      <c r="N605" s="45"/>
      <c r="O605" s="45"/>
      <c r="P605" s="45"/>
      <c r="Q605" s="41" t="str">
        <f>IF(CentrepointSourced[[#This Row],[Country]]="Northern Ireland","Northern Ireland",IFERROR(VLOOKUP(CentrepointSourced[[#This Row],[Local Authority]],LKP_LANameDQ[],2,FALSE),CentrepointSourced[[#This Row],[Local Authority]]))</f>
        <v>Leicestershire</v>
      </c>
      <c r="R605" s="41" t="str">
        <f>IF(CentrepointSourced[[#This Row],[LA type]]="County","",INDEX(ConsolGeog[lad14cd],MATCH(CentrepointSourced[[#This Row],[Local Authority DQ]],ConsolGeog[la_name],0)))</f>
        <v/>
      </c>
      <c r="S605" s="41" t="str">
        <f>IF(OR(CentrepointSourced[[#This Row],[Country]]="Northern Ireland",CentrepointSourced[[#This Row],[Country]]="Scotland",CentrepointSourced[[#This Row],[Country]]="Wales"),"Local Authority",CentrepointSourced[[#This Row],[LA type]])</f>
        <v>County</v>
      </c>
      <c r="T605" s="41">
        <f>IF(TRIM(CentrepointSourced[[#This Row],[Presented HS]])="",0,IF(CentrepointSourced[[#This Row],[Presented HS]]="&lt;5",2.5,IF(CentrepointSourced[[#This Row],[Presented HS]]="&lt;10",5,VALUE(TRIM(CentrepointSourced[[#This Row],[Presented HS]])))))</f>
        <v>0</v>
      </c>
      <c r="U605" s="41">
        <f>IF(TRIM(CentrepointSourced[[#This Row],[Assessed HS]])="",0,IF(CentrepointSourced[[#This Row],[Assessed HS]]="&lt;5",2.5,IF(CentrepointSourced[[#This Row],[Assessed HS]]="&lt;10",5,VALUE(TRIM(CentrepointSourced[[#This Row],[Assessed HS]])))))</f>
        <v>0</v>
      </c>
      <c r="V605" s="41">
        <f>IF(TRIM(CentrepointSourced[[#This Row],[Presented CS]])="",0,IF(CentrepointSourced[[#This Row],[Presented CS]]="&lt;5",2.5,IF(CentrepointSourced[[#This Row],[Presented CS]]="&lt;10",5,VALUE(TRIM(CentrepointSourced[[#This Row],[Presented CS]])))))</f>
        <v>16</v>
      </c>
      <c r="W605" s="41">
        <f>IF(TRIM(CentrepointSourced[[#This Row],[Assessed CS]])="",0,IF(CentrepointSourced[[#This Row],[Assessed CS]]="&lt;5",2.5,IF(CentrepointSourced[[#This Row],[Assessed CS]]="&lt;10",5,VALUE(TRIM(CentrepointSourced[[#This Row],[Assessed CS]])))))</f>
        <v>0</v>
      </c>
      <c r="X605" s="111">
        <f>IF(CentrepointSourced[[#This Row],[Age]]="16-17",CentrepointSourced[[#This Row],[Presented HS DQ]],0)</f>
        <v>0</v>
      </c>
      <c r="Y605" s="111">
        <f>IF(CentrepointSourced[[#This Row],[Age]]="16-24",CentrepointSourced[[#This Row],[Presented HS DQ]],0)</f>
        <v>0</v>
      </c>
      <c r="Z605" s="111">
        <f>IF(CentrepointSourced[[#This Row],[Age]]="18-24",CentrepointSourced[[#This Row],[Presented HS DQ]],0)</f>
        <v>0</v>
      </c>
      <c r="AA605" s="111">
        <f>IF(CentrepointSourced[[#This Row],[Age]]="16-17",CentrepointSourced[[#This Row],[Presented CS DQ]],0)</f>
        <v>16</v>
      </c>
      <c r="AB605" s="111">
        <f>IF(CentrepointSourced[[#This Row],[Age]]="16-24",CentrepointSourced[[#This Row],[Presented CS DQ]],0)</f>
        <v>0</v>
      </c>
      <c r="AC605" s="111">
        <f>IF(CentrepointSourced[[#This Row],[Age]]="18-24",CentrepointSourced[[#This Row],[Presented CS DQ]],0)</f>
        <v>0</v>
      </c>
      <c r="AD605" s="107">
        <f>IF(CentrepointSourced[[#This Row],[Age]]="16-17",CentrepointSourced[[#This Row],[Assessed HS DQ]],0)</f>
        <v>0</v>
      </c>
      <c r="AE605" s="107">
        <f>IF(CentrepointSourced[[#This Row],[Age]]="16-24",CentrepointSourced[[#This Row],[Assessed HS DQ]],0)</f>
        <v>0</v>
      </c>
      <c r="AF605" s="107">
        <f>IF(CentrepointSourced[[#This Row],[Age]]="18-24",CentrepointSourced[[#This Row],[Assessed HS DQ]],0)</f>
        <v>0</v>
      </c>
      <c r="AG605" s="107">
        <f>IF(CentrepointSourced[[#This Row],[Age]]="16-17",CentrepointSourced[[#This Row],[Assessed CS DQ]],0)</f>
        <v>0</v>
      </c>
      <c r="AH605" s="107">
        <f>IF(CentrepointSourced[[#This Row],[Age]]="16-24",CentrepointSourced[[#This Row],[Assessed CS DQ]],0)</f>
        <v>0</v>
      </c>
      <c r="AI605" s="107">
        <f>IF(CentrepointSourced[[#This Row],[Age]]="18-24",CentrepointSourced[[#This Row],[Assessed CS DQ]],0)</f>
        <v>0</v>
      </c>
    </row>
    <row r="606" spans="1:35" ht="13.5" customHeight="1">
      <c r="A606" s="46" t="s">
        <v>40</v>
      </c>
      <c r="B606" s="46" t="s">
        <v>302</v>
      </c>
      <c r="C606" s="46" t="s">
        <v>299</v>
      </c>
      <c r="D606" s="46"/>
      <c r="E606" s="46">
        <v>2013</v>
      </c>
      <c r="F606" s="67" t="s">
        <v>26</v>
      </c>
      <c r="G606" s="67"/>
      <c r="H606" s="79"/>
      <c r="I606" s="45"/>
      <c r="J606" s="45"/>
      <c r="K606" s="46">
        <v>0</v>
      </c>
      <c r="L606" s="45"/>
      <c r="M606" s="45"/>
      <c r="N606" s="45"/>
      <c r="O606" s="45"/>
      <c r="P606" s="45"/>
      <c r="Q606" s="41" t="str">
        <f>IF(CentrepointSourced[[#This Row],[Country]]="Northern Ireland","Northern Ireland",IFERROR(VLOOKUP(CentrepointSourced[[#This Row],[Local Authority]],LKP_LANameDQ[],2,FALSE),CentrepointSourced[[#This Row],[Local Authority]]))</f>
        <v>Leicestershire</v>
      </c>
      <c r="R606" s="41" t="str">
        <f>IF(CentrepointSourced[[#This Row],[LA type]]="County","",INDEX(ConsolGeog[lad14cd],MATCH(CentrepointSourced[[#This Row],[Local Authority DQ]],ConsolGeog[la_name],0)))</f>
        <v/>
      </c>
      <c r="S606" s="41" t="str">
        <f>IF(OR(CentrepointSourced[[#This Row],[Country]]="Northern Ireland",CentrepointSourced[[#This Row],[Country]]="Scotland",CentrepointSourced[[#This Row],[Country]]="Wales"),"Local Authority",CentrepointSourced[[#This Row],[LA type]])</f>
        <v>County</v>
      </c>
      <c r="T606" s="41">
        <f>IF(TRIM(CentrepointSourced[[#This Row],[Presented HS]])="",0,IF(CentrepointSourced[[#This Row],[Presented HS]]="&lt;5",2.5,IF(CentrepointSourced[[#This Row],[Presented HS]]="&lt;10",5,VALUE(TRIM(CentrepointSourced[[#This Row],[Presented HS]])))))</f>
        <v>0</v>
      </c>
      <c r="U606" s="41">
        <f>IF(TRIM(CentrepointSourced[[#This Row],[Assessed HS]])="",0,IF(CentrepointSourced[[#This Row],[Assessed HS]]="&lt;5",2.5,IF(CentrepointSourced[[#This Row],[Assessed HS]]="&lt;10",5,VALUE(TRIM(CentrepointSourced[[#This Row],[Assessed HS]])))))</f>
        <v>0</v>
      </c>
      <c r="V606" s="41">
        <f>IF(TRIM(CentrepointSourced[[#This Row],[Presented CS]])="",0,IF(CentrepointSourced[[#This Row],[Presented CS]]="&lt;5",2.5,IF(CentrepointSourced[[#This Row],[Presented CS]]="&lt;10",5,VALUE(TRIM(CentrepointSourced[[#This Row],[Presented CS]])))))</f>
        <v>0</v>
      </c>
      <c r="W606" s="41">
        <f>IF(TRIM(CentrepointSourced[[#This Row],[Assessed CS]])="",0,IF(CentrepointSourced[[#This Row],[Assessed CS]]="&lt;5",2.5,IF(CentrepointSourced[[#This Row],[Assessed CS]]="&lt;10",5,VALUE(TRIM(CentrepointSourced[[#This Row],[Assessed CS]])))))</f>
        <v>0</v>
      </c>
      <c r="X606" s="111">
        <f>IF(CentrepointSourced[[#This Row],[Age]]="16-17",CentrepointSourced[[#This Row],[Presented HS DQ]],0)</f>
        <v>0</v>
      </c>
      <c r="Y606" s="111">
        <f>IF(CentrepointSourced[[#This Row],[Age]]="16-24",CentrepointSourced[[#This Row],[Presented HS DQ]],0)</f>
        <v>0</v>
      </c>
      <c r="Z606" s="111">
        <f>IF(CentrepointSourced[[#This Row],[Age]]="18-24",CentrepointSourced[[#This Row],[Presented HS DQ]],0)</f>
        <v>0</v>
      </c>
      <c r="AA606" s="111">
        <f>IF(CentrepointSourced[[#This Row],[Age]]="16-17",CentrepointSourced[[#This Row],[Presented CS DQ]],0)</f>
        <v>0</v>
      </c>
      <c r="AB606" s="111">
        <f>IF(CentrepointSourced[[#This Row],[Age]]="16-24",CentrepointSourced[[#This Row],[Presented CS DQ]],0)</f>
        <v>0</v>
      </c>
      <c r="AC606" s="111">
        <f>IF(CentrepointSourced[[#This Row],[Age]]="18-24",CentrepointSourced[[#This Row],[Presented CS DQ]],0)</f>
        <v>0</v>
      </c>
      <c r="AD606" s="107">
        <f>IF(CentrepointSourced[[#This Row],[Age]]="16-17",CentrepointSourced[[#This Row],[Assessed HS DQ]],0)</f>
        <v>0</v>
      </c>
      <c r="AE606" s="107">
        <f>IF(CentrepointSourced[[#This Row],[Age]]="16-24",CentrepointSourced[[#This Row],[Assessed HS DQ]],0)</f>
        <v>0</v>
      </c>
      <c r="AF606" s="107">
        <f>IF(CentrepointSourced[[#This Row],[Age]]="18-24",CentrepointSourced[[#This Row],[Assessed HS DQ]],0)</f>
        <v>0</v>
      </c>
      <c r="AG606" s="107">
        <f>IF(CentrepointSourced[[#This Row],[Age]]="16-17",CentrepointSourced[[#This Row],[Assessed CS DQ]],0)</f>
        <v>0</v>
      </c>
      <c r="AH606" s="107">
        <f>IF(CentrepointSourced[[#This Row],[Age]]="16-24",CentrepointSourced[[#This Row],[Assessed CS DQ]],0)</f>
        <v>0</v>
      </c>
      <c r="AI606" s="107">
        <f>IF(CentrepointSourced[[#This Row],[Age]]="18-24",CentrepointSourced[[#This Row],[Assessed CS DQ]],0)</f>
        <v>0</v>
      </c>
    </row>
    <row r="607" spans="1:35" ht="13.5" customHeight="1">
      <c r="A607" s="46" t="s">
        <v>40</v>
      </c>
      <c r="B607" s="46" t="s">
        <v>302</v>
      </c>
      <c r="C607" s="46" t="s">
        <v>299</v>
      </c>
      <c r="D607" s="46"/>
      <c r="E607" s="46">
        <v>2014</v>
      </c>
      <c r="F607" s="67" t="s">
        <v>25</v>
      </c>
      <c r="G607" s="67"/>
      <c r="H607" s="79"/>
      <c r="I607" s="45"/>
      <c r="J607" s="45"/>
      <c r="K607" s="46">
        <v>37</v>
      </c>
      <c r="L607" s="45"/>
      <c r="M607" s="45"/>
      <c r="N607" s="45"/>
      <c r="O607" s="45"/>
      <c r="P607" s="45"/>
      <c r="Q607" s="41" t="str">
        <f>IF(CentrepointSourced[[#This Row],[Country]]="Northern Ireland","Northern Ireland",IFERROR(VLOOKUP(CentrepointSourced[[#This Row],[Local Authority]],LKP_LANameDQ[],2,FALSE),CentrepointSourced[[#This Row],[Local Authority]]))</f>
        <v>Leicestershire</v>
      </c>
      <c r="R607" s="41" t="str">
        <f>IF(CentrepointSourced[[#This Row],[LA type]]="County","",INDEX(ConsolGeog[lad14cd],MATCH(CentrepointSourced[[#This Row],[Local Authority DQ]],ConsolGeog[la_name],0)))</f>
        <v/>
      </c>
      <c r="S607" s="41" t="str">
        <f>IF(OR(CentrepointSourced[[#This Row],[Country]]="Northern Ireland",CentrepointSourced[[#This Row],[Country]]="Scotland",CentrepointSourced[[#This Row],[Country]]="Wales"),"Local Authority",CentrepointSourced[[#This Row],[LA type]])</f>
        <v>County</v>
      </c>
      <c r="T607" s="41">
        <f>IF(TRIM(CentrepointSourced[[#This Row],[Presented HS]])="",0,IF(CentrepointSourced[[#This Row],[Presented HS]]="&lt;5",2.5,IF(CentrepointSourced[[#This Row],[Presented HS]]="&lt;10",5,VALUE(TRIM(CentrepointSourced[[#This Row],[Presented HS]])))))</f>
        <v>0</v>
      </c>
      <c r="U607" s="41">
        <f>IF(TRIM(CentrepointSourced[[#This Row],[Assessed HS]])="",0,IF(CentrepointSourced[[#This Row],[Assessed HS]]="&lt;5",2.5,IF(CentrepointSourced[[#This Row],[Assessed HS]]="&lt;10",5,VALUE(TRIM(CentrepointSourced[[#This Row],[Assessed HS]])))))</f>
        <v>0</v>
      </c>
      <c r="V607" s="41">
        <f>IF(TRIM(CentrepointSourced[[#This Row],[Presented CS]])="",0,IF(CentrepointSourced[[#This Row],[Presented CS]]="&lt;5",2.5,IF(CentrepointSourced[[#This Row],[Presented CS]]="&lt;10",5,VALUE(TRIM(CentrepointSourced[[#This Row],[Presented CS]])))))</f>
        <v>37</v>
      </c>
      <c r="W607" s="41">
        <f>IF(TRIM(CentrepointSourced[[#This Row],[Assessed CS]])="",0,IF(CentrepointSourced[[#This Row],[Assessed CS]]="&lt;5",2.5,IF(CentrepointSourced[[#This Row],[Assessed CS]]="&lt;10",5,VALUE(TRIM(CentrepointSourced[[#This Row],[Assessed CS]])))))</f>
        <v>0</v>
      </c>
      <c r="X607" s="111">
        <f>IF(CentrepointSourced[[#This Row],[Age]]="16-17",CentrepointSourced[[#This Row],[Presented HS DQ]],0)</f>
        <v>0</v>
      </c>
      <c r="Y607" s="111">
        <f>IF(CentrepointSourced[[#This Row],[Age]]="16-24",CentrepointSourced[[#This Row],[Presented HS DQ]],0)</f>
        <v>0</v>
      </c>
      <c r="Z607" s="111">
        <f>IF(CentrepointSourced[[#This Row],[Age]]="18-24",CentrepointSourced[[#This Row],[Presented HS DQ]],0)</f>
        <v>0</v>
      </c>
      <c r="AA607" s="111">
        <f>IF(CentrepointSourced[[#This Row],[Age]]="16-17",CentrepointSourced[[#This Row],[Presented CS DQ]],0)</f>
        <v>37</v>
      </c>
      <c r="AB607" s="111">
        <f>IF(CentrepointSourced[[#This Row],[Age]]="16-24",CentrepointSourced[[#This Row],[Presented CS DQ]],0)</f>
        <v>0</v>
      </c>
      <c r="AC607" s="111">
        <f>IF(CentrepointSourced[[#This Row],[Age]]="18-24",CentrepointSourced[[#This Row],[Presented CS DQ]],0)</f>
        <v>0</v>
      </c>
      <c r="AD607" s="107">
        <f>IF(CentrepointSourced[[#This Row],[Age]]="16-17",CentrepointSourced[[#This Row],[Assessed HS DQ]],0)</f>
        <v>0</v>
      </c>
      <c r="AE607" s="107">
        <f>IF(CentrepointSourced[[#This Row],[Age]]="16-24",CentrepointSourced[[#This Row],[Assessed HS DQ]],0)</f>
        <v>0</v>
      </c>
      <c r="AF607" s="107">
        <f>IF(CentrepointSourced[[#This Row],[Age]]="18-24",CentrepointSourced[[#This Row],[Assessed HS DQ]],0)</f>
        <v>0</v>
      </c>
      <c r="AG607" s="107">
        <f>IF(CentrepointSourced[[#This Row],[Age]]="16-17",CentrepointSourced[[#This Row],[Assessed CS DQ]],0)</f>
        <v>0</v>
      </c>
      <c r="AH607" s="107">
        <f>IF(CentrepointSourced[[#This Row],[Age]]="16-24",CentrepointSourced[[#This Row],[Assessed CS DQ]],0)</f>
        <v>0</v>
      </c>
      <c r="AI607" s="107">
        <f>IF(CentrepointSourced[[#This Row],[Age]]="18-24",CentrepointSourced[[#This Row],[Assessed CS DQ]],0)</f>
        <v>0</v>
      </c>
    </row>
    <row r="608" spans="1:35" ht="13.5" customHeight="1">
      <c r="A608" s="46" t="s">
        <v>40</v>
      </c>
      <c r="B608" s="46" t="s">
        <v>302</v>
      </c>
      <c r="C608" s="46" t="s">
        <v>299</v>
      </c>
      <c r="D608" s="46"/>
      <c r="E608" s="46">
        <v>2014</v>
      </c>
      <c r="F608" s="67" t="s">
        <v>26</v>
      </c>
      <c r="G608" s="67"/>
      <c r="H608" s="79"/>
      <c r="I608" s="45"/>
      <c r="J608" s="45"/>
      <c r="K608" s="46">
        <v>0</v>
      </c>
      <c r="L608" s="45"/>
      <c r="M608" s="45"/>
      <c r="N608" s="45"/>
      <c r="O608" s="45"/>
      <c r="P608" s="45"/>
      <c r="Q608" s="41" t="str">
        <f>IF(CentrepointSourced[[#This Row],[Country]]="Northern Ireland","Northern Ireland",IFERROR(VLOOKUP(CentrepointSourced[[#This Row],[Local Authority]],LKP_LANameDQ[],2,FALSE),CentrepointSourced[[#This Row],[Local Authority]]))</f>
        <v>Leicestershire</v>
      </c>
      <c r="R608" s="41" t="str">
        <f>IF(CentrepointSourced[[#This Row],[LA type]]="County","",INDEX(ConsolGeog[lad14cd],MATCH(CentrepointSourced[[#This Row],[Local Authority DQ]],ConsolGeog[la_name],0)))</f>
        <v/>
      </c>
      <c r="S608" s="41" t="str">
        <f>IF(OR(CentrepointSourced[[#This Row],[Country]]="Northern Ireland",CentrepointSourced[[#This Row],[Country]]="Scotland",CentrepointSourced[[#This Row],[Country]]="Wales"),"Local Authority",CentrepointSourced[[#This Row],[LA type]])</f>
        <v>County</v>
      </c>
      <c r="T608" s="41">
        <f>IF(TRIM(CentrepointSourced[[#This Row],[Presented HS]])="",0,IF(CentrepointSourced[[#This Row],[Presented HS]]="&lt;5",2.5,IF(CentrepointSourced[[#This Row],[Presented HS]]="&lt;10",5,VALUE(TRIM(CentrepointSourced[[#This Row],[Presented HS]])))))</f>
        <v>0</v>
      </c>
      <c r="U608" s="41">
        <f>IF(TRIM(CentrepointSourced[[#This Row],[Assessed HS]])="",0,IF(CentrepointSourced[[#This Row],[Assessed HS]]="&lt;5",2.5,IF(CentrepointSourced[[#This Row],[Assessed HS]]="&lt;10",5,VALUE(TRIM(CentrepointSourced[[#This Row],[Assessed HS]])))))</f>
        <v>0</v>
      </c>
      <c r="V608" s="41">
        <f>IF(TRIM(CentrepointSourced[[#This Row],[Presented CS]])="",0,IF(CentrepointSourced[[#This Row],[Presented CS]]="&lt;5",2.5,IF(CentrepointSourced[[#This Row],[Presented CS]]="&lt;10",5,VALUE(TRIM(CentrepointSourced[[#This Row],[Presented CS]])))))</f>
        <v>0</v>
      </c>
      <c r="W608" s="41">
        <f>IF(TRIM(CentrepointSourced[[#This Row],[Assessed CS]])="",0,IF(CentrepointSourced[[#This Row],[Assessed CS]]="&lt;5",2.5,IF(CentrepointSourced[[#This Row],[Assessed CS]]="&lt;10",5,VALUE(TRIM(CentrepointSourced[[#This Row],[Assessed CS]])))))</f>
        <v>0</v>
      </c>
      <c r="X608" s="111">
        <f>IF(CentrepointSourced[[#This Row],[Age]]="16-17",CentrepointSourced[[#This Row],[Presented HS DQ]],0)</f>
        <v>0</v>
      </c>
      <c r="Y608" s="111">
        <f>IF(CentrepointSourced[[#This Row],[Age]]="16-24",CentrepointSourced[[#This Row],[Presented HS DQ]],0)</f>
        <v>0</v>
      </c>
      <c r="Z608" s="111">
        <f>IF(CentrepointSourced[[#This Row],[Age]]="18-24",CentrepointSourced[[#This Row],[Presented HS DQ]],0)</f>
        <v>0</v>
      </c>
      <c r="AA608" s="111">
        <f>IF(CentrepointSourced[[#This Row],[Age]]="16-17",CentrepointSourced[[#This Row],[Presented CS DQ]],0)</f>
        <v>0</v>
      </c>
      <c r="AB608" s="111">
        <f>IF(CentrepointSourced[[#This Row],[Age]]="16-24",CentrepointSourced[[#This Row],[Presented CS DQ]],0)</f>
        <v>0</v>
      </c>
      <c r="AC608" s="111">
        <f>IF(CentrepointSourced[[#This Row],[Age]]="18-24",CentrepointSourced[[#This Row],[Presented CS DQ]],0)</f>
        <v>0</v>
      </c>
      <c r="AD608" s="107">
        <f>IF(CentrepointSourced[[#This Row],[Age]]="16-17",CentrepointSourced[[#This Row],[Assessed HS DQ]],0)</f>
        <v>0</v>
      </c>
      <c r="AE608" s="107">
        <f>IF(CentrepointSourced[[#This Row],[Age]]="16-24",CentrepointSourced[[#This Row],[Assessed HS DQ]],0)</f>
        <v>0</v>
      </c>
      <c r="AF608" s="107">
        <f>IF(CentrepointSourced[[#This Row],[Age]]="18-24",CentrepointSourced[[#This Row],[Assessed HS DQ]],0)</f>
        <v>0</v>
      </c>
      <c r="AG608" s="107">
        <f>IF(CentrepointSourced[[#This Row],[Age]]="16-17",CentrepointSourced[[#This Row],[Assessed CS DQ]],0)</f>
        <v>0</v>
      </c>
      <c r="AH608" s="107">
        <f>IF(CentrepointSourced[[#This Row],[Age]]="16-24",CentrepointSourced[[#This Row],[Assessed CS DQ]],0)</f>
        <v>0</v>
      </c>
      <c r="AI608" s="107">
        <f>IF(CentrepointSourced[[#This Row],[Age]]="18-24",CentrepointSourced[[#This Row],[Assessed CS DQ]],0)</f>
        <v>0</v>
      </c>
    </row>
    <row r="609" spans="1:35" customFormat="1" ht="13.5" customHeight="1">
      <c r="A609" s="45" t="s">
        <v>40</v>
      </c>
      <c r="B609" s="62" t="s">
        <v>141</v>
      </c>
      <c r="C609" s="45" t="s">
        <v>42</v>
      </c>
      <c r="D609" s="62"/>
      <c r="E609" s="67">
        <v>2012</v>
      </c>
      <c r="F609" s="67" t="s">
        <v>25</v>
      </c>
      <c r="G609" s="67">
        <v>46</v>
      </c>
      <c r="H609" s="68">
        <v>0</v>
      </c>
      <c r="I609" s="67">
        <v>0</v>
      </c>
      <c r="J609" s="45"/>
      <c r="K609" s="45"/>
      <c r="L609" s="45"/>
      <c r="M609" s="45"/>
      <c r="N609" s="45"/>
      <c r="O609" s="45"/>
      <c r="P609" s="45"/>
      <c r="Q609" s="41" t="str">
        <f>IF(CentrepointSourced[[#This Row],[Country]]="Northern Ireland","Northern Ireland",IFERROR(VLOOKUP(CentrepointSourced[[#This Row],[Local Authority]],LKP_LANameDQ[],2,FALSE),CentrepointSourced[[#This Row],[Local Authority]]))</f>
        <v>Lewes</v>
      </c>
      <c r="R609" s="41" t="str">
        <f>IF(CentrepointSourced[[#This Row],[LA type]]="County","",INDEX(ConsolGeog[lad14cd],MATCH(CentrepointSourced[[#This Row],[Local Authority DQ]],ConsolGeog[la_name],0)))</f>
        <v>E07000063</v>
      </c>
      <c r="S609" s="41" t="str">
        <f>IF(OR(CentrepointSourced[[#This Row],[Country]]="Northern Ireland",CentrepointSourced[[#This Row],[Country]]="Scotland",CentrepointSourced[[#This Row],[Country]]="Wales"),"Local Authority",CentrepointSourced[[#This Row],[LA type]])</f>
        <v>District</v>
      </c>
      <c r="T609" s="41">
        <f>IF(TRIM(CentrepointSourced[[#This Row],[Presented HS]])="",0,IF(CentrepointSourced[[#This Row],[Presented HS]]="&lt;5",2.5,IF(CentrepointSourced[[#This Row],[Presented HS]]="&lt;10",5,VALUE(TRIM(CentrepointSourced[[#This Row],[Presented HS]])))))</f>
        <v>46</v>
      </c>
      <c r="U609" s="41">
        <f>IF(TRIM(CentrepointSourced[[#This Row],[Assessed HS]])="",0,IF(CentrepointSourced[[#This Row],[Assessed HS]]="&lt;5",2.5,IF(CentrepointSourced[[#This Row],[Assessed HS]]="&lt;10",5,VALUE(TRIM(CentrepointSourced[[#This Row],[Assessed HS]])))))</f>
        <v>0</v>
      </c>
      <c r="V609" s="41">
        <f>IF(TRIM(CentrepointSourced[[#This Row],[Presented CS]])="",0,IF(CentrepointSourced[[#This Row],[Presented CS]]="&lt;5",2.5,IF(CentrepointSourced[[#This Row],[Presented CS]]="&lt;10",5,VALUE(TRIM(CentrepointSourced[[#This Row],[Presented CS]])))))</f>
        <v>0</v>
      </c>
      <c r="W609" s="41">
        <f>IF(TRIM(CentrepointSourced[[#This Row],[Assessed CS]])="",0,IF(CentrepointSourced[[#This Row],[Assessed CS]]="&lt;5",2.5,IF(CentrepointSourced[[#This Row],[Assessed CS]]="&lt;10",5,VALUE(TRIM(CentrepointSourced[[#This Row],[Assessed CS]])))))</f>
        <v>0</v>
      </c>
      <c r="X609" s="106">
        <f>IF(CentrepointSourced[[#This Row],[Age]]="16-17",CentrepointSourced[[#This Row],[Presented HS DQ]],0)</f>
        <v>46</v>
      </c>
      <c r="Y609" s="106">
        <f>IF(CentrepointSourced[[#This Row],[Age]]="16-24",CentrepointSourced[[#This Row],[Presented HS DQ]],0)</f>
        <v>0</v>
      </c>
      <c r="Z609" s="106">
        <f>IF(CentrepointSourced[[#This Row],[Age]]="18-24",CentrepointSourced[[#This Row],[Presented HS DQ]],0)</f>
        <v>0</v>
      </c>
      <c r="AA609" s="106">
        <f>IF(CentrepointSourced[[#This Row],[Age]]="16-17",CentrepointSourced[[#This Row],[Presented CS DQ]],0)</f>
        <v>0</v>
      </c>
      <c r="AB609" s="106">
        <f>IF(CentrepointSourced[[#This Row],[Age]]="16-24",CentrepointSourced[[#This Row],[Presented CS DQ]],0)</f>
        <v>0</v>
      </c>
      <c r="AC609" s="106">
        <f>IF(CentrepointSourced[[#This Row],[Age]]="18-24",CentrepointSourced[[#This Row],[Presented CS DQ]],0)</f>
        <v>0</v>
      </c>
      <c r="AD609" s="107">
        <f>IF(CentrepointSourced[[#This Row],[Age]]="16-17",CentrepointSourced[[#This Row],[Assessed HS DQ]],0)</f>
        <v>0</v>
      </c>
      <c r="AE609" s="107">
        <f>IF(CentrepointSourced[[#This Row],[Age]]="16-24",CentrepointSourced[[#This Row],[Assessed HS DQ]],0)</f>
        <v>0</v>
      </c>
      <c r="AF609" s="107">
        <f>IF(CentrepointSourced[[#This Row],[Age]]="18-24",CentrepointSourced[[#This Row],[Assessed HS DQ]],0)</f>
        <v>0</v>
      </c>
      <c r="AG609" s="107">
        <f>IF(CentrepointSourced[[#This Row],[Age]]="16-17",CentrepointSourced[[#This Row],[Assessed CS DQ]],0)</f>
        <v>0</v>
      </c>
      <c r="AH609" s="107">
        <f>IF(CentrepointSourced[[#This Row],[Age]]="16-24",CentrepointSourced[[#This Row],[Assessed CS DQ]],0)</f>
        <v>0</v>
      </c>
      <c r="AI609" s="107">
        <f>IF(CentrepointSourced[[#This Row],[Age]]="18-24",CentrepointSourced[[#This Row],[Assessed CS DQ]],0)</f>
        <v>0</v>
      </c>
    </row>
    <row r="610" spans="1:35" customFormat="1" ht="13.5" customHeight="1">
      <c r="A610" s="45" t="s">
        <v>40</v>
      </c>
      <c r="B610" s="62" t="s">
        <v>141</v>
      </c>
      <c r="C610" s="45" t="s">
        <v>42</v>
      </c>
      <c r="D610" s="62"/>
      <c r="E610" s="67">
        <v>2012</v>
      </c>
      <c r="F610" s="67" t="s">
        <v>26</v>
      </c>
      <c r="G610" s="67">
        <v>28</v>
      </c>
      <c r="H610" s="68">
        <v>18</v>
      </c>
      <c r="I610" s="67">
        <v>16</v>
      </c>
      <c r="J610" s="45"/>
      <c r="K610" s="45"/>
      <c r="L610" s="45"/>
      <c r="M610" s="45"/>
      <c r="N610" s="45"/>
      <c r="O610" s="45"/>
      <c r="P610" s="45"/>
      <c r="Q610" s="43" t="str">
        <f>IF(CentrepointSourced[[#This Row],[Country]]="Northern Ireland","Northern Ireland",IFERROR(VLOOKUP(CentrepointSourced[[#This Row],[Local Authority]],LKP_LANameDQ[],2,FALSE),CentrepointSourced[[#This Row],[Local Authority]]))</f>
        <v>Lewes</v>
      </c>
      <c r="R610" s="43" t="str">
        <f>IF(CentrepointSourced[[#This Row],[LA type]]="County","",INDEX(ConsolGeog[lad14cd],MATCH(CentrepointSourced[[#This Row],[Local Authority DQ]],ConsolGeog[la_name],0)))</f>
        <v>E07000063</v>
      </c>
      <c r="S610" s="43" t="str">
        <f>IF(OR(CentrepointSourced[[#This Row],[Country]]="Northern Ireland",CentrepointSourced[[#This Row],[Country]]="Scotland",CentrepointSourced[[#This Row],[Country]]="Wales"),"Local Authority",CentrepointSourced[[#This Row],[LA type]])</f>
        <v>District</v>
      </c>
      <c r="T610" s="43">
        <f>IF(TRIM(CentrepointSourced[[#This Row],[Presented HS]])="",0,IF(CentrepointSourced[[#This Row],[Presented HS]]="&lt;5",2.5,IF(CentrepointSourced[[#This Row],[Presented HS]]="&lt;10",5,VALUE(TRIM(CentrepointSourced[[#This Row],[Presented HS]])))))</f>
        <v>28</v>
      </c>
      <c r="U610" s="43">
        <f>IF(TRIM(CentrepointSourced[[#This Row],[Assessed HS]])="",0,IF(CentrepointSourced[[#This Row],[Assessed HS]]="&lt;5",2.5,IF(CentrepointSourced[[#This Row],[Assessed HS]]="&lt;10",5,VALUE(TRIM(CentrepointSourced[[#This Row],[Assessed HS]])))))</f>
        <v>18</v>
      </c>
      <c r="V610" s="43">
        <f>IF(TRIM(CentrepointSourced[[#This Row],[Presented CS]])="",0,IF(CentrepointSourced[[#This Row],[Presented CS]]="&lt;5",2.5,IF(CentrepointSourced[[#This Row],[Presented CS]]="&lt;10",5,VALUE(TRIM(CentrepointSourced[[#This Row],[Presented CS]])))))</f>
        <v>0</v>
      </c>
      <c r="W610" s="43">
        <f>IF(TRIM(CentrepointSourced[[#This Row],[Assessed CS]])="",0,IF(CentrepointSourced[[#This Row],[Assessed CS]]="&lt;5",2.5,IF(CentrepointSourced[[#This Row],[Assessed CS]]="&lt;10",5,VALUE(TRIM(CentrepointSourced[[#This Row],[Assessed CS]])))))</f>
        <v>0</v>
      </c>
      <c r="X610" s="106">
        <f>IF(CentrepointSourced[[#This Row],[Age]]="16-17",CentrepointSourced[[#This Row],[Presented HS DQ]],0)</f>
        <v>0</v>
      </c>
      <c r="Y610" s="106">
        <f>IF(CentrepointSourced[[#This Row],[Age]]="16-24",CentrepointSourced[[#This Row],[Presented HS DQ]],0)</f>
        <v>0</v>
      </c>
      <c r="Z610" s="106">
        <f>IF(CentrepointSourced[[#This Row],[Age]]="18-24",CentrepointSourced[[#This Row],[Presented HS DQ]],0)</f>
        <v>28</v>
      </c>
      <c r="AA610" s="106">
        <f>IF(CentrepointSourced[[#This Row],[Age]]="16-17",CentrepointSourced[[#This Row],[Presented CS DQ]],0)</f>
        <v>0</v>
      </c>
      <c r="AB610" s="106">
        <f>IF(CentrepointSourced[[#This Row],[Age]]="16-24",CentrepointSourced[[#This Row],[Presented CS DQ]],0)</f>
        <v>0</v>
      </c>
      <c r="AC610" s="106">
        <f>IF(CentrepointSourced[[#This Row],[Age]]="18-24",CentrepointSourced[[#This Row],[Presented CS DQ]],0)</f>
        <v>0</v>
      </c>
      <c r="AD610" s="107">
        <f>IF(CentrepointSourced[[#This Row],[Age]]="16-17",CentrepointSourced[[#This Row],[Assessed HS DQ]],0)</f>
        <v>0</v>
      </c>
      <c r="AE610" s="107">
        <f>IF(CentrepointSourced[[#This Row],[Age]]="16-24",CentrepointSourced[[#This Row],[Assessed HS DQ]],0)</f>
        <v>0</v>
      </c>
      <c r="AF610" s="107">
        <f>IF(CentrepointSourced[[#This Row],[Age]]="18-24",CentrepointSourced[[#This Row],[Assessed HS DQ]],0)</f>
        <v>18</v>
      </c>
      <c r="AG610" s="107">
        <f>IF(CentrepointSourced[[#This Row],[Age]]="16-17",CentrepointSourced[[#This Row],[Assessed CS DQ]],0)</f>
        <v>0</v>
      </c>
      <c r="AH610" s="107">
        <f>IF(CentrepointSourced[[#This Row],[Age]]="16-24",CentrepointSourced[[#This Row],[Assessed CS DQ]],0)</f>
        <v>0</v>
      </c>
      <c r="AI610" s="107">
        <f>IF(CentrepointSourced[[#This Row],[Age]]="18-24",CentrepointSourced[[#This Row],[Assessed CS DQ]],0)</f>
        <v>0</v>
      </c>
    </row>
    <row r="611" spans="1:35" customFormat="1" ht="13.5" customHeight="1">
      <c r="A611" s="45" t="s">
        <v>40</v>
      </c>
      <c r="B611" s="62" t="s">
        <v>141</v>
      </c>
      <c r="C611" s="45" t="s">
        <v>42</v>
      </c>
      <c r="D611" s="62"/>
      <c r="E611" s="67">
        <v>2013</v>
      </c>
      <c r="F611" s="67" t="s">
        <v>25</v>
      </c>
      <c r="G611" s="67">
        <v>36</v>
      </c>
      <c r="H611" s="68">
        <v>0</v>
      </c>
      <c r="I611" s="67"/>
      <c r="J611" s="45"/>
      <c r="K611" s="45"/>
      <c r="L611" s="45"/>
      <c r="M611" s="45"/>
      <c r="N611" s="45"/>
      <c r="O611" s="45"/>
      <c r="P611" s="45"/>
      <c r="Q611" s="43" t="str">
        <f>IF(CentrepointSourced[[#This Row],[Country]]="Northern Ireland","Northern Ireland",IFERROR(VLOOKUP(CentrepointSourced[[#This Row],[Local Authority]],LKP_LANameDQ[],2,FALSE),CentrepointSourced[[#This Row],[Local Authority]]))</f>
        <v>Lewes</v>
      </c>
      <c r="R611" s="43" t="str">
        <f>IF(CentrepointSourced[[#This Row],[LA type]]="County","",INDEX(ConsolGeog[lad14cd],MATCH(CentrepointSourced[[#This Row],[Local Authority DQ]],ConsolGeog[la_name],0)))</f>
        <v>E07000063</v>
      </c>
      <c r="S611" s="43" t="str">
        <f>IF(OR(CentrepointSourced[[#This Row],[Country]]="Northern Ireland",CentrepointSourced[[#This Row],[Country]]="Scotland",CentrepointSourced[[#This Row],[Country]]="Wales"),"Local Authority",CentrepointSourced[[#This Row],[LA type]])</f>
        <v>District</v>
      </c>
      <c r="T611" s="43">
        <f>IF(TRIM(CentrepointSourced[[#This Row],[Presented HS]])="",0,IF(CentrepointSourced[[#This Row],[Presented HS]]="&lt;5",2.5,IF(CentrepointSourced[[#This Row],[Presented HS]]="&lt;10",5,VALUE(TRIM(CentrepointSourced[[#This Row],[Presented HS]])))))</f>
        <v>36</v>
      </c>
      <c r="U611" s="43">
        <f>IF(TRIM(CentrepointSourced[[#This Row],[Assessed HS]])="",0,IF(CentrepointSourced[[#This Row],[Assessed HS]]="&lt;5",2.5,IF(CentrepointSourced[[#This Row],[Assessed HS]]="&lt;10",5,VALUE(TRIM(CentrepointSourced[[#This Row],[Assessed HS]])))))</f>
        <v>0</v>
      </c>
      <c r="V611" s="43">
        <f>IF(TRIM(CentrepointSourced[[#This Row],[Presented CS]])="",0,IF(CentrepointSourced[[#This Row],[Presented CS]]="&lt;5",2.5,IF(CentrepointSourced[[#This Row],[Presented CS]]="&lt;10",5,VALUE(TRIM(CentrepointSourced[[#This Row],[Presented CS]])))))</f>
        <v>0</v>
      </c>
      <c r="W611" s="43">
        <f>IF(TRIM(CentrepointSourced[[#This Row],[Assessed CS]])="",0,IF(CentrepointSourced[[#This Row],[Assessed CS]]="&lt;5",2.5,IF(CentrepointSourced[[#This Row],[Assessed CS]]="&lt;10",5,VALUE(TRIM(CentrepointSourced[[#This Row],[Assessed CS]])))))</f>
        <v>0</v>
      </c>
      <c r="X611" s="106">
        <f>IF(CentrepointSourced[[#This Row],[Age]]="16-17",CentrepointSourced[[#This Row],[Presented HS DQ]],0)</f>
        <v>36</v>
      </c>
      <c r="Y611" s="106">
        <f>IF(CentrepointSourced[[#This Row],[Age]]="16-24",CentrepointSourced[[#This Row],[Presented HS DQ]],0)</f>
        <v>0</v>
      </c>
      <c r="Z611" s="106">
        <f>IF(CentrepointSourced[[#This Row],[Age]]="18-24",CentrepointSourced[[#This Row],[Presented HS DQ]],0)</f>
        <v>0</v>
      </c>
      <c r="AA611" s="106">
        <f>IF(CentrepointSourced[[#This Row],[Age]]="16-17",CentrepointSourced[[#This Row],[Presented CS DQ]],0)</f>
        <v>0</v>
      </c>
      <c r="AB611" s="106">
        <f>IF(CentrepointSourced[[#This Row],[Age]]="16-24",CentrepointSourced[[#This Row],[Presented CS DQ]],0)</f>
        <v>0</v>
      </c>
      <c r="AC611" s="106">
        <f>IF(CentrepointSourced[[#This Row],[Age]]="18-24",CentrepointSourced[[#This Row],[Presented CS DQ]],0)</f>
        <v>0</v>
      </c>
      <c r="AD611" s="107">
        <f>IF(CentrepointSourced[[#This Row],[Age]]="16-17",CentrepointSourced[[#This Row],[Assessed HS DQ]],0)</f>
        <v>0</v>
      </c>
      <c r="AE611" s="107">
        <f>IF(CentrepointSourced[[#This Row],[Age]]="16-24",CentrepointSourced[[#This Row],[Assessed HS DQ]],0)</f>
        <v>0</v>
      </c>
      <c r="AF611" s="107">
        <f>IF(CentrepointSourced[[#This Row],[Age]]="18-24",CentrepointSourced[[#This Row],[Assessed HS DQ]],0)</f>
        <v>0</v>
      </c>
      <c r="AG611" s="107">
        <f>IF(CentrepointSourced[[#This Row],[Age]]="16-17",CentrepointSourced[[#This Row],[Assessed CS DQ]],0)</f>
        <v>0</v>
      </c>
      <c r="AH611" s="107">
        <f>IF(CentrepointSourced[[#This Row],[Age]]="16-24",CentrepointSourced[[#This Row],[Assessed CS DQ]],0)</f>
        <v>0</v>
      </c>
      <c r="AI611" s="107">
        <f>IF(CentrepointSourced[[#This Row],[Age]]="18-24",CentrepointSourced[[#This Row],[Assessed CS DQ]],0)</f>
        <v>0</v>
      </c>
    </row>
    <row r="612" spans="1:35" customFormat="1" ht="13.5" customHeight="1">
      <c r="A612" s="45" t="s">
        <v>40</v>
      </c>
      <c r="B612" s="62" t="s">
        <v>141</v>
      </c>
      <c r="C612" s="45" t="s">
        <v>42</v>
      </c>
      <c r="D612" s="62"/>
      <c r="E612" s="67">
        <v>2013</v>
      </c>
      <c r="F612" s="67" t="s">
        <v>26</v>
      </c>
      <c r="G612" s="67">
        <v>19</v>
      </c>
      <c r="H612" s="68">
        <v>8</v>
      </c>
      <c r="I612" s="67">
        <v>7</v>
      </c>
      <c r="J612" s="45"/>
      <c r="K612" s="45"/>
      <c r="L612" s="45"/>
      <c r="M612" s="45"/>
      <c r="N612" s="45"/>
      <c r="O612" s="45"/>
      <c r="P612" s="45"/>
      <c r="Q612" s="43" t="str">
        <f>IF(CentrepointSourced[[#This Row],[Country]]="Northern Ireland","Northern Ireland",IFERROR(VLOOKUP(CentrepointSourced[[#This Row],[Local Authority]],LKP_LANameDQ[],2,FALSE),CentrepointSourced[[#This Row],[Local Authority]]))</f>
        <v>Lewes</v>
      </c>
      <c r="R612" s="43" t="str">
        <f>IF(CentrepointSourced[[#This Row],[LA type]]="County","",INDEX(ConsolGeog[lad14cd],MATCH(CentrepointSourced[[#This Row],[Local Authority DQ]],ConsolGeog[la_name],0)))</f>
        <v>E07000063</v>
      </c>
      <c r="S612" s="43" t="str">
        <f>IF(OR(CentrepointSourced[[#This Row],[Country]]="Northern Ireland",CentrepointSourced[[#This Row],[Country]]="Scotland",CentrepointSourced[[#This Row],[Country]]="Wales"),"Local Authority",CentrepointSourced[[#This Row],[LA type]])</f>
        <v>District</v>
      </c>
      <c r="T612" s="43">
        <f>IF(TRIM(CentrepointSourced[[#This Row],[Presented HS]])="",0,IF(CentrepointSourced[[#This Row],[Presented HS]]="&lt;5",2.5,IF(CentrepointSourced[[#This Row],[Presented HS]]="&lt;10",5,VALUE(TRIM(CentrepointSourced[[#This Row],[Presented HS]])))))</f>
        <v>19</v>
      </c>
      <c r="U612" s="43">
        <f>IF(TRIM(CentrepointSourced[[#This Row],[Assessed HS]])="",0,IF(CentrepointSourced[[#This Row],[Assessed HS]]="&lt;5",2.5,IF(CentrepointSourced[[#This Row],[Assessed HS]]="&lt;10",5,VALUE(TRIM(CentrepointSourced[[#This Row],[Assessed HS]])))))</f>
        <v>8</v>
      </c>
      <c r="V612" s="43">
        <f>IF(TRIM(CentrepointSourced[[#This Row],[Presented CS]])="",0,IF(CentrepointSourced[[#This Row],[Presented CS]]="&lt;5",2.5,IF(CentrepointSourced[[#This Row],[Presented CS]]="&lt;10",5,VALUE(TRIM(CentrepointSourced[[#This Row],[Presented CS]])))))</f>
        <v>0</v>
      </c>
      <c r="W612" s="43">
        <f>IF(TRIM(CentrepointSourced[[#This Row],[Assessed CS]])="",0,IF(CentrepointSourced[[#This Row],[Assessed CS]]="&lt;5",2.5,IF(CentrepointSourced[[#This Row],[Assessed CS]]="&lt;10",5,VALUE(TRIM(CentrepointSourced[[#This Row],[Assessed CS]])))))</f>
        <v>0</v>
      </c>
      <c r="X612" s="106">
        <f>IF(CentrepointSourced[[#This Row],[Age]]="16-17",CentrepointSourced[[#This Row],[Presented HS DQ]],0)</f>
        <v>0</v>
      </c>
      <c r="Y612" s="106">
        <f>IF(CentrepointSourced[[#This Row],[Age]]="16-24",CentrepointSourced[[#This Row],[Presented HS DQ]],0)</f>
        <v>0</v>
      </c>
      <c r="Z612" s="106">
        <f>IF(CentrepointSourced[[#This Row],[Age]]="18-24",CentrepointSourced[[#This Row],[Presented HS DQ]],0)</f>
        <v>19</v>
      </c>
      <c r="AA612" s="106">
        <f>IF(CentrepointSourced[[#This Row],[Age]]="16-17",CentrepointSourced[[#This Row],[Presented CS DQ]],0)</f>
        <v>0</v>
      </c>
      <c r="AB612" s="106">
        <f>IF(CentrepointSourced[[#This Row],[Age]]="16-24",CentrepointSourced[[#This Row],[Presented CS DQ]],0)</f>
        <v>0</v>
      </c>
      <c r="AC612" s="106">
        <f>IF(CentrepointSourced[[#This Row],[Age]]="18-24",CentrepointSourced[[#This Row],[Presented CS DQ]],0)</f>
        <v>0</v>
      </c>
      <c r="AD612" s="107">
        <f>IF(CentrepointSourced[[#This Row],[Age]]="16-17",CentrepointSourced[[#This Row],[Assessed HS DQ]],0)</f>
        <v>0</v>
      </c>
      <c r="AE612" s="107">
        <f>IF(CentrepointSourced[[#This Row],[Age]]="16-24",CentrepointSourced[[#This Row],[Assessed HS DQ]],0)</f>
        <v>0</v>
      </c>
      <c r="AF612" s="107">
        <f>IF(CentrepointSourced[[#This Row],[Age]]="18-24",CentrepointSourced[[#This Row],[Assessed HS DQ]],0)</f>
        <v>8</v>
      </c>
      <c r="AG612" s="107">
        <f>IF(CentrepointSourced[[#This Row],[Age]]="16-17",CentrepointSourced[[#This Row],[Assessed CS DQ]],0)</f>
        <v>0</v>
      </c>
      <c r="AH612" s="107">
        <f>IF(CentrepointSourced[[#This Row],[Age]]="16-24",CentrepointSourced[[#This Row],[Assessed CS DQ]],0)</f>
        <v>0</v>
      </c>
      <c r="AI612" s="107">
        <f>IF(CentrepointSourced[[#This Row],[Age]]="18-24",CentrepointSourced[[#This Row],[Assessed CS DQ]],0)</f>
        <v>0</v>
      </c>
    </row>
    <row r="613" spans="1:35" customFormat="1" ht="13.5" customHeight="1">
      <c r="A613" s="45" t="s">
        <v>40</v>
      </c>
      <c r="B613" s="62" t="s">
        <v>141</v>
      </c>
      <c r="C613" s="45" t="s">
        <v>42</v>
      </c>
      <c r="D613" s="62"/>
      <c r="E613" s="67">
        <v>2014</v>
      </c>
      <c r="F613" s="67" t="s">
        <v>25</v>
      </c>
      <c r="G613" s="67">
        <v>30</v>
      </c>
      <c r="H613" s="68">
        <v>0</v>
      </c>
      <c r="I613" s="67"/>
      <c r="J613" s="45"/>
      <c r="K613" s="45"/>
      <c r="L613" s="45"/>
      <c r="M613" s="45"/>
      <c r="N613" s="45"/>
      <c r="O613" s="45"/>
      <c r="P613" s="45"/>
      <c r="Q613" s="43" t="str">
        <f>IF(CentrepointSourced[[#This Row],[Country]]="Northern Ireland","Northern Ireland",IFERROR(VLOOKUP(CentrepointSourced[[#This Row],[Local Authority]],LKP_LANameDQ[],2,FALSE),CentrepointSourced[[#This Row],[Local Authority]]))</f>
        <v>Lewes</v>
      </c>
      <c r="R613" s="43" t="str">
        <f>IF(CentrepointSourced[[#This Row],[LA type]]="County","",INDEX(ConsolGeog[lad14cd],MATCH(CentrepointSourced[[#This Row],[Local Authority DQ]],ConsolGeog[la_name],0)))</f>
        <v>E07000063</v>
      </c>
      <c r="S613" s="43" t="str">
        <f>IF(OR(CentrepointSourced[[#This Row],[Country]]="Northern Ireland",CentrepointSourced[[#This Row],[Country]]="Scotland",CentrepointSourced[[#This Row],[Country]]="Wales"),"Local Authority",CentrepointSourced[[#This Row],[LA type]])</f>
        <v>District</v>
      </c>
      <c r="T613" s="43">
        <f>IF(TRIM(CentrepointSourced[[#This Row],[Presented HS]])="",0,IF(CentrepointSourced[[#This Row],[Presented HS]]="&lt;5",2.5,IF(CentrepointSourced[[#This Row],[Presented HS]]="&lt;10",5,VALUE(TRIM(CentrepointSourced[[#This Row],[Presented HS]])))))</f>
        <v>30</v>
      </c>
      <c r="U613" s="43">
        <f>IF(TRIM(CentrepointSourced[[#This Row],[Assessed HS]])="",0,IF(CentrepointSourced[[#This Row],[Assessed HS]]="&lt;5",2.5,IF(CentrepointSourced[[#This Row],[Assessed HS]]="&lt;10",5,VALUE(TRIM(CentrepointSourced[[#This Row],[Assessed HS]])))))</f>
        <v>0</v>
      </c>
      <c r="V613" s="43">
        <f>IF(TRIM(CentrepointSourced[[#This Row],[Presented CS]])="",0,IF(CentrepointSourced[[#This Row],[Presented CS]]="&lt;5",2.5,IF(CentrepointSourced[[#This Row],[Presented CS]]="&lt;10",5,VALUE(TRIM(CentrepointSourced[[#This Row],[Presented CS]])))))</f>
        <v>0</v>
      </c>
      <c r="W613" s="43">
        <f>IF(TRIM(CentrepointSourced[[#This Row],[Assessed CS]])="",0,IF(CentrepointSourced[[#This Row],[Assessed CS]]="&lt;5",2.5,IF(CentrepointSourced[[#This Row],[Assessed CS]]="&lt;10",5,VALUE(TRIM(CentrepointSourced[[#This Row],[Assessed CS]])))))</f>
        <v>0</v>
      </c>
      <c r="X613" s="106">
        <f>IF(CentrepointSourced[[#This Row],[Age]]="16-17",CentrepointSourced[[#This Row],[Presented HS DQ]],0)</f>
        <v>30</v>
      </c>
      <c r="Y613" s="106">
        <f>IF(CentrepointSourced[[#This Row],[Age]]="16-24",CentrepointSourced[[#This Row],[Presented HS DQ]],0)</f>
        <v>0</v>
      </c>
      <c r="Z613" s="106">
        <f>IF(CentrepointSourced[[#This Row],[Age]]="18-24",CentrepointSourced[[#This Row],[Presented HS DQ]],0)</f>
        <v>0</v>
      </c>
      <c r="AA613" s="106">
        <f>IF(CentrepointSourced[[#This Row],[Age]]="16-17",CentrepointSourced[[#This Row],[Presented CS DQ]],0)</f>
        <v>0</v>
      </c>
      <c r="AB613" s="106">
        <f>IF(CentrepointSourced[[#This Row],[Age]]="16-24",CentrepointSourced[[#This Row],[Presented CS DQ]],0)</f>
        <v>0</v>
      </c>
      <c r="AC613" s="106">
        <f>IF(CentrepointSourced[[#This Row],[Age]]="18-24",CentrepointSourced[[#This Row],[Presented CS DQ]],0)</f>
        <v>0</v>
      </c>
      <c r="AD613" s="107">
        <f>IF(CentrepointSourced[[#This Row],[Age]]="16-17",CentrepointSourced[[#This Row],[Assessed HS DQ]],0)</f>
        <v>0</v>
      </c>
      <c r="AE613" s="107">
        <f>IF(CentrepointSourced[[#This Row],[Age]]="16-24",CentrepointSourced[[#This Row],[Assessed HS DQ]],0)</f>
        <v>0</v>
      </c>
      <c r="AF613" s="107">
        <f>IF(CentrepointSourced[[#This Row],[Age]]="18-24",CentrepointSourced[[#This Row],[Assessed HS DQ]],0)</f>
        <v>0</v>
      </c>
      <c r="AG613" s="107">
        <f>IF(CentrepointSourced[[#This Row],[Age]]="16-17",CentrepointSourced[[#This Row],[Assessed CS DQ]],0)</f>
        <v>0</v>
      </c>
      <c r="AH613" s="107">
        <f>IF(CentrepointSourced[[#This Row],[Age]]="16-24",CentrepointSourced[[#This Row],[Assessed CS DQ]],0)</f>
        <v>0</v>
      </c>
      <c r="AI613" s="107">
        <f>IF(CentrepointSourced[[#This Row],[Age]]="18-24",CentrepointSourced[[#This Row],[Assessed CS DQ]],0)</f>
        <v>0</v>
      </c>
    </row>
    <row r="614" spans="1:35" customFormat="1" ht="13.5" customHeight="1">
      <c r="A614" s="45" t="s">
        <v>40</v>
      </c>
      <c r="B614" s="62" t="s">
        <v>141</v>
      </c>
      <c r="C614" s="45" t="s">
        <v>42</v>
      </c>
      <c r="D614" s="62"/>
      <c r="E614" s="67">
        <v>2014</v>
      </c>
      <c r="F614" s="67" t="s">
        <v>26</v>
      </c>
      <c r="G614" s="67">
        <v>22</v>
      </c>
      <c r="H614" s="68">
        <v>16</v>
      </c>
      <c r="I614" s="67">
        <v>12</v>
      </c>
      <c r="J614" s="45"/>
      <c r="K614" s="45"/>
      <c r="L614" s="45"/>
      <c r="M614" s="45"/>
      <c r="N614" s="45"/>
      <c r="O614" s="45"/>
      <c r="P614" s="45"/>
      <c r="Q614" s="43" t="str">
        <f>IF(CentrepointSourced[[#This Row],[Country]]="Northern Ireland","Northern Ireland",IFERROR(VLOOKUP(CentrepointSourced[[#This Row],[Local Authority]],LKP_LANameDQ[],2,FALSE),CentrepointSourced[[#This Row],[Local Authority]]))</f>
        <v>Lewes</v>
      </c>
      <c r="R614" s="43" t="str">
        <f>IF(CentrepointSourced[[#This Row],[LA type]]="County","",INDEX(ConsolGeog[lad14cd],MATCH(CentrepointSourced[[#This Row],[Local Authority DQ]],ConsolGeog[la_name],0)))</f>
        <v>E07000063</v>
      </c>
      <c r="S614" s="43" t="str">
        <f>IF(OR(CentrepointSourced[[#This Row],[Country]]="Northern Ireland",CentrepointSourced[[#This Row],[Country]]="Scotland",CentrepointSourced[[#This Row],[Country]]="Wales"),"Local Authority",CentrepointSourced[[#This Row],[LA type]])</f>
        <v>District</v>
      </c>
      <c r="T614" s="43">
        <f>IF(TRIM(CentrepointSourced[[#This Row],[Presented HS]])="",0,IF(CentrepointSourced[[#This Row],[Presented HS]]="&lt;5",2.5,IF(CentrepointSourced[[#This Row],[Presented HS]]="&lt;10",5,VALUE(TRIM(CentrepointSourced[[#This Row],[Presented HS]])))))</f>
        <v>22</v>
      </c>
      <c r="U614" s="43">
        <f>IF(TRIM(CentrepointSourced[[#This Row],[Assessed HS]])="",0,IF(CentrepointSourced[[#This Row],[Assessed HS]]="&lt;5",2.5,IF(CentrepointSourced[[#This Row],[Assessed HS]]="&lt;10",5,VALUE(TRIM(CentrepointSourced[[#This Row],[Assessed HS]])))))</f>
        <v>16</v>
      </c>
      <c r="V614" s="43">
        <f>IF(TRIM(CentrepointSourced[[#This Row],[Presented CS]])="",0,IF(CentrepointSourced[[#This Row],[Presented CS]]="&lt;5",2.5,IF(CentrepointSourced[[#This Row],[Presented CS]]="&lt;10",5,VALUE(TRIM(CentrepointSourced[[#This Row],[Presented CS]])))))</f>
        <v>0</v>
      </c>
      <c r="W614" s="43">
        <f>IF(TRIM(CentrepointSourced[[#This Row],[Assessed CS]])="",0,IF(CentrepointSourced[[#This Row],[Assessed CS]]="&lt;5",2.5,IF(CentrepointSourced[[#This Row],[Assessed CS]]="&lt;10",5,VALUE(TRIM(CentrepointSourced[[#This Row],[Assessed CS]])))))</f>
        <v>0</v>
      </c>
      <c r="X614" s="106">
        <f>IF(CentrepointSourced[[#This Row],[Age]]="16-17",CentrepointSourced[[#This Row],[Presented HS DQ]],0)</f>
        <v>0</v>
      </c>
      <c r="Y614" s="106">
        <f>IF(CentrepointSourced[[#This Row],[Age]]="16-24",CentrepointSourced[[#This Row],[Presented HS DQ]],0)</f>
        <v>0</v>
      </c>
      <c r="Z614" s="106">
        <f>IF(CentrepointSourced[[#This Row],[Age]]="18-24",CentrepointSourced[[#This Row],[Presented HS DQ]],0)</f>
        <v>22</v>
      </c>
      <c r="AA614" s="106">
        <f>IF(CentrepointSourced[[#This Row],[Age]]="16-17",CentrepointSourced[[#This Row],[Presented CS DQ]],0)</f>
        <v>0</v>
      </c>
      <c r="AB614" s="106">
        <f>IF(CentrepointSourced[[#This Row],[Age]]="16-24",CentrepointSourced[[#This Row],[Presented CS DQ]],0)</f>
        <v>0</v>
      </c>
      <c r="AC614" s="106">
        <f>IF(CentrepointSourced[[#This Row],[Age]]="18-24",CentrepointSourced[[#This Row],[Presented CS DQ]],0)</f>
        <v>0</v>
      </c>
      <c r="AD614" s="107">
        <f>IF(CentrepointSourced[[#This Row],[Age]]="16-17",CentrepointSourced[[#This Row],[Assessed HS DQ]],0)</f>
        <v>0</v>
      </c>
      <c r="AE614" s="107">
        <f>IF(CentrepointSourced[[#This Row],[Age]]="16-24",CentrepointSourced[[#This Row],[Assessed HS DQ]],0)</f>
        <v>0</v>
      </c>
      <c r="AF614" s="107">
        <f>IF(CentrepointSourced[[#This Row],[Age]]="18-24",CentrepointSourced[[#This Row],[Assessed HS DQ]],0)</f>
        <v>16</v>
      </c>
      <c r="AG614" s="107">
        <f>IF(CentrepointSourced[[#This Row],[Age]]="16-17",CentrepointSourced[[#This Row],[Assessed CS DQ]],0)</f>
        <v>0</v>
      </c>
      <c r="AH614" s="107">
        <f>IF(CentrepointSourced[[#This Row],[Age]]="16-24",CentrepointSourced[[#This Row],[Assessed CS DQ]],0)</f>
        <v>0</v>
      </c>
      <c r="AI614" s="107">
        <f>IF(CentrepointSourced[[#This Row],[Age]]="18-24",CentrepointSourced[[#This Row],[Assessed CS DQ]],0)</f>
        <v>0</v>
      </c>
    </row>
    <row r="615" spans="1:35" customFormat="1" ht="13.5" customHeight="1">
      <c r="A615" s="45" t="s">
        <v>40</v>
      </c>
      <c r="B615" s="62" t="s">
        <v>82</v>
      </c>
      <c r="C615" s="45" t="s">
        <v>42</v>
      </c>
      <c r="D615" s="62"/>
      <c r="E615" s="67">
        <v>2012</v>
      </c>
      <c r="F615" s="67" t="s">
        <v>25</v>
      </c>
      <c r="G615" s="67">
        <v>1</v>
      </c>
      <c r="H615" s="68">
        <v>1</v>
      </c>
      <c r="I615" s="67">
        <v>0</v>
      </c>
      <c r="J615" s="45"/>
      <c r="K615" s="45"/>
      <c r="L615" s="45"/>
      <c r="M615" s="45"/>
      <c r="N615" s="45"/>
      <c r="O615" s="45"/>
      <c r="P615" s="45"/>
      <c r="Q615" s="43" t="str">
        <f>IF(CentrepointSourced[[#This Row],[Country]]="Northern Ireland","Northern Ireland",IFERROR(VLOOKUP(CentrepointSourced[[#This Row],[Local Authority]],LKP_LANameDQ[],2,FALSE),CentrepointSourced[[#This Row],[Local Authority]]))</f>
        <v>Lichfield</v>
      </c>
      <c r="R615" s="43" t="str">
        <f>IF(CentrepointSourced[[#This Row],[LA type]]="County","",INDEX(ConsolGeog[lad14cd],MATCH(CentrepointSourced[[#This Row],[Local Authority DQ]],ConsolGeog[la_name],0)))</f>
        <v>E07000194</v>
      </c>
      <c r="S615" s="43" t="str">
        <f>IF(OR(CentrepointSourced[[#This Row],[Country]]="Northern Ireland",CentrepointSourced[[#This Row],[Country]]="Scotland",CentrepointSourced[[#This Row],[Country]]="Wales"),"Local Authority",CentrepointSourced[[#This Row],[LA type]])</f>
        <v>District</v>
      </c>
      <c r="T615" s="43">
        <f>IF(TRIM(CentrepointSourced[[#This Row],[Presented HS]])="",0,IF(CentrepointSourced[[#This Row],[Presented HS]]="&lt;5",2.5,IF(CentrepointSourced[[#This Row],[Presented HS]]="&lt;10",5,VALUE(TRIM(CentrepointSourced[[#This Row],[Presented HS]])))))</f>
        <v>1</v>
      </c>
      <c r="U615" s="43">
        <f>IF(TRIM(CentrepointSourced[[#This Row],[Assessed HS]])="",0,IF(CentrepointSourced[[#This Row],[Assessed HS]]="&lt;5",2.5,IF(CentrepointSourced[[#This Row],[Assessed HS]]="&lt;10",5,VALUE(TRIM(CentrepointSourced[[#This Row],[Assessed HS]])))))</f>
        <v>1</v>
      </c>
      <c r="V615" s="43">
        <f>IF(TRIM(CentrepointSourced[[#This Row],[Presented CS]])="",0,IF(CentrepointSourced[[#This Row],[Presented CS]]="&lt;5",2.5,IF(CentrepointSourced[[#This Row],[Presented CS]]="&lt;10",5,VALUE(TRIM(CentrepointSourced[[#This Row],[Presented CS]])))))</f>
        <v>0</v>
      </c>
      <c r="W615" s="43">
        <f>IF(TRIM(CentrepointSourced[[#This Row],[Assessed CS]])="",0,IF(CentrepointSourced[[#This Row],[Assessed CS]]="&lt;5",2.5,IF(CentrepointSourced[[#This Row],[Assessed CS]]="&lt;10",5,VALUE(TRIM(CentrepointSourced[[#This Row],[Assessed CS]])))))</f>
        <v>0</v>
      </c>
      <c r="X615" s="106">
        <f>IF(CentrepointSourced[[#This Row],[Age]]="16-17",CentrepointSourced[[#This Row],[Presented HS DQ]],0)</f>
        <v>1</v>
      </c>
      <c r="Y615" s="106">
        <f>IF(CentrepointSourced[[#This Row],[Age]]="16-24",CentrepointSourced[[#This Row],[Presented HS DQ]],0)</f>
        <v>0</v>
      </c>
      <c r="Z615" s="106">
        <f>IF(CentrepointSourced[[#This Row],[Age]]="18-24",CentrepointSourced[[#This Row],[Presented HS DQ]],0)</f>
        <v>0</v>
      </c>
      <c r="AA615" s="106">
        <f>IF(CentrepointSourced[[#This Row],[Age]]="16-17",CentrepointSourced[[#This Row],[Presented CS DQ]],0)</f>
        <v>0</v>
      </c>
      <c r="AB615" s="106">
        <f>IF(CentrepointSourced[[#This Row],[Age]]="16-24",CentrepointSourced[[#This Row],[Presented CS DQ]],0)</f>
        <v>0</v>
      </c>
      <c r="AC615" s="106">
        <f>IF(CentrepointSourced[[#This Row],[Age]]="18-24",CentrepointSourced[[#This Row],[Presented CS DQ]],0)</f>
        <v>0</v>
      </c>
      <c r="AD615" s="107">
        <f>IF(CentrepointSourced[[#This Row],[Age]]="16-17",CentrepointSourced[[#This Row],[Assessed HS DQ]],0)</f>
        <v>1</v>
      </c>
      <c r="AE615" s="107">
        <f>IF(CentrepointSourced[[#This Row],[Age]]="16-24",CentrepointSourced[[#This Row],[Assessed HS DQ]],0)</f>
        <v>0</v>
      </c>
      <c r="AF615" s="107">
        <f>IF(CentrepointSourced[[#This Row],[Age]]="18-24",CentrepointSourced[[#This Row],[Assessed HS DQ]],0)</f>
        <v>0</v>
      </c>
      <c r="AG615" s="107">
        <f>IF(CentrepointSourced[[#This Row],[Age]]="16-17",CentrepointSourced[[#This Row],[Assessed CS DQ]],0)</f>
        <v>0</v>
      </c>
      <c r="AH615" s="107">
        <f>IF(CentrepointSourced[[#This Row],[Age]]="16-24",CentrepointSourced[[#This Row],[Assessed CS DQ]],0)</f>
        <v>0</v>
      </c>
      <c r="AI615" s="107">
        <f>IF(CentrepointSourced[[#This Row],[Age]]="18-24",CentrepointSourced[[#This Row],[Assessed CS DQ]],0)</f>
        <v>0</v>
      </c>
    </row>
    <row r="616" spans="1:35" customFormat="1" ht="13.5" customHeight="1">
      <c r="A616" s="45" t="s">
        <v>40</v>
      </c>
      <c r="B616" s="62" t="s">
        <v>82</v>
      </c>
      <c r="C616" s="45" t="s">
        <v>42</v>
      </c>
      <c r="D616" s="62"/>
      <c r="E616" s="67">
        <v>2012</v>
      </c>
      <c r="F616" s="67" t="s">
        <v>26</v>
      </c>
      <c r="G616" s="67">
        <v>22</v>
      </c>
      <c r="H616" s="68">
        <v>22</v>
      </c>
      <c r="I616" s="67">
        <v>19</v>
      </c>
      <c r="J616" s="45"/>
      <c r="K616" s="45"/>
      <c r="L616" s="45"/>
      <c r="M616" s="45"/>
      <c r="N616" s="45"/>
      <c r="O616" s="45"/>
      <c r="P616" s="45"/>
      <c r="Q616" s="41" t="str">
        <f>IF(CentrepointSourced[[#This Row],[Country]]="Northern Ireland","Northern Ireland",IFERROR(VLOOKUP(CentrepointSourced[[#This Row],[Local Authority]],LKP_LANameDQ[],2,FALSE),CentrepointSourced[[#This Row],[Local Authority]]))</f>
        <v>Lichfield</v>
      </c>
      <c r="R616" s="41" t="str">
        <f>IF(CentrepointSourced[[#This Row],[LA type]]="County","",INDEX(ConsolGeog[lad14cd],MATCH(CentrepointSourced[[#This Row],[Local Authority DQ]],ConsolGeog[la_name],0)))</f>
        <v>E07000194</v>
      </c>
      <c r="S616" s="41" t="str">
        <f>IF(OR(CentrepointSourced[[#This Row],[Country]]="Northern Ireland",CentrepointSourced[[#This Row],[Country]]="Scotland",CentrepointSourced[[#This Row],[Country]]="Wales"),"Local Authority",CentrepointSourced[[#This Row],[LA type]])</f>
        <v>District</v>
      </c>
      <c r="T616" s="41">
        <f>IF(TRIM(CentrepointSourced[[#This Row],[Presented HS]])="",0,IF(CentrepointSourced[[#This Row],[Presented HS]]="&lt;5",2.5,IF(CentrepointSourced[[#This Row],[Presented HS]]="&lt;10",5,VALUE(TRIM(CentrepointSourced[[#This Row],[Presented HS]])))))</f>
        <v>22</v>
      </c>
      <c r="U616" s="41">
        <f>IF(TRIM(CentrepointSourced[[#This Row],[Assessed HS]])="",0,IF(CentrepointSourced[[#This Row],[Assessed HS]]="&lt;5",2.5,IF(CentrepointSourced[[#This Row],[Assessed HS]]="&lt;10",5,VALUE(TRIM(CentrepointSourced[[#This Row],[Assessed HS]])))))</f>
        <v>22</v>
      </c>
      <c r="V616" s="41">
        <f>IF(TRIM(CentrepointSourced[[#This Row],[Presented CS]])="",0,IF(CentrepointSourced[[#This Row],[Presented CS]]="&lt;5",2.5,IF(CentrepointSourced[[#This Row],[Presented CS]]="&lt;10",5,VALUE(TRIM(CentrepointSourced[[#This Row],[Presented CS]])))))</f>
        <v>0</v>
      </c>
      <c r="W616" s="41">
        <f>IF(TRIM(CentrepointSourced[[#This Row],[Assessed CS]])="",0,IF(CentrepointSourced[[#This Row],[Assessed CS]]="&lt;5",2.5,IF(CentrepointSourced[[#This Row],[Assessed CS]]="&lt;10",5,VALUE(TRIM(CentrepointSourced[[#This Row],[Assessed CS]])))))</f>
        <v>0</v>
      </c>
      <c r="X616" s="106">
        <f>IF(CentrepointSourced[[#This Row],[Age]]="16-17",CentrepointSourced[[#This Row],[Presented HS DQ]],0)</f>
        <v>0</v>
      </c>
      <c r="Y616" s="106">
        <f>IF(CentrepointSourced[[#This Row],[Age]]="16-24",CentrepointSourced[[#This Row],[Presented HS DQ]],0)</f>
        <v>0</v>
      </c>
      <c r="Z616" s="106">
        <f>IF(CentrepointSourced[[#This Row],[Age]]="18-24",CentrepointSourced[[#This Row],[Presented HS DQ]],0)</f>
        <v>22</v>
      </c>
      <c r="AA616" s="106">
        <f>IF(CentrepointSourced[[#This Row],[Age]]="16-17",CentrepointSourced[[#This Row],[Presented CS DQ]],0)</f>
        <v>0</v>
      </c>
      <c r="AB616" s="106">
        <f>IF(CentrepointSourced[[#This Row],[Age]]="16-24",CentrepointSourced[[#This Row],[Presented CS DQ]],0)</f>
        <v>0</v>
      </c>
      <c r="AC616" s="106">
        <f>IF(CentrepointSourced[[#This Row],[Age]]="18-24",CentrepointSourced[[#This Row],[Presented CS DQ]],0)</f>
        <v>0</v>
      </c>
      <c r="AD616" s="107">
        <f>IF(CentrepointSourced[[#This Row],[Age]]="16-17",CentrepointSourced[[#This Row],[Assessed HS DQ]],0)</f>
        <v>0</v>
      </c>
      <c r="AE616" s="107">
        <f>IF(CentrepointSourced[[#This Row],[Age]]="16-24",CentrepointSourced[[#This Row],[Assessed HS DQ]],0)</f>
        <v>0</v>
      </c>
      <c r="AF616" s="107">
        <f>IF(CentrepointSourced[[#This Row],[Age]]="18-24",CentrepointSourced[[#This Row],[Assessed HS DQ]],0)</f>
        <v>22</v>
      </c>
      <c r="AG616" s="107">
        <f>IF(CentrepointSourced[[#This Row],[Age]]="16-17",CentrepointSourced[[#This Row],[Assessed CS DQ]],0)</f>
        <v>0</v>
      </c>
      <c r="AH616" s="107">
        <f>IF(CentrepointSourced[[#This Row],[Age]]="16-24",CentrepointSourced[[#This Row],[Assessed CS DQ]],0)</f>
        <v>0</v>
      </c>
      <c r="AI616" s="107">
        <f>IF(CentrepointSourced[[#This Row],[Age]]="18-24",CentrepointSourced[[#This Row],[Assessed CS DQ]],0)</f>
        <v>0</v>
      </c>
    </row>
    <row r="617" spans="1:35" customFormat="1" ht="13.5" customHeight="1">
      <c r="A617" s="45" t="s">
        <v>40</v>
      </c>
      <c r="B617" s="62" t="s">
        <v>82</v>
      </c>
      <c r="C617" s="45" t="s">
        <v>42</v>
      </c>
      <c r="D617" s="62"/>
      <c r="E617" s="67">
        <v>2013</v>
      </c>
      <c r="F617" s="67" t="s">
        <v>25</v>
      </c>
      <c r="G617" s="67">
        <v>2</v>
      </c>
      <c r="H617" s="68">
        <v>2</v>
      </c>
      <c r="I617" s="67">
        <v>0</v>
      </c>
      <c r="J617" s="45"/>
      <c r="K617" s="45"/>
      <c r="L617" s="45"/>
      <c r="M617" s="45"/>
      <c r="N617" s="45"/>
      <c r="O617" s="45"/>
      <c r="P617" s="45"/>
      <c r="Q617" s="41" t="str">
        <f>IF(CentrepointSourced[[#This Row],[Country]]="Northern Ireland","Northern Ireland",IFERROR(VLOOKUP(CentrepointSourced[[#This Row],[Local Authority]],LKP_LANameDQ[],2,FALSE),CentrepointSourced[[#This Row],[Local Authority]]))</f>
        <v>Lichfield</v>
      </c>
      <c r="R617" s="41" t="str">
        <f>IF(CentrepointSourced[[#This Row],[LA type]]="County","",INDEX(ConsolGeog[lad14cd],MATCH(CentrepointSourced[[#This Row],[Local Authority DQ]],ConsolGeog[la_name],0)))</f>
        <v>E07000194</v>
      </c>
      <c r="S617" s="41" t="str">
        <f>IF(OR(CentrepointSourced[[#This Row],[Country]]="Northern Ireland",CentrepointSourced[[#This Row],[Country]]="Scotland",CentrepointSourced[[#This Row],[Country]]="Wales"),"Local Authority",CentrepointSourced[[#This Row],[LA type]])</f>
        <v>District</v>
      </c>
      <c r="T617" s="41">
        <f>IF(TRIM(CentrepointSourced[[#This Row],[Presented HS]])="",0,IF(CentrepointSourced[[#This Row],[Presented HS]]="&lt;5",2.5,IF(CentrepointSourced[[#This Row],[Presented HS]]="&lt;10",5,VALUE(TRIM(CentrepointSourced[[#This Row],[Presented HS]])))))</f>
        <v>2</v>
      </c>
      <c r="U617" s="41">
        <f>IF(TRIM(CentrepointSourced[[#This Row],[Assessed HS]])="",0,IF(CentrepointSourced[[#This Row],[Assessed HS]]="&lt;5",2.5,IF(CentrepointSourced[[#This Row],[Assessed HS]]="&lt;10",5,VALUE(TRIM(CentrepointSourced[[#This Row],[Assessed HS]])))))</f>
        <v>2</v>
      </c>
      <c r="V617" s="41">
        <f>IF(TRIM(CentrepointSourced[[#This Row],[Presented CS]])="",0,IF(CentrepointSourced[[#This Row],[Presented CS]]="&lt;5",2.5,IF(CentrepointSourced[[#This Row],[Presented CS]]="&lt;10",5,VALUE(TRIM(CentrepointSourced[[#This Row],[Presented CS]])))))</f>
        <v>0</v>
      </c>
      <c r="W617" s="41">
        <f>IF(TRIM(CentrepointSourced[[#This Row],[Assessed CS]])="",0,IF(CentrepointSourced[[#This Row],[Assessed CS]]="&lt;5",2.5,IF(CentrepointSourced[[#This Row],[Assessed CS]]="&lt;10",5,VALUE(TRIM(CentrepointSourced[[#This Row],[Assessed CS]])))))</f>
        <v>0</v>
      </c>
      <c r="X617" s="106">
        <f>IF(CentrepointSourced[[#This Row],[Age]]="16-17",CentrepointSourced[[#This Row],[Presented HS DQ]],0)</f>
        <v>2</v>
      </c>
      <c r="Y617" s="106">
        <f>IF(CentrepointSourced[[#This Row],[Age]]="16-24",CentrepointSourced[[#This Row],[Presented HS DQ]],0)</f>
        <v>0</v>
      </c>
      <c r="Z617" s="106">
        <f>IF(CentrepointSourced[[#This Row],[Age]]="18-24",CentrepointSourced[[#This Row],[Presented HS DQ]],0)</f>
        <v>0</v>
      </c>
      <c r="AA617" s="106">
        <f>IF(CentrepointSourced[[#This Row],[Age]]="16-17",CentrepointSourced[[#This Row],[Presented CS DQ]],0)</f>
        <v>0</v>
      </c>
      <c r="AB617" s="106">
        <f>IF(CentrepointSourced[[#This Row],[Age]]="16-24",CentrepointSourced[[#This Row],[Presented CS DQ]],0)</f>
        <v>0</v>
      </c>
      <c r="AC617" s="106">
        <f>IF(CentrepointSourced[[#This Row],[Age]]="18-24",CentrepointSourced[[#This Row],[Presented CS DQ]],0)</f>
        <v>0</v>
      </c>
      <c r="AD617" s="107">
        <f>IF(CentrepointSourced[[#This Row],[Age]]="16-17",CentrepointSourced[[#This Row],[Assessed HS DQ]],0)</f>
        <v>2</v>
      </c>
      <c r="AE617" s="107">
        <f>IF(CentrepointSourced[[#This Row],[Age]]="16-24",CentrepointSourced[[#This Row],[Assessed HS DQ]],0)</f>
        <v>0</v>
      </c>
      <c r="AF617" s="107">
        <f>IF(CentrepointSourced[[#This Row],[Age]]="18-24",CentrepointSourced[[#This Row],[Assessed HS DQ]],0)</f>
        <v>0</v>
      </c>
      <c r="AG617" s="107">
        <f>IF(CentrepointSourced[[#This Row],[Age]]="16-17",CentrepointSourced[[#This Row],[Assessed CS DQ]],0)</f>
        <v>0</v>
      </c>
      <c r="AH617" s="107">
        <f>IF(CentrepointSourced[[#This Row],[Age]]="16-24",CentrepointSourced[[#This Row],[Assessed CS DQ]],0)</f>
        <v>0</v>
      </c>
      <c r="AI617" s="107">
        <f>IF(CentrepointSourced[[#This Row],[Age]]="18-24",CentrepointSourced[[#This Row],[Assessed CS DQ]],0)</f>
        <v>0</v>
      </c>
    </row>
    <row r="618" spans="1:35" customFormat="1" ht="13.5" customHeight="1">
      <c r="A618" s="45" t="s">
        <v>40</v>
      </c>
      <c r="B618" s="62" t="s">
        <v>82</v>
      </c>
      <c r="C618" s="45" t="s">
        <v>42</v>
      </c>
      <c r="D618" s="62"/>
      <c r="E618" s="67">
        <v>2013</v>
      </c>
      <c r="F618" s="67" t="s">
        <v>26</v>
      </c>
      <c r="G618" s="67">
        <v>25</v>
      </c>
      <c r="H618" s="68">
        <v>25</v>
      </c>
      <c r="I618" s="67">
        <v>20</v>
      </c>
      <c r="J618" s="45"/>
      <c r="K618" s="45"/>
      <c r="L618" s="45"/>
      <c r="M618" s="45"/>
      <c r="N618" s="45"/>
      <c r="O618" s="45"/>
      <c r="P618" s="45"/>
      <c r="Q618" s="41" t="str">
        <f>IF(CentrepointSourced[[#This Row],[Country]]="Northern Ireland","Northern Ireland",IFERROR(VLOOKUP(CentrepointSourced[[#This Row],[Local Authority]],LKP_LANameDQ[],2,FALSE),CentrepointSourced[[#This Row],[Local Authority]]))</f>
        <v>Lichfield</v>
      </c>
      <c r="R618" s="41" t="str">
        <f>IF(CentrepointSourced[[#This Row],[LA type]]="County","",INDEX(ConsolGeog[lad14cd],MATCH(CentrepointSourced[[#This Row],[Local Authority DQ]],ConsolGeog[la_name],0)))</f>
        <v>E07000194</v>
      </c>
      <c r="S618" s="41" t="str">
        <f>IF(OR(CentrepointSourced[[#This Row],[Country]]="Northern Ireland",CentrepointSourced[[#This Row],[Country]]="Scotland",CentrepointSourced[[#This Row],[Country]]="Wales"),"Local Authority",CentrepointSourced[[#This Row],[LA type]])</f>
        <v>District</v>
      </c>
      <c r="T618" s="41">
        <f>IF(TRIM(CentrepointSourced[[#This Row],[Presented HS]])="",0,IF(CentrepointSourced[[#This Row],[Presented HS]]="&lt;5",2.5,IF(CentrepointSourced[[#This Row],[Presented HS]]="&lt;10",5,VALUE(TRIM(CentrepointSourced[[#This Row],[Presented HS]])))))</f>
        <v>25</v>
      </c>
      <c r="U618" s="41">
        <f>IF(TRIM(CentrepointSourced[[#This Row],[Assessed HS]])="",0,IF(CentrepointSourced[[#This Row],[Assessed HS]]="&lt;5",2.5,IF(CentrepointSourced[[#This Row],[Assessed HS]]="&lt;10",5,VALUE(TRIM(CentrepointSourced[[#This Row],[Assessed HS]])))))</f>
        <v>25</v>
      </c>
      <c r="V618" s="41">
        <f>IF(TRIM(CentrepointSourced[[#This Row],[Presented CS]])="",0,IF(CentrepointSourced[[#This Row],[Presented CS]]="&lt;5",2.5,IF(CentrepointSourced[[#This Row],[Presented CS]]="&lt;10",5,VALUE(TRIM(CentrepointSourced[[#This Row],[Presented CS]])))))</f>
        <v>0</v>
      </c>
      <c r="W618" s="41">
        <f>IF(TRIM(CentrepointSourced[[#This Row],[Assessed CS]])="",0,IF(CentrepointSourced[[#This Row],[Assessed CS]]="&lt;5",2.5,IF(CentrepointSourced[[#This Row],[Assessed CS]]="&lt;10",5,VALUE(TRIM(CentrepointSourced[[#This Row],[Assessed CS]])))))</f>
        <v>0</v>
      </c>
      <c r="X618" s="106">
        <f>IF(CentrepointSourced[[#This Row],[Age]]="16-17",CentrepointSourced[[#This Row],[Presented HS DQ]],0)</f>
        <v>0</v>
      </c>
      <c r="Y618" s="106">
        <f>IF(CentrepointSourced[[#This Row],[Age]]="16-24",CentrepointSourced[[#This Row],[Presented HS DQ]],0)</f>
        <v>0</v>
      </c>
      <c r="Z618" s="106">
        <f>IF(CentrepointSourced[[#This Row],[Age]]="18-24",CentrepointSourced[[#This Row],[Presented HS DQ]],0)</f>
        <v>25</v>
      </c>
      <c r="AA618" s="106">
        <f>IF(CentrepointSourced[[#This Row],[Age]]="16-17",CentrepointSourced[[#This Row],[Presented CS DQ]],0)</f>
        <v>0</v>
      </c>
      <c r="AB618" s="106">
        <f>IF(CentrepointSourced[[#This Row],[Age]]="16-24",CentrepointSourced[[#This Row],[Presented CS DQ]],0)</f>
        <v>0</v>
      </c>
      <c r="AC618" s="106">
        <f>IF(CentrepointSourced[[#This Row],[Age]]="18-24",CentrepointSourced[[#This Row],[Presented CS DQ]],0)</f>
        <v>0</v>
      </c>
      <c r="AD618" s="107">
        <f>IF(CentrepointSourced[[#This Row],[Age]]="16-17",CentrepointSourced[[#This Row],[Assessed HS DQ]],0)</f>
        <v>0</v>
      </c>
      <c r="AE618" s="107">
        <f>IF(CentrepointSourced[[#This Row],[Age]]="16-24",CentrepointSourced[[#This Row],[Assessed HS DQ]],0)</f>
        <v>0</v>
      </c>
      <c r="AF618" s="107">
        <f>IF(CentrepointSourced[[#This Row],[Age]]="18-24",CentrepointSourced[[#This Row],[Assessed HS DQ]],0)</f>
        <v>25</v>
      </c>
      <c r="AG618" s="107">
        <f>IF(CentrepointSourced[[#This Row],[Age]]="16-17",CentrepointSourced[[#This Row],[Assessed CS DQ]],0)</f>
        <v>0</v>
      </c>
      <c r="AH618" s="107">
        <f>IF(CentrepointSourced[[#This Row],[Age]]="16-24",CentrepointSourced[[#This Row],[Assessed CS DQ]],0)</f>
        <v>0</v>
      </c>
      <c r="AI618" s="107">
        <f>IF(CentrepointSourced[[#This Row],[Age]]="18-24",CentrepointSourced[[#This Row],[Assessed CS DQ]],0)</f>
        <v>0</v>
      </c>
    </row>
    <row r="619" spans="1:35" customFormat="1" ht="13.5" customHeight="1">
      <c r="A619" s="45" t="s">
        <v>40</v>
      </c>
      <c r="B619" s="62" t="s">
        <v>82</v>
      </c>
      <c r="C619" s="45" t="s">
        <v>42</v>
      </c>
      <c r="D619" s="62"/>
      <c r="E619" s="67">
        <v>2014</v>
      </c>
      <c r="F619" s="67" t="s">
        <v>25</v>
      </c>
      <c r="G619" s="67">
        <v>1</v>
      </c>
      <c r="H619" s="68">
        <v>1</v>
      </c>
      <c r="I619" s="67">
        <v>1</v>
      </c>
      <c r="J619" s="45"/>
      <c r="K619" s="45"/>
      <c r="L619" s="45"/>
      <c r="M619" s="45"/>
      <c r="N619" s="45"/>
      <c r="O619" s="45"/>
      <c r="P619" s="45"/>
      <c r="Q619" s="41" t="str">
        <f>IF(CentrepointSourced[[#This Row],[Country]]="Northern Ireland","Northern Ireland",IFERROR(VLOOKUP(CentrepointSourced[[#This Row],[Local Authority]],LKP_LANameDQ[],2,FALSE),CentrepointSourced[[#This Row],[Local Authority]]))</f>
        <v>Lichfield</v>
      </c>
      <c r="R619" s="41" t="str">
        <f>IF(CentrepointSourced[[#This Row],[LA type]]="County","",INDEX(ConsolGeog[lad14cd],MATCH(CentrepointSourced[[#This Row],[Local Authority DQ]],ConsolGeog[la_name],0)))</f>
        <v>E07000194</v>
      </c>
      <c r="S619" s="41" t="str">
        <f>IF(OR(CentrepointSourced[[#This Row],[Country]]="Northern Ireland",CentrepointSourced[[#This Row],[Country]]="Scotland",CentrepointSourced[[#This Row],[Country]]="Wales"),"Local Authority",CentrepointSourced[[#This Row],[LA type]])</f>
        <v>District</v>
      </c>
      <c r="T619" s="41">
        <f>IF(TRIM(CentrepointSourced[[#This Row],[Presented HS]])="",0,IF(CentrepointSourced[[#This Row],[Presented HS]]="&lt;5",2.5,IF(CentrepointSourced[[#This Row],[Presented HS]]="&lt;10",5,VALUE(TRIM(CentrepointSourced[[#This Row],[Presented HS]])))))</f>
        <v>1</v>
      </c>
      <c r="U619" s="41">
        <f>IF(TRIM(CentrepointSourced[[#This Row],[Assessed HS]])="",0,IF(CentrepointSourced[[#This Row],[Assessed HS]]="&lt;5",2.5,IF(CentrepointSourced[[#This Row],[Assessed HS]]="&lt;10",5,VALUE(TRIM(CentrepointSourced[[#This Row],[Assessed HS]])))))</f>
        <v>1</v>
      </c>
      <c r="V619" s="41">
        <f>IF(TRIM(CentrepointSourced[[#This Row],[Presented CS]])="",0,IF(CentrepointSourced[[#This Row],[Presented CS]]="&lt;5",2.5,IF(CentrepointSourced[[#This Row],[Presented CS]]="&lt;10",5,VALUE(TRIM(CentrepointSourced[[#This Row],[Presented CS]])))))</f>
        <v>0</v>
      </c>
      <c r="W619" s="41">
        <f>IF(TRIM(CentrepointSourced[[#This Row],[Assessed CS]])="",0,IF(CentrepointSourced[[#This Row],[Assessed CS]]="&lt;5",2.5,IF(CentrepointSourced[[#This Row],[Assessed CS]]="&lt;10",5,VALUE(TRIM(CentrepointSourced[[#This Row],[Assessed CS]])))))</f>
        <v>0</v>
      </c>
      <c r="X619" s="106">
        <f>IF(CentrepointSourced[[#This Row],[Age]]="16-17",CentrepointSourced[[#This Row],[Presented HS DQ]],0)</f>
        <v>1</v>
      </c>
      <c r="Y619" s="106">
        <f>IF(CentrepointSourced[[#This Row],[Age]]="16-24",CentrepointSourced[[#This Row],[Presented HS DQ]],0)</f>
        <v>0</v>
      </c>
      <c r="Z619" s="106">
        <f>IF(CentrepointSourced[[#This Row],[Age]]="18-24",CentrepointSourced[[#This Row],[Presented HS DQ]],0)</f>
        <v>0</v>
      </c>
      <c r="AA619" s="106">
        <f>IF(CentrepointSourced[[#This Row],[Age]]="16-17",CentrepointSourced[[#This Row],[Presented CS DQ]],0)</f>
        <v>0</v>
      </c>
      <c r="AB619" s="106">
        <f>IF(CentrepointSourced[[#This Row],[Age]]="16-24",CentrepointSourced[[#This Row],[Presented CS DQ]],0)</f>
        <v>0</v>
      </c>
      <c r="AC619" s="106">
        <f>IF(CentrepointSourced[[#This Row],[Age]]="18-24",CentrepointSourced[[#This Row],[Presented CS DQ]],0)</f>
        <v>0</v>
      </c>
      <c r="AD619" s="107">
        <f>IF(CentrepointSourced[[#This Row],[Age]]="16-17",CentrepointSourced[[#This Row],[Assessed HS DQ]],0)</f>
        <v>1</v>
      </c>
      <c r="AE619" s="107">
        <f>IF(CentrepointSourced[[#This Row],[Age]]="16-24",CentrepointSourced[[#This Row],[Assessed HS DQ]],0)</f>
        <v>0</v>
      </c>
      <c r="AF619" s="107">
        <f>IF(CentrepointSourced[[#This Row],[Age]]="18-24",CentrepointSourced[[#This Row],[Assessed HS DQ]],0)</f>
        <v>0</v>
      </c>
      <c r="AG619" s="107">
        <f>IF(CentrepointSourced[[#This Row],[Age]]="16-17",CentrepointSourced[[#This Row],[Assessed CS DQ]],0)</f>
        <v>0</v>
      </c>
      <c r="AH619" s="107">
        <f>IF(CentrepointSourced[[#This Row],[Age]]="16-24",CentrepointSourced[[#This Row],[Assessed CS DQ]],0)</f>
        <v>0</v>
      </c>
      <c r="AI619" s="107">
        <f>IF(CentrepointSourced[[#This Row],[Age]]="18-24",CentrepointSourced[[#This Row],[Assessed CS DQ]],0)</f>
        <v>0</v>
      </c>
    </row>
    <row r="620" spans="1:35" customFormat="1" ht="13.5" customHeight="1">
      <c r="A620" s="45" t="s">
        <v>40</v>
      </c>
      <c r="B620" s="62" t="s">
        <v>82</v>
      </c>
      <c r="C620" s="45" t="s">
        <v>42</v>
      </c>
      <c r="D620" s="62"/>
      <c r="E620" s="67">
        <v>2014</v>
      </c>
      <c r="F620" s="67" t="s">
        <v>26</v>
      </c>
      <c r="G620" s="67">
        <v>13</v>
      </c>
      <c r="H620" s="68">
        <v>13</v>
      </c>
      <c r="I620" s="67">
        <v>11</v>
      </c>
      <c r="J620" s="45"/>
      <c r="K620" s="45"/>
      <c r="L620" s="45"/>
      <c r="M620" s="45"/>
      <c r="N620" s="45"/>
      <c r="O620" s="45"/>
      <c r="P620" s="45"/>
      <c r="Q620" s="41" t="str">
        <f>IF(CentrepointSourced[[#This Row],[Country]]="Northern Ireland","Northern Ireland",IFERROR(VLOOKUP(CentrepointSourced[[#This Row],[Local Authority]],LKP_LANameDQ[],2,FALSE),CentrepointSourced[[#This Row],[Local Authority]]))</f>
        <v>Lichfield</v>
      </c>
      <c r="R620" s="41" t="str">
        <f>IF(CentrepointSourced[[#This Row],[LA type]]="County","",INDEX(ConsolGeog[lad14cd],MATCH(CentrepointSourced[[#This Row],[Local Authority DQ]],ConsolGeog[la_name],0)))</f>
        <v>E07000194</v>
      </c>
      <c r="S620" s="41" t="str">
        <f>IF(OR(CentrepointSourced[[#This Row],[Country]]="Northern Ireland",CentrepointSourced[[#This Row],[Country]]="Scotland",CentrepointSourced[[#This Row],[Country]]="Wales"),"Local Authority",CentrepointSourced[[#This Row],[LA type]])</f>
        <v>District</v>
      </c>
      <c r="T620" s="41">
        <f>IF(TRIM(CentrepointSourced[[#This Row],[Presented HS]])="",0,IF(CentrepointSourced[[#This Row],[Presented HS]]="&lt;5",2.5,IF(CentrepointSourced[[#This Row],[Presented HS]]="&lt;10",5,VALUE(TRIM(CentrepointSourced[[#This Row],[Presented HS]])))))</f>
        <v>13</v>
      </c>
      <c r="U620" s="41">
        <f>IF(TRIM(CentrepointSourced[[#This Row],[Assessed HS]])="",0,IF(CentrepointSourced[[#This Row],[Assessed HS]]="&lt;5",2.5,IF(CentrepointSourced[[#This Row],[Assessed HS]]="&lt;10",5,VALUE(TRIM(CentrepointSourced[[#This Row],[Assessed HS]])))))</f>
        <v>13</v>
      </c>
      <c r="V620" s="41">
        <f>IF(TRIM(CentrepointSourced[[#This Row],[Presented CS]])="",0,IF(CentrepointSourced[[#This Row],[Presented CS]]="&lt;5",2.5,IF(CentrepointSourced[[#This Row],[Presented CS]]="&lt;10",5,VALUE(TRIM(CentrepointSourced[[#This Row],[Presented CS]])))))</f>
        <v>0</v>
      </c>
      <c r="W620" s="41">
        <f>IF(TRIM(CentrepointSourced[[#This Row],[Assessed CS]])="",0,IF(CentrepointSourced[[#This Row],[Assessed CS]]="&lt;5",2.5,IF(CentrepointSourced[[#This Row],[Assessed CS]]="&lt;10",5,VALUE(TRIM(CentrepointSourced[[#This Row],[Assessed CS]])))))</f>
        <v>0</v>
      </c>
      <c r="X620" s="106">
        <f>IF(CentrepointSourced[[#This Row],[Age]]="16-17",CentrepointSourced[[#This Row],[Presented HS DQ]],0)</f>
        <v>0</v>
      </c>
      <c r="Y620" s="106">
        <f>IF(CentrepointSourced[[#This Row],[Age]]="16-24",CentrepointSourced[[#This Row],[Presented HS DQ]],0)</f>
        <v>0</v>
      </c>
      <c r="Z620" s="106">
        <f>IF(CentrepointSourced[[#This Row],[Age]]="18-24",CentrepointSourced[[#This Row],[Presented HS DQ]],0)</f>
        <v>13</v>
      </c>
      <c r="AA620" s="106">
        <f>IF(CentrepointSourced[[#This Row],[Age]]="16-17",CentrepointSourced[[#This Row],[Presented CS DQ]],0)</f>
        <v>0</v>
      </c>
      <c r="AB620" s="106">
        <f>IF(CentrepointSourced[[#This Row],[Age]]="16-24",CentrepointSourced[[#This Row],[Presented CS DQ]],0)</f>
        <v>0</v>
      </c>
      <c r="AC620" s="106">
        <f>IF(CentrepointSourced[[#This Row],[Age]]="18-24",CentrepointSourced[[#This Row],[Presented CS DQ]],0)</f>
        <v>0</v>
      </c>
      <c r="AD620" s="107">
        <f>IF(CentrepointSourced[[#This Row],[Age]]="16-17",CentrepointSourced[[#This Row],[Assessed HS DQ]],0)</f>
        <v>0</v>
      </c>
      <c r="AE620" s="107">
        <f>IF(CentrepointSourced[[#This Row],[Age]]="16-24",CentrepointSourced[[#This Row],[Assessed HS DQ]],0)</f>
        <v>0</v>
      </c>
      <c r="AF620" s="107">
        <f>IF(CentrepointSourced[[#This Row],[Age]]="18-24",CentrepointSourced[[#This Row],[Assessed HS DQ]],0)</f>
        <v>13</v>
      </c>
      <c r="AG620" s="107">
        <f>IF(CentrepointSourced[[#This Row],[Age]]="16-17",CentrepointSourced[[#This Row],[Assessed CS DQ]],0)</f>
        <v>0</v>
      </c>
      <c r="AH620" s="107">
        <f>IF(CentrepointSourced[[#This Row],[Age]]="16-24",CentrepointSourced[[#This Row],[Assessed CS DQ]],0)</f>
        <v>0</v>
      </c>
      <c r="AI620" s="107">
        <f>IF(CentrepointSourced[[#This Row],[Age]]="18-24",CentrepointSourced[[#This Row],[Assessed CS DQ]],0)</f>
        <v>0</v>
      </c>
    </row>
    <row r="621" spans="1:35" customFormat="1" ht="13.5" customHeight="1">
      <c r="A621" s="45" t="s">
        <v>40</v>
      </c>
      <c r="B621" s="45" t="s">
        <v>210</v>
      </c>
      <c r="C621" s="45" t="s">
        <v>165</v>
      </c>
      <c r="D621" s="45" t="s">
        <v>34</v>
      </c>
      <c r="E621" s="67">
        <v>2012</v>
      </c>
      <c r="F621" s="67" t="s">
        <v>25</v>
      </c>
      <c r="G621" s="67"/>
      <c r="H621" s="68"/>
      <c r="I621" s="67">
        <v>4</v>
      </c>
      <c r="J621" s="45"/>
      <c r="K621" s="67"/>
      <c r="L621" s="67"/>
      <c r="M621" s="67"/>
      <c r="N621" s="67"/>
      <c r="O621" s="67"/>
      <c r="P621" s="67"/>
      <c r="Q621" s="41" t="str">
        <f>IF(CentrepointSourced[[#This Row],[Country]]="Northern Ireland","Northern Ireland",IFERROR(VLOOKUP(CentrepointSourced[[#This Row],[Local Authority]],LKP_LANameDQ[],2,FALSE),CentrepointSourced[[#This Row],[Local Authority]]))</f>
        <v>Liverpool</v>
      </c>
      <c r="R621" s="41" t="str">
        <f>IF(CentrepointSourced[[#This Row],[LA type]]="County","",INDEX(ConsolGeog[lad14cd],MATCH(CentrepointSourced[[#This Row],[Local Authority DQ]],ConsolGeog[la_name],0)))</f>
        <v>E08000012</v>
      </c>
      <c r="S621" s="41" t="str">
        <f>IF(OR(CentrepointSourced[[#This Row],[Country]]="Northern Ireland",CentrepointSourced[[#This Row],[Country]]="Scotland",CentrepointSourced[[#This Row],[Country]]="Wales"),"Local Authority",CentrepointSourced[[#This Row],[LA type]])</f>
        <v>Unitary</v>
      </c>
      <c r="T621" s="41">
        <f>IF(TRIM(CentrepointSourced[[#This Row],[Presented HS]])="",0,IF(CentrepointSourced[[#This Row],[Presented HS]]="&lt;5",2.5,IF(CentrepointSourced[[#This Row],[Presented HS]]="&lt;10",5,VALUE(TRIM(CentrepointSourced[[#This Row],[Presented HS]])))))</f>
        <v>0</v>
      </c>
      <c r="U621" s="41">
        <f>IF(TRIM(CentrepointSourced[[#This Row],[Assessed HS]])="",0,IF(CentrepointSourced[[#This Row],[Assessed HS]]="&lt;5",2.5,IF(CentrepointSourced[[#This Row],[Assessed HS]]="&lt;10",5,VALUE(TRIM(CentrepointSourced[[#This Row],[Assessed HS]])))))</f>
        <v>0</v>
      </c>
      <c r="V621" s="41">
        <f>IF(TRIM(CentrepointSourced[[#This Row],[Presented CS]])="",0,IF(CentrepointSourced[[#This Row],[Presented CS]]="&lt;5",2.5,IF(CentrepointSourced[[#This Row],[Presented CS]]="&lt;10",5,VALUE(TRIM(CentrepointSourced[[#This Row],[Presented CS]])))))</f>
        <v>0</v>
      </c>
      <c r="W621" s="41">
        <f>IF(TRIM(CentrepointSourced[[#This Row],[Assessed CS]])="",0,IF(CentrepointSourced[[#This Row],[Assessed CS]]="&lt;5",2.5,IF(CentrepointSourced[[#This Row],[Assessed CS]]="&lt;10",5,VALUE(TRIM(CentrepointSourced[[#This Row],[Assessed CS]])))))</f>
        <v>0</v>
      </c>
      <c r="X621" s="106">
        <f>IF(CentrepointSourced[[#This Row],[Age]]="16-17",CentrepointSourced[[#This Row],[Presented HS DQ]],0)</f>
        <v>0</v>
      </c>
      <c r="Y621" s="106">
        <f>IF(CentrepointSourced[[#This Row],[Age]]="16-24",CentrepointSourced[[#This Row],[Presented HS DQ]],0)</f>
        <v>0</v>
      </c>
      <c r="Z621" s="106">
        <f>IF(CentrepointSourced[[#This Row],[Age]]="18-24",CentrepointSourced[[#This Row],[Presented HS DQ]],0)</f>
        <v>0</v>
      </c>
      <c r="AA621" s="106">
        <f>IF(CentrepointSourced[[#This Row],[Age]]="16-17",CentrepointSourced[[#This Row],[Presented CS DQ]],0)</f>
        <v>0</v>
      </c>
      <c r="AB621" s="106">
        <f>IF(CentrepointSourced[[#This Row],[Age]]="16-24",CentrepointSourced[[#This Row],[Presented CS DQ]],0)</f>
        <v>0</v>
      </c>
      <c r="AC621" s="106">
        <f>IF(CentrepointSourced[[#This Row],[Age]]="18-24",CentrepointSourced[[#This Row],[Presented CS DQ]],0)</f>
        <v>0</v>
      </c>
      <c r="AD621" s="107">
        <f>IF(CentrepointSourced[[#This Row],[Age]]="16-17",CentrepointSourced[[#This Row],[Assessed HS DQ]],0)</f>
        <v>0</v>
      </c>
      <c r="AE621" s="107">
        <f>IF(CentrepointSourced[[#This Row],[Age]]="16-24",CentrepointSourced[[#This Row],[Assessed HS DQ]],0)</f>
        <v>0</v>
      </c>
      <c r="AF621" s="107">
        <f>IF(CentrepointSourced[[#This Row],[Age]]="18-24",CentrepointSourced[[#This Row],[Assessed HS DQ]],0)</f>
        <v>0</v>
      </c>
      <c r="AG621" s="107">
        <f>IF(CentrepointSourced[[#This Row],[Age]]="16-17",CentrepointSourced[[#This Row],[Assessed CS DQ]],0)</f>
        <v>0</v>
      </c>
      <c r="AH621" s="107">
        <f>IF(CentrepointSourced[[#This Row],[Age]]="16-24",CentrepointSourced[[#This Row],[Assessed CS DQ]],0)</f>
        <v>0</v>
      </c>
      <c r="AI621" s="107">
        <f>IF(CentrepointSourced[[#This Row],[Age]]="18-24",CentrepointSourced[[#This Row],[Assessed CS DQ]],0)</f>
        <v>0</v>
      </c>
    </row>
    <row r="622" spans="1:35" customFormat="1" ht="13.5" customHeight="1">
      <c r="A622" s="45" t="s">
        <v>40</v>
      </c>
      <c r="B622" s="45" t="s">
        <v>210</v>
      </c>
      <c r="C622" s="45" t="s">
        <v>165</v>
      </c>
      <c r="D622" s="45" t="s">
        <v>34</v>
      </c>
      <c r="E622" s="67">
        <v>2012</v>
      </c>
      <c r="F622" s="67" t="s">
        <v>26</v>
      </c>
      <c r="G622" s="67"/>
      <c r="H622" s="68"/>
      <c r="I622" s="67">
        <v>62</v>
      </c>
      <c r="J622" s="45"/>
      <c r="K622" s="67"/>
      <c r="L622" s="67"/>
      <c r="M622" s="67"/>
      <c r="N622" s="67"/>
      <c r="O622" s="67"/>
      <c r="P622" s="67"/>
      <c r="Q622" s="41" t="str">
        <f>IF(CentrepointSourced[[#This Row],[Country]]="Northern Ireland","Northern Ireland",IFERROR(VLOOKUP(CentrepointSourced[[#This Row],[Local Authority]],LKP_LANameDQ[],2,FALSE),CentrepointSourced[[#This Row],[Local Authority]]))</f>
        <v>Liverpool</v>
      </c>
      <c r="R622" s="41" t="str">
        <f>IF(CentrepointSourced[[#This Row],[LA type]]="County","",INDEX(ConsolGeog[lad14cd],MATCH(CentrepointSourced[[#This Row],[Local Authority DQ]],ConsolGeog[la_name],0)))</f>
        <v>E08000012</v>
      </c>
      <c r="S622" s="41" t="str">
        <f>IF(OR(CentrepointSourced[[#This Row],[Country]]="Northern Ireland",CentrepointSourced[[#This Row],[Country]]="Scotland",CentrepointSourced[[#This Row],[Country]]="Wales"),"Local Authority",CentrepointSourced[[#This Row],[LA type]])</f>
        <v>Unitary</v>
      </c>
      <c r="T622" s="41">
        <f>IF(TRIM(CentrepointSourced[[#This Row],[Presented HS]])="",0,IF(CentrepointSourced[[#This Row],[Presented HS]]="&lt;5",2.5,IF(CentrepointSourced[[#This Row],[Presented HS]]="&lt;10",5,VALUE(TRIM(CentrepointSourced[[#This Row],[Presented HS]])))))</f>
        <v>0</v>
      </c>
      <c r="U622" s="41">
        <f>IF(TRIM(CentrepointSourced[[#This Row],[Assessed HS]])="",0,IF(CentrepointSourced[[#This Row],[Assessed HS]]="&lt;5",2.5,IF(CentrepointSourced[[#This Row],[Assessed HS]]="&lt;10",5,VALUE(TRIM(CentrepointSourced[[#This Row],[Assessed HS]])))))</f>
        <v>0</v>
      </c>
      <c r="V622" s="41">
        <f>IF(TRIM(CentrepointSourced[[#This Row],[Presented CS]])="",0,IF(CentrepointSourced[[#This Row],[Presented CS]]="&lt;5",2.5,IF(CentrepointSourced[[#This Row],[Presented CS]]="&lt;10",5,VALUE(TRIM(CentrepointSourced[[#This Row],[Presented CS]])))))</f>
        <v>0</v>
      </c>
      <c r="W622" s="41">
        <f>IF(TRIM(CentrepointSourced[[#This Row],[Assessed CS]])="",0,IF(CentrepointSourced[[#This Row],[Assessed CS]]="&lt;5",2.5,IF(CentrepointSourced[[#This Row],[Assessed CS]]="&lt;10",5,VALUE(TRIM(CentrepointSourced[[#This Row],[Assessed CS]])))))</f>
        <v>0</v>
      </c>
      <c r="X622" s="106">
        <f>IF(CentrepointSourced[[#This Row],[Age]]="16-17",CentrepointSourced[[#This Row],[Presented HS DQ]],0)</f>
        <v>0</v>
      </c>
      <c r="Y622" s="106">
        <f>IF(CentrepointSourced[[#This Row],[Age]]="16-24",CentrepointSourced[[#This Row],[Presented HS DQ]],0)</f>
        <v>0</v>
      </c>
      <c r="Z622" s="106">
        <f>IF(CentrepointSourced[[#This Row],[Age]]="18-24",CentrepointSourced[[#This Row],[Presented HS DQ]],0)</f>
        <v>0</v>
      </c>
      <c r="AA622" s="106">
        <f>IF(CentrepointSourced[[#This Row],[Age]]="16-17",CentrepointSourced[[#This Row],[Presented CS DQ]],0)</f>
        <v>0</v>
      </c>
      <c r="AB622" s="106">
        <f>IF(CentrepointSourced[[#This Row],[Age]]="16-24",CentrepointSourced[[#This Row],[Presented CS DQ]],0)</f>
        <v>0</v>
      </c>
      <c r="AC622" s="106">
        <f>IF(CentrepointSourced[[#This Row],[Age]]="18-24",CentrepointSourced[[#This Row],[Presented CS DQ]],0)</f>
        <v>0</v>
      </c>
      <c r="AD622" s="107">
        <f>IF(CentrepointSourced[[#This Row],[Age]]="16-17",CentrepointSourced[[#This Row],[Assessed HS DQ]],0)</f>
        <v>0</v>
      </c>
      <c r="AE622" s="107">
        <f>IF(CentrepointSourced[[#This Row],[Age]]="16-24",CentrepointSourced[[#This Row],[Assessed HS DQ]],0)</f>
        <v>0</v>
      </c>
      <c r="AF622" s="107">
        <f>IF(CentrepointSourced[[#This Row],[Age]]="18-24",CentrepointSourced[[#This Row],[Assessed HS DQ]],0)</f>
        <v>0</v>
      </c>
      <c r="AG622" s="107">
        <f>IF(CentrepointSourced[[#This Row],[Age]]="16-17",CentrepointSourced[[#This Row],[Assessed CS DQ]],0)</f>
        <v>0</v>
      </c>
      <c r="AH622" s="107">
        <f>IF(CentrepointSourced[[#This Row],[Age]]="16-24",CentrepointSourced[[#This Row],[Assessed CS DQ]],0)</f>
        <v>0</v>
      </c>
      <c r="AI622" s="107">
        <f>IF(CentrepointSourced[[#This Row],[Age]]="18-24",CentrepointSourced[[#This Row],[Assessed CS DQ]],0)</f>
        <v>0</v>
      </c>
    </row>
    <row r="623" spans="1:35" customFormat="1" ht="13.5" customHeight="1">
      <c r="A623" s="45" t="s">
        <v>40</v>
      </c>
      <c r="B623" s="45" t="s">
        <v>210</v>
      </c>
      <c r="C623" s="45" t="s">
        <v>165</v>
      </c>
      <c r="D623" s="45" t="s">
        <v>34</v>
      </c>
      <c r="E623" s="67">
        <v>2013</v>
      </c>
      <c r="F623" s="67" t="s">
        <v>25</v>
      </c>
      <c r="G623" s="67"/>
      <c r="H623" s="68"/>
      <c r="I623" s="67">
        <v>2</v>
      </c>
      <c r="J623" s="45"/>
      <c r="K623" s="67"/>
      <c r="L623" s="67"/>
      <c r="M623" s="67"/>
      <c r="N623" s="67"/>
      <c r="O623" s="67"/>
      <c r="P623" s="67"/>
      <c r="Q623" s="41" t="str">
        <f>IF(CentrepointSourced[[#This Row],[Country]]="Northern Ireland","Northern Ireland",IFERROR(VLOOKUP(CentrepointSourced[[#This Row],[Local Authority]],LKP_LANameDQ[],2,FALSE),CentrepointSourced[[#This Row],[Local Authority]]))</f>
        <v>Liverpool</v>
      </c>
      <c r="R623" s="41" t="str">
        <f>IF(CentrepointSourced[[#This Row],[LA type]]="County","",INDEX(ConsolGeog[lad14cd],MATCH(CentrepointSourced[[#This Row],[Local Authority DQ]],ConsolGeog[la_name],0)))</f>
        <v>E08000012</v>
      </c>
      <c r="S623" s="41" t="str">
        <f>IF(OR(CentrepointSourced[[#This Row],[Country]]="Northern Ireland",CentrepointSourced[[#This Row],[Country]]="Scotland",CentrepointSourced[[#This Row],[Country]]="Wales"),"Local Authority",CentrepointSourced[[#This Row],[LA type]])</f>
        <v>Unitary</v>
      </c>
      <c r="T623" s="41">
        <f>IF(TRIM(CentrepointSourced[[#This Row],[Presented HS]])="",0,IF(CentrepointSourced[[#This Row],[Presented HS]]="&lt;5",2.5,IF(CentrepointSourced[[#This Row],[Presented HS]]="&lt;10",5,VALUE(TRIM(CentrepointSourced[[#This Row],[Presented HS]])))))</f>
        <v>0</v>
      </c>
      <c r="U623" s="41">
        <f>IF(TRIM(CentrepointSourced[[#This Row],[Assessed HS]])="",0,IF(CentrepointSourced[[#This Row],[Assessed HS]]="&lt;5",2.5,IF(CentrepointSourced[[#This Row],[Assessed HS]]="&lt;10",5,VALUE(TRIM(CentrepointSourced[[#This Row],[Assessed HS]])))))</f>
        <v>0</v>
      </c>
      <c r="V623" s="41">
        <f>IF(TRIM(CentrepointSourced[[#This Row],[Presented CS]])="",0,IF(CentrepointSourced[[#This Row],[Presented CS]]="&lt;5",2.5,IF(CentrepointSourced[[#This Row],[Presented CS]]="&lt;10",5,VALUE(TRIM(CentrepointSourced[[#This Row],[Presented CS]])))))</f>
        <v>0</v>
      </c>
      <c r="W623" s="41">
        <f>IF(TRIM(CentrepointSourced[[#This Row],[Assessed CS]])="",0,IF(CentrepointSourced[[#This Row],[Assessed CS]]="&lt;5",2.5,IF(CentrepointSourced[[#This Row],[Assessed CS]]="&lt;10",5,VALUE(TRIM(CentrepointSourced[[#This Row],[Assessed CS]])))))</f>
        <v>0</v>
      </c>
      <c r="X623" s="106">
        <f>IF(CentrepointSourced[[#This Row],[Age]]="16-17",CentrepointSourced[[#This Row],[Presented HS DQ]],0)</f>
        <v>0</v>
      </c>
      <c r="Y623" s="106">
        <f>IF(CentrepointSourced[[#This Row],[Age]]="16-24",CentrepointSourced[[#This Row],[Presented HS DQ]],0)</f>
        <v>0</v>
      </c>
      <c r="Z623" s="106">
        <f>IF(CentrepointSourced[[#This Row],[Age]]="18-24",CentrepointSourced[[#This Row],[Presented HS DQ]],0)</f>
        <v>0</v>
      </c>
      <c r="AA623" s="106">
        <f>IF(CentrepointSourced[[#This Row],[Age]]="16-17",CentrepointSourced[[#This Row],[Presented CS DQ]],0)</f>
        <v>0</v>
      </c>
      <c r="AB623" s="106">
        <f>IF(CentrepointSourced[[#This Row],[Age]]="16-24",CentrepointSourced[[#This Row],[Presented CS DQ]],0)</f>
        <v>0</v>
      </c>
      <c r="AC623" s="106">
        <f>IF(CentrepointSourced[[#This Row],[Age]]="18-24",CentrepointSourced[[#This Row],[Presented CS DQ]],0)</f>
        <v>0</v>
      </c>
      <c r="AD623" s="107">
        <f>IF(CentrepointSourced[[#This Row],[Age]]="16-17",CentrepointSourced[[#This Row],[Assessed HS DQ]],0)</f>
        <v>0</v>
      </c>
      <c r="AE623" s="107">
        <f>IF(CentrepointSourced[[#This Row],[Age]]="16-24",CentrepointSourced[[#This Row],[Assessed HS DQ]],0)</f>
        <v>0</v>
      </c>
      <c r="AF623" s="107">
        <f>IF(CentrepointSourced[[#This Row],[Age]]="18-24",CentrepointSourced[[#This Row],[Assessed HS DQ]],0)</f>
        <v>0</v>
      </c>
      <c r="AG623" s="107">
        <f>IF(CentrepointSourced[[#This Row],[Age]]="16-17",CentrepointSourced[[#This Row],[Assessed CS DQ]],0)</f>
        <v>0</v>
      </c>
      <c r="AH623" s="107">
        <f>IF(CentrepointSourced[[#This Row],[Age]]="16-24",CentrepointSourced[[#This Row],[Assessed CS DQ]],0)</f>
        <v>0</v>
      </c>
      <c r="AI623" s="107">
        <f>IF(CentrepointSourced[[#This Row],[Age]]="18-24",CentrepointSourced[[#This Row],[Assessed CS DQ]],0)</f>
        <v>0</v>
      </c>
    </row>
    <row r="624" spans="1:35" customFormat="1" ht="13.5" customHeight="1">
      <c r="A624" s="45" t="s">
        <v>40</v>
      </c>
      <c r="B624" s="45" t="s">
        <v>210</v>
      </c>
      <c r="C624" s="45" t="s">
        <v>165</v>
      </c>
      <c r="D624" s="45" t="s">
        <v>34</v>
      </c>
      <c r="E624" s="67">
        <v>2013</v>
      </c>
      <c r="F624" s="67" t="s">
        <v>26</v>
      </c>
      <c r="G624" s="67"/>
      <c r="H624" s="68"/>
      <c r="I624" s="67">
        <v>36</v>
      </c>
      <c r="J624" s="45"/>
      <c r="K624" s="67"/>
      <c r="L624" s="67"/>
      <c r="M624" s="67"/>
      <c r="N624" s="67"/>
      <c r="O624" s="67"/>
      <c r="P624" s="67"/>
      <c r="Q624" s="41" t="str">
        <f>IF(CentrepointSourced[[#This Row],[Country]]="Northern Ireland","Northern Ireland",IFERROR(VLOOKUP(CentrepointSourced[[#This Row],[Local Authority]],LKP_LANameDQ[],2,FALSE),CentrepointSourced[[#This Row],[Local Authority]]))</f>
        <v>Liverpool</v>
      </c>
      <c r="R624" s="41" t="str">
        <f>IF(CentrepointSourced[[#This Row],[LA type]]="County","",INDEX(ConsolGeog[lad14cd],MATCH(CentrepointSourced[[#This Row],[Local Authority DQ]],ConsolGeog[la_name],0)))</f>
        <v>E08000012</v>
      </c>
      <c r="S624" s="41" t="str">
        <f>IF(OR(CentrepointSourced[[#This Row],[Country]]="Northern Ireland",CentrepointSourced[[#This Row],[Country]]="Scotland",CentrepointSourced[[#This Row],[Country]]="Wales"),"Local Authority",CentrepointSourced[[#This Row],[LA type]])</f>
        <v>Unitary</v>
      </c>
      <c r="T624" s="41">
        <f>IF(TRIM(CentrepointSourced[[#This Row],[Presented HS]])="",0,IF(CentrepointSourced[[#This Row],[Presented HS]]="&lt;5",2.5,IF(CentrepointSourced[[#This Row],[Presented HS]]="&lt;10",5,VALUE(TRIM(CentrepointSourced[[#This Row],[Presented HS]])))))</f>
        <v>0</v>
      </c>
      <c r="U624" s="41">
        <f>IF(TRIM(CentrepointSourced[[#This Row],[Assessed HS]])="",0,IF(CentrepointSourced[[#This Row],[Assessed HS]]="&lt;5",2.5,IF(CentrepointSourced[[#This Row],[Assessed HS]]="&lt;10",5,VALUE(TRIM(CentrepointSourced[[#This Row],[Assessed HS]])))))</f>
        <v>0</v>
      </c>
      <c r="V624" s="41">
        <f>IF(TRIM(CentrepointSourced[[#This Row],[Presented CS]])="",0,IF(CentrepointSourced[[#This Row],[Presented CS]]="&lt;5",2.5,IF(CentrepointSourced[[#This Row],[Presented CS]]="&lt;10",5,VALUE(TRIM(CentrepointSourced[[#This Row],[Presented CS]])))))</f>
        <v>0</v>
      </c>
      <c r="W624" s="41">
        <f>IF(TRIM(CentrepointSourced[[#This Row],[Assessed CS]])="",0,IF(CentrepointSourced[[#This Row],[Assessed CS]]="&lt;5",2.5,IF(CentrepointSourced[[#This Row],[Assessed CS]]="&lt;10",5,VALUE(TRIM(CentrepointSourced[[#This Row],[Assessed CS]])))))</f>
        <v>0</v>
      </c>
      <c r="X624" s="106">
        <f>IF(CentrepointSourced[[#This Row],[Age]]="16-17",CentrepointSourced[[#This Row],[Presented HS DQ]],0)</f>
        <v>0</v>
      </c>
      <c r="Y624" s="106">
        <f>IF(CentrepointSourced[[#This Row],[Age]]="16-24",CentrepointSourced[[#This Row],[Presented HS DQ]],0)</f>
        <v>0</v>
      </c>
      <c r="Z624" s="106">
        <f>IF(CentrepointSourced[[#This Row],[Age]]="18-24",CentrepointSourced[[#This Row],[Presented HS DQ]],0)</f>
        <v>0</v>
      </c>
      <c r="AA624" s="106">
        <f>IF(CentrepointSourced[[#This Row],[Age]]="16-17",CentrepointSourced[[#This Row],[Presented CS DQ]],0)</f>
        <v>0</v>
      </c>
      <c r="AB624" s="106">
        <f>IF(CentrepointSourced[[#This Row],[Age]]="16-24",CentrepointSourced[[#This Row],[Presented CS DQ]],0)</f>
        <v>0</v>
      </c>
      <c r="AC624" s="106">
        <f>IF(CentrepointSourced[[#This Row],[Age]]="18-24",CentrepointSourced[[#This Row],[Presented CS DQ]],0)</f>
        <v>0</v>
      </c>
      <c r="AD624" s="107">
        <f>IF(CentrepointSourced[[#This Row],[Age]]="16-17",CentrepointSourced[[#This Row],[Assessed HS DQ]],0)</f>
        <v>0</v>
      </c>
      <c r="AE624" s="107">
        <f>IF(CentrepointSourced[[#This Row],[Age]]="16-24",CentrepointSourced[[#This Row],[Assessed HS DQ]],0)</f>
        <v>0</v>
      </c>
      <c r="AF624" s="107">
        <f>IF(CentrepointSourced[[#This Row],[Age]]="18-24",CentrepointSourced[[#This Row],[Assessed HS DQ]],0)</f>
        <v>0</v>
      </c>
      <c r="AG624" s="107">
        <f>IF(CentrepointSourced[[#This Row],[Age]]="16-17",CentrepointSourced[[#This Row],[Assessed CS DQ]],0)</f>
        <v>0</v>
      </c>
      <c r="AH624" s="107">
        <f>IF(CentrepointSourced[[#This Row],[Age]]="16-24",CentrepointSourced[[#This Row],[Assessed CS DQ]],0)</f>
        <v>0</v>
      </c>
      <c r="AI624" s="107">
        <f>IF(CentrepointSourced[[#This Row],[Age]]="18-24",CentrepointSourced[[#This Row],[Assessed CS DQ]],0)</f>
        <v>0</v>
      </c>
    </row>
    <row r="625" spans="1:35" customFormat="1" ht="13.5" customHeight="1">
      <c r="A625" s="45" t="s">
        <v>40</v>
      </c>
      <c r="B625" s="45" t="s">
        <v>210</v>
      </c>
      <c r="C625" s="45" t="s">
        <v>165</v>
      </c>
      <c r="D625" s="45" t="s">
        <v>34</v>
      </c>
      <c r="E625" s="67">
        <v>2014</v>
      </c>
      <c r="F625" s="67" t="s">
        <v>25</v>
      </c>
      <c r="G625" s="67"/>
      <c r="H625" s="68"/>
      <c r="I625" s="67">
        <v>1</v>
      </c>
      <c r="J625" s="45"/>
      <c r="K625" s="67"/>
      <c r="L625" s="67"/>
      <c r="M625" s="67"/>
      <c r="N625" s="67"/>
      <c r="O625" s="67"/>
      <c r="P625" s="67"/>
      <c r="Q625" s="41" t="str">
        <f>IF(CentrepointSourced[[#This Row],[Country]]="Northern Ireland","Northern Ireland",IFERROR(VLOOKUP(CentrepointSourced[[#This Row],[Local Authority]],LKP_LANameDQ[],2,FALSE),CentrepointSourced[[#This Row],[Local Authority]]))</f>
        <v>Liverpool</v>
      </c>
      <c r="R625" s="41" t="str">
        <f>IF(CentrepointSourced[[#This Row],[LA type]]="County","",INDEX(ConsolGeog[lad14cd],MATCH(CentrepointSourced[[#This Row],[Local Authority DQ]],ConsolGeog[la_name],0)))</f>
        <v>E08000012</v>
      </c>
      <c r="S625" s="41" t="str">
        <f>IF(OR(CentrepointSourced[[#This Row],[Country]]="Northern Ireland",CentrepointSourced[[#This Row],[Country]]="Scotland",CentrepointSourced[[#This Row],[Country]]="Wales"),"Local Authority",CentrepointSourced[[#This Row],[LA type]])</f>
        <v>Unitary</v>
      </c>
      <c r="T625" s="41">
        <f>IF(TRIM(CentrepointSourced[[#This Row],[Presented HS]])="",0,IF(CentrepointSourced[[#This Row],[Presented HS]]="&lt;5",2.5,IF(CentrepointSourced[[#This Row],[Presented HS]]="&lt;10",5,VALUE(TRIM(CentrepointSourced[[#This Row],[Presented HS]])))))</f>
        <v>0</v>
      </c>
      <c r="U625" s="41">
        <f>IF(TRIM(CentrepointSourced[[#This Row],[Assessed HS]])="",0,IF(CentrepointSourced[[#This Row],[Assessed HS]]="&lt;5",2.5,IF(CentrepointSourced[[#This Row],[Assessed HS]]="&lt;10",5,VALUE(TRIM(CentrepointSourced[[#This Row],[Assessed HS]])))))</f>
        <v>0</v>
      </c>
      <c r="V625" s="41">
        <f>IF(TRIM(CentrepointSourced[[#This Row],[Presented CS]])="",0,IF(CentrepointSourced[[#This Row],[Presented CS]]="&lt;5",2.5,IF(CentrepointSourced[[#This Row],[Presented CS]]="&lt;10",5,VALUE(TRIM(CentrepointSourced[[#This Row],[Presented CS]])))))</f>
        <v>0</v>
      </c>
      <c r="W625" s="41">
        <f>IF(TRIM(CentrepointSourced[[#This Row],[Assessed CS]])="",0,IF(CentrepointSourced[[#This Row],[Assessed CS]]="&lt;5",2.5,IF(CentrepointSourced[[#This Row],[Assessed CS]]="&lt;10",5,VALUE(TRIM(CentrepointSourced[[#This Row],[Assessed CS]])))))</f>
        <v>0</v>
      </c>
      <c r="X625" s="106">
        <f>IF(CentrepointSourced[[#This Row],[Age]]="16-17",CentrepointSourced[[#This Row],[Presented HS DQ]],0)</f>
        <v>0</v>
      </c>
      <c r="Y625" s="106">
        <f>IF(CentrepointSourced[[#This Row],[Age]]="16-24",CentrepointSourced[[#This Row],[Presented HS DQ]],0)</f>
        <v>0</v>
      </c>
      <c r="Z625" s="106">
        <f>IF(CentrepointSourced[[#This Row],[Age]]="18-24",CentrepointSourced[[#This Row],[Presented HS DQ]],0)</f>
        <v>0</v>
      </c>
      <c r="AA625" s="106">
        <f>IF(CentrepointSourced[[#This Row],[Age]]="16-17",CentrepointSourced[[#This Row],[Presented CS DQ]],0)</f>
        <v>0</v>
      </c>
      <c r="AB625" s="106">
        <f>IF(CentrepointSourced[[#This Row],[Age]]="16-24",CentrepointSourced[[#This Row],[Presented CS DQ]],0)</f>
        <v>0</v>
      </c>
      <c r="AC625" s="106">
        <f>IF(CentrepointSourced[[#This Row],[Age]]="18-24",CentrepointSourced[[#This Row],[Presented CS DQ]],0)</f>
        <v>0</v>
      </c>
      <c r="AD625" s="107">
        <f>IF(CentrepointSourced[[#This Row],[Age]]="16-17",CentrepointSourced[[#This Row],[Assessed HS DQ]],0)</f>
        <v>0</v>
      </c>
      <c r="AE625" s="107">
        <f>IF(CentrepointSourced[[#This Row],[Age]]="16-24",CentrepointSourced[[#This Row],[Assessed HS DQ]],0)</f>
        <v>0</v>
      </c>
      <c r="AF625" s="107">
        <f>IF(CentrepointSourced[[#This Row],[Age]]="18-24",CentrepointSourced[[#This Row],[Assessed HS DQ]],0)</f>
        <v>0</v>
      </c>
      <c r="AG625" s="107">
        <f>IF(CentrepointSourced[[#This Row],[Age]]="16-17",CentrepointSourced[[#This Row],[Assessed CS DQ]],0)</f>
        <v>0</v>
      </c>
      <c r="AH625" s="107">
        <f>IF(CentrepointSourced[[#This Row],[Age]]="16-24",CentrepointSourced[[#This Row],[Assessed CS DQ]],0)</f>
        <v>0</v>
      </c>
      <c r="AI625" s="107">
        <f>IF(CentrepointSourced[[#This Row],[Age]]="18-24",CentrepointSourced[[#This Row],[Assessed CS DQ]],0)</f>
        <v>0</v>
      </c>
    </row>
    <row r="626" spans="1:35" customFormat="1" ht="13.5" customHeight="1">
      <c r="A626" s="45" t="s">
        <v>40</v>
      </c>
      <c r="B626" s="45" t="s">
        <v>210</v>
      </c>
      <c r="C626" s="45" t="s">
        <v>165</v>
      </c>
      <c r="D626" s="45" t="s">
        <v>34</v>
      </c>
      <c r="E626" s="67">
        <v>2014</v>
      </c>
      <c r="F626" s="67" t="s">
        <v>26</v>
      </c>
      <c r="G626" s="67"/>
      <c r="H626" s="68"/>
      <c r="I626" s="67">
        <v>20</v>
      </c>
      <c r="J626" s="45"/>
      <c r="K626" s="67"/>
      <c r="L626" s="67"/>
      <c r="M626" s="67"/>
      <c r="N626" s="67"/>
      <c r="O626" s="67"/>
      <c r="P626" s="67"/>
      <c r="Q626" s="41" t="str">
        <f>IF(CentrepointSourced[[#This Row],[Country]]="Northern Ireland","Northern Ireland",IFERROR(VLOOKUP(CentrepointSourced[[#This Row],[Local Authority]],LKP_LANameDQ[],2,FALSE),CentrepointSourced[[#This Row],[Local Authority]]))</f>
        <v>Liverpool</v>
      </c>
      <c r="R626" s="41" t="str">
        <f>IF(CentrepointSourced[[#This Row],[LA type]]="County","",INDEX(ConsolGeog[lad14cd],MATCH(CentrepointSourced[[#This Row],[Local Authority DQ]],ConsolGeog[la_name],0)))</f>
        <v>E08000012</v>
      </c>
      <c r="S626" s="41" t="str">
        <f>IF(OR(CentrepointSourced[[#This Row],[Country]]="Northern Ireland",CentrepointSourced[[#This Row],[Country]]="Scotland",CentrepointSourced[[#This Row],[Country]]="Wales"),"Local Authority",CentrepointSourced[[#This Row],[LA type]])</f>
        <v>Unitary</v>
      </c>
      <c r="T626" s="41">
        <f>IF(TRIM(CentrepointSourced[[#This Row],[Presented HS]])="",0,IF(CentrepointSourced[[#This Row],[Presented HS]]="&lt;5",2.5,IF(CentrepointSourced[[#This Row],[Presented HS]]="&lt;10",5,VALUE(TRIM(CentrepointSourced[[#This Row],[Presented HS]])))))</f>
        <v>0</v>
      </c>
      <c r="U626" s="41">
        <f>IF(TRIM(CentrepointSourced[[#This Row],[Assessed HS]])="",0,IF(CentrepointSourced[[#This Row],[Assessed HS]]="&lt;5",2.5,IF(CentrepointSourced[[#This Row],[Assessed HS]]="&lt;10",5,VALUE(TRIM(CentrepointSourced[[#This Row],[Assessed HS]])))))</f>
        <v>0</v>
      </c>
      <c r="V626" s="41">
        <f>IF(TRIM(CentrepointSourced[[#This Row],[Presented CS]])="",0,IF(CentrepointSourced[[#This Row],[Presented CS]]="&lt;5",2.5,IF(CentrepointSourced[[#This Row],[Presented CS]]="&lt;10",5,VALUE(TRIM(CentrepointSourced[[#This Row],[Presented CS]])))))</f>
        <v>0</v>
      </c>
      <c r="W626" s="41">
        <f>IF(TRIM(CentrepointSourced[[#This Row],[Assessed CS]])="",0,IF(CentrepointSourced[[#This Row],[Assessed CS]]="&lt;5",2.5,IF(CentrepointSourced[[#This Row],[Assessed CS]]="&lt;10",5,VALUE(TRIM(CentrepointSourced[[#This Row],[Assessed CS]])))))</f>
        <v>0</v>
      </c>
      <c r="X626" s="106">
        <f>IF(CentrepointSourced[[#This Row],[Age]]="16-17",CentrepointSourced[[#This Row],[Presented HS DQ]],0)</f>
        <v>0</v>
      </c>
      <c r="Y626" s="106">
        <f>IF(CentrepointSourced[[#This Row],[Age]]="16-24",CentrepointSourced[[#This Row],[Presented HS DQ]],0)</f>
        <v>0</v>
      </c>
      <c r="Z626" s="106">
        <f>IF(CentrepointSourced[[#This Row],[Age]]="18-24",CentrepointSourced[[#This Row],[Presented HS DQ]],0)</f>
        <v>0</v>
      </c>
      <c r="AA626" s="106">
        <f>IF(CentrepointSourced[[#This Row],[Age]]="16-17",CentrepointSourced[[#This Row],[Presented CS DQ]],0)</f>
        <v>0</v>
      </c>
      <c r="AB626" s="106">
        <f>IF(CentrepointSourced[[#This Row],[Age]]="16-24",CentrepointSourced[[#This Row],[Presented CS DQ]],0)</f>
        <v>0</v>
      </c>
      <c r="AC626" s="106">
        <f>IF(CentrepointSourced[[#This Row],[Age]]="18-24",CentrepointSourced[[#This Row],[Presented CS DQ]],0)</f>
        <v>0</v>
      </c>
      <c r="AD626" s="107">
        <f>IF(CentrepointSourced[[#This Row],[Age]]="16-17",CentrepointSourced[[#This Row],[Assessed HS DQ]],0)</f>
        <v>0</v>
      </c>
      <c r="AE626" s="107">
        <f>IF(CentrepointSourced[[#This Row],[Age]]="16-24",CentrepointSourced[[#This Row],[Assessed HS DQ]],0)</f>
        <v>0</v>
      </c>
      <c r="AF626" s="107">
        <f>IF(CentrepointSourced[[#This Row],[Age]]="18-24",CentrepointSourced[[#This Row],[Assessed HS DQ]],0)</f>
        <v>0</v>
      </c>
      <c r="AG626" s="107">
        <f>IF(CentrepointSourced[[#This Row],[Age]]="16-17",CentrepointSourced[[#This Row],[Assessed CS DQ]],0)</f>
        <v>0</v>
      </c>
      <c r="AH626" s="107">
        <f>IF(CentrepointSourced[[#This Row],[Age]]="16-24",CentrepointSourced[[#This Row],[Assessed CS DQ]],0)</f>
        <v>0</v>
      </c>
      <c r="AI626" s="107">
        <f>IF(CentrepointSourced[[#This Row],[Age]]="18-24",CentrepointSourced[[#This Row],[Assessed CS DQ]],0)</f>
        <v>0</v>
      </c>
    </row>
    <row r="627" spans="1:35" customFormat="1" ht="13.5" customHeight="1">
      <c r="A627" s="45" t="s">
        <v>40</v>
      </c>
      <c r="B627" s="62" t="s">
        <v>83</v>
      </c>
      <c r="C627" s="45" t="s">
        <v>42</v>
      </c>
      <c r="D627" s="62"/>
      <c r="E627" s="67">
        <v>2013</v>
      </c>
      <c r="F627" s="67" t="s">
        <v>25</v>
      </c>
      <c r="G627" s="67"/>
      <c r="H627" s="68">
        <v>6</v>
      </c>
      <c r="I627" s="67">
        <v>2</v>
      </c>
      <c r="J627" s="45"/>
      <c r="K627" s="45"/>
      <c r="L627" s="45"/>
      <c r="M627" s="45"/>
      <c r="N627" s="45"/>
      <c r="O627" s="45"/>
      <c r="P627" s="45"/>
      <c r="Q627" s="41" t="str">
        <f>IF(CentrepointSourced[[#This Row],[Country]]="Northern Ireland","Northern Ireland",IFERROR(VLOOKUP(CentrepointSourced[[#This Row],[Local Authority]],LKP_LANameDQ[],2,FALSE),CentrepointSourced[[#This Row],[Local Authority]]))</f>
        <v>Maidstone</v>
      </c>
      <c r="R627" s="41" t="str">
        <f>IF(CentrepointSourced[[#This Row],[LA type]]="County","",INDEX(ConsolGeog[lad14cd],MATCH(CentrepointSourced[[#This Row],[Local Authority DQ]],ConsolGeog[la_name],0)))</f>
        <v>E07000110</v>
      </c>
      <c r="S627" s="41" t="str">
        <f>IF(OR(CentrepointSourced[[#This Row],[Country]]="Northern Ireland",CentrepointSourced[[#This Row],[Country]]="Scotland",CentrepointSourced[[#This Row],[Country]]="Wales"),"Local Authority",CentrepointSourced[[#This Row],[LA type]])</f>
        <v>District</v>
      </c>
      <c r="T627" s="41">
        <f>IF(TRIM(CentrepointSourced[[#This Row],[Presented HS]])="",0,IF(CentrepointSourced[[#This Row],[Presented HS]]="&lt;5",2.5,IF(CentrepointSourced[[#This Row],[Presented HS]]="&lt;10",5,VALUE(TRIM(CentrepointSourced[[#This Row],[Presented HS]])))))</f>
        <v>0</v>
      </c>
      <c r="U627" s="41">
        <f>IF(TRIM(CentrepointSourced[[#This Row],[Assessed HS]])="",0,IF(CentrepointSourced[[#This Row],[Assessed HS]]="&lt;5",2.5,IF(CentrepointSourced[[#This Row],[Assessed HS]]="&lt;10",5,VALUE(TRIM(CentrepointSourced[[#This Row],[Assessed HS]])))))</f>
        <v>6</v>
      </c>
      <c r="V627" s="41">
        <f>IF(TRIM(CentrepointSourced[[#This Row],[Presented CS]])="",0,IF(CentrepointSourced[[#This Row],[Presented CS]]="&lt;5",2.5,IF(CentrepointSourced[[#This Row],[Presented CS]]="&lt;10",5,VALUE(TRIM(CentrepointSourced[[#This Row],[Presented CS]])))))</f>
        <v>0</v>
      </c>
      <c r="W627" s="41">
        <f>IF(TRIM(CentrepointSourced[[#This Row],[Assessed CS]])="",0,IF(CentrepointSourced[[#This Row],[Assessed CS]]="&lt;5",2.5,IF(CentrepointSourced[[#This Row],[Assessed CS]]="&lt;10",5,VALUE(TRIM(CentrepointSourced[[#This Row],[Assessed CS]])))))</f>
        <v>0</v>
      </c>
      <c r="X627" s="106">
        <f>IF(CentrepointSourced[[#This Row],[Age]]="16-17",CentrepointSourced[[#This Row],[Presented HS DQ]],0)</f>
        <v>0</v>
      </c>
      <c r="Y627" s="106">
        <f>IF(CentrepointSourced[[#This Row],[Age]]="16-24",CentrepointSourced[[#This Row],[Presented HS DQ]],0)</f>
        <v>0</v>
      </c>
      <c r="Z627" s="106">
        <f>IF(CentrepointSourced[[#This Row],[Age]]="18-24",CentrepointSourced[[#This Row],[Presented HS DQ]],0)</f>
        <v>0</v>
      </c>
      <c r="AA627" s="106">
        <f>IF(CentrepointSourced[[#This Row],[Age]]="16-17",CentrepointSourced[[#This Row],[Presented CS DQ]],0)</f>
        <v>0</v>
      </c>
      <c r="AB627" s="106">
        <f>IF(CentrepointSourced[[#This Row],[Age]]="16-24",CentrepointSourced[[#This Row],[Presented CS DQ]],0)</f>
        <v>0</v>
      </c>
      <c r="AC627" s="106">
        <f>IF(CentrepointSourced[[#This Row],[Age]]="18-24",CentrepointSourced[[#This Row],[Presented CS DQ]],0)</f>
        <v>0</v>
      </c>
      <c r="AD627" s="107">
        <f>IF(CentrepointSourced[[#This Row],[Age]]="16-17",CentrepointSourced[[#This Row],[Assessed HS DQ]],0)</f>
        <v>6</v>
      </c>
      <c r="AE627" s="107">
        <f>IF(CentrepointSourced[[#This Row],[Age]]="16-24",CentrepointSourced[[#This Row],[Assessed HS DQ]],0)</f>
        <v>0</v>
      </c>
      <c r="AF627" s="107">
        <f>IF(CentrepointSourced[[#This Row],[Age]]="18-24",CentrepointSourced[[#This Row],[Assessed HS DQ]],0)</f>
        <v>0</v>
      </c>
      <c r="AG627" s="107">
        <f>IF(CentrepointSourced[[#This Row],[Age]]="16-17",CentrepointSourced[[#This Row],[Assessed CS DQ]],0)</f>
        <v>0</v>
      </c>
      <c r="AH627" s="107">
        <f>IF(CentrepointSourced[[#This Row],[Age]]="16-24",CentrepointSourced[[#This Row],[Assessed CS DQ]],0)</f>
        <v>0</v>
      </c>
      <c r="AI627" s="107">
        <f>IF(CentrepointSourced[[#This Row],[Age]]="18-24",CentrepointSourced[[#This Row],[Assessed CS DQ]],0)</f>
        <v>0</v>
      </c>
    </row>
    <row r="628" spans="1:35" customFormat="1" ht="13.5" customHeight="1">
      <c r="A628" s="45" t="s">
        <v>40</v>
      </c>
      <c r="B628" s="62" t="s">
        <v>83</v>
      </c>
      <c r="C628" s="45" t="s">
        <v>42</v>
      </c>
      <c r="D628" s="62"/>
      <c r="E628" s="67">
        <v>2013</v>
      </c>
      <c r="F628" s="67" t="s">
        <v>26</v>
      </c>
      <c r="G628" s="67"/>
      <c r="H628" s="68">
        <v>100</v>
      </c>
      <c r="I628" s="67">
        <v>57</v>
      </c>
      <c r="J628" s="45"/>
      <c r="K628" s="45"/>
      <c r="L628" s="45"/>
      <c r="M628" s="45"/>
      <c r="N628" s="45"/>
      <c r="O628" s="45"/>
      <c r="P628" s="45"/>
      <c r="Q628" s="41" t="str">
        <f>IF(CentrepointSourced[[#This Row],[Country]]="Northern Ireland","Northern Ireland",IFERROR(VLOOKUP(CentrepointSourced[[#This Row],[Local Authority]],LKP_LANameDQ[],2,FALSE),CentrepointSourced[[#This Row],[Local Authority]]))</f>
        <v>Maidstone</v>
      </c>
      <c r="R628" s="41" t="str">
        <f>IF(CentrepointSourced[[#This Row],[LA type]]="County","",INDEX(ConsolGeog[lad14cd],MATCH(CentrepointSourced[[#This Row],[Local Authority DQ]],ConsolGeog[la_name],0)))</f>
        <v>E07000110</v>
      </c>
      <c r="S628" s="41" t="str">
        <f>IF(OR(CentrepointSourced[[#This Row],[Country]]="Northern Ireland",CentrepointSourced[[#This Row],[Country]]="Scotland",CentrepointSourced[[#This Row],[Country]]="Wales"),"Local Authority",CentrepointSourced[[#This Row],[LA type]])</f>
        <v>District</v>
      </c>
      <c r="T628" s="41">
        <f>IF(TRIM(CentrepointSourced[[#This Row],[Presented HS]])="",0,IF(CentrepointSourced[[#This Row],[Presented HS]]="&lt;5",2.5,IF(CentrepointSourced[[#This Row],[Presented HS]]="&lt;10",5,VALUE(TRIM(CentrepointSourced[[#This Row],[Presented HS]])))))</f>
        <v>0</v>
      </c>
      <c r="U628" s="41">
        <f>IF(TRIM(CentrepointSourced[[#This Row],[Assessed HS]])="",0,IF(CentrepointSourced[[#This Row],[Assessed HS]]="&lt;5",2.5,IF(CentrepointSourced[[#This Row],[Assessed HS]]="&lt;10",5,VALUE(TRIM(CentrepointSourced[[#This Row],[Assessed HS]])))))</f>
        <v>100</v>
      </c>
      <c r="V628" s="41">
        <f>IF(TRIM(CentrepointSourced[[#This Row],[Presented CS]])="",0,IF(CentrepointSourced[[#This Row],[Presented CS]]="&lt;5",2.5,IF(CentrepointSourced[[#This Row],[Presented CS]]="&lt;10",5,VALUE(TRIM(CentrepointSourced[[#This Row],[Presented CS]])))))</f>
        <v>0</v>
      </c>
      <c r="W628" s="41">
        <f>IF(TRIM(CentrepointSourced[[#This Row],[Assessed CS]])="",0,IF(CentrepointSourced[[#This Row],[Assessed CS]]="&lt;5",2.5,IF(CentrepointSourced[[#This Row],[Assessed CS]]="&lt;10",5,VALUE(TRIM(CentrepointSourced[[#This Row],[Assessed CS]])))))</f>
        <v>0</v>
      </c>
      <c r="X628" s="106">
        <f>IF(CentrepointSourced[[#This Row],[Age]]="16-17",CentrepointSourced[[#This Row],[Presented HS DQ]],0)</f>
        <v>0</v>
      </c>
      <c r="Y628" s="106">
        <f>IF(CentrepointSourced[[#This Row],[Age]]="16-24",CentrepointSourced[[#This Row],[Presented HS DQ]],0)</f>
        <v>0</v>
      </c>
      <c r="Z628" s="106">
        <f>IF(CentrepointSourced[[#This Row],[Age]]="18-24",CentrepointSourced[[#This Row],[Presented HS DQ]],0)</f>
        <v>0</v>
      </c>
      <c r="AA628" s="106">
        <f>IF(CentrepointSourced[[#This Row],[Age]]="16-17",CentrepointSourced[[#This Row],[Presented CS DQ]],0)</f>
        <v>0</v>
      </c>
      <c r="AB628" s="106">
        <f>IF(CentrepointSourced[[#This Row],[Age]]="16-24",CentrepointSourced[[#This Row],[Presented CS DQ]],0)</f>
        <v>0</v>
      </c>
      <c r="AC628" s="106">
        <f>IF(CentrepointSourced[[#This Row],[Age]]="18-24",CentrepointSourced[[#This Row],[Presented CS DQ]],0)</f>
        <v>0</v>
      </c>
      <c r="AD628" s="107">
        <f>IF(CentrepointSourced[[#This Row],[Age]]="16-17",CentrepointSourced[[#This Row],[Assessed HS DQ]],0)</f>
        <v>0</v>
      </c>
      <c r="AE628" s="107">
        <f>IF(CentrepointSourced[[#This Row],[Age]]="16-24",CentrepointSourced[[#This Row],[Assessed HS DQ]],0)</f>
        <v>0</v>
      </c>
      <c r="AF628" s="107">
        <f>IF(CentrepointSourced[[#This Row],[Age]]="18-24",CentrepointSourced[[#This Row],[Assessed HS DQ]],0)</f>
        <v>100</v>
      </c>
      <c r="AG628" s="107">
        <f>IF(CentrepointSourced[[#This Row],[Age]]="16-17",CentrepointSourced[[#This Row],[Assessed CS DQ]],0)</f>
        <v>0</v>
      </c>
      <c r="AH628" s="107">
        <f>IF(CentrepointSourced[[#This Row],[Age]]="16-24",CentrepointSourced[[#This Row],[Assessed CS DQ]],0)</f>
        <v>0</v>
      </c>
      <c r="AI628" s="107">
        <f>IF(CentrepointSourced[[#This Row],[Age]]="18-24",CentrepointSourced[[#This Row],[Assessed CS DQ]],0)</f>
        <v>0</v>
      </c>
    </row>
    <row r="629" spans="1:35" customFormat="1" ht="13.5" customHeight="1">
      <c r="A629" s="45" t="s">
        <v>40</v>
      </c>
      <c r="B629" s="62" t="s">
        <v>83</v>
      </c>
      <c r="C629" s="45" t="s">
        <v>42</v>
      </c>
      <c r="D629" s="62"/>
      <c r="E629" s="67">
        <v>2014</v>
      </c>
      <c r="F629" s="67" t="s">
        <v>25</v>
      </c>
      <c r="G629" s="67"/>
      <c r="H629" s="68">
        <v>11</v>
      </c>
      <c r="I629" s="67">
        <v>5</v>
      </c>
      <c r="J629" s="45"/>
      <c r="K629" s="45"/>
      <c r="L629" s="45"/>
      <c r="M629" s="45"/>
      <c r="N629" s="45"/>
      <c r="O629" s="45"/>
      <c r="P629" s="45"/>
      <c r="Q629" s="41" t="str">
        <f>IF(CentrepointSourced[[#This Row],[Country]]="Northern Ireland","Northern Ireland",IFERROR(VLOOKUP(CentrepointSourced[[#This Row],[Local Authority]],LKP_LANameDQ[],2,FALSE),CentrepointSourced[[#This Row],[Local Authority]]))</f>
        <v>Maidstone</v>
      </c>
      <c r="R629" s="41" t="str">
        <f>IF(CentrepointSourced[[#This Row],[LA type]]="County","",INDEX(ConsolGeog[lad14cd],MATCH(CentrepointSourced[[#This Row],[Local Authority DQ]],ConsolGeog[la_name],0)))</f>
        <v>E07000110</v>
      </c>
      <c r="S629" s="41" t="str">
        <f>IF(OR(CentrepointSourced[[#This Row],[Country]]="Northern Ireland",CentrepointSourced[[#This Row],[Country]]="Scotland",CentrepointSourced[[#This Row],[Country]]="Wales"),"Local Authority",CentrepointSourced[[#This Row],[LA type]])</f>
        <v>District</v>
      </c>
      <c r="T629" s="41">
        <f>IF(TRIM(CentrepointSourced[[#This Row],[Presented HS]])="",0,IF(CentrepointSourced[[#This Row],[Presented HS]]="&lt;5",2.5,IF(CentrepointSourced[[#This Row],[Presented HS]]="&lt;10",5,VALUE(TRIM(CentrepointSourced[[#This Row],[Presented HS]])))))</f>
        <v>0</v>
      </c>
      <c r="U629" s="41">
        <f>IF(TRIM(CentrepointSourced[[#This Row],[Assessed HS]])="",0,IF(CentrepointSourced[[#This Row],[Assessed HS]]="&lt;5",2.5,IF(CentrepointSourced[[#This Row],[Assessed HS]]="&lt;10",5,VALUE(TRIM(CentrepointSourced[[#This Row],[Assessed HS]])))))</f>
        <v>11</v>
      </c>
      <c r="V629" s="41">
        <f>IF(TRIM(CentrepointSourced[[#This Row],[Presented CS]])="",0,IF(CentrepointSourced[[#This Row],[Presented CS]]="&lt;5",2.5,IF(CentrepointSourced[[#This Row],[Presented CS]]="&lt;10",5,VALUE(TRIM(CentrepointSourced[[#This Row],[Presented CS]])))))</f>
        <v>0</v>
      </c>
      <c r="W629" s="41">
        <f>IF(TRIM(CentrepointSourced[[#This Row],[Assessed CS]])="",0,IF(CentrepointSourced[[#This Row],[Assessed CS]]="&lt;5",2.5,IF(CentrepointSourced[[#This Row],[Assessed CS]]="&lt;10",5,VALUE(TRIM(CentrepointSourced[[#This Row],[Assessed CS]])))))</f>
        <v>0</v>
      </c>
      <c r="X629" s="106">
        <f>IF(CentrepointSourced[[#This Row],[Age]]="16-17",CentrepointSourced[[#This Row],[Presented HS DQ]],0)</f>
        <v>0</v>
      </c>
      <c r="Y629" s="106">
        <f>IF(CentrepointSourced[[#This Row],[Age]]="16-24",CentrepointSourced[[#This Row],[Presented HS DQ]],0)</f>
        <v>0</v>
      </c>
      <c r="Z629" s="106">
        <f>IF(CentrepointSourced[[#This Row],[Age]]="18-24",CentrepointSourced[[#This Row],[Presented HS DQ]],0)</f>
        <v>0</v>
      </c>
      <c r="AA629" s="106">
        <f>IF(CentrepointSourced[[#This Row],[Age]]="16-17",CentrepointSourced[[#This Row],[Presented CS DQ]],0)</f>
        <v>0</v>
      </c>
      <c r="AB629" s="106">
        <f>IF(CentrepointSourced[[#This Row],[Age]]="16-24",CentrepointSourced[[#This Row],[Presented CS DQ]],0)</f>
        <v>0</v>
      </c>
      <c r="AC629" s="106">
        <f>IF(CentrepointSourced[[#This Row],[Age]]="18-24",CentrepointSourced[[#This Row],[Presented CS DQ]],0)</f>
        <v>0</v>
      </c>
      <c r="AD629" s="107">
        <f>IF(CentrepointSourced[[#This Row],[Age]]="16-17",CentrepointSourced[[#This Row],[Assessed HS DQ]],0)</f>
        <v>11</v>
      </c>
      <c r="AE629" s="107">
        <f>IF(CentrepointSourced[[#This Row],[Age]]="16-24",CentrepointSourced[[#This Row],[Assessed HS DQ]],0)</f>
        <v>0</v>
      </c>
      <c r="AF629" s="107">
        <f>IF(CentrepointSourced[[#This Row],[Age]]="18-24",CentrepointSourced[[#This Row],[Assessed HS DQ]],0)</f>
        <v>0</v>
      </c>
      <c r="AG629" s="107">
        <f>IF(CentrepointSourced[[#This Row],[Age]]="16-17",CentrepointSourced[[#This Row],[Assessed CS DQ]],0)</f>
        <v>0</v>
      </c>
      <c r="AH629" s="107">
        <f>IF(CentrepointSourced[[#This Row],[Age]]="16-24",CentrepointSourced[[#This Row],[Assessed CS DQ]],0)</f>
        <v>0</v>
      </c>
      <c r="AI629" s="107">
        <f>IF(CentrepointSourced[[#This Row],[Age]]="18-24",CentrepointSourced[[#This Row],[Assessed CS DQ]],0)</f>
        <v>0</v>
      </c>
    </row>
    <row r="630" spans="1:35" customFormat="1" ht="13.5" customHeight="1">
      <c r="A630" s="45" t="s">
        <v>40</v>
      </c>
      <c r="B630" s="62" t="s">
        <v>83</v>
      </c>
      <c r="C630" s="45" t="s">
        <v>42</v>
      </c>
      <c r="D630" s="62"/>
      <c r="E630" s="67">
        <v>2014</v>
      </c>
      <c r="F630" s="67" t="s">
        <v>26</v>
      </c>
      <c r="G630" s="67"/>
      <c r="H630" s="68">
        <v>66</v>
      </c>
      <c r="I630" s="67">
        <v>65</v>
      </c>
      <c r="J630" s="45"/>
      <c r="K630" s="45"/>
      <c r="L630" s="45"/>
      <c r="M630" s="45"/>
      <c r="N630" s="45"/>
      <c r="O630" s="45"/>
      <c r="P630" s="45"/>
      <c r="Q630" s="41" t="str">
        <f>IF(CentrepointSourced[[#This Row],[Country]]="Northern Ireland","Northern Ireland",IFERROR(VLOOKUP(CentrepointSourced[[#This Row],[Local Authority]],LKP_LANameDQ[],2,FALSE),CentrepointSourced[[#This Row],[Local Authority]]))</f>
        <v>Maidstone</v>
      </c>
      <c r="R630" s="41" t="str">
        <f>IF(CentrepointSourced[[#This Row],[LA type]]="County","",INDEX(ConsolGeog[lad14cd],MATCH(CentrepointSourced[[#This Row],[Local Authority DQ]],ConsolGeog[la_name],0)))</f>
        <v>E07000110</v>
      </c>
      <c r="S630" s="41" t="str">
        <f>IF(OR(CentrepointSourced[[#This Row],[Country]]="Northern Ireland",CentrepointSourced[[#This Row],[Country]]="Scotland",CentrepointSourced[[#This Row],[Country]]="Wales"),"Local Authority",CentrepointSourced[[#This Row],[LA type]])</f>
        <v>District</v>
      </c>
      <c r="T630" s="41">
        <f>IF(TRIM(CentrepointSourced[[#This Row],[Presented HS]])="",0,IF(CentrepointSourced[[#This Row],[Presented HS]]="&lt;5",2.5,IF(CentrepointSourced[[#This Row],[Presented HS]]="&lt;10",5,VALUE(TRIM(CentrepointSourced[[#This Row],[Presented HS]])))))</f>
        <v>0</v>
      </c>
      <c r="U630" s="41">
        <f>IF(TRIM(CentrepointSourced[[#This Row],[Assessed HS]])="",0,IF(CentrepointSourced[[#This Row],[Assessed HS]]="&lt;5",2.5,IF(CentrepointSourced[[#This Row],[Assessed HS]]="&lt;10",5,VALUE(TRIM(CentrepointSourced[[#This Row],[Assessed HS]])))))</f>
        <v>66</v>
      </c>
      <c r="V630" s="41">
        <f>IF(TRIM(CentrepointSourced[[#This Row],[Presented CS]])="",0,IF(CentrepointSourced[[#This Row],[Presented CS]]="&lt;5",2.5,IF(CentrepointSourced[[#This Row],[Presented CS]]="&lt;10",5,VALUE(TRIM(CentrepointSourced[[#This Row],[Presented CS]])))))</f>
        <v>0</v>
      </c>
      <c r="W630" s="41">
        <f>IF(TRIM(CentrepointSourced[[#This Row],[Assessed CS]])="",0,IF(CentrepointSourced[[#This Row],[Assessed CS]]="&lt;5",2.5,IF(CentrepointSourced[[#This Row],[Assessed CS]]="&lt;10",5,VALUE(TRIM(CentrepointSourced[[#This Row],[Assessed CS]])))))</f>
        <v>0</v>
      </c>
      <c r="X630" s="106">
        <f>IF(CentrepointSourced[[#This Row],[Age]]="16-17",CentrepointSourced[[#This Row],[Presented HS DQ]],0)</f>
        <v>0</v>
      </c>
      <c r="Y630" s="106">
        <f>IF(CentrepointSourced[[#This Row],[Age]]="16-24",CentrepointSourced[[#This Row],[Presented HS DQ]],0)</f>
        <v>0</v>
      </c>
      <c r="Z630" s="106">
        <f>IF(CentrepointSourced[[#This Row],[Age]]="18-24",CentrepointSourced[[#This Row],[Presented HS DQ]],0)</f>
        <v>0</v>
      </c>
      <c r="AA630" s="106">
        <f>IF(CentrepointSourced[[#This Row],[Age]]="16-17",CentrepointSourced[[#This Row],[Presented CS DQ]],0)</f>
        <v>0</v>
      </c>
      <c r="AB630" s="106">
        <f>IF(CentrepointSourced[[#This Row],[Age]]="16-24",CentrepointSourced[[#This Row],[Presented CS DQ]],0)</f>
        <v>0</v>
      </c>
      <c r="AC630" s="106">
        <f>IF(CentrepointSourced[[#This Row],[Age]]="18-24",CentrepointSourced[[#This Row],[Presented CS DQ]],0)</f>
        <v>0</v>
      </c>
      <c r="AD630" s="107">
        <f>IF(CentrepointSourced[[#This Row],[Age]]="16-17",CentrepointSourced[[#This Row],[Assessed HS DQ]],0)</f>
        <v>0</v>
      </c>
      <c r="AE630" s="107">
        <f>IF(CentrepointSourced[[#This Row],[Age]]="16-24",CentrepointSourced[[#This Row],[Assessed HS DQ]],0)</f>
        <v>0</v>
      </c>
      <c r="AF630" s="107">
        <f>IF(CentrepointSourced[[#This Row],[Age]]="18-24",CentrepointSourced[[#This Row],[Assessed HS DQ]],0)</f>
        <v>66</v>
      </c>
      <c r="AG630" s="107">
        <f>IF(CentrepointSourced[[#This Row],[Age]]="16-17",CentrepointSourced[[#This Row],[Assessed CS DQ]],0)</f>
        <v>0</v>
      </c>
      <c r="AH630" s="107">
        <f>IF(CentrepointSourced[[#This Row],[Age]]="16-24",CentrepointSourced[[#This Row],[Assessed CS DQ]],0)</f>
        <v>0</v>
      </c>
      <c r="AI630" s="107">
        <f>IF(CentrepointSourced[[#This Row],[Age]]="18-24",CentrepointSourced[[#This Row],[Assessed CS DQ]],0)</f>
        <v>0</v>
      </c>
    </row>
    <row r="631" spans="1:35" customFormat="1" ht="13.5" customHeight="1">
      <c r="A631" s="45" t="s">
        <v>40</v>
      </c>
      <c r="B631" s="62" t="s">
        <v>258</v>
      </c>
      <c r="C631" s="45" t="s">
        <v>42</v>
      </c>
      <c r="D631" s="62"/>
      <c r="E631" s="77">
        <v>2012</v>
      </c>
      <c r="F631" s="67" t="s">
        <v>26</v>
      </c>
      <c r="G631" s="67"/>
      <c r="H631" s="68">
        <v>62</v>
      </c>
      <c r="I631" s="67">
        <v>62</v>
      </c>
      <c r="J631" s="45"/>
      <c r="K631" s="45"/>
      <c r="L631" s="45"/>
      <c r="M631" s="45"/>
      <c r="N631" s="45"/>
      <c r="O631" s="45"/>
      <c r="P631" s="45"/>
      <c r="Q631" s="41" t="str">
        <f>IF(CentrepointSourced[[#This Row],[Country]]="Northern Ireland","Northern Ireland",IFERROR(VLOOKUP(CentrepointSourced[[#This Row],[Local Authority]],LKP_LANameDQ[],2,FALSE),CentrepointSourced[[#This Row],[Local Authority]]))</f>
        <v>Mansfield</v>
      </c>
      <c r="R631" s="41" t="str">
        <f>IF(CentrepointSourced[[#This Row],[LA type]]="County","",INDEX(ConsolGeog[lad14cd],MATCH(CentrepointSourced[[#This Row],[Local Authority DQ]],ConsolGeog[la_name],0)))</f>
        <v>E07000174</v>
      </c>
      <c r="S631" s="41" t="str">
        <f>IF(OR(CentrepointSourced[[#This Row],[Country]]="Northern Ireland",CentrepointSourced[[#This Row],[Country]]="Scotland",CentrepointSourced[[#This Row],[Country]]="Wales"),"Local Authority",CentrepointSourced[[#This Row],[LA type]])</f>
        <v>District</v>
      </c>
      <c r="T631" s="41">
        <f>IF(TRIM(CentrepointSourced[[#This Row],[Presented HS]])="",0,IF(CentrepointSourced[[#This Row],[Presented HS]]="&lt;5",2.5,IF(CentrepointSourced[[#This Row],[Presented HS]]="&lt;10",5,VALUE(TRIM(CentrepointSourced[[#This Row],[Presented HS]])))))</f>
        <v>0</v>
      </c>
      <c r="U631" s="41">
        <f>IF(TRIM(CentrepointSourced[[#This Row],[Assessed HS]])="",0,IF(CentrepointSourced[[#This Row],[Assessed HS]]="&lt;5",2.5,IF(CentrepointSourced[[#This Row],[Assessed HS]]="&lt;10",5,VALUE(TRIM(CentrepointSourced[[#This Row],[Assessed HS]])))))</f>
        <v>62</v>
      </c>
      <c r="V631" s="41">
        <f>IF(TRIM(CentrepointSourced[[#This Row],[Presented CS]])="",0,IF(CentrepointSourced[[#This Row],[Presented CS]]="&lt;5",2.5,IF(CentrepointSourced[[#This Row],[Presented CS]]="&lt;10",5,VALUE(TRIM(CentrepointSourced[[#This Row],[Presented CS]])))))</f>
        <v>0</v>
      </c>
      <c r="W631" s="41">
        <f>IF(TRIM(CentrepointSourced[[#This Row],[Assessed CS]])="",0,IF(CentrepointSourced[[#This Row],[Assessed CS]]="&lt;5",2.5,IF(CentrepointSourced[[#This Row],[Assessed CS]]="&lt;10",5,VALUE(TRIM(CentrepointSourced[[#This Row],[Assessed CS]])))))</f>
        <v>0</v>
      </c>
      <c r="X631" s="106">
        <f>IF(CentrepointSourced[[#This Row],[Age]]="16-17",CentrepointSourced[[#This Row],[Presented HS DQ]],0)</f>
        <v>0</v>
      </c>
      <c r="Y631" s="106">
        <f>IF(CentrepointSourced[[#This Row],[Age]]="16-24",CentrepointSourced[[#This Row],[Presented HS DQ]],0)</f>
        <v>0</v>
      </c>
      <c r="Z631" s="106">
        <f>IF(CentrepointSourced[[#This Row],[Age]]="18-24",CentrepointSourced[[#This Row],[Presented HS DQ]],0)</f>
        <v>0</v>
      </c>
      <c r="AA631" s="106">
        <f>IF(CentrepointSourced[[#This Row],[Age]]="16-17",CentrepointSourced[[#This Row],[Presented CS DQ]],0)</f>
        <v>0</v>
      </c>
      <c r="AB631" s="106">
        <f>IF(CentrepointSourced[[#This Row],[Age]]="16-24",CentrepointSourced[[#This Row],[Presented CS DQ]],0)</f>
        <v>0</v>
      </c>
      <c r="AC631" s="106">
        <f>IF(CentrepointSourced[[#This Row],[Age]]="18-24",CentrepointSourced[[#This Row],[Presented CS DQ]],0)</f>
        <v>0</v>
      </c>
      <c r="AD631" s="107">
        <f>IF(CentrepointSourced[[#This Row],[Age]]="16-17",CentrepointSourced[[#This Row],[Assessed HS DQ]],0)</f>
        <v>0</v>
      </c>
      <c r="AE631" s="107">
        <f>IF(CentrepointSourced[[#This Row],[Age]]="16-24",CentrepointSourced[[#This Row],[Assessed HS DQ]],0)</f>
        <v>0</v>
      </c>
      <c r="AF631" s="107">
        <f>IF(CentrepointSourced[[#This Row],[Age]]="18-24",CentrepointSourced[[#This Row],[Assessed HS DQ]],0)</f>
        <v>62</v>
      </c>
      <c r="AG631" s="107">
        <f>IF(CentrepointSourced[[#This Row],[Age]]="16-17",CentrepointSourced[[#This Row],[Assessed CS DQ]],0)</f>
        <v>0</v>
      </c>
      <c r="AH631" s="107">
        <f>IF(CentrepointSourced[[#This Row],[Age]]="16-24",CentrepointSourced[[#This Row],[Assessed CS DQ]],0)</f>
        <v>0</v>
      </c>
      <c r="AI631" s="107">
        <f>IF(CentrepointSourced[[#This Row],[Age]]="18-24",CentrepointSourced[[#This Row],[Assessed CS DQ]],0)</f>
        <v>0</v>
      </c>
    </row>
    <row r="632" spans="1:35" customFormat="1" ht="13.5" customHeight="1">
      <c r="A632" s="45" t="s">
        <v>40</v>
      </c>
      <c r="B632" s="62" t="s">
        <v>258</v>
      </c>
      <c r="C632" s="45" t="s">
        <v>42</v>
      </c>
      <c r="D632" s="62"/>
      <c r="E632" s="77">
        <v>2013</v>
      </c>
      <c r="F632" s="67" t="s">
        <v>25</v>
      </c>
      <c r="G632" s="67"/>
      <c r="H632" s="68">
        <v>5</v>
      </c>
      <c r="I632" s="67">
        <v>5</v>
      </c>
      <c r="J632" s="45"/>
      <c r="K632" s="45"/>
      <c r="L632" s="45"/>
      <c r="M632" s="45"/>
      <c r="N632" s="45"/>
      <c r="O632" s="45"/>
      <c r="P632" s="45"/>
      <c r="Q632" s="41" t="str">
        <f>IF(CentrepointSourced[[#This Row],[Country]]="Northern Ireland","Northern Ireland",IFERROR(VLOOKUP(CentrepointSourced[[#This Row],[Local Authority]],LKP_LANameDQ[],2,FALSE),CentrepointSourced[[#This Row],[Local Authority]]))</f>
        <v>Mansfield</v>
      </c>
      <c r="R632" s="41" t="str">
        <f>IF(CentrepointSourced[[#This Row],[LA type]]="County","",INDEX(ConsolGeog[lad14cd],MATCH(CentrepointSourced[[#This Row],[Local Authority DQ]],ConsolGeog[la_name],0)))</f>
        <v>E07000174</v>
      </c>
      <c r="S632" s="41" t="str">
        <f>IF(OR(CentrepointSourced[[#This Row],[Country]]="Northern Ireland",CentrepointSourced[[#This Row],[Country]]="Scotland",CentrepointSourced[[#This Row],[Country]]="Wales"),"Local Authority",CentrepointSourced[[#This Row],[LA type]])</f>
        <v>District</v>
      </c>
      <c r="T632" s="41">
        <f>IF(TRIM(CentrepointSourced[[#This Row],[Presented HS]])="",0,IF(CentrepointSourced[[#This Row],[Presented HS]]="&lt;5",2.5,IF(CentrepointSourced[[#This Row],[Presented HS]]="&lt;10",5,VALUE(TRIM(CentrepointSourced[[#This Row],[Presented HS]])))))</f>
        <v>0</v>
      </c>
      <c r="U632" s="41">
        <f>IF(TRIM(CentrepointSourced[[#This Row],[Assessed HS]])="",0,IF(CentrepointSourced[[#This Row],[Assessed HS]]="&lt;5",2.5,IF(CentrepointSourced[[#This Row],[Assessed HS]]="&lt;10",5,VALUE(TRIM(CentrepointSourced[[#This Row],[Assessed HS]])))))</f>
        <v>5</v>
      </c>
      <c r="V632" s="41">
        <f>IF(TRIM(CentrepointSourced[[#This Row],[Presented CS]])="",0,IF(CentrepointSourced[[#This Row],[Presented CS]]="&lt;5",2.5,IF(CentrepointSourced[[#This Row],[Presented CS]]="&lt;10",5,VALUE(TRIM(CentrepointSourced[[#This Row],[Presented CS]])))))</f>
        <v>0</v>
      </c>
      <c r="W632" s="41">
        <f>IF(TRIM(CentrepointSourced[[#This Row],[Assessed CS]])="",0,IF(CentrepointSourced[[#This Row],[Assessed CS]]="&lt;5",2.5,IF(CentrepointSourced[[#This Row],[Assessed CS]]="&lt;10",5,VALUE(TRIM(CentrepointSourced[[#This Row],[Assessed CS]])))))</f>
        <v>0</v>
      </c>
      <c r="X632" s="106">
        <f>IF(CentrepointSourced[[#This Row],[Age]]="16-17",CentrepointSourced[[#This Row],[Presented HS DQ]],0)</f>
        <v>0</v>
      </c>
      <c r="Y632" s="106">
        <f>IF(CentrepointSourced[[#This Row],[Age]]="16-24",CentrepointSourced[[#This Row],[Presented HS DQ]],0)</f>
        <v>0</v>
      </c>
      <c r="Z632" s="106">
        <f>IF(CentrepointSourced[[#This Row],[Age]]="18-24",CentrepointSourced[[#This Row],[Presented HS DQ]],0)</f>
        <v>0</v>
      </c>
      <c r="AA632" s="106">
        <f>IF(CentrepointSourced[[#This Row],[Age]]="16-17",CentrepointSourced[[#This Row],[Presented CS DQ]],0)</f>
        <v>0</v>
      </c>
      <c r="AB632" s="106">
        <f>IF(CentrepointSourced[[#This Row],[Age]]="16-24",CentrepointSourced[[#This Row],[Presented CS DQ]],0)</f>
        <v>0</v>
      </c>
      <c r="AC632" s="106">
        <f>IF(CentrepointSourced[[#This Row],[Age]]="18-24",CentrepointSourced[[#This Row],[Presented CS DQ]],0)</f>
        <v>0</v>
      </c>
      <c r="AD632" s="107">
        <f>IF(CentrepointSourced[[#This Row],[Age]]="16-17",CentrepointSourced[[#This Row],[Assessed HS DQ]],0)</f>
        <v>5</v>
      </c>
      <c r="AE632" s="107">
        <f>IF(CentrepointSourced[[#This Row],[Age]]="16-24",CentrepointSourced[[#This Row],[Assessed HS DQ]],0)</f>
        <v>0</v>
      </c>
      <c r="AF632" s="107">
        <f>IF(CentrepointSourced[[#This Row],[Age]]="18-24",CentrepointSourced[[#This Row],[Assessed HS DQ]],0)</f>
        <v>0</v>
      </c>
      <c r="AG632" s="107">
        <f>IF(CentrepointSourced[[#This Row],[Age]]="16-17",CentrepointSourced[[#This Row],[Assessed CS DQ]],0)</f>
        <v>0</v>
      </c>
      <c r="AH632" s="107">
        <f>IF(CentrepointSourced[[#This Row],[Age]]="16-24",CentrepointSourced[[#This Row],[Assessed CS DQ]],0)</f>
        <v>0</v>
      </c>
      <c r="AI632" s="107">
        <f>IF(CentrepointSourced[[#This Row],[Age]]="18-24",CentrepointSourced[[#This Row],[Assessed CS DQ]],0)</f>
        <v>0</v>
      </c>
    </row>
    <row r="633" spans="1:35" customFormat="1" ht="13.5" customHeight="1">
      <c r="A633" s="45" t="s">
        <v>40</v>
      </c>
      <c r="B633" s="62" t="s">
        <v>258</v>
      </c>
      <c r="C633" s="45" t="s">
        <v>42</v>
      </c>
      <c r="D633" s="62"/>
      <c r="E633" s="77">
        <v>2013</v>
      </c>
      <c r="F633" s="67" t="s">
        <v>26</v>
      </c>
      <c r="G633" s="67"/>
      <c r="H633" s="68">
        <v>59</v>
      </c>
      <c r="I633" s="67">
        <v>59</v>
      </c>
      <c r="J633" s="45"/>
      <c r="K633" s="45"/>
      <c r="L633" s="45"/>
      <c r="M633" s="45"/>
      <c r="N633" s="45"/>
      <c r="O633" s="45"/>
      <c r="P633" s="45"/>
      <c r="Q633" s="41" t="str">
        <f>IF(CentrepointSourced[[#This Row],[Country]]="Northern Ireland","Northern Ireland",IFERROR(VLOOKUP(CentrepointSourced[[#This Row],[Local Authority]],LKP_LANameDQ[],2,FALSE),CentrepointSourced[[#This Row],[Local Authority]]))</f>
        <v>Mansfield</v>
      </c>
      <c r="R633" s="41" t="str">
        <f>IF(CentrepointSourced[[#This Row],[LA type]]="County","",INDEX(ConsolGeog[lad14cd],MATCH(CentrepointSourced[[#This Row],[Local Authority DQ]],ConsolGeog[la_name],0)))</f>
        <v>E07000174</v>
      </c>
      <c r="S633" s="41" t="str">
        <f>IF(OR(CentrepointSourced[[#This Row],[Country]]="Northern Ireland",CentrepointSourced[[#This Row],[Country]]="Scotland",CentrepointSourced[[#This Row],[Country]]="Wales"),"Local Authority",CentrepointSourced[[#This Row],[LA type]])</f>
        <v>District</v>
      </c>
      <c r="T633" s="41">
        <f>IF(TRIM(CentrepointSourced[[#This Row],[Presented HS]])="",0,IF(CentrepointSourced[[#This Row],[Presented HS]]="&lt;5",2.5,IF(CentrepointSourced[[#This Row],[Presented HS]]="&lt;10",5,VALUE(TRIM(CentrepointSourced[[#This Row],[Presented HS]])))))</f>
        <v>0</v>
      </c>
      <c r="U633" s="41">
        <f>IF(TRIM(CentrepointSourced[[#This Row],[Assessed HS]])="",0,IF(CentrepointSourced[[#This Row],[Assessed HS]]="&lt;5",2.5,IF(CentrepointSourced[[#This Row],[Assessed HS]]="&lt;10",5,VALUE(TRIM(CentrepointSourced[[#This Row],[Assessed HS]])))))</f>
        <v>59</v>
      </c>
      <c r="V633" s="41">
        <f>IF(TRIM(CentrepointSourced[[#This Row],[Presented CS]])="",0,IF(CentrepointSourced[[#This Row],[Presented CS]]="&lt;5",2.5,IF(CentrepointSourced[[#This Row],[Presented CS]]="&lt;10",5,VALUE(TRIM(CentrepointSourced[[#This Row],[Presented CS]])))))</f>
        <v>0</v>
      </c>
      <c r="W633" s="41">
        <f>IF(TRIM(CentrepointSourced[[#This Row],[Assessed CS]])="",0,IF(CentrepointSourced[[#This Row],[Assessed CS]]="&lt;5",2.5,IF(CentrepointSourced[[#This Row],[Assessed CS]]="&lt;10",5,VALUE(TRIM(CentrepointSourced[[#This Row],[Assessed CS]])))))</f>
        <v>0</v>
      </c>
      <c r="X633" s="106">
        <f>IF(CentrepointSourced[[#This Row],[Age]]="16-17",CentrepointSourced[[#This Row],[Presented HS DQ]],0)</f>
        <v>0</v>
      </c>
      <c r="Y633" s="106">
        <f>IF(CentrepointSourced[[#This Row],[Age]]="16-24",CentrepointSourced[[#This Row],[Presented HS DQ]],0)</f>
        <v>0</v>
      </c>
      <c r="Z633" s="106">
        <f>IF(CentrepointSourced[[#This Row],[Age]]="18-24",CentrepointSourced[[#This Row],[Presented HS DQ]],0)</f>
        <v>0</v>
      </c>
      <c r="AA633" s="106">
        <f>IF(CentrepointSourced[[#This Row],[Age]]="16-17",CentrepointSourced[[#This Row],[Presented CS DQ]],0)</f>
        <v>0</v>
      </c>
      <c r="AB633" s="106">
        <f>IF(CentrepointSourced[[#This Row],[Age]]="16-24",CentrepointSourced[[#This Row],[Presented CS DQ]],0)</f>
        <v>0</v>
      </c>
      <c r="AC633" s="106">
        <f>IF(CentrepointSourced[[#This Row],[Age]]="18-24",CentrepointSourced[[#This Row],[Presented CS DQ]],0)</f>
        <v>0</v>
      </c>
      <c r="AD633" s="107">
        <f>IF(CentrepointSourced[[#This Row],[Age]]="16-17",CentrepointSourced[[#This Row],[Assessed HS DQ]],0)</f>
        <v>0</v>
      </c>
      <c r="AE633" s="107">
        <f>IF(CentrepointSourced[[#This Row],[Age]]="16-24",CentrepointSourced[[#This Row],[Assessed HS DQ]],0)</f>
        <v>0</v>
      </c>
      <c r="AF633" s="107">
        <f>IF(CentrepointSourced[[#This Row],[Age]]="18-24",CentrepointSourced[[#This Row],[Assessed HS DQ]],0)</f>
        <v>59</v>
      </c>
      <c r="AG633" s="107">
        <f>IF(CentrepointSourced[[#This Row],[Age]]="16-17",CentrepointSourced[[#This Row],[Assessed CS DQ]],0)</f>
        <v>0</v>
      </c>
      <c r="AH633" s="107">
        <f>IF(CentrepointSourced[[#This Row],[Age]]="16-24",CentrepointSourced[[#This Row],[Assessed CS DQ]],0)</f>
        <v>0</v>
      </c>
      <c r="AI633" s="107">
        <f>IF(CentrepointSourced[[#This Row],[Age]]="18-24",CentrepointSourced[[#This Row],[Assessed CS DQ]],0)</f>
        <v>0</v>
      </c>
    </row>
    <row r="634" spans="1:35" customFormat="1" ht="13.5" customHeight="1">
      <c r="A634" s="45" t="s">
        <v>40</v>
      </c>
      <c r="B634" s="62" t="s">
        <v>258</v>
      </c>
      <c r="C634" s="45" t="s">
        <v>42</v>
      </c>
      <c r="D634" s="62"/>
      <c r="E634" s="67">
        <v>2014</v>
      </c>
      <c r="F634" s="67" t="s">
        <v>25</v>
      </c>
      <c r="G634" s="67"/>
      <c r="H634" s="68">
        <v>1</v>
      </c>
      <c r="I634" s="67">
        <v>1</v>
      </c>
      <c r="J634" s="45"/>
      <c r="K634" s="45"/>
      <c r="L634" s="45"/>
      <c r="M634" s="45"/>
      <c r="N634" s="45"/>
      <c r="O634" s="45"/>
      <c r="P634" s="45"/>
      <c r="Q634" s="41" t="str">
        <f>IF(CentrepointSourced[[#This Row],[Country]]="Northern Ireland","Northern Ireland",IFERROR(VLOOKUP(CentrepointSourced[[#This Row],[Local Authority]],LKP_LANameDQ[],2,FALSE),CentrepointSourced[[#This Row],[Local Authority]]))</f>
        <v>Mansfield</v>
      </c>
      <c r="R634" s="41" t="str">
        <f>IF(CentrepointSourced[[#This Row],[LA type]]="County","",INDEX(ConsolGeog[lad14cd],MATCH(CentrepointSourced[[#This Row],[Local Authority DQ]],ConsolGeog[la_name],0)))</f>
        <v>E07000174</v>
      </c>
      <c r="S634" s="41" t="str">
        <f>IF(OR(CentrepointSourced[[#This Row],[Country]]="Northern Ireland",CentrepointSourced[[#This Row],[Country]]="Scotland",CentrepointSourced[[#This Row],[Country]]="Wales"),"Local Authority",CentrepointSourced[[#This Row],[LA type]])</f>
        <v>District</v>
      </c>
      <c r="T634" s="41">
        <f>IF(TRIM(CentrepointSourced[[#This Row],[Presented HS]])="",0,IF(CentrepointSourced[[#This Row],[Presented HS]]="&lt;5",2.5,IF(CentrepointSourced[[#This Row],[Presented HS]]="&lt;10",5,VALUE(TRIM(CentrepointSourced[[#This Row],[Presented HS]])))))</f>
        <v>0</v>
      </c>
      <c r="U634" s="41">
        <f>IF(TRIM(CentrepointSourced[[#This Row],[Assessed HS]])="",0,IF(CentrepointSourced[[#This Row],[Assessed HS]]="&lt;5",2.5,IF(CentrepointSourced[[#This Row],[Assessed HS]]="&lt;10",5,VALUE(TRIM(CentrepointSourced[[#This Row],[Assessed HS]])))))</f>
        <v>1</v>
      </c>
      <c r="V634" s="41">
        <f>IF(TRIM(CentrepointSourced[[#This Row],[Presented CS]])="",0,IF(CentrepointSourced[[#This Row],[Presented CS]]="&lt;5",2.5,IF(CentrepointSourced[[#This Row],[Presented CS]]="&lt;10",5,VALUE(TRIM(CentrepointSourced[[#This Row],[Presented CS]])))))</f>
        <v>0</v>
      </c>
      <c r="W634" s="41">
        <f>IF(TRIM(CentrepointSourced[[#This Row],[Assessed CS]])="",0,IF(CentrepointSourced[[#This Row],[Assessed CS]]="&lt;5",2.5,IF(CentrepointSourced[[#This Row],[Assessed CS]]="&lt;10",5,VALUE(TRIM(CentrepointSourced[[#This Row],[Assessed CS]])))))</f>
        <v>0</v>
      </c>
      <c r="X634" s="106">
        <f>IF(CentrepointSourced[[#This Row],[Age]]="16-17",CentrepointSourced[[#This Row],[Presented HS DQ]],0)</f>
        <v>0</v>
      </c>
      <c r="Y634" s="106">
        <f>IF(CentrepointSourced[[#This Row],[Age]]="16-24",CentrepointSourced[[#This Row],[Presented HS DQ]],0)</f>
        <v>0</v>
      </c>
      <c r="Z634" s="106">
        <f>IF(CentrepointSourced[[#This Row],[Age]]="18-24",CentrepointSourced[[#This Row],[Presented HS DQ]],0)</f>
        <v>0</v>
      </c>
      <c r="AA634" s="106">
        <f>IF(CentrepointSourced[[#This Row],[Age]]="16-17",CentrepointSourced[[#This Row],[Presented CS DQ]],0)</f>
        <v>0</v>
      </c>
      <c r="AB634" s="106">
        <f>IF(CentrepointSourced[[#This Row],[Age]]="16-24",CentrepointSourced[[#This Row],[Presented CS DQ]],0)</f>
        <v>0</v>
      </c>
      <c r="AC634" s="106">
        <f>IF(CentrepointSourced[[#This Row],[Age]]="18-24",CentrepointSourced[[#This Row],[Presented CS DQ]],0)</f>
        <v>0</v>
      </c>
      <c r="AD634" s="107">
        <f>IF(CentrepointSourced[[#This Row],[Age]]="16-17",CentrepointSourced[[#This Row],[Assessed HS DQ]],0)</f>
        <v>1</v>
      </c>
      <c r="AE634" s="107">
        <f>IF(CentrepointSourced[[#This Row],[Age]]="16-24",CentrepointSourced[[#This Row],[Assessed HS DQ]],0)</f>
        <v>0</v>
      </c>
      <c r="AF634" s="107">
        <f>IF(CentrepointSourced[[#This Row],[Age]]="18-24",CentrepointSourced[[#This Row],[Assessed HS DQ]],0)</f>
        <v>0</v>
      </c>
      <c r="AG634" s="107">
        <f>IF(CentrepointSourced[[#This Row],[Age]]="16-17",CentrepointSourced[[#This Row],[Assessed CS DQ]],0)</f>
        <v>0</v>
      </c>
      <c r="AH634" s="107">
        <f>IF(CentrepointSourced[[#This Row],[Age]]="16-24",CentrepointSourced[[#This Row],[Assessed CS DQ]],0)</f>
        <v>0</v>
      </c>
      <c r="AI634" s="107">
        <f>IF(CentrepointSourced[[#This Row],[Age]]="18-24",CentrepointSourced[[#This Row],[Assessed CS DQ]],0)</f>
        <v>0</v>
      </c>
    </row>
    <row r="635" spans="1:35" customFormat="1" ht="13.5" customHeight="1">
      <c r="A635" s="45" t="s">
        <v>40</v>
      </c>
      <c r="B635" s="62" t="s">
        <v>258</v>
      </c>
      <c r="C635" s="45" t="s">
        <v>42</v>
      </c>
      <c r="D635" s="62"/>
      <c r="E635" s="67">
        <v>2014</v>
      </c>
      <c r="F635" s="67" t="s">
        <v>26</v>
      </c>
      <c r="G635" s="67"/>
      <c r="H635" s="68">
        <v>45</v>
      </c>
      <c r="I635" s="67">
        <v>45</v>
      </c>
      <c r="J635" s="45"/>
      <c r="K635" s="45"/>
      <c r="L635" s="45"/>
      <c r="M635" s="45"/>
      <c r="N635" s="45"/>
      <c r="O635" s="45"/>
      <c r="P635" s="45"/>
      <c r="Q635" s="41" t="str">
        <f>IF(CentrepointSourced[[#This Row],[Country]]="Northern Ireland","Northern Ireland",IFERROR(VLOOKUP(CentrepointSourced[[#This Row],[Local Authority]],LKP_LANameDQ[],2,FALSE),CentrepointSourced[[#This Row],[Local Authority]]))</f>
        <v>Mansfield</v>
      </c>
      <c r="R635" s="41" t="str">
        <f>IF(CentrepointSourced[[#This Row],[LA type]]="County","",INDEX(ConsolGeog[lad14cd],MATCH(CentrepointSourced[[#This Row],[Local Authority DQ]],ConsolGeog[la_name],0)))</f>
        <v>E07000174</v>
      </c>
      <c r="S635" s="41" t="str">
        <f>IF(OR(CentrepointSourced[[#This Row],[Country]]="Northern Ireland",CentrepointSourced[[#This Row],[Country]]="Scotland",CentrepointSourced[[#This Row],[Country]]="Wales"),"Local Authority",CentrepointSourced[[#This Row],[LA type]])</f>
        <v>District</v>
      </c>
      <c r="T635" s="41">
        <f>IF(TRIM(CentrepointSourced[[#This Row],[Presented HS]])="",0,IF(CentrepointSourced[[#This Row],[Presented HS]]="&lt;5",2.5,IF(CentrepointSourced[[#This Row],[Presented HS]]="&lt;10",5,VALUE(TRIM(CentrepointSourced[[#This Row],[Presented HS]])))))</f>
        <v>0</v>
      </c>
      <c r="U635" s="41">
        <f>IF(TRIM(CentrepointSourced[[#This Row],[Assessed HS]])="",0,IF(CentrepointSourced[[#This Row],[Assessed HS]]="&lt;5",2.5,IF(CentrepointSourced[[#This Row],[Assessed HS]]="&lt;10",5,VALUE(TRIM(CentrepointSourced[[#This Row],[Assessed HS]])))))</f>
        <v>45</v>
      </c>
      <c r="V635" s="41">
        <f>IF(TRIM(CentrepointSourced[[#This Row],[Presented CS]])="",0,IF(CentrepointSourced[[#This Row],[Presented CS]]="&lt;5",2.5,IF(CentrepointSourced[[#This Row],[Presented CS]]="&lt;10",5,VALUE(TRIM(CentrepointSourced[[#This Row],[Presented CS]])))))</f>
        <v>0</v>
      </c>
      <c r="W635" s="41">
        <f>IF(TRIM(CentrepointSourced[[#This Row],[Assessed CS]])="",0,IF(CentrepointSourced[[#This Row],[Assessed CS]]="&lt;5",2.5,IF(CentrepointSourced[[#This Row],[Assessed CS]]="&lt;10",5,VALUE(TRIM(CentrepointSourced[[#This Row],[Assessed CS]])))))</f>
        <v>0</v>
      </c>
      <c r="X635" s="106">
        <f>IF(CentrepointSourced[[#This Row],[Age]]="16-17",CentrepointSourced[[#This Row],[Presented HS DQ]],0)</f>
        <v>0</v>
      </c>
      <c r="Y635" s="106">
        <f>IF(CentrepointSourced[[#This Row],[Age]]="16-24",CentrepointSourced[[#This Row],[Presented HS DQ]],0)</f>
        <v>0</v>
      </c>
      <c r="Z635" s="106">
        <f>IF(CentrepointSourced[[#This Row],[Age]]="18-24",CentrepointSourced[[#This Row],[Presented HS DQ]],0)</f>
        <v>0</v>
      </c>
      <c r="AA635" s="106">
        <f>IF(CentrepointSourced[[#This Row],[Age]]="16-17",CentrepointSourced[[#This Row],[Presented CS DQ]],0)</f>
        <v>0</v>
      </c>
      <c r="AB635" s="106">
        <f>IF(CentrepointSourced[[#This Row],[Age]]="16-24",CentrepointSourced[[#This Row],[Presented CS DQ]],0)</f>
        <v>0</v>
      </c>
      <c r="AC635" s="106">
        <f>IF(CentrepointSourced[[#This Row],[Age]]="18-24",CentrepointSourced[[#This Row],[Presented CS DQ]],0)</f>
        <v>0</v>
      </c>
      <c r="AD635" s="107">
        <f>IF(CentrepointSourced[[#This Row],[Age]]="16-17",CentrepointSourced[[#This Row],[Assessed HS DQ]],0)</f>
        <v>0</v>
      </c>
      <c r="AE635" s="107">
        <f>IF(CentrepointSourced[[#This Row],[Age]]="16-24",CentrepointSourced[[#This Row],[Assessed HS DQ]],0)</f>
        <v>0</v>
      </c>
      <c r="AF635" s="107">
        <f>IF(CentrepointSourced[[#This Row],[Age]]="18-24",CentrepointSourced[[#This Row],[Assessed HS DQ]],0)</f>
        <v>45</v>
      </c>
      <c r="AG635" s="107">
        <f>IF(CentrepointSourced[[#This Row],[Age]]="16-17",CentrepointSourced[[#This Row],[Assessed CS DQ]],0)</f>
        <v>0</v>
      </c>
      <c r="AH635" s="107">
        <f>IF(CentrepointSourced[[#This Row],[Age]]="16-24",CentrepointSourced[[#This Row],[Assessed CS DQ]],0)</f>
        <v>0</v>
      </c>
      <c r="AI635" s="107">
        <f>IF(CentrepointSourced[[#This Row],[Age]]="18-24",CentrepointSourced[[#This Row],[Assessed CS DQ]],0)</f>
        <v>0</v>
      </c>
    </row>
    <row r="636" spans="1:35" customFormat="1" ht="13.5" customHeight="1">
      <c r="A636" s="45" t="s">
        <v>40</v>
      </c>
      <c r="B636" s="62" t="s">
        <v>250</v>
      </c>
      <c r="C636" s="45" t="s">
        <v>42</v>
      </c>
      <c r="D636" s="62"/>
      <c r="E636" s="67">
        <v>2012</v>
      </c>
      <c r="F636" s="67" t="s">
        <v>25</v>
      </c>
      <c r="G636" s="75"/>
      <c r="H636" s="88">
        <v>9</v>
      </c>
      <c r="I636" s="67">
        <v>8</v>
      </c>
      <c r="J636" s="45"/>
      <c r="K636" s="45"/>
      <c r="L636" s="45"/>
      <c r="M636" s="45"/>
      <c r="N636" s="45"/>
      <c r="O636" s="45"/>
      <c r="P636" s="45"/>
      <c r="Q636" s="41" t="str">
        <f>IF(CentrepointSourced[[#This Row],[Country]]="Northern Ireland","Northern Ireland",IFERROR(VLOOKUP(CentrepointSourced[[#This Row],[Local Authority]],LKP_LANameDQ[],2,FALSE),CentrepointSourced[[#This Row],[Local Authority]]))</f>
        <v>Mendip</v>
      </c>
      <c r="R636" s="41" t="str">
        <f>IF(CentrepointSourced[[#This Row],[LA type]]="County","",INDEX(ConsolGeog[lad14cd],MATCH(CentrepointSourced[[#This Row],[Local Authority DQ]],ConsolGeog[la_name],0)))</f>
        <v>E07000187</v>
      </c>
      <c r="S636" s="41" t="str">
        <f>IF(OR(CentrepointSourced[[#This Row],[Country]]="Northern Ireland",CentrepointSourced[[#This Row],[Country]]="Scotland",CentrepointSourced[[#This Row],[Country]]="Wales"),"Local Authority",CentrepointSourced[[#This Row],[LA type]])</f>
        <v>District</v>
      </c>
      <c r="T636" s="41">
        <f>IF(TRIM(CentrepointSourced[[#This Row],[Presented HS]])="",0,IF(CentrepointSourced[[#This Row],[Presented HS]]="&lt;5",2.5,IF(CentrepointSourced[[#This Row],[Presented HS]]="&lt;10",5,VALUE(TRIM(CentrepointSourced[[#This Row],[Presented HS]])))))</f>
        <v>0</v>
      </c>
      <c r="U636" s="41">
        <f>IF(TRIM(CentrepointSourced[[#This Row],[Assessed HS]])="",0,IF(CentrepointSourced[[#This Row],[Assessed HS]]="&lt;5",2.5,IF(CentrepointSourced[[#This Row],[Assessed HS]]="&lt;10",5,VALUE(TRIM(CentrepointSourced[[#This Row],[Assessed HS]])))))</f>
        <v>9</v>
      </c>
      <c r="V636" s="41">
        <f>IF(TRIM(CentrepointSourced[[#This Row],[Presented CS]])="",0,IF(CentrepointSourced[[#This Row],[Presented CS]]="&lt;5",2.5,IF(CentrepointSourced[[#This Row],[Presented CS]]="&lt;10",5,VALUE(TRIM(CentrepointSourced[[#This Row],[Presented CS]])))))</f>
        <v>0</v>
      </c>
      <c r="W636" s="41">
        <f>IF(TRIM(CentrepointSourced[[#This Row],[Assessed CS]])="",0,IF(CentrepointSourced[[#This Row],[Assessed CS]]="&lt;5",2.5,IF(CentrepointSourced[[#This Row],[Assessed CS]]="&lt;10",5,VALUE(TRIM(CentrepointSourced[[#This Row],[Assessed CS]])))))</f>
        <v>0</v>
      </c>
      <c r="X636" s="106">
        <f>IF(CentrepointSourced[[#This Row],[Age]]="16-17",CentrepointSourced[[#This Row],[Presented HS DQ]],0)</f>
        <v>0</v>
      </c>
      <c r="Y636" s="106">
        <f>IF(CentrepointSourced[[#This Row],[Age]]="16-24",CentrepointSourced[[#This Row],[Presented HS DQ]],0)</f>
        <v>0</v>
      </c>
      <c r="Z636" s="106">
        <f>IF(CentrepointSourced[[#This Row],[Age]]="18-24",CentrepointSourced[[#This Row],[Presented HS DQ]],0)</f>
        <v>0</v>
      </c>
      <c r="AA636" s="106">
        <f>IF(CentrepointSourced[[#This Row],[Age]]="16-17",CentrepointSourced[[#This Row],[Presented CS DQ]],0)</f>
        <v>0</v>
      </c>
      <c r="AB636" s="106">
        <f>IF(CentrepointSourced[[#This Row],[Age]]="16-24",CentrepointSourced[[#This Row],[Presented CS DQ]],0)</f>
        <v>0</v>
      </c>
      <c r="AC636" s="106">
        <f>IF(CentrepointSourced[[#This Row],[Age]]="18-24",CentrepointSourced[[#This Row],[Presented CS DQ]],0)</f>
        <v>0</v>
      </c>
      <c r="AD636" s="107">
        <f>IF(CentrepointSourced[[#This Row],[Age]]="16-17",CentrepointSourced[[#This Row],[Assessed HS DQ]],0)</f>
        <v>9</v>
      </c>
      <c r="AE636" s="107">
        <f>IF(CentrepointSourced[[#This Row],[Age]]="16-24",CentrepointSourced[[#This Row],[Assessed HS DQ]],0)</f>
        <v>0</v>
      </c>
      <c r="AF636" s="107">
        <f>IF(CentrepointSourced[[#This Row],[Age]]="18-24",CentrepointSourced[[#This Row],[Assessed HS DQ]],0)</f>
        <v>0</v>
      </c>
      <c r="AG636" s="107">
        <f>IF(CentrepointSourced[[#This Row],[Age]]="16-17",CentrepointSourced[[#This Row],[Assessed CS DQ]],0)</f>
        <v>0</v>
      </c>
      <c r="AH636" s="107">
        <f>IF(CentrepointSourced[[#This Row],[Age]]="16-24",CentrepointSourced[[#This Row],[Assessed CS DQ]],0)</f>
        <v>0</v>
      </c>
      <c r="AI636" s="107">
        <f>IF(CentrepointSourced[[#This Row],[Age]]="18-24",CentrepointSourced[[#This Row],[Assessed CS DQ]],0)</f>
        <v>0</v>
      </c>
    </row>
    <row r="637" spans="1:35" customFormat="1" ht="13.5" customHeight="1">
      <c r="A637" s="45" t="s">
        <v>40</v>
      </c>
      <c r="B637" s="62" t="s">
        <v>250</v>
      </c>
      <c r="C637" s="45" t="s">
        <v>42</v>
      </c>
      <c r="D637" s="62"/>
      <c r="E637" s="67">
        <v>2012</v>
      </c>
      <c r="F637" s="67" t="s">
        <v>26</v>
      </c>
      <c r="G637" s="75"/>
      <c r="H637" s="88">
        <v>55</v>
      </c>
      <c r="I637" s="67">
        <v>39</v>
      </c>
      <c r="J637" s="45"/>
      <c r="K637" s="45"/>
      <c r="L637" s="45"/>
      <c r="M637" s="45"/>
      <c r="N637" s="45"/>
      <c r="O637" s="45"/>
      <c r="P637" s="45"/>
      <c r="Q637" s="41" t="str">
        <f>IF(CentrepointSourced[[#This Row],[Country]]="Northern Ireland","Northern Ireland",IFERROR(VLOOKUP(CentrepointSourced[[#This Row],[Local Authority]],LKP_LANameDQ[],2,FALSE),CentrepointSourced[[#This Row],[Local Authority]]))</f>
        <v>Mendip</v>
      </c>
      <c r="R637" s="41" t="str">
        <f>IF(CentrepointSourced[[#This Row],[LA type]]="County","",INDEX(ConsolGeog[lad14cd],MATCH(CentrepointSourced[[#This Row],[Local Authority DQ]],ConsolGeog[la_name],0)))</f>
        <v>E07000187</v>
      </c>
      <c r="S637" s="41" t="str">
        <f>IF(OR(CentrepointSourced[[#This Row],[Country]]="Northern Ireland",CentrepointSourced[[#This Row],[Country]]="Scotland",CentrepointSourced[[#This Row],[Country]]="Wales"),"Local Authority",CentrepointSourced[[#This Row],[LA type]])</f>
        <v>District</v>
      </c>
      <c r="T637" s="41">
        <f>IF(TRIM(CentrepointSourced[[#This Row],[Presented HS]])="",0,IF(CentrepointSourced[[#This Row],[Presented HS]]="&lt;5",2.5,IF(CentrepointSourced[[#This Row],[Presented HS]]="&lt;10",5,VALUE(TRIM(CentrepointSourced[[#This Row],[Presented HS]])))))</f>
        <v>0</v>
      </c>
      <c r="U637" s="41">
        <f>IF(TRIM(CentrepointSourced[[#This Row],[Assessed HS]])="",0,IF(CentrepointSourced[[#This Row],[Assessed HS]]="&lt;5",2.5,IF(CentrepointSourced[[#This Row],[Assessed HS]]="&lt;10",5,VALUE(TRIM(CentrepointSourced[[#This Row],[Assessed HS]])))))</f>
        <v>55</v>
      </c>
      <c r="V637" s="41">
        <f>IF(TRIM(CentrepointSourced[[#This Row],[Presented CS]])="",0,IF(CentrepointSourced[[#This Row],[Presented CS]]="&lt;5",2.5,IF(CentrepointSourced[[#This Row],[Presented CS]]="&lt;10",5,VALUE(TRIM(CentrepointSourced[[#This Row],[Presented CS]])))))</f>
        <v>0</v>
      </c>
      <c r="W637" s="41">
        <f>IF(TRIM(CentrepointSourced[[#This Row],[Assessed CS]])="",0,IF(CentrepointSourced[[#This Row],[Assessed CS]]="&lt;5",2.5,IF(CentrepointSourced[[#This Row],[Assessed CS]]="&lt;10",5,VALUE(TRIM(CentrepointSourced[[#This Row],[Assessed CS]])))))</f>
        <v>0</v>
      </c>
      <c r="X637" s="106">
        <f>IF(CentrepointSourced[[#This Row],[Age]]="16-17",CentrepointSourced[[#This Row],[Presented HS DQ]],0)</f>
        <v>0</v>
      </c>
      <c r="Y637" s="106">
        <f>IF(CentrepointSourced[[#This Row],[Age]]="16-24",CentrepointSourced[[#This Row],[Presented HS DQ]],0)</f>
        <v>0</v>
      </c>
      <c r="Z637" s="106">
        <f>IF(CentrepointSourced[[#This Row],[Age]]="18-24",CentrepointSourced[[#This Row],[Presented HS DQ]],0)</f>
        <v>0</v>
      </c>
      <c r="AA637" s="106">
        <f>IF(CentrepointSourced[[#This Row],[Age]]="16-17",CentrepointSourced[[#This Row],[Presented CS DQ]],0)</f>
        <v>0</v>
      </c>
      <c r="AB637" s="106">
        <f>IF(CentrepointSourced[[#This Row],[Age]]="16-24",CentrepointSourced[[#This Row],[Presented CS DQ]],0)</f>
        <v>0</v>
      </c>
      <c r="AC637" s="106">
        <f>IF(CentrepointSourced[[#This Row],[Age]]="18-24",CentrepointSourced[[#This Row],[Presented CS DQ]],0)</f>
        <v>0</v>
      </c>
      <c r="AD637" s="107">
        <f>IF(CentrepointSourced[[#This Row],[Age]]="16-17",CentrepointSourced[[#This Row],[Assessed HS DQ]],0)</f>
        <v>0</v>
      </c>
      <c r="AE637" s="107">
        <f>IF(CentrepointSourced[[#This Row],[Age]]="16-24",CentrepointSourced[[#This Row],[Assessed HS DQ]],0)</f>
        <v>0</v>
      </c>
      <c r="AF637" s="107">
        <f>IF(CentrepointSourced[[#This Row],[Age]]="18-24",CentrepointSourced[[#This Row],[Assessed HS DQ]],0)</f>
        <v>55</v>
      </c>
      <c r="AG637" s="107">
        <f>IF(CentrepointSourced[[#This Row],[Age]]="16-17",CentrepointSourced[[#This Row],[Assessed CS DQ]],0)</f>
        <v>0</v>
      </c>
      <c r="AH637" s="107">
        <f>IF(CentrepointSourced[[#This Row],[Age]]="16-24",CentrepointSourced[[#This Row],[Assessed CS DQ]],0)</f>
        <v>0</v>
      </c>
      <c r="AI637" s="107">
        <f>IF(CentrepointSourced[[#This Row],[Age]]="18-24",CentrepointSourced[[#This Row],[Assessed CS DQ]],0)</f>
        <v>0</v>
      </c>
    </row>
    <row r="638" spans="1:35" customFormat="1" ht="13.5" customHeight="1">
      <c r="A638" s="45" t="s">
        <v>40</v>
      </c>
      <c r="B638" s="62" t="s">
        <v>250</v>
      </c>
      <c r="C638" s="45" t="s">
        <v>42</v>
      </c>
      <c r="D638" s="62"/>
      <c r="E638" s="67">
        <v>2013</v>
      </c>
      <c r="F638" s="67" t="s">
        <v>25</v>
      </c>
      <c r="G638" s="75"/>
      <c r="H638" s="88">
        <v>12</v>
      </c>
      <c r="I638" s="67">
        <v>10</v>
      </c>
      <c r="J638" s="45"/>
      <c r="K638" s="45"/>
      <c r="L638" s="45"/>
      <c r="M638" s="45"/>
      <c r="N638" s="45"/>
      <c r="O638" s="45"/>
      <c r="P638" s="45"/>
      <c r="Q638" s="41" t="str">
        <f>IF(CentrepointSourced[[#This Row],[Country]]="Northern Ireland","Northern Ireland",IFERROR(VLOOKUP(CentrepointSourced[[#This Row],[Local Authority]],LKP_LANameDQ[],2,FALSE),CentrepointSourced[[#This Row],[Local Authority]]))</f>
        <v>Mendip</v>
      </c>
      <c r="R638" s="41" t="str">
        <f>IF(CentrepointSourced[[#This Row],[LA type]]="County","",INDEX(ConsolGeog[lad14cd],MATCH(CentrepointSourced[[#This Row],[Local Authority DQ]],ConsolGeog[la_name],0)))</f>
        <v>E07000187</v>
      </c>
      <c r="S638" s="41" t="str">
        <f>IF(OR(CentrepointSourced[[#This Row],[Country]]="Northern Ireland",CentrepointSourced[[#This Row],[Country]]="Scotland",CentrepointSourced[[#This Row],[Country]]="Wales"),"Local Authority",CentrepointSourced[[#This Row],[LA type]])</f>
        <v>District</v>
      </c>
      <c r="T638" s="41">
        <f>IF(TRIM(CentrepointSourced[[#This Row],[Presented HS]])="",0,IF(CentrepointSourced[[#This Row],[Presented HS]]="&lt;5",2.5,IF(CentrepointSourced[[#This Row],[Presented HS]]="&lt;10",5,VALUE(TRIM(CentrepointSourced[[#This Row],[Presented HS]])))))</f>
        <v>0</v>
      </c>
      <c r="U638" s="41">
        <f>IF(TRIM(CentrepointSourced[[#This Row],[Assessed HS]])="",0,IF(CentrepointSourced[[#This Row],[Assessed HS]]="&lt;5",2.5,IF(CentrepointSourced[[#This Row],[Assessed HS]]="&lt;10",5,VALUE(TRIM(CentrepointSourced[[#This Row],[Assessed HS]])))))</f>
        <v>12</v>
      </c>
      <c r="V638" s="41">
        <f>IF(TRIM(CentrepointSourced[[#This Row],[Presented CS]])="",0,IF(CentrepointSourced[[#This Row],[Presented CS]]="&lt;5",2.5,IF(CentrepointSourced[[#This Row],[Presented CS]]="&lt;10",5,VALUE(TRIM(CentrepointSourced[[#This Row],[Presented CS]])))))</f>
        <v>0</v>
      </c>
      <c r="W638" s="41">
        <f>IF(TRIM(CentrepointSourced[[#This Row],[Assessed CS]])="",0,IF(CentrepointSourced[[#This Row],[Assessed CS]]="&lt;5",2.5,IF(CentrepointSourced[[#This Row],[Assessed CS]]="&lt;10",5,VALUE(TRIM(CentrepointSourced[[#This Row],[Assessed CS]])))))</f>
        <v>0</v>
      </c>
      <c r="X638" s="106">
        <f>IF(CentrepointSourced[[#This Row],[Age]]="16-17",CentrepointSourced[[#This Row],[Presented HS DQ]],0)</f>
        <v>0</v>
      </c>
      <c r="Y638" s="106">
        <f>IF(CentrepointSourced[[#This Row],[Age]]="16-24",CentrepointSourced[[#This Row],[Presented HS DQ]],0)</f>
        <v>0</v>
      </c>
      <c r="Z638" s="106">
        <f>IF(CentrepointSourced[[#This Row],[Age]]="18-24",CentrepointSourced[[#This Row],[Presented HS DQ]],0)</f>
        <v>0</v>
      </c>
      <c r="AA638" s="106">
        <f>IF(CentrepointSourced[[#This Row],[Age]]="16-17",CentrepointSourced[[#This Row],[Presented CS DQ]],0)</f>
        <v>0</v>
      </c>
      <c r="AB638" s="106">
        <f>IF(CentrepointSourced[[#This Row],[Age]]="16-24",CentrepointSourced[[#This Row],[Presented CS DQ]],0)</f>
        <v>0</v>
      </c>
      <c r="AC638" s="106">
        <f>IF(CentrepointSourced[[#This Row],[Age]]="18-24",CentrepointSourced[[#This Row],[Presented CS DQ]],0)</f>
        <v>0</v>
      </c>
      <c r="AD638" s="107">
        <f>IF(CentrepointSourced[[#This Row],[Age]]="16-17",CentrepointSourced[[#This Row],[Assessed HS DQ]],0)</f>
        <v>12</v>
      </c>
      <c r="AE638" s="107">
        <f>IF(CentrepointSourced[[#This Row],[Age]]="16-24",CentrepointSourced[[#This Row],[Assessed HS DQ]],0)</f>
        <v>0</v>
      </c>
      <c r="AF638" s="107">
        <f>IF(CentrepointSourced[[#This Row],[Age]]="18-24",CentrepointSourced[[#This Row],[Assessed HS DQ]],0)</f>
        <v>0</v>
      </c>
      <c r="AG638" s="107">
        <f>IF(CentrepointSourced[[#This Row],[Age]]="16-17",CentrepointSourced[[#This Row],[Assessed CS DQ]],0)</f>
        <v>0</v>
      </c>
      <c r="AH638" s="107">
        <f>IF(CentrepointSourced[[#This Row],[Age]]="16-24",CentrepointSourced[[#This Row],[Assessed CS DQ]],0)</f>
        <v>0</v>
      </c>
      <c r="AI638" s="107">
        <f>IF(CentrepointSourced[[#This Row],[Age]]="18-24",CentrepointSourced[[#This Row],[Assessed CS DQ]],0)</f>
        <v>0</v>
      </c>
    </row>
    <row r="639" spans="1:35" customFormat="1" ht="13.5" customHeight="1">
      <c r="A639" s="45" t="s">
        <v>40</v>
      </c>
      <c r="B639" s="62" t="s">
        <v>250</v>
      </c>
      <c r="C639" s="45" t="s">
        <v>42</v>
      </c>
      <c r="D639" s="62"/>
      <c r="E639" s="67">
        <v>2013</v>
      </c>
      <c r="F639" s="67" t="s">
        <v>26</v>
      </c>
      <c r="G639" s="75"/>
      <c r="H639" s="88">
        <v>33</v>
      </c>
      <c r="I639" s="67">
        <v>16</v>
      </c>
      <c r="J639" s="45"/>
      <c r="K639" s="45"/>
      <c r="L639" s="45"/>
      <c r="M639" s="45"/>
      <c r="N639" s="45"/>
      <c r="O639" s="45"/>
      <c r="P639" s="45"/>
      <c r="Q639" s="41" t="str">
        <f>IF(CentrepointSourced[[#This Row],[Country]]="Northern Ireland","Northern Ireland",IFERROR(VLOOKUP(CentrepointSourced[[#This Row],[Local Authority]],LKP_LANameDQ[],2,FALSE),CentrepointSourced[[#This Row],[Local Authority]]))</f>
        <v>Mendip</v>
      </c>
      <c r="R639" s="41" t="str">
        <f>IF(CentrepointSourced[[#This Row],[LA type]]="County","",INDEX(ConsolGeog[lad14cd],MATCH(CentrepointSourced[[#This Row],[Local Authority DQ]],ConsolGeog[la_name],0)))</f>
        <v>E07000187</v>
      </c>
      <c r="S639" s="41" t="str">
        <f>IF(OR(CentrepointSourced[[#This Row],[Country]]="Northern Ireland",CentrepointSourced[[#This Row],[Country]]="Scotland",CentrepointSourced[[#This Row],[Country]]="Wales"),"Local Authority",CentrepointSourced[[#This Row],[LA type]])</f>
        <v>District</v>
      </c>
      <c r="T639" s="41">
        <f>IF(TRIM(CentrepointSourced[[#This Row],[Presented HS]])="",0,IF(CentrepointSourced[[#This Row],[Presented HS]]="&lt;5",2.5,IF(CentrepointSourced[[#This Row],[Presented HS]]="&lt;10",5,VALUE(TRIM(CentrepointSourced[[#This Row],[Presented HS]])))))</f>
        <v>0</v>
      </c>
      <c r="U639" s="41">
        <f>IF(TRIM(CentrepointSourced[[#This Row],[Assessed HS]])="",0,IF(CentrepointSourced[[#This Row],[Assessed HS]]="&lt;5",2.5,IF(CentrepointSourced[[#This Row],[Assessed HS]]="&lt;10",5,VALUE(TRIM(CentrepointSourced[[#This Row],[Assessed HS]])))))</f>
        <v>33</v>
      </c>
      <c r="V639" s="41">
        <f>IF(TRIM(CentrepointSourced[[#This Row],[Presented CS]])="",0,IF(CentrepointSourced[[#This Row],[Presented CS]]="&lt;5",2.5,IF(CentrepointSourced[[#This Row],[Presented CS]]="&lt;10",5,VALUE(TRIM(CentrepointSourced[[#This Row],[Presented CS]])))))</f>
        <v>0</v>
      </c>
      <c r="W639" s="41">
        <f>IF(TRIM(CentrepointSourced[[#This Row],[Assessed CS]])="",0,IF(CentrepointSourced[[#This Row],[Assessed CS]]="&lt;5",2.5,IF(CentrepointSourced[[#This Row],[Assessed CS]]="&lt;10",5,VALUE(TRIM(CentrepointSourced[[#This Row],[Assessed CS]])))))</f>
        <v>0</v>
      </c>
      <c r="X639" s="106">
        <f>IF(CentrepointSourced[[#This Row],[Age]]="16-17",CentrepointSourced[[#This Row],[Presented HS DQ]],0)</f>
        <v>0</v>
      </c>
      <c r="Y639" s="106">
        <f>IF(CentrepointSourced[[#This Row],[Age]]="16-24",CentrepointSourced[[#This Row],[Presented HS DQ]],0)</f>
        <v>0</v>
      </c>
      <c r="Z639" s="106">
        <f>IF(CentrepointSourced[[#This Row],[Age]]="18-24",CentrepointSourced[[#This Row],[Presented HS DQ]],0)</f>
        <v>0</v>
      </c>
      <c r="AA639" s="106">
        <f>IF(CentrepointSourced[[#This Row],[Age]]="16-17",CentrepointSourced[[#This Row],[Presented CS DQ]],0)</f>
        <v>0</v>
      </c>
      <c r="AB639" s="106">
        <f>IF(CentrepointSourced[[#This Row],[Age]]="16-24",CentrepointSourced[[#This Row],[Presented CS DQ]],0)</f>
        <v>0</v>
      </c>
      <c r="AC639" s="106">
        <f>IF(CentrepointSourced[[#This Row],[Age]]="18-24",CentrepointSourced[[#This Row],[Presented CS DQ]],0)</f>
        <v>0</v>
      </c>
      <c r="AD639" s="107">
        <f>IF(CentrepointSourced[[#This Row],[Age]]="16-17",CentrepointSourced[[#This Row],[Assessed HS DQ]],0)</f>
        <v>0</v>
      </c>
      <c r="AE639" s="107">
        <f>IF(CentrepointSourced[[#This Row],[Age]]="16-24",CentrepointSourced[[#This Row],[Assessed HS DQ]],0)</f>
        <v>0</v>
      </c>
      <c r="AF639" s="107">
        <f>IF(CentrepointSourced[[#This Row],[Age]]="18-24",CentrepointSourced[[#This Row],[Assessed HS DQ]],0)</f>
        <v>33</v>
      </c>
      <c r="AG639" s="107">
        <f>IF(CentrepointSourced[[#This Row],[Age]]="16-17",CentrepointSourced[[#This Row],[Assessed CS DQ]],0)</f>
        <v>0</v>
      </c>
      <c r="AH639" s="107">
        <f>IF(CentrepointSourced[[#This Row],[Age]]="16-24",CentrepointSourced[[#This Row],[Assessed CS DQ]],0)</f>
        <v>0</v>
      </c>
      <c r="AI639" s="107">
        <f>IF(CentrepointSourced[[#This Row],[Age]]="18-24",CentrepointSourced[[#This Row],[Assessed CS DQ]],0)</f>
        <v>0</v>
      </c>
    </row>
    <row r="640" spans="1:35" customFormat="1" ht="13.5" customHeight="1">
      <c r="A640" s="45" t="s">
        <v>40</v>
      </c>
      <c r="B640" s="62" t="s">
        <v>250</v>
      </c>
      <c r="C640" s="45" t="s">
        <v>42</v>
      </c>
      <c r="D640" s="62"/>
      <c r="E640" s="67">
        <v>2014</v>
      </c>
      <c r="F640" s="67" t="s">
        <v>25</v>
      </c>
      <c r="G640" s="75"/>
      <c r="H640" s="88">
        <v>3</v>
      </c>
      <c r="I640" s="67">
        <v>1</v>
      </c>
      <c r="J640" s="45"/>
      <c r="K640" s="45"/>
      <c r="L640" s="45"/>
      <c r="M640" s="45"/>
      <c r="N640" s="45"/>
      <c r="O640" s="45"/>
      <c r="P640" s="45"/>
      <c r="Q640" s="41" t="str">
        <f>IF(CentrepointSourced[[#This Row],[Country]]="Northern Ireland","Northern Ireland",IFERROR(VLOOKUP(CentrepointSourced[[#This Row],[Local Authority]],LKP_LANameDQ[],2,FALSE),CentrepointSourced[[#This Row],[Local Authority]]))</f>
        <v>Mendip</v>
      </c>
      <c r="R640" s="41" t="str">
        <f>IF(CentrepointSourced[[#This Row],[LA type]]="County","",INDEX(ConsolGeog[lad14cd],MATCH(CentrepointSourced[[#This Row],[Local Authority DQ]],ConsolGeog[la_name],0)))</f>
        <v>E07000187</v>
      </c>
      <c r="S640" s="41" t="str">
        <f>IF(OR(CentrepointSourced[[#This Row],[Country]]="Northern Ireland",CentrepointSourced[[#This Row],[Country]]="Scotland",CentrepointSourced[[#This Row],[Country]]="Wales"),"Local Authority",CentrepointSourced[[#This Row],[LA type]])</f>
        <v>District</v>
      </c>
      <c r="T640" s="41">
        <f>IF(TRIM(CentrepointSourced[[#This Row],[Presented HS]])="",0,IF(CentrepointSourced[[#This Row],[Presented HS]]="&lt;5",2.5,IF(CentrepointSourced[[#This Row],[Presented HS]]="&lt;10",5,VALUE(TRIM(CentrepointSourced[[#This Row],[Presented HS]])))))</f>
        <v>0</v>
      </c>
      <c r="U640" s="41">
        <f>IF(TRIM(CentrepointSourced[[#This Row],[Assessed HS]])="",0,IF(CentrepointSourced[[#This Row],[Assessed HS]]="&lt;5",2.5,IF(CentrepointSourced[[#This Row],[Assessed HS]]="&lt;10",5,VALUE(TRIM(CentrepointSourced[[#This Row],[Assessed HS]])))))</f>
        <v>3</v>
      </c>
      <c r="V640" s="41">
        <f>IF(TRIM(CentrepointSourced[[#This Row],[Presented CS]])="",0,IF(CentrepointSourced[[#This Row],[Presented CS]]="&lt;5",2.5,IF(CentrepointSourced[[#This Row],[Presented CS]]="&lt;10",5,VALUE(TRIM(CentrepointSourced[[#This Row],[Presented CS]])))))</f>
        <v>0</v>
      </c>
      <c r="W640" s="41">
        <f>IF(TRIM(CentrepointSourced[[#This Row],[Assessed CS]])="",0,IF(CentrepointSourced[[#This Row],[Assessed CS]]="&lt;5",2.5,IF(CentrepointSourced[[#This Row],[Assessed CS]]="&lt;10",5,VALUE(TRIM(CentrepointSourced[[#This Row],[Assessed CS]])))))</f>
        <v>0</v>
      </c>
      <c r="X640" s="106">
        <f>IF(CentrepointSourced[[#This Row],[Age]]="16-17",CentrepointSourced[[#This Row],[Presented HS DQ]],0)</f>
        <v>0</v>
      </c>
      <c r="Y640" s="106">
        <f>IF(CentrepointSourced[[#This Row],[Age]]="16-24",CentrepointSourced[[#This Row],[Presented HS DQ]],0)</f>
        <v>0</v>
      </c>
      <c r="Z640" s="106">
        <f>IF(CentrepointSourced[[#This Row],[Age]]="18-24",CentrepointSourced[[#This Row],[Presented HS DQ]],0)</f>
        <v>0</v>
      </c>
      <c r="AA640" s="106">
        <f>IF(CentrepointSourced[[#This Row],[Age]]="16-17",CentrepointSourced[[#This Row],[Presented CS DQ]],0)</f>
        <v>0</v>
      </c>
      <c r="AB640" s="106">
        <f>IF(CentrepointSourced[[#This Row],[Age]]="16-24",CentrepointSourced[[#This Row],[Presented CS DQ]],0)</f>
        <v>0</v>
      </c>
      <c r="AC640" s="106">
        <f>IF(CentrepointSourced[[#This Row],[Age]]="18-24",CentrepointSourced[[#This Row],[Presented CS DQ]],0)</f>
        <v>0</v>
      </c>
      <c r="AD640" s="107">
        <f>IF(CentrepointSourced[[#This Row],[Age]]="16-17",CentrepointSourced[[#This Row],[Assessed HS DQ]],0)</f>
        <v>3</v>
      </c>
      <c r="AE640" s="107">
        <f>IF(CentrepointSourced[[#This Row],[Age]]="16-24",CentrepointSourced[[#This Row],[Assessed HS DQ]],0)</f>
        <v>0</v>
      </c>
      <c r="AF640" s="107">
        <f>IF(CentrepointSourced[[#This Row],[Age]]="18-24",CentrepointSourced[[#This Row],[Assessed HS DQ]],0)</f>
        <v>0</v>
      </c>
      <c r="AG640" s="107">
        <f>IF(CentrepointSourced[[#This Row],[Age]]="16-17",CentrepointSourced[[#This Row],[Assessed CS DQ]],0)</f>
        <v>0</v>
      </c>
      <c r="AH640" s="107">
        <f>IF(CentrepointSourced[[#This Row],[Age]]="16-24",CentrepointSourced[[#This Row],[Assessed CS DQ]],0)</f>
        <v>0</v>
      </c>
      <c r="AI640" s="107">
        <f>IF(CentrepointSourced[[#This Row],[Age]]="18-24",CentrepointSourced[[#This Row],[Assessed CS DQ]],0)</f>
        <v>0</v>
      </c>
    </row>
    <row r="641" spans="1:35" customFormat="1" ht="13.5" customHeight="1">
      <c r="A641" s="45" t="s">
        <v>40</v>
      </c>
      <c r="B641" s="62" t="s">
        <v>250</v>
      </c>
      <c r="C641" s="45" t="s">
        <v>42</v>
      </c>
      <c r="D641" s="62"/>
      <c r="E641" s="67">
        <v>2014</v>
      </c>
      <c r="F641" s="67" t="s">
        <v>26</v>
      </c>
      <c r="G641" s="75"/>
      <c r="H641" s="88">
        <v>43</v>
      </c>
      <c r="I641" s="67">
        <v>24</v>
      </c>
      <c r="J641" s="45"/>
      <c r="K641" s="45"/>
      <c r="L641" s="45"/>
      <c r="M641" s="45"/>
      <c r="N641" s="45"/>
      <c r="O641" s="45"/>
      <c r="P641" s="45"/>
      <c r="Q641" s="41" t="str">
        <f>IF(CentrepointSourced[[#This Row],[Country]]="Northern Ireland","Northern Ireland",IFERROR(VLOOKUP(CentrepointSourced[[#This Row],[Local Authority]],LKP_LANameDQ[],2,FALSE),CentrepointSourced[[#This Row],[Local Authority]]))</f>
        <v>Mendip</v>
      </c>
      <c r="R641" s="41" t="str">
        <f>IF(CentrepointSourced[[#This Row],[LA type]]="County","",INDEX(ConsolGeog[lad14cd],MATCH(CentrepointSourced[[#This Row],[Local Authority DQ]],ConsolGeog[la_name],0)))</f>
        <v>E07000187</v>
      </c>
      <c r="S641" s="41" t="str">
        <f>IF(OR(CentrepointSourced[[#This Row],[Country]]="Northern Ireland",CentrepointSourced[[#This Row],[Country]]="Scotland",CentrepointSourced[[#This Row],[Country]]="Wales"),"Local Authority",CentrepointSourced[[#This Row],[LA type]])</f>
        <v>District</v>
      </c>
      <c r="T641" s="41">
        <f>IF(TRIM(CentrepointSourced[[#This Row],[Presented HS]])="",0,IF(CentrepointSourced[[#This Row],[Presented HS]]="&lt;5",2.5,IF(CentrepointSourced[[#This Row],[Presented HS]]="&lt;10",5,VALUE(TRIM(CentrepointSourced[[#This Row],[Presented HS]])))))</f>
        <v>0</v>
      </c>
      <c r="U641" s="41">
        <f>IF(TRIM(CentrepointSourced[[#This Row],[Assessed HS]])="",0,IF(CentrepointSourced[[#This Row],[Assessed HS]]="&lt;5",2.5,IF(CentrepointSourced[[#This Row],[Assessed HS]]="&lt;10",5,VALUE(TRIM(CentrepointSourced[[#This Row],[Assessed HS]])))))</f>
        <v>43</v>
      </c>
      <c r="V641" s="41">
        <f>IF(TRIM(CentrepointSourced[[#This Row],[Presented CS]])="",0,IF(CentrepointSourced[[#This Row],[Presented CS]]="&lt;5",2.5,IF(CentrepointSourced[[#This Row],[Presented CS]]="&lt;10",5,VALUE(TRIM(CentrepointSourced[[#This Row],[Presented CS]])))))</f>
        <v>0</v>
      </c>
      <c r="W641" s="41">
        <f>IF(TRIM(CentrepointSourced[[#This Row],[Assessed CS]])="",0,IF(CentrepointSourced[[#This Row],[Assessed CS]]="&lt;5",2.5,IF(CentrepointSourced[[#This Row],[Assessed CS]]="&lt;10",5,VALUE(TRIM(CentrepointSourced[[#This Row],[Assessed CS]])))))</f>
        <v>0</v>
      </c>
      <c r="X641" s="106">
        <f>IF(CentrepointSourced[[#This Row],[Age]]="16-17",CentrepointSourced[[#This Row],[Presented HS DQ]],0)</f>
        <v>0</v>
      </c>
      <c r="Y641" s="106">
        <f>IF(CentrepointSourced[[#This Row],[Age]]="16-24",CentrepointSourced[[#This Row],[Presented HS DQ]],0)</f>
        <v>0</v>
      </c>
      <c r="Z641" s="106">
        <f>IF(CentrepointSourced[[#This Row],[Age]]="18-24",CentrepointSourced[[#This Row],[Presented HS DQ]],0)</f>
        <v>0</v>
      </c>
      <c r="AA641" s="106">
        <f>IF(CentrepointSourced[[#This Row],[Age]]="16-17",CentrepointSourced[[#This Row],[Presented CS DQ]],0)</f>
        <v>0</v>
      </c>
      <c r="AB641" s="106">
        <f>IF(CentrepointSourced[[#This Row],[Age]]="16-24",CentrepointSourced[[#This Row],[Presented CS DQ]],0)</f>
        <v>0</v>
      </c>
      <c r="AC641" s="106">
        <f>IF(CentrepointSourced[[#This Row],[Age]]="18-24",CentrepointSourced[[#This Row],[Presented CS DQ]],0)</f>
        <v>0</v>
      </c>
      <c r="AD641" s="107">
        <f>IF(CentrepointSourced[[#This Row],[Age]]="16-17",CentrepointSourced[[#This Row],[Assessed HS DQ]],0)</f>
        <v>0</v>
      </c>
      <c r="AE641" s="107">
        <f>IF(CentrepointSourced[[#This Row],[Age]]="16-24",CentrepointSourced[[#This Row],[Assessed HS DQ]],0)</f>
        <v>0</v>
      </c>
      <c r="AF641" s="107">
        <f>IF(CentrepointSourced[[#This Row],[Age]]="18-24",CentrepointSourced[[#This Row],[Assessed HS DQ]],0)</f>
        <v>43</v>
      </c>
      <c r="AG641" s="107">
        <f>IF(CentrepointSourced[[#This Row],[Age]]="16-17",CentrepointSourced[[#This Row],[Assessed CS DQ]],0)</f>
        <v>0</v>
      </c>
      <c r="AH641" s="107">
        <f>IF(CentrepointSourced[[#This Row],[Age]]="16-24",CentrepointSourced[[#This Row],[Assessed CS DQ]],0)</f>
        <v>0</v>
      </c>
      <c r="AI641" s="107">
        <f>IF(CentrepointSourced[[#This Row],[Age]]="18-24",CentrepointSourced[[#This Row],[Assessed CS DQ]],0)</f>
        <v>0</v>
      </c>
    </row>
    <row r="642" spans="1:35" customFormat="1" ht="13.5" customHeight="1">
      <c r="A642" s="45" t="s">
        <v>40</v>
      </c>
      <c r="B642" s="62" t="s">
        <v>140</v>
      </c>
      <c r="C642" s="45" t="s">
        <v>42</v>
      </c>
      <c r="D642" s="62"/>
      <c r="E642" s="67">
        <v>2012</v>
      </c>
      <c r="F642" s="67" t="s">
        <v>53</v>
      </c>
      <c r="G642" s="67"/>
      <c r="H642" s="68"/>
      <c r="I642" s="67"/>
      <c r="J642" s="45"/>
      <c r="K642" s="45"/>
      <c r="L642" s="45"/>
      <c r="M642" s="45"/>
      <c r="N642" s="45"/>
      <c r="O642" s="45"/>
      <c r="P642" s="45"/>
      <c r="Q642" s="41" t="str">
        <f>IF(CentrepointSourced[[#This Row],[Country]]="Northern Ireland","Northern Ireland",IFERROR(VLOOKUP(CentrepointSourced[[#This Row],[Local Authority]],LKP_LANameDQ[],2,FALSE),CentrepointSourced[[#This Row],[Local Authority]]))</f>
        <v>Mid Suffolk</v>
      </c>
      <c r="R642" s="41" t="str">
        <f>IF(CentrepointSourced[[#This Row],[LA type]]="County","",INDEX(ConsolGeog[lad14cd],MATCH(CentrepointSourced[[#This Row],[Local Authority DQ]],ConsolGeog[la_name],0)))</f>
        <v>E07000203</v>
      </c>
      <c r="S642" s="41" t="str">
        <f>IF(OR(CentrepointSourced[[#This Row],[Country]]="Northern Ireland",CentrepointSourced[[#This Row],[Country]]="Scotland",CentrepointSourced[[#This Row],[Country]]="Wales"),"Local Authority",CentrepointSourced[[#This Row],[LA type]])</f>
        <v>District</v>
      </c>
      <c r="T642" s="41">
        <f>IF(TRIM(CentrepointSourced[[#This Row],[Presented HS]])="",0,IF(CentrepointSourced[[#This Row],[Presented HS]]="&lt;5",2.5,IF(CentrepointSourced[[#This Row],[Presented HS]]="&lt;10",5,VALUE(TRIM(CentrepointSourced[[#This Row],[Presented HS]])))))</f>
        <v>0</v>
      </c>
      <c r="U642" s="41">
        <f>IF(TRIM(CentrepointSourced[[#This Row],[Assessed HS]])="",0,IF(CentrepointSourced[[#This Row],[Assessed HS]]="&lt;5",2.5,IF(CentrepointSourced[[#This Row],[Assessed HS]]="&lt;10",5,VALUE(TRIM(CentrepointSourced[[#This Row],[Assessed HS]])))))</f>
        <v>0</v>
      </c>
      <c r="V642" s="41">
        <f>IF(TRIM(CentrepointSourced[[#This Row],[Presented CS]])="",0,IF(CentrepointSourced[[#This Row],[Presented CS]]="&lt;5",2.5,IF(CentrepointSourced[[#This Row],[Presented CS]]="&lt;10",5,VALUE(TRIM(CentrepointSourced[[#This Row],[Presented CS]])))))</f>
        <v>0</v>
      </c>
      <c r="W642" s="41">
        <f>IF(TRIM(CentrepointSourced[[#This Row],[Assessed CS]])="",0,IF(CentrepointSourced[[#This Row],[Assessed CS]]="&lt;5",2.5,IF(CentrepointSourced[[#This Row],[Assessed CS]]="&lt;10",5,VALUE(TRIM(CentrepointSourced[[#This Row],[Assessed CS]])))))</f>
        <v>0</v>
      </c>
      <c r="X642" s="106">
        <f>IF(CentrepointSourced[[#This Row],[Age]]="16-17",CentrepointSourced[[#This Row],[Presented HS DQ]],0)</f>
        <v>0</v>
      </c>
      <c r="Y642" s="106">
        <f>IF(CentrepointSourced[[#This Row],[Age]]="16-24",CentrepointSourced[[#This Row],[Presented HS DQ]],0)</f>
        <v>0</v>
      </c>
      <c r="Z642" s="106">
        <f>IF(CentrepointSourced[[#This Row],[Age]]="18-24",CentrepointSourced[[#This Row],[Presented HS DQ]],0)</f>
        <v>0</v>
      </c>
      <c r="AA642" s="106">
        <f>IF(CentrepointSourced[[#This Row],[Age]]="16-17",CentrepointSourced[[#This Row],[Presented CS DQ]],0)</f>
        <v>0</v>
      </c>
      <c r="AB642" s="106">
        <f>IF(CentrepointSourced[[#This Row],[Age]]="16-24",CentrepointSourced[[#This Row],[Presented CS DQ]],0)</f>
        <v>0</v>
      </c>
      <c r="AC642" s="106">
        <f>IF(CentrepointSourced[[#This Row],[Age]]="18-24",CentrepointSourced[[#This Row],[Presented CS DQ]],0)</f>
        <v>0</v>
      </c>
      <c r="AD642" s="107">
        <f>IF(CentrepointSourced[[#This Row],[Age]]="16-17",CentrepointSourced[[#This Row],[Assessed HS DQ]],0)</f>
        <v>0</v>
      </c>
      <c r="AE642" s="107">
        <f>IF(CentrepointSourced[[#This Row],[Age]]="16-24",CentrepointSourced[[#This Row],[Assessed HS DQ]],0)</f>
        <v>0</v>
      </c>
      <c r="AF642" s="107">
        <f>IF(CentrepointSourced[[#This Row],[Age]]="18-24",CentrepointSourced[[#This Row],[Assessed HS DQ]],0)</f>
        <v>0</v>
      </c>
      <c r="AG642" s="107">
        <f>IF(CentrepointSourced[[#This Row],[Age]]="16-17",CentrepointSourced[[#This Row],[Assessed CS DQ]],0)</f>
        <v>0</v>
      </c>
      <c r="AH642" s="107">
        <f>IF(CentrepointSourced[[#This Row],[Age]]="16-24",CentrepointSourced[[#This Row],[Assessed CS DQ]],0)</f>
        <v>0</v>
      </c>
      <c r="AI642" s="107">
        <f>IF(CentrepointSourced[[#This Row],[Age]]="18-24",CentrepointSourced[[#This Row],[Assessed CS DQ]],0)</f>
        <v>0</v>
      </c>
    </row>
    <row r="643" spans="1:35" customFormat="1" ht="13.5" customHeight="1">
      <c r="A643" s="45" t="s">
        <v>40</v>
      </c>
      <c r="B643" s="62" t="s">
        <v>140</v>
      </c>
      <c r="C643" s="45" t="s">
        <v>42</v>
      </c>
      <c r="D643" s="62"/>
      <c r="E643" s="77">
        <v>2012</v>
      </c>
      <c r="F643" s="67" t="s">
        <v>25</v>
      </c>
      <c r="G643" s="67"/>
      <c r="H643" s="68">
        <v>2</v>
      </c>
      <c r="I643" s="67">
        <v>2</v>
      </c>
      <c r="J643" s="45"/>
      <c r="K643" s="45"/>
      <c r="L643" s="45"/>
      <c r="M643" s="45"/>
      <c r="N643" s="45"/>
      <c r="O643" s="45"/>
      <c r="P643" s="45"/>
      <c r="Q643" s="41" t="str">
        <f>IF(CentrepointSourced[[#This Row],[Country]]="Northern Ireland","Northern Ireland",IFERROR(VLOOKUP(CentrepointSourced[[#This Row],[Local Authority]],LKP_LANameDQ[],2,FALSE),CentrepointSourced[[#This Row],[Local Authority]]))</f>
        <v>Mid Suffolk</v>
      </c>
      <c r="R643" s="41" t="str">
        <f>IF(CentrepointSourced[[#This Row],[LA type]]="County","",INDEX(ConsolGeog[lad14cd],MATCH(CentrepointSourced[[#This Row],[Local Authority DQ]],ConsolGeog[la_name],0)))</f>
        <v>E07000203</v>
      </c>
      <c r="S643" s="41" t="str">
        <f>IF(OR(CentrepointSourced[[#This Row],[Country]]="Northern Ireland",CentrepointSourced[[#This Row],[Country]]="Scotland",CentrepointSourced[[#This Row],[Country]]="Wales"),"Local Authority",CentrepointSourced[[#This Row],[LA type]])</f>
        <v>District</v>
      </c>
      <c r="T643" s="41">
        <f>IF(TRIM(CentrepointSourced[[#This Row],[Presented HS]])="",0,IF(CentrepointSourced[[#This Row],[Presented HS]]="&lt;5",2.5,IF(CentrepointSourced[[#This Row],[Presented HS]]="&lt;10",5,VALUE(TRIM(CentrepointSourced[[#This Row],[Presented HS]])))))</f>
        <v>0</v>
      </c>
      <c r="U643" s="41">
        <f>IF(TRIM(CentrepointSourced[[#This Row],[Assessed HS]])="",0,IF(CentrepointSourced[[#This Row],[Assessed HS]]="&lt;5",2.5,IF(CentrepointSourced[[#This Row],[Assessed HS]]="&lt;10",5,VALUE(TRIM(CentrepointSourced[[#This Row],[Assessed HS]])))))</f>
        <v>2</v>
      </c>
      <c r="V643" s="41">
        <f>IF(TRIM(CentrepointSourced[[#This Row],[Presented CS]])="",0,IF(CentrepointSourced[[#This Row],[Presented CS]]="&lt;5",2.5,IF(CentrepointSourced[[#This Row],[Presented CS]]="&lt;10",5,VALUE(TRIM(CentrepointSourced[[#This Row],[Presented CS]])))))</f>
        <v>0</v>
      </c>
      <c r="W643" s="41">
        <f>IF(TRIM(CentrepointSourced[[#This Row],[Assessed CS]])="",0,IF(CentrepointSourced[[#This Row],[Assessed CS]]="&lt;5",2.5,IF(CentrepointSourced[[#This Row],[Assessed CS]]="&lt;10",5,VALUE(TRIM(CentrepointSourced[[#This Row],[Assessed CS]])))))</f>
        <v>0</v>
      </c>
      <c r="X643" s="106">
        <f>IF(CentrepointSourced[[#This Row],[Age]]="16-17",CentrepointSourced[[#This Row],[Presented HS DQ]],0)</f>
        <v>0</v>
      </c>
      <c r="Y643" s="106">
        <f>IF(CentrepointSourced[[#This Row],[Age]]="16-24",CentrepointSourced[[#This Row],[Presented HS DQ]],0)</f>
        <v>0</v>
      </c>
      <c r="Z643" s="106">
        <f>IF(CentrepointSourced[[#This Row],[Age]]="18-24",CentrepointSourced[[#This Row],[Presented HS DQ]],0)</f>
        <v>0</v>
      </c>
      <c r="AA643" s="106">
        <f>IF(CentrepointSourced[[#This Row],[Age]]="16-17",CentrepointSourced[[#This Row],[Presented CS DQ]],0)</f>
        <v>0</v>
      </c>
      <c r="AB643" s="106">
        <f>IF(CentrepointSourced[[#This Row],[Age]]="16-24",CentrepointSourced[[#This Row],[Presented CS DQ]],0)</f>
        <v>0</v>
      </c>
      <c r="AC643" s="106">
        <f>IF(CentrepointSourced[[#This Row],[Age]]="18-24",CentrepointSourced[[#This Row],[Presented CS DQ]],0)</f>
        <v>0</v>
      </c>
      <c r="AD643" s="107">
        <f>IF(CentrepointSourced[[#This Row],[Age]]="16-17",CentrepointSourced[[#This Row],[Assessed HS DQ]],0)</f>
        <v>2</v>
      </c>
      <c r="AE643" s="107">
        <f>IF(CentrepointSourced[[#This Row],[Age]]="16-24",CentrepointSourced[[#This Row],[Assessed HS DQ]],0)</f>
        <v>0</v>
      </c>
      <c r="AF643" s="107">
        <f>IF(CentrepointSourced[[#This Row],[Age]]="18-24",CentrepointSourced[[#This Row],[Assessed HS DQ]],0)</f>
        <v>0</v>
      </c>
      <c r="AG643" s="107">
        <f>IF(CentrepointSourced[[#This Row],[Age]]="16-17",CentrepointSourced[[#This Row],[Assessed CS DQ]],0)</f>
        <v>0</v>
      </c>
      <c r="AH643" s="107">
        <f>IF(CentrepointSourced[[#This Row],[Age]]="16-24",CentrepointSourced[[#This Row],[Assessed CS DQ]],0)</f>
        <v>0</v>
      </c>
      <c r="AI643" s="107">
        <f>IF(CentrepointSourced[[#This Row],[Age]]="18-24",CentrepointSourced[[#This Row],[Assessed CS DQ]],0)</f>
        <v>0</v>
      </c>
    </row>
    <row r="644" spans="1:35" customFormat="1" ht="13.5" customHeight="1">
      <c r="A644" s="45" t="s">
        <v>40</v>
      </c>
      <c r="B644" s="62" t="s">
        <v>140</v>
      </c>
      <c r="C644" s="45" t="s">
        <v>42</v>
      </c>
      <c r="D644" s="62"/>
      <c r="E644" s="67">
        <v>2013</v>
      </c>
      <c r="F644" s="67" t="s">
        <v>53</v>
      </c>
      <c r="G644" s="67"/>
      <c r="H644" s="68"/>
      <c r="I644" s="67">
        <v>12</v>
      </c>
      <c r="J644" s="45"/>
      <c r="K644" s="45"/>
      <c r="L644" s="45"/>
      <c r="M644" s="45"/>
      <c r="N644" s="45"/>
      <c r="O644" s="45"/>
      <c r="P644" s="45"/>
      <c r="Q644" s="41" t="str">
        <f>IF(CentrepointSourced[[#This Row],[Country]]="Northern Ireland","Northern Ireland",IFERROR(VLOOKUP(CentrepointSourced[[#This Row],[Local Authority]],LKP_LANameDQ[],2,FALSE),CentrepointSourced[[#This Row],[Local Authority]]))</f>
        <v>Mid Suffolk</v>
      </c>
      <c r="R644" s="41" t="str">
        <f>IF(CentrepointSourced[[#This Row],[LA type]]="County","",INDEX(ConsolGeog[lad14cd],MATCH(CentrepointSourced[[#This Row],[Local Authority DQ]],ConsolGeog[la_name],0)))</f>
        <v>E07000203</v>
      </c>
      <c r="S644" s="41" t="str">
        <f>IF(OR(CentrepointSourced[[#This Row],[Country]]="Northern Ireland",CentrepointSourced[[#This Row],[Country]]="Scotland",CentrepointSourced[[#This Row],[Country]]="Wales"),"Local Authority",CentrepointSourced[[#This Row],[LA type]])</f>
        <v>District</v>
      </c>
      <c r="T644" s="41">
        <f>IF(TRIM(CentrepointSourced[[#This Row],[Presented HS]])="",0,IF(CentrepointSourced[[#This Row],[Presented HS]]="&lt;5",2.5,IF(CentrepointSourced[[#This Row],[Presented HS]]="&lt;10",5,VALUE(TRIM(CentrepointSourced[[#This Row],[Presented HS]])))))</f>
        <v>0</v>
      </c>
      <c r="U644" s="41">
        <f>IF(TRIM(CentrepointSourced[[#This Row],[Assessed HS]])="",0,IF(CentrepointSourced[[#This Row],[Assessed HS]]="&lt;5",2.5,IF(CentrepointSourced[[#This Row],[Assessed HS]]="&lt;10",5,VALUE(TRIM(CentrepointSourced[[#This Row],[Assessed HS]])))))</f>
        <v>0</v>
      </c>
      <c r="V644" s="41">
        <f>IF(TRIM(CentrepointSourced[[#This Row],[Presented CS]])="",0,IF(CentrepointSourced[[#This Row],[Presented CS]]="&lt;5",2.5,IF(CentrepointSourced[[#This Row],[Presented CS]]="&lt;10",5,VALUE(TRIM(CentrepointSourced[[#This Row],[Presented CS]])))))</f>
        <v>0</v>
      </c>
      <c r="W644" s="41">
        <f>IF(TRIM(CentrepointSourced[[#This Row],[Assessed CS]])="",0,IF(CentrepointSourced[[#This Row],[Assessed CS]]="&lt;5",2.5,IF(CentrepointSourced[[#This Row],[Assessed CS]]="&lt;10",5,VALUE(TRIM(CentrepointSourced[[#This Row],[Assessed CS]])))))</f>
        <v>0</v>
      </c>
      <c r="X644" s="106">
        <f>IF(CentrepointSourced[[#This Row],[Age]]="16-17",CentrepointSourced[[#This Row],[Presented HS DQ]],0)</f>
        <v>0</v>
      </c>
      <c r="Y644" s="106">
        <f>IF(CentrepointSourced[[#This Row],[Age]]="16-24",CentrepointSourced[[#This Row],[Presented HS DQ]],0)</f>
        <v>0</v>
      </c>
      <c r="Z644" s="106">
        <f>IF(CentrepointSourced[[#This Row],[Age]]="18-24",CentrepointSourced[[#This Row],[Presented HS DQ]],0)</f>
        <v>0</v>
      </c>
      <c r="AA644" s="106">
        <f>IF(CentrepointSourced[[#This Row],[Age]]="16-17",CentrepointSourced[[#This Row],[Presented CS DQ]],0)</f>
        <v>0</v>
      </c>
      <c r="AB644" s="106">
        <f>IF(CentrepointSourced[[#This Row],[Age]]="16-24",CentrepointSourced[[#This Row],[Presented CS DQ]],0)</f>
        <v>0</v>
      </c>
      <c r="AC644" s="106">
        <f>IF(CentrepointSourced[[#This Row],[Age]]="18-24",CentrepointSourced[[#This Row],[Presented CS DQ]],0)</f>
        <v>0</v>
      </c>
      <c r="AD644" s="107">
        <f>IF(CentrepointSourced[[#This Row],[Age]]="16-17",CentrepointSourced[[#This Row],[Assessed HS DQ]],0)</f>
        <v>0</v>
      </c>
      <c r="AE644" s="107">
        <f>IF(CentrepointSourced[[#This Row],[Age]]="16-24",CentrepointSourced[[#This Row],[Assessed HS DQ]],0)</f>
        <v>0</v>
      </c>
      <c r="AF644" s="107">
        <f>IF(CentrepointSourced[[#This Row],[Age]]="18-24",CentrepointSourced[[#This Row],[Assessed HS DQ]],0)</f>
        <v>0</v>
      </c>
      <c r="AG644" s="107">
        <f>IF(CentrepointSourced[[#This Row],[Age]]="16-17",CentrepointSourced[[#This Row],[Assessed CS DQ]],0)</f>
        <v>0</v>
      </c>
      <c r="AH644" s="107">
        <f>IF(CentrepointSourced[[#This Row],[Age]]="16-24",CentrepointSourced[[#This Row],[Assessed CS DQ]],0)</f>
        <v>0</v>
      </c>
      <c r="AI644" s="107">
        <f>IF(CentrepointSourced[[#This Row],[Age]]="18-24",CentrepointSourced[[#This Row],[Assessed CS DQ]],0)</f>
        <v>0</v>
      </c>
    </row>
    <row r="645" spans="1:35" customFormat="1" ht="13.5" customHeight="1">
      <c r="A645" s="45" t="s">
        <v>40</v>
      </c>
      <c r="B645" s="62" t="s">
        <v>140</v>
      </c>
      <c r="C645" s="45" t="s">
        <v>42</v>
      </c>
      <c r="D645" s="62"/>
      <c r="E645" s="67">
        <v>2014</v>
      </c>
      <c r="F645" s="67" t="s">
        <v>53</v>
      </c>
      <c r="G645" s="67"/>
      <c r="H645" s="68"/>
      <c r="I645" s="67">
        <v>4</v>
      </c>
      <c r="J645" s="45"/>
      <c r="K645" s="45"/>
      <c r="L645" s="45"/>
      <c r="M645" s="45"/>
      <c r="N645" s="45"/>
      <c r="O645" s="45"/>
      <c r="P645" s="45"/>
      <c r="Q645" s="41" t="str">
        <f>IF(CentrepointSourced[[#This Row],[Country]]="Northern Ireland","Northern Ireland",IFERROR(VLOOKUP(CentrepointSourced[[#This Row],[Local Authority]],LKP_LANameDQ[],2,FALSE),CentrepointSourced[[#This Row],[Local Authority]]))</f>
        <v>Mid Suffolk</v>
      </c>
      <c r="R645" s="41" t="str">
        <f>IF(CentrepointSourced[[#This Row],[LA type]]="County","",INDEX(ConsolGeog[lad14cd],MATCH(CentrepointSourced[[#This Row],[Local Authority DQ]],ConsolGeog[la_name],0)))</f>
        <v>E07000203</v>
      </c>
      <c r="S645" s="41" t="str">
        <f>IF(OR(CentrepointSourced[[#This Row],[Country]]="Northern Ireland",CentrepointSourced[[#This Row],[Country]]="Scotland",CentrepointSourced[[#This Row],[Country]]="Wales"),"Local Authority",CentrepointSourced[[#This Row],[LA type]])</f>
        <v>District</v>
      </c>
      <c r="T645" s="41">
        <f>IF(TRIM(CentrepointSourced[[#This Row],[Presented HS]])="",0,IF(CentrepointSourced[[#This Row],[Presented HS]]="&lt;5",2.5,IF(CentrepointSourced[[#This Row],[Presented HS]]="&lt;10",5,VALUE(TRIM(CentrepointSourced[[#This Row],[Presented HS]])))))</f>
        <v>0</v>
      </c>
      <c r="U645" s="41">
        <f>IF(TRIM(CentrepointSourced[[#This Row],[Assessed HS]])="",0,IF(CentrepointSourced[[#This Row],[Assessed HS]]="&lt;5",2.5,IF(CentrepointSourced[[#This Row],[Assessed HS]]="&lt;10",5,VALUE(TRIM(CentrepointSourced[[#This Row],[Assessed HS]])))))</f>
        <v>0</v>
      </c>
      <c r="V645" s="41">
        <f>IF(TRIM(CentrepointSourced[[#This Row],[Presented CS]])="",0,IF(CentrepointSourced[[#This Row],[Presented CS]]="&lt;5",2.5,IF(CentrepointSourced[[#This Row],[Presented CS]]="&lt;10",5,VALUE(TRIM(CentrepointSourced[[#This Row],[Presented CS]])))))</f>
        <v>0</v>
      </c>
      <c r="W645" s="41">
        <f>IF(TRIM(CentrepointSourced[[#This Row],[Assessed CS]])="",0,IF(CentrepointSourced[[#This Row],[Assessed CS]]="&lt;5",2.5,IF(CentrepointSourced[[#This Row],[Assessed CS]]="&lt;10",5,VALUE(TRIM(CentrepointSourced[[#This Row],[Assessed CS]])))))</f>
        <v>0</v>
      </c>
      <c r="X645" s="106">
        <f>IF(CentrepointSourced[[#This Row],[Age]]="16-17",CentrepointSourced[[#This Row],[Presented HS DQ]],0)</f>
        <v>0</v>
      </c>
      <c r="Y645" s="106">
        <f>IF(CentrepointSourced[[#This Row],[Age]]="16-24",CentrepointSourced[[#This Row],[Presented HS DQ]],0)</f>
        <v>0</v>
      </c>
      <c r="Z645" s="106">
        <f>IF(CentrepointSourced[[#This Row],[Age]]="18-24",CentrepointSourced[[#This Row],[Presented HS DQ]],0)</f>
        <v>0</v>
      </c>
      <c r="AA645" s="106">
        <f>IF(CentrepointSourced[[#This Row],[Age]]="16-17",CentrepointSourced[[#This Row],[Presented CS DQ]],0)</f>
        <v>0</v>
      </c>
      <c r="AB645" s="106">
        <f>IF(CentrepointSourced[[#This Row],[Age]]="16-24",CentrepointSourced[[#This Row],[Presented CS DQ]],0)</f>
        <v>0</v>
      </c>
      <c r="AC645" s="106">
        <f>IF(CentrepointSourced[[#This Row],[Age]]="18-24",CentrepointSourced[[#This Row],[Presented CS DQ]],0)</f>
        <v>0</v>
      </c>
      <c r="AD645" s="107">
        <f>IF(CentrepointSourced[[#This Row],[Age]]="16-17",CentrepointSourced[[#This Row],[Assessed HS DQ]],0)</f>
        <v>0</v>
      </c>
      <c r="AE645" s="107">
        <f>IF(CentrepointSourced[[#This Row],[Age]]="16-24",CentrepointSourced[[#This Row],[Assessed HS DQ]],0)</f>
        <v>0</v>
      </c>
      <c r="AF645" s="107">
        <f>IF(CentrepointSourced[[#This Row],[Age]]="18-24",CentrepointSourced[[#This Row],[Assessed HS DQ]],0)</f>
        <v>0</v>
      </c>
      <c r="AG645" s="107">
        <f>IF(CentrepointSourced[[#This Row],[Age]]="16-17",CentrepointSourced[[#This Row],[Assessed CS DQ]],0)</f>
        <v>0</v>
      </c>
      <c r="AH645" s="107">
        <f>IF(CentrepointSourced[[#This Row],[Age]]="16-24",CentrepointSourced[[#This Row],[Assessed CS DQ]],0)</f>
        <v>0</v>
      </c>
      <c r="AI645" s="107">
        <f>IF(CentrepointSourced[[#This Row],[Age]]="18-24",CentrepointSourced[[#This Row],[Assessed CS DQ]],0)</f>
        <v>0</v>
      </c>
    </row>
    <row r="646" spans="1:35" customFormat="1" ht="13.5" customHeight="1">
      <c r="A646" s="45" t="s">
        <v>40</v>
      </c>
      <c r="B646" s="62" t="s">
        <v>139</v>
      </c>
      <c r="C646" s="45" t="s">
        <v>42</v>
      </c>
      <c r="D646" s="62"/>
      <c r="E646" s="77">
        <v>2012</v>
      </c>
      <c r="F646" s="77" t="s">
        <v>25</v>
      </c>
      <c r="G646" s="77">
        <v>15</v>
      </c>
      <c r="H646" s="78">
        <v>0</v>
      </c>
      <c r="I646" s="77">
        <v>0</v>
      </c>
      <c r="J646" s="45"/>
      <c r="K646" s="45"/>
      <c r="L646" s="45"/>
      <c r="M646" s="45"/>
      <c r="N646" s="45"/>
      <c r="O646" s="45"/>
      <c r="P646" s="45"/>
      <c r="Q646" s="41" t="str">
        <f>IF(CentrepointSourced[[#This Row],[Country]]="Northern Ireland","Northern Ireland",IFERROR(VLOOKUP(CentrepointSourced[[#This Row],[Local Authority]],LKP_LANameDQ[],2,FALSE),CentrepointSourced[[#This Row],[Local Authority]]))</f>
        <v>Mid Sussex</v>
      </c>
      <c r="R646" s="41" t="str">
        <f>IF(CentrepointSourced[[#This Row],[LA type]]="County","",INDEX(ConsolGeog[lad14cd],MATCH(CentrepointSourced[[#This Row],[Local Authority DQ]],ConsolGeog[la_name],0)))</f>
        <v>E07000228</v>
      </c>
      <c r="S646" s="41" t="str">
        <f>IF(OR(CentrepointSourced[[#This Row],[Country]]="Northern Ireland",CentrepointSourced[[#This Row],[Country]]="Scotland",CentrepointSourced[[#This Row],[Country]]="Wales"),"Local Authority",CentrepointSourced[[#This Row],[LA type]])</f>
        <v>District</v>
      </c>
      <c r="T646" s="41">
        <f>IF(TRIM(CentrepointSourced[[#This Row],[Presented HS]])="",0,IF(CentrepointSourced[[#This Row],[Presented HS]]="&lt;5",2.5,IF(CentrepointSourced[[#This Row],[Presented HS]]="&lt;10",5,VALUE(TRIM(CentrepointSourced[[#This Row],[Presented HS]])))))</f>
        <v>15</v>
      </c>
      <c r="U646" s="41">
        <f>IF(TRIM(CentrepointSourced[[#This Row],[Assessed HS]])="",0,IF(CentrepointSourced[[#This Row],[Assessed HS]]="&lt;5",2.5,IF(CentrepointSourced[[#This Row],[Assessed HS]]="&lt;10",5,VALUE(TRIM(CentrepointSourced[[#This Row],[Assessed HS]])))))</f>
        <v>0</v>
      </c>
      <c r="V646" s="41">
        <f>IF(TRIM(CentrepointSourced[[#This Row],[Presented CS]])="",0,IF(CentrepointSourced[[#This Row],[Presented CS]]="&lt;5",2.5,IF(CentrepointSourced[[#This Row],[Presented CS]]="&lt;10",5,VALUE(TRIM(CentrepointSourced[[#This Row],[Presented CS]])))))</f>
        <v>0</v>
      </c>
      <c r="W646" s="41">
        <f>IF(TRIM(CentrepointSourced[[#This Row],[Assessed CS]])="",0,IF(CentrepointSourced[[#This Row],[Assessed CS]]="&lt;5",2.5,IF(CentrepointSourced[[#This Row],[Assessed CS]]="&lt;10",5,VALUE(TRIM(CentrepointSourced[[#This Row],[Assessed CS]])))))</f>
        <v>0</v>
      </c>
      <c r="X646" s="106">
        <f>IF(CentrepointSourced[[#This Row],[Age]]="16-17",CentrepointSourced[[#This Row],[Presented HS DQ]],0)</f>
        <v>15</v>
      </c>
      <c r="Y646" s="106">
        <f>IF(CentrepointSourced[[#This Row],[Age]]="16-24",CentrepointSourced[[#This Row],[Presented HS DQ]],0)</f>
        <v>0</v>
      </c>
      <c r="Z646" s="106">
        <f>IF(CentrepointSourced[[#This Row],[Age]]="18-24",CentrepointSourced[[#This Row],[Presented HS DQ]],0)</f>
        <v>0</v>
      </c>
      <c r="AA646" s="106">
        <f>IF(CentrepointSourced[[#This Row],[Age]]="16-17",CentrepointSourced[[#This Row],[Presented CS DQ]],0)</f>
        <v>0</v>
      </c>
      <c r="AB646" s="106">
        <f>IF(CentrepointSourced[[#This Row],[Age]]="16-24",CentrepointSourced[[#This Row],[Presented CS DQ]],0)</f>
        <v>0</v>
      </c>
      <c r="AC646" s="106">
        <f>IF(CentrepointSourced[[#This Row],[Age]]="18-24",CentrepointSourced[[#This Row],[Presented CS DQ]],0)</f>
        <v>0</v>
      </c>
      <c r="AD646" s="107">
        <f>IF(CentrepointSourced[[#This Row],[Age]]="16-17",CentrepointSourced[[#This Row],[Assessed HS DQ]],0)</f>
        <v>0</v>
      </c>
      <c r="AE646" s="107">
        <f>IF(CentrepointSourced[[#This Row],[Age]]="16-24",CentrepointSourced[[#This Row],[Assessed HS DQ]],0)</f>
        <v>0</v>
      </c>
      <c r="AF646" s="107">
        <f>IF(CentrepointSourced[[#This Row],[Age]]="18-24",CentrepointSourced[[#This Row],[Assessed HS DQ]],0)</f>
        <v>0</v>
      </c>
      <c r="AG646" s="107">
        <f>IF(CentrepointSourced[[#This Row],[Age]]="16-17",CentrepointSourced[[#This Row],[Assessed CS DQ]],0)</f>
        <v>0</v>
      </c>
      <c r="AH646" s="107">
        <f>IF(CentrepointSourced[[#This Row],[Age]]="16-24",CentrepointSourced[[#This Row],[Assessed CS DQ]],0)</f>
        <v>0</v>
      </c>
      <c r="AI646" s="107">
        <f>IF(CentrepointSourced[[#This Row],[Age]]="18-24",CentrepointSourced[[#This Row],[Assessed CS DQ]],0)</f>
        <v>0</v>
      </c>
    </row>
    <row r="647" spans="1:35" customFormat="1" ht="13.5" customHeight="1">
      <c r="A647" s="45" t="s">
        <v>40</v>
      </c>
      <c r="B647" s="62" t="s">
        <v>139</v>
      </c>
      <c r="C647" s="45" t="s">
        <v>42</v>
      </c>
      <c r="D647" s="62"/>
      <c r="E647" s="77">
        <v>2012</v>
      </c>
      <c r="F647" s="67" t="s">
        <v>26</v>
      </c>
      <c r="G647" s="77">
        <v>32</v>
      </c>
      <c r="H647" s="78">
        <v>27</v>
      </c>
      <c r="I647" s="77">
        <v>11</v>
      </c>
      <c r="J647" s="45"/>
      <c r="K647" s="45"/>
      <c r="L647" s="45"/>
      <c r="M647" s="45"/>
      <c r="N647" s="45"/>
      <c r="O647" s="45"/>
      <c r="P647" s="45"/>
      <c r="Q647" s="41" t="str">
        <f>IF(CentrepointSourced[[#This Row],[Country]]="Northern Ireland","Northern Ireland",IFERROR(VLOOKUP(CentrepointSourced[[#This Row],[Local Authority]],LKP_LANameDQ[],2,FALSE),CentrepointSourced[[#This Row],[Local Authority]]))</f>
        <v>Mid Sussex</v>
      </c>
      <c r="R647" s="41" t="str">
        <f>IF(CentrepointSourced[[#This Row],[LA type]]="County","",INDEX(ConsolGeog[lad14cd],MATCH(CentrepointSourced[[#This Row],[Local Authority DQ]],ConsolGeog[la_name],0)))</f>
        <v>E07000228</v>
      </c>
      <c r="S647" s="41" t="str">
        <f>IF(OR(CentrepointSourced[[#This Row],[Country]]="Northern Ireland",CentrepointSourced[[#This Row],[Country]]="Scotland",CentrepointSourced[[#This Row],[Country]]="Wales"),"Local Authority",CentrepointSourced[[#This Row],[LA type]])</f>
        <v>District</v>
      </c>
      <c r="T647" s="41">
        <f>IF(TRIM(CentrepointSourced[[#This Row],[Presented HS]])="",0,IF(CentrepointSourced[[#This Row],[Presented HS]]="&lt;5",2.5,IF(CentrepointSourced[[#This Row],[Presented HS]]="&lt;10",5,VALUE(TRIM(CentrepointSourced[[#This Row],[Presented HS]])))))</f>
        <v>32</v>
      </c>
      <c r="U647" s="41">
        <f>IF(TRIM(CentrepointSourced[[#This Row],[Assessed HS]])="",0,IF(CentrepointSourced[[#This Row],[Assessed HS]]="&lt;5",2.5,IF(CentrepointSourced[[#This Row],[Assessed HS]]="&lt;10",5,VALUE(TRIM(CentrepointSourced[[#This Row],[Assessed HS]])))))</f>
        <v>27</v>
      </c>
      <c r="V647" s="41">
        <f>IF(TRIM(CentrepointSourced[[#This Row],[Presented CS]])="",0,IF(CentrepointSourced[[#This Row],[Presented CS]]="&lt;5",2.5,IF(CentrepointSourced[[#This Row],[Presented CS]]="&lt;10",5,VALUE(TRIM(CentrepointSourced[[#This Row],[Presented CS]])))))</f>
        <v>0</v>
      </c>
      <c r="W647" s="41">
        <f>IF(TRIM(CentrepointSourced[[#This Row],[Assessed CS]])="",0,IF(CentrepointSourced[[#This Row],[Assessed CS]]="&lt;5",2.5,IF(CentrepointSourced[[#This Row],[Assessed CS]]="&lt;10",5,VALUE(TRIM(CentrepointSourced[[#This Row],[Assessed CS]])))))</f>
        <v>0</v>
      </c>
      <c r="X647" s="106">
        <f>IF(CentrepointSourced[[#This Row],[Age]]="16-17",CentrepointSourced[[#This Row],[Presented HS DQ]],0)</f>
        <v>0</v>
      </c>
      <c r="Y647" s="106">
        <f>IF(CentrepointSourced[[#This Row],[Age]]="16-24",CentrepointSourced[[#This Row],[Presented HS DQ]],0)</f>
        <v>0</v>
      </c>
      <c r="Z647" s="106">
        <f>IF(CentrepointSourced[[#This Row],[Age]]="18-24",CentrepointSourced[[#This Row],[Presented HS DQ]],0)</f>
        <v>32</v>
      </c>
      <c r="AA647" s="106">
        <f>IF(CentrepointSourced[[#This Row],[Age]]="16-17",CentrepointSourced[[#This Row],[Presented CS DQ]],0)</f>
        <v>0</v>
      </c>
      <c r="AB647" s="106">
        <f>IF(CentrepointSourced[[#This Row],[Age]]="16-24",CentrepointSourced[[#This Row],[Presented CS DQ]],0)</f>
        <v>0</v>
      </c>
      <c r="AC647" s="106">
        <f>IF(CentrepointSourced[[#This Row],[Age]]="18-24",CentrepointSourced[[#This Row],[Presented CS DQ]],0)</f>
        <v>0</v>
      </c>
      <c r="AD647" s="107">
        <f>IF(CentrepointSourced[[#This Row],[Age]]="16-17",CentrepointSourced[[#This Row],[Assessed HS DQ]],0)</f>
        <v>0</v>
      </c>
      <c r="AE647" s="107">
        <f>IF(CentrepointSourced[[#This Row],[Age]]="16-24",CentrepointSourced[[#This Row],[Assessed HS DQ]],0)</f>
        <v>0</v>
      </c>
      <c r="AF647" s="107">
        <f>IF(CentrepointSourced[[#This Row],[Age]]="18-24",CentrepointSourced[[#This Row],[Assessed HS DQ]],0)</f>
        <v>27</v>
      </c>
      <c r="AG647" s="107">
        <f>IF(CentrepointSourced[[#This Row],[Age]]="16-17",CentrepointSourced[[#This Row],[Assessed CS DQ]],0)</f>
        <v>0</v>
      </c>
      <c r="AH647" s="107">
        <f>IF(CentrepointSourced[[#This Row],[Age]]="16-24",CentrepointSourced[[#This Row],[Assessed CS DQ]],0)</f>
        <v>0</v>
      </c>
      <c r="AI647" s="107">
        <f>IF(CentrepointSourced[[#This Row],[Age]]="18-24",CentrepointSourced[[#This Row],[Assessed CS DQ]],0)</f>
        <v>0</v>
      </c>
    </row>
    <row r="648" spans="1:35" customFormat="1" ht="13.5" customHeight="1">
      <c r="A648" s="45" t="s">
        <v>40</v>
      </c>
      <c r="B648" s="62" t="s">
        <v>139</v>
      </c>
      <c r="C648" s="45" t="s">
        <v>42</v>
      </c>
      <c r="D648" s="62"/>
      <c r="E648" s="77">
        <v>2013</v>
      </c>
      <c r="F648" s="77" t="s">
        <v>25</v>
      </c>
      <c r="G648" s="77">
        <v>15</v>
      </c>
      <c r="H648" s="78">
        <v>0</v>
      </c>
      <c r="I648" s="77">
        <v>0</v>
      </c>
      <c r="J648" s="45"/>
      <c r="K648" s="45"/>
      <c r="L648" s="45"/>
      <c r="M648" s="45"/>
      <c r="N648" s="45"/>
      <c r="O648" s="45"/>
      <c r="P648" s="45"/>
      <c r="Q648" s="41" t="str">
        <f>IF(CentrepointSourced[[#This Row],[Country]]="Northern Ireland","Northern Ireland",IFERROR(VLOOKUP(CentrepointSourced[[#This Row],[Local Authority]],LKP_LANameDQ[],2,FALSE),CentrepointSourced[[#This Row],[Local Authority]]))</f>
        <v>Mid Sussex</v>
      </c>
      <c r="R648" s="41" t="str">
        <f>IF(CentrepointSourced[[#This Row],[LA type]]="County","",INDEX(ConsolGeog[lad14cd],MATCH(CentrepointSourced[[#This Row],[Local Authority DQ]],ConsolGeog[la_name],0)))</f>
        <v>E07000228</v>
      </c>
      <c r="S648" s="41" t="str">
        <f>IF(OR(CentrepointSourced[[#This Row],[Country]]="Northern Ireland",CentrepointSourced[[#This Row],[Country]]="Scotland",CentrepointSourced[[#This Row],[Country]]="Wales"),"Local Authority",CentrepointSourced[[#This Row],[LA type]])</f>
        <v>District</v>
      </c>
      <c r="T648" s="41">
        <f>IF(TRIM(CentrepointSourced[[#This Row],[Presented HS]])="",0,IF(CentrepointSourced[[#This Row],[Presented HS]]="&lt;5",2.5,IF(CentrepointSourced[[#This Row],[Presented HS]]="&lt;10",5,VALUE(TRIM(CentrepointSourced[[#This Row],[Presented HS]])))))</f>
        <v>15</v>
      </c>
      <c r="U648" s="41">
        <f>IF(TRIM(CentrepointSourced[[#This Row],[Assessed HS]])="",0,IF(CentrepointSourced[[#This Row],[Assessed HS]]="&lt;5",2.5,IF(CentrepointSourced[[#This Row],[Assessed HS]]="&lt;10",5,VALUE(TRIM(CentrepointSourced[[#This Row],[Assessed HS]])))))</f>
        <v>0</v>
      </c>
      <c r="V648" s="41">
        <f>IF(TRIM(CentrepointSourced[[#This Row],[Presented CS]])="",0,IF(CentrepointSourced[[#This Row],[Presented CS]]="&lt;5",2.5,IF(CentrepointSourced[[#This Row],[Presented CS]]="&lt;10",5,VALUE(TRIM(CentrepointSourced[[#This Row],[Presented CS]])))))</f>
        <v>0</v>
      </c>
      <c r="W648" s="41">
        <f>IF(TRIM(CentrepointSourced[[#This Row],[Assessed CS]])="",0,IF(CentrepointSourced[[#This Row],[Assessed CS]]="&lt;5",2.5,IF(CentrepointSourced[[#This Row],[Assessed CS]]="&lt;10",5,VALUE(TRIM(CentrepointSourced[[#This Row],[Assessed CS]])))))</f>
        <v>0</v>
      </c>
      <c r="X648" s="106">
        <f>IF(CentrepointSourced[[#This Row],[Age]]="16-17",CentrepointSourced[[#This Row],[Presented HS DQ]],0)</f>
        <v>15</v>
      </c>
      <c r="Y648" s="106">
        <f>IF(CentrepointSourced[[#This Row],[Age]]="16-24",CentrepointSourced[[#This Row],[Presented HS DQ]],0)</f>
        <v>0</v>
      </c>
      <c r="Z648" s="106">
        <f>IF(CentrepointSourced[[#This Row],[Age]]="18-24",CentrepointSourced[[#This Row],[Presented HS DQ]],0)</f>
        <v>0</v>
      </c>
      <c r="AA648" s="106">
        <f>IF(CentrepointSourced[[#This Row],[Age]]="16-17",CentrepointSourced[[#This Row],[Presented CS DQ]],0)</f>
        <v>0</v>
      </c>
      <c r="AB648" s="106">
        <f>IF(CentrepointSourced[[#This Row],[Age]]="16-24",CentrepointSourced[[#This Row],[Presented CS DQ]],0)</f>
        <v>0</v>
      </c>
      <c r="AC648" s="106">
        <f>IF(CentrepointSourced[[#This Row],[Age]]="18-24",CentrepointSourced[[#This Row],[Presented CS DQ]],0)</f>
        <v>0</v>
      </c>
      <c r="AD648" s="107">
        <f>IF(CentrepointSourced[[#This Row],[Age]]="16-17",CentrepointSourced[[#This Row],[Assessed HS DQ]],0)</f>
        <v>0</v>
      </c>
      <c r="AE648" s="107">
        <f>IF(CentrepointSourced[[#This Row],[Age]]="16-24",CentrepointSourced[[#This Row],[Assessed HS DQ]],0)</f>
        <v>0</v>
      </c>
      <c r="AF648" s="107">
        <f>IF(CentrepointSourced[[#This Row],[Age]]="18-24",CentrepointSourced[[#This Row],[Assessed HS DQ]],0)</f>
        <v>0</v>
      </c>
      <c r="AG648" s="107">
        <f>IF(CentrepointSourced[[#This Row],[Age]]="16-17",CentrepointSourced[[#This Row],[Assessed CS DQ]],0)</f>
        <v>0</v>
      </c>
      <c r="AH648" s="107">
        <f>IF(CentrepointSourced[[#This Row],[Age]]="16-24",CentrepointSourced[[#This Row],[Assessed CS DQ]],0)</f>
        <v>0</v>
      </c>
      <c r="AI648" s="107">
        <f>IF(CentrepointSourced[[#This Row],[Age]]="18-24",CentrepointSourced[[#This Row],[Assessed CS DQ]],0)</f>
        <v>0</v>
      </c>
    </row>
    <row r="649" spans="1:35" customFormat="1" ht="13.5" customHeight="1">
      <c r="A649" s="45" t="s">
        <v>40</v>
      </c>
      <c r="B649" s="62" t="s">
        <v>139</v>
      </c>
      <c r="C649" s="45" t="s">
        <v>42</v>
      </c>
      <c r="D649" s="62"/>
      <c r="E649" s="77">
        <v>2013</v>
      </c>
      <c r="F649" s="67" t="s">
        <v>26</v>
      </c>
      <c r="G649" s="77">
        <v>32</v>
      </c>
      <c r="H649" s="78">
        <v>26</v>
      </c>
      <c r="I649" s="77">
        <v>8</v>
      </c>
      <c r="J649" s="45"/>
      <c r="K649" s="45"/>
      <c r="L649" s="45"/>
      <c r="M649" s="45"/>
      <c r="N649" s="45"/>
      <c r="O649" s="45"/>
      <c r="P649" s="45"/>
      <c r="Q649" s="41" t="str">
        <f>IF(CentrepointSourced[[#This Row],[Country]]="Northern Ireland","Northern Ireland",IFERROR(VLOOKUP(CentrepointSourced[[#This Row],[Local Authority]],LKP_LANameDQ[],2,FALSE),CentrepointSourced[[#This Row],[Local Authority]]))</f>
        <v>Mid Sussex</v>
      </c>
      <c r="R649" s="41" t="str">
        <f>IF(CentrepointSourced[[#This Row],[LA type]]="County","",INDEX(ConsolGeog[lad14cd],MATCH(CentrepointSourced[[#This Row],[Local Authority DQ]],ConsolGeog[la_name],0)))</f>
        <v>E07000228</v>
      </c>
      <c r="S649" s="41" t="str">
        <f>IF(OR(CentrepointSourced[[#This Row],[Country]]="Northern Ireland",CentrepointSourced[[#This Row],[Country]]="Scotland",CentrepointSourced[[#This Row],[Country]]="Wales"),"Local Authority",CentrepointSourced[[#This Row],[LA type]])</f>
        <v>District</v>
      </c>
      <c r="T649" s="41">
        <f>IF(TRIM(CentrepointSourced[[#This Row],[Presented HS]])="",0,IF(CentrepointSourced[[#This Row],[Presented HS]]="&lt;5",2.5,IF(CentrepointSourced[[#This Row],[Presented HS]]="&lt;10",5,VALUE(TRIM(CentrepointSourced[[#This Row],[Presented HS]])))))</f>
        <v>32</v>
      </c>
      <c r="U649" s="41">
        <f>IF(TRIM(CentrepointSourced[[#This Row],[Assessed HS]])="",0,IF(CentrepointSourced[[#This Row],[Assessed HS]]="&lt;5",2.5,IF(CentrepointSourced[[#This Row],[Assessed HS]]="&lt;10",5,VALUE(TRIM(CentrepointSourced[[#This Row],[Assessed HS]])))))</f>
        <v>26</v>
      </c>
      <c r="V649" s="41">
        <f>IF(TRIM(CentrepointSourced[[#This Row],[Presented CS]])="",0,IF(CentrepointSourced[[#This Row],[Presented CS]]="&lt;5",2.5,IF(CentrepointSourced[[#This Row],[Presented CS]]="&lt;10",5,VALUE(TRIM(CentrepointSourced[[#This Row],[Presented CS]])))))</f>
        <v>0</v>
      </c>
      <c r="W649" s="41">
        <f>IF(TRIM(CentrepointSourced[[#This Row],[Assessed CS]])="",0,IF(CentrepointSourced[[#This Row],[Assessed CS]]="&lt;5",2.5,IF(CentrepointSourced[[#This Row],[Assessed CS]]="&lt;10",5,VALUE(TRIM(CentrepointSourced[[#This Row],[Assessed CS]])))))</f>
        <v>0</v>
      </c>
      <c r="X649" s="106">
        <f>IF(CentrepointSourced[[#This Row],[Age]]="16-17",CentrepointSourced[[#This Row],[Presented HS DQ]],0)</f>
        <v>0</v>
      </c>
      <c r="Y649" s="106">
        <f>IF(CentrepointSourced[[#This Row],[Age]]="16-24",CentrepointSourced[[#This Row],[Presented HS DQ]],0)</f>
        <v>0</v>
      </c>
      <c r="Z649" s="106">
        <f>IF(CentrepointSourced[[#This Row],[Age]]="18-24",CentrepointSourced[[#This Row],[Presented HS DQ]],0)</f>
        <v>32</v>
      </c>
      <c r="AA649" s="106">
        <f>IF(CentrepointSourced[[#This Row],[Age]]="16-17",CentrepointSourced[[#This Row],[Presented CS DQ]],0)</f>
        <v>0</v>
      </c>
      <c r="AB649" s="106">
        <f>IF(CentrepointSourced[[#This Row],[Age]]="16-24",CentrepointSourced[[#This Row],[Presented CS DQ]],0)</f>
        <v>0</v>
      </c>
      <c r="AC649" s="106">
        <f>IF(CentrepointSourced[[#This Row],[Age]]="18-24",CentrepointSourced[[#This Row],[Presented CS DQ]],0)</f>
        <v>0</v>
      </c>
      <c r="AD649" s="107">
        <f>IF(CentrepointSourced[[#This Row],[Age]]="16-17",CentrepointSourced[[#This Row],[Assessed HS DQ]],0)</f>
        <v>0</v>
      </c>
      <c r="AE649" s="107">
        <f>IF(CentrepointSourced[[#This Row],[Age]]="16-24",CentrepointSourced[[#This Row],[Assessed HS DQ]],0)</f>
        <v>0</v>
      </c>
      <c r="AF649" s="107">
        <f>IF(CentrepointSourced[[#This Row],[Age]]="18-24",CentrepointSourced[[#This Row],[Assessed HS DQ]],0)</f>
        <v>26</v>
      </c>
      <c r="AG649" s="107">
        <f>IF(CentrepointSourced[[#This Row],[Age]]="16-17",CentrepointSourced[[#This Row],[Assessed CS DQ]],0)</f>
        <v>0</v>
      </c>
      <c r="AH649" s="107">
        <f>IF(CentrepointSourced[[#This Row],[Age]]="16-24",CentrepointSourced[[#This Row],[Assessed CS DQ]],0)</f>
        <v>0</v>
      </c>
      <c r="AI649" s="107">
        <f>IF(CentrepointSourced[[#This Row],[Age]]="18-24",CentrepointSourced[[#This Row],[Assessed CS DQ]],0)</f>
        <v>0</v>
      </c>
    </row>
    <row r="650" spans="1:35" customFormat="1" ht="13.5" customHeight="1">
      <c r="A650" s="45" t="s">
        <v>40</v>
      </c>
      <c r="B650" s="62" t="s">
        <v>139</v>
      </c>
      <c r="C650" s="45" t="s">
        <v>42</v>
      </c>
      <c r="D650" s="62"/>
      <c r="E650" s="67">
        <v>2014</v>
      </c>
      <c r="F650" s="67" t="s">
        <v>25</v>
      </c>
      <c r="G650" s="67">
        <v>16</v>
      </c>
      <c r="H650" s="68">
        <v>0</v>
      </c>
      <c r="I650" s="67">
        <v>0</v>
      </c>
      <c r="J650" s="45"/>
      <c r="K650" s="45"/>
      <c r="L650" s="45"/>
      <c r="M650" s="45"/>
      <c r="N650" s="45"/>
      <c r="O650" s="45"/>
      <c r="P650" s="45"/>
      <c r="Q650" s="41" t="str">
        <f>IF(CentrepointSourced[[#This Row],[Country]]="Northern Ireland","Northern Ireland",IFERROR(VLOOKUP(CentrepointSourced[[#This Row],[Local Authority]],LKP_LANameDQ[],2,FALSE),CentrepointSourced[[#This Row],[Local Authority]]))</f>
        <v>Mid Sussex</v>
      </c>
      <c r="R650" s="41" t="str">
        <f>IF(CentrepointSourced[[#This Row],[LA type]]="County","",INDEX(ConsolGeog[lad14cd],MATCH(CentrepointSourced[[#This Row],[Local Authority DQ]],ConsolGeog[la_name],0)))</f>
        <v>E07000228</v>
      </c>
      <c r="S650" s="41" t="str">
        <f>IF(OR(CentrepointSourced[[#This Row],[Country]]="Northern Ireland",CentrepointSourced[[#This Row],[Country]]="Scotland",CentrepointSourced[[#This Row],[Country]]="Wales"),"Local Authority",CentrepointSourced[[#This Row],[LA type]])</f>
        <v>District</v>
      </c>
      <c r="T650" s="41">
        <f>IF(TRIM(CentrepointSourced[[#This Row],[Presented HS]])="",0,IF(CentrepointSourced[[#This Row],[Presented HS]]="&lt;5",2.5,IF(CentrepointSourced[[#This Row],[Presented HS]]="&lt;10",5,VALUE(TRIM(CentrepointSourced[[#This Row],[Presented HS]])))))</f>
        <v>16</v>
      </c>
      <c r="U650" s="41">
        <f>IF(TRIM(CentrepointSourced[[#This Row],[Assessed HS]])="",0,IF(CentrepointSourced[[#This Row],[Assessed HS]]="&lt;5",2.5,IF(CentrepointSourced[[#This Row],[Assessed HS]]="&lt;10",5,VALUE(TRIM(CentrepointSourced[[#This Row],[Assessed HS]])))))</f>
        <v>0</v>
      </c>
      <c r="V650" s="41">
        <f>IF(TRIM(CentrepointSourced[[#This Row],[Presented CS]])="",0,IF(CentrepointSourced[[#This Row],[Presented CS]]="&lt;5",2.5,IF(CentrepointSourced[[#This Row],[Presented CS]]="&lt;10",5,VALUE(TRIM(CentrepointSourced[[#This Row],[Presented CS]])))))</f>
        <v>0</v>
      </c>
      <c r="W650" s="41">
        <f>IF(TRIM(CentrepointSourced[[#This Row],[Assessed CS]])="",0,IF(CentrepointSourced[[#This Row],[Assessed CS]]="&lt;5",2.5,IF(CentrepointSourced[[#This Row],[Assessed CS]]="&lt;10",5,VALUE(TRIM(CentrepointSourced[[#This Row],[Assessed CS]])))))</f>
        <v>0</v>
      </c>
      <c r="X650" s="106">
        <f>IF(CentrepointSourced[[#This Row],[Age]]="16-17",CentrepointSourced[[#This Row],[Presented HS DQ]],0)</f>
        <v>16</v>
      </c>
      <c r="Y650" s="106">
        <f>IF(CentrepointSourced[[#This Row],[Age]]="16-24",CentrepointSourced[[#This Row],[Presented HS DQ]],0)</f>
        <v>0</v>
      </c>
      <c r="Z650" s="106">
        <f>IF(CentrepointSourced[[#This Row],[Age]]="18-24",CentrepointSourced[[#This Row],[Presented HS DQ]],0)</f>
        <v>0</v>
      </c>
      <c r="AA650" s="106">
        <f>IF(CentrepointSourced[[#This Row],[Age]]="16-17",CentrepointSourced[[#This Row],[Presented CS DQ]],0)</f>
        <v>0</v>
      </c>
      <c r="AB650" s="106">
        <f>IF(CentrepointSourced[[#This Row],[Age]]="16-24",CentrepointSourced[[#This Row],[Presented CS DQ]],0)</f>
        <v>0</v>
      </c>
      <c r="AC650" s="106">
        <f>IF(CentrepointSourced[[#This Row],[Age]]="18-24",CentrepointSourced[[#This Row],[Presented CS DQ]],0)</f>
        <v>0</v>
      </c>
      <c r="AD650" s="107">
        <f>IF(CentrepointSourced[[#This Row],[Age]]="16-17",CentrepointSourced[[#This Row],[Assessed HS DQ]],0)</f>
        <v>0</v>
      </c>
      <c r="AE650" s="107">
        <f>IF(CentrepointSourced[[#This Row],[Age]]="16-24",CentrepointSourced[[#This Row],[Assessed HS DQ]],0)</f>
        <v>0</v>
      </c>
      <c r="AF650" s="107">
        <f>IF(CentrepointSourced[[#This Row],[Age]]="18-24",CentrepointSourced[[#This Row],[Assessed HS DQ]],0)</f>
        <v>0</v>
      </c>
      <c r="AG650" s="107">
        <f>IF(CentrepointSourced[[#This Row],[Age]]="16-17",CentrepointSourced[[#This Row],[Assessed CS DQ]],0)</f>
        <v>0</v>
      </c>
      <c r="AH650" s="107">
        <f>IF(CentrepointSourced[[#This Row],[Age]]="16-24",CentrepointSourced[[#This Row],[Assessed CS DQ]],0)</f>
        <v>0</v>
      </c>
      <c r="AI650" s="107">
        <f>IF(CentrepointSourced[[#This Row],[Age]]="18-24",CentrepointSourced[[#This Row],[Assessed CS DQ]],0)</f>
        <v>0</v>
      </c>
    </row>
    <row r="651" spans="1:35" customFormat="1" ht="13.5" customHeight="1">
      <c r="A651" s="45" t="s">
        <v>40</v>
      </c>
      <c r="B651" s="62" t="s">
        <v>139</v>
      </c>
      <c r="C651" s="45" t="s">
        <v>42</v>
      </c>
      <c r="D651" s="62"/>
      <c r="E651" s="67">
        <v>2014</v>
      </c>
      <c r="F651" s="67" t="s">
        <v>26</v>
      </c>
      <c r="G651" s="67">
        <v>30</v>
      </c>
      <c r="H651" s="68">
        <v>20</v>
      </c>
      <c r="I651" s="67">
        <v>9</v>
      </c>
      <c r="J651" s="45"/>
      <c r="K651" s="45"/>
      <c r="L651" s="45"/>
      <c r="M651" s="45"/>
      <c r="N651" s="45"/>
      <c r="O651" s="45"/>
      <c r="P651" s="45"/>
      <c r="Q651" s="41" t="str">
        <f>IF(CentrepointSourced[[#This Row],[Country]]="Northern Ireland","Northern Ireland",IFERROR(VLOOKUP(CentrepointSourced[[#This Row],[Local Authority]],LKP_LANameDQ[],2,FALSE),CentrepointSourced[[#This Row],[Local Authority]]))</f>
        <v>Mid Sussex</v>
      </c>
      <c r="R651" s="41" t="str">
        <f>IF(CentrepointSourced[[#This Row],[LA type]]="County","",INDEX(ConsolGeog[lad14cd],MATCH(CentrepointSourced[[#This Row],[Local Authority DQ]],ConsolGeog[la_name],0)))</f>
        <v>E07000228</v>
      </c>
      <c r="S651" s="41" t="str">
        <f>IF(OR(CentrepointSourced[[#This Row],[Country]]="Northern Ireland",CentrepointSourced[[#This Row],[Country]]="Scotland",CentrepointSourced[[#This Row],[Country]]="Wales"),"Local Authority",CentrepointSourced[[#This Row],[LA type]])</f>
        <v>District</v>
      </c>
      <c r="T651" s="41">
        <f>IF(TRIM(CentrepointSourced[[#This Row],[Presented HS]])="",0,IF(CentrepointSourced[[#This Row],[Presented HS]]="&lt;5",2.5,IF(CentrepointSourced[[#This Row],[Presented HS]]="&lt;10",5,VALUE(TRIM(CentrepointSourced[[#This Row],[Presented HS]])))))</f>
        <v>30</v>
      </c>
      <c r="U651" s="41">
        <f>IF(TRIM(CentrepointSourced[[#This Row],[Assessed HS]])="",0,IF(CentrepointSourced[[#This Row],[Assessed HS]]="&lt;5",2.5,IF(CentrepointSourced[[#This Row],[Assessed HS]]="&lt;10",5,VALUE(TRIM(CentrepointSourced[[#This Row],[Assessed HS]])))))</f>
        <v>20</v>
      </c>
      <c r="V651" s="41">
        <f>IF(TRIM(CentrepointSourced[[#This Row],[Presented CS]])="",0,IF(CentrepointSourced[[#This Row],[Presented CS]]="&lt;5",2.5,IF(CentrepointSourced[[#This Row],[Presented CS]]="&lt;10",5,VALUE(TRIM(CentrepointSourced[[#This Row],[Presented CS]])))))</f>
        <v>0</v>
      </c>
      <c r="W651" s="41">
        <f>IF(TRIM(CentrepointSourced[[#This Row],[Assessed CS]])="",0,IF(CentrepointSourced[[#This Row],[Assessed CS]]="&lt;5",2.5,IF(CentrepointSourced[[#This Row],[Assessed CS]]="&lt;10",5,VALUE(TRIM(CentrepointSourced[[#This Row],[Assessed CS]])))))</f>
        <v>0</v>
      </c>
      <c r="X651" s="106">
        <f>IF(CentrepointSourced[[#This Row],[Age]]="16-17",CentrepointSourced[[#This Row],[Presented HS DQ]],0)</f>
        <v>0</v>
      </c>
      <c r="Y651" s="106">
        <f>IF(CentrepointSourced[[#This Row],[Age]]="16-24",CentrepointSourced[[#This Row],[Presented HS DQ]],0)</f>
        <v>0</v>
      </c>
      <c r="Z651" s="106">
        <f>IF(CentrepointSourced[[#This Row],[Age]]="18-24",CentrepointSourced[[#This Row],[Presented HS DQ]],0)</f>
        <v>30</v>
      </c>
      <c r="AA651" s="106">
        <f>IF(CentrepointSourced[[#This Row],[Age]]="16-17",CentrepointSourced[[#This Row],[Presented CS DQ]],0)</f>
        <v>0</v>
      </c>
      <c r="AB651" s="106">
        <f>IF(CentrepointSourced[[#This Row],[Age]]="16-24",CentrepointSourced[[#This Row],[Presented CS DQ]],0)</f>
        <v>0</v>
      </c>
      <c r="AC651" s="106">
        <f>IF(CentrepointSourced[[#This Row],[Age]]="18-24",CentrepointSourced[[#This Row],[Presented CS DQ]],0)</f>
        <v>0</v>
      </c>
      <c r="AD651" s="107">
        <f>IF(CentrepointSourced[[#This Row],[Age]]="16-17",CentrepointSourced[[#This Row],[Assessed HS DQ]],0)</f>
        <v>0</v>
      </c>
      <c r="AE651" s="107">
        <f>IF(CentrepointSourced[[#This Row],[Age]]="16-24",CentrepointSourced[[#This Row],[Assessed HS DQ]],0)</f>
        <v>0</v>
      </c>
      <c r="AF651" s="107">
        <f>IF(CentrepointSourced[[#This Row],[Age]]="18-24",CentrepointSourced[[#This Row],[Assessed HS DQ]],0)</f>
        <v>20</v>
      </c>
      <c r="AG651" s="107">
        <f>IF(CentrepointSourced[[#This Row],[Age]]="16-17",CentrepointSourced[[#This Row],[Assessed CS DQ]],0)</f>
        <v>0</v>
      </c>
      <c r="AH651" s="107">
        <f>IF(CentrepointSourced[[#This Row],[Age]]="16-24",CentrepointSourced[[#This Row],[Assessed CS DQ]],0)</f>
        <v>0</v>
      </c>
      <c r="AI651" s="107">
        <f>IF(CentrepointSourced[[#This Row],[Age]]="18-24",CentrepointSourced[[#This Row],[Assessed CS DQ]],0)</f>
        <v>0</v>
      </c>
    </row>
    <row r="652" spans="1:35" customFormat="1" ht="13.5" customHeight="1">
      <c r="A652" s="45" t="s">
        <v>40</v>
      </c>
      <c r="B652" s="45" t="s">
        <v>193</v>
      </c>
      <c r="C652" s="45" t="s">
        <v>165</v>
      </c>
      <c r="D652" s="45"/>
      <c r="E652" s="67">
        <v>2012</v>
      </c>
      <c r="F652" s="67" t="s">
        <v>25</v>
      </c>
      <c r="G652" s="67"/>
      <c r="H652" s="68"/>
      <c r="I652" s="67"/>
      <c r="J652" s="45"/>
      <c r="K652" s="67"/>
      <c r="L652" s="67"/>
      <c r="M652" s="67"/>
      <c r="N652" s="67"/>
      <c r="O652" s="67"/>
      <c r="P652" s="67"/>
      <c r="Q652" s="41" t="str">
        <f>IF(CentrepointSourced[[#This Row],[Country]]="Northern Ireland","Northern Ireland",IFERROR(VLOOKUP(CentrepointSourced[[#This Row],[Local Authority]],LKP_LANameDQ[],2,FALSE),CentrepointSourced[[#This Row],[Local Authority]]))</f>
        <v>Milton Keynes</v>
      </c>
      <c r="R652" s="41" t="str">
        <f>IF(CentrepointSourced[[#This Row],[LA type]]="County","",INDEX(ConsolGeog[lad14cd],MATCH(CentrepointSourced[[#This Row],[Local Authority DQ]],ConsolGeog[la_name],0)))</f>
        <v>E06000042</v>
      </c>
      <c r="S652" s="41" t="str">
        <f>IF(OR(CentrepointSourced[[#This Row],[Country]]="Northern Ireland",CentrepointSourced[[#This Row],[Country]]="Scotland",CentrepointSourced[[#This Row],[Country]]="Wales"),"Local Authority",CentrepointSourced[[#This Row],[LA type]])</f>
        <v>Unitary</v>
      </c>
      <c r="T652" s="41">
        <f>IF(TRIM(CentrepointSourced[[#This Row],[Presented HS]])="",0,IF(CentrepointSourced[[#This Row],[Presented HS]]="&lt;5",2.5,IF(CentrepointSourced[[#This Row],[Presented HS]]="&lt;10",5,VALUE(TRIM(CentrepointSourced[[#This Row],[Presented HS]])))))</f>
        <v>0</v>
      </c>
      <c r="U652" s="41">
        <f>IF(TRIM(CentrepointSourced[[#This Row],[Assessed HS]])="",0,IF(CentrepointSourced[[#This Row],[Assessed HS]]="&lt;5",2.5,IF(CentrepointSourced[[#This Row],[Assessed HS]]="&lt;10",5,VALUE(TRIM(CentrepointSourced[[#This Row],[Assessed HS]])))))</f>
        <v>0</v>
      </c>
      <c r="V652" s="41">
        <f>IF(TRIM(CentrepointSourced[[#This Row],[Presented CS]])="",0,IF(CentrepointSourced[[#This Row],[Presented CS]]="&lt;5",2.5,IF(CentrepointSourced[[#This Row],[Presented CS]]="&lt;10",5,VALUE(TRIM(CentrepointSourced[[#This Row],[Presented CS]])))))</f>
        <v>0</v>
      </c>
      <c r="W652" s="41">
        <f>IF(TRIM(CentrepointSourced[[#This Row],[Assessed CS]])="",0,IF(CentrepointSourced[[#This Row],[Assessed CS]]="&lt;5",2.5,IF(CentrepointSourced[[#This Row],[Assessed CS]]="&lt;10",5,VALUE(TRIM(CentrepointSourced[[#This Row],[Assessed CS]])))))</f>
        <v>0</v>
      </c>
      <c r="X652" s="106">
        <f>IF(CentrepointSourced[[#This Row],[Age]]="16-17",CentrepointSourced[[#This Row],[Presented HS DQ]],0)</f>
        <v>0</v>
      </c>
      <c r="Y652" s="106">
        <f>IF(CentrepointSourced[[#This Row],[Age]]="16-24",CentrepointSourced[[#This Row],[Presented HS DQ]],0)</f>
        <v>0</v>
      </c>
      <c r="Z652" s="106">
        <f>IF(CentrepointSourced[[#This Row],[Age]]="18-24",CentrepointSourced[[#This Row],[Presented HS DQ]],0)</f>
        <v>0</v>
      </c>
      <c r="AA652" s="106">
        <f>IF(CentrepointSourced[[#This Row],[Age]]="16-17",CentrepointSourced[[#This Row],[Presented CS DQ]],0)</f>
        <v>0</v>
      </c>
      <c r="AB652" s="106">
        <f>IF(CentrepointSourced[[#This Row],[Age]]="16-24",CentrepointSourced[[#This Row],[Presented CS DQ]],0)</f>
        <v>0</v>
      </c>
      <c r="AC652" s="106">
        <f>IF(CentrepointSourced[[#This Row],[Age]]="18-24",CentrepointSourced[[#This Row],[Presented CS DQ]],0)</f>
        <v>0</v>
      </c>
      <c r="AD652" s="107">
        <f>IF(CentrepointSourced[[#This Row],[Age]]="16-17",CentrepointSourced[[#This Row],[Assessed HS DQ]],0)</f>
        <v>0</v>
      </c>
      <c r="AE652" s="107">
        <f>IF(CentrepointSourced[[#This Row],[Age]]="16-24",CentrepointSourced[[#This Row],[Assessed HS DQ]],0)</f>
        <v>0</v>
      </c>
      <c r="AF652" s="107">
        <f>IF(CentrepointSourced[[#This Row],[Age]]="18-24",CentrepointSourced[[#This Row],[Assessed HS DQ]],0)</f>
        <v>0</v>
      </c>
      <c r="AG652" s="107">
        <f>IF(CentrepointSourced[[#This Row],[Age]]="16-17",CentrepointSourced[[#This Row],[Assessed CS DQ]],0)</f>
        <v>0</v>
      </c>
      <c r="AH652" s="107">
        <f>IF(CentrepointSourced[[#This Row],[Age]]="16-24",CentrepointSourced[[#This Row],[Assessed CS DQ]],0)</f>
        <v>0</v>
      </c>
      <c r="AI652" s="107">
        <f>IF(CentrepointSourced[[#This Row],[Age]]="18-24",CentrepointSourced[[#This Row],[Assessed CS DQ]],0)</f>
        <v>0</v>
      </c>
    </row>
    <row r="653" spans="1:35" customFormat="1" ht="13.5" customHeight="1">
      <c r="A653" s="45" t="s">
        <v>40</v>
      </c>
      <c r="B653" s="45" t="s">
        <v>193</v>
      </c>
      <c r="C653" s="45" t="s">
        <v>165</v>
      </c>
      <c r="D653" s="45"/>
      <c r="E653" s="67">
        <v>2012</v>
      </c>
      <c r="F653" s="67" t="s">
        <v>26</v>
      </c>
      <c r="G653" s="67">
        <v>11104</v>
      </c>
      <c r="H653" s="68">
        <v>144</v>
      </c>
      <c r="I653" s="67">
        <v>27</v>
      </c>
      <c r="J653" s="45"/>
      <c r="K653" s="67"/>
      <c r="L653" s="67"/>
      <c r="M653" s="67"/>
      <c r="N653" s="67"/>
      <c r="O653" s="67"/>
      <c r="P653" s="67"/>
      <c r="Q653" s="41" t="str">
        <f>IF(CentrepointSourced[[#This Row],[Country]]="Northern Ireland","Northern Ireland",IFERROR(VLOOKUP(CentrepointSourced[[#This Row],[Local Authority]],LKP_LANameDQ[],2,FALSE),CentrepointSourced[[#This Row],[Local Authority]]))</f>
        <v>Milton Keynes</v>
      </c>
      <c r="R653" s="41" t="str">
        <f>IF(CentrepointSourced[[#This Row],[LA type]]="County","",INDEX(ConsolGeog[lad14cd],MATCH(CentrepointSourced[[#This Row],[Local Authority DQ]],ConsolGeog[la_name],0)))</f>
        <v>E06000042</v>
      </c>
      <c r="S653" s="41" t="str">
        <f>IF(OR(CentrepointSourced[[#This Row],[Country]]="Northern Ireland",CentrepointSourced[[#This Row],[Country]]="Scotland",CentrepointSourced[[#This Row],[Country]]="Wales"),"Local Authority",CentrepointSourced[[#This Row],[LA type]])</f>
        <v>Unitary</v>
      </c>
      <c r="T653" s="41">
        <f>IF(TRIM(CentrepointSourced[[#This Row],[Presented HS]])="",0,IF(CentrepointSourced[[#This Row],[Presented HS]]="&lt;5",2.5,IF(CentrepointSourced[[#This Row],[Presented HS]]="&lt;10",5,VALUE(TRIM(CentrepointSourced[[#This Row],[Presented HS]])))))</f>
        <v>11104</v>
      </c>
      <c r="U653" s="41">
        <f>IF(TRIM(CentrepointSourced[[#This Row],[Assessed HS]])="",0,IF(CentrepointSourced[[#This Row],[Assessed HS]]="&lt;5",2.5,IF(CentrepointSourced[[#This Row],[Assessed HS]]="&lt;10",5,VALUE(TRIM(CentrepointSourced[[#This Row],[Assessed HS]])))))</f>
        <v>144</v>
      </c>
      <c r="V653" s="41">
        <f>IF(TRIM(CentrepointSourced[[#This Row],[Presented CS]])="",0,IF(CentrepointSourced[[#This Row],[Presented CS]]="&lt;5",2.5,IF(CentrepointSourced[[#This Row],[Presented CS]]="&lt;10",5,VALUE(TRIM(CentrepointSourced[[#This Row],[Presented CS]])))))</f>
        <v>0</v>
      </c>
      <c r="W653" s="41">
        <f>IF(TRIM(CentrepointSourced[[#This Row],[Assessed CS]])="",0,IF(CentrepointSourced[[#This Row],[Assessed CS]]="&lt;5",2.5,IF(CentrepointSourced[[#This Row],[Assessed CS]]="&lt;10",5,VALUE(TRIM(CentrepointSourced[[#This Row],[Assessed CS]])))))</f>
        <v>0</v>
      </c>
      <c r="X653" s="106">
        <f>IF(CentrepointSourced[[#This Row],[Age]]="16-17",CentrepointSourced[[#This Row],[Presented HS DQ]],0)</f>
        <v>0</v>
      </c>
      <c r="Y653" s="106">
        <f>IF(CentrepointSourced[[#This Row],[Age]]="16-24",CentrepointSourced[[#This Row],[Presented HS DQ]],0)</f>
        <v>0</v>
      </c>
      <c r="Z653" s="106">
        <f>IF(CentrepointSourced[[#This Row],[Age]]="18-24",CentrepointSourced[[#This Row],[Presented HS DQ]],0)</f>
        <v>11104</v>
      </c>
      <c r="AA653" s="106">
        <f>IF(CentrepointSourced[[#This Row],[Age]]="16-17",CentrepointSourced[[#This Row],[Presented CS DQ]],0)</f>
        <v>0</v>
      </c>
      <c r="AB653" s="106">
        <f>IF(CentrepointSourced[[#This Row],[Age]]="16-24",CentrepointSourced[[#This Row],[Presented CS DQ]],0)</f>
        <v>0</v>
      </c>
      <c r="AC653" s="106">
        <f>IF(CentrepointSourced[[#This Row],[Age]]="18-24",CentrepointSourced[[#This Row],[Presented CS DQ]],0)</f>
        <v>0</v>
      </c>
      <c r="AD653" s="107">
        <f>IF(CentrepointSourced[[#This Row],[Age]]="16-17",CentrepointSourced[[#This Row],[Assessed HS DQ]],0)</f>
        <v>0</v>
      </c>
      <c r="AE653" s="107">
        <f>IF(CentrepointSourced[[#This Row],[Age]]="16-24",CentrepointSourced[[#This Row],[Assessed HS DQ]],0)</f>
        <v>0</v>
      </c>
      <c r="AF653" s="107">
        <f>IF(CentrepointSourced[[#This Row],[Age]]="18-24",CentrepointSourced[[#This Row],[Assessed HS DQ]],0)</f>
        <v>144</v>
      </c>
      <c r="AG653" s="107">
        <f>IF(CentrepointSourced[[#This Row],[Age]]="16-17",CentrepointSourced[[#This Row],[Assessed CS DQ]],0)</f>
        <v>0</v>
      </c>
      <c r="AH653" s="107">
        <f>IF(CentrepointSourced[[#This Row],[Age]]="16-24",CentrepointSourced[[#This Row],[Assessed CS DQ]],0)</f>
        <v>0</v>
      </c>
      <c r="AI653" s="107">
        <f>IF(CentrepointSourced[[#This Row],[Age]]="18-24",CentrepointSourced[[#This Row],[Assessed CS DQ]],0)</f>
        <v>0</v>
      </c>
    </row>
    <row r="654" spans="1:35" customFormat="1" ht="13.5" customHeight="1">
      <c r="A654" s="45" t="s">
        <v>40</v>
      </c>
      <c r="B654" s="45" t="s">
        <v>193</v>
      </c>
      <c r="C654" s="45" t="s">
        <v>165</v>
      </c>
      <c r="D654" s="45"/>
      <c r="E654" s="67">
        <v>2013</v>
      </c>
      <c r="F654" s="67" t="s">
        <v>25</v>
      </c>
      <c r="G654" s="67"/>
      <c r="H654" s="68"/>
      <c r="I654" s="67"/>
      <c r="J654" s="45"/>
      <c r="K654" s="67"/>
      <c r="L654" s="67"/>
      <c r="M654" s="67"/>
      <c r="N654" s="67"/>
      <c r="O654" s="67"/>
      <c r="P654" s="67"/>
      <c r="Q654" s="41" t="str">
        <f>IF(CentrepointSourced[[#This Row],[Country]]="Northern Ireland","Northern Ireland",IFERROR(VLOOKUP(CentrepointSourced[[#This Row],[Local Authority]],LKP_LANameDQ[],2,FALSE),CentrepointSourced[[#This Row],[Local Authority]]))</f>
        <v>Milton Keynes</v>
      </c>
      <c r="R654" s="41" t="str">
        <f>IF(CentrepointSourced[[#This Row],[LA type]]="County","",INDEX(ConsolGeog[lad14cd],MATCH(CentrepointSourced[[#This Row],[Local Authority DQ]],ConsolGeog[la_name],0)))</f>
        <v>E06000042</v>
      </c>
      <c r="S654" s="41" t="str">
        <f>IF(OR(CentrepointSourced[[#This Row],[Country]]="Northern Ireland",CentrepointSourced[[#This Row],[Country]]="Scotland",CentrepointSourced[[#This Row],[Country]]="Wales"),"Local Authority",CentrepointSourced[[#This Row],[LA type]])</f>
        <v>Unitary</v>
      </c>
      <c r="T654" s="41">
        <f>IF(TRIM(CentrepointSourced[[#This Row],[Presented HS]])="",0,IF(CentrepointSourced[[#This Row],[Presented HS]]="&lt;5",2.5,IF(CentrepointSourced[[#This Row],[Presented HS]]="&lt;10",5,VALUE(TRIM(CentrepointSourced[[#This Row],[Presented HS]])))))</f>
        <v>0</v>
      </c>
      <c r="U654" s="41">
        <f>IF(TRIM(CentrepointSourced[[#This Row],[Assessed HS]])="",0,IF(CentrepointSourced[[#This Row],[Assessed HS]]="&lt;5",2.5,IF(CentrepointSourced[[#This Row],[Assessed HS]]="&lt;10",5,VALUE(TRIM(CentrepointSourced[[#This Row],[Assessed HS]])))))</f>
        <v>0</v>
      </c>
      <c r="V654" s="41">
        <f>IF(TRIM(CentrepointSourced[[#This Row],[Presented CS]])="",0,IF(CentrepointSourced[[#This Row],[Presented CS]]="&lt;5",2.5,IF(CentrepointSourced[[#This Row],[Presented CS]]="&lt;10",5,VALUE(TRIM(CentrepointSourced[[#This Row],[Presented CS]])))))</f>
        <v>0</v>
      </c>
      <c r="W654" s="41">
        <f>IF(TRIM(CentrepointSourced[[#This Row],[Assessed CS]])="",0,IF(CentrepointSourced[[#This Row],[Assessed CS]]="&lt;5",2.5,IF(CentrepointSourced[[#This Row],[Assessed CS]]="&lt;10",5,VALUE(TRIM(CentrepointSourced[[#This Row],[Assessed CS]])))))</f>
        <v>0</v>
      </c>
      <c r="X654" s="106">
        <f>IF(CentrepointSourced[[#This Row],[Age]]="16-17",CentrepointSourced[[#This Row],[Presented HS DQ]],0)</f>
        <v>0</v>
      </c>
      <c r="Y654" s="106">
        <f>IF(CentrepointSourced[[#This Row],[Age]]="16-24",CentrepointSourced[[#This Row],[Presented HS DQ]],0)</f>
        <v>0</v>
      </c>
      <c r="Z654" s="106">
        <f>IF(CentrepointSourced[[#This Row],[Age]]="18-24",CentrepointSourced[[#This Row],[Presented HS DQ]],0)</f>
        <v>0</v>
      </c>
      <c r="AA654" s="106">
        <f>IF(CentrepointSourced[[#This Row],[Age]]="16-17",CentrepointSourced[[#This Row],[Presented CS DQ]],0)</f>
        <v>0</v>
      </c>
      <c r="AB654" s="106">
        <f>IF(CentrepointSourced[[#This Row],[Age]]="16-24",CentrepointSourced[[#This Row],[Presented CS DQ]],0)</f>
        <v>0</v>
      </c>
      <c r="AC654" s="106">
        <f>IF(CentrepointSourced[[#This Row],[Age]]="18-24",CentrepointSourced[[#This Row],[Presented CS DQ]],0)</f>
        <v>0</v>
      </c>
      <c r="AD654" s="107">
        <f>IF(CentrepointSourced[[#This Row],[Age]]="16-17",CentrepointSourced[[#This Row],[Assessed HS DQ]],0)</f>
        <v>0</v>
      </c>
      <c r="AE654" s="107">
        <f>IF(CentrepointSourced[[#This Row],[Age]]="16-24",CentrepointSourced[[#This Row],[Assessed HS DQ]],0)</f>
        <v>0</v>
      </c>
      <c r="AF654" s="107">
        <f>IF(CentrepointSourced[[#This Row],[Age]]="18-24",CentrepointSourced[[#This Row],[Assessed HS DQ]],0)</f>
        <v>0</v>
      </c>
      <c r="AG654" s="107">
        <f>IF(CentrepointSourced[[#This Row],[Age]]="16-17",CentrepointSourced[[#This Row],[Assessed CS DQ]],0)</f>
        <v>0</v>
      </c>
      <c r="AH654" s="107">
        <f>IF(CentrepointSourced[[#This Row],[Age]]="16-24",CentrepointSourced[[#This Row],[Assessed CS DQ]],0)</f>
        <v>0</v>
      </c>
      <c r="AI654" s="107">
        <f>IF(CentrepointSourced[[#This Row],[Age]]="18-24",CentrepointSourced[[#This Row],[Assessed CS DQ]],0)</f>
        <v>0</v>
      </c>
    </row>
    <row r="655" spans="1:35" customFormat="1" ht="13.5" customHeight="1">
      <c r="A655" s="45" t="s">
        <v>40</v>
      </c>
      <c r="B655" s="45" t="s">
        <v>193</v>
      </c>
      <c r="C655" s="45" t="s">
        <v>165</v>
      </c>
      <c r="D655" s="45"/>
      <c r="E655" s="67">
        <v>2013</v>
      </c>
      <c r="F655" s="67" t="s">
        <v>26</v>
      </c>
      <c r="G655" s="67">
        <v>11381</v>
      </c>
      <c r="H655" s="68">
        <v>165</v>
      </c>
      <c r="I655" s="67">
        <v>45</v>
      </c>
      <c r="J655" s="45"/>
      <c r="K655" s="67"/>
      <c r="L655" s="67"/>
      <c r="M655" s="67"/>
      <c r="N655" s="67"/>
      <c r="O655" s="67"/>
      <c r="P655" s="67"/>
      <c r="Q655" s="41" t="str">
        <f>IF(CentrepointSourced[[#This Row],[Country]]="Northern Ireland","Northern Ireland",IFERROR(VLOOKUP(CentrepointSourced[[#This Row],[Local Authority]],LKP_LANameDQ[],2,FALSE),CentrepointSourced[[#This Row],[Local Authority]]))</f>
        <v>Milton Keynes</v>
      </c>
      <c r="R655" s="41" t="str">
        <f>IF(CentrepointSourced[[#This Row],[LA type]]="County","",INDEX(ConsolGeog[lad14cd],MATCH(CentrepointSourced[[#This Row],[Local Authority DQ]],ConsolGeog[la_name],0)))</f>
        <v>E06000042</v>
      </c>
      <c r="S655" s="41" t="str">
        <f>IF(OR(CentrepointSourced[[#This Row],[Country]]="Northern Ireland",CentrepointSourced[[#This Row],[Country]]="Scotland",CentrepointSourced[[#This Row],[Country]]="Wales"),"Local Authority",CentrepointSourced[[#This Row],[LA type]])</f>
        <v>Unitary</v>
      </c>
      <c r="T655" s="41">
        <f>IF(TRIM(CentrepointSourced[[#This Row],[Presented HS]])="",0,IF(CentrepointSourced[[#This Row],[Presented HS]]="&lt;5",2.5,IF(CentrepointSourced[[#This Row],[Presented HS]]="&lt;10",5,VALUE(TRIM(CentrepointSourced[[#This Row],[Presented HS]])))))</f>
        <v>11381</v>
      </c>
      <c r="U655" s="41">
        <f>IF(TRIM(CentrepointSourced[[#This Row],[Assessed HS]])="",0,IF(CentrepointSourced[[#This Row],[Assessed HS]]="&lt;5",2.5,IF(CentrepointSourced[[#This Row],[Assessed HS]]="&lt;10",5,VALUE(TRIM(CentrepointSourced[[#This Row],[Assessed HS]])))))</f>
        <v>165</v>
      </c>
      <c r="V655" s="41">
        <f>IF(TRIM(CentrepointSourced[[#This Row],[Presented CS]])="",0,IF(CentrepointSourced[[#This Row],[Presented CS]]="&lt;5",2.5,IF(CentrepointSourced[[#This Row],[Presented CS]]="&lt;10",5,VALUE(TRIM(CentrepointSourced[[#This Row],[Presented CS]])))))</f>
        <v>0</v>
      </c>
      <c r="W655" s="41">
        <f>IF(TRIM(CentrepointSourced[[#This Row],[Assessed CS]])="",0,IF(CentrepointSourced[[#This Row],[Assessed CS]]="&lt;5",2.5,IF(CentrepointSourced[[#This Row],[Assessed CS]]="&lt;10",5,VALUE(TRIM(CentrepointSourced[[#This Row],[Assessed CS]])))))</f>
        <v>0</v>
      </c>
      <c r="X655" s="106">
        <f>IF(CentrepointSourced[[#This Row],[Age]]="16-17",CentrepointSourced[[#This Row],[Presented HS DQ]],0)</f>
        <v>0</v>
      </c>
      <c r="Y655" s="106">
        <f>IF(CentrepointSourced[[#This Row],[Age]]="16-24",CentrepointSourced[[#This Row],[Presented HS DQ]],0)</f>
        <v>0</v>
      </c>
      <c r="Z655" s="106">
        <f>IF(CentrepointSourced[[#This Row],[Age]]="18-24",CentrepointSourced[[#This Row],[Presented HS DQ]],0)</f>
        <v>11381</v>
      </c>
      <c r="AA655" s="106">
        <f>IF(CentrepointSourced[[#This Row],[Age]]="16-17",CentrepointSourced[[#This Row],[Presented CS DQ]],0)</f>
        <v>0</v>
      </c>
      <c r="AB655" s="106">
        <f>IF(CentrepointSourced[[#This Row],[Age]]="16-24",CentrepointSourced[[#This Row],[Presented CS DQ]],0)</f>
        <v>0</v>
      </c>
      <c r="AC655" s="106">
        <f>IF(CentrepointSourced[[#This Row],[Age]]="18-24",CentrepointSourced[[#This Row],[Presented CS DQ]],0)</f>
        <v>0</v>
      </c>
      <c r="AD655" s="107">
        <f>IF(CentrepointSourced[[#This Row],[Age]]="16-17",CentrepointSourced[[#This Row],[Assessed HS DQ]],0)</f>
        <v>0</v>
      </c>
      <c r="AE655" s="107">
        <f>IF(CentrepointSourced[[#This Row],[Age]]="16-24",CentrepointSourced[[#This Row],[Assessed HS DQ]],0)</f>
        <v>0</v>
      </c>
      <c r="AF655" s="107">
        <f>IF(CentrepointSourced[[#This Row],[Age]]="18-24",CentrepointSourced[[#This Row],[Assessed HS DQ]],0)</f>
        <v>165</v>
      </c>
      <c r="AG655" s="107">
        <f>IF(CentrepointSourced[[#This Row],[Age]]="16-17",CentrepointSourced[[#This Row],[Assessed CS DQ]],0)</f>
        <v>0</v>
      </c>
      <c r="AH655" s="107">
        <f>IF(CentrepointSourced[[#This Row],[Age]]="16-24",CentrepointSourced[[#This Row],[Assessed CS DQ]],0)</f>
        <v>0</v>
      </c>
      <c r="AI655" s="107">
        <f>IF(CentrepointSourced[[#This Row],[Age]]="18-24",CentrepointSourced[[#This Row],[Assessed CS DQ]],0)</f>
        <v>0</v>
      </c>
    </row>
    <row r="656" spans="1:35" customFormat="1" ht="13.5" customHeight="1">
      <c r="A656" s="45" t="s">
        <v>40</v>
      </c>
      <c r="B656" s="45" t="s">
        <v>193</v>
      </c>
      <c r="C656" s="45" t="s">
        <v>165</v>
      </c>
      <c r="D656" s="45"/>
      <c r="E656" s="67">
        <v>2014</v>
      </c>
      <c r="F656" s="67" t="s">
        <v>25</v>
      </c>
      <c r="G656" s="67"/>
      <c r="H656" s="68">
        <v>1</v>
      </c>
      <c r="I656" s="67"/>
      <c r="J656" s="45"/>
      <c r="K656" s="67"/>
      <c r="L656" s="67"/>
      <c r="M656" s="67"/>
      <c r="N656" s="67"/>
      <c r="O656" s="67"/>
      <c r="P656" s="67"/>
      <c r="Q656" s="41" t="str">
        <f>IF(CentrepointSourced[[#This Row],[Country]]="Northern Ireland","Northern Ireland",IFERROR(VLOOKUP(CentrepointSourced[[#This Row],[Local Authority]],LKP_LANameDQ[],2,FALSE),CentrepointSourced[[#This Row],[Local Authority]]))</f>
        <v>Milton Keynes</v>
      </c>
      <c r="R656" s="41" t="str">
        <f>IF(CentrepointSourced[[#This Row],[LA type]]="County","",INDEX(ConsolGeog[lad14cd],MATCH(CentrepointSourced[[#This Row],[Local Authority DQ]],ConsolGeog[la_name],0)))</f>
        <v>E06000042</v>
      </c>
      <c r="S656" s="41" t="str">
        <f>IF(OR(CentrepointSourced[[#This Row],[Country]]="Northern Ireland",CentrepointSourced[[#This Row],[Country]]="Scotland",CentrepointSourced[[#This Row],[Country]]="Wales"),"Local Authority",CentrepointSourced[[#This Row],[LA type]])</f>
        <v>Unitary</v>
      </c>
      <c r="T656" s="41">
        <f>IF(TRIM(CentrepointSourced[[#This Row],[Presented HS]])="",0,IF(CentrepointSourced[[#This Row],[Presented HS]]="&lt;5",2.5,IF(CentrepointSourced[[#This Row],[Presented HS]]="&lt;10",5,VALUE(TRIM(CentrepointSourced[[#This Row],[Presented HS]])))))</f>
        <v>0</v>
      </c>
      <c r="U656" s="41">
        <f>IF(TRIM(CentrepointSourced[[#This Row],[Assessed HS]])="",0,IF(CentrepointSourced[[#This Row],[Assessed HS]]="&lt;5",2.5,IF(CentrepointSourced[[#This Row],[Assessed HS]]="&lt;10",5,VALUE(TRIM(CentrepointSourced[[#This Row],[Assessed HS]])))))</f>
        <v>1</v>
      </c>
      <c r="V656" s="41">
        <f>IF(TRIM(CentrepointSourced[[#This Row],[Presented CS]])="",0,IF(CentrepointSourced[[#This Row],[Presented CS]]="&lt;5",2.5,IF(CentrepointSourced[[#This Row],[Presented CS]]="&lt;10",5,VALUE(TRIM(CentrepointSourced[[#This Row],[Presented CS]])))))</f>
        <v>0</v>
      </c>
      <c r="W656" s="41">
        <f>IF(TRIM(CentrepointSourced[[#This Row],[Assessed CS]])="",0,IF(CentrepointSourced[[#This Row],[Assessed CS]]="&lt;5",2.5,IF(CentrepointSourced[[#This Row],[Assessed CS]]="&lt;10",5,VALUE(TRIM(CentrepointSourced[[#This Row],[Assessed CS]])))))</f>
        <v>0</v>
      </c>
      <c r="X656" s="106">
        <f>IF(CentrepointSourced[[#This Row],[Age]]="16-17",CentrepointSourced[[#This Row],[Presented HS DQ]],0)</f>
        <v>0</v>
      </c>
      <c r="Y656" s="106">
        <f>IF(CentrepointSourced[[#This Row],[Age]]="16-24",CentrepointSourced[[#This Row],[Presented HS DQ]],0)</f>
        <v>0</v>
      </c>
      <c r="Z656" s="106">
        <f>IF(CentrepointSourced[[#This Row],[Age]]="18-24",CentrepointSourced[[#This Row],[Presented HS DQ]],0)</f>
        <v>0</v>
      </c>
      <c r="AA656" s="106">
        <f>IF(CentrepointSourced[[#This Row],[Age]]="16-17",CentrepointSourced[[#This Row],[Presented CS DQ]],0)</f>
        <v>0</v>
      </c>
      <c r="AB656" s="106">
        <f>IF(CentrepointSourced[[#This Row],[Age]]="16-24",CentrepointSourced[[#This Row],[Presented CS DQ]],0)</f>
        <v>0</v>
      </c>
      <c r="AC656" s="106">
        <f>IF(CentrepointSourced[[#This Row],[Age]]="18-24",CentrepointSourced[[#This Row],[Presented CS DQ]],0)</f>
        <v>0</v>
      </c>
      <c r="AD656" s="107">
        <f>IF(CentrepointSourced[[#This Row],[Age]]="16-17",CentrepointSourced[[#This Row],[Assessed HS DQ]],0)</f>
        <v>1</v>
      </c>
      <c r="AE656" s="107">
        <f>IF(CentrepointSourced[[#This Row],[Age]]="16-24",CentrepointSourced[[#This Row],[Assessed HS DQ]],0)</f>
        <v>0</v>
      </c>
      <c r="AF656" s="107">
        <f>IF(CentrepointSourced[[#This Row],[Age]]="18-24",CentrepointSourced[[#This Row],[Assessed HS DQ]],0)</f>
        <v>0</v>
      </c>
      <c r="AG656" s="107">
        <f>IF(CentrepointSourced[[#This Row],[Age]]="16-17",CentrepointSourced[[#This Row],[Assessed CS DQ]],0)</f>
        <v>0</v>
      </c>
      <c r="AH656" s="107">
        <f>IF(CentrepointSourced[[#This Row],[Age]]="16-24",CentrepointSourced[[#This Row],[Assessed CS DQ]],0)</f>
        <v>0</v>
      </c>
      <c r="AI656" s="107">
        <f>IF(CentrepointSourced[[#This Row],[Age]]="18-24",CentrepointSourced[[#This Row],[Assessed CS DQ]],0)</f>
        <v>0</v>
      </c>
    </row>
    <row r="657" spans="1:35" customFormat="1" ht="13.5" customHeight="1">
      <c r="A657" s="45" t="s">
        <v>40</v>
      </c>
      <c r="B657" s="45" t="s">
        <v>193</v>
      </c>
      <c r="C657" s="45" t="s">
        <v>165</v>
      </c>
      <c r="D657" s="45"/>
      <c r="E657" s="67">
        <v>2014</v>
      </c>
      <c r="F657" s="67" t="s">
        <v>26</v>
      </c>
      <c r="G657" s="67">
        <v>10037</v>
      </c>
      <c r="H657" s="68">
        <v>242</v>
      </c>
      <c r="I657" s="67">
        <v>50</v>
      </c>
      <c r="J657" s="45"/>
      <c r="K657" s="67"/>
      <c r="L657" s="67"/>
      <c r="M657" s="67"/>
      <c r="N657" s="67"/>
      <c r="O657" s="67"/>
      <c r="P657" s="67"/>
      <c r="Q657" s="41" t="str">
        <f>IF(CentrepointSourced[[#This Row],[Country]]="Northern Ireland","Northern Ireland",IFERROR(VLOOKUP(CentrepointSourced[[#This Row],[Local Authority]],LKP_LANameDQ[],2,FALSE),CentrepointSourced[[#This Row],[Local Authority]]))</f>
        <v>Milton Keynes</v>
      </c>
      <c r="R657" s="41" t="str">
        <f>IF(CentrepointSourced[[#This Row],[LA type]]="County","",INDEX(ConsolGeog[lad14cd],MATCH(CentrepointSourced[[#This Row],[Local Authority DQ]],ConsolGeog[la_name],0)))</f>
        <v>E06000042</v>
      </c>
      <c r="S657" s="41" t="str">
        <f>IF(OR(CentrepointSourced[[#This Row],[Country]]="Northern Ireland",CentrepointSourced[[#This Row],[Country]]="Scotland",CentrepointSourced[[#This Row],[Country]]="Wales"),"Local Authority",CentrepointSourced[[#This Row],[LA type]])</f>
        <v>Unitary</v>
      </c>
      <c r="T657" s="41">
        <f>IF(TRIM(CentrepointSourced[[#This Row],[Presented HS]])="",0,IF(CentrepointSourced[[#This Row],[Presented HS]]="&lt;5",2.5,IF(CentrepointSourced[[#This Row],[Presented HS]]="&lt;10",5,VALUE(TRIM(CentrepointSourced[[#This Row],[Presented HS]])))))</f>
        <v>10037</v>
      </c>
      <c r="U657" s="41">
        <f>IF(TRIM(CentrepointSourced[[#This Row],[Assessed HS]])="",0,IF(CentrepointSourced[[#This Row],[Assessed HS]]="&lt;5",2.5,IF(CentrepointSourced[[#This Row],[Assessed HS]]="&lt;10",5,VALUE(TRIM(CentrepointSourced[[#This Row],[Assessed HS]])))))</f>
        <v>242</v>
      </c>
      <c r="V657" s="41">
        <f>IF(TRIM(CentrepointSourced[[#This Row],[Presented CS]])="",0,IF(CentrepointSourced[[#This Row],[Presented CS]]="&lt;5",2.5,IF(CentrepointSourced[[#This Row],[Presented CS]]="&lt;10",5,VALUE(TRIM(CentrepointSourced[[#This Row],[Presented CS]])))))</f>
        <v>0</v>
      </c>
      <c r="W657" s="41">
        <f>IF(TRIM(CentrepointSourced[[#This Row],[Assessed CS]])="",0,IF(CentrepointSourced[[#This Row],[Assessed CS]]="&lt;5",2.5,IF(CentrepointSourced[[#This Row],[Assessed CS]]="&lt;10",5,VALUE(TRIM(CentrepointSourced[[#This Row],[Assessed CS]])))))</f>
        <v>0</v>
      </c>
      <c r="X657" s="106">
        <f>IF(CentrepointSourced[[#This Row],[Age]]="16-17",CentrepointSourced[[#This Row],[Presented HS DQ]],0)</f>
        <v>0</v>
      </c>
      <c r="Y657" s="106">
        <f>IF(CentrepointSourced[[#This Row],[Age]]="16-24",CentrepointSourced[[#This Row],[Presented HS DQ]],0)</f>
        <v>0</v>
      </c>
      <c r="Z657" s="106">
        <f>IF(CentrepointSourced[[#This Row],[Age]]="18-24",CentrepointSourced[[#This Row],[Presented HS DQ]],0)</f>
        <v>10037</v>
      </c>
      <c r="AA657" s="106">
        <f>IF(CentrepointSourced[[#This Row],[Age]]="16-17",CentrepointSourced[[#This Row],[Presented CS DQ]],0)</f>
        <v>0</v>
      </c>
      <c r="AB657" s="106">
        <f>IF(CentrepointSourced[[#This Row],[Age]]="16-24",CentrepointSourced[[#This Row],[Presented CS DQ]],0)</f>
        <v>0</v>
      </c>
      <c r="AC657" s="106">
        <f>IF(CentrepointSourced[[#This Row],[Age]]="18-24",CentrepointSourced[[#This Row],[Presented CS DQ]],0)</f>
        <v>0</v>
      </c>
      <c r="AD657" s="107">
        <f>IF(CentrepointSourced[[#This Row],[Age]]="16-17",CentrepointSourced[[#This Row],[Assessed HS DQ]],0)</f>
        <v>0</v>
      </c>
      <c r="AE657" s="107">
        <f>IF(CentrepointSourced[[#This Row],[Age]]="16-24",CentrepointSourced[[#This Row],[Assessed HS DQ]],0)</f>
        <v>0</v>
      </c>
      <c r="AF657" s="107">
        <f>IF(CentrepointSourced[[#This Row],[Age]]="18-24",CentrepointSourced[[#This Row],[Assessed HS DQ]],0)</f>
        <v>242</v>
      </c>
      <c r="AG657" s="107">
        <f>IF(CentrepointSourced[[#This Row],[Age]]="16-17",CentrepointSourced[[#This Row],[Assessed CS DQ]],0)</f>
        <v>0</v>
      </c>
      <c r="AH657" s="107">
        <f>IF(CentrepointSourced[[#This Row],[Age]]="16-24",CentrepointSourced[[#This Row],[Assessed CS DQ]],0)</f>
        <v>0</v>
      </c>
      <c r="AI657" s="107">
        <f>IF(CentrepointSourced[[#This Row],[Age]]="18-24",CentrepointSourced[[#This Row],[Assessed CS DQ]],0)</f>
        <v>0</v>
      </c>
    </row>
    <row r="658" spans="1:35" customFormat="1" ht="13.5" customHeight="1">
      <c r="A658" s="45" t="s">
        <v>40</v>
      </c>
      <c r="B658" s="62" t="s">
        <v>147</v>
      </c>
      <c r="C658" s="45" t="s">
        <v>42</v>
      </c>
      <c r="D658" s="62"/>
      <c r="E658" s="67">
        <v>2012</v>
      </c>
      <c r="F658" s="67" t="s">
        <v>25</v>
      </c>
      <c r="G658" s="67">
        <v>0</v>
      </c>
      <c r="H658" s="68">
        <v>0</v>
      </c>
      <c r="I658" s="67">
        <v>0</v>
      </c>
      <c r="J658" s="45"/>
      <c r="K658" s="45"/>
      <c r="L658" s="45"/>
      <c r="M658" s="45"/>
      <c r="N658" s="45"/>
      <c r="O658" s="45"/>
      <c r="P658" s="45"/>
      <c r="Q658" s="41" t="str">
        <f>IF(CentrepointSourced[[#This Row],[Country]]="Northern Ireland","Northern Ireland",IFERROR(VLOOKUP(CentrepointSourced[[#This Row],[Local Authority]],LKP_LANameDQ[],2,FALSE),CentrepointSourced[[#This Row],[Local Authority]]))</f>
        <v>Mole Valley</v>
      </c>
      <c r="R658" s="41" t="str">
        <f>IF(CentrepointSourced[[#This Row],[LA type]]="County","",INDEX(ConsolGeog[lad14cd],MATCH(CentrepointSourced[[#This Row],[Local Authority DQ]],ConsolGeog[la_name],0)))</f>
        <v>E07000210</v>
      </c>
      <c r="S658" s="41" t="str">
        <f>IF(OR(CentrepointSourced[[#This Row],[Country]]="Northern Ireland",CentrepointSourced[[#This Row],[Country]]="Scotland",CentrepointSourced[[#This Row],[Country]]="Wales"),"Local Authority",CentrepointSourced[[#This Row],[LA type]])</f>
        <v>District</v>
      </c>
      <c r="T658" s="41">
        <f>IF(TRIM(CentrepointSourced[[#This Row],[Presented HS]])="",0,IF(CentrepointSourced[[#This Row],[Presented HS]]="&lt;5",2.5,IF(CentrepointSourced[[#This Row],[Presented HS]]="&lt;10",5,VALUE(TRIM(CentrepointSourced[[#This Row],[Presented HS]])))))</f>
        <v>0</v>
      </c>
      <c r="U658" s="41">
        <f>IF(TRIM(CentrepointSourced[[#This Row],[Assessed HS]])="",0,IF(CentrepointSourced[[#This Row],[Assessed HS]]="&lt;5",2.5,IF(CentrepointSourced[[#This Row],[Assessed HS]]="&lt;10",5,VALUE(TRIM(CentrepointSourced[[#This Row],[Assessed HS]])))))</f>
        <v>0</v>
      </c>
      <c r="V658" s="41">
        <f>IF(TRIM(CentrepointSourced[[#This Row],[Presented CS]])="",0,IF(CentrepointSourced[[#This Row],[Presented CS]]="&lt;5",2.5,IF(CentrepointSourced[[#This Row],[Presented CS]]="&lt;10",5,VALUE(TRIM(CentrepointSourced[[#This Row],[Presented CS]])))))</f>
        <v>0</v>
      </c>
      <c r="W658" s="41">
        <f>IF(TRIM(CentrepointSourced[[#This Row],[Assessed CS]])="",0,IF(CentrepointSourced[[#This Row],[Assessed CS]]="&lt;5",2.5,IF(CentrepointSourced[[#This Row],[Assessed CS]]="&lt;10",5,VALUE(TRIM(CentrepointSourced[[#This Row],[Assessed CS]])))))</f>
        <v>0</v>
      </c>
      <c r="X658" s="106">
        <f>IF(CentrepointSourced[[#This Row],[Age]]="16-17",CentrepointSourced[[#This Row],[Presented HS DQ]],0)</f>
        <v>0</v>
      </c>
      <c r="Y658" s="106">
        <f>IF(CentrepointSourced[[#This Row],[Age]]="16-24",CentrepointSourced[[#This Row],[Presented HS DQ]],0)</f>
        <v>0</v>
      </c>
      <c r="Z658" s="106">
        <f>IF(CentrepointSourced[[#This Row],[Age]]="18-24",CentrepointSourced[[#This Row],[Presented HS DQ]],0)</f>
        <v>0</v>
      </c>
      <c r="AA658" s="106">
        <f>IF(CentrepointSourced[[#This Row],[Age]]="16-17",CentrepointSourced[[#This Row],[Presented CS DQ]],0)</f>
        <v>0</v>
      </c>
      <c r="AB658" s="106">
        <f>IF(CentrepointSourced[[#This Row],[Age]]="16-24",CentrepointSourced[[#This Row],[Presented CS DQ]],0)</f>
        <v>0</v>
      </c>
      <c r="AC658" s="106">
        <f>IF(CentrepointSourced[[#This Row],[Age]]="18-24",CentrepointSourced[[#This Row],[Presented CS DQ]],0)</f>
        <v>0</v>
      </c>
      <c r="AD658" s="107">
        <f>IF(CentrepointSourced[[#This Row],[Age]]="16-17",CentrepointSourced[[#This Row],[Assessed HS DQ]],0)</f>
        <v>0</v>
      </c>
      <c r="AE658" s="107">
        <f>IF(CentrepointSourced[[#This Row],[Age]]="16-24",CentrepointSourced[[#This Row],[Assessed HS DQ]],0)</f>
        <v>0</v>
      </c>
      <c r="AF658" s="107">
        <f>IF(CentrepointSourced[[#This Row],[Age]]="18-24",CentrepointSourced[[#This Row],[Assessed HS DQ]],0)</f>
        <v>0</v>
      </c>
      <c r="AG658" s="107">
        <f>IF(CentrepointSourced[[#This Row],[Age]]="16-17",CentrepointSourced[[#This Row],[Assessed CS DQ]],0)</f>
        <v>0</v>
      </c>
      <c r="AH658" s="107">
        <f>IF(CentrepointSourced[[#This Row],[Age]]="16-24",CentrepointSourced[[#This Row],[Assessed CS DQ]],0)</f>
        <v>0</v>
      </c>
      <c r="AI658" s="107">
        <f>IF(CentrepointSourced[[#This Row],[Age]]="18-24",CentrepointSourced[[#This Row],[Assessed CS DQ]],0)</f>
        <v>0</v>
      </c>
    </row>
    <row r="659" spans="1:35" customFormat="1" ht="13.5" customHeight="1">
      <c r="A659" s="45" t="s">
        <v>40</v>
      </c>
      <c r="B659" s="62" t="s">
        <v>147</v>
      </c>
      <c r="C659" s="45" t="s">
        <v>42</v>
      </c>
      <c r="D659" s="62"/>
      <c r="E659" s="67">
        <v>2012</v>
      </c>
      <c r="F659" s="67" t="s">
        <v>26</v>
      </c>
      <c r="G659" s="67">
        <v>5</v>
      </c>
      <c r="H659" s="68">
        <v>5</v>
      </c>
      <c r="I659" s="67">
        <v>0</v>
      </c>
      <c r="J659" s="45"/>
      <c r="K659" s="45"/>
      <c r="L659" s="45"/>
      <c r="M659" s="45"/>
      <c r="N659" s="45"/>
      <c r="O659" s="45"/>
      <c r="P659" s="45"/>
      <c r="Q659" s="41" t="str">
        <f>IF(CentrepointSourced[[#This Row],[Country]]="Northern Ireland","Northern Ireland",IFERROR(VLOOKUP(CentrepointSourced[[#This Row],[Local Authority]],LKP_LANameDQ[],2,FALSE),CentrepointSourced[[#This Row],[Local Authority]]))</f>
        <v>Mole Valley</v>
      </c>
      <c r="R659" s="41" t="str">
        <f>IF(CentrepointSourced[[#This Row],[LA type]]="County","",INDEX(ConsolGeog[lad14cd],MATCH(CentrepointSourced[[#This Row],[Local Authority DQ]],ConsolGeog[la_name],0)))</f>
        <v>E07000210</v>
      </c>
      <c r="S659" s="41" t="str">
        <f>IF(OR(CentrepointSourced[[#This Row],[Country]]="Northern Ireland",CentrepointSourced[[#This Row],[Country]]="Scotland",CentrepointSourced[[#This Row],[Country]]="Wales"),"Local Authority",CentrepointSourced[[#This Row],[LA type]])</f>
        <v>District</v>
      </c>
      <c r="T659" s="41">
        <f>IF(TRIM(CentrepointSourced[[#This Row],[Presented HS]])="",0,IF(CentrepointSourced[[#This Row],[Presented HS]]="&lt;5",2.5,IF(CentrepointSourced[[#This Row],[Presented HS]]="&lt;10",5,VALUE(TRIM(CentrepointSourced[[#This Row],[Presented HS]])))))</f>
        <v>5</v>
      </c>
      <c r="U659" s="41">
        <f>IF(TRIM(CentrepointSourced[[#This Row],[Assessed HS]])="",0,IF(CentrepointSourced[[#This Row],[Assessed HS]]="&lt;5",2.5,IF(CentrepointSourced[[#This Row],[Assessed HS]]="&lt;10",5,VALUE(TRIM(CentrepointSourced[[#This Row],[Assessed HS]])))))</f>
        <v>5</v>
      </c>
      <c r="V659" s="41">
        <f>IF(TRIM(CentrepointSourced[[#This Row],[Presented CS]])="",0,IF(CentrepointSourced[[#This Row],[Presented CS]]="&lt;5",2.5,IF(CentrepointSourced[[#This Row],[Presented CS]]="&lt;10",5,VALUE(TRIM(CentrepointSourced[[#This Row],[Presented CS]])))))</f>
        <v>0</v>
      </c>
      <c r="W659" s="41">
        <f>IF(TRIM(CentrepointSourced[[#This Row],[Assessed CS]])="",0,IF(CentrepointSourced[[#This Row],[Assessed CS]]="&lt;5",2.5,IF(CentrepointSourced[[#This Row],[Assessed CS]]="&lt;10",5,VALUE(TRIM(CentrepointSourced[[#This Row],[Assessed CS]])))))</f>
        <v>0</v>
      </c>
      <c r="X659" s="106">
        <f>IF(CentrepointSourced[[#This Row],[Age]]="16-17",CentrepointSourced[[#This Row],[Presented HS DQ]],0)</f>
        <v>0</v>
      </c>
      <c r="Y659" s="106">
        <f>IF(CentrepointSourced[[#This Row],[Age]]="16-24",CentrepointSourced[[#This Row],[Presented HS DQ]],0)</f>
        <v>0</v>
      </c>
      <c r="Z659" s="106">
        <f>IF(CentrepointSourced[[#This Row],[Age]]="18-24",CentrepointSourced[[#This Row],[Presented HS DQ]],0)</f>
        <v>5</v>
      </c>
      <c r="AA659" s="106">
        <f>IF(CentrepointSourced[[#This Row],[Age]]="16-17",CentrepointSourced[[#This Row],[Presented CS DQ]],0)</f>
        <v>0</v>
      </c>
      <c r="AB659" s="106">
        <f>IF(CentrepointSourced[[#This Row],[Age]]="16-24",CentrepointSourced[[#This Row],[Presented CS DQ]],0)</f>
        <v>0</v>
      </c>
      <c r="AC659" s="106">
        <f>IF(CentrepointSourced[[#This Row],[Age]]="18-24",CentrepointSourced[[#This Row],[Presented CS DQ]],0)</f>
        <v>0</v>
      </c>
      <c r="AD659" s="107">
        <f>IF(CentrepointSourced[[#This Row],[Age]]="16-17",CentrepointSourced[[#This Row],[Assessed HS DQ]],0)</f>
        <v>0</v>
      </c>
      <c r="AE659" s="107">
        <f>IF(CentrepointSourced[[#This Row],[Age]]="16-24",CentrepointSourced[[#This Row],[Assessed HS DQ]],0)</f>
        <v>0</v>
      </c>
      <c r="AF659" s="107">
        <f>IF(CentrepointSourced[[#This Row],[Age]]="18-24",CentrepointSourced[[#This Row],[Assessed HS DQ]],0)</f>
        <v>5</v>
      </c>
      <c r="AG659" s="107">
        <f>IF(CentrepointSourced[[#This Row],[Age]]="16-17",CentrepointSourced[[#This Row],[Assessed CS DQ]],0)</f>
        <v>0</v>
      </c>
      <c r="AH659" s="107">
        <f>IF(CentrepointSourced[[#This Row],[Age]]="16-24",CentrepointSourced[[#This Row],[Assessed CS DQ]],0)</f>
        <v>0</v>
      </c>
      <c r="AI659" s="107">
        <f>IF(CentrepointSourced[[#This Row],[Age]]="18-24",CentrepointSourced[[#This Row],[Assessed CS DQ]],0)</f>
        <v>0</v>
      </c>
    </row>
    <row r="660" spans="1:35" customFormat="1" ht="13.5" customHeight="1">
      <c r="A660" s="45" t="s">
        <v>40</v>
      </c>
      <c r="B660" s="62" t="s">
        <v>147</v>
      </c>
      <c r="C660" s="45" t="s">
        <v>42</v>
      </c>
      <c r="D660" s="62"/>
      <c r="E660" s="67">
        <v>2013</v>
      </c>
      <c r="F660" s="67" t="s">
        <v>25</v>
      </c>
      <c r="G660" s="67">
        <v>0</v>
      </c>
      <c r="H660" s="68">
        <v>0</v>
      </c>
      <c r="I660" s="67">
        <v>0</v>
      </c>
      <c r="J660" s="45"/>
      <c r="K660" s="45"/>
      <c r="L660" s="45"/>
      <c r="M660" s="45"/>
      <c r="N660" s="45"/>
      <c r="O660" s="45"/>
      <c r="P660" s="45"/>
      <c r="Q660" s="41" t="str">
        <f>IF(CentrepointSourced[[#This Row],[Country]]="Northern Ireland","Northern Ireland",IFERROR(VLOOKUP(CentrepointSourced[[#This Row],[Local Authority]],LKP_LANameDQ[],2,FALSE),CentrepointSourced[[#This Row],[Local Authority]]))</f>
        <v>Mole Valley</v>
      </c>
      <c r="R660" s="41" t="str">
        <f>IF(CentrepointSourced[[#This Row],[LA type]]="County","",INDEX(ConsolGeog[lad14cd],MATCH(CentrepointSourced[[#This Row],[Local Authority DQ]],ConsolGeog[la_name],0)))</f>
        <v>E07000210</v>
      </c>
      <c r="S660" s="41" t="str">
        <f>IF(OR(CentrepointSourced[[#This Row],[Country]]="Northern Ireland",CentrepointSourced[[#This Row],[Country]]="Scotland",CentrepointSourced[[#This Row],[Country]]="Wales"),"Local Authority",CentrepointSourced[[#This Row],[LA type]])</f>
        <v>District</v>
      </c>
      <c r="T660" s="41">
        <f>IF(TRIM(CentrepointSourced[[#This Row],[Presented HS]])="",0,IF(CentrepointSourced[[#This Row],[Presented HS]]="&lt;5",2.5,IF(CentrepointSourced[[#This Row],[Presented HS]]="&lt;10",5,VALUE(TRIM(CentrepointSourced[[#This Row],[Presented HS]])))))</f>
        <v>0</v>
      </c>
      <c r="U660" s="41">
        <f>IF(TRIM(CentrepointSourced[[#This Row],[Assessed HS]])="",0,IF(CentrepointSourced[[#This Row],[Assessed HS]]="&lt;5",2.5,IF(CentrepointSourced[[#This Row],[Assessed HS]]="&lt;10",5,VALUE(TRIM(CentrepointSourced[[#This Row],[Assessed HS]])))))</f>
        <v>0</v>
      </c>
      <c r="V660" s="41">
        <f>IF(TRIM(CentrepointSourced[[#This Row],[Presented CS]])="",0,IF(CentrepointSourced[[#This Row],[Presented CS]]="&lt;5",2.5,IF(CentrepointSourced[[#This Row],[Presented CS]]="&lt;10",5,VALUE(TRIM(CentrepointSourced[[#This Row],[Presented CS]])))))</f>
        <v>0</v>
      </c>
      <c r="W660" s="41">
        <f>IF(TRIM(CentrepointSourced[[#This Row],[Assessed CS]])="",0,IF(CentrepointSourced[[#This Row],[Assessed CS]]="&lt;5",2.5,IF(CentrepointSourced[[#This Row],[Assessed CS]]="&lt;10",5,VALUE(TRIM(CentrepointSourced[[#This Row],[Assessed CS]])))))</f>
        <v>0</v>
      </c>
      <c r="X660" s="106">
        <f>IF(CentrepointSourced[[#This Row],[Age]]="16-17",CentrepointSourced[[#This Row],[Presented HS DQ]],0)</f>
        <v>0</v>
      </c>
      <c r="Y660" s="106">
        <f>IF(CentrepointSourced[[#This Row],[Age]]="16-24",CentrepointSourced[[#This Row],[Presented HS DQ]],0)</f>
        <v>0</v>
      </c>
      <c r="Z660" s="106">
        <f>IF(CentrepointSourced[[#This Row],[Age]]="18-24",CentrepointSourced[[#This Row],[Presented HS DQ]],0)</f>
        <v>0</v>
      </c>
      <c r="AA660" s="106">
        <f>IF(CentrepointSourced[[#This Row],[Age]]="16-17",CentrepointSourced[[#This Row],[Presented CS DQ]],0)</f>
        <v>0</v>
      </c>
      <c r="AB660" s="106">
        <f>IF(CentrepointSourced[[#This Row],[Age]]="16-24",CentrepointSourced[[#This Row],[Presented CS DQ]],0)</f>
        <v>0</v>
      </c>
      <c r="AC660" s="106">
        <f>IF(CentrepointSourced[[#This Row],[Age]]="18-24",CentrepointSourced[[#This Row],[Presented CS DQ]],0)</f>
        <v>0</v>
      </c>
      <c r="AD660" s="107">
        <f>IF(CentrepointSourced[[#This Row],[Age]]="16-17",CentrepointSourced[[#This Row],[Assessed HS DQ]],0)</f>
        <v>0</v>
      </c>
      <c r="AE660" s="107">
        <f>IF(CentrepointSourced[[#This Row],[Age]]="16-24",CentrepointSourced[[#This Row],[Assessed HS DQ]],0)</f>
        <v>0</v>
      </c>
      <c r="AF660" s="107">
        <f>IF(CentrepointSourced[[#This Row],[Age]]="18-24",CentrepointSourced[[#This Row],[Assessed HS DQ]],0)</f>
        <v>0</v>
      </c>
      <c r="AG660" s="107">
        <f>IF(CentrepointSourced[[#This Row],[Age]]="16-17",CentrepointSourced[[#This Row],[Assessed CS DQ]],0)</f>
        <v>0</v>
      </c>
      <c r="AH660" s="107">
        <f>IF(CentrepointSourced[[#This Row],[Age]]="16-24",CentrepointSourced[[#This Row],[Assessed CS DQ]],0)</f>
        <v>0</v>
      </c>
      <c r="AI660" s="107">
        <f>IF(CentrepointSourced[[#This Row],[Age]]="18-24",CentrepointSourced[[#This Row],[Assessed CS DQ]],0)</f>
        <v>0</v>
      </c>
    </row>
    <row r="661" spans="1:35" customFormat="1" ht="13.5" customHeight="1">
      <c r="A661" s="45" t="s">
        <v>40</v>
      </c>
      <c r="B661" s="62" t="s">
        <v>147</v>
      </c>
      <c r="C661" s="45" t="s">
        <v>42</v>
      </c>
      <c r="D661" s="62"/>
      <c r="E661" s="67">
        <v>2013</v>
      </c>
      <c r="F661" s="67" t="s">
        <v>26</v>
      </c>
      <c r="G661" s="67">
        <v>7</v>
      </c>
      <c r="H661" s="68">
        <v>7</v>
      </c>
      <c r="I661" s="67">
        <v>1</v>
      </c>
      <c r="J661" s="45"/>
      <c r="K661" s="45"/>
      <c r="L661" s="45"/>
      <c r="M661" s="45"/>
      <c r="N661" s="45"/>
      <c r="O661" s="45"/>
      <c r="P661" s="45"/>
      <c r="Q661" s="41" t="str">
        <f>IF(CentrepointSourced[[#This Row],[Country]]="Northern Ireland","Northern Ireland",IFERROR(VLOOKUP(CentrepointSourced[[#This Row],[Local Authority]],LKP_LANameDQ[],2,FALSE),CentrepointSourced[[#This Row],[Local Authority]]))</f>
        <v>Mole Valley</v>
      </c>
      <c r="R661" s="41" t="str">
        <f>IF(CentrepointSourced[[#This Row],[LA type]]="County","",INDEX(ConsolGeog[lad14cd],MATCH(CentrepointSourced[[#This Row],[Local Authority DQ]],ConsolGeog[la_name],0)))</f>
        <v>E07000210</v>
      </c>
      <c r="S661" s="41" t="str">
        <f>IF(OR(CentrepointSourced[[#This Row],[Country]]="Northern Ireland",CentrepointSourced[[#This Row],[Country]]="Scotland",CentrepointSourced[[#This Row],[Country]]="Wales"),"Local Authority",CentrepointSourced[[#This Row],[LA type]])</f>
        <v>District</v>
      </c>
      <c r="T661" s="41">
        <f>IF(TRIM(CentrepointSourced[[#This Row],[Presented HS]])="",0,IF(CentrepointSourced[[#This Row],[Presented HS]]="&lt;5",2.5,IF(CentrepointSourced[[#This Row],[Presented HS]]="&lt;10",5,VALUE(TRIM(CentrepointSourced[[#This Row],[Presented HS]])))))</f>
        <v>7</v>
      </c>
      <c r="U661" s="41">
        <f>IF(TRIM(CentrepointSourced[[#This Row],[Assessed HS]])="",0,IF(CentrepointSourced[[#This Row],[Assessed HS]]="&lt;5",2.5,IF(CentrepointSourced[[#This Row],[Assessed HS]]="&lt;10",5,VALUE(TRIM(CentrepointSourced[[#This Row],[Assessed HS]])))))</f>
        <v>7</v>
      </c>
      <c r="V661" s="41">
        <f>IF(TRIM(CentrepointSourced[[#This Row],[Presented CS]])="",0,IF(CentrepointSourced[[#This Row],[Presented CS]]="&lt;5",2.5,IF(CentrepointSourced[[#This Row],[Presented CS]]="&lt;10",5,VALUE(TRIM(CentrepointSourced[[#This Row],[Presented CS]])))))</f>
        <v>0</v>
      </c>
      <c r="W661" s="41">
        <f>IF(TRIM(CentrepointSourced[[#This Row],[Assessed CS]])="",0,IF(CentrepointSourced[[#This Row],[Assessed CS]]="&lt;5",2.5,IF(CentrepointSourced[[#This Row],[Assessed CS]]="&lt;10",5,VALUE(TRIM(CentrepointSourced[[#This Row],[Assessed CS]])))))</f>
        <v>0</v>
      </c>
      <c r="X661" s="106">
        <f>IF(CentrepointSourced[[#This Row],[Age]]="16-17",CentrepointSourced[[#This Row],[Presented HS DQ]],0)</f>
        <v>0</v>
      </c>
      <c r="Y661" s="106">
        <f>IF(CentrepointSourced[[#This Row],[Age]]="16-24",CentrepointSourced[[#This Row],[Presented HS DQ]],0)</f>
        <v>0</v>
      </c>
      <c r="Z661" s="106">
        <f>IF(CentrepointSourced[[#This Row],[Age]]="18-24",CentrepointSourced[[#This Row],[Presented HS DQ]],0)</f>
        <v>7</v>
      </c>
      <c r="AA661" s="106">
        <f>IF(CentrepointSourced[[#This Row],[Age]]="16-17",CentrepointSourced[[#This Row],[Presented CS DQ]],0)</f>
        <v>0</v>
      </c>
      <c r="AB661" s="106">
        <f>IF(CentrepointSourced[[#This Row],[Age]]="16-24",CentrepointSourced[[#This Row],[Presented CS DQ]],0)</f>
        <v>0</v>
      </c>
      <c r="AC661" s="106">
        <f>IF(CentrepointSourced[[#This Row],[Age]]="18-24",CentrepointSourced[[#This Row],[Presented CS DQ]],0)</f>
        <v>0</v>
      </c>
      <c r="AD661" s="107">
        <f>IF(CentrepointSourced[[#This Row],[Age]]="16-17",CentrepointSourced[[#This Row],[Assessed HS DQ]],0)</f>
        <v>0</v>
      </c>
      <c r="AE661" s="107">
        <f>IF(CentrepointSourced[[#This Row],[Age]]="16-24",CentrepointSourced[[#This Row],[Assessed HS DQ]],0)</f>
        <v>0</v>
      </c>
      <c r="AF661" s="107">
        <f>IF(CentrepointSourced[[#This Row],[Age]]="18-24",CentrepointSourced[[#This Row],[Assessed HS DQ]],0)</f>
        <v>7</v>
      </c>
      <c r="AG661" s="107">
        <f>IF(CentrepointSourced[[#This Row],[Age]]="16-17",CentrepointSourced[[#This Row],[Assessed CS DQ]],0)</f>
        <v>0</v>
      </c>
      <c r="AH661" s="107">
        <f>IF(CentrepointSourced[[#This Row],[Age]]="16-24",CentrepointSourced[[#This Row],[Assessed CS DQ]],0)</f>
        <v>0</v>
      </c>
      <c r="AI661" s="107">
        <f>IF(CentrepointSourced[[#This Row],[Age]]="18-24",CentrepointSourced[[#This Row],[Assessed CS DQ]],0)</f>
        <v>0</v>
      </c>
    </row>
    <row r="662" spans="1:35" customFormat="1" ht="13.5" customHeight="1">
      <c r="A662" s="45" t="s">
        <v>40</v>
      </c>
      <c r="B662" s="62" t="s">
        <v>147</v>
      </c>
      <c r="C662" s="45" t="s">
        <v>42</v>
      </c>
      <c r="D662" s="62"/>
      <c r="E662" s="67">
        <v>2014</v>
      </c>
      <c r="F662" s="67" t="s">
        <v>25</v>
      </c>
      <c r="G662" s="67">
        <v>0</v>
      </c>
      <c r="H662" s="68">
        <v>0</v>
      </c>
      <c r="I662" s="67">
        <v>0</v>
      </c>
      <c r="J662" s="45"/>
      <c r="K662" s="45"/>
      <c r="L662" s="45"/>
      <c r="M662" s="45"/>
      <c r="N662" s="45"/>
      <c r="O662" s="45"/>
      <c r="P662" s="45"/>
      <c r="Q662" s="41" t="str">
        <f>IF(CentrepointSourced[[#This Row],[Country]]="Northern Ireland","Northern Ireland",IFERROR(VLOOKUP(CentrepointSourced[[#This Row],[Local Authority]],LKP_LANameDQ[],2,FALSE),CentrepointSourced[[#This Row],[Local Authority]]))</f>
        <v>Mole Valley</v>
      </c>
      <c r="R662" s="41" t="str">
        <f>IF(CentrepointSourced[[#This Row],[LA type]]="County","",INDEX(ConsolGeog[lad14cd],MATCH(CentrepointSourced[[#This Row],[Local Authority DQ]],ConsolGeog[la_name],0)))</f>
        <v>E07000210</v>
      </c>
      <c r="S662" s="41" t="str">
        <f>IF(OR(CentrepointSourced[[#This Row],[Country]]="Northern Ireland",CentrepointSourced[[#This Row],[Country]]="Scotland",CentrepointSourced[[#This Row],[Country]]="Wales"),"Local Authority",CentrepointSourced[[#This Row],[LA type]])</f>
        <v>District</v>
      </c>
      <c r="T662" s="41">
        <f>IF(TRIM(CentrepointSourced[[#This Row],[Presented HS]])="",0,IF(CentrepointSourced[[#This Row],[Presented HS]]="&lt;5",2.5,IF(CentrepointSourced[[#This Row],[Presented HS]]="&lt;10",5,VALUE(TRIM(CentrepointSourced[[#This Row],[Presented HS]])))))</f>
        <v>0</v>
      </c>
      <c r="U662" s="41">
        <f>IF(TRIM(CentrepointSourced[[#This Row],[Assessed HS]])="",0,IF(CentrepointSourced[[#This Row],[Assessed HS]]="&lt;5",2.5,IF(CentrepointSourced[[#This Row],[Assessed HS]]="&lt;10",5,VALUE(TRIM(CentrepointSourced[[#This Row],[Assessed HS]])))))</f>
        <v>0</v>
      </c>
      <c r="V662" s="41">
        <f>IF(TRIM(CentrepointSourced[[#This Row],[Presented CS]])="",0,IF(CentrepointSourced[[#This Row],[Presented CS]]="&lt;5",2.5,IF(CentrepointSourced[[#This Row],[Presented CS]]="&lt;10",5,VALUE(TRIM(CentrepointSourced[[#This Row],[Presented CS]])))))</f>
        <v>0</v>
      </c>
      <c r="W662" s="41">
        <f>IF(TRIM(CentrepointSourced[[#This Row],[Assessed CS]])="",0,IF(CentrepointSourced[[#This Row],[Assessed CS]]="&lt;5",2.5,IF(CentrepointSourced[[#This Row],[Assessed CS]]="&lt;10",5,VALUE(TRIM(CentrepointSourced[[#This Row],[Assessed CS]])))))</f>
        <v>0</v>
      </c>
      <c r="X662" s="106">
        <f>IF(CentrepointSourced[[#This Row],[Age]]="16-17",CentrepointSourced[[#This Row],[Presented HS DQ]],0)</f>
        <v>0</v>
      </c>
      <c r="Y662" s="106">
        <f>IF(CentrepointSourced[[#This Row],[Age]]="16-24",CentrepointSourced[[#This Row],[Presented HS DQ]],0)</f>
        <v>0</v>
      </c>
      <c r="Z662" s="106">
        <f>IF(CentrepointSourced[[#This Row],[Age]]="18-24",CentrepointSourced[[#This Row],[Presented HS DQ]],0)</f>
        <v>0</v>
      </c>
      <c r="AA662" s="106">
        <f>IF(CentrepointSourced[[#This Row],[Age]]="16-17",CentrepointSourced[[#This Row],[Presented CS DQ]],0)</f>
        <v>0</v>
      </c>
      <c r="AB662" s="106">
        <f>IF(CentrepointSourced[[#This Row],[Age]]="16-24",CentrepointSourced[[#This Row],[Presented CS DQ]],0)</f>
        <v>0</v>
      </c>
      <c r="AC662" s="106">
        <f>IF(CentrepointSourced[[#This Row],[Age]]="18-24",CentrepointSourced[[#This Row],[Presented CS DQ]],0)</f>
        <v>0</v>
      </c>
      <c r="AD662" s="107">
        <f>IF(CentrepointSourced[[#This Row],[Age]]="16-17",CentrepointSourced[[#This Row],[Assessed HS DQ]],0)</f>
        <v>0</v>
      </c>
      <c r="AE662" s="107">
        <f>IF(CentrepointSourced[[#This Row],[Age]]="16-24",CentrepointSourced[[#This Row],[Assessed HS DQ]],0)</f>
        <v>0</v>
      </c>
      <c r="AF662" s="107">
        <f>IF(CentrepointSourced[[#This Row],[Age]]="18-24",CentrepointSourced[[#This Row],[Assessed HS DQ]],0)</f>
        <v>0</v>
      </c>
      <c r="AG662" s="107">
        <f>IF(CentrepointSourced[[#This Row],[Age]]="16-17",CentrepointSourced[[#This Row],[Assessed CS DQ]],0)</f>
        <v>0</v>
      </c>
      <c r="AH662" s="107">
        <f>IF(CentrepointSourced[[#This Row],[Age]]="16-24",CentrepointSourced[[#This Row],[Assessed CS DQ]],0)</f>
        <v>0</v>
      </c>
      <c r="AI662" s="107">
        <f>IF(CentrepointSourced[[#This Row],[Age]]="18-24",CentrepointSourced[[#This Row],[Assessed CS DQ]],0)</f>
        <v>0</v>
      </c>
    </row>
    <row r="663" spans="1:35" customFormat="1" ht="13.5" customHeight="1">
      <c r="A663" s="45" t="s">
        <v>40</v>
      </c>
      <c r="B663" s="62" t="s">
        <v>147</v>
      </c>
      <c r="C663" s="45" t="s">
        <v>42</v>
      </c>
      <c r="D663" s="62"/>
      <c r="E663" s="67">
        <v>2014</v>
      </c>
      <c r="F663" s="67" t="s">
        <v>26</v>
      </c>
      <c r="G663" s="67">
        <v>6</v>
      </c>
      <c r="H663" s="68">
        <v>6</v>
      </c>
      <c r="I663" s="67">
        <v>0</v>
      </c>
      <c r="J663" s="45"/>
      <c r="K663" s="45"/>
      <c r="L663" s="45"/>
      <c r="M663" s="45"/>
      <c r="N663" s="45"/>
      <c r="O663" s="45"/>
      <c r="P663" s="45"/>
      <c r="Q663" s="41" t="str">
        <f>IF(CentrepointSourced[[#This Row],[Country]]="Northern Ireland","Northern Ireland",IFERROR(VLOOKUP(CentrepointSourced[[#This Row],[Local Authority]],LKP_LANameDQ[],2,FALSE),CentrepointSourced[[#This Row],[Local Authority]]))</f>
        <v>Mole Valley</v>
      </c>
      <c r="R663" s="41" t="str">
        <f>IF(CentrepointSourced[[#This Row],[LA type]]="County","",INDEX(ConsolGeog[lad14cd],MATCH(CentrepointSourced[[#This Row],[Local Authority DQ]],ConsolGeog[la_name],0)))</f>
        <v>E07000210</v>
      </c>
      <c r="S663" s="41" t="str">
        <f>IF(OR(CentrepointSourced[[#This Row],[Country]]="Northern Ireland",CentrepointSourced[[#This Row],[Country]]="Scotland",CentrepointSourced[[#This Row],[Country]]="Wales"),"Local Authority",CentrepointSourced[[#This Row],[LA type]])</f>
        <v>District</v>
      </c>
      <c r="T663" s="41">
        <f>IF(TRIM(CentrepointSourced[[#This Row],[Presented HS]])="",0,IF(CentrepointSourced[[#This Row],[Presented HS]]="&lt;5",2.5,IF(CentrepointSourced[[#This Row],[Presented HS]]="&lt;10",5,VALUE(TRIM(CentrepointSourced[[#This Row],[Presented HS]])))))</f>
        <v>6</v>
      </c>
      <c r="U663" s="41">
        <f>IF(TRIM(CentrepointSourced[[#This Row],[Assessed HS]])="",0,IF(CentrepointSourced[[#This Row],[Assessed HS]]="&lt;5",2.5,IF(CentrepointSourced[[#This Row],[Assessed HS]]="&lt;10",5,VALUE(TRIM(CentrepointSourced[[#This Row],[Assessed HS]])))))</f>
        <v>6</v>
      </c>
      <c r="V663" s="41">
        <f>IF(TRIM(CentrepointSourced[[#This Row],[Presented CS]])="",0,IF(CentrepointSourced[[#This Row],[Presented CS]]="&lt;5",2.5,IF(CentrepointSourced[[#This Row],[Presented CS]]="&lt;10",5,VALUE(TRIM(CentrepointSourced[[#This Row],[Presented CS]])))))</f>
        <v>0</v>
      </c>
      <c r="W663" s="41">
        <f>IF(TRIM(CentrepointSourced[[#This Row],[Assessed CS]])="",0,IF(CentrepointSourced[[#This Row],[Assessed CS]]="&lt;5",2.5,IF(CentrepointSourced[[#This Row],[Assessed CS]]="&lt;10",5,VALUE(TRIM(CentrepointSourced[[#This Row],[Assessed CS]])))))</f>
        <v>0</v>
      </c>
      <c r="X663" s="106">
        <f>IF(CentrepointSourced[[#This Row],[Age]]="16-17",CentrepointSourced[[#This Row],[Presented HS DQ]],0)</f>
        <v>0</v>
      </c>
      <c r="Y663" s="106">
        <f>IF(CentrepointSourced[[#This Row],[Age]]="16-24",CentrepointSourced[[#This Row],[Presented HS DQ]],0)</f>
        <v>0</v>
      </c>
      <c r="Z663" s="106">
        <f>IF(CentrepointSourced[[#This Row],[Age]]="18-24",CentrepointSourced[[#This Row],[Presented HS DQ]],0)</f>
        <v>6</v>
      </c>
      <c r="AA663" s="106">
        <f>IF(CentrepointSourced[[#This Row],[Age]]="16-17",CentrepointSourced[[#This Row],[Presented CS DQ]],0)</f>
        <v>0</v>
      </c>
      <c r="AB663" s="106">
        <f>IF(CentrepointSourced[[#This Row],[Age]]="16-24",CentrepointSourced[[#This Row],[Presented CS DQ]],0)</f>
        <v>0</v>
      </c>
      <c r="AC663" s="106">
        <f>IF(CentrepointSourced[[#This Row],[Age]]="18-24",CentrepointSourced[[#This Row],[Presented CS DQ]],0)</f>
        <v>0</v>
      </c>
      <c r="AD663" s="107">
        <f>IF(CentrepointSourced[[#This Row],[Age]]="16-17",CentrepointSourced[[#This Row],[Assessed HS DQ]],0)</f>
        <v>0</v>
      </c>
      <c r="AE663" s="107">
        <f>IF(CentrepointSourced[[#This Row],[Age]]="16-24",CentrepointSourced[[#This Row],[Assessed HS DQ]],0)</f>
        <v>0</v>
      </c>
      <c r="AF663" s="107">
        <f>IF(CentrepointSourced[[#This Row],[Age]]="18-24",CentrepointSourced[[#This Row],[Assessed HS DQ]],0)</f>
        <v>6</v>
      </c>
      <c r="AG663" s="107">
        <f>IF(CentrepointSourced[[#This Row],[Age]]="16-17",CentrepointSourced[[#This Row],[Assessed CS DQ]],0)</f>
        <v>0</v>
      </c>
      <c r="AH663" s="107">
        <f>IF(CentrepointSourced[[#This Row],[Age]]="16-24",CentrepointSourced[[#This Row],[Assessed CS DQ]],0)</f>
        <v>0</v>
      </c>
      <c r="AI663" s="107">
        <f>IF(CentrepointSourced[[#This Row],[Age]]="18-24",CentrepointSourced[[#This Row],[Assessed CS DQ]],0)</f>
        <v>0</v>
      </c>
    </row>
    <row r="664" spans="1:35" customFormat="1" ht="13.5" customHeight="1">
      <c r="A664" s="45" t="s">
        <v>40</v>
      </c>
      <c r="B664" s="62" t="s">
        <v>237</v>
      </c>
      <c r="C664" s="45" t="s">
        <v>42</v>
      </c>
      <c r="D664" s="62" t="s">
        <v>34</v>
      </c>
      <c r="E664" s="67">
        <v>2012</v>
      </c>
      <c r="F664" s="67" t="s">
        <v>53</v>
      </c>
      <c r="G664" s="67">
        <v>61</v>
      </c>
      <c r="H664" s="68">
        <v>61</v>
      </c>
      <c r="I664" s="67">
        <v>26</v>
      </c>
      <c r="J664" s="45"/>
      <c r="K664" s="45"/>
      <c r="L664" s="45"/>
      <c r="M664" s="45"/>
      <c r="N664" s="45"/>
      <c r="O664" s="45"/>
      <c r="P664" s="45"/>
      <c r="Q664" s="41" t="str">
        <f>IF(CentrepointSourced[[#This Row],[Country]]="Northern Ireland","Northern Ireland",IFERROR(VLOOKUP(CentrepointSourced[[#This Row],[Local Authority]],LKP_LANameDQ[],2,FALSE),CentrepointSourced[[#This Row],[Local Authority]]))</f>
        <v>New Forest</v>
      </c>
      <c r="R664" s="41" t="str">
        <f>IF(CentrepointSourced[[#This Row],[LA type]]="County","",INDEX(ConsolGeog[lad14cd],MATCH(CentrepointSourced[[#This Row],[Local Authority DQ]],ConsolGeog[la_name],0)))</f>
        <v>E07000091</v>
      </c>
      <c r="S664" s="41" t="str">
        <f>IF(OR(CentrepointSourced[[#This Row],[Country]]="Northern Ireland",CentrepointSourced[[#This Row],[Country]]="Scotland",CentrepointSourced[[#This Row],[Country]]="Wales"),"Local Authority",CentrepointSourced[[#This Row],[LA type]])</f>
        <v>District</v>
      </c>
      <c r="T664" s="41">
        <f>IF(TRIM(CentrepointSourced[[#This Row],[Presented HS]])="",0,IF(CentrepointSourced[[#This Row],[Presented HS]]="&lt;5",2.5,IF(CentrepointSourced[[#This Row],[Presented HS]]="&lt;10",5,VALUE(TRIM(CentrepointSourced[[#This Row],[Presented HS]])))))</f>
        <v>61</v>
      </c>
      <c r="U664" s="41">
        <f>IF(TRIM(CentrepointSourced[[#This Row],[Assessed HS]])="",0,IF(CentrepointSourced[[#This Row],[Assessed HS]]="&lt;5",2.5,IF(CentrepointSourced[[#This Row],[Assessed HS]]="&lt;10",5,VALUE(TRIM(CentrepointSourced[[#This Row],[Assessed HS]])))))</f>
        <v>61</v>
      </c>
      <c r="V664" s="41">
        <f>IF(TRIM(CentrepointSourced[[#This Row],[Presented CS]])="",0,IF(CentrepointSourced[[#This Row],[Presented CS]]="&lt;5",2.5,IF(CentrepointSourced[[#This Row],[Presented CS]]="&lt;10",5,VALUE(TRIM(CentrepointSourced[[#This Row],[Presented CS]])))))</f>
        <v>0</v>
      </c>
      <c r="W664" s="41">
        <f>IF(TRIM(CentrepointSourced[[#This Row],[Assessed CS]])="",0,IF(CentrepointSourced[[#This Row],[Assessed CS]]="&lt;5",2.5,IF(CentrepointSourced[[#This Row],[Assessed CS]]="&lt;10",5,VALUE(TRIM(CentrepointSourced[[#This Row],[Assessed CS]])))))</f>
        <v>0</v>
      </c>
      <c r="X664" s="106">
        <f>IF(CentrepointSourced[[#This Row],[Age]]="16-17",CentrepointSourced[[#This Row],[Presented HS DQ]],0)</f>
        <v>0</v>
      </c>
      <c r="Y664" s="106">
        <f>IF(CentrepointSourced[[#This Row],[Age]]="16-24",CentrepointSourced[[#This Row],[Presented HS DQ]],0)</f>
        <v>61</v>
      </c>
      <c r="Z664" s="106">
        <f>IF(CentrepointSourced[[#This Row],[Age]]="18-24",CentrepointSourced[[#This Row],[Presented HS DQ]],0)</f>
        <v>0</v>
      </c>
      <c r="AA664" s="106">
        <f>IF(CentrepointSourced[[#This Row],[Age]]="16-17",CentrepointSourced[[#This Row],[Presented CS DQ]],0)</f>
        <v>0</v>
      </c>
      <c r="AB664" s="106">
        <f>IF(CentrepointSourced[[#This Row],[Age]]="16-24",CentrepointSourced[[#This Row],[Presented CS DQ]],0)</f>
        <v>0</v>
      </c>
      <c r="AC664" s="106">
        <f>IF(CentrepointSourced[[#This Row],[Age]]="18-24",CentrepointSourced[[#This Row],[Presented CS DQ]],0)</f>
        <v>0</v>
      </c>
      <c r="AD664" s="107">
        <f>IF(CentrepointSourced[[#This Row],[Age]]="16-17",CentrepointSourced[[#This Row],[Assessed HS DQ]],0)</f>
        <v>0</v>
      </c>
      <c r="AE664" s="107">
        <f>IF(CentrepointSourced[[#This Row],[Age]]="16-24",CentrepointSourced[[#This Row],[Assessed HS DQ]],0)</f>
        <v>61</v>
      </c>
      <c r="AF664" s="107">
        <f>IF(CentrepointSourced[[#This Row],[Age]]="18-24",CentrepointSourced[[#This Row],[Assessed HS DQ]],0)</f>
        <v>0</v>
      </c>
      <c r="AG664" s="107">
        <f>IF(CentrepointSourced[[#This Row],[Age]]="16-17",CentrepointSourced[[#This Row],[Assessed CS DQ]],0)</f>
        <v>0</v>
      </c>
      <c r="AH664" s="107">
        <f>IF(CentrepointSourced[[#This Row],[Age]]="16-24",CentrepointSourced[[#This Row],[Assessed CS DQ]],0)</f>
        <v>0</v>
      </c>
      <c r="AI664" s="107">
        <f>IF(CentrepointSourced[[#This Row],[Age]]="18-24",CentrepointSourced[[#This Row],[Assessed CS DQ]],0)</f>
        <v>0</v>
      </c>
    </row>
    <row r="665" spans="1:35" customFormat="1" ht="13.5" customHeight="1">
      <c r="A665" s="45" t="s">
        <v>40</v>
      </c>
      <c r="B665" s="62" t="s">
        <v>237</v>
      </c>
      <c r="C665" s="45" t="s">
        <v>42</v>
      </c>
      <c r="D665" s="62" t="s">
        <v>34</v>
      </c>
      <c r="E665" s="67">
        <v>2013</v>
      </c>
      <c r="F665" s="67" t="s">
        <v>53</v>
      </c>
      <c r="G665" s="77">
        <v>75</v>
      </c>
      <c r="H665" s="78">
        <v>75</v>
      </c>
      <c r="I665" s="77">
        <v>38</v>
      </c>
      <c r="J665" s="81"/>
      <c r="K665" s="45"/>
      <c r="L665" s="45"/>
      <c r="M665" s="45"/>
      <c r="N665" s="45"/>
      <c r="O665" s="45"/>
      <c r="P665" s="45"/>
      <c r="Q665" s="41" t="str">
        <f>IF(CentrepointSourced[[#This Row],[Country]]="Northern Ireland","Northern Ireland",IFERROR(VLOOKUP(CentrepointSourced[[#This Row],[Local Authority]],LKP_LANameDQ[],2,FALSE),CentrepointSourced[[#This Row],[Local Authority]]))</f>
        <v>New Forest</v>
      </c>
      <c r="R665" s="41" t="str">
        <f>IF(CentrepointSourced[[#This Row],[LA type]]="County","",INDEX(ConsolGeog[lad14cd],MATCH(CentrepointSourced[[#This Row],[Local Authority DQ]],ConsolGeog[la_name],0)))</f>
        <v>E07000091</v>
      </c>
      <c r="S665" s="41" t="str">
        <f>IF(OR(CentrepointSourced[[#This Row],[Country]]="Northern Ireland",CentrepointSourced[[#This Row],[Country]]="Scotland",CentrepointSourced[[#This Row],[Country]]="Wales"),"Local Authority",CentrepointSourced[[#This Row],[LA type]])</f>
        <v>District</v>
      </c>
      <c r="T665" s="41">
        <f>IF(TRIM(CentrepointSourced[[#This Row],[Presented HS]])="",0,IF(CentrepointSourced[[#This Row],[Presented HS]]="&lt;5",2.5,IF(CentrepointSourced[[#This Row],[Presented HS]]="&lt;10",5,VALUE(TRIM(CentrepointSourced[[#This Row],[Presented HS]])))))</f>
        <v>75</v>
      </c>
      <c r="U665" s="41">
        <f>IF(TRIM(CentrepointSourced[[#This Row],[Assessed HS]])="",0,IF(CentrepointSourced[[#This Row],[Assessed HS]]="&lt;5",2.5,IF(CentrepointSourced[[#This Row],[Assessed HS]]="&lt;10",5,VALUE(TRIM(CentrepointSourced[[#This Row],[Assessed HS]])))))</f>
        <v>75</v>
      </c>
      <c r="V665" s="41">
        <f>IF(TRIM(CentrepointSourced[[#This Row],[Presented CS]])="",0,IF(CentrepointSourced[[#This Row],[Presented CS]]="&lt;5",2.5,IF(CentrepointSourced[[#This Row],[Presented CS]]="&lt;10",5,VALUE(TRIM(CentrepointSourced[[#This Row],[Presented CS]])))))</f>
        <v>0</v>
      </c>
      <c r="W665" s="41">
        <f>IF(TRIM(CentrepointSourced[[#This Row],[Assessed CS]])="",0,IF(CentrepointSourced[[#This Row],[Assessed CS]]="&lt;5",2.5,IF(CentrepointSourced[[#This Row],[Assessed CS]]="&lt;10",5,VALUE(TRIM(CentrepointSourced[[#This Row],[Assessed CS]])))))</f>
        <v>0</v>
      </c>
      <c r="X665" s="106">
        <f>IF(CentrepointSourced[[#This Row],[Age]]="16-17",CentrepointSourced[[#This Row],[Presented HS DQ]],0)</f>
        <v>0</v>
      </c>
      <c r="Y665" s="106">
        <f>IF(CentrepointSourced[[#This Row],[Age]]="16-24",CentrepointSourced[[#This Row],[Presented HS DQ]],0)</f>
        <v>75</v>
      </c>
      <c r="Z665" s="106">
        <f>IF(CentrepointSourced[[#This Row],[Age]]="18-24",CentrepointSourced[[#This Row],[Presented HS DQ]],0)</f>
        <v>0</v>
      </c>
      <c r="AA665" s="106">
        <f>IF(CentrepointSourced[[#This Row],[Age]]="16-17",CentrepointSourced[[#This Row],[Presented CS DQ]],0)</f>
        <v>0</v>
      </c>
      <c r="AB665" s="106">
        <f>IF(CentrepointSourced[[#This Row],[Age]]="16-24",CentrepointSourced[[#This Row],[Presented CS DQ]],0)</f>
        <v>0</v>
      </c>
      <c r="AC665" s="106">
        <f>IF(CentrepointSourced[[#This Row],[Age]]="18-24",CentrepointSourced[[#This Row],[Presented CS DQ]],0)</f>
        <v>0</v>
      </c>
      <c r="AD665" s="107">
        <f>IF(CentrepointSourced[[#This Row],[Age]]="16-17",CentrepointSourced[[#This Row],[Assessed HS DQ]],0)</f>
        <v>0</v>
      </c>
      <c r="AE665" s="107">
        <f>IF(CentrepointSourced[[#This Row],[Age]]="16-24",CentrepointSourced[[#This Row],[Assessed HS DQ]],0)</f>
        <v>75</v>
      </c>
      <c r="AF665" s="107">
        <f>IF(CentrepointSourced[[#This Row],[Age]]="18-24",CentrepointSourced[[#This Row],[Assessed HS DQ]],0)</f>
        <v>0</v>
      </c>
      <c r="AG665" s="107">
        <f>IF(CentrepointSourced[[#This Row],[Age]]="16-17",CentrepointSourced[[#This Row],[Assessed CS DQ]],0)</f>
        <v>0</v>
      </c>
      <c r="AH665" s="107">
        <f>IF(CentrepointSourced[[#This Row],[Age]]="16-24",CentrepointSourced[[#This Row],[Assessed CS DQ]],0)</f>
        <v>0</v>
      </c>
      <c r="AI665" s="107">
        <f>IF(CentrepointSourced[[#This Row],[Age]]="18-24",CentrepointSourced[[#This Row],[Assessed CS DQ]],0)</f>
        <v>0</v>
      </c>
    </row>
    <row r="666" spans="1:35" customFormat="1" ht="13.5" customHeight="1">
      <c r="A666" s="45" t="s">
        <v>40</v>
      </c>
      <c r="B666" s="62" t="s">
        <v>237</v>
      </c>
      <c r="C666" s="45" t="s">
        <v>42</v>
      </c>
      <c r="D666" s="62" t="s">
        <v>34</v>
      </c>
      <c r="E666" s="67">
        <v>2014</v>
      </c>
      <c r="F666" s="67" t="s">
        <v>53</v>
      </c>
      <c r="G666" s="77">
        <v>73</v>
      </c>
      <c r="H666" s="78">
        <v>73</v>
      </c>
      <c r="I666" s="77">
        <v>39</v>
      </c>
      <c r="J666" s="81"/>
      <c r="K666" s="45"/>
      <c r="L666" s="45"/>
      <c r="M666" s="45"/>
      <c r="N666" s="45"/>
      <c r="O666" s="45"/>
      <c r="P666" s="45"/>
      <c r="Q666" s="41" t="str">
        <f>IF(CentrepointSourced[[#This Row],[Country]]="Northern Ireland","Northern Ireland",IFERROR(VLOOKUP(CentrepointSourced[[#This Row],[Local Authority]],LKP_LANameDQ[],2,FALSE),CentrepointSourced[[#This Row],[Local Authority]]))</f>
        <v>New Forest</v>
      </c>
      <c r="R666" s="41" t="str">
        <f>IF(CentrepointSourced[[#This Row],[LA type]]="County","",INDEX(ConsolGeog[lad14cd],MATCH(CentrepointSourced[[#This Row],[Local Authority DQ]],ConsolGeog[la_name],0)))</f>
        <v>E07000091</v>
      </c>
      <c r="S666" s="41" t="str">
        <f>IF(OR(CentrepointSourced[[#This Row],[Country]]="Northern Ireland",CentrepointSourced[[#This Row],[Country]]="Scotland",CentrepointSourced[[#This Row],[Country]]="Wales"),"Local Authority",CentrepointSourced[[#This Row],[LA type]])</f>
        <v>District</v>
      </c>
      <c r="T666" s="41">
        <f>IF(TRIM(CentrepointSourced[[#This Row],[Presented HS]])="",0,IF(CentrepointSourced[[#This Row],[Presented HS]]="&lt;5",2.5,IF(CentrepointSourced[[#This Row],[Presented HS]]="&lt;10",5,VALUE(TRIM(CentrepointSourced[[#This Row],[Presented HS]])))))</f>
        <v>73</v>
      </c>
      <c r="U666" s="41">
        <f>IF(TRIM(CentrepointSourced[[#This Row],[Assessed HS]])="",0,IF(CentrepointSourced[[#This Row],[Assessed HS]]="&lt;5",2.5,IF(CentrepointSourced[[#This Row],[Assessed HS]]="&lt;10",5,VALUE(TRIM(CentrepointSourced[[#This Row],[Assessed HS]])))))</f>
        <v>73</v>
      </c>
      <c r="V666" s="41">
        <f>IF(TRIM(CentrepointSourced[[#This Row],[Presented CS]])="",0,IF(CentrepointSourced[[#This Row],[Presented CS]]="&lt;5",2.5,IF(CentrepointSourced[[#This Row],[Presented CS]]="&lt;10",5,VALUE(TRIM(CentrepointSourced[[#This Row],[Presented CS]])))))</f>
        <v>0</v>
      </c>
      <c r="W666" s="41">
        <f>IF(TRIM(CentrepointSourced[[#This Row],[Assessed CS]])="",0,IF(CentrepointSourced[[#This Row],[Assessed CS]]="&lt;5",2.5,IF(CentrepointSourced[[#This Row],[Assessed CS]]="&lt;10",5,VALUE(TRIM(CentrepointSourced[[#This Row],[Assessed CS]])))))</f>
        <v>0</v>
      </c>
      <c r="X666" s="106">
        <f>IF(CentrepointSourced[[#This Row],[Age]]="16-17",CentrepointSourced[[#This Row],[Presented HS DQ]],0)</f>
        <v>0</v>
      </c>
      <c r="Y666" s="106">
        <f>IF(CentrepointSourced[[#This Row],[Age]]="16-24",CentrepointSourced[[#This Row],[Presented HS DQ]],0)</f>
        <v>73</v>
      </c>
      <c r="Z666" s="106">
        <f>IF(CentrepointSourced[[#This Row],[Age]]="18-24",CentrepointSourced[[#This Row],[Presented HS DQ]],0)</f>
        <v>0</v>
      </c>
      <c r="AA666" s="106">
        <f>IF(CentrepointSourced[[#This Row],[Age]]="16-17",CentrepointSourced[[#This Row],[Presented CS DQ]],0)</f>
        <v>0</v>
      </c>
      <c r="AB666" s="106">
        <f>IF(CentrepointSourced[[#This Row],[Age]]="16-24",CentrepointSourced[[#This Row],[Presented CS DQ]],0)</f>
        <v>0</v>
      </c>
      <c r="AC666" s="106">
        <f>IF(CentrepointSourced[[#This Row],[Age]]="18-24",CentrepointSourced[[#This Row],[Presented CS DQ]],0)</f>
        <v>0</v>
      </c>
      <c r="AD666" s="107">
        <f>IF(CentrepointSourced[[#This Row],[Age]]="16-17",CentrepointSourced[[#This Row],[Assessed HS DQ]],0)</f>
        <v>0</v>
      </c>
      <c r="AE666" s="107">
        <f>IF(CentrepointSourced[[#This Row],[Age]]="16-24",CentrepointSourced[[#This Row],[Assessed HS DQ]],0)</f>
        <v>73</v>
      </c>
      <c r="AF666" s="107">
        <f>IF(CentrepointSourced[[#This Row],[Age]]="18-24",CentrepointSourced[[#This Row],[Assessed HS DQ]],0)</f>
        <v>0</v>
      </c>
      <c r="AG666" s="107">
        <f>IF(CentrepointSourced[[#This Row],[Age]]="16-17",CentrepointSourced[[#This Row],[Assessed CS DQ]],0)</f>
        <v>0</v>
      </c>
      <c r="AH666" s="107">
        <f>IF(CentrepointSourced[[#This Row],[Age]]="16-24",CentrepointSourced[[#This Row],[Assessed CS DQ]],0)</f>
        <v>0</v>
      </c>
      <c r="AI666" s="107">
        <f>IF(CentrepointSourced[[#This Row],[Age]]="18-24",CentrepointSourced[[#This Row],[Assessed CS DQ]],0)</f>
        <v>0</v>
      </c>
    </row>
    <row r="667" spans="1:35" customFormat="1" ht="13.5" customHeight="1">
      <c r="A667" s="45" t="s">
        <v>40</v>
      </c>
      <c r="B667" s="62" t="s">
        <v>85</v>
      </c>
      <c r="C667" s="45" t="s">
        <v>42</v>
      </c>
      <c r="D667" s="62"/>
      <c r="E667" s="67">
        <v>2012</v>
      </c>
      <c r="F667" s="67" t="s">
        <v>25</v>
      </c>
      <c r="G667" s="77">
        <v>80</v>
      </c>
      <c r="H667" s="78">
        <v>0</v>
      </c>
      <c r="I667" s="77">
        <v>0</v>
      </c>
      <c r="J667" s="81"/>
      <c r="K667" s="45"/>
      <c r="L667" s="45"/>
      <c r="M667" s="45"/>
      <c r="N667" s="45"/>
      <c r="O667" s="45"/>
      <c r="P667" s="45"/>
      <c r="Q667" s="41" t="str">
        <f>IF(CentrepointSourced[[#This Row],[Country]]="Northern Ireland","Northern Ireland",IFERROR(VLOOKUP(CentrepointSourced[[#This Row],[Local Authority]],LKP_LANameDQ[],2,FALSE),CentrepointSourced[[#This Row],[Local Authority]]))</f>
        <v>North Devon</v>
      </c>
      <c r="R667" s="41" t="str">
        <f>IF(CentrepointSourced[[#This Row],[LA type]]="County","",INDEX(ConsolGeog[lad14cd],MATCH(CentrepointSourced[[#This Row],[Local Authority DQ]],ConsolGeog[la_name],0)))</f>
        <v>E07000043</v>
      </c>
      <c r="S667" s="41" t="str">
        <f>IF(OR(CentrepointSourced[[#This Row],[Country]]="Northern Ireland",CentrepointSourced[[#This Row],[Country]]="Scotland",CentrepointSourced[[#This Row],[Country]]="Wales"),"Local Authority",CentrepointSourced[[#This Row],[LA type]])</f>
        <v>District</v>
      </c>
      <c r="T667" s="41">
        <f>IF(TRIM(CentrepointSourced[[#This Row],[Presented HS]])="",0,IF(CentrepointSourced[[#This Row],[Presented HS]]="&lt;5",2.5,IF(CentrepointSourced[[#This Row],[Presented HS]]="&lt;10",5,VALUE(TRIM(CentrepointSourced[[#This Row],[Presented HS]])))))</f>
        <v>80</v>
      </c>
      <c r="U667" s="41">
        <f>IF(TRIM(CentrepointSourced[[#This Row],[Assessed HS]])="",0,IF(CentrepointSourced[[#This Row],[Assessed HS]]="&lt;5",2.5,IF(CentrepointSourced[[#This Row],[Assessed HS]]="&lt;10",5,VALUE(TRIM(CentrepointSourced[[#This Row],[Assessed HS]])))))</f>
        <v>0</v>
      </c>
      <c r="V667" s="41">
        <f>IF(TRIM(CentrepointSourced[[#This Row],[Presented CS]])="",0,IF(CentrepointSourced[[#This Row],[Presented CS]]="&lt;5",2.5,IF(CentrepointSourced[[#This Row],[Presented CS]]="&lt;10",5,VALUE(TRIM(CentrepointSourced[[#This Row],[Presented CS]])))))</f>
        <v>0</v>
      </c>
      <c r="W667" s="41">
        <f>IF(TRIM(CentrepointSourced[[#This Row],[Assessed CS]])="",0,IF(CentrepointSourced[[#This Row],[Assessed CS]]="&lt;5",2.5,IF(CentrepointSourced[[#This Row],[Assessed CS]]="&lt;10",5,VALUE(TRIM(CentrepointSourced[[#This Row],[Assessed CS]])))))</f>
        <v>0</v>
      </c>
      <c r="X667" s="106">
        <f>IF(CentrepointSourced[[#This Row],[Age]]="16-17",CentrepointSourced[[#This Row],[Presented HS DQ]],0)</f>
        <v>80</v>
      </c>
      <c r="Y667" s="106">
        <f>IF(CentrepointSourced[[#This Row],[Age]]="16-24",CentrepointSourced[[#This Row],[Presented HS DQ]],0)</f>
        <v>0</v>
      </c>
      <c r="Z667" s="106">
        <f>IF(CentrepointSourced[[#This Row],[Age]]="18-24",CentrepointSourced[[#This Row],[Presented HS DQ]],0)</f>
        <v>0</v>
      </c>
      <c r="AA667" s="106">
        <f>IF(CentrepointSourced[[#This Row],[Age]]="16-17",CentrepointSourced[[#This Row],[Presented CS DQ]],0)</f>
        <v>0</v>
      </c>
      <c r="AB667" s="106">
        <f>IF(CentrepointSourced[[#This Row],[Age]]="16-24",CentrepointSourced[[#This Row],[Presented CS DQ]],0)</f>
        <v>0</v>
      </c>
      <c r="AC667" s="106">
        <f>IF(CentrepointSourced[[#This Row],[Age]]="18-24",CentrepointSourced[[#This Row],[Presented CS DQ]],0)</f>
        <v>0</v>
      </c>
      <c r="AD667" s="107">
        <f>IF(CentrepointSourced[[#This Row],[Age]]="16-17",CentrepointSourced[[#This Row],[Assessed HS DQ]],0)</f>
        <v>0</v>
      </c>
      <c r="AE667" s="107">
        <f>IF(CentrepointSourced[[#This Row],[Age]]="16-24",CentrepointSourced[[#This Row],[Assessed HS DQ]],0)</f>
        <v>0</v>
      </c>
      <c r="AF667" s="107">
        <f>IF(CentrepointSourced[[#This Row],[Age]]="18-24",CentrepointSourced[[#This Row],[Assessed HS DQ]],0)</f>
        <v>0</v>
      </c>
      <c r="AG667" s="107">
        <f>IF(CentrepointSourced[[#This Row],[Age]]="16-17",CentrepointSourced[[#This Row],[Assessed CS DQ]],0)</f>
        <v>0</v>
      </c>
      <c r="AH667" s="107">
        <f>IF(CentrepointSourced[[#This Row],[Age]]="16-24",CentrepointSourced[[#This Row],[Assessed CS DQ]],0)</f>
        <v>0</v>
      </c>
      <c r="AI667" s="107">
        <f>IF(CentrepointSourced[[#This Row],[Age]]="18-24",CentrepointSourced[[#This Row],[Assessed CS DQ]],0)</f>
        <v>0</v>
      </c>
    </row>
    <row r="668" spans="1:35" customFormat="1" ht="13.5" customHeight="1">
      <c r="A668" s="45" t="s">
        <v>40</v>
      </c>
      <c r="B668" s="62" t="s">
        <v>85</v>
      </c>
      <c r="C668" s="45" t="s">
        <v>42</v>
      </c>
      <c r="D668" s="62"/>
      <c r="E668" s="67">
        <v>2012</v>
      </c>
      <c r="F668" s="67" t="s">
        <v>26</v>
      </c>
      <c r="G668" s="77">
        <v>487</v>
      </c>
      <c r="H668" s="78">
        <v>16</v>
      </c>
      <c r="I668" s="77">
        <v>10</v>
      </c>
      <c r="J668" s="81"/>
      <c r="K668" s="45"/>
      <c r="L668" s="45"/>
      <c r="M668" s="45"/>
      <c r="N668" s="45"/>
      <c r="O668" s="45"/>
      <c r="P668" s="45"/>
      <c r="Q668" s="41" t="str">
        <f>IF(CentrepointSourced[[#This Row],[Country]]="Northern Ireland","Northern Ireland",IFERROR(VLOOKUP(CentrepointSourced[[#This Row],[Local Authority]],LKP_LANameDQ[],2,FALSE),CentrepointSourced[[#This Row],[Local Authority]]))</f>
        <v>North Devon</v>
      </c>
      <c r="R668" s="41" t="str">
        <f>IF(CentrepointSourced[[#This Row],[LA type]]="County","",INDEX(ConsolGeog[lad14cd],MATCH(CentrepointSourced[[#This Row],[Local Authority DQ]],ConsolGeog[la_name],0)))</f>
        <v>E07000043</v>
      </c>
      <c r="S668" s="41" t="str">
        <f>IF(OR(CentrepointSourced[[#This Row],[Country]]="Northern Ireland",CentrepointSourced[[#This Row],[Country]]="Scotland",CentrepointSourced[[#This Row],[Country]]="Wales"),"Local Authority",CentrepointSourced[[#This Row],[LA type]])</f>
        <v>District</v>
      </c>
      <c r="T668" s="41">
        <f>IF(TRIM(CentrepointSourced[[#This Row],[Presented HS]])="",0,IF(CentrepointSourced[[#This Row],[Presented HS]]="&lt;5",2.5,IF(CentrepointSourced[[#This Row],[Presented HS]]="&lt;10",5,VALUE(TRIM(CentrepointSourced[[#This Row],[Presented HS]])))))</f>
        <v>487</v>
      </c>
      <c r="U668" s="41">
        <f>IF(TRIM(CentrepointSourced[[#This Row],[Assessed HS]])="",0,IF(CentrepointSourced[[#This Row],[Assessed HS]]="&lt;5",2.5,IF(CentrepointSourced[[#This Row],[Assessed HS]]="&lt;10",5,VALUE(TRIM(CentrepointSourced[[#This Row],[Assessed HS]])))))</f>
        <v>16</v>
      </c>
      <c r="V668" s="41">
        <f>IF(TRIM(CentrepointSourced[[#This Row],[Presented CS]])="",0,IF(CentrepointSourced[[#This Row],[Presented CS]]="&lt;5",2.5,IF(CentrepointSourced[[#This Row],[Presented CS]]="&lt;10",5,VALUE(TRIM(CentrepointSourced[[#This Row],[Presented CS]])))))</f>
        <v>0</v>
      </c>
      <c r="W668" s="41">
        <f>IF(TRIM(CentrepointSourced[[#This Row],[Assessed CS]])="",0,IF(CentrepointSourced[[#This Row],[Assessed CS]]="&lt;5",2.5,IF(CentrepointSourced[[#This Row],[Assessed CS]]="&lt;10",5,VALUE(TRIM(CentrepointSourced[[#This Row],[Assessed CS]])))))</f>
        <v>0</v>
      </c>
      <c r="X668" s="106">
        <f>IF(CentrepointSourced[[#This Row],[Age]]="16-17",CentrepointSourced[[#This Row],[Presented HS DQ]],0)</f>
        <v>0</v>
      </c>
      <c r="Y668" s="106">
        <f>IF(CentrepointSourced[[#This Row],[Age]]="16-24",CentrepointSourced[[#This Row],[Presented HS DQ]],0)</f>
        <v>0</v>
      </c>
      <c r="Z668" s="106">
        <f>IF(CentrepointSourced[[#This Row],[Age]]="18-24",CentrepointSourced[[#This Row],[Presented HS DQ]],0)</f>
        <v>487</v>
      </c>
      <c r="AA668" s="106">
        <f>IF(CentrepointSourced[[#This Row],[Age]]="16-17",CentrepointSourced[[#This Row],[Presented CS DQ]],0)</f>
        <v>0</v>
      </c>
      <c r="AB668" s="106">
        <f>IF(CentrepointSourced[[#This Row],[Age]]="16-24",CentrepointSourced[[#This Row],[Presented CS DQ]],0)</f>
        <v>0</v>
      </c>
      <c r="AC668" s="106">
        <f>IF(CentrepointSourced[[#This Row],[Age]]="18-24",CentrepointSourced[[#This Row],[Presented CS DQ]],0)</f>
        <v>0</v>
      </c>
      <c r="AD668" s="107">
        <f>IF(CentrepointSourced[[#This Row],[Age]]="16-17",CentrepointSourced[[#This Row],[Assessed HS DQ]],0)</f>
        <v>0</v>
      </c>
      <c r="AE668" s="107">
        <f>IF(CentrepointSourced[[#This Row],[Age]]="16-24",CentrepointSourced[[#This Row],[Assessed HS DQ]],0)</f>
        <v>0</v>
      </c>
      <c r="AF668" s="107">
        <f>IF(CentrepointSourced[[#This Row],[Age]]="18-24",CentrepointSourced[[#This Row],[Assessed HS DQ]],0)</f>
        <v>16</v>
      </c>
      <c r="AG668" s="107">
        <f>IF(CentrepointSourced[[#This Row],[Age]]="16-17",CentrepointSourced[[#This Row],[Assessed CS DQ]],0)</f>
        <v>0</v>
      </c>
      <c r="AH668" s="107">
        <f>IF(CentrepointSourced[[#This Row],[Age]]="16-24",CentrepointSourced[[#This Row],[Assessed CS DQ]],0)</f>
        <v>0</v>
      </c>
      <c r="AI668" s="107">
        <f>IF(CentrepointSourced[[#This Row],[Age]]="18-24",CentrepointSourced[[#This Row],[Assessed CS DQ]],0)</f>
        <v>0</v>
      </c>
    </row>
    <row r="669" spans="1:35" customFormat="1" ht="13.5" customHeight="1">
      <c r="A669" s="45" t="s">
        <v>40</v>
      </c>
      <c r="B669" s="62" t="s">
        <v>85</v>
      </c>
      <c r="C669" s="45" t="s">
        <v>42</v>
      </c>
      <c r="D669" s="62"/>
      <c r="E669" s="67">
        <v>2013</v>
      </c>
      <c r="F669" s="67" t="s">
        <v>25</v>
      </c>
      <c r="G669" s="77">
        <v>88</v>
      </c>
      <c r="H669" s="78">
        <v>2</v>
      </c>
      <c r="I669" s="77">
        <v>2</v>
      </c>
      <c r="J669" s="81"/>
      <c r="K669" s="45"/>
      <c r="L669" s="45"/>
      <c r="M669" s="45"/>
      <c r="N669" s="45"/>
      <c r="O669" s="45"/>
      <c r="P669" s="45"/>
      <c r="Q669" s="41" t="str">
        <f>IF(CentrepointSourced[[#This Row],[Country]]="Northern Ireland","Northern Ireland",IFERROR(VLOOKUP(CentrepointSourced[[#This Row],[Local Authority]],LKP_LANameDQ[],2,FALSE),CentrepointSourced[[#This Row],[Local Authority]]))</f>
        <v>North Devon</v>
      </c>
      <c r="R669" s="41" t="str">
        <f>IF(CentrepointSourced[[#This Row],[LA type]]="County","",INDEX(ConsolGeog[lad14cd],MATCH(CentrepointSourced[[#This Row],[Local Authority DQ]],ConsolGeog[la_name],0)))</f>
        <v>E07000043</v>
      </c>
      <c r="S669" s="41" t="str">
        <f>IF(OR(CentrepointSourced[[#This Row],[Country]]="Northern Ireland",CentrepointSourced[[#This Row],[Country]]="Scotland",CentrepointSourced[[#This Row],[Country]]="Wales"),"Local Authority",CentrepointSourced[[#This Row],[LA type]])</f>
        <v>District</v>
      </c>
      <c r="T669" s="41">
        <f>IF(TRIM(CentrepointSourced[[#This Row],[Presented HS]])="",0,IF(CentrepointSourced[[#This Row],[Presented HS]]="&lt;5",2.5,IF(CentrepointSourced[[#This Row],[Presented HS]]="&lt;10",5,VALUE(TRIM(CentrepointSourced[[#This Row],[Presented HS]])))))</f>
        <v>88</v>
      </c>
      <c r="U669" s="41">
        <f>IF(TRIM(CentrepointSourced[[#This Row],[Assessed HS]])="",0,IF(CentrepointSourced[[#This Row],[Assessed HS]]="&lt;5",2.5,IF(CentrepointSourced[[#This Row],[Assessed HS]]="&lt;10",5,VALUE(TRIM(CentrepointSourced[[#This Row],[Assessed HS]])))))</f>
        <v>2</v>
      </c>
      <c r="V669" s="41">
        <f>IF(TRIM(CentrepointSourced[[#This Row],[Presented CS]])="",0,IF(CentrepointSourced[[#This Row],[Presented CS]]="&lt;5",2.5,IF(CentrepointSourced[[#This Row],[Presented CS]]="&lt;10",5,VALUE(TRIM(CentrepointSourced[[#This Row],[Presented CS]])))))</f>
        <v>0</v>
      </c>
      <c r="W669" s="41">
        <f>IF(TRIM(CentrepointSourced[[#This Row],[Assessed CS]])="",0,IF(CentrepointSourced[[#This Row],[Assessed CS]]="&lt;5",2.5,IF(CentrepointSourced[[#This Row],[Assessed CS]]="&lt;10",5,VALUE(TRIM(CentrepointSourced[[#This Row],[Assessed CS]])))))</f>
        <v>0</v>
      </c>
      <c r="X669" s="106">
        <f>IF(CentrepointSourced[[#This Row],[Age]]="16-17",CentrepointSourced[[#This Row],[Presented HS DQ]],0)</f>
        <v>88</v>
      </c>
      <c r="Y669" s="106">
        <f>IF(CentrepointSourced[[#This Row],[Age]]="16-24",CentrepointSourced[[#This Row],[Presented HS DQ]],0)</f>
        <v>0</v>
      </c>
      <c r="Z669" s="106">
        <f>IF(CentrepointSourced[[#This Row],[Age]]="18-24",CentrepointSourced[[#This Row],[Presented HS DQ]],0)</f>
        <v>0</v>
      </c>
      <c r="AA669" s="106">
        <f>IF(CentrepointSourced[[#This Row],[Age]]="16-17",CentrepointSourced[[#This Row],[Presented CS DQ]],0)</f>
        <v>0</v>
      </c>
      <c r="AB669" s="106">
        <f>IF(CentrepointSourced[[#This Row],[Age]]="16-24",CentrepointSourced[[#This Row],[Presented CS DQ]],0)</f>
        <v>0</v>
      </c>
      <c r="AC669" s="106">
        <f>IF(CentrepointSourced[[#This Row],[Age]]="18-24",CentrepointSourced[[#This Row],[Presented CS DQ]],0)</f>
        <v>0</v>
      </c>
      <c r="AD669" s="107">
        <f>IF(CentrepointSourced[[#This Row],[Age]]="16-17",CentrepointSourced[[#This Row],[Assessed HS DQ]],0)</f>
        <v>2</v>
      </c>
      <c r="AE669" s="107">
        <f>IF(CentrepointSourced[[#This Row],[Age]]="16-24",CentrepointSourced[[#This Row],[Assessed HS DQ]],0)</f>
        <v>0</v>
      </c>
      <c r="AF669" s="107">
        <f>IF(CentrepointSourced[[#This Row],[Age]]="18-24",CentrepointSourced[[#This Row],[Assessed HS DQ]],0)</f>
        <v>0</v>
      </c>
      <c r="AG669" s="107">
        <f>IF(CentrepointSourced[[#This Row],[Age]]="16-17",CentrepointSourced[[#This Row],[Assessed CS DQ]],0)</f>
        <v>0</v>
      </c>
      <c r="AH669" s="107">
        <f>IF(CentrepointSourced[[#This Row],[Age]]="16-24",CentrepointSourced[[#This Row],[Assessed CS DQ]],0)</f>
        <v>0</v>
      </c>
      <c r="AI669" s="107">
        <f>IF(CentrepointSourced[[#This Row],[Age]]="18-24",CentrepointSourced[[#This Row],[Assessed CS DQ]],0)</f>
        <v>0</v>
      </c>
    </row>
    <row r="670" spans="1:35" customFormat="1" ht="13.5" customHeight="1">
      <c r="A670" s="45" t="s">
        <v>40</v>
      </c>
      <c r="B670" s="62" t="s">
        <v>85</v>
      </c>
      <c r="C670" s="45" t="s">
        <v>42</v>
      </c>
      <c r="D670" s="62"/>
      <c r="E670" s="67">
        <v>2013</v>
      </c>
      <c r="F670" s="67" t="s">
        <v>26</v>
      </c>
      <c r="G670" s="77">
        <v>515</v>
      </c>
      <c r="H670" s="78">
        <v>20</v>
      </c>
      <c r="I670" s="77">
        <v>13</v>
      </c>
      <c r="J670" s="81"/>
      <c r="K670" s="45"/>
      <c r="L670" s="45"/>
      <c r="M670" s="45"/>
      <c r="N670" s="45"/>
      <c r="O670" s="45"/>
      <c r="P670" s="45"/>
      <c r="Q670" s="41" t="str">
        <f>IF(CentrepointSourced[[#This Row],[Country]]="Northern Ireland","Northern Ireland",IFERROR(VLOOKUP(CentrepointSourced[[#This Row],[Local Authority]],LKP_LANameDQ[],2,FALSE),CentrepointSourced[[#This Row],[Local Authority]]))</f>
        <v>North Devon</v>
      </c>
      <c r="R670" s="41" t="str">
        <f>IF(CentrepointSourced[[#This Row],[LA type]]="County","",INDEX(ConsolGeog[lad14cd],MATCH(CentrepointSourced[[#This Row],[Local Authority DQ]],ConsolGeog[la_name],0)))</f>
        <v>E07000043</v>
      </c>
      <c r="S670" s="41" t="str">
        <f>IF(OR(CentrepointSourced[[#This Row],[Country]]="Northern Ireland",CentrepointSourced[[#This Row],[Country]]="Scotland",CentrepointSourced[[#This Row],[Country]]="Wales"),"Local Authority",CentrepointSourced[[#This Row],[LA type]])</f>
        <v>District</v>
      </c>
      <c r="T670" s="41">
        <f>IF(TRIM(CentrepointSourced[[#This Row],[Presented HS]])="",0,IF(CentrepointSourced[[#This Row],[Presented HS]]="&lt;5",2.5,IF(CentrepointSourced[[#This Row],[Presented HS]]="&lt;10",5,VALUE(TRIM(CentrepointSourced[[#This Row],[Presented HS]])))))</f>
        <v>515</v>
      </c>
      <c r="U670" s="41">
        <f>IF(TRIM(CentrepointSourced[[#This Row],[Assessed HS]])="",0,IF(CentrepointSourced[[#This Row],[Assessed HS]]="&lt;5",2.5,IF(CentrepointSourced[[#This Row],[Assessed HS]]="&lt;10",5,VALUE(TRIM(CentrepointSourced[[#This Row],[Assessed HS]])))))</f>
        <v>20</v>
      </c>
      <c r="V670" s="41">
        <f>IF(TRIM(CentrepointSourced[[#This Row],[Presented CS]])="",0,IF(CentrepointSourced[[#This Row],[Presented CS]]="&lt;5",2.5,IF(CentrepointSourced[[#This Row],[Presented CS]]="&lt;10",5,VALUE(TRIM(CentrepointSourced[[#This Row],[Presented CS]])))))</f>
        <v>0</v>
      </c>
      <c r="W670" s="41">
        <f>IF(TRIM(CentrepointSourced[[#This Row],[Assessed CS]])="",0,IF(CentrepointSourced[[#This Row],[Assessed CS]]="&lt;5",2.5,IF(CentrepointSourced[[#This Row],[Assessed CS]]="&lt;10",5,VALUE(TRIM(CentrepointSourced[[#This Row],[Assessed CS]])))))</f>
        <v>0</v>
      </c>
      <c r="X670" s="106">
        <f>IF(CentrepointSourced[[#This Row],[Age]]="16-17",CentrepointSourced[[#This Row],[Presented HS DQ]],0)</f>
        <v>0</v>
      </c>
      <c r="Y670" s="106">
        <f>IF(CentrepointSourced[[#This Row],[Age]]="16-24",CentrepointSourced[[#This Row],[Presented HS DQ]],0)</f>
        <v>0</v>
      </c>
      <c r="Z670" s="106">
        <f>IF(CentrepointSourced[[#This Row],[Age]]="18-24",CentrepointSourced[[#This Row],[Presented HS DQ]],0)</f>
        <v>515</v>
      </c>
      <c r="AA670" s="106">
        <f>IF(CentrepointSourced[[#This Row],[Age]]="16-17",CentrepointSourced[[#This Row],[Presented CS DQ]],0)</f>
        <v>0</v>
      </c>
      <c r="AB670" s="106">
        <f>IF(CentrepointSourced[[#This Row],[Age]]="16-24",CentrepointSourced[[#This Row],[Presented CS DQ]],0)</f>
        <v>0</v>
      </c>
      <c r="AC670" s="106">
        <f>IF(CentrepointSourced[[#This Row],[Age]]="18-24",CentrepointSourced[[#This Row],[Presented CS DQ]],0)</f>
        <v>0</v>
      </c>
      <c r="AD670" s="107">
        <f>IF(CentrepointSourced[[#This Row],[Age]]="16-17",CentrepointSourced[[#This Row],[Assessed HS DQ]],0)</f>
        <v>0</v>
      </c>
      <c r="AE670" s="107">
        <f>IF(CentrepointSourced[[#This Row],[Age]]="16-24",CentrepointSourced[[#This Row],[Assessed HS DQ]],0)</f>
        <v>0</v>
      </c>
      <c r="AF670" s="107">
        <f>IF(CentrepointSourced[[#This Row],[Age]]="18-24",CentrepointSourced[[#This Row],[Assessed HS DQ]],0)</f>
        <v>20</v>
      </c>
      <c r="AG670" s="107">
        <f>IF(CentrepointSourced[[#This Row],[Age]]="16-17",CentrepointSourced[[#This Row],[Assessed CS DQ]],0)</f>
        <v>0</v>
      </c>
      <c r="AH670" s="107">
        <f>IF(CentrepointSourced[[#This Row],[Age]]="16-24",CentrepointSourced[[#This Row],[Assessed CS DQ]],0)</f>
        <v>0</v>
      </c>
      <c r="AI670" s="107">
        <f>IF(CentrepointSourced[[#This Row],[Age]]="18-24",CentrepointSourced[[#This Row],[Assessed CS DQ]],0)</f>
        <v>0</v>
      </c>
    </row>
    <row r="671" spans="1:35" customFormat="1" ht="13.5" customHeight="1">
      <c r="A671" s="45" t="s">
        <v>40</v>
      </c>
      <c r="B671" s="62" t="s">
        <v>85</v>
      </c>
      <c r="C671" s="45" t="s">
        <v>42</v>
      </c>
      <c r="D671" s="62"/>
      <c r="E671" s="67">
        <v>2014</v>
      </c>
      <c r="F671" s="67" t="s">
        <v>25</v>
      </c>
      <c r="G671" s="77">
        <v>34</v>
      </c>
      <c r="H671" s="78">
        <v>3</v>
      </c>
      <c r="I671" s="77">
        <v>2</v>
      </c>
      <c r="J671" s="81"/>
      <c r="K671" s="45"/>
      <c r="L671" s="45"/>
      <c r="M671" s="45"/>
      <c r="N671" s="45"/>
      <c r="O671" s="45"/>
      <c r="P671" s="45"/>
      <c r="Q671" s="41" t="str">
        <f>IF(CentrepointSourced[[#This Row],[Country]]="Northern Ireland","Northern Ireland",IFERROR(VLOOKUP(CentrepointSourced[[#This Row],[Local Authority]],LKP_LANameDQ[],2,FALSE),CentrepointSourced[[#This Row],[Local Authority]]))</f>
        <v>North Devon</v>
      </c>
      <c r="R671" s="41" t="str">
        <f>IF(CentrepointSourced[[#This Row],[LA type]]="County","",INDEX(ConsolGeog[lad14cd],MATCH(CentrepointSourced[[#This Row],[Local Authority DQ]],ConsolGeog[la_name],0)))</f>
        <v>E07000043</v>
      </c>
      <c r="S671" s="41" t="str">
        <f>IF(OR(CentrepointSourced[[#This Row],[Country]]="Northern Ireland",CentrepointSourced[[#This Row],[Country]]="Scotland",CentrepointSourced[[#This Row],[Country]]="Wales"),"Local Authority",CentrepointSourced[[#This Row],[LA type]])</f>
        <v>District</v>
      </c>
      <c r="T671" s="41">
        <f>IF(TRIM(CentrepointSourced[[#This Row],[Presented HS]])="",0,IF(CentrepointSourced[[#This Row],[Presented HS]]="&lt;5",2.5,IF(CentrepointSourced[[#This Row],[Presented HS]]="&lt;10",5,VALUE(TRIM(CentrepointSourced[[#This Row],[Presented HS]])))))</f>
        <v>34</v>
      </c>
      <c r="U671" s="41">
        <f>IF(TRIM(CentrepointSourced[[#This Row],[Assessed HS]])="",0,IF(CentrepointSourced[[#This Row],[Assessed HS]]="&lt;5",2.5,IF(CentrepointSourced[[#This Row],[Assessed HS]]="&lt;10",5,VALUE(TRIM(CentrepointSourced[[#This Row],[Assessed HS]])))))</f>
        <v>3</v>
      </c>
      <c r="V671" s="41">
        <f>IF(TRIM(CentrepointSourced[[#This Row],[Presented CS]])="",0,IF(CentrepointSourced[[#This Row],[Presented CS]]="&lt;5",2.5,IF(CentrepointSourced[[#This Row],[Presented CS]]="&lt;10",5,VALUE(TRIM(CentrepointSourced[[#This Row],[Presented CS]])))))</f>
        <v>0</v>
      </c>
      <c r="W671" s="41">
        <f>IF(TRIM(CentrepointSourced[[#This Row],[Assessed CS]])="",0,IF(CentrepointSourced[[#This Row],[Assessed CS]]="&lt;5",2.5,IF(CentrepointSourced[[#This Row],[Assessed CS]]="&lt;10",5,VALUE(TRIM(CentrepointSourced[[#This Row],[Assessed CS]])))))</f>
        <v>0</v>
      </c>
      <c r="X671" s="106">
        <f>IF(CentrepointSourced[[#This Row],[Age]]="16-17",CentrepointSourced[[#This Row],[Presented HS DQ]],0)</f>
        <v>34</v>
      </c>
      <c r="Y671" s="106">
        <f>IF(CentrepointSourced[[#This Row],[Age]]="16-24",CentrepointSourced[[#This Row],[Presented HS DQ]],0)</f>
        <v>0</v>
      </c>
      <c r="Z671" s="106">
        <f>IF(CentrepointSourced[[#This Row],[Age]]="18-24",CentrepointSourced[[#This Row],[Presented HS DQ]],0)</f>
        <v>0</v>
      </c>
      <c r="AA671" s="106">
        <f>IF(CentrepointSourced[[#This Row],[Age]]="16-17",CentrepointSourced[[#This Row],[Presented CS DQ]],0)</f>
        <v>0</v>
      </c>
      <c r="AB671" s="106">
        <f>IF(CentrepointSourced[[#This Row],[Age]]="16-24",CentrepointSourced[[#This Row],[Presented CS DQ]],0)</f>
        <v>0</v>
      </c>
      <c r="AC671" s="106">
        <f>IF(CentrepointSourced[[#This Row],[Age]]="18-24",CentrepointSourced[[#This Row],[Presented CS DQ]],0)</f>
        <v>0</v>
      </c>
      <c r="AD671" s="107">
        <f>IF(CentrepointSourced[[#This Row],[Age]]="16-17",CentrepointSourced[[#This Row],[Assessed HS DQ]],0)</f>
        <v>3</v>
      </c>
      <c r="AE671" s="107">
        <f>IF(CentrepointSourced[[#This Row],[Age]]="16-24",CentrepointSourced[[#This Row],[Assessed HS DQ]],0)</f>
        <v>0</v>
      </c>
      <c r="AF671" s="107">
        <f>IF(CentrepointSourced[[#This Row],[Age]]="18-24",CentrepointSourced[[#This Row],[Assessed HS DQ]],0)</f>
        <v>0</v>
      </c>
      <c r="AG671" s="107">
        <f>IF(CentrepointSourced[[#This Row],[Age]]="16-17",CentrepointSourced[[#This Row],[Assessed CS DQ]],0)</f>
        <v>0</v>
      </c>
      <c r="AH671" s="107">
        <f>IF(CentrepointSourced[[#This Row],[Age]]="16-24",CentrepointSourced[[#This Row],[Assessed CS DQ]],0)</f>
        <v>0</v>
      </c>
      <c r="AI671" s="107">
        <f>IF(CentrepointSourced[[#This Row],[Age]]="18-24",CentrepointSourced[[#This Row],[Assessed CS DQ]],0)</f>
        <v>0</v>
      </c>
    </row>
    <row r="672" spans="1:35" customFormat="1" ht="13.5" customHeight="1">
      <c r="A672" s="45" t="s">
        <v>40</v>
      </c>
      <c r="B672" s="62" t="s">
        <v>85</v>
      </c>
      <c r="C672" s="45" t="s">
        <v>42</v>
      </c>
      <c r="D672" s="62"/>
      <c r="E672" s="67">
        <v>2014</v>
      </c>
      <c r="F672" s="67" t="s">
        <v>26</v>
      </c>
      <c r="G672" s="77">
        <v>307</v>
      </c>
      <c r="H672" s="78">
        <v>33</v>
      </c>
      <c r="I672" s="77">
        <v>15</v>
      </c>
      <c r="J672" s="81"/>
      <c r="K672" s="45"/>
      <c r="L672" s="45"/>
      <c r="M672" s="45"/>
      <c r="N672" s="45"/>
      <c r="O672" s="45"/>
      <c r="P672" s="45"/>
      <c r="Q672" s="41" t="str">
        <f>IF(CentrepointSourced[[#This Row],[Country]]="Northern Ireland","Northern Ireland",IFERROR(VLOOKUP(CentrepointSourced[[#This Row],[Local Authority]],LKP_LANameDQ[],2,FALSE),CentrepointSourced[[#This Row],[Local Authority]]))</f>
        <v>North Devon</v>
      </c>
      <c r="R672" s="41" t="str">
        <f>IF(CentrepointSourced[[#This Row],[LA type]]="County","",INDEX(ConsolGeog[lad14cd],MATCH(CentrepointSourced[[#This Row],[Local Authority DQ]],ConsolGeog[la_name],0)))</f>
        <v>E07000043</v>
      </c>
      <c r="S672" s="41" t="str">
        <f>IF(OR(CentrepointSourced[[#This Row],[Country]]="Northern Ireland",CentrepointSourced[[#This Row],[Country]]="Scotland",CentrepointSourced[[#This Row],[Country]]="Wales"),"Local Authority",CentrepointSourced[[#This Row],[LA type]])</f>
        <v>District</v>
      </c>
      <c r="T672" s="41">
        <f>IF(TRIM(CentrepointSourced[[#This Row],[Presented HS]])="",0,IF(CentrepointSourced[[#This Row],[Presented HS]]="&lt;5",2.5,IF(CentrepointSourced[[#This Row],[Presented HS]]="&lt;10",5,VALUE(TRIM(CentrepointSourced[[#This Row],[Presented HS]])))))</f>
        <v>307</v>
      </c>
      <c r="U672" s="41">
        <f>IF(TRIM(CentrepointSourced[[#This Row],[Assessed HS]])="",0,IF(CentrepointSourced[[#This Row],[Assessed HS]]="&lt;5",2.5,IF(CentrepointSourced[[#This Row],[Assessed HS]]="&lt;10",5,VALUE(TRIM(CentrepointSourced[[#This Row],[Assessed HS]])))))</f>
        <v>33</v>
      </c>
      <c r="V672" s="41">
        <f>IF(TRIM(CentrepointSourced[[#This Row],[Presented CS]])="",0,IF(CentrepointSourced[[#This Row],[Presented CS]]="&lt;5",2.5,IF(CentrepointSourced[[#This Row],[Presented CS]]="&lt;10",5,VALUE(TRIM(CentrepointSourced[[#This Row],[Presented CS]])))))</f>
        <v>0</v>
      </c>
      <c r="W672" s="41">
        <f>IF(TRIM(CentrepointSourced[[#This Row],[Assessed CS]])="",0,IF(CentrepointSourced[[#This Row],[Assessed CS]]="&lt;5",2.5,IF(CentrepointSourced[[#This Row],[Assessed CS]]="&lt;10",5,VALUE(TRIM(CentrepointSourced[[#This Row],[Assessed CS]])))))</f>
        <v>0</v>
      </c>
      <c r="X672" s="106">
        <f>IF(CentrepointSourced[[#This Row],[Age]]="16-17",CentrepointSourced[[#This Row],[Presented HS DQ]],0)</f>
        <v>0</v>
      </c>
      <c r="Y672" s="106">
        <f>IF(CentrepointSourced[[#This Row],[Age]]="16-24",CentrepointSourced[[#This Row],[Presented HS DQ]],0)</f>
        <v>0</v>
      </c>
      <c r="Z672" s="106">
        <f>IF(CentrepointSourced[[#This Row],[Age]]="18-24",CentrepointSourced[[#This Row],[Presented HS DQ]],0)</f>
        <v>307</v>
      </c>
      <c r="AA672" s="106">
        <f>IF(CentrepointSourced[[#This Row],[Age]]="16-17",CentrepointSourced[[#This Row],[Presented CS DQ]],0)</f>
        <v>0</v>
      </c>
      <c r="AB672" s="106">
        <f>IF(CentrepointSourced[[#This Row],[Age]]="16-24",CentrepointSourced[[#This Row],[Presented CS DQ]],0)</f>
        <v>0</v>
      </c>
      <c r="AC672" s="106">
        <f>IF(CentrepointSourced[[#This Row],[Age]]="18-24",CentrepointSourced[[#This Row],[Presented CS DQ]],0)</f>
        <v>0</v>
      </c>
      <c r="AD672" s="107">
        <f>IF(CentrepointSourced[[#This Row],[Age]]="16-17",CentrepointSourced[[#This Row],[Assessed HS DQ]],0)</f>
        <v>0</v>
      </c>
      <c r="AE672" s="107">
        <f>IF(CentrepointSourced[[#This Row],[Age]]="16-24",CentrepointSourced[[#This Row],[Assessed HS DQ]],0)</f>
        <v>0</v>
      </c>
      <c r="AF672" s="107">
        <f>IF(CentrepointSourced[[#This Row],[Age]]="18-24",CentrepointSourced[[#This Row],[Assessed HS DQ]],0)</f>
        <v>33</v>
      </c>
      <c r="AG672" s="107">
        <f>IF(CentrepointSourced[[#This Row],[Age]]="16-17",CentrepointSourced[[#This Row],[Assessed CS DQ]],0)</f>
        <v>0</v>
      </c>
      <c r="AH672" s="107">
        <f>IF(CentrepointSourced[[#This Row],[Age]]="16-24",CentrepointSourced[[#This Row],[Assessed CS DQ]],0)</f>
        <v>0</v>
      </c>
      <c r="AI672" s="107">
        <f>IF(CentrepointSourced[[#This Row],[Age]]="18-24",CentrepointSourced[[#This Row],[Assessed CS DQ]],0)</f>
        <v>0</v>
      </c>
    </row>
    <row r="673" spans="1:35" customFormat="1" ht="13.5" customHeight="1">
      <c r="A673" s="45" t="s">
        <v>40</v>
      </c>
      <c r="B673" s="62" t="s">
        <v>138</v>
      </c>
      <c r="C673" s="45" t="s">
        <v>42</v>
      </c>
      <c r="D673" s="62"/>
      <c r="E673" s="67">
        <v>2012</v>
      </c>
      <c r="F673" s="67" t="s">
        <v>25</v>
      </c>
      <c r="G673" s="77">
        <v>0</v>
      </c>
      <c r="H673" s="78">
        <v>0</v>
      </c>
      <c r="I673" s="77">
        <v>0</v>
      </c>
      <c r="J673" s="81"/>
      <c r="K673" s="45"/>
      <c r="L673" s="45"/>
      <c r="M673" s="45"/>
      <c r="N673" s="45"/>
      <c r="O673" s="45"/>
      <c r="P673" s="45"/>
      <c r="Q673" s="41" t="str">
        <f>IF(CentrepointSourced[[#This Row],[Country]]="Northern Ireland","Northern Ireland",IFERROR(VLOOKUP(CentrepointSourced[[#This Row],[Local Authority]],LKP_LANameDQ[],2,FALSE),CentrepointSourced[[#This Row],[Local Authority]]))</f>
        <v>North Dorset</v>
      </c>
      <c r="R673" s="41" t="str">
        <f>IF(CentrepointSourced[[#This Row],[LA type]]="County","",INDEX(ConsolGeog[lad14cd],MATCH(CentrepointSourced[[#This Row],[Local Authority DQ]],ConsolGeog[la_name],0)))</f>
        <v>E07000050</v>
      </c>
      <c r="S673" s="41" t="str">
        <f>IF(OR(CentrepointSourced[[#This Row],[Country]]="Northern Ireland",CentrepointSourced[[#This Row],[Country]]="Scotland",CentrepointSourced[[#This Row],[Country]]="Wales"),"Local Authority",CentrepointSourced[[#This Row],[LA type]])</f>
        <v>District</v>
      </c>
      <c r="T673" s="41">
        <f>IF(TRIM(CentrepointSourced[[#This Row],[Presented HS]])="",0,IF(CentrepointSourced[[#This Row],[Presented HS]]="&lt;5",2.5,IF(CentrepointSourced[[#This Row],[Presented HS]]="&lt;10",5,VALUE(TRIM(CentrepointSourced[[#This Row],[Presented HS]])))))</f>
        <v>0</v>
      </c>
      <c r="U673" s="41">
        <f>IF(TRIM(CentrepointSourced[[#This Row],[Assessed HS]])="",0,IF(CentrepointSourced[[#This Row],[Assessed HS]]="&lt;5",2.5,IF(CentrepointSourced[[#This Row],[Assessed HS]]="&lt;10",5,VALUE(TRIM(CentrepointSourced[[#This Row],[Assessed HS]])))))</f>
        <v>0</v>
      </c>
      <c r="V673" s="41">
        <f>IF(TRIM(CentrepointSourced[[#This Row],[Presented CS]])="",0,IF(CentrepointSourced[[#This Row],[Presented CS]]="&lt;5",2.5,IF(CentrepointSourced[[#This Row],[Presented CS]]="&lt;10",5,VALUE(TRIM(CentrepointSourced[[#This Row],[Presented CS]])))))</f>
        <v>0</v>
      </c>
      <c r="W673" s="41">
        <f>IF(TRIM(CentrepointSourced[[#This Row],[Assessed CS]])="",0,IF(CentrepointSourced[[#This Row],[Assessed CS]]="&lt;5",2.5,IF(CentrepointSourced[[#This Row],[Assessed CS]]="&lt;10",5,VALUE(TRIM(CentrepointSourced[[#This Row],[Assessed CS]])))))</f>
        <v>0</v>
      </c>
      <c r="X673" s="106">
        <f>IF(CentrepointSourced[[#This Row],[Age]]="16-17",CentrepointSourced[[#This Row],[Presented HS DQ]],0)</f>
        <v>0</v>
      </c>
      <c r="Y673" s="106">
        <f>IF(CentrepointSourced[[#This Row],[Age]]="16-24",CentrepointSourced[[#This Row],[Presented HS DQ]],0)</f>
        <v>0</v>
      </c>
      <c r="Z673" s="106">
        <f>IF(CentrepointSourced[[#This Row],[Age]]="18-24",CentrepointSourced[[#This Row],[Presented HS DQ]],0)</f>
        <v>0</v>
      </c>
      <c r="AA673" s="106">
        <f>IF(CentrepointSourced[[#This Row],[Age]]="16-17",CentrepointSourced[[#This Row],[Presented CS DQ]],0)</f>
        <v>0</v>
      </c>
      <c r="AB673" s="106">
        <f>IF(CentrepointSourced[[#This Row],[Age]]="16-24",CentrepointSourced[[#This Row],[Presented CS DQ]],0)</f>
        <v>0</v>
      </c>
      <c r="AC673" s="106">
        <f>IF(CentrepointSourced[[#This Row],[Age]]="18-24",CentrepointSourced[[#This Row],[Presented CS DQ]],0)</f>
        <v>0</v>
      </c>
      <c r="AD673" s="107">
        <f>IF(CentrepointSourced[[#This Row],[Age]]="16-17",CentrepointSourced[[#This Row],[Assessed HS DQ]],0)</f>
        <v>0</v>
      </c>
      <c r="AE673" s="107">
        <f>IF(CentrepointSourced[[#This Row],[Age]]="16-24",CentrepointSourced[[#This Row],[Assessed HS DQ]],0)</f>
        <v>0</v>
      </c>
      <c r="AF673" s="107">
        <f>IF(CentrepointSourced[[#This Row],[Age]]="18-24",CentrepointSourced[[#This Row],[Assessed HS DQ]],0)</f>
        <v>0</v>
      </c>
      <c r="AG673" s="107">
        <f>IF(CentrepointSourced[[#This Row],[Age]]="16-17",CentrepointSourced[[#This Row],[Assessed CS DQ]],0)</f>
        <v>0</v>
      </c>
      <c r="AH673" s="107">
        <f>IF(CentrepointSourced[[#This Row],[Age]]="16-24",CentrepointSourced[[#This Row],[Assessed CS DQ]],0)</f>
        <v>0</v>
      </c>
      <c r="AI673" s="107">
        <f>IF(CentrepointSourced[[#This Row],[Age]]="18-24",CentrepointSourced[[#This Row],[Assessed CS DQ]],0)</f>
        <v>0</v>
      </c>
    </row>
    <row r="674" spans="1:35" customFormat="1" ht="13.5" customHeight="1">
      <c r="A674" s="45" t="s">
        <v>40</v>
      </c>
      <c r="B674" s="62" t="s">
        <v>138</v>
      </c>
      <c r="C674" s="45" t="s">
        <v>42</v>
      </c>
      <c r="D674" s="62"/>
      <c r="E674" s="67">
        <v>2012</v>
      </c>
      <c r="F674" s="67" t="s">
        <v>26</v>
      </c>
      <c r="G674" s="67">
        <v>0</v>
      </c>
      <c r="H674" s="68">
        <v>0</v>
      </c>
      <c r="I674" s="67">
        <v>0</v>
      </c>
      <c r="J674" s="45"/>
      <c r="K674" s="45"/>
      <c r="L674" s="45"/>
      <c r="M674" s="45"/>
      <c r="N674" s="45"/>
      <c r="O674" s="45"/>
      <c r="P674" s="45"/>
      <c r="Q674" s="41" t="str">
        <f>IF(CentrepointSourced[[#This Row],[Country]]="Northern Ireland","Northern Ireland",IFERROR(VLOOKUP(CentrepointSourced[[#This Row],[Local Authority]],LKP_LANameDQ[],2,FALSE),CentrepointSourced[[#This Row],[Local Authority]]))</f>
        <v>North Dorset</v>
      </c>
      <c r="R674" s="41" t="str">
        <f>IF(CentrepointSourced[[#This Row],[LA type]]="County","",INDEX(ConsolGeog[lad14cd],MATCH(CentrepointSourced[[#This Row],[Local Authority DQ]],ConsolGeog[la_name],0)))</f>
        <v>E07000050</v>
      </c>
      <c r="S674" s="41" t="str">
        <f>IF(OR(CentrepointSourced[[#This Row],[Country]]="Northern Ireland",CentrepointSourced[[#This Row],[Country]]="Scotland",CentrepointSourced[[#This Row],[Country]]="Wales"),"Local Authority",CentrepointSourced[[#This Row],[LA type]])</f>
        <v>District</v>
      </c>
      <c r="T674" s="41">
        <f>IF(TRIM(CentrepointSourced[[#This Row],[Presented HS]])="",0,IF(CentrepointSourced[[#This Row],[Presented HS]]="&lt;5",2.5,IF(CentrepointSourced[[#This Row],[Presented HS]]="&lt;10",5,VALUE(TRIM(CentrepointSourced[[#This Row],[Presented HS]])))))</f>
        <v>0</v>
      </c>
      <c r="U674" s="41">
        <f>IF(TRIM(CentrepointSourced[[#This Row],[Assessed HS]])="",0,IF(CentrepointSourced[[#This Row],[Assessed HS]]="&lt;5",2.5,IF(CentrepointSourced[[#This Row],[Assessed HS]]="&lt;10",5,VALUE(TRIM(CentrepointSourced[[#This Row],[Assessed HS]])))))</f>
        <v>0</v>
      </c>
      <c r="V674" s="41">
        <f>IF(TRIM(CentrepointSourced[[#This Row],[Presented CS]])="",0,IF(CentrepointSourced[[#This Row],[Presented CS]]="&lt;5",2.5,IF(CentrepointSourced[[#This Row],[Presented CS]]="&lt;10",5,VALUE(TRIM(CentrepointSourced[[#This Row],[Presented CS]])))))</f>
        <v>0</v>
      </c>
      <c r="W674" s="41">
        <f>IF(TRIM(CentrepointSourced[[#This Row],[Assessed CS]])="",0,IF(CentrepointSourced[[#This Row],[Assessed CS]]="&lt;5",2.5,IF(CentrepointSourced[[#This Row],[Assessed CS]]="&lt;10",5,VALUE(TRIM(CentrepointSourced[[#This Row],[Assessed CS]])))))</f>
        <v>0</v>
      </c>
      <c r="X674" s="106">
        <f>IF(CentrepointSourced[[#This Row],[Age]]="16-17",CentrepointSourced[[#This Row],[Presented HS DQ]],0)</f>
        <v>0</v>
      </c>
      <c r="Y674" s="106">
        <f>IF(CentrepointSourced[[#This Row],[Age]]="16-24",CentrepointSourced[[#This Row],[Presented HS DQ]],0)</f>
        <v>0</v>
      </c>
      <c r="Z674" s="106">
        <f>IF(CentrepointSourced[[#This Row],[Age]]="18-24",CentrepointSourced[[#This Row],[Presented HS DQ]],0)</f>
        <v>0</v>
      </c>
      <c r="AA674" s="106">
        <f>IF(CentrepointSourced[[#This Row],[Age]]="16-17",CentrepointSourced[[#This Row],[Presented CS DQ]],0)</f>
        <v>0</v>
      </c>
      <c r="AB674" s="106">
        <f>IF(CentrepointSourced[[#This Row],[Age]]="16-24",CentrepointSourced[[#This Row],[Presented CS DQ]],0)</f>
        <v>0</v>
      </c>
      <c r="AC674" s="106">
        <f>IF(CentrepointSourced[[#This Row],[Age]]="18-24",CentrepointSourced[[#This Row],[Presented CS DQ]],0)</f>
        <v>0</v>
      </c>
      <c r="AD674" s="107">
        <f>IF(CentrepointSourced[[#This Row],[Age]]="16-17",CentrepointSourced[[#This Row],[Assessed HS DQ]],0)</f>
        <v>0</v>
      </c>
      <c r="AE674" s="107">
        <f>IF(CentrepointSourced[[#This Row],[Age]]="16-24",CentrepointSourced[[#This Row],[Assessed HS DQ]],0)</f>
        <v>0</v>
      </c>
      <c r="AF674" s="107">
        <f>IF(CentrepointSourced[[#This Row],[Age]]="18-24",CentrepointSourced[[#This Row],[Assessed HS DQ]],0)</f>
        <v>0</v>
      </c>
      <c r="AG674" s="107">
        <f>IF(CentrepointSourced[[#This Row],[Age]]="16-17",CentrepointSourced[[#This Row],[Assessed CS DQ]],0)</f>
        <v>0</v>
      </c>
      <c r="AH674" s="107">
        <f>IF(CentrepointSourced[[#This Row],[Age]]="16-24",CentrepointSourced[[#This Row],[Assessed CS DQ]],0)</f>
        <v>0</v>
      </c>
      <c r="AI674" s="107">
        <f>IF(CentrepointSourced[[#This Row],[Age]]="18-24",CentrepointSourced[[#This Row],[Assessed CS DQ]],0)</f>
        <v>0</v>
      </c>
    </row>
    <row r="675" spans="1:35" customFormat="1" ht="13.5" customHeight="1">
      <c r="A675" s="45" t="s">
        <v>40</v>
      </c>
      <c r="B675" s="62" t="s">
        <v>138</v>
      </c>
      <c r="C675" s="45" t="s">
        <v>42</v>
      </c>
      <c r="D675" s="62"/>
      <c r="E675" s="67">
        <v>2013</v>
      </c>
      <c r="F675" s="67" t="s">
        <v>25</v>
      </c>
      <c r="G675" s="67">
        <v>7</v>
      </c>
      <c r="H675" s="68">
        <v>0</v>
      </c>
      <c r="I675" s="67">
        <v>0</v>
      </c>
      <c r="J675" s="45"/>
      <c r="K675" s="45"/>
      <c r="L675" s="45"/>
      <c r="M675" s="45"/>
      <c r="N675" s="45"/>
      <c r="O675" s="45"/>
      <c r="P675" s="45"/>
      <c r="Q675" s="41" t="str">
        <f>IF(CentrepointSourced[[#This Row],[Country]]="Northern Ireland","Northern Ireland",IFERROR(VLOOKUP(CentrepointSourced[[#This Row],[Local Authority]],LKP_LANameDQ[],2,FALSE),CentrepointSourced[[#This Row],[Local Authority]]))</f>
        <v>North Dorset</v>
      </c>
      <c r="R675" s="41" t="str">
        <f>IF(CentrepointSourced[[#This Row],[LA type]]="County","",INDEX(ConsolGeog[lad14cd],MATCH(CentrepointSourced[[#This Row],[Local Authority DQ]],ConsolGeog[la_name],0)))</f>
        <v>E07000050</v>
      </c>
      <c r="S675" s="41" t="str">
        <f>IF(OR(CentrepointSourced[[#This Row],[Country]]="Northern Ireland",CentrepointSourced[[#This Row],[Country]]="Scotland",CentrepointSourced[[#This Row],[Country]]="Wales"),"Local Authority",CentrepointSourced[[#This Row],[LA type]])</f>
        <v>District</v>
      </c>
      <c r="T675" s="41">
        <f>IF(TRIM(CentrepointSourced[[#This Row],[Presented HS]])="",0,IF(CentrepointSourced[[#This Row],[Presented HS]]="&lt;5",2.5,IF(CentrepointSourced[[#This Row],[Presented HS]]="&lt;10",5,VALUE(TRIM(CentrepointSourced[[#This Row],[Presented HS]])))))</f>
        <v>7</v>
      </c>
      <c r="U675" s="41">
        <f>IF(TRIM(CentrepointSourced[[#This Row],[Assessed HS]])="",0,IF(CentrepointSourced[[#This Row],[Assessed HS]]="&lt;5",2.5,IF(CentrepointSourced[[#This Row],[Assessed HS]]="&lt;10",5,VALUE(TRIM(CentrepointSourced[[#This Row],[Assessed HS]])))))</f>
        <v>0</v>
      </c>
      <c r="V675" s="41">
        <f>IF(TRIM(CentrepointSourced[[#This Row],[Presented CS]])="",0,IF(CentrepointSourced[[#This Row],[Presented CS]]="&lt;5",2.5,IF(CentrepointSourced[[#This Row],[Presented CS]]="&lt;10",5,VALUE(TRIM(CentrepointSourced[[#This Row],[Presented CS]])))))</f>
        <v>0</v>
      </c>
      <c r="W675" s="41">
        <f>IF(TRIM(CentrepointSourced[[#This Row],[Assessed CS]])="",0,IF(CentrepointSourced[[#This Row],[Assessed CS]]="&lt;5",2.5,IF(CentrepointSourced[[#This Row],[Assessed CS]]="&lt;10",5,VALUE(TRIM(CentrepointSourced[[#This Row],[Assessed CS]])))))</f>
        <v>0</v>
      </c>
      <c r="X675" s="106">
        <f>IF(CentrepointSourced[[#This Row],[Age]]="16-17",CentrepointSourced[[#This Row],[Presented HS DQ]],0)</f>
        <v>7</v>
      </c>
      <c r="Y675" s="106">
        <f>IF(CentrepointSourced[[#This Row],[Age]]="16-24",CentrepointSourced[[#This Row],[Presented HS DQ]],0)</f>
        <v>0</v>
      </c>
      <c r="Z675" s="106">
        <f>IF(CentrepointSourced[[#This Row],[Age]]="18-24",CentrepointSourced[[#This Row],[Presented HS DQ]],0)</f>
        <v>0</v>
      </c>
      <c r="AA675" s="106">
        <f>IF(CentrepointSourced[[#This Row],[Age]]="16-17",CentrepointSourced[[#This Row],[Presented CS DQ]],0)</f>
        <v>0</v>
      </c>
      <c r="AB675" s="106">
        <f>IF(CentrepointSourced[[#This Row],[Age]]="16-24",CentrepointSourced[[#This Row],[Presented CS DQ]],0)</f>
        <v>0</v>
      </c>
      <c r="AC675" s="106">
        <f>IF(CentrepointSourced[[#This Row],[Age]]="18-24",CentrepointSourced[[#This Row],[Presented CS DQ]],0)</f>
        <v>0</v>
      </c>
      <c r="AD675" s="107">
        <f>IF(CentrepointSourced[[#This Row],[Age]]="16-17",CentrepointSourced[[#This Row],[Assessed HS DQ]],0)</f>
        <v>0</v>
      </c>
      <c r="AE675" s="107">
        <f>IF(CentrepointSourced[[#This Row],[Age]]="16-24",CentrepointSourced[[#This Row],[Assessed HS DQ]],0)</f>
        <v>0</v>
      </c>
      <c r="AF675" s="107">
        <f>IF(CentrepointSourced[[#This Row],[Age]]="18-24",CentrepointSourced[[#This Row],[Assessed HS DQ]],0)</f>
        <v>0</v>
      </c>
      <c r="AG675" s="107">
        <f>IF(CentrepointSourced[[#This Row],[Age]]="16-17",CentrepointSourced[[#This Row],[Assessed CS DQ]],0)</f>
        <v>0</v>
      </c>
      <c r="AH675" s="107">
        <f>IF(CentrepointSourced[[#This Row],[Age]]="16-24",CentrepointSourced[[#This Row],[Assessed CS DQ]],0)</f>
        <v>0</v>
      </c>
      <c r="AI675" s="107">
        <f>IF(CentrepointSourced[[#This Row],[Age]]="18-24",CentrepointSourced[[#This Row],[Assessed CS DQ]],0)</f>
        <v>0</v>
      </c>
    </row>
    <row r="676" spans="1:35" customFormat="1" ht="13.5" customHeight="1">
      <c r="A676" s="45" t="s">
        <v>40</v>
      </c>
      <c r="B676" s="62" t="s">
        <v>138</v>
      </c>
      <c r="C676" s="45" t="s">
        <v>42</v>
      </c>
      <c r="D676" s="62"/>
      <c r="E676" s="67">
        <v>2013</v>
      </c>
      <c r="F676" s="67" t="s">
        <v>26</v>
      </c>
      <c r="G676" s="67">
        <v>36</v>
      </c>
      <c r="H676" s="68">
        <v>7</v>
      </c>
      <c r="I676" s="67">
        <v>6</v>
      </c>
      <c r="J676" s="45"/>
      <c r="K676" s="45"/>
      <c r="L676" s="45"/>
      <c r="M676" s="45"/>
      <c r="N676" s="45"/>
      <c r="O676" s="45"/>
      <c r="P676" s="45"/>
      <c r="Q676" s="41" t="str">
        <f>IF(CentrepointSourced[[#This Row],[Country]]="Northern Ireland","Northern Ireland",IFERROR(VLOOKUP(CentrepointSourced[[#This Row],[Local Authority]],LKP_LANameDQ[],2,FALSE),CentrepointSourced[[#This Row],[Local Authority]]))</f>
        <v>North Dorset</v>
      </c>
      <c r="R676" s="41" t="str">
        <f>IF(CentrepointSourced[[#This Row],[LA type]]="County","",INDEX(ConsolGeog[lad14cd],MATCH(CentrepointSourced[[#This Row],[Local Authority DQ]],ConsolGeog[la_name],0)))</f>
        <v>E07000050</v>
      </c>
      <c r="S676" s="41" t="str">
        <f>IF(OR(CentrepointSourced[[#This Row],[Country]]="Northern Ireland",CentrepointSourced[[#This Row],[Country]]="Scotland",CentrepointSourced[[#This Row],[Country]]="Wales"),"Local Authority",CentrepointSourced[[#This Row],[LA type]])</f>
        <v>District</v>
      </c>
      <c r="T676" s="41">
        <f>IF(TRIM(CentrepointSourced[[#This Row],[Presented HS]])="",0,IF(CentrepointSourced[[#This Row],[Presented HS]]="&lt;5",2.5,IF(CentrepointSourced[[#This Row],[Presented HS]]="&lt;10",5,VALUE(TRIM(CentrepointSourced[[#This Row],[Presented HS]])))))</f>
        <v>36</v>
      </c>
      <c r="U676" s="41">
        <f>IF(TRIM(CentrepointSourced[[#This Row],[Assessed HS]])="",0,IF(CentrepointSourced[[#This Row],[Assessed HS]]="&lt;5",2.5,IF(CentrepointSourced[[#This Row],[Assessed HS]]="&lt;10",5,VALUE(TRIM(CentrepointSourced[[#This Row],[Assessed HS]])))))</f>
        <v>7</v>
      </c>
      <c r="V676" s="41">
        <f>IF(TRIM(CentrepointSourced[[#This Row],[Presented CS]])="",0,IF(CentrepointSourced[[#This Row],[Presented CS]]="&lt;5",2.5,IF(CentrepointSourced[[#This Row],[Presented CS]]="&lt;10",5,VALUE(TRIM(CentrepointSourced[[#This Row],[Presented CS]])))))</f>
        <v>0</v>
      </c>
      <c r="W676" s="41">
        <f>IF(TRIM(CentrepointSourced[[#This Row],[Assessed CS]])="",0,IF(CentrepointSourced[[#This Row],[Assessed CS]]="&lt;5",2.5,IF(CentrepointSourced[[#This Row],[Assessed CS]]="&lt;10",5,VALUE(TRIM(CentrepointSourced[[#This Row],[Assessed CS]])))))</f>
        <v>0</v>
      </c>
      <c r="X676" s="106">
        <f>IF(CentrepointSourced[[#This Row],[Age]]="16-17",CentrepointSourced[[#This Row],[Presented HS DQ]],0)</f>
        <v>0</v>
      </c>
      <c r="Y676" s="106">
        <f>IF(CentrepointSourced[[#This Row],[Age]]="16-24",CentrepointSourced[[#This Row],[Presented HS DQ]],0)</f>
        <v>0</v>
      </c>
      <c r="Z676" s="106">
        <f>IF(CentrepointSourced[[#This Row],[Age]]="18-24",CentrepointSourced[[#This Row],[Presented HS DQ]],0)</f>
        <v>36</v>
      </c>
      <c r="AA676" s="106">
        <f>IF(CentrepointSourced[[#This Row],[Age]]="16-17",CentrepointSourced[[#This Row],[Presented CS DQ]],0)</f>
        <v>0</v>
      </c>
      <c r="AB676" s="106">
        <f>IF(CentrepointSourced[[#This Row],[Age]]="16-24",CentrepointSourced[[#This Row],[Presented CS DQ]],0)</f>
        <v>0</v>
      </c>
      <c r="AC676" s="106">
        <f>IF(CentrepointSourced[[#This Row],[Age]]="18-24",CentrepointSourced[[#This Row],[Presented CS DQ]],0)</f>
        <v>0</v>
      </c>
      <c r="AD676" s="107">
        <f>IF(CentrepointSourced[[#This Row],[Age]]="16-17",CentrepointSourced[[#This Row],[Assessed HS DQ]],0)</f>
        <v>0</v>
      </c>
      <c r="AE676" s="107">
        <f>IF(CentrepointSourced[[#This Row],[Age]]="16-24",CentrepointSourced[[#This Row],[Assessed HS DQ]],0)</f>
        <v>0</v>
      </c>
      <c r="AF676" s="107">
        <f>IF(CentrepointSourced[[#This Row],[Age]]="18-24",CentrepointSourced[[#This Row],[Assessed HS DQ]],0)</f>
        <v>7</v>
      </c>
      <c r="AG676" s="107">
        <f>IF(CentrepointSourced[[#This Row],[Age]]="16-17",CentrepointSourced[[#This Row],[Assessed CS DQ]],0)</f>
        <v>0</v>
      </c>
      <c r="AH676" s="107">
        <f>IF(CentrepointSourced[[#This Row],[Age]]="16-24",CentrepointSourced[[#This Row],[Assessed CS DQ]],0)</f>
        <v>0</v>
      </c>
      <c r="AI676" s="107">
        <f>IF(CentrepointSourced[[#This Row],[Age]]="18-24",CentrepointSourced[[#This Row],[Assessed CS DQ]],0)</f>
        <v>0</v>
      </c>
    </row>
    <row r="677" spans="1:35" customFormat="1" ht="13.5" customHeight="1">
      <c r="A677" s="45" t="s">
        <v>40</v>
      </c>
      <c r="B677" s="62" t="s">
        <v>138</v>
      </c>
      <c r="C677" s="45" t="s">
        <v>42</v>
      </c>
      <c r="D677" s="62"/>
      <c r="E677" s="67">
        <v>2014</v>
      </c>
      <c r="F677" s="67" t="s">
        <v>25</v>
      </c>
      <c r="G677" s="67">
        <v>15</v>
      </c>
      <c r="H677" s="68">
        <v>0</v>
      </c>
      <c r="I677" s="67">
        <v>0</v>
      </c>
      <c r="J677" s="45"/>
      <c r="K677" s="45"/>
      <c r="L677" s="45"/>
      <c r="M677" s="45"/>
      <c r="N677" s="45"/>
      <c r="O677" s="45"/>
      <c r="P677" s="45"/>
      <c r="Q677" s="41" t="str">
        <f>IF(CentrepointSourced[[#This Row],[Country]]="Northern Ireland","Northern Ireland",IFERROR(VLOOKUP(CentrepointSourced[[#This Row],[Local Authority]],LKP_LANameDQ[],2,FALSE),CentrepointSourced[[#This Row],[Local Authority]]))</f>
        <v>North Dorset</v>
      </c>
      <c r="R677" s="41" t="str">
        <f>IF(CentrepointSourced[[#This Row],[LA type]]="County","",INDEX(ConsolGeog[lad14cd],MATCH(CentrepointSourced[[#This Row],[Local Authority DQ]],ConsolGeog[la_name],0)))</f>
        <v>E07000050</v>
      </c>
      <c r="S677" s="41" t="str">
        <f>IF(OR(CentrepointSourced[[#This Row],[Country]]="Northern Ireland",CentrepointSourced[[#This Row],[Country]]="Scotland",CentrepointSourced[[#This Row],[Country]]="Wales"),"Local Authority",CentrepointSourced[[#This Row],[LA type]])</f>
        <v>District</v>
      </c>
      <c r="T677" s="41">
        <f>IF(TRIM(CentrepointSourced[[#This Row],[Presented HS]])="",0,IF(CentrepointSourced[[#This Row],[Presented HS]]="&lt;5",2.5,IF(CentrepointSourced[[#This Row],[Presented HS]]="&lt;10",5,VALUE(TRIM(CentrepointSourced[[#This Row],[Presented HS]])))))</f>
        <v>15</v>
      </c>
      <c r="U677" s="41">
        <f>IF(TRIM(CentrepointSourced[[#This Row],[Assessed HS]])="",0,IF(CentrepointSourced[[#This Row],[Assessed HS]]="&lt;5",2.5,IF(CentrepointSourced[[#This Row],[Assessed HS]]="&lt;10",5,VALUE(TRIM(CentrepointSourced[[#This Row],[Assessed HS]])))))</f>
        <v>0</v>
      </c>
      <c r="V677" s="41">
        <f>IF(TRIM(CentrepointSourced[[#This Row],[Presented CS]])="",0,IF(CentrepointSourced[[#This Row],[Presented CS]]="&lt;5",2.5,IF(CentrepointSourced[[#This Row],[Presented CS]]="&lt;10",5,VALUE(TRIM(CentrepointSourced[[#This Row],[Presented CS]])))))</f>
        <v>0</v>
      </c>
      <c r="W677" s="41">
        <f>IF(TRIM(CentrepointSourced[[#This Row],[Assessed CS]])="",0,IF(CentrepointSourced[[#This Row],[Assessed CS]]="&lt;5",2.5,IF(CentrepointSourced[[#This Row],[Assessed CS]]="&lt;10",5,VALUE(TRIM(CentrepointSourced[[#This Row],[Assessed CS]])))))</f>
        <v>0</v>
      </c>
      <c r="X677" s="106">
        <f>IF(CentrepointSourced[[#This Row],[Age]]="16-17",CentrepointSourced[[#This Row],[Presented HS DQ]],0)</f>
        <v>15</v>
      </c>
      <c r="Y677" s="106">
        <f>IF(CentrepointSourced[[#This Row],[Age]]="16-24",CentrepointSourced[[#This Row],[Presented HS DQ]],0)</f>
        <v>0</v>
      </c>
      <c r="Z677" s="106">
        <f>IF(CentrepointSourced[[#This Row],[Age]]="18-24",CentrepointSourced[[#This Row],[Presented HS DQ]],0)</f>
        <v>0</v>
      </c>
      <c r="AA677" s="106">
        <f>IF(CentrepointSourced[[#This Row],[Age]]="16-17",CentrepointSourced[[#This Row],[Presented CS DQ]],0)</f>
        <v>0</v>
      </c>
      <c r="AB677" s="106">
        <f>IF(CentrepointSourced[[#This Row],[Age]]="16-24",CentrepointSourced[[#This Row],[Presented CS DQ]],0)</f>
        <v>0</v>
      </c>
      <c r="AC677" s="106">
        <f>IF(CentrepointSourced[[#This Row],[Age]]="18-24",CentrepointSourced[[#This Row],[Presented CS DQ]],0)</f>
        <v>0</v>
      </c>
      <c r="AD677" s="107">
        <f>IF(CentrepointSourced[[#This Row],[Age]]="16-17",CentrepointSourced[[#This Row],[Assessed HS DQ]],0)</f>
        <v>0</v>
      </c>
      <c r="AE677" s="107">
        <f>IF(CentrepointSourced[[#This Row],[Age]]="16-24",CentrepointSourced[[#This Row],[Assessed HS DQ]],0)</f>
        <v>0</v>
      </c>
      <c r="AF677" s="107">
        <f>IF(CentrepointSourced[[#This Row],[Age]]="18-24",CentrepointSourced[[#This Row],[Assessed HS DQ]],0)</f>
        <v>0</v>
      </c>
      <c r="AG677" s="107">
        <f>IF(CentrepointSourced[[#This Row],[Age]]="16-17",CentrepointSourced[[#This Row],[Assessed CS DQ]],0)</f>
        <v>0</v>
      </c>
      <c r="AH677" s="107">
        <f>IF(CentrepointSourced[[#This Row],[Age]]="16-24",CentrepointSourced[[#This Row],[Assessed CS DQ]],0)</f>
        <v>0</v>
      </c>
      <c r="AI677" s="107">
        <f>IF(CentrepointSourced[[#This Row],[Age]]="18-24",CentrepointSourced[[#This Row],[Assessed CS DQ]],0)</f>
        <v>0</v>
      </c>
    </row>
    <row r="678" spans="1:35" customFormat="1" ht="13.5" customHeight="1">
      <c r="A678" s="45" t="s">
        <v>40</v>
      </c>
      <c r="B678" s="62" t="s">
        <v>138</v>
      </c>
      <c r="C678" s="45" t="s">
        <v>42</v>
      </c>
      <c r="D678" s="62"/>
      <c r="E678" s="67">
        <v>2014</v>
      </c>
      <c r="F678" s="67" t="s">
        <v>26</v>
      </c>
      <c r="G678" s="67">
        <v>147</v>
      </c>
      <c r="H678" s="68">
        <v>11</v>
      </c>
      <c r="I678" s="67">
        <v>6</v>
      </c>
      <c r="J678" s="45"/>
      <c r="K678" s="45"/>
      <c r="L678" s="45"/>
      <c r="M678" s="45"/>
      <c r="N678" s="45"/>
      <c r="O678" s="45"/>
      <c r="P678" s="45"/>
      <c r="Q678" s="41" t="str">
        <f>IF(CentrepointSourced[[#This Row],[Country]]="Northern Ireland","Northern Ireland",IFERROR(VLOOKUP(CentrepointSourced[[#This Row],[Local Authority]],LKP_LANameDQ[],2,FALSE),CentrepointSourced[[#This Row],[Local Authority]]))</f>
        <v>North Dorset</v>
      </c>
      <c r="R678" s="41" t="str">
        <f>IF(CentrepointSourced[[#This Row],[LA type]]="County","",INDEX(ConsolGeog[lad14cd],MATCH(CentrepointSourced[[#This Row],[Local Authority DQ]],ConsolGeog[la_name],0)))</f>
        <v>E07000050</v>
      </c>
      <c r="S678" s="41" t="str">
        <f>IF(OR(CentrepointSourced[[#This Row],[Country]]="Northern Ireland",CentrepointSourced[[#This Row],[Country]]="Scotland",CentrepointSourced[[#This Row],[Country]]="Wales"),"Local Authority",CentrepointSourced[[#This Row],[LA type]])</f>
        <v>District</v>
      </c>
      <c r="T678" s="41">
        <f>IF(TRIM(CentrepointSourced[[#This Row],[Presented HS]])="",0,IF(CentrepointSourced[[#This Row],[Presented HS]]="&lt;5",2.5,IF(CentrepointSourced[[#This Row],[Presented HS]]="&lt;10",5,VALUE(TRIM(CentrepointSourced[[#This Row],[Presented HS]])))))</f>
        <v>147</v>
      </c>
      <c r="U678" s="41">
        <f>IF(TRIM(CentrepointSourced[[#This Row],[Assessed HS]])="",0,IF(CentrepointSourced[[#This Row],[Assessed HS]]="&lt;5",2.5,IF(CentrepointSourced[[#This Row],[Assessed HS]]="&lt;10",5,VALUE(TRIM(CentrepointSourced[[#This Row],[Assessed HS]])))))</f>
        <v>11</v>
      </c>
      <c r="V678" s="41">
        <f>IF(TRIM(CentrepointSourced[[#This Row],[Presented CS]])="",0,IF(CentrepointSourced[[#This Row],[Presented CS]]="&lt;5",2.5,IF(CentrepointSourced[[#This Row],[Presented CS]]="&lt;10",5,VALUE(TRIM(CentrepointSourced[[#This Row],[Presented CS]])))))</f>
        <v>0</v>
      </c>
      <c r="W678" s="41">
        <f>IF(TRIM(CentrepointSourced[[#This Row],[Assessed CS]])="",0,IF(CentrepointSourced[[#This Row],[Assessed CS]]="&lt;5",2.5,IF(CentrepointSourced[[#This Row],[Assessed CS]]="&lt;10",5,VALUE(TRIM(CentrepointSourced[[#This Row],[Assessed CS]])))))</f>
        <v>0</v>
      </c>
      <c r="X678" s="106">
        <f>IF(CentrepointSourced[[#This Row],[Age]]="16-17",CentrepointSourced[[#This Row],[Presented HS DQ]],0)</f>
        <v>0</v>
      </c>
      <c r="Y678" s="106">
        <f>IF(CentrepointSourced[[#This Row],[Age]]="16-24",CentrepointSourced[[#This Row],[Presented HS DQ]],0)</f>
        <v>0</v>
      </c>
      <c r="Z678" s="106">
        <f>IF(CentrepointSourced[[#This Row],[Age]]="18-24",CentrepointSourced[[#This Row],[Presented HS DQ]],0)</f>
        <v>147</v>
      </c>
      <c r="AA678" s="106">
        <f>IF(CentrepointSourced[[#This Row],[Age]]="16-17",CentrepointSourced[[#This Row],[Presented CS DQ]],0)</f>
        <v>0</v>
      </c>
      <c r="AB678" s="106">
        <f>IF(CentrepointSourced[[#This Row],[Age]]="16-24",CentrepointSourced[[#This Row],[Presented CS DQ]],0)</f>
        <v>0</v>
      </c>
      <c r="AC678" s="106">
        <f>IF(CentrepointSourced[[#This Row],[Age]]="18-24",CentrepointSourced[[#This Row],[Presented CS DQ]],0)</f>
        <v>0</v>
      </c>
      <c r="AD678" s="107">
        <f>IF(CentrepointSourced[[#This Row],[Age]]="16-17",CentrepointSourced[[#This Row],[Assessed HS DQ]],0)</f>
        <v>0</v>
      </c>
      <c r="AE678" s="107">
        <f>IF(CentrepointSourced[[#This Row],[Age]]="16-24",CentrepointSourced[[#This Row],[Assessed HS DQ]],0)</f>
        <v>0</v>
      </c>
      <c r="AF678" s="107">
        <f>IF(CentrepointSourced[[#This Row],[Age]]="18-24",CentrepointSourced[[#This Row],[Assessed HS DQ]],0)</f>
        <v>11</v>
      </c>
      <c r="AG678" s="107">
        <f>IF(CentrepointSourced[[#This Row],[Age]]="16-17",CentrepointSourced[[#This Row],[Assessed CS DQ]],0)</f>
        <v>0</v>
      </c>
      <c r="AH678" s="107">
        <f>IF(CentrepointSourced[[#This Row],[Age]]="16-24",CentrepointSourced[[#This Row],[Assessed CS DQ]],0)</f>
        <v>0</v>
      </c>
      <c r="AI678" s="107">
        <f>IF(CentrepointSourced[[#This Row],[Age]]="18-24",CentrepointSourced[[#This Row],[Assessed CS DQ]],0)</f>
        <v>0</v>
      </c>
    </row>
    <row r="679" spans="1:35" customFormat="1" ht="13.5" customHeight="1">
      <c r="A679" s="45" t="s">
        <v>40</v>
      </c>
      <c r="B679" s="45" t="s">
        <v>192</v>
      </c>
      <c r="C679" s="45" t="s">
        <v>165</v>
      </c>
      <c r="D679" s="45"/>
      <c r="E679" s="67">
        <v>2012</v>
      </c>
      <c r="F679" s="67" t="s">
        <v>25</v>
      </c>
      <c r="G679" s="67">
        <v>3</v>
      </c>
      <c r="H679" s="68">
        <v>3</v>
      </c>
      <c r="I679" s="67">
        <v>1</v>
      </c>
      <c r="J679" s="45"/>
      <c r="K679" s="67"/>
      <c r="L679" s="67"/>
      <c r="M679" s="67"/>
      <c r="N679" s="67"/>
      <c r="O679" s="67"/>
      <c r="P679" s="67"/>
      <c r="Q679" s="41" t="str">
        <f>IF(CentrepointSourced[[#This Row],[Country]]="Northern Ireland","Northern Ireland",IFERROR(VLOOKUP(CentrepointSourced[[#This Row],[Local Authority]],LKP_LANameDQ[],2,FALSE),CentrepointSourced[[#This Row],[Local Authority]]))</f>
        <v>North East Lincolnshire</v>
      </c>
      <c r="R679" s="41" t="str">
        <f>IF(CentrepointSourced[[#This Row],[LA type]]="County","",INDEX(ConsolGeog[lad14cd],MATCH(CentrepointSourced[[#This Row],[Local Authority DQ]],ConsolGeog[la_name],0)))</f>
        <v>E06000012</v>
      </c>
      <c r="S679" s="41" t="str">
        <f>IF(OR(CentrepointSourced[[#This Row],[Country]]="Northern Ireland",CentrepointSourced[[#This Row],[Country]]="Scotland",CentrepointSourced[[#This Row],[Country]]="Wales"),"Local Authority",CentrepointSourced[[#This Row],[LA type]])</f>
        <v>Unitary</v>
      </c>
      <c r="T679" s="41">
        <f>IF(TRIM(CentrepointSourced[[#This Row],[Presented HS]])="",0,IF(CentrepointSourced[[#This Row],[Presented HS]]="&lt;5",2.5,IF(CentrepointSourced[[#This Row],[Presented HS]]="&lt;10",5,VALUE(TRIM(CentrepointSourced[[#This Row],[Presented HS]])))))</f>
        <v>3</v>
      </c>
      <c r="U679" s="41">
        <f>IF(TRIM(CentrepointSourced[[#This Row],[Assessed HS]])="",0,IF(CentrepointSourced[[#This Row],[Assessed HS]]="&lt;5",2.5,IF(CentrepointSourced[[#This Row],[Assessed HS]]="&lt;10",5,VALUE(TRIM(CentrepointSourced[[#This Row],[Assessed HS]])))))</f>
        <v>3</v>
      </c>
      <c r="V679" s="41">
        <f>IF(TRIM(CentrepointSourced[[#This Row],[Presented CS]])="",0,IF(CentrepointSourced[[#This Row],[Presented CS]]="&lt;5",2.5,IF(CentrepointSourced[[#This Row],[Presented CS]]="&lt;10",5,VALUE(TRIM(CentrepointSourced[[#This Row],[Presented CS]])))))</f>
        <v>0</v>
      </c>
      <c r="W679" s="41">
        <f>IF(TRIM(CentrepointSourced[[#This Row],[Assessed CS]])="",0,IF(CentrepointSourced[[#This Row],[Assessed CS]]="&lt;5",2.5,IF(CentrepointSourced[[#This Row],[Assessed CS]]="&lt;10",5,VALUE(TRIM(CentrepointSourced[[#This Row],[Assessed CS]])))))</f>
        <v>0</v>
      </c>
      <c r="X679" s="106">
        <f>IF(CentrepointSourced[[#This Row],[Age]]="16-17",CentrepointSourced[[#This Row],[Presented HS DQ]],0)</f>
        <v>3</v>
      </c>
      <c r="Y679" s="106">
        <f>IF(CentrepointSourced[[#This Row],[Age]]="16-24",CentrepointSourced[[#This Row],[Presented HS DQ]],0)</f>
        <v>0</v>
      </c>
      <c r="Z679" s="106">
        <f>IF(CentrepointSourced[[#This Row],[Age]]="18-24",CentrepointSourced[[#This Row],[Presented HS DQ]],0)</f>
        <v>0</v>
      </c>
      <c r="AA679" s="106">
        <f>IF(CentrepointSourced[[#This Row],[Age]]="16-17",CentrepointSourced[[#This Row],[Presented CS DQ]],0)</f>
        <v>0</v>
      </c>
      <c r="AB679" s="106">
        <f>IF(CentrepointSourced[[#This Row],[Age]]="16-24",CentrepointSourced[[#This Row],[Presented CS DQ]],0)</f>
        <v>0</v>
      </c>
      <c r="AC679" s="106">
        <f>IF(CentrepointSourced[[#This Row],[Age]]="18-24",CentrepointSourced[[#This Row],[Presented CS DQ]],0)</f>
        <v>0</v>
      </c>
      <c r="AD679" s="107">
        <f>IF(CentrepointSourced[[#This Row],[Age]]="16-17",CentrepointSourced[[#This Row],[Assessed HS DQ]],0)</f>
        <v>3</v>
      </c>
      <c r="AE679" s="107">
        <f>IF(CentrepointSourced[[#This Row],[Age]]="16-24",CentrepointSourced[[#This Row],[Assessed HS DQ]],0)</f>
        <v>0</v>
      </c>
      <c r="AF679" s="107">
        <f>IF(CentrepointSourced[[#This Row],[Age]]="18-24",CentrepointSourced[[#This Row],[Assessed HS DQ]],0)</f>
        <v>0</v>
      </c>
      <c r="AG679" s="107">
        <f>IF(CentrepointSourced[[#This Row],[Age]]="16-17",CentrepointSourced[[#This Row],[Assessed CS DQ]],0)</f>
        <v>0</v>
      </c>
      <c r="AH679" s="107">
        <f>IF(CentrepointSourced[[#This Row],[Age]]="16-24",CentrepointSourced[[#This Row],[Assessed CS DQ]],0)</f>
        <v>0</v>
      </c>
      <c r="AI679" s="107">
        <f>IF(CentrepointSourced[[#This Row],[Age]]="18-24",CentrepointSourced[[#This Row],[Assessed CS DQ]],0)</f>
        <v>0</v>
      </c>
    </row>
    <row r="680" spans="1:35" customFormat="1" ht="13.5" customHeight="1">
      <c r="A680" s="45" t="s">
        <v>40</v>
      </c>
      <c r="B680" s="45" t="s">
        <v>192</v>
      </c>
      <c r="C680" s="45" t="s">
        <v>165</v>
      </c>
      <c r="D680" s="45"/>
      <c r="E680" s="67">
        <v>2012</v>
      </c>
      <c r="F680" s="67" t="s">
        <v>26</v>
      </c>
      <c r="G680" s="67">
        <v>85</v>
      </c>
      <c r="H680" s="68">
        <v>85</v>
      </c>
      <c r="I680" s="67">
        <v>61</v>
      </c>
      <c r="J680" s="45"/>
      <c r="K680" s="67"/>
      <c r="L680" s="67"/>
      <c r="M680" s="67"/>
      <c r="N680" s="67"/>
      <c r="O680" s="67"/>
      <c r="P680" s="67"/>
      <c r="Q680" s="41" t="str">
        <f>IF(CentrepointSourced[[#This Row],[Country]]="Northern Ireland","Northern Ireland",IFERROR(VLOOKUP(CentrepointSourced[[#This Row],[Local Authority]],LKP_LANameDQ[],2,FALSE),CentrepointSourced[[#This Row],[Local Authority]]))</f>
        <v>North East Lincolnshire</v>
      </c>
      <c r="R680" s="41" t="str">
        <f>IF(CentrepointSourced[[#This Row],[LA type]]="County","",INDEX(ConsolGeog[lad14cd],MATCH(CentrepointSourced[[#This Row],[Local Authority DQ]],ConsolGeog[la_name],0)))</f>
        <v>E06000012</v>
      </c>
      <c r="S680" s="41" t="str">
        <f>IF(OR(CentrepointSourced[[#This Row],[Country]]="Northern Ireland",CentrepointSourced[[#This Row],[Country]]="Scotland",CentrepointSourced[[#This Row],[Country]]="Wales"),"Local Authority",CentrepointSourced[[#This Row],[LA type]])</f>
        <v>Unitary</v>
      </c>
      <c r="T680" s="41">
        <f>IF(TRIM(CentrepointSourced[[#This Row],[Presented HS]])="",0,IF(CentrepointSourced[[#This Row],[Presented HS]]="&lt;5",2.5,IF(CentrepointSourced[[#This Row],[Presented HS]]="&lt;10",5,VALUE(TRIM(CentrepointSourced[[#This Row],[Presented HS]])))))</f>
        <v>85</v>
      </c>
      <c r="U680" s="41">
        <f>IF(TRIM(CentrepointSourced[[#This Row],[Assessed HS]])="",0,IF(CentrepointSourced[[#This Row],[Assessed HS]]="&lt;5",2.5,IF(CentrepointSourced[[#This Row],[Assessed HS]]="&lt;10",5,VALUE(TRIM(CentrepointSourced[[#This Row],[Assessed HS]])))))</f>
        <v>85</v>
      </c>
      <c r="V680" s="41">
        <f>IF(TRIM(CentrepointSourced[[#This Row],[Presented CS]])="",0,IF(CentrepointSourced[[#This Row],[Presented CS]]="&lt;5",2.5,IF(CentrepointSourced[[#This Row],[Presented CS]]="&lt;10",5,VALUE(TRIM(CentrepointSourced[[#This Row],[Presented CS]])))))</f>
        <v>0</v>
      </c>
      <c r="W680" s="41">
        <f>IF(TRIM(CentrepointSourced[[#This Row],[Assessed CS]])="",0,IF(CentrepointSourced[[#This Row],[Assessed CS]]="&lt;5",2.5,IF(CentrepointSourced[[#This Row],[Assessed CS]]="&lt;10",5,VALUE(TRIM(CentrepointSourced[[#This Row],[Assessed CS]])))))</f>
        <v>0</v>
      </c>
      <c r="X680" s="106">
        <f>IF(CentrepointSourced[[#This Row],[Age]]="16-17",CentrepointSourced[[#This Row],[Presented HS DQ]],0)</f>
        <v>0</v>
      </c>
      <c r="Y680" s="106">
        <f>IF(CentrepointSourced[[#This Row],[Age]]="16-24",CentrepointSourced[[#This Row],[Presented HS DQ]],0)</f>
        <v>0</v>
      </c>
      <c r="Z680" s="106">
        <f>IF(CentrepointSourced[[#This Row],[Age]]="18-24",CentrepointSourced[[#This Row],[Presented HS DQ]],0)</f>
        <v>85</v>
      </c>
      <c r="AA680" s="106">
        <f>IF(CentrepointSourced[[#This Row],[Age]]="16-17",CentrepointSourced[[#This Row],[Presented CS DQ]],0)</f>
        <v>0</v>
      </c>
      <c r="AB680" s="106">
        <f>IF(CentrepointSourced[[#This Row],[Age]]="16-24",CentrepointSourced[[#This Row],[Presented CS DQ]],0)</f>
        <v>0</v>
      </c>
      <c r="AC680" s="106">
        <f>IF(CentrepointSourced[[#This Row],[Age]]="18-24",CentrepointSourced[[#This Row],[Presented CS DQ]],0)</f>
        <v>0</v>
      </c>
      <c r="AD680" s="107">
        <f>IF(CentrepointSourced[[#This Row],[Age]]="16-17",CentrepointSourced[[#This Row],[Assessed HS DQ]],0)</f>
        <v>0</v>
      </c>
      <c r="AE680" s="107">
        <f>IF(CentrepointSourced[[#This Row],[Age]]="16-24",CentrepointSourced[[#This Row],[Assessed HS DQ]],0)</f>
        <v>0</v>
      </c>
      <c r="AF680" s="107">
        <f>IF(CentrepointSourced[[#This Row],[Age]]="18-24",CentrepointSourced[[#This Row],[Assessed HS DQ]],0)</f>
        <v>85</v>
      </c>
      <c r="AG680" s="107">
        <f>IF(CentrepointSourced[[#This Row],[Age]]="16-17",CentrepointSourced[[#This Row],[Assessed CS DQ]],0)</f>
        <v>0</v>
      </c>
      <c r="AH680" s="107">
        <f>IF(CentrepointSourced[[#This Row],[Age]]="16-24",CentrepointSourced[[#This Row],[Assessed CS DQ]],0)</f>
        <v>0</v>
      </c>
      <c r="AI680" s="107">
        <f>IF(CentrepointSourced[[#This Row],[Age]]="18-24",CentrepointSourced[[#This Row],[Assessed CS DQ]],0)</f>
        <v>0</v>
      </c>
    </row>
    <row r="681" spans="1:35" customFormat="1" ht="13.5" customHeight="1">
      <c r="A681" s="45" t="s">
        <v>40</v>
      </c>
      <c r="B681" s="45" t="s">
        <v>192</v>
      </c>
      <c r="C681" s="45" t="s">
        <v>165</v>
      </c>
      <c r="D681" s="45"/>
      <c r="E681" s="67">
        <v>2013</v>
      </c>
      <c r="F681" s="67" t="s">
        <v>25</v>
      </c>
      <c r="G681" s="67">
        <v>2</v>
      </c>
      <c r="H681" s="68">
        <v>2</v>
      </c>
      <c r="I681" s="67">
        <v>0</v>
      </c>
      <c r="J681" s="45"/>
      <c r="K681" s="67"/>
      <c r="L681" s="67"/>
      <c r="M681" s="67"/>
      <c r="N681" s="67"/>
      <c r="O681" s="67"/>
      <c r="P681" s="67"/>
      <c r="Q681" s="41" t="str">
        <f>IF(CentrepointSourced[[#This Row],[Country]]="Northern Ireland","Northern Ireland",IFERROR(VLOOKUP(CentrepointSourced[[#This Row],[Local Authority]],LKP_LANameDQ[],2,FALSE),CentrepointSourced[[#This Row],[Local Authority]]))</f>
        <v>North East Lincolnshire</v>
      </c>
      <c r="R681" s="41" t="str">
        <f>IF(CentrepointSourced[[#This Row],[LA type]]="County","",INDEX(ConsolGeog[lad14cd],MATCH(CentrepointSourced[[#This Row],[Local Authority DQ]],ConsolGeog[la_name],0)))</f>
        <v>E06000012</v>
      </c>
      <c r="S681" s="41" t="str">
        <f>IF(OR(CentrepointSourced[[#This Row],[Country]]="Northern Ireland",CentrepointSourced[[#This Row],[Country]]="Scotland",CentrepointSourced[[#This Row],[Country]]="Wales"),"Local Authority",CentrepointSourced[[#This Row],[LA type]])</f>
        <v>Unitary</v>
      </c>
      <c r="T681" s="41">
        <f>IF(TRIM(CentrepointSourced[[#This Row],[Presented HS]])="",0,IF(CentrepointSourced[[#This Row],[Presented HS]]="&lt;5",2.5,IF(CentrepointSourced[[#This Row],[Presented HS]]="&lt;10",5,VALUE(TRIM(CentrepointSourced[[#This Row],[Presented HS]])))))</f>
        <v>2</v>
      </c>
      <c r="U681" s="41">
        <f>IF(TRIM(CentrepointSourced[[#This Row],[Assessed HS]])="",0,IF(CentrepointSourced[[#This Row],[Assessed HS]]="&lt;5",2.5,IF(CentrepointSourced[[#This Row],[Assessed HS]]="&lt;10",5,VALUE(TRIM(CentrepointSourced[[#This Row],[Assessed HS]])))))</f>
        <v>2</v>
      </c>
      <c r="V681" s="41">
        <f>IF(TRIM(CentrepointSourced[[#This Row],[Presented CS]])="",0,IF(CentrepointSourced[[#This Row],[Presented CS]]="&lt;5",2.5,IF(CentrepointSourced[[#This Row],[Presented CS]]="&lt;10",5,VALUE(TRIM(CentrepointSourced[[#This Row],[Presented CS]])))))</f>
        <v>0</v>
      </c>
      <c r="W681" s="41">
        <f>IF(TRIM(CentrepointSourced[[#This Row],[Assessed CS]])="",0,IF(CentrepointSourced[[#This Row],[Assessed CS]]="&lt;5",2.5,IF(CentrepointSourced[[#This Row],[Assessed CS]]="&lt;10",5,VALUE(TRIM(CentrepointSourced[[#This Row],[Assessed CS]])))))</f>
        <v>0</v>
      </c>
      <c r="X681" s="106">
        <f>IF(CentrepointSourced[[#This Row],[Age]]="16-17",CentrepointSourced[[#This Row],[Presented HS DQ]],0)</f>
        <v>2</v>
      </c>
      <c r="Y681" s="106">
        <f>IF(CentrepointSourced[[#This Row],[Age]]="16-24",CentrepointSourced[[#This Row],[Presented HS DQ]],0)</f>
        <v>0</v>
      </c>
      <c r="Z681" s="106">
        <f>IF(CentrepointSourced[[#This Row],[Age]]="18-24",CentrepointSourced[[#This Row],[Presented HS DQ]],0)</f>
        <v>0</v>
      </c>
      <c r="AA681" s="106">
        <f>IF(CentrepointSourced[[#This Row],[Age]]="16-17",CentrepointSourced[[#This Row],[Presented CS DQ]],0)</f>
        <v>0</v>
      </c>
      <c r="AB681" s="106">
        <f>IF(CentrepointSourced[[#This Row],[Age]]="16-24",CentrepointSourced[[#This Row],[Presented CS DQ]],0)</f>
        <v>0</v>
      </c>
      <c r="AC681" s="106">
        <f>IF(CentrepointSourced[[#This Row],[Age]]="18-24",CentrepointSourced[[#This Row],[Presented CS DQ]],0)</f>
        <v>0</v>
      </c>
      <c r="AD681" s="107">
        <f>IF(CentrepointSourced[[#This Row],[Age]]="16-17",CentrepointSourced[[#This Row],[Assessed HS DQ]],0)</f>
        <v>2</v>
      </c>
      <c r="AE681" s="107">
        <f>IF(CentrepointSourced[[#This Row],[Age]]="16-24",CentrepointSourced[[#This Row],[Assessed HS DQ]],0)</f>
        <v>0</v>
      </c>
      <c r="AF681" s="107">
        <f>IF(CentrepointSourced[[#This Row],[Age]]="18-24",CentrepointSourced[[#This Row],[Assessed HS DQ]],0)</f>
        <v>0</v>
      </c>
      <c r="AG681" s="107">
        <f>IF(CentrepointSourced[[#This Row],[Age]]="16-17",CentrepointSourced[[#This Row],[Assessed CS DQ]],0)</f>
        <v>0</v>
      </c>
      <c r="AH681" s="107">
        <f>IF(CentrepointSourced[[#This Row],[Age]]="16-24",CentrepointSourced[[#This Row],[Assessed CS DQ]],0)</f>
        <v>0</v>
      </c>
      <c r="AI681" s="107">
        <f>IF(CentrepointSourced[[#This Row],[Age]]="18-24",CentrepointSourced[[#This Row],[Assessed CS DQ]],0)</f>
        <v>0</v>
      </c>
    </row>
    <row r="682" spans="1:35" customFormat="1" ht="13.5" customHeight="1">
      <c r="A682" s="45" t="s">
        <v>40</v>
      </c>
      <c r="B682" s="45" t="s">
        <v>192</v>
      </c>
      <c r="C682" s="45" t="s">
        <v>165</v>
      </c>
      <c r="D682" s="45"/>
      <c r="E682" s="67">
        <v>2013</v>
      </c>
      <c r="F682" s="67" t="s">
        <v>26</v>
      </c>
      <c r="G682" s="67">
        <v>86</v>
      </c>
      <c r="H682" s="68">
        <v>86</v>
      </c>
      <c r="I682" s="67">
        <v>26</v>
      </c>
      <c r="J682" s="45"/>
      <c r="K682" s="67"/>
      <c r="L682" s="67"/>
      <c r="M682" s="67"/>
      <c r="N682" s="67"/>
      <c r="O682" s="67"/>
      <c r="P682" s="67"/>
      <c r="Q682" s="41" t="str">
        <f>IF(CentrepointSourced[[#This Row],[Country]]="Northern Ireland","Northern Ireland",IFERROR(VLOOKUP(CentrepointSourced[[#This Row],[Local Authority]],LKP_LANameDQ[],2,FALSE),CentrepointSourced[[#This Row],[Local Authority]]))</f>
        <v>North East Lincolnshire</v>
      </c>
      <c r="R682" s="41" t="str">
        <f>IF(CentrepointSourced[[#This Row],[LA type]]="County","",INDEX(ConsolGeog[lad14cd],MATCH(CentrepointSourced[[#This Row],[Local Authority DQ]],ConsolGeog[la_name],0)))</f>
        <v>E06000012</v>
      </c>
      <c r="S682" s="41" t="str">
        <f>IF(OR(CentrepointSourced[[#This Row],[Country]]="Northern Ireland",CentrepointSourced[[#This Row],[Country]]="Scotland",CentrepointSourced[[#This Row],[Country]]="Wales"),"Local Authority",CentrepointSourced[[#This Row],[LA type]])</f>
        <v>Unitary</v>
      </c>
      <c r="T682" s="41">
        <f>IF(TRIM(CentrepointSourced[[#This Row],[Presented HS]])="",0,IF(CentrepointSourced[[#This Row],[Presented HS]]="&lt;5",2.5,IF(CentrepointSourced[[#This Row],[Presented HS]]="&lt;10",5,VALUE(TRIM(CentrepointSourced[[#This Row],[Presented HS]])))))</f>
        <v>86</v>
      </c>
      <c r="U682" s="41">
        <f>IF(TRIM(CentrepointSourced[[#This Row],[Assessed HS]])="",0,IF(CentrepointSourced[[#This Row],[Assessed HS]]="&lt;5",2.5,IF(CentrepointSourced[[#This Row],[Assessed HS]]="&lt;10",5,VALUE(TRIM(CentrepointSourced[[#This Row],[Assessed HS]])))))</f>
        <v>86</v>
      </c>
      <c r="V682" s="41">
        <f>IF(TRIM(CentrepointSourced[[#This Row],[Presented CS]])="",0,IF(CentrepointSourced[[#This Row],[Presented CS]]="&lt;5",2.5,IF(CentrepointSourced[[#This Row],[Presented CS]]="&lt;10",5,VALUE(TRIM(CentrepointSourced[[#This Row],[Presented CS]])))))</f>
        <v>0</v>
      </c>
      <c r="W682" s="41">
        <f>IF(TRIM(CentrepointSourced[[#This Row],[Assessed CS]])="",0,IF(CentrepointSourced[[#This Row],[Assessed CS]]="&lt;5",2.5,IF(CentrepointSourced[[#This Row],[Assessed CS]]="&lt;10",5,VALUE(TRIM(CentrepointSourced[[#This Row],[Assessed CS]])))))</f>
        <v>0</v>
      </c>
      <c r="X682" s="106">
        <f>IF(CentrepointSourced[[#This Row],[Age]]="16-17",CentrepointSourced[[#This Row],[Presented HS DQ]],0)</f>
        <v>0</v>
      </c>
      <c r="Y682" s="106">
        <f>IF(CentrepointSourced[[#This Row],[Age]]="16-24",CentrepointSourced[[#This Row],[Presented HS DQ]],0)</f>
        <v>0</v>
      </c>
      <c r="Z682" s="106">
        <f>IF(CentrepointSourced[[#This Row],[Age]]="18-24",CentrepointSourced[[#This Row],[Presented HS DQ]],0)</f>
        <v>86</v>
      </c>
      <c r="AA682" s="106">
        <f>IF(CentrepointSourced[[#This Row],[Age]]="16-17",CentrepointSourced[[#This Row],[Presented CS DQ]],0)</f>
        <v>0</v>
      </c>
      <c r="AB682" s="106">
        <f>IF(CentrepointSourced[[#This Row],[Age]]="16-24",CentrepointSourced[[#This Row],[Presented CS DQ]],0)</f>
        <v>0</v>
      </c>
      <c r="AC682" s="106">
        <f>IF(CentrepointSourced[[#This Row],[Age]]="18-24",CentrepointSourced[[#This Row],[Presented CS DQ]],0)</f>
        <v>0</v>
      </c>
      <c r="AD682" s="107">
        <f>IF(CentrepointSourced[[#This Row],[Age]]="16-17",CentrepointSourced[[#This Row],[Assessed HS DQ]],0)</f>
        <v>0</v>
      </c>
      <c r="AE682" s="107">
        <f>IF(CentrepointSourced[[#This Row],[Age]]="16-24",CentrepointSourced[[#This Row],[Assessed HS DQ]],0)</f>
        <v>0</v>
      </c>
      <c r="AF682" s="107">
        <f>IF(CentrepointSourced[[#This Row],[Age]]="18-24",CentrepointSourced[[#This Row],[Assessed HS DQ]],0)</f>
        <v>86</v>
      </c>
      <c r="AG682" s="107">
        <f>IF(CentrepointSourced[[#This Row],[Age]]="16-17",CentrepointSourced[[#This Row],[Assessed CS DQ]],0)</f>
        <v>0</v>
      </c>
      <c r="AH682" s="107">
        <f>IF(CentrepointSourced[[#This Row],[Age]]="16-24",CentrepointSourced[[#This Row],[Assessed CS DQ]],0)</f>
        <v>0</v>
      </c>
      <c r="AI682" s="107">
        <f>IF(CentrepointSourced[[#This Row],[Age]]="18-24",CentrepointSourced[[#This Row],[Assessed CS DQ]],0)</f>
        <v>0</v>
      </c>
    </row>
    <row r="683" spans="1:35" customFormat="1" ht="13.5" customHeight="1">
      <c r="A683" s="45" t="s">
        <v>40</v>
      </c>
      <c r="B683" s="45" t="s">
        <v>192</v>
      </c>
      <c r="C683" s="45" t="s">
        <v>165</v>
      </c>
      <c r="D683" s="45"/>
      <c r="E683" s="67">
        <v>2014</v>
      </c>
      <c r="F683" s="67" t="s">
        <v>25</v>
      </c>
      <c r="G683" s="67">
        <v>1</v>
      </c>
      <c r="H683" s="68">
        <v>1</v>
      </c>
      <c r="I683" s="67">
        <v>0</v>
      </c>
      <c r="J683" s="45"/>
      <c r="K683" s="67"/>
      <c r="L683" s="67"/>
      <c r="M683" s="67"/>
      <c r="N683" s="67"/>
      <c r="O683" s="67"/>
      <c r="P683" s="67"/>
      <c r="Q683" s="41" t="str">
        <f>IF(CentrepointSourced[[#This Row],[Country]]="Northern Ireland","Northern Ireland",IFERROR(VLOOKUP(CentrepointSourced[[#This Row],[Local Authority]],LKP_LANameDQ[],2,FALSE),CentrepointSourced[[#This Row],[Local Authority]]))</f>
        <v>North East Lincolnshire</v>
      </c>
      <c r="R683" s="41" t="str">
        <f>IF(CentrepointSourced[[#This Row],[LA type]]="County","",INDEX(ConsolGeog[lad14cd],MATCH(CentrepointSourced[[#This Row],[Local Authority DQ]],ConsolGeog[la_name],0)))</f>
        <v>E06000012</v>
      </c>
      <c r="S683" s="41" t="str">
        <f>IF(OR(CentrepointSourced[[#This Row],[Country]]="Northern Ireland",CentrepointSourced[[#This Row],[Country]]="Scotland",CentrepointSourced[[#This Row],[Country]]="Wales"),"Local Authority",CentrepointSourced[[#This Row],[LA type]])</f>
        <v>Unitary</v>
      </c>
      <c r="T683" s="41">
        <f>IF(TRIM(CentrepointSourced[[#This Row],[Presented HS]])="",0,IF(CentrepointSourced[[#This Row],[Presented HS]]="&lt;5",2.5,IF(CentrepointSourced[[#This Row],[Presented HS]]="&lt;10",5,VALUE(TRIM(CentrepointSourced[[#This Row],[Presented HS]])))))</f>
        <v>1</v>
      </c>
      <c r="U683" s="41">
        <f>IF(TRIM(CentrepointSourced[[#This Row],[Assessed HS]])="",0,IF(CentrepointSourced[[#This Row],[Assessed HS]]="&lt;5",2.5,IF(CentrepointSourced[[#This Row],[Assessed HS]]="&lt;10",5,VALUE(TRIM(CentrepointSourced[[#This Row],[Assessed HS]])))))</f>
        <v>1</v>
      </c>
      <c r="V683" s="41">
        <f>IF(TRIM(CentrepointSourced[[#This Row],[Presented CS]])="",0,IF(CentrepointSourced[[#This Row],[Presented CS]]="&lt;5",2.5,IF(CentrepointSourced[[#This Row],[Presented CS]]="&lt;10",5,VALUE(TRIM(CentrepointSourced[[#This Row],[Presented CS]])))))</f>
        <v>0</v>
      </c>
      <c r="W683" s="41">
        <f>IF(TRIM(CentrepointSourced[[#This Row],[Assessed CS]])="",0,IF(CentrepointSourced[[#This Row],[Assessed CS]]="&lt;5",2.5,IF(CentrepointSourced[[#This Row],[Assessed CS]]="&lt;10",5,VALUE(TRIM(CentrepointSourced[[#This Row],[Assessed CS]])))))</f>
        <v>0</v>
      </c>
      <c r="X683" s="106">
        <f>IF(CentrepointSourced[[#This Row],[Age]]="16-17",CentrepointSourced[[#This Row],[Presented HS DQ]],0)</f>
        <v>1</v>
      </c>
      <c r="Y683" s="106">
        <f>IF(CentrepointSourced[[#This Row],[Age]]="16-24",CentrepointSourced[[#This Row],[Presented HS DQ]],0)</f>
        <v>0</v>
      </c>
      <c r="Z683" s="106">
        <f>IF(CentrepointSourced[[#This Row],[Age]]="18-24",CentrepointSourced[[#This Row],[Presented HS DQ]],0)</f>
        <v>0</v>
      </c>
      <c r="AA683" s="106">
        <f>IF(CentrepointSourced[[#This Row],[Age]]="16-17",CentrepointSourced[[#This Row],[Presented CS DQ]],0)</f>
        <v>0</v>
      </c>
      <c r="AB683" s="106">
        <f>IF(CentrepointSourced[[#This Row],[Age]]="16-24",CentrepointSourced[[#This Row],[Presented CS DQ]],0)</f>
        <v>0</v>
      </c>
      <c r="AC683" s="106">
        <f>IF(CentrepointSourced[[#This Row],[Age]]="18-24",CentrepointSourced[[#This Row],[Presented CS DQ]],0)</f>
        <v>0</v>
      </c>
      <c r="AD683" s="107">
        <f>IF(CentrepointSourced[[#This Row],[Age]]="16-17",CentrepointSourced[[#This Row],[Assessed HS DQ]],0)</f>
        <v>1</v>
      </c>
      <c r="AE683" s="107">
        <f>IF(CentrepointSourced[[#This Row],[Age]]="16-24",CentrepointSourced[[#This Row],[Assessed HS DQ]],0)</f>
        <v>0</v>
      </c>
      <c r="AF683" s="107">
        <f>IF(CentrepointSourced[[#This Row],[Age]]="18-24",CentrepointSourced[[#This Row],[Assessed HS DQ]],0)</f>
        <v>0</v>
      </c>
      <c r="AG683" s="107">
        <f>IF(CentrepointSourced[[#This Row],[Age]]="16-17",CentrepointSourced[[#This Row],[Assessed CS DQ]],0)</f>
        <v>0</v>
      </c>
      <c r="AH683" s="107">
        <f>IF(CentrepointSourced[[#This Row],[Age]]="16-24",CentrepointSourced[[#This Row],[Assessed CS DQ]],0)</f>
        <v>0</v>
      </c>
      <c r="AI683" s="107">
        <f>IF(CentrepointSourced[[#This Row],[Age]]="18-24",CentrepointSourced[[#This Row],[Assessed CS DQ]],0)</f>
        <v>0</v>
      </c>
    </row>
    <row r="684" spans="1:35" customFormat="1" ht="13.5" customHeight="1">
      <c r="A684" s="45" t="s">
        <v>40</v>
      </c>
      <c r="B684" s="45" t="s">
        <v>192</v>
      </c>
      <c r="C684" s="45" t="s">
        <v>165</v>
      </c>
      <c r="D684" s="45"/>
      <c r="E684" s="67">
        <v>2014</v>
      </c>
      <c r="F684" s="67" t="s">
        <v>26</v>
      </c>
      <c r="G684" s="67">
        <v>104</v>
      </c>
      <c r="H684" s="68">
        <v>104</v>
      </c>
      <c r="I684" s="67">
        <v>23</v>
      </c>
      <c r="J684" s="45"/>
      <c r="K684" s="67"/>
      <c r="L684" s="67"/>
      <c r="M684" s="67"/>
      <c r="N684" s="67"/>
      <c r="O684" s="67"/>
      <c r="P684" s="67"/>
      <c r="Q684" s="41" t="str">
        <f>IF(CentrepointSourced[[#This Row],[Country]]="Northern Ireland","Northern Ireland",IFERROR(VLOOKUP(CentrepointSourced[[#This Row],[Local Authority]],LKP_LANameDQ[],2,FALSE),CentrepointSourced[[#This Row],[Local Authority]]))</f>
        <v>North East Lincolnshire</v>
      </c>
      <c r="R684" s="41" t="str">
        <f>IF(CentrepointSourced[[#This Row],[LA type]]="County","",INDEX(ConsolGeog[lad14cd],MATCH(CentrepointSourced[[#This Row],[Local Authority DQ]],ConsolGeog[la_name],0)))</f>
        <v>E06000012</v>
      </c>
      <c r="S684" s="41" t="str">
        <f>IF(OR(CentrepointSourced[[#This Row],[Country]]="Northern Ireland",CentrepointSourced[[#This Row],[Country]]="Scotland",CentrepointSourced[[#This Row],[Country]]="Wales"),"Local Authority",CentrepointSourced[[#This Row],[LA type]])</f>
        <v>Unitary</v>
      </c>
      <c r="T684" s="41">
        <f>IF(TRIM(CentrepointSourced[[#This Row],[Presented HS]])="",0,IF(CentrepointSourced[[#This Row],[Presented HS]]="&lt;5",2.5,IF(CentrepointSourced[[#This Row],[Presented HS]]="&lt;10",5,VALUE(TRIM(CentrepointSourced[[#This Row],[Presented HS]])))))</f>
        <v>104</v>
      </c>
      <c r="U684" s="41">
        <f>IF(TRIM(CentrepointSourced[[#This Row],[Assessed HS]])="",0,IF(CentrepointSourced[[#This Row],[Assessed HS]]="&lt;5",2.5,IF(CentrepointSourced[[#This Row],[Assessed HS]]="&lt;10",5,VALUE(TRIM(CentrepointSourced[[#This Row],[Assessed HS]])))))</f>
        <v>104</v>
      </c>
      <c r="V684" s="41">
        <f>IF(TRIM(CentrepointSourced[[#This Row],[Presented CS]])="",0,IF(CentrepointSourced[[#This Row],[Presented CS]]="&lt;5",2.5,IF(CentrepointSourced[[#This Row],[Presented CS]]="&lt;10",5,VALUE(TRIM(CentrepointSourced[[#This Row],[Presented CS]])))))</f>
        <v>0</v>
      </c>
      <c r="W684" s="41">
        <f>IF(TRIM(CentrepointSourced[[#This Row],[Assessed CS]])="",0,IF(CentrepointSourced[[#This Row],[Assessed CS]]="&lt;5",2.5,IF(CentrepointSourced[[#This Row],[Assessed CS]]="&lt;10",5,VALUE(TRIM(CentrepointSourced[[#This Row],[Assessed CS]])))))</f>
        <v>0</v>
      </c>
      <c r="X684" s="106">
        <f>IF(CentrepointSourced[[#This Row],[Age]]="16-17",CentrepointSourced[[#This Row],[Presented HS DQ]],0)</f>
        <v>0</v>
      </c>
      <c r="Y684" s="106">
        <f>IF(CentrepointSourced[[#This Row],[Age]]="16-24",CentrepointSourced[[#This Row],[Presented HS DQ]],0)</f>
        <v>0</v>
      </c>
      <c r="Z684" s="106">
        <f>IF(CentrepointSourced[[#This Row],[Age]]="18-24",CentrepointSourced[[#This Row],[Presented HS DQ]],0)</f>
        <v>104</v>
      </c>
      <c r="AA684" s="106">
        <f>IF(CentrepointSourced[[#This Row],[Age]]="16-17",CentrepointSourced[[#This Row],[Presented CS DQ]],0)</f>
        <v>0</v>
      </c>
      <c r="AB684" s="106">
        <f>IF(CentrepointSourced[[#This Row],[Age]]="16-24",CentrepointSourced[[#This Row],[Presented CS DQ]],0)</f>
        <v>0</v>
      </c>
      <c r="AC684" s="106">
        <f>IF(CentrepointSourced[[#This Row],[Age]]="18-24",CentrepointSourced[[#This Row],[Presented CS DQ]],0)</f>
        <v>0</v>
      </c>
      <c r="AD684" s="107">
        <f>IF(CentrepointSourced[[#This Row],[Age]]="16-17",CentrepointSourced[[#This Row],[Assessed HS DQ]],0)</f>
        <v>0</v>
      </c>
      <c r="AE684" s="107">
        <f>IF(CentrepointSourced[[#This Row],[Age]]="16-24",CentrepointSourced[[#This Row],[Assessed HS DQ]],0)</f>
        <v>0</v>
      </c>
      <c r="AF684" s="107">
        <f>IF(CentrepointSourced[[#This Row],[Age]]="18-24",CentrepointSourced[[#This Row],[Assessed HS DQ]],0)</f>
        <v>104</v>
      </c>
      <c r="AG684" s="107">
        <f>IF(CentrepointSourced[[#This Row],[Age]]="16-17",CentrepointSourced[[#This Row],[Assessed CS DQ]],0)</f>
        <v>0</v>
      </c>
      <c r="AH684" s="107">
        <f>IF(CentrepointSourced[[#This Row],[Age]]="16-24",CentrepointSourced[[#This Row],[Assessed CS DQ]],0)</f>
        <v>0</v>
      </c>
      <c r="AI684" s="107">
        <f>IF(CentrepointSourced[[#This Row],[Age]]="18-24",CentrepointSourced[[#This Row],[Assessed CS DQ]],0)</f>
        <v>0</v>
      </c>
    </row>
    <row r="685" spans="1:35" ht="13.5" customHeight="1">
      <c r="A685" s="46" t="s">
        <v>40</v>
      </c>
      <c r="B685" s="46" t="s">
        <v>303</v>
      </c>
      <c r="C685" s="46" t="s">
        <v>299</v>
      </c>
      <c r="D685" s="46"/>
      <c r="E685" s="46">
        <v>2012</v>
      </c>
      <c r="F685" s="67" t="s">
        <v>25</v>
      </c>
      <c r="G685" s="67"/>
      <c r="H685" s="79"/>
      <c r="I685" s="45"/>
      <c r="J685" s="45"/>
      <c r="K685" s="46">
        <v>112</v>
      </c>
      <c r="L685" s="45">
        <v>86</v>
      </c>
      <c r="M685" s="45">
        <v>63</v>
      </c>
      <c r="N685" s="45">
        <v>8</v>
      </c>
      <c r="O685" s="45"/>
      <c r="P685" s="45"/>
      <c r="Q685" s="41" t="str">
        <f>IF(CentrepointSourced[[#This Row],[Country]]="Northern Ireland","Northern Ireland",IFERROR(VLOOKUP(CentrepointSourced[[#This Row],[Local Authority]],LKP_LANameDQ[],2,FALSE),CentrepointSourced[[#This Row],[Local Authority]]))</f>
        <v>Northamptonshire</v>
      </c>
      <c r="R685" s="41" t="str">
        <f>IF(CentrepointSourced[[#This Row],[LA type]]="County","",INDEX(ConsolGeog[lad14cd],MATCH(CentrepointSourced[[#This Row],[Local Authority DQ]],ConsolGeog[la_name],0)))</f>
        <v/>
      </c>
      <c r="S685" s="41" t="str">
        <f>IF(OR(CentrepointSourced[[#This Row],[Country]]="Northern Ireland",CentrepointSourced[[#This Row],[Country]]="Scotland",CentrepointSourced[[#This Row],[Country]]="Wales"),"Local Authority",CentrepointSourced[[#This Row],[LA type]])</f>
        <v>County</v>
      </c>
      <c r="T685" s="41">
        <f>IF(TRIM(CentrepointSourced[[#This Row],[Presented HS]])="",0,IF(CentrepointSourced[[#This Row],[Presented HS]]="&lt;5",2.5,IF(CentrepointSourced[[#This Row],[Presented HS]]="&lt;10",5,VALUE(TRIM(CentrepointSourced[[#This Row],[Presented HS]])))))</f>
        <v>0</v>
      </c>
      <c r="U685" s="41">
        <f>IF(TRIM(CentrepointSourced[[#This Row],[Assessed HS]])="",0,IF(CentrepointSourced[[#This Row],[Assessed HS]]="&lt;5",2.5,IF(CentrepointSourced[[#This Row],[Assessed HS]]="&lt;10",5,VALUE(TRIM(CentrepointSourced[[#This Row],[Assessed HS]])))))</f>
        <v>0</v>
      </c>
      <c r="V685" s="41">
        <f>IF(TRIM(CentrepointSourced[[#This Row],[Presented CS]])="",0,IF(CentrepointSourced[[#This Row],[Presented CS]]="&lt;5",2.5,IF(CentrepointSourced[[#This Row],[Presented CS]]="&lt;10",5,VALUE(TRIM(CentrepointSourced[[#This Row],[Presented CS]])))))</f>
        <v>112</v>
      </c>
      <c r="W685" s="41">
        <f>IF(TRIM(CentrepointSourced[[#This Row],[Assessed CS]])="",0,IF(CentrepointSourced[[#This Row],[Assessed CS]]="&lt;5",2.5,IF(CentrepointSourced[[#This Row],[Assessed CS]]="&lt;10",5,VALUE(TRIM(CentrepointSourced[[#This Row],[Assessed CS]])))))</f>
        <v>86</v>
      </c>
      <c r="X685" s="111">
        <f>IF(CentrepointSourced[[#This Row],[Age]]="16-17",CentrepointSourced[[#This Row],[Presented HS DQ]],0)</f>
        <v>0</v>
      </c>
      <c r="Y685" s="111">
        <f>IF(CentrepointSourced[[#This Row],[Age]]="16-24",CentrepointSourced[[#This Row],[Presented HS DQ]],0)</f>
        <v>0</v>
      </c>
      <c r="Z685" s="111">
        <f>IF(CentrepointSourced[[#This Row],[Age]]="18-24",CentrepointSourced[[#This Row],[Presented HS DQ]],0)</f>
        <v>0</v>
      </c>
      <c r="AA685" s="111">
        <f>IF(CentrepointSourced[[#This Row],[Age]]="16-17",CentrepointSourced[[#This Row],[Presented CS DQ]],0)</f>
        <v>112</v>
      </c>
      <c r="AB685" s="111">
        <f>IF(CentrepointSourced[[#This Row],[Age]]="16-24",CentrepointSourced[[#This Row],[Presented CS DQ]],0)</f>
        <v>0</v>
      </c>
      <c r="AC685" s="111">
        <f>IF(CentrepointSourced[[#This Row],[Age]]="18-24",CentrepointSourced[[#This Row],[Presented CS DQ]],0)</f>
        <v>0</v>
      </c>
      <c r="AD685" s="107">
        <f>IF(CentrepointSourced[[#This Row],[Age]]="16-17",CentrepointSourced[[#This Row],[Assessed HS DQ]],0)</f>
        <v>0</v>
      </c>
      <c r="AE685" s="107">
        <f>IF(CentrepointSourced[[#This Row],[Age]]="16-24",CentrepointSourced[[#This Row],[Assessed HS DQ]],0)</f>
        <v>0</v>
      </c>
      <c r="AF685" s="107">
        <f>IF(CentrepointSourced[[#This Row],[Age]]="18-24",CentrepointSourced[[#This Row],[Assessed HS DQ]],0)</f>
        <v>0</v>
      </c>
      <c r="AG685" s="107">
        <f>IF(CentrepointSourced[[#This Row],[Age]]="16-17",CentrepointSourced[[#This Row],[Assessed CS DQ]],0)</f>
        <v>86</v>
      </c>
      <c r="AH685" s="107">
        <f>IF(CentrepointSourced[[#This Row],[Age]]="16-24",CentrepointSourced[[#This Row],[Assessed CS DQ]],0)</f>
        <v>0</v>
      </c>
      <c r="AI685" s="107">
        <f>IF(CentrepointSourced[[#This Row],[Age]]="18-24",CentrepointSourced[[#This Row],[Assessed CS DQ]],0)</f>
        <v>0</v>
      </c>
    </row>
    <row r="686" spans="1:35" ht="13.5" customHeight="1">
      <c r="A686" s="46" t="s">
        <v>40</v>
      </c>
      <c r="B686" s="46" t="s">
        <v>303</v>
      </c>
      <c r="C686" s="46" t="s">
        <v>299</v>
      </c>
      <c r="D686" s="46"/>
      <c r="E686" s="46">
        <v>2012</v>
      </c>
      <c r="F686" s="67" t="s">
        <v>26</v>
      </c>
      <c r="G686" s="67"/>
      <c r="H686" s="79"/>
      <c r="I686" s="45"/>
      <c r="J686" s="45"/>
      <c r="K686" s="46"/>
      <c r="L686" s="45"/>
      <c r="M686" s="45"/>
      <c r="N686" s="45"/>
      <c r="O686" s="45"/>
      <c r="P686" s="45"/>
      <c r="Q686" s="41" t="str">
        <f>IF(CentrepointSourced[[#This Row],[Country]]="Northern Ireland","Northern Ireland",IFERROR(VLOOKUP(CentrepointSourced[[#This Row],[Local Authority]],LKP_LANameDQ[],2,FALSE),CentrepointSourced[[#This Row],[Local Authority]]))</f>
        <v>Northamptonshire</v>
      </c>
      <c r="R686" s="41" t="str">
        <f>IF(CentrepointSourced[[#This Row],[LA type]]="County","",INDEX(ConsolGeog[lad14cd],MATCH(CentrepointSourced[[#This Row],[Local Authority DQ]],ConsolGeog[la_name],0)))</f>
        <v/>
      </c>
      <c r="S686" s="41" t="str">
        <f>IF(OR(CentrepointSourced[[#This Row],[Country]]="Northern Ireland",CentrepointSourced[[#This Row],[Country]]="Scotland",CentrepointSourced[[#This Row],[Country]]="Wales"),"Local Authority",CentrepointSourced[[#This Row],[LA type]])</f>
        <v>County</v>
      </c>
      <c r="T686" s="41">
        <f>IF(TRIM(CentrepointSourced[[#This Row],[Presented HS]])="",0,IF(CentrepointSourced[[#This Row],[Presented HS]]="&lt;5",2.5,IF(CentrepointSourced[[#This Row],[Presented HS]]="&lt;10",5,VALUE(TRIM(CentrepointSourced[[#This Row],[Presented HS]])))))</f>
        <v>0</v>
      </c>
      <c r="U686" s="41">
        <f>IF(TRIM(CentrepointSourced[[#This Row],[Assessed HS]])="",0,IF(CentrepointSourced[[#This Row],[Assessed HS]]="&lt;5",2.5,IF(CentrepointSourced[[#This Row],[Assessed HS]]="&lt;10",5,VALUE(TRIM(CentrepointSourced[[#This Row],[Assessed HS]])))))</f>
        <v>0</v>
      </c>
      <c r="V686" s="41">
        <f>IF(TRIM(CentrepointSourced[[#This Row],[Presented CS]])="",0,IF(CentrepointSourced[[#This Row],[Presented CS]]="&lt;5",2.5,IF(CentrepointSourced[[#This Row],[Presented CS]]="&lt;10",5,VALUE(TRIM(CentrepointSourced[[#This Row],[Presented CS]])))))</f>
        <v>0</v>
      </c>
      <c r="W686" s="41">
        <f>IF(TRIM(CentrepointSourced[[#This Row],[Assessed CS]])="",0,IF(CentrepointSourced[[#This Row],[Assessed CS]]="&lt;5",2.5,IF(CentrepointSourced[[#This Row],[Assessed CS]]="&lt;10",5,VALUE(TRIM(CentrepointSourced[[#This Row],[Assessed CS]])))))</f>
        <v>0</v>
      </c>
      <c r="X686" s="111">
        <f>IF(CentrepointSourced[[#This Row],[Age]]="16-17",CentrepointSourced[[#This Row],[Presented HS DQ]],0)</f>
        <v>0</v>
      </c>
      <c r="Y686" s="111">
        <f>IF(CentrepointSourced[[#This Row],[Age]]="16-24",CentrepointSourced[[#This Row],[Presented HS DQ]],0)</f>
        <v>0</v>
      </c>
      <c r="Z686" s="111">
        <f>IF(CentrepointSourced[[#This Row],[Age]]="18-24",CentrepointSourced[[#This Row],[Presented HS DQ]],0)</f>
        <v>0</v>
      </c>
      <c r="AA686" s="111">
        <f>IF(CentrepointSourced[[#This Row],[Age]]="16-17",CentrepointSourced[[#This Row],[Presented CS DQ]],0)</f>
        <v>0</v>
      </c>
      <c r="AB686" s="111">
        <f>IF(CentrepointSourced[[#This Row],[Age]]="16-24",CentrepointSourced[[#This Row],[Presented CS DQ]],0)</f>
        <v>0</v>
      </c>
      <c r="AC686" s="111">
        <f>IF(CentrepointSourced[[#This Row],[Age]]="18-24",CentrepointSourced[[#This Row],[Presented CS DQ]],0)</f>
        <v>0</v>
      </c>
      <c r="AD686" s="107">
        <f>IF(CentrepointSourced[[#This Row],[Age]]="16-17",CentrepointSourced[[#This Row],[Assessed HS DQ]],0)</f>
        <v>0</v>
      </c>
      <c r="AE686" s="107">
        <f>IF(CentrepointSourced[[#This Row],[Age]]="16-24",CentrepointSourced[[#This Row],[Assessed HS DQ]],0)</f>
        <v>0</v>
      </c>
      <c r="AF686" s="107">
        <f>IF(CentrepointSourced[[#This Row],[Age]]="18-24",CentrepointSourced[[#This Row],[Assessed HS DQ]],0)</f>
        <v>0</v>
      </c>
      <c r="AG686" s="107">
        <f>IF(CentrepointSourced[[#This Row],[Age]]="16-17",CentrepointSourced[[#This Row],[Assessed CS DQ]],0)</f>
        <v>0</v>
      </c>
      <c r="AH686" s="107">
        <f>IF(CentrepointSourced[[#This Row],[Age]]="16-24",CentrepointSourced[[#This Row],[Assessed CS DQ]],0)</f>
        <v>0</v>
      </c>
      <c r="AI686" s="107">
        <f>IF(CentrepointSourced[[#This Row],[Age]]="18-24",CentrepointSourced[[#This Row],[Assessed CS DQ]],0)</f>
        <v>0</v>
      </c>
    </row>
    <row r="687" spans="1:35" ht="13.5" customHeight="1">
      <c r="A687" s="46" t="s">
        <v>40</v>
      </c>
      <c r="B687" s="46" t="s">
        <v>303</v>
      </c>
      <c r="C687" s="46" t="s">
        <v>299</v>
      </c>
      <c r="D687" s="46"/>
      <c r="E687" s="46">
        <v>2013</v>
      </c>
      <c r="F687" s="67" t="s">
        <v>25</v>
      </c>
      <c r="G687" s="67"/>
      <c r="H687" s="79"/>
      <c r="I687" s="45"/>
      <c r="J687" s="45"/>
      <c r="K687" s="46">
        <v>58</v>
      </c>
      <c r="L687" s="45">
        <v>44</v>
      </c>
      <c r="M687" s="45">
        <v>29</v>
      </c>
      <c r="N687" s="45">
        <v>7</v>
      </c>
      <c r="O687" s="45"/>
      <c r="P687" s="45"/>
      <c r="Q687" s="41" t="str">
        <f>IF(CentrepointSourced[[#This Row],[Country]]="Northern Ireland","Northern Ireland",IFERROR(VLOOKUP(CentrepointSourced[[#This Row],[Local Authority]],LKP_LANameDQ[],2,FALSE),CentrepointSourced[[#This Row],[Local Authority]]))</f>
        <v>Northamptonshire</v>
      </c>
      <c r="R687" s="41" t="str">
        <f>IF(CentrepointSourced[[#This Row],[LA type]]="County","",INDEX(ConsolGeog[lad14cd],MATCH(CentrepointSourced[[#This Row],[Local Authority DQ]],ConsolGeog[la_name],0)))</f>
        <v/>
      </c>
      <c r="S687" s="41" t="str">
        <f>IF(OR(CentrepointSourced[[#This Row],[Country]]="Northern Ireland",CentrepointSourced[[#This Row],[Country]]="Scotland",CentrepointSourced[[#This Row],[Country]]="Wales"),"Local Authority",CentrepointSourced[[#This Row],[LA type]])</f>
        <v>County</v>
      </c>
      <c r="T687" s="41">
        <f>IF(TRIM(CentrepointSourced[[#This Row],[Presented HS]])="",0,IF(CentrepointSourced[[#This Row],[Presented HS]]="&lt;5",2.5,IF(CentrepointSourced[[#This Row],[Presented HS]]="&lt;10",5,VALUE(TRIM(CentrepointSourced[[#This Row],[Presented HS]])))))</f>
        <v>0</v>
      </c>
      <c r="U687" s="41">
        <f>IF(TRIM(CentrepointSourced[[#This Row],[Assessed HS]])="",0,IF(CentrepointSourced[[#This Row],[Assessed HS]]="&lt;5",2.5,IF(CentrepointSourced[[#This Row],[Assessed HS]]="&lt;10",5,VALUE(TRIM(CentrepointSourced[[#This Row],[Assessed HS]])))))</f>
        <v>0</v>
      </c>
      <c r="V687" s="41">
        <f>IF(TRIM(CentrepointSourced[[#This Row],[Presented CS]])="",0,IF(CentrepointSourced[[#This Row],[Presented CS]]="&lt;5",2.5,IF(CentrepointSourced[[#This Row],[Presented CS]]="&lt;10",5,VALUE(TRIM(CentrepointSourced[[#This Row],[Presented CS]])))))</f>
        <v>58</v>
      </c>
      <c r="W687" s="41">
        <f>IF(TRIM(CentrepointSourced[[#This Row],[Assessed CS]])="",0,IF(CentrepointSourced[[#This Row],[Assessed CS]]="&lt;5",2.5,IF(CentrepointSourced[[#This Row],[Assessed CS]]="&lt;10",5,VALUE(TRIM(CentrepointSourced[[#This Row],[Assessed CS]])))))</f>
        <v>44</v>
      </c>
      <c r="X687" s="111">
        <f>IF(CentrepointSourced[[#This Row],[Age]]="16-17",CentrepointSourced[[#This Row],[Presented HS DQ]],0)</f>
        <v>0</v>
      </c>
      <c r="Y687" s="111">
        <f>IF(CentrepointSourced[[#This Row],[Age]]="16-24",CentrepointSourced[[#This Row],[Presented HS DQ]],0)</f>
        <v>0</v>
      </c>
      <c r="Z687" s="111">
        <f>IF(CentrepointSourced[[#This Row],[Age]]="18-24",CentrepointSourced[[#This Row],[Presented HS DQ]],0)</f>
        <v>0</v>
      </c>
      <c r="AA687" s="111">
        <f>IF(CentrepointSourced[[#This Row],[Age]]="16-17",CentrepointSourced[[#This Row],[Presented CS DQ]],0)</f>
        <v>58</v>
      </c>
      <c r="AB687" s="111">
        <f>IF(CentrepointSourced[[#This Row],[Age]]="16-24",CentrepointSourced[[#This Row],[Presented CS DQ]],0)</f>
        <v>0</v>
      </c>
      <c r="AC687" s="111">
        <f>IF(CentrepointSourced[[#This Row],[Age]]="18-24",CentrepointSourced[[#This Row],[Presented CS DQ]],0)</f>
        <v>0</v>
      </c>
      <c r="AD687" s="107">
        <f>IF(CentrepointSourced[[#This Row],[Age]]="16-17",CentrepointSourced[[#This Row],[Assessed HS DQ]],0)</f>
        <v>0</v>
      </c>
      <c r="AE687" s="107">
        <f>IF(CentrepointSourced[[#This Row],[Age]]="16-24",CentrepointSourced[[#This Row],[Assessed HS DQ]],0)</f>
        <v>0</v>
      </c>
      <c r="AF687" s="107">
        <f>IF(CentrepointSourced[[#This Row],[Age]]="18-24",CentrepointSourced[[#This Row],[Assessed HS DQ]],0)</f>
        <v>0</v>
      </c>
      <c r="AG687" s="107">
        <f>IF(CentrepointSourced[[#This Row],[Age]]="16-17",CentrepointSourced[[#This Row],[Assessed CS DQ]],0)</f>
        <v>44</v>
      </c>
      <c r="AH687" s="107">
        <f>IF(CentrepointSourced[[#This Row],[Age]]="16-24",CentrepointSourced[[#This Row],[Assessed CS DQ]],0)</f>
        <v>0</v>
      </c>
      <c r="AI687" s="107">
        <f>IF(CentrepointSourced[[#This Row],[Age]]="18-24",CentrepointSourced[[#This Row],[Assessed CS DQ]],0)</f>
        <v>0</v>
      </c>
    </row>
    <row r="688" spans="1:35" ht="13.5" customHeight="1">
      <c r="A688" s="46" t="s">
        <v>40</v>
      </c>
      <c r="B688" s="46" t="s">
        <v>303</v>
      </c>
      <c r="C688" s="46" t="s">
        <v>299</v>
      </c>
      <c r="D688" s="46"/>
      <c r="E688" s="46">
        <v>2013</v>
      </c>
      <c r="F688" s="67" t="s">
        <v>26</v>
      </c>
      <c r="G688" s="67"/>
      <c r="H688" s="79"/>
      <c r="I688" s="45"/>
      <c r="J688" s="45"/>
      <c r="K688" s="46"/>
      <c r="L688" s="45"/>
      <c r="M688" s="45"/>
      <c r="N688" s="45"/>
      <c r="O688" s="45"/>
      <c r="P688" s="45"/>
      <c r="Q688" s="41" t="str">
        <f>IF(CentrepointSourced[[#This Row],[Country]]="Northern Ireland","Northern Ireland",IFERROR(VLOOKUP(CentrepointSourced[[#This Row],[Local Authority]],LKP_LANameDQ[],2,FALSE),CentrepointSourced[[#This Row],[Local Authority]]))</f>
        <v>Northamptonshire</v>
      </c>
      <c r="R688" s="41" t="str">
        <f>IF(CentrepointSourced[[#This Row],[LA type]]="County","",INDEX(ConsolGeog[lad14cd],MATCH(CentrepointSourced[[#This Row],[Local Authority DQ]],ConsolGeog[la_name],0)))</f>
        <v/>
      </c>
      <c r="S688" s="41" t="str">
        <f>IF(OR(CentrepointSourced[[#This Row],[Country]]="Northern Ireland",CentrepointSourced[[#This Row],[Country]]="Scotland",CentrepointSourced[[#This Row],[Country]]="Wales"),"Local Authority",CentrepointSourced[[#This Row],[LA type]])</f>
        <v>County</v>
      </c>
      <c r="T688" s="41">
        <f>IF(TRIM(CentrepointSourced[[#This Row],[Presented HS]])="",0,IF(CentrepointSourced[[#This Row],[Presented HS]]="&lt;5",2.5,IF(CentrepointSourced[[#This Row],[Presented HS]]="&lt;10",5,VALUE(TRIM(CentrepointSourced[[#This Row],[Presented HS]])))))</f>
        <v>0</v>
      </c>
      <c r="U688" s="41">
        <f>IF(TRIM(CentrepointSourced[[#This Row],[Assessed HS]])="",0,IF(CentrepointSourced[[#This Row],[Assessed HS]]="&lt;5",2.5,IF(CentrepointSourced[[#This Row],[Assessed HS]]="&lt;10",5,VALUE(TRIM(CentrepointSourced[[#This Row],[Assessed HS]])))))</f>
        <v>0</v>
      </c>
      <c r="V688" s="41">
        <f>IF(TRIM(CentrepointSourced[[#This Row],[Presented CS]])="",0,IF(CentrepointSourced[[#This Row],[Presented CS]]="&lt;5",2.5,IF(CentrepointSourced[[#This Row],[Presented CS]]="&lt;10",5,VALUE(TRIM(CentrepointSourced[[#This Row],[Presented CS]])))))</f>
        <v>0</v>
      </c>
      <c r="W688" s="41">
        <f>IF(TRIM(CentrepointSourced[[#This Row],[Assessed CS]])="",0,IF(CentrepointSourced[[#This Row],[Assessed CS]]="&lt;5",2.5,IF(CentrepointSourced[[#This Row],[Assessed CS]]="&lt;10",5,VALUE(TRIM(CentrepointSourced[[#This Row],[Assessed CS]])))))</f>
        <v>0</v>
      </c>
      <c r="X688" s="111">
        <f>IF(CentrepointSourced[[#This Row],[Age]]="16-17",CentrepointSourced[[#This Row],[Presented HS DQ]],0)</f>
        <v>0</v>
      </c>
      <c r="Y688" s="111">
        <f>IF(CentrepointSourced[[#This Row],[Age]]="16-24",CentrepointSourced[[#This Row],[Presented HS DQ]],0)</f>
        <v>0</v>
      </c>
      <c r="Z688" s="111">
        <f>IF(CentrepointSourced[[#This Row],[Age]]="18-24",CentrepointSourced[[#This Row],[Presented HS DQ]],0)</f>
        <v>0</v>
      </c>
      <c r="AA688" s="111">
        <f>IF(CentrepointSourced[[#This Row],[Age]]="16-17",CentrepointSourced[[#This Row],[Presented CS DQ]],0)</f>
        <v>0</v>
      </c>
      <c r="AB688" s="111">
        <f>IF(CentrepointSourced[[#This Row],[Age]]="16-24",CentrepointSourced[[#This Row],[Presented CS DQ]],0)</f>
        <v>0</v>
      </c>
      <c r="AC688" s="111">
        <f>IF(CentrepointSourced[[#This Row],[Age]]="18-24",CentrepointSourced[[#This Row],[Presented CS DQ]],0)</f>
        <v>0</v>
      </c>
      <c r="AD688" s="107">
        <f>IF(CentrepointSourced[[#This Row],[Age]]="16-17",CentrepointSourced[[#This Row],[Assessed HS DQ]],0)</f>
        <v>0</v>
      </c>
      <c r="AE688" s="107">
        <f>IF(CentrepointSourced[[#This Row],[Age]]="16-24",CentrepointSourced[[#This Row],[Assessed HS DQ]],0)</f>
        <v>0</v>
      </c>
      <c r="AF688" s="107">
        <f>IF(CentrepointSourced[[#This Row],[Age]]="18-24",CentrepointSourced[[#This Row],[Assessed HS DQ]],0)</f>
        <v>0</v>
      </c>
      <c r="AG688" s="107">
        <f>IF(CentrepointSourced[[#This Row],[Age]]="16-17",CentrepointSourced[[#This Row],[Assessed CS DQ]],0)</f>
        <v>0</v>
      </c>
      <c r="AH688" s="107">
        <f>IF(CentrepointSourced[[#This Row],[Age]]="16-24",CentrepointSourced[[#This Row],[Assessed CS DQ]],0)</f>
        <v>0</v>
      </c>
      <c r="AI688" s="107">
        <f>IF(CentrepointSourced[[#This Row],[Age]]="18-24",CentrepointSourced[[#This Row],[Assessed CS DQ]],0)</f>
        <v>0</v>
      </c>
    </row>
    <row r="689" spans="1:35" ht="13.5" customHeight="1">
      <c r="A689" s="46" t="s">
        <v>40</v>
      </c>
      <c r="B689" s="46" t="s">
        <v>303</v>
      </c>
      <c r="C689" s="46" t="s">
        <v>299</v>
      </c>
      <c r="D689" s="46"/>
      <c r="E689" s="46">
        <v>2014</v>
      </c>
      <c r="F689" s="67" t="s">
        <v>25</v>
      </c>
      <c r="G689" s="67"/>
      <c r="H689" s="79"/>
      <c r="I689" s="45"/>
      <c r="J689" s="45"/>
      <c r="K689" s="46">
        <v>35</v>
      </c>
      <c r="L689" s="45">
        <v>35</v>
      </c>
      <c r="M689" s="45">
        <v>24</v>
      </c>
      <c r="N689" s="45">
        <v>5</v>
      </c>
      <c r="O689" s="45"/>
      <c r="P689" s="45"/>
      <c r="Q689" s="41" t="str">
        <f>IF(CentrepointSourced[[#This Row],[Country]]="Northern Ireland","Northern Ireland",IFERROR(VLOOKUP(CentrepointSourced[[#This Row],[Local Authority]],LKP_LANameDQ[],2,FALSE),CentrepointSourced[[#This Row],[Local Authority]]))</f>
        <v>Northamptonshire</v>
      </c>
      <c r="R689" s="41" t="str">
        <f>IF(CentrepointSourced[[#This Row],[LA type]]="County","",INDEX(ConsolGeog[lad14cd],MATCH(CentrepointSourced[[#This Row],[Local Authority DQ]],ConsolGeog[la_name],0)))</f>
        <v/>
      </c>
      <c r="S689" s="41" t="str">
        <f>IF(OR(CentrepointSourced[[#This Row],[Country]]="Northern Ireland",CentrepointSourced[[#This Row],[Country]]="Scotland",CentrepointSourced[[#This Row],[Country]]="Wales"),"Local Authority",CentrepointSourced[[#This Row],[LA type]])</f>
        <v>County</v>
      </c>
      <c r="T689" s="41">
        <f>IF(TRIM(CentrepointSourced[[#This Row],[Presented HS]])="",0,IF(CentrepointSourced[[#This Row],[Presented HS]]="&lt;5",2.5,IF(CentrepointSourced[[#This Row],[Presented HS]]="&lt;10",5,VALUE(TRIM(CentrepointSourced[[#This Row],[Presented HS]])))))</f>
        <v>0</v>
      </c>
      <c r="U689" s="41">
        <f>IF(TRIM(CentrepointSourced[[#This Row],[Assessed HS]])="",0,IF(CentrepointSourced[[#This Row],[Assessed HS]]="&lt;5",2.5,IF(CentrepointSourced[[#This Row],[Assessed HS]]="&lt;10",5,VALUE(TRIM(CentrepointSourced[[#This Row],[Assessed HS]])))))</f>
        <v>0</v>
      </c>
      <c r="V689" s="41">
        <f>IF(TRIM(CentrepointSourced[[#This Row],[Presented CS]])="",0,IF(CentrepointSourced[[#This Row],[Presented CS]]="&lt;5",2.5,IF(CentrepointSourced[[#This Row],[Presented CS]]="&lt;10",5,VALUE(TRIM(CentrepointSourced[[#This Row],[Presented CS]])))))</f>
        <v>35</v>
      </c>
      <c r="W689" s="41">
        <f>IF(TRIM(CentrepointSourced[[#This Row],[Assessed CS]])="",0,IF(CentrepointSourced[[#This Row],[Assessed CS]]="&lt;5",2.5,IF(CentrepointSourced[[#This Row],[Assessed CS]]="&lt;10",5,VALUE(TRIM(CentrepointSourced[[#This Row],[Assessed CS]])))))</f>
        <v>35</v>
      </c>
      <c r="X689" s="111">
        <f>IF(CentrepointSourced[[#This Row],[Age]]="16-17",CentrepointSourced[[#This Row],[Presented HS DQ]],0)</f>
        <v>0</v>
      </c>
      <c r="Y689" s="111">
        <f>IF(CentrepointSourced[[#This Row],[Age]]="16-24",CentrepointSourced[[#This Row],[Presented HS DQ]],0)</f>
        <v>0</v>
      </c>
      <c r="Z689" s="111">
        <f>IF(CentrepointSourced[[#This Row],[Age]]="18-24",CentrepointSourced[[#This Row],[Presented HS DQ]],0)</f>
        <v>0</v>
      </c>
      <c r="AA689" s="111">
        <f>IF(CentrepointSourced[[#This Row],[Age]]="16-17",CentrepointSourced[[#This Row],[Presented CS DQ]],0)</f>
        <v>35</v>
      </c>
      <c r="AB689" s="111">
        <f>IF(CentrepointSourced[[#This Row],[Age]]="16-24",CentrepointSourced[[#This Row],[Presented CS DQ]],0)</f>
        <v>0</v>
      </c>
      <c r="AC689" s="111">
        <f>IF(CentrepointSourced[[#This Row],[Age]]="18-24",CentrepointSourced[[#This Row],[Presented CS DQ]],0)</f>
        <v>0</v>
      </c>
      <c r="AD689" s="107">
        <f>IF(CentrepointSourced[[#This Row],[Age]]="16-17",CentrepointSourced[[#This Row],[Assessed HS DQ]],0)</f>
        <v>0</v>
      </c>
      <c r="AE689" s="107">
        <f>IF(CentrepointSourced[[#This Row],[Age]]="16-24",CentrepointSourced[[#This Row],[Assessed HS DQ]],0)</f>
        <v>0</v>
      </c>
      <c r="AF689" s="107">
        <f>IF(CentrepointSourced[[#This Row],[Age]]="18-24",CentrepointSourced[[#This Row],[Assessed HS DQ]],0)</f>
        <v>0</v>
      </c>
      <c r="AG689" s="107">
        <f>IF(CentrepointSourced[[#This Row],[Age]]="16-17",CentrepointSourced[[#This Row],[Assessed CS DQ]],0)</f>
        <v>35</v>
      </c>
      <c r="AH689" s="107">
        <f>IF(CentrepointSourced[[#This Row],[Age]]="16-24",CentrepointSourced[[#This Row],[Assessed CS DQ]],0)</f>
        <v>0</v>
      </c>
      <c r="AI689" s="107">
        <f>IF(CentrepointSourced[[#This Row],[Age]]="18-24",CentrepointSourced[[#This Row],[Assessed CS DQ]],0)</f>
        <v>0</v>
      </c>
    </row>
    <row r="690" spans="1:35" ht="13.5" customHeight="1">
      <c r="A690" s="46" t="s">
        <v>40</v>
      </c>
      <c r="B690" s="46" t="s">
        <v>303</v>
      </c>
      <c r="C690" s="46" t="s">
        <v>299</v>
      </c>
      <c r="D690" s="46"/>
      <c r="E690" s="46">
        <v>2014</v>
      </c>
      <c r="F690" s="67" t="s">
        <v>26</v>
      </c>
      <c r="G690" s="67"/>
      <c r="H690" s="79"/>
      <c r="I690" s="45"/>
      <c r="J690" s="45"/>
      <c r="K690" s="46"/>
      <c r="L690" s="45"/>
      <c r="M690" s="45"/>
      <c r="N690" s="45"/>
      <c r="O690" s="45"/>
      <c r="P690" s="45"/>
      <c r="Q690" s="43" t="str">
        <f>IF(CentrepointSourced[[#This Row],[Country]]="Northern Ireland","Northern Ireland",IFERROR(VLOOKUP(CentrepointSourced[[#This Row],[Local Authority]],LKP_LANameDQ[],2,FALSE),CentrepointSourced[[#This Row],[Local Authority]]))</f>
        <v>Northamptonshire</v>
      </c>
      <c r="R690" s="43" t="str">
        <f>IF(CentrepointSourced[[#This Row],[LA type]]="County","",INDEX(ConsolGeog[lad14cd],MATCH(CentrepointSourced[[#This Row],[Local Authority DQ]],ConsolGeog[la_name],0)))</f>
        <v/>
      </c>
      <c r="S690" s="43" t="str">
        <f>IF(OR(CentrepointSourced[[#This Row],[Country]]="Northern Ireland",CentrepointSourced[[#This Row],[Country]]="Scotland",CentrepointSourced[[#This Row],[Country]]="Wales"),"Local Authority",CentrepointSourced[[#This Row],[LA type]])</f>
        <v>County</v>
      </c>
      <c r="T690" s="43">
        <f>IF(TRIM(CentrepointSourced[[#This Row],[Presented HS]])="",0,IF(CentrepointSourced[[#This Row],[Presented HS]]="&lt;5",2.5,IF(CentrepointSourced[[#This Row],[Presented HS]]="&lt;10",5,VALUE(TRIM(CentrepointSourced[[#This Row],[Presented HS]])))))</f>
        <v>0</v>
      </c>
      <c r="U690" s="43">
        <f>IF(TRIM(CentrepointSourced[[#This Row],[Assessed HS]])="",0,IF(CentrepointSourced[[#This Row],[Assessed HS]]="&lt;5",2.5,IF(CentrepointSourced[[#This Row],[Assessed HS]]="&lt;10",5,VALUE(TRIM(CentrepointSourced[[#This Row],[Assessed HS]])))))</f>
        <v>0</v>
      </c>
      <c r="V690" s="43">
        <f>IF(TRIM(CentrepointSourced[[#This Row],[Presented CS]])="",0,IF(CentrepointSourced[[#This Row],[Presented CS]]="&lt;5",2.5,IF(CentrepointSourced[[#This Row],[Presented CS]]="&lt;10",5,VALUE(TRIM(CentrepointSourced[[#This Row],[Presented CS]])))))</f>
        <v>0</v>
      </c>
      <c r="W690" s="43">
        <f>IF(TRIM(CentrepointSourced[[#This Row],[Assessed CS]])="",0,IF(CentrepointSourced[[#This Row],[Assessed CS]]="&lt;5",2.5,IF(CentrepointSourced[[#This Row],[Assessed CS]]="&lt;10",5,VALUE(TRIM(CentrepointSourced[[#This Row],[Assessed CS]])))))</f>
        <v>0</v>
      </c>
      <c r="X690" s="111">
        <f>IF(CentrepointSourced[[#This Row],[Age]]="16-17",CentrepointSourced[[#This Row],[Presented HS DQ]],0)</f>
        <v>0</v>
      </c>
      <c r="Y690" s="111">
        <f>IF(CentrepointSourced[[#This Row],[Age]]="16-24",CentrepointSourced[[#This Row],[Presented HS DQ]],0)</f>
        <v>0</v>
      </c>
      <c r="Z690" s="111">
        <f>IF(CentrepointSourced[[#This Row],[Age]]="18-24",CentrepointSourced[[#This Row],[Presented HS DQ]],0)</f>
        <v>0</v>
      </c>
      <c r="AA690" s="111">
        <f>IF(CentrepointSourced[[#This Row],[Age]]="16-17",CentrepointSourced[[#This Row],[Presented CS DQ]],0)</f>
        <v>0</v>
      </c>
      <c r="AB690" s="111">
        <f>IF(CentrepointSourced[[#This Row],[Age]]="16-24",CentrepointSourced[[#This Row],[Presented CS DQ]],0)</f>
        <v>0</v>
      </c>
      <c r="AC690" s="111">
        <f>IF(CentrepointSourced[[#This Row],[Age]]="18-24",CentrepointSourced[[#This Row],[Presented CS DQ]],0)</f>
        <v>0</v>
      </c>
      <c r="AD690" s="107">
        <f>IF(CentrepointSourced[[#This Row],[Age]]="16-17",CentrepointSourced[[#This Row],[Assessed HS DQ]],0)</f>
        <v>0</v>
      </c>
      <c r="AE690" s="107">
        <f>IF(CentrepointSourced[[#This Row],[Age]]="16-24",CentrepointSourced[[#This Row],[Assessed HS DQ]],0)</f>
        <v>0</v>
      </c>
      <c r="AF690" s="107">
        <f>IF(CentrepointSourced[[#This Row],[Age]]="18-24",CentrepointSourced[[#This Row],[Assessed HS DQ]],0)</f>
        <v>0</v>
      </c>
      <c r="AG690" s="107">
        <f>IF(CentrepointSourced[[#This Row],[Age]]="16-17",CentrepointSourced[[#This Row],[Assessed CS DQ]],0)</f>
        <v>0</v>
      </c>
      <c r="AH690" s="107">
        <f>IF(CentrepointSourced[[#This Row],[Age]]="16-24",CentrepointSourced[[#This Row],[Assessed CS DQ]],0)</f>
        <v>0</v>
      </c>
      <c r="AI690" s="107">
        <f>IF(CentrepointSourced[[#This Row],[Age]]="18-24",CentrepointSourced[[#This Row],[Assessed CS DQ]],0)</f>
        <v>0</v>
      </c>
    </row>
    <row r="691" spans="1:35" customFormat="1" ht="13.5" customHeight="1">
      <c r="A691" s="45" t="s">
        <v>40</v>
      </c>
      <c r="B691" s="62" t="s">
        <v>153</v>
      </c>
      <c r="C691" s="45" t="s">
        <v>42</v>
      </c>
      <c r="D691" s="62"/>
      <c r="E691" s="67">
        <v>2012</v>
      </c>
      <c r="F691" s="67" t="s">
        <v>25</v>
      </c>
      <c r="G691" s="67"/>
      <c r="H691" s="88"/>
      <c r="I691" s="67"/>
      <c r="J691" s="45"/>
      <c r="K691" s="45"/>
      <c r="L691" s="45"/>
      <c r="M691" s="45"/>
      <c r="N691" s="45"/>
      <c r="O691" s="45"/>
      <c r="P691" s="45"/>
      <c r="Q691" s="43" t="str">
        <f>IF(CentrepointSourced[[#This Row],[Country]]="Northern Ireland","Northern Ireland",IFERROR(VLOOKUP(CentrepointSourced[[#This Row],[Local Authority]],LKP_LANameDQ[],2,FALSE),CentrepointSourced[[#This Row],[Local Authority]]))</f>
        <v>North Hertfordshire</v>
      </c>
      <c r="R691" s="43" t="str">
        <f>IF(CentrepointSourced[[#This Row],[LA type]]="County","",INDEX(ConsolGeog[lad14cd],MATCH(CentrepointSourced[[#This Row],[Local Authority DQ]],ConsolGeog[la_name],0)))</f>
        <v>E07000099</v>
      </c>
      <c r="S691" s="43" t="str">
        <f>IF(OR(CentrepointSourced[[#This Row],[Country]]="Northern Ireland",CentrepointSourced[[#This Row],[Country]]="Scotland",CentrepointSourced[[#This Row],[Country]]="Wales"),"Local Authority",CentrepointSourced[[#This Row],[LA type]])</f>
        <v>District</v>
      </c>
      <c r="T691" s="43">
        <f>IF(TRIM(CentrepointSourced[[#This Row],[Presented HS]])="",0,IF(CentrepointSourced[[#This Row],[Presented HS]]="&lt;5",2.5,IF(CentrepointSourced[[#This Row],[Presented HS]]="&lt;10",5,VALUE(TRIM(CentrepointSourced[[#This Row],[Presented HS]])))))</f>
        <v>0</v>
      </c>
      <c r="U691" s="43">
        <f>IF(TRIM(CentrepointSourced[[#This Row],[Assessed HS]])="",0,IF(CentrepointSourced[[#This Row],[Assessed HS]]="&lt;5",2.5,IF(CentrepointSourced[[#This Row],[Assessed HS]]="&lt;10",5,VALUE(TRIM(CentrepointSourced[[#This Row],[Assessed HS]])))))</f>
        <v>0</v>
      </c>
      <c r="V691" s="43">
        <f>IF(TRIM(CentrepointSourced[[#This Row],[Presented CS]])="",0,IF(CentrepointSourced[[#This Row],[Presented CS]]="&lt;5",2.5,IF(CentrepointSourced[[#This Row],[Presented CS]]="&lt;10",5,VALUE(TRIM(CentrepointSourced[[#This Row],[Presented CS]])))))</f>
        <v>0</v>
      </c>
      <c r="W691" s="43">
        <f>IF(TRIM(CentrepointSourced[[#This Row],[Assessed CS]])="",0,IF(CentrepointSourced[[#This Row],[Assessed CS]]="&lt;5",2.5,IF(CentrepointSourced[[#This Row],[Assessed CS]]="&lt;10",5,VALUE(TRIM(CentrepointSourced[[#This Row],[Assessed CS]])))))</f>
        <v>0</v>
      </c>
      <c r="X691" s="106">
        <f>IF(CentrepointSourced[[#This Row],[Age]]="16-17",CentrepointSourced[[#This Row],[Presented HS DQ]],0)</f>
        <v>0</v>
      </c>
      <c r="Y691" s="106">
        <f>IF(CentrepointSourced[[#This Row],[Age]]="16-24",CentrepointSourced[[#This Row],[Presented HS DQ]],0)</f>
        <v>0</v>
      </c>
      <c r="Z691" s="106">
        <f>IF(CentrepointSourced[[#This Row],[Age]]="18-24",CentrepointSourced[[#This Row],[Presented HS DQ]],0)</f>
        <v>0</v>
      </c>
      <c r="AA691" s="106">
        <f>IF(CentrepointSourced[[#This Row],[Age]]="16-17",CentrepointSourced[[#This Row],[Presented CS DQ]],0)</f>
        <v>0</v>
      </c>
      <c r="AB691" s="106">
        <f>IF(CentrepointSourced[[#This Row],[Age]]="16-24",CentrepointSourced[[#This Row],[Presented CS DQ]],0)</f>
        <v>0</v>
      </c>
      <c r="AC691" s="106">
        <f>IF(CentrepointSourced[[#This Row],[Age]]="18-24",CentrepointSourced[[#This Row],[Presented CS DQ]],0)</f>
        <v>0</v>
      </c>
      <c r="AD691" s="107">
        <f>IF(CentrepointSourced[[#This Row],[Age]]="16-17",CentrepointSourced[[#This Row],[Assessed HS DQ]],0)</f>
        <v>0</v>
      </c>
      <c r="AE691" s="107">
        <f>IF(CentrepointSourced[[#This Row],[Age]]="16-24",CentrepointSourced[[#This Row],[Assessed HS DQ]],0)</f>
        <v>0</v>
      </c>
      <c r="AF691" s="107">
        <f>IF(CentrepointSourced[[#This Row],[Age]]="18-24",CentrepointSourced[[#This Row],[Assessed HS DQ]],0)</f>
        <v>0</v>
      </c>
      <c r="AG691" s="107">
        <f>IF(CentrepointSourced[[#This Row],[Age]]="16-17",CentrepointSourced[[#This Row],[Assessed CS DQ]],0)</f>
        <v>0</v>
      </c>
      <c r="AH691" s="107">
        <f>IF(CentrepointSourced[[#This Row],[Age]]="16-24",CentrepointSourced[[#This Row],[Assessed CS DQ]],0)</f>
        <v>0</v>
      </c>
      <c r="AI691" s="107">
        <f>IF(CentrepointSourced[[#This Row],[Age]]="18-24",CentrepointSourced[[#This Row],[Assessed CS DQ]],0)</f>
        <v>0</v>
      </c>
    </row>
    <row r="692" spans="1:35" customFormat="1" ht="13.5" customHeight="1">
      <c r="A692" s="45" t="s">
        <v>40</v>
      </c>
      <c r="B692" s="62" t="s">
        <v>153</v>
      </c>
      <c r="C692" s="45" t="s">
        <v>42</v>
      </c>
      <c r="D692" s="62"/>
      <c r="E692" s="67">
        <v>2012</v>
      </c>
      <c r="F692" s="67" t="s">
        <v>26</v>
      </c>
      <c r="G692" s="67"/>
      <c r="H692" s="88"/>
      <c r="I692" s="67"/>
      <c r="J692" s="45"/>
      <c r="K692" s="45"/>
      <c r="L692" s="45"/>
      <c r="M692" s="45"/>
      <c r="N692" s="45"/>
      <c r="O692" s="45"/>
      <c r="P692" s="45"/>
      <c r="Q692" s="43" t="str">
        <f>IF(CentrepointSourced[[#This Row],[Country]]="Northern Ireland","Northern Ireland",IFERROR(VLOOKUP(CentrepointSourced[[#This Row],[Local Authority]],LKP_LANameDQ[],2,FALSE),CentrepointSourced[[#This Row],[Local Authority]]))</f>
        <v>North Hertfordshire</v>
      </c>
      <c r="R692" s="43" t="str">
        <f>IF(CentrepointSourced[[#This Row],[LA type]]="County","",INDEX(ConsolGeog[lad14cd],MATCH(CentrepointSourced[[#This Row],[Local Authority DQ]],ConsolGeog[la_name],0)))</f>
        <v>E07000099</v>
      </c>
      <c r="S692" s="43" t="str">
        <f>IF(OR(CentrepointSourced[[#This Row],[Country]]="Northern Ireland",CentrepointSourced[[#This Row],[Country]]="Scotland",CentrepointSourced[[#This Row],[Country]]="Wales"),"Local Authority",CentrepointSourced[[#This Row],[LA type]])</f>
        <v>District</v>
      </c>
      <c r="T692" s="43">
        <f>IF(TRIM(CentrepointSourced[[#This Row],[Presented HS]])="",0,IF(CentrepointSourced[[#This Row],[Presented HS]]="&lt;5",2.5,IF(CentrepointSourced[[#This Row],[Presented HS]]="&lt;10",5,VALUE(TRIM(CentrepointSourced[[#This Row],[Presented HS]])))))</f>
        <v>0</v>
      </c>
      <c r="U692" s="43">
        <f>IF(TRIM(CentrepointSourced[[#This Row],[Assessed HS]])="",0,IF(CentrepointSourced[[#This Row],[Assessed HS]]="&lt;5",2.5,IF(CentrepointSourced[[#This Row],[Assessed HS]]="&lt;10",5,VALUE(TRIM(CentrepointSourced[[#This Row],[Assessed HS]])))))</f>
        <v>0</v>
      </c>
      <c r="V692" s="43">
        <f>IF(TRIM(CentrepointSourced[[#This Row],[Presented CS]])="",0,IF(CentrepointSourced[[#This Row],[Presented CS]]="&lt;5",2.5,IF(CentrepointSourced[[#This Row],[Presented CS]]="&lt;10",5,VALUE(TRIM(CentrepointSourced[[#This Row],[Presented CS]])))))</f>
        <v>0</v>
      </c>
      <c r="W692" s="43">
        <f>IF(TRIM(CentrepointSourced[[#This Row],[Assessed CS]])="",0,IF(CentrepointSourced[[#This Row],[Assessed CS]]="&lt;5",2.5,IF(CentrepointSourced[[#This Row],[Assessed CS]]="&lt;10",5,VALUE(TRIM(CentrepointSourced[[#This Row],[Assessed CS]])))))</f>
        <v>0</v>
      </c>
      <c r="X692" s="106">
        <f>IF(CentrepointSourced[[#This Row],[Age]]="16-17",CentrepointSourced[[#This Row],[Presented HS DQ]],0)</f>
        <v>0</v>
      </c>
      <c r="Y692" s="106">
        <f>IF(CentrepointSourced[[#This Row],[Age]]="16-24",CentrepointSourced[[#This Row],[Presented HS DQ]],0)</f>
        <v>0</v>
      </c>
      <c r="Z692" s="106">
        <f>IF(CentrepointSourced[[#This Row],[Age]]="18-24",CentrepointSourced[[#This Row],[Presented HS DQ]],0)</f>
        <v>0</v>
      </c>
      <c r="AA692" s="106">
        <f>IF(CentrepointSourced[[#This Row],[Age]]="16-17",CentrepointSourced[[#This Row],[Presented CS DQ]],0)</f>
        <v>0</v>
      </c>
      <c r="AB692" s="106">
        <f>IF(CentrepointSourced[[#This Row],[Age]]="16-24",CentrepointSourced[[#This Row],[Presented CS DQ]],0)</f>
        <v>0</v>
      </c>
      <c r="AC692" s="106">
        <f>IF(CentrepointSourced[[#This Row],[Age]]="18-24",CentrepointSourced[[#This Row],[Presented CS DQ]],0)</f>
        <v>0</v>
      </c>
      <c r="AD692" s="107">
        <f>IF(CentrepointSourced[[#This Row],[Age]]="16-17",CentrepointSourced[[#This Row],[Assessed HS DQ]],0)</f>
        <v>0</v>
      </c>
      <c r="AE692" s="107">
        <f>IF(CentrepointSourced[[#This Row],[Age]]="16-24",CentrepointSourced[[#This Row],[Assessed HS DQ]],0)</f>
        <v>0</v>
      </c>
      <c r="AF692" s="107">
        <f>IF(CentrepointSourced[[#This Row],[Age]]="18-24",CentrepointSourced[[#This Row],[Assessed HS DQ]],0)</f>
        <v>0</v>
      </c>
      <c r="AG692" s="107">
        <f>IF(CentrepointSourced[[#This Row],[Age]]="16-17",CentrepointSourced[[#This Row],[Assessed CS DQ]],0)</f>
        <v>0</v>
      </c>
      <c r="AH692" s="107">
        <f>IF(CentrepointSourced[[#This Row],[Age]]="16-24",CentrepointSourced[[#This Row],[Assessed CS DQ]],0)</f>
        <v>0</v>
      </c>
      <c r="AI692" s="107">
        <f>IF(CentrepointSourced[[#This Row],[Age]]="18-24",CentrepointSourced[[#This Row],[Assessed CS DQ]],0)</f>
        <v>0</v>
      </c>
    </row>
    <row r="693" spans="1:35" customFormat="1" ht="13.5" customHeight="1">
      <c r="A693" s="45" t="s">
        <v>40</v>
      </c>
      <c r="B693" s="62" t="s">
        <v>153</v>
      </c>
      <c r="C693" s="45" t="s">
        <v>42</v>
      </c>
      <c r="D693" s="62"/>
      <c r="E693" s="67">
        <v>2013</v>
      </c>
      <c r="F693" s="67" t="s">
        <v>25</v>
      </c>
      <c r="G693" s="67"/>
      <c r="H693" s="88"/>
      <c r="I693" s="67"/>
      <c r="J693" s="45"/>
      <c r="K693" s="45"/>
      <c r="L693" s="45"/>
      <c r="M693" s="45"/>
      <c r="N693" s="45"/>
      <c r="O693" s="45"/>
      <c r="P693" s="45"/>
      <c r="Q693" s="43" t="str">
        <f>IF(CentrepointSourced[[#This Row],[Country]]="Northern Ireland","Northern Ireland",IFERROR(VLOOKUP(CentrepointSourced[[#This Row],[Local Authority]],LKP_LANameDQ[],2,FALSE),CentrepointSourced[[#This Row],[Local Authority]]))</f>
        <v>North Hertfordshire</v>
      </c>
      <c r="R693" s="43" t="str">
        <f>IF(CentrepointSourced[[#This Row],[LA type]]="County","",INDEX(ConsolGeog[lad14cd],MATCH(CentrepointSourced[[#This Row],[Local Authority DQ]],ConsolGeog[la_name],0)))</f>
        <v>E07000099</v>
      </c>
      <c r="S693" s="43" t="str">
        <f>IF(OR(CentrepointSourced[[#This Row],[Country]]="Northern Ireland",CentrepointSourced[[#This Row],[Country]]="Scotland",CentrepointSourced[[#This Row],[Country]]="Wales"),"Local Authority",CentrepointSourced[[#This Row],[LA type]])</f>
        <v>District</v>
      </c>
      <c r="T693" s="43">
        <f>IF(TRIM(CentrepointSourced[[#This Row],[Presented HS]])="",0,IF(CentrepointSourced[[#This Row],[Presented HS]]="&lt;5",2.5,IF(CentrepointSourced[[#This Row],[Presented HS]]="&lt;10",5,VALUE(TRIM(CentrepointSourced[[#This Row],[Presented HS]])))))</f>
        <v>0</v>
      </c>
      <c r="U693" s="43">
        <f>IF(TRIM(CentrepointSourced[[#This Row],[Assessed HS]])="",0,IF(CentrepointSourced[[#This Row],[Assessed HS]]="&lt;5",2.5,IF(CentrepointSourced[[#This Row],[Assessed HS]]="&lt;10",5,VALUE(TRIM(CentrepointSourced[[#This Row],[Assessed HS]])))))</f>
        <v>0</v>
      </c>
      <c r="V693" s="43">
        <f>IF(TRIM(CentrepointSourced[[#This Row],[Presented CS]])="",0,IF(CentrepointSourced[[#This Row],[Presented CS]]="&lt;5",2.5,IF(CentrepointSourced[[#This Row],[Presented CS]]="&lt;10",5,VALUE(TRIM(CentrepointSourced[[#This Row],[Presented CS]])))))</f>
        <v>0</v>
      </c>
      <c r="W693" s="43">
        <f>IF(TRIM(CentrepointSourced[[#This Row],[Assessed CS]])="",0,IF(CentrepointSourced[[#This Row],[Assessed CS]]="&lt;5",2.5,IF(CentrepointSourced[[#This Row],[Assessed CS]]="&lt;10",5,VALUE(TRIM(CentrepointSourced[[#This Row],[Assessed CS]])))))</f>
        <v>0</v>
      </c>
      <c r="X693" s="106">
        <f>IF(CentrepointSourced[[#This Row],[Age]]="16-17",CentrepointSourced[[#This Row],[Presented HS DQ]],0)</f>
        <v>0</v>
      </c>
      <c r="Y693" s="106">
        <f>IF(CentrepointSourced[[#This Row],[Age]]="16-24",CentrepointSourced[[#This Row],[Presented HS DQ]],0)</f>
        <v>0</v>
      </c>
      <c r="Z693" s="106">
        <f>IF(CentrepointSourced[[#This Row],[Age]]="18-24",CentrepointSourced[[#This Row],[Presented HS DQ]],0)</f>
        <v>0</v>
      </c>
      <c r="AA693" s="106">
        <f>IF(CentrepointSourced[[#This Row],[Age]]="16-17",CentrepointSourced[[#This Row],[Presented CS DQ]],0)</f>
        <v>0</v>
      </c>
      <c r="AB693" s="106">
        <f>IF(CentrepointSourced[[#This Row],[Age]]="16-24",CentrepointSourced[[#This Row],[Presented CS DQ]],0)</f>
        <v>0</v>
      </c>
      <c r="AC693" s="106">
        <f>IF(CentrepointSourced[[#This Row],[Age]]="18-24",CentrepointSourced[[#This Row],[Presented CS DQ]],0)</f>
        <v>0</v>
      </c>
      <c r="AD693" s="107">
        <f>IF(CentrepointSourced[[#This Row],[Age]]="16-17",CentrepointSourced[[#This Row],[Assessed HS DQ]],0)</f>
        <v>0</v>
      </c>
      <c r="AE693" s="107">
        <f>IF(CentrepointSourced[[#This Row],[Age]]="16-24",CentrepointSourced[[#This Row],[Assessed HS DQ]],0)</f>
        <v>0</v>
      </c>
      <c r="AF693" s="107">
        <f>IF(CentrepointSourced[[#This Row],[Age]]="18-24",CentrepointSourced[[#This Row],[Assessed HS DQ]],0)</f>
        <v>0</v>
      </c>
      <c r="AG693" s="107">
        <f>IF(CentrepointSourced[[#This Row],[Age]]="16-17",CentrepointSourced[[#This Row],[Assessed CS DQ]],0)</f>
        <v>0</v>
      </c>
      <c r="AH693" s="107">
        <f>IF(CentrepointSourced[[#This Row],[Age]]="16-24",CentrepointSourced[[#This Row],[Assessed CS DQ]],0)</f>
        <v>0</v>
      </c>
      <c r="AI693" s="107">
        <f>IF(CentrepointSourced[[#This Row],[Age]]="18-24",CentrepointSourced[[#This Row],[Assessed CS DQ]],0)</f>
        <v>0</v>
      </c>
    </row>
    <row r="694" spans="1:35" customFormat="1" ht="13.5" customHeight="1">
      <c r="A694" s="45" t="s">
        <v>40</v>
      </c>
      <c r="B694" s="62" t="s">
        <v>153</v>
      </c>
      <c r="C694" s="45" t="s">
        <v>42</v>
      </c>
      <c r="D694" s="62"/>
      <c r="E694" s="67">
        <v>2013</v>
      </c>
      <c r="F694" s="67" t="s">
        <v>26</v>
      </c>
      <c r="G694" s="67"/>
      <c r="H694" s="88"/>
      <c r="I694" s="67"/>
      <c r="J694" s="45"/>
      <c r="K694" s="45"/>
      <c r="L694" s="45"/>
      <c r="M694" s="45"/>
      <c r="N694" s="45"/>
      <c r="O694" s="45"/>
      <c r="P694" s="45"/>
      <c r="Q694" s="43" t="str">
        <f>IF(CentrepointSourced[[#This Row],[Country]]="Northern Ireland","Northern Ireland",IFERROR(VLOOKUP(CentrepointSourced[[#This Row],[Local Authority]],LKP_LANameDQ[],2,FALSE),CentrepointSourced[[#This Row],[Local Authority]]))</f>
        <v>North Hertfordshire</v>
      </c>
      <c r="R694" s="43" t="str">
        <f>IF(CentrepointSourced[[#This Row],[LA type]]="County","",INDEX(ConsolGeog[lad14cd],MATCH(CentrepointSourced[[#This Row],[Local Authority DQ]],ConsolGeog[la_name],0)))</f>
        <v>E07000099</v>
      </c>
      <c r="S694" s="43" t="str">
        <f>IF(OR(CentrepointSourced[[#This Row],[Country]]="Northern Ireland",CentrepointSourced[[#This Row],[Country]]="Scotland",CentrepointSourced[[#This Row],[Country]]="Wales"),"Local Authority",CentrepointSourced[[#This Row],[LA type]])</f>
        <v>District</v>
      </c>
      <c r="T694" s="43">
        <f>IF(TRIM(CentrepointSourced[[#This Row],[Presented HS]])="",0,IF(CentrepointSourced[[#This Row],[Presented HS]]="&lt;5",2.5,IF(CentrepointSourced[[#This Row],[Presented HS]]="&lt;10",5,VALUE(TRIM(CentrepointSourced[[#This Row],[Presented HS]])))))</f>
        <v>0</v>
      </c>
      <c r="U694" s="43">
        <f>IF(TRIM(CentrepointSourced[[#This Row],[Assessed HS]])="",0,IF(CentrepointSourced[[#This Row],[Assessed HS]]="&lt;5",2.5,IF(CentrepointSourced[[#This Row],[Assessed HS]]="&lt;10",5,VALUE(TRIM(CentrepointSourced[[#This Row],[Assessed HS]])))))</f>
        <v>0</v>
      </c>
      <c r="V694" s="43">
        <f>IF(TRIM(CentrepointSourced[[#This Row],[Presented CS]])="",0,IF(CentrepointSourced[[#This Row],[Presented CS]]="&lt;5",2.5,IF(CentrepointSourced[[#This Row],[Presented CS]]="&lt;10",5,VALUE(TRIM(CentrepointSourced[[#This Row],[Presented CS]])))))</f>
        <v>0</v>
      </c>
      <c r="W694" s="43">
        <f>IF(TRIM(CentrepointSourced[[#This Row],[Assessed CS]])="",0,IF(CentrepointSourced[[#This Row],[Assessed CS]]="&lt;5",2.5,IF(CentrepointSourced[[#This Row],[Assessed CS]]="&lt;10",5,VALUE(TRIM(CentrepointSourced[[#This Row],[Assessed CS]])))))</f>
        <v>0</v>
      </c>
      <c r="X694" s="106">
        <f>IF(CentrepointSourced[[#This Row],[Age]]="16-17",CentrepointSourced[[#This Row],[Presented HS DQ]],0)</f>
        <v>0</v>
      </c>
      <c r="Y694" s="106">
        <f>IF(CentrepointSourced[[#This Row],[Age]]="16-24",CentrepointSourced[[#This Row],[Presented HS DQ]],0)</f>
        <v>0</v>
      </c>
      <c r="Z694" s="106">
        <f>IF(CentrepointSourced[[#This Row],[Age]]="18-24",CentrepointSourced[[#This Row],[Presented HS DQ]],0)</f>
        <v>0</v>
      </c>
      <c r="AA694" s="106">
        <f>IF(CentrepointSourced[[#This Row],[Age]]="16-17",CentrepointSourced[[#This Row],[Presented CS DQ]],0)</f>
        <v>0</v>
      </c>
      <c r="AB694" s="106">
        <f>IF(CentrepointSourced[[#This Row],[Age]]="16-24",CentrepointSourced[[#This Row],[Presented CS DQ]],0)</f>
        <v>0</v>
      </c>
      <c r="AC694" s="106">
        <f>IF(CentrepointSourced[[#This Row],[Age]]="18-24",CentrepointSourced[[#This Row],[Presented CS DQ]],0)</f>
        <v>0</v>
      </c>
      <c r="AD694" s="107">
        <f>IF(CentrepointSourced[[#This Row],[Age]]="16-17",CentrepointSourced[[#This Row],[Assessed HS DQ]],0)</f>
        <v>0</v>
      </c>
      <c r="AE694" s="107">
        <f>IF(CentrepointSourced[[#This Row],[Age]]="16-24",CentrepointSourced[[#This Row],[Assessed HS DQ]],0)</f>
        <v>0</v>
      </c>
      <c r="AF694" s="107">
        <f>IF(CentrepointSourced[[#This Row],[Age]]="18-24",CentrepointSourced[[#This Row],[Assessed HS DQ]],0)</f>
        <v>0</v>
      </c>
      <c r="AG694" s="107">
        <f>IF(CentrepointSourced[[#This Row],[Age]]="16-17",CentrepointSourced[[#This Row],[Assessed CS DQ]],0)</f>
        <v>0</v>
      </c>
      <c r="AH694" s="107">
        <f>IF(CentrepointSourced[[#This Row],[Age]]="16-24",CentrepointSourced[[#This Row],[Assessed CS DQ]],0)</f>
        <v>0</v>
      </c>
      <c r="AI694" s="107">
        <f>IF(CentrepointSourced[[#This Row],[Age]]="18-24",CentrepointSourced[[#This Row],[Assessed CS DQ]],0)</f>
        <v>0</v>
      </c>
    </row>
    <row r="695" spans="1:35" customFormat="1" ht="13.5" customHeight="1">
      <c r="A695" s="64" t="s">
        <v>40</v>
      </c>
      <c r="B695" s="65" t="s">
        <v>153</v>
      </c>
      <c r="C695" s="64" t="s">
        <v>42</v>
      </c>
      <c r="D695" s="65" t="s">
        <v>28</v>
      </c>
      <c r="E695" s="75">
        <v>2014</v>
      </c>
      <c r="F695" s="67" t="s">
        <v>25</v>
      </c>
      <c r="G695" s="75">
        <v>21</v>
      </c>
      <c r="H695" s="75">
        <v>3</v>
      </c>
      <c r="I695" s="75">
        <v>4</v>
      </c>
      <c r="J695" s="45"/>
      <c r="K695" s="45"/>
      <c r="L695" s="45"/>
      <c r="M695" s="45"/>
      <c r="N695" s="45"/>
      <c r="O695" s="45"/>
      <c r="P695" s="45"/>
      <c r="Q695" s="43" t="str">
        <f>IF(CentrepointSourced[[#This Row],[Country]]="Northern Ireland","Northern Ireland",IFERROR(VLOOKUP(CentrepointSourced[[#This Row],[Local Authority]],LKP_LANameDQ[],2,FALSE),CentrepointSourced[[#This Row],[Local Authority]]))</f>
        <v>North Hertfordshire</v>
      </c>
      <c r="R695" s="43" t="str">
        <f>IF(CentrepointSourced[[#This Row],[LA type]]="County","",INDEX(ConsolGeog[lad14cd],MATCH(CentrepointSourced[[#This Row],[Local Authority DQ]],ConsolGeog[la_name],0)))</f>
        <v>E07000099</v>
      </c>
      <c r="S695" s="43" t="str">
        <f>IF(OR(CentrepointSourced[[#This Row],[Country]]="Northern Ireland",CentrepointSourced[[#This Row],[Country]]="Scotland",CentrepointSourced[[#This Row],[Country]]="Wales"),"Local Authority",CentrepointSourced[[#This Row],[LA type]])</f>
        <v>District</v>
      </c>
      <c r="T695" s="43">
        <f>IF(TRIM(CentrepointSourced[[#This Row],[Presented HS]])="",0,IF(CentrepointSourced[[#This Row],[Presented HS]]="&lt;5",2.5,IF(CentrepointSourced[[#This Row],[Presented HS]]="&lt;10",5,VALUE(TRIM(CentrepointSourced[[#This Row],[Presented HS]])))))</f>
        <v>21</v>
      </c>
      <c r="U695" s="43">
        <f>IF(TRIM(CentrepointSourced[[#This Row],[Assessed HS]])="",0,IF(CentrepointSourced[[#This Row],[Assessed HS]]="&lt;5",2.5,IF(CentrepointSourced[[#This Row],[Assessed HS]]="&lt;10",5,VALUE(TRIM(CentrepointSourced[[#This Row],[Assessed HS]])))))</f>
        <v>3</v>
      </c>
      <c r="V695" s="43">
        <f>IF(TRIM(CentrepointSourced[[#This Row],[Presented CS]])="",0,IF(CentrepointSourced[[#This Row],[Presented CS]]="&lt;5",2.5,IF(CentrepointSourced[[#This Row],[Presented CS]]="&lt;10",5,VALUE(TRIM(CentrepointSourced[[#This Row],[Presented CS]])))))</f>
        <v>0</v>
      </c>
      <c r="W695" s="43">
        <f>IF(TRIM(CentrepointSourced[[#This Row],[Assessed CS]])="",0,IF(CentrepointSourced[[#This Row],[Assessed CS]]="&lt;5",2.5,IF(CentrepointSourced[[#This Row],[Assessed CS]]="&lt;10",5,VALUE(TRIM(CentrepointSourced[[#This Row],[Assessed CS]])))))</f>
        <v>0</v>
      </c>
      <c r="X695" s="106">
        <f>IF(CentrepointSourced[[#This Row],[Age]]="16-17",CentrepointSourced[[#This Row],[Presented HS DQ]],0)</f>
        <v>21</v>
      </c>
      <c r="Y695" s="106">
        <f>IF(CentrepointSourced[[#This Row],[Age]]="16-24",CentrepointSourced[[#This Row],[Presented HS DQ]],0)</f>
        <v>0</v>
      </c>
      <c r="Z695" s="106">
        <f>IF(CentrepointSourced[[#This Row],[Age]]="18-24",CentrepointSourced[[#This Row],[Presented HS DQ]],0)</f>
        <v>0</v>
      </c>
      <c r="AA695" s="106">
        <f>IF(CentrepointSourced[[#This Row],[Age]]="16-17",CentrepointSourced[[#This Row],[Presented CS DQ]],0)</f>
        <v>0</v>
      </c>
      <c r="AB695" s="106">
        <f>IF(CentrepointSourced[[#This Row],[Age]]="16-24",CentrepointSourced[[#This Row],[Presented CS DQ]],0)</f>
        <v>0</v>
      </c>
      <c r="AC695" s="106">
        <f>IF(CentrepointSourced[[#This Row],[Age]]="18-24",CentrepointSourced[[#This Row],[Presented CS DQ]],0)</f>
        <v>0</v>
      </c>
      <c r="AD695" s="107">
        <f>IF(CentrepointSourced[[#This Row],[Age]]="16-17",CentrepointSourced[[#This Row],[Assessed HS DQ]],0)</f>
        <v>3</v>
      </c>
      <c r="AE695" s="107">
        <f>IF(CentrepointSourced[[#This Row],[Age]]="16-24",CentrepointSourced[[#This Row],[Assessed HS DQ]],0)</f>
        <v>0</v>
      </c>
      <c r="AF695" s="107">
        <f>IF(CentrepointSourced[[#This Row],[Age]]="18-24",CentrepointSourced[[#This Row],[Assessed HS DQ]],0)</f>
        <v>0</v>
      </c>
      <c r="AG695" s="107">
        <f>IF(CentrepointSourced[[#This Row],[Age]]="16-17",CentrepointSourced[[#This Row],[Assessed CS DQ]],0)</f>
        <v>0</v>
      </c>
      <c r="AH695" s="107">
        <f>IF(CentrepointSourced[[#This Row],[Age]]="16-24",CentrepointSourced[[#This Row],[Assessed CS DQ]],0)</f>
        <v>0</v>
      </c>
      <c r="AI695" s="107">
        <f>IF(CentrepointSourced[[#This Row],[Age]]="18-24",CentrepointSourced[[#This Row],[Assessed CS DQ]],0)</f>
        <v>0</v>
      </c>
    </row>
    <row r="696" spans="1:35" customFormat="1" ht="13.5" customHeight="1">
      <c r="A696" s="64" t="s">
        <v>40</v>
      </c>
      <c r="B696" s="65" t="s">
        <v>153</v>
      </c>
      <c r="C696" s="64" t="s">
        <v>42</v>
      </c>
      <c r="D696" s="65" t="s">
        <v>28</v>
      </c>
      <c r="E696" s="75">
        <v>2014</v>
      </c>
      <c r="F696" s="67" t="s">
        <v>26</v>
      </c>
      <c r="G696" s="75">
        <v>96</v>
      </c>
      <c r="H696" s="75">
        <v>27</v>
      </c>
      <c r="I696" s="75">
        <v>12</v>
      </c>
      <c r="J696" s="45"/>
      <c r="K696" s="45"/>
      <c r="L696" s="45"/>
      <c r="M696" s="45"/>
      <c r="N696" s="45"/>
      <c r="O696" s="45"/>
      <c r="P696" s="45"/>
      <c r="Q696" s="41" t="str">
        <f>IF(CentrepointSourced[[#This Row],[Country]]="Northern Ireland","Northern Ireland",IFERROR(VLOOKUP(CentrepointSourced[[#This Row],[Local Authority]],LKP_LANameDQ[],2,FALSE),CentrepointSourced[[#This Row],[Local Authority]]))</f>
        <v>North Hertfordshire</v>
      </c>
      <c r="R696" s="41" t="str">
        <f>IF(CentrepointSourced[[#This Row],[LA type]]="County","",INDEX(ConsolGeog[lad14cd],MATCH(CentrepointSourced[[#This Row],[Local Authority DQ]],ConsolGeog[la_name],0)))</f>
        <v>E07000099</v>
      </c>
      <c r="S696" s="41" t="str">
        <f>IF(OR(CentrepointSourced[[#This Row],[Country]]="Northern Ireland",CentrepointSourced[[#This Row],[Country]]="Scotland",CentrepointSourced[[#This Row],[Country]]="Wales"),"Local Authority",CentrepointSourced[[#This Row],[LA type]])</f>
        <v>District</v>
      </c>
      <c r="T696" s="41">
        <f>IF(TRIM(CentrepointSourced[[#This Row],[Presented HS]])="",0,IF(CentrepointSourced[[#This Row],[Presented HS]]="&lt;5",2.5,IF(CentrepointSourced[[#This Row],[Presented HS]]="&lt;10",5,VALUE(TRIM(CentrepointSourced[[#This Row],[Presented HS]])))))</f>
        <v>96</v>
      </c>
      <c r="U696" s="41">
        <f>IF(TRIM(CentrepointSourced[[#This Row],[Assessed HS]])="",0,IF(CentrepointSourced[[#This Row],[Assessed HS]]="&lt;5",2.5,IF(CentrepointSourced[[#This Row],[Assessed HS]]="&lt;10",5,VALUE(TRIM(CentrepointSourced[[#This Row],[Assessed HS]])))))</f>
        <v>27</v>
      </c>
      <c r="V696" s="41">
        <f>IF(TRIM(CentrepointSourced[[#This Row],[Presented CS]])="",0,IF(CentrepointSourced[[#This Row],[Presented CS]]="&lt;5",2.5,IF(CentrepointSourced[[#This Row],[Presented CS]]="&lt;10",5,VALUE(TRIM(CentrepointSourced[[#This Row],[Presented CS]])))))</f>
        <v>0</v>
      </c>
      <c r="W696" s="41">
        <f>IF(TRIM(CentrepointSourced[[#This Row],[Assessed CS]])="",0,IF(CentrepointSourced[[#This Row],[Assessed CS]]="&lt;5",2.5,IF(CentrepointSourced[[#This Row],[Assessed CS]]="&lt;10",5,VALUE(TRIM(CentrepointSourced[[#This Row],[Assessed CS]])))))</f>
        <v>0</v>
      </c>
      <c r="X696" s="106">
        <f>IF(CentrepointSourced[[#This Row],[Age]]="16-17",CentrepointSourced[[#This Row],[Presented HS DQ]],0)</f>
        <v>0</v>
      </c>
      <c r="Y696" s="106">
        <f>IF(CentrepointSourced[[#This Row],[Age]]="16-24",CentrepointSourced[[#This Row],[Presented HS DQ]],0)</f>
        <v>0</v>
      </c>
      <c r="Z696" s="106">
        <f>IF(CentrepointSourced[[#This Row],[Age]]="18-24",CentrepointSourced[[#This Row],[Presented HS DQ]],0)</f>
        <v>96</v>
      </c>
      <c r="AA696" s="106">
        <f>IF(CentrepointSourced[[#This Row],[Age]]="16-17",CentrepointSourced[[#This Row],[Presented CS DQ]],0)</f>
        <v>0</v>
      </c>
      <c r="AB696" s="106">
        <f>IF(CentrepointSourced[[#This Row],[Age]]="16-24",CentrepointSourced[[#This Row],[Presented CS DQ]],0)</f>
        <v>0</v>
      </c>
      <c r="AC696" s="106">
        <f>IF(CentrepointSourced[[#This Row],[Age]]="18-24",CentrepointSourced[[#This Row],[Presented CS DQ]],0)</f>
        <v>0</v>
      </c>
      <c r="AD696" s="107">
        <f>IF(CentrepointSourced[[#This Row],[Age]]="16-17",CentrepointSourced[[#This Row],[Assessed HS DQ]],0)</f>
        <v>0</v>
      </c>
      <c r="AE696" s="107">
        <f>IF(CentrepointSourced[[#This Row],[Age]]="16-24",CentrepointSourced[[#This Row],[Assessed HS DQ]],0)</f>
        <v>0</v>
      </c>
      <c r="AF696" s="107">
        <f>IF(CentrepointSourced[[#This Row],[Age]]="18-24",CentrepointSourced[[#This Row],[Assessed HS DQ]],0)</f>
        <v>27</v>
      </c>
      <c r="AG696" s="107">
        <f>IF(CentrepointSourced[[#This Row],[Age]]="16-17",CentrepointSourced[[#This Row],[Assessed CS DQ]],0)</f>
        <v>0</v>
      </c>
      <c r="AH696" s="107">
        <f>IF(CentrepointSourced[[#This Row],[Age]]="16-24",CentrepointSourced[[#This Row],[Assessed CS DQ]],0)</f>
        <v>0</v>
      </c>
      <c r="AI696" s="107">
        <f>IF(CentrepointSourced[[#This Row],[Age]]="18-24",CentrepointSourced[[#This Row],[Assessed CS DQ]],0)</f>
        <v>0</v>
      </c>
    </row>
    <row r="697" spans="1:35" customFormat="1" ht="13.5" customHeight="1">
      <c r="A697" s="45" t="s">
        <v>40</v>
      </c>
      <c r="B697" s="62" t="s">
        <v>86</v>
      </c>
      <c r="C697" s="45" t="s">
        <v>42</v>
      </c>
      <c r="D697" s="62" t="s">
        <v>34</v>
      </c>
      <c r="E697" s="67">
        <v>2011</v>
      </c>
      <c r="F697" s="67" t="s">
        <v>53</v>
      </c>
      <c r="G697" s="67">
        <v>147</v>
      </c>
      <c r="H697" s="68">
        <v>20</v>
      </c>
      <c r="I697" s="67">
        <v>17</v>
      </c>
      <c r="J697" s="45"/>
      <c r="K697" s="45"/>
      <c r="L697" s="45"/>
      <c r="M697" s="45"/>
      <c r="N697" s="45"/>
      <c r="O697" s="45"/>
      <c r="P697" s="45"/>
      <c r="Q697" s="41" t="str">
        <f>IF(CentrepointSourced[[#This Row],[Country]]="Northern Ireland","Northern Ireland",IFERROR(VLOOKUP(CentrepointSourced[[#This Row],[Local Authority]],LKP_LANameDQ[],2,FALSE),CentrepointSourced[[#This Row],[Local Authority]]))</f>
        <v>North Kesteven</v>
      </c>
      <c r="R697" s="41" t="str">
        <f>IF(CentrepointSourced[[#This Row],[LA type]]="County","",INDEX(ConsolGeog[lad14cd],MATCH(CentrepointSourced[[#This Row],[Local Authority DQ]],ConsolGeog[la_name],0)))</f>
        <v>E07000139</v>
      </c>
      <c r="S697" s="41" t="str">
        <f>IF(OR(CentrepointSourced[[#This Row],[Country]]="Northern Ireland",CentrepointSourced[[#This Row],[Country]]="Scotland",CentrepointSourced[[#This Row],[Country]]="Wales"),"Local Authority",CentrepointSourced[[#This Row],[LA type]])</f>
        <v>District</v>
      </c>
      <c r="T697" s="41">
        <f>IF(TRIM(CentrepointSourced[[#This Row],[Presented HS]])="",0,IF(CentrepointSourced[[#This Row],[Presented HS]]="&lt;5",2.5,IF(CentrepointSourced[[#This Row],[Presented HS]]="&lt;10",5,VALUE(TRIM(CentrepointSourced[[#This Row],[Presented HS]])))))</f>
        <v>147</v>
      </c>
      <c r="U697" s="41">
        <f>IF(TRIM(CentrepointSourced[[#This Row],[Assessed HS]])="",0,IF(CentrepointSourced[[#This Row],[Assessed HS]]="&lt;5",2.5,IF(CentrepointSourced[[#This Row],[Assessed HS]]="&lt;10",5,VALUE(TRIM(CentrepointSourced[[#This Row],[Assessed HS]])))))</f>
        <v>20</v>
      </c>
      <c r="V697" s="41">
        <f>IF(TRIM(CentrepointSourced[[#This Row],[Presented CS]])="",0,IF(CentrepointSourced[[#This Row],[Presented CS]]="&lt;5",2.5,IF(CentrepointSourced[[#This Row],[Presented CS]]="&lt;10",5,VALUE(TRIM(CentrepointSourced[[#This Row],[Presented CS]])))))</f>
        <v>0</v>
      </c>
      <c r="W697" s="41">
        <f>IF(TRIM(CentrepointSourced[[#This Row],[Assessed CS]])="",0,IF(CentrepointSourced[[#This Row],[Assessed CS]]="&lt;5",2.5,IF(CentrepointSourced[[#This Row],[Assessed CS]]="&lt;10",5,VALUE(TRIM(CentrepointSourced[[#This Row],[Assessed CS]])))))</f>
        <v>0</v>
      </c>
      <c r="X697" s="106">
        <f>IF(CentrepointSourced[[#This Row],[Age]]="16-17",CentrepointSourced[[#This Row],[Presented HS DQ]],0)</f>
        <v>0</v>
      </c>
      <c r="Y697" s="106">
        <f>IF(CentrepointSourced[[#This Row],[Age]]="16-24",CentrepointSourced[[#This Row],[Presented HS DQ]],0)</f>
        <v>147</v>
      </c>
      <c r="Z697" s="106">
        <f>IF(CentrepointSourced[[#This Row],[Age]]="18-24",CentrepointSourced[[#This Row],[Presented HS DQ]],0)</f>
        <v>0</v>
      </c>
      <c r="AA697" s="106">
        <f>IF(CentrepointSourced[[#This Row],[Age]]="16-17",CentrepointSourced[[#This Row],[Presented CS DQ]],0)</f>
        <v>0</v>
      </c>
      <c r="AB697" s="106">
        <f>IF(CentrepointSourced[[#This Row],[Age]]="16-24",CentrepointSourced[[#This Row],[Presented CS DQ]],0)</f>
        <v>0</v>
      </c>
      <c r="AC697" s="106">
        <f>IF(CentrepointSourced[[#This Row],[Age]]="18-24",CentrepointSourced[[#This Row],[Presented CS DQ]],0)</f>
        <v>0</v>
      </c>
      <c r="AD697" s="107">
        <f>IF(CentrepointSourced[[#This Row],[Age]]="16-17",CentrepointSourced[[#This Row],[Assessed HS DQ]],0)</f>
        <v>0</v>
      </c>
      <c r="AE697" s="107">
        <f>IF(CentrepointSourced[[#This Row],[Age]]="16-24",CentrepointSourced[[#This Row],[Assessed HS DQ]],0)</f>
        <v>20</v>
      </c>
      <c r="AF697" s="107">
        <f>IF(CentrepointSourced[[#This Row],[Age]]="18-24",CentrepointSourced[[#This Row],[Assessed HS DQ]],0)</f>
        <v>0</v>
      </c>
      <c r="AG697" s="107">
        <f>IF(CentrepointSourced[[#This Row],[Age]]="16-17",CentrepointSourced[[#This Row],[Assessed CS DQ]],0)</f>
        <v>0</v>
      </c>
      <c r="AH697" s="107">
        <f>IF(CentrepointSourced[[#This Row],[Age]]="16-24",CentrepointSourced[[#This Row],[Assessed CS DQ]],0)</f>
        <v>0</v>
      </c>
      <c r="AI697" s="107">
        <f>IF(CentrepointSourced[[#This Row],[Age]]="18-24",CentrepointSourced[[#This Row],[Assessed CS DQ]],0)</f>
        <v>0</v>
      </c>
    </row>
    <row r="698" spans="1:35" customFormat="1" ht="13.5" customHeight="1">
      <c r="A698" s="45" t="s">
        <v>40</v>
      </c>
      <c r="B698" s="62" t="s">
        <v>86</v>
      </c>
      <c r="C698" s="45" t="s">
        <v>42</v>
      </c>
      <c r="D698" s="62" t="s">
        <v>34</v>
      </c>
      <c r="E698" s="67">
        <v>2012</v>
      </c>
      <c r="F698" s="67" t="s">
        <v>53</v>
      </c>
      <c r="G698" s="89">
        <v>169</v>
      </c>
      <c r="H698" s="90">
        <v>10</v>
      </c>
      <c r="I698" s="89">
        <v>7</v>
      </c>
      <c r="J698" s="45"/>
      <c r="K698" s="45"/>
      <c r="L698" s="45"/>
      <c r="M698" s="45"/>
      <c r="N698" s="45"/>
      <c r="O698" s="45"/>
      <c r="P698" s="45"/>
      <c r="Q698" s="41" t="str">
        <f>IF(CentrepointSourced[[#This Row],[Country]]="Northern Ireland","Northern Ireland",IFERROR(VLOOKUP(CentrepointSourced[[#This Row],[Local Authority]],LKP_LANameDQ[],2,FALSE),CentrepointSourced[[#This Row],[Local Authority]]))</f>
        <v>North Kesteven</v>
      </c>
      <c r="R698" s="41" t="str">
        <f>IF(CentrepointSourced[[#This Row],[LA type]]="County","",INDEX(ConsolGeog[lad14cd],MATCH(CentrepointSourced[[#This Row],[Local Authority DQ]],ConsolGeog[la_name],0)))</f>
        <v>E07000139</v>
      </c>
      <c r="S698" s="41" t="str">
        <f>IF(OR(CentrepointSourced[[#This Row],[Country]]="Northern Ireland",CentrepointSourced[[#This Row],[Country]]="Scotland",CentrepointSourced[[#This Row],[Country]]="Wales"),"Local Authority",CentrepointSourced[[#This Row],[LA type]])</f>
        <v>District</v>
      </c>
      <c r="T698" s="41">
        <f>IF(TRIM(CentrepointSourced[[#This Row],[Presented HS]])="",0,IF(CentrepointSourced[[#This Row],[Presented HS]]="&lt;5",2.5,IF(CentrepointSourced[[#This Row],[Presented HS]]="&lt;10",5,VALUE(TRIM(CentrepointSourced[[#This Row],[Presented HS]])))))</f>
        <v>169</v>
      </c>
      <c r="U698" s="41">
        <f>IF(TRIM(CentrepointSourced[[#This Row],[Assessed HS]])="",0,IF(CentrepointSourced[[#This Row],[Assessed HS]]="&lt;5",2.5,IF(CentrepointSourced[[#This Row],[Assessed HS]]="&lt;10",5,VALUE(TRIM(CentrepointSourced[[#This Row],[Assessed HS]])))))</f>
        <v>10</v>
      </c>
      <c r="V698" s="41">
        <f>IF(TRIM(CentrepointSourced[[#This Row],[Presented CS]])="",0,IF(CentrepointSourced[[#This Row],[Presented CS]]="&lt;5",2.5,IF(CentrepointSourced[[#This Row],[Presented CS]]="&lt;10",5,VALUE(TRIM(CentrepointSourced[[#This Row],[Presented CS]])))))</f>
        <v>0</v>
      </c>
      <c r="W698" s="41">
        <f>IF(TRIM(CentrepointSourced[[#This Row],[Assessed CS]])="",0,IF(CentrepointSourced[[#This Row],[Assessed CS]]="&lt;5",2.5,IF(CentrepointSourced[[#This Row],[Assessed CS]]="&lt;10",5,VALUE(TRIM(CentrepointSourced[[#This Row],[Assessed CS]])))))</f>
        <v>0</v>
      </c>
      <c r="X698" s="106">
        <f>IF(CentrepointSourced[[#This Row],[Age]]="16-17",CentrepointSourced[[#This Row],[Presented HS DQ]],0)</f>
        <v>0</v>
      </c>
      <c r="Y698" s="106">
        <f>IF(CentrepointSourced[[#This Row],[Age]]="16-24",CentrepointSourced[[#This Row],[Presented HS DQ]],0)</f>
        <v>169</v>
      </c>
      <c r="Z698" s="106">
        <f>IF(CentrepointSourced[[#This Row],[Age]]="18-24",CentrepointSourced[[#This Row],[Presented HS DQ]],0)</f>
        <v>0</v>
      </c>
      <c r="AA698" s="106">
        <f>IF(CentrepointSourced[[#This Row],[Age]]="16-17",CentrepointSourced[[#This Row],[Presented CS DQ]],0)</f>
        <v>0</v>
      </c>
      <c r="AB698" s="106">
        <f>IF(CentrepointSourced[[#This Row],[Age]]="16-24",CentrepointSourced[[#This Row],[Presented CS DQ]],0)</f>
        <v>0</v>
      </c>
      <c r="AC698" s="106">
        <f>IF(CentrepointSourced[[#This Row],[Age]]="18-24",CentrepointSourced[[#This Row],[Presented CS DQ]],0)</f>
        <v>0</v>
      </c>
      <c r="AD698" s="107">
        <f>IF(CentrepointSourced[[#This Row],[Age]]="16-17",CentrepointSourced[[#This Row],[Assessed HS DQ]],0)</f>
        <v>0</v>
      </c>
      <c r="AE698" s="107">
        <f>IF(CentrepointSourced[[#This Row],[Age]]="16-24",CentrepointSourced[[#This Row],[Assessed HS DQ]],0)</f>
        <v>10</v>
      </c>
      <c r="AF698" s="107">
        <f>IF(CentrepointSourced[[#This Row],[Age]]="18-24",CentrepointSourced[[#This Row],[Assessed HS DQ]],0)</f>
        <v>0</v>
      </c>
      <c r="AG698" s="107">
        <f>IF(CentrepointSourced[[#This Row],[Age]]="16-17",CentrepointSourced[[#This Row],[Assessed CS DQ]],0)</f>
        <v>0</v>
      </c>
      <c r="AH698" s="107">
        <f>IF(CentrepointSourced[[#This Row],[Age]]="16-24",CentrepointSourced[[#This Row],[Assessed CS DQ]],0)</f>
        <v>0</v>
      </c>
      <c r="AI698" s="107">
        <f>IF(CentrepointSourced[[#This Row],[Age]]="18-24",CentrepointSourced[[#This Row],[Assessed CS DQ]],0)</f>
        <v>0</v>
      </c>
    </row>
    <row r="699" spans="1:35" customFormat="1" ht="13.5" customHeight="1">
      <c r="A699" s="45" t="s">
        <v>40</v>
      </c>
      <c r="B699" s="62" t="s">
        <v>86</v>
      </c>
      <c r="C699" s="45" t="s">
        <v>42</v>
      </c>
      <c r="D699" s="62" t="s">
        <v>34</v>
      </c>
      <c r="E699" s="67">
        <v>2013</v>
      </c>
      <c r="F699" s="67" t="s">
        <v>53</v>
      </c>
      <c r="G699" s="89">
        <v>139</v>
      </c>
      <c r="H699" s="90">
        <v>20</v>
      </c>
      <c r="I699" s="89">
        <v>14</v>
      </c>
      <c r="J699" s="45"/>
      <c r="K699" s="45"/>
      <c r="L699" s="45"/>
      <c r="M699" s="45"/>
      <c r="N699" s="45"/>
      <c r="O699" s="45"/>
      <c r="P699" s="45"/>
      <c r="Q699" s="41" t="str">
        <f>IF(CentrepointSourced[[#This Row],[Country]]="Northern Ireland","Northern Ireland",IFERROR(VLOOKUP(CentrepointSourced[[#This Row],[Local Authority]],LKP_LANameDQ[],2,FALSE),CentrepointSourced[[#This Row],[Local Authority]]))</f>
        <v>North Kesteven</v>
      </c>
      <c r="R699" s="41" t="str">
        <f>IF(CentrepointSourced[[#This Row],[LA type]]="County","",INDEX(ConsolGeog[lad14cd],MATCH(CentrepointSourced[[#This Row],[Local Authority DQ]],ConsolGeog[la_name],0)))</f>
        <v>E07000139</v>
      </c>
      <c r="S699" s="41" t="str">
        <f>IF(OR(CentrepointSourced[[#This Row],[Country]]="Northern Ireland",CentrepointSourced[[#This Row],[Country]]="Scotland",CentrepointSourced[[#This Row],[Country]]="Wales"),"Local Authority",CentrepointSourced[[#This Row],[LA type]])</f>
        <v>District</v>
      </c>
      <c r="T699" s="41">
        <f>IF(TRIM(CentrepointSourced[[#This Row],[Presented HS]])="",0,IF(CentrepointSourced[[#This Row],[Presented HS]]="&lt;5",2.5,IF(CentrepointSourced[[#This Row],[Presented HS]]="&lt;10",5,VALUE(TRIM(CentrepointSourced[[#This Row],[Presented HS]])))))</f>
        <v>139</v>
      </c>
      <c r="U699" s="41">
        <f>IF(TRIM(CentrepointSourced[[#This Row],[Assessed HS]])="",0,IF(CentrepointSourced[[#This Row],[Assessed HS]]="&lt;5",2.5,IF(CentrepointSourced[[#This Row],[Assessed HS]]="&lt;10",5,VALUE(TRIM(CentrepointSourced[[#This Row],[Assessed HS]])))))</f>
        <v>20</v>
      </c>
      <c r="V699" s="41">
        <f>IF(TRIM(CentrepointSourced[[#This Row],[Presented CS]])="",0,IF(CentrepointSourced[[#This Row],[Presented CS]]="&lt;5",2.5,IF(CentrepointSourced[[#This Row],[Presented CS]]="&lt;10",5,VALUE(TRIM(CentrepointSourced[[#This Row],[Presented CS]])))))</f>
        <v>0</v>
      </c>
      <c r="W699" s="41">
        <f>IF(TRIM(CentrepointSourced[[#This Row],[Assessed CS]])="",0,IF(CentrepointSourced[[#This Row],[Assessed CS]]="&lt;5",2.5,IF(CentrepointSourced[[#This Row],[Assessed CS]]="&lt;10",5,VALUE(TRIM(CentrepointSourced[[#This Row],[Assessed CS]])))))</f>
        <v>0</v>
      </c>
      <c r="X699" s="106">
        <f>IF(CentrepointSourced[[#This Row],[Age]]="16-17",CentrepointSourced[[#This Row],[Presented HS DQ]],0)</f>
        <v>0</v>
      </c>
      <c r="Y699" s="106">
        <f>IF(CentrepointSourced[[#This Row],[Age]]="16-24",CentrepointSourced[[#This Row],[Presented HS DQ]],0)</f>
        <v>139</v>
      </c>
      <c r="Z699" s="106">
        <f>IF(CentrepointSourced[[#This Row],[Age]]="18-24",CentrepointSourced[[#This Row],[Presented HS DQ]],0)</f>
        <v>0</v>
      </c>
      <c r="AA699" s="106">
        <f>IF(CentrepointSourced[[#This Row],[Age]]="16-17",CentrepointSourced[[#This Row],[Presented CS DQ]],0)</f>
        <v>0</v>
      </c>
      <c r="AB699" s="106">
        <f>IF(CentrepointSourced[[#This Row],[Age]]="16-24",CentrepointSourced[[#This Row],[Presented CS DQ]],0)</f>
        <v>0</v>
      </c>
      <c r="AC699" s="106">
        <f>IF(CentrepointSourced[[#This Row],[Age]]="18-24",CentrepointSourced[[#This Row],[Presented CS DQ]],0)</f>
        <v>0</v>
      </c>
      <c r="AD699" s="107">
        <f>IF(CentrepointSourced[[#This Row],[Age]]="16-17",CentrepointSourced[[#This Row],[Assessed HS DQ]],0)</f>
        <v>0</v>
      </c>
      <c r="AE699" s="107">
        <f>IF(CentrepointSourced[[#This Row],[Age]]="16-24",CentrepointSourced[[#This Row],[Assessed HS DQ]],0)</f>
        <v>20</v>
      </c>
      <c r="AF699" s="107">
        <f>IF(CentrepointSourced[[#This Row],[Age]]="18-24",CentrepointSourced[[#This Row],[Assessed HS DQ]],0)</f>
        <v>0</v>
      </c>
      <c r="AG699" s="107">
        <f>IF(CentrepointSourced[[#This Row],[Age]]="16-17",CentrepointSourced[[#This Row],[Assessed CS DQ]],0)</f>
        <v>0</v>
      </c>
      <c r="AH699" s="107">
        <f>IF(CentrepointSourced[[#This Row],[Age]]="16-24",CentrepointSourced[[#This Row],[Assessed CS DQ]],0)</f>
        <v>0</v>
      </c>
      <c r="AI699" s="107">
        <f>IF(CentrepointSourced[[#This Row],[Age]]="18-24",CentrepointSourced[[#This Row],[Assessed CS DQ]],0)</f>
        <v>0</v>
      </c>
    </row>
    <row r="700" spans="1:35" customFormat="1" ht="13.5" customHeight="1">
      <c r="A700" s="45" t="s">
        <v>40</v>
      </c>
      <c r="B700" s="62" t="s">
        <v>88</v>
      </c>
      <c r="C700" s="45" t="s">
        <v>42</v>
      </c>
      <c r="D700" s="62"/>
      <c r="E700" s="67">
        <v>2014</v>
      </c>
      <c r="F700" s="76" t="s">
        <v>53</v>
      </c>
      <c r="G700" s="67">
        <v>16</v>
      </c>
      <c r="H700" s="68">
        <v>16</v>
      </c>
      <c r="I700" s="67">
        <v>16</v>
      </c>
      <c r="J700" s="45"/>
      <c r="K700" s="45"/>
      <c r="L700" s="45"/>
      <c r="M700" s="45"/>
      <c r="N700" s="45"/>
      <c r="O700" s="45"/>
      <c r="P700" s="45"/>
      <c r="Q700" s="42" t="str">
        <f>IF(CentrepointSourced[[#This Row],[Country]]="Northern Ireland","Northern Ireland",IFERROR(VLOOKUP(CentrepointSourced[[#This Row],[Local Authority]],LKP_LANameDQ[],2,FALSE),CentrepointSourced[[#This Row],[Local Authority]]))</f>
        <v>North Warwickshire</v>
      </c>
      <c r="R700" s="42" t="str">
        <f>IF(CentrepointSourced[[#This Row],[LA type]]="County","",INDEX(ConsolGeog[lad14cd],MATCH(CentrepointSourced[[#This Row],[Local Authority DQ]],ConsolGeog[la_name],0)))</f>
        <v>E07000218</v>
      </c>
      <c r="S700" s="42" t="str">
        <f>IF(OR(CentrepointSourced[[#This Row],[Country]]="Northern Ireland",CentrepointSourced[[#This Row],[Country]]="Scotland",CentrepointSourced[[#This Row],[Country]]="Wales"),"Local Authority",CentrepointSourced[[#This Row],[LA type]])</f>
        <v>District</v>
      </c>
      <c r="T700" s="42">
        <f>IF(TRIM(CentrepointSourced[[#This Row],[Presented HS]])="",0,IF(CentrepointSourced[[#This Row],[Presented HS]]="&lt;5",2.5,IF(CentrepointSourced[[#This Row],[Presented HS]]="&lt;10",5,VALUE(TRIM(CentrepointSourced[[#This Row],[Presented HS]])))))</f>
        <v>16</v>
      </c>
      <c r="U700" s="42">
        <f>IF(TRIM(CentrepointSourced[[#This Row],[Assessed HS]])="",0,IF(CentrepointSourced[[#This Row],[Assessed HS]]="&lt;5",2.5,IF(CentrepointSourced[[#This Row],[Assessed HS]]="&lt;10",5,VALUE(TRIM(CentrepointSourced[[#This Row],[Assessed HS]])))))</f>
        <v>16</v>
      </c>
      <c r="V700" s="42">
        <f>IF(TRIM(CentrepointSourced[[#This Row],[Presented CS]])="",0,IF(CentrepointSourced[[#This Row],[Presented CS]]="&lt;5",2.5,IF(CentrepointSourced[[#This Row],[Presented CS]]="&lt;10",5,VALUE(TRIM(CentrepointSourced[[#This Row],[Presented CS]])))))</f>
        <v>0</v>
      </c>
      <c r="W700" s="42">
        <f>IF(TRIM(CentrepointSourced[[#This Row],[Assessed CS]])="",0,IF(CentrepointSourced[[#This Row],[Assessed CS]]="&lt;5",2.5,IF(CentrepointSourced[[#This Row],[Assessed CS]]="&lt;10",5,VALUE(TRIM(CentrepointSourced[[#This Row],[Assessed CS]])))))</f>
        <v>0</v>
      </c>
      <c r="X700" s="106">
        <f>IF(CentrepointSourced[[#This Row],[Age]]="16-17",CentrepointSourced[[#This Row],[Presented HS DQ]],0)</f>
        <v>0</v>
      </c>
      <c r="Y700" s="106">
        <f>IF(CentrepointSourced[[#This Row],[Age]]="16-24",CentrepointSourced[[#This Row],[Presented HS DQ]],0)</f>
        <v>16</v>
      </c>
      <c r="Z700" s="106">
        <f>IF(CentrepointSourced[[#This Row],[Age]]="18-24",CentrepointSourced[[#This Row],[Presented HS DQ]],0)</f>
        <v>0</v>
      </c>
      <c r="AA700" s="106">
        <f>IF(CentrepointSourced[[#This Row],[Age]]="16-17",CentrepointSourced[[#This Row],[Presented CS DQ]],0)</f>
        <v>0</v>
      </c>
      <c r="AB700" s="106">
        <f>IF(CentrepointSourced[[#This Row],[Age]]="16-24",CentrepointSourced[[#This Row],[Presented CS DQ]],0)</f>
        <v>0</v>
      </c>
      <c r="AC700" s="106">
        <f>IF(CentrepointSourced[[#This Row],[Age]]="18-24",CentrepointSourced[[#This Row],[Presented CS DQ]],0)</f>
        <v>0</v>
      </c>
      <c r="AD700" s="107">
        <f>IF(CentrepointSourced[[#This Row],[Age]]="16-17",CentrepointSourced[[#This Row],[Assessed HS DQ]],0)</f>
        <v>0</v>
      </c>
      <c r="AE700" s="107">
        <f>IF(CentrepointSourced[[#This Row],[Age]]="16-24",CentrepointSourced[[#This Row],[Assessed HS DQ]],0)</f>
        <v>16</v>
      </c>
      <c r="AF700" s="107">
        <f>IF(CentrepointSourced[[#This Row],[Age]]="18-24",CentrepointSourced[[#This Row],[Assessed HS DQ]],0)</f>
        <v>0</v>
      </c>
      <c r="AG700" s="107">
        <f>IF(CentrepointSourced[[#This Row],[Age]]="16-17",CentrepointSourced[[#This Row],[Assessed CS DQ]],0)</f>
        <v>0</v>
      </c>
      <c r="AH700" s="107">
        <f>IF(CentrepointSourced[[#This Row],[Age]]="16-24",CentrepointSourced[[#This Row],[Assessed CS DQ]],0)</f>
        <v>0</v>
      </c>
      <c r="AI700" s="107">
        <f>IF(CentrepointSourced[[#This Row],[Age]]="18-24",CentrepointSourced[[#This Row],[Assessed CS DQ]],0)</f>
        <v>0</v>
      </c>
    </row>
    <row r="701" spans="1:35" customFormat="1" ht="13.5" customHeight="1">
      <c r="A701" s="45" t="s">
        <v>40</v>
      </c>
      <c r="B701" s="62" t="s">
        <v>161</v>
      </c>
      <c r="C701" s="45" t="s">
        <v>42</v>
      </c>
      <c r="D701" s="62" t="s">
        <v>34</v>
      </c>
      <c r="E701" s="67">
        <v>2012</v>
      </c>
      <c r="F701" s="67" t="s">
        <v>53</v>
      </c>
      <c r="G701" s="67">
        <v>50</v>
      </c>
      <c r="H701" s="68">
        <v>9</v>
      </c>
      <c r="I701" s="67">
        <v>14</v>
      </c>
      <c r="J701" s="45"/>
      <c r="K701" s="45"/>
      <c r="L701" s="45"/>
      <c r="M701" s="45"/>
      <c r="N701" s="45"/>
      <c r="O701" s="45"/>
      <c r="P701" s="45"/>
      <c r="Q701" s="42" t="str">
        <f>IF(CentrepointSourced[[#This Row],[Country]]="Northern Ireland","Northern Ireland",IFERROR(VLOOKUP(CentrepointSourced[[#This Row],[Local Authority]],LKP_LANameDQ[],2,FALSE),CentrepointSourced[[#This Row],[Local Authority]]))</f>
        <v>North West Leicestershire</v>
      </c>
      <c r="R701" s="42" t="str">
        <f>IF(CentrepointSourced[[#This Row],[LA type]]="County","",INDEX(ConsolGeog[lad14cd],MATCH(CentrepointSourced[[#This Row],[Local Authority DQ]],ConsolGeog[la_name],0)))</f>
        <v>E07000134</v>
      </c>
      <c r="S701" s="42" t="str">
        <f>IF(OR(CentrepointSourced[[#This Row],[Country]]="Northern Ireland",CentrepointSourced[[#This Row],[Country]]="Scotland",CentrepointSourced[[#This Row],[Country]]="Wales"),"Local Authority",CentrepointSourced[[#This Row],[LA type]])</f>
        <v>District</v>
      </c>
      <c r="T701" s="42">
        <f>IF(TRIM(CentrepointSourced[[#This Row],[Presented HS]])="",0,IF(CentrepointSourced[[#This Row],[Presented HS]]="&lt;5",2.5,IF(CentrepointSourced[[#This Row],[Presented HS]]="&lt;10",5,VALUE(TRIM(CentrepointSourced[[#This Row],[Presented HS]])))))</f>
        <v>50</v>
      </c>
      <c r="U701" s="42">
        <f>IF(TRIM(CentrepointSourced[[#This Row],[Assessed HS]])="",0,IF(CentrepointSourced[[#This Row],[Assessed HS]]="&lt;5",2.5,IF(CentrepointSourced[[#This Row],[Assessed HS]]="&lt;10",5,VALUE(TRIM(CentrepointSourced[[#This Row],[Assessed HS]])))))</f>
        <v>9</v>
      </c>
      <c r="V701" s="42">
        <f>IF(TRIM(CentrepointSourced[[#This Row],[Presented CS]])="",0,IF(CentrepointSourced[[#This Row],[Presented CS]]="&lt;5",2.5,IF(CentrepointSourced[[#This Row],[Presented CS]]="&lt;10",5,VALUE(TRIM(CentrepointSourced[[#This Row],[Presented CS]])))))</f>
        <v>0</v>
      </c>
      <c r="W701" s="42">
        <f>IF(TRIM(CentrepointSourced[[#This Row],[Assessed CS]])="",0,IF(CentrepointSourced[[#This Row],[Assessed CS]]="&lt;5",2.5,IF(CentrepointSourced[[#This Row],[Assessed CS]]="&lt;10",5,VALUE(TRIM(CentrepointSourced[[#This Row],[Assessed CS]])))))</f>
        <v>0</v>
      </c>
      <c r="X701" s="106">
        <f>IF(CentrepointSourced[[#This Row],[Age]]="16-17",CentrepointSourced[[#This Row],[Presented HS DQ]],0)</f>
        <v>0</v>
      </c>
      <c r="Y701" s="106">
        <f>IF(CentrepointSourced[[#This Row],[Age]]="16-24",CentrepointSourced[[#This Row],[Presented HS DQ]],0)</f>
        <v>50</v>
      </c>
      <c r="Z701" s="106">
        <f>IF(CentrepointSourced[[#This Row],[Age]]="18-24",CentrepointSourced[[#This Row],[Presented HS DQ]],0)</f>
        <v>0</v>
      </c>
      <c r="AA701" s="106">
        <f>IF(CentrepointSourced[[#This Row],[Age]]="16-17",CentrepointSourced[[#This Row],[Presented CS DQ]],0)</f>
        <v>0</v>
      </c>
      <c r="AB701" s="106">
        <f>IF(CentrepointSourced[[#This Row],[Age]]="16-24",CentrepointSourced[[#This Row],[Presented CS DQ]],0)</f>
        <v>0</v>
      </c>
      <c r="AC701" s="106">
        <f>IF(CentrepointSourced[[#This Row],[Age]]="18-24",CentrepointSourced[[#This Row],[Presented CS DQ]],0)</f>
        <v>0</v>
      </c>
      <c r="AD701" s="107">
        <f>IF(CentrepointSourced[[#This Row],[Age]]="16-17",CentrepointSourced[[#This Row],[Assessed HS DQ]],0)</f>
        <v>0</v>
      </c>
      <c r="AE701" s="107">
        <f>IF(CentrepointSourced[[#This Row],[Age]]="16-24",CentrepointSourced[[#This Row],[Assessed HS DQ]],0)</f>
        <v>9</v>
      </c>
      <c r="AF701" s="107">
        <f>IF(CentrepointSourced[[#This Row],[Age]]="18-24",CentrepointSourced[[#This Row],[Assessed HS DQ]],0)</f>
        <v>0</v>
      </c>
      <c r="AG701" s="107">
        <f>IF(CentrepointSourced[[#This Row],[Age]]="16-17",CentrepointSourced[[#This Row],[Assessed CS DQ]],0)</f>
        <v>0</v>
      </c>
      <c r="AH701" s="107">
        <f>IF(CentrepointSourced[[#This Row],[Age]]="16-24",CentrepointSourced[[#This Row],[Assessed CS DQ]],0)</f>
        <v>0</v>
      </c>
      <c r="AI701" s="107">
        <f>IF(CentrepointSourced[[#This Row],[Age]]="18-24",CentrepointSourced[[#This Row],[Assessed CS DQ]],0)</f>
        <v>0</v>
      </c>
    </row>
    <row r="702" spans="1:35" customFormat="1" ht="13.5" customHeight="1">
      <c r="A702" s="45" t="s">
        <v>40</v>
      </c>
      <c r="B702" s="62" t="s">
        <v>161</v>
      </c>
      <c r="C702" s="45" t="s">
        <v>42</v>
      </c>
      <c r="D702" s="62" t="s">
        <v>34</v>
      </c>
      <c r="E702" s="67">
        <v>2013</v>
      </c>
      <c r="F702" s="67" t="s">
        <v>53</v>
      </c>
      <c r="G702" s="67">
        <v>12</v>
      </c>
      <c r="H702" s="68">
        <v>3</v>
      </c>
      <c r="I702" s="67">
        <v>3</v>
      </c>
      <c r="J702" s="45"/>
      <c r="K702" s="45"/>
      <c r="L702" s="45"/>
      <c r="M702" s="45"/>
      <c r="N702" s="45"/>
      <c r="O702" s="45"/>
      <c r="P702" s="45"/>
      <c r="Q702" s="41" t="str">
        <f>IF(CentrepointSourced[[#This Row],[Country]]="Northern Ireland","Northern Ireland",IFERROR(VLOOKUP(CentrepointSourced[[#This Row],[Local Authority]],LKP_LANameDQ[],2,FALSE),CentrepointSourced[[#This Row],[Local Authority]]))</f>
        <v>North West Leicestershire</v>
      </c>
      <c r="R702" s="41" t="str">
        <f>IF(CentrepointSourced[[#This Row],[LA type]]="County","",INDEX(ConsolGeog[lad14cd],MATCH(CentrepointSourced[[#This Row],[Local Authority DQ]],ConsolGeog[la_name],0)))</f>
        <v>E07000134</v>
      </c>
      <c r="S702" s="41" t="str">
        <f>IF(OR(CentrepointSourced[[#This Row],[Country]]="Northern Ireland",CentrepointSourced[[#This Row],[Country]]="Scotland",CentrepointSourced[[#This Row],[Country]]="Wales"),"Local Authority",CentrepointSourced[[#This Row],[LA type]])</f>
        <v>District</v>
      </c>
      <c r="T702" s="41">
        <f>IF(TRIM(CentrepointSourced[[#This Row],[Presented HS]])="",0,IF(CentrepointSourced[[#This Row],[Presented HS]]="&lt;5",2.5,IF(CentrepointSourced[[#This Row],[Presented HS]]="&lt;10",5,VALUE(TRIM(CentrepointSourced[[#This Row],[Presented HS]])))))</f>
        <v>12</v>
      </c>
      <c r="U702" s="41">
        <f>IF(TRIM(CentrepointSourced[[#This Row],[Assessed HS]])="",0,IF(CentrepointSourced[[#This Row],[Assessed HS]]="&lt;5",2.5,IF(CentrepointSourced[[#This Row],[Assessed HS]]="&lt;10",5,VALUE(TRIM(CentrepointSourced[[#This Row],[Assessed HS]])))))</f>
        <v>3</v>
      </c>
      <c r="V702" s="41">
        <f>IF(TRIM(CentrepointSourced[[#This Row],[Presented CS]])="",0,IF(CentrepointSourced[[#This Row],[Presented CS]]="&lt;5",2.5,IF(CentrepointSourced[[#This Row],[Presented CS]]="&lt;10",5,VALUE(TRIM(CentrepointSourced[[#This Row],[Presented CS]])))))</f>
        <v>0</v>
      </c>
      <c r="W702" s="41">
        <f>IF(TRIM(CentrepointSourced[[#This Row],[Assessed CS]])="",0,IF(CentrepointSourced[[#This Row],[Assessed CS]]="&lt;5",2.5,IF(CentrepointSourced[[#This Row],[Assessed CS]]="&lt;10",5,VALUE(TRIM(CentrepointSourced[[#This Row],[Assessed CS]])))))</f>
        <v>0</v>
      </c>
      <c r="X702" s="106">
        <f>IF(CentrepointSourced[[#This Row],[Age]]="16-17",CentrepointSourced[[#This Row],[Presented HS DQ]],0)</f>
        <v>0</v>
      </c>
      <c r="Y702" s="106">
        <f>IF(CentrepointSourced[[#This Row],[Age]]="16-24",CentrepointSourced[[#This Row],[Presented HS DQ]],0)</f>
        <v>12</v>
      </c>
      <c r="Z702" s="106">
        <f>IF(CentrepointSourced[[#This Row],[Age]]="18-24",CentrepointSourced[[#This Row],[Presented HS DQ]],0)</f>
        <v>0</v>
      </c>
      <c r="AA702" s="106">
        <f>IF(CentrepointSourced[[#This Row],[Age]]="16-17",CentrepointSourced[[#This Row],[Presented CS DQ]],0)</f>
        <v>0</v>
      </c>
      <c r="AB702" s="106">
        <f>IF(CentrepointSourced[[#This Row],[Age]]="16-24",CentrepointSourced[[#This Row],[Presented CS DQ]],0)</f>
        <v>0</v>
      </c>
      <c r="AC702" s="106">
        <f>IF(CentrepointSourced[[#This Row],[Age]]="18-24",CentrepointSourced[[#This Row],[Presented CS DQ]],0)</f>
        <v>0</v>
      </c>
      <c r="AD702" s="107">
        <f>IF(CentrepointSourced[[#This Row],[Age]]="16-17",CentrepointSourced[[#This Row],[Assessed HS DQ]],0)</f>
        <v>0</v>
      </c>
      <c r="AE702" s="107">
        <f>IF(CentrepointSourced[[#This Row],[Age]]="16-24",CentrepointSourced[[#This Row],[Assessed HS DQ]],0)</f>
        <v>3</v>
      </c>
      <c r="AF702" s="107">
        <f>IF(CentrepointSourced[[#This Row],[Age]]="18-24",CentrepointSourced[[#This Row],[Assessed HS DQ]],0)</f>
        <v>0</v>
      </c>
      <c r="AG702" s="107">
        <f>IF(CentrepointSourced[[#This Row],[Age]]="16-17",CentrepointSourced[[#This Row],[Assessed CS DQ]],0)</f>
        <v>0</v>
      </c>
      <c r="AH702" s="107">
        <f>IF(CentrepointSourced[[#This Row],[Age]]="16-24",CentrepointSourced[[#This Row],[Assessed CS DQ]],0)</f>
        <v>0</v>
      </c>
      <c r="AI702" s="107">
        <f>IF(CentrepointSourced[[#This Row],[Age]]="18-24",CentrepointSourced[[#This Row],[Assessed CS DQ]],0)</f>
        <v>0</v>
      </c>
    </row>
    <row r="703" spans="1:35" customFormat="1" ht="13.5" customHeight="1">
      <c r="A703" s="45" t="s">
        <v>40</v>
      </c>
      <c r="B703" s="62" t="s">
        <v>161</v>
      </c>
      <c r="C703" s="45" t="s">
        <v>42</v>
      </c>
      <c r="D703" s="62" t="s">
        <v>34</v>
      </c>
      <c r="E703" s="67">
        <v>2014</v>
      </c>
      <c r="F703" s="67" t="s">
        <v>53</v>
      </c>
      <c r="G703" s="67">
        <v>218</v>
      </c>
      <c r="H703" s="68">
        <v>22</v>
      </c>
      <c r="I703" s="67">
        <v>14</v>
      </c>
      <c r="J703" s="45"/>
      <c r="K703" s="45"/>
      <c r="L703" s="45"/>
      <c r="M703" s="45"/>
      <c r="N703" s="45"/>
      <c r="O703" s="45"/>
      <c r="P703" s="45"/>
      <c r="Q703" s="41" t="str">
        <f>IF(CentrepointSourced[[#This Row],[Country]]="Northern Ireland","Northern Ireland",IFERROR(VLOOKUP(CentrepointSourced[[#This Row],[Local Authority]],LKP_LANameDQ[],2,FALSE),CentrepointSourced[[#This Row],[Local Authority]]))</f>
        <v>North West Leicestershire</v>
      </c>
      <c r="R703" s="41" t="str">
        <f>IF(CentrepointSourced[[#This Row],[LA type]]="County","",INDEX(ConsolGeog[lad14cd],MATCH(CentrepointSourced[[#This Row],[Local Authority DQ]],ConsolGeog[la_name],0)))</f>
        <v>E07000134</v>
      </c>
      <c r="S703" s="41" t="str">
        <f>IF(OR(CentrepointSourced[[#This Row],[Country]]="Northern Ireland",CentrepointSourced[[#This Row],[Country]]="Scotland",CentrepointSourced[[#This Row],[Country]]="Wales"),"Local Authority",CentrepointSourced[[#This Row],[LA type]])</f>
        <v>District</v>
      </c>
      <c r="T703" s="41">
        <f>IF(TRIM(CentrepointSourced[[#This Row],[Presented HS]])="",0,IF(CentrepointSourced[[#This Row],[Presented HS]]="&lt;5",2.5,IF(CentrepointSourced[[#This Row],[Presented HS]]="&lt;10",5,VALUE(TRIM(CentrepointSourced[[#This Row],[Presented HS]])))))</f>
        <v>218</v>
      </c>
      <c r="U703" s="41">
        <f>IF(TRIM(CentrepointSourced[[#This Row],[Assessed HS]])="",0,IF(CentrepointSourced[[#This Row],[Assessed HS]]="&lt;5",2.5,IF(CentrepointSourced[[#This Row],[Assessed HS]]="&lt;10",5,VALUE(TRIM(CentrepointSourced[[#This Row],[Assessed HS]])))))</f>
        <v>22</v>
      </c>
      <c r="V703" s="41">
        <f>IF(TRIM(CentrepointSourced[[#This Row],[Presented CS]])="",0,IF(CentrepointSourced[[#This Row],[Presented CS]]="&lt;5",2.5,IF(CentrepointSourced[[#This Row],[Presented CS]]="&lt;10",5,VALUE(TRIM(CentrepointSourced[[#This Row],[Presented CS]])))))</f>
        <v>0</v>
      </c>
      <c r="W703" s="41">
        <f>IF(TRIM(CentrepointSourced[[#This Row],[Assessed CS]])="",0,IF(CentrepointSourced[[#This Row],[Assessed CS]]="&lt;5",2.5,IF(CentrepointSourced[[#This Row],[Assessed CS]]="&lt;10",5,VALUE(TRIM(CentrepointSourced[[#This Row],[Assessed CS]])))))</f>
        <v>0</v>
      </c>
      <c r="X703" s="106">
        <f>IF(CentrepointSourced[[#This Row],[Age]]="16-17",CentrepointSourced[[#This Row],[Presented HS DQ]],0)</f>
        <v>0</v>
      </c>
      <c r="Y703" s="106">
        <f>IF(CentrepointSourced[[#This Row],[Age]]="16-24",CentrepointSourced[[#This Row],[Presented HS DQ]],0)</f>
        <v>218</v>
      </c>
      <c r="Z703" s="106">
        <f>IF(CentrepointSourced[[#This Row],[Age]]="18-24",CentrepointSourced[[#This Row],[Presented HS DQ]],0)</f>
        <v>0</v>
      </c>
      <c r="AA703" s="106">
        <f>IF(CentrepointSourced[[#This Row],[Age]]="16-17",CentrepointSourced[[#This Row],[Presented CS DQ]],0)</f>
        <v>0</v>
      </c>
      <c r="AB703" s="106">
        <f>IF(CentrepointSourced[[#This Row],[Age]]="16-24",CentrepointSourced[[#This Row],[Presented CS DQ]],0)</f>
        <v>0</v>
      </c>
      <c r="AC703" s="106">
        <f>IF(CentrepointSourced[[#This Row],[Age]]="18-24",CentrepointSourced[[#This Row],[Presented CS DQ]],0)</f>
        <v>0</v>
      </c>
      <c r="AD703" s="107">
        <f>IF(CentrepointSourced[[#This Row],[Age]]="16-17",CentrepointSourced[[#This Row],[Assessed HS DQ]],0)</f>
        <v>0</v>
      </c>
      <c r="AE703" s="107">
        <f>IF(CentrepointSourced[[#This Row],[Age]]="16-24",CentrepointSourced[[#This Row],[Assessed HS DQ]],0)</f>
        <v>22</v>
      </c>
      <c r="AF703" s="107">
        <f>IF(CentrepointSourced[[#This Row],[Age]]="18-24",CentrepointSourced[[#This Row],[Assessed HS DQ]],0)</f>
        <v>0</v>
      </c>
      <c r="AG703" s="107">
        <f>IF(CentrepointSourced[[#This Row],[Age]]="16-17",CentrepointSourced[[#This Row],[Assessed CS DQ]],0)</f>
        <v>0</v>
      </c>
      <c r="AH703" s="107">
        <f>IF(CentrepointSourced[[#This Row],[Age]]="16-24",CentrepointSourced[[#This Row],[Assessed CS DQ]],0)</f>
        <v>0</v>
      </c>
      <c r="AI703" s="107">
        <f>IF(CentrepointSourced[[#This Row],[Age]]="18-24",CentrepointSourced[[#This Row],[Assessed CS DQ]],0)</f>
        <v>0</v>
      </c>
    </row>
    <row r="704" spans="1:35" ht="13.5" customHeight="1">
      <c r="A704" s="46" t="s">
        <v>40</v>
      </c>
      <c r="B704" s="46" t="s">
        <v>312</v>
      </c>
      <c r="C704" s="46" t="s">
        <v>299</v>
      </c>
      <c r="D704" s="46"/>
      <c r="E704" s="46">
        <v>2012</v>
      </c>
      <c r="F704" s="67" t="s">
        <v>53</v>
      </c>
      <c r="G704" s="67"/>
      <c r="H704" s="79"/>
      <c r="I704" s="45"/>
      <c r="J704" s="45"/>
      <c r="K704" s="46">
        <v>296</v>
      </c>
      <c r="L704" s="45">
        <v>296</v>
      </c>
      <c r="M704" s="45"/>
      <c r="N704" s="45"/>
      <c r="O704" s="45"/>
      <c r="P704" s="45"/>
      <c r="Q704" s="41" t="str">
        <f>IF(CentrepointSourced[[#This Row],[Country]]="Northern Ireland","Northern Ireland",IFERROR(VLOOKUP(CentrepointSourced[[#This Row],[Local Authority]],LKP_LANameDQ[],2,FALSE),CentrepointSourced[[#This Row],[Local Authority]]))</f>
        <v>North Yorkshire</v>
      </c>
      <c r="R704" s="41" t="str">
        <f>IF(CentrepointSourced[[#This Row],[LA type]]="County","",INDEX(ConsolGeog[lad14cd],MATCH(CentrepointSourced[[#This Row],[Local Authority DQ]],ConsolGeog[la_name],0)))</f>
        <v/>
      </c>
      <c r="S704" s="41" t="str">
        <f>IF(OR(CentrepointSourced[[#This Row],[Country]]="Northern Ireland",CentrepointSourced[[#This Row],[Country]]="Scotland",CentrepointSourced[[#This Row],[Country]]="Wales"),"Local Authority",CentrepointSourced[[#This Row],[LA type]])</f>
        <v>County</v>
      </c>
      <c r="T704" s="41">
        <f>IF(TRIM(CentrepointSourced[[#This Row],[Presented HS]])="",0,IF(CentrepointSourced[[#This Row],[Presented HS]]="&lt;5",2.5,IF(CentrepointSourced[[#This Row],[Presented HS]]="&lt;10",5,VALUE(TRIM(CentrepointSourced[[#This Row],[Presented HS]])))))</f>
        <v>0</v>
      </c>
      <c r="U704" s="41">
        <f>IF(TRIM(CentrepointSourced[[#This Row],[Assessed HS]])="",0,IF(CentrepointSourced[[#This Row],[Assessed HS]]="&lt;5",2.5,IF(CentrepointSourced[[#This Row],[Assessed HS]]="&lt;10",5,VALUE(TRIM(CentrepointSourced[[#This Row],[Assessed HS]])))))</f>
        <v>0</v>
      </c>
      <c r="V704" s="41">
        <f>IF(TRIM(CentrepointSourced[[#This Row],[Presented CS]])="",0,IF(CentrepointSourced[[#This Row],[Presented CS]]="&lt;5",2.5,IF(CentrepointSourced[[#This Row],[Presented CS]]="&lt;10",5,VALUE(TRIM(CentrepointSourced[[#This Row],[Presented CS]])))))</f>
        <v>296</v>
      </c>
      <c r="W704" s="41">
        <f>IF(TRIM(CentrepointSourced[[#This Row],[Assessed CS]])="",0,IF(CentrepointSourced[[#This Row],[Assessed CS]]="&lt;5",2.5,IF(CentrepointSourced[[#This Row],[Assessed CS]]="&lt;10",5,VALUE(TRIM(CentrepointSourced[[#This Row],[Assessed CS]])))))</f>
        <v>296</v>
      </c>
      <c r="X704" s="111">
        <f>IF(CentrepointSourced[[#This Row],[Age]]="16-17",CentrepointSourced[[#This Row],[Presented HS DQ]],0)</f>
        <v>0</v>
      </c>
      <c r="Y704" s="111">
        <f>IF(CentrepointSourced[[#This Row],[Age]]="16-24",CentrepointSourced[[#This Row],[Presented HS DQ]],0)</f>
        <v>0</v>
      </c>
      <c r="Z704" s="111">
        <f>IF(CentrepointSourced[[#This Row],[Age]]="18-24",CentrepointSourced[[#This Row],[Presented HS DQ]],0)</f>
        <v>0</v>
      </c>
      <c r="AA704" s="111">
        <f>IF(CentrepointSourced[[#This Row],[Age]]="16-17",CentrepointSourced[[#This Row],[Presented CS DQ]],0)</f>
        <v>0</v>
      </c>
      <c r="AB704" s="111">
        <f>IF(CentrepointSourced[[#This Row],[Age]]="16-24",CentrepointSourced[[#This Row],[Presented CS DQ]],0)</f>
        <v>296</v>
      </c>
      <c r="AC704" s="111">
        <f>IF(CentrepointSourced[[#This Row],[Age]]="18-24",CentrepointSourced[[#This Row],[Presented CS DQ]],0)</f>
        <v>0</v>
      </c>
      <c r="AD704" s="107">
        <f>IF(CentrepointSourced[[#This Row],[Age]]="16-17",CentrepointSourced[[#This Row],[Assessed HS DQ]],0)</f>
        <v>0</v>
      </c>
      <c r="AE704" s="107">
        <f>IF(CentrepointSourced[[#This Row],[Age]]="16-24",CentrepointSourced[[#This Row],[Assessed HS DQ]],0)</f>
        <v>0</v>
      </c>
      <c r="AF704" s="107">
        <f>IF(CentrepointSourced[[#This Row],[Age]]="18-24",CentrepointSourced[[#This Row],[Assessed HS DQ]],0)</f>
        <v>0</v>
      </c>
      <c r="AG704" s="107">
        <f>IF(CentrepointSourced[[#This Row],[Age]]="16-17",CentrepointSourced[[#This Row],[Assessed CS DQ]],0)</f>
        <v>0</v>
      </c>
      <c r="AH704" s="107">
        <f>IF(CentrepointSourced[[#This Row],[Age]]="16-24",CentrepointSourced[[#This Row],[Assessed CS DQ]],0)</f>
        <v>296</v>
      </c>
      <c r="AI704" s="107">
        <f>IF(CentrepointSourced[[#This Row],[Age]]="18-24",CentrepointSourced[[#This Row],[Assessed CS DQ]],0)</f>
        <v>0</v>
      </c>
    </row>
    <row r="705" spans="1:35" ht="13.5" customHeight="1">
      <c r="A705" s="46" t="s">
        <v>40</v>
      </c>
      <c r="B705" s="46" t="s">
        <v>312</v>
      </c>
      <c r="C705" s="46" t="s">
        <v>299</v>
      </c>
      <c r="D705" s="46"/>
      <c r="E705" s="46">
        <v>2012</v>
      </c>
      <c r="F705" s="67" t="s">
        <v>26</v>
      </c>
      <c r="G705" s="67"/>
      <c r="H705" s="79"/>
      <c r="I705" s="45"/>
      <c r="J705" s="45"/>
      <c r="K705" s="46"/>
      <c r="L705" s="45"/>
      <c r="M705" s="45"/>
      <c r="N705" s="45"/>
      <c r="O705" s="45"/>
      <c r="P705" s="45"/>
      <c r="Q705" s="41" t="str">
        <f>IF(CentrepointSourced[[#This Row],[Country]]="Northern Ireland","Northern Ireland",IFERROR(VLOOKUP(CentrepointSourced[[#This Row],[Local Authority]],LKP_LANameDQ[],2,FALSE),CentrepointSourced[[#This Row],[Local Authority]]))</f>
        <v>North Yorkshire</v>
      </c>
      <c r="R705" s="41" t="str">
        <f>IF(CentrepointSourced[[#This Row],[LA type]]="County","",INDEX(ConsolGeog[lad14cd],MATCH(CentrepointSourced[[#This Row],[Local Authority DQ]],ConsolGeog[la_name],0)))</f>
        <v/>
      </c>
      <c r="S705" s="41" t="str">
        <f>IF(OR(CentrepointSourced[[#This Row],[Country]]="Northern Ireland",CentrepointSourced[[#This Row],[Country]]="Scotland",CentrepointSourced[[#This Row],[Country]]="Wales"),"Local Authority",CentrepointSourced[[#This Row],[LA type]])</f>
        <v>County</v>
      </c>
      <c r="T705" s="41">
        <f>IF(TRIM(CentrepointSourced[[#This Row],[Presented HS]])="",0,IF(CentrepointSourced[[#This Row],[Presented HS]]="&lt;5",2.5,IF(CentrepointSourced[[#This Row],[Presented HS]]="&lt;10",5,VALUE(TRIM(CentrepointSourced[[#This Row],[Presented HS]])))))</f>
        <v>0</v>
      </c>
      <c r="U705" s="41">
        <f>IF(TRIM(CentrepointSourced[[#This Row],[Assessed HS]])="",0,IF(CentrepointSourced[[#This Row],[Assessed HS]]="&lt;5",2.5,IF(CentrepointSourced[[#This Row],[Assessed HS]]="&lt;10",5,VALUE(TRIM(CentrepointSourced[[#This Row],[Assessed HS]])))))</f>
        <v>0</v>
      </c>
      <c r="V705" s="41">
        <f>IF(TRIM(CentrepointSourced[[#This Row],[Presented CS]])="",0,IF(CentrepointSourced[[#This Row],[Presented CS]]="&lt;5",2.5,IF(CentrepointSourced[[#This Row],[Presented CS]]="&lt;10",5,VALUE(TRIM(CentrepointSourced[[#This Row],[Presented CS]])))))</f>
        <v>0</v>
      </c>
      <c r="W705" s="41">
        <f>IF(TRIM(CentrepointSourced[[#This Row],[Assessed CS]])="",0,IF(CentrepointSourced[[#This Row],[Assessed CS]]="&lt;5",2.5,IF(CentrepointSourced[[#This Row],[Assessed CS]]="&lt;10",5,VALUE(TRIM(CentrepointSourced[[#This Row],[Assessed CS]])))))</f>
        <v>0</v>
      </c>
      <c r="X705" s="111">
        <f>IF(CentrepointSourced[[#This Row],[Age]]="16-17",CentrepointSourced[[#This Row],[Presented HS DQ]],0)</f>
        <v>0</v>
      </c>
      <c r="Y705" s="111">
        <f>IF(CentrepointSourced[[#This Row],[Age]]="16-24",CentrepointSourced[[#This Row],[Presented HS DQ]],0)</f>
        <v>0</v>
      </c>
      <c r="Z705" s="111">
        <f>IF(CentrepointSourced[[#This Row],[Age]]="18-24",CentrepointSourced[[#This Row],[Presented HS DQ]],0)</f>
        <v>0</v>
      </c>
      <c r="AA705" s="111">
        <f>IF(CentrepointSourced[[#This Row],[Age]]="16-17",CentrepointSourced[[#This Row],[Presented CS DQ]],0)</f>
        <v>0</v>
      </c>
      <c r="AB705" s="111">
        <f>IF(CentrepointSourced[[#This Row],[Age]]="16-24",CentrepointSourced[[#This Row],[Presented CS DQ]],0)</f>
        <v>0</v>
      </c>
      <c r="AC705" s="111">
        <f>IF(CentrepointSourced[[#This Row],[Age]]="18-24",CentrepointSourced[[#This Row],[Presented CS DQ]],0)</f>
        <v>0</v>
      </c>
      <c r="AD705" s="107">
        <f>IF(CentrepointSourced[[#This Row],[Age]]="16-17",CentrepointSourced[[#This Row],[Assessed HS DQ]],0)</f>
        <v>0</v>
      </c>
      <c r="AE705" s="107">
        <f>IF(CentrepointSourced[[#This Row],[Age]]="16-24",CentrepointSourced[[#This Row],[Assessed HS DQ]],0)</f>
        <v>0</v>
      </c>
      <c r="AF705" s="107">
        <f>IF(CentrepointSourced[[#This Row],[Age]]="18-24",CentrepointSourced[[#This Row],[Assessed HS DQ]],0)</f>
        <v>0</v>
      </c>
      <c r="AG705" s="107">
        <f>IF(CentrepointSourced[[#This Row],[Age]]="16-17",CentrepointSourced[[#This Row],[Assessed CS DQ]],0)</f>
        <v>0</v>
      </c>
      <c r="AH705" s="107">
        <f>IF(CentrepointSourced[[#This Row],[Age]]="16-24",CentrepointSourced[[#This Row],[Assessed CS DQ]],0)</f>
        <v>0</v>
      </c>
      <c r="AI705" s="107">
        <f>IF(CentrepointSourced[[#This Row],[Age]]="18-24",CentrepointSourced[[#This Row],[Assessed CS DQ]],0)</f>
        <v>0</v>
      </c>
    </row>
    <row r="706" spans="1:35" ht="13.5" customHeight="1">
      <c r="A706" s="46" t="s">
        <v>40</v>
      </c>
      <c r="B706" s="46" t="s">
        <v>312</v>
      </c>
      <c r="C706" s="46" t="s">
        <v>299</v>
      </c>
      <c r="D706" s="46"/>
      <c r="E706" s="46">
        <v>2013</v>
      </c>
      <c r="F706" s="67" t="s">
        <v>53</v>
      </c>
      <c r="G706" s="67"/>
      <c r="H706" s="79"/>
      <c r="I706" s="45"/>
      <c r="J706" s="45"/>
      <c r="K706" s="46">
        <v>1725</v>
      </c>
      <c r="L706" s="45">
        <v>1725</v>
      </c>
      <c r="M706" s="45"/>
      <c r="N706" s="45"/>
      <c r="O706" s="45"/>
      <c r="P706" s="45"/>
      <c r="Q706" s="41" t="str">
        <f>IF(CentrepointSourced[[#This Row],[Country]]="Northern Ireland","Northern Ireland",IFERROR(VLOOKUP(CentrepointSourced[[#This Row],[Local Authority]],LKP_LANameDQ[],2,FALSE),CentrepointSourced[[#This Row],[Local Authority]]))</f>
        <v>North Yorkshire</v>
      </c>
      <c r="R706" s="41" t="str">
        <f>IF(CentrepointSourced[[#This Row],[LA type]]="County","",INDEX(ConsolGeog[lad14cd],MATCH(CentrepointSourced[[#This Row],[Local Authority DQ]],ConsolGeog[la_name],0)))</f>
        <v/>
      </c>
      <c r="S706" s="41" t="str">
        <f>IF(OR(CentrepointSourced[[#This Row],[Country]]="Northern Ireland",CentrepointSourced[[#This Row],[Country]]="Scotland",CentrepointSourced[[#This Row],[Country]]="Wales"),"Local Authority",CentrepointSourced[[#This Row],[LA type]])</f>
        <v>County</v>
      </c>
      <c r="T706" s="41">
        <f>IF(TRIM(CentrepointSourced[[#This Row],[Presented HS]])="",0,IF(CentrepointSourced[[#This Row],[Presented HS]]="&lt;5",2.5,IF(CentrepointSourced[[#This Row],[Presented HS]]="&lt;10",5,VALUE(TRIM(CentrepointSourced[[#This Row],[Presented HS]])))))</f>
        <v>0</v>
      </c>
      <c r="U706" s="41">
        <f>IF(TRIM(CentrepointSourced[[#This Row],[Assessed HS]])="",0,IF(CentrepointSourced[[#This Row],[Assessed HS]]="&lt;5",2.5,IF(CentrepointSourced[[#This Row],[Assessed HS]]="&lt;10",5,VALUE(TRIM(CentrepointSourced[[#This Row],[Assessed HS]])))))</f>
        <v>0</v>
      </c>
      <c r="V706" s="41">
        <f>IF(TRIM(CentrepointSourced[[#This Row],[Presented CS]])="",0,IF(CentrepointSourced[[#This Row],[Presented CS]]="&lt;5",2.5,IF(CentrepointSourced[[#This Row],[Presented CS]]="&lt;10",5,VALUE(TRIM(CentrepointSourced[[#This Row],[Presented CS]])))))</f>
        <v>1725</v>
      </c>
      <c r="W706" s="41">
        <f>IF(TRIM(CentrepointSourced[[#This Row],[Assessed CS]])="",0,IF(CentrepointSourced[[#This Row],[Assessed CS]]="&lt;5",2.5,IF(CentrepointSourced[[#This Row],[Assessed CS]]="&lt;10",5,VALUE(TRIM(CentrepointSourced[[#This Row],[Assessed CS]])))))</f>
        <v>1725</v>
      </c>
      <c r="X706" s="111">
        <f>IF(CentrepointSourced[[#This Row],[Age]]="16-17",CentrepointSourced[[#This Row],[Presented HS DQ]],0)</f>
        <v>0</v>
      </c>
      <c r="Y706" s="111">
        <f>IF(CentrepointSourced[[#This Row],[Age]]="16-24",CentrepointSourced[[#This Row],[Presented HS DQ]],0)</f>
        <v>0</v>
      </c>
      <c r="Z706" s="111">
        <f>IF(CentrepointSourced[[#This Row],[Age]]="18-24",CentrepointSourced[[#This Row],[Presented HS DQ]],0)</f>
        <v>0</v>
      </c>
      <c r="AA706" s="111">
        <f>IF(CentrepointSourced[[#This Row],[Age]]="16-17",CentrepointSourced[[#This Row],[Presented CS DQ]],0)</f>
        <v>0</v>
      </c>
      <c r="AB706" s="111">
        <f>IF(CentrepointSourced[[#This Row],[Age]]="16-24",CentrepointSourced[[#This Row],[Presented CS DQ]],0)</f>
        <v>1725</v>
      </c>
      <c r="AC706" s="111">
        <f>IF(CentrepointSourced[[#This Row],[Age]]="18-24",CentrepointSourced[[#This Row],[Presented CS DQ]],0)</f>
        <v>0</v>
      </c>
      <c r="AD706" s="107">
        <f>IF(CentrepointSourced[[#This Row],[Age]]="16-17",CentrepointSourced[[#This Row],[Assessed HS DQ]],0)</f>
        <v>0</v>
      </c>
      <c r="AE706" s="107">
        <f>IF(CentrepointSourced[[#This Row],[Age]]="16-24",CentrepointSourced[[#This Row],[Assessed HS DQ]],0)</f>
        <v>0</v>
      </c>
      <c r="AF706" s="107">
        <f>IF(CentrepointSourced[[#This Row],[Age]]="18-24",CentrepointSourced[[#This Row],[Assessed HS DQ]],0)</f>
        <v>0</v>
      </c>
      <c r="AG706" s="107">
        <f>IF(CentrepointSourced[[#This Row],[Age]]="16-17",CentrepointSourced[[#This Row],[Assessed CS DQ]],0)</f>
        <v>0</v>
      </c>
      <c r="AH706" s="107">
        <f>IF(CentrepointSourced[[#This Row],[Age]]="16-24",CentrepointSourced[[#This Row],[Assessed CS DQ]],0)</f>
        <v>1725</v>
      </c>
      <c r="AI706" s="107">
        <f>IF(CentrepointSourced[[#This Row],[Age]]="18-24",CentrepointSourced[[#This Row],[Assessed CS DQ]],0)</f>
        <v>0</v>
      </c>
    </row>
    <row r="707" spans="1:35" ht="13.5" customHeight="1">
      <c r="A707" s="46" t="s">
        <v>40</v>
      </c>
      <c r="B707" s="46" t="s">
        <v>312</v>
      </c>
      <c r="C707" s="46" t="s">
        <v>299</v>
      </c>
      <c r="D707" s="46"/>
      <c r="E707" s="46">
        <v>2013</v>
      </c>
      <c r="F707" s="67" t="s">
        <v>26</v>
      </c>
      <c r="G707" s="67"/>
      <c r="H707" s="79"/>
      <c r="I707" s="45"/>
      <c r="J707" s="45"/>
      <c r="K707" s="46"/>
      <c r="L707" s="45"/>
      <c r="M707" s="45"/>
      <c r="N707" s="45"/>
      <c r="O707" s="45"/>
      <c r="P707" s="45"/>
      <c r="Q707" s="41" t="str">
        <f>IF(CentrepointSourced[[#This Row],[Country]]="Northern Ireland","Northern Ireland",IFERROR(VLOOKUP(CentrepointSourced[[#This Row],[Local Authority]],LKP_LANameDQ[],2,FALSE),CentrepointSourced[[#This Row],[Local Authority]]))</f>
        <v>North Yorkshire</v>
      </c>
      <c r="R707" s="41" t="str">
        <f>IF(CentrepointSourced[[#This Row],[LA type]]="County","",INDEX(ConsolGeog[lad14cd],MATCH(CentrepointSourced[[#This Row],[Local Authority DQ]],ConsolGeog[la_name],0)))</f>
        <v/>
      </c>
      <c r="S707" s="41" t="str">
        <f>IF(OR(CentrepointSourced[[#This Row],[Country]]="Northern Ireland",CentrepointSourced[[#This Row],[Country]]="Scotland",CentrepointSourced[[#This Row],[Country]]="Wales"),"Local Authority",CentrepointSourced[[#This Row],[LA type]])</f>
        <v>County</v>
      </c>
      <c r="T707" s="41">
        <f>IF(TRIM(CentrepointSourced[[#This Row],[Presented HS]])="",0,IF(CentrepointSourced[[#This Row],[Presented HS]]="&lt;5",2.5,IF(CentrepointSourced[[#This Row],[Presented HS]]="&lt;10",5,VALUE(TRIM(CentrepointSourced[[#This Row],[Presented HS]])))))</f>
        <v>0</v>
      </c>
      <c r="U707" s="41">
        <f>IF(TRIM(CentrepointSourced[[#This Row],[Assessed HS]])="",0,IF(CentrepointSourced[[#This Row],[Assessed HS]]="&lt;5",2.5,IF(CentrepointSourced[[#This Row],[Assessed HS]]="&lt;10",5,VALUE(TRIM(CentrepointSourced[[#This Row],[Assessed HS]])))))</f>
        <v>0</v>
      </c>
      <c r="V707" s="41">
        <f>IF(TRIM(CentrepointSourced[[#This Row],[Presented CS]])="",0,IF(CentrepointSourced[[#This Row],[Presented CS]]="&lt;5",2.5,IF(CentrepointSourced[[#This Row],[Presented CS]]="&lt;10",5,VALUE(TRIM(CentrepointSourced[[#This Row],[Presented CS]])))))</f>
        <v>0</v>
      </c>
      <c r="W707" s="41">
        <f>IF(TRIM(CentrepointSourced[[#This Row],[Assessed CS]])="",0,IF(CentrepointSourced[[#This Row],[Assessed CS]]="&lt;5",2.5,IF(CentrepointSourced[[#This Row],[Assessed CS]]="&lt;10",5,VALUE(TRIM(CentrepointSourced[[#This Row],[Assessed CS]])))))</f>
        <v>0</v>
      </c>
      <c r="X707" s="111">
        <f>IF(CentrepointSourced[[#This Row],[Age]]="16-17",CentrepointSourced[[#This Row],[Presented HS DQ]],0)</f>
        <v>0</v>
      </c>
      <c r="Y707" s="111">
        <f>IF(CentrepointSourced[[#This Row],[Age]]="16-24",CentrepointSourced[[#This Row],[Presented HS DQ]],0)</f>
        <v>0</v>
      </c>
      <c r="Z707" s="111">
        <f>IF(CentrepointSourced[[#This Row],[Age]]="18-24",CentrepointSourced[[#This Row],[Presented HS DQ]],0)</f>
        <v>0</v>
      </c>
      <c r="AA707" s="111">
        <f>IF(CentrepointSourced[[#This Row],[Age]]="16-17",CentrepointSourced[[#This Row],[Presented CS DQ]],0)</f>
        <v>0</v>
      </c>
      <c r="AB707" s="111">
        <f>IF(CentrepointSourced[[#This Row],[Age]]="16-24",CentrepointSourced[[#This Row],[Presented CS DQ]],0)</f>
        <v>0</v>
      </c>
      <c r="AC707" s="111">
        <f>IF(CentrepointSourced[[#This Row],[Age]]="18-24",CentrepointSourced[[#This Row],[Presented CS DQ]],0)</f>
        <v>0</v>
      </c>
      <c r="AD707" s="107">
        <f>IF(CentrepointSourced[[#This Row],[Age]]="16-17",CentrepointSourced[[#This Row],[Assessed HS DQ]],0)</f>
        <v>0</v>
      </c>
      <c r="AE707" s="107">
        <f>IF(CentrepointSourced[[#This Row],[Age]]="16-24",CentrepointSourced[[#This Row],[Assessed HS DQ]],0)</f>
        <v>0</v>
      </c>
      <c r="AF707" s="107">
        <f>IF(CentrepointSourced[[#This Row],[Age]]="18-24",CentrepointSourced[[#This Row],[Assessed HS DQ]],0)</f>
        <v>0</v>
      </c>
      <c r="AG707" s="107">
        <f>IF(CentrepointSourced[[#This Row],[Age]]="16-17",CentrepointSourced[[#This Row],[Assessed CS DQ]],0)</f>
        <v>0</v>
      </c>
      <c r="AH707" s="107">
        <f>IF(CentrepointSourced[[#This Row],[Age]]="16-24",CentrepointSourced[[#This Row],[Assessed CS DQ]],0)</f>
        <v>0</v>
      </c>
      <c r="AI707" s="107">
        <f>IF(CentrepointSourced[[#This Row],[Age]]="18-24",CentrepointSourced[[#This Row],[Assessed CS DQ]],0)</f>
        <v>0</v>
      </c>
    </row>
    <row r="708" spans="1:35" ht="13.5" customHeight="1">
      <c r="A708" s="46" t="s">
        <v>40</v>
      </c>
      <c r="B708" s="46" t="s">
        <v>312</v>
      </c>
      <c r="C708" s="46" t="s">
        <v>299</v>
      </c>
      <c r="D708" s="46"/>
      <c r="E708" s="46">
        <v>2014</v>
      </c>
      <c r="F708" s="67" t="s">
        <v>53</v>
      </c>
      <c r="G708" s="67"/>
      <c r="H708" s="79"/>
      <c r="I708" s="45"/>
      <c r="J708" s="45"/>
      <c r="K708" s="46">
        <v>1660</v>
      </c>
      <c r="L708" s="45">
        <v>1660</v>
      </c>
      <c r="M708" s="45">
        <v>9</v>
      </c>
      <c r="N708" s="45">
        <v>0</v>
      </c>
      <c r="O708" s="45">
        <v>9</v>
      </c>
      <c r="P708" s="45">
        <v>0</v>
      </c>
      <c r="Q708" s="41" t="str">
        <f>IF(CentrepointSourced[[#This Row],[Country]]="Northern Ireland","Northern Ireland",IFERROR(VLOOKUP(CentrepointSourced[[#This Row],[Local Authority]],LKP_LANameDQ[],2,FALSE),CentrepointSourced[[#This Row],[Local Authority]]))</f>
        <v>North Yorkshire</v>
      </c>
      <c r="R708" s="41" t="str">
        <f>IF(CentrepointSourced[[#This Row],[LA type]]="County","",INDEX(ConsolGeog[lad14cd],MATCH(CentrepointSourced[[#This Row],[Local Authority DQ]],ConsolGeog[la_name],0)))</f>
        <v/>
      </c>
      <c r="S708" s="41" t="str">
        <f>IF(OR(CentrepointSourced[[#This Row],[Country]]="Northern Ireland",CentrepointSourced[[#This Row],[Country]]="Scotland",CentrepointSourced[[#This Row],[Country]]="Wales"),"Local Authority",CentrepointSourced[[#This Row],[LA type]])</f>
        <v>County</v>
      </c>
      <c r="T708" s="41">
        <f>IF(TRIM(CentrepointSourced[[#This Row],[Presented HS]])="",0,IF(CentrepointSourced[[#This Row],[Presented HS]]="&lt;5",2.5,IF(CentrepointSourced[[#This Row],[Presented HS]]="&lt;10",5,VALUE(TRIM(CentrepointSourced[[#This Row],[Presented HS]])))))</f>
        <v>0</v>
      </c>
      <c r="U708" s="41">
        <f>IF(TRIM(CentrepointSourced[[#This Row],[Assessed HS]])="",0,IF(CentrepointSourced[[#This Row],[Assessed HS]]="&lt;5",2.5,IF(CentrepointSourced[[#This Row],[Assessed HS]]="&lt;10",5,VALUE(TRIM(CentrepointSourced[[#This Row],[Assessed HS]])))))</f>
        <v>0</v>
      </c>
      <c r="V708" s="41">
        <f>IF(TRIM(CentrepointSourced[[#This Row],[Presented CS]])="",0,IF(CentrepointSourced[[#This Row],[Presented CS]]="&lt;5",2.5,IF(CentrepointSourced[[#This Row],[Presented CS]]="&lt;10",5,VALUE(TRIM(CentrepointSourced[[#This Row],[Presented CS]])))))</f>
        <v>1660</v>
      </c>
      <c r="W708" s="41">
        <f>IF(TRIM(CentrepointSourced[[#This Row],[Assessed CS]])="",0,IF(CentrepointSourced[[#This Row],[Assessed CS]]="&lt;5",2.5,IF(CentrepointSourced[[#This Row],[Assessed CS]]="&lt;10",5,VALUE(TRIM(CentrepointSourced[[#This Row],[Assessed CS]])))))</f>
        <v>1660</v>
      </c>
      <c r="X708" s="111">
        <f>IF(CentrepointSourced[[#This Row],[Age]]="16-17",CentrepointSourced[[#This Row],[Presented HS DQ]],0)</f>
        <v>0</v>
      </c>
      <c r="Y708" s="111">
        <f>IF(CentrepointSourced[[#This Row],[Age]]="16-24",CentrepointSourced[[#This Row],[Presented HS DQ]],0)</f>
        <v>0</v>
      </c>
      <c r="Z708" s="111">
        <f>IF(CentrepointSourced[[#This Row],[Age]]="18-24",CentrepointSourced[[#This Row],[Presented HS DQ]],0)</f>
        <v>0</v>
      </c>
      <c r="AA708" s="111">
        <f>IF(CentrepointSourced[[#This Row],[Age]]="16-17",CentrepointSourced[[#This Row],[Presented CS DQ]],0)</f>
        <v>0</v>
      </c>
      <c r="AB708" s="111">
        <f>IF(CentrepointSourced[[#This Row],[Age]]="16-24",CentrepointSourced[[#This Row],[Presented CS DQ]],0)</f>
        <v>1660</v>
      </c>
      <c r="AC708" s="111">
        <f>IF(CentrepointSourced[[#This Row],[Age]]="18-24",CentrepointSourced[[#This Row],[Presented CS DQ]],0)</f>
        <v>0</v>
      </c>
      <c r="AD708" s="107">
        <f>IF(CentrepointSourced[[#This Row],[Age]]="16-17",CentrepointSourced[[#This Row],[Assessed HS DQ]],0)</f>
        <v>0</v>
      </c>
      <c r="AE708" s="107">
        <f>IF(CentrepointSourced[[#This Row],[Age]]="16-24",CentrepointSourced[[#This Row],[Assessed HS DQ]],0)</f>
        <v>0</v>
      </c>
      <c r="AF708" s="107">
        <f>IF(CentrepointSourced[[#This Row],[Age]]="18-24",CentrepointSourced[[#This Row],[Assessed HS DQ]],0)</f>
        <v>0</v>
      </c>
      <c r="AG708" s="107">
        <f>IF(CentrepointSourced[[#This Row],[Age]]="16-17",CentrepointSourced[[#This Row],[Assessed CS DQ]],0)</f>
        <v>0</v>
      </c>
      <c r="AH708" s="107">
        <f>IF(CentrepointSourced[[#This Row],[Age]]="16-24",CentrepointSourced[[#This Row],[Assessed CS DQ]],0)</f>
        <v>1660</v>
      </c>
      <c r="AI708" s="107">
        <f>IF(CentrepointSourced[[#This Row],[Age]]="18-24",CentrepointSourced[[#This Row],[Assessed CS DQ]],0)</f>
        <v>0</v>
      </c>
    </row>
    <row r="709" spans="1:35" ht="13.5" customHeight="1">
      <c r="A709" s="46" t="s">
        <v>40</v>
      </c>
      <c r="B709" s="46" t="s">
        <v>312</v>
      </c>
      <c r="C709" s="46" t="s">
        <v>299</v>
      </c>
      <c r="D709" s="46"/>
      <c r="E709" s="46">
        <v>2014</v>
      </c>
      <c r="F709" s="67" t="s">
        <v>26</v>
      </c>
      <c r="G709" s="67"/>
      <c r="H709" s="79"/>
      <c r="I709" s="45"/>
      <c r="J709" s="45"/>
      <c r="K709" s="46"/>
      <c r="L709" s="45"/>
      <c r="M709" s="45"/>
      <c r="N709" s="45"/>
      <c r="O709" s="45"/>
      <c r="P709" s="45"/>
      <c r="Q709" s="43" t="str">
        <f>IF(CentrepointSourced[[#This Row],[Country]]="Northern Ireland","Northern Ireland",IFERROR(VLOOKUP(CentrepointSourced[[#This Row],[Local Authority]],LKP_LANameDQ[],2,FALSE),CentrepointSourced[[#This Row],[Local Authority]]))</f>
        <v>North Yorkshire</v>
      </c>
      <c r="R709" s="43" t="str">
        <f>IF(CentrepointSourced[[#This Row],[LA type]]="County","",INDEX(ConsolGeog[lad14cd],MATCH(CentrepointSourced[[#This Row],[Local Authority DQ]],ConsolGeog[la_name],0)))</f>
        <v/>
      </c>
      <c r="S709" s="43" t="str">
        <f>IF(OR(CentrepointSourced[[#This Row],[Country]]="Northern Ireland",CentrepointSourced[[#This Row],[Country]]="Scotland",CentrepointSourced[[#This Row],[Country]]="Wales"),"Local Authority",CentrepointSourced[[#This Row],[LA type]])</f>
        <v>County</v>
      </c>
      <c r="T709" s="43">
        <f>IF(TRIM(CentrepointSourced[[#This Row],[Presented HS]])="",0,IF(CentrepointSourced[[#This Row],[Presented HS]]="&lt;5",2.5,IF(CentrepointSourced[[#This Row],[Presented HS]]="&lt;10",5,VALUE(TRIM(CentrepointSourced[[#This Row],[Presented HS]])))))</f>
        <v>0</v>
      </c>
      <c r="U709" s="43">
        <f>IF(TRIM(CentrepointSourced[[#This Row],[Assessed HS]])="",0,IF(CentrepointSourced[[#This Row],[Assessed HS]]="&lt;5",2.5,IF(CentrepointSourced[[#This Row],[Assessed HS]]="&lt;10",5,VALUE(TRIM(CentrepointSourced[[#This Row],[Assessed HS]])))))</f>
        <v>0</v>
      </c>
      <c r="V709" s="43">
        <f>IF(TRIM(CentrepointSourced[[#This Row],[Presented CS]])="",0,IF(CentrepointSourced[[#This Row],[Presented CS]]="&lt;5",2.5,IF(CentrepointSourced[[#This Row],[Presented CS]]="&lt;10",5,VALUE(TRIM(CentrepointSourced[[#This Row],[Presented CS]])))))</f>
        <v>0</v>
      </c>
      <c r="W709" s="43">
        <f>IF(TRIM(CentrepointSourced[[#This Row],[Assessed CS]])="",0,IF(CentrepointSourced[[#This Row],[Assessed CS]]="&lt;5",2.5,IF(CentrepointSourced[[#This Row],[Assessed CS]]="&lt;10",5,VALUE(TRIM(CentrepointSourced[[#This Row],[Assessed CS]])))))</f>
        <v>0</v>
      </c>
      <c r="X709" s="111">
        <f>IF(CentrepointSourced[[#This Row],[Age]]="16-17",CentrepointSourced[[#This Row],[Presented HS DQ]],0)</f>
        <v>0</v>
      </c>
      <c r="Y709" s="111">
        <f>IF(CentrepointSourced[[#This Row],[Age]]="16-24",CentrepointSourced[[#This Row],[Presented HS DQ]],0)</f>
        <v>0</v>
      </c>
      <c r="Z709" s="111">
        <f>IF(CentrepointSourced[[#This Row],[Age]]="18-24",CentrepointSourced[[#This Row],[Presented HS DQ]],0)</f>
        <v>0</v>
      </c>
      <c r="AA709" s="111">
        <f>IF(CentrepointSourced[[#This Row],[Age]]="16-17",CentrepointSourced[[#This Row],[Presented CS DQ]],0)</f>
        <v>0</v>
      </c>
      <c r="AB709" s="111">
        <f>IF(CentrepointSourced[[#This Row],[Age]]="16-24",CentrepointSourced[[#This Row],[Presented CS DQ]],0)</f>
        <v>0</v>
      </c>
      <c r="AC709" s="111">
        <f>IF(CentrepointSourced[[#This Row],[Age]]="18-24",CentrepointSourced[[#This Row],[Presented CS DQ]],0)</f>
        <v>0</v>
      </c>
      <c r="AD709" s="107">
        <f>IF(CentrepointSourced[[#This Row],[Age]]="16-17",CentrepointSourced[[#This Row],[Assessed HS DQ]],0)</f>
        <v>0</v>
      </c>
      <c r="AE709" s="107">
        <f>IF(CentrepointSourced[[#This Row],[Age]]="16-24",CentrepointSourced[[#This Row],[Assessed HS DQ]],0)</f>
        <v>0</v>
      </c>
      <c r="AF709" s="107">
        <f>IF(CentrepointSourced[[#This Row],[Age]]="18-24",CentrepointSourced[[#This Row],[Assessed HS DQ]],0)</f>
        <v>0</v>
      </c>
      <c r="AG709" s="107">
        <f>IF(CentrepointSourced[[#This Row],[Age]]="16-17",CentrepointSourced[[#This Row],[Assessed CS DQ]],0)</f>
        <v>0</v>
      </c>
      <c r="AH709" s="107">
        <f>IF(CentrepointSourced[[#This Row],[Age]]="16-24",CentrepointSourced[[#This Row],[Assessed CS DQ]],0)</f>
        <v>0</v>
      </c>
      <c r="AI709" s="107">
        <f>IF(CentrepointSourced[[#This Row],[Age]]="18-24",CentrepointSourced[[#This Row],[Assessed CS DQ]],0)</f>
        <v>0</v>
      </c>
    </row>
    <row r="710" spans="1:35" customFormat="1" ht="13.5" customHeight="1">
      <c r="A710" s="45" t="s">
        <v>40</v>
      </c>
      <c r="B710" s="62" t="s">
        <v>238</v>
      </c>
      <c r="C710" s="45" t="s">
        <v>42</v>
      </c>
      <c r="D710" s="62"/>
      <c r="E710" s="67">
        <v>2012</v>
      </c>
      <c r="F710" s="67" t="s">
        <v>53</v>
      </c>
      <c r="G710" s="89">
        <v>237</v>
      </c>
      <c r="H710" s="68"/>
      <c r="I710" s="67"/>
      <c r="J710" s="45"/>
      <c r="K710" s="45"/>
      <c r="L710" s="45"/>
      <c r="M710" s="45"/>
      <c r="N710" s="45"/>
      <c r="O710" s="45"/>
      <c r="P710" s="45"/>
      <c r="Q710" s="43" t="str">
        <f>IF(CentrepointSourced[[#This Row],[Country]]="Northern Ireland","Northern Ireland",IFERROR(VLOOKUP(CentrepointSourced[[#This Row],[Local Authority]],LKP_LANameDQ[],2,FALSE),CentrepointSourced[[#This Row],[Local Authority]]))</f>
        <v>Northampton</v>
      </c>
      <c r="R710" s="43" t="str">
        <f>IF(CentrepointSourced[[#This Row],[LA type]]="County","",INDEX(ConsolGeog[lad14cd],MATCH(CentrepointSourced[[#This Row],[Local Authority DQ]],ConsolGeog[la_name],0)))</f>
        <v>E07000154</v>
      </c>
      <c r="S710" s="43" t="str">
        <f>IF(OR(CentrepointSourced[[#This Row],[Country]]="Northern Ireland",CentrepointSourced[[#This Row],[Country]]="Scotland",CentrepointSourced[[#This Row],[Country]]="Wales"),"Local Authority",CentrepointSourced[[#This Row],[LA type]])</f>
        <v>District</v>
      </c>
      <c r="T710" s="43">
        <f>IF(TRIM(CentrepointSourced[[#This Row],[Presented HS]])="",0,IF(CentrepointSourced[[#This Row],[Presented HS]]="&lt;5",2.5,IF(CentrepointSourced[[#This Row],[Presented HS]]="&lt;10",5,VALUE(TRIM(CentrepointSourced[[#This Row],[Presented HS]])))))</f>
        <v>237</v>
      </c>
      <c r="U710" s="43">
        <f>IF(TRIM(CentrepointSourced[[#This Row],[Assessed HS]])="",0,IF(CentrepointSourced[[#This Row],[Assessed HS]]="&lt;5",2.5,IF(CentrepointSourced[[#This Row],[Assessed HS]]="&lt;10",5,VALUE(TRIM(CentrepointSourced[[#This Row],[Assessed HS]])))))</f>
        <v>0</v>
      </c>
      <c r="V710" s="43">
        <f>IF(TRIM(CentrepointSourced[[#This Row],[Presented CS]])="",0,IF(CentrepointSourced[[#This Row],[Presented CS]]="&lt;5",2.5,IF(CentrepointSourced[[#This Row],[Presented CS]]="&lt;10",5,VALUE(TRIM(CentrepointSourced[[#This Row],[Presented CS]])))))</f>
        <v>0</v>
      </c>
      <c r="W710" s="43">
        <f>IF(TRIM(CentrepointSourced[[#This Row],[Assessed CS]])="",0,IF(CentrepointSourced[[#This Row],[Assessed CS]]="&lt;5",2.5,IF(CentrepointSourced[[#This Row],[Assessed CS]]="&lt;10",5,VALUE(TRIM(CentrepointSourced[[#This Row],[Assessed CS]])))))</f>
        <v>0</v>
      </c>
      <c r="X710" s="106">
        <f>IF(CentrepointSourced[[#This Row],[Age]]="16-17",CentrepointSourced[[#This Row],[Presented HS DQ]],0)</f>
        <v>0</v>
      </c>
      <c r="Y710" s="106">
        <f>IF(CentrepointSourced[[#This Row],[Age]]="16-24",CentrepointSourced[[#This Row],[Presented HS DQ]],0)</f>
        <v>237</v>
      </c>
      <c r="Z710" s="106">
        <f>IF(CentrepointSourced[[#This Row],[Age]]="18-24",CentrepointSourced[[#This Row],[Presented HS DQ]],0)</f>
        <v>0</v>
      </c>
      <c r="AA710" s="106">
        <f>IF(CentrepointSourced[[#This Row],[Age]]="16-17",CentrepointSourced[[#This Row],[Presented CS DQ]],0)</f>
        <v>0</v>
      </c>
      <c r="AB710" s="106">
        <f>IF(CentrepointSourced[[#This Row],[Age]]="16-24",CentrepointSourced[[#This Row],[Presented CS DQ]],0)</f>
        <v>0</v>
      </c>
      <c r="AC710" s="106">
        <f>IF(CentrepointSourced[[#This Row],[Age]]="18-24",CentrepointSourced[[#This Row],[Presented CS DQ]],0)</f>
        <v>0</v>
      </c>
      <c r="AD710" s="107">
        <f>IF(CentrepointSourced[[#This Row],[Age]]="16-17",CentrepointSourced[[#This Row],[Assessed HS DQ]],0)</f>
        <v>0</v>
      </c>
      <c r="AE710" s="107">
        <f>IF(CentrepointSourced[[#This Row],[Age]]="16-24",CentrepointSourced[[#This Row],[Assessed HS DQ]],0)</f>
        <v>0</v>
      </c>
      <c r="AF710" s="107">
        <f>IF(CentrepointSourced[[#This Row],[Age]]="18-24",CentrepointSourced[[#This Row],[Assessed HS DQ]],0)</f>
        <v>0</v>
      </c>
      <c r="AG710" s="107">
        <f>IF(CentrepointSourced[[#This Row],[Age]]="16-17",CentrepointSourced[[#This Row],[Assessed CS DQ]],0)</f>
        <v>0</v>
      </c>
      <c r="AH710" s="107">
        <f>IF(CentrepointSourced[[#This Row],[Age]]="16-24",CentrepointSourced[[#This Row],[Assessed CS DQ]],0)</f>
        <v>0</v>
      </c>
      <c r="AI710" s="107">
        <f>IF(CentrepointSourced[[#This Row],[Age]]="18-24",CentrepointSourced[[#This Row],[Assessed CS DQ]],0)</f>
        <v>0</v>
      </c>
    </row>
    <row r="711" spans="1:35" customFormat="1" ht="13.5" customHeight="1">
      <c r="A711" s="45" t="s">
        <v>40</v>
      </c>
      <c r="B711" s="62" t="s">
        <v>238</v>
      </c>
      <c r="C711" s="45" t="s">
        <v>42</v>
      </c>
      <c r="D711" s="62"/>
      <c r="E711" s="67">
        <v>2013</v>
      </c>
      <c r="F711" s="67" t="s">
        <v>53</v>
      </c>
      <c r="G711" s="89">
        <v>254</v>
      </c>
      <c r="H711" s="68"/>
      <c r="I711" s="67"/>
      <c r="J711" s="45"/>
      <c r="K711" s="45"/>
      <c r="L711" s="45"/>
      <c r="M711" s="45"/>
      <c r="N711" s="45"/>
      <c r="O711" s="45"/>
      <c r="P711" s="45"/>
      <c r="Q711" s="43" t="str">
        <f>IF(CentrepointSourced[[#This Row],[Country]]="Northern Ireland","Northern Ireland",IFERROR(VLOOKUP(CentrepointSourced[[#This Row],[Local Authority]],LKP_LANameDQ[],2,FALSE),CentrepointSourced[[#This Row],[Local Authority]]))</f>
        <v>Northampton</v>
      </c>
      <c r="R711" s="43" t="str">
        <f>IF(CentrepointSourced[[#This Row],[LA type]]="County","",INDEX(ConsolGeog[lad14cd],MATCH(CentrepointSourced[[#This Row],[Local Authority DQ]],ConsolGeog[la_name],0)))</f>
        <v>E07000154</v>
      </c>
      <c r="S711" s="43" t="str">
        <f>IF(OR(CentrepointSourced[[#This Row],[Country]]="Northern Ireland",CentrepointSourced[[#This Row],[Country]]="Scotland",CentrepointSourced[[#This Row],[Country]]="Wales"),"Local Authority",CentrepointSourced[[#This Row],[LA type]])</f>
        <v>District</v>
      </c>
      <c r="T711" s="43">
        <f>IF(TRIM(CentrepointSourced[[#This Row],[Presented HS]])="",0,IF(CentrepointSourced[[#This Row],[Presented HS]]="&lt;5",2.5,IF(CentrepointSourced[[#This Row],[Presented HS]]="&lt;10",5,VALUE(TRIM(CentrepointSourced[[#This Row],[Presented HS]])))))</f>
        <v>254</v>
      </c>
      <c r="U711" s="43">
        <f>IF(TRIM(CentrepointSourced[[#This Row],[Assessed HS]])="",0,IF(CentrepointSourced[[#This Row],[Assessed HS]]="&lt;5",2.5,IF(CentrepointSourced[[#This Row],[Assessed HS]]="&lt;10",5,VALUE(TRIM(CentrepointSourced[[#This Row],[Assessed HS]])))))</f>
        <v>0</v>
      </c>
      <c r="V711" s="43">
        <f>IF(TRIM(CentrepointSourced[[#This Row],[Presented CS]])="",0,IF(CentrepointSourced[[#This Row],[Presented CS]]="&lt;5",2.5,IF(CentrepointSourced[[#This Row],[Presented CS]]="&lt;10",5,VALUE(TRIM(CentrepointSourced[[#This Row],[Presented CS]])))))</f>
        <v>0</v>
      </c>
      <c r="W711" s="43">
        <f>IF(TRIM(CentrepointSourced[[#This Row],[Assessed CS]])="",0,IF(CentrepointSourced[[#This Row],[Assessed CS]]="&lt;5",2.5,IF(CentrepointSourced[[#This Row],[Assessed CS]]="&lt;10",5,VALUE(TRIM(CentrepointSourced[[#This Row],[Assessed CS]])))))</f>
        <v>0</v>
      </c>
      <c r="X711" s="106">
        <f>IF(CentrepointSourced[[#This Row],[Age]]="16-17",CentrepointSourced[[#This Row],[Presented HS DQ]],0)</f>
        <v>0</v>
      </c>
      <c r="Y711" s="106">
        <f>IF(CentrepointSourced[[#This Row],[Age]]="16-24",CentrepointSourced[[#This Row],[Presented HS DQ]],0)</f>
        <v>254</v>
      </c>
      <c r="Z711" s="106">
        <f>IF(CentrepointSourced[[#This Row],[Age]]="18-24",CentrepointSourced[[#This Row],[Presented HS DQ]],0)</f>
        <v>0</v>
      </c>
      <c r="AA711" s="106">
        <f>IF(CentrepointSourced[[#This Row],[Age]]="16-17",CentrepointSourced[[#This Row],[Presented CS DQ]],0)</f>
        <v>0</v>
      </c>
      <c r="AB711" s="106">
        <f>IF(CentrepointSourced[[#This Row],[Age]]="16-24",CentrepointSourced[[#This Row],[Presented CS DQ]],0)</f>
        <v>0</v>
      </c>
      <c r="AC711" s="106">
        <f>IF(CentrepointSourced[[#This Row],[Age]]="18-24",CentrepointSourced[[#This Row],[Presented CS DQ]],0)</f>
        <v>0</v>
      </c>
      <c r="AD711" s="107">
        <f>IF(CentrepointSourced[[#This Row],[Age]]="16-17",CentrepointSourced[[#This Row],[Assessed HS DQ]],0)</f>
        <v>0</v>
      </c>
      <c r="AE711" s="107">
        <f>IF(CentrepointSourced[[#This Row],[Age]]="16-24",CentrepointSourced[[#This Row],[Assessed HS DQ]],0)</f>
        <v>0</v>
      </c>
      <c r="AF711" s="107">
        <f>IF(CentrepointSourced[[#This Row],[Age]]="18-24",CentrepointSourced[[#This Row],[Assessed HS DQ]],0)</f>
        <v>0</v>
      </c>
      <c r="AG711" s="107">
        <f>IF(CentrepointSourced[[#This Row],[Age]]="16-17",CentrepointSourced[[#This Row],[Assessed CS DQ]],0)</f>
        <v>0</v>
      </c>
      <c r="AH711" s="107">
        <f>IF(CentrepointSourced[[#This Row],[Age]]="16-24",CentrepointSourced[[#This Row],[Assessed CS DQ]],0)</f>
        <v>0</v>
      </c>
      <c r="AI711" s="107">
        <f>IF(CentrepointSourced[[#This Row],[Age]]="18-24",CentrepointSourced[[#This Row],[Assessed CS DQ]],0)</f>
        <v>0</v>
      </c>
    </row>
    <row r="712" spans="1:35" customFormat="1" ht="13.5" customHeight="1">
      <c r="A712" s="45" t="s">
        <v>40</v>
      </c>
      <c r="B712" s="62" t="s">
        <v>238</v>
      </c>
      <c r="C712" s="45" t="s">
        <v>42</v>
      </c>
      <c r="D712" s="62"/>
      <c r="E712" s="67">
        <v>2014</v>
      </c>
      <c r="F712" s="67" t="s">
        <v>53</v>
      </c>
      <c r="G712" s="89">
        <v>174</v>
      </c>
      <c r="H712" s="68"/>
      <c r="I712" s="67"/>
      <c r="J712" s="45"/>
      <c r="K712" s="45"/>
      <c r="L712" s="45"/>
      <c r="M712" s="45"/>
      <c r="N712" s="45"/>
      <c r="O712" s="45"/>
      <c r="P712" s="45"/>
      <c r="Q712" s="43" t="str">
        <f>IF(CentrepointSourced[[#This Row],[Country]]="Northern Ireland","Northern Ireland",IFERROR(VLOOKUP(CentrepointSourced[[#This Row],[Local Authority]],LKP_LANameDQ[],2,FALSE),CentrepointSourced[[#This Row],[Local Authority]]))</f>
        <v>Northampton</v>
      </c>
      <c r="R712" s="43" t="str">
        <f>IF(CentrepointSourced[[#This Row],[LA type]]="County","",INDEX(ConsolGeog[lad14cd],MATCH(CentrepointSourced[[#This Row],[Local Authority DQ]],ConsolGeog[la_name],0)))</f>
        <v>E07000154</v>
      </c>
      <c r="S712" s="43" t="str">
        <f>IF(OR(CentrepointSourced[[#This Row],[Country]]="Northern Ireland",CentrepointSourced[[#This Row],[Country]]="Scotland",CentrepointSourced[[#This Row],[Country]]="Wales"),"Local Authority",CentrepointSourced[[#This Row],[LA type]])</f>
        <v>District</v>
      </c>
      <c r="T712" s="43">
        <f>IF(TRIM(CentrepointSourced[[#This Row],[Presented HS]])="",0,IF(CentrepointSourced[[#This Row],[Presented HS]]="&lt;5",2.5,IF(CentrepointSourced[[#This Row],[Presented HS]]="&lt;10",5,VALUE(TRIM(CentrepointSourced[[#This Row],[Presented HS]])))))</f>
        <v>174</v>
      </c>
      <c r="U712" s="43">
        <f>IF(TRIM(CentrepointSourced[[#This Row],[Assessed HS]])="",0,IF(CentrepointSourced[[#This Row],[Assessed HS]]="&lt;5",2.5,IF(CentrepointSourced[[#This Row],[Assessed HS]]="&lt;10",5,VALUE(TRIM(CentrepointSourced[[#This Row],[Assessed HS]])))))</f>
        <v>0</v>
      </c>
      <c r="V712" s="43">
        <f>IF(TRIM(CentrepointSourced[[#This Row],[Presented CS]])="",0,IF(CentrepointSourced[[#This Row],[Presented CS]]="&lt;5",2.5,IF(CentrepointSourced[[#This Row],[Presented CS]]="&lt;10",5,VALUE(TRIM(CentrepointSourced[[#This Row],[Presented CS]])))))</f>
        <v>0</v>
      </c>
      <c r="W712" s="43">
        <f>IF(TRIM(CentrepointSourced[[#This Row],[Assessed CS]])="",0,IF(CentrepointSourced[[#This Row],[Assessed CS]]="&lt;5",2.5,IF(CentrepointSourced[[#This Row],[Assessed CS]]="&lt;10",5,VALUE(TRIM(CentrepointSourced[[#This Row],[Assessed CS]])))))</f>
        <v>0</v>
      </c>
      <c r="X712" s="106">
        <f>IF(CentrepointSourced[[#This Row],[Age]]="16-17",CentrepointSourced[[#This Row],[Presented HS DQ]],0)</f>
        <v>0</v>
      </c>
      <c r="Y712" s="106">
        <f>IF(CentrepointSourced[[#This Row],[Age]]="16-24",CentrepointSourced[[#This Row],[Presented HS DQ]],0)</f>
        <v>174</v>
      </c>
      <c r="Z712" s="106">
        <f>IF(CentrepointSourced[[#This Row],[Age]]="18-24",CentrepointSourced[[#This Row],[Presented HS DQ]],0)</f>
        <v>0</v>
      </c>
      <c r="AA712" s="106">
        <f>IF(CentrepointSourced[[#This Row],[Age]]="16-17",CentrepointSourced[[#This Row],[Presented CS DQ]],0)</f>
        <v>0</v>
      </c>
      <c r="AB712" s="106">
        <f>IF(CentrepointSourced[[#This Row],[Age]]="16-24",CentrepointSourced[[#This Row],[Presented CS DQ]],0)</f>
        <v>0</v>
      </c>
      <c r="AC712" s="106">
        <f>IF(CentrepointSourced[[#This Row],[Age]]="18-24",CentrepointSourced[[#This Row],[Presented CS DQ]],0)</f>
        <v>0</v>
      </c>
      <c r="AD712" s="107">
        <f>IF(CentrepointSourced[[#This Row],[Age]]="16-17",CentrepointSourced[[#This Row],[Assessed HS DQ]],0)</f>
        <v>0</v>
      </c>
      <c r="AE712" s="107">
        <f>IF(CentrepointSourced[[#This Row],[Age]]="16-24",CentrepointSourced[[#This Row],[Assessed HS DQ]],0)</f>
        <v>0</v>
      </c>
      <c r="AF712" s="107">
        <f>IF(CentrepointSourced[[#This Row],[Age]]="18-24",CentrepointSourced[[#This Row],[Assessed HS DQ]],0)</f>
        <v>0</v>
      </c>
      <c r="AG712" s="107">
        <f>IF(CentrepointSourced[[#This Row],[Age]]="16-17",CentrepointSourced[[#This Row],[Assessed CS DQ]],0)</f>
        <v>0</v>
      </c>
      <c r="AH712" s="107">
        <f>IF(CentrepointSourced[[#This Row],[Age]]="16-24",CentrepointSourced[[#This Row],[Assessed CS DQ]],0)</f>
        <v>0</v>
      </c>
      <c r="AI712" s="107">
        <f>IF(CentrepointSourced[[#This Row],[Age]]="18-24",CentrepointSourced[[#This Row],[Assessed CS DQ]],0)</f>
        <v>0</v>
      </c>
    </row>
    <row r="713" spans="1:35" customFormat="1" ht="13.5" customHeight="1">
      <c r="A713" s="45" t="s">
        <v>40</v>
      </c>
      <c r="B713" s="62" t="s">
        <v>152</v>
      </c>
      <c r="C713" s="45" t="s">
        <v>42</v>
      </c>
      <c r="D713" s="62"/>
      <c r="E713" s="67">
        <v>2012</v>
      </c>
      <c r="F713" s="67" t="s">
        <v>25</v>
      </c>
      <c r="G713" s="67"/>
      <c r="H713" s="68"/>
      <c r="I713" s="67"/>
      <c r="J713" s="45"/>
      <c r="K713" s="45"/>
      <c r="L713" s="45"/>
      <c r="M713" s="45"/>
      <c r="N713" s="45"/>
      <c r="O713" s="45"/>
      <c r="P713" s="45"/>
      <c r="Q713" s="43" t="str">
        <f>IF(CentrepointSourced[[#This Row],[Country]]="Northern Ireland","Northern Ireland",IFERROR(VLOOKUP(CentrepointSourced[[#This Row],[Local Authority]],LKP_LANameDQ[],2,FALSE),CentrepointSourced[[#This Row],[Local Authority]]))</f>
        <v>Oadby and Wigston</v>
      </c>
      <c r="R713" s="43" t="str">
        <f>IF(CentrepointSourced[[#This Row],[LA type]]="County","",INDEX(ConsolGeog[lad14cd],MATCH(CentrepointSourced[[#This Row],[Local Authority DQ]],ConsolGeog[la_name],0)))</f>
        <v>E07000135</v>
      </c>
      <c r="S713" s="43" t="str">
        <f>IF(OR(CentrepointSourced[[#This Row],[Country]]="Northern Ireland",CentrepointSourced[[#This Row],[Country]]="Scotland",CentrepointSourced[[#This Row],[Country]]="Wales"),"Local Authority",CentrepointSourced[[#This Row],[LA type]])</f>
        <v>District</v>
      </c>
      <c r="T713" s="43">
        <f>IF(TRIM(CentrepointSourced[[#This Row],[Presented HS]])="",0,IF(CentrepointSourced[[#This Row],[Presented HS]]="&lt;5",2.5,IF(CentrepointSourced[[#This Row],[Presented HS]]="&lt;10",5,VALUE(TRIM(CentrepointSourced[[#This Row],[Presented HS]])))))</f>
        <v>0</v>
      </c>
      <c r="U713" s="43">
        <f>IF(TRIM(CentrepointSourced[[#This Row],[Assessed HS]])="",0,IF(CentrepointSourced[[#This Row],[Assessed HS]]="&lt;5",2.5,IF(CentrepointSourced[[#This Row],[Assessed HS]]="&lt;10",5,VALUE(TRIM(CentrepointSourced[[#This Row],[Assessed HS]])))))</f>
        <v>0</v>
      </c>
      <c r="V713" s="43">
        <f>IF(TRIM(CentrepointSourced[[#This Row],[Presented CS]])="",0,IF(CentrepointSourced[[#This Row],[Presented CS]]="&lt;5",2.5,IF(CentrepointSourced[[#This Row],[Presented CS]]="&lt;10",5,VALUE(TRIM(CentrepointSourced[[#This Row],[Presented CS]])))))</f>
        <v>0</v>
      </c>
      <c r="W713" s="43">
        <f>IF(TRIM(CentrepointSourced[[#This Row],[Assessed CS]])="",0,IF(CentrepointSourced[[#This Row],[Assessed CS]]="&lt;5",2.5,IF(CentrepointSourced[[#This Row],[Assessed CS]]="&lt;10",5,VALUE(TRIM(CentrepointSourced[[#This Row],[Assessed CS]])))))</f>
        <v>0</v>
      </c>
      <c r="X713" s="106">
        <f>IF(CentrepointSourced[[#This Row],[Age]]="16-17",CentrepointSourced[[#This Row],[Presented HS DQ]],0)</f>
        <v>0</v>
      </c>
      <c r="Y713" s="106">
        <f>IF(CentrepointSourced[[#This Row],[Age]]="16-24",CentrepointSourced[[#This Row],[Presented HS DQ]],0)</f>
        <v>0</v>
      </c>
      <c r="Z713" s="106">
        <f>IF(CentrepointSourced[[#This Row],[Age]]="18-24",CentrepointSourced[[#This Row],[Presented HS DQ]],0)</f>
        <v>0</v>
      </c>
      <c r="AA713" s="106">
        <f>IF(CentrepointSourced[[#This Row],[Age]]="16-17",CentrepointSourced[[#This Row],[Presented CS DQ]],0)</f>
        <v>0</v>
      </c>
      <c r="AB713" s="106">
        <f>IF(CentrepointSourced[[#This Row],[Age]]="16-24",CentrepointSourced[[#This Row],[Presented CS DQ]],0)</f>
        <v>0</v>
      </c>
      <c r="AC713" s="106">
        <f>IF(CentrepointSourced[[#This Row],[Age]]="18-24",CentrepointSourced[[#This Row],[Presented CS DQ]],0)</f>
        <v>0</v>
      </c>
      <c r="AD713" s="107">
        <f>IF(CentrepointSourced[[#This Row],[Age]]="16-17",CentrepointSourced[[#This Row],[Assessed HS DQ]],0)</f>
        <v>0</v>
      </c>
      <c r="AE713" s="107">
        <f>IF(CentrepointSourced[[#This Row],[Age]]="16-24",CentrepointSourced[[#This Row],[Assessed HS DQ]],0)</f>
        <v>0</v>
      </c>
      <c r="AF713" s="107">
        <f>IF(CentrepointSourced[[#This Row],[Age]]="18-24",CentrepointSourced[[#This Row],[Assessed HS DQ]],0)</f>
        <v>0</v>
      </c>
      <c r="AG713" s="107">
        <f>IF(CentrepointSourced[[#This Row],[Age]]="16-17",CentrepointSourced[[#This Row],[Assessed CS DQ]],0)</f>
        <v>0</v>
      </c>
      <c r="AH713" s="107">
        <f>IF(CentrepointSourced[[#This Row],[Age]]="16-24",CentrepointSourced[[#This Row],[Assessed CS DQ]],0)</f>
        <v>0</v>
      </c>
      <c r="AI713" s="107">
        <f>IF(CentrepointSourced[[#This Row],[Age]]="18-24",CentrepointSourced[[#This Row],[Assessed CS DQ]],0)</f>
        <v>0</v>
      </c>
    </row>
    <row r="714" spans="1:35" customFormat="1" ht="13.5" customHeight="1">
      <c r="A714" s="45" t="s">
        <v>40</v>
      </c>
      <c r="B714" s="62" t="s">
        <v>152</v>
      </c>
      <c r="C714" s="45" t="s">
        <v>42</v>
      </c>
      <c r="D714" s="62"/>
      <c r="E714" s="67">
        <v>2012</v>
      </c>
      <c r="F714" s="67" t="s">
        <v>26</v>
      </c>
      <c r="G714" s="67"/>
      <c r="H714" s="68"/>
      <c r="I714" s="67"/>
      <c r="J714" s="45"/>
      <c r="K714" s="45"/>
      <c r="L714" s="45"/>
      <c r="M714" s="45"/>
      <c r="N714" s="45"/>
      <c r="O714" s="45"/>
      <c r="P714" s="45"/>
      <c r="Q714" s="43" t="str">
        <f>IF(CentrepointSourced[[#This Row],[Country]]="Northern Ireland","Northern Ireland",IFERROR(VLOOKUP(CentrepointSourced[[#This Row],[Local Authority]],LKP_LANameDQ[],2,FALSE),CentrepointSourced[[#This Row],[Local Authority]]))</f>
        <v>Oadby and Wigston</v>
      </c>
      <c r="R714" s="43" t="str">
        <f>IF(CentrepointSourced[[#This Row],[LA type]]="County","",INDEX(ConsolGeog[lad14cd],MATCH(CentrepointSourced[[#This Row],[Local Authority DQ]],ConsolGeog[la_name],0)))</f>
        <v>E07000135</v>
      </c>
      <c r="S714" s="43" t="str">
        <f>IF(OR(CentrepointSourced[[#This Row],[Country]]="Northern Ireland",CentrepointSourced[[#This Row],[Country]]="Scotland",CentrepointSourced[[#This Row],[Country]]="Wales"),"Local Authority",CentrepointSourced[[#This Row],[LA type]])</f>
        <v>District</v>
      </c>
      <c r="T714" s="43">
        <f>IF(TRIM(CentrepointSourced[[#This Row],[Presented HS]])="",0,IF(CentrepointSourced[[#This Row],[Presented HS]]="&lt;5",2.5,IF(CentrepointSourced[[#This Row],[Presented HS]]="&lt;10",5,VALUE(TRIM(CentrepointSourced[[#This Row],[Presented HS]])))))</f>
        <v>0</v>
      </c>
      <c r="U714" s="43">
        <f>IF(TRIM(CentrepointSourced[[#This Row],[Assessed HS]])="",0,IF(CentrepointSourced[[#This Row],[Assessed HS]]="&lt;5",2.5,IF(CentrepointSourced[[#This Row],[Assessed HS]]="&lt;10",5,VALUE(TRIM(CentrepointSourced[[#This Row],[Assessed HS]])))))</f>
        <v>0</v>
      </c>
      <c r="V714" s="43">
        <f>IF(TRIM(CentrepointSourced[[#This Row],[Presented CS]])="",0,IF(CentrepointSourced[[#This Row],[Presented CS]]="&lt;5",2.5,IF(CentrepointSourced[[#This Row],[Presented CS]]="&lt;10",5,VALUE(TRIM(CentrepointSourced[[#This Row],[Presented CS]])))))</f>
        <v>0</v>
      </c>
      <c r="W714" s="43">
        <f>IF(TRIM(CentrepointSourced[[#This Row],[Assessed CS]])="",0,IF(CentrepointSourced[[#This Row],[Assessed CS]]="&lt;5",2.5,IF(CentrepointSourced[[#This Row],[Assessed CS]]="&lt;10",5,VALUE(TRIM(CentrepointSourced[[#This Row],[Assessed CS]])))))</f>
        <v>0</v>
      </c>
      <c r="X714" s="106">
        <f>IF(CentrepointSourced[[#This Row],[Age]]="16-17",CentrepointSourced[[#This Row],[Presented HS DQ]],0)</f>
        <v>0</v>
      </c>
      <c r="Y714" s="106">
        <f>IF(CentrepointSourced[[#This Row],[Age]]="16-24",CentrepointSourced[[#This Row],[Presented HS DQ]],0)</f>
        <v>0</v>
      </c>
      <c r="Z714" s="106">
        <f>IF(CentrepointSourced[[#This Row],[Age]]="18-24",CentrepointSourced[[#This Row],[Presented HS DQ]],0)</f>
        <v>0</v>
      </c>
      <c r="AA714" s="106">
        <f>IF(CentrepointSourced[[#This Row],[Age]]="16-17",CentrepointSourced[[#This Row],[Presented CS DQ]],0)</f>
        <v>0</v>
      </c>
      <c r="AB714" s="106">
        <f>IF(CentrepointSourced[[#This Row],[Age]]="16-24",CentrepointSourced[[#This Row],[Presented CS DQ]],0)</f>
        <v>0</v>
      </c>
      <c r="AC714" s="106">
        <f>IF(CentrepointSourced[[#This Row],[Age]]="18-24",CentrepointSourced[[#This Row],[Presented CS DQ]],0)</f>
        <v>0</v>
      </c>
      <c r="AD714" s="107">
        <f>IF(CentrepointSourced[[#This Row],[Age]]="16-17",CentrepointSourced[[#This Row],[Assessed HS DQ]],0)</f>
        <v>0</v>
      </c>
      <c r="AE714" s="107">
        <f>IF(CentrepointSourced[[#This Row],[Age]]="16-24",CentrepointSourced[[#This Row],[Assessed HS DQ]],0)</f>
        <v>0</v>
      </c>
      <c r="AF714" s="107">
        <f>IF(CentrepointSourced[[#This Row],[Age]]="18-24",CentrepointSourced[[#This Row],[Assessed HS DQ]],0)</f>
        <v>0</v>
      </c>
      <c r="AG714" s="107">
        <f>IF(CentrepointSourced[[#This Row],[Age]]="16-17",CentrepointSourced[[#This Row],[Assessed CS DQ]],0)</f>
        <v>0</v>
      </c>
      <c r="AH714" s="107">
        <f>IF(CentrepointSourced[[#This Row],[Age]]="16-24",CentrepointSourced[[#This Row],[Assessed CS DQ]],0)</f>
        <v>0</v>
      </c>
      <c r="AI714" s="107">
        <f>IF(CentrepointSourced[[#This Row],[Age]]="18-24",CentrepointSourced[[#This Row],[Assessed CS DQ]],0)</f>
        <v>0</v>
      </c>
    </row>
    <row r="715" spans="1:35" customFormat="1" ht="13.5" customHeight="1">
      <c r="A715" s="45" t="s">
        <v>40</v>
      </c>
      <c r="B715" s="62" t="s">
        <v>152</v>
      </c>
      <c r="C715" s="45" t="s">
        <v>42</v>
      </c>
      <c r="D715" s="62"/>
      <c r="E715" s="67">
        <v>2013</v>
      </c>
      <c r="F715" s="67" t="s">
        <v>25</v>
      </c>
      <c r="G715" s="67">
        <v>6</v>
      </c>
      <c r="H715" s="68">
        <v>6</v>
      </c>
      <c r="I715" s="67">
        <v>1</v>
      </c>
      <c r="J715" s="45"/>
      <c r="K715" s="45"/>
      <c r="L715" s="45"/>
      <c r="M715" s="45"/>
      <c r="N715" s="45"/>
      <c r="O715" s="45"/>
      <c r="P715" s="45"/>
      <c r="Q715" s="41" t="str">
        <f>IF(CentrepointSourced[[#This Row],[Country]]="Northern Ireland","Northern Ireland",IFERROR(VLOOKUP(CentrepointSourced[[#This Row],[Local Authority]],LKP_LANameDQ[],2,FALSE),CentrepointSourced[[#This Row],[Local Authority]]))</f>
        <v>Oadby and Wigston</v>
      </c>
      <c r="R715" s="41" t="str">
        <f>IF(CentrepointSourced[[#This Row],[LA type]]="County","",INDEX(ConsolGeog[lad14cd],MATCH(CentrepointSourced[[#This Row],[Local Authority DQ]],ConsolGeog[la_name],0)))</f>
        <v>E07000135</v>
      </c>
      <c r="S715" s="41" t="str">
        <f>IF(OR(CentrepointSourced[[#This Row],[Country]]="Northern Ireland",CentrepointSourced[[#This Row],[Country]]="Scotland",CentrepointSourced[[#This Row],[Country]]="Wales"),"Local Authority",CentrepointSourced[[#This Row],[LA type]])</f>
        <v>District</v>
      </c>
      <c r="T715" s="41">
        <f>IF(TRIM(CentrepointSourced[[#This Row],[Presented HS]])="",0,IF(CentrepointSourced[[#This Row],[Presented HS]]="&lt;5",2.5,IF(CentrepointSourced[[#This Row],[Presented HS]]="&lt;10",5,VALUE(TRIM(CentrepointSourced[[#This Row],[Presented HS]])))))</f>
        <v>6</v>
      </c>
      <c r="U715" s="41">
        <f>IF(TRIM(CentrepointSourced[[#This Row],[Assessed HS]])="",0,IF(CentrepointSourced[[#This Row],[Assessed HS]]="&lt;5",2.5,IF(CentrepointSourced[[#This Row],[Assessed HS]]="&lt;10",5,VALUE(TRIM(CentrepointSourced[[#This Row],[Assessed HS]])))))</f>
        <v>6</v>
      </c>
      <c r="V715" s="41">
        <f>IF(TRIM(CentrepointSourced[[#This Row],[Presented CS]])="",0,IF(CentrepointSourced[[#This Row],[Presented CS]]="&lt;5",2.5,IF(CentrepointSourced[[#This Row],[Presented CS]]="&lt;10",5,VALUE(TRIM(CentrepointSourced[[#This Row],[Presented CS]])))))</f>
        <v>0</v>
      </c>
      <c r="W715" s="41">
        <f>IF(TRIM(CentrepointSourced[[#This Row],[Assessed CS]])="",0,IF(CentrepointSourced[[#This Row],[Assessed CS]]="&lt;5",2.5,IF(CentrepointSourced[[#This Row],[Assessed CS]]="&lt;10",5,VALUE(TRIM(CentrepointSourced[[#This Row],[Assessed CS]])))))</f>
        <v>0</v>
      </c>
      <c r="X715" s="106">
        <f>IF(CentrepointSourced[[#This Row],[Age]]="16-17",CentrepointSourced[[#This Row],[Presented HS DQ]],0)</f>
        <v>6</v>
      </c>
      <c r="Y715" s="106">
        <f>IF(CentrepointSourced[[#This Row],[Age]]="16-24",CentrepointSourced[[#This Row],[Presented HS DQ]],0)</f>
        <v>0</v>
      </c>
      <c r="Z715" s="106">
        <f>IF(CentrepointSourced[[#This Row],[Age]]="18-24",CentrepointSourced[[#This Row],[Presented HS DQ]],0)</f>
        <v>0</v>
      </c>
      <c r="AA715" s="106">
        <f>IF(CentrepointSourced[[#This Row],[Age]]="16-17",CentrepointSourced[[#This Row],[Presented CS DQ]],0)</f>
        <v>0</v>
      </c>
      <c r="AB715" s="106">
        <f>IF(CentrepointSourced[[#This Row],[Age]]="16-24",CentrepointSourced[[#This Row],[Presented CS DQ]],0)</f>
        <v>0</v>
      </c>
      <c r="AC715" s="106">
        <f>IF(CentrepointSourced[[#This Row],[Age]]="18-24",CentrepointSourced[[#This Row],[Presented CS DQ]],0)</f>
        <v>0</v>
      </c>
      <c r="AD715" s="107">
        <f>IF(CentrepointSourced[[#This Row],[Age]]="16-17",CentrepointSourced[[#This Row],[Assessed HS DQ]],0)</f>
        <v>6</v>
      </c>
      <c r="AE715" s="107">
        <f>IF(CentrepointSourced[[#This Row],[Age]]="16-24",CentrepointSourced[[#This Row],[Assessed HS DQ]],0)</f>
        <v>0</v>
      </c>
      <c r="AF715" s="107">
        <f>IF(CentrepointSourced[[#This Row],[Age]]="18-24",CentrepointSourced[[#This Row],[Assessed HS DQ]],0)</f>
        <v>0</v>
      </c>
      <c r="AG715" s="107">
        <f>IF(CentrepointSourced[[#This Row],[Age]]="16-17",CentrepointSourced[[#This Row],[Assessed CS DQ]],0)</f>
        <v>0</v>
      </c>
      <c r="AH715" s="107">
        <f>IF(CentrepointSourced[[#This Row],[Age]]="16-24",CentrepointSourced[[#This Row],[Assessed CS DQ]],0)</f>
        <v>0</v>
      </c>
      <c r="AI715" s="107">
        <f>IF(CentrepointSourced[[#This Row],[Age]]="18-24",CentrepointSourced[[#This Row],[Assessed CS DQ]],0)</f>
        <v>0</v>
      </c>
    </row>
    <row r="716" spans="1:35" customFormat="1" ht="13.5" customHeight="1">
      <c r="A716" s="45" t="s">
        <v>40</v>
      </c>
      <c r="B716" s="62" t="s">
        <v>152</v>
      </c>
      <c r="C716" s="45" t="s">
        <v>42</v>
      </c>
      <c r="D716" s="62"/>
      <c r="E716" s="67">
        <v>2013</v>
      </c>
      <c r="F716" s="67" t="s">
        <v>26</v>
      </c>
      <c r="G716" s="67">
        <v>15</v>
      </c>
      <c r="H716" s="68">
        <v>15</v>
      </c>
      <c r="I716" s="67">
        <v>5</v>
      </c>
      <c r="J716" s="45"/>
      <c r="K716" s="45"/>
      <c r="L716" s="45"/>
      <c r="M716" s="45"/>
      <c r="N716" s="45"/>
      <c r="O716" s="45"/>
      <c r="P716" s="45"/>
      <c r="Q716" s="41" t="str">
        <f>IF(CentrepointSourced[[#This Row],[Country]]="Northern Ireland","Northern Ireland",IFERROR(VLOOKUP(CentrepointSourced[[#This Row],[Local Authority]],LKP_LANameDQ[],2,FALSE),CentrepointSourced[[#This Row],[Local Authority]]))</f>
        <v>Oadby and Wigston</v>
      </c>
      <c r="R716" s="41" t="str">
        <f>IF(CentrepointSourced[[#This Row],[LA type]]="County","",INDEX(ConsolGeog[lad14cd],MATCH(CentrepointSourced[[#This Row],[Local Authority DQ]],ConsolGeog[la_name],0)))</f>
        <v>E07000135</v>
      </c>
      <c r="S716" s="41" t="str">
        <f>IF(OR(CentrepointSourced[[#This Row],[Country]]="Northern Ireland",CentrepointSourced[[#This Row],[Country]]="Scotland",CentrepointSourced[[#This Row],[Country]]="Wales"),"Local Authority",CentrepointSourced[[#This Row],[LA type]])</f>
        <v>District</v>
      </c>
      <c r="T716" s="41">
        <f>IF(TRIM(CentrepointSourced[[#This Row],[Presented HS]])="",0,IF(CentrepointSourced[[#This Row],[Presented HS]]="&lt;5",2.5,IF(CentrepointSourced[[#This Row],[Presented HS]]="&lt;10",5,VALUE(TRIM(CentrepointSourced[[#This Row],[Presented HS]])))))</f>
        <v>15</v>
      </c>
      <c r="U716" s="41">
        <f>IF(TRIM(CentrepointSourced[[#This Row],[Assessed HS]])="",0,IF(CentrepointSourced[[#This Row],[Assessed HS]]="&lt;5",2.5,IF(CentrepointSourced[[#This Row],[Assessed HS]]="&lt;10",5,VALUE(TRIM(CentrepointSourced[[#This Row],[Assessed HS]])))))</f>
        <v>15</v>
      </c>
      <c r="V716" s="41">
        <f>IF(TRIM(CentrepointSourced[[#This Row],[Presented CS]])="",0,IF(CentrepointSourced[[#This Row],[Presented CS]]="&lt;5",2.5,IF(CentrepointSourced[[#This Row],[Presented CS]]="&lt;10",5,VALUE(TRIM(CentrepointSourced[[#This Row],[Presented CS]])))))</f>
        <v>0</v>
      </c>
      <c r="W716" s="41">
        <f>IF(TRIM(CentrepointSourced[[#This Row],[Assessed CS]])="",0,IF(CentrepointSourced[[#This Row],[Assessed CS]]="&lt;5",2.5,IF(CentrepointSourced[[#This Row],[Assessed CS]]="&lt;10",5,VALUE(TRIM(CentrepointSourced[[#This Row],[Assessed CS]])))))</f>
        <v>0</v>
      </c>
      <c r="X716" s="106">
        <f>IF(CentrepointSourced[[#This Row],[Age]]="16-17",CentrepointSourced[[#This Row],[Presented HS DQ]],0)</f>
        <v>0</v>
      </c>
      <c r="Y716" s="106">
        <f>IF(CentrepointSourced[[#This Row],[Age]]="16-24",CentrepointSourced[[#This Row],[Presented HS DQ]],0)</f>
        <v>0</v>
      </c>
      <c r="Z716" s="106">
        <f>IF(CentrepointSourced[[#This Row],[Age]]="18-24",CentrepointSourced[[#This Row],[Presented HS DQ]],0)</f>
        <v>15</v>
      </c>
      <c r="AA716" s="106">
        <f>IF(CentrepointSourced[[#This Row],[Age]]="16-17",CentrepointSourced[[#This Row],[Presented CS DQ]],0)</f>
        <v>0</v>
      </c>
      <c r="AB716" s="106">
        <f>IF(CentrepointSourced[[#This Row],[Age]]="16-24",CentrepointSourced[[#This Row],[Presented CS DQ]],0)</f>
        <v>0</v>
      </c>
      <c r="AC716" s="106">
        <f>IF(CentrepointSourced[[#This Row],[Age]]="18-24",CentrepointSourced[[#This Row],[Presented CS DQ]],0)</f>
        <v>0</v>
      </c>
      <c r="AD716" s="107">
        <f>IF(CentrepointSourced[[#This Row],[Age]]="16-17",CentrepointSourced[[#This Row],[Assessed HS DQ]],0)</f>
        <v>0</v>
      </c>
      <c r="AE716" s="107">
        <f>IF(CentrepointSourced[[#This Row],[Age]]="16-24",CentrepointSourced[[#This Row],[Assessed HS DQ]],0)</f>
        <v>0</v>
      </c>
      <c r="AF716" s="107">
        <f>IF(CentrepointSourced[[#This Row],[Age]]="18-24",CentrepointSourced[[#This Row],[Assessed HS DQ]],0)</f>
        <v>15</v>
      </c>
      <c r="AG716" s="107">
        <f>IF(CentrepointSourced[[#This Row],[Age]]="16-17",CentrepointSourced[[#This Row],[Assessed CS DQ]],0)</f>
        <v>0</v>
      </c>
      <c r="AH716" s="107">
        <f>IF(CentrepointSourced[[#This Row],[Age]]="16-24",CentrepointSourced[[#This Row],[Assessed CS DQ]],0)</f>
        <v>0</v>
      </c>
      <c r="AI716" s="107">
        <f>IF(CentrepointSourced[[#This Row],[Age]]="18-24",CentrepointSourced[[#This Row],[Assessed CS DQ]],0)</f>
        <v>0</v>
      </c>
    </row>
    <row r="717" spans="1:35" customFormat="1" ht="13.5" customHeight="1">
      <c r="A717" s="45" t="s">
        <v>40</v>
      </c>
      <c r="B717" s="62" t="s">
        <v>152</v>
      </c>
      <c r="C717" s="45" t="s">
        <v>42</v>
      </c>
      <c r="D717" s="62"/>
      <c r="E717" s="67">
        <v>2014</v>
      </c>
      <c r="F717" s="67" t="s">
        <v>25</v>
      </c>
      <c r="G717" s="67">
        <v>3</v>
      </c>
      <c r="H717" s="68">
        <v>3</v>
      </c>
      <c r="I717" s="67"/>
      <c r="J717" s="45"/>
      <c r="K717" s="45"/>
      <c r="L717" s="45"/>
      <c r="M717" s="45"/>
      <c r="N717" s="45"/>
      <c r="O717" s="45"/>
      <c r="P717" s="45"/>
      <c r="Q717" s="41" t="str">
        <f>IF(CentrepointSourced[[#This Row],[Country]]="Northern Ireland","Northern Ireland",IFERROR(VLOOKUP(CentrepointSourced[[#This Row],[Local Authority]],LKP_LANameDQ[],2,FALSE),CentrepointSourced[[#This Row],[Local Authority]]))</f>
        <v>Oadby and Wigston</v>
      </c>
      <c r="R717" s="41" t="str">
        <f>IF(CentrepointSourced[[#This Row],[LA type]]="County","",INDEX(ConsolGeog[lad14cd],MATCH(CentrepointSourced[[#This Row],[Local Authority DQ]],ConsolGeog[la_name],0)))</f>
        <v>E07000135</v>
      </c>
      <c r="S717" s="41" t="str">
        <f>IF(OR(CentrepointSourced[[#This Row],[Country]]="Northern Ireland",CentrepointSourced[[#This Row],[Country]]="Scotland",CentrepointSourced[[#This Row],[Country]]="Wales"),"Local Authority",CentrepointSourced[[#This Row],[LA type]])</f>
        <v>District</v>
      </c>
      <c r="T717" s="41">
        <f>IF(TRIM(CentrepointSourced[[#This Row],[Presented HS]])="",0,IF(CentrepointSourced[[#This Row],[Presented HS]]="&lt;5",2.5,IF(CentrepointSourced[[#This Row],[Presented HS]]="&lt;10",5,VALUE(TRIM(CentrepointSourced[[#This Row],[Presented HS]])))))</f>
        <v>3</v>
      </c>
      <c r="U717" s="41">
        <f>IF(TRIM(CentrepointSourced[[#This Row],[Assessed HS]])="",0,IF(CentrepointSourced[[#This Row],[Assessed HS]]="&lt;5",2.5,IF(CentrepointSourced[[#This Row],[Assessed HS]]="&lt;10",5,VALUE(TRIM(CentrepointSourced[[#This Row],[Assessed HS]])))))</f>
        <v>3</v>
      </c>
      <c r="V717" s="41">
        <f>IF(TRIM(CentrepointSourced[[#This Row],[Presented CS]])="",0,IF(CentrepointSourced[[#This Row],[Presented CS]]="&lt;5",2.5,IF(CentrepointSourced[[#This Row],[Presented CS]]="&lt;10",5,VALUE(TRIM(CentrepointSourced[[#This Row],[Presented CS]])))))</f>
        <v>0</v>
      </c>
      <c r="W717" s="41">
        <f>IF(TRIM(CentrepointSourced[[#This Row],[Assessed CS]])="",0,IF(CentrepointSourced[[#This Row],[Assessed CS]]="&lt;5",2.5,IF(CentrepointSourced[[#This Row],[Assessed CS]]="&lt;10",5,VALUE(TRIM(CentrepointSourced[[#This Row],[Assessed CS]])))))</f>
        <v>0</v>
      </c>
      <c r="X717" s="106">
        <f>IF(CentrepointSourced[[#This Row],[Age]]="16-17",CentrepointSourced[[#This Row],[Presented HS DQ]],0)</f>
        <v>3</v>
      </c>
      <c r="Y717" s="106">
        <f>IF(CentrepointSourced[[#This Row],[Age]]="16-24",CentrepointSourced[[#This Row],[Presented HS DQ]],0)</f>
        <v>0</v>
      </c>
      <c r="Z717" s="106">
        <f>IF(CentrepointSourced[[#This Row],[Age]]="18-24",CentrepointSourced[[#This Row],[Presented HS DQ]],0)</f>
        <v>0</v>
      </c>
      <c r="AA717" s="106">
        <f>IF(CentrepointSourced[[#This Row],[Age]]="16-17",CentrepointSourced[[#This Row],[Presented CS DQ]],0)</f>
        <v>0</v>
      </c>
      <c r="AB717" s="106">
        <f>IF(CentrepointSourced[[#This Row],[Age]]="16-24",CentrepointSourced[[#This Row],[Presented CS DQ]],0)</f>
        <v>0</v>
      </c>
      <c r="AC717" s="106">
        <f>IF(CentrepointSourced[[#This Row],[Age]]="18-24",CentrepointSourced[[#This Row],[Presented CS DQ]],0)</f>
        <v>0</v>
      </c>
      <c r="AD717" s="107">
        <f>IF(CentrepointSourced[[#This Row],[Age]]="16-17",CentrepointSourced[[#This Row],[Assessed HS DQ]],0)</f>
        <v>3</v>
      </c>
      <c r="AE717" s="107">
        <f>IF(CentrepointSourced[[#This Row],[Age]]="16-24",CentrepointSourced[[#This Row],[Assessed HS DQ]],0)</f>
        <v>0</v>
      </c>
      <c r="AF717" s="107">
        <f>IF(CentrepointSourced[[#This Row],[Age]]="18-24",CentrepointSourced[[#This Row],[Assessed HS DQ]],0)</f>
        <v>0</v>
      </c>
      <c r="AG717" s="107">
        <f>IF(CentrepointSourced[[#This Row],[Age]]="16-17",CentrepointSourced[[#This Row],[Assessed CS DQ]],0)</f>
        <v>0</v>
      </c>
      <c r="AH717" s="107">
        <f>IF(CentrepointSourced[[#This Row],[Age]]="16-24",CentrepointSourced[[#This Row],[Assessed CS DQ]],0)</f>
        <v>0</v>
      </c>
      <c r="AI717" s="107">
        <f>IF(CentrepointSourced[[#This Row],[Age]]="18-24",CentrepointSourced[[#This Row],[Assessed CS DQ]],0)</f>
        <v>0</v>
      </c>
    </row>
    <row r="718" spans="1:35" customFormat="1" ht="13.5" customHeight="1">
      <c r="A718" s="45" t="s">
        <v>40</v>
      </c>
      <c r="B718" s="62" t="s">
        <v>152</v>
      </c>
      <c r="C718" s="45" t="s">
        <v>42</v>
      </c>
      <c r="D718" s="62"/>
      <c r="E718" s="67">
        <v>2014</v>
      </c>
      <c r="F718" s="67" t="s">
        <v>26</v>
      </c>
      <c r="G718" s="67">
        <v>26</v>
      </c>
      <c r="H718" s="68">
        <v>26</v>
      </c>
      <c r="I718" s="67">
        <v>9</v>
      </c>
      <c r="J718" s="45"/>
      <c r="K718" s="45"/>
      <c r="L718" s="45"/>
      <c r="M718" s="45"/>
      <c r="N718" s="45"/>
      <c r="O718" s="45"/>
      <c r="P718" s="45"/>
      <c r="Q718" s="41" t="str">
        <f>IF(CentrepointSourced[[#This Row],[Country]]="Northern Ireland","Northern Ireland",IFERROR(VLOOKUP(CentrepointSourced[[#This Row],[Local Authority]],LKP_LANameDQ[],2,FALSE),CentrepointSourced[[#This Row],[Local Authority]]))</f>
        <v>Oadby and Wigston</v>
      </c>
      <c r="R718" s="41" t="str">
        <f>IF(CentrepointSourced[[#This Row],[LA type]]="County","",INDEX(ConsolGeog[lad14cd],MATCH(CentrepointSourced[[#This Row],[Local Authority DQ]],ConsolGeog[la_name],0)))</f>
        <v>E07000135</v>
      </c>
      <c r="S718" s="41" t="str">
        <f>IF(OR(CentrepointSourced[[#This Row],[Country]]="Northern Ireland",CentrepointSourced[[#This Row],[Country]]="Scotland",CentrepointSourced[[#This Row],[Country]]="Wales"),"Local Authority",CentrepointSourced[[#This Row],[LA type]])</f>
        <v>District</v>
      </c>
      <c r="T718" s="41">
        <f>IF(TRIM(CentrepointSourced[[#This Row],[Presented HS]])="",0,IF(CentrepointSourced[[#This Row],[Presented HS]]="&lt;5",2.5,IF(CentrepointSourced[[#This Row],[Presented HS]]="&lt;10",5,VALUE(TRIM(CentrepointSourced[[#This Row],[Presented HS]])))))</f>
        <v>26</v>
      </c>
      <c r="U718" s="41">
        <f>IF(TRIM(CentrepointSourced[[#This Row],[Assessed HS]])="",0,IF(CentrepointSourced[[#This Row],[Assessed HS]]="&lt;5",2.5,IF(CentrepointSourced[[#This Row],[Assessed HS]]="&lt;10",5,VALUE(TRIM(CentrepointSourced[[#This Row],[Assessed HS]])))))</f>
        <v>26</v>
      </c>
      <c r="V718" s="41">
        <f>IF(TRIM(CentrepointSourced[[#This Row],[Presented CS]])="",0,IF(CentrepointSourced[[#This Row],[Presented CS]]="&lt;5",2.5,IF(CentrepointSourced[[#This Row],[Presented CS]]="&lt;10",5,VALUE(TRIM(CentrepointSourced[[#This Row],[Presented CS]])))))</f>
        <v>0</v>
      </c>
      <c r="W718" s="41">
        <f>IF(TRIM(CentrepointSourced[[#This Row],[Assessed CS]])="",0,IF(CentrepointSourced[[#This Row],[Assessed CS]]="&lt;5",2.5,IF(CentrepointSourced[[#This Row],[Assessed CS]]="&lt;10",5,VALUE(TRIM(CentrepointSourced[[#This Row],[Assessed CS]])))))</f>
        <v>0</v>
      </c>
      <c r="X718" s="106">
        <f>IF(CentrepointSourced[[#This Row],[Age]]="16-17",CentrepointSourced[[#This Row],[Presented HS DQ]],0)</f>
        <v>0</v>
      </c>
      <c r="Y718" s="106">
        <f>IF(CentrepointSourced[[#This Row],[Age]]="16-24",CentrepointSourced[[#This Row],[Presented HS DQ]],0)</f>
        <v>0</v>
      </c>
      <c r="Z718" s="106">
        <f>IF(CentrepointSourced[[#This Row],[Age]]="18-24",CentrepointSourced[[#This Row],[Presented HS DQ]],0)</f>
        <v>26</v>
      </c>
      <c r="AA718" s="106">
        <f>IF(CentrepointSourced[[#This Row],[Age]]="16-17",CentrepointSourced[[#This Row],[Presented CS DQ]],0)</f>
        <v>0</v>
      </c>
      <c r="AB718" s="106">
        <f>IF(CentrepointSourced[[#This Row],[Age]]="16-24",CentrepointSourced[[#This Row],[Presented CS DQ]],0)</f>
        <v>0</v>
      </c>
      <c r="AC718" s="106">
        <f>IF(CentrepointSourced[[#This Row],[Age]]="18-24",CentrepointSourced[[#This Row],[Presented CS DQ]],0)</f>
        <v>0</v>
      </c>
      <c r="AD718" s="107">
        <f>IF(CentrepointSourced[[#This Row],[Age]]="16-17",CentrepointSourced[[#This Row],[Assessed HS DQ]],0)</f>
        <v>0</v>
      </c>
      <c r="AE718" s="107">
        <f>IF(CentrepointSourced[[#This Row],[Age]]="16-24",CentrepointSourced[[#This Row],[Assessed HS DQ]],0)</f>
        <v>0</v>
      </c>
      <c r="AF718" s="107">
        <f>IF(CentrepointSourced[[#This Row],[Age]]="18-24",CentrepointSourced[[#This Row],[Assessed HS DQ]],0)</f>
        <v>26</v>
      </c>
      <c r="AG718" s="107">
        <f>IF(CentrepointSourced[[#This Row],[Age]]="16-17",CentrepointSourced[[#This Row],[Assessed CS DQ]],0)</f>
        <v>0</v>
      </c>
      <c r="AH718" s="107">
        <f>IF(CentrepointSourced[[#This Row],[Age]]="16-24",CentrepointSourced[[#This Row],[Assessed CS DQ]],0)</f>
        <v>0</v>
      </c>
      <c r="AI718" s="107">
        <f>IF(CentrepointSourced[[#This Row],[Age]]="18-24",CentrepointSourced[[#This Row],[Assessed CS DQ]],0)</f>
        <v>0</v>
      </c>
    </row>
    <row r="719" spans="1:35" customFormat="1" ht="13.5" customHeight="1">
      <c r="A719" s="45" t="s">
        <v>40</v>
      </c>
      <c r="B719" s="45" t="s">
        <v>199</v>
      </c>
      <c r="C719" s="45" t="s">
        <v>165</v>
      </c>
      <c r="D719" s="45"/>
      <c r="E719" s="67">
        <v>2012</v>
      </c>
      <c r="F719" s="67" t="s">
        <v>25</v>
      </c>
      <c r="G719" s="67"/>
      <c r="H719" s="68"/>
      <c r="I719" s="67">
        <v>1</v>
      </c>
      <c r="J719" s="45"/>
      <c r="K719" s="67"/>
      <c r="L719" s="67"/>
      <c r="M719" s="67"/>
      <c r="N719" s="67"/>
      <c r="O719" s="67"/>
      <c r="P719" s="67"/>
      <c r="Q719" s="41" t="str">
        <f>IF(CentrepointSourced[[#This Row],[Country]]="Northern Ireland","Northern Ireland",IFERROR(VLOOKUP(CentrepointSourced[[#This Row],[Local Authority]],LKP_LANameDQ[],2,FALSE),CentrepointSourced[[#This Row],[Local Authority]]))</f>
        <v>Oldham</v>
      </c>
      <c r="R719" s="41" t="str">
        <f>IF(CentrepointSourced[[#This Row],[LA type]]="County","",INDEX(ConsolGeog[lad14cd],MATCH(CentrepointSourced[[#This Row],[Local Authority DQ]],ConsolGeog[la_name],0)))</f>
        <v>E08000004</v>
      </c>
      <c r="S719" s="41" t="str">
        <f>IF(OR(CentrepointSourced[[#This Row],[Country]]="Northern Ireland",CentrepointSourced[[#This Row],[Country]]="Scotland",CentrepointSourced[[#This Row],[Country]]="Wales"),"Local Authority",CentrepointSourced[[#This Row],[LA type]])</f>
        <v>Unitary</v>
      </c>
      <c r="T719" s="41">
        <f>IF(TRIM(CentrepointSourced[[#This Row],[Presented HS]])="",0,IF(CentrepointSourced[[#This Row],[Presented HS]]="&lt;5",2.5,IF(CentrepointSourced[[#This Row],[Presented HS]]="&lt;10",5,VALUE(TRIM(CentrepointSourced[[#This Row],[Presented HS]])))))</f>
        <v>0</v>
      </c>
      <c r="U719" s="41">
        <f>IF(TRIM(CentrepointSourced[[#This Row],[Assessed HS]])="",0,IF(CentrepointSourced[[#This Row],[Assessed HS]]="&lt;5",2.5,IF(CentrepointSourced[[#This Row],[Assessed HS]]="&lt;10",5,VALUE(TRIM(CentrepointSourced[[#This Row],[Assessed HS]])))))</f>
        <v>0</v>
      </c>
      <c r="V719" s="41">
        <f>IF(TRIM(CentrepointSourced[[#This Row],[Presented CS]])="",0,IF(CentrepointSourced[[#This Row],[Presented CS]]="&lt;5",2.5,IF(CentrepointSourced[[#This Row],[Presented CS]]="&lt;10",5,VALUE(TRIM(CentrepointSourced[[#This Row],[Presented CS]])))))</f>
        <v>0</v>
      </c>
      <c r="W719" s="41">
        <f>IF(TRIM(CentrepointSourced[[#This Row],[Assessed CS]])="",0,IF(CentrepointSourced[[#This Row],[Assessed CS]]="&lt;5",2.5,IF(CentrepointSourced[[#This Row],[Assessed CS]]="&lt;10",5,VALUE(TRIM(CentrepointSourced[[#This Row],[Assessed CS]])))))</f>
        <v>0</v>
      </c>
      <c r="X719" s="106">
        <f>IF(CentrepointSourced[[#This Row],[Age]]="16-17",CentrepointSourced[[#This Row],[Presented HS DQ]],0)</f>
        <v>0</v>
      </c>
      <c r="Y719" s="106">
        <f>IF(CentrepointSourced[[#This Row],[Age]]="16-24",CentrepointSourced[[#This Row],[Presented HS DQ]],0)</f>
        <v>0</v>
      </c>
      <c r="Z719" s="106">
        <f>IF(CentrepointSourced[[#This Row],[Age]]="18-24",CentrepointSourced[[#This Row],[Presented HS DQ]],0)</f>
        <v>0</v>
      </c>
      <c r="AA719" s="106">
        <f>IF(CentrepointSourced[[#This Row],[Age]]="16-17",CentrepointSourced[[#This Row],[Presented CS DQ]],0)</f>
        <v>0</v>
      </c>
      <c r="AB719" s="106">
        <f>IF(CentrepointSourced[[#This Row],[Age]]="16-24",CentrepointSourced[[#This Row],[Presented CS DQ]],0)</f>
        <v>0</v>
      </c>
      <c r="AC719" s="106">
        <f>IF(CentrepointSourced[[#This Row],[Age]]="18-24",CentrepointSourced[[#This Row],[Presented CS DQ]],0)</f>
        <v>0</v>
      </c>
      <c r="AD719" s="107">
        <f>IF(CentrepointSourced[[#This Row],[Age]]="16-17",CentrepointSourced[[#This Row],[Assessed HS DQ]],0)</f>
        <v>0</v>
      </c>
      <c r="AE719" s="107">
        <f>IF(CentrepointSourced[[#This Row],[Age]]="16-24",CentrepointSourced[[#This Row],[Assessed HS DQ]],0)</f>
        <v>0</v>
      </c>
      <c r="AF719" s="107">
        <f>IF(CentrepointSourced[[#This Row],[Age]]="18-24",CentrepointSourced[[#This Row],[Assessed HS DQ]],0)</f>
        <v>0</v>
      </c>
      <c r="AG719" s="107">
        <f>IF(CentrepointSourced[[#This Row],[Age]]="16-17",CentrepointSourced[[#This Row],[Assessed CS DQ]],0)</f>
        <v>0</v>
      </c>
      <c r="AH719" s="107">
        <f>IF(CentrepointSourced[[#This Row],[Age]]="16-24",CentrepointSourced[[#This Row],[Assessed CS DQ]],0)</f>
        <v>0</v>
      </c>
      <c r="AI719" s="107">
        <f>IF(CentrepointSourced[[#This Row],[Age]]="18-24",CentrepointSourced[[#This Row],[Assessed CS DQ]],0)</f>
        <v>0</v>
      </c>
    </row>
    <row r="720" spans="1:35" customFormat="1" ht="13.5" customHeight="1">
      <c r="A720" s="45" t="s">
        <v>40</v>
      </c>
      <c r="B720" s="45" t="s">
        <v>199</v>
      </c>
      <c r="C720" s="45" t="s">
        <v>165</v>
      </c>
      <c r="D720" s="45"/>
      <c r="E720" s="67">
        <v>2012</v>
      </c>
      <c r="F720" s="67" t="s">
        <v>26</v>
      </c>
      <c r="G720" s="67"/>
      <c r="H720" s="68"/>
      <c r="I720" s="67">
        <v>14</v>
      </c>
      <c r="J720" s="45"/>
      <c r="K720" s="67"/>
      <c r="L720" s="67"/>
      <c r="M720" s="67"/>
      <c r="N720" s="67"/>
      <c r="O720" s="67"/>
      <c r="P720" s="67"/>
      <c r="Q720" s="41" t="str">
        <f>IF(CentrepointSourced[[#This Row],[Country]]="Northern Ireland","Northern Ireland",IFERROR(VLOOKUP(CentrepointSourced[[#This Row],[Local Authority]],LKP_LANameDQ[],2,FALSE),CentrepointSourced[[#This Row],[Local Authority]]))</f>
        <v>Oldham</v>
      </c>
      <c r="R720" s="41" t="str">
        <f>IF(CentrepointSourced[[#This Row],[LA type]]="County","",INDEX(ConsolGeog[lad14cd],MATCH(CentrepointSourced[[#This Row],[Local Authority DQ]],ConsolGeog[la_name],0)))</f>
        <v>E08000004</v>
      </c>
      <c r="S720" s="41" t="str">
        <f>IF(OR(CentrepointSourced[[#This Row],[Country]]="Northern Ireland",CentrepointSourced[[#This Row],[Country]]="Scotland",CentrepointSourced[[#This Row],[Country]]="Wales"),"Local Authority",CentrepointSourced[[#This Row],[LA type]])</f>
        <v>Unitary</v>
      </c>
      <c r="T720" s="41">
        <f>IF(TRIM(CentrepointSourced[[#This Row],[Presented HS]])="",0,IF(CentrepointSourced[[#This Row],[Presented HS]]="&lt;5",2.5,IF(CentrepointSourced[[#This Row],[Presented HS]]="&lt;10",5,VALUE(TRIM(CentrepointSourced[[#This Row],[Presented HS]])))))</f>
        <v>0</v>
      </c>
      <c r="U720" s="41">
        <f>IF(TRIM(CentrepointSourced[[#This Row],[Assessed HS]])="",0,IF(CentrepointSourced[[#This Row],[Assessed HS]]="&lt;5",2.5,IF(CentrepointSourced[[#This Row],[Assessed HS]]="&lt;10",5,VALUE(TRIM(CentrepointSourced[[#This Row],[Assessed HS]])))))</f>
        <v>0</v>
      </c>
      <c r="V720" s="41">
        <f>IF(TRIM(CentrepointSourced[[#This Row],[Presented CS]])="",0,IF(CentrepointSourced[[#This Row],[Presented CS]]="&lt;5",2.5,IF(CentrepointSourced[[#This Row],[Presented CS]]="&lt;10",5,VALUE(TRIM(CentrepointSourced[[#This Row],[Presented CS]])))))</f>
        <v>0</v>
      </c>
      <c r="W720" s="41">
        <f>IF(TRIM(CentrepointSourced[[#This Row],[Assessed CS]])="",0,IF(CentrepointSourced[[#This Row],[Assessed CS]]="&lt;5",2.5,IF(CentrepointSourced[[#This Row],[Assessed CS]]="&lt;10",5,VALUE(TRIM(CentrepointSourced[[#This Row],[Assessed CS]])))))</f>
        <v>0</v>
      </c>
      <c r="X720" s="106">
        <f>IF(CentrepointSourced[[#This Row],[Age]]="16-17",CentrepointSourced[[#This Row],[Presented HS DQ]],0)</f>
        <v>0</v>
      </c>
      <c r="Y720" s="106">
        <f>IF(CentrepointSourced[[#This Row],[Age]]="16-24",CentrepointSourced[[#This Row],[Presented HS DQ]],0)</f>
        <v>0</v>
      </c>
      <c r="Z720" s="106">
        <f>IF(CentrepointSourced[[#This Row],[Age]]="18-24",CentrepointSourced[[#This Row],[Presented HS DQ]],0)</f>
        <v>0</v>
      </c>
      <c r="AA720" s="106">
        <f>IF(CentrepointSourced[[#This Row],[Age]]="16-17",CentrepointSourced[[#This Row],[Presented CS DQ]],0)</f>
        <v>0</v>
      </c>
      <c r="AB720" s="106">
        <f>IF(CentrepointSourced[[#This Row],[Age]]="16-24",CentrepointSourced[[#This Row],[Presented CS DQ]],0)</f>
        <v>0</v>
      </c>
      <c r="AC720" s="106">
        <f>IF(CentrepointSourced[[#This Row],[Age]]="18-24",CentrepointSourced[[#This Row],[Presented CS DQ]],0)</f>
        <v>0</v>
      </c>
      <c r="AD720" s="107">
        <f>IF(CentrepointSourced[[#This Row],[Age]]="16-17",CentrepointSourced[[#This Row],[Assessed HS DQ]],0)</f>
        <v>0</v>
      </c>
      <c r="AE720" s="107">
        <f>IF(CentrepointSourced[[#This Row],[Age]]="16-24",CentrepointSourced[[#This Row],[Assessed HS DQ]],0)</f>
        <v>0</v>
      </c>
      <c r="AF720" s="107">
        <f>IF(CentrepointSourced[[#This Row],[Age]]="18-24",CentrepointSourced[[#This Row],[Assessed HS DQ]],0)</f>
        <v>0</v>
      </c>
      <c r="AG720" s="107">
        <f>IF(CentrepointSourced[[#This Row],[Age]]="16-17",CentrepointSourced[[#This Row],[Assessed CS DQ]],0)</f>
        <v>0</v>
      </c>
      <c r="AH720" s="107">
        <f>IF(CentrepointSourced[[#This Row],[Age]]="16-24",CentrepointSourced[[#This Row],[Assessed CS DQ]],0)</f>
        <v>0</v>
      </c>
      <c r="AI720" s="107">
        <f>IF(CentrepointSourced[[#This Row],[Age]]="18-24",CentrepointSourced[[#This Row],[Assessed CS DQ]],0)</f>
        <v>0</v>
      </c>
    </row>
    <row r="721" spans="1:35" customFormat="1" ht="13.5" customHeight="1">
      <c r="A721" s="45" t="s">
        <v>40</v>
      </c>
      <c r="B721" s="45" t="s">
        <v>199</v>
      </c>
      <c r="C721" s="45" t="s">
        <v>165</v>
      </c>
      <c r="D721" s="45"/>
      <c r="E721" s="67">
        <v>2013</v>
      </c>
      <c r="F721" s="67" t="s">
        <v>25</v>
      </c>
      <c r="G721" s="67"/>
      <c r="H721" s="68"/>
      <c r="I721" s="67">
        <v>6</v>
      </c>
      <c r="J721" s="45"/>
      <c r="K721" s="67"/>
      <c r="L721" s="67"/>
      <c r="M721" s="67"/>
      <c r="N721" s="67"/>
      <c r="O721" s="67"/>
      <c r="P721" s="67"/>
      <c r="Q721" s="41" t="str">
        <f>IF(CentrepointSourced[[#This Row],[Country]]="Northern Ireland","Northern Ireland",IFERROR(VLOOKUP(CentrepointSourced[[#This Row],[Local Authority]],LKP_LANameDQ[],2,FALSE),CentrepointSourced[[#This Row],[Local Authority]]))</f>
        <v>Oldham</v>
      </c>
      <c r="R721" s="41" t="str">
        <f>IF(CentrepointSourced[[#This Row],[LA type]]="County","",INDEX(ConsolGeog[lad14cd],MATCH(CentrepointSourced[[#This Row],[Local Authority DQ]],ConsolGeog[la_name],0)))</f>
        <v>E08000004</v>
      </c>
      <c r="S721" s="41" t="str">
        <f>IF(OR(CentrepointSourced[[#This Row],[Country]]="Northern Ireland",CentrepointSourced[[#This Row],[Country]]="Scotland",CentrepointSourced[[#This Row],[Country]]="Wales"),"Local Authority",CentrepointSourced[[#This Row],[LA type]])</f>
        <v>Unitary</v>
      </c>
      <c r="T721" s="41">
        <f>IF(TRIM(CentrepointSourced[[#This Row],[Presented HS]])="",0,IF(CentrepointSourced[[#This Row],[Presented HS]]="&lt;5",2.5,IF(CentrepointSourced[[#This Row],[Presented HS]]="&lt;10",5,VALUE(TRIM(CentrepointSourced[[#This Row],[Presented HS]])))))</f>
        <v>0</v>
      </c>
      <c r="U721" s="41">
        <f>IF(TRIM(CentrepointSourced[[#This Row],[Assessed HS]])="",0,IF(CentrepointSourced[[#This Row],[Assessed HS]]="&lt;5",2.5,IF(CentrepointSourced[[#This Row],[Assessed HS]]="&lt;10",5,VALUE(TRIM(CentrepointSourced[[#This Row],[Assessed HS]])))))</f>
        <v>0</v>
      </c>
      <c r="V721" s="41">
        <f>IF(TRIM(CentrepointSourced[[#This Row],[Presented CS]])="",0,IF(CentrepointSourced[[#This Row],[Presented CS]]="&lt;5",2.5,IF(CentrepointSourced[[#This Row],[Presented CS]]="&lt;10",5,VALUE(TRIM(CentrepointSourced[[#This Row],[Presented CS]])))))</f>
        <v>0</v>
      </c>
      <c r="W721" s="41">
        <f>IF(TRIM(CentrepointSourced[[#This Row],[Assessed CS]])="",0,IF(CentrepointSourced[[#This Row],[Assessed CS]]="&lt;5",2.5,IF(CentrepointSourced[[#This Row],[Assessed CS]]="&lt;10",5,VALUE(TRIM(CentrepointSourced[[#This Row],[Assessed CS]])))))</f>
        <v>0</v>
      </c>
      <c r="X721" s="106">
        <f>IF(CentrepointSourced[[#This Row],[Age]]="16-17",CentrepointSourced[[#This Row],[Presented HS DQ]],0)</f>
        <v>0</v>
      </c>
      <c r="Y721" s="106">
        <f>IF(CentrepointSourced[[#This Row],[Age]]="16-24",CentrepointSourced[[#This Row],[Presented HS DQ]],0)</f>
        <v>0</v>
      </c>
      <c r="Z721" s="106">
        <f>IF(CentrepointSourced[[#This Row],[Age]]="18-24",CentrepointSourced[[#This Row],[Presented HS DQ]],0)</f>
        <v>0</v>
      </c>
      <c r="AA721" s="106">
        <f>IF(CentrepointSourced[[#This Row],[Age]]="16-17",CentrepointSourced[[#This Row],[Presented CS DQ]],0)</f>
        <v>0</v>
      </c>
      <c r="AB721" s="106">
        <f>IF(CentrepointSourced[[#This Row],[Age]]="16-24",CentrepointSourced[[#This Row],[Presented CS DQ]],0)</f>
        <v>0</v>
      </c>
      <c r="AC721" s="106">
        <f>IF(CentrepointSourced[[#This Row],[Age]]="18-24",CentrepointSourced[[#This Row],[Presented CS DQ]],0)</f>
        <v>0</v>
      </c>
      <c r="AD721" s="107">
        <f>IF(CentrepointSourced[[#This Row],[Age]]="16-17",CentrepointSourced[[#This Row],[Assessed HS DQ]],0)</f>
        <v>0</v>
      </c>
      <c r="AE721" s="107">
        <f>IF(CentrepointSourced[[#This Row],[Age]]="16-24",CentrepointSourced[[#This Row],[Assessed HS DQ]],0)</f>
        <v>0</v>
      </c>
      <c r="AF721" s="107">
        <f>IF(CentrepointSourced[[#This Row],[Age]]="18-24",CentrepointSourced[[#This Row],[Assessed HS DQ]],0)</f>
        <v>0</v>
      </c>
      <c r="AG721" s="107">
        <f>IF(CentrepointSourced[[#This Row],[Age]]="16-17",CentrepointSourced[[#This Row],[Assessed CS DQ]],0)</f>
        <v>0</v>
      </c>
      <c r="AH721" s="107">
        <f>IF(CentrepointSourced[[#This Row],[Age]]="16-24",CentrepointSourced[[#This Row],[Assessed CS DQ]],0)</f>
        <v>0</v>
      </c>
      <c r="AI721" s="107">
        <f>IF(CentrepointSourced[[#This Row],[Age]]="18-24",CentrepointSourced[[#This Row],[Assessed CS DQ]],0)</f>
        <v>0</v>
      </c>
    </row>
    <row r="722" spans="1:35" customFormat="1" ht="13.5" customHeight="1">
      <c r="A722" s="45" t="s">
        <v>40</v>
      </c>
      <c r="B722" s="45" t="s">
        <v>199</v>
      </c>
      <c r="C722" s="45" t="s">
        <v>165</v>
      </c>
      <c r="D722" s="45"/>
      <c r="E722" s="67">
        <v>2013</v>
      </c>
      <c r="F722" s="67" t="s">
        <v>26</v>
      </c>
      <c r="G722" s="67"/>
      <c r="H722" s="68"/>
      <c r="I722" s="67"/>
      <c r="J722" s="45"/>
      <c r="K722" s="67"/>
      <c r="L722" s="67"/>
      <c r="M722" s="67"/>
      <c r="N722" s="67"/>
      <c r="O722" s="67"/>
      <c r="P722" s="67"/>
      <c r="Q722" s="41" t="str">
        <f>IF(CentrepointSourced[[#This Row],[Country]]="Northern Ireland","Northern Ireland",IFERROR(VLOOKUP(CentrepointSourced[[#This Row],[Local Authority]],LKP_LANameDQ[],2,FALSE),CentrepointSourced[[#This Row],[Local Authority]]))</f>
        <v>Oldham</v>
      </c>
      <c r="R722" s="41" t="str">
        <f>IF(CentrepointSourced[[#This Row],[LA type]]="County","",INDEX(ConsolGeog[lad14cd],MATCH(CentrepointSourced[[#This Row],[Local Authority DQ]],ConsolGeog[la_name],0)))</f>
        <v>E08000004</v>
      </c>
      <c r="S722" s="41" t="str">
        <f>IF(OR(CentrepointSourced[[#This Row],[Country]]="Northern Ireland",CentrepointSourced[[#This Row],[Country]]="Scotland",CentrepointSourced[[#This Row],[Country]]="Wales"),"Local Authority",CentrepointSourced[[#This Row],[LA type]])</f>
        <v>Unitary</v>
      </c>
      <c r="T722" s="41">
        <f>IF(TRIM(CentrepointSourced[[#This Row],[Presented HS]])="",0,IF(CentrepointSourced[[#This Row],[Presented HS]]="&lt;5",2.5,IF(CentrepointSourced[[#This Row],[Presented HS]]="&lt;10",5,VALUE(TRIM(CentrepointSourced[[#This Row],[Presented HS]])))))</f>
        <v>0</v>
      </c>
      <c r="U722" s="41">
        <f>IF(TRIM(CentrepointSourced[[#This Row],[Assessed HS]])="",0,IF(CentrepointSourced[[#This Row],[Assessed HS]]="&lt;5",2.5,IF(CentrepointSourced[[#This Row],[Assessed HS]]="&lt;10",5,VALUE(TRIM(CentrepointSourced[[#This Row],[Assessed HS]])))))</f>
        <v>0</v>
      </c>
      <c r="V722" s="41">
        <f>IF(TRIM(CentrepointSourced[[#This Row],[Presented CS]])="",0,IF(CentrepointSourced[[#This Row],[Presented CS]]="&lt;5",2.5,IF(CentrepointSourced[[#This Row],[Presented CS]]="&lt;10",5,VALUE(TRIM(CentrepointSourced[[#This Row],[Presented CS]])))))</f>
        <v>0</v>
      </c>
      <c r="W722" s="41">
        <f>IF(TRIM(CentrepointSourced[[#This Row],[Assessed CS]])="",0,IF(CentrepointSourced[[#This Row],[Assessed CS]]="&lt;5",2.5,IF(CentrepointSourced[[#This Row],[Assessed CS]]="&lt;10",5,VALUE(TRIM(CentrepointSourced[[#This Row],[Assessed CS]])))))</f>
        <v>0</v>
      </c>
      <c r="X722" s="106">
        <f>IF(CentrepointSourced[[#This Row],[Age]]="16-17",CentrepointSourced[[#This Row],[Presented HS DQ]],0)</f>
        <v>0</v>
      </c>
      <c r="Y722" s="106">
        <f>IF(CentrepointSourced[[#This Row],[Age]]="16-24",CentrepointSourced[[#This Row],[Presented HS DQ]],0)</f>
        <v>0</v>
      </c>
      <c r="Z722" s="106">
        <f>IF(CentrepointSourced[[#This Row],[Age]]="18-24",CentrepointSourced[[#This Row],[Presented HS DQ]],0)</f>
        <v>0</v>
      </c>
      <c r="AA722" s="106">
        <f>IF(CentrepointSourced[[#This Row],[Age]]="16-17",CentrepointSourced[[#This Row],[Presented CS DQ]],0)</f>
        <v>0</v>
      </c>
      <c r="AB722" s="106">
        <f>IF(CentrepointSourced[[#This Row],[Age]]="16-24",CentrepointSourced[[#This Row],[Presented CS DQ]],0)</f>
        <v>0</v>
      </c>
      <c r="AC722" s="106">
        <f>IF(CentrepointSourced[[#This Row],[Age]]="18-24",CentrepointSourced[[#This Row],[Presented CS DQ]],0)</f>
        <v>0</v>
      </c>
      <c r="AD722" s="107">
        <f>IF(CentrepointSourced[[#This Row],[Age]]="16-17",CentrepointSourced[[#This Row],[Assessed HS DQ]],0)</f>
        <v>0</v>
      </c>
      <c r="AE722" s="107">
        <f>IF(CentrepointSourced[[#This Row],[Age]]="16-24",CentrepointSourced[[#This Row],[Assessed HS DQ]],0)</f>
        <v>0</v>
      </c>
      <c r="AF722" s="107">
        <f>IF(CentrepointSourced[[#This Row],[Age]]="18-24",CentrepointSourced[[#This Row],[Assessed HS DQ]],0)</f>
        <v>0</v>
      </c>
      <c r="AG722" s="107">
        <f>IF(CentrepointSourced[[#This Row],[Age]]="16-17",CentrepointSourced[[#This Row],[Assessed CS DQ]],0)</f>
        <v>0</v>
      </c>
      <c r="AH722" s="107">
        <f>IF(CentrepointSourced[[#This Row],[Age]]="16-24",CentrepointSourced[[#This Row],[Assessed CS DQ]],0)</f>
        <v>0</v>
      </c>
      <c r="AI722" s="107">
        <f>IF(CentrepointSourced[[#This Row],[Age]]="18-24",CentrepointSourced[[#This Row],[Assessed CS DQ]],0)</f>
        <v>0</v>
      </c>
    </row>
    <row r="723" spans="1:35" customFormat="1" ht="13.5" customHeight="1">
      <c r="A723" s="45" t="s">
        <v>40</v>
      </c>
      <c r="B723" s="45" t="s">
        <v>199</v>
      </c>
      <c r="C723" s="45" t="s">
        <v>165</v>
      </c>
      <c r="D723" s="45"/>
      <c r="E723" s="67">
        <v>2014</v>
      </c>
      <c r="F723" s="67" t="s">
        <v>25</v>
      </c>
      <c r="G723" s="67"/>
      <c r="H723" s="68"/>
      <c r="I723" s="67"/>
      <c r="J723" s="45"/>
      <c r="K723" s="67"/>
      <c r="L723" s="67"/>
      <c r="M723" s="67"/>
      <c r="N723" s="67"/>
      <c r="O723" s="67"/>
      <c r="P723" s="67"/>
      <c r="Q723" s="41" t="str">
        <f>IF(CentrepointSourced[[#This Row],[Country]]="Northern Ireland","Northern Ireland",IFERROR(VLOOKUP(CentrepointSourced[[#This Row],[Local Authority]],LKP_LANameDQ[],2,FALSE),CentrepointSourced[[#This Row],[Local Authority]]))</f>
        <v>Oldham</v>
      </c>
      <c r="R723" s="41" t="str">
        <f>IF(CentrepointSourced[[#This Row],[LA type]]="County","",INDEX(ConsolGeog[lad14cd],MATCH(CentrepointSourced[[#This Row],[Local Authority DQ]],ConsolGeog[la_name],0)))</f>
        <v>E08000004</v>
      </c>
      <c r="S723" s="41" t="str">
        <f>IF(OR(CentrepointSourced[[#This Row],[Country]]="Northern Ireland",CentrepointSourced[[#This Row],[Country]]="Scotland",CentrepointSourced[[#This Row],[Country]]="Wales"),"Local Authority",CentrepointSourced[[#This Row],[LA type]])</f>
        <v>Unitary</v>
      </c>
      <c r="T723" s="41">
        <f>IF(TRIM(CentrepointSourced[[#This Row],[Presented HS]])="",0,IF(CentrepointSourced[[#This Row],[Presented HS]]="&lt;5",2.5,IF(CentrepointSourced[[#This Row],[Presented HS]]="&lt;10",5,VALUE(TRIM(CentrepointSourced[[#This Row],[Presented HS]])))))</f>
        <v>0</v>
      </c>
      <c r="U723" s="41">
        <f>IF(TRIM(CentrepointSourced[[#This Row],[Assessed HS]])="",0,IF(CentrepointSourced[[#This Row],[Assessed HS]]="&lt;5",2.5,IF(CentrepointSourced[[#This Row],[Assessed HS]]="&lt;10",5,VALUE(TRIM(CentrepointSourced[[#This Row],[Assessed HS]])))))</f>
        <v>0</v>
      </c>
      <c r="V723" s="41">
        <f>IF(TRIM(CentrepointSourced[[#This Row],[Presented CS]])="",0,IF(CentrepointSourced[[#This Row],[Presented CS]]="&lt;5",2.5,IF(CentrepointSourced[[#This Row],[Presented CS]]="&lt;10",5,VALUE(TRIM(CentrepointSourced[[#This Row],[Presented CS]])))))</f>
        <v>0</v>
      </c>
      <c r="W723" s="41">
        <f>IF(TRIM(CentrepointSourced[[#This Row],[Assessed CS]])="",0,IF(CentrepointSourced[[#This Row],[Assessed CS]]="&lt;5",2.5,IF(CentrepointSourced[[#This Row],[Assessed CS]]="&lt;10",5,VALUE(TRIM(CentrepointSourced[[#This Row],[Assessed CS]])))))</f>
        <v>0</v>
      </c>
      <c r="X723" s="106">
        <f>IF(CentrepointSourced[[#This Row],[Age]]="16-17",CentrepointSourced[[#This Row],[Presented HS DQ]],0)</f>
        <v>0</v>
      </c>
      <c r="Y723" s="106">
        <f>IF(CentrepointSourced[[#This Row],[Age]]="16-24",CentrepointSourced[[#This Row],[Presented HS DQ]],0)</f>
        <v>0</v>
      </c>
      <c r="Z723" s="106">
        <f>IF(CentrepointSourced[[#This Row],[Age]]="18-24",CentrepointSourced[[#This Row],[Presented HS DQ]],0)</f>
        <v>0</v>
      </c>
      <c r="AA723" s="106">
        <f>IF(CentrepointSourced[[#This Row],[Age]]="16-17",CentrepointSourced[[#This Row],[Presented CS DQ]],0)</f>
        <v>0</v>
      </c>
      <c r="AB723" s="106">
        <f>IF(CentrepointSourced[[#This Row],[Age]]="16-24",CentrepointSourced[[#This Row],[Presented CS DQ]],0)</f>
        <v>0</v>
      </c>
      <c r="AC723" s="106">
        <f>IF(CentrepointSourced[[#This Row],[Age]]="18-24",CentrepointSourced[[#This Row],[Presented CS DQ]],0)</f>
        <v>0</v>
      </c>
      <c r="AD723" s="107">
        <f>IF(CentrepointSourced[[#This Row],[Age]]="16-17",CentrepointSourced[[#This Row],[Assessed HS DQ]],0)</f>
        <v>0</v>
      </c>
      <c r="AE723" s="107">
        <f>IF(CentrepointSourced[[#This Row],[Age]]="16-24",CentrepointSourced[[#This Row],[Assessed HS DQ]],0)</f>
        <v>0</v>
      </c>
      <c r="AF723" s="107">
        <f>IF(CentrepointSourced[[#This Row],[Age]]="18-24",CentrepointSourced[[#This Row],[Assessed HS DQ]],0)</f>
        <v>0</v>
      </c>
      <c r="AG723" s="107">
        <f>IF(CentrepointSourced[[#This Row],[Age]]="16-17",CentrepointSourced[[#This Row],[Assessed CS DQ]],0)</f>
        <v>0</v>
      </c>
      <c r="AH723" s="107">
        <f>IF(CentrepointSourced[[#This Row],[Age]]="16-24",CentrepointSourced[[#This Row],[Assessed CS DQ]],0)</f>
        <v>0</v>
      </c>
      <c r="AI723" s="107">
        <f>IF(CentrepointSourced[[#This Row],[Age]]="18-24",CentrepointSourced[[#This Row],[Assessed CS DQ]],0)</f>
        <v>0</v>
      </c>
    </row>
    <row r="724" spans="1:35" customFormat="1" ht="13.5" customHeight="1">
      <c r="A724" s="45" t="s">
        <v>40</v>
      </c>
      <c r="B724" s="45" t="s">
        <v>199</v>
      </c>
      <c r="C724" s="45" t="s">
        <v>165</v>
      </c>
      <c r="D724" s="45"/>
      <c r="E724" s="67">
        <v>2014</v>
      </c>
      <c r="F724" s="67" t="s">
        <v>26</v>
      </c>
      <c r="G724" s="67"/>
      <c r="H724" s="68"/>
      <c r="I724" s="67"/>
      <c r="J724" s="45"/>
      <c r="K724" s="67"/>
      <c r="L724" s="67"/>
      <c r="M724" s="67"/>
      <c r="N724" s="67"/>
      <c r="O724" s="67"/>
      <c r="P724" s="67"/>
      <c r="Q724" s="41" t="str">
        <f>IF(CentrepointSourced[[#This Row],[Country]]="Northern Ireland","Northern Ireland",IFERROR(VLOOKUP(CentrepointSourced[[#This Row],[Local Authority]],LKP_LANameDQ[],2,FALSE),CentrepointSourced[[#This Row],[Local Authority]]))</f>
        <v>Oldham</v>
      </c>
      <c r="R724" s="41" t="str">
        <f>IF(CentrepointSourced[[#This Row],[LA type]]="County","",INDEX(ConsolGeog[lad14cd],MATCH(CentrepointSourced[[#This Row],[Local Authority DQ]],ConsolGeog[la_name],0)))</f>
        <v>E08000004</v>
      </c>
      <c r="S724" s="41" t="str">
        <f>IF(OR(CentrepointSourced[[#This Row],[Country]]="Northern Ireland",CentrepointSourced[[#This Row],[Country]]="Scotland",CentrepointSourced[[#This Row],[Country]]="Wales"),"Local Authority",CentrepointSourced[[#This Row],[LA type]])</f>
        <v>Unitary</v>
      </c>
      <c r="T724" s="41">
        <f>IF(TRIM(CentrepointSourced[[#This Row],[Presented HS]])="",0,IF(CentrepointSourced[[#This Row],[Presented HS]]="&lt;5",2.5,IF(CentrepointSourced[[#This Row],[Presented HS]]="&lt;10",5,VALUE(TRIM(CentrepointSourced[[#This Row],[Presented HS]])))))</f>
        <v>0</v>
      </c>
      <c r="U724" s="41">
        <f>IF(TRIM(CentrepointSourced[[#This Row],[Assessed HS]])="",0,IF(CentrepointSourced[[#This Row],[Assessed HS]]="&lt;5",2.5,IF(CentrepointSourced[[#This Row],[Assessed HS]]="&lt;10",5,VALUE(TRIM(CentrepointSourced[[#This Row],[Assessed HS]])))))</f>
        <v>0</v>
      </c>
      <c r="V724" s="41">
        <f>IF(TRIM(CentrepointSourced[[#This Row],[Presented CS]])="",0,IF(CentrepointSourced[[#This Row],[Presented CS]]="&lt;5",2.5,IF(CentrepointSourced[[#This Row],[Presented CS]]="&lt;10",5,VALUE(TRIM(CentrepointSourced[[#This Row],[Presented CS]])))))</f>
        <v>0</v>
      </c>
      <c r="W724" s="41">
        <f>IF(TRIM(CentrepointSourced[[#This Row],[Assessed CS]])="",0,IF(CentrepointSourced[[#This Row],[Assessed CS]]="&lt;5",2.5,IF(CentrepointSourced[[#This Row],[Assessed CS]]="&lt;10",5,VALUE(TRIM(CentrepointSourced[[#This Row],[Assessed CS]])))))</f>
        <v>0</v>
      </c>
      <c r="X724" s="106">
        <f>IF(CentrepointSourced[[#This Row],[Age]]="16-17",CentrepointSourced[[#This Row],[Presented HS DQ]],0)</f>
        <v>0</v>
      </c>
      <c r="Y724" s="106">
        <f>IF(CentrepointSourced[[#This Row],[Age]]="16-24",CentrepointSourced[[#This Row],[Presented HS DQ]],0)</f>
        <v>0</v>
      </c>
      <c r="Z724" s="106">
        <f>IF(CentrepointSourced[[#This Row],[Age]]="18-24",CentrepointSourced[[#This Row],[Presented HS DQ]],0)</f>
        <v>0</v>
      </c>
      <c r="AA724" s="106">
        <f>IF(CentrepointSourced[[#This Row],[Age]]="16-17",CentrepointSourced[[#This Row],[Presented CS DQ]],0)</f>
        <v>0</v>
      </c>
      <c r="AB724" s="106">
        <f>IF(CentrepointSourced[[#This Row],[Age]]="16-24",CentrepointSourced[[#This Row],[Presented CS DQ]],0)</f>
        <v>0</v>
      </c>
      <c r="AC724" s="106">
        <f>IF(CentrepointSourced[[#This Row],[Age]]="18-24",CentrepointSourced[[#This Row],[Presented CS DQ]],0)</f>
        <v>0</v>
      </c>
      <c r="AD724" s="107">
        <f>IF(CentrepointSourced[[#This Row],[Age]]="16-17",CentrepointSourced[[#This Row],[Assessed HS DQ]],0)</f>
        <v>0</v>
      </c>
      <c r="AE724" s="107">
        <f>IF(CentrepointSourced[[#This Row],[Age]]="16-24",CentrepointSourced[[#This Row],[Assessed HS DQ]],0)</f>
        <v>0</v>
      </c>
      <c r="AF724" s="107">
        <f>IF(CentrepointSourced[[#This Row],[Age]]="18-24",CentrepointSourced[[#This Row],[Assessed HS DQ]],0)</f>
        <v>0</v>
      </c>
      <c r="AG724" s="107">
        <f>IF(CentrepointSourced[[#This Row],[Age]]="16-17",CentrepointSourced[[#This Row],[Assessed CS DQ]],0)</f>
        <v>0</v>
      </c>
      <c r="AH724" s="107">
        <f>IF(CentrepointSourced[[#This Row],[Age]]="16-24",CentrepointSourced[[#This Row],[Assessed CS DQ]],0)</f>
        <v>0</v>
      </c>
      <c r="AI724" s="107">
        <f>IF(CentrepointSourced[[#This Row],[Age]]="18-24",CentrepointSourced[[#This Row],[Assessed CS DQ]],0)</f>
        <v>0</v>
      </c>
    </row>
    <row r="725" spans="1:35" customFormat="1" ht="13.5" customHeight="1">
      <c r="A725" s="45" t="s">
        <v>40</v>
      </c>
      <c r="B725" s="62" t="s">
        <v>89</v>
      </c>
      <c r="C725" s="45" t="s">
        <v>42</v>
      </c>
      <c r="D725" s="62"/>
      <c r="E725" s="67">
        <v>2012</v>
      </c>
      <c r="F725" s="67" t="s">
        <v>25</v>
      </c>
      <c r="G725" s="67"/>
      <c r="H725" s="68"/>
      <c r="I725" s="67">
        <v>0</v>
      </c>
      <c r="J725" s="45"/>
      <c r="K725" s="45"/>
      <c r="L725" s="45"/>
      <c r="M725" s="45"/>
      <c r="N725" s="45"/>
      <c r="O725" s="45"/>
      <c r="P725" s="45"/>
      <c r="Q725" s="41" t="str">
        <f>IF(CentrepointSourced[[#This Row],[Country]]="Northern Ireland","Northern Ireland",IFERROR(VLOOKUP(CentrepointSourced[[#This Row],[Local Authority]],LKP_LANameDQ[],2,FALSE),CentrepointSourced[[#This Row],[Local Authority]]))</f>
        <v>Oxford</v>
      </c>
      <c r="R725" s="41" t="str">
        <f>IF(CentrepointSourced[[#This Row],[LA type]]="County","",INDEX(ConsolGeog[lad14cd],MATCH(CentrepointSourced[[#This Row],[Local Authority DQ]],ConsolGeog[la_name],0)))</f>
        <v>E07000178</v>
      </c>
      <c r="S725" s="41" t="str">
        <f>IF(OR(CentrepointSourced[[#This Row],[Country]]="Northern Ireland",CentrepointSourced[[#This Row],[Country]]="Scotland",CentrepointSourced[[#This Row],[Country]]="Wales"),"Local Authority",CentrepointSourced[[#This Row],[LA type]])</f>
        <v>District</v>
      </c>
      <c r="T725" s="41">
        <f>IF(TRIM(CentrepointSourced[[#This Row],[Presented HS]])="",0,IF(CentrepointSourced[[#This Row],[Presented HS]]="&lt;5",2.5,IF(CentrepointSourced[[#This Row],[Presented HS]]="&lt;10",5,VALUE(TRIM(CentrepointSourced[[#This Row],[Presented HS]])))))</f>
        <v>0</v>
      </c>
      <c r="U725" s="41">
        <f>IF(TRIM(CentrepointSourced[[#This Row],[Assessed HS]])="",0,IF(CentrepointSourced[[#This Row],[Assessed HS]]="&lt;5",2.5,IF(CentrepointSourced[[#This Row],[Assessed HS]]="&lt;10",5,VALUE(TRIM(CentrepointSourced[[#This Row],[Assessed HS]])))))</f>
        <v>0</v>
      </c>
      <c r="V725" s="41">
        <f>IF(TRIM(CentrepointSourced[[#This Row],[Presented CS]])="",0,IF(CentrepointSourced[[#This Row],[Presented CS]]="&lt;5",2.5,IF(CentrepointSourced[[#This Row],[Presented CS]]="&lt;10",5,VALUE(TRIM(CentrepointSourced[[#This Row],[Presented CS]])))))</f>
        <v>0</v>
      </c>
      <c r="W725" s="41">
        <f>IF(TRIM(CentrepointSourced[[#This Row],[Assessed CS]])="",0,IF(CentrepointSourced[[#This Row],[Assessed CS]]="&lt;5",2.5,IF(CentrepointSourced[[#This Row],[Assessed CS]]="&lt;10",5,VALUE(TRIM(CentrepointSourced[[#This Row],[Assessed CS]])))))</f>
        <v>0</v>
      </c>
      <c r="X725" s="106">
        <f>IF(CentrepointSourced[[#This Row],[Age]]="16-17",CentrepointSourced[[#This Row],[Presented HS DQ]],0)</f>
        <v>0</v>
      </c>
      <c r="Y725" s="106">
        <f>IF(CentrepointSourced[[#This Row],[Age]]="16-24",CentrepointSourced[[#This Row],[Presented HS DQ]],0)</f>
        <v>0</v>
      </c>
      <c r="Z725" s="106">
        <f>IF(CentrepointSourced[[#This Row],[Age]]="18-24",CentrepointSourced[[#This Row],[Presented HS DQ]],0)</f>
        <v>0</v>
      </c>
      <c r="AA725" s="106">
        <f>IF(CentrepointSourced[[#This Row],[Age]]="16-17",CentrepointSourced[[#This Row],[Presented CS DQ]],0)</f>
        <v>0</v>
      </c>
      <c r="AB725" s="106">
        <f>IF(CentrepointSourced[[#This Row],[Age]]="16-24",CentrepointSourced[[#This Row],[Presented CS DQ]],0)</f>
        <v>0</v>
      </c>
      <c r="AC725" s="106">
        <f>IF(CentrepointSourced[[#This Row],[Age]]="18-24",CentrepointSourced[[#This Row],[Presented CS DQ]],0)</f>
        <v>0</v>
      </c>
      <c r="AD725" s="107">
        <f>IF(CentrepointSourced[[#This Row],[Age]]="16-17",CentrepointSourced[[#This Row],[Assessed HS DQ]],0)</f>
        <v>0</v>
      </c>
      <c r="AE725" s="107">
        <f>IF(CentrepointSourced[[#This Row],[Age]]="16-24",CentrepointSourced[[#This Row],[Assessed HS DQ]],0)</f>
        <v>0</v>
      </c>
      <c r="AF725" s="107">
        <f>IF(CentrepointSourced[[#This Row],[Age]]="18-24",CentrepointSourced[[#This Row],[Assessed HS DQ]],0)</f>
        <v>0</v>
      </c>
      <c r="AG725" s="107">
        <f>IF(CentrepointSourced[[#This Row],[Age]]="16-17",CentrepointSourced[[#This Row],[Assessed CS DQ]],0)</f>
        <v>0</v>
      </c>
      <c r="AH725" s="107">
        <f>IF(CentrepointSourced[[#This Row],[Age]]="16-24",CentrepointSourced[[#This Row],[Assessed CS DQ]],0)</f>
        <v>0</v>
      </c>
      <c r="AI725" s="107">
        <f>IF(CentrepointSourced[[#This Row],[Age]]="18-24",CentrepointSourced[[#This Row],[Assessed CS DQ]],0)</f>
        <v>0</v>
      </c>
    </row>
    <row r="726" spans="1:35" customFormat="1" ht="13.5" customHeight="1">
      <c r="A726" s="45" t="s">
        <v>40</v>
      </c>
      <c r="B726" s="62" t="s">
        <v>89</v>
      </c>
      <c r="C726" s="45" t="s">
        <v>42</v>
      </c>
      <c r="D726" s="62"/>
      <c r="E726" s="67">
        <v>2012</v>
      </c>
      <c r="F726" s="67" t="s">
        <v>26</v>
      </c>
      <c r="G726" s="67"/>
      <c r="H726" s="68"/>
      <c r="I726" s="67">
        <v>44</v>
      </c>
      <c r="J726" s="45"/>
      <c r="K726" s="45"/>
      <c r="L726" s="45"/>
      <c r="M726" s="45"/>
      <c r="N726" s="45"/>
      <c r="O726" s="45"/>
      <c r="P726" s="45"/>
      <c r="Q726" s="41" t="str">
        <f>IF(CentrepointSourced[[#This Row],[Country]]="Northern Ireland","Northern Ireland",IFERROR(VLOOKUP(CentrepointSourced[[#This Row],[Local Authority]],LKP_LANameDQ[],2,FALSE),CentrepointSourced[[#This Row],[Local Authority]]))</f>
        <v>Oxford</v>
      </c>
      <c r="R726" s="41" t="str">
        <f>IF(CentrepointSourced[[#This Row],[LA type]]="County","",INDEX(ConsolGeog[lad14cd],MATCH(CentrepointSourced[[#This Row],[Local Authority DQ]],ConsolGeog[la_name],0)))</f>
        <v>E07000178</v>
      </c>
      <c r="S726" s="41" t="str">
        <f>IF(OR(CentrepointSourced[[#This Row],[Country]]="Northern Ireland",CentrepointSourced[[#This Row],[Country]]="Scotland",CentrepointSourced[[#This Row],[Country]]="Wales"),"Local Authority",CentrepointSourced[[#This Row],[LA type]])</f>
        <v>District</v>
      </c>
      <c r="T726" s="41">
        <f>IF(TRIM(CentrepointSourced[[#This Row],[Presented HS]])="",0,IF(CentrepointSourced[[#This Row],[Presented HS]]="&lt;5",2.5,IF(CentrepointSourced[[#This Row],[Presented HS]]="&lt;10",5,VALUE(TRIM(CentrepointSourced[[#This Row],[Presented HS]])))))</f>
        <v>0</v>
      </c>
      <c r="U726" s="41">
        <f>IF(TRIM(CentrepointSourced[[#This Row],[Assessed HS]])="",0,IF(CentrepointSourced[[#This Row],[Assessed HS]]="&lt;5",2.5,IF(CentrepointSourced[[#This Row],[Assessed HS]]="&lt;10",5,VALUE(TRIM(CentrepointSourced[[#This Row],[Assessed HS]])))))</f>
        <v>0</v>
      </c>
      <c r="V726" s="41">
        <f>IF(TRIM(CentrepointSourced[[#This Row],[Presented CS]])="",0,IF(CentrepointSourced[[#This Row],[Presented CS]]="&lt;5",2.5,IF(CentrepointSourced[[#This Row],[Presented CS]]="&lt;10",5,VALUE(TRIM(CentrepointSourced[[#This Row],[Presented CS]])))))</f>
        <v>0</v>
      </c>
      <c r="W726" s="41">
        <f>IF(TRIM(CentrepointSourced[[#This Row],[Assessed CS]])="",0,IF(CentrepointSourced[[#This Row],[Assessed CS]]="&lt;5",2.5,IF(CentrepointSourced[[#This Row],[Assessed CS]]="&lt;10",5,VALUE(TRIM(CentrepointSourced[[#This Row],[Assessed CS]])))))</f>
        <v>0</v>
      </c>
      <c r="X726" s="106">
        <f>IF(CentrepointSourced[[#This Row],[Age]]="16-17",CentrepointSourced[[#This Row],[Presented HS DQ]],0)</f>
        <v>0</v>
      </c>
      <c r="Y726" s="106">
        <f>IF(CentrepointSourced[[#This Row],[Age]]="16-24",CentrepointSourced[[#This Row],[Presented HS DQ]],0)</f>
        <v>0</v>
      </c>
      <c r="Z726" s="106">
        <f>IF(CentrepointSourced[[#This Row],[Age]]="18-24",CentrepointSourced[[#This Row],[Presented HS DQ]],0)</f>
        <v>0</v>
      </c>
      <c r="AA726" s="106">
        <f>IF(CentrepointSourced[[#This Row],[Age]]="16-17",CentrepointSourced[[#This Row],[Presented CS DQ]],0)</f>
        <v>0</v>
      </c>
      <c r="AB726" s="106">
        <f>IF(CentrepointSourced[[#This Row],[Age]]="16-24",CentrepointSourced[[#This Row],[Presented CS DQ]],0)</f>
        <v>0</v>
      </c>
      <c r="AC726" s="106">
        <f>IF(CentrepointSourced[[#This Row],[Age]]="18-24",CentrepointSourced[[#This Row],[Presented CS DQ]],0)</f>
        <v>0</v>
      </c>
      <c r="AD726" s="107">
        <f>IF(CentrepointSourced[[#This Row],[Age]]="16-17",CentrepointSourced[[#This Row],[Assessed HS DQ]],0)</f>
        <v>0</v>
      </c>
      <c r="AE726" s="107">
        <f>IF(CentrepointSourced[[#This Row],[Age]]="16-24",CentrepointSourced[[#This Row],[Assessed HS DQ]],0)</f>
        <v>0</v>
      </c>
      <c r="AF726" s="107">
        <f>IF(CentrepointSourced[[#This Row],[Age]]="18-24",CentrepointSourced[[#This Row],[Assessed HS DQ]],0)</f>
        <v>0</v>
      </c>
      <c r="AG726" s="107">
        <f>IF(CentrepointSourced[[#This Row],[Age]]="16-17",CentrepointSourced[[#This Row],[Assessed CS DQ]],0)</f>
        <v>0</v>
      </c>
      <c r="AH726" s="107">
        <f>IF(CentrepointSourced[[#This Row],[Age]]="16-24",CentrepointSourced[[#This Row],[Assessed CS DQ]],0)</f>
        <v>0</v>
      </c>
      <c r="AI726" s="107">
        <f>IF(CentrepointSourced[[#This Row],[Age]]="18-24",CentrepointSourced[[#This Row],[Assessed CS DQ]],0)</f>
        <v>0</v>
      </c>
    </row>
    <row r="727" spans="1:35" customFormat="1" ht="13.5" customHeight="1">
      <c r="A727" s="45" t="s">
        <v>40</v>
      </c>
      <c r="B727" s="62" t="s">
        <v>89</v>
      </c>
      <c r="C727" s="45" t="s">
        <v>42</v>
      </c>
      <c r="D727" s="62"/>
      <c r="E727" s="67">
        <v>2013</v>
      </c>
      <c r="F727" s="67" t="s">
        <v>25</v>
      </c>
      <c r="G727" s="67"/>
      <c r="H727" s="68"/>
      <c r="I727" s="67">
        <v>0</v>
      </c>
      <c r="J727" s="45"/>
      <c r="K727" s="45"/>
      <c r="L727" s="45"/>
      <c r="M727" s="45"/>
      <c r="N727" s="45"/>
      <c r="O727" s="45"/>
      <c r="P727" s="45"/>
      <c r="Q727" s="41" t="str">
        <f>IF(CentrepointSourced[[#This Row],[Country]]="Northern Ireland","Northern Ireland",IFERROR(VLOOKUP(CentrepointSourced[[#This Row],[Local Authority]],LKP_LANameDQ[],2,FALSE),CentrepointSourced[[#This Row],[Local Authority]]))</f>
        <v>Oxford</v>
      </c>
      <c r="R727" s="41" t="str">
        <f>IF(CentrepointSourced[[#This Row],[LA type]]="County","",INDEX(ConsolGeog[lad14cd],MATCH(CentrepointSourced[[#This Row],[Local Authority DQ]],ConsolGeog[la_name],0)))</f>
        <v>E07000178</v>
      </c>
      <c r="S727" s="41" t="str">
        <f>IF(OR(CentrepointSourced[[#This Row],[Country]]="Northern Ireland",CentrepointSourced[[#This Row],[Country]]="Scotland",CentrepointSourced[[#This Row],[Country]]="Wales"),"Local Authority",CentrepointSourced[[#This Row],[LA type]])</f>
        <v>District</v>
      </c>
      <c r="T727" s="41">
        <f>IF(TRIM(CentrepointSourced[[#This Row],[Presented HS]])="",0,IF(CentrepointSourced[[#This Row],[Presented HS]]="&lt;5",2.5,IF(CentrepointSourced[[#This Row],[Presented HS]]="&lt;10",5,VALUE(TRIM(CentrepointSourced[[#This Row],[Presented HS]])))))</f>
        <v>0</v>
      </c>
      <c r="U727" s="41">
        <f>IF(TRIM(CentrepointSourced[[#This Row],[Assessed HS]])="",0,IF(CentrepointSourced[[#This Row],[Assessed HS]]="&lt;5",2.5,IF(CentrepointSourced[[#This Row],[Assessed HS]]="&lt;10",5,VALUE(TRIM(CentrepointSourced[[#This Row],[Assessed HS]])))))</f>
        <v>0</v>
      </c>
      <c r="V727" s="41">
        <f>IF(TRIM(CentrepointSourced[[#This Row],[Presented CS]])="",0,IF(CentrepointSourced[[#This Row],[Presented CS]]="&lt;5",2.5,IF(CentrepointSourced[[#This Row],[Presented CS]]="&lt;10",5,VALUE(TRIM(CentrepointSourced[[#This Row],[Presented CS]])))))</f>
        <v>0</v>
      </c>
      <c r="W727" s="41">
        <f>IF(TRIM(CentrepointSourced[[#This Row],[Assessed CS]])="",0,IF(CentrepointSourced[[#This Row],[Assessed CS]]="&lt;5",2.5,IF(CentrepointSourced[[#This Row],[Assessed CS]]="&lt;10",5,VALUE(TRIM(CentrepointSourced[[#This Row],[Assessed CS]])))))</f>
        <v>0</v>
      </c>
      <c r="X727" s="106">
        <f>IF(CentrepointSourced[[#This Row],[Age]]="16-17",CentrepointSourced[[#This Row],[Presented HS DQ]],0)</f>
        <v>0</v>
      </c>
      <c r="Y727" s="106">
        <f>IF(CentrepointSourced[[#This Row],[Age]]="16-24",CentrepointSourced[[#This Row],[Presented HS DQ]],0)</f>
        <v>0</v>
      </c>
      <c r="Z727" s="106">
        <f>IF(CentrepointSourced[[#This Row],[Age]]="18-24",CentrepointSourced[[#This Row],[Presented HS DQ]],0)</f>
        <v>0</v>
      </c>
      <c r="AA727" s="106">
        <f>IF(CentrepointSourced[[#This Row],[Age]]="16-17",CentrepointSourced[[#This Row],[Presented CS DQ]],0)</f>
        <v>0</v>
      </c>
      <c r="AB727" s="106">
        <f>IF(CentrepointSourced[[#This Row],[Age]]="16-24",CentrepointSourced[[#This Row],[Presented CS DQ]],0)</f>
        <v>0</v>
      </c>
      <c r="AC727" s="106">
        <f>IF(CentrepointSourced[[#This Row],[Age]]="18-24",CentrepointSourced[[#This Row],[Presented CS DQ]],0)</f>
        <v>0</v>
      </c>
      <c r="AD727" s="107">
        <f>IF(CentrepointSourced[[#This Row],[Age]]="16-17",CentrepointSourced[[#This Row],[Assessed HS DQ]],0)</f>
        <v>0</v>
      </c>
      <c r="AE727" s="107">
        <f>IF(CentrepointSourced[[#This Row],[Age]]="16-24",CentrepointSourced[[#This Row],[Assessed HS DQ]],0)</f>
        <v>0</v>
      </c>
      <c r="AF727" s="107">
        <f>IF(CentrepointSourced[[#This Row],[Age]]="18-24",CentrepointSourced[[#This Row],[Assessed HS DQ]],0)</f>
        <v>0</v>
      </c>
      <c r="AG727" s="107">
        <f>IF(CentrepointSourced[[#This Row],[Age]]="16-17",CentrepointSourced[[#This Row],[Assessed CS DQ]],0)</f>
        <v>0</v>
      </c>
      <c r="AH727" s="107">
        <f>IF(CentrepointSourced[[#This Row],[Age]]="16-24",CentrepointSourced[[#This Row],[Assessed CS DQ]],0)</f>
        <v>0</v>
      </c>
      <c r="AI727" s="107">
        <f>IF(CentrepointSourced[[#This Row],[Age]]="18-24",CentrepointSourced[[#This Row],[Assessed CS DQ]],0)</f>
        <v>0</v>
      </c>
    </row>
    <row r="728" spans="1:35" customFormat="1" ht="13.5" customHeight="1">
      <c r="A728" s="45" t="s">
        <v>40</v>
      </c>
      <c r="B728" s="62" t="s">
        <v>89</v>
      </c>
      <c r="C728" s="45" t="s">
        <v>42</v>
      </c>
      <c r="D728" s="62"/>
      <c r="E728" s="67">
        <v>2013</v>
      </c>
      <c r="F728" s="67" t="s">
        <v>26</v>
      </c>
      <c r="G728" s="67"/>
      <c r="H728" s="68"/>
      <c r="I728" s="67">
        <v>57</v>
      </c>
      <c r="J728" s="45"/>
      <c r="K728" s="45"/>
      <c r="L728" s="45"/>
      <c r="M728" s="45"/>
      <c r="N728" s="45"/>
      <c r="O728" s="45"/>
      <c r="P728" s="45"/>
      <c r="Q728" s="41" t="str">
        <f>IF(CentrepointSourced[[#This Row],[Country]]="Northern Ireland","Northern Ireland",IFERROR(VLOOKUP(CentrepointSourced[[#This Row],[Local Authority]],LKP_LANameDQ[],2,FALSE),CentrepointSourced[[#This Row],[Local Authority]]))</f>
        <v>Oxford</v>
      </c>
      <c r="R728" s="41" t="str">
        <f>IF(CentrepointSourced[[#This Row],[LA type]]="County","",INDEX(ConsolGeog[lad14cd],MATCH(CentrepointSourced[[#This Row],[Local Authority DQ]],ConsolGeog[la_name],0)))</f>
        <v>E07000178</v>
      </c>
      <c r="S728" s="41" t="str">
        <f>IF(OR(CentrepointSourced[[#This Row],[Country]]="Northern Ireland",CentrepointSourced[[#This Row],[Country]]="Scotland",CentrepointSourced[[#This Row],[Country]]="Wales"),"Local Authority",CentrepointSourced[[#This Row],[LA type]])</f>
        <v>District</v>
      </c>
      <c r="T728" s="41">
        <f>IF(TRIM(CentrepointSourced[[#This Row],[Presented HS]])="",0,IF(CentrepointSourced[[#This Row],[Presented HS]]="&lt;5",2.5,IF(CentrepointSourced[[#This Row],[Presented HS]]="&lt;10",5,VALUE(TRIM(CentrepointSourced[[#This Row],[Presented HS]])))))</f>
        <v>0</v>
      </c>
      <c r="U728" s="41">
        <f>IF(TRIM(CentrepointSourced[[#This Row],[Assessed HS]])="",0,IF(CentrepointSourced[[#This Row],[Assessed HS]]="&lt;5",2.5,IF(CentrepointSourced[[#This Row],[Assessed HS]]="&lt;10",5,VALUE(TRIM(CentrepointSourced[[#This Row],[Assessed HS]])))))</f>
        <v>0</v>
      </c>
      <c r="V728" s="41">
        <f>IF(TRIM(CentrepointSourced[[#This Row],[Presented CS]])="",0,IF(CentrepointSourced[[#This Row],[Presented CS]]="&lt;5",2.5,IF(CentrepointSourced[[#This Row],[Presented CS]]="&lt;10",5,VALUE(TRIM(CentrepointSourced[[#This Row],[Presented CS]])))))</f>
        <v>0</v>
      </c>
      <c r="W728" s="41">
        <f>IF(TRIM(CentrepointSourced[[#This Row],[Assessed CS]])="",0,IF(CentrepointSourced[[#This Row],[Assessed CS]]="&lt;5",2.5,IF(CentrepointSourced[[#This Row],[Assessed CS]]="&lt;10",5,VALUE(TRIM(CentrepointSourced[[#This Row],[Assessed CS]])))))</f>
        <v>0</v>
      </c>
      <c r="X728" s="106">
        <f>IF(CentrepointSourced[[#This Row],[Age]]="16-17",CentrepointSourced[[#This Row],[Presented HS DQ]],0)</f>
        <v>0</v>
      </c>
      <c r="Y728" s="106">
        <f>IF(CentrepointSourced[[#This Row],[Age]]="16-24",CentrepointSourced[[#This Row],[Presented HS DQ]],0)</f>
        <v>0</v>
      </c>
      <c r="Z728" s="106">
        <f>IF(CentrepointSourced[[#This Row],[Age]]="18-24",CentrepointSourced[[#This Row],[Presented HS DQ]],0)</f>
        <v>0</v>
      </c>
      <c r="AA728" s="106">
        <f>IF(CentrepointSourced[[#This Row],[Age]]="16-17",CentrepointSourced[[#This Row],[Presented CS DQ]],0)</f>
        <v>0</v>
      </c>
      <c r="AB728" s="106">
        <f>IF(CentrepointSourced[[#This Row],[Age]]="16-24",CentrepointSourced[[#This Row],[Presented CS DQ]],0)</f>
        <v>0</v>
      </c>
      <c r="AC728" s="106">
        <f>IF(CentrepointSourced[[#This Row],[Age]]="18-24",CentrepointSourced[[#This Row],[Presented CS DQ]],0)</f>
        <v>0</v>
      </c>
      <c r="AD728" s="107">
        <f>IF(CentrepointSourced[[#This Row],[Age]]="16-17",CentrepointSourced[[#This Row],[Assessed HS DQ]],0)</f>
        <v>0</v>
      </c>
      <c r="AE728" s="107">
        <f>IF(CentrepointSourced[[#This Row],[Age]]="16-24",CentrepointSourced[[#This Row],[Assessed HS DQ]],0)</f>
        <v>0</v>
      </c>
      <c r="AF728" s="107">
        <f>IF(CentrepointSourced[[#This Row],[Age]]="18-24",CentrepointSourced[[#This Row],[Assessed HS DQ]],0)</f>
        <v>0</v>
      </c>
      <c r="AG728" s="107">
        <f>IF(CentrepointSourced[[#This Row],[Age]]="16-17",CentrepointSourced[[#This Row],[Assessed CS DQ]],0)</f>
        <v>0</v>
      </c>
      <c r="AH728" s="107">
        <f>IF(CentrepointSourced[[#This Row],[Age]]="16-24",CentrepointSourced[[#This Row],[Assessed CS DQ]],0)</f>
        <v>0</v>
      </c>
      <c r="AI728" s="107">
        <f>IF(CentrepointSourced[[#This Row],[Age]]="18-24",CentrepointSourced[[#This Row],[Assessed CS DQ]],0)</f>
        <v>0</v>
      </c>
    </row>
    <row r="729" spans="1:35" customFormat="1" ht="13.5" customHeight="1">
      <c r="A729" s="45" t="s">
        <v>40</v>
      </c>
      <c r="B729" s="62" t="s">
        <v>89</v>
      </c>
      <c r="C729" s="45" t="s">
        <v>42</v>
      </c>
      <c r="D729" s="62"/>
      <c r="E729" s="67">
        <v>2014</v>
      </c>
      <c r="F729" s="67" t="s">
        <v>25</v>
      </c>
      <c r="G729" s="67"/>
      <c r="H729" s="68"/>
      <c r="I729" s="67">
        <v>0</v>
      </c>
      <c r="J729" s="45"/>
      <c r="K729" s="45"/>
      <c r="L729" s="45"/>
      <c r="M729" s="45"/>
      <c r="N729" s="45"/>
      <c r="O729" s="45"/>
      <c r="P729" s="45"/>
      <c r="Q729" s="41" t="str">
        <f>IF(CentrepointSourced[[#This Row],[Country]]="Northern Ireland","Northern Ireland",IFERROR(VLOOKUP(CentrepointSourced[[#This Row],[Local Authority]],LKP_LANameDQ[],2,FALSE),CentrepointSourced[[#This Row],[Local Authority]]))</f>
        <v>Oxford</v>
      </c>
      <c r="R729" s="41" t="str">
        <f>IF(CentrepointSourced[[#This Row],[LA type]]="County","",INDEX(ConsolGeog[lad14cd],MATCH(CentrepointSourced[[#This Row],[Local Authority DQ]],ConsolGeog[la_name],0)))</f>
        <v>E07000178</v>
      </c>
      <c r="S729" s="41" t="str">
        <f>IF(OR(CentrepointSourced[[#This Row],[Country]]="Northern Ireland",CentrepointSourced[[#This Row],[Country]]="Scotland",CentrepointSourced[[#This Row],[Country]]="Wales"),"Local Authority",CentrepointSourced[[#This Row],[LA type]])</f>
        <v>District</v>
      </c>
      <c r="T729" s="41">
        <f>IF(TRIM(CentrepointSourced[[#This Row],[Presented HS]])="",0,IF(CentrepointSourced[[#This Row],[Presented HS]]="&lt;5",2.5,IF(CentrepointSourced[[#This Row],[Presented HS]]="&lt;10",5,VALUE(TRIM(CentrepointSourced[[#This Row],[Presented HS]])))))</f>
        <v>0</v>
      </c>
      <c r="U729" s="41">
        <f>IF(TRIM(CentrepointSourced[[#This Row],[Assessed HS]])="",0,IF(CentrepointSourced[[#This Row],[Assessed HS]]="&lt;5",2.5,IF(CentrepointSourced[[#This Row],[Assessed HS]]="&lt;10",5,VALUE(TRIM(CentrepointSourced[[#This Row],[Assessed HS]])))))</f>
        <v>0</v>
      </c>
      <c r="V729" s="41">
        <f>IF(TRIM(CentrepointSourced[[#This Row],[Presented CS]])="",0,IF(CentrepointSourced[[#This Row],[Presented CS]]="&lt;5",2.5,IF(CentrepointSourced[[#This Row],[Presented CS]]="&lt;10",5,VALUE(TRIM(CentrepointSourced[[#This Row],[Presented CS]])))))</f>
        <v>0</v>
      </c>
      <c r="W729" s="41">
        <f>IF(TRIM(CentrepointSourced[[#This Row],[Assessed CS]])="",0,IF(CentrepointSourced[[#This Row],[Assessed CS]]="&lt;5",2.5,IF(CentrepointSourced[[#This Row],[Assessed CS]]="&lt;10",5,VALUE(TRIM(CentrepointSourced[[#This Row],[Assessed CS]])))))</f>
        <v>0</v>
      </c>
      <c r="X729" s="106">
        <f>IF(CentrepointSourced[[#This Row],[Age]]="16-17",CentrepointSourced[[#This Row],[Presented HS DQ]],0)</f>
        <v>0</v>
      </c>
      <c r="Y729" s="106">
        <f>IF(CentrepointSourced[[#This Row],[Age]]="16-24",CentrepointSourced[[#This Row],[Presented HS DQ]],0)</f>
        <v>0</v>
      </c>
      <c r="Z729" s="106">
        <f>IF(CentrepointSourced[[#This Row],[Age]]="18-24",CentrepointSourced[[#This Row],[Presented HS DQ]],0)</f>
        <v>0</v>
      </c>
      <c r="AA729" s="106">
        <f>IF(CentrepointSourced[[#This Row],[Age]]="16-17",CentrepointSourced[[#This Row],[Presented CS DQ]],0)</f>
        <v>0</v>
      </c>
      <c r="AB729" s="106">
        <f>IF(CentrepointSourced[[#This Row],[Age]]="16-24",CentrepointSourced[[#This Row],[Presented CS DQ]],0)</f>
        <v>0</v>
      </c>
      <c r="AC729" s="106">
        <f>IF(CentrepointSourced[[#This Row],[Age]]="18-24",CentrepointSourced[[#This Row],[Presented CS DQ]],0)</f>
        <v>0</v>
      </c>
      <c r="AD729" s="107">
        <f>IF(CentrepointSourced[[#This Row],[Age]]="16-17",CentrepointSourced[[#This Row],[Assessed HS DQ]],0)</f>
        <v>0</v>
      </c>
      <c r="AE729" s="107">
        <f>IF(CentrepointSourced[[#This Row],[Age]]="16-24",CentrepointSourced[[#This Row],[Assessed HS DQ]],0)</f>
        <v>0</v>
      </c>
      <c r="AF729" s="107">
        <f>IF(CentrepointSourced[[#This Row],[Age]]="18-24",CentrepointSourced[[#This Row],[Assessed HS DQ]],0)</f>
        <v>0</v>
      </c>
      <c r="AG729" s="107">
        <f>IF(CentrepointSourced[[#This Row],[Age]]="16-17",CentrepointSourced[[#This Row],[Assessed CS DQ]],0)</f>
        <v>0</v>
      </c>
      <c r="AH729" s="107">
        <f>IF(CentrepointSourced[[#This Row],[Age]]="16-24",CentrepointSourced[[#This Row],[Assessed CS DQ]],0)</f>
        <v>0</v>
      </c>
      <c r="AI729" s="107">
        <f>IF(CentrepointSourced[[#This Row],[Age]]="18-24",CentrepointSourced[[#This Row],[Assessed CS DQ]],0)</f>
        <v>0</v>
      </c>
    </row>
    <row r="730" spans="1:35" customFormat="1" ht="13.5" customHeight="1">
      <c r="A730" s="45" t="s">
        <v>40</v>
      </c>
      <c r="B730" s="62" t="s">
        <v>89</v>
      </c>
      <c r="C730" s="45" t="s">
        <v>42</v>
      </c>
      <c r="D730" s="62"/>
      <c r="E730" s="67">
        <v>2014</v>
      </c>
      <c r="F730" s="67" t="s">
        <v>26</v>
      </c>
      <c r="G730" s="67"/>
      <c r="H730" s="68"/>
      <c r="I730" s="67">
        <v>30</v>
      </c>
      <c r="J730" s="45"/>
      <c r="K730" s="45"/>
      <c r="L730" s="45"/>
      <c r="M730" s="45"/>
      <c r="N730" s="45"/>
      <c r="O730" s="45"/>
      <c r="P730" s="45"/>
      <c r="Q730" s="41" t="str">
        <f>IF(CentrepointSourced[[#This Row],[Country]]="Northern Ireland","Northern Ireland",IFERROR(VLOOKUP(CentrepointSourced[[#This Row],[Local Authority]],LKP_LANameDQ[],2,FALSE),CentrepointSourced[[#This Row],[Local Authority]]))</f>
        <v>Oxford</v>
      </c>
      <c r="R730" s="41" t="str">
        <f>IF(CentrepointSourced[[#This Row],[LA type]]="County","",INDEX(ConsolGeog[lad14cd],MATCH(CentrepointSourced[[#This Row],[Local Authority DQ]],ConsolGeog[la_name],0)))</f>
        <v>E07000178</v>
      </c>
      <c r="S730" s="41" t="str">
        <f>IF(OR(CentrepointSourced[[#This Row],[Country]]="Northern Ireland",CentrepointSourced[[#This Row],[Country]]="Scotland",CentrepointSourced[[#This Row],[Country]]="Wales"),"Local Authority",CentrepointSourced[[#This Row],[LA type]])</f>
        <v>District</v>
      </c>
      <c r="T730" s="41">
        <f>IF(TRIM(CentrepointSourced[[#This Row],[Presented HS]])="",0,IF(CentrepointSourced[[#This Row],[Presented HS]]="&lt;5",2.5,IF(CentrepointSourced[[#This Row],[Presented HS]]="&lt;10",5,VALUE(TRIM(CentrepointSourced[[#This Row],[Presented HS]])))))</f>
        <v>0</v>
      </c>
      <c r="U730" s="41">
        <f>IF(TRIM(CentrepointSourced[[#This Row],[Assessed HS]])="",0,IF(CentrepointSourced[[#This Row],[Assessed HS]]="&lt;5",2.5,IF(CentrepointSourced[[#This Row],[Assessed HS]]="&lt;10",5,VALUE(TRIM(CentrepointSourced[[#This Row],[Assessed HS]])))))</f>
        <v>0</v>
      </c>
      <c r="V730" s="41">
        <f>IF(TRIM(CentrepointSourced[[#This Row],[Presented CS]])="",0,IF(CentrepointSourced[[#This Row],[Presented CS]]="&lt;5",2.5,IF(CentrepointSourced[[#This Row],[Presented CS]]="&lt;10",5,VALUE(TRIM(CentrepointSourced[[#This Row],[Presented CS]])))))</f>
        <v>0</v>
      </c>
      <c r="W730" s="41">
        <f>IF(TRIM(CentrepointSourced[[#This Row],[Assessed CS]])="",0,IF(CentrepointSourced[[#This Row],[Assessed CS]]="&lt;5",2.5,IF(CentrepointSourced[[#This Row],[Assessed CS]]="&lt;10",5,VALUE(TRIM(CentrepointSourced[[#This Row],[Assessed CS]])))))</f>
        <v>0</v>
      </c>
      <c r="X730" s="106">
        <f>IF(CentrepointSourced[[#This Row],[Age]]="16-17",CentrepointSourced[[#This Row],[Presented HS DQ]],0)</f>
        <v>0</v>
      </c>
      <c r="Y730" s="106">
        <f>IF(CentrepointSourced[[#This Row],[Age]]="16-24",CentrepointSourced[[#This Row],[Presented HS DQ]],0)</f>
        <v>0</v>
      </c>
      <c r="Z730" s="106">
        <f>IF(CentrepointSourced[[#This Row],[Age]]="18-24",CentrepointSourced[[#This Row],[Presented HS DQ]],0)</f>
        <v>0</v>
      </c>
      <c r="AA730" s="106">
        <f>IF(CentrepointSourced[[#This Row],[Age]]="16-17",CentrepointSourced[[#This Row],[Presented CS DQ]],0)</f>
        <v>0</v>
      </c>
      <c r="AB730" s="106">
        <f>IF(CentrepointSourced[[#This Row],[Age]]="16-24",CentrepointSourced[[#This Row],[Presented CS DQ]],0)</f>
        <v>0</v>
      </c>
      <c r="AC730" s="106">
        <f>IF(CentrepointSourced[[#This Row],[Age]]="18-24",CentrepointSourced[[#This Row],[Presented CS DQ]],0)</f>
        <v>0</v>
      </c>
      <c r="AD730" s="107">
        <f>IF(CentrepointSourced[[#This Row],[Age]]="16-17",CentrepointSourced[[#This Row],[Assessed HS DQ]],0)</f>
        <v>0</v>
      </c>
      <c r="AE730" s="107">
        <f>IF(CentrepointSourced[[#This Row],[Age]]="16-24",CentrepointSourced[[#This Row],[Assessed HS DQ]],0)</f>
        <v>0</v>
      </c>
      <c r="AF730" s="107">
        <f>IF(CentrepointSourced[[#This Row],[Age]]="18-24",CentrepointSourced[[#This Row],[Assessed HS DQ]],0)</f>
        <v>0</v>
      </c>
      <c r="AG730" s="107">
        <f>IF(CentrepointSourced[[#This Row],[Age]]="16-17",CentrepointSourced[[#This Row],[Assessed CS DQ]],0)</f>
        <v>0</v>
      </c>
      <c r="AH730" s="107">
        <f>IF(CentrepointSourced[[#This Row],[Age]]="16-24",CentrepointSourced[[#This Row],[Assessed CS DQ]],0)</f>
        <v>0</v>
      </c>
      <c r="AI730" s="107">
        <f>IF(CentrepointSourced[[#This Row],[Age]]="18-24",CentrepointSourced[[#This Row],[Assessed CS DQ]],0)</f>
        <v>0</v>
      </c>
    </row>
    <row r="731" spans="1:35" ht="13.5" customHeight="1">
      <c r="A731" s="46" t="s">
        <v>40</v>
      </c>
      <c r="B731" s="46" t="s">
        <v>304</v>
      </c>
      <c r="C731" s="46" t="s">
        <v>299</v>
      </c>
      <c r="D731" s="46"/>
      <c r="E731" s="46">
        <v>2012</v>
      </c>
      <c r="F731" s="67" t="s">
        <v>25</v>
      </c>
      <c r="G731" s="67"/>
      <c r="H731" s="79"/>
      <c r="I731" s="45"/>
      <c r="J731" s="45"/>
      <c r="K731" s="46">
        <v>104</v>
      </c>
      <c r="L731" s="45">
        <v>104</v>
      </c>
      <c r="M731" s="45">
        <v>38</v>
      </c>
      <c r="N731" s="45">
        <v>2</v>
      </c>
      <c r="O731" s="45">
        <v>0</v>
      </c>
      <c r="P731" s="45">
        <v>38</v>
      </c>
      <c r="Q731" s="41" t="str">
        <f>IF(CentrepointSourced[[#This Row],[Country]]="Northern Ireland","Northern Ireland",IFERROR(VLOOKUP(CentrepointSourced[[#This Row],[Local Authority]],LKP_LANameDQ[],2,FALSE),CentrepointSourced[[#This Row],[Local Authority]]))</f>
        <v>Oxfordshire</v>
      </c>
      <c r="R731" s="41" t="str">
        <f>IF(CentrepointSourced[[#This Row],[LA type]]="County","",INDEX(ConsolGeog[lad14cd],MATCH(CentrepointSourced[[#This Row],[Local Authority DQ]],ConsolGeog[la_name],0)))</f>
        <v/>
      </c>
      <c r="S731" s="41" t="str">
        <f>IF(OR(CentrepointSourced[[#This Row],[Country]]="Northern Ireland",CentrepointSourced[[#This Row],[Country]]="Scotland",CentrepointSourced[[#This Row],[Country]]="Wales"),"Local Authority",CentrepointSourced[[#This Row],[LA type]])</f>
        <v>County</v>
      </c>
      <c r="T731" s="41">
        <f>IF(TRIM(CentrepointSourced[[#This Row],[Presented HS]])="",0,IF(CentrepointSourced[[#This Row],[Presented HS]]="&lt;5",2.5,IF(CentrepointSourced[[#This Row],[Presented HS]]="&lt;10",5,VALUE(TRIM(CentrepointSourced[[#This Row],[Presented HS]])))))</f>
        <v>0</v>
      </c>
      <c r="U731" s="41">
        <f>IF(TRIM(CentrepointSourced[[#This Row],[Assessed HS]])="",0,IF(CentrepointSourced[[#This Row],[Assessed HS]]="&lt;5",2.5,IF(CentrepointSourced[[#This Row],[Assessed HS]]="&lt;10",5,VALUE(TRIM(CentrepointSourced[[#This Row],[Assessed HS]])))))</f>
        <v>0</v>
      </c>
      <c r="V731" s="41">
        <f>IF(TRIM(CentrepointSourced[[#This Row],[Presented CS]])="",0,IF(CentrepointSourced[[#This Row],[Presented CS]]="&lt;5",2.5,IF(CentrepointSourced[[#This Row],[Presented CS]]="&lt;10",5,VALUE(TRIM(CentrepointSourced[[#This Row],[Presented CS]])))))</f>
        <v>104</v>
      </c>
      <c r="W731" s="41">
        <f>IF(TRIM(CentrepointSourced[[#This Row],[Assessed CS]])="",0,IF(CentrepointSourced[[#This Row],[Assessed CS]]="&lt;5",2.5,IF(CentrepointSourced[[#This Row],[Assessed CS]]="&lt;10",5,VALUE(TRIM(CentrepointSourced[[#This Row],[Assessed CS]])))))</f>
        <v>104</v>
      </c>
      <c r="X731" s="111">
        <f>IF(CentrepointSourced[[#This Row],[Age]]="16-17",CentrepointSourced[[#This Row],[Presented HS DQ]],0)</f>
        <v>0</v>
      </c>
      <c r="Y731" s="111">
        <f>IF(CentrepointSourced[[#This Row],[Age]]="16-24",CentrepointSourced[[#This Row],[Presented HS DQ]],0)</f>
        <v>0</v>
      </c>
      <c r="Z731" s="111">
        <f>IF(CentrepointSourced[[#This Row],[Age]]="18-24",CentrepointSourced[[#This Row],[Presented HS DQ]],0)</f>
        <v>0</v>
      </c>
      <c r="AA731" s="111">
        <f>IF(CentrepointSourced[[#This Row],[Age]]="16-17",CentrepointSourced[[#This Row],[Presented CS DQ]],0)</f>
        <v>104</v>
      </c>
      <c r="AB731" s="111">
        <f>IF(CentrepointSourced[[#This Row],[Age]]="16-24",CentrepointSourced[[#This Row],[Presented CS DQ]],0)</f>
        <v>0</v>
      </c>
      <c r="AC731" s="111">
        <f>IF(CentrepointSourced[[#This Row],[Age]]="18-24",CentrepointSourced[[#This Row],[Presented CS DQ]],0)</f>
        <v>0</v>
      </c>
      <c r="AD731" s="107">
        <f>IF(CentrepointSourced[[#This Row],[Age]]="16-17",CentrepointSourced[[#This Row],[Assessed HS DQ]],0)</f>
        <v>0</v>
      </c>
      <c r="AE731" s="107">
        <f>IF(CentrepointSourced[[#This Row],[Age]]="16-24",CentrepointSourced[[#This Row],[Assessed HS DQ]],0)</f>
        <v>0</v>
      </c>
      <c r="AF731" s="107">
        <f>IF(CentrepointSourced[[#This Row],[Age]]="18-24",CentrepointSourced[[#This Row],[Assessed HS DQ]],0)</f>
        <v>0</v>
      </c>
      <c r="AG731" s="107">
        <f>IF(CentrepointSourced[[#This Row],[Age]]="16-17",CentrepointSourced[[#This Row],[Assessed CS DQ]],0)</f>
        <v>104</v>
      </c>
      <c r="AH731" s="107">
        <f>IF(CentrepointSourced[[#This Row],[Age]]="16-24",CentrepointSourced[[#This Row],[Assessed CS DQ]],0)</f>
        <v>0</v>
      </c>
      <c r="AI731" s="107">
        <f>IF(CentrepointSourced[[#This Row],[Age]]="18-24",CentrepointSourced[[#This Row],[Assessed CS DQ]],0)</f>
        <v>0</v>
      </c>
    </row>
    <row r="732" spans="1:35" ht="13.5" customHeight="1">
      <c r="A732" s="46" t="s">
        <v>40</v>
      </c>
      <c r="B732" s="46" t="s">
        <v>304</v>
      </c>
      <c r="C732" s="46" t="s">
        <v>299</v>
      </c>
      <c r="D732" s="46"/>
      <c r="E732" s="46">
        <v>2012</v>
      </c>
      <c r="F732" s="67" t="s">
        <v>26</v>
      </c>
      <c r="G732" s="67"/>
      <c r="H732" s="79"/>
      <c r="I732" s="45"/>
      <c r="J732" s="45"/>
      <c r="K732" s="46"/>
      <c r="L732" s="45"/>
      <c r="M732" s="45"/>
      <c r="N732" s="45"/>
      <c r="O732" s="45"/>
      <c r="P732" s="45"/>
      <c r="Q732" s="41" t="str">
        <f>IF(CentrepointSourced[[#This Row],[Country]]="Northern Ireland","Northern Ireland",IFERROR(VLOOKUP(CentrepointSourced[[#This Row],[Local Authority]],LKP_LANameDQ[],2,FALSE),CentrepointSourced[[#This Row],[Local Authority]]))</f>
        <v>Oxfordshire</v>
      </c>
      <c r="R732" s="41" t="str">
        <f>IF(CentrepointSourced[[#This Row],[LA type]]="County","",INDEX(ConsolGeog[lad14cd],MATCH(CentrepointSourced[[#This Row],[Local Authority DQ]],ConsolGeog[la_name],0)))</f>
        <v/>
      </c>
      <c r="S732" s="41" t="str">
        <f>IF(OR(CentrepointSourced[[#This Row],[Country]]="Northern Ireland",CentrepointSourced[[#This Row],[Country]]="Scotland",CentrepointSourced[[#This Row],[Country]]="Wales"),"Local Authority",CentrepointSourced[[#This Row],[LA type]])</f>
        <v>County</v>
      </c>
      <c r="T732" s="41">
        <f>IF(TRIM(CentrepointSourced[[#This Row],[Presented HS]])="",0,IF(CentrepointSourced[[#This Row],[Presented HS]]="&lt;5",2.5,IF(CentrepointSourced[[#This Row],[Presented HS]]="&lt;10",5,VALUE(TRIM(CentrepointSourced[[#This Row],[Presented HS]])))))</f>
        <v>0</v>
      </c>
      <c r="U732" s="41">
        <f>IF(TRIM(CentrepointSourced[[#This Row],[Assessed HS]])="",0,IF(CentrepointSourced[[#This Row],[Assessed HS]]="&lt;5",2.5,IF(CentrepointSourced[[#This Row],[Assessed HS]]="&lt;10",5,VALUE(TRIM(CentrepointSourced[[#This Row],[Assessed HS]])))))</f>
        <v>0</v>
      </c>
      <c r="V732" s="41">
        <f>IF(TRIM(CentrepointSourced[[#This Row],[Presented CS]])="",0,IF(CentrepointSourced[[#This Row],[Presented CS]]="&lt;5",2.5,IF(CentrepointSourced[[#This Row],[Presented CS]]="&lt;10",5,VALUE(TRIM(CentrepointSourced[[#This Row],[Presented CS]])))))</f>
        <v>0</v>
      </c>
      <c r="W732" s="41">
        <f>IF(TRIM(CentrepointSourced[[#This Row],[Assessed CS]])="",0,IF(CentrepointSourced[[#This Row],[Assessed CS]]="&lt;5",2.5,IF(CentrepointSourced[[#This Row],[Assessed CS]]="&lt;10",5,VALUE(TRIM(CentrepointSourced[[#This Row],[Assessed CS]])))))</f>
        <v>0</v>
      </c>
      <c r="X732" s="111">
        <f>IF(CentrepointSourced[[#This Row],[Age]]="16-17",CentrepointSourced[[#This Row],[Presented HS DQ]],0)</f>
        <v>0</v>
      </c>
      <c r="Y732" s="111">
        <f>IF(CentrepointSourced[[#This Row],[Age]]="16-24",CentrepointSourced[[#This Row],[Presented HS DQ]],0)</f>
        <v>0</v>
      </c>
      <c r="Z732" s="111">
        <f>IF(CentrepointSourced[[#This Row],[Age]]="18-24",CentrepointSourced[[#This Row],[Presented HS DQ]],0)</f>
        <v>0</v>
      </c>
      <c r="AA732" s="111">
        <f>IF(CentrepointSourced[[#This Row],[Age]]="16-17",CentrepointSourced[[#This Row],[Presented CS DQ]],0)</f>
        <v>0</v>
      </c>
      <c r="AB732" s="111">
        <f>IF(CentrepointSourced[[#This Row],[Age]]="16-24",CentrepointSourced[[#This Row],[Presented CS DQ]],0)</f>
        <v>0</v>
      </c>
      <c r="AC732" s="111">
        <f>IF(CentrepointSourced[[#This Row],[Age]]="18-24",CentrepointSourced[[#This Row],[Presented CS DQ]],0)</f>
        <v>0</v>
      </c>
      <c r="AD732" s="107">
        <f>IF(CentrepointSourced[[#This Row],[Age]]="16-17",CentrepointSourced[[#This Row],[Assessed HS DQ]],0)</f>
        <v>0</v>
      </c>
      <c r="AE732" s="107">
        <f>IF(CentrepointSourced[[#This Row],[Age]]="16-24",CentrepointSourced[[#This Row],[Assessed HS DQ]],0)</f>
        <v>0</v>
      </c>
      <c r="AF732" s="107">
        <f>IF(CentrepointSourced[[#This Row],[Age]]="18-24",CentrepointSourced[[#This Row],[Assessed HS DQ]],0)</f>
        <v>0</v>
      </c>
      <c r="AG732" s="107">
        <f>IF(CentrepointSourced[[#This Row],[Age]]="16-17",CentrepointSourced[[#This Row],[Assessed CS DQ]],0)</f>
        <v>0</v>
      </c>
      <c r="AH732" s="107">
        <f>IF(CentrepointSourced[[#This Row],[Age]]="16-24",CentrepointSourced[[#This Row],[Assessed CS DQ]],0)</f>
        <v>0</v>
      </c>
      <c r="AI732" s="107">
        <f>IF(CentrepointSourced[[#This Row],[Age]]="18-24",CentrepointSourced[[#This Row],[Assessed CS DQ]],0)</f>
        <v>0</v>
      </c>
    </row>
    <row r="733" spans="1:35" ht="13.5" customHeight="1">
      <c r="A733" s="46" t="s">
        <v>40</v>
      </c>
      <c r="B733" s="46" t="s">
        <v>304</v>
      </c>
      <c r="C733" s="46" t="s">
        <v>299</v>
      </c>
      <c r="D733" s="46"/>
      <c r="E733" s="46">
        <v>2013</v>
      </c>
      <c r="F733" s="67" t="s">
        <v>25</v>
      </c>
      <c r="G733" s="67"/>
      <c r="H733" s="79"/>
      <c r="I733" s="45"/>
      <c r="J733" s="45"/>
      <c r="K733" s="46">
        <v>107</v>
      </c>
      <c r="L733" s="45">
        <v>107</v>
      </c>
      <c r="M733" s="45">
        <v>25</v>
      </c>
      <c r="N733" s="45">
        <v>2</v>
      </c>
      <c r="O733" s="45">
        <v>0</v>
      </c>
      <c r="P733" s="45">
        <v>25</v>
      </c>
      <c r="Q733" s="41" t="str">
        <f>IF(CentrepointSourced[[#This Row],[Country]]="Northern Ireland","Northern Ireland",IFERROR(VLOOKUP(CentrepointSourced[[#This Row],[Local Authority]],LKP_LANameDQ[],2,FALSE),CentrepointSourced[[#This Row],[Local Authority]]))</f>
        <v>Oxfordshire</v>
      </c>
      <c r="R733" s="41" t="str">
        <f>IF(CentrepointSourced[[#This Row],[LA type]]="County","",INDEX(ConsolGeog[lad14cd],MATCH(CentrepointSourced[[#This Row],[Local Authority DQ]],ConsolGeog[la_name],0)))</f>
        <v/>
      </c>
      <c r="S733" s="41" t="str">
        <f>IF(OR(CentrepointSourced[[#This Row],[Country]]="Northern Ireland",CentrepointSourced[[#This Row],[Country]]="Scotland",CentrepointSourced[[#This Row],[Country]]="Wales"),"Local Authority",CentrepointSourced[[#This Row],[LA type]])</f>
        <v>County</v>
      </c>
      <c r="T733" s="41">
        <f>IF(TRIM(CentrepointSourced[[#This Row],[Presented HS]])="",0,IF(CentrepointSourced[[#This Row],[Presented HS]]="&lt;5",2.5,IF(CentrepointSourced[[#This Row],[Presented HS]]="&lt;10",5,VALUE(TRIM(CentrepointSourced[[#This Row],[Presented HS]])))))</f>
        <v>0</v>
      </c>
      <c r="U733" s="41">
        <f>IF(TRIM(CentrepointSourced[[#This Row],[Assessed HS]])="",0,IF(CentrepointSourced[[#This Row],[Assessed HS]]="&lt;5",2.5,IF(CentrepointSourced[[#This Row],[Assessed HS]]="&lt;10",5,VALUE(TRIM(CentrepointSourced[[#This Row],[Assessed HS]])))))</f>
        <v>0</v>
      </c>
      <c r="V733" s="41">
        <f>IF(TRIM(CentrepointSourced[[#This Row],[Presented CS]])="",0,IF(CentrepointSourced[[#This Row],[Presented CS]]="&lt;5",2.5,IF(CentrepointSourced[[#This Row],[Presented CS]]="&lt;10",5,VALUE(TRIM(CentrepointSourced[[#This Row],[Presented CS]])))))</f>
        <v>107</v>
      </c>
      <c r="W733" s="41">
        <f>IF(TRIM(CentrepointSourced[[#This Row],[Assessed CS]])="",0,IF(CentrepointSourced[[#This Row],[Assessed CS]]="&lt;5",2.5,IF(CentrepointSourced[[#This Row],[Assessed CS]]="&lt;10",5,VALUE(TRIM(CentrepointSourced[[#This Row],[Assessed CS]])))))</f>
        <v>107</v>
      </c>
      <c r="X733" s="111">
        <f>IF(CentrepointSourced[[#This Row],[Age]]="16-17",CentrepointSourced[[#This Row],[Presented HS DQ]],0)</f>
        <v>0</v>
      </c>
      <c r="Y733" s="111">
        <f>IF(CentrepointSourced[[#This Row],[Age]]="16-24",CentrepointSourced[[#This Row],[Presented HS DQ]],0)</f>
        <v>0</v>
      </c>
      <c r="Z733" s="111">
        <f>IF(CentrepointSourced[[#This Row],[Age]]="18-24",CentrepointSourced[[#This Row],[Presented HS DQ]],0)</f>
        <v>0</v>
      </c>
      <c r="AA733" s="111">
        <f>IF(CentrepointSourced[[#This Row],[Age]]="16-17",CentrepointSourced[[#This Row],[Presented CS DQ]],0)</f>
        <v>107</v>
      </c>
      <c r="AB733" s="111">
        <f>IF(CentrepointSourced[[#This Row],[Age]]="16-24",CentrepointSourced[[#This Row],[Presented CS DQ]],0)</f>
        <v>0</v>
      </c>
      <c r="AC733" s="111">
        <f>IF(CentrepointSourced[[#This Row],[Age]]="18-24",CentrepointSourced[[#This Row],[Presented CS DQ]],0)</f>
        <v>0</v>
      </c>
      <c r="AD733" s="107">
        <f>IF(CentrepointSourced[[#This Row],[Age]]="16-17",CentrepointSourced[[#This Row],[Assessed HS DQ]],0)</f>
        <v>0</v>
      </c>
      <c r="AE733" s="107">
        <f>IF(CentrepointSourced[[#This Row],[Age]]="16-24",CentrepointSourced[[#This Row],[Assessed HS DQ]],0)</f>
        <v>0</v>
      </c>
      <c r="AF733" s="107">
        <f>IF(CentrepointSourced[[#This Row],[Age]]="18-24",CentrepointSourced[[#This Row],[Assessed HS DQ]],0)</f>
        <v>0</v>
      </c>
      <c r="AG733" s="107">
        <f>IF(CentrepointSourced[[#This Row],[Age]]="16-17",CentrepointSourced[[#This Row],[Assessed CS DQ]],0)</f>
        <v>107</v>
      </c>
      <c r="AH733" s="107">
        <f>IF(CentrepointSourced[[#This Row],[Age]]="16-24",CentrepointSourced[[#This Row],[Assessed CS DQ]],0)</f>
        <v>0</v>
      </c>
      <c r="AI733" s="107">
        <f>IF(CentrepointSourced[[#This Row],[Age]]="18-24",CentrepointSourced[[#This Row],[Assessed CS DQ]],0)</f>
        <v>0</v>
      </c>
    </row>
    <row r="734" spans="1:35" ht="13.5" customHeight="1">
      <c r="A734" s="46" t="s">
        <v>40</v>
      </c>
      <c r="B734" s="46" t="s">
        <v>304</v>
      </c>
      <c r="C734" s="46" t="s">
        <v>299</v>
      </c>
      <c r="D734" s="46"/>
      <c r="E734" s="46">
        <v>2013</v>
      </c>
      <c r="F734" s="67" t="s">
        <v>26</v>
      </c>
      <c r="G734" s="67"/>
      <c r="H734" s="79"/>
      <c r="I734" s="45"/>
      <c r="J734" s="45"/>
      <c r="K734" s="46"/>
      <c r="L734" s="45"/>
      <c r="M734" s="46"/>
      <c r="N734" s="45"/>
      <c r="O734" s="45"/>
      <c r="P734" s="45"/>
      <c r="Q734" s="43" t="str">
        <f>IF(CentrepointSourced[[#This Row],[Country]]="Northern Ireland","Northern Ireland",IFERROR(VLOOKUP(CentrepointSourced[[#This Row],[Local Authority]],LKP_LANameDQ[],2,FALSE),CentrepointSourced[[#This Row],[Local Authority]]))</f>
        <v>Oxfordshire</v>
      </c>
      <c r="R734" s="43" t="str">
        <f>IF(CentrepointSourced[[#This Row],[LA type]]="County","",INDEX(ConsolGeog[lad14cd],MATCH(CentrepointSourced[[#This Row],[Local Authority DQ]],ConsolGeog[la_name],0)))</f>
        <v/>
      </c>
      <c r="S734" s="43" t="str">
        <f>IF(OR(CentrepointSourced[[#This Row],[Country]]="Northern Ireland",CentrepointSourced[[#This Row],[Country]]="Scotland",CentrepointSourced[[#This Row],[Country]]="Wales"),"Local Authority",CentrepointSourced[[#This Row],[LA type]])</f>
        <v>County</v>
      </c>
      <c r="T734" s="43">
        <f>IF(TRIM(CentrepointSourced[[#This Row],[Presented HS]])="",0,IF(CentrepointSourced[[#This Row],[Presented HS]]="&lt;5",2.5,IF(CentrepointSourced[[#This Row],[Presented HS]]="&lt;10",5,VALUE(TRIM(CentrepointSourced[[#This Row],[Presented HS]])))))</f>
        <v>0</v>
      </c>
      <c r="U734" s="43">
        <f>IF(TRIM(CentrepointSourced[[#This Row],[Assessed HS]])="",0,IF(CentrepointSourced[[#This Row],[Assessed HS]]="&lt;5",2.5,IF(CentrepointSourced[[#This Row],[Assessed HS]]="&lt;10",5,VALUE(TRIM(CentrepointSourced[[#This Row],[Assessed HS]])))))</f>
        <v>0</v>
      </c>
      <c r="V734" s="43">
        <f>IF(TRIM(CentrepointSourced[[#This Row],[Presented CS]])="",0,IF(CentrepointSourced[[#This Row],[Presented CS]]="&lt;5",2.5,IF(CentrepointSourced[[#This Row],[Presented CS]]="&lt;10",5,VALUE(TRIM(CentrepointSourced[[#This Row],[Presented CS]])))))</f>
        <v>0</v>
      </c>
      <c r="W734" s="43">
        <f>IF(TRIM(CentrepointSourced[[#This Row],[Assessed CS]])="",0,IF(CentrepointSourced[[#This Row],[Assessed CS]]="&lt;5",2.5,IF(CentrepointSourced[[#This Row],[Assessed CS]]="&lt;10",5,VALUE(TRIM(CentrepointSourced[[#This Row],[Assessed CS]])))))</f>
        <v>0</v>
      </c>
      <c r="X734" s="111">
        <f>IF(CentrepointSourced[[#This Row],[Age]]="16-17",CentrepointSourced[[#This Row],[Presented HS DQ]],0)</f>
        <v>0</v>
      </c>
      <c r="Y734" s="111">
        <f>IF(CentrepointSourced[[#This Row],[Age]]="16-24",CentrepointSourced[[#This Row],[Presented HS DQ]],0)</f>
        <v>0</v>
      </c>
      <c r="Z734" s="111">
        <f>IF(CentrepointSourced[[#This Row],[Age]]="18-24",CentrepointSourced[[#This Row],[Presented HS DQ]],0)</f>
        <v>0</v>
      </c>
      <c r="AA734" s="111">
        <f>IF(CentrepointSourced[[#This Row],[Age]]="16-17",CentrepointSourced[[#This Row],[Presented CS DQ]],0)</f>
        <v>0</v>
      </c>
      <c r="AB734" s="111">
        <f>IF(CentrepointSourced[[#This Row],[Age]]="16-24",CentrepointSourced[[#This Row],[Presented CS DQ]],0)</f>
        <v>0</v>
      </c>
      <c r="AC734" s="111">
        <f>IF(CentrepointSourced[[#This Row],[Age]]="18-24",CentrepointSourced[[#This Row],[Presented CS DQ]],0)</f>
        <v>0</v>
      </c>
      <c r="AD734" s="107">
        <f>IF(CentrepointSourced[[#This Row],[Age]]="16-17",CentrepointSourced[[#This Row],[Assessed HS DQ]],0)</f>
        <v>0</v>
      </c>
      <c r="AE734" s="107">
        <f>IF(CentrepointSourced[[#This Row],[Age]]="16-24",CentrepointSourced[[#This Row],[Assessed HS DQ]],0)</f>
        <v>0</v>
      </c>
      <c r="AF734" s="107">
        <f>IF(CentrepointSourced[[#This Row],[Age]]="18-24",CentrepointSourced[[#This Row],[Assessed HS DQ]],0)</f>
        <v>0</v>
      </c>
      <c r="AG734" s="107">
        <f>IF(CentrepointSourced[[#This Row],[Age]]="16-17",CentrepointSourced[[#This Row],[Assessed CS DQ]],0)</f>
        <v>0</v>
      </c>
      <c r="AH734" s="107">
        <f>IF(CentrepointSourced[[#This Row],[Age]]="16-24",CentrepointSourced[[#This Row],[Assessed CS DQ]],0)</f>
        <v>0</v>
      </c>
      <c r="AI734" s="107">
        <f>IF(CentrepointSourced[[#This Row],[Age]]="18-24",CentrepointSourced[[#This Row],[Assessed CS DQ]],0)</f>
        <v>0</v>
      </c>
    </row>
    <row r="735" spans="1:35" ht="13.5" customHeight="1">
      <c r="A735" s="46" t="s">
        <v>40</v>
      </c>
      <c r="B735" s="46" t="s">
        <v>304</v>
      </c>
      <c r="C735" s="46" t="s">
        <v>299</v>
      </c>
      <c r="D735" s="46" t="s">
        <v>305</v>
      </c>
      <c r="E735" s="46">
        <v>2014</v>
      </c>
      <c r="F735" s="67" t="s">
        <v>25</v>
      </c>
      <c r="G735" s="67"/>
      <c r="H735" s="79"/>
      <c r="I735" s="45"/>
      <c r="J735" s="45"/>
      <c r="K735" s="46">
        <v>51</v>
      </c>
      <c r="L735" s="46">
        <v>51</v>
      </c>
      <c r="M735" s="46">
        <v>15</v>
      </c>
      <c r="N735" s="46">
        <v>1</v>
      </c>
      <c r="O735" s="46">
        <v>0</v>
      </c>
      <c r="P735" s="46">
        <v>15</v>
      </c>
      <c r="Q735" s="43" t="str">
        <f>IF(CentrepointSourced[[#This Row],[Country]]="Northern Ireland","Northern Ireland",IFERROR(VLOOKUP(CentrepointSourced[[#This Row],[Local Authority]],LKP_LANameDQ[],2,FALSE),CentrepointSourced[[#This Row],[Local Authority]]))</f>
        <v>Oxfordshire</v>
      </c>
      <c r="R735" s="43" t="str">
        <f>IF(CentrepointSourced[[#This Row],[LA type]]="County","",INDEX(ConsolGeog[lad14cd],MATCH(CentrepointSourced[[#This Row],[Local Authority DQ]],ConsolGeog[la_name],0)))</f>
        <v/>
      </c>
      <c r="S735" s="43" t="str">
        <f>IF(OR(CentrepointSourced[[#This Row],[Country]]="Northern Ireland",CentrepointSourced[[#This Row],[Country]]="Scotland",CentrepointSourced[[#This Row],[Country]]="Wales"),"Local Authority",CentrepointSourced[[#This Row],[LA type]])</f>
        <v>County</v>
      </c>
      <c r="T735" s="43">
        <f>IF(TRIM(CentrepointSourced[[#This Row],[Presented HS]])="",0,IF(CentrepointSourced[[#This Row],[Presented HS]]="&lt;5",2.5,IF(CentrepointSourced[[#This Row],[Presented HS]]="&lt;10",5,VALUE(TRIM(CentrepointSourced[[#This Row],[Presented HS]])))))</f>
        <v>0</v>
      </c>
      <c r="U735" s="43">
        <f>IF(TRIM(CentrepointSourced[[#This Row],[Assessed HS]])="",0,IF(CentrepointSourced[[#This Row],[Assessed HS]]="&lt;5",2.5,IF(CentrepointSourced[[#This Row],[Assessed HS]]="&lt;10",5,VALUE(TRIM(CentrepointSourced[[#This Row],[Assessed HS]])))))</f>
        <v>0</v>
      </c>
      <c r="V735" s="43">
        <f>IF(TRIM(CentrepointSourced[[#This Row],[Presented CS]])="",0,IF(CentrepointSourced[[#This Row],[Presented CS]]="&lt;5",2.5,IF(CentrepointSourced[[#This Row],[Presented CS]]="&lt;10",5,VALUE(TRIM(CentrepointSourced[[#This Row],[Presented CS]])))))</f>
        <v>51</v>
      </c>
      <c r="W735" s="43">
        <f>IF(TRIM(CentrepointSourced[[#This Row],[Assessed CS]])="",0,IF(CentrepointSourced[[#This Row],[Assessed CS]]="&lt;5",2.5,IF(CentrepointSourced[[#This Row],[Assessed CS]]="&lt;10",5,VALUE(TRIM(CentrepointSourced[[#This Row],[Assessed CS]])))))</f>
        <v>51</v>
      </c>
      <c r="X735" s="111">
        <f>IF(CentrepointSourced[[#This Row],[Age]]="16-17",CentrepointSourced[[#This Row],[Presented HS DQ]],0)</f>
        <v>0</v>
      </c>
      <c r="Y735" s="111">
        <f>IF(CentrepointSourced[[#This Row],[Age]]="16-24",CentrepointSourced[[#This Row],[Presented HS DQ]],0)</f>
        <v>0</v>
      </c>
      <c r="Z735" s="111">
        <f>IF(CentrepointSourced[[#This Row],[Age]]="18-24",CentrepointSourced[[#This Row],[Presented HS DQ]],0)</f>
        <v>0</v>
      </c>
      <c r="AA735" s="111">
        <f>IF(CentrepointSourced[[#This Row],[Age]]="16-17",CentrepointSourced[[#This Row],[Presented CS DQ]],0)</f>
        <v>51</v>
      </c>
      <c r="AB735" s="111">
        <f>IF(CentrepointSourced[[#This Row],[Age]]="16-24",CentrepointSourced[[#This Row],[Presented CS DQ]],0)</f>
        <v>0</v>
      </c>
      <c r="AC735" s="111">
        <f>IF(CentrepointSourced[[#This Row],[Age]]="18-24",CentrepointSourced[[#This Row],[Presented CS DQ]],0)</f>
        <v>0</v>
      </c>
      <c r="AD735" s="107">
        <f>IF(CentrepointSourced[[#This Row],[Age]]="16-17",CentrepointSourced[[#This Row],[Assessed HS DQ]],0)</f>
        <v>0</v>
      </c>
      <c r="AE735" s="107">
        <f>IF(CentrepointSourced[[#This Row],[Age]]="16-24",CentrepointSourced[[#This Row],[Assessed HS DQ]],0)</f>
        <v>0</v>
      </c>
      <c r="AF735" s="107">
        <f>IF(CentrepointSourced[[#This Row],[Age]]="18-24",CentrepointSourced[[#This Row],[Assessed HS DQ]],0)</f>
        <v>0</v>
      </c>
      <c r="AG735" s="107">
        <f>IF(CentrepointSourced[[#This Row],[Age]]="16-17",CentrepointSourced[[#This Row],[Assessed CS DQ]],0)</f>
        <v>51</v>
      </c>
      <c r="AH735" s="107">
        <f>IF(CentrepointSourced[[#This Row],[Age]]="16-24",CentrepointSourced[[#This Row],[Assessed CS DQ]],0)</f>
        <v>0</v>
      </c>
      <c r="AI735" s="107">
        <f>IF(CentrepointSourced[[#This Row],[Age]]="18-24",CentrepointSourced[[#This Row],[Assessed CS DQ]],0)</f>
        <v>0</v>
      </c>
    </row>
    <row r="736" spans="1:35" ht="13.5" customHeight="1">
      <c r="A736" s="46" t="s">
        <v>40</v>
      </c>
      <c r="B736" s="46" t="s">
        <v>304</v>
      </c>
      <c r="C736" s="46" t="s">
        <v>299</v>
      </c>
      <c r="D736" s="46"/>
      <c r="E736" s="46">
        <v>2014</v>
      </c>
      <c r="F736" s="67" t="s">
        <v>26</v>
      </c>
      <c r="G736" s="67"/>
      <c r="H736" s="79"/>
      <c r="I736" s="45"/>
      <c r="J736" s="45"/>
      <c r="K736" s="46"/>
      <c r="L736" s="45"/>
      <c r="M736" s="45"/>
      <c r="N736" s="45"/>
      <c r="O736" s="45"/>
      <c r="P736" s="45"/>
      <c r="Q736" s="43" t="str">
        <f>IF(CentrepointSourced[[#This Row],[Country]]="Northern Ireland","Northern Ireland",IFERROR(VLOOKUP(CentrepointSourced[[#This Row],[Local Authority]],LKP_LANameDQ[],2,FALSE),CentrepointSourced[[#This Row],[Local Authority]]))</f>
        <v>Oxfordshire</v>
      </c>
      <c r="R736" s="43" t="str">
        <f>IF(CentrepointSourced[[#This Row],[LA type]]="County","",INDEX(ConsolGeog[lad14cd],MATCH(CentrepointSourced[[#This Row],[Local Authority DQ]],ConsolGeog[la_name],0)))</f>
        <v/>
      </c>
      <c r="S736" s="43" t="str">
        <f>IF(OR(CentrepointSourced[[#This Row],[Country]]="Northern Ireland",CentrepointSourced[[#This Row],[Country]]="Scotland",CentrepointSourced[[#This Row],[Country]]="Wales"),"Local Authority",CentrepointSourced[[#This Row],[LA type]])</f>
        <v>County</v>
      </c>
      <c r="T736" s="43">
        <f>IF(TRIM(CentrepointSourced[[#This Row],[Presented HS]])="",0,IF(CentrepointSourced[[#This Row],[Presented HS]]="&lt;5",2.5,IF(CentrepointSourced[[#This Row],[Presented HS]]="&lt;10",5,VALUE(TRIM(CentrepointSourced[[#This Row],[Presented HS]])))))</f>
        <v>0</v>
      </c>
      <c r="U736" s="43">
        <f>IF(TRIM(CentrepointSourced[[#This Row],[Assessed HS]])="",0,IF(CentrepointSourced[[#This Row],[Assessed HS]]="&lt;5",2.5,IF(CentrepointSourced[[#This Row],[Assessed HS]]="&lt;10",5,VALUE(TRIM(CentrepointSourced[[#This Row],[Assessed HS]])))))</f>
        <v>0</v>
      </c>
      <c r="V736" s="43">
        <f>IF(TRIM(CentrepointSourced[[#This Row],[Presented CS]])="",0,IF(CentrepointSourced[[#This Row],[Presented CS]]="&lt;5",2.5,IF(CentrepointSourced[[#This Row],[Presented CS]]="&lt;10",5,VALUE(TRIM(CentrepointSourced[[#This Row],[Presented CS]])))))</f>
        <v>0</v>
      </c>
      <c r="W736" s="43">
        <f>IF(TRIM(CentrepointSourced[[#This Row],[Assessed CS]])="",0,IF(CentrepointSourced[[#This Row],[Assessed CS]]="&lt;5",2.5,IF(CentrepointSourced[[#This Row],[Assessed CS]]="&lt;10",5,VALUE(TRIM(CentrepointSourced[[#This Row],[Assessed CS]])))))</f>
        <v>0</v>
      </c>
      <c r="X736" s="111">
        <f>IF(CentrepointSourced[[#This Row],[Age]]="16-17",CentrepointSourced[[#This Row],[Presented HS DQ]],0)</f>
        <v>0</v>
      </c>
      <c r="Y736" s="111">
        <f>IF(CentrepointSourced[[#This Row],[Age]]="16-24",CentrepointSourced[[#This Row],[Presented HS DQ]],0)</f>
        <v>0</v>
      </c>
      <c r="Z736" s="111">
        <f>IF(CentrepointSourced[[#This Row],[Age]]="18-24",CentrepointSourced[[#This Row],[Presented HS DQ]],0)</f>
        <v>0</v>
      </c>
      <c r="AA736" s="111">
        <f>IF(CentrepointSourced[[#This Row],[Age]]="16-17",CentrepointSourced[[#This Row],[Presented CS DQ]],0)</f>
        <v>0</v>
      </c>
      <c r="AB736" s="111">
        <f>IF(CentrepointSourced[[#This Row],[Age]]="16-24",CentrepointSourced[[#This Row],[Presented CS DQ]],0)</f>
        <v>0</v>
      </c>
      <c r="AC736" s="111">
        <f>IF(CentrepointSourced[[#This Row],[Age]]="18-24",CentrepointSourced[[#This Row],[Presented CS DQ]],0)</f>
        <v>0</v>
      </c>
      <c r="AD736" s="107">
        <f>IF(CentrepointSourced[[#This Row],[Age]]="16-17",CentrepointSourced[[#This Row],[Assessed HS DQ]],0)</f>
        <v>0</v>
      </c>
      <c r="AE736" s="107">
        <f>IF(CentrepointSourced[[#This Row],[Age]]="16-24",CentrepointSourced[[#This Row],[Assessed HS DQ]],0)</f>
        <v>0</v>
      </c>
      <c r="AF736" s="107">
        <f>IF(CentrepointSourced[[#This Row],[Age]]="18-24",CentrepointSourced[[#This Row],[Assessed HS DQ]],0)</f>
        <v>0</v>
      </c>
      <c r="AG736" s="107">
        <f>IF(CentrepointSourced[[#This Row],[Age]]="16-17",CentrepointSourced[[#This Row],[Assessed CS DQ]],0)</f>
        <v>0</v>
      </c>
      <c r="AH736" s="107">
        <f>IF(CentrepointSourced[[#This Row],[Age]]="16-24",CentrepointSourced[[#This Row],[Assessed CS DQ]],0)</f>
        <v>0</v>
      </c>
      <c r="AI736" s="107">
        <f>IF(CentrepointSourced[[#This Row],[Age]]="18-24",CentrepointSourced[[#This Row],[Assessed CS DQ]],0)</f>
        <v>0</v>
      </c>
    </row>
    <row r="737" spans="1:35" customFormat="1" ht="13.5" customHeight="1">
      <c r="A737" s="45" t="s">
        <v>40</v>
      </c>
      <c r="B737" s="62" t="s">
        <v>127</v>
      </c>
      <c r="C737" s="45" t="s">
        <v>42</v>
      </c>
      <c r="D737" s="62"/>
      <c r="E737" s="67">
        <v>2012</v>
      </c>
      <c r="F737" s="67" t="s">
        <v>25</v>
      </c>
      <c r="G737" s="67"/>
      <c r="H737" s="68">
        <v>37</v>
      </c>
      <c r="I737" s="67"/>
      <c r="J737" s="45"/>
      <c r="K737" s="45"/>
      <c r="L737" s="45"/>
      <c r="M737" s="45"/>
      <c r="N737" s="45"/>
      <c r="O737" s="45"/>
      <c r="P737" s="45"/>
      <c r="Q737" s="43" t="str">
        <f>IF(CentrepointSourced[[#This Row],[Country]]="Northern Ireland","Northern Ireland",IFERROR(VLOOKUP(CentrepointSourced[[#This Row],[Local Authority]],LKP_LANameDQ[],2,FALSE),CentrepointSourced[[#This Row],[Local Authority]]))</f>
        <v>Pendle</v>
      </c>
      <c r="R737" s="43" t="str">
        <f>IF(CentrepointSourced[[#This Row],[LA type]]="County","",INDEX(ConsolGeog[lad14cd],MATCH(CentrepointSourced[[#This Row],[Local Authority DQ]],ConsolGeog[la_name],0)))</f>
        <v>E07000122</v>
      </c>
      <c r="S737" s="43" t="str">
        <f>IF(OR(CentrepointSourced[[#This Row],[Country]]="Northern Ireland",CentrepointSourced[[#This Row],[Country]]="Scotland",CentrepointSourced[[#This Row],[Country]]="Wales"),"Local Authority",CentrepointSourced[[#This Row],[LA type]])</f>
        <v>District</v>
      </c>
      <c r="T737" s="43">
        <f>IF(TRIM(CentrepointSourced[[#This Row],[Presented HS]])="",0,IF(CentrepointSourced[[#This Row],[Presented HS]]="&lt;5",2.5,IF(CentrepointSourced[[#This Row],[Presented HS]]="&lt;10",5,VALUE(TRIM(CentrepointSourced[[#This Row],[Presented HS]])))))</f>
        <v>0</v>
      </c>
      <c r="U737" s="43">
        <f>IF(TRIM(CentrepointSourced[[#This Row],[Assessed HS]])="",0,IF(CentrepointSourced[[#This Row],[Assessed HS]]="&lt;5",2.5,IF(CentrepointSourced[[#This Row],[Assessed HS]]="&lt;10",5,VALUE(TRIM(CentrepointSourced[[#This Row],[Assessed HS]])))))</f>
        <v>37</v>
      </c>
      <c r="V737" s="43">
        <f>IF(TRIM(CentrepointSourced[[#This Row],[Presented CS]])="",0,IF(CentrepointSourced[[#This Row],[Presented CS]]="&lt;5",2.5,IF(CentrepointSourced[[#This Row],[Presented CS]]="&lt;10",5,VALUE(TRIM(CentrepointSourced[[#This Row],[Presented CS]])))))</f>
        <v>0</v>
      </c>
      <c r="W737" s="43">
        <f>IF(TRIM(CentrepointSourced[[#This Row],[Assessed CS]])="",0,IF(CentrepointSourced[[#This Row],[Assessed CS]]="&lt;5",2.5,IF(CentrepointSourced[[#This Row],[Assessed CS]]="&lt;10",5,VALUE(TRIM(CentrepointSourced[[#This Row],[Assessed CS]])))))</f>
        <v>0</v>
      </c>
      <c r="X737" s="106">
        <f>IF(CentrepointSourced[[#This Row],[Age]]="16-17",CentrepointSourced[[#This Row],[Presented HS DQ]],0)</f>
        <v>0</v>
      </c>
      <c r="Y737" s="106">
        <f>IF(CentrepointSourced[[#This Row],[Age]]="16-24",CentrepointSourced[[#This Row],[Presented HS DQ]],0)</f>
        <v>0</v>
      </c>
      <c r="Z737" s="106">
        <f>IF(CentrepointSourced[[#This Row],[Age]]="18-24",CentrepointSourced[[#This Row],[Presented HS DQ]],0)</f>
        <v>0</v>
      </c>
      <c r="AA737" s="106">
        <f>IF(CentrepointSourced[[#This Row],[Age]]="16-17",CentrepointSourced[[#This Row],[Presented CS DQ]],0)</f>
        <v>0</v>
      </c>
      <c r="AB737" s="106">
        <f>IF(CentrepointSourced[[#This Row],[Age]]="16-24",CentrepointSourced[[#This Row],[Presented CS DQ]],0)</f>
        <v>0</v>
      </c>
      <c r="AC737" s="106">
        <f>IF(CentrepointSourced[[#This Row],[Age]]="18-24",CentrepointSourced[[#This Row],[Presented CS DQ]],0)</f>
        <v>0</v>
      </c>
      <c r="AD737" s="107">
        <f>IF(CentrepointSourced[[#This Row],[Age]]="16-17",CentrepointSourced[[#This Row],[Assessed HS DQ]],0)</f>
        <v>37</v>
      </c>
      <c r="AE737" s="107">
        <f>IF(CentrepointSourced[[#This Row],[Age]]="16-24",CentrepointSourced[[#This Row],[Assessed HS DQ]],0)</f>
        <v>0</v>
      </c>
      <c r="AF737" s="107">
        <f>IF(CentrepointSourced[[#This Row],[Age]]="18-24",CentrepointSourced[[#This Row],[Assessed HS DQ]],0)</f>
        <v>0</v>
      </c>
      <c r="AG737" s="107">
        <f>IF(CentrepointSourced[[#This Row],[Age]]="16-17",CentrepointSourced[[#This Row],[Assessed CS DQ]],0)</f>
        <v>0</v>
      </c>
      <c r="AH737" s="107">
        <f>IF(CentrepointSourced[[#This Row],[Age]]="16-24",CentrepointSourced[[#This Row],[Assessed CS DQ]],0)</f>
        <v>0</v>
      </c>
      <c r="AI737" s="107">
        <f>IF(CentrepointSourced[[#This Row],[Age]]="18-24",CentrepointSourced[[#This Row],[Assessed CS DQ]],0)</f>
        <v>0</v>
      </c>
    </row>
    <row r="738" spans="1:35" customFormat="1" ht="13.5" customHeight="1">
      <c r="A738" s="45" t="s">
        <v>40</v>
      </c>
      <c r="B738" s="62" t="s">
        <v>127</v>
      </c>
      <c r="C738" s="45" t="s">
        <v>42</v>
      </c>
      <c r="D738" s="62"/>
      <c r="E738" s="67">
        <v>2012</v>
      </c>
      <c r="F738" s="67" t="s">
        <v>26</v>
      </c>
      <c r="G738" s="67"/>
      <c r="H738" s="68">
        <v>65</v>
      </c>
      <c r="I738" s="67"/>
      <c r="J738" s="45"/>
      <c r="K738" s="45"/>
      <c r="L738" s="45"/>
      <c r="M738" s="45"/>
      <c r="N738" s="45"/>
      <c r="O738" s="45"/>
      <c r="P738" s="45"/>
      <c r="Q738" s="43" t="str">
        <f>IF(CentrepointSourced[[#This Row],[Country]]="Northern Ireland","Northern Ireland",IFERROR(VLOOKUP(CentrepointSourced[[#This Row],[Local Authority]],LKP_LANameDQ[],2,FALSE),CentrepointSourced[[#This Row],[Local Authority]]))</f>
        <v>Pendle</v>
      </c>
      <c r="R738" s="43" t="str">
        <f>IF(CentrepointSourced[[#This Row],[LA type]]="County","",INDEX(ConsolGeog[lad14cd],MATCH(CentrepointSourced[[#This Row],[Local Authority DQ]],ConsolGeog[la_name],0)))</f>
        <v>E07000122</v>
      </c>
      <c r="S738" s="43" t="str">
        <f>IF(OR(CentrepointSourced[[#This Row],[Country]]="Northern Ireland",CentrepointSourced[[#This Row],[Country]]="Scotland",CentrepointSourced[[#This Row],[Country]]="Wales"),"Local Authority",CentrepointSourced[[#This Row],[LA type]])</f>
        <v>District</v>
      </c>
      <c r="T738" s="43">
        <f>IF(TRIM(CentrepointSourced[[#This Row],[Presented HS]])="",0,IF(CentrepointSourced[[#This Row],[Presented HS]]="&lt;5",2.5,IF(CentrepointSourced[[#This Row],[Presented HS]]="&lt;10",5,VALUE(TRIM(CentrepointSourced[[#This Row],[Presented HS]])))))</f>
        <v>0</v>
      </c>
      <c r="U738" s="43">
        <f>IF(TRIM(CentrepointSourced[[#This Row],[Assessed HS]])="",0,IF(CentrepointSourced[[#This Row],[Assessed HS]]="&lt;5",2.5,IF(CentrepointSourced[[#This Row],[Assessed HS]]="&lt;10",5,VALUE(TRIM(CentrepointSourced[[#This Row],[Assessed HS]])))))</f>
        <v>65</v>
      </c>
      <c r="V738" s="43">
        <f>IF(TRIM(CentrepointSourced[[#This Row],[Presented CS]])="",0,IF(CentrepointSourced[[#This Row],[Presented CS]]="&lt;5",2.5,IF(CentrepointSourced[[#This Row],[Presented CS]]="&lt;10",5,VALUE(TRIM(CentrepointSourced[[#This Row],[Presented CS]])))))</f>
        <v>0</v>
      </c>
      <c r="W738" s="43">
        <f>IF(TRIM(CentrepointSourced[[#This Row],[Assessed CS]])="",0,IF(CentrepointSourced[[#This Row],[Assessed CS]]="&lt;5",2.5,IF(CentrepointSourced[[#This Row],[Assessed CS]]="&lt;10",5,VALUE(TRIM(CentrepointSourced[[#This Row],[Assessed CS]])))))</f>
        <v>0</v>
      </c>
      <c r="X738" s="106">
        <f>IF(CentrepointSourced[[#This Row],[Age]]="16-17",CentrepointSourced[[#This Row],[Presented HS DQ]],0)</f>
        <v>0</v>
      </c>
      <c r="Y738" s="106">
        <f>IF(CentrepointSourced[[#This Row],[Age]]="16-24",CentrepointSourced[[#This Row],[Presented HS DQ]],0)</f>
        <v>0</v>
      </c>
      <c r="Z738" s="106">
        <f>IF(CentrepointSourced[[#This Row],[Age]]="18-24",CentrepointSourced[[#This Row],[Presented HS DQ]],0)</f>
        <v>0</v>
      </c>
      <c r="AA738" s="106">
        <f>IF(CentrepointSourced[[#This Row],[Age]]="16-17",CentrepointSourced[[#This Row],[Presented CS DQ]],0)</f>
        <v>0</v>
      </c>
      <c r="AB738" s="106">
        <f>IF(CentrepointSourced[[#This Row],[Age]]="16-24",CentrepointSourced[[#This Row],[Presented CS DQ]],0)</f>
        <v>0</v>
      </c>
      <c r="AC738" s="106">
        <f>IF(CentrepointSourced[[#This Row],[Age]]="18-24",CentrepointSourced[[#This Row],[Presented CS DQ]],0)</f>
        <v>0</v>
      </c>
      <c r="AD738" s="107">
        <f>IF(CentrepointSourced[[#This Row],[Age]]="16-17",CentrepointSourced[[#This Row],[Assessed HS DQ]],0)</f>
        <v>0</v>
      </c>
      <c r="AE738" s="107">
        <f>IF(CentrepointSourced[[#This Row],[Age]]="16-24",CentrepointSourced[[#This Row],[Assessed HS DQ]],0)</f>
        <v>0</v>
      </c>
      <c r="AF738" s="107">
        <f>IF(CentrepointSourced[[#This Row],[Age]]="18-24",CentrepointSourced[[#This Row],[Assessed HS DQ]],0)</f>
        <v>65</v>
      </c>
      <c r="AG738" s="107">
        <f>IF(CentrepointSourced[[#This Row],[Age]]="16-17",CentrepointSourced[[#This Row],[Assessed CS DQ]],0)</f>
        <v>0</v>
      </c>
      <c r="AH738" s="107">
        <f>IF(CentrepointSourced[[#This Row],[Age]]="16-24",CentrepointSourced[[#This Row],[Assessed CS DQ]],0)</f>
        <v>0</v>
      </c>
      <c r="AI738" s="107">
        <f>IF(CentrepointSourced[[#This Row],[Age]]="18-24",CentrepointSourced[[#This Row],[Assessed CS DQ]],0)</f>
        <v>0</v>
      </c>
    </row>
    <row r="739" spans="1:35" customFormat="1" ht="13.5" customHeight="1">
      <c r="A739" s="45" t="s">
        <v>40</v>
      </c>
      <c r="B739" s="62" t="s">
        <v>127</v>
      </c>
      <c r="C739" s="45" t="s">
        <v>42</v>
      </c>
      <c r="D739" s="62"/>
      <c r="E739" s="67">
        <v>2013</v>
      </c>
      <c r="F739" s="67" t="s">
        <v>25</v>
      </c>
      <c r="G739" s="67"/>
      <c r="H739" s="68">
        <v>35</v>
      </c>
      <c r="I739" s="67"/>
      <c r="J739" s="45"/>
      <c r="K739" s="45"/>
      <c r="L739" s="45"/>
      <c r="M739" s="45"/>
      <c r="N739" s="45"/>
      <c r="O739" s="45"/>
      <c r="P739" s="45"/>
      <c r="Q739" s="43" t="str">
        <f>IF(CentrepointSourced[[#This Row],[Country]]="Northern Ireland","Northern Ireland",IFERROR(VLOOKUP(CentrepointSourced[[#This Row],[Local Authority]],LKP_LANameDQ[],2,FALSE),CentrepointSourced[[#This Row],[Local Authority]]))</f>
        <v>Pendle</v>
      </c>
      <c r="R739" s="43" t="str">
        <f>IF(CentrepointSourced[[#This Row],[LA type]]="County","",INDEX(ConsolGeog[lad14cd],MATCH(CentrepointSourced[[#This Row],[Local Authority DQ]],ConsolGeog[la_name],0)))</f>
        <v>E07000122</v>
      </c>
      <c r="S739" s="43" t="str">
        <f>IF(OR(CentrepointSourced[[#This Row],[Country]]="Northern Ireland",CentrepointSourced[[#This Row],[Country]]="Scotland",CentrepointSourced[[#This Row],[Country]]="Wales"),"Local Authority",CentrepointSourced[[#This Row],[LA type]])</f>
        <v>District</v>
      </c>
      <c r="T739" s="43">
        <f>IF(TRIM(CentrepointSourced[[#This Row],[Presented HS]])="",0,IF(CentrepointSourced[[#This Row],[Presented HS]]="&lt;5",2.5,IF(CentrepointSourced[[#This Row],[Presented HS]]="&lt;10",5,VALUE(TRIM(CentrepointSourced[[#This Row],[Presented HS]])))))</f>
        <v>0</v>
      </c>
      <c r="U739" s="43">
        <f>IF(TRIM(CentrepointSourced[[#This Row],[Assessed HS]])="",0,IF(CentrepointSourced[[#This Row],[Assessed HS]]="&lt;5",2.5,IF(CentrepointSourced[[#This Row],[Assessed HS]]="&lt;10",5,VALUE(TRIM(CentrepointSourced[[#This Row],[Assessed HS]])))))</f>
        <v>35</v>
      </c>
      <c r="V739" s="43">
        <f>IF(TRIM(CentrepointSourced[[#This Row],[Presented CS]])="",0,IF(CentrepointSourced[[#This Row],[Presented CS]]="&lt;5",2.5,IF(CentrepointSourced[[#This Row],[Presented CS]]="&lt;10",5,VALUE(TRIM(CentrepointSourced[[#This Row],[Presented CS]])))))</f>
        <v>0</v>
      </c>
      <c r="W739" s="43">
        <f>IF(TRIM(CentrepointSourced[[#This Row],[Assessed CS]])="",0,IF(CentrepointSourced[[#This Row],[Assessed CS]]="&lt;5",2.5,IF(CentrepointSourced[[#This Row],[Assessed CS]]="&lt;10",5,VALUE(TRIM(CentrepointSourced[[#This Row],[Assessed CS]])))))</f>
        <v>0</v>
      </c>
      <c r="X739" s="106">
        <f>IF(CentrepointSourced[[#This Row],[Age]]="16-17",CentrepointSourced[[#This Row],[Presented HS DQ]],0)</f>
        <v>0</v>
      </c>
      <c r="Y739" s="106">
        <f>IF(CentrepointSourced[[#This Row],[Age]]="16-24",CentrepointSourced[[#This Row],[Presented HS DQ]],0)</f>
        <v>0</v>
      </c>
      <c r="Z739" s="106">
        <f>IF(CentrepointSourced[[#This Row],[Age]]="18-24",CentrepointSourced[[#This Row],[Presented HS DQ]],0)</f>
        <v>0</v>
      </c>
      <c r="AA739" s="106">
        <f>IF(CentrepointSourced[[#This Row],[Age]]="16-17",CentrepointSourced[[#This Row],[Presented CS DQ]],0)</f>
        <v>0</v>
      </c>
      <c r="AB739" s="106">
        <f>IF(CentrepointSourced[[#This Row],[Age]]="16-24",CentrepointSourced[[#This Row],[Presented CS DQ]],0)</f>
        <v>0</v>
      </c>
      <c r="AC739" s="106">
        <f>IF(CentrepointSourced[[#This Row],[Age]]="18-24",CentrepointSourced[[#This Row],[Presented CS DQ]],0)</f>
        <v>0</v>
      </c>
      <c r="AD739" s="107">
        <f>IF(CentrepointSourced[[#This Row],[Age]]="16-17",CentrepointSourced[[#This Row],[Assessed HS DQ]],0)</f>
        <v>35</v>
      </c>
      <c r="AE739" s="107">
        <f>IF(CentrepointSourced[[#This Row],[Age]]="16-24",CentrepointSourced[[#This Row],[Assessed HS DQ]],0)</f>
        <v>0</v>
      </c>
      <c r="AF739" s="107">
        <f>IF(CentrepointSourced[[#This Row],[Age]]="18-24",CentrepointSourced[[#This Row],[Assessed HS DQ]],0)</f>
        <v>0</v>
      </c>
      <c r="AG739" s="107">
        <f>IF(CentrepointSourced[[#This Row],[Age]]="16-17",CentrepointSourced[[#This Row],[Assessed CS DQ]],0)</f>
        <v>0</v>
      </c>
      <c r="AH739" s="107">
        <f>IF(CentrepointSourced[[#This Row],[Age]]="16-24",CentrepointSourced[[#This Row],[Assessed CS DQ]],0)</f>
        <v>0</v>
      </c>
      <c r="AI739" s="107">
        <f>IF(CentrepointSourced[[#This Row],[Age]]="18-24",CentrepointSourced[[#This Row],[Assessed CS DQ]],0)</f>
        <v>0</v>
      </c>
    </row>
    <row r="740" spans="1:35" customFormat="1" ht="13.5" customHeight="1">
      <c r="A740" s="45" t="s">
        <v>40</v>
      </c>
      <c r="B740" s="62" t="s">
        <v>127</v>
      </c>
      <c r="C740" s="45" t="s">
        <v>42</v>
      </c>
      <c r="D740" s="62"/>
      <c r="E740" s="67">
        <v>2013</v>
      </c>
      <c r="F740" s="67" t="s">
        <v>26</v>
      </c>
      <c r="G740" s="67"/>
      <c r="H740" s="68">
        <v>86</v>
      </c>
      <c r="I740" s="67"/>
      <c r="J740" s="45"/>
      <c r="K740" s="45"/>
      <c r="L740" s="45"/>
      <c r="M740" s="45"/>
      <c r="N740" s="45"/>
      <c r="O740" s="45"/>
      <c r="P740" s="45"/>
      <c r="Q740" s="41" t="str">
        <f>IF(CentrepointSourced[[#This Row],[Country]]="Northern Ireland","Northern Ireland",IFERROR(VLOOKUP(CentrepointSourced[[#This Row],[Local Authority]],LKP_LANameDQ[],2,FALSE),CentrepointSourced[[#This Row],[Local Authority]]))</f>
        <v>Pendle</v>
      </c>
      <c r="R740" s="41" t="str">
        <f>IF(CentrepointSourced[[#This Row],[LA type]]="County","",INDEX(ConsolGeog[lad14cd],MATCH(CentrepointSourced[[#This Row],[Local Authority DQ]],ConsolGeog[la_name],0)))</f>
        <v>E07000122</v>
      </c>
      <c r="S740" s="41" t="str">
        <f>IF(OR(CentrepointSourced[[#This Row],[Country]]="Northern Ireland",CentrepointSourced[[#This Row],[Country]]="Scotland",CentrepointSourced[[#This Row],[Country]]="Wales"),"Local Authority",CentrepointSourced[[#This Row],[LA type]])</f>
        <v>District</v>
      </c>
      <c r="T740" s="41">
        <f>IF(TRIM(CentrepointSourced[[#This Row],[Presented HS]])="",0,IF(CentrepointSourced[[#This Row],[Presented HS]]="&lt;5",2.5,IF(CentrepointSourced[[#This Row],[Presented HS]]="&lt;10",5,VALUE(TRIM(CentrepointSourced[[#This Row],[Presented HS]])))))</f>
        <v>0</v>
      </c>
      <c r="U740" s="41">
        <f>IF(TRIM(CentrepointSourced[[#This Row],[Assessed HS]])="",0,IF(CentrepointSourced[[#This Row],[Assessed HS]]="&lt;5",2.5,IF(CentrepointSourced[[#This Row],[Assessed HS]]="&lt;10",5,VALUE(TRIM(CentrepointSourced[[#This Row],[Assessed HS]])))))</f>
        <v>86</v>
      </c>
      <c r="V740" s="41">
        <f>IF(TRIM(CentrepointSourced[[#This Row],[Presented CS]])="",0,IF(CentrepointSourced[[#This Row],[Presented CS]]="&lt;5",2.5,IF(CentrepointSourced[[#This Row],[Presented CS]]="&lt;10",5,VALUE(TRIM(CentrepointSourced[[#This Row],[Presented CS]])))))</f>
        <v>0</v>
      </c>
      <c r="W740" s="41">
        <f>IF(TRIM(CentrepointSourced[[#This Row],[Assessed CS]])="",0,IF(CentrepointSourced[[#This Row],[Assessed CS]]="&lt;5",2.5,IF(CentrepointSourced[[#This Row],[Assessed CS]]="&lt;10",5,VALUE(TRIM(CentrepointSourced[[#This Row],[Assessed CS]])))))</f>
        <v>0</v>
      </c>
      <c r="X740" s="106">
        <f>IF(CentrepointSourced[[#This Row],[Age]]="16-17",CentrepointSourced[[#This Row],[Presented HS DQ]],0)</f>
        <v>0</v>
      </c>
      <c r="Y740" s="106">
        <f>IF(CentrepointSourced[[#This Row],[Age]]="16-24",CentrepointSourced[[#This Row],[Presented HS DQ]],0)</f>
        <v>0</v>
      </c>
      <c r="Z740" s="106">
        <f>IF(CentrepointSourced[[#This Row],[Age]]="18-24",CentrepointSourced[[#This Row],[Presented HS DQ]],0)</f>
        <v>0</v>
      </c>
      <c r="AA740" s="106">
        <f>IF(CentrepointSourced[[#This Row],[Age]]="16-17",CentrepointSourced[[#This Row],[Presented CS DQ]],0)</f>
        <v>0</v>
      </c>
      <c r="AB740" s="106">
        <f>IF(CentrepointSourced[[#This Row],[Age]]="16-24",CentrepointSourced[[#This Row],[Presented CS DQ]],0)</f>
        <v>0</v>
      </c>
      <c r="AC740" s="106">
        <f>IF(CentrepointSourced[[#This Row],[Age]]="18-24",CentrepointSourced[[#This Row],[Presented CS DQ]],0)</f>
        <v>0</v>
      </c>
      <c r="AD740" s="107">
        <f>IF(CentrepointSourced[[#This Row],[Age]]="16-17",CentrepointSourced[[#This Row],[Assessed HS DQ]],0)</f>
        <v>0</v>
      </c>
      <c r="AE740" s="107">
        <f>IF(CentrepointSourced[[#This Row],[Age]]="16-24",CentrepointSourced[[#This Row],[Assessed HS DQ]],0)</f>
        <v>0</v>
      </c>
      <c r="AF740" s="107">
        <f>IF(CentrepointSourced[[#This Row],[Age]]="18-24",CentrepointSourced[[#This Row],[Assessed HS DQ]],0)</f>
        <v>86</v>
      </c>
      <c r="AG740" s="107">
        <f>IF(CentrepointSourced[[#This Row],[Age]]="16-17",CentrepointSourced[[#This Row],[Assessed CS DQ]],0)</f>
        <v>0</v>
      </c>
      <c r="AH740" s="107">
        <f>IF(CentrepointSourced[[#This Row],[Age]]="16-24",CentrepointSourced[[#This Row],[Assessed CS DQ]],0)</f>
        <v>0</v>
      </c>
      <c r="AI740" s="107">
        <f>IF(CentrepointSourced[[#This Row],[Age]]="18-24",CentrepointSourced[[#This Row],[Assessed CS DQ]],0)</f>
        <v>0</v>
      </c>
    </row>
    <row r="741" spans="1:35" customFormat="1" ht="13.5" customHeight="1">
      <c r="A741" s="45" t="s">
        <v>40</v>
      </c>
      <c r="B741" s="62" t="s">
        <v>127</v>
      </c>
      <c r="C741" s="45" t="s">
        <v>42</v>
      </c>
      <c r="D741" s="62"/>
      <c r="E741" s="67">
        <v>2014</v>
      </c>
      <c r="F741" s="67" t="s">
        <v>25</v>
      </c>
      <c r="G741" s="67"/>
      <c r="H741" s="68">
        <v>20</v>
      </c>
      <c r="I741" s="67"/>
      <c r="J741" s="45"/>
      <c r="K741" s="45"/>
      <c r="L741" s="45"/>
      <c r="M741" s="45"/>
      <c r="N741" s="45"/>
      <c r="O741" s="45"/>
      <c r="P741" s="45"/>
      <c r="Q741" s="41" t="str">
        <f>IF(CentrepointSourced[[#This Row],[Country]]="Northern Ireland","Northern Ireland",IFERROR(VLOOKUP(CentrepointSourced[[#This Row],[Local Authority]],LKP_LANameDQ[],2,FALSE),CentrepointSourced[[#This Row],[Local Authority]]))</f>
        <v>Pendle</v>
      </c>
      <c r="R741" s="41" t="str">
        <f>IF(CentrepointSourced[[#This Row],[LA type]]="County","",INDEX(ConsolGeog[lad14cd],MATCH(CentrepointSourced[[#This Row],[Local Authority DQ]],ConsolGeog[la_name],0)))</f>
        <v>E07000122</v>
      </c>
      <c r="S741" s="41" t="str">
        <f>IF(OR(CentrepointSourced[[#This Row],[Country]]="Northern Ireland",CentrepointSourced[[#This Row],[Country]]="Scotland",CentrepointSourced[[#This Row],[Country]]="Wales"),"Local Authority",CentrepointSourced[[#This Row],[LA type]])</f>
        <v>District</v>
      </c>
      <c r="T741" s="41">
        <f>IF(TRIM(CentrepointSourced[[#This Row],[Presented HS]])="",0,IF(CentrepointSourced[[#This Row],[Presented HS]]="&lt;5",2.5,IF(CentrepointSourced[[#This Row],[Presented HS]]="&lt;10",5,VALUE(TRIM(CentrepointSourced[[#This Row],[Presented HS]])))))</f>
        <v>0</v>
      </c>
      <c r="U741" s="41">
        <f>IF(TRIM(CentrepointSourced[[#This Row],[Assessed HS]])="",0,IF(CentrepointSourced[[#This Row],[Assessed HS]]="&lt;5",2.5,IF(CentrepointSourced[[#This Row],[Assessed HS]]="&lt;10",5,VALUE(TRIM(CentrepointSourced[[#This Row],[Assessed HS]])))))</f>
        <v>20</v>
      </c>
      <c r="V741" s="41">
        <f>IF(TRIM(CentrepointSourced[[#This Row],[Presented CS]])="",0,IF(CentrepointSourced[[#This Row],[Presented CS]]="&lt;5",2.5,IF(CentrepointSourced[[#This Row],[Presented CS]]="&lt;10",5,VALUE(TRIM(CentrepointSourced[[#This Row],[Presented CS]])))))</f>
        <v>0</v>
      </c>
      <c r="W741" s="41">
        <f>IF(TRIM(CentrepointSourced[[#This Row],[Assessed CS]])="",0,IF(CentrepointSourced[[#This Row],[Assessed CS]]="&lt;5",2.5,IF(CentrepointSourced[[#This Row],[Assessed CS]]="&lt;10",5,VALUE(TRIM(CentrepointSourced[[#This Row],[Assessed CS]])))))</f>
        <v>0</v>
      </c>
      <c r="X741" s="106">
        <f>IF(CentrepointSourced[[#This Row],[Age]]="16-17",CentrepointSourced[[#This Row],[Presented HS DQ]],0)</f>
        <v>0</v>
      </c>
      <c r="Y741" s="106">
        <f>IF(CentrepointSourced[[#This Row],[Age]]="16-24",CentrepointSourced[[#This Row],[Presented HS DQ]],0)</f>
        <v>0</v>
      </c>
      <c r="Z741" s="106">
        <f>IF(CentrepointSourced[[#This Row],[Age]]="18-24",CentrepointSourced[[#This Row],[Presented HS DQ]],0)</f>
        <v>0</v>
      </c>
      <c r="AA741" s="106">
        <f>IF(CentrepointSourced[[#This Row],[Age]]="16-17",CentrepointSourced[[#This Row],[Presented CS DQ]],0)</f>
        <v>0</v>
      </c>
      <c r="AB741" s="106">
        <f>IF(CentrepointSourced[[#This Row],[Age]]="16-24",CentrepointSourced[[#This Row],[Presented CS DQ]],0)</f>
        <v>0</v>
      </c>
      <c r="AC741" s="106">
        <f>IF(CentrepointSourced[[#This Row],[Age]]="18-24",CentrepointSourced[[#This Row],[Presented CS DQ]],0)</f>
        <v>0</v>
      </c>
      <c r="AD741" s="107">
        <f>IF(CentrepointSourced[[#This Row],[Age]]="16-17",CentrepointSourced[[#This Row],[Assessed HS DQ]],0)</f>
        <v>20</v>
      </c>
      <c r="AE741" s="107">
        <f>IF(CentrepointSourced[[#This Row],[Age]]="16-24",CentrepointSourced[[#This Row],[Assessed HS DQ]],0)</f>
        <v>0</v>
      </c>
      <c r="AF741" s="107">
        <f>IF(CentrepointSourced[[#This Row],[Age]]="18-24",CentrepointSourced[[#This Row],[Assessed HS DQ]],0)</f>
        <v>0</v>
      </c>
      <c r="AG741" s="107">
        <f>IF(CentrepointSourced[[#This Row],[Age]]="16-17",CentrepointSourced[[#This Row],[Assessed CS DQ]],0)</f>
        <v>0</v>
      </c>
      <c r="AH741" s="107">
        <f>IF(CentrepointSourced[[#This Row],[Age]]="16-24",CentrepointSourced[[#This Row],[Assessed CS DQ]],0)</f>
        <v>0</v>
      </c>
      <c r="AI741" s="107">
        <f>IF(CentrepointSourced[[#This Row],[Age]]="18-24",CentrepointSourced[[#This Row],[Assessed CS DQ]],0)</f>
        <v>0</v>
      </c>
    </row>
    <row r="742" spans="1:35" customFormat="1" ht="13.5" customHeight="1">
      <c r="A742" s="45" t="s">
        <v>40</v>
      </c>
      <c r="B742" s="62" t="s">
        <v>127</v>
      </c>
      <c r="C742" s="45" t="s">
        <v>42</v>
      </c>
      <c r="D742" s="62"/>
      <c r="E742" s="67">
        <v>2014</v>
      </c>
      <c r="F742" s="67" t="s">
        <v>26</v>
      </c>
      <c r="G742" s="67"/>
      <c r="H742" s="68">
        <v>63</v>
      </c>
      <c r="I742" s="67"/>
      <c r="J742" s="45"/>
      <c r="K742" s="45"/>
      <c r="L742" s="45"/>
      <c r="M742" s="45"/>
      <c r="N742" s="45"/>
      <c r="O742" s="45"/>
      <c r="P742" s="45"/>
      <c r="Q742" s="41" t="str">
        <f>IF(CentrepointSourced[[#This Row],[Country]]="Northern Ireland","Northern Ireland",IFERROR(VLOOKUP(CentrepointSourced[[#This Row],[Local Authority]],LKP_LANameDQ[],2,FALSE),CentrepointSourced[[#This Row],[Local Authority]]))</f>
        <v>Pendle</v>
      </c>
      <c r="R742" s="41" t="str">
        <f>IF(CentrepointSourced[[#This Row],[LA type]]="County","",INDEX(ConsolGeog[lad14cd],MATCH(CentrepointSourced[[#This Row],[Local Authority DQ]],ConsolGeog[la_name],0)))</f>
        <v>E07000122</v>
      </c>
      <c r="S742" s="41" t="str">
        <f>IF(OR(CentrepointSourced[[#This Row],[Country]]="Northern Ireland",CentrepointSourced[[#This Row],[Country]]="Scotland",CentrepointSourced[[#This Row],[Country]]="Wales"),"Local Authority",CentrepointSourced[[#This Row],[LA type]])</f>
        <v>District</v>
      </c>
      <c r="T742" s="41">
        <f>IF(TRIM(CentrepointSourced[[#This Row],[Presented HS]])="",0,IF(CentrepointSourced[[#This Row],[Presented HS]]="&lt;5",2.5,IF(CentrepointSourced[[#This Row],[Presented HS]]="&lt;10",5,VALUE(TRIM(CentrepointSourced[[#This Row],[Presented HS]])))))</f>
        <v>0</v>
      </c>
      <c r="U742" s="41">
        <f>IF(TRIM(CentrepointSourced[[#This Row],[Assessed HS]])="",0,IF(CentrepointSourced[[#This Row],[Assessed HS]]="&lt;5",2.5,IF(CentrepointSourced[[#This Row],[Assessed HS]]="&lt;10",5,VALUE(TRIM(CentrepointSourced[[#This Row],[Assessed HS]])))))</f>
        <v>63</v>
      </c>
      <c r="V742" s="41">
        <f>IF(TRIM(CentrepointSourced[[#This Row],[Presented CS]])="",0,IF(CentrepointSourced[[#This Row],[Presented CS]]="&lt;5",2.5,IF(CentrepointSourced[[#This Row],[Presented CS]]="&lt;10",5,VALUE(TRIM(CentrepointSourced[[#This Row],[Presented CS]])))))</f>
        <v>0</v>
      </c>
      <c r="W742" s="41">
        <f>IF(TRIM(CentrepointSourced[[#This Row],[Assessed CS]])="",0,IF(CentrepointSourced[[#This Row],[Assessed CS]]="&lt;5",2.5,IF(CentrepointSourced[[#This Row],[Assessed CS]]="&lt;10",5,VALUE(TRIM(CentrepointSourced[[#This Row],[Assessed CS]])))))</f>
        <v>0</v>
      </c>
      <c r="X742" s="106">
        <f>IF(CentrepointSourced[[#This Row],[Age]]="16-17",CentrepointSourced[[#This Row],[Presented HS DQ]],0)</f>
        <v>0</v>
      </c>
      <c r="Y742" s="106">
        <f>IF(CentrepointSourced[[#This Row],[Age]]="16-24",CentrepointSourced[[#This Row],[Presented HS DQ]],0)</f>
        <v>0</v>
      </c>
      <c r="Z742" s="106">
        <f>IF(CentrepointSourced[[#This Row],[Age]]="18-24",CentrepointSourced[[#This Row],[Presented HS DQ]],0)</f>
        <v>0</v>
      </c>
      <c r="AA742" s="106">
        <f>IF(CentrepointSourced[[#This Row],[Age]]="16-17",CentrepointSourced[[#This Row],[Presented CS DQ]],0)</f>
        <v>0</v>
      </c>
      <c r="AB742" s="106">
        <f>IF(CentrepointSourced[[#This Row],[Age]]="16-24",CentrepointSourced[[#This Row],[Presented CS DQ]],0)</f>
        <v>0</v>
      </c>
      <c r="AC742" s="106">
        <f>IF(CentrepointSourced[[#This Row],[Age]]="18-24",CentrepointSourced[[#This Row],[Presented CS DQ]],0)</f>
        <v>0</v>
      </c>
      <c r="AD742" s="107">
        <f>IF(CentrepointSourced[[#This Row],[Age]]="16-17",CentrepointSourced[[#This Row],[Assessed HS DQ]],0)</f>
        <v>0</v>
      </c>
      <c r="AE742" s="107">
        <f>IF(CentrepointSourced[[#This Row],[Age]]="16-24",CentrepointSourced[[#This Row],[Assessed HS DQ]],0)</f>
        <v>0</v>
      </c>
      <c r="AF742" s="107">
        <f>IF(CentrepointSourced[[#This Row],[Age]]="18-24",CentrepointSourced[[#This Row],[Assessed HS DQ]],0)</f>
        <v>63</v>
      </c>
      <c r="AG742" s="107">
        <f>IF(CentrepointSourced[[#This Row],[Age]]="16-17",CentrepointSourced[[#This Row],[Assessed CS DQ]],0)</f>
        <v>0</v>
      </c>
      <c r="AH742" s="107">
        <f>IF(CentrepointSourced[[#This Row],[Age]]="16-24",CentrepointSourced[[#This Row],[Assessed CS DQ]],0)</f>
        <v>0</v>
      </c>
      <c r="AI742" s="107">
        <f>IF(CentrepointSourced[[#This Row],[Age]]="18-24",CentrepointSourced[[#This Row],[Assessed CS DQ]],0)</f>
        <v>0</v>
      </c>
    </row>
    <row r="743" spans="1:35" customFormat="1" ht="13.5" customHeight="1">
      <c r="A743" s="45" t="s">
        <v>40</v>
      </c>
      <c r="B743" s="45" t="s">
        <v>191</v>
      </c>
      <c r="C743" s="45" t="s">
        <v>165</v>
      </c>
      <c r="D743" s="45" t="s">
        <v>34</v>
      </c>
      <c r="E743" s="67">
        <v>2012</v>
      </c>
      <c r="F743" s="67" t="s">
        <v>25</v>
      </c>
      <c r="G743" s="67">
        <v>43</v>
      </c>
      <c r="H743" s="68">
        <v>24</v>
      </c>
      <c r="I743" s="67">
        <v>3</v>
      </c>
      <c r="J743" s="45"/>
      <c r="K743" s="67"/>
      <c r="L743" s="67"/>
      <c r="M743" s="67"/>
      <c r="N743" s="67"/>
      <c r="O743" s="67"/>
      <c r="P743" s="67"/>
      <c r="Q743" s="41" t="str">
        <f>IF(CentrepointSourced[[#This Row],[Country]]="Northern Ireland","Northern Ireland",IFERROR(VLOOKUP(CentrepointSourced[[#This Row],[Local Authority]],LKP_LANameDQ[],2,FALSE),CentrepointSourced[[#This Row],[Local Authority]]))</f>
        <v>Peterborough</v>
      </c>
      <c r="R743" s="41" t="str">
        <f>IF(CentrepointSourced[[#This Row],[LA type]]="County","",INDEX(ConsolGeog[lad14cd],MATCH(CentrepointSourced[[#This Row],[Local Authority DQ]],ConsolGeog[la_name],0)))</f>
        <v>E06000031</v>
      </c>
      <c r="S743" s="41" t="str">
        <f>IF(OR(CentrepointSourced[[#This Row],[Country]]="Northern Ireland",CentrepointSourced[[#This Row],[Country]]="Scotland",CentrepointSourced[[#This Row],[Country]]="Wales"),"Local Authority",CentrepointSourced[[#This Row],[LA type]])</f>
        <v>Unitary</v>
      </c>
      <c r="T743" s="41">
        <f>IF(TRIM(CentrepointSourced[[#This Row],[Presented HS]])="",0,IF(CentrepointSourced[[#This Row],[Presented HS]]="&lt;5",2.5,IF(CentrepointSourced[[#This Row],[Presented HS]]="&lt;10",5,VALUE(TRIM(CentrepointSourced[[#This Row],[Presented HS]])))))</f>
        <v>43</v>
      </c>
      <c r="U743" s="41">
        <f>IF(TRIM(CentrepointSourced[[#This Row],[Assessed HS]])="",0,IF(CentrepointSourced[[#This Row],[Assessed HS]]="&lt;5",2.5,IF(CentrepointSourced[[#This Row],[Assessed HS]]="&lt;10",5,VALUE(TRIM(CentrepointSourced[[#This Row],[Assessed HS]])))))</f>
        <v>24</v>
      </c>
      <c r="V743" s="41">
        <f>IF(TRIM(CentrepointSourced[[#This Row],[Presented CS]])="",0,IF(CentrepointSourced[[#This Row],[Presented CS]]="&lt;5",2.5,IF(CentrepointSourced[[#This Row],[Presented CS]]="&lt;10",5,VALUE(TRIM(CentrepointSourced[[#This Row],[Presented CS]])))))</f>
        <v>0</v>
      </c>
      <c r="W743" s="41">
        <f>IF(TRIM(CentrepointSourced[[#This Row],[Assessed CS]])="",0,IF(CentrepointSourced[[#This Row],[Assessed CS]]="&lt;5",2.5,IF(CentrepointSourced[[#This Row],[Assessed CS]]="&lt;10",5,VALUE(TRIM(CentrepointSourced[[#This Row],[Assessed CS]])))))</f>
        <v>0</v>
      </c>
      <c r="X743" s="106">
        <f>IF(CentrepointSourced[[#This Row],[Age]]="16-17",CentrepointSourced[[#This Row],[Presented HS DQ]],0)</f>
        <v>43</v>
      </c>
      <c r="Y743" s="106">
        <f>IF(CentrepointSourced[[#This Row],[Age]]="16-24",CentrepointSourced[[#This Row],[Presented HS DQ]],0)</f>
        <v>0</v>
      </c>
      <c r="Z743" s="106">
        <f>IF(CentrepointSourced[[#This Row],[Age]]="18-24",CentrepointSourced[[#This Row],[Presented HS DQ]],0)</f>
        <v>0</v>
      </c>
      <c r="AA743" s="106">
        <f>IF(CentrepointSourced[[#This Row],[Age]]="16-17",CentrepointSourced[[#This Row],[Presented CS DQ]],0)</f>
        <v>0</v>
      </c>
      <c r="AB743" s="106">
        <f>IF(CentrepointSourced[[#This Row],[Age]]="16-24",CentrepointSourced[[#This Row],[Presented CS DQ]],0)</f>
        <v>0</v>
      </c>
      <c r="AC743" s="106">
        <f>IF(CentrepointSourced[[#This Row],[Age]]="18-24",CentrepointSourced[[#This Row],[Presented CS DQ]],0)</f>
        <v>0</v>
      </c>
      <c r="AD743" s="107">
        <f>IF(CentrepointSourced[[#This Row],[Age]]="16-17",CentrepointSourced[[#This Row],[Assessed HS DQ]],0)</f>
        <v>24</v>
      </c>
      <c r="AE743" s="107">
        <f>IF(CentrepointSourced[[#This Row],[Age]]="16-24",CentrepointSourced[[#This Row],[Assessed HS DQ]],0)</f>
        <v>0</v>
      </c>
      <c r="AF743" s="107">
        <f>IF(CentrepointSourced[[#This Row],[Age]]="18-24",CentrepointSourced[[#This Row],[Assessed HS DQ]],0)</f>
        <v>0</v>
      </c>
      <c r="AG743" s="107">
        <f>IF(CentrepointSourced[[#This Row],[Age]]="16-17",CentrepointSourced[[#This Row],[Assessed CS DQ]],0)</f>
        <v>0</v>
      </c>
      <c r="AH743" s="107">
        <f>IF(CentrepointSourced[[#This Row],[Age]]="16-24",CentrepointSourced[[#This Row],[Assessed CS DQ]],0)</f>
        <v>0</v>
      </c>
      <c r="AI743" s="107">
        <f>IF(CentrepointSourced[[#This Row],[Age]]="18-24",CentrepointSourced[[#This Row],[Assessed CS DQ]],0)</f>
        <v>0</v>
      </c>
    </row>
    <row r="744" spans="1:35" customFormat="1" ht="13.5" customHeight="1">
      <c r="A744" s="45" t="s">
        <v>40</v>
      </c>
      <c r="B744" s="45" t="s">
        <v>191</v>
      </c>
      <c r="C744" s="45" t="s">
        <v>165</v>
      </c>
      <c r="D744" s="45" t="s">
        <v>34</v>
      </c>
      <c r="E744" s="67">
        <v>2012</v>
      </c>
      <c r="F744" s="67" t="s">
        <v>26</v>
      </c>
      <c r="G744" s="67">
        <v>358</v>
      </c>
      <c r="H744" s="68">
        <v>285</v>
      </c>
      <c r="I744" s="67">
        <v>90</v>
      </c>
      <c r="J744" s="45"/>
      <c r="K744" s="67"/>
      <c r="L744" s="67"/>
      <c r="M744" s="67"/>
      <c r="N744" s="67"/>
      <c r="O744" s="67"/>
      <c r="P744" s="67"/>
      <c r="Q744" s="41" t="str">
        <f>IF(CentrepointSourced[[#This Row],[Country]]="Northern Ireland","Northern Ireland",IFERROR(VLOOKUP(CentrepointSourced[[#This Row],[Local Authority]],LKP_LANameDQ[],2,FALSE),CentrepointSourced[[#This Row],[Local Authority]]))</f>
        <v>Peterborough</v>
      </c>
      <c r="R744" s="41" t="str">
        <f>IF(CentrepointSourced[[#This Row],[LA type]]="County","",INDEX(ConsolGeog[lad14cd],MATCH(CentrepointSourced[[#This Row],[Local Authority DQ]],ConsolGeog[la_name],0)))</f>
        <v>E06000031</v>
      </c>
      <c r="S744" s="41" t="str">
        <f>IF(OR(CentrepointSourced[[#This Row],[Country]]="Northern Ireland",CentrepointSourced[[#This Row],[Country]]="Scotland",CentrepointSourced[[#This Row],[Country]]="Wales"),"Local Authority",CentrepointSourced[[#This Row],[LA type]])</f>
        <v>Unitary</v>
      </c>
      <c r="T744" s="41">
        <f>IF(TRIM(CentrepointSourced[[#This Row],[Presented HS]])="",0,IF(CentrepointSourced[[#This Row],[Presented HS]]="&lt;5",2.5,IF(CentrepointSourced[[#This Row],[Presented HS]]="&lt;10",5,VALUE(TRIM(CentrepointSourced[[#This Row],[Presented HS]])))))</f>
        <v>358</v>
      </c>
      <c r="U744" s="41">
        <f>IF(TRIM(CentrepointSourced[[#This Row],[Assessed HS]])="",0,IF(CentrepointSourced[[#This Row],[Assessed HS]]="&lt;5",2.5,IF(CentrepointSourced[[#This Row],[Assessed HS]]="&lt;10",5,VALUE(TRIM(CentrepointSourced[[#This Row],[Assessed HS]])))))</f>
        <v>285</v>
      </c>
      <c r="V744" s="41">
        <f>IF(TRIM(CentrepointSourced[[#This Row],[Presented CS]])="",0,IF(CentrepointSourced[[#This Row],[Presented CS]]="&lt;5",2.5,IF(CentrepointSourced[[#This Row],[Presented CS]]="&lt;10",5,VALUE(TRIM(CentrepointSourced[[#This Row],[Presented CS]])))))</f>
        <v>0</v>
      </c>
      <c r="W744" s="41">
        <f>IF(TRIM(CentrepointSourced[[#This Row],[Assessed CS]])="",0,IF(CentrepointSourced[[#This Row],[Assessed CS]]="&lt;5",2.5,IF(CentrepointSourced[[#This Row],[Assessed CS]]="&lt;10",5,VALUE(TRIM(CentrepointSourced[[#This Row],[Assessed CS]])))))</f>
        <v>0</v>
      </c>
      <c r="X744" s="106">
        <f>IF(CentrepointSourced[[#This Row],[Age]]="16-17",CentrepointSourced[[#This Row],[Presented HS DQ]],0)</f>
        <v>0</v>
      </c>
      <c r="Y744" s="106">
        <f>IF(CentrepointSourced[[#This Row],[Age]]="16-24",CentrepointSourced[[#This Row],[Presented HS DQ]],0)</f>
        <v>0</v>
      </c>
      <c r="Z744" s="106">
        <f>IF(CentrepointSourced[[#This Row],[Age]]="18-24",CentrepointSourced[[#This Row],[Presented HS DQ]],0)</f>
        <v>358</v>
      </c>
      <c r="AA744" s="106">
        <f>IF(CentrepointSourced[[#This Row],[Age]]="16-17",CentrepointSourced[[#This Row],[Presented CS DQ]],0)</f>
        <v>0</v>
      </c>
      <c r="AB744" s="106">
        <f>IF(CentrepointSourced[[#This Row],[Age]]="16-24",CentrepointSourced[[#This Row],[Presented CS DQ]],0)</f>
        <v>0</v>
      </c>
      <c r="AC744" s="106">
        <f>IF(CentrepointSourced[[#This Row],[Age]]="18-24",CentrepointSourced[[#This Row],[Presented CS DQ]],0)</f>
        <v>0</v>
      </c>
      <c r="AD744" s="107">
        <f>IF(CentrepointSourced[[#This Row],[Age]]="16-17",CentrepointSourced[[#This Row],[Assessed HS DQ]],0)</f>
        <v>0</v>
      </c>
      <c r="AE744" s="107">
        <f>IF(CentrepointSourced[[#This Row],[Age]]="16-24",CentrepointSourced[[#This Row],[Assessed HS DQ]],0)</f>
        <v>0</v>
      </c>
      <c r="AF744" s="107">
        <f>IF(CentrepointSourced[[#This Row],[Age]]="18-24",CentrepointSourced[[#This Row],[Assessed HS DQ]],0)</f>
        <v>285</v>
      </c>
      <c r="AG744" s="107">
        <f>IF(CentrepointSourced[[#This Row],[Age]]="16-17",CentrepointSourced[[#This Row],[Assessed CS DQ]],0)</f>
        <v>0</v>
      </c>
      <c r="AH744" s="107">
        <f>IF(CentrepointSourced[[#This Row],[Age]]="16-24",CentrepointSourced[[#This Row],[Assessed CS DQ]],0)</f>
        <v>0</v>
      </c>
      <c r="AI744" s="107">
        <f>IF(CentrepointSourced[[#This Row],[Age]]="18-24",CentrepointSourced[[#This Row],[Assessed CS DQ]],0)</f>
        <v>0</v>
      </c>
    </row>
    <row r="745" spans="1:35" customFormat="1" ht="13.5" customHeight="1">
      <c r="A745" s="45" t="s">
        <v>40</v>
      </c>
      <c r="B745" s="45" t="s">
        <v>191</v>
      </c>
      <c r="C745" s="45" t="s">
        <v>165</v>
      </c>
      <c r="D745" s="45"/>
      <c r="E745" s="67">
        <v>2012</v>
      </c>
      <c r="F745" s="75" t="s">
        <v>53</v>
      </c>
      <c r="G745" s="67"/>
      <c r="H745" s="68"/>
      <c r="I745" s="67"/>
      <c r="J745" s="45"/>
      <c r="K745" s="67"/>
      <c r="L745" s="67"/>
      <c r="M745" s="67"/>
      <c r="N745" s="67"/>
      <c r="O745" s="67"/>
      <c r="P745" s="67"/>
      <c r="Q745" s="41" t="str">
        <f>IF(CentrepointSourced[[#This Row],[Country]]="Northern Ireland","Northern Ireland",IFERROR(VLOOKUP(CentrepointSourced[[#This Row],[Local Authority]],LKP_LANameDQ[],2,FALSE),CentrepointSourced[[#This Row],[Local Authority]]))</f>
        <v>Peterborough</v>
      </c>
      <c r="R745" s="41" t="str">
        <f>IF(CentrepointSourced[[#This Row],[LA type]]="County","",INDEX(ConsolGeog[lad14cd],MATCH(CentrepointSourced[[#This Row],[Local Authority DQ]],ConsolGeog[la_name],0)))</f>
        <v>E06000031</v>
      </c>
      <c r="S745" s="41" t="str">
        <f>IF(OR(CentrepointSourced[[#This Row],[Country]]="Northern Ireland",CentrepointSourced[[#This Row],[Country]]="Scotland",CentrepointSourced[[#This Row],[Country]]="Wales"),"Local Authority",CentrepointSourced[[#This Row],[LA type]])</f>
        <v>Unitary</v>
      </c>
      <c r="T745" s="41">
        <f>IF(TRIM(CentrepointSourced[[#This Row],[Presented HS]])="",0,IF(CentrepointSourced[[#This Row],[Presented HS]]="&lt;5",2.5,IF(CentrepointSourced[[#This Row],[Presented HS]]="&lt;10",5,VALUE(TRIM(CentrepointSourced[[#This Row],[Presented HS]])))))</f>
        <v>0</v>
      </c>
      <c r="U745" s="41">
        <f>IF(TRIM(CentrepointSourced[[#This Row],[Assessed HS]])="",0,IF(CentrepointSourced[[#This Row],[Assessed HS]]="&lt;5",2.5,IF(CentrepointSourced[[#This Row],[Assessed HS]]="&lt;10",5,VALUE(TRIM(CentrepointSourced[[#This Row],[Assessed HS]])))))</f>
        <v>0</v>
      </c>
      <c r="V745" s="41">
        <f>IF(TRIM(CentrepointSourced[[#This Row],[Presented CS]])="",0,IF(CentrepointSourced[[#This Row],[Presented CS]]="&lt;5",2.5,IF(CentrepointSourced[[#This Row],[Presented CS]]="&lt;10",5,VALUE(TRIM(CentrepointSourced[[#This Row],[Presented CS]])))))</f>
        <v>0</v>
      </c>
      <c r="W745" s="41">
        <f>IF(TRIM(CentrepointSourced[[#This Row],[Assessed CS]])="",0,IF(CentrepointSourced[[#This Row],[Assessed CS]]="&lt;5",2.5,IF(CentrepointSourced[[#This Row],[Assessed CS]]="&lt;10",5,VALUE(TRIM(CentrepointSourced[[#This Row],[Assessed CS]])))))</f>
        <v>0</v>
      </c>
      <c r="X745" s="106">
        <f>IF(CentrepointSourced[[#This Row],[Age]]="16-17",CentrepointSourced[[#This Row],[Presented HS DQ]],0)</f>
        <v>0</v>
      </c>
      <c r="Y745" s="106">
        <f>IF(CentrepointSourced[[#This Row],[Age]]="16-24",CentrepointSourced[[#This Row],[Presented HS DQ]],0)</f>
        <v>0</v>
      </c>
      <c r="Z745" s="106">
        <f>IF(CentrepointSourced[[#This Row],[Age]]="18-24",CentrepointSourced[[#This Row],[Presented HS DQ]],0)</f>
        <v>0</v>
      </c>
      <c r="AA745" s="106">
        <f>IF(CentrepointSourced[[#This Row],[Age]]="16-17",CentrepointSourced[[#This Row],[Presented CS DQ]],0)</f>
        <v>0</v>
      </c>
      <c r="AB745" s="106">
        <f>IF(CentrepointSourced[[#This Row],[Age]]="16-24",CentrepointSourced[[#This Row],[Presented CS DQ]],0)</f>
        <v>0</v>
      </c>
      <c r="AC745" s="106">
        <f>IF(CentrepointSourced[[#This Row],[Age]]="18-24",CentrepointSourced[[#This Row],[Presented CS DQ]],0)</f>
        <v>0</v>
      </c>
      <c r="AD745" s="107">
        <f>IF(CentrepointSourced[[#This Row],[Age]]="16-17",CentrepointSourced[[#This Row],[Assessed HS DQ]],0)</f>
        <v>0</v>
      </c>
      <c r="AE745" s="107">
        <f>IF(CentrepointSourced[[#This Row],[Age]]="16-24",CentrepointSourced[[#This Row],[Assessed HS DQ]],0)</f>
        <v>0</v>
      </c>
      <c r="AF745" s="107">
        <f>IF(CentrepointSourced[[#This Row],[Age]]="18-24",CentrepointSourced[[#This Row],[Assessed HS DQ]],0)</f>
        <v>0</v>
      </c>
      <c r="AG745" s="107">
        <f>IF(CentrepointSourced[[#This Row],[Age]]="16-17",CentrepointSourced[[#This Row],[Assessed CS DQ]],0)</f>
        <v>0</v>
      </c>
      <c r="AH745" s="107">
        <f>IF(CentrepointSourced[[#This Row],[Age]]="16-24",CentrepointSourced[[#This Row],[Assessed CS DQ]],0)</f>
        <v>0</v>
      </c>
      <c r="AI745" s="107">
        <f>IF(CentrepointSourced[[#This Row],[Age]]="18-24",CentrepointSourced[[#This Row],[Assessed CS DQ]],0)</f>
        <v>0</v>
      </c>
    </row>
    <row r="746" spans="1:35" customFormat="1" ht="13.5" customHeight="1">
      <c r="A746" s="45" t="s">
        <v>40</v>
      </c>
      <c r="B746" s="45" t="s">
        <v>191</v>
      </c>
      <c r="C746" s="45" t="s">
        <v>165</v>
      </c>
      <c r="D746" s="45" t="s">
        <v>34</v>
      </c>
      <c r="E746" s="67">
        <v>2013</v>
      </c>
      <c r="F746" s="67" t="s">
        <v>25</v>
      </c>
      <c r="G746" s="67">
        <v>28</v>
      </c>
      <c r="H746" s="68">
        <v>22</v>
      </c>
      <c r="I746" s="67">
        <v>5</v>
      </c>
      <c r="J746" s="45"/>
      <c r="K746" s="67"/>
      <c r="L746" s="67"/>
      <c r="M746" s="67"/>
      <c r="N746" s="67"/>
      <c r="O746" s="67"/>
      <c r="P746" s="67"/>
      <c r="Q746" s="41" t="str">
        <f>IF(CentrepointSourced[[#This Row],[Country]]="Northern Ireland","Northern Ireland",IFERROR(VLOOKUP(CentrepointSourced[[#This Row],[Local Authority]],LKP_LANameDQ[],2,FALSE),CentrepointSourced[[#This Row],[Local Authority]]))</f>
        <v>Peterborough</v>
      </c>
      <c r="R746" s="41" t="str">
        <f>IF(CentrepointSourced[[#This Row],[LA type]]="County","",INDEX(ConsolGeog[lad14cd],MATCH(CentrepointSourced[[#This Row],[Local Authority DQ]],ConsolGeog[la_name],0)))</f>
        <v>E06000031</v>
      </c>
      <c r="S746" s="41" t="str">
        <f>IF(OR(CentrepointSourced[[#This Row],[Country]]="Northern Ireland",CentrepointSourced[[#This Row],[Country]]="Scotland",CentrepointSourced[[#This Row],[Country]]="Wales"),"Local Authority",CentrepointSourced[[#This Row],[LA type]])</f>
        <v>Unitary</v>
      </c>
      <c r="T746" s="41">
        <f>IF(TRIM(CentrepointSourced[[#This Row],[Presented HS]])="",0,IF(CentrepointSourced[[#This Row],[Presented HS]]="&lt;5",2.5,IF(CentrepointSourced[[#This Row],[Presented HS]]="&lt;10",5,VALUE(TRIM(CentrepointSourced[[#This Row],[Presented HS]])))))</f>
        <v>28</v>
      </c>
      <c r="U746" s="41">
        <f>IF(TRIM(CentrepointSourced[[#This Row],[Assessed HS]])="",0,IF(CentrepointSourced[[#This Row],[Assessed HS]]="&lt;5",2.5,IF(CentrepointSourced[[#This Row],[Assessed HS]]="&lt;10",5,VALUE(TRIM(CentrepointSourced[[#This Row],[Assessed HS]])))))</f>
        <v>22</v>
      </c>
      <c r="V746" s="41">
        <f>IF(TRIM(CentrepointSourced[[#This Row],[Presented CS]])="",0,IF(CentrepointSourced[[#This Row],[Presented CS]]="&lt;5",2.5,IF(CentrepointSourced[[#This Row],[Presented CS]]="&lt;10",5,VALUE(TRIM(CentrepointSourced[[#This Row],[Presented CS]])))))</f>
        <v>0</v>
      </c>
      <c r="W746" s="41">
        <f>IF(TRIM(CentrepointSourced[[#This Row],[Assessed CS]])="",0,IF(CentrepointSourced[[#This Row],[Assessed CS]]="&lt;5",2.5,IF(CentrepointSourced[[#This Row],[Assessed CS]]="&lt;10",5,VALUE(TRIM(CentrepointSourced[[#This Row],[Assessed CS]])))))</f>
        <v>0</v>
      </c>
      <c r="X746" s="106">
        <f>IF(CentrepointSourced[[#This Row],[Age]]="16-17",CentrepointSourced[[#This Row],[Presented HS DQ]],0)</f>
        <v>28</v>
      </c>
      <c r="Y746" s="106">
        <f>IF(CentrepointSourced[[#This Row],[Age]]="16-24",CentrepointSourced[[#This Row],[Presented HS DQ]],0)</f>
        <v>0</v>
      </c>
      <c r="Z746" s="106">
        <f>IF(CentrepointSourced[[#This Row],[Age]]="18-24",CentrepointSourced[[#This Row],[Presented HS DQ]],0)</f>
        <v>0</v>
      </c>
      <c r="AA746" s="106">
        <f>IF(CentrepointSourced[[#This Row],[Age]]="16-17",CentrepointSourced[[#This Row],[Presented CS DQ]],0)</f>
        <v>0</v>
      </c>
      <c r="AB746" s="106">
        <f>IF(CentrepointSourced[[#This Row],[Age]]="16-24",CentrepointSourced[[#This Row],[Presented CS DQ]],0)</f>
        <v>0</v>
      </c>
      <c r="AC746" s="106">
        <f>IF(CentrepointSourced[[#This Row],[Age]]="18-24",CentrepointSourced[[#This Row],[Presented CS DQ]],0)</f>
        <v>0</v>
      </c>
      <c r="AD746" s="107">
        <f>IF(CentrepointSourced[[#This Row],[Age]]="16-17",CentrepointSourced[[#This Row],[Assessed HS DQ]],0)</f>
        <v>22</v>
      </c>
      <c r="AE746" s="107">
        <f>IF(CentrepointSourced[[#This Row],[Age]]="16-24",CentrepointSourced[[#This Row],[Assessed HS DQ]],0)</f>
        <v>0</v>
      </c>
      <c r="AF746" s="107">
        <f>IF(CentrepointSourced[[#This Row],[Age]]="18-24",CentrepointSourced[[#This Row],[Assessed HS DQ]],0)</f>
        <v>0</v>
      </c>
      <c r="AG746" s="107">
        <f>IF(CentrepointSourced[[#This Row],[Age]]="16-17",CentrepointSourced[[#This Row],[Assessed CS DQ]],0)</f>
        <v>0</v>
      </c>
      <c r="AH746" s="107">
        <f>IF(CentrepointSourced[[#This Row],[Age]]="16-24",CentrepointSourced[[#This Row],[Assessed CS DQ]],0)</f>
        <v>0</v>
      </c>
      <c r="AI746" s="107">
        <f>IF(CentrepointSourced[[#This Row],[Age]]="18-24",CentrepointSourced[[#This Row],[Assessed CS DQ]],0)</f>
        <v>0</v>
      </c>
    </row>
    <row r="747" spans="1:35" customFormat="1" ht="13.5" customHeight="1">
      <c r="A747" s="45" t="s">
        <v>40</v>
      </c>
      <c r="B747" s="45" t="s">
        <v>191</v>
      </c>
      <c r="C747" s="45" t="s">
        <v>165</v>
      </c>
      <c r="D747" s="45" t="s">
        <v>34</v>
      </c>
      <c r="E747" s="67">
        <v>2013</v>
      </c>
      <c r="F747" s="67" t="s">
        <v>26</v>
      </c>
      <c r="G747" s="67">
        <v>297</v>
      </c>
      <c r="H747" s="68">
        <v>243</v>
      </c>
      <c r="I747" s="67">
        <v>79</v>
      </c>
      <c r="J747" s="45"/>
      <c r="K747" s="67"/>
      <c r="L747" s="67"/>
      <c r="M747" s="67"/>
      <c r="N747" s="67"/>
      <c r="O747" s="67"/>
      <c r="P747" s="67"/>
      <c r="Q747" s="41" t="str">
        <f>IF(CentrepointSourced[[#This Row],[Country]]="Northern Ireland","Northern Ireland",IFERROR(VLOOKUP(CentrepointSourced[[#This Row],[Local Authority]],LKP_LANameDQ[],2,FALSE),CentrepointSourced[[#This Row],[Local Authority]]))</f>
        <v>Peterborough</v>
      </c>
      <c r="R747" s="41" t="str">
        <f>IF(CentrepointSourced[[#This Row],[LA type]]="County","",INDEX(ConsolGeog[lad14cd],MATCH(CentrepointSourced[[#This Row],[Local Authority DQ]],ConsolGeog[la_name],0)))</f>
        <v>E06000031</v>
      </c>
      <c r="S747" s="41" t="str">
        <f>IF(OR(CentrepointSourced[[#This Row],[Country]]="Northern Ireland",CentrepointSourced[[#This Row],[Country]]="Scotland",CentrepointSourced[[#This Row],[Country]]="Wales"),"Local Authority",CentrepointSourced[[#This Row],[LA type]])</f>
        <v>Unitary</v>
      </c>
      <c r="T747" s="41">
        <f>IF(TRIM(CentrepointSourced[[#This Row],[Presented HS]])="",0,IF(CentrepointSourced[[#This Row],[Presented HS]]="&lt;5",2.5,IF(CentrepointSourced[[#This Row],[Presented HS]]="&lt;10",5,VALUE(TRIM(CentrepointSourced[[#This Row],[Presented HS]])))))</f>
        <v>297</v>
      </c>
      <c r="U747" s="41">
        <f>IF(TRIM(CentrepointSourced[[#This Row],[Assessed HS]])="",0,IF(CentrepointSourced[[#This Row],[Assessed HS]]="&lt;5",2.5,IF(CentrepointSourced[[#This Row],[Assessed HS]]="&lt;10",5,VALUE(TRIM(CentrepointSourced[[#This Row],[Assessed HS]])))))</f>
        <v>243</v>
      </c>
      <c r="V747" s="41">
        <f>IF(TRIM(CentrepointSourced[[#This Row],[Presented CS]])="",0,IF(CentrepointSourced[[#This Row],[Presented CS]]="&lt;5",2.5,IF(CentrepointSourced[[#This Row],[Presented CS]]="&lt;10",5,VALUE(TRIM(CentrepointSourced[[#This Row],[Presented CS]])))))</f>
        <v>0</v>
      </c>
      <c r="W747" s="41">
        <f>IF(TRIM(CentrepointSourced[[#This Row],[Assessed CS]])="",0,IF(CentrepointSourced[[#This Row],[Assessed CS]]="&lt;5",2.5,IF(CentrepointSourced[[#This Row],[Assessed CS]]="&lt;10",5,VALUE(TRIM(CentrepointSourced[[#This Row],[Assessed CS]])))))</f>
        <v>0</v>
      </c>
      <c r="X747" s="106">
        <f>IF(CentrepointSourced[[#This Row],[Age]]="16-17",CentrepointSourced[[#This Row],[Presented HS DQ]],0)</f>
        <v>0</v>
      </c>
      <c r="Y747" s="106">
        <f>IF(CentrepointSourced[[#This Row],[Age]]="16-24",CentrepointSourced[[#This Row],[Presented HS DQ]],0)</f>
        <v>0</v>
      </c>
      <c r="Z747" s="106">
        <f>IF(CentrepointSourced[[#This Row],[Age]]="18-24",CentrepointSourced[[#This Row],[Presented HS DQ]],0)</f>
        <v>297</v>
      </c>
      <c r="AA747" s="106">
        <f>IF(CentrepointSourced[[#This Row],[Age]]="16-17",CentrepointSourced[[#This Row],[Presented CS DQ]],0)</f>
        <v>0</v>
      </c>
      <c r="AB747" s="106">
        <f>IF(CentrepointSourced[[#This Row],[Age]]="16-24",CentrepointSourced[[#This Row],[Presented CS DQ]],0)</f>
        <v>0</v>
      </c>
      <c r="AC747" s="106">
        <f>IF(CentrepointSourced[[#This Row],[Age]]="18-24",CentrepointSourced[[#This Row],[Presented CS DQ]],0)</f>
        <v>0</v>
      </c>
      <c r="AD747" s="107">
        <f>IF(CentrepointSourced[[#This Row],[Age]]="16-17",CentrepointSourced[[#This Row],[Assessed HS DQ]],0)</f>
        <v>0</v>
      </c>
      <c r="AE747" s="107">
        <f>IF(CentrepointSourced[[#This Row],[Age]]="16-24",CentrepointSourced[[#This Row],[Assessed HS DQ]],0)</f>
        <v>0</v>
      </c>
      <c r="AF747" s="107">
        <f>IF(CentrepointSourced[[#This Row],[Age]]="18-24",CentrepointSourced[[#This Row],[Assessed HS DQ]],0)</f>
        <v>243</v>
      </c>
      <c r="AG747" s="107">
        <f>IF(CentrepointSourced[[#This Row],[Age]]="16-17",CentrepointSourced[[#This Row],[Assessed CS DQ]],0)</f>
        <v>0</v>
      </c>
      <c r="AH747" s="107">
        <f>IF(CentrepointSourced[[#This Row],[Age]]="16-24",CentrepointSourced[[#This Row],[Assessed CS DQ]],0)</f>
        <v>0</v>
      </c>
      <c r="AI747" s="107">
        <f>IF(CentrepointSourced[[#This Row],[Age]]="18-24",CentrepointSourced[[#This Row],[Assessed CS DQ]],0)</f>
        <v>0</v>
      </c>
    </row>
    <row r="748" spans="1:35" customFormat="1" ht="13.5" customHeight="1">
      <c r="A748" s="45" t="s">
        <v>40</v>
      </c>
      <c r="B748" s="45" t="s">
        <v>191</v>
      </c>
      <c r="C748" s="45" t="s">
        <v>165</v>
      </c>
      <c r="D748" s="45"/>
      <c r="E748" s="67">
        <v>2013</v>
      </c>
      <c r="F748" s="67" t="s">
        <v>53</v>
      </c>
      <c r="G748" s="67"/>
      <c r="H748" s="68"/>
      <c r="I748" s="67"/>
      <c r="J748" s="45"/>
      <c r="K748" s="67"/>
      <c r="L748" s="67"/>
      <c r="M748" s="67"/>
      <c r="N748" s="67"/>
      <c r="O748" s="67"/>
      <c r="P748" s="67"/>
      <c r="Q748" s="41" t="str">
        <f>IF(CentrepointSourced[[#This Row],[Country]]="Northern Ireland","Northern Ireland",IFERROR(VLOOKUP(CentrepointSourced[[#This Row],[Local Authority]],LKP_LANameDQ[],2,FALSE),CentrepointSourced[[#This Row],[Local Authority]]))</f>
        <v>Peterborough</v>
      </c>
      <c r="R748" s="41" t="str">
        <f>IF(CentrepointSourced[[#This Row],[LA type]]="County","",INDEX(ConsolGeog[lad14cd],MATCH(CentrepointSourced[[#This Row],[Local Authority DQ]],ConsolGeog[la_name],0)))</f>
        <v>E06000031</v>
      </c>
      <c r="S748" s="41" t="str">
        <f>IF(OR(CentrepointSourced[[#This Row],[Country]]="Northern Ireland",CentrepointSourced[[#This Row],[Country]]="Scotland",CentrepointSourced[[#This Row],[Country]]="Wales"),"Local Authority",CentrepointSourced[[#This Row],[LA type]])</f>
        <v>Unitary</v>
      </c>
      <c r="T748" s="41">
        <f>IF(TRIM(CentrepointSourced[[#This Row],[Presented HS]])="",0,IF(CentrepointSourced[[#This Row],[Presented HS]]="&lt;5",2.5,IF(CentrepointSourced[[#This Row],[Presented HS]]="&lt;10",5,VALUE(TRIM(CentrepointSourced[[#This Row],[Presented HS]])))))</f>
        <v>0</v>
      </c>
      <c r="U748" s="41">
        <f>IF(TRIM(CentrepointSourced[[#This Row],[Assessed HS]])="",0,IF(CentrepointSourced[[#This Row],[Assessed HS]]="&lt;5",2.5,IF(CentrepointSourced[[#This Row],[Assessed HS]]="&lt;10",5,VALUE(TRIM(CentrepointSourced[[#This Row],[Assessed HS]])))))</f>
        <v>0</v>
      </c>
      <c r="V748" s="41">
        <f>IF(TRIM(CentrepointSourced[[#This Row],[Presented CS]])="",0,IF(CentrepointSourced[[#This Row],[Presented CS]]="&lt;5",2.5,IF(CentrepointSourced[[#This Row],[Presented CS]]="&lt;10",5,VALUE(TRIM(CentrepointSourced[[#This Row],[Presented CS]])))))</f>
        <v>0</v>
      </c>
      <c r="W748" s="41">
        <f>IF(TRIM(CentrepointSourced[[#This Row],[Assessed CS]])="",0,IF(CentrepointSourced[[#This Row],[Assessed CS]]="&lt;5",2.5,IF(CentrepointSourced[[#This Row],[Assessed CS]]="&lt;10",5,VALUE(TRIM(CentrepointSourced[[#This Row],[Assessed CS]])))))</f>
        <v>0</v>
      </c>
      <c r="X748" s="106">
        <f>IF(CentrepointSourced[[#This Row],[Age]]="16-17",CentrepointSourced[[#This Row],[Presented HS DQ]],0)</f>
        <v>0</v>
      </c>
      <c r="Y748" s="106">
        <f>IF(CentrepointSourced[[#This Row],[Age]]="16-24",CentrepointSourced[[#This Row],[Presented HS DQ]],0)</f>
        <v>0</v>
      </c>
      <c r="Z748" s="106">
        <f>IF(CentrepointSourced[[#This Row],[Age]]="18-24",CentrepointSourced[[#This Row],[Presented HS DQ]],0)</f>
        <v>0</v>
      </c>
      <c r="AA748" s="106">
        <f>IF(CentrepointSourced[[#This Row],[Age]]="16-17",CentrepointSourced[[#This Row],[Presented CS DQ]],0)</f>
        <v>0</v>
      </c>
      <c r="AB748" s="106">
        <f>IF(CentrepointSourced[[#This Row],[Age]]="16-24",CentrepointSourced[[#This Row],[Presented CS DQ]],0)</f>
        <v>0</v>
      </c>
      <c r="AC748" s="106">
        <f>IF(CentrepointSourced[[#This Row],[Age]]="18-24",CentrepointSourced[[#This Row],[Presented CS DQ]],0)</f>
        <v>0</v>
      </c>
      <c r="AD748" s="107">
        <f>IF(CentrepointSourced[[#This Row],[Age]]="16-17",CentrepointSourced[[#This Row],[Assessed HS DQ]],0)</f>
        <v>0</v>
      </c>
      <c r="AE748" s="107">
        <f>IF(CentrepointSourced[[#This Row],[Age]]="16-24",CentrepointSourced[[#This Row],[Assessed HS DQ]],0)</f>
        <v>0</v>
      </c>
      <c r="AF748" s="107">
        <f>IF(CentrepointSourced[[#This Row],[Age]]="18-24",CentrepointSourced[[#This Row],[Assessed HS DQ]],0)</f>
        <v>0</v>
      </c>
      <c r="AG748" s="107">
        <f>IF(CentrepointSourced[[#This Row],[Age]]="16-17",CentrepointSourced[[#This Row],[Assessed CS DQ]],0)</f>
        <v>0</v>
      </c>
      <c r="AH748" s="107">
        <f>IF(CentrepointSourced[[#This Row],[Age]]="16-24",CentrepointSourced[[#This Row],[Assessed CS DQ]],0)</f>
        <v>0</v>
      </c>
      <c r="AI748" s="107">
        <f>IF(CentrepointSourced[[#This Row],[Age]]="18-24",CentrepointSourced[[#This Row],[Assessed CS DQ]],0)</f>
        <v>0</v>
      </c>
    </row>
    <row r="749" spans="1:35" customFormat="1" ht="13.5" customHeight="1">
      <c r="A749" s="45" t="s">
        <v>40</v>
      </c>
      <c r="B749" s="45" t="s">
        <v>191</v>
      </c>
      <c r="C749" s="45" t="s">
        <v>165</v>
      </c>
      <c r="D749" s="45" t="s">
        <v>34</v>
      </c>
      <c r="E749" s="67">
        <v>2014</v>
      </c>
      <c r="F749" s="67" t="s">
        <v>25</v>
      </c>
      <c r="G749" s="67">
        <v>13</v>
      </c>
      <c r="H749" s="68">
        <v>12</v>
      </c>
      <c r="I749" s="67">
        <v>2</v>
      </c>
      <c r="J749" s="45"/>
      <c r="K749" s="67"/>
      <c r="L749" s="67"/>
      <c r="M749" s="67"/>
      <c r="N749" s="67"/>
      <c r="O749" s="67"/>
      <c r="P749" s="67"/>
      <c r="Q749" s="41" t="str">
        <f>IF(CentrepointSourced[[#This Row],[Country]]="Northern Ireland","Northern Ireland",IFERROR(VLOOKUP(CentrepointSourced[[#This Row],[Local Authority]],LKP_LANameDQ[],2,FALSE),CentrepointSourced[[#This Row],[Local Authority]]))</f>
        <v>Peterborough</v>
      </c>
      <c r="R749" s="41" t="str">
        <f>IF(CentrepointSourced[[#This Row],[LA type]]="County","",INDEX(ConsolGeog[lad14cd],MATCH(CentrepointSourced[[#This Row],[Local Authority DQ]],ConsolGeog[la_name],0)))</f>
        <v>E06000031</v>
      </c>
      <c r="S749" s="41" t="str">
        <f>IF(OR(CentrepointSourced[[#This Row],[Country]]="Northern Ireland",CentrepointSourced[[#This Row],[Country]]="Scotland",CentrepointSourced[[#This Row],[Country]]="Wales"),"Local Authority",CentrepointSourced[[#This Row],[LA type]])</f>
        <v>Unitary</v>
      </c>
      <c r="T749" s="41">
        <f>IF(TRIM(CentrepointSourced[[#This Row],[Presented HS]])="",0,IF(CentrepointSourced[[#This Row],[Presented HS]]="&lt;5",2.5,IF(CentrepointSourced[[#This Row],[Presented HS]]="&lt;10",5,VALUE(TRIM(CentrepointSourced[[#This Row],[Presented HS]])))))</f>
        <v>13</v>
      </c>
      <c r="U749" s="41">
        <f>IF(TRIM(CentrepointSourced[[#This Row],[Assessed HS]])="",0,IF(CentrepointSourced[[#This Row],[Assessed HS]]="&lt;5",2.5,IF(CentrepointSourced[[#This Row],[Assessed HS]]="&lt;10",5,VALUE(TRIM(CentrepointSourced[[#This Row],[Assessed HS]])))))</f>
        <v>12</v>
      </c>
      <c r="V749" s="41">
        <f>IF(TRIM(CentrepointSourced[[#This Row],[Presented CS]])="",0,IF(CentrepointSourced[[#This Row],[Presented CS]]="&lt;5",2.5,IF(CentrepointSourced[[#This Row],[Presented CS]]="&lt;10",5,VALUE(TRIM(CentrepointSourced[[#This Row],[Presented CS]])))))</f>
        <v>0</v>
      </c>
      <c r="W749" s="41">
        <f>IF(TRIM(CentrepointSourced[[#This Row],[Assessed CS]])="",0,IF(CentrepointSourced[[#This Row],[Assessed CS]]="&lt;5",2.5,IF(CentrepointSourced[[#This Row],[Assessed CS]]="&lt;10",5,VALUE(TRIM(CentrepointSourced[[#This Row],[Assessed CS]])))))</f>
        <v>0</v>
      </c>
      <c r="X749" s="106">
        <f>IF(CentrepointSourced[[#This Row],[Age]]="16-17",CentrepointSourced[[#This Row],[Presented HS DQ]],0)</f>
        <v>13</v>
      </c>
      <c r="Y749" s="106">
        <f>IF(CentrepointSourced[[#This Row],[Age]]="16-24",CentrepointSourced[[#This Row],[Presented HS DQ]],0)</f>
        <v>0</v>
      </c>
      <c r="Z749" s="106">
        <f>IF(CentrepointSourced[[#This Row],[Age]]="18-24",CentrepointSourced[[#This Row],[Presented HS DQ]],0)</f>
        <v>0</v>
      </c>
      <c r="AA749" s="106">
        <f>IF(CentrepointSourced[[#This Row],[Age]]="16-17",CentrepointSourced[[#This Row],[Presented CS DQ]],0)</f>
        <v>0</v>
      </c>
      <c r="AB749" s="106">
        <f>IF(CentrepointSourced[[#This Row],[Age]]="16-24",CentrepointSourced[[#This Row],[Presented CS DQ]],0)</f>
        <v>0</v>
      </c>
      <c r="AC749" s="106">
        <f>IF(CentrepointSourced[[#This Row],[Age]]="18-24",CentrepointSourced[[#This Row],[Presented CS DQ]],0)</f>
        <v>0</v>
      </c>
      <c r="AD749" s="107">
        <f>IF(CentrepointSourced[[#This Row],[Age]]="16-17",CentrepointSourced[[#This Row],[Assessed HS DQ]],0)</f>
        <v>12</v>
      </c>
      <c r="AE749" s="107">
        <f>IF(CentrepointSourced[[#This Row],[Age]]="16-24",CentrepointSourced[[#This Row],[Assessed HS DQ]],0)</f>
        <v>0</v>
      </c>
      <c r="AF749" s="107">
        <f>IF(CentrepointSourced[[#This Row],[Age]]="18-24",CentrepointSourced[[#This Row],[Assessed HS DQ]],0)</f>
        <v>0</v>
      </c>
      <c r="AG749" s="107">
        <f>IF(CentrepointSourced[[#This Row],[Age]]="16-17",CentrepointSourced[[#This Row],[Assessed CS DQ]],0)</f>
        <v>0</v>
      </c>
      <c r="AH749" s="107">
        <f>IF(CentrepointSourced[[#This Row],[Age]]="16-24",CentrepointSourced[[#This Row],[Assessed CS DQ]],0)</f>
        <v>0</v>
      </c>
      <c r="AI749" s="107">
        <f>IF(CentrepointSourced[[#This Row],[Age]]="18-24",CentrepointSourced[[#This Row],[Assessed CS DQ]],0)</f>
        <v>0</v>
      </c>
    </row>
    <row r="750" spans="1:35" customFormat="1" ht="13.5" customHeight="1">
      <c r="A750" s="45" t="s">
        <v>40</v>
      </c>
      <c r="B750" s="45" t="s">
        <v>191</v>
      </c>
      <c r="C750" s="45" t="s">
        <v>165</v>
      </c>
      <c r="D750" s="45" t="s">
        <v>34</v>
      </c>
      <c r="E750" s="67">
        <v>2014</v>
      </c>
      <c r="F750" s="67" t="s">
        <v>26</v>
      </c>
      <c r="G750" s="67">
        <v>279</v>
      </c>
      <c r="H750" s="68">
        <v>241</v>
      </c>
      <c r="I750" s="67">
        <v>87</v>
      </c>
      <c r="J750" s="45"/>
      <c r="K750" s="67"/>
      <c r="L750" s="67"/>
      <c r="M750" s="67"/>
      <c r="N750" s="67"/>
      <c r="O750" s="67"/>
      <c r="P750" s="67"/>
      <c r="Q750" s="41" t="str">
        <f>IF(CentrepointSourced[[#This Row],[Country]]="Northern Ireland","Northern Ireland",IFERROR(VLOOKUP(CentrepointSourced[[#This Row],[Local Authority]],LKP_LANameDQ[],2,FALSE),CentrepointSourced[[#This Row],[Local Authority]]))</f>
        <v>Peterborough</v>
      </c>
      <c r="R750" s="41" t="str">
        <f>IF(CentrepointSourced[[#This Row],[LA type]]="County","",INDEX(ConsolGeog[lad14cd],MATCH(CentrepointSourced[[#This Row],[Local Authority DQ]],ConsolGeog[la_name],0)))</f>
        <v>E06000031</v>
      </c>
      <c r="S750" s="41" t="str">
        <f>IF(OR(CentrepointSourced[[#This Row],[Country]]="Northern Ireland",CentrepointSourced[[#This Row],[Country]]="Scotland",CentrepointSourced[[#This Row],[Country]]="Wales"),"Local Authority",CentrepointSourced[[#This Row],[LA type]])</f>
        <v>Unitary</v>
      </c>
      <c r="T750" s="41">
        <f>IF(TRIM(CentrepointSourced[[#This Row],[Presented HS]])="",0,IF(CentrepointSourced[[#This Row],[Presented HS]]="&lt;5",2.5,IF(CentrepointSourced[[#This Row],[Presented HS]]="&lt;10",5,VALUE(TRIM(CentrepointSourced[[#This Row],[Presented HS]])))))</f>
        <v>279</v>
      </c>
      <c r="U750" s="41">
        <f>IF(TRIM(CentrepointSourced[[#This Row],[Assessed HS]])="",0,IF(CentrepointSourced[[#This Row],[Assessed HS]]="&lt;5",2.5,IF(CentrepointSourced[[#This Row],[Assessed HS]]="&lt;10",5,VALUE(TRIM(CentrepointSourced[[#This Row],[Assessed HS]])))))</f>
        <v>241</v>
      </c>
      <c r="V750" s="41">
        <f>IF(TRIM(CentrepointSourced[[#This Row],[Presented CS]])="",0,IF(CentrepointSourced[[#This Row],[Presented CS]]="&lt;5",2.5,IF(CentrepointSourced[[#This Row],[Presented CS]]="&lt;10",5,VALUE(TRIM(CentrepointSourced[[#This Row],[Presented CS]])))))</f>
        <v>0</v>
      </c>
      <c r="W750" s="41">
        <f>IF(TRIM(CentrepointSourced[[#This Row],[Assessed CS]])="",0,IF(CentrepointSourced[[#This Row],[Assessed CS]]="&lt;5",2.5,IF(CentrepointSourced[[#This Row],[Assessed CS]]="&lt;10",5,VALUE(TRIM(CentrepointSourced[[#This Row],[Assessed CS]])))))</f>
        <v>0</v>
      </c>
      <c r="X750" s="106">
        <f>IF(CentrepointSourced[[#This Row],[Age]]="16-17",CentrepointSourced[[#This Row],[Presented HS DQ]],0)</f>
        <v>0</v>
      </c>
      <c r="Y750" s="106">
        <f>IF(CentrepointSourced[[#This Row],[Age]]="16-24",CentrepointSourced[[#This Row],[Presented HS DQ]],0)</f>
        <v>0</v>
      </c>
      <c r="Z750" s="106">
        <f>IF(CentrepointSourced[[#This Row],[Age]]="18-24",CentrepointSourced[[#This Row],[Presented HS DQ]],0)</f>
        <v>279</v>
      </c>
      <c r="AA750" s="106">
        <f>IF(CentrepointSourced[[#This Row],[Age]]="16-17",CentrepointSourced[[#This Row],[Presented CS DQ]],0)</f>
        <v>0</v>
      </c>
      <c r="AB750" s="106">
        <f>IF(CentrepointSourced[[#This Row],[Age]]="16-24",CentrepointSourced[[#This Row],[Presented CS DQ]],0)</f>
        <v>0</v>
      </c>
      <c r="AC750" s="106">
        <f>IF(CentrepointSourced[[#This Row],[Age]]="18-24",CentrepointSourced[[#This Row],[Presented CS DQ]],0)</f>
        <v>0</v>
      </c>
      <c r="AD750" s="107">
        <f>IF(CentrepointSourced[[#This Row],[Age]]="16-17",CentrepointSourced[[#This Row],[Assessed HS DQ]],0)</f>
        <v>0</v>
      </c>
      <c r="AE750" s="107">
        <f>IF(CentrepointSourced[[#This Row],[Age]]="16-24",CentrepointSourced[[#This Row],[Assessed HS DQ]],0)</f>
        <v>0</v>
      </c>
      <c r="AF750" s="107">
        <f>IF(CentrepointSourced[[#This Row],[Age]]="18-24",CentrepointSourced[[#This Row],[Assessed HS DQ]],0)</f>
        <v>241</v>
      </c>
      <c r="AG750" s="107">
        <f>IF(CentrepointSourced[[#This Row],[Age]]="16-17",CentrepointSourced[[#This Row],[Assessed CS DQ]],0)</f>
        <v>0</v>
      </c>
      <c r="AH750" s="107">
        <f>IF(CentrepointSourced[[#This Row],[Age]]="16-24",CentrepointSourced[[#This Row],[Assessed CS DQ]],0)</f>
        <v>0</v>
      </c>
      <c r="AI750" s="107">
        <f>IF(CentrepointSourced[[#This Row],[Age]]="18-24",CentrepointSourced[[#This Row],[Assessed CS DQ]],0)</f>
        <v>0</v>
      </c>
    </row>
    <row r="751" spans="1:35" customFormat="1" ht="13.5" customHeight="1">
      <c r="A751" s="45" t="s">
        <v>40</v>
      </c>
      <c r="B751" s="45" t="s">
        <v>191</v>
      </c>
      <c r="C751" s="45" t="s">
        <v>165</v>
      </c>
      <c r="D751" s="45"/>
      <c r="E751" s="67">
        <v>2014</v>
      </c>
      <c r="F751" s="67" t="s">
        <v>53</v>
      </c>
      <c r="G751" s="67"/>
      <c r="H751" s="68"/>
      <c r="I751" s="67"/>
      <c r="J751" s="45"/>
      <c r="K751" s="67"/>
      <c r="L751" s="67"/>
      <c r="M751" s="67"/>
      <c r="N751" s="67"/>
      <c r="O751" s="67"/>
      <c r="P751" s="67"/>
      <c r="Q751" s="41" t="str">
        <f>IF(CentrepointSourced[[#This Row],[Country]]="Northern Ireland","Northern Ireland",IFERROR(VLOOKUP(CentrepointSourced[[#This Row],[Local Authority]],LKP_LANameDQ[],2,FALSE),CentrepointSourced[[#This Row],[Local Authority]]))</f>
        <v>Peterborough</v>
      </c>
      <c r="R751" s="41" t="str">
        <f>IF(CentrepointSourced[[#This Row],[LA type]]="County","",INDEX(ConsolGeog[lad14cd],MATCH(CentrepointSourced[[#This Row],[Local Authority DQ]],ConsolGeog[la_name],0)))</f>
        <v>E06000031</v>
      </c>
      <c r="S751" s="41" t="str">
        <f>IF(OR(CentrepointSourced[[#This Row],[Country]]="Northern Ireland",CentrepointSourced[[#This Row],[Country]]="Scotland",CentrepointSourced[[#This Row],[Country]]="Wales"),"Local Authority",CentrepointSourced[[#This Row],[LA type]])</f>
        <v>Unitary</v>
      </c>
      <c r="T751" s="41">
        <f>IF(TRIM(CentrepointSourced[[#This Row],[Presented HS]])="",0,IF(CentrepointSourced[[#This Row],[Presented HS]]="&lt;5",2.5,IF(CentrepointSourced[[#This Row],[Presented HS]]="&lt;10",5,VALUE(TRIM(CentrepointSourced[[#This Row],[Presented HS]])))))</f>
        <v>0</v>
      </c>
      <c r="U751" s="41">
        <f>IF(TRIM(CentrepointSourced[[#This Row],[Assessed HS]])="",0,IF(CentrepointSourced[[#This Row],[Assessed HS]]="&lt;5",2.5,IF(CentrepointSourced[[#This Row],[Assessed HS]]="&lt;10",5,VALUE(TRIM(CentrepointSourced[[#This Row],[Assessed HS]])))))</f>
        <v>0</v>
      </c>
      <c r="V751" s="41">
        <f>IF(TRIM(CentrepointSourced[[#This Row],[Presented CS]])="",0,IF(CentrepointSourced[[#This Row],[Presented CS]]="&lt;5",2.5,IF(CentrepointSourced[[#This Row],[Presented CS]]="&lt;10",5,VALUE(TRIM(CentrepointSourced[[#This Row],[Presented CS]])))))</f>
        <v>0</v>
      </c>
      <c r="W751" s="41">
        <f>IF(TRIM(CentrepointSourced[[#This Row],[Assessed CS]])="",0,IF(CentrepointSourced[[#This Row],[Assessed CS]]="&lt;5",2.5,IF(CentrepointSourced[[#This Row],[Assessed CS]]="&lt;10",5,VALUE(TRIM(CentrepointSourced[[#This Row],[Assessed CS]])))))</f>
        <v>0</v>
      </c>
      <c r="X751" s="106">
        <f>IF(CentrepointSourced[[#This Row],[Age]]="16-17",CentrepointSourced[[#This Row],[Presented HS DQ]],0)</f>
        <v>0</v>
      </c>
      <c r="Y751" s="106">
        <f>IF(CentrepointSourced[[#This Row],[Age]]="16-24",CentrepointSourced[[#This Row],[Presented HS DQ]],0)</f>
        <v>0</v>
      </c>
      <c r="Z751" s="106">
        <f>IF(CentrepointSourced[[#This Row],[Age]]="18-24",CentrepointSourced[[#This Row],[Presented HS DQ]],0)</f>
        <v>0</v>
      </c>
      <c r="AA751" s="106">
        <f>IF(CentrepointSourced[[#This Row],[Age]]="16-17",CentrepointSourced[[#This Row],[Presented CS DQ]],0)</f>
        <v>0</v>
      </c>
      <c r="AB751" s="106">
        <f>IF(CentrepointSourced[[#This Row],[Age]]="16-24",CentrepointSourced[[#This Row],[Presented CS DQ]],0)</f>
        <v>0</v>
      </c>
      <c r="AC751" s="106">
        <f>IF(CentrepointSourced[[#This Row],[Age]]="18-24",CentrepointSourced[[#This Row],[Presented CS DQ]],0)</f>
        <v>0</v>
      </c>
      <c r="AD751" s="107">
        <f>IF(CentrepointSourced[[#This Row],[Age]]="16-17",CentrepointSourced[[#This Row],[Assessed HS DQ]],0)</f>
        <v>0</v>
      </c>
      <c r="AE751" s="107">
        <f>IF(CentrepointSourced[[#This Row],[Age]]="16-24",CentrepointSourced[[#This Row],[Assessed HS DQ]],0)</f>
        <v>0</v>
      </c>
      <c r="AF751" s="107">
        <f>IF(CentrepointSourced[[#This Row],[Age]]="18-24",CentrepointSourced[[#This Row],[Assessed HS DQ]],0)</f>
        <v>0</v>
      </c>
      <c r="AG751" s="107">
        <f>IF(CentrepointSourced[[#This Row],[Age]]="16-17",CentrepointSourced[[#This Row],[Assessed CS DQ]],0)</f>
        <v>0</v>
      </c>
      <c r="AH751" s="107">
        <f>IF(CentrepointSourced[[#This Row],[Age]]="16-24",CentrepointSourced[[#This Row],[Assessed CS DQ]],0)</f>
        <v>0</v>
      </c>
      <c r="AI751" s="107">
        <f>IF(CentrepointSourced[[#This Row],[Age]]="18-24",CentrepointSourced[[#This Row],[Assessed CS DQ]],0)</f>
        <v>0</v>
      </c>
    </row>
    <row r="752" spans="1:35" customFormat="1" ht="13.5" customHeight="1">
      <c r="A752" s="45" t="s">
        <v>40</v>
      </c>
      <c r="B752" s="45" t="s">
        <v>189</v>
      </c>
      <c r="C752" s="45" t="s">
        <v>165</v>
      </c>
      <c r="D752" s="45"/>
      <c r="E752" s="73">
        <v>2012</v>
      </c>
      <c r="F752" s="73" t="s">
        <v>25</v>
      </c>
      <c r="G752" s="91">
        <v>65</v>
      </c>
      <c r="H752" s="92"/>
      <c r="I752" s="73">
        <v>1</v>
      </c>
      <c r="J752" s="45"/>
      <c r="K752" s="67"/>
      <c r="L752" s="67"/>
      <c r="M752" s="67"/>
      <c r="N752" s="67"/>
      <c r="O752" s="67"/>
      <c r="P752" s="67"/>
      <c r="Q752" s="41" t="str">
        <f>IF(CentrepointSourced[[#This Row],[Country]]="Northern Ireland","Northern Ireland",IFERROR(VLOOKUP(CentrepointSourced[[#This Row],[Local Authority]],LKP_LANameDQ[],2,FALSE),CentrepointSourced[[#This Row],[Local Authority]]))</f>
        <v>Poole</v>
      </c>
      <c r="R752" s="41" t="str">
        <f>IF(CentrepointSourced[[#This Row],[LA type]]="County","",INDEX(ConsolGeog[lad14cd],MATCH(CentrepointSourced[[#This Row],[Local Authority DQ]],ConsolGeog[la_name],0)))</f>
        <v>E06000029</v>
      </c>
      <c r="S752" s="41" t="str">
        <f>IF(OR(CentrepointSourced[[#This Row],[Country]]="Northern Ireland",CentrepointSourced[[#This Row],[Country]]="Scotland",CentrepointSourced[[#This Row],[Country]]="Wales"),"Local Authority",CentrepointSourced[[#This Row],[LA type]])</f>
        <v>Unitary</v>
      </c>
      <c r="T752" s="41">
        <f>IF(TRIM(CentrepointSourced[[#This Row],[Presented HS]])="",0,IF(CentrepointSourced[[#This Row],[Presented HS]]="&lt;5",2.5,IF(CentrepointSourced[[#This Row],[Presented HS]]="&lt;10",5,VALUE(TRIM(CentrepointSourced[[#This Row],[Presented HS]])))))</f>
        <v>65</v>
      </c>
      <c r="U752" s="41">
        <f>IF(TRIM(CentrepointSourced[[#This Row],[Assessed HS]])="",0,IF(CentrepointSourced[[#This Row],[Assessed HS]]="&lt;5",2.5,IF(CentrepointSourced[[#This Row],[Assessed HS]]="&lt;10",5,VALUE(TRIM(CentrepointSourced[[#This Row],[Assessed HS]])))))</f>
        <v>0</v>
      </c>
      <c r="V752" s="41">
        <f>IF(TRIM(CentrepointSourced[[#This Row],[Presented CS]])="",0,IF(CentrepointSourced[[#This Row],[Presented CS]]="&lt;5",2.5,IF(CentrepointSourced[[#This Row],[Presented CS]]="&lt;10",5,VALUE(TRIM(CentrepointSourced[[#This Row],[Presented CS]])))))</f>
        <v>0</v>
      </c>
      <c r="W752" s="41">
        <f>IF(TRIM(CentrepointSourced[[#This Row],[Assessed CS]])="",0,IF(CentrepointSourced[[#This Row],[Assessed CS]]="&lt;5",2.5,IF(CentrepointSourced[[#This Row],[Assessed CS]]="&lt;10",5,VALUE(TRIM(CentrepointSourced[[#This Row],[Assessed CS]])))))</f>
        <v>0</v>
      </c>
      <c r="X752" s="106">
        <f>IF(CentrepointSourced[[#This Row],[Age]]="16-17",CentrepointSourced[[#This Row],[Presented HS DQ]],0)</f>
        <v>65</v>
      </c>
      <c r="Y752" s="106">
        <f>IF(CentrepointSourced[[#This Row],[Age]]="16-24",CentrepointSourced[[#This Row],[Presented HS DQ]],0)</f>
        <v>0</v>
      </c>
      <c r="Z752" s="106">
        <f>IF(CentrepointSourced[[#This Row],[Age]]="18-24",CentrepointSourced[[#This Row],[Presented HS DQ]],0)</f>
        <v>0</v>
      </c>
      <c r="AA752" s="106">
        <f>IF(CentrepointSourced[[#This Row],[Age]]="16-17",CentrepointSourced[[#This Row],[Presented CS DQ]],0)</f>
        <v>0</v>
      </c>
      <c r="AB752" s="106">
        <f>IF(CentrepointSourced[[#This Row],[Age]]="16-24",CentrepointSourced[[#This Row],[Presented CS DQ]],0)</f>
        <v>0</v>
      </c>
      <c r="AC752" s="106">
        <f>IF(CentrepointSourced[[#This Row],[Age]]="18-24",CentrepointSourced[[#This Row],[Presented CS DQ]],0)</f>
        <v>0</v>
      </c>
      <c r="AD752" s="107">
        <f>IF(CentrepointSourced[[#This Row],[Age]]="16-17",CentrepointSourced[[#This Row],[Assessed HS DQ]],0)</f>
        <v>0</v>
      </c>
      <c r="AE752" s="107">
        <f>IF(CentrepointSourced[[#This Row],[Age]]="16-24",CentrepointSourced[[#This Row],[Assessed HS DQ]],0)</f>
        <v>0</v>
      </c>
      <c r="AF752" s="107">
        <f>IF(CentrepointSourced[[#This Row],[Age]]="18-24",CentrepointSourced[[#This Row],[Assessed HS DQ]],0)</f>
        <v>0</v>
      </c>
      <c r="AG752" s="107">
        <f>IF(CentrepointSourced[[#This Row],[Age]]="16-17",CentrepointSourced[[#This Row],[Assessed CS DQ]],0)</f>
        <v>0</v>
      </c>
      <c r="AH752" s="107">
        <f>IF(CentrepointSourced[[#This Row],[Age]]="16-24",CentrepointSourced[[#This Row],[Assessed CS DQ]],0)</f>
        <v>0</v>
      </c>
      <c r="AI752" s="107">
        <f>IF(CentrepointSourced[[#This Row],[Age]]="18-24",CentrepointSourced[[#This Row],[Assessed CS DQ]],0)</f>
        <v>0</v>
      </c>
    </row>
    <row r="753" spans="1:35" customFormat="1" ht="13.5" customHeight="1">
      <c r="A753" s="45" t="s">
        <v>40</v>
      </c>
      <c r="B753" s="45" t="s">
        <v>189</v>
      </c>
      <c r="C753" s="45" t="s">
        <v>165</v>
      </c>
      <c r="D753" s="45"/>
      <c r="E753" s="73">
        <v>2012</v>
      </c>
      <c r="F753" s="67" t="s">
        <v>26</v>
      </c>
      <c r="G753" s="91">
        <v>501</v>
      </c>
      <c r="H753" s="92"/>
      <c r="I753" s="73">
        <v>27</v>
      </c>
      <c r="J753" s="45"/>
      <c r="K753" s="67"/>
      <c r="L753" s="67"/>
      <c r="M753" s="67"/>
      <c r="N753" s="67"/>
      <c r="O753" s="67"/>
      <c r="P753" s="67"/>
      <c r="Q753" s="41" t="str">
        <f>IF(CentrepointSourced[[#This Row],[Country]]="Northern Ireland","Northern Ireland",IFERROR(VLOOKUP(CentrepointSourced[[#This Row],[Local Authority]],LKP_LANameDQ[],2,FALSE),CentrepointSourced[[#This Row],[Local Authority]]))</f>
        <v>Poole</v>
      </c>
      <c r="R753" s="41" t="str">
        <f>IF(CentrepointSourced[[#This Row],[LA type]]="County","",INDEX(ConsolGeog[lad14cd],MATCH(CentrepointSourced[[#This Row],[Local Authority DQ]],ConsolGeog[la_name],0)))</f>
        <v>E06000029</v>
      </c>
      <c r="S753" s="41" t="str">
        <f>IF(OR(CentrepointSourced[[#This Row],[Country]]="Northern Ireland",CentrepointSourced[[#This Row],[Country]]="Scotland",CentrepointSourced[[#This Row],[Country]]="Wales"),"Local Authority",CentrepointSourced[[#This Row],[LA type]])</f>
        <v>Unitary</v>
      </c>
      <c r="T753" s="41">
        <f>IF(TRIM(CentrepointSourced[[#This Row],[Presented HS]])="",0,IF(CentrepointSourced[[#This Row],[Presented HS]]="&lt;5",2.5,IF(CentrepointSourced[[#This Row],[Presented HS]]="&lt;10",5,VALUE(TRIM(CentrepointSourced[[#This Row],[Presented HS]])))))</f>
        <v>501</v>
      </c>
      <c r="U753" s="41">
        <f>IF(TRIM(CentrepointSourced[[#This Row],[Assessed HS]])="",0,IF(CentrepointSourced[[#This Row],[Assessed HS]]="&lt;5",2.5,IF(CentrepointSourced[[#This Row],[Assessed HS]]="&lt;10",5,VALUE(TRIM(CentrepointSourced[[#This Row],[Assessed HS]])))))</f>
        <v>0</v>
      </c>
      <c r="V753" s="41">
        <f>IF(TRIM(CentrepointSourced[[#This Row],[Presented CS]])="",0,IF(CentrepointSourced[[#This Row],[Presented CS]]="&lt;5",2.5,IF(CentrepointSourced[[#This Row],[Presented CS]]="&lt;10",5,VALUE(TRIM(CentrepointSourced[[#This Row],[Presented CS]])))))</f>
        <v>0</v>
      </c>
      <c r="W753" s="41">
        <f>IF(TRIM(CentrepointSourced[[#This Row],[Assessed CS]])="",0,IF(CentrepointSourced[[#This Row],[Assessed CS]]="&lt;5",2.5,IF(CentrepointSourced[[#This Row],[Assessed CS]]="&lt;10",5,VALUE(TRIM(CentrepointSourced[[#This Row],[Assessed CS]])))))</f>
        <v>0</v>
      </c>
      <c r="X753" s="106">
        <f>IF(CentrepointSourced[[#This Row],[Age]]="16-17",CentrepointSourced[[#This Row],[Presented HS DQ]],0)</f>
        <v>0</v>
      </c>
      <c r="Y753" s="106">
        <f>IF(CentrepointSourced[[#This Row],[Age]]="16-24",CentrepointSourced[[#This Row],[Presented HS DQ]],0)</f>
        <v>0</v>
      </c>
      <c r="Z753" s="106">
        <f>IF(CentrepointSourced[[#This Row],[Age]]="18-24",CentrepointSourced[[#This Row],[Presented HS DQ]],0)</f>
        <v>501</v>
      </c>
      <c r="AA753" s="106">
        <f>IF(CentrepointSourced[[#This Row],[Age]]="16-17",CentrepointSourced[[#This Row],[Presented CS DQ]],0)</f>
        <v>0</v>
      </c>
      <c r="AB753" s="106">
        <f>IF(CentrepointSourced[[#This Row],[Age]]="16-24",CentrepointSourced[[#This Row],[Presented CS DQ]],0)</f>
        <v>0</v>
      </c>
      <c r="AC753" s="106">
        <f>IF(CentrepointSourced[[#This Row],[Age]]="18-24",CentrepointSourced[[#This Row],[Presented CS DQ]],0)</f>
        <v>0</v>
      </c>
      <c r="AD753" s="107">
        <f>IF(CentrepointSourced[[#This Row],[Age]]="16-17",CentrepointSourced[[#This Row],[Assessed HS DQ]],0)</f>
        <v>0</v>
      </c>
      <c r="AE753" s="107">
        <f>IF(CentrepointSourced[[#This Row],[Age]]="16-24",CentrepointSourced[[#This Row],[Assessed HS DQ]],0)</f>
        <v>0</v>
      </c>
      <c r="AF753" s="107">
        <f>IF(CentrepointSourced[[#This Row],[Age]]="18-24",CentrepointSourced[[#This Row],[Assessed HS DQ]],0)</f>
        <v>0</v>
      </c>
      <c r="AG753" s="107">
        <f>IF(CentrepointSourced[[#This Row],[Age]]="16-17",CentrepointSourced[[#This Row],[Assessed CS DQ]],0)</f>
        <v>0</v>
      </c>
      <c r="AH753" s="107">
        <f>IF(CentrepointSourced[[#This Row],[Age]]="16-24",CentrepointSourced[[#This Row],[Assessed CS DQ]],0)</f>
        <v>0</v>
      </c>
      <c r="AI753" s="107">
        <f>IF(CentrepointSourced[[#This Row],[Age]]="18-24",CentrepointSourced[[#This Row],[Assessed CS DQ]],0)</f>
        <v>0</v>
      </c>
    </row>
    <row r="754" spans="1:35" customFormat="1" ht="13.5" customHeight="1">
      <c r="A754" s="45" t="s">
        <v>40</v>
      </c>
      <c r="B754" s="45" t="s">
        <v>189</v>
      </c>
      <c r="C754" s="45" t="s">
        <v>165</v>
      </c>
      <c r="D754" s="45"/>
      <c r="E754" s="73">
        <v>2013</v>
      </c>
      <c r="F754" s="73" t="s">
        <v>25</v>
      </c>
      <c r="G754" s="93">
        <v>88</v>
      </c>
      <c r="H754" s="92"/>
      <c r="I754" s="73">
        <v>1</v>
      </c>
      <c r="J754" s="45"/>
      <c r="K754" s="67"/>
      <c r="L754" s="67"/>
      <c r="M754" s="67"/>
      <c r="N754" s="67"/>
      <c r="O754" s="67"/>
      <c r="P754" s="67"/>
      <c r="Q754" s="41" t="str">
        <f>IF(CentrepointSourced[[#This Row],[Country]]="Northern Ireland","Northern Ireland",IFERROR(VLOOKUP(CentrepointSourced[[#This Row],[Local Authority]],LKP_LANameDQ[],2,FALSE),CentrepointSourced[[#This Row],[Local Authority]]))</f>
        <v>Poole</v>
      </c>
      <c r="R754" s="41" t="str">
        <f>IF(CentrepointSourced[[#This Row],[LA type]]="County","",INDEX(ConsolGeog[lad14cd],MATCH(CentrepointSourced[[#This Row],[Local Authority DQ]],ConsolGeog[la_name],0)))</f>
        <v>E06000029</v>
      </c>
      <c r="S754" s="41" t="str">
        <f>IF(OR(CentrepointSourced[[#This Row],[Country]]="Northern Ireland",CentrepointSourced[[#This Row],[Country]]="Scotland",CentrepointSourced[[#This Row],[Country]]="Wales"),"Local Authority",CentrepointSourced[[#This Row],[LA type]])</f>
        <v>Unitary</v>
      </c>
      <c r="T754" s="41">
        <f>IF(TRIM(CentrepointSourced[[#This Row],[Presented HS]])="",0,IF(CentrepointSourced[[#This Row],[Presented HS]]="&lt;5",2.5,IF(CentrepointSourced[[#This Row],[Presented HS]]="&lt;10",5,VALUE(TRIM(CentrepointSourced[[#This Row],[Presented HS]])))))</f>
        <v>88</v>
      </c>
      <c r="U754" s="41">
        <f>IF(TRIM(CentrepointSourced[[#This Row],[Assessed HS]])="",0,IF(CentrepointSourced[[#This Row],[Assessed HS]]="&lt;5",2.5,IF(CentrepointSourced[[#This Row],[Assessed HS]]="&lt;10",5,VALUE(TRIM(CentrepointSourced[[#This Row],[Assessed HS]])))))</f>
        <v>0</v>
      </c>
      <c r="V754" s="41">
        <f>IF(TRIM(CentrepointSourced[[#This Row],[Presented CS]])="",0,IF(CentrepointSourced[[#This Row],[Presented CS]]="&lt;5",2.5,IF(CentrepointSourced[[#This Row],[Presented CS]]="&lt;10",5,VALUE(TRIM(CentrepointSourced[[#This Row],[Presented CS]])))))</f>
        <v>0</v>
      </c>
      <c r="W754" s="41">
        <f>IF(TRIM(CentrepointSourced[[#This Row],[Assessed CS]])="",0,IF(CentrepointSourced[[#This Row],[Assessed CS]]="&lt;5",2.5,IF(CentrepointSourced[[#This Row],[Assessed CS]]="&lt;10",5,VALUE(TRIM(CentrepointSourced[[#This Row],[Assessed CS]])))))</f>
        <v>0</v>
      </c>
      <c r="X754" s="106">
        <f>IF(CentrepointSourced[[#This Row],[Age]]="16-17",CentrepointSourced[[#This Row],[Presented HS DQ]],0)</f>
        <v>88</v>
      </c>
      <c r="Y754" s="106">
        <f>IF(CentrepointSourced[[#This Row],[Age]]="16-24",CentrepointSourced[[#This Row],[Presented HS DQ]],0)</f>
        <v>0</v>
      </c>
      <c r="Z754" s="106">
        <f>IF(CentrepointSourced[[#This Row],[Age]]="18-24",CentrepointSourced[[#This Row],[Presented HS DQ]],0)</f>
        <v>0</v>
      </c>
      <c r="AA754" s="106">
        <f>IF(CentrepointSourced[[#This Row],[Age]]="16-17",CentrepointSourced[[#This Row],[Presented CS DQ]],0)</f>
        <v>0</v>
      </c>
      <c r="AB754" s="106">
        <f>IF(CentrepointSourced[[#This Row],[Age]]="16-24",CentrepointSourced[[#This Row],[Presented CS DQ]],0)</f>
        <v>0</v>
      </c>
      <c r="AC754" s="106">
        <f>IF(CentrepointSourced[[#This Row],[Age]]="18-24",CentrepointSourced[[#This Row],[Presented CS DQ]],0)</f>
        <v>0</v>
      </c>
      <c r="AD754" s="107">
        <f>IF(CentrepointSourced[[#This Row],[Age]]="16-17",CentrepointSourced[[#This Row],[Assessed HS DQ]],0)</f>
        <v>0</v>
      </c>
      <c r="AE754" s="107">
        <f>IF(CentrepointSourced[[#This Row],[Age]]="16-24",CentrepointSourced[[#This Row],[Assessed HS DQ]],0)</f>
        <v>0</v>
      </c>
      <c r="AF754" s="107">
        <f>IF(CentrepointSourced[[#This Row],[Age]]="18-24",CentrepointSourced[[#This Row],[Assessed HS DQ]],0)</f>
        <v>0</v>
      </c>
      <c r="AG754" s="107">
        <f>IF(CentrepointSourced[[#This Row],[Age]]="16-17",CentrepointSourced[[#This Row],[Assessed CS DQ]],0)</f>
        <v>0</v>
      </c>
      <c r="AH754" s="107">
        <f>IF(CentrepointSourced[[#This Row],[Age]]="16-24",CentrepointSourced[[#This Row],[Assessed CS DQ]],0)</f>
        <v>0</v>
      </c>
      <c r="AI754" s="107">
        <f>IF(CentrepointSourced[[#This Row],[Age]]="18-24",CentrepointSourced[[#This Row],[Assessed CS DQ]],0)</f>
        <v>0</v>
      </c>
    </row>
    <row r="755" spans="1:35" customFormat="1" ht="13.5" customHeight="1">
      <c r="A755" s="45" t="s">
        <v>40</v>
      </c>
      <c r="B755" s="45" t="s">
        <v>189</v>
      </c>
      <c r="C755" s="45" t="s">
        <v>165</v>
      </c>
      <c r="D755" s="45"/>
      <c r="E755" s="73">
        <v>2013</v>
      </c>
      <c r="F755" s="67" t="s">
        <v>26</v>
      </c>
      <c r="G755" s="93">
        <v>627</v>
      </c>
      <c r="H755" s="92"/>
      <c r="I755" s="73">
        <v>17</v>
      </c>
      <c r="J755" s="45"/>
      <c r="K755" s="67"/>
      <c r="L755" s="67"/>
      <c r="M755" s="67"/>
      <c r="N755" s="67"/>
      <c r="O755" s="67"/>
      <c r="P755" s="67"/>
      <c r="Q755" s="41" t="str">
        <f>IF(CentrepointSourced[[#This Row],[Country]]="Northern Ireland","Northern Ireland",IFERROR(VLOOKUP(CentrepointSourced[[#This Row],[Local Authority]],LKP_LANameDQ[],2,FALSE),CentrepointSourced[[#This Row],[Local Authority]]))</f>
        <v>Poole</v>
      </c>
      <c r="R755" s="41" t="str">
        <f>IF(CentrepointSourced[[#This Row],[LA type]]="County","",INDEX(ConsolGeog[lad14cd],MATCH(CentrepointSourced[[#This Row],[Local Authority DQ]],ConsolGeog[la_name],0)))</f>
        <v>E06000029</v>
      </c>
      <c r="S755" s="41" t="str">
        <f>IF(OR(CentrepointSourced[[#This Row],[Country]]="Northern Ireland",CentrepointSourced[[#This Row],[Country]]="Scotland",CentrepointSourced[[#This Row],[Country]]="Wales"),"Local Authority",CentrepointSourced[[#This Row],[LA type]])</f>
        <v>Unitary</v>
      </c>
      <c r="T755" s="41">
        <f>IF(TRIM(CentrepointSourced[[#This Row],[Presented HS]])="",0,IF(CentrepointSourced[[#This Row],[Presented HS]]="&lt;5",2.5,IF(CentrepointSourced[[#This Row],[Presented HS]]="&lt;10",5,VALUE(TRIM(CentrepointSourced[[#This Row],[Presented HS]])))))</f>
        <v>627</v>
      </c>
      <c r="U755" s="41">
        <f>IF(TRIM(CentrepointSourced[[#This Row],[Assessed HS]])="",0,IF(CentrepointSourced[[#This Row],[Assessed HS]]="&lt;5",2.5,IF(CentrepointSourced[[#This Row],[Assessed HS]]="&lt;10",5,VALUE(TRIM(CentrepointSourced[[#This Row],[Assessed HS]])))))</f>
        <v>0</v>
      </c>
      <c r="V755" s="41">
        <f>IF(TRIM(CentrepointSourced[[#This Row],[Presented CS]])="",0,IF(CentrepointSourced[[#This Row],[Presented CS]]="&lt;5",2.5,IF(CentrepointSourced[[#This Row],[Presented CS]]="&lt;10",5,VALUE(TRIM(CentrepointSourced[[#This Row],[Presented CS]])))))</f>
        <v>0</v>
      </c>
      <c r="W755" s="41">
        <f>IF(TRIM(CentrepointSourced[[#This Row],[Assessed CS]])="",0,IF(CentrepointSourced[[#This Row],[Assessed CS]]="&lt;5",2.5,IF(CentrepointSourced[[#This Row],[Assessed CS]]="&lt;10",5,VALUE(TRIM(CentrepointSourced[[#This Row],[Assessed CS]])))))</f>
        <v>0</v>
      </c>
      <c r="X755" s="106">
        <f>IF(CentrepointSourced[[#This Row],[Age]]="16-17",CentrepointSourced[[#This Row],[Presented HS DQ]],0)</f>
        <v>0</v>
      </c>
      <c r="Y755" s="106">
        <f>IF(CentrepointSourced[[#This Row],[Age]]="16-24",CentrepointSourced[[#This Row],[Presented HS DQ]],0)</f>
        <v>0</v>
      </c>
      <c r="Z755" s="106">
        <f>IF(CentrepointSourced[[#This Row],[Age]]="18-24",CentrepointSourced[[#This Row],[Presented HS DQ]],0)</f>
        <v>627</v>
      </c>
      <c r="AA755" s="106">
        <f>IF(CentrepointSourced[[#This Row],[Age]]="16-17",CentrepointSourced[[#This Row],[Presented CS DQ]],0)</f>
        <v>0</v>
      </c>
      <c r="AB755" s="106">
        <f>IF(CentrepointSourced[[#This Row],[Age]]="16-24",CentrepointSourced[[#This Row],[Presented CS DQ]],0)</f>
        <v>0</v>
      </c>
      <c r="AC755" s="106">
        <f>IF(CentrepointSourced[[#This Row],[Age]]="18-24",CentrepointSourced[[#This Row],[Presented CS DQ]],0)</f>
        <v>0</v>
      </c>
      <c r="AD755" s="107">
        <f>IF(CentrepointSourced[[#This Row],[Age]]="16-17",CentrepointSourced[[#This Row],[Assessed HS DQ]],0)</f>
        <v>0</v>
      </c>
      <c r="AE755" s="107">
        <f>IF(CentrepointSourced[[#This Row],[Age]]="16-24",CentrepointSourced[[#This Row],[Assessed HS DQ]],0)</f>
        <v>0</v>
      </c>
      <c r="AF755" s="107">
        <f>IF(CentrepointSourced[[#This Row],[Age]]="18-24",CentrepointSourced[[#This Row],[Assessed HS DQ]],0)</f>
        <v>0</v>
      </c>
      <c r="AG755" s="107">
        <f>IF(CentrepointSourced[[#This Row],[Age]]="16-17",CentrepointSourced[[#This Row],[Assessed CS DQ]],0)</f>
        <v>0</v>
      </c>
      <c r="AH755" s="107">
        <f>IF(CentrepointSourced[[#This Row],[Age]]="16-24",CentrepointSourced[[#This Row],[Assessed CS DQ]],0)</f>
        <v>0</v>
      </c>
      <c r="AI755" s="107">
        <f>IF(CentrepointSourced[[#This Row],[Age]]="18-24",CentrepointSourced[[#This Row],[Assessed CS DQ]],0)</f>
        <v>0</v>
      </c>
    </row>
    <row r="756" spans="1:35" customFormat="1" ht="13.5" customHeight="1">
      <c r="A756" s="45" t="s">
        <v>40</v>
      </c>
      <c r="B756" s="45" t="s">
        <v>189</v>
      </c>
      <c r="C756" s="45" t="s">
        <v>165</v>
      </c>
      <c r="D756" s="45"/>
      <c r="E756" s="73">
        <v>2014</v>
      </c>
      <c r="F756" s="73" t="s">
        <v>25</v>
      </c>
      <c r="G756" s="93">
        <v>61</v>
      </c>
      <c r="H756" s="92"/>
      <c r="I756" s="73">
        <v>1</v>
      </c>
      <c r="J756" s="45"/>
      <c r="K756" s="67"/>
      <c r="L756" s="67"/>
      <c r="M756" s="67"/>
      <c r="N756" s="67"/>
      <c r="O756" s="67"/>
      <c r="P756" s="67"/>
      <c r="Q756" s="41" t="str">
        <f>IF(CentrepointSourced[[#This Row],[Country]]="Northern Ireland","Northern Ireland",IFERROR(VLOOKUP(CentrepointSourced[[#This Row],[Local Authority]],LKP_LANameDQ[],2,FALSE),CentrepointSourced[[#This Row],[Local Authority]]))</f>
        <v>Poole</v>
      </c>
      <c r="R756" s="41" t="str">
        <f>IF(CentrepointSourced[[#This Row],[LA type]]="County","",INDEX(ConsolGeog[lad14cd],MATCH(CentrepointSourced[[#This Row],[Local Authority DQ]],ConsolGeog[la_name],0)))</f>
        <v>E06000029</v>
      </c>
      <c r="S756" s="41" t="str">
        <f>IF(OR(CentrepointSourced[[#This Row],[Country]]="Northern Ireland",CentrepointSourced[[#This Row],[Country]]="Scotland",CentrepointSourced[[#This Row],[Country]]="Wales"),"Local Authority",CentrepointSourced[[#This Row],[LA type]])</f>
        <v>Unitary</v>
      </c>
      <c r="T756" s="41">
        <f>IF(TRIM(CentrepointSourced[[#This Row],[Presented HS]])="",0,IF(CentrepointSourced[[#This Row],[Presented HS]]="&lt;5",2.5,IF(CentrepointSourced[[#This Row],[Presented HS]]="&lt;10",5,VALUE(TRIM(CentrepointSourced[[#This Row],[Presented HS]])))))</f>
        <v>61</v>
      </c>
      <c r="U756" s="41">
        <f>IF(TRIM(CentrepointSourced[[#This Row],[Assessed HS]])="",0,IF(CentrepointSourced[[#This Row],[Assessed HS]]="&lt;5",2.5,IF(CentrepointSourced[[#This Row],[Assessed HS]]="&lt;10",5,VALUE(TRIM(CentrepointSourced[[#This Row],[Assessed HS]])))))</f>
        <v>0</v>
      </c>
      <c r="V756" s="41">
        <f>IF(TRIM(CentrepointSourced[[#This Row],[Presented CS]])="",0,IF(CentrepointSourced[[#This Row],[Presented CS]]="&lt;5",2.5,IF(CentrepointSourced[[#This Row],[Presented CS]]="&lt;10",5,VALUE(TRIM(CentrepointSourced[[#This Row],[Presented CS]])))))</f>
        <v>0</v>
      </c>
      <c r="W756" s="41">
        <f>IF(TRIM(CentrepointSourced[[#This Row],[Assessed CS]])="",0,IF(CentrepointSourced[[#This Row],[Assessed CS]]="&lt;5",2.5,IF(CentrepointSourced[[#This Row],[Assessed CS]]="&lt;10",5,VALUE(TRIM(CentrepointSourced[[#This Row],[Assessed CS]])))))</f>
        <v>0</v>
      </c>
      <c r="X756" s="106">
        <f>IF(CentrepointSourced[[#This Row],[Age]]="16-17",CentrepointSourced[[#This Row],[Presented HS DQ]],0)</f>
        <v>61</v>
      </c>
      <c r="Y756" s="106">
        <f>IF(CentrepointSourced[[#This Row],[Age]]="16-24",CentrepointSourced[[#This Row],[Presented HS DQ]],0)</f>
        <v>0</v>
      </c>
      <c r="Z756" s="106">
        <f>IF(CentrepointSourced[[#This Row],[Age]]="18-24",CentrepointSourced[[#This Row],[Presented HS DQ]],0)</f>
        <v>0</v>
      </c>
      <c r="AA756" s="106">
        <f>IF(CentrepointSourced[[#This Row],[Age]]="16-17",CentrepointSourced[[#This Row],[Presented CS DQ]],0)</f>
        <v>0</v>
      </c>
      <c r="AB756" s="106">
        <f>IF(CentrepointSourced[[#This Row],[Age]]="16-24",CentrepointSourced[[#This Row],[Presented CS DQ]],0)</f>
        <v>0</v>
      </c>
      <c r="AC756" s="106">
        <f>IF(CentrepointSourced[[#This Row],[Age]]="18-24",CentrepointSourced[[#This Row],[Presented CS DQ]],0)</f>
        <v>0</v>
      </c>
      <c r="AD756" s="107">
        <f>IF(CentrepointSourced[[#This Row],[Age]]="16-17",CentrepointSourced[[#This Row],[Assessed HS DQ]],0)</f>
        <v>0</v>
      </c>
      <c r="AE756" s="107">
        <f>IF(CentrepointSourced[[#This Row],[Age]]="16-24",CentrepointSourced[[#This Row],[Assessed HS DQ]],0)</f>
        <v>0</v>
      </c>
      <c r="AF756" s="107">
        <f>IF(CentrepointSourced[[#This Row],[Age]]="18-24",CentrepointSourced[[#This Row],[Assessed HS DQ]],0)</f>
        <v>0</v>
      </c>
      <c r="AG756" s="107">
        <f>IF(CentrepointSourced[[#This Row],[Age]]="16-17",CentrepointSourced[[#This Row],[Assessed CS DQ]],0)</f>
        <v>0</v>
      </c>
      <c r="AH756" s="107">
        <f>IF(CentrepointSourced[[#This Row],[Age]]="16-24",CentrepointSourced[[#This Row],[Assessed CS DQ]],0)</f>
        <v>0</v>
      </c>
      <c r="AI756" s="107">
        <f>IF(CentrepointSourced[[#This Row],[Age]]="18-24",CentrepointSourced[[#This Row],[Assessed CS DQ]],0)</f>
        <v>0</v>
      </c>
    </row>
    <row r="757" spans="1:35" customFormat="1" ht="13.5" customHeight="1">
      <c r="A757" s="45" t="s">
        <v>40</v>
      </c>
      <c r="B757" s="45" t="s">
        <v>189</v>
      </c>
      <c r="C757" s="45" t="s">
        <v>165</v>
      </c>
      <c r="D757" s="45"/>
      <c r="E757" s="73">
        <v>2014</v>
      </c>
      <c r="F757" s="67" t="s">
        <v>26</v>
      </c>
      <c r="G757" s="93">
        <v>509</v>
      </c>
      <c r="H757" s="92"/>
      <c r="I757" s="73">
        <v>25</v>
      </c>
      <c r="J757" s="45"/>
      <c r="K757" s="67"/>
      <c r="L757" s="67"/>
      <c r="M757" s="67"/>
      <c r="N757" s="67"/>
      <c r="O757" s="67"/>
      <c r="P757" s="67"/>
      <c r="Q757" s="41" t="str">
        <f>IF(CentrepointSourced[[#This Row],[Country]]="Northern Ireland","Northern Ireland",IFERROR(VLOOKUP(CentrepointSourced[[#This Row],[Local Authority]],LKP_LANameDQ[],2,FALSE),CentrepointSourced[[#This Row],[Local Authority]]))</f>
        <v>Poole</v>
      </c>
      <c r="R757" s="41" t="str">
        <f>IF(CentrepointSourced[[#This Row],[LA type]]="County","",INDEX(ConsolGeog[lad14cd],MATCH(CentrepointSourced[[#This Row],[Local Authority DQ]],ConsolGeog[la_name],0)))</f>
        <v>E06000029</v>
      </c>
      <c r="S757" s="41" t="str">
        <f>IF(OR(CentrepointSourced[[#This Row],[Country]]="Northern Ireland",CentrepointSourced[[#This Row],[Country]]="Scotland",CentrepointSourced[[#This Row],[Country]]="Wales"),"Local Authority",CentrepointSourced[[#This Row],[LA type]])</f>
        <v>Unitary</v>
      </c>
      <c r="T757" s="41">
        <f>IF(TRIM(CentrepointSourced[[#This Row],[Presented HS]])="",0,IF(CentrepointSourced[[#This Row],[Presented HS]]="&lt;5",2.5,IF(CentrepointSourced[[#This Row],[Presented HS]]="&lt;10",5,VALUE(TRIM(CentrepointSourced[[#This Row],[Presented HS]])))))</f>
        <v>509</v>
      </c>
      <c r="U757" s="41">
        <f>IF(TRIM(CentrepointSourced[[#This Row],[Assessed HS]])="",0,IF(CentrepointSourced[[#This Row],[Assessed HS]]="&lt;5",2.5,IF(CentrepointSourced[[#This Row],[Assessed HS]]="&lt;10",5,VALUE(TRIM(CentrepointSourced[[#This Row],[Assessed HS]])))))</f>
        <v>0</v>
      </c>
      <c r="V757" s="41">
        <f>IF(TRIM(CentrepointSourced[[#This Row],[Presented CS]])="",0,IF(CentrepointSourced[[#This Row],[Presented CS]]="&lt;5",2.5,IF(CentrepointSourced[[#This Row],[Presented CS]]="&lt;10",5,VALUE(TRIM(CentrepointSourced[[#This Row],[Presented CS]])))))</f>
        <v>0</v>
      </c>
      <c r="W757" s="41">
        <f>IF(TRIM(CentrepointSourced[[#This Row],[Assessed CS]])="",0,IF(CentrepointSourced[[#This Row],[Assessed CS]]="&lt;5",2.5,IF(CentrepointSourced[[#This Row],[Assessed CS]]="&lt;10",5,VALUE(TRIM(CentrepointSourced[[#This Row],[Assessed CS]])))))</f>
        <v>0</v>
      </c>
      <c r="X757" s="106">
        <f>IF(CentrepointSourced[[#This Row],[Age]]="16-17",CentrepointSourced[[#This Row],[Presented HS DQ]],0)</f>
        <v>0</v>
      </c>
      <c r="Y757" s="106">
        <f>IF(CentrepointSourced[[#This Row],[Age]]="16-24",CentrepointSourced[[#This Row],[Presented HS DQ]],0)</f>
        <v>0</v>
      </c>
      <c r="Z757" s="106">
        <f>IF(CentrepointSourced[[#This Row],[Age]]="18-24",CentrepointSourced[[#This Row],[Presented HS DQ]],0)</f>
        <v>509</v>
      </c>
      <c r="AA757" s="106">
        <f>IF(CentrepointSourced[[#This Row],[Age]]="16-17",CentrepointSourced[[#This Row],[Presented CS DQ]],0)</f>
        <v>0</v>
      </c>
      <c r="AB757" s="106">
        <f>IF(CentrepointSourced[[#This Row],[Age]]="16-24",CentrepointSourced[[#This Row],[Presented CS DQ]],0)</f>
        <v>0</v>
      </c>
      <c r="AC757" s="106">
        <f>IF(CentrepointSourced[[#This Row],[Age]]="18-24",CentrepointSourced[[#This Row],[Presented CS DQ]],0)</f>
        <v>0</v>
      </c>
      <c r="AD757" s="107">
        <f>IF(CentrepointSourced[[#This Row],[Age]]="16-17",CentrepointSourced[[#This Row],[Assessed HS DQ]],0)</f>
        <v>0</v>
      </c>
      <c r="AE757" s="107">
        <f>IF(CentrepointSourced[[#This Row],[Age]]="16-24",CentrepointSourced[[#This Row],[Assessed HS DQ]],0)</f>
        <v>0</v>
      </c>
      <c r="AF757" s="107">
        <f>IF(CentrepointSourced[[#This Row],[Age]]="18-24",CentrepointSourced[[#This Row],[Assessed HS DQ]],0)</f>
        <v>0</v>
      </c>
      <c r="AG757" s="107">
        <f>IF(CentrepointSourced[[#This Row],[Age]]="16-17",CentrepointSourced[[#This Row],[Assessed CS DQ]],0)</f>
        <v>0</v>
      </c>
      <c r="AH757" s="107">
        <f>IF(CentrepointSourced[[#This Row],[Age]]="16-24",CentrepointSourced[[#This Row],[Assessed CS DQ]],0)</f>
        <v>0</v>
      </c>
      <c r="AI757" s="107">
        <f>IF(CentrepointSourced[[#This Row],[Age]]="18-24",CentrepointSourced[[#This Row],[Assessed CS DQ]],0)</f>
        <v>0</v>
      </c>
    </row>
    <row r="758" spans="1:35" customFormat="1" ht="13.5" customHeight="1">
      <c r="A758" s="45" t="s">
        <v>40</v>
      </c>
      <c r="B758" s="62" t="s">
        <v>239</v>
      </c>
      <c r="C758" s="45" t="s">
        <v>42</v>
      </c>
      <c r="D758" s="62"/>
      <c r="E758" s="67">
        <v>2012</v>
      </c>
      <c r="F758" s="67" t="s">
        <v>25</v>
      </c>
      <c r="G758" s="67">
        <v>15</v>
      </c>
      <c r="H758" s="68">
        <v>15</v>
      </c>
      <c r="I758" s="67">
        <v>8</v>
      </c>
      <c r="J758" s="45"/>
      <c r="K758" s="45"/>
      <c r="L758" s="45"/>
      <c r="M758" s="45"/>
      <c r="N758" s="45"/>
      <c r="O758" s="45"/>
      <c r="P758" s="45"/>
      <c r="Q758" s="41" t="str">
        <f>IF(CentrepointSourced[[#This Row],[Country]]="Northern Ireland","Northern Ireland",IFERROR(VLOOKUP(CentrepointSourced[[#This Row],[Local Authority]],LKP_LANameDQ[],2,FALSE),CentrepointSourced[[#This Row],[Local Authority]]))</f>
        <v>Preston</v>
      </c>
      <c r="R758" s="41" t="str">
        <f>IF(CentrepointSourced[[#This Row],[LA type]]="County","",INDEX(ConsolGeog[lad14cd],MATCH(CentrepointSourced[[#This Row],[Local Authority DQ]],ConsolGeog[la_name],0)))</f>
        <v>E07000123</v>
      </c>
      <c r="S758" s="41" t="str">
        <f>IF(OR(CentrepointSourced[[#This Row],[Country]]="Northern Ireland",CentrepointSourced[[#This Row],[Country]]="Scotland",CentrepointSourced[[#This Row],[Country]]="Wales"),"Local Authority",CentrepointSourced[[#This Row],[LA type]])</f>
        <v>District</v>
      </c>
      <c r="T758" s="41">
        <f>IF(TRIM(CentrepointSourced[[#This Row],[Presented HS]])="",0,IF(CentrepointSourced[[#This Row],[Presented HS]]="&lt;5",2.5,IF(CentrepointSourced[[#This Row],[Presented HS]]="&lt;10",5,VALUE(TRIM(CentrepointSourced[[#This Row],[Presented HS]])))))</f>
        <v>15</v>
      </c>
      <c r="U758" s="41">
        <f>IF(TRIM(CentrepointSourced[[#This Row],[Assessed HS]])="",0,IF(CentrepointSourced[[#This Row],[Assessed HS]]="&lt;5",2.5,IF(CentrepointSourced[[#This Row],[Assessed HS]]="&lt;10",5,VALUE(TRIM(CentrepointSourced[[#This Row],[Assessed HS]])))))</f>
        <v>15</v>
      </c>
      <c r="V758" s="41">
        <f>IF(TRIM(CentrepointSourced[[#This Row],[Presented CS]])="",0,IF(CentrepointSourced[[#This Row],[Presented CS]]="&lt;5",2.5,IF(CentrepointSourced[[#This Row],[Presented CS]]="&lt;10",5,VALUE(TRIM(CentrepointSourced[[#This Row],[Presented CS]])))))</f>
        <v>0</v>
      </c>
      <c r="W758" s="41">
        <f>IF(TRIM(CentrepointSourced[[#This Row],[Assessed CS]])="",0,IF(CentrepointSourced[[#This Row],[Assessed CS]]="&lt;5",2.5,IF(CentrepointSourced[[#This Row],[Assessed CS]]="&lt;10",5,VALUE(TRIM(CentrepointSourced[[#This Row],[Assessed CS]])))))</f>
        <v>0</v>
      </c>
      <c r="X758" s="106">
        <f>IF(CentrepointSourced[[#This Row],[Age]]="16-17",CentrepointSourced[[#This Row],[Presented HS DQ]],0)</f>
        <v>15</v>
      </c>
      <c r="Y758" s="106">
        <f>IF(CentrepointSourced[[#This Row],[Age]]="16-24",CentrepointSourced[[#This Row],[Presented HS DQ]],0)</f>
        <v>0</v>
      </c>
      <c r="Z758" s="106">
        <f>IF(CentrepointSourced[[#This Row],[Age]]="18-24",CentrepointSourced[[#This Row],[Presented HS DQ]],0)</f>
        <v>0</v>
      </c>
      <c r="AA758" s="106">
        <f>IF(CentrepointSourced[[#This Row],[Age]]="16-17",CentrepointSourced[[#This Row],[Presented CS DQ]],0)</f>
        <v>0</v>
      </c>
      <c r="AB758" s="106">
        <f>IF(CentrepointSourced[[#This Row],[Age]]="16-24",CentrepointSourced[[#This Row],[Presented CS DQ]],0)</f>
        <v>0</v>
      </c>
      <c r="AC758" s="106">
        <f>IF(CentrepointSourced[[#This Row],[Age]]="18-24",CentrepointSourced[[#This Row],[Presented CS DQ]],0)</f>
        <v>0</v>
      </c>
      <c r="AD758" s="107">
        <f>IF(CentrepointSourced[[#This Row],[Age]]="16-17",CentrepointSourced[[#This Row],[Assessed HS DQ]],0)</f>
        <v>15</v>
      </c>
      <c r="AE758" s="107">
        <f>IF(CentrepointSourced[[#This Row],[Age]]="16-24",CentrepointSourced[[#This Row],[Assessed HS DQ]],0)</f>
        <v>0</v>
      </c>
      <c r="AF758" s="107">
        <f>IF(CentrepointSourced[[#This Row],[Age]]="18-24",CentrepointSourced[[#This Row],[Assessed HS DQ]],0)</f>
        <v>0</v>
      </c>
      <c r="AG758" s="107">
        <f>IF(CentrepointSourced[[#This Row],[Age]]="16-17",CentrepointSourced[[#This Row],[Assessed CS DQ]],0)</f>
        <v>0</v>
      </c>
      <c r="AH758" s="107">
        <f>IF(CentrepointSourced[[#This Row],[Age]]="16-24",CentrepointSourced[[#This Row],[Assessed CS DQ]],0)</f>
        <v>0</v>
      </c>
      <c r="AI758" s="107">
        <f>IF(CentrepointSourced[[#This Row],[Age]]="18-24",CentrepointSourced[[#This Row],[Assessed CS DQ]],0)</f>
        <v>0</v>
      </c>
    </row>
    <row r="759" spans="1:35" customFormat="1" ht="13.5" customHeight="1">
      <c r="A759" s="45" t="s">
        <v>40</v>
      </c>
      <c r="B759" s="62" t="s">
        <v>239</v>
      </c>
      <c r="C759" s="45" t="s">
        <v>42</v>
      </c>
      <c r="D759" s="62"/>
      <c r="E759" s="67">
        <v>2012</v>
      </c>
      <c r="F759" s="67" t="s">
        <v>26</v>
      </c>
      <c r="G759" s="67">
        <v>42</v>
      </c>
      <c r="H759" s="68">
        <v>42</v>
      </c>
      <c r="I759" s="67">
        <v>27</v>
      </c>
      <c r="J759" s="45"/>
      <c r="K759" s="45"/>
      <c r="L759" s="45"/>
      <c r="M759" s="45"/>
      <c r="N759" s="45"/>
      <c r="O759" s="45"/>
      <c r="P759" s="45"/>
      <c r="Q759" s="41" t="str">
        <f>IF(CentrepointSourced[[#This Row],[Country]]="Northern Ireland","Northern Ireland",IFERROR(VLOOKUP(CentrepointSourced[[#This Row],[Local Authority]],LKP_LANameDQ[],2,FALSE),CentrepointSourced[[#This Row],[Local Authority]]))</f>
        <v>Preston</v>
      </c>
      <c r="R759" s="41" t="str">
        <f>IF(CentrepointSourced[[#This Row],[LA type]]="County","",INDEX(ConsolGeog[lad14cd],MATCH(CentrepointSourced[[#This Row],[Local Authority DQ]],ConsolGeog[la_name],0)))</f>
        <v>E07000123</v>
      </c>
      <c r="S759" s="41" t="str">
        <f>IF(OR(CentrepointSourced[[#This Row],[Country]]="Northern Ireland",CentrepointSourced[[#This Row],[Country]]="Scotland",CentrepointSourced[[#This Row],[Country]]="Wales"),"Local Authority",CentrepointSourced[[#This Row],[LA type]])</f>
        <v>District</v>
      </c>
      <c r="T759" s="41">
        <f>IF(TRIM(CentrepointSourced[[#This Row],[Presented HS]])="",0,IF(CentrepointSourced[[#This Row],[Presented HS]]="&lt;5",2.5,IF(CentrepointSourced[[#This Row],[Presented HS]]="&lt;10",5,VALUE(TRIM(CentrepointSourced[[#This Row],[Presented HS]])))))</f>
        <v>42</v>
      </c>
      <c r="U759" s="41">
        <f>IF(TRIM(CentrepointSourced[[#This Row],[Assessed HS]])="",0,IF(CentrepointSourced[[#This Row],[Assessed HS]]="&lt;5",2.5,IF(CentrepointSourced[[#This Row],[Assessed HS]]="&lt;10",5,VALUE(TRIM(CentrepointSourced[[#This Row],[Assessed HS]])))))</f>
        <v>42</v>
      </c>
      <c r="V759" s="41">
        <f>IF(TRIM(CentrepointSourced[[#This Row],[Presented CS]])="",0,IF(CentrepointSourced[[#This Row],[Presented CS]]="&lt;5",2.5,IF(CentrepointSourced[[#This Row],[Presented CS]]="&lt;10",5,VALUE(TRIM(CentrepointSourced[[#This Row],[Presented CS]])))))</f>
        <v>0</v>
      </c>
      <c r="W759" s="41">
        <f>IF(TRIM(CentrepointSourced[[#This Row],[Assessed CS]])="",0,IF(CentrepointSourced[[#This Row],[Assessed CS]]="&lt;5",2.5,IF(CentrepointSourced[[#This Row],[Assessed CS]]="&lt;10",5,VALUE(TRIM(CentrepointSourced[[#This Row],[Assessed CS]])))))</f>
        <v>0</v>
      </c>
      <c r="X759" s="106">
        <f>IF(CentrepointSourced[[#This Row],[Age]]="16-17",CentrepointSourced[[#This Row],[Presented HS DQ]],0)</f>
        <v>0</v>
      </c>
      <c r="Y759" s="106">
        <f>IF(CentrepointSourced[[#This Row],[Age]]="16-24",CentrepointSourced[[#This Row],[Presented HS DQ]],0)</f>
        <v>0</v>
      </c>
      <c r="Z759" s="106">
        <f>IF(CentrepointSourced[[#This Row],[Age]]="18-24",CentrepointSourced[[#This Row],[Presented HS DQ]],0)</f>
        <v>42</v>
      </c>
      <c r="AA759" s="106">
        <f>IF(CentrepointSourced[[#This Row],[Age]]="16-17",CentrepointSourced[[#This Row],[Presented CS DQ]],0)</f>
        <v>0</v>
      </c>
      <c r="AB759" s="106">
        <f>IF(CentrepointSourced[[#This Row],[Age]]="16-24",CentrepointSourced[[#This Row],[Presented CS DQ]],0)</f>
        <v>0</v>
      </c>
      <c r="AC759" s="106">
        <f>IF(CentrepointSourced[[#This Row],[Age]]="18-24",CentrepointSourced[[#This Row],[Presented CS DQ]],0)</f>
        <v>0</v>
      </c>
      <c r="AD759" s="107">
        <f>IF(CentrepointSourced[[#This Row],[Age]]="16-17",CentrepointSourced[[#This Row],[Assessed HS DQ]],0)</f>
        <v>0</v>
      </c>
      <c r="AE759" s="107">
        <f>IF(CentrepointSourced[[#This Row],[Age]]="16-24",CentrepointSourced[[#This Row],[Assessed HS DQ]],0)</f>
        <v>0</v>
      </c>
      <c r="AF759" s="107">
        <f>IF(CentrepointSourced[[#This Row],[Age]]="18-24",CentrepointSourced[[#This Row],[Assessed HS DQ]],0)</f>
        <v>42</v>
      </c>
      <c r="AG759" s="107">
        <f>IF(CentrepointSourced[[#This Row],[Age]]="16-17",CentrepointSourced[[#This Row],[Assessed CS DQ]],0)</f>
        <v>0</v>
      </c>
      <c r="AH759" s="107">
        <f>IF(CentrepointSourced[[#This Row],[Age]]="16-24",CentrepointSourced[[#This Row],[Assessed CS DQ]],0)</f>
        <v>0</v>
      </c>
      <c r="AI759" s="107">
        <f>IF(CentrepointSourced[[#This Row],[Age]]="18-24",CentrepointSourced[[#This Row],[Assessed CS DQ]],0)</f>
        <v>0</v>
      </c>
    </row>
    <row r="760" spans="1:35" customFormat="1" ht="13.5" customHeight="1">
      <c r="A760" s="45" t="s">
        <v>40</v>
      </c>
      <c r="B760" s="62" t="s">
        <v>239</v>
      </c>
      <c r="C760" s="45" t="s">
        <v>42</v>
      </c>
      <c r="D760" s="62"/>
      <c r="E760" s="67">
        <v>2013</v>
      </c>
      <c r="F760" s="67" t="s">
        <v>25</v>
      </c>
      <c r="G760" s="67">
        <v>13</v>
      </c>
      <c r="H760" s="68">
        <v>13</v>
      </c>
      <c r="I760" s="67">
        <v>9</v>
      </c>
      <c r="J760" s="45"/>
      <c r="K760" s="45"/>
      <c r="L760" s="45"/>
      <c r="M760" s="45"/>
      <c r="N760" s="45"/>
      <c r="O760" s="45"/>
      <c r="P760" s="45"/>
      <c r="Q760" s="41" t="str">
        <f>IF(CentrepointSourced[[#This Row],[Country]]="Northern Ireland","Northern Ireland",IFERROR(VLOOKUP(CentrepointSourced[[#This Row],[Local Authority]],LKP_LANameDQ[],2,FALSE),CentrepointSourced[[#This Row],[Local Authority]]))</f>
        <v>Preston</v>
      </c>
      <c r="R760" s="41" t="str">
        <f>IF(CentrepointSourced[[#This Row],[LA type]]="County","",INDEX(ConsolGeog[lad14cd],MATCH(CentrepointSourced[[#This Row],[Local Authority DQ]],ConsolGeog[la_name],0)))</f>
        <v>E07000123</v>
      </c>
      <c r="S760" s="41" t="str">
        <f>IF(OR(CentrepointSourced[[#This Row],[Country]]="Northern Ireland",CentrepointSourced[[#This Row],[Country]]="Scotland",CentrepointSourced[[#This Row],[Country]]="Wales"),"Local Authority",CentrepointSourced[[#This Row],[LA type]])</f>
        <v>District</v>
      </c>
      <c r="T760" s="41">
        <f>IF(TRIM(CentrepointSourced[[#This Row],[Presented HS]])="",0,IF(CentrepointSourced[[#This Row],[Presented HS]]="&lt;5",2.5,IF(CentrepointSourced[[#This Row],[Presented HS]]="&lt;10",5,VALUE(TRIM(CentrepointSourced[[#This Row],[Presented HS]])))))</f>
        <v>13</v>
      </c>
      <c r="U760" s="41">
        <f>IF(TRIM(CentrepointSourced[[#This Row],[Assessed HS]])="",0,IF(CentrepointSourced[[#This Row],[Assessed HS]]="&lt;5",2.5,IF(CentrepointSourced[[#This Row],[Assessed HS]]="&lt;10",5,VALUE(TRIM(CentrepointSourced[[#This Row],[Assessed HS]])))))</f>
        <v>13</v>
      </c>
      <c r="V760" s="41">
        <f>IF(TRIM(CentrepointSourced[[#This Row],[Presented CS]])="",0,IF(CentrepointSourced[[#This Row],[Presented CS]]="&lt;5",2.5,IF(CentrepointSourced[[#This Row],[Presented CS]]="&lt;10",5,VALUE(TRIM(CentrepointSourced[[#This Row],[Presented CS]])))))</f>
        <v>0</v>
      </c>
      <c r="W760" s="41">
        <f>IF(TRIM(CentrepointSourced[[#This Row],[Assessed CS]])="",0,IF(CentrepointSourced[[#This Row],[Assessed CS]]="&lt;5",2.5,IF(CentrepointSourced[[#This Row],[Assessed CS]]="&lt;10",5,VALUE(TRIM(CentrepointSourced[[#This Row],[Assessed CS]])))))</f>
        <v>0</v>
      </c>
      <c r="X760" s="106">
        <f>IF(CentrepointSourced[[#This Row],[Age]]="16-17",CentrepointSourced[[#This Row],[Presented HS DQ]],0)</f>
        <v>13</v>
      </c>
      <c r="Y760" s="106">
        <f>IF(CentrepointSourced[[#This Row],[Age]]="16-24",CentrepointSourced[[#This Row],[Presented HS DQ]],0)</f>
        <v>0</v>
      </c>
      <c r="Z760" s="106">
        <f>IF(CentrepointSourced[[#This Row],[Age]]="18-24",CentrepointSourced[[#This Row],[Presented HS DQ]],0)</f>
        <v>0</v>
      </c>
      <c r="AA760" s="106">
        <f>IF(CentrepointSourced[[#This Row],[Age]]="16-17",CentrepointSourced[[#This Row],[Presented CS DQ]],0)</f>
        <v>0</v>
      </c>
      <c r="AB760" s="106">
        <f>IF(CentrepointSourced[[#This Row],[Age]]="16-24",CentrepointSourced[[#This Row],[Presented CS DQ]],0)</f>
        <v>0</v>
      </c>
      <c r="AC760" s="106">
        <f>IF(CentrepointSourced[[#This Row],[Age]]="18-24",CentrepointSourced[[#This Row],[Presented CS DQ]],0)</f>
        <v>0</v>
      </c>
      <c r="AD760" s="107">
        <f>IF(CentrepointSourced[[#This Row],[Age]]="16-17",CentrepointSourced[[#This Row],[Assessed HS DQ]],0)</f>
        <v>13</v>
      </c>
      <c r="AE760" s="107">
        <f>IF(CentrepointSourced[[#This Row],[Age]]="16-24",CentrepointSourced[[#This Row],[Assessed HS DQ]],0)</f>
        <v>0</v>
      </c>
      <c r="AF760" s="107">
        <f>IF(CentrepointSourced[[#This Row],[Age]]="18-24",CentrepointSourced[[#This Row],[Assessed HS DQ]],0)</f>
        <v>0</v>
      </c>
      <c r="AG760" s="107">
        <f>IF(CentrepointSourced[[#This Row],[Age]]="16-17",CentrepointSourced[[#This Row],[Assessed CS DQ]],0)</f>
        <v>0</v>
      </c>
      <c r="AH760" s="107">
        <f>IF(CentrepointSourced[[#This Row],[Age]]="16-24",CentrepointSourced[[#This Row],[Assessed CS DQ]],0)</f>
        <v>0</v>
      </c>
      <c r="AI760" s="107">
        <f>IF(CentrepointSourced[[#This Row],[Age]]="18-24",CentrepointSourced[[#This Row],[Assessed CS DQ]],0)</f>
        <v>0</v>
      </c>
    </row>
    <row r="761" spans="1:35" customFormat="1" ht="13.5" customHeight="1">
      <c r="A761" s="45" t="s">
        <v>40</v>
      </c>
      <c r="B761" s="62" t="s">
        <v>239</v>
      </c>
      <c r="C761" s="45" t="s">
        <v>42</v>
      </c>
      <c r="D761" s="62"/>
      <c r="E761" s="67">
        <v>2013</v>
      </c>
      <c r="F761" s="67" t="s">
        <v>26</v>
      </c>
      <c r="G761" s="67">
        <v>22</v>
      </c>
      <c r="H761" s="68">
        <v>22</v>
      </c>
      <c r="I761" s="67">
        <v>8</v>
      </c>
      <c r="J761" s="45"/>
      <c r="K761" s="45"/>
      <c r="L761" s="45"/>
      <c r="M761" s="45"/>
      <c r="N761" s="45"/>
      <c r="O761" s="45"/>
      <c r="P761" s="45"/>
      <c r="Q761" s="41" t="str">
        <f>IF(CentrepointSourced[[#This Row],[Country]]="Northern Ireland","Northern Ireland",IFERROR(VLOOKUP(CentrepointSourced[[#This Row],[Local Authority]],LKP_LANameDQ[],2,FALSE),CentrepointSourced[[#This Row],[Local Authority]]))</f>
        <v>Preston</v>
      </c>
      <c r="R761" s="41" t="str">
        <f>IF(CentrepointSourced[[#This Row],[LA type]]="County","",INDEX(ConsolGeog[lad14cd],MATCH(CentrepointSourced[[#This Row],[Local Authority DQ]],ConsolGeog[la_name],0)))</f>
        <v>E07000123</v>
      </c>
      <c r="S761" s="41" t="str">
        <f>IF(OR(CentrepointSourced[[#This Row],[Country]]="Northern Ireland",CentrepointSourced[[#This Row],[Country]]="Scotland",CentrepointSourced[[#This Row],[Country]]="Wales"),"Local Authority",CentrepointSourced[[#This Row],[LA type]])</f>
        <v>District</v>
      </c>
      <c r="T761" s="41">
        <f>IF(TRIM(CentrepointSourced[[#This Row],[Presented HS]])="",0,IF(CentrepointSourced[[#This Row],[Presented HS]]="&lt;5",2.5,IF(CentrepointSourced[[#This Row],[Presented HS]]="&lt;10",5,VALUE(TRIM(CentrepointSourced[[#This Row],[Presented HS]])))))</f>
        <v>22</v>
      </c>
      <c r="U761" s="41">
        <f>IF(TRIM(CentrepointSourced[[#This Row],[Assessed HS]])="",0,IF(CentrepointSourced[[#This Row],[Assessed HS]]="&lt;5",2.5,IF(CentrepointSourced[[#This Row],[Assessed HS]]="&lt;10",5,VALUE(TRIM(CentrepointSourced[[#This Row],[Assessed HS]])))))</f>
        <v>22</v>
      </c>
      <c r="V761" s="41">
        <f>IF(TRIM(CentrepointSourced[[#This Row],[Presented CS]])="",0,IF(CentrepointSourced[[#This Row],[Presented CS]]="&lt;5",2.5,IF(CentrepointSourced[[#This Row],[Presented CS]]="&lt;10",5,VALUE(TRIM(CentrepointSourced[[#This Row],[Presented CS]])))))</f>
        <v>0</v>
      </c>
      <c r="W761" s="41">
        <f>IF(TRIM(CentrepointSourced[[#This Row],[Assessed CS]])="",0,IF(CentrepointSourced[[#This Row],[Assessed CS]]="&lt;5",2.5,IF(CentrepointSourced[[#This Row],[Assessed CS]]="&lt;10",5,VALUE(TRIM(CentrepointSourced[[#This Row],[Assessed CS]])))))</f>
        <v>0</v>
      </c>
      <c r="X761" s="106">
        <f>IF(CentrepointSourced[[#This Row],[Age]]="16-17",CentrepointSourced[[#This Row],[Presented HS DQ]],0)</f>
        <v>0</v>
      </c>
      <c r="Y761" s="106">
        <f>IF(CentrepointSourced[[#This Row],[Age]]="16-24",CentrepointSourced[[#This Row],[Presented HS DQ]],0)</f>
        <v>0</v>
      </c>
      <c r="Z761" s="106">
        <f>IF(CentrepointSourced[[#This Row],[Age]]="18-24",CentrepointSourced[[#This Row],[Presented HS DQ]],0)</f>
        <v>22</v>
      </c>
      <c r="AA761" s="106">
        <f>IF(CentrepointSourced[[#This Row],[Age]]="16-17",CentrepointSourced[[#This Row],[Presented CS DQ]],0)</f>
        <v>0</v>
      </c>
      <c r="AB761" s="106">
        <f>IF(CentrepointSourced[[#This Row],[Age]]="16-24",CentrepointSourced[[#This Row],[Presented CS DQ]],0)</f>
        <v>0</v>
      </c>
      <c r="AC761" s="106">
        <f>IF(CentrepointSourced[[#This Row],[Age]]="18-24",CentrepointSourced[[#This Row],[Presented CS DQ]],0)</f>
        <v>0</v>
      </c>
      <c r="AD761" s="107">
        <f>IF(CentrepointSourced[[#This Row],[Age]]="16-17",CentrepointSourced[[#This Row],[Assessed HS DQ]],0)</f>
        <v>0</v>
      </c>
      <c r="AE761" s="107">
        <f>IF(CentrepointSourced[[#This Row],[Age]]="16-24",CentrepointSourced[[#This Row],[Assessed HS DQ]],0)</f>
        <v>0</v>
      </c>
      <c r="AF761" s="107">
        <f>IF(CentrepointSourced[[#This Row],[Age]]="18-24",CentrepointSourced[[#This Row],[Assessed HS DQ]],0)</f>
        <v>22</v>
      </c>
      <c r="AG761" s="107">
        <f>IF(CentrepointSourced[[#This Row],[Age]]="16-17",CentrepointSourced[[#This Row],[Assessed CS DQ]],0)</f>
        <v>0</v>
      </c>
      <c r="AH761" s="107">
        <f>IF(CentrepointSourced[[#This Row],[Age]]="16-24",CentrepointSourced[[#This Row],[Assessed CS DQ]],0)</f>
        <v>0</v>
      </c>
      <c r="AI761" s="107">
        <f>IF(CentrepointSourced[[#This Row],[Age]]="18-24",CentrepointSourced[[#This Row],[Assessed CS DQ]],0)</f>
        <v>0</v>
      </c>
    </row>
    <row r="762" spans="1:35" customFormat="1" ht="13.5" customHeight="1">
      <c r="A762" s="45" t="s">
        <v>40</v>
      </c>
      <c r="B762" s="62" t="s">
        <v>239</v>
      </c>
      <c r="C762" s="45" t="s">
        <v>42</v>
      </c>
      <c r="D762" s="62"/>
      <c r="E762" s="67">
        <v>2014</v>
      </c>
      <c r="F762" s="67" t="s">
        <v>25</v>
      </c>
      <c r="G762" s="67">
        <v>16</v>
      </c>
      <c r="H762" s="68">
        <v>16</v>
      </c>
      <c r="I762" s="67">
        <v>12</v>
      </c>
      <c r="J762" s="45"/>
      <c r="K762" s="45"/>
      <c r="L762" s="45"/>
      <c r="M762" s="45"/>
      <c r="N762" s="45"/>
      <c r="O762" s="45"/>
      <c r="P762" s="45"/>
      <c r="Q762" s="41" t="str">
        <f>IF(CentrepointSourced[[#This Row],[Country]]="Northern Ireland","Northern Ireland",IFERROR(VLOOKUP(CentrepointSourced[[#This Row],[Local Authority]],LKP_LANameDQ[],2,FALSE),CentrepointSourced[[#This Row],[Local Authority]]))</f>
        <v>Preston</v>
      </c>
      <c r="R762" s="41" t="str">
        <f>IF(CentrepointSourced[[#This Row],[LA type]]="County","",INDEX(ConsolGeog[lad14cd],MATCH(CentrepointSourced[[#This Row],[Local Authority DQ]],ConsolGeog[la_name],0)))</f>
        <v>E07000123</v>
      </c>
      <c r="S762" s="41" t="str">
        <f>IF(OR(CentrepointSourced[[#This Row],[Country]]="Northern Ireland",CentrepointSourced[[#This Row],[Country]]="Scotland",CentrepointSourced[[#This Row],[Country]]="Wales"),"Local Authority",CentrepointSourced[[#This Row],[LA type]])</f>
        <v>District</v>
      </c>
      <c r="T762" s="41">
        <f>IF(TRIM(CentrepointSourced[[#This Row],[Presented HS]])="",0,IF(CentrepointSourced[[#This Row],[Presented HS]]="&lt;5",2.5,IF(CentrepointSourced[[#This Row],[Presented HS]]="&lt;10",5,VALUE(TRIM(CentrepointSourced[[#This Row],[Presented HS]])))))</f>
        <v>16</v>
      </c>
      <c r="U762" s="41">
        <f>IF(TRIM(CentrepointSourced[[#This Row],[Assessed HS]])="",0,IF(CentrepointSourced[[#This Row],[Assessed HS]]="&lt;5",2.5,IF(CentrepointSourced[[#This Row],[Assessed HS]]="&lt;10",5,VALUE(TRIM(CentrepointSourced[[#This Row],[Assessed HS]])))))</f>
        <v>16</v>
      </c>
      <c r="V762" s="41">
        <f>IF(TRIM(CentrepointSourced[[#This Row],[Presented CS]])="",0,IF(CentrepointSourced[[#This Row],[Presented CS]]="&lt;5",2.5,IF(CentrepointSourced[[#This Row],[Presented CS]]="&lt;10",5,VALUE(TRIM(CentrepointSourced[[#This Row],[Presented CS]])))))</f>
        <v>0</v>
      </c>
      <c r="W762" s="41">
        <f>IF(TRIM(CentrepointSourced[[#This Row],[Assessed CS]])="",0,IF(CentrepointSourced[[#This Row],[Assessed CS]]="&lt;5",2.5,IF(CentrepointSourced[[#This Row],[Assessed CS]]="&lt;10",5,VALUE(TRIM(CentrepointSourced[[#This Row],[Assessed CS]])))))</f>
        <v>0</v>
      </c>
      <c r="X762" s="106">
        <f>IF(CentrepointSourced[[#This Row],[Age]]="16-17",CentrepointSourced[[#This Row],[Presented HS DQ]],0)</f>
        <v>16</v>
      </c>
      <c r="Y762" s="106">
        <f>IF(CentrepointSourced[[#This Row],[Age]]="16-24",CentrepointSourced[[#This Row],[Presented HS DQ]],0)</f>
        <v>0</v>
      </c>
      <c r="Z762" s="106">
        <f>IF(CentrepointSourced[[#This Row],[Age]]="18-24",CentrepointSourced[[#This Row],[Presented HS DQ]],0)</f>
        <v>0</v>
      </c>
      <c r="AA762" s="106">
        <f>IF(CentrepointSourced[[#This Row],[Age]]="16-17",CentrepointSourced[[#This Row],[Presented CS DQ]],0)</f>
        <v>0</v>
      </c>
      <c r="AB762" s="106">
        <f>IF(CentrepointSourced[[#This Row],[Age]]="16-24",CentrepointSourced[[#This Row],[Presented CS DQ]],0)</f>
        <v>0</v>
      </c>
      <c r="AC762" s="106">
        <f>IF(CentrepointSourced[[#This Row],[Age]]="18-24",CentrepointSourced[[#This Row],[Presented CS DQ]],0)</f>
        <v>0</v>
      </c>
      <c r="AD762" s="107">
        <f>IF(CentrepointSourced[[#This Row],[Age]]="16-17",CentrepointSourced[[#This Row],[Assessed HS DQ]],0)</f>
        <v>16</v>
      </c>
      <c r="AE762" s="107">
        <f>IF(CentrepointSourced[[#This Row],[Age]]="16-24",CentrepointSourced[[#This Row],[Assessed HS DQ]],0)</f>
        <v>0</v>
      </c>
      <c r="AF762" s="107">
        <f>IF(CentrepointSourced[[#This Row],[Age]]="18-24",CentrepointSourced[[#This Row],[Assessed HS DQ]],0)</f>
        <v>0</v>
      </c>
      <c r="AG762" s="107">
        <f>IF(CentrepointSourced[[#This Row],[Age]]="16-17",CentrepointSourced[[#This Row],[Assessed CS DQ]],0)</f>
        <v>0</v>
      </c>
      <c r="AH762" s="107">
        <f>IF(CentrepointSourced[[#This Row],[Age]]="16-24",CentrepointSourced[[#This Row],[Assessed CS DQ]],0)</f>
        <v>0</v>
      </c>
      <c r="AI762" s="107">
        <f>IF(CentrepointSourced[[#This Row],[Age]]="18-24",CentrepointSourced[[#This Row],[Assessed CS DQ]],0)</f>
        <v>0</v>
      </c>
    </row>
    <row r="763" spans="1:35" customFormat="1" ht="13.5" customHeight="1">
      <c r="A763" s="45" t="s">
        <v>40</v>
      </c>
      <c r="B763" s="62" t="s">
        <v>239</v>
      </c>
      <c r="C763" s="45" t="s">
        <v>42</v>
      </c>
      <c r="D763" s="62"/>
      <c r="E763" s="67">
        <v>2014</v>
      </c>
      <c r="F763" s="67" t="s">
        <v>26</v>
      </c>
      <c r="G763" s="67">
        <v>29</v>
      </c>
      <c r="H763" s="68">
        <v>29</v>
      </c>
      <c r="I763" s="67">
        <v>19</v>
      </c>
      <c r="J763" s="45"/>
      <c r="K763" s="45"/>
      <c r="L763" s="45"/>
      <c r="M763" s="45"/>
      <c r="N763" s="45"/>
      <c r="O763" s="45"/>
      <c r="P763" s="45"/>
      <c r="Q763" s="41" t="str">
        <f>IF(CentrepointSourced[[#This Row],[Country]]="Northern Ireland","Northern Ireland",IFERROR(VLOOKUP(CentrepointSourced[[#This Row],[Local Authority]],LKP_LANameDQ[],2,FALSE),CentrepointSourced[[#This Row],[Local Authority]]))</f>
        <v>Preston</v>
      </c>
      <c r="R763" s="41" t="str">
        <f>IF(CentrepointSourced[[#This Row],[LA type]]="County","",INDEX(ConsolGeog[lad14cd],MATCH(CentrepointSourced[[#This Row],[Local Authority DQ]],ConsolGeog[la_name],0)))</f>
        <v>E07000123</v>
      </c>
      <c r="S763" s="41" t="str">
        <f>IF(OR(CentrepointSourced[[#This Row],[Country]]="Northern Ireland",CentrepointSourced[[#This Row],[Country]]="Scotland",CentrepointSourced[[#This Row],[Country]]="Wales"),"Local Authority",CentrepointSourced[[#This Row],[LA type]])</f>
        <v>District</v>
      </c>
      <c r="T763" s="41">
        <f>IF(TRIM(CentrepointSourced[[#This Row],[Presented HS]])="",0,IF(CentrepointSourced[[#This Row],[Presented HS]]="&lt;5",2.5,IF(CentrepointSourced[[#This Row],[Presented HS]]="&lt;10",5,VALUE(TRIM(CentrepointSourced[[#This Row],[Presented HS]])))))</f>
        <v>29</v>
      </c>
      <c r="U763" s="41">
        <f>IF(TRIM(CentrepointSourced[[#This Row],[Assessed HS]])="",0,IF(CentrepointSourced[[#This Row],[Assessed HS]]="&lt;5",2.5,IF(CentrepointSourced[[#This Row],[Assessed HS]]="&lt;10",5,VALUE(TRIM(CentrepointSourced[[#This Row],[Assessed HS]])))))</f>
        <v>29</v>
      </c>
      <c r="V763" s="41">
        <f>IF(TRIM(CentrepointSourced[[#This Row],[Presented CS]])="",0,IF(CentrepointSourced[[#This Row],[Presented CS]]="&lt;5",2.5,IF(CentrepointSourced[[#This Row],[Presented CS]]="&lt;10",5,VALUE(TRIM(CentrepointSourced[[#This Row],[Presented CS]])))))</f>
        <v>0</v>
      </c>
      <c r="W763" s="41">
        <f>IF(TRIM(CentrepointSourced[[#This Row],[Assessed CS]])="",0,IF(CentrepointSourced[[#This Row],[Assessed CS]]="&lt;5",2.5,IF(CentrepointSourced[[#This Row],[Assessed CS]]="&lt;10",5,VALUE(TRIM(CentrepointSourced[[#This Row],[Assessed CS]])))))</f>
        <v>0</v>
      </c>
      <c r="X763" s="106">
        <f>IF(CentrepointSourced[[#This Row],[Age]]="16-17",CentrepointSourced[[#This Row],[Presented HS DQ]],0)</f>
        <v>0</v>
      </c>
      <c r="Y763" s="106">
        <f>IF(CentrepointSourced[[#This Row],[Age]]="16-24",CentrepointSourced[[#This Row],[Presented HS DQ]],0)</f>
        <v>0</v>
      </c>
      <c r="Z763" s="106">
        <f>IF(CentrepointSourced[[#This Row],[Age]]="18-24",CentrepointSourced[[#This Row],[Presented HS DQ]],0)</f>
        <v>29</v>
      </c>
      <c r="AA763" s="106">
        <f>IF(CentrepointSourced[[#This Row],[Age]]="16-17",CentrepointSourced[[#This Row],[Presented CS DQ]],0)</f>
        <v>0</v>
      </c>
      <c r="AB763" s="106">
        <f>IF(CentrepointSourced[[#This Row],[Age]]="16-24",CentrepointSourced[[#This Row],[Presented CS DQ]],0)</f>
        <v>0</v>
      </c>
      <c r="AC763" s="106">
        <f>IF(CentrepointSourced[[#This Row],[Age]]="18-24",CentrepointSourced[[#This Row],[Presented CS DQ]],0)</f>
        <v>0</v>
      </c>
      <c r="AD763" s="107">
        <f>IF(CentrepointSourced[[#This Row],[Age]]="16-17",CentrepointSourced[[#This Row],[Assessed HS DQ]],0)</f>
        <v>0</v>
      </c>
      <c r="AE763" s="107">
        <f>IF(CentrepointSourced[[#This Row],[Age]]="16-24",CentrepointSourced[[#This Row],[Assessed HS DQ]],0)</f>
        <v>0</v>
      </c>
      <c r="AF763" s="107">
        <f>IF(CentrepointSourced[[#This Row],[Age]]="18-24",CentrepointSourced[[#This Row],[Assessed HS DQ]],0)</f>
        <v>29</v>
      </c>
      <c r="AG763" s="107">
        <f>IF(CentrepointSourced[[#This Row],[Age]]="16-17",CentrepointSourced[[#This Row],[Assessed CS DQ]],0)</f>
        <v>0</v>
      </c>
      <c r="AH763" s="107">
        <f>IF(CentrepointSourced[[#This Row],[Age]]="16-24",CentrepointSourced[[#This Row],[Assessed CS DQ]],0)</f>
        <v>0</v>
      </c>
      <c r="AI763" s="107">
        <f>IF(CentrepointSourced[[#This Row],[Age]]="18-24",CentrepointSourced[[#This Row],[Assessed CS DQ]],0)</f>
        <v>0</v>
      </c>
    </row>
    <row r="764" spans="1:35" customFormat="1" ht="13.5" customHeight="1">
      <c r="A764" s="45" t="s">
        <v>40</v>
      </c>
      <c r="B764" s="62" t="s">
        <v>110</v>
      </c>
      <c r="C764" s="45" t="s">
        <v>42</v>
      </c>
      <c r="D764" s="62"/>
      <c r="E764" s="67">
        <v>2012</v>
      </c>
      <c r="F764" s="67" t="s">
        <v>25</v>
      </c>
      <c r="G764" s="67">
        <v>10</v>
      </c>
      <c r="H764" s="68">
        <v>1</v>
      </c>
      <c r="I764" s="67">
        <v>1</v>
      </c>
      <c r="J764" s="45"/>
      <c r="K764" s="45"/>
      <c r="L764" s="45"/>
      <c r="M764" s="45"/>
      <c r="N764" s="45"/>
      <c r="O764" s="45"/>
      <c r="P764" s="45"/>
      <c r="Q764" s="41" t="str">
        <f>IF(CentrepointSourced[[#This Row],[Country]]="Northern Ireland","Northern Ireland",IFERROR(VLOOKUP(CentrepointSourced[[#This Row],[Local Authority]],LKP_LANameDQ[],2,FALSE),CentrepointSourced[[#This Row],[Local Authority]]))</f>
        <v>Purbeck</v>
      </c>
      <c r="R764" s="41" t="str">
        <f>IF(CentrepointSourced[[#This Row],[LA type]]="County","",INDEX(ConsolGeog[lad14cd],MATCH(CentrepointSourced[[#This Row],[Local Authority DQ]],ConsolGeog[la_name],0)))</f>
        <v>E07000051</v>
      </c>
      <c r="S764" s="41" t="str">
        <f>IF(OR(CentrepointSourced[[#This Row],[Country]]="Northern Ireland",CentrepointSourced[[#This Row],[Country]]="Scotland",CentrepointSourced[[#This Row],[Country]]="Wales"),"Local Authority",CentrepointSourced[[#This Row],[LA type]])</f>
        <v>District</v>
      </c>
      <c r="T764" s="41">
        <f>IF(TRIM(CentrepointSourced[[#This Row],[Presented HS]])="",0,IF(CentrepointSourced[[#This Row],[Presented HS]]="&lt;5",2.5,IF(CentrepointSourced[[#This Row],[Presented HS]]="&lt;10",5,VALUE(TRIM(CentrepointSourced[[#This Row],[Presented HS]])))))</f>
        <v>10</v>
      </c>
      <c r="U764" s="41">
        <f>IF(TRIM(CentrepointSourced[[#This Row],[Assessed HS]])="",0,IF(CentrepointSourced[[#This Row],[Assessed HS]]="&lt;5",2.5,IF(CentrepointSourced[[#This Row],[Assessed HS]]="&lt;10",5,VALUE(TRIM(CentrepointSourced[[#This Row],[Assessed HS]])))))</f>
        <v>1</v>
      </c>
      <c r="V764" s="41">
        <f>IF(TRIM(CentrepointSourced[[#This Row],[Presented CS]])="",0,IF(CentrepointSourced[[#This Row],[Presented CS]]="&lt;5",2.5,IF(CentrepointSourced[[#This Row],[Presented CS]]="&lt;10",5,VALUE(TRIM(CentrepointSourced[[#This Row],[Presented CS]])))))</f>
        <v>0</v>
      </c>
      <c r="W764" s="41">
        <f>IF(TRIM(CentrepointSourced[[#This Row],[Assessed CS]])="",0,IF(CentrepointSourced[[#This Row],[Assessed CS]]="&lt;5",2.5,IF(CentrepointSourced[[#This Row],[Assessed CS]]="&lt;10",5,VALUE(TRIM(CentrepointSourced[[#This Row],[Assessed CS]])))))</f>
        <v>0</v>
      </c>
      <c r="X764" s="106">
        <f>IF(CentrepointSourced[[#This Row],[Age]]="16-17",CentrepointSourced[[#This Row],[Presented HS DQ]],0)</f>
        <v>10</v>
      </c>
      <c r="Y764" s="106">
        <f>IF(CentrepointSourced[[#This Row],[Age]]="16-24",CentrepointSourced[[#This Row],[Presented HS DQ]],0)</f>
        <v>0</v>
      </c>
      <c r="Z764" s="106">
        <f>IF(CentrepointSourced[[#This Row],[Age]]="18-24",CentrepointSourced[[#This Row],[Presented HS DQ]],0)</f>
        <v>0</v>
      </c>
      <c r="AA764" s="106">
        <f>IF(CentrepointSourced[[#This Row],[Age]]="16-17",CentrepointSourced[[#This Row],[Presented CS DQ]],0)</f>
        <v>0</v>
      </c>
      <c r="AB764" s="106">
        <f>IF(CentrepointSourced[[#This Row],[Age]]="16-24",CentrepointSourced[[#This Row],[Presented CS DQ]],0)</f>
        <v>0</v>
      </c>
      <c r="AC764" s="106">
        <f>IF(CentrepointSourced[[#This Row],[Age]]="18-24",CentrepointSourced[[#This Row],[Presented CS DQ]],0)</f>
        <v>0</v>
      </c>
      <c r="AD764" s="107">
        <f>IF(CentrepointSourced[[#This Row],[Age]]="16-17",CentrepointSourced[[#This Row],[Assessed HS DQ]],0)</f>
        <v>1</v>
      </c>
      <c r="AE764" s="107">
        <f>IF(CentrepointSourced[[#This Row],[Age]]="16-24",CentrepointSourced[[#This Row],[Assessed HS DQ]],0)</f>
        <v>0</v>
      </c>
      <c r="AF764" s="107">
        <f>IF(CentrepointSourced[[#This Row],[Age]]="18-24",CentrepointSourced[[#This Row],[Assessed HS DQ]],0)</f>
        <v>0</v>
      </c>
      <c r="AG764" s="107">
        <f>IF(CentrepointSourced[[#This Row],[Age]]="16-17",CentrepointSourced[[#This Row],[Assessed CS DQ]],0)</f>
        <v>0</v>
      </c>
      <c r="AH764" s="107">
        <f>IF(CentrepointSourced[[#This Row],[Age]]="16-24",CentrepointSourced[[#This Row],[Assessed CS DQ]],0)</f>
        <v>0</v>
      </c>
      <c r="AI764" s="107">
        <f>IF(CentrepointSourced[[#This Row],[Age]]="18-24",CentrepointSourced[[#This Row],[Assessed CS DQ]],0)</f>
        <v>0</v>
      </c>
    </row>
    <row r="765" spans="1:35" customFormat="1" ht="13.5" customHeight="1">
      <c r="A765" s="45" t="s">
        <v>40</v>
      </c>
      <c r="B765" s="62" t="s">
        <v>110</v>
      </c>
      <c r="C765" s="45" t="s">
        <v>42</v>
      </c>
      <c r="D765" s="62"/>
      <c r="E765" s="67">
        <v>2012</v>
      </c>
      <c r="F765" s="67" t="s">
        <v>26</v>
      </c>
      <c r="G765" s="67">
        <v>64</v>
      </c>
      <c r="H765" s="68">
        <v>11</v>
      </c>
      <c r="I765" s="67">
        <v>6</v>
      </c>
      <c r="J765" s="45"/>
      <c r="K765" s="45"/>
      <c r="L765" s="45"/>
      <c r="M765" s="45"/>
      <c r="N765" s="45"/>
      <c r="O765" s="45"/>
      <c r="P765" s="45"/>
      <c r="Q765" s="41" t="str">
        <f>IF(CentrepointSourced[[#This Row],[Country]]="Northern Ireland","Northern Ireland",IFERROR(VLOOKUP(CentrepointSourced[[#This Row],[Local Authority]],LKP_LANameDQ[],2,FALSE),CentrepointSourced[[#This Row],[Local Authority]]))</f>
        <v>Purbeck</v>
      </c>
      <c r="R765" s="41" t="str">
        <f>IF(CentrepointSourced[[#This Row],[LA type]]="County","",INDEX(ConsolGeog[lad14cd],MATCH(CentrepointSourced[[#This Row],[Local Authority DQ]],ConsolGeog[la_name],0)))</f>
        <v>E07000051</v>
      </c>
      <c r="S765" s="41" t="str">
        <f>IF(OR(CentrepointSourced[[#This Row],[Country]]="Northern Ireland",CentrepointSourced[[#This Row],[Country]]="Scotland",CentrepointSourced[[#This Row],[Country]]="Wales"),"Local Authority",CentrepointSourced[[#This Row],[LA type]])</f>
        <v>District</v>
      </c>
      <c r="T765" s="41">
        <f>IF(TRIM(CentrepointSourced[[#This Row],[Presented HS]])="",0,IF(CentrepointSourced[[#This Row],[Presented HS]]="&lt;5",2.5,IF(CentrepointSourced[[#This Row],[Presented HS]]="&lt;10",5,VALUE(TRIM(CentrepointSourced[[#This Row],[Presented HS]])))))</f>
        <v>64</v>
      </c>
      <c r="U765" s="41">
        <f>IF(TRIM(CentrepointSourced[[#This Row],[Assessed HS]])="",0,IF(CentrepointSourced[[#This Row],[Assessed HS]]="&lt;5",2.5,IF(CentrepointSourced[[#This Row],[Assessed HS]]="&lt;10",5,VALUE(TRIM(CentrepointSourced[[#This Row],[Assessed HS]])))))</f>
        <v>11</v>
      </c>
      <c r="V765" s="41">
        <f>IF(TRIM(CentrepointSourced[[#This Row],[Presented CS]])="",0,IF(CentrepointSourced[[#This Row],[Presented CS]]="&lt;5",2.5,IF(CentrepointSourced[[#This Row],[Presented CS]]="&lt;10",5,VALUE(TRIM(CentrepointSourced[[#This Row],[Presented CS]])))))</f>
        <v>0</v>
      </c>
      <c r="W765" s="41">
        <f>IF(TRIM(CentrepointSourced[[#This Row],[Assessed CS]])="",0,IF(CentrepointSourced[[#This Row],[Assessed CS]]="&lt;5",2.5,IF(CentrepointSourced[[#This Row],[Assessed CS]]="&lt;10",5,VALUE(TRIM(CentrepointSourced[[#This Row],[Assessed CS]])))))</f>
        <v>0</v>
      </c>
      <c r="X765" s="106">
        <f>IF(CentrepointSourced[[#This Row],[Age]]="16-17",CentrepointSourced[[#This Row],[Presented HS DQ]],0)</f>
        <v>0</v>
      </c>
      <c r="Y765" s="106">
        <f>IF(CentrepointSourced[[#This Row],[Age]]="16-24",CentrepointSourced[[#This Row],[Presented HS DQ]],0)</f>
        <v>0</v>
      </c>
      <c r="Z765" s="106">
        <f>IF(CentrepointSourced[[#This Row],[Age]]="18-24",CentrepointSourced[[#This Row],[Presented HS DQ]],0)</f>
        <v>64</v>
      </c>
      <c r="AA765" s="106">
        <f>IF(CentrepointSourced[[#This Row],[Age]]="16-17",CentrepointSourced[[#This Row],[Presented CS DQ]],0)</f>
        <v>0</v>
      </c>
      <c r="AB765" s="106">
        <f>IF(CentrepointSourced[[#This Row],[Age]]="16-24",CentrepointSourced[[#This Row],[Presented CS DQ]],0)</f>
        <v>0</v>
      </c>
      <c r="AC765" s="106">
        <f>IF(CentrepointSourced[[#This Row],[Age]]="18-24",CentrepointSourced[[#This Row],[Presented CS DQ]],0)</f>
        <v>0</v>
      </c>
      <c r="AD765" s="107">
        <f>IF(CentrepointSourced[[#This Row],[Age]]="16-17",CentrepointSourced[[#This Row],[Assessed HS DQ]],0)</f>
        <v>0</v>
      </c>
      <c r="AE765" s="107">
        <f>IF(CentrepointSourced[[#This Row],[Age]]="16-24",CentrepointSourced[[#This Row],[Assessed HS DQ]],0)</f>
        <v>0</v>
      </c>
      <c r="AF765" s="107">
        <f>IF(CentrepointSourced[[#This Row],[Age]]="18-24",CentrepointSourced[[#This Row],[Assessed HS DQ]],0)</f>
        <v>11</v>
      </c>
      <c r="AG765" s="107">
        <f>IF(CentrepointSourced[[#This Row],[Age]]="16-17",CentrepointSourced[[#This Row],[Assessed CS DQ]],0)</f>
        <v>0</v>
      </c>
      <c r="AH765" s="107">
        <f>IF(CentrepointSourced[[#This Row],[Age]]="16-24",CentrepointSourced[[#This Row],[Assessed CS DQ]],0)</f>
        <v>0</v>
      </c>
      <c r="AI765" s="107">
        <f>IF(CentrepointSourced[[#This Row],[Age]]="18-24",CentrepointSourced[[#This Row],[Assessed CS DQ]],0)</f>
        <v>0</v>
      </c>
    </row>
    <row r="766" spans="1:35" customFormat="1" ht="13.5" customHeight="1">
      <c r="A766" s="45" t="s">
        <v>40</v>
      </c>
      <c r="B766" s="62" t="s">
        <v>110</v>
      </c>
      <c r="C766" s="45" t="s">
        <v>42</v>
      </c>
      <c r="D766" s="62"/>
      <c r="E766" s="67">
        <v>2013</v>
      </c>
      <c r="F766" s="67" t="s">
        <v>25</v>
      </c>
      <c r="G766" s="67">
        <v>6</v>
      </c>
      <c r="H766" s="68">
        <v>6</v>
      </c>
      <c r="I766" s="67">
        <v>0</v>
      </c>
      <c r="J766" s="45"/>
      <c r="K766" s="45"/>
      <c r="L766" s="45"/>
      <c r="M766" s="45"/>
      <c r="N766" s="45"/>
      <c r="O766" s="45"/>
      <c r="P766" s="45"/>
      <c r="Q766" s="41" t="str">
        <f>IF(CentrepointSourced[[#This Row],[Country]]="Northern Ireland","Northern Ireland",IFERROR(VLOOKUP(CentrepointSourced[[#This Row],[Local Authority]],LKP_LANameDQ[],2,FALSE),CentrepointSourced[[#This Row],[Local Authority]]))</f>
        <v>Purbeck</v>
      </c>
      <c r="R766" s="41" t="str">
        <f>IF(CentrepointSourced[[#This Row],[LA type]]="County","",INDEX(ConsolGeog[lad14cd],MATCH(CentrepointSourced[[#This Row],[Local Authority DQ]],ConsolGeog[la_name],0)))</f>
        <v>E07000051</v>
      </c>
      <c r="S766" s="41" t="str">
        <f>IF(OR(CentrepointSourced[[#This Row],[Country]]="Northern Ireland",CentrepointSourced[[#This Row],[Country]]="Scotland",CentrepointSourced[[#This Row],[Country]]="Wales"),"Local Authority",CentrepointSourced[[#This Row],[LA type]])</f>
        <v>District</v>
      </c>
      <c r="T766" s="41">
        <f>IF(TRIM(CentrepointSourced[[#This Row],[Presented HS]])="",0,IF(CentrepointSourced[[#This Row],[Presented HS]]="&lt;5",2.5,IF(CentrepointSourced[[#This Row],[Presented HS]]="&lt;10",5,VALUE(TRIM(CentrepointSourced[[#This Row],[Presented HS]])))))</f>
        <v>6</v>
      </c>
      <c r="U766" s="41">
        <f>IF(TRIM(CentrepointSourced[[#This Row],[Assessed HS]])="",0,IF(CentrepointSourced[[#This Row],[Assessed HS]]="&lt;5",2.5,IF(CentrepointSourced[[#This Row],[Assessed HS]]="&lt;10",5,VALUE(TRIM(CentrepointSourced[[#This Row],[Assessed HS]])))))</f>
        <v>6</v>
      </c>
      <c r="V766" s="41">
        <f>IF(TRIM(CentrepointSourced[[#This Row],[Presented CS]])="",0,IF(CentrepointSourced[[#This Row],[Presented CS]]="&lt;5",2.5,IF(CentrepointSourced[[#This Row],[Presented CS]]="&lt;10",5,VALUE(TRIM(CentrepointSourced[[#This Row],[Presented CS]])))))</f>
        <v>0</v>
      </c>
      <c r="W766" s="41">
        <f>IF(TRIM(CentrepointSourced[[#This Row],[Assessed CS]])="",0,IF(CentrepointSourced[[#This Row],[Assessed CS]]="&lt;5",2.5,IF(CentrepointSourced[[#This Row],[Assessed CS]]="&lt;10",5,VALUE(TRIM(CentrepointSourced[[#This Row],[Assessed CS]])))))</f>
        <v>0</v>
      </c>
      <c r="X766" s="106">
        <f>IF(CentrepointSourced[[#This Row],[Age]]="16-17",CentrepointSourced[[#This Row],[Presented HS DQ]],0)</f>
        <v>6</v>
      </c>
      <c r="Y766" s="106">
        <f>IF(CentrepointSourced[[#This Row],[Age]]="16-24",CentrepointSourced[[#This Row],[Presented HS DQ]],0)</f>
        <v>0</v>
      </c>
      <c r="Z766" s="106">
        <f>IF(CentrepointSourced[[#This Row],[Age]]="18-24",CentrepointSourced[[#This Row],[Presented HS DQ]],0)</f>
        <v>0</v>
      </c>
      <c r="AA766" s="106">
        <f>IF(CentrepointSourced[[#This Row],[Age]]="16-17",CentrepointSourced[[#This Row],[Presented CS DQ]],0)</f>
        <v>0</v>
      </c>
      <c r="AB766" s="106">
        <f>IF(CentrepointSourced[[#This Row],[Age]]="16-24",CentrepointSourced[[#This Row],[Presented CS DQ]],0)</f>
        <v>0</v>
      </c>
      <c r="AC766" s="106">
        <f>IF(CentrepointSourced[[#This Row],[Age]]="18-24",CentrepointSourced[[#This Row],[Presented CS DQ]],0)</f>
        <v>0</v>
      </c>
      <c r="AD766" s="107">
        <f>IF(CentrepointSourced[[#This Row],[Age]]="16-17",CentrepointSourced[[#This Row],[Assessed HS DQ]],0)</f>
        <v>6</v>
      </c>
      <c r="AE766" s="107">
        <f>IF(CentrepointSourced[[#This Row],[Age]]="16-24",CentrepointSourced[[#This Row],[Assessed HS DQ]],0)</f>
        <v>0</v>
      </c>
      <c r="AF766" s="107">
        <f>IF(CentrepointSourced[[#This Row],[Age]]="18-24",CentrepointSourced[[#This Row],[Assessed HS DQ]],0)</f>
        <v>0</v>
      </c>
      <c r="AG766" s="107">
        <f>IF(CentrepointSourced[[#This Row],[Age]]="16-17",CentrepointSourced[[#This Row],[Assessed CS DQ]],0)</f>
        <v>0</v>
      </c>
      <c r="AH766" s="107">
        <f>IF(CentrepointSourced[[#This Row],[Age]]="16-24",CentrepointSourced[[#This Row],[Assessed CS DQ]],0)</f>
        <v>0</v>
      </c>
      <c r="AI766" s="107">
        <f>IF(CentrepointSourced[[#This Row],[Age]]="18-24",CentrepointSourced[[#This Row],[Assessed CS DQ]],0)</f>
        <v>0</v>
      </c>
    </row>
    <row r="767" spans="1:35" customFormat="1" ht="13.5" customHeight="1">
      <c r="A767" s="45" t="s">
        <v>40</v>
      </c>
      <c r="B767" s="62" t="s">
        <v>110</v>
      </c>
      <c r="C767" s="45" t="s">
        <v>42</v>
      </c>
      <c r="D767" s="62"/>
      <c r="E767" s="67">
        <v>2013</v>
      </c>
      <c r="F767" s="67" t="s">
        <v>26</v>
      </c>
      <c r="G767" s="67">
        <v>61</v>
      </c>
      <c r="H767" s="68">
        <v>8</v>
      </c>
      <c r="I767" s="67">
        <v>5</v>
      </c>
      <c r="J767" s="45"/>
      <c r="K767" s="45"/>
      <c r="L767" s="45"/>
      <c r="M767" s="45"/>
      <c r="N767" s="45"/>
      <c r="O767" s="45"/>
      <c r="P767" s="45"/>
      <c r="Q767" s="41" t="str">
        <f>IF(CentrepointSourced[[#This Row],[Country]]="Northern Ireland","Northern Ireland",IFERROR(VLOOKUP(CentrepointSourced[[#This Row],[Local Authority]],LKP_LANameDQ[],2,FALSE),CentrepointSourced[[#This Row],[Local Authority]]))</f>
        <v>Purbeck</v>
      </c>
      <c r="R767" s="41" t="str">
        <f>IF(CentrepointSourced[[#This Row],[LA type]]="County","",INDEX(ConsolGeog[lad14cd],MATCH(CentrepointSourced[[#This Row],[Local Authority DQ]],ConsolGeog[la_name],0)))</f>
        <v>E07000051</v>
      </c>
      <c r="S767" s="41" t="str">
        <f>IF(OR(CentrepointSourced[[#This Row],[Country]]="Northern Ireland",CentrepointSourced[[#This Row],[Country]]="Scotland",CentrepointSourced[[#This Row],[Country]]="Wales"),"Local Authority",CentrepointSourced[[#This Row],[LA type]])</f>
        <v>District</v>
      </c>
      <c r="T767" s="41">
        <f>IF(TRIM(CentrepointSourced[[#This Row],[Presented HS]])="",0,IF(CentrepointSourced[[#This Row],[Presented HS]]="&lt;5",2.5,IF(CentrepointSourced[[#This Row],[Presented HS]]="&lt;10",5,VALUE(TRIM(CentrepointSourced[[#This Row],[Presented HS]])))))</f>
        <v>61</v>
      </c>
      <c r="U767" s="41">
        <f>IF(TRIM(CentrepointSourced[[#This Row],[Assessed HS]])="",0,IF(CentrepointSourced[[#This Row],[Assessed HS]]="&lt;5",2.5,IF(CentrepointSourced[[#This Row],[Assessed HS]]="&lt;10",5,VALUE(TRIM(CentrepointSourced[[#This Row],[Assessed HS]])))))</f>
        <v>8</v>
      </c>
      <c r="V767" s="41">
        <f>IF(TRIM(CentrepointSourced[[#This Row],[Presented CS]])="",0,IF(CentrepointSourced[[#This Row],[Presented CS]]="&lt;5",2.5,IF(CentrepointSourced[[#This Row],[Presented CS]]="&lt;10",5,VALUE(TRIM(CentrepointSourced[[#This Row],[Presented CS]])))))</f>
        <v>0</v>
      </c>
      <c r="W767" s="41">
        <f>IF(TRIM(CentrepointSourced[[#This Row],[Assessed CS]])="",0,IF(CentrepointSourced[[#This Row],[Assessed CS]]="&lt;5",2.5,IF(CentrepointSourced[[#This Row],[Assessed CS]]="&lt;10",5,VALUE(TRIM(CentrepointSourced[[#This Row],[Assessed CS]])))))</f>
        <v>0</v>
      </c>
      <c r="X767" s="106">
        <f>IF(CentrepointSourced[[#This Row],[Age]]="16-17",CentrepointSourced[[#This Row],[Presented HS DQ]],0)</f>
        <v>0</v>
      </c>
      <c r="Y767" s="106">
        <f>IF(CentrepointSourced[[#This Row],[Age]]="16-24",CentrepointSourced[[#This Row],[Presented HS DQ]],0)</f>
        <v>0</v>
      </c>
      <c r="Z767" s="106">
        <f>IF(CentrepointSourced[[#This Row],[Age]]="18-24",CentrepointSourced[[#This Row],[Presented HS DQ]],0)</f>
        <v>61</v>
      </c>
      <c r="AA767" s="106">
        <f>IF(CentrepointSourced[[#This Row],[Age]]="16-17",CentrepointSourced[[#This Row],[Presented CS DQ]],0)</f>
        <v>0</v>
      </c>
      <c r="AB767" s="106">
        <f>IF(CentrepointSourced[[#This Row],[Age]]="16-24",CentrepointSourced[[#This Row],[Presented CS DQ]],0)</f>
        <v>0</v>
      </c>
      <c r="AC767" s="106">
        <f>IF(CentrepointSourced[[#This Row],[Age]]="18-24",CentrepointSourced[[#This Row],[Presented CS DQ]],0)</f>
        <v>0</v>
      </c>
      <c r="AD767" s="107">
        <f>IF(CentrepointSourced[[#This Row],[Age]]="16-17",CentrepointSourced[[#This Row],[Assessed HS DQ]],0)</f>
        <v>0</v>
      </c>
      <c r="AE767" s="107">
        <f>IF(CentrepointSourced[[#This Row],[Age]]="16-24",CentrepointSourced[[#This Row],[Assessed HS DQ]],0)</f>
        <v>0</v>
      </c>
      <c r="AF767" s="107">
        <f>IF(CentrepointSourced[[#This Row],[Age]]="18-24",CentrepointSourced[[#This Row],[Assessed HS DQ]],0)</f>
        <v>8</v>
      </c>
      <c r="AG767" s="107">
        <f>IF(CentrepointSourced[[#This Row],[Age]]="16-17",CentrepointSourced[[#This Row],[Assessed CS DQ]],0)</f>
        <v>0</v>
      </c>
      <c r="AH767" s="107">
        <f>IF(CentrepointSourced[[#This Row],[Age]]="16-24",CentrepointSourced[[#This Row],[Assessed CS DQ]],0)</f>
        <v>0</v>
      </c>
      <c r="AI767" s="107">
        <f>IF(CentrepointSourced[[#This Row],[Age]]="18-24",CentrepointSourced[[#This Row],[Assessed CS DQ]],0)</f>
        <v>0</v>
      </c>
    </row>
    <row r="768" spans="1:35" customFormat="1" ht="13.5" customHeight="1">
      <c r="A768" s="45" t="s">
        <v>40</v>
      </c>
      <c r="B768" s="62" t="s">
        <v>110</v>
      </c>
      <c r="C768" s="45" t="s">
        <v>42</v>
      </c>
      <c r="D768" s="62"/>
      <c r="E768" s="67">
        <v>2014</v>
      </c>
      <c r="F768" s="67" t="s">
        <v>25</v>
      </c>
      <c r="G768" s="67">
        <v>10</v>
      </c>
      <c r="H768" s="68">
        <v>1</v>
      </c>
      <c r="I768" s="67">
        <v>1</v>
      </c>
      <c r="J768" s="45"/>
      <c r="K768" s="45"/>
      <c r="L768" s="45"/>
      <c r="M768" s="45"/>
      <c r="N768" s="45"/>
      <c r="O768" s="45"/>
      <c r="P768" s="45"/>
      <c r="Q768" s="41" t="str">
        <f>IF(CentrepointSourced[[#This Row],[Country]]="Northern Ireland","Northern Ireland",IFERROR(VLOOKUP(CentrepointSourced[[#This Row],[Local Authority]],LKP_LANameDQ[],2,FALSE),CentrepointSourced[[#This Row],[Local Authority]]))</f>
        <v>Purbeck</v>
      </c>
      <c r="R768" s="41" t="str">
        <f>IF(CentrepointSourced[[#This Row],[LA type]]="County","",INDEX(ConsolGeog[lad14cd],MATCH(CentrepointSourced[[#This Row],[Local Authority DQ]],ConsolGeog[la_name],0)))</f>
        <v>E07000051</v>
      </c>
      <c r="S768" s="41" t="str">
        <f>IF(OR(CentrepointSourced[[#This Row],[Country]]="Northern Ireland",CentrepointSourced[[#This Row],[Country]]="Scotland",CentrepointSourced[[#This Row],[Country]]="Wales"),"Local Authority",CentrepointSourced[[#This Row],[LA type]])</f>
        <v>District</v>
      </c>
      <c r="T768" s="41">
        <f>IF(TRIM(CentrepointSourced[[#This Row],[Presented HS]])="",0,IF(CentrepointSourced[[#This Row],[Presented HS]]="&lt;5",2.5,IF(CentrepointSourced[[#This Row],[Presented HS]]="&lt;10",5,VALUE(TRIM(CentrepointSourced[[#This Row],[Presented HS]])))))</f>
        <v>10</v>
      </c>
      <c r="U768" s="41">
        <f>IF(TRIM(CentrepointSourced[[#This Row],[Assessed HS]])="",0,IF(CentrepointSourced[[#This Row],[Assessed HS]]="&lt;5",2.5,IF(CentrepointSourced[[#This Row],[Assessed HS]]="&lt;10",5,VALUE(TRIM(CentrepointSourced[[#This Row],[Assessed HS]])))))</f>
        <v>1</v>
      </c>
      <c r="V768" s="41">
        <f>IF(TRIM(CentrepointSourced[[#This Row],[Presented CS]])="",0,IF(CentrepointSourced[[#This Row],[Presented CS]]="&lt;5",2.5,IF(CentrepointSourced[[#This Row],[Presented CS]]="&lt;10",5,VALUE(TRIM(CentrepointSourced[[#This Row],[Presented CS]])))))</f>
        <v>0</v>
      </c>
      <c r="W768" s="41">
        <f>IF(TRIM(CentrepointSourced[[#This Row],[Assessed CS]])="",0,IF(CentrepointSourced[[#This Row],[Assessed CS]]="&lt;5",2.5,IF(CentrepointSourced[[#This Row],[Assessed CS]]="&lt;10",5,VALUE(TRIM(CentrepointSourced[[#This Row],[Assessed CS]])))))</f>
        <v>0</v>
      </c>
      <c r="X768" s="106">
        <f>IF(CentrepointSourced[[#This Row],[Age]]="16-17",CentrepointSourced[[#This Row],[Presented HS DQ]],0)</f>
        <v>10</v>
      </c>
      <c r="Y768" s="106">
        <f>IF(CentrepointSourced[[#This Row],[Age]]="16-24",CentrepointSourced[[#This Row],[Presented HS DQ]],0)</f>
        <v>0</v>
      </c>
      <c r="Z768" s="106">
        <f>IF(CentrepointSourced[[#This Row],[Age]]="18-24",CentrepointSourced[[#This Row],[Presented HS DQ]],0)</f>
        <v>0</v>
      </c>
      <c r="AA768" s="106">
        <f>IF(CentrepointSourced[[#This Row],[Age]]="16-17",CentrepointSourced[[#This Row],[Presented CS DQ]],0)</f>
        <v>0</v>
      </c>
      <c r="AB768" s="106">
        <f>IF(CentrepointSourced[[#This Row],[Age]]="16-24",CentrepointSourced[[#This Row],[Presented CS DQ]],0)</f>
        <v>0</v>
      </c>
      <c r="AC768" s="106">
        <f>IF(CentrepointSourced[[#This Row],[Age]]="18-24",CentrepointSourced[[#This Row],[Presented CS DQ]],0)</f>
        <v>0</v>
      </c>
      <c r="AD768" s="107">
        <f>IF(CentrepointSourced[[#This Row],[Age]]="16-17",CentrepointSourced[[#This Row],[Assessed HS DQ]],0)</f>
        <v>1</v>
      </c>
      <c r="AE768" s="107">
        <f>IF(CentrepointSourced[[#This Row],[Age]]="16-24",CentrepointSourced[[#This Row],[Assessed HS DQ]],0)</f>
        <v>0</v>
      </c>
      <c r="AF768" s="107">
        <f>IF(CentrepointSourced[[#This Row],[Age]]="18-24",CentrepointSourced[[#This Row],[Assessed HS DQ]],0)</f>
        <v>0</v>
      </c>
      <c r="AG768" s="107">
        <f>IF(CentrepointSourced[[#This Row],[Age]]="16-17",CentrepointSourced[[#This Row],[Assessed CS DQ]],0)</f>
        <v>0</v>
      </c>
      <c r="AH768" s="107">
        <f>IF(CentrepointSourced[[#This Row],[Age]]="16-24",CentrepointSourced[[#This Row],[Assessed CS DQ]],0)</f>
        <v>0</v>
      </c>
      <c r="AI768" s="107">
        <f>IF(CentrepointSourced[[#This Row],[Age]]="18-24",CentrepointSourced[[#This Row],[Assessed CS DQ]],0)</f>
        <v>0</v>
      </c>
    </row>
    <row r="769" spans="1:35" customFormat="1" ht="13.5" customHeight="1">
      <c r="A769" s="45" t="s">
        <v>40</v>
      </c>
      <c r="B769" s="62" t="s">
        <v>110</v>
      </c>
      <c r="C769" s="45" t="s">
        <v>42</v>
      </c>
      <c r="D769" s="62"/>
      <c r="E769" s="67">
        <v>2014</v>
      </c>
      <c r="F769" s="67" t="s">
        <v>26</v>
      </c>
      <c r="G769" s="67">
        <v>73</v>
      </c>
      <c r="H769" s="68">
        <v>14</v>
      </c>
      <c r="I769" s="67">
        <v>13</v>
      </c>
      <c r="J769" s="45"/>
      <c r="K769" s="45"/>
      <c r="L769" s="45"/>
      <c r="M769" s="45"/>
      <c r="N769" s="45"/>
      <c r="O769" s="45"/>
      <c r="P769" s="45"/>
      <c r="Q769" s="41" t="str">
        <f>IF(CentrepointSourced[[#This Row],[Country]]="Northern Ireland","Northern Ireland",IFERROR(VLOOKUP(CentrepointSourced[[#This Row],[Local Authority]],LKP_LANameDQ[],2,FALSE),CentrepointSourced[[#This Row],[Local Authority]]))</f>
        <v>Purbeck</v>
      </c>
      <c r="R769" s="41" t="str">
        <f>IF(CentrepointSourced[[#This Row],[LA type]]="County","",INDEX(ConsolGeog[lad14cd],MATCH(CentrepointSourced[[#This Row],[Local Authority DQ]],ConsolGeog[la_name],0)))</f>
        <v>E07000051</v>
      </c>
      <c r="S769" s="41" t="str">
        <f>IF(OR(CentrepointSourced[[#This Row],[Country]]="Northern Ireland",CentrepointSourced[[#This Row],[Country]]="Scotland",CentrepointSourced[[#This Row],[Country]]="Wales"),"Local Authority",CentrepointSourced[[#This Row],[LA type]])</f>
        <v>District</v>
      </c>
      <c r="T769" s="41">
        <f>IF(TRIM(CentrepointSourced[[#This Row],[Presented HS]])="",0,IF(CentrepointSourced[[#This Row],[Presented HS]]="&lt;5",2.5,IF(CentrepointSourced[[#This Row],[Presented HS]]="&lt;10",5,VALUE(TRIM(CentrepointSourced[[#This Row],[Presented HS]])))))</f>
        <v>73</v>
      </c>
      <c r="U769" s="41">
        <f>IF(TRIM(CentrepointSourced[[#This Row],[Assessed HS]])="",0,IF(CentrepointSourced[[#This Row],[Assessed HS]]="&lt;5",2.5,IF(CentrepointSourced[[#This Row],[Assessed HS]]="&lt;10",5,VALUE(TRIM(CentrepointSourced[[#This Row],[Assessed HS]])))))</f>
        <v>14</v>
      </c>
      <c r="V769" s="41">
        <f>IF(TRIM(CentrepointSourced[[#This Row],[Presented CS]])="",0,IF(CentrepointSourced[[#This Row],[Presented CS]]="&lt;5",2.5,IF(CentrepointSourced[[#This Row],[Presented CS]]="&lt;10",5,VALUE(TRIM(CentrepointSourced[[#This Row],[Presented CS]])))))</f>
        <v>0</v>
      </c>
      <c r="W769" s="41">
        <f>IF(TRIM(CentrepointSourced[[#This Row],[Assessed CS]])="",0,IF(CentrepointSourced[[#This Row],[Assessed CS]]="&lt;5",2.5,IF(CentrepointSourced[[#This Row],[Assessed CS]]="&lt;10",5,VALUE(TRIM(CentrepointSourced[[#This Row],[Assessed CS]])))))</f>
        <v>0</v>
      </c>
      <c r="X769" s="106">
        <f>IF(CentrepointSourced[[#This Row],[Age]]="16-17",CentrepointSourced[[#This Row],[Presented HS DQ]],0)</f>
        <v>0</v>
      </c>
      <c r="Y769" s="106">
        <f>IF(CentrepointSourced[[#This Row],[Age]]="16-24",CentrepointSourced[[#This Row],[Presented HS DQ]],0)</f>
        <v>0</v>
      </c>
      <c r="Z769" s="106">
        <f>IF(CentrepointSourced[[#This Row],[Age]]="18-24",CentrepointSourced[[#This Row],[Presented HS DQ]],0)</f>
        <v>73</v>
      </c>
      <c r="AA769" s="106">
        <f>IF(CentrepointSourced[[#This Row],[Age]]="16-17",CentrepointSourced[[#This Row],[Presented CS DQ]],0)</f>
        <v>0</v>
      </c>
      <c r="AB769" s="106">
        <f>IF(CentrepointSourced[[#This Row],[Age]]="16-24",CentrepointSourced[[#This Row],[Presented CS DQ]],0)</f>
        <v>0</v>
      </c>
      <c r="AC769" s="106">
        <f>IF(CentrepointSourced[[#This Row],[Age]]="18-24",CentrepointSourced[[#This Row],[Presented CS DQ]],0)</f>
        <v>0</v>
      </c>
      <c r="AD769" s="107">
        <f>IF(CentrepointSourced[[#This Row],[Age]]="16-17",CentrepointSourced[[#This Row],[Assessed HS DQ]],0)</f>
        <v>0</v>
      </c>
      <c r="AE769" s="107">
        <f>IF(CentrepointSourced[[#This Row],[Age]]="16-24",CentrepointSourced[[#This Row],[Assessed HS DQ]],0)</f>
        <v>0</v>
      </c>
      <c r="AF769" s="107">
        <f>IF(CentrepointSourced[[#This Row],[Age]]="18-24",CentrepointSourced[[#This Row],[Assessed HS DQ]],0)</f>
        <v>14</v>
      </c>
      <c r="AG769" s="107">
        <f>IF(CentrepointSourced[[#This Row],[Age]]="16-17",CentrepointSourced[[#This Row],[Assessed CS DQ]],0)</f>
        <v>0</v>
      </c>
      <c r="AH769" s="107">
        <f>IF(CentrepointSourced[[#This Row],[Age]]="16-24",CentrepointSourced[[#This Row],[Assessed CS DQ]],0)</f>
        <v>0</v>
      </c>
      <c r="AI769" s="107">
        <f>IF(CentrepointSourced[[#This Row],[Age]]="18-24",CentrepointSourced[[#This Row],[Assessed CS DQ]],0)</f>
        <v>0</v>
      </c>
    </row>
    <row r="770" spans="1:35" customFormat="1" ht="13.5" customHeight="1">
      <c r="A770" s="45" t="s">
        <v>40</v>
      </c>
      <c r="B770" s="45" t="s">
        <v>200</v>
      </c>
      <c r="C770" s="45" t="s">
        <v>165</v>
      </c>
      <c r="D770" s="45"/>
      <c r="E770" s="67">
        <v>2012</v>
      </c>
      <c r="F770" s="67" t="s">
        <v>25</v>
      </c>
      <c r="G770" s="67">
        <v>97</v>
      </c>
      <c r="H770" s="68">
        <v>33</v>
      </c>
      <c r="I770" s="67">
        <v>0</v>
      </c>
      <c r="J770" s="45"/>
      <c r="K770" s="67"/>
      <c r="L770" s="67"/>
      <c r="M770" s="67"/>
      <c r="N770" s="67"/>
      <c r="O770" s="67"/>
      <c r="P770" s="67"/>
      <c r="Q770" s="41" t="str">
        <f>IF(CentrepointSourced[[#This Row],[Country]]="Northern Ireland","Northern Ireland",IFERROR(VLOOKUP(CentrepointSourced[[#This Row],[Local Authority]],LKP_LANameDQ[],2,FALSE),CentrepointSourced[[#This Row],[Local Authority]]))</f>
        <v>Reading</v>
      </c>
      <c r="R770" s="41" t="str">
        <f>IF(CentrepointSourced[[#This Row],[LA type]]="County","",INDEX(ConsolGeog[lad14cd],MATCH(CentrepointSourced[[#This Row],[Local Authority DQ]],ConsolGeog[la_name],0)))</f>
        <v>E06000038</v>
      </c>
      <c r="S770" s="41" t="str">
        <f>IF(OR(CentrepointSourced[[#This Row],[Country]]="Northern Ireland",CentrepointSourced[[#This Row],[Country]]="Scotland",CentrepointSourced[[#This Row],[Country]]="Wales"),"Local Authority",CentrepointSourced[[#This Row],[LA type]])</f>
        <v>Unitary</v>
      </c>
      <c r="T770" s="41">
        <f>IF(TRIM(CentrepointSourced[[#This Row],[Presented HS]])="",0,IF(CentrepointSourced[[#This Row],[Presented HS]]="&lt;5",2.5,IF(CentrepointSourced[[#This Row],[Presented HS]]="&lt;10",5,VALUE(TRIM(CentrepointSourced[[#This Row],[Presented HS]])))))</f>
        <v>97</v>
      </c>
      <c r="U770" s="41">
        <f>IF(TRIM(CentrepointSourced[[#This Row],[Assessed HS]])="",0,IF(CentrepointSourced[[#This Row],[Assessed HS]]="&lt;5",2.5,IF(CentrepointSourced[[#This Row],[Assessed HS]]="&lt;10",5,VALUE(TRIM(CentrepointSourced[[#This Row],[Assessed HS]])))))</f>
        <v>33</v>
      </c>
      <c r="V770" s="41">
        <f>IF(TRIM(CentrepointSourced[[#This Row],[Presented CS]])="",0,IF(CentrepointSourced[[#This Row],[Presented CS]]="&lt;5",2.5,IF(CentrepointSourced[[#This Row],[Presented CS]]="&lt;10",5,VALUE(TRIM(CentrepointSourced[[#This Row],[Presented CS]])))))</f>
        <v>0</v>
      </c>
      <c r="W770" s="41">
        <f>IF(TRIM(CentrepointSourced[[#This Row],[Assessed CS]])="",0,IF(CentrepointSourced[[#This Row],[Assessed CS]]="&lt;5",2.5,IF(CentrepointSourced[[#This Row],[Assessed CS]]="&lt;10",5,VALUE(TRIM(CentrepointSourced[[#This Row],[Assessed CS]])))))</f>
        <v>0</v>
      </c>
      <c r="X770" s="106">
        <f>IF(CentrepointSourced[[#This Row],[Age]]="16-17",CentrepointSourced[[#This Row],[Presented HS DQ]],0)</f>
        <v>97</v>
      </c>
      <c r="Y770" s="106">
        <f>IF(CentrepointSourced[[#This Row],[Age]]="16-24",CentrepointSourced[[#This Row],[Presented HS DQ]],0)</f>
        <v>0</v>
      </c>
      <c r="Z770" s="106">
        <f>IF(CentrepointSourced[[#This Row],[Age]]="18-24",CentrepointSourced[[#This Row],[Presented HS DQ]],0)</f>
        <v>0</v>
      </c>
      <c r="AA770" s="106">
        <f>IF(CentrepointSourced[[#This Row],[Age]]="16-17",CentrepointSourced[[#This Row],[Presented CS DQ]],0)</f>
        <v>0</v>
      </c>
      <c r="AB770" s="106">
        <f>IF(CentrepointSourced[[#This Row],[Age]]="16-24",CentrepointSourced[[#This Row],[Presented CS DQ]],0)</f>
        <v>0</v>
      </c>
      <c r="AC770" s="106">
        <f>IF(CentrepointSourced[[#This Row],[Age]]="18-24",CentrepointSourced[[#This Row],[Presented CS DQ]],0)</f>
        <v>0</v>
      </c>
      <c r="AD770" s="107">
        <f>IF(CentrepointSourced[[#This Row],[Age]]="16-17",CentrepointSourced[[#This Row],[Assessed HS DQ]],0)</f>
        <v>33</v>
      </c>
      <c r="AE770" s="107">
        <f>IF(CentrepointSourced[[#This Row],[Age]]="16-24",CentrepointSourced[[#This Row],[Assessed HS DQ]],0)</f>
        <v>0</v>
      </c>
      <c r="AF770" s="107">
        <f>IF(CentrepointSourced[[#This Row],[Age]]="18-24",CentrepointSourced[[#This Row],[Assessed HS DQ]],0)</f>
        <v>0</v>
      </c>
      <c r="AG770" s="107">
        <f>IF(CentrepointSourced[[#This Row],[Age]]="16-17",CentrepointSourced[[#This Row],[Assessed CS DQ]],0)</f>
        <v>0</v>
      </c>
      <c r="AH770" s="107">
        <f>IF(CentrepointSourced[[#This Row],[Age]]="16-24",CentrepointSourced[[#This Row],[Assessed CS DQ]],0)</f>
        <v>0</v>
      </c>
      <c r="AI770" s="107">
        <f>IF(CentrepointSourced[[#This Row],[Age]]="18-24",CentrepointSourced[[#This Row],[Assessed CS DQ]],0)</f>
        <v>0</v>
      </c>
    </row>
    <row r="771" spans="1:35" customFormat="1" ht="13.5" customHeight="1">
      <c r="A771" s="45" t="s">
        <v>40</v>
      </c>
      <c r="B771" s="45" t="s">
        <v>200</v>
      </c>
      <c r="C771" s="45" t="s">
        <v>165</v>
      </c>
      <c r="D771" s="45"/>
      <c r="E771" s="67">
        <v>2012</v>
      </c>
      <c r="F771" s="67" t="s">
        <v>26</v>
      </c>
      <c r="G771" s="67">
        <v>650</v>
      </c>
      <c r="H771" s="68">
        <v>172</v>
      </c>
      <c r="I771" s="67">
        <v>68</v>
      </c>
      <c r="J771" s="45"/>
      <c r="K771" s="67"/>
      <c r="L771" s="67"/>
      <c r="M771" s="67"/>
      <c r="N771" s="67"/>
      <c r="O771" s="67"/>
      <c r="P771" s="67"/>
      <c r="Q771" s="41" t="str">
        <f>IF(CentrepointSourced[[#This Row],[Country]]="Northern Ireland","Northern Ireland",IFERROR(VLOOKUP(CentrepointSourced[[#This Row],[Local Authority]],LKP_LANameDQ[],2,FALSE),CentrepointSourced[[#This Row],[Local Authority]]))</f>
        <v>Reading</v>
      </c>
      <c r="R771" s="41" t="str">
        <f>IF(CentrepointSourced[[#This Row],[LA type]]="County","",INDEX(ConsolGeog[lad14cd],MATCH(CentrepointSourced[[#This Row],[Local Authority DQ]],ConsolGeog[la_name],0)))</f>
        <v>E06000038</v>
      </c>
      <c r="S771" s="41" t="str">
        <f>IF(OR(CentrepointSourced[[#This Row],[Country]]="Northern Ireland",CentrepointSourced[[#This Row],[Country]]="Scotland",CentrepointSourced[[#This Row],[Country]]="Wales"),"Local Authority",CentrepointSourced[[#This Row],[LA type]])</f>
        <v>Unitary</v>
      </c>
      <c r="T771" s="41">
        <f>IF(TRIM(CentrepointSourced[[#This Row],[Presented HS]])="",0,IF(CentrepointSourced[[#This Row],[Presented HS]]="&lt;5",2.5,IF(CentrepointSourced[[#This Row],[Presented HS]]="&lt;10",5,VALUE(TRIM(CentrepointSourced[[#This Row],[Presented HS]])))))</f>
        <v>650</v>
      </c>
      <c r="U771" s="41">
        <f>IF(TRIM(CentrepointSourced[[#This Row],[Assessed HS]])="",0,IF(CentrepointSourced[[#This Row],[Assessed HS]]="&lt;5",2.5,IF(CentrepointSourced[[#This Row],[Assessed HS]]="&lt;10",5,VALUE(TRIM(CentrepointSourced[[#This Row],[Assessed HS]])))))</f>
        <v>172</v>
      </c>
      <c r="V771" s="41">
        <f>IF(TRIM(CentrepointSourced[[#This Row],[Presented CS]])="",0,IF(CentrepointSourced[[#This Row],[Presented CS]]="&lt;5",2.5,IF(CentrepointSourced[[#This Row],[Presented CS]]="&lt;10",5,VALUE(TRIM(CentrepointSourced[[#This Row],[Presented CS]])))))</f>
        <v>0</v>
      </c>
      <c r="W771" s="41">
        <f>IF(TRIM(CentrepointSourced[[#This Row],[Assessed CS]])="",0,IF(CentrepointSourced[[#This Row],[Assessed CS]]="&lt;5",2.5,IF(CentrepointSourced[[#This Row],[Assessed CS]]="&lt;10",5,VALUE(TRIM(CentrepointSourced[[#This Row],[Assessed CS]])))))</f>
        <v>0</v>
      </c>
      <c r="X771" s="106">
        <f>IF(CentrepointSourced[[#This Row],[Age]]="16-17",CentrepointSourced[[#This Row],[Presented HS DQ]],0)</f>
        <v>0</v>
      </c>
      <c r="Y771" s="106">
        <f>IF(CentrepointSourced[[#This Row],[Age]]="16-24",CentrepointSourced[[#This Row],[Presented HS DQ]],0)</f>
        <v>0</v>
      </c>
      <c r="Z771" s="106">
        <f>IF(CentrepointSourced[[#This Row],[Age]]="18-24",CentrepointSourced[[#This Row],[Presented HS DQ]],0)</f>
        <v>650</v>
      </c>
      <c r="AA771" s="106">
        <f>IF(CentrepointSourced[[#This Row],[Age]]="16-17",CentrepointSourced[[#This Row],[Presented CS DQ]],0)</f>
        <v>0</v>
      </c>
      <c r="AB771" s="106">
        <f>IF(CentrepointSourced[[#This Row],[Age]]="16-24",CentrepointSourced[[#This Row],[Presented CS DQ]],0)</f>
        <v>0</v>
      </c>
      <c r="AC771" s="106">
        <f>IF(CentrepointSourced[[#This Row],[Age]]="18-24",CentrepointSourced[[#This Row],[Presented CS DQ]],0)</f>
        <v>0</v>
      </c>
      <c r="AD771" s="107">
        <f>IF(CentrepointSourced[[#This Row],[Age]]="16-17",CentrepointSourced[[#This Row],[Assessed HS DQ]],0)</f>
        <v>0</v>
      </c>
      <c r="AE771" s="107">
        <f>IF(CentrepointSourced[[#This Row],[Age]]="16-24",CentrepointSourced[[#This Row],[Assessed HS DQ]],0)</f>
        <v>0</v>
      </c>
      <c r="AF771" s="107">
        <f>IF(CentrepointSourced[[#This Row],[Age]]="18-24",CentrepointSourced[[#This Row],[Assessed HS DQ]],0)</f>
        <v>172</v>
      </c>
      <c r="AG771" s="107">
        <f>IF(CentrepointSourced[[#This Row],[Age]]="16-17",CentrepointSourced[[#This Row],[Assessed CS DQ]],0)</f>
        <v>0</v>
      </c>
      <c r="AH771" s="107">
        <f>IF(CentrepointSourced[[#This Row],[Age]]="16-24",CentrepointSourced[[#This Row],[Assessed CS DQ]],0)</f>
        <v>0</v>
      </c>
      <c r="AI771" s="107">
        <f>IF(CentrepointSourced[[#This Row],[Age]]="18-24",CentrepointSourced[[#This Row],[Assessed CS DQ]],0)</f>
        <v>0</v>
      </c>
    </row>
    <row r="772" spans="1:35" customFormat="1" ht="13.5" customHeight="1">
      <c r="A772" s="45" t="s">
        <v>40</v>
      </c>
      <c r="B772" s="45" t="s">
        <v>200</v>
      </c>
      <c r="C772" s="45" t="s">
        <v>165</v>
      </c>
      <c r="D772" s="45"/>
      <c r="E772" s="67">
        <v>2013</v>
      </c>
      <c r="F772" s="67" t="s">
        <v>25</v>
      </c>
      <c r="G772" s="67">
        <v>61</v>
      </c>
      <c r="H772" s="68">
        <v>22</v>
      </c>
      <c r="I772" s="67">
        <v>0</v>
      </c>
      <c r="J772" s="45"/>
      <c r="K772" s="67"/>
      <c r="L772" s="67"/>
      <c r="M772" s="67"/>
      <c r="N772" s="67"/>
      <c r="O772" s="67"/>
      <c r="P772" s="67"/>
      <c r="Q772" s="41" t="str">
        <f>IF(CentrepointSourced[[#This Row],[Country]]="Northern Ireland","Northern Ireland",IFERROR(VLOOKUP(CentrepointSourced[[#This Row],[Local Authority]],LKP_LANameDQ[],2,FALSE),CentrepointSourced[[#This Row],[Local Authority]]))</f>
        <v>Reading</v>
      </c>
      <c r="R772" s="41" t="str">
        <f>IF(CentrepointSourced[[#This Row],[LA type]]="County","",INDEX(ConsolGeog[lad14cd],MATCH(CentrepointSourced[[#This Row],[Local Authority DQ]],ConsolGeog[la_name],0)))</f>
        <v>E06000038</v>
      </c>
      <c r="S772" s="41" t="str">
        <f>IF(OR(CentrepointSourced[[#This Row],[Country]]="Northern Ireland",CentrepointSourced[[#This Row],[Country]]="Scotland",CentrepointSourced[[#This Row],[Country]]="Wales"),"Local Authority",CentrepointSourced[[#This Row],[LA type]])</f>
        <v>Unitary</v>
      </c>
      <c r="T772" s="41">
        <f>IF(TRIM(CentrepointSourced[[#This Row],[Presented HS]])="",0,IF(CentrepointSourced[[#This Row],[Presented HS]]="&lt;5",2.5,IF(CentrepointSourced[[#This Row],[Presented HS]]="&lt;10",5,VALUE(TRIM(CentrepointSourced[[#This Row],[Presented HS]])))))</f>
        <v>61</v>
      </c>
      <c r="U772" s="41">
        <f>IF(TRIM(CentrepointSourced[[#This Row],[Assessed HS]])="",0,IF(CentrepointSourced[[#This Row],[Assessed HS]]="&lt;5",2.5,IF(CentrepointSourced[[#This Row],[Assessed HS]]="&lt;10",5,VALUE(TRIM(CentrepointSourced[[#This Row],[Assessed HS]])))))</f>
        <v>22</v>
      </c>
      <c r="V772" s="41">
        <f>IF(TRIM(CentrepointSourced[[#This Row],[Presented CS]])="",0,IF(CentrepointSourced[[#This Row],[Presented CS]]="&lt;5",2.5,IF(CentrepointSourced[[#This Row],[Presented CS]]="&lt;10",5,VALUE(TRIM(CentrepointSourced[[#This Row],[Presented CS]])))))</f>
        <v>0</v>
      </c>
      <c r="W772" s="41">
        <f>IF(TRIM(CentrepointSourced[[#This Row],[Assessed CS]])="",0,IF(CentrepointSourced[[#This Row],[Assessed CS]]="&lt;5",2.5,IF(CentrepointSourced[[#This Row],[Assessed CS]]="&lt;10",5,VALUE(TRIM(CentrepointSourced[[#This Row],[Assessed CS]])))))</f>
        <v>0</v>
      </c>
      <c r="X772" s="106">
        <f>IF(CentrepointSourced[[#This Row],[Age]]="16-17",CentrepointSourced[[#This Row],[Presented HS DQ]],0)</f>
        <v>61</v>
      </c>
      <c r="Y772" s="106">
        <f>IF(CentrepointSourced[[#This Row],[Age]]="16-24",CentrepointSourced[[#This Row],[Presented HS DQ]],0)</f>
        <v>0</v>
      </c>
      <c r="Z772" s="106">
        <f>IF(CentrepointSourced[[#This Row],[Age]]="18-24",CentrepointSourced[[#This Row],[Presented HS DQ]],0)</f>
        <v>0</v>
      </c>
      <c r="AA772" s="106">
        <f>IF(CentrepointSourced[[#This Row],[Age]]="16-17",CentrepointSourced[[#This Row],[Presented CS DQ]],0)</f>
        <v>0</v>
      </c>
      <c r="AB772" s="106">
        <f>IF(CentrepointSourced[[#This Row],[Age]]="16-24",CentrepointSourced[[#This Row],[Presented CS DQ]],0)</f>
        <v>0</v>
      </c>
      <c r="AC772" s="106">
        <f>IF(CentrepointSourced[[#This Row],[Age]]="18-24",CentrepointSourced[[#This Row],[Presented CS DQ]],0)</f>
        <v>0</v>
      </c>
      <c r="AD772" s="107">
        <f>IF(CentrepointSourced[[#This Row],[Age]]="16-17",CentrepointSourced[[#This Row],[Assessed HS DQ]],0)</f>
        <v>22</v>
      </c>
      <c r="AE772" s="107">
        <f>IF(CentrepointSourced[[#This Row],[Age]]="16-24",CentrepointSourced[[#This Row],[Assessed HS DQ]],0)</f>
        <v>0</v>
      </c>
      <c r="AF772" s="107">
        <f>IF(CentrepointSourced[[#This Row],[Age]]="18-24",CentrepointSourced[[#This Row],[Assessed HS DQ]],0)</f>
        <v>0</v>
      </c>
      <c r="AG772" s="107">
        <f>IF(CentrepointSourced[[#This Row],[Age]]="16-17",CentrepointSourced[[#This Row],[Assessed CS DQ]],0)</f>
        <v>0</v>
      </c>
      <c r="AH772" s="107">
        <f>IF(CentrepointSourced[[#This Row],[Age]]="16-24",CentrepointSourced[[#This Row],[Assessed CS DQ]],0)</f>
        <v>0</v>
      </c>
      <c r="AI772" s="107">
        <f>IF(CentrepointSourced[[#This Row],[Age]]="18-24",CentrepointSourced[[#This Row],[Assessed CS DQ]],0)</f>
        <v>0</v>
      </c>
    </row>
    <row r="773" spans="1:35" customFormat="1" ht="13.5" customHeight="1">
      <c r="A773" s="45" t="s">
        <v>40</v>
      </c>
      <c r="B773" s="45" t="s">
        <v>200</v>
      </c>
      <c r="C773" s="45" t="s">
        <v>165</v>
      </c>
      <c r="D773" s="45"/>
      <c r="E773" s="67">
        <v>2013</v>
      </c>
      <c r="F773" s="67" t="s">
        <v>26</v>
      </c>
      <c r="G773" s="67">
        <v>611</v>
      </c>
      <c r="H773" s="68">
        <v>182</v>
      </c>
      <c r="I773" s="67">
        <v>74</v>
      </c>
      <c r="J773" s="45"/>
      <c r="K773" s="67"/>
      <c r="L773" s="67"/>
      <c r="M773" s="67"/>
      <c r="N773" s="67"/>
      <c r="O773" s="67"/>
      <c r="P773" s="67"/>
      <c r="Q773" s="41" t="str">
        <f>IF(CentrepointSourced[[#This Row],[Country]]="Northern Ireland","Northern Ireland",IFERROR(VLOOKUP(CentrepointSourced[[#This Row],[Local Authority]],LKP_LANameDQ[],2,FALSE),CentrepointSourced[[#This Row],[Local Authority]]))</f>
        <v>Reading</v>
      </c>
      <c r="R773" s="41" t="str">
        <f>IF(CentrepointSourced[[#This Row],[LA type]]="County","",INDEX(ConsolGeog[lad14cd],MATCH(CentrepointSourced[[#This Row],[Local Authority DQ]],ConsolGeog[la_name],0)))</f>
        <v>E06000038</v>
      </c>
      <c r="S773" s="41" t="str">
        <f>IF(OR(CentrepointSourced[[#This Row],[Country]]="Northern Ireland",CentrepointSourced[[#This Row],[Country]]="Scotland",CentrepointSourced[[#This Row],[Country]]="Wales"),"Local Authority",CentrepointSourced[[#This Row],[LA type]])</f>
        <v>Unitary</v>
      </c>
      <c r="T773" s="41">
        <f>IF(TRIM(CentrepointSourced[[#This Row],[Presented HS]])="",0,IF(CentrepointSourced[[#This Row],[Presented HS]]="&lt;5",2.5,IF(CentrepointSourced[[#This Row],[Presented HS]]="&lt;10",5,VALUE(TRIM(CentrepointSourced[[#This Row],[Presented HS]])))))</f>
        <v>611</v>
      </c>
      <c r="U773" s="41">
        <f>IF(TRIM(CentrepointSourced[[#This Row],[Assessed HS]])="",0,IF(CentrepointSourced[[#This Row],[Assessed HS]]="&lt;5",2.5,IF(CentrepointSourced[[#This Row],[Assessed HS]]="&lt;10",5,VALUE(TRIM(CentrepointSourced[[#This Row],[Assessed HS]])))))</f>
        <v>182</v>
      </c>
      <c r="V773" s="41">
        <f>IF(TRIM(CentrepointSourced[[#This Row],[Presented CS]])="",0,IF(CentrepointSourced[[#This Row],[Presented CS]]="&lt;5",2.5,IF(CentrepointSourced[[#This Row],[Presented CS]]="&lt;10",5,VALUE(TRIM(CentrepointSourced[[#This Row],[Presented CS]])))))</f>
        <v>0</v>
      </c>
      <c r="W773" s="41">
        <f>IF(TRIM(CentrepointSourced[[#This Row],[Assessed CS]])="",0,IF(CentrepointSourced[[#This Row],[Assessed CS]]="&lt;5",2.5,IF(CentrepointSourced[[#This Row],[Assessed CS]]="&lt;10",5,VALUE(TRIM(CentrepointSourced[[#This Row],[Assessed CS]])))))</f>
        <v>0</v>
      </c>
      <c r="X773" s="106">
        <f>IF(CentrepointSourced[[#This Row],[Age]]="16-17",CentrepointSourced[[#This Row],[Presented HS DQ]],0)</f>
        <v>0</v>
      </c>
      <c r="Y773" s="106">
        <f>IF(CentrepointSourced[[#This Row],[Age]]="16-24",CentrepointSourced[[#This Row],[Presented HS DQ]],0)</f>
        <v>0</v>
      </c>
      <c r="Z773" s="106">
        <f>IF(CentrepointSourced[[#This Row],[Age]]="18-24",CentrepointSourced[[#This Row],[Presented HS DQ]],0)</f>
        <v>611</v>
      </c>
      <c r="AA773" s="106">
        <f>IF(CentrepointSourced[[#This Row],[Age]]="16-17",CentrepointSourced[[#This Row],[Presented CS DQ]],0)</f>
        <v>0</v>
      </c>
      <c r="AB773" s="106">
        <f>IF(CentrepointSourced[[#This Row],[Age]]="16-24",CentrepointSourced[[#This Row],[Presented CS DQ]],0)</f>
        <v>0</v>
      </c>
      <c r="AC773" s="106">
        <f>IF(CentrepointSourced[[#This Row],[Age]]="18-24",CentrepointSourced[[#This Row],[Presented CS DQ]],0)</f>
        <v>0</v>
      </c>
      <c r="AD773" s="107">
        <f>IF(CentrepointSourced[[#This Row],[Age]]="16-17",CentrepointSourced[[#This Row],[Assessed HS DQ]],0)</f>
        <v>0</v>
      </c>
      <c r="AE773" s="107">
        <f>IF(CentrepointSourced[[#This Row],[Age]]="16-24",CentrepointSourced[[#This Row],[Assessed HS DQ]],0)</f>
        <v>0</v>
      </c>
      <c r="AF773" s="107">
        <f>IF(CentrepointSourced[[#This Row],[Age]]="18-24",CentrepointSourced[[#This Row],[Assessed HS DQ]],0)</f>
        <v>182</v>
      </c>
      <c r="AG773" s="107">
        <f>IF(CentrepointSourced[[#This Row],[Age]]="16-17",CentrepointSourced[[#This Row],[Assessed CS DQ]],0)</f>
        <v>0</v>
      </c>
      <c r="AH773" s="107">
        <f>IF(CentrepointSourced[[#This Row],[Age]]="16-24",CentrepointSourced[[#This Row],[Assessed CS DQ]],0)</f>
        <v>0</v>
      </c>
      <c r="AI773" s="107">
        <f>IF(CentrepointSourced[[#This Row],[Age]]="18-24",CentrepointSourced[[#This Row],[Assessed CS DQ]],0)</f>
        <v>0</v>
      </c>
    </row>
    <row r="774" spans="1:35" customFormat="1" ht="13.5" customHeight="1">
      <c r="A774" s="45" t="s">
        <v>40</v>
      </c>
      <c r="B774" s="45" t="s">
        <v>200</v>
      </c>
      <c r="C774" s="45" t="s">
        <v>165</v>
      </c>
      <c r="D774" s="45"/>
      <c r="E774" s="67">
        <v>2014</v>
      </c>
      <c r="F774" s="67" t="s">
        <v>25</v>
      </c>
      <c r="G774" s="67">
        <v>64</v>
      </c>
      <c r="H774" s="68">
        <v>28</v>
      </c>
      <c r="I774" s="67">
        <v>0</v>
      </c>
      <c r="J774" s="45"/>
      <c r="K774" s="67"/>
      <c r="L774" s="67"/>
      <c r="M774" s="67"/>
      <c r="N774" s="67"/>
      <c r="O774" s="67"/>
      <c r="P774" s="67"/>
      <c r="Q774" s="41" t="str">
        <f>IF(CentrepointSourced[[#This Row],[Country]]="Northern Ireland","Northern Ireland",IFERROR(VLOOKUP(CentrepointSourced[[#This Row],[Local Authority]],LKP_LANameDQ[],2,FALSE),CentrepointSourced[[#This Row],[Local Authority]]))</f>
        <v>Reading</v>
      </c>
      <c r="R774" s="41" t="str">
        <f>IF(CentrepointSourced[[#This Row],[LA type]]="County","",INDEX(ConsolGeog[lad14cd],MATCH(CentrepointSourced[[#This Row],[Local Authority DQ]],ConsolGeog[la_name],0)))</f>
        <v>E06000038</v>
      </c>
      <c r="S774" s="41" t="str">
        <f>IF(OR(CentrepointSourced[[#This Row],[Country]]="Northern Ireland",CentrepointSourced[[#This Row],[Country]]="Scotland",CentrepointSourced[[#This Row],[Country]]="Wales"),"Local Authority",CentrepointSourced[[#This Row],[LA type]])</f>
        <v>Unitary</v>
      </c>
      <c r="T774" s="41">
        <f>IF(TRIM(CentrepointSourced[[#This Row],[Presented HS]])="",0,IF(CentrepointSourced[[#This Row],[Presented HS]]="&lt;5",2.5,IF(CentrepointSourced[[#This Row],[Presented HS]]="&lt;10",5,VALUE(TRIM(CentrepointSourced[[#This Row],[Presented HS]])))))</f>
        <v>64</v>
      </c>
      <c r="U774" s="41">
        <f>IF(TRIM(CentrepointSourced[[#This Row],[Assessed HS]])="",0,IF(CentrepointSourced[[#This Row],[Assessed HS]]="&lt;5",2.5,IF(CentrepointSourced[[#This Row],[Assessed HS]]="&lt;10",5,VALUE(TRIM(CentrepointSourced[[#This Row],[Assessed HS]])))))</f>
        <v>28</v>
      </c>
      <c r="V774" s="41">
        <f>IF(TRIM(CentrepointSourced[[#This Row],[Presented CS]])="",0,IF(CentrepointSourced[[#This Row],[Presented CS]]="&lt;5",2.5,IF(CentrepointSourced[[#This Row],[Presented CS]]="&lt;10",5,VALUE(TRIM(CentrepointSourced[[#This Row],[Presented CS]])))))</f>
        <v>0</v>
      </c>
      <c r="W774" s="41">
        <f>IF(TRIM(CentrepointSourced[[#This Row],[Assessed CS]])="",0,IF(CentrepointSourced[[#This Row],[Assessed CS]]="&lt;5",2.5,IF(CentrepointSourced[[#This Row],[Assessed CS]]="&lt;10",5,VALUE(TRIM(CentrepointSourced[[#This Row],[Assessed CS]])))))</f>
        <v>0</v>
      </c>
      <c r="X774" s="106">
        <f>IF(CentrepointSourced[[#This Row],[Age]]="16-17",CentrepointSourced[[#This Row],[Presented HS DQ]],0)</f>
        <v>64</v>
      </c>
      <c r="Y774" s="106">
        <f>IF(CentrepointSourced[[#This Row],[Age]]="16-24",CentrepointSourced[[#This Row],[Presented HS DQ]],0)</f>
        <v>0</v>
      </c>
      <c r="Z774" s="106">
        <f>IF(CentrepointSourced[[#This Row],[Age]]="18-24",CentrepointSourced[[#This Row],[Presented HS DQ]],0)</f>
        <v>0</v>
      </c>
      <c r="AA774" s="106">
        <f>IF(CentrepointSourced[[#This Row],[Age]]="16-17",CentrepointSourced[[#This Row],[Presented CS DQ]],0)</f>
        <v>0</v>
      </c>
      <c r="AB774" s="106">
        <f>IF(CentrepointSourced[[#This Row],[Age]]="16-24",CentrepointSourced[[#This Row],[Presented CS DQ]],0)</f>
        <v>0</v>
      </c>
      <c r="AC774" s="106">
        <f>IF(CentrepointSourced[[#This Row],[Age]]="18-24",CentrepointSourced[[#This Row],[Presented CS DQ]],0)</f>
        <v>0</v>
      </c>
      <c r="AD774" s="107">
        <f>IF(CentrepointSourced[[#This Row],[Age]]="16-17",CentrepointSourced[[#This Row],[Assessed HS DQ]],0)</f>
        <v>28</v>
      </c>
      <c r="AE774" s="107">
        <f>IF(CentrepointSourced[[#This Row],[Age]]="16-24",CentrepointSourced[[#This Row],[Assessed HS DQ]],0)</f>
        <v>0</v>
      </c>
      <c r="AF774" s="107">
        <f>IF(CentrepointSourced[[#This Row],[Age]]="18-24",CentrepointSourced[[#This Row],[Assessed HS DQ]],0)</f>
        <v>0</v>
      </c>
      <c r="AG774" s="107">
        <f>IF(CentrepointSourced[[#This Row],[Age]]="16-17",CentrepointSourced[[#This Row],[Assessed CS DQ]],0)</f>
        <v>0</v>
      </c>
      <c r="AH774" s="107">
        <f>IF(CentrepointSourced[[#This Row],[Age]]="16-24",CentrepointSourced[[#This Row],[Assessed CS DQ]],0)</f>
        <v>0</v>
      </c>
      <c r="AI774" s="107">
        <f>IF(CentrepointSourced[[#This Row],[Age]]="18-24",CentrepointSourced[[#This Row],[Assessed CS DQ]],0)</f>
        <v>0</v>
      </c>
    </row>
    <row r="775" spans="1:35" customFormat="1" ht="13.5" customHeight="1">
      <c r="A775" s="45" t="s">
        <v>40</v>
      </c>
      <c r="B775" s="45" t="s">
        <v>200</v>
      </c>
      <c r="C775" s="45" t="s">
        <v>165</v>
      </c>
      <c r="D775" s="45"/>
      <c r="E775" s="67">
        <v>2014</v>
      </c>
      <c r="F775" s="67" t="s">
        <v>26</v>
      </c>
      <c r="G775" s="67">
        <v>525</v>
      </c>
      <c r="H775" s="68">
        <v>177</v>
      </c>
      <c r="I775" s="67">
        <v>91</v>
      </c>
      <c r="J775" s="45"/>
      <c r="K775" s="67"/>
      <c r="L775" s="67"/>
      <c r="M775" s="67"/>
      <c r="N775" s="67"/>
      <c r="O775" s="67"/>
      <c r="P775" s="67"/>
      <c r="Q775" s="41" t="str">
        <f>IF(CentrepointSourced[[#This Row],[Country]]="Northern Ireland","Northern Ireland",IFERROR(VLOOKUP(CentrepointSourced[[#This Row],[Local Authority]],LKP_LANameDQ[],2,FALSE),CentrepointSourced[[#This Row],[Local Authority]]))</f>
        <v>Reading</v>
      </c>
      <c r="R775" s="41" t="str">
        <f>IF(CentrepointSourced[[#This Row],[LA type]]="County","",INDEX(ConsolGeog[lad14cd],MATCH(CentrepointSourced[[#This Row],[Local Authority DQ]],ConsolGeog[la_name],0)))</f>
        <v>E06000038</v>
      </c>
      <c r="S775" s="41" t="str">
        <f>IF(OR(CentrepointSourced[[#This Row],[Country]]="Northern Ireland",CentrepointSourced[[#This Row],[Country]]="Scotland",CentrepointSourced[[#This Row],[Country]]="Wales"),"Local Authority",CentrepointSourced[[#This Row],[LA type]])</f>
        <v>Unitary</v>
      </c>
      <c r="T775" s="41">
        <f>IF(TRIM(CentrepointSourced[[#This Row],[Presented HS]])="",0,IF(CentrepointSourced[[#This Row],[Presented HS]]="&lt;5",2.5,IF(CentrepointSourced[[#This Row],[Presented HS]]="&lt;10",5,VALUE(TRIM(CentrepointSourced[[#This Row],[Presented HS]])))))</f>
        <v>525</v>
      </c>
      <c r="U775" s="41">
        <f>IF(TRIM(CentrepointSourced[[#This Row],[Assessed HS]])="",0,IF(CentrepointSourced[[#This Row],[Assessed HS]]="&lt;5",2.5,IF(CentrepointSourced[[#This Row],[Assessed HS]]="&lt;10",5,VALUE(TRIM(CentrepointSourced[[#This Row],[Assessed HS]])))))</f>
        <v>177</v>
      </c>
      <c r="V775" s="41">
        <f>IF(TRIM(CentrepointSourced[[#This Row],[Presented CS]])="",0,IF(CentrepointSourced[[#This Row],[Presented CS]]="&lt;5",2.5,IF(CentrepointSourced[[#This Row],[Presented CS]]="&lt;10",5,VALUE(TRIM(CentrepointSourced[[#This Row],[Presented CS]])))))</f>
        <v>0</v>
      </c>
      <c r="W775" s="41">
        <f>IF(TRIM(CentrepointSourced[[#This Row],[Assessed CS]])="",0,IF(CentrepointSourced[[#This Row],[Assessed CS]]="&lt;5",2.5,IF(CentrepointSourced[[#This Row],[Assessed CS]]="&lt;10",5,VALUE(TRIM(CentrepointSourced[[#This Row],[Assessed CS]])))))</f>
        <v>0</v>
      </c>
      <c r="X775" s="106">
        <f>IF(CentrepointSourced[[#This Row],[Age]]="16-17",CentrepointSourced[[#This Row],[Presented HS DQ]],0)</f>
        <v>0</v>
      </c>
      <c r="Y775" s="106">
        <f>IF(CentrepointSourced[[#This Row],[Age]]="16-24",CentrepointSourced[[#This Row],[Presented HS DQ]],0)</f>
        <v>0</v>
      </c>
      <c r="Z775" s="106">
        <f>IF(CentrepointSourced[[#This Row],[Age]]="18-24",CentrepointSourced[[#This Row],[Presented HS DQ]],0)</f>
        <v>525</v>
      </c>
      <c r="AA775" s="106">
        <f>IF(CentrepointSourced[[#This Row],[Age]]="16-17",CentrepointSourced[[#This Row],[Presented CS DQ]],0)</f>
        <v>0</v>
      </c>
      <c r="AB775" s="106">
        <f>IF(CentrepointSourced[[#This Row],[Age]]="16-24",CentrepointSourced[[#This Row],[Presented CS DQ]],0)</f>
        <v>0</v>
      </c>
      <c r="AC775" s="106">
        <f>IF(CentrepointSourced[[#This Row],[Age]]="18-24",CentrepointSourced[[#This Row],[Presented CS DQ]],0)</f>
        <v>0</v>
      </c>
      <c r="AD775" s="107">
        <f>IF(CentrepointSourced[[#This Row],[Age]]="16-17",CentrepointSourced[[#This Row],[Assessed HS DQ]],0)</f>
        <v>0</v>
      </c>
      <c r="AE775" s="107">
        <f>IF(CentrepointSourced[[#This Row],[Age]]="16-24",CentrepointSourced[[#This Row],[Assessed HS DQ]],0)</f>
        <v>0</v>
      </c>
      <c r="AF775" s="107">
        <f>IF(CentrepointSourced[[#This Row],[Age]]="18-24",CentrepointSourced[[#This Row],[Assessed HS DQ]],0)</f>
        <v>177</v>
      </c>
      <c r="AG775" s="107">
        <f>IF(CentrepointSourced[[#This Row],[Age]]="16-17",CentrepointSourced[[#This Row],[Assessed CS DQ]],0)</f>
        <v>0</v>
      </c>
      <c r="AH775" s="107">
        <f>IF(CentrepointSourced[[#This Row],[Age]]="16-24",CentrepointSourced[[#This Row],[Assessed CS DQ]],0)</f>
        <v>0</v>
      </c>
      <c r="AI775" s="107">
        <f>IF(CentrepointSourced[[#This Row],[Age]]="18-24",CentrepointSourced[[#This Row],[Assessed CS DQ]],0)</f>
        <v>0</v>
      </c>
    </row>
    <row r="776" spans="1:35" customFormat="1" ht="13.5" customHeight="1">
      <c r="A776" s="45" t="s">
        <v>40</v>
      </c>
      <c r="B776" s="62" t="s">
        <v>148</v>
      </c>
      <c r="C776" s="45" t="s">
        <v>42</v>
      </c>
      <c r="D776" s="62"/>
      <c r="E776" s="67">
        <v>2012</v>
      </c>
      <c r="F776" s="67" t="s">
        <v>25</v>
      </c>
      <c r="G776" s="67"/>
      <c r="H776" s="68"/>
      <c r="I776" s="67"/>
      <c r="J776" s="45"/>
      <c r="K776" s="45"/>
      <c r="L776" s="45"/>
      <c r="M776" s="45"/>
      <c r="N776" s="45"/>
      <c r="O776" s="45"/>
      <c r="P776" s="45"/>
      <c r="Q776" s="41" t="str">
        <f>IF(CentrepointSourced[[#This Row],[Country]]="Northern Ireland","Northern Ireland",IFERROR(VLOOKUP(CentrepointSourced[[#This Row],[Local Authority]],LKP_LANameDQ[],2,FALSE),CentrepointSourced[[#This Row],[Local Authority]]))</f>
        <v>Redditch</v>
      </c>
      <c r="R776" s="41" t="str">
        <f>IF(CentrepointSourced[[#This Row],[LA type]]="County","",INDEX(ConsolGeog[lad14cd],MATCH(CentrepointSourced[[#This Row],[Local Authority DQ]],ConsolGeog[la_name],0)))</f>
        <v>E07000236</v>
      </c>
      <c r="S776" s="41" t="str">
        <f>IF(OR(CentrepointSourced[[#This Row],[Country]]="Northern Ireland",CentrepointSourced[[#This Row],[Country]]="Scotland",CentrepointSourced[[#This Row],[Country]]="Wales"),"Local Authority",CentrepointSourced[[#This Row],[LA type]])</f>
        <v>District</v>
      </c>
      <c r="T776" s="41">
        <f>IF(TRIM(CentrepointSourced[[#This Row],[Presented HS]])="",0,IF(CentrepointSourced[[#This Row],[Presented HS]]="&lt;5",2.5,IF(CentrepointSourced[[#This Row],[Presented HS]]="&lt;10",5,VALUE(TRIM(CentrepointSourced[[#This Row],[Presented HS]])))))</f>
        <v>0</v>
      </c>
      <c r="U776" s="41">
        <f>IF(TRIM(CentrepointSourced[[#This Row],[Assessed HS]])="",0,IF(CentrepointSourced[[#This Row],[Assessed HS]]="&lt;5",2.5,IF(CentrepointSourced[[#This Row],[Assessed HS]]="&lt;10",5,VALUE(TRIM(CentrepointSourced[[#This Row],[Assessed HS]])))))</f>
        <v>0</v>
      </c>
      <c r="V776" s="41">
        <f>IF(TRIM(CentrepointSourced[[#This Row],[Presented CS]])="",0,IF(CentrepointSourced[[#This Row],[Presented CS]]="&lt;5",2.5,IF(CentrepointSourced[[#This Row],[Presented CS]]="&lt;10",5,VALUE(TRIM(CentrepointSourced[[#This Row],[Presented CS]])))))</f>
        <v>0</v>
      </c>
      <c r="W776" s="41">
        <f>IF(TRIM(CentrepointSourced[[#This Row],[Assessed CS]])="",0,IF(CentrepointSourced[[#This Row],[Assessed CS]]="&lt;5",2.5,IF(CentrepointSourced[[#This Row],[Assessed CS]]="&lt;10",5,VALUE(TRIM(CentrepointSourced[[#This Row],[Assessed CS]])))))</f>
        <v>0</v>
      </c>
      <c r="X776" s="106">
        <f>IF(CentrepointSourced[[#This Row],[Age]]="16-17",CentrepointSourced[[#This Row],[Presented HS DQ]],0)</f>
        <v>0</v>
      </c>
      <c r="Y776" s="106">
        <f>IF(CentrepointSourced[[#This Row],[Age]]="16-24",CentrepointSourced[[#This Row],[Presented HS DQ]],0)</f>
        <v>0</v>
      </c>
      <c r="Z776" s="106">
        <f>IF(CentrepointSourced[[#This Row],[Age]]="18-24",CentrepointSourced[[#This Row],[Presented HS DQ]],0)</f>
        <v>0</v>
      </c>
      <c r="AA776" s="106">
        <f>IF(CentrepointSourced[[#This Row],[Age]]="16-17",CentrepointSourced[[#This Row],[Presented CS DQ]],0)</f>
        <v>0</v>
      </c>
      <c r="AB776" s="106">
        <f>IF(CentrepointSourced[[#This Row],[Age]]="16-24",CentrepointSourced[[#This Row],[Presented CS DQ]],0)</f>
        <v>0</v>
      </c>
      <c r="AC776" s="106">
        <f>IF(CentrepointSourced[[#This Row],[Age]]="18-24",CentrepointSourced[[#This Row],[Presented CS DQ]],0)</f>
        <v>0</v>
      </c>
      <c r="AD776" s="107">
        <f>IF(CentrepointSourced[[#This Row],[Age]]="16-17",CentrepointSourced[[#This Row],[Assessed HS DQ]],0)</f>
        <v>0</v>
      </c>
      <c r="AE776" s="107">
        <f>IF(CentrepointSourced[[#This Row],[Age]]="16-24",CentrepointSourced[[#This Row],[Assessed HS DQ]],0)</f>
        <v>0</v>
      </c>
      <c r="AF776" s="107">
        <f>IF(CentrepointSourced[[#This Row],[Age]]="18-24",CentrepointSourced[[#This Row],[Assessed HS DQ]],0)</f>
        <v>0</v>
      </c>
      <c r="AG776" s="107">
        <f>IF(CentrepointSourced[[#This Row],[Age]]="16-17",CentrepointSourced[[#This Row],[Assessed CS DQ]],0)</f>
        <v>0</v>
      </c>
      <c r="AH776" s="107">
        <f>IF(CentrepointSourced[[#This Row],[Age]]="16-24",CentrepointSourced[[#This Row],[Assessed CS DQ]],0)</f>
        <v>0</v>
      </c>
      <c r="AI776" s="107">
        <f>IF(CentrepointSourced[[#This Row],[Age]]="18-24",CentrepointSourced[[#This Row],[Assessed CS DQ]],0)</f>
        <v>0</v>
      </c>
    </row>
    <row r="777" spans="1:35" customFormat="1" ht="13.5" customHeight="1">
      <c r="A777" s="45" t="s">
        <v>40</v>
      </c>
      <c r="B777" s="62" t="s">
        <v>148</v>
      </c>
      <c r="C777" s="45" t="s">
        <v>42</v>
      </c>
      <c r="D777" s="62"/>
      <c r="E777" s="67">
        <v>2012</v>
      </c>
      <c r="F777" s="67" t="s">
        <v>26</v>
      </c>
      <c r="G777" s="67">
        <v>61</v>
      </c>
      <c r="H777" s="68"/>
      <c r="I777" s="67">
        <v>16</v>
      </c>
      <c r="J777" s="45"/>
      <c r="K777" s="45"/>
      <c r="L777" s="45"/>
      <c r="M777" s="45"/>
      <c r="N777" s="45"/>
      <c r="O777" s="45"/>
      <c r="P777" s="45"/>
      <c r="Q777" s="41" t="str">
        <f>IF(CentrepointSourced[[#This Row],[Country]]="Northern Ireland","Northern Ireland",IFERROR(VLOOKUP(CentrepointSourced[[#This Row],[Local Authority]],LKP_LANameDQ[],2,FALSE),CentrepointSourced[[#This Row],[Local Authority]]))</f>
        <v>Redditch</v>
      </c>
      <c r="R777" s="41" t="str">
        <f>IF(CentrepointSourced[[#This Row],[LA type]]="County","",INDEX(ConsolGeog[lad14cd],MATCH(CentrepointSourced[[#This Row],[Local Authority DQ]],ConsolGeog[la_name],0)))</f>
        <v>E07000236</v>
      </c>
      <c r="S777" s="41" t="str">
        <f>IF(OR(CentrepointSourced[[#This Row],[Country]]="Northern Ireland",CentrepointSourced[[#This Row],[Country]]="Scotland",CentrepointSourced[[#This Row],[Country]]="Wales"),"Local Authority",CentrepointSourced[[#This Row],[LA type]])</f>
        <v>District</v>
      </c>
      <c r="T777" s="41">
        <f>IF(TRIM(CentrepointSourced[[#This Row],[Presented HS]])="",0,IF(CentrepointSourced[[#This Row],[Presented HS]]="&lt;5",2.5,IF(CentrepointSourced[[#This Row],[Presented HS]]="&lt;10",5,VALUE(TRIM(CentrepointSourced[[#This Row],[Presented HS]])))))</f>
        <v>61</v>
      </c>
      <c r="U777" s="41">
        <f>IF(TRIM(CentrepointSourced[[#This Row],[Assessed HS]])="",0,IF(CentrepointSourced[[#This Row],[Assessed HS]]="&lt;5",2.5,IF(CentrepointSourced[[#This Row],[Assessed HS]]="&lt;10",5,VALUE(TRIM(CentrepointSourced[[#This Row],[Assessed HS]])))))</f>
        <v>0</v>
      </c>
      <c r="V777" s="41">
        <f>IF(TRIM(CentrepointSourced[[#This Row],[Presented CS]])="",0,IF(CentrepointSourced[[#This Row],[Presented CS]]="&lt;5",2.5,IF(CentrepointSourced[[#This Row],[Presented CS]]="&lt;10",5,VALUE(TRIM(CentrepointSourced[[#This Row],[Presented CS]])))))</f>
        <v>0</v>
      </c>
      <c r="W777" s="41">
        <f>IF(TRIM(CentrepointSourced[[#This Row],[Assessed CS]])="",0,IF(CentrepointSourced[[#This Row],[Assessed CS]]="&lt;5",2.5,IF(CentrepointSourced[[#This Row],[Assessed CS]]="&lt;10",5,VALUE(TRIM(CentrepointSourced[[#This Row],[Assessed CS]])))))</f>
        <v>0</v>
      </c>
      <c r="X777" s="106">
        <f>IF(CentrepointSourced[[#This Row],[Age]]="16-17",CentrepointSourced[[#This Row],[Presented HS DQ]],0)</f>
        <v>0</v>
      </c>
      <c r="Y777" s="106">
        <f>IF(CentrepointSourced[[#This Row],[Age]]="16-24",CentrepointSourced[[#This Row],[Presented HS DQ]],0)</f>
        <v>0</v>
      </c>
      <c r="Z777" s="106">
        <f>IF(CentrepointSourced[[#This Row],[Age]]="18-24",CentrepointSourced[[#This Row],[Presented HS DQ]],0)</f>
        <v>61</v>
      </c>
      <c r="AA777" s="106">
        <f>IF(CentrepointSourced[[#This Row],[Age]]="16-17",CentrepointSourced[[#This Row],[Presented CS DQ]],0)</f>
        <v>0</v>
      </c>
      <c r="AB777" s="106">
        <f>IF(CentrepointSourced[[#This Row],[Age]]="16-24",CentrepointSourced[[#This Row],[Presented CS DQ]],0)</f>
        <v>0</v>
      </c>
      <c r="AC777" s="106">
        <f>IF(CentrepointSourced[[#This Row],[Age]]="18-24",CentrepointSourced[[#This Row],[Presented CS DQ]],0)</f>
        <v>0</v>
      </c>
      <c r="AD777" s="107">
        <f>IF(CentrepointSourced[[#This Row],[Age]]="16-17",CentrepointSourced[[#This Row],[Assessed HS DQ]],0)</f>
        <v>0</v>
      </c>
      <c r="AE777" s="107">
        <f>IF(CentrepointSourced[[#This Row],[Age]]="16-24",CentrepointSourced[[#This Row],[Assessed HS DQ]],0)</f>
        <v>0</v>
      </c>
      <c r="AF777" s="107">
        <f>IF(CentrepointSourced[[#This Row],[Age]]="18-24",CentrepointSourced[[#This Row],[Assessed HS DQ]],0)</f>
        <v>0</v>
      </c>
      <c r="AG777" s="107">
        <f>IF(CentrepointSourced[[#This Row],[Age]]="16-17",CentrepointSourced[[#This Row],[Assessed CS DQ]],0)</f>
        <v>0</v>
      </c>
      <c r="AH777" s="107">
        <f>IF(CentrepointSourced[[#This Row],[Age]]="16-24",CentrepointSourced[[#This Row],[Assessed CS DQ]],0)</f>
        <v>0</v>
      </c>
      <c r="AI777" s="107">
        <f>IF(CentrepointSourced[[#This Row],[Age]]="18-24",CentrepointSourced[[#This Row],[Assessed CS DQ]],0)</f>
        <v>0</v>
      </c>
    </row>
    <row r="778" spans="1:35" customFormat="1" ht="13.5" customHeight="1">
      <c r="A778" s="45" t="s">
        <v>40</v>
      </c>
      <c r="B778" s="62" t="s">
        <v>148</v>
      </c>
      <c r="C778" s="45" t="s">
        <v>42</v>
      </c>
      <c r="D778" s="62"/>
      <c r="E778" s="67">
        <v>2013</v>
      </c>
      <c r="F778" s="67" t="s">
        <v>25</v>
      </c>
      <c r="G778" s="67">
        <v>6</v>
      </c>
      <c r="H778" s="68"/>
      <c r="I778" s="67">
        <v>3</v>
      </c>
      <c r="J778" s="45"/>
      <c r="K778" s="45"/>
      <c r="L778" s="45"/>
      <c r="M778" s="45"/>
      <c r="N778" s="45"/>
      <c r="O778" s="45"/>
      <c r="P778" s="45"/>
      <c r="Q778" s="41" t="str">
        <f>IF(CentrepointSourced[[#This Row],[Country]]="Northern Ireland","Northern Ireland",IFERROR(VLOOKUP(CentrepointSourced[[#This Row],[Local Authority]],LKP_LANameDQ[],2,FALSE),CentrepointSourced[[#This Row],[Local Authority]]))</f>
        <v>Redditch</v>
      </c>
      <c r="R778" s="41" t="str">
        <f>IF(CentrepointSourced[[#This Row],[LA type]]="County","",INDEX(ConsolGeog[lad14cd],MATCH(CentrepointSourced[[#This Row],[Local Authority DQ]],ConsolGeog[la_name],0)))</f>
        <v>E07000236</v>
      </c>
      <c r="S778" s="41" t="str">
        <f>IF(OR(CentrepointSourced[[#This Row],[Country]]="Northern Ireland",CentrepointSourced[[#This Row],[Country]]="Scotland",CentrepointSourced[[#This Row],[Country]]="Wales"),"Local Authority",CentrepointSourced[[#This Row],[LA type]])</f>
        <v>District</v>
      </c>
      <c r="T778" s="41">
        <f>IF(TRIM(CentrepointSourced[[#This Row],[Presented HS]])="",0,IF(CentrepointSourced[[#This Row],[Presented HS]]="&lt;5",2.5,IF(CentrepointSourced[[#This Row],[Presented HS]]="&lt;10",5,VALUE(TRIM(CentrepointSourced[[#This Row],[Presented HS]])))))</f>
        <v>6</v>
      </c>
      <c r="U778" s="41">
        <f>IF(TRIM(CentrepointSourced[[#This Row],[Assessed HS]])="",0,IF(CentrepointSourced[[#This Row],[Assessed HS]]="&lt;5",2.5,IF(CentrepointSourced[[#This Row],[Assessed HS]]="&lt;10",5,VALUE(TRIM(CentrepointSourced[[#This Row],[Assessed HS]])))))</f>
        <v>0</v>
      </c>
      <c r="V778" s="41">
        <f>IF(TRIM(CentrepointSourced[[#This Row],[Presented CS]])="",0,IF(CentrepointSourced[[#This Row],[Presented CS]]="&lt;5",2.5,IF(CentrepointSourced[[#This Row],[Presented CS]]="&lt;10",5,VALUE(TRIM(CentrepointSourced[[#This Row],[Presented CS]])))))</f>
        <v>0</v>
      </c>
      <c r="W778" s="41">
        <f>IF(TRIM(CentrepointSourced[[#This Row],[Assessed CS]])="",0,IF(CentrepointSourced[[#This Row],[Assessed CS]]="&lt;5",2.5,IF(CentrepointSourced[[#This Row],[Assessed CS]]="&lt;10",5,VALUE(TRIM(CentrepointSourced[[#This Row],[Assessed CS]])))))</f>
        <v>0</v>
      </c>
      <c r="X778" s="106">
        <f>IF(CentrepointSourced[[#This Row],[Age]]="16-17",CentrepointSourced[[#This Row],[Presented HS DQ]],0)</f>
        <v>6</v>
      </c>
      <c r="Y778" s="106">
        <f>IF(CentrepointSourced[[#This Row],[Age]]="16-24",CentrepointSourced[[#This Row],[Presented HS DQ]],0)</f>
        <v>0</v>
      </c>
      <c r="Z778" s="106">
        <f>IF(CentrepointSourced[[#This Row],[Age]]="18-24",CentrepointSourced[[#This Row],[Presented HS DQ]],0)</f>
        <v>0</v>
      </c>
      <c r="AA778" s="106">
        <f>IF(CentrepointSourced[[#This Row],[Age]]="16-17",CentrepointSourced[[#This Row],[Presented CS DQ]],0)</f>
        <v>0</v>
      </c>
      <c r="AB778" s="106">
        <f>IF(CentrepointSourced[[#This Row],[Age]]="16-24",CentrepointSourced[[#This Row],[Presented CS DQ]],0)</f>
        <v>0</v>
      </c>
      <c r="AC778" s="106">
        <f>IF(CentrepointSourced[[#This Row],[Age]]="18-24",CentrepointSourced[[#This Row],[Presented CS DQ]],0)</f>
        <v>0</v>
      </c>
      <c r="AD778" s="107">
        <f>IF(CentrepointSourced[[#This Row],[Age]]="16-17",CentrepointSourced[[#This Row],[Assessed HS DQ]],0)</f>
        <v>0</v>
      </c>
      <c r="AE778" s="107">
        <f>IF(CentrepointSourced[[#This Row],[Age]]="16-24",CentrepointSourced[[#This Row],[Assessed HS DQ]],0)</f>
        <v>0</v>
      </c>
      <c r="AF778" s="107">
        <f>IF(CentrepointSourced[[#This Row],[Age]]="18-24",CentrepointSourced[[#This Row],[Assessed HS DQ]],0)</f>
        <v>0</v>
      </c>
      <c r="AG778" s="107">
        <f>IF(CentrepointSourced[[#This Row],[Age]]="16-17",CentrepointSourced[[#This Row],[Assessed CS DQ]],0)</f>
        <v>0</v>
      </c>
      <c r="AH778" s="107">
        <f>IF(CentrepointSourced[[#This Row],[Age]]="16-24",CentrepointSourced[[#This Row],[Assessed CS DQ]],0)</f>
        <v>0</v>
      </c>
      <c r="AI778" s="107">
        <f>IF(CentrepointSourced[[#This Row],[Age]]="18-24",CentrepointSourced[[#This Row],[Assessed CS DQ]],0)</f>
        <v>0</v>
      </c>
    </row>
    <row r="779" spans="1:35" customFormat="1" ht="13.5" customHeight="1">
      <c r="A779" s="45" t="s">
        <v>40</v>
      </c>
      <c r="B779" s="62" t="s">
        <v>148</v>
      </c>
      <c r="C779" s="45" t="s">
        <v>42</v>
      </c>
      <c r="D779" s="62"/>
      <c r="E779" s="67">
        <v>2013</v>
      </c>
      <c r="F779" s="67" t="s">
        <v>26</v>
      </c>
      <c r="G779" s="67">
        <v>48</v>
      </c>
      <c r="H779" s="68"/>
      <c r="I779" s="67">
        <v>20</v>
      </c>
      <c r="J779" s="45"/>
      <c r="K779" s="45"/>
      <c r="L779" s="45"/>
      <c r="M779" s="45"/>
      <c r="N779" s="45"/>
      <c r="O779" s="45"/>
      <c r="P779" s="45"/>
      <c r="Q779" s="41" t="str">
        <f>IF(CentrepointSourced[[#This Row],[Country]]="Northern Ireland","Northern Ireland",IFERROR(VLOOKUP(CentrepointSourced[[#This Row],[Local Authority]],LKP_LANameDQ[],2,FALSE),CentrepointSourced[[#This Row],[Local Authority]]))</f>
        <v>Redditch</v>
      </c>
      <c r="R779" s="41" t="str">
        <f>IF(CentrepointSourced[[#This Row],[LA type]]="County","",INDEX(ConsolGeog[lad14cd],MATCH(CentrepointSourced[[#This Row],[Local Authority DQ]],ConsolGeog[la_name],0)))</f>
        <v>E07000236</v>
      </c>
      <c r="S779" s="41" t="str">
        <f>IF(OR(CentrepointSourced[[#This Row],[Country]]="Northern Ireland",CentrepointSourced[[#This Row],[Country]]="Scotland",CentrepointSourced[[#This Row],[Country]]="Wales"),"Local Authority",CentrepointSourced[[#This Row],[LA type]])</f>
        <v>District</v>
      </c>
      <c r="T779" s="41">
        <f>IF(TRIM(CentrepointSourced[[#This Row],[Presented HS]])="",0,IF(CentrepointSourced[[#This Row],[Presented HS]]="&lt;5",2.5,IF(CentrepointSourced[[#This Row],[Presented HS]]="&lt;10",5,VALUE(TRIM(CentrepointSourced[[#This Row],[Presented HS]])))))</f>
        <v>48</v>
      </c>
      <c r="U779" s="41">
        <f>IF(TRIM(CentrepointSourced[[#This Row],[Assessed HS]])="",0,IF(CentrepointSourced[[#This Row],[Assessed HS]]="&lt;5",2.5,IF(CentrepointSourced[[#This Row],[Assessed HS]]="&lt;10",5,VALUE(TRIM(CentrepointSourced[[#This Row],[Assessed HS]])))))</f>
        <v>0</v>
      </c>
      <c r="V779" s="41">
        <f>IF(TRIM(CentrepointSourced[[#This Row],[Presented CS]])="",0,IF(CentrepointSourced[[#This Row],[Presented CS]]="&lt;5",2.5,IF(CentrepointSourced[[#This Row],[Presented CS]]="&lt;10",5,VALUE(TRIM(CentrepointSourced[[#This Row],[Presented CS]])))))</f>
        <v>0</v>
      </c>
      <c r="W779" s="41">
        <f>IF(TRIM(CentrepointSourced[[#This Row],[Assessed CS]])="",0,IF(CentrepointSourced[[#This Row],[Assessed CS]]="&lt;5",2.5,IF(CentrepointSourced[[#This Row],[Assessed CS]]="&lt;10",5,VALUE(TRIM(CentrepointSourced[[#This Row],[Assessed CS]])))))</f>
        <v>0</v>
      </c>
      <c r="X779" s="106">
        <f>IF(CentrepointSourced[[#This Row],[Age]]="16-17",CentrepointSourced[[#This Row],[Presented HS DQ]],0)</f>
        <v>0</v>
      </c>
      <c r="Y779" s="106">
        <f>IF(CentrepointSourced[[#This Row],[Age]]="16-24",CentrepointSourced[[#This Row],[Presented HS DQ]],0)</f>
        <v>0</v>
      </c>
      <c r="Z779" s="106">
        <f>IF(CentrepointSourced[[#This Row],[Age]]="18-24",CentrepointSourced[[#This Row],[Presented HS DQ]],0)</f>
        <v>48</v>
      </c>
      <c r="AA779" s="106">
        <f>IF(CentrepointSourced[[#This Row],[Age]]="16-17",CentrepointSourced[[#This Row],[Presented CS DQ]],0)</f>
        <v>0</v>
      </c>
      <c r="AB779" s="106">
        <f>IF(CentrepointSourced[[#This Row],[Age]]="16-24",CentrepointSourced[[#This Row],[Presented CS DQ]],0)</f>
        <v>0</v>
      </c>
      <c r="AC779" s="106">
        <f>IF(CentrepointSourced[[#This Row],[Age]]="18-24",CentrepointSourced[[#This Row],[Presented CS DQ]],0)</f>
        <v>0</v>
      </c>
      <c r="AD779" s="107">
        <f>IF(CentrepointSourced[[#This Row],[Age]]="16-17",CentrepointSourced[[#This Row],[Assessed HS DQ]],0)</f>
        <v>0</v>
      </c>
      <c r="AE779" s="107">
        <f>IF(CentrepointSourced[[#This Row],[Age]]="16-24",CentrepointSourced[[#This Row],[Assessed HS DQ]],0)</f>
        <v>0</v>
      </c>
      <c r="AF779" s="107">
        <f>IF(CentrepointSourced[[#This Row],[Age]]="18-24",CentrepointSourced[[#This Row],[Assessed HS DQ]],0)</f>
        <v>0</v>
      </c>
      <c r="AG779" s="107">
        <f>IF(CentrepointSourced[[#This Row],[Age]]="16-17",CentrepointSourced[[#This Row],[Assessed CS DQ]],0)</f>
        <v>0</v>
      </c>
      <c r="AH779" s="107">
        <f>IF(CentrepointSourced[[#This Row],[Age]]="16-24",CentrepointSourced[[#This Row],[Assessed CS DQ]],0)</f>
        <v>0</v>
      </c>
      <c r="AI779" s="107">
        <f>IF(CentrepointSourced[[#This Row],[Age]]="18-24",CentrepointSourced[[#This Row],[Assessed CS DQ]],0)</f>
        <v>0</v>
      </c>
    </row>
    <row r="780" spans="1:35" customFormat="1" ht="13.5" customHeight="1">
      <c r="A780" s="45" t="s">
        <v>40</v>
      </c>
      <c r="B780" s="62" t="s">
        <v>148</v>
      </c>
      <c r="C780" s="45" t="s">
        <v>42</v>
      </c>
      <c r="D780" s="62"/>
      <c r="E780" s="67">
        <v>2014</v>
      </c>
      <c r="F780" s="67" t="s">
        <v>25</v>
      </c>
      <c r="G780" s="67">
        <v>9</v>
      </c>
      <c r="H780" s="68"/>
      <c r="I780" s="67">
        <v>3</v>
      </c>
      <c r="J780" s="45"/>
      <c r="K780" s="45"/>
      <c r="L780" s="45"/>
      <c r="M780" s="45"/>
      <c r="N780" s="45"/>
      <c r="O780" s="45"/>
      <c r="P780" s="45"/>
      <c r="Q780" s="41" t="str">
        <f>IF(CentrepointSourced[[#This Row],[Country]]="Northern Ireland","Northern Ireland",IFERROR(VLOOKUP(CentrepointSourced[[#This Row],[Local Authority]],LKP_LANameDQ[],2,FALSE),CentrepointSourced[[#This Row],[Local Authority]]))</f>
        <v>Redditch</v>
      </c>
      <c r="R780" s="41" t="str">
        <f>IF(CentrepointSourced[[#This Row],[LA type]]="County","",INDEX(ConsolGeog[lad14cd],MATCH(CentrepointSourced[[#This Row],[Local Authority DQ]],ConsolGeog[la_name],0)))</f>
        <v>E07000236</v>
      </c>
      <c r="S780" s="41" t="str">
        <f>IF(OR(CentrepointSourced[[#This Row],[Country]]="Northern Ireland",CentrepointSourced[[#This Row],[Country]]="Scotland",CentrepointSourced[[#This Row],[Country]]="Wales"),"Local Authority",CentrepointSourced[[#This Row],[LA type]])</f>
        <v>District</v>
      </c>
      <c r="T780" s="41">
        <f>IF(TRIM(CentrepointSourced[[#This Row],[Presented HS]])="",0,IF(CentrepointSourced[[#This Row],[Presented HS]]="&lt;5",2.5,IF(CentrepointSourced[[#This Row],[Presented HS]]="&lt;10",5,VALUE(TRIM(CentrepointSourced[[#This Row],[Presented HS]])))))</f>
        <v>9</v>
      </c>
      <c r="U780" s="41">
        <f>IF(TRIM(CentrepointSourced[[#This Row],[Assessed HS]])="",0,IF(CentrepointSourced[[#This Row],[Assessed HS]]="&lt;5",2.5,IF(CentrepointSourced[[#This Row],[Assessed HS]]="&lt;10",5,VALUE(TRIM(CentrepointSourced[[#This Row],[Assessed HS]])))))</f>
        <v>0</v>
      </c>
      <c r="V780" s="41">
        <f>IF(TRIM(CentrepointSourced[[#This Row],[Presented CS]])="",0,IF(CentrepointSourced[[#This Row],[Presented CS]]="&lt;5",2.5,IF(CentrepointSourced[[#This Row],[Presented CS]]="&lt;10",5,VALUE(TRIM(CentrepointSourced[[#This Row],[Presented CS]])))))</f>
        <v>0</v>
      </c>
      <c r="W780" s="41">
        <f>IF(TRIM(CentrepointSourced[[#This Row],[Assessed CS]])="",0,IF(CentrepointSourced[[#This Row],[Assessed CS]]="&lt;5",2.5,IF(CentrepointSourced[[#This Row],[Assessed CS]]="&lt;10",5,VALUE(TRIM(CentrepointSourced[[#This Row],[Assessed CS]])))))</f>
        <v>0</v>
      </c>
      <c r="X780" s="106">
        <f>IF(CentrepointSourced[[#This Row],[Age]]="16-17",CentrepointSourced[[#This Row],[Presented HS DQ]],0)</f>
        <v>9</v>
      </c>
      <c r="Y780" s="106">
        <f>IF(CentrepointSourced[[#This Row],[Age]]="16-24",CentrepointSourced[[#This Row],[Presented HS DQ]],0)</f>
        <v>0</v>
      </c>
      <c r="Z780" s="106">
        <f>IF(CentrepointSourced[[#This Row],[Age]]="18-24",CentrepointSourced[[#This Row],[Presented HS DQ]],0)</f>
        <v>0</v>
      </c>
      <c r="AA780" s="106">
        <f>IF(CentrepointSourced[[#This Row],[Age]]="16-17",CentrepointSourced[[#This Row],[Presented CS DQ]],0)</f>
        <v>0</v>
      </c>
      <c r="AB780" s="106">
        <f>IF(CentrepointSourced[[#This Row],[Age]]="16-24",CentrepointSourced[[#This Row],[Presented CS DQ]],0)</f>
        <v>0</v>
      </c>
      <c r="AC780" s="106">
        <f>IF(CentrepointSourced[[#This Row],[Age]]="18-24",CentrepointSourced[[#This Row],[Presented CS DQ]],0)</f>
        <v>0</v>
      </c>
      <c r="AD780" s="107">
        <f>IF(CentrepointSourced[[#This Row],[Age]]="16-17",CentrepointSourced[[#This Row],[Assessed HS DQ]],0)</f>
        <v>0</v>
      </c>
      <c r="AE780" s="107">
        <f>IF(CentrepointSourced[[#This Row],[Age]]="16-24",CentrepointSourced[[#This Row],[Assessed HS DQ]],0)</f>
        <v>0</v>
      </c>
      <c r="AF780" s="107">
        <f>IF(CentrepointSourced[[#This Row],[Age]]="18-24",CentrepointSourced[[#This Row],[Assessed HS DQ]],0)</f>
        <v>0</v>
      </c>
      <c r="AG780" s="107">
        <f>IF(CentrepointSourced[[#This Row],[Age]]="16-17",CentrepointSourced[[#This Row],[Assessed CS DQ]],0)</f>
        <v>0</v>
      </c>
      <c r="AH780" s="107">
        <f>IF(CentrepointSourced[[#This Row],[Age]]="16-24",CentrepointSourced[[#This Row],[Assessed CS DQ]],0)</f>
        <v>0</v>
      </c>
      <c r="AI780" s="107">
        <f>IF(CentrepointSourced[[#This Row],[Age]]="18-24",CentrepointSourced[[#This Row],[Assessed CS DQ]],0)</f>
        <v>0</v>
      </c>
    </row>
    <row r="781" spans="1:35" customFormat="1" ht="13.5" customHeight="1">
      <c r="A781" s="45" t="s">
        <v>40</v>
      </c>
      <c r="B781" s="62" t="s">
        <v>148</v>
      </c>
      <c r="C781" s="45" t="s">
        <v>42</v>
      </c>
      <c r="D781" s="62"/>
      <c r="E781" s="67">
        <v>2014</v>
      </c>
      <c r="F781" s="67" t="s">
        <v>26</v>
      </c>
      <c r="G781" s="67">
        <v>43</v>
      </c>
      <c r="H781" s="68"/>
      <c r="I781" s="67">
        <v>17</v>
      </c>
      <c r="J781" s="45"/>
      <c r="K781" s="45"/>
      <c r="L781" s="45"/>
      <c r="M781" s="45"/>
      <c r="N781" s="45"/>
      <c r="O781" s="45"/>
      <c r="P781" s="45"/>
      <c r="Q781" s="41" t="str">
        <f>IF(CentrepointSourced[[#This Row],[Country]]="Northern Ireland","Northern Ireland",IFERROR(VLOOKUP(CentrepointSourced[[#This Row],[Local Authority]],LKP_LANameDQ[],2,FALSE),CentrepointSourced[[#This Row],[Local Authority]]))</f>
        <v>Redditch</v>
      </c>
      <c r="R781" s="41" t="str">
        <f>IF(CentrepointSourced[[#This Row],[LA type]]="County","",INDEX(ConsolGeog[lad14cd],MATCH(CentrepointSourced[[#This Row],[Local Authority DQ]],ConsolGeog[la_name],0)))</f>
        <v>E07000236</v>
      </c>
      <c r="S781" s="41" t="str">
        <f>IF(OR(CentrepointSourced[[#This Row],[Country]]="Northern Ireland",CentrepointSourced[[#This Row],[Country]]="Scotland",CentrepointSourced[[#This Row],[Country]]="Wales"),"Local Authority",CentrepointSourced[[#This Row],[LA type]])</f>
        <v>District</v>
      </c>
      <c r="T781" s="41">
        <f>IF(TRIM(CentrepointSourced[[#This Row],[Presented HS]])="",0,IF(CentrepointSourced[[#This Row],[Presented HS]]="&lt;5",2.5,IF(CentrepointSourced[[#This Row],[Presented HS]]="&lt;10",5,VALUE(TRIM(CentrepointSourced[[#This Row],[Presented HS]])))))</f>
        <v>43</v>
      </c>
      <c r="U781" s="41">
        <f>IF(TRIM(CentrepointSourced[[#This Row],[Assessed HS]])="",0,IF(CentrepointSourced[[#This Row],[Assessed HS]]="&lt;5",2.5,IF(CentrepointSourced[[#This Row],[Assessed HS]]="&lt;10",5,VALUE(TRIM(CentrepointSourced[[#This Row],[Assessed HS]])))))</f>
        <v>0</v>
      </c>
      <c r="V781" s="41">
        <f>IF(TRIM(CentrepointSourced[[#This Row],[Presented CS]])="",0,IF(CentrepointSourced[[#This Row],[Presented CS]]="&lt;5",2.5,IF(CentrepointSourced[[#This Row],[Presented CS]]="&lt;10",5,VALUE(TRIM(CentrepointSourced[[#This Row],[Presented CS]])))))</f>
        <v>0</v>
      </c>
      <c r="W781" s="41">
        <f>IF(TRIM(CentrepointSourced[[#This Row],[Assessed CS]])="",0,IF(CentrepointSourced[[#This Row],[Assessed CS]]="&lt;5",2.5,IF(CentrepointSourced[[#This Row],[Assessed CS]]="&lt;10",5,VALUE(TRIM(CentrepointSourced[[#This Row],[Assessed CS]])))))</f>
        <v>0</v>
      </c>
      <c r="X781" s="106">
        <f>IF(CentrepointSourced[[#This Row],[Age]]="16-17",CentrepointSourced[[#This Row],[Presented HS DQ]],0)</f>
        <v>0</v>
      </c>
      <c r="Y781" s="106">
        <f>IF(CentrepointSourced[[#This Row],[Age]]="16-24",CentrepointSourced[[#This Row],[Presented HS DQ]],0)</f>
        <v>0</v>
      </c>
      <c r="Z781" s="106">
        <f>IF(CentrepointSourced[[#This Row],[Age]]="18-24",CentrepointSourced[[#This Row],[Presented HS DQ]],0)</f>
        <v>43</v>
      </c>
      <c r="AA781" s="106">
        <f>IF(CentrepointSourced[[#This Row],[Age]]="16-17",CentrepointSourced[[#This Row],[Presented CS DQ]],0)</f>
        <v>0</v>
      </c>
      <c r="AB781" s="106">
        <f>IF(CentrepointSourced[[#This Row],[Age]]="16-24",CentrepointSourced[[#This Row],[Presented CS DQ]],0)</f>
        <v>0</v>
      </c>
      <c r="AC781" s="106">
        <f>IF(CentrepointSourced[[#This Row],[Age]]="18-24",CentrepointSourced[[#This Row],[Presented CS DQ]],0)</f>
        <v>0</v>
      </c>
      <c r="AD781" s="107">
        <f>IF(CentrepointSourced[[#This Row],[Age]]="16-17",CentrepointSourced[[#This Row],[Assessed HS DQ]],0)</f>
        <v>0</v>
      </c>
      <c r="AE781" s="107">
        <f>IF(CentrepointSourced[[#This Row],[Age]]="16-24",CentrepointSourced[[#This Row],[Assessed HS DQ]],0)</f>
        <v>0</v>
      </c>
      <c r="AF781" s="107">
        <f>IF(CentrepointSourced[[#This Row],[Age]]="18-24",CentrepointSourced[[#This Row],[Assessed HS DQ]],0)</f>
        <v>0</v>
      </c>
      <c r="AG781" s="107">
        <f>IF(CentrepointSourced[[#This Row],[Age]]="16-17",CentrepointSourced[[#This Row],[Assessed CS DQ]],0)</f>
        <v>0</v>
      </c>
      <c r="AH781" s="107">
        <f>IF(CentrepointSourced[[#This Row],[Age]]="16-24",CentrepointSourced[[#This Row],[Assessed CS DQ]],0)</f>
        <v>0</v>
      </c>
      <c r="AI781" s="107">
        <f>IF(CentrepointSourced[[#This Row],[Age]]="18-24",CentrepointSourced[[#This Row],[Assessed CS DQ]],0)</f>
        <v>0</v>
      </c>
    </row>
    <row r="782" spans="1:35" customFormat="1" ht="13.5" customHeight="1">
      <c r="A782" s="45" t="s">
        <v>40</v>
      </c>
      <c r="B782" s="62" t="s">
        <v>267</v>
      </c>
      <c r="C782" s="45" t="s">
        <v>42</v>
      </c>
      <c r="D782" s="62"/>
      <c r="E782" s="67">
        <v>2012</v>
      </c>
      <c r="F782" s="67" t="s">
        <v>25</v>
      </c>
      <c r="G782" s="67">
        <v>13</v>
      </c>
      <c r="H782" s="68">
        <v>3</v>
      </c>
      <c r="I782" s="67"/>
      <c r="J782" s="45"/>
      <c r="K782" s="45"/>
      <c r="L782" s="45"/>
      <c r="M782" s="45"/>
      <c r="N782" s="45"/>
      <c r="O782" s="45"/>
      <c r="P782" s="45"/>
      <c r="Q782" s="41" t="str">
        <f>IF(CentrepointSourced[[#This Row],[Country]]="Northern Ireland","Northern Ireland",IFERROR(VLOOKUP(CentrepointSourced[[#This Row],[Local Authority]],LKP_LANameDQ[],2,FALSE),CentrepointSourced[[#This Row],[Local Authority]]))</f>
        <v>Ribble Valley</v>
      </c>
      <c r="R782" s="41" t="str">
        <f>IF(CentrepointSourced[[#This Row],[LA type]]="County","",INDEX(ConsolGeog[lad14cd],MATCH(CentrepointSourced[[#This Row],[Local Authority DQ]],ConsolGeog[la_name],0)))</f>
        <v>E07000124</v>
      </c>
      <c r="S782" s="41" t="str">
        <f>IF(OR(CentrepointSourced[[#This Row],[Country]]="Northern Ireland",CentrepointSourced[[#This Row],[Country]]="Scotland",CentrepointSourced[[#This Row],[Country]]="Wales"),"Local Authority",CentrepointSourced[[#This Row],[LA type]])</f>
        <v>District</v>
      </c>
      <c r="T782" s="41">
        <f>IF(TRIM(CentrepointSourced[[#This Row],[Presented HS]])="",0,IF(CentrepointSourced[[#This Row],[Presented HS]]="&lt;5",2.5,IF(CentrepointSourced[[#This Row],[Presented HS]]="&lt;10",5,VALUE(TRIM(CentrepointSourced[[#This Row],[Presented HS]])))))</f>
        <v>13</v>
      </c>
      <c r="U782" s="41">
        <f>IF(TRIM(CentrepointSourced[[#This Row],[Assessed HS]])="",0,IF(CentrepointSourced[[#This Row],[Assessed HS]]="&lt;5",2.5,IF(CentrepointSourced[[#This Row],[Assessed HS]]="&lt;10",5,VALUE(TRIM(CentrepointSourced[[#This Row],[Assessed HS]])))))</f>
        <v>3</v>
      </c>
      <c r="V782" s="41">
        <f>IF(TRIM(CentrepointSourced[[#This Row],[Presented CS]])="",0,IF(CentrepointSourced[[#This Row],[Presented CS]]="&lt;5",2.5,IF(CentrepointSourced[[#This Row],[Presented CS]]="&lt;10",5,VALUE(TRIM(CentrepointSourced[[#This Row],[Presented CS]])))))</f>
        <v>0</v>
      </c>
      <c r="W782" s="41">
        <f>IF(TRIM(CentrepointSourced[[#This Row],[Assessed CS]])="",0,IF(CentrepointSourced[[#This Row],[Assessed CS]]="&lt;5",2.5,IF(CentrepointSourced[[#This Row],[Assessed CS]]="&lt;10",5,VALUE(TRIM(CentrepointSourced[[#This Row],[Assessed CS]])))))</f>
        <v>0</v>
      </c>
      <c r="X782" s="106">
        <f>IF(CentrepointSourced[[#This Row],[Age]]="16-17",CentrepointSourced[[#This Row],[Presented HS DQ]],0)</f>
        <v>13</v>
      </c>
      <c r="Y782" s="106">
        <f>IF(CentrepointSourced[[#This Row],[Age]]="16-24",CentrepointSourced[[#This Row],[Presented HS DQ]],0)</f>
        <v>0</v>
      </c>
      <c r="Z782" s="106">
        <f>IF(CentrepointSourced[[#This Row],[Age]]="18-24",CentrepointSourced[[#This Row],[Presented HS DQ]],0)</f>
        <v>0</v>
      </c>
      <c r="AA782" s="106">
        <f>IF(CentrepointSourced[[#This Row],[Age]]="16-17",CentrepointSourced[[#This Row],[Presented CS DQ]],0)</f>
        <v>0</v>
      </c>
      <c r="AB782" s="106">
        <f>IF(CentrepointSourced[[#This Row],[Age]]="16-24",CentrepointSourced[[#This Row],[Presented CS DQ]],0)</f>
        <v>0</v>
      </c>
      <c r="AC782" s="106">
        <f>IF(CentrepointSourced[[#This Row],[Age]]="18-24",CentrepointSourced[[#This Row],[Presented CS DQ]],0)</f>
        <v>0</v>
      </c>
      <c r="AD782" s="107">
        <f>IF(CentrepointSourced[[#This Row],[Age]]="16-17",CentrepointSourced[[#This Row],[Assessed HS DQ]],0)</f>
        <v>3</v>
      </c>
      <c r="AE782" s="107">
        <f>IF(CentrepointSourced[[#This Row],[Age]]="16-24",CentrepointSourced[[#This Row],[Assessed HS DQ]],0)</f>
        <v>0</v>
      </c>
      <c r="AF782" s="107">
        <f>IF(CentrepointSourced[[#This Row],[Age]]="18-24",CentrepointSourced[[#This Row],[Assessed HS DQ]],0)</f>
        <v>0</v>
      </c>
      <c r="AG782" s="107">
        <f>IF(CentrepointSourced[[#This Row],[Age]]="16-17",CentrepointSourced[[#This Row],[Assessed CS DQ]],0)</f>
        <v>0</v>
      </c>
      <c r="AH782" s="107">
        <f>IF(CentrepointSourced[[#This Row],[Age]]="16-24",CentrepointSourced[[#This Row],[Assessed CS DQ]],0)</f>
        <v>0</v>
      </c>
      <c r="AI782" s="107">
        <f>IF(CentrepointSourced[[#This Row],[Age]]="18-24",CentrepointSourced[[#This Row],[Assessed CS DQ]],0)</f>
        <v>0</v>
      </c>
    </row>
    <row r="783" spans="1:35" customFormat="1" ht="13.5" customHeight="1">
      <c r="A783" s="45" t="s">
        <v>40</v>
      </c>
      <c r="B783" s="62" t="s">
        <v>267</v>
      </c>
      <c r="C783" s="45" t="s">
        <v>42</v>
      </c>
      <c r="D783" s="62"/>
      <c r="E783" s="67">
        <v>2012</v>
      </c>
      <c r="F783" s="67" t="s">
        <v>26</v>
      </c>
      <c r="G783" s="67">
        <v>57</v>
      </c>
      <c r="H783" s="68">
        <v>10</v>
      </c>
      <c r="I783" s="67">
        <v>7</v>
      </c>
      <c r="J783" s="45"/>
      <c r="K783" s="45"/>
      <c r="L783" s="45"/>
      <c r="M783" s="45"/>
      <c r="N783" s="45"/>
      <c r="O783" s="45"/>
      <c r="P783" s="45"/>
      <c r="Q783" s="41" t="str">
        <f>IF(CentrepointSourced[[#This Row],[Country]]="Northern Ireland","Northern Ireland",IFERROR(VLOOKUP(CentrepointSourced[[#This Row],[Local Authority]],LKP_LANameDQ[],2,FALSE),CentrepointSourced[[#This Row],[Local Authority]]))</f>
        <v>Ribble Valley</v>
      </c>
      <c r="R783" s="41" t="str">
        <f>IF(CentrepointSourced[[#This Row],[LA type]]="County","",INDEX(ConsolGeog[lad14cd],MATCH(CentrepointSourced[[#This Row],[Local Authority DQ]],ConsolGeog[la_name],0)))</f>
        <v>E07000124</v>
      </c>
      <c r="S783" s="41" t="str">
        <f>IF(OR(CentrepointSourced[[#This Row],[Country]]="Northern Ireland",CentrepointSourced[[#This Row],[Country]]="Scotland",CentrepointSourced[[#This Row],[Country]]="Wales"),"Local Authority",CentrepointSourced[[#This Row],[LA type]])</f>
        <v>District</v>
      </c>
      <c r="T783" s="41">
        <f>IF(TRIM(CentrepointSourced[[#This Row],[Presented HS]])="",0,IF(CentrepointSourced[[#This Row],[Presented HS]]="&lt;5",2.5,IF(CentrepointSourced[[#This Row],[Presented HS]]="&lt;10",5,VALUE(TRIM(CentrepointSourced[[#This Row],[Presented HS]])))))</f>
        <v>57</v>
      </c>
      <c r="U783" s="41">
        <f>IF(TRIM(CentrepointSourced[[#This Row],[Assessed HS]])="",0,IF(CentrepointSourced[[#This Row],[Assessed HS]]="&lt;5",2.5,IF(CentrepointSourced[[#This Row],[Assessed HS]]="&lt;10",5,VALUE(TRIM(CentrepointSourced[[#This Row],[Assessed HS]])))))</f>
        <v>10</v>
      </c>
      <c r="V783" s="41">
        <f>IF(TRIM(CentrepointSourced[[#This Row],[Presented CS]])="",0,IF(CentrepointSourced[[#This Row],[Presented CS]]="&lt;5",2.5,IF(CentrepointSourced[[#This Row],[Presented CS]]="&lt;10",5,VALUE(TRIM(CentrepointSourced[[#This Row],[Presented CS]])))))</f>
        <v>0</v>
      </c>
      <c r="W783" s="41">
        <f>IF(TRIM(CentrepointSourced[[#This Row],[Assessed CS]])="",0,IF(CentrepointSourced[[#This Row],[Assessed CS]]="&lt;5",2.5,IF(CentrepointSourced[[#This Row],[Assessed CS]]="&lt;10",5,VALUE(TRIM(CentrepointSourced[[#This Row],[Assessed CS]])))))</f>
        <v>0</v>
      </c>
      <c r="X783" s="106">
        <f>IF(CentrepointSourced[[#This Row],[Age]]="16-17",CentrepointSourced[[#This Row],[Presented HS DQ]],0)</f>
        <v>0</v>
      </c>
      <c r="Y783" s="106">
        <f>IF(CentrepointSourced[[#This Row],[Age]]="16-24",CentrepointSourced[[#This Row],[Presented HS DQ]],0)</f>
        <v>0</v>
      </c>
      <c r="Z783" s="106">
        <f>IF(CentrepointSourced[[#This Row],[Age]]="18-24",CentrepointSourced[[#This Row],[Presented HS DQ]],0)</f>
        <v>57</v>
      </c>
      <c r="AA783" s="106">
        <f>IF(CentrepointSourced[[#This Row],[Age]]="16-17",CentrepointSourced[[#This Row],[Presented CS DQ]],0)</f>
        <v>0</v>
      </c>
      <c r="AB783" s="106">
        <f>IF(CentrepointSourced[[#This Row],[Age]]="16-24",CentrepointSourced[[#This Row],[Presented CS DQ]],0)</f>
        <v>0</v>
      </c>
      <c r="AC783" s="106">
        <f>IF(CentrepointSourced[[#This Row],[Age]]="18-24",CentrepointSourced[[#This Row],[Presented CS DQ]],0)</f>
        <v>0</v>
      </c>
      <c r="AD783" s="107">
        <f>IF(CentrepointSourced[[#This Row],[Age]]="16-17",CentrepointSourced[[#This Row],[Assessed HS DQ]],0)</f>
        <v>0</v>
      </c>
      <c r="AE783" s="107">
        <f>IF(CentrepointSourced[[#This Row],[Age]]="16-24",CentrepointSourced[[#This Row],[Assessed HS DQ]],0)</f>
        <v>0</v>
      </c>
      <c r="AF783" s="107">
        <f>IF(CentrepointSourced[[#This Row],[Age]]="18-24",CentrepointSourced[[#This Row],[Assessed HS DQ]],0)</f>
        <v>10</v>
      </c>
      <c r="AG783" s="107">
        <f>IF(CentrepointSourced[[#This Row],[Age]]="16-17",CentrepointSourced[[#This Row],[Assessed CS DQ]],0)</f>
        <v>0</v>
      </c>
      <c r="AH783" s="107">
        <f>IF(CentrepointSourced[[#This Row],[Age]]="16-24",CentrepointSourced[[#This Row],[Assessed CS DQ]],0)</f>
        <v>0</v>
      </c>
      <c r="AI783" s="107">
        <f>IF(CentrepointSourced[[#This Row],[Age]]="18-24",CentrepointSourced[[#This Row],[Assessed CS DQ]],0)</f>
        <v>0</v>
      </c>
    </row>
    <row r="784" spans="1:35" customFormat="1" ht="13.5" customHeight="1">
      <c r="A784" s="45" t="s">
        <v>40</v>
      </c>
      <c r="B784" s="62" t="s">
        <v>267</v>
      </c>
      <c r="C784" s="45" t="s">
        <v>42</v>
      </c>
      <c r="D784" s="62"/>
      <c r="E784" s="67">
        <v>2013</v>
      </c>
      <c r="F784" s="67" t="s">
        <v>25</v>
      </c>
      <c r="G784" s="67">
        <v>15</v>
      </c>
      <c r="H784" s="68">
        <v>1</v>
      </c>
      <c r="I784" s="67"/>
      <c r="J784" s="45"/>
      <c r="K784" s="45"/>
      <c r="L784" s="45"/>
      <c r="M784" s="45"/>
      <c r="N784" s="45"/>
      <c r="O784" s="45"/>
      <c r="P784" s="45"/>
      <c r="Q784" s="41" t="str">
        <f>IF(CentrepointSourced[[#This Row],[Country]]="Northern Ireland","Northern Ireland",IFERROR(VLOOKUP(CentrepointSourced[[#This Row],[Local Authority]],LKP_LANameDQ[],2,FALSE),CentrepointSourced[[#This Row],[Local Authority]]))</f>
        <v>Ribble Valley</v>
      </c>
      <c r="R784" s="41" t="str">
        <f>IF(CentrepointSourced[[#This Row],[LA type]]="County","",INDEX(ConsolGeog[lad14cd],MATCH(CentrepointSourced[[#This Row],[Local Authority DQ]],ConsolGeog[la_name],0)))</f>
        <v>E07000124</v>
      </c>
      <c r="S784" s="41" t="str">
        <f>IF(OR(CentrepointSourced[[#This Row],[Country]]="Northern Ireland",CentrepointSourced[[#This Row],[Country]]="Scotland",CentrepointSourced[[#This Row],[Country]]="Wales"),"Local Authority",CentrepointSourced[[#This Row],[LA type]])</f>
        <v>District</v>
      </c>
      <c r="T784" s="41">
        <f>IF(TRIM(CentrepointSourced[[#This Row],[Presented HS]])="",0,IF(CentrepointSourced[[#This Row],[Presented HS]]="&lt;5",2.5,IF(CentrepointSourced[[#This Row],[Presented HS]]="&lt;10",5,VALUE(TRIM(CentrepointSourced[[#This Row],[Presented HS]])))))</f>
        <v>15</v>
      </c>
      <c r="U784" s="41">
        <f>IF(TRIM(CentrepointSourced[[#This Row],[Assessed HS]])="",0,IF(CentrepointSourced[[#This Row],[Assessed HS]]="&lt;5",2.5,IF(CentrepointSourced[[#This Row],[Assessed HS]]="&lt;10",5,VALUE(TRIM(CentrepointSourced[[#This Row],[Assessed HS]])))))</f>
        <v>1</v>
      </c>
      <c r="V784" s="41">
        <f>IF(TRIM(CentrepointSourced[[#This Row],[Presented CS]])="",0,IF(CentrepointSourced[[#This Row],[Presented CS]]="&lt;5",2.5,IF(CentrepointSourced[[#This Row],[Presented CS]]="&lt;10",5,VALUE(TRIM(CentrepointSourced[[#This Row],[Presented CS]])))))</f>
        <v>0</v>
      </c>
      <c r="W784" s="41">
        <f>IF(TRIM(CentrepointSourced[[#This Row],[Assessed CS]])="",0,IF(CentrepointSourced[[#This Row],[Assessed CS]]="&lt;5",2.5,IF(CentrepointSourced[[#This Row],[Assessed CS]]="&lt;10",5,VALUE(TRIM(CentrepointSourced[[#This Row],[Assessed CS]])))))</f>
        <v>0</v>
      </c>
      <c r="X784" s="106">
        <f>IF(CentrepointSourced[[#This Row],[Age]]="16-17",CentrepointSourced[[#This Row],[Presented HS DQ]],0)</f>
        <v>15</v>
      </c>
      <c r="Y784" s="106">
        <f>IF(CentrepointSourced[[#This Row],[Age]]="16-24",CentrepointSourced[[#This Row],[Presented HS DQ]],0)</f>
        <v>0</v>
      </c>
      <c r="Z784" s="106">
        <f>IF(CentrepointSourced[[#This Row],[Age]]="18-24",CentrepointSourced[[#This Row],[Presented HS DQ]],0)</f>
        <v>0</v>
      </c>
      <c r="AA784" s="106">
        <f>IF(CentrepointSourced[[#This Row],[Age]]="16-17",CentrepointSourced[[#This Row],[Presented CS DQ]],0)</f>
        <v>0</v>
      </c>
      <c r="AB784" s="106">
        <f>IF(CentrepointSourced[[#This Row],[Age]]="16-24",CentrepointSourced[[#This Row],[Presented CS DQ]],0)</f>
        <v>0</v>
      </c>
      <c r="AC784" s="106">
        <f>IF(CentrepointSourced[[#This Row],[Age]]="18-24",CentrepointSourced[[#This Row],[Presented CS DQ]],0)</f>
        <v>0</v>
      </c>
      <c r="AD784" s="107">
        <f>IF(CentrepointSourced[[#This Row],[Age]]="16-17",CentrepointSourced[[#This Row],[Assessed HS DQ]],0)</f>
        <v>1</v>
      </c>
      <c r="AE784" s="107">
        <f>IF(CentrepointSourced[[#This Row],[Age]]="16-24",CentrepointSourced[[#This Row],[Assessed HS DQ]],0)</f>
        <v>0</v>
      </c>
      <c r="AF784" s="107">
        <f>IF(CentrepointSourced[[#This Row],[Age]]="18-24",CentrepointSourced[[#This Row],[Assessed HS DQ]],0)</f>
        <v>0</v>
      </c>
      <c r="AG784" s="107">
        <f>IF(CentrepointSourced[[#This Row],[Age]]="16-17",CentrepointSourced[[#This Row],[Assessed CS DQ]],0)</f>
        <v>0</v>
      </c>
      <c r="AH784" s="107">
        <f>IF(CentrepointSourced[[#This Row],[Age]]="16-24",CentrepointSourced[[#This Row],[Assessed CS DQ]],0)</f>
        <v>0</v>
      </c>
      <c r="AI784" s="107">
        <f>IF(CentrepointSourced[[#This Row],[Age]]="18-24",CentrepointSourced[[#This Row],[Assessed CS DQ]],0)</f>
        <v>0</v>
      </c>
    </row>
    <row r="785" spans="1:35" customFormat="1" ht="13.5" customHeight="1">
      <c r="A785" s="45" t="s">
        <v>40</v>
      </c>
      <c r="B785" s="62" t="s">
        <v>267</v>
      </c>
      <c r="C785" s="45" t="s">
        <v>42</v>
      </c>
      <c r="D785" s="62"/>
      <c r="E785" s="67">
        <v>2013</v>
      </c>
      <c r="F785" s="67" t="s">
        <v>26</v>
      </c>
      <c r="G785" s="67">
        <v>51</v>
      </c>
      <c r="H785" s="68">
        <v>7</v>
      </c>
      <c r="I785" s="67">
        <v>2</v>
      </c>
      <c r="J785" s="45"/>
      <c r="K785" s="45"/>
      <c r="L785" s="45"/>
      <c r="M785" s="45"/>
      <c r="N785" s="45"/>
      <c r="O785" s="45"/>
      <c r="P785" s="45"/>
      <c r="Q785" s="41" t="str">
        <f>IF(CentrepointSourced[[#This Row],[Country]]="Northern Ireland","Northern Ireland",IFERROR(VLOOKUP(CentrepointSourced[[#This Row],[Local Authority]],LKP_LANameDQ[],2,FALSE),CentrepointSourced[[#This Row],[Local Authority]]))</f>
        <v>Ribble Valley</v>
      </c>
      <c r="R785" s="41" t="str">
        <f>IF(CentrepointSourced[[#This Row],[LA type]]="County","",INDEX(ConsolGeog[lad14cd],MATCH(CentrepointSourced[[#This Row],[Local Authority DQ]],ConsolGeog[la_name],0)))</f>
        <v>E07000124</v>
      </c>
      <c r="S785" s="41" t="str">
        <f>IF(OR(CentrepointSourced[[#This Row],[Country]]="Northern Ireland",CentrepointSourced[[#This Row],[Country]]="Scotland",CentrepointSourced[[#This Row],[Country]]="Wales"),"Local Authority",CentrepointSourced[[#This Row],[LA type]])</f>
        <v>District</v>
      </c>
      <c r="T785" s="41">
        <f>IF(TRIM(CentrepointSourced[[#This Row],[Presented HS]])="",0,IF(CentrepointSourced[[#This Row],[Presented HS]]="&lt;5",2.5,IF(CentrepointSourced[[#This Row],[Presented HS]]="&lt;10",5,VALUE(TRIM(CentrepointSourced[[#This Row],[Presented HS]])))))</f>
        <v>51</v>
      </c>
      <c r="U785" s="41">
        <f>IF(TRIM(CentrepointSourced[[#This Row],[Assessed HS]])="",0,IF(CentrepointSourced[[#This Row],[Assessed HS]]="&lt;5",2.5,IF(CentrepointSourced[[#This Row],[Assessed HS]]="&lt;10",5,VALUE(TRIM(CentrepointSourced[[#This Row],[Assessed HS]])))))</f>
        <v>7</v>
      </c>
      <c r="V785" s="41">
        <f>IF(TRIM(CentrepointSourced[[#This Row],[Presented CS]])="",0,IF(CentrepointSourced[[#This Row],[Presented CS]]="&lt;5",2.5,IF(CentrepointSourced[[#This Row],[Presented CS]]="&lt;10",5,VALUE(TRIM(CentrepointSourced[[#This Row],[Presented CS]])))))</f>
        <v>0</v>
      </c>
      <c r="W785" s="41">
        <f>IF(TRIM(CentrepointSourced[[#This Row],[Assessed CS]])="",0,IF(CentrepointSourced[[#This Row],[Assessed CS]]="&lt;5",2.5,IF(CentrepointSourced[[#This Row],[Assessed CS]]="&lt;10",5,VALUE(TRIM(CentrepointSourced[[#This Row],[Assessed CS]])))))</f>
        <v>0</v>
      </c>
      <c r="X785" s="106">
        <f>IF(CentrepointSourced[[#This Row],[Age]]="16-17",CentrepointSourced[[#This Row],[Presented HS DQ]],0)</f>
        <v>0</v>
      </c>
      <c r="Y785" s="106">
        <f>IF(CentrepointSourced[[#This Row],[Age]]="16-24",CentrepointSourced[[#This Row],[Presented HS DQ]],0)</f>
        <v>0</v>
      </c>
      <c r="Z785" s="106">
        <f>IF(CentrepointSourced[[#This Row],[Age]]="18-24",CentrepointSourced[[#This Row],[Presented HS DQ]],0)</f>
        <v>51</v>
      </c>
      <c r="AA785" s="106">
        <f>IF(CentrepointSourced[[#This Row],[Age]]="16-17",CentrepointSourced[[#This Row],[Presented CS DQ]],0)</f>
        <v>0</v>
      </c>
      <c r="AB785" s="106">
        <f>IF(CentrepointSourced[[#This Row],[Age]]="16-24",CentrepointSourced[[#This Row],[Presented CS DQ]],0)</f>
        <v>0</v>
      </c>
      <c r="AC785" s="106">
        <f>IF(CentrepointSourced[[#This Row],[Age]]="18-24",CentrepointSourced[[#This Row],[Presented CS DQ]],0)</f>
        <v>0</v>
      </c>
      <c r="AD785" s="107">
        <f>IF(CentrepointSourced[[#This Row],[Age]]="16-17",CentrepointSourced[[#This Row],[Assessed HS DQ]],0)</f>
        <v>0</v>
      </c>
      <c r="AE785" s="107">
        <f>IF(CentrepointSourced[[#This Row],[Age]]="16-24",CentrepointSourced[[#This Row],[Assessed HS DQ]],0)</f>
        <v>0</v>
      </c>
      <c r="AF785" s="107">
        <f>IF(CentrepointSourced[[#This Row],[Age]]="18-24",CentrepointSourced[[#This Row],[Assessed HS DQ]],0)</f>
        <v>7</v>
      </c>
      <c r="AG785" s="107">
        <f>IF(CentrepointSourced[[#This Row],[Age]]="16-17",CentrepointSourced[[#This Row],[Assessed CS DQ]],0)</f>
        <v>0</v>
      </c>
      <c r="AH785" s="107">
        <f>IF(CentrepointSourced[[#This Row],[Age]]="16-24",CentrepointSourced[[#This Row],[Assessed CS DQ]],0)</f>
        <v>0</v>
      </c>
      <c r="AI785" s="107">
        <f>IF(CentrepointSourced[[#This Row],[Age]]="18-24",CentrepointSourced[[#This Row],[Assessed CS DQ]],0)</f>
        <v>0</v>
      </c>
    </row>
    <row r="786" spans="1:35" customFormat="1" ht="13.5" customHeight="1">
      <c r="A786" s="45" t="s">
        <v>40</v>
      </c>
      <c r="B786" s="62" t="s">
        <v>267</v>
      </c>
      <c r="C786" s="45" t="s">
        <v>42</v>
      </c>
      <c r="D786" s="62"/>
      <c r="E786" s="67">
        <v>2014</v>
      </c>
      <c r="F786" s="67" t="s">
        <v>25</v>
      </c>
      <c r="G786" s="67">
        <v>7</v>
      </c>
      <c r="H786" s="68">
        <v>1</v>
      </c>
      <c r="I786" s="67">
        <v>1</v>
      </c>
      <c r="J786" s="45"/>
      <c r="K786" s="45"/>
      <c r="L786" s="45"/>
      <c r="M786" s="45"/>
      <c r="N786" s="45"/>
      <c r="O786" s="45"/>
      <c r="P786" s="45"/>
      <c r="Q786" s="41" t="str">
        <f>IF(CentrepointSourced[[#This Row],[Country]]="Northern Ireland","Northern Ireland",IFERROR(VLOOKUP(CentrepointSourced[[#This Row],[Local Authority]],LKP_LANameDQ[],2,FALSE),CentrepointSourced[[#This Row],[Local Authority]]))</f>
        <v>Ribble Valley</v>
      </c>
      <c r="R786" s="41" t="str">
        <f>IF(CentrepointSourced[[#This Row],[LA type]]="County","",INDEX(ConsolGeog[lad14cd],MATCH(CentrepointSourced[[#This Row],[Local Authority DQ]],ConsolGeog[la_name],0)))</f>
        <v>E07000124</v>
      </c>
      <c r="S786" s="41" t="str">
        <f>IF(OR(CentrepointSourced[[#This Row],[Country]]="Northern Ireland",CentrepointSourced[[#This Row],[Country]]="Scotland",CentrepointSourced[[#This Row],[Country]]="Wales"),"Local Authority",CentrepointSourced[[#This Row],[LA type]])</f>
        <v>District</v>
      </c>
      <c r="T786" s="41">
        <f>IF(TRIM(CentrepointSourced[[#This Row],[Presented HS]])="",0,IF(CentrepointSourced[[#This Row],[Presented HS]]="&lt;5",2.5,IF(CentrepointSourced[[#This Row],[Presented HS]]="&lt;10",5,VALUE(TRIM(CentrepointSourced[[#This Row],[Presented HS]])))))</f>
        <v>7</v>
      </c>
      <c r="U786" s="41">
        <f>IF(TRIM(CentrepointSourced[[#This Row],[Assessed HS]])="",0,IF(CentrepointSourced[[#This Row],[Assessed HS]]="&lt;5",2.5,IF(CentrepointSourced[[#This Row],[Assessed HS]]="&lt;10",5,VALUE(TRIM(CentrepointSourced[[#This Row],[Assessed HS]])))))</f>
        <v>1</v>
      </c>
      <c r="V786" s="41">
        <f>IF(TRIM(CentrepointSourced[[#This Row],[Presented CS]])="",0,IF(CentrepointSourced[[#This Row],[Presented CS]]="&lt;5",2.5,IF(CentrepointSourced[[#This Row],[Presented CS]]="&lt;10",5,VALUE(TRIM(CentrepointSourced[[#This Row],[Presented CS]])))))</f>
        <v>0</v>
      </c>
      <c r="W786" s="41">
        <f>IF(TRIM(CentrepointSourced[[#This Row],[Assessed CS]])="",0,IF(CentrepointSourced[[#This Row],[Assessed CS]]="&lt;5",2.5,IF(CentrepointSourced[[#This Row],[Assessed CS]]="&lt;10",5,VALUE(TRIM(CentrepointSourced[[#This Row],[Assessed CS]])))))</f>
        <v>0</v>
      </c>
      <c r="X786" s="106">
        <f>IF(CentrepointSourced[[#This Row],[Age]]="16-17",CentrepointSourced[[#This Row],[Presented HS DQ]],0)</f>
        <v>7</v>
      </c>
      <c r="Y786" s="106">
        <f>IF(CentrepointSourced[[#This Row],[Age]]="16-24",CentrepointSourced[[#This Row],[Presented HS DQ]],0)</f>
        <v>0</v>
      </c>
      <c r="Z786" s="106">
        <f>IF(CentrepointSourced[[#This Row],[Age]]="18-24",CentrepointSourced[[#This Row],[Presented HS DQ]],0)</f>
        <v>0</v>
      </c>
      <c r="AA786" s="106">
        <f>IF(CentrepointSourced[[#This Row],[Age]]="16-17",CentrepointSourced[[#This Row],[Presented CS DQ]],0)</f>
        <v>0</v>
      </c>
      <c r="AB786" s="106">
        <f>IF(CentrepointSourced[[#This Row],[Age]]="16-24",CentrepointSourced[[#This Row],[Presented CS DQ]],0)</f>
        <v>0</v>
      </c>
      <c r="AC786" s="106">
        <f>IF(CentrepointSourced[[#This Row],[Age]]="18-24",CentrepointSourced[[#This Row],[Presented CS DQ]],0)</f>
        <v>0</v>
      </c>
      <c r="AD786" s="107">
        <f>IF(CentrepointSourced[[#This Row],[Age]]="16-17",CentrepointSourced[[#This Row],[Assessed HS DQ]],0)</f>
        <v>1</v>
      </c>
      <c r="AE786" s="107">
        <f>IF(CentrepointSourced[[#This Row],[Age]]="16-24",CentrepointSourced[[#This Row],[Assessed HS DQ]],0)</f>
        <v>0</v>
      </c>
      <c r="AF786" s="107">
        <f>IF(CentrepointSourced[[#This Row],[Age]]="18-24",CentrepointSourced[[#This Row],[Assessed HS DQ]],0)</f>
        <v>0</v>
      </c>
      <c r="AG786" s="107">
        <f>IF(CentrepointSourced[[#This Row],[Age]]="16-17",CentrepointSourced[[#This Row],[Assessed CS DQ]],0)</f>
        <v>0</v>
      </c>
      <c r="AH786" s="107">
        <f>IF(CentrepointSourced[[#This Row],[Age]]="16-24",CentrepointSourced[[#This Row],[Assessed CS DQ]],0)</f>
        <v>0</v>
      </c>
      <c r="AI786" s="107">
        <f>IF(CentrepointSourced[[#This Row],[Age]]="18-24",CentrepointSourced[[#This Row],[Assessed CS DQ]],0)</f>
        <v>0</v>
      </c>
    </row>
    <row r="787" spans="1:35" customFormat="1" ht="13.5" customHeight="1">
      <c r="A787" s="45" t="s">
        <v>40</v>
      </c>
      <c r="B787" s="62" t="s">
        <v>267</v>
      </c>
      <c r="C787" s="45" t="s">
        <v>42</v>
      </c>
      <c r="D787" s="62"/>
      <c r="E787" s="67">
        <v>2014</v>
      </c>
      <c r="F787" s="67" t="s">
        <v>26</v>
      </c>
      <c r="G787" s="67">
        <v>57</v>
      </c>
      <c r="H787" s="68">
        <v>1</v>
      </c>
      <c r="I787" s="67">
        <v>1</v>
      </c>
      <c r="J787" s="45"/>
      <c r="K787" s="45"/>
      <c r="L787" s="45"/>
      <c r="M787" s="45"/>
      <c r="N787" s="45"/>
      <c r="O787" s="45"/>
      <c r="P787" s="45"/>
      <c r="Q787" s="41" t="str">
        <f>IF(CentrepointSourced[[#This Row],[Country]]="Northern Ireland","Northern Ireland",IFERROR(VLOOKUP(CentrepointSourced[[#This Row],[Local Authority]],LKP_LANameDQ[],2,FALSE),CentrepointSourced[[#This Row],[Local Authority]]))</f>
        <v>Ribble Valley</v>
      </c>
      <c r="R787" s="41" t="str">
        <f>IF(CentrepointSourced[[#This Row],[LA type]]="County","",INDEX(ConsolGeog[lad14cd],MATCH(CentrepointSourced[[#This Row],[Local Authority DQ]],ConsolGeog[la_name],0)))</f>
        <v>E07000124</v>
      </c>
      <c r="S787" s="41" t="str">
        <f>IF(OR(CentrepointSourced[[#This Row],[Country]]="Northern Ireland",CentrepointSourced[[#This Row],[Country]]="Scotland",CentrepointSourced[[#This Row],[Country]]="Wales"),"Local Authority",CentrepointSourced[[#This Row],[LA type]])</f>
        <v>District</v>
      </c>
      <c r="T787" s="41">
        <f>IF(TRIM(CentrepointSourced[[#This Row],[Presented HS]])="",0,IF(CentrepointSourced[[#This Row],[Presented HS]]="&lt;5",2.5,IF(CentrepointSourced[[#This Row],[Presented HS]]="&lt;10",5,VALUE(TRIM(CentrepointSourced[[#This Row],[Presented HS]])))))</f>
        <v>57</v>
      </c>
      <c r="U787" s="41">
        <f>IF(TRIM(CentrepointSourced[[#This Row],[Assessed HS]])="",0,IF(CentrepointSourced[[#This Row],[Assessed HS]]="&lt;5",2.5,IF(CentrepointSourced[[#This Row],[Assessed HS]]="&lt;10",5,VALUE(TRIM(CentrepointSourced[[#This Row],[Assessed HS]])))))</f>
        <v>1</v>
      </c>
      <c r="V787" s="41">
        <f>IF(TRIM(CentrepointSourced[[#This Row],[Presented CS]])="",0,IF(CentrepointSourced[[#This Row],[Presented CS]]="&lt;5",2.5,IF(CentrepointSourced[[#This Row],[Presented CS]]="&lt;10",5,VALUE(TRIM(CentrepointSourced[[#This Row],[Presented CS]])))))</f>
        <v>0</v>
      </c>
      <c r="W787" s="41">
        <f>IF(TRIM(CentrepointSourced[[#This Row],[Assessed CS]])="",0,IF(CentrepointSourced[[#This Row],[Assessed CS]]="&lt;5",2.5,IF(CentrepointSourced[[#This Row],[Assessed CS]]="&lt;10",5,VALUE(TRIM(CentrepointSourced[[#This Row],[Assessed CS]])))))</f>
        <v>0</v>
      </c>
      <c r="X787" s="106">
        <f>IF(CentrepointSourced[[#This Row],[Age]]="16-17",CentrepointSourced[[#This Row],[Presented HS DQ]],0)</f>
        <v>0</v>
      </c>
      <c r="Y787" s="106">
        <f>IF(CentrepointSourced[[#This Row],[Age]]="16-24",CentrepointSourced[[#This Row],[Presented HS DQ]],0)</f>
        <v>0</v>
      </c>
      <c r="Z787" s="106">
        <f>IF(CentrepointSourced[[#This Row],[Age]]="18-24",CentrepointSourced[[#This Row],[Presented HS DQ]],0)</f>
        <v>57</v>
      </c>
      <c r="AA787" s="106">
        <f>IF(CentrepointSourced[[#This Row],[Age]]="16-17",CentrepointSourced[[#This Row],[Presented CS DQ]],0)</f>
        <v>0</v>
      </c>
      <c r="AB787" s="106">
        <f>IF(CentrepointSourced[[#This Row],[Age]]="16-24",CentrepointSourced[[#This Row],[Presented CS DQ]],0)</f>
        <v>0</v>
      </c>
      <c r="AC787" s="106">
        <f>IF(CentrepointSourced[[#This Row],[Age]]="18-24",CentrepointSourced[[#This Row],[Presented CS DQ]],0)</f>
        <v>0</v>
      </c>
      <c r="AD787" s="107">
        <f>IF(CentrepointSourced[[#This Row],[Age]]="16-17",CentrepointSourced[[#This Row],[Assessed HS DQ]],0)</f>
        <v>0</v>
      </c>
      <c r="AE787" s="107">
        <f>IF(CentrepointSourced[[#This Row],[Age]]="16-24",CentrepointSourced[[#This Row],[Assessed HS DQ]],0)</f>
        <v>0</v>
      </c>
      <c r="AF787" s="107">
        <f>IF(CentrepointSourced[[#This Row],[Age]]="18-24",CentrepointSourced[[#This Row],[Assessed HS DQ]],0)</f>
        <v>1</v>
      </c>
      <c r="AG787" s="107">
        <f>IF(CentrepointSourced[[#This Row],[Age]]="16-17",CentrepointSourced[[#This Row],[Assessed CS DQ]],0)</f>
        <v>0</v>
      </c>
      <c r="AH787" s="107">
        <f>IF(CentrepointSourced[[#This Row],[Age]]="16-24",CentrepointSourced[[#This Row],[Assessed CS DQ]],0)</f>
        <v>0</v>
      </c>
      <c r="AI787" s="107">
        <f>IF(CentrepointSourced[[#This Row],[Age]]="18-24",CentrepointSourced[[#This Row],[Assessed CS DQ]],0)</f>
        <v>0</v>
      </c>
    </row>
    <row r="788" spans="1:35" customFormat="1" ht="13.5" customHeight="1">
      <c r="A788" s="45" t="s">
        <v>40</v>
      </c>
      <c r="B788" s="45" t="s">
        <v>292</v>
      </c>
      <c r="C788" s="45" t="s">
        <v>165</v>
      </c>
      <c r="D788" s="45"/>
      <c r="E788" s="67">
        <v>2012</v>
      </c>
      <c r="F788" s="67" t="s">
        <v>25</v>
      </c>
      <c r="G788" s="67"/>
      <c r="H788" s="68">
        <v>42</v>
      </c>
      <c r="I788" s="67">
        <v>35</v>
      </c>
      <c r="J788" s="45"/>
      <c r="K788" s="67"/>
      <c r="L788" s="67"/>
      <c r="M788" s="67"/>
      <c r="N788" s="67"/>
      <c r="O788" s="67"/>
      <c r="P788" s="67"/>
      <c r="Q788" s="41" t="str">
        <f>IF(CentrepointSourced[[#This Row],[Country]]="Northern Ireland","Northern Ireland",IFERROR(VLOOKUP(CentrepointSourced[[#This Row],[Local Authority]],LKP_LANameDQ[],2,FALSE),CentrepointSourced[[#This Row],[Local Authority]]))</f>
        <v>Richmond upon Thames</v>
      </c>
      <c r="R788" s="41" t="str">
        <f>IF(CentrepointSourced[[#This Row],[LA type]]="County","",INDEX(ConsolGeog[lad14cd],MATCH(CentrepointSourced[[#This Row],[Local Authority DQ]],ConsolGeog[la_name],0)))</f>
        <v>E09000027</v>
      </c>
      <c r="S788" s="41" t="str">
        <f>IF(OR(CentrepointSourced[[#This Row],[Country]]="Northern Ireland",CentrepointSourced[[#This Row],[Country]]="Scotland",CentrepointSourced[[#This Row],[Country]]="Wales"),"Local Authority",CentrepointSourced[[#This Row],[LA type]])</f>
        <v>Unitary</v>
      </c>
      <c r="T788" s="41">
        <f>IF(TRIM(CentrepointSourced[[#This Row],[Presented HS]])="",0,IF(CentrepointSourced[[#This Row],[Presented HS]]="&lt;5",2.5,IF(CentrepointSourced[[#This Row],[Presented HS]]="&lt;10",5,VALUE(TRIM(CentrepointSourced[[#This Row],[Presented HS]])))))</f>
        <v>0</v>
      </c>
      <c r="U788" s="41">
        <f>IF(TRIM(CentrepointSourced[[#This Row],[Assessed HS]])="",0,IF(CentrepointSourced[[#This Row],[Assessed HS]]="&lt;5",2.5,IF(CentrepointSourced[[#This Row],[Assessed HS]]="&lt;10",5,VALUE(TRIM(CentrepointSourced[[#This Row],[Assessed HS]])))))</f>
        <v>42</v>
      </c>
      <c r="V788" s="41">
        <f>IF(TRIM(CentrepointSourced[[#This Row],[Presented CS]])="",0,IF(CentrepointSourced[[#This Row],[Presented CS]]="&lt;5",2.5,IF(CentrepointSourced[[#This Row],[Presented CS]]="&lt;10",5,VALUE(TRIM(CentrepointSourced[[#This Row],[Presented CS]])))))</f>
        <v>0</v>
      </c>
      <c r="W788" s="41">
        <f>IF(TRIM(CentrepointSourced[[#This Row],[Assessed CS]])="",0,IF(CentrepointSourced[[#This Row],[Assessed CS]]="&lt;5",2.5,IF(CentrepointSourced[[#This Row],[Assessed CS]]="&lt;10",5,VALUE(TRIM(CentrepointSourced[[#This Row],[Assessed CS]])))))</f>
        <v>0</v>
      </c>
      <c r="X788" s="106">
        <f>IF(CentrepointSourced[[#This Row],[Age]]="16-17",CentrepointSourced[[#This Row],[Presented HS DQ]],0)</f>
        <v>0</v>
      </c>
      <c r="Y788" s="106">
        <f>IF(CentrepointSourced[[#This Row],[Age]]="16-24",CentrepointSourced[[#This Row],[Presented HS DQ]],0)</f>
        <v>0</v>
      </c>
      <c r="Z788" s="106">
        <f>IF(CentrepointSourced[[#This Row],[Age]]="18-24",CentrepointSourced[[#This Row],[Presented HS DQ]],0)</f>
        <v>0</v>
      </c>
      <c r="AA788" s="106">
        <f>IF(CentrepointSourced[[#This Row],[Age]]="16-17",CentrepointSourced[[#This Row],[Presented CS DQ]],0)</f>
        <v>0</v>
      </c>
      <c r="AB788" s="106">
        <f>IF(CentrepointSourced[[#This Row],[Age]]="16-24",CentrepointSourced[[#This Row],[Presented CS DQ]],0)</f>
        <v>0</v>
      </c>
      <c r="AC788" s="106">
        <f>IF(CentrepointSourced[[#This Row],[Age]]="18-24",CentrepointSourced[[#This Row],[Presented CS DQ]],0)</f>
        <v>0</v>
      </c>
      <c r="AD788" s="107">
        <f>IF(CentrepointSourced[[#This Row],[Age]]="16-17",CentrepointSourced[[#This Row],[Assessed HS DQ]],0)</f>
        <v>42</v>
      </c>
      <c r="AE788" s="107">
        <f>IF(CentrepointSourced[[#This Row],[Age]]="16-24",CentrepointSourced[[#This Row],[Assessed HS DQ]],0)</f>
        <v>0</v>
      </c>
      <c r="AF788" s="107">
        <f>IF(CentrepointSourced[[#This Row],[Age]]="18-24",CentrepointSourced[[#This Row],[Assessed HS DQ]],0)</f>
        <v>0</v>
      </c>
      <c r="AG788" s="107">
        <f>IF(CentrepointSourced[[#This Row],[Age]]="16-17",CentrepointSourced[[#This Row],[Assessed CS DQ]],0)</f>
        <v>0</v>
      </c>
      <c r="AH788" s="107">
        <f>IF(CentrepointSourced[[#This Row],[Age]]="16-24",CentrepointSourced[[#This Row],[Assessed CS DQ]],0)</f>
        <v>0</v>
      </c>
      <c r="AI788" s="107">
        <f>IF(CentrepointSourced[[#This Row],[Age]]="18-24",CentrepointSourced[[#This Row],[Assessed CS DQ]],0)</f>
        <v>0</v>
      </c>
    </row>
    <row r="789" spans="1:35" customFormat="1" ht="13.5" customHeight="1">
      <c r="A789" s="45" t="s">
        <v>40</v>
      </c>
      <c r="B789" s="45" t="s">
        <v>292</v>
      </c>
      <c r="C789" s="45" t="s">
        <v>165</v>
      </c>
      <c r="D789" s="45"/>
      <c r="E789" s="67">
        <v>2012</v>
      </c>
      <c r="F789" s="67" t="s">
        <v>26</v>
      </c>
      <c r="G789" s="67"/>
      <c r="H789" s="68">
        <v>126</v>
      </c>
      <c r="I789" s="67">
        <v>80</v>
      </c>
      <c r="J789" s="45"/>
      <c r="K789" s="67"/>
      <c r="L789" s="67"/>
      <c r="M789" s="67"/>
      <c r="N789" s="67"/>
      <c r="O789" s="67"/>
      <c r="P789" s="67"/>
      <c r="Q789" s="41" t="str">
        <f>IF(CentrepointSourced[[#This Row],[Country]]="Northern Ireland","Northern Ireland",IFERROR(VLOOKUP(CentrepointSourced[[#This Row],[Local Authority]],LKP_LANameDQ[],2,FALSE),CentrepointSourced[[#This Row],[Local Authority]]))</f>
        <v>Richmond upon Thames</v>
      </c>
      <c r="R789" s="41" t="str">
        <f>IF(CentrepointSourced[[#This Row],[LA type]]="County","",INDEX(ConsolGeog[lad14cd],MATCH(CentrepointSourced[[#This Row],[Local Authority DQ]],ConsolGeog[la_name],0)))</f>
        <v>E09000027</v>
      </c>
      <c r="S789" s="41" t="str">
        <f>IF(OR(CentrepointSourced[[#This Row],[Country]]="Northern Ireland",CentrepointSourced[[#This Row],[Country]]="Scotland",CentrepointSourced[[#This Row],[Country]]="Wales"),"Local Authority",CentrepointSourced[[#This Row],[LA type]])</f>
        <v>Unitary</v>
      </c>
      <c r="T789" s="41">
        <f>IF(TRIM(CentrepointSourced[[#This Row],[Presented HS]])="",0,IF(CentrepointSourced[[#This Row],[Presented HS]]="&lt;5",2.5,IF(CentrepointSourced[[#This Row],[Presented HS]]="&lt;10",5,VALUE(TRIM(CentrepointSourced[[#This Row],[Presented HS]])))))</f>
        <v>0</v>
      </c>
      <c r="U789" s="41">
        <f>IF(TRIM(CentrepointSourced[[#This Row],[Assessed HS]])="",0,IF(CentrepointSourced[[#This Row],[Assessed HS]]="&lt;5",2.5,IF(CentrepointSourced[[#This Row],[Assessed HS]]="&lt;10",5,VALUE(TRIM(CentrepointSourced[[#This Row],[Assessed HS]])))))</f>
        <v>126</v>
      </c>
      <c r="V789" s="41">
        <f>IF(TRIM(CentrepointSourced[[#This Row],[Presented CS]])="",0,IF(CentrepointSourced[[#This Row],[Presented CS]]="&lt;5",2.5,IF(CentrepointSourced[[#This Row],[Presented CS]]="&lt;10",5,VALUE(TRIM(CentrepointSourced[[#This Row],[Presented CS]])))))</f>
        <v>0</v>
      </c>
      <c r="W789" s="41">
        <f>IF(TRIM(CentrepointSourced[[#This Row],[Assessed CS]])="",0,IF(CentrepointSourced[[#This Row],[Assessed CS]]="&lt;5",2.5,IF(CentrepointSourced[[#This Row],[Assessed CS]]="&lt;10",5,VALUE(TRIM(CentrepointSourced[[#This Row],[Assessed CS]])))))</f>
        <v>0</v>
      </c>
      <c r="X789" s="106">
        <f>IF(CentrepointSourced[[#This Row],[Age]]="16-17",CentrepointSourced[[#This Row],[Presented HS DQ]],0)</f>
        <v>0</v>
      </c>
      <c r="Y789" s="106">
        <f>IF(CentrepointSourced[[#This Row],[Age]]="16-24",CentrepointSourced[[#This Row],[Presented HS DQ]],0)</f>
        <v>0</v>
      </c>
      <c r="Z789" s="106">
        <f>IF(CentrepointSourced[[#This Row],[Age]]="18-24",CentrepointSourced[[#This Row],[Presented HS DQ]],0)</f>
        <v>0</v>
      </c>
      <c r="AA789" s="106">
        <f>IF(CentrepointSourced[[#This Row],[Age]]="16-17",CentrepointSourced[[#This Row],[Presented CS DQ]],0)</f>
        <v>0</v>
      </c>
      <c r="AB789" s="106">
        <f>IF(CentrepointSourced[[#This Row],[Age]]="16-24",CentrepointSourced[[#This Row],[Presented CS DQ]],0)</f>
        <v>0</v>
      </c>
      <c r="AC789" s="106">
        <f>IF(CentrepointSourced[[#This Row],[Age]]="18-24",CentrepointSourced[[#This Row],[Presented CS DQ]],0)</f>
        <v>0</v>
      </c>
      <c r="AD789" s="107">
        <f>IF(CentrepointSourced[[#This Row],[Age]]="16-17",CentrepointSourced[[#This Row],[Assessed HS DQ]],0)</f>
        <v>0</v>
      </c>
      <c r="AE789" s="107">
        <f>IF(CentrepointSourced[[#This Row],[Age]]="16-24",CentrepointSourced[[#This Row],[Assessed HS DQ]],0)</f>
        <v>0</v>
      </c>
      <c r="AF789" s="107">
        <f>IF(CentrepointSourced[[#This Row],[Age]]="18-24",CentrepointSourced[[#This Row],[Assessed HS DQ]],0)</f>
        <v>126</v>
      </c>
      <c r="AG789" s="107">
        <f>IF(CentrepointSourced[[#This Row],[Age]]="16-17",CentrepointSourced[[#This Row],[Assessed CS DQ]],0)</f>
        <v>0</v>
      </c>
      <c r="AH789" s="107">
        <f>IF(CentrepointSourced[[#This Row],[Age]]="16-24",CentrepointSourced[[#This Row],[Assessed CS DQ]],0)</f>
        <v>0</v>
      </c>
      <c r="AI789" s="107">
        <f>IF(CentrepointSourced[[#This Row],[Age]]="18-24",CentrepointSourced[[#This Row],[Assessed CS DQ]],0)</f>
        <v>0</v>
      </c>
    </row>
    <row r="790" spans="1:35" customFormat="1" ht="13.5" customHeight="1">
      <c r="A790" s="45" t="s">
        <v>40</v>
      </c>
      <c r="B790" s="45" t="s">
        <v>292</v>
      </c>
      <c r="C790" s="45" t="s">
        <v>165</v>
      </c>
      <c r="D790" s="45"/>
      <c r="E790" s="67">
        <v>2013</v>
      </c>
      <c r="F790" s="67" t="s">
        <v>25</v>
      </c>
      <c r="G790" s="67"/>
      <c r="H790" s="68">
        <v>21</v>
      </c>
      <c r="I790" s="67">
        <v>20</v>
      </c>
      <c r="J790" s="45"/>
      <c r="K790" s="67"/>
      <c r="L790" s="67"/>
      <c r="M790" s="67"/>
      <c r="N790" s="67"/>
      <c r="O790" s="67"/>
      <c r="P790" s="67"/>
      <c r="Q790" s="41" t="str">
        <f>IF(CentrepointSourced[[#This Row],[Country]]="Northern Ireland","Northern Ireland",IFERROR(VLOOKUP(CentrepointSourced[[#This Row],[Local Authority]],LKP_LANameDQ[],2,FALSE),CentrepointSourced[[#This Row],[Local Authority]]))</f>
        <v>Richmond upon Thames</v>
      </c>
      <c r="R790" s="41" t="str">
        <f>IF(CentrepointSourced[[#This Row],[LA type]]="County","",INDEX(ConsolGeog[lad14cd],MATCH(CentrepointSourced[[#This Row],[Local Authority DQ]],ConsolGeog[la_name],0)))</f>
        <v>E09000027</v>
      </c>
      <c r="S790" s="41" t="str">
        <f>IF(OR(CentrepointSourced[[#This Row],[Country]]="Northern Ireland",CentrepointSourced[[#This Row],[Country]]="Scotland",CentrepointSourced[[#This Row],[Country]]="Wales"),"Local Authority",CentrepointSourced[[#This Row],[LA type]])</f>
        <v>Unitary</v>
      </c>
      <c r="T790" s="41">
        <f>IF(TRIM(CentrepointSourced[[#This Row],[Presented HS]])="",0,IF(CentrepointSourced[[#This Row],[Presented HS]]="&lt;5",2.5,IF(CentrepointSourced[[#This Row],[Presented HS]]="&lt;10",5,VALUE(TRIM(CentrepointSourced[[#This Row],[Presented HS]])))))</f>
        <v>0</v>
      </c>
      <c r="U790" s="41">
        <f>IF(TRIM(CentrepointSourced[[#This Row],[Assessed HS]])="",0,IF(CentrepointSourced[[#This Row],[Assessed HS]]="&lt;5",2.5,IF(CentrepointSourced[[#This Row],[Assessed HS]]="&lt;10",5,VALUE(TRIM(CentrepointSourced[[#This Row],[Assessed HS]])))))</f>
        <v>21</v>
      </c>
      <c r="V790" s="41">
        <f>IF(TRIM(CentrepointSourced[[#This Row],[Presented CS]])="",0,IF(CentrepointSourced[[#This Row],[Presented CS]]="&lt;5",2.5,IF(CentrepointSourced[[#This Row],[Presented CS]]="&lt;10",5,VALUE(TRIM(CentrepointSourced[[#This Row],[Presented CS]])))))</f>
        <v>0</v>
      </c>
      <c r="W790" s="41">
        <f>IF(TRIM(CentrepointSourced[[#This Row],[Assessed CS]])="",0,IF(CentrepointSourced[[#This Row],[Assessed CS]]="&lt;5",2.5,IF(CentrepointSourced[[#This Row],[Assessed CS]]="&lt;10",5,VALUE(TRIM(CentrepointSourced[[#This Row],[Assessed CS]])))))</f>
        <v>0</v>
      </c>
      <c r="X790" s="106">
        <f>IF(CentrepointSourced[[#This Row],[Age]]="16-17",CentrepointSourced[[#This Row],[Presented HS DQ]],0)</f>
        <v>0</v>
      </c>
      <c r="Y790" s="106">
        <f>IF(CentrepointSourced[[#This Row],[Age]]="16-24",CentrepointSourced[[#This Row],[Presented HS DQ]],0)</f>
        <v>0</v>
      </c>
      <c r="Z790" s="106">
        <f>IF(CentrepointSourced[[#This Row],[Age]]="18-24",CentrepointSourced[[#This Row],[Presented HS DQ]],0)</f>
        <v>0</v>
      </c>
      <c r="AA790" s="106">
        <f>IF(CentrepointSourced[[#This Row],[Age]]="16-17",CentrepointSourced[[#This Row],[Presented CS DQ]],0)</f>
        <v>0</v>
      </c>
      <c r="AB790" s="106">
        <f>IF(CentrepointSourced[[#This Row],[Age]]="16-24",CentrepointSourced[[#This Row],[Presented CS DQ]],0)</f>
        <v>0</v>
      </c>
      <c r="AC790" s="106">
        <f>IF(CentrepointSourced[[#This Row],[Age]]="18-24",CentrepointSourced[[#This Row],[Presented CS DQ]],0)</f>
        <v>0</v>
      </c>
      <c r="AD790" s="107">
        <f>IF(CentrepointSourced[[#This Row],[Age]]="16-17",CentrepointSourced[[#This Row],[Assessed HS DQ]],0)</f>
        <v>21</v>
      </c>
      <c r="AE790" s="107">
        <f>IF(CentrepointSourced[[#This Row],[Age]]="16-24",CentrepointSourced[[#This Row],[Assessed HS DQ]],0)</f>
        <v>0</v>
      </c>
      <c r="AF790" s="107">
        <f>IF(CentrepointSourced[[#This Row],[Age]]="18-24",CentrepointSourced[[#This Row],[Assessed HS DQ]],0)</f>
        <v>0</v>
      </c>
      <c r="AG790" s="107">
        <f>IF(CentrepointSourced[[#This Row],[Age]]="16-17",CentrepointSourced[[#This Row],[Assessed CS DQ]],0)</f>
        <v>0</v>
      </c>
      <c r="AH790" s="107">
        <f>IF(CentrepointSourced[[#This Row],[Age]]="16-24",CentrepointSourced[[#This Row],[Assessed CS DQ]],0)</f>
        <v>0</v>
      </c>
      <c r="AI790" s="107">
        <f>IF(CentrepointSourced[[#This Row],[Age]]="18-24",CentrepointSourced[[#This Row],[Assessed CS DQ]],0)</f>
        <v>0</v>
      </c>
    </row>
    <row r="791" spans="1:35" customFormat="1" ht="13.5" customHeight="1">
      <c r="A791" s="45" t="s">
        <v>40</v>
      </c>
      <c r="B791" s="45" t="s">
        <v>292</v>
      </c>
      <c r="C791" s="45" t="s">
        <v>165</v>
      </c>
      <c r="D791" s="45"/>
      <c r="E791" s="67">
        <v>2013</v>
      </c>
      <c r="F791" s="67" t="s">
        <v>26</v>
      </c>
      <c r="G791" s="67"/>
      <c r="H791" s="68">
        <v>103</v>
      </c>
      <c r="I791" s="67">
        <v>70</v>
      </c>
      <c r="J791" s="45"/>
      <c r="K791" s="67"/>
      <c r="L791" s="67"/>
      <c r="M791" s="67"/>
      <c r="N791" s="67"/>
      <c r="O791" s="67"/>
      <c r="P791" s="67"/>
      <c r="Q791" s="41" t="str">
        <f>IF(CentrepointSourced[[#This Row],[Country]]="Northern Ireland","Northern Ireland",IFERROR(VLOOKUP(CentrepointSourced[[#This Row],[Local Authority]],LKP_LANameDQ[],2,FALSE),CentrepointSourced[[#This Row],[Local Authority]]))</f>
        <v>Richmond upon Thames</v>
      </c>
      <c r="R791" s="41" t="str">
        <f>IF(CentrepointSourced[[#This Row],[LA type]]="County","",INDEX(ConsolGeog[lad14cd],MATCH(CentrepointSourced[[#This Row],[Local Authority DQ]],ConsolGeog[la_name],0)))</f>
        <v>E09000027</v>
      </c>
      <c r="S791" s="41" t="str">
        <f>IF(OR(CentrepointSourced[[#This Row],[Country]]="Northern Ireland",CentrepointSourced[[#This Row],[Country]]="Scotland",CentrepointSourced[[#This Row],[Country]]="Wales"),"Local Authority",CentrepointSourced[[#This Row],[LA type]])</f>
        <v>Unitary</v>
      </c>
      <c r="T791" s="41">
        <f>IF(TRIM(CentrepointSourced[[#This Row],[Presented HS]])="",0,IF(CentrepointSourced[[#This Row],[Presented HS]]="&lt;5",2.5,IF(CentrepointSourced[[#This Row],[Presented HS]]="&lt;10",5,VALUE(TRIM(CentrepointSourced[[#This Row],[Presented HS]])))))</f>
        <v>0</v>
      </c>
      <c r="U791" s="41">
        <f>IF(TRIM(CentrepointSourced[[#This Row],[Assessed HS]])="",0,IF(CentrepointSourced[[#This Row],[Assessed HS]]="&lt;5",2.5,IF(CentrepointSourced[[#This Row],[Assessed HS]]="&lt;10",5,VALUE(TRIM(CentrepointSourced[[#This Row],[Assessed HS]])))))</f>
        <v>103</v>
      </c>
      <c r="V791" s="41">
        <f>IF(TRIM(CentrepointSourced[[#This Row],[Presented CS]])="",0,IF(CentrepointSourced[[#This Row],[Presented CS]]="&lt;5",2.5,IF(CentrepointSourced[[#This Row],[Presented CS]]="&lt;10",5,VALUE(TRIM(CentrepointSourced[[#This Row],[Presented CS]])))))</f>
        <v>0</v>
      </c>
      <c r="W791" s="41">
        <f>IF(TRIM(CentrepointSourced[[#This Row],[Assessed CS]])="",0,IF(CentrepointSourced[[#This Row],[Assessed CS]]="&lt;5",2.5,IF(CentrepointSourced[[#This Row],[Assessed CS]]="&lt;10",5,VALUE(TRIM(CentrepointSourced[[#This Row],[Assessed CS]])))))</f>
        <v>0</v>
      </c>
      <c r="X791" s="106">
        <f>IF(CentrepointSourced[[#This Row],[Age]]="16-17",CentrepointSourced[[#This Row],[Presented HS DQ]],0)</f>
        <v>0</v>
      </c>
      <c r="Y791" s="106">
        <f>IF(CentrepointSourced[[#This Row],[Age]]="16-24",CentrepointSourced[[#This Row],[Presented HS DQ]],0)</f>
        <v>0</v>
      </c>
      <c r="Z791" s="106">
        <f>IF(CentrepointSourced[[#This Row],[Age]]="18-24",CentrepointSourced[[#This Row],[Presented HS DQ]],0)</f>
        <v>0</v>
      </c>
      <c r="AA791" s="106">
        <f>IF(CentrepointSourced[[#This Row],[Age]]="16-17",CentrepointSourced[[#This Row],[Presented CS DQ]],0)</f>
        <v>0</v>
      </c>
      <c r="AB791" s="106">
        <f>IF(CentrepointSourced[[#This Row],[Age]]="16-24",CentrepointSourced[[#This Row],[Presented CS DQ]],0)</f>
        <v>0</v>
      </c>
      <c r="AC791" s="106">
        <f>IF(CentrepointSourced[[#This Row],[Age]]="18-24",CentrepointSourced[[#This Row],[Presented CS DQ]],0)</f>
        <v>0</v>
      </c>
      <c r="AD791" s="107">
        <f>IF(CentrepointSourced[[#This Row],[Age]]="16-17",CentrepointSourced[[#This Row],[Assessed HS DQ]],0)</f>
        <v>0</v>
      </c>
      <c r="AE791" s="107">
        <f>IF(CentrepointSourced[[#This Row],[Age]]="16-24",CentrepointSourced[[#This Row],[Assessed HS DQ]],0)</f>
        <v>0</v>
      </c>
      <c r="AF791" s="107">
        <f>IF(CentrepointSourced[[#This Row],[Age]]="18-24",CentrepointSourced[[#This Row],[Assessed HS DQ]],0)</f>
        <v>103</v>
      </c>
      <c r="AG791" s="107">
        <f>IF(CentrepointSourced[[#This Row],[Age]]="16-17",CentrepointSourced[[#This Row],[Assessed CS DQ]],0)</f>
        <v>0</v>
      </c>
      <c r="AH791" s="107">
        <f>IF(CentrepointSourced[[#This Row],[Age]]="16-24",CentrepointSourced[[#This Row],[Assessed CS DQ]],0)</f>
        <v>0</v>
      </c>
      <c r="AI791" s="107">
        <f>IF(CentrepointSourced[[#This Row],[Age]]="18-24",CentrepointSourced[[#This Row],[Assessed CS DQ]],0)</f>
        <v>0</v>
      </c>
    </row>
    <row r="792" spans="1:35" customFormat="1" ht="13.5" customHeight="1">
      <c r="A792" s="45" t="s">
        <v>40</v>
      </c>
      <c r="B792" s="45" t="s">
        <v>292</v>
      </c>
      <c r="C792" s="45" t="s">
        <v>165</v>
      </c>
      <c r="D792" s="45"/>
      <c r="E792" s="67">
        <v>2014</v>
      </c>
      <c r="F792" s="67" t="s">
        <v>25</v>
      </c>
      <c r="G792" s="67"/>
      <c r="H792" s="68">
        <v>22</v>
      </c>
      <c r="I792" s="67">
        <v>20</v>
      </c>
      <c r="J792" s="45"/>
      <c r="K792" s="67"/>
      <c r="L792" s="67"/>
      <c r="M792" s="67"/>
      <c r="N792" s="67"/>
      <c r="O792" s="67"/>
      <c r="P792" s="67"/>
      <c r="Q792" s="41" t="str">
        <f>IF(CentrepointSourced[[#This Row],[Country]]="Northern Ireland","Northern Ireland",IFERROR(VLOOKUP(CentrepointSourced[[#This Row],[Local Authority]],LKP_LANameDQ[],2,FALSE),CentrepointSourced[[#This Row],[Local Authority]]))</f>
        <v>Richmond upon Thames</v>
      </c>
      <c r="R792" s="41" t="str">
        <f>IF(CentrepointSourced[[#This Row],[LA type]]="County","",INDEX(ConsolGeog[lad14cd],MATCH(CentrepointSourced[[#This Row],[Local Authority DQ]],ConsolGeog[la_name],0)))</f>
        <v>E09000027</v>
      </c>
      <c r="S792" s="41" t="str">
        <f>IF(OR(CentrepointSourced[[#This Row],[Country]]="Northern Ireland",CentrepointSourced[[#This Row],[Country]]="Scotland",CentrepointSourced[[#This Row],[Country]]="Wales"),"Local Authority",CentrepointSourced[[#This Row],[LA type]])</f>
        <v>Unitary</v>
      </c>
      <c r="T792" s="41">
        <f>IF(TRIM(CentrepointSourced[[#This Row],[Presented HS]])="",0,IF(CentrepointSourced[[#This Row],[Presented HS]]="&lt;5",2.5,IF(CentrepointSourced[[#This Row],[Presented HS]]="&lt;10",5,VALUE(TRIM(CentrepointSourced[[#This Row],[Presented HS]])))))</f>
        <v>0</v>
      </c>
      <c r="U792" s="41">
        <f>IF(TRIM(CentrepointSourced[[#This Row],[Assessed HS]])="",0,IF(CentrepointSourced[[#This Row],[Assessed HS]]="&lt;5",2.5,IF(CentrepointSourced[[#This Row],[Assessed HS]]="&lt;10",5,VALUE(TRIM(CentrepointSourced[[#This Row],[Assessed HS]])))))</f>
        <v>22</v>
      </c>
      <c r="V792" s="41">
        <f>IF(TRIM(CentrepointSourced[[#This Row],[Presented CS]])="",0,IF(CentrepointSourced[[#This Row],[Presented CS]]="&lt;5",2.5,IF(CentrepointSourced[[#This Row],[Presented CS]]="&lt;10",5,VALUE(TRIM(CentrepointSourced[[#This Row],[Presented CS]])))))</f>
        <v>0</v>
      </c>
      <c r="W792" s="41">
        <f>IF(TRIM(CentrepointSourced[[#This Row],[Assessed CS]])="",0,IF(CentrepointSourced[[#This Row],[Assessed CS]]="&lt;5",2.5,IF(CentrepointSourced[[#This Row],[Assessed CS]]="&lt;10",5,VALUE(TRIM(CentrepointSourced[[#This Row],[Assessed CS]])))))</f>
        <v>0</v>
      </c>
      <c r="X792" s="106">
        <f>IF(CentrepointSourced[[#This Row],[Age]]="16-17",CentrepointSourced[[#This Row],[Presented HS DQ]],0)</f>
        <v>0</v>
      </c>
      <c r="Y792" s="106">
        <f>IF(CentrepointSourced[[#This Row],[Age]]="16-24",CentrepointSourced[[#This Row],[Presented HS DQ]],0)</f>
        <v>0</v>
      </c>
      <c r="Z792" s="106">
        <f>IF(CentrepointSourced[[#This Row],[Age]]="18-24",CentrepointSourced[[#This Row],[Presented HS DQ]],0)</f>
        <v>0</v>
      </c>
      <c r="AA792" s="106">
        <f>IF(CentrepointSourced[[#This Row],[Age]]="16-17",CentrepointSourced[[#This Row],[Presented CS DQ]],0)</f>
        <v>0</v>
      </c>
      <c r="AB792" s="106">
        <f>IF(CentrepointSourced[[#This Row],[Age]]="16-24",CentrepointSourced[[#This Row],[Presented CS DQ]],0)</f>
        <v>0</v>
      </c>
      <c r="AC792" s="106">
        <f>IF(CentrepointSourced[[#This Row],[Age]]="18-24",CentrepointSourced[[#This Row],[Presented CS DQ]],0)</f>
        <v>0</v>
      </c>
      <c r="AD792" s="107">
        <f>IF(CentrepointSourced[[#This Row],[Age]]="16-17",CentrepointSourced[[#This Row],[Assessed HS DQ]],0)</f>
        <v>22</v>
      </c>
      <c r="AE792" s="107">
        <f>IF(CentrepointSourced[[#This Row],[Age]]="16-24",CentrepointSourced[[#This Row],[Assessed HS DQ]],0)</f>
        <v>0</v>
      </c>
      <c r="AF792" s="107">
        <f>IF(CentrepointSourced[[#This Row],[Age]]="18-24",CentrepointSourced[[#This Row],[Assessed HS DQ]],0)</f>
        <v>0</v>
      </c>
      <c r="AG792" s="107">
        <f>IF(CentrepointSourced[[#This Row],[Age]]="16-17",CentrepointSourced[[#This Row],[Assessed CS DQ]],0)</f>
        <v>0</v>
      </c>
      <c r="AH792" s="107">
        <f>IF(CentrepointSourced[[#This Row],[Age]]="16-24",CentrepointSourced[[#This Row],[Assessed CS DQ]],0)</f>
        <v>0</v>
      </c>
      <c r="AI792" s="107">
        <f>IF(CentrepointSourced[[#This Row],[Age]]="18-24",CentrepointSourced[[#This Row],[Assessed CS DQ]],0)</f>
        <v>0</v>
      </c>
    </row>
    <row r="793" spans="1:35" customFormat="1" ht="13.5" customHeight="1">
      <c r="A793" s="45" t="s">
        <v>40</v>
      </c>
      <c r="B793" s="45" t="s">
        <v>292</v>
      </c>
      <c r="C793" s="45" t="s">
        <v>165</v>
      </c>
      <c r="D793" s="45"/>
      <c r="E793" s="67">
        <v>2014</v>
      </c>
      <c r="F793" s="67" t="s">
        <v>26</v>
      </c>
      <c r="G793" s="67"/>
      <c r="H793" s="68">
        <v>66</v>
      </c>
      <c r="I793" s="67">
        <v>45</v>
      </c>
      <c r="J793" s="45"/>
      <c r="K793" s="67"/>
      <c r="L793" s="67"/>
      <c r="M793" s="67"/>
      <c r="N793" s="67"/>
      <c r="O793" s="67"/>
      <c r="P793" s="67"/>
      <c r="Q793" s="41" t="str">
        <f>IF(CentrepointSourced[[#This Row],[Country]]="Northern Ireland","Northern Ireland",IFERROR(VLOOKUP(CentrepointSourced[[#This Row],[Local Authority]],LKP_LANameDQ[],2,FALSE),CentrepointSourced[[#This Row],[Local Authority]]))</f>
        <v>Richmond upon Thames</v>
      </c>
      <c r="R793" s="41" t="str">
        <f>IF(CentrepointSourced[[#This Row],[LA type]]="County","",INDEX(ConsolGeog[lad14cd],MATCH(CentrepointSourced[[#This Row],[Local Authority DQ]],ConsolGeog[la_name],0)))</f>
        <v>E09000027</v>
      </c>
      <c r="S793" s="41" t="str">
        <f>IF(OR(CentrepointSourced[[#This Row],[Country]]="Northern Ireland",CentrepointSourced[[#This Row],[Country]]="Scotland",CentrepointSourced[[#This Row],[Country]]="Wales"),"Local Authority",CentrepointSourced[[#This Row],[LA type]])</f>
        <v>Unitary</v>
      </c>
      <c r="T793" s="41">
        <f>IF(TRIM(CentrepointSourced[[#This Row],[Presented HS]])="",0,IF(CentrepointSourced[[#This Row],[Presented HS]]="&lt;5",2.5,IF(CentrepointSourced[[#This Row],[Presented HS]]="&lt;10",5,VALUE(TRIM(CentrepointSourced[[#This Row],[Presented HS]])))))</f>
        <v>0</v>
      </c>
      <c r="U793" s="41">
        <f>IF(TRIM(CentrepointSourced[[#This Row],[Assessed HS]])="",0,IF(CentrepointSourced[[#This Row],[Assessed HS]]="&lt;5",2.5,IF(CentrepointSourced[[#This Row],[Assessed HS]]="&lt;10",5,VALUE(TRIM(CentrepointSourced[[#This Row],[Assessed HS]])))))</f>
        <v>66</v>
      </c>
      <c r="V793" s="41">
        <f>IF(TRIM(CentrepointSourced[[#This Row],[Presented CS]])="",0,IF(CentrepointSourced[[#This Row],[Presented CS]]="&lt;5",2.5,IF(CentrepointSourced[[#This Row],[Presented CS]]="&lt;10",5,VALUE(TRIM(CentrepointSourced[[#This Row],[Presented CS]])))))</f>
        <v>0</v>
      </c>
      <c r="W793" s="41">
        <f>IF(TRIM(CentrepointSourced[[#This Row],[Assessed CS]])="",0,IF(CentrepointSourced[[#This Row],[Assessed CS]]="&lt;5",2.5,IF(CentrepointSourced[[#This Row],[Assessed CS]]="&lt;10",5,VALUE(TRIM(CentrepointSourced[[#This Row],[Assessed CS]])))))</f>
        <v>0</v>
      </c>
      <c r="X793" s="106">
        <f>IF(CentrepointSourced[[#This Row],[Age]]="16-17",CentrepointSourced[[#This Row],[Presented HS DQ]],0)</f>
        <v>0</v>
      </c>
      <c r="Y793" s="106">
        <f>IF(CentrepointSourced[[#This Row],[Age]]="16-24",CentrepointSourced[[#This Row],[Presented HS DQ]],0)</f>
        <v>0</v>
      </c>
      <c r="Z793" s="106">
        <f>IF(CentrepointSourced[[#This Row],[Age]]="18-24",CentrepointSourced[[#This Row],[Presented HS DQ]],0)</f>
        <v>0</v>
      </c>
      <c r="AA793" s="106">
        <f>IF(CentrepointSourced[[#This Row],[Age]]="16-17",CentrepointSourced[[#This Row],[Presented CS DQ]],0)</f>
        <v>0</v>
      </c>
      <c r="AB793" s="106">
        <f>IF(CentrepointSourced[[#This Row],[Age]]="16-24",CentrepointSourced[[#This Row],[Presented CS DQ]],0)</f>
        <v>0</v>
      </c>
      <c r="AC793" s="106">
        <f>IF(CentrepointSourced[[#This Row],[Age]]="18-24",CentrepointSourced[[#This Row],[Presented CS DQ]],0)</f>
        <v>0</v>
      </c>
      <c r="AD793" s="107">
        <f>IF(CentrepointSourced[[#This Row],[Age]]="16-17",CentrepointSourced[[#This Row],[Assessed HS DQ]],0)</f>
        <v>0</v>
      </c>
      <c r="AE793" s="107">
        <f>IF(CentrepointSourced[[#This Row],[Age]]="16-24",CentrepointSourced[[#This Row],[Assessed HS DQ]],0)</f>
        <v>0</v>
      </c>
      <c r="AF793" s="107">
        <f>IF(CentrepointSourced[[#This Row],[Age]]="18-24",CentrepointSourced[[#This Row],[Assessed HS DQ]],0)</f>
        <v>66</v>
      </c>
      <c r="AG793" s="107">
        <f>IF(CentrepointSourced[[#This Row],[Age]]="16-17",CentrepointSourced[[#This Row],[Assessed CS DQ]],0)</f>
        <v>0</v>
      </c>
      <c r="AH793" s="107">
        <f>IF(CentrepointSourced[[#This Row],[Age]]="16-24",CentrepointSourced[[#This Row],[Assessed CS DQ]],0)</f>
        <v>0</v>
      </c>
      <c r="AI793" s="107">
        <f>IF(CentrepointSourced[[#This Row],[Age]]="18-24",CentrepointSourced[[#This Row],[Assessed CS DQ]],0)</f>
        <v>0</v>
      </c>
    </row>
    <row r="794" spans="1:35" customFormat="1" ht="13.5" customHeight="1">
      <c r="A794" s="45" t="s">
        <v>40</v>
      </c>
      <c r="B794" s="62" t="s">
        <v>119</v>
      </c>
      <c r="C794" s="45" t="s">
        <v>42</v>
      </c>
      <c r="D794" s="62"/>
      <c r="E794" s="67">
        <v>2012</v>
      </c>
      <c r="F794" s="67" t="s">
        <v>25</v>
      </c>
      <c r="G794" s="67"/>
      <c r="H794" s="68"/>
      <c r="I794" s="67"/>
      <c r="J794" s="45"/>
      <c r="K794" s="45"/>
      <c r="L794" s="45"/>
      <c r="M794" s="45"/>
      <c r="N794" s="45"/>
      <c r="O794" s="45"/>
      <c r="P794" s="45"/>
      <c r="Q794" s="41" t="str">
        <f>IF(CentrepointSourced[[#This Row],[Country]]="Northern Ireland","Northern Ireland",IFERROR(VLOOKUP(CentrepointSourced[[#This Row],[Local Authority]],LKP_LANameDQ[],2,FALSE),CentrepointSourced[[#This Row],[Local Authority]]))</f>
        <v>Rother</v>
      </c>
      <c r="R794" s="41" t="str">
        <f>IF(CentrepointSourced[[#This Row],[LA type]]="County","",INDEX(ConsolGeog[lad14cd],MATCH(CentrepointSourced[[#This Row],[Local Authority DQ]],ConsolGeog[la_name],0)))</f>
        <v>E07000064</v>
      </c>
      <c r="S794" s="41" t="str">
        <f>IF(OR(CentrepointSourced[[#This Row],[Country]]="Northern Ireland",CentrepointSourced[[#This Row],[Country]]="Scotland",CentrepointSourced[[#This Row],[Country]]="Wales"),"Local Authority",CentrepointSourced[[#This Row],[LA type]])</f>
        <v>District</v>
      </c>
      <c r="T794" s="41">
        <f>IF(TRIM(CentrepointSourced[[#This Row],[Presented HS]])="",0,IF(CentrepointSourced[[#This Row],[Presented HS]]="&lt;5",2.5,IF(CentrepointSourced[[#This Row],[Presented HS]]="&lt;10",5,VALUE(TRIM(CentrepointSourced[[#This Row],[Presented HS]])))))</f>
        <v>0</v>
      </c>
      <c r="U794" s="41">
        <f>IF(TRIM(CentrepointSourced[[#This Row],[Assessed HS]])="",0,IF(CentrepointSourced[[#This Row],[Assessed HS]]="&lt;5",2.5,IF(CentrepointSourced[[#This Row],[Assessed HS]]="&lt;10",5,VALUE(TRIM(CentrepointSourced[[#This Row],[Assessed HS]])))))</f>
        <v>0</v>
      </c>
      <c r="V794" s="41">
        <f>IF(TRIM(CentrepointSourced[[#This Row],[Presented CS]])="",0,IF(CentrepointSourced[[#This Row],[Presented CS]]="&lt;5",2.5,IF(CentrepointSourced[[#This Row],[Presented CS]]="&lt;10",5,VALUE(TRIM(CentrepointSourced[[#This Row],[Presented CS]])))))</f>
        <v>0</v>
      </c>
      <c r="W794" s="41">
        <f>IF(TRIM(CentrepointSourced[[#This Row],[Assessed CS]])="",0,IF(CentrepointSourced[[#This Row],[Assessed CS]]="&lt;5",2.5,IF(CentrepointSourced[[#This Row],[Assessed CS]]="&lt;10",5,VALUE(TRIM(CentrepointSourced[[#This Row],[Assessed CS]])))))</f>
        <v>0</v>
      </c>
      <c r="X794" s="106">
        <f>IF(CentrepointSourced[[#This Row],[Age]]="16-17",CentrepointSourced[[#This Row],[Presented HS DQ]],0)</f>
        <v>0</v>
      </c>
      <c r="Y794" s="106">
        <f>IF(CentrepointSourced[[#This Row],[Age]]="16-24",CentrepointSourced[[#This Row],[Presented HS DQ]],0)</f>
        <v>0</v>
      </c>
      <c r="Z794" s="106">
        <f>IF(CentrepointSourced[[#This Row],[Age]]="18-24",CentrepointSourced[[#This Row],[Presented HS DQ]],0)</f>
        <v>0</v>
      </c>
      <c r="AA794" s="106">
        <f>IF(CentrepointSourced[[#This Row],[Age]]="16-17",CentrepointSourced[[#This Row],[Presented CS DQ]],0)</f>
        <v>0</v>
      </c>
      <c r="AB794" s="106">
        <f>IF(CentrepointSourced[[#This Row],[Age]]="16-24",CentrepointSourced[[#This Row],[Presented CS DQ]],0)</f>
        <v>0</v>
      </c>
      <c r="AC794" s="106">
        <f>IF(CentrepointSourced[[#This Row],[Age]]="18-24",CentrepointSourced[[#This Row],[Presented CS DQ]],0)</f>
        <v>0</v>
      </c>
      <c r="AD794" s="107">
        <f>IF(CentrepointSourced[[#This Row],[Age]]="16-17",CentrepointSourced[[#This Row],[Assessed HS DQ]],0)</f>
        <v>0</v>
      </c>
      <c r="AE794" s="107">
        <f>IF(CentrepointSourced[[#This Row],[Age]]="16-24",CentrepointSourced[[#This Row],[Assessed HS DQ]],0)</f>
        <v>0</v>
      </c>
      <c r="AF794" s="107">
        <f>IF(CentrepointSourced[[#This Row],[Age]]="18-24",CentrepointSourced[[#This Row],[Assessed HS DQ]],0)</f>
        <v>0</v>
      </c>
      <c r="AG794" s="107">
        <f>IF(CentrepointSourced[[#This Row],[Age]]="16-17",CentrepointSourced[[#This Row],[Assessed CS DQ]],0)</f>
        <v>0</v>
      </c>
      <c r="AH794" s="107">
        <f>IF(CentrepointSourced[[#This Row],[Age]]="16-24",CentrepointSourced[[#This Row],[Assessed CS DQ]],0)</f>
        <v>0</v>
      </c>
      <c r="AI794" s="107">
        <f>IF(CentrepointSourced[[#This Row],[Age]]="18-24",CentrepointSourced[[#This Row],[Assessed CS DQ]],0)</f>
        <v>0</v>
      </c>
    </row>
    <row r="795" spans="1:35" customFormat="1" ht="13.5" customHeight="1">
      <c r="A795" s="45" t="s">
        <v>40</v>
      </c>
      <c r="B795" s="62" t="s">
        <v>119</v>
      </c>
      <c r="C795" s="45" t="s">
        <v>42</v>
      </c>
      <c r="D795" s="62"/>
      <c r="E795" s="67">
        <v>2012</v>
      </c>
      <c r="F795" s="67" t="s">
        <v>26</v>
      </c>
      <c r="G795" s="67">
        <v>48</v>
      </c>
      <c r="H795" s="68">
        <v>32</v>
      </c>
      <c r="I795" s="67">
        <v>8</v>
      </c>
      <c r="J795" s="45"/>
      <c r="K795" s="45"/>
      <c r="L795" s="45"/>
      <c r="M795" s="45"/>
      <c r="N795" s="45"/>
      <c r="O795" s="45"/>
      <c r="P795" s="45"/>
      <c r="Q795" s="41" t="str">
        <f>IF(CentrepointSourced[[#This Row],[Country]]="Northern Ireland","Northern Ireland",IFERROR(VLOOKUP(CentrepointSourced[[#This Row],[Local Authority]],LKP_LANameDQ[],2,FALSE),CentrepointSourced[[#This Row],[Local Authority]]))</f>
        <v>Rother</v>
      </c>
      <c r="R795" s="41" t="str">
        <f>IF(CentrepointSourced[[#This Row],[LA type]]="County","",INDEX(ConsolGeog[lad14cd],MATCH(CentrepointSourced[[#This Row],[Local Authority DQ]],ConsolGeog[la_name],0)))</f>
        <v>E07000064</v>
      </c>
      <c r="S795" s="41" t="str">
        <f>IF(OR(CentrepointSourced[[#This Row],[Country]]="Northern Ireland",CentrepointSourced[[#This Row],[Country]]="Scotland",CentrepointSourced[[#This Row],[Country]]="Wales"),"Local Authority",CentrepointSourced[[#This Row],[LA type]])</f>
        <v>District</v>
      </c>
      <c r="T795" s="41">
        <f>IF(TRIM(CentrepointSourced[[#This Row],[Presented HS]])="",0,IF(CentrepointSourced[[#This Row],[Presented HS]]="&lt;5",2.5,IF(CentrepointSourced[[#This Row],[Presented HS]]="&lt;10",5,VALUE(TRIM(CentrepointSourced[[#This Row],[Presented HS]])))))</f>
        <v>48</v>
      </c>
      <c r="U795" s="41">
        <f>IF(TRIM(CentrepointSourced[[#This Row],[Assessed HS]])="",0,IF(CentrepointSourced[[#This Row],[Assessed HS]]="&lt;5",2.5,IF(CentrepointSourced[[#This Row],[Assessed HS]]="&lt;10",5,VALUE(TRIM(CentrepointSourced[[#This Row],[Assessed HS]])))))</f>
        <v>32</v>
      </c>
      <c r="V795" s="41">
        <f>IF(TRIM(CentrepointSourced[[#This Row],[Presented CS]])="",0,IF(CentrepointSourced[[#This Row],[Presented CS]]="&lt;5",2.5,IF(CentrepointSourced[[#This Row],[Presented CS]]="&lt;10",5,VALUE(TRIM(CentrepointSourced[[#This Row],[Presented CS]])))))</f>
        <v>0</v>
      </c>
      <c r="W795" s="41">
        <f>IF(TRIM(CentrepointSourced[[#This Row],[Assessed CS]])="",0,IF(CentrepointSourced[[#This Row],[Assessed CS]]="&lt;5",2.5,IF(CentrepointSourced[[#This Row],[Assessed CS]]="&lt;10",5,VALUE(TRIM(CentrepointSourced[[#This Row],[Assessed CS]])))))</f>
        <v>0</v>
      </c>
      <c r="X795" s="106">
        <f>IF(CentrepointSourced[[#This Row],[Age]]="16-17",CentrepointSourced[[#This Row],[Presented HS DQ]],0)</f>
        <v>0</v>
      </c>
      <c r="Y795" s="106">
        <f>IF(CentrepointSourced[[#This Row],[Age]]="16-24",CentrepointSourced[[#This Row],[Presented HS DQ]],0)</f>
        <v>0</v>
      </c>
      <c r="Z795" s="106">
        <f>IF(CentrepointSourced[[#This Row],[Age]]="18-24",CentrepointSourced[[#This Row],[Presented HS DQ]],0)</f>
        <v>48</v>
      </c>
      <c r="AA795" s="106">
        <f>IF(CentrepointSourced[[#This Row],[Age]]="16-17",CentrepointSourced[[#This Row],[Presented CS DQ]],0)</f>
        <v>0</v>
      </c>
      <c r="AB795" s="106">
        <f>IF(CentrepointSourced[[#This Row],[Age]]="16-24",CentrepointSourced[[#This Row],[Presented CS DQ]],0)</f>
        <v>0</v>
      </c>
      <c r="AC795" s="106">
        <f>IF(CentrepointSourced[[#This Row],[Age]]="18-24",CentrepointSourced[[#This Row],[Presented CS DQ]],0)</f>
        <v>0</v>
      </c>
      <c r="AD795" s="107">
        <f>IF(CentrepointSourced[[#This Row],[Age]]="16-17",CentrepointSourced[[#This Row],[Assessed HS DQ]],0)</f>
        <v>0</v>
      </c>
      <c r="AE795" s="107">
        <f>IF(CentrepointSourced[[#This Row],[Age]]="16-24",CentrepointSourced[[#This Row],[Assessed HS DQ]],0)</f>
        <v>0</v>
      </c>
      <c r="AF795" s="107">
        <f>IF(CentrepointSourced[[#This Row],[Age]]="18-24",CentrepointSourced[[#This Row],[Assessed HS DQ]],0)</f>
        <v>32</v>
      </c>
      <c r="AG795" s="107">
        <f>IF(CentrepointSourced[[#This Row],[Age]]="16-17",CentrepointSourced[[#This Row],[Assessed CS DQ]],0)</f>
        <v>0</v>
      </c>
      <c r="AH795" s="107">
        <f>IF(CentrepointSourced[[#This Row],[Age]]="16-24",CentrepointSourced[[#This Row],[Assessed CS DQ]],0)</f>
        <v>0</v>
      </c>
      <c r="AI795" s="107">
        <f>IF(CentrepointSourced[[#This Row],[Age]]="18-24",CentrepointSourced[[#This Row],[Assessed CS DQ]],0)</f>
        <v>0</v>
      </c>
    </row>
    <row r="796" spans="1:35" customFormat="1" ht="13.5" customHeight="1">
      <c r="A796" s="45" t="s">
        <v>40</v>
      </c>
      <c r="B796" s="62" t="s">
        <v>119</v>
      </c>
      <c r="C796" s="45" t="s">
        <v>42</v>
      </c>
      <c r="D796" s="62"/>
      <c r="E796" s="67">
        <v>2013</v>
      </c>
      <c r="F796" s="67" t="s">
        <v>25</v>
      </c>
      <c r="G796" s="67"/>
      <c r="H796" s="68"/>
      <c r="I796" s="67"/>
      <c r="J796" s="45"/>
      <c r="K796" s="45"/>
      <c r="L796" s="45"/>
      <c r="M796" s="45"/>
      <c r="N796" s="45"/>
      <c r="O796" s="45"/>
      <c r="P796" s="45"/>
      <c r="Q796" s="41" t="str">
        <f>IF(CentrepointSourced[[#This Row],[Country]]="Northern Ireland","Northern Ireland",IFERROR(VLOOKUP(CentrepointSourced[[#This Row],[Local Authority]],LKP_LANameDQ[],2,FALSE),CentrepointSourced[[#This Row],[Local Authority]]))</f>
        <v>Rother</v>
      </c>
      <c r="R796" s="41" t="str">
        <f>IF(CentrepointSourced[[#This Row],[LA type]]="County","",INDEX(ConsolGeog[lad14cd],MATCH(CentrepointSourced[[#This Row],[Local Authority DQ]],ConsolGeog[la_name],0)))</f>
        <v>E07000064</v>
      </c>
      <c r="S796" s="41" t="str">
        <f>IF(OR(CentrepointSourced[[#This Row],[Country]]="Northern Ireland",CentrepointSourced[[#This Row],[Country]]="Scotland",CentrepointSourced[[#This Row],[Country]]="Wales"),"Local Authority",CentrepointSourced[[#This Row],[LA type]])</f>
        <v>District</v>
      </c>
      <c r="T796" s="41">
        <f>IF(TRIM(CentrepointSourced[[#This Row],[Presented HS]])="",0,IF(CentrepointSourced[[#This Row],[Presented HS]]="&lt;5",2.5,IF(CentrepointSourced[[#This Row],[Presented HS]]="&lt;10",5,VALUE(TRIM(CentrepointSourced[[#This Row],[Presented HS]])))))</f>
        <v>0</v>
      </c>
      <c r="U796" s="41">
        <f>IF(TRIM(CentrepointSourced[[#This Row],[Assessed HS]])="",0,IF(CentrepointSourced[[#This Row],[Assessed HS]]="&lt;5",2.5,IF(CentrepointSourced[[#This Row],[Assessed HS]]="&lt;10",5,VALUE(TRIM(CentrepointSourced[[#This Row],[Assessed HS]])))))</f>
        <v>0</v>
      </c>
      <c r="V796" s="41">
        <f>IF(TRIM(CentrepointSourced[[#This Row],[Presented CS]])="",0,IF(CentrepointSourced[[#This Row],[Presented CS]]="&lt;5",2.5,IF(CentrepointSourced[[#This Row],[Presented CS]]="&lt;10",5,VALUE(TRIM(CentrepointSourced[[#This Row],[Presented CS]])))))</f>
        <v>0</v>
      </c>
      <c r="W796" s="41">
        <f>IF(TRIM(CentrepointSourced[[#This Row],[Assessed CS]])="",0,IF(CentrepointSourced[[#This Row],[Assessed CS]]="&lt;5",2.5,IF(CentrepointSourced[[#This Row],[Assessed CS]]="&lt;10",5,VALUE(TRIM(CentrepointSourced[[#This Row],[Assessed CS]])))))</f>
        <v>0</v>
      </c>
      <c r="X796" s="106">
        <f>IF(CentrepointSourced[[#This Row],[Age]]="16-17",CentrepointSourced[[#This Row],[Presented HS DQ]],0)</f>
        <v>0</v>
      </c>
      <c r="Y796" s="106">
        <f>IF(CentrepointSourced[[#This Row],[Age]]="16-24",CentrepointSourced[[#This Row],[Presented HS DQ]],0)</f>
        <v>0</v>
      </c>
      <c r="Z796" s="106">
        <f>IF(CentrepointSourced[[#This Row],[Age]]="18-24",CentrepointSourced[[#This Row],[Presented HS DQ]],0)</f>
        <v>0</v>
      </c>
      <c r="AA796" s="106">
        <f>IF(CentrepointSourced[[#This Row],[Age]]="16-17",CentrepointSourced[[#This Row],[Presented CS DQ]],0)</f>
        <v>0</v>
      </c>
      <c r="AB796" s="106">
        <f>IF(CentrepointSourced[[#This Row],[Age]]="16-24",CentrepointSourced[[#This Row],[Presented CS DQ]],0)</f>
        <v>0</v>
      </c>
      <c r="AC796" s="106">
        <f>IF(CentrepointSourced[[#This Row],[Age]]="18-24",CentrepointSourced[[#This Row],[Presented CS DQ]],0)</f>
        <v>0</v>
      </c>
      <c r="AD796" s="107">
        <f>IF(CentrepointSourced[[#This Row],[Age]]="16-17",CentrepointSourced[[#This Row],[Assessed HS DQ]],0)</f>
        <v>0</v>
      </c>
      <c r="AE796" s="107">
        <f>IF(CentrepointSourced[[#This Row],[Age]]="16-24",CentrepointSourced[[#This Row],[Assessed HS DQ]],0)</f>
        <v>0</v>
      </c>
      <c r="AF796" s="107">
        <f>IF(CentrepointSourced[[#This Row],[Age]]="18-24",CentrepointSourced[[#This Row],[Assessed HS DQ]],0)</f>
        <v>0</v>
      </c>
      <c r="AG796" s="107">
        <f>IF(CentrepointSourced[[#This Row],[Age]]="16-17",CentrepointSourced[[#This Row],[Assessed CS DQ]],0)</f>
        <v>0</v>
      </c>
      <c r="AH796" s="107">
        <f>IF(CentrepointSourced[[#This Row],[Age]]="16-24",CentrepointSourced[[#This Row],[Assessed CS DQ]],0)</f>
        <v>0</v>
      </c>
      <c r="AI796" s="107">
        <f>IF(CentrepointSourced[[#This Row],[Age]]="18-24",CentrepointSourced[[#This Row],[Assessed CS DQ]],0)</f>
        <v>0</v>
      </c>
    </row>
    <row r="797" spans="1:35" customFormat="1" ht="13.5" customHeight="1">
      <c r="A797" s="45" t="s">
        <v>40</v>
      </c>
      <c r="B797" s="62" t="s">
        <v>119</v>
      </c>
      <c r="C797" s="45" t="s">
        <v>42</v>
      </c>
      <c r="D797" s="62"/>
      <c r="E797" s="67">
        <v>2013</v>
      </c>
      <c r="F797" s="67" t="s">
        <v>26</v>
      </c>
      <c r="G797" s="67">
        <v>47</v>
      </c>
      <c r="H797" s="68">
        <v>33</v>
      </c>
      <c r="I797" s="67">
        <v>11</v>
      </c>
      <c r="J797" s="45"/>
      <c r="K797" s="45"/>
      <c r="L797" s="45"/>
      <c r="M797" s="45"/>
      <c r="N797" s="45"/>
      <c r="O797" s="45"/>
      <c r="P797" s="45"/>
      <c r="Q797" s="41" t="str">
        <f>IF(CentrepointSourced[[#This Row],[Country]]="Northern Ireland","Northern Ireland",IFERROR(VLOOKUP(CentrepointSourced[[#This Row],[Local Authority]],LKP_LANameDQ[],2,FALSE),CentrepointSourced[[#This Row],[Local Authority]]))</f>
        <v>Rother</v>
      </c>
      <c r="R797" s="41" t="str">
        <f>IF(CentrepointSourced[[#This Row],[LA type]]="County","",INDEX(ConsolGeog[lad14cd],MATCH(CentrepointSourced[[#This Row],[Local Authority DQ]],ConsolGeog[la_name],0)))</f>
        <v>E07000064</v>
      </c>
      <c r="S797" s="41" t="str">
        <f>IF(OR(CentrepointSourced[[#This Row],[Country]]="Northern Ireland",CentrepointSourced[[#This Row],[Country]]="Scotland",CentrepointSourced[[#This Row],[Country]]="Wales"),"Local Authority",CentrepointSourced[[#This Row],[LA type]])</f>
        <v>District</v>
      </c>
      <c r="T797" s="41">
        <f>IF(TRIM(CentrepointSourced[[#This Row],[Presented HS]])="",0,IF(CentrepointSourced[[#This Row],[Presented HS]]="&lt;5",2.5,IF(CentrepointSourced[[#This Row],[Presented HS]]="&lt;10",5,VALUE(TRIM(CentrepointSourced[[#This Row],[Presented HS]])))))</f>
        <v>47</v>
      </c>
      <c r="U797" s="41">
        <f>IF(TRIM(CentrepointSourced[[#This Row],[Assessed HS]])="",0,IF(CentrepointSourced[[#This Row],[Assessed HS]]="&lt;5",2.5,IF(CentrepointSourced[[#This Row],[Assessed HS]]="&lt;10",5,VALUE(TRIM(CentrepointSourced[[#This Row],[Assessed HS]])))))</f>
        <v>33</v>
      </c>
      <c r="V797" s="41">
        <f>IF(TRIM(CentrepointSourced[[#This Row],[Presented CS]])="",0,IF(CentrepointSourced[[#This Row],[Presented CS]]="&lt;5",2.5,IF(CentrepointSourced[[#This Row],[Presented CS]]="&lt;10",5,VALUE(TRIM(CentrepointSourced[[#This Row],[Presented CS]])))))</f>
        <v>0</v>
      </c>
      <c r="W797" s="41">
        <f>IF(TRIM(CentrepointSourced[[#This Row],[Assessed CS]])="",0,IF(CentrepointSourced[[#This Row],[Assessed CS]]="&lt;5",2.5,IF(CentrepointSourced[[#This Row],[Assessed CS]]="&lt;10",5,VALUE(TRIM(CentrepointSourced[[#This Row],[Assessed CS]])))))</f>
        <v>0</v>
      </c>
      <c r="X797" s="106">
        <f>IF(CentrepointSourced[[#This Row],[Age]]="16-17",CentrepointSourced[[#This Row],[Presented HS DQ]],0)</f>
        <v>0</v>
      </c>
      <c r="Y797" s="106">
        <f>IF(CentrepointSourced[[#This Row],[Age]]="16-24",CentrepointSourced[[#This Row],[Presented HS DQ]],0)</f>
        <v>0</v>
      </c>
      <c r="Z797" s="106">
        <f>IF(CentrepointSourced[[#This Row],[Age]]="18-24",CentrepointSourced[[#This Row],[Presented HS DQ]],0)</f>
        <v>47</v>
      </c>
      <c r="AA797" s="106">
        <f>IF(CentrepointSourced[[#This Row],[Age]]="16-17",CentrepointSourced[[#This Row],[Presented CS DQ]],0)</f>
        <v>0</v>
      </c>
      <c r="AB797" s="106">
        <f>IF(CentrepointSourced[[#This Row],[Age]]="16-24",CentrepointSourced[[#This Row],[Presented CS DQ]],0)</f>
        <v>0</v>
      </c>
      <c r="AC797" s="106">
        <f>IF(CentrepointSourced[[#This Row],[Age]]="18-24",CentrepointSourced[[#This Row],[Presented CS DQ]],0)</f>
        <v>0</v>
      </c>
      <c r="AD797" s="107">
        <f>IF(CentrepointSourced[[#This Row],[Age]]="16-17",CentrepointSourced[[#This Row],[Assessed HS DQ]],0)</f>
        <v>0</v>
      </c>
      <c r="AE797" s="107">
        <f>IF(CentrepointSourced[[#This Row],[Age]]="16-24",CentrepointSourced[[#This Row],[Assessed HS DQ]],0)</f>
        <v>0</v>
      </c>
      <c r="AF797" s="107">
        <f>IF(CentrepointSourced[[#This Row],[Age]]="18-24",CentrepointSourced[[#This Row],[Assessed HS DQ]],0)</f>
        <v>33</v>
      </c>
      <c r="AG797" s="107">
        <f>IF(CentrepointSourced[[#This Row],[Age]]="16-17",CentrepointSourced[[#This Row],[Assessed CS DQ]],0)</f>
        <v>0</v>
      </c>
      <c r="AH797" s="107">
        <f>IF(CentrepointSourced[[#This Row],[Age]]="16-24",CentrepointSourced[[#This Row],[Assessed CS DQ]],0)</f>
        <v>0</v>
      </c>
      <c r="AI797" s="107">
        <f>IF(CentrepointSourced[[#This Row],[Age]]="18-24",CentrepointSourced[[#This Row],[Assessed CS DQ]],0)</f>
        <v>0</v>
      </c>
    </row>
    <row r="798" spans="1:35" customFormat="1" ht="13.5" customHeight="1">
      <c r="A798" s="45" t="s">
        <v>40</v>
      </c>
      <c r="B798" s="62" t="s">
        <v>119</v>
      </c>
      <c r="C798" s="45" t="s">
        <v>42</v>
      </c>
      <c r="D798" s="62"/>
      <c r="E798" s="67">
        <v>2014</v>
      </c>
      <c r="F798" s="67" t="s">
        <v>25</v>
      </c>
      <c r="G798" s="67"/>
      <c r="H798" s="68"/>
      <c r="I798" s="67"/>
      <c r="J798" s="45"/>
      <c r="K798" s="45"/>
      <c r="L798" s="45"/>
      <c r="M798" s="45"/>
      <c r="N798" s="45"/>
      <c r="O798" s="45"/>
      <c r="P798" s="45"/>
      <c r="Q798" s="41" t="str">
        <f>IF(CentrepointSourced[[#This Row],[Country]]="Northern Ireland","Northern Ireland",IFERROR(VLOOKUP(CentrepointSourced[[#This Row],[Local Authority]],LKP_LANameDQ[],2,FALSE),CentrepointSourced[[#This Row],[Local Authority]]))</f>
        <v>Rother</v>
      </c>
      <c r="R798" s="41" t="str">
        <f>IF(CentrepointSourced[[#This Row],[LA type]]="County","",INDEX(ConsolGeog[lad14cd],MATCH(CentrepointSourced[[#This Row],[Local Authority DQ]],ConsolGeog[la_name],0)))</f>
        <v>E07000064</v>
      </c>
      <c r="S798" s="41" t="str">
        <f>IF(OR(CentrepointSourced[[#This Row],[Country]]="Northern Ireland",CentrepointSourced[[#This Row],[Country]]="Scotland",CentrepointSourced[[#This Row],[Country]]="Wales"),"Local Authority",CentrepointSourced[[#This Row],[LA type]])</f>
        <v>District</v>
      </c>
      <c r="T798" s="41">
        <f>IF(TRIM(CentrepointSourced[[#This Row],[Presented HS]])="",0,IF(CentrepointSourced[[#This Row],[Presented HS]]="&lt;5",2.5,IF(CentrepointSourced[[#This Row],[Presented HS]]="&lt;10",5,VALUE(TRIM(CentrepointSourced[[#This Row],[Presented HS]])))))</f>
        <v>0</v>
      </c>
      <c r="U798" s="41">
        <f>IF(TRIM(CentrepointSourced[[#This Row],[Assessed HS]])="",0,IF(CentrepointSourced[[#This Row],[Assessed HS]]="&lt;5",2.5,IF(CentrepointSourced[[#This Row],[Assessed HS]]="&lt;10",5,VALUE(TRIM(CentrepointSourced[[#This Row],[Assessed HS]])))))</f>
        <v>0</v>
      </c>
      <c r="V798" s="41">
        <f>IF(TRIM(CentrepointSourced[[#This Row],[Presented CS]])="",0,IF(CentrepointSourced[[#This Row],[Presented CS]]="&lt;5",2.5,IF(CentrepointSourced[[#This Row],[Presented CS]]="&lt;10",5,VALUE(TRIM(CentrepointSourced[[#This Row],[Presented CS]])))))</f>
        <v>0</v>
      </c>
      <c r="W798" s="41">
        <f>IF(TRIM(CentrepointSourced[[#This Row],[Assessed CS]])="",0,IF(CentrepointSourced[[#This Row],[Assessed CS]]="&lt;5",2.5,IF(CentrepointSourced[[#This Row],[Assessed CS]]="&lt;10",5,VALUE(TRIM(CentrepointSourced[[#This Row],[Assessed CS]])))))</f>
        <v>0</v>
      </c>
      <c r="X798" s="106">
        <f>IF(CentrepointSourced[[#This Row],[Age]]="16-17",CentrepointSourced[[#This Row],[Presented HS DQ]],0)</f>
        <v>0</v>
      </c>
      <c r="Y798" s="106">
        <f>IF(CentrepointSourced[[#This Row],[Age]]="16-24",CentrepointSourced[[#This Row],[Presented HS DQ]],0)</f>
        <v>0</v>
      </c>
      <c r="Z798" s="106">
        <f>IF(CentrepointSourced[[#This Row],[Age]]="18-24",CentrepointSourced[[#This Row],[Presented HS DQ]],0)</f>
        <v>0</v>
      </c>
      <c r="AA798" s="106">
        <f>IF(CentrepointSourced[[#This Row],[Age]]="16-17",CentrepointSourced[[#This Row],[Presented CS DQ]],0)</f>
        <v>0</v>
      </c>
      <c r="AB798" s="106">
        <f>IF(CentrepointSourced[[#This Row],[Age]]="16-24",CentrepointSourced[[#This Row],[Presented CS DQ]],0)</f>
        <v>0</v>
      </c>
      <c r="AC798" s="106">
        <f>IF(CentrepointSourced[[#This Row],[Age]]="18-24",CentrepointSourced[[#This Row],[Presented CS DQ]],0)</f>
        <v>0</v>
      </c>
      <c r="AD798" s="107">
        <f>IF(CentrepointSourced[[#This Row],[Age]]="16-17",CentrepointSourced[[#This Row],[Assessed HS DQ]],0)</f>
        <v>0</v>
      </c>
      <c r="AE798" s="107">
        <f>IF(CentrepointSourced[[#This Row],[Age]]="16-24",CentrepointSourced[[#This Row],[Assessed HS DQ]],0)</f>
        <v>0</v>
      </c>
      <c r="AF798" s="107">
        <f>IF(CentrepointSourced[[#This Row],[Age]]="18-24",CentrepointSourced[[#This Row],[Assessed HS DQ]],0)</f>
        <v>0</v>
      </c>
      <c r="AG798" s="107">
        <f>IF(CentrepointSourced[[#This Row],[Age]]="16-17",CentrepointSourced[[#This Row],[Assessed CS DQ]],0)</f>
        <v>0</v>
      </c>
      <c r="AH798" s="107">
        <f>IF(CentrepointSourced[[#This Row],[Age]]="16-24",CentrepointSourced[[#This Row],[Assessed CS DQ]],0)</f>
        <v>0</v>
      </c>
      <c r="AI798" s="107">
        <f>IF(CentrepointSourced[[#This Row],[Age]]="18-24",CentrepointSourced[[#This Row],[Assessed CS DQ]],0)</f>
        <v>0</v>
      </c>
    </row>
    <row r="799" spans="1:35" customFormat="1" ht="13.5" customHeight="1">
      <c r="A799" s="45" t="s">
        <v>40</v>
      </c>
      <c r="B799" s="62" t="s">
        <v>119</v>
      </c>
      <c r="C799" s="45" t="s">
        <v>42</v>
      </c>
      <c r="D799" s="62"/>
      <c r="E799" s="67">
        <v>2014</v>
      </c>
      <c r="F799" s="67" t="s">
        <v>26</v>
      </c>
      <c r="G799" s="67">
        <v>30</v>
      </c>
      <c r="H799" s="68">
        <v>26</v>
      </c>
      <c r="I799" s="67">
        <v>9</v>
      </c>
      <c r="J799" s="45"/>
      <c r="K799" s="45"/>
      <c r="L799" s="45"/>
      <c r="M799" s="45"/>
      <c r="N799" s="45"/>
      <c r="O799" s="45"/>
      <c r="P799" s="45"/>
      <c r="Q799" s="41" t="str">
        <f>IF(CentrepointSourced[[#This Row],[Country]]="Northern Ireland","Northern Ireland",IFERROR(VLOOKUP(CentrepointSourced[[#This Row],[Local Authority]],LKP_LANameDQ[],2,FALSE),CentrepointSourced[[#This Row],[Local Authority]]))</f>
        <v>Rother</v>
      </c>
      <c r="R799" s="41" t="str">
        <f>IF(CentrepointSourced[[#This Row],[LA type]]="County","",INDEX(ConsolGeog[lad14cd],MATCH(CentrepointSourced[[#This Row],[Local Authority DQ]],ConsolGeog[la_name],0)))</f>
        <v>E07000064</v>
      </c>
      <c r="S799" s="41" t="str">
        <f>IF(OR(CentrepointSourced[[#This Row],[Country]]="Northern Ireland",CentrepointSourced[[#This Row],[Country]]="Scotland",CentrepointSourced[[#This Row],[Country]]="Wales"),"Local Authority",CentrepointSourced[[#This Row],[LA type]])</f>
        <v>District</v>
      </c>
      <c r="T799" s="41">
        <f>IF(TRIM(CentrepointSourced[[#This Row],[Presented HS]])="",0,IF(CentrepointSourced[[#This Row],[Presented HS]]="&lt;5",2.5,IF(CentrepointSourced[[#This Row],[Presented HS]]="&lt;10",5,VALUE(TRIM(CentrepointSourced[[#This Row],[Presented HS]])))))</f>
        <v>30</v>
      </c>
      <c r="U799" s="41">
        <f>IF(TRIM(CentrepointSourced[[#This Row],[Assessed HS]])="",0,IF(CentrepointSourced[[#This Row],[Assessed HS]]="&lt;5",2.5,IF(CentrepointSourced[[#This Row],[Assessed HS]]="&lt;10",5,VALUE(TRIM(CentrepointSourced[[#This Row],[Assessed HS]])))))</f>
        <v>26</v>
      </c>
      <c r="V799" s="41">
        <f>IF(TRIM(CentrepointSourced[[#This Row],[Presented CS]])="",0,IF(CentrepointSourced[[#This Row],[Presented CS]]="&lt;5",2.5,IF(CentrepointSourced[[#This Row],[Presented CS]]="&lt;10",5,VALUE(TRIM(CentrepointSourced[[#This Row],[Presented CS]])))))</f>
        <v>0</v>
      </c>
      <c r="W799" s="41">
        <f>IF(TRIM(CentrepointSourced[[#This Row],[Assessed CS]])="",0,IF(CentrepointSourced[[#This Row],[Assessed CS]]="&lt;5",2.5,IF(CentrepointSourced[[#This Row],[Assessed CS]]="&lt;10",5,VALUE(TRIM(CentrepointSourced[[#This Row],[Assessed CS]])))))</f>
        <v>0</v>
      </c>
      <c r="X799" s="106">
        <f>IF(CentrepointSourced[[#This Row],[Age]]="16-17",CentrepointSourced[[#This Row],[Presented HS DQ]],0)</f>
        <v>0</v>
      </c>
      <c r="Y799" s="106">
        <f>IF(CentrepointSourced[[#This Row],[Age]]="16-24",CentrepointSourced[[#This Row],[Presented HS DQ]],0)</f>
        <v>0</v>
      </c>
      <c r="Z799" s="106">
        <f>IF(CentrepointSourced[[#This Row],[Age]]="18-24",CentrepointSourced[[#This Row],[Presented HS DQ]],0)</f>
        <v>30</v>
      </c>
      <c r="AA799" s="106">
        <f>IF(CentrepointSourced[[#This Row],[Age]]="16-17",CentrepointSourced[[#This Row],[Presented CS DQ]],0)</f>
        <v>0</v>
      </c>
      <c r="AB799" s="106">
        <f>IF(CentrepointSourced[[#This Row],[Age]]="16-24",CentrepointSourced[[#This Row],[Presented CS DQ]],0)</f>
        <v>0</v>
      </c>
      <c r="AC799" s="106">
        <f>IF(CentrepointSourced[[#This Row],[Age]]="18-24",CentrepointSourced[[#This Row],[Presented CS DQ]],0)</f>
        <v>0</v>
      </c>
      <c r="AD799" s="107">
        <f>IF(CentrepointSourced[[#This Row],[Age]]="16-17",CentrepointSourced[[#This Row],[Assessed HS DQ]],0)</f>
        <v>0</v>
      </c>
      <c r="AE799" s="107">
        <f>IF(CentrepointSourced[[#This Row],[Age]]="16-24",CentrepointSourced[[#This Row],[Assessed HS DQ]],0)</f>
        <v>0</v>
      </c>
      <c r="AF799" s="107">
        <f>IF(CentrepointSourced[[#This Row],[Age]]="18-24",CentrepointSourced[[#This Row],[Assessed HS DQ]],0)</f>
        <v>26</v>
      </c>
      <c r="AG799" s="107">
        <f>IF(CentrepointSourced[[#This Row],[Age]]="16-17",CentrepointSourced[[#This Row],[Assessed CS DQ]],0)</f>
        <v>0</v>
      </c>
      <c r="AH799" s="107">
        <f>IF(CentrepointSourced[[#This Row],[Age]]="16-24",CentrepointSourced[[#This Row],[Assessed CS DQ]],0)</f>
        <v>0</v>
      </c>
      <c r="AI799" s="107">
        <f>IF(CentrepointSourced[[#This Row],[Age]]="18-24",CentrepointSourced[[#This Row],[Assessed CS DQ]],0)</f>
        <v>0</v>
      </c>
    </row>
    <row r="800" spans="1:35" customFormat="1" ht="13.5" customHeight="1">
      <c r="A800" s="45" t="s">
        <v>40</v>
      </c>
      <c r="B800" s="62" t="s">
        <v>117</v>
      </c>
      <c r="C800" s="45" t="s">
        <v>42</v>
      </c>
      <c r="D800" s="62"/>
      <c r="E800" s="67">
        <v>2012</v>
      </c>
      <c r="F800" s="67" t="s">
        <v>25</v>
      </c>
      <c r="G800" s="67">
        <v>26</v>
      </c>
      <c r="H800" s="68"/>
      <c r="I800" s="67"/>
      <c r="J800" s="45"/>
      <c r="K800" s="45"/>
      <c r="L800" s="45"/>
      <c r="M800" s="45"/>
      <c r="N800" s="45"/>
      <c r="O800" s="45"/>
      <c r="P800" s="45"/>
      <c r="Q800" s="41" t="str">
        <f>IF(CentrepointSourced[[#This Row],[Country]]="Northern Ireland","Northern Ireland",IFERROR(VLOOKUP(CentrepointSourced[[#This Row],[Local Authority]],LKP_LANameDQ[],2,FALSE),CentrepointSourced[[#This Row],[Local Authority]]))</f>
        <v>Runnymede</v>
      </c>
      <c r="R800" s="41" t="str">
        <f>IF(CentrepointSourced[[#This Row],[LA type]]="County","",INDEX(ConsolGeog[lad14cd],MATCH(CentrepointSourced[[#This Row],[Local Authority DQ]],ConsolGeog[la_name],0)))</f>
        <v>E07000212</v>
      </c>
      <c r="S800" s="41" t="str">
        <f>IF(OR(CentrepointSourced[[#This Row],[Country]]="Northern Ireland",CentrepointSourced[[#This Row],[Country]]="Scotland",CentrepointSourced[[#This Row],[Country]]="Wales"),"Local Authority",CentrepointSourced[[#This Row],[LA type]])</f>
        <v>District</v>
      </c>
      <c r="T800" s="41">
        <f>IF(TRIM(CentrepointSourced[[#This Row],[Presented HS]])="",0,IF(CentrepointSourced[[#This Row],[Presented HS]]="&lt;5",2.5,IF(CentrepointSourced[[#This Row],[Presented HS]]="&lt;10",5,VALUE(TRIM(CentrepointSourced[[#This Row],[Presented HS]])))))</f>
        <v>26</v>
      </c>
      <c r="U800" s="41">
        <f>IF(TRIM(CentrepointSourced[[#This Row],[Assessed HS]])="",0,IF(CentrepointSourced[[#This Row],[Assessed HS]]="&lt;5",2.5,IF(CentrepointSourced[[#This Row],[Assessed HS]]="&lt;10",5,VALUE(TRIM(CentrepointSourced[[#This Row],[Assessed HS]])))))</f>
        <v>0</v>
      </c>
      <c r="V800" s="41">
        <f>IF(TRIM(CentrepointSourced[[#This Row],[Presented CS]])="",0,IF(CentrepointSourced[[#This Row],[Presented CS]]="&lt;5",2.5,IF(CentrepointSourced[[#This Row],[Presented CS]]="&lt;10",5,VALUE(TRIM(CentrepointSourced[[#This Row],[Presented CS]])))))</f>
        <v>0</v>
      </c>
      <c r="W800" s="41">
        <f>IF(TRIM(CentrepointSourced[[#This Row],[Assessed CS]])="",0,IF(CentrepointSourced[[#This Row],[Assessed CS]]="&lt;5",2.5,IF(CentrepointSourced[[#This Row],[Assessed CS]]="&lt;10",5,VALUE(TRIM(CentrepointSourced[[#This Row],[Assessed CS]])))))</f>
        <v>0</v>
      </c>
      <c r="X800" s="106">
        <f>IF(CentrepointSourced[[#This Row],[Age]]="16-17",CentrepointSourced[[#This Row],[Presented HS DQ]],0)</f>
        <v>26</v>
      </c>
      <c r="Y800" s="106">
        <f>IF(CentrepointSourced[[#This Row],[Age]]="16-24",CentrepointSourced[[#This Row],[Presented HS DQ]],0)</f>
        <v>0</v>
      </c>
      <c r="Z800" s="106">
        <f>IF(CentrepointSourced[[#This Row],[Age]]="18-24",CentrepointSourced[[#This Row],[Presented HS DQ]],0)</f>
        <v>0</v>
      </c>
      <c r="AA800" s="106">
        <f>IF(CentrepointSourced[[#This Row],[Age]]="16-17",CentrepointSourced[[#This Row],[Presented CS DQ]],0)</f>
        <v>0</v>
      </c>
      <c r="AB800" s="106">
        <f>IF(CentrepointSourced[[#This Row],[Age]]="16-24",CentrepointSourced[[#This Row],[Presented CS DQ]],0)</f>
        <v>0</v>
      </c>
      <c r="AC800" s="106">
        <f>IF(CentrepointSourced[[#This Row],[Age]]="18-24",CentrepointSourced[[#This Row],[Presented CS DQ]],0)</f>
        <v>0</v>
      </c>
      <c r="AD800" s="107">
        <f>IF(CentrepointSourced[[#This Row],[Age]]="16-17",CentrepointSourced[[#This Row],[Assessed HS DQ]],0)</f>
        <v>0</v>
      </c>
      <c r="AE800" s="107">
        <f>IF(CentrepointSourced[[#This Row],[Age]]="16-24",CentrepointSourced[[#This Row],[Assessed HS DQ]],0)</f>
        <v>0</v>
      </c>
      <c r="AF800" s="107">
        <f>IF(CentrepointSourced[[#This Row],[Age]]="18-24",CentrepointSourced[[#This Row],[Assessed HS DQ]],0)</f>
        <v>0</v>
      </c>
      <c r="AG800" s="107">
        <f>IF(CentrepointSourced[[#This Row],[Age]]="16-17",CentrepointSourced[[#This Row],[Assessed CS DQ]],0)</f>
        <v>0</v>
      </c>
      <c r="AH800" s="107">
        <f>IF(CentrepointSourced[[#This Row],[Age]]="16-24",CentrepointSourced[[#This Row],[Assessed CS DQ]],0)</f>
        <v>0</v>
      </c>
      <c r="AI800" s="107">
        <f>IF(CentrepointSourced[[#This Row],[Age]]="18-24",CentrepointSourced[[#This Row],[Assessed CS DQ]],0)</f>
        <v>0</v>
      </c>
    </row>
    <row r="801" spans="1:35" customFormat="1" ht="13.5" customHeight="1">
      <c r="A801" s="45" t="s">
        <v>40</v>
      </c>
      <c r="B801" s="62" t="s">
        <v>117</v>
      </c>
      <c r="C801" s="45" t="s">
        <v>42</v>
      </c>
      <c r="D801" s="62"/>
      <c r="E801" s="67">
        <v>2013</v>
      </c>
      <c r="F801" s="67" t="s">
        <v>25</v>
      </c>
      <c r="G801" s="67">
        <v>8</v>
      </c>
      <c r="H801" s="68"/>
      <c r="I801" s="67"/>
      <c r="J801" s="45"/>
      <c r="K801" s="45"/>
      <c r="L801" s="45"/>
      <c r="M801" s="45"/>
      <c r="N801" s="45"/>
      <c r="O801" s="45"/>
      <c r="P801" s="45"/>
      <c r="Q801" s="41" t="str">
        <f>IF(CentrepointSourced[[#This Row],[Country]]="Northern Ireland","Northern Ireland",IFERROR(VLOOKUP(CentrepointSourced[[#This Row],[Local Authority]],LKP_LANameDQ[],2,FALSE),CentrepointSourced[[#This Row],[Local Authority]]))</f>
        <v>Runnymede</v>
      </c>
      <c r="R801" s="41" t="str">
        <f>IF(CentrepointSourced[[#This Row],[LA type]]="County","",INDEX(ConsolGeog[lad14cd],MATCH(CentrepointSourced[[#This Row],[Local Authority DQ]],ConsolGeog[la_name],0)))</f>
        <v>E07000212</v>
      </c>
      <c r="S801" s="41" t="str">
        <f>IF(OR(CentrepointSourced[[#This Row],[Country]]="Northern Ireland",CentrepointSourced[[#This Row],[Country]]="Scotland",CentrepointSourced[[#This Row],[Country]]="Wales"),"Local Authority",CentrepointSourced[[#This Row],[LA type]])</f>
        <v>District</v>
      </c>
      <c r="T801" s="41">
        <f>IF(TRIM(CentrepointSourced[[#This Row],[Presented HS]])="",0,IF(CentrepointSourced[[#This Row],[Presented HS]]="&lt;5",2.5,IF(CentrepointSourced[[#This Row],[Presented HS]]="&lt;10",5,VALUE(TRIM(CentrepointSourced[[#This Row],[Presented HS]])))))</f>
        <v>8</v>
      </c>
      <c r="U801" s="41">
        <f>IF(TRIM(CentrepointSourced[[#This Row],[Assessed HS]])="",0,IF(CentrepointSourced[[#This Row],[Assessed HS]]="&lt;5",2.5,IF(CentrepointSourced[[#This Row],[Assessed HS]]="&lt;10",5,VALUE(TRIM(CentrepointSourced[[#This Row],[Assessed HS]])))))</f>
        <v>0</v>
      </c>
      <c r="V801" s="41">
        <f>IF(TRIM(CentrepointSourced[[#This Row],[Presented CS]])="",0,IF(CentrepointSourced[[#This Row],[Presented CS]]="&lt;5",2.5,IF(CentrepointSourced[[#This Row],[Presented CS]]="&lt;10",5,VALUE(TRIM(CentrepointSourced[[#This Row],[Presented CS]])))))</f>
        <v>0</v>
      </c>
      <c r="W801" s="41">
        <f>IF(TRIM(CentrepointSourced[[#This Row],[Assessed CS]])="",0,IF(CentrepointSourced[[#This Row],[Assessed CS]]="&lt;5",2.5,IF(CentrepointSourced[[#This Row],[Assessed CS]]="&lt;10",5,VALUE(TRIM(CentrepointSourced[[#This Row],[Assessed CS]])))))</f>
        <v>0</v>
      </c>
      <c r="X801" s="106">
        <f>IF(CentrepointSourced[[#This Row],[Age]]="16-17",CentrepointSourced[[#This Row],[Presented HS DQ]],0)</f>
        <v>8</v>
      </c>
      <c r="Y801" s="106">
        <f>IF(CentrepointSourced[[#This Row],[Age]]="16-24",CentrepointSourced[[#This Row],[Presented HS DQ]],0)</f>
        <v>0</v>
      </c>
      <c r="Z801" s="106">
        <f>IF(CentrepointSourced[[#This Row],[Age]]="18-24",CentrepointSourced[[#This Row],[Presented HS DQ]],0)</f>
        <v>0</v>
      </c>
      <c r="AA801" s="106">
        <f>IF(CentrepointSourced[[#This Row],[Age]]="16-17",CentrepointSourced[[#This Row],[Presented CS DQ]],0)</f>
        <v>0</v>
      </c>
      <c r="AB801" s="106">
        <f>IF(CentrepointSourced[[#This Row],[Age]]="16-24",CentrepointSourced[[#This Row],[Presented CS DQ]],0)</f>
        <v>0</v>
      </c>
      <c r="AC801" s="106">
        <f>IF(CentrepointSourced[[#This Row],[Age]]="18-24",CentrepointSourced[[#This Row],[Presented CS DQ]],0)</f>
        <v>0</v>
      </c>
      <c r="AD801" s="107">
        <f>IF(CentrepointSourced[[#This Row],[Age]]="16-17",CentrepointSourced[[#This Row],[Assessed HS DQ]],0)</f>
        <v>0</v>
      </c>
      <c r="AE801" s="107">
        <f>IF(CentrepointSourced[[#This Row],[Age]]="16-24",CentrepointSourced[[#This Row],[Assessed HS DQ]],0)</f>
        <v>0</v>
      </c>
      <c r="AF801" s="107">
        <f>IF(CentrepointSourced[[#This Row],[Age]]="18-24",CentrepointSourced[[#This Row],[Assessed HS DQ]],0)</f>
        <v>0</v>
      </c>
      <c r="AG801" s="107">
        <f>IF(CentrepointSourced[[#This Row],[Age]]="16-17",CentrepointSourced[[#This Row],[Assessed CS DQ]],0)</f>
        <v>0</v>
      </c>
      <c r="AH801" s="107">
        <f>IF(CentrepointSourced[[#This Row],[Age]]="16-24",CentrepointSourced[[#This Row],[Assessed CS DQ]],0)</f>
        <v>0</v>
      </c>
      <c r="AI801" s="107">
        <f>IF(CentrepointSourced[[#This Row],[Age]]="18-24",CentrepointSourced[[#This Row],[Assessed CS DQ]],0)</f>
        <v>0</v>
      </c>
    </row>
    <row r="802" spans="1:35" customFormat="1" ht="13.5" customHeight="1">
      <c r="A802" s="45" t="s">
        <v>40</v>
      </c>
      <c r="B802" s="62" t="s">
        <v>117</v>
      </c>
      <c r="C802" s="45" t="s">
        <v>42</v>
      </c>
      <c r="D802" s="62"/>
      <c r="E802" s="67">
        <v>2014</v>
      </c>
      <c r="F802" s="67" t="s">
        <v>25</v>
      </c>
      <c r="G802" s="67">
        <v>1</v>
      </c>
      <c r="H802" s="68"/>
      <c r="I802" s="67"/>
      <c r="J802" s="45"/>
      <c r="K802" s="45"/>
      <c r="L802" s="45"/>
      <c r="M802" s="45"/>
      <c r="N802" s="45"/>
      <c r="O802" s="45"/>
      <c r="P802" s="45"/>
      <c r="Q802" s="41" t="str">
        <f>IF(CentrepointSourced[[#This Row],[Country]]="Northern Ireland","Northern Ireland",IFERROR(VLOOKUP(CentrepointSourced[[#This Row],[Local Authority]],LKP_LANameDQ[],2,FALSE),CentrepointSourced[[#This Row],[Local Authority]]))</f>
        <v>Runnymede</v>
      </c>
      <c r="R802" s="41" t="str">
        <f>IF(CentrepointSourced[[#This Row],[LA type]]="County","",INDEX(ConsolGeog[lad14cd],MATCH(CentrepointSourced[[#This Row],[Local Authority DQ]],ConsolGeog[la_name],0)))</f>
        <v>E07000212</v>
      </c>
      <c r="S802" s="41" t="str">
        <f>IF(OR(CentrepointSourced[[#This Row],[Country]]="Northern Ireland",CentrepointSourced[[#This Row],[Country]]="Scotland",CentrepointSourced[[#This Row],[Country]]="Wales"),"Local Authority",CentrepointSourced[[#This Row],[LA type]])</f>
        <v>District</v>
      </c>
      <c r="T802" s="41">
        <f>IF(TRIM(CentrepointSourced[[#This Row],[Presented HS]])="",0,IF(CentrepointSourced[[#This Row],[Presented HS]]="&lt;5",2.5,IF(CentrepointSourced[[#This Row],[Presented HS]]="&lt;10",5,VALUE(TRIM(CentrepointSourced[[#This Row],[Presented HS]])))))</f>
        <v>1</v>
      </c>
      <c r="U802" s="41">
        <f>IF(TRIM(CentrepointSourced[[#This Row],[Assessed HS]])="",0,IF(CentrepointSourced[[#This Row],[Assessed HS]]="&lt;5",2.5,IF(CentrepointSourced[[#This Row],[Assessed HS]]="&lt;10",5,VALUE(TRIM(CentrepointSourced[[#This Row],[Assessed HS]])))))</f>
        <v>0</v>
      </c>
      <c r="V802" s="41">
        <f>IF(TRIM(CentrepointSourced[[#This Row],[Presented CS]])="",0,IF(CentrepointSourced[[#This Row],[Presented CS]]="&lt;5",2.5,IF(CentrepointSourced[[#This Row],[Presented CS]]="&lt;10",5,VALUE(TRIM(CentrepointSourced[[#This Row],[Presented CS]])))))</f>
        <v>0</v>
      </c>
      <c r="W802" s="41">
        <f>IF(TRIM(CentrepointSourced[[#This Row],[Assessed CS]])="",0,IF(CentrepointSourced[[#This Row],[Assessed CS]]="&lt;5",2.5,IF(CentrepointSourced[[#This Row],[Assessed CS]]="&lt;10",5,VALUE(TRIM(CentrepointSourced[[#This Row],[Assessed CS]])))))</f>
        <v>0</v>
      </c>
      <c r="X802" s="106">
        <f>IF(CentrepointSourced[[#This Row],[Age]]="16-17",CentrepointSourced[[#This Row],[Presented HS DQ]],0)</f>
        <v>1</v>
      </c>
      <c r="Y802" s="106">
        <f>IF(CentrepointSourced[[#This Row],[Age]]="16-24",CentrepointSourced[[#This Row],[Presented HS DQ]],0)</f>
        <v>0</v>
      </c>
      <c r="Z802" s="106">
        <f>IF(CentrepointSourced[[#This Row],[Age]]="18-24",CentrepointSourced[[#This Row],[Presented HS DQ]],0)</f>
        <v>0</v>
      </c>
      <c r="AA802" s="106">
        <f>IF(CentrepointSourced[[#This Row],[Age]]="16-17",CentrepointSourced[[#This Row],[Presented CS DQ]],0)</f>
        <v>0</v>
      </c>
      <c r="AB802" s="106">
        <f>IF(CentrepointSourced[[#This Row],[Age]]="16-24",CentrepointSourced[[#This Row],[Presented CS DQ]],0)</f>
        <v>0</v>
      </c>
      <c r="AC802" s="106">
        <f>IF(CentrepointSourced[[#This Row],[Age]]="18-24",CentrepointSourced[[#This Row],[Presented CS DQ]],0)</f>
        <v>0</v>
      </c>
      <c r="AD802" s="107">
        <f>IF(CentrepointSourced[[#This Row],[Age]]="16-17",CentrepointSourced[[#This Row],[Assessed HS DQ]],0)</f>
        <v>0</v>
      </c>
      <c r="AE802" s="107">
        <f>IF(CentrepointSourced[[#This Row],[Age]]="16-24",CentrepointSourced[[#This Row],[Assessed HS DQ]],0)</f>
        <v>0</v>
      </c>
      <c r="AF802" s="107">
        <f>IF(CentrepointSourced[[#This Row],[Age]]="18-24",CentrepointSourced[[#This Row],[Assessed HS DQ]],0)</f>
        <v>0</v>
      </c>
      <c r="AG802" s="107">
        <f>IF(CentrepointSourced[[#This Row],[Age]]="16-17",CentrepointSourced[[#This Row],[Assessed CS DQ]],0)</f>
        <v>0</v>
      </c>
      <c r="AH802" s="107">
        <f>IF(CentrepointSourced[[#This Row],[Age]]="16-24",CentrepointSourced[[#This Row],[Assessed CS DQ]],0)</f>
        <v>0</v>
      </c>
      <c r="AI802" s="107">
        <f>IF(CentrepointSourced[[#This Row],[Age]]="18-24",CentrepointSourced[[#This Row],[Assessed CS DQ]],0)</f>
        <v>0</v>
      </c>
    </row>
    <row r="803" spans="1:35" customFormat="1" ht="13.5" customHeight="1">
      <c r="A803" s="45" t="s">
        <v>40</v>
      </c>
      <c r="B803" s="62" t="s">
        <v>240</v>
      </c>
      <c r="C803" s="45" t="s">
        <v>42</v>
      </c>
      <c r="D803" s="62"/>
      <c r="E803" s="67">
        <v>2012</v>
      </c>
      <c r="F803" s="67" t="s">
        <v>25</v>
      </c>
      <c r="G803" s="67">
        <v>1</v>
      </c>
      <c r="H803" s="68">
        <v>1</v>
      </c>
      <c r="I803" s="67"/>
      <c r="J803" s="45"/>
      <c r="K803" s="45"/>
      <c r="L803" s="45"/>
      <c r="M803" s="45"/>
      <c r="N803" s="45"/>
      <c r="O803" s="45"/>
      <c r="P803" s="45"/>
      <c r="Q803" s="41" t="str">
        <f>IF(CentrepointSourced[[#This Row],[Country]]="Northern Ireland","Northern Ireland",IFERROR(VLOOKUP(CentrepointSourced[[#This Row],[Local Authority]],LKP_LANameDQ[],2,FALSE),CentrepointSourced[[#This Row],[Local Authority]]))</f>
        <v>Rushcliffe</v>
      </c>
      <c r="R803" s="41" t="str">
        <f>IF(CentrepointSourced[[#This Row],[LA type]]="County","",INDEX(ConsolGeog[lad14cd],MATCH(CentrepointSourced[[#This Row],[Local Authority DQ]],ConsolGeog[la_name],0)))</f>
        <v>E07000176</v>
      </c>
      <c r="S803" s="41" t="str">
        <f>IF(OR(CentrepointSourced[[#This Row],[Country]]="Northern Ireland",CentrepointSourced[[#This Row],[Country]]="Scotland",CentrepointSourced[[#This Row],[Country]]="Wales"),"Local Authority",CentrepointSourced[[#This Row],[LA type]])</f>
        <v>District</v>
      </c>
      <c r="T803" s="41">
        <f>IF(TRIM(CentrepointSourced[[#This Row],[Presented HS]])="",0,IF(CentrepointSourced[[#This Row],[Presented HS]]="&lt;5",2.5,IF(CentrepointSourced[[#This Row],[Presented HS]]="&lt;10",5,VALUE(TRIM(CentrepointSourced[[#This Row],[Presented HS]])))))</f>
        <v>1</v>
      </c>
      <c r="U803" s="41">
        <f>IF(TRIM(CentrepointSourced[[#This Row],[Assessed HS]])="",0,IF(CentrepointSourced[[#This Row],[Assessed HS]]="&lt;5",2.5,IF(CentrepointSourced[[#This Row],[Assessed HS]]="&lt;10",5,VALUE(TRIM(CentrepointSourced[[#This Row],[Assessed HS]])))))</f>
        <v>1</v>
      </c>
      <c r="V803" s="41">
        <f>IF(TRIM(CentrepointSourced[[#This Row],[Presented CS]])="",0,IF(CentrepointSourced[[#This Row],[Presented CS]]="&lt;5",2.5,IF(CentrepointSourced[[#This Row],[Presented CS]]="&lt;10",5,VALUE(TRIM(CentrepointSourced[[#This Row],[Presented CS]])))))</f>
        <v>0</v>
      </c>
      <c r="W803" s="41">
        <f>IF(TRIM(CentrepointSourced[[#This Row],[Assessed CS]])="",0,IF(CentrepointSourced[[#This Row],[Assessed CS]]="&lt;5",2.5,IF(CentrepointSourced[[#This Row],[Assessed CS]]="&lt;10",5,VALUE(TRIM(CentrepointSourced[[#This Row],[Assessed CS]])))))</f>
        <v>0</v>
      </c>
      <c r="X803" s="106">
        <f>IF(CentrepointSourced[[#This Row],[Age]]="16-17",CentrepointSourced[[#This Row],[Presented HS DQ]],0)</f>
        <v>1</v>
      </c>
      <c r="Y803" s="106">
        <f>IF(CentrepointSourced[[#This Row],[Age]]="16-24",CentrepointSourced[[#This Row],[Presented HS DQ]],0)</f>
        <v>0</v>
      </c>
      <c r="Z803" s="106">
        <f>IF(CentrepointSourced[[#This Row],[Age]]="18-24",CentrepointSourced[[#This Row],[Presented HS DQ]],0)</f>
        <v>0</v>
      </c>
      <c r="AA803" s="106">
        <f>IF(CentrepointSourced[[#This Row],[Age]]="16-17",CentrepointSourced[[#This Row],[Presented CS DQ]],0)</f>
        <v>0</v>
      </c>
      <c r="AB803" s="106">
        <f>IF(CentrepointSourced[[#This Row],[Age]]="16-24",CentrepointSourced[[#This Row],[Presented CS DQ]],0)</f>
        <v>0</v>
      </c>
      <c r="AC803" s="106">
        <f>IF(CentrepointSourced[[#This Row],[Age]]="18-24",CentrepointSourced[[#This Row],[Presented CS DQ]],0)</f>
        <v>0</v>
      </c>
      <c r="AD803" s="107">
        <f>IF(CentrepointSourced[[#This Row],[Age]]="16-17",CentrepointSourced[[#This Row],[Assessed HS DQ]],0)</f>
        <v>1</v>
      </c>
      <c r="AE803" s="107">
        <f>IF(CentrepointSourced[[#This Row],[Age]]="16-24",CentrepointSourced[[#This Row],[Assessed HS DQ]],0)</f>
        <v>0</v>
      </c>
      <c r="AF803" s="107">
        <f>IF(CentrepointSourced[[#This Row],[Age]]="18-24",CentrepointSourced[[#This Row],[Assessed HS DQ]],0)</f>
        <v>0</v>
      </c>
      <c r="AG803" s="107">
        <f>IF(CentrepointSourced[[#This Row],[Age]]="16-17",CentrepointSourced[[#This Row],[Assessed CS DQ]],0)</f>
        <v>0</v>
      </c>
      <c r="AH803" s="107">
        <f>IF(CentrepointSourced[[#This Row],[Age]]="16-24",CentrepointSourced[[#This Row],[Assessed CS DQ]],0)</f>
        <v>0</v>
      </c>
      <c r="AI803" s="107">
        <f>IF(CentrepointSourced[[#This Row],[Age]]="18-24",CentrepointSourced[[#This Row],[Assessed CS DQ]],0)</f>
        <v>0</v>
      </c>
    </row>
    <row r="804" spans="1:35" customFormat="1" ht="13.5" customHeight="1">
      <c r="A804" s="45" t="s">
        <v>40</v>
      </c>
      <c r="B804" s="62" t="s">
        <v>240</v>
      </c>
      <c r="C804" s="45" t="s">
        <v>42</v>
      </c>
      <c r="D804" s="62"/>
      <c r="E804" s="67">
        <v>2012</v>
      </c>
      <c r="F804" s="67" t="s">
        <v>26</v>
      </c>
      <c r="G804" s="67">
        <v>126</v>
      </c>
      <c r="H804" s="68">
        <v>13</v>
      </c>
      <c r="I804" s="67">
        <v>12</v>
      </c>
      <c r="J804" s="45"/>
      <c r="K804" s="45"/>
      <c r="L804" s="45"/>
      <c r="M804" s="45"/>
      <c r="N804" s="45"/>
      <c r="O804" s="45"/>
      <c r="P804" s="45"/>
      <c r="Q804" s="41" t="str">
        <f>IF(CentrepointSourced[[#This Row],[Country]]="Northern Ireland","Northern Ireland",IFERROR(VLOOKUP(CentrepointSourced[[#This Row],[Local Authority]],LKP_LANameDQ[],2,FALSE),CentrepointSourced[[#This Row],[Local Authority]]))</f>
        <v>Rushcliffe</v>
      </c>
      <c r="R804" s="41" t="str">
        <f>IF(CentrepointSourced[[#This Row],[LA type]]="County","",INDEX(ConsolGeog[lad14cd],MATCH(CentrepointSourced[[#This Row],[Local Authority DQ]],ConsolGeog[la_name],0)))</f>
        <v>E07000176</v>
      </c>
      <c r="S804" s="41" t="str">
        <f>IF(OR(CentrepointSourced[[#This Row],[Country]]="Northern Ireland",CentrepointSourced[[#This Row],[Country]]="Scotland",CentrepointSourced[[#This Row],[Country]]="Wales"),"Local Authority",CentrepointSourced[[#This Row],[LA type]])</f>
        <v>District</v>
      </c>
      <c r="T804" s="41">
        <f>IF(TRIM(CentrepointSourced[[#This Row],[Presented HS]])="",0,IF(CentrepointSourced[[#This Row],[Presented HS]]="&lt;5",2.5,IF(CentrepointSourced[[#This Row],[Presented HS]]="&lt;10",5,VALUE(TRIM(CentrepointSourced[[#This Row],[Presented HS]])))))</f>
        <v>126</v>
      </c>
      <c r="U804" s="41">
        <f>IF(TRIM(CentrepointSourced[[#This Row],[Assessed HS]])="",0,IF(CentrepointSourced[[#This Row],[Assessed HS]]="&lt;5",2.5,IF(CentrepointSourced[[#This Row],[Assessed HS]]="&lt;10",5,VALUE(TRIM(CentrepointSourced[[#This Row],[Assessed HS]])))))</f>
        <v>13</v>
      </c>
      <c r="V804" s="41">
        <f>IF(TRIM(CentrepointSourced[[#This Row],[Presented CS]])="",0,IF(CentrepointSourced[[#This Row],[Presented CS]]="&lt;5",2.5,IF(CentrepointSourced[[#This Row],[Presented CS]]="&lt;10",5,VALUE(TRIM(CentrepointSourced[[#This Row],[Presented CS]])))))</f>
        <v>0</v>
      </c>
      <c r="W804" s="41">
        <f>IF(TRIM(CentrepointSourced[[#This Row],[Assessed CS]])="",0,IF(CentrepointSourced[[#This Row],[Assessed CS]]="&lt;5",2.5,IF(CentrepointSourced[[#This Row],[Assessed CS]]="&lt;10",5,VALUE(TRIM(CentrepointSourced[[#This Row],[Assessed CS]])))))</f>
        <v>0</v>
      </c>
      <c r="X804" s="106">
        <f>IF(CentrepointSourced[[#This Row],[Age]]="16-17",CentrepointSourced[[#This Row],[Presented HS DQ]],0)</f>
        <v>0</v>
      </c>
      <c r="Y804" s="106">
        <f>IF(CentrepointSourced[[#This Row],[Age]]="16-24",CentrepointSourced[[#This Row],[Presented HS DQ]],0)</f>
        <v>0</v>
      </c>
      <c r="Z804" s="106">
        <f>IF(CentrepointSourced[[#This Row],[Age]]="18-24",CentrepointSourced[[#This Row],[Presented HS DQ]],0)</f>
        <v>126</v>
      </c>
      <c r="AA804" s="106">
        <f>IF(CentrepointSourced[[#This Row],[Age]]="16-17",CentrepointSourced[[#This Row],[Presented CS DQ]],0)</f>
        <v>0</v>
      </c>
      <c r="AB804" s="106">
        <f>IF(CentrepointSourced[[#This Row],[Age]]="16-24",CentrepointSourced[[#This Row],[Presented CS DQ]],0)</f>
        <v>0</v>
      </c>
      <c r="AC804" s="106">
        <f>IF(CentrepointSourced[[#This Row],[Age]]="18-24",CentrepointSourced[[#This Row],[Presented CS DQ]],0)</f>
        <v>0</v>
      </c>
      <c r="AD804" s="107">
        <f>IF(CentrepointSourced[[#This Row],[Age]]="16-17",CentrepointSourced[[#This Row],[Assessed HS DQ]],0)</f>
        <v>0</v>
      </c>
      <c r="AE804" s="107">
        <f>IF(CentrepointSourced[[#This Row],[Age]]="16-24",CentrepointSourced[[#This Row],[Assessed HS DQ]],0)</f>
        <v>0</v>
      </c>
      <c r="AF804" s="107">
        <f>IF(CentrepointSourced[[#This Row],[Age]]="18-24",CentrepointSourced[[#This Row],[Assessed HS DQ]],0)</f>
        <v>13</v>
      </c>
      <c r="AG804" s="107">
        <f>IF(CentrepointSourced[[#This Row],[Age]]="16-17",CentrepointSourced[[#This Row],[Assessed CS DQ]],0)</f>
        <v>0</v>
      </c>
      <c r="AH804" s="107">
        <f>IF(CentrepointSourced[[#This Row],[Age]]="16-24",CentrepointSourced[[#This Row],[Assessed CS DQ]],0)</f>
        <v>0</v>
      </c>
      <c r="AI804" s="107">
        <f>IF(CentrepointSourced[[#This Row],[Age]]="18-24",CentrepointSourced[[#This Row],[Assessed CS DQ]],0)</f>
        <v>0</v>
      </c>
    </row>
    <row r="805" spans="1:35" customFormat="1" ht="13.5" customHeight="1">
      <c r="A805" s="45" t="s">
        <v>40</v>
      </c>
      <c r="B805" s="62" t="s">
        <v>240</v>
      </c>
      <c r="C805" s="45" t="s">
        <v>42</v>
      </c>
      <c r="D805" s="62"/>
      <c r="E805" s="67">
        <v>2013</v>
      </c>
      <c r="F805" s="67" t="s">
        <v>25</v>
      </c>
      <c r="G805" s="67"/>
      <c r="H805" s="68"/>
      <c r="I805" s="67"/>
      <c r="J805" s="45"/>
      <c r="K805" s="45"/>
      <c r="L805" s="45"/>
      <c r="M805" s="45"/>
      <c r="N805" s="45"/>
      <c r="O805" s="45"/>
      <c r="P805" s="45"/>
      <c r="Q805" s="41" t="str">
        <f>IF(CentrepointSourced[[#This Row],[Country]]="Northern Ireland","Northern Ireland",IFERROR(VLOOKUP(CentrepointSourced[[#This Row],[Local Authority]],LKP_LANameDQ[],2,FALSE),CentrepointSourced[[#This Row],[Local Authority]]))</f>
        <v>Rushcliffe</v>
      </c>
      <c r="R805" s="41" t="str">
        <f>IF(CentrepointSourced[[#This Row],[LA type]]="County","",INDEX(ConsolGeog[lad14cd],MATCH(CentrepointSourced[[#This Row],[Local Authority DQ]],ConsolGeog[la_name],0)))</f>
        <v>E07000176</v>
      </c>
      <c r="S805" s="41" t="str">
        <f>IF(OR(CentrepointSourced[[#This Row],[Country]]="Northern Ireland",CentrepointSourced[[#This Row],[Country]]="Scotland",CentrepointSourced[[#This Row],[Country]]="Wales"),"Local Authority",CentrepointSourced[[#This Row],[LA type]])</f>
        <v>District</v>
      </c>
      <c r="T805" s="41">
        <f>IF(TRIM(CentrepointSourced[[#This Row],[Presented HS]])="",0,IF(CentrepointSourced[[#This Row],[Presented HS]]="&lt;5",2.5,IF(CentrepointSourced[[#This Row],[Presented HS]]="&lt;10",5,VALUE(TRIM(CentrepointSourced[[#This Row],[Presented HS]])))))</f>
        <v>0</v>
      </c>
      <c r="U805" s="41">
        <f>IF(TRIM(CentrepointSourced[[#This Row],[Assessed HS]])="",0,IF(CentrepointSourced[[#This Row],[Assessed HS]]="&lt;5",2.5,IF(CentrepointSourced[[#This Row],[Assessed HS]]="&lt;10",5,VALUE(TRIM(CentrepointSourced[[#This Row],[Assessed HS]])))))</f>
        <v>0</v>
      </c>
      <c r="V805" s="41">
        <f>IF(TRIM(CentrepointSourced[[#This Row],[Presented CS]])="",0,IF(CentrepointSourced[[#This Row],[Presented CS]]="&lt;5",2.5,IF(CentrepointSourced[[#This Row],[Presented CS]]="&lt;10",5,VALUE(TRIM(CentrepointSourced[[#This Row],[Presented CS]])))))</f>
        <v>0</v>
      </c>
      <c r="W805" s="41">
        <f>IF(TRIM(CentrepointSourced[[#This Row],[Assessed CS]])="",0,IF(CentrepointSourced[[#This Row],[Assessed CS]]="&lt;5",2.5,IF(CentrepointSourced[[#This Row],[Assessed CS]]="&lt;10",5,VALUE(TRIM(CentrepointSourced[[#This Row],[Assessed CS]])))))</f>
        <v>0</v>
      </c>
      <c r="X805" s="106">
        <f>IF(CentrepointSourced[[#This Row],[Age]]="16-17",CentrepointSourced[[#This Row],[Presented HS DQ]],0)</f>
        <v>0</v>
      </c>
      <c r="Y805" s="106">
        <f>IF(CentrepointSourced[[#This Row],[Age]]="16-24",CentrepointSourced[[#This Row],[Presented HS DQ]],0)</f>
        <v>0</v>
      </c>
      <c r="Z805" s="106">
        <f>IF(CentrepointSourced[[#This Row],[Age]]="18-24",CentrepointSourced[[#This Row],[Presented HS DQ]],0)</f>
        <v>0</v>
      </c>
      <c r="AA805" s="106">
        <f>IF(CentrepointSourced[[#This Row],[Age]]="16-17",CentrepointSourced[[#This Row],[Presented CS DQ]],0)</f>
        <v>0</v>
      </c>
      <c r="AB805" s="106">
        <f>IF(CentrepointSourced[[#This Row],[Age]]="16-24",CentrepointSourced[[#This Row],[Presented CS DQ]],0)</f>
        <v>0</v>
      </c>
      <c r="AC805" s="106">
        <f>IF(CentrepointSourced[[#This Row],[Age]]="18-24",CentrepointSourced[[#This Row],[Presented CS DQ]],0)</f>
        <v>0</v>
      </c>
      <c r="AD805" s="107">
        <f>IF(CentrepointSourced[[#This Row],[Age]]="16-17",CentrepointSourced[[#This Row],[Assessed HS DQ]],0)</f>
        <v>0</v>
      </c>
      <c r="AE805" s="107">
        <f>IF(CentrepointSourced[[#This Row],[Age]]="16-24",CentrepointSourced[[#This Row],[Assessed HS DQ]],0)</f>
        <v>0</v>
      </c>
      <c r="AF805" s="107">
        <f>IF(CentrepointSourced[[#This Row],[Age]]="18-24",CentrepointSourced[[#This Row],[Assessed HS DQ]],0)</f>
        <v>0</v>
      </c>
      <c r="AG805" s="107">
        <f>IF(CentrepointSourced[[#This Row],[Age]]="16-17",CentrepointSourced[[#This Row],[Assessed CS DQ]],0)</f>
        <v>0</v>
      </c>
      <c r="AH805" s="107">
        <f>IF(CentrepointSourced[[#This Row],[Age]]="16-24",CentrepointSourced[[#This Row],[Assessed CS DQ]],0)</f>
        <v>0</v>
      </c>
      <c r="AI805" s="107">
        <f>IF(CentrepointSourced[[#This Row],[Age]]="18-24",CentrepointSourced[[#This Row],[Assessed CS DQ]],0)</f>
        <v>0</v>
      </c>
    </row>
    <row r="806" spans="1:35" customFormat="1" ht="13.5" customHeight="1">
      <c r="A806" s="45" t="s">
        <v>40</v>
      </c>
      <c r="B806" s="62" t="s">
        <v>240</v>
      </c>
      <c r="C806" s="45" t="s">
        <v>42</v>
      </c>
      <c r="D806" s="62"/>
      <c r="E806" s="67">
        <v>2013</v>
      </c>
      <c r="F806" s="67" t="s">
        <v>26</v>
      </c>
      <c r="G806" s="67">
        <v>216</v>
      </c>
      <c r="H806" s="68">
        <v>8</v>
      </c>
      <c r="I806" s="67">
        <v>8</v>
      </c>
      <c r="J806" s="45"/>
      <c r="K806" s="45"/>
      <c r="L806" s="45"/>
      <c r="M806" s="45"/>
      <c r="N806" s="45"/>
      <c r="O806" s="45"/>
      <c r="P806" s="45"/>
      <c r="Q806" s="41" t="str">
        <f>IF(CentrepointSourced[[#This Row],[Country]]="Northern Ireland","Northern Ireland",IFERROR(VLOOKUP(CentrepointSourced[[#This Row],[Local Authority]],LKP_LANameDQ[],2,FALSE),CentrepointSourced[[#This Row],[Local Authority]]))</f>
        <v>Rushcliffe</v>
      </c>
      <c r="R806" s="41" t="str">
        <f>IF(CentrepointSourced[[#This Row],[LA type]]="County","",INDEX(ConsolGeog[lad14cd],MATCH(CentrepointSourced[[#This Row],[Local Authority DQ]],ConsolGeog[la_name],0)))</f>
        <v>E07000176</v>
      </c>
      <c r="S806" s="41" t="str">
        <f>IF(OR(CentrepointSourced[[#This Row],[Country]]="Northern Ireland",CentrepointSourced[[#This Row],[Country]]="Scotland",CentrepointSourced[[#This Row],[Country]]="Wales"),"Local Authority",CentrepointSourced[[#This Row],[LA type]])</f>
        <v>District</v>
      </c>
      <c r="T806" s="41">
        <f>IF(TRIM(CentrepointSourced[[#This Row],[Presented HS]])="",0,IF(CentrepointSourced[[#This Row],[Presented HS]]="&lt;5",2.5,IF(CentrepointSourced[[#This Row],[Presented HS]]="&lt;10",5,VALUE(TRIM(CentrepointSourced[[#This Row],[Presented HS]])))))</f>
        <v>216</v>
      </c>
      <c r="U806" s="41">
        <f>IF(TRIM(CentrepointSourced[[#This Row],[Assessed HS]])="",0,IF(CentrepointSourced[[#This Row],[Assessed HS]]="&lt;5",2.5,IF(CentrepointSourced[[#This Row],[Assessed HS]]="&lt;10",5,VALUE(TRIM(CentrepointSourced[[#This Row],[Assessed HS]])))))</f>
        <v>8</v>
      </c>
      <c r="V806" s="41">
        <f>IF(TRIM(CentrepointSourced[[#This Row],[Presented CS]])="",0,IF(CentrepointSourced[[#This Row],[Presented CS]]="&lt;5",2.5,IF(CentrepointSourced[[#This Row],[Presented CS]]="&lt;10",5,VALUE(TRIM(CentrepointSourced[[#This Row],[Presented CS]])))))</f>
        <v>0</v>
      </c>
      <c r="W806" s="41">
        <f>IF(TRIM(CentrepointSourced[[#This Row],[Assessed CS]])="",0,IF(CentrepointSourced[[#This Row],[Assessed CS]]="&lt;5",2.5,IF(CentrepointSourced[[#This Row],[Assessed CS]]="&lt;10",5,VALUE(TRIM(CentrepointSourced[[#This Row],[Assessed CS]])))))</f>
        <v>0</v>
      </c>
      <c r="X806" s="106">
        <f>IF(CentrepointSourced[[#This Row],[Age]]="16-17",CentrepointSourced[[#This Row],[Presented HS DQ]],0)</f>
        <v>0</v>
      </c>
      <c r="Y806" s="106">
        <f>IF(CentrepointSourced[[#This Row],[Age]]="16-24",CentrepointSourced[[#This Row],[Presented HS DQ]],0)</f>
        <v>0</v>
      </c>
      <c r="Z806" s="106">
        <f>IF(CentrepointSourced[[#This Row],[Age]]="18-24",CentrepointSourced[[#This Row],[Presented HS DQ]],0)</f>
        <v>216</v>
      </c>
      <c r="AA806" s="106">
        <f>IF(CentrepointSourced[[#This Row],[Age]]="16-17",CentrepointSourced[[#This Row],[Presented CS DQ]],0)</f>
        <v>0</v>
      </c>
      <c r="AB806" s="106">
        <f>IF(CentrepointSourced[[#This Row],[Age]]="16-24",CentrepointSourced[[#This Row],[Presented CS DQ]],0)</f>
        <v>0</v>
      </c>
      <c r="AC806" s="106">
        <f>IF(CentrepointSourced[[#This Row],[Age]]="18-24",CentrepointSourced[[#This Row],[Presented CS DQ]],0)</f>
        <v>0</v>
      </c>
      <c r="AD806" s="107">
        <f>IF(CentrepointSourced[[#This Row],[Age]]="16-17",CentrepointSourced[[#This Row],[Assessed HS DQ]],0)</f>
        <v>0</v>
      </c>
      <c r="AE806" s="107">
        <f>IF(CentrepointSourced[[#This Row],[Age]]="16-24",CentrepointSourced[[#This Row],[Assessed HS DQ]],0)</f>
        <v>0</v>
      </c>
      <c r="AF806" s="107">
        <f>IF(CentrepointSourced[[#This Row],[Age]]="18-24",CentrepointSourced[[#This Row],[Assessed HS DQ]],0)</f>
        <v>8</v>
      </c>
      <c r="AG806" s="107">
        <f>IF(CentrepointSourced[[#This Row],[Age]]="16-17",CentrepointSourced[[#This Row],[Assessed CS DQ]],0)</f>
        <v>0</v>
      </c>
      <c r="AH806" s="107">
        <f>IF(CentrepointSourced[[#This Row],[Age]]="16-24",CentrepointSourced[[#This Row],[Assessed CS DQ]],0)</f>
        <v>0</v>
      </c>
      <c r="AI806" s="107">
        <f>IF(CentrepointSourced[[#This Row],[Age]]="18-24",CentrepointSourced[[#This Row],[Assessed CS DQ]],0)</f>
        <v>0</v>
      </c>
    </row>
    <row r="807" spans="1:35" customFormat="1" ht="13.5" customHeight="1">
      <c r="A807" s="45" t="s">
        <v>40</v>
      </c>
      <c r="B807" s="62" t="s">
        <v>240</v>
      </c>
      <c r="C807" s="45" t="s">
        <v>42</v>
      </c>
      <c r="D807" s="62"/>
      <c r="E807" s="67">
        <v>2014</v>
      </c>
      <c r="F807" s="67" t="s">
        <v>25</v>
      </c>
      <c r="G807" s="67"/>
      <c r="H807" s="68"/>
      <c r="I807" s="67"/>
      <c r="J807" s="45"/>
      <c r="K807" s="45"/>
      <c r="L807" s="45"/>
      <c r="M807" s="45"/>
      <c r="N807" s="45"/>
      <c r="O807" s="45"/>
      <c r="P807" s="45"/>
      <c r="Q807" s="41" t="str">
        <f>IF(CentrepointSourced[[#This Row],[Country]]="Northern Ireland","Northern Ireland",IFERROR(VLOOKUP(CentrepointSourced[[#This Row],[Local Authority]],LKP_LANameDQ[],2,FALSE),CentrepointSourced[[#This Row],[Local Authority]]))</f>
        <v>Rushcliffe</v>
      </c>
      <c r="R807" s="41" t="str">
        <f>IF(CentrepointSourced[[#This Row],[LA type]]="County","",INDEX(ConsolGeog[lad14cd],MATCH(CentrepointSourced[[#This Row],[Local Authority DQ]],ConsolGeog[la_name],0)))</f>
        <v>E07000176</v>
      </c>
      <c r="S807" s="41" t="str">
        <f>IF(OR(CentrepointSourced[[#This Row],[Country]]="Northern Ireland",CentrepointSourced[[#This Row],[Country]]="Scotland",CentrepointSourced[[#This Row],[Country]]="Wales"),"Local Authority",CentrepointSourced[[#This Row],[LA type]])</f>
        <v>District</v>
      </c>
      <c r="T807" s="41">
        <f>IF(TRIM(CentrepointSourced[[#This Row],[Presented HS]])="",0,IF(CentrepointSourced[[#This Row],[Presented HS]]="&lt;5",2.5,IF(CentrepointSourced[[#This Row],[Presented HS]]="&lt;10",5,VALUE(TRIM(CentrepointSourced[[#This Row],[Presented HS]])))))</f>
        <v>0</v>
      </c>
      <c r="U807" s="41">
        <f>IF(TRIM(CentrepointSourced[[#This Row],[Assessed HS]])="",0,IF(CentrepointSourced[[#This Row],[Assessed HS]]="&lt;5",2.5,IF(CentrepointSourced[[#This Row],[Assessed HS]]="&lt;10",5,VALUE(TRIM(CentrepointSourced[[#This Row],[Assessed HS]])))))</f>
        <v>0</v>
      </c>
      <c r="V807" s="41">
        <f>IF(TRIM(CentrepointSourced[[#This Row],[Presented CS]])="",0,IF(CentrepointSourced[[#This Row],[Presented CS]]="&lt;5",2.5,IF(CentrepointSourced[[#This Row],[Presented CS]]="&lt;10",5,VALUE(TRIM(CentrepointSourced[[#This Row],[Presented CS]])))))</f>
        <v>0</v>
      </c>
      <c r="W807" s="41">
        <f>IF(TRIM(CentrepointSourced[[#This Row],[Assessed CS]])="",0,IF(CentrepointSourced[[#This Row],[Assessed CS]]="&lt;5",2.5,IF(CentrepointSourced[[#This Row],[Assessed CS]]="&lt;10",5,VALUE(TRIM(CentrepointSourced[[#This Row],[Assessed CS]])))))</f>
        <v>0</v>
      </c>
      <c r="X807" s="106">
        <f>IF(CentrepointSourced[[#This Row],[Age]]="16-17",CentrepointSourced[[#This Row],[Presented HS DQ]],0)</f>
        <v>0</v>
      </c>
      <c r="Y807" s="106">
        <f>IF(CentrepointSourced[[#This Row],[Age]]="16-24",CentrepointSourced[[#This Row],[Presented HS DQ]],0)</f>
        <v>0</v>
      </c>
      <c r="Z807" s="106">
        <f>IF(CentrepointSourced[[#This Row],[Age]]="18-24",CentrepointSourced[[#This Row],[Presented HS DQ]],0)</f>
        <v>0</v>
      </c>
      <c r="AA807" s="106">
        <f>IF(CentrepointSourced[[#This Row],[Age]]="16-17",CentrepointSourced[[#This Row],[Presented CS DQ]],0)</f>
        <v>0</v>
      </c>
      <c r="AB807" s="106">
        <f>IF(CentrepointSourced[[#This Row],[Age]]="16-24",CentrepointSourced[[#This Row],[Presented CS DQ]],0)</f>
        <v>0</v>
      </c>
      <c r="AC807" s="106">
        <f>IF(CentrepointSourced[[#This Row],[Age]]="18-24",CentrepointSourced[[#This Row],[Presented CS DQ]],0)</f>
        <v>0</v>
      </c>
      <c r="AD807" s="107">
        <f>IF(CentrepointSourced[[#This Row],[Age]]="16-17",CentrepointSourced[[#This Row],[Assessed HS DQ]],0)</f>
        <v>0</v>
      </c>
      <c r="AE807" s="107">
        <f>IF(CentrepointSourced[[#This Row],[Age]]="16-24",CentrepointSourced[[#This Row],[Assessed HS DQ]],0)</f>
        <v>0</v>
      </c>
      <c r="AF807" s="107">
        <f>IF(CentrepointSourced[[#This Row],[Age]]="18-24",CentrepointSourced[[#This Row],[Assessed HS DQ]],0)</f>
        <v>0</v>
      </c>
      <c r="AG807" s="107">
        <f>IF(CentrepointSourced[[#This Row],[Age]]="16-17",CentrepointSourced[[#This Row],[Assessed CS DQ]],0)</f>
        <v>0</v>
      </c>
      <c r="AH807" s="107">
        <f>IF(CentrepointSourced[[#This Row],[Age]]="16-24",CentrepointSourced[[#This Row],[Assessed CS DQ]],0)</f>
        <v>0</v>
      </c>
      <c r="AI807" s="107">
        <f>IF(CentrepointSourced[[#This Row],[Age]]="18-24",CentrepointSourced[[#This Row],[Assessed CS DQ]],0)</f>
        <v>0</v>
      </c>
    </row>
    <row r="808" spans="1:35" customFormat="1" ht="13.5" customHeight="1">
      <c r="A808" s="45" t="s">
        <v>40</v>
      </c>
      <c r="B808" s="62" t="s">
        <v>240</v>
      </c>
      <c r="C808" s="45" t="s">
        <v>42</v>
      </c>
      <c r="D808" s="62"/>
      <c r="E808" s="67">
        <v>2014</v>
      </c>
      <c r="F808" s="67" t="s">
        <v>26</v>
      </c>
      <c r="G808" s="67">
        <v>222</v>
      </c>
      <c r="H808" s="68">
        <v>4</v>
      </c>
      <c r="I808" s="67">
        <v>4</v>
      </c>
      <c r="J808" s="45"/>
      <c r="K808" s="45"/>
      <c r="L808" s="45"/>
      <c r="M808" s="45"/>
      <c r="N808" s="45"/>
      <c r="O808" s="45"/>
      <c r="P808" s="45"/>
      <c r="Q808" s="41" t="str">
        <f>IF(CentrepointSourced[[#This Row],[Country]]="Northern Ireland","Northern Ireland",IFERROR(VLOOKUP(CentrepointSourced[[#This Row],[Local Authority]],LKP_LANameDQ[],2,FALSE),CentrepointSourced[[#This Row],[Local Authority]]))</f>
        <v>Rushcliffe</v>
      </c>
      <c r="R808" s="41" t="str">
        <f>IF(CentrepointSourced[[#This Row],[LA type]]="County","",INDEX(ConsolGeog[lad14cd],MATCH(CentrepointSourced[[#This Row],[Local Authority DQ]],ConsolGeog[la_name],0)))</f>
        <v>E07000176</v>
      </c>
      <c r="S808" s="41" t="str">
        <f>IF(OR(CentrepointSourced[[#This Row],[Country]]="Northern Ireland",CentrepointSourced[[#This Row],[Country]]="Scotland",CentrepointSourced[[#This Row],[Country]]="Wales"),"Local Authority",CentrepointSourced[[#This Row],[LA type]])</f>
        <v>District</v>
      </c>
      <c r="T808" s="41">
        <f>IF(TRIM(CentrepointSourced[[#This Row],[Presented HS]])="",0,IF(CentrepointSourced[[#This Row],[Presented HS]]="&lt;5",2.5,IF(CentrepointSourced[[#This Row],[Presented HS]]="&lt;10",5,VALUE(TRIM(CentrepointSourced[[#This Row],[Presented HS]])))))</f>
        <v>222</v>
      </c>
      <c r="U808" s="41">
        <f>IF(TRIM(CentrepointSourced[[#This Row],[Assessed HS]])="",0,IF(CentrepointSourced[[#This Row],[Assessed HS]]="&lt;5",2.5,IF(CentrepointSourced[[#This Row],[Assessed HS]]="&lt;10",5,VALUE(TRIM(CentrepointSourced[[#This Row],[Assessed HS]])))))</f>
        <v>4</v>
      </c>
      <c r="V808" s="41">
        <f>IF(TRIM(CentrepointSourced[[#This Row],[Presented CS]])="",0,IF(CentrepointSourced[[#This Row],[Presented CS]]="&lt;5",2.5,IF(CentrepointSourced[[#This Row],[Presented CS]]="&lt;10",5,VALUE(TRIM(CentrepointSourced[[#This Row],[Presented CS]])))))</f>
        <v>0</v>
      </c>
      <c r="W808" s="41">
        <f>IF(TRIM(CentrepointSourced[[#This Row],[Assessed CS]])="",0,IF(CentrepointSourced[[#This Row],[Assessed CS]]="&lt;5",2.5,IF(CentrepointSourced[[#This Row],[Assessed CS]]="&lt;10",5,VALUE(TRIM(CentrepointSourced[[#This Row],[Assessed CS]])))))</f>
        <v>0</v>
      </c>
      <c r="X808" s="106">
        <f>IF(CentrepointSourced[[#This Row],[Age]]="16-17",CentrepointSourced[[#This Row],[Presented HS DQ]],0)</f>
        <v>0</v>
      </c>
      <c r="Y808" s="106">
        <f>IF(CentrepointSourced[[#This Row],[Age]]="16-24",CentrepointSourced[[#This Row],[Presented HS DQ]],0)</f>
        <v>0</v>
      </c>
      <c r="Z808" s="106">
        <f>IF(CentrepointSourced[[#This Row],[Age]]="18-24",CentrepointSourced[[#This Row],[Presented HS DQ]],0)</f>
        <v>222</v>
      </c>
      <c r="AA808" s="106">
        <f>IF(CentrepointSourced[[#This Row],[Age]]="16-17",CentrepointSourced[[#This Row],[Presented CS DQ]],0)</f>
        <v>0</v>
      </c>
      <c r="AB808" s="106">
        <f>IF(CentrepointSourced[[#This Row],[Age]]="16-24",CentrepointSourced[[#This Row],[Presented CS DQ]],0)</f>
        <v>0</v>
      </c>
      <c r="AC808" s="106">
        <f>IF(CentrepointSourced[[#This Row],[Age]]="18-24",CentrepointSourced[[#This Row],[Presented CS DQ]],0)</f>
        <v>0</v>
      </c>
      <c r="AD808" s="107">
        <f>IF(CentrepointSourced[[#This Row],[Age]]="16-17",CentrepointSourced[[#This Row],[Assessed HS DQ]],0)</f>
        <v>0</v>
      </c>
      <c r="AE808" s="107">
        <f>IF(CentrepointSourced[[#This Row],[Age]]="16-24",CentrepointSourced[[#This Row],[Assessed HS DQ]],0)</f>
        <v>0</v>
      </c>
      <c r="AF808" s="107">
        <f>IF(CentrepointSourced[[#This Row],[Age]]="18-24",CentrepointSourced[[#This Row],[Assessed HS DQ]],0)</f>
        <v>4</v>
      </c>
      <c r="AG808" s="107">
        <f>IF(CentrepointSourced[[#This Row],[Age]]="16-17",CentrepointSourced[[#This Row],[Assessed CS DQ]],0)</f>
        <v>0</v>
      </c>
      <c r="AH808" s="107">
        <f>IF(CentrepointSourced[[#This Row],[Age]]="16-24",CentrepointSourced[[#This Row],[Assessed CS DQ]],0)</f>
        <v>0</v>
      </c>
      <c r="AI808" s="107">
        <f>IF(CentrepointSourced[[#This Row],[Age]]="18-24",CentrepointSourced[[#This Row],[Assessed CS DQ]],0)</f>
        <v>0</v>
      </c>
    </row>
    <row r="809" spans="1:35" customFormat="1" ht="13.5" customHeight="1">
      <c r="A809" s="45" t="s">
        <v>40</v>
      </c>
      <c r="B809" s="62" t="s">
        <v>241</v>
      </c>
      <c r="C809" s="45" t="s">
        <v>42</v>
      </c>
      <c r="D809" s="62"/>
      <c r="E809" s="67">
        <v>2012</v>
      </c>
      <c r="F809" s="67" t="s">
        <v>25</v>
      </c>
      <c r="G809" s="77"/>
      <c r="H809" s="68">
        <v>3</v>
      </c>
      <c r="I809" s="67">
        <v>2</v>
      </c>
      <c r="J809" s="45"/>
      <c r="K809" s="45"/>
      <c r="L809" s="45"/>
      <c r="M809" s="45"/>
      <c r="N809" s="45"/>
      <c r="O809" s="45"/>
      <c r="P809" s="45"/>
      <c r="Q809" s="41" t="str">
        <f>IF(CentrepointSourced[[#This Row],[Country]]="Northern Ireland","Northern Ireland",IFERROR(VLOOKUP(CentrepointSourced[[#This Row],[Local Authority]],LKP_LANameDQ[],2,FALSE),CentrepointSourced[[#This Row],[Local Authority]]))</f>
        <v>Rushmoor</v>
      </c>
      <c r="R809" s="41" t="str">
        <f>IF(CentrepointSourced[[#This Row],[LA type]]="County","",INDEX(ConsolGeog[lad14cd],MATCH(CentrepointSourced[[#This Row],[Local Authority DQ]],ConsolGeog[la_name],0)))</f>
        <v>E07000092</v>
      </c>
      <c r="S809" s="41" t="str">
        <f>IF(OR(CentrepointSourced[[#This Row],[Country]]="Northern Ireland",CentrepointSourced[[#This Row],[Country]]="Scotland",CentrepointSourced[[#This Row],[Country]]="Wales"),"Local Authority",CentrepointSourced[[#This Row],[LA type]])</f>
        <v>District</v>
      </c>
      <c r="T809" s="41">
        <f>IF(TRIM(CentrepointSourced[[#This Row],[Presented HS]])="",0,IF(CentrepointSourced[[#This Row],[Presented HS]]="&lt;5",2.5,IF(CentrepointSourced[[#This Row],[Presented HS]]="&lt;10",5,VALUE(TRIM(CentrepointSourced[[#This Row],[Presented HS]])))))</f>
        <v>0</v>
      </c>
      <c r="U809" s="41">
        <f>IF(TRIM(CentrepointSourced[[#This Row],[Assessed HS]])="",0,IF(CentrepointSourced[[#This Row],[Assessed HS]]="&lt;5",2.5,IF(CentrepointSourced[[#This Row],[Assessed HS]]="&lt;10",5,VALUE(TRIM(CentrepointSourced[[#This Row],[Assessed HS]])))))</f>
        <v>3</v>
      </c>
      <c r="V809" s="41">
        <f>IF(TRIM(CentrepointSourced[[#This Row],[Presented CS]])="",0,IF(CentrepointSourced[[#This Row],[Presented CS]]="&lt;5",2.5,IF(CentrepointSourced[[#This Row],[Presented CS]]="&lt;10",5,VALUE(TRIM(CentrepointSourced[[#This Row],[Presented CS]])))))</f>
        <v>0</v>
      </c>
      <c r="W809" s="41">
        <f>IF(TRIM(CentrepointSourced[[#This Row],[Assessed CS]])="",0,IF(CentrepointSourced[[#This Row],[Assessed CS]]="&lt;5",2.5,IF(CentrepointSourced[[#This Row],[Assessed CS]]="&lt;10",5,VALUE(TRIM(CentrepointSourced[[#This Row],[Assessed CS]])))))</f>
        <v>0</v>
      </c>
      <c r="X809" s="106">
        <f>IF(CentrepointSourced[[#This Row],[Age]]="16-17",CentrepointSourced[[#This Row],[Presented HS DQ]],0)</f>
        <v>0</v>
      </c>
      <c r="Y809" s="106">
        <f>IF(CentrepointSourced[[#This Row],[Age]]="16-24",CentrepointSourced[[#This Row],[Presented HS DQ]],0)</f>
        <v>0</v>
      </c>
      <c r="Z809" s="106">
        <f>IF(CentrepointSourced[[#This Row],[Age]]="18-24",CentrepointSourced[[#This Row],[Presented HS DQ]],0)</f>
        <v>0</v>
      </c>
      <c r="AA809" s="106">
        <f>IF(CentrepointSourced[[#This Row],[Age]]="16-17",CentrepointSourced[[#This Row],[Presented CS DQ]],0)</f>
        <v>0</v>
      </c>
      <c r="AB809" s="106">
        <f>IF(CentrepointSourced[[#This Row],[Age]]="16-24",CentrepointSourced[[#This Row],[Presented CS DQ]],0)</f>
        <v>0</v>
      </c>
      <c r="AC809" s="106">
        <f>IF(CentrepointSourced[[#This Row],[Age]]="18-24",CentrepointSourced[[#This Row],[Presented CS DQ]],0)</f>
        <v>0</v>
      </c>
      <c r="AD809" s="107">
        <f>IF(CentrepointSourced[[#This Row],[Age]]="16-17",CentrepointSourced[[#This Row],[Assessed HS DQ]],0)</f>
        <v>3</v>
      </c>
      <c r="AE809" s="107">
        <f>IF(CentrepointSourced[[#This Row],[Age]]="16-24",CentrepointSourced[[#This Row],[Assessed HS DQ]],0)</f>
        <v>0</v>
      </c>
      <c r="AF809" s="107">
        <f>IF(CentrepointSourced[[#This Row],[Age]]="18-24",CentrepointSourced[[#This Row],[Assessed HS DQ]],0)</f>
        <v>0</v>
      </c>
      <c r="AG809" s="107">
        <f>IF(CentrepointSourced[[#This Row],[Age]]="16-17",CentrepointSourced[[#This Row],[Assessed CS DQ]],0)</f>
        <v>0</v>
      </c>
      <c r="AH809" s="107">
        <f>IF(CentrepointSourced[[#This Row],[Age]]="16-24",CentrepointSourced[[#This Row],[Assessed CS DQ]],0)</f>
        <v>0</v>
      </c>
      <c r="AI809" s="107">
        <f>IF(CentrepointSourced[[#This Row],[Age]]="18-24",CentrepointSourced[[#This Row],[Assessed CS DQ]],0)</f>
        <v>0</v>
      </c>
    </row>
    <row r="810" spans="1:35" customFormat="1" ht="13.5" customHeight="1">
      <c r="A810" s="45" t="s">
        <v>40</v>
      </c>
      <c r="B810" s="62" t="s">
        <v>241</v>
      </c>
      <c r="C810" s="45" t="s">
        <v>42</v>
      </c>
      <c r="D810" s="62"/>
      <c r="E810" s="67">
        <v>2012</v>
      </c>
      <c r="F810" s="67" t="s">
        <v>26</v>
      </c>
      <c r="G810" s="77"/>
      <c r="H810" s="68">
        <v>24</v>
      </c>
      <c r="I810" s="67">
        <v>15</v>
      </c>
      <c r="J810" s="45"/>
      <c r="K810" s="45"/>
      <c r="L810" s="45"/>
      <c r="M810" s="45"/>
      <c r="N810" s="45"/>
      <c r="O810" s="45"/>
      <c r="P810" s="45"/>
      <c r="Q810" s="41" t="str">
        <f>IF(CentrepointSourced[[#This Row],[Country]]="Northern Ireland","Northern Ireland",IFERROR(VLOOKUP(CentrepointSourced[[#This Row],[Local Authority]],LKP_LANameDQ[],2,FALSE),CentrepointSourced[[#This Row],[Local Authority]]))</f>
        <v>Rushmoor</v>
      </c>
      <c r="R810" s="41" t="str">
        <f>IF(CentrepointSourced[[#This Row],[LA type]]="County","",INDEX(ConsolGeog[lad14cd],MATCH(CentrepointSourced[[#This Row],[Local Authority DQ]],ConsolGeog[la_name],0)))</f>
        <v>E07000092</v>
      </c>
      <c r="S810" s="41" t="str">
        <f>IF(OR(CentrepointSourced[[#This Row],[Country]]="Northern Ireland",CentrepointSourced[[#This Row],[Country]]="Scotland",CentrepointSourced[[#This Row],[Country]]="Wales"),"Local Authority",CentrepointSourced[[#This Row],[LA type]])</f>
        <v>District</v>
      </c>
      <c r="T810" s="41">
        <f>IF(TRIM(CentrepointSourced[[#This Row],[Presented HS]])="",0,IF(CentrepointSourced[[#This Row],[Presented HS]]="&lt;5",2.5,IF(CentrepointSourced[[#This Row],[Presented HS]]="&lt;10",5,VALUE(TRIM(CentrepointSourced[[#This Row],[Presented HS]])))))</f>
        <v>0</v>
      </c>
      <c r="U810" s="41">
        <f>IF(TRIM(CentrepointSourced[[#This Row],[Assessed HS]])="",0,IF(CentrepointSourced[[#This Row],[Assessed HS]]="&lt;5",2.5,IF(CentrepointSourced[[#This Row],[Assessed HS]]="&lt;10",5,VALUE(TRIM(CentrepointSourced[[#This Row],[Assessed HS]])))))</f>
        <v>24</v>
      </c>
      <c r="V810" s="41">
        <f>IF(TRIM(CentrepointSourced[[#This Row],[Presented CS]])="",0,IF(CentrepointSourced[[#This Row],[Presented CS]]="&lt;5",2.5,IF(CentrepointSourced[[#This Row],[Presented CS]]="&lt;10",5,VALUE(TRIM(CentrepointSourced[[#This Row],[Presented CS]])))))</f>
        <v>0</v>
      </c>
      <c r="W810" s="41">
        <f>IF(TRIM(CentrepointSourced[[#This Row],[Assessed CS]])="",0,IF(CentrepointSourced[[#This Row],[Assessed CS]]="&lt;5",2.5,IF(CentrepointSourced[[#This Row],[Assessed CS]]="&lt;10",5,VALUE(TRIM(CentrepointSourced[[#This Row],[Assessed CS]])))))</f>
        <v>0</v>
      </c>
      <c r="X810" s="106">
        <f>IF(CentrepointSourced[[#This Row],[Age]]="16-17",CentrepointSourced[[#This Row],[Presented HS DQ]],0)</f>
        <v>0</v>
      </c>
      <c r="Y810" s="106">
        <f>IF(CentrepointSourced[[#This Row],[Age]]="16-24",CentrepointSourced[[#This Row],[Presented HS DQ]],0)</f>
        <v>0</v>
      </c>
      <c r="Z810" s="106">
        <f>IF(CentrepointSourced[[#This Row],[Age]]="18-24",CentrepointSourced[[#This Row],[Presented HS DQ]],0)</f>
        <v>0</v>
      </c>
      <c r="AA810" s="106">
        <f>IF(CentrepointSourced[[#This Row],[Age]]="16-17",CentrepointSourced[[#This Row],[Presented CS DQ]],0)</f>
        <v>0</v>
      </c>
      <c r="AB810" s="106">
        <f>IF(CentrepointSourced[[#This Row],[Age]]="16-24",CentrepointSourced[[#This Row],[Presented CS DQ]],0)</f>
        <v>0</v>
      </c>
      <c r="AC810" s="106">
        <f>IF(CentrepointSourced[[#This Row],[Age]]="18-24",CentrepointSourced[[#This Row],[Presented CS DQ]],0)</f>
        <v>0</v>
      </c>
      <c r="AD810" s="107">
        <f>IF(CentrepointSourced[[#This Row],[Age]]="16-17",CentrepointSourced[[#This Row],[Assessed HS DQ]],0)</f>
        <v>0</v>
      </c>
      <c r="AE810" s="107">
        <f>IF(CentrepointSourced[[#This Row],[Age]]="16-24",CentrepointSourced[[#This Row],[Assessed HS DQ]],0)</f>
        <v>0</v>
      </c>
      <c r="AF810" s="107">
        <f>IF(CentrepointSourced[[#This Row],[Age]]="18-24",CentrepointSourced[[#This Row],[Assessed HS DQ]],0)</f>
        <v>24</v>
      </c>
      <c r="AG810" s="107">
        <f>IF(CentrepointSourced[[#This Row],[Age]]="16-17",CentrepointSourced[[#This Row],[Assessed CS DQ]],0)</f>
        <v>0</v>
      </c>
      <c r="AH810" s="107">
        <f>IF(CentrepointSourced[[#This Row],[Age]]="16-24",CentrepointSourced[[#This Row],[Assessed CS DQ]],0)</f>
        <v>0</v>
      </c>
      <c r="AI810" s="107">
        <f>IF(CentrepointSourced[[#This Row],[Age]]="18-24",CentrepointSourced[[#This Row],[Assessed CS DQ]],0)</f>
        <v>0</v>
      </c>
    </row>
    <row r="811" spans="1:35" customFormat="1" ht="13.5" customHeight="1">
      <c r="A811" s="45" t="s">
        <v>40</v>
      </c>
      <c r="B811" s="62" t="s">
        <v>241</v>
      </c>
      <c r="C811" s="45" t="s">
        <v>42</v>
      </c>
      <c r="D811" s="62"/>
      <c r="E811" s="67">
        <v>2013</v>
      </c>
      <c r="F811" s="67" t="s">
        <v>25</v>
      </c>
      <c r="G811" s="77"/>
      <c r="H811" s="68">
        <v>0</v>
      </c>
      <c r="I811" s="67">
        <v>0</v>
      </c>
      <c r="J811" s="45"/>
      <c r="K811" s="45"/>
      <c r="L811" s="45"/>
      <c r="M811" s="45"/>
      <c r="N811" s="45"/>
      <c r="O811" s="45"/>
      <c r="P811" s="45"/>
      <c r="Q811" s="41" t="str">
        <f>IF(CentrepointSourced[[#This Row],[Country]]="Northern Ireland","Northern Ireland",IFERROR(VLOOKUP(CentrepointSourced[[#This Row],[Local Authority]],LKP_LANameDQ[],2,FALSE),CentrepointSourced[[#This Row],[Local Authority]]))</f>
        <v>Rushmoor</v>
      </c>
      <c r="R811" s="41" t="str">
        <f>IF(CentrepointSourced[[#This Row],[LA type]]="County","",INDEX(ConsolGeog[lad14cd],MATCH(CentrepointSourced[[#This Row],[Local Authority DQ]],ConsolGeog[la_name],0)))</f>
        <v>E07000092</v>
      </c>
      <c r="S811" s="41" t="str">
        <f>IF(OR(CentrepointSourced[[#This Row],[Country]]="Northern Ireland",CentrepointSourced[[#This Row],[Country]]="Scotland",CentrepointSourced[[#This Row],[Country]]="Wales"),"Local Authority",CentrepointSourced[[#This Row],[LA type]])</f>
        <v>District</v>
      </c>
      <c r="T811" s="41">
        <f>IF(TRIM(CentrepointSourced[[#This Row],[Presented HS]])="",0,IF(CentrepointSourced[[#This Row],[Presented HS]]="&lt;5",2.5,IF(CentrepointSourced[[#This Row],[Presented HS]]="&lt;10",5,VALUE(TRIM(CentrepointSourced[[#This Row],[Presented HS]])))))</f>
        <v>0</v>
      </c>
      <c r="U811" s="41">
        <f>IF(TRIM(CentrepointSourced[[#This Row],[Assessed HS]])="",0,IF(CentrepointSourced[[#This Row],[Assessed HS]]="&lt;5",2.5,IF(CentrepointSourced[[#This Row],[Assessed HS]]="&lt;10",5,VALUE(TRIM(CentrepointSourced[[#This Row],[Assessed HS]])))))</f>
        <v>0</v>
      </c>
      <c r="V811" s="41">
        <f>IF(TRIM(CentrepointSourced[[#This Row],[Presented CS]])="",0,IF(CentrepointSourced[[#This Row],[Presented CS]]="&lt;5",2.5,IF(CentrepointSourced[[#This Row],[Presented CS]]="&lt;10",5,VALUE(TRIM(CentrepointSourced[[#This Row],[Presented CS]])))))</f>
        <v>0</v>
      </c>
      <c r="W811" s="41">
        <f>IF(TRIM(CentrepointSourced[[#This Row],[Assessed CS]])="",0,IF(CentrepointSourced[[#This Row],[Assessed CS]]="&lt;5",2.5,IF(CentrepointSourced[[#This Row],[Assessed CS]]="&lt;10",5,VALUE(TRIM(CentrepointSourced[[#This Row],[Assessed CS]])))))</f>
        <v>0</v>
      </c>
      <c r="X811" s="106">
        <f>IF(CentrepointSourced[[#This Row],[Age]]="16-17",CentrepointSourced[[#This Row],[Presented HS DQ]],0)</f>
        <v>0</v>
      </c>
      <c r="Y811" s="106">
        <f>IF(CentrepointSourced[[#This Row],[Age]]="16-24",CentrepointSourced[[#This Row],[Presented HS DQ]],0)</f>
        <v>0</v>
      </c>
      <c r="Z811" s="106">
        <f>IF(CentrepointSourced[[#This Row],[Age]]="18-24",CentrepointSourced[[#This Row],[Presented HS DQ]],0)</f>
        <v>0</v>
      </c>
      <c r="AA811" s="106">
        <f>IF(CentrepointSourced[[#This Row],[Age]]="16-17",CentrepointSourced[[#This Row],[Presented CS DQ]],0)</f>
        <v>0</v>
      </c>
      <c r="AB811" s="106">
        <f>IF(CentrepointSourced[[#This Row],[Age]]="16-24",CentrepointSourced[[#This Row],[Presented CS DQ]],0)</f>
        <v>0</v>
      </c>
      <c r="AC811" s="106">
        <f>IF(CentrepointSourced[[#This Row],[Age]]="18-24",CentrepointSourced[[#This Row],[Presented CS DQ]],0)</f>
        <v>0</v>
      </c>
      <c r="AD811" s="107">
        <f>IF(CentrepointSourced[[#This Row],[Age]]="16-17",CentrepointSourced[[#This Row],[Assessed HS DQ]],0)</f>
        <v>0</v>
      </c>
      <c r="AE811" s="107">
        <f>IF(CentrepointSourced[[#This Row],[Age]]="16-24",CentrepointSourced[[#This Row],[Assessed HS DQ]],0)</f>
        <v>0</v>
      </c>
      <c r="AF811" s="107">
        <f>IF(CentrepointSourced[[#This Row],[Age]]="18-24",CentrepointSourced[[#This Row],[Assessed HS DQ]],0)</f>
        <v>0</v>
      </c>
      <c r="AG811" s="107">
        <f>IF(CentrepointSourced[[#This Row],[Age]]="16-17",CentrepointSourced[[#This Row],[Assessed CS DQ]],0)</f>
        <v>0</v>
      </c>
      <c r="AH811" s="107">
        <f>IF(CentrepointSourced[[#This Row],[Age]]="16-24",CentrepointSourced[[#This Row],[Assessed CS DQ]],0)</f>
        <v>0</v>
      </c>
      <c r="AI811" s="107">
        <f>IF(CentrepointSourced[[#This Row],[Age]]="18-24",CentrepointSourced[[#This Row],[Assessed CS DQ]],0)</f>
        <v>0</v>
      </c>
    </row>
    <row r="812" spans="1:35" customFormat="1" ht="13.5" customHeight="1">
      <c r="A812" s="45" t="s">
        <v>40</v>
      </c>
      <c r="B812" s="62" t="s">
        <v>241</v>
      </c>
      <c r="C812" s="45" t="s">
        <v>42</v>
      </c>
      <c r="D812" s="62"/>
      <c r="E812" s="67">
        <v>2013</v>
      </c>
      <c r="F812" s="67" t="s">
        <v>26</v>
      </c>
      <c r="G812" s="77"/>
      <c r="H812" s="68">
        <v>24</v>
      </c>
      <c r="I812" s="67">
        <v>11</v>
      </c>
      <c r="J812" s="45"/>
      <c r="K812" s="45"/>
      <c r="L812" s="45"/>
      <c r="M812" s="45"/>
      <c r="N812" s="45"/>
      <c r="O812" s="45"/>
      <c r="P812" s="45"/>
      <c r="Q812" s="41" t="str">
        <f>IF(CentrepointSourced[[#This Row],[Country]]="Northern Ireland","Northern Ireland",IFERROR(VLOOKUP(CentrepointSourced[[#This Row],[Local Authority]],LKP_LANameDQ[],2,FALSE),CentrepointSourced[[#This Row],[Local Authority]]))</f>
        <v>Rushmoor</v>
      </c>
      <c r="R812" s="41" t="str">
        <f>IF(CentrepointSourced[[#This Row],[LA type]]="County","",INDEX(ConsolGeog[lad14cd],MATCH(CentrepointSourced[[#This Row],[Local Authority DQ]],ConsolGeog[la_name],0)))</f>
        <v>E07000092</v>
      </c>
      <c r="S812" s="41" t="str">
        <f>IF(OR(CentrepointSourced[[#This Row],[Country]]="Northern Ireland",CentrepointSourced[[#This Row],[Country]]="Scotland",CentrepointSourced[[#This Row],[Country]]="Wales"),"Local Authority",CentrepointSourced[[#This Row],[LA type]])</f>
        <v>District</v>
      </c>
      <c r="T812" s="41">
        <f>IF(TRIM(CentrepointSourced[[#This Row],[Presented HS]])="",0,IF(CentrepointSourced[[#This Row],[Presented HS]]="&lt;5",2.5,IF(CentrepointSourced[[#This Row],[Presented HS]]="&lt;10",5,VALUE(TRIM(CentrepointSourced[[#This Row],[Presented HS]])))))</f>
        <v>0</v>
      </c>
      <c r="U812" s="41">
        <f>IF(TRIM(CentrepointSourced[[#This Row],[Assessed HS]])="",0,IF(CentrepointSourced[[#This Row],[Assessed HS]]="&lt;5",2.5,IF(CentrepointSourced[[#This Row],[Assessed HS]]="&lt;10",5,VALUE(TRIM(CentrepointSourced[[#This Row],[Assessed HS]])))))</f>
        <v>24</v>
      </c>
      <c r="V812" s="41">
        <f>IF(TRIM(CentrepointSourced[[#This Row],[Presented CS]])="",0,IF(CentrepointSourced[[#This Row],[Presented CS]]="&lt;5",2.5,IF(CentrepointSourced[[#This Row],[Presented CS]]="&lt;10",5,VALUE(TRIM(CentrepointSourced[[#This Row],[Presented CS]])))))</f>
        <v>0</v>
      </c>
      <c r="W812" s="41">
        <f>IF(TRIM(CentrepointSourced[[#This Row],[Assessed CS]])="",0,IF(CentrepointSourced[[#This Row],[Assessed CS]]="&lt;5",2.5,IF(CentrepointSourced[[#This Row],[Assessed CS]]="&lt;10",5,VALUE(TRIM(CentrepointSourced[[#This Row],[Assessed CS]])))))</f>
        <v>0</v>
      </c>
      <c r="X812" s="106">
        <f>IF(CentrepointSourced[[#This Row],[Age]]="16-17",CentrepointSourced[[#This Row],[Presented HS DQ]],0)</f>
        <v>0</v>
      </c>
      <c r="Y812" s="106">
        <f>IF(CentrepointSourced[[#This Row],[Age]]="16-24",CentrepointSourced[[#This Row],[Presented HS DQ]],0)</f>
        <v>0</v>
      </c>
      <c r="Z812" s="106">
        <f>IF(CentrepointSourced[[#This Row],[Age]]="18-24",CentrepointSourced[[#This Row],[Presented HS DQ]],0)</f>
        <v>0</v>
      </c>
      <c r="AA812" s="106">
        <f>IF(CentrepointSourced[[#This Row],[Age]]="16-17",CentrepointSourced[[#This Row],[Presented CS DQ]],0)</f>
        <v>0</v>
      </c>
      <c r="AB812" s="106">
        <f>IF(CentrepointSourced[[#This Row],[Age]]="16-24",CentrepointSourced[[#This Row],[Presented CS DQ]],0)</f>
        <v>0</v>
      </c>
      <c r="AC812" s="106">
        <f>IF(CentrepointSourced[[#This Row],[Age]]="18-24",CentrepointSourced[[#This Row],[Presented CS DQ]],0)</f>
        <v>0</v>
      </c>
      <c r="AD812" s="107">
        <f>IF(CentrepointSourced[[#This Row],[Age]]="16-17",CentrepointSourced[[#This Row],[Assessed HS DQ]],0)</f>
        <v>0</v>
      </c>
      <c r="AE812" s="107">
        <f>IF(CentrepointSourced[[#This Row],[Age]]="16-24",CentrepointSourced[[#This Row],[Assessed HS DQ]],0)</f>
        <v>0</v>
      </c>
      <c r="AF812" s="107">
        <f>IF(CentrepointSourced[[#This Row],[Age]]="18-24",CentrepointSourced[[#This Row],[Assessed HS DQ]],0)</f>
        <v>24</v>
      </c>
      <c r="AG812" s="107">
        <f>IF(CentrepointSourced[[#This Row],[Age]]="16-17",CentrepointSourced[[#This Row],[Assessed CS DQ]],0)</f>
        <v>0</v>
      </c>
      <c r="AH812" s="107">
        <f>IF(CentrepointSourced[[#This Row],[Age]]="16-24",CentrepointSourced[[#This Row],[Assessed CS DQ]],0)</f>
        <v>0</v>
      </c>
      <c r="AI812" s="107">
        <f>IF(CentrepointSourced[[#This Row],[Age]]="18-24",CentrepointSourced[[#This Row],[Assessed CS DQ]],0)</f>
        <v>0</v>
      </c>
    </row>
    <row r="813" spans="1:35" customFormat="1" ht="13.5" customHeight="1">
      <c r="A813" s="45" t="s">
        <v>40</v>
      </c>
      <c r="B813" s="62" t="s">
        <v>241</v>
      </c>
      <c r="C813" s="45" t="s">
        <v>42</v>
      </c>
      <c r="D813" s="62"/>
      <c r="E813" s="67">
        <v>2014</v>
      </c>
      <c r="F813" s="67" t="s">
        <v>25</v>
      </c>
      <c r="G813" s="77"/>
      <c r="H813" s="68">
        <v>1</v>
      </c>
      <c r="I813" s="67">
        <v>0</v>
      </c>
      <c r="J813" s="45"/>
      <c r="K813" s="45"/>
      <c r="L813" s="45"/>
      <c r="M813" s="45"/>
      <c r="N813" s="45"/>
      <c r="O813" s="45"/>
      <c r="P813" s="45"/>
      <c r="Q813" s="41" t="str">
        <f>IF(CentrepointSourced[[#This Row],[Country]]="Northern Ireland","Northern Ireland",IFERROR(VLOOKUP(CentrepointSourced[[#This Row],[Local Authority]],LKP_LANameDQ[],2,FALSE),CentrepointSourced[[#This Row],[Local Authority]]))</f>
        <v>Rushmoor</v>
      </c>
      <c r="R813" s="41" t="str">
        <f>IF(CentrepointSourced[[#This Row],[LA type]]="County","",INDEX(ConsolGeog[lad14cd],MATCH(CentrepointSourced[[#This Row],[Local Authority DQ]],ConsolGeog[la_name],0)))</f>
        <v>E07000092</v>
      </c>
      <c r="S813" s="41" t="str">
        <f>IF(OR(CentrepointSourced[[#This Row],[Country]]="Northern Ireland",CentrepointSourced[[#This Row],[Country]]="Scotland",CentrepointSourced[[#This Row],[Country]]="Wales"),"Local Authority",CentrepointSourced[[#This Row],[LA type]])</f>
        <v>District</v>
      </c>
      <c r="T813" s="41">
        <f>IF(TRIM(CentrepointSourced[[#This Row],[Presented HS]])="",0,IF(CentrepointSourced[[#This Row],[Presented HS]]="&lt;5",2.5,IF(CentrepointSourced[[#This Row],[Presented HS]]="&lt;10",5,VALUE(TRIM(CentrepointSourced[[#This Row],[Presented HS]])))))</f>
        <v>0</v>
      </c>
      <c r="U813" s="41">
        <f>IF(TRIM(CentrepointSourced[[#This Row],[Assessed HS]])="",0,IF(CentrepointSourced[[#This Row],[Assessed HS]]="&lt;5",2.5,IF(CentrepointSourced[[#This Row],[Assessed HS]]="&lt;10",5,VALUE(TRIM(CentrepointSourced[[#This Row],[Assessed HS]])))))</f>
        <v>1</v>
      </c>
      <c r="V813" s="41">
        <f>IF(TRIM(CentrepointSourced[[#This Row],[Presented CS]])="",0,IF(CentrepointSourced[[#This Row],[Presented CS]]="&lt;5",2.5,IF(CentrepointSourced[[#This Row],[Presented CS]]="&lt;10",5,VALUE(TRIM(CentrepointSourced[[#This Row],[Presented CS]])))))</f>
        <v>0</v>
      </c>
      <c r="W813" s="41">
        <f>IF(TRIM(CentrepointSourced[[#This Row],[Assessed CS]])="",0,IF(CentrepointSourced[[#This Row],[Assessed CS]]="&lt;5",2.5,IF(CentrepointSourced[[#This Row],[Assessed CS]]="&lt;10",5,VALUE(TRIM(CentrepointSourced[[#This Row],[Assessed CS]])))))</f>
        <v>0</v>
      </c>
      <c r="X813" s="106">
        <f>IF(CentrepointSourced[[#This Row],[Age]]="16-17",CentrepointSourced[[#This Row],[Presented HS DQ]],0)</f>
        <v>0</v>
      </c>
      <c r="Y813" s="106">
        <f>IF(CentrepointSourced[[#This Row],[Age]]="16-24",CentrepointSourced[[#This Row],[Presented HS DQ]],0)</f>
        <v>0</v>
      </c>
      <c r="Z813" s="106">
        <f>IF(CentrepointSourced[[#This Row],[Age]]="18-24",CentrepointSourced[[#This Row],[Presented HS DQ]],0)</f>
        <v>0</v>
      </c>
      <c r="AA813" s="106">
        <f>IF(CentrepointSourced[[#This Row],[Age]]="16-17",CentrepointSourced[[#This Row],[Presented CS DQ]],0)</f>
        <v>0</v>
      </c>
      <c r="AB813" s="106">
        <f>IF(CentrepointSourced[[#This Row],[Age]]="16-24",CentrepointSourced[[#This Row],[Presented CS DQ]],0)</f>
        <v>0</v>
      </c>
      <c r="AC813" s="106">
        <f>IF(CentrepointSourced[[#This Row],[Age]]="18-24",CentrepointSourced[[#This Row],[Presented CS DQ]],0)</f>
        <v>0</v>
      </c>
      <c r="AD813" s="107">
        <f>IF(CentrepointSourced[[#This Row],[Age]]="16-17",CentrepointSourced[[#This Row],[Assessed HS DQ]],0)</f>
        <v>1</v>
      </c>
      <c r="AE813" s="107">
        <f>IF(CentrepointSourced[[#This Row],[Age]]="16-24",CentrepointSourced[[#This Row],[Assessed HS DQ]],0)</f>
        <v>0</v>
      </c>
      <c r="AF813" s="107">
        <f>IF(CentrepointSourced[[#This Row],[Age]]="18-24",CentrepointSourced[[#This Row],[Assessed HS DQ]],0)</f>
        <v>0</v>
      </c>
      <c r="AG813" s="107">
        <f>IF(CentrepointSourced[[#This Row],[Age]]="16-17",CentrepointSourced[[#This Row],[Assessed CS DQ]],0)</f>
        <v>0</v>
      </c>
      <c r="AH813" s="107">
        <f>IF(CentrepointSourced[[#This Row],[Age]]="16-24",CentrepointSourced[[#This Row],[Assessed CS DQ]],0)</f>
        <v>0</v>
      </c>
      <c r="AI813" s="107">
        <f>IF(CentrepointSourced[[#This Row],[Age]]="18-24",CentrepointSourced[[#This Row],[Assessed CS DQ]],0)</f>
        <v>0</v>
      </c>
    </row>
    <row r="814" spans="1:35" customFormat="1" ht="13.5" customHeight="1">
      <c r="A814" s="45" t="s">
        <v>40</v>
      </c>
      <c r="B814" s="62" t="s">
        <v>241</v>
      </c>
      <c r="C814" s="45" t="s">
        <v>42</v>
      </c>
      <c r="D814" s="62"/>
      <c r="E814" s="67">
        <v>2014</v>
      </c>
      <c r="F814" s="67" t="s">
        <v>26</v>
      </c>
      <c r="G814" s="77"/>
      <c r="H814" s="68">
        <v>23</v>
      </c>
      <c r="I814" s="67">
        <v>14</v>
      </c>
      <c r="J814" s="45"/>
      <c r="K814" s="45"/>
      <c r="L814" s="45"/>
      <c r="M814" s="45"/>
      <c r="N814" s="45"/>
      <c r="O814" s="45"/>
      <c r="P814" s="45"/>
      <c r="Q814" s="41" t="str">
        <f>IF(CentrepointSourced[[#This Row],[Country]]="Northern Ireland","Northern Ireland",IFERROR(VLOOKUP(CentrepointSourced[[#This Row],[Local Authority]],LKP_LANameDQ[],2,FALSE),CentrepointSourced[[#This Row],[Local Authority]]))</f>
        <v>Rushmoor</v>
      </c>
      <c r="R814" s="41" t="str">
        <f>IF(CentrepointSourced[[#This Row],[LA type]]="County","",INDEX(ConsolGeog[lad14cd],MATCH(CentrepointSourced[[#This Row],[Local Authority DQ]],ConsolGeog[la_name],0)))</f>
        <v>E07000092</v>
      </c>
      <c r="S814" s="41" t="str">
        <f>IF(OR(CentrepointSourced[[#This Row],[Country]]="Northern Ireland",CentrepointSourced[[#This Row],[Country]]="Scotland",CentrepointSourced[[#This Row],[Country]]="Wales"),"Local Authority",CentrepointSourced[[#This Row],[LA type]])</f>
        <v>District</v>
      </c>
      <c r="T814" s="41">
        <f>IF(TRIM(CentrepointSourced[[#This Row],[Presented HS]])="",0,IF(CentrepointSourced[[#This Row],[Presented HS]]="&lt;5",2.5,IF(CentrepointSourced[[#This Row],[Presented HS]]="&lt;10",5,VALUE(TRIM(CentrepointSourced[[#This Row],[Presented HS]])))))</f>
        <v>0</v>
      </c>
      <c r="U814" s="41">
        <f>IF(TRIM(CentrepointSourced[[#This Row],[Assessed HS]])="",0,IF(CentrepointSourced[[#This Row],[Assessed HS]]="&lt;5",2.5,IF(CentrepointSourced[[#This Row],[Assessed HS]]="&lt;10",5,VALUE(TRIM(CentrepointSourced[[#This Row],[Assessed HS]])))))</f>
        <v>23</v>
      </c>
      <c r="V814" s="41">
        <f>IF(TRIM(CentrepointSourced[[#This Row],[Presented CS]])="",0,IF(CentrepointSourced[[#This Row],[Presented CS]]="&lt;5",2.5,IF(CentrepointSourced[[#This Row],[Presented CS]]="&lt;10",5,VALUE(TRIM(CentrepointSourced[[#This Row],[Presented CS]])))))</f>
        <v>0</v>
      </c>
      <c r="W814" s="41">
        <f>IF(TRIM(CentrepointSourced[[#This Row],[Assessed CS]])="",0,IF(CentrepointSourced[[#This Row],[Assessed CS]]="&lt;5",2.5,IF(CentrepointSourced[[#This Row],[Assessed CS]]="&lt;10",5,VALUE(TRIM(CentrepointSourced[[#This Row],[Assessed CS]])))))</f>
        <v>0</v>
      </c>
      <c r="X814" s="106">
        <f>IF(CentrepointSourced[[#This Row],[Age]]="16-17",CentrepointSourced[[#This Row],[Presented HS DQ]],0)</f>
        <v>0</v>
      </c>
      <c r="Y814" s="106">
        <f>IF(CentrepointSourced[[#This Row],[Age]]="16-24",CentrepointSourced[[#This Row],[Presented HS DQ]],0)</f>
        <v>0</v>
      </c>
      <c r="Z814" s="106">
        <f>IF(CentrepointSourced[[#This Row],[Age]]="18-24",CentrepointSourced[[#This Row],[Presented HS DQ]],0)</f>
        <v>0</v>
      </c>
      <c r="AA814" s="106">
        <f>IF(CentrepointSourced[[#This Row],[Age]]="16-17",CentrepointSourced[[#This Row],[Presented CS DQ]],0)</f>
        <v>0</v>
      </c>
      <c r="AB814" s="106">
        <f>IF(CentrepointSourced[[#This Row],[Age]]="16-24",CentrepointSourced[[#This Row],[Presented CS DQ]],0)</f>
        <v>0</v>
      </c>
      <c r="AC814" s="106">
        <f>IF(CentrepointSourced[[#This Row],[Age]]="18-24",CentrepointSourced[[#This Row],[Presented CS DQ]],0)</f>
        <v>0</v>
      </c>
      <c r="AD814" s="107">
        <f>IF(CentrepointSourced[[#This Row],[Age]]="16-17",CentrepointSourced[[#This Row],[Assessed HS DQ]],0)</f>
        <v>0</v>
      </c>
      <c r="AE814" s="107">
        <f>IF(CentrepointSourced[[#This Row],[Age]]="16-24",CentrepointSourced[[#This Row],[Assessed HS DQ]],0)</f>
        <v>0</v>
      </c>
      <c r="AF814" s="107">
        <f>IF(CentrepointSourced[[#This Row],[Age]]="18-24",CentrepointSourced[[#This Row],[Assessed HS DQ]],0)</f>
        <v>23</v>
      </c>
      <c r="AG814" s="107">
        <f>IF(CentrepointSourced[[#This Row],[Age]]="16-17",CentrepointSourced[[#This Row],[Assessed CS DQ]],0)</f>
        <v>0</v>
      </c>
      <c r="AH814" s="107">
        <f>IF(CentrepointSourced[[#This Row],[Age]]="16-24",CentrepointSourced[[#This Row],[Assessed CS DQ]],0)</f>
        <v>0</v>
      </c>
      <c r="AI814" s="107">
        <f>IF(CentrepointSourced[[#This Row],[Age]]="18-24",CentrepointSourced[[#This Row],[Assessed CS DQ]],0)</f>
        <v>0</v>
      </c>
    </row>
    <row r="815" spans="1:35" customFormat="1" ht="13.5" customHeight="1">
      <c r="A815" s="45" t="s">
        <v>40</v>
      </c>
      <c r="B815" s="45" t="s">
        <v>294</v>
      </c>
      <c r="C815" s="45" t="s">
        <v>165</v>
      </c>
      <c r="D815" s="45"/>
      <c r="E815" s="67">
        <v>2012</v>
      </c>
      <c r="F815" s="67" t="s">
        <v>25</v>
      </c>
      <c r="G815" s="67" t="s">
        <v>31</v>
      </c>
      <c r="H815" s="68" t="s">
        <v>31</v>
      </c>
      <c r="I815" s="67" t="s">
        <v>31</v>
      </c>
      <c r="J815" s="45"/>
      <c r="K815" s="67"/>
      <c r="L815" s="67"/>
      <c r="M815" s="67"/>
      <c r="N815" s="67"/>
      <c r="O815" s="67"/>
      <c r="P815" s="67"/>
      <c r="Q815" s="41" t="str">
        <f>IF(CentrepointSourced[[#This Row],[Country]]="Northern Ireland","Northern Ireland",IFERROR(VLOOKUP(CentrepointSourced[[#This Row],[Local Authority]],LKP_LANameDQ[],2,FALSE),CentrepointSourced[[#This Row],[Local Authority]]))</f>
        <v>Rutland</v>
      </c>
      <c r="R815" s="41" t="str">
        <f>IF(CentrepointSourced[[#This Row],[LA type]]="County","",INDEX(ConsolGeog[lad14cd],MATCH(CentrepointSourced[[#This Row],[Local Authority DQ]],ConsolGeog[la_name],0)))</f>
        <v>E06000017</v>
      </c>
      <c r="S815" s="41" t="str">
        <f>IF(OR(CentrepointSourced[[#This Row],[Country]]="Northern Ireland",CentrepointSourced[[#This Row],[Country]]="Scotland",CentrepointSourced[[#This Row],[Country]]="Wales"),"Local Authority",CentrepointSourced[[#This Row],[LA type]])</f>
        <v>Unitary</v>
      </c>
      <c r="T815" s="41">
        <f>IF(TRIM(CentrepointSourced[[#This Row],[Presented HS]])="",0,IF(CentrepointSourced[[#This Row],[Presented HS]]="&lt;5",2.5,IF(CentrepointSourced[[#This Row],[Presented HS]]="&lt;10",5,VALUE(TRIM(CentrepointSourced[[#This Row],[Presented HS]])))))</f>
        <v>2.5</v>
      </c>
      <c r="U815" s="41">
        <f>IF(TRIM(CentrepointSourced[[#This Row],[Assessed HS]])="",0,IF(CentrepointSourced[[#This Row],[Assessed HS]]="&lt;5",2.5,IF(CentrepointSourced[[#This Row],[Assessed HS]]="&lt;10",5,VALUE(TRIM(CentrepointSourced[[#This Row],[Assessed HS]])))))</f>
        <v>2.5</v>
      </c>
      <c r="V815" s="41">
        <f>IF(TRIM(CentrepointSourced[[#This Row],[Presented CS]])="",0,IF(CentrepointSourced[[#This Row],[Presented CS]]="&lt;5",2.5,IF(CentrepointSourced[[#This Row],[Presented CS]]="&lt;10",5,VALUE(TRIM(CentrepointSourced[[#This Row],[Presented CS]])))))</f>
        <v>0</v>
      </c>
      <c r="W815" s="41">
        <f>IF(TRIM(CentrepointSourced[[#This Row],[Assessed CS]])="",0,IF(CentrepointSourced[[#This Row],[Assessed CS]]="&lt;5",2.5,IF(CentrepointSourced[[#This Row],[Assessed CS]]="&lt;10",5,VALUE(TRIM(CentrepointSourced[[#This Row],[Assessed CS]])))))</f>
        <v>0</v>
      </c>
      <c r="X815" s="106">
        <f>IF(CentrepointSourced[[#This Row],[Age]]="16-17",CentrepointSourced[[#This Row],[Presented HS DQ]],0)</f>
        <v>2.5</v>
      </c>
      <c r="Y815" s="106">
        <f>IF(CentrepointSourced[[#This Row],[Age]]="16-24",CentrepointSourced[[#This Row],[Presented HS DQ]],0)</f>
        <v>0</v>
      </c>
      <c r="Z815" s="106">
        <f>IF(CentrepointSourced[[#This Row],[Age]]="18-24",CentrepointSourced[[#This Row],[Presented HS DQ]],0)</f>
        <v>0</v>
      </c>
      <c r="AA815" s="106">
        <f>IF(CentrepointSourced[[#This Row],[Age]]="16-17",CentrepointSourced[[#This Row],[Presented CS DQ]],0)</f>
        <v>0</v>
      </c>
      <c r="AB815" s="106">
        <f>IF(CentrepointSourced[[#This Row],[Age]]="16-24",CentrepointSourced[[#This Row],[Presented CS DQ]],0)</f>
        <v>0</v>
      </c>
      <c r="AC815" s="106">
        <f>IF(CentrepointSourced[[#This Row],[Age]]="18-24",CentrepointSourced[[#This Row],[Presented CS DQ]],0)</f>
        <v>0</v>
      </c>
      <c r="AD815" s="107">
        <f>IF(CentrepointSourced[[#This Row],[Age]]="16-17",CentrepointSourced[[#This Row],[Assessed HS DQ]],0)</f>
        <v>2.5</v>
      </c>
      <c r="AE815" s="107">
        <f>IF(CentrepointSourced[[#This Row],[Age]]="16-24",CentrepointSourced[[#This Row],[Assessed HS DQ]],0)</f>
        <v>0</v>
      </c>
      <c r="AF815" s="107">
        <f>IF(CentrepointSourced[[#This Row],[Age]]="18-24",CentrepointSourced[[#This Row],[Assessed HS DQ]],0)</f>
        <v>0</v>
      </c>
      <c r="AG815" s="107">
        <f>IF(CentrepointSourced[[#This Row],[Age]]="16-17",CentrepointSourced[[#This Row],[Assessed CS DQ]],0)</f>
        <v>0</v>
      </c>
      <c r="AH815" s="107">
        <f>IF(CentrepointSourced[[#This Row],[Age]]="16-24",CentrepointSourced[[#This Row],[Assessed CS DQ]],0)</f>
        <v>0</v>
      </c>
      <c r="AI815" s="107">
        <f>IF(CentrepointSourced[[#This Row],[Age]]="18-24",CentrepointSourced[[#This Row],[Assessed CS DQ]],0)</f>
        <v>0</v>
      </c>
    </row>
    <row r="816" spans="1:35" customFormat="1" ht="13.5" customHeight="1">
      <c r="A816" s="45" t="s">
        <v>40</v>
      </c>
      <c r="B816" s="45" t="s">
        <v>294</v>
      </c>
      <c r="C816" s="45" t="s">
        <v>165</v>
      </c>
      <c r="D816" s="45"/>
      <c r="E816" s="67">
        <v>2012</v>
      </c>
      <c r="F816" s="67" t="s">
        <v>26</v>
      </c>
      <c r="G816" s="67" t="s">
        <v>31</v>
      </c>
      <c r="H816" s="68" t="s">
        <v>31</v>
      </c>
      <c r="I816" s="67" t="s">
        <v>31</v>
      </c>
      <c r="J816" s="45"/>
      <c r="K816" s="67"/>
      <c r="L816" s="67"/>
      <c r="M816" s="67"/>
      <c r="N816" s="67"/>
      <c r="O816" s="67"/>
      <c r="P816" s="67"/>
      <c r="Q816" s="41" t="str">
        <f>IF(CentrepointSourced[[#This Row],[Country]]="Northern Ireland","Northern Ireland",IFERROR(VLOOKUP(CentrepointSourced[[#This Row],[Local Authority]],LKP_LANameDQ[],2,FALSE),CentrepointSourced[[#This Row],[Local Authority]]))</f>
        <v>Rutland</v>
      </c>
      <c r="R816" s="41" t="str">
        <f>IF(CentrepointSourced[[#This Row],[LA type]]="County","",INDEX(ConsolGeog[lad14cd],MATCH(CentrepointSourced[[#This Row],[Local Authority DQ]],ConsolGeog[la_name],0)))</f>
        <v>E06000017</v>
      </c>
      <c r="S816" s="41" t="str">
        <f>IF(OR(CentrepointSourced[[#This Row],[Country]]="Northern Ireland",CentrepointSourced[[#This Row],[Country]]="Scotland",CentrepointSourced[[#This Row],[Country]]="Wales"),"Local Authority",CentrepointSourced[[#This Row],[LA type]])</f>
        <v>Unitary</v>
      </c>
      <c r="T816" s="41">
        <f>IF(TRIM(CentrepointSourced[[#This Row],[Presented HS]])="",0,IF(CentrepointSourced[[#This Row],[Presented HS]]="&lt;5",2.5,IF(CentrepointSourced[[#This Row],[Presented HS]]="&lt;10",5,VALUE(TRIM(CentrepointSourced[[#This Row],[Presented HS]])))))</f>
        <v>2.5</v>
      </c>
      <c r="U816" s="41">
        <f>IF(TRIM(CentrepointSourced[[#This Row],[Assessed HS]])="",0,IF(CentrepointSourced[[#This Row],[Assessed HS]]="&lt;5",2.5,IF(CentrepointSourced[[#This Row],[Assessed HS]]="&lt;10",5,VALUE(TRIM(CentrepointSourced[[#This Row],[Assessed HS]])))))</f>
        <v>2.5</v>
      </c>
      <c r="V816" s="41">
        <f>IF(TRIM(CentrepointSourced[[#This Row],[Presented CS]])="",0,IF(CentrepointSourced[[#This Row],[Presented CS]]="&lt;5",2.5,IF(CentrepointSourced[[#This Row],[Presented CS]]="&lt;10",5,VALUE(TRIM(CentrepointSourced[[#This Row],[Presented CS]])))))</f>
        <v>0</v>
      </c>
      <c r="W816" s="41">
        <f>IF(TRIM(CentrepointSourced[[#This Row],[Assessed CS]])="",0,IF(CentrepointSourced[[#This Row],[Assessed CS]]="&lt;5",2.5,IF(CentrepointSourced[[#This Row],[Assessed CS]]="&lt;10",5,VALUE(TRIM(CentrepointSourced[[#This Row],[Assessed CS]])))))</f>
        <v>0</v>
      </c>
      <c r="X816" s="106">
        <f>IF(CentrepointSourced[[#This Row],[Age]]="16-17",CentrepointSourced[[#This Row],[Presented HS DQ]],0)</f>
        <v>0</v>
      </c>
      <c r="Y816" s="106">
        <f>IF(CentrepointSourced[[#This Row],[Age]]="16-24",CentrepointSourced[[#This Row],[Presented HS DQ]],0)</f>
        <v>0</v>
      </c>
      <c r="Z816" s="106">
        <f>IF(CentrepointSourced[[#This Row],[Age]]="18-24",CentrepointSourced[[#This Row],[Presented HS DQ]],0)</f>
        <v>2.5</v>
      </c>
      <c r="AA816" s="106">
        <f>IF(CentrepointSourced[[#This Row],[Age]]="16-17",CentrepointSourced[[#This Row],[Presented CS DQ]],0)</f>
        <v>0</v>
      </c>
      <c r="AB816" s="106">
        <f>IF(CentrepointSourced[[#This Row],[Age]]="16-24",CentrepointSourced[[#This Row],[Presented CS DQ]],0)</f>
        <v>0</v>
      </c>
      <c r="AC816" s="106">
        <f>IF(CentrepointSourced[[#This Row],[Age]]="18-24",CentrepointSourced[[#This Row],[Presented CS DQ]],0)</f>
        <v>0</v>
      </c>
      <c r="AD816" s="107">
        <f>IF(CentrepointSourced[[#This Row],[Age]]="16-17",CentrepointSourced[[#This Row],[Assessed HS DQ]],0)</f>
        <v>0</v>
      </c>
      <c r="AE816" s="107">
        <f>IF(CentrepointSourced[[#This Row],[Age]]="16-24",CentrepointSourced[[#This Row],[Assessed HS DQ]],0)</f>
        <v>0</v>
      </c>
      <c r="AF816" s="107">
        <f>IF(CentrepointSourced[[#This Row],[Age]]="18-24",CentrepointSourced[[#This Row],[Assessed HS DQ]],0)</f>
        <v>2.5</v>
      </c>
      <c r="AG816" s="107">
        <f>IF(CentrepointSourced[[#This Row],[Age]]="16-17",CentrepointSourced[[#This Row],[Assessed CS DQ]],0)</f>
        <v>0</v>
      </c>
      <c r="AH816" s="107">
        <f>IF(CentrepointSourced[[#This Row],[Age]]="16-24",CentrepointSourced[[#This Row],[Assessed CS DQ]],0)</f>
        <v>0</v>
      </c>
      <c r="AI816" s="107">
        <f>IF(CentrepointSourced[[#This Row],[Age]]="18-24",CentrepointSourced[[#This Row],[Assessed CS DQ]],0)</f>
        <v>0</v>
      </c>
    </row>
    <row r="817" spans="1:35" customFormat="1" ht="13.5" customHeight="1">
      <c r="A817" s="45" t="s">
        <v>40</v>
      </c>
      <c r="B817" s="45" t="s">
        <v>294</v>
      </c>
      <c r="C817" s="45" t="s">
        <v>165</v>
      </c>
      <c r="D817" s="45"/>
      <c r="E817" s="67">
        <v>2013</v>
      </c>
      <c r="F817" s="67" t="s">
        <v>25</v>
      </c>
      <c r="G817" s="67" t="s">
        <v>31</v>
      </c>
      <c r="H817" s="68" t="s">
        <v>31</v>
      </c>
      <c r="I817" s="67" t="s">
        <v>31</v>
      </c>
      <c r="J817" s="45"/>
      <c r="K817" s="67"/>
      <c r="L817" s="67"/>
      <c r="M817" s="67"/>
      <c r="N817" s="67"/>
      <c r="O817" s="67"/>
      <c r="P817" s="67"/>
      <c r="Q817" s="41" t="str">
        <f>IF(CentrepointSourced[[#This Row],[Country]]="Northern Ireland","Northern Ireland",IFERROR(VLOOKUP(CentrepointSourced[[#This Row],[Local Authority]],LKP_LANameDQ[],2,FALSE),CentrepointSourced[[#This Row],[Local Authority]]))</f>
        <v>Rutland</v>
      </c>
      <c r="R817" s="41" t="str">
        <f>IF(CentrepointSourced[[#This Row],[LA type]]="County","",INDEX(ConsolGeog[lad14cd],MATCH(CentrepointSourced[[#This Row],[Local Authority DQ]],ConsolGeog[la_name],0)))</f>
        <v>E06000017</v>
      </c>
      <c r="S817" s="41" t="str">
        <f>IF(OR(CentrepointSourced[[#This Row],[Country]]="Northern Ireland",CentrepointSourced[[#This Row],[Country]]="Scotland",CentrepointSourced[[#This Row],[Country]]="Wales"),"Local Authority",CentrepointSourced[[#This Row],[LA type]])</f>
        <v>Unitary</v>
      </c>
      <c r="T817" s="41">
        <f>IF(TRIM(CentrepointSourced[[#This Row],[Presented HS]])="",0,IF(CentrepointSourced[[#This Row],[Presented HS]]="&lt;5",2.5,IF(CentrepointSourced[[#This Row],[Presented HS]]="&lt;10",5,VALUE(TRIM(CentrepointSourced[[#This Row],[Presented HS]])))))</f>
        <v>2.5</v>
      </c>
      <c r="U817" s="41">
        <f>IF(TRIM(CentrepointSourced[[#This Row],[Assessed HS]])="",0,IF(CentrepointSourced[[#This Row],[Assessed HS]]="&lt;5",2.5,IF(CentrepointSourced[[#This Row],[Assessed HS]]="&lt;10",5,VALUE(TRIM(CentrepointSourced[[#This Row],[Assessed HS]])))))</f>
        <v>2.5</v>
      </c>
      <c r="V817" s="41">
        <f>IF(TRIM(CentrepointSourced[[#This Row],[Presented CS]])="",0,IF(CentrepointSourced[[#This Row],[Presented CS]]="&lt;5",2.5,IF(CentrepointSourced[[#This Row],[Presented CS]]="&lt;10",5,VALUE(TRIM(CentrepointSourced[[#This Row],[Presented CS]])))))</f>
        <v>0</v>
      </c>
      <c r="W817" s="41">
        <f>IF(TRIM(CentrepointSourced[[#This Row],[Assessed CS]])="",0,IF(CentrepointSourced[[#This Row],[Assessed CS]]="&lt;5",2.5,IF(CentrepointSourced[[#This Row],[Assessed CS]]="&lt;10",5,VALUE(TRIM(CentrepointSourced[[#This Row],[Assessed CS]])))))</f>
        <v>0</v>
      </c>
      <c r="X817" s="106">
        <f>IF(CentrepointSourced[[#This Row],[Age]]="16-17",CentrepointSourced[[#This Row],[Presented HS DQ]],0)</f>
        <v>2.5</v>
      </c>
      <c r="Y817" s="106">
        <f>IF(CentrepointSourced[[#This Row],[Age]]="16-24",CentrepointSourced[[#This Row],[Presented HS DQ]],0)</f>
        <v>0</v>
      </c>
      <c r="Z817" s="106">
        <f>IF(CentrepointSourced[[#This Row],[Age]]="18-24",CentrepointSourced[[#This Row],[Presented HS DQ]],0)</f>
        <v>0</v>
      </c>
      <c r="AA817" s="106">
        <f>IF(CentrepointSourced[[#This Row],[Age]]="16-17",CentrepointSourced[[#This Row],[Presented CS DQ]],0)</f>
        <v>0</v>
      </c>
      <c r="AB817" s="106">
        <f>IF(CentrepointSourced[[#This Row],[Age]]="16-24",CentrepointSourced[[#This Row],[Presented CS DQ]],0)</f>
        <v>0</v>
      </c>
      <c r="AC817" s="106">
        <f>IF(CentrepointSourced[[#This Row],[Age]]="18-24",CentrepointSourced[[#This Row],[Presented CS DQ]],0)</f>
        <v>0</v>
      </c>
      <c r="AD817" s="107">
        <f>IF(CentrepointSourced[[#This Row],[Age]]="16-17",CentrepointSourced[[#This Row],[Assessed HS DQ]],0)</f>
        <v>2.5</v>
      </c>
      <c r="AE817" s="107">
        <f>IF(CentrepointSourced[[#This Row],[Age]]="16-24",CentrepointSourced[[#This Row],[Assessed HS DQ]],0)</f>
        <v>0</v>
      </c>
      <c r="AF817" s="107">
        <f>IF(CentrepointSourced[[#This Row],[Age]]="18-24",CentrepointSourced[[#This Row],[Assessed HS DQ]],0)</f>
        <v>0</v>
      </c>
      <c r="AG817" s="107">
        <f>IF(CentrepointSourced[[#This Row],[Age]]="16-17",CentrepointSourced[[#This Row],[Assessed CS DQ]],0)</f>
        <v>0</v>
      </c>
      <c r="AH817" s="107">
        <f>IF(CentrepointSourced[[#This Row],[Age]]="16-24",CentrepointSourced[[#This Row],[Assessed CS DQ]],0)</f>
        <v>0</v>
      </c>
      <c r="AI817" s="107">
        <f>IF(CentrepointSourced[[#This Row],[Age]]="18-24",CentrepointSourced[[#This Row],[Assessed CS DQ]],0)</f>
        <v>0</v>
      </c>
    </row>
    <row r="818" spans="1:35" customFormat="1" ht="13.5" customHeight="1">
      <c r="A818" s="45" t="s">
        <v>40</v>
      </c>
      <c r="B818" s="45" t="s">
        <v>294</v>
      </c>
      <c r="C818" s="45" t="s">
        <v>165</v>
      </c>
      <c r="D818" s="45"/>
      <c r="E818" s="67">
        <v>2013</v>
      </c>
      <c r="F818" s="67" t="s">
        <v>26</v>
      </c>
      <c r="G818" s="67">
        <v>9</v>
      </c>
      <c r="H818" s="68">
        <v>9</v>
      </c>
      <c r="I818" s="67">
        <v>9</v>
      </c>
      <c r="J818" s="45"/>
      <c r="K818" s="67"/>
      <c r="L818" s="67"/>
      <c r="M818" s="67"/>
      <c r="N818" s="67"/>
      <c r="O818" s="67"/>
      <c r="P818" s="67"/>
      <c r="Q818" s="41" t="str">
        <f>IF(CentrepointSourced[[#This Row],[Country]]="Northern Ireland","Northern Ireland",IFERROR(VLOOKUP(CentrepointSourced[[#This Row],[Local Authority]],LKP_LANameDQ[],2,FALSE),CentrepointSourced[[#This Row],[Local Authority]]))</f>
        <v>Rutland</v>
      </c>
      <c r="R818" s="41" t="str">
        <f>IF(CentrepointSourced[[#This Row],[LA type]]="County","",INDEX(ConsolGeog[lad14cd],MATCH(CentrepointSourced[[#This Row],[Local Authority DQ]],ConsolGeog[la_name],0)))</f>
        <v>E06000017</v>
      </c>
      <c r="S818" s="41" t="str">
        <f>IF(OR(CentrepointSourced[[#This Row],[Country]]="Northern Ireland",CentrepointSourced[[#This Row],[Country]]="Scotland",CentrepointSourced[[#This Row],[Country]]="Wales"),"Local Authority",CentrepointSourced[[#This Row],[LA type]])</f>
        <v>Unitary</v>
      </c>
      <c r="T818" s="41">
        <f>IF(TRIM(CentrepointSourced[[#This Row],[Presented HS]])="",0,IF(CentrepointSourced[[#This Row],[Presented HS]]="&lt;5",2.5,IF(CentrepointSourced[[#This Row],[Presented HS]]="&lt;10",5,VALUE(TRIM(CentrepointSourced[[#This Row],[Presented HS]])))))</f>
        <v>9</v>
      </c>
      <c r="U818" s="41">
        <f>IF(TRIM(CentrepointSourced[[#This Row],[Assessed HS]])="",0,IF(CentrepointSourced[[#This Row],[Assessed HS]]="&lt;5",2.5,IF(CentrepointSourced[[#This Row],[Assessed HS]]="&lt;10",5,VALUE(TRIM(CentrepointSourced[[#This Row],[Assessed HS]])))))</f>
        <v>9</v>
      </c>
      <c r="V818" s="41">
        <f>IF(TRIM(CentrepointSourced[[#This Row],[Presented CS]])="",0,IF(CentrepointSourced[[#This Row],[Presented CS]]="&lt;5",2.5,IF(CentrepointSourced[[#This Row],[Presented CS]]="&lt;10",5,VALUE(TRIM(CentrepointSourced[[#This Row],[Presented CS]])))))</f>
        <v>0</v>
      </c>
      <c r="W818" s="41">
        <f>IF(TRIM(CentrepointSourced[[#This Row],[Assessed CS]])="",0,IF(CentrepointSourced[[#This Row],[Assessed CS]]="&lt;5",2.5,IF(CentrepointSourced[[#This Row],[Assessed CS]]="&lt;10",5,VALUE(TRIM(CentrepointSourced[[#This Row],[Assessed CS]])))))</f>
        <v>0</v>
      </c>
      <c r="X818" s="106">
        <f>IF(CentrepointSourced[[#This Row],[Age]]="16-17",CentrepointSourced[[#This Row],[Presented HS DQ]],0)</f>
        <v>0</v>
      </c>
      <c r="Y818" s="106">
        <f>IF(CentrepointSourced[[#This Row],[Age]]="16-24",CentrepointSourced[[#This Row],[Presented HS DQ]],0)</f>
        <v>0</v>
      </c>
      <c r="Z818" s="106">
        <f>IF(CentrepointSourced[[#This Row],[Age]]="18-24",CentrepointSourced[[#This Row],[Presented HS DQ]],0)</f>
        <v>9</v>
      </c>
      <c r="AA818" s="106">
        <f>IF(CentrepointSourced[[#This Row],[Age]]="16-17",CentrepointSourced[[#This Row],[Presented CS DQ]],0)</f>
        <v>0</v>
      </c>
      <c r="AB818" s="106">
        <f>IF(CentrepointSourced[[#This Row],[Age]]="16-24",CentrepointSourced[[#This Row],[Presented CS DQ]],0)</f>
        <v>0</v>
      </c>
      <c r="AC818" s="106">
        <f>IF(CentrepointSourced[[#This Row],[Age]]="18-24",CentrepointSourced[[#This Row],[Presented CS DQ]],0)</f>
        <v>0</v>
      </c>
      <c r="AD818" s="107">
        <f>IF(CentrepointSourced[[#This Row],[Age]]="16-17",CentrepointSourced[[#This Row],[Assessed HS DQ]],0)</f>
        <v>0</v>
      </c>
      <c r="AE818" s="107">
        <f>IF(CentrepointSourced[[#This Row],[Age]]="16-24",CentrepointSourced[[#This Row],[Assessed HS DQ]],0)</f>
        <v>0</v>
      </c>
      <c r="AF818" s="107">
        <f>IF(CentrepointSourced[[#This Row],[Age]]="18-24",CentrepointSourced[[#This Row],[Assessed HS DQ]],0)</f>
        <v>9</v>
      </c>
      <c r="AG818" s="107">
        <f>IF(CentrepointSourced[[#This Row],[Age]]="16-17",CentrepointSourced[[#This Row],[Assessed CS DQ]],0)</f>
        <v>0</v>
      </c>
      <c r="AH818" s="107">
        <f>IF(CentrepointSourced[[#This Row],[Age]]="16-24",CentrepointSourced[[#This Row],[Assessed CS DQ]],0)</f>
        <v>0</v>
      </c>
      <c r="AI818" s="107">
        <f>IF(CentrepointSourced[[#This Row],[Age]]="18-24",CentrepointSourced[[#This Row],[Assessed CS DQ]],0)</f>
        <v>0</v>
      </c>
    </row>
    <row r="819" spans="1:35" customFormat="1" ht="13.5" customHeight="1">
      <c r="A819" s="45" t="s">
        <v>40</v>
      </c>
      <c r="B819" s="45" t="s">
        <v>294</v>
      </c>
      <c r="C819" s="45" t="s">
        <v>165</v>
      </c>
      <c r="D819" s="45"/>
      <c r="E819" s="67">
        <v>2014</v>
      </c>
      <c r="F819" s="67" t="s">
        <v>25</v>
      </c>
      <c r="G819" s="67" t="s">
        <v>31</v>
      </c>
      <c r="H819" s="68" t="s">
        <v>31</v>
      </c>
      <c r="I819" s="67" t="s">
        <v>31</v>
      </c>
      <c r="J819" s="45"/>
      <c r="K819" s="67"/>
      <c r="L819" s="67"/>
      <c r="M819" s="67"/>
      <c r="N819" s="67"/>
      <c r="O819" s="67"/>
      <c r="P819" s="67"/>
      <c r="Q819" s="41" t="str">
        <f>IF(CentrepointSourced[[#This Row],[Country]]="Northern Ireland","Northern Ireland",IFERROR(VLOOKUP(CentrepointSourced[[#This Row],[Local Authority]],LKP_LANameDQ[],2,FALSE),CentrepointSourced[[#This Row],[Local Authority]]))</f>
        <v>Rutland</v>
      </c>
      <c r="R819" s="41" t="str">
        <f>IF(CentrepointSourced[[#This Row],[LA type]]="County","",INDEX(ConsolGeog[lad14cd],MATCH(CentrepointSourced[[#This Row],[Local Authority DQ]],ConsolGeog[la_name],0)))</f>
        <v>E06000017</v>
      </c>
      <c r="S819" s="41" t="str">
        <f>IF(OR(CentrepointSourced[[#This Row],[Country]]="Northern Ireland",CentrepointSourced[[#This Row],[Country]]="Scotland",CentrepointSourced[[#This Row],[Country]]="Wales"),"Local Authority",CentrepointSourced[[#This Row],[LA type]])</f>
        <v>Unitary</v>
      </c>
      <c r="T819" s="41">
        <f>IF(TRIM(CentrepointSourced[[#This Row],[Presented HS]])="",0,IF(CentrepointSourced[[#This Row],[Presented HS]]="&lt;5",2.5,IF(CentrepointSourced[[#This Row],[Presented HS]]="&lt;10",5,VALUE(TRIM(CentrepointSourced[[#This Row],[Presented HS]])))))</f>
        <v>2.5</v>
      </c>
      <c r="U819" s="41">
        <f>IF(TRIM(CentrepointSourced[[#This Row],[Assessed HS]])="",0,IF(CentrepointSourced[[#This Row],[Assessed HS]]="&lt;5",2.5,IF(CentrepointSourced[[#This Row],[Assessed HS]]="&lt;10",5,VALUE(TRIM(CentrepointSourced[[#This Row],[Assessed HS]])))))</f>
        <v>2.5</v>
      </c>
      <c r="V819" s="41">
        <f>IF(TRIM(CentrepointSourced[[#This Row],[Presented CS]])="",0,IF(CentrepointSourced[[#This Row],[Presented CS]]="&lt;5",2.5,IF(CentrepointSourced[[#This Row],[Presented CS]]="&lt;10",5,VALUE(TRIM(CentrepointSourced[[#This Row],[Presented CS]])))))</f>
        <v>0</v>
      </c>
      <c r="W819" s="41">
        <f>IF(TRIM(CentrepointSourced[[#This Row],[Assessed CS]])="",0,IF(CentrepointSourced[[#This Row],[Assessed CS]]="&lt;5",2.5,IF(CentrepointSourced[[#This Row],[Assessed CS]]="&lt;10",5,VALUE(TRIM(CentrepointSourced[[#This Row],[Assessed CS]])))))</f>
        <v>0</v>
      </c>
      <c r="X819" s="106">
        <f>IF(CentrepointSourced[[#This Row],[Age]]="16-17",CentrepointSourced[[#This Row],[Presented HS DQ]],0)</f>
        <v>2.5</v>
      </c>
      <c r="Y819" s="106">
        <f>IF(CentrepointSourced[[#This Row],[Age]]="16-24",CentrepointSourced[[#This Row],[Presented HS DQ]],0)</f>
        <v>0</v>
      </c>
      <c r="Z819" s="106">
        <f>IF(CentrepointSourced[[#This Row],[Age]]="18-24",CentrepointSourced[[#This Row],[Presented HS DQ]],0)</f>
        <v>0</v>
      </c>
      <c r="AA819" s="106">
        <f>IF(CentrepointSourced[[#This Row],[Age]]="16-17",CentrepointSourced[[#This Row],[Presented CS DQ]],0)</f>
        <v>0</v>
      </c>
      <c r="AB819" s="106">
        <f>IF(CentrepointSourced[[#This Row],[Age]]="16-24",CentrepointSourced[[#This Row],[Presented CS DQ]],0)</f>
        <v>0</v>
      </c>
      <c r="AC819" s="106">
        <f>IF(CentrepointSourced[[#This Row],[Age]]="18-24",CentrepointSourced[[#This Row],[Presented CS DQ]],0)</f>
        <v>0</v>
      </c>
      <c r="AD819" s="107">
        <f>IF(CentrepointSourced[[#This Row],[Age]]="16-17",CentrepointSourced[[#This Row],[Assessed HS DQ]],0)</f>
        <v>2.5</v>
      </c>
      <c r="AE819" s="107">
        <f>IF(CentrepointSourced[[#This Row],[Age]]="16-24",CentrepointSourced[[#This Row],[Assessed HS DQ]],0)</f>
        <v>0</v>
      </c>
      <c r="AF819" s="107">
        <f>IF(CentrepointSourced[[#This Row],[Age]]="18-24",CentrepointSourced[[#This Row],[Assessed HS DQ]],0)</f>
        <v>0</v>
      </c>
      <c r="AG819" s="107">
        <f>IF(CentrepointSourced[[#This Row],[Age]]="16-17",CentrepointSourced[[#This Row],[Assessed CS DQ]],0)</f>
        <v>0</v>
      </c>
      <c r="AH819" s="107">
        <f>IF(CentrepointSourced[[#This Row],[Age]]="16-24",CentrepointSourced[[#This Row],[Assessed CS DQ]],0)</f>
        <v>0</v>
      </c>
      <c r="AI819" s="107">
        <f>IF(CentrepointSourced[[#This Row],[Age]]="18-24",CentrepointSourced[[#This Row],[Assessed CS DQ]],0)</f>
        <v>0</v>
      </c>
    </row>
    <row r="820" spans="1:35" customFormat="1" ht="13.5" customHeight="1">
      <c r="A820" s="45" t="s">
        <v>40</v>
      </c>
      <c r="B820" s="45" t="s">
        <v>294</v>
      </c>
      <c r="C820" s="45" t="s">
        <v>165</v>
      </c>
      <c r="D820" s="45"/>
      <c r="E820" s="67">
        <v>2014</v>
      </c>
      <c r="F820" s="67" t="s">
        <v>26</v>
      </c>
      <c r="G820" s="67" t="s">
        <v>31</v>
      </c>
      <c r="H820" s="68" t="s">
        <v>31</v>
      </c>
      <c r="I820" s="67" t="s">
        <v>31</v>
      </c>
      <c r="J820" s="45"/>
      <c r="K820" s="67"/>
      <c r="L820" s="67"/>
      <c r="M820" s="67"/>
      <c r="N820" s="67"/>
      <c r="O820" s="67"/>
      <c r="P820" s="67"/>
      <c r="Q820" s="41" t="str">
        <f>IF(CentrepointSourced[[#This Row],[Country]]="Northern Ireland","Northern Ireland",IFERROR(VLOOKUP(CentrepointSourced[[#This Row],[Local Authority]],LKP_LANameDQ[],2,FALSE),CentrepointSourced[[#This Row],[Local Authority]]))</f>
        <v>Rutland</v>
      </c>
      <c r="R820" s="41" t="str">
        <f>IF(CentrepointSourced[[#This Row],[LA type]]="County","",INDEX(ConsolGeog[lad14cd],MATCH(CentrepointSourced[[#This Row],[Local Authority DQ]],ConsolGeog[la_name],0)))</f>
        <v>E06000017</v>
      </c>
      <c r="S820" s="41" t="str">
        <f>IF(OR(CentrepointSourced[[#This Row],[Country]]="Northern Ireland",CentrepointSourced[[#This Row],[Country]]="Scotland",CentrepointSourced[[#This Row],[Country]]="Wales"),"Local Authority",CentrepointSourced[[#This Row],[LA type]])</f>
        <v>Unitary</v>
      </c>
      <c r="T820" s="41">
        <f>IF(TRIM(CentrepointSourced[[#This Row],[Presented HS]])="",0,IF(CentrepointSourced[[#This Row],[Presented HS]]="&lt;5",2.5,IF(CentrepointSourced[[#This Row],[Presented HS]]="&lt;10",5,VALUE(TRIM(CentrepointSourced[[#This Row],[Presented HS]])))))</f>
        <v>2.5</v>
      </c>
      <c r="U820" s="41">
        <f>IF(TRIM(CentrepointSourced[[#This Row],[Assessed HS]])="",0,IF(CentrepointSourced[[#This Row],[Assessed HS]]="&lt;5",2.5,IF(CentrepointSourced[[#This Row],[Assessed HS]]="&lt;10",5,VALUE(TRIM(CentrepointSourced[[#This Row],[Assessed HS]])))))</f>
        <v>2.5</v>
      </c>
      <c r="V820" s="41">
        <f>IF(TRIM(CentrepointSourced[[#This Row],[Presented CS]])="",0,IF(CentrepointSourced[[#This Row],[Presented CS]]="&lt;5",2.5,IF(CentrepointSourced[[#This Row],[Presented CS]]="&lt;10",5,VALUE(TRIM(CentrepointSourced[[#This Row],[Presented CS]])))))</f>
        <v>0</v>
      </c>
      <c r="W820" s="41">
        <f>IF(TRIM(CentrepointSourced[[#This Row],[Assessed CS]])="",0,IF(CentrepointSourced[[#This Row],[Assessed CS]]="&lt;5",2.5,IF(CentrepointSourced[[#This Row],[Assessed CS]]="&lt;10",5,VALUE(TRIM(CentrepointSourced[[#This Row],[Assessed CS]])))))</f>
        <v>0</v>
      </c>
      <c r="X820" s="106">
        <f>IF(CentrepointSourced[[#This Row],[Age]]="16-17",CentrepointSourced[[#This Row],[Presented HS DQ]],0)</f>
        <v>0</v>
      </c>
      <c r="Y820" s="106">
        <f>IF(CentrepointSourced[[#This Row],[Age]]="16-24",CentrepointSourced[[#This Row],[Presented HS DQ]],0)</f>
        <v>0</v>
      </c>
      <c r="Z820" s="106">
        <f>IF(CentrepointSourced[[#This Row],[Age]]="18-24",CentrepointSourced[[#This Row],[Presented HS DQ]],0)</f>
        <v>2.5</v>
      </c>
      <c r="AA820" s="106">
        <f>IF(CentrepointSourced[[#This Row],[Age]]="16-17",CentrepointSourced[[#This Row],[Presented CS DQ]],0)</f>
        <v>0</v>
      </c>
      <c r="AB820" s="106">
        <f>IF(CentrepointSourced[[#This Row],[Age]]="16-24",CentrepointSourced[[#This Row],[Presented CS DQ]],0)</f>
        <v>0</v>
      </c>
      <c r="AC820" s="106">
        <f>IF(CentrepointSourced[[#This Row],[Age]]="18-24",CentrepointSourced[[#This Row],[Presented CS DQ]],0)</f>
        <v>0</v>
      </c>
      <c r="AD820" s="107">
        <f>IF(CentrepointSourced[[#This Row],[Age]]="16-17",CentrepointSourced[[#This Row],[Assessed HS DQ]],0)</f>
        <v>0</v>
      </c>
      <c r="AE820" s="107">
        <f>IF(CentrepointSourced[[#This Row],[Age]]="16-24",CentrepointSourced[[#This Row],[Assessed HS DQ]],0)</f>
        <v>0</v>
      </c>
      <c r="AF820" s="107">
        <f>IF(CentrepointSourced[[#This Row],[Age]]="18-24",CentrepointSourced[[#This Row],[Assessed HS DQ]],0)</f>
        <v>2.5</v>
      </c>
      <c r="AG820" s="107">
        <f>IF(CentrepointSourced[[#This Row],[Age]]="16-17",CentrepointSourced[[#This Row],[Assessed CS DQ]],0)</f>
        <v>0</v>
      </c>
      <c r="AH820" s="107">
        <f>IF(CentrepointSourced[[#This Row],[Age]]="16-24",CentrepointSourced[[#This Row],[Assessed CS DQ]],0)</f>
        <v>0</v>
      </c>
      <c r="AI820" s="107">
        <f>IF(CentrepointSourced[[#This Row],[Age]]="18-24",CentrepointSourced[[#This Row],[Assessed CS DQ]],0)</f>
        <v>0</v>
      </c>
    </row>
    <row r="821" spans="1:35" customFormat="1" ht="13.5" customHeight="1">
      <c r="A821" s="45" t="s">
        <v>40</v>
      </c>
      <c r="B821" s="62" t="s">
        <v>46</v>
      </c>
      <c r="C821" s="45" t="s">
        <v>42</v>
      </c>
      <c r="D821" s="62"/>
      <c r="E821" s="67">
        <v>2012</v>
      </c>
      <c r="F821" s="67" t="s">
        <v>25</v>
      </c>
      <c r="G821" s="67">
        <v>32</v>
      </c>
      <c r="H821" s="68">
        <v>4</v>
      </c>
      <c r="I821" s="67">
        <v>2</v>
      </c>
      <c r="J821" s="45"/>
      <c r="K821" s="45"/>
      <c r="L821" s="45"/>
      <c r="M821" s="45"/>
      <c r="N821" s="45"/>
      <c r="O821" s="45"/>
      <c r="P821" s="45"/>
      <c r="Q821" s="41" t="str">
        <f>IF(CentrepointSourced[[#This Row],[Country]]="Northern Ireland","Northern Ireland",IFERROR(VLOOKUP(CentrepointSourced[[#This Row],[Local Authority]],LKP_LANameDQ[],2,FALSE),CentrepointSourced[[#This Row],[Local Authority]]))</f>
        <v>Scarborough</v>
      </c>
      <c r="R821" s="41" t="str">
        <f>IF(CentrepointSourced[[#This Row],[LA type]]="County","",INDEX(ConsolGeog[lad14cd],MATCH(CentrepointSourced[[#This Row],[Local Authority DQ]],ConsolGeog[la_name],0)))</f>
        <v>E07000168</v>
      </c>
      <c r="S821" s="41" t="str">
        <f>IF(OR(CentrepointSourced[[#This Row],[Country]]="Northern Ireland",CentrepointSourced[[#This Row],[Country]]="Scotland",CentrepointSourced[[#This Row],[Country]]="Wales"),"Local Authority",CentrepointSourced[[#This Row],[LA type]])</f>
        <v>District</v>
      </c>
      <c r="T821" s="41">
        <f>IF(TRIM(CentrepointSourced[[#This Row],[Presented HS]])="",0,IF(CentrepointSourced[[#This Row],[Presented HS]]="&lt;5",2.5,IF(CentrepointSourced[[#This Row],[Presented HS]]="&lt;10",5,VALUE(TRIM(CentrepointSourced[[#This Row],[Presented HS]])))))</f>
        <v>32</v>
      </c>
      <c r="U821" s="41">
        <f>IF(TRIM(CentrepointSourced[[#This Row],[Assessed HS]])="",0,IF(CentrepointSourced[[#This Row],[Assessed HS]]="&lt;5",2.5,IF(CentrepointSourced[[#This Row],[Assessed HS]]="&lt;10",5,VALUE(TRIM(CentrepointSourced[[#This Row],[Assessed HS]])))))</f>
        <v>4</v>
      </c>
      <c r="V821" s="41">
        <f>IF(TRIM(CentrepointSourced[[#This Row],[Presented CS]])="",0,IF(CentrepointSourced[[#This Row],[Presented CS]]="&lt;5",2.5,IF(CentrepointSourced[[#This Row],[Presented CS]]="&lt;10",5,VALUE(TRIM(CentrepointSourced[[#This Row],[Presented CS]])))))</f>
        <v>0</v>
      </c>
      <c r="W821" s="41">
        <f>IF(TRIM(CentrepointSourced[[#This Row],[Assessed CS]])="",0,IF(CentrepointSourced[[#This Row],[Assessed CS]]="&lt;5",2.5,IF(CentrepointSourced[[#This Row],[Assessed CS]]="&lt;10",5,VALUE(TRIM(CentrepointSourced[[#This Row],[Assessed CS]])))))</f>
        <v>0</v>
      </c>
      <c r="X821" s="106">
        <f>IF(CentrepointSourced[[#This Row],[Age]]="16-17",CentrepointSourced[[#This Row],[Presented HS DQ]],0)</f>
        <v>32</v>
      </c>
      <c r="Y821" s="106">
        <f>IF(CentrepointSourced[[#This Row],[Age]]="16-24",CentrepointSourced[[#This Row],[Presented HS DQ]],0)</f>
        <v>0</v>
      </c>
      <c r="Z821" s="106">
        <f>IF(CentrepointSourced[[#This Row],[Age]]="18-24",CentrepointSourced[[#This Row],[Presented HS DQ]],0)</f>
        <v>0</v>
      </c>
      <c r="AA821" s="106">
        <f>IF(CentrepointSourced[[#This Row],[Age]]="16-17",CentrepointSourced[[#This Row],[Presented CS DQ]],0)</f>
        <v>0</v>
      </c>
      <c r="AB821" s="106">
        <f>IF(CentrepointSourced[[#This Row],[Age]]="16-24",CentrepointSourced[[#This Row],[Presented CS DQ]],0)</f>
        <v>0</v>
      </c>
      <c r="AC821" s="106">
        <f>IF(CentrepointSourced[[#This Row],[Age]]="18-24",CentrepointSourced[[#This Row],[Presented CS DQ]],0)</f>
        <v>0</v>
      </c>
      <c r="AD821" s="107">
        <f>IF(CentrepointSourced[[#This Row],[Age]]="16-17",CentrepointSourced[[#This Row],[Assessed HS DQ]],0)</f>
        <v>4</v>
      </c>
      <c r="AE821" s="107">
        <f>IF(CentrepointSourced[[#This Row],[Age]]="16-24",CentrepointSourced[[#This Row],[Assessed HS DQ]],0)</f>
        <v>0</v>
      </c>
      <c r="AF821" s="107">
        <f>IF(CentrepointSourced[[#This Row],[Age]]="18-24",CentrepointSourced[[#This Row],[Assessed HS DQ]],0)</f>
        <v>0</v>
      </c>
      <c r="AG821" s="107">
        <f>IF(CentrepointSourced[[#This Row],[Age]]="16-17",CentrepointSourced[[#This Row],[Assessed CS DQ]],0)</f>
        <v>0</v>
      </c>
      <c r="AH821" s="107">
        <f>IF(CentrepointSourced[[#This Row],[Age]]="16-24",CentrepointSourced[[#This Row],[Assessed CS DQ]],0)</f>
        <v>0</v>
      </c>
      <c r="AI821" s="107">
        <f>IF(CentrepointSourced[[#This Row],[Age]]="18-24",CentrepointSourced[[#This Row],[Assessed CS DQ]],0)</f>
        <v>0</v>
      </c>
    </row>
    <row r="822" spans="1:35" customFormat="1" ht="13.5" customHeight="1">
      <c r="A822" s="45" t="s">
        <v>40</v>
      </c>
      <c r="B822" s="62" t="s">
        <v>46</v>
      </c>
      <c r="C822" s="45" t="s">
        <v>42</v>
      </c>
      <c r="D822" s="62"/>
      <c r="E822" s="67">
        <v>2012</v>
      </c>
      <c r="F822" s="67" t="s">
        <v>26</v>
      </c>
      <c r="G822" s="67">
        <v>370</v>
      </c>
      <c r="H822" s="68">
        <v>87</v>
      </c>
      <c r="I822" s="67">
        <v>54</v>
      </c>
      <c r="J822" s="45"/>
      <c r="K822" s="45"/>
      <c r="L822" s="45"/>
      <c r="M822" s="45"/>
      <c r="N822" s="45"/>
      <c r="O822" s="45"/>
      <c r="P822" s="45"/>
      <c r="Q822" s="41" t="str">
        <f>IF(CentrepointSourced[[#This Row],[Country]]="Northern Ireland","Northern Ireland",IFERROR(VLOOKUP(CentrepointSourced[[#This Row],[Local Authority]],LKP_LANameDQ[],2,FALSE),CentrepointSourced[[#This Row],[Local Authority]]))</f>
        <v>Scarborough</v>
      </c>
      <c r="R822" s="41" t="str">
        <f>IF(CentrepointSourced[[#This Row],[LA type]]="County","",INDEX(ConsolGeog[lad14cd],MATCH(CentrepointSourced[[#This Row],[Local Authority DQ]],ConsolGeog[la_name],0)))</f>
        <v>E07000168</v>
      </c>
      <c r="S822" s="41" t="str">
        <f>IF(OR(CentrepointSourced[[#This Row],[Country]]="Northern Ireland",CentrepointSourced[[#This Row],[Country]]="Scotland",CentrepointSourced[[#This Row],[Country]]="Wales"),"Local Authority",CentrepointSourced[[#This Row],[LA type]])</f>
        <v>District</v>
      </c>
      <c r="T822" s="41">
        <f>IF(TRIM(CentrepointSourced[[#This Row],[Presented HS]])="",0,IF(CentrepointSourced[[#This Row],[Presented HS]]="&lt;5",2.5,IF(CentrepointSourced[[#This Row],[Presented HS]]="&lt;10",5,VALUE(TRIM(CentrepointSourced[[#This Row],[Presented HS]])))))</f>
        <v>370</v>
      </c>
      <c r="U822" s="41">
        <f>IF(TRIM(CentrepointSourced[[#This Row],[Assessed HS]])="",0,IF(CentrepointSourced[[#This Row],[Assessed HS]]="&lt;5",2.5,IF(CentrepointSourced[[#This Row],[Assessed HS]]="&lt;10",5,VALUE(TRIM(CentrepointSourced[[#This Row],[Assessed HS]])))))</f>
        <v>87</v>
      </c>
      <c r="V822" s="41">
        <f>IF(TRIM(CentrepointSourced[[#This Row],[Presented CS]])="",0,IF(CentrepointSourced[[#This Row],[Presented CS]]="&lt;5",2.5,IF(CentrepointSourced[[#This Row],[Presented CS]]="&lt;10",5,VALUE(TRIM(CentrepointSourced[[#This Row],[Presented CS]])))))</f>
        <v>0</v>
      </c>
      <c r="W822" s="41">
        <f>IF(TRIM(CentrepointSourced[[#This Row],[Assessed CS]])="",0,IF(CentrepointSourced[[#This Row],[Assessed CS]]="&lt;5",2.5,IF(CentrepointSourced[[#This Row],[Assessed CS]]="&lt;10",5,VALUE(TRIM(CentrepointSourced[[#This Row],[Assessed CS]])))))</f>
        <v>0</v>
      </c>
      <c r="X822" s="106">
        <f>IF(CentrepointSourced[[#This Row],[Age]]="16-17",CentrepointSourced[[#This Row],[Presented HS DQ]],0)</f>
        <v>0</v>
      </c>
      <c r="Y822" s="106">
        <f>IF(CentrepointSourced[[#This Row],[Age]]="16-24",CentrepointSourced[[#This Row],[Presented HS DQ]],0)</f>
        <v>0</v>
      </c>
      <c r="Z822" s="106">
        <f>IF(CentrepointSourced[[#This Row],[Age]]="18-24",CentrepointSourced[[#This Row],[Presented HS DQ]],0)</f>
        <v>370</v>
      </c>
      <c r="AA822" s="106">
        <f>IF(CentrepointSourced[[#This Row],[Age]]="16-17",CentrepointSourced[[#This Row],[Presented CS DQ]],0)</f>
        <v>0</v>
      </c>
      <c r="AB822" s="106">
        <f>IF(CentrepointSourced[[#This Row],[Age]]="16-24",CentrepointSourced[[#This Row],[Presented CS DQ]],0)</f>
        <v>0</v>
      </c>
      <c r="AC822" s="106">
        <f>IF(CentrepointSourced[[#This Row],[Age]]="18-24",CentrepointSourced[[#This Row],[Presented CS DQ]],0)</f>
        <v>0</v>
      </c>
      <c r="AD822" s="107">
        <f>IF(CentrepointSourced[[#This Row],[Age]]="16-17",CentrepointSourced[[#This Row],[Assessed HS DQ]],0)</f>
        <v>0</v>
      </c>
      <c r="AE822" s="107">
        <f>IF(CentrepointSourced[[#This Row],[Age]]="16-24",CentrepointSourced[[#This Row],[Assessed HS DQ]],0)</f>
        <v>0</v>
      </c>
      <c r="AF822" s="107">
        <f>IF(CentrepointSourced[[#This Row],[Age]]="18-24",CentrepointSourced[[#This Row],[Assessed HS DQ]],0)</f>
        <v>87</v>
      </c>
      <c r="AG822" s="107">
        <f>IF(CentrepointSourced[[#This Row],[Age]]="16-17",CentrepointSourced[[#This Row],[Assessed CS DQ]],0)</f>
        <v>0</v>
      </c>
      <c r="AH822" s="107">
        <f>IF(CentrepointSourced[[#This Row],[Age]]="16-24",CentrepointSourced[[#This Row],[Assessed CS DQ]],0)</f>
        <v>0</v>
      </c>
      <c r="AI822" s="107">
        <f>IF(CentrepointSourced[[#This Row],[Age]]="18-24",CentrepointSourced[[#This Row],[Assessed CS DQ]],0)</f>
        <v>0</v>
      </c>
    </row>
    <row r="823" spans="1:35" customFormat="1" ht="13.5" customHeight="1">
      <c r="A823" s="45" t="s">
        <v>40</v>
      </c>
      <c r="B823" s="62" t="s">
        <v>46</v>
      </c>
      <c r="C823" s="45" t="s">
        <v>42</v>
      </c>
      <c r="D823" s="62"/>
      <c r="E823" s="67">
        <v>2013</v>
      </c>
      <c r="F823" s="67" t="s">
        <v>25</v>
      </c>
      <c r="G823" s="67">
        <v>22</v>
      </c>
      <c r="H823" s="68">
        <v>1</v>
      </c>
      <c r="I823" s="67">
        <v>0</v>
      </c>
      <c r="J823" s="45"/>
      <c r="K823" s="45"/>
      <c r="L823" s="45"/>
      <c r="M823" s="45"/>
      <c r="N823" s="45"/>
      <c r="O823" s="45"/>
      <c r="P823" s="45"/>
      <c r="Q823" s="41" t="str">
        <f>IF(CentrepointSourced[[#This Row],[Country]]="Northern Ireland","Northern Ireland",IFERROR(VLOOKUP(CentrepointSourced[[#This Row],[Local Authority]],LKP_LANameDQ[],2,FALSE),CentrepointSourced[[#This Row],[Local Authority]]))</f>
        <v>Scarborough</v>
      </c>
      <c r="R823" s="41" t="str">
        <f>IF(CentrepointSourced[[#This Row],[LA type]]="County","",INDEX(ConsolGeog[lad14cd],MATCH(CentrepointSourced[[#This Row],[Local Authority DQ]],ConsolGeog[la_name],0)))</f>
        <v>E07000168</v>
      </c>
      <c r="S823" s="41" t="str">
        <f>IF(OR(CentrepointSourced[[#This Row],[Country]]="Northern Ireland",CentrepointSourced[[#This Row],[Country]]="Scotland",CentrepointSourced[[#This Row],[Country]]="Wales"),"Local Authority",CentrepointSourced[[#This Row],[LA type]])</f>
        <v>District</v>
      </c>
      <c r="T823" s="41">
        <f>IF(TRIM(CentrepointSourced[[#This Row],[Presented HS]])="",0,IF(CentrepointSourced[[#This Row],[Presented HS]]="&lt;5",2.5,IF(CentrepointSourced[[#This Row],[Presented HS]]="&lt;10",5,VALUE(TRIM(CentrepointSourced[[#This Row],[Presented HS]])))))</f>
        <v>22</v>
      </c>
      <c r="U823" s="41">
        <f>IF(TRIM(CentrepointSourced[[#This Row],[Assessed HS]])="",0,IF(CentrepointSourced[[#This Row],[Assessed HS]]="&lt;5",2.5,IF(CentrepointSourced[[#This Row],[Assessed HS]]="&lt;10",5,VALUE(TRIM(CentrepointSourced[[#This Row],[Assessed HS]])))))</f>
        <v>1</v>
      </c>
      <c r="V823" s="41">
        <f>IF(TRIM(CentrepointSourced[[#This Row],[Presented CS]])="",0,IF(CentrepointSourced[[#This Row],[Presented CS]]="&lt;5",2.5,IF(CentrepointSourced[[#This Row],[Presented CS]]="&lt;10",5,VALUE(TRIM(CentrepointSourced[[#This Row],[Presented CS]])))))</f>
        <v>0</v>
      </c>
      <c r="W823" s="41">
        <f>IF(TRIM(CentrepointSourced[[#This Row],[Assessed CS]])="",0,IF(CentrepointSourced[[#This Row],[Assessed CS]]="&lt;5",2.5,IF(CentrepointSourced[[#This Row],[Assessed CS]]="&lt;10",5,VALUE(TRIM(CentrepointSourced[[#This Row],[Assessed CS]])))))</f>
        <v>0</v>
      </c>
      <c r="X823" s="106">
        <f>IF(CentrepointSourced[[#This Row],[Age]]="16-17",CentrepointSourced[[#This Row],[Presented HS DQ]],0)</f>
        <v>22</v>
      </c>
      <c r="Y823" s="106">
        <f>IF(CentrepointSourced[[#This Row],[Age]]="16-24",CentrepointSourced[[#This Row],[Presented HS DQ]],0)</f>
        <v>0</v>
      </c>
      <c r="Z823" s="106">
        <f>IF(CentrepointSourced[[#This Row],[Age]]="18-24",CentrepointSourced[[#This Row],[Presented HS DQ]],0)</f>
        <v>0</v>
      </c>
      <c r="AA823" s="106">
        <f>IF(CentrepointSourced[[#This Row],[Age]]="16-17",CentrepointSourced[[#This Row],[Presented CS DQ]],0)</f>
        <v>0</v>
      </c>
      <c r="AB823" s="106">
        <f>IF(CentrepointSourced[[#This Row],[Age]]="16-24",CentrepointSourced[[#This Row],[Presented CS DQ]],0)</f>
        <v>0</v>
      </c>
      <c r="AC823" s="106">
        <f>IF(CentrepointSourced[[#This Row],[Age]]="18-24",CentrepointSourced[[#This Row],[Presented CS DQ]],0)</f>
        <v>0</v>
      </c>
      <c r="AD823" s="107">
        <f>IF(CentrepointSourced[[#This Row],[Age]]="16-17",CentrepointSourced[[#This Row],[Assessed HS DQ]],0)</f>
        <v>1</v>
      </c>
      <c r="AE823" s="107">
        <f>IF(CentrepointSourced[[#This Row],[Age]]="16-24",CentrepointSourced[[#This Row],[Assessed HS DQ]],0)</f>
        <v>0</v>
      </c>
      <c r="AF823" s="107">
        <f>IF(CentrepointSourced[[#This Row],[Age]]="18-24",CentrepointSourced[[#This Row],[Assessed HS DQ]],0)</f>
        <v>0</v>
      </c>
      <c r="AG823" s="107">
        <f>IF(CentrepointSourced[[#This Row],[Age]]="16-17",CentrepointSourced[[#This Row],[Assessed CS DQ]],0)</f>
        <v>0</v>
      </c>
      <c r="AH823" s="107">
        <f>IF(CentrepointSourced[[#This Row],[Age]]="16-24",CentrepointSourced[[#This Row],[Assessed CS DQ]],0)</f>
        <v>0</v>
      </c>
      <c r="AI823" s="107">
        <f>IF(CentrepointSourced[[#This Row],[Age]]="18-24",CentrepointSourced[[#This Row],[Assessed CS DQ]],0)</f>
        <v>0</v>
      </c>
    </row>
    <row r="824" spans="1:35" customFormat="1" ht="13.5" customHeight="1">
      <c r="A824" s="45" t="s">
        <v>40</v>
      </c>
      <c r="B824" s="62" t="s">
        <v>46</v>
      </c>
      <c r="C824" s="45" t="s">
        <v>42</v>
      </c>
      <c r="D824" s="62"/>
      <c r="E824" s="67">
        <v>2013</v>
      </c>
      <c r="F824" s="67" t="s">
        <v>26</v>
      </c>
      <c r="G824" s="67">
        <v>431</v>
      </c>
      <c r="H824" s="68">
        <v>46</v>
      </c>
      <c r="I824" s="67">
        <v>23</v>
      </c>
      <c r="J824" s="45"/>
      <c r="K824" s="45"/>
      <c r="L824" s="45"/>
      <c r="M824" s="45"/>
      <c r="N824" s="45"/>
      <c r="O824" s="45"/>
      <c r="P824" s="45"/>
      <c r="Q824" s="41" t="str">
        <f>IF(CentrepointSourced[[#This Row],[Country]]="Northern Ireland","Northern Ireland",IFERROR(VLOOKUP(CentrepointSourced[[#This Row],[Local Authority]],LKP_LANameDQ[],2,FALSE),CentrepointSourced[[#This Row],[Local Authority]]))</f>
        <v>Scarborough</v>
      </c>
      <c r="R824" s="41" t="str">
        <f>IF(CentrepointSourced[[#This Row],[LA type]]="County","",INDEX(ConsolGeog[lad14cd],MATCH(CentrepointSourced[[#This Row],[Local Authority DQ]],ConsolGeog[la_name],0)))</f>
        <v>E07000168</v>
      </c>
      <c r="S824" s="41" t="str">
        <f>IF(OR(CentrepointSourced[[#This Row],[Country]]="Northern Ireland",CentrepointSourced[[#This Row],[Country]]="Scotland",CentrepointSourced[[#This Row],[Country]]="Wales"),"Local Authority",CentrepointSourced[[#This Row],[LA type]])</f>
        <v>District</v>
      </c>
      <c r="T824" s="41">
        <f>IF(TRIM(CentrepointSourced[[#This Row],[Presented HS]])="",0,IF(CentrepointSourced[[#This Row],[Presented HS]]="&lt;5",2.5,IF(CentrepointSourced[[#This Row],[Presented HS]]="&lt;10",5,VALUE(TRIM(CentrepointSourced[[#This Row],[Presented HS]])))))</f>
        <v>431</v>
      </c>
      <c r="U824" s="41">
        <f>IF(TRIM(CentrepointSourced[[#This Row],[Assessed HS]])="",0,IF(CentrepointSourced[[#This Row],[Assessed HS]]="&lt;5",2.5,IF(CentrepointSourced[[#This Row],[Assessed HS]]="&lt;10",5,VALUE(TRIM(CentrepointSourced[[#This Row],[Assessed HS]])))))</f>
        <v>46</v>
      </c>
      <c r="V824" s="41">
        <f>IF(TRIM(CentrepointSourced[[#This Row],[Presented CS]])="",0,IF(CentrepointSourced[[#This Row],[Presented CS]]="&lt;5",2.5,IF(CentrepointSourced[[#This Row],[Presented CS]]="&lt;10",5,VALUE(TRIM(CentrepointSourced[[#This Row],[Presented CS]])))))</f>
        <v>0</v>
      </c>
      <c r="W824" s="41">
        <f>IF(TRIM(CentrepointSourced[[#This Row],[Assessed CS]])="",0,IF(CentrepointSourced[[#This Row],[Assessed CS]]="&lt;5",2.5,IF(CentrepointSourced[[#This Row],[Assessed CS]]="&lt;10",5,VALUE(TRIM(CentrepointSourced[[#This Row],[Assessed CS]])))))</f>
        <v>0</v>
      </c>
      <c r="X824" s="106">
        <f>IF(CentrepointSourced[[#This Row],[Age]]="16-17",CentrepointSourced[[#This Row],[Presented HS DQ]],0)</f>
        <v>0</v>
      </c>
      <c r="Y824" s="106">
        <f>IF(CentrepointSourced[[#This Row],[Age]]="16-24",CentrepointSourced[[#This Row],[Presented HS DQ]],0)</f>
        <v>0</v>
      </c>
      <c r="Z824" s="106">
        <f>IF(CentrepointSourced[[#This Row],[Age]]="18-24",CentrepointSourced[[#This Row],[Presented HS DQ]],0)</f>
        <v>431</v>
      </c>
      <c r="AA824" s="106">
        <f>IF(CentrepointSourced[[#This Row],[Age]]="16-17",CentrepointSourced[[#This Row],[Presented CS DQ]],0)</f>
        <v>0</v>
      </c>
      <c r="AB824" s="106">
        <f>IF(CentrepointSourced[[#This Row],[Age]]="16-24",CentrepointSourced[[#This Row],[Presented CS DQ]],0)</f>
        <v>0</v>
      </c>
      <c r="AC824" s="106">
        <f>IF(CentrepointSourced[[#This Row],[Age]]="18-24",CentrepointSourced[[#This Row],[Presented CS DQ]],0)</f>
        <v>0</v>
      </c>
      <c r="AD824" s="107">
        <f>IF(CentrepointSourced[[#This Row],[Age]]="16-17",CentrepointSourced[[#This Row],[Assessed HS DQ]],0)</f>
        <v>0</v>
      </c>
      <c r="AE824" s="107">
        <f>IF(CentrepointSourced[[#This Row],[Age]]="16-24",CentrepointSourced[[#This Row],[Assessed HS DQ]],0)</f>
        <v>0</v>
      </c>
      <c r="AF824" s="107">
        <f>IF(CentrepointSourced[[#This Row],[Age]]="18-24",CentrepointSourced[[#This Row],[Assessed HS DQ]],0)</f>
        <v>46</v>
      </c>
      <c r="AG824" s="107">
        <f>IF(CentrepointSourced[[#This Row],[Age]]="16-17",CentrepointSourced[[#This Row],[Assessed CS DQ]],0)</f>
        <v>0</v>
      </c>
      <c r="AH824" s="107">
        <f>IF(CentrepointSourced[[#This Row],[Age]]="16-24",CentrepointSourced[[#This Row],[Assessed CS DQ]],0)</f>
        <v>0</v>
      </c>
      <c r="AI824" s="107">
        <f>IF(CentrepointSourced[[#This Row],[Age]]="18-24",CentrepointSourced[[#This Row],[Assessed CS DQ]],0)</f>
        <v>0</v>
      </c>
    </row>
    <row r="825" spans="1:35" customFormat="1" ht="13.5" customHeight="1">
      <c r="A825" s="45" t="s">
        <v>40</v>
      </c>
      <c r="B825" s="62" t="s">
        <v>46</v>
      </c>
      <c r="C825" s="45" t="s">
        <v>42</v>
      </c>
      <c r="D825" s="62"/>
      <c r="E825" s="67">
        <v>2014</v>
      </c>
      <c r="F825" s="67" t="s">
        <v>25</v>
      </c>
      <c r="G825" s="67">
        <v>10</v>
      </c>
      <c r="H825" s="68">
        <v>2</v>
      </c>
      <c r="I825" s="67">
        <v>0</v>
      </c>
      <c r="J825" s="45"/>
      <c r="K825" s="45"/>
      <c r="L825" s="45"/>
      <c r="M825" s="45"/>
      <c r="N825" s="45"/>
      <c r="O825" s="45"/>
      <c r="P825" s="45"/>
      <c r="Q825" s="41" t="str">
        <f>IF(CentrepointSourced[[#This Row],[Country]]="Northern Ireland","Northern Ireland",IFERROR(VLOOKUP(CentrepointSourced[[#This Row],[Local Authority]],LKP_LANameDQ[],2,FALSE),CentrepointSourced[[#This Row],[Local Authority]]))</f>
        <v>Scarborough</v>
      </c>
      <c r="R825" s="41" t="str">
        <f>IF(CentrepointSourced[[#This Row],[LA type]]="County","",INDEX(ConsolGeog[lad14cd],MATCH(CentrepointSourced[[#This Row],[Local Authority DQ]],ConsolGeog[la_name],0)))</f>
        <v>E07000168</v>
      </c>
      <c r="S825" s="41" t="str">
        <f>IF(OR(CentrepointSourced[[#This Row],[Country]]="Northern Ireland",CentrepointSourced[[#This Row],[Country]]="Scotland",CentrepointSourced[[#This Row],[Country]]="Wales"),"Local Authority",CentrepointSourced[[#This Row],[LA type]])</f>
        <v>District</v>
      </c>
      <c r="T825" s="41">
        <f>IF(TRIM(CentrepointSourced[[#This Row],[Presented HS]])="",0,IF(CentrepointSourced[[#This Row],[Presented HS]]="&lt;5",2.5,IF(CentrepointSourced[[#This Row],[Presented HS]]="&lt;10",5,VALUE(TRIM(CentrepointSourced[[#This Row],[Presented HS]])))))</f>
        <v>10</v>
      </c>
      <c r="U825" s="41">
        <f>IF(TRIM(CentrepointSourced[[#This Row],[Assessed HS]])="",0,IF(CentrepointSourced[[#This Row],[Assessed HS]]="&lt;5",2.5,IF(CentrepointSourced[[#This Row],[Assessed HS]]="&lt;10",5,VALUE(TRIM(CentrepointSourced[[#This Row],[Assessed HS]])))))</f>
        <v>2</v>
      </c>
      <c r="V825" s="41">
        <f>IF(TRIM(CentrepointSourced[[#This Row],[Presented CS]])="",0,IF(CentrepointSourced[[#This Row],[Presented CS]]="&lt;5",2.5,IF(CentrepointSourced[[#This Row],[Presented CS]]="&lt;10",5,VALUE(TRIM(CentrepointSourced[[#This Row],[Presented CS]])))))</f>
        <v>0</v>
      </c>
      <c r="W825" s="41">
        <f>IF(TRIM(CentrepointSourced[[#This Row],[Assessed CS]])="",0,IF(CentrepointSourced[[#This Row],[Assessed CS]]="&lt;5",2.5,IF(CentrepointSourced[[#This Row],[Assessed CS]]="&lt;10",5,VALUE(TRIM(CentrepointSourced[[#This Row],[Assessed CS]])))))</f>
        <v>0</v>
      </c>
      <c r="X825" s="106">
        <f>IF(CentrepointSourced[[#This Row],[Age]]="16-17",CentrepointSourced[[#This Row],[Presented HS DQ]],0)</f>
        <v>10</v>
      </c>
      <c r="Y825" s="106">
        <f>IF(CentrepointSourced[[#This Row],[Age]]="16-24",CentrepointSourced[[#This Row],[Presented HS DQ]],0)</f>
        <v>0</v>
      </c>
      <c r="Z825" s="106">
        <f>IF(CentrepointSourced[[#This Row],[Age]]="18-24",CentrepointSourced[[#This Row],[Presented HS DQ]],0)</f>
        <v>0</v>
      </c>
      <c r="AA825" s="106">
        <f>IF(CentrepointSourced[[#This Row],[Age]]="16-17",CentrepointSourced[[#This Row],[Presented CS DQ]],0)</f>
        <v>0</v>
      </c>
      <c r="AB825" s="106">
        <f>IF(CentrepointSourced[[#This Row],[Age]]="16-24",CentrepointSourced[[#This Row],[Presented CS DQ]],0)</f>
        <v>0</v>
      </c>
      <c r="AC825" s="106">
        <f>IF(CentrepointSourced[[#This Row],[Age]]="18-24",CentrepointSourced[[#This Row],[Presented CS DQ]],0)</f>
        <v>0</v>
      </c>
      <c r="AD825" s="107">
        <f>IF(CentrepointSourced[[#This Row],[Age]]="16-17",CentrepointSourced[[#This Row],[Assessed HS DQ]],0)</f>
        <v>2</v>
      </c>
      <c r="AE825" s="107">
        <f>IF(CentrepointSourced[[#This Row],[Age]]="16-24",CentrepointSourced[[#This Row],[Assessed HS DQ]],0)</f>
        <v>0</v>
      </c>
      <c r="AF825" s="107">
        <f>IF(CentrepointSourced[[#This Row],[Age]]="18-24",CentrepointSourced[[#This Row],[Assessed HS DQ]],0)</f>
        <v>0</v>
      </c>
      <c r="AG825" s="107">
        <f>IF(CentrepointSourced[[#This Row],[Age]]="16-17",CentrepointSourced[[#This Row],[Assessed CS DQ]],0)</f>
        <v>0</v>
      </c>
      <c r="AH825" s="107">
        <f>IF(CentrepointSourced[[#This Row],[Age]]="16-24",CentrepointSourced[[#This Row],[Assessed CS DQ]],0)</f>
        <v>0</v>
      </c>
      <c r="AI825" s="107">
        <f>IF(CentrepointSourced[[#This Row],[Age]]="18-24",CentrepointSourced[[#This Row],[Assessed CS DQ]],0)</f>
        <v>0</v>
      </c>
    </row>
    <row r="826" spans="1:35" customFormat="1" ht="13.5" customHeight="1">
      <c r="A826" s="45" t="s">
        <v>40</v>
      </c>
      <c r="B826" s="62" t="s">
        <v>46</v>
      </c>
      <c r="C826" s="45" t="s">
        <v>42</v>
      </c>
      <c r="D826" s="62"/>
      <c r="E826" s="67">
        <v>2014</v>
      </c>
      <c r="F826" s="67" t="s">
        <v>26</v>
      </c>
      <c r="G826" s="67">
        <v>300</v>
      </c>
      <c r="H826" s="68">
        <v>51</v>
      </c>
      <c r="I826" s="67">
        <v>21</v>
      </c>
      <c r="J826" s="45"/>
      <c r="K826" s="45"/>
      <c r="L826" s="45"/>
      <c r="M826" s="45"/>
      <c r="N826" s="45"/>
      <c r="O826" s="45"/>
      <c r="P826" s="45"/>
      <c r="Q826" s="41" t="str">
        <f>IF(CentrepointSourced[[#This Row],[Country]]="Northern Ireland","Northern Ireland",IFERROR(VLOOKUP(CentrepointSourced[[#This Row],[Local Authority]],LKP_LANameDQ[],2,FALSE),CentrepointSourced[[#This Row],[Local Authority]]))</f>
        <v>Scarborough</v>
      </c>
      <c r="R826" s="41" t="str">
        <f>IF(CentrepointSourced[[#This Row],[LA type]]="County","",INDEX(ConsolGeog[lad14cd],MATCH(CentrepointSourced[[#This Row],[Local Authority DQ]],ConsolGeog[la_name],0)))</f>
        <v>E07000168</v>
      </c>
      <c r="S826" s="41" t="str">
        <f>IF(OR(CentrepointSourced[[#This Row],[Country]]="Northern Ireland",CentrepointSourced[[#This Row],[Country]]="Scotland",CentrepointSourced[[#This Row],[Country]]="Wales"),"Local Authority",CentrepointSourced[[#This Row],[LA type]])</f>
        <v>District</v>
      </c>
      <c r="T826" s="41">
        <f>IF(TRIM(CentrepointSourced[[#This Row],[Presented HS]])="",0,IF(CentrepointSourced[[#This Row],[Presented HS]]="&lt;5",2.5,IF(CentrepointSourced[[#This Row],[Presented HS]]="&lt;10",5,VALUE(TRIM(CentrepointSourced[[#This Row],[Presented HS]])))))</f>
        <v>300</v>
      </c>
      <c r="U826" s="41">
        <f>IF(TRIM(CentrepointSourced[[#This Row],[Assessed HS]])="",0,IF(CentrepointSourced[[#This Row],[Assessed HS]]="&lt;5",2.5,IF(CentrepointSourced[[#This Row],[Assessed HS]]="&lt;10",5,VALUE(TRIM(CentrepointSourced[[#This Row],[Assessed HS]])))))</f>
        <v>51</v>
      </c>
      <c r="V826" s="41">
        <f>IF(TRIM(CentrepointSourced[[#This Row],[Presented CS]])="",0,IF(CentrepointSourced[[#This Row],[Presented CS]]="&lt;5",2.5,IF(CentrepointSourced[[#This Row],[Presented CS]]="&lt;10",5,VALUE(TRIM(CentrepointSourced[[#This Row],[Presented CS]])))))</f>
        <v>0</v>
      </c>
      <c r="W826" s="41">
        <f>IF(TRIM(CentrepointSourced[[#This Row],[Assessed CS]])="",0,IF(CentrepointSourced[[#This Row],[Assessed CS]]="&lt;5",2.5,IF(CentrepointSourced[[#This Row],[Assessed CS]]="&lt;10",5,VALUE(TRIM(CentrepointSourced[[#This Row],[Assessed CS]])))))</f>
        <v>0</v>
      </c>
      <c r="X826" s="106">
        <f>IF(CentrepointSourced[[#This Row],[Age]]="16-17",CentrepointSourced[[#This Row],[Presented HS DQ]],0)</f>
        <v>0</v>
      </c>
      <c r="Y826" s="106">
        <f>IF(CentrepointSourced[[#This Row],[Age]]="16-24",CentrepointSourced[[#This Row],[Presented HS DQ]],0)</f>
        <v>0</v>
      </c>
      <c r="Z826" s="106">
        <f>IF(CentrepointSourced[[#This Row],[Age]]="18-24",CentrepointSourced[[#This Row],[Presented HS DQ]],0)</f>
        <v>300</v>
      </c>
      <c r="AA826" s="106">
        <f>IF(CentrepointSourced[[#This Row],[Age]]="16-17",CentrepointSourced[[#This Row],[Presented CS DQ]],0)</f>
        <v>0</v>
      </c>
      <c r="AB826" s="106">
        <f>IF(CentrepointSourced[[#This Row],[Age]]="16-24",CentrepointSourced[[#This Row],[Presented CS DQ]],0)</f>
        <v>0</v>
      </c>
      <c r="AC826" s="106">
        <f>IF(CentrepointSourced[[#This Row],[Age]]="18-24",CentrepointSourced[[#This Row],[Presented CS DQ]],0)</f>
        <v>0</v>
      </c>
      <c r="AD826" s="107">
        <f>IF(CentrepointSourced[[#This Row],[Age]]="16-17",CentrepointSourced[[#This Row],[Assessed HS DQ]],0)</f>
        <v>0</v>
      </c>
      <c r="AE826" s="107">
        <f>IF(CentrepointSourced[[#This Row],[Age]]="16-24",CentrepointSourced[[#This Row],[Assessed HS DQ]],0)</f>
        <v>0</v>
      </c>
      <c r="AF826" s="107">
        <f>IF(CentrepointSourced[[#This Row],[Age]]="18-24",CentrepointSourced[[#This Row],[Assessed HS DQ]],0)</f>
        <v>51</v>
      </c>
      <c r="AG826" s="107">
        <f>IF(CentrepointSourced[[#This Row],[Age]]="16-17",CentrepointSourced[[#This Row],[Assessed CS DQ]],0)</f>
        <v>0</v>
      </c>
      <c r="AH826" s="107">
        <f>IF(CentrepointSourced[[#This Row],[Age]]="16-24",CentrepointSourced[[#This Row],[Assessed CS DQ]],0)</f>
        <v>0</v>
      </c>
      <c r="AI826" s="107">
        <f>IF(CentrepointSourced[[#This Row],[Age]]="18-24",CentrepointSourced[[#This Row],[Assessed CS DQ]],0)</f>
        <v>0</v>
      </c>
    </row>
    <row r="827" spans="1:35" customFormat="1" ht="13.5" customHeight="1">
      <c r="A827" s="45" t="s">
        <v>40</v>
      </c>
      <c r="B827" s="45" t="s">
        <v>188</v>
      </c>
      <c r="C827" s="45" t="s">
        <v>165</v>
      </c>
      <c r="D827" s="45"/>
      <c r="E827" s="67">
        <v>2012</v>
      </c>
      <c r="F827" s="67" t="s">
        <v>25</v>
      </c>
      <c r="G827" s="67">
        <v>0</v>
      </c>
      <c r="H827" s="68">
        <v>0</v>
      </c>
      <c r="I827" s="67">
        <v>0</v>
      </c>
      <c r="J827" s="45"/>
      <c r="K827" s="67"/>
      <c r="L827" s="67"/>
      <c r="M827" s="67"/>
      <c r="N827" s="67"/>
      <c r="O827" s="67"/>
      <c r="P827" s="67"/>
      <c r="Q827" s="41" t="str">
        <f>IF(CentrepointSourced[[#This Row],[Country]]="Northern Ireland","Northern Ireland",IFERROR(VLOOKUP(CentrepointSourced[[#This Row],[Local Authority]],LKP_LANameDQ[],2,FALSE),CentrepointSourced[[#This Row],[Local Authority]]))</f>
        <v>Isles of Scilly</v>
      </c>
      <c r="R827" s="41" t="str">
        <f>IF(CentrepointSourced[[#This Row],[LA type]]="County","",INDEX(ConsolGeog[lad14cd],MATCH(CentrepointSourced[[#This Row],[Local Authority DQ]],ConsolGeog[la_name],0)))</f>
        <v>E06000053</v>
      </c>
      <c r="S827" s="41" t="str">
        <f>IF(OR(CentrepointSourced[[#This Row],[Country]]="Northern Ireland",CentrepointSourced[[#This Row],[Country]]="Scotland",CentrepointSourced[[#This Row],[Country]]="Wales"),"Local Authority",CentrepointSourced[[#This Row],[LA type]])</f>
        <v>Unitary</v>
      </c>
      <c r="T827" s="41">
        <f>IF(TRIM(CentrepointSourced[[#This Row],[Presented HS]])="",0,IF(CentrepointSourced[[#This Row],[Presented HS]]="&lt;5",2.5,IF(CentrepointSourced[[#This Row],[Presented HS]]="&lt;10",5,VALUE(TRIM(CentrepointSourced[[#This Row],[Presented HS]])))))</f>
        <v>0</v>
      </c>
      <c r="U827" s="41">
        <f>IF(TRIM(CentrepointSourced[[#This Row],[Assessed HS]])="",0,IF(CentrepointSourced[[#This Row],[Assessed HS]]="&lt;5",2.5,IF(CentrepointSourced[[#This Row],[Assessed HS]]="&lt;10",5,VALUE(TRIM(CentrepointSourced[[#This Row],[Assessed HS]])))))</f>
        <v>0</v>
      </c>
      <c r="V827" s="41">
        <f>IF(TRIM(CentrepointSourced[[#This Row],[Presented CS]])="",0,IF(CentrepointSourced[[#This Row],[Presented CS]]="&lt;5",2.5,IF(CentrepointSourced[[#This Row],[Presented CS]]="&lt;10",5,VALUE(TRIM(CentrepointSourced[[#This Row],[Presented CS]])))))</f>
        <v>0</v>
      </c>
      <c r="W827" s="41">
        <f>IF(TRIM(CentrepointSourced[[#This Row],[Assessed CS]])="",0,IF(CentrepointSourced[[#This Row],[Assessed CS]]="&lt;5",2.5,IF(CentrepointSourced[[#This Row],[Assessed CS]]="&lt;10",5,VALUE(TRIM(CentrepointSourced[[#This Row],[Assessed CS]])))))</f>
        <v>0</v>
      </c>
      <c r="X827" s="106">
        <f>IF(CentrepointSourced[[#This Row],[Age]]="16-17",CentrepointSourced[[#This Row],[Presented HS DQ]],0)</f>
        <v>0</v>
      </c>
      <c r="Y827" s="106">
        <f>IF(CentrepointSourced[[#This Row],[Age]]="16-24",CentrepointSourced[[#This Row],[Presented HS DQ]],0)</f>
        <v>0</v>
      </c>
      <c r="Z827" s="106">
        <f>IF(CentrepointSourced[[#This Row],[Age]]="18-24",CentrepointSourced[[#This Row],[Presented HS DQ]],0)</f>
        <v>0</v>
      </c>
      <c r="AA827" s="106">
        <f>IF(CentrepointSourced[[#This Row],[Age]]="16-17",CentrepointSourced[[#This Row],[Presented CS DQ]],0)</f>
        <v>0</v>
      </c>
      <c r="AB827" s="106">
        <f>IF(CentrepointSourced[[#This Row],[Age]]="16-24",CentrepointSourced[[#This Row],[Presented CS DQ]],0)</f>
        <v>0</v>
      </c>
      <c r="AC827" s="106">
        <f>IF(CentrepointSourced[[#This Row],[Age]]="18-24",CentrepointSourced[[#This Row],[Presented CS DQ]],0)</f>
        <v>0</v>
      </c>
      <c r="AD827" s="107">
        <f>IF(CentrepointSourced[[#This Row],[Age]]="16-17",CentrepointSourced[[#This Row],[Assessed HS DQ]],0)</f>
        <v>0</v>
      </c>
      <c r="AE827" s="107">
        <f>IF(CentrepointSourced[[#This Row],[Age]]="16-24",CentrepointSourced[[#This Row],[Assessed HS DQ]],0)</f>
        <v>0</v>
      </c>
      <c r="AF827" s="107">
        <f>IF(CentrepointSourced[[#This Row],[Age]]="18-24",CentrepointSourced[[#This Row],[Assessed HS DQ]],0)</f>
        <v>0</v>
      </c>
      <c r="AG827" s="107">
        <f>IF(CentrepointSourced[[#This Row],[Age]]="16-17",CentrepointSourced[[#This Row],[Assessed CS DQ]],0)</f>
        <v>0</v>
      </c>
      <c r="AH827" s="107">
        <f>IF(CentrepointSourced[[#This Row],[Age]]="16-24",CentrepointSourced[[#This Row],[Assessed CS DQ]],0)</f>
        <v>0</v>
      </c>
      <c r="AI827" s="107">
        <f>IF(CentrepointSourced[[#This Row],[Age]]="18-24",CentrepointSourced[[#This Row],[Assessed CS DQ]],0)</f>
        <v>0</v>
      </c>
    </row>
    <row r="828" spans="1:35" customFormat="1" ht="13.5" customHeight="1">
      <c r="A828" s="45" t="s">
        <v>40</v>
      </c>
      <c r="B828" s="45" t="s">
        <v>188</v>
      </c>
      <c r="C828" s="45" t="s">
        <v>165</v>
      </c>
      <c r="D828" s="45"/>
      <c r="E828" s="67">
        <v>2012</v>
      </c>
      <c r="F828" s="67" t="s">
        <v>26</v>
      </c>
      <c r="G828" s="67">
        <v>0</v>
      </c>
      <c r="H828" s="68">
        <v>0</v>
      </c>
      <c r="I828" s="67">
        <v>0</v>
      </c>
      <c r="J828" s="45"/>
      <c r="K828" s="67"/>
      <c r="L828" s="67"/>
      <c r="M828" s="67"/>
      <c r="N828" s="67"/>
      <c r="O828" s="67"/>
      <c r="P828" s="67"/>
      <c r="Q828" s="41" t="str">
        <f>IF(CentrepointSourced[[#This Row],[Country]]="Northern Ireland","Northern Ireland",IFERROR(VLOOKUP(CentrepointSourced[[#This Row],[Local Authority]],LKP_LANameDQ[],2,FALSE),CentrepointSourced[[#This Row],[Local Authority]]))</f>
        <v>Isles of Scilly</v>
      </c>
      <c r="R828" s="41" t="str">
        <f>IF(CentrepointSourced[[#This Row],[LA type]]="County","",INDEX(ConsolGeog[lad14cd],MATCH(CentrepointSourced[[#This Row],[Local Authority DQ]],ConsolGeog[la_name],0)))</f>
        <v>E06000053</v>
      </c>
      <c r="S828" s="41" t="str">
        <f>IF(OR(CentrepointSourced[[#This Row],[Country]]="Northern Ireland",CentrepointSourced[[#This Row],[Country]]="Scotland",CentrepointSourced[[#This Row],[Country]]="Wales"),"Local Authority",CentrepointSourced[[#This Row],[LA type]])</f>
        <v>Unitary</v>
      </c>
      <c r="T828" s="41">
        <f>IF(TRIM(CentrepointSourced[[#This Row],[Presented HS]])="",0,IF(CentrepointSourced[[#This Row],[Presented HS]]="&lt;5",2.5,IF(CentrepointSourced[[#This Row],[Presented HS]]="&lt;10",5,VALUE(TRIM(CentrepointSourced[[#This Row],[Presented HS]])))))</f>
        <v>0</v>
      </c>
      <c r="U828" s="41">
        <f>IF(TRIM(CentrepointSourced[[#This Row],[Assessed HS]])="",0,IF(CentrepointSourced[[#This Row],[Assessed HS]]="&lt;5",2.5,IF(CentrepointSourced[[#This Row],[Assessed HS]]="&lt;10",5,VALUE(TRIM(CentrepointSourced[[#This Row],[Assessed HS]])))))</f>
        <v>0</v>
      </c>
      <c r="V828" s="41">
        <f>IF(TRIM(CentrepointSourced[[#This Row],[Presented CS]])="",0,IF(CentrepointSourced[[#This Row],[Presented CS]]="&lt;5",2.5,IF(CentrepointSourced[[#This Row],[Presented CS]]="&lt;10",5,VALUE(TRIM(CentrepointSourced[[#This Row],[Presented CS]])))))</f>
        <v>0</v>
      </c>
      <c r="W828" s="41">
        <f>IF(TRIM(CentrepointSourced[[#This Row],[Assessed CS]])="",0,IF(CentrepointSourced[[#This Row],[Assessed CS]]="&lt;5",2.5,IF(CentrepointSourced[[#This Row],[Assessed CS]]="&lt;10",5,VALUE(TRIM(CentrepointSourced[[#This Row],[Assessed CS]])))))</f>
        <v>0</v>
      </c>
      <c r="X828" s="106">
        <f>IF(CentrepointSourced[[#This Row],[Age]]="16-17",CentrepointSourced[[#This Row],[Presented HS DQ]],0)</f>
        <v>0</v>
      </c>
      <c r="Y828" s="106">
        <f>IF(CentrepointSourced[[#This Row],[Age]]="16-24",CentrepointSourced[[#This Row],[Presented HS DQ]],0)</f>
        <v>0</v>
      </c>
      <c r="Z828" s="106">
        <f>IF(CentrepointSourced[[#This Row],[Age]]="18-24",CentrepointSourced[[#This Row],[Presented HS DQ]],0)</f>
        <v>0</v>
      </c>
      <c r="AA828" s="106">
        <f>IF(CentrepointSourced[[#This Row],[Age]]="16-17",CentrepointSourced[[#This Row],[Presented CS DQ]],0)</f>
        <v>0</v>
      </c>
      <c r="AB828" s="106">
        <f>IF(CentrepointSourced[[#This Row],[Age]]="16-24",CentrepointSourced[[#This Row],[Presented CS DQ]],0)</f>
        <v>0</v>
      </c>
      <c r="AC828" s="106">
        <f>IF(CentrepointSourced[[#This Row],[Age]]="18-24",CentrepointSourced[[#This Row],[Presented CS DQ]],0)</f>
        <v>0</v>
      </c>
      <c r="AD828" s="107">
        <f>IF(CentrepointSourced[[#This Row],[Age]]="16-17",CentrepointSourced[[#This Row],[Assessed HS DQ]],0)</f>
        <v>0</v>
      </c>
      <c r="AE828" s="107">
        <f>IF(CentrepointSourced[[#This Row],[Age]]="16-24",CentrepointSourced[[#This Row],[Assessed HS DQ]],0)</f>
        <v>0</v>
      </c>
      <c r="AF828" s="107">
        <f>IF(CentrepointSourced[[#This Row],[Age]]="18-24",CentrepointSourced[[#This Row],[Assessed HS DQ]],0)</f>
        <v>0</v>
      </c>
      <c r="AG828" s="107">
        <f>IF(CentrepointSourced[[#This Row],[Age]]="16-17",CentrepointSourced[[#This Row],[Assessed CS DQ]],0)</f>
        <v>0</v>
      </c>
      <c r="AH828" s="107">
        <f>IF(CentrepointSourced[[#This Row],[Age]]="16-24",CentrepointSourced[[#This Row],[Assessed CS DQ]],0)</f>
        <v>0</v>
      </c>
      <c r="AI828" s="107">
        <f>IF(CentrepointSourced[[#This Row],[Age]]="18-24",CentrepointSourced[[#This Row],[Assessed CS DQ]],0)</f>
        <v>0</v>
      </c>
    </row>
    <row r="829" spans="1:35" customFormat="1" ht="13.5" customHeight="1">
      <c r="A829" s="45" t="s">
        <v>40</v>
      </c>
      <c r="B829" s="45" t="s">
        <v>188</v>
      </c>
      <c r="C829" s="45" t="s">
        <v>165</v>
      </c>
      <c r="D829" s="45"/>
      <c r="E829" s="67">
        <v>2013</v>
      </c>
      <c r="F829" s="67" t="s">
        <v>25</v>
      </c>
      <c r="G829" s="67">
        <v>0</v>
      </c>
      <c r="H829" s="68">
        <v>0</v>
      </c>
      <c r="I829" s="67">
        <v>0</v>
      </c>
      <c r="J829" s="45"/>
      <c r="K829" s="67"/>
      <c r="L829" s="67"/>
      <c r="M829" s="67"/>
      <c r="N829" s="67"/>
      <c r="O829" s="67"/>
      <c r="P829" s="67"/>
      <c r="Q829" s="41" t="str">
        <f>IF(CentrepointSourced[[#This Row],[Country]]="Northern Ireland","Northern Ireland",IFERROR(VLOOKUP(CentrepointSourced[[#This Row],[Local Authority]],LKP_LANameDQ[],2,FALSE),CentrepointSourced[[#This Row],[Local Authority]]))</f>
        <v>Isles of Scilly</v>
      </c>
      <c r="R829" s="41" t="str">
        <f>IF(CentrepointSourced[[#This Row],[LA type]]="County","",INDEX(ConsolGeog[lad14cd],MATCH(CentrepointSourced[[#This Row],[Local Authority DQ]],ConsolGeog[la_name],0)))</f>
        <v>E06000053</v>
      </c>
      <c r="S829" s="41" t="str">
        <f>IF(OR(CentrepointSourced[[#This Row],[Country]]="Northern Ireland",CentrepointSourced[[#This Row],[Country]]="Scotland",CentrepointSourced[[#This Row],[Country]]="Wales"),"Local Authority",CentrepointSourced[[#This Row],[LA type]])</f>
        <v>Unitary</v>
      </c>
      <c r="T829" s="41">
        <f>IF(TRIM(CentrepointSourced[[#This Row],[Presented HS]])="",0,IF(CentrepointSourced[[#This Row],[Presented HS]]="&lt;5",2.5,IF(CentrepointSourced[[#This Row],[Presented HS]]="&lt;10",5,VALUE(TRIM(CentrepointSourced[[#This Row],[Presented HS]])))))</f>
        <v>0</v>
      </c>
      <c r="U829" s="41">
        <f>IF(TRIM(CentrepointSourced[[#This Row],[Assessed HS]])="",0,IF(CentrepointSourced[[#This Row],[Assessed HS]]="&lt;5",2.5,IF(CentrepointSourced[[#This Row],[Assessed HS]]="&lt;10",5,VALUE(TRIM(CentrepointSourced[[#This Row],[Assessed HS]])))))</f>
        <v>0</v>
      </c>
      <c r="V829" s="41">
        <f>IF(TRIM(CentrepointSourced[[#This Row],[Presented CS]])="",0,IF(CentrepointSourced[[#This Row],[Presented CS]]="&lt;5",2.5,IF(CentrepointSourced[[#This Row],[Presented CS]]="&lt;10",5,VALUE(TRIM(CentrepointSourced[[#This Row],[Presented CS]])))))</f>
        <v>0</v>
      </c>
      <c r="W829" s="41">
        <f>IF(TRIM(CentrepointSourced[[#This Row],[Assessed CS]])="",0,IF(CentrepointSourced[[#This Row],[Assessed CS]]="&lt;5",2.5,IF(CentrepointSourced[[#This Row],[Assessed CS]]="&lt;10",5,VALUE(TRIM(CentrepointSourced[[#This Row],[Assessed CS]])))))</f>
        <v>0</v>
      </c>
      <c r="X829" s="106">
        <f>IF(CentrepointSourced[[#This Row],[Age]]="16-17",CentrepointSourced[[#This Row],[Presented HS DQ]],0)</f>
        <v>0</v>
      </c>
      <c r="Y829" s="106">
        <f>IF(CentrepointSourced[[#This Row],[Age]]="16-24",CentrepointSourced[[#This Row],[Presented HS DQ]],0)</f>
        <v>0</v>
      </c>
      <c r="Z829" s="106">
        <f>IF(CentrepointSourced[[#This Row],[Age]]="18-24",CentrepointSourced[[#This Row],[Presented HS DQ]],0)</f>
        <v>0</v>
      </c>
      <c r="AA829" s="106">
        <f>IF(CentrepointSourced[[#This Row],[Age]]="16-17",CentrepointSourced[[#This Row],[Presented CS DQ]],0)</f>
        <v>0</v>
      </c>
      <c r="AB829" s="106">
        <f>IF(CentrepointSourced[[#This Row],[Age]]="16-24",CentrepointSourced[[#This Row],[Presented CS DQ]],0)</f>
        <v>0</v>
      </c>
      <c r="AC829" s="106">
        <f>IF(CentrepointSourced[[#This Row],[Age]]="18-24",CentrepointSourced[[#This Row],[Presented CS DQ]],0)</f>
        <v>0</v>
      </c>
      <c r="AD829" s="107">
        <f>IF(CentrepointSourced[[#This Row],[Age]]="16-17",CentrepointSourced[[#This Row],[Assessed HS DQ]],0)</f>
        <v>0</v>
      </c>
      <c r="AE829" s="107">
        <f>IF(CentrepointSourced[[#This Row],[Age]]="16-24",CentrepointSourced[[#This Row],[Assessed HS DQ]],0)</f>
        <v>0</v>
      </c>
      <c r="AF829" s="107">
        <f>IF(CentrepointSourced[[#This Row],[Age]]="18-24",CentrepointSourced[[#This Row],[Assessed HS DQ]],0)</f>
        <v>0</v>
      </c>
      <c r="AG829" s="107">
        <f>IF(CentrepointSourced[[#This Row],[Age]]="16-17",CentrepointSourced[[#This Row],[Assessed CS DQ]],0)</f>
        <v>0</v>
      </c>
      <c r="AH829" s="107">
        <f>IF(CentrepointSourced[[#This Row],[Age]]="16-24",CentrepointSourced[[#This Row],[Assessed CS DQ]],0)</f>
        <v>0</v>
      </c>
      <c r="AI829" s="107">
        <f>IF(CentrepointSourced[[#This Row],[Age]]="18-24",CentrepointSourced[[#This Row],[Assessed CS DQ]],0)</f>
        <v>0</v>
      </c>
    </row>
    <row r="830" spans="1:35" customFormat="1" ht="13.5" customHeight="1">
      <c r="A830" s="45" t="s">
        <v>40</v>
      </c>
      <c r="B830" s="45" t="s">
        <v>188</v>
      </c>
      <c r="C830" s="45" t="s">
        <v>165</v>
      </c>
      <c r="D830" s="45"/>
      <c r="E830" s="67">
        <v>2013</v>
      </c>
      <c r="F830" s="67" t="s">
        <v>26</v>
      </c>
      <c r="G830" s="67">
        <v>1</v>
      </c>
      <c r="H830" s="68">
        <v>1</v>
      </c>
      <c r="I830" s="67">
        <v>1</v>
      </c>
      <c r="J830" s="45"/>
      <c r="K830" s="67"/>
      <c r="L830" s="67"/>
      <c r="M830" s="67"/>
      <c r="N830" s="67"/>
      <c r="O830" s="67"/>
      <c r="P830" s="67"/>
      <c r="Q830" s="41" t="str">
        <f>IF(CentrepointSourced[[#This Row],[Country]]="Northern Ireland","Northern Ireland",IFERROR(VLOOKUP(CentrepointSourced[[#This Row],[Local Authority]],LKP_LANameDQ[],2,FALSE),CentrepointSourced[[#This Row],[Local Authority]]))</f>
        <v>Isles of Scilly</v>
      </c>
      <c r="R830" s="41" t="str">
        <f>IF(CentrepointSourced[[#This Row],[LA type]]="County","",INDEX(ConsolGeog[lad14cd],MATCH(CentrepointSourced[[#This Row],[Local Authority DQ]],ConsolGeog[la_name],0)))</f>
        <v>E06000053</v>
      </c>
      <c r="S830" s="41" t="str">
        <f>IF(OR(CentrepointSourced[[#This Row],[Country]]="Northern Ireland",CentrepointSourced[[#This Row],[Country]]="Scotland",CentrepointSourced[[#This Row],[Country]]="Wales"),"Local Authority",CentrepointSourced[[#This Row],[LA type]])</f>
        <v>Unitary</v>
      </c>
      <c r="T830" s="41">
        <f>IF(TRIM(CentrepointSourced[[#This Row],[Presented HS]])="",0,IF(CentrepointSourced[[#This Row],[Presented HS]]="&lt;5",2.5,IF(CentrepointSourced[[#This Row],[Presented HS]]="&lt;10",5,VALUE(TRIM(CentrepointSourced[[#This Row],[Presented HS]])))))</f>
        <v>1</v>
      </c>
      <c r="U830" s="41">
        <f>IF(TRIM(CentrepointSourced[[#This Row],[Assessed HS]])="",0,IF(CentrepointSourced[[#This Row],[Assessed HS]]="&lt;5",2.5,IF(CentrepointSourced[[#This Row],[Assessed HS]]="&lt;10",5,VALUE(TRIM(CentrepointSourced[[#This Row],[Assessed HS]])))))</f>
        <v>1</v>
      </c>
      <c r="V830" s="41">
        <f>IF(TRIM(CentrepointSourced[[#This Row],[Presented CS]])="",0,IF(CentrepointSourced[[#This Row],[Presented CS]]="&lt;5",2.5,IF(CentrepointSourced[[#This Row],[Presented CS]]="&lt;10",5,VALUE(TRIM(CentrepointSourced[[#This Row],[Presented CS]])))))</f>
        <v>0</v>
      </c>
      <c r="W830" s="41">
        <f>IF(TRIM(CentrepointSourced[[#This Row],[Assessed CS]])="",0,IF(CentrepointSourced[[#This Row],[Assessed CS]]="&lt;5",2.5,IF(CentrepointSourced[[#This Row],[Assessed CS]]="&lt;10",5,VALUE(TRIM(CentrepointSourced[[#This Row],[Assessed CS]])))))</f>
        <v>0</v>
      </c>
      <c r="X830" s="106">
        <f>IF(CentrepointSourced[[#This Row],[Age]]="16-17",CentrepointSourced[[#This Row],[Presented HS DQ]],0)</f>
        <v>0</v>
      </c>
      <c r="Y830" s="106">
        <f>IF(CentrepointSourced[[#This Row],[Age]]="16-24",CentrepointSourced[[#This Row],[Presented HS DQ]],0)</f>
        <v>0</v>
      </c>
      <c r="Z830" s="106">
        <f>IF(CentrepointSourced[[#This Row],[Age]]="18-24",CentrepointSourced[[#This Row],[Presented HS DQ]],0)</f>
        <v>1</v>
      </c>
      <c r="AA830" s="106">
        <f>IF(CentrepointSourced[[#This Row],[Age]]="16-17",CentrepointSourced[[#This Row],[Presented CS DQ]],0)</f>
        <v>0</v>
      </c>
      <c r="AB830" s="106">
        <f>IF(CentrepointSourced[[#This Row],[Age]]="16-24",CentrepointSourced[[#This Row],[Presented CS DQ]],0)</f>
        <v>0</v>
      </c>
      <c r="AC830" s="106">
        <f>IF(CentrepointSourced[[#This Row],[Age]]="18-24",CentrepointSourced[[#This Row],[Presented CS DQ]],0)</f>
        <v>0</v>
      </c>
      <c r="AD830" s="107">
        <f>IF(CentrepointSourced[[#This Row],[Age]]="16-17",CentrepointSourced[[#This Row],[Assessed HS DQ]],0)</f>
        <v>0</v>
      </c>
      <c r="AE830" s="107">
        <f>IF(CentrepointSourced[[#This Row],[Age]]="16-24",CentrepointSourced[[#This Row],[Assessed HS DQ]],0)</f>
        <v>0</v>
      </c>
      <c r="AF830" s="107">
        <f>IF(CentrepointSourced[[#This Row],[Age]]="18-24",CentrepointSourced[[#This Row],[Assessed HS DQ]],0)</f>
        <v>1</v>
      </c>
      <c r="AG830" s="107">
        <f>IF(CentrepointSourced[[#This Row],[Age]]="16-17",CentrepointSourced[[#This Row],[Assessed CS DQ]],0)</f>
        <v>0</v>
      </c>
      <c r="AH830" s="107">
        <f>IF(CentrepointSourced[[#This Row],[Age]]="16-24",CentrepointSourced[[#This Row],[Assessed CS DQ]],0)</f>
        <v>0</v>
      </c>
      <c r="AI830" s="107">
        <f>IF(CentrepointSourced[[#This Row],[Age]]="18-24",CentrepointSourced[[#This Row],[Assessed CS DQ]],0)</f>
        <v>0</v>
      </c>
    </row>
    <row r="831" spans="1:35" customFormat="1" ht="13.5" customHeight="1">
      <c r="A831" s="45" t="s">
        <v>40</v>
      </c>
      <c r="B831" s="45" t="s">
        <v>188</v>
      </c>
      <c r="C831" s="45" t="s">
        <v>165</v>
      </c>
      <c r="D831" s="45"/>
      <c r="E831" s="67">
        <v>2014</v>
      </c>
      <c r="F831" s="67" t="s">
        <v>25</v>
      </c>
      <c r="G831" s="67">
        <v>0</v>
      </c>
      <c r="H831" s="68">
        <v>0</v>
      </c>
      <c r="I831" s="67">
        <v>0</v>
      </c>
      <c r="J831" s="45"/>
      <c r="K831" s="67"/>
      <c r="L831" s="67"/>
      <c r="M831" s="67"/>
      <c r="N831" s="67"/>
      <c r="O831" s="67"/>
      <c r="P831" s="67"/>
      <c r="Q831" s="41" t="str">
        <f>IF(CentrepointSourced[[#This Row],[Country]]="Northern Ireland","Northern Ireland",IFERROR(VLOOKUP(CentrepointSourced[[#This Row],[Local Authority]],LKP_LANameDQ[],2,FALSE),CentrepointSourced[[#This Row],[Local Authority]]))</f>
        <v>Isles of Scilly</v>
      </c>
      <c r="R831" s="41" t="str">
        <f>IF(CentrepointSourced[[#This Row],[LA type]]="County","",INDEX(ConsolGeog[lad14cd],MATCH(CentrepointSourced[[#This Row],[Local Authority DQ]],ConsolGeog[la_name],0)))</f>
        <v>E06000053</v>
      </c>
      <c r="S831" s="41" t="str">
        <f>IF(OR(CentrepointSourced[[#This Row],[Country]]="Northern Ireland",CentrepointSourced[[#This Row],[Country]]="Scotland",CentrepointSourced[[#This Row],[Country]]="Wales"),"Local Authority",CentrepointSourced[[#This Row],[LA type]])</f>
        <v>Unitary</v>
      </c>
      <c r="T831" s="41">
        <f>IF(TRIM(CentrepointSourced[[#This Row],[Presented HS]])="",0,IF(CentrepointSourced[[#This Row],[Presented HS]]="&lt;5",2.5,IF(CentrepointSourced[[#This Row],[Presented HS]]="&lt;10",5,VALUE(TRIM(CentrepointSourced[[#This Row],[Presented HS]])))))</f>
        <v>0</v>
      </c>
      <c r="U831" s="41">
        <f>IF(TRIM(CentrepointSourced[[#This Row],[Assessed HS]])="",0,IF(CentrepointSourced[[#This Row],[Assessed HS]]="&lt;5",2.5,IF(CentrepointSourced[[#This Row],[Assessed HS]]="&lt;10",5,VALUE(TRIM(CentrepointSourced[[#This Row],[Assessed HS]])))))</f>
        <v>0</v>
      </c>
      <c r="V831" s="41">
        <f>IF(TRIM(CentrepointSourced[[#This Row],[Presented CS]])="",0,IF(CentrepointSourced[[#This Row],[Presented CS]]="&lt;5",2.5,IF(CentrepointSourced[[#This Row],[Presented CS]]="&lt;10",5,VALUE(TRIM(CentrepointSourced[[#This Row],[Presented CS]])))))</f>
        <v>0</v>
      </c>
      <c r="W831" s="41">
        <f>IF(TRIM(CentrepointSourced[[#This Row],[Assessed CS]])="",0,IF(CentrepointSourced[[#This Row],[Assessed CS]]="&lt;5",2.5,IF(CentrepointSourced[[#This Row],[Assessed CS]]="&lt;10",5,VALUE(TRIM(CentrepointSourced[[#This Row],[Assessed CS]])))))</f>
        <v>0</v>
      </c>
      <c r="X831" s="106">
        <f>IF(CentrepointSourced[[#This Row],[Age]]="16-17",CentrepointSourced[[#This Row],[Presented HS DQ]],0)</f>
        <v>0</v>
      </c>
      <c r="Y831" s="106">
        <f>IF(CentrepointSourced[[#This Row],[Age]]="16-24",CentrepointSourced[[#This Row],[Presented HS DQ]],0)</f>
        <v>0</v>
      </c>
      <c r="Z831" s="106">
        <f>IF(CentrepointSourced[[#This Row],[Age]]="18-24",CentrepointSourced[[#This Row],[Presented HS DQ]],0)</f>
        <v>0</v>
      </c>
      <c r="AA831" s="106">
        <f>IF(CentrepointSourced[[#This Row],[Age]]="16-17",CentrepointSourced[[#This Row],[Presented CS DQ]],0)</f>
        <v>0</v>
      </c>
      <c r="AB831" s="106">
        <f>IF(CentrepointSourced[[#This Row],[Age]]="16-24",CentrepointSourced[[#This Row],[Presented CS DQ]],0)</f>
        <v>0</v>
      </c>
      <c r="AC831" s="106">
        <f>IF(CentrepointSourced[[#This Row],[Age]]="18-24",CentrepointSourced[[#This Row],[Presented CS DQ]],0)</f>
        <v>0</v>
      </c>
      <c r="AD831" s="107">
        <f>IF(CentrepointSourced[[#This Row],[Age]]="16-17",CentrepointSourced[[#This Row],[Assessed HS DQ]],0)</f>
        <v>0</v>
      </c>
      <c r="AE831" s="107">
        <f>IF(CentrepointSourced[[#This Row],[Age]]="16-24",CentrepointSourced[[#This Row],[Assessed HS DQ]],0)</f>
        <v>0</v>
      </c>
      <c r="AF831" s="107">
        <f>IF(CentrepointSourced[[#This Row],[Age]]="18-24",CentrepointSourced[[#This Row],[Assessed HS DQ]],0)</f>
        <v>0</v>
      </c>
      <c r="AG831" s="107">
        <f>IF(CentrepointSourced[[#This Row],[Age]]="16-17",CentrepointSourced[[#This Row],[Assessed CS DQ]],0)</f>
        <v>0</v>
      </c>
      <c r="AH831" s="107">
        <f>IF(CentrepointSourced[[#This Row],[Age]]="16-24",CentrepointSourced[[#This Row],[Assessed CS DQ]],0)</f>
        <v>0</v>
      </c>
      <c r="AI831" s="107">
        <f>IF(CentrepointSourced[[#This Row],[Age]]="18-24",CentrepointSourced[[#This Row],[Assessed CS DQ]],0)</f>
        <v>0</v>
      </c>
    </row>
    <row r="832" spans="1:35" customFormat="1" ht="13.5" customHeight="1">
      <c r="A832" s="45" t="s">
        <v>40</v>
      </c>
      <c r="B832" s="45" t="s">
        <v>188</v>
      </c>
      <c r="C832" s="45" t="s">
        <v>165</v>
      </c>
      <c r="D832" s="45"/>
      <c r="E832" s="67">
        <v>2014</v>
      </c>
      <c r="F832" s="67" t="s">
        <v>26</v>
      </c>
      <c r="G832" s="67">
        <v>0</v>
      </c>
      <c r="H832" s="68">
        <v>0</v>
      </c>
      <c r="I832" s="67">
        <v>0</v>
      </c>
      <c r="J832" s="45"/>
      <c r="K832" s="67"/>
      <c r="L832" s="67"/>
      <c r="M832" s="67"/>
      <c r="N832" s="67"/>
      <c r="O832" s="67"/>
      <c r="P832" s="67"/>
      <c r="Q832" s="41" t="str">
        <f>IF(CentrepointSourced[[#This Row],[Country]]="Northern Ireland","Northern Ireland",IFERROR(VLOOKUP(CentrepointSourced[[#This Row],[Local Authority]],LKP_LANameDQ[],2,FALSE),CentrepointSourced[[#This Row],[Local Authority]]))</f>
        <v>Isles of Scilly</v>
      </c>
      <c r="R832" s="41" t="str">
        <f>IF(CentrepointSourced[[#This Row],[LA type]]="County","",INDEX(ConsolGeog[lad14cd],MATCH(CentrepointSourced[[#This Row],[Local Authority DQ]],ConsolGeog[la_name],0)))</f>
        <v>E06000053</v>
      </c>
      <c r="S832" s="41" t="str">
        <f>IF(OR(CentrepointSourced[[#This Row],[Country]]="Northern Ireland",CentrepointSourced[[#This Row],[Country]]="Scotland",CentrepointSourced[[#This Row],[Country]]="Wales"),"Local Authority",CentrepointSourced[[#This Row],[LA type]])</f>
        <v>Unitary</v>
      </c>
      <c r="T832" s="41">
        <f>IF(TRIM(CentrepointSourced[[#This Row],[Presented HS]])="",0,IF(CentrepointSourced[[#This Row],[Presented HS]]="&lt;5",2.5,IF(CentrepointSourced[[#This Row],[Presented HS]]="&lt;10",5,VALUE(TRIM(CentrepointSourced[[#This Row],[Presented HS]])))))</f>
        <v>0</v>
      </c>
      <c r="U832" s="41">
        <f>IF(TRIM(CentrepointSourced[[#This Row],[Assessed HS]])="",0,IF(CentrepointSourced[[#This Row],[Assessed HS]]="&lt;5",2.5,IF(CentrepointSourced[[#This Row],[Assessed HS]]="&lt;10",5,VALUE(TRIM(CentrepointSourced[[#This Row],[Assessed HS]])))))</f>
        <v>0</v>
      </c>
      <c r="V832" s="41">
        <f>IF(TRIM(CentrepointSourced[[#This Row],[Presented CS]])="",0,IF(CentrepointSourced[[#This Row],[Presented CS]]="&lt;5",2.5,IF(CentrepointSourced[[#This Row],[Presented CS]]="&lt;10",5,VALUE(TRIM(CentrepointSourced[[#This Row],[Presented CS]])))))</f>
        <v>0</v>
      </c>
      <c r="W832" s="41">
        <f>IF(TRIM(CentrepointSourced[[#This Row],[Assessed CS]])="",0,IF(CentrepointSourced[[#This Row],[Assessed CS]]="&lt;5",2.5,IF(CentrepointSourced[[#This Row],[Assessed CS]]="&lt;10",5,VALUE(TRIM(CentrepointSourced[[#This Row],[Assessed CS]])))))</f>
        <v>0</v>
      </c>
      <c r="X832" s="106">
        <f>IF(CentrepointSourced[[#This Row],[Age]]="16-17",CentrepointSourced[[#This Row],[Presented HS DQ]],0)</f>
        <v>0</v>
      </c>
      <c r="Y832" s="106">
        <f>IF(CentrepointSourced[[#This Row],[Age]]="16-24",CentrepointSourced[[#This Row],[Presented HS DQ]],0)</f>
        <v>0</v>
      </c>
      <c r="Z832" s="106">
        <f>IF(CentrepointSourced[[#This Row],[Age]]="18-24",CentrepointSourced[[#This Row],[Presented HS DQ]],0)</f>
        <v>0</v>
      </c>
      <c r="AA832" s="106">
        <f>IF(CentrepointSourced[[#This Row],[Age]]="16-17",CentrepointSourced[[#This Row],[Presented CS DQ]],0)</f>
        <v>0</v>
      </c>
      <c r="AB832" s="106">
        <f>IF(CentrepointSourced[[#This Row],[Age]]="16-24",CentrepointSourced[[#This Row],[Presented CS DQ]],0)</f>
        <v>0</v>
      </c>
      <c r="AC832" s="106">
        <f>IF(CentrepointSourced[[#This Row],[Age]]="18-24",CentrepointSourced[[#This Row],[Presented CS DQ]],0)</f>
        <v>0</v>
      </c>
      <c r="AD832" s="107">
        <f>IF(CentrepointSourced[[#This Row],[Age]]="16-17",CentrepointSourced[[#This Row],[Assessed HS DQ]],0)</f>
        <v>0</v>
      </c>
      <c r="AE832" s="107">
        <f>IF(CentrepointSourced[[#This Row],[Age]]="16-24",CentrepointSourced[[#This Row],[Assessed HS DQ]],0)</f>
        <v>0</v>
      </c>
      <c r="AF832" s="107">
        <f>IF(CentrepointSourced[[#This Row],[Age]]="18-24",CentrepointSourced[[#This Row],[Assessed HS DQ]],0)</f>
        <v>0</v>
      </c>
      <c r="AG832" s="107">
        <f>IF(CentrepointSourced[[#This Row],[Age]]="16-17",CentrepointSourced[[#This Row],[Assessed CS DQ]],0)</f>
        <v>0</v>
      </c>
      <c r="AH832" s="107">
        <f>IF(CentrepointSourced[[#This Row],[Age]]="16-24",CentrepointSourced[[#This Row],[Assessed CS DQ]],0)</f>
        <v>0</v>
      </c>
      <c r="AI832" s="107">
        <f>IF(CentrepointSourced[[#This Row],[Age]]="18-24",CentrepointSourced[[#This Row],[Assessed CS DQ]],0)</f>
        <v>0</v>
      </c>
    </row>
    <row r="833" spans="1:35" customFormat="1" ht="13.5" customHeight="1">
      <c r="A833" s="45" t="s">
        <v>40</v>
      </c>
      <c r="B833" s="62" t="s">
        <v>255</v>
      </c>
      <c r="C833" s="45" t="s">
        <v>42</v>
      </c>
      <c r="D833" s="62"/>
      <c r="E833" s="67">
        <v>2012</v>
      </c>
      <c r="F833" s="67" t="s">
        <v>53</v>
      </c>
      <c r="G833" s="67">
        <v>65</v>
      </c>
      <c r="H833" s="68">
        <v>14</v>
      </c>
      <c r="I833" s="67"/>
      <c r="J833" s="45"/>
      <c r="K833" s="45"/>
      <c r="L833" s="45"/>
      <c r="M833" s="45"/>
      <c r="N833" s="45"/>
      <c r="O833" s="45"/>
      <c r="P833" s="45"/>
      <c r="Q833" s="41" t="str">
        <f>IF(CentrepointSourced[[#This Row],[Country]]="Northern Ireland","Northern Ireland",IFERROR(VLOOKUP(CentrepointSourced[[#This Row],[Local Authority]],LKP_LANameDQ[],2,FALSE),CentrepointSourced[[#This Row],[Local Authority]]))</f>
        <v>Selby</v>
      </c>
      <c r="R833" s="41" t="str">
        <f>IF(CentrepointSourced[[#This Row],[LA type]]="County","",INDEX(ConsolGeog[lad14cd],MATCH(CentrepointSourced[[#This Row],[Local Authority DQ]],ConsolGeog[la_name],0)))</f>
        <v>E07000169</v>
      </c>
      <c r="S833" s="41" t="str">
        <f>IF(OR(CentrepointSourced[[#This Row],[Country]]="Northern Ireland",CentrepointSourced[[#This Row],[Country]]="Scotland",CentrepointSourced[[#This Row],[Country]]="Wales"),"Local Authority",CentrepointSourced[[#This Row],[LA type]])</f>
        <v>District</v>
      </c>
      <c r="T833" s="41">
        <f>IF(TRIM(CentrepointSourced[[#This Row],[Presented HS]])="",0,IF(CentrepointSourced[[#This Row],[Presented HS]]="&lt;5",2.5,IF(CentrepointSourced[[#This Row],[Presented HS]]="&lt;10",5,VALUE(TRIM(CentrepointSourced[[#This Row],[Presented HS]])))))</f>
        <v>65</v>
      </c>
      <c r="U833" s="41">
        <f>IF(TRIM(CentrepointSourced[[#This Row],[Assessed HS]])="",0,IF(CentrepointSourced[[#This Row],[Assessed HS]]="&lt;5",2.5,IF(CentrepointSourced[[#This Row],[Assessed HS]]="&lt;10",5,VALUE(TRIM(CentrepointSourced[[#This Row],[Assessed HS]])))))</f>
        <v>14</v>
      </c>
      <c r="V833" s="41">
        <f>IF(TRIM(CentrepointSourced[[#This Row],[Presented CS]])="",0,IF(CentrepointSourced[[#This Row],[Presented CS]]="&lt;5",2.5,IF(CentrepointSourced[[#This Row],[Presented CS]]="&lt;10",5,VALUE(TRIM(CentrepointSourced[[#This Row],[Presented CS]])))))</f>
        <v>0</v>
      </c>
      <c r="W833" s="41">
        <f>IF(TRIM(CentrepointSourced[[#This Row],[Assessed CS]])="",0,IF(CentrepointSourced[[#This Row],[Assessed CS]]="&lt;5",2.5,IF(CentrepointSourced[[#This Row],[Assessed CS]]="&lt;10",5,VALUE(TRIM(CentrepointSourced[[#This Row],[Assessed CS]])))))</f>
        <v>0</v>
      </c>
      <c r="X833" s="106">
        <f>IF(CentrepointSourced[[#This Row],[Age]]="16-17",CentrepointSourced[[#This Row],[Presented HS DQ]],0)</f>
        <v>0</v>
      </c>
      <c r="Y833" s="106">
        <f>IF(CentrepointSourced[[#This Row],[Age]]="16-24",CentrepointSourced[[#This Row],[Presented HS DQ]],0)</f>
        <v>65</v>
      </c>
      <c r="Z833" s="106">
        <f>IF(CentrepointSourced[[#This Row],[Age]]="18-24",CentrepointSourced[[#This Row],[Presented HS DQ]],0)</f>
        <v>0</v>
      </c>
      <c r="AA833" s="106">
        <f>IF(CentrepointSourced[[#This Row],[Age]]="16-17",CentrepointSourced[[#This Row],[Presented CS DQ]],0)</f>
        <v>0</v>
      </c>
      <c r="AB833" s="106">
        <f>IF(CentrepointSourced[[#This Row],[Age]]="16-24",CentrepointSourced[[#This Row],[Presented CS DQ]],0)</f>
        <v>0</v>
      </c>
      <c r="AC833" s="106">
        <f>IF(CentrepointSourced[[#This Row],[Age]]="18-24",CentrepointSourced[[#This Row],[Presented CS DQ]],0)</f>
        <v>0</v>
      </c>
      <c r="AD833" s="107">
        <f>IF(CentrepointSourced[[#This Row],[Age]]="16-17",CentrepointSourced[[#This Row],[Assessed HS DQ]],0)</f>
        <v>0</v>
      </c>
      <c r="AE833" s="107">
        <f>IF(CentrepointSourced[[#This Row],[Age]]="16-24",CentrepointSourced[[#This Row],[Assessed HS DQ]],0)</f>
        <v>14</v>
      </c>
      <c r="AF833" s="107">
        <f>IF(CentrepointSourced[[#This Row],[Age]]="18-24",CentrepointSourced[[#This Row],[Assessed HS DQ]],0)</f>
        <v>0</v>
      </c>
      <c r="AG833" s="107">
        <f>IF(CentrepointSourced[[#This Row],[Age]]="16-17",CentrepointSourced[[#This Row],[Assessed CS DQ]],0)</f>
        <v>0</v>
      </c>
      <c r="AH833" s="107">
        <f>IF(CentrepointSourced[[#This Row],[Age]]="16-24",CentrepointSourced[[#This Row],[Assessed CS DQ]],0)</f>
        <v>0</v>
      </c>
      <c r="AI833" s="107">
        <f>IF(CentrepointSourced[[#This Row],[Age]]="18-24",CentrepointSourced[[#This Row],[Assessed CS DQ]],0)</f>
        <v>0</v>
      </c>
    </row>
    <row r="834" spans="1:35" customFormat="1" ht="13.5" customHeight="1">
      <c r="A834" s="45" t="s">
        <v>40</v>
      </c>
      <c r="B834" s="62" t="s">
        <v>255</v>
      </c>
      <c r="C834" s="45" t="s">
        <v>42</v>
      </c>
      <c r="D834" s="62"/>
      <c r="E834" s="67">
        <v>2013</v>
      </c>
      <c r="F834" s="67" t="s">
        <v>53</v>
      </c>
      <c r="G834" s="67">
        <v>150</v>
      </c>
      <c r="H834" s="68">
        <v>1</v>
      </c>
      <c r="I834" s="67"/>
      <c r="J834" s="45"/>
      <c r="K834" s="45"/>
      <c r="L834" s="45"/>
      <c r="M834" s="45"/>
      <c r="N834" s="45"/>
      <c r="O834" s="45"/>
      <c r="P834" s="45"/>
      <c r="Q834" s="41" t="str">
        <f>IF(CentrepointSourced[[#This Row],[Country]]="Northern Ireland","Northern Ireland",IFERROR(VLOOKUP(CentrepointSourced[[#This Row],[Local Authority]],LKP_LANameDQ[],2,FALSE),CentrepointSourced[[#This Row],[Local Authority]]))</f>
        <v>Selby</v>
      </c>
      <c r="R834" s="41" t="str">
        <f>IF(CentrepointSourced[[#This Row],[LA type]]="County","",INDEX(ConsolGeog[lad14cd],MATCH(CentrepointSourced[[#This Row],[Local Authority DQ]],ConsolGeog[la_name],0)))</f>
        <v>E07000169</v>
      </c>
      <c r="S834" s="41" t="str">
        <f>IF(OR(CentrepointSourced[[#This Row],[Country]]="Northern Ireland",CentrepointSourced[[#This Row],[Country]]="Scotland",CentrepointSourced[[#This Row],[Country]]="Wales"),"Local Authority",CentrepointSourced[[#This Row],[LA type]])</f>
        <v>District</v>
      </c>
      <c r="T834" s="41">
        <f>IF(TRIM(CentrepointSourced[[#This Row],[Presented HS]])="",0,IF(CentrepointSourced[[#This Row],[Presented HS]]="&lt;5",2.5,IF(CentrepointSourced[[#This Row],[Presented HS]]="&lt;10",5,VALUE(TRIM(CentrepointSourced[[#This Row],[Presented HS]])))))</f>
        <v>150</v>
      </c>
      <c r="U834" s="41">
        <f>IF(TRIM(CentrepointSourced[[#This Row],[Assessed HS]])="",0,IF(CentrepointSourced[[#This Row],[Assessed HS]]="&lt;5",2.5,IF(CentrepointSourced[[#This Row],[Assessed HS]]="&lt;10",5,VALUE(TRIM(CentrepointSourced[[#This Row],[Assessed HS]])))))</f>
        <v>1</v>
      </c>
      <c r="V834" s="41">
        <f>IF(TRIM(CentrepointSourced[[#This Row],[Presented CS]])="",0,IF(CentrepointSourced[[#This Row],[Presented CS]]="&lt;5",2.5,IF(CentrepointSourced[[#This Row],[Presented CS]]="&lt;10",5,VALUE(TRIM(CentrepointSourced[[#This Row],[Presented CS]])))))</f>
        <v>0</v>
      </c>
      <c r="W834" s="41">
        <f>IF(TRIM(CentrepointSourced[[#This Row],[Assessed CS]])="",0,IF(CentrepointSourced[[#This Row],[Assessed CS]]="&lt;5",2.5,IF(CentrepointSourced[[#This Row],[Assessed CS]]="&lt;10",5,VALUE(TRIM(CentrepointSourced[[#This Row],[Assessed CS]])))))</f>
        <v>0</v>
      </c>
      <c r="X834" s="106">
        <f>IF(CentrepointSourced[[#This Row],[Age]]="16-17",CentrepointSourced[[#This Row],[Presented HS DQ]],0)</f>
        <v>0</v>
      </c>
      <c r="Y834" s="106">
        <f>IF(CentrepointSourced[[#This Row],[Age]]="16-24",CentrepointSourced[[#This Row],[Presented HS DQ]],0)</f>
        <v>150</v>
      </c>
      <c r="Z834" s="106">
        <f>IF(CentrepointSourced[[#This Row],[Age]]="18-24",CentrepointSourced[[#This Row],[Presented HS DQ]],0)</f>
        <v>0</v>
      </c>
      <c r="AA834" s="106">
        <f>IF(CentrepointSourced[[#This Row],[Age]]="16-17",CentrepointSourced[[#This Row],[Presented CS DQ]],0)</f>
        <v>0</v>
      </c>
      <c r="AB834" s="106">
        <f>IF(CentrepointSourced[[#This Row],[Age]]="16-24",CentrepointSourced[[#This Row],[Presented CS DQ]],0)</f>
        <v>0</v>
      </c>
      <c r="AC834" s="106">
        <f>IF(CentrepointSourced[[#This Row],[Age]]="18-24",CentrepointSourced[[#This Row],[Presented CS DQ]],0)</f>
        <v>0</v>
      </c>
      <c r="AD834" s="107">
        <f>IF(CentrepointSourced[[#This Row],[Age]]="16-17",CentrepointSourced[[#This Row],[Assessed HS DQ]],0)</f>
        <v>0</v>
      </c>
      <c r="AE834" s="107">
        <f>IF(CentrepointSourced[[#This Row],[Age]]="16-24",CentrepointSourced[[#This Row],[Assessed HS DQ]],0)</f>
        <v>1</v>
      </c>
      <c r="AF834" s="107">
        <f>IF(CentrepointSourced[[#This Row],[Age]]="18-24",CentrepointSourced[[#This Row],[Assessed HS DQ]],0)</f>
        <v>0</v>
      </c>
      <c r="AG834" s="107">
        <f>IF(CentrepointSourced[[#This Row],[Age]]="16-17",CentrepointSourced[[#This Row],[Assessed CS DQ]],0)</f>
        <v>0</v>
      </c>
      <c r="AH834" s="107">
        <f>IF(CentrepointSourced[[#This Row],[Age]]="16-24",CentrepointSourced[[#This Row],[Assessed CS DQ]],0)</f>
        <v>0</v>
      </c>
      <c r="AI834" s="107">
        <f>IF(CentrepointSourced[[#This Row],[Age]]="18-24",CentrepointSourced[[#This Row],[Assessed CS DQ]],0)</f>
        <v>0</v>
      </c>
    </row>
    <row r="835" spans="1:35" customFormat="1" ht="13.5" customHeight="1">
      <c r="A835" s="45" t="s">
        <v>40</v>
      </c>
      <c r="B835" s="62" t="s">
        <v>255</v>
      </c>
      <c r="C835" s="45" t="s">
        <v>42</v>
      </c>
      <c r="D835" s="62"/>
      <c r="E835" s="67">
        <v>2014</v>
      </c>
      <c r="F835" s="67" t="s">
        <v>53</v>
      </c>
      <c r="G835" s="67">
        <v>177</v>
      </c>
      <c r="H835" s="68">
        <v>9</v>
      </c>
      <c r="I835" s="67"/>
      <c r="J835" s="45"/>
      <c r="K835" s="45"/>
      <c r="L835" s="45"/>
      <c r="M835" s="45"/>
      <c r="N835" s="45"/>
      <c r="O835" s="45"/>
      <c r="P835" s="45"/>
      <c r="Q835" s="41" t="str">
        <f>IF(CentrepointSourced[[#This Row],[Country]]="Northern Ireland","Northern Ireland",IFERROR(VLOOKUP(CentrepointSourced[[#This Row],[Local Authority]],LKP_LANameDQ[],2,FALSE),CentrepointSourced[[#This Row],[Local Authority]]))</f>
        <v>Selby</v>
      </c>
      <c r="R835" s="41" t="str">
        <f>IF(CentrepointSourced[[#This Row],[LA type]]="County","",INDEX(ConsolGeog[lad14cd],MATCH(CentrepointSourced[[#This Row],[Local Authority DQ]],ConsolGeog[la_name],0)))</f>
        <v>E07000169</v>
      </c>
      <c r="S835" s="41" t="str">
        <f>IF(OR(CentrepointSourced[[#This Row],[Country]]="Northern Ireland",CentrepointSourced[[#This Row],[Country]]="Scotland",CentrepointSourced[[#This Row],[Country]]="Wales"),"Local Authority",CentrepointSourced[[#This Row],[LA type]])</f>
        <v>District</v>
      </c>
      <c r="T835" s="41">
        <f>IF(TRIM(CentrepointSourced[[#This Row],[Presented HS]])="",0,IF(CentrepointSourced[[#This Row],[Presented HS]]="&lt;5",2.5,IF(CentrepointSourced[[#This Row],[Presented HS]]="&lt;10",5,VALUE(TRIM(CentrepointSourced[[#This Row],[Presented HS]])))))</f>
        <v>177</v>
      </c>
      <c r="U835" s="41">
        <f>IF(TRIM(CentrepointSourced[[#This Row],[Assessed HS]])="",0,IF(CentrepointSourced[[#This Row],[Assessed HS]]="&lt;5",2.5,IF(CentrepointSourced[[#This Row],[Assessed HS]]="&lt;10",5,VALUE(TRIM(CentrepointSourced[[#This Row],[Assessed HS]])))))</f>
        <v>9</v>
      </c>
      <c r="V835" s="41">
        <f>IF(TRIM(CentrepointSourced[[#This Row],[Presented CS]])="",0,IF(CentrepointSourced[[#This Row],[Presented CS]]="&lt;5",2.5,IF(CentrepointSourced[[#This Row],[Presented CS]]="&lt;10",5,VALUE(TRIM(CentrepointSourced[[#This Row],[Presented CS]])))))</f>
        <v>0</v>
      </c>
      <c r="W835" s="41">
        <f>IF(TRIM(CentrepointSourced[[#This Row],[Assessed CS]])="",0,IF(CentrepointSourced[[#This Row],[Assessed CS]]="&lt;5",2.5,IF(CentrepointSourced[[#This Row],[Assessed CS]]="&lt;10",5,VALUE(TRIM(CentrepointSourced[[#This Row],[Assessed CS]])))))</f>
        <v>0</v>
      </c>
      <c r="X835" s="106">
        <f>IF(CentrepointSourced[[#This Row],[Age]]="16-17",CentrepointSourced[[#This Row],[Presented HS DQ]],0)</f>
        <v>0</v>
      </c>
      <c r="Y835" s="106">
        <f>IF(CentrepointSourced[[#This Row],[Age]]="16-24",CentrepointSourced[[#This Row],[Presented HS DQ]],0)</f>
        <v>177</v>
      </c>
      <c r="Z835" s="106">
        <f>IF(CentrepointSourced[[#This Row],[Age]]="18-24",CentrepointSourced[[#This Row],[Presented HS DQ]],0)</f>
        <v>0</v>
      </c>
      <c r="AA835" s="106">
        <f>IF(CentrepointSourced[[#This Row],[Age]]="16-17",CentrepointSourced[[#This Row],[Presented CS DQ]],0)</f>
        <v>0</v>
      </c>
      <c r="AB835" s="106">
        <f>IF(CentrepointSourced[[#This Row],[Age]]="16-24",CentrepointSourced[[#This Row],[Presented CS DQ]],0)</f>
        <v>0</v>
      </c>
      <c r="AC835" s="106">
        <f>IF(CentrepointSourced[[#This Row],[Age]]="18-24",CentrepointSourced[[#This Row],[Presented CS DQ]],0)</f>
        <v>0</v>
      </c>
      <c r="AD835" s="107">
        <f>IF(CentrepointSourced[[#This Row],[Age]]="16-17",CentrepointSourced[[#This Row],[Assessed HS DQ]],0)</f>
        <v>0</v>
      </c>
      <c r="AE835" s="107">
        <f>IF(CentrepointSourced[[#This Row],[Age]]="16-24",CentrepointSourced[[#This Row],[Assessed HS DQ]],0)</f>
        <v>9</v>
      </c>
      <c r="AF835" s="107">
        <f>IF(CentrepointSourced[[#This Row],[Age]]="18-24",CentrepointSourced[[#This Row],[Assessed HS DQ]],0)</f>
        <v>0</v>
      </c>
      <c r="AG835" s="107">
        <f>IF(CentrepointSourced[[#This Row],[Age]]="16-17",CentrepointSourced[[#This Row],[Assessed CS DQ]],0)</f>
        <v>0</v>
      </c>
      <c r="AH835" s="107">
        <f>IF(CentrepointSourced[[#This Row],[Age]]="16-24",CentrepointSourced[[#This Row],[Assessed CS DQ]],0)</f>
        <v>0</v>
      </c>
      <c r="AI835" s="107">
        <f>IF(CentrepointSourced[[#This Row],[Age]]="18-24",CentrepointSourced[[#This Row],[Assessed CS DQ]],0)</f>
        <v>0</v>
      </c>
    </row>
    <row r="836" spans="1:35" customFormat="1" ht="13.5" customHeight="1">
      <c r="A836" s="45" t="s">
        <v>40</v>
      </c>
      <c r="B836" s="62" t="s">
        <v>254</v>
      </c>
      <c r="C836" s="45" t="s">
        <v>42</v>
      </c>
      <c r="D836" s="62"/>
      <c r="E836" s="67">
        <v>2012</v>
      </c>
      <c r="F836" s="67" t="s">
        <v>53</v>
      </c>
      <c r="G836" s="67"/>
      <c r="H836" s="68"/>
      <c r="I836" s="67">
        <v>10</v>
      </c>
      <c r="J836" s="45"/>
      <c r="K836" s="45"/>
      <c r="L836" s="45"/>
      <c r="M836" s="45"/>
      <c r="N836" s="45"/>
      <c r="O836" s="45"/>
      <c r="P836" s="45"/>
      <c r="Q836" s="41" t="str">
        <f>IF(CentrepointSourced[[#This Row],[Country]]="Northern Ireland","Northern Ireland",IFERROR(VLOOKUP(CentrepointSourced[[#This Row],[Local Authority]],LKP_LANameDQ[],2,FALSE),CentrepointSourced[[#This Row],[Local Authority]]))</f>
        <v>Sevenoaks</v>
      </c>
      <c r="R836" s="41" t="str">
        <f>IF(CentrepointSourced[[#This Row],[LA type]]="County","",INDEX(ConsolGeog[lad14cd],MATCH(CentrepointSourced[[#This Row],[Local Authority DQ]],ConsolGeog[la_name],0)))</f>
        <v>E07000111</v>
      </c>
      <c r="S836" s="41" t="str">
        <f>IF(OR(CentrepointSourced[[#This Row],[Country]]="Northern Ireland",CentrepointSourced[[#This Row],[Country]]="Scotland",CentrepointSourced[[#This Row],[Country]]="Wales"),"Local Authority",CentrepointSourced[[#This Row],[LA type]])</f>
        <v>District</v>
      </c>
      <c r="T836" s="41">
        <f>IF(TRIM(CentrepointSourced[[#This Row],[Presented HS]])="",0,IF(CentrepointSourced[[#This Row],[Presented HS]]="&lt;5",2.5,IF(CentrepointSourced[[#This Row],[Presented HS]]="&lt;10",5,VALUE(TRIM(CentrepointSourced[[#This Row],[Presented HS]])))))</f>
        <v>0</v>
      </c>
      <c r="U836" s="41">
        <f>IF(TRIM(CentrepointSourced[[#This Row],[Assessed HS]])="",0,IF(CentrepointSourced[[#This Row],[Assessed HS]]="&lt;5",2.5,IF(CentrepointSourced[[#This Row],[Assessed HS]]="&lt;10",5,VALUE(TRIM(CentrepointSourced[[#This Row],[Assessed HS]])))))</f>
        <v>0</v>
      </c>
      <c r="V836" s="41">
        <f>IF(TRIM(CentrepointSourced[[#This Row],[Presented CS]])="",0,IF(CentrepointSourced[[#This Row],[Presented CS]]="&lt;5",2.5,IF(CentrepointSourced[[#This Row],[Presented CS]]="&lt;10",5,VALUE(TRIM(CentrepointSourced[[#This Row],[Presented CS]])))))</f>
        <v>0</v>
      </c>
      <c r="W836" s="41">
        <f>IF(TRIM(CentrepointSourced[[#This Row],[Assessed CS]])="",0,IF(CentrepointSourced[[#This Row],[Assessed CS]]="&lt;5",2.5,IF(CentrepointSourced[[#This Row],[Assessed CS]]="&lt;10",5,VALUE(TRIM(CentrepointSourced[[#This Row],[Assessed CS]])))))</f>
        <v>0</v>
      </c>
      <c r="X836" s="106">
        <f>IF(CentrepointSourced[[#This Row],[Age]]="16-17",CentrepointSourced[[#This Row],[Presented HS DQ]],0)</f>
        <v>0</v>
      </c>
      <c r="Y836" s="106">
        <f>IF(CentrepointSourced[[#This Row],[Age]]="16-24",CentrepointSourced[[#This Row],[Presented HS DQ]],0)</f>
        <v>0</v>
      </c>
      <c r="Z836" s="106">
        <f>IF(CentrepointSourced[[#This Row],[Age]]="18-24",CentrepointSourced[[#This Row],[Presented HS DQ]],0)</f>
        <v>0</v>
      </c>
      <c r="AA836" s="106">
        <f>IF(CentrepointSourced[[#This Row],[Age]]="16-17",CentrepointSourced[[#This Row],[Presented CS DQ]],0)</f>
        <v>0</v>
      </c>
      <c r="AB836" s="106">
        <f>IF(CentrepointSourced[[#This Row],[Age]]="16-24",CentrepointSourced[[#This Row],[Presented CS DQ]],0)</f>
        <v>0</v>
      </c>
      <c r="AC836" s="106">
        <f>IF(CentrepointSourced[[#This Row],[Age]]="18-24",CentrepointSourced[[#This Row],[Presented CS DQ]],0)</f>
        <v>0</v>
      </c>
      <c r="AD836" s="107">
        <f>IF(CentrepointSourced[[#This Row],[Age]]="16-17",CentrepointSourced[[#This Row],[Assessed HS DQ]],0)</f>
        <v>0</v>
      </c>
      <c r="AE836" s="107">
        <f>IF(CentrepointSourced[[#This Row],[Age]]="16-24",CentrepointSourced[[#This Row],[Assessed HS DQ]],0)</f>
        <v>0</v>
      </c>
      <c r="AF836" s="107">
        <f>IF(CentrepointSourced[[#This Row],[Age]]="18-24",CentrepointSourced[[#This Row],[Assessed HS DQ]],0)</f>
        <v>0</v>
      </c>
      <c r="AG836" s="107">
        <f>IF(CentrepointSourced[[#This Row],[Age]]="16-17",CentrepointSourced[[#This Row],[Assessed CS DQ]],0)</f>
        <v>0</v>
      </c>
      <c r="AH836" s="107">
        <f>IF(CentrepointSourced[[#This Row],[Age]]="16-24",CentrepointSourced[[#This Row],[Assessed CS DQ]],0)</f>
        <v>0</v>
      </c>
      <c r="AI836" s="107">
        <f>IF(CentrepointSourced[[#This Row],[Age]]="18-24",CentrepointSourced[[#This Row],[Assessed CS DQ]],0)</f>
        <v>0</v>
      </c>
    </row>
    <row r="837" spans="1:35" customFormat="1" ht="13.5" customHeight="1">
      <c r="A837" s="45" t="s">
        <v>40</v>
      </c>
      <c r="B837" s="62" t="s">
        <v>254</v>
      </c>
      <c r="C837" s="45" t="s">
        <v>42</v>
      </c>
      <c r="D837" s="62"/>
      <c r="E837" s="67">
        <v>2013</v>
      </c>
      <c r="F837" s="67" t="s">
        <v>53</v>
      </c>
      <c r="G837" s="67"/>
      <c r="H837" s="68"/>
      <c r="I837" s="67">
        <v>5</v>
      </c>
      <c r="J837" s="45"/>
      <c r="K837" s="45"/>
      <c r="L837" s="45"/>
      <c r="M837" s="45"/>
      <c r="N837" s="45"/>
      <c r="O837" s="45"/>
      <c r="P837" s="45"/>
      <c r="Q837" s="41" t="str">
        <f>IF(CentrepointSourced[[#This Row],[Country]]="Northern Ireland","Northern Ireland",IFERROR(VLOOKUP(CentrepointSourced[[#This Row],[Local Authority]],LKP_LANameDQ[],2,FALSE),CentrepointSourced[[#This Row],[Local Authority]]))</f>
        <v>Sevenoaks</v>
      </c>
      <c r="R837" s="41" t="str">
        <f>IF(CentrepointSourced[[#This Row],[LA type]]="County","",INDEX(ConsolGeog[lad14cd],MATCH(CentrepointSourced[[#This Row],[Local Authority DQ]],ConsolGeog[la_name],0)))</f>
        <v>E07000111</v>
      </c>
      <c r="S837" s="41" t="str">
        <f>IF(OR(CentrepointSourced[[#This Row],[Country]]="Northern Ireland",CentrepointSourced[[#This Row],[Country]]="Scotland",CentrepointSourced[[#This Row],[Country]]="Wales"),"Local Authority",CentrepointSourced[[#This Row],[LA type]])</f>
        <v>District</v>
      </c>
      <c r="T837" s="41">
        <f>IF(TRIM(CentrepointSourced[[#This Row],[Presented HS]])="",0,IF(CentrepointSourced[[#This Row],[Presented HS]]="&lt;5",2.5,IF(CentrepointSourced[[#This Row],[Presented HS]]="&lt;10",5,VALUE(TRIM(CentrepointSourced[[#This Row],[Presented HS]])))))</f>
        <v>0</v>
      </c>
      <c r="U837" s="41">
        <f>IF(TRIM(CentrepointSourced[[#This Row],[Assessed HS]])="",0,IF(CentrepointSourced[[#This Row],[Assessed HS]]="&lt;5",2.5,IF(CentrepointSourced[[#This Row],[Assessed HS]]="&lt;10",5,VALUE(TRIM(CentrepointSourced[[#This Row],[Assessed HS]])))))</f>
        <v>0</v>
      </c>
      <c r="V837" s="41">
        <f>IF(TRIM(CentrepointSourced[[#This Row],[Presented CS]])="",0,IF(CentrepointSourced[[#This Row],[Presented CS]]="&lt;5",2.5,IF(CentrepointSourced[[#This Row],[Presented CS]]="&lt;10",5,VALUE(TRIM(CentrepointSourced[[#This Row],[Presented CS]])))))</f>
        <v>0</v>
      </c>
      <c r="W837" s="41">
        <f>IF(TRIM(CentrepointSourced[[#This Row],[Assessed CS]])="",0,IF(CentrepointSourced[[#This Row],[Assessed CS]]="&lt;5",2.5,IF(CentrepointSourced[[#This Row],[Assessed CS]]="&lt;10",5,VALUE(TRIM(CentrepointSourced[[#This Row],[Assessed CS]])))))</f>
        <v>0</v>
      </c>
      <c r="X837" s="106">
        <f>IF(CentrepointSourced[[#This Row],[Age]]="16-17",CentrepointSourced[[#This Row],[Presented HS DQ]],0)</f>
        <v>0</v>
      </c>
      <c r="Y837" s="106">
        <f>IF(CentrepointSourced[[#This Row],[Age]]="16-24",CentrepointSourced[[#This Row],[Presented HS DQ]],0)</f>
        <v>0</v>
      </c>
      <c r="Z837" s="106">
        <f>IF(CentrepointSourced[[#This Row],[Age]]="18-24",CentrepointSourced[[#This Row],[Presented HS DQ]],0)</f>
        <v>0</v>
      </c>
      <c r="AA837" s="106">
        <f>IF(CentrepointSourced[[#This Row],[Age]]="16-17",CentrepointSourced[[#This Row],[Presented CS DQ]],0)</f>
        <v>0</v>
      </c>
      <c r="AB837" s="106">
        <f>IF(CentrepointSourced[[#This Row],[Age]]="16-24",CentrepointSourced[[#This Row],[Presented CS DQ]],0)</f>
        <v>0</v>
      </c>
      <c r="AC837" s="106">
        <f>IF(CentrepointSourced[[#This Row],[Age]]="18-24",CentrepointSourced[[#This Row],[Presented CS DQ]],0)</f>
        <v>0</v>
      </c>
      <c r="AD837" s="107">
        <f>IF(CentrepointSourced[[#This Row],[Age]]="16-17",CentrepointSourced[[#This Row],[Assessed HS DQ]],0)</f>
        <v>0</v>
      </c>
      <c r="AE837" s="107">
        <f>IF(CentrepointSourced[[#This Row],[Age]]="16-24",CentrepointSourced[[#This Row],[Assessed HS DQ]],0)</f>
        <v>0</v>
      </c>
      <c r="AF837" s="107">
        <f>IF(CentrepointSourced[[#This Row],[Age]]="18-24",CentrepointSourced[[#This Row],[Assessed HS DQ]],0)</f>
        <v>0</v>
      </c>
      <c r="AG837" s="107">
        <f>IF(CentrepointSourced[[#This Row],[Age]]="16-17",CentrepointSourced[[#This Row],[Assessed CS DQ]],0)</f>
        <v>0</v>
      </c>
      <c r="AH837" s="107">
        <f>IF(CentrepointSourced[[#This Row],[Age]]="16-24",CentrepointSourced[[#This Row],[Assessed CS DQ]],0)</f>
        <v>0</v>
      </c>
      <c r="AI837" s="107">
        <f>IF(CentrepointSourced[[#This Row],[Age]]="18-24",CentrepointSourced[[#This Row],[Assessed CS DQ]],0)</f>
        <v>0</v>
      </c>
    </row>
    <row r="838" spans="1:35" customFormat="1" ht="13.5" customHeight="1">
      <c r="A838" s="45" t="s">
        <v>40</v>
      </c>
      <c r="B838" s="62" t="s">
        <v>254</v>
      </c>
      <c r="C838" s="45" t="s">
        <v>42</v>
      </c>
      <c r="D838" s="62"/>
      <c r="E838" s="67">
        <v>2014</v>
      </c>
      <c r="F838" s="67" t="s">
        <v>53</v>
      </c>
      <c r="G838" s="67"/>
      <c r="H838" s="68"/>
      <c r="I838" s="67">
        <v>3</v>
      </c>
      <c r="J838" s="45"/>
      <c r="K838" s="45"/>
      <c r="L838" s="45"/>
      <c r="M838" s="45"/>
      <c r="N838" s="45"/>
      <c r="O838" s="45"/>
      <c r="P838" s="45"/>
      <c r="Q838" s="41" t="str">
        <f>IF(CentrepointSourced[[#This Row],[Country]]="Northern Ireland","Northern Ireland",IFERROR(VLOOKUP(CentrepointSourced[[#This Row],[Local Authority]],LKP_LANameDQ[],2,FALSE),CentrepointSourced[[#This Row],[Local Authority]]))</f>
        <v>Sevenoaks</v>
      </c>
      <c r="R838" s="41" t="str">
        <f>IF(CentrepointSourced[[#This Row],[LA type]]="County","",INDEX(ConsolGeog[lad14cd],MATCH(CentrepointSourced[[#This Row],[Local Authority DQ]],ConsolGeog[la_name],0)))</f>
        <v>E07000111</v>
      </c>
      <c r="S838" s="41" t="str">
        <f>IF(OR(CentrepointSourced[[#This Row],[Country]]="Northern Ireland",CentrepointSourced[[#This Row],[Country]]="Scotland",CentrepointSourced[[#This Row],[Country]]="Wales"),"Local Authority",CentrepointSourced[[#This Row],[LA type]])</f>
        <v>District</v>
      </c>
      <c r="T838" s="41">
        <f>IF(TRIM(CentrepointSourced[[#This Row],[Presented HS]])="",0,IF(CentrepointSourced[[#This Row],[Presented HS]]="&lt;5",2.5,IF(CentrepointSourced[[#This Row],[Presented HS]]="&lt;10",5,VALUE(TRIM(CentrepointSourced[[#This Row],[Presented HS]])))))</f>
        <v>0</v>
      </c>
      <c r="U838" s="41">
        <f>IF(TRIM(CentrepointSourced[[#This Row],[Assessed HS]])="",0,IF(CentrepointSourced[[#This Row],[Assessed HS]]="&lt;5",2.5,IF(CentrepointSourced[[#This Row],[Assessed HS]]="&lt;10",5,VALUE(TRIM(CentrepointSourced[[#This Row],[Assessed HS]])))))</f>
        <v>0</v>
      </c>
      <c r="V838" s="41">
        <f>IF(TRIM(CentrepointSourced[[#This Row],[Presented CS]])="",0,IF(CentrepointSourced[[#This Row],[Presented CS]]="&lt;5",2.5,IF(CentrepointSourced[[#This Row],[Presented CS]]="&lt;10",5,VALUE(TRIM(CentrepointSourced[[#This Row],[Presented CS]])))))</f>
        <v>0</v>
      </c>
      <c r="W838" s="41">
        <f>IF(TRIM(CentrepointSourced[[#This Row],[Assessed CS]])="",0,IF(CentrepointSourced[[#This Row],[Assessed CS]]="&lt;5",2.5,IF(CentrepointSourced[[#This Row],[Assessed CS]]="&lt;10",5,VALUE(TRIM(CentrepointSourced[[#This Row],[Assessed CS]])))))</f>
        <v>0</v>
      </c>
      <c r="X838" s="106">
        <f>IF(CentrepointSourced[[#This Row],[Age]]="16-17",CentrepointSourced[[#This Row],[Presented HS DQ]],0)</f>
        <v>0</v>
      </c>
      <c r="Y838" s="106">
        <f>IF(CentrepointSourced[[#This Row],[Age]]="16-24",CentrepointSourced[[#This Row],[Presented HS DQ]],0)</f>
        <v>0</v>
      </c>
      <c r="Z838" s="106">
        <f>IF(CentrepointSourced[[#This Row],[Age]]="18-24",CentrepointSourced[[#This Row],[Presented HS DQ]],0)</f>
        <v>0</v>
      </c>
      <c r="AA838" s="106">
        <f>IF(CentrepointSourced[[#This Row],[Age]]="16-17",CentrepointSourced[[#This Row],[Presented CS DQ]],0)</f>
        <v>0</v>
      </c>
      <c r="AB838" s="106">
        <f>IF(CentrepointSourced[[#This Row],[Age]]="16-24",CentrepointSourced[[#This Row],[Presented CS DQ]],0)</f>
        <v>0</v>
      </c>
      <c r="AC838" s="106">
        <f>IF(CentrepointSourced[[#This Row],[Age]]="18-24",CentrepointSourced[[#This Row],[Presented CS DQ]],0)</f>
        <v>0</v>
      </c>
      <c r="AD838" s="107">
        <f>IF(CentrepointSourced[[#This Row],[Age]]="16-17",CentrepointSourced[[#This Row],[Assessed HS DQ]],0)</f>
        <v>0</v>
      </c>
      <c r="AE838" s="107">
        <f>IF(CentrepointSourced[[#This Row],[Age]]="16-24",CentrepointSourced[[#This Row],[Assessed HS DQ]],0)</f>
        <v>0</v>
      </c>
      <c r="AF838" s="107">
        <f>IF(CentrepointSourced[[#This Row],[Age]]="18-24",CentrepointSourced[[#This Row],[Assessed HS DQ]],0)</f>
        <v>0</v>
      </c>
      <c r="AG838" s="107">
        <f>IF(CentrepointSourced[[#This Row],[Age]]="16-17",CentrepointSourced[[#This Row],[Assessed CS DQ]],0)</f>
        <v>0</v>
      </c>
      <c r="AH838" s="107">
        <f>IF(CentrepointSourced[[#This Row],[Age]]="16-24",CentrepointSourced[[#This Row],[Assessed CS DQ]],0)</f>
        <v>0</v>
      </c>
      <c r="AI838" s="107">
        <f>IF(CentrepointSourced[[#This Row],[Age]]="18-24",CentrepointSourced[[#This Row],[Assessed CS DQ]],0)</f>
        <v>0</v>
      </c>
    </row>
    <row r="839" spans="1:35" customFormat="1" ht="13.5" customHeight="1">
      <c r="A839" s="45" t="s">
        <v>40</v>
      </c>
      <c r="B839" s="45" t="s">
        <v>167</v>
      </c>
      <c r="C839" s="45" t="s">
        <v>165</v>
      </c>
      <c r="D839" s="45"/>
      <c r="E839" s="67">
        <v>2012</v>
      </c>
      <c r="F839" s="67" t="s">
        <v>25</v>
      </c>
      <c r="G839" s="67">
        <v>167</v>
      </c>
      <c r="H839" s="68">
        <v>167</v>
      </c>
      <c r="I839" s="67">
        <v>23</v>
      </c>
      <c r="J839" s="45"/>
      <c r="K839" s="72"/>
      <c r="L839" s="72"/>
      <c r="M839" s="67"/>
      <c r="N839" s="67"/>
      <c r="O839" s="67"/>
      <c r="P839" s="67"/>
      <c r="Q839" s="41" t="str">
        <f>IF(CentrepointSourced[[#This Row],[Country]]="Northern Ireland","Northern Ireland",IFERROR(VLOOKUP(CentrepointSourced[[#This Row],[Local Authority]],LKP_LANameDQ[],2,FALSE),CentrepointSourced[[#This Row],[Local Authority]]))</f>
        <v>Sheffield</v>
      </c>
      <c r="R839" s="41" t="str">
        <f>IF(CentrepointSourced[[#This Row],[LA type]]="County","",INDEX(ConsolGeog[lad14cd],MATCH(CentrepointSourced[[#This Row],[Local Authority DQ]],ConsolGeog[la_name],0)))</f>
        <v>E08000019</v>
      </c>
      <c r="S839" s="41" t="str">
        <f>IF(OR(CentrepointSourced[[#This Row],[Country]]="Northern Ireland",CentrepointSourced[[#This Row],[Country]]="Scotland",CentrepointSourced[[#This Row],[Country]]="Wales"),"Local Authority",CentrepointSourced[[#This Row],[LA type]])</f>
        <v>Unitary</v>
      </c>
      <c r="T839" s="41">
        <f>IF(TRIM(CentrepointSourced[[#This Row],[Presented HS]])="",0,IF(CentrepointSourced[[#This Row],[Presented HS]]="&lt;5",2.5,IF(CentrepointSourced[[#This Row],[Presented HS]]="&lt;10",5,VALUE(TRIM(CentrepointSourced[[#This Row],[Presented HS]])))))</f>
        <v>167</v>
      </c>
      <c r="U839" s="41">
        <f>IF(TRIM(CentrepointSourced[[#This Row],[Assessed HS]])="",0,IF(CentrepointSourced[[#This Row],[Assessed HS]]="&lt;5",2.5,IF(CentrepointSourced[[#This Row],[Assessed HS]]="&lt;10",5,VALUE(TRIM(CentrepointSourced[[#This Row],[Assessed HS]])))))</f>
        <v>167</v>
      </c>
      <c r="V839" s="41">
        <f>IF(TRIM(CentrepointSourced[[#This Row],[Presented CS]])="",0,IF(CentrepointSourced[[#This Row],[Presented CS]]="&lt;5",2.5,IF(CentrepointSourced[[#This Row],[Presented CS]]="&lt;10",5,VALUE(TRIM(CentrepointSourced[[#This Row],[Presented CS]])))))</f>
        <v>0</v>
      </c>
      <c r="W839" s="41">
        <f>IF(TRIM(CentrepointSourced[[#This Row],[Assessed CS]])="",0,IF(CentrepointSourced[[#This Row],[Assessed CS]]="&lt;5",2.5,IF(CentrepointSourced[[#This Row],[Assessed CS]]="&lt;10",5,VALUE(TRIM(CentrepointSourced[[#This Row],[Assessed CS]])))))</f>
        <v>0</v>
      </c>
      <c r="X839" s="106">
        <f>IF(CentrepointSourced[[#This Row],[Age]]="16-17",CentrepointSourced[[#This Row],[Presented HS DQ]],0)</f>
        <v>167</v>
      </c>
      <c r="Y839" s="106">
        <f>IF(CentrepointSourced[[#This Row],[Age]]="16-24",CentrepointSourced[[#This Row],[Presented HS DQ]],0)</f>
        <v>0</v>
      </c>
      <c r="Z839" s="106">
        <f>IF(CentrepointSourced[[#This Row],[Age]]="18-24",CentrepointSourced[[#This Row],[Presented HS DQ]],0)</f>
        <v>0</v>
      </c>
      <c r="AA839" s="106">
        <f>IF(CentrepointSourced[[#This Row],[Age]]="16-17",CentrepointSourced[[#This Row],[Presented CS DQ]],0)</f>
        <v>0</v>
      </c>
      <c r="AB839" s="106">
        <f>IF(CentrepointSourced[[#This Row],[Age]]="16-24",CentrepointSourced[[#This Row],[Presented CS DQ]],0)</f>
        <v>0</v>
      </c>
      <c r="AC839" s="106">
        <f>IF(CentrepointSourced[[#This Row],[Age]]="18-24",CentrepointSourced[[#This Row],[Presented CS DQ]],0)</f>
        <v>0</v>
      </c>
      <c r="AD839" s="107">
        <f>IF(CentrepointSourced[[#This Row],[Age]]="16-17",CentrepointSourced[[#This Row],[Assessed HS DQ]],0)</f>
        <v>167</v>
      </c>
      <c r="AE839" s="107">
        <f>IF(CentrepointSourced[[#This Row],[Age]]="16-24",CentrepointSourced[[#This Row],[Assessed HS DQ]],0)</f>
        <v>0</v>
      </c>
      <c r="AF839" s="107">
        <f>IF(CentrepointSourced[[#This Row],[Age]]="18-24",CentrepointSourced[[#This Row],[Assessed HS DQ]],0)</f>
        <v>0</v>
      </c>
      <c r="AG839" s="107">
        <f>IF(CentrepointSourced[[#This Row],[Age]]="16-17",CentrepointSourced[[#This Row],[Assessed CS DQ]],0)</f>
        <v>0</v>
      </c>
      <c r="AH839" s="107">
        <f>IF(CentrepointSourced[[#This Row],[Age]]="16-24",CentrepointSourced[[#This Row],[Assessed CS DQ]],0)</f>
        <v>0</v>
      </c>
      <c r="AI839" s="107">
        <f>IF(CentrepointSourced[[#This Row],[Age]]="18-24",CentrepointSourced[[#This Row],[Assessed CS DQ]],0)</f>
        <v>0</v>
      </c>
    </row>
    <row r="840" spans="1:35" customFormat="1" ht="13.5" customHeight="1">
      <c r="A840" s="45" t="s">
        <v>40</v>
      </c>
      <c r="B840" s="45" t="s">
        <v>167</v>
      </c>
      <c r="C840" s="45" t="s">
        <v>165</v>
      </c>
      <c r="D840" s="45"/>
      <c r="E840" s="67">
        <v>2012</v>
      </c>
      <c r="F840" s="67" t="s">
        <v>26</v>
      </c>
      <c r="G840" s="67">
        <v>1779</v>
      </c>
      <c r="H840" s="68">
        <v>1779</v>
      </c>
      <c r="I840" s="67">
        <v>477</v>
      </c>
      <c r="J840" s="45"/>
      <c r="K840" s="72"/>
      <c r="L840" s="72"/>
      <c r="M840" s="67"/>
      <c r="N840" s="67"/>
      <c r="O840" s="67"/>
      <c r="P840" s="67"/>
      <c r="Q840" s="41" t="str">
        <f>IF(CentrepointSourced[[#This Row],[Country]]="Northern Ireland","Northern Ireland",IFERROR(VLOOKUP(CentrepointSourced[[#This Row],[Local Authority]],LKP_LANameDQ[],2,FALSE),CentrepointSourced[[#This Row],[Local Authority]]))</f>
        <v>Sheffield</v>
      </c>
      <c r="R840" s="41" t="str">
        <f>IF(CentrepointSourced[[#This Row],[LA type]]="County","",INDEX(ConsolGeog[lad14cd],MATCH(CentrepointSourced[[#This Row],[Local Authority DQ]],ConsolGeog[la_name],0)))</f>
        <v>E08000019</v>
      </c>
      <c r="S840" s="41" t="str">
        <f>IF(OR(CentrepointSourced[[#This Row],[Country]]="Northern Ireland",CentrepointSourced[[#This Row],[Country]]="Scotland",CentrepointSourced[[#This Row],[Country]]="Wales"),"Local Authority",CentrepointSourced[[#This Row],[LA type]])</f>
        <v>Unitary</v>
      </c>
      <c r="T840" s="41">
        <f>IF(TRIM(CentrepointSourced[[#This Row],[Presented HS]])="",0,IF(CentrepointSourced[[#This Row],[Presented HS]]="&lt;5",2.5,IF(CentrepointSourced[[#This Row],[Presented HS]]="&lt;10",5,VALUE(TRIM(CentrepointSourced[[#This Row],[Presented HS]])))))</f>
        <v>1779</v>
      </c>
      <c r="U840" s="41">
        <f>IF(TRIM(CentrepointSourced[[#This Row],[Assessed HS]])="",0,IF(CentrepointSourced[[#This Row],[Assessed HS]]="&lt;5",2.5,IF(CentrepointSourced[[#This Row],[Assessed HS]]="&lt;10",5,VALUE(TRIM(CentrepointSourced[[#This Row],[Assessed HS]])))))</f>
        <v>1779</v>
      </c>
      <c r="V840" s="41">
        <f>IF(TRIM(CentrepointSourced[[#This Row],[Presented CS]])="",0,IF(CentrepointSourced[[#This Row],[Presented CS]]="&lt;5",2.5,IF(CentrepointSourced[[#This Row],[Presented CS]]="&lt;10",5,VALUE(TRIM(CentrepointSourced[[#This Row],[Presented CS]])))))</f>
        <v>0</v>
      </c>
      <c r="W840" s="41">
        <f>IF(TRIM(CentrepointSourced[[#This Row],[Assessed CS]])="",0,IF(CentrepointSourced[[#This Row],[Assessed CS]]="&lt;5",2.5,IF(CentrepointSourced[[#This Row],[Assessed CS]]="&lt;10",5,VALUE(TRIM(CentrepointSourced[[#This Row],[Assessed CS]])))))</f>
        <v>0</v>
      </c>
      <c r="X840" s="106">
        <f>IF(CentrepointSourced[[#This Row],[Age]]="16-17",CentrepointSourced[[#This Row],[Presented HS DQ]],0)</f>
        <v>0</v>
      </c>
      <c r="Y840" s="106">
        <f>IF(CentrepointSourced[[#This Row],[Age]]="16-24",CentrepointSourced[[#This Row],[Presented HS DQ]],0)</f>
        <v>0</v>
      </c>
      <c r="Z840" s="106">
        <f>IF(CentrepointSourced[[#This Row],[Age]]="18-24",CentrepointSourced[[#This Row],[Presented HS DQ]],0)</f>
        <v>1779</v>
      </c>
      <c r="AA840" s="106">
        <f>IF(CentrepointSourced[[#This Row],[Age]]="16-17",CentrepointSourced[[#This Row],[Presented CS DQ]],0)</f>
        <v>0</v>
      </c>
      <c r="AB840" s="106">
        <f>IF(CentrepointSourced[[#This Row],[Age]]="16-24",CentrepointSourced[[#This Row],[Presented CS DQ]],0)</f>
        <v>0</v>
      </c>
      <c r="AC840" s="106">
        <f>IF(CentrepointSourced[[#This Row],[Age]]="18-24",CentrepointSourced[[#This Row],[Presented CS DQ]],0)</f>
        <v>0</v>
      </c>
      <c r="AD840" s="107">
        <f>IF(CentrepointSourced[[#This Row],[Age]]="16-17",CentrepointSourced[[#This Row],[Assessed HS DQ]],0)</f>
        <v>0</v>
      </c>
      <c r="AE840" s="107">
        <f>IF(CentrepointSourced[[#This Row],[Age]]="16-24",CentrepointSourced[[#This Row],[Assessed HS DQ]],0)</f>
        <v>0</v>
      </c>
      <c r="AF840" s="107">
        <f>IF(CentrepointSourced[[#This Row],[Age]]="18-24",CentrepointSourced[[#This Row],[Assessed HS DQ]],0)</f>
        <v>1779</v>
      </c>
      <c r="AG840" s="107">
        <f>IF(CentrepointSourced[[#This Row],[Age]]="16-17",CentrepointSourced[[#This Row],[Assessed CS DQ]],0)</f>
        <v>0</v>
      </c>
      <c r="AH840" s="107">
        <f>IF(CentrepointSourced[[#This Row],[Age]]="16-24",CentrepointSourced[[#This Row],[Assessed CS DQ]],0)</f>
        <v>0</v>
      </c>
      <c r="AI840" s="107">
        <f>IF(CentrepointSourced[[#This Row],[Age]]="18-24",CentrepointSourced[[#This Row],[Assessed CS DQ]],0)</f>
        <v>0</v>
      </c>
    </row>
    <row r="841" spans="1:35" customFormat="1" ht="13.5" customHeight="1">
      <c r="A841" s="45" t="s">
        <v>40</v>
      </c>
      <c r="B841" s="45" t="s">
        <v>167</v>
      </c>
      <c r="C841" s="45" t="s">
        <v>165</v>
      </c>
      <c r="D841" s="45"/>
      <c r="E841" s="67">
        <v>2013</v>
      </c>
      <c r="F841" s="67" t="s">
        <v>25</v>
      </c>
      <c r="G841" s="67">
        <v>155</v>
      </c>
      <c r="H841" s="68">
        <v>155</v>
      </c>
      <c r="I841" s="67">
        <v>29</v>
      </c>
      <c r="J841" s="45"/>
      <c r="K841" s="72"/>
      <c r="L841" s="72"/>
      <c r="M841" s="67"/>
      <c r="N841" s="67"/>
      <c r="O841" s="67"/>
      <c r="P841" s="67"/>
      <c r="Q841" s="41" t="str">
        <f>IF(CentrepointSourced[[#This Row],[Country]]="Northern Ireland","Northern Ireland",IFERROR(VLOOKUP(CentrepointSourced[[#This Row],[Local Authority]],LKP_LANameDQ[],2,FALSE),CentrepointSourced[[#This Row],[Local Authority]]))</f>
        <v>Sheffield</v>
      </c>
      <c r="R841" s="41" t="str">
        <f>IF(CentrepointSourced[[#This Row],[LA type]]="County","",INDEX(ConsolGeog[lad14cd],MATCH(CentrepointSourced[[#This Row],[Local Authority DQ]],ConsolGeog[la_name],0)))</f>
        <v>E08000019</v>
      </c>
      <c r="S841" s="41" t="str">
        <f>IF(OR(CentrepointSourced[[#This Row],[Country]]="Northern Ireland",CentrepointSourced[[#This Row],[Country]]="Scotland",CentrepointSourced[[#This Row],[Country]]="Wales"),"Local Authority",CentrepointSourced[[#This Row],[LA type]])</f>
        <v>Unitary</v>
      </c>
      <c r="T841" s="41">
        <f>IF(TRIM(CentrepointSourced[[#This Row],[Presented HS]])="",0,IF(CentrepointSourced[[#This Row],[Presented HS]]="&lt;5",2.5,IF(CentrepointSourced[[#This Row],[Presented HS]]="&lt;10",5,VALUE(TRIM(CentrepointSourced[[#This Row],[Presented HS]])))))</f>
        <v>155</v>
      </c>
      <c r="U841" s="41">
        <f>IF(TRIM(CentrepointSourced[[#This Row],[Assessed HS]])="",0,IF(CentrepointSourced[[#This Row],[Assessed HS]]="&lt;5",2.5,IF(CentrepointSourced[[#This Row],[Assessed HS]]="&lt;10",5,VALUE(TRIM(CentrepointSourced[[#This Row],[Assessed HS]])))))</f>
        <v>155</v>
      </c>
      <c r="V841" s="41">
        <f>IF(TRIM(CentrepointSourced[[#This Row],[Presented CS]])="",0,IF(CentrepointSourced[[#This Row],[Presented CS]]="&lt;5",2.5,IF(CentrepointSourced[[#This Row],[Presented CS]]="&lt;10",5,VALUE(TRIM(CentrepointSourced[[#This Row],[Presented CS]])))))</f>
        <v>0</v>
      </c>
      <c r="W841" s="41">
        <f>IF(TRIM(CentrepointSourced[[#This Row],[Assessed CS]])="",0,IF(CentrepointSourced[[#This Row],[Assessed CS]]="&lt;5",2.5,IF(CentrepointSourced[[#This Row],[Assessed CS]]="&lt;10",5,VALUE(TRIM(CentrepointSourced[[#This Row],[Assessed CS]])))))</f>
        <v>0</v>
      </c>
      <c r="X841" s="106">
        <f>IF(CentrepointSourced[[#This Row],[Age]]="16-17",CentrepointSourced[[#This Row],[Presented HS DQ]],0)</f>
        <v>155</v>
      </c>
      <c r="Y841" s="106">
        <f>IF(CentrepointSourced[[#This Row],[Age]]="16-24",CentrepointSourced[[#This Row],[Presented HS DQ]],0)</f>
        <v>0</v>
      </c>
      <c r="Z841" s="106">
        <f>IF(CentrepointSourced[[#This Row],[Age]]="18-24",CentrepointSourced[[#This Row],[Presented HS DQ]],0)</f>
        <v>0</v>
      </c>
      <c r="AA841" s="106">
        <f>IF(CentrepointSourced[[#This Row],[Age]]="16-17",CentrepointSourced[[#This Row],[Presented CS DQ]],0)</f>
        <v>0</v>
      </c>
      <c r="AB841" s="106">
        <f>IF(CentrepointSourced[[#This Row],[Age]]="16-24",CentrepointSourced[[#This Row],[Presented CS DQ]],0)</f>
        <v>0</v>
      </c>
      <c r="AC841" s="106">
        <f>IF(CentrepointSourced[[#This Row],[Age]]="18-24",CentrepointSourced[[#This Row],[Presented CS DQ]],0)</f>
        <v>0</v>
      </c>
      <c r="AD841" s="107">
        <f>IF(CentrepointSourced[[#This Row],[Age]]="16-17",CentrepointSourced[[#This Row],[Assessed HS DQ]],0)</f>
        <v>155</v>
      </c>
      <c r="AE841" s="107">
        <f>IF(CentrepointSourced[[#This Row],[Age]]="16-24",CentrepointSourced[[#This Row],[Assessed HS DQ]],0)</f>
        <v>0</v>
      </c>
      <c r="AF841" s="107">
        <f>IF(CentrepointSourced[[#This Row],[Age]]="18-24",CentrepointSourced[[#This Row],[Assessed HS DQ]],0)</f>
        <v>0</v>
      </c>
      <c r="AG841" s="107">
        <f>IF(CentrepointSourced[[#This Row],[Age]]="16-17",CentrepointSourced[[#This Row],[Assessed CS DQ]],0)</f>
        <v>0</v>
      </c>
      <c r="AH841" s="107">
        <f>IF(CentrepointSourced[[#This Row],[Age]]="16-24",CentrepointSourced[[#This Row],[Assessed CS DQ]],0)</f>
        <v>0</v>
      </c>
      <c r="AI841" s="107">
        <f>IF(CentrepointSourced[[#This Row],[Age]]="18-24",CentrepointSourced[[#This Row],[Assessed CS DQ]],0)</f>
        <v>0</v>
      </c>
    </row>
    <row r="842" spans="1:35" customFormat="1" ht="13.5" customHeight="1">
      <c r="A842" s="45" t="s">
        <v>40</v>
      </c>
      <c r="B842" s="45" t="s">
        <v>167</v>
      </c>
      <c r="C842" s="45" t="s">
        <v>165</v>
      </c>
      <c r="D842" s="45"/>
      <c r="E842" s="67">
        <v>2013</v>
      </c>
      <c r="F842" s="67" t="s">
        <v>26</v>
      </c>
      <c r="G842" s="67">
        <v>1311</v>
      </c>
      <c r="H842" s="68">
        <v>1311</v>
      </c>
      <c r="I842" s="67">
        <v>309</v>
      </c>
      <c r="J842" s="45"/>
      <c r="K842" s="72"/>
      <c r="L842" s="72"/>
      <c r="M842" s="67"/>
      <c r="N842" s="67"/>
      <c r="O842" s="67"/>
      <c r="P842" s="67"/>
      <c r="Q842" s="41" t="str">
        <f>IF(CentrepointSourced[[#This Row],[Country]]="Northern Ireland","Northern Ireland",IFERROR(VLOOKUP(CentrepointSourced[[#This Row],[Local Authority]],LKP_LANameDQ[],2,FALSE),CentrepointSourced[[#This Row],[Local Authority]]))</f>
        <v>Sheffield</v>
      </c>
      <c r="R842" s="41" t="str">
        <f>IF(CentrepointSourced[[#This Row],[LA type]]="County","",INDEX(ConsolGeog[lad14cd],MATCH(CentrepointSourced[[#This Row],[Local Authority DQ]],ConsolGeog[la_name],0)))</f>
        <v>E08000019</v>
      </c>
      <c r="S842" s="41" t="str">
        <f>IF(OR(CentrepointSourced[[#This Row],[Country]]="Northern Ireland",CentrepointSourced[[#This Row],[Country]]="Scotland",CentrepointSourced[[#This Row],[Country]]="Wales"),"Local Authority",CentrepointSourced[[#This Row],[LA type]])</f>
        <v>Unitary</v>
      </c>
      <c r="T842" s="41">
        <f>IF(TRIM(CentrepointSourced[[#This Row],[Presented HS]])="",0,IF(CentrepointSourced[[#This Row],[Presented HS]]="&lt;5",2.5,IF(CentrepointSourced[[#This Row],[Presented HS]]="&lt;10",5,VALUE(TRIM(CentrepointSourced[[#This Row],[Presented HS]])))))</f>
        <v>1311</v>
      </c>
      <c r="U842" s="41">
        <f>IF(TRIM(CentrepointSourced[[#This Row],[Assessed HS]])="",0,IF(CentrepointSourced[[#This Row],[Assessed HS]]="&lt;5",2.5,IF(CentrepointSourced[[#This Row],[Assessed HS]]="&lt;10",5,VALUE(TRIM(CentrepointSourced[[#This Row],[Assessed HS]])))))</f>
        <v>1311</v>
      </c>
      <c r="V842" s="41">
        <f>IF(TRIM(CentrepointSourced[[#This Row],[Presented CS]])="",0,IF(CentrepointSourced[[#This Row],[Presented CS]]="&lt;5",2.5,IF(CentrepointSourced[[#This Row],[Presented CS]]="&lt;10",5,VALUE(TRIM(CentrepointSourced[[#This Row],[Presented CS]])))))</f>
        <v>0</v>
      </c>
      <c r="W842" s="41">
        <f>IF(TRIM(CentrepointSourced[[#This Row],[Assessed CS]])="",0,IF(CentrepointSourced[[#This Row],[Assessed CS]]="&lt;5",2.5,IF(CentrepointSourced[[#This Row],[Assessed CS]]="&lt;10",5,VALUE(TRIM(CentrepointSourced[[#This Row],[Assessed CS]])))))</f>
        <v>0</v>
      </c>
      <c r="X842" s="106">
        <f>IF(CentrepointSourced[[#This Row],[Age]]="16-17",CentrepointSourced[[#This Row],[Presented HS DQ]],0)</f>
        <v>0</v>
      </c>
      <c r="Y842" s="106">
        <f>IF(CentrepointSourced[[#This Row],[Age]]="16-24",CentrepointSourced[[#This Row],[Presented HS DQ]],0)</f>
        <v>0</v>
      </c>
      <c r="Z842" s="106">
        <f>IF(CentrepointSourced[[#This Row],[Age]]="18-24",CentrepointSourced[[#This Row],[Presented HS DQ]],0)</f>
        <v>1311</v>
      </c>
      <c r="AA842" s="106">
        <f>IF(CentrepointSourced[[#This Row],[Age]]="16-17",CentrepointSourced[[#This Row],[Presented CS DQ]],0)</f>
        <v>0</v>
      </c>
      <c r="AB842" s="106">
        <f>IF(CentrepointSourced[[#This Row],[Age]]="16-24",CentrepointSourced[[#This Row],[Presented CS DQ]],0)</f>
        <v>0</v>
      </c>
      <c r="AC842" s="106">
        <f>IF(CentrepointSourced[[#This Row],[Age]]="18-24",CentrepointSourced[[#This Row],[Presented CS DQ]],0)</f>
        <v>0</v>
      </c>
      <c r="AD842" s="107">
        <f>IF(CentrepointSourced[[#This Row],[Age]]="16-17",CentrepointSourced[[#This Row],[Assessed HS DQ]],0)</f>
        <v>0</v>
      </c>
      <c r="AE842" s="107">
        <f>IF(CentrepointSourced[[#This Row],[Age]]="16-24",CentrepointSourced[[#This Row],[Assessed HS DQ]],0)</f>
        <v>0</v>
      </c>
      <c r="AF842" s="107">
        <f>IF(CentrepointSourced[[#This Row],[Age]]="18-24",CentrepointSourced[[#This Row],[Assessed HS DQ]],0)</f>
        <v>1311</v>
      </c>
      <c r="AG842" s="107">
        <f>IF(CentrepointSourced[[#This Row],[Age]]="16-17",CentrepointSourced[[#This Row],[Assessed CS DQ]],0)</f>
        <v>0</v>
      </c>
      <c r="AH842" s="107">
        <f>IF(CentrepointSourced[[#This Row],[Age]]="16-24",CentrepointSourced[[#This Row],[Assessed CS DQ]],0)</f>
        <v>0</v>
      </c>
      <c r="AI842" s="107">
        <f>IF(CentrepointSourced[[#This Row],[Age]]="18-24",CentrepointSourced[[#This Row],[Assessed CS DQ]],0)</f>
        <v>0</v>
      </c>
    </row>
    <row r="843" spans="1:35" customFormat="1" ht="13.5" customHeight="1">
      <c r="A843" s="45" t="s">
        <v>40</v>
      </c>
      <c r="B843" s="45" t="s">
        <v>167</v>
      </c>
      <c r="C843" s="45" t="s">
        <v>165</v>
      </c>
      <c r="D843" s="45"/>
      <c r="E843" s="67">
        <v>2014</v>
      </c>
      <c r="F843" s="67" t="s">
        <v>25</v>
      </c>
      <c r="G843" s="67">
        <v>62</v>
      </c>
      <c r="H843" s="68">
        <v>62</v>
      </c>
      <c r="I843" s="67">
        <v>4</v>
      </c>
      <c r="J843" s="45"/>
      <c r="K843" s="72"/>
      <c r="L843" s="72"/>
      <c r="M843" s="67"/>
      <c r="N843" s="67"/>
      <c r="O843" s="67"/>
      <c r="P843" s="67"/>
      <c r="Q843" s="41" t="str">
        <f>IF(CentrepointSourced[[#This Row],[Country]]="Northern Ireland","Northern Ireland",IFERROR(VLOOKUP(CentrepointSourced[[#This Row],[Local Authority]],LKP_LANameDQ[],2,FALSE),CentrepointSourced[[#This Row],[Local Authority]]))</f>
        <v>Sheffield</v>
      </c>
      <c r="R843" s="41" t="str">
        <f>IF(CentrepointSourced[[#This Row],[LA type]]="County","",INDEX(ConsolGeog[lad14cd],MATCH(CentrepointSourced[[#This Row],[Local Authority DQ]],ConsolGeog[la_name],0)))</f>
        <v>E08000019</v>
      </c>
      <c r="S843" s="41" t="str">
        <f>IF(OR(CentrepointSourced[[#This Row],[Country]]="Northern Ireland",CentrepointSourced[[#This Row],[Country]]="Scotland",CentrepointSourced[[#This Row],[Country]]="Wales"),"Local Authority",CentrepointSourced[[#This Row],[LA type]])</f>
        <v>Unitary</v>
      </c>
      <c r="T843" s="41">
        <f>IF(TRIM(CentrepointSourced[[#This Row],[Presented HS]])="",0,IF(CentrepointSourced[[#This Row],[Presented HS]]="&lt;5",2.5,IF(CentrepointSourced[[#This Row],[Presented HS]]="&lt;10",5,VALUE(TRIM(CentrepointSourced[[#This Row],[Presented HS]])))))</f>
        <v>62</v>
      </c>
      <c r="U843" s="41">
        <f>IF(TRIM(CentrepointSourced[[#This Row],[Assessed HS]])="",0,IF(CentrepointSourced[[#This Row],[Assessed HS]]="&lt;5",2.5,IF(CentrepointSourced[[#This Row],[Assessed HS]]="&lt;10",5,VALUE(TRIM(CentrepointSourced[[#This Row],[Assessed HS]])))))</f>
        <v>62</v>
      </c>
      <c r="V843" s="41">
        <f>IF(TRIM(CentrepointSourced[[#This Row],[Presented CS]])="",0,IF(CentrepointSourced[[#This Row],[Presented CS]]="&lt;5",2.5,IF(CentrepointSourced[[#This Row],[Presented CS]]="&lt;10",5,VALUE(TRIM(CentrepointSourced[[#This Row],[Presented CS]])))))</f>
        <v>0</v>
      </c>
      <c r="W843" s="41">
        <f>IF(TRIM(CentrepointSourced[[#This Row],[Assessed CS]])="",0,IF(CentrepointSourced[[#This Row],[Assessed CS]]="&lt;5",2.5,IF(CentrepointSourced[[#This Row],[Assessed CS]]="&lt;10",5,VALUE(TRIM(CentrepointSourced[[#This Row],[Assessed CS]])))))</f>
        <v>0</v>
      </c>
      <c r="X843" s="106">
        <f>IF(CentrepointSourced[[#This Row],[Age]]="16-17",CentrepointSourced[[#This Row],[Presented HS DQ]],0)</f>
        <v>62</v>
      </c>
      <c r="Y843" s="106">
        <f>IF(CentrepointSourced[[#This Row],[Age]]="16-24",CentrepointSourced[[#This Row],[Presented HS DQ]],0)</f>
        <v>0</v>
      </c>
      <c r="Z843" s="106">
        <f>IF(CentrepointSourced[[#This Row],[Age]]="18-24",CentrepointSourced[[#This Row],[Presented HS DQ]],0)</f>
        <v>0</v>
      </c>
      <c r="AA843" s="106">
        <f>IF(CentrepointSourced[[#This Row],[Age]]="16-17",CentrepointSourced[[#This Row],[Presented CS DQ]],0)</f>
        <v>0</v>
      </c>
      <c r="AB843" s="106">
        <f>IF(CentrepointSourced[[#This Row],[Age]]="16-24",CentrepointSourced[[#This Row],[Presented CS DQ]],0)</f>
        <v>0</v>
      </c>
      <c r="AC843" s="106">
        <f>IF(CentrepointSourced[[#This Row],[Age]]="18-24",CentrepointSourced[[#This Row],[Presented CS DQ]],0)</f>
        <v>0</v>
      </c>
      <c r="AD843" s="107">
        <f>IF(CentrepointSourced[[#This Row],[Age]]="16-17",CentrepointSourced[[#This Row],[Assessed HS DQ]],0)</f>
        <v>62</v>
      </c>
      <c r="AE843" s="107">
        <f>IF(CentrepointSourced[[#This Row],[Age]]="16-24",CentrepointSourced[[#This Row],[Assessed HS DQ]],0)</f>
        <v>0</v>
      </c>
      <c r="AF843" s="107">
        <f>IF(CentrepointSourced[[#This Row],[Age]]="18-24",CentrepointSourced[[#This Row],[Assessed HS DQ]],0)</f>
        <v>0</v>
      </c>
      <c r="AG843" s="107">
        <f>IF(CentrepointSourced[[#This Row],[Age]]="16-17",CentrepointSourced[[#This Row],[Assessed CS DQ]],0)</f>
        <v>0</v>
      </c>
      <c r="AH843" s="107">
        <f>IF(CentrepointSourced[[#This Row],[Age]]="16-24",CentrepointSourced[[#This Row],[Assessed CS DQ]],0)</f>
        <v>0</v>
      </c>
      <c r="AI843" s="107">
        <f>IF(CentrepointSourced[[#This Row],[Age]]="18-24",CentrepointSourced[[#This Row],[Assessed CS DQ]],0)</f>
        <v>0</v>
      </c>
    </row>
    <row r="844" spans="1:35" customFormat="1" ht="13.5" customHeight="1">
      <c r="A844" s="45" t="s">
        <v>40</v>
      </c>
      <c r="B844" s="45" t="s">
        <v>167</v>
      </c>
      <c r="C844" s="45" t="s">
        <v>165</v>
      </c>
      <c r="D844" s="45"/>
      <c r="E844" s="67">
        <v>2014</v>
      </c>
      <c r="F844" s="67" t="s">
        <v>26</v>
      </c>
      <c r="G844" s="67">
        <v>599</v>
      </c>
      <c r="H844" s="68">
        <v>599</v>
      </c>
      <c r="I844" s="67">
        <v>94</v>
      </c>
      <c r="J844" s="45"/>
      <c r="K844" s="67"/>
      <c r="L844" s="67"/>
      <c r="M844" s="67"/>
      <c r="N844" s="67"/>
      <c r="O844" s="67"/>
      <c r="P844" s="67"/>
      <c r="Q844" s="41" t="str">
        <f>IF(CentrepointSourced[[#This Row],[Country]]="Northern Ireland","Northern Ireland",IFERROR(VLOOKUP(CentrepointSourced[[#This Row],[Local Authority]],LKP_LANameDQ[],2,FALSE),CentrepointSourced[[#This Row],[Local Authority]]))</f>
        <v>Sheffield</v>
      </c>
      <c r="R844" s="41" t="str">
        <f>IF(CentrepointSourced[[#This Row],[LA type]]="County","",INDEX(ConsolGeog[lad14cd],MATCH(CentrepointSourced[[#This Row],[Local Authority DQ]],ConsolGeog[la_name],0)))</f>
        <v>E08000019</v>
      </c>
      <c r="S844" s="41" t="str">
        <f>IF(OR(CentrepointSourced[[#This Row],[Country]]="Northern Ireland",CentrepointSourced[[#This Row],[Country]]="Scotland",CentrepointSourced[[#This Row],[Country]]="Wales"),"Local Authority",CentrepointSourced[[#This Row],[LA type]])</f>
        <v>Unitary</v>
      </c>
      <c r="T844" s="41">
        <f>IF(TRIM(CentrepointSourced[[#This Row],[Presented HS]])="",0,IF(CentrepointSourced[[#This Row],[Presented HS]]="&lt;5",2.5,IF(CentrepointSourced[[#This Row],[Presented HS]]="&lt;10",5,VALUE(TRIM(CentrepointSourced[[#This Row],[Presented HS]])))))</f>
        <v>599</v>
      </c>
      <c r="U844" s="41">
        <f>IF(TRIM(CentrepointSourced[[#This Row],[Assessed HS]])="",0,IF(CentrepointSourced[[#This Row],[Assessed HS]]="&lt;5",2.5,IF(CentrepointSourced[[#This Row],[Assessed HS]]="&lt;10",5,VALUE(TRIM(CentrepointSourced[[#This Row],[Assessed HS]])))))</f>
        <v>599</v>
      </c>
      <c r="V844" s="41">
        <f>IF(TRIM(CentrepointSourced[[#This Row],[Presented CS]])="",0,IF(CentrepointSourced[[#This Row],[Presented CS]]="&lt;5",2.5,IF(CentrepointSourced[[#This Row],[Presented CS]]="&lt;10",5,VALUE(TRIM(CentrepointSourced[[#This Row],[Presented CS]])))))</f>
        <v>0</v>
      </c>
      <c r="W844" s="41">
        <f>IF(TRIM(CentrepointSourced[[#This Row],[Assessed CS]])="",0,IF(CentrepointSourced[[#This Row],[Assessed CS]]="&lt;5",2.5,IF(CentrepointSourced[[#This Row],[Assessed CS]]="&lt;10",5,VALUE(TRIM(CentrepointSourced[[#This Row],[Assessed CS]])))))</f>
        <v>0</v>
      </c>
      <c r="X844" s="106">
        <f>IF(CentrepointSourced[[#This Row],[Age]]="16-17",CentrepointSourced[[#This Row],[Presented HS DQ]],0)</f>
        <v>0</v>
      </c>
      <c r="Y844" s="106">
        <f>IF(CentrepointSourced[[#This Row],[Age]]="16-24",CentrepointSourced[[#This Row],[Presented HS DQ]],0)</f>
        <v>0</v>
      </c>
      <c r="Z844" s="106">
        <f>IF(CentrepointSourced[[#This Row],[Age]]="18-24",CentrepointSourced[[#This Row],[Presented HS DQ]],0)</f>
        <v>599</v>
      </c>
      <c r="AA844" s="106">
        <f>IF(CentrepointSourced[[#This Row],[Age]]="16-17",CentrepointSourced[[#This Row],[Presented CS DQ]],0)</f>
        <v>0</v>
      </c>
      <c r="AB844" s="106">
        <f>IF(CentrepointSourced[[#This Row],[Age]]="16-24",CentrepointSourced[[#This Row],[Presented CS DQ]],0)</f>
        <v>0</v>
      </c>
      <c r="AC844" s="106">
        <f>IF(CentrepointSourced[[#This Row],[Age]]="18-24",CentrepointSourced[[#This Row],[Presented CS DQ]],0)</f>
        <v>0</v>
      </c>
      <c r="AD844" s="107">
        <f>IF(CentrepointSourced[[#This Row],[Age]]="16-17",CentrepointSourced[[#This Row],[Assessed HS DQ]],0)</f>
        <v>0</v>
      </c>
      <c r="AE844" s="107">
        <f>IF(CentrepointSourced[[#This Row],[Age]]="16-24",CentrepointSourced[[#This Row],[Assessed HS DQ]],0)</f>
        <v>0</v>
      </c>
      <c r="AF844" s="107">
        <f>IF(CentrepointSourced[[#This Row],[Age]]="18-24",CentrepointSourced[[#This Row],[Assessed HS DQ]],0)</f>
        <v>599</v>
      </c>
      <c r="AG844" s="107">
        <f>IF(CentrepointSourced[[#This Row],[Age]]="16-17",CentrepointSourced[[#This Row],[Assessed CS DQ]],0)</f>
        <v>0</v>
      </c>
      <c r="AH844" s="107">
        <f>IF(CentrepointSourced[[#This Row],[Age]]="16-24",CentrepointSourced[[#This Row],[Assessed CS DQ]],0)</f>
        <v>0</v>
      </c>
      <c r="AI844" s="107">
        <f>IF(CentrepointSourced[[#This Row],[Age]]="18-24",CentrepointSourced[[#This Row],[Assessed CS DQ]],0)</f>
        <v>0</v>
      </c>
    </row>
    <row r="845" spans="1:35" customFormat="1" ht="13.5" customHeight="1">
      <c r="A845" s="45" t="s">
        <v>40</v>
      </c>
      <c r="B845" s="45" t="s">
        <v>187</v>
      </c>
      <c r="C845" s="45" t="s">
        <v>165</v>
      </c>
      <c r="D845" s="45" t="s">
        <v>34</v>
      </c>
      <c r="E845" s="67">
        <v>2011</v>
      </c>
      <c r="F845" s="67" t="s">
        <v>25</v>
      </c>
      <c r="G845" s="67">
        <v>100</v>
      </c>
      <c r="H845" s="68">
        <v>5</v>
      </c>
      <c r="I845" s="67">
        <v>1</v>
      </c>
      <c r="J845" s="45"/>
      <c r="K845" s="67"/>
      <c r="L845" s="67"/>
      <c r="M845" s="67"/>
      <c r="N845" s="67"/>
      <c r="O845" s="67"/>
      <c r="P845" s="67"/>
      <c r="Q845" s="41" t="str">
        <f>IF(CentrepointSourced[[#This Row],[Country]]="Northern Ireland","Northern Ireland",IFERROR(VLOOKUP(CentrepointSourced[[#This Row],[Local Authority]],LKP_LANameDQ[],2,FALSE),CentrepointSourced[[#This Row],[Local Authority]]))</f>
        <v>Solihull</v>
      </c>
      <c r="R845" s="41" t="str">
        <f>IF(CentrepointSourced[[#This Row],[LA type]]="County","",INDEX(ConsolGeog[lad14cd],MATCH(CentrepointSourced[[#This Row],[Local Authority DQ]],ConsolGeog[la_name],0)))</f>
        <v>E08000029</v>
      </c>
      <c r="S845" s="41" t="str">
        <f>IF(OR(CentrepointSourced[[#This Row],[Country]]="Northern Ireland",CentrepointSourced[[#This Row],[Country]]="Scotland",CentrepointSourced[[#This Row],[Country]]="Wales"),"Local Authority",CentrepointSourced[[#This Row],[LA type]])</f>
        <v>Unitary</v>
      </c>
      <c r="T845" s="41">
        <f>IF(TRIM(CentrepointSourced[[#This Row],[Presented HS]])="",0,IF(CentrepointSourced[[#This Row],[Presented HS]]="&lt;5",2.5,IF(CentrepointSourced[[#This Row],[Presented HS]]="&lt;10",5,VALUE(TRIM(CentrepointSourced[[#This Row],[Presented HS]])))))</f>
        <v>100</v>
      </c>
      <c r="U845" s="41">
        <f>IF(TRIM(CentrepointSourced[[#This Row],[Assessed HS]])="",0,IF(CentrepointSourced[[#This Row],[Assessed HS]]="&lt;5",2.5,IF(CentrepointSourced[[#This Row],[Assessed HS]]="&lt;10",5,VALUE(TRIM(CentrepointSourced[[#This Row],[Assessed HS]])))))</f>
        <v>5</v>
      </c>
      <c r="V845" s="41">
        <f>IF(TRIM(CentrepointSourced[[#This Row],[Presented CS]])="",0,IF(CentrepointSourced[[#This Row],[Presented CS]]="&lt;5",2.5,IF(CentrepointSourced[[#This Row],[Presented CS]]="&lt;10",5,VALUE(TRIM(CentrepointSourced[[#This Row],[Presented CS]])))))</f>
        <v>0</v>
      </c>
      <c r="W845" s="41">
        <f>IF(TRIM(CentrepointSourced[[#This Row],[Assessed CS]])="",0,IF(CentrepointSourced[[#This Row],[Assessed CS]]="&lt;5",2.5,IF(CentrepointSourced[[#This Row],[Assessed CS]]="&lt;10",5,VALUE(TRIM(CentrepointSourced[[#This Row],[Assessed CS]])))))</f>
        <v>0</v>
      </c>
      <c r="X845" s="106">
        <f>IF(CentrepointSourced[[#This Row],[Age]]="16-17",CentrepointSourced[[#This Row],[Presented HS DQ]],0)</f>
        <v>100</v>
      </c>
      <c r="Y845" s="106">
        <f>IF(CentrepointSourced[[#This Row],[Age]]="16-24",CentrepointSourced[[#This Row],[Presented HS DQ]],0)</f>
        <v>0</v>
      </c>
      <c r="Z845" s="106">
        <f>IF(CentrepointSourced[[#This Row],[Age]]="18-24",CentrepointSourced[[#This Row],[Presented HS DQ]],0)</f>
        <v>0</v>
      </c>
      <c r="AA845" s="106">
        <f>IF(CentrepointSourced[[#This Row],[Age]]="16-17",CentrepointSourced[[#This Row],[Presented CS DQ]],0)</f>
        <v>0</v>
      </c>
      <c r="AB845" s="106">
        <f>IF(CentrepointSourced[[#This Row],[Age]]="16-24",CentrepointSourced[[#This Row],[Presented CS DQ]],0)</f>
        <v>0</v>
      </c>
      <c r="AC845" s="106">
        <f>IF(CentrepointSourced[[#This Row],[Age]]="18-24",CentrepointSourced[[#This Row],[Presented CS DQ]],0)</f>
        <v>0</v>
      </c>
      <c r="AD845" s="107">
        <f>IF(CentrepointSourced[[#This Row],[Age]]="16-17",CentrepointSourced[[#This Row],[Assessed HS DQ]],0)</f>
        <v>5</v>
      </c>
      <c r="AE845" s="107">
        <f>IF(CentrepointSourced[[#This Row],[Age]]="16-24",CentrepointSourced[[#This Row],[Assessed HS DQ]],0)</f>
        <v>0</v>
      </c>
      <c r="AF845" s="107">
        <f>IF(CentrepointSourced[[#This Row],[Age]]="18-24",CentrepointSourced[[#This Row],[Assessed HS DQ]],0)</f>
        <v>0</v>
      </c>
      <c r="AG845" s="107">
        <f>IF(CentrepointSourced[[#This Row],[Age]]="16-17",CentrepointSourced[[#This Row],[Assessed CS DQ]],0)</f>
        <v>0</v>
      </c>
      <c r="AH845" s="107">
        <f>IF(CentrepointSourced[[#This Row],[Age]]="16-24",CentrepointSourced[[#This Row],[Assessed CS DQ]],0)</f>
        <v>0</v>
      </c>
      <c r="AI845" s="107">
        <f>IF(CentrepointSourced[[#This Row],[Age]]="18-24",CentrepointSourced[[#This Row],[Assessed CS DQ]],0)</f>
        <v>0</v>
      </c>
    </row>
    <row r="846" spans="1:35" customFormat="1" ht="13.5" customHeight="1">
      <c r="A846" s="45" t="s">
        <v>40</v>
      </c>
      <c r="B846" s="45" t="s">
        <v>187</v>
      </c>
      <c r="C846" s="45" t="s">
        <v>165</v>
      </c>
      <c r="D846" s="45" t="s">
        <v>34</v>
      </c>
      <c r="E846" s="67">
        <v>2012</v>
      </c>
      <c r="F846" s="67" t="s">
        <v>26</v>
      </c>
      <c r="G846" s="67"/>
      <c r="H846" s="68"/>
      <c r="I846" s="67"/>
      <c r="J846" s="45"/>
      <c r="K846" s="67"/>
      <c r="L846" s="67"/>
      <c r="M846" s="67"/>
      <c r="N846" s="67"/>
      <c r="O846" s="67"/>
      <c r="P846" s="67"/>
      <c r="Q846" s="41" t="str">
        <f>IF(CentrepointSourced[[#This Row],[Country]]="Northern Ireland","Northern Ireland",IFERROR(VLOOKUP(CentrepointSourced[[#This Row],[Local Authority]],LKP_LANameDQ[],2,FALSE),CentrepointSourced[[#This Row],[Local Authority]]))</f>
        <v>Solihull</v>
      </c>
      <c r="R846" s="41" t="str">
        <f>IF(CentrepointSourced[[#This Row],[LA type]]="County","",INDEX(ConsolGeog[lad14cd],MATCH(CentrepointSourced[[#This Row],[Local Authority DQ]],ConsolGeog[la_name],0)))</f>
        <v>E08000029</v>
      </c>
      <c r="S846" s="41" t="str">
        <f>IF(OR(CentrepointSourced[[#This Row],[Country]]="Northern Ireland",CentrepointSourced[[#This Row],[Country]]="Scotland",CentrepointSourced[[#This Row],[Country]]="Wales"),"Local Authority",CentrepointSourced[[#This Row],[LA type]])</f>
        <v>Unitary</v>
      </c>
      <c r="T846" s="41">
        <f>IF(TRIM(CentrepointSourced[[#This Row],[Presented HS]])="",0,IF(CentrepointSourced[[#This Row],[Presented HS]]="&lt;5",2.5,IF(CentrepointSourced[[#This Row],[Presented HS]]="&lt;10",5,VALUE(TRIM(CentrepointSourced[[#This Row],[Presented HS]])))))</f>
        <v>0</v>
      </c>
      <c r="U846" s="41">
        <f>IF(TRIM(CentrepointSourced[[#This Row],[Assessed HS]])="",0,IF(CentrepointSourced[[#This Row],[Assessed HS]]="&lt;5",2.5,IF(CentrepointSourced[[#This Row],[Assessed HS]]="&lt;10",5,VALUE(TRIM(CentrepointSourced[[#This Row],[Assessed HS]])))))</f>
        <v>0</v>
      </c>
      <c r="V846" s="41">
        <f>IF(TRIM(CentrepointSourced[[#This Row],[Presented CS]])="",0,IF(CentrepointSourced[[#This Row],[Presented CS]]="&lt;5",2.5,IF(CentrepointSourced[[#This Row],[Presented CS]]="&lt;10",5,VALUE(TRIM(CentrepointSourced[[#This Row],[Presented CS]])))))</f>
        <v>0</v>
      </c>
      <c r="W846" s="41">
        <f>IF(TRIM(CentrepointSourced[[#This Row],[Assessed CS]])="",0,IF(CentrepointSourced[[#This Row],[Assessed CS]]="&lt;5",2.5,IF(CentrepointSourced[[#This Row],[Assessed CS]]="&lt;10",5,VALUE(TRIM(CentrepointSourced[[#This Row],[Assessed CS]])))))</f>
        <v>0</v>
      </c>
      <c r="X846" s="106">
        <f>IF(CentrepointSourced[[#This Row],[Age]]="16-17",CentrepointSourced[[#This Row],[Presented HS DQ]],0)</f>
        <v>0</v>
      </c>
      <c r="Y846" s="106">
        <f>IF(CentrepointSourced[[#This Row],[Age]]="16-24",CentrepointSourced[[#This Row],[Presented HS DQ]],0)</f>
        <v>0</v>
      </c>
      <c r="Z846" s="106">
        <f>IF(CentrepointSourced[[#This Row],[Age]]="18-24",CentrepointSourced[[#This Row],[Presented HS DQ]],0)</f>
        <v>0</v>
      </c>
      <c r="AA846" s="106">
        <f>IF(CentrepointSourced[[#This Row],[Age]]="16-17",CentrepointSourced[[#This Row],[Presented CS DQ]],0)</f>
        <v>0</v>
      </c>
      <c r="AB846" s="106">
        <f>IF(CentrepointSourced[[#This Row],[Age]]="16-24",CentrepointSourced[[#This Row],[Presented CS DQ]],0)</f>
        <v>0</v>
      </c>
      <c r="AC846" s="106">
        <f>IF(CentrepointSourced[[#This Row],[Age]]="18-24",CentrepointSourced[[#This Row],[Presented CS DQ]],0)</f>
        <v>0</v>
      </c>
      <c r="AD846" s="107">
        <f>IF(CentrepointSourced[[#This Row],[Age]]="16-17",CentrepointSourced[[#This Row],[Assessed HS DQ]],0)</f>
        <v>0</v>
      </c>
      <c r="AE846" s="107">
        <f>IF(CentrepointSourced[[#This Row],[Age]]="16-24",CentrepointSourced[[#This Row],[Assessed HS DQ]],0)</f>
        <v>0</v>
      </c>
      <c r="AF846" s="107">
        <f>IF(CentrepointSourced[[#This Row],[Age]]="18-24",CentrepointSourced[[#This Row],[Assessed HS DQ]],0)</f>
        <v>0</v>
      </c>
      <c r="AG846" s="107">
        <f>IF(CentrepointSourced[[#This Row],[Age]]="16-17",CentrepointSourced[[#This Row],[Assessed CS DQ]],0)</f>
        <v>0</v>
      </c>
      <c r="AH846" s="107">
        <f>IF(CentrepointSourced[[#This Row],[Age]]="16-24",CentrepointSourced[[#This Row],[Assessed CS DQ]],0)</f>
        <v>0</v>
      </c>
      <c r="AI846" s="107">
        <f>IF(CentrepointSourced[[#This Row],[Age]]="18-24",CentrepointSourced[[#This Row],[Assessed CS DQ]],0)</f>
        <v>0</v>
      </c>
    </row>
    <row r="847" spans="1:35" customFormat="1" ht="13.5" customHeight="1">
      <c r="A847" s="45" t="s">
        <v>40</v>
      </c>
      <c r="B847" s="45" t="s">
        <v>187</v>
      </c>
      <c r="C847" s="45" t="s">
        <v>165</v>
      </c>
      <c r="D847" s="45" t="s">
        <v>34</v>
      </c>
      <c r="E847" s="67">
        <v>2012</v>
      </c>
      <c r="F847" s="67" t="s">
        <v>25</v>
      </c>
      <c r="G847" s="67">
        <v>87</v>
      </c>
      <c r="H847" s="68">
        <v>1</v>
      </c>
      <c r="I847" s="67"/>
      <c r="J847" s="45"/>
      <c r="K847" s="67"/>
      <c r="L847" s="67"/>
      <c r="M847" s="67"/>
      <c r="N847" s="67"/>
      <c r="O847" s="67"/>
      <c r="P847" s="67"/>
      <c r="Q847" s="41" t="str">
        <f>IF(CentrepointSourced[[#This Row],[Country]]="Northern Ireland","Northern Ireland",IFERROR(VLOOKUP(CentrepointSourced[[#This Row],[Local Authority]],LKP_LANameDQ[],2,FALSE),CentrepointSourced[[#This Row],[Local Authority]]))</f>
        <v>Solihull</v>
      </c>
      <c r="R847" s="41" t="str">
        <f>IF(CentrepointSourced[[#This Row],[LA type]]="County","",INDEX(ConsolGeog[lad14cd],MATCH(CentrepointSourced[[#This Row],[Local Authority DQ]],ConsolGeog[la_name],0)))</f>
        <v>E08000029</v>
      </c>
      <c r="S847" s="41" t="str">
        <f>IF(OR(CentrepointSourced[[#This Row],[Country]]="Northern Ireland",CentrepointSourced[[#This Row],[Country]]="Scotland",CentrepointSourced[[#This Row],[Country]]="Wales"),"Local Authority",CentrepointSourced[[#This Row],[LA type]])</f>
        <v>Unitary</v>
      </c>
      <c r="T847" s="41">
        <f>IF(TRIM(CentrepointSourced[[#This Row],[Presented HS]])="",0,IF(CentrepointSourced[[#This Row],[Presented HS]]="&lt;5",2.5,IF(CentrepointSourced[[#This Row],[Presented HS]]="&lt;10",5,VALUE(TRIM(CentrepointSourced[[#This Row],[Presented HS]])))))</f>
        <v>87</v>
      </c>
      <c r="U847" s="41">
        <f>IF(TRIM(CentrepointSourced[[#This Row],[Assessed HS]])="",0,IF(CentrepointSourced[[#This Row],[Assessed HS]]="&lt;5",2.5,IF(CentrepointSourced[[#This Row],[Assessed HS]]="&lt;10",5,VALUE(TRIM(CentrepointSourced[[#This Row],[Assessed HS]])))))</f>
        <v>1</v>
      </c>
      <c r="V847" s="41">
        <f>IF(TRIM(CentrepointSourced[[#This Row],[Presented CS]])="",0,IF(CentrepointSourced[[#This Row],[Presented CS]]="&lt;5",2.5,IF(CentrepointSourced[[#This Row],[Presented CS]]="&lt;10",5,VALUE(TRIM(CentrepointSourced[[#This Row],[Presented CS]])))))</f>
        <v>0</v>
      </c>
      <c r="W847" s="41">
        <f>IF(TRIM(CentrepointSourced[[#This Row],[Assessed CS]])="",0,IF(CentrepointSourced[[#This Row],[Assessed CS]]="&lt;5",2.5,IF(CentrepointSourced[[#This Row],[Assessed CS]]="&lt;10",5,VALUE(TRIM(CentrepointSourced[[#This Row],[Assessed CS]])))))</f>
        <v>0</v>
      </c>
      <c r="X847" s="106">
        <f>IF(CentrepointSourced[[#This Row],[Age]]="16-17",CentrepointSourced[[#This Row],[Presented HS DQ]],0)</f>
        <v>87</v>
      </c>
      <c r="Y847" s="106">
        <f>IF(CentrepointSourced[[#This Row],[Age]]="16-24",CentrepointSourced[[#This Row],[Presented HS DQ]],0)</f>
        <v>0</v>
      </c>
      <c r="Z847" s="106">
        <f>IF(CentrepointSourced[[#This Row],[Age]]="18-24",CentrepointSourced[[#This Row],[Presented HS DQ]],0)</f>
        <v>0</v>
      </c>
      <c r="AA847" s="106">
        <f>IF(CentrepointSourced[[#This Row],[Age]]="16-17",CentrepointSourced[[#This Row],[Presented CS DQ]],0)</f>
        <v>0</v>
      </c>
      <c r="AB847" s="106">
        <f>IF(CentrepointSourced[[#This Row],[Age]]="16-24",CentrepointSourced[[#This Row],[Presented CS DQ]],0)</f>
        <v>0</v>
      </c>
      <c r="AC847" s="106">
        <f>IF(CentrepointSourced[[#This Row],[Age]]="18-24",CentrepointSourced[[#This Row],[Presented CS DQ]],0)</f>
        <v>0</v>
      </c>
      <c r="AD847" s="107">
        <f>IF(CentrepointSourced[[#This Row],[Age]]="16-17",CentrepointSourced[[#This Row],[Assessed HS DQ]],0)</f>
        <v>1</v>
      </c>
      <c r="AE847" s="107">
        <f>IF(CentrepointSourced[[#This Row],[Age]]="16-24",CentrepointSourced[[#This Row],[Assessed HS DQ]],0)</f>
        <v>0</v>
      </c>
      <c r="AF847" s="107">
        <f>IF(CentrepointSourced[[#This Row],[Age]]="18-24",CentrepointSourced[[#This Row],[Assessed HS DQ]],0)</f>
        <v>0</v>
      </c>
      <c r="AG847" s="107">
        <f>IF(CentrepointSourced[[#This Row],[Age]]="16-17",CentrepointSourced[[#This Row],[Assessed CS DQ]],0)</f>
        <v>0</v>
      </c>
      <c r="AH847" s="107">
        <f>IF(CentrepointSourced[[#This Row],[Age]]="16-24",CentrepointSourced[[#This Row],[Assessed CS DQ]],0)</f>
        <v>0</v>
      </c>
      <c r="AI847" s="107">
        <f>IF(CentrepointSourced[[#This Row],[Age]]="18-24",CentrepointSourced[[#This Row],[Assessed CS DQ]],0)</f>
        <v>0</v>
      </c>
    </row>
    <row r="848" spans="1:35" customFormat="1" ht="13.5" customHeight="1">
      <c r="A848" s="45" t="s">
        <v>40</v>
      </c>
      <c r="B848" s="45" t="s">
        <v>187</v>
      </c>
      <c r="C848" s="45" t="s">
        <v>165</v>
      </c>
      <c r="D848" s="45" t="s">
        <v>34</v>
      </c>
      <c r="E848" s="67">
        <v>2013</v>
      </c>
      <c r="F848" s="67" t="s">
        <v>26</v>
      </c>
      <c r="G848" s="67"/>
      <c r="H848" s="68"/>
      <c r="I848" s="67"/>
      <c r="J848" s="45"/>
      <c r="K848" s="67"/>
      <c r="L848" s="67"/>
      <c r="M848" s="67"/>
      <c r="N848" s="67"/>
      <c r="O848" s="67"/>
      <c r="P848" s="67"/>
      <c r="Q848" s="41" t="str">
        <f>IF(CentrepointSourced[[#This Row],[Country]]="Northern Ireland","Northern Ireland",IFERROR(VLOOKUP(CentrepointSourced[[#This Row],[Local Authority]],LKP_LANameDQ[],2,FALSE),CentrepointSourced[[#This Row],[Local Authority]]))</f>
        <v>Solihull</v>
      </c>
      <c r="R848" s="41" t="str">
        <f>IF(CentrepointSourced[[#This Row],[LA type]]="County","",INDEX(ConsolGeog[lad14cd],MATCH(CentrepointSourced[[#This Row],[Local Authority DQ]],ConsolGeog[la_name],0)))</f>
        <v>E08000029</v>
      </c>
      <c r="S848" s="41" t="str">
        <f>IF(OR(CentrepointSourced[[#This Row],[Country]]="Northern Ireland",CentrepointSourced[[#This Row],[Country]]="Scotland",CentrepointSourced[[#This Row],[Country]]="Wales"),"Local Authority",CentrepointSourced[[#This Row],[LA type]])</f>
        <v>Unitary</v>
      </c>
      <c r="T848" s="41">
        <f>IF(TRIM(CentrepointSourced[[#This Row],[Presented HS]])="",0,IF(CentrepointSourced[[#This Row],[Presented HS]]="&lt;5",2.5,IF(CentrepointSourced[[#This Row],[Presented HS]]="&lt;10",5,VALUE(TRIM(CentrepointSourced[[#This Row],[Presented HS]])))))</f>
        <v>0</v>
      </c>
      <c r="U848" s="41">
        <f>IF(TRIM(CentrepointSourced[[#This Row],[Assessed HS]])="",0,IF(CentrepointSourced[[#This Row],[Assessed HS]]="&lt;5",2.5,IF(CentrepointSourced[[#This Row],[Assessed HS]]="&lt;10",5,VALUE(TRIM(CentrepointSourced[[#This Row],[Assessed HS]])))))</f>
        <v>0</v>
      </c>
      <c r="V848" s="41">
        <f>IF(TRIM(CentrepointSourced[[#This Row],[Presented CS]])="",0,IF(CentrepointSourced[[#This Row],[Presented CS]]="&lt;5",2.5,IF(CentrepointSourced[[#This Row],[Presented CS]]="&lt;10",5,VALUE(TRIM(CentrepointSourced[[#This Row],[Presented CS]])))))</f>
        <v>0</v>
      </c>
      <c r="W848" s="41">
        <f>IF(TRIM(CentrepointSourced[[#This Row],[Assessed CS]])="",0,IF(CentrepointSourced[[#This Row],[Assessed CS]]="&lt;5",2.5,IF(CentrepointSourced[[#This Row],[Assessed CS]]="&lt;10",5,VALUE(TRIM(CentrepointSourced[[#This Row],[Assessed CS]])))))</f>
        <v>0</v>
      </c>
      <c r="X848" s="106">
        <f>IF(CentrepointSourced[[#This Row],[Age]]="16-17",CentrepointSourced[[#This Row],[Presented HS DQ]],0)</f>
        <v>0</v>
      </c>
      <c r="Y848" s="106">
        <f>IF(CentrepointSourced[[#This Row],[Age]]="16-24",CentrepointSourced[[#This Row],[Presented HS DQ]],0)</f>
        <v>0</v>
      </c>
      <c r="Z848" s="106">
        <f>IF(CentrepointSourced[[#This Row],[Age]]="18-24",CentrepointSourced[[#This Row],[Presented HS DQ]],0)</f>
        <v>0</v>
      </c>
      <c r="AA848" s="106">
        <f>IF(CentrepointSourced[[#This Row],[Age]]="16-17",CentrepointSourced[[#This Row],[Presented CS DQ]],0)</f>
        <v>0</v>
      </c>
      <c r="AB848" s="106">
        <f>IF(CentrepointSourced[[#This Row],[Age]]="16-24",CentrepointSourced[[#This Row],[Presented CS DQ]],0)</f>
        <v>0</v>
      </c>
      <c r="AC848" s="106">
        <f>IF(CentrepointSourced[[#This Row],[Age]]="18-24",CentrepointSourced[[#This Row],[Presented CS DQ]],0)</f>
        <v>0</v>
      </c>
      <c r="AD848" s="107">
        <f>IF(CentrepointSourced[[#This Row],[Age]]="16-17",CentrepointSourced[[#This Row],[Assessed HS DQ]],0)</f>
        <v>0</v>
      </c>
      <c r="AE848" s="107">
        <f>IF(CentrepointSourced[[#This Row],[Age]]="16-24",CentrepointSourced[[#This Row],[Assessed HS DQ]],0)</f>
        <v>0</v>
      </c>
      <c r="AF848" s="107">
        <f>IF(CentrepointSourced[[#This Row],[Age]]="18-24",CentrepointSourced[[#This Row],[Assessed HS DQ]],0)</f>
        <v>0</v>
      </c>
      <c r="AG848" s="107">
        <f>IF(CentrepointSourced[[#This Row],[Age]]="16-17",CentrepointSourced[[#This Row],[Assessed CS DQ]],0)</f>
        <v>0</v>
      </c>
      <c r="AH848" s="107">
        <f>IF(CentrepointSourced[[#This Row],[Age]]="16-24",CentrepointSourced[[#This Row],[Assessed CS DQ]],0)</f>
        <v>0</v>
      </c>
      <c r="AI848" s="107">
        <f>IF(CentrepointSourced[[#This Row],[Age]]="18-24",CentrepointSourced[[#This Row],[Assessed CS DQ]],0)</f>
        <v>0</v>
      </c>
    </row>
    <row r="849" spans="1:35" customFormat="1" ht="13.5" customHeight="1">
      <c r="A849" s="45" t="s">
        <v>40</v>
      </c>
      <c r="B849" s="45" t="s">
        <v>187</v>
      </c>
      <c r="C849" s="45" t="s">
        <v>165</v>
      </c>
      <c r="D849" s="45" t="s">
        <v>34</v>
      </c>
      <c r="E849" s="67">
        <v>2013</v>
      </c>
      <c r="F849" s="67" t="s">
        <v>25</v>
      </c>
      <c r="G849" s="67">
        <v>44</v>
      </c>
      <c r="H849" s="68">
        <v>3</v>
      </c>
      <c r="I849" s="67">
        <v>1</v>
      </c>
      <c r="J849" s="45"/>
      <c r="K849" s="67"/>
      <c r="L849" s="67"/>
      <c r="M849" s="67"/>
      <c r="N849" s="67"/>
      <c r="O849" s="67"/>
      <c r="P849" s="67"/>
      <c r="Q849" s="41" t="str">
        <f>IF(CentrepointSourced[[#This Row],[Country]]="Northern Ireland","Northern Ireland",IFERROR(VLOOKUP(CentrepointSourced[[#This Row],[Local Authority]],LKP_LANameDQ[],2,FALSE),CentrepointSourced[[#This Row],[Local Authority]]))</f>
        <v>Solihull</v>
      </c>
      <c r="R849" s="41" t="str">
        <f>IF(CentrepointSourced[[#This Row],[LA type]]="County","",INDEX(ConsolGeog[lad14cd],MATCH(CentrepointSourced[[#This Row],[Local Authority DQ]],ConsolGeog[la_name],0)))</f>
        <v>E08000029</v>
      </c>
      <c r="S849" s="41" t="str">
        <f>IF(OR(CentrepointSourced[[#This Row],[Country]]="Northern Ireland",CentrepointSourced[[#This Row],[Country]]="Scotland",CentrepointSourced[[#This Row],[Country]]="Wales"),"Local Authority",CentrepointSourced[[#This Row],[LA type]])</f>
        <v>Unitary</v>
      </c>
      <c r="T849" s="41">
        <f>IF(TRIM(CentrepointSourced[[#This Row],[Presented HS]])="",0,IF(CentrepointSourced[[#This Row],[Presented HS]]="&lt;5",2.5,IF(CentrepointSourced[[#This Row],[Presented HS]]="&lt;10",5,VALUE(TRIM(CentrepointSourced[[#This Row],[Presented HS]])))))</f>
        <v>44</v>
      </c>
      <c r="U849" s="41">
        <f>IF(TRIM(CentrepointSourced[[#This Row],[Assessed HS]])="",0,IF(CentrepointSourced[[#This Row],[Assessed HS]]="&lt;5",2.5,IF(CentrepointSourced[[#This Row],[Assessed HS]]="&lt;10",5,VALUE(TRIM(CentrepointSourced[[#This Row],[Assessed HS]])))))</f>
        <v>3</v>
      </c>
      <c r="V849" s="41">
        <f>IF(TRIM(CentrepointSourced[[#This Row],[Presented CS]])="",0,IF(CentrepointSourced[[#This Row],[Presented CS]]="&lt;5",2.5,IF(CentrepointSourced[[#This Row],[Presented CS]]="&lt;10",5,VALUE(TRIM(CentrepointSourced[[#This Row],[Presented CS]])))))</f>
        <v>0</v>
      </c>
      <c r="W849" s="41">
        <f>IF(TRIM(CentrepointSourced[[#This Row],[Assessed CS]])="",0,IF(CentrepointSourced[[#This Row],[Assessed CS]]="&lt;5",2.5,IF(CentrepointSourced[[#This Row],[Assessed CS]]="&lt;10",5,VALUE(TRIM(CentrepointSourced[[#This Row],[Assessed CS]])))))</f>
        <v>0</v>
      </c>
      <c r="X849" s="106">
        <f>IF(CentrepointSourced[[#This Row],[Age]]="16-17",CentrepointSourced[[#This Row],[Presented HS DQ]],0)</f>
        <v>44</v>
      </c>
      <c r="Y849" s="106">
        <f>IF(CentrepointSourced[[#This Row],[Age]]="16-24",CentrepointSourced[[#This Row],[Presented HS DQ]],0)</f>
        <v>0</v>
      </c>
      <c r="Z849" s="106">
        <f>IF(CentrepointSourced[[#This Row],[Age]]="18-24",CentrepointSourced[[#This Row],[Presented HS DQ]],0)</f>
        <v>0</v>
      </c>
      <c r="AA849" s="106">
        <f>IF(CentrepointSourced[[#This Row],[Age]]="16-17",CentrepointSourced[[#This Row],[Presented CS DQ]],0)</f>
        <v>0</v>
      </c>
      <c r="AB849" s="106">
        <f>IF(CentrepointSourced[[#This Row],[Age]]="16-24",CentrepointSourced[[#This Row],[Presented CS DQ]],0)</f>
        <v>0</v>
      </c>
      <c r="AC849" s="106">
        <f>IF(CentrepointSourced[[#This Row],[Age]]="18-24",CentrepointSourced[[#This Row],[Presented CS DQ]],0)</f>
        <v>0</v>
      </c>
      <c r="AD849" s="107">
        <f>IF(CentrepointSourced[[#This Row],[Age]]="16-17",CentrepointSourced[[#This Row],[Assessed HS DQ]],0)</f>
        <v>3</v>
      </c>
      <c r="AE849" s="107">
        <f>IF(CentrepointSourced[[#This Row],[Age]]="16-24",CentrepointSourced[[#This Row],[Assessed HS DQ]],0)</f>
        <v>0</v>
      </c>
      <c r="AF849" s="107">
        <f>IF(CentrepointSourced[[#This Row],[Age]]="18-24",CentrepointSourced[[#This Row],[Assessed HS DQ]],0)</f>
        <v>0</v>
      </c>
      <c r="AG849" s="107">
        <f>IF(CentrepointSourced[[#This Row],[Age]]="16-17",CentrepointSourced[[#This Row],[Assessed CS DQ]],0)</f>
        <v>0</v>
      </c>
      <c r="AH849" s="107">
        <f>IF(CentrepointSourced[[#This Row],[Age]]="16-24",CentrepointSourced[[#This Row],[Assessed CS DQ]],0)</f>
        <v>0</v>
      </c>
      <c r="AI849" s="107">
        <f>IF(CentrepointSourced[[#This Row],[Age]]="18-24",CentrepointSourced[[#This Row],[Assessed CS DQ]],0)</f>
        <v>0</v>
      </c>
    </row>
    <row r="850" spans="1:35" customFormat="1" ht="13.5" customHeight="1">
      <c r="A850" s="45" t="s">
        <v>40</v>
      </c>
      <c r="B850" s="45" t="s">
        <v>187</v>
      </c>
      <c r="C850" s="45" t="s">
        <v>165</v>
      </c>
      <c r="D850" s="45" t="s">
        <v>34</v>
      </c>
      <c r="E850" s="67">
        <v>2014</v>
      </c>
      <c r="F850" s="67" t="s">
        <v>26</v>
      </c>
      <c r="G850" s="67"/>
      <c r="H850" s="68"/>
      <c r="I850" s="67"/>
      <c r="J850" s="45"/>
      <c r="K850" s="67"/>
      <c r="L850" s="67"/>
      <c r="M850" s="67"/>
      <c r="N850" s="67"/>
      <c r="O850" s="67"/>
      <c r="P850" s="67"/>
      <c r="Q850" s="41" t="str">
        <f>IF(CentrepointSourced[[#This Row],[Country]]="Northern Ireland","Northern Ireland",IFERROR(VLOOKUP(CentrepointSourced[[#This Row],[Local Authority]],LKP_LANameDQ[],2,FALSE),CentrepointSourced[[#This Row],[Local Authority]]))</f>
        <v>Solihull</v>
      </c>
      <c r="R850" s="41" t="str">
        <f>IF(CentrepointSourced[[#This Row],[LA type]]="County","",INDEX(ConsolGeog[lad14cd],MATCH(CentrepointSourced[[#This Row],[Local Authority DQ]],ConsolGeog[la_name],0)))</f>
        <v>E08000029</v>
      </c>
      <c r="S850" s="41" t="str">
        <f>IF(OR(CentrepointSourced[[#This Row],[Country]]="Northern Ireland",CentrepointSourced[[#This Row],[Country]]="Scotland",CentrepointSourced[[#This Row],[Country]]="Wales"),"Local Authority",CentrepointSourced[[#This Row],[LA type]])</f>
        <v>Unitary</v>
      </c>
      <c r="T850" s="41">
        <f>IF(TRIM(CentrepointSourced[[#This Row],[Presented HS]])="",0,IF(CentrepointSourced[[#This Row],[Presented HS]]="&lt;5",2.5,IF(CentrepointSourced[[#This Row],[Presented HS]]="&lt;10",5,VALUE(TRIM(CentrepointSourced[[#This Row],[Presented HS]])))))</f>
        <v>0</v>
      </c>
      <c r="U850" s="41">
        <f>IF(TRIM(CentrepointSourced[[#This Row],[Assessed HS]])="",0,IF(CentrepointSourced[[#This Row],[Assessed HS]]="&lt;5",2.5,IF(CentrepointSourced[[#This Row],[Assessed HS]]="&lt;10",5,VALUE(TRIM(CentrepointSourced[[#This Row],[Assessed HS]])))))</f>
        <v>0</v>
      </c>
      <c r="V850" s="41">
        <f>IF(TRIM(CentrepointSourced[[#This Row],[Presented CS]])="",0,IF(CentrepointSourced[[#This Row],[Presented CS]]="&lt;5",2.5,IF(CentrepointSourced[[#This Row],[Presented CS]]="&lt;10",5,VALUE(TRIM(CentrepointSourced[[#This Row],[Presented CS]])))))</f>
        <v>0</v>
      </c>
      <c r="W850" s="41">
        <f>IF(TRIM(CentrepointSourced[[#This Row],[Assessed CS]])="",0,IF(CentrepointSourced[[#This Row],[Assessed CS]]="&lt;5",2.5,IF(CentrepointSourced[[#This Row],[Assessed CS]]="&lt;10",5,VALUE(TRIM(CentrepointSourced[[#This Row],[Assessed CS]])))))</f>
        <v>0</v>
      </c>
      <c r="X850" s="106">
        <f>IF(CentrepointSourced[[#This Row],[Age]]="16-17",CentrepointSourced[[#This Row],[Presented HS DQ]],0)</f>
        <v>0</v>
      </c>
      <c r="Y850" s="106">
        <f>IF(CentrepointSourced[[#This Row],[Age]]="16-24",CentrepointSourced[[#This Row],[Presented HS DQ]],0)</f>
        <v>0</v>
      </c>
      <c r="Z850" s="106">
        <f>IF(CentrepointSourced[[#This Row],[Age]]="18-24",CentrepointSourced[[#This Row],[Presented HS DQ]],0)</f>
        <v>0</v>
      </c>
      <c r="AA850" s="106">
        <f>IF(CentrepointSourced[[#This Row],[Age]]="16-17",CentrepointSourced[[#This Row],[Presented CS DQ]],0)</f>
        <v>0</v>
      </c>
      <c r="AB850" s="106">
        <f>IF(CentrepointSourced[[#This Row],[Age]]="16-24",CentrepointSourced[[#This Row],[Presented CS DQ]],0)</f>
        <v>0</v>
      </c>
      <c r="AC850" s="106">
        <f>IF(CentrepointSourced[[#This Row],[Age]]="18-24",CentrepointSourced[[#This Row],[Presented CS DQ]],0)</f>
        <v>0</v>
      </c>
      <c r="AD850" s="107">
        <f>IF(CentrepointSourced[[#This Row],[Age]]="16-17",CentrepointSourced[[#This Row],[Assessed HS DQ]],0)</f>
        <v>0</v>
      </c>
      <c r="AE850" s="107">
        <f>IF(CentrepointSourced[[#This Row],[Age]]="16-24",CentrepointSourced[[#This Row],[Assessed HS DQ]],0)</f>
        <v>0</v>
      </c>
      <c r="AF850" s="107">
        <f>IF(CentrepointSourced[[#This Row],[Age]]="18-24",CentrepointSourced[[#This Row],[Assessed HS DQ]],0)</f>
        <v>0</v>
      </c>
      <c r="AG850" s="107">
        <f>IF(CentrepointSourced[[#This Row],[Age]]="16-17",CentrepointSourced[[#This Row],[Assessed CS DQ]],0)</f>
        <v>0</v>
      </c>
      <c r="AH850" s="107">
        <f>IF(CentrepointSourced[[#This Row],[Age]]="16-24",CentrepointSourced[[#This Row],[Assessed CS DQ]],0)</f>
        <v>0</v>
      </c>
      <c r="AI850" s="107">
        <f>IF(CentrepointSourced[[#This Row],[Age]]="18-24",CentrepointSourced[[#This Row],[Assessed CS DQ]],0)</f>
        <v>0</v>
      </c>
    </row>
    <row r="851" spans="1:35" ht="13.5" customHeight="1">
      <c r="A851" s="46" t="s">
        <v>40</v>
      </c>
      <c r="B851" s="46" t="s">
        <v>306</v>
      </c>
      <c r="C851" s="46" t="s">
        <v>299</v>
      </c>
      <c r="D851" s="46"/>
      <c r="E851" s="46">
        <v>2012</v>
      </c>
      <c r="F851" s="67" t="s">
        <v>25</v>
      </c>
      <c r="G851" s="67"/>
      <c r="H851" s="79"/>
      <c r="I851" s="45"/>
      <c r="J851" s="45"/>
      <c r="K851" s="46">
        <v>96</v>
      </c>
      <c r="L851" s="45">
        <v>68</v>
      </c>
      <c r="M851" s="45">
        <v>8</v>
      </c>
      <c r="N851" s="45">
        <v>9</v>
      </c>
      <c r="O851" s="45">
        <v>0</v>
      </c>
      <c r="P851" s="45"/>
      <c r="Q851" s="43" t="str">
        <f>IF(CentrepointSourced[[#This Row],[Country]]="Northern Ireland","Northern Ireland",IFERROR(VLOOKUP(CentrepointSourced[[#This Row],[Local Authority]],LKP_LANameDQ[],2,FALSE),CentrepointSourced[[#This Row],[Local Authority]]))</f>
        <v>Somerset</v>
      </c>
      <c r="R851" s="43" t="str">
        <f>IF(CentrepointSourced[[#This Row],[LA type]]="County","",INDEX(ConsolGeog[lad14cd],MATCH(CentrepointSourced[[#This Row],[Local Authority DQ]],ConsolGeog[la_name],0)))</f>
        <v/>
      </c>
      <c r="S851" s="43" t="str">
        <f>IF(OR(CentrepointSourced[[#This Row],[Country]]="Northern Ireland",CentrepointSourced[[#This Row],[Country]]="Scotland",CentrepointSourced[[#This Row],[Country]]="Wales"),"Local Authority",CentrepointSourced[[#This Row],[LA type]])</f>
        <v>County</v>
      </c>
      <c r="T851" s="43">
        <f>IF(TRIM(CentrepointSourced[[#This Row],[Presented HS]])="",0,IF(CentrepointSourced[[#This Row],[Presented HS]]="&lt;5",2.5,IF(CentrepointSourced[[#This Row],[Presented HS]]="&lt;10",5,VALUE(TRIM(CentrepointSourced[[#This Row],[Presented HS]])))))</f>
        <v>0</v>
      </c>
      <c r="U851" s="43">
        <f>IF(TRIM(CentrepointSourced[[#This Row],[Assessed HS]])="",0,IF(CentrepointSourced[[#This Row],[Assessed HS]]="&lt;5",2.5,IF(CentrepointSourced[[#This Row],[Assessed HS]]="&lt;10",5,VALUE(TRIM(CentrepointSourced[[#This Row],[Assessed HS]])))))</f>
        <v>0</v>
      </c>
      <c r="V851" s="43">
        <f>IF(TRIM(CentrepointSourced[[#This Row],[Presented CS]])="",0,IF(CentrepointSourced[[#This Row],[Presented CS]]="&lt;5",2.5,IF(CentrepointSourced[[#This Row],[Presented CS]]="&lt;10",5,VALUE(TRIM(CentrepointSourced[[#This Row],[Presented CS]])))))</f>
        <v>96</v>
      </c>
      <c r="W851" s="43">
        <f>IF(TRIM(CentrepointSourced[[#This Row],[Assessed CS]])="",0,IF(CentrepointSourced[[#This Row],[Assessed CS]]="&lt;5",2.5,IF(CentrepointSourced[[#This Row],[Assessed CS]]="&lt;10",5,VALUE(TRIM(CentrepointSourced[[#This Row],[Assessed CS]])))))</f>
        <v>68</v>
      </c>
      <c r="X851" s="111">
        <f>IF(CentrepointSourced[[#This Row],[Age]]="16-17",CentrepointSourced[[#This Row],[Presented HS DQ]],0)</f>
        <v>0</v>
      </c>
      <c r="Y851" s="111">
        <f>IF(CentrepointSourced[[#This Row],[Age]]="16-24",CentrepointSourced[[#This Row],[Presented HS DQ]],0)</f>
        <v>0</v>
      </c>
      <c r="Z851" s="111">
        <f>IF(CentrepointSourced[[#This Row],[Age]]="18-24",CentrepointSourced[[#This Row],[Presented HS DQ]],0)</f>
        <v>0</v>
      </c>
      <c r="AA851" s="111">
        <f>IF(CentrepointSourced[[#This Row],[Age]]="16-17",CentrepointSourced[[#This Row],[Presented CS DQ]],0)</f>
        <v>96</v>
      </c>
      <c r="AB851" s="111">
        <f>IF(CentrepointSourced[[#This Row],[Age]]="16-24",CentrepointSourced[[#This Row],[Presented CS DQ]],0)</f>
        <v>0</v>
      </c>
      <c r="AC851" s="111">
        <f>IF(CentrepointSourced[[#This Row],[Age]]="18-24",CentrepointSourced[[#This Row],[Presented CS DQ]],0)</f>
        <v>0</v>
      </c>
      <c r="AD851" s="107">
        <f>IF(CentrepointSourced[[#This Row],[Age]]="16-17",CentrepointSourced[[#This Row],[Assessed HS DQ]],0)</f>
        <v>0</v>
      </c>
      <c r="AE851" s="107">
        <f>IF(CentrepointSourced[[#This Row],[Age]]="16-24",CentrepointSourced[[#This Row],[Assessed HS DQ]],0)</f>
        <v>0</v>
      </c>
      <c r="AF851" s="107">
        <f>IF(CentrepointSourced[[#This Row],[Age]]="18-24",CentrepointSourced[[#This Row],[Assessed HS DQ]],0)</f>
        <v>0</v>
      </c>
      <c r="AG851" s="107">
        <f>IF(CentrepointSourced[[#This Row],[Age]]="16-17",CentrepointSourced[[#This Row],[Assessed CS DQ]],0)</f>
        <v>68</v>
      </c>
      <c r="AH851" s="107">
        <f>IF(CentrepointSourced[[#This Row],[Age]]="16-24",CentrepointSourced[[#This Row],[Assessed CS DQ]],0)</f>
        <v>0</v>
      </c>
      <c r="AI851" s="107">
        <f>IF(CentrepointSourced[[#This Row],[Age]]="18-24",CentrepointSourced[[#This Row],[Assessed CS DQ]],0)</f>
        <v>0</v>
      </c>
    </row>
    <row r="852" spans="1:35" ht="13.5" customHeight="1">
      <c r="A852" s="46" t="s">
        <v>40</v>
      </c>
      <c r="B852" s="46" t="s">
        <v>306</v>
      </c>
      <c r="C852" s="46" t="s">
        <v>299</v>
      </c>
      <c r="D852" s="46"/>
      <c r="E852" s="46">
        <v>2012</v>
      </c>
      <c r="F852" s="67" t="s">
        <v>26</v>
      </c>
      <c r="G852" s="67"/>
      <c r="H852" s="79"/>
      <c r="I852" s="45"/>
      <c r="J852" s="45"/>
      <c r="K852" s="46">
        <v>0</v>
      </c>
      <c r="L852" s="45">
        <v>0</v>
      </c>
      <c r="M852" s="45">
        <v>0</v>
      </c>
      <c r="N852" s="45">
        <v>0</v>
      </c>
      <c r="O852" s="45">
        <v>0</v>
      </c>
      <c r="P852" s="45"/>
      <c r="Q852" s="43" t="str">
        <f>IF(CentrepointSourced[[#This Row],[Country]]="Northern Ireland","Northern Ireland",IFERROR(VLOOKUP(CentrepointSourced[[#This Row],[Local Authority]],LKP_LANameDQ[],2,FALSE),CentrepointSourced[[#This Row],[Local Authority]]))</f>
        <v>Somerset</v>
      </c>
      <c r="R852" s="43" t="str">
        <f>IF(CentrepointSourced[[#This Row],[LA type]]="County","",INDEX(ConsolGeog[lad14cd],MATCH(CentrepointSourced[[#This Row],[Local Authority DQ]],ConsolGeog[la_name],0)))</f>
        <v/>
      </c>
      <c r="S852" s="43" t="str">
        <f>IF(OR(CentrepointSourced[[#This Row],[Country]]="Northern Ireland",CentrepointSourced[[#This Row],[Country]]="Scotland",CentrepointSourced[[#This Row],[Country]]="Wales"),"Local Authority",CentrepointSourced[[#This Row],[LA type]])</f>
        <v>County</v>
      </c>
      <c r="T852" s="43">
        <f>IF(TRIM(CentrepointSourced[[#This Row],[Presented HS]])="",0,IF(CentrepointSourced[[#This Row],[Presented HS]]="&lt;5",2.5,IF(CentrepointSourced[[#This Row],[Presented HS]]="&lt;10",5,VALUE(TRIM(CentrepointSourced[[#This Row],[Presented HS]])))))</f>
        <v>0</v>
      </c>
      <c r="U852" s="43">
        <f>IF(TRIM(CentrepointSourced[[#This Row],[Assessed HS]])="",0,IF(CentrepointSourced[[#This Row],[Assessed HS]]="&lt;5",2.5,IF(CentrepointSourced[[#This Row],[Assessed HS]]="&lt;10",5,VALUE(TRIM(CentrepointSourced[[#This Row],[Assessed HS]])))))</f>
        <v>0</v>
      </c>
      <c r="V852" s="43">
        <f>IF(TRIM(CentrepointSourced[[#This Row],[Presented CS]])="",0,IF(CentrepointSourced[[#This Row],[Presented CS]]="&lt;5",2.5,IF(CentrepointSourced[[#This Row],[Presented CS]]="&lt;10",5,VALUE(TRIM(CentrepointSourced[[#This Row],[Presented CS]])))))</f>
        <v>0</v>
      </c>
      <c r="W852" s="43">
        <f>IF(TRIM(CentrepointSourced[[#This Row],[Assessed CS]])="",0,IF(CentrepointSourced[[#This Row],[Assessed CS]]="&lt;5",2.5,IF(CentrepointSourced[[#This Row],[Assessed CS]]="&lt;10",5,VALUE(TRIM(CentrepointSourced[[#This Row],[Assessed CS]])))))</f>
        <v>0</v>
      </c>
      <c r="X852" s="111">
        <f>IF(CentrepointSourced[[#This Row],[Age]]="16-17",CentrepointSourced[[#This Row],[Presented HS DQ]],0)</f>
        <v>0</v>
      </c>
      <c r="Y852" s="111">
        <f>IF(CentrepointSourced[[#This Row],[Age]]="16-24",CentrepointSourced[[#This Row],[Presented HS DQ]],0)</f>
        <v>0</v>
      </c>
      <c r="Z852" s="111">
        <f>IF(CentrepointSourced[[#This Row],[Age]]="18-24",CentrepointSourced[[#This Row],[Presented HS DQ]],0)</f>
        <v>0</v>
      </c>
      <c r="AA852" s="111">
        <f>IF(CentrepointSourced[[#This Row],[Age]]="16-17",CentrepointSourced[[#This Row],[Presented CS DQ]],0)</f>
        <v>0</v>
      </c>
      <c r="AB852" s="111">
        <f>IF(CentrepointSourced[[#This Row],[Age]]="16-24",CentrepointSourced[[#This Row],[Presented CS DQ]],0)</f>
        <v>0</v>
      </c>
      <c r="AC852" s="111">
        <f>IF(CentrepointSourced[[#This Row],[Age]]="18-24",CentrepointSourced[[#This Row],[Presented CS DQ]],0)</f>
        <v>0</v>
      </c>
      <c r="AD852" s="107">
        <f>IF(CentrepointSourced[[#This Row],[Age]]="16-17",CentrepointSourced[[#This Row],[Assessed HS DQ]],0)</f>
        <v>0</v>
      </c>
      <c r="AE852" s="107">
        <f>IF(CentrepointSourced[[#This Row],[Age]]="16-24",CentrepointSourced[[#This Row],[Assessed HS DQ]],0)</f>
        <v>0</v>
      </c>
      <c r="AF852" s="107">
        <f>IF(CentrepointSourced[[#This Row],[Age]]="18-24",CentrepointSourced[[#This Row],[Assessed HS DQ]],0)</f>
        <v>0</v>
      </c>
      <c r="AG852" s="107">
        <f>IF(CentrepointSourced[[#This Row],[Age]]="16-17",CentrepointSourced[[#This Row],[Assessed CS DQ]],0)</f>
        <v>0</v>
      </c>
      <c r="AH852" s="107">
        <f>IF(CentrepointSourced[[#This Row],[Age]]="16-24",CentrepointSourced[[#This Row],[Assessed CS DQ]],0)</f>
        <v>0</v>
      </c>
      <c r="AI852" s="107">
        <f>IF(CentrepointSourced[[#This Row],[Age]]="18-24",CentrepointSourced[[#This Row],[Assessed CS DQ]],0)</f>
        <v>0</v>
      </c>
    </row>
    <row r="853" spans="1:35" ht="13.5" customHeight="1">
      <c r="A853" s="46" t="s">
        <v>40</v>
      </c>
      <c r="B853" s="46" t="s">
        <v>306</v>
      </c>
      <c r="C853" s="46" t="s">
        <v>299</v>
      </c>
      <c r="D853" s="46"/>
      <c r="E853" s="46">
        <v>2013</v>
      </c>
      <c r="F853" s="67" t="s">
        <v>25</v>
      </c>
      <c r="G853" s="67"/>
      <c r="H853" s="79"/>
      <c r="I853" s="45"/>
      <c r="J853" s="45"/>
      <c r="K853" s="46">
        <v>82</v>
      </c>
      <c r="L853" s="45">
        <v>58</v>
      </c>
      <c r="M853" s="45">
        <v>8</v>
      </c>
      <c r="N853" s="45">
        <v>4</v>
      </c>
      <c r="O853" s="45">
        <v>0</v>
      </c>
      <c r="P853" s="45"/>
      <c r="Q853" s="43" t="str">
        <f>IF(CentrepointSourced[[#This Row],[Country]]="Northern Ireland","Northern Ireland",IFERROR(VLOOKUP(CentrepointSourced[[#This Row],[Local Authority]],LKP_LANameDQ[],2,FALSE),CentrepointSourced[[#This Row],[Local Authority]]))</f>
        <v>Somerset</v>
      </c>
      <c r="R853" s="43" t="str">
        <f>IF(CentrepointSourced[[#This Row],[LA type]]="County","",INDEX(ConsolGeog[lad14cd],MATCH(CentrepointSourced[[#This Row],[Local Authority DQ]],ConsolGeog[la_name],0)))</f>
        <v/>
      </c>
      <c r="S853" s="43" t="str">
        <f>IF(OR(CentrepointSourced[[#This Row],[Country]]="Northern Ireland",CentrepointSourced[[#This Row],[Country]]="Scotland",CentrepointSourced[[#This Row],[Country]]="Wales"),"Local Authority",CentrepointSourced[[#This Row],[LA type]])</f>
        <v>County</v>
      </c>
      <c r="T853" s="43">
        <f>IF(TRIM(CentrepointSourced[[#This Row],[Presented HS]])="",0,IF(CentrepointSourced[[#This Row],[Presented HS]]="&lt;5",2.5,IF(CentrepointSourced[[#This Row],[Presented HS]]="&lt;10",5,VALUE(TRIM(CentrepointSourced[[#This Row],[Presented HS]])))))</f>
        <v>0</v>
      </c>
      <c r="U853" s="43">
        <f>IF(TRIM(CentrepointSourced[[#This Row],[Assessed HS]])="",0,IF(CentrepointSourced[[#This Row],[Assessed HS]]="&lt;5",2.5,IF(CentrepointSourced[[#This Row],[Assessed HS]]="&lt;10",5,VALUE(TRIM(CentrepointSourced[[#This Row],[Assessed HS]])))))</f>
        <v>0</v>
      </c>
      <c r="V853" s="43">
        <f>IF(TRIM(CentrepointSourced[[#This Row],[Presented CS]])="",0,IF(CentrepointSourced[[#This Row],[Presented CS]]="&lt;5",2.5,IF(CentrepointSourced[[#This Row],[Presented CS]]="&lt;10",5,VALUE(TRIM(CentrepointSourced[[#This Row],[Presented CS]])))))</f>
        <v>82</v>
      </c>
      <c r="W853" s="43">
        <f>IF(TRIM(CentrepointSourced[[#This Row],[Assessed CS]])="",0,IF(CentrepointSourced[[#This Row],[Assessed CS]]="&lt;5",2.5,IF(CentrepointSourced[[#This Row],[Assessed CS]]="&lt;10",5,VALUE(TRIM(CentrepointSourced[[#This Row],[Assessed CS]])))))</f>
        <v>58</v>
      </c>
      <c r="X853" s="111">
        <f>IF(CentrepointSourced[[#This Row],[Age]]="16-17",CentrepointSourced[[#This Row],[Presented HS DQ]],0)</f>
        <v>0</v>
      </c>
      <c r="Y853" s="111">
        <f>IF(CentrepointSourced[[#This Row],[Age]]="16-24",CentrepointSourced[[#This Row],[Presented HS DQ]],0)</f>
        <v>0</v>
      </c>
      <c r="Z853" s="111">
        <f>IF(CentrepointSourced[[#This Row],[Age]]="18-24",CentrepointSourced[[#This Row],[Presented HS DQ]],0)</f>
        <v>0</v>
      </c>
      <c r="AA853" s="111">
        <f>IF(CentrepointSourced[[#This Row],[Age]]="16-17",CentrepointSourced[[#This Row],[Presented CS DQ]],0)</f>
        <v>82</v>
      </c>
      <c r="AB853" s="111">
        <f>IF(CentrepointSourced[[#This Row],[Age]]="16-24",CentrepointSourced[[#This Row],[Presented CS DQ]],0)</f>
        <v>0</v>
      </c>
      <c r="AC853" s="111">
        <f>IF(CentrepointSourced[[#This Row],[Age]]="18-24",CentrepointSourced[[#This Row],[Presented CS DQ]],0)</f>
        <v>0</v>
      </c>
      <c r="AD853" s="107">
        <f>IF(CentrepointSourced[[#This Row],[Age]]="16-17",CentrepointSourced[[#This Row],[Assessed HS DQ]],0)</f>
        <v>0</v>
      </c>
      <c r="AE853" s="107">
        <f>IF(CentrepointSourced[[#This Row],[Age]]="16-24",CentrepointSourced[[#This Row],[Assessed HS DQ]],0)</f>
        <v>0</v>
      </c>
      <c r="AF853" s="107">
        <f>IF(CentrepointSourced[[#This Row],[Age]]="18-24",CentrepointSourced[[#This Row],[Assessed HS DQ]],0)</f>
        <v>0</v>
      </c>
      <c r="AG853" s="107">
        <f>IF(CentrepointSourced[[#This Row],[Age]]="16-17",CentrepointSourced[[#This Row],[Assessed CS DQ]],0)</f>
        <v>58</v>
      </c>
      <c r="AH853" s="107">
        <f>IF(CentrepointSourced[[#This Row],[Age]]="16-24",CentrepointSourced[[#This Row],[Assessed CS DQ]],0)</f>
        <v>0</v>
      </c>
      <c r="AI853" s="107">
        <f>IF(CentrepointSourced[[#This Row],[Age]]="18-24",CentrepointSourced[[#This Row],[Assessed CS DQ]],0)</f>
        <v>0</v>
      </c>
    </row>
    <row r="854" spans="1:35" ht="13.5" customHeight="1">
      <c r="A854" s="46" t="s">
        <v>40</v>
      </c>
      <c r="B854" s="46" t="s">
        <v>306</v>
      </c>
      <c r="C854" s="46" t="s">
        <v>299</v>
      </c>
      <c r="D854" s="46"/>
      <c r="E854" s="46">
        <v>2013</v>
      </c>
      <c r="F854" s="67" t="s">
        <v>26</v>
      </c>
      <c r="G854" s="67"/>
      <c r="H854" s="79"/>
      <c r="I854" s="45"/>
      <c r="J854" s="45"/>
      <c r="K854" s="46">
        <v>0</v>
      </c>
      <c r="L854" s="45">
        <v>0</v>
      </c>
      <c r="M854" s="45">
        <v>0</v>
      </c>
      <c r="N854" s="45">
        <v>0</v>
      </c>
      <c r="O854" s="45">
        <v>0</v>
      </c>
      <c r="P854" s="45"/>
      <c r="Q854" s="43" t="str">
        <f>IF(CentrepointSourced[[#This Row],[Country]]="Northern Ireland","Northern Ireland",IFERROR(VLOOKUP(CentrepointSourced[[#This Row],[Local Authority]],LKP_LANameDQ[],2,FALSE),CentrepointSourced[[#This Row],[Local Authority]]))</f>
        <v>Somerset</v>
      </c>
      <c r="R854" s="43" t="str">
        <f>IF(CentrepointSourced[[#This Row],[LA type]]="County","",INDEX(ConsolGeog[lad14cd],MATCH(CentrepointSourced[[#This Row],[Local Authority DQ]],ConsolGeog[la_name],0)))</f>
        <v/>
      </c>
      <c r="S854" s="43" t="str">
        <f>IF(OR(CentrepointSourced[[#This Row],[Country]]="Northern Ireland",CentrepointSourced[[#This Row],[Country]]="Scotland",CentrepointSourced[[#This Row],[Country]]="Wales"),"Local Authority",CentrepointSourced[[#This Row],[LA type]])</f>
        <v>County</v>
      </c>
      <c r="T854" s="43">
        <f>IF(TRIM(CentrepointSourced[[#This Row],[Presented HS]])="",0,IF(CentrepointSourced[[#This Row],[Presented HS]]="&lt;5",2.5,IF(CentrepointSourced[[#This Row],[Presented HS]]="&lt;10",5,VALUE(TRIM(CentrepointSourced[[#This Row],[Presented HS]])))))</f>
        <v>0</v>
      </c>
      <c r="U854" s="43">
        <f>IF(TRIM(CentrepointSourced[[#This Row],[Assessed HS]])="",0,IF(CentrepointSourced[[#This Row],[Assessed HS]]="&lt;5",2.5,IF(CentrepointSourced[[#This Row],[Assessed HS]]="&lt;10",5,VALUE(TRIM(CentrepointSourced[[#This Row],[Assessed HS]])))))</f>
        <v>0</v>
      </c>
      <c r="V854" s="43">
        <f>IF(TRIM(CentrepointSourced[[#This Row],[Presented CS]])="",0,IF(CentrepointSourced[[#This Row],[Presented CS]]="&lt;5",2.5,IF(CentrepointSourced[[#This Row],[Presented CS]]="&lt;10",5,VALUE(TRIM(CentrepointSourced[[#This Row],[Presented CS]])))))</f>
        <v>0</v>
      </c>
      <c r="W854" s="43">
        <f>IF(TRIM(CentrepointSourced[[#This Row],[Assessed CS]])="",0,IF(CentrepointSourced[[#This Row],[Assessed CS]]="&lt;5",2.5,IF(CentrepointSourced[[#This Row],[Assessed CS]]="&lt;10",5,VALUE(TRIM(CentrepointSourced[[#This Row],[Assessed CS]])))))</f>
        <v>0</v>
      </c>
      <c r="X854" s="111">
        <f>IF(CentrepointSourced[[#This Row],[Age]]="16-17",CentrepointSourced[[#This Row],[Presented HS DQ]],0)</f>
        <v>0</v>
      </c>
      <c r="Y854" s="111">
        <f>IF(CentrepointSourced[[#This Row],[Age]]="16-24",CentrepointSourced[[#This Row],[Presented HS DQ]],0)</f>
        <v>0</v>
      </c>
      <c r="Z854" s="111">
        <f>IF(CentrepointSourced[[#This Row],[Age]]="18-24",CentrepointSourced[[#This Row],[Presented HS DQ]],0)</f>
        <v>0</v>
      </c>
      <c r="AA854" s="111">
        <f>IF(CentrepointSourced[[#This Row],[Age]]="16-17",CentrepointSourced[[#This Row],[Presented CS DQ]],0)</f>
        <v>0</v>
      </c>
      <c r="AB854" s="111">
        <f>IF(CentrepointSourced[[#This Row],[Age]]="16-24",CentrepointSourced[[#This Row],[Presented CS DQ]],0)</f>
        <v>0</v>
      </c>
      <c r="AC854" s="111">
        <f>IF(CentrepointSourced[[#This Row],[Age]]="18-24",CentrepointSourced[[#This Row],[Presented CS DQ]],0)</f>
        <v>0</v>
      </c>
      <c r="AD854" s="107">
        <f>IF(CentrepointSourced[[#This Row],[Age]]="16-17",CentrepointSourced[[#This Row],[Assessed HS DQ]],0)</f>
        <v>0</v>
      </c>
      <c r="AE854" s="107">
        <f>IF(CentrepointSourced[[#This Row],[Age]]="16-24",CentrepointSourced[[#This Row],[Assessed HS DQ]],0)</f>
        <v>0</v>
      </c>
      <c r="AF854" s="107">
        <f>IF(CentrepointSourced[[#This Row],[Age]]="18-24",CentrepointSourced[[#This Row],[Assessed HS DQ]],0)</f>
        <v>0</v>
      </c>
      <c r="AG854" s="107">
        <f>IF(CentrepointSourced[[#This Row],[Age]]="16-17",CentrepointSourced[[#This Row],[Assessed CS DQ]],0)</f>
        <v>0</v>
      </c>
      <c r="AH854" s="107">
        <f>IF(CentrepointSourced[[#This Row],[Age]]="16-24",CentrepointSourced[[#This Row],[Assessed CS DQ]],0)</f>
        <v>0</v>
      </c>
      <c r="AI854" s="107">
        <f>IF(CentrepointSourced[[#This Row],[Age]]="18-24",CentrepointSourced[[#This Row],[Assessed CS DQ]],0)</f>
        <v>0</v>
      </c>
    </row>
    <row r="855" spans="1:35" ht="13.5" customHeight="1">
      <c r="A855" s="46" t="s">
        <v>40</v>
      </c>
      <c r="B855" s="46" t="s">
        <v>306</v>
      </c>
      <c r="C855" s="46" t="s">
        <v>299</v>
      </c>
      <c r="D855" s="46"/>
      <c r="E855" s="46">
        <v>2014</v>
      </c>
      <c r="F855" s="67" t="s">
        <v>25</v>
      </c>
      <c r="G855" s="67"/>
      <c r="H855" s="79"/>
      <c r="I855" s="45"/>
      <c r="J855" s="45"/>
      <c r="K855" s="46">
        <v>79</v>
      </c>
      <c r="L855" s="45">
        <v>69</v>
      </c>
      <c r="M855" s="45">
        <v>2</v>
      </c>
      <c r="N855" s="45">
        <v>2</v>
      </c>
      <c r="O855" s="45">
        <v>0</v>
      </c>
      <c r="P855" s="45"/>
      <c r="Q855" s="43" t="str">
        <f>IF(CentrepointSourced[[#This Row],[Country]]="Northern Ireland","Northern Ireland",IFERROR(VLOOKUP(CentrepointSourced[[#This Row],[Local Authority]],LKP_LANameDQ[],2,FALSE),CentrepointSourced[[#This Row],[Local Authority]]))</f>
        <v>Somerset</v>
      </c>
      <c r="R855" s="43" t="str">
        <f>IF(CentrepointSourced[[#This Row],[LA type]]="County","",INDEX(ConsolGeog[lad14cd],MATCH(CentrepointSourced[[#This Row],[Local Authority DQ]],ConsolGeog[la_name],0)))</f>
        <v/>
      </c>
      <c r="S855" s="43" t="str">
        <f>IF(OR(CentrepointSourced[[#This Row],[Country]]="Northern Ireland",CentrepointSourced[[#This Row],[Country]]="Scotland",CentrepointSourced[[#This Row],[Country]]="Wales"),"Local Authority",CentrepointSourced[[#This Row],[LA type]])</f>
        <v>County</v>
      </c>
      <c r="T855" s="43">
        <f>IF(TRIM(CentrepointSourced[[#This Row],[Presented HS]])="",0,IF(CentrepointSourced[[#This Row],[Presented HS]]="&lt;5",2.5,IF(CentrepointSourced[[#This Row],[Presented HS]]="&lt;10",5,VALUE(TRIM(CentrepointSourced[[#This Row],[Presented HS]])))))</f>
        <v>0</v>
      </c>
      <c r="U855" s="43">
        <f>IF(TRIM(CentrepointSourced[[#This Row],[Assessed HS]])="",0,IF(CentrepointSourced[[#This Row],[Assessed HS]]="&lt;5",2.5,IF(CentrepointSourced[[#This Row],[Assessed HS]]="&lt;10",5,VALUE(TRIM(CentrepointSourced[[#This Row],[Assessed HS]])))))</f>
        <v>0</v>
      </c>
      <c r="V855" s="43">
        <f>IF(TRIM(CentrepointSourced[[#This Row],[Presented CS]])="",0,IF(CentrepointSourced[[#This Row],[Presented CS]]="&lt;5",2.5,IF(CentrepointSourced[[#This Row],[Presented CS]]="&lt;10",5,VALUE(TRIM(CentrepointSourced[[#This Row],[Presented CS]])))))</f>
        <v>79</v>
      </c>
      <c r="W855" s="43">
        <f>IF(TRIM(CentrepointSourced[[#This Row],[Assessed CS]])="",0,IF(CentrepointSourced[[#This Row],[Assessed CS]]="&lt;5",2.5,IF(CentrepointSourced[[#This Row],[Assessed CS]]="&lt;10",5,VALUE(TRIM(CentrepointSourced[[#This Row],[Assessed CS]])))))</f>
        <v>69</v>
      </c>
      <c r="X855" s="111">
        <f>IF(CentrepointSourced[[#This Row],[Age]]="16-17",CentrepointSourced[[#This Row],[Presented HS DQ]],0)</f>
        <v>0</v>
      </c>
      <c r="Y855" s="111">
        <f>IF(CentrepointSourced[[#This Row],[Age]]="16-24",CentrepointSourced[[#This Row],[Presented HS DQ]],0)</f>
        <v>0</v>
      </c>
      <c r="Z855" s="111">
        <f>IF(CentrepointSourced[[#This Row],[Age]]="18-24",CentrepointSourced[[#This Row],[Presented HS DQ]],0)</f>
        <v>0</v>
      </c>
      <c r="AA855" s="111">
        <f>IF(CentrepointSourced[[#This Row],[Age]]="16-17",CentrepointSourced[[#This Row],[Presented CS DQ]],0)</f>
        <v>79</v>
      </c>
      <c r="AB855" s="111">
        <f>IF(CentrepointSourced[[#This Row],[Age]]="16-24",CentrepointSourced[[#This Row],[Presented CS DQ]],0)</f>
        <v>0</v>
      </c>
      <c r="AC855" s="111">
        <f>IF(CentrepointSourced[[#This Row],[Age]]="18-24",CentrepointSourced[[#This Row],[Presented CS DQ]],0)</f>
        <v>0</v>
      </c>
      <c r="AD855" s="107">
        <f>IF(CentrepointSourced[[#This Row],[Age]]="16-17",CentrepointSourced[[#This Row],[Assessed HS DQ]],0)</f>
        <v>0</v>
      </c>
      <c r="AE855" s="107">
        <f>IF(CentrepointSourced[[#This Row],[Age]]="16-24",CentrepointSourced[[#This Row],[Assessed HS DQ]],0)</f>
        <v>0</v>
      </c>
      <c r="AF855" s="107">
        <f>IF(CentrepointSourced[[#This Row],[Age]]="18-24",CentrepointSourced[[#This Row],[Assessed HS DQ]],0)</f>
        <v>0</v>
      </c>
      <c r="AG855" s="107">
        <f>IF(CentrepointSourced[[#This Row],[Age]]="16-17",CentrepointSourced[[#This Row],[Assessed CS DQ]],0)</f>
        <v>69</v>
      </c>
      <c r="AH855" s="107">
        <f>IF(CentrepointSourced[[#This Row],[Age]]="16-24",CentrepointSourced[[#This Row],[Assessed CS DQ]],0)</f>
        <v>0</v>
      </c>
      <c r="AI855" s="107">
        <f>IF(CentrepointSourced[[#This Row],[Age]]="18-24",CentrepointSourced[[#This Row],[Assessed CS DQ]],0)</f>
        <v>0</v>
      </c>
    </row>
    <row r="856" spans="1:35" ht="13.5" customHeight="1">
      <c r="A856" s="46" t="s">
        <v>40</v>
      </c>
      <c r="B856" s="46" t="s">
        <v>306</v>
      </c>
      <c r="C856" s="46" t="s">
        <v>299</v>
      </c>
      <c r="D856" s="46"/>
      <c r="E856" s="46">
        <v>2014</v>
      </c>
      <c r="F856" s="67" t="s">
        <v>26</v>
      </c>
      <c r="G856" s="67"/>
      <c r="H856" s="79"/>
      <c r="I856" s="45"/>
      <c r="J856" s="45"/>
      <c r="K856" s="46">
        <v>2</v>
      </c>
      <c r="L856" s="45">
        <v>0</v>
      </c>
      <c r="M856" s="45">
        <v>0</v>
      </c>
      <c r="N856" s="45">
        <v>0</v>
      </c>
      <c r="O856" s="45">
        <v>0</v>
      </c>
      <c r="P856" s="45"/>
      <c r="Q856" s="43" t="str">
        <f>IF(CentrepointSourced[[#This Row],[Country]]="Northern Ireland","Northern Ireland",IFERROR(VLOOKUP(CentrepointSourced[[#This Row],[Local Authority]],LKP_LANameDQ[],2,FALSE),CentrepointSourced[[#This Row],[Local Authority]]))</f>
        <v>Somerset</v>
      </c>
      <c r="R856" s="43" t="str">
        <f>IF(CentrepointSourced[[#This Row],[LA type]]="County","",INDEX(ConsolGeog[lad14cd],MATCH(CentrepointSourced[[#This Row],[Local Authority DQ]],ConsolGeog[la_name],0)))</f>
        <v/>
      </c>
      <c r="S856" s="43" t="str">
        <f>IF(OR(CentrepointSourced[[#This Row],[Country]]="Northern Ireland",CentrepointSourced[[#This Row],[Country]]="Scotland",CentrepointSourced[[#This Row],[Country]]="Wales"),"Local Authority",CentrepointSourced[[#This Row],[LA type]])</f>
        <v>County</v>
      </c>
      <c r="T856" s="43">
        <f>IF(TRIM(CentrepointSourced[[#This Row],[Presented HS]])="",0,IF(CentrepointSourced[[#This Row],[Presented HS]]="&lt;5",2.5,IF(CentrepointSourced[[#This Row],[Presented HS]]="&lt;10",5,VALUE(TRIM(CentrepointSourced[[#This Row],[Presented HS]])))))</f>
        <v>0</v>
      </c>
      <c r="U856" s="43">
        <f>IF(TRIM(CentrepointSourced[[#This Row],[Assessed HS]])="",0,IF(CentrepointSourced[[#This Row],[Assessed HS]]="&lt;5",2.5,IF(CentrepointSourced[[#This Row],[Assessed HS]]="&lt;10",5,VALUE(TRIM(CentrepointSourced[[#This Row],[Assessed HS]])))))</f>
        <v>0</v>
      </c>
      <c r="V856" s="43">
        <f>IF(TRIM(CentrepointSourced[[#This Row],[Presented CS]])="",0,IF(CentrepointSourced[[#This Row],[Presented CS]]="&lt;5",2.5,IF(CentrepointSourced[[#This Row],[Presented CS]]="&lt;10",5,VALUE(TRIM(CentrepointSourced[[#This Row],[Presented CS]])))))</f>
        <v>2</v>
      </c>
      <c r="W856" s="43">
        <f>IF(TRIM(CentrepointSourced[[#This Row],[Assessed CS]])="",0,IF(CentrepointSourced[[#This Row],[Assessed CS]]="&lt;5",2.5,IF(CentrepointSourced[[#This Row],[Assessed CS]]="&lt;10",5,VALUE(TRIM(CentrepointSourced[[#This Row],[Assessed CS]])))))</f>
        <v>0</v>
      </c>
      <c r="X856" s="111">
        <f>IF(CentrepointSourced[[#This Row],[Age]]="16-17",CentrepointSourced[[#This Row],[Presented HS DQ]],0)</f>
        <v>0</v>
      </c>
      <c r="Y856" s="111">
        <f>IF(CentrepointSourced[[#This Row],[Age]]="16-24",CentrepointSourced[[#This Row],[Presented HS DQ]],0)</f>
        <v>0</v>
      </c>
      <c r="Z856" s="111">
        <f>IF(CentrepointSourced[[#This Row],[Age]]="18-24",CentrepointSourced[[#This Row],[Presented HS DQ]],0)</f>
        <v>0</v>
      </c>
      <c r="AA856" s="111">
        <f>IF(CentrepointSourced[[#This Row],[Age]]="16-17",CentrepointSourced[[#This Row],[Presented CS DQ]],0)</f>
        <v>0</v>
      </c>
      <c r="AB856" s="111">
        <f>IF(CentrepointSourced[[#This Row],[Age]]="16-24",CentrepointSourced[[#This Row],[Presented CS DQ]],0)</f>
        <v>0</v>
      </c>
      <c r="AC856" s="111">
        <f>IF(CentrepointSourced[[#This Row],[Age]]="18-24",CentrepointSourced[[#This Row],[Presented CS DQ]],0)</f>
        <v>2</v>
      </c>
      <c r="AD856" s="107">
        <f>IF(CentrepointSourced[[#This Row],[Age]]="16-17",CentrepointSourced[[#This Row],[Assessed HS DQ]],0)</f>
        <v>0</v>
      </c>
      <c r="AE856" s="107">
        <f>IF(CentrepointSourced[[#This Row],[Age]]="16-24",CentrepointSourced[[#This Row],[Assessed HS DQ]],0)</f>
        <v>0</v>
      </c>
      <c r="AF856" s="107">
        <f>IF(CentrepointSourced[[#This Row],[Age]]="18-24",CentrepointSourced[[#This Row],[Assessed HS DQ]],0)</f>
        <v>0</v>
      </c>
      <c r="AG856" s="107">
        <f>IF(CentrepointSourced[[#This Row],[Age]]="16-17",CentrepointSourced[[#This Row],[Assessed CS DQ]],0)</f>
        <v>0</v>
      </c>
      <c r="AH856" s="107">
        <f>IF(CentrepointSourced[[#This Row],[Age]]="16-24",CentrepointSourced[[#This Row],[Assessed CS DQ]],0)</f>
        <v>0</v>
      </c>
      <c r="AI856" s="107">
        <f>IF(CentrepointSourced[[#This Row],[Age]]="18-24",CentrepointSourced[[#This Row],[Assessed CS DQ]],0)</f>
        <v>0</v>
      </c>
    </row>
    <row r="857" spans="1:35" customFormat="1" ht="13.5" customHeight="1">
      <c r="A857" s="45" t="s">
        <v>40</v>
      </c>
      <c r="B857" s="62" t="s">
        <v>242</v>
      </c>
      <c r="C857" s="45" t="s">
        <v>42</v>
      </c>
      <c r="D857" s="62"/>
      <c r="E857" s="67">
        <v>2012</v>
      </c>
      <c r="F857" s="67" t="s">
        <v>25</v>
      </c>
      <c r="G857" s="67"/>
      <c r="H857" s="68"/>
      <c r="I857" s="67"/>
      <c r="J857" s="45"/>
      <c r="K857" s="45"/>
      <c r="L857" s="45"/>
      <c r="M857" s="45"/>
      <c r="N857" s="45"/>
      <c r="O857" s="45"/>
      <c r="P857" s="45"/>
      <c r="Q857" s="41" t="str">
        <f>IF(CentrepointSourced[[#This Row],[Country]]="Northern Ireland","Northern Ireland",IFERROR(VLOOKUP(CentrepointSourced[[#This Row],[Local Authority]],LKP_LANameDQ[],2,FALSE),CentrepointSourced[[#This Row],[Local Authority]]))</f>
        <v>South Bucks</v>
      </c>
      <c r="R857" s="41" t="str">
        <f>IF(CentrepointSourced[[#This Row],[LA type]]="County","",INDEX(ConsolGeog[lad14cd],MATCH(CentrepointSourced[[#This Row],[Local Authority DQ]],ConsolGeog[la_name],0)))</f>
        <v>E07000006</v>
      </c>
      <c r="S857" s="41" t="str">
        <f>IF(OR(CentrepointSourced[[#This Row],[Country]]="Northern Ireland",CentrepointSourced[[#This Row],[Country]]="Scotland",CentrepointSourced[[#This Row],[Country]]="Wales"),"Local Authority",CentrepointSourced[[#This Row],[LA type]])</f>
        <v>District</v>
      </c>
      <c r="T857" s="41">
        <f>IF(TRIM(CentrepointSourced[[#This Row],[Presented HS]])="",0,IF(CentrepointSourced[[#This Row],[Presented HS]]="&lt;5",2.5,IF(CentrepointSourced[[#This Row],[Presented HS]]="&lt;10",5,VALUE(TRIM(CentrepointSourced[[#This Row],[Presented HS]])))))</f>
        <v>0</v>
      </c>
      <c r="U857" s="41">
        <f>IF(TRIM(CentrepointSourced[[#This Row],[Assessed HS]])="",0,IF(CentrepointSourced[[#This Row],[Assessed HS]]="&lt;5",2.5,IF(CentrepointSourced[[#This Row],[Assessed HS]]="&lt;10",5,VALUE(TRIM(CentrepointSourced[[#This Row],[Assessed HS]])))))</f>
        <v>0</v>
      </c>
      <c r="V857" s="41">
        <f>IF(TRIM(CentrepointSourced[[#This Row],[Presented CS]])="",0,IF(CentrepointSourced[[#This Row],[Presented CS]]="&lt;5",2.5,IF(CentrepointSourced[[#This Row],[Presented CS]]="&lt;10",5,VALUE(TRIM(CentrepointSourced[[#This Row],[Presented CS]])))))</f>
        <v>0</v>
      </c>
      <c r="W857" s="41">
        <f>IF(TRIM(CentrepointSourced[[#This Row],[Assessed CS]])="",0,IF(CentrepointSourced[[#This Row],[Assessed CS]]="&lt;5",2.5,IF(CentrepointSourced[[#This Row],[Assessed CS]]="&lt;10",5,VALUE(TRIM(CentrepointSourced[[#This Row],[Assessed CS]])))))</f>
        <v>0</v>
      </c>
      <c r="X857" s="106">
        <f>IF(CentrepointSourced[[#This Row],[Age]]="16-17",CentrepointSourced[[#This Row],[Presented HS DQ]],0)</f>
        <v>0</v>
      </c>
      <c r="Y857" s="106">
        <f>IF(CentrepointSourced[[#This Row],[Age]]="16-24",CentrepointSourced[[#This Row],[Presented HS DQ]],0)</f>
        <v>0</v>
      </c>
      <c r="Z857" s="106">
        <f>IF(CentrepointSourced[[#This Row],[Age]]="18-24",CentrepointSourced[[#This Row],[Presented HS DQ]],0)</f>
        <v>0</v>
      </c>
      <c r="AA857" s="106">
        <f>IF(CentrepointSourced[[#This Row],[Age]]="16-17",CentrepointSourced[[#This Row],[Presented CS DQ]],0)</f>
        <v>0</v>
      </c>
      <c r="AB857" s="106">
        <f>IF(CentrepointSourced[[#This Row],[Age]]="16-24",CentrepointSourced[[#This Row],[Presented CS DQ]],0)</f>
        <v>0</v>
      </c>
      <c r="AC857" s="106">
        <f>IF(CentrepointSourced[[#This Row],[Age]]="18-24",CentrepointSourced[[#This Row],[Presented CS DQ]],0)</f>
        <v>0</v>
      </c>
      <c r="AD857" s="107">
        <f>IF(CentrepointSourced[[#This Row],[Age]]="16-17",CentrepointSourced[[#This Row],[Assessed HS DQ]],0)</f>
        <v>0</v>
      </c>
      <c r="AE857" s="107">
        <f>IF(CentrepointSourced[[#This Row],[Age]]="16-24",CentrepointSourced[[#This Row],[Assessed HS DQ]],0)</f>
        <v>0</v>
      </c>
      <c r="AF857" s="107">
        <f>IF(CentrepointSourced[[#This Row],[Age]]="18-24",CentrepointSourced[[#This Row],[Assessed HS DQ]],0)</f>
        <v>0</v>
      </c>
      <c r="AG857" s="107">
        <f>IF(CentrepointSourced[[#This Row],[Age]]="16-17",CentrepointSourced[[#This Row],[Assessed CS DQ]],0)</f>
        <v>0</v>
      </c>
      <c r="AH857" s="107">
        <f>IF(CentrepointSourced[[#This Row],[Age]]="16-24",CentrepointSourced[[#This Row],[Assessed CS DQ]],0)</f>
        <v>0</v>
      </c>
      <c r="AI857" s="107">
        <f>IF(CentrepointSourced[[#This Row],[Age]]="18-24",CentrepointSourced[[#This Row],[Assessed CS DQ]],0)</f>
        <v>0</v>
      </c>
    </row>
    <row r="858" spans="1:35" customFormat="1" ht="13.5" customHeight="1">
      <c r="A858" s="45" t="s">
        <v>40</v>
      </c>
      <c r="B858" s="62" t="s">
        <v>242</v>
      </c>
      <c r="C858" s="45" t="s">
        <v>42</v>
      </c>
      <c r="D858" s="62"/>
      <c r="E858" s="67">
        <v>2012</v>
      </c>
      <c r="F858" s="67" t="s">
        <v>26</v>
      </c>
      <c r="G858" s="67"/>
      <c r="H858" s="68"/>
      <c r="I858" s="67"/>
      <c r="J858" s="45"/>
      <c r="K858" s="45"/>
      <c r="L858" s="45"/>
      <c r="M858" s="45"/>
      <c r="N858" s="45"/>
      <c r="O858" s="45"/>
      <c r="P858" s="45"/>
      <c r="Q858" s="41" t="str">
        <f>IF(CentrepointSourced[[#This Row],[Country]]="Northern Ireland","Northern Ireland",IFERROR(VLOOKUP(CentrepointSourced[[#This Row],[Local Authority]],LKP_LANameDQ[],2,FALSE),CentrepointSourced[[#This Row],[Local Authority]]))</f>
        <v>South Bucks</v>
      </c>
      <c r="R858" s="41" t="str">
        <f>IF(CentrepointSourced[[#This Row],[LA type]]="County","",INDEX(ConsolGeog[lad14cd],MATCH(CentrepointSourced[[#This Row],[Local Authority DQ]],ConsolGeog[la_name],0)))</f>
        <v>E07000006</v>
      </c>
      <c r="S858" s="41" t="str">
        <f>IF(OR(CentrepointSourced[[#This Row],[Country]]="Northern Ireland",CentrepointSourced[[#This Row],[Country]]="Scotland",CentrepointSourced[[#This Row],[Country]]="Wales"),"Local Authority",CentrepointSourced[[#This Row],[LA type]])</f>
        <v>District</v>
      </c>
      <c r="T858" s="41">
        <f>IF(TRIM(CentrepointSourced[[#This Row],[Presented HS]])="",0,IF(CentrepointSourced[[#This Row],[Presented HS]]="&lt;5",2.5,IF(CentrepointSourced[[#This Row],[Presented HS]]="&lt;10",5,VALUE(TRIM(CentrepointSourced[[#This Row],[Presented HS]])))))</f>
        <v>0</v>
      </c>
      <c r="U858" s="41">
        <f>IF(TRIM(CentrepointSourced[[#This Row],[Assessed HS]])="",0,IF(CentrepointSourced[[#This Row],[Assessed HS]]="&lt;5",2.5,IF(CentrepointSourced[[#This Row],[Assessed HS]]="&lt;10",5,VALUE(TRIM(CentrepointSourced[[#This Row],[Assessed HS]])))))</f>
        <v>0</v>
      </c>
      <c r="V858" s="41">
        <f>IF(TRIM(CentrepointSourced[[#This Row],[Presented CS]])="",0,IF(CentrepointSourced[[#This Row],[Presented CS]]="&lt;5",2.5,IF(CentrepointSourced[[#This Row],[Presented CS]]="&lt;10",5,VALUE(TRIM(CentrepointSourced[[#This Row],[Presented CS]])))))</f>
        <v>0</v>
      </c>
      <c r="W858" s="41">
        <f>IF(TRIM(CentrepointSourced[[#This Row],[Assessed CS]])="",0,IF(CentrepointSourced[[#This Row],[Assessed CS]]="&lt;5",2.5,IF(CentrepointSourced[[#This Row],[Assessed CS]]="&lt;10",5,VALUE(TRIM(CentrepointSourced[[#This Row],[Assessed CS]])))))</f>
        <v>0</v>
      </c>
      <c r="X858" s="106">
        <f>IF(CentrepointSourced[[#This Row],[Age]]="16-17",CentrepointSourced[[#This Row],[Presented HS DQ]],0)</f>
        <v>0</v>
      </c>
      <c r="Y858" s="106">
        <f>IF(CentrepointSourced[[#This Row],[Age]]="16-24",CentrepointSourced[[#This Row],[Presented HS DQ]],0)</f>
        <v>0</v>
      </c>
      <c r="Z858" s="106">
        <f>IF(CentrepointSourced[[#This Row],[Age]]="18-24",CentrepointSourced[[#This Row],[Presented HS DQ]],0)</f>
        <v>0</v>
      </c>
      <c r="AA858" s="106">
        <f>IF(CentrepointSourced[[#This Row],[Age]]="16-17",CentrepointSourced[[#This Row],[Presented CS DQ]],0)</f>
        <v>0</v>
      </c>
      <c r="AB858" s="106">
        <f>IF(CentrepointSourced[[#This Row],[Age]]="16-24",CentrepointSourced[[#This Row],[Presented CS DQ]],0)</f>
        <v>0</v>
      </c>
      <c r="AC858" s="106">
        <f>IF(CentrepointSourced[[#This Row],[Age]]="18-24",CentrepointSourced[[#This Row],[Presented CS DQ]],0)</f>
        <v>0</v>
      </c>
      <c r="AD858" s="107">
        <f>IF(CentrepointSourced[[#This Row],[Age]]="16-17",CentrepointSourced[[#This Row],[Assessed HS DQ]],0)</f>
        <v>0</v>
      </c>
      <c r="AE858" s="107">
        <f>IF(CentrepointSourced[[#This Row],[Age]]="16-24",CentrepointSourced[[#This Row],[Assessed HS DQ]],0)</f>
        <v>0</v>
      </c>
      <c r="AF858" s="107">
        <f>IF(CentrepointSourced[[#This Row],[Age]]="18-24",CentrepointSourced[[#This Row],[Assessed HS DQ]],0)</f>
        <v>0</v>
      </c>
      <c r="AG858" s="107">
        <f>IF(CentrepointSourced[[#This Row],[Age]]="16-17",CentrepointSourced[[#This Row],[Assessed CS DQ]],0)</f>
        <v>0</v>
      </c>
      <c r="AH858" s="107">
        <f>IF(CentrepointSourced[[#This Row],[Age]]="16-24",CentrepointSourced[[#This Row],[Assessed CS DQ]],0)</f>
        <v>0</v>
      </c>
      <c r="AI858" s="107">
        <f>IF(CentrepointSourced[[#This Row],[Age]]="18-24",CentrepointSourced[[#This Row],[Assessed CS DQ]],0)</f>
        <v>0</v>
      </c>
    </row>
    <row r="859" spans="1:35" customFormat="1" ht="13.5" customHeight="1">
      <c r="A859" s="45" t="s">
        <v>40</v>
      </c>
      <c r="B859" s="62" t="s">
        <v>242</v>
      </c>
      <c r="C859" s="45" t="s">
        <v>42</v>
      </c>
      <c r="D859" s="62"/>
      <c r="E859" s="67">
        <v>2013</v>
      </c>
      <c r="F859" s="67" t="s">
        <v>25</v>
      </c>
      <c r="G859" s="67">
        <v>0</v>
      </c>
      <c r="H859" s="68">
        <v>0</v>
      </c>
      <c r="I859" s="67">
        <v>0</v>
      </c>
      <c r="J859" s="45"/>
      <c r="K859" s="45"/>
      <c r="L859" s="45"/>
      <c r="M859" s="45"/>
      <c r="N859" s="45"/>
      <c r="O859" s="45"/>
      <c r="P859" s="45"/>
      <c r="Q859" s="41" t="str">
        <f>IF(CentrepointSourced[[#This Row],[Country]]="Northern Ireland","Northern Ireland",IFERROR(VLOOKUP(CentrepointSourced[[#This Row],[Local Authority]],LKP_LANameDQ[],2,FALSE),CentrepointSourced[[#This Row],[Local Authority]]))</f>
        <v>South Bucks</v>
      </c>
      <c r="R859" s="41" t="str">
        <f>IF(CentrepointSourced[[#This Row],[LA type]]="County","",INDEX(ConsolGeog[lad14cd],MATCH(CentrepointSourced[[#This Row],[Local Authority DQ]],ConsolGeog[la_name],0)))</f>
        <v>E07000006</v>
      </c>
      <c r="S859" s="41" t="str">
        <f>IF(OR(CentrepointSourced[[#This Row],[Country]]="Northern Ireland",CentrepointSourced[[#This Row],[Country]]="Scotland",CentrepointSourced[[#This Row],[Country]]="Wales"),"Local Authority",CentrepointSourced[[#This Row],[LA type]])</f>
        <v>District</v>
      </c>
      <c r="T859" s="41">
        <f>IF(TRIM(CentrepointSourced[[#This Row],[Presented HS]])="",0,IF(CentrepointSourced[[#This Row],[Presented HS]]="&lt;5",2.5,IF(CentrepointSourced[[#This Row],[Presented HS]]="&lt;10",5,VALUE(TRIM(CentrepointSourced[[#This Row],[Presented HS]])))))</f>
        <v>0</v>
      </c>
      <c r="U859" s="41">
        <f>IF(TRIM(CentrepointSourced[[#This Row],[Assessed HS]])="",0,IF(CentrepointSourced[[#This Row],[Assessed HS]]="&lt;5",2.5,IF(CentrepointSourced[[#This Row],[Assessed HS]]="&lt;10",5,VALUE(TRIM(CentrepointSourced[[#This Row],[Assessed HS]])))))</f>
        <v>0</v>
      </c>
      <c r="V859" s="41">
        <f>IF(TRIM(CentrepointSourced[[#This Row],[Presented CS]])="",0,IF(CentrepointSourced[[#This Row],[Presented CS]]="&lt;5",2.5,IF(CentrepointSourced[[#This Row],[Presented CS]]="&lt;10",5,VALUE(TRIM(CentrepointSourced[[#This Row],[Presented CS]])))))</f>
        <v>0</v>
      </c>
      <c r="W859" s="41">
        <f>IF(TRIM(CentrepointSourced[[#This Row],[Assessed CS]])="",0,IF(CentrepointSourced[[#This Row],[Assessed CS]]="&lt;5",2.5,IF(CentrepointSourced[[#This Row],[Assessed CS]]="&lt;10",5,VALUE(TRIM(CentrepointSourced[[#This Row],[Assessed CS]])))))</f>
        <v>0</v>
      </c>
      <c r="X859" s="106">
        <f>IF(CentrepointSourced[[#This Row],[Age]]="16-17",CentrepointSourced[[#This Row],[Presented HS DQ]],0)</f>
        <v>0</v>
      </c>
      <c r="Y859" s="106">
        <f>IF(CentrepointSourced[[#This Row],[Age]]="16-24",CentrepointSourced[[#This Row],[Presented HS DQ]],0)</f>
        <v>0</v>
      </c>
      <c r="Z859" s="106">
        <f>IF(CentrepointSourced[[#This Row],[Age]]="18-24",CentrepointSourced[[#This Row],[Presented HS DQ]],0)</f>
        <v>0</v>
      </c>
      <c r="AA859" s="106">
        <f>IF(CentrepointSourced[[#This Row],[Age]]="16-17",CentrepointSourced[[#This Row],[Presented CS DQ]],0)</f>
        <v>0</v>
      </c>
      <c r="AB859" s="106">
        <f>IF(CentrepointSourced[[#This Row],[Age]]="16-24",CentrepointSourced[[#This Row],[Presented CS DQ]],0)</f>
        <v>0</v>
      </c>
      <c r="AC859" s="106">
        <f>IF(CentrepointSourced[[#This Row],[Age]]="18-24",CentrepointSourced[[#This Row],[Presented CS DQ]],0)</f>
        <v>0</v>
      </c>
      <c r="AD859" s="107">
        <f>IF(CentrepointSourced[[#This Row],[Age]]="16-17",CentrepointSourced[[#This Row],[Assessed HS DQ]],0)</f>
        <v>0</v>
      </c>
      <c r="AE859" s="107">
        <f>IF(CentrepointSourced[[#This Row],[Age]]="16-24",CentrepointSourced[[#This Row],[Assessed HS DQ]],0)</f>
        <v>0</v>
      </c>
      <c r="AF859" s="107">
        <f>IF(CentrepointSourced[[#This Row],[Age]]="18-24",CentrepointSourced[[#This Row],[Assessed HS DQ]],0)</f>
        <v>0</v>
      </c>
      <c r="AG859" s="107">
        <f>IF(CentrepointSourced[[#This Row],[Age]]="16-17",CentrepointSourced[[#This Row],[Assessed CS DQ]],0)</f>
        <v>0</v>
      </c>
      <c r="AH859" s="107">
        <f>IF(CentrepointSourced[[#This Row],[Age]]="16-24",CentrepointSourced[[#This Row],[Assessed CS DQ]],0)</f>
        <v>0</v>
      </c>
      <c r="AI859" s="107">
        <f>IF(CentrepointSourced[[#This Row],[Age]]="18-24",CentrepointSourced[[#This Row],[Assessed CS DQ]],0)</f>
        <v>0</v>
      </c>
    </row>
    <row r="860" spans="1:35" customFormat="1" ht="13.5" customHeight="1">
      <c r="A860" s="45" t="s">
        <v>40</v>
      </c>
      <c r="B860" s="62" t="s">
        <v>242</v>
      </c>
      <c r="C860" s="45" t="s">
        <v>42</v>
      </c>
      <c r="D860" s="62"/>
      <c r="E860" s="67">
        <v>2013</v>
      </c>
      <c r="F860" s="67" t="s">
        <v>26</v>
      </c>
      <c r="G860" s="67"/>
      <c r="H860" s="68"/>
      <c r="I860" s="67"/>
      <c r="J860" s="45"/>
      <c r="K860" s="45"/>
      <c r="L860" s="45"/>
      <c r="M860" s="45"/>
      <c r="N860" s="45"/>
      <c r="O860" s="45"/>
      <c r="P860" s="45"/>
      <c r="Q860" s="41" t="str">
        <f>IF(CentrepointSourced[[#This Row],[Country]]="Northern Ireland","Northern Ireland",IFERROR(VLOOKUP(CentrepointSourced[[#This Row],[Local Authority]],LKP_LANameDQ[],2,FALSE),CentrepointSourced[[#This Row],[Local Authority]]))</f>
        <v>South Bucks</v>
      </c>
      <c r="R860" s="41" t="str">
        <f>IF(CentrepointSourced[[#This Row],[LA type]]="County","",INDEX(ConsolGeog[lad14cd],MATCH(CentrepointSourced[[#This Row],[Local Authority DQ]],ConsolGeog[la_name],0)))</f>
        <v>E07000006</v>
      </c>
      <c r="S860" s="41" t="str">
        <f>IF(OR(CentrepointSourced[[#This Row],[Country]]="Northern Ireland",CentrepointSourced[[#This Row],[Country]]="Scotland",CentrepointSourced[[#This Row],[Country]]="Wales"),"Local Authority",CentrepointSourced[[#This Row],[LA type]])</f>
        <v>District</v>
      </c>
      <c r="T860" s="41">
        <f>IF(TRIM(CentrepointSourced[[#This Row],[Presented HS]])="",0,IF(CentrepointSourced[[#This Row],[Presented HS]]="&lt;5",2.5,IF(CentrepointSourced[[#This Row],[Presented HS]]="&lt;10",5,VALUE(TRIM(CentrepointSourced[[#This Row],[Presented HS]])))))</f>
        <v>0</v>
      </c>
      <c r="U860" s="41">
        <f>IF(TRIM(CentrepointSourced[[#This Row],[Assessed HS]])="",0,IF(CentrepointSourced[[#This Row],[Assessed HS]]="&lt;5",2.5,IF(CentrepointSourced[[#This Row],[Assessed HS]]="&lt;10",5,VALUE(TRIM(CentrepointSourced[[#This Row],[Assessed HS]])))))</f>
        <v>0</v>
      </c>
      <c r="V860" s="41">
        <f>IF(TRIM(CentrepointSourced[[#This Row],[Presented CS]])="",0,IF(CentrepointSourced[[#This Row],[Presented CS]]="&lt;5",2.5,IF(CentrepointSourced[[#This Row],[Presented CS]]="&lt;10",5,VALUE(TRIM(CentrepointSourced[[#This Row],[Presented CS]])))))</f>
        <v>0</v>
      </c>
      <c r="W860" s="41">
        <f>IF(TRIM(CentrepointSourced[[#This Row],[Assessed CS]])="",0,IF(CentrepointSourced[[#This Row],[Assessed CS]]="&lt;5",2.5,IF(CentrepointSourced[[#This Row],[Assessed CS]]="&lt;10",5,VALUE(TRIM(CentrepointSourced[[#This Row],[Assessed CS]])))))</f>
        <v>0</v>
      </c>
      <c r="X860" s="106">
        <f>IF(CentrepointSourced[[#This Row],[Age]]="16-17",CentrepointSourced[[#This Row],[Presented HS DQ]],0)</f>
        <v>0</v>
      </c>
      <c r="Y860" s="106">
        <f>IF(CentrepointSourced[[#This Row],[Age]]="16-24",CentrepointSourced[[#This Row],[Presented HS DQ]],0)</f>
        <v>0</v>
      </c>
      <c r="Z860" s="106">
        <f>IF(CentrepointSourced[[#This Row],[Age]]="18-24",CentrepointSourced[[#This Row],[Presented HS DQ]],0)</f>
        <v>0</v>
      </c>
      <c r="AA860" s="106">
        <f>IF(CentrepointSourced[[#This Row],[Age]]="16-17",CentrepointSourced[[#This Row],[Presented CS DQ]],0)</f>
        <v>0</v>
      </c>
      <c r="AB860" s="106">
        <f>IF(CentrepointSourced[[#This Row],[Age]]="16-24",CentrepointSourced[[#This Row],[Presented CS DQ]],0)</f>
        <v>0</v>
      </c>
      <c r="AC860" s="106">
        <f>IF(CentrepointSourced[[#This Row],[Age]]="18-24",CentrepointSourced[[#This Row],[Presented CS DQ]],0)</f>
        <v>0</v>
      </c>
      <c r="AD860" s="107">
        <f>IF(CentrepointSourced[[#This Row],[Age]]="16-17",CentrepointSourced[[#This Row],[Assessed HS DQ]],0)</f>
        <v>0</v>
      </c>
      <c r="AE860" s="107">
        <f>IF(CentrepointSourced[[#This Row],[Age]]="16-24",CentrepointSourced[[#This Row],[Assessed HS DQ]],0)</f>
        <v>0</v>
      </c>
      <c r="AF860" s="107">
        <f>IF(CentrepointSourced[[#This Row],[Age]]="18-24",CentrepointSourced[[#This Row],[Assessed HS DQ]],0)</f>
        <v>0</v>
      </c>
      <c r="AG860" s="107">
        <f>IF(CentrepointSourced[[#This Row],[Age]]="16-17",CentrepointSourced[[#This Row],[Assessed CS DQ]],0)</f>
        <v>0</v>
      </c>
      <c r="AH860" s="107">
        <f>IF(CentrepointSourced[[#This Row],[Age]]="16-24",CentrepointSourced[[#This Row],[Assessed CS DQ]],0)</f>
        <v>0</v>
      </c>
      <c r="AI860" s="107">
        <f>IF(CentrepointSourced[[#This Row],[Age]]="18-24",CentrepointSourced[[#This Row],[Assessed CS DQ]],0)</f>
        <v>0</v>
      </c>
    </row>
    <row r="861" spans="1:35" customFormat="1" ht="13.5" customHeight="1">
      <c r="A861" s="45" t="s">
        <v>40</v>
      </c>
      <c r="B861" s="62" t="s">
        <v>242</v>
      </c>
      <c r="C861" s="45" t="s">
        <v>42</v>
      </c>
      <c r="D861" s="62"/>
      <c r="E861" s="67">
        <v>2014</v>
      </c>
      <c r="F861" s="67" t="s">
        <v>25</v>
      </c>
      <c r="G861" s="67">
        <v>2</v>
      </c>
      <c r="H861" s="68">
        <v>2</v>
      </c>
      <c r="I861" s="67">
        <v>1</v>
      </c>
      <c r="J861" s="45"/>
      <c r="K861" s="45"/>
      <c r="L861" s="45"/>
      <c r="M861" s="45"/>
      <c r="N861" s="45"/>
      <c r="O861" s="45"/>
      <c r="P861" s="45"/>
      <c r="Q861" s="41" t="str">
        <f>IF(CentrepointSourced[[#This Row],[Country]]="Northern Ireland","Northern Ireland",IFERROR(VLOOKUP(CentrepointSourced[[#This Row],[Local Authority]],LKP_LANameDQ[],2,FALSE),CentrepointSourced[[#This Row],[Local Authority]]))</f>
        <v>South Bucks</v>
      </c>
      <c r="R861" s="41" t="str">
        <f>IF(CentrepointSourced[[#This Row],[LA type]]="County","",INDEX(ConsolGeog[lad14cd],MATCH(CentrepointSourced[[#This Row],[Local Authority DQ]],ConsolGeog[la_name],0)))</f>
        <v>E07000006</v>
      </c>
      <c r="S861" s="41" t="str">
        <f>IF(OR(CentrepointSourced[[#This Row],[Country]]="Northern Ireland",CentrepointSourced[[#This Row],[Country]]="Scotland",CentrepointSourced[[#This Row],[Country]]="Wales"),"Local Authority",CentrepointSourced[[#This Row],[LA type]])</f>
        <v>District</v>
      </c>
      <c r="T861" s="41">
        <f>IF(TRIM(CentrepointSourced[[#This Row],[Presented HS]])="",0,IF(CentrepointSourced[[#This Row],[Presented HS]]="&lt;5",2.5,IF(CentrepointSourced[[#This Row],[Presented HS]]="&lt;10",5,VALUE(TRIM(CentrepointSourced[[#This Row],[Presented HS]])))))</f>
        <v>2</v>
      </c>
      <c r="U861" s="41">
        <f>IF(TRIM(CentrepointSourced[[#This Row],[Assessed HS]])="",0,IF(CentrepointSourced[[#This Row],[Assessed HS]]="&lt;5",2.5,IF(CentrepointSourced[[#This Row],[Assessed HS]]="&lt;10",5,VALUE(TRIM(CentrepointSourced[[#This Row],[Assessed HS]])))))</f>
        <v>2</v>
      </c>
      <c r="V861" s="41">
        <f>IF(TRIM(CentrepointSourced[[#This Row],[Presented CS]])="",0,IF(CentrepointSourced[[#This Row],[Presented CS]]="&lt;5",2.5,IF(CentrepointSourced[[#This Row],[Presented CS]]="&lt;10",5,VALUE(TRIM(CentrepointSourced[[#This Row],[Presented CS]])))))</f>
        <v>0</v>
      </c>
      <c r="W861" s="41">
        <f>IF(TRIM(CentrepointSourced[[#This Row],[Assessed CS]])="",0,IF(CentrepointSourced[[#This Row],[Assessed CS]]="&lt;5",2.5,IF(CentrepointSourced[[#This Row],[Assessed CS]]="&lt;10",5,VALUE(TRIM(CentrepointSourced[[#This Row],[Assessed CS]])))))</f>
        <v>0</v>
      </c>
      <c r="X861" s="106">
        <f>IF(CentrepointSourced[[#This Row],[Age]]="16-17",CentrepointSourced[[#This Row],[Presented HS DQ]],0)</f>
        <v>2</v>
      </c>
      <c r="Y861" s="106">
        <f>IF(CentrepointSourced[[#This Row],[Age]]="16-24",CentrepointSourced[[#This Row],[Presented HS DQ]],0)</f>
        <v>0</v>
      </c>
      <c r="Z861" s="106">
        <f>IF(CentrepointSourced[[#This Row],[Age]]="18-24",CentrepointSourced[[#This Row],[Presented HS DQ]],0)</f>
        <v>0</v>
      </c>
      <c r="AA861" s="106">
        <f>IF(CentrepointSourced[[#This Row],[Age]]="16-17",CentrepointSourced[[#This Row],[Presented CS DQ]],0)</f>
        <v>0</v>
      </c>
      <c r="AB861" s="106">
        <f>IF(CentrepointSourced[[#This Row],[Age]]="16-24",CentrepointSourced[[#This Row],[Presented CS DQ]],0)</f>
        <v>0</v>
      </c>
      <c r="AC861" s="106">
        <f>IF(CentrepointSourced[[#This Row],[Age]]="18-24",CentrepointSourced[[#This Row],[Presented CS DQ]],0)</f>
        <v>0</v>
      </c>
      <c r="AD861" s="107">
        <f>IF(CentrepointSourced[[#This Row],[Age]]="16-17",CentrepointSourced[[#This Row],[Assessed HS DQ]],0)</f>
        <v>2</v>
      </c>
      <c r="AE861" s="107">
        <f>IF(CentrepointSourced[[#This Row],[Age]]="16-24",CentrepointSourced[[#This Row],[Assessed HS DQ]],0)</f>
        <v>0</v>
      </c>
      <c r="AF861" s="107">
        <f>IF(CentrepointSourced[[#This Row],[Age]]="18-24",CentrepointSourced[[#This Row],[Assessed HS DQ]],0)</f>
        <v>0</v>
      </c>
      <c r="AG861" s="107">
        <f>IF(CentrepointSourced[[#This Row],[Age]]="16-17",CentrepointSourced[[#This Row],[Assessed CS DQ]],0)</f>
        <v>0</v>
      </c>
      <c r="AH861" s="107">
        <f>IF(CentrepointSourced[[#This Row],[Age]]="16-24",CentrepointSourced[[#This Row],[Assessed CS DQ]],0)</f>
        <v>0</v>
      </c>
      <c r="AI861" s="107">
        <f>IF(CentrepointSourced[[#This Row],[Age]]="18-24",CentrepointSourced[[#This Row],[Assessed CS DQ]],0)</f>
        <v>0</v>
      </c>
    </row>
    <row r="862" spans="1:35" customFormat="1" ht="13.5" customHeight="1">
      <c r="A862" s="45" t="s">
        <v>40</v>
      </c>
      <c r="B862" s="62" t="s">
        <v>242</v>
      </c>
      <c r="C862" s="45" t="s">
        <v>42</v>
      </c>
      <c r="D862" s="62"/>
      <c r="E862" s="67">
        <v>2014</v>
      </c>
      <c r="F862" s="67" t="s">
        <v>26</v>
      </c>
      <c r="G862" s="67"/>
      <c r="H862" s="68"/>
      <c r="I862" s="67"/>
      <c r="J862" s="45"/>
      <c r="K862" s="45"/>
      <c r="L862" s="45"/>
      <c r="M862" s="45"/>
      <c r="N862" s="45"/>
      <c r="O862" s="45"/>
      <c r="P862" s="45"/>
      <c r="Q862" s="41" t="str">
        <f>IF(CentrepointSourced[[#This Row],[Country]]="Northern Ireland","Northern Ireland",IFERROR(VLOOKUP(CentrepointSourced[[#This Row],[Local Authority]],LKP_LANameDQ[],2,FALSE),CentrepointSourced[[#This Row],[Local Authority]]))</f>
        <v>South Bucks</v>
      </c>
      <c r="R862" s="41" t="str">
        <f>IF(CentrepointSourced[[#This Row],[LA type]]="County","",INDEX(ConsolGeog[lad14cd],MATCH(CentrepointSourced[[#This Row],[Local Authority DQ]],ConsolGeog[la_name],0)))</f>
        <v>E07000006</v>
      </c>
      <c r="S862" s="41" t="str">
        <f>IF(OR(CentrepointSourced[[#This Row],[Country]]="Northern Ireland",CentrepointSourced[[#This Row],[Country]]="Scotland",CentrepointSourced[[#This Row],[Country]]="Wales"),"Local Authority",CentrepointSourced[[#This Row],[LA type]])</f>
        <v>District</v>
      </c>
      <c r="T862" s="41">
        <f>IF(TRIM(CentrepointSourced[[#This Row],[Presented HS]])="",0,IF(CentrepointSourced[[#This Row],[Presented HS]]="&lt;5",2.5,IF(CentrepointSourced[[#This Row],[Presented HS]]="&lt;10",5,VALUE(TRIM(CentrepointSourced[[#This Row],[Presented HS]])))))</f>
        <v>0</v>
      </c>
      <c r="U862" s="41">
        <f>IF(TRIM(CentrepointSourced[[#This Row],[Assessed HS]])="",0,IF(CentrepointSourced[[#This Row],[Assessed HS]]="&lt;5",2.5,IF(CentrepointSourced[[#This Row],[Assessed HS]]="&lt;10",5,VALUE(TRIM(CentrepointSourced[[#This Row],[Assessed HS]])))))</f>
        <v>0</v>
      </c>
      <c r="V862" s="41">
        <f>IF(TRIM(CentrepointSourced[[#This Row],[Presented CS]])="",0,IF(CentrepointSourced[[#This Row],[Presented CS]]="&lt;5",2.5,IF(CentrepointSourced[[#This Row],[Presented CS]]="&lt;10",5,VALUE(TRIM(CentrepointSourced[[#This Row],[Presented CS]])))))</f>
        <v>0</v>
      </c>
      <c r="W862" s="41">
        <f>IF(TRIM(CentrepointSourced[[#This Row],[Assessed CS]])="",0,IF(CentrepointSourced[[#This Row],[Assessed CS]]="&lt;5",2.5,IF(CentrepointSourced[[#This Row],[Assessed CS]]="&lt;10",5,VALUE(TRIM(CentrepointSourced[[#This Row],[Assessed CS]])))))</f>
        <v>0</v>
      </c>
      <c r="X862" s="106">
        <f>IF(CentrepointSourced[[#This Row],[Age]]="16-17",CentrepointSourced[[#This Row],[Presented HS DQ]],0)</f>
        <v>0</v>
      </c>
      <c r="Y862" s="106">
        <f>IF(CentrepointSourced[[#This Row],[Age]]="16-24",CentrepointSourced[[#This Row],[Presented HS DQ]],0)</f>
        <v>0</v>
      </c>
      <c r="Z862" s="106">
        <f>IF(CentrepointSourced[[#This Row],[Age]]="18-24",CentrepointSourced[[#This Row],[Presented HS DQ]],0)</f>
        <v>0</v>
      </c>
      <c r="AA862" s="106">
        <f>IF(CentrepointSourced[[#This Row],[Age]]="16-17",CentrepointSourced[[#This Row],[Presented CS DQ]],0)</f>
        <v>0</v>
      </c>
      <c r="AB862" s="106">
        <f>IF(CentrepointSourced[[#This Row],[Age]]="16-24",CentrepointSourced[[#This Row],[Presented CS DQ]],0)</f>
        <v>0</v>
      </c>
      <c r="AC862" s="106">
        <f>IF(CentrepointSourced[[#This Row],[Age]]="18-24",CentrepointSourced[[#This Row],[Presented CS DQ]],0)</f>
        <v>0</v>
      </c>
      <c r="AD862" s="107">
        <f>IF(CentrepointSourced[[#This Row],[Age]]="16-17",CentrepointSourced[[#This Row],[Assessed HS DQ]],0)</f>
        <v>0</v>
      </c>
      <c r="AE862" s="107">
        <f>IF(CentrepointSourced[[#This Row],[Age]]="16-24",CentrepointSourced[[#This Row],[Assessed HS DQ]],0)</f>
        <v>0</v>
      </c>
      <c r="AF862" s="107">
        <f>IF(CentrepointSourced[[#This Row],[Age]]="18-24",CentrepointSourced[[#This Row],[Assessed HS DQ]],0)</f>
        <v>0</v>
      </c>
      <c r="AG862" s="107">
        <f>IF(CentrepointSourced[[#This Row],[Age]]="16-17",CentrepointSourced[[#This Row],[Assessed CS DQ]],0)</f>
        <v>0</v>
      </c>
      <c r="AH862" s="107">
        <f>IF(CentrepointSourced[[#This Row],[Age]]="16-24",CentrepointSourced[[#This Row],[Assessed CS DQ]],0)</f>
        <v>0</v>
      </c>
      <c r="AI862" s="107">
        <f>IF(CentrepointSourced[[#This Row],[Age]]="18-24",CentrepointSourced[[#This Row],[Assessed CS DQ]],0)</f>
        <v>0</v>
      </c>
    </row>
    <row r="863" spans="1:35" customFormat="1" ht="13.5" customHeight="1">
      <c r="A863" s="45" t="s">
        <v>40</v>
      </c>
      <c r="B863" s="62" t="s">
        <v>137</v>
      </c>
      <c r="C863" s="45" t="s">
        <v>42</v>
      </c>
      <c r="D863" s="62"/>
      <c r="E863" s="67">
        <v>2012</v>
      </c>
      <c r="F863" s="67" t="s">
        <v>25</v>
      </c>
      <c r="G863" s="67"/>
      <c r="H863" s="68">
        <v>0</v>
      </c>
      <c r="I863" s="67">
        <v>0</v>
      </c>
      <c r="J863" s="45"/>
      <c r="K863" s="45"/>
      <c r="L863" s="45"/>
      <c r="M863" s="45"/>
      <c r="N863" s="45"/>
      <c r="O863" s="45"/>
      <c r="P863" s="45"/>
      <c r="Q863" s="41" t="str">
        <f>IF(CentrepointSourced[[#This Row],[Country]]="Northern Ireland","Northern Ireland",IFERROR(VLOOKUP(CentrepointSourced[[#This Row],[Local Authority]],LKP_LANameDQ[],2,FALSE),CentrepointSourced[[#This Row],[Local Authority]]))</f>
        <v>South Cambridgeshire</v>
      </c>
      <c r="R863" s="41" t="str">
        <f>IF(CentrepointSourced[[#This Row],[LA type]]="County","",INDEX(ConsolGeog[lad14cd],MATCH(CentrepointSourced[[#This Row],[Local Authority DQ]],ConsolGeog[la_name],0)))</f>
        <v>E07000012</v>
      </c>
      <c r="S863" s="41" t="str">
        <f>IF(OR(CentrepointSourced[[#This Row],[Country]]="Northern Ireland",CentrepointSourced[[#This Row],[Country]]="Scotland",CentrepointSourced[[#This Row],[Country]]="Wales"),"Local Authority",CentrepointSourced[[#This Row],[LA type]])</f>
        <v>District</v>
      </c>
      <c r="T863" s="41">
        <f>IF(TRIM(CentrepointSourced[[#This Row],[Presented HS]])="",0,IF(CentrepointSourced[[#This Row],[Presented HS]]="&lt;5",2.5,IF(CentrepointSourced[[#This Row],[Presented HS]]="&lt;10",5,VALUE(TRIM(CentrepointSourced[[#This Row],[Presented HS]])))))</f>
        <v>0</v>
      </c>
      <c r="U863" s="41">
        <f>IF(TRIM(CentrepointSourced[[#This Row],[Assessed HS]])="",0,IF(CentrepointSourced[[#This Row],[Assessed HS]]="&lt;5",2.5,IF(CentrepointSourced[[#This Row],[Assessed HS]]="&lt;10",5,VALUE(TRIM(CentrepointSourced[[#This Row],[Assessed HS]])))))</f>
        <v>0</v>
      </c>
      <c r="V863" s="41">
        <f>IF(TRIM(CentrepointSourced[[#This Row],[Presented CS]])="",0,IF(CentrepointSourced[[#This Row],[Presented CS]]="&lt;5",2.5,IF(CentrepointSourced[[#This Row],[Presented CS]]="&lt;10",5,VALUE(TRIM(CentrepointSourced[[#This Row],[Presented CS]])))))</f>
        <v>0</v>
      </c>
      <c r="W863" s="41">
        <f>IF(TRIM(CentrepointSourced[[#This Row],[Assessed CS]])="",0,IF(CentrepointSourced[[#This Row],[Assessed CS]]="&lt;5",2.5,IF(CentrepointSourced[[#This Row],[Assessed CS]]="&lt;10",5,VALUE(TRIM(CentrepointSourced[[#This Row],[Assessed CS]])))))</f>
        <v>0</v>
      </c>
      <c r="X863" s="106">
        <f>IF(CentrepointSourced[[#This Row],[Age]]="16-17",CentrepointSourced[[#This Row],[Presented HS DQ]],0)</f>
        <v>0</v>
      </c>
      <c r="Y863" s="106">
        <f>IF(CentrepointSourced[[#This Row],[Age]]="16-24",CentrepointSourced[[#This Row],[Presented HS DQ]],0)</f>
        <v>0</v>
      </c>
      <c r="Z863" s="106">
        <f>IF(CentrepointSourced[[#This Row],[Age]]="18-24",CentrepointSourced[[#This Row],[Presented HS DQ]],0)</f>
        <v>0</v>
      </c>
      <c r="AA863" s="106">
        <f>IF(CentrepointSourced[[#This Row],[Age]]="16-17",CentrepointSourced[[#This Row],[Presented CS DQ]],0)</f>
        <v>0</v>
      </c>
      <c r="AB863" s="106">
        <f>IF(CentrepointSourced[[#This Row],[Age]]="16-24",CentrepointSourced[[#This Row],[Presented CS DQ]],0)</f>
        <v>0</v>
      </c>
      <c r="AC863" s="106">
        <f>IF(CentrepointSourced[[#This Row],[Age]]="18-24",CentrepointSourced[[#This Row],[Presented CS DQ]],0)</f>
        <v>0</v>
      </c>
      <c r="AD863" s="107">
        <f>IF(CentrepointSourced[[#This Row],[Age]]="16-17",CentrepointSourced[[#This Row],[Assessed HS DQ]],0)</f>
        <v>0</v>
      </c>
      <c r="AE863" s="107">
        <f>IF(CentrepointSourced[[#This Row],[Age]]="16-24",CentrepointSourced[[#This Row],[Assessed HS DQ]],0)</f>
        <v>0</v>
      </c>
      <c r="AF863" s="107">
        <f>IF(CentrepointSourced[[#This Row],[Age]]="18-24",CentrepointSourced[[#This Row],[Assessed HS DQ]],0)</f>
        <v>0</v>
      </c>
      <c r="AG863" s="107">
        <f>IF(CentrepointSourced[[#This Row],[Age]]="16-17",CentrepointSourced[[#This Row],[Assessed CS DQ]],0)</f>
        <v>0</v>
      </c>
      <c r="AH863" s="107">
        <f>IF(CentrepointSourced[[#This Row],[Age]]="16-24",CentrepointSourced[[#This Row],[Assessed CS DQ]],0)</f>
        <v>0</v>
      </c>
      <c r="AI863" s="107">
        <f>IF(CentrepointSourced[[#This Row],[Age]]="18-24",CentrepointSourced[[#This Row],[Assessed CS DQ]],0)</f>
        <v>0</v>
      </c>
    </row>
    <row r="864" spans="1:35" customFormat="1" ht="13.5" customHeight="1">
      <c r="A864" s="45" t="s">
        <v>40</v>
      </c>
      <c r="B864" s="62" t="s">
        <v>137</v>
      </c>
      <c r="C864" s="45" t="s">
        <v>42</v>
      </c>
      <c r="D864" s="62"/>
      <c r="E864" s="67">
        <v>2012</v>
      </c>
      <c r="F864" s="67" t="s">
        <v>26</v>
      </c>
      <c r="G864" s="67"/>
      <c r="H864" s="68">
        <v>50</v>
      </c>
      <c r="I864" s="67">
        <v>43</v>
      </c>
      <c r="J864" s="45"/>
      <c r="K864" s="45"/>
      <c r="L864" s="45"/>
      <c r="M864" s="45"/>
      <c r="N864" s="45"/>
      <c r="O864" s="45"/>
      <c r="P864" s="45"/>
      <c r="Q864" s="41" t="str">
        <f>IF(CentrepointSourced[[#This Row],[Country]]="Northern Ireland","Northern Ireland",IFERROR(VLOOKUP(CentrepointSourced[[#This Row],[Local Authority]],LKP_LANameDQ[],2,FALSE),CentrepointSourced[[#This Row],[Local Authority]]))</f>
        <v>South Cambridgeshire</v>
      </c>
      <c r="R864" s="41" t="str">
        <f>IF(CentrepointSourced[[#This Row],[LA type]]="County","",INDEX(ConsolGeog[lad14cd],MATCH(CentrepointSourced[[#This Row],[Local Authority DQ]],ConsolGeog[la_name],0)))</f>
        <v>E07000012</v>
      </c>
      <c r="S864" s="41" t="str">
        <f>IF(OR(CentrepointSourced[[#This Row],[Country]]="Northern Ireland",CentrepointSourced[[#This Row],[Country]]="Scotland",CentrepointSourced[[#This Row],[Country]]="Wales"),"Local Authority",CentrepointSourced[[#This Row],[LA type]])</f>
        <v>District</v>
      </c>
      <c r="T864" s="41">
        <f>IF(TRIM(CentrepointSourced[[#This Row],[Presented HS]])="",0,IF(CentrepointSourced[[#This Row],[Presented HS]]="&lt;5",2.5,IF(CentrepointSourced[[#This Row],[Presented HS]]="&lt;10",5,VALUE(TRIM(CentrepointSourced[[#This Row],[Presented HS]])))))</f>
        <v>0</v>
      </c>
      <c r="U864" s="41">
        <f>IF(TRIM(CentrepointSourced[[#This Row],[Assessed HS]])="",0,IF(CentrepointSourced[[#This Row],[Assessed HS]]="&lt;5",2.5,IF(CentrepointSourced[[#This Row],[Assessed HS]]="&lt;10",5,VALUE(TRIM(CentrepointSourced[[#This Row],[Assessed HS]])))))</f>
        <v>50</v>
      </c>
      <c r="V864" s="41">
        <f>IF(TRIM(CentrepointSourced[[#This Row],[Presented CS]])="",0,IF(CentrepointSourced[[#This Row],[Presented CS]]="&lt;5",2.5,IF(CentrepointSourced[[#This Row],[Presented CS]]="&lt;10",5,VALUE(TRIM(CentrepointSourced[[#This Row],[Presented CS]])))))</f>
        <v>0</v>
      </c>
      <c r="W864" s="41">
        <f>IF(TRIM(CentrepointSourced[[#This Row],[Assessed CS]])="",0,IF(CentrepointSourced[[#This Row],[Assessed CS]]="&lt;5",2.5,IF(CentrepointSourced[[#This Row],[Assessed CS]]="&lt;10",5,VALUE(TRIM(CentrepointSourced[[#This Row],[Assessed CS]])))))</f>
        <v>0</v>
      </c>
      <c r="X864" s="106">
        <f>IF(CentrepointSourced[[#This Row],[Age]]="16-17",CentrepointSourced[[#This Row],[Presented HS DQ]],0)</f>
        <v>0</v>
      </c>
      <c r="Y864" s="106">
        <f>IF(CentrepointSourced[[#This Row],[Age]]="16-24",CentrepointSourced[[#This Row],[Presented HS DQ]],0)</f>
        <v>0</v>
      </c>
      <c r="Z864" s="106">
        <f>IF(CentrepointSourced[[#This Row],[Age]]="18-24",CentrepointSourced[[#This Row],[Presented HS DQ]],0)</f>
        <v>0</v>
      </c>
      <c r="AA864" s="106">
        <f>IF(CentrepointSourced[[#This Row],[Age]]="16-17",CentrepointSourced[[#This Row],[Presented CS DQ]],0)</f>
        <v>0</v>
      </c>
      <c r="AB864" s="106">
        <f>IF(CentrepointSourced[[#This Row],[Age]]="16-24",CentrepointSourced[[#This Row],[Presented CS DQ]],0)</f>
        <v>0</v>
      </c>
      <c r="AC864" s="106">
        <f>IF(CentrepointSourced[[#This Row],[Age]]="18-24",CentrepointSourced[[#This Row],[Presented CS DQ]],0)</f>
        <v>0</v>
      </c>
      <c r="AD864" s="107">
        <f>IF(CentrepointSourced[[#This Row],[Age]]="16-17",CentrepointSourced[[#This Row],[Assessed HS DQ]],0)</f>
        <v>0</v>
      </c>
      <c r="AE864" s="107">
        <f>IF(CentrepointSourced[[#This Row],[Age]]="16-24",CentrepointSourced[[#This Row],[Assessed HS DQ]],0)</f>
        <v>0</v>
      </c>
      <c r="AF864" s="107">
        <f>IF(CentrepointSourced[[#This Row],[Age]]="18-24",CentrepointSourced[[#This Row],[Assessed HS DQ]],0)</f>
        <v>50</v>
      </c>
      <c r="AG864" s="107">
        <f>IF(CentrepointSourced[[#This Row],[Age]]="16-17",CentrepointSourced[[#This Row],[Assessed CS DQ]],0)</f>
        <v>0</v>
      </c>
      <c r="AH864" s="107">
        <f>IF(CentrepointSourced[[#This Row],[Age]]="16-24",CentrepointSourced[[#This Row],[Assessed CS DQ]],0)</f>
        <v>0</v>
      </c>
      <c r="AI864" s="107">
        <f>IF(CentrepointSourced[[#This Row],[Age]]="18-24",CentrepointSourced[[#This Row],[Assessed CS DQ]],0)</f>
        <v>0</v>
      </c>
    </row>
    <row r="865" spans="1:35" customFormat="1" ht="13.5" customHeight="1">
      <c r="A865" s="45" t="s">
        <v>40</v>
      </c>
      <c r="B865" s="62" t="s">
        <v>137</v>
      </c>
      <c r="C865" s="45" t="s">
        <v>42</v>
      </c>
      <c r="D865" s="62"/>
      <c r="E865" s="67">
        <v>2013</v>
      </c>
      <c r="F865" s="67" t="s">
        <v>25</v>
      </c>
      <c r="G865" s="67"/>
      <c r="H865" s="68">
        <v>1</v>
      </c>
      <c r="I865" s="67">
        <v>0</v>
      </c>
      <c r="J865" s="45"/>
      <c r="K865" s="45"/>
      <c r="L865" s="45"/>
      <c r="M865" s="45"/>
      <c r="N865" s="45"/>
      <c r="O865" s="45"/>
      <c r="P865" s="45"/>
      <c r="Q865" s="41" t="str">
        <f>IF(CentrepointSourced[[#This Row],[Country]]="Northern Ireland","Northern Ireland",IFERROR(VLOOKUP(CentrepointSourced[[#This Row],[Local Authority]],LKP_LANameDQ[],2,FALSE),CentrepointSourced[[#This Row],[Local Authority]]))</f>
        <v>South Cambridgeshire</v>
      </c>
      <c r="R865" s="41" t="str">
        <f>IF(CentrepointSourced[[#This Row],[LA type]]="County","",INDEX(ConsolGeog[lad14cd],MATCH(CentrepointSourced[[#This Row],[Local Authority DQ]],ConsolGeog[la_name],0)))</f>
        <v>E07000012</v>
      </c>
      <c r="S865" s="41" t="str">
        <f>IF(OR(CentrepointSourced[[#This Row],[Country]]="Northern Ireland",CentrepointSourced[[#This Row],[Country]]="Scotland",CentrepointSourced[[#This Row],[Country]]="Wales"),"Local Authority",CentrepointSourced[[#This Row],[LA type]])</f>
        <v>District</v>
      </c>
      <c r="T865" s="41">
        <f>IF(TRIM(CentrepointSourced[[#This Row],[Presented HS]])="",0,IF(CentrepointSourced[[#This Row],[Presented HS]]="&lt;5",2.5,IF(CentrepointSourced[[#This Row],[Presented HS]]="&lt;10",5,VALUE(TRIM(CentrepointSourced[[#This Row],[Presented HS]])))))</f>
        <v>0</v>
      </c>
      <c r="U865" s="41">
        <f>IF(TRIM(CentrepointSourced[[#This Row],[Assessed HS]])="",0,IF(CentrepointSourced[[#This Row],[Assessed HS]]="&lt;5",2.5,IF(CentrepointSourced[[#This Row],[Assessed HS]]="&lt;10",5,VALUE(TRIM(CentrepointSourced[[#This Row],[Assessed HS]])))))</f>
        <v>1</v>
      </c>
      <c r="V865" s="41">
        <f>IF(TRIM(CentrepointSourced[[#This Row],[Presented CS]])="",0,IF(CentrepointSourced[[#This Row],[Presented CS]]="&lt;5",2.5,IF(CentrepointSourced[[#This Row],[Presented CS]]="&lt;10",5,VALUE(TRIM(CentrepointSourced[[#This Row],[Presented CS]])))))</f>
        <v>0</v>
      </c>
      <c r="W865" s="41">
        <f>IF(TRIM(CentrepointSourced[[#This Row],[Assessed CS]])="",0,IF(CentrepointSourced[[#This Row],[Assessed CS]]="&lt;5",2.5,IF(CentrepointSourced[[#This Row],[Assessed CS]]="&lt;10",5,VALUE(TRIM(CentrepointSourced[[#This Row],[Assessed CS]])))))</f>
        <v>0</v>
      </c>
      <c r="X865" s="106">
        <f>IF(CentrepointSourced[[#This Row],[Age]]="16-17",CentrepointSourced[[#This Row],[Presented HS DQ]],0)</f>
        <v>0</v>
      </c>
      <c r="Y865" s="106">
        <f>IF(CentrepointSourced[[#This Row],[Age]]="16-24",CentrepointSourced[[#This Row],[Presented HS DQ]],0)</f>
        <v>0</v>
      </c>
      <c r="Z865" s="106">
        <f>IF(CentrepointSourced[[#This Row],[Age]]="18-24",CentrepointSourced[[#This Row],[Presented HS DQ]],0)</f>
        <v>0</v>
      </c>
      <c r="AA865" s="106">
        <f>IF(CentrepointSourced[[#This Row],[Age]]="16-17",CentrepointSourced[[#This Row],[Presented CS DQ]],0)</f>
        <v>0</v>
      </c>
      <c r="AB865" s="106">
        <f>IF(CentrepointSourced[[#This Row],[Age]]="16-24",CentrepointSourced[[#This Row],[Presented CS DQ]],0)</f>
        <v>0</v>
      </c>
      <c r="AC865" s="106">
        <f>IF(CentrepointSourced[[#This Row],[Age]]="18-24",CentrepointSourced[[#This Row],[Presented CS DQ]],0)</f>
        <v>0</v>
      </c>
      <c r="AD865" s="107">
        <f>IF(CentrepointSourced[[#This Row],[Age]]="16-17",CentrepointSourced[[#This Row],[Assessed HS DQ]],0)</f>
        <v>1</v>
      </c>
      <c r="AE865" s="107">
        <f>IF(CentrepointSourced[[#This Row],[Age]]="16-24",CentrepointSourced[[#This Row],[Assessed HS DQ]],0)</f>
        <v>0</v>
      </c>
      <c r="AF865" s="107">
        <f>IF(CentrepointSourced[[#This Row],[Age]]="18-24",CentrepointSourced[[#This Row],[Assessed HS DQ]],0)</f>
        <v>0</v>
      </c>
      <c r="AG865" s="107">
        <f>IF(CentrepointSourced[[#This Row],[Age]]="16-17",CentrepointSourced[[#This Row],[Assessed CS DQ]],0)</f>
        <v>0</v>
      </c>
      <c r="AH865" s="107">
        <f>IF(CentrepointSourced[[#This Row],[Age]]="16-24",CentrepointSourced[[#This Row],[Assessed CS DQ]],0)</f>
        <v>0</v>
      </c>
      <c r="AI865" s="107">
        <f>IF(CentrepointSourced[[#This Row],[Age]]="18-24",CentrepointSourced[[#This Row],[Assessed CS DQ]],0)</f>
        <v>0</v>
      </c>
    </row>
    <row r="866" spans="1:35" customFormat="1" ht="13.5" customHeight="1">
      <c r="A866" s="45" t="s">
        <v>40</v>
      </c>
      <c r="B866" s="62" t="s">
        <v>137</v>
      </c>
      <c r="C866" s="45" t="s">
        <v>42</v>
      </c>
      <c r="D866" s="62"/>
      <c r="E866" s="67">
        <v>2013</v>
      </c>
      <c r="F866" s="67" t="s">
        <v>26</v>
      </c>
      <c r="G866" s="67"/>
      <c r="H866" s="68">
        <v>44</v>
      </c>
      <c r="I866" s="67">
        <v>34</v>
      </c>
      <c r="J866" s="45"/>
      <c r="K866" s="45"/>
      <c r="L866" s="45"/>
      <c r="M866" s="45"/>
      <c r="N866" s="45"/>
      <c r="O866" s="45"/>
      <c r="P866" s="45"/>
      <c r="Q866" s="41" t="str">
        <f>IF(CentrepointSourced[[#This Row],[Country]]="Northern Ireland","Northern Ireland",IFERROR(VLOOKUP(CentrepointSourced[[#This Row],[Local Authority]],LKP_LANameDQ[],2,FALSE),CentrepointSourced[[#This Row],[Local Authority]]))</f>
        <v>South Cambridgeshire</v>
      </c>
      <c r="R866" s="41" t="str">
        <f>IF(CentrepointSourced[[#This Row],[LA type]]="County","",INDEX(ConsolGeog[lad14cd],MATCH(CentrepointSourced[[#This Row],[Local Authority DQ]],ConsolGeog[la_name],0)))</f>
        <v>E07000012</v>
      </c>
      <c r="S866" s="41" t="str">
        <f>IF(OR(CentrepointSourced[[#This Row],[Country]]="Northern Ireland",CentrepointSourced[[#This Row],[Country]]="Scotland",CentrepointSourced[[#This Row],[Country]]="Wales"),"Local Authority",CentrepointSourced[[#This Row],[LA type]])</f>
        <v>District</v>
      </c>
      <c r="T866" s="41">
        <f>IF(TRIM(CentrepointSourced[[#This Row],[Presented HS]])="",0,IF(CentrepointSourced[[#This Row],[Presented HS]]="&lt;5",2.5,IF(CentrepointSourced[[#This Row],[Presented HS]]="&lt;10",5,VALUE(TRIM(CentrepointSourced[[#This Row],[Presented HS]])))))</f>
        <v>0</v>
      </c>
      <c r="U866" s="41">
        <f>IF(TRIM(CentrepointSourced[[#This Row],[Assessed HS]])="",0,IF(CentrepointSourced[[#This Row],[Assessed HS]]="&lt;5",2.5,IF(CentrepointSourced[[#This Row],[Assessed HS]]="&lt;10",5,VALUE(TRIM(CentrepointSourced[[#This Row],[Assessed HS]])))))</f>
        <v>44</v>
      </c>
      <c r="V866" s="41">
        <f>IF(TRIM(CentrepointSourced[[#This Row],[Presented CS]])="",0,IF(CentrepointSourced[[#This Row],[Presented CS]]="&lt;5",2.5,IF(CentrepointSourced[[#This Row],[Presented CS]]="&lt;10",5,VALUE(TRIM(CentrepointSourced[[#This Row],[Presented CS]])))))</f>
        <v>0</v>
      </c>
      <c r="W866" s="41">
        <f>IF(TRIM(CentrepointSourced[[#This Row],[Assessed CS]])="",0,IF(CentrepointSourced[[#This Row],[Assessed CS]]="&lt;5",2.5,IF(CentrepointSourced[[#This Row],[Assessed CS]]="&lt;10",5,VALUE(TRIM(CentrepointSourced[[#This Row],[Assessed CS]])))))</f>
        <v>0</v>
      </c>
      <c r="X866" s="106">
        <f>IF(CentrepointSourced[[#This Row],[Age]]="16-17",CentrepointSourced[[#This Row],[Presented HS DQ]],0)</f>
        <v>0</v>
      </c>
      <c r="Y866" s="106">
        <f>IF(CentrepointSourced[[#This Row],[Age]]="16-24",CentrepointSourced[[#This Row],[Presented HS DQ]],0)</f>
        <v>0</v>
      </c>
      <c r="Z866" s="106">
        <f>IF(CentrepointSourced[[#This Row],[Age]]="18-24",CentrepointSourced[[#This Row],[Presented HS DQ]],0)</f>
        <v>0</v>
      </c>
      <c r="AA866" s="106">
        <f>IF(CentrepointSourced[[#This Row],[Age]]="16-17",CentrepointSourced[[#This Row],[Presented CS DQ]],0)</f>
        <v>0</v>
      </c>
      <c r="AB866" s="106">
        <f>IF(CentrepointSourced[[#This Row],[Age]]="16-24",CentrepointSourced[[#This Row],[Presented CS DQ]],0)</f>
        <v>0</v>
      </c>
      <c r="AC866" s="106">
        <f>IF(CentrepointSourced[[#This Row],[Age]]="18-24",CentrepointSourced[[#This Row],[Presented CS DQ]],0)</f>
        <v>0</v>
      </c>
      <c r="AD866" s="107">
        <f>IF(CentrepointSourced[[#This Row],[Age]]="16-17",CentrepointSourced[[#This Row],[Assessed HS DQ]],0)</f>
        <v>0</v>
      </c>
      <c r="AE866" s="107">
        <f>IF(CentrepointSourced[[#This Row],[Age]]="16-24",CentrepointSourced[[#This Row],[Assessed HS DQ]],0)</f>
        <v>0</v>
      </c>
      <c r="AF866" s="107">
        <f>IF(CentrepointSourced[[#This Row],[Age]]="18-24",CentrepointSourced[[#This Row],[Assessed HS DQ]],0)</f>
        <v>44</v>
      </c>
      <c r="AG866" s="107">
        <f>IF(CentrepointSourced[[#This Row],[Age]]="16-17",CentrepointSourced[[#This Row],[Assessed CS DQ]],0)</f>
        <v>0</v>
      </c>
      <c r="AH866" s="107">
        <f>IF(CentrepointSourced[[#This Row],[Age]]="16-24",CentrepointSourced[[#This Row],[Assessed CS DQ]],0)</f>
        <v>0</v>
      </c>
      <c r="AI866" s="107">
        <f>IF(CentrepointSourced[[#This Row],[Age]]="18-24",CentrepointSourced[[#This Row],[Assessed CS DQ]],0)</f>
        <v>0</v>
      </c>
    </row>
    <row r="867" spans="1:35" customFormat="1" ht="13.5" customHeight="1">
      <c r="A867" s="45" t="s">
        <v>40</v>
      </c>
      <c r="B867" s="62" t="s">
        <v>137</v>
      </c>
      <c r="C867" s="45" t="s">
        <v>42</v>
      </c>
      <c r="D867" s="62"/>
      <c r="E867" s="67">
        <v>2014</v>
      </c>
      <c r="F867" s="67" t="s">
        <v>25</v>
      </c>
      <c r="G867" s="67"/>
      <c r="H867" s="68">
        <v>3</v>
      </c>
      <c r="I867" s="67">
        <v>3</v>
      </c>
      <c r="J867" s="45"/>
      <c r="K867" s="45"/>
      <c r="L867" s="45"/>
      <c r="M867" s="45"/>
      <c r="N867" s="45"/>
      <c r="O867" s="45"/>
      <c r="P867" s="45"/>
      <c r="Q867" s="41" t="str">
        <f>IF(CentrepointSourced[[#This Row],[Country]]="Northern Ireland","Northern Ireland",IFERROR(VLOOKUP(CentrepointSourced[[#This Row],[Local Authority]],LKP_LANameDQ[],2,FALSE),CentrepointSourced[[#This Row],[Local Authority]]))</f>
        <v>South Cambridgeshire</v>
      </c>
      <c r="R867" s="41" t="str">
        <f>IF(CentrepointSourced[[#This Row],[LA type]]="County","",INDEX(ConsolGeog[lad14cd],MATCH(CentrepointSourced[[#This Row],[Local Authority DQ]],ConsolGeog[la_name],0)))</f>
        <v>E07000012</v>
      </c>
      <c r="S867" s="41" t="str">
        <f>IF(OR(CentrepointSourced[[#This Row],[Country]]="Northern Ireland",CentrepointSourced[[#This Row],[Country]]="Scotland",CentrepointSourced[[#This Row],[Country]]="Wales"),"Local Authority",CentrepointSourced[[#This Row],[LA type]])</f>
        <v>District</v>
      </c>
      <c r="T867" s="41">
        <f>IF(TRIM(CentrepointSourced[[#This Row],[Presented HS]])="",0,IF(CentrepointSourced[[#This Row],[Presented HS]]="&lt;5",2.5,IF(CentrepointSourced[[#This Row],[Presented HS]]="&lt;10",5,VALUE(TRIM(CentrepointSourced[[#This Row],[Presented HS]])))))</f>
        <v>0</v>
      </c>
      <c r="U867" s="41">
        <f>IF(TRIM(CentrepointSourced[[#This Row],[Assessed HS]])="",0,IF(CentrepointSourced[[#This Row],[Assessed HS]]="&lt;5",2.5,IF(CentrepointSourced[[#This Row],[Assessed HS]]="&lt;10",5,VALUE(TRIM(CentrepointSourced[[#This Row],[Assessed HS]])))))</f>
        <v>3</v>
      </c>
      <c r="V867" s="41">
        <f>IF(TRIM(CentrepointSourced[[#This Row],[Presented CS]])="",0,IF(CentrepointSourced[[#This Row],[Presented CS]]="&lt;5",2.5,IF(CentrepointSourced[[#This Row],[Presented CS]]="&lt;10",5,VALUE(TRIM(CentrepointSourced[[#This Row],[Presented CS]])))))</f>
        <v>0</v>
      </c>
      <c r="W867" s="41">
        <f>IF(TRIM(CentrepointSourced[[#This Row],[Assessed CS]])="",0,IF(CentrepointSourced[[#This Row],[Assessed CS]]="&lt;5",2.5,IF(CentrepointSourced[[#This Row],[Assessed CS]]="&lt;10",5,VALUE(TRIM(CentrepointSourced[[#This Row],[Assessed CS]])))))</f>
        <v>0</v>
      </c>
      <c r="X867" s="106">
        <f>IF(CentrepointSourced[[#This Row],[Age]]="16-17",CentrepointSourced[[#This Row],[Presented HS DQ]],0)</f>
        <v>0</v>
      </c>
      <c r="Y867" s="106">
        <f>IF(CentrepointSourced[[#This Row],[Age]]="16-24",CentrepointSourced[[#This Row],[Presented HS DQ]],0)</f>
        <v>0</v>
      </c>
      <c r="Z867" s="106">
        <f>IF(CentrepointSourced[[#This Row],[Age]]="18-24",CentrepointSourced[[#This Row],[Presented HS DQ]],0)</f>
        <v>0</v>
      </c>
      <c r="AA867" s="106">
        <f>IF(CentrepointSourced[[#This Row],[Age]]="16-17",CentrepointSourced[[#This Row],[Presented CS DQ]],0)</f>
        <v>0</v>
      </c>
      <c r="AB867" s="106">
        <f>IF(CentrepointSourced[[#This Row],[Age]]="16-24",CentrepointSourced[[#This Row],[Presented CS DQ]],0)</f>
        <v>0</v>
      </c>
      <c r="AC867" s="106">
        <f>IF(CentrepointSourced[[#This Row],[Age]]="18-24",CentrepointSourced[[#This Row],[Presented CS DQ]],0)</f>
        <v>0</v>
      </c>
      <c r="AD867" s="107">
        <f>IF(CentrepointSourced[[#This Row],[Age]]="16-17",CentrepointSourced[[#This Row],[Assessed HS DQ]],0)</f>
        <v>3</v>
      </c>
      <c r="AE867" s="107">
        <f>IF(CentrepointSourced[[#This Row],[Age]]="16-24",CentrepointSourced[[#This Row],[Assessed HS DQ]],0)</f>
        <v>0</v>
      </c>
      <c r="AF867" s="107">
        <f>IF(CentrepointSourced[[#This Row],[Age]]="18-24",CentrepointSourced[[#This Row],[Assessed HS DQ]],0)</f>
        <v>0</v>
      </c>
      <c r="AG867" s="107">
        <f>IF(CentrepointSourced[[#This Row],[Age]]="16-17",CentrepointSourced[[#This Row],[Assessed CS DQ]],0)</f>
        <v>0</v>
      </c>
      <c r="AH867" s="107">
        <f>IF(CentrepointSourced[[#This Row],[Age]]="16-24",CentrepointSourced[[#This Row],[Assessed CS DQ]],0)</f>
        <v>0</v>
      </c>
      <c r="AI867" s="107">
        <f>IF(CentrepointSourced[[#This Row],[Age]]="18-24",CentrepointSourced[[#This Row],[Assessed CS DQ]],0)</f>
        <v>0</v>
      </c>
    </row>
    <row r="868" spans="1:35" customFormat="1" ht="13.5" customHeight="1">
      <c r="A868" s="45" t="s">
        <v>40</v>
      </c>
      <c r="B868" s="62" t="s">
        <v>137</v>
      </c>
      <c r="C868" s="45" t="s">
        <v>42</v>
      </c>
      <c r="D868" s="62"/>
      <c r="E868" s="67">
        <v>2014</v>
      </c>
      <c r="F868" s="67" t="s">
        <v>26</v>
      </c>
      <c r="G868" s="67"/>
      <c r="H868" s="68">
        <v>40</v>
      </c>
      <c r="I868" s="67">
        <v>32</v>
      </c>
      <c r="J868" s="45"/>
      <c r="K868" s="45"/>
      <c r="L868" s="45"/>
      <c r="M868" s="45"/>
      <c r="N868" s="45"/>
      <c r="O868" s="45"/>
      <c r="P868" s="45"/>
      <c r="Q868" s="41" t="str">
        <f>IF(CentrepointSourced[[#This Row],[Country]]="Northern Ireland","Northern Ireland",IFERROR(VLOOKUP(CentrepointSourced[[#This Row],[Local Authority]],LKP_LANameDQ[],2,FALSE),CentrepointSourced[[#This Row],[Local Authority]]))</f>
        <v>South Cambridgeshire</v>
      </c>
      <c r="R868" s="41" t="str">
        <f>IF(CentrepointSourced[[#This Row],[LA type]]="County","",INDEX(ConsolGeog[lad14cd],MATCH(CentrepointSourced[[#This Row],[Local Authority DQ]],ConsolGeog[la_name],0)))</f>
        <v>E07000012</v>
      </c>
      <c r="S868" s="41" t="str">
        <f>IF(OR(CentrepointSourced[[#This Row],[Country]]="Northern Ireland",CentrepointSourced[[#This Row],[Country]]="Scotland",CentrepointSourced[[#This Row],[Country]]="Wales"),"Local Authority",CentrepointSourced[[#This Row],[LA type]])</f>
        <v>District</v>
      </c>
      <c r="T868" s="41">
        <f>IF(TRIM(CentrepointSourced[[#This Row],[Presented HS]])="",0,IF(CentrepointSourced[[#This Row],[Presented HS]]="&lt;5",2.5,IF(CentrepointSourced[[#This Row],[Presented HS]]="&lt;10",5,VALUE(TRIM(CentrepointSourced[[#This Row],[Presented HS]])))))</f>
        <v>0</v>
      </c>
      <c r="U868" s="41">
        <f>IF(TRIM(CentrepointSourced[[#This Row],[Assessed HS]])="",0,IF(CentrepointSourced[[#This Row],[Assessed HS]]="&lt;5",2.5,IF(CentrepointSourced[[#This Row],[Assessed HS]]="&lt;10",5,VALUE(TRIM(CentrepointSourced[[#This Row],[Assessed HS]])))))</f>
        <v>40</v>
      </c>
      <c r="V868" s="41">
        <f>IF(TRIM(CentrepointSourced[[#This Row],[Presented CS]])="",0,IF(CentrepointSourced[[#This Row],[Presented CS]]="&lt;5",2.5,IF(CentrepointSourced[[#This Row],[Presented CS]]="&lt;10",5,VALUE(TRIM(CentrepointSourced[[#This Row],[Presented CS]])))))</f>
        <v>0</v>
      </c>
      <c r="W868" s="41">
        <f>IF(TRIM(CentrepointSourced[[#This Row],[Assessed CS]])="",0,IF(CentrepointSourced[[#This Row],[Assessed CS]]="&lt;5",2.5,IF(CentrepointSourced[[#This Row],[Assessed CS]]="&lt;10",5,VALUE(TRIM(CentrepointSourced[[#This Row],[Assessed CS]])))))</f>
        <v>0</v>
      </c>
      <c r="X868" s="106">
        <f>IF(CentrepointSourced[[#This Row],[Age]]="16-17",CentrepointSourced[[#This Row],[Presented HS DQ]],0)</f>
        <v>0</v>
      </c>
      <c r="Y868" s="106">
        <f>IF(CentrepointSourced[[#This Row],[Age]]="16-24",CentrepointSourced[[#This Row],[Presented HS DQ]],0)</f>
        <v>0</v>
      </c>
      <c r="Z868" s="106">
        <f>IF(CentrepointSourced[[#This Row],[Age]]="18-24",CentrepointSourced[[#This Row],[Presented HS DQ]],0)</f>
        <v>0</v>
      </c>
      <c r="AA868" s="106">
        <f>IF(CentrepointSourced[[#This Row],[Age]]="16-17",CentrepointSourced[[#This Row],[Presented CS DQ]],0)</f>
        <v>0</v>
      </c>
      <c r="AB868" s="106">
        <f>IF(CentrepointSourced[[#This Row],[Age]]="16-24",CentrepointSourced[[#This Row],[Presented CS DQ]],0)</f>
        <v>0</v>
      </c>
      <c r="AC868" s="106">
        <f>IF(CentrepointSourced[[#This Row],[Age]]="18-24",CentrepointSourced[[#This Row],[Presented CS DQ]],0)</f>
        <v>0</v>
      </c>
      <c r="AD868" s="107">
        <f>IF(CentrepointSourced[[#This Row],[Age]]="16-17",CentrepointSourced[[#This Row],[Assessed HS DQ]],0)</f>
        <v>0</v>
      </c>
      <c r="AE868" s="107">
        <f>IF(CentrepointSourced[[#This Row],[Age]]="16-24",CentrepointSourced[[#This Row],[Assessed HS DQ]],0)</f>
        <v>0</v>
      </c>
      <c r="AF868" s="107">
        <f>IF(CentrepointSourced[[#This Row],[Age]]="18-24",CentrepointSourced[[#This Row],[Assessed HS DQ]],0)</f>
        <v>40</v>
      </c>
      <c r="AG868" s="107">
        <f>IF(CentrepointSourced[[#This Row],[Age]]="16-17",CentrepointSourced[[#This Row],[Assessed CS DQ]],0)</f>
        <v>0</v>
      </c>
      <c r="AH868" s="107">
        <f>IF(CentrepointSourced[[#This Row],[Age]]="16-24",CentrepointSourced[[#This Row],[Assessed CS DQ]],0)</f>
        <v>0</v>
      </c>
      <c r="AI868" s="107">
        <f>IF(CentrepointSourced[[#This Row],[Age]]="18-24",CentrepointSourced[[#This Row],[Assessed CS DQ]],0)</f>
        <v>0</v>
      </c>
    </row>
    <row r="869" spans="1:35" customFormat="1" ht="13.5" customHeight="1">
      <c r="A869" s="45" t="s">
        <v>40</v>
      </c>
      <c r="B869" s="62" t="s">
        <v>90</v>
      </c>
      <c r="C869" s="45" t="s">
        <v>42</v>
      </c>
      <c r="D869" s="62"/>
      <c r="E869" s="67">
        <v>2012</v>
      </c>
      <c r="F869" s="67" t="s">
        <v>25</v>
      </c>
      <c r="G869" s="67">
        <v>2</v>
      </c>
      <c r="H869" s="68">
        <v>2</v>
      </c>
      <c r="I869" s="67">
        <v>1</v>
      </c>
      <c r="J869" s="45"/>
      <c r="K869" s="45"/>
      <c r="L869" s="45"/>
      <c r="M869" s="45"/>
      <c r="N869" s="45"/>
      <c r="O869" s="45"/>
      <c r="P869" s="45"/>
      <c r="Q869" s="41" t="str">
        <f>IF(CentrepointSourced[[#This Row],[Country]]="Northern Ireland","Northern Ireland",IFERROR(VLOOKUP(CentrepointSourced[[#This Row],[Local Authority]],LKP_LANameDQ[],2,FALSE),CentrepointSourced[[#This Row],[Local Authority]]))</f>
        <v>South Hams</v>
      </c>
      <c r="R869" s="41" t="str">
        <f>IF(CentrepointSourced[[#This Row],[LA type]]="County","",INDEX(ConsolGeog[lad14cd],MATCH(CentrepointSourced[[#This Row],[Local Authority DQ]],ConsolGeog[la_name],0)))</f>
        <v>E07000044</v>
      </c>
      <c r="S869" s="41" t="str">
        <f>IF(OR(CentrepointSourced[[#This Row],[Country]]="Northern Ireland",CentrepointSourced[[#This Row],[Country]]="Scotland",CentrepointSourced[[#This Row],[Country]]="Wales"),"Local Authority",CentrepointSourced[[#This Row],[LA type]])</f>
        <v>District</v>
      </c>
      <c r="T869" s="41">
        <f>IF(TRIM(CentrepointSourced[[#This Row],[Presented HS]])="",0,IF(CentrepointSourced[[#This Row],[Presented HS]]="&lt;5",2.5,IF(CentrepointSourced[[#This Row],[Presented HS]]="&lt;10",5,VALUE(TRIM(CentrepointSourced[[#This Row],[Presented HS]])))))</f>
        <v>2</v>
      </c>
      <c r="U869" s="41">
        <f>IF(TRIM(CentrepointSourced[[#This Row],[Assessed HS]])="",0,IF(CentrepointSourced[[#This Row],[Assessed HS]]="&lt;5",2.5,IF(CentrepointSourced[[#This Row],[Assessed HS]]="&lt;10",5,VALUE(TRIM(CentrepointSourced[[#This Row],[Assessed HS]])))))</f>
        <v>2</v>
      </c>
      <c r="V869" s="41">
        <f>IF(TRIM(CentrepointSourced[[#This Row],[Presented CS]])="",0,IF(CentrepointSourced[[#This Row],[Presented CS]]="&lt;5",2.5,IF(CentrepointSourced[[#This Row],[Presented CS]]="&lt;10",5,VALUE(TRIM(CentrepointSourced[[#This Row],[Presented CS]])))))</f>
        <v>0</v>
      </c>
      <c r="W869" s="41">
        <f>IF(TRIM(CentrepointSourced[[#This Row],[Assessed CS]])="",0,IF(CentrepointSourced[[#This Row],[Assessed CS]]="&lt;5",2.5,IF(CentrepointSourced[[#This Row],[Assessed CS]]="&lt;10",5,VALUE(TRIM(CentrepointSourced[[#This Row],[Assessed CS]])))))</f>
        <v>0</v>
      </c>
      <c r="X869" s="106">
        <f>IF(CentrepointSourced[[#This Row],[Age]]="16-17",CentrepointSourced[[#This Row],[Presented HS DQ]],0)</f>
        <v>2</v>
      </c>
      <c r="Y869" s="106">
        <f>IF(CentrepointSourced[[#This Row],[Age]]="16-24",CentrepointSourced[[#This Row],[Presented HS DQ]],0)</f>
        <v>0</v>
      </c>
      <c r="Z869" s="106">
        <f>IF(CentrepointSourced[[#This Row],[Age]]="18-24",CentrepointSourced[[#This Row],[Presented HS DQ]],0)</f>
        <v>0</v>
      </c>
      <c r="AA869" s="106">
        <f>IF(CentrepointSourced[[#This Row],[Age]]="16-17",CentrepointSourced[[#This Row],[Presented CS DQ]],0)</f>
        <v>0</v>
      </c>
      <c r="AB869" s="106">
        <f>IF(CentrepointSourced[[#This Row],[Age]]="16-24",CentrepointSourced[[#This Row],[Presented CS DQ]],0)</f>
        <v>0</v>
      </c>
      <c r="AC869" s="106">
        <f>IF(CentrepointSourced[[#This Row],[Age]]="18-24",CentrepointSourced[[#This Row],[Presented CS DQ]],0)</f>
        <v>0</v>
      </c>
      <c r="AD869" s="107">
        <f>IF(CentrepointSourced[[#This Row],[Age]]="16-17",CentrepointSourced[[#This Row],[Assessed HS DQ]],0)</f>
        <v>2</v>
      </c>
      <c r="AE869" s="107">
        <f>IF(CentrepointSourced[[#This Row],[Age]]="16-24",CentrepointSourced[[#This Row],[Assessed HS DQ]],0)</f>
        <v>0</v>
      </c>
      <c r="AF869" s="107">
        <f>IF(CentrepointSourced[[#This Row],[Age]]="18-24",CentrepointSourced[[#This Row],[Assessed HS DQ]],0)</f>
        <v>0</v>
      </c>
      <c r="AG869" s="107">
        <f>IF(CentrepointSourced[[#This Row],[Age]]="16-17",CentrepointSourced[[#This Row],[Assessed CS DQ]],0)</f>
        <v>0</v>
      </c>
      <c r="AH869" s="107">
        <f>IF(CentrepointSourced[[#This Row],[Age]]="16-24",CentrepointSourced[[#This Row],[Assessed CS DQ]],0)</f>
        <v>0</v>
      </c>
      <c r="AI869" s="107">
        <f>IF(CentrepointSourced[[#This Row],[Age]]="18-24",CentrepointSourced[[#This Row],[Assessed CS DQ]],0)</f>
        <v>0</v>
      </c>
    </row>
    <row r="870" spans="1:35" customFormat="1" ht="13.5" customHeight="1">
      <c r="A870" s="45" t="s">
        <v>40</v>
      </c>
      <c r="B870" s="62" t="s">
        <v>90</v>
      </c>
      <c r="C870" s="45" t="s">
        <v>42</v>
      </c>
      <c r="D870" s="62"/>
      <c r="E870" s="67">
        <v>2012</v>
      </c>
      <c r="F870" s="67" t="s">
        <v>26</v>
      </c>
      <c r="G870" s="67">
        <v>12</v>
      </c>
      <c r="H870" s="68">
        <v>12</v>
      </c>
      <c r="I870" s="67">
        <v>8</v>
      </c>
      <c r="J870" s="45"/>
      <c r="K870" s="45"/>
      <c r="L870" s="45"/>
      <c r="M870" s="45"/>
      <c r="N870" s="45"/>
      <c r="O870" s="45"/>
      <c r="P870" s="45"/>
      <c r="Q870" s="41" t="str">
        <f>IF(CentrepointSourced[[#This Row],[Country]]="Northern Ireland","Northern Ireland",IFERROR(VLOOKUP(CentrepointSourced[[#This Row],[Local Authority]],LKP_LANameDQ[],2,FALSE),CentrepointSourced[[#This Row],[Local Authority]]))</f>
        <v>South Hams</v>
      </c>
      <c r="R870" s="41" t="str">
        <f>IF(CentrepointSourced[[#This Row],[LA type]]="County","",INDEX(ConsolGeog[lad14cd],MATCH(CentrepointSourced[[#This Row],[Local Authority DQ]],ConsolGeog[la_name],0)))</f>
        <v>E07000044</v>
      </c>
      <c r="S870" s="41" t="str">
        <f>IF(OR(CentrepointSourced[[#This Row],[Country]]="Northern Ireland",CentrepointSourced[[#This Row],[Country]]="Scotland",CentrepointSourced[[#This Row],[Country]]="Wales"),"Local Authority",CentrepointSourced[[#This Row],[LA type]])</f>
        <v>District</v>
      </c>
      <c r="T870" s="41">
        <f>IF(TRIM(CentrepointSourced[[#This Row],[Presented HS]])="",0,IF(CentrepointSourced[[#This Row],[Presented HS]]="&lt;5",2.5,IF(CentrepointSourced[[#This Row],[Presented HS]]="&lt;10",5,VALUE(TRIM(CentrepointSourced[[#This Row],[Presented HS]])))))</f>
        <v>12</v>
      </c>
      <c r="U870" s="41">
        <f>IF(TRIM(CentrepointSourced[[#This Row],[Assessed HS]])="",0,IF(CentrepointSourced[[#This Row],[Assessed HS]]="&lt;5",2.5,IF(CentrepointSourced[[#This Row],[Assessed HS]]="&lt;10",5,VALUE(TRIM(CentrepointSourced[[#This Row],[Assessed HS]])))))</f>
        <v>12</v>
      </c>
      <c r="V870" s="41">
        <f>IF(TRIM(CentrepointSourced[[#This Row],[Presented CS]])="",0,IF(CentrepointSourced[[#This Row],[Presented CS]]="&lt;5",2.5,IF(CentrepointSourced[[#This Row],[Presented CS]]="&lt;10",5,VALUE(TRIM(CentrepointSourced[[#This Row],[Presented CS]])))))</f>
        <v>0</v>
      </c>
      <c r="W870" s="41">
        <f>IF(TRIM(CentrepointSourced[[#This Row],[Assessed CS]])="",0,IF(CentrepointSourced[[#This Row],[Assessed CS]]="&lt;5",2.5,IF(CentrepointSourced[[#This Row],[Assessed CS]]="&lt;10",5,VALUE(TRIM(CentrepointSourced[[#This Row],[Assessed CS]])))))</f>
        <v>0</v>
      </c>
      <c r="X870" s="106">
        <f>IF(CentrepointSourced[[#This Row],[Age]]="16-17",CentrepointSourced[[#This Row],[Presented HS DQ]],0)</f>
        <v>0</v>
      </c>
      <c r="Y870" s="106">
        <f>IF(CentrepointSourced[[#This Row],[Age]]="16-24",CentrepointSourced[[#This Row],[Presented HS DQ]],0)</f>
        <v>0</v>
      </c>
      <c r="Z870" s="106">
        <f>IF(CentrepointSourced[[#This Row],[Age]]="18-24",CentrepointSourced[[#This Row],[Presented HS DQ]],0)</f>
        <v>12</v>
      </c>
      <c r="AA870" s="106">
        <f>IF(CentrepointSourced[[#This Row],[Age]]="16-17",CentrepointSourced[[#This Row],[Presented CS DQ]],0)</f>
        <v>0</v>
      </c>
      <c r="AB870" s="106">
        <f>IF(CentrepointSourced[[#This Row],[Age]]="16-24",CentrepointSourced[[#This Row],[Presented CS DQ]],0)</f>
        <v>0</v>
      </c>
      <c r="AC870" s="106">
        <f>IF(CentrepointSourced[[#This Row],[Age]]="18-24",CentrepointSourced[[#This Row],[Presented CS DQ]],0)</f>
        <v>0</v>
      </c>
      <c r="AD870" s="107">
        <f>IF(CentrepointSourced[[#This Row],[Age]]="16-17",CentrepointSourced[[#This Row],[Assessed HS DQ]],0)</f>
        <v>0</v>
      </c>
      <c r="AE870" s="107">
        <f>IF(CentrepointSourced[[#This Row],[Age]]="16-24",CentrepointSourced[[#This Row],[Assessed HS DQ]],0)</f>
        <v>0</v>
      </c>
      <c r="AF870" s="107">
        <f>IF(CentrepointSourced[[#This Row],[Age]]="18-24",CentrepointSourced[[#This Row],[Assessed HS DQ]],0)</f>
        <v>12</v>
      </c>
      <c r="AG870" s="107">
        <f>IF(CentrepointSourced[[#This Row],[Age]]="16-17",CentrepointSourced[[#This Row],[Assessed CS DQ]],0)</f>
        <v>0</v>
      </c>
      <c r="AH870" s="107">
        <f>IF(CentrepointSourced[[#This Row],[Age]]="16-24",CentrepointSourced[[#This Row],[Assessed CS DQ]],0)</f>
        <v>0</v>
      </c>
      <c r="AI870" s="107">
        <f>IF(CentrepointSourced[[#This Row],[Age]]="18-24",CentrepointSourced[[#This Row],[Assessed CS DQ]],0)</f>
        <v>0</v>
      </c>
    </row>
    <row r="871" spans="1:35" customFormat="1" ht="13.5" customHeight="1">
      <c r="A871" s="45" t="s">
        <v>40</v>
      </c>
      <c r="B871" s="62" t="s">
        <v>90</v>
      </c>
      <c r="C871" s="45" t="s">
        <v>42</v>
      </c>
      <c r="D871" s="62"/>
      <c r="E871" s="67">
        <v>2013</v>
      </c>
      <c r="F871" s="67" t="s">
        <v>25</v>
      </c>
      <c r="G871" s="67">
        <v>0</v>
      </c>
      <c r="H871" s="68">
        <v>0</v>
      </c>
      <c r="I871" s="67">
        <v>0</v>
      </c>
      <c r="J871" s="45"/>
      <c r="K871" s="45"/>
      <c r="L871" s="45"/>
      <c r="M871" s="45"/>
      <c r="N871" s="45"/>
      <c r="O871" s="45"/>
      <c r="P871" s="45"/>
      <c r="Q871" s="41" t="str">
        <f>IF(CentrepointSourced[[#This Row],[Country]]="Northern Ireland","Northern Ireland",IFERROR(VLOOKUP(CentrepointSourced[[#This Row],[Local Authority]],LKP_LANameDQ[],2,FALSE),CentrepointSourced[[#This Row],[Local Authority]]))</f>
        <v>South Hams</v>
      </c>
      <c r="R871" s="41" t="str">
        <f>IF(CentrepointSourced[[#This Row],[LA type]]="County","",INDEX(ConsolGeog[lad14cd],MATCH(CentrepointSourced[[#This Row],[Local Authority DQ]],ConsolGeog[la_name],0)))</f>
        <v>E07000044</v>
      </c>
      <c r="S871" s="41" t="str">
        <f>IF(OR(CentrepointSourced[[#This Row],[Country]]="Northern Ireland",CentrepointSourced[[#This Row],[Country]]="Scotland",CentrepointSourced[[#This Row],[Country]]="Wales"),"Local Authority",CentrepointSourced[[#This Row],[LA type]])</f>
        <v>District</v>
      </c>
      <c r="T871" s="41">
        <f>IF(TRIM(CentrepointSourced[[#This Row],[Presented HS]])="",0,IF(CentrepointSourced[[#This Row],[Presented HS]]="&lt;5",2.5,IF(CentrepointSourced[[#This Row],[Presented HS]]="&lt;10",5,VALUE(TRIM(CentrepointSourced[[#This Row],[Presented HS]])))))</f>
        <v>0</v>
      </c>
      <c r="U871" s="41">
        <f>IF(TRIM(CentrepointSourced[[#This Row],[Assessed HS]])="",0,IF(CentrepointSourced[[#This Row],[Assessed HS]]="&lt;5",2.5,IF(CentrepointSourced[[#This Row],[Assessed HS]]="&lt;10",5,VALUE(TRIM(CentrepointSourced[[#This Row],[Assessed HS]])))))</f>
        <v>0</v>
      </c>
      <c r="V871" s="41">
        <f>IF(TRIM(CentrepointSourced[[#This Row],[Presented CS]])="",0,IF(CentrepointSourced[[#This Row],[Presented CS]]="&lt;5",2.5,IF(CentrepointSourced[[#This Row],[Presented CS]]="&lt;10",5,VALUE(TRIM(CentrepointSourced[[#This Row],[Presented CS]])))))</f>
        <v>0</v>
      </c>
      <c r="W871" s="41">
        <f>IF(TRIM(CentrepointSourced[[#This Row],[Assessed CS]])="",0,IF(CentrepointSourced[[#This Row],[Assessed CS]]="&lt;5",2.5,IF(CentrepointSourced[[#This Row],[Assessed CS]]="&lt;10",5,VALUE(TRIM(CentrepointSourced[[#This Row],[Assessed CS]])))))</f>
        <v>0</v>
      </c>
      <c r="X871" s="106">
        <f>IF(CentrepointSourced[[#This Row],[Age]]="16-17",CentrepointSourced[[#This Row],[Presented HS DQ]],0)</f>
        <v>0</v>
      </c>
      <c r="Y871" s="106">
        <f>IF(CentrepointSourced[[#This Row],[Age]]="16-24",CentrepointSourced[[#This Row],[Presented HS DQ]],0)</f>
        <v>0</v>
      </c>
      <c r="Z871" s="106">
        <f>IF(CentrepointSourced[[#This Row],[Age]]="18-24",CentrepointSourced[[#This Row],[Presented HS DQ]],0)</f>
        <v>0</v>
      </c>
      <c r="AA871" s="106">
        <f>IF(CentrepointSourced[[#This Row],[Age]]="16-17",CentrepointSourced[[#This Row],[Presented CS DQ]],0)</f>
        <v>0</v>
      </c>
      <c r="AB871" s="106">
        <f>IF(CentrepointSourced[[#This Row],[Age]]="16-24",CentrepointSourced[[#This Row],[Presented CS DQ]],0)</f>
        <v>0</v>
      </c>
      <c r="AC871" s="106">
        <f>IF(CentrepointSourced[[#This Row],[Age]]="18-24",CentrepointSourced[[#This Row],[Presented CS DQ]],0)</f>
        <v>0</v>
      </c>
      <c r="AD871" s="107">
        <f>IF(CentrepointSourced[[#This Row],[Age]]="16-17",CentrepointSourced[[#This Row],[Assessed HS DQ]],0)</f>
        <v>0</v>
      </c>
      <c r="AE871" s="107">
        <f>IF(CentrepointSourced[[#This Row],[Age]]="16-24",CentrepointSourced[[#This Row],[Assessed HS DQ]],0)</f>
        <v>0</v>
      </c>
      <c r="AF871" s="107">
        <f>IF(CentrepointSourced[[#This Row],[Age]]="18-24",CentrepointSourced[[#This Row],[Assessed HS DQ]],0)</f>
        <v>0</v>
      </c>
      <c r="AG871" s="107">
        <f>IF(CentrepointSourced[[#This Row],[Age]]="16-17",CentrepointSourced[[#This Row],[Assessed CS DQ]],0)</f>
        <v>0</v>
      </c>
      <c r="AH871" s="107">
        <f>IF(CentrepointSourced[[#This Row],[Age]]="16-24",CentrepointSourced[[#This Row],[Assessed CS DQ]],0)</f>
        <v>0</v>
      </c>
      <c r="AI871" s="107">
        <f>IF(CentrepointSourced[[#This Row],[Age]]="18-24",CentrepointSourced[[#This Row],[Assessed CS DQ]],0)</f>
        <v>0</v>
      </c>
    </row>
    <row r="872" spans="1:35" customFormat="1" ht="13.5" customHeight="1">
      <c r="A872" s="45" t="s">
        <v>40</v>
      </c>
      <c r="B872" s="62" t="s">
        <v>90</v>
      </c>
      <c r="C872" s="45" t="s">
        <v>42</v>
      </c>
      <c r="D872" s="62"/>
      <c r="E872" s="67">
        <v>2013</v>
      </c>
      <c r="F872" s="67" t="s">
        <v>26</v>
      </c>
      <c r="G872" s="67">
        <v>8</v>
      </c>
      <c r="H872" s="68">
        <v>8</v>
      </c>
      <c r="I872" s="67">
        <v>2</v>
      </c>
      <c r="J872" s="45"/>
      <c r="K872" s="45"/>
      <c r="L872" s="45"/>
      <c r="M872" s="45"/>
      <c r="N872" s="45"/>
      <c r="O872" s="45"/>
      <c r="P872" s="45"/>
      <c r="Q872" s="41" t="str">
        <f>IF(CentrepointSourced[[#This Row],[Country]]="Northern Ireland","Northern Ireland",IFERROR(VLOOKUP(CentrepointSourced[[#This Row],[Local Authority]],LKP_LANameDQ[],2,FALSE),CentrepointSourced[[#This Row],[Local Authority]]))</f>
        <v>South Hams</v>
      </c>
      <c r="R872" s="41" t="str">
        <f>IF(CentrepointSourced[[#This Row],[LA type]]="County","",INDEX(ConsolGeog[lad14cd],MATCH(CentrepointSourced[[#This Row],[Local Authority DQ]],ConsolGeog[la_name],0)))</f>
        <v>E07000044</v>
      </c>
      <c r="S872" s="41" t="str">
        <f>IF(OR(CentrepointSourced[[#This Row],[Country]]="Northern Ireland",CentrepointSourced[[#This Row],[Country]]="Scotland",CentrepointSourced[[#This Row],[Country]]="Wales"),"Local Authority",CentrepointSourced[[#This Row],[LA type]])</f>
        <v>District</v>
      </c>
      <c r="T872" s="41">
        <f>IF(TRIM(CentrepointSourced[[#This Row],[Presented HS]])="",0,IF(CentrepointSourced[[#This Row],[Presented HS]]="&lt;5",2.5,IF(CentrepointSourced[[#This Row],[Presented HS]]="&lt;10",5,VALUE(TRIM(CentrepointSourced[[#This Row],[Presented HS]])))))</f>
        <v>8</v>
      </c>
      <c r="U872" s="41">
        <f>IF(TRIM(CentrepointSourced[[#This Row],[Assessed HS]])="",0,IF(CentrepointSourced[[#This Row],[Assessed HS]]="&lt;5",2.5,IF(CentrepointSourced[[#This Row],[Assessed HS]]="&lt;10",5,VALUE(TRIM(CentrepointSourced[[#This Row],[Assessed HS]])))))</f>
        <v>8</v>
      </c>
      <c r="V872" s="41">
        <f>IF(TRIM(CentrepointSourced[[#This Row],[Presented CS]])="",0,IF(CentrepointSourced[[#This Row],[Presented CS]]="&lt;5",2.5,IF(CentrepointSourced[[#This Row],[Presented CS]]="&lt;10",5,VALUE(TRIM(CentrepointSourced[[#This Row],[Presented CS]])))))</f>
        <v>0</v>
      </c>
      <c r="W872" s="41">
        <f>IF(TRIM(CentrepointSourced[[#This Row],[Assessed CS]])="",0,IF(CentrepointSourced[[#This Row],[Assessed CS]]="&lt;5",2.5,IF(CentrepointSourced[[#This Row],[Assessed CS]]="&lt;10",5,VALUE(TRIM(CentrepointSourced[[#This Row],[Assessed CS]])))))</f>
        <v>0</v>
      </c>
      <c r="X872" s="106">
        <f>IF(CentrepointSourced[[#This Row],[Age]]="16-17",CentrepointSourced[[#This Row],[Presented HS DQ]],0)</f>
        <v>0</v>
      </c>
      <c r="Y872" s="106">
        <f>IF(CentrepointSourced[[#This Row],[Age]]="16-24",CentrepointSourced[[#This Row],[Presented HS DQ]],0)</f>
        <v>0</v>
      </c>
      <c r="Z872" s="106">
        <f>IF(CentrepointSourced[[#This Row],[Age]]="18-24",CentrepointSourced[[#This Row],[Presented HS DQ]],0)</f>
        <v>8</v>
      </c>
      <c r="AA872" s="106">
        <f>IF(CentrepointSourced[[#This Row],[Age]]="16-17",CentrepointSourced[[#This Row],[Presented CS DQ]],0)</f>
        <v>0</v>
      </c>
      <c r="AB872" s="106">
        <f>IF(CentrepointSourced[[#This Row],[Age]]="16-24",CentrepointSourced[[#This Row],[Presented CS DQ]],0)</f>
        <v>0</v>
      </c>
      <c r="AC872" s="106">
        <f>IF(CentrepointSourced[[#This Row],[Age]]="18-24",CentrepointSourced[[#This Row],[Presented CS DQ]],0)</f>
        <v>0</v>
      </c>
      <c r="AD872" s="107">
        <f>IF(CentrepointSourced[[#This Row],[Age]]="16-17",CentrepointSourced[[#This Row],[Assessed HS DQ]],0)</f>
        <v>0</v>
      </c>
      <c r="AE872" s="107">
        <f>IF(CentrepointSourced[[#This Row],[Age]]="16-24",CentrepointSourced[[#This Row],[Assessed HS DQ]],0)</f>
        <v>0</v>
      </c>
      <c r="AF872" s="107">
        <f>IF(CentrepointSourced[[#This Row],[Age]]="18-24",CentrepointSourced[[#This Row],[Assessed HS DQ]],0)</f>
        <v>8</v>
      </c>
      <c r="AG872" s="107">
        <f>IF(CentrepointSourced[[#This Row],[Age]]="16-17",CentrepointSourced[[#This Row],[Assessed CS DQ]],0)</f>
        <v>0</v>
      </c>
      <c r="AH872" s="107">
        <f>IF(CentrepointSourced[[#This Row],[Age]]="16-24",CentrepointSourced[[#This Row],[Assessed CS DQ]],0)</f>
        <v>0</v>
      </c>
      <c r="AI872" s="107">
        <f>IF(CentrepointSourced[[#This Row],[Age]]="18-24",CentrepointSourced[[#This Row],[Assessed CS DQ]],0)</f>
        <v>0</v>
      </c>
    </row>
    <row r="873" spans="1:35" customFormat="1" ht="13.5" customHeight="1">
      <c r="A873" s="45" t="s">
        <v>40</v>
      </c>
      <c r="B873" s="62" t="s">
        <v>90</v>
      </c>
      <c r="C873" s="45" t="s">
        <v>42</v>
      </c>
      <c r="D873" s="62"/>
      <c r="E873" s="67">
        <v>2014</v>
      </c>
      <c r="F873" s="67" t="s">
        <v>25</v>
      </c>
      <c r="G873" s="67">
        <v>0</v>
      </c>
      <c r="H873" s="68">
        <v>0</v>
      </c>
      <c r="I873" s="67">
        <v>0</v>
      </c>
      <c r="J873" s="45"/>
      <c r="K873" s="45"/>
      <c r="L873" s="45"/>
      <c r="M873" s="45"/>
      <c r="N873" s="45"/>
      <c r="O873" s="45"/>
      <c r="P873" s="45"/>
      <c r="Q873" s="41" t="str">
        <f>IF(CentrepointSourced[[#This Row],[Country]]="Northern Ireland","Northern Ireland",IFERROR(VLOOKUP(CentrepointSourced[[#This Row],[Local Authority]],LKP_LANameDQ[],2,FALSE),CentrepointSourced[[#This Row],[Local Authority]]))</f>
        <v>South Hams</v>
      </c>
      <c r="R873" s="41" t="str">
        <f>IF(CentrepointSourced[[#This Row],[LA type]]="County","",INDEX(ConsolGeog[lad14cd],MATCH(CentrepointSourced[[#This Row],[Local Authority DQ]],ConsolGeog[la_name],0)))</f>
        <v>E07000044</v>
      </c>
      <c r="S873" s="41" t="str">
        <f>IF(OR(CentrepointSourced[[#This Row],[Country]]="Northern Ireland",CentrepointSourced[[#This Row],[Country]]="Scotland",CentrepointSourced[[#This Row],[Country]]="Wales"),"Local Authority",CentrepointSourced[[#This Row],[LA type]])</f>
        <v>District</v>
      </c>
      <c r="T873" s="41">
        <f>IF(TRIM(CentrepointSourced[[#This Row],[Presented HS]])="",0,IF(CentrepointSourced[[#This Row],[Presented HS]]="&lt;5",2.5,IF(CentrepointSourced[[#This Row],[Presented HS]]="&lt;10",5,VALUE(TRIM(CentrepointSourced[[#This Row],[Presented HS]])))))</f>
        <v>0</v>
      </c>
      <c r="U873" s="41">
        <f>IF(TRIM(CentrepointSourced[[#This Row],[Assessed HS]])="",0,IF(CentrepointSourced[[#This Row],[Assessed HS]]="&lt;5",2.5,IF(CentrepointSourced[[#This Row],[Assessed HS]]="&lt;10",5,VALUE(TRIM(CentrepointSourced[[#This Row],[Assessed HS]])))))</f>
        <v>0</v>
      </c>
      <c r="V873" s="41">
        <f>IF(TRIM(CentrepointSourced[[#This Row],[Presented CS]])="",0,IF(CentrepointSourced[[#This Row],[Presented CS]]="&lt;5",2.5,IF(CentrepointSourced[[#This Row],[Presented CS]]="&lt;10",5,VALUE(TRIM(CentrepointSourced[[#This Row],[Presented CS]])))))</f>
        <v>0</v>
      </c>
      <c r="W873" s="41">
        <f>IF(TRIM(CentrepointSourced[[#This Row],[Assessed CS]])="",0,IF(CentrepointSourced[[#This Row],[Assessed CS]]="&lt;5",2.5,IF(CentrepointSourced[[#This Row],[Assessed CS]]="&lt;10",5,VALUE(TRIM(CentrepointSourced[[#This Row],[Assessed CS]])))))</f>
        <v>0</v>
      </c>
      <c r="X873" s="106">
        <f>IF(CentrepointSourced[[#This Row],[Age]]="16-17",CentrepointSourced[[#This Row],[Presented HS DQ]],0)</f>
        <v>0</v>
      </c>
      <c r="Y873" s="106">
        <f>IF(CentrepointSourced[[#This Row],[Age]]="16-24",CentrepointSourced[[#This Row],[Presented HS DQ]],0)</f>
        <v>0</v>
      </c>
      <c r="Z873" s="106">
        <f>IF(CentrepointSourced[[#This Row],[Age]]="18-24",CentrepointSourced[[#This Row],[Presented HS DQ]],0)</f>
        <v>0</v>
      </c>
      <c r="AA873" s="106">
        <f>IF(CentrepointSourced[[#This Row],[Age]]="16-17",CentrepointSourced[[#This Row],[Presented CS DQ]],0)</f>
        <v>0</v>
      </c>
      <c r="AB873" s="106">
        <f>IF(CentrepointSourced[[#This Row],[Age]]="16-24",CentrepointSourced[[#This Row],[Presented CS DQ]],0)</f>
        <v>0</v>
      </c>
      <c r="AC873" s="106">
        <f>IF(CentrepointSourced[[#This Row],[Age]]="18-24",CentrepointSourced[[#This Row],[Presented CS DQ]],0)</f>
        <v>0</v>
      </c>
      <c r="AD873" s="107">
        <f>IF(CentrepointSourced[[#This Row],[Age]]="16-17",CentrepointSourced[[#This Row],[Assessed HS DQ]],0)</f>
        <v>0</v>
      </c>
      <c r="AE873" s="107">
        <f>IF(CentrepointSourced[[#This Row],[Age]]="16-24",CentrepointSourced[[#This Row],[Assessed HS DQ]],0)</f>
        <v>0</v>
      </c>
      <c r="AF873" s="107">
        <f>IF(CentrepointSourced[[#This Row],[Age]]="18-24",CentrepointSourced[[#This Row],[Assessed HS DQ]],0)</f>
        <v>0</v>
      </c>
      <c r="AG873" s="107">
        <f>IF(CentrepointSourced[[#This Row],[Age]]="16-17",CentrepointSourced[[#This Row],[Assessed CS DQ]],0)</f>
        <v>0</v>
      </c>
      <c r="AH873" s="107">
        <f>IF(CentrepointSourced[[#This Row],[Age]]="16-24",CentrepointSourced[[#This Row],[Assessed CS DQ]],0)</f>
        <v>0</v>
      </c>
      <c r="AI873" s="107">
        <f>IF(CentrepointSourced[[#This Row],[Age]]="18-24",CentrepointSourced[[#This Row],[Assessed CS DQ]],0)</f>
        <v>0</v>
      </c>
    </row>
    <row r="874" spans="1:35" customFormat="1" ht="13.5" customHeight="1">
      <c r="A874" s="45" t="s">
        <v>40</v>
      </c>
      <c r="B874" s="62" t="s">
        <v>90</v>
      </c>
      <c r="C874" s="45" t="s">
        <v>42</v>
      </c>
      <c r="D874" s="62"/>
      <c r="E874" s="67">
        <v>2014</v>
      </c>
      <c r="F874" s="67" t="s">
        <v>26</v>
      </c>
      <c r="G874" s="67">
        <v>2</v>
      </c>
      <c r="H874" s="68">
        <v>2</v>
      </c>
      <c r="I874" s="67">
        <v>1</v>
      </c>
      <c r="J874" s="45"/>
      <c r="K874" s="45"/>
      <c r="L874" s="45"/>
      <c r="M874" s="45"/>
      <c r="N874" s="45"/>
      <c r="O874" s="45"/>
      <c r="P874" s="45"/>
      <c r="Q874" s="41" t="str">
        <f>IF(CentrepointSourced[[#This Row],[Country]]="Northern Ireland","Northern Ireland",IFERROR(VLOOKUP(CentrepointSourced[[#This Row],[Local Authority]],LKP_LANameDQ[],2,FALSE),CentrepointSourced[[#This Row],[Local Authority]]))</f>
        <v>South Hams</v>
      </c>
      <c r="R874" s="41" t="str">
        <f>IF(CentrepointSourced[[#This Row],[LA type]]="County","",INDEX(ConsolGeog[lad14cd],MATCH(CentrepointSourced[[#This Row],[Local Authority DQ]],ConsolGeog[la_name],0)))</f>
        <v>E07000044</v>
      </c>
      <c r="S874" s="41" t="str">
        <f>IF(OR(CentrepointSourced[[#This Row],[Country]]="Northern Ireland",CentrepointSourced[[#This Row],[Country]]="Scotland",CentrepointSourced[[#This Row],[Country]]="Wales"),"Local Authority",CentrepointSourced[[#This Row],[LA type]])</f>
        <v>District</v>
      </c>
      <c r="T874" s="41">
        <f>IF(TRIM(CentrepointSourced[[#This Row],[Presented HS]])="",0,IF(CentrepointSourced[[#This Row],[Presented HS]]="&lt;5",2.5,IF(CentrepointSourced[[#This Row],[Presented HS]]="&lt;10",5,VALUE(TRIM(CentrepointSourced[[#This Row],[Presented HS]])))))</f>
        <v>2</v>
      </c>
      <c r="U874" s="41">
        <f>IF(TRIM(CentrepointSourced[[#This Row],[Assessed HS]])="",0,IF(CentrepointSourced[[#This Row],[Assessed HS]]="&lt;5",2.5,IF(CentrepointSourced[[#This Row],[Assessed HS]]="&lt;10",5,VALUE(TRIM(CentrepointSourced[[#This Row],[Assessed HS]])))))</f>
        <v>2</v>
      </c>
      <c r="V874" s="41">
        <f>IF(TRIM(CentrepointSourced[[#This Row],[Presented CS]])="",0,IF(CentrepointSourced[[#This Row],[Presented CS]]="&lt;5",2.5,IF(CentrepointSourced[[#This Row],[Presented CS]]="&lt;10",5,VALUE(TRIM(CentrepointSourced[[#This Row],[Presented CS]])))))</f>
        <v>0</v>
      </c>
      <c r="W874" s="41">
        <f>IF(TRIM(CentrepointSourced[[#This Row],[Assessed CS]])="",0,IF(CentrepointSourced[[#This Row],[Assessed CS]]="&lt;5",2.5,IF(CentrepointSourced[[#This Row],[Assessed CS]]="&lt;10",5,VALUE(TRIM(CentrepointSourced[[#This Row],[Assessed CS]])))))</f>
        <v>0</v>
      </c>
      <c r="X874" s="106">
        <f>IF(CentrepointSourced[[#This Row],[Age]]="16-17",CentrepointSourced[[#This Row],[Presented HS DQ]],0)</f>
        <v>0</v>
      </c>
      <c r="Y874" s="106">
        <f>IF(CentrepointSourced[[#This Row],[Age]]="16-24",CentrepointSourced[[#This Row],[Presented HS DQ]],0)</f>
        <v>0</v>
      </c>
      <c r="Z874" s="106">
        <f>IF(CentrepointSourced[[#This Row],[Age]]="18-24",CentrepointSourced[[#This Row],[Presented HS DQ]],0)</f>
        <v>2</v>
      </c>
      <c r="AA874" s="106">
        <f>IF(CentrepointSourced[[#This Row],[Age]]="16-17",CentrepointSourced[[#This Row],[Presented CS DQ]],0)</f>
        <v>0</v>
      </c>
      <c r="AB874" s="106">
        <f>IF(CentrepointSourced[[#This Row],[Age]]="16-24",CentrepointSourced[[#This Row],[Presented CS DQ]],0)</f>
        <v>0</v>
      </c>
      <c r="AC874" s="106">
        <f>IF(CentrepointSourced[[#This Row],[Age]]="18-24",CentrepointSourced[[#This Row],[Presented CS DQ]],0)</f>
        <v>0</v>
      </c>
      <c r="AD874" s="107">
        <f>IF(CentrepointSourced[[#This Row],[Age]]="16-17",CentrepointSourced[[#This Row],[Assessed HS DQ]],0)</f>
        <v>0</v>
      </c>
      <c r="AE874" s="107">
        <f>IF(CentrepointSourced[[#This Row],[Age]]="16-24",CentrepointSourced[[#This Row],[Assessed HS DQ]],0)</f>
        <v>0</v>
      </c>
      <c r="AF874" s="107">
        <f>IF(CentrepointSourced[[#This Row],[Age]]="18-24",CentrepointSourced[[#This Row],[Assessed HS DQ]],0)</f>
        <v>2</v>
      </c>
      <c r="AG874" s="107">
        <f>IF(CentrepointSourced[[#This Row],[Age]]="16-17",CentrepointSourced[[#This Row],[Assessed CS DQ]],0)</f>
        <v>0</v>
      </c>
      <c r="AH874" s="107">
        <f>IF(CentrepointSourced[[#This Row],[Age]]="16-24",CentrepointSourced[[#This Row],[Assessed CS DQ]],0)</f>
        <v>0</v>
      </c>
      <c r="AI874" s="107">
        <f>IF(CentrepointSourced[[#This Row],[Age]]="18-24",CentrepointSourced[[#This Row],[Assessed CS DQ]],0)</f>
        <v>0</v>
      </c>
    </row>
    <row r="875" spans="1:35" customFormat="1" ht="13.5" customHeight="1">
      <c r="A875" s="45" t="s">
        <v>40</v>
      </c>
      <c r="B875" s="62" t="s">
        <v>109</v>
      </c>
      <c r="C875" s="45" t="s">
        <v>42</v>
      </c>
      <c r="D875" s="62"/>
      <c r="E875" s="67">
        <v>2012</v>
      </c>
      <c r="F875" s="67" t="s">
        <v>25</v>
      </c>
      <c r="G875" s="67"/>
      <c r="H875" s="68"/>
      <c r="I875" s="67"/>
      <c r="J875" s="45"/>
      <c r="K875" s="45"/>
      <c r="L875" s="45"/>
      <c r="M875" s="45"/>
      <c r="N875" s="45"/>
      <c r="O875" s="45"/>
      <c r="P875" s="45"/>
      <c r="Q875" s="41" t="str">
        <f>IF(CentrepointSourced[[#This Row],[Country]]="Northern Ireland","Northern Ireland",IFERROR(VLOOKUP(CentrepointSourced[[#This Row],[Local Authority]],LKP_LANameDQ[],2,FALSE),CentrepointSourced[[#This Row],[Local Authority]]))</f>
        <v>South Lakeland</v>
      </c>
      <c r="R875" s="41" t="str">
        <f>IF(CentrepointSourced[[#This Row],[LA type]]="County","",INDEX(ConsolGeog[lad14cd],MATCH(CentrepointSourced[[#This Row],[Local Authority DQ]],ConsolGeog[la_name],0)))</f>
        <v>E07000031</v>
      </c>
      <c r="S875" s="41" t="str">
        <f>IF(OR(CentrepointSourced[[#This Row],[Country]]="Northern Ireland",CentrepointSourced[[#This Row],[Country]]="Scotland",CentrepointSourced[[#This Row],[Country]]="Wales"),"Local Authority",CentrepointSourced[[#This Row],[LA type]])</f>
        <v>District</v>
      </c>
      <c r="T875" s="41">
        <f>IF(TRIM(CentrepointSourced[[#This Row],[Presented HS]])="",0,IF(CentrepointSourced[[#This Row],[Presented HS]]="&lt;5",2.5,IF(CentrepointSourced[[#This Row],[Presented HS]]="&lt;10",5,VALUE(TRIM(CentrepointSourced[[#This Row],[Presented HS]])))))</f>
        <v>0</v>
      </c>
      <c r="U875" s="41">
        <f>IF(TRIM(CentrepointSourced[[#This Row],[Assessed HS]])="",0,IF(CentrepointSourced[[#This Row],[Assessed HS]]="&lt;5",2.5,IF(CentrepointSourced[[#This Row],[Assessed HS]]="&lt;10",5,VALUE(TRIM(CentrepointSourced[[#This Row],[Assessed HS]])))))</f>
        <v>0</v>
      </c>
      <c r="V875" s="41">
        <f>IF(TRIM(CentrepointSourced[[#This Row],[Presented CS]])="",0,IF(CentrepointSourced[[#This Row],[Presented CS]]="&lt;5",2.5,IF(CentrepointSourced[[#This Row],[Presented CS]]="&lt;10",5,VALUE(TRIM(CentrepointSourced[[#This Row],[Presented CS]])))))</f>
        <v>0</v>
      </c>
      <c r="W875" s="41">
        <f>IF(TRIM(CentrepointSourced[[#This Row],[Assessed CS]])="",0,IF(CentrepointSourced[[#This Row],[Assessed CS]]="&lt;5",2.5,IF(CentrepointSourced[[#This Row],[Assessed CS]]="&lt;10",5,VALUE(TRIM(CentrepointSourced[[#This Row],[Assessed CS]])))))</f>
        <v>0</v>
      </c>
      <c r="X875" s="106">
        <f>IF(CentrepointSourced[[#This Row],[Age]]="16-17",CentrepointSourced[[#This Row],[Presented HS DQ]],0)</f>
        <v>0</v>
      </c>
      <c r="Y875" s="106">
        <f>IF(CentrepointSourced[[#This Row],[Age]]="16-24",CentrepointSourced[[#This Row],[Presented HS DQ]],0)</f>
        <v>0</v>
      </c>
      <c r="Z875" s="106">
        <f>IF(CentrepointSourced[[#This Row],[Age]]="18-24",CentrepointSourced[[#This Row],[Presented HS DQ]],0)</f>
        <v>0</v>
      </c>
      <c r="AA875" s="106">
        <f>IF(CentrepointSourced[[#This Row],[Age]]="16-17",CentrepointSourced[[#This Row],[Presented CS DQ]],0)</f>
        <v>0</v>
      </c>
      <c r="AB875" s="106">
        <f>IF(CentrepointSourced[[#This Row],[Age]]="16-24",CentrepointSourced[[#This Row],[Presented CS DQ]],0)</f>
        <v>0</v>
      </c>
      <c r="AC875" s="106">
        <f>IF(CentrepointSourced[[#This Row],[Age]]="18-24",CentrepointSourced[[#This Row],[Presented CS DQ]],0)</f>
        <v>0</v>
      </c>
      <c r="AD875" s="107">
        <f>IF(CentrepointSourced[[#This Row],[Age]]="16-17",CentrepointSourced[[#This Row],[Assessed HS DQ]],0)</f>
        <v>0</v>
      </c>
      <c r="AE875" s="107">
        <f>IF(CentrepointSourced[[#This Row],[Age]]="16-24",CentrepointSourced[[#This Row],[Assessed HS DQ]],0)</f>
        <v>0</v>
      </c>
      <c r="AF875" s="107">
        <f>IF(CentrepointSourced[[#This Row],[Age]]="18-24",CentrepointSourced[[#This Row],[Assessed HS DQ]],0)</f>
        <v>0</v>
      </c>
      <c r="AG875" s="107">
        <f>IF(CentrepointSourced[[#This Row],[Age]]="16-17",CentrepointSourced[[#This Row],[Assessed CS DQ]],0)</f>
        <v>0</v>
      </c>
      <c r="AH875" s="107">
        <f>IF(CentrepointSourced[[#This Row],[Age]]="16-24",CentrepointSourced[[#This Row],[Assessed CS DQ]],0)</f>
        <v>0</v>
      </c>
      <c r="AI875" s="107">
        <f>IF(CentrepointSourced[[#This Row],[Age]]="18-24",CentrepointSourced[[#This Row],[Assessed CS DQ]],0)</f>
        <v>0</v>
      </c>
    </row>
    <row r="876" spans="1:35" customFormat="1" ht="13.5" customHeight="1">
      <c r="A876" s="45" t="s">
        <v>40</v>
      </c>
      <c r="B876" s="62" t="s">
        <v>109</v>
      </c>
      <c r="C876" s="45" t="s">
        <v>42</v>
      </c>
      <c r="D876" s="62"/>
      <c r="E876" s="67">
        <v>2012</v>
      </c>
      <c r="F876" s="67" t="s">
        <v>26</v>
      </c>
      <c r="G876" s="67"/>
      <c r="H876" s="68"/>
      <c r="I876" s="67"/>
      <c r="J876" s="45"/>
      <c r="K876" s="45"/>
      <c r="L876" s="45"/>
      <c r="M876" s="45"/>
      <c r="N876" s="45"/>
      <c r="O876" s="45"/>
      <c r="P876" s="45"/>
      <c r="Q876" s="41" t="str">
        <f>IF(CentrepointSourced[[#This Row],[Country]]="Northern Ireland","Northern Ireland",IFERROR(VLOOKUP(CentrepointSourced[[#This Row],[Local Authority]],LKP_LANameDQ[],2,FALSE),CentrepointSourced[[#This Row],[Local Authority]]))</f>
        <v>South Lakeland</v>
      </c>
      <c r="R876" s="41" t="str">
        <f>IF(CentrepointSourced[[#This Row],[LA type]]="County","",INDEX(ConsolGeog[lad14cd],MATCH(CentrepointSourced[[#This Row],[Local Authority DQ]],ConsolGeog[la_name],0)))</f>
        <v>E07000031</v>
      </c>
      <c r="S876" s="41" t="str">
        <f>IF(OR(CentrepointSourced[[#This Row],[Country]]="Northern Ireland",CentrepointSourced[[#This Row],[Country]]="Scotland",CentrepointSourced[[#This Row],[Country]]="Wales"),"Local Authority",CentrepointSourced[[#This Row],[LA type]])</f>
        <v>District</v>
      </c>
      <c r="T876" s="41">
        <f>IF(TRIM(CentrepointSourced[[#This Row],[Presented HS]])="",0,IF(CentrepointSourced[[#This Row],[Presented HS]]="&lt;5",2.5,IF(CentrepointSourced[[#This Row],[Presented HS]]="&lt;10",5,VALUE(TRIM(CentrepointSourced[[#This Row],[Presented HS]])))))</f>
        <v>0</v>
      </c>
      <c r="U876" s="41">
        <f>IF(TRIM(CentrepointSourced[[#This Row],[Assessed HS]])="",0,IF(CentrepointSourced[[#This Row],[Assessed HS]]="&lt;5",2.5,IF(CentrepointSourced[[#This Row],[Assessed HS]]="&lt;10",5,VALUE(TRIM(CentrepointSourced[[#This Row],[Assessed HS]])))))</f>
        <v>0</v>
      </c>
      <c r="V876" s="41">
        <f>IF(TRIM(CentrepointSourced[[#This Row],[Presented CS]])="",0,IF(CentrepointSourced[[#This Row],[Presented CS]]="&lt;5",2.5,IF(CentrepointSourced[[#This Row],[Presented CS]]="&lt;10",5,VALUE(TRIM(CentrepointSourced[[#This Row],[Presented CS]])))))</f>
        <v>0</v>
      </c>
      <c r="W876" s="41">
        <f>IF(TRIM(CentrepointSourced[[#This Row],[Assessed CS]])="",0,IF(CentrepointSourced[[#This Row],[Assessed CS]]="&lt;5",2.5,IF(CentrepointSourced[[#This Row],[Assessed CS]]="&lt;10",5,VALUE(TRIM(CentrepointSourced[[#This Row],[Assessed CS]])))))</f>
        <v>0</v>
      </c>
      <c r="X876" s="106">
        <f>IF(CentrepointSourced[[#This Row],[Age]]="16-17",CentrepointSourced[[#This Row],[Presented HS DQ]],0)</f>
        <v>0</v>
      </c>
      <c r="Y876" s="106">
        <f>IF(CentrepointSourced[[#This Row],[Age]]="16-24",CentrepointSourced[[#This Row],[Presented HS DQ]],0)</f>
        <v>0</v>
      </c>
      <c r="Z876" s="106">
        <f>IF(CentrepointSourced[[#This Row],[Age]]="18-24",CentrepointSourced[[#This Row],[Presented HS DQ]],0)</f>
        <v>0</v>
      </c>
      <c r="AA876" s="106">
        <f>IF(CentrepointSourced[[#This Row],[Age]]="16-17",CentrepointSourced[[#This Row],[Presented CS DQ]],0)</f>
        <v>0</v>
      </c>
      <c r="AB876" s="106">
        <f>IF(CentrepointSourced[[#This Row],[Age]]="16-24",CentrepointSourced[[#This Row],[Presented CS DQ]],0)</f>
        <v>0</v>
      </c>
      <c r="AC876" s="106">
        <f>IF(CentrepointSourced[[#This Row],[Age]]="18-24",CentrepointSourced[[#This Row],[Presented CS DQ]],0)</f>
        <v>0</v>
      </c>
      <c r="AD876" s="107">
        <f>IF(CentrepointSourced[[#This Row],[Age]]="16-17",CentrepointSourced[[#This Row],[Assessed HS DQ]],0)</f>
        <v>0</v>
      </c>
      <c r="AE876" s="107">
        <f>IF(CentrepointSourced[[#This Row],[Age]]="16-24",CentrepointSourced[[#This Row],[Assessed HS DQ]],0)</f>
        <v>0</v>
      </c>
      <c r="AF876" s="107">
        <f>IF(CentrepointSourced[[#This Row],[Age]]="18-24",CentrepointSourced[[#This Row],[Assessed HS DQ]],0)</f>
        <v>0</v>
      </c>
      <c r="AG876" s="107">
        <f>IF(CentrepointSourced[[#This Row],[Age]]="16-17",CentrepointSourced[[#This Row],[Assessed CS DQ]],0)</f>
        <v>0</v>
      </c>
      <c r="AH876" s="107">
        <f>IF(CentrepointSourced[[#This Row],[Age]]="16-24",CentrepointSourced[[#This Row],[Assessed CS DQ]],0)</f>
        <v>0</v>
      </c>
      <c r="AI876" s="107">
        <f>IF(CentrepointSourced[[#This Row],[Age]]="18-24",CentrepointSourced[[#This Row],[Assessed CS DQ]],0)</f>
        <v>0</v>
      </c>
    </row>
    <row r="877" spans="1:35" customFormat="1" ht="13.5" customHeight="1">
      <c r="A877" s="45" t="s">
        <v>40</v>
      </c>
      <c r="B877" s="62" t="s">
        <v>109</v>
      </c>
      <c r="C877" s="45" t="s">
        <v>42</v>
      </c>
      <c r="D877" s="62"/>
      <c r="E877" s="67">
        <v>2013</v>
      </c>
      <c r="F877" s="67" t="s">
        <v>25</v>
      </c>
      <c r="G877" s="67">
        <v>3</v>
      </c>
      <c r="H877" s="68">
        <v>0</v>
      </c>
      <c r="I877" s="67">
        <v>0</v>
      </c>
      <c r="J877" s="45"/>
      <c r="K877" s="45"/>
      <c r="L877" s="45"/>
      <c r="M877" s="45"/>
      <c r="N877" s="45"/>
      <c r="O877" s="45"/>
      <c r="P877" s="45"/>
      <c r="Q877" s="41" t="str">
        <f>IF(CentrepointSourced[[#This Row],[Country]]="Northern Ireland","Northern Ireland",IFERROR(VLOOKUP(CentrepointSourced[[#This Row],[Local Authority]],LKP_LANameDQ[],2,FALSE),CentrepointSourced[[#This Row],[Local Authority]]))</f>
        <v>South Lakeland</v>
      </c>
      <c r="R877" s="41" t="str">
        <f>IF(CentrepointSourced[[#This Row],[LA type]]="County","",INDEX(ConsolGeog[lad14cd],MATCH(CentrepointSourced[[#This Row],[Local Authority DQ]],ConsolGeog[la_name],0)))</f>
        <v>E07000031</v>
      </c>
      <c r="S877" s="41" t="str">
        <f>IF(OR(CentrepointSourced[[#This Row],[Country]]="Northern Ireland",CentrepointSourced[[#This Row],[Country]]="Scotland",CentrepointSourced[[#This Row],[Country]]="Wales"),"Local Authority",CentrepointSourced[[#This Row],[LA type]])</f>
        <v>District</v>
      </c>
      <c r="T877" s="41">
        <f>IF(TRIM(CentrepointSourced[[#This Row],[Presented HS]])="",0,IF(CentrepointSourced[[#This Row],[Presented HS]]="&lt;5",2.5,IF(CentrepointSourced[[#This Row],[Presented HS]]="&lt;10",5,VALUE(TRIM(CentrepointSourced[[#This Row],[Presented HS]])))))</f>
        <v>3</v>
      </c>
      <c r="U877" s="41">
        <f>IF(TRIM(CentrepointSourced[[#This Row],[Assessed HS]])="",0,IF(CentrepointSourced[[#This Row],[Assessed HS]]="&lt;5",2.5,IF(CentrepointSourced[[#This Row],[Assessed HS]]="&lt;10",5,VALUE(TRIM(CentrepointSourced[[#This Row],[Assessed HS]])))))</f>
        <v>0</v>
      </c>
      <c r="V877" s="41">
        <f>IF(TRIM(CentrepointSourced[[#This Row],[Presented CS]])="",0,IF(CentrepointSourced[[#This Row],[Presented CS]]="&lt;5",2.5,IF(CentrepointSourced[[#This Row],[Presented CS]]="&lt;10",5,VALUE(TRIM(CentrepointSourced[[#This Row],[Presented CS]])))))</f>
        <v>0</v>
      </c>
      <c r="W877" s="41">
        <f>IF(TRIM(CentrepointSourced[[#This Row],[Assessed CS]])="",0,IF(CentrepointSourced[[#This Row],[Assessed CS]]="&lt;5",2.5,IF(CentrepointSourced[[#This Row],[Assessed CS]]="&lt;10",5,VALUE(TRIM(CentrepointSourced[[#This Row],[Assessed CS]])))))</f>
        <v>0</v>
      </c>
      <c r="X877" s="106">
        <f>IF(CentrepointSourced[[#This Row],[Age]]="16-17",CentrepointSourced[[#This Row],[Presented HS DQ]],0)</f>
        <v>3</v>
      </c>
      <c r="Y877" s="106">
        <f>IF(CentrepointSourced[[#This Row],[Age]]="16-24",CentrepointSourced[[#This Row],[Presented HS DQ]],0)</f>
        <v>0</v>
      </c>
      <c r="Z877" s="106">
        <f>IF(CentrepointSourced[[#This Row],[Age]]="18-24",CentrepointSourced[[#This Row],[Presented HS DQ]],0)</f>
        <v>0</v>
      </c>
      <c r="AA877" s="106">
        <f>IF(CentrepointSourced[[#This Row],[Age]]="16-17",CentrepointSourced[[#This Row],[Presented CS DQ]],0)</f>
        <v>0</v>
      </c>
      <c r="AB877" s="106">
        <f>IF(CentrepointSourced[[#This Row],[Age]]="16-24",CentrepointSourced[[#This Row],[Presented CS DQ]],0)</f>
        <v>0</v>
      </c>
      <c r="AC877" s="106">
        <f>IF(CentrepointSourced[[#This Row],[Age]]="18-24",CentrepointSourced[[#This Row],[Presented CS DQ]],0)</f>
        <v>0</v>
      </c>
      <c r="AD877" s="107">
        <f>IF(CentrepointSourced[[#This Row],[Age]]="16-17",CentrepointSourced[[#This Row],[Assessed HS DQ]],0)</f>
        <v>0</v>
      </c>
      <c r="AE877" s="107">
        <f>IF(CentrepointSourced[[#This Row],[Age]]="16-24",CentrepointSourced[[#This Row],[Assessed HS DQ]],0)</f>
        <v>0</v>
      </c>
      <c r="AF877" s="107">
        <f>IF(CentrepointSourced[[#This Row],[Age]]="18-24",CentrepointSourced[[#This Row],[Assessed HS DQ]],0)</f>
        <v>0</v>
      </c>
      <c r="AG877" s="107">
        <f>IF(CentrepointSourced[[#This Row],[Age]]="16-17",CentrepointSourced[[#This Row],[Assessed CS DQ]],0)</f>
        <v>0</v>
      </c>
      <c r="AH877" s="107">
        <f>IF(CentrepointSourced[[#This Row],[Age]]="16-24",CentrepointSourced[[#This Row],[Assessed CS DQ]],0)</f>
        <v>0</v>
      </c>
      <c r="AI877" s="107">
        <f>IF(CentrepointSourced[[#This Row],[Age]]="18-24",CentrepointSourced[[#This Row],[Assessed CS DQ]],0)</f>
        <v>0</v>
      </c>
    </row>
    <row r="878" spans="1:35" customFormat="1" ht="13.5" customHeight="1">
      <c r="A878" s="45" t="s">
        <v>40</v>
      </c>
      <c r="B878" s="62" t="s">
        <v>109</v>
      </c>
      <c r="C878" s="45" t="s">
        <v>42</v>
      </c>
      <c r="D878" s="62"/>
      <c r="E878" s="67">
        <v>2013</v>
      </c>
      <c r="F878" s="67" t="s">
        <v>26</v>
      </c>
      <c r="G878" s="67">
        <v>96</v>
      </c>
      <c r="H878" s="68">
        <v>14</v>
      </c>
      <c r="I878" s="67">
        <v>4</v>
      </c>
      <c r="J878" s="45"/>
      <c r="K878" s="45"/>
      <c r="L878" s="45"/>
      <c r="M878" s="45"/>
      <c r="N878" s="45"/>
      <c r="O878" s="45"/>
      <c r="P878" s="45"/>
      <c r="Q878" s="41" t="str">
        <f>IF(CentrepointSourced[[#This Row],[Country]]="Northern Ireland","Northern Ireland",IFERROR(VLOOKUP(CentrepointSourced[[#This Row],[Local Authority]],LKP_LANameDQ[],2,FALSE),CentrepointSourced[[#This Row],[Local Authority]]))</f>
        <v>South Lakeland</v>
      </c>
      <c r="R878" s="41" t="str">
        <f>IF(CentrepointSourced[[#This Row],[LA type]]="County","",INDEX(ConsolGeog[lad14cd],MATCH(CentrepointSourced[[#This Row],[Local Authority DQ]],ConsolGeog[la_name],0)))</f>
        <v>E07000031</v>
      </c>
      <c r="S878" s="41" t="str">
        <f>IF(OR(CentrepointSourced[[#This Row],[Country]]="Northern Ireland",CentrepointSourced[[#This Row],[Country]]="Scotland",CentrepointSourced[[#This Row],[Country]]="Wales"),"Local Authority",CentrepointSourced[[#This Row],[LA type]])</f>
        <v>District</v>
      </c>
      <c r="T878" s="41">
        <f>IF(TRIM(CentrepointSourced[[#This Row],[Presented HS]])="",0,IF(CentrepointSourced[[#This Row],[Presented HS]]="&lt;5",2.5,IF(CentrepointSourced[[#This Row],[Presented HS]]="&lt;10",5,VALUE(TRIM(CentrepointSourced[[#This Row],[Presented HS]])))))</f>
        <v>96</v>
      </c>
      <c r="U878" s="41">
        <f>IF(TRIM(CentrepointSourced[[#This Row],[Assessed HS]])="",0,IF(CentrepointSourced[[#This Row],[Assessed HS]]="&lt;5",2.5,IF(CentrepointSourced[[#This Row],[Assessed HS]]="&lt;10",5,VALUE(TRIM(CentrepointSourced[[#This Row],[Assessed HS]])))))</f>
        <v>14</v>
      </c>
      <c r="V878" s="41">
        <f>IF(TRIM(CentrepointSourced[[#This Row],[Presented CS]])="",0,IF(CentrepointSourced[[#This Row],[Presented CS]]="&lt;5",2.5,IF(CentrepointSourced[[#This Row],[Presented CS]]="&lt;10",5,VALUE(TRIM(CentrepointSourced[[#This Row],[Presented CS]])))))</f>
        <v>0</v>
      </c>
      <c r="W878" s="41">
        <f>IF(TRIM(CentrepointSourced[[#This Row],[Assessed CS]])="",0,IF(CentrepointSourced[[#This Row],[Assessed CS]]="&lt;5",2.5,IF(CentrepointSourced[[#This Row],[Assessed CS]]="&lt;10",5,VALUE(TRIM(CentrepointSourced[[#This Row],[Assessed CS]])))))</f>
        <v>0</v>
      </c>
      <c r="X878" s="106">
        <f>IF(CentrepointSourced[[#This Row],[Age]]="16-17",CentrepointSourced[[#This Row],[Presented HS DQ]],0)</f>
        <v>0</v>
      </c>
      <c r="Y878" s="106">
        <f>IF(CentrepointSourced[[#This Row],[Age]]="16-24",CentrepointSourced[[#This Row],[Presented HS DQ]],0)</f>
        <v>0</v>
      </c>
      <c r="Z878" s="106">
        <f>IF(CentrepointSourced[[#This Row],[Age]]="18-24",CentrepointSourced[[#This Row],[Presented HS DQ]],0)</f>
        <v>96</v>
      </c>
      <c r="AA878" s="106">
        <f>IF(CentrepointSourced[[#This Row],[Age]]="16-17",CentrepointSourced[[#This Row],[Presented CS DQ]],0)</f>
        <v>0</v>
      </c>
      <c r="AB878" s="106">
        <f>IF(CentrepointSourced[[#This Row],[Age]]="16-24",CentrepointSourced[[#This Row],[Presented CS DQ]],0)</f>
        <v>0</v>
      </c>
      <c r="AC878" s="106">
        <f>IF(CentrepointSourced[[#This Row],[Age]]="18-24",CentrepointSourced[[#This Row],[Presented CS DQ]],0)</f>
        <v>0</v>
      </c>
      <c r="AD878" s="107">
        <f>IF(CentrepointSourced[[#This Row],[Age]]="16-17",CentrepointSourced[[#This Row],[Assessed HS DQ]],0)</f>
        <v>0</v>
      </c>
      <c r="AE878" s="107">
        <f>IF(CentrepointSourced[[#This Row],[Age]]="16-24",CentrepointSourced[[#This Row],[Assessed HS DQ]],0)</f>
        <v>0</v>
      </c>
      <c r="AF878" s="107">
        <f>IF(CentrepointSourced[[#This Row],[Age]]="18-24",CentrepointSourced[[#This Row],[Assessed HS DQ]],0)</f>
        <v>14</v>
      </c>
      <c r="AG878" s="107">
        <f>IF(CentrepointSourced[[#This Row],[Age]]="16-17",CentrepointSourced[[#This Row],[Assessed CS DQ]],0)</f>
        <v>0</v>
      </c>
      <c r="AH878" s="107">
        <f>IF(CentrepointSourced[[#This Row],[Age]]="16-24",CentrepointSourced[[#This Row],[Assessed CS DQ]],0)</f>
        <v>0</v>
      </c>
      <c r="AI878" s="107">
        <f>IF(CentrepointSourced[[#This Row],[Age]]="18-24",CentrepointSourced[[#This Row],[Assessed CS DQ]],0)</f>
        <v>0</v>
      </c>
    </row>
    <row r="879" spans="1:35" customFormat="1" ht="13.5" customHeight="1">
      <c r="A879" s="45" t="s">
        <v>40</v>
      </c>
      <c r="B879" s="62" t="s">
        <v>109</v>
      </c>
      <c r="C879" s="45" t="s">
        <v>42</v>
      </c>
      <c r="D879" s="62"/>
      <c r="E879" s="67">
        <v>2014</v>
      </c>
      <c r="F879" s="67" t="s">
        <v>25</v>
      </c>
      <c r="G879" s="67">
        <v>0</v>
      </c>
      <c r="H879" s="68">
        <v>0</v>
      </c>
      <c r="I879" s="67">
        <v>0</v>
      </c>
      <c r="J879" s="45"/>
      <c r="K879" s="45"/>
      <c r="L879" s="45"/>
      <c r="M879" s="45"/>
      <c r="N879" s="45"/>
      <c r="O879" s="45"/>
      <c r="P879" s="45"/>
      <c r="Q879" s="41" t="str">
        <f>IF(CentrepointSourced[[#This Row],[Country]]="Northern Ireland","Northern Ireland",IFERROR(VLOOKUP(CentrepointSourced[[#This Row],[Local Authority]],LKP_LANameDQ[],2,FALSE),CentrepointSourced[[#This Row],[Local Authority]]))</f>
        <v>South Lakeland</v>
      </c>
      <c r="R879" s="41" t="str">
        <f>IF(CentrepointSourced[[#This Row],[LA type]]="County","",INDEX(ConsolGeog[lad14cd],MATCH(CentrepointSourced[[#This Row],[Local Authority DQ]],ConsolGeog[la_name],0)))</f>
        <v>E07000031</v>
      </c>
      <c r="S879" s="41" t="str">
        <f>IF(OR(CentrepointSourced[[#This Row],[Country]]="Northern Ireland",CentrepointSourced[[#This Row],[Country]]="Scotland",CentrepointSourced[[#This Row],[Country]]="Wales"),"Local Authority",CentrepointSourced[[#This Row],[LA type]])</f>
        <v>District</v>
      </c>
      <c r="T879" s="41">
        <f>IF(TRIM(CentrepointSourced[[#This Row],[Presented HS]])="",0,IF(CentrepointSourced[[#This Row],[Presented HS]]="&lt;5",2.5,IF(CentrepointSourced[[#This Row],[Presented HS]]="&lt;10",5,VALUE(TRIM(CentrepointSourced[[#This Row],[Presented HS]])))))</f>
        <v>0</v>
      </c>
      <c r="U879" s="41">
        <f>IF(TRIM(CentrepointSourced[[#This Row],[Assessed HS]])="",0,IF(CentrepointSourced[[#This Row],[Assessed HS]]="&lt;5",2.5,IF(CentrepointSourced[[#This Row],[Assessed HS]]="&lt;10",5,VALUE(TRIM(CentrepointSourced[[#This Row],[Assessed HS]])))))</f>
        <v>0</v>
      </c>
      <c r="V879" s="41">
        <f>IF(TRIM(CentrepointSourced[[#This Row],[Presented CS]])="",0,IF(CentrepointSourced[[#This Row],[Presented CS]]="&lt;5",2.5,IF(CentrepointSourced[[#This Row],[Presented CS]]="&lt;10",5,VALUE(TRIM(CentrepointSourced[[#This Row],[Presented CS]])))))</f>
        <v>0</v>
      </c>
      <c r="W879" s="41">
        <f>IF(TRIM(CentrepointSourced[[#This Row],[Assessed CS]])="",0,IF(CentrepointSourced[[#This Row],[Assessed CS]]="&lt;5",2.5,IF(CentrepointSourced[[#This Row],[Assessed CS]]="&lt;10",5,VALUE(TRIM(CentrepointSourced[[#This Row],[Assessed CS]])))))</f>
        <v>0</v>
      </c>
      <c r="X879" s="106">
        <f>IF(CentrepointSourced[[#This Row],[Age]]="16-17",CentrepointSourced[[#This Row],[Presented HS DQ]],0)</f>
        <v>0</v>
      </c>
      <c r="Y879" s="106">
        <f>IF(CentrepointSourced[[#This Row],[Age]]="16-24",CentrepointSourced[[#This Row],[Presented HS DQ]],0)</f>
        <v>0</v>
      </c>
      <c r="Z879" s="106">
        <f>IF(CentrepointSourced[[#This Row],[Age]]="18-24",CentrepointSourced[[#This Row],[Presented HS DQ]],0)</f>
        <v>0</v>
      </c>
      <c r="AA879" s="106">
        <f>IF(CentrepointSourced[[#This Row],[Age]]="16-17",CentrepointSourced[[#This Row],[Presented CS DQ]],0)</f>
        <v>0</v>
      </c>
      <c r="AB879" s="106">
        <f>IF(CentrepointSourced[[#This Row],[Age]]="16-24",CentrepointSourced[[#This Row],[Presented CS DQ]],0)</f>
        <v>0</v>
      </c>
      <c r="AC879" s="106">
        <f>IF(CentrepointSourced[[#This Row],[Age]]="18-24",CentrepointSourced[[#This Row],[Presented CS DQ]],0)</f>
        <v>0</v>
      </c>
      <c r="AD879" s="107">
        <f>IF(CentrepointSourced[[#This Row],[Age]]="16-17",CentrepointSourced[[#This Row],[Assessed HS DQ]],0)</f>
        <v>0</v>
      </c>
      <c r="AE879" s="107">
        <f>IF(CentrepointSourced[[#This Row],[Age]]="16-24",CentrepointSourced[[#This Row],[Assessed HS DQ]],0)</f>
        <v>0</v>
      </c>
      <c r="AF879" s="107">
        <f>IF(CentrepointSourced[[#This Row],[Age]]="18-24",CentrepointSourced[[#This Row],[Assessed HS DQ]],0)</f>
        <v>0</v>
      </c>
      <c r="AG879" s="107">
        <f>IF(CentrepointSourced[[#This Row],[Age]]="16-17",CentrepointSourced[[#This Row],[Assessed CS DQ]],0)</f>
        <v>0</v>
      </c>
      <c r="AH879" s="107">
        <f>IF(CentrepointSourced[[#This Row],[Age]]="16-24",CentrepointSourced[[#This Row],[Assessed CS DQ]],0)</f>
        <v>0</v>
      </c>
      <c r="AI879" s="107">
        <f>IF(CentrepointSourced[[#This Row],[Age]]="18-24",CentrepointSourced[[#This Row],[Assessed CS DQ]],0)</f>
        <v>0</v>
      </c>
    </row>
    <row r="880" spans="1:35" customFormat="1" ht="13.5" customHeight="1">
      <c r="A880" s="45" t="s">
        <v>40</v>
      </c>
      <c r="B880" s="62" t="s">
        <v>109</v>
      </c>
      <c r="C880" s="45" t="s">
        <v>42</v>
      </c>
      <c r="D880" s="62"/>
      <c r="E880" s="67">
        <v>2014</v>
      </c>
      <c r="F880" s="67" t="s">
        <v>26</v>
      </c>
      <c r="G880" s="67">
        <v>123</v>
      </c>
      <c r="H880" s="68">
        <v>4</v>
      </c>
      <c r="I880" s="67">
        <v>2</v>
      </c>
      <c r="J880" s="45"/>
      <c r="K880" s="45"/>
      <c r="L880" s="45"/>
      <c r="M880" s="45"/>
      <c r="N880" s="45"/>
      <c r="O880" s="45"/>
      <c r="P880" s="45"/>
      <c r="Q880" s="41" t="str">
        <f>IF(CentrepointSourced[[#This Row],[Country]]="Northern Ireland","Northern Ireland",IFERROR(VLOOKUP(CentrepointSourced[[#This Row],[Local Authority]],LKP_LANameDQ[],2,FALSE),CentrepointSourced[[#This Row],[Local Authority]]))</f>
        <v>South Lakeland</v>
      </c>
      <c r="R880" s="41" t="str">
        <f>IF(CentrepointSourced[[#This Row],[LA type]]="County","",INDEX(ConsolGeog[lad14cd],MATCH(CentrepointSourced[[#This Row],[Local Authority DQ]],ConsolGeog[la_name],0)))</f>
        <v>E07000031</v>
      </c>
      <c r="S880" s="41" t="str">
        <f>IF(OR(CentrepointSourced[[#This Row],[Country]]="Northern Ireland",CentrepointSourced[[#This Row],[Country]]="Scotland",CentrepointSourced[[#This Row],[Country]]="Wales"),"Local Authority",CentrepointSourced[[#This Row],[LA type]])</f>
        <v>District</v>
      </c>
      <c r="T880" s="41">
        <f>IF(TRIM(CentrepointSourced[[#This Row],[Presented HS]])="",0,IF(CentrepointSourced[[#This Row],[Presented HS]]="&lt;5",2.5,IF(CentrepointSourced[[#This Row],[Presented HS]]="&lt;10",5,VALUE(TRIM(CentrepointSourced[[#This Row],[Presented HS]])))))</f>
        <v>123</v>
      </c>
      <c r="U880" s="41">
        <f>IF(TRIM(CentrepointSourced[[#This Row],[Assessed HS]])="",0,IF(CentrepointSourced[[#This Row],[Assessed HS]]="&lt;5",2.5,IF(CentrepointSourced[[#This Row],[Assessed HS]]="&lt;10",5,VALUE(TRIM(CentrepointSourced[[#This Row],[Assessed HS]])))))</f>
        <v>4</v>
      </c>
      <c r="V880" s="41">
        <f>IF(TRIM(CentrepointSourced[[#This Row],[Presented CS]])="",0,IF(CentrepointSourced[[#This Row],[Presented CS]]="&lt;5",2.5,IF(CentrepointSourced[[#This Row],[Presented CS]]="&lt;10",5,VALUE(TRIM(CentrepointSourced[[#This Row],[Presented CS]])))))</f>
        <v>0</v>
      </c>
      <c r="W880" s="41">
        <f>IF(TRIM(CentrepointSourced[[#This Row],[Assessed CS]])="",0,IF(CentrepointSourced[[#This Row],[Assessed CS]]="&lt;5",2.5,IF(CentrepointSourced[[#This Row],[Assessed CS]]="&lt;10",5,VALUE(TRIM(CentrepointSourced[[#This Row],[Assessed CS]])))))</f>
        <v>0</v>
      </c>
      <c r="X880" s="106">
        <f>IF(CentrepointSourced[[#This Row],[Age]]="16-17",CentrepointSourced[[#This Row],[Presented HS DQ]],0)</f>
        <v>0</v>
      </c>
      <c r="Y880" s="106">
        <f>IF(CentrepointSourced[[#This Row],[Age]]="16-24",CentrepointSourced[[#This Row],[Presented HS DQ]],0)</f>
        <v>0</v>
      </c>
      <c r="Z880" s="106">
        <f>IF(CentrepointSourced[[#This Row],[Age]]="18-24",CentrepointSourced[[#This Row],[Presented HS DQ]],0)</f>
        <v>123</v>
      </c>
      <c r="AA880" s="106">
        <f>IF(CentrepointSourced[[#This Row],[Age]]="16-17",CentrepointSourced[[#This Row],[Presented CS DQ]],0)</f>
        <v>0</v>
      </c>
      <c r="AB880" s="106">
        <f>IF(CentrepointSourced[[#This Row],[Age]]="16-24",CentrepointSourced[[#This Row],[Presented CS DQ]],0)</f>
        <v>0</v>
      </c>
      <c r="AC880" s="106">
        <f>IF(CentrepointSourced[[#This Row],[Age]]="18-24",CentrepointSourced[[#This Row],[Presented CS DQ]],0)</f>
        <v>0</v>
      </c>
      <c r="AD880" s="107">
        <f>IF(CentrepointSourced[[#This Row],[Age]]="16-17",CentrepointSourced[[#This Row],[Assessed HS DQ]],0)</f>
        <v>0</v>
      </c>
      <c r="AE880" s="107">
        <f>IF(CentrepointSourced[[#This Row],[Age]]="16-24",CentrepointSourced[[#This Row],[Assessed HS DQ]],0)</f>
        <v>0</v>
      </c>
      <c r="AF880" s="107">
        <f>IF(CentrepointSourced[[#This Row],[Age]]="18-24",CentrepointSourced[[#This Row],[Assessed HS DQ]],0)</f>
        <v>4</v>
      </c>
      <c r="AG880" s="107">
        <f>IF(CentrepointSourced[[#This Row],[Age]]="16-17",CentrepointSourced[[#This Row],[Assessed CS DQ]],0)</f>
        <v>0</v>
      </c>
      <c r="AH880" s="107">
        <f>IF(CentrepointSourced[[#This Row],[Age]]="16-24",CentrepointSourced[[#This Row],[Assessed CS DQ]],0)</f>
        <v>0</v>
      </c>
      <c r="AI880" s="107">
        <f>IF(CentrepointSourced[[#This Row],[Age]]="18-24",CentrepointSourced[[#This Row],[Assessed CS DQ]],0)</f>
        <v>0</v>
      </c>
    </row>
    <row r="881" spans="1:35" customFormat="1" ht="13.5" customHeight="1">
      <c r="A881" s="45" t="s">
        <v>40</v>
      </c>
      <c r="B881" s="62" t="s">
        <v>92</v>
      </c>
      <c r="C881" s="45" t="s">
        <v>42</v>
      </c>
      <c r="D881" s="62"/>
      <c r="E881" s="67">
        <v>2012</v>
      </c>
      <c r="F881" s="67" t="s">
        <v>25</v>
      </c>
      <c r="G881" s="67"/>
      <c r="H881" s="68"/>
      <c r="I881" s="67"/>
      <c r="J881" s="45"/>
      <c r="K881" s="45"/>
      <c r="L881" s="45"/>
      <c r="M881" s="45"/>
      <c r="N881" s="45"/>
      <c r="O881" s="45"/>
      <c r="P881" s="45"/>
      <c r="Q881" s="41" t="str">
        <f>IF(CentrepointSourced[[#This Row],[Country]]="Northern Ireland","Northern Ireland",IFERROR(VLOOKUP(CentrepointSourced[[#This Row],[Local Authority]],LKP_LANameDQ[],2,FALSE),CentrepointSourced[[#This Row],[Local Authority]]))</f>
        <v>South Norfolk</v>
      </c>
      <c r="R881" s="41" t="str">
        <f>IF(CentrepointSourced[[#This Row],[LA type]]="County","",INDEX(ConsolGeog[lad14cd],MATCH(CentrepointSourced[[#This Row],[Local Authority DQ]],ConsolGeog[la_name],0)))</f>
        <v>E07000149</v>
      </c>
      <c r="S881" s="41" t="str">
        <f>IF(OR(CentrepointSourced[[#This Row],[Country]]="Northern Ireland",CentrepointSourced[[#This Row],[Country]]="Scotland",CentrepointSourced[[#This Row],[Country]]="Wales"),"Local Authority",CentrepointSourced[[#This Row],[LA type]])</f>
        <v>District</v>
      </c>
      <c r="T881" s="41">
        <f>IF(TRIM(CentrepointSourced[[#This Row],[Presented HS]])="",0,IF(CentrepointSourced[[#This Row],[Presented HS]]="&lt;5",2.5,IF(CentrepointSourced[[#This Row],[Presented HS]]="&lt;10",5,VALUE(TRIM(CentrepointSourced[[#This Row],[Presented HS]])))))</f>
        <v>0</v>
      </c>
      <c r="U881" s="41">
        <f>IF(TRIM(CentrepointSourced[[#This Row],[Assessed HS]])="",0,IF(CentrepointSourced[[#This Row],[Assessed HS]]="&lt;5",2.5,IF(CentrepointSourced[[#This Row],[Assessed HS]]="&lt;10",5,VALUE(TRIM(CentrepointSourced[[#This Row],[Assessed HS]])))))</f>
        <v>0</v>
      </c>
      <c r="V881" s="41">
        <f>IF(TRIM(CentrepointSourced[[#This Row],[Presented CS]])="",0,IF(CentrepointSourced[[#This Row],[Presented CS]]="&lt;5",2.5,IF(CentrepointSourced[[#This Row],[Presented CS]]="&lt;10",5,VALUE(TRIM(CentrepointSourced[[#This Row],[Presented CS]])))))</f>
        <v>0</v>
      </c>
      <c r="W881" s="41">
        <f>IF(TRIM(CentrepointSourced[[#This Row],[Assessed CS]])="",0,IF(CentrepointSourced[[#This Row],[Assessed CS]]="&lt;5",2.5,IF(CentrepointSourced[[#This Row],[Assessed CS]]="&lt;10",5,VALUE(TRIM(CentrepointSourced[[#This Row],[Assessed CS]])))))</f>
        <v>0</v>
      </c>
      <c r="X881" s="106">
        <f>IF(CentrepointSourced[[#This Row],[Age]]="16-17",CentrepointSourced[[#This Row],[Presented HS DQ]],0)</f>
        <v>0</v>
      </c>
      <c r="Y881" s="106">
        <f>IF(CentrepointSourced[[#This Row],[Age]]="16-24",CentrepointSourced[[#This Row],[Presented HS DQ]],0)</f>
        <v>0</v>
      </c>
      <c r="Z881" s="106">
        <f>IF(CentrepointSourced[[#This Row],[Age]]="18-24",CentrepointSourced[[#This Row],[Presented HS DQ]],0)</f>
        <v>0</v>
      </c>
      <c r="AA881" s="106">
        <f>IF(CentrepointSourced[[#This Row],[Age]]="16-17",CentrepointSourced[[#This Row],[Presented CS DQ]],0)</f>
        <v>0</v>
      </c>
      <c r="AB881" s="106">
        <f>IF(CentrepointSourced[[#This Row],[Age]]="16-24",CentrepointSourced[[#This Row],[Presented CS DQ]],0)</f>
        <v>0</v>
      </c>
      <c r="AC881" s="106">
        <f>IF(CentrepointSourced[[#This Row],[Age]]="18-24",CentrepointSourced[[#This Row],[Presented CS DQ]],0)</f>
        <v>0</v>
      </c>
      <c r="AD881" s="107">
        <f>IF(CentrepointSourced[[#This Row],[Age]]="16-17",CentrepointSourced[[#This Row],[Assessed HS DQ]],0)</f>
        <v>0</v>
      </c>
      <c r="AE881" s="107">
        <f>IF(CentrepointSourced[[#This Row],[Age]]="16-24",CentrepointSourced[[#This Row],[Assessed HS DQ]],0)</f>
        <v>0</v>
      </c>
      <c r="AF881" s="107">
        <f>IF(CentrepointSourced[[#This Row],[Age]]="18-24",CentrepointSourced[[#This Row],[Assessed HS DQ]],0)</f>
        <v>0</v>
      </c>
      <c r="AG881" s="107">
        <f>IF(CentrepointSourced[[#This Row],[Age]]="16-17",CentrepointSourced[[#This Row],[Assessed CS DQ]],0)</f>
        <v>0</v>
      </c>
      <c r="AH881" s="107">
        <f>IF(CentrepointSourced[[#This Row],[Age]]="16-24",CentrepointSourced[[#This Row],[Assessed CS DQ]],0)</f>
        <v>0</v>
      </c>
      <c r="AI881" s="107">
        <f>IF(CentrepointSourced[[#This Row],[Age]]="18-24",CentrepointSourced[[#This Row],[Assessed CS DQ]],0)</f>
        <v>0</v>
      </c>
    </row>
    <row r="882" spans="1:35" customFormat="1" ht="13.5" customHeight="1">
      <c r="A882" s="45" t="s">
        <v>40</v>
      </c>
      <c r="B882" s="62" t="s">
        <v>92</v>
      </c>
      <c r="C882" s="45" t="s">
        <v>42</v>
      </c>
      <c r="D882" s="62"/>
      <c r="E882" s="67">
        <v>2012</v>
      </c>
      <c r="F882" s="67" t="s">
        <v>26</v>
      </c>
      <c r="G882" s="67"/>
      <c r="H882" s="68"/>
      <c r="I882" s="67">
        <v>12</v>
      </c>
      <c r="J882" s="45"/>
      <c r="K882" s="45"/>
      <c r="L882" s="45"/>
      <c r="M882" s="45"/>
      <c r="N882" s="45"/>
      <c r="O882" s="45"/>
      <c r="P882" s="45"/>
      <c r="Q882" s="41" t="str">
        <f>IF(CentrepointSourced[[#This Row],[Country]]="Northern Ireland","Northern Ireland",IFERROR(VLOOKUP(CentrepointSourced[[#This Row],[Local Authority]],LKP_LANameDQ[],2,FALSE),CentrepointSourced[[#This Row],[Local Authority]]))</f>
        <v>South Norfolk</v>
      </c>
      <c r="R882" s="41" t="str">
        <f>IF(CentrepointSourced[[#This Row],[LA type]]="County","",INDEX(ConsolGeog[lad14cd],MATCH(CentrepointSourced[[#This Row],[Local Authority DQ]],ConsolGeog[la_name],0)))</f>
        <v>E07000149</v>
      </c>
      <c r="S882" s="41" t="str">
        <f>IF(OR(CentrepointSourced[[#This Row],[Country]]="Northern Ireland",CentrepointSourced[[#This Row],[Country]]="Scotland",CentrepointSourced[[#This Row],[Country]]="Wales"),"Local Authority",CentrepointSourced[[#This Row],[LA type]])</f>
        <v>District</v>
      </c>
      <c r="T882" s="41">
        <f>IF(TRIM(CentrepointSourced[[#This Row],[Presented HS]])="",0,IF(CentrepointSourced[[#This Row],[Presented HS]]="&lt;5",2.5,IF(CentrepointSourced[[#This Row],[Presented HS]]="&lt;10",5,VALUE(TRIM(CentrepointSourced[[#This Row],[Presented HS]])))))</f>
        <v>0</v>
      </c>
      <c r="U882" s="41">
        <f>IF(TRIM(CentrepointSourced[[#This Row],[Assessed HS]])="",0,IF(CentrepointSourced[[#This Row],[Assessed HS]]="&lt;5",2.5,IF(CentrepointSourced[[#This Row],[Assessed HS]]="&lt;10",5,VALUE(TRIM(CentrepointSourced[[#This Row],[Assessed HS]])))))</f>
        <v>0</v>
      </c>
      <c r="V882" s="41">
        <f>IF(TRIM(CentrepointSourced[[#This Row],[Presented CS]])="",0,IF(CentrepointSourced[[#This Row],[Presented CS]]="&lt;5",2.5,IF(CentrepointSourced[[#This Row],[Presented CS]]="&lt;10",5,VALUE(TRIM(CentrepointSourced[[#This Row],[Presented CS]])))))</f>
        <v>0</v>
      </c>
      <c r="W882" s="41">
        <f>IF(TRIM(CentrepointSourced[[#This Row],[Assessed CS]])="",0,IF(CentrepointSourced[[#This Row],[Assessed CS]]="&lt;5",2.5,IF(CentrepointSourced[[#This Row],[Assessed CS]]="&lt;10",5,VALUE(TRIM(CentrepointSourced[[#This Row],[Assessed CS]])))))</f>
        <v>0</v>
      </c>
      <c r="X882" s="106">
        <f>IF(CentrepointSourced[[#This Row],[Age]]="16-17",CentrepointSourced[[#This Row],[Presented HS DQ]],0)</f>
        <v>0</v>
      </c>
      <c r="Y882" s="106">
        <f>IF(CentrepointSourced[[#This Row],[Age]]="16-24",CentrepointSourced[[#This Row],[Presented HS DQ]],0)</f>
        <v>0</v>
      </c>
      <c r="Z882" s="106">
        <f>IF(CentrepointSourced[[#This Row],[Age]]="18-24",CentrepointSourced[[#This Row],[Presented HS DQ]],0)</f>
        <v>0</v>
      </c>
      <c r="AA882" s="106">
        <f>IF(CentrepointSourced[[#This Row],[Age]]="16-17",CentrepointSourced[[#This Row],[Presented CS DQ]],0)</f>
        <v>0</v>
      </c>
      <c r="AB882" s="106">
        <f>IF(CentrepointSourced[[#This Row],[Age]]="16-24",CentrepointSourced[[#This Row],[Presented CS DQ]],0)</f>
        <v>0</v>
      </c>
      <c r="AC882" s="106">
        <f>IF(CentrepointSourced[[#This Row],[Age]]="18-24",CentrepointSourced[[#This Row],[Presented CS DQ]],0)</f>
        <v>0</v>
      </c>
      <c r="AD882" s="107">
        <f>IF(CentrepointSourced[[#This Row],[Age]]="16-17",CentrepointSourced[[#This Row],[Assessed HS DQ]],0)</f>
        <v>0</v>
      </c>
      <c r="AE882" s="107">
        <f>IF(CentrepointSourced[[#This Row],[Age]]="16-24",CentrepointSourced[[#This Row],[Assessed HS DQ]],0)</f>
        <v>0</v>
      </c>
      <c r="AF882" s="107">
        <f>IF(CentrepointSourced[[#This Row],[Age]]="18-24",CentrepointSourced[[#This Row],[Assessed HS DQ]],0)</f>
        <v>0</v>
      </c>
      <c r="AG882" s="107">
        <f>IF(CentrepointSourced[[#This Row],[Age]]="16-17",CentrepointSourced[[#This Row],[Assessed CS DQ]],0)</f>
        <v>0</v>
      </c>
      <c r="AH882" s="107">
        <f>IF(CentrepointSourced[[#This Row],[Age]]="16-24",CentrepointSourced[[#This Row],[Assessed CS DQ]],0)</f>
        <v>0</v>
      </c>
      <c r="AI882" s="107">
        <f>IF(CentrepointSourced[[#This Row],[Age]]="18-24",CentrepointSourced[[#This Row],[Assessed CS DQ]],0)</f>
        <v>0</v>
      </c>
    </row>
    <row r="883" spans="1:35" customFormat="1" ht="13.5" customHeight="1">
      <c r="A883" s="45" t="s">
        <v>40</v>
      </c>
      <c r="B883" s="62" t="s">
        <v>92</v>
      </c>
      <c r="C883" s="45" t="s">
        <v>42</v>
      </c>
      <c r="D883" s="62"/>
      <c r="E883" s="67">
        <v>2013</v>
      </c>
      <c r="F883" s="67" t="s">
        <v>25</v>
      </c>
      <c r="G883" s="67"/>
      <c r="H883" s="68"/>
      <c r="I883" s="67"/>
      <c r="J883" s="45"/>
      <c r="K883" s="45"/>
      <c r="L883" s="45"/>
      <c r="M883" s="45"/>
      <c r="N883" s="45"/>
      <c r="O883" s="45"/>
      <c r="P883" s="45"/>
      <c r="Q883" s="41" t="str">
        <f>IF(CentrepointSourced[[#This Row],[Country]]="Northern Ireland","Northern Ireland",IFERROR(VLOOKUP(CentrepointSourced[[#This Row],[Local Authority]],LKP_LANameDQ[],2,FALSE),CentrepointSourced[[#This Row],[Local Authority]]))</f>
        <v>South Norfolk</v>
      </c>
      <c r="R883" s="41" t="str">
        <f>IF(CentrepointSourced[[#This Row],[LA type]]="County","",INDEX(ConsolGeog[lad14cd],MATCH(CentrepointSourced[[#This Row],[Local Authority DQ]],ConsolGeog[la_name],0)))</f>
        <v>E07000149</v>
      </c>
      <c r="S883" s="41" t="str">
        <f>IF(OR(CentrepointSourced[[#This Row],[Country]]="Northern Ireland",CentrepointSourced[[#This Row],[Country]]="Scotland",CentrepointSourced[[#This Row],[Country]]="Wales"),"Local Authority",CentrepointSourced[[#This Row],[LA type]])</f>
        <v>District</v>
      </c>
      <c r="T883" s="41">
        <f>IF(TRIM(CentrepointSourced[[#This Row],[Presented HS]])="",0,IF(CentrepointSourced[[#This Row],[Presented HS]]="&lt;5",2.5,IF(CentrepointSourced[[#This Row],[Presented HS]]="&lt;10",5,VALUE(TRIM(CentrepointSourced[[#This Row],[Presented HS]])))))</f>
        <v>0</v>
      </c>
      <c r="U883" s="41">
        <f>IF(TRIM(CentrepointSourced[[#This Row],[Assessed HS]])="",0,IF(CentrepointSourced[[#This Row],[Assessed HS]]="&lt;5",2.5,IF(CentrepointSourced[[#This Row],[Assessed HS]]="&lt;10",5,VALUE(TRIM(CentrepointSourced[[#This Row],[Assessed HS]])))))</f>
        <v>0</v>
      </c>
      <c r="V883" s="41">
        <f>IF(TRIM(CentrepointSourced[[#This Row],[Presented CS]])="",0,IF(CentrepointSourced[[#This Row],[Presented CS]]="&lt;5",2.5,IF(CentrepointSourced[[#This Row],[Presented CS]]="&lt;10",5,VALUE(TRIM(CentrepointSourced[[#This Row],[Presented CS]])))))</f>
        <v>0</v>
      </c>
      <c r="W883" s="41">
        <f>IF(TRIM(CentrepointSourced[[#This Row],[Assessed CS]])="",0,IF(CentrepointSourced[[#This Row],[Assessed CS]]="&lt;5",2.5,IF(CentrepointSourced[[#This Row],[Assessed CS]]="&lt;10",5,VALUE(TRIM(CentrepointSourced[[#This Row],[Assessed CS]])))))</f>
        <v>0</v>
      </c>
      <c r="X883" s="106">
        <f>IF(CentrepointSourced[[#This Row],[Age]]="16-17",CentrepointSourced[[#This Row],[Presented HS DQ]],0)</f>
        <v>0</v>
      </c>
      <c r="Y883" s="106">
        <f>IF(CentrepointSourced[[#This Row],[Age]]="16-24",CentrepointSourced[[#This Row],[Presented HS DQ]],0)</f>
        <v>0</v>
      </c>
      <c r="Z883" s="106">
        <f>IF(CentrepointSourced[[#This Row],[Age]]="18-24",CentrepointSourced[[#This Row],[Presented HS DQ]],0)</f>
        <v>0</v>
      </c>
      <c r="AA883" s="106">
        <f>IF(CentrepointSourced[[#This Row],[Age]]="16-17",CentrepointSourced[[#This Row],[Presented CS DQ]],0)</f>
        <v>0</v>
      </c>
      <c r="AB883" s="106">
        <f>IF(CentrepointSourced[[#This Row],[Age]]="16-24",CentrepointSourced[[#This Row],[Presented CS DQ]],0)</f>
        <v>0</v>
      </c>
      <c r="AC883" s="106">
        <f>IF(CentrepointSourced[[#This Row],[Age]]="18-24",CentrepointSourced[[#This Row],[Presented CS DQ]],0)</f>
        <v>0</v>
      </c>
      <c r="AD883" s="107">
        <f>IF(CentrepointSourced[[#This Row],[Age]]="16-17",CentrepointSourced[[#This Row],[Assessed HS DQ]],0)</f>
        <v>0</v>
      </c>
      <c r="AE883" s="107">
        <f>IF(CentrepointSourced[[#This Row],[Age]]="16-24",CentrepointSourced[[#This Row],[Assessed HS DQ]],0)</f>
        <v>0</v>
      </c>
      <c r="AF883" s="107">
        <f>IF(CentrepointSourced[[#This Row],[Age]]="18-24",CentrepointSourced[[#This Row],[Assessed HS DQ]],0)</f>
        <v>0</v>
      </c>
      <c r="AG883" s="107">
        <f>IF(CentrepointSourced[[#This Row],[Age]]="16-17",CentrepointSourced[[#This Row],[Assessed CS DQ]],0)</f>
        <v>0</v>
      </c>
      <c r="AH883" s="107">
        <f>IF(CentrepointSourced[[#This Row],[Age]]="16-24",CentrepointSourced[[#This Row],[Assessed CS DQ]],0)</f>
        <v>0</v>
      </c>
      <c r="AI883" s="107">
        <f>IF(CentrepointSourced[[#This Row],[Age]]="18-24",CentrepointSourced[[#This Row],[Assessed CS DQ]],0)</f>
        <v>0</v>
      </c>
    </row>
    <row r="884" spans="1:35" customFormat="1" ht="13.5" customHeight="1">
      <c r="A884" s="45" t="s">
        <v>40</v>
      </c>
      <c r="B884" s="62" t="s">
        <v>92</v>
      </c>
      <c r="C884" s="45" t="s">
        <v>42</v>
      </c>
      <c r="D884" s="62"/>
      <c r="E884" s="67">
        <v>2013</v>
      </c>
      <c r="F884" s="67" t="s">
        <v>26</v>
      </c>
      <c r="G884" s="67"/>
      <c r="H884" s="68"/>
      <c r="I884" s="67"/>
      <c r="J884" s="45"/>
      <c r="K884" s="45"/>
      <c r="L884" s="45"/>
      <c r="M884" s="45"/>
      <c r="N884" s="45"/>
      <c r="O884" s="45"/>
      <c r="P884" s="45"/>
      <c r="Q884" s="41" t="str">
        <f>IF(CentrepointSourced[[#This Row],[Country]]="Northern Ireland","Northern Ireland",IFERROR(VLOOKUP(CentrepointSourced[[#This Row],[Local Authority]],LKP_LANameDQ[],2,FALSE),CentrepointSourced[[#This Row],[Local Authority]]))</f>
        <v>South Norfolk</v>
      </c>
      <c r="R884" s="41" t="str">
        <f>IF(CentrepointSourced[[#This Row],[LA type]]="County","",INDEX(ConsolGeog[lad14cd],MATCH(CentrepointSourced[[#This Row],[Local Authority DQ]],ConsolGeog[la_name],0)))</f>
        <v>E07000149</v>
      </c>
      <c r="S884" s="41" t="str">
        <f>IF(OR(CentrepointSourced[[#This Row],[Country]]="Northern Ireland",CentrepointSourced[[#This Row],[Country]]="Scotland",CentrepointSourced[[#This Row],[Country]]="Wales"),"Local Authority",CentrepointSourced[[#This Row],[LA type]])</f>
        <v>District</v>
      </c>
      <c r="T884" s="41">
        <f>IF(TRIM(CentrepointSourced[[#This Row],[Presented HS]])="",0,IF(CentrepointSourced[[#This Row],[Presented HS]]="&lt;5",2.5,IF(CentrepointSourced[[#This Row],[Presented HS]]="&lt;10",5,VALUE(TRIM(CentrepointSourced[[#This Row],[Presented HS]])))))</f>
        <v>0</v>
      </c>
      <c r="U884" s="41">
        <f>IF(TRIM(CentrepointSourced[[#This Row],[Assessed HS]])="",0,IF(CentrepointSourced[[#This Row],[Assessed HS]]="&lt;5",2.5,IF(CentrepointSourced[[#This Row],[Assessed HS]]="&lt;10",5,VALUE(TRIM(CentrepointSourced[[#This Row],[Assessed HS]])))))</f>
        <v>0</v>
      </c>
      <c r="V884" s="41">
        <f>IF(TRIM(CentrepointSourced[[#This Row],[Presented CS]])="",0,IF(CentrepointSourced[[#This Row],[Presented CS]]="&lt;5",2.5,IF(CentrepointSourced[[#This Row],[Presented CS]]="&lt;10",5,VALUE(TRIM(CentrepointSourced[[#This Row],[Presented CS]])))))</f>
        <v>0</v>
      </c>
      <c r="W884" s="41">
        <f>IF(TRIM(CentrepointSourced[[#This Row],[Assessed CS]])="",0,IF(CentrepointSourced[[#This Row],[Assessed CS]]="&lt;5",2.5,IF(CentrepointSourced[[#This Row],[Assessed CS]]="&lt;10",5,VALUE(TRIM(CentrepointSourced[[#This Row],[Assessed CS]])))))</f>
        <v>0</v>
      </c>
      <c r="X884" s="106">
        <f>IF(CentrepointSourced[[#This Row],[Age]]="16-17",CentrepointSourced[[#This Row],[Presented HS DQ]],0)</f>
        <v>0</v>
      </c>
      <c r="Y884" s="106">
        <f>IF(CentrepointSourced[[#This Row],[Age]]="16-24",CentrepointSourced[[#This Row],[Presented HS DQ]],0)</f>
        <v>0</v>
      </c>
      <c r="Z884" s="106">
        <f>IF(CentrepointSourced[[#This Row],[Age]]="18-24",CentrepointSourced[[#This Row],[Presented HS DQ]],0)</f>
        <v>0</v>
      </c>
      <c r="AA884" s="106">
        <f>IF(CentrepointSourced[[#This Row],[Age]]="16-17",CentrepointSourced[[#This Row],[Presented CS DQ]],0)</f>
        <v>0</v>
      </c>
      <c r="AB884" s="106">
        <f>IF(CentrepointSourced[[#This Row],[Age]]="16-24",CentrepointSourced[[#This Row],[Presented CS DQ]],0)</f>
        <v>0</v>
      </c>
      <c r="AC884" s="106">
        <f>IF(CentrepointSourced[[#This Row],[Age]]="18-24",CentrepointSourced[[#This Row],[Presented CS DQ]],0)</f>
        <v>0</v>
      </c>
      <c r="AD884" s="107">
        <f>IF(CentrepointSourced[[#This Row],[Age]]="16-17",CentrepointSourced[[#This Row],[Assessed HS DQ]],0)</f>
        <v>0</v>
      </c>
      <c r="AE884" s="107">
        <f>IF(CentrepointSourced[[#This Row],[Age]]="16-24",CentrepointSourced[[#This Row],[Assessed HS DQ]],0)</f>
        <v>0</v>
      </c>
      <c r="AF884" s="107">
        <f>IF(CentrepointSourced[[#This Row],[Age]]="18-24",CentrepointSourced[[#This Row],[Assessed HS DQ]],0)</f>
        <v>0</v>
      </c>
      <c r="AG884" s="107">
        <f>IF(CentrepointSourced[[#This Row],[Age]]="16-17",CentrepointSourced[[#This Row],[Assessed CS DQ]],0)</f>
        <v>0</v>
      </c>
      <c r="AH884" s="107">
        <f>IF(CentrepointSourced[[#This Row],[Age]]="16-24",CentrepointSourced[[#This Row],[Assessed CS DQ]],0)</f>
        <v>0</v>
      </c>
      <c r="AI884" s="107">
        <f>IF(CentrepointSourced[[#This Row],[Age]]="18-24",CentrepointSourced[[#This Row],[Assessed CS DQ]],0)</f>
        <v>0</v>
      </c>
    </row>
    <row r="885" spans="1:35" customFormat="1" ht="13.5" customHeight="1">
      <c r="A885" s="45" t="s">
        <v>40</v>
      </c>
      <c r="B885" s="62" t="s">
        <v>92</v>
      </c>
      <c r="C885" s="45" t="s">
        <v>42</v>
      </c>
      <c r="D885" s="62"/>
      <c r="E885" s="67">
        <v>2014</v>
      </c>
      <c r="F885" s="67" t="s">
        <v>25</v>
      </c>
      <c r="G885" s="67">
        <v>5</v>
      </c>
      <c r="H885" s="68">
        <v>5</v>
      </c>
      <c r="I885" s="67">
        <v>0</v>
      </c>
      <c r="J885" s="45"/>
      <c r="K885" s="45"/>
      <c r="L885" s="45"/>
      <c r="M885" s="45"/>
      <c r="N885" s="45"/>
      <c r="O885" s="45"/>
      <c r="P885" s="45"/>
      <c r="Q885" s="41" t="str">
        <f>IF(CentrepointSourced[[#This Row],[Country]]="Northern Ireland","Northern Ireland",IFERROR(VLOOKUP(CentrepointSourced[[#This Row],[Local Authority]],LKP_LANameDQ[],2,FALSE),CentrepointSourced[[#This Row],[Local Authority]]))</f>
        <v>South Norfolk</v>
      </c>
      <c r="R885" s="41" t="str">
        <f>IF(CentrepointSourced[[#This Row],[LA type]]="County","",INDEX(ConsolGeog[lad14cd],MATCH(CentrepointSourced[[#This Row],[Local Authority DQ]],ConsolGeog[la_name],0)))</f>
        <v>E07000149</v>
      </c>
      <c r="S885" s="41" t="str">
        <f>IF(OR(CentrepointSourced[[#This Row],[Country]]="Northern Ireland",CentrepointSourced[[#This Row],[Country]]="Scotland",CentrepointSourced[[#This Row],[Country]]="Wales"),"Local Authority",CentrepointSourced[[#This Row],[LA type]])</f>
        <v>District</v>
      </c>
      <c r="T885" s="41">
        <f>IF(TRIM(CentrepointSourced[[#This Row],[Presented HS]])="",0,IF(CentrepointSourced[[#This Row],[Presented HS]]="&lt;5",2.5,IF(CentrepointSourced[[#This Row],[Presented HS]]="&lt;10",5,VALUE(TRIM(CentrepointSourced[[#This Row],[Presented HS]])))))</f>
        <v>5</v>
      </c>
      <c r="U885" s="41">
        <f>IF(TRIM(CentrepointSourced[[#This Row],[Assessed HS]])="",0,IF(CentrepointSourced[[#This Row],[Assessed HS]]="&lt;5",2.5,IF(CentrepointSourced[[#This Row],[Assessed HS]]="&lt;10",5,VALUE(TRIM(CentrepointSourced[[#This Row],[Assessed HS]])))))</f>
        <v>5</v>
      </c>
      <c r="V885" s="41">
        <f>IF(TRIM(CentrepointSourced[[#This Row],[Presented CS]])="",0,IF(CentrepointSourced[[#This Row],[Presented CS]]="&lt;5",2.5,IF(CentrepointSourced[[#This Row],[Presented CS]]="&lt;10",5,VALUE(TRIM(CentrepointSourced[[#This Row],[Presented CS]])))))</f>
        <v>0</v>
      </c>
      <c r="W885" s="41">
        <f>IF(TRIM(CentrepointSourced[[#This Row],[Assessed CS]])="",0,IF(CentrepointSourced[[#This Row],[Assessed CS]]="&lt;5",2.5,IF(CentrepointSourced[[#This Row],[Assessed CS]]="&lt;10",5,VALUE(TRIM(CentrepointSourced[[#This Row],[Assessed CS]])))))</f>
        <v>0</v>
      </c>
      <c r="X885" s="106">
        <f>IF(CentrepointSourced[[#This Row],[Age]]="16-17",CentrepointSourced[[#This Row],[Presented HS DQ]],0)</f>
        <v>5</v>
      </c>
      <c r="Y885" s="106">
        <f>IF(CentrepointSourced[[#This Row],[Age]]="16-24",CentrepointSourced[[#This Row],[Presented HS DQ]],0)</f>
        <v>0</v>
      </c>
      <c r="Z885" s="106">
        <f>IF(CentrepointSourced[[#This Row],[Age]]="18-24",CentrepointSourced[[#This Row],[Presented HS DQ]],0)</f>
        <v>0</v>
      </c>
      <c r="AA885" s="106">
        <f>IF(CentrepointSourced[[#This Row],[Age]]="16-17",CentrepointSourced[[#This Row],[Presented CS DQ]],0)</f>
        <v>0</v>
      </c>
      <c r="AB885" s="106">
        <f>IF(CentrepointSourced[[#This Row],[Age]]="16-24",CentrepointSourced[[#This Row],[Presented CS DQ]],0)</f>
        <v>0</v>
      </c>
      <c r="AC885" s="106">
        <f>IF(CentrepointSourced[[#This Row],[Age]]="18-24",CentrepointSourced[[#This Row],[Presented CS DQ]],0)</f>
        <v>0</v>
      </c>
      <c r="AD885" s="107">
        <f>IF(CentrepointSourced[[#This Row],[Age]]="16-17",CentrepointSourced[[#This Row],[Assessed HS DQ]],0)</f>
        <v>5</v>
      </c>
      <c r="AE885" s="107">
        <f>IF(CentrepointSourced[[#This Row],[Age]]="16-24",CentrepointSourced[[#This Row],[Assessed HS DQ]],0)</f>
        <v>0</v>
      </c>
      <c r="AF885" s="107">
        <f>IF(CentrepointSourced[[#This Row],[Age]]="18-24",CentrepointSourced[[#This Row],[Assessed HS DQ]],0)</f>
        <v>0</v>
      </c>
      <c r="AG885" s="107">
        <f>IF(CentrepointSourced[[#This Row],[Age]]="16-17",CentrepointSourced[[#This Row],[Assessed CS DQ]],0)</f>
        <v>0</v>
      </c>
      <c r="AH885" s="107">
        <f>IF(CentrepointSourced[[#This Row],[Age]]="16-24",CentrepointSourced[[#This Row],[Assessed CS DQ]],0)</f>
        <v>0</v>
      </c>
      <c r="AI885" s="107">
        <f>IF(CentrepointSourced[[#This Row],[Age]]="18-24",CentrepointSourced[[#This Row],[Assessed CS DQ]],0)</f>
        <v>0</v>
      </c>
    </row>
    <row r="886" spans="1:35" customFormat="1" ht="13.5" customHeight="1">
      <c r="A886" s="45" t="s">
        <v>40</v>
      </c>
      <c r="B886" s="62" t="s">
        <v>92</v>
      </c>
      <c r="C886" s="45" t="s">
        <v>42</v>
      </c>
      <c r="D886" s="62"/>
      <c r="E886" s="67">
        <v>2014</v>
      </c>
      <c r="F886" s="67" t="s">
        <v>26</v>
      </c>
      <c r="G886" s="67">
        <v>17</v>
      </c>
      <c r="H886" s="68">
        <v>17</v>
      </c>
      <c r="I886" s="67">
        <v>8</v>
      </c>
      <c r="J886" s="45"/>
      <c r="K886" s="45"/>
      <c r="L886" s="45"/>
      <c r="M886" s="45"/>
      <c r="N886" s="45"/>
      <c r="O886" s="45"/>
      <c r="P886" s="45"/>
      <c r="Q886" s="41" t="str">
        <f>IF(CentrepointSourced[[#This Row],[Country]]="Northern Ireland","Northern Ireland",IFERROR(VLOOKUP(CentrepointSourced[[#This Row],[Local Authority]],LKP_LANameDQ[],2,FALSE),CentrepointSourced[[#This Row],[Local Authority]]))</f>
        <v>South Norfolk</v>
      </c>
      <c r="R886" s="41" t="str">
        <f>IF(CentrepointSourced[[#This Row],[LA type]]="County","",INDEX(ConsolGeog[lad14cd],MATCH(CentrepointSourced[[#This Row],[Local Authority DQ]],ConsolGeog[la_name],0)))</f>
        <v>E07000149</v>
      </c>
      <c r="S886" s="41" t="str">
        <f>IF(OR(CentrepointSourced[[#This Row],[Country]]="Northern Ireland",CentrepointSourced[[#This Row],[Country]]="Scotland",CentrepointSourced[[#This Row],[Country]]="Wales"),"Local Authority",CentrepointSourced[[#This Row],[LA type]])</f>
        <v>District</v>
      </c>
      <c r="T886" s="41">
        <f>IF(TRIM(CentrepointSourced[[#This Row],[Presented HS]])="",0,IF(CentrepointSourced[[#This Row],[Presented HS]]="&lt;5",2.5,IF(CentrepointSourced[[#This Row],[Presented HS]]="&lt;10",5,VALUE(TRIM(CentrepointSourced[[#This Row],[Presented HS]])))))</f>
        <v>17</v>
      </c>
      <c r="U886" s="41">
        <f>IF(TRIM(CentrepointSourced[[#This Row],[Assessed HS]])="",0,IF(CentrepointSourced[[#This Row],[Assessed HS]]="&lt;5",2.5,IF(CentrepointSourced[[#This Row],[Assessed HS]]="&lt;10",5,VALUE(TRIM(CentrepointSourced[[#This Row],[Assessed HS]])))))</f>
        <v>17</v>
      </c>
      <c r="V886" s="41">
        <f>IF(TRIM(CentrepointSourced[[#This Row],[Presented CS]])="",0,IF(CentrepointSourced[[#This Row],[Presented CS]]="&lt;5",2.5,IF(CentrepointSourced[[#This Row],[Presented CS]]="&lt;10",5,VALUE(TRIM(CentrepointSourced[[#This Row],[Presented CS]])))))</f>
        <v>0</v>
      </c>
      <c r="W886" s="41">
        <f>IF(TRIM(CentrepointSourced[[#This Row],[Assessed CS]])="",0,IF(CentrepointSourced[[#This Row],[Assessed CS]]="&lt;5",2.5,IF(CentrepointSourced[[#This Row],[Assessed CS]]="&lt;10",5,VALUE(TRIM(CentrepointSourced[[#This Row],[Assessed CS]])))))</f>
        <v>0</v>
      </c>
      <c r="X886" s="106">
        <f>IF(CentrepointSourced[[#This Row],[Age]]="16-17",CentrepointSourced[[#This Row],[Presented HS DQ]],0)</f>
        <v>0</v>
      </c>
      <c r="Y886" s="106">
        <f>IF(CentrepointSourced[[#This Row],[Age]]="16-24",CentrepointSourced[[#This Row],[Presented HS DQ]],0)</f>
        <v>0</v>
      </c>
      <c r="Z886" s="106">
        <f>IF(CentrepointSourced[[#This Row],[Age]]="18-24",CentrepointSourced[[#This Row],[Presented HS DQ]],0)</f>
        <v>17</v>
      </c>
      <c r="AA886" s="106">
        <f>IF(CentrepointSourced[[#This Row],[Age]]="16-17",CentrepointSourced[[#This Row],[Presented CS DQ]],0)</f>
        <v>0</v>
      </c>
      <c r="AB886" s="106">
        <f>IF(CentrepointSourced[[#This Row],[Age]]="16-24",CentrepointSourced[[#This Row],[Presented CS DQ]],0)</f>
        <v>0</v>
      </c>
      <c r="AC886" s="106">
        <f>IF(CentrepointSourced[[#This Row],[Age]]="18-24",CentrepointSourced[[#This Row],[Presented CS DQ]],0)</f>
        <v>0</v>
      </c>
      <c r="AD886" s="107">
        <f>IF(CentrepointSourced[[#This Row],[Age]]="16-17",CentrepointSourced[[#This Row],[Assessed HS DQ]],0)</f>
        <v>0</v>
      </c>
      <c r="AE886" s="107">
        <f>IF(CentrepointSourced[[#This Row],[Age]]="16-24",CentrepointSourced[[#This Row],[Assessed HS DQ]],0)</f>
        <v>0</v>
      </c>
      <c r="AF886" s="107">
        <f>IF(CentrepointSourced[[#This Row],[Age]]="18-24",CentrepointSourced[[#This Row],[Assessed HS DQ]],0)</f>
        <v>17</v>
      </c>
      <c r="AG886" s="107">
        <f>IF(CentrepointSourced[[#This Row],[Age]]="16-17",CentrepointSourced[[#This Row],[Assessed CS DQ]],0)</f>
        <v>0</v>
      </c>
      <c r="AH886" s="107">
        <f>IF(CentrepointSourced[[#This Row],[Age]]="16-24",CentrepointSourced[[#This Row],[Assessed CS DQ]],0)</f>
        <v>0</v>
      </c>
      <c r="AI886" s="107">
        <f>IF(CentrepointSourced[[#This Row],[Age]]="18-24",CentrepointSourced[[#This Row],[Assessed CS DQ]],0)</f>
        <v>0</v>
      </c>
    </row>
    <row r="887" spans="1:35" customFormat="1" ht="13.5" customHeight="1">
      <c r="A887" s="45" t="s">
        <v>40</v>
      </c>
      <c r="B887" s="62" t="s">
        <v>243</v>
      </c>
      <c r="C887" s="45" t="s">
        <v>42</v>
      </c>
      <c r="D887" s="62"/>
      <c r="E887" s="67">
        <v>2013</v>
      </c>
      <c r="F887" s="67" t="s">
        <v>25</v>
      </c>
      <c r="G887" s="67">
        <v>3</v>
      </c>
      <c r="H887" s="68">
        <v>3</v>
      </c>
      <c r="I887" s="67">
        <v>2</v>
      </c>
      <c r="J887" s="45"/>
      <c r="K887" s="45"/>
      <c r="L887" s="45"/>
      <c r="M887" s="45"/>
      <c r="N887" s="45"/>
      <c r="O887" s="45"/>
      <c r="P887" s="45"/>
      <c r="Q887" s="41" t="str">
        <f>IF(CentrepointSourced[[#This Row],[Country]]="Northern Ireland","Northern Ireland",IFERROR(VLOOKUP(CentrepointSourced[[#This Row],[Local Authority]],LKP_LANameDQ[],2,FALSE),CentrepointSourced[[#This Row],[Local Authority]]))</f>
        <v>South Northamptonshire</v>
      </c>
      <c r="R887" s="41" t="str">
        <f>IF(CentrepointSourced[[#This Row],[LA type]]="County","",INDEX(ConsolGeog[lad14cd],MATCH(CentrepointSourced[[#This Row],[Local Authority DQ]],ConsolGeog[la_name],0)))</f>
        <v>E07000155</v>
      </c>
      <c r="S887" s="41" t="str">
        <f>IF(OR(CentrepointSourced[[#This Row],[Country]]="Northern Ireland",CentrepointSourced[[#This Row],[Country]]="Scotland",CentrepointSourced[[#This Row],[Country]]="Wales"),"Local Authority",CentrepointSourced[[#This Row],[LA type]])</f>
        <v>District</v>
      </c>
      <c r="T887" s="41">
        <f>IF(TRIM(CentrepointSourced[[#This Row],[Presented HS]])="",0,IF(CentrepointSourced[[#This Row],[Presented HS]]="&lt;5",2.5,IF(CentrepointSourced[[#This Row],[Presented HS]]="&lt;10",5,VALUE(TRIM(CentrepointSourced[[#This Row],[Presented HS]])))))</f>
        <v>3</v>
      </c>
      <c r="U887" s="41">
        <f>IF(TRIM(CentrepointSourced[[#This Row],[Assessed HS]])="",0,IF(CentrepointSourced[[#This Row],[Assessed HS]]="&lt;5",2.5,IF(CentrepointSourced[[#This Row],[Assessed HS]]="&lt;10",5,VALUE(TRIM(CentrepointSourced[[#This Row],[Assessed HS]])))))</f>
        <v>3</v>
      </c>
      <c r="V887" s="41">
        <f>IF(TRIM(CentrepointSourced[[#This Row],[Presented CS]])="",0,IF(CentrepointSourced[[#This Row],[Presented CS]]="&lt;5",2.5,IF(CentrepointSourced[[#This Row],[Presented CS]]="&lt;10",5,VALUE(TRIM(CentrepointSourced[[#This Row],[Presented CS]])))))</f>
        <v>0</v>
      </c>
      <c r="W887" s="41">
        <f>IF(TRIM(CentrepointSourced[[#This Row],[Assessed CS]])="",0,IF(CentrepointSourced[[#This Row],[Assessed CS]]="&lt;5",2.5,IF(CentrepointSourced[[#This Row],[Assessed CS]]="&lt;10",5,VALUE(TRIM(CentrepointSourced[[#This Row],[Assessed CS]])))))</f>
        <v>0</v>
      </c>
      <c r="X887" s="106">
        <f>IF(CentrepointSourced[[#This Row],[Age]]="16-17",CentrepointSourced[[#This Row],[Presented HS DQ]],0)</f>
        <v>3</v>
      </c>
      <c r="Y887" s="106">
        <f>IF(CentrepointSourced[[#This Row],[Age]]="16-24",CentrepointSourced[[#This Row],[Presented HS DQ]],0)</f>
        <v>0</v>
      </c>
      <c r="Z887" s="106">
        <f>IF(CentrepointSourced[[#This Row],[Age]]="18-24",CentrepointSourced[[#This Row],[Presented HS DQ]],0)</f>
        <v>0</v>
      </c>
      <c r="AA887" s="106">
        <f>IF(CentrepointSourced[[#This Row],[Age]]="16-17",CentrepointSourced[[#This Row],[Presented CS DQ]],0)</f>
        <v>0</v>
      </c>
      <c r="AB887" s="106">
        <f>IF(CentrepointSourced[[#This Row],[Age]]="16-24",CentrepointSourced[[#This Row],[Presented CS DQ]],0)</f>
        <v>0</v>
      </c>
      <c r="AC887" s="106">
        <f>IF(CentrepointSourced[[#This Row],[Age]]="18-24",CentrepointSourced[[#This Row],[Presented CS DQ]],0)</f>
        <v>0</v>
      </c>
      <c r="AD887" s="107">
        <f>IF(CentrepointSourced[[#This Row],[Age]]="16-17",CentrepointSourced[[#This Row],[Assessed HS DQ]],0)</f>
        <v>3</v>
      </c>
      <c r="AE887" s="107">
        <f>IF(CentrepointSourced[[#This Row],[Age]]="16-24",CentrepointSourced[[#This Row],[Assessed HS DQ]],0)</f>
        <v>0</v>
      </c>
      <c r="AF887" s="107">
        <f>IF(CentrepointSourced[[#This Row],[Age]]="18-24",CentrepointSourced[[#This Row],[Assessed HS DQ]],0)</f>
        <v>0</v>
      </c>
      <c r="AG887" s="107">
        <f>IF(CentrepointSourced[[#This Row],[Age]]="16-17",CentrepointSourced[[#This Row],[Assessed CS DQ]],0)</f>
        <v>0</v>
      </c>
      <c r="AH887" s="107">
        <f>IF(CentrepointSourced[[#This Row],[Age]]="16-24",CentrepointSourced[[#This Row],[Assessed CS DQ]],0)</f>
        <v>0</v>
      </c>
      <c r="AI887" s="107">
        <f>IF(CentrepointSourced[[#This Row],[Age]]="18-24",CentrepointSourced[[#This Row],[Assessed CS DQ]],0)</f>
        <v>0</v>
      </c>
    </row>
    <row r="888" spans="1:35" customFormat="1" ht="13.5" customHeight="1">
      <c r="A888" s="45" t="s">
        <v>40</v>
      </c>
      <c r="B888" s="62" t="s">
        <v>243</v>
      </c>
      <c r="C888" s="45" t="s">
        <v>42</v>
      </c>
      <c r="D888" s="62"/>
      <c r="E888" s="67">
        <v>2013</v>
      </c>
      <c r="F888" s="67" t="s">
        <v>26</v>
      </c>
      <c r="G888" s="67">
        <v>20</v>
      </c>
      <c r="H888" s="68">
        <v>20</v>
      </c>
      <c r="I888" s="67">
        <v>12</v>
      </c>
      <c r="J888" s="45"/>
      <c r="K888" s="45"/>
      <c r="L888" s="45"/>
      <c r="M888" s="45"/>
      <c r="N888" s="45"/>
      <c r="O888" s="45"/>
      <c r="P888" s="45"/>
      <c r="Q888" s="41" t="str">
        <f>IF(CentrepointSourced[[#This Row],[Country]]="Northern Ireland","Northern Ireland",IFERROR(VLOOKUP(CentrepointSourced[[#This Row],[Local Authority]],LKP_LANameDQ[],2,FALSE),CentrepointSourced[[#This Row],[Local Authority]]))</f>
        <v>South Northamptonshire</v>
      </c>
      <c r="R888" s="41" t="str">
        <f>IF(CentrepointSourced[[#This Row],[LA type]]="County","",INDEX(ConsolGeog[lad14cd],MATCH(CentrepointSourced[[#This Row],[Local Authority DQ]],ConsolGeog[la_name],0)))</f>
        <v>E07000155</v>
      </c>
      <c r="S888" s="41" t="str">
        <f>IF(OR(CentrepointSourced[[#This Row],[Country]]="Northern Ireland",CentrepointSourced[[#This Row],[Country]]="Scotland",CentrepointSourced[[#This Row],[Country]]="Wales"),"Local Authority",CentrepointSourced[[#This Row],[LA type]])</f>
        <v>District</v>
      </c>
      <c r="T888" s="41">
        <f>IF(TRIM(CentrepointSourced[[#This Row],[Presented HS]])="",0,IF(CentrepointSourced[[#This Row],[Presented HS]]="&lt;5",2.5,IF(CentrepointSourced[[#This Row],[Presented HS]]="&lt;10",5,VALUE(TRIM(CentrepointSourced[[#This Row],[Presented HS]])))))</f>
        <v>20</v>
      </c>
      <c r="U888" s="41">
        <f>IF(TRIM(CentrepointSourced[[#This Row],[Assessed HS]])="",0,IF(CentrepointSourced[[#This Row],[Assessed HS]]="&lt;5",2.5,IF(CentrepointSourced[[#This Row],[Assessed HS]]="&lt;10",5,VALUE(TRIM(CentrepointSourced[[#This Row],[Assessed HS]])))))</f>
        <v>20</v>
      </c>
      <c r="V888" s="41">
        <f>IF(TRIM(CentrepointSourced[[#This Row],[Presented CS]])="",0,IF(CentrepointSourced[[#This Row],[Presented CS]]="&lt;5",2.5,IF(CentrepointSourced[[#This Row],[Presented CS]]="&lt;10",5,VALUE(TRIM(CentrepointSourced[[#This Row],[Presented CS]])))))</f>
        <v>0</v>
      </c>
      <c r="W888" s="41">
        <f>IF(TRIM(CentrepointSourced[[#This Row],[Assessed CS]])="",0,IF(CentrepointSourced[[#This Row],[Assessed CS]]="&lt;5",2.5,IF(CentrepointSourced[[#This Row],[Assessed CS]]="&lt;10",5,VALUE(TRIM(CentrepointSourced[[#This Row],[Assessed CS]])))))</f>
        <v>0</v>
      </c>
      <c r="X888" s="106">
        <f>IF(CentrepointSourced[[#This Row],[Age]]="16-17",CentrepointSourced[[#This Row],[Presented HS DQ]],0)</f>
        <v>0</v>
      </c>
      <c r="Y888" s="106">
        <f>IF(CentrepointSourced[[#This Row],[Age]]="16-24",CentrepointSourced[[#This Row],[Presented HS DQ]],0)</f>
        <v>0</v>
      </c>
      <c r="Z888" s="106">
        <f>IF(CentrepointSourced[[#This Row],[Age]]="18-24",CentrepointSourced[[#This Row],[Presented HS DQ]],0)</f>
        <v>20</v>
      </c>
      <c r="AA888" s="106">
        <f>IF(CentrepointSourced[[#This Row],[Age]]="16-17",CentrepointSourced[[#This Row],[Presented CS DQ]],0)</f>
        <v>0</v>
      </c>
      <c r="AB888" s="106">
        <f>IF(CentrepointSourced[[#This Row],[Age]]="16-24",CentrepointSourced[[#This Row],[Presented CS DQ]],0)</f>
        <v>0</v>
      </c>
      <c r="AC888" s="106">
        <f>IF(CentrepointSourced[[#This Row],[Age]]="18-24",CentrepointSourced[[#This Row],[Presented CS DQ]],0)</f>
        <v>0</v>
      </c>
      <c r="AD888" s="107">
        <f>IF(CentrepointSourced[[#This Row],[Age]]="16-17",CentrepointSourced[[#This Row],[Assessed HS DQ]],0)</f>
        <v>0</v>
      </c>
      <c r="AE888" s="107">
        <f>IF(CentrepointSourced[[#This Row],[Age]]="16-24",CentrepointSourced[[#This Row],[Assessed HS DQ]],0)</f>
        <v>0</v>
      </c>
      <c r="AF888" s="107">
        <f>IF(CentrepointSourced[[#This Row],[Age]]="18-24",CentrepointSourced[[#This Row],[Assessed HS DQ]],0)</f>
        <v>20</v>
      </c>
      <c r="AG888" s="107">
        <f>IF(CentrepointSourced[[#This Row],[Age]]="16-17",CentrepointSourced[[#This Row],[Assessed CS DQ]],0)</f>
        <v>0</v>
      </c>
      <c r="AH888" s="107">
        <f>IF(CentrepointSourced[[#This Row],[Age]]="16-24",CentrepointSourced[[#This Row],[Assessed CS DQ]],0)</f>
        <v>0</v>
      </c>
      <c r="AI888" s="107">
        <f>IF(CentrepointSourced[[#This Row],[Age]]="18-24",CentrepointSourced[[#This Row],[Assessed CS DQ]],0)</f>
        <v>0</v>
      </c>
    </row>
    <row r="889" spans="1:35" customFormat="1" ht="13.5" customHeight="1">
      <c r="A889" s="45" t="s">
        <v>40</v>
      </c>
      <c r="B889" s="62" t="s">
        <v>243</v>
      </c>
      <c r="C889" s="45" t="s">
        <v>42</v>
      </c>
      <c r="D889" s="62"/>
      <c r="E889" s="67">
        <v>2014</v>
      </c>
      <c r="F889" s="67" t="s">
        <v>25</v>
      </c>
      <c r="G889" s="67">
        <v>4</v>
      </c>
      <c r="H889" s="68">
        <v>1</v>
      </c>
      <c r="I889" s="67"/>
      <c r="J889" s="45"/>
      <c r="K889" s="45"/>
      <c r="L889" s="45"/>
      <c r="M889" s="45"/>
      <c r="N889" s="45"/>
      <c r="O889" s="45"/>
      <c r="P889" s="45"/>
      <c r="Q889" s="41" t="str">
        <f>IF(CentrepointSourced[[#This Row],[Country]]="Northern Ireland","Northern Ireland",IFERROR(VLOOKUP(CentrepointSourced[[#This Row],[Local Authority]],LKP_LANameDQ[],2,FALSE),CentrepointSourced[[#This Row],[Local Authority]]))</f>
        <v>South Northamptonshire</v>
      </c>
      <c r="R889" s="41" t="str">
        <f>IF(CentrepointSourced[[#This Row],[LA type]]="County","",INDEX(ConsolGeog[lad14cd],MATCH(CentrepointSourced[[#This Row],[Local Authority DQ]],ConsolGeog[la_name],0)))</f>
        <v>E07000155</v>
      </c>
      <c r="S889" s="41" t="str">
        <f>IF(OR(CentrepointSourced[[#This Row],[Country]]="Northern Ireland",CentrepointSourced[[#This Row],[Country]]="Scotland",CentrepointSourced[[#This Row],[Country]]="Wales"),"Local Authority",CentrepointSourced[[#This Row],[LA type]])</f>
        <v>District</v>
      </c>
      <c r="T889" s="41">
        <f>IF(TRIM(CentrepointSourced[[#This Row],[Presented HS]])="",0,IF(CentrepointSourced[[#This Row],[Presented HS]]="&lt;5",2.5,IF(CentrepointSourced[[#This Row],[Presented HS]]="&lt;10",5,VALUE(TRIM(CentrepointSourced[[#This Row],[Presented HS]])))))</f>
        <v>4</v>
      </c>
      <c r="U889" s="41">
        <f>IF(TRIM(CentrepointSourced[[#This Row],[Assessed HS]])="",0,IF(CentrepointSourced[[#This Row],[Assessed HS]]="&lt;5",2.5,IF(CentrepointSourced[[#This Row],[Assessed HS]]="&lt;10",5,VALUE(TRIM(CentrepointSourced[[#This Row],[Assessed HS]])))))</f>
        <v>1</v>
      </c>
      <c r="V889" s="41">
        <f>IF(TRIM(CentrepointSourced[[#This Row],[Presented CS]])="",0,IF(CentrepointSourced[[#This Row],[Presented CS]]="&lt;5",2.5,IF(CentrepointSourced[[#This Row],[Presented CS]]="&lt;10",5,VALUE(TRIM(CentrepointSourced[[#This Row],[Presented CS]])))))</f>
        <v>0</v>
      </c>
      <c r="W889" s="41">
        <f>IF(TRIM(CentrepointSourced[[#This Row],[Assessed CS]])="",0,IF(CentrepointSourced[[#This Row],[Assessed CS]]="&lt;5",2.5,IF(CentrepointSourced[[#This Row],[Assessed CS]]="&lt;10",5,VALUE(TRIM(CentrepointSourced[[#This Row],[Assessed CS]])))))</f>
        <v>0</v>
      </c>
      <c r="X889" s="106">
        <f>IF(CentrepointSourced[[#This Row],[Age]]="16-17",CentrepointSourced[[#This Row],[Presented HS DQ]],0)</f>
        <v>4</v>
      </c>
      <c r="Y889" s="106">
        <f>IF(CentrepointSourced[[#This Row],[Age]]="16-24",CentrepointSourced[[#This Row],[Presented HS DQ]],0)</f>
        <v>0</v>
      </c>
      <c r="Z889" s="106">
        <f>IF(CentrepointSourced[[#This Row],[Age]]="18-24",CentrepointSourced[[#This Row],[Presented HS DQ]],0)</f>
        <v>0</v>
      </c>
      <c r="AA889" s="106">
        <f>IF(CentrepointSourced[[#This Row],[Age]]="16-17",CentrepointSourced[[#This Row],[Presented CS DQ]],0)</f>
        <v>0</v>
      </c>
      <c r="AB889" s="106">
        <f>IF(CentrepointSourced[[#This Row],[Age]]="16-24",CentrepointSourced[[#This Row],[Presented CS DQ]],0)</f>
        <v>0</v>
      </c>
      <c r="AC889" s="106">
        <f>IF(CentrepointSourced[[#This Row],[Age]]="18-24",CentrepointSourced[[#This Row],[Presented CS DQ]],0)</f>
        <v>0</v>
      </c>
      <c r="AD889" s="107">
        <f>IF(CentrepointSourced[[#This Row],[Age]]="16-17",CentrepointSourced[[#This Row],[Assessed HS DQ]],0)</f>
        <v>1</v>
      </c>
      <c r="AE889" s="107">
        <f>IF(CentrepointSourced[[#This Row],[Age]]="16-24",CentrepointSourced[[#This Row],[Assessed HS DQ]],0)</f>
        <v>0</v>
      </c>
      <c r="AF889" s="107">
        <f>IF(CentrepointSourced[[#This Row],[Age]]="18-24",CentrepointSourced[[#This Row],[Assessed HS DQ]],0)</f>
        <v>0</v>
      </c>
      <c r="AG889" s="107">
        <f>IF(CentrepointSourced[[#This Row],[Age]]="16-17",CentrepointSourced[[#This Row],[Assessed CS DQ]],0)</f>
        <v>0</v>
      </c>
      <c r="AH889" s="107">
        <f>IF(CentrepointSourced[[#This Row],[Age]]="16-24",CentrepointSourced[[#This Row],[Assessed CS DQ]],0)</f>
        <v>0</v>
      </c>
      <c r="AI889" s="107">
        <f>IF(CentrepointSourced[[#This Row],[Age]]="18-24",CentrepointSourced[[#This Row],[Assessed CS DQ]],0)</f>
        <v>0</v>
      </c>
    </row>
    <row r="890" spans="1:35" customFormat="1" ht="13.5" customHeight="1">
      <c r="A890" s="45" t="s">
        <v>40</v>
      </c>
      <c r="B890" s="62" t="s">
        <v>243</v>
      </c>
      <c r="C890" s="45" t="s">
        <v>42</v>
      </c>
      <c r="D890" s="62"/>
      <c r="E890" s="67">
        <v>2014</v>
      </c>
      <c r="F890" s="67" t="s">
        <v>26</v>
      </c>
      <c r="G890" s="67">
        <v>109</v>
      </c>
      <c r="H890" s="68">
        <v>4</v>
      </c>
      <c r="I890" s="67">
        <v>1</v>
      </c>
      <c r="J890" s="45"/>
      <c r="K890" s="45"/>
      <c r="L890" s="45"/>
      <c r="M890" s="45"/>
      <c r="N890" s="45"/>
      <c r="O890" s="45"/>
      <c r="P890" s="45"/>
      <c r="Q890" s="41" t="str">
        <f>IF(CentrepointSourced[[#This Row],[Country]]="Northern Ireland","Northern Ireland",IFERROR(VLOOKUP(CentrepointSourced[[#This Row],[Local Authority]],LKP_LANameDQ[],2,FALSE),CentrepointSourced[[#This Row],[Local Authority]]))</f>
        <v>South Northamptonshire</v>
      </c>
      <c r="R890" s="41" t="str">
        <f>IF(CentrepointSourced[[#This Row],[LA type]]="County","",INDEX(ConsolGeog[lad14cd],MATCH(CentrepointSourced[[#This Row],[Local Authority DQ]],ConsolGeog[la_name],0)))</f>
        <v>E07000155</v>
      </c>
      <c r="S890" s="41" t="str">
        <f>IF(OR(CentrepointSourced[[#This Row],[Country]]="Northern Ireland",CentrepointSourced[[#This Row],[Country]]="Scotland",CentrepointSourced[[#This Row],[Country]]="Wales"),"Local Authority",CentrepointSourced[[#This Row],[LA type]])</f>
        <v>District</v>
      </c>
      <c r="T890" s="41">
        <f>IF(TRIM(CentrepointSourced[[#This Row],[Presented HS]])="",0,IF(CentrepointSourced[[#This Row],[Presented HS]]="&lt;5",2.5,IF(CentrepointSourced[[#This Row],[Presented HS]]="&lt;10",5,VALUE(TRIM(CentrepointSourced[[#This Row],[Presented HS]])))))</f>
        <v>109</v>
      </c>
      <c r="U890" s="41">
        <f>IF(TRIM(CentrepointSourced[[#This Row],[Assessed HS]])="",0,IF(CentrepointSourced[[#This Row],[Assessed HS]]="&lt;5",2.5,IF(CentrepointSourced[[#This Row],[Assessed HS]]="&lt;10",5,VALUE(TRIM(CentrepointSourced[[#This Row],[Assessed HS]])))))</f>
        <v>4</v>
      </c>
      <c r="V890" s="41">
        <f>IF(TRIM(CentrepointSourced[[#This Row],[Presented CS]])="",0,IF(CentrepointSourced[[#This Row],[Presented CS]]="&lt;5",2.5,IF(CentrepointSourced[[#This Row],[Presented CS]]="&lt;10",5,VALUE(TRIM(CentrepointSourced[[#This Row],[Presented CS]])))))</f>
        <v>0</v>
      </c>
      <c r="W890" s="41">
        <f>IF(TRIM(CentrepointSourced[[#This Row],[Assessed CS]])="",0,IF(CentrepointSourced[[#This Row],[Assessed CS]]="&lt;5",2.5,IF(CentrepointSourced[[#This Row],[Assessed CS]]="&lt;10",5,VALUE(TRIM(CentrepointSourced[[#This Row],[Assessed CS]])))))</f>
        <v>0</v>
      </c>
      <c r="X890" s="106">
        <f>IF(CentrepointSourced[[#This Row],[Age]]="16-17",CentrepointSourced[[#This Row],[Presented HS DQ]],0)</f>
        <v>0</v>
      </c>
      <c r="Y890" s="106">
        <f>IF(CentrepointSourced[[#This Row],[Age]]="16-24",CentrepointSourced[[#This Row],[Presented HS DQ]],0)</f>
        <v>0</v>
      </c>
      <c r="Z890" s="106">
        <f>IF(CentrepointSourced[[#This Row],[Age]]="18-24",CentrepointSourced[[#This Row],[Presented HS DQ]],0)</f>
        <v>109</v>
      </c>
      <c r="AA890" s="106">
        <f>IF(CentrepointSourced[[#This Row],[Age]]="16-17",CentrepointSourced[[#This Row],[Presented CS DQ]],0)</f>
        <v>0</v>
      </c>
      <c r="AB890" s="106">
        <f>IF(CentrepointSourced[[#This Row],[Age]]="16-24",CentrepointSourced[[#This Row],[Presented CS DQ]],0)</f>
        <v>0</v>
      </c>
      <c r="AC890" s="106">
        <f>IF(CentrepointSourced[[#This Row],[Age]]="18-24",CentrepointSourced[[#This Row],[Presented CS DQ]],0)</f>
        <v>0</v>
      </c>
      <c r="AD890" s="107">
        <f>IF(CentrepointSourced[[#This Row],[Age]]="16-17",CentrepointSourced[[#This Row],[Assessed HS DQ]],0)</f>
        <v>0</v>
      </c>
      <c r="AE890" s="107">
        <f>IF(CentrepointSourced[[#This Row],[Age]]="16-24",CentrepointSourced[[#This Row],[Assessed HS DQ]],0)</f>
        <v>0</v>
      </c>
      <c r="AF890" s="107">
        <f>IF(CentrepointSourced[[#This Row],[Age]]="18-24",CentrepointSourced[[#This Row],[Assessed HS DQ]],0)</f>
        <v>4</v>
      </c>
      <c r="AG890" s="107">
        <f>IF(CentrepointSourced[[#This Row],[Age]]="16-17",CentrepointSourced[[#This Row],[Assessed CS DQ]],0)</f>
        <v>0</v>
      </c>
      <c r="AH890" s="107">
        <f>IF(CentrepointSourced[[#This Row],[Age]]="16-24",CentrepointSourced[[#This Row],[Assessed CS DQ]],0)</f>
        <v>0</v>
      </c>
      <c r="AI890" s="107">
        <f>IF(CentrepointSourced[[#This Row],[Age]]="18-24",CentrepointSourced[[#This Row],[Assessed CS DQ]],0)</f>
        <v>0</v>
      </c>
    </row>
    <row r="891" spans="1:35" customFormat="1" ht="13.5" customHeight="1">
      <c r="A891" s="45" t="s">
        <v>40</v>
      </c>
      <c r="B891" s="45" t="s">
        <v>293</v>
      </c>
      <c r="C891" s="45" t="s">
        <v>165</v>
      </c>
      <c r="D891" s="45"/>
      <c r="E891" s="67">
        <v>2012</v>
      </c>
      <c r="F891" s="67" t="s">
        <v>25</v>
      </c>
      <c r="G891" s="67">
        <v>14</v>
      </c>
      <c r="H891" s="68"/>
      <c r="I891" s="67">
        <v>11</v>
      </c>
      <c r="J891" s="45"/>
      <c r="K891" s="67"/>
      <c r="L891" s="67"/>
      <c r="M891" s="67"/>
      <c r="N891" s="67"/>
      <c r="O891" s="67"/>
      <c r="P891" s="67"/>
      <c r="Q891" s="41" t="str">
        <f>IF(CentrepointSourced[[#This Row],[Country]]="Northern Ireland","Northern Ireland",IFERROR(VLOOKUP(CentrepointSourced[[#This Row],[Local Authority]],LKP_LANameDQ[],2,FALSE),CentrepointSourced[[#This Row],[Local Authority]]))</f>
        <v>Southend-on-Sea</v>
      </c>
      <c r="R891" s="41" t="str">
        <f>IF(CentrepointSourced[[#This Row],[LA type]]="County","",INDEX(ConsolGeog[lad14cd],MATCH(CentrepointSourced[[#This Row],[Local Authority DQ]],ConsolGeog[la_name],0)))</f>
        <v>E06000033</v>
      </c>
      <c r="S891" s="41" t="str">
        <f>IF(OR(CentrepointSourced[[#This Row],[Country]]="Northern Ireland",CentrepointSourced[[#This Row],[Country]]="Scotland",CentrepointSourced[[#This Row],[Country]]="Wales"),"Local Authority",CentrepointSourced[[#This Row],[LA type]])</f>
        <v>Unitary</v>
      </c>
      <c r="T891" s="41">
        <f>IF(TRIM(CentrepointSourced[[#This Row],[Presented HS]])="",0,IF(CentrepointSourced[[#This Row],[Presented HS]]="&lt;5",2.5,IF(CentrepointSourced[[#This Row],[Presented HS]]="&lt;10",5,VALUE(TRIM(CentrepointSourced[[#This Row],[Presented HS]])))))</f>
        <v>14</v>
      </c>
      <c r="U891" s="41">
        <f>IF(TRIM(CentrepointSourced[[#This Row],[Assessed HS]])="",0,IF(CentrepointSourced[[#This Row],[Assessed HS]]="&lt;5",2.5,IF(CentrepointSourced[[#This Row],[Assessed HS]]="&lt;10",5,VALUE(TRIM(CentrepointSourced[[#This Row],[Assessed HS]])))))</f>
        <v>0</v>
      </c>
      <c r="V891" s="41">
        <f>IF(TRIM(CentrepointSourced[[#This Row],[Presented CS]])="",0,IF(CentrepointSourced[[#This Row],[Presented CS]]="&lt;5",2.5,IF(CentrepointSourced[[#This Row],[Presented CS]]="&lt;10",5,VALUE(TRIM(CentrepointSourced[[#This Row],[Presented CS]])))))</f>
        <v>0</v>
      </c>
      <c r="W891" s="41">
        <f>IF(TRIM(CentrepointSourced[[#This Row],[Assessed CS]])="",0,IF(CentrepointSourced[[#This Row],[Assessed CS]]="&lt;5",2.5,IF(CentrepointSourced[[#This Row],[Assessed CS]]="&lt;10",5,VALUE(TRIM(CentrepointSourced[[#This Row],[Assessed CS]])))))</f>
        <v>0</v>
      </c>
      <c r="X891" s="106">
        <f>IF(CentrepointSourced[[#This Row],[Age]]="16-17",CentrepointSourced[[#This Row],[Presented HS DQ]],0)</f>
        <v>14</v>
      </c>
      <c r="Y891" s="106">
        <f>IF(CentrepointSourced[[#This Row],[Age]]="16-24",CentrepointSourced[[#This Row],[Presented HS DQ]],0)</f>
        <v>0</v>
      </c>
      <c r="Z891" s="106">
        <f>IF(CentrepointSourced[[#This Row],[Age]]="18-24",CentrepointSourced[[#This Row],[Presented HS DQ]],0)</f>
        <v>0</v>
      </c>
      <c r="AA891" s="106">
        <f>IF(CentrepointSourced[[#This Row],[Age]]="16-17",CentrepointSourced[[#This Row],[Presented CS DQ]],0)</f>
        <v>0</v>
      </c>
      <c r="AB891" s="106">
        <f>IF(CentrepointSourced[[#This Row],[Age]]="16-24",CentrepointSourced[[#This Row],[Presented CS DQ]],0)</f>
        <v>0</v>
      </c>
      <c r="AC891" s="106">
        <f>IF(CentrepointSourced[[#This Row],[Age]]="18-24",CentrepointSourced[[#This Row],[Presented CS DQ]],0)</f>
        <v>0</v>
      </c>
      <c r="AD891" s="107">
        <f>IF(CentrepointSourced[[#This Row],[Age]]="16-17",CentrepointSourced[[#This Row],[Assessed HS DQ]],0)</f>
        <v>0</v>
      </c>
      <c r="AE891" s="107">
        <f>IF(CentrepointSourced[[#This Row],[Age]]="16-24",CentrepointSourced[[#This Row],[Assessed HS DQ]],0)</f>
        <v>0</v>
      </c>
      <c r="AF891" s="107">
        <f>IF(CentrepointSourced[[#This Row],[Age]]="18-24",CentrepointSourced[[#This Row],[Assessed HS DQ]],0)</f>
        <v>0</v>
      </c>
      <c r="AG891" s="107">
        <f>IF(CentrepointSourced[[#This Row],[Age]]="16-17",CentrepointSourced[[#This Row],[Assessed CS DQ]],0)</f>
        <v>0</v>
      </c>
      <c r="AH891" s="107">
        <f>IF(CentrepointSourced[[#This Row],[Age]]="16-24",CentrepointSourced[[#This Row],[Assessed CS DQ]],0)</f>
        <v>0</v>
      </c>
      <c r="AI891" s="107">
        <f>IF(CentrepointSourced[[#This Row],[Age]]="18-24",CentrepointSourced[[#This Row],[Assessed CS DQ]],0)</f>
        <v>0</v>
      </c>
    </row>
    <row r="892" spans="1:35" customFormat="1" ht="13.5" customHeight="1">
      <c r="A892" s="45" t="s">
        <v>40</v>
      </c>
      <c r="B892" s="45" t="s">
        <v>293</v>
      </c>
      <c r="C892" s="45" t="s">
        <v>165</v>
      </c>
      <c r="D892" s="45"/>
      <c r="E892" s="67">
        <v>2012</v>
      </c>
      <c r="F892" s="67" t="s">
        <v>26</v>
      </c>
      <c r="G892" s="67">
        <v>43</v>
      </c>
      <c r="H892" s="68"/>
      <c r="I892" s="67">
        <v>25</v>
      </c>
      <c r="J892" s="45"/>
      <c r="K892" s="67"/>
      <c r="L892" s="67"/>
      <c r="M892" s="67"/>
      <c r="N892" s="67"/>
      <c r="O892" s="67"/>
      <c r="P892" s="67"/>
      <c r="Q892" s="41" t="str">
        <f>IF(CentrepointSourced[[#This Row],[Country]]="Northern Ireland","Northern Ireland",IFERROR(VLOOKUP(CentrepointSourced[[#This Row],[Local Authority]],LKP_LANameDQ[],2,FALSE),CentrepointSourced[[#This Row],[Local Authority]]))</f>
        <v>Southend-on-Sea</v>
      </c>
      <c r="R892" s="41" t="str">
        <f>IF(CentrepointSourced[[#This Row],[LA type]]="County","",INDEX(ConsolGeog[lad14cd],MATCH(CentrepointSourced[[#This Row],[Local Authority DQ]],ConsolGeog[la_name],0)))</f>
        <v>E06000033</v>
      </c>
      <c r="S892" s="41" t="str">
        <f>IF(OR(CentrepointSourced[[#This Row],[Country]]="Northern Ireland",CentrepointSourced[[#This Row],[Country]]="Scotland",CentrepointSourced[[#This Row],[Country]]="Wales"),"Local Authority",CentrepointSourced[[#This Row],[LA type]])</f>
        <v>Unitary</v>
      </c>
      <c r="T892" s="41">
        <f>IF(TRIM(CentrepointSourced[[#This Row],[Presented HS]])="",0,IF(CentrepointSourced[[#This Row],[Presented HS]]="&lt;5",2.5,IF(CentrepointSourced[[#This Row],[Presented HS]]="&lt;10",5,VALUE(TRIM(CentrepointSourced[[#This Row],[Presented HS]])))))</f>
        <v>43</v>
      </c>
      <c r="U892" s="41">
        <f>IF(TRIM(CentrepointSourced[[#This Row],[Assessed HS]])="",0,IF(CentrepointSourced[[#This Row],[Assessed HS]]="&lt;5",2.5,IF(CentrepointSourced[[#This Row],[Assessed HS]]="&lt;10",5,VALUE(TRIM(CentrepointSourced[[#This Row],[Assessed HS]])))))</f>
        <v>0</v>
      </c>
      <c r="V892" s="41">
        <f>IF(TRIM(CentrepointSourced[[#This Row],[Presented CS]])="",0,IF(CentrepointSourced[[#This Row],[Presented CS]]="&lt;5",2.5,IF(CentrepointSourced[[#This Row],[Presented CS]]="&lt;10",5,VALUE(TRIM(CentrepointSourced[[#This Row],[Presented CS]])))))</f>
        <v>0</v>
      </c>
      <c r="W892" s="41">
        <f>IF(TRIM(CentrepointSourced[[#This Row],[Assessed CS]])="",0,IF(CentrepointSourced[[#This Row],[Assessed CS]]="&lt;5",2.5,IF(CentrepointSourced[[#This Row],[Assessed CS]]="&lt;10",5,VALUE(TRIM(CentrepointSourced[[#This Row],[Assessed CS]])))))</f>
        <v>0</v>
      </c>
      <c r="X892" s="106">
        <f>IF(CentrepointSourced[[#This Row],[Age]]="16-17",CentrepointSourced[[#This Row],[Presented HS DQ]],0)</f>
        <v>0</v>
      </c>
      <c r="Y892" s="106">
        <f>IF(CentrepointSourced[[#This Row],[Age]]="16-24",CentrepointSourced[[#This Row],[Presented HS DQ]],0)</f>
        <v>0</v>
      </c>
      <c r="Z892" s="106">
        <f>IF(CentrepointSourced[[#This Row],[Age]]="18-24",CentrepointSourced[[#This Row],[Presented HS DQ]],0)</f>
        <v>43</v>
      </c>
      <c r="AA892" s="106">
        <f>IF(CentrepointSourced[[#This Row],[Age]]="16-17",CentrepointSourced[[#This Row],[Presented CS DQ]],0)</f>
        <v>0</v>
      </c>
      <c r="AB892" s="106">
        <f>IF(CentrepointSourced[[#This Row],[Age]]="16-24",CentrepointSourced[[#This Row],[Presented CS DQ]],0)</f>
        <v>0</v>
      </c>
      <c r="AC892" s="106">
        <f>IF(CentrepointSourced[[#This Row],[Age]]="18-24",CentrepointSourced[[#This Row],[Presented CS DQ]],0)</f>
        <v>0</v>
      </c>
      <c r="AD892" s="107">
        <f>IF(CentrepointSourced[[#This Row],[Age]]="16-17",CentrepointSourced[[#This Row],[Assessed HS DQ]],0)</f>
        <v>0</v>
      </c>
      <c r="AE892" s="107">
        <f>IF(CentrepointSourced[[#This Row],[Age]]="16-24",CentrepointSourced[[#This Row],[Assessed HS DQ]],0)</f>
        <v>0</v>
      </c>
      <c r="AF892" s="107">
        <f>IF(CentrepointSourced[[#This Row],[Age]]="18-24",CentrepointSourced[[#This Row],[Assessed HS DQ]],0)</f>
        <v>0</v>
      </c>
      <c r="AG892" s="107">
        <f>IF(CentrepointSourced[[#This Row],[Age]]="16-17",CentrepointSourced[[#This Row],[Assessed CS DQ]],0)</f>
        <v>0</v>
      </c>
      <c r="AH892" s="107">
        <f>IF(CentrepointSourced[[#This Row],[Age]]="16-24",CentrepointSourced[[#This Row],[Assessed CS DQ]],0)</f>
        <v>0</v>
      </c>
      <c r="AI892" s="107">
        <f>IF(CentrepointSourced[[#This Row],[Age]]="18-24",CentrepointSourced[[#This Row],[Assessed CS DQ]],0)</f>
        <v>0</v>
      </c>
    </row>
    <row r="893" spans="1:35" customFormat="1" ht="13.5" customHeight="1">
      <c r="A893" s="45" t="s">
        <v>40</v>
      </c>
      <c r="B893" s="45" t="s">
        <v>293</v>
      </c>
      <c r="C893" s="45" t="s">
        <v>165</v>
      </c>
      <c r="D893" s="45"/>
      <c r="E893" s="67">
        <v>2013</v>
      </c>
      <c r="F893" s="67" t="s">
        <v>25</v>
      </c>
      <c r="G893" s="67">
        <v>21</v>
      </c>
      <c r="H893" s="68"/>
      <c r="I893" s="67">
        <v>8</v>
      </c>
      <c r="J893" s="45"/>
      <c r="K893" s="67"/>
      <c r="L893" s="67"/>
      <c r="M893" s="67"/>
      <c r="N893" s="67"/>
      <c r="O893" s="67"/>
      <c r="P893" s="67"/>
      <c r="Q893" s="41" t="str">
        <f>IF(CentrepointSourced[[#This Row],[Country]]="Northern Ireland","Northern Ireland",IFERROR(VLOOKUP(CentrepointSourced[[#This Row],[Local Authority]],LKP_LANameDQ[],2,FALSE),CentrepointSourced[[#This Row],[Local Authority]]))</f>
        <v>Southend-on-Sea</v>
      </c>
      <c r="R893" s="41" t="str">
        <f>IF(CentrepointSourced[[#This Row],[LA type]]="County","",INDEX(ConsolGeog[lad14cd],MATCH(CentrepointSourced[[#This Row],[Local Authority DQ]],ConsolGeog[la_name],0)))</f>
        <v>E06000033</v>
      </c>
      <c r="S893" s="41" t="str">
        <f>IF(OR(CentrepointSourced[[#This Row],[Country]]="Northern Ireland",CentrepointSourced[[#This Row],[Country]]="Scotland",CentrepointSourced[[#This Row],[Country]]="Wales"),"Local Authority",CentrepointSourced[[#This Row],[LA type]])</f>
        <v>Unitary</v>
      </c>
      <c r="T893" s="41">
        <f>IF(TRIM(CentrepointSourced[[#This Row],[Presented HS]])="",0,IF(CentrepointSourced[[#This Row],[Presented HS]]="&lt;5",2.5,IF(CentrepointSourced[[#This Row],[Presented HS]]="&lt;10",5,VALUE(TRIM(CentrepointSourced[[#This Row],[Presented HS]])))))</f>
        <v>21</v>
      </c>
      <c r="U893" s="41">
        <f>IF(TRIM(CentrepointSourced[[#This Row],[Assessed HS]])="",0,IF(CentrepointSourced[[#This Row],[Assessed HS]]="&lt;5",2.5,IF(CentrepointSourced[[#This Row],[Assessed HS]]="&lt;10",5,VALUE(TRIM(CentrepointSourced[[#This Row],[Assessed HS]])))))</f>
        <v>0</v>
      </c>
      <c r="V893" s="41">
        <f>IF(TRIM(CentrepointSourced[[#This Row],[Presented CS]])="",0,IF(CentrepointSourced[[#This Row],[Presented CS]]="&lt;5",2.5,IF(CentrepointSourced[[#This Row],[Presented CS]]="&lt;10",5,VALUE(TRIM(CentrepointSourced[[#This Row],[Presented CS]])))))</f>
        <v>0</v>
      </c>
      <c r="W893" s="41">
        <f>IF(TRIM(CentrepointSourced[[#This Row],[Assessed CS]])="",0,IF(CentrepointSourced[[#This Row],[Assessed CS]]="&lt;5",2.5,IF(CentrepointSourced[[#This Row],[Assessed CS]]="&lt;10",5,VALUE(TRIM(CentrepointSourced[[#This Row],[Assessed CS]])))))</f>
        <v>0</v>
      </c>
      <c r="X893" s="106">
        <f>IF(CentrepointSourced[[#This Row],[Age]]="16-17",CentrepointSourced[[#This Row],[Presented HS DQ]],0)</f>
        <v>21</v>
      </c>
      <c r="Y893" s="106">
        <f>IF(CentrepointSourced[[#This Row],[Age]]="16-24",CentrepointSourced[[#This Row],[Presented HS DQ]],0)</f>
        <v>0</v>
      </c>
      <c r="Z893" s="106">
        <f>IF(CentrepointSourced[[#This Row],[Age]]="18-24",CentrepointSourced[[#This Row],[Presented HS DQ]],0)</f>
        <v>0</v>
      </c>
      <c r="AA893" s="106">
        <f>IF(CentrepointSourced[[#This Row],[Age]]="16-17",CentrepointSourced[[#This Row],[Presented CS DQ]],0)</f>
        <v>0</v>
      </c>
      <c r="AB893" s="106">
        <f>IF(CentrepointSourced[[#This Row],[Age]]="16-24",CentrepointSourced[[#This Row],[Presented CS DQ]],0)</f>
        <v>0</v>
      </c>
      <c r="AC893" s="106">
        <f>IF(CentrepointSourced[[#This Row],[Age]]="18-24",CentrepointSourced[[#This Row],[Presented CS DQ]],0)</f>
        <v>0</v>
      </c>
      <c r="AD893" s="107">
        <f>IF(CentrepointSourced[[#This Row],[Age]]="16-17",CentrepointSourced[[#This Row],[Assessed HS DQ]],0)</f>
        <v>0</v>
      </c>
      <c r="AE893" s="107">
        <f>IF(CentrepointSourced[[#This Row],[Age]]="16-24",CentrepointSourced[[#This Row],[Assessed HS DQ]],0)</f>
        <v>0</v>
      </c>
      <c r="AF893" s="107">
        <f>IF(CentrepointSourced[[#This Row],[Age]]="18-24",CentrepointSourced[[#This Row],[Assessed HS DQ]],0)</f>
        <v>0</v>
      </c>
      <c r="AG893" s="107">
        <f>IF(CentrepointSourced[[#This Row],[Age]]="16-17",CentrepointSourced[[#This Row],[Assessed CS DQ]],0)</f>
        <v>0</v>
      </c>
      <c r="AH893" s="107">
        <f>IF(CentrepointSourced[[#This Row],[Age]]="16-24",CentrepointSourced[[#This Row],[Assessed CS DQ]],0)</f>
        <v>0</v>
      </c>
      <c r="AI893" s="107">
        <f>IF(CentrepointSourced[[#This Row],[Age]]="18-24",CentrepointSourced[[#This Row],[Assessed CS DQ]],0)</f>
        <v>0</v>
      </c>
    </row>
    <row r="894" spans="1:35" customFormat="1" ht="13.5" customHeight="1">
      <c r="A894" s="45" t="s">
        <v>40</v>
      </c>
      <c r="B894" s="45" t="s">
        <v>293</v>
      </c>
      <c r="C894" s="45" t="s">
        <v>165</v>
      </c>
      <c r="D894" s="45"/>
      <c r="E894" s="67">
        <v>2013</v>
      </c>
      <c r="F894" s="67" t="s">
        <v>26</v>
      </c>
      <c r="G894" s="67">
        <v>81</v>
      </c>
      <c r="H894" s="68"/>
      <c r="I894" s="67">
        <v>53</v>
      </c>
      <c r="J894" s="45"/>
      <c r="K894" s="67"/>
      <c r="L894" s="67"/>
      <c r="M894" s="67"/>
      <c r="N894" s="67"/>
      <c r="O894" s="67"/>
      <c r="P894" s="67"/>
      <c r="Q894" s="41" t="str">
        <f>IF(CentrepointSourced[[#This Row],[Country]]="Northern Ireland","Northern Ireland",IFERROR(VLOOKUP(CentrepointSourced[[#This Row],[Local Authority]],LKP_LANameDQ[],2,FALSE),CentrepointSourced[[#This Row],[Local Authority]]))</f>
        <v>Southend-on-Sea</v>
      </c>
      <c r="R894" s="41" t="str">
        <f>IF(CentrepointSourced[[#This Row],[LA type]]="County","",INDEX(ConsolGeog[lad14cd],MATCH(CentrepointSourced[[#This Row],[Local Authority DQ]],ConsolGeog[la_name],0)))</f>
        <v>E06000033</v>
      </c>
      <c r="S894" s="41" t="str">
        <f>IF(OR(CentrepointSourced[[#This Row],[Country]]="Northern Ireland",CentrepointSourced[[#This Row],[Country]]="Scotland",CentrepointSourced[[#This Row],[Country]]="Wales"),"Local Authority",CentrepointSourced[[#This Row],[LA type]])</f>
        <v>Unitary</v>
      </c>
      <c r="T894" s="41">
        <f>IF(TRIM(CentrepointSourced[[#This Row],[Presented HS]])="",0,IF(CentrepointSourced[[#This Row],[Presented HS]]="&lt;5",2.5,IF(CentrepointSourced[[#This Row],[Presented HS]]="&lt;10",5,VALUE(TRIM(CentrepointSourced[[#This Row],[Presented HS]])))))</f>
        <v>81</v>
      </c>
      <c r="U894" s="41">
        <f>IF(TRIM(CentrepointSourced[[#This Row],[Assessed HS]])="",0,IF(CentrepointSourced[[#This Row],[Assessed HS]]="&lt;5",2.5,IF(CentrepointSourced[[#This Row],[Assessed HS]]="&lt;10",5,VALUE(TRIM(CentrepointSourced[[#This Row],[Assessed HS]])))))</f>
        <v>0</v>
      </c>
      <c r="V894" s="41">
        <f>IF(TRIM(CentrepointSourced[[#This Row],[Presented CS]])="",0,IF(CentrepointSourced[[#This Row],[Presented CS]]="&lt;5",2.5,IF(CentrepointSourced[[#This Row],[Presented CS]]="&lt;10",5,VALUE(TRIM(CentrepointSourced[[#This Row],[Presented CS]])))))</f>
        <v>0</v>
      </c>
      <c r="W894" s="41">
        <f>IF(TRIM(CentrepointSourced[[#This Row],[Assessed CS]])="",0,IF(CentrepointSourced[[#This Row],[Assessed CS]]="&lt;5",2.5,IF(CentrepointSourced[[#This Row],[Assessed CS]]="&lt;10",5,VALUE(TRIM(CentrepointSourced[[#This Row],[Assessed CS]])))))</f>
        <v>0</v>
      </c>
      <c r="X894" s="106">
        <f>IF(CentrepointSourced[[#This Row],[Age]]="16-17",CentrepointSourced[[#This Row],[Presented HS DQ]],0)</f>
        <v>0</v>
      </c>
      <c r="Y894" s="106">
        <f>IF(CentrepointSourced[[#This Row],[Age]]="16-24",CentrepointSourced[[#This Row],[Presented HS DQ]],0)</f>
        <v>0</v>
      </c>
      <c r="Z894" s="106">
        <f>IF(CentrepointSourced[[#This Row],[Age]]="18-24",CentrepointSourced[[#This Row],[Presented HS DQ]],0)</f>
        <v>81</v>
      </c>
      <c r="AA894" s="106">
        <f>IF(CentrepointSourced[[#This Row],[Age]]="16-17",CentrepointSourced[[#This Row],[Presented CS DQ]],0)</f>
        <v>0</v>
      </c>
      <c r="AB894" s="106">
        <f>IF(CentrepointSourced[[#This Row],[Age]]="16-24",CentrepointSourced[[#This Row],[Presented CS DQ]],0)</f>
        <v>0</v>
      </c>
      <c r="AC894" s="106">
        <f>IF(CentrepointSourced[[#This Row],[Age]]="18-24",CentrepointSourced[[#This Row],[Presented CS DQ]],0)</f>
        <v>0</v>
      </c>
      <c r="AD894" s="107">
        <f>IF(CentrepointSourced[[#This Row],[Age]]="16-17",CentrepointSourced[[#This Row],[Assessed HS DQ]],0)</f>
        <v>0</v>
      </c>
      <c r="AE894" s="107">
        <f>IF(CentrepointSourced[[#This Row],[Age]]="16-24",CentrepointSourced[[#This Row],[Assessed HS DQ]],0)</f>
        <v>0</v>
      </c>
      <c r="AF894" s="107">
        <f>IF(CentrepointSourced[[#This Row],[Age]]="18-24",CentrepointSourced[[#This Row],[Assessed HS DQ]],0)</f>
        <v>0</v>
      </c>
      <c r="AG894" s="107">
        <f>IF(CentrepointSourced[[#This Row],[Age]]="16-17",CentrepointSourced[[#This Row],[Assessed CS DQ]],0)</f>
        <v>0</v>
      </c>
      <c r="AH894" s="107">
        <f>IF(CentrepointSourced[[#This Row],[Age]]="16-24",CentrepointSourced[[#This Row],[Assessed CS DQ]],0)</f>
        <v>0</v>
      </c>
      <c r="AI894" s="107">
        <f>IF(CentrepointSourced[[#This Row],[Age]]="18-24",CentrepointSourced[[#This Row],[Assessed CS DQ]],0)</f>
        <v>0</v>
      </c>
    </row>
    <row r="895" spans="1:35" customFormat="1" ht="13.5" customHeight="1">
      <c r="A895" s="45" t="s">
        <v>40</v>
      </c>
      <c r="B895" s="45" t="s">
        <v>293</v>
      </c>
      <c r="C895" s="45" t="s">
        <v>165</v>
      </c>
      <c r="D895" s="45"/>
      <c r="E895" s="67">
        <v>2014</v>
      </c>
      <c r="F895" s="67" t="s">
        <v>25</v>
      </c>
      <c r="G895" s="67">
        <v>43</v>
      </c>
      <c r="H895" s="68"/>
      <c r="I895" s="67">
        <v>24</v>
      </c>
      <c r="J895" s="45"/>
      <c r="K895" s="67"/>
      <c r="L895" s="67"/>
      <c r="M895" s="67"/>
      <c r="N895" s="67"/>
      <c r="O895" s="67"/>
      <c r="P895" s="67"/>
      <c r="Q895" s="41" t="str">
        <f>IF(CentrepointSourced[[#This Row],[Country]]="Northern Ireland","Northern Ireland",IFERROR(VLOOKUP(CentrepointSourced[[#This Row],[Local Authority]],LKP_LANameDQ[],2,FALSE),CentrepointSourced[[#This Row],[Local Authority]]))</f>
        <v>Southend-on-Sea</v>
      </c>
      <c r="R895" s="41" t="str">
        <f>IF(CentrepointSourced[[#This Row],[LA type]]="County","",INDEX(ConsolGeog[lad14cd],MATCH(CentrepointSourced[[#This Row],[Local Authority DQ]],ConsolGeog[la_name],0)))</f>
        <v>E06000033</v>
      </c>
      <c r="S895" s="41" t="str">
        <f>IF(OR(CentrepointSourced[[#This Row],[Country]]="Northern Ireland",CentrepointSourced[[#This Row],[Country]]="Scotland",CentrepointSourced[[#This Row],[Country]]="Wales"),"Local Authority",CentrepointSourced[[#This Row],[LA type]])</f>
        <v>Unitary</v>
      </c>
      <c r="T895" s="41">
        <f>IF(TRIM(CentrepointSourced[[#This Row],[Presented HS]])="",0,IF(CentrepointSourced[[#This Row],[Presented HS]]="&lt;5",2.5,IF(CentrepointSourced[[#This Row],[Presented HS]]="&lt;10",5,VALUE(TRIM(CentrepointSourced[[#This Row],[Presented HS]])))))</f>
        <v>43</v>
      </c>
      <c r="U895" s="41">
        <f>IF(TRIM(CentrepointSourced[[#This Row],[Assessed HS]])="",0,IF(CentrepointSourced[[#This Row],[Assessed HS]]="&lt;5",2.5,IF(CentrepointSourced[[#This Row],[Assessed HS]]="&lt;10",5,VALUE(TRIM(CentrepointSourced[[#This Row],[Assessed HS]])))))</f>
        <v>0</v>
      </c>
      <c r="V895" s="41">
        <f>IF(TRIM(CentrepointSourced[[#This Row],[Presented CS]])="",0,IF(CentrepointSourced[[#This Row],[Presented CS]]="&lt;5",2.5,IF(CentrepointSourced[[#This Row],[Presented CS]]="&lt;10",5,VALUE(TRIM(CentrepointSourced[[#This Row],[Presented CS]])))))</f>
        <v>0</v>
      </c>
      <c r="W895" s="41">
        <f>IF(TRIM(CentrepointSourced[[#This Row],[Assessed CS]])="",0,IF(CentrepointSourced[[#This Row],[Assessed CS]]="&lt;5",2.5,IF(CentrepointSourced[[#This Row],[Assessed CS]]="&lt;10",5,VALUE(TRIM(CentrepointSourced[[#This Row],[Assessed CS]])))))</f>
        <v>0</v>
      </c>
      <c r="X895" s="106">
        <f>IF(CentrepointSourced[[#This Row],[Age]]="16-17",CentrepointSourced[[#This Row],[Presented HS DQ]],0)</f>
        <v>43</v>
      </c>
      <c r="Y895" s="106">
        <f>IF(CentrepointSourced[[#This Row],[Age]]="16-24",CentrepointSourced[[#This Row],[Presented HS DQ]],0)</f>
        <v>0</v>
      </c>
      <c r="Z895" s="106">
        <f>IF(CentrepointSourced[[#This Row],[Age]]="18-24",CentrepointSourced[[#This Row],[Presented HS DQ]],0)</f>
        <v>0</v>
      </c>
      <c r="AA895" s="106">
        <f>IF(CentrepointSourced[[#This Row],[Age]]="16-17",CentrepointSourced[[#This Row],[Presented CS DQ]],0)</f>
        <v>0</v>
      </c>
      <c r="AB895" s="106">
        <f>IF(CentrepointSourced[[#This Row],[Age]]="16-24",CentrepointSourced[[#This Row],[Presented CS DQ]],0)</f>
        <v>0</v>
      </c>
      <c r="AC895" s="106">
        <f>IF(CentrepointSourced[[#This Row],[Age]]="18-24",CentrepointSourced[[#This Row],[Presented CS DQ]],0)</f>
        <v>0</v>
      </c>
      <c r="AD895" s="107">
        <f>IF(CentrepointSourced[[#This Row],[Age]]="16-17",CentrepointSourced[[#This Row],[Assessed HS DQ]],0)</f>
        <v>0</v>
      </c>
      <c r="AE895" s="107">
        <f>IF(CentrepointSourced[[#This Row],[Age]]="16-24",CentrepointSourced[[#This Row],[Assessed HS DQ]],0)</f>
        <v>0</v>
      </c>
      <c r="AF895" s="107">
        <f>IF(CentrepointSourced[[#This Row],[Age]]="18-24",CentrepointSourced[[#This Row],[Assessed HS DQ]],0)</f>
        <v>0</v>
      </c>
      <c r="AG895" s="107">
        <f>IF(CentrepointSourced[[#This Row],[Age]]="16-17",CentrepointSourced[[#This Row],[Assessed CS DQ]],0)</f>
        <v>0</v>
      </c>
      <c r="AH895" s="107">
        <f>IF(CentrepointSourced[[#This Row],[Age]]="16-24",CentrepointSourced[[#This Row],[Assessed CS DQ]],0)</f>
        <v>0</v>
      </c>
      <c r="AI895" s="107">
        <f>IF(CentrepointSourced[[#This Row],[Age]]="18-24",CentrepointSourced[[#This Row],[Assessed CS DQ]],0)</f>
        <v>0</v>
      </c>
    </row>
    <row r="896" spans="1:35" customFormat="1" ht="13.5" customHeight="1">
      <c r="A896" s="45" t="s">
        <v>40</v>
      </c>
      <c r="B896" s="45" t="s">
        <v>293</v>
      </c>
      <c r="C896" s="45" t="s">
        <v>165</v>
      </c>
      <c r="D896" s="45"/>
      <c r="E896" s="67">
        <v>2014</v>
      </c>
      <c r="F896" s="67" t="s">
        <v>26</v>
      </c>
      <c r="G896" s="67">
        <v>58</v>
      </c>
      <c r="H896" s="68"/>
      <c r="I896" s="67">
        <v>42</v>
      </c>
      <c r="J896" s="45"/>
      <c r="K896" s="67"/>
      <c r="L896" s="67"/>
      <c r="M896" s="67"/>
      <c r="N896" s="67"/>
      <c r="O896" s="67"/>
      <c r="P896" s="67"/>
      <c r="Q896" s="41" t="str">
        <f>IF(CentrepointSourced[[#This Row],[Country]]="Northern Ireland","Northern Ireland",IFERROR(VLOOKUP(CentrepointSourced[[#This Row],[Local Authority]],LKP_LANameDQ[],2,FALSE),CentrepointSourced[[#This Row],[Local Authority]]))</f>
        <v>Southend-on-Sea</v>
      </c>
      <c r="R896" s="41" t="str">
        <f>IF(CentrepointSourced[[#This Row],[LA type]]="County","",INDEX(ConsolGeog[lad14cd],MATCH(CentrepointSourced[[#This Row],[Local Authority DQ]],ConsolGeog[la_name],0)))</f>
        <v>E06000033</v>
      </c>
      <c r="S896" s="41" t="str">
        <f>IF(OR(CentrepointSourced[[#This Row],[Country]]="Northern Ireland",CentrepointSourced[[#This Row],[Country]]="Scotland",CentrepointSourced[[#This Row],[Country]]="Wales"),"Local Authority",CentrepointSourced[[#This Row],[LA type]])</f>
        <v>Unitary</v>
      </c>
      <c r="T896" s="41">
        <f>IF(TRIM(CentrepointSourced[[#This Row],[Presented HS]])="",0,IF(CentrepointSourced[[#This Row],[Presented HS]]="&lt;5",2.5,IF(CentrepointSourced[[#This Row],[Presented HS]]="&lt;10",5,VALUE(TRIM(CentrepointSourced[[#This Row],[Presented HS]])))))</f>
        <v>58</v>
      </c>
      <c r="U896" s="41">
        <f>IF(TRIM(CentrepointSourced[[#This Row],[Assessed HS]])="",0,IF(CentrepointSourced[[#This Row],[Assessed HS]]="&lt;5",2.5,IF(CentrepointSourced[[#This Row],[Assessed HS]]="&lt;10",5,VALUE(TRIM(CentrepointSourced[[#This Row],[Assessed HS]])))))</f>
        <v>0</v>
      </c>
      <c r="V896" s="41">
        <f>IF(TRIM(CentrepointSourced[[#This Row],[Presented CS]])="",0,IF(CentrepointSourced[[#This Row],[Presented CS]]="&lt;5",2.5,IF(CentrepointSourced[[#This Row],[Presented CS]]="&lt;10",5,VALUE(TRIM(CentrepointSourced[[#This Row],[Presented CS]])))))</f>
        <v>0</v>
      </c>
      <c r="W896" s="41">
        <f>IF(TRIM(CentrepointSourced[[#This Row],[Assessed CS]])="",0,IF(CentrepointSourced[[#This Row],[Assessed CS]]="&lt;5",2.5,IF(CentrepointSourced[[#This Row],[Assessed CS]]="&lt;10",5,VALUE(TRIM(CentrepointSourced[[#This Row],[Assessed CS]])))))</f>
        <v>0</v>
      </c>
      <c r="X896" s="106">
        <f>IF(CentrepointSourced[[#This Row],[Age]]="16-17",CentrepointSourced[[#This Row],[Presented HS DQ]],0)</f>
        <v>0</v>
      </c>
      <c r="Y896" s="106">
        <f>IF(CentrepointSourced[[#This Row],[Age]]="16-24",CentrepointSourced[[#This Row],[Presented HS DQ]],0)</f>
        <v>0</v>
      </c>
      <c r="Z896" s="106">
        <f>IF(CentrepointSourced[[#This Row],[Age]]="18-24",CentrepointSourced[[#This Row],[Presented HS DQ]],0)</f>
        <v>58</v>
      </c>
      <c r="AA896" s="106">
        <f>IF(CentrepointSourced[[#This Row],[Age]]="16-17",CentrepointSourced[[#This Row],[Presented CS DQ]],0)</f>
        <v>0</v>
      </c>
      <c r="AB896" s="106">
        <f>IF(CentrepointSourced[[#This Row],[Age]]="16-24",CentrepointSourced[[#This Row],[Presented CS DQ]],0)</f>
        <v>0</v>
      </c>
      <c r="AC896" s="106">
        <f>IF(CentrepointSourced[[#This Row],[Age]]="18-24",CentrepointSourced[[#This Row],[Presented CS DQ]],0)</f>
        <v>0</v>
      </c>
      <c r="AD896" s="107">
        <f>IF(CentrepointSourced[[#This Row],[Age]]="16-17",CentrepointSourced[[#This Row],[Assessed HS DQ]],0)</f>
        <v>0</v>
      </c>
      <c r="AE896" s="107">
        <f>IF(CentrepointSourced[[#This Row],[Age]]="16-24",CentrepointSourced[[#This Row],[Assessed HS DQ]],0)</f>
        <v>0</v>
      </c>
      <c r="AF896" s="107">
        <f>IF(CentrepointSourced[[#This Row],[Age]]="18-24",CentrepointSourced[[#This Row],[Assessed HS DQ]],0)</f>
        <v>0</v>
      </c>
      <c r="AG896" s="107">
        <f>IF(CentrepointSourced[[#This Row],[Age]]="16-17",CentrepointSourced[[#This Row],[Assessed CS DQ]],0)</f>
        <v>0</v>
      </c>
      <c r="AH896" s="107">
        <f>IF(CentrepointSourced[[#This Row],[Age]]="16-24",CentrepointSourced[[#This Row],[Assessed CS DQ]],0)</f>
        <v>0</v>
      </c>
      <c r="AI896" s="107">
        <f>IF(CentrepointSourced[[#This Row],[Age]]="18-24",CentrepointSourced[[#This Row],[Assessed CS DQ]],0)</f>
        <v>0</v>
      </c>
    </row>
    <row r="897" spans="1:35" customFormat="1" ht="13.5" customHeight="1">
      <c r="A897" s="45" t="s">
        <v>40</v>
      </c>
      <c r="B897" s="62" t="s">
        <v>116</v>
      </c>
      <c r="C897" s="45" t="s">
        <v>42</v>
      </c>
      <c r="D897" s="62"/>
      <c r="E897" s="67">
        <v>2012</v>
      </c>
      <c r="F897" s="67" t="s">
        <v>25</v>
      </c>
      <c r="G897" s="67"/>
      <c r="H897" s="68">
        <v>9</v>
      </c>
      <c r="I897" s="67">
        <v>6</v>
      </c>
      <c r="J897" s="45"/>
      <c r="K897" s="45"/>
      <c r="L897" s="45"/>
      <c r="M897" s="45"/>
      <c r="N897" s="45"/>
      <c r="O897" s="45"/>
      <c r="P897" s="45"/>
      <c r="Q897" s="41" t="str">
        <f>IF(CentrepointSourced[[#This Row],[Country]]="Northern Ireland","Northern Ireland",IFERROR(VLOOKUP(CentrepointSourced[[#This Row],[Local Authority]],LKP_LANameDQ[],2,FALSE),CentrepointSourced[[#This Row],[Local Authority]]))</f>
        <v>St Albans</v>
      </c>
      <c r="R897" s="41" t="str">
        <f>IF(CentrepointSourced[[#This Row],[LA type]]="County","",INDEX(ConsolGeog[lad14cd],MATCH(CentrepointSourced[[#This Row],[Local Authority DQ]],ConsolGeog[la_name],0)))</f>
        <v>E07000240</v>
      </c>
      <c r="S897" s="41" t="str">
        <f>IF(OR(CentrepointSourced[[#This Row],[Country]]="Northern Ireland",CentrepointSourced[[#This Row],[Country]]="Scotland",CentrepointSourced[[#This Row],[Country]]="Wales"),"Local Authority",CentrepointSourced[[#This Row],[LA type]])</f>
        <v>District</v>
      </c>
      <c r="T897" s="41">
        <f>IF(TRIM(CentrepointSourced[[#This Row],[Presented HS]])="",0,IF(CentrepointSourced[[#This Row],[Presented HS]]="&lt;5",2.5,IF(CentrepointSourced[[#This Row],[Presented HS]]="&lt;10",5,VALUE(TRIM(CentrepointSourced[[#This Row],[Presented HS]])))))</f>
        <v>0</v>
      </c>
      <c r="U897" s="41">
        <f>IF(TRIM(CentrepointSourced[[#This Row],[Assessed HS]])="",0,IF(CentrepointSourced[[#This Row],[Assessed HS]]="&lt;5",2.5,IF(CentrepointSourced[[#This Row],[Assessed HS]]="&lt;10",5,VALUE(TRIM(CentrepointSourced[[#This Row],[Assessed HS]])))))</f>
        <v>9</v>
      </c>
      <c r="V897" s="41">
        <f>IF(TRIM(CentrepointSourced[[#This Row],[Presented CS]])="",0,IF(CentrepointSourced[[#This Row],[Presented CS]]="&lt;5",2.5,IF(CentrepointSourced[[#This Row],[Presented CS]]="&lt;10",5,VALUE(TRIM(CentrepointSourced[[#This Row],[Presented CS]])))))</f>
        <v>0</v>
      </c>
      <c r="W897" s="41">
        <f>IF(TRIM(CentrepointSourced[[#This Row],[Assessed CS]])="",0,IF(CentrepointSourced[[#This Row],[Assessed CS]]="&lt;5",2.5,IF(CentrepointSourced[[#This Row],[Assessed CS]]="&lt;10",5,VALUE(TRIM(CentrepointSourced[[#This Row],[Assessed CS]])))))</f>
        <v>0</v>
      </c>
      <c r="X897" s="106">
        <f>IF(CentrepointSourced[[#This Row],[Age]]="16-17",CentrepointSourced[[#This Row],[Presented HS DQ]],0)</f>
        <v>0</v>
      </c>
      <c r="Y897" s="106">
        <f>IF(CentrepointSourced[[#This Row],[Age]]="16-24",CentrepointSourced[[#This Row],[Presented HS DQ]],0)</f>
        <v>0</v>
      </c>
      <c r="Z897" s="106">
        <f>IF(CentrepointSourced[[#This Row],[Age]]="18-24",CentrepointSourced[[#This Row],[Presented HS DQ]],0)</f>
        <v>0</v>
      </c>
      <c r="AA897" s="106">
        <f>IF(CentrepointSourced[[#This Row],[Age]]="16-17",CentrepointSourced[[#This Row],[Presented CS DQ]],0)</f>
        <v>0</v>
      </c>
      <c r="AB897" s="106">
        <f>IF(CentrepointSourced[[#This Row],[Age]]="16-24",CentrepointSourced[[#This Row],[Presented CS DQ]],0)</f>
        <v>0</v>
      </c>
      <c r="AC897" s="106">
        <f>IF(CentrepointSourced[[#This Row],[Age]]="18-24",CentrepointSourced[[#This Row],[Presented CS DQ]],0)</f>
        <v>0</v>
      </c>
      <c r="AD897" s="107">
        <f>IF(CentrepointSourced[[#This Row],[Age]]="16-17",CentrepointSourced[[#This Row],[Assessed HS DQ]],0)</f>
        <v>9</v>
      </c>
      <c r="AE897" s="107">
        <f>IF(CentrepointSourced[[#This Row],[Age]]="16-24",CentrepointSourced[[#This Row],[Assessed HS DQ]],0)</f>
        <v>0</v>
      </c>
      <c r="AF897" s="107">
        <f>IF(CentrepointSourced[[#This Row],[Age]]="18-24",CentrepointSourced[[#This Row],[Assessed HS DQ]],0)</f>
        <v>0</v>
      </c>
      <c r="AG897" s="107">
        <f>IF(CentrepointSourced[[#This Row],[Age]]="16-17",CentrepointSourced[[#This Row],[Assessed CS DQ]],0)</f>
        <v>0</v>
      </c>
      <c r="AH897" s="107">
        <f>IF(CentrepointSourced[[#This Row],[Age]]="16-24",CentrepointSourced[[#This Row],[Assessed CS DQ]],0)</f>
        <v>0</v>
      </c>
      <c r="AI897" s="107">
        <f>IF(CentrepointSourced[[#This Row],[Age]]="18-24",CentrepointSourced[[#This Row],[Assessed CS DQ]],0)</f>
        <v>0</v>
      </c>
    </row>
    <row r="898" spans="1:35" customFormat="1" ht="13.5" customHeight="1">
      <c r="A898" s="45" t="s">
        <v>40</v>
      </c>
      <c r="B898" s="62" t="s">
        <v>116</v>
      </c>
      <c r="C898" s="45" t="s">
        <v>42</v>
      </c>
      <c r="D898" s="62"/>
      <c r="E898" s="67">
        <v>2012</v>
      </c>
      <c r="F898" s="67" t="s">
        <v>26</v>
      </c>
      <c r="G898" s="67"/>
      <c r="H898" s="68">
        <v>52</v>
      </c>
      <c r="I898" s="67">
        <v>29</v>
      </c>
      <c r="J898" s="45"/>
      <c r="K898" s="45"/>
      <c r="L898" s="45"/>
      <c r="M898" s="45"/>
      <c r="N898" s="45"/>
      <c r="O898" s="45"/>
      <c r="P898" s="45"/>
      <c r="Q898" s="41" t="str">
        <f>IF(CentrepointSourced[[#This Row],[Country]]="Northern Ireland","Northern Ireland",IFERROR(VLOOKUP(CentrepointSourced[[#This Row],[Local Authority]],LKP_LANameDQ[],2,FALSE),CentrepointSourced[[#This Row],[Local Authority]]))</f>
        <v>St Albans</v>
      </c>
      <c r="R898" s="41" t="str">
        <f>IF(CentrepointSourced[[#This Row],[LA type]]="County","",INDEX(ConsolGeog[lad14cd],MATCH(CentrepointSourced[[#This Row],[Local Authority DQ]],ConsolGeog[la_name],0)))</f>
        <v>E07000240</v>
      </c>
      <c r="S898" s="41" t="str">
        <f>IF(OR(CentrepointSourced[[#This Row],[Country]]="Northern Ireland",CentrepointSourced[[#This Row],[Country]]="Scotland",CentrepointSourced[[#This Row],[Country]]="Wales"),"Local Authority",CentrepointSourced[[#This Row],[LA type]])</f>
        <v>District</v>
      </c>
      <c r="T898" s="41">
        <f>IF(TRIM(CentrepointSourced[[#This Row],[Presented HS]])="",0,IF(CentrepointSourced[[#This Row],[Presented HS]]="&lt;5",2.5,IF(CentrepointSourced[[#This Row],[Presented HS]]="&lt;10",5,VALUE(TRIM(CentrepointSourced[[#This Row],[Presented HS]])))))</f>
        <v>0</v>
      </c>
      <c r="U898" s="41">
        <f>IF(TRIM(CentrepointSourced[[#This Row],[Assessed HS]])="",0,IF(CentrepointSourced[[#This Row],[Assessed HS]]="&lt;5",2.5,IF(CentrepointSourced[[#This Row],[Assessed HS]]="&lt;10",5,VALUE(TRIM(CentrepointSourced[[#This Row],[Assessed HS]])))))</f>
        <v>52</v>
      </c>
      <c r="V898" s="41">
        <f>IF(TRIM(CentrepointSourced[[#This Row],[Presented CS]])="",0,IF(CentrepointSourced[[#This Row],[Presented CS]]="&lt;5",2.5,IF(CentrepointSourced[[#This Row],[Presented CS]]="&lt;10",5,VALUE(TRIM(CentrepointSourced[[#This Row],[Presented CS]])))))</f>
        <v>0</v>
      </c>
      <c r="W898" s="41">
        <f>IF(TRIM(CentrepointSourced[[#This Row],[Assessed CS]])="",0,IF(CentrepointSourced[[#This Row],[Assessed CS]]="&lt;5",2.5,IF(CentrepointSourced[[#This Row],[Assessed CS]]="&lt;10",5,VALUE(TRIM(CentrepointSourced[[#This Row],[Assessed CS]])))))</f>
        <v>0</v>
      </c>
      <c r="X898" s="106">
        <f>IF(CentrepointSourced[[#This Row],[Age]]="16-17",CentrepointSourced[[#This Row],[Presented HS DQ]],0)</f>
        <v>0</v>
      </c>
      <c r="Y898" s="106">
        <f>IF(CentrepointSourced[[#This Row],[Age]]="16-24",CentrepointSourced[[#This Row],[Presented HS DQ]],0)</f>
        <v>0</v>
      </c>
      <c r="Z898" s="106">
        <f>IF(CentrepointSourced[[#This Row],[Age]]="18-24",CentrepointSourced[[#This Row],[Presented HS DQ]],0)</f>
        <v>0</v>
      </c>
      <c r="AA898" s="106">
        <f>IF(CentrepointSourced[[#This Row],[Age]]="16-17",CentrepointSourced[[#This Row],[Presented CS DQ]],0)</f>
        <v>0</v>
      </c>
      <c r="AB898" s="106">
        <f>IF(CentrepointSourced[[#This Row],[Age]]="16-24",CentrepointSourced[[#This Row],[Presented CS DQ]],0)</f>
        <v>0</v>
      </c>
      <c r="AC898" s="106">
        <f>IF(CentrepointSourced[[#This Row],[Age]]="18-24",CentrepointSourced[[#This Row],[Presented CS DQ]],0)</f>
        <v>0</v>
      </c>
      <c r="AD898" s="107">
        <f>IF(CentrepointSourced[[#This Row],[Age]]="16-17",CentrepointSourced[[#This Row],[Assessed HS DQ]],0)</f>
        <v>0</v>
      </c>
      <c r="AE898" s="107">
        <f>IF(CentrepointSourced[[#This Row],[Age]]="16-24",CentrepointSourced[[#This Row],[Assessed HS DQ]],0)</f>
        <v>0</v>
      </c>
      <c r="AF898" s="107">
        <f>IF(CentrepointSourced[[#This Row],[Age]]="18-24",CentrepointSourced[[#This Row],[Assessed HS DQ]],0)</f>
        <v>52</v>
      </c>
      <c r="AG898" s="107">
        <f>IF(CentrepointSourced[[#This Row],[Age]]="16-17",CentrepointSourced[[#This Row],[Assessed CS DQ]],0)</f>
        <v>0</v>
      </c>
      <c r="AH898" s="107">
        <f>IF(CentrepointSourced[[#This Row],[Age]]="16-24",CentrepointSourced[[#This Row],[Assessed CS DQ]],0)</f>
        <v>0</v>
      </c>
      <c r="AI898" s="107">
        <f>IF(CentrepointSourced[[#This Row],[Age]]="18-24",CentrepointSourced[[#This Row],[Assessed CS DQ]],0)</f>
        <v>0</v>
      </c>
    </row>
    <row r="899" spans="1:35" customFormat="1" ht="13.5" customHeight="1">
      <c r="A899" s="45" t="s">
        <v>40</v>
      </c>
      <c r="B899" s="62" t="s">
        <v>116</v>
      </c>
      <c r="C899" s="45" t="s">
        <v>42</v>
      </c>
      <c r="D899" s="62"/>
      <c r="E899" s="67">
        <v>2013</v>
      </c>
      <c r="F899" s="67" t="s">
        <v>25</v>
      </c>
      <c r="G899" s="67"/>
      <c r="H899" s="68">
        <v>27</v>
      </c>
      <c r="I899" s="67">
        <v>7</v>
      </c>
      <c r="J899" s="45"/>
      <c r="K899" s="45"/>
      <c r="L899" s="45"/>
      <c r="M899" s="45"/>
      <c r="N899" s="45"/>
      <c r="O899" s="45"/>
      <c r="P899" s="45"/>
      <c r="Q899" s="41" t="str">
        <f>IF(CentrepointSourced[[#This Row],[Country]]="Northern Ireland","Northern Ireland",IFERROR(VLOOKUP(CentrepointSourced[[#This Row],[Local Authority]],LKP_LANameDQ[],2,FALSE),CentrepointSourced[[#This Row],[Local Authority]]))</f>
        <v>St Albans</v>
      </c>
      <c r="R899" s="41" t="str">
        <f>IF(CentrepointSourced[[#This Row],[LA type]]="County","",INDEX(ConsolGeog[lad14cd],MATCH(CentrepointSourced[[#This Row],[Local Authority DQ]],ConsolGeog[la_name],0)))</f>
        <v>E07000240</v>
      </c>
      <c r="S899" s="41" t="str">
        <f>IF(OR(CentrepointSourced[[#This Row],[Country]]="Northern Ireland",CentrepointSourced[[#This Row],[Country]]="Scotland",CentrepointSourced[[#This Row],[Country]]="Wales"),"Local Authority",CentrepointSourced[[#This Row],[LA type]])</f>
        <v>District</v>
      </c>
      <c r="T899" s="41">
        <f>IF(TRIM(CentrepointSourced[[#This Row],[Presented HS]])="",0,IF(CentrepointSourced[[#This Row],[Presented HS]]="&lt;5",2.5,IF(CentrepointSourced[[#This Row],[Presented HS]]="&lt;10",5,VALUE(TRIM(CentrepointSourced[[#This Row],[Presented HS]])))))</f>
        <v>0</v>
      </c>
      <c r="U899" s="41">
        <f>IF(TRIM(CentrepointSourced[[#This Row],[Assessed HS]])="",0,IF(CentrepointSourced[[#This Row],[Assessed HS]]="&lt;5",2.5,IF(CentrepointSourced[[#This Row],[Assessed HS]]="&lt;10",5,VALUE(TRIM(CentrepointSourced[[#This Row],[Assessed HS]])))))</f>
        <v>27</v>
      </c>
      <c r="V899" s="41">
        <f>IF(TRIM(CentrepointSourced[[#This Row],[Presented CS]])="",0,IF(CentrepointSourced[[#This Row],[Presented CS]]="&lt;5",2.5,IF(CentrepointSourced[[#This Row],[Presented CS]]="&lt;10",5,VALUE(TRIM(CentrepointSourced[[#This Row],[Presented CS]])))))</f>
        <v>0</v>
      </c>
      <c r="W899" s="41">
        <f>IF(TRIM(CentrepointSourced[[#This Row],[Assessed CS]])="",0,IF(CentrepointSourced[[#This Row],[Assessed CS]]="&lt;5",2.5,IF(CentrepointSourced[[#This Row],[Assessed CS]]="&lt;10",5,VALUE(TRIM(CentrepointSourced[[#This Row],[Assessed CS]])))))</f>
        <v>0</v>
      </c>
      <c r="X899" s="106">
        <f>IF(CentrepointSourced[[#This Row],[Age]]="16-17",CentrepointSourced[[#This Row],[Presented HS DQ]],0)</f>
        <v>0</v>
      </c>
      <c r="Y899" s="106">
        <f>IF(CentrepointSourced[[#This Row],[Age]]="16-24",CentrepointSourced[[#This Row],[Presented HS DQ]],0)</f>
        <v>0</v>
      </c>
      <c r="Z899" s="106">
        <f>IF(CentrepointSourced[[#This Row],[Age]]="18-24",CentrepointSourced[[#This Row],[Presented HS DQ]],0)</f>
        <v>0</v>
      </c>
      <c r="AA899" s="106">
        <f>IF(CentrepointSourced[[#This Row],[Age]]="16-17",CentrepointSourced[[#This Row],[Presented CS DQ]],0)</f>
        <v>0</v>
      </c>
      <c r="AB899" s="106">
        <f>IF(CentrepointSourced[[#This Row],[Age]]="16-24",CentrepointSourced[[#This Row],[Presented CS DQ]],0)</f>
        <v>0</v>
      </c>
      <c r="AC899" s="106">
        <f>IF(CentrepointSourced[[#This Row],[Age]]="18-24",CentrepointSourced[[#This Row],[Presented CS DQ]],0)</f>
        <v>0</v>
      </c>
      <c r="AD899" s="107">
        <f>IF(CentrepointSourced[[#This Row],[Age]]="16-17",CentrepointSourced[[#This Row],[Assessed HS DQ]],0)</f>
        <v>27</v>
      </c>
      <c r="AE899" s="107">
        <f>IF(CentrepointSourced[[#This Row],[Age]]="16-24",CentrepointSourced[[#This Row],[Assessed HS DQ]],0)</f>
        <v>0</v>
      </c>
      <c r="AF899" s="107">
        <f>IF(CentrepointSourced[[#This Row],[Age]]="18-24",CentrepointSourced[[#This Row],[Assessed HS DQ]],0)</f>
        <v>0</v>
      </c>
      <c r="AG899" s="107">
        <f>IF(CentrepointSourced[[#This Row],[Age]]="16-17",CentrepointSourced[[#This Row],[Assessed CS DQ]],0)</f>
        <v>0</v>
      </c>
      <c r="AH899" s="107">
        <f>IF(CentrepointSourced[[#This Row],[Age]]="16-24",CentrepointSourced[[#This Row],[Assessed CS DQ]],0)</f>
        <v>0</v>
      </c>
      <c r="AI899" s="107">
        <f>IF(CentrepointSourced[[#This Row],[Age]]="18-24",CentrepointSourced[[#This Row],[Assessed CS DQ]],0)</f>
        <v>0</v>
      </c>
    </row>
    <row r="900" spans="1:35" customFormat="1" ht="13.5" customHeight="1">
      <c r="A900" s="45" t="s">
        <v>40</v>
      </c>
      <c r="B900" s="62" t="s">
        <v>116</v>
      </c>
      <c r="C900" s="45" t="s">
        <v>42</v>
      </c>
      <c r="D900" s="62"/>
      <c r="E900" s="67">
        <v>2013</v>
      </c>
      <c r="F900" s="67" t="s">
        <v>26</v>
      </c>
      <c r="G900" s="67"/>
      <c r="H900" s="68">
        <v>71</v>
      </c>
      <c r="I900" s="67">
        <v>48</v>
      </c>
      <c r="J900" s="45"/>
      <c r="K900" s="45"/>
      <c r="L900" s="45"/>
      <c r="M900" s="45"/>
      <c r="N900" s="45"/>
      <c r="O900" s="45"/>
      <c r="P900" s="45"/>
      <c r="Q900" s="41" t="str">
        <f>IF(CentrepointSourced[[#This Row],[Country]]="Northern Ireland","Northern Ireland",IFERROR(VLOOKUP(CentrepointSourced[[#This Row],[Local Authority]],LKP_LANameDQ[],2,FALSE),CentrepointSourced[[#This Row],[Local Authority]]))</f>
        <v>St Albans</v>
      </c>
      <c r="R900" s="41" t="str">
        <f>IF(CentrepointSourced[[#This Row],[LA type]]="County","",INDEX(ConsolGeog[lad14cd],MATCH(CentrepointSourced[[#This Row],[Local Authority DQ]],ConsolGeog[la_name],0)))</f>
        <v>E07000240</v>
      </c>
      <c r="S900" s="41" t="str">
        <f>IF(OR(CentrepointSourced[[#This Row],[Country]]="Northern Ireland",CentrepointSourced[[#This Row],[Country]]="Scotland",CentrepointSourced[[#This Row],[Country]]="Wales"),"Local Authority",CentrepointSourced[[#This Row],[LA type]])</f>
        <v>District</v>
      </c>
      <c r="T900" s="41">
        <f>IF(TRIM(CentrepointSourced[[#This Row],[Presented HS]])="",0,IF(CentrepointSourced[[#This Row],[Presented HS]]="&lt;5",2.5,IF(CentrepointSourced[[#This Row],[Presented HS]]="&lt;10",5,VALUE(TRIM(CentrepointSourced[[#This Row],[Presented HS]])))))</f>
        <v>0</v>
      </c>
      <c r="U900" s="41">
        <f>IF(TRIM(CentrepointSourced[[#This Row],[Assessed HS]])="",0,IF(CentrepointSourced[[#This Row],[Assessed HS]]="&lt;5",2.5,IF(CentrepointSourced[[#This Row],[Assessed HS]]="&lt;10",5,VALUE(TRIM(CentrepointSourced[[#This Row],[Assessed HS]])))))</f>
        <v>71</v>
      </c>
      <c r="V900" s="41">
        <f>IF(TRIM(CentrepointSourced[[#This Row],[Presented CS]])="",0,IF(CentrepointSourced[[#This Row],[Presented CS]]="&lt;5",2.5,IF(CentrepointSourced[[#This Row],[Presented CS]]="&lt;10",5,VALUE(TRIM(CentrepointSourced[[#This Row],[Presented CS]])))))</f>
        <v>0</v>
      </c>
      <c r="W900" s="41">
        <f>IF(TRIM(CentrepointSourced[[#This Row],[Assessed CS]])="",0,IF(CentrepointSourced[[#This Row],[Assessed CS]]="&lt;5",2.5,IF(CentrepointSourced[[#This Row],[Assessed CS]]="&lt;10",5,VALUE(TRIM(CentrepointSourced[[#This Row],[Assessed CS]])))))</f>
        <v>0</v>
      </c>
      <c r="X900" s="106">
        <f>IF(CentrepointSourced[[#This Row],[Age]]="16-17",CentrepointSourced[[#This Row],[Presented HS DQ]],0)</f>
        <v>0</v>
      </c>
      <c r="Y900" s="106">
        <f>IF(CentrepointSourced[[#This Row],[Age]]="16-24",CentrepointSourced[[#This Row],[Presented HS DQ]],0)</f>
        <v>0</v>
      </c>
      <c r="Z900" s="106">
        <f>IF(CentrepointSourced[[#This Row],[Age]]="18-24",CentrepointSourced[[#This Row],[Presented HS DQ]],0)</f>
        <v>0</v>
      </c>
      <c r="AA900" s="106">
        <f>IF(CentrepointSourced[[#This Row],[Age]]="16-17",CentrepointSourced[[#This Row],[Presented CS DQ]],0)</f>
        <v>0</v>
      </c>
      <c r="AB900" s="106">
        <f>IF(CentrepointSourced[[#This Row],[Age]]="16-24",CentrepointSourced[[#This Row],[Presented CS DQ]],0)</f>
        <v>0</v>
      </c>
      <c r="AC900" s="106">
        <f>IF(CentrepointSourced[[#This Row],[Age]]="18-24",CentrepointSourced[[#This Row],[Presented CS DQ]],0)</f>
        <v>0</v>
      </c>
      <c r="AD900" s="107">
        <f>IF(CentrepointSourced[[#This Row],[Age]]="16-17",CentrepointSourced[[#This Row],[Assessed HS DQ]],0)</f>
        <v>0</v>
      </c>
      <c r="AE900" s="107">
        <f>IF(CentrepointSourced[[#This Row],[Age]]="16-24",CentrepointSourced[[#This Row],[Assessed HS DQ]],0)</f>
        <v>0</v>
      </c>
      <c r="AF900" s="107">
        <f>IF(CentrepointSourced[[#This Row],[Age]]="18-24",CentrepointSourced[[#This Row],[Assessed HS DQ]],0)</f>
        <v>71</v>
      </c>
      <c r="AG900" s="107">
        <f>IF(CentrepointSourced[[#This Row],[Age]]="16-17",CentrepointSourced[[#This Row],[Assessed CS DQ]],0)</f>
        <v>0</v>
      </c>
      <c r="AH900" s="107">
        <f>IF(CentrepointSourced[[#This Row],[Age]]="16-24",CentrepointSourced[[#This Row],[Assessed CS DQ]],0)</f>
        <v>0</v>
      </c>
      <c r="AI900" s="107">
        <f>IF(CentrepointSourced[[#This Row],[Age]]="18-24",CentrepointSourced[[#This Row],[Assessed CS DQ]],0)</f>
        <v>0</v>
      </c>
    </row>
    <row r="901" spans="1:35" customFormat="1" ht="13.5" customHeight="1">
      <c r="A901" s="45" t="s">
        <v>40</v>
      </c>
      <c r="B901" s="62" t="s">
        <v>116</v>
      </c>
      <c r="C901" s="45" t="s">
        <v>42</v>
      </c>
      <c r="D901" s="62"/>
      <c r="E901" s="67">
        <v>2014</v>
      </c>
      <c r="F901" s="67" t="s">
        <v>25</v>
      </c>
      <c r="G901" s="67"/>
      <c r="H901" s="68">
        <v>8</v>
      </c>
      <c r="I901" s="67">
        <v>9</v>
      </c>
      <c r="J901" s="45"/>
      <c r="K901" s="45"/>
      <c r="L901" s="45"/>
      <c r="M901" s="45"/>
      <c r="N901" s="45"/>
      <c r="O901" s="45"/>
      <c r="P901" s="45"/>
      <c r="Q901" s="41" t="str">
        <f>IF(CentrepointSourced[[#This Row],[Country]]="Northern Ireland","Northern Ireland",IFERROR(VLOOKUP(CentrepointSourced[[#This Row],[Local Authority]],LKP_LANameDQ[],2,FALSE),CentrepointSourced[[#This Row],[Local Authority]]))</f>
        <v>St Albans</v>
      </c>
      <c r="R901" s="41" t="str">
        <f>IF(CentrepointSourced[[#This Row],[LA type]]="County","",INDEX(ConsolGeog[lad14cd],MATCH(CentrepointSourced[[#This Row],[Local Authority DQ]],ConsolGeog[la_name],0)))</f>
        <v>E07000240</v>
      </c>
      <c r="S901" s="41" t="str">
        <f>IF(OR(CentrepointSourced[[#This Row],[Country]]="Northern Ireland",CentrepointSourced[[#This Row],[Country]]="Scotland",CentrepointSourced[[#This Row],[Country]]="Wales"),"Local Authority",CentrepointSourced[[#This Row],[LA type]])</f>
        <v>District</v>
      </c>
      <c r="T901" s="41">
        <f>IF(TRIM(CentrepointSourced[[#This Row],[Presented HS]])="",0,IF(CentrepointSourced[[#This Row],[Presented HS]]="&lt;5",2.5,IF(CentrepointSourced[[#This Row],[Presented HS]]="&lt;10",5,VALUE(TRIM(CentrepointSourced[[#This Row],[Presented HS]])))))</f>
        <v>0</v>
      </c>
      <c r="U901" s="41">
        <f>IF(TRIM(CentrepointSourced[[#This Row],[Assessed HS]])="",0,IF(CentrepointSourced[[#This Row],[Assessed HS]]="&lt;5",2.5,IF(CentrepointSourced[[#This Row],[Assessed HS]]="&lt;10",5,VALUE(TRIM(CentrepointSourced[[#This Row],[Assessed HS]])))))</f>
        <v>8</v>
      </c>
      <c r="V901" s="41">
        <f>IF(TRIM(CentrepointSourced[[#This Row],[Presented CS]])="",0,IF(CentrepointSourced[[#This Row],[Presented CS]]="&lt;5",2.5,IF(CentrepointSourced[[#This Row],[Presented CS]]="&lt;10",5,VALUE(TRIM(CentrepointSourced[[#This Row],[Presented CS]])))))</f>
        <v>0</v>
      </c>
      <c r="W901" s="41">
        <f>IF(TRIM(CentrepointSourced[[#This Row],[Assessed CS]])="",0,IF(CentrepointSourced[[#This Row],[Assessed CS]]="&lt;5",2.5,IF(CentrepointSourced[[#This Row],[Assessed CS]]="&lt;10",5,VALUE(TRIM(CentrepointSourced[[#This Row],[Assessed CS]])))))</f>
        <v>0</v>
      </c>
      <c r="X901" s="106">
        <f>IF(CentrepointSourced[[#This Row],[Age]]="16-17",CentrepointSourced[[#This Row],[Presented HS DQ]],0)</f>
        <v>0</v>
      </c>
      <c r="Y901" s="106">
        <f>IF(CentrepointSourced[[#This Row],[Age]]="16-24",CentrepointSourced[[#This Row],[Presented HS DQ]],0)</f>
        <v>0</v>
      </c>
      <c r="Z901" s="106">
        <f>IF(CentrepointSourced[[#This Row],[Age]]="18-24",CentrepointSourced[[#This Row],[Presented HS DQ]],0)</f>
        <v>0</v>
      </c>
      <c r="AA901" s="106">
        <f>IF(CentrepointSourced[[#This Row],[Age]]="16-17",CentrepointSourced[[#This Row],[Presented CS DQ]],0)</f>
        <v>0</v>
      </c>
      <c r="AB901" s="106">
        <f>IF(CentrepointSourced[[#This Row],[Age]]="16-24",CentrepointSourced[[#This Row],[Presented CS DQ]],0)</f>
        <v>0</v>
      </c>
      <c r="AC901" s="106">
        <f>IF(CentrepointSourced[[#This Row],[Age]]="18-24",CentrepointSourced[[#This Row],[Presented CS DQ]],0)</f>
        <v>0</v>
      </c>
      <c r="AD901" s="107">
        <f>IF(CentrepointSourced[[#This Row],[Age]]="16-17",CentrepointSourced[[#This Row],[Assessed HS DQ]],0)</f>
        <v>8</v>
      </c>
      <c r="AE901" s="107">
        <f>IF(CentrepointSourced[[#This Row],[Age]]="16-24",CentrepointSourced[[#This Row],[Assessed HS DQ]],0)</f>
        <v>0</v>
      </c>
      <c r="AF901" s="107">
        <f>IF(CentrepointSourced[[#This Row],[Age]]="18-24",CentrepointSourced[[#This Row],[Assessed HS DQ]],0)</f>
        <v>0</v>
      </c>
      <c r="AG901" s="107">
        <f>IF(CentrepointSourced[[#This Row],[Age]]="16-17",CentrepointSourced[[#This Row],[Assessed CS DQ]],0)</f>
        <v>0</v>
      </c>
      <c r="AH901" s="107">
        <f>IF(CentrepointSourced[[#This Row],[Age]]="16-24",CentrepointSourced[[#This Row],[Assessed CS DQ]],0)</f>
        <v>0</v>
      </c>
      <c r="AI901" s="107">
        <f>IF(CentrepointSourced[[#This Row],[Age]]="18-24",CentrepointSourced[[#This Row],[Assessed CS DQ]],0)</f>
        <v>0</v>
      </c>
    </row>
    <row r="902" spans="1:35" customFormat="1" ht="13.5" customHeight="1">
      <c r="A902" s="45" t="s">
        <v>40</v>
      </c>
      <c r="B902" s="62" t="s">
        <v>116</v>
      </c>
      <c r="C902" s="45" t="s">
        <v>42</v>
      </c>
      <c r="D902" s="62"/>
      <c r="E902" s="67">
        <v>2014</v>
      </c>
      <c r="F902" s="67" t="s">
        <v>26</v>
      </c>
      <c r="G902" s="67"/>
      <c r="H902" s="68">
        <v>26</v>
      </c>
      <c r="I902" s="67">
        <v>39</v>
      </c>
      <c r="J902" s="45"/>
      <c r="K902" s="45"/>
      <c r="L902" s="45"/>
      <c r="M902" s="45"/>
      <c r="N902" s="45"/>
      <c r="O902" s="45"/>
      <c r="P902" s="45"/>
      <c r="Q902" s="41" t="str">
        <f>IF(CentrepointSourced[[#This Row],[Country]]="Northern Ireland","Northern Ireland",IFERROR(VLOOKUP(CentrepointSourced[[#This Row],[Local Authority]],LKP_LANameDQ[],2,FALSE),CentrepointSourced[[#This Row],[Local Authority]]))</f>
        <v>St Albans</v>
      </c>
      <c r="R902" s="41" t="str">
        <f>IF(CentrepointSourced[[#This Row],[LA type]]="County","",INDEX(ConsolGeog[lad14cd],MATCH(CentrepointSourced[[#This Row],[Local Authority DQ]],ConsolGeog[la_name],0)))</f>
        <v>E07000240</v>
      </c>
      <c r="S902" s="41" t="str">
        <f>IF(OR(CentrepointSourced[[#This Row],[Country]]="Northern Ireland",CentrepointSourced[[#This Row],[Country]]="Scotland",CentrepointSourced[[#This Row],[Country]]="Wales"),"Local Authority",CentrepointSourced[[#This Row],[LA type]])</f>
        <v>District</v>
      </c>
      <c r="T902" s="41">
        <f>IF(TRIM(CentrepointSourced[[#This Row],[Presented HS]])="",0,IF(CentrepointSourced[[#This Row],[Presented HS]]="&lt;5",2.5,IF(CentrepointSourced[[#This Row],[Presented HS]]="&lt;10",5,VALUE(TRIM(CentrepointSourced[[#This Row],[Presented HS]])))))</f>
        <v>0</v>
      </c>
      <c r="U902" s="41">
        <f>IF(TRIM(CentrepointSourced[[#This Row],[Assessed HS]])="",0,IF(CentrepointSourced[[#This Row],[Assessed HS]]="&lt;5",2.5,IF(CentrepointSourced[[#This Row],[Assessed HS]]="&lt;10",5,VALUE(TRIM(CentrepointSourced[[#This Row],[Assessed HS]])))))</f>
        <v>26</v>
      </c>
      <c r="V902" s="41">
        <f>IF(TRIM(CentrepointSourced[[#This Row],[Presented CS]])="",0,IF(CentrepointSourced[[#This Row],[Presented CS]]="&lt;5",2.5,IF(CentrepointSourced[[#This Row],[Presented CS]]="&lt;10",5,VALUE(TRIM(CentrepointSourced[[#This Row],[Presented CS]])))))</f>
        <v>0</v>
      </c>
      <c r="W902" s="41">
        <f>IF(TRIM(CentrepointSourced[[#This Row],[Assessed CS]])="",0,IF(CentrepointSourced[[#This Row],[Assessed CS]]="&lt;5",2.5,IF(CentrepointSourced[[#This Row],[Assessed CS]]="&lt;10",5,VALUE(TRIM(CentrepointSourced[[#This Row],[Assessed CS]])))))</f>
        <v>0</v>
      </c>
      <c r="X902" s="106">
        <f>IF(CentrepointSourced[[#This Row],[Age]]="16-17",CentrepointSourced[[#This Row],[Presented HS DQ]],0)</f>
        <v>0</v>
      </c>
      <c r="Y902" s="106">
        <f>IF(CentrepointSourced[[#This Row],[Age]]="16-24",CentrepointSourced[[#This Row],[Presented HS DQ]],0)</f>
        <v>0</v>
      </c>
      <c r="Z902" s="106">
        <f>IF(CentrepointSourced[[#This Row],[Age]]="18-24",CentrepointSourced[[#This Row],[Presented HS DQ]],0)</f>
        <v>0</v>
      </c>
      <c r="AA902" s="106">
        <f>IF(CentrepointSourced[[#This Row],[Age]]="16-17",CentrepointSourced[[#This Row],[Presented CS DQ]],0)</f>
        <v>0</v>
      </c>
      <c r="AB902" s="106">
        <f>IF(CentrepointSourced[[#This Row],[Age]]="16-24",CentrepointSourced[[#This Row],[Presented CS DQ]],0)</f>
        <v>0</v>
      </c>
      <c r="AC902" s="106">
        <f>IF(CentrepointSourced[[#This Row],[Age]]="18-24",CentrepointSourced[[#This Row],[Presented CS DQ]],0)</f>
        <v>0</v>
      </c>
      <c r="AD902" s="107">
        <f>IF(CentrepointSourced[[#This Row],[Age]]="16-17",CentrepointSourced[[#This Row],[Assessed HS DQ]],0)</f>
        <v>0</v>
      </c>
      <c r="AE902" s="107">
        <f>IF(CentrepointSourced[[#This Row],[Age]]="16-24",CentrepointSourced[[#This Row],[Assessed HS DQ]],0)</f>
        <v>0</v>
      </c>
      <c r="AF902" s="107">
        <f>IF(CentrepointSourced[[#This Row],[Age]]="18-24",CentrepointSourced[[#This Row],[Assessed HS DQ]],0)</f>
        <v>26</v>
      </c>
      <c r="AG902" s="107">
        <f>IF(CentrepointSourced[[#This Row],[Age]]="16-17",CentrepointSourced[[#This Row],[Assessed CS DQ]],0)</f>
        <v>0</v>
      </c>
      <c r="AH902" s="107">
        <f>IF(CentrepointSourced[[#This Row],[Age]]="16-24",CentrepointSourced[[#This Row],[Assessed CS DQ]],0)</f>
        <v>0</v>
      </c>
      <c r="AI902" s="107">
        <f>IF(CentrepointSourced[[#This Row],[Age]]="18-24",CentrepointSourced[[#This Row],[Assessed CS DQ]],0)</f>
        <v>0</v>
      </c>
    </row>
    <row r="903" spans="1:35" customFormat="1" ht="13.5" customHeight="1">
      <c r="A903" s="45" t="s">
        <v>40</v>
      </c>
      <c r="B903" s="45" t="s">
        <v>185</v>
      </c>
      <c r="C903" s="45" t="s">
        <v>165</v>
      </c>
      <c r="D903" s="45"/>
      <c r="E903" s="67">
        <v>2012</v>
      </c>
      <c r="F903" s="67" t="s">
        <v>25</v>
      </c>
      <c r="G903" s="67">
        <v>113</v>
      </c>
      <c r="H903" s="68">
        <v>0</v>
      </c>
      <c r="I903" s="67">
        <v>0</v>
      </c>
      <c r="J903" s="45"/>
      <c r="K903" s="67"/>
      <c r="L903" s="67"/>
      <c r="M903" s="67"/>
      <c r="N903" s="67"/>
      <c r="O903" s="67"/>
      <c r="P903" s="67"/>
      <c r="Q903" s="41" t="str">
        <f>IF(CentrepointSourced[[#This Row],[Country]]="Northern Ireland","Northern Ireland",IFERROR(VLOOKUP(CentrepointSourced[[#This Row],[Local Authority]],LKP_LANameDQ[],2,FALSE),CentrepointSourced[[#This Row],[Local Authority]]))</f>
        <v>St. Helens</v>
      </c>
      <c r="R903" s="41" t="str">
        <f>IF(CentrepointSourced[[#This Row],[LA type]]="County","",INDEX(ConsolGeog[lad14cd],MATCH(CentrepointSourced[[#This Row],[Local Authority DQ]],ConsolGeog[la_name],0)))</f>
        <v>E08000013</v>
      </c>
      <c r="S903" s="41" t="str">
        <f>IF(OR(CentrepointSourced[[#This Row],[Country]]="Northern Ireland",CentrepointSourced[[#This Row],[Country]]="Scotland",CentrepointSourced[[#This Row],[Country]]="Wales"),"Local Authority",CentrepointSourced[[#This Row],[LA type]])</f>
        <v>Unitary</v>
      </c>
      <c r="T903" s="41">
        <f>IF(TRIM(CentrepointSourced[[#This Row],[Presented HS]])="",0,IF(CentrepointSourced[[#This Row],[Presented HS]]="&lt;5",2.5,IF(CentrepointSourced[[#This Row],[Presented HS]]="&lt;10",5,VALUE(TRIM(CentrepointSourced[[#This Row],[Presented HS]])))))</f>
        <v>113</v>
      </c>
      <c r="U903" s="41">
        <f>IF(TRIM(CentrepointSourced[[#This Row],[Assessed HS]])="",0,IF(CentrepointSourced[[#This Row],[Assessed HS]]="&lt;5",2.5,IF(CentrepointSourced[[#This Row],[Assessed HS]]="&lt;10",5,VALUE(TRIM(CentrepointSourced[[#This Row],[Assessed HS]])))))</f>
        <v>0</v>
      </c>
      <c r="V903" s="41">
        <f>IF(TRIM(CentrepointSourced[[#This Row],[Presented CS]])="",0,IF(CentrepointSourced[[#This Row],[Presented CS]]="&lt;5",2.5,IF(CentrepointSourced[[#This Row],[Presented CS]]="&lt;10",5,VALUE(TRIM(CentrepointSourced[[#This Row],[Presented CS]])))))</f>
        <v>0</v>
      </c>
      <c r="W903" s="41">
        <f>IF(TRIM(CentrepointSourced[[#This Row],[Assessed CS]])="",0,IF(CentrepointSourced[[#This Row],[Assessed CS]]="&lt;5",2.5,IF(CentrepointSourced[[#This Row],[Assessed CS]]="&lt;10",5,VALUE(TRIM(CentrepointSourced[[#This Row],[Assessed CS]])))))</f>
        <v>0</v>
      </c>
      <c r="X903" s="106">
        <f>IF(CentrepointSourced[[#This Row],[Age]]="16-17",CentrepointSourced[[#This Row],[Presented HS DQ]],0)</f>
        <v>113</v>
      </c>
      <c r="Y903" s="106">
        <f>IF(CentrepointSourced[[#This Row],[Age]]="16-24",CentrepointSourced[[#This Row],[Presented HS DQ]],0)</f>
        <v>0</v>
      </c>
      <c r="Z903" s="106">
        <f>IF(CentrepointSourced[[#This Row],[Age]]="18-24",CentrepointSourced[[#This Row],[Presented HS DQ]],0)</f>
        <v>0</v>
      </c>
      <c r="AA903" s="106">
        <f>IF(CentrepointSourced[[#This Row],[Age]]="16-17",CentrepointSourced[[#This Row],[Presented CS DQ]],0)</f>
        <v>0</v>
      </c>
      <c r="AB903" s="106">
        <f>IF(CentrepointSourced[[#This Row],[Age]]="16-24",CentrepointSourced[[#This Row],[Presented CS DQ]],0)</f>
        <v>0</v>
      </c>
      <c r="AC903" s="106">
        <f>IF(CentrepointSourced[[#This Row],[Age]]="18-24",CentrepointSourced[[#This Row],[Presented CS DQ]],0)</f>
        <v>0</v>
      </c>
      <c r="AD903" s="107">
        <f>IF(CentrepointSourced[[#This Row],[Age]]="16-17",CentrepointSourced[[#This Row],[Assessed HS DQ]],0)</f>
        <v>0</v>
      </c>
      <c r="AE903" s="107">
        <f>IF(CentrepointSourced[[#This Row],[Age]]="16-24",CentrepointSourced[[#This Row],[Assessed HS DQ]],0)</f>
        <v>0</v>
      </c>
      <c r="AF903" s="107">
        <f>IF(CentrepointSourced[[#This Row],[Age]]="18-24",CentrepointSourced[[#This Row],[Assessed HS DQ]],0)</f>
        <v>0</v>
      </c>
      <c r="AG903" s="107">
        <f>IF(CentrepointSourced[[#This Row],[Age]]="16-17",CentrepointSourced[[#This Row],[Assessed CS DQ]],0)</f>
        <v>0</v>
      </c>
      <c r="AH903" s="107">
        <f>IF(CentrepointSourced[[#This Row],[Age]]="16-24",CentrepointSourced[[#This Row],[Assessed CS DQ]],0)</f>
        <v>0</v>
      </c>
      <c r="AI903" s="107">
        <f>IF(CentrepointSourced[[#This Row],[Age]]="18-24",CentrepointSourced[[#This Row],[Assessed CS DQ]],0)</f>
        <v>0</v>
      </c>
    </row>
    <row r="904" spans="1:35" customFormat="1" ht="13.5" customHeight="1">
      <c r="A904" s="45" t="s">
        <v>40</v>
      </c>
      <c r="B904" s="45" t="s">
        <v>185</v>
      </c>
      <c r="C904" s="45" t="s">
        <v>165</v>
      </c>
      <c r="D904" s="45"/>
      <c r="E904" s="67">
        <v>2012</v>
      </c>
      <c r="F904" s="67" t="s">
        <v>26</v>
      </c>
      <c r="G904" s="67">
        <v>87</v>
      </c>
      <c r="H904" s="68">
        <v>87</v>
      </c>
      <c r="I904" s="67">
        <v>51</v>
      </c>
      <c r="J904" s="45"/>
      <c r="K904" s="67"/>
      <c r="L904" s="67"/>
      <c r="M904" s="67"/>
      <c r="N904" s="67"/>
      <c r="O904" s="67"/>
      <c r="P904" s="67"/>
      <c r="Q904" s="41" t="str">
        <f>IF(CentrepointSourced[[#This Row],[Country]]="Northern Ireland","Northern Ireland",IFERROR(VLOOKUP(CentrepointSourced[[#This Row],[Local Authority]],LKP_LANameDQ[],2,FALSE),CentrepointSourced[[#This Row],[Local Authority]]))</f>
        <v>St. Helens</v>
      </c>
      <c r="R904" s="41" t="str">
        <f>IF(CentrepointSourced[[#This Row],[LA type]]="County","",INDEX(ConsolGeog[lad14cd],MATCH(CentrepointSourced[[#This Row],[Local Authority DQ]],ConsolGeog[la_name],0)))</f>
        <v>E08000013</v>
      </c>
      <c r="S904" s="41" t="str">
        <f>IF(OR(CentrepointSourced[[#This Row],[Country]]="Northern Ireland",CentrepointSourced[[#This Row],[Country]]="Scotland",CentrepointSourced[[#This Row],[Country]]="Wales"),"Local Authority",CentrepointSourced[[#This Row],[LA type]])</f>
        <v>Unitary</v>
      </c>
      <c r="T904" s="41">
        <f>IF(TRIM(CentrepointSourced[[#This Row],[Presented HS]])="",0,IF(CentrepointSourced[[#This Row],[Presented HS]]="&lt;5",2.5,IF(CentrepointSourced[[#This Row],[Presented HS]]="&lt;10",5,VALUE(TRIM(CentrepointSourced[[#This Row],[Presented HS]])))))</f>
        <v>87</v>
      </c>
      <c r="U904" s="41">
        <f>IF(TRIM(CentrepointSourced[[#This Row],[Assessed HS]])="",0,IF(CentrepointSourced[[#This Row],[Assessed HS]]="&lt;5",2.5,IF(CentrepointSourced[[#This Row],[Assessed HS]]="&lt;10",5,VALUE(TRIM(CentrepointSourced[[#This Row],[Assessed HS]])))))</f>
        <v>87</v>
      </c>
      <c r="V904" s="41">
        <f>IF(TRIM(CentrepointSourced[[#This Row],[Presented CS]])="",0,IF(CentrepointSourced[[#This Row],[Presented CS]]="&lt;5",2.5,IF(CentrepointSourced[[#This Row],[Presented CS]]="&lt;10",5,VALUE(TRIM(CentrepointSourced[[#This Row],[Presented CS]])))))</f>
        <v>0</v>
      </c>
      <c r="W904" s="41">
        <f>IF(TRIM(CentrepointSourced[[#This Row],[Assessed CS]])="",0,IF(CentrepointSourced[[#This Row],[Assessed CS]]="&lt;5",2.5,IF(CentrepointSourced[[#This Row],[Assessed CS]]="&lt;10",5,VALUE(TRIM(CentrepointSourced[[#This Row],[Assessed CS]])))))</f>
        <v>0</v>
      </c>
      <c r="X904" s="106">
        <f>IF(CentrepointSourced[[#This Row],[Age]]="16-17",CentrepointSourced[[#This Row],[Presented HS DQ]],0)</f>
        <v>0</v>
      </c>
      <c r="Y904" s="106">
        <f>IF(CentrepointSourced[[#This Row],[Age]]="16-24",CentrepointSourced[[#This Row],[Presented HS DQ]],0)</f>
        <v>0</v>
      </c>
      <c r="Z904" s="106">
        <f>IF(CentrepointSourced[[#This Row],[Age]]="18-24",CentrepointSourced[[#This Row],[Presented HS DQ]],0)</f>
        <v>87</v>
      </c>
      <c r="AA904" s="106">
        <f>IF(CentrepointSourced[[#This Row],[Age]]="16-17",CentrepointSourced[[#This Row],[Presented CS DQ]],0)</f>
        <v>0</v>
      </c>
      <c r="AB904" s="106">
        <f>IF(CentrepointSourced[[#This Row],[Age]]="16-24",CentrepointSourced[[#This Row],[Presented CS DQ]],0)</f>
        <v>0</v>
      </c>
      <c r="AC904" s="106">
        <f>IF(CentrepointSourced[[#This Row],[Age]]="18-24",CentrepointSourced[[#This Row],[Presented CS DQ]],0)</f>
        <v>0</v>
      </c>
      <c r="AD904" s="107">
        <f>IF(CentrepointSourced[[#This Row],[Age]]="16-17",CentrepointSourced[[#This Row],[Assessed HS DQ]],0)</f>
        <v>0</v>
      </c>
      <c r="AE904" s="107">
        <f>IF(CentrepointSourced[[#This Row],[Age]]="16-24",CentrepointSourced[[#This Row],[Assessed HS DQ]],0)</f>
        <v>0</v>
      </c>
      <c r="AF904" s="107">
        <f>IF(CentrepointSourced[[#This Row],[Age]]="18-24",CentrepointSourced[[#This Row],[Assessed HS DQ]],0)</f>
        <v>87</v>
      </c>
      <c r="AG904" s="107">
        <f>IF(CentrepointSourced[[#This Row],[Age]]="16-17",CentrepointSourced[[#This Row],[Assessed CS DQ]],0)</f>
        <v>0</v>
      </c>
      <c r="AH904" s="107">
        <f>IF(CentrepointSourced[[#This Row],[Age]]="16-24",CentrepointSourced[[#This Row],[Assessed CS DQ]],0)</f>
        <v>0</v>
      </c>
      <c r="AI904" s="107">
        <f>IF(CentrepointSourced[[#This Row],[Age]]="18-24",CentrepointSourced[[#This Row],[Assessed CS DQ]],0)</f>
        <v>0</v>
      </c>
    </row>
    <row r="905" spans="1:35" customFormat="1" ht="13.5" customHeight="1">
      <c r="A905" s="45" t="s">
        <v>40</v>
      </c>
      <c r="B905" s="45" t="s">
        <v>185</v>
      </c>
      <c r="C905" s="45" t="s">
        <v>165</v>
      </c>
      <c r="D905" s="45"/>
      <c r="E905" s="67">
        <v>2013</v>
      </c>
      <c r="F905" s="67" t="s">
        <v>25</v>
      </c>
      <c r="G905" s="67">
        <v>98</v>
      </c>
      <c r="H905" s="68">
        <v>0</v>
      </c>
      <c r="I905" s="67">
        <v>0</v>
      </c>
      <c r="J905" s="45"/>
      <c r="K905" s="67"/>
      <c r="L905" s="67"/>
      <c r="M905" s="67"/>
      <c r="N905" s="67"/>
      <c r="O905" s="67"/>
      <c r="P905" s="67"/>
      <c r="Q905" s="41" t="str">
        <f>IF(CentrepointSourced[[#This Row],[Country]]="Northern Ireland","Northern Ireland",IFERROR(VLOOKUP(CentrepointSourced[[#This Row],[Local Authority]],LKP_LANameDQ[],2,FALSE),CentrepointSourced[[#This Row],[Local Authority]]))</f>
        <v>St. Helens</v>
      </c>
      <c r="R905" s="41" t="str">
        <f>IF(CentrepointSourced[[#This Row],[LA type]]="County","",INDEX(ConsolGeog[lad14cd],MATCH(CentrepointSourced[[#This Row],[Local Authority DQ]],ConsolGeog[la_name],0)))</f>
        <v>E08000013</v>
      </c>
      <c r="S905" s="41" t="str">
        <f>IF(OR(CentrepointSourced[[#This Row],[Country]]="Northern Ireland",CentrepointSourced[[#This Row],[Country]]="Scotland",CentrepointSourced[[#This Row],[Country]]="Wales"),"Local Authority",CentrepointSourced[[#This Row],[LA type]])</f>
        <v>Unitary</v>
      </c>
      <c r="T905" s="41">
        <f>IF(TRIM(CentrepointSourced[[#This Row],[Presented HS]])="",0,IF(CentrepointSourced[[#This Row],[Presented HS]]="&lt;5",2.5,IF(CentrepointSourced[[#This Row],[Presented HS]]="&lt;10",5,VALUE(TRIM(CentrepointSourced[[#This Row],[Presented HS]])))))</f>
        <v>98</v>
      </c>
      <c r="U905" s="41">
        <f>IF(TRIM(CentrepointSourced[[#This Row],[Assessed HS]])="",0,IF(CentrepointSourced[[#This Row],[Assessed HS]]="&lt;5",2.5,IF(CentrepointSourced[[#This Row],[Assessed HS]]="&lt;10",5,VALUE(TRIM(CentrepointSourced[[#This Row],[Assessed HS]])))))</f>
        <v>0</v>
      </c>
      <c r="V905" s="41">
        <f>IF(TRIM(CentrepointSourced[[#This Row],[Presented CS]])="",0,IF(CentrepointSourced[[#This Row],[Presented CS]]="&lt;5",2.5,IF(CentrepointSourced[[#This Row],[Presented CS]]="&lt;10",5,VALUE(TRIM(CentrepointSourced[[#This Row],[Presented CS]])))))</f>
        <v>0</v>
      </c>
      <c r="W905" s="41">
        <f>IF(TRIM(CentrepointSourced[[#This Row],[Assessed CS]])="",0,IF(CentrepointSourced[[#This Row],[Assessed CS]]="&lt;5",2.5,IF(CentrepointSourced[[#This Row],[Assessed CS]]="&lt;10",5,VALUE(TRIM(CentrepointSourced[[#This Row],[Assessed CS]])))))</f>
        <v>0</v>
      </c>
      <c r="X905" s="106">
        <f>IF(CentrepointSourced[[#This Row],[Age]]="16-17",CentrepointSourced[[#This Row],[Presented HS DQ]],0)</f>
        <v>98</v>
      </c>
      <c r="Y905" s="106">
        <f>IF(CentrepointSourced[[#This Row],[Age]]="16-24",CentrepointSourced[[#This Row],[Presented HS DQ]],0)</f>
        <v>0</v>
      </c>
      <c r="Z905" s="106">
        <f>IF(CentrepointSourced[[#This Row],[Age]]="18-24",CentrepointSourced[[#This Row],[Presented HS DQ]],0)</f>
        <v>0</v>
      </c>
      <c r="AA905" s="106">
        <f>IF(CentrepointSourced[[#This Row],[Age]]="16-17",CentrepointSourced[[#This Row],[Presented CS DQ]],0)</f>
        <v>0</v>
      </c>
      <c r="AB905" s="106">
        <f>IF(CentrepointSourced[[#This Row],[Age]]="16-24",CentrepointSourced[[#This Row],[Presented CS DQ]],0)</f>
        <v>0</v>
      </c>
      <c r="AC905" s="106">
        <f>IF(CentrepointSourced[[#This Row],[Age]]="18-24",CentrepointSourced[[#This Row],[Presented CS DQ]],0)</f>
        <v>0</v>
      </c>
      <c r="AD905" s="107">
        <f>IF(CentrepointSourced[[#This Row],[Age]]="16-17",CentrepointSourced[[#This Row],[Assessed HS DQ]],0)</f>
        <v>0</v>
      </c>
      <c r="AE905" s="107">
        <f>IF(CentrepointSourced[[#This Row],[Age]]="16-24",CentrepointSourced[[#This Row],[Assessed HS DQ]],0)</f>
        <v>0</v>
      </c>
      <c r="AF905" s="107">
        <f>IF(CentrepointSourced[[#This Row],[Age]]="18-24",CentrepointSourced[[#This Row],[Assessed HS DQ]],0)</f>
        <v>0</v>
      </c>
      <c r="AG905" s="107">
        <f>IF(CentrepointSourced[[#This Row],[Age]]="16-17",CentrepointSourced[[#This Row],[Assessed CS DQ]],0)</f>
        <v>0</v>
      </c>
      <c r="AH905" s="107">
        <f>IF(CentrepointSourced[[#This Row],[Age]]="16-24",CentrepointSourced[[#This Row],[Assessed CS DQ]],0)</f>
        <v>0</v>
      </c>
      <c r="AI905" s="107">
        <f>IF(CentrepointSourced[[#This Row],[Age]]="18-24",CentrepointSourced[[#This Row],[Assessed CS DQ]],0)</f>
        <v>0</v>
      </c>
    </row>
    <row r="906" spans="1:35" customFormat="1" ht="13.5" customHeight="1">
      <c r="A906" s="45" t="s">
        <v>40</v>
      </c>
      <c r="B906" s="45" t="s">
        <v>185</v>
      </c>
      <c r="C906" s="45" t="s">
        <v>165</v>
      </c>
      <c r="D906" s="45"/>
      <c r="E906" s="67">
        <v>2013</v>
      </c>
      <c r="F906" s="67" t="s">
        <v>26</v>
      </c>
      <c r="G906" s="67">
        <v>49</v>
      </c>
      <c r="H906" s="68">
        <v>49</v>
      </c>
      <c r="I906" s="67">
        <v>25</v>
      </c>
      <c r="J906" s="45"/>
      <c r="K906" s="67"/>
      <c r="L906" s="67"/>
      <c r="M906" s="67"/>
      <c r="N906" s="67"/>
      <c r="O906" s="67"/>
      <c r="P906" s="67"/>
      <c r="Q906" s="41" t="str">
        <f>IF(CentrepointSourced[[#This Row],[Country]]="Northern Ireland","Northern Ireland",IFERROR(VLOOKUP(CentrepointSourced[[#This Row],[Local Authority]],LKP_LANameDQ[],2,FALSE),CentrepointSourced[[#This Row],[Local Authority]]))</f>
        <v>St. Helens</v>
      </c>
      <c r="R906" s="41" t="str">
        <f>IF(CentrepointSourced[[#This Row],[LA type]]="County","",INDEX(ConsolGeog[lad14cd],MATCH(CentrepointSourced[[#This Row],[Local Authority DQ]],ConsolGeog[la_name],0)))</f>
        <v>E08000013</v>
      </c>
      <c r="S906" s="41" t="str">
        <f>IF(OR(CentrepointSourced[[#This Row],[Country]]="Northern Ireland",CentrepointSourced[[#This Row],[Country]]="Scotland",CentrepointSourced[[#This Row],[Country]]="Wales"),"Local Authority",CentrepointSourced[[#This Row],[LA type]])</f>
        <v>Unitary</v>
      </c>
      <c r="T906" s="41">
        <f>IF(TRIM(CentrepointSourced[[#This Row],[Presented HS]])="",0,IF(CentrepointSourced[[#This Row],[Presented HS]]="&lt;5",2.5,IF(CentrepointSourced[[#This Row],[Presented HS]]="&lt;10",5,VALUE(TRIM(CentrepointSourced[[#This Row],[Presented HS]])))))</f>
        <v>49</v>
      </c>
      <c r="U906" s="41">
        <f>IF(TRIM(CentrepointSourced[[#This Row],[Assessed HS]])="",0,IF(CentrepointSourced[[#This Row],[Assessed HS]]="&lt;5",2.5,IF(CentrepointSourced[[#This Row],[Assessed HS]]="&lt;10",5,VALUE(TRIM(CentrepointSourced[[#This Row],[Assessed HS]])))))</f>
        <v>49</v>
      </c>
      <c r="V906" s="41">
        <f>IF(TRIM(CentrepointSourced[[#This Row],[Presented CS]])="",0,IF(CentrepointSourced[[#This Row],[Presented CS]]="&lt;5",2.5,IF(CentrepointSourced[[#This Row],[Presented CS]]="&lt;10",5,VALUE(TRIM(CentrepointSourced[[#This Row],[Presented CS]])))))</f>
        <v>0</v>
      </c>
      <c r="W906" s="41">
        <f>IF(TRIM(CentrepointSourced[[#This Row],[Assessed CS]])="",0,IF(CentrepointSourced[[#This Row],[Assessed CS]]="&lt;5",2.5,IF(CentrepointSourced[[#This Row],[Assessed CS]]="&lt;10",5,VALUE(TRIM(CentrepointSourced[[#This Row],[Assessed CS]])))))</f>
        <v>0</v>
      </c>
      <c r="X906" s="106">
        <f>IF(CentrepointSourced[[#This Row],[Age]]="16-17",CentrepointSourced[[#This Row],[Presented HS DQ]],0)</f>
        <v>0</v>
      </c>
      <c r="Y906" s="106">
        <f>IF(CentrepointSourced[[#This Row],[Age]]="16-24",CentrepointSourced[[#This Row],[Presented HS DQ]],0)</f>
        <v>0</v>
      </c>
      <c r="Z906" s="106">
        <f>IF(CentrepointSourced[[#This Row],[Age]]="18-24",CentrepointSourced[[#This Row],[Presented HS DQ]],0)</f>
        <v>49</v>
      </c>
      <c r="AA906" s="106">
        <f>IF(CentrepointSourced[[#This Row],[Age]]="16-17",CentrepointSourced[[#This Row],[Presented CS DQ]],0)</f>
        <v>0</v>
      </c>
      <c r="AB906" s="106">
        <f>IF(CentrepointSourced[[#This Row],[Age]]="16-24",CentrepointSourced[[#This Row],[Presented CS DQ]],0)</f>
        <v>0</v>
      </c>
      <c r="AC906" s="106">
        <f>IF(CentrepointSourced[[#This Row],[Age]]="18-24",CentrepointSourced[[#This Row],[Presented CS DQ]],0)</f>
        <v>0</v>
      </c>
      <c r="AD906" s="107">
        <f>IF(CentrepointSourced[[#This Row],[Age]]="16-17",CentrepointSourced[[#This Row],[Assessed HS DQ]],0)</f>
        <v>0</v>
      </c>
      <c r="AE906" s="107">
        <f>IF(CentrepointSourced[[#This Row],[Age]]="16-24",CentrepointSourced[[#This Row],[Assessed HS DQ]],0)</f>
        <v>0</v>
      </c>
      <c r="AF906" s="107">
        <f>IF(CentrepointSourced[[#This Row],[Age]]="18-24",CentrepointSourced[[#This Row],[Assessed HS DQ]],0)</f>
        <v>49</v>
      </c>
      <c r="AG906" s="107">
        <f>IF(CentrepointSourced[[#This Row],[Age]]="16-17",CentrepointSourced[[#This Row],[Assessed CS DQ]],0)</f>
        <v>0</v>
      </c>
      <c r="AH906" s="107">
        <f>IF(CentrepointSourced[[#This Row],[Age]]="16-24",CentrepointSourced[[#This Row],[Assessed CS DQ]],0)</f>
        <v>0</v>
      </c>
      <c r="AI906" s="107">
        <f>IF(CentrepointSourced[[#This Row],[Age]]="18-24",CentrepointSourced[[#This Row],[Assessed CS DQ]],0)</f>
        <v>0</v>
      </c>
    </row>
    <row r="907" spans="1:35" customFormat="1" ht="13.5" customHeight="1">
      <c r="A907" s="45" t="s">
        <v>40</v>
      </c>
      <c r="B907" s="45" t="s">
        <v>185</v>
      </c>
      <c r="C907" s="45" t="s">
        <v>165</v>
      </c>
      <c r="D907" s="45"/>
      <c r="E907" s="67">
        <v>2014</v>
      </c>
      <c r="F907" s="67" t="s">
        <v>25</v>
      </c>
      <c r="G907" s="67">
        <v>86</v>
      </c>
      <c r="H907" s="68">
        <v>0</v>
      </c>
      <c r="I907" s="67">
        <v>0</v>
      </c>
      <c r="J907" s="45"/>
      <c r="K907" s="67"/>
      <c r="L907" s="67"/>
      <c r="M907" s="67"/>
      <c r="N907" s="67"/>
      <c r="O907" s="67"/>
      <c r="P907" s="67"/>
      <c r="Q907" s="41" t="str">
        <f>IF(CentrepointSourced[[#This Row],[Country]]="Northern Ireland","Northern Ireland",IFERROR(VLOOKUP(CentrepointSourced[[#This Row],[Local Authority]],LKP_LANameDQ[],2,FALSE),CentrepointSourced[[#This Row],[Local Authority]]))</f>
        <v>St. Helens</v>
      </c>
      <c r="R907" s="41" t="str">
        <f>IF(CentrepointSourced[[#This Row],[LA type]]="County","",INDEX(ConsolGeog[lad14cd],MATCH(CentrepointSourced[[#This Row],[Local Authority DQ]],ConsolGeog[la_name],0)))</f>
        <v>E08000013</v>
      </c>
      <c r="S907" s="41" t="str">
        <f>IF(OR(CentrepointSourced[[#This Row],[Country]]="Northern Ireland",CentrepointSourced[[#This Row],[Country]]="Scotland",CentrepointSourced[[#This Row],[Country]]="Wales"),"Local Authority",CentrepointSourced[[#This Row],[LA type]])</f>
        <v>Unitary</v>
      </c>
      <c r="T907" s="41">
        <f>IF(TRIM(CentrepointSourced[[#This Row],[Presented HS]])="",0,IF(CentrepointSourced[[#This Row],[Presented HS]]="&lt;5",2.5,IF(CentrepointSourced[[#This Row],[Presented HS]]="&lt;10",5,VALUE(TRIM(CentrepointSourced[[#This Row],[Presented HS]])))))</f>
        <v>86</v>
      </c>
      <c r="U907" s="41">
        <f>IF(TRIM(CentrepointSourced[[#This Row],[Assessed HS]])="",0,IF(CentrepointSourced[[#This Row],[Assessed HS]]="&lt;5",2.5,IF(CentrepointSourced[[#This Row],[Assessed HS]]="&lt;10",5,VALUE(TRIM(CentrepointSourced[[#This Row],[Assessed HS]])))))</f>
        <v>0</v>
      </c>
      <c r="V907" s="41">
        <f>IF(TRIM(CentrepointSourced[[#This Row],[Presented CS]])="",0,IF(CentrepointSourced[[#This Row],[Presented CS]]="&lt;5",2.5,IF(CentrepointSourced[[#This Row],[Presented CS]]="&lt;10",5,VALUE(TRIM(CentrepointSourced[[#This Row],[Presented CS]])))))</f>
        <v>0</v>
      </c>
      <c r="W907" s="41">
        <f>IF(TRIM(CentrepointSourced[[#This Row],[Assessed CS]])="",0,IF(CentrepointSourced[[#This Row],[Assessed CS]]="&lt;5",2.5,IF(CentrepointSourced[[#This Row],[Assessed CS]]="&lt;10",5,VALUE(TRIM(CentrepointSourced[[#This Row],[Assessed CS]])))))</f>
        <v>0</v>
      </c>
      <c r="X907" s="106">
        <f>IF(CentrepointSourced[[#This Row],[Age]]="16-17",CentrepointSourced[[#This Row],[Presented HS DQ]],0)</f>
        <v>86</v>
      </c>
      <c r="Y907" s="106">
        <f>IF(CentrepointSourced[[#This Row],[Age]]="16-24",CentrepointSourced[[#This Row],[Presented HS DQ]],0)</f>
        <v>0</v>
      </c>
      <c r="Z907" s="106">
        <f>IF(CentrepointSourced[[#This Row],[Age]]="18-24",CentrepointSourced[[#This Row],[Presented HS DQ]],0)</f>
        <v>0</v>
      </c>
      <c r="AA907" s="106">
        <f>IF(CentrepointSourced[[#This Row],[Age]]="16-17",CentrepointSourced[[#This Row],[Presented CS DQ]],0)</f>
        <v>0</v>
      </c>
      <c r="AB907" s="106">
        <f>IF(CentrepointSourced[[#This Row],[Age]]="16-24",CentrepointSourced[[#This Row],[Presented CS DQ]],0)</f>
        <v>0</v>
      </c>
      <c r="AC907" s="106">
        <f>IF(CentrepointSourced[[#This Row],[Age]]="18-24",CentrepointSourced[[#This Row],[Presented CS DQ]],0)</f>
        <v>0</v>
      </c>
      <c r="AD907" s="107">
        <f>IF(CentrepointSourced[[#This Row],[Age]]="16-17",CentrepointSourced[[#This Row],[Assessed HS DQ]],0)</f>
        <v>0</v>
      </c>
      <c r="AE907" s="107">
        <f>IF(CentrepointSourced[[#This Row],[Age]]="16-24",CentrepointSourced[[#This Row],[Assessed HS DQ]],0)</f>
        <v>0</v>
      </c>
      <c r="AF907" s="107">
        <f>IF(CentrepointSourced[[#This Row],[Age]]="18-24",CentrepointSourced[[#This Row],[Assessed HS DQ]],0)</f>
        <v>0</v>
      </c>
      <c r="AG907" s="107">
        <f>IF(CentrepointSourced[[#This Row],[Age]]="16-17",CentrepointSourced[[#This Row],[Assessed CS DQ]],0)</f>
        <v>0</v>
      </c>
      <c r="AH907" s="107">
        <f>IF(CentrepointSourced[[#This Row],[Age]]="16-24",CentrepointSourced[[#This Row],[Assessed CS DQ]],0)</f>
        <v>0</v>
      </c>
      <c r="AI907" s="107">
        <f>IF(CentrepointSourced[[#This Row],[Age]]="18-24",CentrepointSourced[[#This Row],[Assessed CS DQ]],0)</f>
        <v>0</v>
      </c>
    </row>
    <row r="908" spans="1:35" customFormat="1" ht="13.5" customHeight="1">
      <c r="A908" s="45" t="s">
        <v>40</v>
      </c>
      <c r="B908" s="45" t="s">
        <v>185</v>
      </c>
      <c r="C908" s="45" t="s">
        <v>165</v>
      </c>
      <c r="D908" s="45"/>
      <c r="E908" s="67">
        <v>2014</v>
      </c>
      <c r="F908" s="67" t="s">
        <v>26</v>
      </c>
      <c r="G908" s="67">
        <v>50</v>
      </c>
      <c r="H908" s="68">
        <v>50</v>
      </c>
      <c r="I908" s="67">
        <v>35</v>
      </c>
      <c r="J908" s="45"/>
      <c r="K908" s="67"/>
      <c r="L908" s="67"/>
      <c r="M908" s="67"/>
      <c r="N908" s="67"/>
      <c r="O908" s="67"/>
      <c r="P908" s="67"/>
      <c r="Q908" s="41" t="str">
        <f>IF(CentrepointSourced[[#This Row],[Country]]="Northern Ireland","Northern Ireland",IFERROR(VLOOKUP(CentrepointSourced[[#This Row],[Local Authority]],LKP_LANameDQ[],2,FALSE),CentrepointSourced[[#This Row],[Local Authority]]))</f>
        <v>St. Helens</v>
      </c>
      <c r="R908" s="41" t="str">
        <f>IF(CentrepointSourced[[#This Row],[LA type]]="County","",INDEX(ConsolGeog[lad14cd],MATCH(CentrepointSourced[[#This Row],[Local Authority DQ]],ConsolGeog[la_name],0)))</f>
        <v>E08000013</v>
      </c>
      <c r="S908" s="41" t="str">
        <f>IF(OR(CentrepointSourced[[#This Row],[Country]]="Northern Ireland",CentrepointSourced[[#This Row],[Country]]="Scotland",CentrepointSourced[[#This Row],[Country]]="Wales"),"Local Authority",CentrepointSourced[[#This Row],[LA type]])</f>
        <v>Unitary</v>
      </c>
      <c r="T908" s="41">
        <f>IF(TRIM(CentrepointSourced[[#This Row],[Presented HS]])="",0,IF(CentrepointSourced[[#This Row],[Presented HS]]="&lt;5",2.5,IF(CentrepointSourced[[#This Row],[Presented HS]]="&lt;10",5,VALUE(TRIM(CentrepointSourced[[#This Row],[Presented HS]])))))</f>
        <v>50</v>
      </c>
      <c r="U908" s="41">
        <f>IF(TRIM(CentrepointSourced[[#This Row],[Assessed HS]])="",0,IF(CentrepointSourced[[#This Row],[Assessed HS]]="&lt;5",2.5,IF(CentrepointSourced[[#This Row],[Assessed HS]]="&lt;10",5,VALUE(TRIM(CentrepointSourced[[#This Row],[Assessed HS]])))))</f>
        <v>50</v>
      </c>
      <c r="V908" s="41">
        <f>IF(TRIM(CentrepointSourced[[#This Row],[Presented CS]])="",0,IF(CentrepointSourced[[#This Row],[Presented CS]]="&lt;5",2.5,IF(CentrepointSourced[[#This Row],[Presented CS]]="&lt;10",5,VALUE(TRIM(CentrepointSourced[[#This Row],[Presented CS]])))))</f>
        <v>0</v>
      </c>
      <c r="W908" s="41">
        <f>IF(TRIM(CentrepointSourced[[#This Row],[Assessed CS]])="",0,IF(CentrepointSourced[[#This Row],[Assessed CS]]="&lt;5",2.5,IF(CentrepointSourced[[#This Row],[Assessed CS]]="&lt;10",5,VALUE(TRIM(CentrepointSourced[[#This Row],[Assessed CS]])))))</f>
        <v>0</v>
      </c>
      <c r="X908" s="106">
        <f>IF(CentrepointSourced[[#This Row],[Age]]="16-17",CentrepointSourced[[#This Row],[Presented HS DQ]],0)</f>
        <v>0</v>
      </c>
      <c r="Y908" s="106">
        <f>IF(CentrepointSourced[[#This Row],[Age]]="16-24",CentrepointSourced[[#This Row],[Presented HS DQ]],0)</f>
        <v>0</v>
      </c>
      <c r="Z908" s="106">
        <f>IF(CentrepointSourced[[#This Row],[Age]]="18-24",CentrepointSourced[[#This Row],[Presented HS DQ]],0)</f>
        <v>50</v>
      </c>
      <c r="AA908" s="106">
        <f>IF(CentrepointSourced[[#This Row],[Age]]="16-17",CentrepointSourced[[#This Row],[Presented CS DQ]],0)</f>
        <v>0</v>
      </c>
      <c r="AB908" s="106">
        <f>IF(CentrepointSourced[[#This Row],[Age]]="16-24",CentrepointSourced[[#This Row],[Presented CS DQ]],0)</f>
        <v>0</v>
      </c>
      <c r="AC908" s="106">
        <f>IF(CentrepointSourced[[#This Row],[Age]]="18-24",CentrepointSourced[[#This Row],[Presented CS DQ]],0)</f>
        <v>0</v>
      </c>
      <c r="AD908" s="107">
        <f>IF(CentrepointSourced[[#This Row],[Age]]="16-17",CentrepointSourced[[#This Row],[Assessed HS DQ]],0)</f>
        <v>0</v>
      </c>
      <c r="AE908" s="107">
        <f>IF(CentrepointSourced[[#This Row],[Age]]="16-24",CentrepointSourced[[#This Row],[Assessed HS DQ]],0)</f>
        <v>0</v>
      </c>
      <c r="AF908" s="107">
        <f>IF(CentrepointSourced[[#This Row],[Age]]="18-24",CentrepointSourced[[#This Row],[Assessed HS DQ]],0)</f>
        <v>50</v>
      </c>
      <c r="AG908" s="107">
        <f>IF(CentrepointSourced[[#This Row],[Age]]="16-17",CentrepointSourced[[#This Row],[Assessed CS DQ]],0)</f>
        <v>0</v>
      </c>
      <c r="AH908" s="107">
        <f>IF(CentrepointSourced[[#This Row],[Age]]="16-24",CentrepointSourced[[#This Row],[Assessed CS DQ]],0)</f>
        <v>0</v>
      </c>
      <c r="AI908" s="107">
        <f>IF(CentrepointSourced[[#This Row],[Age]]="18-24",CentrepointSourced[[#This Row],[Assessed CS DQ]],0)</f>
        <v>0</v>
      </c>
    </row>
    <row r="909" spans="1:35" customFormat="1" ht="13.5" customHeight="1">
      <c r="A909" s="45" t="s">
        <v>40</v>
      </c>
      <c r="B909" s="62" t="s">
        <v>96</v>
      </c>
      <c r="C909" s="45" t="s">
        <v>42</v>
      </c>
      <c r="D909" s="62"/>
      <c r="E909" s="67">
        <v>2012</v>
      </c>
      <c r="F909" s="67" t="s">
        <v>25</v>
      </c>
      <c r="G909" s="67">
        <v>4</v>
      </c>
      <c r="H909" s="68">
        <v>4</v>
      </c>
      <c r="I909" s="67">
        <v>2</v>
      </c>
      <c r="J909" s="45"/>
      <c r="K909" s="45"/>
      <c r="L909" s="45"/>
      <c r="M909" s="45"/>
      <c r="N909" s="45"/>
      <c r="O909" s="45"/>
      <c r="P909" s="45"/>
      <c r="Q909" s="41" t="str">
        <f>IF(CentrepointSourced[[#This Row],[Country]]="Northern Ireland","Northern Ireland",IFERROR(VLOOKUP(CentrepointSourced[[#This Row],[Local Authority]],LKP_LANameDQ[],2,FALSE),CentrepointSourced[[#This Row],[Local Authority]]))</f>
        <v>Stafford</v>
      </c>
      <c r="R909" s="41" t="str">
        <f>IF(CentrepointSourced[[#This Row],[LA type]]="County","",INDEX(ConsolGeog[lad14cd],MATCH(CentrepointSourced[[#This Row],[Local Authority DQ]],ConsolGeog[la_name],0)))</f>
        <v>E07000197</v>
      </c>
      <c r="S909" s="41" t="str">
        <f>IF(OR(CentrepointSourced[[#This Row],[Country]]="Northern Ireland",CentrepointSourced[[#This Row],[Country]]="Scotland",CentrepointSourced[[#This Row],[Country]]="Wales"),"Local Authority",CentrepointSourced[[#This Row],[LA type]])</f>
        <v>District</v>
      </c>
      <c r="T909" s="41">
        <f>IF(TRIM(CentrepointSourced[[#This Row],[Presented HS]])="",0,IF(CentrepointSourced[[#This Row],[Presented HS]]="&lt;5",2.5,IF(CentrepointSourced[[#This Row],[Presented HS]]="&lt;10",5,VALUE(TRIM(CentrepointSourced[[#This Row],[Presented HS]])))))</f>
        <v>4</v>
      </c>
      <c r="U909" s="41">
        <f>IF(TRIM(CentrepointSourced[[#This Row],[Assessed HS]])="",0,IF(CentrepointSourced[[#This Row],[Assessed HS]]="&lt;5",2.5,IF(CentrepointSourced[[#This Row],[Assessed HS]]="&lt;10",5,VALUE(TRIM(CentrepointSourced[[#This Row],[Assessed HS]])))))</f>
        <v>4</v>
      </c>
      <c r="V909" s="41">
        <f>IF(TRIM(CentrepointSourced[[#This Row],[Presented CS]])="",0,IF(CentrepointSourced[[#This Row],[Presented CS]]="&lt;5",2.5,IF(CentrepointSourced[[#This Row],[Presented CS]]="&lt;10",5,VALUE(TRIM(CentrepointSourced[[#This Row],[Presented CS]])))))</f>
        <v>0</v>
      </c>
      <c r="W909" s="41">
        <f>IF(TRIM(CentrepointSourced[[#This Row],[Assessed CS]])="",0,IF(CentrepointSourced[[#This Row],[Assessed CS]]="&lt;5",2.5,IF(CentrepointSourced[[#This Row],[Assessed CS]]="&lt;10",5,VALUE(TRIM(CentrepointSourced[[#This Row],[Assessed CS]])))))</f>
        <v>0</v>
      </c>
      <c r="X909" s="106">
        <f>IF(CentrepointSourced[[#This Row],[Age]]="16-17",CentrepointSourced[[#This Row],[Presented HS DQ]],0)</f>
        <v>4</v>
      </c>
      <c r="Y909" s="106">
        <f>IF(CentrepointSourced[[#This Row],[Age]]="16-24",CentrepointSourced[[#This Row],[Presented HS DQ]],0)</f>
        <v>0</v>
      </c>
      <c r="Z909" s="106">
        <f>IF(CentrepointSourced[[#This Row],[Age]]="18-24",CentrepointSourced[[#This Row],[Presented HS DQ]],0)</f>
        <v>0</v>
      </c>
      <c r="AA909" s="106">
        <f>IF(CentrepointSourced[[#This Row],[Age]]="16-17",CentrepointSourced[[#This Row],[Presented CS DQ]],0)</f>
        <v>0</v>
      </c>
      <c r="AB909" s="106">
        <f>IF(CentrepointSourced[[#This Row],[Age]]="16-24",CentrepointSourced[[#This Row],[Presented CS DQ]],0)</f>
        <v>0</v>
      </c>
      <c r="AC909" s="106">
        <f>IF(CentrepointSourced[[#This Row],[Age]]="18-24",CentrepointSourced[[#This Row],[Presented CS DQ]],0)</f>
        <v>0</v>
      </c>
      <c r="AD909" s="107">
        <f>IF(CentrepointSourced[[#This Row],[Age]]="16-17",CentrepointSourced[[#This Row],[Assessed HS DQ]],0)</f>
        <v>4</v>
      </c>
      <c r="AE909" s="107">
        <f>IF(CentrepointSourced[[#This Row],[Age]]="16-24",CentrepointSourced[[#This Row],[Assessed HS DQ]],0)</f>
        <v>0</v>
      </c>
      <c r="AF909" s="107">
        <f>IF(CentrepointSourced[[#This Row],[Age]]="18-24",CentrepointSourced[[#This Row],[Assessed HS DQ]],0)</f>
        <v>0</v>
      </c>
      <c r="AG909" s="107">
        <f>IF(CentrepointSourced[[#This Row],[Age]]="16-17",CentrepointSourced[[#This Row],[Assessed CS DQ]],0)</f>
        <v>0</v>
      </c>
      <c r="AH909" s="107">
        <f>IF(CentrepointSourced[[#This Row],[Age]]="16-24",CentrepointSourced[[#This Row],[Assessed CS DQ]],0)</f>
        <v>0</v>
      </c>
      <c r="AI909" s="107">
        <f>IF(CentrepointSourced[[#This Row],[Age]]="18-24",CentrepointSourced[[#This Row],[Assessed CS DQ]],0)</f>
        <v>0</v>
      </c>
    </row>
    <row r="910" spans="1:35" customFormat="1" ht="13.5" customHeight="1">
      <c r="A910" s="45" t="s">
        <v>40</v>
      </c>
      <c r="B910" s="62" t="s">
        <v>96</v>
      </c>
      <c r="C910" s="45" t="s">
        <v>42</v>
      </c>
      <c r="D910" s="62"/>
      <c r="E910" s="67">
        <v>2012</v>
      </c>
      <c r="F910" s="67" t="s">
        <v>26</v>
      </c>
      <c r="G910" s="67">
        <v>19</v>
      </c>
      <c r="H910" s="68">
        <v>19</v>
      </c>
      <c r="I910" s="67">
        <v>5</v>
      </c>
      <c r="J910" s="45"/>
      <c r="K910" s="45"/>
      <c r="L910" s="45"/>
      <c r="M910" s="45"/>
      <c r="N910" s="45"/>
      <c r="O910" s="45"/>
      <c r="P910" s="45"/>
      <c r="Q910" s="41" t="str">
        <f>IF(CentrepointSourced[[#This Row],[Country]]="Northern Ireland","Northern Ireland",IFERROR(VLOOKUP(CentrepointSourced[[#This Row],[Local Authority]],LKP_LANameDQ[],2,FALSE),CentrepointSourced[[#This Row],[Local Authority]]))</f>
        <v>Stafford</v>
      </c>
      <c r="R910" s="41" t="str">
        <f>IF(CentrepointSourced[[#This Row],[LA type]]="County","",INDEX(ConsolGeog[lad14cd],MATCH(CentrepointSourced[[#This Row],[Local Authority DQ]],ConsolGeog[la_name],0)))</f>
        <v>E07000197</v>
      </c>
      <c r="S910" s="41" t="str">
        <f>IF(OR(CentrepointSourced[[#This Row],[Country]]="Northern Ireland",CentrepointSourced[[#This Row],[Country]]="Scotland",CentrepointSourced[[#This Row],[Country]]="Wales"),"Local Authority",CentrepointSourced[[#This Row],[LA type]])</f>
        <v>District</v>
      </c>
      <c r="T910" s="41">
        <f>IF(TRIM(CentrepointSourced[[#This Row],[Presented HS]])="",0,IF(CentrepointSourced[[#This Row],[Presented HS]]="&lt;5",2.5,IF(CentrepointSourced[[#This Row],[Presented HS]]="&lt;10",5,VALUE(TRIM(CentrepointSourced[[#This Row],[Presented HS]])))))</f>
        <v>19</v>
      </c>
      <c r="U910" s="41">
        <f>IF(TRIM(CentrepointSourced[[#This Row],[Assessed HS]])="",0,IF(CentrepointSourced[[#This Row],[Assessed HS]]="&lt;5",2.5,IF(CentrepointSourced[[#This Row],[Assessed HS]]="&lt;10",5,VALUE(TRIM(CentrepointSourced[[#This Row],[Assessed HS]])))))</f>
        <v>19</v>
      </c>
      <c r="V910" s="41">
        <f>IF(TRIM(CentrepointSourced[[#This Row],[Presented CS]])="",0,IF(CentrepointSourced[[#This Row],[Presented CS]]="&lt;5",2.5,IF(CentrepointSourced[[#This Row],[Presented CS]]="&lt;10",5,VALUE(TRIM(CentrepointSourced[[#This Row],[Presented CS]])))))</f>
        <v>0</v>
      </c>
      <c r="W910" s="41">
        <f>IF(TRIM(CentrepointSourced[[#This Row],[Assessed CS]])="",0,IF(CentrepointSourced[[#This Row],[Assessed CS]]="&lt;5",2.5,IF(CentrepointSourced[[#This Row],[Assessed CS]]="&lt;10",5,VALUE(TRIM(CentrepointSourced[[#This Row],[Assessed CS]])))))</f>
        <v>0</v>
      </c>
      <c r="X910" s="106">
        <f>IF(CentrepointSourced[[#This Row],[Age]]="16-17",CentrepointSourced[[#This Row],[Presented HS DQ]],0)</f>
        <v>0</v>
      </c>
      <c r="Y910" s="106">
        <f>IF(CentrepointSourced[[#This Row],[Age]]="16-24",CentrepointSourced[[#This Row],[Presented HS DQ]],0)</f>
        <v>0</v>
      </c>
      <c r="Z910" s="106">
        <f>IF(CentrepointSourced[[#This Row],[Age]]="18-24",CentrepointSourced[[#This Row],[Presented HS DQ]],0)</f>
        <v>19</v>
      </c>
      <c r="AA910" s="106">
        <f>IF(CentrepointSourced[[#This Row],[Age]]="16-17",CentrepointSourced[[#This Row],[Presented CS DQ]],0)</f>
        <v>0</v>
      </c>
      <c r="AB910" s="106">
        <f>IF(CentrepointSourced[[#This Row],[Age]]="16-24",CentrepointSourced[[#This Row],[Presented CS DQ]],0)</f>
        <v>0</v>
      </c>
      <c r="AC910" s="106">
        <f>IF(CentrepointSourced[[#This Row],[Age]]="18-24",CentrepointSourced[[#This Row],[Presented CS DQ]],0)</f>
        <v>0</v>
      </c>
      <c r="AD910" s="107">
        <f>IF(CentrepointSourced[[#This Row],[Age]]="16-17",CentrepointSourced[[#This Row],[Assessed HS DQ]],0)</f>
        <v>0</v>
      </c>
      <c r="AE910" s="107">
        <f>IF(CentrepointSourced[[#This Row],[Age]]="16-24",CentrepointSourced[[#This Row],[Assessed HS DQ]],0)</f>
        <v>0</v>
      </c>
      <c r="AF910" s="107">
        <f>IF(CentrepointSourced[[#This Row],[Age]]="18-24",CentrepointSourced[[#This Row],[Assessed HS DQ]],0)</f>
        <v>19</v>
      </c>
      <c r="AG910" s="107">
        <f>IF(CentrepointSourced[[#This Row],[Age]]="16-17",CentrepointSourced[[#This Row],[Assessed CS DQ]],0)</f>
        <v>0</v>
      </c>
      <c r="AH910" s="107">
        <f>IF(CentrepointSourced[[#This Row],[Age]]="16-24",CentrepointSourced[[#This Row],[Assessed CS DQ]],0)</f>
        <v>0</v>
      </c>
      <c r="AI910" s="107">
        <f>IF(CentrepointSourced[[#This Row],[Age]]="18-24",CentrepointSourced[[#This Row],[Assessed CS DQ]],0)</f>
        <v>0</v>
      </c>
    </row>
    <row r="911" spans="1:35" customFormat="1" ht="13.5" customHeight="1">
      <c r="A911" s="45" t="s">
        <v>40</v>
      </c>
      <c r="B911" s="62" t="s">
        <v>96</v>
      </c>
      <c r="C911" s="45" t="s">
        <v>42</v>
      </c>
      <c r="D911" s="62"/>
      <c r="E911" s="67">
        <v>2013</v>
      </c>
      <c r="F911" s="67" t="s">
        <v>25</v>
      </c>
      <c r="G911" s="67">
        <v>0</v>
      </c>
      <c r="H911" s="68">
        <v>0</v>
      </c>
      <c r="I911" s="67">
        <v>0</v>
      </c>
      <c r="J911" s="45"/>
      <c r="K911" s="45"/>
      <c r="L911" s="45"/>
      <c r="M911" s="45"/>
      <c r="N911" s="45"/>
      <c r="O911" s="45"/>
      <c r="P911" s="45"/>
      <c r="Q911" s="41" t="str">
        <f>IF(CentrepointSourced[[#This Row],[Country]]="Northern Ireland","Northern Ireland",IFERROR(VLOOKUP(CentrepointSourced[[#This Row],[Local Authority]],LKP_LANameDQ[],2,FALSE),CentrepointSourced[[#This Row],[Local Authority]]))</f>
        <v>Stafford</v>
      </c>
      <c r="R911" s="41" t="str">
        <f>IF(CentrepointSourced[[#This Row],[LA type]]="County","",INDEX(ConsolGeog[lad14cd],MATCH(CentrepointSourced[[#This Row],[Local Authority DQ]],ConsolGeog[la_name],0)))</f>
        <v>E07000197</v>
      </c>
      <c r="S911" s="41" t="str">
        <f>IF(OR(CentrepointSourced[[#This Row],[Country]]="Northern Ireland",CentrepointSourced[[#This Row],[Country]]="Scotland",CentrepointSourced[[#This Row],[Country]]="Wales"),"Local Authority",CentrepointSourced[[#This Row],[LA type]])</f>
        <v>District</v>
      </c>
      <c r="T911" s="41">
        <f>IF(TRIM(CentrepointSourced[[#This Row],[Presented HS]])="",0,IF(CentrepointSourced[[#This Row],[Presented HS]]="&lt;5",2.5,IF(CentrepointSourced[[#This Row],[Presented HS]]="&lt;10",5,VALUE(TRIM(CentrepointSourced[[#This Row],[Presented HS]])))))</f>
        <v>0</v>
      </c>
      <c r="U911" s="41">
        <f>IF(TRIM(CentrepointSourced[[#This Row],[Assessed HS]])="",0,IF(CentrepointSourced[[#This Row],[Assessed HS]]="&lt;5",2.5,IF(CentrepointSourced[[#This Row],[Assessed HS]]="&lt;10",5,VALUE(TRIM(CentrepointSourced[[#This Row],[Assessed HS]])))))</f>
        <v>0</v>
      </c>
      <c r="V911" s="41">
        <f>IF(TRIM(CentrepointSourced[[#This Row],[Presented CS]])="",0,IF(CentrepointSourced[[#This Row],[Presented CS]]="&lt;5",2.5,IF(CentrepointSourced[[#This Row],[Presented CS]]="&lt;10",5,VALUE(TRIM(CentrepointSourced[[#This Row],[Presented CS]])))))</f>
        <v>0</v>
      </c>
      <c r="W911" s="41">
        <f>IF(TRIM(CentrepointSourced[[#This Row],[Assessed CS]])="",0,IF(CentrepointSourced[[#This Row],[Assessed CS]]="&lt;5",2.5,IF(CentrepointSourced[[#This Row],[Assessed CS]]="&lt;10",5,VALUE(TRIM(CentrepointSourced[[#This Row],[Assessed CS]])))))</f>
        <v>0</v>
      </c>
      <c r="X911" s="106">
        <f>IF(CentrepointSourced[[#This Row],[Age]]="16-17",CentrepointSourced[[#This Row],[Presented HS DQ]],0)</f>
        <v>0</v>
      </c>
      <c r="Y911" s="106">
        <f>IF(CentrepointSourced[[#This Row],[Age]]="16-24",CentrepointSourced[[#This Row],[Presented HS DQ]],0)</f>
        <v>0</v>
      </c>
      <c r="Z911" s="106">
        <f>IF(CentrepointSourced[[#This Row],[Age]]="18-24",CentrepointSourced[[#This Row],[Presented HS DQ]],0)</f>
        <v>0</v>
      </c>
      <c r="AA911" s="106">
        <f>IF(CentrepointSourced[[#This Row],[Age]]="16-17",CentrepointSourced[[#This Row],[Presented CS DQ]],0)</f>
        <v>0</v>
      </c>
      <c r="AB911" s="106">
        <f>IF(CentrepointSourced[[#This Row],[Age]]="16-24",CentrepointSourced[[#This Row],[Presented CS DQ]],0)</f>
        <v>0</v>
      </c>
      <c r="AC911" s="106">
        <f>IF(CentrepointSourced[[#This Row],[Age]]="18-24",CentrepointSourced[[#This Row],[Presented CS DQ]],0)</f>
        <v>0</v>
      </c>
      <c r="AD911" s="107">
        <f>IF(CentrepointSourced[[#This Row],[Age]]="16-17",CentrepointSourced[[#This Row],[Assessed HS DQ]],0)</f>
        <v>0</v>
      </c>
      <c r="AE911" s="107">
        <f>IF(CentrepointSourced[[#This Row],[Age]]="16-24",CentrepointSourced[[#This Row],[Assessed HS DQ]],0)</f>
        <v>0</v>
      </c>
      <c r="AF911" s="107">
        <f>IF(CentrepointSourced[[#This Row],[Age]]="18-24",CentrepointSourced[[#This Row],[Assessed HS DQ]],0)</f>
        <v>0</v>
      </c>
      <c r="AG911" s="107">
        <f>IF(CentrepointSourced[[#This Row],[Age]]="16-17",CentrepointSourced[[#This Row],[Assessed CS DQ]],0)</f>
        <v>0</v>
      </c>
      <c r="AH911" s="107">
        <f>IF(CentrepointSourced[[#This Row],[Age]]="16-24",CentrepointSourced[[#This Row],[Assessed CS DQ]],0)</f>
        <v>0</v>
      </c>
      <c r="AI911" s="107">
        <f>IF(CentrepointSourced[[#This Row],[Age]]="18-24",CentrepointSourced[[#This Row],[Assessed CS DQ]],0)</f>
        <v>0</v>
      </c>
    </row>
    <row r="912" spans="1:35" customFormat="1" ht="13.5" customHeight="1">
      <c r="A912" s="45" t="s">
        <v>40</v>
      </c>
      <c r="B912" s="62" t="s">
        <v>96</v>
      </c>
      <c r="C912" s="45" t="s">
        <v>42</v>
      </c>
      <c r="D912" s="62"/>
      <c r="E912" s="67">
        <v>2013</v>
      </c>
      <c r="F912" s="67" t="s">
        <v>26</v>
      </c>
      <c r="G912" s="67">
        <v>17</v>
      </c>
      <c r="H912" s="68">
        <v>17</v>
      </c>
      <c r="I912" s="67">
        <v>6</v>
      </c>
      <c r="J912" s="45"/>
      <c r="K912" s="45"/>
      <c r="L912" s="45"/>
      <c r="M912" s="45"/>
      <c r="N912" s="45"/>
      <c r="O912" s="45"/>
      <c r="P912" s="45"/>
      <c r="Q912" s="41" t="str">
        <f>IF(CentrepointSourced[[#This Row],[Country]]="Northern Ireland","Northern Ireland",IFERROR(VLOOKUP(CentrepointSourced[[#This Row],[Local Authority]],LKP_LANameDQ[],2,FALSE),CentrepointSourced[[#This Row],[Local Authority]]))</f>
        <v>Stafford</v>
      </c>
      <c r="R912" s="41" t="str">
        <f>IF(CentrepointSourced[[#This Row],[LA type]]="County","",INDEX(ConsolGeog[lad14cd],MATCH(CentrepointSourced[[#This Row],[Local Authority DQ]],ConsolGeog[la_name],0)))</f>
        <v>E07000197</v>
      </c>
      <c r="S912" s="41" t="str">
        <f>IF(OR(CentrepointSourced[[#This Row],[Country]]="Northern Ireland",CentrepointSourced[[#This Row],[Country]]="Scotland",CentrepointSourced[[#This Row],[Country]]="Wales"),"Local Authority",CentrepointSourced[[#This Row],[LA type]])</f>
        <v>District</v>
      </c>
      <c r="T912" s="41">
        <f>IF(TRIM(CentrepointSourced[[#This Row],[Presented HS]])="",0,IF(CentrepointSourced[[#This Row],[Presented HS]]="&lt;5",2.5,IF(CentrepointSourced[[#This Row],[Presented HS]]="&lt;10",5,VALUE(TRIM(CentrepointSourced[[#This Row],[Presented HS]])))))</f>
        <v>17</v>
      </c>
      <c r="U912" s="41">
        <f>IF(TRIM(CentrepointSourced[[#This Row],[Assessed HS]])="",0,IF(CentrepointSourced[[#This Row],[Assessed HS]]="&lt;5",2.5,IF(CentrepointSourced[[#This Row],[Assessed HS]]="&lt;10",5,VALUE(TRIM(CentrepointSourced[[#This Row],[Assessed HS]])))))</f>
        <v>17</v>
      </c>
      <c r="V912" s="41">
        <f>IF(TRIM(CentrepointSourced[[#This Row],[Presented CS]])="",0,IF(CentrepointSourced[[#This Row],[Presented CS]]="&lt;5",2.5,IF(CentrepointSourced[[#This Row],[Presented CS]]="&lt;10",5,VALUE(TRIM(CentrepointSourced[[#This Row],[Presented CS]])))))</f>
        <v>0</v>
      </c>
      <c r="W912" s="41">
        <f>IF(TRIM(CentrepointSourced[[#This Row],[Assessed CS]])="",0,IF(CentrepointSourced[[#This Row],[Assessed CS]]="&lt;5",2.5,IF(CentrepointSourced[[#This Row],[Assessed CS]]="&lt;10",5,VALUE(TRIM(CentrepointSourced[[#This Row],[Assessed CS]])))))</f>
        <v>0</v>
      </c>
      <c r="X912" s="106">
        <f>IF(CentrepointSourced[[#This Row],[Age]]="16-17",CentrepointSourced[[#This Row],[Presented HS DQ]],0)</f>
        <v>0</v>
      </c>
      <c r="Y912" s="106">
        <f>IF(CentrepointSourced[[#This Row],[Age]]="16-24",CentrepointSourced[[#This Row],[Presented HS DQ]],0)</f>
        <v>0</v>
      </c>
      <c r="Z912" s="106">
        <f>IF(CentrepointSourced[[#This Row],[Age]]="18-24",CentrepointSourced[[#This Row],[Presented HS DQ]],0)</f>
        <v>17</v>
      </c>
      <c r="AA912" s="106">
        <f>IF(CentrepointSourced[[#This Row],[Age]]="16-17",CentrepointSourced[[#This Row],[Presented CS DQ]],0)</f>
        <v>0</v>
      </c>
      <c r="AB912" s="106">
        <f>IF(CentrepointSourced[[#This Row],[Age]]="16-24",CentrepointSourced[[#This Row],[Presented CS DQ]],0)</f>
        <v>0</v>
      </c>
      <c r="AC912" s="106">
        <f>IF(CentrepointSourced[[#This Row],[Age]]="18-24",CentrepointSourced[[#This Row],[Presented CS DQ]],0)</f>
        <v>0</v>
      </c>
      <c r="AD912" s="107">
        <f>IF(CentrepointSourced[[#This Row],[Age]]="16-17",CentrepointSourced[[#This Row],[Assessed HS DQ]],0)</f>
        <v>0</v>
      </c>
      <c r="AE912" s="107">
        <f>IF(CentrepointSourced[[#This Row],[Age]]="16-24",CentrepointSourced[[#This Row],[Assessed HS DQ]],0)</f>
        <v>0</v>
      </c>
      <c r="AF912" s="107">
        <f>IF(CentrepointSourced[[#This Row],[Age]]="18-24",CentrepointSourced[[#This Row],[Assessed HS DQ]],0)</f>
        <v>17</v>
      </c>
      <c r="AG912" s="107">
        <f>IF(CentrepointSourced[[#This Row],[Age]]="16-17",CentrepointSourced[[#This Row],[Assessed CS DQ]],0)</f>
        <v>0</v>
      </c>
      <c r="AH912" s="107">
        <f>IF(CentrepointSourced[[#This Row],[Age]]="16-24",CentrepointSourced[[#This Row],[Assessed CS DQ]],0)</f>
        <v>0</v>
      </c>
      <c r="AI912" s="107">
        <f>IF(CentrepointSourced[[#This Row],[Age]]="18-24",CentrepointSourced[[#This Row],[Assessed CS DQ]],0)</f>
        <v>0</v>
      </c>
    </row>
    <row r="913" spans="1:35" customFormat="1" ht="13.5" customHeight="1">
      <c r="A913" s="45" t="s">
        <v>40</v>
      </c>
      <c r="B913" s="62" t="s">
        <v>96</v>
      </c>
      <c r="C913" s="45" t="s">
        <v>42</v>
      </c>
      <c r="D913" s="62"/>
      <c r="E913" s="67">
        <v>2014</v>
      </c>
      <c r="F913" s="67" t="s">
        <v>25</v>
      </c>
      <c r="G913" s="67">
        <v>1</v>
      </c>
      <c r="H913" s="68">
        <v>1</v>
      </c>
      <c r="I913" s="67">
        <v>1</v>
      </c>
      <c r="J913" s="45"/>
      <c r="K913" s="45"/>
      <c r="L913" s="45"/>
      <c r="M913" s="45"/>
      <c r="N913" s="45"/>
      <c r="O913" s="45"/>
      <c r="P913" s="45"/>
      <c r="Q913" s="41" t="str">
        <f>IF(CentrepointSourced[[#This Row],[Country]]="Northern Ireland","Northern Ireland",IFERROR(VLOOKUP(CentrepointSourced[[#This Row],[Local Authority]],LKP_LANameDQ[],2,FALSE),CentrepointSourced[[#This Row],[Local Authority]]))</f>
        <v>Stafford</v>
      </c>
      <c r="R913" s="41" t="str">
        <f>IF(CentrepointSourced[[#This Row],[LA type]]="County","",INDEX(ConsolGeog[lad14cd],MATCH(CentrepointSourced[[#This Row],[Local Authority DQ]],ConsolGeog[la_name],0)))</f>
        <v>E07000197</v>
      </c>
      <c r="S913" s="41" t="str">
        <f>IF(OR(CentrepointSourced[[#This Row],[Country]]="Northern Ireland",CentrepointSourced[[#This Row],[Country]]="Scotland",CentrepointSourced[[#This Row],[Country]]="Wales"),"Local Authority",CentrepointSourced[[#This Row],[LA type]])</f>
        <v>District</v>
      </c>
      <c r="T913" s="41">
        <f>IF(TRIM(CentrepointSourced[[#This Row],[Presented HS]])="",0,IF(CentrepointSourced[[#This Row],[Presented HS]]="&lt;5",2.5,IF(CentrepointSourced[[#This Row],[Presented HS]]="&lt;10",5,VALUE(TRIM(CentrepointSourced[[#This Row],[Presented HS]])))))</f>
        <v>1</v>
      </c>
      <c r="U913" s="41">
        <f>IF(TRIM(CentrepointSourced[[#This Row],[Assessed HS]])="",0,IF(CentrepointSourced[[#This Row],[Assessed HS]]="&lt;5",2.5,IF(CentrepointSourced[[#This Row],[Assessed HS]]="&lt;10",5,VALUE(TRIM(CentrepointSourced[[#This Row],[Assessed HS]])))))</f>
        <v>1</v>
      </c>
      <c r="V913" s="41">
        <f>IF(TRIM(CentrepointSourced[[#This Row],[Presented CS]])="",0,IF(CentrepointSourced[[#This Row],[Presented CS]]="&lt;5",2.5,IF(CentrepointSourced[[#This Row],[Presented CS]]="&lt;10",5,VALUE(TRIM(CentrepointSourced[[#This Row],[Presented CS]])))))</f>
        <v>0</v>
      </c>
      <c r="W913" s="41">
        <f>IF(TRIM(CentrepointSourced[[#This Row],[Assessed CS]])="",0,IF(CentrepointSourced[[#This Row],[Assessed CS]]="&lt;5",2.5,IF(CentrepointSourced[[#This Row],[Assessed CS]]="&lt;10",5,VALUE(TRIM(CentrepointSourced[[#This Row],[Assessed CS]])))))</f>
        <v>0</v>
      </c>
      <c r="X913" s="106">
        <f>IF(CentrepointSourced[[#This Row],[Age]]="16-17",CentrepointSourced[[#This Row],[Presented HS DQ]],0)</f>
        <v>1</v>
      </c>
      <c r="Y913" s="106">
        <f>IF(CentrepointSourced[[#This Row],[Age]]="16-24",CentrepointSourced[[#This Row],[Presented HS DQ]],0)</f>
        <v>0</v>
      </c>
      <c r="Z913" s="106">
        <f>IF(CentrepointSourced[[#This Row],[Age]]="18-24",CentrepointSourced[[#This Row],[Presented HS DQ]],0)</f>
        <v>0</v>
      </c>
      <c r="AA913" s="106">
        <f>IF(CentrepointSourced[[#This Row],[Age]]="16-17",CentrepointSourced[[#This Row],[Presented CS DQ]],0)</f>
        <v>0</v>
      </c>
      <c r="AB913" s="106">
        <f>IF(CentrepointSourced[[#This Row],[Age]]="16-24",CentrepointSourced[[#This Row],[Presented CS DQ]],0)</f>
        <v>0</v>
      </c>
      <c r="AC913" s="106">
        <f>IF(CentrepointSourced[[#This Row],[Age]]="18-24",CentrepointSourced[[#This Row],[Presented CS DQ]],0)</f>
        <v>0</v>
      </c>
      <c r="AD913" s="107">
        <f>IF(CentrepointSourced[[#This Row],[Age]]="16-17",CentrepointSourced[[#This Row],[Assessed HS DQ]],0)</f>
        <v>1</v>
      </c>
      <c r="AE913" s="107">
        <f>IF(CentrepointSourced[[#This Row],[Age]]="16-24",CentrepointSourced[[#This Row],[Assessed HS DQ]],0)</f>
        <v>0</v>
      </c>
      <c r="AF913" s="107">
        <f>IF(CentrepointSourced[[#This Row],[Age]]="18-24",CentrepointSourced[[#This Row],[Assessed HS DQ]],0)</f>
        <v>0</v>
      </c>
      <c r="AG913" s="107">
        <f>IF(CentrepointSourced[[#This Row],[Age]]="16-17",CentrepointSourced[[#This Row],[Assessed CS DQ]],0)</f>
        <v>0</v>
      </c>
      <c r="AH913" s="107">
        <f>IF(CentrepointSourced[[#This Row],[Age]]="16-24",CentrepointSourced[[#This Row],[Assessed CS DQ]],0)</f>
        <v>0</v>
      </c>
      <c r="AI913" s="107">
        <f>IF(CentrepointSourced[[#This Row],[Age]]="18-24",CentrepointSourced[[#This Row],[Assessed CS DQ]],0)</f>
        <v>0</v>
      </c>
    </row>
    <row r="914" spans="1:35" customFormat="1" ht="13.5" customHeight="1">
      <c r="A914" s="45" t="s">
        <v>40</v>
      </c>
      <c r="B914" s="62" t="s">
        <v>96</v>
      </c>
      <c r="C914" s="45" t="s">
        <v>42</v>
      </c>
      <c r="D914" s="62"/>
      <c r="E914" s="67">
        <v>2014</v>
      </c>
      <c r="F914" s="67" t="s">
        <v>26</v>
      </c>
      <c r="G914" s="67">
        <v>7</v>
      </c>
      <c r="H914" s="68">
        <v>7</v>
      </c>
      <c r="I914" s="67">
        <v>5</v>
      </c>
      <c r="J914" s="45"/>
      <c r="K914" s="45"/>
      <c r="L914" s="45"/>
      <c r="M914" s="45"/>
      <c r="N914" s="45"/>
      <c r="O914" s="45"/>
      <c r="P914" s="45"/>
      <c r="Q914" s="41" t="str">
        <f>IF(CentrepointSourced[[#This Row],[Country]]="Northern Ireland","Northern Ireland",IFERROR(VLOOKUP(CentrepointSourced[[#This Row],[Local Authority]],LKP_LANameDQ[],2,FALSE),CentrepointSourced[[#This Row],[Local Authority]]))</f>
        <v>Stafford</v>
      </c>
      <c r="R914" s="41" t="str">
        <f>IF(CentrepointSourced[[#This Row],[LA type]]="County","",INDEX(ConsolGeog[lad14cd],MATCH(CentrepointSourced[[#This Row],[Local Authority DQ]],ConsolGeog[la_name],0)))</f>
        <v>E07000197</v>
      </c>
      <c r="S914" s="41" t="str">
        <f>IF(OR(CentrepointSourced[[#This Row],[Country]]="Northern Ireland",CentrepointSourced[[#This Row],[Country]]="Scotland",CentrepointSourced[[#This Row],[Country]]="Wales"),"Local Authority",CentrepointSourced[[#This Row],[LA type]])</f>
        <v>District</v>
      </c>
      <c r="T914" s="41">
        <f>IF(TRIM(CentrepointSourced[[#This Row],[Presented HS]])="",0,IF(CentrepointSourced[[#This Row],[Presented HS]]="&lt;5",2.5,IF(CentrepointSourced[[#This Row],[Presented HS]]="&lt;10",5,VALUE(TRIM(CentrepointSourced[[#This Row],[Presented HS]])))))</f>
        <v>7</v>
      </c>
      <c r="U914" s="41">
        <f>IF(TRIM(CentrepointSourced[[#This Row],[Assessed HS]])="",0,IF(CentrepointSourced[[#This Row],[Assessed HS]]="&lt;5",2.5,IF(CentrepointSourced[[#This Row],[Assessed HS]]="&lt;10",5,VALUE(TRIM(CentrepointSourced[[#This Row],[Assessed HS]])))))</f>
        <v>7</v>
      </c>
      <c r="V914" s="41">
        <f>IF(TRIM(CentrepointSourced[[#This Row],[Presented CS]])="",0,IF(CentrepointSourced[[#This Row],[Presented CS]]="&lt;5",2.5,IF(CentrepointSourced[[#This Row],[Presented CS]]="&lt;10",5,VALUE(TRIM(CentrepointSourced[[#This Row],[Presented CS]])))))</f>
        <v>0</v>
      </c>
      <c r="W914" s="41">
        <f>IF(TRIM(CentrepointSourced[[#This Row],[Assessed CS]])="",0,IF(CentrepointSourced[[#This Row],[Assessed CS]]="&lt;5",2.5,IF(CentrepointSourced[[#This Row],[Assessed CS]]="&lt;10",5,VALUE(TRIM(CentrepointSourced[[#This Row],[Assessed CS]])))))</f>
        <v>0</v>
      </c>
      <c r="X914" s="106">
        <f>IF(CentrepointSourced[[#This Row],[Age]]="16-17",CentrepointSourced[[#This Row],[Presented HS DQ]],0)</f>
        <v>0</v>
      </c>
      <c r="Y914" s="106">
        <f>IF(CentrepointSourced[[#This Row],[Age]]="16-24",CentrepointSourced[[#This Row],[Presented HS DQ]],0)</f>
        <v>0</v>
      </c>
      <c r="Z914" s="106">
        <f>IF(CentrepointSourced[[#This Row],[Age]]="18-24",CentrepointSourced[[#This Row],[Presented HS DQ]],0)</f>
        <v>7</v>
      </c>
      <c r="AA914" s="106">
        <f>IF(CentrepointSourced[[#This Row],[Age]]="16-17",CentrepointSourced[[#This Row],[Presented CS DQ]],0)</f>
        <v>0</v>
      </c>
      <c r="AB914" s="106">
        <f>IF(CentrepointSourced[[#This Row],[Age]]="16-24",CentrepointSourced[[#This Row],[Presented CS DQ]],0)</f>
        <v>0</v>
      </c>
      <c r="AC914" s="106">
        <f>IF(CentrepointSourced[[#This Row],[Age]]="18-24",CentrepointSourced[[#This Row],[Presented CS DQ]],0)</f>
        <v>0</v>
      </c>
      <c r="AD914" s="107">
        <f>IF(CentrepointSourced[[#This Row],[Age]]="16-17",CentrepointSourced[[#This Row],[Assessed HS DQ]],0)</f>
        <v>0</v>
      </c>
      <c r="AE914" s="107">
        <f>IF(CentrepointSourced[[#This Row],[Age]]="16-24",CentrepointSourced[[#This Row],[Assessed HS DQ]],0)</f>
        <v>0</v>
      </c>
      <c r="AF914" s="107">
        <f>IF(CentrepointSourced[[#This Row],[Age]]="18-24",CentrepointSourced[[#This Row],[Assessed HS DQ]],0)</f>
        <v>7</v>
      </c>
      <c r="AG914" s="107">
        <f>IF(CentrepointSourced[[#This Row],[Age]]="16-17",CentrepointSourced[[#This Row],[Assessed CS DQ]],0)</f>
        <v>0</v>
      </c>
      <c r="AH914" s="107">
        <f>IF(CentrepointSourced[[#This Row],[Age]]="16-24",CentrepointSourced[[#This Row],[Assessed CS DQ]],0)</f>
        <v>0</v>
      </c>
      <c r="AI914" s="107">
        <f>IF(CentrepointSourced[[#This Row],[Age]]="18-24",CentrepointSourced[[#This Row],[Assessed CS DQ]],0)</f>
        <v>0</v>
      </c>
    </row>
    <row r="915" spans="1:35" customFormat="1" ht="13.5" customHeight="1">
      <c r="A915" s="45" t="s">
        <v>40</v>
      </c>
      <c r="B915" s="62" t="s">
        <v>44</v>
      </c>
      <c r="C915" s="45" t="s">
        <v>42</v>
      </c>
      <c r="D915" s="62"/>
      <c r="E915" s="67">
        <v>2012</v>
      </c>
      <c r="F915" s="67" t="s">
        <v>25</v>
      </c>
      <c r="G915" s="67">
        <v>2</v>
      </c>
      <c r="H915" s="68">
        <v>1</v>
      </c>
      <c r="I915" s="67">
        <v>0</v>
      </c>
      <c r="J915" s="45"/>
      <c r="K915" s="45"/>
      <c r="L915" s="45"/>
      <c r="M915" s="45"/>
      <c r="N915" s="45"/>
      <c r="O915" s="45"/>
      <c r="P915" s="45"/>
      <c r="Q915" s="41" t="str">
        <f>IF(CentrepointSourced[[#This Row],[Country]]="Northern Ireland","Northern Ireland",IFERROR(VLOOKUP(CentrepointSourced[[#This Row],[Local Authority]],LKP_LANameDQ[],2,FALSE),CentrepointSourced[[#This Row],[Local Authority]]))</f>
        <v>Staffordshire Moorlands</v>
      </c>
      <c r="R915" s="41" t="str">
        <f>IF(CentrepointSourced[[#This Row],[LA type]]="County","",INDEX(ConsolGeog[lad14cd],MATCH(CentrepointSourced[[#This Row],[Local Authority DQ]],ConsolGeog[la_name],0)))</f>
        <v>E07000198</v>
      </c>
      <c r="S915" s="41" t="str">
        <f>IF(OR(CentrepointSourced[[#This Row],[Country]]="Northern Ireland",CentrepointSourced[[#This Row],[Country]]="Scotland",CentrepointSourced[[#This Row],[Country]]="Wales"),"Local Authority",CentrepointSourced[[#This Row],[LA type]])</f>
        <v>District</v>
      </c>
      <c r="T915" s="41">
        <f>IF(TRIM(CentrepointSourced[[#This Row],[Presented HS]])="",0,IF(CentrepointSourced[[#This Row],[Presented HS]]="&lt;5",2.5,IF(CentrepointSourced[[#This Row],[Presented HS]]="&lt;10",5,VALUE(TRIM(CentrepointSourced[[#This Row],[Presented HS]])))))</f>
        <v>2</v>
      </c>
      <c r="U915" s="41">
        <f>IF(TRIM(CentrepointSourced[[#This Row],[Assessed HS]])="",0,IF(CentrepointSourced[[#This Row],[Assessed HS]]="&lt;5",2.5,IF(CentrepointSourced[[#This Row],[Assessed HS]]="&lt;10",5,VALUE(TRIM(CentrepointSourced[[#This Row],[Assessed HS]])))))</f>
        <v>1</v>
      </c>
      <c r="V915" s="41">
        <f>IF(TRIM(CentrepointSourced[[#This Row],[Presented CS]])="",0,IF(CentrepointSourced[[#This Row],[Presented CS]]="&lt;5",2.5,IF(CentrepointSourced[[#This Row],[Presented CS]]="&lt;10",5,VALUE(TRIM(CentrepointSourced[[#This Row],[Presented CS]])))))</f>
        <v>0</v>
      </c>
      <c r="W915" s="41">
        <f>IF(TRIM(CentrepointSourced[[#This Row],[Assessed CS]])="",0,IF(CentrepointSourced[[#This Row],[Assessed CS]]="&lt;5",2.5,IF(CentrepointSourced[[#This Row],[Assessed CS]]="&lt;10",5,VALUE(TRIM(CentrepointSourced[[#This Row],[Assessed CS]])))))</f>
        <v>0</v>
      </c>
      <c r="X915" s="106">
        <f>IF(CentrepointSourced[[#This Row],[Age]]="16-17",CentrepointSourced[[#This Row],[Presented HS DQ]],0)</f>
        <v>2</v>
      </c>
      <c r="Y915" s="106">
        <f>IF(CentrepointSourced[[#This Row],[Age]]="16-24",CentrepointSourced[[#This Row],[Presented HS DQ]],0)</f>
        <v>0</v>
      </c>
      <c r="Z915" s="106">
        <f>IF(CentrepointSourced[[#This Row],[Age]]="18-24",CentrepointSourced[[#This Row],[Presented HS DQ]],0)</f>
        <v>0</v>
      </c>
      <c r="AA915" s="106">
        <f>IF(CentrepointSourced[[#This Row],[Age]]="16-17",CentrepointSourced[[#This Row],[Presented CS DQ]],0)</f>
        <v>0</v>
      </c>
      <c r="AB915" s="106">
        <f>IF(CentrepointSourced[[#This Row],[Age]]="16-24",CentrepointSourced[[#This Row],[Presented CS DQ]],0)</f>
        <v>0</v>
      </c>
      <c r="AC915" s="106">
        <f>IF(CentrepointSourced[[#This Row],[Age]]="18-24",CentrepointSourced[[#This Row],[Presented CS DQ]],0)</f>
        <v>0</v>
      </c>
      <c r="AD915" s="107">
        <f>IF(CentrepointSourced[[#This Row],[Age]]="16-17",CentrepointSourced[[#This Row],[Assessed HS DQ]],0)</f>
        <v>1</v>
      </c>
      <c r="AE915" s="107">
        <f>IF(CentrepointSourced[[#This Row],[Age]]="16-24",CentrepointSourced[[#This Row],[Assessed HS DQ]],0)</f>
        <v>0</v>
      </c>
      <c r="AF915" s="107">
        <f>IF(CentrepointSourced[[#This Row],[Age]]="18-24",CentrepointSourced[[#This Row],[Assessed HS DQ]],0)</f>
        <v>0</v>
      </c>
      <c r="AG915" s="107">
        <f>IF(CentrepointSourced[[#This Row],[Age]]="16-17",CentrepointSourced[[#This Row],[Assessed CS DQ]],0)</f>
        <v>0</v>
      </c>
      <c r="AH915" s="107">
        <f>IF(CentrepointSourced[[#This Row],[Age]]="16-24",CentrepointSourced[[#This Row],[Assessed CS DQ]],0)</f>
        <v>0</v>
      </c>
      <c r="AI915" s="107">
        <f>IF(CentrepointSourced[[#This Row],[Age]]="18-24",CentrepointSourced[[#This Row],[Assessed CS DQ]],0)</f>
        <v>0</v>
      </c>
    </row>
    <row r="916" spans="1:35" customFormat="1" ht="13.5" customHeight="1">
      <c r="A916" s="45" t="s">
        <v>40</v>
      </c>
      <c r="B916" s="62" t="s">
        <v>44</v>
      </c>
      <c r="C916" s="45" t="s">
        <v>42</v>
      </c>
      <c r="D916" s="62"/>
      <c r="E916" s="67">
        <v>2012</v>
      </c>
      <c r="F916" s="67" t="s">
        <v>26</v>
      </c>
      <c r="G916" s="67">
        <v>22</v>
      </c>
      <c r="H916" s="68">
        <v>19</v>
      </c>
      <c r="I916" s="67">
        <v>12</v>
      </c>
      <c r="J916" s="45"/>
      <c r="K916" s="45"/>
      <c r="L916" s="45"/>
      <c r="M916" s="45"/>
      <c r="N916" s="45"/>
      <c r="O916" s="45"/>
      <c r="P916" s="45"/>
      <c r="Q916" s="41" t="str">
        <f>IF(CentrepointSourced[[#This Row],[Country]]="Northern Ireland","Northern Ireland",IFERROR(VLOOKUP(CentrepointSourced[[#This Row],[Local Authority]],LKP_LANameDQ[],2,FALSE),CentrepointSourced[[#This Row],[Local Authority]]))</f>
        <v>Staffordshire Moorlands</v>
      </c>
      <c r="R916" s="41" t="str">
        <f>IF(CentrepointSourced[[#This Row],[LA type]]="County","",INDEX(ConsolGeog[lad14cd],MATCH(CentrepointSourced[[#This Row],[Local Authority DQ]],ConsolGeog[la_name],0)))</f>
        <v>E07000198</v>
      </c>
      <c r="S916" s="41" t="str">
        <f>IF(OR(CentrepointSourced[[#This Row],[Country]]="Northern Ireland",CentrepointSourced[[#This Row],[Country]]="Scotland",CentrepointSourced[[#This Row],[Country]]="Wales"),"Local Authority",CentrepointSourced[[#This Row],[LA type]])</f>
        <v>District</v>
      </c>
      <c r="T916" s="41">
        <f>IF(TRIM(CentrepointSourced[[#This Row],[Presented HS]])="",0,IF(CentrepointSourced[[#This Row],[Presented HS]]="&lt;5",2.5,IF(CentrepointSourced[[#This Row],[Presented HS]]="&lt;10",5,VALUE(TRIM(CentrepointSourced[[#This Row],[Presented HS]])))))</f>
        <v>22</v>
      </c>
      <c r="U916" s="41">
        <f>IF(TRIM(CentrepointSourced[[#This Row],[Assessed HS]])="",0,IF(CentrepointSourced[[#This Row],[Assessed HS]]="&lt;5",2.5,IF(CentrepointSourced[[#This Row],[Assessed HS]]="&lt;10",5,VALUE(TRIM(CentrepointSourced[[#This Row],[Assessed HS]])))))</f>
        <v>19</v>
      </c>
      <c r="V916" s="41">
        <f>IF(TRIM(CentrepointSourced[[#This Row],[Presented CS]])="",0,IF(CentrepointSourced[[#This Row],[Presented CS]]="&lt;5",2.5,IF(CentrepointSourced[[#This Row],[Presented CS]]="&lt;10",5,VALUE(TRIM(CentrepointSourced[[#This Row],[Presented CS]])))))</f>
        <v>0</v>
      </c>
      <c r="W916" s="41">
        <f>IF(TRIM(CentrepointSourced[[#This Row],[Assessed CS]])="",0,IF(CentrepointSourced[[#This Row],[Assessed CS]]="&lt;5",2.5,IF(CentrepointSourced[[#This Row],[Assessed CS]]="&lt;10",5,VALUE(TRIM(CentrepointSourced[[#This Row],[Assessed CS]])))))</f>
        <v>0</v>
      </c>
      <c r="X916" s="106">
        <f>IF(CentrepointSourced[[#This Row],[Age]]="16-17",CentrepointSourced[[#This Row],[Presented HS DQ]],0)</f>
        <v>0</v>
      </c>
      <c r="Y916" s="106">
        <f>IF(CentrepointSourced[[#This Row],[Age]]="16-24",CentrepointSourced[[#This Row],[Presented HS DQ]],0)</f>
        <v>0</v>
      </c>
      <c r="Z916" s="106">
        <f>IF(CentrepointSourced[[#This Row],[Age]]="18-24",CentrepointSourced[[#This Row],[Presented HS DQ]],0)</f>
        <v>22</v>
      </c>
      <c r="AA916" s="106">
        <f>IF(CentrepointSourced[[#This Row],[Age]]="16-17",CentrepointSourced[[#This Row],[Presented CS DQ]],0)</f>
        <v>0</v>
      </c>
      <c r="AB916" s="106">
        <f>IF(CentrepointSourced[[#This Row],[Age]]="16-24",CentrepointSourced[[#This Row],[Presented CS DQ]],0)</f>
        <v>0</v>
      </c>
      <c r="AC916" s="106">
        <f>IF(CentrepointSourced[[#This Row],[Age]]="18-24",CentrepointSourced[[#This Row],[Presented CS DQ]],0)</f>
        <v>0</v>
      </c>
      <c r="AD916" s="107">
        <f>IF(CentrepointSourced[[#This Row],[Age]]="16-17",CentrepointSourced[[#This Row],[Assessed HS DQ]],0)</f>
        <v>0</v>
      </c>
      <c r="AE916" s="107">
        <f>IF(CentrepointSourced[[#This Row],[Age]]="16-24",CentrepointSourced[[#This Row],[Assessed HS DQ]],0)</f>
        <v>0</v>
      </c>
      <c r="AF916" s="107">
        <f>IF(CentrepointSourced[[#This Row],[Age]]="18-24",CentrepointSourced[[#This Row],[Assessed HS DQ]],0)</f>
        <v>19</v>
      </c>
      <c r="AG916" s="107">
        <f>IF(CentrepointSourced[[#This Row],[Age]]="16-17",CentrepointSourced[[#This Row],[Assessed CS DQ]],0)</f>
        <v>0</v>
      </c>
      <c r="AH916" s="107">
        <f>IF(CentrepointSourced[[#This Row],[Age]]="16-24",CentrepointSourced[[#This Row],[Assessed CS DQ]],0)</f>
        <v>0</v>
      </c>
      <c r="AI916" s="107">
        <f>IF(CentrepointSourced[[#This Row],[Age]]="18-24",CentrepointSourced[[#This Row],[Assessed CS DQ]],0)</f>
        <v>0</v>
      </c>
    </row>
    <row r="917" spans="1:35" customFormat="1" ht="13.5" customHeight="1">
      <c r="A917" s="45" t="s">
        <v>40</v>
      </c>
      <c r="B917" s="62" t="s">
        <v>44</v>
      </c>
      <c r="C917" s="45" t="s">
        <v>42</v>
      </c>
      <c r="D917" s="62"/>
      <c r="E917" s="67">
        <v>2013</v>
      </c>
      <c r="F917" s="67" t="s">
        <v>25</v>
      </c>
      <c r="G917" s="67">
        <v>0</v>
      </c>
      <c r="H917" s="68">
        <v>0</v>
      </c>
      <c r="I917" s="67">
        <v>0</v>
      </c>
      <c r="J917" s="45"/>
      <c r="K917" s="45"/>
      <c r="L917" s="45"/>
      <c r="M917" s="45"/>
      <c r="N917" s="45"/>
      <c r="O917" s="45"/>
      <c r="P917" s="45"/>
      <c r="Q917" s="41" t="str">
        <f>IF(CentrepointSourced[[#This Row],[Country]]="Northern Ireland","Northern Ireland",IFERROR(VLOOKUP(CentrepointSourced[[#This Row],[Local Authority]],LKP_LANameDQ[],2,FALSE),CentrepointSourced[[#This Row],[Local Authority]]))</f>
        <v>Staffordshire Moorlands</v>
      </c>
      <c r="R917" s="41" t="str">
        <f>IF(CentrepointSourced[[#This Row],[LA type]]="County","",INDEX(ConsolGeog[lad14cd],MATCH(CentrepointSourced[[#This Row],[Local Authority DQ]],ConsolGeog[la_name],0)))</f>
        <v>E07000198</v>
      </c>
      <c r="S917" s="41" t="str">
        <f>IF(OR(CentrepointSourced[[#This Row],[Country]]="Northern Ireland",CentrepointSourced[[#This Row],[Country]]="Scotland",CentrepointSourced[[#This Row],[Country]]="Wales"),"Local Authority",CentrepointSourced[[#This Row],[LA type]])</f>
        <v>District</v>
      </c>
      <c r="T917" s="41">
        <f>IF(TRIM(CentrepointSourced[[#This Row],[Presented HS]])="",0,IF(CentrepointSourced[[#This Row],[Presented HS]]="&lt;5",2.5,IF(CentrepointSourced[[#This Row],[Presented HS]]="&lt;10",5,VALUE(TRIM(CentrepointSourced[[#This Row],[Presented HS]])))))</f>
        <v>0</v>
      </c>
      <c r="U917" s="41">
        <f>IF(TRIM(CentrepointSourced[[#This Row],[Assessed HS]])="",0,IF(CentrepointSourced[[#This Row],[Assessed HS]]="&lt;5",2.5,IF(CentrepointSourced[[#This Row],[Assessed HS]]="&lt;10",5,VALUE(TRIM(CentrepointSourced[[#This Row],[Assessed HS]])))))</f>
        <v>0</v>
      </c>
      <c r="V917" s="41">
        <f>IF(TRIM(CentrepointSourced[[#This Row],[Presented CS]])="",0,IF(CentrepointSourced[[#This Row],[Presented CS]]="&lt;5",2.5,IF(CentrepointSourced[[#This Row],[Presented CS]]="&lt;10",5,VALUE(TRIM(CentrepointSourced[[#This Row],[Presented CS]])))))</f>
        <v>0</v>
      </c>
      <c r="W917" s="41">
        <f>IF(TRIM(CentrepointSourced[[#This Row],[Assessed CS]])="",0,IF(CentrepointSourced[[#This Row],[Assessed CS]]="&lt;5",2.5,IF(CentrepointSourced[[#This Row],[Assessed CS]]="&lt;10",5,VALUE(TRIM(CentrepointSourced[[#This Row],[Assessed CS]])))))</f>
        <v>0</v>
      </c>
      <c r="X917" s="106">
        <f>IF(CentrepointSourced[[#This Row],[Age]]="16-17",CentrepointSourced[[#This Row],[Presented HS DQ]],0)</f>
        <v>0</v>
      </c>
      <c r="Y917" s="106">
        <f>IF(CentrepointSourced[[#This Row],[Age]]="16-24",CentrepointSourced[[#This Row],[Presented HS DQ]],0)</f>
        <v>0</v>
      </c>
      <c r="Z917" s="106">
        <f>IF(CentrepointSourced[[#This Row],[Age]]="18-24",CentrepointSourced[[#This Row],[Presented HS DQ]],0)</f>
        <v>0</v>
      </c>
      <c r="AA917" s="106">
        <f>IF(CentrepointSourced[[#This Row],[Age]]="16-17",CentrepointSourced[[#This Row],[Presented CS DQ]],0)</f>
        <v>0</v>
      </c>
      <c r="AB917" s="106">
        <f>IF(CentrepointSourced[[#This Row],[Age]]="16-24",CentrepointSourced[[#This Row],[Presented CS DQ]],0)</f>
        <v>0</v>
      </c>
      <c r="AC917" s="106">
        <f>IF(CentrepointSourced[[#This Row],[Age]]="18-24",CentrepointSourced[[#This Row],[Presented CS DQ]],0)</f>
        <v>0</v>
      </c>
      <c r="AD917" s="107">
        <f>IF(CentrepointSourced[[#This Row],[Age]]="16-17",CentrepointSourced[[#This Row],[Assessed HS DQ]],0)</f>
        <v>0</v>
      </c>
      <c r="AE917" s="107">
        <f>IF(CentrepointSourced[[#This Row],[Age]]="16-24",CentrepointSourced[[#This Row],[Assessed HS DQ]],0)</f>
        <v>0</v>
      </c>
      <c r="AF917" s="107">
        <f>IF(CentrepointSourced[[#This Row],[Age]]="18-24",CentrepointSourced[[#This Row],[Assessed HS DQ]],0)</f>
        <v>0</v>
      </c>
      <c r="AG917" s="107">
        <f>IF(CentrepointSourced[[#This Row],[Age]]="16-17",CentrepointSourced[[#This Row],[Assessed CS DQ]],0)</f>
        <v>0</v>
      </c>
      <c r="AH917" s="107">
        <f>IF(CentrepointSourced[[#This Row],[Age]]="16-24",CentrepointSourced[[#This Row],[Assessed CS DQ]],0)</f>
        <v>0</v>
      </c>
      <c r="AI917" s="107">
        <f>IF(CentrepointSourced[[#This Row],[Age]]="18-24",CentrepointSourced[[#This Row],[Assessed CS DQ]],0)</f>
        <v>0</v>
      </c>
    </row>
    <row r="918" spans="1:35" customFormat="1" ht="13.5" customHeight="1">
      <c r="A918" s="45" t="s">
        <v>40</v>
      </c>
      <c r="B918" s="62" t="s">
        <v>44</v>
      </c>
      <c r="C918" s="45" t="s">
        <v>42</v>
      </c>
      <c r="D918" s="62"/>
      <c r="E918" s="67">
        <v>2013</v>
      </c>
      <c r="F918" s="67" t="s">
        <v>26</v>
      </c>
      <c r="G918" s="67">
        <v>27</v>
      </c>
      <c r="H918" s="68">
        <v>25</v>
      </c>
      <c r="I918" s="67">
        <v>17</v>
      </c>
      <c r="J918" s="45"/>
      <c r="K918" s="45"/>
      <c r="L918" s="45"/>
      <c r="M918" s="45"/>
      <c r="N918" s="45"/>
      <c r="O918" s="45"/>
      <c r="P918" s="45"/>
      <c r="Q918" s="41" t="str">
        <f>IF(CentrepointSourced[[#This Row],[Country]]="Northern Ireland","Northern Ireland",IFERROR(VLOOKUP(CentrepointSourced[[#This Row],[Local Authority]],LKP_LANameDQ[],2,FALSE),CentrepointSourced[[#This Row],[Local Authority]]))</f>
        <v>Staffordshire Moorlands</v>
      </c>
      <c r="R918" s="41" t="str">
        <f>IF(CentrepointSourced[[#This Row],[LA type]]="County","",INDEX(ConsolGeog[lad14cd],MATCH(CentrepointSourced[[#This Row],[Local Authority DQ]],ConsolGeog[la_name],0)))</f>
        <v>E07000198</v>
      </c>
      <c r="S918" s="41" t="str">
        <f>IF(OR(CentrepointSourced[[#This Row],[Country]]="Northern Ireland",CentrepointSourced[[#This Row],[Country]]="Scotland",CentrepointSourced[[#This Row],[Country]]="Wales"),"Local Authority",CentrepointSourced[[#This Row],[LA type]])</f>
        <v>District</v>
      </c>
      <c r="T918" s="41">
        <f>IF(TRIM(CentrepointSourced[[#This Row],[Presented HS]])="",0,IF(CentrepointSourced[[#This Row],[Presented HS]]="&lt;5",2.5,IF(CentrepointSourced[[#This Row],[Presented HS]]="&lt;10",5,VALUE(TRIM(CentrepointSourced[[#This Row],[Presented HS]])))))</f>
        <v>27</v>
      </c>
      <c r="U918" s="41">
        <f>IF(TRIM(CentrepointSourced[[#This Row],[Assessed HS]])="",0,IF(CentrepointSourced[[#This Row],[Assessed HS]]="&lt;5",2.5,IF(CentrepointSourced[[#This Row],[Assessed HS]]="&lt;10",5,VALUE(TRIM(CentrepointSourced[[#This Row],[Assessed HS]])))))</f>
        <v>25</v>
      </c>
      <c r="V918" s="41">
        <f>IF(TRIM(CentrepointSourced[[#This Row],[Presented CS]])="",0,IF(CentrepointSourced[[#This Row],[Presented CS]]="&lt;5",2.5,IF(CentrepointSourced[[#This Row],[Presented CS]]="&lt;10",5,VALUE(TRIM(CentrepointSourced[[#This Row],[Presented CS]])))))</f>
        <v>0</v>
      </c>
      <c r="W918" s="41">
        <f>IF(TRIM(CentrepointSourced[[#This Row],[Assessed CS]])="",0,IF(CentrepointSourced[[#This Row],[Assessed CS]]="&lt;5",2.5,IF(CentrepointSourced[[#This Row],[Assessed CS]]="&lt;10",5,VALUE(TRIM(CentrepointSourced[[#This Row],[Assessed CS]])))))</f>
        <v>0</v>
      </c>
      <c r="X918" s="106">
        <f>IF(CentrepointSourced[[#This Row],[Age]]="16-17",CentrepointSourced[[#This Row],[Presented HS DQ]],0)</f>
        <v>0</v>
      </c>
      <c r="Y918" s="106">
        <f>IF(CentrepointSourced[[#This Row],[Age]]="16-24",CentrepointSourced[[#This Row],[Presented HS DQ]],0)</f>
        <v>0</v>
      </c>
      <c r="Z918" s="106">
        <f>IF(CentrepointSourced[[#This Row],[Age]]="18-24",CentrepointSourced[[#This Row],[Presented HS DQ]],0)</f>
        <v>27</v>
      </c>
      <c r="AA918" s="106">
        <f>IF(CentrepointSourced[[#This Row],[Age]]="16-17",CentrepointSourced[[#This Row],[Presented CS DQ]],0)</f>
        <v>0</v>
      </c>
      <c r="AB918" s="106">
        <f>IF(CentrepointSourced[[#This Row],[Age]]="16-24",CentrepointSourced[[#This Row],[Presented CS DQ]],0)</f>
        <v>0</v>
      </c>
      <c r="AC918" s="106">
        <f>IF(CentrepointSourced[[#This Row],[Age]]="18-24",CentrepointSourced[[#This Row],[Presented CS DQ]],0)</f>
        <v>0</v>
      </c>
      <c r="AD918" s="107">
        <f>IF(CentrepointSourced[[#This Row],[Age]]="16-17",CentrepointSourced[[#This Row],[Assessed HS DQ]],0)</f>
        <v>0</v>
      </c>
      <c r="AE918" s="107">
        <f>IF(CentrepointSourced[[#This Row],[Age]]="16-24",CentrepointSourced[[#This Row],[Assessed HS DQ]],0)</f>
        <v>0</v>
      </c>
      <c r="AF918" s="107">
        <f>IF(CentrepointSourced[[#This Row],[Age]]="18-24",CentrepointSourced[[#This Row],[Assessed HS DQ]],0)</f>
        <v>25</v>
      </c>
      <c r="AG918" s="107">
        <f>IF(CentrepointSourced[[#This Row],[Age]]="16-17",CentrepointSourced[[#This Row],[Assessed CS DQ]],0)</f>
        <v>0</v>
      </c>
      <c r="AH918" s="107">
        <f>IF(CentrepointSourced[[#This Row],[Age]]="16-24",CentrepointSourced[[#This Row],[Assessed CS DQ]],0)</f>
        <v>0</v>
      </c>
      <c r="AI918" s="107">
        <f>IF(CentrepointSourced[[#This Row],[Age]]="18-24",CentrepointSourced[[#This Row],[Assessed CS DQ]],0)</f>
        <v>0</v>
      </c>
    </row>
    <row r="919" spans="1:35" customFormat="1" ht="13.5" customHeight="1">
      <c r="A919" s="45" t="s">
        <v>40</v>
      </c>
      <c r="B919" s="62" t="s">
        <v>44</v>
      </c>
      <c r="C919" s="45" t="s">
        <v>42</v>
      </c>
      <c r="D919" s="62"/>
      <c r="E919" s="67">
        <v>2014</v>
      </c>
      <c r="F919" s="67" t="s">
        <v>25</v>
      </c>
      <c r="G919" s="67">
        <v>1</v>
      </c>
      <c r="H919" s="68">
        <v>1</v>
      </c>
      <c r="I919" s="67">
        <v>1</v>
      </c>
      <c r="J919" s="45"/>
      <c r="K919" s="45"/>
      <c r="L919" s="45"/>
      <c r="M919" s="45"/>
      <c r="N919" s="45"/>
      <c r="O919" s="45"/>
      <c r="P919" s="45"/>
      <c r="Q919" s="41" t="str">
        <f>IF(CentrepointSourced[[#This Row],[Country]]="Northern Ireland","Northern Ireland",IFERROR(VLOOKUP(CentrepointSourced[[#This Row],[Local Authority]],LKP_LANameDQ[],2,FALSE),CentrepointSourced[[#This Row],[Local Authority]]))</f>
        <v>Staffordshire Moorlands</v>
      </c>
      <c r="R919" s="41" t="str">
        <f>IF(CentrepointSourced[[#This Row],[LA type]]="County","",INDEX(ConsolGeog[lad14cd],MATCH(CentrepointSourced[[#This Row],[Local Authority DQ]],ConsolGeog[la_name],0)))</f>
        <v>E07000198</v>
      </c>
      <c r="S919" s="41" t="str">
        <f>IF(OR(CentrepointSourced[[#This Row],[Country]]="Northern Ireland",CentrepointSourced[[#This Row],[Country]]="Scotland",CentrepointSourced[[#This Row],[Country]]="Wales"),"Local Authority",CentrepointSourced[[#This Row],[LA type]])</f>
        <v>District</v>
      </c>
      <c r="T919" s="41">
        <f>IF(TRIM(CentrepointSourced[[#This Row],[Presented HS]])="",0,IF(CentrepointSourced[[#This Row],[Presented HS]]="&lt;5",2.5,IF(CentrepointSourced[[#This Row],[Presented HS]]="&lt;10",5,VALUE(TRIM(CentrepointSourced[[#This Row],[Presented HS]])))))</f>
        <v>1</v>
      </c>
      <c r="U919" s="41">
        <f>IF(TRIM(CentrepointSourced[[#This Row],[Assessed HS]])="",0,IF(CentrepointSourced[[#This Row],[Assessed HS]]="&lt;5",2.5,IF(CentrepointSourced[[#This Row],[Assessed HS]]="&lt;10",5,VALUE(TRIM(CentrepointSourced[[#This Row],[Assessed HS]])))))</f>
        <v>1</v>
      </c>
      <c r="V919" s="41">
        <f>IF(TRIM(CentrepointSourced[[#This Row],[Presented CS]])="",0,IF(CentrepointSourced[[#This Row],[Presented CS]]="&lt;5",2.5,IF(CentrepointSourced[[#This Row],[Presented CS]]="&lt;10",5,VALUE(TRIM(CentrepointSourced[[#This Row],[Presented CS]])))))</f>
        <v>0</v>
      </c>
      <c r="W919" s="41">
        <f>IF(TRIM(CentrepointSourced[[#This Row],[Assessed CS]])="",0,IF(CentrepointSourced[[#This Row],[Assessed CS]]="&lt;5",2.5,IF(CentrepointSourced[[#This Row],[Assessed CS]]="&lt;10",5,VALUE(TRIM(CentrepointSourced[[#This Row],[Assessed CS]])))))</f>
        <v>0</v>
      </c>
      <c r="X919" s="106">
        <f>IF(CentrepointSourced[[#This Row],[Age]]="16-17",CentrepointSourced[[#This Row],[Presented HS DQ]],0)</f>
        <v>1</v>
      </c>
      <c r="Y919" s="106">
        <f>IF(CentrepointSourced[[#This Row],[Age]]="16-24",CentrepointSourced[[#This Row],[Presented HS DQ]],0)</f>
        <v>0</v>
      </c>
      <c r="Z919" s="106">
        <f>IF(CentrepointSourced[[#This Row],[Age]]="18-24",CentrepointSourced[[#This Row],[Presented HS DQ]],0)</f>
        <v>0</v>
      </c>
      <c r="AA919" s="106">
        <f>IF(CentrepointSourced[[#This Row],[Age]]="16-17",CentrepointSourced[[#This Row],[Presented CS DQ]],0)</f>
        <v>0</v>
      </c>
      <c r="AB919" s="106">
        <f>IF(CentrepointSourced[[#This Row],[Age]]="16-24",CentrepointSourced[[#This Row],[Presented CS DQ]],0)</f>
        <v>0</v>
      </c>
      <c r="AC919" s="106">
        <f>IF(CentrepointSourced[[#This Row],[Age]]="18-24",CentrepointSourced[[#This Row],[Presented CS DQ]],0)</f>
        <v>0</v>
      </c>
      <c r="AD919" s="107">
        <f>IF(CentrepointSourced[[#This Row],[Age]]="16-17",CentrepointSourced[[#This Row],[Assessed HS DQ]],0)</f>
        <v>1</v>
      </c>
      <c r="AE919" s="107">
        <f>IF(CentrepointSourced[[#This Row],[Age]]="16-24",CentrepointSourced[[#This Row],[Assessed HS DQ]],0)</f>
        <v>0</v>
      </c>
      <c r="AF919" s="107">
        <f>IF(CentrepointSourced[[#This Row],[Age]]="18-24",CentrepointSourced[[#This Row],[Assessed HS DQ]],0)</f>
        <v>0</v>
      </c>
      <c r="AG919" s="107">
        <f>IF(CentrepointSourced[[#This Row],[Age]]="16-17",CentrepointSourced[[#This Row],[Assessed CS DQ]],0)</f>
        <v>0</v>
      </c>
      <c r="AH919" s="107">
        <f>IF(CentrepointSourced[[#This Row],[Age]]="16-24",CentrepointSourced[[#This Row],[Assessed CS DQ]],0)</f>
        <v>0</v>
      </c>
      <c r="AI919" s="107">
        <f>IF(CentrepointSourced[[#This Row],[Age]]="18-24",CentrepointSourced[[#This Row],[Assessed CS DQ]],0)</f>
        <v>0</v>
      </c>
    </row>
    <row r="920" spans="1:35" customFormat="1" ht="13.5" customHeight="1">
      <c r="A920" s="45" t="s">
        <v>40</v>
      </c>
      <c r="B920" s="62" t="s">
        <v>44</v>
      </c>
      <c r="C920" s="45" t="s">
        <v>42</v>
      </c>
      <c r="D920" s="62"/>
      <c r="E920" s="67">
        <v>2014</v>
      </c>
      <c r="F920" s="67" t="s">
        <v>26</v>
      </c>
      <c r="G920" s="67">
        <v>23</v>
      </c>
      <c r="H920" s="68">
        <v>19</v>
      </c>
      <c r="I920" s="67">
        <v>17</v>
      </c>
      <c r="J920" s="45"/>
      <c r="K920" s="45"/>
      <c r="L920" s="45"/>
      <c r="M920" s="45"/>
      <c r="N920" s="45"/>
      <c r="O920" s="45"/>
      <c r="P920" s="45"/>
      <c r="Q920" s="41" t="str">
        <f>IF(CentrepointSourced[[#This Row],[Country]]="Northern Ireland","Northern Ireland",IFERROR(VLOOKUP(CentrepointSourced[[#This Row],[Local Authority]],LKP_LANameDQ[],2,FALSE),CentrepointSourced[[#This Row],[Local Authority]]))</f>
        <v>Staffordshire Moorlands</v>
      </c>
      <c r="R920" s="41" t="str">
        <f>IF(CentrepointSourced[[#This Row],[LA type]]="County","",INDEX(ConsolGeog[lad14cd],MATCH(CentrepointSourced[[#This Row],[Local Authority DQ]],ConsolGeog[la_name],0)))</f>
        <v>E07000198</v>
      </c>
      <c r="S920" s="41" t="str">
        <f>IF(OR(CentrepointSourced[[#This Row],[Country]]="Northern Ireland",CentrepointSourced[[#This Row],[Country]]="Scotland",CentrepointSourced[[#This Row],[Country]]="Wales"),"Local Authority",CentrepointSourced[[#This Row],[LA type]])</f>
        <v>District</v>
      </c>
      <c r="T920" s="41">
        <f>IF(TRIM(CentrepointSourced[[#This Row],[Presented HS]])="",0,IF(CentrepointSourced[[#This Row],[Presented HS]]="&lt;5",2.5,IF(CentrepointSourced[[#This Row],[Presented HS]]="&lt;10",5,VALUE(TRIM(CentrepointSourced[[#This Row],[Presented HS]])))))</f>
        <v>23</v>
      </c>
      <c r="U920" s="41">
        <f>IF(TRIM(CentrepointSourced[[#This Row],[Assessed HS]])="",0,IF(CentrepointSourced[[#This Row],[Assessed HS]]="&lt;5",2.5,IF(CentrepointSourced[[#This Row],[Assessed HS]]="&lt;10",5,VALUE(TRIM(CentrepointSourced[[#This Row],[Assessed HS]])))))</f>
        <v>19</v>
      </c>
      <c r="V920" s="41">
        <f>IF(TRIM(CentrepointSourced[[#This Row],[Presented CS]])="",0,IF(CentrepointSourced[[#This Row],[Presented CS]]="&lt;5",2.5,IF(CentrepointSourced[[#This Row],[Presented CS]]="&lt;10",5,VALUE(TRIM(CentrepointSourced[[#This Row],[Presented CS]])))))</f>
        <v>0</v>
      </c>
      <c r="W920" s="41">
        <f>IF(TRIM(CentrepointSourced[[#This Row],[Assessed CS]])="",0,IF(CentrepointSourced[[#This Row],[Assessed CS]]="&lt;5",2.5,IF(CentrepointSourced[[#This Row],[Assessed CS]]="&lt;10",5,VALUE(TRIM(CentrepointSourced[[#This Row],[Assessed CS]])))))</f>
        <v>0</v>
      </c>
      <c r="X920" s="106">
        <f>IF(CentrepointSourced[[#This Row],[Age]]="16-17",CentrepointSourced[[#This Row],[Presented HS DQ]],0)</f>
        <v>0</v>
      </c>
      <c r="Y920" s="106">
        <f>IF(CentrepointSourced[[#This Row],[Age]]="16-24",CentrepointSourced[[#This Row],[Presented HS DQ]],0)</f>
        <v>0</v>
      </c>
      <c r="Z920" s="106">
        <f>IF(CentrepointSourced[[#This Row],[Age]]="18-24",CentrepointSourced[[#This Row],[Presented HS DQ]],0)</f>
        <v>23</v>
      </c>
      <c r="AA920" s="106">
        <f>IF(CentrepointSourced[[#This Row],[Age]]="16-17",CentrepointSourced[[#This Row],[Presented CS DQ]],0)</f>
        <v>0</v>
      </c>
      <c r="AB920" s="106">
        <f>IF(CentrepointSourced[[#This Row],[Age]]="16-24",CentrepointSourced[[#This Row],[Presented CS DQ]],0)</f>
        <v>0</v>
      </c>
      <c r="AC920" s="106">
        <f>IF(CentrepointSourced[[#This Row],[Age]]="18-24",CentrepointSourced[[#This Row],[Presented CS DQ]],0)</f>
        <v>0</v>
      </c>
      <c r="AD920" s="107">
        <f>IF(CentrepointSourced[[#This Row],[Age]]="16-17",CentrepointSourced[[#This Row],[Assessed HS DQ]],0)</f>
        <v>0</v>
      </c>
      <c r="AE920" s="107">
        <f>IF(CentrepointSourced[[#This Row],[Age]]="16-24",CentrepointSourced[[#This Row],[Assessed HS DQ]],0)</f>
        <v>0</v>
      </c>
      <c r="AF920" s="107">
        <f>IF(CentrepointSourced[[#This Row],[Age]]="18-24",CentrepointSourced[[#This Row],[Assessed HS DQ]],0)</f>
        <v>19</v>
      </c>
      <c r="AG920" s="107">
        <f>IF(CentrepointSourced[[#This Row],[Age]]="16-17",CentrepointSourced[[#This Row],[Assessed CS DQ]],0)</f>
        <v>0</v>
      </c>
      <c r="AH920" s="107">
        <f>IF(CentrepointSourced[[#This Row],[Age]]="16-24",CentrepointSourced[[#This Row],[Assessed CS DQ]],0)</f>
        <v>0</v>
      </c>
      <c r="AI920" s="107">
        <f>IF(CentrepointSourced[[#This Row],[Age]]="18-24",CentrepointSourced[[#This Row],[Assessed CS DQ]],0)</f>
        <v>0</v>
      </c>
    </row>
    <row r="921" spans="1:35" customFormat="1" ht="13.5" customHeight="1">
      <c r="A921" s="45" t="s">
        <v>40</v>
      </c>
      <c r="B921" s="45" t="s">
        <v>203</v>
      </c>
      <c r="C921" s="45" t="s">
        <v>165</v>
      </c>
      <c r="D921" s="45"/>
      <c r="E921" s="67">
        <v>2012</v>
      </c>
      <c r="F921" s="67" t="s">
        <v>25</v>
      </c>
      <c r="G921" s="67" t="s">
        <v>204</v>
      </c>
      <c r="H921" s="68" t="s">
        <v>204</v>
      </c>
      <c r="I921" s="67" t="s">
        <v>204</v>
      </c>
      <c r="J921" s="45"/>
      <c r="K921" s="67"/>
      <c r="L921" s="67"/>
      <c r="M921" s="67"/>
      <c r="N921" s="67"/>
      <c r="O921" s="67"/>
      <c r="P921" s="67"/>
      <c r="Q921" s="41" t="str">
        <f>IF(CentrepointSourced[[#This Row],[Country]]="Northern Ireland","Northern Ireland",IFERROR(VLOOKUP(CentrepointSourced[[#This Row],[Local Authority]],LKP_LANameDQ[],2,FALSE),CentrepointSourced[[#This Row],[Local Authority]]))</f>
        <v>Stockport</v>
      </c>
      <c r="R921" s="41" t="str">
        <f>IF(CentrepointSourced[[#This Row],[LA type]]="County","",INDEX(ConsolGeog[lad14cd],MATCH(CentrepointSourced[[#This Row],[Local Authority DQ]],ConsolGeog[la_name],0)))</f>
        <v>E08000007</v>
      </c>
      <c r="S921" s="41" t="str">
        <f>IF(OR(CentrepointSourced[[#This Row],[Country]]="Northern Ireland",CentrepointSourced[[#This Row],[Country]]="Scotland",CentrepointSourced[[#This Row],[Country]]="Wales"),"Local Authority",CentrepointSourced[[#This Row],[LA type]])</f>
        <v>Unitary</v>
      </c>
      <c r="T921" s="41">
        <f>IF(TRIM(CentrepointSourced[[#This Row],[Presented HS]])="",0,IF(CentrepointSourced[[#This Row],[Presented HS]]="&lt;5",2.5,IF(CentrepointSourced[[#This Row],[Presented HS]]="&lt;10",5,VALUE(TRIM(CentrepointSourced[[#This Row],[Presented HS]])))))</f>
        <v>5</v>
      </c>
      <c r="U921" s="41">
        <f>IF(TRIM(CentrepointSourced[[#This Row],[Assessed HS]])="",0,IF(CentrepointSourced[[#This Row],[Assessed HS]]="&lt;5",2.5,IF(CentrepointSourced[[#This Row],[Assessed HS]]="&lt;10",5,VALUE(TRIM(CentrepointSourced[[#This Row],[Assessed HS]])))))</f>
        <v>5</v>
      </c>
      <c r="V921" s="41">
        <f>IF(TRIM(CentrepointSourced[[#This Row],[Presented CS]])="",0,IF(CentrepointSourced[[#This Row],[Presented CS]]="&lt;5",2.5,IF(CentrepointSourced[[#This Row],[Presented CS]]="&lt;10",5,VALUE(TRIM(CentrepointSourced[[#This Row],[Presented CS]])))))</f>
        <v>0</v>
      </c>
      <c r="W921" s="41">
        <f>IF(TRIM(CentrepointSourced[[#This Row],[Assessed CS]])="",0,IF(CentrepointSourced[[#This Row],[Assessed CS]]="&lt;5",2.5,IF(CentrepointSourced[[#This Row],[Assessed CS]]="&lt;10",5,VALUE(TRIM(CentrepointSourced[[#This Row],[Assessed CS]])))))</f>
        <v>0</v>
      </c>
      <c r="X921" s="106">
        <f>IF(CentrepointSourced[[#This Row],[Age]]="16-17",CentrepointSourced[[#This Row],[Presented HS DQ]],0)</f>
        <v>5</v>
      </c>
      <c r="Y921" s="106">
        <f>IF(CentrepointSourced[[#This Row],[Age]]="16-24",CentrepointSourced[[#This Row],[Presented HS DQ]],0)</f>
        <v>0</v>
      </c>
      <c r="Z921" s="106">
        <f>IF(CentrepointSourced[[#This Row],[Age]]="18-24",CentrepointSourced[[#This Row],[Presented HS DQ]],0)</f>
        <v>0</v>
      </c>
      <c r="AA921" s="106">
        <f>IF(CentrepointSourced[[#This Row],[Age]]="16-17",CentrepointSourced[[#This Row],[Presented CS DQ]],0)</f>
        <v>0</v>
      </c>
      <c r="AB921" s="106">
        <f>IF(CentrepointSourced[[#This Row],[Age]]="16-24",CentrepointSourced[[#This Row],[Presented CS DQ]],0)</f>
        <v>0</v>
      </c>
      <c r="AC921" s="106">
        <f>IF(CentrepointSourced[[#This Row],[Age]]="18-24",CentrepointSourced[[#This Row],[Presented CS DQ]],0)</f>
        <v>0</v>
      </c>
      <c r="AD921" s="107">
        <f>IF(CentrepointSourced[[#This Row],[Age]]="16-17",CentrepointSourced[[#This Row],[Assessed HS DQ]],0)</f>
        <v>5</v>
      </c>
      <c r="AE921" s="107">
        <f>IF(CentrepointSourced[[#This Row],[Age]]="16-24",CentrepointSourced[[#This Row],[Assessed HS DQ]],0)</f>
        <v>0</v>
      </c>
      <c r="AF921" s="107">
        <f>IF(CentrepointSourced[[#This Row],[Age]]="18-24",CentrepointSourced[[#This Row],[Assessed HS DQ]],0)</f>
        <v>0</v>
      </c>
      <c r="AG921" s="107">
        <f>IF(CentrepointSourced[[#This Row],[Age]]="16-17",CentrepointSourced[[#This Row],[Assessed CS DQ]],0)</f>
        <v>0</v>
      </c>
      <c r="AH921" s="107">
        <f>IF(CentrepointSourced[[#This Row],[Age]]="16-24",CentrepointSourced[[#This Row],[Assessed CS DQ]],0)</f>
        <v>0</v>
      </c>
      <c r="AI921" s="107">
        <f>IF(CentrepointSourced[[#This Row],[Age]]="18-24",CentrepointSourced[[#This Row],[Assessed CS DQ]],0)</f>
        <v>0</v>
      </c>
    </row>
    <row r="922" spans="1:35" customFormat="1" ht="13.5" customHeight="1">
      <c r="A922" s="45" t="s">
        <v>40</v>
      </c>
      <c r="B922" s="45" t="s">
        <v>203</v>
      </c>
      <c r="C922" s="45" t="s">
        <v>165</v>
      </c>
      <c r="D922" s="45"/>
      <c r="E922" s="67">
        <v>2012</v>
      </c>
      <c r="F922" s="67" t="s">
        <v>26</v>
      </c>
      <c r="G922" s="67">
        <v>159</v>
      </c>
      <c r="H922" s="68">
        <v>159</v>
      </c>
      <c r="I922" s="67">
        <v>35</v>
      </c>
      <c r="J922" s="45"/>
      <c r="K922" s="67"/>
      <c r="L922" s="67"/>
      <c r="M922" s="67"/>
      <c r="N922" s="67"/>
      <c r="O922" s="67"/>
      <c r="P922" s="67"/>
      <c r="Q922" s="41" t="str">
        <f>IF(CentrepointSourced[[#This Row],[Country]]="Northern Ireland","Northern Ireland",IFERROR(VLOOKUP(CentrepointSourced[[#This Row],[Local Authority]],LKP_LANameDQ[],2,FALSE),CentrepointSourced[[#This Row],[Local Authority]]))</f>
        <v>Stockport</v>
      </c>
      <c r="R922" s="41" t="str">
        <f>IF(CentrepointSourced[[#This Row],[LA type]]="County","",INDEX(ConsolGeog[lad14cd],MATCH(CentrepointSourced[[#This Row],[Local Authority DQ]],ConsolGeog[la_name],0)))</f>
        <v>E08000007</v>
      </c>
      <c r="S922" s="41" t="str">
        <f>IF(OR(CentrepointSourced[[#This Row],[Country]]="Northern Ireland",CentrepointSourced[[#This Row],[Country]]="Scotland",CentrepointSourced[[#This Row],[Country]]="Wales"),"Local Authority",CentrepointSourced[[#This Row],[LA type]])</f>
        <v>Unitary</v>
      </c>
      <c r="T922" s="41">
        <f>IF(TRIM(CentrepointSourced[[#This Row],[Presented HS]])="",0,IF(CentrepointSourced[[#This Row],[Presented HS]]="&lt;5",2.5,IF(CentrepointSourced[[#This Row],[Presented HS]]="&lt;10",5,VALUE(TRIM(CentrepointSourced[[#This Row],[Presented HS]])))))</f>
        <v>159</v>
      </c>
      <c r="U922" s="41">
        <f>IF(TRIM(CentrepointSourced[[#This Row],[Assessed HS]])="",0,IF(CentrepointSourced[[#This Row],[Assessed HS]]="&lt;5",2.5,IF(CentrepointSourced[[#This Row],[Assessed HS]]="&lt;10",5,VALUE(TRIM(CentrepointSourced[[#This Row],[Assessed HS]])))))</f>
        <v>159</v>
      </c>
      <c r="V922" s="41">
        <f>IF(TRIM(CentrepointSourced[[#This Row],[Presented CS]])="",0,IF(CentrepointSourced[[#This Row],[Presented CS]]="&lt;5",2.5,IF(CentrepointSourced[[#This Row],[Presented CS]]="&lt;10",5,VALUE(TRIM(CentrepointSourced[[#This Row],[Presented CS]])))))</f>
        <v>0</v>
      </c>
      <c r="W922" s="41">
        <f>IF(TRIM(CentrepointSourced[[#This Row],[Assessed CS]])="",0,IF(CentrepointSourced[[#This Row],[Assessed CS]]="&lt;5",2.5,IF(CentrepointSourced[[#This Row],[Assessed CS]]="&lt;10",5,VALUE(TRIM(CentrepointSourced[[#This Row],[Assessed CS]])))))</f>
        <v>0</v>
      </c>
      <c r="X922" s="106">
        <f>IF(CentrepointSourced[[#This Row],[Age]]="16-17",CentrepointSourced[[#This Row],[Presented HS DQ]],0)</f>
        <v>0</v>
      </c>
      <c r="Y922" s="106">
        <f>IF(CentrepointSourced[[#This Row],[Age]]="16-24",CentrepointSourced[[#This Row],[Presented HS DQ]],0)</f>
        <v>0</v>
      </c>
      <c r="Z922" s="106">
        <f>IF(CentrepointSourced[[#This Row],[Age]]="18-24",CentrepointSourced[[#This Row],[Presented HS DQ]],0)</f>
        <v>159</v>
      </c>
      <c r="AA922" s="106">
        <f>IF(CentrepointSourced[[#This Row],[Age]]="16-17",CentrepointSourced[[#This Row],[Presented CS DQ]],0)</f>
        <v>0</v>
      </c>
      <c r="AB922" s="106">
        <f>IF(CentrepointSourced[[#This Row],[Age]]="16-24",CentrepointSourced[[#This Row],[Presented CS DQ]],0)</f>
        <v>0</v>
      </c>
      <c r="AC922" s="106">
        <f>IF(CentrepointSourced[[#This Row],[Age]]="18-24",CentrepointSourced[[#This Row],[Presented CS DQ]],0)</f>
        <v>0</v>
      </c>
      <c r="AD922" s="107">
        <f>IF(CentrepointSourced[[#This Row],[Age]]="16-17",CentrepointSourced[[#This Row],[Assessed HS DQ]],0)</f>
        <v>0</v>
      </c>
      <c r="AE922" s="107">
        <f>IF(CentrepointSourced[[#This Row],[Age]]="16-24",CentrepointSourced[[#This Row],[Assessed HS DQ]],0)</f>
        <v>0</v>
      </c>
      <c r="AF922" s="107">
        <f>IF(CentrepointSourced[[#This Row],[Age]]="18-24",CentrepointSourced[[#This Row],[Assessed HS DQ]],0)</f>
        <v>159</v>
      </c>
      <c r="AG922" s="107">
        <f>IF(CentrepointSourced[[#This Row],[Age]]="16-17",CentrepointSourced[[#This Row],[Assessed CS DQ]],0)</f>
        <v>0</v>
      </c>
      <c r="AH922" s="107">
        <f>IF(CentrepointSourced[[#This Row],[Age]]="16-24",CentrepointSourced[[#This Row],[Assessed CS DQ]],0)</f>
        <v>0</v>
      </c>
      <c r="AI922" s="107">
        <f>IF(CentrepointSourced[[#This Row],[Age]]="18-24",CentrepointSourced[[#This Row],[Assessed CS DQ]],0)</f>
        <v>0</v>
      </c>
    </row>
    <row r="923" spans="1:35" customFormat="1" ht="13.5" customHeight="1">
      <c r="A923" s="45" t="s">
        <v>40</v>
      </c>
      <c r="B923" s="45" t="s">
        <v>203</v>
      </c>
      <c r="C923" s="45" t="s">
        <v>165</v>
      </c>
      <c r="D923" s="45"/>
      <c r="E923" s="67">
        <v>2013</v>
      </c>
      <c r="F923" s="67" t="s">
        <v>25</v>
      </c>
      <c r="G923" s="67" t="s">
        <v>204</v>
      </c>
      <c r="H923" s="68" t="s">
        <v>204</v>
      </c>
      <c r="I923" s="67">
        <v>0</v>
      </c>
      <c r="J923" s="45"/>
      <c r="K923" s="67"/>
      <c r="L923" s="67"/>
      <c r="M923" s="67"/>
      <c r="N923" s="67"/>
      <c r="O923" s="67"/>
      <c r="P923" s="67"/>
      <c r="Q923" s="41" t="str">
        <f>IF(CentrepointSourced[[#This Row],[Country]]="Northern Ireland","Northern Ireland",IFERROR(VLOOKUP(CentrepointSourced[[#This Row],[Local Authority]],LKP_LANameDQ[],2,FALSE),CentrepointSourced[[#This Row],[Local Authority]]))</f>
        <v>Stockport</v>
      </c>
      <c r="R923" s="41" t="str">
        <f>IF(CentrepointSourced[[#This Row],[LA type]]="County","",INDEX(ConsolGeog[lad14cd],MATCH(CentrepointSourced[[#This Row],[Local Authority DQ]],ConsolGeog[la_name],0)))</f>
        <v>E08000007</v>
      </c>
      <c r="S923" s="41" t="str">
        <f>IF(OR(CentrepointSourced[[#This Row],[Country]]="Northern Ireland",CentrepointSourced[[#This Row],[Country]]="Scotland",CentrepointSourced[[#This Row],[Country]]="Wales"),"Local Authority",CentrepointSourced[[#This Row],[LA type]])</f>
        <v>Unitary</v>
      </c>
      <c r="T923" s="41">
        <f>IF(TRIM(CentrepointSourced[[#This Row],[Presented HS]])="",0,IF(CentrepointSourced[[#This Row],[Presented HS]]="&lt;5",2.5,IF(CentrepointSourced[[#This Row],[Presented HS]]="&lt;10",5,VALUE(TRIM(CentrepointSourced[[#This Row],[Presented HS]])))))</f>
        <v>5</v>
      </c>
      <c r="U923" s="41">
        <f>IF(TRIM(CentrepointSourced[[#This Row],[Assessed HS]])="",0,IF(CentrepointSourced[[#This Row],[Assessed HS]]="&lt;5",2.5,IF(CentrepointSourced[[#This Row],[Assessed HS]]="&lt;10",5,VALUE(TRIM(CentrepointSourced[[#This Row],[Assessed HS]])))))</f>
        <v>5</v>
      </c>
      <c r="V923" s="41">
        <f>IF(TRIM(CentrepointSourced[[#This Row],[Presented CS]])="",0,IF(CentrepointSourced[[#This Row],[Presented CS]]="&lt;5",2.5,IF(CentrepointSourced[[#This Row],[Presented CS]]="&lt;10",5,VALUE(TRIM(CentrepointSourced[[#This Row],[Presented CS]])))))</f>
        <v>0</v>
      </c>
      <c r="W923" s="41">
        <f>IF(TRIM(CentrepointSourced[[#This Row],[Assessed CS]])="",0,IF(CentrepointSourced[[#This Row],[Assessed CS]]="&lt;5",2.5,IF(CentrepointSourced[[#This Row],[Assessed CS]]="&lt;10",5,VALUE(TRIM(CentrepointSourced[[#This Row],[Assessed CS]])))))</f>
        <v>0</v>
      </c>
      <c r="X923" s="106">
        <f>IF(CentrepointSourced[[#This Row],[Age]]="16-17",CentrepointSourced[[#This Row],[Presented HS DQ]],0)</f>
        <v>5</v>
      </c>
      <c r="Y923" s="106">
        <f>IF(CentrepointSourced[[#This Row],[Age]]="16-24",CentrepointSourced[[#This Row],[Presented HS DQ]],0)</f>
        <v>0</v>
      </c>
      <c r="Z923" s="106">
        <f>IF(CentrepointSourced[[#This Row],[Age]]="18-24",CentrepointSourced[[#This Row],[Presented HS DQ]],0)</f>
        <v>0</v>
      </c>
      <c r="AA923" s="106">
        <f>IF(CentrepointSourced[[#This Row],[Age]]="16-17",CentrepointSourced[[#This Row],[Presented CS DQ]],0)</f>
        <v>0</v>
      </c>
      <c r="AB923" s="106">
        <f>IF(CentrepointSourced[[#This Row],[Age]]="16-24",CentrepointSourced[[#This Row],[Presented CS DQ]],0)</f>
        <v>0</v>
      </c>
      <c r="AC923" s="106">
        <f>IF(CentrepointSourced[[#This Row],[Age]]="18-24",CentrepointSourced[[#This Row],[Presented CS DQ]],0)</f>
        <v>0</v>
      </c>
      <c r="AD923" s="107">
        <f>IF(CentrepointSourced[[#This Row],[Age]]="16-17",CentrepointSourced[[#This Row],[Assessed HS DQ]],0)</f>
        <v>5</v>
      </c>
      <c r="AE923" s="107">
        <f>IF(CentrepointSourced[[#This Row],[Age]]="16-24",CentrepointSourced[[#This Row],[Assessed HS DQ]],0)</f>
        <v>0</v>
      </c>
      <c r="AF923" s="107">
        <f>IF(CentrepointSourced[[#This Row],[Age]]="18-24",CentrepointSourced[[#This Row],[Assessed HS DQ]],0)</f>
        <v>0</v>
      </c>
      <c r="AG923" s="107">
        <f>IF(CentrepointSourced[[#This Row],[Age]]="16-17",CentrepointSourced[[#This Row],[Assessed CS DQ]],0)</f>
        <v>0</v>
      </c>
      <c r="AH923" s="107">
        <f>IF(CentrepointSourced[[#This Row],[Age]]="16-24",CentrepointSourced[[#This Row],[Assessed CS DQ]],0)</f>
        <v>0</v>
      </c>
      <c r="AI923" s="107">
        <f>IF(CentrepointSourced[[#This Row],[Age]]="18-24",CentrepointSourced[[#This Row],[Assessed CS DQ]],0)</f>
        <v>0</v>
      </c>
    </row>
    <row r="924" spans="1:35" customFormat="1" ht="13.5" customHeight="1">
      <c r="A924" s="45" t="s">
        <v>40</v>
      </c>
      <c r="B924" s="45" t="s">
        <v>203</v>
      </c>
      <c r="C924" s="45" t="s">
        <v>165</v>
      </c>
      <c r="D924" s="45"/>
      <c r="E924" s="67">
        <v>2013</v>
      </c>
      <c r="F924" s="67" t="s">
        <v>26</v>
      </c>
      <c r="G924" s="67">
        <v>235</v>
      </c>
      <c r="H924" s="68">
        <v>235</v>
      </c>
      <c r="I924" s="67">
        <v>37</v>
      </c>
      <c r="J924" s="45"/>
      <c r="K924" s="67"/>
      <c r="L924" s="67"/>
      <c r="M924" s="67"/>
      <c r="N924" s="67"/>
      <c r="O924" s="67"/>
      <c r="P924" s="67"/>
      <c r="Q924" s="41" t="str">
        <f>IF(CentrepointSourced[[#This Row],[Country]]="Northern Ireland","Northern Ireland",IFERROR(VLOOKUP(CentrepointSourced[[#This Row],[Local Authority]],LKP_LANameDQ[],2,FALSE),CentrepointSourced[[#This Row],[Local Authority]]))</f>
        <v>Stockport</v>
      </c>
      <c r="R924" s="41" t="str">
        <f>IF(CentrepointSourced[[#This Row],[LA type]]="County","",INDEX(ConsolGeog[lad14cd],MATCH(CentrepointSourced[[#This Row],[Local Authority DQ]],ConsolGeog[la_name],0)))</f>
        <v>E08000007</v>
      </c>
      <c r="S924" s="41" t="str">
        <f>IF(OR(CentrepointSourced[[#This Row],[Country]]="Northern Ireland",CentrepointSourced[[#This Row],[Country]]="Scotland",CentrepointSourced[[#This Row],[Country]]="Wales"),"Local Authority",CentrepointSourced[[#This Row],[LA type]])</f>
        <v>Unitary</v>
      </c>
      <c r="T924" s="41">
        <f>IF(TRIM(CentrepointSourced[[#This Row],[Presented HS]])="",0,IF(CentrepointSourced[[#This Row],[Presented HS]]="&lt;5",2.5,IF(CentrepointSourced[[#This Row],[Presented HS]]="&lt;10",5,VALUE(TRIM(CentrepointSourced[[#This Row],[Presented HS]])))))</f>
        <v>235</v>
      </c>
      <c r="U924" s="41">
        <f>IF(TRIM(CentrepointSourced[[#This Row],[Assessed HS]])="",0,IF(CentrepointSourced[[#This Row],[Assessed HS]]="&lt;5",2.5,IF(CentrepointSourced[[#This Row],[Assessed HS]]="&lt;10",5,VALUE(TRIM(CentrepointSourced[[#This Row],[Assessed HS]])))))</f>
        <v>235</v>
      </c>
      <c r="V924" s="41">
        <f>IF(TRIM(CentrepointSourced[[#This Row],[Presented CS]])="",0,IF(CentrepointSourced[[#This Row],[Presented CS]]="&lt;5",2.5,IF(CentrepointSourced[[#This Row],[Presented CS]]="&lt;10",5,VALUE(TRIM(CentrepointSourced[[#This Row],[Presented CS]])))))</f>
        <v>0</v>
      </c>
      <c r="W924" s="41">
        <f>IF(TRIM(CentrepointSourced[[#This Row],[Assessed CS]])="",0,IF(CentrepointSourced[[#This Row],[Assessed CS]]="&lt;5",2.5,IF(CentrepointSourced[[#This Row],[Assessed CS]]="&lt;10",5,VALUE(TRIM(CentrepointSourced[[#This Row],[Assessed CS]])))))</f>
        <v>0</v>
      </c>
      <c r="X924" s="106">
        <f>IF(CentrepointSourced[[#This Row],[Age]]="16-17",CentrepointSourced[[#This Row],[Presented HS DQ]],0)</f>
        <v>0</v>
      </c>
      <c r="Y924" s="106">
        <f>IF(CentrepointSourced[[#This Row],[Age]]="16-24",CentrepointSourced[[#This Row],[Presented HS DQ]],0)</f>
        <v>0</v>
      </c>
      <c r="Z924" s="106">
        <f>IF(CentrepointSourced[[#This Row],[Age]]="18-24",CentrepointSourced[[#This Row],[Presented HS DQ]],0)</f>
        <v>235</v>
      </c>
      <c r="AA924" s="106">
        <f>IF(CentrepointSourced[[#This Row],[Age]]="16-17",CentrepointSourced[[#This Row],[Presented CS DQ]],0)</f>
        <v>0</v>
      </c>
      <c r="AB924" s="106">
        <f>IF(CentrepointSourced[[#This Row],[Age]]="16-24",CentrepointSourced[[#This Row],[Presented CS DQ]],0)</f>
        <v>0</v>
      </c>
      <c r="AC924" s="106">
        <f>IF(CentrepointSourced[[#This Row],[Age]]="18-24",CentrepointSourced[[#This Row],[Presented CS DQ]],0)</f>
        <v>0</v>
      </c>
      <c r="AD924" s="107">
        <f>IF(CentrepointSourced[[#This Row],[Age]]="16-17",CentrepointSourced[[#This Row],[Assessed HS DQ]],0)</f>
        <v>0</v>
      </c>
      <c r="AE924" s="107">
        <f>IF(CentrepointSourced[[#This Row],[Age]]="16-24",CentrepointSourced[[#This Row],[Assessed HS DQ]],0)</f>
        <v>0</v>
      </c>
      <c r="AF924" s="107">
        <f>IF(CentrepointSourced[[#This Row],[Age]]="18-24",CentrepointSourced[[#This Row],[Assessed HS DQ]],0)</f>
        <v>235</v>
      </c>
      <c r="AG924" s="107">
        <f>IF(CentrepointSourced[[#This Row],[Age]]="16-17",CentrepointSourced[[#This Row],[Assessed CS DQ]],0)</f>
        <v>0</v>
      </c>
      <c r="AH924" s="107">
        <f>IF(CentrepointSourced[[#This Row],[Age]]="16-24",CentrepointSourced[[#This Row],[Assessed CS DQ]],0)</f>
        <v>0</v>
      </c>
      <c r="AI924" s="107">
        <f>IF(CentrepointSourced[[#This Row],[Age]]="18-24",CentrepointSourced[[#This Row],[Assessed CS DQ]],0)</f>
        <v>0</v>
      </c>
    </row>
    <row r="925" spans="1:35" customFormat="1" ht="13.5" customHeight="1">
      <c r="A925" s="45" t="s">
        <v>40</v>
      </c>
      <c r="B925" s="45" t="s">
        <v>203</v>
      </c>
      <c r="C925" s="45" t="s">
        <v>165</v>
      </c>
      <c r="D925" s="45"/>
      <c r="E925" s="67">
        <v>2014</v>
      </c>
      <c r="F925" s="67" t="s">
        <v>25</v>
      </c>
      <c r="G925" s="67" t="s">
        <v>204</v>
      </c>
      <c r="H925" s="68" t="s">
        <v>204</v>
      </c>
      <c r="I925" s="67" t="s">
        <v>204</v>
      </c>
      <c r="J925" s="45"/>
      <c r="K925" s="67"/>
      <c r="L925" s="67"/>
      <c r="M925" s="67"/>
      <c r="N925" s="67"/>
      <c r="O925" s="67"/>
      <c r="P925" s="67"/>
      <c r="Q925" s="41" t="str">
        <f>IF(CentrepointSourced[[#This Row],[Country]]="Northern Ireland","Northern Ireland",IFERROR(VLOOKUP(CentrepointSourced[[#This Row],[Local Authority]],LKP_LANameDQ[],2,FALSE),CentrepointSourced[[#This Row],[Local Authority]]))</f>
        <v>Stockport</v>
      </c>
      <c r="R925" s="41" t="str">
        <f>IF(CentrepointSourced[[#This Row],[LA type]]="County","",INDEX(ConsolGeog[lad14cd],MATCH(CentrepointSourced[[#This Row],[Local Authority DQ]],ConsolGeog[la_name],0)))</f>
        <v>E08000007</v>
      </c>
      <c r="S925" s="41" t="str">
        <f>IF(OR(CentrepointSourced[[#This Row],[Country]]="Northern Ireland",CentrepointSourced[[#This Row],[Country]]="Scotland",CentrepointSourced[[#This Row],[Country]]="Wales"),"Local Authority",CentrepointSourced[[#This Row],[LA type]])</f>
        <v>Unitary</v>
      </c>
      <c r="T925" s="41">
        <f>IF(TRIM(CentrepointSourced[[#This Row],[Presented HS]])="",0,IF(CentrepointSourced[[#This Row],[Presented HS]]="&lt;5",2.5,IF(CentrepointSourced[[#This Row],[Presented HS]]="&lt;10",5,VALUE(TRIM(CentrepointSourced[[#This Row],[Presented HS]])))))</f>
        <v>5</v>
      </c>
      <c r="U925" s="41">
        <f>IF(TRIM(CentrepointSourced[[#This Row],[Assessed HS]])="",0,IF(CentrepointSourced[[#This Row],[Assessed HS]]="&lt;5",2.5,IF(CentrepointSourced[[#This Row],[Assessed HS]]="&lt;10",5,VALUE(TRIM(CentrepointSourced[[#This Row],[Assessed HS]])))))</f>
        <v>5</v>
      </c>
      <c r="V925" s="41">
        <f>IF(TRIM(CentrepointSourced[[#This Row],[Presented CS]])="",0,IF(CentrepointSourced[[#This Row],[Presented CS]]="&lt;5",2.5,IF(CentrepointSourced[[#This Row],[Presented CS]]="&lt;10",5,VALUE(TRIM(CentrepointSourced[[#This Row],[Presented CS]])))))</f>
        <v>0</v>
      </c>
      <c r="W925" s="41">
        <f>IF(TRIM(CentrepointSourced[[#This Row],[Assessed CS]])="",0,IF(CentrepointSourced[[#This Row],[Assessed CS]]="&lt;5",2.5,IF(CentrepointSourced[[#This Row],[Assessed CS]]="&lt;10",5,VALUE(TRIM(CentrepointSourced[[#This Row],[Assessed CS]])))))</f>
        <v>0</v>
      </c>
      <c r="X925" s="106">
        <f>IF(CentrepointSourced[[#This Row],[Age]]="16-17",CentrepointSourced[[#This Row],[Presented HS DQ]],0)</f>
        <v>5</v>
      </c>
      <c r="Y925" s="106">
        <f>IF(CentrepointSourced[[#This Row],[Age]]="16-24",CentrepointSourced[[#This Row],[Presented HS DQ]],0)</f>
        <v>0</v>
      </c>
      <c r="Z925" s="106">
        <f>IF(CentrepointSourced[[#This Row],[Age]]="18-24",CentrepointSourced[[#This Row],[Presented HS DQ]],0)</f>
        <v>0</v>
      </c>
      <c r="AA925" s="106">
        <f>IF(CentrepointSourced[[#This Row],[Age]]="16-17",CentrepointSourced[[#This Row],[Presented CS DQ]],0)</f>
        <v>0</v>
      </c>
      <c r="AB925" s="106">
        <f>IF(CentrepointSourced[[#This Row],[Age]]="16-24",CentrepointSourced[[#This Row],[Presented CS DQ]],0)</f>
        <v>0</v>
      </c>
      <c r="AC925" s="106">
        <f>IF(CentrepointSourced[[#This Row],[Age]]="18-24",CentrepointSourced[[#This Row],[Presented CS DQ]],0)</f>
        <v>0</v>
      </c>
      <c r="AD925" s="107">
        <f>IF(CentrepointSourced[[#This Row],[Age]]="16-17",CentrepointSourced[[#This Row],[Assessed HS DQ]],0)</f>
        <v>5</v>
      </c>
      <c r="AE925" s="107">
        <f>IF(CentrepointSourced[[#This Row],[Age]]="16-24",CentrepointSourced[[#This Row],[Assessed HS DQ]],0)</f>
        <v>0</v>
      </c>
      <c r="AF925" s="107">
        <f>IF(CentrepointSourced[[#This Row],[Age]]="18-24",CentrepointSourced[[#This Row],[Assessed HS DQ]],0)</f>
        <v>0</v>
      </c>
      <c r="AG925" s="107">
        <f>IF(CentrepointSourced[[#This Row],[Age]]="16-17",CentrepointSourced[[#This Row],[Assessed CS DQ]],0)</f>
        <v>0</v>
      </c>
      <c r="AH925" s="107">
        <f>IF(CentrepointSourced[[#This Row],[Age]]="16-24",CentrepointSourced[[#This Row],[Assessed CS DQ]],0)</f>
        <v>0</v>
      </c>
      <c r="AI925" s="107">
        <f>IF(CentrepointSourced[[#This Row],[Age]]="18-24",CentrepointSourced[[#This Row],[Assessed CS DQ]],0)</f>
        <v>0</v>
      </c>
    </row>
    <row r="926" spans="1:35" customFormat="1" ht="13.5" customHeight="1">
      <c r="A926" s="45" t="s">
        <v>40</v>
      </c>
      <c r="B926" s="45" t="s">
        <v>203</v>
      </c>
      <c r="C926" s="45" t="s">
        <v>165</v>
      </c>
      <c r="D926" s="45"/>
      <c r="E926" s="67">
        <v>2014</v>
      </c>
      <c r="F926" s="67" t="s">
        <v>26</v>
      </c>
      <c r="G926" s="67">
        <v>151</v>
      </c>
      <c r="H926" s="68">
        <v>151</v>
      </c>
      <c r="I926" s="67">
        <v>35</v>
      </c>
      <c r="J926" s="45"/>
      <c r="K926" s="67"/>
      <c r="L926" s="67"/>
      <c r="M926" s="67"/>
      <c r="N926" s="67"/>
      <c r="O926" s="67"/>
      <c r="P926" s="67"/>
      <c r="Q926" s="41" t="str">
        <f>IF(CentrepointSourced[[#This Row],[Country]]="Northern Ireland","Northern Ireland",IFERROR(VLOOKUP(CentrepointSourced[[#This Row],[Local Authority]],LKP_LANameDQ[],2,FALSE),CentrepointSourced[[#This Row],[Local Authority]]))</f>
        <v>Stockport</v>
      </c>
      <c r="R926" s="41" t="str">
        <f>IF(CentrepointSourced[[#This Row],[LA type]]="County","",INDEX(ConsolGeog[lad14cd],MATCH(CentrepointSourced[[#This Row],[Local Authority DQ]],ConsolGeog[la_name],0)))</f>
        <v>E08000007</v>
      </c>
      <c r="S926" s="41" t="str">
        <f>IF(OR(CentrepointSourced[[#This Row],[Country]]="Northern Ireland",CentrepointSourced[[#This Row],[Country]]="Scotland",CentrepointSourced[[#This Row],[Country]]="Wales"),"Local Authority",CentrepointSourced[[#This Row],[LA type]])</f>
        <v>Unitary</v>
      </c>
      <c r="T926" s="41">
        <f>IF(TRIM(CentrepointSourced[[#This Row],[Presented HS]])="",0,IF(CentrepointSourced[[#This Row],[Presented HS]]="&lt;5",2.5,IF(CentrepointSourced[[#This Row],[Presented HS]]="&lt;10",5,VALUE(TRIM(CentrepointSourced[[#This Row],[Presented HS]])))))</f>
        <v>151</v>
      </c>
      <c r="U926" s="41">
        <f>IF(TRIM(CentrepointSourced[[#This Row],[Assessed HS]])="",0,IF(CentrepointSourced[[#This Row],[Assessed HS]]="&lt;5",2.5,IF(CentrepointSourced[[#This Row],[Assessed HS]]="&lt;10",5,VALUE(TRIM(CentrepointSourced[[#This Row],[Assessed HS]])))))</f>
        <v>151</v>
      </c>
      <c r="V926" s="41">
        <f>IF(TRIM(CentrepointSourced[[#This Row],[Presented CS]])="",0,IF(CentrepointSourced[[#This Row],[Presented CS]]="&lt;5",2.5,IF(CentrepointSourced[[#This Row],[Presented CS]]="&lt;10",5,VALUE(TRIM(CentrepointSourced[[#This Row],[Presented CS]])))))</f>
        <v>0</v>
      </c>
      <c r="W926" s="41">
        <f>IF(TRIM(CentrepointSourced[[#This Row],[Assessed CS]])="",0,IF(CentrepointSourced[[#This Row],[Assessed CS]]="&lt;5",2.5,IF(CentrepointSourced[[#This Row],[Assessed CS]]="&lt;10",5,VALUE(TRIM(CentrepointSourced[[#This Row],[Assessed CS]])))))</f>
        <v>0</v>
      </c>
      <c r="X926" s="106">
        <f>IF(CentrepointSourced[[#This Row],[Age]]="16-17",CentrepointSourced[[#This Row],[Presented HS DQ]],0)</f>
        <v>0</v>
      </c>
      <c r="Y926" s="106">
        <f>IF(CentrepointSourced[[#This Row],[Age]]="16-24",CentrepointSourced[[#This Row],[Presented HS DQ]],0)</f>
        <v>0</v>
      </c>
      <c r="Z926" s="106">
        <f>IF(CentrepointSourced[[#This Row],[Age]]="18-24",CentrepointSourced[[#This Row],[Presented HS DQ]],0)</f>
        <v>151</v>
      </c>
      <c r="AA926" s="106">
        <f>IF(CentrepointSourced[[#This Row],[Age]]="16-17",CentrepointSourced[[#This Row],[Presented CS DQ]],0)</f>
        <v>0</v>
      </c>
      <c r="AB926" s="106">
        <f>IF(CentrepointSourced[[#This Row],[Age]]="16-24",CentrepointSourced[[#This Row],[Presented CS DQ]],0)</f>
        <v>0</v>
      </c>
      <c r="AC926" s="106">
        <f>IF(CentrepointSourced[[#This Row],[Age]]="18-24",CentrepointSourced[[#This Row],[Presented CS DQ]],0)</f>
        <v>0</v>
      </c>
      <c r="AD926" s="107">
        <f>IF(CentrepointSourced[[#This Row],[Age]]="16-17",CentrepointSourced[[#This Row],[Assessed HS DQ]],0)</f>
        <v>0</v>
      </c>
      <c r="AE926" s="107">
        <f>IF(CentrepointSourced[[#This Row],[Age]]="16-24",CentrepointSourced[[#This Row],[Assessed HS DQ]],0)</f>
        <v>0</v>
      </c>
      <c r="AF926" s="107">
        <f>IF(CentrepointSourced[[#This Row],[Age]]="18-24",CentrepointSourced[[#This Row],[Assessed HS DQ]],0)</f>
        <v>151</v>
      </c>
      <c r="AG926" s="107">
        <f>IF(CentrepointSourced[[#This Row],[Age]]="16-17",CentrepointSourced[[#This Row],[Assessed CS DQ]],0)</f>
        <v>0</v>
      </c>
      <c r="AH926" s="107">
        <f>IF(CentrepointSourced[[#This Row],[Age]]="16-24",CentrepointSourced[[#This Row],[Assessed CS DQ]],0)</f>
        <v>0</v>
      </c>
      <c r="AI926" s="107">
        <f>IF(CentrepointSourced[[#This Row],[Age]]="18-24",CentrepointSourced[[#This Row],[Assessed CS DQ]],0)</f>
        <v>0</v>
      </c>
    </row>
    <row r="927" spans="1:35" customFormat="1" ht="13.5" customHeight="1">
      <c r="A927" s="45" t="s">
        <v>40</v>
      </c>
      <c r="B927" s="45" t="s">
        <v>211</v>
      </c>
      <c r="C927" s="45" t="s">
        <v>165</v>
      </c>
      <c r="D927" s="45"/>
      <c r="E927" s="67">
        <v>2012</v>
      </c>
      <c r="F927" s="67" t="s">
        <v>25</v>
      </c>
      <c r="G927" s="67">
        <v>37</v>
      </c>
      <c r="H927" s="68"/>
      <c r="I927" s="67">
        <v>7</v>
      </c>
      <c r="J927" s="45"/>
      <c r="K927" s="67"/>
      <c r="L927" s="67"/>
      <c r="M927" s="67"/>
      <c r="N927" s="67"/>
      <c r="O927" s="67"/>
      <c r="P927" s="67"/>
      <c r="Q927" s="41" t="str">
        <f>IF(CentrepointSourced[[#This Row],[Country]]="Northern Ireland","Northern Ireland",IFERROR(VLOOKUP(CentrepointSourced[[#This Row],[Local Authority]],LKP_LANameDQ[],2,FALSE),CentrepointSourced[[#This Row],[Local Authority]]))</f>
        <v>Stoke-on-Trent</v>
      </c>
      <c r="R927" s="41" t="str">
        <f>IF(CentrepointSourced[[#This Row],[LA type]]="County","",INDEX(ConsolGeog[lad14cd],MATCH(CentrepointSourced[[#This Row],[Local Authority DQ]],ConsolGeog[la_name],0)))</f>
        <v>E06000021</v>
      </c>
      <c r="S927" s="41" t="str">
        <f>IF(OR(CentrepointSourced[[#This Row],[Country]]="Northern Ireland",CentrepointSourced[[#This Row],[Country]]="Scotland",CentrepointSourced[[#This Row],[Country]]="Wales"),"Local Authority",CentrepointSourced[[#This Row],[LA type]])</f>
        <v>Unitary</v>
      </c>
      <c r="T927" s="41">
        <f>IF(TRIM(CentrepointSourced[[#This Row],[Presented HS]])="",0,IF(CentrepointSourced[[#This Row],[Presented HS]]="&lt;5",2.5,IF(CentrepointSourced[[#This Row],[Presented HS]]="&lt;10",5,VALUE(TRIM(CentrepointSourced[[#This Row],[Presented HS]])))))</f>
        <v>37</v>
      </c>
      <c r="U927" s="41">
        <f>IF(TRIM(CentrepointSourced[[#This Row],[Assessed HS]])="",0,IF(CentrepointSourced[[#This Row],[Assessed HS]]="&lt;5",2.5,IF(CentrepointSourced[[#This Row],[Assessed HS]]="&lt;10",5,VALUE(TRIM(CentrepointSourced[[#This Row],[Assessed HS]])))))</f>
        <v>0</v>
      </c>
      <c r="V927" s="41">
        <f>IF(TRIM(CentrepointSourced[[#This Row],[Presented CS]])="",0,IF(CentrepointSourced[[#This Row],[Presented CS]]="&lt;5",2.5,IF(CentrepointSourced[[#This Row],[Presented CS]]="&lt;10",5,VALUE(TRIM(CentrepointSourced[[#This Row],[Presented CS]])))))</f>
        <v>0</v>
      </c>
      <c r="W927" s="41">
        <f>IF(TRIM(CentrepointSourced[[#This Row],[Assessed CS]])="",0,IF(CentrepointSourced[[#This Row],[Assessed CS]]="&lt;5",2.5,IF(CentrepointSourced[[#This Row],[Assessed CS]]="&lt;10",5,VALUE(TRIM(CentrepointSourced[[#This Row],[Assessed CS]])))))</f>
        <v>0</v>
      </c>
      <c r="X927" s="106">
        <f>IF(CentrepointSourced[[#This Row],[Age]]="16-17",CentrepointSourced[[#This Row],[Presented HS DQ]],0)</f>
        <v>37</v>
      </c>
      <c r="Y927" s="106">
        <f>IF(CentrepointSourced[[#This Row],[Age]]="16-24",CentrepointSourced[[#This Row],[Presented HS DQ]],0)</f>
        <v>0</v>
      </c>
      <c r="Z927" s="106">
        <f>IF(CentrepointSourced[[#This Row],[Age]]="18-24",CentrepointSourced[[#This Row],[Presented HS DQ]],0)</f>
        <v>0</v>
      </c>
      <c r="AA927" s="106">
        <f>IF(CentrepointSourced[[#This Row],[Age]]="16-17",CentrepointSourced[[#This Row],[Presented CS DQ]],0)</f>
        <v>0</v>
      </c>
      <c r="AB927" s="106">
        <f>IF(CentrepointSourced[[#This Row],[Age]]="16-24",CentrepointSourced[[#This Row],[Presented CS DQ]],0)</f>
        <v>0</v>
      </c>
      <c r="AC927" s="106">
        <f>IF(CentrepointSourced[[#This Row],[Age]]="18-24",CentrepointSourced[[#This Row],[Presented CS DQ]],0)</f>
        <v>0</v>
      </c>
      <c r="AD927" s="107">
        <f>IF(CentrepointSourced[[#This Row],[Age]]="16-17",CentrepointSourced[[#This Row],[Assessed HS DQ]],0)</f>
        <v>0</v>
      </c>
      <c r="AE927" s="107">
        <f>IF(CentrepointSourced[[#This Row],[Age]]="16-24",CentrepointSourced[[#This Row],[Assessed HS DQ]],0)</f>
        <v>0</v>
      </c>
      <c r="AF927" s="107">
        <f>IF(CentrepointSourced[[#This Row],[Age]]="18-24",CentrepointSourced[[#This Row],[Assessed HS DQ]],0)</f>
        <v>0</v>
      </c>
      <c r="AG927" s="107">
        <f>IF(CentrepointSourced[[#This Row],[Age]]="16-17",CentrepointSourced[[#This Row],[Assessed CS DQ]],0)</f>
        <v>0</v>
      </c>
      <c r="AH927" s="107">
        <f>IF(CentrepointSourced[[#This Row],[Age]]="16-24",CentrepointSourced[[#This Row],[Assessed CS DQ]],0)</f>
        <v>0</v>
      </c>
      <c r="AI927" s="107">
        <f>IF(CentrepointSourced[[#This Row],[Age]]="18-24",CentrepointSourced[[#This Row],[Assessed CS DQ]],0)</f>
        <v>0</v>
      </c>
    </row>
    <row r="928" spans="1:35" customFormat="1" ht="13.5" customHeight="1">
      <c r="A928" s="45" t="s">
        <v>40</v>
      </c>
      <c r="B928" s="45" t="s">
        <v>211</v>
      </c>
      <c r="C928" s="45" t="s">
        <v>165</v>
      </c>
      <c r="D928" s="45"/>
      <c r="E928" s="67">
        <v>2012</v>
      </c>
      <c r="F928" s="67" t="s">
        <v>26</v>
      </c>
      <c r="G928" s="67">
        <v>566</v>
      </c>
      <c r="H928" s="68"/>
      <c r="I928" s="67">
        <v>91</v>
      </c>
      <c r="J928" s="45"/>
      <c r="K928" s="67"/>
      <c r="L928" s="67"/>
      <c r="M928" s="67"/>
      <c r="N928" s="67"/>
      <c r="O928" s="67"/>
      <c r="P928" s="67"/>
      <c r="Q928" s="41" t="str">
        <f>IF(CentrepointSourced[[#This Row],[Country]]="Northern Ireland","Northern Ireland",IFERROR(VLOOKUP(CentrepointSourced[[#This Row],[Local Authority]],LKP_LANameDQ[],2,FALSE),CentrepointSourced[[#This Row],[Local Authority]]))</f>
        <v>Stoke-on-Trent</v>
      </c>
      <c r="R928" s="41" t="str">
        <f>IF(CentrepointSourced[[#This Row],[LA type]]="County","",INDEX(ConsolGeog[lad14cd],MATCH(CentrepointSourced[[#This Row],[Local Authority DQ]],ConsolGeog[la_name],0)))</f>
        <v>E06000021</v>
      </c>
      <c r="S928" s="41" t="str">
        <f>IF(OR(CentrepointSourced[[#This Row],[Country]]="Northern Ireland",CentrepointSourced[[#This Row],[Country]]="Scotland",CentrepointSourced[[#This Row],[Country]]="Wales"),"Local Authority",CentrepointSourced[[#This Row],[LA type]])</f>
        <v>Unitary</v>
      </c>
      <c r="T928" s="41">
        <f>IF(TRIM(CentrepointSourced[[#This Row],[Presented HS]])="",0,IF(CentrepointSourced[[#This Row],[Presented HS]]="&lt;5",2.5,IF(CentrepointSourced[[#This Row],[Presented HS]]="&lt;10",5,VALUE(TRIM(CentrepointSourced[[#This Row],[Presented HS]])))))</f>
        <v>566</v>
      </c>
      <c r="U928" s="41">
        <f>IF(TRIM(CentrepointSourced[[#This Row],[Assessed HS]])="",0,IF(CentrepointSourced[[#This Row],[Assessed HS]]="&lt;5",2.5,IF(CentrepointSourced[[#This Row],[Assessed HS]]="&lt;10",5,VALUE(TRIM(CentrepointSourced[[#This Row],[Assessed HS]])))))</f>
        <v>0</v>
      </c>
      <c r="V928" s="41">
        <f>IF(TRIM(CentrepointSourced[[#This Row],[Presented CS]])="",0,IF(CentrepointSourced[[#This Row],[Presented CS]]="&lt;5",2.5,IF(CentrepointSourced[[#This Row],[Presented CS]]="&lt;10",5,VALUE(TRIM(CentrepointSourced[[#This Row],[Presented CS]])))))</f>
        <v>0</v>
      </c>
      <c r="W928" s="41">
        <f>IF(TRIM(CentrepointSourced[[#This Row],[Assessed CS]])="",0,IF(CentrepointSourced[[#This Row],[Assessed CS]]="&lt;5",2.5,IF(CentrepointSourced[[#This Row],[Assessed CS]]="&lt;10",5,VALUE(TRIM(CentrepointSourced[[#This Row],[Assessed CS]])))))</f>
        <v>0</v>
      </c>
      <c r="X928" s="106">
        <f>IF(CentrepointSourced[[#This Row],[Age]]="16-17",CentrepointSourced[[#This Row],[Presented HS DQ]],0)</f>
        <v>0</v>
      </c>
      <c r="Y928" s="106">
        <f>IF(CentrepointSourced[[#This Row],[Age]]="16-24",CentrepointSourced[[#This Row],[Presented HS DQ]],0)</f>
        <v>0</v>
      </c>
      <c r="Z928" s="106">
        <f>IF(CentrepointSourced[[#This Row],[Age]]="18-24",CentrepointSourced[[#This Row],[Presented HS DQ]],0)</f>
        <v>566</v>
      </c>
      <c r="AA928" s="106">
        <f>IF(CentrepointSourced[[#This Row],[Age]]="16-17",CentrepointSourced[[#This Row],[Presented CS DQ]],0)</f>
        <v>0</v>
      </c>
      <c r="AB928" s="106">
        <f>IF(CentrepointSourced[[#This Row],[Age]]="16-24",CentrepointSourced[[#This Row],[Presented CS DQ]],0)</f>
        <v>0</v>
      </c>
      <c r="AC928" s="106">
        <f>IF(CentrepointSourced[[#This Row],[Age]]="18-24",CentrepointSourced[[#This Row],[Presented CS DQ]],0)</f>
        <v>0</v>
      </c>
      <c r="AD928" s="107">
        <f>IF(CentrepointSourced[[#This Row],[Age]]="16-17",CentrepointSourced[[#This Row],[Assessed HS DQ]],0)</f>
        <v>0</v>
      </c>
      <c r="AE928" s="107">
        <f>IF(CentrepointSourced[[#This Row],[Age]]="16-24",CentrepointSourced[[#This Row],[Assessed HS DQ]],0)</f>
        <v>0</v>
      </c>
      <c r="AF928" s="107">
        <f>IF(CentrepointSourced[[#This Row],[Age]]="18-24",CentrepointSourced[[#This Row],[Assessed HS DQ]],0)</f>
        <v>0</v>
      </c>
      <c r="AG928" s="107">
        <f>IF(CentrepointSourced[[#This Row],[Age]]="16-17",CentrepointSourced[[#This Row],[Assessed CS DQ]],0)</f>
        <v>0</v>
      </c>
      <c r="AH928" s="107">
        <f>IF(CentrepointSourced[[#This Row],[Age]]="16-24",CentrepointSourced[[#This Row],[Assessed CS DQ]],0)</f>
        <v>0</v>
      </c>
      <c r="AI928" s="107">
        <f>IF(CentrepointSourced[[#This Row],[Age]]="18-24",CentrepointSourced[[#This Row],[Assessed CS DQ]],0)</f>
        <v>0</v>
      </c>
    </row>
    <row r="929" spans="1:35" customFormat="1" ht="13.5" customHeight="1">
      <c r="A929" s="45" t="s">
        <v>40</v>
      </c>
      <c r="B929" s="45" t="s">
        <v>211</v>
      </c>
      <c r="C929" s="45" t="s">
        <v>165</v>
      </c>
      <c r="D929" s="45"/>
      <c r="E929" s="67">
        <v>2012</v>
      </c>
      <c r="F929" s="67" t="s">
        <v>53</v>
      </c>
      <c r="G929" s="67"/>
      <c r="H929" s="68"/>
      <c r="I929" s="67"/>
      <c r="J929" s="45"/>
      <c r="K929" s="67"/>
      <c r="L929" s="67"/>
      <c r="M929" s="67"/>
      <c r="N929" s="67"/>
      <c r="O929" s="67"/>
      <c r="P929" s="67"/>
      <c r="Q929" s="41" t="str">
        <f>IF(CentrepointSourced[[#This Row],[Country]]="Northern Ireland","Northern Ireland",IFERROR(VLOOKUP(CentrepointSourced[[#This Row],[Local Authority]],LKP_LANameDQ[],2,FALSE),CentrepointSourced[[#This Row],[Local Authority]]))</f>
        <v>Stoke-on-Trent</v>
      </c>
      <c r="R929" s="41" t="str">
        <f>IF(CentrepointSourced[[#This Row],[LA type]]="County","",INDEX(ConsolGeog[lad14cd],MATCH(CentrepointSourced[[#This Row],[Local Authority DQ]],ConsolGeog[la_name],0)))</f>
        <v>E06000021</v>
      </c>
      <c r="S929" s="41" t="str">
        <f>IF(OR(CentrepointSourced[[#This Row],[Country]]="Northern Ireland",CentrepointSourced[[#This Row],[Country]]="Scotland",CentrepointSourced[[#This Row],[Country]]="Wales"),"Local Authority",CentrepointSourced[[#This Row],[LA type]])</f>
        <v>Unitary</v>
      </c>
      <c r="T929" s="41">
        <f>IF(TRIM(CentrepointSourced[[#This Row],[Presented HS]])="",0,IF(CentrepointSourced[[#This Row],[Presented HS]]="&lt;5",2.5,IF(CentrepointSourced[[#This Row],[Presented HS]]="&lt;10",5,VALUE(TRIM(CentrepointSourced[[#This Row],[Presented HS]])))))</f>
        <v>0</v>
      </c>
      <c r="U929" s="41">
        <f>IF(TRIM(CentrepointSourced[[#This Row],[Assessed HS]])="",0,IF(CentrepointSourced[[#This Row],[Assessed HS]]="&lt;5",2.5,IF(CentrepointSourced[[#This Row],[Assessed HS]]="&lt;10",5,VALUE(TRIM(CentrepointSourced[[#This Row],[Assessed HS]])))))</f>
        <v>0</v>
      </c>
      <c r="V929" s="41">
        <f>IF(TRIM(CentrepointSourced[[#This Row],[Presented CS]])="",0,IF(CentrepointSourced[[#This Row],[Presented CS]]="&lt;5",2.5,IF(CentrepointSourced[[#This Row],[Presented CS]]="&lt;10",5,VALUE(TRIM(CentrepointSourced[[#This Row],[Presented CS]])))))</f>
        <v>0</v>
      </c>
      <c r="W929" s="41">
        <f>IF(TRIM(CentrepointSourced[[#This Row],[Assessed CS]])="",0,IF(CentrepointSourced[[#This Row],[Assessed CS]]="&lt;5",2.5,IF(CentrepointSourced[[#This Row],[Assessed CS]]="&lt;10",5,VALUE(TRIM(CentrepointSourced[[#This Row],[Assessed CS]])))))</f>
        <v>0</v>
      </c>
      <c r="X929" s="106">
        <f>IF(CentrepointSourced[[#This Row],[Age]]="16-17",CentrepointSourced[[#This Row],[Presented HS DQ]],0)</f>
        <v>0</v>
      </c>
      <c r="Y929" s="106">
        <f>IF(CentrepointSourced[[#This Row],[Age]]="16-24",CentrepointSourced[[#This Row],[Presented HS DQ]],0)</f>
        <v>0</v>
      </c>
      <c r="Z929" s="106">
        <f>IF(CentrepointSourced[[#This Row],[Age]]="18-24",CentrepointSourced[[#This Row],[Presented HS DQ]],0)</f>
        <v>0</v>
      </c>
      <c r="AA929" s="106">
        <f>IF(CentrepointSourced[[#This Row],[Age]]="16-17",CentrepointSourced[[#This Row],[Presented CS DQ]],0)</f>
        <v>0</v>
      </c>
      <c r="AB929" s="106">
        <f>IF(CentrepointSourced[[#This Row],[Age]]="16-24",CentrepointSourced[[#This Row],[Presented CS DQ]],0)</f>
        <v>0</v>
      </c>
      <c r="AC929" s="106">
        <f>IF(CentrepointSourced[[#This Row],[Age]]="18-24",CentrepointSourced[[#This Row],[Presented CS DQ]],0)</f>
        <v>0</v>
      </c>
      <c r="AD929" s="107">
        <f>IF(CentrepointSourced[[#This Row],[Age]]="16-17",CentrepointSourced[[#This Row],[Assessed HS DQ]],0)</f>
        <v>0</v>
      </c>
      <c r="AE929" s="107">
        <f>IF(CentrepointSourced[[#This Row],[Age]]="16-24",CentrepointSourced[[#This Row],[Assessed HS DQ]],0)</f>
        <v>0</v>
      </c>
      <c r="AF929" s="107">
        <f>IF(CentrepointSourced[[#This Row],[Age]]="18-24",CentrepointSourced[[#This Row],[Assessed HS DQ]],0)</f>
        <v>0</v>
      </c>
      <c r="AG929" s="107">
        <f>IF(CentrepointSourced[[#This Row],[Age]]="16-17",CentrepointSourced[[#This Row],[Assessed CS DQ]],0)</f>
        <v>0</v>
      </c>
      <c r="AH929" s="107">
        <f>IF(CentrepointSourced[[#This Row],[Age]]="16-24",CentrepointSourced[[#This Row],[Assessed CS DQ]],0)</f>
        <v>0</v>
      </c>
      <c r="AI929" s="107">
        <f>IF(CentrepointSourced[[#This Row],[Age]]="18-24",CentrepointSourced[[#This Row],[Assessed CS DQ]],0)</f>
        <v>0</v>
      </c>
    </row>
    <row r="930" spans="1:35" customFormat="1" ht="13.5" customHeight="1">
      <c r="A930" s="45" t="s">
        <v>40</v>
      </c>
      <c r="B930" s="45" t="s">
        <v>211</v>
      </c>
      <c r="C930" s="45" t="s">
        <v>165</v>
      </c>
      <c r="D930" s="45"/>
      <c r="E930" s="67">
        <v>2013</v>
      </c>
      <c r="F930" s="67" t="s">
        <v>25</v>
      </c>
      <c r="G930" s="67">
        <v>48</v>
      </c>
      <c r="H930" s="68"/>
      <c r="I930" s="67">
        <v>20</v>
      </c>
      <c r="J930" s="45"/>
      <c r="K930" s="67"/>
      <c r="L930" s="67"/>
      <c r="M930" s="67"/>
      <c r="N930" s="67"/>
      <c r="O930" s="67"/>
      <c r="P930" s="67"/>
      <c r="Q930" s="41" t="str">
        <f>IF(CentrepointSourced[[#This Row],[Country]]="Northern Ireland","Northern Ireland",IFERROR(VLOOKUP(CentrepointSourced[[#This Row],[Local Authority]],LKP_LANameDQ[],2,FALSE),CentrepointSourced[[#This Row],[Local Authority]]))</f>
        <v>Stoke-on-Trent</v>
      </c>
      <c r="R930" s="41" t="str">
        <f>IF(CentrepointSourced[[#This Row],[LA type]]="County","",INDEX(ConsolGeog[lad14cd],MATCH(CentrepointSourced[[#This Row],[Local Authority DQ]],ConsolGeog[la_name],0)))</f>
        <v>E06000021</v>
      </c>
      <c r="S930" s="41" t="str">
        <f>IF(OR(CentrepointSourced[[#This Row],[Country]]="Northern Ireland",CentrepointSourced[[#This Row],[Country]]="Scotland",CentrepointSourced[[#This Row],[Country]]="Wales"),"Local Authority",CentrepointSourced[[#This Row],[LA type]])</f>
        <v>Unitary</v>
      </c>
      <c r="T930" s="41">
        <f>IF(TRIM(CentrepointSourced[[#This Row],[Presented HS]])="",0,IF(CentrepointSourced[[#This Row],[Presented HS]]="&lt;5",2.5,IF(CentrepointSourced[[#This Row],[Presented HS]]="&lt;10",5,VALUE(TRIM(CentrepointSourced[[#This Row],[Presented HS]])))))</f>
        <v>48</v>
      </c>
      <c r="U930" s="41">
        <f>IF(TRIM(CentrepointSourced[[#This Row],[Assessed HS]])="",0,IF(CentrepointSourced[[#This Row],[Assessed HS]]="&lt;5",2.5,IF(CentrepointSourced[[#This Row],[Assessed HS]]="&lt;10",5,VALUE(TRIM(CentrepointSourced[[#This Row],[Assessed HS]])))))</f>
        <v>0</v>
      </c>
      <c r="V930" s="41">
        <f>IF(TRIM(CentrepointSourced[[#This Row],[Presented CS]])="",0,IF(CentrepointSourced[[#This Row],[Presented CS]]="&lt;5",2.5,IF(CentrepointSourced[[#This Row],[Presented CS]]="&lt;10",5,VALUE(TRIM(CentrepointSourced[[#This Row],[Presented CS]])))))</f>
        <v>0</v>
      </c>
      <c r="W930" s="41">
        <f>IF(TRIM(CentrepointSourced[[#This Row],[Assessed CS]])="",0,IF(CentrepointSourced[[#This Row],[Assessed CS]]="&lt;5",2.5,IF(CentrepointSourced[[#This Row],[Assessed CS]]="&lt;10",5,VALUE(TRIM(CentrepointSourced[[#This Row],[Assessed CS]])))))</f>
        <v>0</v>
      </c>
      <c r="X930" s="106">
        <f>IF(CentrepointSourced[[#This Row],[Age]]="16-17",CentrepointSourced[[#This Row],[Presented HS DQ]],0)</f>
        <v>48</v>
      </c>
      <c r="Y930" s="106">
        <f>IF(CentrepointSourced[[#This Row],[Age]]="16-24",CentrepointSourced[[#This Row],[Presented HS DQ]],0)</f>
        <v>0</v>
      </c>
      <c r="Z930" s="106">
        <f>IF(CentrepointSourced[[#This Row],[Age]]="18-24",CentrepointSourced[[#This Row],[Presented HS DQ]],0)</f>
        <v>0</v>
      </c>
      <c r="AA930" s="106">
        <f>IF(CentrepointSourced[[#This Row],[Age]]="16-17",CentrepointSourced[[#This Row],[Presented CS DQ]],0)</f>
        <v>0</v>
      </c>
      <c r="AB930" s="106">
        <f>IF(CentrepointSourced[[#This Row],[Age]]="16-24",CentrepointSourced[[#This Row],[Presented CS DQ]],0)</f>
        <v>0</v>
      </c>
      <c r="AC930" s="106">
        <f>IF(CentrepointSourced[[#This Row],[Age]]="18-24",CentrepointSourced[[#This Row],[Presented CS DQ]],0)</f>
        <v>0</v>
      </c>
      <c r="AD930" s="107">
        <f>IF(CentrepointSourced[[#This Row],[Age]]="16-17",CentrepointSourced[[#This Row],[Assessed HS DQ]],0)</f>
        <v>0</v>
      </c>
      <c r="AE930" s="107">
        <f>IF(CentrepointSourced[[#This Row],[Age]]="16-24",CentrepointSourced[[#This Row],[Assessed HS DQ]],0)</f>
        <v>0</v>
      </c>
      <c r="AF930" s="107">
        <f>IF(CentrepointSourced[[#This Row],[Age]]="18-24",CentrepointSourced[[#This Row],[Assessed HS DQ]],0)</f>
        <v>0</v>
      </c>
      <c r="AG930" s="107">
        <f>IF(CentrepointSourced[[#This Row],[Age]]="16-17",CentrepointSourced[[#This Row],[Assessed CS DQ]],0)</f>
        <v>0</v>
      </c>
      <c r="AH930" s="107">
        <f>IF(CentrepointSourced[[#This Row],[Age]]="16-24",CentrepointSourced[[#This Row],[Assessed CS DQ]],0)</f>
        <v>0</v>
      </c>
      <c r="AI930" s="107">
        <f>IF(CentrepointSourced[[#This Row],[Age]]="18-24",CentrepointSourced[[#This Row],[Assessed CS DQ]],0)</f>
        <v>0</v>
      </c>
    </row>
    <row r="931" spans="1:35" customFormat="1" ht="13.5" customHeight="1">
      <c r="A931" s="45" t="s">
        <v>40</v>
      </c>
      <c r="B931" s="45" t="s">
        <v>211</v>
      </c>
      <c r="C931" s="45" t="s">
        <v>165</v>
      </c>
      <c r="D931" s="45"/>
      <c r="E931" s="67">
        <v>2013</v>
      </c>
      <c r="F931" s="67" t="s">
        <v>26</v>
      </c>
      <c r="G931" s="67">
        <v>588</v>
      </c>
      <c r="H931" s="68"/>
      <c r="I931" s="67">
        <v>79</v>
      </c>
      <c r="J931" s="45"/>
      <c r="K931" s="67"/>
      <c r="L931" s="67"/>
      <c r="M931" s="67"/>
      <c r="N931" s="67"/>
      <c r="O931" s="67"/>
      <c r="P931" s="67"/>
      <c r="Q931" s="41" t="str">
        <f>IF(CentrepointSourced[[#This Row],[Country]]="Northern Ireland","Northern Ireland",IFERROR(VLOOKUP(CentrepointSourced[[#This Row],[Local Authority]],LKP_LANameDQ[],2,FALSE),CentrepointSourced[[#This Row],[Local Authority]]))</f>
        <v>Stoke-on-Trent</v>
      </c>
      <c r="R931" s="41" t="str">
        <f>IF(CentrepointSourced[[#This Row],[LA type]]="County","",INDEX(ConsolGeog[lad14cd],MATCH(CentrepointSourced[[#This Row],[Local Authority DQ]],ConsolGeog[la_name],0)))</f>
        <v>E06000021</v>
      </c>
      <c r="S931" s="41" t="str">
        <f>IF(OR(CentrepointSourced[[#This Row],[Country]]="Northern Ireland",CentrepointSourced[[#This Row],[Country]]="Scotland",CentrepointSourced[[#This Row],[Country]]="Wales"),"Local Authority",CentrepointSourced[[#This Row],[LA type]])</f>
        <v>Unitary</v>
      </c>
      <c r="T931" s="41">
        <f>IF(TRIM(CentrepointSourced[[#This Row],[Presented HS]])="",0,IF(CentrepointSourced[[#This Row],[Presented HS]]="&lt;5",2.5,IF(CentrepointSourced[[#This Row],[Presented HS]]="&lt;10",5,VALUE(TRIM(CentrepointSourced[[#This Row],[Presented HS]])))))</f>
        <v>588</v>
      </c>
      <c r="U931" s="41">
        <f>IF(TRIM(CentrepointSourced[[#This Row],[Assessed HS]])="",0,IF(CentrepointSourced[[#This Row],[Assessed HS]]="&lt;5",2.5,IF(CentrepointSourced[[#This Row],[Assessed HS]]="&lt;10",5,VALUE(TRIM(CentrepointSourced[[#This Row],[Assessed HS]])))))</f>
        <v>0</v>
      </c>
      <c r="V931" s="41">
        <f>IF(TRIM(CentrepointSourced[[#This Row],[Presented CS]])="",0,IF(CentrepointSourced[[#This Row],[Presented CS]]="&lt;5",2.5,IF(CentrepointSourced[[#This Row],[Presented CS]]="&lt;10",5,VALUE(TRIM(CentrepointSourced[[#This Row],[Presented CS]])))))</f>
        <v>0</v>
      </c>
      <c r="W931" s="41">
        <f>IF(TRIM(CentrepointSourced[[#This Row],[Assessed CS]])="",0,IF(CentrepointSourced[[#This Row],[Assessed CS]]="&lt;5",2.5,IF(CentrepointSourced[[#This Row],[Assessed CS]]="&lt;10",5,VALUE(TRIM(CentrepointSourced[[#This Row],[Assessed CS]])))))</f>
        <v>0</v>
      </c>
      <c r="X931" s="106">
        <f>IF(CentrepointSourced[[#This Row],[Age]]="16-17",CentrepointSourced[[#This Row],[Presented HS DQ]],0)</f>
        <v>0</v>
      </c>
      <c r="Y931" s="106">
        <f>IF(CentrepointSourced[[#This Row],[Age]]="16-24",CentrepointSourced[[#This Row],[Presented HS DQ]],0)</f>
        <v>0</v>
      </c>
      <c r="Z931" s="106">
        <f>IF(CentrepointSourced[[#This Row],[Age]]="18-24",CentrepointSourced[[#This Row],[Presented HS DQ]],0)</f>
        <v>588</v>
      </c>
      <c r="AA931" s="106">
        <f>IF(CentrepointSourced[[#This Row],[Age]]="16-17",CentrepointSourced[[#This Row],[Presented CS DQ]],0)</f>
        <v>0</v>
      </c>
      <c r="AB931" s="106">
        <f>IF(CentrepointSourced[[#This Row],[Age]]="16-24",CentrepointSourced[[#This Row],[Presented CS DQ]],0)</f>
        <v>0</v>
      </c>
      <c r="AC931" s="106">
        <f>IF(CentrepointSourced[[#This Row],[Age]]="18-24",CentrepointSourced[[#This Row],[Presented CS DQ]],0)</f>
        <v>0</v>
      </c>
      <c r="AD931" s="107">
        <f>IF(CentrepointSourced[[#This Row],[Age]]="16-17",CentrepointSourced[[#This Row],[Assessed HS DQ]],0)</f>
        <v>0</v>
      </c>
      <c r="AE931" s="107">
        <f>IF(CentrepointSourced[[#This Row],[Age]]="16-24",CentrepointSourced[[#This Row],[Assessed HS DQ]],0)</f>
        <v>0</v>
      </c>
      <c r="AF931" s="107">
        <f>IF(CentrepointSourced[[#This Row],[Age]]="18-24",CentrepointSourced[[#This Row],[Assessed HS DQ]],0)</f>
        <v>0</v>
      </c>
      <c r="AG931" s="107">
        <f>IF(CentrepointSourced[[#This Row],[Age]]="16-17",CentrepointSourced[[#This Row],[Assessed CS DQ]],0)</f>
        <v>0</v>
      </c>
      <c r="AH931" s="107">
        <f>IF(CentrepointSourced[[#This Row],[Age]]="16-24",CentrepointSourced[[#This Row],[Assessed CS DQ]],0)</f>
        <v>0</v>
      </c>
      <c r="AI931" s="107">
        <f>IF(CentrepointSourced[[#This Row],[Age]]="18-24",CentrepointSourced[[#This Row],[Assessed CS DQ]],0)</f>
        <v>0</v>
      </c>
    </row>
    <row r="932" spans="1:35" customFormat="1" ht="13.5" customHeight="1">
      <c r="A932" s="45" t="s">
        <v>40</v>
      </c>
      <c r="B932" s="45" t="s">
        <v>211</v>
      </c>
      <c r="C932" s="45" t="s">
        <v>165</v>
      </c>
      <c r="D932" s="45"/>
      <c r="E932" s="67">
        <v>2013</v>
      </c>
      <c r="F932" s="67" t="s">
        <v>53</v>
      </c>
      <c r="G932" s="67"/>
      <c r="H932" s="68"/>
      <c r="I932" s="67"/>
      <c r="J932" s="45"/>
      <c r="K932" s="67"/>
      <c r="L932" s="67"/>
      <c r="M932" s="67"/>
      <c r="N932" s="67"/>
      <c r="O932" s="67"/>
      <c r="P932" s="67"/>
      <c r="Q932" s="41" t="str">
        <f>IF(CentrepointSourced[[#This Row],[Country]]="Northern Ireland","Northern Ireland",IFERROR(VLOOKUP(CentrepointSourced[[#This Row],[Local Authority]],LKP_LANameDQ[],2,FALSE),CentrepointSourced[[#This Row],[Local Authority]]))</f>
        <v>Stoke-on-Trent</v>
      </c>
      <c r="R932" s="41" t="str">
        <f>IF(CentrepointSourced[[#This Row],[LA type]]="County","",INDEX(ConsolGeog[lad14cd],MATCH(CentrepointSourced[[#This Row],[Local Authority DQ]],ConsolGeog[la_name],0)))</f>
        <v>E06000021</v>
      </c>
      <c r="S932" s="41" t="str">
        <f>IF(OR(CentrepointSourced[[#This Row],[Country]]="Northern Ireland",CentrepointSourced[[#This Row],[Country]]="Scotland",CentrepointSourced[[#This Row],[Country]]="Wales"),"Local Authority",CentrepointSourced[[#This Row],[LA type]])</f>
        <v>Unitary</v>
      </c>
      <c r="T932" s="41">
        <f>IF(TRIM(CentrepointSourced[[#This Row],[Presented HS]])="",0,IF(CentrepointSourced[[#This Row],[Presented HS]]="&lt;5",2.5,IF(CentrepointSourced[[#This Row],[Presented HS]]="&lt;10",5,VALUE(TRIM(CentrepointSourced[[#This Row],[Presented HS]])))))</f>
        <v>0</v>
      </c>
      <c r="U932" s="41">
        <f>IF(TRIM(CentrepointSourced[[#This Row],[Assessed HS]])="",0,IF(CentrepointSourced[[#This Row],[Assessed HS]]="&lt;5",2.5,IF(CentrepointSourced[[#This Row],[Assessed HS]]="&lt;10",5,VALUE(TRIM(CentrepointSourced[[#This Row],[Assessed HS]])))))</f>
        <v>0</v>
      </c>
      <c r="V932" s="41">
        <f>IF(TRIM(CentrepointSourced[[#This Row],[Presented CS]])="",0,IF(CentrepointSourced[[#This Row],[Presented CS]]="&lt;5",2.5,IF(CentrepointSourced[[#This Row],[Presented CS]]="&lt;10",5,VALUE(TRIM(CentrepointSourced[[#This Row],[Presented CS]])))))</f>
        <v>0</v>
      </c>
      <c r="W932" s="41">
        <f>IF(TRIM(CentrepointSourced[[#This Row],[Assessed CS]])="",0,IF(CentrepointSourced[[#This Row],[Assessed CS]]="&lt;5",2.5,IF(CentrepointSourced[[#This Row],[Assessed CS]]="&lt;10",5,VALUE(TRIM(CentrepointSourced[[#This Row],[Assessed CS]])))))</f>
        <v>0</v>
      </c>
      <c r="X932" s="106">
        <f>IF(CentrepointSourced[[#This Row],[Age]]="16-17",CentrepointSourced[[#This Row],[Presented HS DQ]],0)</f>
        <v>0</v>
      </c>
      <c r="Y932" s="106">
        <f>IF(CentrepointSourced[[#This Row],[Age]]="16-24",CentrepointSourced[[#This Row],[Presented HS DQ]],0)</f>
        <v>0</v>
      </c>
      <c r="Z932" s="106">
        <f>IF(CentrepointSourced[[#This Row],[Age]]="18-24",CentrepointSourced[[#This Row],[Presented HS DQ]],0)</f>
        <v>0</v>
      </c>
      <c r="AA932" s="106">
        <f>IF(CentrepointSourced[[#This Row],[Age]]="16-17",CentrepointSourced[[#This Row],[Presented CS DQ]],0)</f>
        <v>0</v>
      </c>
      <c r="AB932" s="106">
        <f>IF(CentrepointSourced[[#This Row],[Age]]="16-24",CentrepointSourced[[#This Row],[Presented CS DQ]],0)</f>
        <v>0</v>
      </c>
      <c r="AC932" s="106">
        <f>IF(CentrepointSourced[[#This Row],[Age]]="18-24",CentrepointSourced[[#This Row],[Presented CS DQ]],0)</f>
        <v>0</v>
      </c>
      <c r="AD932" s="107">
        <f>IF(CentrepointSourced[[#This Row],[Age]]="16-17",CentrepointSourced[[#This Row],[Assessed HS DQ]],0)</f>
        <v>0</v>
      </c>
      <c r="AE932" s="107">
        <f>IF(CentrepointSourced[[#This Row],[Age]]="16-24",CentrepointSourced[[#This Row],[Assessed HS DQ]],0)</f>
        <v>0</v>
      </c>
      <c r="AF932" s="107">
        <f>IF(CentrepointSourced[[#This Row],[Age]]="18-24",CentrepointSourced[[#This Row],[Assessed HS DQ]],0)</f>
        <v>0</v>
      </c>
      <c r="AG932" s="107">
        <f>IF(CentrepointSourced[[#This Row],[Age]]="16-17",CentrepointSourced[[#This Row],[Assessed CS DQ]],0)</f>
        <v>0</v>
      </c>
      <c r="AH932" s="107">
        <f>IF(CentrepointSourced[[#This Row],[Age]]="16-24",CentrepointSourced[[#This Row],[Assessed CS DQ]],0)</f>
        <v>0</v>
      </c>
      <c r="AI932" s="107">
        <f>IF(CentrepointSourced[[#This Row],[Age]]="18-24",CentrepointSourced[[#This Row],[Assessed CS DQ]],0)</f>
        <v>0</v>
      </c>
    </row>
    <row r="933" spans="1:35" customFormat="1" ht="13.5" customHeight="1">
      <c r="A933" s="45" t="s">
        <v>40</v>
      </c>
      <c r="B933" s="45" t="s">
        <v>211</v>
      </c>
      <c r="C933" s="45" t="s">
        <v>165</v>
      </c>
      <c r="D933" s="45"/>
      <c r="E933" s="67">
        <v>2014</v>
      </c>
      <c r="F933" s="67" t="s">
        <v>25</v>
      </c>
      <c r="G933" s="67">
        <v>48</v>
      </c>
      <c r="H933" s="68"/>
      <c r="I933" s="67">
        <v>6</v>
      </c>
      <c r="J933" s="45"/>
      <c r="K933" s="67"/>
      <c r="L933" s="67"/>
      <c r="M933" s="67"/>
      <c r="N933" s="67"/>
      <c r="O933" s="67"/>
      <c r="P933" s="67"/>
      <c r="Q933" s="41" t="str">
        <f>IF(CentrepointSourced[[#This Row],[Country]]="Northern Ireland","Northern Ireland",IFERROR(VLOOKUP(CentrepointSourced[[#This Row],[Local Authority]],LKP_LANameDQ[],2,FALSE),CentrepointSourced[[#This Row],[Local Authority]]))</f>
        <v>Stoke-on-Trent</v>
      </c>
      <c r="R933" s="41" t="str">
        <f>IF(CentrepointSourced[[#This Row],[LA type]]="County","",INDEX(ConsolGeog[lad14cd],MATCH(CentrepointSourced[[#This Row],[Local Authority DQ]],ConsolGeog[la_name],0)))</f>
        <v>E06000021</v>
      </c>
      <c r="S933" s="41" t="str">
        <f>IF(OR(CentrepointSourced[[#This Row],[Country]]="Northern Ireland",CentrepointSourced[[#This Row],[Country]]="Scotland",CentrepointSourced[[#This Row],[Country]]="Wales"),"Local Authority",CentrepointSourced[[#This Row],[LA type]])</f>
        <v>Unitary</v>
      </c>
      <c r="T933" s="41">
        <f>IF(TRIM(CentrepointSourced[[#This Row],[Presented HS]])="",0,IF(CentrepointSourced[[#This Row],[Presented HS]]="&lt;5",2.5,IF(CentrepointSourced[[#This Row],[Presented HS]]="&lt;10",5,VALUE(TRIM(CentrepointSourced[[#This Row],[Presented HS]])))))</f>
        <v>48</v>
      </c>
      <c r="U933" s="41">
        <f>IF(TRIM(CentrepointSourced[[#This Row],[Assessed HS]])="",0,IF(CentrepointSourced[[#This Row],[Assessed HS]]="&lt;5",2.5,IF(CentrepointSourced[[#This Row],[Assessed HS]]="&lt;10",5,VALUE(TRIM(CentrepointSourced[[#This Row],[Assessed HS]])))))</f>
        <v>0</v>
      </c>
      <c r="V933" s="41">
        <f>IF(TRIM(CentrepointSourced[[#This Row],[Presented CS]])="",0,IF(CentrepointSourced[[#This Row],[Presented CS]]="&lt;5",2.5,IF(CentrepointSourced[[#This Row],[Presented CS]]="&lt;10",5,VALUE(TRIM(CentrepointSourced[[#This Row],[Presented CS]])))))</f>
        <v>0</v>
      </c>
      <c r="W933" s="41">
        <f>IF(TRIM(CentrepointSourced[[#This Row],[Assessed CS]])="",0,IF(CentrepointSourced[[#This Row],[Assessed CS]]="&lt;5",2.5,IF(CentrepointSourced[[#This Row],[Assessed CS]]="&lt;10",5,VALUE(TRIM(CentrepointSourced[[#This Row],[Assessed CS]])))))</f>
        <v>0</v>
      </c>
      <c r="X933" s="106">
        <f>IF(CentrepointSourced[[#This Row],[Age]]="16-17",CentrepointSourced[[#This Row],[Presented HS DQ]],0)</f>
        <v>48</v>
      </c>
      <c r="Y933" s="106">
        <f>IF(CentrepointSourced[[#This Row],[Age]]="16-24",CentrepointSourced[[#This Row],[Presented HS DQ]],0)</f>
        <v>0</v>
      </c>
      <c r="Z933" s="106">
        <f>IF(CentrepointSourced[[#This Row],[Age]]="18-24",CentrepointSourced[[#This Row],[Presented HS DQ]],0)</f>
        <v>0</v>
      </c>
      <c r="AA933" s="106">
        <f>IF(CentrepointSourced[[#This Row],[Age]]="16-17",CentrepointSourced[[#This Row],[Presented CS DQ]],0)</f>
        <v>0</v>
      </c>
      <c r="AB933" s="106">
        <f>IF(CentrepointSourced[[#This Row],[Age]]="16-24",CentrepointSourced[[#This Row],[Presented CS DQ]],0)</f>
        <v>0</v>
      </c>
      <c r="AC933" s="106">
        <f>IF(CentrepointSourced[[#This Row],[Age]]="18-24",CentrepointSourced[[#This Row],[Presented CS DQ]],0)</f>
        <v>0</v>
      </c>
      <c r="AD933" s="107">
        <f>IF(CentrepointSourced[[#This Row],[Age]]="16-17",CentrepointSourced[[#This Row],[Assessed HS DQ]],0)</f>
        <v>0</v>
      </c>
      <c r="AE933" s="107">
        <f>IF(CentrepointSourced[[#This Row],[Age]]="16-24",CentrepointSourced[[#This Row],[Assessed HS DQ]],0)</f>
        <v>0</v>
      </c>
      <c r="AF933" s="107">
        <f>IF(CentrepointSourced[[#This Row],[Age]]="18-24",CentrepointSourced[[#This Row],[Assessed HS DQ]],0)</f>
        <v>0</v>
      </c>
      <c r="AG933" s="107">
        <f>IF(CentrepointSourced[[#This Row],[Age]]="16-17",CentrepointSourced[[#This Row],[Assessed CS DQ]],0)</f>
        <v>0</v>
      </c>
      <c r="AH933" s="107">
        <f>IF(CentrepointSourced[[#This Row],[Age]]="16-24",CentrepointSourced[[#This Row],[Assessed CS DQ]],0)</f>
        <v>0</v>
      </c>
      <c r="AI933" s="107">
        <f>IF(CentrepointSourced[[#This Row],[Age]]="18-24",CentrepointSourced[[#This Row],[Assessed CS DQ]],0)</f>
        <v>0</v>
      </c>
    </row>
    <row r="934" spans="1:35" customFormat="1" ht="13.5" customHeight="1">
      <c r="A934" s="45" t="s">
        <v>40</v>
      </c>
      <c r="B934" s="45" t="s">
        <v>211</v>
      </c>
      <c r="C934" s="45" t="s">
        <v>165</v>
      </c>
      <c r="D934" s="45"/>
      <c r="E934" s="67">
        <v>2014</v>
      </c>
      <c r="F934" s="67" t="s">
        <v>26</v>
      </c>
      <c r="G934" s="67">
        <v>599</v>
      </c>
      <c r="H934" s="68"/>
      <c r="I934" s="67">
        <v>52</v>
      </c>
      <c r="J934" s="45"/>
      <c r="K934" s="67"/>
      <c r="L934" s="67"/>
      <c r="M934" s="67"/>
      <c r="N934" s="67"/>
      <c r="O934" s="67"/>
      <c r="P934" s="67"/>
      <c r="Q934" s="41" t="str">
        <f>IF(CentrepointSourced[[#This Row],[Country]]="Northern Ireland","Northern Ireland",IFERROR(VLOOKUP(CentrepointSourced[[#This Row],[Local Authority]],LKP_LANameDQ[],2,FALSE),CentrepointSourced[[#This Row],[Local Authority]]))</f>
        <v>Stoke-on-Trent</v>
      </c>
      <c r="R934" s="41" t="str">
        <f>IF(CentrepointSourced[[#This Row],[LA type]]="County","",INDEX(ConsolGeog[lad14cd],MATCH(CentrepointSourced[[#This Row],[Local Authority DQ]],ConsolGeog[la_name],0)))</f>
        <v>E06000021</v>
      </c>
      <c r="S934" s="41" t="str">
        <f>IF(OR(CentrepointSourced[[#This Row],[Country]]="Northern Ireland",CentrepointSourced[[#This Row],[Country]]="Scotland",CentrepointSourced[[#This Row],[Country]]="Wales"),"Local Authority",CentrepointSourced[[#This Row],[LA type]])</f>
        <v>Unitary</v>
      </c>
      <c r="T934" s="41">
        <f>IF(TRIM(CentrepointSourced[[#This Row],[Presented HS]])="",0,IF(CentrepointSourced[[#This Row],[Presented HS]]="&lt;5",2.5,IF(CentrepointSourced[[#This Row],[Presented HS]]="&lt;10",5,VALUE(TRIM(CentrepointSourced[[#This Row],[Presented HS]])))))</f>
        <v>599</v>
      </c>
      <c r="U934" s="41">
        <f>IF(TRIM(CentrepointSourced[[#This Row],[Assessed HS]])="",0,IF(CentrepointSourced[[#This Row],[Assessed HS]]="&lt;5",2.5,IF(CentrepointSourced[[#This Row],[Assessed HS]]="&lt;10",5,VALUE(TRIM(CentrepointSourced[[#This Row],[Assessed HS]])))))</f>
        <v>0</v>
      </c>
      <c r="V934" s="41">
        <f>IF(TRIM(CentrepointSourced[[#This Row],[Presented CS]])="",0,IF(CentrepointSourced[[#This Row],[Presented CS]]="&lt;5",2.5,IF(CentrepointSourced[[#This Row],[Presented CS]]="&lt;10",5,VALUE(TRIM(CentrepointSourced[[#This Row],[Presented CS]])))))</f>
        <v>0</v>
      </c>
      <c r="W934" s="41">
        <f>IF(TRIM(CentrepointSourced[[#This Row],[Assessed CS]])="",0,IF(CentrepointSourced[[#This Row],[Assessed CS]]="&lt;5",2.5,IF(CentrepointSourced[[#This Row],[Assessed CS]]="&lt;10",5,VALUE(TRIM(CentrepointSourced[[#This Row],[Assessed CS]])))))</f>
        <v>0</v>
      </c>
      <c r="X934" s="106">
        <f>IF(CentrepointSourced[[#This Row],[Age]]="16-17",CentrepointSourced[[#This Row],[Presented HS DQ]],0)</f>
        <v>0</v>
      </c>
      <c r="Y934" s="106">
        <f>IF(CentrepointSourced[[#This Row],[Age]]="16-24",CentrepointSourced[[#This Row],[Presented HS DQ]],0)</f>
        <v>0</v>
      </c>
      <c r="Z934" s="106">
        <f>IF(CentrepointSourced[[#This Row],[Age]]="18-24",CentrepointSourced[[#This Row],[Presented HS DQ]],0)</f>
        <v>599</v>
      </c>
      <c r="AA934" s="106">
        <f>IF(CentrepointSourced[[#This Row],[Age]]="16-17",CentrepointSourced[[#This Row],[Presented CS DQ]],0)</f>
        <v>0</v>
      </c>
      <c r="AB934" s="106">
        <f>IF(CentrepointSourced[[#This Row],[Age]]="16-24",CentrepointSourced[[#This Row],[Presented CS DQ]],0)</f>
        <v>0</v>
      </c>
      <c r="AC934" s="106">
        <f>IF(CentrepointSourced[[#This Row],[Age]]="18-24",CentrepointSourced[[#This Row],[Presented CS DQ]],0)</f>
        <v>0</v>
      </c>
      <c r="AD934" s="107">
        <f>IF(CentrepointSourced[[#This Row],[Age]]="16-17",CentrepointSourced[[#This Row],[Assessed HS DQ]],0)</f>
        <v>0</v>
      </c>
      <c r="AE934" s="107">
        <f>IF(CentrepointSourced[[#This Row],[Age]]="16-24",CentrepointSourced[[#This Row],[Assessed HS DQ]],0)</f>
        <v>0</v>
      </c>
      <c r="AF934" s="107">
        <f>IF(CentrepointSourced[[#This Row],[Age]]="18-24",CentrepointSourced[[#This Row],[Assessed HS DQ]],0)</f>
        <v>0</v>
      </c>
      <c r="AG934" s="107">
        <f>IF(CentrepointSourced[[#This Row],[Age]]="16-17",CentrepointSourced[[#This Row],[Assessed CS DQ]],0)</f>
        <v>0</v>
      </c>
      <c r="AH934" s="107">
        <f>IF(CentrepointSourced[[#This Row],[Age]]="16-24",CentrepointSourced[[#This Row],[Assessed CS DQ]],0)</f>
        <v>0</v>
      </c>
      <c r="AI934" s="107">
        <f>IF(CentrepointSourced[[#This Row],[Age]]="18-24",CentrepointSourced[[#This Row],[Assessed CS DQ]],0)</f>
        <v>0</v>
      </c>
    </row>
    <row r="935" spans="1:35" customFormat="1" ht="13.5" customHeight="1">
      <c r="A935" s="45" t="s">
        <v>40</v>
      </c>
      <c r="B935" s="45" t="s">
        <v>211</v>
      </c>
      <c r="C935" s="45" t="s">
        <v>165</v>
      </c>
      <c r="D935" s="45"/>
      <c r="E935" s="67">
        <v>2014</v>
      </c>
      <c r="F935" s="67" t="s">
        <v>53</v>
      </c>
      <c r="G935" s="67"/>
      <c r="H935" s="68"/>
      <c r="I935" s="67"/>
      <c r="J935" s="45"/>
      <c r="K935" s="67"/>
      <c r="L935" s="67"/>
      <c r="M935" s="67"/>
      <c r="N935" s="67"/>
      <c r="O935" s="67"/>
      <c r="P935" s="67"/>
      <c r="Q935" s="41" t="str">
        <f>IF(CentrepointSourced[[#This Row],[Country]]="Northern Ireland","Northern Ireland",IFERROR(VLOOKUP(CentrepointSourced[[#This Row],[Local Authority]],LKP_LANameDQ[],2,FALSE),CentrepointSourced[[#This Row],[Local Authority]]))</f>
        <v>Stoke-on-Trent</v>
      </c>
      <c r="R935" s="41" t="str">
        <f>IF(CentrepointSourced[[#This Row],[LA type]]="County","",INDEX(ConsolGeog[lad14cd],MATCH(CentrepointSourced[[#This Row],[Local Authority DQ]],ConsolGeog[la_name],0)))</f>
        <v>E06000021</v>
      </c>
      <c r="S935" s="41" t="str">
        <f>IF(OR(CentrepointSourced[[#This Row],[Country]]="Northern Ireland",CentrepointSourced[[#This Row],[Country]]="Scotland",CentrepointSourced[[#This Row],[Country]]="Wales"),"Local Authority",CentrepointSourced[[#This Row],[LA type]])</f>
        <v>Unitary</v>
      </c>
      <c r="T935" s="41">
        <f>IF(TRIM(CentrepointSourced[[#This Row],[Presented HS]])="",0,IF(CentrepointSourced[[#This Row],[Presented HS]]="&lt;5",2.5,IF(CentrepointSourced[[#This Row],[Presented HS]]="&lt;10",5,VALUE(TRIM(CentrepointSourced[[#This Row],[Presented HS]])))))</f>
        <v>0</v>
      </c>
      <c r="U935" s="41">
        <f>IF(TRIM(CentrepointSourced[[#This Row],[Assessed HS]])="",0,IF(CentrepointSourced[[#This Row],[Assessed HS]]="&lt;5",2.5,IF(CentrepointSourced[[#This Row],[Assessed HS]]="&lt;10",5,VALUE(TRIM(CentrepointSourced[[#This Row],[Assessed HS]])))))</f>
        <v>0</v>
      </c>
      <c r="V935" s="41">
        <f>IF(TRIM(CentrepointSourced[[#This Row],[Presented CS]])="",0,IF(CentrepointSourced[[#This Row],[Presented CS]]="&lt;5",2.5,IF(CentrepointSourced[[#This Row],[Presented CS]]="&lt;10",5,VALUE(TRIM(CentrepointSourced[[#This Row],[Presented CS]])))))</f>
        <v>0</v>
      </c>
      <c r="W935" s="41">
        <f>IF(TRIM(CentrepointSourced[[#This Row],[Assessed CS]])="",0,IF(CentrepointSourced[[#This Row],[Assessed CS]]="&lt;5",2.5,IF(CentrepointSourced[[#This Row],[Assessed CS]]="&lt;10",5,VALUE(TRIM(CentrepointSourced[[#This Row],[Assessed CS]])))))</f>
        <v>0</v>
      </c>
      <c r="X935" s="106">
        <f>IF(CentrepointSourced[[#This Row],[Age]]="16-17",CentrepointSourced[[#This Row],[Presented HS DQ]],0)</f>
        <v>0</v>
      </c>
      <c r="Y935" s="106">
        <f>IF(CentrepointSourced[[#This Row],[Age]]="16-24",CentrepointSourced[[#This Row],[Presented HS DQ]],0)</f>
        <v>0</v>
      </c>
      <c r="Z935" s="106">
        <f>IF(CentrepointSourced[[#This Row],[Age]]="18-24",CentrepointSourced[[#This Row],[Presented HS DQ]],0)</f>
        <v>0</v>
      </c>
      <c r="AA935" s="106">
        <f>IF(CentrepointSourced[[#This Row],[Age]]="16-17",CentrepointSourced[[#This Row],[Presented CS DQ]],0)</f>
        <v>0</v>
      </c>
      <c r="AB935" s="106">
        <f>IF(CentrepointSourced[[#This Row],[Age]]="16-24",CentrepointSourced[[#This Row],[Presented CS DQ]],0)</f>
        <v>0</v>
      </c>
      <c r="AC935" s="106">
        <f>IF(CentrepointSourced[[#This Row],[Age]]="18-24",CentrepointSourced[[#This Row],[Presented CS DQ]],0)</f>
        <v>0</v>
      </c>
      <c r="AD935" s="107">
        <f>IF(CentrepointSourced[[#This Row],[Age]]="16-17",CentrepointSourced[[#This Row],[Assessed HS DQ]],0)</f>
        <v>0</v>
      </c>
      <c r="AE935" s="107">
        <f>IF(CentrepointSourced[[#This Row],[Age]]="16-24",CentrepointSourced[[#This Row],[Assessed HS DQ]],0)</f>
        <v>0</v>
      </c>
      <c r="AF935" s="107">
        <f>IF(CentrepointSourced[[#This Row],[Age]]="18-24",CentrepointSourced[[#This Row],[Assessed HS DQ]],0)</f>
        <v>0</v>
      </c>
      <c r="AG935" s="107">
        <f>IF(CentrepointSourced[[#This Row],[Age]]="16-17",CentrepointSourced[[#This Row],[Assessed CS DQ]],0)</f>
        <v>0</v>
      </c>
      <c r="AH935" s="107">
        <f>IF(CentrepointSourced[[#This Row],[Age]]="16-24",CentrepointSourced[[#This Row],[Assessed CS DQ]],0)</f>
        <v>0</v>
      </c>
      <c r="AI935" s="107">
        <f>IF(CentrepointSourced[[#This Row],[Age]]="18-24",CentrepointSourced[[#This Row],[Assessed CS DQ]],0)</f>
        <v>0</v>
      </c>
    </row>
    <row r="936" spans="1:35" customFormat="1" ht="13.5" customHeight="1">
      <c r="A936" s="45" t="s">
        <v>40</v>
      </c>
      <c r="B936" s="62" t="s">
        <v>48</v>
      </c>
      <c r="C936" s="45" t="s">
        <v>42</v>
      </c>
      <c r="D936" s="62"/>
      <c r="E936" s="67">
        <v>2012</v>
      </c>
      <c r="F936" s="67" t="s">
        <v>25</v>
      </c>
      <c r="G936" s="67">
        <v>2</v>
      </c>
      <c r="H936" s="68">
        <v>2</v>
      </c>
      <c r="I936" s="67">
        <v>0</v>
      </c>
      <c r="J936" s="45"/>
      <c r="K936" s="45"/>
      <c r="L936" s="45"/>
      <c r="M936" s="45"/>
      <c r="N936" s="45"/>
      <c r="O936" s="45"/>
      <c r="P936" s="45"/>
      <c r="Q936" s="41" t="str">
        <f>IF(CentrepointSourced[[#This Row],[Country]]="Northern Ireland","Northern Ireland",IFERROR(VLOOKUP(CentrepointSourced[[#This Row],[Local Authority]],LKP_LANameDQ[],2,FALSE),CentrepointSourced[[#This Row],[Local Authority]]))</f>
        <v>Stroud</v>
      </c>
      <c r="R936" s="41" t="str">
        <f>IF(CentrepointSourced[[#This Row],[LA type]]="County","",INDEX(ConsolGeog[lad14cd],MATCH(CentrepointSourced[[#This Row],[Local Authority DQ]],ConsolGeog[la_name],0)))</f>
        <v>E07000082</v>
      </c>
      <c r="S936" s="41" t="str">
        <f>IF(OR(CentrepointSourced[[#This Row],[Country]]="Northern Ireland",CentrepointSourced[[#This Row],[Country]]="Scotland",CentrepointSourced[[#This Row],[Country]]="Wales"),"Local Authority",CentrepointSourced[[#This Row],[LA type]])</f>
        <v>District</v>
      </c>
      <c r="T936" s="41">
        <f>IF(TRIM(CentrepointSourced[[#This Row],[Presented HS]])="",0,IF(CentrepointSourced[[#This Row],[Presented HS]]="&lt;5",2.5,IF(CentrepointSourced[[#This Row],[Presented HS]]="&lt;10",5,VALUE(TRIM(CentrepointSourced[[#This Row],[Presented HS]])))))</f>
        <v>2</v>
      </c>
      <c r="U936" s="41">
        <f>IF(TRIM(CentrepointSourced[[#This Row],[Assessed HS]])="",0,IF(CentrepointSourced[[#This Row],[Assessed HS]]="&lt;5",2.5,IF(CentrepointSourced[[#This Row],[Assessed HS]]="&lt;10",5,VALUE(TRIM(CentrepointSourced[[#This Row],[Assessed HS]])))))</f>
        <v>2</v>
      </c>
      <c r="V936" s="41">
        <f>IF(TRIM(CentrepointSourced[[#This Row],[Presented CS]])="",0,IF(CentrepointSourced[[#This Row],[Presented CS]]="&lt;5",2.5,IF(CentrepointSourced[[#This Row],[Presented CS]]="&lt;10",5,VALUE(TRIM(CentrepointSourced[[#This Row],[Presented CS]])))))</f>
        <v>0</v>
      </c>
      <c r="W936" s="41">
        <f>IF(TRIM(CentrepointSourced[[#This Row],[Assessed CS]])="",0,IF(CentrepointSourced[[#This Row],[Assessed CS]]="&lt;5",2.5,IF(CentrepointSourced[[#This Row],[Assessed CS]]="&lt;10",5,VALUE(TRIM(CentrepointSourced[[#This Row],[Assessed CS]])))))</f>
        <v>0</v>
      </c>
      <c r="X936" s="106">
        <f>IF(CentrepointSourced[[#This Row],[Age]]="16-17",CentrepointSourced[[#This Row],[Presented HS DQ]],0)</f>
        <v>2</v>
      </c>
      <c r="Y936" s="106">
        <f>IF(CentrepointSourced[[#This Row],[Age]]="16-24",CentrepointSourced[[#This Row],[Presented HS DQ]],0)</f>
        <v>0</v>
      </c>
      <c r="Z936" s="106">
        <f>IF(CentrepointSourced[[#This Row],[Age]]="18-24",CentrepointSourced[[#This Row],[Presented HS DQ]],0)</f>
        <v>0</v>
      </c>
      <c r="AA936" s="106">
        <f>IF(CentrepointSourced[[#This Row],[Age]]="16-17",CentrepointSourced[[#This Row],[Presented CS DQ]],0)</f>
        <v>0</v>
      </c>
      <c r="AB936" s="106">
        <f>IF(CentrepointSourced[[#This Row],[Age]]="16-24",CentrepointSourced[[#This Row],[Presented CS DQ]],0)</f>
        <v>0</v>
      </c>
      <c r="AC936" s="106">
        <f>IF(CentrepointSourced[[#This Row],[Age]]="18-24",CentrepointSourced[[#This Row],[Presented CS DQ]],0)</f>
        <v>0</v>
      </c>
      <c r="AD936" s="107">
        <f>IF(CentrepointSourced[[#This Row],[Age]]="16-17",CentrepointSourced[[#This Row],[Assessed HS DQ]],0)</f>
        <v>2</v>
      </c>
      <c r="AE936" s="107">
        <f>IF(CentrepointSourced[[#This Row],[Age]]="16-24",CentrepointSourced[[#This Row],[Assessed HS DQ]],0)</f>
        <v>0</v>
      </c>
      <c r="AF936" s="107">
        <f>IF(CentrepointSourced[[#This Row],[Age]]="18-24",CentrepointSourced[[#This Row],[Assessed HS DQ]],0)</f>
        <v>0</v>
      </c>
      <c r="AG936" s="107">
        <f>IF(CentrepointSourced[[#This Row],[Age]]="16-17",CentrepointSourced[[#This Row],[Assessed CS DQ]],0)</f>
        <v>0</v>
      </c>
      <c r="AH936" s="107">
        <f>IF(CentrepointSourced[[#This Row],[Age]]="16-24",CentrepointSourced[[#This Row],[Assessed CS DQ]],0)</f>
        <v>0</v>
      </c>
      <c r="AI936" s="107">
        <f>IF(CentrepointSourced[[#This Row],[Age]]="18-24",CentrepointSourced[[#This Row],[Assessed CS DQ]],0)</f>
        <v>0</v>
      </c>
    </row>
    <row r="937" spans="1:35" customFormat="1" ht="13.5" customHeight="1">
      <c r="A937" s="45" t="s">
        <v>40</v>
      </c>
      <c r="B937" s="62" t="s">
        <v>48</v>
      </c>
      <c r="C937" s="45" t="s">
        <v>42</v>
      </c>
      <c r="D937" s="62"/>
      <c r="E937" s="67">
        <v>2012</v>
      </c>
      <c r="F937" s="67" t="s">
        <v>26</v>
      </c>
      <c r="G937" s="67">
        <v>16</v>
      </c>
      <c r="H937" s="68">
        <v>16</v>
      </c>
      <c r="I937" s="67">
        <v>5</v>
      </c>
      <c r="J937" s="45"/>
      <c r="K937" s="45"/>
      <c r="L937" s="45"/>
      <c r="M937" s="45"/>
      <c r="N937" s="45"/>
      <c r="O937" s="45"/>
      <c r="P937" s="45"/>
      <c r="Q937" s="41" t="str">
        <f>IF(CentrepointSourced[[#This Row],[Country]]="Northern Ireland","Northern Ireland",IFERROR(VLOOKUP(CentrepointSourced[[#This Row],[Local Authority]],LKP_LANameDQ[],2,FALSE),CentrepointSourced[[#This Row],[Local Authority]]))</f>
        <v>Stroud</v>
      </c>
      <c r="R937" s="41" t="str">
        <f>IF(CentrepointSourced[[#This Row],[LA type]]="County","",INDEX(ConsolGeog[lad14cd],MATCH(CentrepointSourced[[#This Row],[Local Authority DQ]],ConsolGeog[la_name],0)))</f>
        <v>E07000082</v>
      </c>
      <c r="S937" s="41" t="str">
        <f>IF(OR(CentrepointSourced[[#This Row],[Country]]="Northern Ireland",CentrepointSourced[[#This Row],[Country]]="Scotland",CentrepointSourced[[#This Row],[Country]]="Wales"),"Local Authority",CentrepointSourced[[#This Row],[LA type]])</f>
        <v>District</v>
      </c>
      <c r="T937" s="41">
        <f>IF(TRIM(CentrepointSourced[[#This Row],[Presented HS]])="",0,IF(CentrepointSourced[[#This Row],[Presented HS]]="&lt;5",2.5,IF(CentrepointSourced[[#This Row],[Presented HS]]="&lt;10",5,VALUE(TRIM(CentrepointSourced[[#This Row],[Presented HS]])))))</f>
        <v>16</v>
      </c>
      <c r="U937" s="41">
        <f>IF(TRIM(CentrepointSourced[[#This Row],[Assessed HS]])="",0,IF(CentrepointSourced[[#This Row],[Assessed HS]]="&lt;5",2.5,IF(CentrepointSourced[[#This Row],[Assessed HS]]="&lt;10",5,VALUE(TRIM(CentrepointSourced[[#This Row],[Assessed HS]])))))</f>
        <v>16</v>
      </c>
      <c r="V937" s="41">
        <f>IF(TRIM(CentrepointSourced[[#This Row],[Presented CS]])="",0,IF(CentrepointSourced[[#This Row],[Presented CS]]="&lt;5",2.5,IF(CentrepointSourced[[#This Row],[Presented CS]]="&lt;10",5,VALUE(TRIM(CentrepointSourced[[#This Row],[Presented CS]])))))</f>
        <v>0</v>
      </c>
      <c r="W937" s="41">
        <f>IF(TRIM(CentrepointSourced[[#This Row],[Assessed CS]])="",0,IF(CentrepointSourced[[#This Row],[Assessed CS]]="&lt;5",2.5,IF(CentrepointSourced[[#This Row],[Assessed CS]]="&lt;10",5,VALUE(TRIM(CentrepointSourced[[#This Row],[Assessed CS]])))))</f>
        <v>0</v>
      </c>
      <c r="X937" s="106">
        <f>IF(CentrepointSourced[[#This Row],[Age]]="16-17",CentrepointSourced[[#This Row],[Presented HS DQ]],0)</f>
        <v>0</v>
      </c>
      <c r="Y937" s="106">
        <f>IF(CentrepointSourced[[#This Row],[Age]]="16-24",CentrepointSourced[[#This Row],[Presented HS DQ]],0)</f>
        <v>0</v>
      </c>
      <c r="Z937" s="106">
        <f>IF(CentrepointSourced[[#This Row],[Age]]="18-24",CentrepointSourced[[#This Row],[Presented HS DQ]],0)</f>
        <v>16</v>
      </c>
      <c r="AA937" s="106">
        <f>IF(CentrepointSourced[[#This Row],[Age]]="16-17",CentrepointSourced[[#This Row],[Presented CS DQ]],0)</f>
        <v>0</v>
      </c>
      <c r="AB937" s="106">
        <f>IF(CentrepointSourced[[#This Row],[Age]]="16-24",CentrepointSourced[[#This Row],[Presented CS DQ]],0)</f>
        <v>0</v>
      </c>
      <c r="AC937" s="106">
        <f>IF(CentrepointSourced[[#This Row],[Age]]="18-24",CentrepointSourced[[#This Row],[Presented CS DQ]],0)</f>
        <v>0</v>
      </c>
      <c r="AD937" s="107">
        <f>IF(CentrepointSourced[[#This Row],[Age]]="16-17",CentrepointSourced[[#This Row],[Assessed HS DQ]],0)</f>
        <v>0</v>
      </c>
      <c r="AE937" s="107">
        <f>IF(CentrepointSourced[[#This Row],[Age]]="16-24",CentrepointSourced[[#This Row],[Assessed HS DQ]],0)</f>
        <v>0</v>
      </c>
      <c r="AF937" s="107">
        <f>IF(CentrepointSourced[[#This Row],[Age]]="18-24",CentrepointSourced[[#This Row],[Assessed HS DQ]],0)</f>
        <v>16</v>
      </c>
      <c r="AG937" s="107">
        <f>IF(CentrepointSourced[[#This Row],[Age]]="16-17",CentrepointSourced[[#This Row],[Assessed CS DQ]],0)</f>
        <v>0</v>
      </c>
      <c r="AH937" s="107">
        <f>IF(CentrepointSourced[[#This Row],[Age]]="16-24",CentrepointSourced[[#This Row],[Assessed CS DQ]],0)</f>
        <v>0</v>
      </c>
      <c r="AI937" s="107">
        <f>IF(CentrepointSourced[[#This Row],[Age]]="18-24",CentrepointSourced[[#This Row],[Assessed CS DQ]],0)</f>
        <v>0</v>
      </c>
    </row>
    <row r="938" spans="1:35" customFormat="1" ht="13.5" customHeight="1">
      <c r="A938" s="45" t="s">
        <v>40</v>
      </c>
      <c r="B938" s="62" t="s">
        <v>48</v>
      </c>
      <c r="C938" s="45" t="s">
        <v>42</v>
      </c>
      <c r="D938" s="62"/>
      <c r="E938" s="67">
        <v>2013</v>
      </c>
      <c r="F938" s="67" t="s">
        <v>25</v>
      </c>
      <c r="G938" s="67">
        <v>1</v>
      </c>
      <c r="H938" s="68">
        <v>1</v>
      </c>
      <c r="I938" s="67">
        <v>0</v>
      </c>
      <c r="J938" s="45"/>
      <c r="K938" s="45"/>
      <c r="L938" s="45"/>
      <c r="M938" s="45"/>
      <c r="N938" s="45"/>
      <c r="O938" s="45"/>
      <c r="P938" s="45"/>
      <c r="Q938" s="41" t="str">
        <f>IF(CentrepointSourced[[#This Row],[Country]]="Northern Ireland","Northern Ireland",IFERROR(VLOOKUP(CentrepointSourced[[#This Row],[Local Authority]],LKP_LANameDQ[],2,FALSE),CentrepointSourced[[#This Row],[Local Authority]]))</f>
        <v>Stroud</v>
      </c>
      <c r="R938" s="41" t="str">
        <f>IF(CentrepointSourced[[#This Row],[LA type]]="County","",INDEX(ConsolGeog[lad14cd],MATCH(CentrepointSourced[[#This Row],[Local Authority DQ]],ConsolGeog[la_name],0)))</f>
        <v>E07000082</v>
      </c>
      <c r="S938" s="41" t="str">
        <f>IF(OR(CentrepointSourced[[#This Row],[Country]]="Northern Ireland",CentrepointSourced[[#This Row],[Country]]="Scotland",CentrepointSourced[[#This Row],[Country]]="Wales"),"Local Authority",CentrepointSourced[[#This Row],[LA type]])</f>
        <v>District</v>
      </c>
      <c r="T938" s="41">
        <f>IF(TRIM(CentrepointSourced[[#This Row],[Presented HS]])="",0,IF(CentrepointSourced[[#This Row],[Presented HS]]="&lt;5",2.5,IF(CentrepointSourced[[#This Row],[Presented HS]]="&lt;10",5,VALUE(TRIM(CentrepointSourced[[#This Row],[Presented HS]])))))</f>
        <v>1</v>
      </c>
      <c r="U938" s="41">
        <f>IF(TRIM(CentrepointSourced[[#This Row],[Assessed HS]])="",0,IF(CentrepointSourced[[#This Row],[Assessed HS]]="&lt;5",2.5,IF(CentrepointSourced[[#This Row],[Assessed HS]]="&lt;10",5,VALUE(TRIM(CentrepointSourced[[#This Row],[Assessed HS]])))))</f>
        <v>1</v>
      </c>
      <c r="V938" s="41">
        <f>IF(TRIM(CentrepointSourced[[#This Row],[Presented CS]])="",0,IF(CentrepointSourced[[#This Row],[Presented CS]]="&lt;5",2.5,IF(CentrepointSourced[[#This Row],[Presented CS]]="&lt;10",5,VALUE(TRIM(CentrepointSourced[[#This Row],[Presented CS]])))))</f>
        <v>0</v>
      </c>
      <c r="W938" s="41">
        <f>IF(TRIM(CentrepointSourced[[#This Row],[Assessed CS]])="",0,IF(CentrepointSourced[[#This Row],[Assessed CS]]="&lt;5",2.5,IF(CentrepointSourced[[#This Row],[Assessed CS]]="&lt;10",5,VALUE(TRIM(CentrepointSourced[[#This Row],[Assessed CS]])))))</f>
        <v>0</v>
      </c>
      <c r="X938" s="106">
        <f>IF(CentrepointSourced[[#This Row],[Age]]="16-17",CentrepointSourced[[#This Row],[Presented HS DQ]],0)</f>
        <v>1</v>
      </c>
      <c r="Y938" s="106">
        <f>IF(CentrepointSourced[[#This Row],[Age]]="16-24",CentrepointSourced[[#This Row],[Presented HS DQ]],0)</f>
        <v>0</v>
      </c>
      <c r="Z938" s="106">
        <f>IF(CentrepointSourced[[#This Row],[Age]]="18-24",CentrepointSourced[[#This Row],[Presented HS DQ]],0)</f>
        <v>0</v>
      </c>
      <c r="AA938" s="106">
        <f>IF(CentrepointSourced[[#This Row],[Age]]="16-17",CentrepointSourced[[#This Row],[Presented CS DQ]],0)</f>
        <v>0</v>
      </c>
      <c r="AB938" s="106">
        <f>IF(CentrepointSourced[[#This Row],[Age]]="16-24",CentrepointSourced[[#This Row],[Presented CS DQ]],0)</f>
        <v>0</v>
      </c>
      <c r="AC938" s="106">
        <f>IF(CentrepointSourced[[#This Row],[Age]]="18-24",CentrepointSourced[[#This Row],[Presented CS DQ]],0)</f>
        <v>0</v>
      </c>
      <c r="AD938" s="107">
        <f>IF(CentrepointSourced[[#This Row],[Age]]="16-17",CentrepointSourced[[#This Row],[Assessed HS DQ]],0)</f>
        <v>1</v>
      </c>
      <c r="AE938" s="107">
        <f>IF(CentrepointSourced[[#This Row],[Age]]="16-24",CentrepointSourced[[#This Row],[Assessed HS DQ]],0)</f>
        <v>0</v>
      </c>
      <c r="AF938" s="107">
        <f>IF(CentrepointSourced[[#This Row],[Age]]="18-24",CentrepointSourced[[#This Row],[Assessed HS DQ]],0)</f>
        <v>0</v>
      </c>
      <c r="AG938" s="107">
        <f>IF(CentrepointSourced[[#This Row],[Age]]="16-17",CentrepointSourced[[#This Row],[Assessed CS DQ]],0)</f>
        <v>0</v>
      </c>
      <c r="AH938" s="107">
        <f>IF(CentrepointSourced[[#This Row],[Age]]="16-24",CentrepointSourced[[#This Row],[Assessed CS DQ]],0)</f>
        <v>0</v>
      </c>
      <c r="AI938" s="107">
        <f>IF(CentrepointSourced[[#This Row],[Age]]="18-24",CentrepointSourced[[#This Row],[Assessed CS DQ]],0)</f>
        <v>0</v>
      </c>
    </row>
    <row r="939" spans="1:35" customFormat="1" ht="13.5" customHeight="1">
      <c r="A939" s="45" t="s">
        <v>40</v>
      </c>
      <c r="B939" s="62" t="s">
        <v>48</v>
      </c>
      <c r="C939" s="45" t="s">
        <v>42</v>
      </c>
      <c r="D939" s="62"/>
      <c r="E939" s="67">
        <v>2013</v>
      </c>
      <c r="F939" s="67" t="s">
        <v>26</v>
      </c>
      <c r="G939" s="67">
        <v>23</v>
      </c>
      <c r="H939" s="68">
        <v>23</v>
      </c>
      <c r="I939" s="67">
        <v>9</v>
      </c>
      <c r="J939" s="45"/>
      <c r="K939" s="45"/>
      <c r="L939" s="45"/>
      <c r="M939" s="45"/>
      <c r="N939" s="45"/>
      <c r="O939" s="45"/>
      <c r="P939" s="45"/>
      <c r="Q939" s="41" t="str">
        <f>IF(CentrepointSourced[[#This Row],[Country]]="Northern Ireland","Northern Ireland",IFERROR(VLOOKUP(CentrepointSourced[[#This Row],[Local Authority]],LKP_LANameDQ[],2,FALSE),CentrepointSourced[[#This Row],[Local Authority]]))</f>
        <v>Stroud</v>
      </c>
      <c r="R939" s="41" t="str">
        <f>IF(CentrepointSourced[[#This Row],[LA type]]="County","",INDEX(ConsolGeog[lad14cd],MATCH(CentrepointSourced[[#This Row],[Local Authority DQ]],ConsolGeog[la_name],0)))</f>
        <v>E07000082</v>
      </c>
      <c r="S939" s="41" t="str">
        <f>IF(OR(CentrepointSourced[[#This Row],[Country]]="Northern Ireland",CentrepointSourced[[#This Row],[Country]]="Scotland",CentrepointSourced[[#This Row],[Country]]="Wales"),"Local Authority",CentrepointSourced[[#This Row],[LA type]])</f>
        <v>District</v>
      </c>
      <c r="T939" s="41">
        <f>IF(TRIM(CentrepointSourced[[#This Row],[Presented HS]])="",0,IF(CentrepointSourced[[#This Row],[Presented HS]]="&lt;5",2.5,IF(CentrepointSourced[[#This Row],[Presented HS]]="&lt;10",5,VALUE(TRIM(CentrepointSourced[[#This Row],[Presented HS]])))))</f>
        <v>23</v>
      </c>
      <c r="U939" s="41">
        <f>IF(TRIM(CentrepointSourced[[#This Row],[Assessed HS]])="",0,IF(CentrepointSourced[[#This Row],[Assessed HS]]="&lt;5",2.5,IF(CentrepointSourced[[#This Row],[Assessed HS]]="&lt;10",5,VALUE(TRIM(CentrepointSourced[[#This Row],[Assessed HS]])))))</f>
        <v>23</v>
      </c>
      <c r="V939" s="41">
        <f>IF(TRIM(CentrepointSourced[[#This Row],[Presented CS]])="",0,IF(CentrepointSourced[[#This Row],[Presented CS]]="&lt;5",2.5,IF(CentrepointSourced[[#This Row],[Presented CS]]="&lt;10",5,VALUE(TRIM(CentrepointSourced[[#This Row],[Presented CS]])))))</f>
        <v>0</v>
      </c>
      <c r="W939" s="41">
        <f>IF(TRIM(CentrepointSourced[[#This Row],[Assessed CS]])="",0,IF(CentrepointSourced[[#This Row],[Assessed CS]]="&lt;5",2.5,IF(CentrepointSourced[[#This Row],[Assessed CS]]="&lt;10",5,VALUE(TRIM(CentrepointSourced[[#This Row],[Assessed CS]])))))</f>
        <v>0</v>
      </c>
      <c r="X939" s="106">
        <f>IF(CentrepointSourced[[#This Row],[Age]]="16-17",CentrepointSourced[[#This Row],[Presented HS DQ]],0)</f>
        <v>0</v>
      </c>
      <c r="Y939" s="106">
        <f>IF(CentrepointSourced[[#This Row],[Age]]="16-24",CentrepointSourced[[#This Row],[Presented HS DQ]],0)</f>
        <v>0</v>
      </c>
      <c r="Z939" s="106">
        <f>IF(CentrepointSourced[[#This Row],[Age]]="18-24",CentrepointSourced[[#This Row],[Presented HS DQ]],0)</f>
        <v>23</v>
      </c>
      <c r="AA939" s="106">
        <f>IF(CentrepointSourced[[#This Row],[Age]]="16-17",CentrepointSourced[[#This Row],[Presented CS DQ]],0)</f>
        <v>0</v>
      </c>
      <c r="AB939" s="106">
        <f>IF(CentrepointSourced[[#This Row],[Age]]="16-24",CentrepointSourced[[#This Row],[Presented CS DQ]],0)</f>
        <v>0</v>
      </c>
      <c r="AC939" s="106">
        <f>IF(CentrepointSourced[[#This Row],[Age]]="18-24",CentrepointSourced[[#This Row],[Presented CS DQ]],0)</f>
        <v>0</v>
      </c>
      <c r="AD939" s="107">
        <f>IF(CentrepointSourced[[#This Row],[Age]]="16-17",CentrepointSourced[[#This Row],[Assessed HS DQ]],0)</f>
        <v>0</v>
      </c>
      <c r="AE939" s="107">
        <f>IF(CentrepointSourced[[#This Row],[Age]]="16-24",CentrepointSourced[[#This Row],[Assessed HS DQ]],0)</f>
        <v>0</v>
      </c>
      <c r="AF939" s="107">
        <f>IF(CentrepointSourced[[#This Row],[Age]]="18-24",CentrepointSourced[[#This Row],[Assessed HS DQ]],0)</f>
        <v>23</v>
      </c>
      <c r="AG939" s="107">
        <f>IF(CentrepointSourced[[#This Row],[Age]]="16-17",CentrepointSourced[[#This Row],[Assessed CS DQ]],0)</f>
        <v>0</v>
      </c>
      <c r="AH939" s="107">
        <f>IF(CentrepointSourced[[#This Row],[Age]]="16-24",CentrepointSourced[[#This Row],[Assessed CS DQ]],0)</f>
        <v>0</v>
      </c>
      <c r="AI939" s="107">
        <f>IF(CentrepointSourced[[#This Row],[Age]]="18-24",CentrepointSourced[[#This Row],[Assessed CS DQ]],0)</f>
        <v>0</v>
      </c>
    </row>
    <row r="940" spans="1:35" customFormat="1" ht="13.5" customHeight="1">
      <c r="A940" s="45" t="s">
        <v>40</v>
      </c>
      <c r="B940" s="62" t="s">
        <v>48</v>
      </c>
      <c r="C940" s="45" t="s">
        <v>42</v>
      </c>
      <c r="D940" s="62"/>
      <c r="E940" s="67">
        <v>2014</v>
      </c>
      <c r="F940" s="67" t="s">
        <v>25</v>
      </c>
      <c r="G940" s="67">
        <v>0</v>
      </c>
      <c r="H940" s="68">
        <v>0</v>
      </c>
      <c r="I940" s="67">
        <v>0</v>
      </c>
      <c r="J940" s="45"/>
      <c r="K940" s="45"/>
      <c r="L940" s="45"/>
      <c r="M940" s="45"/>
      <c r="N940" s="45"/>
      <c r="O940" s="45"/>
      <c r="P940" s="45"/>
      <c r="Q940" s="41" t="str">
        <f>IF(CentrepointSourced[[#This Row],[Country]]="Northern Ireland","Northern Ireland",IFERROR(VLOOKUP(CentrepointSourced[[#This Row],[Local Authority]],LKP_LANameDQ[],2,FALSE),CentrepointSourced[[#This Row],[Local Authority]]))</f>
        <v>Stroud</v>
      </c>
      <c r="R940" s="41" t="str">
        <f>IF(CentrepointSourced[[#This Row],[LA type]]="County","",INDEX(ConsolGeog[lad14cd],MATCH(CentrepointSourced[[#This Row],[Local Authority DQ]],ConsolGeog[la_name],0)))</f>
        <v>E07000082</v>
      </c>
      <c r="S940" s="41" t="str">
        <f>IF(OR(CentrepointSourced[[#This Row],[Country]]="Northern Ireland",CentrepointSourced[[#This Row],[Country]]="Scotland",CentrepointSourced[[#This Row],[Country]]="Wales"),"Local Authority",CentrepointSourced[[#This Row],[LA type]])</f>
        <v>District</v>
      </c>
      <c r="T940" s="41">
        <f>IF(TRIM(CentrepointSourced[[#This Row],[Presented HS]])="",0,IF(CentrepointSourced[[#This Row],[Presented HS]]="&lt;5",2.5,IF(CentrepointSourced[[#This Row],[Presented HS]]="&lt;10",5,VALUE(TRIM(CentrepointSourced[[#This Row],[Presented HS]])))))</f>
        <v>0</v>
      </c>
      <c r="U940" s="41">
        <f>IF(TRIM(CentrepointSourced[[#This Row],[Assessed HS]])="",0,IF(CentrepointSourced[[#This Row],[Assessed HS]]="&lt;5",2.5,IF(CentrepointSourced[[#This Row],[Assessed HS]]="&lt;10",5,VALUE(TRIM(CentrepointSourced[[#This Row],[Assessed HS]])))))</f>
        <v>0</v>
      </c>
      <c r="V940" s="41">
        <f>IF(TRIM(CentrepointSourced[[#This Row],[Presented CS]])="",0,IF(CentrepointSourced[[#This Row],[Presented CS]]="&lt;5",2.5,IF(CentrepointSourced[[#This Row],[Presented CS]]="&lt;10",5,VALUE(TRIM(CentrepointSourced[[#This Row],[Presented CS]])))))</f>
        <v>0</v>
      </c>
      <c r="W940" s="41">
        <f>IF(TRIM(CentrepointSourced[[#This Row],[Assessed CS]])="",0,IF(CentrepointSourced[[#This Row],[Assessed CS]]="&lt;5",2.5,IF(CentrepointSourced[[#This Row],[Assessed CS]]="&lt;10",5,VALUE(TRIM(CentrepointSourced[[#This Row],[Assessed CS]])))))</f>
        <v>0</v>
      </c>
      <c r="X940" s="106">
        <f>IF(CentrepointSourced[[#This Row],[Age]]="16-17",CentrepointSourced[[#This Row],[Presented HS DQ]],0)</f>
        <v>0</v>
      </c>
      <c r="Y940" s="106">
        <f>IF(CentrepointSourced[[#This Row],[Age]]="16-24",CentrepointSourced[[#This Row],[Presented HS DQ]],0)</f>
        <v>0</v>
      </c>
      <c r="Z940" s="106">
        <f>IF(CentrepointSourced[[#This Row],[Age]]="18-24",CentrepointSourced[[#This Row],[Presented HS DQ]],0)</f>
        <v>0</v>
      </c>
      <c r="AA940" s="106">
        <f>IF(CentrepointSourced[[#This Row],[Age]]="16-17",CentrepointSourced[[#This Row],[Presented CS DQ]],0)</f>
        <v>0</v>
      </c>
      <c r="AB940" s="106">
        <f>IF(CentrepointSourced[[#This Row],[Age]]="16-24",CentrepointSourced[[#This Row],[Presented CS DQ]],0)</f>
        <v>0</v>
      </c>
      <c r="AC940" s="106">
        <f>IF(CentrepointSourced[[#This Row],[Age]]="18-24",CentrepointSourced[[#This Row],[Presented CS DQ]],0)</f>
        <v>0</v>
      </c>
      <c r="AD940" s="107">
        <f>IF(CentrepointSourced[[#This Row],[Age]]="16-17",CentrepointSourced[[#This Row],[Assessed HS DQ]],0)</f>
        <v>0</v>
      </c>
      <c r="AE940" s="107">
        <f>IF(CentrepointSourced[[#This Row],[Age]]="16-24",CentrepointSourced[[#This Row],[Assessed HS DQ]],0)</f>
        <v>0</v>
      </c>
      <c r="AF940" s="107">
        <f>IF(CentrepointSourced[[#This Row],[Age]]="18-24",CentrepointSourced[[#This Row],[Assessed HS DQ]],0)</f>
        <v>0</v>
      </c>
      <c r="AG940" s="107">
        <f>IF(CentrepointSourced[[#This Row],[Age]]="16-17",CentrepointSourced[[#This Row],[Assessed CS DQ]],0)</f>
        <v>0</v>
      </c>
      <c r="AH940" s="107">
        <f>IF(CentrepointSourced[[#This Row],[Age]]="16-24",CentrepointSourced[[#This Row],[Assessed CS DQ]],0)</f>
        <v>0</v>
      </c>
      <c r="AI940" s="107">
        <f>IF(CentrepointSourced[[#This Row],[Age]]="18-24",CentrepointSourced[[#This Row],[Assessed CS DQ]],0)</f>
        <v>0</v>
      </c>
    </row>
    <row r="941" spans="1:35" customFormat="1" ht="13.5" customHeight="1">
      <c r="A941" s="45" t="s">
        <v>40</v>
      </c>
      <c r="B941" s="62" t="s">
        <v>48</v>
      </c>
      <c r="C941" s="45" t="s">
        <v>42</v>
      </c>
      <c r="D941" s="62"/>
      <c r="E941" s="67">
        <v>2014</v>
      </c>
      <c r="F941" s="67" t="s">
        <v>26</v>
      </c>
      <c r="G941" s="67">
        <v>16</v>
      </c>
      <c r="H941" s="68">
        <v>16</v>
      </c>
      <c r="I941" s="67">
        <v>4</v>
      </c>
      <c r="J941" s="45"/>
      <c r="K941" s="45"/>
      <c r="L941" s="45"/>
      <c r="M941" s="45"/>
      <c r="N941" s="45"/>
      <c r="O941" s="45"/>
      <c r="P941" s="45"/>
      <c r="Q941" s="41" t="str">
        <f>IF(CentrepointSourced[[#This Row],[Country]]="Northern Ireland","Northern Ireland",IFERROR(VLOOKUP(CentrepointSourced[[#This Row],[Local Authority]],LKP_LANameDQ[],2,FALSE),CentrepointSourced[[#This Row],[Local Authority]]))</f>
        <v>Stroud</v>
      </c>
      <c r="R941" s="41" t="str">
        <f>IF(CentrepointSourced[[#This Row],[LA type]]="County","",INDEX(ConsolGeog[lad14cd],MATCH(CentrepointSourced[[#This Row],[Local Authority DQ]],ConsolGeog[la_name],0)))</f>
        <v>E07000082</v>
      </c>
      <c r="S941" s="41" t="str">
        <f>IF(OR(CentrepointSourced[[#This Row],[Country]]="Northern Ireland",CentrepointSourced[[#This Row],[Country]]="Scotland",CentrepointSourced[[#This Row],[Country]]="Wales"),"Local Authority",CentrepointSourced[[#This Row],[LA type]])</f>
        <v>District</v>
      </c>
      <c r="T941" s="41">
        <f>IF(TRIM(CentrepointSourced[[#This Row],[Presented HS]])="",0,IF(CentrepointSourced[[#This Row],[Presented HS]]="&lt;5",2.5,IF(CentrepointSourced[[#This Row],[Presented HS]]="&lt;10",5,VALUE(TRIM(CentrepointSourced[[#This Row],[Presented HS]])))))</f>
        <v>16</v>
      </c>
      <c r="U941" s="41">
        <f>IF(TRIM(CentrepointSourced[[#This Row],[Assessed HS]])="",0,IF(CentrepointSourced[[#This Row],[Assessed HS]]="&lt;5",2.5,IF(CentrepointSourced[[#This Row],[Assessed HS]]="&lt;10",5,VALUE(TRIM(CentrepointSourced[[#This Row],[Assessed HS]])))))</f>
        <v>16</v>
      </c>
      <c r="V941" s="41">
        <f>IF(TRIM(CentrepointSourced[[#This Row],[Presented CS]])="",0,IF(CentrepointSourced[[#This Row],[Presented CS]]="&lt;5",2.5,IF(CentrepointSourced[[#This Row],[Presented CS]]="&lt;10",5,VALUE(TRIM(CentrepointSourced[[#This Row],[Presented CS]])))))</f>
        <v>0</v>
      </c>
      <c r="W941" s="41">
        <f>IF(TRIM(CentrepointSourced[[#This Row],[Assessed CS]])="",0,IF(CentrepointSourced[[#This Row],[Assessed CS]]="&lt;5",2.5,IF(CentrepointSourced[[#This Row],[Assessed CS]]="&lt;10",5,VALUE(TRIM(CentrepointSourced[[#This Row],[Assessed CS]])))))</f>
        <v>0</v>
      </c>
      <c r="X941" s="106">
        <f>IF(CentrepointSourced[[#This Row],[Age]]="16-17",CentrepointSourced[[#This Row],[Presented HS DQ]],0)</f>
        <v>0</v>
      </c>
      <c r="Y941" s="106">
        <f>IF(CentrepointSourced[[#This Row],[Age]]="16-24",CentrepointSourced[[#This Row],[Presented HS DQ]],0)</f>
        <v>0</v>
      </c>
      <c r="Z941" s="106">
        <f>IF(CentrepointSourced[[#This Row],[Age]]="18-24",CentrepointSourced[[#This Row],[Presented HS DQ]],0)</f>
        <v>16</v>
      </c>
      <c r="AA941" s="106">
        <f>IF(CentrepointSourced[[#This Row],[Age]]="16-17",CentrepointSourced[[#This Row],[Presented CS DQ]],0)</f>
        <v>0</v>
      </c>
      <c r="AB941" s="106">
        <f>IF(CentrepointSourced[[#This Row],[Age]]="16-24",CentrepointSourced[[#This Row],[Presented CS DQ]],0)</f>
        <v>0</v>
      </c>
      <c r="AC941" s="106">
        <f>IF(CentrepointSourced[[#This Row],[Age]]="18-24",CentrepointSourced[[#This Row],[Presented CS DQ]],0)</f>
        <v>0</v>
      </c>
      <c r="AD941" s="107">
        <f>IF(CentrepointSourced[[#This Row],[Age]]="16-17",CentrepointSourced[[#This Row],[Assessed HS DQ]],0)</f>
        <v>0</v>
      </c>
      <c r="AE941" s="107">
        <f>IF(CentrepointSourced[[#This Row],[Age]]="16-24",CentrepointSourced[[#This Row],[Assessed HS DQ]],0)</f>
        <v>0</v>
      </c>
      <c r="AF941" s="107">
        <f>IF(CentrepointSourced[[#This Row],[Age]]="18-24",CentrepointSourced[[#This Row],[Assessed HS DQ]],0)</f>
        <v>16</v>
      </c>
      <c r="AG941" s="107">
        <f>IF(CentrepointSourced[[#This Row],[Age]]="16-17",CentrepointSourced[[#This Row],[Assessed CS DQ]],0)</f>
        <v>0</v>
      </c>
      <c r="AH941" s="107">
        <f>IF(CentrepointSourced[[#This Row],[Age]]="16-24",CentrepointSourced[[#This Row],[Assessed CS DQ]],0)</f>
        <v>0</v>
      </c>
      <c r="AI941" s="107">
        <f>IF(CentrepointSourced[[#This Row],[Age]]="18-24",CentrepointSourced[[#This Row],[Assessed CS DQ]],0)</f>
        <v>0</v>
      </c>
    </row>
    <row r="942" spans="1:35" customFormat="1" ht="13.5" customHeight="1">
      <c r="A942" s="45" t="s">
        <v>40</v>
      </c>
      <c r="B942" s="62" t="s">
        <v>135</v>
      </c>
      <c r="C942" s="45" t="s">
        <v>42</v>
      </c>
      <c r="D942" s="62"/>
      <c r="E942" s="67">
        <v>2012</v>
      </c>
      <c r="F942" s="67" t="s">
        <v>25</v>
      </c>
      <c r="G942" s="67">
        <v>0</v>
      </c>
      <c r="H942" s="68">
        <v>0</v>
      </c>
      <c r="I942" s="67">
        <v>0</v>
      </c>
      <c r="J942" s="45"/>
      <c r="K942" s="45"/>
      <c r="L942" s="45"/>
      <c r="M942" s="45"/>
      <c r="N942" s="45"/>
      <c r="O942" s="45"/>
      <c r="P942" s="45"/>
      <c r="Q942" s="41" t="str">
        <f>IF(CentrepointSourced[[#This Row],[Country]]="Northern Ireland","Northern Ireland",IFERROR(VLOOKUP(CentrepointSourced[[#This Row],[Local Authority]],LKP_LANameDQ[],2,FALSE),CentrepointSourced[[#This Row],[Local Authority]]))</f>
        <v>Suffolk Coastal</v>
      </c>
      <c r="R942" s="41" t="str">
        <f>IF(CentrepointSourced[[#This Row],[LA type]]="County","",INDEX(ConsolGeog[lad14cd],MATCH(CentrepointSourced[[#This Row],[Local Authority DQ]],ConsolGeog[la_name],0)))</f>
        <v>E07000205</v>
      </c>
      <c r="S942" s="41" t="str">
        <f>IF(OR(CentrepointSourced[[#This Row],[Country]]="Northern Ireland",CentrepointSourced[[#This Row],[Country]]="Scotland",CentrepointSourced[[#This Row],[Country]]="Wales"),"Local Authority",CentrepointSourced[[#This Row],[LA type]])</f>
        <v>District</v>
      </c>
      <c r="T942" s="41">
        <f>IF(TRIM(CentrepointSourced[[#This Row],[Presented HS]])="",0,IF(CentrepointSourced[[#This Row],[Presented HS]]="&lt;5",2.5,IF(CentrepointSourced[[#This Row],[Presented HS]]="&lt;10",5,VALUE(TRIM(CentrepointSourced[[#This Row],[Presented HS]])))))</f>
        <v>0</v>
      </c>
      <c r="U942" s="41">
        <f>IF(TRIM(CentrepointSourced[[#This Row],[Assessed HS]])="",0,IF(CentrepointSourced[[#This Row],[Assessed HS]]="&lt;5",2.5,IF(CentrepointSourced[[#This Row],[Assessed HS]]="&lt;10",5,VALUE(TRIM(CentrepointSourced[[#This Row],[Assessed HS]])))))</f>
        <v>0</v>
      </c>
      <c r="V942" s="41">
        <f>IF(TRIM(CentrepointSourced[[#This Row],[Presented CS]])="",0,IF(CentrepointSourced[[#This Row],[Presented CS]]="&lt;5",2.5,IF(CentrepointSourced[[#This Row],[Presented CS]]="&lt;10",5,VALUE(TRIM(CentrepointSourced[[#This Row],[Presented CS]])))))</f>
        <v>0</v>
      </c>
      <c r="W942" s="41">
        <f>IF(TRIM(CentrepointSourced[[#This Row],[Assessed CS]])="",0,IF(CentrepointSourced[[#This Row],[Assessed CS]]="&lt;5",2.5,IF(CentrepointSourced[[#This Row],[Assessed CS]]="&lt;10",5,VALUE(TRIM(CentrepointSourced[[#This Row],[Assessed CS]])))))</f>
        <v>0</v>
      </c>
      <c r="X942" s="106">
        <f>IF(CentrepointSourced[[#This Row],[Age]]="16-17",CentrepointSourced[[#This Row],[Presented HS DQ]],0)</f>
        <v>0</v>
      </c>
      <c r="Y942" s="106">
        <f>IF(CentrepointSourced[[#This Row],[Age]]="16-24",CentrepointSourced[[#This Row],[Presented HS DQ]],0)</f>
        <v>0</v>
      </c>
      <c r="Z942" s="106">
        <f>IF(CentrepointSourced[[#This Row],[Age]]="18-24",CentrepointSourced[[#This Row],[Presented HS DQ]],0)</f>
        <v>0</v>
      </c>
      <c r="AA942" s="106">
        <f>IF(CentrepointSourced[[#This Row],[Age]]="16-17",CentrepointSourced[[#This Row],[Presented CS DQ]],0)</f>
        <v>0</v>
      </c>
      <c r="AB942" s="106">
        <f>IF(CentrepointSourced[[#This Row],[Age]]="16-24",CentrepointSourced[[#This Row],[Presented CS DQ]],0)</f>
        <v>0</v>
      </c>
      <c r="AC942" s="106">
        <f>IF(CentrepointSourced[[#This Row],[Age]]="18-24",CentrepointSourced[[#This Row],[Presented CS DQ]],0)</f>
        <v>0</v>
      </c>
      <c r="AD942" s="107">
        <f>IF(CentrepointSourced[[#This Row],[Age]]="16-17",CentrepointSourced[[#This Row],[Assessed HS DQ]],0)</f>
        <v>0</v>
      </c>
      <c r="AE942" s="107">
        <f>IF(CentrepointSourced[[#This Row],[Age]]="16-24",CentrepointSourced[[#This Row],[Assessed HS DQ]],0)</f>
        <v>0</v>
      </c>
      <c r="AF942" s="107">
        <f>IF(CentrepointSourced[[#This Row],[Age]]="18-24",CentrepointSourced[[#This Row],[Assessed HS DQ]],0)</f>
        <v>0</v>
      </c>
      <c r="AG942" s="107">
        <f>IF(CentrepointSourced[[#This Row],[Age]]="16-17",CentrepointSourced[[#This Row],[Assessed CS DQ]],0)</f>
        <v>0</v>
      </c>
      <c r="AH942" s="107">
        <f>IF(CentrepointSourced[[#This Row],[Age]]="16-24",CentrepointSourced[[#This Row],[Assessed CS DQ]],0)</f>
        <v>0</v>
      </c>
      <c r="AI942" s="107">
        <f>IF(CentrepointSourced[[#This Row],[Age]]="18-24",CentrepointSourced[[#This Row],[Assessed CS DQ]],0)</f>
        <v>0</v>
      </c>
    </row>
    <row r="943" spans="1:35" customFormat="1" ht="13.5" customHeight="1">
      <c r="A943" s="45" t="s">
        <v>40</v>
      </c>
      <c r="B943" s="62" t="s">
        <v>135</v>
      </c>
      <c r="C943" s="45" t="s">
        <v>42</v>
      </c>
      <c r="D943" s="62"/>
      <c r="E943" s="67">
        <v>2012</v>
      </c>
      <c r="F943" s="67" t="s">
        <v>26</v>
      </c>
      <c r="G943" s="67">
        <v>3</v>
      </c>
      <c r="H943" s="68">
        <v>3</v>
      </c>
      <c r="I943" s="67">
        <v>2</v>
      </c>
      <c r="J943" s="45"/>
      <c r="K943" s="45"/>
      <c r="L943" s="45"/>
      <c r="M943" s="45"/>
      <c r="N943" s="45"/>
      <c r="O943" s="45"/>
      <c r="P943" s="45"/>
      <c r="Q943" s="41" t="str">
        <f>IF(CentrepointSourced[[#This Row],[Country]]="Northern Ireland","Northern Ireland",IFERROR(VLOOKUP(CentrepointSourced[[#This Row],[Local Authority]],LKP_LANameDQ[],2,FALSE),CentrepointSourced[[#This Row],[Local Authority]]))</f>
        <v>Suffolk Coastal</v>
      </c>
      <c r="R943" s="41" t="str">
        <f>IF(CentrepointSourced[[#This Row],[LA type]]="County","",INDEX(ConsolGeog[lad14cd],MATCH(CentrepointSourced[[#This Row],[Local Authority DQ]],ConsolGeog[la_name],0)))</f>
        <v>E07000205</v>
      </c>
      <c r="S943" s="41" t="str">
        <f>IF(OR(CentrepointSourced[[#This Row],[Country]]="Northern Ireland",CentrepointSourced[[#This Row],[Country]]="Scotland",CentrepointSourced[[#This Row],[Country]]="Wales"),"Local Authority",CentrepointSourced[[#This Row],[LA type]])</f>
        <v>District</v>
      </c>
      <c r="T943" s="41">
        <f>IF(TRIM(CentrepointSourced[[#This Row],[Presented HS]])="",0,IF(CentrepointSourced[[#This Row],[Presented HS]]="&lt;5",2.5,IF(CentrepointSourced[[#This Row],[Presented HS]]="&lt;10",5,VALUE(TRIM(CentrepointSourced[[#This Row],[Presented HS]])))))</f>
        <v>3</v>
      </c>
      <c r="U943" s="41">
        <f>IF(TRIM(CentrepointSourced[[#This Row],[Assessed HS]])="",0,IF(CentrepointSourced[[#This Row],[Assessed HS]]="&lt;5",2.5,IF(CentrepointSourced[[#This Row],[Assessed HS]]="&lt;10",5,VALUE(TRIM(CentrepointSourced[[#This Row],[Assessed HS]])))))</f>
        <v>3</v>
      </c>
      <c r="V943" s="41">
        <f>IF(TRIM(CentrepointSourced[[#This Row],[Presented CS]])="",0,IF(CentrepointSourced[[#This Row],[Presented CS]]="&lt;5",2.5,IF(CentrepointSourced[[#This Row],[Presented CS]]="&lt;10",5,VALUE(TRIM(CentrepointSourced[[#This Row],[Presented CS]])))))</f>
        <v>0</v>
      </c>
      <c r="W943" s="41">
        <f>IF(TRIM(CentrepointSourced[[#This Row],[Assessed CS]])="",0,IF(CentrepointSourced[[#This Row],[Assessed CS]]="&lt;5",2.5,IF(CentrepointSourced[[#This Row],[Assessed CS]]="&lt;10",5,VALUE(TRIM(CentrepointSourced[[#This Row],[Assessed CS]])))))</f>
        <v>0</v>
      </c>
      <c r="X943" s="106">
        <f>IF(CentrepointSourced[[#This Row],[Age]]="16-17",CentrepointSourced[[#This Row],[Presented HS DQ]],0)</f>
        <v>0</v>
      </c>
      <c r="Y943" s="106">
        <f>IF(CentrepointSourced[[#This Row],[Age]]="16-24",CentrepointSourced[[#This Row],[Presented HS DQ]],0)</f>
        <v>0</v>
      </c>
      <c r="Z943" s="106">
        <f>IF(CentrepointSourced[[#This Row],[Age]]="18-24",CentrepointSourced[[#This Row],[Presented HS DQ]],0)</f>
        <v>3</v>
      </c>
      <c r="AA943" s="106">
        <f>IF(CentrepointSourced[[#This Row],[Age]]="16-17",CentrepointSourced[[#This Row],[Presented CS DQ]],0)</f>
        <v>0</v>
      </c>
      <c r="AB943" s="106">
        <f>IF(CentrepointSourced[[#This Row],[Age]]="16-24",CentrepointSourced[[#This Row],[Presented CS DQ]],0)</f>
        <v>0</v>
      </c>
      <c r="AC943" s="106">
        <f>IF(CentrepointSourced[[#This Row],[Age]]="18-24",CentrepointSourced[[#This Row],[Presented CS DQ]],0)</f>
        <v>0</v>
      </c>
      <c r="AD943" s="107">
        <f>IF(CentrepointSourced[[#This Row],[Age]]="16-17",CentrepointSourced[[#This Row],[Assessed HS DQ]],0)</f>
        <v>0</v>
      </c>
      <c r="AE943" s="107">
        <f>IF(CentrepointSourced[[#This Row],[Age]]="16-24",CentrepointSourced[[#This Row],[Assessed HS DQ]],0)</f>
        <v>0</v>
      </c>
      <c r="AF943" s="107">
        <f>IF(CentrepointSourced[[#This Row],[Age]]="18-24",CentrepointSourced[[#This Row],[Assessed HS DQ]],0)</f>
        <v>3</v>
      </c>
      <c r="AG943" s="107">
        <f>IF(CentrepointSourced[[#This Row],[Age]]="16-17",CentrepointSourced[[#This Row],[Assessed CS DQ]],0)</f>
        <v>0</v>
      </c>
      <c r="AH943" s="107">
        <f>IF(CentrepointSourced[[#This Row],[Age]]="16-24",CentrepointSourced[[#This Row],[Assessed CS DQ]],0)</f>
        <v>0</v>
      </c>
      <c r="AI943" s="107">
        <f>IF(CentrepointSourced[[#This Row],[Age]]="18-24",CentrepointSourced[[#This Row],[Assessed CS DQ]],0)</f>
        <v>0</v>
      </c>
    </row>
    <row r="944" spans="1:35" customFormat="1" ht="13.5" customHeight="1">
      <c r="A944" s="45" t="s">
        <v>40</v>
      </c>
      <c r="B944" s="62" t="s">
        <v>135</v>
      </c>
      <c r="C944" s="45" t="s">
        <v>42</v>
      </c>
      <c r="D944" s="62"/>
      <c r="E944" s="67">
        <v>2013</v>
      </c>
      <c r="F944" s="67" t="s">
        <v>25</v>
      </c>
      <c r="G944" s="67">
        <v>0</v>
      </c>
      <c r="H944" s="68">
        <v>0</v>
      </c>
      <c r="I944" s="67">
        <v>0</v>
      </c>
      <c r="J944" s="45"/>
      <c r="K944" s="45"/>
      <c r="L944" s="45"/>
      <c r="M944" s="45"/>
      <c r="N944" s="45"/>
      <c r="O944" s="45"/>
      <c r="P944" s="45"/>
      <c r="Q944" s="41" t="str">
        <f>IF(CentrepointSourced[[#This Row],[Country]]="Northern Ireland","Northern Ireland",IFERROR(VLOOKUP(CentrepointSourced[[#This Row],[Local Authority]],LKP_LANameDQ[],2,FALSE),CentrepointSourced[[#This Row],[Local Authority]]))</f>
        <v>Suffolk Coastal</v>
      </c>
      <c r="R944" s="41" t="str">
        <f>IF(CentrepointSourced[[#This Row],[LA type]]="County","",INDEX(ConsolGeog[lad14cd],MATCH(CentrepointSourced[[#This Row],[Local Authority DQ]],ConsolGeog[la_name],0)))</f>
        <v>E07000205</v>
      </c>
      <c r="S944" s="41" t="str">
        <f>IF(OR(CentrepointSourced[[#This Row],[Country]]="Northern Ireland",CentrepointSourced[[#This Row],[Country]]="Scotland",CentrepointSourced[[#This Row],[Country]]="Wales"),"Local Authority",CentrepointSourced[[#This Row],[LA type]])</f>
        <v>District</v>
      </c>
      <c r="T944" s="41">
        <f>IF(TRIM(CentrepointSourced[[#This Row],[Presented HS]])="",0,IF(CentrepointSourced[[#This Row],[Presented HS]]="&lt;5",2.5,IF(CentrepointSourced[[#This Row],[Presented HS]]="&lt;10",5,VALUE(TRIM(CentrepointSourced[[#This Row],[Presented HS]])))))</f>
        <v>0</v>
      </c>
      <c r="U944" s="41">
        <f>IF(TRIM(CentrepointSourced[[#This Row],[Assessed HS]])="",0,IF(CentrepointSourced[[#This Row],[Assessed HS]]="&lt;5",2.5,IF(CentrepointSourced[[#This Row],[Assessed HS]]="&lt;10",5,VALUE(TRIM(CentrepointSourced[[#This Row],[Assessed HS]])))))</f>
        <v>0</v>
      </c>
      <c r="V944" s="41">
        <f>IF(TRIM(CentrepointSourced[[#This Row],[Presented CS]])="",0,IF(CentrepointSourced[[#This Row],[Presented CS]]="&lt;5",2.5,IF(CentrepointSourced[[#This Row],[Presented CS]]="&lt;10",5,VALUE(TRIM(CentrepointSourced[[#This Row],[Presented CS]])))))</f>
        <v>0</v>
      </c>
      <c r="W944" s="41">
        <f>IF(TRIM(CentrepointSourced[[#This Row],[Assessed CS]])="",0,IF(CentrepointSourced[[#This Row],[Assessed CS]]="&lt;5",2.5,IF(CentrepointSourced[[#This Row],[Assessed CS]]="&lt;10",5,VALUE(TRIM(CentrepointSourced[[#This Row],[Assessed CS]])))))</f>
        <v>0</v>
      </c>
      <c r="X944" s="106">
        <f>IF(CentrepointSourced[[#This Row],[Age]]="16-17",CentrepointSourced[[#This Row],[Presented HS DQ]],0)</f>
        <v>0</v>
      </c>
      <c r="Y944" s="106">
        <f>IF(CentrepointSourced[[#This Row],[Age]]="16-24",CentrepointSourced[[#This Row],[Presented HS DQ]],0)</f>
        <v>0</v>
      </c>
      <c r="Z944" s="106">
        <f>IF(CentrepointSourced[[#This Row],[Age]]="18-24",CentrepointSourced[[#This Row],[Presented HS DQ]],0)</f>
        <v>0</v>
      </c>
      <c r="AA944" s="106">
        <f>IF(CentrepointSourced[[#This Row],[Age]]="16-17",CentrepointSourced[[#This Row],[Presented CS DQ]],0)</f>
        <v>0</v>
      </c>
      <c r="AB944" s="106">
        <f>IF(CentrepointSourced[[#This Row],[Age]]="16-24",CentrepointSourced[[#This Row],[Presented CS DQ]],0)</f>
        <v>0</v>
      </c>
      <c r="AC944" s="106">
        <f>IF(CentrepointSourced[[#This Row],[Age]]="18-24",CentrepointSourced[[#This Row],[Presented CS DQ]],0)</f>
        <v>0</v>
      </c>
      <c r="AD944" s="107">
        <f>IF(CentrepointSourced[[#This Row],[Age]]="16-17",CentrepointSourced[[#This Row],[Assessed HS DQ]],0)</f>
        <v>0</v>
      </c>
      <c r="AE944" s="107">
        <f>IF(CentrepointSourced[[#This Row],[Age]]="16-24",CentrepointSourced[[#This Row],[Assessed HS DQ]],0)</f>
        <v>0</v>
      </c>
      <c r="AF944" s="107">
        <f>IF(CentrepointSourced[[#This Row],[Age]]="18-24",CentrepointSourced[[#This Row],[Assessed HS DQ]],0)</f>
        <v>0</v>
      </c>
      <c r="AG944" s="107">
        <f>IF(CentrepointSourced[[#This Row],[Age]]="16-17",CentrepointSourced[[#This Row],[Assessed CS DQ]],0)</f>
        <v>0</v>
      </c>
      <c r="AH944" s="107">
        <f>IF(CentrepointSourced[[#This Row],[Age]]="16-24",CentrepointSourced[[#This Row],[Assessed CS DQ]],0)</f>
        <v>0</v>
      </c>
      <c r="AI944" s="107">
        <f>IF(CentrepointSourced[[#This Row],[Age]]="18-24",CentrepointSourced[[#This Row],[Assessed CS DQ]],0)</f>
        <v>0</v>
      </c>
    </row>
    <row r="945" spans="1:35" customFormat="1" ht="13.5" customHeight="1">
      <c r="A945" s="45" t="s">
        <v>40</v>
      </c>
      <c r="B945" s="62" t="s">
        <v>135</v>
      </c>
      <c r="C945" s="45" t="s">
        <v>42</v>
      </c>
      <c r="D945" s="62"/>
      <c r="E945" s="67">
        <v>2013</v>
      </c>
      <c r="F945" s="67" t="s">
        <v>26</v>
      </c>
      <c r="G945" s="67">
        <v>5</v>
      </c>
      <c r="H945" s="68">
        <v>5</v>
      </c>
      <c r="I945" s="67">
        <v>0</v>
      </c>
      <c r="J945" s="45"/>
      <c r="K945" s="45"/>
      <c r="L945" s="45"/>
      <c r="M945" s="45"/>
      <c r="N945" s="45"/>
      <c r="O945" s="45"/>
      <c r="P945" s="45"/>
      <c r="Q945" s="41" t="str">
        <f>IF(CentrepointSourced[[#This Row],[Country]]="Northern Ireland","Northern Ireland",IFERROR(VLOOKUP(CentrepointSourced[[#This Row],[Local Authority]],LKP_LANameDQ[],2,FALSE),CentrepointSourced[[#This Row],[Local Authority]]))</f>
        <v>Suffolk Coastal</v>
      </c>
      <c r="R945" s="41" t="str">
        <f>IF(CentrepointSourced[[#This Row],[LA type]]="County","",INDEX(ConsolGeog[lad14cd],MATCH(CentrepointSourced[[#This Row],[Local Authority DQ]],ConsolGeog[la_name],0)))</f>
        <v>E07000205</v>
      </c>
      <c r="S945" s="41" t="str">
        <f>IF(OR(CentrepointSourced[[#This Row],[Country]]="Northern Ireland",CentrepointSourced[[#This Row],[Country]]="Scotland",CentrepointSourced[[#This Row],[Country]]="Wales"),"Local Authority",CentrepointSourced[[#This Row],[LA type]])</f>
        <v>District</v>
      </c>
      <c r="T945" s="41">
        <f>IF(TRIM(CentrepointSourced[[#This Row],[Presented HS]])="",0,IF(CentrepointSourced[[#This Row],[Presented HS]]="&lt;5",2.5,IF(CentrepointSourced[[#This Row],[Presented HS]]="&lt;10",5,VALUE(TRIM(CentrepointSourced[[#This Row],[Presented HS]])))))</f>
        <v>5</v>
      </c>
      <c r="U945" s="41">
        <f>IF(TRIM(CentrepointSourced[[#This Row],[Assessed HS]])="",0,IF(CentrepointSourced[[#This Row],[Assessed HS]]="&lt;5",2.5,IF(CentrepointSourced[[#This Row],[Assessed HS]]="&lt;10",5,VALUE(TRIM(CentrepointSourced[[#This Row],[Assessed HS]])))))</f>
        <v>5</v>
      </c>
      <c r="V945" s="41">
        <f>IF(TRIM(CentrepointSourced[[#This Row],[Presented CS]])="",0,IF(CentrepointSourced[[#This Row],[Presented CS]]="&lt;5",2.5,IF(CentrepointSourced[[#This Row],[Presented CS]]="&lt;10",5,VALUE(TRIM(CentrepointSourced[[#This Row],[Presented CS]])))))</f>
        <v>0</v>
      </c>
      <c r="W945" s="41">
        <f>IF(TRIM(CentrepointSourced[[#This Row],[Assessed CS]])="",0,IF(CentrepointSourced[[#This Row],[Assessed CS]]="&lt;5",2.5,IF(CentrepointSourced[[#This Row],[Assessed CS]]="&lt;10",5,VALUE(TRIM(CentrepointSourced[[#This Row],[Assessed CS]])))))</f>
        <v>0</v>
      </c>
      <c r="X945" s="106">
        <f>IF(CentrepointSourced[[#This Row],[Age]]="16-17",CentrepointSourced[[#This Row],[Presented HS DQ]],0)</f>
        <v>0</v>
      </c>
      <c r="Y945" s="106">
        <f>IF(CentrepointSourced[[#This Row],[Age]]="16-24",CentrepointSourced[[#This Row],[Presented HS DQ]],0)</f>
        <v>0</v>
      </c>
      <c r="Z945" s="106">
        <f>IF(CentrepointSourced[[#This Row],[Age]]="18-24",CentrepointSourced[[#This Row],[Presented HS DQ]],0)</f>
        <v>5</v>
      </c>
      <c r="AA945" s="106">
        <f>IF(CentrepointSourced[[#This Row],[Age]]="16-17",CentrepointSourced[[#This Row],[Presented CS DQ]],0)</f>
        <v>0</v>
      </c>
      <c r="AB945" s="106">
        <f>IF(CentrepointSourced[[#This Row],[Age]]="16-24",CentrepointSourced[[#This Row],[Presented CS DQ]],0)</f>
        <v>0</v>
      </c>
      <c r="AC945" s="106">
        <f>IF(CentrepointSourced[[#This Row],[Age]]="18-24",CentrepointSourced[[#This Row],[Presented CS DQ]],0)</f>
        <v>0</v>
      </c>
      <c r="AD945" s="107">
        <f>IF(CentrepointSourced[[#This Row],[Age]]="16-17",CentrepointSourced[[#This Row],[Assessed HS DQ]],0)</f>
        <v>0</v>
      </c>
      <c r="AE945" s="107">
        <f>IF(CentrepointSourced[[#This Row],[Age]]="16-24",CentrepointSourced[[#This Row],[Assessed HS DQ]],0)</f>
        <v>0</v>
      </c>
      <c r="AF945" s="107">
        <f>IF(CentrepointSourced[[#This Row],[Age]]="18-24",CentrepointSourced[[#This Row],[Assessed HS DQ]],0)</f>
        <v>5</v>
      </c>
      <c r="AG945" s="107">
        <f>IF(CentrepointSourced[[#This Row],[Age]]="16-17",CentrepointSourced[[#This Row],[Assessed CS DQ]],0)</f>
        <v>0</v>
      </c>
      <c r="AH945" s="107">
        <f>IF(CentrepointSourced[[#This Row],[Age]]="16-24",CentrepointSourced[[#This Row],[Assessed CS DQ]],0)</f>
        <v>0</v>
      </c>
      <c r="AI945" s="107">
        <f>IF(CentrepointSourced[[#This Row],[Age]]="18-24",CentrepointSourced[[#This Row],[Assessed CS DQ]],0)</f>
        <v>0</v>
      </c>
    </row>
    <row r="946" spans="1:35" customFormat="1" ht="13.5" customHeight="1">
      <c r="A946" s="45" t="s">
        <v>40</v>
      </c>
      <c r="B946" s="62" t="s">
        <v>135</v>
      </c>
      <c r="C946" s="45" t="s">
        <v>42</v>
      </c>
      <c r="D946" s="62"/>
      <c r="E946" s="67">
        <v>2014</v>
      </c>
      <c r="F946" s="67" t="s">
        <v>25</v>
      </c>
      <c r="G946" s="67">
        <v>1</v>
      </c>
      <c r="H946" s="68">
        <v>1</v>
      </c>
      <c r="I946" s="67">
        <v>0</v>
      </c>
      <c r="J946" s="45"/>
      <c r="K946" s="45"/>
      <c r="L946" s="45"/>
      <c r="M946" s="45"/>
      <c r="N946" s="45"/>
      <c r="O946" s="45"/>
      <c r="P946" s="45"/>
      <c r="Q946" s="41" t="str">
        <f>IF(CentrepointSourced[[#This Row],[Country]]="Northern Ireland","Northern Ireland",IFERROR(VLOOKUP(CentrepointSourced[[#This Row],[Local Authority]],LKP_LANameDQ[],2,FALSE),CentrepointSourced[[#This Row],[Local Authority]]))</f>
        <v>Suffolk Coastal</v>
      </c>
      <c r="R946" s="41" t="str">
        <f>IF(CentrepointSourced[[#This Row],[LA type]]="County","",INDEX(ConsolGeog[lad14cd],MATCH(CentrepointSourced[[#This Row],[Local Authority DQ]],ConsolGeog[la_name],0)))</f>
        <v>E07000205</v>
      </c>
      <c r="S946" s="41" t="str">
        <f>IF(OR(CentrepointSourced[[#This Row],[Country]]="Northern Ireland",CentrepointSourced[[#This Row],[Country]]="Scotland",CentrepointSourced[[#This Row],[Country]]="Wales"),"Local Authority",CentrepointSourced[[#This Row],[LA type]])</f>
        <v>District</v>
      </c>
      <c r="T946" s="41">
        <f>IF(TRIM(CentrepointSourced[[#This Row],[Presented HS]])="",0,IF(CentrepointSourced[[#This Row],[Presented HS]]="&lt;5",2.5,IF(CentrepointSourced[[#This Row],[Presented HS]]="&lt;10",5,VALUE(TRIM(CentrepointSourced[[#This Row],[Presented HS]])))))</f>
        <v>1</v>
      </c>
      <c r="U946" s="41">
        <f>IF(TRIM(CentrepointSourced[[#This Row],[Assessed HS]])="",0,IF(CentrepointSourced[[#This Row],[Assessed HS]]="&lt;5",2.5,IF(CentrepointSourced[[#This Row],[Assessed HS]]="&lt;10",5,VALUE(TRIM(CentrepointSourced[[#This Row],[Assessed HS]])))))</f>
        <v>1</v>
      </c>
      <c r="V946" s="41">
        <f>IF(TRIM(CentrepointSourced[[#This Row],[Presented CS]])="",0,IF(CentrepointSourced[[#This Row],[Presented CS]]="&lt;5",2.5,IF(CentrepointSourced[[#This Row],[Presented CS]]="&lt;10",5,VALUE(TRIM(CentrepointSourced[[#This Row],[Presented CS]])))))</f>
        <v>0</v>
      </c>
      <c r="W946" s="41">
        <f>IF(TRIM(CentrepointSourced[[#This Row],[Assessed CS]])="",0,IF(CentrepointSourced[[#This Row],[Assessed CS]]="&lt;5",2.5,IF(CentrepointSourced[[#This Row],[Assessed CS]]="&lt;10",5,VALUE(TRIM(CentrepointSourced[[#This Row],[Assessed CS]])))))</f>
        <v>0</v>
      </c>
      <c r="X946" s="106">
        <f>IF(CentrepointSourced[[#This Row],[Age]]="16-17",CentrepointSourced[[#This Row],[Presented HS DQ]],0)</f>
        <v>1</v>
      </c>
      <c r="Y946" s="106">
        <f>IF(CentrepointSourced[[#This Row],[Age]]="16-24",CentrepointSourced[[#This Row],[Presented HS DQ]],0)</f>
        <v>0</v>
      </c>
      <c r="Z946" s="106">
        <f>IF(CentrepointSourced[[#This Row],[Age]]="18-24",CentrepointSourced[[#This Row],[Presented HS DQ]],0)</f>
        <v>0</v>
      </c>
      <c r="AA946" s="106">
        <f>IF(CentrepointSourced[[#This Row],[Age]]="16-17",CentrepointSourced[[#This Row],[Presented CS DQ]],0)</f>
        <v>0</v>
      </c>
      <c r="AB946" s="106">
        <f>IF(CentrepointSourced[[#This Row],[Age]]="16-24",CentrepointSourced[[#This Row],[Presented CS DQ]],0)</f>
        <v>0</v>
      </c>
      <c r="AC946" s="106">
        <f>IF(CentrepointSourced[[#This Row],[Age]]="18-24",CentrepointSourced[[#This Row],[Presented CS DQ]],0)</f>
        <v>0</v>
      </c>
      <c r="AD946" s="107">
        <f>IF(CentrepointSourced[[#This Row],[Age]]="16-17",CentrepointSourced[[#This Row],[Assessed HS DQ]],0)</f>
        <v>1</v>
      </c>
      <c r="AE946" s="107">
        <f>IF(CentrepointSourced[[#This Row],[Age]]="16-24",CentrepointSourced[[#This Row],[Assessed HS DQ]],0)</f>
        <v>0</v>
      </c>
      <c r="AF946" s="107">
        <f>IF(CentrepointSourced[[#This Row],[Age]]="18-24",CentrepointSourced[[#This Row],[Assessed HS DQ]],0)</f>
        <v>0</v>
      </c>
      <c r="AG946" s="107">
        <f>IF(CentrepointSourced[[#This Row],[Age]]="16-17",CentrepointSourced[[#This Row],[Assessed CS DQ]],0)</f>
        <v>0</v>
      </c>
      <c r="AH946" s="107">
        <f>IF(CentrepointSourced[[#This Row],[Age]]="16-24",CentrepointSourced[[#This Row],[Assessed CS DQ]],0)</f>
        <v>0</v>
      </c>
      <c r="AI946" s="107">
        <f>IF(CentrepointSourced[[#This Row],[Age]]="18-24",CentrepointSourced[[#This Row],[Assessed CS DQ]],0)</f>
        <v>0</v>
      </c>
    </row>
    <row r="947" spans="1:35" customFormat="1" ht="13.5" customHeight="1">
      <c r="A947" s="45" t="s">
        <v>40</v>
      </c>
      <c r="B947" s="62" t="s">
        <v>135</v>
      </c>
      <c r="C947" s="45" t="s">
        <v>42</v>
      </c>
      <c r="D947" s="62"/>
      <c r="E947" s="67">
        <v>2014</v>
      </c>
      <c r="F947" s="67" t="s">
        <v>26</v>
      </c>
      <c r="G947" s="67">
        <v>7</v>
      </c>
      <c r="H947" s="68">
        <v>7</v>
      </c>
      <c r="I947" s="67">
        <v>3</v>
      </c>
      <c r="J947" s="45"/>
      <c r="K947" s="45"/>
      <c r="L947" s="45"/>
      <c r="M947" s="45"/>
      <c r="N947" s="45"/>
      <c r="O947" s="45"/>
      <c r="P947" s="45"/>
      <c r="Q947" s="41" t="str">
        <f>IF(CentrepointSourced[[#This Row],[Country]]="Northern Ireland","Northern Ireland",IFERROR(VLOOKUP(CentrepointSourced[[#This Row],[Local Authority]],LKP_LANameDQ[],2,FALSE),CentrepointSourced[[#This Row],[Local Authority]]))</f>
        <v>Suffolk Coastal</v>
      </c>
      <c r="R947" s="41" t="str">
        <f>IF(CentrepointSourced[[#This Row],[LA type]]="County","",INDEX(ConsolGeog[lad14cd],MATCH(CentrepointSourced[[#This Row],[Local Authority DQ]],ConsolGeog[la_name],0)))</f>
        <v>E07000205</v>
      </c>
      <c r="S947" s="41" t="str">
        <f>IF(OR(CentrepointSourced[[#This Row],[Country]]="Northern Ireland",CentrepointSourced[[#This Row],[Country]]="Scotland",CentrepointSourced[[#This Row],[Country]]="Wales"),"Local Authority",CentrepointSourced[[#This Row],[LA type]])</f>
        <v>District</v>
      </c>
      <c r="T947" s="41">
        <f>IF(TRIM(CentrepointSourced[[#This Row],[Presented HS]])="",0,IF(CentrepointSourced[[#This Row],[Presented HS]]="&lt;5",2.5,IF(CentrepointSourced[[#This Row],[Presented HS]]="&lt;10",5,VALUE(TRIM(CentrepointSourced[[#This Row],[Presented HS]])))))</f>
        <v>7</v>
      </c>
      <c r="U947" s="41">
        <f>IF(TRIM(CentrepointSourced[[#This Row],[Assessed HS]])="",0,IF(CentrepointSourced[[#This Row],[Assessed HS]]="&lt;5",2.5,IF(CentrepointSourced[[#This Row],[Assessed HS]]="&lt;10",5,VALUE(TRIM(CentrepointSourced[[#This Row],[Assessed HS]])))))</f>
        <v>7</v>
      </c>
      <c r="V947" s="41">
        <f>IF(TRIM(CentrepointSourced[[#This Row],[Presented CS]])="",0,IF(CentrepointSourced[[#This Row],[Presented CS]]="&lt;5",2.5,IF(CentrepointSourced[[#This Row],[Presented CS]]="&lt;10",5,VALUE(TRIM(CentrepointSourced[[#This Row],[Presented CS]])))))</f>
        <v>0</v>
      </c>
      <c r="W947" s="41">
        <f>IF(TRIM(CentrepointSourced[[#This Row],[Assessed CS]])="",0,IF(CentrepointSourced[[#This Row],[Assessed CS]]="&lt;5",2.5,IF(CentrepointSourced[[#This Row],[Assessed CS]]="&lt;10",5,VALUE(TRIM(CentrepointSourced[[#This Row],[Assessed CS]])))))</f>
        <v>0</v>
      </c>
      <c r="X947" s="106">
        <f>IF(CentrepointSourced[[#This Row],[Age]]="16-17",CentrepointSourced[[#This Row],[Presented HS DQ]],0)</f>
        <v>0</v>
      </c>
      <c r="Y947" s="106">
        <f>IF(CentrepointSourced[[#This Row],[Age]]="16-24",CentrepointSourced[[#This Row],[Presented HS DQ]],0)</f>
        <v>0</v>
      </c>
      <c r="Z947" s="106">
        <f>IF(CentrepointSourced[[#This Row],[Age]]="18-24",CentrepointSourced[[#This Row],[Presented HS DQ]],0)</f>
        <v>7</v>
      </c>
      <c r="AA947" s="106">
        <f>IF(CentrepointSourced[[#This Row],[Age]]="16-17",CentrepointSourced[[#This Row],[Presented CS DQ]],0)</f>
        <v>0</v>
      </c>
      <c r="AB947" s="106">
        <f>IF(CentrepointSourced[[#This Row],[Age]]="16-24",CentrepointSourced[[#This Row],[Presented CS DQ]],0)</f>
        <v>0</v>
      </c>
      <c r="AC947" s="106">
        <f>IF(CentrepointSourced[[#This Row],[Age]]="18-24",CentrepointSourced[[#This Row],[Presented CS DQ]],0)</f>
        <v>0</v>
      </c>
      <c r="AD947" s="107">
        <f>IF(CentrepointSourced[[#This Row],[Age]]="16-17",CentrepointSourced[[#This Row],[Assessed HS DQ]],0)</f>
        <v>0</v>
      </c>
      <c r="AE947" s="107">
        <f>IF(CentrepointSourced[[#This Row],[Age]]="16-24",CentrepointSourced[[#This Row],[Assessed HS DQ]],0)</f>
        <v>0</v>
      </c>
      <c r="AF947" s="107">
        <f>IF(CentrepointSourced[[#This Row],[Age]]="18-24",CentrepointSourced[[#This Row],[Assessed HS DQ]],0)</f>
        <v>7</v>
      </c>
      <c r="AG947" s="107">
        <f>IF(CentrepointSourced[[#This Row],[Age]]="16-17",CentrepointSourced[[#This Row],[Assessed CS DQ]],0)</f>
        <v>0</v>
      </c>
      <c r="AH947" s="107">
        <f>IF(CentrepointSourced[[#This Row],[Age]]="16-24",CentrepointSourced[[#This Row],[Assessed CS DQ]],0)</f>
        <v>0</v>
      </c>
      <c r="AI947" s="107">
        <f>IF(CentrepointSourced[[#This Row],[Age]]="18-24",CentrepointSourced[[#This Row],[Assessed CS DQ]],0)</f>
        <v>0</v>
      </c>
    </row>
    <row r="948" spans="1:35" customFormat="1" ht="13.5" customHeight="1">
      <c r="A948" s="45" t="s">
        <v>40</v>
      </c>
      <c r="B948" s="62" t="s">
        <v>244</v>
      </c>
      <c r="C948" s="45" t="s">
        <v>42</v>
      </c>
      <c r="D948" s="62"/>
      <c r="E948" s="67">
        <v>2012</v>
      </c>
      <c r="F948" s="67" t="s">
        <v>25</v>
      </c>
      <c r="G948" s="67"/>
      <c r="H948" s="68">
        <v>5</v>
      </c>
      <c r="I948" s="67">
        <v>3</v>
      </c>
      <c r="J948" s="45"/>
      <c r="K948" s="45"/>
      <c r="L948" s="45"/>
      <c r="M948" s="45"/>
      <c r="N948" s="45"/>
      <c r="O948" s="45"/>
      <c r="P948" s="45"/>
      <c r="Q948" s="41" t="str">
        <f>IF(CentrepointSourced[[#This Row],[Country]]="Northern Ireland","Northern Ireland",IFERROR(VLOOKUP(CentrepointSourced[[#This Row],[Local Authority]],LKP_LANameDQ[],2,FALSE),CentrepointSourced[[#This Row],[Local Authority]]))</f>
        <v>Surrey Heath</v>
      </c>
      <c r="R948" s="41" t="str">
        <f>IF(CentrepointSourced[[#This Row],[LA type]]="County","",INDEX(ConsolGeog[lad14cd],MATCH(CentrepointSourced[[#This Row],[Local Authority DQ]],ConsolGeog[la_name],0)))</f>
        <v>E07000214</v>
      </c>
      <c r="S948" s="41" t="str">
        <f>IF(OR(CentrepointSourced[[#This Row],[Country]]="Northern Ireland",CentrepointSourced[[#This Row],[Country]]="Scotland",CentrepointSourced[[#This Row],[Country]]="Wales"),"Local Authority",CentrepointSourced[[#This Row],[LA type]])</f>
        <v>District</v>
      </c>
      <c r="T948" s="41">
        <f>IF(TRIM(CentrepointSourced[[#This Row],[Presented HS]])="",0,IF(CentrepointSourced[[#This Row],[Presented HS]]="&lt;5",2.5,IF(CentrepointSourced[[#This Row],[Presented HS]]="&lt;10",5,VALUE(TRIM(CentrepointSourced[[#This Row],[Presented HS]])))))</f>
        <v>0</v>
      </c>
      <c r="U948" s="41">
        <f>IF(TRIM(CentrepointSourced[[#This Row],[Assessed HS]])="",0,IF(CentrepointSourced[[#This Row],[Assessed HS]]="&lt;5",2.5,IF(CentrepointSourced[[#This Row],[Assessed HS]]="&lt;10",5,VALUE(TRIM(CentrepointSourced[[#This Row],[Assessed HS]])))))</f>
        <v>5</v>
      </c>
      <c r="V948" s="41">
        <f>IF(TRIM(CentrepointSourced[[#This Row],[Presented CS]])="",0,IF(CentrepointSourced[[#This Row],[Presented CS]]="&lt;5",2.5,IF(CentrepointSourced[[#This Row],[Presented CS]]="&lt;10",5,VALUE(TRIM(CentrepointSourced[[#This Row],[Presented CS]])))))</f>
        <v>0</v>
      </c>
      <c r="W948" s="41">
        <f>IF(TRIM(CentrepointSourced[[#This Row],[Assessed CS]])="",0,IF(CentrepointSourced[[#This Row],[Assessed CS]]="&lt;5",2.5,IF(CentrepointSourced[[#This Row],[Assessed CS]]="&lt;10",5,VALUE(TRIM(CentrepointSourced[[#This Row],[Assessed CS]])))))</f>
        <v>0</v>
      </c>
      <c r="X948" s="106">
        <f>IF(CentrepointSourced[[#This Row],[Age]]="16-17",CentrepointSourced[[#This Row],[Presented HS DQ]],0)</f>
        <v>0</v>
      </c>
      <c r="Y948" s="106">
        <f>IF(CentrepointSourced[[#This Row],[Age]]="16-24",CentrepointSourced[[#This Row],[Presented HS DQ]],0)</f>
        <v>0</v>
      </c>
      <c r="Z948" s="106">
        <f>IF(CentrepointSourced[[#This Row],[Age]]="18-24",CentrepointSourced[[#This Row],[Presented HS DQ]],0)</f>
        <v>0</v>
      </c>
      <c r="AA948" s="106">
        <f>IF(CentrepointSourced[[#This Row],[Age]]="16-17",CentrepointSourced[[#This Row],[Presented CS DQ]],0)</f>
        <v>0</v>
      </c>
      <c r="AB948" s="106">
        <f>IF(CentrepointSourced[[#This Row],[Age]]="16-24",CentrepointSourced[[#This Row],[Presented CS DQ]],0)</f>
        <v>0</v>
      </c>
      <c r="AC948" s="106">
        <f>IF(CentrepointSourced[[#This Row],[Age]]="18-24",CentrepointSourced[[#This Row],[Presented CS DQ]],0)</f>
        <v>0</v>
      </c>
      <c r="AD948" s="107">
        <f>IF(CentrepointSourced[[#This Row],[Age]]="16-17",CentrepointSourced[[#This Row],[Assessed HS DQ]],0)</f>
        <v>5</v>
      </c>
      <c r="AE948" s="107">
        <f>IF(CentrepointSourced[[#This Row],[Age]]="16-24",CentrepointSourced[[#This Row],[Assessed HS DQ]],0)</f>
        <v>0</v>
      </c>
      <c r="AF948" s="107">
        <f>IF(CentrepointSourced[[#This Row],[Age]]="18-24",CentrepointSourced[[#This Row],[Assessed HS DQ]],0)</f>
        <v>0</v>
      </c>
      <c r="AG948" s="107">
        <f>IF(CentrepointSourced[[#This Row],[Age]]="16-17",CentrepointSourced[[#This Row],[Assessed CS DQ]],0)</f>
        <v>0</v>
      </c>
      <c r="AH948" s="107">
        <f>IF(CentrepointSourced[[#This Row],[Age]]="16-24",CentrepointSourced[[#This Row],[Assessed CS DQ]],0)</f>
        <v>0</v>
      </c>
      <c r="AI948" s="107">
        <f>IF(CentrepointSourced[[#This Row],[Age]]="18-24",CentrepointSourced[[#This Row],[Assessed CS DQ]],0)</f>
        <v>0</v>
      </c>
    </row>
    <row r="949" spans="1:35" customFormat="1" ht="13.5" customHeight="1">
      <c r="A949" s="45" t="s">
        <v>40</v>
      </c>
      <c r="B949" s="62" t="s">
        <v>244</v>
      </c>
      <c r="C949" s="45" t="s">
        <v>42</v>
      </c>
      <c r="D949" s="62"/>
      <c r="E949" s="67">
        <v>2012</v>
      </c>
      <c r="F949" s="67" t="s">
        <v>26</v>
      </c>
      <c r="G949" s="67"/>
      <c r="H949" s="68">
        <v>45</v>
      </c>
      <c r="I949" s="67">
        <v>34</v>
      </c>
      <c r="J949" s="45"/>
      <c r="K949" s="45"/>
      <c r="L949" s="45"/>
      <c r="M949" s="45"/>
      <c r="N949" s="45"/>
      <c r="O949" s="45"/>
      <c r="P949" s="45"/>
      <c r="Q949" s="41" t="str">
        <f>IF(CentrepointSourced[[#This Row],[Country]]="Northern Ireland","Northern Ireland",IFERROR(VLOOKUP(CentrepointSourced[[#This Row],[Local Authority]],LKP_LANameDQ[],2,FALSE),CentrepointSourced[[#This Row],[Local Authority]]))</f>
        <v>Surrey Heath</v>
      </c>
      <c r="R949" s="41" t="str">
        <f>IF(CentrepointSourced[[#This Row],[LA type]]="County","",INDEX(ConsolGeog[lad14cd],MATCH(CentrepointSourced[[#This Row],[Local Authority DQ]],ConsolGeog[la_name],0)))</f>
        <v>E07000214</v>
      </c>
      <c r="S949" s="41" t="str">
        <f>IF(OR(CentrepointSourced[[#This Row],[Country]]="Northern Ireland",CentrepointSourced[[#This Row],[Country]]="Scotland",CentrepointSourced[[#This Row],[Country]]="Wales"),"Local Authority",CentrepointSourced[[#This Row],[LA type]])</f>
        <v>District</v>
      </c>
      <c r="T949" s="41">
        <f>IF(TRIM(CentrepointSourced[[#This Row],[Presented HS]])="",0,IF(CentrepointSourced[[#This Row],[Presented HS]]="&lt;5",2.5,IF(CentrepointSourced[[#This Row],[Presented HS]]="&lt;10",5,VALUE(TRIM(CentrepointSourced[[#This Row],[Presented HS]])))))</f>
        <v>0</v>
      </c>
      <c r="U949" s="41">
        <f>IF(TRIM(CentrepointSourced[[#This Row],[Assessed HS]])="",0,IF(CentrepointSourced[[#This Row],[Assessed HS]]="&lt;5",2.5,IF(CentrepointSourced[[#This Row],[Assessed HS]]="&lt;10",5,VALUE(TRIM(CentrepointSourced[[#This Row],[Assessed HS]])))))</f>
        <v>45</v>
      </c>
      <c r="V949" s="41">
        <f>IF(TRIM(CentrepointSourced[[#This Row],[Presented CS]])="",0,IF(CentrepointSourced[[#This Row],[Presented CS]]="&lt;5",2.5,IF(CentrepointSourced[[#This Row],[Presented CS]]="&lt;10",5,VALUE(TRIM(CentrepointSourced[[#This Row],[Presented CS]])))))</f>
        <v>0</v>
      </c>
      <c r="W949" s="41">
        <f>IF(TRIM(CentrepointSourced[[#This Row],[Assessed CS]])="",0,IF(CentrepointSourced[[#This Row],[Assessed CS]]="&lt;5",2.5,IF(CentrepointSourced[[#This Row],[Assessed CS]]="&lt;10",5,VALUE(TRIM(CentrepointSourced[[#This Row],[Assessed CS]])))))</f>
        <v>0</v>
      </c>
      <c r="X949" s="106">
        <f>IF(CentrepointSourced[[#This Row],[Age]]="16-17",CentrepointSourced[[#This Row],[Presented HS DQ]],0)</f>
        <v>0</v>
      </c>
      <c r="Y949" s="106">
        <f>IF(CentrepointSourced[[#This Row],[Age]]="16-24",CentrepointSourced[[#This Row],[Presented HS DQ]],0)</f>
        <v>0</v>
      </c>
      <c r="Z949" s="106">
        <f>IF(CentrepointSourced[[#This Row],[Age]]="18-24",CentrepointSourced[[#This Row],[Presented HS DQ]],0)</f>
        <v>0</v>
      </c>
      <c r="AA949" s="106">
        <f>IF(CentrepointSourced[[#This Row],[Age]]="16-17",CentrepointSourced[[#This Row],[Presented CS DQ]],0)</f>
        <v>0</v>
      </c>
      <c r="AB949" s="106">
        <f>IF(CentrepointSourced[[#This Row],[Age]]="16-24",CentrepointSourced[[#This Row],[Presented CS DQ]],0)</f>
        <v>0</v>
      </c>
      <c r="AC949" s="106">
        <f>IF(CentrepointSourced[[#This Row],[Age]]="18-24",CentrepointSourced[[#This Row],[Presented CS DQ]],0)</f>
        <v>0</v>
      </c>
      <c r="AD949" s="107">
        <f>IF(CentrepointSourced[[#This Row],[Age]]="16-17",CentrepointSourced[[#This Row],[Assessed HS DQ]],0)</f>
        <v>0</v>
      </c>
      <c r="AE949" s="107">
        <f>IF(CentrepointSourced[[#This Row],[Age]]="16-24",CentrepointSourced[[#This Row],[Assessed HS DQ]],0)</f>
        <v>0</v>
      </c>
      <c r="AF949" s="107">
        <f>IF(CentrepointSourced[[#This Row],[Age]]="18-24",CentrepointSourced[[#This Row],[Assessed HS DQ]],0)</f>
        <v>45</v>
      </c>
      <c r="AG949" s="107">
        <f>IF(CentrepointSourced[[#This Row],[Age]]="16-17",CentrepointSourced[[#This Row],[Assessed CS DQ]],0)</f>
        <v>0</v>
      </c>
      <c r="AH949" s="107">
        <f>IF(CentrepointSourced[[#This Row],[Age]]="16-24",CentrepointSourced[[#This Row],[Assessed CS DQ]],0)</f>
        <v>0</v>
      </c>
      <c r="AI949" s="107">
        <f>IF(CentrepointSourced[[#This Row],[Age]]="18-24",CentrepointSourced[[#This Row],[Assessed CS DQ]],0)</f>
        <v>0</v>
      </c>
    </row>
    <row r="950" spans="1:35" customFormat="1" ht="13.5" customHeight="1">
      <c r="A950" s="45" t="s">
        <v>40</v>
      </c>
      <c r="B950" s="62" t="s">
        <v>244</v>
      </c>
      <c r="C950" s="45" t="s">
        <v>42</v>
      </c>
      <c r="D950" s="62"/>
      <c r="E950" s="67">
        <v>2013</v>
      </c>
      <c r="F950" s="67" t="s">
        <v>25</v>
      </c>
      <c r="G950" s="67"/>
      <c r="H950" s="68">
        <v>3</v>
      </c>
      <c r="I950" s="67">
        <v>3</v>
      </c>
      <c r="J950" s="45"/>
      <c r="K950" s="45"/>
      <c r="L950" s="45"/>
      <c r="M950" s="45"/>
      <c r="N950" s="45"/>
      <c r="O950" s="45"/>
      <c r="P950" s="45"/>
      <c r="Q950" s="41" t="str">
        <f>IF(CentrepointSourced[[#This Row],[Country]]="Northern Ireland","Northern Ireland",IFERROR(VLOOKUP(CentrepointSourced[[#This Row],[Local Authority]],LKP_LANameDQ[],2,FALSE),CentrepointSourced[[#This Row],[Local Authority]]))</f>
        <v>Surrey Heath</v>
      </c>
      <c r="R950" s="41" t="str">
        <f>IF(CentrepointSourced[[#This Row],[LA type]]="County","",INDEX(ConsolGeog[lad14cd],MATCH(CentrepointSourced[[#This Row],[Local Authority DQ]],ConsolGeog[la_name],0)))</f>
        <v>E07000214</v>
      </c>
      <c r="S950" s="41" t="str">
        <f>IF(OR(CentrepointSourced[[#This Row],[Country]]="Northern Ireland",CentrepointSourced[[#This Row],[Country]]="Scotland",CentrepointSourced[[#This Row],[Country]]="Wales"),"Local Authority",CentrepointSourced[[#This Row],[LA type]])</f>
        <v>District</v>
      </c>
      <c r="T950" s="41">
        <f>IF(TRIM(CentrepointSourced[[#This Row],[Presented HS]])="",0,IF(CentrepointSourced[[#This Row],[Presented HS]]="&lt;5",2.5,IF(CentrepointSourced[[#This Row],[Presented HS]]="&lt;10",5,VALUE(TRIM(CentrepointSourced[[#This Row],[Presented HS]])))))</f>
        <v>0</v>
      </c>
      <c r="U950" s="41">
        <f>IF(TRIM(CentrepointSourced[[#This Row],[Assessed HS]])="",0,IF(CentrepointSourced[[#This Row],[Assessed HS]]="&lt;5",2.5,IF(CentrepointSourced[[#This Row],[Assessed HS]]="&lt;10",5,VALUE(TRIM(CentrepointSourced[[#This Row],[Assessed HS]])))))</f>
        <v>3</v>
      </c>
      <c r="V950" s="41">
        <f>IF(TRIM(CentrepointSourced[[#This Row],[Presented CS]])="",0,IF(CentrepointSourced[[#This Row],[Presented CS]]="&lt;5",2.5,IF(CentrepointSourced[[#This Row],[Presented CS]]="&lt;10",5,VALUE(TRIM(CentrepointSourced[[#This Row],[Presented CS]])))))</f>
        <v>0</v>
      </c>
      <c r="W950" s="41">
        <f>IF(TRIM(CentrepointSourced[[#This Row],[Assessed CS]])="",0,IF(CentrepointSourced[[#This Row],[Assessed CS]]="&lt;5",2.5,IF(CentrepointSourced[[#This Row],[Assessed CS]]="&lt;10",5,VALUE(TRIM(CentrepointSourced[[#This Row],[Assessed CS]])))))</f>
        <v>0</v>
      </c>
      <c r="X950" s="106">
        <f>IF(CentrepointSourced[[#This Row],[Age]]="16-17",CentrepointSourced[[#This Row],[Presented HS DQ]],0)</f>
        <v>0</v>
      </c>
      <c r="Y950" s="106">
        <f>IF(CentrepointSourced[[#This Row],[Age]]="16-24",CentrepointSourced[[#This Row],[Presented HS DQ]],0)</f>
        <v>0</v>
      </c>
      <c r="Z950" s="106">
        <f>IF(CentrepointSourced[[#This Row],[Age]]="18-24",CentrepointSourced[[#This Row],[Presented HS DQ]],0)</f>
        <v>0</v>
      </c>
      <c r="AA950" s="106">
        <f>IF(CentrepointSourced[[#This Row],[Age]]="16-17",CentrepointSourced[[#This Row],[Presented CS DQ]],0)</f>
        <v>0</v>
      </c>
      <c r="AB950" s="106">
        <f>IF(CentrepointSourced[[#This Row],[Age]]="16-24",CentrepointSourced[[#This Row],[Presented CS DQ]],0)</f>
        <v>0</v>
      </c>
      <c r="AC950" s="106">
        <f>IF(CentrepointSourced[[#This Row],[Age]]="18-24",CentrepointSourced[[#This Row],[Presented CS DQ]],0)</f>
        <v>0</v>
      </c>
      <c r="AD950" s="107">
        <f>IF(CentrepointSourced[[#This Row],[Age]]="16-17",CentrepointSourced[[#This Row],[Assessed HS DQ]],0)</f>
        <v>3</v>
      </c>
      <c r="AE950" s="107">
        <f>IF(CentrepointSourced[[#This Row],[Age]]="16-24",CentrepointSourced[[#This Row],[Assessed HS DQ]],0)</f>
        <v>0</v>
      </c>
      <c r="AF950" s="107">
        <f>IF(CentrepointSourced[[#This Row],[Age]]="18-24",CentrepointSourced[[#This Row],[Assessed HS DQ]],0)</f>
        <v>0</v>
      </c>
      <c r="AG950" s="107">
        <f>IF(CentrepointSourced[[#This Row],[Age]]="16-17",CentrepointSourced[[#This Row],[Assessed CS DQ]],0)</f>
        <v>0</v>
      </c>
      <c r="AH950" s="107">
        <f>IF(CentrepointSourced[[#This Row],[Age]]="16-24",CentrepointSourced[[#This Row],[Assessed CS DQ]],0)</f>
        <v>0</v>
      </c>
      <c r="AI950" s="107">
        <f>IF(CentrepointSourced[[#This Row],[Age]]="18-24",CentrepointSourced[[#This Row],[Assessed CS DQ]],0)</f>
        <v>0</v>
      </c>
    </row>
    <row r="951" spans="1:35" customFormat="1" ht="13.5" customHeight="1">
      <c r="A951" s="45" t="s">
        <v>40</v>
      </c>
      <c r="B951" s="62" t="s">
        <v>244</v>
      </c>
      <c r="C951" s="45" t="s">
        <v>42</v>
      </c>
      <c r="D951" s="62"/>
      <c r="E951" s="67">
        <v>2013</v>
      </c>
      <c r="F951" s="67" t="s">
        <v>26</v>
      </c>
      <c r="G951" s="67"/>
      <c r="H951" s="68">
        <v>29</v>
      </c>
      <c r="I951" s="67">
        <v>24</v>
      </c>
      <c r="J951" s="45"/>
      <c r="K951" s="45"/>
      <c r="L951" s="45"/>
      <c r="M951" s="45"/>
      <c r="N951" s="45"/>
      <c r="O951" s="45"/>
      <c r="P951" s="45"/>
      <c r="Q951" s="41" t="str">
        <f>IF(CentrepointSourced[[#This Row],[Country]]="Northern Ireland","Northern Ireland",IFERROR(VLOOKUP(CentrepointSourced[[#This Row],[Local Authority]],LKP_LANameDQ[],2,FALSE),CentrepointSourced[[#This Row],[Local Authority]]))</f>
        <v>Surrey Heath</v>
      </c>
      <c r="R951" s="41" t="str">
        <f>IF(CentrepointSourced[[#This Row],[LA type]]="County","",INDEX(ConsolGeog[lad14cd],MATCH(CentrepointSourced[[#This Row],[Local Authority DQ]],ConsolGeog[la_name],0)))</f>
        <v>E07000214</v>
      </c>
      <c r="S951" s="41" t="str">
        <f>IF(OR(CentrepointSourced[[#This Row],[Country]]="Northern Ireland",CentrepointSourced[[#This Row],[Country]]="Scotland",CentrepointSourced[[#This Row],[Country]]="Wales"),"Local Authority",CentrepointSourced[[#This Row],[LA type]])</f>
        <v>District</v>
      </c>
      <c r="T951" s="41">
        <f>IF(TRIM(CentrepointSourced[[#This Row],[Presented HS]])="",0,IF(CentrepointSourced[[#This Row],[Presented HS]]="&lt;5",2.5,IF(CentrepointSourced[[#This Row],[Presented HS]]="&lt;10",5,VALUE(TRIM(CentrepointSourced[[#This Row],[Presented HS]])))))</f>
        <v>0</v>
      </c>
      <c r="U951" s="41">
        <f>IF(TRIM(CentrepointSourced[[#This Row],[Assessed HS]])="",0,IF(CentrepointSourced[[#This Row],[Assessed HS]]="&lt;5",2.5,IF(CentrepointSourced[[#This Row],[Assessed HS]]="&lt;10",5,VALUE(TRIM(CentrepointSourced[[#This Row],[Assessed HS]])))))</f>
        <v>29</v>
      </c>
      <c r="V951" s="41">
        <f>IF(TRIM(CentrepointSourced[[#This Row],[Presented CS]])="",0,IF(CentrepointSourced[[#This Row],[Presented CS]]="&lt;5",2.5,IF(CentrepointSourced[[#This Row],[Presented CS]]="&lt;10",5,VALUE(TRIM(CentrepointSourced[[#This Row],[Presented CS]])))))</f>
        <v>0</v>
      </c>
      <c r="W951" s="41">
        <f>IF(TRIM(CentrepointSourced[[#This Row],[Assessed CS]])="",0,IF(CentrepointSourced[[#This Row],[Assessed CS]]="&lt;5",2.5,IF(CentrepointSourced[[#This Row],[Assessed CS]]="&lt;10",5,VALUE(TRIM(CentrepointSourced[[#This Row],[Assessed CS]])))))</f>
        <v>0</v>
      </c>
      <c r="X951" s="106">
        <f>IF(CentrepointSourced[[#This Row],[Age]]="16-17",CentrepointSourced[[#This Row],[Presented HS DQ]],0)</f>
        <v>0</v>
      </c>
      <c r="Y951" s="106">
        <f>IF(CentrepointSourced[[#This Row],[Age]]="16-24",CentrepointSourced[[#This Row],[Presented HS DQ]],0)</f>
        <v>0</v>
      </c>
      <c r="Z951" s="106">
        <f>IF(CentrepointSourced[[#This Row],[Age]]="18-24",CentrepointSourced[[#This Row],[Presented HS DQ]],0)</f>
        <v>0</v>
      </c>
      <c r="AA951" s="106">
        <f>IF(CentrepointSourced[[#This Row],[Age]]="16-17",CentrepointSourced[[#This Row],[Presented CS DQ]],0)</f>
        <v>0</v>
      </c>
      <c r="AB951" s="106">
        <f>IF(CentrepointSourced[[#This Row],[Age]]="16-24",CentrepointSourced[[#This Row],[Presented CS DQ]],0)</f>
        <v>0</v>
      </c>
      <c r="AC951" s="106">
        <f>IF(CentrepointSourced[[#This Row],[Age]]="18-24",CentrepointSourced[[#This Row],[Presented CS DQ]],0)</f>
        <v>0</v>
      </c>
      <c r="AD951" s="107">
        <f>IF(CentrepointSourced[[#This Row],[Age]]="16-17",CentrepointSourced[[#This Row],[Assessed HS DQ]],0)</f>
        <v>0</v>
      </c>
      <c r="AE951" s="107">
        <f>IF(CentrepointSourced[[#This Row],[Age]]="16-24",CentrepointSourced[[#This Row],[Assessed HS DQ]],0)</f>
        <v>0</v>
      </c>
      <c r="AF951" s="107">
        <f>IF(CentrepointSourced[[#This Row],[Age]]="18-24",CentrepointSourced[[#This Row],[Assessed HS DQ]],0)</f>
        <v>29</v>
      </c>
      <c r="AG951" s="107">
        <f>IF(CentrepointSourced[[#This Row],[Age]]="16-17",CentrepointSourced[[#This Row],[Assessed CS DQ]],0)</f>
        <v>0</v>
      </c>
      <c r="AH951" s="107">
        <f>IF(CentrepointSourced[[#This Row],[Age]]="16-24",CentrepointSourced[[#This Row],[Assessed CS DQ]],0)</f>
        <v>0</v>
      </c>
      <c r="AI951" s="107">
        <f>IF(CentrepointSourced[[#This Row],[Age]]="18-24",CentrepointSourced[[#This Row],[Assessed CS DQ]],0)</f>
        <v>0</v>
      </c>
    </row>
    <row r="952" spans="1:35" customFormat="1" ht="13.5" customHeight="1">
      <c r="A952" s="45" t="s">
        <v>40</v>
      </c>
      <c r="B952" s="62" t="s">
        <v>244</v>
      </c>
      <c r="C952" s="45" t="s">
        <v>42</v>
      </c>
      <c r="D952" s="62"/>
      <c r="E952" s="67">
        <v>2014</v>
      </c>
      <c r="F952" s="67" t="s">
        <v>25</v>
      </c>
      <c r="G952" s="67"/>
      <c r="H952" s="68">
        <v>0</v>
      </c>
      <c r="I952" s="67">
        <v>0</v>
      </c>
      <c r="J952" s="45"/>
      <c r="K952" s="45"/>
      <c r="L952" s="45"/>
      <c r="M952" s="45"/>
      <c r="N952" s="45"/>
      <c r="O952" s="45"/>
      <c r="P952" s="45"/>
      <c r="Q952" s="41" t="str">
        <f>IF(CentrepointSourced[[#This Row],[Country]]="Northern Ireland","Northern Ireland",IFERROR(VLOOKUP(CentrepointSourced[[#This Row],[Local Authority]],LKP_LANameDQ[],2,FALSE),CentrepointSourced[[#This Row],[Local Authority]]))</f>
        <v>Surrey Heath</v>
      </c>
      <c r="R952" s="41" t="str">
        <f>IF(CentrepointSourced[[#This Row],[LA type]]="County","",INDEX(ConsolGeog[lad14cd],MATCH(CentrepointSourced[[#This Row],[Local Authority DQ]],ConsolGeog[la_name],0)))</f>
        <v>E07000214</v>
      </c>
      <c r="S952" s="41" t="str">
        <f>IF(OR(CentrepointSourced[[#This Row],[Country]]="Northern Ireland",CentrepointSourced[[#This Row],[Country]]="Scotland",CentrepointSourced[[#This Row],[Country]]="Wales"),"Local Authority",CentrepointSourced[[#This Row],[LA type]])</f>
        <v>District</v>
      </c>
      <c r="T952" s="41">
        <f>IF(TRIM(CentrepointSourced[[#This Row],[Presented HS]])="",0,IF(CentrepointSourced[[#This Row],[Presented HS]]="&lt;5",2.5,IF(CentrepointSourced[[#This Row],[Presented HS]]="&lt;10",5,VALUE(TRIM(CentrepointSourced[[#This Row],[Presented HS]])))))</f>
        <v>0</v>
      </c>
      <c r="U952" s="41">
        <f>IF(TRIM(CentrepointSourced[[#This Row],[Assessed HS]])="",0,IF(CentrepointSourced[[#This Row],[Assessed HS]]="&lt;5",2.5,IF(CentrepointSourced[[#This Row],[Assessed HS]]="&lt;10",5,VALUE(TRIM(CentrepointSourced[[#This Row],[Assessed HS]])))))</f>
        <v>0</v>
      </c>
      <c r="V952" s="41">
        <f>IF(TRIM(CentrepointSourced[[#This Row],[Presented CS]])="",0,IF(CentrepointSourced[[#This Row],[Presented CS]]="&lt;5",2.5,IF(CentrepointSourced[[#This Row],[Presented CS]]="&lt;10",5,VALUE(TRIM(CentrepointSourced[[#This Row],[Presented CS]])))))</f>
        <v>0</v>
      </c>
      <c r="W952" s="41">
        <f>IF(TRIM(CentrepointSourced[[#This Row],[Assessed CS]])="",0,IF(CentrepointSourced[[#This Row],[Assessed CS]]="&lt;5",2.5,IF(CentrepointSourced[[#This Row],[Assessed CS]]="&lt;10",5,VALUE(TRIM(CentrepointSourced[[#This Row],[Assessed CS]])))))</f>
        <v>0</v>
      </c>
      <c r="X952" s="106">
        <f>IF(CentrepointSourced[[#This Row],[Age]]="16-17",CentrepointSourced[[#This Row],[Presented HS DQ]],0)</f>
        <v>0</v>
      </c>
      <c r="Y952" s="106">
        <f>IF(CentrepointSourced[[#This Row],[Age]]="16-24",CentrepointSourced[[#This Row],[Presented HS DQ]],0)</f>
        <v>0</v>
      </c>
      <c r="Z952" s="106">
        <f>IF(CentrepointSourced[[#This Row],[Age]]="18-24",CentrepointSourced[[#This Row],[Presented HS DQ]],0)</f>
        <v>0</v>
      </c>
      <c r="AA952" s="106">
        <f>IF(CentrepointSourced[[#This Row],[Age]]="16-17",CentrepointSourced[[#This Row],[Presented CS DQ]],0)</f>
        <v>0</v>
      </c>
      <c r="AB952" s="106">
        <f>IF(CentrepointSourced[[#This Row],[Age]]="16-24",CentrepointSourced[[#This Row],[Presented CS DQ]],0)</f>
        <v>0</v>
      </c>
      <c r="AC952" s="106">
        <f>IF(CentrepointSourced[[#This Row],[Age]]="18-24",CentrepointSourced[[#This Row],[Presented CS DQ]],0)</f>
        <v>0</v>
      </c>
      <c r="AD952" s="107">
        <f>IF(CentrepointSourced[[#This Row],[Age]]="16-17",CentrepointSourced[[#This Row],[Assessed HS DQ]],0)</f>
        <v>0</v>
      </c>
      <c r="AE952" s="107">
        <f>IF(CentrepointSourced[[#This Row],[Age]]="16-24",CentrepointSourced[[#This Row],[Assessed HS DQ]],0)</f>
        <v>0</v>
      </c>
      <c r="AF952" s="107">
        <f>IF(CentrepointSourced[[#This Row],[Age]]="18-24",CentrepointSourced[[#This Row],[Assessed HS DQ]],0)</f>
        <v>0</v>
      </c>
      <c r="AG952" s="107">
        <f>IF(CentrepointSourced[[#This Row],[Age]]="16-17",CentrepointSourced[[#This Row],[Assessed CS DQ]],0)</f>
        <v>0</v>
      </c>
      <c r="AH952" s="107">
        <f>IF(CentrepointSourced[[#This Row],[Age]]="16-24",CentrepointSourced[[#This Row],[Assessed CS DQ]],0)</f>
        <v>0</v>
      </c>
      <c r="AI952" s="107">
        <f>IF(CentrepointSourced[[#This Row],[Age]]="18-24",CentrepointSourced[[#This Row],[Assessed CS DQ]],0)</f>
        <v>0</v>
      </c>
    </row>
    <row r="953" spans="1:35" customFormat="1" ht="13.5" customHeight="1">
      <c r="A953" s="45" t="s">
        <v>40</v>
      </c>
      <c r="B953" s="62" t="s">
        <v>244</v>
      </c>
      <c r="C953" s="45" t="s">
        <v>42</v>
      </c>
      <c r="D953" s="62"/>
      <c r="E953" s="67">
        <v>2014</v>
      </c>
      <c r="F953" s="67" t="s">
        <v>26</v>
      </c>
      <c r="G953" s="67"/>
      <c r="H953" s="68">
        <v>38</v>
      </c>
      <c r="I953" s="67">
        <v>26</v>
      </c>
      <c r="J953" s="45"/>
      <c r="K953" s="45"/>
      <c r="L953" s="45"/>
      <c r="M953" s="45"/>
      <c r="N953" s="45"/>
      <c r="O953" s="45"/>
      <c r="P953" s="45"/>
      <c r="Q953" s="41" t="str">
        <f>IF(CentrepointSourced[[#This Row],[Country]]="Northern Ireland","Northern Ireland",IFERROR(VLOOKUP(CentrepointSourced[[#This Row],[Local Authority]],LKP_LANameDQ[],2,FALSE),CentrepointSourced[[#This Row],[Local Authority]]))</f>
        <v>Surrey Heath</v>
      </c>
      <c r="R953" s="41" t="str">
        <f>IF(CentrepointSourced[[#This Row],[LA type]]="County","",INDEX(ConsolGeog[lad14cd],MATCH(CentrepointSourced[[#This Row],[Local Authority DQ]],ConsolGeog[la_name],0)))</f>
        <v>E07000214</v>
      </c>
      <c r="S953" s="41" t="str">
        <f>IF(OR(CentrepointSourced[[#This Row],[Country]]="Northern Ireland",CentrepointSourced[[#This Row],[Country]]="Scotland",CentrepointSourced[[#This Row],[Country]]="Wales"),"Local Authority",CentrepointSourced[[#This Row],[LA type]])</f>
        <v>District</v>
      </c>
      <c r="T953" s="41">
        <f>IF(TRIM(CentrepointSourced[[#This Row],[Presented HS]])="",0,IF(CentrepointSourced[[#This Row],[Presented HS]]="&lt;5",2.5,IF(CentrepointSourced[[#This Row],[Presented HS]]="&lt;10",5,VALUE(TRIM(CentrepointSourced[[#This Row],[Presented HS]])))))</f>
        <v>0</v>
      </c>
      <c r="U953" s="41">
        <f>IF(TRIM(CentrepointSourced[[#This Row],[Assessed HS]])="",0,IF(CentrepointSourced[[#This Row],[Assessed HS]]="&lt;5",2.5,IF(CentrepointSourced[[#This Row],[Assessed HS]]="&lt;10",5,VALUE(TRIM(CentrepointSourced[[#This Row],[Assessed HS]])))))</f>
        <v>38</v>
      </c>
      <c r="V953" s="41">
        <f>IF(TRIM(CentrepointSourced[[#This Row],[Presented CS]])="",0,IF(CentrepointSourced[[#This Row],[Presented CS]]="&lt;5",2.5,IF(CentrepointSourced[[#This Row],[Presented CS]]="&lt;10",5,VALUE(TRIM(CentrepointSourced[[#This Row],[Presented CS]])))))</f>
        <v>0</v>
      </c>
      <c r="W953" s="41">
        <f>IF(TRIM(CentrepointSourced[[#This Row],[Assessed CS]])="",0,IF(CentrepointSourced[[#This Row],[Assessed CS]]="&lt;5",2.5,IF(CentrepointSourced[[#This Row],[Assessed CS]]="&lt;10",5,VALUE(TRIM(CentrepointSourced[[#This Row],[Assessed CS]])))))</f>
        <v>0</v>
      </c>
      <c r="X953" s="106">
        <f>IF(CentrepointSourced[[#This Row],[Age]]="16-17",CentrepointSourced[[#This Row],[Presented HS DQ]],0)</f>
        <v>0</v>
      </c>
      <c r="Y953" s="106">
        <f>IF(CentrepointSourced[[#This Row],[Age]]="16-24",CentrepointSourced[[#This Row],[Presented HS DQ]],0)</f>
        <v>0</v>
      </c>
      <c r="Z953" s="106">
        <f>IF(CentrepointSourced[[#This Row],[Age]]="18-24",CentrepointSourced[[#This Row],[Presented HS DQ]],0)</f>
        <v>0</v>
      </c>
      <c r="AA953" s="106">
        <f>IF(CentrepointSourced[[#This Row],[Age]]="16-17",CentrepointSourced[[#This Row],[Presented CS DQ]],0)</f>
        <v>0</v>
      </c>
      <c r="AB953" s="106">
        <f>IF(CentrepointSourced[[#This Row],[Age]]="16-24",CentrepointSourced[[#This Row],[Presented CS DQ]],0)</f>
        <v>0</v>
      </c>
      <c r="AC953" s="106">
        <f>IF(CentrepointSourced[[#This Row],[Age]]="18-24",CentrepointSourced[[#This Row],[Presented CS DQ]],0)</f>
        <v>0</v>
      </c>
      <c r="AD953" s="107">
        <f>IF(CentrepointSourced[[#This Row],[Age]]="16-17",CentrepointSourced[[#This Row],[Assessed HS DQ]],0)</f>
        <v>0</v>
      </c>
      <c r="AE953" s="107">
        <f>IF(CentrepointSourced[[#This Row],[Age]]="16-24",CentrepointSourced[[#This Row],[Assessed HS DQ]],0)</f>
        <v>0</v>
      </c>
      <c r="AF953" s="107">
        <f>IF(CentrepointSourced[[#This Row],[Age]]="18-24",CentrepointSourced[[#This Row],[Assessed HS DQ]],0)</f>
        <v>38</v>
      </c>
      <c r="AG953" s="107">
        <f>IF(CentrepointSourced[[#This Row],[Age]]="16-17",CentrepointSourced[[#This Row],[Assessed CS DQ]],0)</f>
        <v>0</v>
      </c>
      <c r="AH953" s="107">
        <f>IF(CentrepointSourced[[#This Row],[Age]]="16-24",CentrepointSourced[[#This Row],[Assessed CS DQ]],0)</f>
        <v>0</v>
      </c>
      <c r="AI953" s="107">
        <f>IF(CentrepointSourced[[#This Row],[Age]]="18-24",CentrepointSourced[[#This Row],[Assessed CS DQ]],0)</f>
        <v>0</v>
      </c>
    </row>
    <row r="954" spans="1:35" customFormat="1" ht="13.5" customHeight="1">
      <c r="A954" s="45" t="s">
        <v>40</v>
      </c>
      <c r="B954" s="62" t="s">
        <v>162</v>
      </c>
      <c r="C954" s="45" t="s">
        <v>42</v>
      </c>
      <c r="D954" s="62"/>
      <c r="E954" s="67">
        <v>2012</v>
      </c>
      <c r="F954" s="67" t="s">
        <v>25</v>
      </c>
      <c r="G954" s="77">
        <v>23</v>
      </c>
      <c r="H954" s="78">
        <v>23</v>
      </c>
      <c r="I954" s="67">
        <v>10</v>
      </c>
      <c r="J954" s="45"/>
      <c r="K954" s="45"/>
      <c r="L954" s="45"/>
      <c r="M954" s="45"/>
      <c r="N954" s="45"/>
      <c r="O954" s="45"/>
      <c r="P954" s="45"/>
      <c r="Q954" s="41" t="str">
        <f>IF(CentrepointSourced[[#This Row],[Country]]="Northern Ireland","Northern Ireland",IFERROR(VLOOKUP(CentrepointSourced[[#This Row],[Local Authority]],LKP_LANameDQ[],2,FALSE),CentrepointSourced[[#This Row],[Local Authority]]))</f>
        <v>Swale</v>
      </c>
      <c r="R954" s="41" t="str">
        <f>IF(CentrepointSourced[[#This Row],[LA type]]="County","",INDEX(ConsolGeog[lad14cd],MATCH(CentrepointSourced[[#This Row],[Local Authority DQ]],ConsolGeog[la_name],0)))</f>
        <v>E07000113</v>
      </c>
      <c r="S954" s="41" t="str">
        <f>IF(OR(CentrepointSourced[[#This Row],[Country]]="Northern Ireland",CentrepointSourced[[#This Row],[Country]]="Scotland",CentrepointSourced[[#This Row],[Country]]="Wales"),"Local Authority",CentrepointSourced[[#This Row],[LA type]])</f>
        <v>District</v>
      </c>
      <c r="T954" s="41">
        <f>IF(TRIM(CentrepointSourced[[#This Row],[Presented HS]])="",0,IF(CentrepointSourced[[#This Row],[Presented HS]]="&lt;5",2.5,IF(CentrepointSourced[[#This Row],[Presented HS]]="&lt;10",5,VALUE(TRIM(CentrepointSourced[[#This Row],[Presented HS]])))))</f>
        <v>23</v>
      </c>
      <c r="U954" s="41">
        <f>IF(TRIM(CentrepointSourced[[#This Row],[Assessed HS]])="",0,IF(CentrepointSourced[[#This Row],[Assessed HS]]="&lt;5",2.5,IF(CentrepointSourced[[#This Row],[Assessed HS]]="&lt;10",5,VALUE(TRIM(CentrepointSourced[[#This Row],[Assessed HS]])))))</f>
        <v>23</v>
      </c>
      <c r="V954" s="41">
        <f>IF(TRIM(CentrepointSourced[[#This Row],[Presented CS]])="",0,IF(CentrepointSourced[[#This Row],[Presented CS]]="&lt;5",2.5,IF(CentrepointSourced[[#This Row],[Presented CS]]="&lt;10",5,VALUE(TRIM(CentrepointSourced[[#This Row],[Presented CS]])))))</f>
        <v>0</v>
      </c>
      <c r="W954" s="41">
        <f>IF(TRIM(CentrepointSourced[[#This Row],[Assessed CS]])="",0,IF(CentrepointSourced[[#This Row],[Assessed CS]]="&lt;5",2.5,IF(CentrepointSourced[[#This Row],[Assessed CS]]="&lt;10",5,VALUE(TRIM(CentrepointSourced[[#This Row],[Assessed CS]])))))</f>
        <v>0</v>
      </c>
      <c r="X954" s="106">
        <f>IF(CentrepointSourced[[#This Row],[Age]]="16-17",CentrepointSourced[[#This Row],[Presented HS DQ]],0)</f>
        <v>23</v>
      </c>
      <c r="Y954" s="106">
        <f>IF(CentrepointSourced[[#This Row],[Age]]="16-24",CentrepointSourced[[#This Row],[Presented HS DQ]],0)</f>
        <v>0</v>
      </c>
      <c r="Z954" s="106">
        <f>IF(CentrepointSourced[[#This Row],[Age]]="18-24",CentrepointSourced[[#This Row],[Presented HS DQ]],0)</f>
        <v>0</v>
      </c>
      <c r="AA954" s="106">
        <f>IF(CentrepointSourced[[#This Row],[Age]]="16-17",CentrepointSourced[[#This Row],[Presented CS DQ]],0)</f>
        <v>0</v>
      </c>
      <c r="AB954" s="106">
        <f>IF(CentrepointSourced[[#This Row],[Age]]="16-24",CentrepointSourced[[#This Row],[Presented CS DQ]],0)</f>
        <v>0</v>
      </c>
      <c r="AC954" s="106">
        <f>IF(CentrepointSourced[[#This Row],[Age]]="18-24",CentrepointSourced[[#This Row],[Presented CS DQ]],0)</f>
        <v>0</v>
      </c>
      <c r="AD954" s="107">
        <f>IF(CentrepointSourced[[#This Row],[Age]]="16-17",CentrepointSourced[[#This Row],[Assessed HS DQ]],0)</f>
        <v>23</v>
      </c>
      <c r="AE954" s="107">
        <f>IF(CentrepointSourced[[#This Row],[Age]]="16-24",CentrepointSourced[[#This Row],[Assessed HS DQ]],0)</f>
        <v>0</v>
      </c>
      <c r="AF954" s="107">
        <f>IF(CentrepointSourced[[#This Row],[Age]]="18-24",CentrepointSourced[[#This Row],[Assessed HS DQ]],0)</f>
        <v>0</v>
      </c>
      <c r="AG954" s="107">
        <f>IF(CentrepointSourced[[#This Row],[Age]]="16-17",CentrepointSourced[[#This Row],[Assessed CS DQ]],0)</f>
        <v>0</v>
      </c>
      <c r="AH954" s="107">
        <f>IF(CentrepointSourced[[#This Row],[Age]]="16-24",CentrepointSourced[[#This Row],[Assessed CS DQ]],0)</f>
        <v>0</v>
      </c>
      <c r="AI954" s="107">
        <f>IF(CentrepointSourced[[#This Row],[Age]]="18-24",CentrepointSourced[[#This Row],[Assessed CS DQ]],0)</f>
        <v>0</v>
      </c>
    </row>
    <row r="955" spans="1:35" customFormat="1" ht="13.5" customHeight="1">
      <c r="A955" s="45" t="s">
        <v>40</v>
      </c>
      <c r="B955" s="62" t="s">
        <v>162</v>
      </c>
      <c r="C955" s="45" t="s">
        <v>42</v>
      </c>
      <c r="D955" s="62"/>
      <c r="E955" s="67">
        <v>2012</v>
      </c>
      <c r="F955" s="67" t="s">
        <v>26</v>
      </c>
      <c r="G955" s="77">
        <v>66</v>
      </c>
      <c r="H955" s="68">
        <v>66</v>
      </c>
      <c r="I955" s="67">
        <v>34</v>
      </c>
      <c r="J955" s="45"/>
      <c r="K955" s="45"/>
      <c r="L955" s="45"/>
      <c r="M955" s="45"/>
      <c r="N955" s="45"/>
      <c r="O955" s="45"/>
      <c r="P955" s="45"/>
      <c r="Q955" s="41" t="str">
        <f>IF(CentrepointSourced[[#This Row],[Country]]="Northern Ireland","Northern Ireland",IFERROR(VLOOKUP(CentrepointSourced[[#This Row],[Local Authority]],LKP_LANameDQ[],2,FALSE),CentrepointSourced[[#This Row],[Local Authority]]))</f>
        <v>Swale</v>
      </c>
      <c r="R955" s="41" t="str">
        <f>IF(CentrepointSourced[[#This Row],[LA type]]="County","",INDEX(ConsolGeog[lad14cd],MATCH(CentrepointSourced[[#This Row],[Local Authority DQ]],ConsolGeog[la_name],0)))</f>
        <v>E07000113</v>
      </c>
      <c r="S955" s="41" t="str">
        <f>IF(OR(CentrepointSourced[[#This Row],[Country]]="Northern Ireland",CentrepointSourced[[#This Row],[Country]]="Scotland",CentrepointSourced[[#This Row],[Country]]="Wales"),"Local Authority",CentrepointSourced[[#This Row],[LA type]])</f>
        <v>District</v>
      </c>
      <c r="T955" s="41">
        <f>IF(TRIM(CentrepointSourced[[#This Row],[Presented HS]])="",0,IF(CentrepointSourced[[#This Row],[Presented HS]]="&lt;5",2.5,IF(CentrepointSourced[[#This Row],[Presented HS]]="&lt;10",5,VALUE(TRIM(CentrepointSourced[[#This Row],[Presented HS]])))))</f>
        <v>66</v>
      </c>
      <c r="U955" s="41">
        <f>IF(TRIM(CentrepointSourced[[#This Row],[Assessed HS]])="",0,IF(CentrepointSourced[[#This Row],[Assessed HS]]="&lt;5",2.5,IF(CentrepointSourced[[#This Row],[Assessed HS]]="&lt;10",5,VALUE(TRIM(CentrepointSourced[[#This Row],[Assessed HS]])))))</f>
        <v>66</v>
      </c>
      <c r="V955" s="41">
        <f>IF(TRIM(CentrepointSourced[[#This Row],[Presented CS]])="",0,IF(CentrepointSourced[[#This Row],[Presented CS]]="&lt;5",2.5,IF(CentrepointSourced[[#This Row],[Presented CS]]="&lt;10",5,VALUE(TRIM(CentrepointSourced[[#This Row],[Presented CS]])))))</f>
        <v>0</v>
      </c>
      <c r="W955" s="41">
        <f>IF(TRIM(CentrepointSourced[[#This Row],[Assessed CS]])="",0,IF(CentrepointSourced[[#This Row],[Assessed CS]]="&lt;5",2.5,IF(CentrepointSourced[[#This Row],[Assessed CS]]="&lt;10",5,VALUE(TRIM(CentrepointSourced[[#This Row],[Assessed CS]])))))</f>
        <v>0</v>
      </c>
      <c r="X955" s="106">
        <f>IF(CentrepointSourced[[#This Row],[Age]]="16-17",CentrepointSourced[[#This Row],[Presented HS DQ]],0)</f>
        <v>0</v>
      </c>
      <c r="Y955" s="106">
        <f>IF(CentrepointSourced[[#This Row],[Age]]="16-24",CentrepointSourced[[#This Row],[Presented HS DQ]],0)</f>
        <v>0</v>
      </c>
      <c r="Z955" s="106">
        <f>IF(CentrepointSourced[[#This Row],[Age]]="18-24",CentrepointSourced[[#This Row],[Presented HS DQ]],0)</f>
        <v>66</v>
      </c>
      <c r="AA955" s="106">
        <f>IF(CentrepointSourced[[#This Row],[Age]]="16-17",CentrepointSourced[[#This Row],[Presented CS DQ]],0)</f>
        <v>0</v>
      </c>
      <c r="AB955" s="106">
        <f>IF(CentrepointSourced[[#This Row],[Age]]="16-24",CentrepointSourced[[#This Row],[Presented CS DQ]],0)</f>
        <v>0</v>
      </c>
      <c r="AC955" s="106">
        <f>IF(CentrepointSourced[[#This Row],[Age]]="18-24",CentrepointSourced[[#This Row],[Presented CS DQ]],0)</f>
        <v>0</v>
      </c>
      <c r="AD955" s="107">
        <f>IF(CentrepointSourced[[#This Row],[Age]]="16-17",CentrepointSourced[[#This Row],[Assessed HS DQ]],0)</f>
        <v>0</v>
      </c>
      <c r="AE955" s="107">
        <f>IF(CentrepointSourced[[#This Row],[Age]]="16-24",CentrepointSourced[[#This Row],[Assessed HS DQ]],0)</f>
        <v>0</v>
      </c>
      <c r="AF955" s="107">
        <f>IF(CentrepointSourced[[#This Row],[Age]]="18-24",CentrepointSourced[[#This Row],[Assessed HS DQ]],0)</f>
        <v>66</v>
      </c>
      <c r="AG955" s="107">
        <f>IF(CentrepointSourced[[#This Row],[Age]]="16-17",CentrepointSourced[[#This Row],[Assessed CS DQ]],0)</f>
        <v>0</v>
      </c>
      <c r="AH955" s="107">
        <f>IF(CentrepointSourced[[#This Row],[Age]]="16-24",CentrepointSourced[[#This Row],[Assessed CS DQ]],0)</f>
        <v>0</v>
      </c>
      <c r="AI955" s="107">
        <f>IF(CentrepointSourced[[#This Row],[Age]]="18-24",CentrepointSourced[[#This Row],[Assessed CS DQ]],0)</f>
        <v>0</v>
      </c>
    </row>
    <row r="956" spans="1:35" customFormat="1" ht="13.5" customHeight="1">
      <c r="A956" s="45" t="s">
        <v>40</v>
      </c>
      <c r="B956" s="62" t="s">
        <v>162</v>
      </c>
      <c r="C956" s="45" t="s">
        <v>42</v>
      </c>
      <c r="D956" s="62"/>
      <c r="E956" s="67">
        <v>2013</v>
      </c>
      <c r="F956" s="67" t="s">
        <v>25</v>
      </c>
      <c r="G956" s="67">
        <v>20</v>
      </c>
      <c r="H956" s="68">
        <v>20</v>
      </c>
      <c r="I956" s="67">
        <v>7</v>
      </c>
      <c r="J956" s="45"/>
      <c r="K956" s="45"/>
      <c r="L956" s="45"/>
      <c r="M956" s="45"/>
      <c r="N956" s="45"/>
      <c r="O956" s="45"/>
      <c r="P956" s="45"/>
      <c r="Q956" s="41" t="str">
        <f>IF(CentrepointSourced[[#This Row],[Country]]="Northern Ireland","Northern Ireland",IFERROR(VLOOKUP(CentrepointSourced[[#This Row],[Local Authority]],LKP_LANameDQ[],2,FALSE),CentrepointSourced[[#This Row],[Local Authority]]))</f>
        <v>Swale</v>
      </c>
      <c r="R956" s="41" t="str">
        <f>IF(CentrepointSourced[[#This Row],[LA type]]="County","",INDEX(ConsolGeog[lad14cd],MATCH(CentrepointSourced[[#This Row],[Local Authority DQ]],ConsolGeog[la_name],0)))</f>
        <v>E07000113</v>
      </c>
      <c r="S956" s="41" t="str">
        <f>IF(OR(CentrepointSourced[[#This Row],[Country]]="Northern Ireland",CentrepointSourced[[#This Row],[Country]]="Scotland",CentrepointSourced[[#This Row],[Country]]="Wales"),"Local Authority",CentrepointSourced[[#This Row],[LA type]])</f>
        <v>District</v>
      </c>
      <c r="T956" s="41">
        <f>IF(TRIM(CentrepointSourced[[#This Row],[Presented HS]])="",0,IF(CentrepointSourced[[#This Row],[Presented HS]]="&lt;5",2.5,IF(CentrepointSourced[[#This Row],[Presented HS]]="&lt;10",5,VALUE(TRIM(CentrepointSourced[[#This Row],[Presented HS]])))))</f>
        <v>20</v>
      </c>
      <c r="U956" s="41">
        <f>IF(TRIM(CentrepointSourced[[#This Row],[Assessed HS]])="",0,IF(CentrepointSourced[[#This Row],[Assessed HS]]="&lt;5",2.5,IF(CentrepointSourced[[#This Row],[Assessed HS]]="&lt;10",5,VALUE(TRIM(CentrepointSourced[[#This Row],[Assessed HS]])))))</f>
        <v>20</v>
      </c>
      <c r="V956" s="41">
        <f>IF(TRIM(CentrepointSourced[[#This Row],[Presented CS]])="",0,IF(CentrepointSourced[[#This Row],[Presented CS]]="&lt;5",2.5,IF(CentrepointSourced[[#This Row],[Presented CS]]="&lt;10",5,VALUE(TRIM(CentrepointSourced[[#This Row],[Presented CS]])))))</f>
        <v>0</v>
      </c>
      <c r="W956" s="41">
        <f>IF(TRIM(CentrepointSourced[[#This Row],[Assessed CS]])="",0,IF(CentrepointSourced[[#This Row],[Assessed CS]]="&lt;5",2.5,IF(CentrepointSourced[[#This Row],[Assessed CS]]="&lt;10",5,VALUE(TRIM(CentrepointSourced[[#This Row],[Assessed CS]])))))</f>
        <v>0</v>
      </c>
      <c r="X956" s="106">
        <f>IF(CentrepointSourced[[#This Row],[Age]]="16-17",CentrepointSourced[[#This Row],[Presented HS DQ]],0)</f>
        <v>20</v>
      </c>
      <c r="Y956" s="106">
        <f>IF(CentrepointSourced[[#This Row],[Age]]="16-24",CentrepointSourced[[#This Row],[Presented HS DQ]],0)</f>
        <v>0</v>
      </c>
      <c r="Z956" s="106">
        <f>IF(CentrepointSourced[[#This Row],[Age]]="18-24",CentrepointSourced[[#This Row],[Presented HS DQ]],0)</f>
        <v>0</v>
      </c>
      <c r="AA956" s="106">
        <f>IF(CentrepointSourced[[#This Row],[Age]]="16-17",CentrepointSourced[[#This Row],[Presented CS DQ]],0)</f>
        <v>0</v>
      </c>
      <c r="AB956" s="106">
        <f>IF(CentrepointSourced[[#This Row],[Age]]="16-24",CentrepointSourced[[#This Row],[Presented CS DQ]],0)</f>
        <v>0</v>
      </c>
      <c r="AC956" s="106">
        <f>IF(CentrepointSourced[[#This Row],[Age]]="18-24",CentrepointSourced[[#This Row],[Presented CS DQ]],0)</f>
        <v>0</v>
      </c>
      <c r="AD956" s="107">
        <f>IF(CentrepointSourced[[#This Row],[Age]]="16-17",CentrepointSourced[[#This Row],[Assessed HS DQ]],0)</f>
        <v>20</v>
      </c>
      <c r="AE956" s="107">
        <f>IF(CentrepointSourced[[#This Row],[Age]]="16-24",CentrepointSourced[[#This Row],[Assessed HS DQ]],0)</f>
        <v>0</v>
      </c>
      <c r="AF956" s="107">
        <f>IF(CentrepointSourced[[#This Row],[Age]]="18-24",CentrepointSourced[[#This Row],[Assessed HS DQ]],0)</f>
        <v>0</v>
      </c>
      <c r="AG956" s="107">
        <f>IF(CentrepointSourced[[#This Row],[Age]]="16-17",CentrepointSourced[[#This Row],[Assessed CS DQ]],0)</f>
        <v>0</v>
      </c>
      <c r="AH956" s="107">
        <f>IF(CentrepointSourced[[#This Row],[Age]]="16-24",CentrepointSourced[[#This Row],[Assessed CS DQ]],0)</f>
        <v>0</v>
      </c>
      <c r="AI956" s="107">
        <f>IF(CentrepointSourced[[#This Row],[Age]]="18-24",CentrepointSourced[[#This Row],[Assessed CS DQ]],0)</f>
        <v>0</v>
      </c>
    </row>
    <row r="957" spans="1:35" customFormat="1" ht="13.5" customHeight="1">
      <c r="A957" s="45" t="s">
        <v>40</v>
      </c>
      <c r="B957" s="62" t="s">
        <v>162</v>
      </c>
      <c r="C957" s="45" t="s">
        <v>42</v>
      </c>
      <c r="D957" s="62"/>
      <c r="E957" s="67">
        <v>2013</v>
      </c>
      <c r="F957" s="67" t="s">
        <v>26</v>
      </c>
      <c r="G957" s="67">
        <v>82</v>
      </c>
      <c r="H957" s="78">
        <v>82</v>
      </c>
      <c r="I957" s="67">
        <v>32</v>
      </c>
      <c r="J957" s="45"/>
      <c r="K957" s="45"/>
      <c r="L957" s="45"/>
      <c r="M957" s="45"/>
      <c r="N957" s="45"/>
      <c r="O957" s="45"/>
      <c r="P957" s="45"/>
      <c r="Q957" s="41" t="str">
        <f>IF(CentrepointSourced[[#This Row],[Country]]="Northern Ireland","Northern Ireland",IFERROR(VLOOKUP(CentrepointSourced[[#This Row],[Local Authority]],LKP_LANameDQ[],2,FALSE),CentrepointSourced[[#This Row],[Local Authority]]))</f>
        <v>Swale</v>
      </c>
      <c r="R957" s="41" t="str">
        <f>IF(CentrepointSourced[[#This Row],[LA type]]="County","",INDEX(ConsolGeog[lad14cd],MATCH(CentrepointSourced[[#This Row],[Local Authority DQ]],ConsolGeog[la_name],0)))</f>
        <v>E07000113</v>
      </c>
      <c r="S957" s="41" t="str">
        <f>IF(OR(CentrepointSourced[[#This Row],[Country]]="Northern Ireland",CentrepointSourced[[#This Row],[Country]]="Scotland",CentrepointSourced[[#This Row],[Country]]="Wales"),"Local Authority",CentrepointSourced[[#This Row],[LA type]])</f>
        <v>District</v>
      </c>
      <c r="T957" s="41">
        <f>IF(TRIM(CentrepointSourced[[#This Row],[Presented HS]])="",0,IF(CentrepointSourced[[#This Row],[Presented HS]]="&lt;5",2.5,IF(CentrepointSourced[[#This Row],[Presented HS]]="&lt;10",5,VALUE(TRIM(CentrepointSourced[[#This Row],[Presented HS]])))))</f>
        <v>82</v>
      </c>
      <c r="U957" s="41">
        <f>IF(TRIM(CentrepointSourced[[#This Row],[Assessed HS]])="",0,IF(CentrepointSourced[[#This Row],[Assessed HS]]="&lt;5",2.5,IF(CentrepointSourced[[#This Row],[Assessed HS]]="&lt;10",5,VALUE(TRIM(CentrepointSourced[[#This Row],[Assessed HS]])))))</f>
        <v>82</v>
      </c>
      <c r="V957" s="41">
        <f>IF(TRIM(CentrepointSourced[[#This Row],[Presented CS]])="",0,IF(CentrepointSourced[[#This Row],[Presented CS]]="&lt;5",2.5,IF(CentrepointSourced[[#This Row],[Presented CS]]="&lt;10",5,VALUE(TRIM(CentrepointSourced[[#This Row],[Presented CS]])))))</f>
        <v>0</v>
      </c>
      <c r="W957" s="41">
        <f>IF(TRIM(CentrepointSourced[[#This Row],[Assessed CS]])="",0,IF(CentrepointSourced[[#This Row],[Assessed CS]]="&lt;5",2.5,IF(CentrepointSourced[[#This Row],[Assessed CS]]="&lt;10",5,VALUE(TRIM(CentrepointSourced[[#This Row],[Assessed CS]])))))</f>
        <v>0</v>
      </c>
      <c r="X957" s="106">
        <f>IF(CentrepointSourced[[#This Row],[Age]]="16-17",CentrepointSourced[[#This Row],[Presented HS DQ]],0)</f>
        <v>0</v>
      </c>
      <c r="Y957" s="106">
        <f>IF(CentrepointSourced[[#This Row],[Age]]="16-24",CentrepointSourced[[#This Row],[Presented HS DQ]],0)</f>
        <v>0</v>
      </c>
      <c r="Z957" s="106">
        <f>IF(CentrepointSourced[[#This Row],[Age]]="18-24",CentrepointSourced[[#This Row],[Presented HS DQ]],0)</f>
        <v>82</v>
      </c>
      <c r="AA957" s="106">
        <f>IF(CentrepointSourced[[#This Row],[Age]]="16-17",CentrepointSourced[[#This Row],[Presented CS DQ]],0)</f>
        <v>0</v>
      </c>
      <c r="AB957" s="106">
        <f>IF(CentrepointSourced[[#This Row],[Age]]="16-24",CentrepointSourced[[#This Row],[Presented CS DQ]],0)</f>
        <v>0</v>
      </c>
      <c r="AC957" s="106">
        <f>IF(CentrepointSourced[[#This Row],[Age]]="18-24",CentrepointSourced[[#This Row],[Presented CS DQ]],0)</f>
        <v>0</v>
      </c>
      <c r="AD957" s="107">
        <f>IF(CentrepointSourced[[#This Row],[Age]]="16-17",CentrepointSourced[[#This Row],[Assessed HS DQ]],0)</f>
        <v>0</v>
      </c>
      <c r="AE957" s="107">
        <f>IF(CentrepointSourced[[#This Row],[Age]]="16-24",CentrepointSourced[[#This Row],[Assessed HS DQ]],0)</f>
        <v>0</v>
      </c>
      <c r="AF957" s="107">
        <f>IF(CentrepointSourced[[#This Row],[Age]]="18-24",CentrepointSourced[[#This Row],[Assessed HS DQ]],0)</f>
        <v>82</v>
      </c>
      <c r="AG957" s="107">
        <f>IF(CentrepointSourced[[#This Row],[Age]]="16-17",CentrepointSourced[[#This Row],[Assessed CS DQ]],0)</f>
        <v>0</v>
      </c>
      <c r="AH957" s="107">
        <f>IF(CentrepointSourced[[#This Row],[Age]]="16-24",CentrepointSourced[[#This Row],[Assessed CS DQ]],0)</f>
        <v>0</v>
      </c>
      <c r="AI957" s="107">
        <f>IF(CentrepointSourced[[#This Row],[Age]]="18-24",CentrepointSourced[[#This Row],[Assessed CS DQ]],0)</f>
        <v>0</v>
      </c>
    </row>
    <row r="958" spans="1:35" customFormat="1" ht="13.5" customHeight="1">
      <c r="A958" s="45" t="s">
        <v>40</v>
      </c>
      <c r="B958" s="62" t="s">
        <v>162</v>
      </c>
      <c r="C958" s="45" t="s">
        <v>42</v>
      </c>
      <c r="D958" s="62"/>
      <c r="E958" s="67">
        <v>2014</v>
      </c>
      <c r="F958" s="67" t="s">
        <v>25</v>
      </c>
      <c r="G958" s="77">
        <v>31</v>
      </c>
      <c r="H958" s="78">
        <v>31</v>
      </c>
      <c r="I958" s="67">
        <v>10</v>
      </c>
      <c r="J958" s="45"/>
      <c r="K958" s="45"/>
      <c r="L958" s="45"/>
      <c r="M958" s="45"/>
      <c r="N958" s="45"/>
      <c r="O958" s="45"/>
      <c r="P958" s="45"/>
      <c r="Q958" s="41" t="str">
        <f>IF(CentrepointSourced[[#This Row],[Country]]="Northern Ireland","Northern Ireland",IFERROR(VLOOKUP(CentrepointSourced[[#This Row],[Local Authority]],LKP_LANameDQ[],2,FALSE),CentrepointSourced[[#This Row],[Local Authority]]))</f>
        <v>Swale</v>
      </c>
      <c r="R958" s="41" t="str">
        <f>IF(CentrepointSourced[[#This Row],[LA type]]="County","",INDEX(ConsolGeog[lad14cd],MATCH(CentrepointSourced[[#This Row],[Local Authority DQ]],ConsolGeog[la_name],0)))</f>
        <v>E07000113</v>
      </c>
      <c r="S958" s="41" t="str">
        <f>IF(OR(CentrepointSourced[[#This Row],[Country]]="Northern Ireland",CentrepointSourced[[#This Row],[Country]]="Scotland",CentrepointSourced[[#This Row],[Country]]="Wales"),"Local Authority",CentrepointSourced[[#This Row],[LA type]])</f>
        <v>District</v>
      </c>
      <c r="T958" s="41">
        <f>IF(TRIM(CentrepointSourced[[#This Row],[Presented HS]])="",0,IF(CentrepointSourced[[#This Row],[Presented HS]]="&lt;5",2.5,IF(CentrepointSourced[[#This Row],[Presented HS]]="&lt;10",5,VALUE(TRIM(CentrepointSourced[[#This Row],[Presented HS]])))))</f>
        <v>31</v>
      </c>
      <c r="U958" s="41">
        <f>IF(TRIM(CentrepointSourced[[#This Row],[Assessed HS]])="",0,IF(CentrepointSourced[[#This Row],[Assessed HS]]="&lt;5",2.5,IF(CentrepointSourced[[#This Row],[Assessed HS]]="&lt;10",5,VALUE(TRIM(CentrepointSourced[[#This Row],[Assessed HS]])))))</f>
        <v>31</v>
      </c>
      <c r="V958" s="41">
        <f>IF(TRIM(CentrepointSourced[[#This Row],[Presented CS]])="",0,IF(CentrepointSourced[[#This Row],[Presented CS]]="&lt;5",2.5,IF(CentrepointSourced[[#This Row],[Presented CS]]="&lt;10",5,VALUE(TRIM(CentrepointSourced[[#This Row],[Presented CS]])))))</f>
        <v>0</v>
      </c>
      <c r="W958" s="41">
        <f>IF(TRIM(CentrepointSourced[[#This Row],[Assessed CS]])="",0,IF(CentrepointSourced[[#This Row],[Assessed CS]]="&lt;5",2.5,IF(CentrepointSourced[[#This Row],[Assessed CS]]="&lt;10",5,VALUE(TRIM(CentrepointSourced[[#This Row],[Assessed CS]])))))</f>
        <v>0</v>
      </c>
      <c r="X958" s="106">
        <f>IF(CentrepointSourced[[#This Row],[Age]]="16-17",CentrepointSourced[[#This Row],[Presented HS DQ]],0)</f>
        <v>31</v>
      </c>
      <c r="Y958" s="106">
        <f>IF(CentrepointSourced[[#This Row],[Age]]="16-24",CentrepointSourced[[#This Row],[Presented HS DQ]],0)</f>
        <v>0</v>
      </c>
      <c r="Z958" s="106">
        <f>IF(CentrepointSourced[[#This Row],[Age]]="18-24",CentrepointSourced[[#This Row],[Presented HS DQ]],0)</f>
        <v>0</v>
      </c>
      <c r="AA958" s="106">
        <f>IF(CentrepointSourced[[#This Row],[Age]]="16-17",CentrepointSourced[[#This Row],[Presented CS DQ]],0)</f>
        <v>0</v>
      </c>
      <c r="AB958" s="106">
        <f>IF(CentrepointSourced[[#This Row],[Age]]="16-24",CentrepointSourced[[#This Row],[Presented CS DQ]],0)</f>
        <v>0</v>
      </c>
      <c r="AC958" s="106">
        <f>IF(CentrepointSourced[[#This Row],[Age]]="18-24",CentrepointSourced[[#This Row],[Presented CS DQ]],0)</f>
        <v>0</v>
      </c>
      <c r="AD958" s="107">
        <f>IF(CentrepointSourced[[#This Row],[Age]]="16-17",CentrepointSourced[[#This Row],[Assessed HS DQ]],0)</f>
        <v>31</v>
      </c>
      <c r="AE958" s="107">
        <f>IF(CentrepointSourced[[#This Row],[Age]]="16-24",CentrepointSourced[[#This Row],[Assessed HS DQ]],0)</f>
        <v>0</v>
      </c>
      <c r="AF958" s="107">
        <f>IF(CentrepointSourced[[#This Row],[Age]]="18-24",CentrepointSourced[[#This Row],[Assessed HS DQ]],0)</f>
        <v>0</v>
      </c>
      <c r="AG958" s="107">
        <f>IF(CentrepointSourced[[#This Row],[Age]]="16-17",CentrepointSourced[[#This Row],[Assessed CS DQ]],0)</f>
        <v>0</v>
      </c>
      <c r="AH958" s="107">
        <f>IF(CentrepointSourced[[#This Row],[Age]]="16-24",CentrepointSourced[[#This Row],[Assessed CS DQ]],0)</f>
        <v>0</v>
      </c>
      <c r="AI958" s="107">
        <f>IF(CentrepointSourced[[#This Row],[Age]]="18-24",CentrepointSourced[[#This Row],[Assessed CS DQ]],0)</f>
        <v>0</v>
      </c>
    </row>
    <row r="959" spans="1:35" customFormat="1" ht="13.5" customHeight="1">
      <c r="A959" s="45" t="s">
        <v>40</v>
      </c>
      <c r="B959" s="62" t="s">
        <v>162</v>
      </c>
      <c r="C959" s="45" t="s">
        <v>42</v>
      </c>
      <c r="D959" s="45"/>
      <c r="E959" s="67">
        <v>2014</v>
      </c>
      <c r="F959" s="67" t="s">
        <v>26</v>
      </c>
      <c r="G959" s="77">
        <v>72</v>
      </c>
      <c r="H959" s="68">
        <v>72</v>
      </c>
      <c r="I959" s="67">
        <v>33</v>
      </c>
      <c r="J959" s="45"/>
      <c r="K959" s="45"/>
      <c r="L959" s="45"/>
      <c r="M959" s="45"/>
      <c r="N959" s="45"/>
      <c r="O959" s="45"/>
      <c r="P959" s="45"/>
      <c r="Q959" s="41" t="str">
        <f>IF(CentrepointSourced[[#This Row],[Country]]="Northern Ireland","Northern Ireland",IFERROR(VLOOKUP(CentrepointSourced[[#This Row],[Local Authority]],LKP_LANameDQ[],2,FALSE),CentrepointSourced[[#This Row],[Local Authority]]))</f>
        <v>Swale</v>
      </c>
      <c r="R959" s="41" t="str">
        <f>IF(CentrepointSourced[[#This Row],[LA type]]="County","",INDEX(ConsolGeog[lad14cd],MATCH(CentrepointSourced[[#This Row],[Local Authority DQ]],ConsolGeog[la_name],0)))</f>
        <v>E07000113</v>
      </c>
      <c r="S959" s="41" t="str">
        <f>IF(OR(CentrepointSourced[[#This Row],[Country]]="Northern Ireland",CentrepointSourced[[#This Row],[Country]]="Scotland",CentrepointSourced[[#This Row],[Country]]="Wales"),"Local Authority",CentrepointSourced[[#This Row],[LA type]])</f>
        <v>District</v>
      </c>
      <c r="T959" s="41">
        <f>IF(TRIM(CentrepointSourced[[#This Row],[Presented HS]])="",0,IF(CentrepointSourced[[#This Row],[Presented HS]]="&lt;5",2.5,IF(CentrepointSourced[[#This Row],[Presented HS]]="&lt;10",5,VALUE(TRIM(CentrepointSourced[[#This Row],[Presented HS]])))))</f>
        <v>72</v>
      </c>
      <c r="U959" s="41">
        <f>IF(TRIM(CentrepointSourced[[#This Row],[Assessed HS]])="",0,IF(CentrepointSourced[[#This Row],[Assessed HS]]="&lt;5",2.5,IF(CentrepointSourced[[#This Row],[Assessed HS]]="&lt;10",5,VALUE(TRIM(CentrepointSourced[[#This Row],[Assessed HS]])))))</f>
        <v>72</v>
      </c>
      <c r="V959" s="41">
        <f>IF(TRIM(CentrepointSourced[[#This Row],[Presented CS]])="",0,IF(CentrepointSourced[[#This Row],[Presented CS]]="&lt;5",2.5,IF(CentrepointSourced[[#This Row],[Presented CS]]="&lt;10",5,VALUE(TRIM(CentrepointSourced[[#This Row],[Presented CS]])))))</f>
        <v>0</v>
      </c>
      <c r="W959" s="41">
        <f>IF(TRIM(CentrepointSourced[[#This Row],[Assessed CS]])="",0,IF(CentrepointSourced[[#This Row],[Assessed CS]]="&lt;5",2.5,IF(CentrepointSourced[[#This Row],[Assessed CS]]="&lt;10",5,VALUE(TRIM(CentrepointSourced[[#This Row],[Assessed CS]])))))</f>
        <v>0</v>
      </c>
      <c r="X959" s="106">
        <f>IF(CentrepointSourced[[#This Row],[Age]]="16-17",CentrepointSourced[[#This Row],[Presented HS DQ]],0)</f>
        <v>0</v>
      </c>
      <c r="Y959" s="106">
        <f>IF(CentrepointSourced[[#This Row],[Age]]="16-24",CentrepointSourced[[#This Row],[Presented HS DQ]],0)</f>
        <v>0</v>
      </c>
      <c r="Z959" s="106">
        <f>IF(CentrepointSourced[[#This Row],[Age]]="18-24",CentrepointSourced[[#This Row],[Presented HS DQ]],0)</f>
        <v>72</v>
      </c>
      <c r="AA959" s="106">
        <f>IF(CentrepointSourced[[#This Row],[Age]]="16-17",CentrepointSourced[[#This Row],[Presented CS DQ]],0)</f>
        <v>0</v>
      </c>
      <c r="AB959" s="106">
        <f>IF(CentrepointSourced[[#This Row],[Age]]="16-24",CentrepointSourced[[#This Row],[Presented CS DQ]],0)</f>
        <v>0</v>
      </c>
      <c r="AC959" s="106">
        <f>IF(CentrepointSourced[[#This Row],[Age]]="18-24",CentrepointSourced[[#This Row],[Presented CS DQ]],0)</f>
        <v>0</v>
      </c>
      <c r="AD959" s="107">
        <f>IF(CentrepointSourced[[#This Row],[Age]]="16-17",CentrepointSourced[[#This Row],[Assessed HS DQ]],0)</f>
        <v>0</v>
      </c>
      <c r="AE959" s="107">
        <f>IF(CentrepointSourced[[#This Row],[Age]]="16-24",CentrepointSourced[[#This Row],[Assessed HS DQ]],0)</f>
        <v>0</v>
      </c>
      <c r="AF959" s="107">
        <f>IF(CentrepointSourced[[#This Row],[Age]]="18-24",CentrepointSourced[[#This Row],[Assessed HS DQ]],0)</f>
        <v>72</v>
      </c>
      <c r="AG959" s="107">
        <f>IF(CentrepointSourced[[#This Row],[Age]]="16-17",CentrepointSourced[[#This Row],[Assessed CS DQ]],0)</f>
        <v>0</v>
      </c>
      <c r="AH959" s="107">
        <f>IF(CentrepointSourced[[#This Row],[Age]]="16-24",CentrepointSourced[[#This Row],[Assessed CS DQ]],0)</f>
        <v>0</v>
      </c>
      <c r="AI959" s="107">
        <f>IF(CentrepointSourced[[#This Row],[Age]]="18-24",CentrepointSourced[[#This Row],[Assessed CS DQ]],0)</f>
        <v>0</v>
      </c>
    </row>
    <row r="960" spans="1:35" customFormat="1" ht="13.5" customHeight="1">
      <c r="A960" s="45" t="s">
        <v>40</v>
      </c>
      <c r="B960" s="45" t="s">
        <v>286</v>
      </c>
      <c r="C960" s="45" t="s">
        <v>165</v>
      </c>
      <c r="D960" s="45"/>
      <c r="E960" s="67">
        <v>2012</v>
      </c>
      <c r="F960" s="67" t="s">
        <v>25</v>
      </c>
      <c r="G960" s="67">
        <v>89</v>
      </c>
      <c r="H960" s="68">
        <v>4</v>
      </c>
      <c r="I960" s="67">
        <v>4</v>
      </c>
      <c r="J960" s="45"/>
      <c r="K960" s="67"/>
      <c r="L960" s="67"/>
      <c r="M960" s="67"/>
      <c r="N960" s="67"/>
      <c r="O960" s="67"/>
      <c r="P960" s="67"/>
      <c r="Q960" s="41" t="str">
        <f>IF(CentrepointSourced[[#This Row],[Country]]="Northern Ireland","Northern Ireland",IFERROR(VLOOKUP(CentrepointSourced[[#This Row],[Local Authority]],LKP_LANameDQ[],2,FALSE),CentrepointSourced[[#This Row],[Local Authority]]))</f>
        <v>Tameside</v>
      </c>
      <c r="R960" s="41" t="str">
        <f>IF(CentrepointSourced[[#This Row],[LA type]]="County","",INDEX(ConsolGeog[lad14cd],MATCH(CentrepointSourced[[#This Row],[Local Authority DQ]],ConsolGeog[la_name],0)))</f>
        <v>E08000008</v>
      </c>
      <c r="S960" s="41" t="str">
        <f>IF(OR(CentrepointSourced[[#This Row],[Country]]="Northern Ireland",CentrepointSourced[[#This Row],[Country]]="Scotland",CentrepointSourced[[#This Row],[Country]]="Wales"),"Local Authority",CentrepointSourced[[#This Row],[LA type]])</f>
        <v>Unitary</v>
      </c>
      <c r="T960" s="41">
        <f>IF(TRIM(CentrepointSourced[[#This Row],[Presented HS]])="",0,IF(CentrepointSourced[[#This Row],[Presented HS]]="&lt;5",2.5,IF(CentrepointSourced[[#This Row],[Presented HS]]="&lt;10",5,VALUE(TRIM(CentrepointSourced[[#This Row],[Presented HS]])))))</f>
        <v>89</v>
      </c>
      <c r="U960" s="41">
        <f>IF(TRIM(CentrepointSourced[[#This Row],[Assessed HS]])="",0,IF(CentrepointSourced[[#This Row],[Assessed HS]]="&lt;5",2.5,IF(CentrepointSourced[[#This Row],[Assessed HS]]="&lt;10",5,VALUE(TRIM(CentrepointSourced[[#This Row],[Assessed HS]])))))</f>
        <v>4</v>
      </c>
      <c r="V960" s="41">
        <f>IF(TRIM(CentrepointSourced[[#This Row],[Presented CS]])="",0,IF(CentrepointSourced[[#This Row],[Presented CS]]="&lt;5",2.5,IF(CentrepointSourced[[#This Row],[Presented CS]]="&lt;10",5,VALUE(TRIM(CentrepointSourced[[#This Row],[Presented CS]])))))</f>
        <v>0</v>
      </c>
      <c r="W960" s="41">
        <f>IF(TRIM(CentrepointSourced[[#This Row],[Assessed CS]])="",0,IF(CentrepointSourced[[#This Row],[Assessed CS]]="&lt;5",2.5,IF(CentrepointSourced[[#This Row],[Assessed CS]]="&lt;10",5,VALUE(TRIM(CentrepointSourced[[#This Row],[Assessed CS]])))))</f>
        <v>0</v>
      </c>
      <c r="X960" s="106">
        <f>IF(CentrepointSourced[[#This Row],[Age]]="16-17",CentrepointSourced[[#This Row],[Presented HS DQ]],0)</f>
        <v>89</v>
      </c>
      <c r="Y960" s="106">
        <f>IF(CentrepointSourced[[#This Row],[Age]]="16-24",CentrepointSourced[[#This Row],[Presented HS DQ]],0)</f>
        <v>0</v>
      </c>
      <c r="Z960" s="106">
        <f>IF(CentrepointSourced[[#This Row],[Age]]="18-24",CentrepointSourced[[#This Row],[Presented HS DQ]],0)</f>
        <v>0</v>
      </c>
      <c r="AA960" s="106">
        <f>IF(CentrepointSourced[[#This Row],[Age]]="16-17",CentrepointSourced[[#This Row],[Presented CS DQ]],0)</f>
        <v>0</v>
      </c>
      <c r="AB960" s="106">
        <f>IF(CentrepointSourced[[#This Row],[Age]]="16-24",CentrepointSourced[[#This Row],[Presented CS DQ]],0)</f>
        <v>0</v>
      </c>
      <c r="AC960" s="106">
        <f>IF(CentrepointSourced[[#This Row],[Age]]="18-24",CentrepointSourced[[#This Row],[Presented CS DQ]],0)</f>
        <v>0</v>
      </c>
      <c r="AD960" s="107">
        <f>IF(CentrepointSourced[[#This Row],[Age]]="16-17",CentrepointSourced[[#This Row],[Assessed HS DQ]],0)</f>
        <v>4</v>
      </c>
      <c r="AE960" s="107">
        <f>IF(CentrepointSourced[[#This Row],[Age]]="16-24",CentrepointSourced[[#This Row],[Assessed HS DQ]],0)</f>
        <v>0</v>
      </c>
      <c r="AF960" s="107">
        <f>IF(CentrepointSourced[[#This Row],[Age]]="18-24",CentrepointSourced[[#This Row],[Assessed HS DQ]],0)</f>
        <v>0</v>
      </c>
      <c r="AG960" s="107">
        <f>IF(CentrepointSourced[[#This Row],[Age]]="16-17",CentrepointSourced[[#This Row],[Assessed CS DQ]],0)</f>
        <v>0</v>
      </c>
      <c r="AH960" s="107">
        <f>IF(CentrepointSourced[[#This Row],[Age]]="16-24",CentrepointSourced[[#This Row],[Assessed CS DQ]],0)</f>
        <v>0</v>
      </c>
      <c r="AI960" s="107">
        <f>IF(CentrepointSourced[[#This Row],[Age]]="18-24",CentrepointSourced[[#This Row],[Assessed CS DQ]],0)</f>
        <v>0</v>
      </c>
    </row>
    <row r="961" spans="1:35" customFormat="1" ht="13.5" customHeight="1">
      <c r="A961" s="45" t="s">
        <v>40</v>
      </c>
      <c r="B961" s="45" t="s">
        <v>286</v>
      </c>
      <c r="C961" s="45" t="s">
        <v>165</v>
      </c>
      <c r="D961" s="45"/>
      <c r="E961" s="67">
        <v>2012</v>
      </c>
      <c r="F961" s="67" t="s">
        <v>26</v>
      </c>
      <c r="G961" s="67"/>
      <c r="H961" s="68">
        <v>147</v>
      </c>
      <c r="I961" s="67">
        <v>28</v>
      </c>
      <c r="J961" s="45"/>
      <c r="K961" s="67"/>
      <c r="L961" s="67"/>
      <c r="M961" s="67"/>
      <c r="N961" s="67"/>
      <c r="O961" s="67"/>
      <c r="P961" s="67"/>
      <c r="Q961" s="41" t="str">
        <f>IF(CentrepointSourced[[#This Row],[Country]]="Northern Ireland","Northern Ireland",IFERROR(VLOOKUP(CentrepointSourced[[#This Row],[Local Authority]],LKP_LANameDQ[],2,FALSE),CentrepointSourced[[#This Row],[Local Authority]]))</f>
        <v>Tameside</v>
      </c>
      <c r="R961" s="41" t="str">
        <f>IF(CentrepointSourced[[#This Row],[LA type]]="County","",INDEX(ConsolGeog[lad14cd],MATCH(CentrepointSourced[[#This Row],[Local Authority DQ]],ConsolGeog[la_name],0)))</f>
        <v>E08000008</v>
      </c>
      <c r="S961" s="41" t="str">
        <f>IF(OR(CentrepointSourced[[#This Row],[Country]]="Northern Ireland",CentrepointSourced[[#This Row],[Country]]="Scotland",CentrepointSourced[[#This Row],[Country]]="Wales"),"Local Authority",CentrepointSourced[[#This Row],[LA type]])</f>
        <v>Unitary</v>
      </c>
      <c r="T961" s="41">
        <f>IF(TRIM(CentrepointSourced[[#This Row],[Presented HS]])="",0,IF(CentrepointSourced[[#This Row],[Presented HS]]="&lt;5",2.5,IF(CentrepointSourced[[#This Row],[Presented HS]]="&lt;10",5,VALUE(TRIM(CentrepointSourced[[#This Row],[Presented HS]])))))</f>
        <v>0</v>
      </c>
      <c r="U961" s="41">
        <f>IF(TRIM(CentrepointSourced[[#This Row],[Assessed HS]])="",0,IF(CentrepointSourced[[#This Row],[Assessed HS]]="&lt;5",2.5,IF(CentrepointSourced[[#This Row],[Assessed HS]]="&lt;10",5,VALUE(TRIM(CentrepointSourced[[#This Row],[Assessed HS]])))))</f>
        <v>147</v>
      </c>
      <c r="V961" s="41">
        <f>IF(TRIM(CentrepointSourced[[#This Row],[Presented CS]])="",0,IF(CentrepointSourced[[#This Row],[Presented CS]]="&lt;5",2.5,IF(CentrepointSourced[[#This Row],[Presented CS]]="&lt;10",5,VALUE(TRIM(CentrepointSourced[[#This Row],[Presented CS]])))))</f>
        <v>0</v>
      </c>
      <c r="W961" s="41">
        <f>IF(TRIM(CentrepointSourced[[#This Row],[Assessed CS]])="",0,IF(CentrepointSourced[[#This Row],[Assessed CS]]="&lt;5",2.5,IF(CentrepointSourced[[#This Row],[Assessed CS]]="&lt;10",5,VALUE(TRIM(CentrepointSourced[[#This Row],[Assessed CS]])))))</f>
        <v>0</v>
      </c>
      <c r="X961" s="106">
        <f>IF(CentrepointSourced[[#This Row],[Age]]="16-17",CentrepointSourced[[#This Row],[Presented HS DQ]],0)</f>
        <v>0</v>
      </c>
      <c r="Y961" s="106">
        <f>IF(CentrepointSourced[[#This Row],[Age]]="16-24",CentrepointSourced[[#This Row],[Presented HS DQ]],0)</f>
        <v>0</v>
      </c>
      <c r="Z961" s="106">
        <f>IF(CentrepointSourced[[#This Row],[Age]]="18-24",CentrepointSourced[[#This Row],[Presented HS DQ]],0)</f>
        <v>0</v>
      </c>
      <c r="AA961" s="106">
        <f>IF(CentrepointSourced[[#This Row],[Age]]="16-17",CentrepointSourced[[#This Row],[Presented CS DQ]],0)</f>
        <v>0</v>
      </c>
      <c r="AB961" s="106">
        <f>IF(CentrepointSourced[[#This Row],[Age]]="16-24",CentrepointSourced[[#This Row],[Presented CS DQ]],0)</f>
        <v>0</v>
      </c>
      <c r="AC961" s="106">
        <f>IF(CentrepointSourced[[#This Row],[Age]]="18-24",CentrepointSourced[[#This Row],[Presented CS DQ]],0)</f>
        <v>0</v>
      </c>
      <c r="AD961" s="107">
        <f>IF(CentrepointSourced[[#This Row],[Age]]="16-17",CentrepointSourced[[#This Row],[Assessed HS DQ]],0)</f>
        <v>0</v>
      </c>
      <c r="AE961" s="107">
        <f>IF(CentrepointSourced[[#This Row],[Age]]="16-24",CentrepointSourced[[#This Row],[Assessed HS DQ]],0)</f>
        <v>0</v>
      </c>
      <c r="AF961" s="107">
        <f>IF(CentrepointSourced[[#This Row],[Age]]="18-24",CentrepointSourced[[#This Row],[Assessed HS DQ]],0)</f>
        <v>147</v>
      </c>
      <c r="AG961" s="107">
        <f>IF(CentrepointSourced[[#This Row],[Age]]="16-17",CentrepointSourced[[#This Row],[Assessed CS DQ]],0)</f>
        <v>0</v>
      </c>
      <c r="AH961" s="107">
        <f>IF(CentrepointSourced[[#This Row],[Age]]="16-24",CentrepointSourced[[#This Row],[Assessed CS DQ]],0)</f>
        <v>0</v>
      </c>
      <c r="AI961" s="107">
        <f>IF(CentrepointSourced[[#This Row],[Age]]="18-24",CentrepointSourced[[#This Row],[Assessed CS DQ]],0)</f>
        <v>0</v>
      </c>
    </row>
    <row r="962" spans="1:35" customFormat="1" ht="13.5" customHeight="1">
      <c r="A962" s="45" t="s">
        <v>40</v>
      </c>
      <c r="B962" s="45" t="s">
        <v>286</v>
      </c>
      <c r="C962" s="45" t="s">
        <v>165</v>
      </c>
      <c r="D962" s="45"/>
      <c r="E962" s="67">
        <v>2013</v>
      </c>
      <c r="F962" s="67" t="s">
        <v>25</v>
      </c>
      <c r="G962" s="67">
        <v>57</v>
      </c>
      <c r="H962" s="68">
        <v>3</v>
      </c>
      <c r="I962" s="67">
        <v>1</v>
      </c>
      <c r="J962" s="45"/>
      <c r="K962" s="67"/>
      <c r="L962" s="67"/>
      <c r="M962" s="67"/>
      <c r="N962" s="67"/>
      <c r="O962" s="67"/>
      <c r="P962" s="67"/>
      <c r="Q962" s="41" t="str">
        <f>IF(CentrepointSourced[[#This Row],[Country]]="Northern Ireland","Northern Ireland",IFERROR(VLOOKUP(CentrepointSourced[[#This Row],[Local Authority]],LKP_LANameDQ[],2,FALSE),CentrepointSourced[[#This Row],[Local Authority]]))</f>
        <v>Tameside</v>
      </c>
      <c r="R962" s="41" t="str">
        <f>IF(CentrepointSourced[[#This Row],[LA type]]="County","",INDEX(ConsolGeog[lad14cd],MATCH(CentrepointSourced[[#This Row],[Local Authority DQ]],ConsolGeog[la_name],0)))</f>
        <v>E08000008</v>
      </c>
      <c r="S962" s="41" t="str">
        <f>IF(OR(CentrepointSourced[[#This Row],[Country]]="Northern Ireland",CentrepointSourced[[#This Row],[Country]]="Scotland",CentrepointSourced[[#This Row],[Country]]="Wales"),"Local Authority",CentrepointSourced[[#This Row],[LA type]])</f>
        <v>Unitary</v>
      </c>
      <c r="T962" s="41">
        <f>IF(TRIM(CentrepointSourced[[#This Row],[Presented HS]])="",0,IF(CentrepointSourced[[#This Row],[Presented HS]]="&lt;5",2.5,IF(CentrepointSourced[[#This Row],[Presented HS]]="&lt;10",5,VALUE(TRIM(CentrepointSourced[[#This Row],[Presented HS]])))))</f>
        <v>57</v>
      </c>
      <c r="U962" s="41">
        <f>IF(TRIM(CentrepointSourced[[#This Row],[Assessed HS]])="",0,IF(CentrepointSourced[[#This Row],[Assessed HS]]="&lt;5",2.5,IF(CentrepointSourced[[#This Row],[Assessed HS]]="&lt;10",5,VALUE(TRIM(CentrepointSourced[[#This Row],[Assessed HS]])))))</f>
        <v>3</v>
      </c>
      <c r="V962" s="41">
        <f>IF(TRIM(CentrepointSourced[[#This Row],[Presented CS]])="",0,IF(CentrepointSourced[[#This Row],[Presented CS]]="&lt;5",2.5,IF(CentrepointSourced[[#This Row],[Presented CS]]="&lt;10",5,VALUE(TRIM(CentrepointSourced[[#This Row],[Presented CS]])))))</f>
        <v>0</v>
      </c>
      <c r="W962" s="41">
        <f>IF(TRIM(CentrepointSourced[[#This Row],[Assessed CS]])="",0,IF(CentrepointSourced[[#This Row],[Assessed CS]]="&lt;5",2.5,IF(CentrepointSourced[[#This Row],[Assessed CS]]="&lt;10",5,VALUE(TRIM(CentrepointSourced[[#This Row],[Assessed CS]])))))</f>
        <v>0</v>
      </c>
      <c r="X962" s="106">
        <f>IF(CentrepointSourced[[#This Row],[Age]]="16-17",CentrepointSourced[[#This Row],[Presented HS DQ]],0)</f>
        <v>57</v>
      </c>
      <c r="Y962" s="106">
        <f>IF(CentrepointSourced[[#This Row],[Age]]="16-24",CentrepointSourced[[#This Row],[Presented HS DQ]],0)</f>
        <v>0</v>
      </c>
      <c r="Z962" s="106">
        <f>IF(CentrepointSourced[[#This Row],[Age]]="18-24",CentrepointSourced[[#This Row],[Presented HS DQ]],0)</f>
        <v>0</v>
      </c>
      <c r="AA962" s="106">
        <f>IF(CentrepointSourced[[#This Row],[Age]]="16-17",CentrepointSourced[[#This Row],[Presented CS DQ]],0)</f>
        <v>0</v>
      </c>
      <c r="AB962" s="106">
        <f>IF(CentrepointSourced[[#This Row],[Age]]="16-24",CentrepointSourced[[#This Row],[Presented CS DQ]],0)</f>
        <v>0</v>
      </c>
      <c r="AC962" s="106">
        <f>IF(CentrepointSourced[[#This Row],[Age]]="18-24",CentrepointSourced[[#This Row],[Presented CS DQ]],0)</f>
        <v>0</v>
      </c>
      <c r="AD962" s="107">
        <f>IF(CentrepointSourced[[#This Row],[Age]]="16-17",CentrepointSourced[[#This Row],[Assessed HS DQ]],0)</f>
        <v>3</v>
      </c>
      <c r="AE962" s="107">
        <f>IF(CentrepointSourced[[#This Row],[Age]]="16-24",CentrepointSourced[[#This Row],[Assessed HS DQ]],0)</f>
        <v>0</v>
      </c>
      <c r="AF962" s="107">
        <f>IF(CentrepointSourced[[#This Row],[Age]]="18-24",CentrepointSourced[[#This Row],[Assessed HS DQ]],0)</f>
        <v>0</v>
      </c>
      <c r="AG962" s="107">
        <f>IF(CentrepointSourced[[#This Row],[Age]]="16-17",CentrepointSourced[[#This Row],[Assessed CS DQ]],0)</f>
        <v>0</v>
      </c>
      <c r="AH962" s="107">
        <f>IF(CentrepointSourced[[#This Row],[Age]]="16-24",CentrepointSourced[[#This Row],[Assessed CS DQ]],0)</f>
        <v>0</v>
      </c>
      <c r="AI962" s="107">
        <f>IF(CentrepointSourced[[#This Row],[Age]]="18-24",CentrepointSourced[[#This Row],[Assessed CS DQ]],0)</f>
        <v>0</v>
      </c>
    </row>
    <row r="963" spans="1:35" customFormat="1" ht="13.5" customHeight="1">
      <c r="A963" s="45" t="s">
        <v>40</v>
      </c>
      <c r="B963" s="45" t="s">
        <v>286</v>
      </c>
      <c r="C963" s="45" t="s">
        <v>165</v>
      </c>
      <c r="D963" s="45"/>
      <c r="E963" s="67">
        <v>2013</v>
      </c>
      <c r="F963" s="67" t="s">
        <v>26</v>
      </c>
      <c r="G963" s="67"/>
      <c r="H963" s="68">
        <v>104</v>
      </c>
      <c r="I963" s="67">
        <v>12</v>
      </c>
      <c r="J963" s="45"/>
      <c r="K963" s="67"/>
      <c r="L963" s="67"/>
      <c r="M963" s="67"/>
      <c r="N963" s="67"/>
      <c r="O963" s="67"/>
      <c r="P963" s="67"/>
      <c r="Q963" s="41" t="str">
        <f>IF(CentrepointSourced[[#This Row],[Country]]="Northern Ireland","Northern Ireland",IFERROR(VLOOKUP(CentrepointSourced[[#This Row],[Local Authority]],LKP_LANameDQ[],2,FALSE),CentrepointSourced[[#This Row],[Local Authority]]))</f>
        <v>Tameside</v>
      </c>
      <c r="R963" s="41" t="str">
        <f>IF(CentrepointSourced[[#This Row],[LA type]]="County","",INDEX(ConsolGeog[lad14cd],MATCH(CentrepointSourced[[#This Row],[Local Authority DQ]],ConsolGeog[la_name],0)))</f>
        <v>E08000008</v>
      </c>
      <c r="S963" s="41" t="str">
        <f>IF(OR(CentrepointSourced[[#This Row],[Country]]="Northern Ireland",CentrepointSourced[[#This Row],[Country]]="Scotland",CentrepointSourced[[#This Row],[Country]]="Wales"),"Local Authority",CentrepointSourced[[#This Row],[LA type]])</f>
        <v>Unitary</v>
      </c>
      <c r="T963" s="41">
        <f>IF(TRIM(CentrepointSourced[[#This Row],[Presented HS]])="",0,IF(CentrepointSourced[[#This Row],[Presented HS]]="&lt;5",2.5,IF(CentrepointSourced[[#This Row],[Presented HS]]="&lt;10",5,VALUE(TRIM(CentrepointSourced[[#This Row],[Presented HS]])))))</f>
        <v>0</v>
      </c>
      <c r="U963" s="41">
        <f>IF(TRIM(CentrepointSourced[[#This Row],[Assessed HS]])="",0,IF(CentrepointSourced[[#This Row],[Assessed HS]]="&lt;5",2.5,IF(CentrepointSourced[[#This Row],[Assessed HS]]="&lt;10",5,VALUE(TRIM(CentrepointSourced[[#This Row],[Assessed HS]])))))</f>
        <v>104</v>
      </c>
      <c r="V963" s="41">
        <f>IF(TRIM(CentrepointSourced[[#This Row],[Presented CS]])="",0,IF(CentrepointSourced[[#This Row],[Presented CS]]="&lt;5",2.5,IF(CentrepointSourced[[#This Row],[Presented CS]]="&lt;10",5,VALUE(TRIM(CentrepointSourced[[#This Row],[Presented CS]])))))</f>
        <v>0</v>
      </c>
      <c r="W963" s="41">
        <f>IF(TRIM(CentrepointSourced[[#This Row],[Assessed CS]])="",0,IF(CentrepointSourced[[#This Row],[Assessed CS]]="&lt;5",2.5,IF(CentrepointSourced[[#This Row],[Assessed CS]]="&lt;10",5,VALUE(TRIM(CentrepointSourced[[#This Row],[Assessed CS]])))))</f>
        <v>0</v>
      </c>
      <c r="X963" s="106">
        <f>IF(CentrepointSourced[[#This Row],[Age]]="16-17",CentrepointSourced[[#This Row],[Presented HS DQ]],0)</f>
        <v>0</v>
      </c>
      <c r="Y963" s="106">
        <f>IF(CentrepointSourced[[#This Row],[Age]]="16-24",CentrepointSourced[[#This Row],[Presented HS DQ]],0)</f>
        <v>0</v>
      </c>
      <c r="Z963" s="106">
        <f>IF(CentrepointSourced[[#This Row],[Age]]="18-24",CentrepointSourced[[#This Row],[Presented HS DQ]],0)</f>
        <v>0</v>
      </c>
      <c r="AA963" s="106">
        <f>IF(CentrepointSourced[[#This Row],[Age]]="16-17",CentrepointSourced[[#This Row],[Presented CS DQ]],0)</f>
        <v>0</v>
      </c>
      <c r="AB963" s="106">
        <f>IF(CentrepointSourced[[#This Row],[Age]]="16-24",CentrepointSourced[[#This Row],[Presented CS DQ]],0)</f>
        <v>0</v>
      </c>
      <c r="AC963" s="106">
        <f>IF(CentrepointSourced[[#This Row],[Age]]="18-24",CentrepointSourced[[#This Row],[Presented CS DQ]],0)</f>
        <v>0</v>
      </c>
      <c r="AD963" s="107">
        <f>IF(CentrepointSourced[[#This Row],[Age]]="16-17",CentrepointSourced[[#This Row],[Assessed HS DQ]],0)</f>
        <v>0</v>
      </c>
      <c r="AE963" s="107">
        <f>IF(CentrepointSourced[[#This Row],[Age]]="16-24",CentrepointSourced[[#This Row],[Assessed HS DQ]],0)</f>
        <v>0</v>
      </c>
      <c r="AF963" s="107">
        <f>IF(CentrepointSourced[[#This Row],[Age]]="18-24",CentrepointSourced[[#This Row],[Assessed HS DQ]],0)</f>
        <v>104</v>
      </c>
      <c r="AG963" s="107">
        <f>IF(CentrepointSourced[[#This Row],[Age]]="16-17",CentrepointSourced[[#This Row],[Assessed CS DQ]],0)</f>
        <v>0</v>
      </c>
      <c r="AH963" s="107">
        <f>IF(CentrepointSourced[[#This Row],[Age]]="16-24",CentrepointSourced[[#This Row],[Assessed CS DQ]],0)</f>
        <v>0</v>
      </c>
      <c r="AI963" s="107">
        <f>IF(CentrepointSourced[[#This Row],[Age]]="18-24",CentrepointSourced[[#This Row],[Assessed CS DQ]],0)</f>
        <v>0</v>
      </c>
    </row>
    <row r="964" spans="1:35" customFormat="1" ht="13.5" customHeight="1">
      <c r="A964" s="45" t="s">
        <v>40</v>
      </c>
      <c r="B964" s="45" t="s">
        <v>286</v>
      </c>
      <c r="C964" s="45" t="s">
        <v>165</v>
      </c>
      <c r="D964" s="45"/>
      <c r="E964" s="67">
        <v>2014</v>
      </c>
      <c r="F964" s="67" t="s">
        <v>25</v>
      </c>
      <c r="G964" s="67">
        <v>45</v>
      </c>
      <c r="H964" s="68">
        <v>0</v>
      </c>
      <c r="I964" s="67">
        <v>0</v>
      </c>
      <c r="J964" s="45"/>
      <c r="K964" s="67"/>
      <c r="L964" s="67"/>
      <c r="M964" s="67"/>
      <c r="N964" s="67"/>
      <c r="O964" s="67"/>
      <c r="P964" s="67"/>
      <c r="Q964" s="41" t="str">
        <f>IF(CentrepointSourced[[#This Row],[Country]]="Northern Ireland","Northern Ireland",IFERROR(VLOOKUP(CentrepointSourced[[#This Row],[Local Authority]],LKP_LANameDQ[],2,FALSE),CentrepointSourced[[#This Row],[Local Authority]]))</f>
        <v>Tameside</v>
      </c>
      <c r="R964" s="41" t="str">
        <f>IF(CentrepointSourced[[#This Row],[LA type]]="County","",INDEX(ConsolGeog[lad14cd],MATCH(CentrepointSourced[[#This Row],[Local Authority DQ]],ConsolGeog[la_name],0)))</f>
        <v>E08000008</v>
      </c>
      <c r="S964" s="41" t="str">
        <f>IF(OR(CentrepointSourced[[#This Row],[Country]]="Northern Ireland",CentrepointSourced[[#This Row],[Country]]="Scotland",CentrepointSourced[[#This Row],[Country]]="Wales"),"Local Authority",CentrepointSourced[[#This Row],[LA type]])</f>
        <v>Unitary</v>
      </c>
      <c r="T964" s="41">
        <f>IF(TRIM(CentrepointSourced[[#This Row],[Presented HS]])="",0,IF(CentrepointSourced[[#This Row],[Presented HS]]="&lt;5",2.5,IF(CentrepointSourced[[#This Row],[Presented HS]]="&lt;10",5,VALUE(TRIM(CentrepointSourced[[#This Row],[Presented HS]])))))</f>
        <v>45</v>
      </c>
      <c r="U964" s="41">
        <f>IF(TRIM(CentrepointSourced[[#This Row],[Assessed HS]])="",0,IF(CentrepointSourced[[#This Row],[Assessed HS]]="&lt;5",2.5,IF(CentrepointSourced[[#This Row],[Assessed HS]]="&lt;10",5,VALUE(TRIM(CentrepointSourced[[#This Row],[Assessed HS]])))))</f>
        <v>0</v>
      </c>
      <c r="V964" s="41">
        <f>IF(TRIM(CentrepointSourced[[#This Row],[Presented CS]])="",0,IF(CentrepointSourced[[#This Row],[Presented CS]]="&lt;5",2.5,IF(CentrepointSourced[[#This Row],[Presented CS]]="&lt;10",5,VALUE(TRIM(CentrepointSourced[[#This Row],[Presented CS]])))))</f>
        <v>0</v>
      </c>
      <c r="W964" s="41">
        <f>IF(TRIM(CentrepointSourced[[#This Row],[Assessed CS]])="",0,IF(CentrepointSourced[[#This Row],[Assessed CS]]="&lt;5",2.5,IF(CentrepointSourced[[#This Row],[Assessed CS]]="&lt;10",5,VALUE(TRIM(CentrepointSourced[[#This Row],[Assessed CS]])))))</f>
        <v>0</v>
      </c>
      <c r="X964" s="106">
        <f>IF(CentrepointSourced[[#This Row],[Age]]="16-17",CentrepointSourced[[#This Row],[Presented HS DQ]],0)</f>
        <v>45</v>
      </c>
      <c r="Y964" s="106">
        <f>IF(CentrepointSourced[[#This Row],[Age]]="16-24",CentrepointSourced[[#This Row],[Presented HS DQ]],0)</f>
        <v>0</v>
      </c>
      <c r="Z964" s="106">
        <f>IF(CentrepointSourced[[#This Row],[Age]]="18-24",CentrepointSourced[[#This Row],[Presented HS DQ]],0)</f>
        <v>0</v>
      </c>
      <c r="AA964" s="106">
        <f>IF(CentrepointSourced[[#This Row],[Age]]="16-17",CentrepointSourced[[#This Row],[Presented CS DQ]],0)</f>
        <v>0</v>
      </c>
      <c r="AB964" s="106">
        <f>IF(CentrepointSourced[[#This Row],[Age]]="16-24",CentrepointSourced[[#This Row],[Presented CS DQ]],0)</f>
        <v>0</v>
      </c>
      <c r="AC964" s="106">
        <f>IF(CentrepointSourced[[#This Row],[Age]]="18-24",CentrepointSourced[[#This Row],[Presented CS DQ]],0)</f>
        <v>0</v>
      </c>
      <c r="AD964" s="107">
        <f>IF(CentrepointSourced[[#This Row],[Age]]="16-17",CentrepointSourced[[#This Row],[Assessed HS DQ]],0)</f>
        <v>0</v>
      </c>
      <c r="AE964" s="107">
        <f>IF(CentrepointSourced[[#This Row],[Age]]="16-24",CentrepointSourced[[#This Row],[Assessed HS DQ]],0)</f>
        <v>0</v>
      </c>
      <c r="AF964" s="107">
        <f>IF(CentrepointSourced[[#This Row],[Age]]="18-24",CentrepointSourced[[#This Row],[Assessed HS DQ]],0)</f>
        <v>0</v>
      </c>
      <c r="AG964" s="107">
        <f>IF(CentrepointSourced[[#This Row],[Age]]="16-17",CentrepointSourced[[#This Row],[Assessed CS DQ]],0)</f>
        <v>0</v>
      </c>
      <c r="AH964" s="107">
        <f>IF(CentrepointSourced[[#This Row],[Age]]="16-24",CentrepointSourced[[#This Row],[Assessed CS DQ]],0)</f>
        <v>0</v>
      </c>
      <c r="AI964" s="107">
        <f>IF(CentrepointSourced[[#This Row],[Age]]="18-24",CentrepointSourced[[#This Row],[Assessed CS DQ]],0)</f>
        <v>0</v>
      </c>
    </row>
    <row r="965" spans="1:35" customFormat="1" ht="13.5" customHeight="1">
      <c r="A965" s="45" t="s">
        <v>40</v>
      </c>
      <c r="B965" s="45" t="s">
        <v>286</v>
      </c>
      <c r="C965" s="45" t="s">
        <v>165</v>
      </c>
      <c r="D965" s="45"/>
      <c r="E965" s="67">
        <v>2014</v>
      </c>
      <c r="F965" s="67" t="s">
        <v>26</v>
      </c>
      <c r="G965" s="67"/>
      <c r="H965" s="68">
        <v>76</v>
      </c>
      <c r="I965" s="67">
        <v>26</v>
      </c>
      <c r="J965" s="45"/>
      <c r="K965" s="67"/>
      <c r="L965" s="67"/>
      <c r="M965" s="67"/>
      <c r="N965" s="67"/>
      <c r="O965" s="67"/>
      <c r="P965" s="67"/>
      <c r="Q965" s="41" t="str">
        <f>IF(CentrepointSourced[[#This Row],[Country]]="Northern Ireland","Northern Ireland",IFERROR(VLOOKUP(CentrepointSourced[[#This Row],[Local Authority]],LKP_LANameDQ[],2,FALSE),CentrepointSourced[[#This Row],[Local Authority]]))</f>
        <v>Tameside</v>
      </c>
      <c r="R965" s="41" t="str">
        <f>IF(CentrepointSourced[[#This Row],[LA type]]="County","",INDEX(ConsolGeog[lad14cd],MATCH(CentrepointSourced[[#This Row],[Local Authority DQ]],ConsolGeog[la_name],0)))</f>
        <v>E08000008</v>
      </c>
      <c r="S965" s="41" t="str">
        <f>IF(OR(CentrepointSourced[[#This Row],[Country]]="Northern Ireland",CentrepointSourced[[#This Row],[Country]]="Scotland",CentrepointSourced[[#This Row],[Country]]="Wales"),"Local Authority",CentrepointSourced[[#This Row],[LA type]])</f>
        <v>Unitary</v>
      </c>
      <c r="T965" s="41">
        <f>IF(TRIM(CentrepointSourced[[#This Row],[Presented HS]])="",0,IF(CentrepointSourced[[#This Row],[Presented HS]]="&lt;5",2.5,IF(CentrepointSourced[[#This Row],[Presented HS]]="&lt;10",5,VALUE(TRIM(CentrepointSourced[[#This Row],[Presented HS]])))))</f>
        <v>0</v>
      </c>
      <c r="U965" s="41">
        <f>IF(TRIM(CentrepointSourced[[#This Row],[Assessed HS]])="",0,IF(CentrepointSourced[[#This Row],[Assessed HS]]="&lt;5",2.5,IF(CentrepointSourced[[#This Row],[Assessed HS]]="&lt;10",5,VALUE(TRIM(CentrepointSourced[[#This Row],[Assessed HS]])))))</f>
        <v>76</v>
      </c>
      <c r="V965" s="41">
        <f>IF(TRIM(CentrepointSourced[[#This Row],[Presented CS]])="",0,IF(CentrepointSourced[[#This Row],[Presented CS]]="&lt;5",2.5,IF(CentrepointSourced[[#This Row],[Presented CS]]="&lt;10",5,VALUE(TRIM(CentrepointSourced[[#This Row],[Presented CS]])))))</f>
        <v>0</v>
      </c>
      <c r="W965" s="41">
        <f>IF(TRIM(CentrepointSourced[[#This Row],[Assessed CS]])="",0,IF(CentrepointSourced[[#This Row],[Assessed CS]]="&lt;5",2.5,IF(CentrepointSourced[[#This Row],[Assessed CS]]="&lt;10",5,VALUE(TRIM(CentrepointSourced[[#This Row],[Assessed CS]])))))</f>
        <v>0</v>
      </c>
      <c r="X965" s="106">
        <f>IF(CentrepointSourced[[#This Row],[Age]]="16-17",CentrepointSourced[[#This Row],[Presented HS DQ]],0)</f>
        <v>0</v>
      </c>
      <c r="Y965" s="106">
        <f>IF(CentrepointSourced[[#This Row],[Age]]="16-24",CentrepointSourced[[#This Row],[Presented HS DQ]],0)</f>
        <v>0</v>
      </c>
      <c r="Z965" s="106">
        <f>IF(CentrepointSourced[[#This Row],[Age]]="18-24",CentrepointSourced[[#This Row],[Presented HS DQ]],0)</f>
        <v>0</v>
      </c>
      <c r="AA965" s="106">
        <f>IF(CentrepointSourced[[#This Row],[Age]]="16-17",CentrepointSourced[[#This Row],[Presented CS DQ]],0)</f>
        <v>0</v>
      </c>
      <c r="AB965" s="106">
        <f>IF(CentrepointSourced[[#This Row],[Age]]="16-24",CentrepointSourced[[#This Row],[Presented CS DQ]],0)</f>
        <v>0</v>
      </c>
      <c r="AC965" s="106">
        <f>IF(CentrepointSourced[[#This Row],[Age]]="18-24",CentrepointSourced[[#This Row],[Presented CS DQ]],0)</f>
        <v>0</v>
      </c>
      <c r="AD965" s="107">
        <f>IF(CentrepointSourced[[#This Row],[Age]]="16-17",CentrepointSourced[[#This Row],[Assessed HS DQ]],0)</f>
        <v>0</v>
      </c>
      <c r="AE965" s="107">
        <f>IF(CentrepointSourced[[#This Row],[Age]]="16-24",CentrepointSourced[[#This Row],[Assessed HS DQ]],0)</f>
        <v>0</v>
      </c>
      <c r="AF965" s="107">
        <f>IF(CentrepointSourced[[#This Row],[Age]]="18-24",CentrepointSourced[[#This Row],[Assessed HS DQ]],0)</f>
        <v>76</v>
      </c>
      <c r="AG965" s="107">
        <f>IF(CentrepointSourced[[#This Row],[Age]]="16-17",CentrepointSourced[[#This Row],[Assessed CS DQ]],0)</f>
        <v>0</v>
      </c>
      <c r="AH965" s="107">
        <f>IF(CentrepointSourced[[#This Row],[Age]]="16-24",CentrepointSourced[[#This Row],[Assessed CS DQ]],0)</f>
        <v>0</v>
      </c>
      <c r="AI965" s="107">
        <f>IF(CentrepointSourced[[#This Row],[Age]]="18-24",CentrepointSourced[[#This Row],[Assessed CS DQ]],0)</f>
        <v>0</v>
      </c>
    </row>
    <row r="966" spans="1:35" customFormat="1" ht="13.5" customHeight="1">
      <c r="A966" s="45" t="s">
        <v>40</v>
      </c>
      <c r="B966" s="62" t="s">
        <v>97</v>
      </c>
      <c r="C966" s="45" t="s">
        <v>42</v>
      </c>
      <c r="D966" s="62"/>
      <c r="E966" s="67">
        <v>2012</v>
      </c>
      <c r="F966" s="67" t="s">
        <v>25</v>
      </c>
      <c r="G966" s="67">
        <v>25</v>
      </c>
      <c r="H966" s="68">
        <v>25</v>
      </c>
      <c r="I966" s="67">
        <v>21</v>
      </c>
      <c r="J966" s="45"/>
      <c r="K966" s="45"/>
      <c r="L966" s="45"/>
      <c r="M966" s="45"/>
      <c r="N966" s="45"/>
      <c r="O966" s="45"/>
      <c r="P966" s="45"/>
      <c r="Q966" s="41" t="str">
        <f>IF(CentrepointSourced[[#This Row],[Country]]="Northern Ireland","Northern Ireland",IFERROR(VLOOKUP(CentrepointSourced[[#This Row],[Local Authority]],LKP_LANameDQ[],2,FALSE),CentrepointSourced[[#This Row],[Local Authority]]))</f>
        <v>Tamworth</v>
      </c>
      <c r="R966" s="41" t="str">
        <f>IF(CentrepointSourced[[#This Row],[LA type]]="County","",INDEX(ConsolGeog[lad14cd],MATCH(CentrepointSourced[[#This Row],[Local Authority DQ]],ConsolGeog[la_name],0)))</f>
        <v>E07000199</v>
      </c>
      <c r="S966" s="41" t="str">
        <f>IF(OR(CentrepointSourced[[#This Row],[Country]]="Northern Ireland",CentrepointSourced[[#This Row],[Country]]="Scotland",CentrepointSourced[[#This Row],[Country]]="Wales"),"Local Authority",CentrepointSourced[[#This Row],[LA type]])</f>
        <v>District</v>
      </c>
      <c r="T966" s="41">
        <f>IF(TRIM(CentrepointSourced[[#This Row],[Presented HS]])="",0,IF(CentrepointSourced[[#This Row],[Presented HS]]="&lt;5",2.5,IF(CentrepointSourced[[#This Row],[Presented HS]]="&lt;10",5,VALUE(TRIM(CentrepointSourced[[#This Row],[Presented HS]])))))</f>
        <v>25</v>
      </c>
      <c r="U966" s="41">
        <f>IF(TRIM(CentrepointSourced[[#This Row],[Assessed HS]])="",0,IF(CentrepointSourced[[#This Row],[Assessed HS]]="&lt;5",2.5,IF(CentrepointSourced[[#This Row],[Assessed HS]]="&lt;10",5,VALUE(TRIM(CentrepointSourced[[#This Row],[Assessed HS]])))))</f>
        <v>25</v>
      </c>
      <c r="V966" s="41">
        <f>IF(TRIM(CentrepointSourced[[#This Row],[Presented CS]])="",0,IF(CentrepointSourced[[#This Row],[Presented CS]]="&lt;5",2.5,IF(CentrepointSourced[[#This Row],[Presented CS]]="&lt;10",5,VALUE(TRIM(CentrepointSourced[[#This Row],[Presented CS]])))))</f>
        <v>0</v>
      </c>
      <c r="W966" s="41">
        <f>IF(TRIM(CentrepointSourced[[#This Row],[Assessed CS]])="",0,IF(CentrepointSourced[[#This Row],[Assessed CS]]="&lt;5",2.5,IF(CentrepointSourced[[#This Row],[Assessed CS]]="&lt;10",5,VALUE(TRIM(CentrepointSourced[[#This Row],[Assessed CS]])))))</f>
        <v>0</v>
      </c>
      <c r="X966" s="106">
        <f>IF(CentrepointSourced[[#This Row],[Age]]="16-17",CentrepointSourced[[#This Row],[Presented HS DQ]],0)</f>
        <v>25</v>
      </c>
      <c r="Y966" s="106">
        <f>IF(CentrepointSourced[[#This Row],[Age]]="16-24",CentrepointSourced[[#This Row],[Presented HS DQ]],0)</f>
        <v>0</v>
      </c>
      <c r="Z966" s="106">
        <f>IF(CentrepointSourced[[#This Row],[Age]]="18-24",CentrepointSourced[[#This Row],[Presented HS DQ]],0)</f>
        <v>0</v>
      </c>
      <c r="AA966" s="106">
        <f>IF(CentrepointSourced[[#This Row],[Age]]="16-17",CentrepointSourced[[#This Row],[Presented CS DQ]],0)</f>
        <v>0</v>
      </c>
      <c r="AB966" s="106">
        <f>IF(CentrepointSourced[[#This Row],[Age]]="16-24",CentrepointSourced[[#This Row],[Presented CS DQ]],0)</f>
        <v>0</v>
      </c>
      <c r="AC966" s="106">
        <f>IF(CentrepointSourced[[#This Row],[Age]]="18-24",CentrepointSourced[[#This Row],[Presented CS DQ]],0)</f>
        <v>0</v>
      </c>
      <c r="AD966" s="107">
        <f>IF(CentrepointSourced[[#This Row],[Age]]="16-17",CentrepointSourced[[#This Row],[Assessed HS DQ]],0)</f>
        <v>25</v>
      </c>
      <c r="AE966" s="107">
        <f>IF(CentrepointSourced[[#This Row],[Age]]="16-24",CentrepointSourced[[#This Row],[Assessed HS DQ]],0)</f>
        <v>0</v>
      </c>
      <c r="AF966" s="107">
        <f>IF(CentrepointSourced[[#This Row],[Age]]="18-24",CentrepointSourced[[#This Row],[Assessed HS DQ]],0)</f>
        <v>0</v>
      </c>
      <c r="AG966" s="107">
        <f>IF(CentrepointSourced[[#This Row],[Age]]="16-17",CentrepointSourced[[#This Row],[Assessed CS DQ]],0)</f>
        <v>0</v>
      </c>
      <c r="AH966" s="107">
        <f>IF(CentrepointSourced[[#This Row],[Age]]="16-24",CentrepointSourced[[#This Row],[Assessed CS DQ]],0)</f>
        <v>0</v>
      </c>
      <c r="AI966" s="107">
        <f>IF(CentrepointSourced[[#This Row],[Age]]="18-24",CentrepointSourced[[#This Row],[Assessed CS DQ]],0)</f>
        <v>0</v>
      </c>
    </row>
    <row r="967" spans="1:35" customFormat="1" ht="13.5" customHeight="1">
      <c r="A967" s="45" t="s">
        <v>40</v>
      </c>
      <c r="B967" s="62" t="s">
        <v>97</v>
      </c>
      <c r="C967" s="45" t="s">
        <v>42</v>
      </c>
      <c r="D967" s="62"/>
      <c r="E967" s="67">
        <v>2012</v>
      </c>
      <c r="F967" s="67" t="s">
        <v>26</v>
      </c>
      <c r="G967" s="67">
        <v>46</v>
      </c>
      <c r="H967" s="68">
        <v>46</v>
      </c>
      <c r="I967" s="67">
        <v>44</v>
      </c>
      <c r="J967" s="45"/>
      <c r="K967" s="45"/>
      <c r="L967" s="45"/>
      <c r="M967" s="45"/>
      <c r="N967" s="45"/>
      <c r="O967" s="45"/>
      <c r="P967" s="45"/>
      <c r="Q967" s="41" t="str">
        <f>IF(CentrepointSourced[[#This Row],[Country]]="Northern Ireland","Northern Ireland",IFERROR(VLOOKUP(CentrepointSourced[[#This Row],[Local Authority]],LKP_LANameDQ[],2,FALSE),CentrepointSourced[[#This Row],[Local Authority]]))</f>
        <v>Tamworth</v>
      </c>
      <c r="R967" s="41" t="str">
        <f>IF(CentrepointSourced[[#This Row],[LA type]]="County","",INDEX(ConsolGeog[lad14cd],MATCH(CentrepointSourced[[#This Row],[Local Authority DQ]],ConsolGeog[la_name],0)))</f>
        <v>E07000199</v>
      </c>
      <c r="S967" s="41" t="str">
        <f>IF(OR(CentrepointSourced[[#This Row],[Country]]="Northern Ireland",CentrepointSourced[[#This Row],[Country]]="Scotland",CentrepointSourced[[#This Row],[Country]]="Wales"),"Local Authority",CentrepointSourced[[#This Row],[LA type]])</f>
        <v>District</v>
      </c>
      <c r="T967" s="41">
        <f>IF(TRIM(CentrepointSourced[[#This Row],[Presented HS]])="",0,IF(CentrepointSourced[[#This Row],[Presented HS]]="&lt;5",2.5,IF(CentrepointSourced[[#This Row],[Presented HS]]="&lt;10",5,VALUE(TRIM(CentrepointSourced[[#This Row],[Presented HS]])))))</f>
        <v>46</v>
      </c>
      <c r="U967" s="41">
        <f>IF(TRIM(CentrepointSourced[[#This Row],[Assessed HS]])="",0,IF(CentrepointSourced[[#This Row],[Assessed HS]]="&lt;5",2.5,IF(CentrepointSourced[[#This Row],[Assessed HS]]="&lt;10",5,VALUE(TRIM(CentrepointSourced[[#This Row],[Assessed HS]])))))</f>
        <v>46</v>
      </c>
      <c r="V967" s="41">
        <f>IF(TRIM(CentrepointSourced[[#This Row],[Presented CS]])="",0,IF(CentrepointSourced[[#This Row],[Presented CS]]="&lt;5",2.5,IF(CentrepointSourced[[#This Row],[Presented CS]]="&lt;10",5,VALUE(TRIM(CentrepointSourced[[#This Row],[Presented CS]])))))</f>
        <v>0</v>
      </c>
      <c r="W967" s="41">
        <f>IF(TRIM(CentrepointSourced[[#This Row],[Assessed CS]])="",0,IF(CentrepointSourced[[#This Row],[Assessed CS]]="&lt;5",2.5,IF(CentrepointSourced[[#This Row],[Assessed CS]]="&lt;10",5,VALUE(TRIM(CentrepointSourced[[#This Row],[Assessed CS]])))))</f>
        <v>0</v>
      </c>
      <c r="X967" s="106">
        <f>IF(CentrepointSourced[[#This Row],[Age]]="16-17",CentrepointSourced[[#This Row],[Presented HS DQ]],0)</f>
        <v>0</v>
      </c>
      <c r="Y967" s="106">
        <f>IF(CentrepointSourced[[#This Row],[Age]]="16-24",CentrepointSourced[[#This Row],[Presented HS DQ]],0)</f>
        <v>0</v>
      </c>
      <c r="Z967" s="106">
        <f>IF(CentrepointSourced[[#This Row],[Age]]="18-24",CentrepointSourced[[#This Row],[Presented HS DQ]],0)</f>
        <v>46</v>
      </c>
      <c r="AA967" s="106">
        <f>IF(CentrepointSourced[[#This Row],[Age]]="16-17",CentrepointSourced[[#This Row],[Presented CS DQ]],0)</f>
        <v>0</v>
      </c>
      <c r="AB967" s="106">
        <f>IF(CentrepointSourced[[#This Row],[Age]]="16-24",CentrepointSourced[[#This Row],[Presented CS DQ]],0)</f>
        <v>0</v>
      </c>
      <c r="AC967" s="106">
        <f>IF(CentrepointSourced[[#This Row],[Age]]="18-24",CentrepointSourced[[#This Row],[Presented CS DQ]],0)</f>
        <v>0</v>
      </c>
      <c r="AD967" s="107">
        <f>IF(CentrepointSourced[[#This Row],[Age]]="16-17",CentrepointSourced[[#This Row],[Assessed HS DQ]],0)</f>
        <v>0</v>
      </c>
      <c r="AE967" s="107">
        <f>IF(CentrepointSourced[[#This Row],[Age]]="16-24",CentrepointSourced[[#This Row],[Assessed HS DQ]],0)</f>
        <v>0</v>
      </c>
      <c r="AF967" s="107">
        <f>IF(CentrepointSourced[[#This Row],[Age]]="18-24",CentrepointSourced[[#This Row],[Assessed HS DQ]],0)</f>
        <v>46</v>
      </c>
      <c r="AG967" s="107">
        <f>IF(CentrepointSourced[[#This Row],[Age]]="16-17",CentrepointSourced[[#This Row],[Assessed CS DQ]],0)</f>
        <v>0</v>
      </c>
      <c r="AH967" s="107">
        <f>IF(CentrepointSourced[[#This Row],[Age]]="16-24",CentrepointSourced[[#This Row],[Assessed CS DQ]],0)</f>
        <v>0</v>
      </c>
      <c r="AI967" s="107">
        <f>IF(CentrepointSourced[[#This Row],[Age]]="18-24",CentrepointSourced[[#This Row],[Assessed CS DQ]],0)</f>
        <v>0</v>
      </c>
    </row>
    <row r="968" spans="1:35" customFormat="1" ht="13.5" customHeight="1">
      <c r="A968" s="45" t="s">
        <v>40</v>
      </c>
      <c r="B968" s="62" t="s">
        <v>97</v>
      </c>
      <c r="C968" s="45" t="s">
        <v>42</v>
      </c>
      <c r="D968" s="62"/>
      <c r="E968" s="67">
        <v>2013</v>
      </c>
      <c r="F968" s="67" t="s">
        <v>25</v>
      </c>
      <c r="G968" s="67">
        <v>22</v>
      </c>
      <c r="H968" s="68">
        <v>22</v>
      </c>
      <c r="I968" s="67">
        <v>14</v>
      </c>
      <c r="J968" s="45"/>
      <c r="K968" s="45"/>
      <c r="L968" s="45"/>
      <c r="M968" s="45"/>
      <c r="N968" s="45"/>
      <c r="O968" s="45"/>
      <c r="P968" s="45"/>
      <c r="Q968" s="41" t="str">
        <f>IF(CentrepointSourced[[#This Row],[Country]]="Northern Ireland","Northern Ireland",IFERROR(VLOOKUP(CentrepointSourced[[#This Row],[Local Authority]],LKP_LANameDQ[],2,FALSE),CentrepointSourced[[#This Row],[Local Authority]]))</f>
        <v>Tamworth</v>
      </c>
      <c r="R968" s="41" t="str">
        <f>IF(CentrepointSourced[[#This Row],[LA type]]="County","",INDEX(ConsolGeog[lad14cd],MATCH(CentrepointSourced[[#This Row],[Local Authority DQ]],ConsolGeog[la_name],0)))</f>
        <v>E07000199</v>
      </c>
      <c r="S968" s="41" t="str">
        <f>IF(OR(CentrepointSourced[[#This Row],[Country]]="Northern Ireland",CentrepointSourced[[#This Row],[Country]]="Scotland",CentrepointSourced[[#This Row],[Country]]="Wales"),"Local Authority",CentrepointSourced[[#This Row],[LA type]])</f>
        <v>District</v>
      </c>
      <c r="T968" s="41">
        <f>IF(TRIM(CentrepointSourced[[#This Row],[Presented HS]])="",0,IF(CentrepointSourced[[#This Row],[Presented HS]]="&lt;5",2.5,IF(CentrepointSourced[[#This Row],[Presented HS]]="&lt;10",5,VALUE(TRIM(CentrepointSourced[[#This Row],[Presented HS]])))))</f>
        <v>22</v>
      </c>
      <c r="U968" s="41">
        <f>IF(TRIM(CentrepointSourced[[#This Row],[Assessed HS]])="",0,IF(CentrepointSourced[[#This Row],[Assessed HS]]="&lt;5",2.5,IF(CentrepointSourced[[#This Row],[Assessed HS]]="&lt;10",5,VALUE(TRIM(CentrepointSourced[[#This Row],[Assessed HS]])))))</f>
        <v>22</v>
      </c>
      <c r="V968" s="41">
        <f>IF(TRIM(CentrepointSourced[[#This Row],[Presented CS]])="",0,IF(CentrepointSourced[[#This Row],[Presented CS]]="&lt;5",2.5,IF(CentrepointSourced[[#This Row],[Presented CS]]="&lt;10",5,VALUE(TRIM(CentrepointSourced[[#This Row],[Presented CS]])))))</f>
        <v>0</v>
      </c>
      <c r="W968" s="41">
        <f>IF(TRIM(CentrepointSourced[[#This Row],[Assessed CS]])="",0,IF(CentrepointSourced[[#This Row],[Assessed CS]]="&lt;5",2.5,IF(CentrepointSourced[[#This Row],[Assessed CS]]="&lt;10",5,VALUE(TRIM(CentrepointSourced[[#This Row],[Assessed CS]])))))</f>
        <v>0</v>
      </c>
      <c r="X968" s="106">
        <f>IF(CentrepointSourced[[#This Row],[Age]]="16-17",CentrepointSourced[[#This Row],[Presented HS DQ]],0)</f>
        <v>22</v>
      </c>
      <c r="Y968" s="106">
        <f>IF(CentrepointSourced[[#This Row],[Age]]="16-24",CentrepointSourced[[#This Row],[Presented HS DQ]],0)</f>
        <v>0</v>
      </c>
      <c r="Z968" s="106">
        <f>IF(CentrepointSourced[[#This Row],[Age]]="18-24",CentrepointSourced[[#This Row],[Presented HS DQ]],0)</f>
        <v>0</v>
      </c>
      <c r="AA968" s="106">
        <f>IF(CentrepointSourced[[#This Row],[Age]]="16-17",CentrepointSourced[[#This Row],[Presented CS DQ]],0)</f>
        <v>0</v>
      </c>
      <c r="AB968" s="106">
        <f>IF(CentrepointSourced[[#This Row],[Age]]="16-24",CentrepointSourced[[#This Row],[Presented CS DQ]],0)</f>
        <v>0</v>
      </c>
      <c r="AC968" s="106">
        <f>IF(CentrepointSourced[[#This Row],[Age]]="18-24",CentrepointSourced[[#This Row],[Presented CS DQ]],0)</f>
        <v>0</v>
      </c>
      <c r="AD968" s="107">
        <f>IF(CentrepointSourced[[#This Row],[Age]]="16-17",CentrepointSourced[[#This Row],[Assessed HS DQ]],0)</f>
        <v>22</v>
      </c>
      <c r="AE968" s="107">
        <f>IF(CentrepointSourced[[#This Row],[Age]]="16-24",CentrepointSourced[[#This Row],[Assessed HS DQ]],0)</f>
        <v>0</v>
      </c>
      <c r="AF968" s="107">
        <f>IF(CentrepointSourced[[#This Row],[Age]]="18-24",CentrepointSourced[[#This Row],[Assessed HS DQ]],0)</f>
        <v>0</v>
      </c>
      <c r="AG968" s="107">
        <f>IF(CentrepointSourced[[#This Row],[Age]]="16-17",CentrepointSourced[[#This Row],[Assessed CS DQ]],0)</f>
        <v>0</v>
      </c>
      <c r="AH968" s="107">
        <f>IF(CentrepointSourced[[#This Row],[Age]]="16-24",CentrepointSourced[[#This Row],[Assessed CS DQ]],0)</f>
        <v>0</v>
      </c>
      <c r="AI968" s="107">
        <f>IF(CentrepointSourced[[#This Row],[Age]]="18-24",CentrepointSourced[[#This Row],[Assessed CS DQ]],0)</f>
        <v>0</v>
      </c>
    </row>
    <row r="969" spans="1:35" customFormat="1" ht="13.5" customHeight="1">
      <c r="A969" s="45" t="s">
        <v>40</v>
      </c>
      <c r="B969" s="62" t="s">
        <v>97</v>
      </c>
      <c r="C969" s="45" t="s">
        <v>42</v>
      </c>
      <c r="D969" s="62"/>
      <c r="E969" s="67">
        <v>2013</v>
      </c>
      <c r="F969" s="67" t="s">
        <v>26</v>
      </c>
      <c r="G969" s="67">
        <v>42</v>
      </c>
      <c r="H969" s="68">
        <v>42</v>
      </c>
      <c r="I969" s="67">
        <v>37</v>
      </c>
      <c r="J969" s="45"/>
      <c r="K969" s="45"/>
      <c r="L969" s="45"/>
      <c r="M969" s="45"/>
      <c r="N969" s="45"/>
      <c r="O969" s="45"/>
      <c r="P969" s="45"/>
      <c r="Q969" s="41" t="str">
        <f>IF(CentrepointSourced[[#This Row],[Country]]="Northern Ireland","Northern Ireland",IFERROR(VLOOKUP(CentrepointSourced[[#This Row],[Local Authority]],LKP_LANameDQ[],2,FALSE),CentrepointSourced[[#This Row],[Local Authority]]))</f>
        <v>Tamworth</v>
      </c>
      <c r="R969" s="41" t="str">
        <f>IF(CentrepointSourced[[#This Row],[LA type]]="County","",INDEX(ConsolGeog[lad14cd],MATCH(CentrepointSourced[[#This Row],[Local Authority DQ]],ConsolGeog[la_name],0)))</f>
        <v>E07000199</v>
      </c>
      <c r="S969" s="41" t="str">
        <f>IF(OR(CentrepointSourced[[#This Row],[Country]]="Northern Ireland",CentrepointSourced[[#This Row],[Country]]="Scotland",CentrepointSourced[[#This Row],[Country]]="Wales"),"Local Authority",CentrepointSourced[[#This Row],[LA type]])</f>
        <v>District</v>
      </c>
      <c r="T969" s="41">
        <f>IF(TRIM(CentrepointSourced[[#This Row],[Presented HS]])="",0,IF(CentrepointSourced[[#This Row],[Presented HS]]="&lt;5",2.5,IF(CentrepointSourced[[#This Row],[Presented HS]]="&lt;10",5,VALUE(TRIM(CentrepointSourced[[#This Row],[Presented HS]])))))</f>
        <v>42</v>
      </c>
      <c r="U969" s="41">
        <f>IF(TRIM(CentrepointSourced[[#This Row],[Assessed HS]])="",0,IF(CentrepointSourced[[#This Row],[Assessed HS]]="&lt;5",2.5,IF(CentrepointSourced[[#This Row],[Assessed HS]]="&lt;10",5,VALUE(TRIM(CentrepointSourced[[#This Row],[Assessed HS]])))))</f>
        <v>42</v>
      </c>
      <c r="V969" s="41">
        <f>IF(TRIM(CentrepointSourced[[#This Row],[Presented CS]])="",0,IF(CentrepointSourced[[#This Row],[Presented CS]]="&lt;5",2.5,IF(CentrepointSourced[[#This Row],[Presented CS]]="&lt;10",5,VALUE(TRIM(CentrepointSourced[[#This Row],[Presented CS]])))))</f>
        <v>0</v>
      </c>
      <c r="W969" s="41">
        <f>IF(TRIM(CentrepointSourced[[#This Row],[Assessed CS]])="",0,IF(CentrepointSourced[[#This Row],[Assessed CS]]="&lt;5",2.5,IF(CentrepointSourced[[#This Row],[Assessed CS]]="&lt;10",5,VALUE(TRIM(CentrepointSourced[[#This Row],[Assessed CS]])))))</f>
        <v>0</v>
      </c>
      <c r="X969" s="106">
        <f>IF(CentrepointSourced[[#This Row],[Age]]="16-17",CentrepointSourced[[#This Row],[Presented HS DQ]],0)</f>
        <v>0</v>
      </c>
      <c r="Y969" s="106">
        <f>IF(CentrepointSourced[[#This Row],[Age]]="16-24",CentrepointSourced[[#This Row],[Presented HS DQ]],0)</f>
        <v>0</v>
      </c>
      <c r="Z969" s="106">
        <f>IF(CentrepointSourced[[#This Row],[Age]]="18-24",CentrepointSourced[[#This Row],[Presented HS DQ]],0)</f>
        <v>42</v>
      </c>
      <c r="AA969" s="106">
        <f>IF(CentrepointSourced[[#This Row],[Age]]="16-17",CentrepointSourced[[#This Row],[Presented CS DQ]],0)</f>
        <v>0</v>
      </c>
      <c r="AB969" s="106">
        <f>IF(CentrepointSourced[[#This Row],[Age]]="16-24",CentrepointSourced[[#This Row],[Presented CS DQ]],0)</f>
        <v>0</v>
      </c>
      <c r="AC969" s="106">
        <f>IF(CentrepointSourced[[#This Row],[Age]]="18-24",CentrepointSourced[[#This Row],[Presented CS DQ]],0)</f>
        <v>0</v>
      </c>
      <c r="AD969" s="107">
        <f>IF(CentrepointSourced[[#This Row],[Age]]="16-17",CentrepointSourced[[#This Row],[Assessed HS DQ]],0)</f>
        <v>0</v>
      </c>
      <c r="AE969" s="107">
        <f>IF(CentrepointSourced[[#This Row],[Age]]="16-24",CentrepointSourced[[#This Row],[Assessed HS DQ]],0)</f>
        <v>0</v>
      </c>
      <c r="AF969" s="107">
        <f>IF(CentrepointSourced[[#This Row],[Age]]="18-24",CentrepointSourced[[#This Row],[Assessed HS DQ]],0)</f>
        <v>42</v>
      </c>
      <c r="AG969" s="107">
        <f>IF(CentrepointSourced[[#This Row],[Age]]="16-17",CentrepointSourced[[#This Row],[Assessed CS DQ]],0)</f>
        <v>0</v>
      </c>
      <c r="AH969" s="107">
        <f>IF(CentrepointSourced[[#This Row],[Age]]="16-24",CentrepointSourced[[#This Row],[Assessed CS DQ]],0)</f>
        <v>0</v>
      </c>
      <c r="AI969" s="107">
        <f>IF(CentrepointSourced[[#This Row],[Age]]="18-24",CentrepointSourced[[#This Row],[Assessed CS DQ]],0)</f>
        <v>0</v>
      </c>
    </row>
    <row r="970" spans="1:35" customFormat="1" ht="13.5" customHeight="1">
      <c r="A970" s="45" t="s">
        <v>40</v>
      </c>
      <c r="B970" s="62" t="s">
        <v>97</v>
      </c>
      <c r="C970" s="45" t="s">
        <v>42</v>
      </c>
      <c r="D970" s="62"/>
      <c r="E970" s="67">
        <v>2014</v>
      </c>
      <c r="F970" s="67" t="s">
        <v>25</v>
      </c>
      <c r="G970" s="67">
        <v>23</v>
      </c>
      <c r="H970" s="68">
        <v>23</v>
      </c>
      <c r="I970" s="67">
        <v>19</v>
      </c>
      <c r="J970" s="45"/>
      <c r="K970" s="45"/>
      <c r="L970" s="45"/>
      <c r="M970" s="45"/>
      <c r="N970" s="45"/>
      <c r="O970" s="45"/>
      <c r="P970" s="45"/>
      <c r="Q970" s="41" t="str">
        <f>IF(CentrepointSourced[[#This Row],[Country]]="Northern Ireland","Northern Ireland",IFERROR(VLOOKUP(CentrepointSourced[[#This Row],[Local Authority]],LKP_LANameDQ[],2,FALSE),CentrepointSourced[[#This Row],[Local Authority]]))</f>
        <v>Tamworth</v>
      </c>
      <c r="R970" s="41" t="str">
        <f>IF(CentrepointSourced[[#This Row],[LA type]]="County","",INDEX(ConsolGeog[lad14cd],MATCH(CentrepointSourced[[#This Row],[Local Authority DQ]],ConsolGeog[la_name],0)))</f>
        <v>E07000199</v>
      </c>
      <c r="S970" s="41" t="str">
        <f>IF(OR(CentrepointSourced[[#This Row],[Country]]="Northern Ireland",CentrepointSourced[[#This Row],[Country]]="Scotland",CentrepointSourced[[#This Row],[Country]]="Wales"),"Local Authority",CentrepointSourced[[#This Row],[LA type]])</f>
        <v>District</v>
      </c>
      <c r="T970" s="41">
        <f>IF(TRIM(CentrepointSourced[[#This Row],[Presented HS]])="",0,IF(CentrepointSourced[[#This Row],[Presented HS]]="&lt;5",2.5,IF(CentrepointSourced[[#This Row],[Presented HS]]="&lt;10",5,VALUE(TRIM(CentrepointSourced[[#This Row],[Presented HS]])))))</f>
        <v>23</v>
      </c>
      <c r="U970" s="41">
        <f>IF(TRIM(CentrepointSourced[[#This Row],[Assessed HS]])="",0,IF(CentrepointSourced[[#This Row],[Assessed HS]]="&lt;5",2.5,IF(CentrepointSourced[[#This Row],[Assessed HS]]="&lt;10",5,VALUE(TRIM(CentrepointSourced[[#This Row],[Assessed HS]])))))</f>
        <v>23</v>
      </c>
      <c r="V970" s="41">
        <f>IF(TRIM(CentrepointSourced[[#This Row],[Presented CS]])="",0,IF(CentrepointSourced[[#This Row],[Presented CS]]="&lt;5",2.5,IF(CentrepointSourced[[#This Row],[Presented CS]]="&lt;10",5,VALUE(TRIM(CentrepointSourced[[#This Row],[Presented CS]])))))</f>
        <v>0</v>
      </c>
      <c r="W970" s="41">
        <f>IF(TRIM(CentrepointSourced[[#This Row],[Assessed CS]])="",0,IF(CentrepointSourced[[#This Row],[Assessed CS]]="&lt;5",2.5,IF(CentrepointSourced[[#This Row],[Assessed CS]]="&lt;10",5,VALUE(TRIM(CentrepointSourced[[#This Row],[Assessed CS]])))))</f>
        <v>0</v>
      </c>
      <c r="X970" s="106">
        <f>IF(CentrepointSourced[[#This Row],[Age]]="16-17",CentrepointSourced[[#This Row],[Presented HS DQ]],0)</f>
        <v>23</v>
      </c>
      <c r="Y970" s="106">
        <f>IF(CentrepointSourced[[#This Row],[Age]]="16-24",CentrepointSourced[[#This Row],[Presented HS DQ]],0)</f>
        <v>0</v>
      </c>
      <c r="Z970" s="106">
        <f>IF(CentrepointSourced[[#This Row],[Age]]="18-24",CentrepointSourced[[#This Row],[Presented HS DQ]],0)</f>
        <v>0</v>
      </c>
      <c r="AA970" s="106">
        <f>IF(CentrepointSourced[[#This Row],[Age]]="16-17",CentrepointSourced[[#This Row],[Presented CS DQ]],0)</f>
        <v>0</v>
      </c>
      <c r="AB970" s="106">
        <f>IF(CentrepointSourced[[#This Row],[Age]]="16-24",CentrepointSourced[[#This Row],[Presented CS DQ]],0)</f>
        <v>0</v>
      </c>
      <c r="AC970" s="106">
        <f>IF(CentrepointSourced[[#This Row],[Age]]="18-24",CentrepointSourced[[#This Row],[Presented CS DQ]],0)</f>
        <v>0</v>
      </c>
      <c r="AD970" s="107">
        <f>IF(CentrepointSourced[[#This Row],[Age]]="16-17",CentrepointSourced[[#This Row],[Assessed HS DQ]],0)</f>
        <v>23</v>
      </c>
      <c r="AE970" s="107">
        <f>IF(CentrepointSourced[[#This Row],[Age]]="16-24",CentrepointSourced[[#This Row],[Assessed HS DQ]],0)</f>
        <v>0</v>
      </c>
      <c r="AF970" s="107">
        <f>IF(CentrepointSourced[[#This Row],[Age]]="18-24",CentrepointSourced[[#This Row],[Assessed HS DQ]],0)</f>
        <v>0</v>
      </c>
      <c r="AG970" s="107">
        <f>IF(CentrepointSourced[[#This Row],[Age]]="16-17",CentrepointSourced[[#This Row],[Assessed CS DQ]],0)</f>
        <v>0</v>
      </c>
      <c r="AH970" s="107">
        <f>IF(CentrepointSourced[[#This Row],[Age]]="16-24",CentrepointSourced[[#This Row],[Assessed CS DQ]],0)</f>
        <v>0</v>
      </c>
      <c r="AI970" s="107">
        <f>IF(CentrepointSourced[[#This Row],[Age]]="18-24",CentrepointSourced[[#This Row],[Assessed CS DQ]],0)</f>
        <v>0</v>
      </c>
    </row>
    <row r="971" spans="1:35" customFormat="1" ht="13.5" customHeight="1">
      <c r="A971" s="45" t="s">
        <v>40</v>
      </c>
      <c r="B971" s="62" t="s">
        <v>97</v>
      </c>
      <c r="C971" s="45" t="s">
        <v>42</v>
      </c>
      <c r="D971" s="62"/>
      <c r="E971" s="67">
        <v>2014</v>
      </c>
      <c r="F971" s="67" t="s">
        <v>26</v>
      </c>
      <c r="G971" s="67">
        <v>48</v>
      </c>
      <c r="H971" s="68">
        <v>48</v>
      </c>
      <c r="I971" s="67">
        <v>41</v>
      </c>
      <c r="J971" s="45"/>
      <c r="K971" s="45"/>
      <c r="L971" s="45"/>
      <c r="M971" s="45"/>
      <c r="N971" s="45"/>
      <c r="O971" s="45"/>
      <c r="P971" s="45"/>
      <c r="Q971" s="41" t="str">
        <f>IF(CentrepointSourced[[#This Row],[Country]]="Northern Ireland","Northern Ireland",IFERROR(VLOOKUP(CentrepointSourced[[#This Row],[Local Authority]],LKP_LANameDQ[],2,FALSE),CentrepointSourced[[#This Row],[Local Authority]]))</f>
        <v>Tamworth</v>
      </c>
      <c r="R971" s="41" t="str">
        <f>IF(CentrepointSourced[[#This Row],[LA type]]="County","",INDEX(ConsolGeog[lad14cd],MATCH(CentrepointSourced[[#This Row],[Local Authority DQ]],ConsolGeog[la_name],0)))</f>
        <v>E07000199</v>
      </c>
      <c r="S971" s="41" t="str">
        <f>IF(OR(CentrepointSourced[[#This Row],[Country]]="Northern Ireland",CentrepointSourced[[#This Row],[Country]]="Scotland",CentrepointSourced[[#This Row],[Country]]="Wales"),"Local Authority",CentrepointSourced[[#This Row],[LA type]])</f>
        <v>District</v>
      </c>
      <c r="T971" s="41">
        <f>IF(TRIM(CentrepointSourced[[#This Row],[Presented HS]])="",0,IF(CentrepointSourced[[#This Row],[Presented HS]]="&lt;5",2.5,IF(CentrepointSourced[[#This Row],[Presented HS]]="&lt;10",5,VALUE(TRIM(CentrepointSourced[[#This Row],[Presented HS]])))))</f>
        <v>48</v>
      </c>
      <c r="U971" s="41">
        <f>IF(TRIM(CentrepointSourced[[#This Row],[Assessed HS]])="",0,IF(CentrepointSourced[[#This Row],[Assessed HS]]="&lt;5",2.5,IF(CentrepointSourced[[#This Row],[Assessed HS]]="&lt;10",5,VALUE(TRIM(CentrepointSourced[[#This Row],[Assessed HS]])))))</f>
        <v>48</v>
      </c>
      <c r="V971" s="41">
        <f>IF(TRIM(CentrepointSourced[[#This Row],[Presented CS]])="",0,IF(CentrepointSourced[[#This Row],[Presented CS]]="&lt;5",2.5,IF(CentrepointSourced[[#This Row],[Presented CS]]="&lt;10",5,VALUE(TRIM(CentrepointSourced[[#This Row],[Presented CS]])))))</f>
        <v>0</v>
      </c>
      <c r="W971" s="41">
        <f>IF(TRIM(CentrepointSourced[[#This Row],[Assessed CS]])="",0,IF(CentrepointSourced[[#This Row],[Assessed CS]]="&lt;5",2.5,IF(CentrepointSourced[[#This Row],[Assessed CS]]="&lt;10",5,VALUE(TRIM(CentrepointSourced[[#This Row],[Assessed CS]])))))</f>
        <v>0</v>
      </c>
      <c r="X971" s="106">
        <f>IF(CentrepointSourced[[#This Row],[Age]]="16-17",CentrepointSourced[[#This Row],[Presented HS DQ]],0)</f>
        <v>0</v>
      </c>
      <c r="Y971" s="106">
        <f>IF(CentrepointSourced[[#This Row],[Age]]="16-24",CentrepointSourced[[#This Row],[Presented HS DQ]],0)</f>
        <v>0</v>
      </c>
      <c r="Z971" s="106">
        <f>IF(CentrepointSourced[[#This Row],[Age]]="18-24",CentrepointSourced[[#This Row],[Presented HS DQ]],0)</f>
        <v>48</v>
      </c>
      <c r="AA971" s="106">
        <f>IF(CentrepointSourced[[#This Row],[Age]]="16-17",CentrepointSourced[[#This Row],[Presented CS DQ]],0)</f>
        <v>0</v>
      </c>
      <c r="AB971" s="106">
        <f>IF(CentrepointSourced[[#This Row],[Age]]="16-24",CentrepointSourced[[#This Row],[Presented CS DQ]],0)</f>
        <v>0</v>
      </c>
      <c r="AC971" s="106">
        <f>IF(CentrepointSourced[[#This Row],[Age]]="18-24",CentrepointSourced[[#This Row],[Presented CS DQ]],0)</f>
        <v>0</v>
      </c>
      <c r="AD971" s="107">
        <f>IF(CentrepointSourced[[#This Row],[Age]]="16-17",CentrepointSourced[[#This Row],[Assessed HS DQ]],0)</f>
        <v>0</v>
      </c>
      <c r="AE971" s="107">
        <f>IF(CentrepointSourced[[#This Row],[Age]]="16-24",CentrepointSourced[[#This Row],[Assessed HS DQ]],0)</f>
        <v>0</v>
      </c>
      <c r="AF971" s="107">
        <f>IF(CentrepointSourced[[#This Row],[Age]]="18-24",CentrepointSourced[[#This Row],[Assessed HS DQ]],0)</f>
        <v>48</v>
      </c>
      <c r="AG971" s="107">
        <f>IF(CentrepointSourced[[#This Row],[Age]]="16-17",CentrepointSourced[[#This Row],[Assessed CS DQ]],0)</f>
        <v>0</v>
      </c>
      <c r="AH971" s="107">
        <f>IF(CentrepointSourced[[#This Row],[Age]]="16-24",CentrepointSourced[[#This Row],[Assessed CS DQ]],0)</f>
        <v>0</v>
      </c>
      <c r="AI971" s="107">
        <f>IF(CentrepointSourced[[#This Row],[Age]]="18-24",CentrepointSourced[[#This Row],[Assessed CS DQ]],0)</f>
        <v>0</v>
      </c>
    </row>
    <row r="972" spans="1:35" customFormat="1" ht="13.5" customHeight="1">
      <c r="A972" s="45" t="s">
        <v>40</v>
      </c>
      <c r="B972" s="62" t="s">
        <v>252</v>
      </c>
      <c r="C972" s="45" t="s">
        <v>42</v>
      </c>
      <c r="D972" s="62"/>
      <c r="E972" s="67">
        <v>2012</v>
      </c>
      <c r="F972" s="67" t="s">
        <v>25</v>
      </c>
      <c r="G972" s="67"/>
      <c r="H972" s="68">
        <v>3</v>
      </c>
      <c r="I972" s="67">
        <v>2</v>
      </c>
      <c r="J972" s="45"/>
      <c r="K972" s="45"/>
      <c r="L972" s="45"/>
      <c r="M972" s="45"/>
      <c r="N972" s="45"/>
      <c r="O972" s="45"/>
      <c r="P972" s="45"/>
      <c r="Q972" s="41" t="str">
        <f>IF(CentrepointSourced[[#This Row],[Country]]="Northern Ireland","Northern Ireland",IFERROR(VLOOKUP(CentrepointSourced[[#This Row],[Local Authority]],LKP_LANameDQ[],2,FALSE),CentrepointSourced[[#This Row],[Local Authority]]))</f>
        <v>Tandridge</v>
      </c>
      <c r="R972" s="41" t="str">
        <f>IF(CentrepointSourced[[#This Row],[LA type]]="County","",INDEX(ConsolGeog[lad14cd],MATCH(CentrepointSourced[[#This Row],[Local Authority DQ]],ConsolGeog[la_name],0)))</f>
        <v>E07000215</v>
      </c>
      <c r="S972" s="41" t="str">
        <f>IF(OR(CentrepointSourced[[#This Row],[Country]]="Northern Ireland",CentrepointSourced[[#This Row],[Country]]="Scotland",CentrepointSourced[[#This Row],[Country]]="Wales"),"Local Authority",CentrepointSourced[[#This Row],[LA type]])</f>
        <v>District</v>
      </c>
      <c r="T972" s="41">
        <f>IF(TRIM(CentrepointSourced[[#This Row],[Presented HS]])="",0,IF(CentrepointSourced[[#This Row],[Presented HS]]="&lt;5",2.5,IF(CentrepointSourced[[#This Row],[Presented HS]]="&lt;10",5,VALUE(TRIM(CentrepointSourced[[#This Row],[Presented HS]])))))</f>
        <v>0</v>
      </c>
      <c r="U972" s="41">
        <f>IF(TRIM(CentrepointSourced[[#This Row],[Assessed HS]])="",0,IF(CentrepointSourced[[#This Row],[Assessed HS]]="&lt;5",2.5,IF(CentrepointSourced[[#This Row],[Assessed HS]]="&lt;10",5,VALUE(TRIM(CentrepointSourced[[#This Row],[Assessed HS]])))))</f>
        <v>3</v>
      </c>
      <c r="V972" s="41">
        <f>IF(TRIM(CentrepointSourced[[#This Row],[Presented CS]])="",0,IF(CentrepointSourced[[#This Row],[Presented CS]]="&lt;5",2.5,IF(CentrepointSourced[[#This Row],[Presented CS]]="&lt;10",5,VALUE(TRIM(CentrepointSourced[[#This Row],[Presented CS]])))))</f>
        <v>0</v>
      </c>
      <c r="W972" s="41">
        <f>IF(TRIM(CentrepointSourced[[#This Row],[Assessed CS]])="",0,IF(CentrepointSourced[[#This Row],[Assessed CS]]="&lt;5",2.5,IF(CentrepointSourced[[#This Row],[Assessed CS]]="&lt;10",5,VALUE(TRIM(CentrepointSourced[[#This Row],[Assessed CS]])))))</f>
        <v>0</v>
      </c>
      <c r="X972" s="106">
        <f>IF(CentrepointSourced[[#This Row],[Age]]="16-17",CentrepointSourced[[#This Row],[Presented HS DQ]],0)</f>
        <v>0</v>
      </c>
      <c r="Y972" s="106">
        <f>IF(CentrepointSourced[[#This Row],[Age]]="16-24",CentrepointSourced[[#This Row],[Presented HS DQ]],0)</f>
        <v>0</v>
      </c>
      <c r="Z972" s="106">
        <f>IF(CentrepointSourced[[#This Row],[Age]]="18-24",CentrepointSourced[[#This Row],[Presented HS DQ]],0)</f>
        <v>0</v>
      </c>
      <c r="AA972" s="106">
        <f>IF(CentrepointSourced[[#This Row],[Age]]="16-17",CentrepointSourced[[#This Row],[Presented CS DQ]],0)</f>
        <v>0</v>
      </c>
      <c r="AB972" s="106">
        <f>IF(CentrepointSourced[[#This Row],[Age]]="16-24",CentrepointSourced[[#This Row],[Presented CS DQ]],0)</f>
        <v>0</v>
      </c>
      <c r="AC972" s="106">
        <f>IF(CentrepointSourced[[#This Row],[Age]]="18-24",CentrepointSourced[[#This Row],[Presented CS DQ]],0)</f>
        <v>0</v>
      </c>
      <c r="AD972" s="107">
        <f>IF(CentrepointSourced[[#This Row],[Age]]="16-17",CentrepointSourced[[#This Row],[Assessed HS DQ]],0)</f>
        <v>3</v>
      </c>
      <c r="AE972" s="107">
        <f>IF(CentrepointSourced[[#This Row],[Age]]="16-24",CentrepointSourced[[#This Row],[Assessed HS DQ]],0)</f>
        <v>0</v>
      </c>
      <c r="AF972" s="107">
        <f>IF(CentrepointSourced[[#This Row],[Age]]="18-24",CentrepointSourced[[#This Row],[Assessed HS DQ]],0)</f>
        <v>0</v>
      </c>
      <c r="AG972" s="107">
        <f>IF(CentrepointSourced[[#This Row],[Age]]="16-17",CentrepointSourced[[#This Row],[Assessed CS DQ]],0)</f>
        <v>0</v>
      </c>
      <c r="AH972" s="107">
        <f>IF(CentrepointSourced[[#This Row],[Age]]="16-24",CentrepointSourced[[#This Row],[Assessed CS DQ]],0)</f>
        <v>0</v>
      </c>
      <c r="AI972" s="107">
        <f>IF(CentrepointSourced[[#This Row],[Age]]="18-24",CentrepointSourced[[#This Row],[Assessed CS DQ]],0)</f>
        <v>0</v>
      </c>
    </row>
    <row r="973" spans="1:35" customFormat="1" ht="13.5" customHeight="1">
      <c r="A973" s="45" t="s">
        <v>40</v>
      </c>
      <c r="B973" s="62" t="s">
        <v>252</v>
      </c>
      <c r="C973" s="45" t="s">
        <v>42</v>
      </c>
      <c r="D973" s="62"/>
      <c r="E973" s="67">
        <v>2012</v>
      </c>
      <c r="F973" s="67" t="s">
        <v>26</v>
      </c>
      <c r="G973" s="67"/>
      <c r="H973" s="68">
        <v>9</v>
      </c>
      <c r="I973" s="67">
        <v>2</v>
      </c>
      <c r="J973" s="45"/>
      <c r="K973" s="45"/>
      <c r="L973" s="45"/>
      <c r="M973" s="45"/>
      <c r="N973" s="45"/>
      <c r="O973" s="45"/>
      <c r="P973" s="45"/>
      <c r="Q973" s="41" t="str">
        <f>IF(CentrepointSourced[[#This Row],[Country]]="Northern Ireland","Northern Ireland",IFERROR(VLOOKUP(CentrepointSourced[[#This Row],[Local Authority]],LKP_LANameDQ[],2,FALSE),CentrepointSourced[[#This Row],[Local Authority]]))</f>
        <v>Tandridge</v>
      </c>
      <c r="R973" s="41" t="str">
        <f>IF(CentrepointSourced[[#This Row],[LA type]]="County","",INDEX(ConsolGeog[lad14cd],MATCH(CentrepointSourced[[#This Row],[Local Authority DQ]],ConsolGeog[la_name],0)))</f>
        <v>E07000215</v>
      </c>
      <c r="S973" s="41" t="str">
        <f>IF(OR(CentrepointSourced[[#This Row],[Country]]="Northern Ireland",CentrepointSourced[[#This Row],[Country]]="Scotland",CentrepointSourced[[#This Row],[Country]]="Wales"),"Local Authority",CentrepointSourced[[#This Row],[LA type]])</f>
        <v>District</v>
      </c>
      <c r="T973" s="41">
        <f>IF(TRIM(CentrepointSourced[[#This Row],[Presented HS]])="",0,IF(CentrepointSourced[[#This Row],[Presented HS]]="&lt;5",2.5,IF(CentrepointSourced[[#This Row],[Presented HS]]="&lt;10",5,VALUE(TRIM(CentrepointSourced[[#This Row],[Presented HS]])))))</f>
        <v>0</v>
      </c>
      <c r="U973" s="41">
        <f>IF(TRIM(CentrepointSourced[[#This Row],[Assessed HS]])="",0,IF(CentrepointSourced[[#This Row],[Assessed HS]]="&lt;5",2.5,IF(CentrepointSourced[[#This Row],[Assessed HS]]="&lt;10",5,VALUE(TRIM(CentrepointSourced[[#This Row],[Assessed HS]])))))</f>
        <v>9</v>
      </c>
      <c r="V973" s="41">
        <f>IF(TRIM(CentrepointSourced[[#This Row],[Presented CS]])="",0,IF(CentrepointSourced[[#This Row],[Presented CS]]="&lt;5",2.5,IF(CentrepointSourced[[#This Row],[Presented CS]]="&lt;10",5,VALUE(TRIM(CentrepointSourced[[#This Row],[Presented CS]])))))</f>
        <v>0</v>
      </c>
      <c r="W973" s="41">
        <f>IF(TRIM(CentrepointSourced[[#This Row],[Assessed CS]])="",0,IF(CentrepointSourced[[#This Row],[Assessed CS]]="&lt;5",2.5,IF(CentrepointSourced[[#This Row],[Assessed CS]]="&lt;10",5,VALUE(TRIM(CentrepointSourced[[#This Row],[Assessed CS]])))))</f>
        <v>0</v>
      </c>
      <c r="X973" s="106">
        <f>IF(CentrepointSourced[[#This Row],[Age]]="16-17",CentrepointSourced[[#This Row],[Presented HS DQ]],0)</f>
        <v>0</v>
      </c>
      <c r="Y973" s="106">
        <f>IF(CentrepointSourced[[#This Row],[Age]]="16-24",CentrepointSourced[[#This Row],[Presented HS DQ]],0)</f>
        <v>0</v>
      </c>
      <c r="Z973" s="106">
        <f>IF(CentrepointSourced[[#This Row],[Age]]="18-24",CentrepointSourced[[#This Row],[Presented HS DQ]],0)</f>
        <v>0</v>
      </c>
      <c r="AA973" s="106">
        <f>IF(CentrepointSourced[[#This Row],[Age]]="16-17",CentrepointSourced[[#This Row],[Presented CS DQ]],0)</f>
        <v>0</v>
      </c>
      <c r="AB973" s="106">
        <f>IF(CentrepointSourced[[#This Row],[Age]]="16-24",CentrepointSourced[[#This Row],[Presented CS DQ]],0)</f>
        <v>0</v>
      </c>
      <c r="AC973" s="106">
        <f>IF(CentrepointSourced[[#This Row],[Age]]="18-24",CentrepointSourced[[#This Row],[Presented CS DQ]],0)</f>
        <v>0</v>
      </c>
      <c r="AD973" s="107">
        <f>IF(CentrepointSourced[[#This Row],[Age]]="16-17",CentrepointSourced[[#This Row],[Assessed HS DQ]],0)</f>
        <v>0</v>
      </c>
      <c r="AE973" s="107">
        <f>IF(CentrepointSourced[[#This Row],[Age]]="16-24",CentrepointSourced[[#This Row],[Assessed HS DQ]],0)</f>
        <v>0</v>
      </c>
      <c r="AF973" s="107">
        <f>IF(CentrepointSourced[[#This Row],[Age]]="18-24",CentrepointSourced[[#This Row],[Assessed HS DQ]],0)</f>
        <v>9</v>
      </c>
      <c r="AG973" s="107">
        <f>IF(CentrepointSourced[[#This Row],[Age]]="16-17",CentrepointSourced[[#This Row],[Assessed CS DQ]],0)</f>
        <v>0</v>
      </c>
      <c r="AH973" s="107">
        <f>IF(CentrepointSourced[[#This Row],[Age]]="16-24",CentrepointSourced[[#This Row],[Assessed CS DQ]],0)</f>
        <v>0</v>
      </c>
      <c r="AI973" s="107">
        <f>IF(CentrepointSourced[[#This Row],[Age]]="18-24",CentrepointSourced[[#This Row],[Assessed CS DQ]],0)</f>
        <v>0</v>
      </c>
    </row>
    <row r="974" spans="1:35" customFormat="1" ht="13.5" customHeight="1">
      <c r="A974" s="45" t="s">
        <v>40</v>
      </c>
      <c r="B974" s="62" t="s">
        <v>252</v>
      </c>
      <c r="C974" s="45" t="s">
        <v>42</v>
      </c>
      <c r="D974" s="62"/>
      <c r="E974" s="67">
        <v>2013</v>
      </c>
      <c r="F974" s="67" t="s">
        <v>25</v>
      </c>
      <c r="G974" s="67"/>
      <c r="H974" s="68">
        <v>3</v>
      </c>
      <c r="I974" s="67">
        <v>3</v>
      </c>
      <c r="J974" s="45"/>
      <c r="K974" s="45"/>
      <c r="L974" s="45"/>
      <c r="M974" s="45"/>
      <c r="N974" s="45"/>
      <c r="O974" s="45"/>
      <c r="P974" s="45"/>
      <c r="Q974" s="41" t="str">
        <f>IF(CentrepointSourced[[#This Row],[Country]]="Northern Ireland","Northern Ireland",IFERROR(VLOOKUP(CentrepointSourced[[#This Row],[Local Authority]],LKP_LANameDQ[],2,FALSE),CentrepointSourced[[#This Row],[Local Authority]]))</f>
        <v>Tandridge</v>
      </c>
      <c r="R974" s="41" t="str">
        <f>IF(CentrepointSourced[[#This Row],[LA type]]="County","",INDEX(ConsolGeog[lad14cd],MATCH(CentrepointSourced[[#This Row],[Local Authority DQ]],ConsolGeog[la_name],0)))</f>
        <v>E07000215</v>
      </c>
      <c r="S974" s="41" t="str">
        <f>IF(OR(CentrepointSourced[[#This Row],[Country]]="Northern Ireland",CentrepointSourced[[#This Row],[Country]]="Scotland",CentrepointSourced[[#This Row],[Country]]="Wales"),"Local Authority",CentrepointSourced[[#This Row],[LA type]])</f>
        <v>District</v>
      </c>
      <c r="T974" s="41">
        <f>IF(TRIM(CentrepointSourced[[#This Row],[Presented HS]])="",0,IF(CentrepointSourced[[#This Row],[Presented HS]]="&lt;5",2.5,IF(CentrepointSourced[[#This Row],[Presented HS]]="&lt;10",5,VALUE(TRIM(CentrepointSourced[[#This Row],[Presented HS]])))))</f>
        <v>0</v>
      </c>
      <c r="U974" s="41">
        <f>IF(TRIM(CentrepointSourced[[#This Row],[Assessed HS]])="",0,IF(CentrepointSourced[[#This Row],[Assessed HS]]="&lt;5",2.5,IF(CentrepointSourced[[#This Row],[Assessed HS]]="&lt;10",5,VALUE(TRIM(CentrepointSourced[[#This Row],[Assessed HS]])))))</f>
        <v>3</v>
      </c>
      <c r="V974" s="41">
        <f>IF(TRIM(CentrepointSourced[[#This Row],[Presented CS]])="",0,IF(CentrepointSourced[[#This Row],[Presented CS]]="&lt;5",2.5,IF(CentrepointSourced[[#This Row],[Presented CS]]="&lt;10",5,VALUE(TRIM(CentrepointSourced[[#This Row],[Presented CS]])))))</f>
        <v>0</v>
      </c>
      <c r="W974" s="41">
        <f>IF(TRIM(CentrepointSourced[[#This Row],[Assessed CS]])="",0,IF(CentrepointSourced[[#This Row],[Assessed CS]]="&lt;5",2.5,IF(CentrepointSourced[[#This Row],[Assessed CS]]="&lt;10",5,VALUE(TRIM(CentrepointSourced[[#This Row],[Assessed CS]])))))</f>
        <v>0</v>
      </c>
      <c r="X974" s="106">
        <f>IF(CentrepointSourced[[#This Row],[Age]]="16-17",CentrepointSourced[[#This Row],[Presented HS DQ]],0)</f>
        <v>0</v>
      </c>
      <c r="Y974" s="106">
        <f>IF(CentrepointSourced[[#This Row],[Age]]="16-24",CentrepointSourced[[#This Row],[Presented HS DQ]],0)</f>
        <v>0</v>
      </c>
      <c r="Z974" s="106">
        <f>IF(CentrepointSourced[[#This Row],[Age]]="18-24",CentrepointSourced[[#This Row],[Presented HS DQ]],0)</f>
        <v>0</v>
      </c>
      <c r="AA974" s="106">
        <f>IF(CentrepointSourced[[#This Row],[Age]]="16-17",CentrepointSourced[[#This Row],[Presented CS DQ]],0)</f>
        <v>0</v>
      </c>
      <c r="AB974" s="106">
        <f>IF(CentrepointSourced[[#This Row],[Age]]="16-24",CentrepointSourced[[#This Row],[Presented CS DQ]],0)</f>
        <v>0</v>
      </c>
      <c r="AC974" s="106">
        <f>IF(CentrepointSourced[[#This Row],[Age]]="18-24",CentrepointSourced[[#This Row],[Presented CS DQ]],0)</f>
        <v>0</v>
      </c>
      <c r="AD974" s="107">
        <f>IF(CentrepointSourced[[#This Row],[Age]]="16-17",CentrepointSourced[[#This Row],[Assessed HS DQ]],0)</f>
        <v>3</v>
      </c>
      <c r="AE974" s="107">
        <f>IF(CentrepointSourced[[#This Row],[Age]]="16-24",CentrepointSourced[[#This Row],[Assessed HS DQ]],0)</f>
        <v>0</v>
      </c>
      <c r="AF974" s="107">
        <f>IF(CentrepointSourced[[#This Row],[Age]]="18-24",CentrepointSourced[[#This Row],[Assessed HS DQ]],0)</f>
        <v>0</v>
      </c>
      <c r="AG974" s="107">
        <f>IF(CentrepointSourced[[#This Row],[Age]]="16-17",CentrepointSourced[[#This Row],[Assessed CS DQ]],0)</f>
        <v>0</v>
      </c>
      <c r="AH974" s="107">
        <f>IF(CentrepointSourced[[#This Row],[Age]]="16-24",CentrepointSourced[[#This Row],[Assessed CS DQ]],0)</f>
        <v>0</v>
      </c>
      <c r="AI974" s="107">
        <f>IF(CentrepointSourced[[#This Row],[Age]]="18-24",CentrepointSourced[[#This Row],[Assessed CS DQ]],0)</f>
        <v>0</v>
      </c>
    </row>
    <row r="975" spans="1:35" customFormat="1" ht="13.5" customHeight="1">
      <c r="A975" s="45" t="s">
        <v>40</v>
      </c>
      <c r="B975" s="62" t="s">
        <v>252</v>
      </c>
      <c r="C975" s="45" t="s">
        <v>42</v>
      </c>
      <c r="D975" s="62"/>
      <c r="E975" s="67">
        <v>2013</v>
      </c>
      <c r="F975" s="67" t="s">
        <v>26</v>
      </c>
      <c r="G975" s="67"/>
      <c r="H975" s="68">
        <v>12</v>
      </c>
      <c r="I975" s="67">
        <v>7</v>
      </c>
      <c r="J975" s="45"/>
      <c r="K975" s="45"/>
      <c r="L975" s="45"/>
      <c r="M975" s="45"/>
      <c r="N975" s="45"/>
      <c r="O975" s="45"/>
      <c r="P975" s="45"/>
      <c r="Q975" s="41" t="str">
        <f>IF(CentrepointSourced[[#This Row],[Country]]="Northern Ireland","Northern Ireland",IFERROR(VLOOKUP(CentrepointSourced[[#This Row],[Local Authority]],LKP_LANameDQ[],2,FALSE),CentrepointSourced[[#This Row],[Local Authority]]))</f>
        <v>Tandridge</v>
      </c>
      <c r="R975" s="41" t="str">
        <f>IF(CentrepointSourced[[#This Row],[LA type]]="County","",INDEX(ConsolGeog[lad14cd],MATCH(CentrepointSourced[[#This Row],[Local Authority DQ]],ConsolGeog[la_name],0)))</f>
        <v>E07000215</v>
      </c>
      <c r="S975" s="41" t="str">
        <f>IF(OR(CentrepointSourced[[#This Row],[Country]]="Northern Ireland",CentrepointSourced[[#This Row],[Country]]="Scotland",CentrepointSourced[[#This Row],[Country]]="Wales"),"Local Authority",CentrepointSourced[[#This Row],[LA type]])</f>
        <v>District</v>
      </c>
      <c r="T975" s="41">
        <f>IF(TRIM(CentrepointSourced[[#This Row],[Presented HS]])="",0,IF(CentrepointSourced[[#This Row],[Presented HS]]="&lt;5",2.5,IF(CentrepointSourced[[#This Row],[Presented HS]]="&lt;10",5,VALUE(TRIM(CentrepointSourced[[#This Row],[Presented HS]])))))</f>
        <v>0</v>
      </c>
      <c r="U975" s="41">
        <f>IF(TRIM(CentrepointSourced[[#This Row],[Assessed HS]])="",0,IF(CentrepointSourced[[#This Row],[Assessed HS]]="&lt;5",2.5,IF(CentrepointSourced[[#This Row],[Assessed HS]]="&lt;10",5,VALUE(TRIM(CentrepointSourced[[#This Row],[Assessed HS]])))))</f>
        <v>12</v>
      </c>
      <c r="V975" s="41">
        <f>IF(TRIM(CentrepointSourced[[#This Row],[Presented CS]])="",0,IF(CentrepointSourced[[#This Row],[Presented CS]]="&lt;5",2.5,IF(CentrepointSourced[[#This Row],[Presented CS]]="&lt;10",5,VALUE(TRIM(CentrepointSourced[[#This Row],[Presented CS]])))))</f>
        <v>0</v>
      </c>
      <c r="W975" s="41">
        <f>IF(TRIM(CentrepointSourced[[#This Row],[Assessed CS]])="",0,IF(CentrepointSourced[[#This Row],[Assessed CS]]="&lt;5",2.5,IF(CentrepointSourced[[#This Row],[Assessed CS]]="&lt;10",5,VALUE(TRIM(CentrepointSourced[[#This Row],[Assessed CS]])))))</f>
        <v>0</v>
      </c>
      <c r="X975" s="106">
        <f>IF(CentrepointSourced[[#This Row],[Age]]="16-17",CentrepointSourced[[#This Row],[Presented HS DQ]],0)</f>
        <v>0</v>
      </c>
      <c r="Y975" s="106">
        <f>IF(CentrepointSourced[[#This Row],[Age]]="16-24",CentrepointSourced[[#This Row],[Presented HS DQ]],0)</f>
        <v>0</v>
      </c>
      <c r="Z975" s="106">
        <f>IF(CentrepointSourced[[#This Row],[Age]]="18-24",CentrepointSourced[[#This Row],[Presented HS DQ]],0)</f>
        <v>0</v>
      </c>
      <c r="AA975" s="106">
        <f>IF(CentrepointSourced[[#This Row],[Age]]="16-17",CentrepointSourced[[#This Row],[Presented CS DQ]],0)</f>
        <v>0</v>
      </c>
      <c r="AB975" s="106">
        <f>IF(CentrepointSourced[[#This Row],[Age]]="16-24",CentrepointSourced[[#This Row],[Presented CS DQ]],0)</f>
        <v>0</v>
      </c>
      <c r="AC975" s="106">
        <f>IF(CentrepointSourced[[#This Row],[Age]]="18-24",CentrepointSourced[[#This Row],[Presented CS DQ]],0)</f>
        <v>0</v>
      </c>
      <c r="AD975" s="107">
        <f>IF(CentrepointSourced[[#This Row],[Age]]="16-17",CentrepointSourced[[#This Row],[Assessed HS DQ]],0)</f>
        <v>0</v>
      </c>
      <c r="AE975" s="107">
        <f>IF(CentrepointSourced[[#This Row],[Age]]="16-24",CentrepointSourced[[#This Row],[Assessed HS DQ]],0)</f>
        <v>0</v>
      </c>
      <c r="AF975" s="107">
        <f>IF(CentrepointSourced[[#This Row],[Age]]="18-24",CentrepointSourced[[#This Row],[Assessed HS DQ]],0)</f>
        <v>12</v>
      </c>
      <c r="AG975" s="107">
        <f>IF(CentrepointSourced[[#This Row],[Age]]="16-17",CentrepointSourced[[#This Row],[Assessed CS DQ]],0)</f>
        <v>0</v>
      </c>
      <c r="AH975" s="107">
        <f>IF(CentrepointSourced[[#This Row],[Age]]="16-24",CentrepointSourced[[#This Row],[Assessed CS DQ]],0)</f>
        <v>0</v>
      </c>
      <c r="AI975" s="107">
        <f>IF(CentrepointSourced[[#This Row],[Age]]="18-24",CentrepointSourced[[#This Row],[Assessed CS DQ]],0)</f>
        <v>0</v>
      </c>
    </row>
    <row r="976" spans="1:35" customFormat="1" ht="13.5" customHeight="1">
      <c r="A976" s="45" t="s">
        <v>40</v>
      </c>
      <c r="B976" s="62" t="s">
        <v>252</v>
      </c>
      <c r="C976" s="45" t="s">
        <v>42</v>
      </c>
      <c r="D976" s="62"/>
      <c r="E976" s="67">
        <v>2014</v>
      </c>
      <c r="F976" s="67" t="s">
        <v>25</v>
      </c>
      <c r="G976" s="67"/>
      <c r="H976" s="68">
        <v>1</v>
      </c>
      <c r="I976" s="67">
        <v>1</v>
      </c>
      <c r="J976" s="45"/>
      <c r="K976" s="45"/>
      <c r="L976" s="45"/>
      <c r="M976" s="45"/>
      <c r="N976" s="45"/>
      <c r="O976" s="45"/>
      <c r="P976" s="45"/>
      <c r="Q976" s="41" t="str">
        <f>IF(CentrepointSourced[[#This Row],[Country]]="Northern Ireland","Northern Ireland",IFERROR(VLOOKUP(CentrepointSourced[[#This Row],[Local Authority]],LKP_LANameDQ[],2,FALSE),CentrepointSourced[[#This Row],[Local Authority]]))</f>
        <v>Tandridge</v>
      </c>
      <c r="R976" s="41" t="str">
        <f>IF(CentrepointSourced[[#This Row],[LA type]]="County","",INDEX(ConsolGeog[lad14cd],MATCH(CentrepointSourced[[#This Row],[Local Authority DQ]],ConsolGeog[la_name],0)))</f>
        <v>E07000215</v>
      </c>
      <c r="S976" s="41" t="str">
        <f>IF(OR(CentrepointSourced[[#This Row],[Country]]="Northern Ireland",CentrepointSourced[[#This Row],[Country]]="Scotland",CentrepointSourced[[#This Row],[Country]]="Wales"),"Local Authority",CentrepointSourced[[#This Row],[LA type]])</f>
        <v>District</v>
      </c>
      <c r="T976" s="41">
        <f>IF(TRIM(CentrepointSourced[[#This Row],[Presented HS]])="",0,IF(CentrepointSourced[[#This Row],[Presented HS]]="&lt;5",2.5,IF(CentrepointSourced[[#This Row],[Presented HS]]="&lt;10",5,VALUE(TRIM(CentrepointSourced[[#This Row],[Presented HS]])))))</f>
        <v>0</v>
      </c>
      <c r="U976" s="41">
        <f>IF(TRIM(CentrepointSourced[[#This Row],[Assessed HS]])="",0,IF(CentrepointSourced[[#This Row],[Assessed HS]]="&lt;5",2.5,IF(CentrepointSourced[[#This Row],[Assessed HS]]="&lt;10",5,VALUE(TRIM(CentrepointSourced[[#This Row],[Assessed HS]])))))</f>
        <v>1</v>
      </c>
      <c r="V976" s="41">
        <f>IF(TRIM(CentrepointSourced[[#This Row],[Presented CS]])="",0,IF(CentrepointSourced[[#This Row],[Presented CS]]="&lt;5",2.5,IF(CentrepointSourced[[#This Row],[Presented CS]]="&lt;10",5,VALUE(TRIM(CentrepointSourced[[#This Row],[Presented CS]])))))</f>
        <v>0</v>
      </c>
      <c r="W976" s="41">
        <f>IF(TRIM(CentrepointSourced[[#This Row],[Assessed CS]])="",0,IF(CentrepointSourced[[#This Row],[Assessed CS]]="&lt;5",2.5,IF(CentrepointSourced[[#This Row],[Assessed CS]]="&lt;10",5,VALUE(TRIM(CentrepointSourced[[#This Row],[Assessed CS]])))))</f>
        <v>0</v>
      </c>
      <c r="X976" s="106">
        <f>IF(CentrepointSourced[[#This Row],[Age]]="16-17",CentrepointSourced[[#This Row],[Presented HS DQ]],0)</f>
        <v>0</v>
      </c>
      <c r="Y976" s="106">
        <f>IF(CentrepointSourced[[#This Row],[Age]]="16-24",CentrepointSourced[[#This Row],[Presented HS DQ]],0)</f>
        <v>0</v>
      </c>
      <c r="Z976" s="106">
        <f>IF(CentrepointSourced[[#This Row],[Age]]="18-24",CentrepointSourced[[#This Row],[Presented HS DQ]],0)</f>
        <v>0</v>
      </c>
      <c r="AA976" s="106">
        <f>IF(CentrepointSourced[[#This Row],[Age]]="16-17",CentrepointSourced[[#This Row],[Presented CS DQ]],0)</f>
        <v>0</v>
      </c>
      <c r="AB976" s="106">
        <f>IF(CentrepointSourced[[#This Row],[Age]]="16-24",CentrepointSourced[[#This Row],[Presented CS DQ]],0)</f>
        <v>0</v>
      </c>
      <c r="AC976" s="106">
        <f>IF(CentrepointSourced[[#This Row],[Age]]="18-24",CentrepointSourced[[#This Row],[Presented CS DQ]],0)</f>
        <v>0</v>
      </c>
      <c r="AD976" s="107">
        <f>IF(CentrepointSourced[[#This Row],[Age]]="16-17",CentrepointSourced[[#This Row],[Assessed HS DQ]],0)</f>
        <v>1</v>
      </c>
      <c r="AE976" s="107">
        <f>IF(CentrepointSourced[[#This Row],[Age]]="16-24",CentrepointSourced[[#This Row],[Assessed HS DQ]],0)</f>
        <v>0</v>
      </c>
      <c r="AF976" s="107">
        <f>IF(CentrepointSourced[[#This Row],[Age]]="18-24",CentrepointSourced[[#This Row],[Assessed HS DQ]],0)</f>
        <v>0</v>
      </c>
      <c r="AG976" s="107">
        <f>IF(CentrepointSourced[[#This Row],[Age]]="16-17",CentrepointSourced[[#This Row],[Assessed CS DQ]],0)</f>
        <v>0</v>
      </c>
      <c r="AH976" s="107">
        <f>IF(CentrepointSourced[[#This Row],[Age]]="16-24",CentrepointSourced[[#This Row],[Assessed CS DQ]],0)</f>
        <v>0</v>
      </c>
      <c r="AI976" s="107">
        <f>IF(CentrepointSourced[[#This Row],[Age]]="18-24",CentrepointSourced[[#This Row],[Assessed CS DQ]],0)</f>
        <v>0</v>
      </c>
    </row>
    <row r="977" spans="1:35" customFormat="1" ht="13.5" customHeight="1">
      <c r="A977" s="45" t="s">
        <v>40</v>
      </c>
      <c r="B977" s="62" t="s">
        <v>252</v>
      </c>
      <c r="C977" s="45" t="s">
        <v>42</v>
      </c>
      <c r="D977" s="62"/>
      <c r="E977" s="67">
        <v>2014</v>
      </c>
      <c r="F977" s="67" t="s">
        <v>26</v>
      </c>
      <c r="G977" s="67"/>
      <c r="H977" s="68">
        <v>13</v>
      </c>
      <c r="I977" s="67">
        <v>2</v>
      </c>
      <c r="J977" s="45"/>
      <c r="K977" s="45"/>
      <c r="L977" s="45"/>
      <c r="M977" s="45"/>
      <c r="N977" s="45"/>
      <c r="O977" s="45"/>
      <c r="P977" s="45"/>
      <c r="Q977" s="41" t="str">
        <f>IF(CentrepointSourced[[#This Row],[Country]]="Northern Ireland","Northern Ireland",IFERROR(VLOOKUP(CentrepointSourced[[#This Row],[Local Authority]],LKP_LANameDQ[],2,FALSE),CentrepointSourced[[#This Row],[Local Authority]]))</f>
        <v>Tandridge</v>
      </c>
      <c r="R977" s="41" t="str">
        <f>IF(CentrepointSourced[[#This Row],[LA type]]="County","",INDEX(ConsolGeog[lad14cd],MATCH(CentrepointSourced[[#This Row],[Local Authority DQ]],ConsolGeog[la_name],0)))</f>
        <v>E07000215</v>
      </c>
      <c r="S977" s="41" t="str">
        <f>IF(OR(CentrepointSourced[[#This Row],[Country]]="Northern Ireland",CentrepointSourced[[#This Row],[Country]]="Scotland",CentrepointSourced[[#This Row],[Country]]="Wales"),"Local Authority",CentrepointSourced[[#This Row],[LA type]])</f>
        <v>District</v>
      </c>
      <c r="T977" s="41">
        <f>IF(TRIM(CentrepointSourced[[#This Row],[Presented HS]])="",0,IF(CentrepointSourced[[#This Row],[Presented HS]]="&lt;5",2.5,IF(CentrepointSourced[[#This Row],[Presented HS]]="&lt;10",5,VALUE(TRIM(CentrepointSourced[[#This Row],[Presented HS]])))))</f>
        <v>0</v>
      </c>
      <c r="U977" s="41">
        <f>IF(TRIM(CentrepointSourced[[#This Row],[Assessed HS]])="",0,IF(CentrepointSourced[[#This Row],[Assessed HS]]="&lt;5",2.5,IF(CentrepointSourced[[#This Row],[Assessed HS]]="&lt;10",5,VALUE(TRIM(CentrepointSourced[[#This Row],[Assessed HS]])))))</f>
        <v>13</v>
      </c>
      <c r="V977" s="41">
        <f>IF(TRIM(CentrepointSourced[[#This Row],[Presented CS]])="",0,IF(CentrepointSourced[[#This Row],[Presented CS]]="&lt;5",2.5,IF(CentrepointSourced[[#This Row],[Presented CS]]="&lt;10",5,VALUE(TRIM(CentrepointSourced[[#This Row],[Presented CS]])))))</f>
        <v>0</v>
      </c>
      <c r="W977" s="41">
        <f>IF(TRIM(CentrepointSourced[[#This Row],[Assessed CS]])="",0,IF(CentrepointSourced[[#This Row],[Assessed CS]]="&lt;5",2.5,IF(CentrepointSourced[[#This Row],[Assessed CS]]="&lt;10",5,VALUE(TRIM(CentrepointSourced[[#This Row],[Assessed CS]])))))</f>
        <v>0</v>
      </c>
      <c r="X977" s="106">
        <f>IF(CentrepointSourced[[#This Row],[Age]]="16-17",CentrepointSourced[[#This Row],[Presented HS DQ]],0)</f>
        <v>0</v>
      </c>
      <c r="Y977" s="106">
        <f>IF(CentrepointSourced[[#This Row],[Age]]="16-24",CentrepointSourced[[#This Row],[Presented HS DQ]],0)</f>
        <v>0</v>
      </c>
      <c r="Z977" s="106">
        <f>IF(CentrepointSourced[[#This Row],[Age]]="18-24",CentrepointSourced[[#This Row],[Presented HS DQ]],0)</f>
        <v>0</v>
      </c>
      <c r="AA977" s="106">
        <f>IF(CentrepointSourced[[#This Row],[Age]]="16-17",CentrepointSourced[[#This Row],[Presented CS DQ]],0)</f>
        <v>0</v>
      </c>
      <c r="AB977" s="106">
        <f>IF(CentrepointSourced[[#This Row],[Age]]="16-24",CentrepointSourced[[#This Row],[Presented CS DQ]],0)</f>
        <v>0</v>
      </c>
      <c r="AC977" s="106">
        <f>IF(CentrepointSourced[[#This Row],[Age]]="18-24",CentrepointSourced[[#This Row],[Presented CS DQ]],0)</f>
        <v>0</v>
      </c>
      <c r="AD977" s="107">
        <f>IF(CentrepointSourced[[#This Row],[Age]]="16-17",CentrepointSourced[[#This Row],[Assessed HS DQ]],0)</f>
        <v>0</v>
      </c>
      <c r="AE977" s="107">
        <f>IF(CentrepointSourced[[#This Row],[Age]]="16-24",CentrepointSourced[[#This Row],[Assessed HS DQ]],0)</f>
        <v>0</v>
      </c>
      <c r="AF977" s="107">
        <f>IF(CentrepointSourced[[#This Row],[Age]]="18-24",CentrepointSourced[[#This Row],[Assessed HS DQ]],0)</f>
        <v>13</v>
      </c>
      <c r="AG977" s="107">
        <f>IF(CentrepointSourced[[#This Row],[Age]]="16-17",CentrepointSourced[[#This Row],[Assessed CS DQ]],0)</f>
        <v>0</v>
      </c>
      <c r="AH977" s="107">
        <f>IF(CentrepointSourced[[#This Row],[Age]]="16-24",CentrepointSourced[[#This Row],[Assessed CS DQ]],0)</f>
        <v>0</v>
      </c>
      <c r="AI977" s="107">
        <f>IF(CentrepointSourced[[#This Row],[Age]]="18-24",CentrepointSourced[[#This Row],[Assessed CS DQ]],0)</f>
        <v>0</v>
      </c>
    </row>
    <row r="978" spans="1:35" customFormat="1" ht="13.5" customHeight="1">
      <c r="A978" s="45" t="s">
        <v>40</v>
      </c>
      <c r="B978" s="62" t="s">
        <v>156</v>
      </c>
      <c r="C978" s="45" t="s">
        <v>42</v>
      </c>
      <c r="D978" s="62"/>
      <c r="E978" s="67">
        <v>2012</v>
      </c>
      <c r="F978" s="67" t="s">
        <v>25</v>
      </c>
      <c r="G978" s="67"/>
      <c r="H978" s="68">
        <v>4</v>
      </c>
      <c r="I978" s="77">
        <v>2</v>
      </c>
      <c r="J978" s="45"/>
      <c r="K978" s="45"/>
      <c r="L978" s="45"/>
      <c r="M978" s="45"/>
      <c r="N978" s="45"/>
      <c r="O978" s="45"/>
      <c r="P978" s="45"/>
      <c r="Q978" s="41" t="str">
        <f>IF(CentrepointSourced[[#This Row],[Country]]="Northern Ireland","Northern Ireland",IFERROR(VLOOKUP(CentrepointSourced[[#This Row],[Local Authority]],LKP_LANameDQ[],2,FALSE),CentrepointSourced[[#This Row],[Local Authority]]))</f>
        <v>Taunton Deane</v>
      </c>
      <c r="R978" s="41" t="str">
        <f>IF(CentrepointSourced[[#This Row],[LA type]]="County","",INDEX(ConsolGeog[lad14cd],MATCH(CentrepointSourced[[#This Row],[Local Authority DQ]],ConsolGeog[la_name],0)))</f>
        <v>E07000190</v>
      </c>
      <c r="S978" s="41" t="str">
        <f>IF(OR(CentrepointSourced[[#This Row],[Country]]="Northern Ireland",CentrepointSourced[[#This Row],[Country]]="Scotland",CentrepointSourced[[#This Row],[Country]]="Wales"),"Local Authority",CentrepointSourced[[#This Row],[LA type]])</f>
        <v>District</v>
      </c>
      <c r="T978" s="41">
        <f>IF(TRIM(CentrepointSourced[[#This Row],[Presented HS]])="",0,IF(CentrepointSourced[[#This Row],[Presented HS]]="&lt;5",2.5,IF(CentrepointSourced[[#This Row],[Presented HS]]="&lt;10",5,VALUE(TRIM(CentrepointSourced[[#This Row],[Presented HS]])))))</f>
        <v>0</v>
      </c>
      <c r="U978" s="41">
        <f>IF(TRIM(CentrepointSourced[[#This Row],[Assessed HS]])="",0,IF(CentrepointSourced[[#This Row],[Assessed HS]]="&lt;5",2.5,IF(CentrepointSourced[[#This Row],[Assessed HS]]="&lt;10",5,VALUE(TRIM(CentrepointSourced[[#This Row],[Assessed HS]])))))</f>
        <v>4</v>
      </c>
      <c r="V978" s="41">
        <f>IF(TRIM(CentrepointSourced[[#This Row],[Presented CS]])="",0,IF(CentrepointSourced[[#This Row],[Presented CS]]="&lt;5",2.5,IF(CentrepointSourced[[#This Row],[Presented CS]]="&lt;10",5,VALUE(TRIM(CentrepointSourced[[#This Row],[Presented CS]])))))</f>
        <v>0</v>
      </c>
      <c r="W978" s="41">
        <f>IF(TRIM(CentrepointSourced[[#This Row],[Assessed CS]])="",0,IF(CentrepointSourced[[#This Row],[Assessed CS]]="&lt;5",2.5,IF(CentrepointSourced[[#This Row],[Assessed CS]]="&lt;10",5,VALUE(TRIM(CentrepointSourced[[#This Row],[Assessed CS]])))))</f>
        <v>0</v>
      </c>
      <c r="X978" s="106">
        <f>IF(CentrepointSourced[[#This Row],[Age]]="16-17",CentrepointSourced[[#This Row],[Presented HS DQ]],0)</f>
        <v>0</v>
      </c>
      <c r="Y978" s="106">
        <f>IF(CentrepointSourced[[#This Row],[Age]]="16-24",CentrepointSourced[[#This Row],[Presented HS DQ]],0)</f>
        <v>0</v>
      </c>
      <c r="Z978" s="106">
        <f>IF(CentrepointSourced[[#This Row],[Age]]="18-24",CentrepointSourced[[#This Row],[Presented HS DQ]],0)</f>
        <v>0</v>
      </c>
      <c r="AA978" s="106">
        <f>IF(CentrepointSourced[[#This Row],[Age]]="16-17",CentrepointSourced[[#This Row],[Presented CS DQ]],0)</f>
        <v>0</v>
      </c>
      <c r="AB978" s="106">
        <f>IF(CentrepointSourced[[#This Row],[Age]]="16-24",CentrepointSourced[[#This Row],[Presented CS DQ]],0)</f>
        <v>0</v>
      </c>
      <c r="AC978" s="106">
        <f>IF(CentrepointSourced[[#This Row],[Age]]="18-24",CentrepointSourced[[#This Row],[Presented CS DQ]],0)</f>
        <v>0</v>
      </c>
      <c r="AD978" s="107">
        <f>IF(CentrepointSourced[[#This Row],[Age]]="16-17",CentrepointSourced[[#This Row],[Assessed HS DQ]],0)</f>
        <v>4</v>
      </c>
      <c r="AE978" s="107">
        <f>IF(CentrepointSourced[[#This Row],[Age]]="16-24",CentrepointSourced[[#This Row],[Assessed HS DQ]],0)</f>
        <v>0</v>
      </c>
      <c r="AF978" s="107">
        <f>IF(CentrepointSourced[[#This Row],[Age]]="18-24",CentrepointSourced[[#This Row],[Assessed HS DQ]],0)</f>
        <v>0</v>
      </c>
      <c r="AG978" s="107">
        <f>IF(CentrepointSourced[[#This Row],[Age]]="16-17",CentrepointSourced[[#This Row],[Assessed CS DQ]],0)</f>
        <v>0</v>
      </c>
      <c r="AH978" s="107">
        <f>IF(CentrepointSourced[[#This Row],[Age]]="16-24",CentrepointSourced[[#This Row],[Assessed CS DQ]],0)</f>
        <v>0</v>
      </c>
      <c r="AI978" s="107">
        <f>IF(CentrepointSourced[[#This Row],[Age]]="18-24",CentrepointSourced[[#This Row],[Assessed CS DQ]],0)</f>
        <v>0</v>
      </c>
    </row>
    <row r="979" spans="1:35" customFormat="1" ht="13.5" customHeight="1">
      <c r="A979" s="45" t="s">
        <v>40</v>
      </c>
      <c r="B979" s="62" t="s">
        <v>156</v>
      </c>
      <c r="C979" s="45" t="s">
        <v>42</v>
      </c>
      <c r="D979" s="62"/>
      <c r="E979" s="67">
        <v>2012</v>
      </c>
      <c r="F979" s="67" t="s">
        <v>26</v>
      </c>
      <c r="G979" s="67"/>
      <c r="H979" s="68">
        <v>55</v>
      </c>
      <c r="I979" s="67">
        <v>45</v>
      </c>
      <c r="J979" s="45"/>
      <c r="K979" s="45"/>
      <c r="L979" s="45"/>
      <c r="M979" s="45"/>
      <c r="N979" s="45"/>
      <c r="O979" s="45"/>
      <c r="P979" s="45"/>
      <c r="Q979" s="41" t="str">
        <f>IF(CentrepointSourced[[#This Row],[Country]]="Northern Ireland","Northern Ireland",IFERROR(VLOOKUP(CentrepointSourced[[#This Row],[Local Authority]],LKP_LANameDQ[],2,FALSE),CentrepointSourced[[#This Row],[Local Authority]]))</f>
        <v>Taunton Deane</v>
      </c>
      <c r="R979" s="41" t="str">
        <f>IF(CentrepointSourced[[#This Row],[LA type]]="County","",INDEX(ConsolGeog[lad14cd],MATCH(CentrepointSourced[[#This Row],[Local Authority DQ]],ConsolGeog[la_name],0)))</f>
        <v>E07000190</v>
      </c>
      <c r="S979" s="41" t="str">
        <f>IF(OR(CentrepointSourced[[#This Row],[Country]]="Northern Ireland",CentrepointSourced[[#This Row],[Country]]="Scotland",CentrepointSourced[[#This Row],[Country]]="Wales"),"Local Authority",CentrepointSourced[[#This Row],[LA type]])</f>
        <v>District</v>
      </c>
      <c r="T979" s="41">
        <f>IF(TRIM(CentrepointSourced[[#This Row],[Presented HS]])="",0,IF(CentrepointSourced[[#This Row],[Presented HS]]="&lt;5",2.5,IF(CentrepointSourced[[#This Row],[Presented HS]]="&lt;10",5,VALUE(TRIM(CentrepointSourced[[#This Row],[Presented HS]])))))</f>
        <v>0</v>
      </c>
      <c r="U979" s="41">
        <f>IF(TRIM(CentrepointSourced[[#This Row],[Assessed HS]])="",0,IF(CentrepointSourced[[#This Row],[Assessed HS]]="&lt;5",2.5,IF(CentrepointSourced[[#This Row],[Assessed HS]]="&lt;10",5,VALUE(TRIM(CentrepointSourced[[#This Row],[Assessed HS]])))))</f>
        <v>55</v>
      </c>
      <c r="V979" s="41">
        <f>IF(TRIM(CentrepointSourced[[#This Row],[Presented CS]])="",0,IF(CentrepointSourced[[#This Row],[Presented CS]]="&lt;5",2.5,IF(CentrepointSourced[[#This Row],[Presented CS]]="&lt;10",5,VALUE(TRIM(CentrepointSourced[[#This Row],[Presented CS]])))))</f>
        <v>0</v>
      </c>
      <c r="W979" s="41">
        <f>IF(TRIM(CentrepointSourced[[#This Row],[Assessed CS]])="",0,IF(CentrepointSourced[[#This Row],[Assessed CS]]="&lt;5",2.5,IF(CentrepointSourced[[#This Row],[Assessed CS]]="&lt;10",5,VALUE(TRIM(CentrepointSourced[[#This Row],[Assessed CS]])))))</f>
        <v>0</v>
      </c>
      <c r="X979" s="106">
        <f>IF(CentrepointSourced[[#This Row],[Age]]="16-17",CentrepointSourced[[#This Row],[Presented HS DQ]],0)</f>
        <v>0</v>
      </c>
      <c r="Y979" s="106">
        <f>IF(CentrepointSourced[[#This Row],[Age]]="16-24",CentrepointSourced[[#This Row],[Presented HS DQ]],0)</f>
        <v>0</v>
      </c>
      <c r="Z979" s="106">
        <f>IF(CentrepointSourced[[#This Row],[Age]]="18-24",CentrepointSourced[[#This Row],[Presented HS DQ]],0)</f>
        <v>0</v>
      </c>
      <c r="AA979" s="106">
        <f>IF(CentrepointSourced[[#This Row],[Age]]="16-17",CentrepointSourced[[#This Row],[Presented CS DQ]],0)</f>
        <v>0</v>
      </c>
      <c r="AB979" s="106">
        <f>IF(CentrepointSourced[[#This Row],[Age]]="16-24",CentrepointSourced[[#This Row],[Presented CS DQ]],0)</f>
        <v>0</v>
      </c>
      <c r="AC979" s="106">
        <f>IF(CentrepointSourced[[#This Row],[Age]]="18-24",CentrepointSourced[[#This Row],[Presented CS DQ]],0)</f>
        <v>0</v>
      </c>
      <c r="AD979" s="107">
        <f>IF(CentrepointSourced[[#This Row],[Age]]="16-17",CentrepointSourced[[#This Row],[Assessed HS DQ]],0)</f>
        <v>0</v>
      </c>
      <c r="AE979" s="107">
        <f>IF(CentrepointSourced[[#This Row],[Age]]="16-24",CentrepointSourced[[#This Row],[Assessed HS DQ]],0)</f>
        <v>0</v>
      </c>
      <c r="AF979" s="107">
        <f>IF(CentrepointSourced[[#This Row],[Age]]="18-24",CentrepointSourced[[#This Row],[Assessed HS DQ]],0)</f>
        <v>55</v>
      </c>
      <c r="AG979" s="107">
        <f>IF(CentrepointSourced[[#This Row],[Age]]="16-17",CentrepointSourced[[#This Row],[Assessed CS DQ]],0)</f>
        <v>0</v>
      </c>
      <c r="AH979" s="107">
        <f>IF(CentrepointSourced[[#This Row],[Age]]="16-24",CentrepointSourced[[#This Row],[Assessed CS DQ]],0)</f>
        <v>0</v>
      </c>
      <c r="AI979" s="107">
        <f>IF(CentrepointSourced[[#This Row],[Age]]="18-24",CentrepointSourced[[#This Row],[Assessed CS DQ]],0)</f>
        <v>0</v>
      </c>
    </row>
    <row r="980" spans="1:35" customFormat="1" ht="13.5" customHeight="1">
      <c r="A980" s="45" t="s">
        <v>40</v>
      </c>
      <c r="B980" s="62" t="s">
        <v>156</v>
      </c>
      <c r="C980" s="45" t="s">
        <v>42</v>
      </c>
      <c r="D980" s="62"/>
      <c r="E980" s="67">
        <v>2013</v>
      </c>
      <c r="F980" s="67" t="s">
        <v>25</v>
      </c>
      <c r="G980" s="67"/>
      <c r="H980" s="68">
        <v>2</v>
      </c>
      <c r="I980" s="67">
        <v>1</v>
      </c>
      <c r="J980" s="45"/>
      <c r="K980" s="45"/>
      <c r="L980" s="45"/>
      <c r="M980" s="45"/>
      <c r="N980" s="45"/>
      <c r="O980" s="45"/>
      <c r="P980" s="45"/>
      <c r="Q980" s="41" t="str">
        <f>IF(CentrepointSourced[[#This Row],[Country]]="Northern Ireland","Northern Ireland",IFERROR(VLOOKUP(CentrepointSourced[[#This Row],[Local Authority]],LKP_LANameDQ[],2,FALSE),CentrepointSourced[[#This Row],[Local Authority]]))</f>
        <v>Taunton Deane</v>
      </c>
      <c r="R980" s="41" t="str">
        <f>IF(CentrepointSourced[[#This Row],[LA type]]="County","",INDEX(ConsolGeog[lad14cd],MATCH(CentrepointSourced[[#This Row],[Local Authority DQ]],ConsolGeog[la_name],0)))</f>
        <v>E07000190</v>
      </c>
      <c r="S980" s="41" t="str">
        <f>IF(OR(CentrepointSourced[[#This Row],[Country]]="Northern Ireland",CentrepointSourced[[#This Row],[Country]]="Scotland",CentrepointSourced[[#This Row],[Country]]="Wales"),"Local Authority",CentrepointSourced[[#This Row],[LA type]])</f>
        <v>District</v>
      </c>
      <c r="T980" s="41">
        <f>IF(TRIM(CentrepointSourced[[#This Row],[Presented HS]])="",0,IF(CentrepointSourced[[#This Row],[Presented HS]]="&lt;5",2.5,IF(CentrepointSourced[[#This Row],[Presented HS]]="&lt;10",5,VALUE(TRIM(CentrepointSourced[[#This Row],[Presented HS]])))))</f>
        <v>0</v>
      </c>
      <c r="U980" s="41">
        <f>IF(TRIM(CentrepointSourced[[#This Row],[Assessed HS]])="",0,IF(CentrepointSourced[[#This Row],[Assessed HS]]="&lt;5",2.5,IF(CentrepointSourced[[#This Row],[Assessed HS]]="&lt;10",5,VALUE(TRIM(CentrepointSourced[[#This Row],[Assessed HS]])))))</f>
        <v>2</v>
      </c>
      <c r="V980" s="41">
        <f>IF(TRIM(CentrepointSourced[[#This Row],[Presented CS]])="",0,IF(CentrepointSourced[[#This Row],[Presented CS]]="&lt;5",2.5,IF(CentrepointSourced[[#This Row],[Presented CS]]="&lt;10",5,VALUE(TRIM(CentrepointSourced[[#This Row],[Presented CS]])))))</f>
        <v>0</v>
      </c>
      <c r="W980" s="41">
        <f>IF(TRIM(CentrepointSourced[[#This Row],[Assessed CS]])="",0,IF(CentrepointSourced[[#This Row],[Assessed CS]]="&lt;5",2.5,IF(CentrepointSourced[[#This Row],[Assessed CS]]="&lt;10",5,VALUE(TRIM(CentrepointSourced[[#This Row],[Assessed CS]])))))</f>
        <v>0</v>
      </c>
      <c r="X980" s="106">
        <f>IF(CentrepointSourced[[#This Row],[Age]]="16-17",CentrepointSourced[[#This Row],[Presented HS DQ]],0)</f>
        <v>0</v>
      </c>
      <c r="Y980" s="106">
        <f>IF(CentrepointSourced[[#This Row],[Age]]="16-24",CentrepointSourced[[#This Row],[Presented HS DQ]],0)</f>
        <v>0</v>
      </c>
      <c r="Z980" s="106">
        <f>IF(CentrepointSourced[[#This Row],[Age]]="18-24",CentrepointSourced[[#This Row],[Presented HS DQ]],0)</f>
        <v>0</v>
      </c>
      <c r="AA980" s="106">
        <f>IF(CentrepointSourced[[#This Row],[Age]]="16-17",CentrepointSourced[[#This Row],[Presented CS DQ]],0)</f>
        <v>0</v>
      </c>
      <c r="AB980" s="106">
        <f>IF(CentrepointSourced[[#This Row],[Age]]="16-24",CentrepointSourced[[#This Row],[Presented CS DQ]],0)</f>
        <v>0</v>
      </c>
      <c r="AC980" s="106">
        <f>IF(CentrepointSourced[[#This Row],[Age]]="18-24",CentrepointSourced[[#This Row],[Presented CS DQ]],0)</f>
        <v>0</v>
      </c>
      <c r="AD980" s="107">
        <f>IF(CentrepointSourced[[#This Row],[Age]]="16-17",CentrepointSourced[[#This Row],[Assessed HS DQ]],0)</f>
        <v>2</v>
      </c>
      <c r="AE980" s="107">
        <f>IF(CentrepointSourced[[#This Row],[Age]]="16-24",CentrepointSourced[[#This Row],[Assessed HS DQ]],0)</f>
        <v>0</v>
      </c>
      <c r="AF980" s="107">
        <f>IF(CentrepointSourced[[#This Row],[Age]]="18-24",CentrepointSourced[[#This Row],[Assessed HS DQ]],0)</f>
        <v>0</v>
      </c>
      <c r="AG980" s="107">
        <f>IF(CentrepointSourced[[#This Row],[Age]]="16-17",CentrepointSourced[[#This Row],[Assessed CS DQ]],0)</f>
        <v>0</v>
      </c>
      <c r="AH980" s="107">
        <f>IF(CentrepointSourced[[#This Row],[Age]]="16-24",CentrepointSourced[[#This Row],[Assessed CS DQ]],0)</f>
        <v>0</v>
      </c>
      <c r="AI980" s="107">
        <f>IF(CentrepointSourced[[#This Row],[Age]]="18-24",CentrepointSourced[[#This Row],[Assessed CS DQ]],0)</f>
        <v>0</v>
      </c>
    </row>
    <row r="981" spans="1:35" customFormat="1" ht="13.5" customHeight="1">
      <c r="A981" s="45" t="s">
        <v>40</v>
      </c>
      <c r="B981" s="62" t="s">
        <v>156</v>
      </c>
      <c r="C981" s="45" t="s">
        <v>42</v>
      </c>
      <c r="D981" s="62"/>
      <c r="E981" s="67">
        <v>2013</v>
      </c>
      <c r="F981" s="67" t="s">
        <v>26</v>
      </c>
      <c r="G981" s="67"/>
      <c r="H981" s="68">
        <v>63</v>
      </c>
      <c r="I981" s="67">
        <v>37</v>
      </c>
      <c r="J981" s="45"/>
      <c r="K981" s="45"/>
      <c r="L981" s="45"/>
      <c r="M981" s="45"/>
      <c r="N981" s="45"/>
      <c r="O981" s="45"/>
      <c r="P981" s="45"/>
      <c r="Q981" s="41" t="str">
        <f>IF(CentrepointSourced[[#This Row],[Country]]="Northern Ireland","Northern Ireland",IFERROR(VLOOKUP(CentrepointSourced[[#This Row],[Local Authority]],LKP_LANameDQ[],2,FALSE),CentrepointSourced[[#This Row],[Local Authority]]))</f>
        <v>Taunton Deane</v>
      </c>
      <c r="R981" s="41" t="str">
        <f>IF(CentrepointSourced[[#This Row],[LA type]]="County","",INDEX(ConsolGeog[lad14cd],MATCH(CentrepointSourced[[#This Row],[Local Authority DQ]],ConsolGeog[la_name],0)))</f>
        <v>E07000190</v>
      </c>
      <c r="S981" s="41" t="str">
        <f>IF(OR(CentrepointSourced[[#This Row],[Country]]="Northern Ireland",CentrepointSourced[[#This Row],[Country]]="Scotland",CentrepointSourced[[#This Row],[Country]]="Wales"),"Local Authority",CentrepointSourced[[#This Row],[LA type]])</f>
        <v>District</v>
      </c>
      <c r="T981" s="41">
        <f>IF(TRIM(CentrepointSourced[[#This Row],[Presented HS]])="",0,IF(CentrepointSourced[[#This Row],[Presented HS]]="&lt;5",2.5,IF(CentrepointSourced[[#This Row],[Presented HS]]="&lt;10",5,VALUE(TRIM(CentrepointSourced[[#This Row],[Presented HS]])))))</f>
        <v>0</v>
      </c>
      <c r="U981" s="41">
        <f>IF(TRIM(CentrepointSourced[[#This Row],[Assessed HS]])="",0,IF(CentrepointSourced[[#This Row],[Assessed HS]]="&lt;5",2.5,IF(CentrepointSourced[[#This Row],[Assessed HS]]="&lt;10",5,VALUE(TRIM(CentrepointSourced[[#This Row],[Assessed HS]])))))</f>
        <v>63</v>
      </c>
      <c r="V981" s="41">
        <f>IF(TRIM(CentrepointSourced[[#This Row],[Presented CS]])="",0,IF(CentrepointSourced[[#This Row],[Presented CS]]="&lt;5",2.5,IF(CentrepointSourced[[#This Row],[Presented CS]]="&lt;10",5,VALUE(TRIM(CentrepointSourced[[#This Row],[Presented CS]])))))</f>
        <v>0</v>
      </c>
      <c r="W981" s="41">
        <f>IF(TRIM(CentrepointSourced[[#This Row],[Assessed CS]])="",0,IF(CentrepointSourced[[#This Row],[Assessed CS]]="&lt;5",2.5,IF(CentrepointSourced[[#This Row],[Assessed CS]]="&lt;10",5,VALUE(TRIM(CentrepointSourced[[#This Row],[Assessed CS]])))))</f>
        <v>0</v>
      </c>
      <c r="X981" s="106">
        <f>IF(CentrepointSourced[[#This Row],[Age]]="16-17",CentrepointSourced[[#This Row],[Presented HS DQ]],0)</f>
        <v>0</v>
      </c>
      <c r="Y981" s="106">
        <f>IF(CentrepointSourced[[#This Row],[Age]]="16-24",CentrepointSourced[[#This Row],[Presented HS DQ]],0)</f>
        <v>0</v>
      </c>
      <c r="Z981" s="106">
        <f>IF(CentrepointSourced[[#This Row],[Age]]="18-24",CentrepointSourced[[#This Row],[Presented HS DQ]],0)</f>
        <v>0</v>
      </c>
      <c r="AA981" s="106">
        <f>IF(CentrepointSourced[[#This Row],[Age]]="16-17",CentrepointSourced[[#This Row],[Presented CS DQ]],0)</f>
        <v>0</v>
      </c>
      <c r="AB981" s="106">
        <f>IF(CentrepointSourced[[#This Row],[Age]]="16-24",CentrepointSourced[[#This Row],[Presented CS DQ]],0)</f>
        <v>0</v>
      </c>
      <c r="AC981" s="106">
        <f>IF(CentrepointSourced[[#This Row],[Age]]="18-24",CentrepointSourced[[#This Row],[Presented CS DQ]],0)</f>
        <v>0</v>
      </c>
      <c r="AD981" s="107">
        <f>IF(CentrepointSourced[[#This Row],[Age]]="16-17",CentrepointSourced[[#This Row],[Assessed HS DQ]],0)</f>
        <v>0</v>
      </c>
      <c r="AE981" s="107">
        <f>IF(CentrepointSourced[[#This Row],[Age]]="16-24",CentrepointSourced[[#This Row],[Assessed HS DQ]],0)</f>
        <v>0</v>
      </c>
      <c r="AF981" s="107">
        <f>IF(CentrepointSourced[[#This Row],[Age]]="18-24",CentrepointSourced[[#This Row],[Assessed HS DQ]],0)</f>
        <v>63</v>
      </c>
      <c r="AG981" s="107">
        <f>IF(CentrepointSourced[[#This Row],[Age]]="16-17",CentrepointSourced[[#This Row],[Assessed CS DQ]],0)</f>
        <v>0</v>
      </c>
      <c r="AH981" s="107">
        <f>IF(CentrepointSourced[[#This Row],[Age]]="16-24",CentrepointSourced[[#This Row],[Assessed CS DQ]],0)</f>
        <v>0</v>
      </c>
      <c r="AI981" s="107">
        <f>IF(CentrepointSourced[[#This Row],[Age]]="18-24",CentrepointSourced[[#This Row],[Assessed CS DQ]],0)</f>
        <v>0</v>
      </c>
    </row>
    <row r="982" spans="1:35" customFormat="1" ht="13.5" customHeight="1">
      <c r="A982" s="45" t="s">
        <v>40</v>
      </c>
      <c r="B982" s="62" t="s">
        <v>156</v>
      </c>
      <c r="C982" s="45" t="s">
        <v>42</v>
      </c>
      <c r="D982" s="62"/>
      <c r="E982" s="67">
        <v>2014</v>
      </c>
      <c r="F982" s="67" t="s">
        <v>25</v>
      </c>
      <c r="G982" s="67"/>
      <c r="H982" s="68">
        <v>2</v>
      </c>
      <c r="I982" s="67">
        <v>2</v>
      </c>
      <c r="J982" s="45"/>
      <c r="K982" s="45"/>
      <c r="L982" s="45"/>
      <c r="M982" s="45"/>
      <c r="N982" s="45"/>
      <c r="O982" s="45"/>
      <c r="P982" s="45"/>
      <c r="Q982" s="41" t="str">
        <f>IF(CentrepointSourced[[#This Row],[Country]]="Northern Ireland","Northern Ireland",IFERROR(VLOOKUP(CentrepointSourced[[#This Row],[Local Authority]],LKP_LANameDQ[],2,FALSE),CentrepointSourced[[#This Row],[Local Authority]]))</f>
        <v>Taunton Deane</v>
      </c>
      <c r="R982" s="41" t="str">
        <f>IF(CentrepointSourced[[#This Row],[LA type]]="County","",INDEX(ConsolGeog[lad14cd],MATCH(CentrepointSourced[[#This Row],[Local Authority DQ]],ConsolGeog[la_name],0)))</f>
        <v>E07000190</v>
      </c>
      <c r="S982" s="41" t="str">
        <f>IF(OR(CentrepointSourced[[#This Row],[Country]]="Northern Ireland",CentrepointSourced[[#This Row],[Country]]="Scotland",CentrepointSourced[[#This Row],[Country]]="Wales"),"Local Authority",CentrepointSourced[[#This Row],[LA type]])</f>
        <v>District</v>
      </c>
      <c r="T982" s="41">
        <f>IF(TRIM(CentrepointSourced[[#This Row],[Presented HS]])="",0,IF(CentrepointSourced[[#This Row],[Presented HS]]="&lt;5",2.5,IF(CentrepointSourced[[#This Row],[Presented HS]]="&lt;10",5,VALUE(TRIM(CentrepointSourced[[#This Row],[Presented HS]])))))</f>
        <v>0</v>
      </c>
      <c r="U982" s="41">
        <f>IF(TRIM(CentrepointSourced[[#This Row],[Assessed HS]])="",0,IF(CentrepointSourced[[#This Row],[Assessed HS]]="&lt;5",2.5,IF(CentrepointSourced[[#This Row],[Assessed HS]]="&lt;10",5,VALUE(TRIM(CentrepointSourced[[#This Row],[Assessed HS]])))))</f>
        <v>2</v>
      </c>
      <c r="V982" s="41">
        <f>IF(TRIM(CentrepointSourced[[#This Row],[Presented CS]])="",0,IF(CentrepointSourced[[#This Row],[Presented CS]]="&lt;5",2.5,IF(CentrepointSourced[[#This Row],[Presented CS]]="&lt;10",5,VALUE(TRIM(CentrepointSourced[[#This Row],[Presented CS]])))))</f>
        <v>0</v>
      </c>
      <c r="W982" s="41">
        <f>IF(TRIM(CentrepointSourced[[#This Row],[Assessed CS]])="",0,IF(CentrepointSourced[[#This Row],[Assessed CS]]="&lt;5",2.5,IF(CentrepointSourced[[#This Row],[Assessed CS]]="&lt;10",5,VALUE(TRIM(CentrepointSourced[[#This Row],[Assessed CS]])))))</f>
        <v>0</v>
      </c>
      <c r="X982" s="106">
        <f>IF(CentrepointSourced[[#This Row],[Age]]="16-17",CentrepointSourced[[#This Row],[Presented HS DQ]],0)</f>
        <v>0</v>
      </c>
      <c r="Y982" s="106">
        <f>IF(CentrepointSourced[[#This Row],[Age]]="16-24",CentrepointSourced[[#This Row],[Presented HS DQ]],0)</f>
        <v>0</v>
      </c>
      <c r="Z982" s="106">
        <f>IF(CentrepointSourced[[#This Row],[Age]]="18-24",CentrepointSourced[[#This Row],[Presented HS DQ]],0)</f>
        <v>0</v>
      </c>
      <c r="AA982" s="106">
        <f>IF(CentrepointSourced[[#This Row],[Age]]="16-17",CentrepointSourced[[#This Row],[Presented CS DQ]],0)</f>
        <v>0</v>
      </c>
      <c r="AB982" s="106">
        <f>IF(CentrepointSourced[[#This Row],[Age]]="16-24",CentrepointSourced[[#This Row],[Presented CS DQ]],0)</f>
        <v>0</v>
      </c>
      <c r="AC982" s="106">
        <f>IF(CentrepointSourced[[#This Row],[Age]]="18-24",CentrepointSourced[[#This Row],[Presented CS DQ]],0)</f>
        <v>0</v>
      </c>
      <c r="AD982" s="107">
        <f>IF(CentrepointSourced[[#This Row],[Age]]="16-17",CentrepointSourced[[#This Row],[Assessed HS DQ]],0)</f>
        <v>2</v>
      </c>
      <c r="AE982" s="107">
        <f>IF(CentrepointSourced[[#This Row],[Age]]="16-24",CentrepointSourced[[#This Row],[Assessed HS DQ]],0)</f>
        <v>0</v>
      </c>
      <c r="AF982" s="107">
        <f>IF(CentrepointSourced[[#This Row],[Age]]="18-24",CentrepointSourced[[#This Row],[Assessed HS DQ]],0)</f>
        <v>0</v>
      </c>
      <c r="AG982" s="107">
        <f>IF(CentrepointSourced[[#This Row],[Age]]="16-17",CentrepointSourced[[#This Row],[Assessed CS DQ]],0)</f>
        <v>0</v>
      </c>
      <c r="AH982" s="107">
        <f>IF(CentrepointSourced[[#This Row],[Age]]="16-24",CentrepointSourced[[#This Row],[Assessed CS DQ]],0)</f>
        <v>0</v>
      </c>
      <c r="AI982" s="107">
        <f>IF(CentrepointSourced[[#This Row],[Age]]="18-24",CentrepointSourced[[#This Row],[Assessed CS DQ]],0)</f>
        <v>0</v>
      </c>
    </row>
    <row r="983" spans="1:35" customFormat="1" ht="13.5" customHeight="1">
      <c r="A983" s="45" t="s">
        <v>40</v>
      </c>
      <c r="B983" s="62" t="s">
        <v>156</v>
      </c>
      <c r="C983" s="45" t="s">
        <v>42</v>
      </c>
      <c r="D983" s="62"/>
      <c r="E983" s="67">
        <v>2014</v>
      </c>
      <c r="F983" s="67" t="s">
        <v>26</v>
      </c>
      <c r="G983" s="67"/>
      <c r="H983" s="68">
        <v>51</v>
      </c>
      <c r="I983" s="67">
        <v>41</v>
      </c>
      <c r="J983" s="45"/>
      <c r="K983" s="45"/>
      <c r="L983" s="45"/>
      <c r="M983" s="45"/>
      <c r="N983" s="45"/>
      <c r="O983" s="45"/>
      <c r="P983" s="45"/>
      <c r="Q983" s="41" t="str">
        <f>IF(CentrepointSourced[[#This Row],[Country]]="Northern Ireland","Northern Ireland",IFERROR(VLOOKUP(CentrepointSourced[[#This Row],[Local Authority]],LKP_LANameDQ[],2,FALSE),CentrepointSourced[[#This Row],[Local Authority]]))</f>
        <v>Taunton Deane</v>
      </c>
      <c r="R983" s="41" t="str">
        <f>IF(CentrepointSourced[[#This Row],[LA type]]="County","",INDEX(ConsolGeog[lad14cd],MATCH(CentrepointSourced[[#This Row],[Local Authority DQ]],ConsolGeog[la_name],0)))</f>
        <v>E07000190</v>
      </c>
      <c r="S983" s="41" t="str">
        <f>IF(OR(CentrepointSourced[[#This Row],[Country]]="Northern Ireland",CentrepointSourced[[#This Row],[Country]]="Scotland",CentrepointSourced[[#This Row],[Country]]="Wales"),"Local Authority",CentrepointSourced[[#This Row],[LA type]])</f>
        <v>District</v>
      </c>
      <c r="T983" s="41">
        <f>IF(TRIM(CentrepointSourced[[#This Row],[Presented HS]])="",0,IF(CentrepointSourced[[#This Row],[Presented HS]]="&lt;5",2.5,IF(CentrepointSourced[[#This Row],[Presented HS]]="&lt;10",5,VALUE(TRIM(CentrepointSourced[[#This Row],[Presented HS]])))))</f>
        <v>0</v>
      </c>
      <c r="U983" s="41">
        <f>IF(TRIM(CentrepointSourced[[#This Row],[Assessed HS]])="",0,IF(CentrepointSourced[[#This Row],[Assessed HS]]="&lt;5",2.5,IF(CentrepointSourced[[#This Row],[Assessed HS]]="&lt;10",5,VALUE(TRIM(CentrepointSourced[[#This Row],[Assessed HS]])))))</f>
        <v>51</v>
      </c>
      <c r="V983" s="41">
        <f>IF(TRIM(CentrepointSourced[[#This Row],[Presented CS]])="",0,IF(CentrepointSourced[[#This Row],[Presented CS]]="&lt;5",2.5,IF(CentrepointSourced[[#This Row],[Presented CS]]="&lt;10",5,VALUE(TRIM(CentrepointSourced[[#This Row],[Presented CS]])))))</f>
        <v>0</v>
      </c>
      <c r="W983" s="41">
        <f>IF(TRIM(CentrepointSourced[[#This Row],[Assessed CS]])="",0,IF(CentrepointSourced[[#This Row],[Assessed CS]]="&lt;5",2.5,IF(CentrepointSourced[[#This Row],[Assessed CS]]="&lt;10",5,VALUE(TRIM(CentrepointSourced[[#This Row],[Assessed CS]])))))</f>
        <v>0</v>
      </c>
      <c r="X983" s="106">
        <f>IF(CentrepointSourced[[#This Row],[Age]]="16-17",CentrepointSourced[[#This Row],[Presented HS DQ]],0)</f>
        <v>0</v>
      </c>
      <c r="Y983" s="106">
        <f>IF(CentrepointSourced[[#This Row],[Age]]="16-24",CentrepointSourced[[#This Row],[Presented HS DQ]],0)</f>
        <v>0</v>
      </c>
      <c r="Z983" s="106">
        <f>IF(CentrepointSourced[[#This Row],[Age]]="18-24",CentrepointSourced[[#This Row],[Presented HS DQ]],0)</f>
        <v>0</v>
      </c>
      <c r="AA983" s="106">
        <f>IF(CentrepointSourced[[#This Row],[Age]]="16-17",CentrepointSourced[[#This Row],[Presented CS DQ]],0)</f>
        <v>0</v>
      </c>
      <c r="AB983" s="106">
        <f>IF(CentrepointSourced[[#This Row],[Age]]="16-24",CentrepointSourced[[#This Row],[Presented CS DQ]],0)</f>
        <v>0</v>
      </c>
      <c r="AC983" s="106">
        <f>IF(CentrepointSourced[[#This Row],[Age]]="18-24",CentrepointSourced[[#This Row],[Presented CS DQ]],0)</f>
        <v>0</v>
      </c>
      <c r="AD983" s="107">
        <f>IF(CentrepointSourced[[#This Row],[Age]]="16-17",CentrepointSourced[[#This Row],[Assessed HS DQ]],0)</f>
        <v>0</v>
      </c>
      <c r="AE983" s="107">
        <f>IF(CentrepointSourced[[#This Row],[Age]]="16-24",CentrepointSourced[[#This Row],[Assessed HS DQ]],0)</f>
        <v>0</v>
      </c>
      <c r="AF983" s="107">
        <f>IF(CentrepointSourced[[#This Row],[Age]]="18-24",CentrepointSourced[[#This Row],[Assessed HS DQ]],0)</f>
        <v>51</v>
      </c>
      <c r="AG983" s="107">
        <f>IF(CentrepointSourced[[#This Row],[Age]]="16-17",CentrepointSourced[[#This Row],[Assessed CS DQ]],0)</f>
        <v>0</v>
      </c>
      <c r="AH983" s="107">
        <f>IF(CentrepointSourced[[#This Row],[Age]]="16-24",CentrepointSourced[[#This Row],[Assessed CS DQ]],0)</f>
        <v>0</v>
      </c>
      <c r="AI983" s="107">
        <f>IF(CentrepointSourced[[#This Row],[Age]]="18-24",CentrepointSourced[[#This Row],[Assessed CS DQ]],0)</f>
        <v>0</v>
      </c>
    </row>
    <row r="984" spans="1:35" customFormat="1" ht="13.5" customHeight="1">
      <c r="A984" s="45" t="s">
        <v>40</v>
      </c>
      <c r="B984" s="62" t="s">
        <v>158</v>
      </c>
      <c r="C984" s="45" t="s">
        <v>42</v>
      </c>
      <c r="D984" s="62"/>
      <c r="E984" s="67">
        <v>2012</v>
      </c>
      <c r="F984" s="67" t="s">
        <v>25</v>
      </c>
      <c r="G984" s="67">
        <v>67</v>
      </c>
      <c r="H984" s="68">
        <v>7</v>
      </c>
      <c r="I984" s="67">
        <v>0</v>
      </c>
      <c r="J984" s="45"/>
      <c r="K984" s="45"/>
      <c r="L984" s="45"/>
      <c r="M984" s="45"/>
      <c r="N984" s="45"/>
      <c r="O984" s="45"/>
      <c r="P984" s="45"/>
      <c r="Q984" s="41" t="str">
        <f>IF(CentrepointSourced[[#This Row],[Country]]="Northern Ireland","Northern Ireland",IFERROR(VLOOKUP(CentrepointSourced[[#This Row],[Local Authority]],LKP_LANameDQ[],2,FALSE),CentrepointSourced[[#This Row],[Local Authority]]))</f>
        <v>Tendring</v>
      </c>
      <c r="R984" s="41" t="str">
        <f>IF(CentrepointSourced[[#This Row],[LA type]]="County","",INDEX(ConsolGeog[lad14cd],MATCH(CentrepointSourced[[#This Row],[Local Authority DQ]],ConsolGeog[la_name],0)))</f>
        <v>E07000076</v>
      </c>
      <c r="S984" s="41" t="str">
        <f>IF(OR(CentrepointSourced[[#This Row],[Country]]="Northern Ireland",CentrepointSourced[[#This Row],[Country]]="Scotland",CentrepointSourced[[#This Row],[Country]]="Wales"),"Local Authority",CentrepointSourced[[#This Row],[LA type]])</f>
        <v>District</v>
      </c>
      <c r="T984" s="41">
        <f>IF(TRIM(CentrepointSourced[[#This Row],[Presented HS]])="",0,IF(CentrepointSourced[[#This Row],[Presented HS]]="&lt;5",2.5,IF(CentrepointSourced[[#This Row],[Presented HS]]="&lt;10",5,VALUE(TRIM(CentrepointSourced[[#This Row],[Presented HS]])))))</f>
        <v>67</v>
      </c>
      <c r="U984" s="41">
        <f>IF(TRIM(CentrepointSourced[[#This Row],[Assessed HS]])="",0,IF(CentrepointSourced[[#This Row],[Assessed HS]]="&lt;5",2.5,IF(CentrepointSourced[[#This Row],[Assessed HS]]="&lt;10",5,VALUE(TRIM(CentrepointSourced[[#This Row],[Assessed HS]])))))</f>
        <v>7</v>
      </c>
      <c r="V984" s="41">
        <f>IF(TRIM(CentrepointSourced[[#This Row],[Presented CS]])="",0,IF(CentrepointSourced[[#This Row],[Presented CS]]="&lt;5",2.5,IF(CentrepointSourced[[#This Row],[Presented CS]]="&lt;10",5,VALUE(TRIM(CentrepointSourced[[#This Row],[Presented CS]])))))</f>
        <v>0</v>
      </c>
      <c r="W984" s="41">
        <f>IF(TRIM(CentrepointSourced[[#This Row],[Assessed CS]])="",0,IF(CentrepointSourced[[#This Row],[Assessed CS]]="&lt;5",2.5,IF(CentrepointSourced[[#This Row],[Assessed CS]]="&lt;10",5,VALUE(TRIM(CentrepointSourced[[#This Row],[Assessed CS]])))))</f>
        <v>0</v>
      </c>
      <c r="X984" s="106">
        <f>IF(CentrepointSourced[[#This Row],[Age]]="16-17",CentrepointSourced[[#This Row],[Presented HS DQ]],0)</f>
        <v>67</v>
      </c>
      <c r="Y984" s="106">
        <f>IF(CentrepointSourced[[#This Row],[Age]]="16-24",CentrepointSourced[[#This Row],[Presented HS DQ]],0)</f>
        <v>0</v>
      </c>
      <c r="Z984" s="106">
        <f>IF(CentrepointSourced[[#This Row],[Age]]="18-24",CentrepointSourced[[#This Row],[Presented HS DQ]],0)</f>
        <v>0</v>
      </c>
      <c r="AA984" s="106">
        <f>IF(CentrepointSourced[[#This Row],[Age]]="16-17",CentrepointSourced[[#This Row],[Presented CS DQ]],0)</f>
        <v>0</v>
      </c>
      <c r="AB984" s="106">
        <f>IF(CentrepointSourced[[#This Row],[Age]]="16-24",CentrepointSourced[[#This Row],[Presented CS DQ]],0)</f>
        <v>0</v>
      </c>
      <c r="AC984" s="106">
        <f>IF(CentrepointSourced[[#This Row],[Age]]="18-24",CentrepointSourced[[#This Row],[Presented CS DQ]],0)</f>
        <v>0</v>
      </c>
      <c r="AD984" s="107">
        <f>IF(CentrepointSourced[[#This Row],[Age]]="16-17",CentrepointSourced[[#This Row],[Assessed HS DQ]],0)</f>
        <v>7</v>
      </c>
      <c r="AE984" s="107">
        <f>IF(CentrepointSourced[[#This Row],[Age]]="16-24",CentrepointSourced[[#This Row],[Assessed HS DQ]],0)</f>
        <v>0</v>
      </c>
      <c r="AF984" s="107">
        <f>IF(CentrepointSourced[[#This Row],[Age]]="18-24",CentrepointSourced[[#This Row],[Assessed HS DQ]],0)</f>
        <v>0</v>
      </c>
      <c r="AG984" s="107">
        <f>IF(CentrepointSourced[[#This Row],[Age]]="16-17",CentrepointSourced[[#This Row],[Assessed CS DQ]],0)</f>
        <v>0</v>
      </c>
      <c r="AH984" s="107">
        <f>IF(CentrepointSourced[[#This Row],[Age]]="16-24",CentrepointSourced[[#This Row],[Assessed CS DQ]],0)</f>
        <v>0</v>
      </c>
      <c r="AI984" s="107">
        <f>IF(CentrepointSourced[[#This Row],[Age]]="18-24",CentrepointSourced[[#This Row],[Assessed CS DQ]],0)</f>
        <v>0</v>
      </c>
    </row>
    <row r="985" spans="1:35" customFormat="1" ht="13.5" customHeight="1">
      <c r="A985" s="45" t="s">
        <v>40</v>
      </c>
      <c r="B985" s="62" t="s">
        <v>158</v>
      </c>
      <c r="C985" s="45" t="s">
        <v>42</v>
      </c>
      <c r="D985" s="62"/>
      <c r="E985" s="67">
        <v>2012</v>
      </c>
      <c r="F985" s="67" t="s">
        <v>26</v>
      </c>
      <c r="G985" s="67">
        <v>534</v>
      </c>
      <c r="H985" s="68">
        <v>36</v>
      </c>
      <c r="I985" s="67">
        <v>19</v>
      </c>
      <c r="J985" s="45"/>
      <c r="K985" s="45"/>
      <c r="L985" s="45"/>
      <c r="M985" s="45"/>
      <c r="N985" s="45"/>
      <c r="O985" s="45"/>
      <c r="P985" s="45"/>
      <c r="Q985" s="41" t="str">
        <f>IF(CentrepointSourced[[#This Row],[Country]]="Northern Ireland","Northern Ireland",IFERROR(VLOOKUP(CentrepointSourced[[#This Row],[Local Authority]],LKP_LANameDQ[],2,FALSE),CentrepointSourced[[#This Row],[Local Authority]]))</f>
        <v>Tendring</v>
      </c>
      <c r="R985" s="41" t="str">
        <f>IF(CentrepointSourced[[#This Row],[LA type]]="County","",INDEX(ConsolGeog[lad14cd],MATCH(CentrepointSourced[[#This Row],[Local Authority DQ]],ConsolGeog[la_name],0)))</f>
        <v>E07000076</v>
      </c>
      <c r="S985" s="41" t="str">
        <f>IF(OR(CentrepointSourced[[#This Row],[Country]]="Northern Ireland",CentrepointSourced[[#This Row],[Country]]="Scotland",CentrepointSourced[[#This Row],[Country]]="Wales"),"Local Authority",CentrepointSourced[[#This Row],[LA type]])</f>
        <v>District</v>
      </c>
      <c r="T985" s="41">
        <f>IF(TRIM(CentrepointSourced[[#This Row],[Presented HS]])="",0,IF(CentrepointSourced[[#This Row],[Presented HS]]="&lt;5",2.5,IF(CentrepointSourced[[#This Row],[Presented HS]]="&lt;10",5,VALUE(TRIM(CentrepointSourced[[#This Row],[Presented HS]])))))</f>
        <v>534</v>
      </c>
      <c r="U985" s="41">
        <f>IF(TRIM(CentrepointSourced[[#This Row],[Assessed HS]])="",0,IF(CentrepointSourced[[#This Row],[Assessed HS]]="&lt;5",2.5,IF(CentrepointSourced[[#This Row],[Assessed HS]]="&lt;10",5,VALUE(TRIM(CentrepointSourced[[#This Row],[Assessed HS]])))))</f>
        <v>36</v>
      </c>
      <c r="V985" s="41">
        <f>IF(TRIM(CentrepointSourced[[#This Row],[Presented CS]])="",0,IF(CentrepointSourced[[#This Row],[Presented CS]]="&lt;5",2.5,IF(CentrepointSourced[[#This Row],[Presented CS]]="&lt;10",5,VALUE(TRIM(CentrepointSourced[[#This Row],[Presented CS]])))))</f>
        <v>0</v>
      </c>
      <c r="W985" s="41">
        <f>IF(TRIM(CentrepointSourced[[#This Row],[Assessed CS]])="",0,IF(CentrepointSourced[[#This Row],[Assessed CS]]="&lt;5",2.5,IF(CentrepointSourced[[#This Row],[Assessed CS]]="&lt;10",5,VALUE(TRIM(CentrepointSourced[[#This Row],[Assessed CS]])))))</f>
        <v>0</v>
      </c>
      <c r="X985" s="106">
        <f>IF(CentrepointSourced[[#This Row],[Age]]="16-17",CentrepointSourced[[#This Row],[Presented HS DQ]],0)</f>
        <v>0</v>
      </c>
      <c r="Y985" s="106">
        <f>IF(CentrepointSourced[[#This Row],[Age]]="16-24",CentrepointSourced[[#This Row],[Presented HS DQ]],0)</f>
        <v>0</v>
      </c>
      <c r="Z985" s="106">
        <f>IF(CentrepointSourced[[#This Row],[Age]]="18-24",CentrepointSourced[[#This Row],[Presented HS DQ]],0)</f>
        <v>534</v>
      </c>
      <c r="AA985" s="106">
        <f>IF(CentrepointSourced[[#This Row],[Age]]="16-17",CentrepointSourced[[#This Row],[Presented CS DQ]],0)</f>
        <v>0</v>
      </c>
      <c r="AB985" s="106">
        <f>IF(CentrepointSourced[[#This Row],[Age]]="16-24",CentrepointSourced[[#This Row],[Presented CS DQ]],0)</f>
        <v>0</v>
      </c>
      <c r="AC985" s="106">
        <f>IF(CentrepointSourced[[#This Row],[Age]]="18-24",CentrepointSourced[[#This Row],[Presented CS DQ]],0)</f>
        <v>0</v>
      </c>
      <c r="AD985" s="107">
        <f>IF(CentrepointSourced[[#This Row],[Age]]="16-17",CentrepointSourced[[#This Row],[Assessed HS DQ]],0)</f>
        <v>0</v>
      </c>
      <c r="AE985" s="107">
        <f>IF(CentrepointSourced[[#This Row],[Age]]="16-24",CentrepointSourced[[#This Row],[Assessed HS DQ]],0)</f>
        <v>0</v>
      </c>
      <c r="AF985" s="107">
        <f>IF(CentrepointSourced[[#This Row],[Age]]="18-24",CentrepointSourced[[#This Row],[Assessed HS DQ]],0)</f>
        <v>36</v>
      </c>
      <c r="AG985" s="107">
        <f>IF(CentrepointSourced[[#This Row],[Age]]="16-17",CentrepointSourced[[#This Row],[Assessed CS DQ]],0)</f>
        <v>0</v>
      </c>
      <c r="AH985" s="107">
        <f>IF(CentrepointSourced[[#This Row],[Age]]="16-24",CentrepointSourced[[#This Row],[Assessed CS DQ]],0)</f>
        <v>0</v>
      </c>
      <c r="AI985" s="107">
        <f>IF(CentrepointSourced[[#This Row],[Age]]="18-24",CentrepointSourced[[#This Row],[Assessed CS DQ]],0)</f>
        <v>0</v>
      </c>
    </row>
    <row r="986" spans="1:35" customFormat="1" ht="13.5" customHeight="1">
      <c r="A986" s="45" t="s">
        <v>40</v>
      </c>
      <c r="B986" s="62" t="s">
        <v>158</v>
      </c>
      <c r="C986" s="45" t="s">
        <v>42</v>
      </c>
      <c r="D986" s="62"/>
      <c r="E986" s="67">
        <v>2013</v>
      </c>
      <c r="F986" s="67" t="s">
        <v>25</v>
      </c>
      <c r="G986" s="67">
        <v>67</v>
      </c>
      <c r="H986" s="68">
        <v>24</v>
      </c>
      <c r="I986" s="67">
        <v>0</v>
      </c>
      <c r="J986" s="45"/>
      <c r="K986" s="45"/>
      <c r="L986" s="45"/>
      <c r="M986" s="45"/>
      <c r="N986" s="45"/>
      <c r="O986" s="45"/>
      <c r="P986" s="45"/>
      <c r="Q986" s="41" t="str">
        <f>IF(CentrepointSourced[[#This Row],[Country]]="Northern Ireland","Northern Ireland",IFERROR(VLOOKUP(CentrepointSourced[[#This Row],[Local Authority]],LKP_LANameDQ[],2,FALSE),CentrepointSourced[[#This Row],[Local Authority]]))</f>
        <v>Tendring</v>
      </c>
      <c r="R986" s="41" t="str">
        <f>IF(CentrepointSourced[[#This Row],[LA type]]="County","",INDEX(ConsolGeog[lad14cd],MATCH(CentrepointSourced[[#This Row],[Local Authority DQ]],ConsolGeog[la_name],0)))</f>
        <v>E07000076</v>
      </c>
      <c r="S986" s="41" t="str">
        <f>IF(OR(CentrepointSourced[[#This Row],[Country]]="Northern Ireland",CentrepointSourced[[#This Row],[Country]]="Scotland",CentrepointSourced[[#This Row],[Country]]="Wales"),"Local Authority",CentrepointSourced[[#This Row],[LA type]])</f>
        <v>District</v>
      </c>
      <c r="T986" s="41">
        <f>IF(TRIM(CentrepointSourced[[#This Row],[Presented HS]])="",0,IF(CentrepointSourced[[#This Row],[Presented HS]]="&lt;5",2.5,IF(CentrepointSourced[[#This Row],[Presented HS]]="&lt;10",5,VALUE(TRIM(CentrepointSourced[[#This Row],[Presented HS]])))))</f>
        <v>67</v>
      </c>
      <c r="U986" s="41">
        <f>IF(TRIM(CentrepointSourced[[#This Row],[Assessed HS]])="",0,IF(CentrepointSourced[[#This Row],[Assessed HS]]="&lt;5",2.5,IF(CentrepointSourced[[#This Row],[Assessed HS]]="&lt;10",5,VALUE(TRIM(CentrepointSourced[[#This Row],[Assessed HS]])))))</f>
        <v>24</v>
      </c>
      <c r="V986" s="41">
        <f>IF(TRIM(CentrepointSourced[[#This Row],[Presented CS]])="",0,IF(CentrepointSourced[[#This Row],[Presented CS]]="&lt;5",2.5,IF(CentrepointSourced[[#This Row],[Presented CS]]="&lt;10",5,VALUE(TRIM(CentrepointSourced[[#This Row],[Presented CS]])))))</f>
        <v>0</v>
      </c>
      <c r="W986" s="41">
        <f>IF(TRIM(CentrepointSourced[[#This Row],[Assessed CS]])="",0,IF(CentrepointSourced[[#This Row],[Assessed CS]]="&lt;5",2.5,IF(CentrepointSourced[[#This Row],[Assessed CS]]="&lt;10",5,VALUE(TRIM(CentrepointSourced[[#This Row],[Assessed CS]])))))</f>
        <v>0</v>
      </c>
      <c r="X986" s="106">
        <f>IF(CentrepointSourced[[#This Row],[Age]]="16-17",CentrepointSourced[[#This Row],[Presented HS DQ]],0)</f>
        <v>67</v>
      </c>
      <c r="Y986" s="106">
        <f>IF(CentrepointSourced[[#This Row],[Age]]="16-24",CentrepointSourced[[#This Row],[Presented HS DQ]],0)</f>
        <v>0</v>
      </c>
      <c r="Z986" s="106">
        <f>IF(CentrepointSourced[[#This Row],[Age]]="18-24",CentrepointSourced[[#This Row],[Presented HS DQ]],0)</f>
        <v>0</v>
      </c>
      <c r="AA986" s="106">
        <f>IF(CentrepointSourced[[#This Row],[Age]]="16-17",CentrepointSourced[[#This Row],[Presented CS DQ]],0)</f>
        <v>0</v>
      </c>
      <c r="AB986" s="106">
        <f>IF(CentrepointSourced[[#This Row],[Age]]="16-24",CentrepointSourced[[#This Row],[Presented CS DQ]],0)</f>
        <v>0</v>
      </c>
      <c r="AC986" s="106">
        <f>IF(CentrepointSourced[[#This Row],[Age]]="18-24",CentrepointSourced[[#This Row],[Presented CS DQ]],0)</f>
        <v>0</v>
      </c>
      <c r="AD986" s="107">
        <f>IF(CentrepointSourced[[#This Row],[Age]]="16-17",CentrepointSourced[[#This Row],[Assessed HS DQ]],0)</f>
        <v>24</v>
      </c>
      <c r="AE986" s="107">
        <f>IF(CentrepointSourced[[#This Row],[Age]]="16-24",CentrepointSourced[[#This Row],[Assessed HS DQ]],0)</f>
        <v>0</v>
      </c>
      <c r="AF986" s="107">
        <f>IF(CentrepointSourced[[#This Row],[Age]]="18-24",CentrepointSourced[[#This Row],[Assessed HS DQ]],0)</f>
        <v>0</v>
      </c>
      <c r="AG986" s="107">
        <f>IF(CentrepointSourced[[#This Row],[Age]]="16-17",CentrepointSourced[[#This Row],[Assessed CS DQ]],0)</f>
        <v>0</v>
      </c>
      <c r="AH986" s="107">
        <f>IF(CentrepointSourced[[#This Row],[Age]]="16-24",CentrepointSourced[[#This Row],[Assessed CS DQ]],0)</f>
        <v>0</v>
      </c>
      <c r="AI986" s="107">
        <f>IF(CentrepointSourced[[#This Row],[Age]]="18-24",CentrepointSourced[[#This Row],[Assessed CS DQ]],0)</f>
        <v>0</v>
      </c>
    </row>
    <row r="987" spans="1:35" customFormat="1" ht="13.5" customHeight="1">
      <c r="A987" s="45" t="s">
        <v>40</v>
      </c>
      <c r="B987" s="62" t="s">
        <v>158</v>
      </c>
      <c r="C987" s="45" t="s">
        <v>42</v>
      </c>
      <c r="D987" s="62"/>
      <c r="E987" s="67">
        <v>2013</v>
      </c>
      <c r="F987" s="67" t="s">
        <v>26</v>
      </c>
      <c r="G987" s="67">
        <v>514</v>
      </c>
      <c r="H987" s="68">
        <v>16</v>
      </c>
      <c r="I987" s="67">
        <v>5</v>
      </c>
      <c r="J987" s="45"/>
      <c r="K987" s="45"/>
      <c r="L987" s="45"/>
      <c r="M987" s="45"/>
      <c r="N987" s="45"/>
      <c r="O987" s="45"/>
      <c r="P987" s="45"/>
      <c r="Q987" s="41" t="str">
        <f>IF(CentrepointSourced[[#This Row],[Country]]="Northern Ireland","Northern Ireland",IFERROR(VLOOKUP(CentrepointSourced[[#This Row],[Local Authority]],LKP_LANameDQ[],2,FALSE),CentrepointSourced[[#This Row],[Local Authority]]))</f>
        <v>Tendring</v>
      </c>
      <c r="R987" s="41" t="str">
        <f>IF(CentrepointSourced[[#This Row],[LA type]]="County","",INDEX(ConsolGeog[lad14cd],MATCH(CentrepointSourced[[#This Row],[Local Authority DQ]],ConsolGeog[la_name],0)))</f>
        <v>E07000076</v>
      </c>
      <c r="S987" s="41" t="str">
        <f>IF(OR(CentrepointSourced[[#This Row],[Country]]="Northern Ireland",CentrepointSourced[[#This Row],[Country]]="Scotland",CentrepointSourced[[#This Row],[Country]]="Wales"),"Local Authority",CentrepointSourced[[#This Row],[LA type]])</f>
        <v>District</v>
      </c>
      <c r="T987" s="41">
        <f>IF(TRIM(CentrepointSourced[[#This Row],[Presented HS]])="",0,IF(CentrepointSourced[[#This Row],[Presented HS]]="&lt;5",2.5,IF(CentrepointSourced[[#This Row],[Presented HS]]="&lt;10",5,VALUE(TRIM(CentrepointSourced[[#This Row],[Presented HS]])))))</f>
        <v>514</v>
      </c>
      <c r="U987" s="41">
        <f>IF(TRIM(CentrepointSourced[[#This Row],[Assessed HS]])="",0,IF(CentrepointSourced[[#This Row],[Assessed HS]]="&lt;5",2.5,IF(CentrepointSourced[[#This Row],[Assessed HS]]="&lt;10",5,VALUE(TRIM(CentrepointSourced[[#This Row],[Assessed HS]])))))</f>
        <v>16</v>
      </c>
      <c r="V987" s="41">
        <f>IF(TRIM(CentrepointSourced[[#This Row],[Presented CS]])="",0,IF(CentrepointSourced[[#This Row],[Presented CS]]="&lt;5",2.5,IF(CentrepointSourced[[#This Row],[Presented CS]]="&lt;10",5,VALUE(TRIM(CentrepointSourced[[#This Row],[Presented CS]])))))</f>
        <v>0</v>
      </c>
      <c r="W987" s="41">
        <f>IF(TRIM(CentrepointSourced[[#This Row],[Assessed CS]])="",0,IF(CentrepointSourced[[#This Row],[Assessed CS]]="&lt;5",2.5,IF(CentrepointSourced[[#This Row],[Assessed CS]]="&lt;10",5,VALUE(TRIM(CentrepointSourced[[#This Row],[Assessed CS]])))))</f>
        <v>0</v>
      </c>
      <c r="X987" s="106">
        <f>IF(CentrepointSourced[[#This Row],[Age]]="16-17",CentrepointSourced[[#This Row],[Presented HS DQ]],0)</f>
        <v>0</v>
      </c>
      <c r="Y987" s="106">
        <f>IF(CentrepointSourced[[#This Row],[Age]]="16-24",CentrepointSourced[[#This Row],[Presented HS DQ]],0)</f>
        <v>0</v>
      </c>
      <c r="Z987" s="106">
        <f>IF(CentrepointSourced[[#This Row],[Age]]="18-24",CentrepointSourced[[#This Row],[Presented HS DQ]],0)</f>
        <v>514</v>
      </c>
      <c r="AA987" s="106">
        <f>IF(CentrepointSourced[[#This Row],[Age]]="16-17",CentrepointSourced[[#This Row],[Presented CS DQ]],0)</f>
        <v>0</v>
      </c>
      <c r="AB987" s="106">
        <f>IF(CentrepointSourced[[#This Row],[Age]]="16-24",CentrepointSourced[[#This Row],[Presented CS DQ]],0)</f>
        <v>0</v>
      </c>
      <c r="AC987" s="106">
        <f>IF(CentrepointSourced[[#This Row],[Age]]="18-24",CentrepointSourced[[#This Row],[Presented CS DQ]],0)</f>
        <v>0</v>
      </c>
      <c r="AD987" s="107">
        <f>IF(CentrepointSourced[[#This Row],[Age]]="16-17",CentrepointSourced[[#This Row],[Assessed HS DQ]],0)</f>
        <v>0</v>
      </c>
      <c r="AE987" s="107">
        <f>IF(CentrepointSourced[[#This Row],[Age]]="16-24",CentrepointSourced[[#This Row],[Assessed HS DQ]],0)</f>
        <v>0</v>
      </c>
      <c r="AF987" s="107">
        <f>IF(CentrepointSourced[[#This Row],[Age]]="18-24",CentrepointSourced[[#This Row],[Assessed HS DQ]],0)</f>
        <v>16</v>
      </c>
      <c r="AG987" s="107">
        <f>IF(CentrepointSourced[[#This Row],[Age]]="16-17",CentrepointSourced[[#This Row],[Assessed CS DQ]],0)</f>
        <v>0</v>
      </c>
      <c r="AH987" s="107">
        <f>IF(CentrepointSourced[[#This Row],[Age]]="16-24",CentrepointSourced[[#This Row],[Assessed CS DQ]],0)</f>
        <v>0</v>
      </c>
      <c r="AI987" s="107">
        <f>IF(CentrepointSourced[[#This Row],[Age]]="18-24",CentrepointSourced[[#This Row],[Assessed CS DQ]],0)</f>
        <v>0</v>
      </c>
    </row>
    <row r="988" spans="1:35" customFormat="1" ht="13.5" customHeight="1">
      <c r="A988" s="45" t="s">
        <v>40</v>
      </c>
      <c r="B988" s="62" t="s">
        <v>158</v>
      </c>
      <c r="C988" s="45" t="s">
        <v>42</v>
      </c>
      <c r="D988" s="62"/>
      <c r="E988" s="67">
        <v>2014</v>
      </c>
      <c r="F988" s="67" t="s">
        <v>25</v>
      </c>
      <c r="G988" s="67">
        <v>48</v>
      </c>
      <c r="H988" s="68">
        <v>5</v>
      </c>
      <c r="I988" s="67">
        <v>0</v>
      </c>
      <c r="J988" s="45"/>
      <c r="K988" s="45"/>
      <c r="L988" s="45"/>
      <c r="M988" s="45"/>
      <c r="N988" s="45"/>
      <c r="O988" s="45"/>
      <c r="P988" s="45"/>
      <c r="Q988" s="41" t="str">
        <f>IF(CentrepointSourced[[#This Row],[Country]]="Northern Ireland","Northern Ireland",IFERROR(VLOOKUP(CentrepointSourced[[#This Row],[Local Authority]],LKP_LANameDQ[],2,FALSE),CentrepointSourced[[#This Row],[Local Authority]]))</f>
        <v>Tendring</v>
      </c>
      <c r="R988" s="41" t="str">
        <f>IF(CentrepointSourced[[#This Row],[LA type]]="County","",INDEX(ConsolGeog[lad14cd],MATCH(CentrepointSourced[[#This Row],[Local Authority DQ]],ConsolGeog[la_name],0)))</f>
        <v>E07000076</v>
      </c>
      <c r="S988" s="41" t="str">
        <f>IF(OR(CentrepointSourced[[#This Row],[Country]]="Northern Ireland",CentrepointSourced[[#This Row],[Country]]="Scotland",CentrepointSourced[[#This Row],[Country]]="Wales"),"Local Authority",CentrepointSourced[[#This Row],[LA type]])</f>
        <v>District</v>
      </c>
      <c r="T988" s="41">
        <f>IF(TRIM(CentrepointSourced[[#This Row],[Presented HS]])="",0,IF(CentrepointSourced[[#This Row],[Presented HS]]="&lt;5",2.5,IF(CentrepointSourced[[#This Row],[Presented HS]]="&lt;10",5,VALUE(TRIM(CentrepointSourced[[#This Row],[Presented HS]])))))</f>
        <v>48</v>
      </c>
      <c r="U988" s="41">
        <f>IF(TRIM(CentrepointSourced[[#This Row],[Assessed HS]])="",0,IF(CentrepointSourced[[#This Row],[Assessed HS]]="&lt;5",2.5,IF(CentrepointSourced[[#This Row],[Assessed HS]]="&lt;10",5,VALUE(TRIM(CentrepointSourced[[#This Row],[Assessed HS]])))))</f>
        <v>5</v>
      </c>
      <c r="V988" s="41">
        <f>IF(TRIM(CentrepointSourced[[#This Row],[Presented CS]])="",0,IF(CentrepointSourced[[#This Row],[Presented CS]]="&lt;5",2.5,IF(CentrepointSourced[[#This Row],[Presented CS]]="&lt;10",5,VALUE(TRIM(CentrepointSourced[[#This Row],[Presented CS]])))))</f>
        <v>0</v>
      </c>
      <c r="W988" s="41">
        <f>IF(TRIM(CentrepointSourced[[#This Row],[Assessed CS]])="",0,IF(CentrepointSourced[[#This Row],[Assessed CS]]="&lt;5",2.5,IF(CentrepointSourced[[#This Row],[Assessed CS]]="&lt;10",5,VALUE(TRIM(CentrepointSourced[[#This Row],[Assessed CS]])))))</f>
        <v>0</v>
      </c>
      <c r="X988" s="106">
        <f>IF(CentrepointSourced[[#This Row],[Age]]="16-17",CentrepointSourced[[#This Row],[Presented HS DQ]],0)</f>
        <v>48</v>
      </c>
      <c r="Y988" s="106">
        <f>IF(CentrepointSourced[[#This Row],[Age]]="16-24",CentrepointSourced[[#This Row],[Presented HS DQ]],0)</f>
        <v>0</v>
      </c>
      <c r="Z988" s="106">
        <f>IF(CentrepointSourced[[#This Row],[Age]]="18-24",CentrepointSourced[[#This Row],[Presented HS DQ]],0)</f>
        <v>0</v>
      </c>
      <c r="AA988" s="106">
        <f>IF(CentrepointSourced[[#This Row],[Age]]="16-17",CentrepointSourced[[#This Row],[Presented CS DQ]],0)</f>
        <v>0</v>
      </c>
      <c r="AB988" s="106">
        <f>IF(CentrepointSourced[[#This Row],[Age]]="16-24",CentrepointSourced[[#This Row],[Presented CS DQ]],0)</f>
        <v>0</v>
      </c>
      <c r="AC988" s="106">
        <f>IF(CentrepointSourced[[#This Row],[Age]]="18-24",CentrepointSourced[[#This Row],[Presented CS DQ]],0)</f>
        <v>0</v>
      </c>
      <c r="AD988" s="107">
        <f>IF(CentrepointSourced[[#This Row],[Age]]="16-17",CentrepointSourced[[#This Row],[Assessed HS DQ]],0)</f>
        <v>5</v>
      </c>
      <c r="AE988" s="107">
        <f>IF(CentrepointSourced[[#This Row],[Age]]="16-24",CentrepointSourced[[#This Row],[Assessed HS DQ]],0)</f>
        <v>0</v>
      </c>
      <c r="AF988" s="107">
        <f>IF(CentrepointSourced[[#This Row],[Age]]="18-24",CentrepointSourced[[#This Row],[Assessed HS DQ]],0)</f>
        <v>0</v>
      </c>
      <c r="AG988" s="107">
        <f>IF(CentrepointSourced[[#This Row],[Age]]="16-17",CentrepointSourced[[#This Row],[Assessed CS DQ]],0)</f>
        <v>0</v>
      </c>
      <c r="AH988" s="107">
        <f>IF(CentrepointSourced[[#This Row],[Age]]="16-24",CentrepointSourced[[#This Row],[Assessed CS DQ]],0)</f>
        <v>0</v>
      </c>
      <c r="AI988" s="107">
        <f>IF(CentrepointSourced[[#This Row],[Age]]="18-24",CentrepointSourced[[#This Row],[Assessed CS DQ]],0)</f>
        <v>0</v>
      </c>
    </row>
    <row r="989" spans="1:35" customFormat="1" ht="13.5" customHeight="1">
      <c r="A989" s="45" t="s">
        <v>40</v>
      </c>
      <c r="B989" s="62" t="s">
        <v>158</v>
      </c>
      <c r="C989" s="45" t="s">
        <v>42</v>
      </c>
      <c r="D989" s="62"/>
      <c r="E989" s="67">
        <v>2014</v>
      </c>
      <c r="F989" s="67" t="s">
        <v>26</v>
      </c>
      <c r="G989" s="67">
        <v>451</v>
      </c>
      <c r="H989" s="68">
        <v>38</v>
      </c>
      <c r="I989" s="67">
        <v>14</v>
      </c>
      <c r="J989" s="45"/>
      <c r="K989" s="45"/>
      <c r="L989" s="45"/>
      <c r="M989" s="45"/>
      <c r="N989" s="45"/>
      <c r="O989" s="45"/>
      <c r="P989" s="45"/>
      <c r="Q989" s="41" t="str">
        <f>IF(CentrepointSourced[[#This Row],[Country]]="Northern Ireland","Northern Ireland",IFERROR(VLOOKUP(CentrepointSourced[[#This Row],[Local Authority]],LKP_LANameDQ[],2,FALSE),CentrepointSourced[[#This Row],[Local Authority]]))</f>
        <v>Tendring</v>
      </c>
      <c r="R989" s="41" t="str">
        <f>IF(CentrepointSourced[[#This Row],[LA type]]="County","",INDEX(ConsolGeog[lad14cd],MATCH(CentrepointSourced[[#This Row],[Local Authority DQ]],ConsolGeog[la_name],0)))</f>
        <v>E07000076</v>
      </c>
      <c r="S989" s="41" t="str">
        <f>IF(OR(CentrepointSourced[[#This Row],[Country]]="Northern Ireland",CentrepointSourced[[#This Row],[Country]]="Scotland",CentrepointSourced[[#This Row],[Country]]="Wales"),"Local Authority",CentrepointSourced[[#This Row],[LA type]])</f>
        <v>District</v>
      </c>
      <c r="T989" s="41">
        <f>IF(TRIM(CentrepointSourced[[#This Row],[Presented HS]])="",0,IF(CentrepointSourced[[#This Row],[Presented HS]]="&lt;5",2.5,IF(CentrepointSourced[[#This Row],[Presented HS]]="&lt;10",5,VALUE(TRIM(CentrepointSourced[[#This Row],[Presented HS]])))))</f>
        <v>451</v>
      </c>
      <c r="U989" s="41">
        <f>IF(TRIM(CentrepointSourced[[#This Row],[Assessed HS]])="",0,IF(CentrepointSourced[[#This Row],[Assessed HS]]="&lt;5",2.5,IF(CentrepointSourced[[#This Row],[Assessed HS]]="&lt;10",5,VALUE(TRIM(CentrepointSourced[[#This Row],[Assessed HS]])))))</f>
        <v>38</v>
      </c>
      <c r="V989" s="41">
        <f>IF(TRIM(CentrepointSourced[[#This Row],[Presented CS]])="",0,IF(CentrepointSourced[[#This Row],[Presented CS]]="&lt;5",2.5,IF(CentrepointSourced[[#This Row],[Presented CS]]="&lt;10",5,VALUE(TRIM(CentrepointSourced[[#This Row],[Presented CS]])))))</f>
        <v>0</v>
      </c>
      <c r="W989" s="41">
        <f>IF(TRIM(CentrepointSourced[[#This Row],[Assessed CS]])="",0,IF(CentrepointSourced[[#This Row],[Assessed CS]]="&lt;5",2.5,IF(CentrepointSourced[[#This Row],[Assessed CS]]="&lt;10",5,VALUE(TRIM(CentrepointSourced[[#This Row],[Assessed CS]])))))</f>
        <v>0</v>
      </c>
      <c r="X989" s="106">
        <f>IF(CentrepointSourced[[#This Row],[Age]]="16-17",CentrepointSourced[[#This Row],[Presented HS DQ]],0)</f>
        <v>0</v>
      </c>
      <c r="Y989" s="106">
        <f>IF(CentrepointSourced[[#This Row],[Age]]="16-24",CentrepointSourced[[#This Row],[Presented HS DQ]],0)</f>
        <v>0</v>
      </c>
      <c r="Z989" s="106">
        <f>IF(CentrepointSourced[[#This Row],[Age]]="18-24",CentrepointSourced[[#This Row],[Presented HS DQ]],0)</f>
        <v>451</v>
      </c>
      <c r="AA989" s="106">
        <f>IF(CentrepointSourced[[#This Row],[Age]]="16-17",CentrepointSourced[[#This Row],[Presented CS DQ]],0)</f>
        <v>0</v>
      </c>
      <c r="AB989" s="106">
        <f>IF(CentrepointSourced[[#This Row],[Age]]="16-24",CentrepointSourced[[#This Row],[Presented CS DQ]],0)</f>
        <v>0</v>
      </c>
      <c r="AC989" s="106">
        <f>IF(CentrepointSourced[[#This Row],[Age]]="18-24",CentrepointSourced[[#This Row],[Presented CS DQ]],0)</f>
        <v>0</v>
      </c>
      <c r="AD989" s="107">
        <f>IF(CentrepointSourced[[#This Row],[Age]]="16-17",CentrepointSourced[[#This Row],[Assessed HS DQ]],0)</f>
        <v>0</v>
      </c>
      <c r="AE989" s="107">
        <f>IF(CentrepointSourced[[#This Row],[Age]]="16-24",CentrepointSourced[[#This Row],[Assessed HS DQ]],0)</f>
        <v>0</v>
      </c>
      <c r="AF989" s="107">
        <f>IF(CentrepointSourced[[#This Row],[Age]]="18-24",CentrepointSourced[[#This Row],[Assessed HS DQ]],0)</f>
        <v>38</v>
      </c>
      <c r="AG989" s="107">
        <f>IF(CentrepointSourced[[#This Row],[Age]]="16-17",CentrepointSourced[[#This Row],[Assessed CS DQ]],0)</f>
        <v>0</v>
      </c>
      <c r="AH989" s="107">
        <f>IF(CentrepointSourced[[#This Row],[Age]]="16-24",CentrepointSourced[[#This Row],[Assessed CS DQ]],0)</f>
        <v>0</v>
      </c>
      <c r="AI989" s="107">
        <f>IF(CentrepointSourced[[#This Row],[Age]]="18-24",CentrepointSourced[[#This Row],[Assessed CS DQ]],0)</f>
        <v>0</v>
      </c>
    </row>
    <row r="990" spans="1:35" customFormat="1" ht="13.5" customHeight="1">
      <c r="A990" s="45" t="s">
        <v>40</v>
      </c>
      <c r="B990" s="62" t="s">
        <v>245</v>
      </c>
      <c r="C990" s="45" t="s">
        <v>42</v>
      </c>
      <c r="D990" s="62"/>
      <c r="E990" s="67">
        <v>2012</v>
      </c>
      <c r="F990" s="67" t="s">
        <v>25</v>
      </c>
      <c r="G990" s="67">
        <v>4</v>
      </c>
      <c r="H990" s="68">
        <v>4</v>
      </c>
      <c r="I990" s="67">
        <v>4</v>
      </c>
      <c r="J990" s="45"/>
      <c r="K990" s="45"/>
      <c r="L990" s="45"/>
      <c r="M990" s="45"/>
      <c r="N990" s="45"/>
      <c r="O990" s="45"/>
      <c r="P990" s="45"/>
      <c r="Q990" s="41" t="str">
        <f>IF(CentrepointSourced[[#This Row],[Country]]="Northern Ireland","Northern Ireland",IFERROR(VLOOKUP(CentrepointSourced[[#This Row],[Local Authority]],LKP_LANameDQ[],2,FALSE),CentrepointSourced[[#This Row],[Local Authority]]))</f>
        <v>Test Valley</v>
      </c>
      <c r="R990" s="41" t="str">
        <f>IF(CentrepointSourced[[#This Row],[LA type]]="County","",INDEX(ConsolGeog[lad14cd],MATCH(CentrepointSourced[[#This Row],[Local Authority DQ]],ConsolGeog[la_name],0)))</f>
        <v>E07000093</v>
      </c>
      <c r="S990" s="41" t="str">
        <f>IF(OR(CentrepointSourced[[#This Row],[Country]]="Northern Ireland",CentrepointSourced[[#This Row],[Country]]="Scotland",CentrepointSourced[[#This Row],[Country]]="Wales"),"Local Authority",CentrepointSourced[[#This Row],[LA type]])</f>
        <v>District</v>
      </c>
      <c r="T990" s="41">
        <f>IF(TRIM(CentrepointSourced[[#This Row],[Presented HS]])="",0,IF(CentrepointSourced[[#This Row],[Presented HS]]="&lt;5",2.5,IF(CentrepointSourced[[#This Row],[Presented HS]]="&lt;10",5,VALUE(TRIM(CentrepointSourced[[#This Row],[Presented HS]])))))</f>
        <v>4</v>
      </c>
      <c r="U990" s="41">
        <f>IF(TRIM(CentrepointSourced[[#This Row],[Assessed HS]])="",0,IF(CentrepointSourced[[#This Row],[Assessed HS]]="&lt;5",2.5,IF(CentrepointSourced[[#This Row],[Assessed HS]]="&lt;10",5,VALUE(TRIM(CentrepointSourced[[#This Row],[Assessed HS]])))))</f>
        <v>4</v>
      </c>
      <c r="V990" s="41">
        <f>IF(TRIM(CentrepointSourced[[#This Row],[Presented CS]])="",0,IF(CentrepointSourced[[#This Row],[Presented CS]]="&lt;5",2.5,IF(CentrepointSourced[[#This Row],[Presented CS]]="&lt;10",5,VALUE(TRIM(CentrepointSourced[[#This Row],[Presented CS]])))))</f>
        <v>0</v>
      </c>
      <c r="W990" s="41">
        <f>IF(TRIM(CentrepointSourced[[#This Row],[Assessed CS]])="",0,IF(CentrepointSourced[[#This Row],[Assessed CS]]="&lt;5",2.5,IF(CentrepointSourced[[#This Row],[Assessed CS]]="&lt;10",5,VALUE(TRIM(CentrepointSourced[[#This Row],[Assessed CS]])))))</f>
        <v>0</v>
      </c>
      <c r="X990" s="106">
        <f>IF(CentrepointSourced[[#This Row],[Age]]="16-17",CentrepointSourced[[#This Row],[Presented HS DQ]],0)</f>
        <v>4</v>
      </c>
      <c r="Y990" s="106">
        <f>IF(CentrepointSourced[[#This Row],[Age]]="16-24",CentrepointSourced[[#This Row],[Presented HS DQ]],0)</f>
        <v>0</v>
      </c>
      <c r="Z990" s="106">
        <f>IF(CentrepointSourced[[#This Row],[Age]]="18-24",CentrepointSourced[[#This Row],[Presented HS DQ]],0)</f>
        <v>0</v>
      </c>
      <c r="AA990" s="106">
        <f>IF(CentrepointSourced[[#This Row],[Age]]="16-17",CentrepointSourced[[#This Row],[Presented CS DQ]],0)</f>
        <v>0</v>
      </c>
      <c r="AB990" s="106">
        <f>IF(CentrepointSourced[[#This Row],[Age]]="16-24",CentrepointSourced[[#This Row],[Presented CS DQ]],0)</f>
        <v>0</v>
      </c>
      <c r="AC990" s="106">
        <f>IF(CentrepointSourced[[#This Row],[Age]]="18-24",CentrepointSourced[[#This Row],[Presented CS DQ]],0)</f>
        <v>0</v>
      </c>
      <c r="AD990" s="107">
        <f>IF(CentrepointSourced[[#This Row],[Age]]="16-17",CentrepointSourced[[#This Row],[Assessed HS DQ]],0)</f>
        <v>4</v>
      </c>
      <c r="AE990" s="107">
        <f>IF(CentrepointSourced[[#This Row],[Age]]="16-24",CentrepointSourced[[#This Row],[Assessed HS DQ]],0)</f>
        <v>0</v>
      </c>
      <c r="AF990" s="107">
        <f>IF(CentrepointSourced[[#This Row],[Age]]="18-24",CentrepointSourced[[#This Row],[Assessed HS DQ]],0)</f>
        <v>0</v>
      </c>
      <c r="AG990" s="107">
        <f>IF(CentrepointSourced[[#This Row],[Age]]="16-17",CentrepointSourced[[#This Row],[Assessed CS DQ]],0)</f>
        <v>0</v>
      </c>
      <c r="AH990" s="107">
        <f>IF(CentrepointSourced[[#This Row],[Age]]="16-24",CentrepointSourced[[#This Row],[Assessed CS DQ]],0)</f>
        <v>0</v>
      </c>
      <c r="AI990" s="107">
        <f>IF(CentrepointSourced[[#This Row],[Age]]="18-24",CentrepointSourced[[#This Row],[Assessed CS DQ]],0)</f>
        <v>0</v>
      </c>
    </row>
    <row r="991" spans="1:35" customFormat="1" ht="13.5" customHeight="1">
      <c r="A991" s="45" t="s">
        <v>40</v>
      </c>
      <c r="B991" s="62" t="s">
        <v>245</v>
      </c>
      <c r="C991" s="45" t="s">
        <v>42</v>
      </c>
      <c r="D991" s="62"/>
      <c r="E991" s="67">
        <v>2012</v>
      </c>
      <c r="F991" s="67" t="s">
        <v>26</v>
      </c>
      <c r="G991" s="67">
        <v>9</v>
      </c>
      <c r="H991" s="68">
        <v>9</v>
      </c>
      <c r="I991" s="67">
        <v>9</v>
      </c>
      <c r="J991" s="45"/>
      <c r="K991" s="45"/>
      <c r="L991" s="45"/>
      <c r="M991" s="45"/>
      <c r="N991" s="45"/>
      <c r="O991" s="45"/>
      <c r="P991" s="45"/>
      <c r="Q991" s="41" t="str">
        <f>IF(CentrepointSourced[[#This Row],[Country]]="Northern Ireland","Northern Ireland",IFERROR(VLOOKUP(CentrepointSourced[[#This Row],[Local Authority]],LKP_LANameDQ[],2,FALSE),CentrepointSourced[[#This Row],[Local Authority]]))</f>
        <v>Test Valley</v>
      </c>
      <c r="R991" s="41" t="str">
        <f>IF(CentrepointSourced[[#This Row],[LA type]]="County","",INDEX(ConsolGeog[lad14cd],MATCH(CentrepointSourced[[#This Row],[Local Authority DQ]],ConsolGeog[la_name],0)))</f>
        <v>E07000093</v>
      </c>
      <c r="S991" s="41" t="str">
        <f>IF(OR(CentrepointSourced[[#This Row],[Country]]="Northern Ireland",CentrepointSourced[[#This Row],[Country]]="Scotland",CentrepointSourced[[#This Row],[Country]]="Wales"),"Local Authority",CentrepointSourced[[#This Row],[LA type]])</f>
        <v>District</v>
      </c>
      <c r="T991" s="41">
        <f>IF(TRIM(CentrepointSourced[[#This Row],[Presented HS]])="",0,IF(CentrepointSourced[[#This Row],[Presented HS]]="&lt;5",2.5,IF(CentrepointSourced[[#This Row],[Presented HS]]="&lt;10",5,VALUE(TRIM(CentrepointSourced[[#This Row],[Presented HS]])))))</f>
        <v>9</v>
      </c>
      <c r="U991" s="41">
        <f>IF(TRIM(CentrepointSourced[[#This Row],[Assessed HS]])="",0,IF(CentrepointSourced[[#This Row],[Assessed HS]]="&lt;5",2.5,IF(CentrepointSourced[[#This Row],[Assessed HS]]="&lt;10",5,VALUE(TRIM(CentrepointSourced[[#This Row],[Assessed HS]])))))</f>
        <v>9</v>
      </c>
      <c r="V991" s="41">
        <f>IF(TRIM(CentrepointSourced[[#This Row],[Presented CS]])="",0,IF(CentrepointSourced[[#This Row],[Presented CS]]="&lt;5",2.5,IF(CentrepointSourced[[#This Row],[Presented CS]]="&lt;10",5,VALUE(TRIM(CentrepointSourced[[#This Row],[Presented CS]])))))</f>
        <v>0</v>
      </c>
      <c r="W991" s="41">
        <f>IF(TRIM(CentrepointSourced[[#This Row],[Assessed CS]])="",0,IF(CentrepointSourced[[#This Row],[Assessed CS]]="&lt;5",2.5,IF(CentrepointSourced[[#This Row],[Assessed CS]]="&lt;10",5,VALUE(TRIM(CentrepointSourced[[#This Row],[Assessed CS]])))))</f>
        <v>0</v>
      </c>
      <c r="X991" s="106">
        <f>IF(CentrepointSourced[[#This Row],[Age]]="16-17",CentrepointSourced[[#This Row],[Presented HS DQ]],0)</f>
        <v>0</v>
      </c>
      <c r="Y991" s="106">
        <f>IF(CentrepointSourced[[#This Row],[Age]]="16-24",CentrepointSourced[[#This Row],[Presented HS DQ]],0)</f>
        <v>0</v>
      </c>
      <c r="Z991" s="106">
        <f>IF(CentrepointSourced[[#This Row],[Age]]="18-24",CentrepointSourced[[#This Row],[Presented HS DQ]],0)</f>
        <v>9</v>
      </c>
      <c r="AA991" s="106">
        <f>IF(CentrepointSourced[[#This Row],[Age]]="16-17",CentrepointSourced[[#This Row],[Presented CS DQ]],0)</f>
        <v>0</v>
      </c>
      <c r="AB991" s="106">
        <f>IF(CentrepointSourced[[#This Row],[Age]]="16-24",CentrepointSourced[[#This Row],[Presented CS DQ]],0)</f>
        <v>0</v>
      </c>
      <c r="AC991" s="106">
        <f>IF(CentrepointSourced[[#This Row],[Age]]="18-24",CentrepointSourced[[#This Row],[Presented CS DQ]],0)</f>
        <v>0</v>
      </c>
      <c r="AD991" s="107">
        <f>IF(CentrepointSourced[[#This Row],[Age]]="16-17",CentrepointSourced[[#This Row],[Assessed HS DQ]],0)</f>
        <v>0</v>
      </c>
      <c r="AE991" s="107">
        <f>IF(CentrepointSourced[[#This Row],[Age]]="16-24",CentrepointSourced[[#This Row],[Assessed HS DQ]],0)</f>
        <v>0</v>
      </c>
      <c r="AF991" s="107">
        <f>IF(CentrepointSourced[[#This Row],[Age]]="18-24",CentrepointSourced[[#This Row],[Assessed HS DQ]],0)</f>
        <v>9</v>
      </c>
      <c r="AG991" s="107">
        <f>IF(CentrepointSourced[[#This Row],[Age]]="16-17",CentrepointSourced[[#This Row],[Assessed CS DQ]],0)</f>
        <v>0</v>
      </c>
      <c r="AH991" s="107">
        <f>IF(CentrepointSourced[[#This Row],[Age]]="16-24",CentrepointSourced[[#This Row],[Assessed CS DQ]],0)</f>
        <v>0</v>
      </c>
      <c r="AI991" s="107">
        <f>IF(CentrepointSourced[[#This Row],[Age]]="18-24",CentrepointSourced[[#This Row],[Assessed CS DQ]],0)</f>
        <v>0</v>
      </c>
    </row>
    <row r="992" spans="1:35" customFormat="1" ht="13.5" customHeight="1">
      <c r="A992" s="45" t="s">
        <v>40</v>
      </c>
      <c r="B992" s="62" t="s">
        <v>245</v>
      </c>
      <c r="C992" s="45" t="s">
        <v>42</v>
      </c>
      <c r="D992" s="62"/>
      <c r="E992" s="67">
        <v>2013</v>
      </c>
      <c r="F992" s="67" t="s">
        <v>25</v>
      </c>
      <c r="G992" s="67">
        <v>3</v>
      </c>
      <c r="H992" s="68">
        <v>3</v>
      </c>
      <c r="I992" s="67">
        <v>3</v>
      </c>
      <c r="J992" s="45"/>
      <c r="K992" s="45"/>
      <c r="L992" s="45"/>
      <c r="M992" s="45"/>
      <c r="N992" s="45"/>
      <c r="O992" s="45"/>
      <c r="P992" s="45"/>
      <c r="Q992" s="41" t="str">
        <f>IF(CentrepointSourced[[#This Row],[Country]]="Northern Ireland","Northern Ireland",IFERROR(VLOOKUP(CentrepointSourced[[#This Row],[Local Authority]],LKP_LANameDQ[],2,FALSE),CentrepointSourced[[#This Row],[Local Authority]]))</f>
        <v>Test Valley</v>
      </c>
      <c r="R992" s="41" t="str">
        <f>IF(CentrepointSourced[[#This Row],[LA type]]="County","",INDEX(ConsolGeog[lad14cd],MATCH(CentrepointSourced[[#This Row],[Local Authority DQ]],ConsolGeog[la_name],0)))</f>
        <v>E07000093</v>
      </c>
      <c r="S992" s="41" t="str">
        <f>IF(OR(CentrepointSourced[[#This Row],[Country]]="Northern Ireland",CentrepointSourced[[#This Row],[Country]]="Scotland",CentrepointSourced[[#This Row],[Country]]="Wales"),"Local Authority",CentrepointSourced[[#This Row],[LA type]])</f>
        <v>District</v>
      </c>
      <c r="T992" s="41">
        <f>IF(TRIM(CentrepointSourced[[#This Row],[Presented HS]])="",0,IF(CentrepointSourced[[#This Row],[Presented HS]]="&lt;5",2.5,IF(CentrepointSourced[[#This Row],[Presented HS]]="&lt;10",5,VALUE(TRIM(CentrepointSourced[[#This Row],[Presented HS]])))))</f>
        <v>3</v>
      </c>
      <c r="U992" s="41">
        <f>IF(TRIM(CentrepointSourced[[#This Row],[Assessed HS]])="",0,IF(CentrepointSourced[[#This Row],[Assessed HS]]="&lt;5",2.5,IF(CentrepointSourced[[#This Row],[Assessed HS]]="&lt;10",5,VALUE(TRIM(CentrepointSourced[[#This Row],[Assessed HS]])))))</f>
        <v>3</v>
      </c>
      <c r="V992" s="41">
        <f>IF(TRIM(CentrepointSourced[[#This Row],[Presented CS]])="",0,IF(CentrepointSourced[[#This Row],[Presented CS]]="&lt;5",2.5,IF(CentrepointSourced[[#This Row],[Presented CS]]="&lt;10",5,VALUE(TRIM(CentrepointSourced[[#This Row],[Presented CS]])))))</f>
        <v>0</v>
      </c>
      <c r="W992" s="41">
        <f>IF(TRIM(CentrepointSourced[[#This Row],[Assessed CS]])="",0,IF(CentrepointSourced[[#This Row],[Assessed CS]]="&lt;5",2.5,IF(CentrepointSourced[[#This Row],[Assessed CS]]="&lt;10",5,VALUE(TRIM(CentrepointSourced[[#This Row],[Assessed CS]])))))</f>
        <v>0</v>
      </c>
      <c r="X992" s="106">
        <f>IF(CentrepointSourced[[#This Row],[Age]]="16-17",CentrepointSourced[[#This Row],[Presented HS DQ]],0)</f>
        <v>3</v>
      </c>
      <c r="Y992" s="106">
        <f>IF(CentrepointSourced[[#This Row],[Age]]="16-24",CentrepointSourced[[#This Row],[Presented HS DQ]],0)</f>
        <v>0</v>
      </c>
      <c r="Z992" s="106">
        <f>IF(CentrepointSourced[[#This Row],[Age]]="18-24",CentrepointSourced[[#This Row],[Presented HS DQ]],0)</f>
        <v>0</v>
      </c>
      <c r="AA992" s="106">
        <f>IF(CentrepointSourced[[#This Row],[Age]]="16-17",CentrepointSourced[[#This Row],[Presented CS DQ]],0)</f>
        <v>0</v>
      </c>
      <c r="AB992" s="106">
        <f>IF(CentrepointSourced[[#This Row],[Age]]="16-24",CentrepointSourced[[#This Row],[Presented CS DQ]],0)</f>
        <v>0</v>
      </c>
      <c r="AC992" s="106">
        <f>IF(CentrepointSourced[[#This Row],[Age]]="18-24",CentrepointSourced[[#This Row],[Presented CS DQ]],0)</f>
        <v>0</v>
      </c>
      <c r="AD992" s="107">
        <f>IF(CentrepointSourced[[#This Row],[Age]]="16-17",CentrepointSourced[[#This Row],[Assessed HS DQ]],0)</f>
        <v>3</v>
      </c>
      <c r="AE992" s="107">
        <f>IF(CentrepointSourced[[#This Row],[Age]]="16-24",CentrepointSourced[[#This Row],[Assessed HS DQ]],0)</f>
        <v>0</v>
      </c>
      <c r="AF992" s="107">
        <f>IF(CentrepointSourced[[#This Row],[Age]]="18-24",CentrepointSourced[[#This Row],[Assessed HS DQ]],0)</f>
        <v>0</v>
      </c>
      <c r="AG992" s="107">
        <f>IF(CentrepointSourced[[#This Row],[Age]]="16-17",CentrepointSourced[[#This Row],[Assessed CS DQ]],0)</f>
        <v>0</v>
      </c>
      <c r="AH992" s="107">
        <f>IF(CentrepointSourced[[#This Row],[Age]]="16-24",CentrepointSourced[[#This Row],[Assessed CS DQ]],0)</f>
        <v>0</v>
      </c>
      <c r="AI992" s="107">
        <f>IF(CentrepointSourced[[#This Row],[Age]]="18-24",CentrepointSourced[[#This Row],[Assessed CS DQ]],0)</f>
        <v>0</v>
      </c>
    </row>
    <row r="993" spans="1:35" customFormat="1" ht="13.5" customHeight="1">
      <c r="A993" s="45" t="s">
        <v>40</v>
      </c>
      <c r="B993" s="62" t="s">
        <v>245</v>
      </c>
      <c r="C993" s="45" t="s">
        <v>42</v>
      </c>
      <c r="D993" s="62"/>
      <c r="E993" s="67">
        <v>2013</v>
      </c>
      <c r="F993" s="67" t="s">
        <v>26</v>
      </c>
      <c r="G993" s="67">
        <v>22</v>
      </c>
      <c r="H993" s="68">
        <v>22</v>
      </c>
      <c r="I993" s="67">
        <v>22</v>
      </c>
      <c r="J993" s="45"/>
      <c r="K993" s="45"/>
      <c r="L993" s="45"/>
      <c r="M993" s="45"/>
      <c r="N993" s="45"/>
      <c r="O993" s="45"/>
      <c r="P993" s="45"/>
      <c r="Q993" s="41" t="str">
        <f>IF(CentrepointSourced[[#This Row],[Country]]="Northern Ireland","Northern Ireland",IFERROR(VLOOKUP(CentrepointSourced[[#This Row],[Local Authority]],LKP_LANameDQ[],2,FALSE),CentrepointSourced[[#This Row],[Local Authority]]))</f>
        <v>Test Valley</v>
      </c>
      <c r="R993" s="41" t="str">
        <f>IF(CentrepointSourced[[#This Row],[LA type]]="County","",INDEX(ConsolGeog[lad14cd],MATCH(CentrepointSourced[[#This Row],[Local Authority DQ]],ConsolGeog[la_name],0)))</f>
        <v>E07000093</v>
      </c>
      <c r="S993" s="41" t="str">
        <f>IF(OR(CentrepointSourced[[#This Row],[Country]]="Northern Ireland",CentrepointSourced[[#This Row],[Country]]="Scotland",CentrepointSourced[[#This Row],[Country]]="Wales"),"Local Authority",CentrepointSourced[[#This Row],[LA type]])</f>
        <v>District</v>
      </c>
      <c r="T993" s="41">
        <f>IF(TRIM(CentrepointSourced[[#This Row],[Presented HS]])="",0,IF(CentrepointSourced[[#This Row],[Presented HS]]="&lt;5",2.5,IF(CentrepointSourced[[#This Row],[Presented HS]]="&lt;10",5,VALUE(TRIM(CentrepointSourced[[#This Row],[Presented HS]])))))</f>
        <v>22</v>
      </c>
      <c r="U993" s="41">
        <f>IF(TRIM(CentrepointSourced[[#This Row],[Assessed HS]])="",0,IF(CentrepointSourced[[#This Row],[Assessed HS]]="&lt;5",2.5,IF(CentrepointSourced[[#This Row],[Assessed HS]]="&lt;10",5,VALUE(TRIM(CentrepointSourced[[#This Row],[Assessed HS]])))))</f>
        <v>22</v>
      </c>
      <c r="V993" s="41">
        <f>IF(TRIM(CentrepointSourced[[#This Row],[Presented CS]])="",0,IF(CentrepointSourced[[#This Row],[Presented CS]]="&lt;5",2.5,IF(CentrepointSourced[[#This Row],[Presented CS]]="&lt;10",5,VALUE(TRIM(CentrepointSourced[[#This Row],[Presented CS]])))))</f>
        <v>0</v>
      </c>
      <c r="W993" s="41">
        <f>IF(TRIM(CentrepointSourced[[#This Row],[Assessed CS]])="",0,IF(CentrepointSourced[[#This Row],[Assessed CS]]="&lt;5",2.5,IF(CentrepointSourced[[#This Row],[Assessed CS]]="&lt;10",5,VALUE(TRIM(CentrepointSourced[[#This Row],[Assessed CS]])))))</f>
        <v>0</v>
      </c>
      <c r="X993" s="106">
        <f>IF(CentrepointSourced[[#This Row],[Age]]="16-17",CentrepointSourced[[#This Row],[Presented HS DQ]],0)</f>
        <v>0</v>
      </c>
      <c r="Y993" s="106">
        <f>IF(CentrepointSourced[[#This Row],[Age]]="16-24",CentrepointSourced[[#This Row],[Presented HS DQ]],0)</f>
        <v>0</v>
      </c>
      <c r="Z993" s="106">
        <f>IF(CentrepointSourced[[#This Row],[Age]]="18-24",CentrepointSourced[[#This Row],[Presented HS DQ]],0)</f>
        <v>22</v>
      </c>
      <c r="AA993" s="106">
        <f>IF(CentrepointSourced[[#This Row],[Age]]="16-17",CentrepointSourced[[#This Row],[Presented CS DQ]],0)</f>
        <v>0</v>
      </c>
      <c r="AB993" s="106">
        <f>IF(CentrepointSourced[[#This Row],[Age]]="16-24",CentrepointSourced[[#This Row],[Presented CS DQ]],0)</f>
        <v>0</v>
      </c>
      <c r="AC993" s="106">
        <f>IF(CentrepointSourced[[#This Row],[Age]]="18-24",CentrepointSourced[[#This Row],[Presented CS DQ]],0)</f>
        <v>0</v>
      </c>
      <c r="AD993" s="107">
        <f>IF(CentrepointSourced[[#This Row],[Age]]="16-17",CentrepointSourced[[#This Row],[Assessed HS DQ]],0)</f>
        <v>0</v>
      </c>
      <c r="AE993" s="107">
        <f>IF(CentrepointSourced[[#This Row],[Age]]="16-24",CentrepointSourced[[#This Row],[Assessed HS DQ]],0)</f>
        <v>0</v>
      </c>
      <c r="AF993" s="107">
        <f>IF(CentrepointSourced[[#This Row],[Age]]="18-24",CentrepointSourced[[#This Row],[Assessed HS DQ]],0)</f>
        <v>22</v>
      </c>
      <c r="AG993" s="107">
        <f>IF(CentrepointSourced[[#This Row],[Age]]="16-17",CentrepointSourced[[#This Row],[Assessed CS DQ]],0)</f>
        <v>0</v>
      </c>
      <c r="AH993" s="107">
        <f>IF(CentrepointSourced[[#This Row],[Age]]="16-24",CentrepointSourced[[#This Row],[Assessed CS DQ]],0)</f>
        <v>0</v>
      </c>
      <c r="AI993" s="107">
        <f>IF(CentrepointSourced[[#This Row],[Age]]="18-24",CentrepointSourced[[#This Row],[Assessed CS DQ]],0)</f>
        <v>0</v>
      </c>
    </row>
    <row r="994" spans="1:35" customFormat="1" ht="13.5" customHeight="1">
      <c r="A994" s="45" t="s">
        <v>40</v>
      </c>
      <c r="B994" s="62" t="s">
        <v>245</v>
      </c>
      <c r="C994" s="45" t="s">
        <v>42</v>
      </c>
      <c r="D994" s="62"/>
      <c r="E994" s="67">
        <v>2014</v>
      </c>
      <c r="F994" s="67" t="s">
        <v>25</v>
      </c>
      <c r="G994" s="67">
        <v>1</v>
      </c>
      <c r="H994" s="68">
        <v>1</v>
      </c>
      <c r="I994" s="67">
        <v>1</v>
      </c>
      <c r="J994" s="45"/>
      <c r="K994" s="45"/>
      <c r="L994" s="45"/>
      <c r="M994" s="45"/>
      <c r="N994" s="45"/>
      <c r="O994" s="45"/>
      <c r="P994" s="45"/>
      <c r="Q994" s="41" t="str">
        <f>IF(CentrepointSourced[[#This Row],[Country]]="Northern Ireland","Northern Ireland",IFERROR(VLOOKUP(CentrepointSourced[[#This Row],[Local Authority]],LKP_LANameDQ[],2,FALSE),CentrepointSourced[[#This Row],[Local Authority]]))</f>
        <v>Test Valley</v>
      </c>
      <c r="R994" s="41" t="str">
        <f>IF(CentrepointSourced[[#This Row],[LA type]]="County","",INDEX(ConsolGeog[lad14cd],MATCH(CentrepointSourced[[#This Row],[Local Authority DQ]],ConsolGeog[la_name],0)))</f>
        <v>E07000093</v>
      </c>
      <c r="S994" s="41" t="str">
        <f>IF(OR(CentrepointSourced[[#This Row],[Country]]="Northern Ireland",CentrepointSourced[[#This Row],[Country]]="Scotland",CentrepointSourced[[#This Row],[Country]]="Wales"),"Local Authority",CentrepointSourced[[#This Row],[LA type]])</f>
        <v>District</v>
      </c>
      <c r="T994" s="41">
        <f>IF(TRIM(CentrepointSourced[[#This Row],[Presented HS]])="",0,IF(CentrepointSourced[[#This Row],[Presented HS]]="&lt;5",2.5,IF(CentrepointSourced[[#This Row],[Presented HS]]="&lt;10",5,VALUE(TRIM(CentrepointSourced[[#This Row],[Presented HS]])))))</f>
        <v>1</v>
      </c>
      <c r="U994" s="41">
        <f>IF(TRIM(CentrepointSourced[[#This Row],[Assessed HS]])="",0,IF(CentrepointSourced[[#This Row],[Assessed HS]]="&lt;5",2.5,IF(CentrepointSourced[[#This Row],[Assessed HS]]="&lt;10",5,VALUE(TRIM(CentrepointSourced[[#This Row],[Assessed HS]])))))</f>
        <v>1</v>
      </c>
      <c r="V994" s="41">
        <f>IF(TRIM(CentrepointSourced[[#This Row],[Presented CS]])="",0,IF(CentrepointSourced[[#This Row],[Presented CS]]="&lt;5",2.5,IF(CentrepointSourced[[#This Row],[Presented CS]]="&lt;10",5,VALUE(TRIM(CentrepointSourced[[#This Row],[Presented CS]])))))</f>
        <v>0</v>
      </c>
      <c r="W994" s="41">
        <f>IF(TRIM(CentrepointSourced[[#This Row],[Assessed CS]])="",0,IF(CentrepointSourced[[#This Row],[Assessed CS]]="&lt;5",2.5,IF(CentrepointSourced[[#This Row],[Assessed CS]]="&lt;10",5,VALUE(TRIM(CentrepointSourced[[#This Row],[Assessed CS]])))))</f>
        <v>0</v>
      </c>
      <c r="X994" s="106">
        <f>IF(CentrepointSourced[[#This Row],[Age]]="16-17",CentrepointSourced[[#This Row],[Presented HS DQ]],0)</f>
        <v>1</v>
      </c>
      <c r="Y994" s="106">
        <f>IF(CentrepointSourced[[#This Row],[Age]]="16-24",CentrepointSourced[[#This Row],[Presented HS DQ]],0)</f>
        <v>0</v>
      </c>
      <c r="Z994" s="106">
        <f>IF(CentrepointSourced[[#This Row],[Age]]="18-24",CentrepointSourced[[#This Row],[Presented HS DQ]],0)</f>
        <v>0</v>
      </c>
      <c r="AA994" s="106">
        <f>IF(CentrepointSourced[[#This Row],[Age]]="16-17",CentrepointSourced[[#This Row],[Presented CS DQ]],0)</f>
        <v>0</v>
      </c>
      <c r="AB994" s="106">
        <f>IF(CentrepointSourced[[#This Row],[Age]]="16-24",CentrepointSourced[[#This Row],[Presented CS DQ]],0)</f>
        <v>0</v>
      </c>
      <c r="AC994" s="106">
        <f>IF(CentrepointSourced[[#This Row],[Age]]="18-24",CentrepointSourced[[#This Row],[Presented CS DQ]],0)</f>
        <v>0</v>
      </c>
      <c r="AD994" s="107">
        <f>IF(CentrepointSourced[[#This Row],[Age]]="16-17",CentrepointSourced[[#This Row],[Assessed HS DQ]],0)</f>
        <v>1</v>
      </c>
      <c r="AE994" s="107">
        <f>IF(CentrepointSourced[[#This Row],[Age]]="16-24",CentrepointSourced[[#This Row],[Assessed HS DQ]],0)</f>
        <v>0</v>
      </c>
      <c r="AF994" s="107">
        <f>IF(CentrepointSourced[[#This Row],[Age]]="18-24",CentrepointSourced[[#This Row],[Assessed HS DQ]],0)</f>
        <v>0</v>
      </c>
      <c r="AG994" s="107">
        <f>IF(CentrepointSourced[[#This Row],[Age]]="16-17",CentrepointSourced[[#This Row],[Assessed CS DQ]],0)</f>
        <v>0</v>
      </c>
      <c r="AH994" s="107">
        <f>IF(CentrepointSourced[[#This Row],[Age]]="16-24",CentrepointSourced[[#This Row],[Assessed CS DQ]],0)</f>
        <v>0</v>
      </c>
      <c r="AI994" s="107">
        <f>IF(CentrepointSourced[[#This Row],[Age]]="18-24",CentrepointSourced[[#This Row],[Assessed CS DQ]],0)</f>
        <v>0</v>
      </c>
    </row>
    <row r="995" spans="1:35" customFormat="1" ht="13.5" customHeight="1">
      <c r="A995" s="45" t="s">
        <v>40</v>
      </c>
      <c r="B995" s="62" t="s">
        <v>245</v>
      </c>
      <c r="C995" s="45" t="s">
        <v>42</v>
      </c>
      <c r="D995" s="62"/>
      <c r="E995" s="67">
        <v>2014</v>
      </c>
      <c r="F995" s="67" t="s">
        <v>26</v>
      </c>
      <c r="G995" s="67">
        <v>12</v>
      </c>
      <c r="H995" s="68">
        <v>12</v>
      </c>
      <c r="I995" s="67">
        <v>12</v>
      </c>
      <c r="J995" s="45"/>
      <c r="K995" s="45"/>
      <c r="L995" s="45"/>
      <c r="M995" s="45"/>
      <c r="N995" s="45"/>
      <c r="O995" s="45"/>
      <c r="P995" s="45"/>
      <c r="Q995" s="41" t="str">
        <f>IF(CentrepointSourced[[#This Row],[Country]]="Northern Ireland","Northern Ireland",IFERROR(VLOOKUP(CentrepointSourced[[#This Row],[Local Authority]],LKP_LANameDQ[],2,FALSE),CentrepointSourced[[#This Row],[Local Authority]]))</f>
        <v>Test Valley</v>
      </c>
      <c r="R995" s="41" t="str">
        <f>IF(CentrepointSourced[[#This Row],[LA type]]="County","",INDEX(ConsolGeog[lad14cd],MATCH(CentrepointSourced[[#This Row],[Local Authority DQ]],ConsolGeog[la_name],0)))</f>
        <v>E07000093</v>
      </c>
      <c r="S995" s="41" t="str">
        <f>IF(OR(CentrepointSourced[[#This Row],[Country]]="Northern Ireland",CentrepointSourced[[#This Row],[Country]]="Scotland",CentrepointSourced[[#This Row],[Country]]="Wales"),"Local Authority",CentrepointSourced[[#This Row],[LA type]])</f>
        <v>District</v>
      </c>
      <c r="T995" s="41">
        <f>IF(TRIM(CentrepointSourced[[#This Row],[Presented HS]])="",0,IF(CentrepointSourced[[#This Row],[Presented HS]]="&lt;5",2.5,IF(CentrepointSourced[[#This Row],[Presented HS]]="&lt;10",5,VALUE(TRIM(CentrepointSourced[[#This Row],[Presented HS]])))))</f>
        <v>12</v>
      </c>
      <c r="U995" s="41">
        <f>IF(TRIM(CentrepointSourced[[#This Row],[Assessed HS]])="",0,IF(CentrepointSourced[[#This Row],[Assessed HS]]="&lt;5",2.5,IF(CentrepointSourced[[#This Row],[Assessed HS]]="&lt;10",5,VALUE(TRIM(CentrepointSourced[[#This Row],[Assessed HS]])))))</f>
        <v>12</v>
      </c>
      <c r="V995" s="41">
        <f>IF(TRIM(CentrepointSourced[[#This Row],[Presented CS]])="",0,IF(CentrepointSourced[[#This Row],[Presented CS]]="&lt;5",2.5,IF(CentrepointSourced[[#This Row],[Presented CS]]="&lt;10",5,VALUE(TRIM(CentrepointSourced[[#This Row],[Presented CS]])))))</f>
        <v>0</v>
      </c>
      <c r="W995" s="41">
        <f>IF(TRIM(CentrepointSourced[[#This Row],[Assessed CS]])="",0,IF(CentrepointSourced[[#This Row],[Assessed CS]]="&lt;5",2.5,IF(CentrepointSourced[[#This Row],[Assessed CS]]="&lt;10",5,VALUE(TRIM(CentrepointSourced[[#This Row],[Assessed CS]])))))</f>
        <v>0</v>
      </c>
      <c r="X995" s="106">
        <f>IF(CentrepointSourced[[#This Row],[Age]]="16-17",CentrepointSourced[[#This Row],[Presented HS DQ]],0)</f>
        <v>0</v>
      </c>
      <c r="Y995" s="106">
        <f>IF(CentrepointSourced[[#This Row],[Age]]="16-24",CentrepointSourced[[#This Row],[Presented HS DQ]],0)</f>
        <v>0</v>
      </c>
      <c r="Z995" s="106">
        <f>IF(CentrepointSourced[[#This Row],[Age]]="18-24",CentrepointSourced[[#This Row],[Presented HS DQ]],0)</f>
        <v>12</v>
      </c>
      <c r="AA995" s="106">
        <f>IF(CentrepointSourced[[#This Row],[Age]]="16-17",CentrepointSourced[[#This Row],[Presented CS DQ]],0)</f>
        <v>0</v>
      </c>
      <c r="AB995" s="106">
        <f>IF(CentrepointSourced[[#This Row],[Age]]="16-24",CentrepointSourced[[#This Row],[Presented CS DQ]],0)</f>
        <v>0</v>
      </c>
      <c r="AC995" s="106">
        <f>IF(CentrepointSourced[[#This Row],[Age]]="18-24",CentrepointSourced[[#This Row],[Presented CS DQ]],0)</f>
        <v>0</v>
      </c>
      <c r="AD995" s="107">
        <f>IF(CentrepointSourced[[#This Row],[Age]]="16-17",CentrepointSourced[[#This Row],[Assessed HS DQ]],0)</f>
        <v>0</v>
      </c>
      <c r="AE995" s="107">
        <f>IF(CentrepointSourced[[#This Row],[Age]]="16-24",CentrepointSourced[[#This Row],[Assessed HS DQ]],0)</f>
        <v>0</v>
      </c>
      <c r="AF995" s="107">
        <f>IF(CentrepointSourced[[#This Row],[Age]]="18-24",CentrepointSourced[[#This Row],[Assessed HS DQ]],0)</f>
        <v>12</v>
      </c>
      <c r="AG995" s="107">
        <f>IF(CentrepointSourced[[#This Row],[Age]]="16-17",CentrepointSourced[[#This Row],[Assessed CS DQ]],0)</f>
        <v>0</v>
      </c>
      <c r="AH995" s="107">
        <f>IF(CentrepointSourced[[#This Row],[Age]]="16-24",CentrepointSourced[[#This Row],[Assessed CS DQ]],0)</f>
        <v>0</v>
      </c>
      <c r="AI995" s="107">
        <f>IF(CentrepointSourced[[#This Row],[Age]]="18-24",CentrepointSourced[[#This Row],[Assessed CS DQ]],0)</f>
        <v>0</v>
      </c>
    </row>
    <row r="996" spans="1:35" customFormat="1" ht="13.5" customHeight="1">
      <c r="A996" s="45" t="s">
        <v>40</v>
      </c>
      <c r="B996" s="62" t="s">
        <v>99</v>
      </c>
      <c r="C996" s="45" t="s">
        <v>42</v>
      </c>
      <c r="D996" s="62"/>
      <c r="E996" s="67">
        <v>2012</v>
      </c>
      <c r="F996" s="67" t="s">
        <v>25</v>
      </c>
      <c r="G996" s="67">
        <v>16</v>
      </c>
      <c r="H996" s="68">
        <v>16</v>
      </c>
      <c r="I996" s="67">
        <v>4</v>
      </c>
      <c r="J996" s="45"/>
      <c r="K996" s="45"/>
      <c r="L996" s="45"/>
      <c r="M996" s="45"/>
      <c r="N996" s="45"/>
      <c r="O996" s="45"/>
      <c r="P996" s="45"/>
      <c r="Q996" s="41" t="str">
        <f>IF(CentrepointSourced[[#This Row],[Country]]="Northern Ireland","Northern Ireland",IFERROR(VLOOKUP(CentrepointSourced[[#This Row],[Local Authority]],LKP_LANameDQ[],2,FALSE),CentrepointSourced[[#This Row],[Local Authority]]))</f>
        <v>Thanet</v>
      </c>
      <c r="R996" s="41" t="str">
        <f>IF(CentrepointSourced[[#This Row],[LA type]]="County","",INDEX(ConsolGeog[lad14cd],MATCH(CentrepointSourced[[#This Row],[Local Authority DQ]],ConsolGeog[la_name],0)))</f>
        <v>E07000114</v>
      </c>
      <c r="S996" s="41" t="str">
        <f>IF(OR(CentrepointSourced[[#This Row],[Country]]="Northern Ireland",CentrepointSourced[[#This Row],[Country]]="Scotland",CentrepointSourced[[#This Row],[Country]]="Wales"),"Local Authority",CentrepointSourced[[#This Row],[LA type]])</f>
        <v>District</v>
      </c>
      <c r="T996" s="41">
        <f>IF(TRIM(CentrepointSourced[[#This Row],[Presented HS]])="",0,IF(CentrepointSourced[[#This Row],[Presented HS]]="&lt;5",2.5,IF(CentrepointSourced[[#This Row],[Presented HS]]="&lt;10",5,VALUE(TRIM(CentrepointSourced[[#This Row],[Presented HS]])))))</f>
        <v>16</v>
      </c>
      <c r="U996" s="41">
        <f>IF(TRIM(CentrepointSourced[[#This Row],[Assessed HS]])="",0,IF(CentrepointSourced[[#This Row],[Assessed HS]]="&lt;5",2.5,IF(CentrepointSourced[[#This Row],[Assessed HS]]="&lt;10",5,VALUE(TRIM(CentrepointSourced[[#This Row],[Assessed HS]])))))</f>
        <v>16</v>
      </c>
      <c r="V996" s="41">
        <f>IF(TRIM(CentrepointSourced[[#This Row],[Presented CS]])="",0,IF(CentrepointSourced[[#This Row],[Presented CS]]="&lt;5",2.5,IF(CentrepointSourced[[#This Row],[Presented CS]]="&lt;10",5,VALUE(TRIM(CentrepointSourced[[#This Row],[Presented CS]])))))</f>
        <v>0</v>
      </c>
      <c r="W996" s="41">
        <f>IF(TRIM(CentrepointSourced[[#This Row],[Assessed CS]])="",0,IF(CentrepointSourced[[#This Row],[Assessed CS]]="&lt;5",2.5,IF(CentrepointSourced[[#This Row],[Assessed CS]]="&lt;10",5,VALUE(TRIM(CentrepointSourced[[#This Row],[Assessed CS]])))))</f>
        <v>0</v>
      </c>
      <c r="X996" s="106">
        <f>IF(CentrepointSourced[[#This Row],[Age]]="16-17",CentrepointSourced[[#This Row],[Presented HS DQ]],0)</f>
        <v>16</v>
      </c>
      <c r="Y996" s="106">
        <f>IF(CentrepointSourced[[#This Row],[Age]]="16-24",CentrepointSourced[[#This Row],[Presented HS DQ]],0)</f>
        <v>0</v>
      </c>
      <c r="Z996" s="106">
        <f>IF(CentrepointSourced[[#This Row],[Age]]="18-24",CentrepointSourced[[#This Row],[Presented HS DQ]],0)</f>
        <v>0</v>
      </c>
      <c r="AA996" s="106">
        <f>IF(CentrepointSourced[[#This Row],[Age]]="16-17",CentrepointSourced[[#This Row],[Presented CS DQ]],0)</f>
        <v>0</v>
      </c>
      <c r="AB996" s="106">
        <f>IF(CentrepointSourced[[#This Row],[Age]]="16-24",CentrepointSourced[[#This Row],[Presented CS DQ]],0)</f>
        <v>0</v>
      </c>
      <c r="AC996" s="106">
        <f>IF(CentrepointSourced[[#This Row],[Age]]="18-24",CentrepointSourced[[#This Row],[Presented CS DQ]],0)</f>
        <v>0</v>
      </c>
      <c r="AD996" s="107">
        <f>IF(CentrepointSourced[[#This Row],[Age]]="16-17",CentrepointSourced[[#This Row],[Assessed HS DQ]],0)</f>
        <v>16</v>
      </c>
      <c r="AE996" s="107">
        <f>IF(CentrepointSourced[[#This Row],[Age]]="16-24",CentrepointSourced[[#This Row],[Assessed HS DQ]],0)</f>
        <v>0</v>
      </c>
      <c r="AF996" s="107">
        <f>IF(CentrepointSourced[[#This Row],[Age]]="18-24",CentrepointSourced[[#This Row],[Assessed HS DQ]],0)</f>
        <v>0</v>
      </c>
      <c r="AG996" s="107">
        <f>IF(CentrepointSourced[[#This Row],[Age]]="16-17",CentrepointSourced[[#This Row],[Assessed CS DQ]],0)</f>
        <v>0</v>
      </c>
      <c r="AH996" s="107">
        <f>IF(CentrepointSourced[[#This Row],[Age]]="16-24",CentrepointSourced[[#This Row],[Assessed CS DQ]],0)</f>
        <v>0</v>
      </c>
      <c r="AI996" s="107">
        <f>IF(CentrepointSourced[[#This Row],[Age]]="18-24",CentrepointSourced[[#This Row],[Assessed CS DQ]],0)</f>
        <v>0</v>
      </c>
    </row>
    <row r="997" spans="1:35" customFormat="1" ht="13.5" customHeight="1">
      <c r="A997" s="45" t="s">
        <v>40</v>
      </c>
      <c r="B997" s="62" t="s">
        <v>99</v>
      </c>
      <c r="C997" s="45" t="s">
        <v>42</v>
      </c>
      <c r="D997" s="62"/>
      <c r="E997" s="67">
        <v>2012</v>
      </c>
      <c r="F997" s="67" t="s">
        <v>26</v>
      </c>
      <c r="G997" s="67">
        <v>111</v>
      </c>
      <c r="H997" s="68">
        <v>111</v>
      </c>
      <c r="I997" s="67">
        <v>50</v>
      </c>
      <c r="J997" s="45"/>
      <c r="K997" s="45"/>
      <c r="L997" s="45"/>
      <c r="M997" s="45"/>
      <c r="N997" s="45"/>
      <c r="O997" s="45"/>
      <c r="P997" s="45"/>
      <c r="Q997" s="41" t="str">
        <f>IF(CentrepointSourced[[#This Row],[Country]]="Northern Ireland","Northern Ireland",IFERROR(VLOOKUP(CentrepointSourced[[#This Row],[Local Authority]],LKP_LANameDQ[],2,FALSE),CentrepointSourced[[#This Row],[Local Authority]]))</f>
        <v>Thanet</v>
      </c>
      <c r="R997" s="41" t="str">
        <f>IF(CentrepointSourced[[#This Row],[LA type]]="County","",INDEX(ConsolGeog[lad14cd],MATCH(CentrepointSourced[[#This Row],[Local Authority DQ]],ConsolGeog[la_name],0)))</f>
        <v>E07000114</v>
      </c>
      <c r="S997" s="41" t="str">
        <f>IF(OR(CentrepointSourced[[#This Row],[Country]]="Northern Ireland",CentrepointSourced[[#This Row],[Country]]="Scotland",CentrepointSourced[[#This Row],[Country]]="Wales"),"Local Authority",CentrepointSourced[[#This Row],[LA type]])</f>
        <v>District</v>
      </c>
      <c r="T997" s="41">
        <f>IF(TRIM(CentrepointSourced[[#This Row],[Presented HS]])="",0,IF(CentrepointSourced[[#This Row],[Presented HS]]="&lt;5",2.5,IF(CentrepointSourced[[#This Row],[Presented HS]]="&lt;10",5,VALUE(TRIM(CentrepointSourced[[#This Row],[Presented HS]])))))</f>
        <v>111</v>
      </c>
      <c r="U997" s="41">
        <f>IF(TRIM(CentrepointSourced[[#This Row],[Assessed HS]])="",0,IF(CentrepointSourced[[#This Row],[Assessed HS]]="&lt;5",2.5,IF(CentrepointSourced[[#This Row],[Assessed HS]]="&lt;10",5,VALUE(TRIM(CentrepointSourced[[#This Row],[Assessed HS]])))))</f>
        <v>111</v>
      </c>
      <c r="V997" s="41">
        <f>IF(TRIM(CentrepointSourced[[#This Row],[Presented CS]])="",0,IF(CentrepointSourced[[#This Row],[Presented CS]]="&lt;5",2.5,IF(CentrepointSourced[[#This Row],[Presented CS]]="&lt;10",5,VALUE(TRIM(CentrepointSourced[[#This Row],[Presented CS]])))))</f>
        <v>0</v>
      </c>
      <c r="W997" s="41">
        <f>IF(TRIM(CentrepointSourced[[#This Row],[Assessed CS]])="",0,IF(CentrepointSourced[[#This Row],[Assessed CS]]="&lt;5",2.5,IF(CentrepointSourced[[#This Row],[Assessed CS]]="&lt;10",5,VALUE(TRIM(CentrepointSourced[[#This Row],[Assessed CS]])))))</f>
        <v>0</v>
      </c>
      <c r="X997" s="106">
        <f>IF(CentrepointSourced[[#This Row],[Age]]="16-17",CentrepointSourced[[#This Row],[Presented HS DQ]],0)</f>
        <v>0</v>
      </c>
      <c r="Y997" s="106">
        <f>IF(CentrepointSourced[[#This Row],[Age]]="16-24",CentrepointSourced[[#This Row],[Presented HS DQ]],0)</f>
        <v>0</v>
      </c>
      <c r="Z997" s="106">
        <f>IF(CentrepointSourced[[#This Row],[Age]]="18-24",CentrepointSourced[[#This Row],[Presented HS DQ]],0)</f>
        <v>111</v>
      </c>
      <c r="AA997" s="106">
        <f>IF(CentrepointSourced[[#This Row],[Age]]="16-17",CentrepointSourced[[#This Row],[Presented CS DQ]],0)</f>
        <v>0</v>
      </c>
      <c r="AB997" s="106">
        <f>IF(CentrepointSourced[[#This Row],[Age]]="16-24",CentrepointSourced[[#This Row],[Presented CS DQ]],0)</f>
        <v>0</v>
      </c>
      <c r="AC997" s="106">
        <f>IF(CentrepointSourced[[#This Row],[Age]]="18-24",CentrepointSourced[[#This Row],[Presented CS DQ]],0)</f>
        <v>0</v>
      </c>
      <c r="AD997" s="107">
        <f>IF(CentrepointSourced[[#This Row],[Age]]="16-17",CentrepointSourced[[#This Row],[Assessed HS DQ]],0)</f>
        <v>0</v>
      </c>
      <c r="AE997" s="107">
        <f>IF(CentrepointSourced[[#This Row],[Age]]="16-24",CentrepointSourced[[#This Row],[Assessed HS DQ]],0)</f>
        <v>0</v>
      </c>
      <c r="AF997" s="107">
        <f>IF(CentrepointSourced[[#This Row],[Age]]="18-24",CentrepointSourced[[#This Row],[Assessed HS DQ]],0)</f>
        <v>111</v>
      </c>
      <c r="AG997" s="107">
        <f>IF(CentrepointSourced[[#This Row],[Age]]="16-17",CentrepointSourced[[#This Row],[Assessed CS DQ]],0)</f>
        <v>0</v>
      </c>
      <c r="AH997" s="107">
        <f>IF(CentrepointSourced[[#This Row],[Age]]="16-24",CentrepointSourced[[#This Row],[Assessed CS DQ]],0)</f>
        <v>0</v>
      </c>
      <c r="AI997" s="107">
        <f>IF(CentrepointSourced[[#This Row],[Age]]="18-24",CentrepointSourced[[#This Row],[Assessed CS DQ]],0)</f>
        <v>0</v>
      </c>
    </row>
    <row r="998" spans="1:35" customFormat="1" ht="13.5" customHeight="1">
      <c r="A998" s="45" t="s">
        <v>40</v>
      </c>
      <c r="B998" s="62" t="s">
        <v>99</v>
      </c>
      <c r="C998" s="45" t="s">
        <v>42</v>
      </c>
      <c r="D998" s="62"/>
      <c r="E998" s="67">
        <v>2013</v>
      </c>
      <c r="F998" s="67" t="s">
        <v>25</v>
      </c>
      <c r="G998" s="67">
        <v>18</v>
      </c>
      <c r="H998" s="68">
        <v>18</v>
      </c>
      <c r="I998" s="67">
        <v>1</v>
      </c>
      <c r="J998" s="45"/>
      <c r="K998" s="45"/>
      <c r="L998" s="45"/>
      <c r="M998" s="45"/>
      <c r="N998" s="45"/>
      <c r="O998" s="45"/>
      <c r="P998" s="45"/>
      <c r="Q998" s="41" t="str">
        <f>IF(CentrepointSourced[[#This Row],[Country]]="Northern Ireland","Northern Ireland",IFERROR(VLOOKUP(CentrepointSourced[[#This Row],[Local Authority]],LKP_LANameDQ[],2,FALSE),CentrepointSourced[[#This Row],[Local Authority]]))</f>
        <v>Thanet</v>
      </c>
      <c r="R998" s="41" t="str">
        <f>IF(CentrepointSourced[[#This Row],[LA type]]="County","",INDEX(ConsolGeog[lad14cd],MATCH(CentrepointSourced[[#This Row],[Local Authority DQ]],ConsolGeog[la_name],0)))</f>
        <v>E07000114</v>
      </c>
      <c r="S998" s="41" t="str">
        <f>IF(OR(CentrepointSourced[[#This Row],[Country]]="Northern Ireland",CentrepointSourced[[#This Row],[Country]]="Scotland",CentrepointSourced[[#This Row],[Country]]="Wales"),"Local Authority",CentrepointSourced[[#This Row],[LA type]])</f>
        <v>District</v>
      </c>
      <c r="T998" s="41">
        <f>IF(TRIM(CentrepointSourced[[#This Row],[Presented HS]])="",0,IF(CentrepointSourced[[#This Row],[Presented HS]]="&lt;5",2.5,IF(CentrepointSourced[[#This Row],[Presented HS]]="&lt;10",5,VALUE(TRIM(CentrepointSourced[[#This Row],[Presented HS]])))))</f>
        <v>18</v>
      </c>
      <c r="U998" s="41">
        <f>IF(TRIM(CentrepointSourced[[#This Row],[Assessed HS]])="",0,IF(CentrepointSourced[[#This Row],[Assessed HS]]="&lt;5",2.5,IF(CentrepointSourced[[#This Row],[Assessed HS]]="&lt;10",5,VALUE(TRIM(CentrepointSourced[[#This Row],[Assessed HS]])))))</f>
        <v>18</v>
      </c>
      <c r="V998" s="41">
        <f>IF(TRIM(CentrepointSourced[[#This Row],[Presented CS]])="",0,IF(CentrepointSourced[[#This Row],[Presented CS]]="&lt;5",2.5,IF(CentrepointSourced[[#This Row],[Presented CS]]="&lt;10",5,VALUE(TRIM(CentrepointSourced[[#This Row],[Presented CS]])))))</f>
        <v>0</v>
      </c>
      <c r="W998" s="41">
        <f>IF(TRIM(CentrepointSourced[[#This Row],[Assessed CS]])="",0,IF(CentrepointSourced[[#This Row],[Assessed CS]]="&lt;5",2.5,IF(CentrepointSourced[[#This Row],[Assessed CS]]="&lt;10",5,VALUE(TRIM(CentrepointSourced[[#This Row],[Assessed CS]])))))</f>
        <v>0</v>
      </c>
      <c r="X998" s="106">
        <f>IF(CentrepointSourced[[#This Row],[Age]]="16-17",CentrepointSourced[[#This Row],[Presented HS DQ]],0)</f>
        <v>18</v>
      </c>
      <c r="Y998" s="106">
        <f>IF(CentrepointSourced[[#This Row],[Age]]="16-24",CentrepointSourced[[#This Row],[Presented HS DQ]],0)</f>
        <v>0</v>
      </c>
      <c r="Z998" s="106">
        <f>IF(CentrepointSourced[[#This Row],[Age]]="18-24",CentrepointSourced[[#This Row],[Presented HS DQ]],0)</f>
        <v>0</v>
      </c>
      <c r="AA998" s="106">
        <f>IF(CentrepointSourced[[#This Row],[Age]]="16-17",CentrepointSourced[[#This Row],[Presented CS DQ]],0)</f>
        <v>0</v>
      </c>
      <c r="AB998" s="106">
        <f>IF(CentrepointSourced[[#This Row],[Age]]="16-24",CentrepointSourced[[#This Row],[Presented CS DQ]],0)</f>
        <v>0</v>
      </c>
      <c r="AC998" s="106">
        <f>IF(CentrepointSourced[[#This Row],[Age]]="18-24",CentrepointSourced[[#This Row],[Presented CS DQ]],0)</f>
        <v>0</v>
      </c>
      <c r="AD998" s="107">
        <f>IF(CentrepointSourced[[#This Row],[Age]]="16-17",CentrepointSourced[[#This Row],[Assessed HS DQ]],0)</f>
        <v>18</v>
      </c>
      <c r="AE998" s="107">
        <f>IF(CentrepointSourced[[#This Row],[Age]]="16-24",CentrepointSourced[[#This Row],[Assessed HS DQ]],0)</f>
        <v>0</v>
      </c>
      <c r="AF998" s="107">
        <f>IF(CentrepointSourced[[#This Row],[Age]]="18-24",CentrepointSourced[[#This Row],[Assessed HS DQ]],0)</f>
        <v>0</v>
      </c>
      <c r="AG998" s="107">
        <f>IF(CentrepointSourced[[#This Row],[Age]]="16-17",CentrepointSourced[[#This Row],[Assessed CS DQ]],0)</f>
        <v>0</v>
      </c>
      <c r="AH998" s="107">
        <f>IF(CentrepointSourced[[#This Row],[Age]]="16-24",CentrepointSourced[[#This Row],[Assessed CS DQ]],0)</f>
        <v>0</v>
      </c>
      <c r="AI998" s="107">
        <f>IF(CentrepointSourced[[#This Row],[Age]]="18-24",CentrepointSourced[[#This Row],[Assessed CS DQ]],0)</f>
        <v>0</v>
      </c>
    </row>
    <row r="999" spans="1:35" customFormat="1" ht="13.5" customHeight="1">
      <c r="A999" s="45" t="s">
        <v>40</v>
      </c>
      <c r="B999" s="62" t="s">
        <v>99</v>
      </c>
      <c r="C999" s="45" t="s">
        <v>42</v>
      </c>
      <c r="D999" s="62"/>
      <c r="E999" s="67">
        <v>2013</v>
      </c>
      <c r="F999" s="67" t="s">
        <v>26</v>
      </c>
      <c r="G999" s="67">
        <v>113</v>
      </c>
      <c r="H999" s="68">
        <v>113</v>
      </c>
      <c r="I999" s="67">
        <v>33</v>
      </c>
      <c r="J999" s="45"/>
      <c r="K999" s="45"/>
      <c r="L999" s="45"/>
      <c r="M999" s="45"/>
      <c r="N999" s="45"/>
      <c r="O999" s="45"/>
      <c r="P999" s="45"/>
      <c r="Q999" s="41" t="str">
        <f>IF(CentrepointSourced[[#This Row],[Country]]="Northern Ireland","Northern Ireland",IFERROR(VLOOKUP(CentrepointSourced[[#This Row],[Local Authority]],LKP_LANameDQ[],2,FALSE),CentrepointSourced[[#This Row],[Local Authority]]))</f>
        <v>Thanet</v>
      </c>
      <c r="R999" s="41" t="str">
        <f>IF(CentrepointSourced[[#This Row],[LA type]]="County","",INDEX(ConsolGeog[lad14cd],MATCH(CentrepointSourced[[#This Row],[Local Authority DQ]],ConsolGeog[la_name],0)))</f>
        <v>E07000114</v>
      </c>
      <c r="S999" s="41" t="str">
        <f>IF(OR(CentrepointSourced[[#This Row],[Country]]="Northern Ireland",CentrepointSourced[[#This Row],[Country]]="Scotland",CentrepointSourced[[#This Row],[Country]]="Wales"),"Local Authority",CentrepointSourced[[#This Row],[LA type]])</f>
        <v>District</v>
      </c>
      <c r="T999" s="41">
        <f>IF(TRIM(CentrepointSourced[[#This Row],[Presented HS]])="",0,IF(CentrepointSourced[[#This Row],[Presented HS]]="&lt;5",2.5,IF(CentrepointSourced[[#This Row],[Presented HS]]="&lt;10",5,VALUE(TRIM(CentrepointSourced[[#This Row],[Presented HS]])))))</f>
        <v>113</v>
      </c>
      <c r="U999" s="41">
        <f>IF(TRIM(CentrepointSourced[[#This Row],[Assessed HS]])="",0,IF(CentrepointSourced[[#This Row],[Assessed HS]]="&lt;5",2.5,IF(CentrepointSourced[[#This Row],[Assessed HS]]="&lt;10",5,VALUE(TRIM(CentrepointSourced[[#This Row],[Assessed HS]])))))</f>
        <v>113</v>
      </c>
      <c r="V999" s="41">
        <f>IF(TRIM(CentrepointSourced[[#This Row],[Presented CS]])="",0,IF(CentrepointSourced[[#This Row],[Presented CS]]="&lt;5",2.5,IF(CentrepointSourced[[#This Row],[Presented CS]]="&lt;10",5,VALUE(TRIM(CentrepointSourced[[#This Row],[Presented CS]])))))</f>
        <v>0</v>
      </c>
      <c r="W999" s="41">
        <f>IF(TRIM(CentrepointSourced[[#This Row],[Assessed CS]])="",0,IF(CentrepointSourced[[#This Row],[Assessed CS]]="&lt;5",2.5,IF(CentrepointSourced[[#This Row],[Assessed CS]]="&lt;10",5,VALUE(TRIM(CentrepointSourced[[#This Row],[Assessed CS]])))))</f>
        <v>0</v>
      </c>
      <c r="X999" s="106">
        <f>IF(CentrepointSourced[[#This Row],[Age]]="16-17",CentrepointSourced[[#This Row],[Presented HS DQ]],0)</f>
        <v>0</v>
      </c>
      <c r="Y999" s="106">
        <f>IF(CentrepointSourced[[#This Row],[Age]]="16-24",CentrepointSourced[[#This Row],[Presented HS DQ]],0)</f>
        <v>0</v>
      </c>
      <c r="Z999" s="106">
        <f>IF(CentrepointSourced[[#This Row],[Age]]="18-24",CentrepointSourced[[#This Row],[Presented HS DQ]],0)</f>
        <v>113</v>
      </c>
      <c r="AA999" s="106">
        <f>IF(CentrepointSourced[[#This Row],[Age]]="16-17",CentrepointSourced[[#This Row],[Presented CS DQ]],0)</f>
        <v>0</v>
      </c>
      <c r="AB999" s="106">
        <f>IF(CentrepointSourced[[#This Row],[Age]]="16-24",CentrepointSourced[[#This Row],[Presented CS DQ]],0)</f>
        <v>0</v>
      </c>
      <c r="AC999" s="106">
        <f>IF(CentrepointSourced[[#This Row],[Age]]="18-24",CentrepointSourced[[#This Row],[Presented CS DQ]],0)</f>
        <v>0</v>
      </c>
      <c r="AD999" s="107">
        <f>IF(CentrepointSourced[[#This Row],[Age]]="16-17",CentrepointSourced[[#This Row],[Assessed HS DQ]],0)</f>
        <v>0</v>
      </c>
      <c r="AE999" s="107">
        <f>IF(CentrepointSourced[[#This Row],[Age]]="16-24",CentrepointSourced[[#This Row],[Assessed HS DQ]],0)</f>
        <v>0</v>
      </c>
      <c r="AF999" s="107">
        <f>IF(CentrepointSourced[[#This Row],[Age]]="18-24",CentrepointSourced[[#This Row],[Assessed HS DQ]],0)</f>
        <v>113</v>
      </c>
      <c r="AG999" s="107">
        <f>IF(CentrepointSourced[[#This Row],[Age]]="16-17",CentrepointSourced[[#This Row],[Assessed CS DQ]],0)</f>
        <v>0</v>
      </c>
      <c r="AH999" s="107">
        <f>IF(CentrepointSourced[[#This Row],[Age]]="16-24",CentrepointSourced[[#This Row],[Assessed CS DQ]],0)</f>
        <v>0</v>
      </c>
      <c r="AI999" s="107">
        <f>IF(CentrepointSourced[[#This Row],[Age]]="18-24",CentrepointSourced[[#This Row],[Assessed CS DQ]],0)</f>
        <v>0</v>
      </c>
    </row>
    <row r="1000" spans="1:35" customFormat="1" ht="13.5" customHeight="1">
      <c r="A1000" s="45" t="s">
        <v>40</v>
      </c>
      <c r="B1000" s="62" t="s">
        <v>99</v>
      </c>
      <c r="C1000" s="45" t="s">
        <v>42</v>
      </c>
      <c r="D1000" s="62"/>
      <c r="E1000" s="67">
        <v>2014</v>
      </c>
      <c r="F1000" s="67" t="s">
        <v>25</v>
      </c>
      <c r="G1000" s="67">
        <v>12</v>
      </c>
      <c r="H1000" s="68">
        <v>12</v>
      </c>
      <c r="I1000" s="67">
        <v>2</v>
      </c>
      <c r="J1000" s="45"/>
      <c r="K1000" s="45"/>
      <c r="L1000" s="45"/>
      <c r="M1000" s="45"/>
      <c r="N1000" s="45"/>
      <c r="O1000" s="45"/>
      <c r="P1000" s="45"/>
      <c r="Q1000" s="41" t="str">
        <f>IF(CentrepointSourced[[#This Row],[Country]]="Northern Ireland","Northern Ireland",IFERROR(VLOOKUP(CentrepointSourced[[#This Row],[Local Authority]],LKP_LANameDQ[],2,FALSE),CentrepointSourced[[#This Row],[Local Authority]]))</f>
        <v>Thanet</v>
      </c>
      <c r="R1000" s="41" t="str">
        <f>IF(CentrepointSourced[[#This Row],[LA type]]="County","",INDEX(ConsolGeog[lad14cd],MATCH(CentrepointSourced[[#This Row],[Local Authority DQ]],ConsolGeog[la_name],0)))</f>
        <v>E07000114</v>
      </c>
      <c r="S1000" s="41" t="str">
        <f>IF(OR(CentrepointSourced[[#This Row],[Country]]="Northern Ireland",CentrepointSourced[[#This Row],[Country]]="Scotland",CentrepointSourced[[#This Row],[Country]]="Wales"),"Local Authority",CentrepointSourced[[#This Row],[LA type]])</f>
        <v>District</v>
      </c>
      <c r="T1000" s="41">
        <f>IF(TRIM(CentrepointSourced[[#This Row],[Presented HS]])="",0,IF(CentrepointSourced[[#This Row],[Presented HS]]="&lt;5",2.5,IF(CentrepointSourced[[#This Row],[Presented HS]]="&lt;10",5,VALUE(TRIM(CentrepointSourced[[#This Row],[Presented HS]])))))</f>
        <v>12</v>
      </c>
      <c r="U1000" s="41">
        <f>IF(TRIM(CentrepointSourced[[#This Row],[Assessed HS]])="",0,IF(CentrepointSourced[[#This Row],[Assessed HS]]="&lt;5",2.5,IF(CentrepointSourced[[#This Row],[Assessed HS]]="&lt;10",5,VALUE(TRIM(CentrepointSourced[[#This Row],[Assessed HS]])))))</f>
        <v>12</v>
      </c>
      <c r="V1000" s="41">
        <f>IF(TRIM(CentrepointSourced[[#This Row],[Presented CS]])="",0,IF(CentrepointSourced[[#This Row],[Presented CS]]="&lt;5",2.5,IF(CentrepointSourced[[#This Row],[Presented CS]]="&lt;10",5,VALUE(TRIM(CentrepointSourced[[#This Row],[Presented CS]])))))</f>
        <v>0</v>
      </c>
      <c r="W1000" s="41">
        <f>IF(TRIM(CentrepointSourced[[#This Row],[Assessed CS]])="",0,IF(CentrepointSourced[[#This Row],[Assessed CS]]="&lt;5",2.5,IF(CentrepointSourced[[#This Row],[Assessed CS]]="&lt;10",5,VALUE(TRIM(CentrepointSourced[[#This Row],[Assessed CS]])))))</f>
        <v>0</v>
      </c>
      <c r="X1000" s="106">
        <f>IF(CentrepointSourced[[#This Row],[Age]]="16-17",CentrepointSourced[[#This Row],[Presented HS DQ]],0)</f>
        <v>12</v>
      </c>
      <c r="Y1000" s="106">
        <f>IF(CentrepointSourced[[#This Row],[Age]]="16-24",CentrepointSourced[[#This Row],[Presented HS DQ]],0)</f>
        <v>0</v>
      </c>
      <c r="Z1000" s="106">
        <f>IF(CentrepointSourced[[#This Row],[Age]]="18-24",CentrepointSourced[[#This Row],[Presented HS DQ]],0)</f>
        <v>0</v>
      </c>
      <c r="AA1000" s="106">
        <f>IF(CentrepointSourced[[#This Row],[Age]]="16-17",CentrepointSourced[[#This Row],[Presented CS DQ]],0)</f>
        <v>0</v>
      </c>
      <c r="AB1000" s="106">
        <f>IF(CentrepointSourced[[#This Row],[Age]]="16-24",CentrepointSourced[[#This Row],[Presented CS DQ]],0)</f>
        <v>0</v>
      </c>
      <c r="AC1000" s="106">
        <f>IF(CentrepointSourced[[#This Row],[Age]]="18-24",CentrepointSourced[[#This Row],[Presented CS DQ]],0)</f>
        <v>0</v>
      </c>
      <c r="AD1000" s="107">
        <f>IF(CentrepointSourced[[#This Row],[Age]]="16-17",CentrepointSourced[[#This Row],[Assessed HS DQ]],0)</f>
        <v>12</v>
      </c>
      <c r="AE1000" s="107">
        <f>IF(CentrepointSourced[[#This Row],[Age]]="16-24",CentrepointSourced[[#This Row],[Assessed HS DQ]],0)</f>
        <v>0</v>
      </c>
      <c r="AF1000" s="107">
        <f>IF(CentrepointSourced[[#This Row],[Age]]="18-24",CentrepointSourced[[#This Row],[Assessed HS DQ]],0)</f>
        <v>0</v>
      </c>
      <c r="AG1000" s="107">
        <f>IF(CentrepointSourced[[#This Row],[Age]]="16-17",CentrepointSourced[[#This Row],[Assessed CS DQ]],0)</f>
        <v>0</v>
      </c>
      <c r="AH1000" s="107">
        <f>IF(CentrepointSourced[[#This Row],[Age]]="16-24",CentrepointSourced[[#This Row],[Assessed CS DQ]],0)</f>
        <v>0</v>
      </c>
      <c r="AI1000" s="107">
        <f>IF(CentrepointSourced[[#This Row],[Age]]="18-24",CentrepointSourced[[#This Row],[Assessed CS DQ]],0)</f>
        <v>0</v>
      </c>
    </row>
    <row r="1001" spans="1:35" customFormat="1" ht="13.5" customHeight="1">
      <c r="A1001" s="45" t="s">
        <v>40</v>
      </c>
      <c r="B1001" s="62" t="s">
        <v>99</v>
      </c>
      <c r="C1001" s="45" t="s">
        <v>42</v>
      </c>
      <c r="D1001" s="62"/>
      <c r="E1001" s="67">
        <v>2014</v>
      </c>
      <c r="F1001" s="67" t="s">
        <v>26</v>
      </c>
      <c r="G1001" s="67">
        <v>117</v>
      </c>
      <c r="H1001" s="68">
        <v>117</v>
      </c>
      <c r="I1001" s="67">
        <v>45</v>
      </c>
      <c r="J1001" s="45"/>
      <c r="K1001" s="45"/>
      <c r="L1001" s="45"/>
      <c r="M1001" s="45"/>
      <c r="N1001" s="45"/>
      <c r="O1001" s="45"/>
      <c r="P1001" s="45"/>
      <c r="Q1001" s="41" t="str">
        <f>IF(CentrepointSourced[[#This Row],[Country]]="Northern Ireland","Northern Ireland",IFERROR(VLOOKUP(CentrepointSourced[[#This Row],[Local Authority]],LKP_LANameDQ[],2,FALSE),CentrepointSourced[[#This Row],[Local Authority]]))</f>
        <v>Thanet</v>
      </c>
      <c r="R1001" s="41" t="str">
        <f>IF(CentrepointSourced[[#This Row],[LA type]]="County","",INDEX(ConsolGeog[lad14cd],MATCH(CentrepointSourced[[#This Row],[Local Authority DQ]],ConsolGeog[la_name],0)))</f>
        <v>E07000114</v>
      </c>
      <c r="S1001" s="41" t="str">
        <f>IF(OR(CentrepointSourced[[#This Row],[Country]]="Northern Ireland",CentrepointSourced[[#This Row],[Country]]="Scotland",CentrepointSourced[[#This Row],[Country]]="Wales"),"Local Authority",CentrepointSourced[[#This Row],[LA type]])</f>
        <v>District</v>
      </c>
      <c r="T1001" s="41">
        <f>IF(TRIM(CentrepointSourced[[#This Row],[Presented HS]])="",0,IF(CentrepointSourced[[#This Row],[Presented HS]]="&lt;5",2.5,IF(CentrepointSourced[[#This Row],[Presented HS]]="&lt;10",5,VALUE(TRIM(CentrepointSourced[[#This Row],[Presented HS]])))))</f>
        <v>117</v>
      </c>
      <c r="U1001" s="41">
        <f>IF(TRIM(CentrepointSourced[[#This Row],[Assessed HS]])="",0,IF(CentrepointSourced[[#This Row],[Assessed HS]]="&lt;5",2.5,IF(CentrepointSourced[[#This Row],[Assessed HS]]="&lt;10",5,VALUE(TRIM(CentrepointSourced[[#This Row],[Assessed HS]])))))</f>
        <v>117</v>
      </c>
      <c r="V1001" s="41">
        <f>IF(TRIM(CentrepointSourced[[#This Row],[Presented CS]])="",0,IF(CentrepointSourced[[#This Row],[Presented CS]]="&lt;5",2.5,IF(CentrepointSourced[[#This Row],[Presented CS]]="&lt;10",5,VALUE(TRIM(CentrepointSourced[[#This Row],[Presented CS]])))))</f>
        <v>0</v>
      </c>
      <c r="W1001" s="41">
        <f>IF(TRIM(CentrepointSourced[[#This Row],[Assessed CS]])="",0,IF(CentrepointSourced[[#This Row],[Assessed CS]]="&lt;5",2.5,IF(CentrepointSourced[[#This Row],[Assessed CS]]="&lt;10",5,VALUE(TRIM(CentrepointSourced[[#This Row],[Assessed CS]])))))</f>
        <v>0</v>
      </c>
      <c r="X1001" s="106">
        <f>IF(CentrepointSourced[[#This Row],[Age]]="16-17",CentrepointSourced[[#This Row],[Presented HS DQ]],0)</f>
        <v>0</v>
      </c>
      <c r="Y1001" s="106">
        <f>IF(CentrepointSourced[[#This Row],[Age]]="16-24",CentrepointSourced[[#This Row],[Presented HS DQ]],0)</f>
        <v>0</v>
      </c>
      <c r="Z1001" s="106">
        <f>IF(CentrepointSourced[[#This Row],[Age]]="18-24",CentrepointSourced[[#This Row],[Presented HS DQ]],0)</f>
        <v>117</v>
      </c>
      <c r="AA1001" s="106">
        <f>IF(CentrepointSourced[[#This Row],[Age]]="16-17",CentrepointSourced[[#This Row],[Presented CS DQ]],0)</f>
        <v>0</v>
      </c>
      <c r="AB1001" s="106">
        <f>IF(CentrepointSourced[[#This Row],[Age]]="16-24",CentrepointSourced[[#This Row],[Presented CS DQ]],0)</f>
        <v>0</v>
      </c>
      <c r="AC1001" s="106">
        <f>IF(CentrepointSourced[[#This Row],[Age]]="18-24",CentrepointSourced[[#This Row],[Presented CS DQ]],0)</f>
        <v>0</v>
      </c>
      <c r="AD1001" s="107">
        <f>IF(CentrepointSourced[[#This Row],[Age]]="16-17",CentrepointSourced[[#This Row],[Assessed HS DQ]],0)</f>
        <v>0</v>
      </c>
      <c r="AE1001" s="107">
        <f>IF(CentrepointSourced[[#This Row],[Age]]="16-24",CentrepointSourced[[#This Row],[Assessed HS DQ]],0)</f>
        <v>0</v>
      </c>
      <c r="AF1001" s="107">
        <f>IF(CentrepointSourced[[#This Row],[Age]]="18-24",CentrepointSourced[[#This Row],[Assessed HS DQ]],0)</f>
        <v>117</v>
      </c>
      <c r="AG1001" s="107">
        <f>IF(CentrepointSourced[[#This Row],[Age]]="16-17",CentrepointSourced[[#This Row],[Assessed CS DQ]],0)</f>
        <v>0</v>
      </c>
      <c r="AH1001" s="107">
        <f>IF(CentrepointSourced[[#This Row],[Age]]="16-24",CentrepointSourced[[#This Row],[Assessed CS DQ]],0)</f>
        <v>0</v>
      </c>
      <c r="AI1001" s="107">
        <f>IF(CentrepointSourced[[#This Row],[Age]]="18-24",CentrepointSourced[[#This Row],[Assessed CS DQ]],0)</f>
        <v>0</v>
      </c>
    </row>
    <row r="1002" spans="1:35" customFormat="1" ht="13.5" customHeight="1">
      <c r="A1002" s="45" t="s">
        <v>40</v>
      </c>
      <c r="B1002" s="62" t="s">
        <v>246</v>
      </c>
      <c r="C1002" s="45" t="s">
        <v>42</v>
      </c>
      <c r="D1002" s="62"/>
      <c r="E1002" s="67">
        <v>2014</v>
      </c>
      <c r="F1002" s="67" t="s">
        <v>25</v>
      </c>
      <c r="G1002" s="67"/>
      <c r="H1002" s="68"/>
      <c r="I1002" s="67">
        <v>0</v>
      </c>
      <c r="J1002" s="45"/>
      <c r="K1002" s="45"/>
      <c r="L1002" s="45"/>
      <c r="M1002" s="45"/>
      <c r="N1002" s="45"/>
      <c r="O1002" s="45"/>
      <c r="P1002" s="45"/>
      <c r="Q1002" s="41" t="str">
        <f>IF(CentrepointSourced[[#This Row],[Country]]="Northern Ireland","Northern Ireland",IFERROR(VLOOKUP(CentrepointSourced[[#This Row],[Local Authority]],LKP_LANameDQ[],2,FALSE),CentrepointSourced[[#This Row],[Local Authority]]))</f>
        <v>Three Rivers</v>
      </c>
      <c r="R1002" s="41" t="str">
        <f>IF(CentrepointSourced[[#This Row],[LA type]]="County","",INDEX(ConsolGeog[lad14cd],MATCH(CentrepointSourced[[#This Row],[Local Authority DQ]],ConsolGeog[la_name],0)))</f>
        <v>E07000102</v>
      </c>
      <c r="S1002" s="41" t="str">
        <f>IF(OR(CentrepointSourced[[#This Row],[Country]]="Northern Ireland",CentrepointSourced[[#This Row],[Country]]="Scotland",CentrepointSourced[[#This Row],[Country]]="Wales"),"Local Authority",CentrepointSourced[[#This Row],[LA type]])</f>
        <v>District</v>
      </c>
      <c r="T1002" s="41">
        <f>IF(TRIM(CentrepointSourced[[#This Row],[Presented HS]])="",0,IF(CentrepointSourced[[#This Row],[Presented HS]]="&lt;5",2.5,IF(CentrepointSourced[[#This Row],[Presented HS]]="&lt;10",5,VALUE(TRIM(CentrepointSourced[[#This Row],[Presented HS]])))))</f>
        <v>0</v>
      </c>
      <c r="U1002" s="41">
        <f>IF(TRIM(CentrepointSourced[[#This Row],[Assessed HS]])="",0,IF(CentrepointSourced[[#This Row],[Assessed HS]]="&lt;5",2.5,IF(CentrepointSourced[[#This Row],[Assessed HS]]="&lt;10",5,VALUE(TRIM(CentrepointSourced[[#This Row],[Assessed HS]])))))</f>
        <v>0</v>
      </c>
      <c r="V1002" s="41">
        <f>IF(TRIM(CentrepointSourced[[#This Row],[Presented CS]])="",0,IF(CentrepointSourced[[#This Row],[Presented CS]]="&lt;5",2.5,IF(CentrepointSourced[[#This Row],[Presented CS]]="&lt;10",5,VALUE(TRIM(CentrepointSourced[[#This Row],[Presented CS]])))))</f>
        <v>0</v>
      </c>
      <c r="W1002" s="41">
        <f>IF(TRIM(CentrepointSourced[[#This Row],[Assessed CS]])="",0,IF(CentrepointSourced[[#This Row],[Assessed CS]]="&lt;5",2.5,IF(CentrepointSourced[[#This Row],[Assessed CS]]="&lt;10",5,VALUE(TRIM(CentrepointSourced[[#This Row],[Assessed CS]])))))</f>
        <v>0</v>
      </c>
      <c r="X1002" s="106">
        <f>IF(CentrepointSourced[[#This Row],[Age]]="16-17",CentrepointSourced[[#This Row],[Presented HS DQ]],0)</f>
        <v>0</v>
      </c>
      <c r="Y1002" s="106">
        <f>IF(CentrepointSourced[[#This Row],[Age]]="16-24",CentrepointSourced[[#This Row],[Presented HS DQ]],0)</f>
        <v>0</v>
      </c>
      <c r="Z1002" s="106">
        <f>IF(CentrepointSourced[[#This Row],[Age]]="18-24",CentrepointSourced[[#This Row],[Presented HS DQ]],0)</f>
        <v>0</v>
      </c>
      <c r="AA1002" s="106">
        <f>IF(CentrepointSourced[[#This Row],[Age]]="16-17",CentrepointSourced[[#This Row],[Presented CS DQ]],0)</f>
        <v>0</v>
      </c>
      <c r="AB1002" s="106">
        <f>IF(CentrepointSourced[[#This Row],[Age]]="16-24",CentrepointSourced[[#This Row],[Presented CS DQ]],0)</f>
        <v>0</v>
      </c>
      <c r="AC1002" s="106">
        <f>IF(CentrepointSourced[[#This Row],[Age]]="18-24",CentrepointSourced[[#This Row],[Presented CS DQ]],0)</f>
        <v>0</v>
      </c>
      <c r="AD1002" s="107">
        <f>IF(CentrepointSourced[[#This Row],[Age]]="16-17",CentrepointSourced[[#This Row],[Assessed HS DQ]],0)</f>
        <v>0</v>
      </c>
      <c r="AE1002" s="107">
        <f>IF(CentrepointSourced[[#This Row],[Age]]="16-24",CentrepointSourced[[#This Row],[Assessed HS DQ]],0)</f>
        <v>0</v>
      </c>
      <c r="AF1002" s="107">
        <f>IF(CentrepointSourced[[#This Row],[Age]]="18-24",CentrepointSourced[[#This Row],[Assessed HS DQ]],0)</f>
        <v>0</v>
      </c>
      <c r="AG1002" s="107">
        <f>IF(CentrepointSourced[[#This Row],[Age]]="16-17",CentrepointSourced[[#This Row],[Assessed CS DQ]],0)</f>
        <v>0</v>
      </c>
      <c r="AH1002" s="107">
        <f>IF(CentrepointSourced[[#This Row],[Age]]="16-24",CentrepointSourced[[#This Row],[Assessed CS DQ]],0)</f>
        <v>0</v>
      </c>
      <c r="AI1002" s="107">
        <f>IF(CentrepointSourced[[#This Row],[Age]]="18-24",CentrepointSourced[[#This Row],[Assessed CS DQ]],0)</f>
        <v>0</v>
      </c>
    </row>
    <row r="1003" spans="1:35" customFormat="1" ht="13.5" customHeight="1">
      <c r="A1003" s="45" t="s">
        <v>40</v>
      </c>
      <c r="B1003" s="62" t="s">
        <v>246</v>
      </c>
      <c r="C1003" s="45" t="s">
        <v>42</v>
      </c>
      <c r="D1003" s="62"/>
      <c r="E1003" s="67">
        <v>2014</v>
      </c>
      <c r="F1003" s="67" t="s">
        <v>26</v>
      </c>
      <c r="G1003" s="67"/>
      <c r="H1003" s="68"/>
      <c r="I1003" s="67">
        <v>36</v>
      </c>
      <c r="J1003" s="45"/>
      <c r="K1003" s="45"/>
      <c r="L1003" s="45"/>
      <c r="M1003" s="45"/>
      <c r="N1003" s="45"/>
      <c r="O1003" s="45"/>
      <c r="P1003" s="45"/>
      <c r="Q1003" s="41" t="str">
        <f>IF(CentrepointSourced[[#This Row],[Country]]="Northern Ireland","Northern Ireland",IFERROR(VLOOKUP(CentrepointSourced[[#This Row],[Local Authority]],LKP_LANameDQ[],2,FALSE),CentrepointSourced[[#This Row],[Local Authority]]))</f>
        <v>Three Rivers</v>
      </c>
      <c r="R1003" s="41" t="str">
        <f>IF(CentrepointSourced[[#This Row],[LA type]]="County","",INDEX(ConsolGeog[lad14cd],MATCH(CentrepointSourced[[#This Row],[Local Authority DQ]],ConsolGeog[la_name],0)))</f>
        <v>E07000102</v>
      </c>
      <c r="S1003" s="41" t="str">
        <f>IF(OR(CentrepointSourced[[#This Row],[Country]]="Northern Ireland",CentrepointSourced[[#This Row],[Country]]="Scotland",CentrepointSourced[[#This Row],[Country]]="Wales"),"Local Authority",CentrepointSourced[[#This Row],[LA type]])</f>
        <v>District</v>
      </c>
      <c r="T1003" s="41">
        <f>IF(TRIM(CentrepointSourced[[#This Row],[Presented HS]])="",0,IF(CentrepointSourced[[#This Row],[Presented HS]]="&lt;5",2.5,IF(CentrepointSourced[[#This Row],[Presented HS]]="&lt;10",5,VALUE(TRIM(CentrepointSourced[[#This Row],[Presented HS]])))))</f>
        <v>0</v>
      </c>
      <c r="U1003" s="41">
        <f>IF(TRIM(CentrepointSourced[[#This Row],[Assessed HS]])="",0,IF(CentrepointSourced[[#This Row],[Assessed HS]]="&lt;5",2.5,IF(CentrepointSourced[[#This Row],[Assessed HS]]="&lt;10",5,VALUE(TRIM(CentrepointSourced[[#This Row],[Assessed HS]])))))</f>
        <v>0</v>
      </c>
      <c r="V1003" s="41">
        <f>IF(TRIM(CentrepointSourced[[#This Row],[Presented CS]])="",0,IF(CentrepointSourced[[#This Row],[Presented CS]]="&lt;5",2.5,IF(CentrepointSourced[[#This Row],[Presented CS]]="&lt;10",5,VALUE(TRIM(CentrepointSourced[[#This Row],[Presented CS]])))))</f>
        <v>0</v>
      </c>
      <c r="W1003" s="41">
        <f>IF(TRIM(CentrepointSourced[[#This Row],[Assessed CS]])="",0,IF(CentrepointSourced[[#This Row],[Assessed CS]]="&lt;5",2.5,IF(CentrepointSourced[[#This Row],[Assessed CS]]="&lt;10",5,VALUE(TRIM(CentrepointSourced[[#This Row],[Assessed CS]])))))</f>
        <v>0</v>
      </c>
      <c r="X1003" s="106">
        <f>IF(CentrepointSourced[[#This Row],[Age]]="16-17",CentrepointSourced[[#This Row],[Presented HS DQ]],0)</f>
        <v>0</v>
      </c>
      <c r="Y1003" s="106">
        <f>IF(CentrepointSourced[[#This Row],[Age]]="16-24",CentrepointSourced[[#This Row],[Presented HS DQ]],0)</f>
        <v>0</v>
      </c>
      <c r="Z1003" s="106">
        <f>IF(CentrepointSourced[[#This Row],[Age]]="18-24",CentrepointSourced[[#This Row],[Presented HS DQ]],0)</f>
        <v>0</v>
      </c>
      <c r="AA1003" s="106">
        <f>IF(CentrepointSourced[[#This Row],[Age]]="16-17",CentrepointSourced[[#This Row],[Presented CS DQ]],0)</f>
        <v>0</v>
      </c>
      <c r="AB1003" s="106">
        <f>IF(CentrepointSourced[[#This Row],[Age]]="16-24",CentrepointSourced[[#This Row],[Presented CS DQ]],0)</f>
        <v>0</v>
      </c>
      <c r="AC1003" s="106">
        <f>IF(CentrepointSourced[[#This Row],[Age]]="18-24",CentrepointSourced[[#This Row],[Presented CS DQ]],0)</f>
        <v>0</v>
      </c>
      <c r="AD1003" s="107">
        <f>IF(CentrepointSourced[[#This Row],[Age]]="16-17",CentrepointSourced[[#This Row],[Assessed HS DQ]],0)</f>
        <v>0</v>
      </c>
      <c r="AE1003" s="107">
        <f>IF(CentrepointSourced[[#This Row],[Age]]="16-24",CentrepointSourced[[#This Row],[Assessed HS DQ]],0)</f>
        <v>0</v>
      </c>
      <c r="AF1003" s="107">
        <f>IF(CentrepointSourced[[#This Row],[Age]]="18-24",CentrepointSourced[[#This Row],[Assessed HS DQ]],0)</f>
        <v>0</v>
      </c>
      <c r="AG1003" s="107">
        <f>IF(CentrepointSourced[[#This Row],[Age]]="16-17",CentrepointSourced[[#This Row],[Assessed CS DQ]],0)</f>
        <v>0</v>
      </c>
      <c r="AH1003" s="107">
        <f>IF(CentrepointSourced[[#This Row],[Age]]="16-24",CentrepointSourced[[#This Row],[Assessed CS DQ]],0)</f>
        <v>0</v>
      </c>
      <c r="AI1003" s="107">
        <f>IF(CentrepointSourced[[#This Row],[Age]]="18-24",CentrepointSourced[[#This Row],[Assessed CS DQ]],0)</f>
        <v>0</v>
      </c>
    </row>
    <row r="1004" spans="1:35" customFormat="1" ht="13.5" customHeight="1">
      <c r="A1004" s="45" t="s">
        <v>40</v>
      </c>
      <c r="B1004" s="62" t="s">
        <v>134</v>
      </c>
      <c r="C1004" s="45" t="s">
        <v>42</v>
      </c>
      <c r="D1004" s="62"/>
      <c r="E1004" s="67">
        <v>2012</v>
      </c>
      <c r="F1004" s="67" t="s">
        <v>25</v>
      </c>
      <c r="G1004" s="67">
        <v>1</v>
      </c>
      <c r="H1004" s="68">
        <v>1</v>
      </c>
      <c r="I1004" s="67">
        <v>1</v>
      </c>
      <c r="J1004" s="45"/>
      <c r="K1004" s="45"/>
      <c r="L1004" s="45"/>
      <c r="M1004" s="45"/>
      <c r="N1004" s="45"/>
      <c r="O1004" s="45"/>
      <c r="P1004" s="45"/>
      <c r="Q1004" s="41" t="str">
        <f>IF(CentrepointSourced[[#This Row],[Country]]="Northern Ireland","Northern Ireland",IFERROR(VLOOKUP(CentrepointSourced[[#This Row],[Local Authority]],LKP_LANameDQ[],2,FALSE),CentrepointSourced[[#This Row],[Local Authority]]))</f>
        <v>Tonbridge and Malling</v>
      </c>
      <c r="R1004" s="41" t="str">
        <f>IF(CentrepointSourced[[#This Row],[LA type]]="County","",INDEX(ConsolGeog[lad14cd],MATCH(CentrepointSourced[[#This Row],[Local Authority DQ]],ConsolGeog[la_name],0)))</f>
        <v>E07000115</v>
      </c>
      <c r="S1004" s="41" t="str">
        <f>IF(OR(CentrepointSourced[[#This Row],[Country]]="Northern Ireland",CentrepointSourced[[#This Row],[Country]]="Scotland",CentrepointSourced[[#This Row],[Country]]="Wales"),"Local Authority",CentrepointSourced[[#This Row],[LA type]])</f>
        <v>District</v>
      </c>
      <c r="T1004" s="41">
        <f>IF(TRIM(CentrepointSourced[[#This Row],[Presented HS]])="",0,IF(CentrepointSourced[[#This Row],[Presented HS]]="&lt;5",2.5,IF(CentrepointSourced[[#This Row],[Presented HS]]="&lt;10",5,VALUE(TRIM(CentrepointSourced[[#This Row],[Presented HS]])))))</f>
        <v>1</v>
      </c>
      <c r="U1004" s="41">
        <f>IF(TRIM(CentrepointSourced[[#This Row],[Assessed HS]])="",0,IF(CentrepointSourced[[#This Row],[Assessed HS]]="&lt;5",2.5,IF(CentrepointSourced[[#This Row],[Assessed HS]]="&lt;10",5,VALUE(TRIM(CentrepointSourced[[#This Row],[Assessed HS]])))))</f>
        <v>1</v>
      </c>
      <c r="V1004" s="41">
        <f>IF(TRIM(CentrepointSourced[[#This Row],[Presented CS]])="",0,IF(CentrepointSourced[[#This Row],[Presented CS]]="&lt;5",2.5,IF(CentrepointSourced[[#This Row],[Presented CS]]="&lt;10",5,VALUE(TRIM(CentrepointSourced[[#This Row],[Presented CS]])))))</f>
        <v>0</v>
      </c>
      <c r="W1004" s="41">
        <f>IF(TRIM(CentrepointSourced[[#This Row],[Assessed CS]])="",0,IF(CentrepointSourced[[#This Row],[Assessed CS]]="&lt;5",2.5,IF(CentrepointSourced[[#This Row],[Assessed CS]]="&lt;10",5,VALUE(TRIM(CentrepointSourced[[#This Row],[Assessed CS]])))))</f>
        <v>0</v>
      </c>
      <c r="X1004" s="106">
        <f>IF(CentrepointSourced[[#This Row],[Age]]="16-17",CentrepointSourced[[#This Row],[Presented HS DQ]],0)</f>
        <v>1</v>
      </c>
      <c r="Y1004" s="106">
        <f>IF(CentrepointSourced[[#This Row],[Age]]="16-24",CentrepointSourced[[#This Row],[Presented HS DQ]],0)</f>
        <v>0</v>
      </c>
      <c r="Z1004" s="106">
        <f>IF(CentrepointSourced[[#This Row],[Age]]="18-24",CentrepointSourced[[#This Row],[Presented HS DQ]],0)</f>
        <v>0</v>
      </c>
      <c r="AA1004" s="106">
        <f>IF(CentrepointSourced[[#This Row],[Age]]="16-17",CentrepointSourced[[#This Row],[Presented CS DQ]],0)</f>
        <v>0</v>
      </c>
      <c r="AB1004" s="106">
        <f>IF(CentrepointSourced[[#This Row],[Age]]="16-24",CentrepointSourced[[#This Row],[Presented CS DQ]],0)</f>
        <v>0</v>
      </c>
      <c r="AC1004" s="106">
        <f>IF(CentrepointSourced[[#This Row],[Age]]="18-24",CentrepointSourced[[#This Row],[Presented CS DQ]],0)</f>
        <v>0</v>
      </c>
      <c r="AD1004" s="107">
        <f>IF(CentrepointSourced[[#This Row],[Age]]="16-17",CentrepointSourced[[#This Row],[Assessed HS DQ]],0)</f>
        <v>1</v>
      </c>
      <c r="AE1004" s="107">
        <f>IF(CentrepointSourced[[#This Row],[Age]]="16-24",CentrepointSourced[[#This Row],[Assessed HS DQ]],0)</f>
        <v>0</v>
      </c>
      <c r="AF1004" s="107">
        <f>IF(CentrepointSourced[[#This Row],[Age]]="18-24",CentrepointSourced[[#This Row],[Assessed HS DQ]],0)</f>
        <v>0</v>
      </c>
      <c r="AG1004" s="107">
        <f>IF(CentrepointSourced[[#This Row],[Age]]="16-17",CentrepointSourced[[#This Row],[Assessed CS DQ]],0)</f>
        <v>0</v>
      </c>
      <c r="AH1004" s="107">
        <f>IF(CentrepointSourced[[#This Row],[Age]]="16-24",CentrepointSourced[[#This Row],[Assessed CS DQ]],0)</f>
        <v>0</v>
      </c>
      <c r="AI1004" s="107">
        <f>IF(CentrepointSourced[[#This Row],[Age]]="18-24",CentrepointSourced[[#This Row],[Assessed CS DQ]],0)</f>
        <v>0</v>
      </c>
    </row>
    <row r="1005" spans="1:35" customFormat="1" ht="13.5" customHeight="1">
      <c r="A1005" s="45" t="s">
        <v>40</v>
      </c>
      <c r="B1005" s="62" t="s">
        <v>134</v>
      </c>
      <c r="C1005" s="45" t="s">
        <v>42</v>
      </c>
      <c r="D1005" s="62"/>
      <c r="E1005" s="67">
        <v>2012</v>
      </c>
      <c r="F1005" s="67" t="s">
        <v>26</v>
      </c>
      <c r="G1005" s="67">
        <v>20</v>
      </c>
      <c r="H1005" s="68">
        <v>20</v>
      </c>
      <c r="I1005" s="67">
        <v>9</v>
      </c>
      <c r="J1005" s="45"/>
      <c r="K1005" s="45"/>
      <c r="L1005" s="45"/>
      <c r="M1005" s="45"/>
      <c r="N1005" s="45"/>
      <c r="O1005" s="45"/>
      <c r="P1005" s="45"/>
      <c r="Q1005" s="41" t="str">
        <f>IF(CentrepointSourced[[#This Row],[Country]]="Northern Ireland","Northern Ireland",IFERROR(VLOOKUP(CentrepointSourced[[#This Row],[Local Authority]],LKP_LANameDQ[],2,FALSE),CentrepointSourced[[#This Row],[Local Authority]]))</f>
        <v>Tonbridge and Malling</v>
      </c>
      <c r="R1005" s="41" t="str">
        <f>IF(CentrepointSourced[[#This Row],[LA type]]="County","",INDEX(ConsolGeog[lad14cd],MATCH(CentrepointSourced[[#This Row],[Local Authority DQ]],ConsolGeog[la_name],0)))</f>
        <v>E07000115</v>
      </c>
      <c r="S1005" s="41" t="str">
        <f>IF(OR(CentrepointSourced[[#This Row],[Country]]="Northern Ireland",CentrepointSourced[[#This Row],[Country]]="Scotland",CentrepointSourced[[#This Row],[Country]]="Wales"),"Local Authority",CentrepointSourced[[#This Row],[LA type]])</f>
        <v>District</v>
      </c>
      <c r="T1005" s="41">
        <f>IF(TRIM(CentrepointSourced[[#This Row],[Presented HS]])="",0,IF(CentrepointSourced[[#This Row],[Presented HS]]="&lt;5",2.5,IF(CentrepointSourced[[#This Row],[Presented HS]]="&lt;10",5,VALUE(TRIM(CentrepointSourced[[#This Row],[Presented HS]])))))</f>
        <v>20</v>
      </c>
      <c r="U1005" s="41">
        <f>IF(TRIM(CentrepointSourced[[#This Row],[Assessed HS]])="",0,IF(CentrepointSourced[[#This Row],[Assessed HS]]="&lt;5",2.5,IF(CentrepointSourced[[#This Row],[Assessed HS]]="&lt;10",5,VALUE(TRIM(CentrepointSourced[[#This Row],[Assessed HS]])))))</f>
        <v>20</v>
      </c>
      <c r="V1005" s="41">
        <f>IF(TRIM(CentrepointSourced[[#This Row],[Presented CS]])="",0,IF(CentrepointSourced[[#This Row],[Presented CS]]="&lt;5",2.5,IF(CentrepointSourced[[#This Row],[Presented CS]]="&lt;10",5,VALUE(TRIM(CentrepointSourced[[#This Row],[Presented CS]])))))</f>
        <v>0</v>
      </c>
      <c r="W1005" s="41">
        <f>IF(TRIM(CentrepointSourced[[#This Row],[Assessed CS]])="",0,IF(CentrepointSourced[[#This Row],[Assessed CS]]="&lt;5",2.5,IF(CentrepointSourced[[#This Row],[Assessed CS]]="&lt;10",5,VALUE(TRIM(CentrepointSourced[[#This Row],[Assessed CS]])))))</f>
        <v>0</v>
      </c>
      <c r="X1005" s="106">
        <f>IF(CentrepointSourced[[#This Row],[Age]]="16-17",CentrepointSourced[[#This Row],[Presented HS DQ]],0)</f>
        <v>0</v>
      </c>
      <c r="Y1005" s="106">
        <f>IF(CentrepointSourced[[#This Row],[Age]]="16-24",CentrepointSourced[[#This Row],[Presented HS DQ]],0)</f>
        <v>0</v>
      </c>
      <c r="Z1005" s="106">
        <f>IF(CentrepointSourced[[#This Row],[Age]]="18-24",CentrepointSourced[[#This Row],[Presented HS DQ]],0)</f>
        <v>20</v>
      </c>
      <c r="AA1005" s="106">
        <f>IF(CentrepointSourced[[#This Row],[Age]]="16-17",CentrepointSourced[[#This Row],[Presented CS DQ]],0)</f>
        <v>0</v>
      </c>
      <c r="AB1005" s="106">
        <f>IF(CentrepointSourced[[#This Row],[Age]]="16-24",CentrepointSourced[[#This Row],[Presented CS DQ]],0)</f>
        <v>0</v>
      </c>
      <c r="AC1005" s="106">
        <f>IF(CentrepointSourced[[#This Row],[Age]]="18-24",CentrepointSourced[[#This Row],[Presented CS DQ]],0)</f>
        <v>0</v>
      </c>
      <c r="AD1005" s="107">
        <f>IF(CentrepointSourced[[#This Row],[Age]]="16-17",CentrepointSourced[[#This Row],[Assessed HS DQ]],0)</f>
        <v>0</v>
      </c>
      <c r="AE1005" s="107">
        <f>IF(CentrepointSourced[[#This Row],[Age]]="16-24",CentrepointSourced[[#This Row],[Assessed HS DQ]],0)</f>
        <v>0</v>
      </c>
      <c r="AF1005" s="107">
        <f>IF(CentrepointSourced[[#This Row],[Age]]="18-24",CentrepointSourced[[#This Row],[Assessed HS DQ]],0)</f>
        <v>20</v>
      </c>
      <c r="AG1005" s="107">
        <f>IF(CentrepointSourced[[#This Row],[Age]]="16-17",CentrepointSourced[[#This Row],[Assessed CS DQ]],0)</f>
        <v>0</v>
      </c>
      <c r="AH1005" s="107">
        <f>IF(CentrepointSourced[[#This Row],[Age]]="16-24",CentrepointSourced[[#This Row],[Assessed CS DQ]],0)</f>
        <v>0</v>
      </c>
      <c r="AI1005" s="107">
        <f>IF(CentrepointSourced[[#This Row],[Age]]="18-24",CentrepointSourced[[#This Row],[Assessed CS DQ]],0)</f>
        <v>0</v>
      </c>
    </row>
    <row r="1006" spans="1:35" customFormat="1" ht="13.5" customHeight="1">
      <c r="A1006" s="45" t="s">
        <v>40</v>
      </c>
      <c r="B1006" s="62" t="s">
        <v>134</v>
      </c>
      <c r="C1006" s="45" t="s">
        <v>42</v>
      </c>
      <c r="D1006" s="62"/>
      <c r="E1006" s="67">
        <v>2013</v>
      </c>
      <c r="F1006" s="67" t="s">
        <v>25</v>
      </c>
      <c r="G1006" s="67">
        <v>0</v>
      </c>
      <c r="H1006" s="68">
        <v>0</v>
      </c>
      <c r="I1006" s="67">
        <v>0</v>
      </c>
      <c r="J1006" s="45"/>
      <c r="K1006" s="45"/>
      <c r="L1006" s="45"/>
      <c r="M1006" s="45"/>
      <c r="N1006" s="45"/>
      <c r="O1006" s="45"/>
      <c r="P1006" s="45"/>
      <c r="Q1006" s="41" t="str">
        <f>IF(CentrepointSourced[[#This Row],[Country]]="Northern Ireland","Northern Ireland",IFERROR(VLOOKUP(CentrepointSourced[[#This Row],[Local Authority]],LKP_LANameDQ[],2,FALSE),CentrepointSourced[[#This Row],[Local Authority]]))</f>
        <v>Tonbridge and Malling</v>
      </c>
      <c r="R1006" s="41" t="str">
        <f>IF(CentrepointSourced[[#This Row],[LA type]]="County","",INDEX(ConsolGeog[lad14cd],MATCH(CentrepointSourced[[#This Row],[Local Authority DQ]],ConsolGeog[la_name],0)))</f>
        <v>E07000115</v>
      </c>
      <c r="S1006" s="41" t="str">
        <f>IF(OR(CentrepointSourced[[#This Row],[Country]]="Northern Ireland",CentrepointSourced[[#This Row],[Country]]="Scotland",CentrepointSourced[[#This Row],[Country]]="Wales"),"Local Authority",CentrepointSourced[[#This Row],[LA type]])</f>
        <v>District</v>
      </c>
      <c r="T1006" s="41">
        <f>IF(TRIM(CentrepointSourced[[#This Row],[Presented HS]])="",0,IF(CentrepointSourced[[#This Row],[Presented HS]]="&lt;5",2.5,IF(CentrepointSourced[[#This Row],[Presented HS]]="&lt;10",5,VALUE(TRIM(CentrepointSourced[[#This Row],[Presented HS]])))))</f>
        <v>0</v>
      </c>
      <c r="U1006" s="41">
        <f>IF(TRIM(CentrepointSourced[[#This Row],[Assessed HS]])="",0,IF(CentrepointSourced[[#This Row],[Assessed HS]]="&lt;5",2.5,IF(CentrepointSourced[[#This Row],[Assessed HS]]="&lt;10",5,VALUE(TRIM(CentrepointSourced[[#This Row],[Assessed HS]])))))</f>
        <v>0</v>
      </c>
      <c r="V1006" s="41">
        <f>IF(TRIM(CentrepointSourced[[#This Row],[Presented CS]])="",0,IF(CentrepointSourced[[#This Row],[Presented CS]]="&lt;5",2.5,IF(CentrepointSourced[[#This Row],[Presented CS]]="&lt;10",5,VALUE(TRIM(CentrepointSourced[[#This Row],[Presented CS]])))))</f>
        <v>0</v>
      </c>
      <c r="W1006" s="41">
        <f>IF(TRIM(CentrepointSourced[[#This Row],[Assessed CS]])="",0,IF(CentrepointSourced[[#This Row],[Assessed CS]]="&lt;5",2.5,IF(CentrepointSourced[[#This Row],[Assessed CS]]="&lt;10",5,VALUE(TRIM(CentrepointSourced[[#This Row],[Assessed CS]])))))</f>
        <v>0</v>
      </c>
      <c r="X1006" s="106">
        <f>IF(CentrepointSourced[[#This Row],[Age]]="16-17",CentrepointSourced[[#This Row],[Presented HS DQ]],0)</f>
        <v>0</v>
      </c>
      <c r="Y1006" s="106">
        <f>IF(CentrepointSourced[[#This Row],[Age]]="16-24",CentrepointSourced[[#This Row],[Presented HS DQ]],0)</f>
        <v>0</v>
      </c>
      <c r="Z1006" s="106">
        <f>IF(CentrepointSourced[[#This Row],[Age]]="18-24",CentrepointSourced[[#This Row],[Presented HS DQ]],0)</f>
        <v>0</v>
      </c>
      <c r="AA1006" s="106">
        <f>IF(CentrepointSourced[[#This Row],[Age]]="16-17",CentrepointSourced[[#This Row],[Presented CS DQ]],0)</f>
        <v>0</v>
      </c>
      <c r="AB1006" s="106">
        <f>IF(CentrepointSourced[[#This Row],[Age]]="16-24",CentrepointSourced[[#This Row],[Presented CS DQ]],0)</f>
        <v>0</v>
      </c>
      <c r="AC1006" s="106">
        <f>IF(CentrepointSourced[[#This Row],[Age]]="18-24",CentrepointSourced[[#This Row],[Presented CS DQ]],0)</f>
        <v>0</v>
      </c>
      <c r="AD1006" s="107">
        <f>IF(CentrepointSourced[[#This Row],[Age]]="16-17",CentrepointSourced[[#This Row],[Assessed HS DQ]],0)</f>
        <v>0</v>
      </c>
      <c r="AE1006" s="107">
        <f>IF(CentrepointSourced[[#This Row],[Age]]="16-24",CentrepointSourced[[#This Row],[Assessed HS DQ]],0)</f>
        <v>0</v>
      </c>
      <c r="AF1006" s="107">
        <f>IF(CentrepointSourced[[#This Row],[Age]]="18-24",CentrepointSourced[[#This Row],[Assessed HS DQ]],0)</f>
        <v>0</v>
      </c>
      <c r="AG1006" s="107">
        <f>IF(CentrepointSourced[[#This Row],[Age]]="16-17",CentrepointSourced[[#This Row],[Assessed CS DQ]],0)</f>
        <v>0</v>
      </c>
      <c r="AH1006" s="107">
        <f>IF(CentrepointSourced[[#This Row],[Age]]="16-24",CentrepointSourced[[#This Row],[Assessed CS DQ]],0)</f>
        <v>0</v>
      </c>
      <c r="AI1006" s="107">
        <f>IF(CentrepointSourced[[#This Row],[Age]]="18-24",CentrepointSourced[[#This Row],[Assessed CS DQ]],0)</f>
        <v>0</v>
      </c>
    </row>
    <row r="1007" spans="1:35" customFormat="1" ht="13.5" customHeight="1">
      <c r="A1007" s="45" t="s">
        <v>40</v>
      </c>
      <c r="B1007" s="62" t="s">
        <v>134</v>
      </c>
      <c r="C1007" s="45" t="s">
        <v>42</v>
      </c>
      <c r="D1007" s="62"/>
      <c r="E1007" s="67">
        <v>2013</v>
      </c>
      <c r="F1007" s="67" t="s">
        <v>26</v>
      </c>
      <c r="G1007" s="67">
        <v>21</v>
      </c>
      <c r="H1007" s="68">
        <v>21</v>
      </c>
      <c r="I1007" s="67">
        <v>15</v>
      </c>
      <c r="J1007" s="45"/>
      <c r="K1007" s="45"/>
      <c r="L1007" s="45"/>
      <c r="M1007" s="45"/>
      <c r="N1007" s="45"/>
      <c r="O1007" s="45"/>
      <c r="P1007" s="45"/>
      <c r="Q1007" s="41" t="str">
        <f>IF(CentrepointSourced[[#This Row],[Country]]="Northern Ireland","Northern Ireland",IFERROR(VLOOKUP(CentrepointSourced[[#This Row],[Local Authority]],LKP_LANameDQ[],2,FALSE),CentrepointSourced[[#This Row],[Local Authority]]))</f>
        <v>Tonbridge and Malling</v>
      </c>
      <c r="R1007" s="41" t="str">
        <f>IF(CentrepointSourced[[#This Row],[LA type]]="County","",INDEX(ConsolGeog[lad14cd],MATCH(CentrepointSourced[[#This Row],[Local Authority DQ]],ConsolGeog[la_name],0)))</f>
        <v>E07000115</v>
      </c>
      <c r="S1007" s="41" t="str">
        <f>IF(OR(CentrepointSourced[[#This Row],[Country]]="Northern Ireland",CentrepointSourced[[#This Row],[Country]]="Scotland",CentrepointSourced[[#This Row],[Country]]="Wales"),"Local Authority",CentrepointSourced[[#This Row],[LA type]])</f>
        <v>District</v>
      </c>
      <c r="T1007" s="41">
        <f>IF(TRIM(CentrepointSourced[[#This Row],[Presented HS]])="",0,IF(CentrepointSourced[[#This Row],[Presented HS]]="&lt;5",2.5,IF(CentrepointSourced[[#This Row],[Presented HS]]="&lt;10",5,VALUE(TRIM(CentrepointSourced[[#This Row],[Presented HS]])))))</f>
        <v>21</v>
      </c>
      <c r="U1007" s="41">
        <f>IF(TRIM(CentrepointSourced[[#This Row],[Assessed HS]])="",0,IF(CentrepointSourced[[#This Row],[Assessed HS]]="&lt;5",2.5,IF(CentrepointSourced[[#This Row],[Assessed HS]]="&lt;10",5,VALUE(TRIM(CentrepointSourced[[#This Row],[Assessed HS]])))))</f>
        <v>21</v>
      </c>
      <c r="V1007" s="41">
        <f>IF(TRIM(CentrepointSourced[[#This Row],[Presented CS]])="",0,IF(CentrepointSourced[[#This Row],[Presented CS]]="&lt;5",2.5,IF(CentrepointSourced[[#This Row],[Presented CS]]="&lt;10",5,VALUE(TRIM(CentrepointSourced[[#This Row],[Presented CS]])))))</f>
        <v>0</v>
      </c>
      <c r="W1007" s="41">
        <f>IF(TRIM(CentrepointSourced[[#This Row],[Assessed CS]])="",0,IF(CentrepointSourced[[#This Row],[Assessed CS]]="&lt;5",2.5,IF(CentrepointSourced[[#This Row],[Assessed CS]]="&lt;10",5,VALUE(TRIM(CentrepointSourced[[#This Row],[Assessed CS]])))))</f>
        <v>0</v>
      </c>
      <c r="X1007" s="106">
        <f>IF(CentrepointSourced[[#This Row],[Age]]="16-17",CentrepointSourced[[#This Row],[Presented HS DQ]],0)</f>
        <v>0</v>
      </c>
      <c r="Y1007" s="106">
        <f>IF(CentrepointSourced[[#This Row],[Age]]="16-24",CentrepointSourced[[#This Row],[Presented HS DQ]],0)</f>
        <v>0</v>
      </c>
      <c r="Z1007" s="106">
        <f>IF(CentrepointSourced[[#This Row],[Age]]="18-24",CentrepointSourced[[#This Row],[Presented HS DQ]],0)</f>
        <v>21</v>
      </c>
      <c r="AA1007" s="106">
        <f>IF(CentrepointSourced[[#This Row],[Age]]="16-17",CentrepointSourced[[#This Row],[Presented CS DQ]],0)</f>
        <v>0</v>
      </c>
      <c r="AB1007" s="106">
        <f>IF(CentrepointSourced[[#This Row],[Age]]="16-24",CentrepointSourced[[#This Row],[Presented CS DQ]],0)</f>
        <v>0</v>
      </c>
      <c r="AC1007" s="106">
        <f>IF(CentrepointSourced[[#This Row],[Age]]="18-24",CentrepointSourced[[#This Row],[Presented CS DQ]],0)</f>
        <v>0</v>
      </c>
      <c r="AD1007" s="107">
        <f>IF(CentrepointSourced[[#This Row],[Age]]="16-17",CentrepointSourced[[#This Row],[Assessed HS DQ]],0)</f>
        <v>0</v>
      </c>
      <c r="AE1007" s="107">
        <f>IF(CentrepointSourced[[#This Row],[Age]]="16-24",CentrepointSourced[[#This Row],[Assessed HS DQ]],0)</f>
        <v>0</v>
      </c>
      <c r="AF1007" s="107">
        <f>IF(CentrepointSourced[[#This Row],[Age]]="18-24",CentrepointSourced[[#This Row],[Assessed HS DQ]],0)</f>
        <v>21</v>
      </c>
      <c r="AG1007" s="107">
        <f>IF(CentrepointSourced[[#This Row],[Age]]="16-17",CentrepointSourced[[#This Row],[Assessed CS DQ]],0)</f>
        <v>0</v>
      </c>
      <c r="AH1007" s="107">
        <f>IF(CentrepointSourced[[#This Row],[Age]]="16-24",CentrepointSourced[[#This Row],[Assessed CS DQ]],0)</f>
        <v>0</v>
      </c>
      <c r="AI1007" s="107">
        <f>IF(CentrepointSourced[[#This Row],[Age]]="18-24",CentrepointSourced[[#This Row],[Assessed CS DQ]],0)</f>
        <v>0</v>
      </c>
    </row>
    <row r="1008" spans="1:35" customFormat="1" ht="13.5" customHeight="1">
      <c r="A1008" s="45" t="s">
        <v>40</v>
      </c>
      <c r="B1008" s="62" t="s">
        <v>134</v>
      </c>
      <c r="C1008" s="45" t="s">
        <v>42</v>
      </c>
      <c r="D1008" s="62"/>
      <c r="E1008" s="67">
        <v>2014</v>
      </c>
      <c r="F1008" s="67" t="s">
        <v>25</v>
      </c>
      <c r="G1008" s="67">
        <v>3</v>
      </c>
      <c r="H1008" s="68">
        <v>2</v>
      </c>
      <c r="I1008" s="67">
        <v>0</v>
      </c>
      <c r="J1008" s="45"/>
      <c r="K1008" s="45"/>
      <c r="L1008" s="45"/>
      <c r="M1008" s="45"/>
      <c r="N1008" s="45"/>
      <c r="O1008" s="45"/>
      <c r="P1008" s="45"/>
      <c r="Q1008" s="41" t="str">
        <f>IF(CentrepointSourced[[#This Row],[Country]]="Northern Ireland","Northern Ireland",IFERROR(VLOOKUP(CentrepointSourced[[#This Row],[Local Authority]],LKP_LANameDQ[],2,FALSE),CentrepointSourced[[#This Row],[Local Authority]]))</f>
        <v>Tonbridge and Malling</v>
      </c>
      <c r="R1008" s="41" t="str">
        <f>IF(CentrepointSourced[[#This Row],[LA type]]="County","",INDEX(ConsolGeog[lad14cd],MATCH(CentrepointSourced[[#This Row],[Local Authority DQ]],ConsolGeog[la_name],0)))</f>
        <v>E07000115</v>
      </c>
      <c r="S1008" s="41" t="str">
        <f>IF(OR(CentrepointSourced[[#This Row],[Country]]="Northern Ireland",CentrepointSourced[[#This Row],[Country]]="Scotland",CentrepointSourced[[#This Row],[Country]]="Wales"),"Local Authority",CentrepointSourced[[#This Row],[LA type]])</f>
        <v>District</v>
      </c>
      <c r="T1008" s="41">
        <f>IF(TRIM(CentrepointSourced[[#This Row],[Presented HS]])="",0,IF(CentrepointSourced[[#This Row],[Presented HS]]="&lt;5",2.5,IF(CentrepointSourced[[#This Row],[Presented HS]]="&lt;10",5,VALUE(TRIM(CentrepointSourced[[#This Row],[Presented HS]])))))</f>
        <v>3</v>
      </c>
      <c r="U1008" s="41">
        <f>IF(TRIM(CentrepointSourced[[#This Row],[Assessed HS]])="",0,IF(CentrepointSourced[[#This Row],[Assessed HS]]="&lt;5",2.5,IF(CentrepointSourced[[#This Row],[Assessed HS]]="&lt;10",5,VALUE(TRIM(CentrepointSourced[[#This Row],[Assessed HS]])))))</f>
        <v>2</v>
      </c>
      <c r="V1008" s="41">
        <f>IF(TRIM(CentrepointSourced[[#This Row],[Presented CS]])="",0,IF(CentrepointSourced[[#This Row],[Presented CS]]="&lt;5",2.5,IF(CentrepointSourced[[#This Row],[Presented CS]]="&lt;10",5,VALUE(TRIM(CentrepointSourced[[#This Row],[Presented CS]])))))</f>
        <v>0</v>
      </c>
      <c r="W1008" s="41">
        <f>IF(TRIM(CentrepointSourced[[#This Row],[Assessed CS]])="",0,IF(CentrepointSourced[[#This Row],[Assessed CS]]="&lt;5",2.5,IF(CentrepointSourced[[#This Row],[Assessed CS]]="&lt;10",5,VALUE(TRIM(CentrepointSourced[[#This Row],[Assessed CS]])))))</f>
        <v>0</v>
      </c>
      <c r="X1008" s="106">
        <f>IF(CentrepointSourced[[#This Row],[Age]]="16-17",CentrepointSourced[[#This Row],[Presented HS DQ]],0)</f>
        <v>3</v>
      </c>
      <c r="Y1008" s="106">
        <f>IF(CentrepointSourced[[#This Row],[Age]]="16-24",CentrepointSourced[[#This Row],[Presented HS DQ]],0)</f>
        <v>0</v>
      </c>
      <c r="Z1008" s="106">
        <f>IF(CentrepointSourced[[#This Row],[Age]]="18-24",CentrepointSourced[[#This Row],[Presented HS DQ]],0)</f>
        <v>0</v>
      </c>
      <c r="AA1008" s="106">
        <f>IF(CentrepointSourced[[#This Row],[Age]]="16-17",CentrepointSourced[[#This Row],[Presented CS DQ]],0)</f>
        <v>0</v>
      </c>
      <c r="AB1008" s="106">
        <f>IF(CentrepointSourced[[#This Row],[Age]]="16-24",CentrepointSourced[[#This Row],[Presented CS DQ]],0)</f>
        <v>0</v>
      </c>
      <c r="AC1008" s="106">
        <f>IF(CentrepointSourced[[#This Row],[Age]]="18-24",CentrepointSourced[[#This Row],[Presented CS DQ]],0)</f>
        <v>0</v>
      </c>
      <c r="AD1008" s="107">
        <f>IF(CentrepointSourced[[#This Row],[Age]]="16-17",CentrepointSourced[[#This Row],[Assessed HS DQ]],0)</f>
        <v>2</v>
      </c>
      <c r="AE1008" s="107">
        <f>IF(CentrepointSourced[[#This Row],[Age]]="16-24",CentrepointSourced[[#This Row],[Assessed HS DQ]],0)</f>
        <v>0</v>
      </c>
      <c r="AF1008" s="107">
        <f>IF(CentrepointSourced[[#This Row],[Age]]="18-24",CentrepointSourced[[#This Row],[Assessed HS DQ]],0)</f>
        <v>0</v>
      </c>
      <c r="AG1008" s="107">
        <f>IF(CentrepointSourced[[#This Row],[Age]]="16-17",CentrepointSourced[[#This Row],[Assessed CS DQ]],0)</f>
        <v>0</v>
      </c>
      <c r="AH1008" s="107">
        <f>IF(CentrepointSourced[[#This Row],[Age]]="16-24",CentrepointSourced[[#This Row],[Assessed CS DQ]],0)</f>
        <v>0</v>
      </c>
      <c r="AI1008" s="107">
        <f>IF(CentrepointSourced[[#This Row],[Age]]="18-24",CentrepointSourced[[#This Row],[Assessed CS DQ]],0)</f>
        <v>0</v>
      </c>
    </row>
    <row r="1009" spans="1:35" customFormat="1" ht="13.5" customHeight="1">
      <c r="A1009" s="45" t="s">
        <v>40</v>
      </c>
      <c r="B1009" s="62" t="s">
        <v>134</v>
      </c>
      <c r="C1009" s="45" t="s">
        <v>42</v>
      </c>
      <c r="D1009" s="62"/>
      <c r="E1009" s="67">
        <v>2014</v>
      </c>
      <c r="F1009" s="67" t="s">
        <v>26</v>
      </c>
      <c r="G1009" s="67">
        <v>36</v>
      </c>
      <c r="H1009" s="68">
        <v>36</v>
      </c>
      <c r="I1009" s="67">
        <v>20</v>
      </c>
      <c r="J1009" s="45"/>
      <c r="K1009" s="45"/>
      <c r="L1009" s="45"/>
      <c r="M1009" s="45"/>
      <c r="N1009" s="45"/>
      <c r="O1009" s="45"/>
      <c r="P1009" s="45"/>
      <c r="Q1009" s="41" t="str">
        <f>IF(CentrepointSourced[[#This Row],[Country]]="Northern Ireland","Northern Ireland",IFERROR(VLOOKUP(CentrepointSourced[[#This Row],[Local Authority]],LKP_LANameDQ[],2,FALSE),CentrepointSourced[[#This Row],[Local Authority]]))</f>
        <v>Tonbridge and Malling</v>
      </c>
      <c r="R1009" s="41" t="str">
        <f>IF(CentrepointSourced[[#This Row],[LA type]]="County","",INDEX(ConsolGeog[lad14cd],MATCH(CentrepointSourced[[#This Row],[Local Authority DQ]],ConsolGeog[la_name],0)))</f>
        <v>E07000115</v>
      </c>
      <c r="S1009" s="41" t="str">
        <f>IF(OR(CentrepointSourced[[#This Row],[Country]]="Northern Ireland",CentrepointSourced[[#This Row],[Country]]="Scotland",CentrepointSourced[[#This Row],[Country]]="Wales"),"Local Authority",CentrepointSourced[[#This Row],[LA type]])</f>
        <v>District</v>
      </c>
      <c r="T1009" s="41">
        <f>IF(TRIM(CentrepointSourced[[#This Row],[Presented HS]])="",0,IF(CentrepointSourced[[#This Row],[Presented HS]]="&lt;5",2.5,IF(CentrepointSourced[[#This Row],[Presented HS]]="&lt;10",5,VALUE(TRIM(CentrepointSourced[[#This Row],[Presented HS]])))))</f>
        <v>36</v>
      </c>
      <c r="U1009" s="41">
        <f>IF(TRIM(CentrepointSourced[[#This Row],[Assessed HS]])="",0,IF(CentrepointSourced[[#This Row],[Assessed HS]]="&lt;5",2.5,IF(CentrepointSourced[[#This Row],[Assessed HS]]="&lt;10",5,VALUE(TRIM(CentrepointSourced[[#This Row],[Assessed HS]])))))</f>
        <v>36</v>
      </c>
      <c r="V1009" s="41">
        <f>IF(TRIM(CentrepointSourced[[#This Row],[Presented CS]])="",0,IF(CentrepointSourced[[#This Row],[Presented CS]]="&lt;5",2.5,IF(CentrepointSourced[[#This Row],[Presented CS]]="&lt;10",5,VALUE(TRIM(CentrepointSourced[[#This Row],[Presented CS]])))))</f>
        <v>0</v>
      </c>
      <c r="W1009" s="41">
        <f>IF(TRIM(CentrepointSourced[[#This Row],[Assessed CS]])="",0,IF(CentrepointSourced[[#This Row],[Assessed CS]]="&lt;5",2.5,IF(CentrepointSourced[[#This Row],[Assessed CS]]="&lt;10",5,VALUE(TRIM(CentrepointSourced[[#This Row],[Assessed CS]])))))</f>
        <v>0</v>
      </c>
      <c r="X1009" s="106">
        <f>IF(CentrepointSourced[[#This Row],[Age]]="16-17",CentrepointSourced[[#This Row],[Presented HS DQ]],0)</f>
        <v>0</v>
      </c>
      <c r="Y1009" s="106">
        <f>IF(CentrepointSourced[[#This Row],[Age]]="16-24",CentrepointSourced[[#This Row],[Presented HS DQ]],0)</f>
        <v>0</v>
      </c>
      <c r="Z1009" s="106">
        <f>IF(CentrepointSourced[[#This Row],[Age]]="18-24",CentrepointSourced[[#This Row],[Presented HS DQ]],0)</f>
        <v>36</v>
      </c>
      <c r="AA1009" s="106">
        <f>IF(CentrepointSourced[[#This Row],[Age]]="16-17",CentrepointSourced[[#This Row],[Presented CS DQ]],0)</f>
        <v>0</v>
      </c>
      <c r="AB1009" s="106">
        <f>IF(CentrepointSourced[[#This Row],[Age]]="16-24",CentrepointSourced[[#This Row],[Presented CS DQ]],0)</f>
        <v>0</v>
      </c>
      <c r="AC1009" s="106">
        <f>IF(CentrepointSourced[[#This Row],[Age]]="18-24",CentrepointSourced[[#This Row],[Presented CS DQ]],0)</f>
        <v>0</v>
      </c>
      <c r="AD1009" s="107">
        <f>IF(CentrepointSourced[[#This Row],[Age]]="16-17",CentrepointSourced[[#This Row],[Assessed HS DQ]],0)</f>
        <v>0</v>
      </c>
      <c r="AE1009" s="107">
        <f>IF(CentrepointSourced[[#This Row],[Age]]="16-24",CentrepointSourced[[#This Row],[Assessed HS DQ]],0)</f>
        <v>0</v>
      </c>
      <c r="AF1009" s="107">
        <f>IF(CentrepointSourced[[#This Row],[Age]]="18-24",CentrepointSourced[[#This Row],[Assessed HS DQ]],0)</f>
        <v>36</v>
      </c>
      <c r="AG1009" s="107">
        <f>IF(CentrepointSourced[[#This Row],[Age]]="16-17",CentrepointSourced[[#This Row],[Assessed CS DQ]],0)</f>
        <v>0</v>
      </c>
      <c r="AH1009" s="107">
        <f>IF(CentrepointSourced[[#This Row],[Age]]="16-24",CentrepointSourced[[#This Row],[Assessed CS DQ]],0)</f>
        <v>0</v>
      </c>
      <c r="AI1009" s="107">
        <f>IF(CentrepointSourced[[#This Row],[Age]]="18-24",CentrepointSourced[[#This Row],[Assessed CS DQ]],0)</f>
        <v>0</v>
      </c>
    </row>
    <row r="1010" spans="1:35" customFormat="1" ht="13.5" customHeight="1">
      <c r="A1010" s="45" t="s">
        <v>40</v>
      </c>
      <c r="B1010" s="62" t="s">
        <v>100</v>
      </c>
      <c r="C1010" s="45" t="s">
        <v>42</v>
      </c>
      <c r="D1010" s="62"/>
      <c r="E1010" s="67">
        <v>2012</v>
      </c>
      <c r="F1010" s="67" t="s">
        <v>25</v>
      </c>
      <c r="G1010" s="67">
        <v>63</v>
      </c>
      <c r="H1010" s="68">
        <v>5</v>
      </c>
      <c r="I1010" s="67">
        <v>3</v>
      </c>
      <c r="J1010" s="45"/>
      <c r="K1010" s="45"/>
      <c r="L1010" s="45"/>
      <c r="M1010" s="45"/>
      <c r="N1010" s="45"/>
      <c r="O1010" s="45"/>
      <c r="P1010" s="45"/>
      <c r="Q1010" s="41" t="str">
        <f>IF(CentrepointSourced[[#This Row],[Country]]="Northern Ireland","Northern Ireland",IFERROR(VLOOKUP(CentrepointSourced[[#This Row],[Local Authority]],LKP_LANameDQ[],2,FALSE),CentrepointSourced[[#This Row],[Local Authority]]))</f>
        <v>Torridge</v>
      </c>
      <c r="R1010" s="41" t="str">
        <f>IF(CentrepointSourced[[#This Row],[LA type]]="County","",INDEX(ConsolGeog[lad14cd],MATCH(CentrepointSourced[[#This Row],[Local Authority DQ]],ConsolGeog[la_name],0)))</f>
        <v>E07000046</v>
      </c>
      <c r="S1010" s="41" t="str">
        <f>IF(OR(CentrepointSourced[[#This Row],[Country]]="Northern Ireland",CentrepointSourced[[#This Row],[Country]]="Scotland",CentrepointSourced[[#This Row],[Country]]="Wales"),"Local Authority",CentrepointSourced[[#This Row],[LA type]])</f>
        <v>District</v>
      </c>
      <c r="T1010" s="41">
        <f>IF(TRIM(CentrepointSourced[[#This Row],[Presented HS]])="",0,IF(CentrepointSourced[[#This Row],[Presented HS]]="&lt;5",2.5,IF(CentrepointSourced[[#This Row],[Presented HS]]="&lt;10",5,VALUE(TRIM(CentrepointSourced[[#This Row],[Presented HS]])))))</f>
        <v>63</v>
      </c>
      <c r="U1010" s="41">
        <f>IF(TRIM(CentrepointSourced[[#This Row],[Assessed HS]])="",0,IF(CentrepointSourced[[#This Row],[Assessed HS]]="&lt;5",2.5,IF(CentrepointSourced[[#This Row],[Assessed HS]]="&lt;10",5,VALUE(TRIM(CentrepointSourced[[#This Row],[Assessed HS]])))))</f>
        <v>5</v>
      </c>
      <c r="V1010" s="41">
        <f>IF(TRIM(CentrepointSourced[[#This Row],[Presented CS]])="",0,IF(CentrepointSourced[[#This Row],[Presented CS]]="&lt;5",2.5,IF(CentrepointSourced[[#This Row],[Presented CS]]="&lt;10",5,VALUE(TRIM(CentrepointSourced[[#This Row],[Presented CS]])))))</f>
        <v>0</v>
      </c>
      <c r="W1010" s="41">
        <f>IF(TRIM(CentrepointSourced[[#This Row],[Assessed CS]])="",0,IF(CentrepointSourced[[#This Row],[Assessed CS]]="&lt;5",2.5,IF(CentrepointSourced[[#This Row],[Assessed CS]]="&lt;10",5,VALUE(TRIM(CentrepointSourced[[#This Row],[Assessed CS]])))))</f>
        <v>0</v>
      </c>
      <c r="X1010" s="106">
        <f>IF(CentrepointSourced[[#This Row],[Age]]="16-17",CentrepointSourced[[#This Row],[Presented HS DQ]],0)</f>
        <v>63</v>
      </c>
      <c r="Y1010" s="106">
        <f>IF(CentrepointSourced[[#This Row],[Age]]="16-24",CentrepointSourced[[#This Row],[Presented HS DQ]],0)</f>
        <v>0</v>
      </c>
      <c r="Z1010" s="106">
        <f>IF(CentrepointSourced[[#This Row],[Age]]="18-24",CentrepointSourced[[#This Row],[Presented HS DQ]],0)</f>
        <v>0</v>
      </c>
      <c r="AA1010" s="106">
        <f>IF(CentrepointSourced[[#This Row],[Age]]="16-17",CentrepointSourced[[#This Row],[Presented CS DQ]],0)</f>
        <v>0</v>
      </c>
      <c r="AB1010" s="106">
        <f>IF(CentrepointSourced[[#This Row],[Age]]="16-24",CentrepointSourced[[#This Row],[Presented CS DQ]],0)</f>
        <v>0</v>
      </c>
      <c r="AC1010" s="106">
        <f>IF(CentrepointSourced[[#This Row],[Age]]="18-24",CentrepointSourced[[#This Row],[Presented CS DQ]],0)</f>
        <v>0</v>
      </c>
      <c r="AD1010" s="107">
        <f>IF(CentrepointSourced[[#This Row],[Age]]="16-17",CentrepointSourced[[#This Row],[Assessed HS DQ]],0)</f>
        <v>5</v>
      </c>
      <c r="AE1010" s="107">
        <f>IF(CentrepointSourced[[#This Row],[Age]]="16-24",CentrepointSourced[[#This Row],[Assessed HS DQ]],0)</f>
        <v>0</v>
      </c>
      <c r="AF1010" s="107">
        <f>IF(CentrepointSourced[[#This Row],[Age]]="18-24",CentrepointSourced[[#This Row],[Assessed HS DQ]],0)</f>
        <v>0</v>
      </c>
      <c r="AG1010" s="107">
        <f>IF(CentrepointSourced[[#This Row],[Age]]="16-17",CentrepointSourced[[#This Row],[Assessed CS DQ]],0)</f>
        <v>0</v>
      </c>
      <c r="AH1010" s="107">
        <f>IF(CentrepointSourced[[#This Row],[Age]]="16-24",CentrepointSourced[[#This Row],[Assessed CS DQ]],0)</f>
        <v>0</v>
      </c>
      <c r="AI1010" s="107">
        <f>IF(CentrepointSourced[[#This Row],[Age]]="18-24",CentrepointSourced[[#This Row],[Assessed CS DQ]],0)</f>
        <v>0</v>
      </c>
    </row>
    <row r="1011" spans="1:35" customFormat="1" ht="13.5" customHeight="1">
      <c r="A1011" s="45" t="s">
        <v>40</v>
      </c>
      <c r="B1011" s="62" t="s">
        <v>100</v>
      </c>
      <c r="C1011" s="45" t="s">
        <v>42</v>
      </c>
      <c r="D1011" s="62"/>
      <c r="E1011" s="67">
        <v>2012</v>
      </c>
      <c r="F1011" s="67" t="s">
        <v>26</v>
      </c>
      <c r="G1011" s="67">
        <v>109</v>
      </c>
      <c r="H1011" s="68">
        <v>22</v>
      </c>
      <c r="I1011" s="67">
        <v>12</v>
      </c>
      <c r="J1011" s="45"/>
      <c r="K1011" s="45"/>
      <c r="L1011" s="45"/>
      <c r="M1011" s="45"/>
      <c r="N1011" s="45"/>
      <c r="O1011" s="45"/>
      <c r="P1011" s="45"/>
      <c r="Q1011" s="41" t="str">
        <f>IF(CentrepointSourced[[#This Row],[Country]]="Northern Ireland","Northern Ireland",IFERROR(VLOOKUP(CentrepointSourced[[#This Row],[Local Authority]],LKP_LANameDQ[],2,FALSE),CentrepointSourced[[#This Row],[Local Authority]]))</f>
        <v>Torridge</v>
      </c>
      <c r="R1011" s="41" t="str">
        <f>IF(CentrepointSourced[[#This Row],[LA type]]="County","",INDEX(ConsolGeog[lad14cd],MATCH(CentrepointSourced[[#This Row],[Local Authority DQ]],ConsolGeog[la_name],0)))</f>
        <v>E07000046</v>
      </c>
      <c r="S1011" s="41" t="str">
        <f>IF(OR(CentrepointSourced[[#This Row],[Country]]="Northern Ireland",CentrepointSourced[[#This Row],[Country]]="Scotland",CentrepointSourced[[#This Row],[Country]]="Wales"),"Local Authority",CentrepointSourced[[#This Row],[LA type]])</f>
        <v>District</v>
      </c>
      <c r="T1011" s="41">
        <f>IF(TRIM(CentrepointSourced[[#This Row],[Presented HS]])="",0,IF(CentrepointSourced[[#This Row],[Presented HS]]="&lt;5",2.5,IF(CentrepointSourced[[#This Row],[Presented HS]]="&lt;10",5,VALUE(TRIM(CentrepointSourced[[#This Row],[Presented HS]])))))</f>
        <v>109</v>
      </c>
      <c r="U1011" s="41">
        <f>IF(TRIM(CentrepointSourced[[#This Row],[Assessed HS]])="",0,IF(CentrepointSourced[[#This Row],[Assessed HS]]="&lt;5",2.5,IF(CentrepointSourced[[#This Row],[Assessed HS]]="&lt;10",5,VALUE(TRIM(CentrepointSourced[[#This Row],[Assessed HS]])))))</f>
        <v>22</v>
      </c>
      <c r="V1011" s="41">
        <f>IF(TRIM(CentrepointSourced[[#This Row],[Presented CS]])="",0,IF(CentrepointSourced[[#This Row],[Presented CS]]="&lt;5",2.5,IF(CentrepointSourced[[#This Row],[Presented CS]]="&lt;10",5,VALUE(TRIM(CentrepointSourced[[#This Row],[Presented CS]])))))</f>
        <v>0</v>
      </c>
      <c r="W1011" s="41">
        <f>IF(TRIM(CentrepointSourced[[#This Row],[Assessed CS]])="",0,IF(CentrepointSourced[[#This Row],[Assessed CS]]="&lt;5",2.5,IF(CentrepointSourced[[#This Row],[Assessed CS]]="&lt;10",5,VALUE(TRIM(CentrepointSourced[[#This Row],[Assessed CS]])))))</f>
        <v>0</v>
      </c>
      <c r="X1011" s="106">
        <f>IF(CentrepointSourced[[#This Row],[Age]]="16-17",CentrepointSourced[[#This Row],[Presented HS DQ]],0)</f>
        <v>0</v>
      </c>
      <c r="Y1011" s="106">
        <f>IF(CentrepointSourced[[#This Row],[Age]]="16-24",CentrepointSourced[[#This Row],[Presented HS DQ]],0)</f>
        <v>0</v>
      </c>
      <c r="Z1011" s="106">
        <f>IF(CentrepointSourced[[#This Row],[Age]]="18-24",CentrepointSourced[[#This Row],[Presented HS DQ]],0)</f>
        <v>109</v>
      </c>
      <c r="AA1011" s="106">
        <f>IF(CentrepointSourced[[#This Row],[Age]]="16-17",CentrepointSourced[[#This Row],[Presented CS DQ]],0)</f>
        <v>0</v>
      </c>
      <c r="AB1011" s="106">
        <f>IF(CentrepointSourced[[#This Row],[Age]]="16-24",CentrepointSourced[[#This Row],[Presented CS DQ]],0)</f>
        <v>0</v>
      </c>
      <c r="AC1011" s="106">
        <f>IF(CentrepointSourced[[#This Row],[Age]]="18-24",CentrepointSourced[[#This Row],[Presented CS DQ]],0)</f>
        <v>0</v>
      </c>
      <c r="AD1011" s="107">
        <f>IF(CentrepointSourced[[#This Row],[Age]]="16-17",CentrepointSourced[[#This Row],[Assessed HS DQ]],0)</f>
        <v>0</v>
      </c>
      <c r="AE1011" s="107">
        <f>IF(CentrepointSourced[[#This Row],[Age]]="16-24",CentrepointSourced[[#This Row],[Assessed HS DQ]],0)</f>
        <v>0</v>
      </c>
      <c r="AF1011" s="107">
        <f>IF(CentrepointSourced[[#This Row],[Age]]="18-24",CentrepointSourced[[#This Row],[Assessed HS DQ]],0)</f>
        <v>22</v>
      </c>
      <c r="AG1011" s="107">
        <f>IF(CentrepointSourced[[#This Row],[Age]]="16-17",CentrepointSourced[[#This Row],[Assessed CS DQ]],0)</f>
        <v>0</v>
      </c>
      <c r="AH1011" s="107">
        <f>IF(CentrepointSourced[[#This Row],[Age]]="16-24",CentrepointSourced[[#This Row],[Assessed CS DQ]],0)</f>
        <v>0</v>
      </c>
      <c r="AI1011" s="107">
        <f>IF(CentrepointSourced[[#This Row],[Age]]="18-24",CentrepointSourced[[#This Row],[Assessed CS DQ]],0)</f>
        <v>0</v>
      </c>
    </row>
    <row r="1012" spans="1:35" customFormat="1" ht="13.5" customHeight="1">
      <c r="A1012" s="45" t="s">
        <v>40</v>
      </c>
      <c r="B1012" s="62" t="s">
        <v>100</v>
      </c>
      <c r="C1012" s="45" t="s">
        <v>42</v>
      </c>
      <c r="D1012" s="62"/>
      <c r="E1012" s="67">
        <v>2013</v>
      </c>
      <c r="F1012" s="67" t="s">
        <v>25</v>
      </c>
      <c r="G1012" s="67">
        <v>44</v>
      </c>
      <c r="H1012" s="68">
        <v>1</v>
      </c>
      <c r="I1012" s="67">
        <v>1</v>
      </c>
      <c r="J1012" s="45"/>
      <c r="K1012" s="45"/>
      <c r="L1012" s="45"/>
      <c r="M1012" s="45"/>
      <c r="N1012" s="45"/>
      <c r="O1012" s="45"/>
      <c r="P1012" s="45"/>
      <c r="Q1012" s="41" t="str">
        <f>IF(CentrepointSourced[[#This Row],[Country]]="Northern Ireland","Northern Ireland",IFERROR(VLOOKUP(CentrepointSourced[[#This Row],[Local Authority]],LKP_LANameDQ[],2,FALSE),CentrepointSourced[[#This Row],[Local Authority]]))</f>
        <v>Torridge</v>
      </c>
      <c r="R1012" s="41" t="str">
        <f>IF(CentrepointSourced[[#This Row],[LA type]]="County","",INDEX(ConsolGeog[lad14cd],MATCH(CentrepointSourced[[#This Row],[Local Authority DQ]],ConsolGeog[la_name],0)))</f>
        <v>E07000046</v>
      </c>
      <c r="S1012" s="41" t="str">
        <f>IF(OR(CentrepointSourced[[#This Row],[Country]]="Northern Ireland",CentrepointSourced[[#This Row],[Country]]="Scotland",CentrepointSourced[[#This Row],[Country]]="Wales"),"Local Authority",CentrepointSourced[[#This Row],[LA type]])</f>
        <v>District</v>
      </c>
      <c r="T1012" s="41">
        <f>IF(TRIM(CentrepointSourced[[#This Row],[Presented HS]])="",0,IF(CentrepointSourced[[#This Row],[Presented HS]]="&lt;5",2.5,IF(CentrepointSourced[[#This Row],[Presented HS]]="&lt;10",5,VALUE(TRIM(CentrepointSourced[[#This Row],[Presented HS]])))))</f>
        <v>44</v>
      </c>
      <c r="U1012" s="41">
        <f>IF(TRIM(CentrepointSourced[[#This Row],[Assessed HS]])="",0,IF(CentrepointSourced[[#This Row],[Assessed HS]]="&lt;5",2.5,IF(CentrepointSourced[[#This Row],[Assessed HS]]="&lt;10",5,VALUE(TRIM(CentrepointSourced[[#This Row],[Assessed HS]])))))</f>
        <v>1</v>
      </c>
      <c r="V1012" s="41">
        <f>IF(TRIM(CentrepointSourced[[#This Row],[Presented CS]])="",0,IF(CentrepointSourced[[#This Row],[Presented CS]]="&lt;5",2.5,IF(CentrepointSourced[[#This Row],[Presented CS]]="&lt;10",5,VALUE(TRIM(CentrepointSourced[[#This Row],[Presented CS]])))))</f>
        <v>0</v>
      </c>
      <c r="W1012" s="41">
        <f>IF(TRIM(CentrepointSourced[[#This Row],[Assessed CS]])="",0,IF(CentrepointSourced[[#This Row],[Assessed CS]]="&lt;5",2.5,IF(CentrepointSourced[[#This Row],[Assessed CS]]="&lt;10",5,VALUE(TRIM(CentrepointSourced[[#This Row],[Assessed CS]])))))</f>
        <v>0</v>
      </c>
      <c r="X1012" s="106">
        <f>IF(CentrepointSourced[[#This Row],[Age]]="16-17",CentrepointSourced[[#This Row],[Presented HS DQ]],0)</f>
        <v>44</v>
      </c>
      <c r="Y1012" s="106">
        <f>IF(CentrepointSourced[[#This Row],[Age]]="16-24",CentrepointSourced[[#This Row],[Presented HS DQ]],0)</f>
        <v>0</v>
      </c>
      <c r="Z1012" s="106">
        <f>IF(CentrepointSourced[[#This Row],[Age]]="18-24",CentrepointSourced[[#This Row],[Presented HS DQ]],0)</f>
        <v>0</v>
      </c>
      <c r="AA1012" s="106">
        <f>IF(CentrepointSourced[[#This Row],[Age]]="16-17",CentrepointSourced[[#This Row],[Presented CS DQ]],0)</f>
        <v>0</v>
      </c>
      <c r="AB1012" s="106">
        <f>IF(CentrepointSourced[[#This Row],[Age]]="16-24",CentrepointSourced[[#This Row],[Presented CS DQ]],0)</f>
        <v>0</v>
      </c>
      <c r="AC1012" s="106">
        <f>IF(CentrepointSourced[[#This Row],[Age]]="18-24",CentrepointSourced[[#This Row],[Presented CS DQ]],0)</f>
        <v>0</v>
      </c>
      <c r="AD1012" s="107">
        <f>IF(CentrepointSourced[[#This Row],[Age]]="16-17",CentrepointSourced[[#This Row],[Assessed HS DQ]],0)</f>
        <v>1</v>
      </c>
      <c r="AE1012" s="107">
        <f>IF(CentrepointSourced[[#This Row],[Age]]="16-24",CentrepointSourced[[#This Row],[Assessed HS DQ]],0)</f>
        <v>0</v>
      </c>
      <c r="AF1012" s="107">
        <f>IF(CentrepointSourced[[#This Row],[Age]]="18-24",CentrepointSourced[[#This Row],[Assessed HS DQ]],0)</f>
        <v>0</v>
      </c>
      <c r="AG1012" s="107">
        <f>IF(CentrepointSourced[[#This Row],[Age]]="16-17",CentrepointSourced[[#This Row],[Assessed CS DQ]],0)</f>
        <v>0</v>
      </c>
      <c r="AH1012" s="107">
        <f>IF(CentrepointSourced[[#This Row],[Age]]="16-24",CentrepointSourced[[#This Row],[Assessed CS DQ]],0)</f>
        <v>0</v>
      </c>
      <c r="AI1012" s="107">
        <f>IF(CentrepointSourced[[#This Row],[Age]]="18-24",CentrepointSourced[[#This Row],[Assessed CS DQ]],0)</f>
        <v>0</v>
      </c>
    </row>
    <row r="1013" spans="1:35" customFormat="1" ht="13.5" customHeight="1">
      <c r="A1013" s="45" t="s">
        <v>40</v>
      </c>
      <c r="B1013" s="62" t="s">
        <v>100</v>
      </c>
      <c r="C1013" s="45" t="s">
        <v>42</v>
      </c>
      <c r="D1013" s="62"/>
      <c r="E1013" s="67">
        <v>2013</v>
      </c>
      <c r="F1013" s="67" t="s">
        <v>26</v>
      </c>
      <c r="G1013" s="67">
        <v>106</v>
      </c>
      <c r="H1013" s="68">
        <v>19</v>
      </c>
      <c r="I1013" s="67">
        <v>9</v>
      </c>
      <c r="J1013" s="45"/>
      <c r="K1013" s="45"/>
      <c r="L1013" s="45"/>
      <c r="M1013" s="45"/>
      <c r="N1013" s="45"/>
      <c r="O1013" s="45"/>
      <c r="P1013" s="45"/>
      <c r="Q1013" s="41" t="str">
        <f>IF(CentrepointSourced[[#This Row],[Country]]="Northern Ireland","Northern Ireland",IFERROR(VLOOKUP(CentrepointSourced[[#This Row],[Local Authority]],LKP_LANameDQ[],2,FALSE),CentrepointSourced[[#This Row],[Local Authority]]))</f>
        <v>Torridge</v>
      </c>
      <c r="R1013" s="41" t="str">
        <f>IF(CentrepointSourced[[#This Row],[LA type]]="County","",INDEX(ConsolGeog[lad14cd],MATCH(CentrepointSourced[[#This Row],[Local Authority DQ]],ConsolGeog[la_name],0)))</f>
        <v>E07000046</v>
      </c>
      <c r="S1013" s="41" t="str">
        <f>IF(OR(CentrepointSourced[[#This Row],[Country]]="Northern Ireland",CentrepointSourced[[#This Row],[Country]]="Scotland",CentrepointSourced[[#This Row],[Country]]="Wales"),"Local Authority",CentrepointSourced[[#This Row],[LA type]])</f>
        <v>District</v>
      </c>
      <c r="T1013" s="41">
        <f>IF(TRIM(CentrepointSourced[[#This Row],[Presented HS]])="",0,IF(CentrepointSourced[[#This Row],[Presented HS]]="&lt;5",2.5,IF(CentrepointSourced[[#This Row],[Presented HS]]="&lt;10",5,VALUE(TRIM(CentrepointSourced[[#This Row],[Presented HS]])))))</f>
        <v>106</v>
      </c>
      <c r="U1013" s="41">
        <f>IF(TRIM(CentrepointSourced[[#This Row],[Assessed HS]])="",0,IF(CentrepointSourced[[#This Row],[Assessed HS]]="&lt;5",2.5,IF(CentrepointSourced[[#This Row],[Assessed HS]]="&lt;10",5,VALUE(TRIM(CentrepointSourced[[#This Row],[Assessed HS]])))))</f>
        <v>19</v>
      </c>
      <c r="V1013" s="41">
        <f>IF(TRIM(CentrepointSourced[[#This Row],[Presented CS]])="",0,IF(CentrepointSourced[[#This Row],[Presented CS]]="&lt;5",2.5,IF(CentrepointSourced[[#This Row],[Presented CS]]="&lt;10",5,VALUE(TRIM(CentrepointSourced[[#This Row],[Presented CS]])))))</f>
        <v>0</v>
      </c>
      <c r="W1013" s="41">
        <f>IF(TRIM(CentrepointSourced[[#This Row],[Assessed CS]])="",0,IF(CentrepointSourced[[#This Row],[Assessed CS]]="&lt;5",2.5,IF(CentrepointSourced[[#This Row],[Assessed CS]]="&lt;10",5,VALUE(TRIM(CentrepointSourced[[#This Row],[Assessed CS]])))))</f>
        <v>0</v>
      </c>
      <c r="X1013" s="106">
        <f>IF(CentrepointSourced[[#This Row],[Age]]="16-17",CentrepointSourced[[#This Row],[Presented HS DQ]],0)</f>
        <v>0</v>
      </c>
      <c r="Y1013" s="106">
        <f>IF(CentrepointSourced[[#This Row],[Age]]="16-24",CentrepointSourced[[#This Row],[Presented HS DQ]],0)</f>
        <v>0</v>
      </c>
      <c r="Z1013" s="106">
        <f>IF(CentrepointSourced[[#This Row],[Age]]="18-24",CentrepointSourced[[#This Row],[Presented HS DQ]],0)</f>
        <v>106</v>
      </c>
      <c r="AA1013" s="106">
        <f>IF(CentrepointSourced[[#This Row],[Age]]="16-17",CentrepointSourced[[#This Row],[Presented CS DQ]],0)</f>
        <v>0</v>
      </c>
      <c r="AB1013" s="106">
        <f>IF(CentrepointSourced[[#This Row],[Age]]="16-24",CentrepointSourced[[#This Row],[Presented CS DQ]],0)</f>
        <v>0</v>
      </c>
      <c r="AC1013" s="106">
        <f>IF(CentrepointSourced[[#This Row],[Age]]="18-24",CentrepointSourced[[#This Row],[Presented CS DQ]],0)</f>
        <v>0</v>
      </c>
      <c r="AD1013" s="107">
        <f>IF(CentrepointSourced[[#This Row],[Age]]="16-17",CentrepointSourced[[#This Row],[Assessed HS DQ]],0)</f>
        <v>0</v>
      </c>
      <c r="AE1013" s="107">
        <f>IF(CentrepointSourced[[#This Row],[Age]]="16-24",CentrepointSourced[[#This Row],[Assessed HS DQ]],0)</f>
        <v>0</v>
      </c>
      <c r="AF1013" s="107">
        <f>IF(CentrepointSourced[[#This Row],[Age]]="18-24",CentrepointSourced[[#This Row],[Assessed HS DQ]],0)</f>
        <v>19</v>
      </c>
      <c r="AG1013" s="107">
        <f>IF(CentrepointSourced[[#This Row],[Age]]="16-17",CentrepointSourced[[#This Row],[Assessed CS DQ]],0)</f>
        <v>0</v>
      </c>
      <c r="AH1013" s="107">
        <f>IF(CentrepointSourced[[#This Row],[Age]]="16-24",CentrepointSourced[[#This Row],[Assessed CS DQ]],0)</f>
        <v>0</v>
      </c>
      <c r="AI1013" s="107">
        <f>IF(CentrepointSourced[[#This Row],[Age]]="18-24",CentrepointSourced[[#This Row],[Assessed CS DQ]],0)</f>
        <v>0</v>
      </c>
    </row>
    <row r="1014" spans="1:35" customFormat="1" ht="13.5" customHeight="1">
      <c r="A1014" s="45" t="s">
        <v>40</v>
      </c>
      <c r="B1014" s="62" t="s">
        <v>100</v>
      </c>
      <c r="C1014" s="45" t="s">
        <v>42</v>
      </c>
      <c r="D1014" s="62"/>
      <c r="E1014" s="67">
        <v>2014</v>
      </c>
      <c r="F1014" s="67" t="s">
        <v>25</v>
      </c>
      <c r="G1014" s="67">
        <v>60</v>
      </c>
      <c r="H1014" s="68">
        <v>7</v>
      </c>
      <c r="I1014" s="67">
        <v>4</v>
      </c>
      <c r="J1014" s="45"/>
      <c r="K1014" s="45"/>
      <c r="L1014" s="45"/>
      <c r="M1014" s="45"/>
      <c r="N1014" s="45"/>
      <c r="O1014" s="45"/>
      <c r="P1014" s="45"/>
      <c r="Q1014" s="41" t="str">
        <f>IF(CentrepointSourced[[#This Row],[Country]]="Northern Ireland","Northern Ireland",IFERROR(VLOOKUP(CentrepointSourced[[#This Row],[Local Authority]],LKP_LANameDQ[],2,FALSE),CentrepointSourced[[#This Row],[Local Authority]]))</f>
        <v>Torridge</v>
      </c>
      <c r="R1014" s="41" t="str">
        <f>IF(CentrepointSourced[[#This Row],[LA type]]="County","",INDEX(ConsolGeog[lad14cd],MATCH(CentrepointSourced[[#This Row],[Local Authority DQ]],ConsolGeog[la_name],0)))</f>
        <v>E07000046</v>
      </c>
      <c r="S1014" s="41" t="str">
        <f>IF(OR(CentrepointSourced[[#This Row],[Country]]="Northern Ireland",CentrepointSourced[[#This Row],[Country]]="Scotland",CentrepointSourced[[#This Row],[Country]]="Wales"),"Local Authority",CentrepointSourced[[#This Row],[LA type]])</f>
        <v>District</v>
      </c>
      <c r="T1014" s="41">
        <f>IF(TRIM(CentrepointSourced[[#This Row],[Presented HS]])="",0,IF(CentrepointSourced[[#This Row],[Presented HS]]="&lt;5",2.5,IF(CentrepointSourced[[#This Row],[Presented HS]]="&lt;10",5,VALUE(TRIM(CentrepointSourced[[#This Row],[Presented HS]])))))</f>
        <v>60</v>
      </c>
      <c r="U1014" s="41">
        <f>IF(TRIM(CentrepointSourced[[#This Row],[Assessed HS]])="",0,IF(CentrepointSourced[[#This Row],[Assessed HS]]="&lt;5",2.5,IF(CentrepointSourced[[#This Row],[Assessed HS]]="&lt;10",5,VALUE(TRIM(CentrepointSourced[[#This Row],[Assessed HS]])))))</f>
        <v>7</v>
      </c>
      <c r="V1014" s="41">
        <f>IF(TRIM(CentrepointSourced[[#This Row],[Presented CS]])="",0,IF(CentrepointSourced[[#This Row],[Presented CS]]="&lt;5",2.5,IF(CentrepointSourced[[#This Row],[Presented CS]]="&lt;10",5,VALUE(TRIM(CentrepointSourced[[#This Row],[Presented CS]])))))</f>
        <v>0</v>
      </c>
      <c r="W1014" s="41">
        <f>IF(TRIM(CentrepointSourced[[#This Row],[Assessed CS]])="",0,IF(CentrepointSourced[[#This Row],[Assessed CS]]="&lt;5",2.5,IF(CentrepointSourced[[#This Row],[Assessed CS]]="&lt;10",5,VALUE(TRIM(CentrepointSourced[[#This Row],[Assessed CS]])))))</f>
        <v>0</v>
      </c>
      <c r="X1014" s="106">
        <f>IF(CentrepointSourced[[#This Row],[Age]]="16-17",CentrepointSourced[[#This Row],[Presented HS DQ]],0)</f>
        <v>60</v>
      </c>
      <c r="Y1014" s="106">
        <f>IF(CentrepointSourced[[#This Row],[Age]]="16-24",CentrepointSourced[[#This Row],[Presented HS DQ]],0)</f>
        <v>0</v>
      </c>
      <c r="Z1014" s="106">
        <f>IF(CentrepointSourced[[#This Row],[Age]]="18-24",CentrepointSourced[[#This Row],[Presented HS DQ]],0)</f>
        <v>0</v>
      </c>
      <c r="AA1014" s="106">
        <f>IF(CentrepointSourced[[#This Row],[Age]]="16-17",CentrepointSourced[[#This Row],[Presented CS DQ]],0)</f>
        <v>0</v>
      </c>
      <c r="AB1014" s="106">
        <f>IF(CentrepointSourced[[#This Row],[Age]]="16-24",CentrepointSourced[[#This Row],[Presented CS DQ]],0)</f>
        <v>0</v>
      </c>
      <c r="AC1014" s="106">
        <f>IF(CentrepointSourced[[#This Row],[Age]]="18-24",CentrepointSourced[[#This Row],[Presented CS DQ]],0)</f>
        <v>0</v>
      </c>
      <c r="AD1014" s="107">
        <f>IF(CentrepointSourced[[#This Row],[Age]]="16-17",CentrepointSourced[[#This Row],[Assessed HS DQ]],0)</f>
        <v>7</v>
      </c>
      <c r="AE1014" s="107">
        <f>IF(CentrepointSourced[[#This Row],[Age]]="16-24",CentrepointSourced[[#This Row],[Assessed HS DQ]],0)</f>
        <v>0</v>
      </c>
      <c r="AF1014" s="107">
        <f>IF(CentrepointSourced[[#This Row],[Age]]="18-24",CentrepointSourced[[#This Row],[Assessed HS DQ]],0)</f>
        <v>0</v>
      </c>
      <c r="AG1014" s="107">
        <f>IF(CentrepointSourced[[#This Row],[Age]]="16-17",CentrepointSourced[[#This Row],[Assessed CS DQ]],0)</f>
        <v>0</v>
      </c>
      <c r="AH1014" s="107">
        <f>IF(CentrepointSourced[[#This Row],[Age]]="16-24",CentrepointSourced[[#This Row],[Assessed CS DQ]],0)</f>
        <v>0</v>
      </c>
      <c r="AI1014" s="107">
        <f>IF(CentrepointSourced[[#This Row],[Age]]="18-24",CentrepointSourced[[#This Row],[Assessed CS DQ]],0)</f>
        <v>0</v>
      </c>
    </row>
    <row r="1015" spans="1:35" customFormat="1" ht="13.5" customHeight="1">
      <c r="A1015" s="45" t="s">
        <v>40</v>
      </c>
      <c r="B1015" s="62" t="s">
        <v>100</v>
      </c>
      <c r="C1015" s="45" t="s">
        <v>42</v>
      </c>
      <c r="D1015" s="62"/>
      <c r="E1015" s="67">
        <v>2014</v>
      </c>
      <c r="F1015" s="67" t="s">
        <v>26</v>
      </c>
      <c r="G1015" s="67">
        <v>133</v>
      </c>
      <c r="H1015" s="68">
        <v>25</v>
      </c>
      <c r="I1015" s="67">
        <v>7</v>
      </c>
      <c r="J1015" s="45"/>
      <c r="K1015" s="45"/>
      <c r="L1015" s="45"/>
      <c r="M1015" s="45"/>
      <c r="N1015" s="45"/>
      <c r="O1015" s="45"/>
      <c r="P1015" s="45"/>
      <c r="Q1015" s="41" t="str">
        <f>IF(CentrepointSourced[[#This Row],[Country]]="Northern Ireland","Northern Ireland",IFERROR(VLOOKUP(CentrepointSourced[[#This Row],[Local Authority]],LKP_LANameDQ[],2,FALSE),CentrepointSourced[[#This Row],[Local Authority]]))</f>
        <v>Torridge</v>
      </c>
      <c r="R1015" s="41" t="str">
        <f>IF(CentrepointSourced[[#This Row],[LA type]]="County","",INDEX(ConsolGeog[lad14cd],MATCH(CentrepointSourced[[#This Row],[Local Authority DQ]],ConsolGeog[la_name],0)))</f>
        <v>E07000046</v>
      </c>
      <c r="S1015" s="41" t="str">
        <f>IF(OR(CentrepointSourced[[#This Row],[Country]]="Northern Ireland",CentrepointSourced[[#This Row],[Country]]="Scotland",CentrepointSourced[[#This Row],[Country]]="Wales"),"Local Authority",CentrepointSourced[[#This Row],[LA type]])</f>
        <v>District</v>
      </c>
      <c r="T1015" s="41">
        <f>IF(TRIM(CentrepointSourced[[#This Row],[Presented HS]])="",0,IF(CentrepointSourced[[#This Row],[Presented HS]]="&lt;5",2.5,IF(CentrepointSourced[[#This Row],[Presented HS]]="&lt;10",5,VALUE(TRIM(CentrepointSourced[[#This Row],[Presented HS]])))))</f>
        <v>133</v>
      </c>
      <c r="U1015" s="41">
        <f>IF(TRIM(CentrepointSourced[[#This Row],[Assessed HS]])="",0,IF(CentrepointSourced[[#This Row],[Assessed HS]]="&lt;5",2.5,IF(CentrepointSourced[[#This Row],[Assessed HS]]="&lt;10",5,VALUE(TRIM(CentrepointSourced[[#This Row],[Assessed HS]])))))</f>
        <v>25</v>
      </c>
      <c r="V1015" s="41">
        <f>IF(TRIM(CentrepointSourced[[#This Row],[Presented CS]])="",0,IF(CentrepointSourced[[#This Row],[Presented CS]]="&lt;5",2.5,IF(CentrepointSourced[[#This Row],[Presented CS]]="&lt;10",5,VALUE(TRIM(CentrepointSourced[[#This Row],[Presented CS]])))))</f>
        <v>0</v>
      </c>
      <c r="W1015" s="41">
        <f>IF(TRIM(CentrepointSourced[[#This Row],[Assessed CS]])="",0,IF(CentrepointSourced[[#This Row],[Assessed CS]]="&lt;5",2.5,IF(CentrepointSourced[[#This Row],[Assessed CS]]="&lt;10",5,VALUE(TRIM(CentrepointSourced[[#This Row],[Assessed CS]])))))</f>
        <v>0</v>
      </c>
      <c r="X1015" s="106">
        <f>IF(CentrepointSourced[[#This Row],[Age]]="16-17",CentrepointSourced[[#This Row],[Presented HS DQ]],0)</f>
        <v>0</v>
      </c>
      <c r="Y1015" s="106">
        <f>IF(CentrepointSourced[[#This Row],[Age]]="16-24",CentrepointSourced[[#This Row],[Presented HS DQ]],0)</f>
        <v>0</v>
      </c>
      <c r="Z1015" s="106">
        <f>IF(CentrepointSourced[[#This Row],[Age]]="18-24",CentrepointSourced[[#This Row],[Presented HS DQ]],0)</f>
        <v>133</v>
      </c>
      <c r="AA1015" s="106">
        <f>IF(CentrepointSourced[[#This Row],[Age]]="16-17",CentrepointSourced[[#This Row],[Presented CS DQ]],0)</f>
        <v>0</v>
      </c>
      <c r="AB1015" s="106">
        <f>IF(CentrepointSourced[[#This Row],[Age]]="16-24",CentrepointSourced[[#This Row],[Presented CS DQ]],0)</f>
        <v>0</v>
      </c>
      <c r="AC1015" s="106">
        <f>IF(CentrepointSourced[[#This Row],[Age]]="18-24",CentrepointSourced[[#This Row],[Presented CS DQ]],0)</f>
        <v>0</v>
      </c>
      <c r="AD1015" s="107">
        <f>IF(CentrepointSourced[[#This Row],[Age]]="16-17",CentrepointSourced[[#This Row],[Assessed HS DQ]],0)</f>
        <v>0</v>
      </c>
      <c r="AE1015" s="107">
        <f>IF(CentrepointSourced[[#This Row],[Age]]="16-24",CentrepointSourced[[#This Row],[Assessed HS DQ]],0)</f>
        <v>0</v>
      </c>
      <c r="AF1015" s="107">
        <f>IF(CentrepointSourced[[#This Row],[Age]]="18-24",CentrepointSourced[[#This Row],[Assessed HS DQ]],0)</f>
        <v>25</v>
      </c>
      <c r="AG1015" s="107">
        <f>IF(CentrepointSourced[[#This Row],[Age]]="16-17",CentrepointSourced[[#This Row],[Assessed CS DQ]],0)</f>
        <v>0</v>
      </c>
      <c r="AH1015" s="107">
        <f>IF(CentrepointSourced[[#This Row],[Age]]="16-24",CentrepointSourced[[#This Row],[Assessed CS DQ]],0)</f>
        <v>0</v>
      </c>
      <c r="AI1015" s="107">
        <f>IF(CentrepointSourced[[#This Row],[Age]]="18-24",CentrepointSourced[[#This Row],[Assessed CS DQ]],0)</f>
        <v>0</v>
      </c>
    </row>
    <row r="1016" spans="1:35" customFormat="1" ht="13.5" customHeight="1">
      <c r="A1016" s="45" t="s">
        <v>40</v>
      </c>
      <c r="B1016" s="62" t="s">
        <v>133</v>
      </c>
      <c r="C1016" s="45" t="s">
        <v>42</v>
      </c>
      <c r="D1016" s="62"/>
      <c r="E1016" s="67">
        <v>2012</v>
      </c>
      <c r="F1016" s="67" t="s">
        <v>25</v>
      </c>
      <c r="G1016" s="67">
        <v>34</v>
      </c>
      <c r="H1016" s="68">
        <v>1</v>
      </c>
      <c r="I1016" s="67">
        <v>1</v>
      </c>
      <c r="J1016" s="45"/>
      <c r="K1016" s="45"/>
      <c r="L1016" s="45"/>
      <c r="M1016" s="45"/>
      <c r="N1016" s="45"/>
      <c r="O1016" s="45"/>
      <c r="P1016" s="45"/>
      <c r="Q1016" s="41" t="str">
        <f>IF(CentrepointSourced[[#This Row],[Country]]="Northern Ireland","Northern Ireland",IFERROR(VLOOKUP(CentrepointSourced[[#This Row],[Local Authority]],LKP_LANameDQ[],2,FALSE),CentrepointSourced[[#This Row],[Local Authority]]))</f>
        <v>Tunbridge Wells</v>
      </c>
      <c r="R1016" s="41" t="str">
        <f>IF(CentrepointSourced[[#This Row],[LA type]]="County","",INDEX(ConsolGeog[lad14cd],MATCH(CentrepointSourced[[#This Row],[Local Authority DQ]],ConsolGeog[la_name],0)))</f>
        <v>E07000116</v>
      </c>
      <c r="S1016" s="41" t="str">
        <f>IF(OR(CentrepointSourced[[#This Row],[Country]]="Northern Ireland",CentrepointSourced[[#This Row],[Country]]="Scotland",CentrepointSourced[[#This Row],[Country]]="Wales"),"Local Authority",CentrepointSourced[[#This Row],[LA type]])</f>
        <v>District</v>
      </c>
      <c r="T1016" s="41">
        <f>IF(TRIM(CentrepointSourced[[#This Row],[Presented HS]])="",0,IF(CentrepointSourced[[#This Row],[Presented HS]]="&lt;5",2.5,IF(CentrepointSourced[[#This Row],[Presented HS]]="&lt;10",5,VALUE(TRIM(CentrepointSourced[[#This Row],[Presented HS]])))))</f>
        <v>34</v>
      </c>
      <c r="U1016" s="41">
        <f>IF(TRIM(CentrepointSourced[[#This Row],[Assessed HS]])="",0,IF(CentrepointSourced[[#This Row],[Assessed HS]]="&lt;5",2.5,IF(CentrepointSourced[[#This Row],[Assessed HS]]="&lt;10",5,VALUE(TRIM(CentrepointSourced[[#This Row],[Assessed HS]])))))</f>
        <v>1</v>
      </c>
      <c r="V1016" s="41">
        <f>IF(TRIM(CentrepointSourced[[#This Row],[Presented CS]])="",0,IF(CentrepointSourced[[#This Row],[Presented CS]]="&lt;5",2.5,IF(CentrepointSourced[[#This Row],[Presented CS]]="&lt;10",5,VALUE(TRIM(CentrepointSourced[[#This Row],[Presented CS]])))))</f>
        <v>0</v>
      </c>
      <c r="W1016" s="41">
        <f>IF(TRIM(CentrepointSourced[[#This Row],[Assessed CS]])="",0,IF(CentrepointSourced[[#This Row],[Assessed CS]]="&lt;5",2.5,IF(CentrepointSourced[[#This Row],[Assessed CS]]="&lt;10",5,VALUE(TRIM(CentrepointSourced[[#This Row],[Assessed CS]])))))</f>
        <v>0</v>
      </c>
      <c r="X1016" s="106">
        <f>IF(CentrepointSourced[[#This Row],[Age]]="16-17",CentrepointSourced[[#This Row],[Presented HS DQ]],0)</f>
        <v>34</v>
      </c>
      <c r="Y1016" s="106">
        <f>IF(CentrepointSourced[[#This Row],[Age]]="16-24",CentrepointSourced[[#This Row],[Presented HS DQ]],0)</f>
        <v>0</v>
      </c>
      <c r="Z1016" s="106">
        <f>IF(CentrepointSourced[[#This Row],[Age]]="18-24",CentrepointSourced[[#This Row],[Presented HS DQ]],0)</f>
        <v>0</v>
      </c>
      <c r="AA1016" s="106">
        <f>IF(CentrepointSourced[[#This Row],[Age]]="16-17",CentrepointSourced[[#This Row],[Presented CS DQ]],0)</f>
        <v>0</v>
      </c>
      <c r="AB1016" s="106">
        <f>IF(CentrepointSourced[[#This Row],[Age]]="16-24",CentrepointSourced[[#This Row],[Presented CS DQ]],0)</f>
        <v>0</v>
      </c>
      <c r="AC1016" s="106">
        <f>IF(CentrepointSourced[[#This Row],[Age]]="18-24",CentrepointSourced[[#This Row],[Presented CS DQ]],0)</f>
        <v>0</v>
      </c>
      <c r="AD1016" s="107">
        <f>IF(CentrepointSourced[[#This Row],[Age]]="16-17",CentrepointSourced[[#This Row],[Assessed HS DQ]],0)</f>
        <v>1</v>
      </c>
      <c r="AE1016" s="107">
        <f>IF(CentrepointSourced[[#This Row],[Age]]="16-24",CentrepointSourced[[#This Row],[Assessed HS DQ]],0)</f>
        <v>0</v>
      </c>
      <c r="AF1016" s="107">
        <f>IF(CentrepointSourced[[#This Row],[Age]]="18-24",CentrepointSourced[[#This Row],[Assessed HS DQ]],0)</f>
        <v>0</v>
      </c>
      <c r="AG1016" s="107">
        <f>IF(CentrepointSourced[[#This Row],[Age]]="16-17",CentrepointSourced[[#This Row],[Assessed CS DQ]],0)</f>
        <v>0</v>
      </c>
      <c r="AH1016" s="107">
        <f>IF(CentrepointSourced[[#This Row],[Age]]="16-24",CentrepointSourced[[#This Row],[Assessed CS DQ]],0)</f>
        <v>0</v>
      </c>
      <c r="AI1016" s="107">
        <f>IF(CentrepointSourced[[#This Row],[Age]]="18-24",CentrepointSourced[[#This Row],[Assessed CS DQ]],0)</f>
        <v>0</v>
      </c>
    </row>
    <row r="1017" spans="1:35" customFormat="1" ht="13.5" customHeight="1">
      <c r="A1017" s="45" t="s">
        <v>40</v>
      </c>
      <c r="B1017" s="62" t="s">
        <v>133</v>
      </c>
      <c r="C1017" s="45" t="s">
        <v>42</v>
      </c>
      <c r="D1017" s="62"/>
      <c r="E1017" s="67">
        <v>2012</v>
      </c>
      <c r="F1017" s="67" t="s">
        <v>26</v>
      </c>
      <c r="G1017" s="67">
        <v>236</v>
      </c>
      <c r="H1017" s="68">
        <v>29</v>
      </c>
      <c r="I1017" s="67">
        <v>18</v>
      </c>
      <c r="J1017" s="45"/>
      <c r="K1017" s="45"/>
      <c r="L1017" s="45"/>
      <c r="M1017" s="45"/>
      <c r="N1017" s="45"/>
      <c r="O1017" s="45"/>
      <c r="P1017" s="45"/>
      <c r="Q1017" s="41" t="str">
        <f>IF(CentrepointSourced[[#This Row],[Country]]="Northern Ireland","Northern Ireland",IFERROR(VLOOKUP(CentrepointSourced[[#This Row],[Local Authority]],LKP_LANameDQ[],2,FALSE),CentrepointSourced[[#This Row],[Local Authority]]))</f>
        <v>Tunbridge Wells</v>
      </c>
      <c r="R1017" s="41" t="str">
        <f>IF(CentrepointSourced[[#This Row],[LA type]]="County","",INDEX(ConsolGeog[lad14cd],MATCH(CentrepointSourced[[#This Row],[Local Authority DQ]],ConsolGeog[la_name],0)))</f>
        <v>E07000116</v>
      </c>
      <c r="S1017" s="41" t="str">
        <f>IF(OR(CentrepointSourced[[#This Row],[Country]]="Northern Ireland",CentrepointSourced[[#This Row],[Country]]="Scotland",CentrepointSourced[[#This Row],[Country]]="Wales"),"Local Authority",CentrepointSourced[[#This Row],[LA type]])</f>
        <v>District</v>
      </c>
      <c r="T1017" s="41">
        <f>IF(TRIM(CentrepointSourced[[#This Row],[Presented HS]])="",0,IF(CentrepointSourced[[#This Row],[Presented HS]]="&lt;5",2.5,IF(CentrepointSourced[[#This Row],[Presented HS]]="&lt;10",5,VALUE(TRIM(CentrepointSourced[[#This Row],[Presented HS]])))))</f>
        <v>236</v>
      </c>
      <c r="U1017" s="41">
        <f>IF(TRIM(CentrepointSourced[[#This Row],[Assessed HS]])="",0,IF(CentrepointSourced[[#This Row],[Assessed HS]]="&lt;5",2.5,IF(CentrepointSourced[[#This Row],[Assessed HS]]="&lt;10",5,VALUE(TRIM(CentrepointSourced[[#This Row],[Assessed HS]])))))</f>
        <v>29</v>
      </c>
      <c r="V1017" s="41">
        <f>IF(TRIM(CentrepointSourced[[#This Row],[Presented CS]])="",0,IF(CentrepointSourced[[#This Row],[Presented CS]]="&lt;5",2.5,IF(CentrepointSourced[[#This Row],[Presented CS]]="&lt;10",5,VALUE(TRIM(CentrepointSourced[[#This Row],[Presented CS]])))))</f>
        <v>0</v>
      </c>
      <c r="W1017" s="41">
        <f>IF(TRIM(CentrepointSourced[[#This Row],[Assessed CS]])="",0,IF(CentrepointSourced[[#This Row],[Assessed CS]]="&lt;5",2.5,IF(CentrepointSourced[[#This Row],[Assessed CS]]="&lt;10",5,VALUE(TRIM(CentrepointSourced[[#This Row],[Assessed CS]])))))</f>
        <v>0</v>
      </c>
      <c r="X1017" s="106">
        <f>IF(CentrepointSourced[[#This Row],[Age]]="16-17",CentrepointSourced[[#This Row],[Presented HS DQ]],0)</f>
        <v>0</v>
      </c>
      <c r="Y1017" s="106">
        <f>IF(CentrepointSourced[[#This Row],[Age]]="16-24",CentrepointSourced[[#This Row],[Presented HS DQ]],0)</f>
        <v>0</v>
      </c>
      <c r="Z1017" s="106">
        <f>IF(CentrepointSourced[[#This Row],[Age]]="18-24",CentrepointSourced[[#This Row],[Presented HS DQ]],0)</f>
        <v>236</v>
      </c>
      <c r="AA1017" s="106">
        <f>IF(CentrepointSourced[[#This Row],[Age]]="16-17",CentrepointSourced[[#This Row],[Presented CS DQ]],0)</f>
        <v>0</v>
      </c>
      <c r="AB1017" s="106">
        <f>IF(CentrepointSourced[[#This Row],[Age]]="16-24",CentrepointSourced[[#This Row],[Presented CS DQ]],0)</f>
        <v>0</v>
      </c>
      <c r="AC1017" s="106">
        <f>IF(CentrepointSourced[[#This Row],[Age]]="18-24",CentrepointSourced[[#This Row],[Presented CS DQ]],0)</f>
        <v>0</v>
      </c>
      <c r="AD1017" s="107">
        <f>IF(CentrepointSourced[[#This Row],[Age]]="16-17",CentrepointSourced[[#This Row],[Assessed HS DQ]],0)</f>
        <v>0</v>
      </c>
      <c r="AE1017" s="107">
        <f>IF(CentrepointSourced[[#This Row],[Age]]="16-24",CentrepointSourced[[#This Row],[Assessed HS DQ]],0)</f>
        <v>0</v>
      </c>
      <c r="AF1017" s="107">
        <f>IF(CentrepointSourced[[#This Row],[Age]]="18-24",CentrepointSourced[[#This Row],[Assessed HS DQ]],0)</f>
        <v>29</v>
      </c>
      <c r="AG1017" s="107">
        <f>IF(CentrepointSourced[[#This Row],[Age]]="16-17",CentrepointSourced[[#This Row],[Assessed CS DQ]],0)</f>
        <v>0</v>
      </c>
      <c r="AH1017" s="107">
        <f>IF(CentrepointSourced[[#This Row],[Age]]="16-24",CentrepointSourced[[#This Row],[Assessed CS DQ]],0)</f>
        <v>0</v>
      </c>
      <c r="AI1017" s="107">
        <f>IF(CentrepointSourced[[#This Row],[Age]]="18-24",CentrepointSourced[[#This Row],[Assessed CS DQ]],0)</f>
        <v>0</v>
      </c>
    </row>
    <row r="1018" spans="1:35" customFormat="1" ht="13.5" customHeight="1">
      <c r="A1018" s="45" t="s">
        <v>40</v>
      </c>
      <c r="B1018" s="62" t="s">
        <v>133</v>
      </c>
      <c r="C1018" s="45" t="s">
        <v>42</v>
      </c>
      <c r="D1018" s="62"/>
      <c r="E1018" s="67">
        <v>2013</v>
      </c>
      <c r="F1018" s="67" t="s">
        <v>25</v>
      </c>
      <c r="G1018" s="67">
        <v>31</v>
      </c>
      <c r="H1018" s="68">
        <v>0</v>
      </c>
      <c r="I1018" s="67">
        <v>0</v>
      </c>
      <c r="J1018" s="45"/>
      <c r="K1018" s="45"/>
      <c r="L1018" s="45"/>
      <c r="M1018" s="45"/>
      <c r="N1018" s="45"/>
      <c r="O1018" s="45"/>
      <c r="P1018" s="45"/>
      <c r="Q1018" s="41" t="str">
        <f>IF(CentrepointSourced[[#This Row],[Country]]="Northern Ireland","Northern Ireland",IFERROR(VLOOKUP(CentrepointSourced[[#This Row],[Local Authority]],LKP_LANameDQ[],2,FALSE),CentrepointSourced[[#This Row],[Local Authority]]))</f>
        <v>Tunbridge Wells</v>
      </c>
      <c r="R1018" s="41" t="str">
        <f>IF(CentrepointSourced[[#This Row],[LA type]]="County","",INDEX(ConsolGeog[lad14cd],MATCH(CentrepointSourced[[#This Row],[Local Authority DQ]],ConsolGeog[la_name],0)))</f>
        <v>E07000116</v>
      </c>
      <c r="S1018" s="41" t="str">
        <f>IF(OR(CentrepointSourced[[#This Row],[Country]]="Northern Ireland",CentrepointSourced[[#This Row],[Country]]="Scotland",CentrepointSourced[[#This Row],[Country]]="Wales"),"Local Authority",CentrepointSourced[[#This Row],[LA type]])</f>
        <v>District</v>
      </c>
      <c r="T1018" s="41">
        <f>IF(TRIM(CentrepointSourced[[#This Row],[Presented HS]])="",0,IF(CentrepointSourced[[#This Row],[Presented HS]]="&lt;5",2.5,IF(CentrepointSourced[[#This Row],[Presented HS]]="&lt;10",5,VALUE(TRIM(CentrepointSourced[[#This Row],[Presented HS]])))))</f>
        <v>31</v>
      </c>
      <c r="U1018" s="41">
        <f>IF(TRIM(CentrepointSourced[[#This Row],[Assessed HS]])="",0,IF(CentrepointSourced[[#This Row],[Assessed HS]]="&lt;5",2.5,IF(CentrepointSourced[[#This Row],[Assessed HS]]="&lt;10",5,VALUE(TRIM(CentrepointSourced[[#This Row],[Assessed HS]])))))</f>
        <v>0</v>
      </c>
      <c r="V1018" s="41">
        <f>IF(TRIM(CentrepointSourced[[#This Row],[Presented CS]])="",0,IF(CentrepointSourced[[#This Row],[Presented CS]]="&lt;5",2.5,IF(CentrepointSourced[[#This Row],[Presented CS]]="&lt;10",5,VALUE(TRIM(CentrepointSourced[[#This Row],[Presented CS]])))))</f>
        <v>0</v>
      </c>
      <c r="W1018" s="41">
        <f>IF(TRIM(CentrepointSourced[[#This Row],[Assessed CS]])="",0,IF(CentrepointSourced[[#This Row],[Assessed CS]]="&lt;5",2.5,IF(CentrepointSourced[[#This Row],[Assessed CS]]="&lt;10",5,VALUE(TRIM(CentrepointSourced[[#This Row],[Assessed CS]])))))</f>
        <v>0</v>
      </c>
      <c r="X1018" s="106">
        <f>IF(CentrepointSourced[[#This Row],[Age]]="16-17",CentrepointSourced[[#This Row],[Presented HS DQ]],0)</f>
        <v>31</v>
      </c>
      <c r="Y1018" s="106">
        <f>IF(CentrepointSourced[[#This Row],[Age]]="16-24",CentrepointSourced[[#This Row],[Presented HS DQ]],0)</f>
        <v>0</v>
      </c>
      <c r="Z1018" s="106">
        <f>IF(CentrepointSourced[[#This Row],[Age]]="18-24",CentrepointSourced[[#This Row],[Presented HS DQ]],0)</f>
        <v>0</v>
      </c>
      <c r="AA1018" s="106">
        <f>IF(CentrepointSourced[[#This Row],[Age]]="16-17",CentrepointSourced[[#This Row],[Presented CS DQ]],0)</f>
        <v>0</v>
      </c>
      <c r="AB1018" s="106">
        <f>IF(CentrepointSourced[[#This Row],[Age]]="16-24",CentrepointSourced[[#This Row],[Presented CS DQ]],0)</f>
        <v>0</v>
      </c>
      <c r="AC1018" s="106">
        <f>IF(CentrepointSourced[[#This Row],[Age]]="18-24",CentrepointSourced[[#This Row],[Presented CS DQ]],0)</f>
        <v>0</v>
      </c>
      <c r="AD1018" s="107">
        <f>IF(CentrepointSourced[[#This Row],[Age]]="16-17",CentrepointSourced[[#This Row],[Assessed HS DQ]],0)</f>
        <v>0</v>
      </c>
      <c r="AE1018" s="107">
        <f>IF(CentrepointSourced[[#This Row],[Age]]="16-24",CentrepointSourced[[#This Row],[Assessed HS DQ]],0)</f>
        <v>0</v>
      </c>
      <c r="AF1018" s="107">
        <f>IF(CentrepointSourced[[#This Row],[Age]]="18-24",CentrepointSourced[[#This Row],[Assessed HS DQ]],0)</f>
        <v>0</v>
      </c>
      <c r="AG1018" s="107">
        <f>IF(CentrepointSourced[[#This Row],[Age]]="16-17",CentrepointSourced[[#This Row],[Assessed CS DQ]],0)</f>
        <v>0</v>
      </c>
      <c r="AH1018" s="107">
        <f>IF(CentrepointSourced[[#This Row],[Age]]="16-24",CentrepointSourced[[#This Row],[Assessed CS DQ]],0)</f>
        <v>0</v>
      </c>
      <c r="AI1018" s="107">
        <f>IF(CentrepointSourced[[#This Row],[Age]]="18-24",CentrepointSourced[[#This Row],[Assessed CS DQ]],0)</f>
        <v>0</v>
      </c>
    </row>
    <row r="1019" spans="1:35" customFormat="1" ht="13.5" customHeight="1">
      <c r="A1019" s="45" t="s">
        <v>40</v>
      </c>
      <c r="B1019" s="62" t="s">
        <v>133</v>
      </c>
      <c r="C1019" s="45" t="s">
        <v>42</v>
      </c>
      <c r="D1019" s="62"/>
      <c r="E1019" s="67">
        <v>2013</v>
      </c>
      <c r="F1019" s="67" t="s">
        <v>26</v>
      </c>
      <c r="G1019" s="67">
        <v>226</v>
      </c>
      <c r="H1019" s="68">
        <v>23</v>
      </c>
      <c r="I1019" s="67">
        <v>11</v>
      </c>
      <c r="J1019" s="45"/>
      <c r="K1019" s="45"/>
      <c r="L1019" s="45"/>
      <c r="M1019" s="45"/>
      <c r="N1019" s="45"/>
      <c r="O1019" s="45"/>
      <c r="P1019" s="45"/>
      <c r="Q1019" s="41" t="str">
        <f>IF(CentrepointSourced[[#This Row],[Country]]="Northern Ireland","Northern Ireland",IFERROR(VLOOKUP(CentrepointSourced[[#This Row],[Local Authority]],LKP_LANameDQ[],2,FALSE),CentrepointSourced[[#This Row],[Local Authority]]))</f>
        <v>Tunbridge Wells</v>
      </c>
      <c r="R1019" s="41" t="str">
        <f>IF(CentrepointSourced[[#This Row],[LA type]]="County","",INDEX(ConsolGeog[lad14cd],MATCH(CentrepointSourced[[#This Row],[Local Authority DQ]],ConsolGeog[la_name],0)))</f>
        <v>E07000116</v>
      </c>
      <c r="S1019" s="41" t="str">
        <f>IF(OR(CentrepointSourced[[#This Row],[Country]]="Northern Ireland",CentrepointSourced[[#This Row],[Country]]="Scotland",CentrepointSourced[[#This Row],[Country]]="Wales"),"Local Authority",CentrepointSourced[[#This Row],[LA type]])</f>
        <v>District</v>
      </c>
      <c r="T1019" s="41">
        <f>IF(TRIM(CentrepointSourced[[#This Row],[Presented HS]])="",0,IF(CentrepointSourced[[#This Row],[Presented HS]]="&lt;5",2.5,IF(CentrepointSourced[[#This Row],[Presented HS]]="&lt;10",5,VALUE(TRIM(CentrepointSourced[[#This Row],[Presented HS]])))))</f>
        <v>226</v>
      </c>
      <c r="U1019" s="41">
        <f>IF(TRIM(CentrepointSourced[[#This Row],[Assessed HS]])="",0,IF(CentrepointSourced[[#This Row],[Assessed HS]]="&lt;5",2.5,IF(CentrepointSourced[[#This Row],[Assessed HS]]="&lt;10",5,VALUE(TRIM(CentrepointSourced[[#This Row],[Assessed HS]])))))</f>
        <v>23</v>
      </c>
      <c r="V1019" s="41">
        <f>IF(TRIM(CentrepointSourced[[#This Row],[Presented CS]])="",0,IF(CentrepointSourced[[#This Row],[Presented CS]]="&lt;5",2.5,IF(CentrepointSourced[[#This Row],[Presented CS]]="&lt;10",5,VALUE(TRIM(CentrepointSourced[[#This Row],[Presented CS]])))))</f>
        <v>0</v>
      </c>
      <c r="W1019" s="41">
        <f>IF(TRIM(CentrepointSourced[[#This Row],[Assessed CS]])="",0,IF(CentrepointSourced[[#This Row],[Assessed CS]]="&lt;5",2.5,IF(CentrepointSourced[[#This Row],[Assessed CS]]="&lt;10",5,VALUE(TRIM(CentrepointSourced[[#This Row],[Assessed CS]])))))</f>
        <v>0</v>
      </c>
      <c r="X1019" s="106">
        <f>IF(CentrepointSourced[[#This Row],[Age]]="16-17",CentrepointSourced[[#This Row],[Presented HS DQ]],0)</f>
        <v>0</v>
      </c>
      <c r="Y1019" s="106">
        <f>IF(CentrepointSourced[[#This Row],[Age]]="16-24",CentrepointSourced[[#This Row],[Presented HS DQ]],0)</f>
        <v>0</v>
      </c>
      <c r="Z1019" s="106">
        <f>IF(CentrepointSourced[[#This Row],[Age]]="18-24",CentrepointSourced[[#This Row],[Presented HS DQ]],0)</f>
        <v>226</v>
      </c>
      <c r="AA1019" s="106">
        <f>IF(CentrepointSourced[[#This Row],[Age]]="16-17",CentrepointSourced[[#This Row],[Presented CS DQ]],0)</f>
        <v>0</v>
      </c>
      <c r="AB1019" s="106">
        <f>IF(CentrepointSourced[[#This Row],[Age]]="16-24",CentrepointSourced[[#This Row],[Presented CS DQ]],0)</f>
        <v>0</v>
      </c>
      <c r="AC1019" s="106">
        <f>IF(CentrepointSourced[[#This Row],[Age]]="18-24",CentrepointSourced[[#This Row],[Presented CS DQ]],0)</f>
        <v>0</v>
      </c>
      <c r="AD1019" s="107">
        <f>IF(CentrepointSourced[[#This Row],[Age]]="16-17",CentrepointSourced[[#This Row],[Assessed HS DQ]],0)</f>
        <v>0</v>
      </c>
      <c r="AE1019" s="107">
        <f>IF(CentrepointSourced[[#This Row],[Age]]="16-24",CentrepointSourced[[#This Row],[Assessed HS DQ]],0)</f>
        <v>0</v>
      </c>
      <c r="AF1019" s="107">
        <f>IF(CentrepointSourced[[#This Row],[Age]]="18-24",CentrepointSourced[[#This Row],[Assessed HS DQ]],0)</f>
        <v>23</v>
      </c>
      <c r="AG1019" s="107">
        <f>IF(CentrepointSourced[[#This Row],[Age]]="16-17",CentrepointSourced[[#This Row],[Assessed CS DQ]],0)</f>
        <v>0</v>
      </c>
      <c r="AH1019" s="107">
        <f>IF(CentrepointSourced[[#This Row],[Age]]="16-24",CentrepointSourced[[#This Row],[Assessed CS DQ]],0)</f>
        <v>0</v>
      </c>
      <c r="AI1019" s="107">
        <f>IF(CentrepointSourced[[#This Row],[Age]]="18-24",CentrepointSourced[[#This Row],[Assessed CS DQ]],0)</f>
        <v>0</v>
      </c>
    </row>
    <row r="1020" spans="1:35" customFormat="1" ht="13.5" customHeight="1">
      <c r="A1020" s="45" t="s">
        <v>40</v>
      </c>
      <c r="B1020" s="62" t="s">
        <v>133</v>
      </c>
      <c r="C1020" s="45" t="s">
        <v>42</v>
      </c>
      <c r="D1020" s="62"/>
      <c r="E1020" s="67">
        <v>2014</v>
      </c>
      <c r="F1020" s="67" t="s">
        <v>25</v>
      </c>
      <c r="G1020" s="67">
        <v>30</v>
      </c>
      <c r="H1020" s="68">
        <v>0</v>
      </c>
      <c r="I1020" s="67">
        <v>0</v>
      </c>
      <c r="J1020" s="45"/>
      <c r="K1020" s="45"/>
      <c r="L1020" s="45"/>
      <c r="M1020" s="45"/>
      <c r="N1020" s="45"/>
      <c r="O1020" s="45"/>
      <c r="P1020" s="45"/>
      <c r="Q1020" s="41" t="str">
        <f>IF(CentrepointSourced[[#This Row],[Country]]="Northern Ireland","Northern Ireland",IFERROR(VLOOKUP(CentrepointSourced[[#This Row],[Local Authority]],LKP_LANameDQ[],2,FALSE),CentrepointSourced[[#This Row],[Local Authority]]))</f>
        <v>Tunbridge Wells</v>
      </c>
      <c r="R1020" s="41" t="str">
        <f>IF(CentrepointSourced[[#This Row],[LA type]]="County","",INDEX(ConsolGeog[lad14cd],MATCH(CentrepointSourced[[#This Row],[Local Authority DQ]],ConsolGeog[la_name],0)))</f>
        <v>E07000116</v>
      </c>
      <c r="S1020" s="41" t="str">
        <f>IF(OR(CentrepointSourced[[#This Row],[Country]]="Northern Ireland",CentrepointSourced[[#This Row],[Country]]="Scotland",CentrepointSourced[[#This Row],[Country]]="Wales"),"Local Authority",CentrepointSourced[[#This Row],[LA type]])</f>
        <v>District</v>
      </c>
      <c r="T1020" s="41">
        <f>IF(TRIM(CentrepointSourced[[#This Row],[Presented HS]])="",0,IF(CentrepointSourced[[#This Row],[Presented HS]]="&lt;5",2.5,IF(CentrepointSourced[[#This Row],[Presented HS]]="&lt;10",5,VALUE(TRIM(CentrepointSourced[[#This Row],[Presented HS]])))))</f>
        <v>30</v>
      </c>
      <c r="U1020" s="41">
        <f>IF(TRIM(CentrepointSourced[[#This Row],[Assessed HS]])="",0,IF(CentrepointSourced[[#This Row],[Assessed HS]]="&lt;5",2.5,IF(CentrepointSourced[[#This Row],[Assessed HS]]="&lt;10",5,VALUE(TRIM(CentrepointSourced[[#This Row],[Assessed HS]])))))</f>
        <v>0</v>
      </c>
      <c r="V1020" s="41">
        <f>IF(TRIM(CentrepointSourced[[#This Row],[Presented CS]])="",0,IF(CentrepointSourced[[#This Row],[Presented CS]]="&lt;5",2.5,IF(CentrepointSourced[[#This Row],[Presented CS]]="&lt;10",5,VALUE(TRIM(CentrepointSourced[[#This Row],[Presented CS]])))))</f>
        <v>0</v>
      </c>
      <c r="W1020" s="41">
        <f>IF(TRIM(CentrepointSourced[[#This Row],[Assessed CS]])="",0,IF(CentrepointSourced[[#This Row],[Assessed CS]]="&lt;5",2.5,IF(CentrepointSourced[[#This Row],[Assessed CS]]="&lt;10",5,VALUE(TRIM(CentrepointSourced[[#This Row],[Assessed CS]])))))</f>
        <v>0</v>
      </c>
      <c r="X1020" s="106">
        <f>IF(CentrepointSourced[[#This Row],[Age]]="16-17",CentrepointSourced[[#This Row],[Presented HS DQ]],0)</f>
        <v>30</v>
      </c>
      <c r="Y1020" s="106">
        <f>IF(CentrepointSourced[[#This Row],[Age]]="16-24",CentrepointSourced[[#This Row],[Presented HS DQ]],0)</f>
        <v>0</v>
      </c>
      <c r="Z1020" s="106">
        <f>IF(CentrepointSourced[[#This Row],[Age]]="18-24",CentrepointSourced[[#This Row],[Presented HS DQ]],0)</f>
        <v>0</v>
      </c>
      <c r="AA1020" s="106">
        <f>IF(CentrepointSourced[[#This Row],[Age]]="16-17",CentrepointSourced[[#This Row],[Presented CS DQ]],0)</f>
        <v>0</v>
      </c>
      <c r="AB1020" s="106">
        <f>IF(CentrepointSourced[[#This Row],[Age]]="16-24",CentrepointSourced[[#This Row],[Presented CS DQ]],0)</f>
        <v>0</v>
      </c>
      <c r="AC1020" s="106">
        <f>IF(CentrepointSourced[[#This Row],[Age]]="18-24",CentrepointSourced[[#This Row],[Presented CS DQ]],0)</f>
        <v>0</v>
      </c>
      <c r="AD1020" s="107">
        <f>IF(CentrepointSourced[[#This Row],[Age]]="16-17",CentrepointSourced[[#This Row],[Assessed HS DQ]],0)</f>
        <v>0</v>
      </c>
      <c r="AE1020" s="107">
        <f>IF(CentrepointSourced[[#This Row],[Age]]="16-24",CentrepointSourced[[#This Row],[Assessed HS DQ]],0)</f>
        <v>0</v>
      </c>
      <c r="AF1020" s="107">
        <f>IF(CentrepointSourced[[#This Row],[Age]]="18-24",CentrepointSourced[[#This Row],[Assessed HS DQ]],0)</f>
        <v>0</v>
      </c>
      <c r="AG1020" s="107">
        <f>IF(CentrepointSourced[[#This Row],[Age]]="16-17",CentrepointSourced[[#This Row],[Assessed CS DQ]],0)</f>
        <v>0</v>
      </c>
      <c r="AH1020" s="107">
        <f>IF(CentrepointSourced[[#This Row],[Age]]="16-24",CentrepointSourced[[#This Row],[Assessed CS DQ]],0)</f>
        <v>0</v>
      </c>
      <c r="AI1020" s="107">
        <f>IF(CentrepointSourced[[#This Row],[Age]]="18-24",CentrepointSourced[[#This Row],[Assessed CS DQ]],0)</f>
        <v>0</v>
      </c>
    </row>
    <row r="1021" spans="1:35" customFormat="1" ht="13.5" customHeight="1">
      <c r="A1021" s="45" t="s">
        <v>40</v>
      </c>
      <c r="B1021" s="62" t="s">
        <v>133</v>
      </c>
      <c r="C1021" s="45" t="s">
        <v>42</v>
      </c>
      <c r="D1021" s="62"/>
      <c r="E1021" s="67">
        <v>2014</v>
      </c>
      <c r="F1021" s="67" t="s">
        <v>26</v>
      </c>
      <c r="G1021" s="67">
        <v>273</v>
      </c>
      <c r="H1021" s="68">
        <v>21</v>
      </c>
      <c r="I1021" s="67">
        <v>12</v>
      </c>
      <c r="J1021" s="45"/>
      <c r="K1021" s="45"/>
      <c r="L1021" s="45"/>
      <c r="M1021" s="45"/>
      <c r="N1021" s="45"/>
      <c r="O1021" s="45"/>
      <c r="P1021" s="45"/>
      <c r="Q1021" s="41" t="str">
        <f>IF(CentrepointSourced[[#This Row],[Country]]="Northern Ireland","Northern Ireland",IFERROR(VLOOKUP(CentrepointSourced[[#This Row],[Local Authority]],LKP_LANameDQ[],2,FALSE),CentrepointSourced[[#This Row],[Local Authority]]))</f>
        <v>Tunbridge Wells</v>
      </c>
      <c r="R1021" s="41" t="str">
        <f>IF(CentrepointSourced[[#This Row],[LA type]]="County","",INDEX(ConsolGeog[lad14cd],MATCH(CentrepointSourced[[#This Row],[Local Authority DQ]],ConsolGeog[la_name],0)))</f>
        <v>E07000116</v>
      </c>
      <c r="S1021" s="41" t="str">
        <f>IF(OR(CentrepointSourced[[#This Row],[Country]]="Northern Ireland",CentrepointSourced[[#This Row],[Country]]="Scotland",CentrepointSourced[[#This Row],[Country]]="Wales"),"Local Authority",CentrepointSourced[[#This Row],[LA type]])</f>
        <v>District</v>
      </c>
      <c r="T1021" s="41">
        <f>IF(TRIM(CentrepointSourced[[#This Row],[Presented HS]])="",0,IF(CentrepointSourced[[#This Row],[Presented HS]]="&lt;5",2.5,IF(CentrepointSourced[[#This Row],[Presented HS]]="&lt;10",5,VALUE(TRIM(CentrepointSourced[[#This Row],[Presented HS]])))))</f>
        <v>273</v>
      </c>
      <c r="U1021" s="41">
        <f>IF(TRIM(CentrepointSourced[[#This Row],[Assessed HS]])="",0,IF(CentrepointSourced[[#This Row],[Assessed HS]]="&lt;5",2.5,IF(CentrepointSourced[[#This Row],[Assessed HS]]="&lt;10",5,VALUE(TRIM(CentrepointSourced[[#This Row],[Assessed HS]])))))</f>
        <v>21</v>
      </c>
      <c r="V1021" s="41">
        <f>IF(TRIM(CentrepointSourced[[#This Row],[Presented CS]])="",0,IF(CentrepointSourced[[#This Row],[Presented CS]]="&lt;5",2.5,IF(CentrepointSourced[[#This Row],[Presented CS]]="&lt;10",5,VALUE(TRIM(CentrepointSourced[[#This Row],[Presented CS]])))))</f>
        <v>0</v>
      </c>
      <c r="W1021" s="41">
        <f>IF(TRIM(CentrepointSourced[[#This Row],[Assessed CS]])="",0,IF(CentrepointSourced[[#This Row],[Assessed CS]]="&lt;5",2.5,IF(CentrepointSourced[[#This Row],[Assessed CS]]="&lt;10",5,VALUE(TRIM(CentrepointSourced[[#This Row],[Assessed CS]])))))</f>
        <v>0</v>
      </c>
      <c r="X1021" s="106">
        <f>IF(CentrepointSourced[[#This Row],[Age]]="16-17",CentrepointSourced[[#This Row],[Presented HS DQ]],0)</f>
        <v>0</v>
      </c>
      <c r="Y1021" s="106">
        <f>IF(CentrepointSourced[[#This Row],[Age]]="16-24",CentrepointSourced[[#This Row],[Presented HS DQ]],0)</f>
        <v>0</v>
      </c>
      <c r="Z1021" s="106">
        <f>IF(CentrepointSourced[[#This Row],[Age]]="18-24",CentrepointSourced[[#This Row],[Presented HS DQ]],0)</f>
        <v>273</v>
      </c>
      <c r="AA1021" s="106">
        <f>IF(CentrepointSourced[[#This Row],[Age]]="16-17",CentrepointSourced[[#This Row],[Presented CS DQ]],0)</f>
        <v>0</v>
      </c>
      <c r="AB1021" s="106">
        <f>IF(CentrepointSourced[[#This Row],[Age]]="16-24",CentrepointSourced[[#This Row],[Presented CS DQ]],0)</f>
        <v>0</v>
      </c>
      <c r="AC1021" s="106">
        <f>IF(CentrepointSourced[[#This Row],[Age]]="18-24",CentrepointSourced[[#This Row],[Presented CS DQ]],0)</f>
        <v>0</v>
      </c>
      <c r="AD1021" s="107">
        <f>IF(CentrepointSourced[[#This Row],[Age]]="16-17",CentrepointSourced[[#This Row],[Assessed HS DQ]],0)</f>
        <v>0</v>
      </c>
      <c r="AE1021" s="107">
        <f>IF(CentrepointSourced[[#This Row],[Age]]="16-24",CentrepointSourced[[#This Row],[Assessed HS DQ]],0)</f>
        <v>0</v>
      </c>
      <c r="AF1021" s="107">
        <f>IF(CentrepointSourced[[#This Row],[Age]]="18-24",CentrepointSourced[[#This Row],[Assessed HS DQ]],0)</f>
        <v>21</v>
      </c>
      <c r="AG1021" s="107">
        <f>IF(CentrepointSourced[[#This Row],[Age]]="16-17",CentrepointSourced[[#This Row],[Assessed CS DQ]],0)</f>
        <v>0</v>
      </c>
      <c r="AH1021" s="107">
        <f>IF(CentrepointSourced[[#This Row],[Age]]="16-24",CentrepointSourced[[#This Row],[Assessed CS DQ]],0)</f>
        <v>0</v>
      </c>
      <c r="AI1021" s="107">
        <f>IF(CentrepointSourced[[#This Row],[Age]]="18-24",CentrepointSourced[[#This Row],[Assessed CS DQ]],0)</f>
        <v>0</v>
      </c>
    </row>
    <row r="1022" spans="1:35" customFormat="1" ht="13.5" customHeight="1">
      <c r="A1022" s="45" t="s">
        <v>40</v>
      </c>
      <c r="B1022" s="45" t="s">
        <v>285</v>
      </c>
      <c r="C1022" s="45" t="s">
        <v>165</v>
      </c>
      <c r="D1022" s="45"/>
      <c r="E1022" s="67">
        <v>2012</v>
      </c>
      <c r="F1022" s="67" t="s">
        <v>25</v>
      </c>
      <c r="G1022" s="67"/>
      <c r="H1022" s="68">
        <v>39</v>
      </c>
      <c r="I1022" s="67">
        <v>13</v>
      </c>
      <c r="J1022" s="45"/>
      <c r="K1022" s="67"/>
      <c r="L1022" s="67"/>
      <c r="M1022" s="67"/>
      <c r="N1022" s="67"/>
      <c r="O1022" s="67"/>
      <c r="P1022" s="67"/>
      <c r="Q1022" s="41" t="str">
        <f>IF(CentrepointSourced[[#This Row],[Country]]="Northern Ireland","Northern Ireland",IFERROR(VLOOKUP(CentrepointSourced[[#This Row],[Local Authority]],LKP_LANameDQ[],2,FALSE),CentrepointSourced[[#This Row],[Local Authority]]))</f>
        <v>Wakefield</v>
      </c>
      <c r="R1022" s="41" t="str">
        <f>IF(CentrepointSourced[[#This Row],[LA type]]="County","",INDEX(ConsolGeog[lad14cd],MATCH(CentrepointSourced[[#This Row],[Local Authority DQ]],ConsolGeog[la_name],0)))</f>
        <v>E08000036</v>
      </c>
      <c r="S1022" s="41" t="str">
        <f>IF(OR(CentrepointSourced[[#This Row],[Country]]="Northern Ireland",CentrepointSourced[[#This Row],[Country]]="Scotland",CentrepointSourced[[#This Row],[Country]]="Wales"),"Local Authority",CentrepointSourced[[#This Row],[LA type]])</f>
        <v>Unitary</v>
      </c>
      <c r="T1022" s="41">
        <f>IF(TRIM(CentrepointSourced[[#This Row],[Presented HS]])="",0,IF(CentrepointSourced[[#This Row],[Presented HS]]="&lt;5",2.5,IF(CentrepointSourced[[#This Row],[Presented HS]]="&lt;10",5,VALUE(TRIM(CentrepointSourced[[#This Row],[Presented HS]])))))</f>
        <v>0</v>
      </c>
      <c r="U1022" s="41">
        <f>IF(TRIM(CentrepointSourced[[#This Row],[Assessed HS]])="",0,IF(CentrepointSourced[[#This Row],[Assessed HS]]="&lt;5",2.5,IF(CentrepointSourced[[#This Row],[Assessed HS]]="&lt;10",5,VALUE(TRIM(CentrepointSourced[[#This Row],[Assessed HS]])))))</f>
        <v>39</v>
      </c>
      <c r="V1022" s="41">
        <f>IF(TRIM(CentrepointSourced[[#This Row],[Presented CS]])="",0,IF(CentrepointSourced[[#This Row],[Presented CS]]="&lt;5",2.5,IF(CentrepointSourced[[#This Row],[Presented CS]]="&lt;10",5,VALUE(TRIM(CentrepointSourced[[#This Row],[Presented CS]])))))</f>
        <v>0</v>
      </c>
      <c r="W1022" s="41">
        <f>IF(TRIM(CentrepointSourced[[#This Row],[Assessed CS]])="",0,IF(CentrepointSourced[[#This Row],[Assessed CS]]="&lt;5",2.5,IF(CentrepointSourced[[#This Row],[Assessed CS]]="&lt;10",5,VALUE(TRIM(CentrepointSourced[[#This Row],[Assessed CS]])))))</f>
        <v>0</v>
      </c>
      <c r="X1022" s="106">
        <f>IF(CentrepointSourced[[#This Row],[Age]]="16-17",CentrepointSourced[[#This Row],[Presented HS DQ]],0)</f>
        <v>0</v>
      </c>
      <c r="Y1022" s="106">
        <f>IF(CentrepointSourced[[#This Row],[Age]]="16-24",CentrepointSourced[[#This Row],[Presented HS DQ]],0)</f>
        <v>0</v>
      </c>
      <c r="Z1022" s="106">
        <f>IF(CentrepointSourced[[#This Row],[Age]]="18-24",CentrepointSourced[[#This Row],[Presented HS DQ]],0)</f>
        <v>0</v>
      </c>
      <c r="AA1022" s="106">
        <f>IF(CentrepointSourced[[#This Row],[Age]]="16-17",CentrepointSourced[[#This Row],[Presented CS DQ]],0)</f>
        <v>0</v>
      </c>
      <c r="AB1022" s="106">
        <f>IF(CentrepointSourced[[#This Row],[Age]]="16-24",CentrepointSourced[[#This Row],[Presented CS DQ]],0)</f>
        <v>0</v>
      </c>
      <c r="AC1022" s="106">
        <f>IF(CentrepointSourced[[#This Row],[Age]]="18-24",CentrepointSourced[[#This Row],[Presented CS DQ]],0)</f>
        <v>0</v>
      </c>
      <c r="AD1022" s="107">
        <f>IF(CentrepointSourced[[#This Row],[Age]]="16-17",CentrepointSourced[[#This Row],[Assessed HS DQ]],0)</f>
        <v>39</v>
      </c>
      <c r="AE1022" s="107">
        <f>IF(CentrepointSourced[[#This Row],[Age]]="16-24",CentrepointSourced[[#This Row],[Assessed HS DQ]],0)</f>
        <v>0</v>
      </c>
      <c r="AF1022" s="107">
        <f>IF(CentrepointSourced[[#This Row],[Age]]="18-24",CentrepointSourced[[#This Row],[Assessed HS DQ]],0)</f>
        <v>0</v>
      </c>
      <c r="AG1022" s="107">
        <f>IF(CentrepointSourced[[#This Row],[Age]]="16-17",CentrepointSourced[[#This Row],[Assessed CS DQ]],0)</f>
        <v>0</v>
      </c>
      <c r="AH1022" s="107">
        <f>IF(CentrepointSourced[[#This Row],[Age]]="16-24",CentrepointSourced[[#This Row],[Assessed CS DQ]],0)</f>
        <v>0</v>
      </c>
      <c r="AI1022" s="107">
        <f>IF(CentrepointSourced[[#This Row],[Age]]="18-24",CentrepointSourced[[#This Row],[Assessed CS DQ]],0)</f>
        <v>0</v>
      </c>
    </row>
    <row r="1023" spans="1:35" customFormat="1" ht="13.5" customHeight="1">
      <c r="A1023" s="45" t="s">
        <v>40</v>
      </c>
      <c r="B1023" s="45" t="s">
        <v>285</v>
      </c>
      <c r="C1023" s="45" t="s">
        <v>165</v>
      </c>
      <c r="D1023" s="45"/>
      <c r="E1023" s="67">
        <v>2012</v>
      </c>
      <c r="F1023" s="67" t="s">
        <v>26</v>
      </c>
      <c r="G1023" s="67"/>
      <c r="H1023" s="68">
        <v>222</v>
      </c>
      <c r="I1023" s="67">
        <v>56</v>
      </c>
      <c r="J1023" s="45"/>
      <c r="K1023" s="67"/>
      <c r="L1023" s="67"/>
      <c r="M1023" s="67"/>
      <c r="N1023" s="67"/>
      <c r="O1023" s="67"/>
      <c r="P1023" s="67"/>
      <c r="Q1023" s="41" t="str">
        <f>IF(CentrepointSourced[[#This Row],[Country]]="Northern Ireland","Northern Ireland",IFERROR(VLOOKUP(CentrepointSourced[[#This Row],[Local Authority]],LKP_LANameDQ[],2,FALSE),CentrepointSourced[[#This Row],[Local Authority]]))</f>
        <v>Wakefield</v>
      </c>
      <c r="R1023" s="41" t="str">
        <f>IF(CentrepointSourced[[#This Row],[LA type]]="County","",INDEX(ConsolGeog[lad14cd],MATCH(CentrepointSourced[[#This Row],[Local Authority DQ]],ConsolGeog[la_name],0)))</f>
        <v>E08000036</v>
      </c>
      <c r="S1023" s="41" t="str">
        <f>IF(OR(CentrepointSourced[[#This Row],[Country]]="Northern Ireland",CentrepointSourced[[#This Row],[Country]]="Scotland",CentrepointSourced[[#This Row],[Country]]="Wales"),"Local Authority",CentrepointSourced[[#This Row],[LA type]])</f>
        <v>Unitary</v>
      </c>
      <c r="T1023" s="41">
        <f>IF(TRIM(CentrepointSourced[[#This Row],[Presented HS]])="",0,IF(CentrepointSourced[[#This Row],[Presented HS]]="&lt;5",2.5,IF(CentrepointSourced[[#This Row],[Presented HS]]="&lt;10",5,VALUE(TRIM(CentrepointSourced[[#This Row],[Presented HS]])))))</f>
        <v>0</v>
      </c>
      <c r="U1023" s="41">
        <f>IF(TRIM(CentrepointSourced[[#This Row],[Assessed HS]])="",0,IF(CentrepointSourced[[#This Row],[Assessed HS]]="&lt;5",2.5,IF(CentrepointSourced[[#This Row],[Assessed HS]]="&lt;10",5,VALUE(TRIM(CentrepointSourced[[#This Row],[Assessed HS]])))))</f>
        <v>222</v>
      </c>
      <c r="V1023" s="41">
        <f>IF(TRIM(CentrepointSourced[[#This Row],[Presented CS]])="",0,IF(CentrepointSourced[[#This Row],[Presented CS]]="&lt;5",2.5,IF(CentrepointSourced[[#This Row],[Presented CS]]="&lt;10",5,VALUE(TRIM(CentrepointSourced[[#This Row],[Presented CS]])))))</f>
        <v>0</v>
      </c>
      <c r="W1023" s="41">
        <f>IF(TRIM(CentrepointSourced[[#This Row],[Assessed CS]])="",0,IF(CentrepointSourced[[#This Row],[Assessed CS]]="&lt;5",2.5,IF(CentrepointSourced[[#This Row],[Assessed CS]]="&lt;10",5,VALUE(TRIM(CentrepointSourced[[#This Row],[Assessed CS]])))))</f>
        <v>0</v>
      </c>
      <c r="X1023" s="106">
        <f>IF(CentrepointSourced[[#This Row],[Age]]="16-17",CentrepointSourced[[#This Row],[Presented HS DQ]],0)</f>
        <v>0</v>
      </c>
      <c r="Y1023" s="106">
        <f>IF(CentrepointSourced[[#This Row],[Age]]="16-24",CentrepointSourced[[#This Row],[Presented HS DQ]],0)</f>
        <v>0</v>
      </c>
      <c r="Z1023" s="106">
        <f>IF(CentrepointSourced[[#This Row],[Age]]="18-24",CentrepointSourced[[#This Row],[Presented HS DQ]],0)</f>
        <v>0</v>
      </c>
      <c r="AA1023" s="106">
        <f>IF(CentrepointSourced[[#This Row],[Age]]="16-17",CentrepointSourced[[#This Row],[Presented CS DQ]],0)</f>
        <v>0</v>
      </c>
      <c r="AB1023" s="106">
        <f>IF(CentrepointSourced[[#This Row],[Age]]="16-24",CentrepointSourced[[#This Row],[Presented CS DQ]],0)</f>
        <v>0</v>
      </c>
      <c r="AC1023" s="106">
        <f>IF(CentrepointSourced[[#This Row],[Age]]="18-24",CentrepointSourced[[#This Row],[Presented CS DQ]],0)</f>
        <v>0</v>
      </c>
      <c r="AD1023" s="107">
        <f>IF(CentrepointSourced[[#This Row],[Age]]="16-17",CentrepointSourced[[#This Row],[Assessed HS DQ]],0)</f>
        <v>0</v>
      </c>
      <c r="AE1023" s="107">
        <f>IF(CentrepointSourced[[#This Row],[Age]]="16-24",CentrepointSourced[[#This Row],[Assessed HS DQ]],0)</f>
        <v>0</v>
      </c>
      <c r="AF1023" s="107">
        <f>IF(CentrepointSourced[[#This Row],[Age]]="18-24",CentrepointSourced[[#This Row],[Assessed HS DQ]],0)</f>
        <v>222</v>
      </c>
      <c r="AG1023" s="107">
        <f>IF(CentrepointSourced[[#This Row],[Age]]="16-17",CentrepointSourced[[#This Row],[Assessed CS DQ]],0)</f>
        <v>0</v>
      </c>
      <c r="AH1023" s="107">
        <f>IF(CentrepointSourced[[#This Row],[Age]]="16-24",CentrepointSourced[[#This Row],[Assessed CS DQ]],0)</f>
        <v>0</v>
      </c>
      <c r="AI1023" s="107">
        <f>IF(CentrepointSourced[[#This Row],[Age]]="18-24",CentrepointSourced[[#This Row],[Assessed CS DQ]],0)</f>
        <v>0</v>
      </c>
    </row>
    <row r="1024" spans="1:35" customFormat="1" ht="13.5" customHeight="1">
      <c r="A1024" s="45" t="s">
        <v>40</v>
      </c>
      <c r="B1024" s="45" t="s">
        <v>285</v>
      </c>
      <c r="C1024" s="45" t="s">
        <v>165</v>
      </c>
      <c r="D1024" s="45"/>
      <c r="E1024" s="67">
        <v>2013</v>
      </c>
      <c r="F1024" s="67" t="s">
        <v>25</v>
      </c>
      <c r="G1024" s="67"/>
      <c r="H1024" s="68">
        <v>49</v>
      </c>
      <c r="I1024" s="67">
        <v>11</v>
      </c>
      <c r="J1024" s="45"/>
      <c r="K1024" s="67"/>
      <c r="L1024" s="67"/>
      <c r="M1024" s="67"/>
      <c r="N1024" s="67"/>
      <c r="O1024" s="67"/>
      <c r="P1024" s="67"/>
      <c r="Q1024" s="41" t="str">
        <f>IF(CentrepointSourced[[#This Row],[Country]]="Northern Ireland","Northern Ireland",IFERROR(VLOOKUP(CentrepointSourced[[#This Row],[Local Authority]],LKP_LANameDQ[],2,FALSE),CentrepointSourced[[#This Row],[Local Authority]]))</f>
        <v>Wakefield</v>
      </c>
      <c r="R1024" s="41" t="str">
        <f>IF(CentrepointSourced[[#This Row],[LA type]]="County","",INDEX(ConsolGeog[lad14cd],MATCH(CentrepointSourced[[#This Row],[Local Authority DQ]],ConsolGeog[la_name],0)))</f>
        <v>E08000036</v>
      </c>
      <c r="S1024" s="41" t="str">
        <f>IF(OR(CentrepointSourced[[#This Row],[Country]]="Northern Ireland",CentrepointSourced[[#This Row],[Country]]="Scotland",CentrepointSourced[[#This Row],[Country]]="Wales"),"Local Authority",CentrepointSourced[[#This Row],[LA type]])</f>
        <v>Unitary</v>
      </c>
      <c r="T1024" s="41">
        <f>IF(TRIM(CentrepointSourced[[#This Row],[Presented HS]])="",0,IF(CentrepointSourced[[#This Row],[Presented HS]]="&lt;5",2.5,IF(CentrepointSourced[[#This Row],[Presented HS]]="&lt;10",5,VALUE(TRIM(CentrepointSourced[[#This Row],[Presented HS]])))))</f>
        <v>0</v>
      </c>
      <c r="U1024" s="41">
        <f>IF(TRIM(CentrepointSourced[[#This Row],[Assessed HS]])="",0,IF(CentrepointSourced[[#This Row],[Assessed HS]]="&lt;5",2.5,IF(CentrepointSourced[[#This Row],[Assessed HS]]="&lt;10",5,VALUE(TRIM(CentrepointSourced[[#This Row],[Assessed HS]])))))</f>
        <v>49</v>
      </c>
      <c r="V1024" s="41">
        <f>IF(TRIM(CentrepointSourced[[#This Row],[Presented CS]])="",0,IF(CentrepointSourced[[#This Row],[Presented CS]]="&lt;5",2.5,IF(CentrepointSourced[[#This Row],[Presented CS]]="&lt;10",5,VALUE(TRIM(CentrepointSourced[[#This Row],[Presented CS]])))))</f>
        <v>0</v>
      </c>
      <c r="W1024" s="41">
        <f>IF(TRIM(CentrepointSourced[[#This Row],[Assessed CS]])="",0,IF(CentrepointSourced[[#This Row],[Assessed CS]]="&lt;5",2.5,IF(CentrepointSourced[[#This Row],[Assessed CS]]="&lt;10",5,VALUE(TRIM(CentrepointSourced[[#This Row],[Assessed CS]])))))</f>
        <v>0</v>
      </c>
      <c r="X1024" s="106">
        <f>IF(CentrepointSourced[[#This Row],[Age]]="16-17",CentrepointSourced[[#This Row],[Presented HS DQ]],0)</f>
        <v>0</v>
      </c>
      <c r="Y1024" s="106">
        <f>IF(CentrepointSourced[[#This Row],[Age]]="16-24",CentrepointSourced[[#This Row],[Presented HS DQ]],0)</f>
        <v>0</v>
      </c>
      <c r="Z1024" s="106">
        <f>IF(CentrepointSourced[[#This Row],[Age]]="18-24",CentrepointSourced[[#This Row],[Presented HS DQ]],0)</f>
        <v>0</v>
      </c>
      <c r="AA1024" s="106">
        <f>IF(CentrepointSourced[[#This Row],[Age]]="16-17",CentrepointSourced[[#This Row],[Presented CS DQ]],0)</f>
        <v>0</v>
      </c>
      <c r="AB1024" s="106">
        <f>IF(CentrepointSourced[[#This Row],[Age]]="16-24",CentrepointSourced[[#This Row],[Presented CS DQ]],0)</f>
        <v>0</v>
      </c>
      <c r="AC1024" s="106">
        <f>IF(CentrepointSourced[[#This Row],[Age]]="18-24",CentrepointSourced[[#This Row],[Presented CS DQ]],0)</f>
        <v>0</v>
      </c>
      <c r="AD1024" s="107">
        <f>IF(CentrepointSourced[[#This Row],[Age]]="16-17",CentrepointSourced[[#This Row],[Assessed HS DQ]],0)</f>
        <v>49</v>
      </c>
      <c r="AE1024" s="107">
        <f>IF(CentrepointSourced[[#This Row],[Age]]="16-24",CentrepointSourced[[#This Row],[Assessed HS DQ]],0)</f>
        <v>0</v>
      </c>
      <c r="AF1024" s="107">
        <f>IF(CentrepointSourced[[#This Row],[Age]]="18-24",CentrepointSourced[[#This Row],[Assessed HS DQ]],0)</f>
        <v>0</v>
      </c>
      <c r="AG1024" s="107">
        <f>IF(CentrepointSourced[[#This Row],[Age]]="16-17",CentrepointSourced[[#This Row],[Assessed CS DQ]],0)</f>
        <v>0</v>
      </c>
      <c r="AH1024" s="107">
        <f>IF(CentrepointSourced[[#This Row],[Age]]="16-24",CentrepointSourced[[#This Row],[Assessed CS DQ]],0)</f>
        <v>0</v>
      </c>
      <c r="AI1024" s="107">
        <f>IF(CentrepointSourced[[#This Row],[Age]]="18-24",CentrepointSourced[[#This Row],[Assessed CS DQ]],0)</f>
        <v>0</v>
      </c>
    </row>
    <row r="1025" spans="1:35" customFormat="1" ht="13.5" customHeight="1">
      <c r="A1025" s="45" t="s">
        <v>40</v>
      </c>
      <c r="B1025" s="45" t="s">
        <v>285</v>
      </c>
      <c r="C1025" s="45" t="s">
        <v>165</v>
      </c>
      <c r="D1025" s="45"/>
      <c r="E1025" s="67">
        <v>2013</v>
      </c>
      <c r="F1025" s="67" t="s">
        <v>26</v>
      </c>
      <c r="G1025" s="67"/>
      <c r="H1025" s="68">
        <v>160</v>
      </c>
      <c r="I1025" s="67">
        <v>36</v>
      </c>
      <c r="J1025" s="45"/>
      <c r="K1025" s="67"/>
      <c r="L1025" s="67"/>
      <c r="M1025" s="67"/>
      <c r="N1025" s="67"/>
      <c r="O1025" s="67"/>
      <c r="P1025" s="67"/>
      <c r="Q1025" s="41" t="str">
        <f>IF(CentrepointSourced[[#This Row],[Country]]="Northern Ireland","Northern Ireland",IFERROR(VLOOKUP(CentrepointSourced[[#This Row],[Local Authority]],LKP_LANameDQ[],2,FALSE),CentrepointSourced[[#This Row],[Local Authority]]))</f>
        <v>Wakefield</v>
      </c>
      <c r="R1025" s="41" t="str">
        <f>IF(CentrepointSourced[[#This Row],[LA type]]="County","",INDEX(ConsolGeog[lad14cd],MATCH(CentrepointSourced[[#This Row],[Local Authority DQ]],ConsolGeog[la_name],0)))</f>
        <v>E08000036</v>
      </c>
      <c r="S1025" s="41" t="str">
        <f>IF(OR(CentrepointSourced[[#This Row],[Country]]="Northern Ireland",CentrepointSourced[[#This Row],[Country]]="Scotland",CentrepointSourced[[#This Row],[Country]]="Wales"),"Local Authority",CentrepointSourced[[#This Row],[LA type]])</f>
        <v>Unitary</v>
      </c>
      <c r="T1025" s="41">
        <f>IF(TRIM(CentrepointSourced[[#This Row],[Presented HS]])="",0,IF(CentrepointSourced[[#This Row],[Presented HS]]="&lt;5",2.5,IF(CentrepointSourced[[#This Row],[Presented HS]]="&lt;10",5,VALUE(TRIM(CentrepointSourced[[#This Row],[Presented HS]])))))</f>
        <v>0</v>
      </c>
      <c r="U1025" s="41">
        <f>IF(TRIM(CentrepointSourced[[#This Row],[Assessed HS]])="",0,IF(CentrepointSourced[[#This Row],[Assessed HS]]="&lt;5",2.5,IF(CentrepointSourced[[#This Row],[Assessed HS]]="&lt;10",5,VALUE(TRIM(CentrepointSourced[[#This Row],[Assessed HS]])))))</f>
        <v>160</v>
      </c>
      <c r="V1025" s="41">
        <f>IF(TRIM(CentrepointSourced[[#This Row],[Presented CS]])="",0,IF(CentrepointSourced[[#This Row],[Presented CS]]="&lt;5",2.5,IF(CentrepointSourced[[#This Row],[Presented CS]]="&lt;10",5,VALUE(TRIM(CentrepointSourced[[#This Row],[Presented CS]])))))</f>
        <v>0</v>
      </c>
      <c r="W1025" s="41">
        <f>IF(TRIM(CentrepointSourced[[#This Row],[Assessed CS]])="",0,IF(CentrepointSourced[[#This Row],[Assessed CS]]="&lt;5",2.5,IF(CentrepointSourced[[#This Row],[Assessed CS]]="&lt;10",5,VALUE(TRIM(CentrepointSourced[[#This Row],[Assessed CS]])))))</f>
        <v>0</v>
      </c>
      <c r="X1025" s="106">
        <f>IF(CentrepointSourced[[#This Row],[Age]]="16-17",CentrepointSourced[[#This Row],[Presented HS DQ]],0)</f>
        <v>0</v>
      </c>
      <c r="Y1025" s="106">
        <f>IF(CentrepointSourced[[#This Row],[Age]]="16-24",CentrepointSourced[[#This Row],[Presented HS DQ]],0)</f>
        <v>0</v>
      </c>
      <c r="Z1025" s="106">
        <f>IF(CentrepointSourced[[#This Row],[Age]]="18-24",CentrepointSourced[[#This Row],[Presented HS DQ]],0)</f>
        <v>0</v>
      </c>
      <c r="AA1025" s="106">
        <f>IF(CentrepointSourced[[#This Row],[Age]]="16-17",CentrepointSourced[[#This Row],[Presented CS DQ]],0)</f>
        <v>0</v>
      </c>
      <c r="AB1025" s="106">
        <f>IF(CentrepointSourced[[#This Row],[Age]]="16-24",CentrepointSourced[[#This Row],[Presented CS DQ]],0)</f>
        <v>0</v>
      </c>
      <c r="AC1025" s="106">
        <f>IF(CentrepointSourced[[#This Row],[Age]]="18-24",CentrepointSourced[[#This Row],[Presented CS DQ]],0)</f>
        <v>0</v>
      </c>
      <c r="AD1025" s="107">
        <f>IF(CentrepointSourced[[#This Row],[Age]]="16-17",CentrepointSourced[[#This Row],[Assessed HS DQ]],0)</f>
        <v>0</v>
      </c>
      <c r="AE1025" s="107">
        <f>IF(CentrepointSourced[[#This Row],[Age]]="16-24",CentrepointSourced[[#This Row],[Assessed HS DQ]],0)</f>
        <v>0</v>
      </c>
      <c r="AF1025" s="107">
        <f>IF(CentrepointSourced[[#This Row],[Age]]="18-24",CentrepointSourced[[#This Row],[Assessed HS DQ]],0)</f>
        <v>160</v>
      </c>
      <c r="AG1025" s="107">
        <f>IF(CentrepointSourced[[#This Row],[Age]]="16-17",CentrepointSourced[[#This Row],[Assessed CS DQ]],0)</f>
        <v>0</v>
      </c>
      <c r="AH1025" s="107">
        <f>IF(CentrepointSourced[[#This Row],[Age]]="16-24",CentrepointSourced[[#This Row],[Assessed CS DQ]],0)</f>
        <v>0</v>
      </c>
      <c r="AI1025" s="107">
        <f>IF(CentrepointSourced[[#This Row],[Age]]="18-24",CentrepointSourced[[#This Row],[Assessed CS DQ]],0)</f>
        <v>0</v>
      </c>
    </row>
    <row r="1026" spans="1:35" customFormat="1" ht="13.5" customHeight="1">
      <c r="A1026" s="45" t="s">
        <v>40</v>
      </c>
      <c r="B1026" s="45" t="s">
        <v>285</v>
      </c>
      <c r="C1026" s="45" t="s">
        <v>165</v>
      </c>
      <c r="D1026" s="45"/>
      <c r="E1026" s="67">
        <v>2014</v>
      </c>
      <c r="F1026" s="67" t="s">
        <v>25</v>
      </c>
      <c r="G1026" s="67"/>
      <c r="H1026" s="68">
        <v>64</v>
      </c>
      <c r="I1026" s="67">
        <v>15</v>
      </c>
      <c r="J1026" s="45"/>
      <c r="K1026" s="67"/>
      <c r="L1026" s="67"/>
      <c r="M1026" s="67"/>
      <c r="N1026" s="67"/>
      <c r="O1026" s="67"/>
      <c r="P1026" s="67"/>
      <c r="Q1026" s="41" t="str">
        <f>IF(CentrepointSourced[[#This Row],[Country]]="Northern Ireland","Northern Ireland",IFERROR(VLOOKUP(CentrepointSourced[[#This Row],[Local Authority]],LKP_LANameDQ[],2,FALSE),CentrepointSourced[[#This Row],[Local Authority]]))</f>
        <v>Wakefield</v>
      </c>
      <c r="R1026" s="41" t="str">
        <f>IF(CentrepointSourced[[#This Row],[LA type]]="County","",INDEX(ConsolGeog[lad14cd],MATCH(CentrepointSourced[[#This Row],[Local Authority DQ]],ConsolGeog[la_name],0)))</f>
        <v>E08000036</v>
      </c>
      <c r="S1026" s="41" t="str">
        <f>IF(OR(CentrepointSourced[[#This Row],[Country]]="Northern Ireland",CentrepointSourced[[#This Row],[Country]]="Scotland",CentrepointSourced[[#This Row],[Country]]="Wales"),"Local Authority",CentrepointSourced[[#This Row],[LA type]])</f>
        <v>Unitary</v>
      </c>
      <c r="T1026" s="41">
        <f>IF(TRIM(CentrepointSourced[[#This Row],[Presented HS]])="",0,IF(CentrepointSourced[[#This Row],[Presented HS]]="&lt;5",2.5,IF(CentrepointSourced[[#This Row],[Presented HS]]="&lt;10",5,VALUE(TRIM(CentrepointSourced[[#This Row],[Presented HS]])))))</f>
        <v>0</v>
      </c>
      <c r="U1026" s="41">
        <f>IF(TRIM(CentrepointSourced[[#This Row],[Assessed HS]])="",0,IF(CentrepointSourced[[#This Row],[Assessed HS]]="&lt;5",2.5,IF(CentrepointSourced[[#This Row],[Assessed HS]]="&lt;10",5,VALUE(TRIM(CentrepointSourced[[#This Row],[Assessed HS]])))))</f>
        <v>64</v>
      </c>
      <c r="V1026" s="41">
        <f>IF(TRIM(CentrepointSourced[[#This Row],[Presented CS]])="",0,IF(CentrepointSourced[[#This Row],[Presented CS]]="&lt;5",2.5,IF(CentrepointSourced[[#This Row],[Presented CS]]="&lt;10",5,VALUE(TRIM(CentrepointSourced[[#This Row],[Presented CS]])))))</f>
        <v>0</v>
      </c>
      <c r="W1026" s="41">
        <f>IF(TRIM(CentrepointSourced[[#This Row],[Assessed CS]])="",0,IF(CentrepointSourced[[#This Row],[Assessed CS]]="&lt;5",2.5,IF(CentrepointSourced[[#This Row],[Assessed CS]]="&lt;10",5,VALUE(TRIM(CentrepointSourced[[#This Row],[Assessed CS]])))))</f>
        <v>0</v>
      </c>
      <c r="X1026" s="106">
        <f>IF(CentrepointSourced[[#This Row],[Age]]="16-17",CentrepointSourced[[#This Row],[Presented HS DQ]],0)</f>
        <v>0</v>
      </c>
      <c r="Y1026" s="106">
        <f>IF(CentrepointSourced[[#This Row],[Age]]="16-24",CentrepointSourced[[#This Row],[Presented HS DQ]],0)</f>
        <v>0</v>
      </c>
      <c r="Z1026" s="106">
        <f>IF(CentrepointSourced[[#This Row],[Age]]="18-24",CentrepointSourced[[#This Row],[Presented HS DQ]],0)</f>
        <v>0</v>
      </c>
      <c r="AA1026" s="106">
        <f>IF(CentrepointSourced[[#This Row],[Age]]="16-17",CentrepointSourced[[#This Row],[Presented CS DQ]],0)</f>
        <v>0</v>
      </c>
      <c r="AB1026" s="106">
        <f>IF(CentrepointSourced[[#This Row],[Age]]="16-24",CentrepointSourced[[#This Row],[Presented CS DQ]],0)</f>
        <v>0</v>
      </c>
      <c r="AC1026" s="106">
        <f>IF(CentrepointSourced[[#This Row],[Age]]="18-24",CentrepointSourced[[#This Row],[Presented CS DQ]],0)</f>
        <v>0</v>
      </c>
      <c r="AD1026" s="107">
        <f>IF(CentrepointSourced[[#This Row],[Age]]="16-17",CentrepointSourced[[#This Row],[Assessed HS DQ]],0)</f>
        <v>64</v>
      </c>
      <c r="AE1026" s="107">
        <f>IF(CentrepointSourced[[#This Row],[Age]]="16-24",CentrepointSourced[[#This Row],[Assessed HS DQ]],0)</f>
        <v>0</v>
      </c>
      <c r="AF1026" s="107">
        <f>IF(CentrepointSourced[[#This Row],[Age]]="18-24",CentrepointSourced[[#This Row],[Assessed HS DQ]],0)</f>
        <v>0</v>
      </c>
      <c r="AG1026" s="107">
        <f>IF(CentrepointSourced[[#This Row],[Age]]="16-17",CentrepointSourced[[#This Row],[Assessed CS DQ]],0)</f>
        <v>0</v>
      </c>
      <c r="AH1026" s="107">
        <f>IF(CentrepointSourced[[#This Row],[Age]]="16-24",CentrepointSourced[[#This Row],[Assessed CS DQ]],0)</f>
        <v>0</v>
      </c>
      <c r="AI1026" s="107">
        <f>IF(CentrepointSourced[[#This Row],[Age]]="18-24",CentrepointSourced[[#This Row],[Assessed CS DQ]],0)</f>
        <v>0</v>
      </c>
    </row>
    <row r="1027" spans="1:35" customFormat="1" ht="13.5" customHeight="1">
      <c r="A1027" s="45" t="s">
        <v>40</v>
      </c>
      <c r="B1027" s="45" t="s">
        <v>285</v>
      </c>
      <c r="C1027" s="45" t="s">
        <v>165</v>
      </c>
      <c r="D1027" s="45"/>
      <c r="E1027" s="67">
        <v>2014</v>
      </c>
      <c r="F1027" s="67" t="s">
        <v>26</v>
      </c>
      <c r="G1027" s="67"/>
      <c r="H1027" s="68">
        <v>171</v>
      </c>
      <c r="I1027" s="67">
        <v>54</v>
      </c>
      <c r="J1027" s="45"/>
      <c r="K1027" s="67"/>
      <c r="L1027" s="67"/>
      <c r="M1027" s="67"/>
      <c r="N1027" s="67"/>
      <c r="O1027" s="67"/>
      <c r="P1027" s="67"/>
      <c r="Q1027" s="41" t="str">
        <f>IF(CentrepointSourced[[#This Row],[Country]]="Northern Ireland","Northern Ireland",IFERROR(VLOOKUP(CentrepointSourced[[#This Row],[Local Authority]],LKP_LANameDQ[],2,FALSE),CentrepointSourced[[#This Row],[Local Authority]]))</f>
        <v>Wakefield</v>
      </c>
      <c r="R1027" s="41" t="str">
        <f>IF(CentrepointSourced[[#This Row],[LA type]]="County","",INDEX(ConsolGeog[lad14cd],MATCH(CentrepointSourced[[#This Row],[Local Authority DQ]],ConsolGeog[la_name],0)))</f>
        <v>E08000036</v>
      </c>
      <c r="S1027" s="41" t="str">
        <f>IF(OR(CentrepointSourced[[#This Row],[Country]]="Northern Ireland",CentrepointSourced[[#This Row],[Country]]="Scotland",CentrepointSourced[[#This Row],[Country]]="Wales"),"Local Authority",CentrepointSourced[[#This Row],[LA type]])</f>
        <v>Unitary</v>
      </c>
      <c r="T1027" s="41">
        <f>IF(TRIM(CentrepointSourced[[#This Row],[Presented HS]])="",0,IF(CentrepointSourced[[#This Row],[Presented HS]]="&lt;5",2.5,IF(CentrepointSourced[[#This Row],[Presented HS]]="&lt;10",5,VALUE(TRIM(CentrepointSourced[[#This Row],[Presented HS]])))))</f>
        <v>0</v>
      </c>
      <c r="U1027" s="41">
        <f>IF(TRIM(CentrepointSourced[[#This Row],[Assessed HS]])="",0,IF(CentrepointSourced[[#This Row],[Assessed HS]]="&lt;5",2.5,IF(CentrepointSourced[[#This Row],[Assessed HS]]="&lt;10",5,VALUE(TRIM(CentrepointSourced[[#This Row],[Assessed HS]])))))</f>
        <v>171</v>
      </c>
      <c r="V1027" s="41">
        <f>IF(TRIM(CentrepointSourced[[#This Row],[Presented CS]])="",0,IF(CentrepointSourced[[#This Row],[Presented CS]]="&lt;5",2.5,IF(CentrepointSourced[[#This Row],[Presented CS]]="&lt;10",5,VALUE(TRIM(CentrepointSourced[[#This Row],[Presented CS]])))))</f>
        <v>0</v>
      </c>
      <c r="W1027" s="41">
        <f>IF(TRIM(CentrepointSourced[[#This Row],[Assessed CS]])="",0,IF(CentrepointSourced[[#This Row],[Assessed CS]]="&lt;5",2.5,IF(CentrepointSourced[[#This Row],[Assessed CS]]="&lt;10",5,VALUE(TRIM(CentrepointSourced[[#This Row],[Assessed CS]])))))</f>
        <v>0</v>
      </c>
      <c r="X1027" s="106">
        <f>IF(CentrepointSourced[[#This Row],[Age]]="16-17",CentrepointSourced[[#This Row],[Presented HS DQ]],0)</f>
        <v>0</v>
      </c>
      <c r="Y1027" s="106">
        <f>IF(CentrepointSourced[[#This Row],[Age]]="16-24",CentrepointSourced[[#This Row],[Presented HS DQ]],0)</f>
        <v>0</v>
      </c>
      <c r="Z1027" s="106">
        <f>IF(CentrepointSourced[[#This Row],[Age]]="18-24",CentrepointSourced[[#This Row],[Presented HS DQ]],0)</f>
        <v>0</v>
      </c>
      <c r="AA1027" s="106">
        <f>IF(CentrepointSourced[[#This Row],[Age]]="16-17",CentrepointSourced[[#This Row],[Presented CS DQ]],0)</f>
        <v>0</v>
      </c>
      <c r="AB1027" s="106">
        <f>IF(CentrepointSourced[[#This Row],[Age]]="16-24",CentrepointSourced[[#This Row],[Presented CS DQ]],0)</f>
        <v>0</v>
      </c>
      <c r="AC1027" s="106">
        <f>IF(CentrepointSourced[[#This Row],[Age]]="18-24",CentrepointSourced[[#This Row],[Presented CS DQ]],0)</f>
        <v>0</v>
      </c>
      <c r="AD1027" s="107">
        <f>IF(CentrepointSourced[[#This Row],[Age]]="16-17",CentrepointSourced[[#This Row],[Assessed HS DQ]],0)</f>
        <v>0</v>
      </c>
      <c r="AE1027" s="107">
        <f>IF(CentrepointSourced[[#This Row],[Age]]="16-24",CentrepointSourced[[#This Row],[Assessed HS DQ]],0)</f>
        <v>0</v>
      </c>
      <c r="AF1027" s="107">
        <f>IF(CentrepointSourced[[#This Row],[Age]]="18-24",CentrepointSourced[[#This Row],[Assessed HS DQ]],0)</f>
        <v>171</v>
      </c>
      <c r="AG1027" s="107">
        <f>IF(CentrepointSourced[[#This Row],[Age]]="16-17",CentrepointSourced[[#This Row],[Assessed CS DQ]],0)</f>
        <v>0</v>
      </c>
      <c r="AH1027" s="107">
        <f>IF(CentrepointSourced[[#This Row],[Age]]="16-24",CentrepointSourced[[#This Row],[Assessed CS DQ]],0)</f>
        <v>0</v>
      </c>
      <c r="AI1027" s="107">
        <f>IF(CentrepointSourced[[#This Row],[Age]]="18-24",CentrepointSourced[[#This Row],[Assessed CS DQ]],0)</f>
        <v>0</v>
      </c>
    </row>
    <row r="1028" spans="1:35" customFormat="1" ht="13.5" customHeight="1">
      <c r="A1028" s="45" t="s">
        <v>40</v>
      </c>
      <c r="B1028" s="45" t="s">
        <v>183</v>
      </c>
      <c r="C1028" s="45" t="s">
        <v>165</v>
      </c>
      <c r="D1028" s="45"/>
      <c r="E1028" s="67">
        <v>2012</v>
      </c>
      <c r="F1028" s="67" t="s">
        <v>25</v>
      </c>
      <c r="G1028" s="67">
        <v>70</v>
      </c>
      <c r="H1028" s="68">
        <v>28</v>
      </c>
      <c r="I1028" s="67">
        <v>13</v>
      </c>
      <c r="J1028" s="45"/>
      <c r="K1028" s="67"/>
      <c r="L1028" s="67"/>
      <c r="M1028" s="67"/>
      <c r="N1028" s="67"/>
      <c r="O1028" s="67"/>
      <c r="P1028" s="67"/>
      <c r="Q1028" s="41" t="str">
        <f>IF(CentrepointSourced[[#This Row],[Country]]="Northern Ireland","Northern Ireland",IFERROR(VLOOKUP(CentrepointSourced[[#This Row],[Local Authority]],LKP_LANameDQ[],2,FALSE),CentrepointSourced[[#This Row],[Local Authority]]))</f>
        <v>Wandsworth</v>
      </c>
      <c r="R1028" s="41" t="str">
        <f>IF(CentrepointSourced[[#This Row],[LA type]]="County","",INDEX(ConsolGeog[lad14cd],MATCH(CentrepointSourced[[#This Row],[Local Authority DQ]],ConsolGeog[la_name],0)))</f>
        <v>E09000032</v>
      </c>
      <c r="S1028" s="41" t="str">
        <f>IF(OR(CentrepointSourced[[#This Row],[Country]]="Northern Ireland",CentrepointSourced[[#This Row],[Country]]="Scotland",CentrepointSourced[[#This Row],[Country]]="Wales"),"Local Authority",CentrepointSourced[[#This Row],[LA type]])</f>
        <v>Unitary</v>
      </c>
      <c r="T1028" s="41">
        <f>IF(TRIM(CentrepointSourced[[#This Row],[Presented HS]])="",0,IF(CentrepointSourced[[#This Row],[Presented HS]]="&lt;5",2.5,IF(CentrepointSourced[[#This Row],[Presented HS]]="&lt;10",5,VALUE(TRIM(CentrepointSourced[[#This Row],[Presented HS]])))))</f>
        <v>70</v>
      </c>
      <c r="U1028" s="41">
        <f>IF(TRIM(CentrepointSourced[[#This Row],[Assessed HS]])="",0,IF(CentrepointSourced[[#This Row],[Assessed HS]]="&lt;5",2.5,IF(CentrepointSourced[[#This Row],[Assessed HS]]="&lt;10",5,VALUE(TRIM(CentrepointSourced[[#This Row],[Assessed HS]])))))</f>
        <v>28</v>
      </c>
      <c r="V1028" s="41">
        <f>IF(TRIM(CentrepointSourced[[#This Row],[Presented CS]])="",0,IF(CentrepointSourced[[#This Row],[Presented CS]]="&lt;5",2.5,IF(CentrepointSourced[[#This Row],[Presented CS]]="&lt;10",5,VALUE(TRIM(CentrepointSourced[[#This Row],[Presented CS]])))))</f>
        <v>0</v>
      </c>
      <c r="W1028" s="41">
        <f>IF(TRIM(CentrepointSourced[[#This Row],[Assessed CS]])="",0,IF(CentrepointSourced[[#This Row],[Assessed CS]]="&lt;5",2.5,IF(CentrepointSourced[[#This Row],[Assessed CS]]="&lt;10",5,VALUE(TRIM(CentrepointSourced[[#This Row],[Assessed CS]])))))</f>
        <v>0</v>
      </c>
      <c r="X1028" s="106">
        <f>IF(CentrepointSourced[[#This Row],[Age]]="16-17",CentrepointSourced[[#This Row],[Presented HS DQ]],0)</f>
        <v>70</v>
      </c>
      <c r="Y1028" s="106">
        <f>IF(CentrepointSourced[[#This Row],[Age]]="16-24",CentrepointSourced[[#This Row],[Presented HS DQ]],0)</f>
        <v>0</v>
      </c>
      <c r="Z1028" s="106">
        <f>IF(CentrepointSourced[[#This Row],[Age]]="18-24",CentrepointSourced[[#This Row],[Presented HS DQ]],0)</f>
        <v>0</v>
      </c>
      <c r="AA1028" s="106">
        <f>IF(CentrepointSourced[[#This Row],[Age]]="16-17",CentrepointSourced[[#This Row],[Presented CS DQ]],0)</f>
        <v>0</v>
      </c>
      <c r="AB1028" s="106">
        <f>IF(CentrepointSourced[[#This Row],[Age]]="16-24",CentrepointSourced[[#This Row],[Presented CS DQ]],0)</f>
        <v>0</v>
      </c>
      <c r="AC1028" s="106">
        <f>IF(CentrepointSourced[[#This Row],[Age]]="18-24",CentrepointSourced[[#This Row],[Presented CS DQ]],0)</f>
        <v>0</v>
      </c>
      <c r="AD1028" s="107">
        <f>IF(CentrepointSourced[[#This Row],[Age]]="16-17",CentrepointSourced[[#This Row],[Assessed HS DQ]],0)</f>
        <v>28</v>
      </c>
      <c r="AE1028" s="107">
        <f>IF(CentrepointSourced[[#This Row],[Age]]="16-24",CentrepointSourced[[#This Row],[Assessed HS DQ]],0)</f>
        <v>0</v>
      </c>
      <c r="AF1028" s="107">
        <f>IF(CentrepointSourced[[#This Row],[Age]]="18-24",CentrepointSourced[[#This Row],[Assessed HS DQ]],0)</f>
        <v>0</v>
      </c>
      <c r="AG1028" s="107">
        <f>IF(CentrepointSourced[[#This Row],[Age]]="16-17",CentrepointSourced[[#This Row],[Assessed CS DQ]],0)</f>
        <v>0</v>
      </c>
      <c r="AH1028" s="107">
        <f>IF(CentrepointSourced[[#This Row],[Age]]="16-24",CentrepointSourced[[#This Row],[Assessed CS DQ]],0)</f>
        <v>0</v>
      </c>
      <c r="AI1028" s="107">
        <f>IF(CentrepointSourced[[#This Row],[Age]]="18-24",CentrepointSourced[[#This Row],[Assessed CS DQ]],0)</f>
        <v>0</v>
      </c>
    </row>
    <row r="1029" spans="1:35" customFormat="1" ht="13.5" customHeight="1">
      <c r="A1029" s="45" t="s">
        <v>40</v>
      </c>
      <c r="B1029" s="45" t="s">
        <v>183</v>
      </c>
      <c r="C1029" s="45" t="s">
        <v>165</v>
      </c>
      <c r="D1029" s="45"/>
      <c r="E1029" s="67">
        <v>2012</v>
      </c>
      <c r="F1029" s="67" t="s">
        <v>26</v>
      </c>
      <c r="G1029" s="67">
        <v>257</v>
      </c>
      <c r="H1029" s="68">
        <v>257</v>
      </c>
      <c r="I1029" s="67">
        <v>132</v>
      </c>
      <c r="J1029" s="45"/>
      <c r="K1029" s="67"/>
      <c r="L1029" s="67"/>
      <c r="M1029" s="67"/>
      <c r="N1029" s="67"/>
      <c r="O1029" s="67"/>
      <c r="P1029" s="67"/>
      <c r="Q1029" s="41" t="str">
        <f>IF(CentrepointSourced[[#This Row],[Country]]="Northern Ireland","Northern Ireland",IFERROR(VLOOKUP(CentrepointSourced[[#This Row],[Local Authority]],LKP_LANameDQ[],2,FALSE),CentrepointSourced[[#This Row],[Local Authority]]))</f>
        <v>Wandsworth</v>
      </c>
      <c r="R1029" s="41" t="str">
        <f>IF(CentrepointSourced[[#This Row],[LA type]]="County","",INDEX(ConsolGeog[lad14cd],MATCH(CentrepointSourced[[#This Row],[Local Authority DQ]],ConsolGeog[la_name],0)))</f>
        <v>E09000032</v>
      </c>
      <c r="S1029" s="41" t="str">
        <f>IF(OR(CentrepointSourced[[#This Row],[Country]]="Northern Ireland",CentrepointSourced[[#This Row],[Country]]="Scotland",CentrepointSourced[[#This Row],[Country]]="Wales"),"Local Authority",CentrepointSourced[[#This Row],[LA type]])</f>
        <v>Unitary</v>
      </c>
      <c r="T1029" s="41">
        <f>IF(TRIM(CentrepointSourced[[#This Row],[Presented HS]])="",0,IF(CentrepointSourced[[#This Row],[Presented HS]]="&lt;5",2.5,IF(CentrepointSourced[[#This Row],[Presented HS]]="&lt;10",5,VALUE(TRIM(CentrepointSourced[[#This Row],[Presented HS]])))))</f>
        <v>257</v>
      </c>
      <c r="U1029" s="41">
        <f>IF(TRIM(CentrepointSourced[[#This Row],[Assessed HS]])="",0,IF(CentrepointSourced[[#This Row],[Assessed HS]]="&lt;5",2.5,IF(CentrepointSourced[[#This Row],[Assessed HS]]="&lt;10",5,VALUE(TRIM(CentrepointSourced[[#This Row],[Assessed HS]])))))</f>
        <v>257</v>
      </c>
      <c r="V1029" s="41">
        <f>IF(TRIM(CentrepointSourced[[#This Row],[Presented CS]])="",0,IF(CentrepointSourced[[#This Row],[Presented CS]]="&lt;5",2.5,IF(CentrepointSourced[[#This Row],[Presented CS]]="&lt;10",5,VALUE(TRIM(CentrepointSourced[[#This Row],[Presented CS]])))))</f>
        <v>0</v>
      </c>
      <c r="W1029" s="41">
        <f>IF(TRIM(CentrepointSourced[[#This Row],[Assessed CS]])="",0,IF(CentrepointSourced[[#This Row],[Assessed CS]]="&lt;5",2.5,IF(CentrepointSourced[[#This Row],[Assessed CS]]="&lt;10",5,VALUE(TRIM(CentrepointSourced[[#This Row],[Assessed CS]])))))</f>
        <v>0</v>
      </c>
      <c r="X1029" s="106">
        <f>IF(CentrepointSourced[[#This Row],[Age]]="16-17",CentrepointSourced[[#This Row],[Presented HS DQ]],0)</f>
        <v>0</v>
      </c>
      <c r="Y1029" s="106">
        <f>IF(CentrepointSourced[[#This Row],[Age]]="16-24",CentrepointSourced[[#This Row],[Presented HS DQ]],0)</f>
        <v>0</v>
      </c>
      <c r="Z1029" s="106">
        <f>IF(CentrepointSourced[[#This Row],[Age]]="18-24",CentrepointSourced[[#This Row],[Presented HS DQ]],0)</f>
        <v>257</v>
      </c>
      <c r="AA1029" s="106">
        <f>IF(CentrepointSourced[[#This Row],[Age]]="16-17",CentrepointSourced[[#This Row],[Presented CS DQ]],0)</f>
        <v>0</v>
      </c>
      <c r="AB1029" s="106">
        <f>IF(CentrepointSourced[[#This Row],[Age]]="16-24",CentrepointSourced[[#This Row],[Presented CS DQ]],0)</f>
        <v>0</v>
      </c>
      <c r="AC1029" s="106">
        <f>IF(CentrepointSourced[[#This Row],[Age]]="18-24",CentrepointSourced[[#This Row],[Presented CS DQ]],0)</f>
        <v>0</v>
      </c>
      <c r="AD1029" s="107">
        <f>IF(CentrepointSourced[[#This Row],[Age]]="16-17",CentrepointSourced[[#This Row],[Assessed HS DQ]],0)</f>
        <v>0</v>
      </c>
      <c r="AE1029" s="107">
        <f>IF(CentrepointSourced[[#This Row],[Age]]="16-24",CentrepointSourced[[#This Row],[Assessed HS DQ]],0)</f>
        <v>0</v>
      </c>
      <c r="AF1029" s="107">
        <f>IF(CentrepointSourced[[#This Row],[Age]]="18-24",CentrepointSourced[[#This Row],[Assessed HS DQ]],0)</f>
        <v>257</v>
      </c>
      <c r="AG1029" s="107">
        <f>IF(CentrepointSourced[[#This Row],[Age]]="16-17",CentrepointSourced[[#This Row],[Assessed CS DQ]],0)</f>
        <v>0</v>
      </c>
      <c r="AH1029" s="107">
        <f>IF(CentrepointSourced[[#This Row],[Age]]="16-24",CentrepointSourced[[#This Row],[Assessed CS DQ]],0)</f>
        <v>0</v>
      </c>
      <c r="AI1029" s="107">
        <f>IF(CentrepointSourced[[#This Row],[Age]]="18-24",CentrepointSourced[[#This Row],[Assessed CS DQ]],0)</f>
        <v>0</v>
      </c>
    </row>
    <row r="1030" spans="1:35" customFormat="1" ht="13.5" customHeight="1">
      <c r="A1030" s="45" t="s">
        <v>40</v>
      </c>
      <c r="B1030" s="45" t="s">
        <v>183</v>
      </c>
      <c r="C1030" s="45" t="s">
        <v>165</v>
      </c>
      <c r="D1030" s="45"/>
      <c r="E1030" s="67">
        <v>2013</v>
      </c>
      <c r="F1030" s="67" t="s">
        <v>25</v>
      </c>
      <c r="G1030" s="67">
        <v>24</v>
      </c>
      <c r="H1030" s="68">
        <v>24</v>
      </c>
      <c r="I1030" s="67">
        <v>7</v>
      </c>
      <c r="J1030" s="45"/>
      <c r="K1030" s="67"/>
      <c r="L1030" s="67"/>
      <c r="M1030" s="67"/>
      <c r="N1030" s="67"/>
      <c r="O1030" s="67"/>
      <c r="P1030" s="67"/>
      <c r="Q1030" s="41" t="str">
        <f>IF(CentrepointSourced[[#This Row],[Country]]="Northern Ireland","Northern Ireland",IFERROR(VLOOKUP(CentrepointSourced[[#This Row],[Local Authority]],LKP_LANameDQ[],2,FALSE),CentrepointSourced[[#This Row],[Local Authority]]))</f>
        <v>Wandsworth</v>
      </c>
      <c r="R1030" s="41" t="str">
        <f>IF(CentrepointSourced[[#This Row],[LA type]]="County","",INDEX(ConsolGeog[lad14cd],MATCH(CentrepointSourced[[#This Row],[Local Authority DQ]],ConsolGeog[la_name],0)))</f>
        <v>E09000032</v>
      </c>
      <c r="S1030" s="41" t="str">
        <f>IF(OR(CentrepointSourced[[#This Row],[Country]]="Northern Ireland",CentrepointSourced[[#This Row],[Country]]="Scotland",CentrepointSourced[[#This Row],[Country]]="Wales"),"Local Authority",CentrepointSourced[[#This Row],[LA type]])</f>
        <v>Unitary</v>
      </c>
      <c r="T1030" s="41">
        <f>IF(TRIM(CentrepointSourced[[#This Row],[Presented HS]])="",0,IF(CentrepointSourced[[#This Row],[Presented HS]]="&lt;5",2.5,IF(CentrepointSourced[[#This Row],[Presented HS]]="&lt;10",5,VALUE(TRIM(CentrepointSourced[[#This Row],[Presented HS]])))))</f>
        <v>24</v>
      </c>
      <c r="U1030" s="41">
        <f>IF(TRIM(CentrepointSourced[[#This Row],[Assessed HS]])="",0,IF(CentrepointSourced[[#This Row],[Assessed HS]]="&lt;5",2.5,IF(CentrepointSourced[[#This Row],[Assessed HS]]="&lt;10",5,VALUE(TRIM(CentrepointSourced[[#This Row],[Assessed HS]])))))</f>
        <v>24</v>
      </c>
      <c r="V1030" s="41">
        <f>IF(TRIM(CentrepointSourced[[#This Row],[Presented CS]])="",0,IF(CentrepointSourced[[#This Row],[Presented CS]]="&lt;5",2.5,IF(CentrepointSourced[[#This Row],[Presented CS]]="&lt;10",5,VALUE(TRIM(CentrepointSourced[[#This Row],[Presented CS]])))))</f>
        <v>0</v>
      </c>
      <c r="W1030" s="41">
        <f>IF(TRIM(CentrepointSourced[[#This Row],[Assessed CS]])="",0,IF(CentrepointSourced[[#This Row],[Assessed CS]]="&lt;5",2.5,IF(CentrepointSourced[[#This Row],[Assessed CS]]="&lt;10",5,VALUE(TRIM(CentrepointSourced[[#This Row],[Assessed CS]])))))</f>
        <v>0</v>
      </c>
      <c r="X1030" s="106">
        <f>IF(CentrepointSourced[[#This Row],[Age]]="16-17",CentrepointSourced[[#This Row],[Presented HS DQ]],0)</f>
        <v>24</v>
      </c>
      <c r="Y1030" s="106">
        <f>IF(CentrepointSourced[[#This Row],[Age]]="16-24",CentrepointSourced[[#This Row],[Presented HS DQ]],0)</f>
        <v>0</v>
      </c>
      <c r="Z1030" s="106">
        <f>IF(CentrepointSourced[[#This Row],[Age]]="18-24",CentrepointSourced[[#This Row],[Presented HS DQ]],0)</f>
        <v>0</v>
      </c>
      <c r="AA1030" s="106">
        <f>IF(CentrepointSourced[[#This Row],[Age]]="16-17",CentrepointSourced[[#This Row],[Presented CS DQ]],0)</f>
        <v>0</v>
      </c>
      <c r="AB1030" s="106">
        <f>IF(CentrepointSourced[[#This Row],[Age]]="16-24",CentrepointSourced[[#This Row],[Presented CS DQ]],0)</f>
        <v>0</v>
      </c>
      <c r="AC1030" s="106">
        <f>IF(CentrepointSourced[[#This Row],[Age]]="18-24",CentrepointSourced[[#This Row],[Presented CS DQ]],0)</f>
        <v>0</v>
      </c>
      <c r="AD1030" s="107">
        <f>IF(CentrepointSourced[[#This Row],[Age]]="16-17",CentrepointSourced[[#This Row],[Assessed HS DQ]],0)</f>
        <v>24</v>
      </c>
      <c r="AE1030" s="107">
        <f>IF(CentrepointSourced[[#This Row],[Age]]="16-24",CentrepointSourced[[#This Row],[Assessed HS DQ]],0)</f>
        <v>0</v>
      </c>
      <c r="AF1030" s="107">
        <f>IF(CentrepointSourced[[#This Row],[Age]]="18-24",CentrepointSourced[[#This Row],[Assessed HS DQ]],0)</f>
        <v>0</v>
      </c>
      <c r="AG1030" s="107">
        <f>IF(CentrepointSourced[[#This Row],[Age]]="16-17",CentrepointSourced[[#This Row],[Assessed CS DQ]],0)</f>
        <v>0</v>
      </c>
      <c r="AH1030" s="107">
        <f>IF(CentrepointSourced[[#This Row],[Age]]="16-24",CentrepointSourced[[#This Row],[Assessed CS DQ]],0)</f>
        <v>0</v>
      </c>
      <c r="AI1030" s="107">
        <f>IF(CentrepointSourced[[#This Row],[Age]]="18-24",CentrepointSourced[[#This Row],[Assessed CS DQ]],0)</f>
        <v>0</v>
      </c>
    </row>
    <row r="1031" spans="1:35" customFormat="1" ht="13.5" customHeight="1">
      <c r="A1031" s="45" t="s">
        <v>40</v>
      </c>
      <c r="B1031" s="45" t="s">
        <v>183</v>
      </c>
      <c r="C1031" s="45" t="s">
        <v>165</v>
      </c>
      <c r="D1031" s="45"/>
      <c r="E1031" s="67">
        <v>2013</v>
      </c>
      <c r="F1031" s="67" t="s">
        <v>26</v>
      </c>
      <c r="G1031" s="67">
        <v>213</v>
      </c>
      <c r="H1031" s="68">
        <v>201</v>
      </c>
      <c r="I1031" s="67">
        <v>109</v>
      </c>
      <c r="J1031" s="45"/>
      <c r="K1031" s="67"/>
      <c r="L1031" s="67"/>
      <c r="M1031" s="67"/>
      <c r="N1031" s="67"/>
      <c r="O1031" s="67"/>
      <c r="P1031" s="67"/>
      <c r="Q1031" s="41" t="str">
        <f>IF(CentrepointSourced[[#This Row],[Country]]="Northern Ireland","Northern Ireland",IFERROR(VLOOKUP(CentrepointSourced[[#This Row],[Local Authority]],LKP_LANameDQ[],2,FALSE),CentrepointSourced[[#This Row],[Local Authority]]))</f>
        <v>Wandsworth</v>
      </c>
      <c r="R1031" s="41" t="str">
        <f>IF(CentrepointSourced[[#This Row],[LA type]]="County","",INDEX(ConsolGeog[lad14cd],MATCH(CentrepointSourced[[#This Row],[Local Authority DQ]],ConsolGeog[la_name],0)))</f>
        <v>E09000032</v>
      </c>
      <c r="S1031" s="41" t="str">
        <f>IF(OR(CentrepointSourced[[#This Row],[Country]]="Northern Ireland",CentrepointSourced[[#This Row],[Country]]="Scotland",CentrepointSourced[[#This Row],[Country]]="Wales"),"Local Authority",CentrepointSourced[[#This Row],[LA type]])</f>
        <v>Unitary</v>
      </c>
      <c r="T1031" s="41">
        <f>IF(TRIM(CentrepointSourced[[#This Row],[Presented HS]])="",0,IF(CentrepointSourced[[#This Row],[Presented HS]]="&lt;5",2.5,IF(CentrepointSourced[[#This Row],[Presented HS]]="&lt;10",5,VALUE(TRIM(CentrepointSourced[[#This Row],[Presented HS]])))))</f>
        <v>213</v>
      </c>
      <c r="U1031" s="41">
        <f>IF(TRIM(CentrepointSourced[[#This Row],[Assessed HS]])="",0,IF(CentrepointSourced[[#This Row],[Assessed HS]]="&lt;5",2.5,IF(CentrepointSourced[[#This Row],[Assessed HS]]="&lt;10",5,VALUE(TRIM(CentrepointSourced[[#This Row],[Assessed HS]])))))</f>
        <v>201</v>
      </c>
      <c r="V1031" s="41">
        <f>IF(TRIM(CentrepointSourced[[#This Row],[Presented CS]])="",0,IF(CentrepointSourced[[#This Row],[Presented CS]]="&lt;5",2.5,IF(CentrepointSourced[[#This Row],[Presented CS]]="&lt;10",5,VALUE(TRIM(CentrepointSourced[[#This Row],[Presented CS]])))))</f>
        <v>0</v>
      </c>
      <c r="W1031" s="41">
        <f>IF(TRIM(CentrepointSourced[[#This Row],[Assessed CS]])="",0,IF(CentrepointSourced[[#This Row],[Assessed CS]]="&lt;5",2.5,IF(CentrepointSourced[[#This Row],[Assessed CS]]="&lt;10",5,VALUE(TRIM(CentrepointSourced[[#This Row],[Assessed CS]])))))</f>
        <v>0</v>
      </c>
      <c r="X1031" s="106">
        <f>IF(CentrepointSourced[[#This Row],[Age]]="16-17",CentrepointSourced[[#This Row],[Presented HS DQ]],0)</f>
        <v>0</v>
      </c>
      <c r="Y1031" s="106">
        <f>IF(CentrepointSourced[[#This Row],[Age]]="16-24",CentrepointSourced[[#This Row],[Presented HS DQ]],0)</f>
        <v>0</v>
      </c>
      <c r="Z1031" s="106">
        <f>IF(CentrepointSourced[[#This Row],[Age]]="18-24",CentrepointSourced[[#This Row],[Presented HS DQ]],0)</f>
        <v>213</v>
      </c>
      <c r="AA1031" s="106">
        <f>IF(CentrepointSourced[[#This Row],[Age]]="16-17",CentrepointSourced[[#This Row],[Presented CS DQ]],0)</f>
        <v>0</v>
      </c>
      <c r="AB1031" s="106">
        <f>IF(CentrepointSourced[[#This Row],[Age]]="16-24",CentrepointSourced[[#This Row],[Presented CS DQ]],0)</f>
        <v>0</v>
      </c>
      <c r="AC1031" s="106">
        <f>IF(CentrepointSourced[[#This Row],[Age]]="18-24",CentrepointSourced[[#This Row],[Presented CS DQ]],0)</f>
        <v>0</v>
      </c>
      <c r="AD1031" s="107">
        <f>IF(CentrepointSourced[[#This Row],[Age]]="16-17",CentrepointSourced[[#This Row],[Assessed HS DQ]],0)</f>
        <v>0</v>
      </c>
      <c r="AE1031" s="107">
        <f>IF(CentrepointSourced[[#This Row],[Age]]="16-24",CentrepointSourced[[#This Row],[Assessed HS DQ]],0)</f>
        <v>0</v>
      </c>
      <c r="AF1031" s="107">
        <f>IF(CentrepointSourced[[#This Row],[Age]]="18-24",CentrepointSourced[[#This Row],[Assessed HS DQ]],0)</f>
        <v>201</v>
      </c>
      <c r="AG1031" s="107">
        <f>IF(CentrepointSourced[[#This Row],[Age]]="16-17",CentrepointSourced[[#This Row],[Assessed CS DQ]],0)</f>
        <v>0</v>
      </c>
      <c r="AH1031" s="107">
        <f>IF(CentrepointSourced[[#This Row],[Age]]="16-24",CentrepointSourced[[#This Row],[Assessed CS DQ]],0)</f>
        <v>0</v>
      </c>
      <c r="AI1031" s="107">
        <f>IF(CentrepointSourced[[#This Row],[Age]]="18-24",CentrepointSourced[[#This Row],[Assessed CS DQ]],0)</f>
        <v>0</v>
      </c>
    </row>
    <row r="1032" spans="1:35" customFormat="1" ht="13.5" customHeight="1">
      <c r="A1032" s="45" t="s">
        <v>40</v>
      </c>
      <c r="B1032" s="45" t="s">
        <v>183</v>
      </c>
      <c r="C1032" s="45" t="s">
        <v>165</v>
      </c>
      <c r="D1032" s="45"/>
      <c r="E1032" s="67">
        <v>2014</v>
      </c>
      <c r="F1032" s="67" t="s">
        <v>25</v>
      </c>
      <c r="G1032" s="67">
        <v>18</v>
      </c>
      <c r="H1032" s="68">
        <v>18</v>
      </c>
      <c r="I1032" s="67">
        <v>7</v>
      </c>
      <c r="J1032" s="45"/>
      <c r="K1032" s="67"/>
      <c r="L1032" s="67"/>
      <c r="M1032" s="67"/>
      <c r="N1032" s="67"/>
      <c r="O1032" s="67"/>
      <c r="P1032" s="67"/>
      <c r="Q1032" s="41" t="str">
        <f>IF(CentrepointSourced[[#This Row],[Country]]="Northern Ireland","Northern Ireland",IFERROR(VLOOKUP(CentrepointSourced[[#This Row],[Local Authority]],LKP_LANameDQ[],2,FALSE),CentrepointSourced[[#This Row],[Local Authority]]))</f>
        <v>Wandsworth</v>
      </c>
      <c r="R1032" s="41" t="str">
        <f>IF(CentrepointSourced[[#This Row],[LA type]]="County","",INDEX(ConsolGeog[lad14cd],MATCH(CentrepointSourced[[#This Row],[Local Authority DQ]],ConsolGeog[la_name],0)))</f>
        <v>E09000032</v>
      </c>
      <c r="S1032" s="41" t="str">
        <f>IF(OR(CentrepointSourced[[#This Row],[Country]]="Northern Ireland",CentrepointSourced[[#This Row],[Country]]="Scotland",CentrepointSourced[[#This Row],[Country]]="Wales"),"Local Authority",CentrepointSourced[[#This Row],[LA type]])</f>
        <v>Unitary</v>
      </c>
      <c r="T1032" s="41">
        <f>IF(TRIM(CentrepointSourced[[#This Row],[Presented HS]])="",0,IF(CentrepointSourced[[#This Row],[Presented HS]]="&lt;5",2.5,IF(CentrepointSourced[[#This Row],[Presented HS]]="&lt;10",5,VALUE(TRIM(CentrepointSourced[[#This Row],[Presented HS]])))))</f>
        <v>18</v>
      </c>
      <c r="U1032" s="41">
        <f>IF(TRIM(CentrepointSourced[[#This Row],[Assessed HS]])="",0,IF(CentrepointSourced[[#This Row],[Assessed HS]]="&lt;5",2.5,IF(CentrepointSourced[[#This Row],[Assessed HS]]="&lt;10",5,VALUE(TRIM(CentrepointSourced[[#This Row],[Assessed HS]])))))</f>
        <v>18</v>
      </c>
      <c r="V1032" s="41">
        <f>IF(TRIM(CentrepointSourced[[#This Row],[Presented CS]])="",0,IF(CentrepointSourced[[#This Row],[Presented CS]]="&lt;5",2.5,IF(CentrepointSourced[[#This Row],[Presented CS]]="&lt;10",5,VALUE(TRIM(CentrepointSourced[[#This Row],[Presented CS]])))))</f>
        <v>0</v>
      </c>
      <c r="W1032" s="41">
        <f>IF(TRIM(CentrepointSourced[[#This Row],[Assessed CS]])="",0,IF(CentrepointSourced[[#This Row],[Assessed CS]]="&lt;5",2.5,IF(CentrepointSourced[[#This Row],[Assessed CS]]="&lt;10",5,VALUE(TRIM(CentrepointSourced[[#This Row],[Assessed CS]])))))</f>
        <v>0</v>
      </c>
      <c r="X1032" s="106">
        <f>IF(CentrepointSourced[[#This Row],[Age]]="16-17",CentrepointSourced[[#This Row],[Presented HS DQ]],0)</f>
        <v>18</v>
      </c>
      <c r="Y1032" s="106">
        <f>IF(CentrepointSourced[[#This Row],[Age]]="16-24",CentrepointSourced[[#This Row],[Presented HS DQ]],0)</f>
        <v>0</v>
      </c>
      <c r="Z1032" s="106">
        <f>IF(CentrepointSourced[[#This Row],[Age]]="18-24",CentrepointSourced[[#This Row],[Presented HS DQ]],0)</f>
        <v>0</v>
      </c>
      <c r="AA1032" s="106">
        <f>IF(CentrepointSourced[[#This Row],[Age]]="16-17",CentrepointSourced[[#This Row],[Presented CS DQ]],0)</f>
        <v>0</v>
      </c>
      <c r="AB1032" s="106">
        <f>IF(CentrepointSourced[[#This Row],[Age]]="16-24",CentrepointSourced[[#This Row],[Presented CS DQ]],0)</f>
        <v>0</v>
      </c>
      <c r="AC1032" s="106">
        <f>IF(CentrepointSourced[[#This Row],[Age]]="18-24",CentrepointSourced[[#This Row],[Presented CS DQ]],0)</f>
        <v>0</v>
      </c>
      <c r="AD1032" s="107">
        <f>IF(CentrepointSourced[[#This Row],[Age]]="16-17",CentrepointSourced[[#This Row],[Assessed HS DQ]],0)</f>
        <v>18</v>
      </c>
      <c r="AE1032" s="107">
        <f>IF(CentrepointSourced[[#This Row],[Age]]="16-24",CentrepointSourced[[#This Row],[Assessed HS DQ]],0)</f>
        <v>0</v>
      </c>
      <c r="AF1032" s="107">
        <f>IF(CentrepointSourced[[#This Row],[Age]]="18-24",CentrepointSourced[[#This Row],[Assessed HS DQ]],0)</f>
        <v>0</v>
      </c>
      <c r="AG1032" s="107">
        <f>IF(CentrepointSourced[[#This Row],[Age]]="16-17",CentrepointSourced[[#This Row],[Assessed CS DQ]],0)</f>
        <v>0</v>
      </c>
      <c r="AH1032" s="107">
        <f>IF(CentrepointSourced[[#This Row],[Age]]="16-24",CentrepointSourced[[#This Row],[Assessed CS DQ]],0)</f>
        <v>0</v>
      </c>
      <c r="AI1032" s="107">
        <f>IF(CentrepointSourced[[#This Row],[Age]]="18-24",CentrepointSourced[[#This Row],[Assessed CS DQ]],0)</f>
        <v>0</v>
      </c>
    </row>
    <row r="1033" spans="1:35" customFormat="1" ht="13.5" customHeight="1">
      <c r="A1033" s="45" t="s">
        <v>40</v>
      </c>
      <c r="B1033" s="45" t="s">
        <v>183</v>
      </c>
      <c r="C1033" s="45" t="s">
        <v>165</v>
      </c>
      <c r="D1033" s="45"/>
      <c r="E1033" s="67">
        <v>2014</v>
      </c>
      <c r="F1033" s="67" t="s">
        <v>26</v>
      </c>
      <c r="G1033" s="67">
        <v>222</v>
      </c>
      <c r="H1033" s="68">
        <v>222</v>
      </c>
      <c r="I1033" s="67">
        <v>143</v>
      </c>
      <c r="J1033" s="45"/>
      <c r="K1033" s="67"/>
      <c r="L1033" s="67"/>
      <c r="M1033" s="67"/>
      <c r="N1033" s="67"/>
      <c r="O1033" s="67"/>
      <c r="P1033" s="67"/>
      <c r="Q1033" s="41" t="str">
        <f>IF(CentrepointSourced[[#This Row],[Country]]="Northern Ireland","Northern Ireland",IFERROR(VLOOKUP(CentrepointSourced[[#This Row],[Local Authority]],LKP_LANameDQ[],2,FALSE),CentrepointSourced[[#This Row],[Local Authority]]))</f>
        <v>Wandsworth</v>
      </c>
      <c r="R1033" s="41" t="str">
        <f>IF(CentrepointSourced[[#This Row],[LA type]]="County","",INDEX(ConsolGeog[lad14cd],MATCH(CentrepointSourced[[#This Row],[Local Authority DQ]],ConsolGeog[la_name],0)))</f>
        <v>E09000032</v>
      </c>
      <c r="S1033" s="41" t="str">
        <f>IF(OR(CentrepointSourced[[#This Row],[Country]]="Northern Ireland",CentrepointSourced[[#This Row],[Country]]="Scotland",CentrepointSourced[[#This Row],[Country]]="Wales"),"Local Authority",CentrepointSourced[[#This Row],[LA type]])</f>
        <v>Unitary</v>
      </c>
      <c r="T1033" s="41">
        <f>IF(TRIM(CentrepointSourced[[#This Row],[Presented HS]])="",0,IF(CentrepointSourced[[#This Row],[Presented HS]]="&lt;5",2.5,IF(CentrepointSourced[[#This Row],[Presented HS]]="&lt;10",5,VALUE(TRIM(CentrepointSourced[[#This Row],[Presented HS]])))))</f>
        <v>222</v>
      </c>
      <c r="U1033" s="41">
        <f>IF(TRIM(CentrepointSourced[[#This Row],[Assessed HS]])="",0,IF(CentrepointSourced[[#This Row],[Assessed HS]]="&lt;5",2.5,IF(CentrepointSourced[[#This Row],[Assessed HS]]="&lt;10",5,VALUE(TRIM(CentrepointSourced[[#This Row],[Assessed HS]])))))</f>
        <v>222</v>
      </c>
      <c r="V1033" s="41">
        <f>IF(TRIM(CentrepointSourced[[#This Row],[Presented CS]])="",0,IF(CentrepointSourced[[#This Row],[Presented CS]]="&lt;5",2.5,IF(CentrepointSourced[[#This Row],[Presented CS]]="&lt;10",5,VALUE(TRIM(CentrepointSourced[[#This Row],[Presented CS]])))))</f>
        <v>0</v>
      </c>
      <c r="W1033" s="41">
        <f>IF(TRIM(CentrepointSourced[[#This Row],[Assessed CS]])="",0,IF(CentrepointSourced[[#This Row],[Assessed CS]]="&lt;5",2.5,IF(CentrepointSourced[[#This Row],[Assessed CS]]="&lt;10",5,VALUE(TRIM(CentrepointSourced[[#This Row],[Assessed CS]])))))</f>
        <v>0</v>
      </c>
      <c r="X1033" s="106">
        <f>IF(CentrepointSourced[[#This Row],[Age]]="16-17",CentrepointSourced[[#This Row],[Presented HS DQ]],0)</f>
        <v>0</v>
      </c>
      <c r="Y1033" s="106">
        <f>IF(CentrepointSourced[[#This Row],[Age]]="16-24",CentrepointSourced[[#This Row],[Presented HS DQ]],0)</f>
        <v>0</v>
      </c>
      <c r="Z1033" s="106">
        <f>IF(CentrepointSourced[[#This Row],[Age]]="18-24",CentrepointSourced[[#This Row],[Presented HS DQ]],0)</f>
        <v>222</v>
      </c>
      <c r="AA1033" s="106">
        <f>IF(CentrepointSourced[[#This Row],[Age]]="16-17",CentrepointSourced[[#This Row],[Presented CS DQ]],0)</f>
        <v>0</v>
      </c>
      <c r="AB1033" s="106">
        <f>IF(CentrepointSourced[[#This Row],[Age]]="16-24",CentrepointSourced[[#This Row],[Presented CS DQ]],0)</f>
        <v>0</v>
      </c>
      <c r="AC1033" s="106">
        <f>IF(CentrepointSourced[[#This Row],[Age]]="18-24",CentrepointSourced[[#This Row],[Presented CS DQ]],0)</f>
        <v>0</v>
      </c>
      <c r="AD1033" s="107">
        <f>IF(CentrepointSourced[[#This Row],[Age]]="16-17",CentrepointSourced[[#This Row],[Assessed HS DQ]],0)</f>
        <v>0</v>
      </c>
      <c r="AE1033" s="107">
        <f>IF(CentrepointSourced[[#This Row],[Age]]="16-24",CentrepointSourced[[#This Row],[Assessed HS DQ]],0)</f>
        <v>0</v>
      </c>
      <c r="AF1033" s="107">
        <f>IF(CentrepointSourced[[#This Row],[Age]]="18-24",CentrepointSourced[[#This Row],[Assessed HS DQ]],0)</f>
        <v>222</v>
      </c>
      <c r="AG1033" s="107">
        <f>IF(CentrepointSourced[[#This Row],[Age]]="16-17",CentrepointSourced[[#This Row],[Assessed CS DQ]],0)</f>
        <v>0</v>
      </c>
      <c r="AH1033" s="107">
        <f>IF(CentrepointSourced[[#This Row],[Age]]="16-24",CentrepointSourced[[#This Row],[Assessed CS DQ]],0)</f>
        <v>0</v>
      </c>
      <c r="AI1033" s="107">
        <f>IF(CentrepointSourced[[#This Row],[Age]]="18-24",CentrepointSourced[[#This Row],[Assessed CS DQ]],0)</f>
        <v>0</v>
      </c>
    </row>
    <row r="1034" spans="1:35" customFormat="1" ht="13.5" customHeight="1">
      <c r="A1034" s="45" t="s">
        <v>40</v>
      </c>
      <c r="B1034" s="45" t="s">
        <v>206</v>
      </c>
      <c r="C1034" s="45" t="s">
        <v>165</v>
      </c>
      <c r="D1034" s="45"/>
      <c r="E1034" s="67">
        <v>2012</v>
      </c>
      <c r="F1034" s="67" t="s">
        <v>25</v>
      </c>
      <c r="G1034" s="67">
        <v>10</v>
      </c>
      <c r="H1034" s="68">
        <v>8</v>
      </c>
      <c r="I1034" s="67">
        <v>4</v>
      </c>
      <c r="J1034" s="45"/>
      <c r="K1034" s="67"/>
      <c r="L1034" s="67"/>
      <c r="M1034" s="67"/>
      <c r="N1034" s="67"/>
      <c r="O1034" s="67"/>
      <c r="P1034" s="67"/>
      <c r="Q1034" s="41" t="str">
        <f>IF(CentrepointSourced[[#This Row],[Country]]="Northern Ireland","Northern Ireland",IFERROR(VLOOKUP(CentrepointSourced[[#This Row],[Local Authority]],LKP_LANameDQ[],2,FALSE),CentrepointSourced[[#This Row],[Local Authority]]))</f>
        <v>Warrington</v>
      </c>
      <c r="R1034" s="41" t="str">
        <f>IF(CentrepointSourced[[#This Row],[LA type]]="County","",INDEX(ConsolGeog[lad14cd],MATCH(CentrepointSourced[[#This Row],[Local Authority DQ]],ConsolGeog[la_name],0)))</f>
        <v>E06000007</v>
      </c>
      <c r="S1034" s="41" t="str">
        <f>IF(OR(CentrepointSourced[[#This Row],[Country]]="Northern Ireland",CentrepointSourced[[#This Row],[Country]]="Scotland",CentrepointSourced[[#This Row],[Country]]="Wales"),"Local Authority",CentrepointSourced[[#This Row],[LA type]])</f>
        <v>Unitary</v>
      </c>
      <c r="T1034" s="41">
        <f>IF(TRIM(CentrepointSourced[[#This Row],[Presented HS]])="",0,IF(CentrepointSourced[[#This Row],[Presented HS]]="&lt;5",2.5,IF(CentrepointSourced[[#This Row],[Presented HS]]="&lt;10",5,VALUE(TRIM(CentrepointSourced[[#This Row],[Presented HS]])))))</f>
        <v>10</v>
      </c>
      <c r="U1034" s="41">
        <f>IF(TRIM(CentrepointSourced[[#This Row],[Assessed HS]])="",0,IF(CentrepointSourced[[#This Row],[Assessed HS]]="&lt;5",2.5,IF(CentrepointSourced[[#This Row],[Assessed HS]]="&lt;10",5,VALUE(TRIM(CentrepointSourced[[#This Row],[Assessed HS]])))))</f>
        <v>8</v>
      </c>
      <c r="V1034" s="41">
        <f>IF(TRIM(CentrepointSourced[[#This Row],[Presented CS]])="",0,IF(CentrepointSourced[[#This Row],[Presented CS]]="&lt;5",2.5,IF(CentrepointSourced[[#This Row],[Presented CS]]="&lt;10",5,VALUE(TRIM(CentrepointSourced[[#This Row],[Presented CS]])))))</f>
        <v>0</v>
      </c>
      <c r="W1034" s="41">
        <f>IF(TRIM(CentrepointSourced[[#This Row],[Assessed CS]])="",0,IF(CentrepointSourced[[#This Row],[Assessed CS]]="&lt;5",2.5,IF(CentrepointSourced[[#This Row],[Assessed CS]]="&lt;10",5,VALUE(TRIM(CentrepointSourced[[#This Row],[Assessed CS]])))))</f>
        <v>0</v>
      </c>
      <c r="X1034" s="106">
        <f>IF(CentrepointSourced[[#This Row],[Age]]="16-17",CentrepointSourced[[#This Row],[Presented HS DQ]],0)</f>
        <v>10</v>
      </c>
      <c r="Y1034" s="106">
        <f>IF(CentrepointSourced[[#This Row],[Age]]="16-24",CentrepointSourced[[#This Row],[Presented HS DQ]],0)</f>
        <v>0</v>
      </c>
      <c r="Z1034" s="106">
        <f>IF(CentrepointSourced[[#This Row],[Age]]="18-24",CentrepointSourced[[#This Row],[Presented HS DQ]],0)</f>
        <v>0</v>
      </c>
      <c r="AA1034" s="106">
        <f>IF(CentrepointSourced[[#This Row],[Age]]="16-17",CentrepointSourced[[#This Row],[Presented CS DQ]],0)</f>
        <v>0</v>
      </c>
      <c r="AB1034" s="106">
        <f>IF(CentrepointSourced[[#This Row],[Age]]="16-24",CentrepointSourced[[#This Row],[Presented CS DQ]],0)</f>
        <v>0</v>
      </c>
      <c r="AC1034" s="106">
        <f>IF(CentrepointSourced[[#This Row],[Age]]="18-24",CentrepointSourced[[#This Row],[Presented CS DQ]],0)</f>
        <v>0</v>
      </c>
      <c r="AD1034" s="107">
        <f>IF(CentrepointSourced[[#This Row],[Age]]="16-17",CentrepointSourced[[#This Row],[Assessed HS DQ]],0)</f>
        <v>8</v>
      </c>
      <c r="AE1034" s="107">
        <f>IF(CentrepointSourced[[#This Row],[Age]]="16-24",CentrepointSourced[[#This Row],[Assessed HS DQ]],0)</f>
        <v>0</v>
      </c>
      <c r="AF1034" s="107">
        <f>IF(CentrepointSourced[[#This Row],[Age]]="18-24",CentrepointSourced[[#This Row],[Assessed HS DQ]],0)</f>
        <v>0</v>
      </c>
      <c r="AG1034" s="107">
        <f>IF(CentrepointSourced[[#This Row],[Age]]="16-17",CentrepointSourced[[#This Row],[Assessed CS DQ]],0)</f>
        <v>0</v>
      </c>
      <c r="AH1034" s="107">
        <f>IF(CentrepointSourced[[#This Row],[Age]]="16-24",CentrepointSourced[[#This Row],[Assessed CS DQ]],0)</f>
        <v>0</v>
      </c>
      <c r="AI1034" s="107">
        <f>IF(CentrepointSourced[[#This Row],[Age]]="18-24",CentrepointSourced[[#This Row],[Assessed CS DQ]],0)</f>
        <v>0</v>
      </c>
    </row>
    <row r="1035" spans="1:35" customFormat="1" ht="13.5" customHeight="1">
      <c r="A1035" s="45" t="s">
        <v>40</v>
      </c>
      <c r="B1035" s="45" t="s">
        <v>206</v>
      </c>
      <c r="C1035" s="45" t="s">
        <v>165</v>
      </c>
      <c r="D1035" s="45"/>
      <c r="E1035" s="67">
        <v>2012</v>
      </c>
      <c r="F1035" s="67" t="s">
        <v>26</v>
      </c>
      <c r="G1035" s="67">
        <v>40</v>
      </c>
      <c r="H1035" s="68">
        <v>36</v>
      </c>
      <c r="I1035" s="67">
        <v>29</v>
      </c>
      <c r="J1035" s="45"/>
      <c r="K1035" s="67"/>
      <c r="L1035" s="67"/>
      <c r="M1035" s="67"/>
      <c r="N1035" s="67"/>
      <c r="O1035" s="67"/>
      <c r="P1035" s="67"/>
      <c r="Q1035" s="41" t="str">
        <f>IF(CentrepointSourced[[#This Row],[Country]]="Northern Ireland","Northern Ireland",IFERROR(VLOOKUP(CentrepointSourced[[#This Row],[Local Authority]],LKP_LANameDQ[],2,FALSE),CentrepointSourced[[#This Row],[Local Authority]]))</f>
        <v>Warrington</v>
      </c>
      <c r="R1035" s="41" t="str">
        <f>IF(CentrepointSourced[[#This Row],[LA type]]="County","",INDEX(ConsolGeog[lad14cd],MATCH(CentrepointSourced[[#This Row],[Local Authority DQ]],ConsolGeog[la_name],0)))</f>
        <v>E06000007</v>
      </c>
      <c r="S1035" s="41" t="str">
        <f>IF(OR(CentrepointSourced[[#This Row],[Country]]="Northern Ireland",CentrepointSourced[[#This Row],[Country]]="Scotland",CentrepointSourced[[#This Row],[Country]]="Wales"),"Local Authority",CentrepointSourced[[#This Row],[LA type]])</f>
        <v>Unitary</v>
      </c>
      <c r="T1035" s="41">
        <f>IF(TRIM(CentrepointSourced[[#This Row],[Presented HS]])="",0,IF(CentrepointSourced[[#This Row],[Presented HS]]="&lt;5",2.5,IF(CentrepointSourced[[#This Row],[Presented HS]]="&lt;10",5,VALUE(TRIM(CentrepointSourced[[#This Row],[Presented HS]])))))</f>
        <v>40</v>
      </c>
      <c r="U1035" s="41">
        <f>IF(TRIM(CentrepointSourced[[#This Row],[Assessed HS]])="",0,IF(CentrepointSourced[[#This Row],[Assessed HS]]="&lt;5",2.5,IF(CentrepointSourced[[#This Row],[Assessed HS]]="&lt;10",5,VALUE(TRIM(CentrepointSourced[[#This Row],[Assessed HS]])))))</f>
        <v>36</v>
      </c>
      <c r="V1035" s="41">
        <f>IF(TRIM(CentrepointSourced[[#This Row],[Presented CS]])="",0,IF(CentrepointSourced[[#This Row],[Presented CS]]="&lt;5",2.5,IF(CentrepointSourced[[#This Row],[Presented CS]]="&lt;10",5,VALUE(TRIM(CentrepointSourced[[#This Row],[Presented CS]])))))</f>
        <v>0</v>
      </c>
      <c r="W1035" s="41">
        <f>IF(TRIM(CentrepointSourced[[#This Row],[Assessed CS]])="",0,IF(CentrepointSourced[[#This Row],[Assessed CS]]="&lt;5",2.5,IF(CentrepointSourced[[#This Row],[Assessed CS]]="&lt;10",5,VALUE(TRIM(CentrepointSourced[[#This Row],[Assessed CS]])))))</f>
        <v>0</v>
      </c>
      <c r="X1035" s="106">
        <f>IF(CentrepointSourced[[#This Row],[Age]]="16-17",CentrepointSourced[[#This Row],[Presented HS DQ]],0)</f>
        <v>0</v>
      </c>
      <c r="Y1035" s="106">
        <f>IF(CentrepointSourced[[#This Row],[Age]]="16-24",CentrepointSourced[[#This Row],[Presented HS DQ]],0)</f>
        <v>0</v>
      </c>
      <c r="Z1035" s="106">
        <f>IF(CentrepointSourced[[#This Row],[Age]]="18-24",CentrepointSourced[[#This Row],[Presented HS DQ]],0)</f>
        <v>40</v>
      </c>
      <c r="AA1035" s="106">
        <f>IF(CentrepointSourced[[#This Row],[Age]]="16-17",CentrepointSourced[[#This Row],[Presented CS DQ]],0)</f>
        <v>0</v>
      </c>
      <c r="AB1035" s="106">
        <f>IF(CentrepointSourced[[#This Row],[Age]]="16-24",CentrepointSourced[[#This Row],[Presented CS DQ]],0)</f>
        <v>0</v>
      </c>
      <c r="AC1035" s="106">
        <f>IF(CentrepointSourced[[#This Row],[Age]]="18-24",CentrepointSourced[[#This Row],[Presented CS DQ]],0)</f>
        <v>0</v>
      </c>
      <c r="AD1035" s="107">
        <f>IF(CentrepointSourced[[#This Row],[Age]]="16-17",CentrepointSourced[[#This Row],[Assessed HS DQ]],0)</f>
        <v>0</v>
      </c>
      <c r="AE1035" s="107">
        <f>IF(CentrepointSourced[[#This Row],[Age]]="16-24",CentrepointSourced[[#This Row],[Assessed HS DQ]],0)</f>
        <v>0</v>
      </c>
      <c r="AF1035" s="107">
        <f>IF(CentrepointSourced[[#This Row],[Age]]="18-24",CentrepointSourced[[#This Row],[Assessed HS DQ]],0)</f>
        <v>36</v>
      </c>
      <c r="AG1035" s="107">
        <f>IF(CentrepointSourced[[#This Row],[Age]]="16-17",CentrepointSourced[[#This Row],[Assessed CS DQ]],0)</f>
        <v>0</v>
      </c>
      <c r="AH1035" s="107">
        <f>IF(CentrepointSourced[[#This Row],[Age]]="16-24",CentrepointSourced[[#This Row],[Assessed CS DQ]],0)</f>
        <v>0</v>
      </c>
      <c r="AI1035" s="107">
        <f>IF(CentrepointSourced[[#This Row],[Age]]="18-24",CentrepointSourced[[#This Row],[Assessed CS DQ]],0)</f>
        <v>0</v>
      </c>
    </row>
    <row r="1036" spans="1:35" customFormat="1" ht="13.5" customHeight="1">
      <c r="A1036" s="45" t="s">
        <v>40</v>
      </c>
      <c r="B1036" s="45" t="s">
        <v>206</v>
      </c>
      <c r="C1036" s="45" t="s">
        <v>165</v>
      </c>
      <c r="D1036" s="45"/>
      <c r="E1036" s="67">
        <v>2013</v>
      </c>
      <c r="F1036" s="67" t="s">
        <v>25</v>
      </c>
      <c r="G1036" s="67">
        <v>73</v>
      </c>
      <c r="H1036" s="68">
        <v>55</v>
      </c>
      <c r="I1036" s="67">
        <v>11</v>
      </c>
      <c r="J1036" s="45"/>
      <c r="K1036" s="67"/>
      <c r="L1036" s="67"/>
      <c r="M1036" s="67"/>
      <c r="N1036" s="67"/>
      <c r="O1036" s="67"/>
      <c r="P1036" s="67"/>
      <c r="Q1036" s="41" t="str">
        <f>IF(CentrepointSourced[[#This Row],[Country]]="Northern Ireland","Northern Ireland",IFERROR(VLOOKUP(CentrepointSourced[[#This Row],[Local Authority]],LKP_LANameDQ[],2,FALSE),CentrepointSourced[[#This Row],[Local Authority]]))</f>
        <v>Warrington</v>
      </c>
      <c r="R1036" s="41" t="str">
        <f>IF(CentrepointSourced[[#This Row],[LA type]]="County","",INDEX(ConsolGeog[lad14cd],MATCH(CentrepointSourced[[#This Row],[Local Authority DQ]],ConsolGeog[la_name],0)))</f>
        <v>E06000007</v>
      </c>
      <c r="S1036" s="41" t="str">
        <f>IF(OR(CentrepointSourced[[#This Row],[Country]]="Northern Ireland",CentrepointSourced[[#This Row],[Country]]="Scotland",CentrepointSourced[[#This Row],[Country]]="Wales"),"Local Authority",CentrepointSourced[[#This Row],[LA type]])</f>
        <v>Unitary</v>
      </c>
      <c r="T1036" s="41">
        <f>IF(TRIM(CentrepointSourced[[#This Row],[Presented HS]])="",0,IF(CentrepointSourced[[#This Row],[Presented HS]]="&lt;5",2.5,IF(CentrepointSourced[[#This Row],[Presented HS]]="&lt;10",5,VALUE(TRIM(CentrepointSourced[[#This Row],[Presented HS]])))))</f>
        <v>73</v>
      </c>
      <c r="U1036" s="41">
        <f>IF(TRIM(CentrepointSourced[[#This Row],[Assessed HS]])="",0,IF(CentrepointSourced[[#This Row],[Assessed HS]]="&lt;5",2.5,IF(CentrepointSourced[[#This Row],[Assessed HS]]="&lt;10",5,VALUE(TRIM(CentrepointSourced[[#This Row],[Assessed HS]])))))</f>
        <v>55</v>
      </c>
      <c r="V1036" s="41">
        <f>IF(TRIM(CentrepointSourced[[#This Row],[Presented CS]])="",0,IF(CentrepointSourced[[#This Row],[Presented CS]]="&lt;5",2.5,IF(CentrepointSourced[[#This Row],[Presented CS]]="&lt;10",5,VALUE(TRIM(CentrepointSourced[[#This Row],[Presented CS]])))))</f>
        <v>0</v>
      </c>
      <c r="W1036" s="41">
        <f>IF(TRIM(CentrepointSourced[[#This Row],[Assessed CS]])="",0,IF(CentrepointSourced[[#This Row],[Assessed CS]]="&lt;5",2.5,IF(CentrepointSourced[[#This Row],[Assessed CS]]="&lt;10",5,VALUE(TRIM(CentrepointSourced[[#This Row],[Assessed CS]])))))</f>
        <v>0</v>
      </c>
      <c r="X1036" s="106">
        <f>IF(CentrepointSourced[[#This Row],[Age]]="16-17",CentrepointSourced[[#This Row],[Presented HS DQ]],0)</f>
        <v>73</v>
      </c>
      <c r="Y1036" s="106">
        <f>IF(CentrepointSourced[[#This Row],[Age]]="16-24",CentrepointSourced[[#This Row],[Presented HS DQ]],0)</f>
        <v>0</v>
      </c>
      <c r="Z1036" s="106">
        <f>IF(CentrepointSourced[[#This Row],[Age]]="18-24",CentrepointSourced[[#This Row],[Presented HS DQ]],0)</f>
        <v>0</v>
      </c>
      <c r="AA1036" s="106">
        <f>IF(CentrepointSourced[[#This Row],[Age]]="16-17",CentrepointSourced[[#This Row],[Presented CS DQ]],0)</f>
        <v>0</v>
      </c>
      <c r="AB1036" s="106">
        <f>IF(CentrepointSourced[[#This Row],[Age]]="16-24",CentrepointSourced[[#This Row],[Presented CS DQ]],0)</f>
        <v>0</v>
      </c>
      <c r="AC1036" s="106">
        <f>IF(CentrepointSourced[[#This Row],[Age]]="18-24",CentrepointSourced[[#This Row],[Presented CS DQ]],0)</f>
        <v>0</v>
      </c>
      <c r="AD1036" s="107">
        <f>IF(CentrepointSourced[[#This Row],[Age]]="16-17",CentrepointSourced[[#This Row],[Assessed HS DQ]],0)</f>
        <v>55</v>
      </c>
      <c r="AE1036" s="107">
        <f>IF(CentrepointSourced[[#This Row],[Age]]="16-24",CentrepointSourced[[#This Row],[Assessed HS DQ]],0)</f>
        <v>0</v>
      </c>
      <c r="AF1036" s="107">
        <f>IF(CentrepointSourced[[#This Row],[Age]]="18-24",CentrepointSourced[[#This Row],[Assessed HS DQ]],0)</f>
        <v>0</v>
      </c>
      <c r="AG1036" s="107">
        <f>IF(CentrepointSourced[[#This Row],[Age]]="16-17",CentrepointSourced[[#This Row],[Assessed CS DQ]],0)</f>
        <v>0</v>
      </c>
      <c r="AH1036" s="107">
        <f>IF(CentrepointSourced[[#This Row],[Age]]="16-24",CentrepointSourced[[#This Row],[Assessed CS DQ]],0)</f>
        <v>0</v>
      </c>
      <c r="AI1036" s="107">
        <f>IF(CentrepointSourced[[#This Row],[Age]]="18-24",CentrepointSourced[[#This Row],[Assessed CS DQ]],0)</f>
        <v>0</v>
      </c>
    </row>
    <row r="1037" spans="1:35" customFormat="1" ht="13.5" customHeight="1">
      <c r="A1037" s="45" t="s">
        <v>40</v>
      </c>
      <c r="B1037" s="45" t="s">
        <v>206</v>
      </c>
      <c r="C1037" s="45" t="s">
        <v>165</v>
      </c>
      <c r="D1037" s="45"/>
      <c r="E1037" s="67">
        <v>2013</v>
      </c>
      <c r="F1037" s="67" t="s">
        <v>26</v>
      </c>
      <c r="G1037" s="67">
        <v>56</v>
      </c>
      <c r="H1037" s="68">
        <v>53</v>
      </c>
      <c r="I1037" s="67">
        <v>26</v>
      </c>
      <c r="J1037" s="45"/>
      <c r="K1037" s="67"/>
      <c r="L1037" s="67"/>
      <c r="M1037" s="67"/>
      <c r="N1037" s="67"/>
      <c r="O1037" s="67"/>
      <c r="P1037" s="67"/>
      <c r="Q1037" s="41" t="str">
        <f>IF(CentrepointSourced[[#This Row],[Country]]="Northern Ireland","Northern Ireland",IFERROR(VLOOKUP(CentrepointSourced[[#This Row],[Local Authority]],LKP_LANameDQ[],2,FALSE),CentrepointSourced[[#This Row],[Local Authority]]))</f>
        <v>Warrington</v>
      </c>
      <c r="R1037" s="41" t="str">
        <f>IF(CentrepointSourced[[#This Row],[LA type]]="County","",INDEX(ConsolGeog[lad14cd],MATCH(CentrepointSourced[[#This Row],[Local Authority DQ]],ConsolGeog[la_name],0)))</f>
        <v>E06000007</v>
      </c>
      <c r="S1037" s="41" t="str">
        <f>IF(OR(CentrepointSourced[[#This Row],[Country]]="Northern Ireland",CentrepointSourced[[#This Row],[Country]]="Scotland",CentrepointSourced[[#This Row],[Country]]="Wales"),"Local Authority",CentrepointSourced[[#This Row],[LA type]])</f>
        <v>Unitary</v>
      </c>
      <c r="T1037" s="41">
        <f>IF(TRIM(CentrepointSourced[[#This Row],[Presented HS]])="",0,IF(CentrepointSourced[[#This Row],[Presented HS]]="&lt;5",2.5,IF(CentrepointSourced[[#This Row],[Presented HS]]="&lt;10",5,VALUE(TRIM(CentrepointSourced[[#This Row],[Presented HS]])))))</f>
        <v>56</v>
      </c>
      <c r="U1037" s="41">
        <f>IF(TRIM(CentrepointSourced[[#This Row],[Assessed HS]])="",0,IF(CentrepointSourced[[#This Row],[Assessed HS]]="&lt;5",2.5,IF(CentrepointSourced[[#This Row],[Assessed HS]]="&lt;10",5,VALUE(TRIM(CentrepointSourced[[#This Row],[Assessed HS]])))))</f>
        <v>53</v>
      </c>
      <c r="V1037" s="41">
        <f>IF(TRIM(CentrepointSourced[[#This Row],[Presented CS]])="",0,IF(CentrepointSourced[[#This Row],[Presented CS]]="&lt;5",2.5,IF(CentrepointSourced[[#This Row],[Presented CS]]="&lt;10",5,VALUE(TRIM(CentrepointSourced[[#This Row],[Presented CS]])))))</f>
        <v>0</v>
      </c>
      <c r="W1037" s="41">
        <f>IF(TRIM(CentrepointSourced[[#This Row],[Assessed CS]])="",0,IF(CentrepointSourced[[#This Row],[Assessed CS]]="&lt;5",2.5,IF(CentrepointSourced[[#This Row],[Assessed CS]]="&lt;10",5,VALUE(TRIM(CentrepointSourced[[#This Row],[Assessed CS]])))))</f>
        <v>0</v>
      </c>
      <c r="X1037" s="106">
        <f>IF(CentrepointSourced[[#This Row],[Age]]="16-17",CentrepointSourced[[#This Row],[Presented HS DQ]],0)</f>
        <v>0</v>
      </c>
      <c r="Y1037" s="106">
        <f>IF(CentrepointSourced[[#This Row],[Age]]="16-24",CentrepointSourced[[#This Row],[Presented HS DQ]],0)</f>
        <v>0</v>
      </c>
      <c r="Z1037" s="106">
        <f>IF(CentrepointSourced[[#This Row],[Age]]="18-24",CentrepointSourced[[#This Row],[Presented HS DQ]],0)</f>
        <v>56</v>
      </c>
      <c r="AA1037" s="106">
        <f>IF(CentrepointSourced[[#This Row],[Age]]="16-17",CentrepointSourced[[#This Row],[Presented CS DQ]],0)</f>
        <v>0</v>
      </c>
      <c r="AB1037" s="106">
        <f>IF(CentrepointSourced[[#This Row],[Age]]="16-24",CentrepointSourced[[#This Row],[Presented CS DQ]],0)</f>
        <v>0</v>
      </c>
      <c r="AC1037" s="106">
        <f>IF(CentrepointSourced[[#This Row],[Age]]="18-24",CentrepointSourced[[#This Row],[Presented CS DQ]],0)</f>
        <v>0</v>
      </c>
      <c r="AD1037" s="107">
        <f>IF(CentrepointSourced[[#This Row],[Age]]="16-17",CentrepointSourced[[#This Row],[Assessed HS DQ]],0)</f>
        <v>0</v>
      </c>
      <c r="AE1037" s="107">
        <f>IF(CentrepointSourced[[#This Row],[Age]]="16-24",CentrepointSourced[[#This Row],[Assessed HS DQ]],0)</f>
        <v>0</v>
      </c>
      <c r="AF1037" s="107">
        <f>IF(CentrepointSourced[[#This Row],[Age]]="18-24",CentrepointSourced[[#This Row],[Assessed HS DQ]],0)</f>
        <v>53</v>
      </c>
      <c r="AG1037" s="107">
        <f>IF(CentrepointSourced[[#This Row],[Age]]="16-17",CentrepointSourced[[#This Row],[Assessed CS DQ]],0)</f>
        <v>0</v>
      </c>
      <c r="AH1037" s="107">
        <f>IF(CentrepointSourced[[#This Row],[Age]]="16-24",CentrepointSourced[[#This Row],[Assessed CS DQ]],0)</f>
        <v>0</v>
      </c>
      <c r="AI1037" s="107">
        <f>IF(CentrepointSourced[[#This Row],[Age]]="18-24",CentrepointSourced[[#This Row],[Assessed CS DQ]],0)</f>
        <v>0</v>
      </c>
    </row>
    <row r="1038" spans="1:35" customFormat="1" ht="13.5" customHeight="1">
      <c r="A1038" s="45" t="s">
        <v>40</v>
      </c>
      <c r="B1038" s="45" t="s">
        <v>206</v>
      </c>
      <c r="C1038" s="45" t="s">
        <v>165</v>
      </c>
      <c r="D1038" s="45"/>
      <c r="E1038" s="67">
        <v>2014</v>
      </c>
      <c r="F1038" s="67" t="s">
        <v>25</v>
      </c>
      <c r="G1038" s="67">
        <v>44</v>
      </c>
      <c r="H1038" s="68">
        <v>45</v>
      </c>
      <c r="I1038" s="67">
        <v>4</v>
      </c>
      <c r="J1038" s="45"/>
      <c r="K1038" s="67"/>
      <c r="L1038" s="67"/>
      <c r="M1038" s="67"/>
      <c r="N1038" s="67"/>
      <c r="O1038" s="67"/>
      <c r="P1038" s="67"/>
      <c r="Q1038" s="41" t="str">
        <f>IF(CentrepointSourced[[#This Row],[Country]]="Northern Ireland","Northern Ireland",IFERROR(VLOOKUP(CentrepointSourced[[#This Row],[Local Authority]],LKP_LANameDQ[],2,FALSE),CentrepointSourced[[#This Row],[Local Authority]]))</f>
        <v>Warrington</v>
      </c>
      <c r="R1038" s="41" t="str">
        <f>IF(CentrepointSourced[[#This Row],[LA type]]="County","",INDEX(ConsolGeog[lad14cd],MATCH(CentrepointSourced[[#This Row],[Local Authority DQ]],ConsolGeog[la_name],0)))</f>
        <v>E06000007</v>
      </c>
      <c r="S1038" s="41" t="str">
        <f>IF(OR(CentrepointSourced[[#This Row],[Country]]="Northern Ireland",CentrepointSourced[[#This Row],[Country]]="Scotland",CentrepointSourced[[#This Row],[Country]]="Wales"),"Local Authority",CentrepointSourced[[#This Row],[LA type]])</f>
        <v>Unitary</v>
      </c>
      <c r="T1038" s="41">
        <f>IF(TRIM(CentrepointSourced[[#This Row],[Presented HS]])="",0,IF(CentrepointSourced[[#This Row],[Presented HS]]="&lt;5",2.5,IF(CentrepointSourced[[#This Row],[Presented HS]]="&lt;10",5,VALUE(TRIM(CentrepointSourced[[#This Row],[Presented HS]])))))</f>
        <v>44</v>
      </c>
      <c r="U1038" s="41">
        <f>IF(TRIM(CentrepointSourced[[#This Row],[Assessed HS]])="",0,IF(CentrepointSourced[[#This Row],[Assessed HS]]="&lt;5",2.5,IF(CentrepointSourced[[#This Row],[Assessed HS]]="&lt;10",5,VALUE(TRIM(CentrepointSourced[[#This Row],[Assessed HS]])))))</f>
        <v>45</v>
      </c>
      <c r="V1038" s="41">
        <f>IF(TRIM(CentrepointSourced[[#This Row],[Presented CS]])="",0,IF(CentrepointSourced[[#This Row],[Presented CS]]="&lt;5",2.5,IF(CentrepointSourced[[#This Row],[Presented CS]]="&lt;10",5,VALUE(TRIM(CentrepointSourced[[#This Row],[Presented CS]])))))</f>
        <v>0</v>
      </c>
      <c r="W1038" s="41">
        <f>IF(TRIM(CentrepointSourced[[#This Row],[Assessed CS]])="",0,IF(CentrepointSourced[[#This Row],[Assessed CS]]="&lt;5",2.5,IF(CentrepointSourced[[#This Row],[Assessed CS]]="&lt;10",5,VALUE(TRIM(CentrepointSourced[[#This Row],[Assessed CS]])))))</f>
        <v>0</v>
      </c>
      <c r="X1038" s="106">
        <f>IF(CentrepointSourced[[#This Row],[Age]]="16-17",CentrepointSourced[[#This Row],[Presented HS DQ]],0)</f>
        <v>44</v>
      </c>
      <c r="Y1038" s="106">
        <f>IF(CentrepointSourced[[#This Row],[Age]]="16-24",CentrepointSourced[[#This Row],[Presented HS DQ]],0)</f>
        <v>0</v>
      </c>
      <c r="Z1038" s="106">
        <f>IF(CentrepointSourced[[#This Row],[Age]]="18-24",CentrepointSourced[[#This Row],[Presented HS DQ]],0)</f>
        <v>0</v>
      </c>
      <c r="AA1038" s="106">
        <f>IF(CentrepointSourced[[#This Row],[Age]]="16-17",CentrepointSourced[[#This Row],[Presented CS DQ]],0)</f>
        <v>0</v>
      </c>
      <c r="AB1038" s="106">
        <f>IF(CentrepointSourced[[#This Row],[Age]]="16-24",CentrepointSourced[[#This Row],[Presented CS DQ]],0)</f>
        <v>0</v>
      </c>
      <c r="AC1038" s="106">
        <f>IF(CentrepointSourced[[#This Row],[Age]]="18-24",CentrepointSourced[[#This Row],[Presented CS DQ]],0)</f>
        <v>0</v>
      </c>
      <c r="AD1038" s="107">
        <f>IF(CentrepointSourced[[#This Row],[Age]]="16-17",CentrepointSourced[[#This Row],[Assessed HS DQ]],0)</f>
        <v>45</v>
      </c>
      <c r="AE1038" s="107">
        <f>IF(CentrepointSourced[[#This Row],[Age]]="16-24",CentrepointSourced[[#This Row],[Assessed HS DQ]],0)</f>
        <v>0</v>
      </c>
      <c r="AF1038" s="107">
        <f>IF(CentrepointSourced[[#This Row],[Age]]="18-24",CentrepointSourced[[#This Row],[Assessed HS DQ]],0)</f>
        <v>0</v>
      </c>
      <c r="AG1038" s="107">
        <f>IF(CentrepointSourced[[#This Row],[Age]]="16-17",CentrepointSourced[[#This Row],[Assessed CS DQ]],0)</f>
        <v>0</v>
      </c>
      <c r="AH1038" s="107">
        <f>IF(CentrepointSourced[[#This Row],[Age]]="16-24",CentrepointSourced[[#This Row],[Assessed CS DQ]],0)</f>
        <v>0</v>
      </c>
      <c r="AI1038" s="107">
        <f>IF(CentrepointSourced[[#This Row],[Age]]="18-24",CentrepointSourced[[#This Row],[Assessed CS DQ]],0)</f>
        <v>0</v>
      </c>
    </row>
    <row r="1039" spans="1:35" customFormat="1" ht="13.5" customHeight="1">
      <c r="A1039" s="45" t="s">
        <v>40</v>
      </c>
      <c r="B1039" s="45" t="s">
        <v>206</v>
      </c>
      <c r="C1039" s="45" t="s">
        <v>165</v>
      </c>
      <c r="D1039" s="45"/>
      <c r="E1039" s="67">
        <v>2014</v>
      </c>
      <c r="F1039" s="67" t="s">
        <v>26</v>
      </c>
      <c r="G1039" s="67">
        <v>65</v>
      </c>
      <c r="H1039" s="68">
        <v>67</v>
      </c>
      <c r="I1039" s="67">
        <v>38</v>
      </c>
      <c r="J1039" s="45"/>
      <c r="K1039" s="67"/>
      <c r="L1039" s="67"/>
      <c r="M1039" s="67"/>
      <c r="N1039" s="67"/>
      <c r="O1039" s="67"/>
      <c r="P1039" s="67"/>
      <c r="Q1039" s="41" t="str">
        <f>IF(CentrepointSourced[[#This Row],[Country]]="Northern Ireland","Northern Ireland",IFERROR(VLOOKUP(CentrepointSourced[[#This Row],[Local Authority]],LKP_LANameDQ[],2,FALSE),CentrepointSourced[[#This Row],[Local Authority]]))</f>
        <v>Warrington</v>
      </c>
      <c r="R1039" s="41" t="str">
        <f>IF(CentrepointSourced[[#This Row],[LA type]]="County","",INDEX(ConsolGeog[lad14cd],MATCH(CentrepointSourced[[#This Row],[Local Authority DQ]],ConsolGeog[la_name],0)))</f>
        <v>E06000007</v>
      </c>
      <c r="S1039" s="41" t="str">
        <f>IF(OR(CentrepointSourced[[#This Row],[Country]]="Northern Ireland",CentrepointSourced[[#This Row],[Country]]="Scotland",CentrepointSourced[[#This Row],[Country]]="Wales"),"Local Authority",CentrepointSourced[[#This Row],[LA type]])</f>
        <v>Unitary</v>
      </c>
      <c r="T1039" s="41">
        <f>IF(TRIM(CentrepointSourced[[#This Row],[Presented HS]])="",0,IF(CentrepointSourced[[#This Row],[Presented HS]]="&lt;5",2.5,IF(CentrepointSourced[[#This Row],[Presented HS]]="&lt;10",5,VALUE(TRIM(CentrepointSourced[[#This Row],[Presented HS]])))))</f>
        <v>65</v>
      </c>
      <c r="U1039" s="41">
        <f>IF(TRIM(CentrepointSourced[[#This Row],[Assessed HS]])="",0,IF(CentrepointSourced[[#This Row],[Assessed HS]]="&lt;5",2.5,IF(CentrepointSourced[[#This Row],[Assessed HS]]="&lt;10",5,VALUE(TRIM(CentrepointSourced[[#This Row],[Assessed HS]])))))</f>
        <v>67</v>
      </c>
      <c r="V1039" s="41">
        <f>IF(TRIM(CentrepointSourced[[#This Row],[Presented CS]])="",0,IF(CentrepointSourced[[#This Row],[Presented CS]]="&lt;5",2.5,IF(CentrepointSourced[[#This Row],[Presented CS]]="&lt;10",5,VALUE(TRIM(CentrepointSourced[[#This Row],[Presented CS]])))))</f>
        <v>0</v>
      </c>
      <c r="W1039" s="41">
        <f>IF(TRIM(CentrepointSourced[[#This Row],[Assessed CS]])="",0,IF(CentrepointSourced[[#This Row],[Assessed CS]]="&lt;5",2.5,IF(CentrepointSourced[[#This Row],[Assessed CS]]="&lt;10",5,VALUE(TRIM(CentrepointSourced[[#This Row],[Assessed CS]])))))</f>
        <v>0</v>
      </c>
      <c r="X1039" s="106">
        <f>IF(CentrepointSourced[[#This Row],[Age]]="16-17",CentrepointSourced[[#This Row],[Presented HS DQ]],0)</f>
        <v>0</v>
      </c>
      <c r="Y1039" s="106">
        <f>IF(CentrepointSourced[[#This Row],[Age]]="16-24",CentrepointSourced[[#This Row],[Presented HS DQ]],0)</f>
        <v>0</v>
      </c>
      <c r="Z1039" s="106">
        <f>IF(CentrepointSourced[[#This Row],[Age]]="18-24",CentrepointSourced[[#This Row],[Presented HS DQ]],0)</f>
        <v>65</v>
      </c>
      <c r="AA1039" s="106">
        <f>IF(CentrepointSourced[[#This Row],[Age]]="16-17",CentrepointSourced[[#This Row],[Presented CS DQ]],0)</f>
        <v>0</v>
      </c>
      <c r="AB1039" s="106">
        <f>IF(CentrepointSourced[[#This Row],[Age]]="16-24",CentrepointSourced[[#This Row],[Presented CS DQ]],0)</f>
        <v>0</v>
      </c>
      <c r="AC1039" s="106">
        <f>IF(CentrepointSourced[[#This Row],[Age]]="18-24",CentrepointSourced[[#This Row],[Presented CS DQ]],0)</f>
        <v>0</v>
      </c>
      <c r="AD1039" s="107">
        <f>IF(CentrepointSourced[[#This Row],[Age]]="16-17",CentrepointSourced[[#This Row],[Assessed HS DQ]],0)</f>
        <v>0</v>
      </c>
      <c r="AE1039" s="107">
        <f>IF(CentrepointSourced[[#This Row],[Age]]="16-24",CentrepointSourced[[#This Row],[Assessed HS DQ]],0)</f>
        <v>0</v>
      </c>
      <c r="AF1039" s="107">
        <f>IF(CentrepointSourced[[#This Row],[Age]]="18-24",CentrepointSourced[[#This Row],[Assessed HS DQ]],0)</f>
        <v>67</v>
      </c>
      <c r="AG1039" s="107">
        <f>IF(CentrepointSourced[[#This Row],[Age]]="16-17",CentrepointSourced[[#This Row],[Assessed CS DQ]],0)</f>
        <v>0</v>
      </c>
      <c r="AH1039" s="107">
        <f>IF(CentrepointSourced[[#This Row],[Age]]="16-24",CentrepointSourced[[#This Row],[Assessed CS DQ]],0)</f>
        <v>0</v>
      </c>
      <c r="AI1039" s="107">
        <f>IF(CentrepointSourced[[#This Row],[Age]]="18-24",CentrepointSourced[[#This Row],[Assessed CS DQ]],0)</f>
        <v>0</v>
      </c>
    </row>
    <row r="1040" spans="1:35" customFormat="1" ht="13.5" customHeight="1">
      <c r="A1040" s="45" t="s">
        <v>40</v>
      </c>
      <c r="B1040" s="62" t="s">
        <v>253</v>
      </c>
      <c r="C1040" s="45" t="s">
        <v>42</v>
      </c>
      <c r="D1040" s="62" t="s">
        <v>34</v>
      </c>
      <c r="E1040" s="67">
        <v>2012</v>
      </c>
      <c r="F1040" s="77" t="s">
        <v>53</v>
      </c>
      <c r="G1040" s="77">
        <v>56</v>
      </c>
      <c r="H1040" s="78"/>
      <c r="I1040" s="77"/>
      <c r="J1040" s="45"/>
      <c r="K1040" s="45"/>
      <c r="L1040" s="45"/>
      <c r="M1040" s="45"/>
      <c r="N1040" s="45"/>
      <c r="O1040" s="45"/>
      <c r="P1040" s="45"/>
      <c r="Q1040" s="41" t="str">
        <f>IF(CentrepointSourced[[#This Row],[Country]]="Northern Ireland","Northern Ireland",IFERROR(VLOOKUP(CentrepointSourced[[#This Row],[Local Authority]],LKP_LANameDQ[],2,FALSE),CentrepointSourced[[#This Row],[Local Authority]]))</f>
        <v>Warwick</v>
      </c>
      <c r="R1040" s="41" t="str">
        <f>IF(CentrepointSourced[[#This Row],[LA type]]="County","",INDEX(ConsolGeog[lad14cd],MATCH(CentrepointSourced[[#This Row],[Local Authority DQ]],ConsolGeog[la_name],0)))</f>
        <v>E07000222</v>
      </c>
      <c r="S1040" s="41" t="str">
        <f>IF(OR(CentrepointSourced[[#This Row],[Country]]="Northern Ireland",CentrepointSourced[[#This Row],[Country]]="Scotland",CentrepointSourced[[#This Row],[Country]]="Wales"),"Local Authority",CentrepointSourced[[#This Row],[LA type]])</f>
        <v>District</v>
      </c>
      <c r="T1040" s="41">
        <f>IF(TRIM(CentrepointSourced[[#This Row],[Presented HS]])="",0,IF(CentrepointSourced[[#This Row],[Presented HS]]="&lt;5",2.5,IF(CentrepointSourced[[#This Row],[Presented HS]]="&lt;10",5,VALUE(TRIM(CentrepointSourced[[#This Row],[Presented HS]])))))</f>
        <v>56</v>
      </c>
      <c r="U1040" s="41">
        <f>IF(TRIM(CentrepointSourced[[#This Row],[Assessed HS]])="",0,IF(CentrepointSourced[[#This Row],[Assessed HS]]="&lt;5",2.5,IF(CentrepointSourced[[#This Row],[Assessed HS]]="&lt;10",5,VALUE(TRIM(CentrepointSourced[[#This Row],[Assessed HS]])))))</f>
        <v>0</v>
      </c>
      <c r="V1040" s="41">
        <f>IF(TRIM(CentrepointSourced[[#This Row],[Presented CS]])="",0,IF(CentrepointSourced[[#This Row],[Presented CS]]="&lt;5",2.5,IF(CentrepointSourced[[#This Row],[Presented CS]]="&lt;10",5,VALUE(TRIM(CentrepointSourced[[#This Row],[Presented CS]])))))</f>
        <v>0</v>
      </c>
      <c r="W1040" s="41">
        <f>IF(TRIM(CentrepointSourced[[#This Row],[Assessed CS]])="",0,IF(CentrepointSourced[[#This Row],[Assessed CS]]="&lt;5",2.5,IF(CentrepointSourced[[#This Row],[Assessed CS]]="&lt;10",5,VALUE(TRIM(CentrepointSourced[[#This Row],[Assessed CS]])))))</f>
        <v>0</v>
      </c>
      <c r="X1040" s="106">
        <f>IF(CentrepointSourced[[#This Row],[Age]]="16-17",CentrepointSourced[[#This Row],[Presented HS DQ]],0)</f>
        <v>0</v>
      </c>
      <c r="Y1040" s="106">
        <f>IF(CentrepointSourced[[#This Row],[Age]]="16-24",CentrepointSourced[[#This Row],[Presented HS DQ]],0)</f>
        <v>56</v>
      </c>
      <c r="Z1040" s="106">
        <f>IF(CentrepointSourced[[#This Row],[Age]]="18-24",CentrepointSourced[[#This Row],[Presented HS DQ]],0)</f>
        <v>0</v>
      </c>
      <c r="AA1040" s="106">
        <f>IF(CentrepointSourced[[#This Row],[Age]]="16-17",CentrepointSourced[[#This Row],[Presented CS DQ]],0)</f>
        <v>0</v>
      </c>
      <c r="AB1040" s="106">
        <f>IF(CentrepointSourced[[#This Row],[Age]]="16-24",CentrepointSourced[[#This Row],[Presented CS DQ]],0)</f>
        <v>0</v>
      </c>
      <c r="AC1040" s="106">
        <f>IF(CentrepointSourced[[#This Row],[Age]]="18-24",CentrepointSourced[[#This Row],[Presented CS DQ]],0)</f>
        <v>0</v>
      </c>
      <c r="AD1040" s="107">
        <f>IF(CentrepointSourced[[#This Row],[Age]]="16-17",CentrepointSourced[[#This Row],[Assessed HS DQ]],0)</f>
        <v>0</v>
      </c>
      <c r="AE1040" s="107">
        <f>IF(CentrepointSourced[[#This Row],[Age]]="16-24",CentrepointSourced[[#This Row],[Assessed HS DQ]],0)</f>
        <v>0</v>
      </c>
      <c r="AF1040" s="107">
        <f>IF(CentrepointSourced[[#This Row],[Age]]="18-24",CentrepointSourced[[#This Row],[Assessed HS DQ]],0)</f>
        <v>0</v>
      </c>
      <c r="AG1040" s="107">
        <f>IF(CentrepointSourced[[#This Row],[Age]]="16-17",CentrepointSourced[[#This Row],[Assessed CS DQ]],0)</f>
        <v>0</v>
      </c>
      <c r="AH1040" s="107">
        <f>IF(CentrepointSourced[[#This Row],[Age]]="16-24",CentrepointSourced[[#This Row],[Assessed CS DQ]],0)</f>
        <v>0</v>
      </c>
      <c r="AI1040" s="107">
        <f>IF(CentrepointSourced[[#This Row],[Age]]="18-24",CentrepointSourced[[#This Row],[Assessed CS DQ]],0)</f>
        <v>0</v>
      </c>
    </row>
    <row r="1041" spans="1:35" customFormat="1" ht="13.5" customHeight="1">
      <c r="A1041" s="45" t="s">
        <v>40</v>
      </c>
      <c r="B1041" s="62" t="s">
        <v>253</v>
      </c>
      <c r="C1041" s="45" t="s">
        <v>42</v>
      </c>
      <c r="D1041" s="62" t="s">
        <v>34</v>
      </c>
      <c r="E1041" s="67">
        <v>2013</v>
      </c>
      <c r="F1041" s="77" t="s">
        <v>53</v>
      </c>
      <c r="G1041" s="77">
        <v>41</v>
      </c>
      <c r="H1041" s="78"/>
      <c r="I1041" s="77"/>
      <c r="J1041" s="45"/>
      <c r="K1041" s="45"/>
      <c r="L1041" s="45"/>
      <c r="M1041" s="45"/>
      <c r="N1041" s="45"/>
      <c r="O1041" s="45"/>
      <c r="P1041" s="45"/>
      <c r="Q1041" s="41" t="str">
        <f>IF(CentrepointSourced[[#This Row],[Country]]="Northern Ireland","Northern Ireland",IFERROR(VLOOKUP(CentrepointSourced[[#This Row],[Local Authority]],LKP_LANameDQ[],2,FALSE),CentrepointSourced[[#This Row],[Local Authority]]))</f>
        <v>Warwick</v>
      </c>
      <c r="R1041" s="41" t="str">
        <f>IF(CentrepointSourced[[#This Row],[LA type]]="County","",INDEX(ConsolGeog[lad14cd],MATCH(CentrepointSourced[[#This Row],[Local Authority DQ]],ConsolGeog[la_name],0)))</f>
        <v>E07000222</v>
      </c>
      <c r="S1041" s="41" t="str">
        <f>IF(OR(CentrepointSourced[[#This Row],[Country]]="Northern Ireland",CentrepointSourced[[#This Row],[Country]]="Scotland",CentrepointSourced[[#This Row],[Country]]="Wales"),"Local Authority",CentrepointSourced[[#This Row],[LA type]])</f>
        <v>District</v>
      </c>
      <c r="T1041" s="41">
        <f>IF(TRIM(CentrepointSourced[[#This Row],[Presented HS]])="",0,IF(CentrepointSourced[[#This Row],[Presented HS]]="&lt;5",2.5,IF(CentrepointSourced[[#This Row],[Presented HS]]="&lt;10",5,VALUE(TRIM(CentrepointSourced[[#This Row],[Presented HS]])))))</f>
        <v>41</v>
      </c>
      <c r="U1041" s="41">
        <f>IF(TRIM(CentrepointSourced[[#This Row],[Assessed HS]])="",0,IF(CentrepointSourced[[#This Row],[Assessed HS]]="&lt;5",2.5,IF(CentrepointSourced[[#This Row],[Assessed HS]]="&lt;10",5,VALUE(TRIM(CentrepointSourced[[#This Row],[Assessed HS]])))))</f>
        <v>0</v>
      </c>
      <c r="V1041" s="41">
        <f>IF(TRIM(CentrepointSourced[[#This Row],[Presented CS]])="",0,IF(CentrepointSourced[[#This Row],[Presented CS]]="&lt;5",2.5,IF(CentrepointSourced[[#This Row],[Presented CS]]="&lt;10",5,VALUE(TRIM(CentrepointSourced[[#This Row],[Presented CS]])))))</f>
        <v>0</v>
      </c>
      <c r="W1041" s="41">
        <f>IF(TRIM(CentrepointSourced[[#This Row],[Assessed CS]])="",0,IF(CentrepointSourced[[#This Row],[Assessed CS]]="&lt;5",2.5,IF(CentrepointSourced[[#This Row],[Assessed CS]]="&lt;10",5,VALUE(TRIM(CentrepointSourced[[#This Row],[Assessed CS]])))))</f>
        <v>0</v>
      </c>
      <c r="X1041" s="106">
        <f>IF(CentrepointSourced[[#This Row],[Age]]="16-17",CentrepointSourced[[#This Row],[Presented HS DQ]],0)</f>
        <v>0</v>
      </c>
      <c r="Y1041" s="106">
        <f>IF(CentrepointSourced[[#This Row],[Age]]="16-24",CentrepointSourced[[#This Row],[Presented HS DQ]],0)</f>
        <v>41</v>
      </c>
      <c r="Z1041" s="106">
        <f>IF(CentrepointSourced[[#This Row],[Age]]="18-24",CentrepointSourced[[#This Row],[Presented HS DQ]],0)</f>
        <v>0</v>
      </c>
      <c r="AA1041" s="106">
        <f>IF(CentrepointSourced[[#This Row],[Age]]="16-17",CentrepointSourced[[#This Row],[Presented CS DQ]],0)</f>
        <v>0</v>
      </c>
      <c r="AB1041" s="106">
        <f>IF(CentrepointSourced[[#This Row],[Age]]="16-24",CentrepointSourced[[#This Row],[Presented CS DQ]],0)</f>
        <v>0</v>
      </c>
      <c r="AC1041" s="106">
        <f>IF(CentrepointSourced[[#This Row],[Age]]="18-24",CentrepointSourced[[#This Row],[Presented CS DQ]],0)</f>
        <v>0</v>
      </c>
      <c r="AD1041" s="107">
        <f>IF(CentrepointSourced[[#This Row],[Age]]="16-17",CentrepointSourced[[#This Row],[Assessed HS DQ]],0)</f>
        <v>0</v>
      </c>
      <c r="AE1041" s="107">
        <f>IF(CentrepointSourced[[#This Row],[Age]]="16-24",CentrepointSourced[[#This Row],[Assessed HS DQ]],0)</f>
        <v>0</v>
      </c>
      <c r="AF1041" s="107">
        <f>IF(CentrepointSourced[[#This Row],[Age]]="18-24",CentrepointSourced[[#This Row],[Assessed HS DQ]],0)</f>
        <v>0</v>
      </c>
      <c r="AG1041" s="107">
        <f>IF(CentrepointSourced[[#This Row],[Age]]="16-17",CentrepointSourced[[#This Row],[Assessed CS DQ]],0)</f>
        <v>0</v>
      </c>
      <c r="AH1041" s="107">
        <f>IF(CentrepointSourced[[#This Row],[Age]]="16-24",CentrepointSourced[[#This Row],[Assessed CS DQ]],0)</f>
        <v>0</v>
      </c>
      <c r="AI1041" s="107">
        <f>IF(CentrepointSourced[[#This Row],[Age]]="18-24",CentrepointSourced[[#This Row],[Assessed CS DQ]],0)</f>
        <v>0</v>
      </c>
    </row>
    <row r="1042" spans="1:35" customFormat="1" ht="13.5" customHeight="1">
      <c r="A1042" s="45" t="s">
        <v>40</v>
      </c>
      <c r="B1042" s="62" t="s">
        <v>253</v>
      </c>
      <c r="C1042" s="45" t="s">
        <v>42</v>
      </c>
      <c r="D1042" s="62" t="s">
        <v>34</v>
      </c>
      <c r="E1042" s="67">
        <v>2014</v>
      </c>
      <c r="F1042" s="77" t="s">
        <v>53</v>
      </c>
      <c r="G1042" s="77">
        <v>38</v>
      </c>
      <c r="H1042" s="78"/>
      <c r="I1042" s="77"/>
      <c r="J1042" s="45"/>
      <c r="K1042" s="45"/>
      <c r="L1042" s="45"/>
      <c r="M1042" s="45"/>
      <c r="N1042" s="45"/>
      <c r="O1042" s="45"/>
      <c r="P1042" s="45"/>
      <c r="Q1042" s="41" t="str">
        <f>IF(CentrepointSourced[[#This Row],[Country]]="Northern Ireland","Northern Ireland",IFERROR(VLOOKUP(CentrepointSourced[[#This Row],[Local Authority]],LKP_LANameDQ[],2,FALSE),CentrepointSourced[[#This Row],[Local Authority]]))</f>
        <v>Warwick</v>
      </c>
      <c r="R1042" s="41" t="str">
        <f>IF(CentrepointSourced[[#This Row],[LA type]]="County","",INDEX(ConsolGeog[lad14cd],MATCH(CentrepointSourced[[#This Row],[Local Authority DQ]],ConsolGeog[la_name],0)))</f>
        <v>E07000222</v>
      </c>
      <c r="S1042" s="41" t="str">
        <f>IF(OR(CentrepointSourced[[#This Row],[Country]]="Northern Ireland",CentrepointSourced[[#This Row],[Country]]="Scotland",CentrepointSourced[[#This Row],[Country]]="Wales"),"Local Authority",CentrepointSourced[[#This Row],[LA type]])</f>
        <v>District</v>
      </c>
      <c r="T1042" s="41">
        <f>IF(TRIM(CentrepointSourced[[#This Row],[Presented HS]])="",0,IF(CentrepointSourced[[#This Row],[Presented HS]]="&lt;5",2.5,IF(CentrepointSourced[[#This Row],[Presented HS]]="&lt;10",5,VALUE(TRIM(CentrepointSourced[[#This Row],[Presented HS]])))))</f>
        <v>38</v>
      </c>
      <c r="U1042" s="41">
        <f>IF(TRIM(CentrepointSourced[[#This Row],[Assessed HS]])="",0,IF(CentrepointSourced[[#This Row],[Assessed HS]]="&lt;5",2.5,IF(CentrepointSourced[[#This Row],[Assessed HS]]="&lt;10",5,VALUE(TRIM(CentrepointSourced[[#This Row],[Assessed HS]])))))</f>
        <v>0</v>
      </c>
      <c r="V1042" s="41">
        <f>IF(TRIM(CentrepointSourced[[#This Row],[Presented CS]])="",0,IF(CentrepointSourced[[#This Row],[Presented CS]]="&lt;5",2.5,IF(CentrepointSourced[[#This Row],[Presented CS]]="&lt;10",5,VALUE(TRIM(CentrepointSourced[[#This Row],[Presented CS]])))))</f>
        <v>0</v>
      </c>
      <c r="W1042" s="41">
        <f>IF(TRIM(CentrepointSourced[[#This Row],[Assessed CS]])="",0,IF(CentrepointSourced[[#This Row],[Assessed CS]]="&lt;5",2.5,IF(CentrepointSourced[[#This Row],[Assessed CS]]="&lt;10",5,VALUE(TRIM(CentrepointSourced[[#This Row],[Assessed CS]])))))</f>
        <v>0</v>
      </c>
      <c r="X1042" s="106">
        <f>IF(CentrepointSourced[[#This Row],[Age]]="16-17",CentrepointSourced[[#This Row],[Presented HS DQ]],0)</f>
        <v>0</v>
      </c>
      <c r="Y1042" s="106">
        <f>IF(CentrepointSourced[[#This Row],[Age]]="16-24",CentrepointSourced[[#This Row],[Presented HS DQ]],0)</f>
        <v>38</v>
      </c>
      <c r="Z1042" s="106">
        <f>IF(CentrepointSourced[[#This Row],[Age]]="18-24",CentrepointSourced[[#This Row],[Presented HS DQ]],0)</f>
        <v>0</v>
      </c>
      <c r="AA1042" s="106">
        <f>IF(CentrepointSourced[[#This Row],[Age]]="16-17",CentrepointSourced[[#This Row],[Presented CS DQ]],0)</f>
        <v>0</v>
      </c>
      <c r="AB1042" s="106">
        <f>IF(CentrepointSourced[[#This Row],[Age]]="16-24",CentrepointSourced[[#This Row],[Presented CS DQ]],0)</f>
        <v>0</v>
      </c>
      <c r="AC1042" s="106">
        <f>IF(CentrepointSourced[[#This Row],[Age]]="18-24",CentrepointSourced[[#This Row],[Presented CS DQ]],0)</f>
        <v>0</v>
      </c>
      <c r="AD1042" s="107">
        <f>IF(CentrepointSourced[[#This Row],[Age]]="16-17",CentrepointSourced[[#This Row],[Assessed HS DQ]],0)</f>
        <v>0</v>
      </c>
      <c r="AE1042" s="107">
        <f>IF(CentrepointSourced[[#This Row],[Age]]="16-24",CentrepointSourced[[#This Row],[Assessed HS DQ]],0)</f>
        <v>0</v>
      </c>
      <c r="AF1042" s="107">
        <f>IF(CentrepointSourced[[#This Row],[Age]]="18-24",CentrepointSourced[[#This Row],[Assessed HS DQ]],0)</f>
        <v>0</v>
      </c>
      <c r="AG1042" s="107">
        <f>IF(CentrepointSourced[[#This Row],[Age]]="16-17",CentrepointSourced[[#This Row],[Assessed CS DQ]],0)</f>
        <v>0</v>
      </c>
      <c r="AH1042" s="107">
        <f>IF(CentrepointSourced[[#This Row],[Age]]="16-24",CentrepointSourced[[#This Row],[Assessed CS DQ]],0)</f>
        <v>0</v>
      </c>
      <c r="AI1042" s="107">
        <f>IF(CentrepointSourced[[#This Row],[Age]]="18-24",CentrepointSourced[[#This Row],[Assessed CS DQ]],0)</f>
        <v>0</v>
      </c>
    </row>
    <row r="1043" spans="1:35" customFormat="1" ht="13.5" customHeight="1">
      <c r="A1043" s="45" t="s">
        <v>40</v>
      </c>
      <c r="B1043" s="62" t="s">
        <v>248</v>
      </c>
      <c r="C1043" s="45" t="s">
        <v>42</v>
      </c>
      <c r="D1043" s="62"/>
      <c r="E1043" s="67">
        <v>2012</v>
      </c>
      <c r="F1043" s="77" t="s">
        <v>53</v>
      </c>
      <c r="G1043" s="77"/>
      <c r="H1043" s="78"/>
      <c r="I1043" s="77">
        <v>64</v>
      </c>
      <c r="J1043" s="45"/>
      <c r="K1043" s="45"/>
      <c r="L1043" s="45"/>
      <c r="M1043" s="45"/>
      <c r="N1043" s="45"/>
      <c r="O1043" s="45"/>
      <c r="P1043" s="45"/>
      <c r="Q1043" s="41" t="str">
        <f>IF(CentrepointSourced[[#This Row],[Country]]="Northern Ireland","Northern Ireland",IFERROR(VLOOKUP(CentrepointSourced[[#This Row],[Local Authority]],LKP_LANameDQ[],2,FALSE),CentrepointSourced[[#This Row],[Local Authority]]))</f>
        <v>Watford</v>
      </c>
      <c r="R1043" s="41" t="str">
        <f>IF(CentrepointSourced[[#This Row],[LA type]]="County","",INDEX(ConsolGeog[lad14cd],MATCH(CentrepointSourced[[#This Row],[Local Authority DQ]],ConsolGeog[la_name],0)))</f>
        <v>E07000103</v>
      </c>
      <c r="S1043" s="41" t="str">
        <f>IF(OR(CentrepointSourced[[#This Row],[Country]]="Northern Ireland",CentrepointSourced[[#This Row],[Country]]="Scotland",CentrepointSourced[[#This Row],[Country]]="Wales"),"Local Authority",CentrepointSourced[[#This Row],[LA type]])</f>
        <v>District</v>
      </c>
      <c r="T1043" s="41">
        <f>IF(TRIM(CentrepointSourced[[#This Row],[Presented HS]])="",0,IF(CentrepointSourced[[#This Row],[Presented HS]]="&lt;5",2.5,IF(CentrepointSourced[[#This Row],[Presented HS]]="&lt;10",5,VALUE(TRIM(CentrepointSourced[[#This Row],[Presented HS]])))))</f>
        <v>0</v>
      </c>
      <c r="U1043" s="41">
        <f>IF(TRIM(CentrepointSourced[[#This Row],[Assessed HS]])="",0,IF(CentrepointSourced[[#This Row],[Assessed HS]]="&lt;5",2.5,IF(CentrepointSourced[[#This Row],[Assessed HS]]="&lt;10",5,VALUE(TRIM(CentrepointSourced[[#This Row],[Assessed HS]])))))</f>
        <v>0</v>
      </c>
      <c r="V1043" s="41">
        <f>IF(TRIM(CentrepointSourced[[#This Row],[Presented CS]])="",0,IF(CentrepointSourced[[#This Row],[Presented CS]]="&lt;5",2.5,IF(CentrepointSourced[[#This Row],[Presented CS]]="&lt;10",5,VALUE(TRIM(CentrepointSourced[[#This Row],[Presented CS]])))))</f>
        <v>0</v>
      </c>
      <c r="W1043" s="41">
        <f>IF(TRIM(CentrepointSourced[[#This Row],[Assessed CS]])="",0,IF(CentrepointSourced[[#This Row],[Assessed CS]]="&lt;5",2.5,IF(CentrepointSourced[[#This Row],[Assessed CS]]="&lt;10",5,VALUE(TRIM(CentrepointSourced[[#This Row],[Assessed CS]])))))</f>
        <v>0</v>
      </c>
      <c r="X1043" s="106">
        <f>IF(CentrepointSourced[[#This Row],[Age]]="16-17",CentrepointSourced[[#This Row],[Presented HS DQ]],0)</f>
        <v>0</v>
      </c>
      <c r="Y1043" s="106">
        <f>IF(CentrepointSourced[[#This Row],[Age]]="16-24",CentrepointSourced[[#This Row],[Presented HS DQ]],0)</f>
        <v>0</v>
      </c>
      <c r="Z1043" s="106">
        <f>IF(CentrepointSourced[[#This Row],[Age]]="18-24",CentrepointSourced[[#This Row],[Presented HS DQ]],0)</f>
        <v>0</v>
      </c>
      <c r="AA1043" s="106">
        <f>IF(CentrepointSourced[[#This Row],[Age]]="16-17",CentrepointSourced[[#This Row],[Presented CS DQ]],0)</f>
        <v>0</v>
      </c>
      <c r="AB1043" s="106">
        <f>IF(CentrepointSourced[[#This Row],[Age]]="16-24",CentrepointSourced[[#This Row],[Presented CS DQ]],0)</f>
        <v>0</v>
      </c>
      <c r="AC1043" s="106">
        <f>IF(CentrepointSourced[[#This Row],[Age]]="18-24",CentrepointSourced[[#This Row],[Presented CS DQ]],0)</f>
        <v>0</v>
      </c>
      <c r="AD1043" s="107">
        <f>IF(CentrepointSourced[[#This Row],[Age]]="16-17",CentrepointSourced[[#This Row],[Assessed HS DQ]],0)</f>
        <v>0</v>
      </c>
      <c r="AE1043" s="107">
        <f>IF(CentrepointSourced[[#This Row],[Age]]="16-24",CentrepointSourced[[#This Row],[Assessed HS DQ]],0)</f>
        <v>0</v>
      </c>
      <c r="AF1043" s="107">
        <f>IF(CentrepointSourced[[#This Row],[Age]]="18-24",CentrepointSourced[[#This Row],[Assessed HS DQ]],0)</f>
        <v>0</v>
      </c>
      <c r="AG1043" s="107">
        <f>IF(CentrepointSourced[[#This Row],[Age]]="16-17",CentrepointSourced[[#This Row],[Assessed CS DQ]],0)</f>
        <v>0</v>
      </c>
      <c r="AH1043" s="107">
        <f>IF(CentrepointSourced[[#This Row],[Age]]="16-24",CentrepointSourced[[#This Row],[Assessed CS DQ]],0)</f>
        <v>0</v>
      </c>
      <c r="AI1043" s="107">
        <f>IF(CentrepointSourced[[#This Row],[Age]]="18-24",CentrepointSourced[[#This Row],[Assessed CS DQ]],0)</f>
        <v>0</v>
      </c>
    </row>
    <row r="1044" spans="1:35" customFormat="1" ht="13.5" customHeight="1">
      <c r="A1044" s="45" t="s">
        <v>40</v>
      </c>
      <c r="B1044" s="62" t="s">
        <v>248</v>
      </c>
      <c r="C1044" s="45" t="s">
        <v>42</v>
      </c>
      <c r="D1044" s="62"/>
      <c r="E1044" s="67">
        <v>2013</v>
      </c>
      <c r="F1044" s="77" t="s">
        <v>53</v>
      </c>
      <c r="G1044" s="77"/>
      <c r="H1044" s="78"/>
      <c r="I1044" s="77">
        <v>55</v>
      </c>
      <c r="J1044" s="45"/>
      <c r="K1044" s="45"/>
      <c r="L1044" s="45"/>
      <c r="M1044" s="45"/>
      <c r="N1044" s="45"/>
      <c r="O1044" s="45"/>
      <c r="P1044" s="45"/>
      <c r="Q1044" s="41" t="str">
        <f>IF(CentrepointSourced[[#This Row],[Country]]="Northern Ireland","Northern Ireland",IFERROR(VLOOKUP(CentrepointSourced[[#This Row],[Local Authority]],LKP_LANameDQ[],2,FALSE),CentrepointSourced[[#This Row],[Local Authority]]))</f>
        <v>Watford</v>
      </c>
      <c r="R1044" s="41" t="str">
        <f>IF(CentrepointSourced[[#This Row],[LA type]]="County","",INDEX(ConsolGeog[lad14cd],MATCH(CentrepointSourced[[#This Row],[Local Authority DQ]],ConsolGeog[la_name],0)))</f>
        <v>E07000103</v>
      </c>
      <c r="S1044" s="41" t="str">
        <f>IF(OR(CentrepointSourced[[#This Row],[Country]]="Northern Ireland",CentrepointSourced[[#This Row],[Country]]="Scotland",CentrepointSourced[[#This Row],[Country]]="Wales"),"Local Authority",CentrepointSourced[[#This Row],[LA type]])</f>
        <v>District</v>
      </c>
      <c r="T1044" s="41">
        <f>IF(TRIM(CentrepointSourced[[#This Row],[Presented HS]])="",0,IF(CentrepointSourced[[#This Row],[Presented HS]]="&lt;5",2.5,IF(CentrepointSourced[[#This Row],[Presented HS]]="&lt;10",5,VALUE(TRIM(CentrepointSourced[[#This Row],[Presented HS]])))))</f>
        <v>0</v>
      </c>
      <c r="U1044" s="41">
        <f>IF(TRIM(CentrepointSourced[[#This Row],[Assessed HS]])="",0,IF(CentrepointSourced[[#This Row],[Assessed HS]]="&lt;5",2.5,IF(CentrepointSourced[[#This Row],[Assessed HS]]="&lt;10",5,VALUE(TRIM(CentrepointSourced[[#This Row],[Assessed HS]])))))</f>
        <v>0</v>
      </c>
      <c r="V1044" s="41">
        <f>IF(TRIM(CentrepointSourced[[#This Row],[Presented CS]])="",0,IF(CentrepointSourced[[#This Row],[Presented CS]]="&lt;5",2.5,IF(CentrepointSourced[[#This Row],[Presented CS]]="&lt;10",5,VALUE(TRIM(CentrepointSourced[[#This Row],[Presented CS]])))))</f>
        <v>0</v>
      </c>
      <c r="W1044" s="41">
        <f>IF(TRIM(CentrepointSourced[[#This Row],[Assessed CS]])="",0,IF(CentrepointSourced[[#This Row],[Assessed CS]]="&lt;5",2.5,IF(CentrepointSourced[[#This Row],[Assessed CS]]="&lt;10",5,VALUE(TRIM(CentrepointSourced[[#This Row],[Assessed CS]])))))</f>
        <v>0</v>
      </c>
      <c r="X1044" s="106">
        <f>IF(CentrepointSourced[[#This Row],[Age]]="16-17",CentrepointSourced[[#This Row],[Presented HS DQ]],0)</f>
        <v>0</v>
      </c>
      <c r="Y1044" s="106">
        <f>IF(CentrepointSourced[[#This Row],[Age]]="16-24",CentrepointSourced[[#This Row],[Presented HS DQ]],0)</f>
        <v>0</v>
      </c>
      <c r="Z1044" s="106">
        <f>IF(CentrepointSourced[[#This Row],[Age]]="18-24",CentrepointSourced[[#This Row],[Presented HS DQ]],0)</f>
        <v>0</v>
      </c>
      <c r="AA1044" s="106">
        <f>IF(CentrepointSourced[[#This Row],[Age]]="16-17",CentrepointSourced[[#This Row],[Presented CS DQ]],0)</f>
        <v>0</v>
      </c>
      <c r="AB1044" s="106">
        <f>IF(CentrepointSourced[[#This Row],[Age]]="16-24",CentrepointSourced[[#This Row],[Presented CS DQ]],0)</f>
        <v>0</v>
      </c>
      <c r="AC1044" s="106">
        <f>IF(CentrepointSourced[[#This Row],[Age]]="18-24",CentrepointSourced[[#This Row],[Presented CS DQ]],0)</f>
        <v>0</v>
      </c>
      <c r="AD1044" s="107">
        <f>IF(CentrepointSourced[[#This Row],[Age]]="16-17",CentrepointSourced[[#This Row],[Assessed HS DQ]],0)</f>
        <v>0</v>
      </c>
      <c r="AE1044" s="107">
        <f>IF(CentrepointSourced[[#This Row],[Age]]="16-24",CentrepointSourced[[#This Row],[Assessed HS DQ]],0)</f>
        <v>0</v>
      </c>
      <c r="AF1044" s="107">
        <f>IF(CentrepointSourced[[#This Row],[Age]]="18-24",CentrepointSourced[[#This Row],[Assessed HS DQ]],0)</f>
        <v>0</v>
      </c>
      <c r="AG1044" s="107">
        <f>IF(CentrepointSourced[[#This Row],[Age]]="16-17",CentrepointSourced[[#This Row],[Assessed CS DQ]],0)</f>
        <v>0</v>
      </c>
      <c r="AH1044" s="107">
        <f>IF(CentrepointSourced[[#This Row],[Age]]="16-24",CentrepointSourced[[#This Row],[Assessed CS DQ]],0)</f>
        <v>0</v>
      </c>
      <c r="AI1044" s="107">
        <f>IF(CentrepointSourced[[#This Row],[Age]]="18-24",CentrepointSourced[[#This Row],[Assessed CS DQ]],0)</f>
        <v>0</v>
      </c>
    </row>
    <row r="1045" spans="1:35" customFormat="1" ht="13.5" customHeight="1">
      <c r="A1045" s="45" t="s">
        <v>40</v>
      </c>
      <c r="B1045" s="62" t="s">
        <v>248</v>
      </c>
      <c r="C1045" s="45" t="s">
        <v>42</v>
      </c>
      <c r="D1045" s="62"/>
      <c r="E1045" s="67">
        <v>2014</v>
      </c>
      <c r="F1045" s="77" t="s">
        <v>53</v>
      </c>
      <c r="G1045" s="77"/>
      <c r="H1045" s="78"/>
      <c r="I1045" s="77">
        <v>51</v>
      </c>
      <c r="J1045" s="45"/>
      <c r="K1045" s="45"/>
      <c r="L1045" s="45"/>
      <c r="M1045" s="45"/>
      <c r="N1045" s="45"/>
      <c r="O1045" s="45"/>
      <c r="P1045" s="45"/>
      <c r="Q1045" s="41" t="str">
        <f>IF(CentrepointSourced[[#This Row],[Country]]="Northern Ireland","Northern Ireland",IFERROR(VLOOKUP(CentrepointSourced[[#This Row],[Local Authority]],LKP_LANameDQ[],2,FALSE),CentrepointSourced[[#This Row],[Local Authority]]))</f>
        <v>Watford</v>
      </c>
      <c r="R1045" s="41" t="str">
        <f>IF(CentrepointSourced[[#This Row],[LA type]]="County","",INDEX(ConsolGeog[lad14cd],MATCH(CentrepointSourced[[#This Row],[Local Authority DQ]],ConsolGeog[la_name],0)))</f>
        <v>E07000103</v>
      </c>
      <c r="S1045" s="41" t="str">
        <f>IF(OR(CentrepointSourced[[#This Row],[Country]]="Northern Ireland",CentrepointSourced[[#This Row],[Country]]="Scotland",CentrepointSourced[[#This Row],[Country]]="Wales"),"Local Authority",CentrepointSourced[[#This Row],[LA type]])</f>
        <v>District</v>
      </c>
      <c r="T1045" s="41">
        <f>IF(TRIM(CentrepointSourced[[#This Row],[Presented HS]])="",0,IF(CentrepointSourced[[#This Row],[Presented HS]]="&lt;5",2.5,IF(CentrepointSourced[[#This Row],[Presented HS]]="&lt;10",5,VALUE(TRIM(CentrepointSourced[[#This Row],[Presented HS]])))))</f>
        <v>0</v>
      </c>
      <c r="U1045" s="41">
        <f>IF(TRIM(CentrepointSourced[[#This Row],[Assessed HS]])="",0,IF(CentrepointSourced[[#This Row],[Assessed HS]]="&lt;5",2.5,IF(CentrepointSourced[[#This Row],[Assessed HS]]="&lt;10",5,VALUE(TRIM(CentrepointSourced[[#This Row],[Assessed HS]])))))</f>
        <v>0</v>
      </c>
      <c r="V1045" s="41">
        <f>IF(TRIM(CentrepointSourced[[#This Row],[Presented CS]])="",0,IF(CentrepointSourced[[#This Row],[Presented CS]]="&lt;5",2.5,IF(CentrepointSourced[[#This Row],[Presented CS]]="&lt;10",5,VALUE(TRIM(CentrepointSourced[[#This Row],[Presented CS]])))))</f>
        <v>0</v>
      </c>
      <c r="W1045" s="41">
        <f>IF(TRIM(CentrepointSourced[[#This Row],[Assessed CS]])="",0,IF(CentrepointSourced[[#This Row],[Assessed CS]]="&lt;5",2.5,IF(CentrepointSourced[[#This Row],[Assessed CS]]="&lt;10",5,VALUE(TRIM(CentrepointSourced[[#This Row],[Assessed CS]])))))</f>
        <v>0</v>
      </c>
      <c r="X1045" s="106">
        <f>IF(CentrepointSourced[[#This Row],[Age]]="16-17",CentrepointSourced[[#This Row],[Presented HS DQ]],0)</f>
        <v>0</v>
      </c>
      <c r="Y1045" s="106">
        <f>IF(CentrepointSourced[[#This Row],[Age]]="16-24",CentrepointSourced[[#This Row],[Presented HS DQ]],0)</f>
        <v>0</v>
      </c>
      <c r="Z1045" s="106">
        <f>IF(CentrepointSourced[[#This Row],[Age]]="18-24",CentrepointSourced[[#This Row],[Presented HS DQ]],0)</f>
        <v>0</v>
      </c>
      <c r="AA1045" s="106">
        <f>IF(CentrepointSourced[[#This Row],[Age]]="16-17",CentrepointSourced[[#This Row],[Presented CS DQ]],0)</f>
        <v>0</v>
      </c>
      <c r="AB1045" s="106">
        <f>IF(CentrepointSourced[[#This Row],[Age]]="16-24",CentrepointSourced[[#This Row],[Presented CS DQ]],0)</f>
        <v>0</v>
      </c>
      <c r="AC1045" s="106">
        <f>IF(CentrepointSourced[[#This Row],[Age]]="18-24",CentrepointSourced[[#This Row],[Presented CS DQ]],0)</f>
        <v>0</v>
      </c>
      <c r="AD1045" s="107">
        <f>IF(CentrepointSourced[[#This Row],[Age]]="16-17",CentrepointSourced[[#This Row],[Assessed HS DQ]],0)</f>
        <v>0</v>
      </c>
      <c r="AE1045" s="107">
        <f>IF(CentrepointSourced[[#This Row],[Age]]="16-24",CentrepointSourced[[#This Row],[Assessed HS DQ]],0)</f>
        <v>0</v>
      </c>
      <c r="AF1045" s="107">
        <f>IF(CentrepointSourced[[#This Row],[Age]]="18-24",CentrepointSourced[[#This Row],[Assessed HS DQ]],0)</f>
        <v>0</v>
      </c>
      <c r="AG1045" s="107">
        <f>IF(CentrepointSourced[[#This Row],[Age]]="16-17",CentrepointSourced[[#This Row],[Assessed CS DQ]],0)</f>
        <v>0</v>
      </c>
      <c r="AH1045" s="107">
        <f>IF(CentrepointSourced[[#This Row],[Age]]="16-24",CentrepointSourced[[#This Row],[Assessed CS DQ]],0)</f>
        <v>0</v>
      </c>
      <c r="AI1045" s="107">
        <f>IF(CentrepointSourced[[#This Row],[Age]]="18-24",CentrepointSourced[[#This Row],[Assessed CS DQ]],0)</f>
        <v>0</v>
      </c>
    </row>
    <row r="1046" spans="1:35" customFormat="1" ht="13.5" customHeight="1">
      <c r="A1046" s="45" t="s">
        <v>40</v>
      </c>
      <c r="B1046" s="62" t="s">
        <v>131</v>
      </c>
      <c r="C1046" s="45" t="s">
        <v>42</v>
      </c>
      <c r="D1046" s="62"/>
      <c r="E1046" s="67">
        <v>2012</v>
      </c>
      <c r="F1046" s="77" t="s">
        <v>25</v>
      </c>
      <c r="G1046" s="77">
        <v>0</v>
      </c>
      <c r="H1046" s="78">
        <v>0</v>
      </c>
      <c r="I1046" s="77">
        <v>0</v>
      </c>
      <c r="J1046" s="45"/>
      <c r="K1046" s="45"/>
      <c r="L1046" s="45"/>
      <c r="M1046" s="45"/>
      <c r="N1046" s="45"/>
      <c r="O1046" s="45"/>
      <c r="P1046" s="45"/>
      <c r="Q1046" s="41" t="str">
        <f>IF(CentrepointSourced[[#This Row],[Country]]="Northern Ireland","Northern Ireland",IFERROR(VLOOKUP(CentrepointSourced[[#This Row],[Local Authority]],LKP_LANameDQ[],2,FALSE),CentrepointSourced[[#This Row],[Local Authority]]))</f>
        <v>Waveney</v>
      </c>
      <c r="R1046" s="41" t="str">
        <f>IF(CentrepointSourced[[#This Row],[LA type]]="County","",INDEX(ConsolGeog[lad14cd],MATCH(CentrepointSourced[[#This Row],[Local Authority DQ]],ConsolGeog[la_name],0)))</f>
        <v>E07000206</v>
      </c>
      <c r="S1046" s="41" t="str">
        <f>IF(OR(CentrepointSourced[[#This Row],[Country]]="Northern Ireland",CentrepointSourced[[#This Row],[Country]]="Scotland",CentrepointSourced[[#This Row],[Country]]="Wales"),"Local Authority",CentrepointSourced[[#This Row],[LA type]])</f>
        <v>District</v>
      </c>
      <c r="T1046" s="41">
        <f>IF(TRIM(CentrepointSourced[[#This Row],[Presented HS]])="",0,IF(CentrepointSourced[[#This Row],[Presented HS]]="&lt;5",2.5,IF(CentrepointSourced[[#This Row],[Presented HS]]="&lt;10",5,VALUE(TRIM(CentrepointSourced[[#This Row],[Presented HS]])))))</f>
        <v>0</v>
      </c>
      <c r="U1046" s="41">
        <f>IF(TRIM(CentrepointSourced[[#This Row],[Assessed HS]])="",0,IF(CentrepointSourced[[#This Row],[Assessed HS]]="&lt;5",2.5,IF(CentrepointSourced[[#This Row],[Assessed HS]]="&lt;10",5,VALUE(TRIM(CentrepointSourced[[#This Row],[Assessed HS]])))))</f>
        <v>0</v>
      </c>
      <c r="V1046" s="41">
        <f>IF(TRIM(CentrepointSourced[[#This Row],[Presented CS]])="",0,IF(CentrepointSourced[[#This Row],[Presented CS]]="&lt;5",2.5,IF(CentrepointSourced[[#This Row],[Presented CS]]="&lt;10",5,VALUE(TRIM(CentrepointSourced[[#This Row],[Presented CS]])))))</f>
        <v>0</v>
      </c>
      <c r="W1046" s="41">
        <f>IF(TRIM(CentrepointSourced[[#This Row],[Assessed CS]])="",0,IF(CentrepointSourced[[#This Row],[Assessed CS]]="&lt;5",2.5,IF(CentrepointSourced[[#This Row],[Assessed CS]]="&lt;10",5,VALUE(TRIM(CentrepointSourced[[#This Row],[Assessed CS]])))))</f>
        <v>0</v>
      </c>
      <c r="X1046" s="106">
        <f>IF(CentrepointSourced[[#This Row],[Age]]="16-17",CentrepointSourced[[#This Row],[Presented HS DQ]],0)</f>
        <v>0</v>
      </c>
      <c r="Y1046" s="106">
        <f>IF(CentrepointSourced[[#This Row],[Age]]="16-24",CentrepointSourced[[#This Row],[Presented HS DQ]],0)</f>
        <v>0</v>
      </c>
      <c r="Z1046" s="106">
        <f>IF(CentrepointSourced[[#This Row],[Age]]="18-24",CentrepointSourced[[#This Row],[Presented HS DQ]],0)</f>
        <v>0</v>
      </c>
      <c r="AA1046" s="106">
        <f>IF(CentrepointSourced[[#This Row],[Age]]="16-17",CentrepointSourced[[#This Row],[Presented CS DQ]],0)</f>
        <v>0</v>
      </c>
      <c r="AB1046" s="106">
        <f>IF(CentrepointSourced[[#This Row],[Age]]="16-24",CentrepointSourced[[#This Row],[Presented CS DQ]],0)</f>
        <v>0</v>
      </c>
      <c r="AC1046" s="106">
        <f>IF(CentrepointSourced[[#This Row],[Age]]="18-24",CentrepointSourced[[#This Row],[Presented CS DQ]],0)</f>
        <v>0</v>
      </c>
      <c r="AD1046" s="107">
        <f>IF(CentrepointSourced[[#This Row],[Age]]="16-17",CentrepointSourced[[#This Row],[Assessed HS DQ]],0)</f>
        <v>0</v>
      </c>
      <c r="AE1046" s="107">
        <f>IF(CentrepointSourced[[#This Row],[Age]]="16-24",CentrepointSourced[[#This Row],[Assessed HS DQ]],0)</f>
        <v>0</v>
      </c>
      <c r="AF1046" s="107">
        <f>IF(CentrepointSourced[[#This Row],[Age]]="18-24",CentrepointSourced[[#This Row],[Assessed HS DQ]],0)</f>
        <v>0</v>
      </c>
      <c r="AG1046" s="107">
        <f>IF(CentrepointSourced[[#This Row],[Age]]="16-17",CentrepointSourced[[#This Row],[Assessed CS DQ]],0)</f>
        <v>0</v>
      </c>
      <c r="AH1046" s="107">
        <f>IF(CentrepointSourced[[#This Row],[Age]]="16-24",CentrepointSourced[[#This Row],[Assessed CS DQ]],0)</f>
        <v>0</v>
      </c>
      <c r="AI1046" s="107">
        <f>IF(CentrepointSourced[[#This Row],[Age]]="18-24",CentrepointSourced[[#This Row],[Assessed CS DQ]],0)</f>
        <v>0</v>
      </c>
    </row>
    <row r="1047" spans="1:35" customFormat="1" ht="13.5" customHeight="1">
      <c r="A1047" s="45" t="s">
        <v>40</v>
      </c>
      <c r="B1047" s="62" t="s">
        <v>131</v>
      </c>
      <c r="C1047" s="45" t="s">
        <v>42</v>
      </c>
      <c r="D1047" s="62"/>
      <c r="E1047" s="67">
        <v>2012</v>
      </c>
      <c r="F1047" s="77" t="s">
        <v>26</v>
      </c>
      <c r="G1047" s="77">
        <v>26</v>
      </c>
      <c r="H1047" s="78">
        <v>26</v>
      </c>
      <c r="I1047" s="77">
        <v>8</v>
      </c>
      <c r="J1047" s="45"/>
      <c r="K1047" s="45"/>
      <c r="L1047" s="45"/>
      <c r="M1047" s="45"/>
      <c r="N1047" s="45"/>
      <c r="O1047" s="45"/>
      <c r="P1047" s="45"/>
      <c r="Q1047" s="41" t="str">
        <f>IF(CentrepointSourced[[#This Row],[Country]]="Northern Ireland","Northern Ireland",IFERROR(VLOOKUP(CentrepointSourced[[#This Row],[Local Authority]],LKP_LANameDQ[],2,FALSE),CentrepointSourced[[#This Row],[Local Authority]]))</f>
        <v>Waveney</v>
      </c>
      <c r="R1047" s="41" t="str">
        <f>IF(CentrepointSourced[[#This Row],[LA type]]="County","",INDEX(ConsolGeog[lad14cd],MATCH(CentrepointSourced[[#This Row],[Local Authority DQ]],ConsolGeog[la_name],0)))</f>
        <v>E07000206</v>
      </c>
      <c r="S1047" s="41" t="str">
        <f>IF(OR(CentrepointSourced[[#This Row],[Country]]="Northern Ireland",CentrepointSourced[[#This Row],[Country]]="Scotland",CentrepointSourced[[#This Row],[Country]]="Wales"),"Local Authority",CentrepointSourced[[#This Row],[LA type]])</f>
        <v>District</v>
      </c>
      <c r="T1047" s="41">
        <f>IF(TRIM(CentrepointSourced[[#This Row],[Presented HS]])="",0,IF(CentrepointSourced[[#This Row],[Presented HS]]="&lt;5",2.5,IF(CentrepointSourced[[#This Row],[Presented HS]]="&lt;10",5,VALUE(TRIM(CentrepointSourced[[#This Row],[Presented HS]])))))</f>
        <v>26</v>
      </c>
      <c r="U1047" s="41">
        <f>IF(TRIM(CentrepointSourced[[#This Row],[Assessed HS]])="",0,IF(CentrepointSourced[[#This Row],[Assessed HS]]="&lt;5",2.5,IF(CentrepointSourced[[#This Row],[Assessed HS]]="&lt;10",5,VALUE(TRIM(CentrepointSourced[[#This Row],[Assessed HS]])))))</f>
        <v>26</v>
      </c>
      <c r="V1047" s="41">
        <f>IF(TRIM(CentrepointSourced[[#This Row],[Presented CS]])="",0,IF(CentrepointSourced[[#This Row],[Presented CS]]="&lt;5",2.5,IF(CentrepointSourced[[#This Row],[Presented CS]]="&lt;10",5,VALUE(TRIM(CentrepointSourced[[#This Row],[Presented CS]])))))</f>
        <v>0</v>
      </c>
      <c r="W1047" s="41">
        <f>IF(TRIM(CentrepointSourced[[#This Row],[Assessed CS]])="",0,IF(CentrepointSourced[[#This Row],[Assessed CS]]="&lt;5",2.5,IF(CentrepointSourced[[#This Row],[Assessed CS]]="&lt;10",5,VALUE(TRIM(CentrepointSourced[[#This Row],[Assessed CS]])))))</f>
        <v>0</v>
      </c>
      <c r="X1047" s="106">
        <f>IF(CentrepointSourced[[#This Row],[Age]]="16-17",CentrepointSourced[[#This Row],[Presented HS DQ]],0)</f>
        <v>0</v>
      </c>
      <c r="Y1047" s="106">
        <f>IF(CentrepointSourced[[#This Row],[Age]]="16-24",CentrepointSourced[[#This Row],[Presented HS DQ]],0)</f>
        <v>0</v>
      </c>
      <c r="Z1047" s="106">
        <f>IF(CentrepointSourced[[#This Row],[Age]]="18-24",CentrepointSourced[[#This Row],[Presented HS DQ]],0)</f>
        <v>26</v>
      </c>
      <c r="AA1047" s="106">
        <f>IF(CentrepointSourced[[#This Row],[Age]]="16-17",CentrepointSourced[[#This Row],[Presented CS DQ]],0)</f>
        <v>0</v>
      </c>
      <c r="AB1047" s="106">
        <f>IF(CentrepointSourced[[#This Row],[Age]]="16-24",CentrepointSourced[[#This Row],[Presented CS DQ]],0)</f>
        <v>0</v>
      </c>
      <c r="AC1047" s="106">
        <f>IF(CentrepointSourced[[#This Row],[Age]]="18-24",CentrepointSourced[[#This Row],[Presented CS DQ]],0)</f>
        <v>0</v>
      </c>
      <c r="AD1047" s="107">
        <f>IF(CentrepointSourced[[#This Row],[Age]]="16-17",CentrepointSourced[[#This Row],[Assessed HS DQ]],0)</f>
        <v>0</v>
      </c>
      <c r="AE1047" s="107">
        <f>IF(CentrepointSourced[[#This Row],[Age]]="16-24",CentrepointSourced[[#This Row],[Assessed HS DQ]],0)</f>
        <v>0</v>
      </c>
      <c r="AF1047" s="107">
        <f>IF(CentrepointSourced[[#This Row],[Age]]="18-24",CentrepointSourced[[#This Row],[Assessed HS DQ]],0)</f>
        <v>26</v>
      </c>
      <c r="AG1047" s="107">
        <f>IF(CentrepointSourced[[#This Row],[Age]]="16-17",CentrepointSourced[[#This Row],[Assessed CS DQ]],0)</f>
        <v>0</v>
      </c>
      <c r="AH1047" s="107">
        <f>IF(CentrepointSourced[[#This Row],[Age]]="16-24",CentrepointSourced[[#This Row],[Assessed CS DQ]],0)</f>
        <v>0</v>
      </c>
      <c r="AI1047" s="107">
        <f>IF(CentrepointSourced[[#This Row],[Age]]="18-24",CentrepointSourced[[#This Row],[Assessed CS DQ]],0)</f>
        <v>0</v>
      </c>
    </row>
    <row r="1048" spans="1:35" customFormat="1" ht="13.5" customHeight="1">
      <c r="A1048" s="45" t="s">
        <v>40</v>
      </c>
      <c r="B1048" s="62" t="s">
        <v>131</v>
      </c>
      <c r="C1048" s="45" t="s">
        <v>42</v>
      </c>
      <c r="D1048" s="62"/>
      <c r="E1048" s="67">
        <v>2013</v>
      </c>
      <c r="F1048" s="77" t="s">
        <v>25</v>
      </c>
      <c r="G1048" s="77">
        <v>0</v>
      </c>
      <c r="H1048" s="78">
        <v>0</v>
      </c>
      <c r="I1048" s="77">
        <v>0</v>
      </c>
      <c r="J1048" s="45"/>
      <c r="K1048" s="45"/>
      <c r="L1048" s="45"/>
      <c r="M1048" s="45"/>
      <c r="N1048" s="45"/>
      <c r="O1048" s="45"/>
      <c r="P1048" s="45"/>
      <c r="Q1048" s="41" t="str">
        <f>IF(CentrepointSourced[[#This Row],[Country]]="Northern Ireland","Northern Ireland",IFERROR(VLOOKUP(CentrepointSourced[[#This Row],[Local Authority]],LKP_LANameDQ[],2,FALSE),CentrepointSourced[[#This Row],[Local Authority]]))</f>
        <v>Waveney</v>
      </c>
      <c r="R1048" s="41" t="str">
        <f>IF(CentrepointSourced[[#This Row],[LA type]]="County","",INDEX(ConsolGeog[lad14cd],MATCH(CentrepointSourced[[#This Row],[Local Authority DQ]],ConsolGeog[la_name],0)))</f>
        <v>E07000206</v>
      </c>
      <c r="S1048" s="41" t="str">
        <f>IF(OR(CentrepointSourced[[#This Row],[Country]]="Northern Ireland",CentrepointSourced[[#This Row],[Country]]="Scotland",CentrepointSourced[[#This Row],[Country]]="Wales"),"Local Authority",CentrepointSourced[[#This Row],[LA type]])</f>
        <v>District</v>
      </c>
      <c r="T1048" s="41">
        <f>IF(TRIM(CentrepointSourced[[#This Row],[Presented HS]])="",0,IF(CentrepointSourced[[#This Row],[Presented HS]]="&lt;5",2.5,IF(CentrepointSourced[[#This Row],[Presented HS]]="&lt;10",5,VALUE(TRIM(CentrepointSourced[[#This Row],[Presented HS]])))))</f>
        <v>0</v>
      </c>
      <c r="U1048" s="41">
        <f>IF(TRIM(CentrepointSourced[[#This Row],[Assessed HS]])="",0,IF(CentrepointSourced[[#This Row],[Assessed HS]]="&lt;5",2.5,IF(CentrepointSourced[[#This Row],[Assessed HS]]="&lt;10",5,VALUE(TRIM(CentrepointSourced[[#This Row],[Assessed HS]])))))</f>
        <v>0</v>
      </c>
      <c r="V1048" s="41">
        <f>IF(TRIM(CentrepointSourced[[#This Row],[Presented CS]])="",0,IF(CentrepointSourced[[#This Row],[Presented CS]]="&lt;5",2.5,IF(CentrepointSourced[[#This Row],[Presented CS]]="&lt;10",5,VALUE(TRIM(CentrepointSourced[[#This Row],[Presented CS]])))))</f>
        <v>0</v>
      </c>
      <c r="W1048" s="41">
        <f>IF(TRIM(CentrepointSourced[[#This Row],[Assessed CS]])="",0,IF(CentrepointSourced[[#This Row],[Assessed CS]]="&lt;5",2.5,IF(CentrepointSourced[[#This Row],[Assessed CS]]="&lt;10",5,VALUE(TRIM(CentrepointSourced[[#This Row],[Assessed CS]])))))</f>
        <v>0</v>
      </c>
      <c r="X1048" s="106">
        <f>IF(CentrepointSourced[[#This Row],[Age]]="16-17",CentrepointSourced[[#This Row],[Presented HS DQ]],0)</f>
        <v>0</v>
      </c>
      <c r="Y1048" s="106">
        <f>IF(CentrepointSourced[[#This Row],[Age]]="16-24",CentrepointSourced[[#This Row],[Presented HS DQ]],0)</f>
        <v>0</v>
      </c>
      <c r="Z1048" s="106">
        <f>IF(CentrepointSourced[[#This Row],[Age]]="18-24",CentrepointSourced[[#This Row],[Presented HS DQ]],0)</f>
        <v>0</v>
      </c>
      <c r="AA1048" s="106">
        <f>IF(CentrepointSourced[[#This Row],[Age]]="16-17",CentrepointSourced[[#This Row],[Presented CS DQ]],0)</f>
        <v>0</v>
      </c>
      <c r="AB1048" s="106">
        <f>IF(CentrepointSourced[[#This Row],[Age]]="16-24",CentrepointSourced[[#This Row],[Presented CS DQ]],0)</f>
        <v>0</v>
      </c>
      <c r="AC1048" s="106">
        <f>IF(CentrepointSourced[[#This Row],[Age]]="18-24",CentrepointSourced[[#This Row],[Presented CS DQ]],0)</f>
        <v>0</v>
      </c>
      <c r="AD1048" s="107">
        <f>IF(CentrepointSourced[[#This Row],[Age]]="16-17",CentrepointSourced[[#This Row],[Assessed HS DQ]],0)</f>
        <v>0</v>
      </c>
      <c r="AE1048" s="107">
        <f>IF(CentrepointSourced[[#This Row],[Age]]="16-24",CentrepointSourced[[#This Row],[Assessed HS DQ]],0)</f>
        <v>0</v>
      </c>
      <c r="AF1048" s="107">
        <f>IF(CentrepointSourced[[#This Row],[Age]]="18-24",CentrepointSourced[[#This Row],[Assessed HS DQ]],0)</f>
        <v>0</v>
      </c>
      <c r="AG1048" s="107">
        <f>IF(CentrepointSourced[[#This Row],[Age]]="16-17",CentrepointSourced[[#This Row],[Assessed CS DQ]],0)</f>
        <v>0</v>
      </c>
      <c r="AH1048" s="107">
        <f>IF(CentrepointSourced[[#This Row],[Age]]="16-24",CentrepointSourced[[#This Row],[Assessed CS DQ]],0)</f>
        <v>0</v>
      </c>
      <c r="AI1048" s="107">
        <f>IF(CentrepointSourced[[#This Row],[Age]]="18-24",CentrepointSourced[[#This Row],[Assessed CS DQ]],0)</f>
        <v>0</v>
      </c>
    </row>
    <row r="1049" spans="1:35" customFormat="1" ht="13.5" customHeight="1">
      <c r="A1049" s="45" t="s">
        <v>40</v>
      </c>
      <c r="B1049" s="62" t="s">
        <v>131</v>
      </c>
      <c r="C1049" s="45" t="s">
        <v>42</v>
      </c>
      <c r="D1049" s="62"/>
      <c r="E1049" s="67">
        <v>2013</v>
      </c>
      <c r="F1049" s="77" t="s">
        <v>26</v>
      </c>
      <c r="G1049" s="77">
        <v>26</v>
      </c>
      <c r="H1049" s="78">
        <v>26</v>
      </c>
      <c r="I1049" s="77">
        <v>7</v>
      </c>
      <c r="J1049" s="45"/>
      <c r="K1049" s="45"/>
      <c r="L1049" s="45"/>
      <c r="M1049" s="45"/>
      <c r="N1049" s="45"/>
      <c r="O1049" s="45"/>
      <c r="P1049" s="45"/>
      <c r="Q1049" s="41" t="str">
        <f>IF(CentrepointSourced[[#This Row],[Country]]="Northern Ireland","Northern Ireland",IFERROR(VLOOKUP(CentrepointSourced[[#This Row],[Local Authority]],LKP_LANameDQ[],2,FALSE),CentrepointSourced[[#This Row],[Local Authority]]))</f>
        <v>Waveney</v>
      </c>
      <c r="R1049" s="41" t="str">
        <f>IF(CentrepointSourced[[#This Row],[LA type]]="County","",INDEX(ConsolGeog[lad14cd],MATCH(CentrepointSourced[[#This Row],[Local Authority DQ]],ConsolGeog[la_name],0)))</f>
        <v>E07000206</v>
      </c>
      <c r="S1049" s="41" t="str">
        <f>IF(OR(CentrepointSourced[[#This Row],[Country]]="Northern Ireland",CentrepointSourced[[#This Row],[Country]]="Scotland",CentrepointSourced[[#This Row],[Country]]="Wales"),"Local Authority",CentrepointSourced[[#This Row],[LA type]])</f>
        <v>District</v>
      </c>
      <c r="T1049" s="41">
        <f>IF(TRIM(CentrepointSourced[[#This Row],[Presented HS]])="",0,IF(CentrepointSourced[[#This Row],[Presented HS]]="&lt;5",2.5,IF(CentrepointSourced[[#This Row],[Presented HS]]="&lt;10",5,VALUE(TRIM(CentrepointSourced[[#This Row],[Presented HS]])))))</f>
        <v>26</v>
      </c>
      <c r="U1049" s="41">
        <f>IF(TRIM(CentrepointSourced[[#This Row],[Assessed HS]])="",0,IF(CentrepointSourced[[#This Row],[Assessed HS]]="&lt;5",2.5,IF(CentrepointSourced[[#This Row],[Assessed HS]]="&lt;10",5,VALUE(TRIM(CentrepointSourced[[#This Row],[Assessed HS]])))))</f>
        <v>26</v>
      </c>
      <c r="V1049" s="41">
        <f>IF(TRIM(CentrepointSourced[[#This Row],[Presented CS]])="",0,IF(CentrepointSourced[[#This Row],[Presented CS]]="&lt;5",2.5,IF(CentrepointSourced[[#This Row],[Presented CS]]="&lt;10",5,VALUE(TRIM(CentrepointSourced[[#This Row],[Presented CS]])))))</f>
        <v>0</v>
      </c>
      <c r="W1049" s="41">
        <f>IF(TRIM(CentrepointSourced[[#This Row],[Assessed CS]])="",0,IF(CentrepointSourced[[#This Row],[Assessed CS]]="&lt;5",2.5,IF(CentrepointSourced[[#This Row],[Assessed CS]]="&lt;10",5,VALUE(TRIM(CentrepointSourced[[#This Row],[Assessed CS]])))))</f>
        <v>0</v>
      </c>
      <c r="X1049" s="106">
        <f>IF(CentrepointSourced[[#This Row],[Age]]="16-17",CentrepointSourced[[#This Row],[Presented HS DQ]],0)</f>
        <v>0</v>
      </c>
      <c r="Y1049" s="106">
        <f>IF(CentrepointSourced[[#This Row],[Age]]="16-24",CentrepointSourced[[#This Row],[Presented HS DQ]],0)</f>
        <v>0</v>
      </c>
      <c r="Z1049" s="106">
        <f>IF(CentrepointSourced[[#This Row],[Age]]="18-24",CentrepointSourced[[#This Row],[Presented HS DQ]],0)</f>
        <v>26</v>
      </c>
      <c r="AA1049" s="106">
        <f>IF(CentrepointSourced[[#This Row],[Age]]="16-17",CentrepointSourced[[#This Row],[Presented CS DQ]],0)</f>
        <v>0</v>
      </c>
      <c r="AB1049" s="106">
        <f>IF(CentrepointSourced[[#This Row],[Age]]="16-24",CentrepointSourced[[#This Row],[Presented CS DQ]],0)</f>
        <v>0</v>
      </c>
      <c r="AC1049" s="106">
        <f>IF(CentrepointSourced[[#This Row],[Age]]="18-24",CentrepointSourced[[#This Row],[Presented CS DQ]],0)</f>
        <v>0</v>
      </c>
      <c r="AD1049" s="107">
        <f>IF(CentrepointSourced[[#This Row],[Age]]="16-17",CentrepointSourced[[#This Row],[Assessed HS DQ]],0)</f>
        <v>0</v>
      </c>
      <c r="AE1049" s="107">
        <f>IF(CentrepointSourced[[#This Row],[Age]]="16-24",CentrepointSourced[[#This Row],[Assessed HS DQ]],0)</f>
        <v>0</v>
      </c>
      <c r="AF1049" s="107">
        <f>IF(CentrepointSourced[[#This Row],[Age]]="18-24",CentrepointSourced[[#This Row],[Assessed HS DQ]],0)</f>
        <v>26</v>
      </c>
      <c r="AG1049" s="107">
        <f>IF(CentrepointSourced[[#This Row],[Age]]="16-17",CentrepointSourced[[#This Row],[Assessed CS DQ]],0)</f>
        <v>0</v>
      </c>
      <c r="AH1049" s="107">
        <f>IF(CentrepointSourced[[#This Row],[Age]]="16-24",CentrepointSourced[[#This Row],[Assessed CS DQ]],0)</f>
        <v>0</v>
      </c>
      <c r="AI1049" s="107">
        <f>IF(CentrepointSourced[[#This Row],[Age]]="18-24",CentrepointSourced[[#This Row],[Assessed CS DQ]],0)</f>
        <v>0</v>
      </c>
    </row>
    <row r="1050" spans="1:35" customFormat="1" ht="13.5" customHeight="1">
      <c r="A1050" s="45" t="s">
        <v>40</v>
      </c>
      <c r="B1050" s="62" t="s">
        <v>131</v>
      </c>
      <c r="C1050" s="45" t="s">
        <v>42</v>
      </c>
      <c r="D1050" s="62"/>
      <c r="E1050" s="67">
        <v>2014</v>
      </c>
      <c r="F1050" s="67" t="s">
        <v>25</v>
      </c>
      <c r="G1050" s="67">
        <v>0</v>
      </c>
      <c r="H1050" s="68">
        <v>0</v>
      </c>
      <c r="I1050" s="67">
        <v>0</v>
      </c>
      <c r="J1050" s="45"/>
      <c r="K1050" s="45"/>
      <c r="L1050" s="45"/>
      <c r="M1050" s="45"/>
      <c r="N1050" s="45"/>
      <c r="O1050" s="45"/>
      <c r="P1050" s="45"/>
      <c r="Q1050" s="41" t="str">
        <f>IF(CentrepointSourced[[#This Row],[Country]]="Northern Ireland","Northern Ireland",IFERROR(VLOOKUP(CentrepointSourced[[#This Row],[Local Authority]],LKP_LANameDQ[],2,FALSE),CentrepointSourced[[#This Row],[Local Authority]]))</f>
        <v>Waveney</v>
      </c>
      <c r="R1050" s="41" t="str">
        <f>IF(CentrepointSourced[[#This Row],[LA type]]="County","",INDEX(ConsolGeog[lad14cd],MATCH(CentrepointSourced[[#This Row],[Local Authority DQ]],ConsolGeog[la_name],0)))</f>
        <v>E07000206</v>
      </c>
      <c r="S1050" s="41" t="str">
        <f>IF(OR(CentrepointSourced[[#This Row],[Country]]="Northern Ireland",CentrepointSourced[[#This Row],[Country]]="Scotland",CentrepointSourced[[#This Row],[Country]]="Wales"),"Local Authority",CentrepointSourced[[#This Row],[LA type]])</f>
        <v>District</v>
      </c>
      <c r="T1050" s="41">
        <f>IF(TRIM(CentrepointSourced[[#This Row],[Presented HS]])="",0,IF(CentrepointSourced[[#This Row],[Presented HS]]="&lt;5",2.5,IF(CentrepointSourced[[#This Row],[Presented HS]]="&lt;10",5,VALUE(TRIM(CentrepointSourced[[#This Row],[Presented HS]])))))</f>
        <v>0</v>
      </c>
      <c r="U1050" s="41">
        <f>IF(TRIM(CentrepointSourced[[#This Row],[Assessed HS]])="",0,IF(CentrepointSourced[[#This Row],[Assessed HS]]="&lt;5",2.5,IF(CentrepointSourced[[#This Row],[Assessed HS]]="&lt;10",5,VALUE(TRIM(CentrepointSourced[[#This Row],[Assessed HS]])))))</f>
        <v>0</v>
      </c>
      <c r="V1050" s="41">
        <f>IF(TRIM(CentrepointSourced[[#This Row],[Presented CS]])="",0,IF(CentrepointSourced[[#This Row],[Presented CS]]="&lt;5",2.5,IF(CentrepointSourced[[#This Row],[Presented CS]]="&lt;10",5,VALUE(TRIM(CentrepointSourced[[#This Row],[Presented CS]])))))</f>
        <v>0</v>
      </c>
      <c r="W1050" s="41">
        <f>IF(TRIM(CentrepointSourced[[#This Row],[Assessed CS]])="",0,IF(CentrepointSourced[[#This Row],[Assessed CS]]="&lt;5",2.5,IF(CentrepointSourced[[#This Row],[Assessed CS]]="&lt;10",5,VALUE(TRIM(CentrepointSourced[[#This Row],[Assessed CS]])))))</f>
        <v>0</v>
      </c>
      <c r="X1050" s="106">
        <f>IF(CentrepointSourced[[#This Row],[Age]]="16-17",CentrepointSourced[[#This Row],[Presented HS DQ]],0)</f>
        <v>0</v>
      </c>
      <c r="Y1050" s="106">
        <f>IF(CentrepointSourced[[#This Row],[Age]]="16-24",CentrepointSourced[[#This Row],[Presented HS DQ]],0)</f>
        <v>0</v>
      </c>
      <c r="Z1050" s="106">
        <f>IF(CentrepointSourced[[#This Row],[Age]]="18-24",CentrepointSourced[[#This Row],[Presented HS DQ]],0)</f>
        <v>0</v>
      </c>
      <c r="AA1050" s="106">
        <f>IF(CentrepointSourced[[#This Row],[Age]]="16-17",CentrepointSourced[[#This Row],[Presented CS DQ]],0)</f>
        <v>0</v>
      </c>
      <c r="AB1050" s="106">
        <f>IF(CentrepointSourced[[#This Row],[Age]]="16-24",CentrepointSourced[[#This Row],[Presented CS DQ]],0)</f>
        <v>0</v>
      </c>
      <c r="AC1050" s="106">
        <f>IF(CentrepointSourced[[#This Row],[Age]]="18-24",CentrepointSourced[[#This Row],[Presented CS DQ]],0)</f>
        <v>0</v>
      </c>
      <c r="AD1050" s="107">
        <f>IF(CentrepointSourced[[#This Row],[Age]]="16-17",CentrepointSourced[[#This Row],[Assessed HS DQ]],0)</f>
        <v>0</v>
      </c>
      <c r="AE1050" s="107">
        <f>IF(CentrepointSourced[[#This Row],[Age]]="16-24",CentrepointSourced[[#This Row],[Assessed HS DQ]],0)</f>
        <v>0</v>
      </c>
      <c r="AF1050" s="107">
        <f>IF(CentrepointSourced[[#This Row],[Age]]="18-24",CentrepointSourced[[#This Row],[Assessed HS DQ]],0)</f>
        <v>0</v>
      </c>
      <c r="AG1050" s="107">
        <f>IF(CentrepointSourced[[#This Row],[Age]]="16-17",CentrepointSourced[[#This Row],[Assessed CS DQ]],0)</f>
        <v>0</v>
      </c>
      <c r="AH1050" s="107">
        <f>IF(CentrepointSourced[[#This Row],[Age]]="16-24",CentrepointSourced[[#This Row],[Assessed CS DQ]],0)</f>
        <v>0</v>
      </c>
      <c r="AI1050" s="107">
        <f>IF(CentrepointSourced[[#This Row],[Age]]="18-24",CentrepointSourced[[#This Row],[Assessed CS DQ]],0)</f>
        <v>0</v>
      </c>
    </row>
    <row r="1051" spans="1:35" customFormat="1" ht="13.5" customHeight="1">
      <c r="A1051" s="45" t="s">
        <v>40</v>
      </c>
      <c r="B1051" s="62" t="s">
        <v>131</v>
      </c>
      <c r="C1051" s="45" t="s">
        <v>42</v>
      </c>
      <c r="D1051" s="62"/>
      <c r="E1051" s="67">
        <v>2014</v>
      </c>
      <c r="F1051" s="67" t="s">
        <v>26</v>
      </c>
      <c r="G1051" s="67">
        <v>18</v>
      </c>
      <c r="H1051" s="68">
        <v>18</v>
      </c>
      <c r="I1051" s="67">
        <v>4</v>
      </c>
      <c r="J1051" s="45"/>
      <c r="K1051" s="45"/>
      <c r="L1051" s="45"/>
      <c r="M1051" s="45"/>
      <c r="N1051" s="45"/>
      <c r="O1051" s="45"/>
      <c r="P1051" s="45"/>
      <c r="Q1051" s="41" t="str">
        <f>IF(CentrepointSourced[[#This Row],[Country]]="Northern Ireland","Northern Ireland",IFERROR(VLOOKUP(CentrepointSourced[[#This Row],[Local Authority]],LKP_LANameDQ[],2,FALSE),CentrepointSourced[[#This Row],[Local Authority]]))</f>
        <v>Waveney</v>
      </c>
      <c r="R1051" s="41" t="str">
        <f>IF(CentrepointSourced[[#This Row],[LA type]]="County","",INDEX(ConsolGeog[lad14cd],MATCH(CentrepointSourced[[#This Row],[Local Authority DQ]],ConsolGeog[la_name],0)))</f>
        <v>E07000206</v>
      </c>
      <c r="S1051" s="41" t="str">
        <f>IF(OR(CentrepointSourced[[#This Row],[Country]]="Northern Ireland",CentrepointSourced[[#This Row],[Country]]="Scotland",CentrepointSourced[[#This Row],[Country]]="Wales"),"Local Authority",CentrepointSourced[[#This Row],[LA type]])</f>
        <v>District</v>
      </c>
      <c r="T1051" s="41">
        <f>IF(TRIM(CentrepointSourced[[#This Row],[Presented HS]])="",0,IF(CentrepointSourced[[#This Row],[Presented HS]]="&lt;5",2.5,IF(CentrepointSourced[[#This Row],[Presented HS]]="&lt;10",5,VALUE(TRIM(CentrepointSourced[[#This Row],[Presented HS]])))))</f>
        <v>18</v>
      </c>
      <c r="U1051" s="41">
        <f>IF(TRIM(CentrepointSourced[[#This Row],[Assessed HS]])="",0,IF(CentrepointSourced[[#This Row],[Assessed HS]]="&lt;5",2.5,IF(CentrepointSourced[[#This Row],[Assessed HS]]="&lt;10",5,VALUE(TRIM(CentrepointSourced[[#This Row],[Assessed HS]])))))</f>
        <v>18</v>
      </c>
      <c r="V1051" s="41">
        <f>IF(TRIM(CentrepointSourced[[#This Row],[Presented CS]])="",0,IF(CentrepointSourced[[#This Row],[Presented CS]]="&lt;5",2.5,IF(CentrepointSourced[[#This Row],[Presented CS]]="&lt;10",5,VALUE(TRIM(CentrepointSourced[[#This Row],[Presented CS]])))))</f>
        <v>0</v>
      </c>
      <c r="W1051" s="41">
        <f>IF(TRIM(CentrepointSourced[[#This Row],[Assessed CS]])="",0,IF(CentrepointSourced[[#This Row],[Assessed CS]]="&lt;5",2.5,IF(CentrepointSourced[[#This Row],[Assessed CS]]="&lt;10",5,VALUE(TRIM(CentrepointSourced[[#This Row],[Assessed CS]])))))</f>
        <v>0</v>
      </c>
      <c r="X1051" s="106">
        <f>IF(CentrepointSourced[[#This Row],[Age]]="16-17",CentrepointSourced[[#This Row],[Presented HS DQ]],0)</f>
        <v>0</v>
      </c>
      <c r="Y1051" s="106">
        <f>IF(CentrepointSourced[[#This Row],[Age]]="16-24",CentrepointSourced[[#This Row],[Presented HS DQ]],0)</f>
        <v>0</v>
      </c>
      <c r="Z1051" s="106">
        <f>IF(CentrepointSourced[[#This Row],[Age]]="18-24",CentrepointSourced[[#This Row],[Presented HS DQ]],0)</f>
        <v>18</v>
      </c>
      <c r="AA1051" s="106">
        <f>IF(CentrepointSourced[[#This Row],[Age]]="16-17",CentrepointSourced[[#This Row],[Presented CS DQ]],0)</f>
        <v>0</v>
      </c>
      <c r="AB1051" s="106">
        <f>IF(CentrepointSourced[[#This Row],[Age]]="16-24",CentrepointSourced[[#This Row],[Presented CS DQ]],0)</f>
        <v>0</v>
      </c>
      <c r="AC1051" s="106">
        <f>IF(CentrepointSourced[[#This Row],[Age]]="18-24",CentrepointSourced[[#This Row],[Presented CS DQ]],0)</f>
        <v>0</v>
      </c>
      <c r="AD1051" s="107">
        <f>IF(CentrepointSourced[[#This Row],[Age]]="16-17",CentrepointSourced[[#This Row],[Assessed HS DQ]],0)</f>
        <v>0</v>
      </c>
      <c r="AE1051" s="107">
        <f>IF(CentrepointSourced[[#This Row],[Age]]="16-24",CentrepointSourced[[#This Row],[Assessed HS DQ]],0)</f>
        <v>0</v>
      </c>
      <c r="AF1051" s="107">
        <f>IF(CentrepointSourced[[#This Row],[Age]]="18-24",CentrepointSourced[[#This Row],[Assessed HS DQ]],0)</f>
        <v>18</v>
      </c>
      <c r="AG1051" s="107">
        <f>IF(CentrepointSourced[[#This Row],[Age]]="16-17",CentrepointSourced[[#This Row],[Assessed CS DQ]],0)</f>
        <v>0</v>
      </c>
      <c r="AH1051" s="107">
        <f>IF(CentrepointSourced[[#This Row],[Age]]="16-24",CentrepointSourced[[#This Row],[Assessed CS DQ]],0)</f>
        <v>0</v>
      </c>
      <c r="AI1051" s="107">
        <f>IF(CentrepointSourced[[#This Row],[Age]]="18-24",CentrepointSourced[[#This Row],[Assessed CS DQ]],0)</f>
        <v>0</v>
      </c>
    </row>
    <row r="1052" spans="1:35" customFormat="1" ht="13.5" customHeight="1">
      <c r="A1052" s="45" t="s">
        <v>40</v>
      </c>
      <c r="B1052" s="62" t="s">
        <v>247</v>
      </c>
      <c r="C1052" s="45" t="s">
        <v>42</v>
      </c>
      <c r="D1052" s="62"/>
      <c r="E1052" s="67">
        <v>2012</v>
      </c>
      <c r="F1052" s="67" t="s">
        <v>25</v>
      </c>
      <c r="G1052" s="67">
        <v>18</v>
      </c>
      <c r="H1052" s="68">
        <v>0</v>
      </c>
      <c r="I1052" s="67">
        <v>0</v>
      </c>
      <c r="J1052" s="45"/>
      <c r="K1052" s="45"/>
      <c r="L1052" s="45"/>
      <c r="M1052" s="45"/>
      <c r="N1052" s="45"/>
      <c r="O1052" s="45"/>
      <c r="P1052" s="45"/>
      <c r="Q1052" s="41" t="str">
        <f>IF(CentrepointSourced[[#This Row],[Country]]="Northern Ireland","Northern Ireland",IFERROR(VLOOKUP(CentrepointSourced[[#This Row],[Local Authority]],LKP_LANameDQ[],2,FALSE),CentrepointSourced[[#This Row],[Local Authority]]))</f>
        <v>Waverley</v>
      </c>
      <c r="R1052" s="41" t="str">
        <f>IF(CentrepointSourced[[#This Row],[LA type]]="County","",INDEX(ConsolGeog[lad14cd],MATCH(CentrepointSourced[[#This Row],[Local Authority DQ]],ConsolGeog[la_name],0)))</f>
        <v>E07000216</v>
      </c>
      <c r="S1052" s="41" t="str">
        <f>IF(OR(CentrepointSourced[[#This Row],[Country]]="Northern Ireland",CentrepointSourced[[#This Row],[Country]]="Scotland",CentrepointSourced[[#This Row],[Country]]="Wales"),"Local Authority",CentrepointSourced[[#This Row],[LA type]])</f>
        <v>District</v>
      </c>
      <c r="T1052" s="41">
        <f>IF(TRIM(CentrepointSourced[[#This Row],[Presented HS]])="",0,IF(CentrepointSourced[[#This Row],[Presented HS]]="&lt;5",2.5,IF(CentrepointSourced[[#This Row],[Presented HS]]="&lt;10",5,VALUE(TRIM(CentrepointSourced[[#This Row],[Presented HS]])))))</f>
        <v>18</v>
      </c>
      <c r="U1052" s="41">
        <f>IF(TRIM(CentrepointSourced[[#This Row],[Assessed HS]])="",0,IF(CentrepointSourced[[#This Row],[Assessed HS]]="&lt;5",2.5,IF(CentrepointSourced[[#This Row],[Assessed HS]]="&lt;10",5,VALUE(TRIM(CentrepointSourced[[#This Row],[Assessed HS]])))))</f>
        <v>0</v>
      </c>
      <c r="V1052" s="41">
        <f>IF(TRIM(CentrepointSourced[[#This Row],[Presented CS]])="",0,IF(CentrepointSourced[[#This Row],[Presented CS]]="&lt;5",2.5,IF(CentrepointSourced[[#This Row],[Presented CS]]="&lt;10",5,VALUE(TRIM(CentrepointSourced[[#This Row],[Presented CS]])))))</f>
        <v>0</v>
      </c>
      <c r="W1052" s="41">
        <f>IF(TRIM(CentrepointSourced[[#This Row],[Assessed CS]])="",0,IF(CentrepointSourced[[#This Row],[Assessed CS]]="&lt;5",2.5,IF(CentrepointSourced[[#This Row],[Assessed CS]]="&lt;10",5,VALUE(TRIM(CentrepointSourced[[#This Row],[Assessed CS]])))))</f>
        <v>0</v>
      </c>
      <c r="X1052" s="106">
        <f>IF(CentrepointSourced[[#This Row],[Age]]="16-17",CentrepointSourced[[#This Row],[Presented HS DQ]],0)</f>
        <v>18</v>
      </c>
      <c r="Y1052" s="106">
        <f>IF(CentrepointSourced[[#This Row],[Age]]="16-24",CentrepointSourced[[#This Row],[Presented HS DQ]],0)</f>
        <v>0</v>
      </c>
      <c r="Z1052" s="106">
        <f>IF(CentrepointSourced[[#This Row],[Age]]="18-24",CentrepointSourced[[#This Row],[Presented HS DQ]],0)</f>
        <v>0</v>
      </c>
      <c r="AA1052" s="106">
        <f>IF(CentrepointSourced[[#This Row],[Age]]="16-17",CentrepointSourced[[#This Row],[Presented CS DQ]],0)</f>
        <v>0</v>
      </c>
      <c r="AB1052" s="106">
        <f>IF(CentrepointSourced[[#This Row],[Age]]="16-24",CentrepointSourced[[#This Row],[Presented CS DQ]],0)</f>
        <v>0</v>
      </c>
      <c r="AC1052" s="106">
        <f>IF(CentrepointSourced[[#This Row],[Age]]="18-24",CentrepointSourced[[#This Row],[Presented CS DQ]],0)</f>
        <v>0</v>
      </c>
      <c r="AD1052" s="107">
        <f>IF(CentrepointSourced[[#This Row],[Age]]="16-17",CentrepointSourced[[#This Row],[Assessed HS DQ]],0)</f>
        <v>0</v>
      </c>
      <c r="AE1052" s="107">
        <f>IF(CentrepointSourced[[#This Row],[Age]]="16-24",CentrepointSourced[[#This Row],[Assessed HS DQ]],0)</f>
        <v>0</v>
      </c>
      <c r="AF1052" s="107">
        <f>IF(CentrepointSourced[[#This Row],[Age]]="18-24",CentrepointSourced[[#This Row],[Assessed HS DQ]],0)</f>
        <v>0</v>
      </c>
      <c r="AG1052" s="107">
        <f>IF(CentrepointSourced[[#This Row],[Age]]="16-17",CentrepointSourced[[#This Row],[Assessed CS DQ]],0)</f>
        <v>0</v>
      </c>
      <c r="AH1052" s="107">
        <f>IF(CentrepointSourced[[#This Row],[Age]]="16-24",CentrepointSourced[[#This Row],[Assessed CS DQ]],0)</f>
        <v>0</v>
      </c>
      <c r="AI1052" s="107">
        <f>IF(CentrepointSourced[[#This Row],[Age]]="18-24",CentrepointSourced[[#This Row],[Assessed CS DQ]],0)</f>
        <v>0</v>
      </c>
    </row>
    <row r="1053" spans="1:35" customFormat="1" ht="13.5" customHeight="1">
      <c r="A1053" s="45" t="s">
        <v>40</v>
      </c>
      <c r="B1053" s="62" t="s">
        <v>247</v>
      </c>
      <c r="C1053" s="45" t="s">
        <v>42</v>
      </c>
      <c r="D1053" s="62"/>
      <c r="E1053" s="67">
        <v>2012</v>
      </c>
      <c r="F1053" s="67" t="s">
        <v>26</v>
      </c>
      <c r="G1053" s="67">
        <v>151</v>
      </c>
      <c r="H1053" s="68">
        <v>1</v>
      </c>
      <c r="I1053" s="67">
        <v>0</v>
      </c>
      <c r="J1053" s="45"/>
      <c r="K1053" s="45"/>
      <c r="L1053" s="45"/>
      <c r="M1053" s="45"/>
      <c r="N1053" s="45"/>
      <c r="O1053" s="45"/>
      <c r="P1053" s="45"/>
      <c r="Q1053" s="41" t="str">
        <f>IF(CentrepointSourced[[#This Row],[Country]]="Northern Ireland","Northern Ireland",IFERROR(VLOOKUP(CentrepointSourced[[#This Row],[Local Authority]],LKP_LANameDQ[],2,FALSE),CentrepointSourced[[#This Row],[Local Authority]]))</f>
        <v>Waverley</v>
      </c>
      <c r="R1053" s="41" t="str">
        <f>IF(CentrepointSourced[[#This Row],[LA type]]="County","",INDEX(ConsolGeog[lad14cd],MATCH(CentrepointSourced[[#This Row],[Local Authority DQ]],ConsolGeog[la_name],0)))</f>
        <v>E07000216</v>
      </c>
      <c r="S1053" s="41" t="str">
        <f>IF(OR(CentrepointSourced[[#This Row],[Country]]="Northern Ireland",CentrepointSourced[[#This Row],[Country]]="Scotland",CentrepointSourced[[#This Row],[Country]]="Wales"),"Local Authority",CentrepointSourced[[#This Row],[LA type]])</f>
        <v>District</v>
      </c>
      <c r="T1053" s="41">
        <f>IF(TRIM(CentrepointSourced[[#This Row],[Presented HS]])="",0,IF(CentrepointSourced[[#This Row],[Presented HS]]="&lt;5",2.5,IF(CentrepointSourced[[#This Row],[Presented HS]]="&lt;10",5,VALUE(TRIM(CentrepointSourced[[#This Row],[Presented HS]])))))</f>
        <v>151</v>
      </c>
      <c r="U1053" s="41">
        <f>IF(TRIM(CentrepointSourced[[#This Row],[Assessed HS]])="",0,IF(CentrepointSourced[[#This Row],[Assessed HS]]="&lt;5",2.5,IF(CentrepointSourced[[#This Row],[Assessed HS]]="&lt;10",5,VALUE(TRIM(CentrepointSourced[[#This Row],[Assessed HS]])))))</f>
        <v>1</v>
      </c>
      <c r="V1053" s="41">
        <f>IF(TRIM(CentrepointSourced[[#This Row],[Presented CS]])="",0,IF(CentrepointSourced[[#This Row],[Presented CS]]="&lt;5",2.5,IF(CentrepointSourced[[#This Row],[Presented CS]]="&lt;10",5,VALUE(TRIM(CentrepointSourced[[#This Row],[Presented CS]])))))</f>
        <v>0</v>
      </c>
      <c r="W1053" s="41">
        <f>IF(TRIM(CentrepointSourced[[#This Row],[Assessed CS]])="",0,IF(CentrepointSourced[[#This Row],[Assessed CS]]="&lt;5",2.5,IF(CentrepointSourced[[#This Row],[Assessed CS]]="&lt;10",5,VALUE(TRIM(CentrepointSourced[[#This Row],[Assessed CS]])))))</f>
        <v>0</v>
      </c>
      <c r="X1053" s="106">
        <f>IF(CentrepointSourced[[#This Row],[Age]]="16-17",CentrepointSourced[[#This Row],[Presented HS DQ]],0)</f>
        <v>0</v>
      </c>
      <c r="Y1053" s="106">
        <f>IF(CentrepointSourced[[#This Row],[Age]]="16-24",CentrepointSourced[[#This Row],[Presented HS DQ]],0)</f>
        <v>0</v>
      </c>
      <c r="Z1053" s="106">
        <f>IF(CentrepointSourced[[#This Row],[Age]]="18-24",CentrepointSourced[[#This Row],[Presented HS DQ]],0)</f>
        <v>151</v>
      </c>
      <c r="AA1053" s="106">
        <f>IF(CentrepointSourced[[#This Row],[Age]]="16-17",CentrepointSourced[[#This Row],[Presented CS DQ]],0)</f>
        <v>0</v>
      </c>
      <c r="AB1053" s="106">
        <f>IF(CentrepointSourced[[#This Row],[Age]]="16-24",CentrepointSourced[[#This Row],[Presented CS DQ]],0)</f>
        <v>0</v>
      </c>
      <c r="AC1053" s="106">
        <f>IF(CentrepointSourced[[#This Row],[Age]]="18-24",CentrepointSourced[[#This Row],[Presented CS DQ]],0)</f>
        <v>0</v>
      </c>
      <c r="AD1053" s="107">
        <f>IF(CentrepointSourced[[#This Row],[Age]]="16-17",CentrepointSourced[[#This Row],[Assessed HS DQ]],0)</f>
        <v>0</v>
      </c>
      <c r="AE1053" s="107">
        <f>IF(CentrepointSourced[[#This Row],[Age]]="16-24",CentrepointSourced[[#This Row],[Assessed HS DQ]],0)</f>
        <v>0</v>
      </c>
      <c r="AF1053" s="107">
        <f>IF(CentrepointSourced[[#This Row],[Age]]="18-24",CentrepointSourced[[#This Row],[Assessed HS DQ]],0)</f>
        <v>1</v>
      </c>
      <c r="AG1053" s="107">
        <f>IF(CentrepointSourced[[#This Row],[Age]]="16-17",CentrepointSourced[[#This Row],[Assessed CS DQ]],0)</f>
        <v>0</v>
      </c>
      <c r="AH1053" s="107">
        <f>IF(CentrepointSourced[[#This Row],[Age]]="16-24",CentrepointSourced[[#This Row],[Assessed CS DQ]],0)</f>
        <v>0</v>
      </c>
      <c r="AI1053" s="107">
        <f>IF(CentrepointSourced[[#This Row],[Age]]="18-24",CentrepointSourced[[#This Row],[Assessed CS DQ]],0)</f>
        <v>0</v>
      </c>
    </row>
    <row r="1054" spans="1:35" customFormat="1" ht="13.5" customHeight="1">
      <c r="A1054" s="45" t="s">
        <v>40</v>
      </c>
      <c r="B1054" s="62" t="s">
        <v>247</v>
      </c>
      <c r="C1054" s="45" t="s">
        <v>42</v>
      </c>
      <c r="D1054" s="62"/>
      <c r="E1054" s="67">
        <v>2013</v>
      </c>
      <c r="F1054" s="67" t="s">
        <v>25</v>
      </c>
      <c r="G1054" s="67">
        <v>0</v>
      </c>
      <c r="H1054" s="68">
        <v>0</v>
      </c>
      <c r="I1054" s="67">
        <v>0</v>
      </c>
      <c r="J1054" s="45"/>
      <c r="K1054" s="45"/>
      <c r="L1054" s="45"/>
      <c r="M1054" s="45"/>
      <c r="N1054" s="45"/>
      <c r="O1054" s="45"/>
      <c r="P1054" s="45"/>
      <c r="Q1054" s="41" t="str">
        <f>IF(CentrepointSourced[[#This Row],[Country]]="Northern Ireland","Northern Ireland",IFERROR(VLOOKUP(CentrepointSourced[[#This Row],[Local Authority]],LKP_LANameDQ[],2,FALSE),CentrepointSourced[[#This Row],[Local Authority]]))</f>
        <v>Waverley</v>
      </c>
      <c r="R1054" s="41" t="str">
        <f>IF(CentrepointSourced[[#This Row],[LA type]]="County","",INDEX(ConsolGeog[lad14cd],MATCH(CentrepointSourced[[#This Row],[Local Authority DQ]],ConsolGeog[la_name],0)))</f>
        <v>E07000216</v>
      </c>
      <c r="S1054" s="41" t="str">
        <f>IF(OR(CentrepointSourced[[#This Row],[Country]]="Northern Ireland",CentrepointSourced[[#This Row],[Country]]="Scotland",CentrepointSourced[[#This Row],[Country]]="Wales"),"Local Authority",CentrepointSourced[[#This Row],[LA type]])</f>
        <v>District</v>
      </c>
      <c r="T1054" s="41">
        <f>IF(TRIM(CentrepointSourced[[#This Row],[Presented HS]])="",0,IF(CentrepointSourced[[#This Row],[Presented HS]]="&lt;5",2.5,IF(CentrepointSourced[[#This Row],[Presented HS]]="&lt;10",5,VALUE(TRIM(CentrepointSourced[[#This Row],[Presented HS]])))))</f>
        <v>0</v>
      </c>
      <c r="U1054" s="41">
        <f>IF(TRIM(CentrepointSourced[[#This Row],[Assessed HS]])="",0,IF(CentrepointSourced[[#This Row],[Assessed HS]]="&lt;5",2.5,IF(CentrepointSourced[[#This Row],[Assessed HS]]="&lt;10",5,VALUE(TRIM(CentrepointSourced[[#This Row],[Assessed HS]])))))</f>
        <v>0</v>
      </c>
      <c r="V1054" s="41">
        <f>IF(TRIM(CentrepointSourced[[#This Row],[Presented CS]])="",0,IF(CentrepointSourced[[#This Row],[Presented CS]]="&lt;5",2.5,IF(CentrepointSourced[[#This Row],[Presented CS]]="&lt;10",5,VALUE(TRIM(CentrepointSourced[[#This Row],[Presented CS]])))))</f>
        <v>0</v>
      </c>
      <c r="W1054" s="41">
        <f>IF(TRIM(CentrepointSourced[[#This Row],[Assessed CS]])="",0,IF(CentrepointSourced[[#This Row],[Assessed CS]]="&lt;5",2.5,IF(CentrepointSourced[[#This Row],[Assessed CS]]="&lt;10",5,VALUE(TRIM(CentrepointSourced[[#This Row],[Assessed CS]])))))</f>
        <v>0</v>
      </c>
      <c r="X1054" s="106">
        <f>IF(CentrepointSourced[[#This Row],[Age]]="16-17",CentrepointSourced[[#This Row],[Presented HS DQ]],0)</f>
        <v>0</v>
      </c>
      <c r="Y1054" s="106">
        <f>IF(CentrepointSourced[[#This Row],[Age]]="16-24",CentrepointSourced[[#This Row],[Presented HS DQ]],0)</f>
        <v>0</v>
      </c>
      <c r="Z1054" s="106">
        <f>IF(CentrepointSourced[[#This Row],[Age]]="18-24",CentrepointSourced[[#This Row],[Presented HS DQ]],0)</f>
        <v>0</v>
      </c>
      <c r="AA1054" s="106">
        <f>IF(CentrepointSourced[[#This Row],[Age]]="16-17",CentrepointSourced[[#This Row],[Presented CS DQ]],0)</f>
        <v>0</v>
      </c>
      <c r="AB1054" s="106">
        <f>IF(CentrepointSourced[[#This Row],[Age]]="16-24",CentrepointSourced[[#This Row],[Presented CS DQ]],0)</f>
        <v>0</v>
      </c>
      <c r="AC1054" s="106">
        <f>IF(CentrepointSourced[[#This Row],[Age]]="18-24",CentrepointSourced[[#This Row],[Presented CS DQ]],0)</f>
        <v>0</v>
      </c>
      <c r="AD1054" s="107">
        <f>IF(CentrepointSourced[[#This Row],[Age]]="16-17",CentrepointSourced[[#This Row],[Assessed HS DQ]],0)</f>
        <v>0</v>
      </c>
      <c r="AE1054" s="107">
        <f>IF(CentrepointSourced[[#This Row],[Age]]="16-24",CentrepointSourced[[#This Row],[Assessed HS DQ]],0)</f>
        <v>0</v>
      </c>
      <c r="AF1054" s="107">
        <f>IF(CentrepointSourced[[#This Row],[Age]]="18-24",CentrepointSourced[[#This Row],[Assessed HS DQ]],0)</f>
        <v>0</v>
      </c>
      <c r="AG1054" s="107">
        <f>IF(CentrepointSourced[[#This Row],[Age]]="16-17",CentrepointSourced[[#This Row],[Assessed CS DQ]],0)</f>
        <v>0</v>
      </c>
      <c r="AH1054" s="107">
        <f>IF(CentrepointSourced[[#This Row],[Age]]="16-24",CentrepointSourced[[#This Row],[Assessed CS DQ]],0)</f>
        <v>0</v>
      </c>
      <c r="AI1054" s="107">
        <f>IF(CentrepointSourced[[#This Row],[Age]]="18-24",CentrepointSourced[[#This Row],[Assessed CS DQ]],0)</f>
        <v>0</v>
      </c>
    </row>
    <row r="1055" spans="1:35" customFormat="1" ht="13.5" customHeight="1">
      <c r="A1055" s="45" t="s">
        <v>40</v>
      </c>
      <c r="B1055" s="62" t="s">
        <v>247</v>
      </c>
      <c r="C1055" s="45" t="s">
        <v>42</v>
      </c>
      <c r="D1055" s="62"/>
      <c r="E1055" s="67">
        <v>2013</v>
      </c>
      <c r="F1055" s="67" t="s">
        <v>26</v>
      </c>
      <c r="G1055" s="67">
        <v>188</v>
      </c>
      <c r="H1055" s="68">
        <v>1</v>
      </c>
      <c r="I1055" s="67">
        <v>0</v>
      </c>
      <c r="J1055" s="45"/>
      <c r="K1055" s="45"/>
      <c r="L1055" s="45"/>
      <c r="M1055" s="45"/>
      <c r="N1055" s="45"/>
      <c r="O1055" s="45"/>
      <c r="P1055" s="45"/>
      <c r="Q1055" s="41" t="str">
        <f>IF(CentrepointSourced[[#This Row],[Country]]="Northern Ireland","Northern Ireland",IFERROR(VLOOKUP(CentrepointSourced[[#This Row],[Local Authority]],LKP_LANameDQ[],2,FALSE),CentrepointSourced[[#This Row],[Local Authority]]))</f>
        <v>Waverley</v>
      </c>
      <c r="R1055" s="41" t="str">
        <f>IF(CentrepointSourced[[#This Row],[LA type]]="County","",INDEX(ConsolGeog[lad14cd],MATCH(CentrepointSourced[[#This Row],[Local Authority DQ]],ConsolGeog[la_name],0)))</f>
        <v>E07000216</v>
      </c>
      <c r="S1055" s="41" t="str">
        <f>IF(OR(CentrepointSourced[[#This Row],[Country]]="Northern Ireland",CentrepointSourced[[#This Row],[Country]]="Scotland",CentrepointSourced[[#This Row],[Country]]="Wales"),"Local Authority",CentrepointSourced[[#This Row],[LA type]])</f>
        <v>District</v>
      </c>
      <c r="T1055" s="41">
        <f>IF(TRIM(CentrepointSourced[[#This Row],[Presented HS]])="",0,IF(CentrepointSourced[[#This Row],[Presented HS]]="&lt;5",2.5,IF(CentrepointSourced[[#This Row],[Presented HS]]="&lt;10",5,VALUE(TRIM(CentrepointSourced[[#This Row],[Presented HS]])))))</f>
        <v>188</v>
      </c>
      <c r="U1055" s="41">
        <f>IF(TRIM(CentrepointSourced[[#This Row],[Assessed HS]])="",0,IF(CentrepointSourced[[#This Row],[Assessed HS]]="&lt;5",2.5,IF(CentrepointSourced[[#This Row],[Assessed HS]]="&lt;10",5,VALUE(TRIM(CentrepointSourced[[#This Row],[Assessed HS]])))))</f>
        <v>1</v>
      </c>
      <c r="V1055" s="41">
        <f>IF(TRIM(CentrepointSourced[[#This Row],[Presented CS]])="",0,IF(CentrepointSourced[[#This Row],[Presented CS]]="&lt;5",2.5,IF(CentrepointSourced[[#This Row],[Presented CS]]="&lt;10",5,VALUE(TRIM(CentrepointSourced[[#This Row],[Presented CS]])))))</f>
        <v>0</v>
      </c>
      <c r="W1055" s="41">
        <f>IF(TRIM(CentrepointSourced[[#This Row],[Assessed CS]])="",0,IF(CentrepointSourced[[#This Row],[Assessed CS]]="&lt;5",2.5,IF(CentrepointSourced[[#This Row],[Assessed CS]]="&lt;10",5,VALUE(TRIM(CentrepointSourced[[#This Row],[Assessed CS]])))))</f>
        <v>0</v>
      </c>
      <c r="X1055" s="106">
        <f>IF(CentrepointSourced[[#This Row],[Age]]="16-17",CentrepointSourced[[#This Row],[Presented HS DQ]],0)</f>
        <v>0</v>
      </c>
      <c r="Y1055" s="106">
        <f>IF(CentrepointSourced[[#This Row],[Age]]="16-24",CentrepointSourced[[#This Row],[Presented HS DQ]],0)</f>
        <v>0</v>
      </c>
      <c r="Z1055" s="106">
        <f>IF(CentrepointSourced[[#This Row],[Age]]="18-24",CentrepointSourced[[#This Row],[Presented HS DQ]],0)</f>
        <v>188</v>
      </c>
      <c r="AA1055" s="106">
        <f>IF(CentrepointSourced[[#This Row],[Age]]="16-17",CentrepointSourced[[#This Row],[Presented CS DQ]],0)</f>
        <v>0</v>
      </c>
      <c r="AB1055" s="106">
        <f>IF(CentrepointSourced[[#This Row],[Age]]="16-24",CentrepointSourced[[#This Row],[Presented CS DQ]],0)</f>
        <v>0</v>
      </c>
      <c r="AC1055" s="106">
        <f>IF(CentrepointSourced[[#This Row],[Age]]="18-24",CentrepointSourced[[#This Row],[Presented CS DQ]],0)</f>
        <v>0</v>
      </c>
      <c r="AD1055" s="107">
        <f>IF(CentrepointSourced[[#This Row],[Age]]="16-17",CentrepointSourced[[#This Row],[Assessed HS DQ]],0)</f>
        <v>0</v>
      </c>
      <c r="AE1055" s="107">
        <f>IF(CentrepointSourced[[#This Row],[Age]]="16-24",CentrepointSourced[[#This Row],[Assessed HS DQ]],0)</f>
        <v>0</v>
      </c>
      <c r="AF1055" s="107">
        <f>IF(CentrepointSourced[[#This Row],[Age]]="18-24",CentrepointSourced[[#This Row],[Assessed HS DQ]],0)</f>
        <v>1</v>
      </c>
      <c r="AG1055" s="107">
        <f>IF(CentrepointSourced[[#This Row],[Age]]="16-17",CentrepointSourced[[#This Row],[Assessed CS DQ]],0)</f>
        <v>0</v>
      </c>
      <c r="AH1055" s="107">
        <f>IF(CentrepointSourced[[#This Row],[Age]]="16-24",CentrepointSourced[[#This Row],[Assessed CS DQ]],0)</f>
        <v>0</v>
      </c>
      <c r="AI1055" s="107">
        <f>IF(CentrepointSourced[[#This Row],[Age]]="18-24",CentrepointSourced[[#This Row],[Assessed CS DQ]],0)</f>
        <v>0</v>
      </c>
    </row>
    <row r="1056" spans="1:35" customFormat="1" ht="13.5" customHeight="1">
      <c r="A1056" s="45" t="s">
        <v>40</v>
      </c>
      <c r="B1056" s="62" t="s">
        <v>247</v>
      </c>
      <c r="C1056" s="45" t="s">
        <v>42</v>
      </c>
      <c r="D1056" s="62"/>
      <c r="E1056" s="67">
        <v>2014</v>
      </c>
      <c r="F1056" s="67" t="s">
        <v>25</v>
      </c>
      <c r="G1056" s="67">
        <v>0</v>
      </c>
      <c r="H1056" s="68">
        <v>0</v>
      </c>
      <c r="I1056" s="67">
        <v>0</v>
      </c>
      <c r="J1056" s="45"/>
      <c r="K1056" s="45"/>
      <c r="L1056" s="45"/>
      <c r="M1056" s="45"/>
      <c r="N1056" s="45"/>
      <c r="O1056" s="45"/>
      <c r="P1056" s="45"/>
      <c r="Q1056" s="41" t="str">
        <f>IF(CentrepointSourced[[#This Row],[Country]]="Northern Ireland","Northern Ireland",IFERROR(VLOOKUP(CentrepointSourced[[#This Row],[Local Authority]],LKP_LANameDQ[],2,FALSE),CentrepointSourced[[#This Row],[Local Authority]]))</f>
        <v>Waverley</v>
      </c>
      <c r="R1056" s="41" t="str">
        <f>IF(CentrepointSourced[[#This Row],[LA type]]="County","",INDEX(ConsolGeog[lad14cd],MATCH(CentrepointSourced[[#This Row],[Local Authority DQ]],ConsolGeog[la_name],0)))</f>
        <v>E07000216</v>
      </c>
      <c r="S1056" s="41" t="str">
        <f>IF(OR(CentrepointSourced[[#This Row],[Country]]="Northern Ireland",CentrepointSourced[[#This Row],[Country]]="Scotland",CentrepointSourced[[#This Row],[Country]]="Wales"),"Local Authority",CentrepointSourced[[#This Row],[LA type]])</f>
        <v>District</v>
      </c>
      <c r="T1056" s="41">
        <f>IF(TRIM(CentrepointSourced[[#This Row],[Presented HS]])="",0,IF(CentrepointSourced[[#This Row],[Presented HS]]="&lt;5",2.5,IF(CentrepointSourced[[#This Row],[Presented HS]]="&lt;10",5,VALUE(TRIM(CentrepointSourced[[#This Row],[Presented HS]])))))</f>
        <v>0</v>
      </c>
      <c r="U1056" s="41">
        <f>IF(TRIM(CentrepointSourced[[#This Row],[Assessed HS]])="",0,IF(CentrepointSourced[[#This Row],[Assessed HS]]="&lt;5",2.5,IF(CentrepointSourced[[#This Row],[Assessed HS]]="&lt;10",5,VALUE(TRIM(CentrepointSourced[[#This Row],[Assessed HS]])))))</f>
        <v>0</v>
      </c>
      <c r="V1056" s="41">
        <f>IF(TRIM(CentrepointSourced[[#This Row],[Presented CS]])="",0,IF(CentrepointSourced[[#This Row],[Presented CS]]="&lt;5",2.5,IF(CentrepointSourced[[#This Row],[Presented CS]]="&lt;10",5,VALUE(TRIM(CentrepointSourced[[#This Row],[Presented CS]])))))</f>
        <v>0</v>
      </c>
      <c r="W1056" s="41">
        <f>IF(TRIM(CentrepointSourced[[#This Row],[Assessed CS]])="",0,IF(CentrepointSourced[[#This Row],[Assessed CS]]="&lt;5",2.5,IF(CentrepointSourced[[#This Row],[Assessed CS]]="&lt;10",5,VALUE(TRIM(CentrepointSourced[[#This Row],[Assessed CS]])))))</f>
        <v>0</v>
      </c>
      <c r="X1056" s="106">
        <f>IF(CentrepointSourced[[#This Row],[Age]]="16-17",CentrepointSourced[[#This Row],[Presented HS DQ]],0)</f>
        <v>0</v>
      </c>
      <c r="Y1056" s="106">
        <f>IF(CentrepointSourced[[#This Row],[Age]]="16-24",CentrepointSourced[[#This Row],[Presented HS DQ]],0)</f>
        <v>0</v>
      </c>
      <c r="Z1056" s="106">
        <f>IF(CentrepointSourced[[#This Row],[Age]]="18-24",CentrepointSourced[[#This Row],[Presented HS DQ]],0)</f>
        <v>0</v>
      </c>
      <c r="AA1056" s="106">
        <f>IF(CentrepointSourced[[#This Row],[Age]]="16-17",CentrepointSourced[[#This Row],[Presented CS DQ]],0)</f>
        <v>0</v>
      </c>
      <c r="AB1056" s="106">
        <f>IF(CentrepointSourced[[#This Row],[Age]]="16-24",CentrepointSourced[[#This Row],[Presented CS DQ]],0)</f>
        <v>0</v>
      </c>
      <c r="AC1056" s="106">
        <f>IF(CentrepointSourced[[#This Row],[Age]]="18-24",CentrepointSourced[[#This Row],[Presented CS DQ]],0)</f>
        <v>0</v>
      </c>
      <c r="AD1056" s="107">
        <f>IF(CentrepointSourced[[#This Row],[Age]]="16-17",CentrepointSourced[[#This Row],[Assessed HS DQ]],0)</f>
        <v>0</v>
      </c>
      <c r="AE1056" s="107">
        <f>IF(CentrepointSourced[[#This Row],[Age]]="16-24",CentrepointSourced[[#This Row],[Assessed HS DQ]],0)</f>
        <v>0</v>
      </c>
      <c r="AF1056" s="107">
        <f>IF(CentrepointSourced[[#This Row],[Age]]="18-24",CentrepointSourced[[#This Row],[Assessed HS DQ]],0)</f>
        <v>0</v>
      </c>
      <c r="AG1056" s="107">
        <f>IF(CentrepointSourced[[#This Row],[Age]]="16-17",CentrepointSourced[[#This Row],[Assessed CS DQ]],0)</f>
        <v>0</v>
      </c>
      <c r="AH1056" s="107">
        <f>IF(CentrepointSourced[[#This Row],[Age]]="16-24",CentrepointSourced[[#This Row],[Assessed CS DQ]],0)</f>
        <v>0</v>
      </c>
      <c r="AI1056" s="107">
        <f>IF(CentrepointSourced[[#This Row],[Age]]="18-24",CentrepointSourced[[#This Row],[Assessed CS DQ]],0)</f>
        <v>0</v>
      </c>
    </row>
    <row r="1057" spans="1:35" customFormat="1" ht="13.5" customHeight="1">
      <c r="A1057" s="45" t="s">
        <v>40</v>
      </c>
      <c r="B1057" s="62" t="s">
        <v>247</v>
      </c>
      <c r="C1057" s="45" t="s">
        <v>42</v>
      </c>
      <c r="D1057" s="62"/>
      <c r="E1057" s="77">
        <v>2014</v>
      </c>
      <c r="F1057" s="77" t="s">
        <v>26</v>
      </c>
      <c r="G1057" s="77">
        <v>174</v>
      </c>
      <c r="H1057" s="78">
        <v>2</v>
      </c>
      <c r="I1057" s="67">
        <v>0</v>
      </c>
      <c r="J1057" s="45"/>
      <c r="K1057" s="45"/>
      <c r="L1057" s="45"/>
      <c r="M1057" s="45"/>
      <c r="N1057" s="45"/>
      <c r="O1057" s="45"/>
      <c r="P1057" s="45"/>
      <c r="Q1057" s="41" t="str">
        <f>IF(CentrepointSourced[[#This Row],[Country]]="Northern Ireland","Northern Ireland",IFERROR(VLOOKUP(CentrepointSourced[[#This Row],[Local Authority]],LKP_LANameDQ[],2,FALSE),CentrepointSourced[[#This Row],[Local Authority]]))</f>
        <v>Waverley</v>
      </c>
      <c r="R1057" s="41" t="str">
        <f>IF(CentrepointSourced[[#This Row],[LA type]]="County","",INDEX(ConsolGeog[lad14cd],MATCH(CentrepointSourced[[#This Row],[Local Authority DQ]],ConsolGeog[la_name],0)))</f>
        <v>E07000216</v>
      </c>
      <c r="S1057" s="41" t="str">
        <f>IF(OR(CentrepointSourced[[#This Row],[Country]]="Northern Ireland",CentrepointSourced[[#This Row],[Country]]="Scotland",CentrepointSourced[[#This Row],[Country]]="Wales"),"Local Authority",CentrepointSourced[[#This Row],[LA type]])</f>
        <v>District</v>
      </c>
      <c r="T1057" s="41">
        <f>IF(TRIM(CentrepointSourced[[#This Row],[Presented HS]])="",0,IF(CentrepointSourced[[#This Row],[Presented HS]]="&lt;5",2.5,IF(CentrepointSourced[[#This Row],[Presented HS]]="&lt;10",5,VALUE(TRIM(CentrepointSourced[[#This Row],[Presented HS]])))))</f>
        <v>174</v>
      </c>
      <c r="U1057" s="41">
        <f>IF(TRIM(CentrepointSourced[[#This Row],[Assessed HS]])="",0,IF(CentrepointSourced[[#This Row],[Assessed HS]]="&lt;5",2.5,IF(CentrepointSourced[[#This Row],[Assessed HS]]="&lt;10",5,VALUE(TRIM(CentrepointSourced[[#This Row],[Assessed HS]])))))</f>
        <v>2</v>
      </c>
      <c r="V1057" s="41">
        <f>IF(TRIM(CentrepointSourced[[#This Row],[Presented CS]])="",0,IF(CentrepointSourced[[#This Row],[Presented CS]]="&lt;5",2.5,IF(CentrepointSourced[[#This Row],[Presented CS]]="&lt;10",5,VALUE(TRIM(CentrepointSourced[[#This Row],[Presented CS]])))))</f>
        <v>0</v>
      </c>
      <c r="W1057" s="41">
        <f>IF(TRIM(CentrepointSourced[[#This Row],[Assessed CS]])="",0,IF(CentrepointSourced[[#This Row],[Assessed CS]]="&lt;5",2.5,IF(CentrepointSourced[[#This Row],[Assessed CS]]="&lt;10",5,VALUE(TRIM(CentrepointSourced[[#This Row],[Assessed CS]])))))</f>
        <v>0</v>
      </c>
      <c r="X1057" s="106">
        <f>IF(CentrepointSourced[[#This Row],[Age]]="16-17",CentrepointSourced[[#This Row],[Presented HS DQ]],0)</f>
        <v>0</v>
      </c>
      <c r="Y1057" s="106">
        <f>IF(CentrepointSourced[[#This Row],[Age]]="16-24",CentrepointSourced[[#This Row],[Presented HS DQ]],0)</f>
        <v>0</v>
      </c>
      <c r="Z1057" s="106">
        <f>IF(CentrepointSourced[[#This Row],[Age]]="18-24",CentrepointSourced[[#This Row],[Presented HS DQ]],0)</f>
        <v>174</v>
      </c>
      <c r="AA1057" s="106">
        <f>IF(CentrepointSourced[[#This Row],[Age]]="16-17",CentrepointSourced[[#This Row],[Presented CS DQ]],0)</f>
        <v>0</v>
      </c>
      <c r="AB1057" s="106">
        <f>IF(CentrepointSourced[[#This Row],[Age]]="16-24",CentrepointSourced[[#This Row],[Presented CS DQ]],0)</f>
        <v>0</v>
      </c>
      <c r="AC1057" s="106">
        <f>IF(CentrepointSourced[[#This Row],[Age]]="18-24",CentrepointSourced[[#This Row],[Presented CS DQ]],0)</f>
        <v>0</v>
      </c>
      <c r="AD1057" s="107">
        <f>IF(CentrepointSourced[[#This Row],[Age]]="16-17",CentrepointSourced[[#This Row],[Assessed HS DQ]],0)</f>
        <v>0</v>
      </c>
      <c r="AE1057" s="107">
        <f>IF(CentrepointSourced[[#This Row],[Age]]="16-24",CentrepointSourced[[#This Row],[Assessed HS DQ]],0)</f>
        <v>0</v>
      </c>
      <c r="AF1057" s="107">
        <f>IF(CentrepointSourced[[#This Row],[Age]]="18-24",CentrepointSourced[[#This Row],[Assessed HS DQ]],0)</f>
        <v>2</v>
      </c>
      <c r="AG1057" s="107">
        <f>IF(CentrepointSourced[[#This Row],[Age]]="16-17",CentrepointSourced[[#This Row],[Assessed CS DQ]],0)</f>
        <v>0</v>
      </c>
      <c r="AH1057" s="107">
        <f>IF(CentrepointSourced[[#This Row],[Age]]="16-24",CentrepointSourced[[#This Row],[Assessed CS DQ]],0)</f>
        <v>0</v>
      </c>
      <c r="AI1057" s="107">
        <f>IF(CentrepointSourced[[#This Row],[Age]]="18-24",CentrepointSourced[[#This Row],[Assessed CS DQ]],0)</f>
        <v>0</v>
      </c>
    </row>
    <row r="1058" spans="1:35" customFormat="1" ht="13.5" customHeight="1">
      <c r="A1058" s="45" t="s">
        <v>40</v>
      </c>
      <c r="B1058" s="62" t="s">
        <v>101</v>
      </c>
      <c r="C1058" s="45" t="s">
        <v>42</v>
      </c>
      <c r="D1058" s="62"/>
      <c r="E1058" s="77">
        <v>2012</v>
      </c>
      <c r="F1058" s="77" t="s">
        <v>25</v>
      </c>
      <c r="G1058" s="77">
        <v>0</v>
      </c>
      <c r="H1058" s="78"/>
      <c r="I1058" s="94"/>
      <c r="J1058" s="45"/>
      <c r="K1058" s="45"/>
      <c r="L1058" s="45"/>
      <c r="M1058" s="45"/>
      <c r="N1058" s="45"/>
      <c r="O1058" s="45"/>
      <c r="P1058" s="45"/>
      <c r="Q1058" s="41" t="str">
        <f>IF(CentrepointSourced[[#This Row],[Country]]="Northern Ireland","Northern Ireland",IFERROR(VLOOKUP(CentrepointSourced[[#This Row],[Local Authority]],LKP_LANameDQ[],2,FALSE),CentrepointSourced[[#This Row],[Local Authority]]))</f>
        <v>Wealden</v>
      </c>
      <c r="R1058" s="41" t="str">
        <f>IF(CentrepointSourced[[#This Row],[LA type]]="County","",INDEX(ConsolGeog[lad14cd],MATCH(CentrepointSourced[[#This Row],[Local Authority DQ]],ConsolGeog[la_name],0)))</f>
        <v>E07000065</v>
      </c>
      <c r="S1058" s="41" t="str">
        <f>IF(OR(CentrepointSourced[[#This Row],[Country]]="Northern Ireland",CentrepointSourced[[#This Row],[Country]]="Scotland",CentrepointSourced[[#This Row],[Country]]="Wales"),"Local Authority",CentrepointSourced[[#This Row],[LA type]])</f>
        <v>District</v>
      </c>
      <c r="T1058" s="41">
        <f>IF(TRIM(CentrepointSourced[[#This Row],[Presented HS]])="",0,IF(CentrepointSourced[[#This Row],[Presented HS]]="&lt;5",2.5,IF(CentrepointSourced[[#This Row],[Presented HS]]="&lt;10",5,VALUE(TRIM(CentrepointSourced[[#This Row],[Presented HS]])))))</f>
        <v>0</v>
      </c>
      <c r="U1058" s="41">
        <f>IF(TRIM(CentrepointSourced[[#This Row],[Assessed HS]])="",0,IF(CentrepointSourced[[#This Row],[Assessed HS]]="&lt;5",2.5,IF(CentrepointSourced[[#This Row],[Assessed HS]]="&lt;10",5,VALUE(TRIM(CentrepointSourced[[#This Row],[Assessed HS]])))))</f>
        <v>0</v>
      </c>
      <c r="V1058" s="41">
        <f>IF(TRIM(CentrepointSourced[[#This Row],[Presented CS]])="",0,IF(CentrepointSourced[[#This Row],[Presented CS]]="&lt;5",2.5,IF(CentrepointSourced[[#This Row],[Presented CS]]="&lt;10",5,VALUE(TRIM(CentrepointSourced[[#This Row],[Presented CS]])))))</f>
        <v>0</v>
      </c>
      <c r="W1058" s="41">
        <f>IF(TRIM(CentrepointSourced[[#This Row],[Assessed CS]])="",0,IF(CentrepointSourced[[#This Row],[Assessed CS]]="&lt;5",2.5,IF(CentrepointSourced[[#This Row],[Assessed CS]]="&lt;10",5,VALUE(TRIM(CentrepointSourced[[#This Row],[Assessed CS]])))))</f>
        <v>0</v>
      </c>
      <c r="X1058" s="106">
        <f>IF(CentrepointSourced[[#This Row],[Age]]="16-17",CentrepointSourced[[#This Row],[Presented HS DQ]],0)</f>
        <v>0</v>
      </c>
      <c r="Y1058" s="106">
        <f>IF(CentrepointSourced[[#This Row],[Age]]="16-24",CentrepointSourced[[#This Row],[Presented HS DQ]],0)</f>
        <v>0</v>
      </c>
      <c r="Z1058" s="106">
        <f>IF(CentrepointSourced[[#This Row],[Age]]="18-24",CentrepointSourced[[#This Row],[Presented HS DQ]],0)</f>
        <v>0</v>
      </c>
      <c r="AA1058" s="106">
        <f>IF(CentrepointSourced[[#This Row],[Age]]="16-17",CentrepointSourced[[#This Row],[Presented CS DQ]],0)</f>
        <v>0</v>
      </c>
      <c r="AB1058" s="106">
        <f>IF(CentrepointSourced[[#This Row],[Age]]="16-24",CentrepointSourced[[#This Row],[Presented CS DQ]],0)</f>
        <v>0</v>
      </c>
      <c r="AC1058" s="106">
        <f>IF(CentrepointSourced[[#This Row],[Age]]="18-24",CentrepointSourced[[#This Row],[Presented CS DQ]],0)</f>
        <v>0</v>
      </c>
      <c r="AD1058" s="107">
        <f>IF(CentrepointSourced[[#This Row],[Age]]="16-17",CentrepointSourced[[#This Row],[Assessed HS DQ]],0)</f>
        <v>0</v>
      </c>
      <c r="AE1058" s="107">
        <f>IF(CentrepointSourced[[#This Row],[Age]]="16-24",CentrepointSourced[[#This Row],[Assessed HS DQ]],0)</f>
        <v>0</v>
      </c>
      <c r="AF1058" s="107">
        <f>IF(CentrepointSourced[[#This Row],[Age]]="18-24",CentrepointSourced[[#This Row],[Assessed HS DQ]],0)</f>
        <v>0</v>
      </c>
      <c r="AG1058" s="107">
        <f>IF(CentrepointSourced[[#This Row],[Age]]="16-17",CentrepointSourced[[#This Row],[Assessed CS DQ]],0)</f>
        <v>0</v>
      </c>
      <c r="AH1058" s="107">
        <f>IF(CentrepointSourced[[#This Row],[Age]]="16-24",CentrepointSourced[[#This Row],[Assessed CS DQ]],0)</f>
        <v>0</v>
      </c>
      <c r="AI1058" s="107">
        <f>IF(CentrepointSourced[[#This Row],[Age]]="18-24",CentrepointSourced[[#This Row],[Assessed CS DQ]],0)</f>
        <v>0</v>
      </c>
    </row>
    <row r="1059" spans="1:35" customFormat="1" ht="13.5" customHeight="1">
      <c r="A1059" s="45" t="s">
        <v>40</v>
      </c>
      <c r="B1059" s="62" t="s">
        <v>101</v>
      </c>
      <c r="C1059" s="45" t="s">
        <v>42</v>
      </c>
      <c r="D1059" s="62"/>
      <c r="E1059" s="77">
        <v>2012</v>
      </c>
      <c r="F1059" s="77" t="s">
        <v>26</v>
      </c>
      <c r="G1059" s="77">
        <v>39</v>
      </c>
      <c r="H1059" s="78">
        <v>7</v>
      </c>
      <c r="I1059" s="67">
        <v>6</v>
      </c>
      <c r="J1059" s="45"/>
      <c r="K1059" s="45"/>
      <c r="L1059" s="45"/>
      <c r="M1059" s="45"/>
      <c r="N1059" s="45"/>
      <c r="O1059" s="45"/>
      <c r="P1059" s="45"/>
      <c r="Q1059" s="41" t="str">
        <f>IF(CentrepointSourced[[#This Row],[Country]]="Northern Ireland","Northern Ireland",IFERROR(VLOOKUP(CentrepointSourced[[#This Row],[Local Authority]],LKP_LANameDQ[],2,FALSE),CentrepointSourced[[#This Row],[Local Authority]]))</f>
        <v>Wealden</v>
      </c>
      <c r="R1059" s="41" t="str">
        <f>IF(CentrepointSourced[[#This Row],[LA type]]="County","",INDEX(ConsolGeog[lad14cd],MATCH(CentrepointSourced[[#This Row],[Local Authority DQ]],ConsolGeog[la_name],0)))</f>
        <v>E07000065</v>
      </c>
      <c r="S1059" s="41" t="str">
        <f>IF(OR(CentrepointSourced[[#This Row],[Country]]="Northern Ireland",CentrepointSourced[[#This Row],[Country]]="Scotland",CentrepointSourced[[#This Row],[Country]]="Wales"),"Local Authority",CentrepointSourced[[#This Row],[LA type]])</f>
        <v>District</v>
      </c>
      <c r="T1059" s="41">
        <f>IF(TRIM(CentrepointSourced[[#This Row],[Presented HS]])="",0,IF(CentrepointSourced[[#This Row],[Presented HS]]="&lt;5",2.5,IF(CentrepointSourced[[#This Row],[Presented HS]]="&lt;10",5,VALUE(TRIM(CentrepointSourced[[#This Row],[Presented HS]])))))</f>
        <v>39</v>
      </c>
      <c r="U1059" s="41">
        <f>IF(TRIM(CentrepointSourced[[#This Row],[Assessed HS]])="",0,IF(CentrepointSourced[[#This Row],[Assessed HS]]="&lt;5",2.5,IF(CentrepointSourced[[#This Row],[Assessed HS]]="&lt;10",5,VALUE(TRIM(CentrepointSourced[[#This Row],[Assessed HS]])))))</f>
        <v>7</v>
      </c>
      <c r="V1059" s="41">
        <f>IF(TRIM(CentrepointSourced[[#This Row],[Presented CS]])="",0,IF(CentrepointSourced[[#This Row],[Presented CS]]="&lt;5",2.5,IF(CentrepointSourced[[#This Row],[Presented CS]]="&lt;10",5,VALUE(TRIM(CentrepointSourced[[#This Row],[Presented CS]])))))</f>
        <v>0</v>
      </c>
      <c r="W1059" s="41">
        <f>IF(TRIM(CentrepointSourced[[#This Row],[Assessed CS]])="",0,IF(CentrepointSourced[[#This Row],[Assessed CS]]="&lt;5",2.5,IF(CentrepointSourced[[#This Row],[Assessed CS]]="&lt;10",5,VALUE(TRIM(CentrepointSourced[[#This Row],[Assessed CS]])))))</f>
        <v>0</v>
      </c>
      <c r="X1059" s="106">
        <f>IF(CentrepointSourced[[#This Row],[Age]]="16-17",CentrepointSourced[[#This Row],[Presented HS DQ]],0)</f>
        <v>0</v>
      </c>
      <c r="Y1059" s="106">
        <f>IF(CentrepointSourced[[#This Row],[Age]]="16-24",CentrepointSourced[[#This Row],[Presented HS DQ]],0)</f>
        <v>0</v>
      </c>
      <c r="Z1059" s="106">
        <f>IF(CentrepointSourced[[#This Row],[Age]]="18-24",CentrepointSourced[[#This Row],[Presented HS DQ]],0)</f>
        <v>39</v>
      </c>
      <c r="AA1059" s="106">
        <f>IF(CentrepointSourced[[#This Row],[Age]]="16-17",CentrepointSourced[[#This Row],[Presented CS DQ]],0)</f>
        <v>0</v>
      </c>
      <c r="AB1059" s="106">
        <f>IF(CentrepointSourced[[#This Row],[Age]]="16-24",CentrepointSourced[[#This Row],[Presented CS DQ]],0)</f>
        <v>0</v>
      </c>
      <c r="AC1059" s="106">
        <f>IF(CentrepointSourced[[#This Row],[Age]]="18-24",CentrepointSourced[[#This Row],[Presented CS DQ]],0)</f>
        <v>0</v>
      </c>
      <c r="AD1059" s="107">
        <f>IF(CentrepointSourced[[#This Row],[Age]]="16-17",CentrepointSourced[[#This Row],[Assessed HS DQ]],0)</f>
        <v>0</v>
      </c>
      <c r="AE1059" s="107">
        <f>IF(CentrepointSourced[[#This Row],[Age]]="16-24",CentrepointSourced[[#This Row],[Assessed HS DQ]],0)</f>
        <v>0</v>
      </c>
      <c r="AF1059" s="107">
        <f>IF(CentrepointSourced[[#This Row],[Age]]="18-24",CentrepointSourced[[#This Row],[Assessed HS DQ]],0)</f>
        <v>7</v>
      </c>
      <c r="AG1059" s="107">
        <f>IF(CentrepointSourced[[#This Row],[Age]]="16-17",CentrepointSourced[[#This Row],[Assessed CS DQ]],0)</f>
        <v>0</v>
      </c>
      <c r="AH1059" s="107">
        <f>IF(CentrepointSourced[[#This Row],[Age]]="16-24",CentrepointSourced[[#This Row],[Assessed CS DQ]],0)</f>
        <v>0</v>
      </c>
      <c r="AI1059" s="107">
        <f>IF(CentrepointSourced[[#This Row],[Age]]="18-24",CentrepointSourced[[#This Row],[Assessed CS DQ]],0)</f>
        <v>0</v>
      </c>
    </row>
    <row r="1060" spans="1:35" customFormat="1" ht="13.5" customHeight="1">
      <c r="A1060" s="45" t="s">
        <v>40</v>
      </c>
      <c r="B1060" s="62" t="s">
        <v>101</v>
      </c>
      <c r="C1060" s="45" t="s">
        <v>42</v>
      </c>
      <c r="D1060" s="62"/>
      <c r="E1060" s="77">
        <v>2013</v>
      </c>
      <c r="F1060" s="77" t="s">
        <v>25</v>
      </c>
      <c r="G1060" s="77"/>
      <c r="H1060" s="78"/>
      <c r="I1060" s="94"/>
      <c r="J1060" s="45"/>
      <c r="K1060" s="45"/>
      <c r="L1060" s="45"/>
      <c r="M1060" s="45"/>
      <c r="N1060" s="45"/>
      <c r="O1060" s="45"/>
      <c r="P1060" s="45"/>
      <c r="Q1060" s="41" t="str">
        <f>IF(CentrepointSourced[[#This Row],[Country]]="Northern Ireland","Northern Ireland",IFERROR(VLOOKUP(CentrepointSourced[[#This Row],[Local Authority]],LKP_LANameDQ[],2,FALSE),CentrepointSourced[[#This Row],[Local Authority]]))</f>
        <v>Wealden</v>
      </c>
      <c r="R1060" s="41" t="str">
        <f>IF(CentrepointSourced[[#This Row],[LA type]]="County","",INDEX(ConsolGeog[lad14cd],MATCH(CentrepointSourced[[#This Row],[Local Authority DQ]],ConsolGeog[la_name],0)))</f>
        <v>E07000065</v>
      </c>
      <c r="S1060" s="41" t="str">
        <f>IF(OR(CentrepointSourced[[#This Row],[Country]]="Northern Ireland",CentrepointSourced[[#This Row],[Country]]="Scotland",CentrepointSourced[[#This Row],[Country]]="Wales"),"Local Authority",CentrepointSourced[[#This Row],[LA type]])</f>
        <v>District</v>
      </c>
      <c r="T1060" s="41">
        <f>IF(TRIM(CentrepointSourced[[#This Row],[Presented HS]])="",0,IF(CentrepointSourced[[#This Row],[Presented HS]]="&lt;5",2.5,IF(CentrepointSourced[[#This Row],[Presented HS]]="&lt;10",5,VALUE(TRIM(CentrepointSourced[[#This Row],[Presented HS]])))))</f>
        <v>0</v>
      </c>
      <c r="U1060" s="41">
        <f>IF(TRIM(CentrepointSourced[[#This Row],[Assessed HS]])="",0,IF(CentrepointSourced[[#This Row],[Assessed HS]]="&lt;5",2.5,IF(CentrepointSourced[[#This Row],[Assessed HS]]="&lt;10",5,VALUE(TRIM(CentrepointSourced[[#This Row],[Assessed HS]])))))</f>
        <v>0</v>
      </c>
      <c r="V1060" s="41">
        <f>IF(TRIM(CentrepointSourced[[#This Row],[Presented CS]])="",0,IF(CentrepointSourced[[#This Row],[Presented CS]]="&lt;5",2.5,IF(CentrepointSourced[[#This Row],[Presented CS]]="&lt;10",5,VALUE(TRIM(CentrepointSourced[[#This Row],[Presented CS]])))))</f>
        <v>0</v>
      </c>
      <c r="W1060" s="41">
        <f>IF(TRIM(CentrepointSourced[[#This Row],[Assessed CS]])="",0,IF(CentrepointSourced[[#This Row],[Assessed CS]]="&lt;5",2.5,IF(CentrepointSourced[[#This Row],[Assessed CS]]="&lt;10",5,VALUE(TRIM(CentrepointSourced[[#This Row],[Assessed CS]])))))</f>
        <v>0</v>
      </c>
      <c r="X1060" s="106">
        <f>IF(CentrepointSourced[[#This Row],[Age]]="16-17",CentrepointSourced[[#This Row],[Presented HS DQ]],0)</f>
        <v>0</v>
      </c>
      <c r="Y1060" s="106">
        <f>IF(CentrepointSourced[[#This Row],[Age]]="16-24",CentrepointSourced[[#This Row],[Presented HS DQ]],0)</f>
        <v>0</v>
      </c>
      <c r="Z1060" s="106">
        <f>IF(CentrepointSourced[[#This Row],[Age]]="18-24",CentrepointSourced[[#This Row],[Presented HS DQ]],0)</f>
        <v>0</v>
      </c>
      <c r="AA1060" s="106">
        <f>IF(CentrepointSourced[[#This Row],[Age]]="16-17",CentrepointSourced[[#This Row],[Presented CS DQ]],0)</f>
        <v>0</v>
      </c>
      <c r="AB1060" s="106">
        <f>IF(CentrepointSourced[[#This Row],[Age]]="16-24",CentrepointSourced[[#This Row],[Presented CS DQ]],0)</f>
        <v>0</v>
      </c>
      <c r="AC1060" s="106">
        <f>IF(CentrepointSourced[[#This Row],[Age]]="18-24",CentrepointSourced[[#This Row],[Presented CS DQ]],0)</f>
        <v>0</v>
      </c>
      <c r="AD1060" s="107">
        <f>IF(CentrepointSourced[[#This Row],[Age]]="16-17",CentrepointSourced[[#This Row],[Assessed HS DQ]],0)</f>
        <v>0</v>
      </c>
      <c r="AE1060" s="107">
        <f>IF(CentrepointSourced[[#This Row],[Age]]="16-24",CentrepointSourced[[#This Row],[Assessed HS DQ]],0)</f>
        <v>0</v>
      </c>
      <c r="AF1060" s="107">
        <f>IF(CentrepointSourced[[#This Row],[Age]]="18-24",CentrepointSourced[[#This Row],[Assessed HS DQ]],0)</f>
        <v>0</v>
      </c>
      <c r="AG1060" s="107">
        <f>IF(CentrepointSourced[[#This Row],[Age]]="16-17",CentrepointSourced[[#This Row],[Assessed CS DQ]],0)</f>
        <v>0</v>
      </c>
      <c r="AH1060" s="107">
        <f>IF(CentrepointSourced[[#This Row],[Age]]="16-24",CentrepointSourced[[#This Row],[Assessed CS DQ]],0)</f>
        <v>0</v>
      </c>
      <c r="AI1060" s="107">
        <f>IF(CentrepointSourced[[#This Row],[Age]]="18-24",CentrepointSourced[[#This Row],[Assessed CS DQ]],0)</f>
        <v>0</v>
      </c>
    </row>
    <row r="1061" spans="1:35" customFormat="1" ht="13.5" customHeight="1">
      <c r="A1061" s="45" t="s">
        <v>40</v>
      </c>
      <c r="B1061" s="62" t="s">
        <v>101</v>
      </c>
      <c r="C1061" s="45" t="s">
        <v>42</v>
      </c>
      <c r="D1061" s="62"/>
      <c r="E1061" s="77">
        <v>2013</v>
      </c>
      <c r="F1061" s="77" t="s">
        <v>26</v>
      </c>
      <c r="G1061" s="77">
        <v>329</v>
      </c>
      <c r="H1061" s="78">
        <v>35</v>
      </c>
      <c r="I1061" s="67">
        <v>20</v>
      </c>
      <c r="J1061" s="45"/>
      <c r="K1061" s="45"/>
      <c r="L1061" s="45"/>
      <c r="M1061" s="45"/>
      <c r="N1061" s="45"/>
      <c r="O1061" s="45"/>
      <c r="P1061" s="45"/>
      <c r="Q1061" s="41" t="str">
        <f>IF(CentrepointSourced[[#This Row],[Country]]="Northern Ireland","Northern Ireland",IFERROR(VLOOKUP(CentrepointSourced[[#This Row],[Local Authority]],LKP_LANameDQ[],2,FALSE),CentrepointSourced[[#This Row],[Local Authority]]))</f>
        <v>Wealden</v>
      </c>
      <c r="R1061" s="41" t="str">
        <f>IF(CentrepointSourced[[#This Row],[LA type]]="County","",INDEX(ConsolGeog[lad14cd],MATCH(CentrepointSourced[[#This Row],[Local Authority DQ]],ConsolGeog[la_name],0)))</f>
        <v>E07000065</v>
      </c>
      <c r="S1061" s="41" t="str">
        <f>IF(OR(CentrepointSourced[[#This Row],[Country]]="Northern Ireland",CentrepointSourced[[#This Row],[Country]]="Scotland",CentrepointSourced[[#This Row],[Country]]="Wales"),"Local Authority",CentrepointSourced[[#This Row],[LA type]])</f>
        <v>District</v>
      </c>
      <c r="T1061" s="41">
        <f>IF(TRIM(CentrepointSourced[[#This Row],[Presented HS]])="",0,IF(CentrepointSourced[[#This Row],[Presented HS]]="&lt;5",2.5,IF(CentrepointSourced[[#This Row],[Presented HS]]="&lt;10",5,VALUE(TRIM(CentrepointSourced[[#This Row],[Presented HS]])))))</f>
        <v>329</v>
      </c>
      <c r="U1061" s="41">
        <f>IF(TRIM(CentrepointSourced[[#This Row],[Assessed HS]])="",0,IF(CentrepointSourced[[#This Row],[Assessed HS]]="&lt;5",2.5,IF(CentrepointSourced[[#This Row],[Assessed HS]]="&lt;10",5,VALUE(TRIM(CentrepointSourced[[#This Row],[Assessed HS]])))))</f>
        <v>35</v>
      </c>
      <c r="V1061" s="41">
        <f>IF(TRIM(CentrepointSourced[[#This Row],[Presented CS]])="",0,IF(CentrepointSourced[[#This Row],[Presented CS]]="&lt;5",2.5,IF(CentrepointSourced[[#This Row],[Presented CS]]="&lt;10",5,VALUE(TRIM(CentrepointSourced[[#This Row],[Presented CS]])))))</f>
        <v>0</v>
      </c>
      <c r="W1061" s="41">
        <f>IF(TRIM(CentrepointSourced[[#This Row],[Assessed CS]])="",0,IF(CentrepointSourced[[#This Row],[Assessed CS]]="&lt;5",2.5,IF(CentrepointSourced[[#This Row],[Assessed CS]]="&lt;10",5,VALUE(TRIM(CentrepointSourced[[#This Row],[Assessed CS]])))))</f>
        <v>0</v>
      </c>
      <c r="X1061" s="106">
        <f>IF(CentrepointSourced[[#This Row],[Age]]="16-17",CentrepointSourced[[#This Row],[Presented HS DQ]],0)</f>
        <v>0</v>
      </c>
      <c r="Y1061" s="106">
        <f>IF(CentrepointSourced[[#This Row],[Age]]="16-24",CentrepointSourced[[#This Row],[Presented HS DQ]],0)</f>
        <v>0</v>
      </c>
      <c r="Z1061" s="106">
        <f>IF(CentrepointSourced[[#This Row],[Age]]="18-24",CentrepointSourced[[#This Row],[Presented HS DQ]],0)</f>
        <v>329</v>
      </c>
      <c r="AA1061" s="106">
        <f>IF(CentrepointSourced[[#This Row],[Age]]="16-17",CentrepointSourced[[#This Row],[Presented CS DQ]],0)</f>
        <v>0</v>
      </c>
      <c r="AB1061" s="106">
        <f>IF(CentrepointSourced[[#This Row],[Age]]="16-24",CentrepointSourced[[#This Row],[Presented CS DQ]],0)</f>
        <v>0</v>
      </c>
      <c r="AC1061" s="106">
        <f>IF(CentrepointSourced[[#This Row],[Age]]="18-24",CentrepointSourced[[#This Row],[Presented CS DQ]],0)</f>
        <v>0</v>
      </c>
      <c r="AD1061" s="107">
        <f>IF(CentrepointSourced[[#This Row],[Age]]="16-17",CentrepointSourced[[#This Row],[Assessed HS DQ]],0)</f>
        <v>0</v>
      </c>
      <c r="AE1061" s="107">
        <f>IF(CentrepointSourced[[#This Row],[Age]]="16-24",CentrepointSourced[[#This Row],[Assessed HS DQ]],0)</f>
        <v>0</v>
      </c>
      <c r="AF1061" s="107">
        <f>IF(CentrepointSourced[[#This Row],[Age]]="18-24",CentrepointSourced[[#This Row],[Assessed HS DQ]],0)</f>
        <v>35</v>
      </c>
      <c r="AG1061" s="107">
        <f>IF(CentrepointSourced[[#This Row],[Age]]="16-17",CentrepointSourced[[#This Row],[Assessed CS DQ]],0)</f>
        <v>0</v>
      </c>
      <c r="AH1061" s="107">
        <f>IF(CentrepointSourced[[#This Row],[Age]]="16-24",CentrepointSourced[[#This Row],[Assessed CS DQ]],0)</f>
        <v>0</v>
      </c>
      <c r="AI1061" s="107">
        <f>IF(CentrepointSourced[[#This Row],[Age]]="18-24",CentrepointSourced[[#This Row],[Assessed CS DQ]],0)</f>
        <v>0</v>
      </c>
    </row>
    <row r="1062" spans="1:35" customFormat="1" ht="13.5" customHeight="1">
      <c r="A1062" s="45" t="s">
        <v>40</v>
      </c>
      <c r="B1062" s="62" t="s">
        <v>101</v>
      </c>
      <c r="C1062" s="45" t="s">
        <v>42</v>
      </c>
      <c r="D1062" s="62"/>
      <c r="E1062" s="77">
        <v>2014</v>
      </c>
      <c r="F1062" s="77" t="s">
        <v>25</v>
      </c>
      <c r="G1062" s="77"/>
      <c r="H1062" s="78"/>
      <c r="I1062" s="94"/>
      <c r="J1062" s="45"/>
      <c r="K1062" s="45"/>
      <c r="L1062" s="45"/>
      <c r="M1062" s="45"/>
      <c r="N1062" s="45"/>
      <c r="O1062" s="45"/>
      <c r="P1062" s="45"/>
      <c r="Q1062" s="41" t="str">
        <f>IF(CentrepointSourced[[#This Row],[Country]]="Northern Ireland","Northern Ireland",IFERROR(VLOOKUP(CentrepointSourced[[#This Row],[Local Authority]],LKP_LANameDQ[],2,FALSE),CentrepointSourced[[#This Row],[Local Authority]]))</f>
        <v>Wealden</v>
      </c>
      <c r="R1062" s="41" t="str">
        <f>IF(CentrepointSourced[[#This Row],[LA type]]="County","",INDEX(ConsolGeog[lad14cd],MATCH(CentrepointSourced[[#This Row],[Local Authority DQ]],ConsolGeog[la_name],0)))</f>
        <v>E07000065</v>
      </c>
      <c r="S1062" s="41" t="str">
        <f>IF(OR(CentrepointSourced[[#This Row],[Country]]="Northern Ireland",CentrepointSourced[[#This Row],[Country]]="Scotland",CentrepointSourced[[#This Row],[Country]]="Wales"),"Local Authority",CentrepointSourced[[#This Row],[LA type]])</f>
        <v>District</v>
      </c>
      <c r="T1062" s="41">
        <f>IF(TRIM(CentrepointSourced[[#This Row],[Presented HS]])="",0,IF(CentrepointSourced[[#This Row],[Presented HS]]="&lt;5",2.5,IF(CentrepointSourced[[#This Row],[Presented HS]]="&lt;10",5,VALUE(TRIM(CentrepointSourced[[#This Row],[Presented HS]])))))</f>
        <v>0</v>
      </c>
      <c r="U1062" s="41">
        <f>IF(TRIM(CentrepointSourced[[#This Row],[Assessed HS]])="",0,IF(CentrepointSourced[[#This Row],[Assessed HS]]="&lt;5",2.5,IF(CentrepointSourced[[#This Row],[Assessed HS]]="&lt;10",5,VALUE(TRIM(CentrepointSourced[[#This Row],[Assessed HS]])))))</f>
        <v>0</v>
      </c>
      <c r="V1062" s="41">
        <f>IF(TRIM(CentrepointSourced[[#This Row],[Presented CS]])="",0,IF(CentrepointSourced[[#This Row],[Presented CS]]="&lt;5",2.5,IF(CentrepointSourced[[#This Row],[Presented CS]]="&lt;10",5,VALUE(TRIM(CentrepointSourced[[#This Row],[Presented CS]])))))</f>
        <v>0</v>
      </c>
      <c r="W1062" s="41">
        <f>IF(TRIM(CentrepointSourced[[#This Row],[Assessed CS]])="",0,IF(CentrepointSourced[[#This Row],[Assessed CS]]="&lt;5",2.5,IF(CentrepointSourced[[#This Row],[Assessed CS]]="&lt;10",5,VALUE(TRIM(CentrepointSourced[[#This Row],[Assessed CS]])))))</f>
        <v>0</v>
      </c>
      <c r="X1062" s="106">
        <f>IF(CentrepointSourced[[#This Row],[Age]]="16-17",CentrepointSourced[[#This Row],[Presented HS DQ]],0)</f>
        <v>0</v>
      </c>
      <c r="Y1062" s="106">
        <f>IF(CentrepointSourced[[#This Row],[Age]]="16-24",CentrepointSourced[[#This Row],[Presented HS DQ]],0)</f>
        <v>0</v>
      </c>
      <c r="Z1062" s="106">
        <f>IF(CentrepointSourced[[#This Row],[Age]]="18-24",CentrepointSourced[[#This Row],[Presented HS DQ]],0)</f>
        <v>0</v>
      </c>
      <c r="AA1062" s="106">
        <f>IF(CentrepointSourced[[#This Row],[Age]]="16-17",CentrepointSourced[[#This Row],[Presented CS DQ]],0)</f>
        <v>0</v>
      </c>
      <c r="AB1062" s="106">
        <f>IF(CentrepointSourced[[#This Row],[Age]]="16-24",CentrepointSourced[[#This Row],[Presented CS DQ]],0)</f>
        <v>0</v>
      </c>
      <c r="AC1062" s="106">
        <f>IF(CentrepointSourced[[#This Row],[Age]]="18-24",CentrepointSourced[[#This Row],[Presented CS DQ]],0)</f>
        <v>0</v>
      </c>
      <c r="AD1062" s="107">
        <f>IF(CentrepointSourced[[#This Row],[Age]]="16-17",CentrepointSourced[[#This Row],[Assessed HS DQ]],0)</f>
        <v>0</v>
      </c>
      <c r="AE1062" s="107">
        <f>IF(CentrepointSourced[[#This Row],[Age]]="16-24",CentrepointSourced[[#This Row],[Assessed HS DQ]],0)</f>
        <v>0</v>
      </c>
      <c r="AF1062" s="107">
        <f>IF(CentrepointSourced[[#This Row],[Age]]="18-24",CentrepointSourced[[#This Row],[Assessed HS DQ]],0)</f>
        <v>0</v>
      </c>
      <c r="AG1062" s="107">
        <f>IF(CentrepointSourced[[#This Row],[Age]]="16-17",CentrepointSourced[[#This Row],[Assessed CS DQ]],0)</f>
        <v>0</v>
      </c>
      <c r="AH1062" s="107">
        <f>IF(CentrepointSourced[[#This Row],[Age]]="16-24",CentrepointSourced[[#This Row],[Assessed CS DQ]],0)</f>
        <v>0</v>
      </c>
      <c r="AI1062" s="107">
        <f>IF(CentrepointSourced[[#This Row],[Age]]="18-24",CentrepointSourced[[#This Row],[Assessed CS DQ]],0)</f>
        <v>0</v>
      </c>
    </row>
    <row r="1063" spans="1:35" customFormat="1" ht="13.5" customHeight="1">
      <c r="A1063" s="45" t="s">
        <v>40</v>
      </c>
      <c r="B1063" s="62" t="s">
        <v>101</v>
      </c>
      <c r="C1063" s="45" t="s">
        <v>42</v>
      </c>
      <c r="D1063" s="62"/>
      <c r="E1063" s="77">
        <v>2014</v>
      </c>
      <c r="F1063" s="77" t="s">
        <v>26</v>
      </c>
      <c r="G1063" s="77">
        <v>231</v>
      </c>
      <c r="H1063" s="78">
        <v>48</v>
      </c>
      <c r="I1063" s="67">
        <v>31</v>
      </c>
      <c r="J1063" s="45"/>
      <c r="K1063" s="45"/>
      <c r="L1063" s="45"/>
      <c r="M1063" s="45"/>
      <c r="N1063" s="45"/>
      <c r="O1063" s="45"/>
      <c r="P1063" s="45"/>
      <c r="Q1063" s="41" t="str">
        <f>IF(CentrepointSourced[[#This Row],[Country]]="Northern Ireland","Northern Ireland",IFERROR(VLOOKUP(CentrepointSourced[[#This Row],[Local Authority]],LKP_LANameDQ[],2,FALSE),CentrepointSourced[[#This Row],[Local Authority]]))</f>
        <v>Wealden</v>
      </c>
      <c r="R1063" s="41" t="str">
        <f>IF(CentrepointSourced[[#This Row],[LA type]]="County","",INDEX(ConsolGeog[lad14cd],MATCH(CentrepointSourced[[#This Row],[Local Authority DQ]],ConsolGeog[la_name],0)))</f>
        <v>E07000065</v>
      </c>
      <c r="S1063" s="41" t="str">
        <f>IF(OR(CentrepointSourced[[#This Row],[Country]]="Northern Ireland",CentrepointSourced[[#This Row],[Country]]="Scotland",CentrepointSourced[[#This Row],[Country]]="Wales"),"Local Authority",CentrepointSourced[[#This Row],[LA type]])</f>
        <v>District</v>
      </c>
      <c r="T1063" s="41">
        <f>IF(TRIM(CentrepointSourced[[#This Row],[Presented HS]])="",0,IF(CentrepointSourced[[#This Row],[Presented HS]]="&lt;5",2.5,IF(CentrepointSourced[[#This Row],[Presented HS]]="&lt;10",5,VALUE(TRIM(CentrepointSourced[[#This Row],[Presented HS]])))))</f>
        <v>231</v>
      </c>
      <c r="U1063" s="41">
        <f>IF(TRIM(CentrepointSourced[[#This Row],[Assessed HS]])="",0,IF(CentrepointSourced[[#This Row],[Assessed HS]]="&lt;5",2.5,IF(CentrepointSourced[[#This Row],[Assessed HS]]="&lt;10",5,VALUE(TRIM(CentrepointSourced[[#This Row],[Assessed HS]])))))</f>
        <v>48</v>
      </c>
      <c r="V1063" s="41">
        <f>IF(TRIM(CentrepointSourced[[#This Row],[Presented CS]])="",0,IF(CentrepointSourced[[#This Row],[Presented CS]]="&lt;5",2.5,IF(CentrepointSourced[[#This Row],[Presented CS]]="&lt;10",5,VALUE(TRIM(CentrepointSourced[[#This Row],[Presented CS]])))))</f>
        <v>0</v>
      </c>
      <c r="W1063" s="41">
        <f>IF(TRIM(CentrepointSourced[[#This Row],[Assessed CS]])="",0,IF(CentrepointSourced[[#This Row],[Assessed CS]]="&lt;5",2.5,IF(CentrepointSourced[[#This Row],[Assessed CS]]="&lt;10",5,VALUE(TRIM(CentrepointSourced[[#This Row],[Assessed CS]])))))</f>
        <v>0</v>
      </c>
      <c r="X1063" s="106">
        <f>IF(CentrepointSourced[[#This Row],[Age]]="16-17",CentrepointSourced[[#This Row],[Presented HS DQ]],0)</f>
        <v>0</v>
      </c>
      <c r="Y1063" s="106">
        <f>IF(CentrepointSourced[[#This Row],[Age]]="16-24",CentrepointSourced[[#This Row],[Presented HS DQ]],0)</f>
        <v>0</v>
      </c>
      <c r="Z1063" s="106">
        <f>IF(CentrepointSourced[[#This Row],[Age]]="18-24",CentrepointSourced[[#This Row],[Presented HS DQ]],0)</f>
        <v>231</v>
      </c>
      <c r="AA1063" s="106">
        <f>IF(CentrepointSourced[[#This Row],[Age]]="16-17",CentrepointSourced[[#This Row],[Presented CS DQ]],0)</f>
        <v>0</v>
      </c>
      <c r="AB1063" s="106">
        <f>IF(CentrepointSourced[[#This Row],[Age]]="16-24",CentrepointSourced[[#This Row],[Presented CS DQ]],0)</f>
        <v>0</v>
      </c>
      <c r="AC1063" s="106">
        <f>IF(CentrepointSourced[[#This Row],[Age]]="18-24",CentrepointSourced[[#This Row],[Presented CS DQ]],0)</f>
        <v>0</v>
      </c>
      <c r="AD1063" s="107">
        <f>IF(CentrepointSourced[[#This Row],[Age]]="16-17",CentrepointSourced[[#This Row],[Assessed HS DQ]],0)</f>
        <v>0</v>
      </c>
      <c r="AE1063" s="107">
        <f>IF(CentrepointSourced[[#This Row],[Age]]="16-24",CentrepointSourced[[#This Row],[Assessed HS DQ]],0)</f>
        <v>0</v>
      </c>
      <c r="AF1063" s="107">
        <f>IF(CentrepointSourced[[#This Row],[Age]]="18-24",CentrepointSourced[[#This Row],[Assessed HS DQ]],0)</f>
        <v>48</v>
      </c>
      <c r="AG1063" s="107">
        <f>IF(CentrepointSourced[[#This Row],[Age]]="16-17",CentrepointSourced[[#This Row],[Assessed CS DQ]],0)</f>
        <v>0</v>
      </c>
      <c r="AH1063" s="107">
        <f>IF(CentrepointSourced[[#This Row],[Age]]="16-24",CentrepointSourced[[#This Row],[Assessed CS DQ]],0)</f>
        <v>0</v>
      </c>
      <c r="AI1063" s="107">
        <f>IF(CentrepointSourced[[#This Row],[Age]]="18-24",CentrepointSourced[[#This Row],[Assessed CS DQ]],0)</f>
        <v>0</v>
      </c>
    </row>
    <row r="1064" spans="1:35" customFormat="1" ht="13.5" customHeight="1">
      <c r="A1064" s="45" t="s">
        <v>40</v>
      </c>
      <c r="B1064" s="62" t="s">
        <v>115</v>
      </c>
      <c r="C1064" s="45" t="s">
        <v>42</v>
      </c>
      <c r="D1064" s="62"/>
      <c r="E1064" s="67">
        <v>2012</v>
      </c>
      <c r="F1064" s="67" t="s">
        <v>25</v>
      </c>
      <c r="G1064" s="67">
        <v>10</v>
      </c>
      <c r="H1064" s="68">
        <v>10</v>
      </c>
      <c r="I1064" s="67">
        <v>3</v>
      </c>
      <c r="J1064" s="45"/>
      <c r="K1064" s="45"/>
      <c r="L1064" s="45"/>
      <c r="M1064" s="45"/>
      <c r="N1064" s="45"/>
      <c r="O1064" s="45"/>
      <c r="P1064" s="45"/>
      <c r="Q1064" s="41" t="str">
        <f>IF(CentrepointSourced[[#This Row],[Country]]="Northern Ireland","Northern Ireland",IFERROR(VLOOKUP(CentrepointSourced[[#This Row],[Local Authority]],LKP_LANameDQ[],2,FALSE),CentrepointSourced[[#This Row],[Local Authority]]))</f>
        <v>Wellingborough</v>
      </c>
      <c r="R1064" s="41" t="str">
        <f>IF(CentrepointSourced[[#This Row],[LA type]]="County","",INDEX(ConsolGeog[lad14cd],MATCH(CentrepointSourced[[#This Row],[Local Authority DQ]],ConsolGeog[la_name],0)))</f>
        <v>E07000156</v>
      </c>
      <c r="S1064" s="41" t="str">
        <f>IF(OR(CentrepointSourced[[#This Row],[Country]]="Northern Ireland",CentrepointSourced[[#This Row],[Country]]="Scotland",CentrepointSourced[[#This Row],[Country]]="Wales"),"Local Authority",CentrepointSourced[[#This Row],[LA type]])</f>
        <v>District</v>
      </c>
      <c r="T1064" s="41">
        <f>IF(TRIM(CentrepointSourced[[#This Row],[Presented HS]])="",0,IF(CentrepointSourced[[#This Row],[Presented HS]]="&lt;5",2.5,IF(CentrepointSourced[[#This Row],[Presented HS]]="&lt;10",5,VALUE(TRIM(CentrepointSourced[[#This Row],[Presented HS]])))))</f>
        <v>10</v>
      </c>
      <c r="U1064" s="41">
        <f>IF(TRIM(CentrepointSourced[[#This Row],[Assessed HS]])="",0,IF(CentrepointSourced[[#This Row],[Assessed HS]]="&lt;5",2.5,IF(CentrepointSourced[[#This Row],[Assessed HS]]="&lt;10",5,VALUE(TRIM(CentrepointSourced[[#This Row],[Assessed HS]])))))</f>
        <v>10</v>
      </c>
      <c r="V1064" s="41">
        <f>IF(TRIM(CentrepointSourced[[#This Row],[Presented CS]])="",0,IF(CentrepointSourced[[#This Row],[Presented CS]]="&lt;5",2.5,IF(CentrepointSourced[[#This Row],[Presented CS]]="&lt;10",5,VALUE(TRIM(CentrepointSourced[[#This Row],[Presented CS]])))))</f>
        <v>0</v>
      </c>
      <c r="W1064" s="41">
        <f>IF(TRIM(CentrepointSourced[[#This Row],[Assessed CS]])="",0,IF(CentrepointSourced[[#This Row],[Assessed CS]]="&lt;5",2.5,IF(CentrepointSourced[[#This Row],[Assessed CS]]="&lt;10",5,VALUE(TRIM(CentrepointSourced[[#This Row],[Assessed CS]])))))</f>
        <v>0</v>
      </c>
      <c r="X1064" s="106">
        <f>IF(CentrepointSourced[[#This Row],[Age]]="16-17",CentrepointSourced[[#This Row],[Presented HS DQ]],0)</f>
        <v>10</v>
      </c>
      <c r="Y1064" s="106">
        <f>IF(CentrepointSourced[[#This Row],[Age]]="16-24",CentrepointSourced[[#This Row],[Presented HS DQ]],0)</f>
        <v>0</v>
      </c>
      <c r="Z1064" s="106">
        <f>IF(CentrepointSourced[[#This Row],[Age]]="18-24",CentrepointSourced[[#This Row],[Presented HS DQ]],0)</f>
        <v>0</v>
      </c>
      <c r="AA1064" s="106">
        <f>IF(CentrepointSourced[[#This Row],[Age]]="16-17",CentrepointSourced[[#This Row],[Presented CS DQ]],0)</f>
        <v>0</v>
      </c>
      <c r="AB1064" s="106">
        <f>IF(CentrepointSourced[[#This Row],[Age]]="16-24",CentrepointSourced[[#This Row],[Presented CS DQ]],0)</f>
        <v>0</v>
      </c>
      <c r="AC1064" s="106">
        <f>IF(CentrepointSourced[[#This Row],[Age]]="18-24",CentrepointSourced[[#This Row],[Presented CS DQ]],0)</f>
        <v>0</v>
      </c>
      <c r="AD1064" s="107">
        <f>IF(CentrepointSourced[[#This Row],[Age]]="16-17",CentrepointSourced[[#This Row],[Assessed HS DQ]],0)</f>
        <v>10</v>
      </c>
      <c r="AE1064" s="107">
        <f>IF(CentrepointSourced[[#This Row],[Age]]="16-24",CentrepointSourced[[#This Row],[Assessed HS DQ]],0)</f>
        <v>0</v>
      </c>
      <c r="AF1064" s="107">
        <f>IF(CentrepointSourced[[#This Row],[Age]]="18-24",CentrepointSourced[[#This Row],[Assessed HS DQ]],0)</f>
        <v>0</v>
      </c>
      <c r="AG1064" s="107">
        <f>IF(CentrepointSourced[[#This Row],[Age]]="16-17",CentrepointSourced[[#This Row],[Assessed CS DQ]],0)</f>
        <v>0</v>
      </c>
      <c r="AH1064" s="107">
        <f>IF(CentrepointSourced[[#This Row],[Age]]="16-24",CentrepointSourced[[#This Row],[Assessed CS DQ]],0)</f>
        <v>0</v>
      </c>
      <c r="AI1064" s="107">
        <f>IF(CentrepointSourced[[#This Row],[Age]]="18-24",CentrepointSourced[[#This Row],[Assessed CS DQ]],0)</f>
        <v>0</v>
      </c>
    </row>
    <row r="1065" spans="1:35" customFormat="1" ht="13.5" customHeight="1">
      <c r="A1065" s="45" t="s">
        <v>40</v>
      </c>
      <c r="B1065" s="62" t="s">
        <v>115</v>
      </c>
      <c r="C1065" s="45" t="s">
        <v>42</v>
      </c>
      <c r="D1065" s="62"/>
      <c r="E1065" s="67">
        <v>2012</v>
      </c>
      <c r="F1065" s="67" t="s">
        <v>26</v>
      </c>
      <c r="G1065" s="67">
        <v>77</v>
      </c>
      <c r="H1065" s="68">
        <v>77</v>
      </c>
      <c r="I1065" s="67">
        <v>54</v>
      </c>
      <c r="J1065" s="45"/>
      <c r="K1065" s="45"/>
      <c r="L1065" s="45"/>
      <c r="M1065" s="45"/>
      <c r="N1065" s="45"/>
      <c r="O1065" s="45"/>
      <c r="P1065" s="45"/>
      <c r="Q1065" s="41" t="str">
        <f>IF(CentrepointSourced[[#This Row],[Country]]="Northern Ireland","Northern Ireland",IFERROR(VLOOKUP(CentrepointSourced[[#This Row],[Local Authority]],LKP_LANameDQ[],2,FALSE),CentrepointSourced[[#This Row],[Local Authority]]))</f>
        <v>Wellingborough</v>
      </c>
      <c r="R1065" s="41" t="str">
        <f>IF(CentrepointSourced[[#This Row],[LA type]]="County","",INDEX(ConsolGeog[lad14cd],MATCH(CentrepointSourced[[#This Row],[Local Authority DQ]],ConsolGeog[la_name],0)))</f>
        <v>E07000156</v>
      </c>
      <c r="S1065" s="41" t="str">
        <f>IF(OR(CentrepointSourced[[#This Row],[Country]]="Northern Ireland",CentrepointSourced[[#This Row],[Country]]="Scotland",CentrepointSourced[[#This Row],[Country]]="Wales"),"Local Authority",CentrepointSourced[[#This Row],[LA type]])</f>
        <v>District</v>
      </c>
      <c r="T1065" s="41">
        <f>IF(TRIM(CentrepointSourced[[#This Row],[Presented HS]])="",0,IF(CentrepointSourced[[#This Row],[Presented HS]]="&lt;5",2.5,IF(CentrepointSourced[[#This Row],[Presented HS]]="&lt;10",5,VALUE(TRIM(CentrepointSourced[[#This Row],[Presented HS]])))))</f>
        <v>77</v>
      </c>
      <c r="U1065" s="41">
        <f>IF(TRIM(CentrepointSourced[[#This Row],[Assessed HS]])="",0,IF(CentrepointSourced[[#This Row],[Assessed HS]]="&lt;5",2.5,IF(CentrepointSourced[[#This Row],[Assessed HS]]="&lt;10",5,VALUE(TRIM(CentrepointSourced[[#This Row],[Assessed HS]])))))</f>
        <v>77</v>
      </c>
      <c r="V1065" s="41">
        <f>IF(TRIM(CentrepointSourced[[#This Row],[Presented CS]])="",0,IF(CentrepointSourced[[#This Row],[Presented CS]]="&lt;5",2.5,IF(CentrepointSourced[[#This Row],[Presented CS]]="&lt;10",5,VALUE(TRIM(CentrepointSourced[[#This Row],[Presented CS]])))))</f>
        <v>0</v>
      </c>
      <c r="W1065" s="41">
        <f>IF(TRIM(CentrepointSourced[[#This Row],[Assessed CS]])="",0,IF(CentrepointSourced[[#This Row],[Assessed CS]]="&lt;5",2.5,IF(CentrepointSourced[[#This Row],[Assessed CS]]="&lt;10",5,VALUE(TRIM(CentrepointSourced[[#This Row],[Assessed CS]])))))</f>
        <v>0</v>
      </c>
      <c r="X1065" s="106">
        <f>IF(CentrepointSourced[[#This Row],[Age]]="16-17",CentrepointSourced[[#This Row],[Presented HS DQ]],0)</f>
        <v>0</v>
      </c>
      <c r="Y1065" s="106">
        <f>IF(CentrepointSourced[[#This Row],[Age]]="16-24",CentrepointSourced[[#This Row],[Presented HS DQ]],0)</f>
        <v>0</v>
      </c>
      <c r="Z1065" s="106">
        <f>IF(CentrepointSourced[[#This Row],[Age]]="18-24",CentrepointSourced[[#This Row],[Presented HS DQ]],0)</f>
        <v>77</v>
      </c>
      <c r="AA1065" s="106">
        <f>IF(CentrepointSourced[[#This Row],[Age]]="16-17",CentrepointSourced[[#This Row],[Presented CS DQ]],0)</f>
        <v>0</v>
      </c>
      <c r="AB1065" s="106">
        <f>IF(CentrepointSourced[[#This Row],[Age]]="16-24",CentrepointSourced[[#This Row],[Presented CS DQ]],0)</f>
        <v>0</v>
      </c>
      <c r="AC1065" s="106">
        <f>IF(CentrepointSourced[[#This Row],[Age]]="18-24",CentrepointSourced[[#This Row],[Presented CS DQ]],0)</f>
        <v>0</v>
      </c>
      <c r="AD1065" s="107">
        <f>IF(CentrepointSourced[[#This Row],[Age]]="16-17",CentrepointSourced[[#This Row],[Assessed HS DQ]],0)</f>
        <v>0</v>
      </c>
      <c r="AE1065" s="107">
        <f>IF(CentrepointSourced[[#This Row],[Age]]="16-24",CentrepointSourced[[#This Row],[Assessed HS DQ]],0)</f>
        <v>0</v>
      </c>
      <c r="AF1065" s="107">
        <f>IF(CentrepointSourced[[#This Row],[Age]]="18-24",CentrepointSourced[[#This Row],[Assessed HS DQ]],0)</f>
        <v>77</v>
      </c>
      <c r="AG1065" s="107">
        <f>IF(CentrepointSourced[[#This Row],[Age]]="16-17",CentrepointSourced[[#This Row],[Assessed CS DQ]],0)</f>
        <v>0</v>
      </c>
      <c r="AH1065" s="107">
        <f>IF(CentrepointSourced[[#This Row],[Age]]="16-24",CentrepointSourced[[#This Row],[Assessed CS DQ]],0)</f>
        <v>0</v>
      </c>
      <c r="AI1065" s="107">
        <f>IF(CentrepointSourced[[#This Row],[Age]]="18-24",CentrepointSourced[[#This Row],[Assessed CS DQ]],0)</f>
        <v>0</v>
      </c>
    </row>
    <row r="1066" spans="1:35" customFormat="1" ht="13.5" customHeight="1">
      <c r="A1066" s="45" t="s">
        <v>40</v>
      </c>
      <c r="B1066" s="62" t="s">
        <v>115</v>
      </c>
      <c r="C1066" s="45" t="s">
        <v>42</v>
      </c>
      <c r="D1066" s="62"/>
      <c r="E1066" s="67">
        <v>2013</v>
      </c>
      <c r="F1066" s="67" t="s">
        <v>25</v>
      </c>
      <c r="G1066" s="67">
        <v>8</v>
      </c>
      <c r="H1066" s="68">
        <v>8</v>
      </c>
      <c r="I1066" s="67">
        <v>0</v>
      </c>
      <c r="J1066" s="45"/>
      <c r="K1066" s="45"/>
      <c r="L1066" s="45"/>
      <c r="M1066" s="45"/>
      <c r="N1066" s="45"/>
      <c r="O1066" s="45"/>
      <c r="P1066" s="45"/>
      <c r="Q1066" s="41" t="str">
        <f>IF(CentrepointSourced[[#This Row],[Country]]="Northern Ireland","Northern Ireland",IFERROR(VLOOKUP(CentrepointSourced[[#This Row],[Local Authority]],LKP_LANameDQ[],2,FALSE),CentrepointSourced[[#This Row],[Local Authority]]))</f>
        <v>Wellingborough</v>
      </c>
      <c r="R1066" s="41" t="str">
        <f>IF(CentrepointSourced[[#This Row],[LA type]]="County","",INDEX(ConsolGeog[lad14cd],MATCH(CentrepointSourced[[#This Row],[Local Authority DQ]],ConsolGeog[la_name],0)))</f>
        <v>E07000156</v>
      </c>
      <c r="S1066" s="41" t="str">
        <f>IF(OR(CentrepointSourced[[#This Row],[Country]]="Northern Ireland",CentrepointSourced[[#This Row],[Country]]="Scotland",CentrepointSourced[[#This Row],[Country]]="Wales"),"Local Authority",CentrepointSourced[[#This Row],[LA type]])</f>
        <v>District</v>
      </c>
      <c r="T1066" s="41">
        <f>IF(TRIM(CentrepointSourced[[#This Row],[Presented HS]])="",0,IF(CentrepointSourced[[#This Row],[Presented HS]]="&lt;5",2.5,IF(CentrepointSourced[[#This Row],[Presented HS]]="&lt;10",5,VALUE(TRIM(CentrepointSourced[[#This Row],[Presented HS]])))))</f>
        <v>8</v>
      </c>
      <c r="U1066" s="41">
        <f>IF(TRIM(CentrepointSourced[[#This Row],[Assessed HS]])="",0,IF(CentrepointSourced[[#This Row],[Assessed HS]]="&lt;5",2.5,IF(CentrepointSourced[[#This Row],[Assessed HS]]="&lt;10",5,VALUE(TRIM(CentrepointSourced[[#This Row],[Assessed HS]])))))</f>
        <v>8</v>
      </c>
      <c r="V1066" s="41">
        <f>IF(TRIM(CentrepointSourced[[#This Row],[Presented CS]])="",0,IF(CentrepointSourced[[#This Row],[Presented CS]]="&lt;5",2.5,IF(CentrepointSourced[[#This Row],[Presented CS]]="&lt;10",5,VALUE(TRIM(CentrepointSourced[[#This Row],[Presented CS]])))))</f>
        <v>0</v>
      </c>
      <c r="W1066" s="41">
        <f>IF(TRIM(CentrepointSourced[[#This Row],[Assessed CS]])="",0,IF(CentrepointSourced[[#This Row],[Assessed CS]]="&lt;5",2.5,IF(CentrepointSourced[[#This Row],[Assessed CS]]="&lt;10",5,VALUE(TRIM(CentrepointSourced[[#This Row],[Assessed CS]])))))</f>
        <v>0</v>
      </c>
      <c r="X1066" s="106">
        <f>IF(CentrepointSourced[[#This Row],[Age]]="16-17",CentrepointSourced[[#This Row],[Presented HS DQ]],0)</f>
        <v>8</v>
      </c>
      <c r="Y1066" s="106">
        <f>IF(CentrepointSourced[[#This Row],[Age]]="16-24",CentrepointSourced[[#This Row],[Presented HS DQ]],0)</f>
        <v>0</v>
      </c>
      <c r="Z1066" s="106">
        <f>IF(CentrepointSourced[[#This Row],[Age]]="18-24",CentrepointSourced[[#This Row],[Presented HS DQ]],0)</f>
        <v>0</v>
      </c>
      <c r="AA1066" s="106">
        <f>IF(CentrepointSourced[[#This Row],[Age]]="16-17",CentrepointSourced[[#This Row],[Presented CS DQ]],0)</f>
        <v>0</v>
      </c>
      <c r="AB1066" s="106">
        <f>IF(CentrepointSourced[[#This Row],[Age]]="16-24",CentrepointSourced[[#This Row],[Presented CS DQ]],0)</f>
        <v>0</v>
      </c>
      <c r="AC1066" s="106">
        <f>IF(CentrepointSourced[[#This Row],[Age]]="18-24",CentrepointSourced[[#This Row],[Presented CS DQ]],0)</f>
        <v>0</v>
      </c>
      <c r="AD1066" s="107">
        <f>IF(CentrepointSourced[[#This Row],[Age]]="16-17",CentrepointSourced[[#This Row],[Assessed HS DQ]],0)</f>
        <v>8</v>
      </c>
      <c r="AE1066" s="107">
        <f>IF(CentrepointSourced[[#This Row],[Age]]="16-24",CentrepointSourced[[#This Row],[Assessed HS DQ]],0)</f>
        <v>0</v>
      </c>
      <c r="AF1066" s="107">
        <f>IF(CentrepointSourced[[#This Row],[Age]]="18-24",CentrepointSourced[[#This Row],[Assessed HS DQ]],0)</f>
        <v>0</v>
      </c>
      <c r="AG1066" s="107">
        <f>IF(CentrepointSourced[[#This Row],[Age]]="16-17",CentrepointSourced[[#This Row],[Assessed CS DQ]],0)</f>
        <v>0</v>
      </c>
      <c r="AH1066" s="107">
        <f>IF(CentrepointSourced[[#This Row],[Age]]="16-24",CentrepointSourced[[#This Row],[Assessed CS DQ]],0)</f>
        <v>0</v>
      </c>
      <c r="AI1066" s="107">
        <f>IF(CentrepointSourced[[#This Row],[Age]]="18-24",CentrepointSourced[[#This Row],[Assessed CS DQ]],0)</f>
        <v>0</v>
      </c>
    </row>
    <row r="1067" spans="1:35" customFormat="1" ht="13.5" customHeight="1">
      <c r="A1067" s="45" t="s">
        <v>40</v>
      </c>
      <c r="B1067" s="62" t="s">
        <v>115</v>
      </c>
      <c r="C1067" s="45" t="s">
        <v>42</v>
      </c>
      <c r="D1067" s="62"/>
      <c r="E1067" s="67">
        <v>2013</v>
      </c>
      <c r="F1067" s="67" t="s">
        <v>26</v>
      </c>
      <c r="G1067" s="67">
        <v>63</v>
      </c>
      <c r="H1067" s="68">
        <v>63</v>
      </c>
      <c r="I1067" s="67">
        <v>34</v>
      </c>
      <c r="J1067" s="45"/>
      <c r="K1067" s="45"/>
      <c r="L1067" s="45"/>
      <c r="M1067" s="45"/>
      <c r="N1067" s="45"/>
      <c r="O1067" s="45"/>
      <c r="P1067" s="45"/>
      <c r="Q1067" s="41" t="str">
        <f>IF(CentrepointSourced[[#This Row],[Country]]="Northern Ireland","Northern Ireland",IFERROR(VLOOKUP(CentrepointSourced[[#This Row],[Local Authority]],LKP_LANameDQ[],2,FALSE),CentrepointSourced[[#This Row],[Local Authority]]))</f>
        <v>Wellingborough</v>
      </c>
      <c r="R1067" s="41" t="str">
        <f>IF(CentrepointSourced[[#This Row],[LA type]]="County","",INDEX(ConsolGeog[lad14cd],MATCH(CentrepointSourced[[#This Row],[Local Authority DQ]],ConsolGeog[la_name],0)))</f>
        <v>E07000156</v>
      </c>
      <c r="S1067" s="41" t="str">
        <f>IF(OR(CentrepointSourced[[#This Row],[Country]]="Northern Ireland",CentrepointSourced[[#This Row],[Country]]="Scotland",CentrepointSourced[[#This Row],[Country]]="Wales"),"Local Authority",CentrepointSourced[[#This Row],[LA type]])</f>
        <v>District</v>
      </c>
      <c r="T1067" s="41">
        <f>IF(TRIM(CentrepointSourced[[#This Row],[Presented HS]])="",0,IF(CentrepointSourced[[#This Row],[Presented HS]]="&lt;5",2.5,IF(CentrepointSourced[[#This Row],[Presented HS]]="&lt;10",5,VALUE(TRIM(CentrepointSourced[[#This Row],[Presented HS]])))))</f>
        <v>63</v>
      </c>
      <c r="U1067" s="41">
        <f>IF(TRIM(CentrepointSourced[[#This Row],[Assessed HS]])="",0,IF(CentrepointSourced[[#This Row],[Assessed HS]]="&lt;5",2.5,IF(CentrepointSourced[[#This Row],[Assessed HS]]="&lt;10",5,VALUE(TRIM(CentrepointSourced[[#This Row],[Assessed HS]])))))</f>
        <v>63</v>
      </c>
      <c r="V1067" s="41">
        <f>IF(TRIM(CentrepointSourced[[#This Row],[Presented CS]])="",0,IF(CentrepointSourced[[#This Row],[Presented CS]]="&lt;5",2.5,IF(CentrepointSourced[[#This Row],[Presented CS]]="&lt;10",5,VALUE(TRIM(CentrepointSourced[[#This Row],[Presented CS]])))))</f>
        <v>0</v>
      </c>
      <c r="W1067" s="41">
        <f>IF(TRIM(CentrepointSourced[[#This Row],[Assessed CS]])="",0,IF(CentrepointSourced[[#This Row],[Assessed CS]]="&lt;5",2.5,IF(CentrepointSourced[[#This Row],[Assessed CS]]="&lt;10",5,VALUE(TRIM(CentrepointSourced[[#This Row],[Assessed CS]])))))</f>
        <v>0</v>
      </c>
      <c r="X1067" s="106">
        <f>IF(CentrepointSourced[[#This Row],[Age]]="16-17",CentrepointSourced[[#This Row],[Presented HS DQ]],0)</f>
        <v>0</v>
      </c>
      <c r="Y1067" s="106">
        <f>IF(CentrepointSourced[[#This Row],[Age]]="16-24",CentrepointSourced[[#This Row],[Presented HS DQ]],0)</f>
        <v>0</v>
      </c>
      <c r="Z1067" s="106">
        <f>IF(CentrepointSourced[[#This Row],[Age]]="18-24",CentrepointSourced[[#This Row],[Presented HS DQ]],0)</f>
        <v>63</v>
      </c>
      <c r="AA1067" s="106">
        <f>IF(CentrepointSourced[[#This Row],[Age]]="16-17",CentrepointSourced[[#This Row],[Presented CS DQ]],0)</f>
        <v>0</v>
      </c>
      <c r="AB1067" s="106">
        <f>IF(CentrepointSourced[[#This Row],[Age]]="16-24",CentrepointSourced[[#This Row],[Presented CS DQ]],0)</f>
        <v>0</v>
      </c>
      <c r="AC1067" s="106">
        <f>IF(CentrepointSourced[[#This Row],[Age]]="18-24",CentrepointSourced[[#This Row],[Presented CS DQ]],0)</f>
        <v>0</v>
      </c>
      <c r="AD1067" s="107">
        <f>IF(CentrepointSourced[[#This Row],[Age]]="16-17",CentrepointSourced[[#This Row],[Assessed HS DQ]],0)</f>
        <v>0</v>
      </c>
      <c r="AE1067" s="107">
        <f>IF(CentrepointSourced[[#This Row],[Age]]="16-24",CentrepointSourced[[#This Row],[Assessed HS DQ]],0)</f>
        <v>0</v>
      </c>
      <c r="AF1067" s="107">
        <f>IF(CentrepointSourced[[#This Row],[Age]]="18-24",CentrepointSourced[[#This Row],[Assessed HS DQ]],0)</f>
        <v>63</v>
      </c>
      <c r="AG1067" s="107">
        <f>IF(CentrepointSourced[[#This Row],[Age]]="16-17",CentrepointSourced[[#This Row],[Assessed CS DQ]],0)</f>
        <v>0</v>
      </c>
      <c r="AH1067" s="107">
        <f>IF(CentrepointSourced[[#This Row],[Age]]="16-24",CentrepointSourced[[#This Row],[Assessed CS DQ]],0)</f>
        <v>0</v>
      </c>
      <c r="AI1067" s="107">
        <f>IF(CentrepointSourced[[#This Row],[Age]]="18-24",CentrepointSourced[[#This Row],[Assessed CS DQ]],0)</f>
        <v>0</v>
      </c>
    </row>
    <row r="1068" spans="1:35" customFormat="1" ht="13.5" customHeight="1">
      <c r="A1068" s="45" t="s">
        <v>40</v>
      </c>
      <c r="B1068" s="62" t="s">
        <v>115</v>
      </c>
      <c r="C1068" s="45" t="s">
        <v>42</v>
      </c>
      <c r="D1068" s="62"/>
      <c r="E1068" s="67">
        <v>2014</v>
      </c>
      <c r="F1068" s="67" t="s">
        <v>25</v>
      </c>
      <c r="G1068" s="67">
        <v>8</v>
      </c>
      <c r="H1068" s="68">
        <v>8</v>
      </c>
      <c r="I1068" s="67">
        <v>2</v>
      </c>
      <c r="J1068" s="45"/>
      <c r="K1068" s="45"/>
      <c r="L1068" s="45"/>
      <c r="M1068" s="45"/>
      <c r="N1068" s="45"/>
      <c r="O1068" s="45"/>
      <c r="P1068" s="45"/>
      <c r="Q1068" s="41" t="str">
        <f>IF(CentrepointSourced[[#This Row],[Country]]="Northern Ireland","Northern Ireland",IFERROR(VLOOKUP(CentrepointSourced[[#This Row],[Local Authority]],LKP_LANameDQ[],2,FALSE),CentrepointSourced[[#This Row],[Local Authority]]))</f>
        <v>Wellingborough</v>
      </c>
      <c r="R1068" s="41" t="str">
        <f>IF(CentrepointSourced[[#This Row],[LA type]]="County","",INDEX(ConsolGeog[lad14cd],MATCH(CentrepointSourced[[#This Row],[Local Authority DQ]],ConsolGeog[la_name],0)))</f>
        <v>E07000156</v>
      </c>
      <c r="S1068" s="41" t="str">
        <f>IF(OR(CentrepointSourced[[#This Row],[Country]]="Northern Ireland",CentrepointSourced[[#This Row],[Country]]="Scotland",CentrepointSourced[[#This Row],[Country]]="Wales"),"Local Authority",CentrepointSourced[[#This Row],[LA type]])</f>
        <v>District</v>
      </c>
      <c r="T1068" s="41">
        <f>IF(TRIM(CentrepointSourced[[#This Row],[Presented HS]])="",0,IF(CentrepointSourced[[#This Row],[Presented HS]]="&lt;5",2.5,IF(CentrepointSourced[[#This Row],[Presented HS]]="&lt;10",5,VALUE(TRIM(CentrepointSourced[[#This Row],[Presented HS]])))))</f>
        <v>8</v>
      </c>
      <c r="U1068" s="41">
        <f>IF(TRIM(CentrepointSourced[[#This Row],[Assessed HS]])="",0,IF(CentrepointSourced[[#This Row],[Assessed HS]]="&lt;5",2.5,IF(CentrepointSourced[[#This Row],[Assessed HS]]="&lt;10",5,VALUE(TRIM(CentrepointSourced[[#This Row],[Assessed HS]])))))</f>
        <v>8</v>
      </c>
      <c r="V1068" s="41">
        <f>IF(TRIM(CentrepointSourced[[#This Row],[Presented CS]])="",0,IF(CentrepointSourced[[#This Row],[Presented CS]]="&lt;5",2.5,IF(CentrepointSourced[[#This Row],[Presented CS]]="&lt;10",5,VALUE(TRIM(CentrepointSourced[[#This Row],[Presented CS]])))))</f>
        <v>0</v>
      </c>
      <c r="W1068" s="41">
        <f>IF(TRIM(CentrepointSourced[[#This Row],[Assessed CS]])="",0,IF(CentrepointSourced[[#This Row],[Assessed CS]]="&lt;5",2.5,IF(CentrepointSourced[[#This Row],[Assessed CS]]="&lt;10",5,VALUE(TRIM(CentrepointSourced[[#This Row],[Assessed CS]])))))</f>
        <v>0</v>
      </c>
      <c r="X1068" s="106">
        <f>IF(CentrepointSourced[[#This Row],[Age]]="16-17",CentrepointSourced[[#This Row],[Presented HS DQ]],0)</f>
        <v>8</v>
      </c>
      <c r="Y1068" s="106">
        <f>IF(CentrepointSourced[[#This Row],[Age]]="16-24",CentrepointSourced[[#This Row],[Presented HS DQ]],0)</f>
        <v>0</v>
      </c>
      <c r="Z1068" s="106">
        <f>IF(CentrepointSourced[[#This Row],[Age]]="18-24",CentrepointSourced[[#This Row],[Presented HS DQ]],0)</f>
        <v>0</v>
      </c>
      <c r="AA1068" s="106">
        <f>IF(CentrepointSourced[[#This Row],[Age]]="16-17",CentrepointSourced[[#This Row],[Presented CS DQ]],0)</f>
        <v>0</v>
      </c>
      <c r="AB1068" s="106">
        <f>IF(CentrepointSourced[[#This Row],[Age]]="16-24",CentrepointSourced[[#This Row],[Presented CS DQ]],0)</f>
        <v>0</v>
      </c>
      <c r="AC1068" s="106">
        <f>IF(CentrepointSourced[[#This Row],[Age]]="18-24",CentrepointSourced[[#This Row],[Presented CS DQ]],0)</f>
        <v>0</v>
      </c>
      <c r="AD1068" s="107">
        <f>IF(CentrepointSourced[[#This Row],[Age]]="16-17",CentrepointSourced[[#This Row],[Assessed HS DQ]],0)</f>
        <v>8</v>
      </c>
      <c r="AE1068" s="107">
        <f>IF(CentrepointSourced[[#This Row],[Age]]="16-24",CentrepointSourced[[#This Row],[Assessed HS DQ]],0)</f>
        <v>0</v>
      </c>
      <c r="AF1068" s="107">
        <f>IF(CentrepointSourced[[#This Row],[Age]]="18-24",CentrepointSourced[[#This Row],[Assessed HS DQ]],0)</f>
        <v>0</v>
      </c>
      <c r="AG1068" s="107">
        <f>IF(CentrepointSourced[[#This Row],[Age]]="16-17",CentrepointSourced[[#This Row],[Assessed CS DQ]],0)</f>
        <v>0</v>
      </c>
      <c r="AH1068" s="107">
        <f>IF(CentrepointSourced[[#This Row],[Age]]="16-24",CentrepointSourced[[#This Row],[Assessed CS DQ]],0)</f>
        <v>0</v>
      </c>
      <c r="AI1068" s="107">
        <f>IF(CentrepointSourced[[#This Row],[Age]]="18-24",CentrepointSourced[[#This Row],[Assessed CS DQ]],0)</f>
        <v>0</v>
      </c>
    </row>
    <row r="1069" spans="1:35" customFormat="1" ht="13.5" customHeight="1">
      <c r="A1069" s="45" t="s">
        <v>40</v>
      </c>
      <c r="B1069" s="62" t="s">
        <v>115</v>
      </c>
      <c r="C1069" s="45" t="s">
        <v>42</v>
      </c>
      <c r="D1069" s="62"/>
      <c r="E1069" s="67">
        <v>2014</v>
      </c>
      <c r="F1069" s="67" t="s">
        <v>26</v>
      </c>
      <c r="G1069" s="67">
        <v>55</v>
      </c>
      <c r="H1069" s="68">
        <v>55</v>
      </c>
      <c r="I1069" s="67">
        <v>25</v>
      </c>
      <c r="J1069" s="45"/>
      <c r="K1069" s="45"/>
      <c r="L1069" s="45"/>
      <c r="M1069" s="45"/>
      <c r="N1069" s="45"/>
      <c r="O1069" s="45"/>
      <c r="P1069" s="45"/>
      <c r="Q1069" s="41" t="str">
        <f>IF(CentrepointSourced[[#This Row],[Country]]="Northern Ireland","Northern Ireland",IFERROR(VLOOKUP(CentrepointSourced[[#This Row],[Local Authority]],LKP_LANameDQ[],2,FALSE),CentrepointSourced[[#This Row],[Local Authority]]))</f>
        <v>Wellingborough</v>
      </c>
      <c r="R1069" s="41" t="str">
        <f>IF(CentrepointSourced[[#This Row],[LA type]]="County","",INDEX(ConsolGeog[lad14cd],MATCH(CentrepointSourced[[#This Row],[Local Authority DQ]],ConsolGeog[la_name],0)))</f>
        <v>E07000156</v>
      </c>
      <c r="S1069" s="41" t="str">
        <f>IF(OR(CentrepointSourced[[#This Row],[Country]]="Northern Ireland",CentrepointSourced[[#This Row],[Country]]="Scotland",CentrepointSourced[[#This Row],[Country]]="Wales"),"Local Authority",CentrepointSourced[[#This Row],[LA type]])</f>
        <v>District</v>
      </c>
      <c r="T1069" s="41">
        <f>IF(TRIM(CentrepointSourced[[#This Row],[Presented HS]])="",0,IF(CentrepointSourced[[#This Row],[Presented HS]]="&lt;5",2.5,IF(CentrepointSourced[[#This Row],[Presented HS]]="&lt;10",5,VALUE(TRIM(CentrepointSourced[[#This Row],[Presented HS]])))))</f>
        <v>55</v>
      </c>
      <c r="U1069" s="41">
        <f>IF(TRIM(CentrepointSourced[[#This Row],[Assessed HS]])="",0,IF(CentrepointSourced[[#This Row],[Assessed HS]]="&lt;5",2.5,IF(CentrepointSourced[[#This Row],[Assessed HS]]="&lt;10",5,VALUE(TRIM(CentrepointSourced[[#This Row],[Assessed HS]])))))</f>
        <v>55</v>
      </c>
      <c r="V1069" s="41">
        <f>IF(TRIM(CentrepointSourced[[#This Row],[Presented CS]])="",0,IF(CentrepointSourced[[#This Row],[Presented CS]]="&lt;5",2.5,IF(CentrepointSourced[[#This Row],[Presented CS]]="&lt;10",5,VALUE(TRIM(CentrepointSourced[[#This Row],[Presented CS]])))))</f>
        <v>0</v>
      </c>
      <c r="W1069" s="41">
        <f>IF(TRIM(CentrepointSourced[[#This Row],[Assessed CS]])="",0,IF(CentrepointSourced[[#This Row],[Assessed CS]]="&lt;5",2.5,IF(CentrepointSourced[[#This Row],[Assessed CS]]="&lt;10",5,VALUE(TRIM(CentrepointSourced[[#This Row],[Assessed CS]])))))</f>
        <v>0</v>
      </c>
      <c r="X1069" s="106">
        <f>IF(CentrepointSourced[[#This Row],[Age]]="16-17",CentrepointSourced[[#This Row],[Presented HS DQ]],0)</f>
        <v>0</v>
      </c>
      <c r="Y1069" s="106">
        <f>IF(CentrepointSourced[[#This Row],[Age]]="16-24",CentrepointSourced[[#This Row],[Presented HS DQ]],0)</f>
        <v>0</v>
      </c>
      <c r="Z1069" s="106">
        <f>IF(CentrepointSourced[[#This Row],[Age]]="18-24",CentrepointSourced[[#This Row],[Presented HS DQ]],0)</f>
        <v>55</v>
      </c>
      <c r="AA1069" s="106">
        <f>IF(CentrepointSourced[[#This Row],[Age]]="16-17",CentrepointSourced[[#This Row],[Presented CS DQ]],0)</f>
        <v>0</v>
      </c>
      <c r="AB1069" s="106">
        <f>IF(CentrepointSourced[[#This Row],[Age]]="16-24",CentrepointSourced[[#This Row],[Presented CS DQ]],0)</f>
        <v>0</v>
      </c>
      <c r="AC1069" s="106">
        <f>IF(CentrepointSourced[[#This Row],[Age]]="18-24",CentrepointSourced[[#This Row],[Presented CS DQ]],0)</f>
        <v>0</v>
      </c>
      <c r="AD1069" s="107">
        <f>IF(CentrepointSourced[[#This Row],[Age]]="16-17",CentrepointSourced[[#This Row],[Assessed HS DQ]],0)</f>
        <v>0</v>
      </c>
      <c r="AE1069" s="107">
        <f>IF(CentrepointSourced[[#This Row],[Age]]="16-24",CentrepointSourced[[#This Row],[Assessed HS DQ]],0)</f>
        <v>0</v>
      </c>
      <c r="AF1069" s="107">
        <f>IF(CentrepointSourced[[#This Row],[Age]]="18-24",CentrepointSourced[[#This Row],[Assessed HS DQ]],0)</f>
        <v>55</v>
      </c>
      <c r="AG1069" s="107">
        <f>IF(CentrepointSourced[[#This Row],[Age]]="16-17",CentrepointSourced[[#This Row],[Assessed CS DQ]],0)</f>
        <v>0</v>
      </c>
      <c r="AH1069" s="107">
        <f>IF(CentrepointSourced[[#This Row],[Age]]="16-24",CentrepointSourced[[#This Row],[Assessed CS DQ]],0)</f>
        <v>0</v>
      </c>
      <c r="AI1069" s="107">
        <f>IF(CentrepointSourced[[#This Row],[Age]]="18-24",CentrepointSourced[[#This Row],[Assessed CS DQ]],0)</f>
        <v>0</v>
      </c>
    </row>
    <row r="1070" spans="1:35" customFormat="1" ht="13.5" customHeight="1">
      <c r="A1070" s="45" t="s">
        <v>40</v>
      </c>
      <c r="B1070" s="62" t="s">
        <v>102</v>
      </c>
      <c r="C1070" s="45" t="s">
        <v>42</v>
      </c>
      <c r="D1070" s="62"/>
      <c r="E1070" s="67">
        <v>2012</v>
      </c>
      <c r="F1070" s="67" t="s">
        <v>25</v>
      </c>
      <c r="G1070" s="67">
        <v>1</v>
      </c>
      <c r="H1070" s="68">
        <v>1</v>
      </c>
      <c r="I1070" s="67">
        <v>0</v>
      </c>
      <c r="J1070" s="45"/>
      <c r="K1070" s="45"/>
      <c r="L1070" s="45"/>
      <c r="M1070" s="45"/>
      <c r="N1070" s="45"/>
      <c r="O1070" s="45"/>
      <c r="P1070" s="45"/>
      <c r="Q1070" s="41" t="str">
        <f>IF(CentrepointSourced[[#This Row],[Country]]="Northern Ireland","Northern Ireland",IFERROR(VLOOKUP(CentrepointSourced[[#This Row],[Local Authority]],LKP_LANameDQ[],2,FALSE),CentrepointSourced[[#This Row],[Local Authority]]))</f>
        <v>West Devon</v>
      </c>
      <c r="R1070" s="41" t="str">
        <f>IF(CentrepointSourced[[#This Row],[LA type]]="County","",INDEX(ConsolGeog[lad14cd],MATCH(CentrepointSourced[[#This Row],[Local Authority DQ]],ConsolGeog[la_name],0)))</f>
        <v>E07000047</v>
      </c>
      <c r="S1070" s="41" t="str">
        <f>IF(OR(CentrepointSourced[[#This Row],[Country]]="Northern Ireland",CentrepointSourced[[#This Row],[Country]]="Scotland",CentrepointSourced[[#This Row],[Country]]="Wales"),"Local Authority",CentrepointSourced[[#This Row],[LA type]])</f>
        <v>District</v>
      </c>
      <c r="T1070" s="41">
        <f>IF(TRIM(CentrepointSourced[[#This Row],[Presented HS]])="",0,IF(CentrepointSourced[[#This Row],[Presented HS]]="&lt;5",2.5,IF(CentrepointSourced[[#This Row],[Presented HS]]="&lt;10",5,VALUE(TRIM(CentrepointSourced[[#This Row],[Presented HS]])))))</f>
        <v>1</v>
      </c>
      <c r="U1070" s="41">
        <f>IF(TRIM(CentrepointSourced[[#This Row],[Assessed HS]])="",0,IF(CentrepointSourced[[#This Row],[Assessed HS]]="&lt;5",2.5,IF(CentrepointSourced[[#This Row],[Assessed HS]]="&lt;10",5,VALUE(TRIM(CentrepointSourced[[#This Row],[Assessed HS]])))))</f>
        <v>1</v>
      </c>
      <c r="V1070" s="41">
        <f>IF(TRIM(CentrepointSourced[[#This Row],[Presented CS]])="",0,IF(CentrepointSourced[[#This Row],[Presented CS]]="&lt;5",2.5,IF(CentrepointSourced[[#This Row],[Presented CS]]="&lt;10",5,VALUE(TRIM(CentrepointSourced[[#This Row],[Presented CS]])))))</f>
        <v>0</v>
      </c>
      <c r="W1070" s="41">
        <f>IF(TRIM(CentrepointSourced[[#This Row],[Assessed CS]])="",0,IF(CentrepointSourced[[#This Row],[Assessed CS]]="&lt;5",2.5,IF(CentrepointSourced[[#This Row],[Assessed CS]]="&lt;10",5,VALUE(TRIM(CentrepointSourced[[#This Row],[Assessed CS]])))))</f>
        <v>0</v>
      </c>
      <c r="X1070" s="106">
        <f>IF(CentrepointSourced[[#This Row],[Age]]="16-17",CentrepointSourced[[#This Row],[Presented HS DQ]],0)</f>
        <v>1</v>
      </c>
      <c r="Y1070" s="106">
        <f>IF(CentrepointSourced[[#This Row],[Age]]="16-24",CentrepointSourced[[#This Row],[Presented HS DQ]],0)</f>
        <v>0</v>
      </c>
      <c r="Z1070" s="106">
        <f>IF(CentrepointSourced[[#This Row],[Age]]="18-24",CentrepointSourced[[#This Row],[Presented HS DQ]],0)</f>
        <v>0</v>
      </c>
      <c r="AA1070" s="106">
        <f>IF(CentrepointSourced[[#This Row],[Age]]="16-17",CentrepointSourced[[#This Row],[Presented CS DQ]],0)</f>
        <v>0</v>
      </c>
      <c r="AB1070" s="106">
        <f>IF(CentrepointSourced[[#This Row],[Age]]="16-24",CentrepointSourced[[#This Row],[Presented CS DQ]],0)</f>
        <v>0</v>
      </c>
      <c r="AC1070" s="106">
        <f>IF(CentrepointSourced[[#This Row],[Age]]="18-24",CentrepointSourced[[#This Row],[Presented CS DQ]],0)</f>
        <v>0</v>
      </c>
      <c r="AD1070" s="107">
        <f>IF(CentrepointSourced[[#This Row],[Age]]="16-17",CentrepointSourced[[#This Row],[Assessed HS DQ]],0)</f>
        <v>1</v>
      </c>
      <c r="AE1070" s="107">
        <f>IF(CentrepointSourced[[#This Row],[Age]]="16-24",CentrepointSourced[[#This Row],[Assessed HS DQ]],0)</f>
        <v>0</v>
      </c>
      <c r="AF1070" s="107">
        <f>IF(CentrepointSourced[[#This Row],[Age]]="18-24",CentrepointSourced[[#This Row],[Assessed HS DQ]],0)</f>
        <v>0</v>
      </c>
      <c r="AG1070" s="107">
        <f>IF(CentrepointSourced[[#This Row],[Age]]="16-17",CentrepointSourced[[#This Row],[Assessed CS DQ]],0)</f>
        <v>0</v>
      </c>
      <c r="AH1070" s="107">
        <f>IF(CentrepointSourced[[#This Row],[Age]]="16-24",CentrepointSourced[[#This Row],[Assessed CS DQ]],0)</f>
        <v>0</v>
      </c>
      <c r="AI1070" s="107">
        <f>IF(CentrepointSourced[[#This Row],[Age]]="18-24",CentrepointSourced[[#This Row],[Assessed CS DQ]],0)</f>
        <v>0</v>
      </c>
    </row>
    <row r="1071" spans="1:35" customFormat="1" ht="13.5" customHeight="1">
      <c r="A1071" s="45" t="s">
        <v>40</v>
      </c>
      <c r="B1071" s="62" t="s">
        <v>102</v>
      </c>
      <c r="C1071" s="45" t="s">
        <v>42</v>
      </c>
      <c r="D1071" s="62"/>
      <c r="E1071" s="67">
        <v>2012</v>
      </c>
      <c r="F1071" s="67" t="s">
        <v>26</v>
      </c>
      <c r="G1071" s="67">
        <v>10</v>
      </c>
      <c r="H1071" s="68">
        <v>10</v>
      </c>
      <c r="I1071" s="67">
        <v>1</v>
      </c>
      <c r="J1071" s="45"/>
      <c r="K1071" s="45"/>
      <c r="L1071" s="45"/>
      <c r="M1071" s="45"/>
      <c r="N1071" s="45"/>
      <c r="O1071" s="45"/>
      <c r="P1071" s="45"/>
      <c r="Q1071" s="41" t="str">
        <f>IF(CentrepointSourced[[#This Row],[Country]]="Northern Ireland","Northern Ireland",IFERROR(VLOOKUP(CentrepointSourced[[#This Row],[Local Authority]],LKP_LANameDQ[],2,FALSE),CentrepointSourced[[#This Row],[Local Authority]]))</f>
        <v>West Devon</v>
      </c>
      <c r="R1071" s="41" t="str">
        <f>IF(CentrepointSourced[[#This Row],[LA type]]="County","",INDEX(ConsolGeog[lad14cd],MATCH(CentrepointSourced[[#This Row],[Local Authority DQ]],ConsolGeog[la_name],0)))</f>
        <v>E07000047</v>
      </c>
      <c r="S1071" s="41" t="str">
        <f>IF(OR(CentrepointSourced[[#This Row],[Country]]="Northern Ireland",CentrepointSourced[[#This Row],[Country]]="Scotland",CentrepointSourced[[#This Row],[Country]]="Wales"),"Local Authority",CentrepointSourced[[#This Row],[LA type]])</f>
        <v>District</v>
      </c>
      <c r="T1071" s="41">
        <f>IF(TRIM(CentrepointSourced[[#This Row],[Presented HS]])="",0,IF(CentrepointSourced[[#This Row],[Presented HS]]="&lt;5",2.5,IF(CentrepointSourced[[#This Row],[Presented HS]]="&lt;10",5,VALUE(TRIM(CentrepointSourced[[#This Row],[Presented HS]])))))</f>
        <v>10</v>
      </c>
      <c r="U1071" s="41">
        <f>IF(TRIM(CentrepointSourced[[#This Row],[Assessed HS]])="",0,IF(CentrepointSourced[[#This Row],[Assessed HS]]="&lt;5",2.5,IF(CentrepointSourced[[#This Row],[Assessed HS]]="&lt;10",5,VALUE(TRIM(CentrepointSourced[[#This Row],[Assessed HS]])))))</f>
        <v>10</v>
      </c>
      <c r="V1071" s="41">
        <f>IF(TRIM(CentrepointSourced[[#This Row],[Presented CS]])="",0,IF(CentrepointSourced[[#This Row],[Presented CS]]="&lt;5",2.5,IF(CentrepointSourced[[#This Row],[Presented CS]]="&lt;10",5,VALUE(TRIM(CentrepointSourced[[#This Row],[Presented CS]])))))</f>
        <v>0</v>
      </c>
      <c r="W1071" s="41">
        <f>IF(TRIM(CentrepointSourced[[#This Row],[Assessed CS]])="",0,IF(CentrepointSourced[[#This Row],[Assessed CS]]="&lt;5",2.5,IF(CentrepointSourced[[#This Row],[Assessed CS]]="&lt;10",5,VALUE(TRIM(CentrepointSourced[[#This Row],[Assessed CS]])))))</f>
        <v>0</v>
      </c>
      <c r="X1071" s="106">
        <f>IF(CentrepointSourced[[#This Row],[Age]]="16-17",CentrepointSourced[[#This Row],[Presented HS DQ]],0)</f>
        <v>0</v>
      </c>
      <c r="Y1071" s="106">
        <f>IF(CentrepointSourced[[#This Row],[Age]]="16-24",CentrepointSourced[[#This Row],[Presented HS DQ]],0)</f>
        <v>0</v>
      </c>
      <c r="Z1071" s="106">
        <f>IF(CentrepointSourced[[#This Row],[Age]]="18-24",CentrepointSourced[[#This Row],[Presented HS DQ]],0)</f>
        <v>10</v>
      </c>
      <c r="AA1071" s="106">
        <f>IF(CentrepointSourced[[#This Row],[Age]]="16-17",CentrepointSourced[[#This Row],[Presented CS DQ]],0)</f>
        <v>0</v>
      </c>
      <c r="AB1071" s="106">
        <f>IF(CentrepointSourced[[#This Row],[Age]]="16-24",CentrepointSourced[[#This Row],[Presented CS DQ]],0)</f>
        <v>0</v>
      </c>
      <c r="AC1071" s="106">
        <f>IF(CentrepointSourced[[#This Row],[Age]]="18-24",CentrepointSourced[[#This Row],[Presented CS DQ]],0)</f>
        <v>0</v>
      </c>
      <c r="AD1071" s="107">
        <f>IF(CentrepointSourced[[#This Row],[Age]]="16-17",CentrepointSourced[[#This Row],[Assessed HS DQ]],0)</f>
        <v>0</v>
      </c>
      <c r="AE1071" s="107">
        <f>IF(CentrepointSourced[[#This Row],[Age]]="16-24",CentrepointSourced[[#This Row],[Assessed HS DQ]],0)</f>
        <v>0</v>
      </c>
      <c r="AF1071" s="107">
        <f>IF(CentrepointSourced[[#This Row],[Age]]="18-24",CentrepointSourced[[#This Row],[Assessed HS DQ]],0)</f>
        <v>10</v>
      </c>
      <c r="AG1071" s="107">
        <f>IF(CentrepointSourced[[#This Row],[Age]]="16-17",CentrepointSourced[[#This Row],[Assessed CS DQ]],0)</f>
        <v>0</v>
      </c>
      <c r="AH1071" s="107">
        <f>IF(CentrepointSourced[[#This Row],[Age]]="16-24",CentrepointSourced[[#This Row],[Assessed CS DQ]],0)</f>
        <v>0</v>
      </c>
      <c r="AI1071" s="107">
        <f>IF(CentrepointSourced[[#This Row],[Age]]="18-24",CentrepointSourced[[#This Row],[Assessed CS DQ]],0)</f>
        <v>0</v>
      </c>
    </row>
    <row r="1072" spans="1:35" customFormat="1" ht="13.5" customHeight="1">
      <c r="A1072" s="45" t="s">
        <v>40</v>
      </c>
      <c r="B1072" s="62" t="s">
        <v>102</v>
      </c>
      <c r="C1072" s="45" t="s">
        <v>42</v>
      </c>
      <c r="D1072" s="62"/>
      <c r="E1072" s="67">
        <v>2013</v>
      </c>
      <c r="F1072" s="67" t="s">
        <v>25</v>
      </c>
      <c r="G1072" s="67">
        <v>1</v>
      </c>
      <c r="H1072" s="68">
        <v>1</v>
      </c>
      <c r="I1072" s="67">
        <v>1</v>
      </c>
      <c r="J1072" s="45"/>
      <c r="K1072" s="45"/>
      <c r="L1072" s="45"/>
      <c r="M1072" s="45"/>
      <c r="N1072" s="45"/>
      <c r="O1072" s="45"/>
      <c r="P1072" s="45"/>
      <c r="Q1072" s="41" t="str">
        <f>IF(CentrepointSourced[[#This Row],[Country]]="Northern Ireland","Northern Ireland",IFERROR(VLOOKUP(CentrepointSourced[[#This Row],[Local Authority]],LKP_LANameDQ[],2,FALSE),CentrepointSourced[[#This Row],[Local Authority]]))</f>
        <v>West Devon</v>
      </c>
      <c r="R1072" s="41" t="str">
        <f>IF(CentrepointSourced[[#This Row],[LA type]]="County","",INDEX(ConsolGeog[lad14cd],MATCH(CentrepointSourced[[#This Row],[Local Authority DQ]],ConsolGeog[la_name],0)))</f>
        <v>E07000047</v>
      </c>
      <c r="S1072" s="41" t="str">
        <f>IF(OR(CentrepointSourced[[#This Row],[Country]]="Northern Ireland",CentrepointSourced[[#This Row],[Country]]="Scotland",CentrepointSourced[[#This Row],[Country]]="Wales"),"Local Authority",CentrepointSourced[[#This Row],[LA type]])</f>
        <v>District</v>
      </c>
      <c r="T1072" s="41">
        <f>IF(TRIM(CentrepointSourced[[#This Row],[Presented HS]])="",0,IF(CentrepointSourced[[#This Row],[Presented HS]]="&lt;5",2.5,IF(CentrepointSourced[[#This Row],[Presented HS]]="&lt;10",5,VALUE(TRIM(CentrepointSourced[[#This Row],[Presented HS]])))))</f>
        <v>1</v>
      </c>
      <c r="U1072" s="41">
        <f>IF(TRIM(CentrepointSourced[[#This Row],[Assessed HS]])="",0,IF(CentrepointSourced[[#This Row],[Assessed HS]]="&lt;5",2.5,IF(CentrepointSourced[[#This Row],[Assessed HS]]="&lt;10",5,VALUE(TRIM(CentrepointSourced[[#This Row],[Assessed HS]])))))</f>
        <v>1</v>
      </c>
      <c r="V1072" s="41">
        <f>IF(TRIM(CentrepointSourced[[#This Row],[Presented CS]])="",0,IF(CentrepointSourced[[#This Row],[Presented CS]]="&lt;5",2.5,IF(CentrepointSourced[[#This Row],[Presented CS]]="&lt;10",5,VALUE(TRIM(CentrepointSourced[[#This Row],[Presented CS]])))))</f>
        <v>0</v>
      </c>
      <c r="W1072" s="41">
        <f>IF(TRIM(CentrepointSourced[[#This Row],[Assessed CS]])="",0,IF(CentrepointSourced[[#This Row],[Assessed CS]]="&lt;5",2.5,IF(CentrepointSourced[[#This Row],[Assessed CS]]="&lt;10",5,VALUE(TRIM(CentrepointSourced[[#This Row],[Assessed CS]])))))</f>
        <v>0</v>
      </c>
      <c r="X1072" s="106">
        <f>IF(CentrepointSourced[[#This Row],[Age]]="16-17",CentrepointSourced[[#This Row],[Presented HS DQ]],0)</f>
        <v>1</v>
      </c>
      <c r="Y1072" s="106">
        <f>IF(CentrepointSourced[[#This Row],[Age]]="16-24",CentrepointSourced[[#This Row],[Presented HS DQ]],0)</f>
        <v>0</v>
      </c>
      <c r="Z1072" s="106">
        <f>IF(CentrepointSourced[[#This Row],[Age]]="18-24",CentrepointSourced[[#This Row],[Presented HS DQ]],0)</f>
        <v>0</v>
      </c>
      <c r="AA1072" s="106">
        <f>IF(CentrepointSourced[[#This Row],[Age]]="16-17",CentrepointSourced[[#This Row],[Presented CS DQ]],0)</f>
        <v>0</v>
      </c>
      <c r="AB1072" s="106">
        <f>IF(CentrepointSourced[[#This Row],[Age]]="16-24",CentrepointSourced[[#This Row],[Presented CS DQ]],0)</f>
        <v>0</v>
      </c>
      <c r="AC1072" s="106">
        <f>IF(CentrepointSourced[[#This Row],[Age]]="18-24",CentrepointSourced[[#This Row],[Presented CS DQ]],0)</f>
        <v>0</v>
      </c>
      <c r="AD1072" s="107">
        <f>IF(CentrepointSourced[[#This Row],[Age]]="16-17",CentrepointSourced[[#This Row],[Assessed HS DQ]],0)</f>
        <v>1</v>
      </c>
      <c r="AE1072" s="107">
        <f>IF(CentrepointSourced[[#This Row],[Age]]="16-24",CentrepointSourced[[#This Row],[Assessed HS DQ]],0)</f>
        <v>0</v>
      </c>
      <c r="AF1072" s="107">
        <f>IF(CentrepointSourced[[#This Row],[Age]]="18-24",CentrepointSourced[[#This Row],[Assessed HS DQ]],0)</f>
        <v>0</v>
      </c>
      <c r="AG1072" s="107">
        <f>IF(CentrepointSourced[[#This Row],[Age]]="16-17",CentrepointSourced[[#This Row],[Assessed CS DQ]],0)</f>
        <v>0</v>
      </c>
      <c r="AH1072" s="107">
        <f>IF(CentrepointSourced[[#This Row],[Age]]="16-24",CentrepointSourced[[#This Row],[Assessed CS DQ]],0)</f>
        <v>0</v>
      </c>
      <c r="AI1072" s="107">
        <f>IF(CentrepointSourced[[#This Row],[Age]]="18-24",CentrepointSourced[[#This Row],[Assessed CS DQ]],0)</f>
        <v>0</v>
      </c>
    </row>
    <row r="1073" spans="1:35" customFormat="1" ht="13.5" customHeight="1">
      <c r="A1073" s="45" t="s">
        <v>40</v>
      </c>
      <c r="B1073" s="62" t="s">
        <v>102</v>
      </c>
      <c r="C1073" s="45" t="s">
        <v>42</v>
      </c>
      <c r="D1073" s="62"/>
      <c r="E1073" s="67">
        <v>2013</v>
      </c>
      <c r="F1073" s="67" t="s">
        <v>26</v>
      </c>
      <c r="G1073" s="67">
        <v>4</v>
      </c>
      <c r="H1073" s="68">
        <v>4</v>
      </c>
      <c r="I1073" s="67">
        <v>0</v>
      </c>
      <c r="J1073" s="45"/>
      <c r="K1073" s="45"/>
      <c r="L1073" s="45"/>
      <c r="M1073" s="45"/>
      <c r="N1073" s="45"/>
      <c r="O1073" s="45"/>
      <c r="P1073" s="45"/>
      <c r="Q1073" s="41" t="str">
        <f>IF(CentrepointSourced[[#This Row],[Country]]="Northern Ireland","Northern Ireland",IFERROR(VLOOKUP(CentrepointSourced[[#This Row],[Local Authority]],LKP_LANameDQ[],2,FALSE),CentrepointSourced[[#This Row],[Local Authority]]))</f>
        <v>West Devon</v>
      </c>
      <c r="R1073" s="41" t="str">
        <f>IF(CentrepointSourced[[#This Row],[LA type]]="County","",INDEX(ConsolGeog[lad14cd],MATCH(CentrepointSourced[[#This Row],[Local Authority DQ]],ConsolGeog[la_name],0)))</f>
        <v>E07000047</v>
      </c>
      <c r="S1073" s="41" t="str">
        <f>IF(OR(CentrepointSourced[[#This Row],[Country]]="Northern Ireland",CentrepointSourced[[#This Row],[Country]]="Scotland",CentrepointSourced[[#This Row],[Country]]="Wales"),"Local Authority",CentrepointSourced[[#This Row],[LA type]])</f>
        <v>District</v>
      </c>
      <c r="T1073" s="41">
        <f>IF(TRIM(CentrepointSourced[[#This Row],[Presented HS]])="",0,IF(CentrepointSourced[[#This Row],[Presented HS]]="&lt;5",2.5,IF(CentrepointSourced[[#This Row],[Presented HS]]="&lt;10",5,VALUE(TRIM(CentrepointSourced[[#This Row],[Presented HS]])))))</f>
        <v>4</v>
      </c>
      <c r="U1073" s="41">
        <f>IF(TRIM(CentrepointSourced[[#This Row],[Assessed HS]])="",0,IF(CentrepointSourced[[#This Row],[Assessed HS]]="&lt;5",2.5,IF(CentrepointSourced[[#This Row],[Assessed HS]]="&lt;10",5,VALUE(TRIM(CentrepointSourced[[#This Row],[Assessed HS]])))))</f>
        <v>4</v>
      </c>
      <c r="V1073" s="41">
        <f>IF(TRIM(CentrepointSourced[[#This Row],[Presented CS]])="",0,IF(CentrepointSourced[[#This Row],[Presented CS]]="&lt;5",2.5,IF(CentrepointSourced[[#This Row],[Presented CS]]="&lt;10",5,VALUE(TRIM(CentrepointSourced[[#This Row],[Presented CS]])))))</f>
        <v>0</v>
      </c>
      <c r="W1073" s="41">
        <f>IF(TRIM(CentrepointSourced[[#This Row],[Assessed CS]])="",0,IF(CentrepointSourced[[#This Row],[Assessed CS]]="&lt;5",2.5,IF(CentrepointSourced[[#This Row],[Assessed CS]]="&lt;10",5,VALUE(TRIM(CentrepointSourced[[#This Row],[Assessed CS]])))))</f>
        <v>0</v>
      </c>
      <c r="X1073" s="106">
        <f>IF(CentrepointSourced[[#This Row],[Age]]="16-17",CentrepointSourced[[#This Row],[Presented HS DQ]],0)</f>
        <v>0</v>
      </c>
      <c r="Y1073" s="106">
        <f>IF(CentrepointSourced[[#This Row],[Age]]="16-24",CentrepointSourced[[#This Row],[Presented HS DQ]],0)</f>
        <v>0</v>
      </c>
      <c r="Z1073" s="106">
        <f>IF(CentrepointSourced[[#This Row],[Age]]="18-24",CentrepointSourced[[#This Row],[Presented HS DQ]],0)</f>
        <v>4</v>
      </c>
      <c r="AA1073" s="106">
        <f>IF(CentrepointSourced[[#This Row],[Age]]="16-17",CentrepointSourced[[#This Row],[Presented CS DQ]],0)</f>
        <v>0</v>
      </c>
      <c r="AB1073" s="106">
        <f>IF(CentrepointSourced[[#This Row],[Age]]="16-24",CentrepointSourced[[#This Row],[Presented CS DQ]],0)</f>
        <v>0</v>
      </c>
      <c r="AC1073" s="106">
        <f>IF(CentrepointSourced[[#This Row],[Age]]="18-24",CentrepointSourced[[#This Row],[Presented CS DQ]],0)</f>
        <v>0</v>
      </c>
      <c r="AD1073" s="107">
        <f>IF(CentrepointSourced[[#This Row],[Age]]="16-17",CentrepointSourced[[#This Row],[Assessed HS DQ]],0)</f>
        <v>0</v>
      </c>
      <c r="AE1073" s="107">
        <f>IF(CentrepointSourced[[#This Row],[Age]]="16-24",CentrepointSourced[[#This Row],[Assessed HS DQ]],0)</f>
        <v>0</v>
      </c>
      <c r="AF1073" s="107">
        <f>IF(CentrepointSourced[[#This Row],[Age]]="18-24",CentrepointSourced[[#This Row],[Assessed HS DQ]],0)</f>
        <v>4</v>
      </c>
      <c r="AG1073" s="107">
        <f>IF(CentrepointSourced[[#This Row],[Age]]="16-17",CentrepointSourced[[#This Row],[Assessed CS DQ]],0)</f>
        <v>0</v>
      </c>
      <c r="AH1073" s="107">
        <f>IF(CentrepointSourced[[#This Row],[Age]]="16-24",CentrepointSourced[[#This Row],[Assessed CS DQ]],0)</f>
        <v>0</v>
      </c>
      <c r="AI1073" s="107">
        <f>IF(CentrepointSourced[[#This Row],[Age]]="18-24",CentrepointSourced[[#This Row],[Assessed CS DQ]],0)</f>
        <v>0</v>
      </c>
    </row>
    <row r="1074" spans="1:35" customFormat="1" ht="13.5" customHeight="1">
      <c r="A1074" s="45" t="s">
        <v>40</v>
      </c>
      <c r="B1074" s="62" t="s">
        <v>102</v>
      </c>
      <c r="C1074" s="45" t="s">
        <v>42</v>
      </c>
      <c r="D1074" s="62"/>
      <c r="E1074" s="67">
        <v>2014</v>
      </c>
      <c r="F1074" s="67" t="s">
        <v>25</v>
      </c>
      <c r="G1074" s="67">
        <v>1</v>
      </c>
      <c r="H1074" s="68">
        <v>1</v>
      </c>
      <c r="I1074" s="67">
        <v>0</v>
      </c>
      <c r="J1074" s="45"/>
      <c r="K1074" s="45"/>
      <c r="L1074" s="45"/>
      <c r="M1074" s="45"/>
      <c r="N1074" s="45"/>
      <c r="O1074" s="45"/>
      <c r="P1074" s="45"/>
      <c r="Q1074" s="41" t="str">
        <f>IF(CentrepointSourced[[#This Row],[Country]]="Northern Ireland","Northern Ireland",IFERROR(VLOOKUP(CentrepointSourced[[#This Row],[Local Authority]],LKP_LANameDQ[],2,FALSE),CentrepointSourced[[#This Row],[Local Authority]]))</f>
        <v>West Devon</v>
      </c>
      <c r="R1074" s="41" t="str">
        <f>IF(CentrepointSourced[[#This Row],[LA type]]="County","",INDEX(ConsolGeog[lad14cd],MATCH(CentrepointSourced[[#This Row],[Local Authority DQ]],ConsolGeog[la_name],0)))</f>
        <v>E07000047</v>
      </c>
      <c r="S1074" s="41" t="str">
        <f>IF(OR(CentrepointSourced[[#This Row],[Country]]="Northern Ireland",CentrepointSourced[[#This Row],[Country]]="Scotland",CentrepointSourced[[#This Row],[Country]]="Wales"),"Local Authority",CentrepointSourced[[#This Row],[LA type]])</f>
        <v>District</v>
      </c>
      <c r="T1074" s="41">
        <f>IF(TRIM(CentrepointSourced[[#This Row],[Presented HS]])="",0,IF(CentrepointSourced[[#This Row],[Presented HS]]="&lt;5",2.5,IF(CentrepointSourced[[#This Row],[Presented HS]]="&lt;10",5,VALUE(TRIM(CentrepointSourced[[#This Row],[Presented HS]])))))</f>
        <v>1</v>
      </c>
      <c r="U1074" s="41">
        <f>IF(TRIM(CentrepointSourced[[#This Row],[Assessed HS]])="",0,IF(CentrepointSourced[[#This Row],[Assessed HS]]="&lt;5",2.5,IF(CentrepointSourced[[#This Row],[Assessed HS]]="&lt;10",5,VALUE(TRIM(CentrepointSourced[[#This Row],[Assessed HS]])))))</f>
        <v>1</v>
      </c>
      <c r="V1074" s="41">
        <f>IF(TRIM(CentrepointSourced[[#This Row],[Presented CS]])="",0,IF(CentrepointSourced[[#This Row],[Presented CS]]="&lt;5",2.5,IF(CentrepointSourced[[#This Row],[Presented CS]]="&lt;10",5,VALUE(TRIM(CentrepointSourced[[#This Row],[Presented CS]])))))</f>
        <v>0</v>
      </c>
      <c r="W1074" s="41">
        <f>IF(TRIM(CentrepointSourced[[#This Row],[Assessed CS]])="",0,IF(CentrepointSourced[[#This Row],[Assessed CS]]="&lt;5",2.5,IF(CentrepointSourced[[#This Row],[Assessed CS]]="&lt;10",5,VALUE(TRIM(CentrepointSourced[[#This Row],[Assessed CS]])))))</f>
        <v>0</v>
      </c>
      <c r="X1074" s="106">
        <f>IF(CentrepointSourced[[#This Row],[Age]]="16-17",CentrepointSourced[[#This Row],[Presented HS DQ]],0)</f>
        <v>1</v>
      </c>
      <c r="Y1074" s="106">
        <f>IF(CentrepointSourced[[#This Row],[Age]]="16-24",CentrepointSourced[[#This Row],[Presented HS DQ]],0)</f>
        <v>0</v>
      </c>
      <c r="Z1074" s="106">
        <f>IF(CentrepointSourced[[#This Row],[Age]]="18-24",CentrepointSourced[[#This Row],[Presented HS DQ]],0)</f>
        <v>0</v>
      </c>
      <c r="AA1074" s="106">
        <f>IF(CentrepointSourced[[#This Row],[Age]]="16-17",CentrepointSourced[[#This Row],[Presented CS DQ]],0)</f>
        <v>0</v>
      </c>
      <c r="AB1074" s="106">
        <f>IF(CentrepointSourced[[#This Row],[Age]]="16-24",CentrepointSourced[[#This Row],[Presented CS DQ]],0)</f>
        <v>0</v>
      </c>
      <c r="AC1074" s="106">
        <f>IF(CentrepointSourced[[#This Row],[Age]]="18-24",CentrepointSourced[[#This Row],[Presented CS DQ]],0)</f>
        <v>0</v>
      </c>
      <c r="AD1074" s="107">
        <f>IF(CentrepointSourced[[#This Row],[Age]]="16-17",CentrepointSourced[[#This Row],[Assessed HS DQ]],0)</f>
        <v>1</v>
      </c>
      <c r="AE1074" s="107">
        <f>IF(CentrepointSourced[[#This Row],[Age]]="16-24",CentrepointSourced[[#This Row],[Assessed HS DQ]],0)</f>
        <v>0</v>
      </c>
      <c r="AF1074" s="107">
        <f>IF(CentrepointSourced[[#This Row],[Age]]="18-24",CentrepointSourced[[#This Row],[Assessed HS DQ]],0)</f>
        <v>0</v>
      </c>
      <c r="AG1074" s="107">
        <f>IF(CentrepointSourced[[#This Row],[Age]]="16-17",CentrepointSourced[[#This Row],[Assessed CS DQ]],0)</f>
        <v>0</v>
      </c>
      <c r="AH1074" s="107">
        <f>IF(CentrepointSourced[[#This Row],[Age]]="16-24",CentrepointSourced[[#This Row],[Assessed CS DQ]],0)</f>
        <v>0</v>
      </c>
      <c r="AI1074" s="107">
        <f>IF(CentrepointSourced[[#This Row],[Age]]="18-24",CentrepointSourced[[#This Row],[Assessed CS DQ]],0)</f>
        <v>0</v>
      </c>
    </row>
    <row r="1075" spans="1:35" customFormat="1" ht="13.5" customHeight="1">
      <c r="A1075" s="45" t="s">
        <v>40</v>
      </c>
      <c r="B1075" s="62" t="s">
        <v>102</v>
      </c>
      <c r="C1075" s="45" t="s">
        <v>42</v>
      </c>
      <c r="D1075" s="62"/>
      <c r="E1075" s="67">
        <v>2014</v>
      </c>
      <c r="F1075" s="67" t="s">
        <v>26</v>
      </c>
      <c r="G1075" s="67">
        <v>9</v>
      </c>
      <c r="H1075" s="68">
        <v>9</v>
      </c>
      <c r="I1075" s="67">
        <v>3</v>
      </c>
      <c r="J1075" s="45"/>
      <c r="K1075" s="45"/>
      <c r="L1075" s="45"/>
      <c r="M1075" s="45"/>
      <c r="N1075" s="45"/>
      <c r="O1075" s="45"/>
      <c r="P1075" s="45"/>
      <c r="Q1075" s="41" t="str">
        <f>IF(CentrepointSourced[[#This Row],[Country]]="Northern Ireland","Northern Ireland",IFERROR(VLOOKUP(CentrepointSourced[[#This Row],[Local Authority]],LKP_LANameDQ[],2,FALSE),CentrepointSourced[[#This Row],[Local Authority]]))</f>
        <v>West Devon</v>
      </c>
      <c r="R1075" s="41" t="str">
        <f>IF(CentrepointSourced[[#This Row],[LA type]]="County","",INDEX(ConsolGeog[lad14cd],MATCH(CentrepointSourced[[#This Row],[Local Authority DQ]],ConsolGeog[la_name],0)))</f>
        <v>E07000047</v>
      </c>
      <c r="S1075" s="41" t="str">
        <f>IF(OR(CentrepointSourced[[#This Row],[Country]]="Northern Ireland",CentrepointSourced[[#This Row],[Country]]="Scotland",CentrepointSourced[[#This Row],[Country]]="Wales"),"Local Authority",CentrepointSourced[[#This Row],[LA type]])</f>
        <v>District</v>
      </c>
      <c r="T1075" s="41">
        <f>IF(TRIM(CentrepointSourced[[#This Row],[Presented HS]])="",0,IF(CentrepointSourced[[#This Row],[Presented HS]]="&lt;5",2.5,IF(CentrepointSourced[[#This Row],[Presented HS]]="&lt;10",5,VALUE(TRIM(CentrepointSourced[[#This Row],[Presented HS]])))))</f>
        <v>9</v>
      </c>
      <c r="U1075" s="41">
        <f>IF(TRIM(CentrepointSourced[[#This Row],[Assessed HS]])="",0,IF(CentrepointSourced[[#This Row],[Assessed HS]]="&lt;5",2.5,IF(CentrepointSourced[[#This Row],[Assessed HS]]="&lt;10",5,VALUE(TRIM(CentrepointSourced[[#This Row],[Assessed HS]])))))</f>
        <v>9</v>
      </c>
      <c r="V1075" s="41">
        <f>IF(TRIM(CentrepointSourced[[#This Row],[Presented CS]])="",0,IF(CentrepointSourced[[#This Row],[Presented CS]]="&lt;5",2.5,IF(CentrepointSourced[[#This Row],[Presented CS]]="&lt;10",5,VALUE(TRIM(CentrepointSourced[[#This Row],[Presented CS]])))))</f>
        <v>0</v>
      </c>
      <c r="W1075" s="41">
        <f>IF(TRIM(CentrepointSourced[[#This Row],[Assessed CS]])="",0,IF(CentrepointSourced[[#This Row],[Assessed CS]]="&lt;5",2.5,IF(CentrepointSourced[[#This Row],[Assessed CS]]="&lt;10",5,VALUE(TRIM(CentrepointSourced[[#This Row],[Assessed CS]])))))</f>
        <v>0</v>
      </c>
      <c r="X1075" s="106">
        <f>IF(CentrepointSourced[[#This Row],[Age]]="16-17",CentrepointSourced[[#This Row],[Presented HS DQ]],0)</f>
        <v>0</v>
      </c>
      <c r="Y1075" s="106">
        <f>IF(CentrepointSourced[[#This Row],[Age]]="16-24",CentrepointSourced[[#This Row],[Presented HS DQ]],0)</f>
        <v>0</v>
      </c>
      <c r="Z1075" s="106">
        <f>IF(CentrepointSourced[[#This Row],[Age]]="18-24",CentrepointSourced[[#This Row],[Presented HS DQ]],0)</f>
        <v>9</v>
      </c>
      <c r="AA1075" s="106">
        <f>IF(CentrepointSourced[[#This Row],[Age]]="16-17",CentrepointSourced[[#This Row],[Presented CS DQ]],0)</f>
        <v>0</v>
      </c>
      <c r="AB1075" s="106">
        <f>IF(CentrepointSourced[[#This Row],[Age]]="16-24",CentrepointSourced[[#This Row],[Presented CS DQ]],0)</f>
        <v>0</v>
      </c>
      <c r="AC1075" s="106">
        <f>IF(CentrepointSourced[[#This Row],[Age]]="18-24",CentrepointSourced[[#This Row],[Presented CS DQ]],0)</f>
        <v>0</v>
      </c>
      <c r="AD1075" s="107">
        <f>IF(CentrepointSourced[[#This Row],[Age]]="16-17",CentrepointSourced[[#This Row],[Assessed HS DQ]],0)</f>
        <v>0</v>
      </c>
      <c r="AE1075" s="107">
        <f>IF(CentrepointSourced[[#This Row],[Age]]="16-24",CentrepointSourced[[#This Row],[Assessed HS DQ]],0)</f>
        <v>0</v>
      </c>
      <c r="AF1075" s="107">
        <f>IF(CentrepointSourced[[#This Row],[Age]]="18-24",CentrepointSourced[[#This Row],[Assessed HS DQ]],0)</f>
        <v>9</v>
      </c>
      <c r="AG1075" s="107">
        <f>IF(CentrepointSourced[[#This Row],[Age]]="16-17",CentrepointSourced[[#This Row],[Assessed CS DQ]],0)</f>
        <v>0</v>
      </c>
      <c r="AH1075" s="107">
        <f>IF(CentrepointSourced[[#This Row],[Age]]="16-24",CentrepointSourced[[#This Row],[Assessed CS DQ]],0)</f>
        <v>0</v>
      </c>
      <c r="AI1075" s="107">
        <f>IF(CentrepointSourced[[#This Row],[Age]]="18-24",CentrepointSourced[[#This Row],[Assessed CS DQ]],0)</f>
        <v>0</v>
      </c>
    </row>
    <row r="1076" spans="1:35" customFormat="1" ht="13.5" customHeight="1">
      <c r="A1076" s="45" t="s">
        <v>40</v>
      </c>
      <c r="B1076" s="62" t="s">
        <v>107</v>
      </c>
      <c r="C1076" s="45" t="s">
        <v>42</v>
      </c>
      <c r="D1076" s="62"/>
      <c r="E1076" s="67">
        <v>2012</v>
      </c>
      <c r="F1076" s="67" t="s">
        <v>25</v>
      </c>
      <c r="G1076" s="67"/>
      <c r="H1076" s="68">
        <v>1</v>
      </c>
      <c r="I1076" s="67">
        <v>0</v>
      </c>
      <c r="J1076" s="45"/>
      <c r="K1076" s="45"/>
      <c r="L1076" s="45"/>
      <c r="M1076" s="45"/>
      <c r="N1076" s="45"/>
      <c r="O1076" s="45"/>
      <c r="P1076" s="45"/>
      <c r="Q1076" s="41" t="str">
        <f>IF(CentrepointSourced[[#This Row],[Country]]="Northern Ireland","Northern Ireland",IFERROR(VLOOKUP(CentrepointSourced[[#This Row],[Local Authority]],LKP_LANameDQ[],2,FALSE),CentrepointSourced[[#This Row],[Local Authority]]))</f>
        <v>West Dorset</v>
      </c>
      <c r="R1076" s="41" t="str">
        <f>IF(CentrepointSourced[[#This Row],[LA type]]="County","",INDEX(ConsolGeog[lad14cd],MATCH(CentrepointSourced[[#This Row],[Local Authority DQ]],ConsolGeog[la_name],0)))</f>
        <v>E07000052</v>
      </c>
      <c r="S1076" s="41" t="str">
        <f>IF(OR(CentrepointSourced[[#This Row],[Country]]="Northern Ireland",CentrepointSourced[[#This Row],[Country]]="Scotland",CentrepointSourced[[#This Row],[Country]]="Wales"),"Local Authority",CentrepointSourced[[#This Row],[LA type]])</f>
        <v>District</v>
      </c>
      <c r="T1076" s="41">
        <f>IF(TRIM(CentrepointSourced[[#This Row],[Presented HS]])="",0,IF(CentrepointSourced[[#This Row],[Presented HS]]="&lt;5",2.5,IF(CentrepointSourced[[#This Row],[Presented HS]]="&lt;10",5,VALUE(TRIM(CentrepointSourced[[#This Row],[Presented HS]])))))</f>
        <v>0</v>
      </c>
      <c r="U1076" s="41">
        <f>IF(TRIM(CentrepointSourced[[#This Row],[Assessed HS]])="",0,IF(CentrepointSourced[[#This Row],[Assessed HS]]="&lt;5",2.5,IF(CentrepointSourced[[#This Row],[Assessed HS]]="&lt;10",5,VALUE(TRIM(CentrepointSourced[[#This Row],[Assessed HS]])))))</f>
        <v>1</v>
      </c>
      <c r="V1076" s="41">
        <f>IF(TRIM(CentrepointSourced[[#This Row],[Presented CS]])="",0,IF(CentrepointSourced[[#This Row],[Presented CS]]="&lt;5",2.5,IF(CentrepointSourced[[#This Row],[Presented CS]]="&lt;10",5,VALUE(TRIM(CentrepointSourced[[#This Row],[Presented CS]])))))</f>
        <v>0</v>
      </c>
      <c r="W1076" s="41">
        <f>IF(TRIM(CentrepointSourced[[#This Row],[Assessed CS]])="",0,IF(CentrepointSourced[[#This Row],[Assessed CS]]="&lt;5",2.5,IF(CentrepointSourced[[#This Row],[Assessed CS]]="&lt;10",5,VALUE(TRIM(CentrepointSourced[[#This Row],[Assessed CS]])))))</f>
        <v>0</v>
      </c>
      <c r="X1076" s="106">
        <f>IF(CentrepointSourced[[#This Row],[Age]]="16-17",CentrepointSourced[[#This Row],[Presented HS DQ]],0)</f>
        <v>0</v>
      </c>
      <c r="Y1076" s="106">
        <f>IF(CentrepointSourced[[#This Row],[Age]]="16-24",CentrepointSourced[[#This Row],[Presented HS DQ]],0)</f>
        <v>0</v>
      </c>
      <c r="Z1076" s="106">
        <f>IF(CentrepointSourced[[#This Row],[Age]]="18-24",CentrepointSourced[[#This Row],[Presented HS DQ]],0)</f>
        <v>0</v>
      </c>
      <c r="AA1076" s="106">
        <f>IF(CentrepointSourced[[#This Row],[Age]]="16-17",CentrepointSourced[[#This Row],[Presented CS DQ]],0)</f>
        <v>0</v>
      </c>
      <c r="AB1076" s="106">
        <f>IF(CentrepointSourced[[#This Row],[Age]]="16-24",CentrepointSourced[[#This Row],[Presented CS DQ]],0)</f>
        <v>0</v>
      </c>
      <c r="AC1076" s="106">
        <f>IF(CentrepointSourced[[#This Row],[Age]]="18-24",CentrepointSourced[[#This Row],[Presented CS DQ]],0)</f>
        <v>0</v>
      </c>
      <c r="AD1076" s="107">
        <f>IF(CentrepointSourced[[#This Row],[Age]]="16-17",CentrepointSourced[[#This Row],[Assessed HS DQ]],0)</f>
        <v>1</v>
      </c>
      <c r="AE1076" s="107">
        <f>IF(CentrepointSourced[[#This Row],[Age]]="16-24",CentrepointSourced[[#This Row],[Assessed HS DQ]],0)</f>
        <v>0</v>
      </c>
      <c r="AF1076" s="107">
        <f>IF(CentrepointSourced[[#This Row],[Age]]="18-24",CentrepointSourced[[#This Row],[Assessed HS DQ]],0)</f>
        <v>0</v>
      </c>
      <c r="AG1076" s="107">
        <f>IF(CentrepointSourced[[#This Row],[Age]]="16-17",CentrepointSourced[[#This Row],[Assessed CS DQ]],0)</f>
        <v>0</v>
      </c>
      <c r="AH1076" s="107">
        <f>IF(CentrepointSourced[[#This Row],[Age]]="16-24",CentrepointSourced[[#This Row],[Assessed CS DQ]],0)</f>
        <v>0</v>
      </c>
      <c r="AI1076" s="107">
        <f>IF(CentrepointSourced[[#This Row],[Age]]="18-24",CentrepointSourced[[#This Row],[Assessed CS DQ]],0)</f>
        <v>0</v>
      </c>
    </row>
    <row r="1077" spans="1:35" customFormat="1" ht="13.5" customHeight="1">
      <c r="A1077" s="45" t="s">
        <v>40</v>
      </c>
      <c r="B1077" s="62" t="s">
        <v>107</v>
      </c>
      <c r="C1077" s="45" t="s">
        <v>42</v>
      </c>
      <c r="D1077" s="62"/>
      <c r="E1077" s="67">
        <v>2012</v>
      </c>
      <c r="F1077" s="67" t="s">
        <v>26</v>
      </c>
      <c r="G1077" s="67"/>
      <c r="H1077" s="68">
        <v>27</v>
      </c>
      <c r="I1077" s="67">
        <v>15</v>
      </c>
      <c r="J1077" s="45"/>
      <c r="K1077" s="45"/>
      <c r="L1077" s="45"/>
      <c r="M1077" s="45"/>
      <c r="N1077" s="45"/>
      <c r="O1077" s="45"/>
      <c r="P1077" s="45"/>
      <c r="Q1077" s="41" t="str">
        <f>IF(CentrepointSourced[[#This Row],[Country]]="Northern Ireland","Northern Ireland",IFERROR(VLOOKUP(CentrepointSourced[[#This Row],[Local Authority]],LKP_LANameDQ[],2,FALSE),CentrepointSourced[[#This Row],[Local Authority]]))</f>
        <v>West Dorset</v>
      </c>
      <c r="R1077" s="41" t="str">
        <f>IF(CentrepointSourced[[#This Row],[LA type]]="County","",INDEX(ConsolGeog[lad14cd],MATCH(CentrepointSourced[[#This Row],[Local Authority DQ]],ConsolGeog[la_name],0)))</f>
        <v>E07000052</v>
      </c>
      <c r="S1077" s="41" t="str">
        <f>IF(OR(CentrepointSourced[[#This Row],[Country]]="Northern Ireland",CentrepointSourced[[#This Row],[Country]]="Scotland",CentrepointSourced[[#This Row],[Country]]="Wales"),"Local Authority",CentrepointSourced[[#This Row],[LA type]])</f>
        <v>District</v>
      </c>
      <c r="T1077" s="41">
        <f>IF(TRIM(CentrepointSourced[[#This Row],[Presented HS]])="",0,IF(CentrepointSourced[[#This Row],[Presented HS]]="&lt;5",2.5,IF(CentrepointSourced[[#This Row],[Presented HS]]="&lt;10",5,VALUE(TRIM(CentrepointSourced[[#This Row],[Presented HS]])))))</f>
        <v>0</v>
      </c>
      <c r="U1077" s="41">
        <f>IF(TRIM(CentrepointSourced[[#This Row],[Assessed HS]])="",0,IF(CentrepointSourced[[#This Row],[Assessed HS]]="&lt;5",2.5,IF(CentrepointSourced[[#This Row],[Assessed HS]]="&lt;10",5,VALUE(TRIM(CentrepointSourced[[#This Row],[Assessed HS]])))))</f>
        <v>27</v>
      </c>
      <c r="V1077" s="41">
        <f>IF(TRIM(CentrepointSourced[[#This Row],[Presented CS]])="",0,IF(CentrepointSourced[[#This Row],[Presented CS]]="&lt;5",2.5,IF(CentrepointSourced[[#This Row],[Presented CS]]="&lt;10",5,VALUE(TRIM(CentrepointSourced[[#This Row],[Presented CS]])))))</f>
        <v>0</v>
      </c>
      <c r="W1077" s="41">
        <f>IF(TRIM(CentrepointSourced[[#This Row],[Assessed CS]])="",0,IF(CentrepointSourced[[#This Row],[Assessed CS]]="&lt;5",2.5,IF(CentrepointSourced[[#This Row],[Assessed CS]]="&lt;10",5,VALUE(TRIM(CentrepointSourced[[#This Row],[Assessed CS]])))))</f>
        <v>0</v>
      </c>
      <c r="X1077" s="106">
        <f>IF(CentrepointSourced[[#This Row],[Age]]="16-17",CentrepointSourced[[#This Row],[Presented HS DQ]],0)</f>
        <v>0</v>
      </c>
      <c r="Y1077" s="106">
        <f>IF(CentrepointSourced[[#This Row],[Age]]="16-24",CentrepointSourced[[#This Row],[Presented HS DQ]],0)</f>
        <v>0</v>
      </c>
      <c r="Z1077" s="106">
        <f>IF(CentrepointSourced[[#This Row],[Age]]="18-24",CentrepointSourced[[#This Row],[Presented HS DQ]],0)</f>
        <v>0</v>
      </c>
      <c r="AA1077" s="106">
        <f>IF(CentrepointSourced[[#This Row],[Age]]="16-17",CentrepointSourced[[#This Row],[Presented CS DQ]],0)</f>
        <v>0</v>
      </c>
      <c r="AB1077" s="106">
        <f>IF(CentrepointSourced[[#This Row],[Age]]="16-24",CentrepointSourced[[#This Row],[Presented CS DQ]],0)</f>
        <v>0</v>
      </c>
      <c r="AC1077" s="106">
        <f>IF(CentrepointSourced[[#This Row],[Age]]="18-24",CentrepointSourced[[#This Row],[Presented CS DQ]],0)</f>
        <v>0</v>
      </c>
      <c r="AD1077" s="107">
        <f>IF(CentrepointSourced[[#This Row],[Age]]="16-17",CentrepointSourced[[#This Row],[Assessed HS DQ]],0)</f>
        <v>0</v>
      </c>
      <c r="AE1077" s="107">
        <f>IF(CentrepointSourced[[#This Row],[Age]]="16-24",CentrepointSourced[[#This Row],[Assessed HS DQ]],0)</f>
        <v>0</v>
      </c>
      <c r="AF1077" s="107">
        <f>IF(CentrepointSourced[[#This Row],[Age]]="18-24",CentrepointSourced[[#This Row],[Assessed HS DQ]],0)</f>
        <v>27</v>
      </c>
      <c r="AG1077" s="107">
        <f>IF(CentrepointSourced[[#This Row],[Age]]="16-17",CentrepointSourced[[#This Row],[Assessed CS DQ]],0)</f>
        <v>0</v>
      </c>
      <c r="AH1077" s="107">
        <f>IF(CentrepointSourced[[#This Row],[Age]]="16-24",CentrepointSourced[[#This Row],[Assessed CS DQ]],0)</f>
        <v>0</v>
      </c>
      <c r="AI1077" s="107">
        <f>IF(CentrepointSourced[[#This Row],[Age]]="18-24",CentrepointSourced[[#This Row],[Assessed CS DQ]],0)</f>
        <v>0</v>
      </c>
    </row>
    <row r="1078" spans="1:35" customFormat="1" ht="13.5" customHeight="1">
      <c r="A1078" s="45" t="s">
        <v>40</v>
      </c>
      <c r="B1078" s="62" t="s">
        <v>107</v>
      </c>
      <c r="C1078" s="45" t="s">
        <v>42</v>
      </c>
      <c r="D1078" s="62"/>
      <c r="E1078" s="67">
        <v>2013</v>
      </c>
      <c r="F1078" s="67" t="s">
        <v>25</v>
      </c>
      <c r="G1078" s="67"/>
      <c r="H1078" s="68">
        <v>0</v>
      </c>
      <c r="I1078" s="67">
        <v>0</v>
      </c>
      <c r="J1078" s="45"/>
      <c r="K1078" s="45"/>
      <c r="L1078" s="45"/>
      <c r="M1078" s="45"/>
      <c r="N1078" s="45"/>
      <c r="O1078" s="45"/>
      <c r="P1078" s="45"/>
      <c r="Q1078" s="41" t="str">
        <f>IF(CentrepointSourced[[#This Row],[Country]]="Northern Ireland","Northern Ireland",IFERROR(VLOOKUP(CentrepointSourced[[#This Row],[Local Authority]],LKP_LANameDQ[],2,FALSE),CentrepointSourced[[#This Row],[Local Authority]]))</f>
        <v>West Dorset</v>
      </c>
      <c r="R1078" s="41" t="str">
        <f>IF(CentrepointSourced[[#This Row],[LA type]]="County","",INDEX(ConsolGeog[lad14cd],MATCH(CentrepointSourced[[#This Row],[Local Authority DQ]],ConsolGeog[la_name],0)))</f>
        <v>E07000052</v>
      </c>
      <c r="S1078" s="41" t="str">
        <f>IF(OR(CentrepointSourced[[#This Row],[Country]]="Northern Ireland",CentrepointSourced[[#This Row],[Country]]="Scotland",CentrepointSourced[[#This Row],[Country]]="Wales"),"Local Authority",CentrepointSourced[[#This Row],[LA type]])</f>
        <v>District</v>
      </c>
      <c r="T1078" s="41">
        <f>IF(TRIM(CentrepointSourced[[#This Row],[Presented HS]])="",0,IF(CentrepointSourced[[#This Row],[Presented HS]]="&lt;5",2.5,IF(CentrepointSourced[[#This Row],[Presented HS]]="&lt;10",5,VALUE(TRIM(CentrepointSourced[[#This Row],[Presented HS]])))))</f>
        <v>0</v>
      </c>
      <c r="U1078" s="41">
        <f>IF(TRIM(CentrepointSourced[[#This Row],[Assessed HS]])="",0,IF(CentrepointSourced[[#This Row],[Assessed HS]]="&lt;5",2.5,IF(CentrepointSourced[[#This Row],[Assessed HS]]="&lt;10",5,VALUE(TRIM(CentrepointSourced[[#This Row],[Assessed HS]])))))</f>
        <v>0</v>
      </c>
      <c r="V1078" s="41">
        <f>IF(TRIM(CentrepointSourced[[#This Row],[Presented CS]])="",0,IF(CentrepointSourced[[#This Row],[Presented CS]]="&lt;5",2.5,IF(CentrepointSourced[[#This Row],[Presented CS]]="&lt;10",5,VALUE(TRIM(CentrepointSourced[[#This Row],[Presented CS]])))))</f>
        <v>0</v>
      </c>
      <c r="W1078" s="41">
        <f>IF(TRIM(CentrepointSourced[[#This Row],[Assessed CS]])="",0,IF(CentrepointSourced[[#This Row],[Assessed CS]]="&lt;5",2.5,IF(CentrepointSourced[[#This Row],[Assessed CS]]="&lt;10",5,VALUE(TRIM(CentrepointSourced[[#This Row],[Assessed CS]])))))</f>
        <v>0</v>
      </c>
      <c r="X1078" s="106">
        <f>IF(CentrepointSourced[[#This Row],[Age]]="16-17",CentrepointSourced[[#This Row],[Presented HS DQ]],0)</f>
        <v>0</v>
      </c>
      <c r="Y1078" s="106">
        <f>IF(CentrepointSourced[[#This Row],[Age]]="16-24",CentrepointSourced[[#This Row],[Presented HS DQ]],0)</f>
        <v>0</v>
      </c>
      <c r="Z1078" s="106">
        <f>IF(CentrepointSourced[[#This Row],[Age]]="18-24",CentrepointSourced[[#This Row],[Presented HS DQ]],0)</f>
        <v>0</v>
      </c>
      <c r="AA1078" s="106">
        <f>IF(CentrepointSourced[[#This Row],[Age]]="16-17",CentrepointSourced[[#This Row],[Presented CS DQ]],0)</f>
        <v>0</v>
      </c>
      <c r="AB1078" s="106">
        <f>IF(CentrepointSourced[[#This Row],[Age]]="16-24",CentrepointSourced[[#This Row],[Presented CS DQ]],0)</f>
        <v>0</v>
      </c>
      <c r="AC1078" s="106">
        <f>IF(CentrepointSourced[[#This Row],[Age]]="18-24",CentrepointSourced[[#This Row],[Presented CS DQ]],0)</f>
        <v>0</v>
      </c>
      <c r="AD1078" s="107">
        <f>IF(CentrepointSourced[[#This Row],[Age]]="16-17",CentrepointSourced[[#This Row],[Assessed HS DQ]],0)</f>
        <v>0</v>
      </c>
      <c r="AE1078" s="107">
        <f>IF(CentrepointSourced[[#This Row],[Age]]="16-24",CentrepointSourced[[#This Row],[Assessed HS DQ]],0)</f>
        <v>0</v>
      </c>
      <c r="AF1078" s="107">
        <f>IF(CentrepointSourced[[#This Row],[Age]]="18-24",CentrepointSourced[[#This Row],[Assessed HS DQ]],0)</f>
        <v>0</v>
      </c>
      <c r="AG1078" s="107">
        <f>IF(CentrepointSourced[[#This Row],[Age]]="16-17",CentrepointSourced[[#This Row],[Assessed CS DQ]],0)</f>
        <v>0</v>
      </c>
      <c r="AH1078" s="107">
        <f>IF(CentrepointSourced[[#This Row],[Age]]="16-24",CentrepointSourced[[#This Row],[Assessed CS DQ]],0)</f>
        <v>0</v>
      </c>
      <c r="AI1078" s="107">
        <f>IF(CentrepointSourced[[#This Row],[Age]]="18-24",CentrepointSourced[[#This Row],[Assessed CS DQ]],0)</f>
        <v>0</v>
      </c>
    </row>
    <row r="1079" spans="1:35" customFormat="1" ht="13.5" customHeight="1">
      <c r="A1079" s="45" t="s">
        <v>40</v>
      </c>
      <c r="B1079" s="62" t="s">
        <v>107</v>
      </c>
      <c r="C1079" s="45" t="s">
        <v>42</v>
      </c>
      <c r="D1079" s="62"/>
      <c r="E1079" s="67">
        <v>2013</v>
      </c>
      <c r="F1079" s="67" t="s">
        <v>26</v>
      </c>
      <c r="G1079" s="67"/>
      <c r="H1079" s="68">
        <v>22</v>
      </c>
      <c r="I1079" s="67">
        <v>11</v>
      </c>
      <c r="J1079" s="45"/>
      <c r="K1079" s="45"/>
      <c r="L1079" s="45"/>
      <c r="M1079" s="45"/>
      <c r="N1079" s="45"/>
      <c r="O1079" s="45"/>
      <c r="P1079" s="45"/>
      <c r="Q1079" s="41" t="str">
        <f>IF(CentrepointSourced[[#This Row],[Country]]="Northern Ireland","Northern Ireland",IFERROR(VLOOKUP(CentrepointSourced[[#This Row],[Local Authority]],LKP_LANameDQ[],2,FALSE),CentrepointSourced[[#This Row],[Local Authority]]))</f>
        <v>West Dorset</v>
      </c>
      <c r="R1079" s="41" t="str">
        <f>IF(CentrepointSourced[[#This Row],[LA type]]="County","",INDEX(ConsolGeog[lad14cd],MATCH(CentrepointSourced[[#This Row],[Local Authority DQ]],ConsolGeog[la_name],0)))</f>
        <v>E07000052</v>
      </c>
      <c r="S1079" s="41" t="str">
        <f>IF(OR(CentrepointSourced[[#This Row],[Country]]="Northern Ireland",CentrepointSourced[[#This Row],[Country]]="Scotland",CentrepointSourced[[#This Row],[Country]]="Wales"),"Local Authority",CentrepointSourced[[#This Row],[LA type]])</f>
        <v>District</v>
      </c>
      <c r="T1079" s="41">
        <f>IF(TRIM(CentrepointSourced[[#This Row],[Presented HS]])="",0,IF(CentrepointSourced[[#This Row],[Presented HS]]="&lt;5",2.5,IF(CentrepointSourced[[#This Row],[Presented HS]]="&lt;10",5,VALUE(TRIM(CentrepointSourced[[#This Row],[Presented HS]])))))</f>
        <v>0</v>
      </c>
      <c r="U1079" s="41">
        <f>IF(TRIM(CentrepointSourced[[#This Row],[Assessed HS]])="",0,IF(CentrepointSourced[[#This Row],[Assessed HS]]="&lt;5",2.5,IF(CentrepointSourced[[#This Row],[Assessed HS]]="&lt;10",5,VALUE(TRIM(CentrepointSourced[[#This Row],[Assessed HS]])))))</f>
        <v>22</v>
      </c>
      <c r="V1079" s="41">
        <f>IF(TRIM(CentrepointSourced[[#This Row],[Presented CS]])="",0,IF(CentrepointSourced[[#This Row],[Presented CS]]="&lt;5",2.5,IF(CentrepointSourced[[#This Row],[Presented CS]]="&lt;10",5,VALUE(TRIM(CentrepointSourced[[#This Row],[Presented CS]])))))</f>
        <v>0</v>
      </c>
      <c r="W1079" s="41">
        <f>IF(TRIM(CentrepointSourced[[#This Row],[Assessed CS]])="",0,IF(CentrepointSourced[[#This Row],[Assessed CS]]="&lt;5",2.5,IF(CentrepointSourced[[#This Row],[Assessed CS]]="&lt;10",5,VALUE(TRIM(CentrepointSourced[[#This Row],[Assessed CS]])))))</f>
        <v>0</v>
      </c>
      <c r="X1079" s="106">
        <f>IF(CentrepointSourced[[#This Row],[Age]]="16-17",CentrepointSourced[[#This Row],[Presented HS DQ]],0)</f>
        <v>0</v>
      </c>
      <c r="Y1079" s="106">
        <f>IF(CentrepointSourced[[#This Row],[Age]]="16-24",CentrepointSourced[[#This Row],[Presented HS DQ]],0)</f>
        <v>0</v>
      </c>
      <c r="Z1079" s="106">
        <f>IF(CentrepointSourced[[#This Row],[Age]]="18-24",CentrepointSourced[[#This Row],[Presented HS DQ]],0)</f>
        <v>0</v>
      </c>
      <c r="AA1079" s="106">
        <f>IF(CentrepointSourced[[#This Row],[Age]]="16-17",CentrepointSourced[[#This Row],[Presented CS DQ]],0)</f>
        <v>0</v>
      </c>
      <c r="AB1079" s="106">
        <f>IF(CentrepointSourced[[#This Row],[Age]]="16-24",CentrepointSourced[[#This Row],[Presented CS DQ]],0)</f>
        <v>0</v>
      </c>
      <c r="AC1079" s="106">
        <f>IF(CentrepointSourced[[#This Row],[Age]]="18-24",CentrepointSourced[[#This Row],[Presented CS DQ]],0)</f>
        <v>0</v>
      </c>
      <c r="AD1079" s="107">
        <f>IF(CentrepointSourced[[#This Row],[Age]]="16-17",CentrepointSourced[[#This Row],[Assessed HS DQ]],0)</f>
        <v>0</v>
      </c>
      <c r="AE1079" s="107">
        <f>IF(CentrepointSourced[[#This Row],[Age]]="16-24",CentrepointSourced[[#This Row],[Assessed HS DQ]],0)</f>
        <v>0</v>
      </c>
      <c r="AF1079" s="107">
        <f>IF(CentrepointSourced[[#This Row],[Age]]="18-24",CentrepointSourced[[#This Row],[Assessed HS DQ]],0)</f>
        <v>22</v>
      </c>
      <c r="AG1079" s="107">
        <f>IF(CentrepointSourced[[#This Row],[Age]]="16-17",CentrepointSourced[[#This Row],[Assessed CS DQ]],0)</f>
        <v>0</v>
      </c>
      <c r="AH1079" s="107">
        <f>IF(CentrepointSourced[[#This Row],[Age]]="16-24",CentrepointSourced[[#This Row],[Assessed CS DQ]],0)</f>
        <v>0</v>
      </c>
      <c r="AI1079" s="107">
        <f>IF(CentrepointSourced[[#This Row],[Age]]="18-24",CentrepointSourced[[#This Row],[Assessed CS DQ]],0)</f>
        <v>0</v>
      </c>
    </row>
    <row r="1080" spans="1:35" customFormat="1" ht="13.5" customHeight="1">
      <c r="A1080" s="45" t="s">
        <v>40</v>
      </c>
      <c r="B1080" s="62" t="s">
        <v>107</v>
      </c>
      <c r="C1080" s="45" t="s">
        <v>42</v>
      </c>
      <c r="D1080" s="62"/>
      <c r="E1080" s="67">
        <v>2014</v>
      </c>
      <c r="F1080" s="67" t="s">
        <v>25</v>
      </c>
      <c r="G1080" s="67"/>
      <c r="H1080" s="68">
        <v>0</v>
      </c>
      <c r="I1080" s="67">
        <v>0</v>
      </c>
      <c r="J1080" s="45"/>
      <c r="K1080" s="45"/>
      <c r="L1080" s="45"/>
      <c r="M1080" s="45"/>
      <c r="N1080" s="45"/>
      <c r="O1080" s="45"/>
      <c r="P1080" s="45"/>
      <c r="Q1080" s="41" t="str">
        <f>IF(CentrepointSourced[[#This Row],[Country]]="Northern Ireland","Northern Ireland",IFERROR(VLOOKUP(CentrepointSourced[[#This Row],[Local Authority]],LKP_LANameDQ[],2,FALSE),CentrepointSourced[[#This Row],[Local Authority]]))</f>
        <v>West Dorset</v>
      </c>
      <c r="R1080" s="41" t="str">
        <f>IF(CentrepointSourced[[#This Row],[LA type]]="County","",INDEX(ConsolGeog[lad14cd],MATCH(CentrepointSourced[[#This Row],[Local Authority DQ]],ConsolGeog[la_name],0)))</f>
        <v>E07000052</v>
      </c>
      <c r="S1080" s="41" t="str">
        <f>IF(OR(CentrepointSourced[[#This Row],[Country]]="Northern Ireland",CentrepointSourced[[#This Row],[Country]]="Scotland",CentrepointSourced[[#This Row],[Country]]="Wales"),"Local Authority",CentrepointSourced[[#This Row],[LA type]])</f>
        <v>District</v>
      </c>
      <c r="T1080" s="41">
        <f>IF(TRIM(CentrepointSourced[[#This Row],[Presented HS]])="",0,IF(CentrepointSourced[[#This Row],[Presented HS]]="&lt;5",2.5,IF(CentrepointSourced[[#This Row],[Presented HS]]="&lt;10",5,VALUE(TRIM(CentrepointSourced[[#This Row],[Presented HS]])))))</f>
        <v>0</v>
      </c>
      <c r="U1080" s="41">
        <f>IF(TRIM(CentrepointSourced[[#This Row],[Assessed HS]])="",0,IF(CentrepointSourced[[#This Row],[Assessed HS]]="&lt;5",2.5,IF(CentrepointSourced[[#This Row],[Assessed HS]]="&lt;10",5,VALUE(TRIM(CentrepointSourced[[#This Row],[Assessed HS]])))))</f>
        <v>0</v>
      </c>
      <c r="V1080" s="41">
        <f>IF(TRIM(CentrepointSourced[[#This Row],[Presented CS]])="",0,IF(CentrepointSourced[[#This Row],[Presented CS]]="&lt;5",2.5,IF(CentrepointSourced[[#This Row],[Presented CS]]="&lt;10",5,VALUE(TRIM(CentrepointSourced[[#This Row],[Presented CS]])))))</f>
        <v>0</v>
      </c>
      <c r="W1080" s="41">
        <f>IF(TRIM(CentrepointSourced[[#This Row],[Assessed CS]])="",0,IF(CentrepointSourced[[#This Row],[Assessed CS]]="&lt;5",2.5,IF(CentrepointSourced[[#This Row],[Assessed CS]]="&lt;10",5,VALUE(TRIM(CentrepointSourced[[#This Row],[Assessed CS]])))))</f>
        <v>0</v>
      </c>
      <c r="X1080" s="106">
        <f>IF(CentrepointSourced[[#This Row],[Age]]="16-17",CentrepointSourced[[#This Row],[Presented HS DQ]],0)</f>
        <v>0</v>
      </c>
      <c r="Y1080" s="106">
        <f>IF(CentrepointSourced[[#This Row],[Age]]="16-24",CentrepointSourced[[#This Row],[Presented HS DQ]],0)</f>
        <v>0</v>
      </c>
      <c r="Z1080" s="106">
        <f>IF(CentrepointSourced[[#This Row],[Age]]="18-24",CentrepointSourced[[#This Row],[Presented HS DQ]],0)</f>
        <v>0</v>
      </c>
      <c r="AA1080" s="106">
        <f>IF(CentrepointSourced[[#This Row],[Age]]="16-17",CentrepointSourced[[#This Row],[Presented CS DQ]],0)</f>
        <v>0</v>
      </c>
      <c r="AB1080" s="106">
        <f>IF(CentrepointSourced[[#This Row],[Age]]="16-24",CentrepointSourced[[#This Row],[Presented CS DQ]],0)</f>
        <v>0</v>
      </c>
      <c r="AC1080" s="106">
        <f>IF(CentrepointSourced[[#This Row],[Age]]="18-24",CentrepointSourced[[#This Row],[Presented CS DQ]],0)</f>
        <v>0</v>
      </c>
      <c r="AD1080" s="107">
        <f>IF(CentrepointSourced[[#This Row],[Age]]="16-17",CentrepointSourced[[#This Row],[Assessed HS DQ]],0)</f>
        <v>0</v>
      </c>
      <c r="AE1080" s="107">
        <f>IF(CentrepointSourced[[#This Row],[Age]]="16-24",CentrepointSourced[[#This Row],[Assessed HS DQ]],0)</f>
        <v>0</v>
      </c>
      <c r="AF1080" s="107">
        <f>IF(CentrepointSourced[[#This Row],[Age]]="18-24",CentrepointSourced[[#This Row],[Assessed HS DQ]],0)</f>
        <v>0</v>
      </c>
      <c r="AG1080" s="107">
        <f>IF(CentrepointSourced[[#This Row],[Age]]="16-17",CentrepointSourced[[#This Row],[Assessed CS DQ]],0)</f>
        <v>0</v>
      </c>
      <c r="AH1080" s="107">
        <f>IF(CentrepointSourced[[#This Row],[Age]]="16-24",CentrepointSourced[[#This Row],[Assessed CS DQ]],0)</f>
        <v>0</v>
      </c>
      <c r="AI1080" s="107">
        <f>IF(CentrepointSourced[[#This Row],[Age]]="18-24",CentrepointSourced[[#This Row],[Assessed CS DQ]],0)</f>
        <v>0</v>
      </c>
    </row>
    <row r="1081" spans="1:35" customFormat="1" ht="13.5" customHeight="1">
      <c r="A1081" s="45" t="s">
        <v>40</v>
      </c>
      <c r="B1081" s="62" t="s">
        <v>107</v>
      </c>
      <c r="C1081" s="45" t="s">
        <v>42</v>
      </c>
      <c r="D1081" s="62"/>
      <c r="E1081" s="67">
        <v>2014</v>
      </c>
      <c r="F1081" s="67" t="s">
        <v>26</v>
      </c>
      <c r="G1081" s="67"/>
      <c r="H1081" s="68">
        <v>19</v>
      </c>
      <c r="I1081" s="67">
        <v>9</v>
      </c>
      <c r="J1081" s="45"/>
      <c r="K1081" s="45"/>
      <c r="L1081" s="45"/>
      <c r="M1081" s="45"/>
      <c r="N1081" s="45"/>
      <c r="O1081" s="45"/>
      <c r="P1081" s="45"/>
      <c r="Q1081" s="41" t="str">
        <f>IF(CentrepointSourced[[#This Row],[Country]]="Northern Ireland","Northern Ireland",IFERROR(VLOOKUP(CentrepointSourced[[#This Row],[Local Authority]],LKP_LANameDQ[],2,FALSE),CentrepointSourced[[#This Row],[Local Authority]]))</f>
        <v>West Dorset</v>
      </c>
      <c r="R1081" s="41" t="str">
        <f>IF(CentrepointSourced[[#This Row],[LA type]]="County","",INDEX(ConsolGeog[lad14cd],MATCH(CentrepointSourced[[#This Row],[Local Authority DQ]],ConsolGeog[la_name],0)))</f>
        <v>E07000052</v>
      </c>
      <c r="S1081" s="41" t="str">
        <f>IF(OR(CentrepointSourced[[#This Row],[Country]]="Northern Ireland",CentrepointSourced[[#This Row],[Country]]="Scotland",CentrepointSourced[[#This Row],[Country]]="Wales"),"Local Authority",CentrepointSourced[[#This Row],[LA type]])</f>
        <v>District</v>
      </c>
      <c r="T1081" s="41">
        <f>IF(TRIM(CentrepointSourced[[#This Row],[Presented HS]])="",0,IF(CentrepointSourced[[#This Row],[Presented HS]]="&lt;5",2.5,IF(CentrepointSourced[[#This Row],[Presented HS]]="&lt;10",5,VALUE(TRIM(CentrepointSourced[[#This Row],[Presented HS]])))))</f>
        <v>0</v>
      </c>
      <c r="U1081" s="41">
        <f>IF(TRIM(CentrepointSourced[[#This Row],[Assessed HS]])="",0,IF(CentrepointSourced[[#This Row],[Assessed HS]]="&lt;5",2.5,IF(CentrepointSourced[[#This Row],[Assessed HS]]="&lt;10",5,VALUE(TRIM(CentrepointSourced[[#This Row],[Assessed HS]])))))</f>
        <v>19</v>
      </c>
      <c r="V1081" s="41">
        <f>IF(TRIM(CentrepointSourced[[#This Row],[Presented CS]])="",0,IF(CentrepointSourced[[#This Row],[Presented CS]]="&lt;5",2.5,IF(CentrepointSourced[[#This Row],[Presented CS]]="&lt;10",5,VALUE(TRIM(CentrepointSourced[[#This Row],[Presented CS]])))))</f>
        <v>0</v>
      </c>
      <c r="W1081" s="41">
        <f>IF(TRIM(CentrepointSourced[[#This Row],[Assessed CS]])="",0,IF(CentrepointSourced[[#This Row],[Assessed CS]]="&lt;5",2.5,IF(CentrepointSourced[[#This Row],[Assessed CS]]="&lt;10",5,VALUE(TRIM(CentrepointSourced[[#This Row],[Assessed CS]])))))</f>
        <v>0</v>
      </c>
      <c r="X1081" s="106">
        <f>IF(CentrepointSourced[[#This Row],[Age]]="16-17",CentrepointSourced[[#This Row],[Presented HS DQ]],0)</f>
        <v>0</v>
      </c>
      <c r="Y1081" s="106">
        <f>IF(CentrepointSourced[[#This Row],[Age]]="16-24",CentrepointSourced[[#This Row],[Presented HS DQ]],0)</f>
        <v>0</v>
      </c>
      <c r="Z1081" s="106">
        <f>IF(CentrepointSourced[[#This Row],[Age]]="18-24",CentrepointSourced[[#This Row],[Presented HS DQ]],0)</f>
        <v>0</v>
      </c>
      <c r="AA1081" s="106">
        <f>IF(CentrepointSourced[[#This Row],[Age]]="16-17",CentrepointSourced[[#This Row],[Presented CS DQ]],0)</f>
        <v>0</v>
      </c>
      <c r="AB1081" s="106">
        <f>IF(CentrepointSourced[[#This Row],[Age]]="16-24",CentrepointSourced[[#This Row],[Presented CS DQ]],0)</f>
        <v>0</v>
      </c>
      <c r="AC1081" s="106">
        <f>IF(CentrepointSourced[[#This Row],[Age]]="18-24",CentrepointSourced[[#This Row],[Presented CS DQ]],0)</f>
        <v>0</v>
      </c>
      <c r="AD1081" s="107">
        <f>IF(CentrepointSourced[[#This Row],[Age]]="16-17",CentrepointSourced[[#This Row],[Assessed HS DQ]],0)</f>
        <v>0</v>
      </c>
      <c r="AE1081" s="107">
        <f>IF(CentrepointSourced[[#This Row],[Age]]="16-24",CentrepointSourced[[#This Row],[Assessed HS DQ]],0)</f>
        <v>0</v>
      </c>
      <c r="AF1081" s="107">
        <f>IF(CentrepointSourced[[#This Row],[Age]]="18-24",CentrepointSourced[[#This Row],[Assessed HS DQ]],0)</f>
        <v>19</v>
      </c>
      <c r="AG1081" s="107">
        <f>IF(CentrepointSourced[[#This Row],[Age]]="16-17",CentrepointSourced[[#This Row],[Assessed CS DQ]],0)</f>
        <v>0</v>
      </c>
      <c r="AH1081" s="107">
        <f>IF(CentrepointSourced[[#This Row],[Age]]="16-24",CentrepointSourced[[#This Row],[Assessed CS DQ]],0)</f>
        <v>0</v>
      </c>
      <c r="AI1081" s="107">
        <f>IF(CentrepointSourced[[#This Row],[Age]]="18-24",CentrepointSourced[[#This Row],[Assessed CS DQ]],0)</f>
        <v>0</v>
      </c>
    </row>
    <row r="1082" spans="1:35" customFormat="1" ht="13.5" customHeight="1">
      <c r="A1082" s="45" t="s">
        <v>40</v>
      </c>
      <c r="B1082" s="62" t="s">
        <v>104</v>
      </c>
      <c r="C1082" s="45" t="s">
        <v>42</v>
      </c>
      <c r="D1082" s="62"/>
      <c r="E1082" s="67">
        <v>2012</v>
      </c>
      <c r="F1082" s="67" t="s">
        <v>53</v>
      </c>
      <c r="G1082" s="67">
        <v>52</v>
      </c>
      <c r="H1082" s="68">
        <v>52</v>
      </c>
      <c r="I1082" s="67"/>
      <c r="J1082" s="45"/>
      <c r="K1082" s="45"/>
      <c r="L1082" s="45"/>
      <c r="M1082" s="45"/>
      <c r="N1082" s="45"/>
      <c r="O1082" s="45"/>
      <c r="P1082" s="45"/>
      <c r="Q1082" s="41" t="str">
        <f>IF(CentrepointSourced[[#This Row],[Country]]="Northern Ireland","Northern Ireland",IFERROR(VLOOKUP(CentrepointSourced[[#This Row],[Local Authority]],LKP_LANameDQ[],2,FALSE),CentrepointSourced[[#This Row],[Local Authority]]))</f>
        <v>West Lancashire</v>
      </c>
      <c r="R1082" s="41" t="str">
        <f>IF(CentrepointSourced[[#This Row],[LA type]]="County","",INDEX(ConsolGeog[lad14cd],MATCH(CentrepointSourced[[#This Row],[Local Authority DQ]],ConsolGeog[la_name],0)))</f>
        <v>E07000127</v>
      </c>
      <c r="S1082" s="41" t="str">
        <f>IF(OR(CentrepointSourced[[#This Row],[Country]]="Northern Ireland",CentrepointSourced[[#This Row],[Country]]="Scotland",CentrepointSourced[[#This Row],[Country]]="Wales"),"Local Authority",CentrepointSourced[[#This Row],[LA type]])</f>
        <v>District</v>
      </c>
      <c r="T1082" s="41">
        <f>IF(TRIM(CentrepointSourced[[#This Row],[Presented HS]])="",0,IF(CentrepointSourced[[#This Row],[Presented HS]]="&lt;5",2.5,IF(CentrepointSourced[[#This Row],[Presented HS]]="&lt;10",5,VALUE(TRIM(CentrepointSourced[[#This Row],[Presented HS]])))))</f>
        <v>52</v>
      </c>
      <c r="U1082" s="41">
        <f>IF(TRIM(CentrepointSourced[[#This Row],[Assessed HS]])="",0,IF(CentrepointSourced[[#This Row],[Assessed HS]]="&lt;5",2.5,IF(CentrepointSourced[[#This Row],[Assessed HS]]="&lt;10",5,VALUE(TRIM(CentrepointSourced[[#This Row],[Assessed HS]])))))</f>
        <v>52</v>
      </c>
      <c r="V1082" s="41">
        <f>IF(TRIM(CentrepointSourced[[#This Row],[Presented CS]])="",0,IF(CentrepointSourced[[#This Row],[Presented CS]]="&lt;5",2.5,IF(CentrepointSourced[[#This Row],[Presented CS]]="&lt;10",5,VALUE(TRIM(CentrepointSourced[[#This Row],[Presented CS]])))))</f>
        <v>0</v>
      </c>
      <c r="W1082" s="41">
        <f>IF(TRIM(CentrepointSourced[[#This Row],[Assessed CS]])="",0,IF(CentrepointSourced[[#This Row],[Assessed CS]]="&lt;5",2.5,IF(CentrepointSourced[[#This Row],[Assessed CS]]="&lt;10",5,VALUE(TRIM(CentrepointSourced[[#This Row],[Assessed CS]])))))</f>
        <v>0</v>
      </c>
      <c r="X1082" s="106">
        <f>IF(CentrepointSourced[[#This Row],[Age]]="16-17",CentrepointSourced[[#This Row],[Presented HS DQ]],0)</f>
        <v>0</v>
      </c>
      <c r="Y1082" s="106">
        <f>IF(CentrepointSourced[[#This Row],[Age]]="16-24",CentrepointSourced[[#This Row],[Presented HS DQ]],0)</f>
        <v>52</v>
      </c>
      <c r="Z1082" s="106">
        <f>IF(CentrepointSourced[[#This Row],[Age]]="18-24",CentrepointSourced[[#This Row],[Presented HS DQ]],0)</f>
        <v>0</v>
      </c>
      <c r="AA1082" s="106">
        <f>IF(CentrepointSourced[[#This Row],[Age]]="16-17",CentrepointSourced[[#This Row],[Presented CS DQ]],0)</f>
        <v>0</v>
      </c>
      <c r="AB1082" s="106">
        <f>IF(CentrepointSourced[[#This Row],[Age]]="16-24",CentrepointSourced[[#This Row],[Presented CS DQ]],0)</f>
        <v>0</v>
      </c>
      <c r="AC1082" s="106">
        <f>IF(CentrepointSourced[[#This Row],[Age]]="18-24",CentrepointSourced[[#This Row],[Presented CS DQ]],0)</f>
        <v>0</v>
      </c>
      <c r="AD1082" s="107">
        <f>IF(CentrepointSourced[[#This Row],[Age]]="16-17",CentrepointSourced[[#This Row],[Assessed HS DQ]],0)</f>
        <v>0</v>
      </c>
      <c r="AE1082" s="107">
        <f>IF(CentrepointSourced[[#This Row],[Age]]="16-24",CentrepointSourced[[#This Row],[Assessed HS DQ]],0)</f>
        <v>52</v>
      </c>
      <c r="AF1082" s="107">
        <f>IF(CentrepointSourced[[#This Row],[Age]]="18-24",CentrepointSourced[[#This Row],[Assessed HS DQ]],0)</f>
        <v>0</v>
      </c>
      <c r="AG1082" s="107">
        <f>IF(CentrepointSourced[[#This Row],[Age]]="16-17",CentrepointSourced[[#This Row],[Assessed CS DQ]],0)</f>
        <v>0</v>
      </c>
      <c r="AH1082" s="107">
        <f>IF(CentrepointSourced[[#This Row],[Age]]="16-24",CentrepointSourced[[#This Row],[Assessed CS DQ]],0)</f>
        <v>0</v>
      </c>
      <c r="AI1082" s="107">
        <f>IF(CentrepointSourced[[#This Row],[Age]]="18-24",CentrepointSourced[[#This Row],[Assessed CS DQ]],0)</f>
        <v>0</v>
      </c>
    </row>
    <row r="1083" spans="1:35" customFormat="1" ht="13.5" customHeight="1">
      <c r="A1083" s="45" t="s">
        <v>40</v>
      </c>
      <c r="B1083" s="62" t="s">
        <v>104</v>
      </c>
      <c r="C1083" s="45" t="s">
        <v>42</v>
      </c>
      <c r="D1083" s="62"/>
      <c r="E1083" s="67">
        <v>2013</v>
      </c>
      <c r="F1083" s="67" t="s">
        <v>53</v>
      </c>
      <c r="G1083" s="67">
        <v>30</v>
      </c>
      <c r="H1083" s="68">
        <v>30</v>
      </c>
      <c r="I1083" s="67"/>
      <c r="J1083" s="45"/>
      <c r="K1083" s="45"/>
      <c r="L1083" s="45"/>
      <c r="M1083" s="45"/>
      <c r="N1083" s="45"/>
      <c r="O1083" s="45"/>
      <c r="P1083" s="45"/>
      <c r="Q1083" s="41" t="str">
        <f>IF(CentrepointSourced[[#This Row],[Country]]="Northern Ireland","Northern Ireland",IFERROR(VLOOKUP(CentrepointSourced[[#This Row],[Local Authority]],LKP_LANameDQ[],2,FALSE),CentrepointSourced[[#This Row],[Local Authority]]))</f>
        <v>West Lancashire</v>
      </c>
      <c r="R1083" s="41" t="str">
        <f>IF(CentrepointSourced[[#This Row],[LA type]]="County","",INDEX(ConsolGeog[lad14cd],MATCH(CentrepointSourced[[#This Row],[Local Authority DQ]],ConsolGeog[la_name],0)))</f>
        <v>E07000127</v>
      </c>
      <c r="S1083" s="41" t="str">
        <f>IF(OR(CentrepointSourced[[#This Row],[Country]]="Northern Ireland",CentrepointSourced[[#This Row],[Country]]="Scotland",CentrepointSourced[[#This Row],[Country]]="Wales"),"Local Authority",CentrepointSourced[[#This Row],[LA type]])</f>
        <v>District</v>
      </c>
      <c r="T1083" s="41">
        <f>IF(TRIM(CentrepointSourced[[#This Row],[Presented HS]])="",0,IF(CentrepointSourced[[#This Row],[Presented HS]]="&lt;5",2.5,IF(CentrepointSourced[[#This Row],[Presented HS]]="&lt;10",5,VALUE(TRIM(CentrepointSourced[[#This Row],[Presented HS]])))))</f>
        <v>30</v>
      </c>
      <c r="U1083" s="41">
        <f>IF(TRIM(CentrepointSourced[[#This Row],[Assessed HS]])="",0,IF(CentrepointSourced[[#This Row],[Assessed HS]]="&lt;5",2.5,IF(CentrepointSourced[[#This Row],[Assessed HS]]="&lt;10",5,VALUE(TRIM(CentrepointSourced[[#This Row],[Assessed HS]])))))</f>
        <v>30</v>
      </c>
      <c r="V1083" s="41">
        <f>IF(TRIM(CentrepointSourced[[#This Row],[Presented CS]])="",0,IF(CentrepointSourced[[#This Row],[Presented CS]]="&lt;5",2.5,IF(CentrepointSourced[[#This Row],[Presented CS]]="&lt;10",5,VALUE(TRIM(CentrepointSourced[[#This Row],[Presented CS]])))))</f>
        <v>0</v>
      </c>
      <c r="W1083" s="41">
        <f>IF(TRIM(CentrepointSourced[[#This Row],[Assessed CS]])="",0,IF(CentrepointSourced[[#This Row],[Assessed CS]]="&lt;5",2.5,IF(CentrepointSourced[[#This Row],[Assessed CS]]="&lt;10",5,VALUE(TRIM(CentrepointSourced[[#This Row],[Assessed CS]])))))</f>
        <v>0</v>
      </c>
      <c r="X1083" s="106">
        <f>IF(CentrepointSourced[[#This Row],[Age]]="16-17",CentrepointSourced[[#This Row],[Presented HS DQ]],0)</f>
        <v>0</v>
      </c>
      <c r="Y1083" s="106">
        <f>IF(CentrepointSourced[[#This Row],[Age]]="16-24",CentrepointSourced[[#This Row],[Presented HS DQ]],0)</f>
        <v>30</v>
      </c>
      <c r="Z1083" s="106">
        <f>IF(CentrepointSourced[[#This Row],[Age]]="18-24",CentrepointSourced[[#This Row],[Presented HS DQ]],0)</f>
        <v>0</v>
      </c>
      <c r="AA1083" s="106">
        <f>IF(CentrepointSourced[[#This Row],[Age]]="16-17",CentrepointSourced[[#This Row],[Presented CS DQ]],0)</f>
        <v>0</v>
      </c>
      <c r="AB1083" s="106">
        <f>IF(CentrepointSourced[[#This Row],[Age]]="16-24",CentrepointSourced[[#This Row],[Presented CS DQ]],0)</f>
        <v>0</v>
      </c>
      <c r="AC1083" s="106">
        <f>IF(CentrepointSourced[[#This Row],[Age]]="18-24",CentrepointSourced[[#This Row],[Presented CS DQ]],0)</f>
        <v>0</v>
      </c>
      <c r="AD1083" s="107">
        <f>IF(CentrepointSourced[[#This Row],[Age]]="16-17",CentrepointSourced[[#This Row],[Assessed HS DQ]],0)</f>
        <v>0</v>
      </c>
      <c r="AE1083" s="107">
        <f>IF(CentrepointSourced[[#This Row],[Age]]="16-24",CentrepointSourced[[#This Row],[Assessed HS DQ]],0)</f>
        <v>30</v>
      </c>
      <c r="AF1083" s="107">
        <f>IF(CentrepointSourced[[#This Row],[Age]]="18-24",CentrepointSourced[[#This Row],[Assessed HS DQ]],0)</f>
        <v>0</v>
      </c>
      <c r="AG1083" s="107">
        <f>IF(CentrepointSourced[[#This Row],[Age]]="16-17",CentrepointSourced[[#This Row],[Assessed CS DQ]],0)</f>
        <v>0</v>
      </c>
      <c r="AH1083" s="107">
        <f>IF(CentrepointSourced[[#This Row],[Age]]="16-24",CentrepointSourced[[#This Row],[Assessed CS DQ]],0)</f>
        <v>0</v>
      </c>
      <c r="AI1083" s="107">
        <f>IF(CentrepointSourced[[#This Row],[Age]]="18-24",CentrepointSourced[[#This Row],[Assessed CS DQ]],0)</f>
        <v>0</v>
      </c>
    </row>
    <row r="1084" spans="1:35" customFormat="1" ht="13.5" customHeight="1">
      <c r="A1084" s="45" t="s">
        <v>40</v>
      </c>
      <c r="B1084" s="62" t="s">
        <v>104</v>
      </c>
      <c r="C1084" s="45" t="s">
        <v>42</v>
      </c>
      <c r="D1084" s="62"/>
      <c r="E1084" s="67">
        <v>2014</v>
      </c>
      <c r="F1084" s="67" t="s">
        <v>53</v>
      </c>
      <c r="G1084" s="67">
        <v>17</v>
      </c>
      <c r="H1084" s="68">
        <v>17</v>
      </c>
      <c r="I1084" s="67"/>
      <c r="J1084" s="45"/>
      <c r="K1084" s="45"/>
      <c r="L1084" s="45"/>
      <c r="M1084" s="45"/>
      <c r="N1084" s="45"/>
      <c r="O1084" s="45"/>
      <c r="P1084" s="45"/>
      <c r="Q1084" s="41" t="str">
        <f>IF(CentrepointSourced[[#This Row],[Country]]="Northern Ireland","Northern Ireland",IFERROR(VLOOKUP(CentrepointSourced[[#This Row],[Local Authority]],LKP_LANameDQ[],2,FALSE),CentrepointSourced[[#This Row],[Local Authority]]))</f>
        <v>West Lancashire</v>
      </c>
      <c r="R1084" s="41" t="str">
        <f>IF(CentrepointSourced[[#This Row],[LA type]]="County","",INDEX(ConsolGeog[lad14cd],MATCH(CentrepointSourced[[#This Row],[Local Authority DQ]],ConsolGeog[la_name],0)))</f>
        <v>E07000127</v>
      </c>
      <c r="S1084" s="41" t="str">
        <f>IF(OR(CentrepointSourced[[#This Row],[Country]]="Northern Ireland",CentrepointSourced[[#This Row],[Country]]="Scotland",CentrepointSourced[[#This Row],[Country]]="Wales"),"Local Authority",CentrepointSourced[[#This Row],[LA type]])</f>
        <v>District</v>
      </c>
      <c r="T1084" s="41">
        <f>IF(TRIM(CentrepointSourced[[#This Row],[Presented HS]])="",0,IF(CentrepointSourced[[#This Row],[Presented HS]]="&lt;5",2.5,IF(CentrepointSourced[[#This Row],[Presented HS]]="&lt;10",5,VALUE(TRIM(CentrepointSourced[[#This Row],[Presented HS]])))))</f>
        <v>17</v>
      </c>
      <c r="U1084" s="41">
        <f>IF(TRIM(CentrepointSourced[[#This Row],[Assessed HS]])="",0,IF(CentrepointSourced[[#This Row],[Assessed HS]]="&lt;5",2.5,IF(CentrepointSourced[[#This Row],[Assessed HS]]="&lt;10",5,VALUE(TRIM(CentrepointSourced[[#This Row],[Assessed HS]])))))</f>
        <v>17</v>
      </c>
      <c r="V1084" s="41">
        <f>IF(TRIM(CentrepointSourced[[#This Row],[Presented CS]])="",0,IF(CentrepointSourced[[#This Row],[Presented CS]]="&lt;5",2.5,IF(CentrepointSourced[[#This Row],[Presented CS]]="&lt;10",5,VALUE(TRIM(CentrepointSourced[[#This Row],[Presented CS]])))))</f>
        <v>0</v>
      </c>
      <c r="W1084" s="41">
        <f>IF(TRIM(CentrepointSourced[[#This Row],[Assessed CS]])="",0,IF(CentrepointSourced[[#This Row],[Assessed CS]]="&lt;5",2.5,IF(CentrepointSourced[[#This Row],[Assessed CS]]="&lt;10",5,VALUE(TRIM(CentrepointSourced[[#This Row],[Assessed CS]])))))</f>
        <v>0</v>
      </c>
      <c r="X1084" s="106">
        <f>IF(CentrepointSourced[[#This Row],[Age]]="16-17",CentrepointSourced[[#This Row],[Presented HS DQ]],0)</f>
        <v>0</v>
      </c>
      <c r="Y1084" s="106">
        <f>IF(CentrepointSourced[[#This Row],[Age]]="16-24",CentrepointSourced[[#This Row],[Presented HS DQ]],0)</f>
        <v>17</v>
      </c>
      <c r="Z1084" s="106">
        <f>IF(CentrepointSourced[[#This Row],[Age]]="18-24",CentrepointSourced[[#This Row],[Presented HS DQ]],0)</f>
        <v>0</v>
      </c>
      <c r="AA1084" s="106">
        <f>IF(CentrepointSourced[[#This Row],[Age]]="16-17",CentrepointSourced[[#This Row],[Presented CS DQ]],0)</f>
        <v>0</v>
      </c>
      <c r="AB1084" s="106">
        <f>IF(CentrepointSourced[[#This Row],[Age]]="16-24",CentrepointSourced[[#This Row],[Presented CS DQ]],0)</f>
        <v>0</v>
      </c>
      <c r="AC1084" s="106">
        <f>IF(CentrepointSourced[[#This Row],[Age]]="18-24",CentrepointSourced[[#This Row],[Presented CS DQ]],0)</f>
        <v>0</v>
      </c>
      <c r="AD1084" s="107">
        <f>IF(CentrepointSourced[[#This Row],[Age]]="16-17",CentrepointSourced[[#This Row],[Assessed HS DQ]],0)</f>
        <v>0</v>
      </c>
      <c r="AE1084" s="107">
        <f>IF(CentrepointSourced[[#This Row],[Age]]="16-24",CentrepointSourced[[#This Row],[Assessed HS DQ]],0)</f>
        <v>17</v>
      </c>
      <c r="AF1084" s="107">
        <f>IF(CentrepointSourced[[#This Row],[Age]]="18-24",CentrepointSourced[[#This Row],[Assessed HS DQ]],0)</f>
        <v>0</v>
      </c>
      <c r="AG1084" s="107">
        <f>IF(CentrepointSourced[[#This Row],[Age]]="16-17",CentrepointSourced[[#This Row],[Assessed CS DQ]],0)</f>
        <v>0</v>
      </c>
      <c r="AH1084" s="107">
        <f>IF(CentrepointSourced[[#This Row],[Age]]="16-24",CentrepointSourced[[#This Row],[Assessed CS DQ]],0)</f>
        <v>0</v>
      </c>
      <c r="AI1084" s="107">
        <f>IF(CentrepointSourced[[#This Row],[Age]]="18-24",CentrepointSourced[[#This Row],[Assessed CS DQ]],0)</f>
        <v>0</v>
      </c>
    </row>
    <row r="1085" spans="1:35" customFormat="1" ht="13.5" customHeight="1">
      <c r="A1085" s="45" t="s">
        <v>40</v>
      </c>
      <c r="B1085" s="62" t="s">
        <v>274</v>
      </c>
      <c r="C1085" s="45" t="s">
        <v>42</v>
      </c>
      <c r="D1085" s="62"/>
      <c r="E1085" s="67">
        <v>2012</v>
      </c>
      <c r="F1085" s="67" t="s">
        <v>25</v>
      </c>
      <c r="G1085" s="67"/>
      <c r="H1085" s="68"/>
      <c r="I1085" s="67"/>
      <c r="J1085" s="45"/>
      <c r="K1085" s="45"/>
      <c r="L1085" s="45"/>
      <c r="M1085" s="45"/>
      <c r="N1085" s="45"/>
      <c r="O1085" s="45"/>
      <c r="P1085" s="45"/>
      <c r="Q1085" s="41" t="str">
        <f>IF(CentrepointSourced[[#This Row],[Country]]="Northern Ireland","Northern Ireland",IFERROR(VLOOKUP(CentrepointSourced[[#This Row],[Local Authority]],LKP_LANameDQ[],2,FALSE),CentrepointSourced[[#This Row],[Local Authority]]))</f>
        <v>West Lindsey</v>
      </c>
      <c r="R1085" s="41" t="str">
        <f>IF(CentrepointSourced[[#This Row],[LA type]]="County","",INDEX(ConsolGeog[lad14cd],MATCH(CentrepointSourced[[#This Row],[Local Authority DQ]],ConsolGeog[la_name],0)))</f>
        <v>E07000142</v>
      </c>
      <c r="S1085" s="41" t="str">
        <f>IF(OR(CentrepointSourced[[#This Row],[Country]]="Northern Ireland",CentrepointSourced[[#This Row],[Country]]="Scotland",CentrepointSourced[[#This Row],[Country]]="Wales"),"Local Authority",CentrepointSourced[[#This Row],[LA type]])</f>
        <v>District</v>
      </c>
      <c r="T1085" s="41">
        <f>IF(TRIM(CentrepointSourced[[#This Row],[Presented HS]])="",0,IF(CentrepointSourced[[#This Row],[Presented HS]]="&lt;5",2.5,IF(CentrepointSourced[[#This Row],[Presented HS]]="&lt;10",5,VALUE(TRIM(CentrepointSourced[[#This Row],[Presented HS]])))))</f>
        <v>0</v>
      </c>
      <c r="U1085" s="41">
        <f>IF(TRIM(CentrepointSourced[[#This Row],[Assessed HS]])="",0,IF(CentrepointSourced[[#This Row],[Assessed HS]]="&lt;5",2.5,IF(CentrepointSourced[[#This Row],[Assessed HS]]="&lt;10",5,VALUE(TRIM(CentrepointSourced[[#This Row],[Assessed HS]])))))</f>
        <v>0</v>
      </c>
      <c r="V1085" s="41">
        <f>IF(TRIM(CentrepointSourced[[#This Row],[Presented CS]])="",0,IF(CentrepointSourced[[#This Row],[Presented CS]]="&lt;5",2.5,IF(CentrepointSourced[[#This Row],[Presented CS]]="&lt;10",5,VALUE(TRIM(CentrepointSourced[[#This Row],[Presented CS]])))))</f>
        <v>0</v>
      </c>
      <c r="W1085" s="41">
        <f>IF(TRIM(CentrepointSourced[[#This Row],[Assessed CS]])="",0,IF(CentrepointSourced[[#This Row],[Assessed CS]]="&lt;5",2.5,IF(CentrepointSourced[[#This Row],[Assessed CS]]="&lt;10",5,VALUE(TRIM(CentrepointSourced[[#This Row],[Assessed CS]])))))</f>
        <v>0</v>
      </c>
      <c r="X1085" s="106">
        <f>IF(CentrepointSourced[[#This Row],[Age]]="16-17",CentrepointSourced[[#This Row],[Presented HS DQ]],0)</f>
        <v>0</v>
      </c>
      <c r="Y1085" s="106">
        <f>IF(CentrepointSourced[[#This Row],[Age]]="16-24",CentrepointSourced[[#This Row],[Presented HS DQ]],0)</f>
        <v>0</v>
      </c>
      <c r="Z1085" s="106">
        <f>IF(CentrepointSourced[[#This Row],[Age]]="18-24",CentrepointSourced[[#This Row],[Presented HS DQ]],0)</f>
        <v>0</v>
      </c>
      <c r="AA1085" s="106">
        <f>IF(CentrepointSourced[[#This Row],[Age]]="16-17",CentrepointSourced[[#This Row],[Presented CS DQ]],0)</f>
        <v>0</v>
      </c>
      <c r="AB1085" s="106">
        <f>IF(CentrepointSourced[[#This Row],[Age]]="16-24",CentrepointSourced[[#This Row],[Presented CS DQ]],0)</f>
        <v>0</v>
      </c>
      <c r="AC1085" s="106">
        <f>IF(CentrepointSourced[[#This Row],[Age]]="18-24",CentrepointSourced[[#This Row],[Presented CS DQ]],0)</f>
        <v>0</v>
      </c>
      <c r="AD1085" s="107">
        <f>IF(CentrepointSourced[[#This Row],[Age]]="16-17",CentrepointSourced[[#This Row],[Assessed HS DQ]],0)</f>
        <v>0</v>
      </c>
      <c r="AE1085" s="107">
        <f>IF(CentrepointSourced[[#This Row],[Age]]="16-24",CentrepointSourced[[#This Row],[Assessed HS DQ]],0)</f>
        <v>0</v>
      </c>
      <c r="AF1085" s="107">
        <f>IF(CentrepointSourced[[#This Row],[Age]]="18-24",CentrepointSourced[[#This Row],[Assessed HS DQ]],0)</f>
        <v>0</v>
      </c>
      <c r="AG1085" s="107">
        <f>IF(CentrepointSourced[[#This Row],[Age]]="16-17",CentrepointSourced[[#This Row],[Assessed CS DQ]],0)</f>
        <v>0</v>
      </c>
      <c r="AH1085" s="107">
        <f>IF(CentrepointSourced[[#This Row],[Age]]="16-24",CentrepointSourced[[#This Row],[Assessed CS DQ]],0)</f>
        <v>0</v>
      </c>
      <c r="AI1085" s="107">
        <f>IF(CentrepointSourced[[#This Row],[Age]]="18-24",CentrepointSourced[[#This Row],[Assessed CS DQ]],0)</f>
        <v>0</v>
      </c>
    </row>
    <row r="1086" spans="1:35" customFormat="1" ht="13.5" customHeight="1">
      <c r="A1086" s="45" t="s">
        <v>40</v>
      </c>
      <c r="B1086" s="62" t="s">
        <v>274</v>
      </c>
      <c r="C1086" s="45" t="s">
        <v>42</v>
      </c>
      <c r="D1086" s="62"/>
      <c r="E1086" s="67">
        <v>2012</v>
      </c>
      <c r="F1086" s="67" t="s">
        <v>26</v>
      </c>
      <c r="G1086" s="67"/>
      <c r="H1086" s="68"/>
      <c r="I1086" s="67"/>
      <c r="J1086" s="45"/>
      <c r="K1086" s="45"/>
      <c r="L1086" s="45"/>
      <c r="M1086" s="45"/>
      <c r="N1086" s="45"/>
      <c r="O1086" s="45"/>
      <c r="P1086" s="45"/>
      <c r="Q1086" s="41" t="str">
        <f>IF(CentrepointSourced[[#This Row],[Country]]="Northern Ireland","Northern Ireland",IFERROR(VLOOKUP(CentrepointSourced[[#This Row],[Local Authority]],LKP_LANameDQ[],2,FALSE),CentrepointSourced[[#This Row],[Local Authority]]))</f>
        <v>West Lindsey</v>
      </c>
      <c r="R1086" s="41" t="str">
        <f>IF(CentrepointSourced[[#This Row],[LA type]]="County","",INDEX(ConsolGeog[lad14cd],MATCH(CentrepointSourced[[#This Row],[Local Authority DQ]],ConsolGeog[la_name],0)))</f>
        <v>E07000142</v>
      </c>
      <c r="S1086" s="41" t="str">
        <f>IF(OR(CentrepointSourced[[#This Row],[Country]]="Northern Ireland",CentrepointSourced[[#This Row],[Country]]="Scotland",CentrepointSourced[[#This Row],[Country]]="Wales"),"Local Authority",CentrepointSourced[[#This Row],[LA type]])</f>
        <v>District</v>
      </c>
      <c r="T1086" s="41">
        <f>IF(TRIM(CentrepointSourced[[#This Row],[Presented HS]])="",0,IF(CentrepointSourced[[#This Row],[Presented HS]]="&lt;5",2.5,IF(CentrepointSourced[[#This Row],[Presented HS]]="&lt;10",5,VALUE(TRIM(CentrepointSourced[[#This Row],[Presented HS]])))))</f>
        <v>0</v>
      </c>
      <c r="U1086" s="41">
        <f>IF(TRIM(CentrepointSourced[[#This Row],[Assessed HS]])="",0,IF(CentrepointSourced[[#This Row],[Assessed HS]]="&lt;5",2.5,IF(CentrepointSourced[[#This Row],[Assessed HS]]="&lt;10",5,VALUE(TRIM(CentrepointSourced[[#This Row],[Assessed HS]])))))</f>
        <v>0</v>
      </c>
      <c r="V1086" s="41">
        <f>IF(TRIM(CentrepointSourced[[#This Row],[Presented CS]])="",0,IF(CentrepointSourced[[#This Row],[Presented CS]]="&lt;5",2.5,IF(CentrepointSourced[[#This Row],[Presented CS]]="&lt;10",5,VALUE(TRIM(CentrepointSourced[[#This Row],[Presented CS]])))))</f>
        <v>0</v>
      </c>
      <c r="W1086" s="41">
        <f>IF(TRIM(CentrepointSourced[[#This Row],[Assessed CS]])="",0,IF(CentrepointSourced[[#This Row],[Assessed CS]]="&lt;5",2.5,IF(CentrepointSourced[[#This Row],[Assessed CS]]="&lt;10",5,VALUE(TRIM(CentrepointSourced[[#This Row],[Assessed CS]])))))</f>
        <v>0</v>
      </c>
      <c r="X1086" s="106">
        <f>IF(CentrepointSourced[[#This Row],[Age]]="16-17",CentrepointSourced[[#This Row],[Presented HS DQ]],0)</f>
        <v>0</v>
      </c>
      <c r="Y1086" s="106">
        <f>IF(CentrepointSourced[[#This Row],[Age]]="16-24",CentrepointSourced[[#This Row],[Presented HS DQ]],0)</f>
        <v>0</v>
      </c>
      <c r="Z1086" s="106">
        <f>IF(CentrepointSourced[[#This Row],[Age]]="18-24",CentrepointSourced[[#This Row],[Presented HS DQ]],0)</f>
        <v>0</v>
      </c>
      <c r="AA1086" s="106">
        <f>IF(CentrepointSourced[[#This Row],[Age]]="16-17",CentrepointSourced[[#This Row],[Presented CS DQ]],0)</f>
        <v>0</v>
      </c>
      <c r="AB1086" s="106">
        <f>IF(CentrepointSourced[[#This Row],[Age]]="16-24",CentrepointSourced[[#This Row],[Presented CS DQ]],0)</f>
        <v>0</v>
      </c>
      <c r="AC1086" s="106">
        <f>IF(CentrepointSourced[[#This Row],[Age]]="18-24",CentrepointSourced[[#This Row],[Presented CS DQ]],0)</f>
        <v>0</v>
      </c>
      <c r="AD1086" s="107">
        <f>IF(CentrepointSourced[[#This Row],[Age]]="16-17",CentrepointSourced[[#This Row],[Assessed HS DQ]],0)</f>
        <v>0</v>
      </c>
      <c r="AE1086" s="107">
        <f>IF(CentrepointSourced[[#This Row],[Age]]="16-24",CentrepointSourced[[#This Row],[Assessed HS DQ]],0)</f>
        <v>0</v>
      </c>
      <c r="AF1086" s="107">
        <f>IF(CentrepointSourced[[#This Row],[Age]]="18-24",CentrepointSourced[[#This Row],[Assessed HS DQ]],0)</f>
        <v>0</v>
      </c>
      <c r="AG1086" s="107">
        <f>IF(CentrepointSourced[[#This Row],[Age]]="16-17",CentrepointSourced[[#This Row],[Assessed CS DQ]],0)</f>
        <v>0</v>
      </c>
      <c r="AH1086" s="107">
        <f>IF(CentrepointSourced[[#This Row],[Age]]="16-24",CentrepointSourced[[#This Row],[Assessed CS DQ]],0)</f>
        <v>0</v>
      </c>
      <c r="AI1086" s="107">
        <f>IF(CentrepointSourced[[#This Row],[Age]]="18-24",CentrepointSourced[[#This Row],[Assessed CS DQ]],0)</f>
        <v>0</v>
      </c>
    </row>
    <row r="1087" spans="1:35" customFormat="1" ht="13.5" customHeight="1">
      <c r="A1087" s="45" t="s">
        <v>40</v>
      </c>
      <c r="B1087" s="62" t="s">
        <v>274</v>
      </c>
      <c r="C1087" s="45" t="s">
        <v>42</v>
      </c>
      <c r="D1087" s="62"/>
      <c r="E1087" s="67">
        <v>2013</v>
      </c>
      <c r="F1087" s="67" t="s">
        <v>25</v>
      </c>
      <c r="G1087" s="67">
        <v>1</v>
      </c>
      <c r="H1087" s="68">
        <v>1</v>
      </c>
      <c r="I1087" s="67">
        <v>1</v>
      </c>
      <c r="J1087" s="45"/>
      <c r="K1087" s="45"/>
      <c r="L1087" s="45"/>
      <c r="M1087" s="45"/>
      <c r="N1087" s="45"/>
      <c r="O1087" s="45"/>
      <c r="P1087" s="45"/>
      <c r="Q1087" s="41" t="str">
        <f>IF(CentrepointSourced[[#This Row],[Country]]="Northern Ireland","Northern Ireland",IFERROR(VLOOKUP(CentrepointSourced[[#This Row],[Local Authority]],LKP_LANameDQ[],2,FALSE),CentrepointSourced[[#This Row],[Local Authority]]))</f>
        <v>West Lindsey</v>
      </c>
      <c r="R1087" s="41" t="str">
        <f>IF(CentrepointSourced[[#This Row],[LA type]]="County","",INDEX(ConsolGeog[lad14cd],MATCH(CentrepointSourced[[#This Row],[Local Authority DQ]],ConsolGeog[la_name],0)))</f>
        <v>E07000142</v>
      </c>
      <c r="S1087" s="41" t="str">
        <f>IF(OR(CentrepointSourced[[#This Row],[Country]]="Northern Ireland",CentrepointSourced[[#This Row],[Country]]="Scotland",CentrepointSourced[[#This Row],[Country]]="Wales"),"Local Authority",CentrepointSourced[[#This Row],[LA type]])</f>
        <v>District</v>
      </c>
      <c r="T1087" s="41">
        <f>IF(TRIM(CentrepointSourced[[#This Row],[Presented HS]])="",0,IF(CentrepointSourced[[#This Row],[Presented HS]]="&lt;5",2.5,IF(CentrepointSourced[[#This Row],[Presented HS]]="&lt;10",5,VALUE(TRIM(CentrepointSourced[[#This Row],[Presented HS]])))))</f>
        <v>1</v>
      </c>
      <c r="U1087" s="41">
        <f>IF(TRIM(CentrepointSourced[[#This Row],[Assessed HS]])="",0,IF(CentrepointSourced[[#This Row],[Assessed HS]]="&lt;5",2.5,IF(CentrepointSourced[[#This Row],[Assessed HS]]="&lt;10",5,VALUE(TRIM(CentrepointSourced[[#This Row],[Assessed HS]])))))</f>
        <v>1</v>
      </c>
      <c r="V1087" s="41">
        <f>IF(TRIM(CentrepointSourced[[#This Row],[Presented CS]])="",0,IF(CentrepointSourced[[#This Row],[Presented CS]]="&lt;5",2.5,IF(CentrepointSourced[[#This Row],[Presented CS]]="&lt;10",5,VALUE(TRIM(CentrepointSourced[[#This Row],[Presented CS]])))))</f>
        <v>0</v>
      </c>
      <c r="W1087" s="41">
        <f>IF(TRIM(CentrepointSourced[[#This Row],[Assessed CS]])="",0,IF(CentrepointSourced[[#This Row],[Assessed CS]]="&lt;5",2.5,IF(CentrepointSourced[[#This Row],[Assessed CS]]="&lt;10",5,VALUE(TRIM(CentrepointSourced[[#This Row],[Assessed CS]])))))</f>
        <v>0</v>
      </c>
      <c r="X1087" s="106">
        <f>IF(CentrepointSourced[[#This Row],[Age]]="16-17",CentrepointSourced[[#This Row],[Presented HS DQ]],0)</f>
        <v>1</v>
      </c>
      <c r="Y1087" s="106">
        <f>IF(CentrepointSourced[[#This Row],[Age]]="16-24",CentrepointSourced[[#This Row],[Presented HS DQ]],0)</f>
        <v>0</v>
      </c>
      <c r="Z1087" s="106">
        <f>IF(CentrepointSourced[[#This Row],[Age]]="18-24",CentrepointSourced[[#This Row],[Presented HS DQ]],0)</f>
        <v>0</v>
      </c>
      <c r="AA1087" s="106">
        <f>IF(CentrepointSourced[[#This Row],[Age]]="16-17",CentrepointSourced[[#This Row],[Presented CS DQ]],0)</f>
        <v>0</v>
      </c>
      <c r="AB1087" s="106">
        <f>IF(CentrepointSourced[[#This Row],[Age]]="16-24",CentrepointSourced[[#This Row],[Presented CS DQ]],0)</f>
        <v>0</v>
      </c>
      <c r="AC1087" s="106">
        <f>IF(CentrepointSourced[[#This Row],[Age]]="18-24",CentrepointSourced[[#This Row],[Presented CS DQ]],0)</f>
        <v>0</v>
      </c>
      <c r="AD1087" s="107">
        <f>IF(CentrepointSourced[[#This Row],[Age]]="16-17",CentrepointSourced[[#This Row],[Assessed HS DQ]],0)</f>
        <v>1</v>
      </c>
      <c r="AE1087" s="107">
        <f>IF(CentrepointSourced[[#This Row],[Age]]="16-24",CentrepointSourced[[#This Row],[Assessed HS DQ]],0)</f>
        <v>0</v>
      </c>
      <c r="AF1087" s="107">
        <f>IF(CentrepointSourced[[#This Row],[Age]]="18-24",CentrepointSourced[[#This Row],[Assessed HS DQ]],0)</f>
        <v>0</v>
      </c>
      <c r="AG1087" s="107">
        <f>IF(CentrepointSourced[[#This Row],[Age]]="16-17",CentrepointSourced[[#This Row],[Assessed CS DQ]],0)</f>
        <v>0</v>
      </c>
      <c r="AH1087" s="107">
        <f>IF(CentrepointSourced[[#This Row],[Age]]="16-24",CentrepointSourced[[#This Row],[Assessed CS DQ]],0)</f>
        <v>0</v>
      </c>
      <c r="AI1087" s="107">
        <f>IF(CentrepointSourced[[#This Row],[Age]]="18-24",CentrepointSourced[[#This Row],[Assessed CS DQ]],0)</f>
        <v>0</v>
      </c>
    </row>
    <row r="1088" spans="1:35" customFormat="1" ht="13.5" customHeight="1">
      <c r="A1088" s="45" t="s">
        <v>40</v>
      </c>
      <c r="B1088" s="62" t="s">
        <v>274</v>
      </c>
      <c r="C1088" s="45" t="s">
        <v>42</v>
      </c>
      <c r="D1088" s="62"/>
      <c r="E1088" s="67">
        <v>2013</v>
      </c>
      <c r="F1088" s="67" t="s">
        <v>26</v>
      </c>
      <c r="G1088" s="67">
        <v>14</v>
      </c>
      <c r="H1088" s="68">
        <v>14</v>
      </c>
      <c r="I1088" s="67">
        <v>8</v>
      </c>
      <c r="J1088" s="45"/>
      <c r="K1088" s="45"/>
      <c r="L1088" s="45"/>
      <c r="M1088" s="45"/>
      <c r="N1088" s="45"/>
      <c r="O1088" s="45"/>
      <c r="P1088" s="45"/>
      <c r="Q1088" s="41" t="str">
        <f>IF(CentrepointSourced[[#This Row],[Country]]="Northern Ireland","Northern Ireland",IFERROR(VLOOKUP(CentrepointSourced[[#This Row],[Local Authority]],LKP_LANameDQ[],2,FALSE),CentrepointSourced[[#This Row],[Local Authority]]))</f>
        <v>West Lindsey</v>
      </c>
      <c r="R1088" s="41" t="str">
        <f>IF(CentrepointSourced[[#This Row],[LA type]]="County","",INDEX(ConsolGeog[lad14cd],MATCH(CentrepointSourced[[#This Row],[Local Authority DQ]],ConsolGeog[la_name],0)))</f>
        <v>E07000142</v>
      </c>
      <c r="S1088" s="41" t="str">
        <f>IF(OR(CentrepointSourced[[#This Row],[Country]]="Northern Ireland",CentrepointSourced[[#This Row],[Country]]="Scotland",CentrepointSourced[[#This Row],[Country]]="Wales"),"Local Authority",CentrepointSourced[[#This Row],[LA type]])</f>
        <v>District</v>
      </c>
      <c r="T1088" s="41">
        <f>IF(TRIM(CentrepointSourced[[#This Row],[Presented HS]])="",0,IF(CentrepointSourced[[#This Row],[Presented HS]]="&lt;5",2.5,IF(CentrepointSourced[[#This Row],[Presented HS]]="&lt;10",5,VALUE(TRIM(CentrepointSourced[[#This Row],[Presented HS]])))))</f>
        <v>14</v>
      </c>
      <c r="U1088" s="41">
        <f>IF(TRIM(CentrepointSourced[[#This Row],[Assessed HS]])="",0,IF(CentrepointSourced[[#This Row],[Assessed HS]]="&lt;5",2.5,IF(CentrepointSourced[[#This Row],[Assessed HS]]="&lt;10",5,VALUE(TRIM(CentrepointSourced[[#This Row],[Assessed HS]])))))</f>
        <v>14</v>
      </c>
      <c r="V1088" s="41">
        <f>IF(TRIM(CentrepointSourced[[#This Row],[Presented CS]])="",0,IF(CentrepointSourced[[#This Row],[Presented CS]]="&lt;5",2.5,IF(CentrepointSourced[[#This Row],[Presented CS]]="&lt;10",5,VALUE(TRIM(CentrepointSourced[[#This Row],[Presented CS]])))))</f>
        <v>0</v>
      </c>
      <c r="W1088" s="41">
        <f>IF(TRIM(CentrepointSourced[[#This Row],[Assessed CS]])="",0,IF(CentrepointSourced[[#This Row],[Assessed CS]]="&lt;5",2.5,IF(CentrepointSourced[[#This Row],[Assessed CS]]="&lt;10",5,VALUE(TRIM(CentrepointSourced[[#This Row],[Assessed CS]])))))</f>
        <v>0</v>
      </c>
      <c r="X1088" s="106">
        <f>IF(CentrepointSourced[[#This Row],[Age]]="16-17",CentrepointSourced[[#This Row],[Presented HS DQ]],0)</f>
        <v>0</v>
      </c>
      <c r="Y1088" s="106">
        <f>IF(CentrepointSourced[[#This Row],[Age]]="16-24",CentrepointSourced[[#This Row],[Presented HS DQ]],0)</f>
        <v>0</v>
      </c>
      <c r="Z1088" s="106">
        <f>IF(CentrepointSourced[[#This Row],[Age]]="18-24",CentrepointSourced[[#This Row],[Presented HS DQ]],0)</f>
        <v>14</v>
      </c>
      <c r="AA1088" s="106">
        <f>IF(CentrepointSourced[[#This Row],[Age]]="16-17",CentrepointSourced[[#This Row],[Presented CS DQ]],0)</f>
        <v>0</v>
      </c>
      <c r="AB1088" s="106">
        <f>IF(CentrepointSourced[[#This Row],[Age]]="16-24",CentrepointSourced[[#This Row],[Presented CS DQ]],0)</f>
        <v>0</v>
      </c>
      <c r="AC1088" s="106">
        <f>IF(CentrepointSourced[[#This Row],[Age]]="18-24",CentrepointSourced[[#This Row],[Presented CS DQ]],0)</f>
        <v>0</v>
      </c>
      <c r="AD1088" s="107">
        <f>IF(CentrepointSourced[[#This Row],[Age]]="16-17",CentrepointSourced[[#This Row],[Assessed HS DQ]],0)</f>
        <v>0</v>
      </c>
      <c r="AE1088" s="107">
        <f>IF(CentrepointSourced[[#This Row],[Age]]="16-24",CentrepointSourced[[#This Row],[Assessed HS DQ]],0)</f>
        <v>0</v>
      </c>
      <c r="AF1088" s="107">
        <f>IF(CentrepointSourced[[#This Row],[Age]]="18-24",CentrepointSourced[[#This Row],[Assessed HS DQ]],0)</f>
        <v>14</v>
      </c>
      <c r="AG1088" s="107">
        <f>IF(CentrepointSourced[[#This Row],[Age]]="16-17",CentrepointSourced[[#This Row],[Assessed CS DQ]],0)</f>
        <v>0</v>
      </c>
      <c r="AH1088" s="107">
        <f>IF(CentrepointSourced[[#This Row],[Age]]="16-24",CentrepointSourced[[#This Row],[Assessed CS DQ]],0)</f>
        <v>0</v>
      </c>
      <c r="AI1088" s="107">
        <f>IF(CentrepointSourced[[#This Row],[Age]]="18-24",CentrepointSourced[[#This Row],[Assessed CS DQ]],0)</f>
        <v>0</v>
      </c>
    </row>
    <row r="1089" spans="1:35" customFormat="1" ht="13.5" customHeight="1">
      <c r="A1089" s="45" t="s">
        <v>40</v>
      </c>
      <c r="B1089" s="62" t="s">
        <v>274</v>
      </c>
      <c r="C1089" s="45" t="s">
        <v>42</v>
      </c>
      <c r="D1089" s="62"/>
      <c r="E1089" s="67">
        <v>2014</v>
      </c>
      <c r="F1089" s="67" t="s">
        <v>25</v>
      </c>
      <c r="G1089" s="67">
        <v>1</v>
      </c>
      <c r="H1089" s="68">
        <v>1</v>
      </c>
      <c r="I1089" s="67"/>
      <c r="J1089" s="45"/>
      <c r="K1089" s="45"/>
      <c r="L1089" s="45"/>
      <c r="M1089" s="45"/>
      <c r="N1089" s="45"/>
      <c r="O1089" s="45"/>
      <c r="P1089" s="45"/>
      <c r="Q1089" s="41" t="str">
        <f>IF(CentrepointSourced[[#This Row],[Country]]="Northern Ireland","Northern Ireland",IFERROR(VLOOKUP(CentrepointSourced[[#This Row],[Local Authority]],LKP_LANameDQ[],2,FALSE),CentrepointSourced[[#This Row],[Local Authority]]))</f>
        <v>West Lindsey</v>
      </c>
      <c r="R1089" s="41" t="str">
        <f>IF(CentrepointSourced[[#This Row],[LA type]]="County","",INDEX(ConsolGeog[lad14cd],MATCH(CentrepointSourced[[#This Row],[Local Authority DQ]],ConsolGeog[la_name],0)))</f>
        <v>E07000142</v>
      </c>
      <c r="S1089" s="41" t="str">
        <f>IF(OR(CentrepointSourced[[#This Row],[Country]]="Northern Ireland",CentrepointSourced[[#This Row],[Country]]="Scotland",CentrepointSourced[[#This Row],[Country]]="Wales"),"Local Authority",CentrepointSourced[[#This Row],[LA type]])</f>
        <v>District</v>
      </c>
      <c r="T1089" s="41">
        <f>IF(TRIM(CentrepointSourced[[#This Row],[Presented HS]])="",0,IF(CentrepointSourced[[#This Row],[Presented HS]]="&lt;5",2.5,IF(CentrepointSourced[[#This Row],[Presented HS]]="&lt;10",5,VALUE(TRIM(CentrepointSourced[[#This Row],[Presented HS]])))))</f>
        <v>1</v>
      </c>
      <c r="U1089" s="41">
        <f>IF(TRIM(CentrepointSourced[[#This Row],[Assessed HS]])="",0,IF(CentrepointSourced[[#This Row],[Assessed HS]]="&lt;5",2.5,IF(CentrepointSourced[[#This Row],[Assessed HS]]="&lt;10",5,VALUE(TRIM(CentrepointSourced[[#This Row],[Assessed HS]])))))</f>
        <v>1</v>
      </c>
      <c r="V1089" s="41">
        <f>IF(TRIM(CentrepointSourced[[#This Row],[Presented CS]])="",0,IF(CentrepointSourced[[#This Row],[Presented CS]]="&lt;5",2.5,IF(CentrepointSourced[[#This Row],[Presented CS]]="&lt;10",5,VALUE(TRIM(CentrepointSourced[[#This Row],[Presented CS]])))))</f>
        <v>0</v>
      </c>
      <c r="W1089" s="41">
        <f>IF(TRIM(CentrepointSourced[[#This Row],[Assessed CS]])="",0,IF(CentrepointSourced[[#This Row],[Assessed CS]]="&lt;5",2.5,IF(CentrepointSourced[[#This Row],[Assessed CS]]="&lt;10",5,VALUE(TRIM(CentrepointSourced[[#This Row],[Assessed CS]])))))</f>
        <v>0</v>
      </c>
      <c r="X1089" s="106">
        <f>IF(CentrepointSourced[[#This Row],[Age]]="16-17",CentrepointSourced[[#This Row],[Presented HS DQ]],0)</f>
        <v>1</v>
      </c>
      <c r="Y1089" s="106">
        <f>IF(CentrepointSourced[[#This Row],[Age]]="16-24",CentrepointSourced[[#This Row],[Presented HS DQ]],0)</f>
        <v>0</v>
      </c>
      <c r="Z1089" s="106">
        <f>IF(CentrepointSourced[[#This Row],[Age]]="18-24",CentrepointSourced[[#This Row],[Presented HS DQ]],0)</f>
        <v>0</v>
      </c>
      <c r="AA1089" s="106">
        <f>IF(CentrepointSourced[[#This Row],[Age]]="16-17",CentrepointSourced[[#This Row],[Presented CS DQ]],0)</f>
        <v>0</v>
      </c>
      <c r="AB1089" s="106">
        <f>IF(CentrepointSourced[[#This Row],[Age]]="16-24",CentrepointSourced[[#This Row],[Presented CS DQ]],0)</f>
        <v>0</v>
      </c>
      <c r="AC1089" s="106">
        <f>IF(CentrepointSourced[[#This Row],[Age]]="18-24",CentrepointSourced[[#This Row],[Presented CS DQ]],0)</f>
        <v>0</v>
      </c>
      <c r="AD1089" s="107">
        <f>IF(CentrepointSourced[[#This Row],[Age]]="16-17",CentrepointSourced[[#This Row],[Assessed HS DQ]],0)</f>
        <v>1</v>
      </c>
      <c r="AE1089" s="107">
        <f>IF(CentrepointSourced[[#This Row],[Age]]="16-24",CentrepointSourced[[#This Row],[Assessed HS DQ]],0)</f>
        <v>0</v>
      </c>
      <c r="AF1089" s="107">
        <f>IF(CentrepointSourced[[#This Row],[Age]]="18-24",CentrepointSourced[[#This Row],[Assessed HS DQ]],0)</f>
        <v>0</v>
      </c>
      <c r="AG1089" s="107">
        <f>IF(CentrepointSourced[[#This Row],[Age]]="16-17",CentrepointSourced[[#This Row],[Assessed CS DQ]],0)</f>
        <v>0</v>
      </c>
      <c r="AH1089" s="107">
        <f>IF(CentrepointSourced[[#This Row],[Age]]="16-24",CentrepointSourced[[#This Row],[Assessed CS DQ]],0)</f>
        <v>0</v>
      </c>
      <c r="AI1089" s="107">
        <f>IF(CentrepointSourced[[#This Row],[Age]]="18-24",CentrepointSourced[[#This Row],[Assessed CS DQ]],0)</f>
        <v>0</v>
      </c>
    </row>
    <row r="1090" spans="1:35" customFormat="1" ht="13.5" customHeight="1">
      <c r="A1090" s="45" t="s">
        <v>40</v>
      </c>
      <c r="B1090" s="62" t="s">
        <v>274</v>
      </c>
      <c r="C1090" s="45" t="s">
        <v>42</v>
      </c>
      <c r="D1090" s="62"/>
      <c r="E1090" s="67">
        <v>2014</v>
      </c>
      <c r="F1090" s="67" t="s">
        <v>26</v>
      </c>
      <c r="G1090" s="67">
        <v>25</v>
      </c>
      <c r="H1090" s="68">
        <v>25</v>
      </c>
      <c r="I1090" s="67">
        <v>14</v>
      </c>
      <c r="J1090" s="45"/>
      <c r="K1090" s="45"/>
      <c r="L1090" s="45"/>
      <c r="M1090" s="45"/>
      <c r="N1090" s="45"/>
      <c r="O1090" s="45"/>
      <c r="P1090" s="45"/>
      <c r="Q1090" s="41" t="str">
        <f>IF(CentrepointSourced[[#This Row],[Country]]="Northern Ireland","Northern Ireland",IFERROR(VLOOKUP(CentrepointSourced[[#This Row],[Local Authority]],LKP_LANameDQ[],2,FALSE),CentrepointSourced[[#This Row],[Local Authority]]))</f>
        <v>West Lindsey</v>
      </c>
      <c r="R1090" s="41" t="str">
        <f>IF(CentrepointSourced[[#This Row],[LA type]]="County","",INDEX(ConsolGeog[lad14cd],MATCH(CentrepointSourced[[#This Row],[Local Authority DQ]],ConsolGeog[la_name],0)))</f>
        <v>E07000142</v>
      </c>
      <c r="S1090" s="41" t="str">
        <f>IF(OR(CentrepointSourced[[#This Row],[Country]]="Northern Ireland",CentrepointSourced[[#This Row],[Country]]="Scotland",CentrepointSourced[[#This Row],[Country]]="Wales"),"Local Authority",CentrepointSourced[[#This Row],[LA type]])</f>
        <v>District</v>
      </c>
      <c r="T1090" s="41">
        <f>IF(TRIM(CentrepointSourced[[#This Row],[Presented HS]])="",0,IF(CentrepointSourced[[#This Row],[Presented HS]]="&lt;5",2.5,IF(CentrepointSourced[[#This Row],[Presented HS]]="&lt;10",5,VALUE(TRIM(CentrepointSourced[[#This Row],[Presented HS]])))))</f>
        <v>25</v>
      </c>
      <c r="U1090" s="41">
        <f>IF(TRIM(CentrepointSourced[[#This Row],[Assessed HS]])="",0,IF(CentrepointSourced[[#This Row],[Assessed HS]]="&lt;5",2.5,IF(CentrepointSourced[[#This Row],[Assessed HS]]="&lt;10",5,VALUE(TRIM(CentrepointSourced[[#This Row],[Assessed HS]])))))</f>
        <v>25</v>
      </c>
      <c r="V1090" s="41">
        <f>IF(TRIM(CentrepointSourced[[#This Row],[Presented CS]])="",0,IF(CentrepointSourced[[#This Row],[Presented CS]]="&lt;5",2.5,IF(CentrepointSourced[[#This Row],[Presented CS]]="&lt;10",5,VALUE(TRIM(CentrepointSourced[[#This Row],[Presented CS]])))))</f>
        <v>0</v>
      </c>
      <c r="W1090" s="41">
        <f>IF(TRIM(CentrepointSourced[[#This Row],[Assessed CS]])="",0,IF(CentrepointSourced[[#This Row],[Assessed CS]]="&lt;5",2.5,IF(CentrepointSourced[[#This Row],[Assessed CS]]="&lt;10",5,VALUE(TRIM(CentrepointSourced[[#This Row],[Assessed CS]])))))</f>
        <v>0</v>
      </c>
      <c r="X1090" s="106">
        <f>IF(CentrepointSourced[[#This Row],[Age]]="16-17",CentrepointSourced[[#This Row],[Presented HS DQ]],0)</f>
        <v>0</v>
      </c>
      <c r="Y1090" s="106">
        <f>IF(CentrepointSourced[[#This Row],[Age]]="16-24",CentrepointSourced[[#This Row],[Presented HS DQ]],0)</f>
        <v>0</v>
      </c>
      <c r="Z1090" s="106">
        <f>IF(CentrepointSourced[[#This Row],[Age]]="18-24",CentrepointSourced[[#This Row],[Presented HS DQ]],0)</f>
        <v>25</v>
      </c>
      <c r="AA1090" s="106">
        <f>IF(CentrepointSourced[[#This Row],[Age]]="16-17",CentrepointSourced[[#This Row],[Presented CS DQ]],0)</f>
        <v>0</v>
      </c>
      <c r="AB1090" s="106">
        <f>IF(CentrepointSourced[[#This Row],[Age]]="16-24",CentrepointSourced[[#This Row],[Presented CS DQ]],0)</f>
        <v>0</v>
      </c>
      <c r="AC1090" s="106">
        <f>IF(CentrepointSourced[[#This Row],[Age]]="18-24",CentrepointSourced[[#This Row],[Presented CS DQ]],0)</f>
        <v>0</v>
      </c>
      <c r="AD1090" s="107">
        <f>IF(CentrepointSourced[[#This Row],[Age]]="16-17",CentrepointSourced[[#This Row],[Assessed HS DQ]],0)</f>
        <v>0</v>
      </c>
      <c r="AE1090" s="107">
        <f>IF(CentrepointSourced[[#This Row],[Age]]="16-24",CentrepointSourced[[#This Row],[Assessed HS DQ]],0)</f>
        <v>0</v>
      </c>
      <c r="AF1090" s="107">
        <f>IF(CentrepointSourced[[#This Row],[Age]]="18-24",CentrepointSourced[[#This Row],[Assessed HS DQ]],0)</f>
        <v>25</v>
      </c>
      <c r="AG1090" s="107">
        <f>IF(CentrepointSourced[[#This Row],[Age]]="16-17",CentrepointSourced[[#This Row],[Assessed CS DQ]],0)</f>
        <v>0</v>
      </c>
      <c r="AH1090" s="107">
        <f>IF(CentrepointSourced[[#This Row],[Age]]="16-24",CentrepointSourced[[#This Row],[Assessed CS DQ]],0)</f>
        <v>0</v>
      </c>
      <c r="AI1090" s="107">
        <f>IF(CentrepointSourced[[#This Row],[Age]]="18-24",CentrepointSourced[[#This Row],[Assessed CS DQ]],0)</f>
        <v>0</v>
      </c>
    </row>
    <row r="1091" spans="1:35" customFormat="1" ht="13.5" customHeight="1">
      <c r="A1091" s="45" t="s">
        <v>40</v>
      </c>
      <c r="B1091" s="62" t="s">
        <v>105</v>
      </c>
      <c r="C1091" s="45" t="s">
        <v>42</v>
      </c>
      <c r="D1091" s="62"/>
      <c r="E1091" s="67">
        <v>2012</v>
      </c>
      <c r="F1091" s="67" t="s">
        <v>25</v>
      </c>
      <c r="G1091" s="67">
        <v>31</v>
      </c>
      <c r="H1091" s="68">
        <v>8</v>
      </c>
      <c r="I1091" s="67">
        <v>8</v>
      </c>
      <c r="J1091" s="45"/>
      <c r="K1091" s="45"/>
      <c r="L1091" s="45"/>
      <c r="M1091" s="45"/>
      <c r="N1091" s="45"/>
      <c r="O1091" s="45"/>
      <c r="P1091" s="45"/>
      <c r="Q1091" s="41" t="str">
        <f>IF(CentrepointSourced[[#This Row],[Country]]="Northern Ireland","Northern Ireland",IFERROR(VLOOKUP(CentrepointSourced[[#This Row],[Local Authority]],LKP_LANameDQ[],2,FALSE),CentrepointSourced[[#This Row],[Local Authority]]))</f>
        <v>King's Lynn and West Norfolk</v>
      </c>
      <c r="R1091" s="41" t="str">
        <f>IF(CentrepointSourced[[#This Row],[LA type]]="County","",INDEX(ConsolGeog[lad14cd],MATCH(CentrepointSourced[[#This Row],[Local Authority DQ]],ConsolGeog[la_name],0)))</f>
        <v>E07000146</v>
      </c>
      <c r="S1091" s="41" t="str">
        <f>IF(OR(CentrepointSourced[[#This Row],[Country]]="Northern Ireland",CentrepointSourced[[#This Row],[Country]]="Scotland",CentrepointSourced[[#This Row],[Country]]="Wales"),"Local Authority",CentrepointSourced[[#This Row],[LA type]])</f>
        <v>District</v>
      </c>
      <c r="T1091" s="41">
        <f>IF(TRIM(CentrepointSourced[[#This Row],[Presented HS]])="",0,IF(CentrepointSourced[[#This Row],[Presented HS]]="&lt;5",2.5,IF(CentrepointSourced[[#This Row],[Presented HS]]="&lt;10",5,VALUE(TRIM(CentrepointSourced[[#This Row],[Presented HS]])))))</f>
        <v>31</v>
      </c>
      <c r="U1091" s="41">
        <f>IF(TRIM(CentrepointSourced[[#This Row],[Assessed HS]])="",0,IF(CentrepointSourced[[#This Row],[Assessed HS]]="&lt;5",2.5,IF(CentrepointSourced[[#This Row],[Assessed HS]]="&lt;10",5,VALUE(TRIM(CentrepointSourced[[#This Row],[Assessed HS]])))))</f>
        <v>8</v>
      </c>
      <c r="V1091" s="41">
        <f>IF(TRIM(CentrepointSourced[[#This Row],[Presented CS]])="",0,IF(CentrepointSourced[[#This Row],[Presented CS]]="&lt;5",2.5,IF(CentrepointSourced[[#This Row],[Presented CS]]="&lt;10",5,VALUE(TRIM(CentrepointSourced[[#This Row],[Presented CS]])))))</f>
        <v>0</v>
      </c>
      <c r="W1091" s="41">
        <f>IF(TRIM(CentrepointSourced[[#This Row],[Assessed CS]])="",0,IF(CentrepointSourced[[#This Row],[Assessed CS]]="&lt;5",2.5,IF(CentrepointSourced[[#This Row],[Assessed CS]]="&lt;10",5,VALUE(TRIM(CentrepointSourced[[#This Row],[Assessed CS]])))))</f>
        <v>0</v>
      </c>
      <c r="X1091" s="106">
        <f>IF(CentrepointSourced[[#This Row],[Age]]="16-17",CentrepointSourced[[#This Row],[Presented HS DQ]],0)</f>
        <v>31</v>
      </c>
      <c r="Y1091" s="106">
        <f>IF(CentrepointSourced[[#This Row],[Age]]="16-24",CentrepointSourced[[#This Row],[Presented HS DQ]],0)</f>
        <v>0</v>
      </c>
      <c r="Z1091" s="106">
        <f>IF(CentrepointSourced[[#This Row],[Age]]="18-24",CentrepointSourced[[#This Row],[Presented HS DQ]],0)</f>
        <v>0</v>
      </c>
      <c r="AA1091" s="106">
        <f>IF(CentrepointSourced[[#This Row],[Age]]="16-17",CentrepointSourced[[#This Row],[Presented CS DQ]],0)</f>
        <v>0</v>
      </c>
      <c r="AB1091" s="106">
        <f>IF(CentrepointSourced[[#This Row],[Age]]="16-24",CentrepointSourced[[#This Row],[Presented CS DQ]],0)</f>
        <v>0</v>
      </c>
      <c r="AC1091" s="106">
        <f>IF(CentrepointSourced[[#This Row],[Age]]="18-24",CentrepointSourced[[#This Row],[Presented CS DQ]],0)</f>
        <v>0</v>
      </c>
      <c r="AD1091" s="107">
        <f>IF(CentrepointSourced[[#This Row],[Age]]="16-17",CentrepointSourced[[#This Row],[Assessed HS DQ]],0)</f>
        <v>8</v>
      </c>
      <c r="AE1091" s="107">
        <f>IF(CentrepointSourced[[#This Row],[Age]]="16-24",CentrepointSourced[[#This Row],[Assessed HS DQ]],0)</f>
        <v>0</v>
      </c>
      <c r="AF1091" s="107">
        <f>IF(CentrepointSourced[[#This Row],[Age]]="18-24",CentrepointSourced[[#This Row],[Assessed HS DQ]],0)</f>
        <v>0</v>
      </c>
      <c r="AG1091" s="107">
        <f>IF(CentrepointSourced[[#This Row],[Age]]="16-17",CentrepointSourced[[#This Row],[Assessed CS DQ]],0)</f>
        <v>0</v>
      </c>
      <c r="AH1091" s="107">
        <f>IF(CentrepointSourced[[#This Row],[Age]]="16-24",CentrepointSourced[[#This Row],[Assessed CS DQ]],0)</f>
        <v>0</v>
      </c>
      <c r="AI1091" s="107">
        <f>IF(CentrepointSourced[[#This Row],[Age]]="18-24",CentrepointSourced[[#This Row],[Assessed CS DQ]],0)</f>
        <v>0</v>
      </c>
    </row>
    <row r="1092" spans="1:35" customFormat="1" ht="13.5" customHeight="1">
      <c r="A1092" s="45" t="s">
        <v>40</v>
      </c>
      <c r="B1092" s="62" t="s">
        <v>105</v>
      </c>
      <c r="C1092" s="45" t="s">
        <v>42</v>
      </c>
      <c r="D1092" s="62"/>
      <c r="E1092" s="67">
        <v>2012</v>
      </c>
      <c r="F1092" s="67" t="s">
        <v>26</v>
      </c>
      <c r="G1092" s="67">
        <v>306</v>
      </c>
      <c r="H1092" s="68">
        <v>68</v>
      </c>
      <c r="I1092" s="67">
        <v>29</v>
      </c>
      <c r="J1092" s="45"/>
      <c r="K1092" s="45"/>
      <c r="L1092" s="45"/>
      <c r="M1092" s="45"/>
      <c r="N1092" s="45"/>
      <c r="O1092" s="45"/>
      <c r="P1092" s="45"/>
      <c r="Q1092" s="41" t="str">
        <f>IF(CentrepointSourced[[#This Row],[Country]]="Northern Ireland","Northern Ireland",IFERROR(VLOOKUP(CentrepointSourced[[#This Row],[Local Authority]],LKP_LANameDQ[],2,FALSE),CentrepointSourced[[#This Row],[Local Authority]]))</f>
        <v>King's Lynn and West Norfolk</v>
      </c>
      <c r="R1092" s="41" t="str">
        <f>IF(CentrepointSourced[[#This Row],[LA type]]="County","",INDEX(ConsolGeog[lad14cd],MATCH(CentrepointSourced[[#This Row],[Local Authority DQ]],ConsolGeog[la_name],0)))</f>
        <v>E07000146</v>
      </c>
      <c r="S1092" s="41" t="str">
        <f>IF(OR(CentrepointSourced[[#This Row],[Country]]="Northern Ireland",CentrepointSourced[[#This Row],[Country]]="Scotland",CentrepointSourced[[#This Row],[Country]]="Wales"),"Local Authority",CentrepointSourced[[#This Row],[LA type]])</f>
        <v>District</v>
      </c>
      <c r="T1092" s="41">
        <f>IF(TRIM(CentrepointSourced[[#This Row],[Presented HS]])="",0,IF(CentrepointSourced[[#This Row],[Presented HS]]="&lt;5",2.5,IF(CentrepointSourced[[#This Row],[Presented HS]]="&lt;10",5,VALUE(TRIM(CentrepointSourced[[#This Row],[Presented HS]])))))</f>
        <v>306</v>
      </c>
      <c r="U1092" s="41">
        <f>IF(TRIM(CentrepointSourced[[#This Row],[Assessed HS]])="",0,IF(CentrepointSourced[[#This Row],[Assessed HS]]="&lt;5",2.5,IF(CentrepointSourced[[#This Row],[Assessed HS]]="&lt;10",5,VALUE(TRIM(CentrepointSourced[[#This Row],[Assessed HS]])))))</f>
        <v>68</v>
      </c>
      <c r="V1092" s="41">
        <f>IF(TRIM(CentrepointSourced[[#This Row],[Presented CS]])="",0,IF(CentrepointSourced[[#This Row],[Presented CS]]="&lt;5",2.5,IF(CentrepointSourced[[#This Row],[Presented CS]]="&lt;10",5,VALUE(TRIM(CentrepointSourced[[#This Row],[Presented CS]])))))</f>
        <v>0</v>
      </c>
      <c r="W1092" s="41">
        <f>IF(TRIM(CentrepointSourced[[#This Row],[Assessed CS]])="",0,IF(CentrepointSourced[[#This Row],[Assessed CS]]="&lt;5",2.5,IF(CentrepointSourced[[#This Row],[Assessed CS]]="&lt;10",5,VALUE(TRIM(CentrepointSourced[[#This Row],[Assessed CS]])))))</f>
        <v>0</v>
      </c>
      <c r="X1092" s="106">
        <f>IF(CentrepointSourced[[#This Row],[Age]]="16-17",CentrepointSourced[[#This Row],[Presented HS DQ]],0)</f>
        <v>0</v>
      </c>
      <c r="Y1092" s="106">
        <f>IF(CentrepointSourced[[#This Row],[Age]]="16-24",CentrepointSourced[[#This Row],[Presented HS DQ]],0)</f>
        <v>0</v>
      </c>
      <c r="Z1092" s="106">
        <f>IF(CentrepointSourced[[#This Row],[Age]]="18-24",CentrepointSourced[[#This Row],[Presented HS DQ]],0)</f>
        <v>306</v>
      </c>
      <c r="AA1092" s="106">
        <f>IF(CentrepointSourced[[#This Row],[Age]]="16-17",CentrepointSourced[[#This Row],[Presented CS DQ]],0)</f>
        <v>0</v>
      </c>
      <c r="AB1092" s="106">
        <f>IF(CentrepointSourced[[#This Row],[Age]]="16-24",CentrepointSourced[[#This Row],[Presented CS DQ]],0)</f>
        <v>0</v>
      </c>
      <c r="AC1092" s="106">
        <f>IF(CentrepointSourced[[#This Row],[Age]]="18-24",CentrepointSourced[[#This Row],[Presented CS DQ]],0)</f>
        <v>0</v>
      </c>
      <c r="AD1092" s="107">
        <f>IF(CentrepointSourced[[#This Row],[Age]]="16-17",CentrepointSourced[[#This Row],[Assessed HS DQ]],0)</f>
        <v>0</v>
      </c>
      <c r="AE1092" s="107">
        <f>IF(CentrepointSourced[[#This Row],[Age]]="16-24",CentrepointSourced[[#This Row],[Assessed HS DQ]],0)</f>
        <v>0</v>
      </c>
      <c r="AF1092" s="107">
        <f>IF(CentrepointSourced[[#This Row],[Age]]="18-24",CentrepointSourced[[#This Row],[Assessed HS DQ]],0)</f>
        <v>68</v>
      </c>
      <c r="AG1092" s="107">
        <f>IF(CentrepointSourced[[#This Row],[Age]]="16-17",CentrepointSourced[[#This Row],[Assessed CS DQ]],0)</f>
        <v>0</v>
      </c>
      <c r="AH1092" s="107">
        <f>IF(CentrepointSourced[[#This Row],[Age]]="16-24",CentrepointSourced[[#This Row],[Assessed CS DQ]],0)</f>
        <v>0</v>
      </c>
      <c r="AI1092" s="107">
        <f>IF(CentrepointSourced[[#This Row],[Age]]="18-24",CentrepointSourced[[#This Row],[Assessed CS DQ]],0)</f>
        <v>0</v>
      </c>
    </row>
    <row r="1093" spans="1:35" customFormat="1" ht="13.5" customHeight="1">
      <c r="A1093" s="45" t="s">
        <v>40</v>
      </c>
      <c r="B1093" s="62" t="s">
        <v>105</v>
      </c>
      <c r="C1093" s="45" t="s">
        <v>42</v>
      </c>
      <c r="D1093" s="62"/>
      <c r="E1093" s="67">
        <v>2013</v>
      </c>
      <c r="F1093" s="67" t="s">
        <v>25</v>
      </c>
      <c r="G1093" s="67">
        <v>29</v>
      </c>
      <c r="H1093" s="68">
        <v>5</v>
      </c>
      <c r="I1093" s="67">
        <v>5</v>
      </c>
      <c r="J1093" s="45"/>
      <c r="K1093" s="45"/>
      <c r="L1093" s="45"/>
      <c r="M1093" s="45"/>
      <c r="N1093" s="45"/>
      <c r="O1093" s="45"/>
      <c r="P1093" s="45"/>
      <c r="Q1093" s="41" t="str">
        <f>IF(CentrepointSourced[[#This Row],[Country]]="Northern Ireland","Northern Ireland",IFERROR(VLOOKUP(CentrepointSourced[[#This Row],[Local Authority]],LKP_LANameDQ[],2,FALSE),CentrepointSourced[[#This Row],[Local Authority]]))</f>
        <v>King's Lynn and West Norfolk</v>
      </c>
      <c r="R1093" s="41" t="str">
        <f>IF(CentrepointSourced[[#This Row],[LA type]]="County","",INDEX(ConsolGeog[lad14cd],MATCH(CentrepointSourced[[#This Row],[Local Authority DQ]],ConsolGeog[la_name],0)))</f>
        <v>E07000146</v>
      </c>
      <c r="S1093" s="41" t="str">
        <f>IF(OR(CentrepointSourced[[#This Row],[Country]]="Northern Ireland",CentrepointSourced[[#This Row],[Country]]="Scotland",CentrepointSourced[[#This Row],[Country]]="Wales"),"Local Authority",CentrepointSourced[[#This Row],[LA type]])</f>
        <v>District</v>
      </c>
      <c r="T1093" s="41">
        <f>IF(TRIM(CentrepointSourced[[#This Row],[Presented HS]])="",0,IF(CentrepointSourced[[#This Row],[Presented HS]]="&lt;5",2.5,IF(CentrepointSourced[[#This Row],[Presented HS]]="&lt;10",5,VALUE(TRIM(CentrepointSourced[[#This Row],[Presented HS]])))))</f>
        <v>29</v>
      </c>
      <c r="U1093" s="41">
        <f>IF(TRIM(CentrepointSourced[[#This Row],[Assessed HS]])="",0,IF(CentrepointSourced[[#This Row],[Assessed HS]]="&lt;5",2.5,IF(CentrepointSourced[[#This Row],[Assessed HS]]="&lt;10",5,VALUE(TRIM(CentrepointSourced[[#This Row],[Assessed HS]])))))</f>
        <v>5</v>
      </c>
      <c r="V1093" s="41">
        <f>IF(TRIM(CentrepointSourced[[#This Row],[Presented CS]])="",0,IF(CentrepointSourced[[#This Row],[Presented CS]]="&lt;5",2.5,IF(CentrepointSourced[[#This Row],[Presented CS]]="&lt;10",5,VALUE(TRIM(CentrepointSourced[[#This Row],[Presented CS]])))))</f>
        <v>0</v>
      </c>
      <c r="W1093" s="41">
        <f>IF(TRIM(CentrepointSourced[[#This Row],[Assessed CS]])="",0,IF(CentrepointSourced[[#This Row],[Assessed CS]]="&lt;5",2.5,IF(CentrepointSourced[[#This Row],[Assessed CS]]="&lt;10",5,VALUE(TRIM(CentrepointSourced[[#This Row],[Assessed CS]])))))</f>
        <v>0</v>
      </c>
      <c r="X1093" s="106">
        <f>IF(CentrepointSourced[[#This Row],[Age]]="16-17",CentrepointSourced[[#This Row],[Presented HS DQ]],0)</f>
        <v>29</v>
      </c>
      <c r="Y1093" s="106">
        <f>IF(CentrepointSourced[[#This Row],[Age]]="16-24",CentrepointSourced[[#This Row],[Presented HS DQ]],0)</f>
        <v>0</v>
      </c>
      <c r="Z1093" s="106">
        <f>IF(CentrepointSourced[[#This Row],[Age]]="18-24",CentrepointSourced[[#This Row],[Presented HS DQ]],0)</f>
        <v>0</v>
      </c>
      <c r="AA1093" s="106">
        <f>IF(CentrepointSourced[[#This Row],[Age]]="16-17",CentrepointSourced[[#This Row],[Presented CS DQ]],0)</f>
        <v>0</v>
      </c>
      <c r="AB1093" s="106">
        <f>IF(CentrepointSourced[[#This Row],[Age]]="16-24",CentrepointSourced[[#This Row],[Presented CS DQ]],0)</f>
        <v>0</v>
      </c>
      <c r="AC1093" s="106">
        <f>IF(CentrepointSourced[[#This Row],[Age]]="18-24",CentrepointSourced[[#This Row],[Presented CS DQ]],0)</f>
        <v>0</v>
      </c>
      <c r="AD1093" s="107">
        <f>IF(CentrepointSourced[[#This Row],[Age]]="16-17",CentrepointSourced[[#This Row],[Assessed HS DQ]],0)</f>
        <v>5</v>
      </c>
      <c r="AE1093" s="107">
        <f>IF(CentrepointSourced[[#This Row],[Age]]="16-24",CentrepointSourced[[#This Row],[Assessed HS DQ]],0)</f>
        <v>0</v>
      </c>
      <c r="AF1093" s="107">
        <f>IF(CentrepointSourced[[#This Row],[Age]]="18-24",CentrepointSourced[[#This Row],[Assessed HS DQ]],0)</f>
        <v>0</v>
      </c>
      <c r="AG1093" s="107">
        <f>IF(CentrepointSourced[[#This Row],[Age]]="16-17",CentrepointSourced[[#This Row],[Assessed CS DQ]],0)</f>
        <v>0</v>
      </c>
      <c r="AH1093" s="107">
        <f>IF(CentrepointSourced[[#This Row],[Age]]="16-24",CentrepointSourced[[#This Row],[Assessed CS DQ]],0)</f>
        <v>0</v>
      </c>
      <c r="AI1093" s="107">
        <f>IF(CentrepointSourced[[#This Row],[Age]]="18-24",CentrepointSourced[[#This Row],[Assessed CS DQ]],0)</f>
        <v>0</v>
      </c>
    </row>
    <row r="1094" spans="1:35" customFormat="1" ht="13.5" customHeight="1">
      <c r="A1094" s="45" t="s">
        <v>40</v>
      </c>
      <c r="B1094" s="62" t="s">
        <v>105</v>
      </c>
      <c r="C1094" s="45" t="s">
        <v>42</v>
      </c>
      <c r="D1094" s="62"/>
      <c r="E1094" s="67">
        <v>2013</v>
      </c>
      <c r="F1094" s="67" t="s">
        <v>26</v>
      </c>
      <c r="G1094" s="67">
        <v>359</v>
      </c>
      <c r="H1094" s="68">
        <v>64</v>
      </c>
      <c r="I1094" s="67">
        <v>28</v>
      </c>
      <c r="J1094" s="45"/>
      <c r="K1094" s="45"/>
      <c r="L1094" s="45"/>
      <c r="M1094" s="45"/>
      <c r="N1094" s="45"/>
      <c r="O1094" s="45"/>
      <c r="P1094" s="45"/>
      <c r="Q1094" s="41" t="str">
        <f>IF(CentrepointSourced[[#This Row],[Country]]="Northern Ireland","Northern Ireland",IFERROR(VLOOKUP(CentrepointSourced[[#This Row],[Local Authority]],LKP_LANameDQ[],2,FALSE),CentrepointSourced[[#This Row],[Local Authority]]))</f>
        <v>King's Lynn and West Norfolk</v>
      </c>
      <c r="R1094" s="41" t="str">
        <f>IF(CentrepointSourced[[#This Row],[LA type]]="County","",INDEX(ConsolGeog[lad14cd],MATCH(CentrepointSourced[[#This Row],[Local Authority DQ]],ConsolGeog[la_name],0)))</f>
        <v>E07000146</v>
      </c>
      <c r="S1094" s="41" t="str">
        <f>IF(OR(CentrepointSourced[[#This Row],[Country]]="Northern Ireland",CentrepointSourced[[#This Row],[Country]]="Scotland",CentrepointSourced[[#This Row],[Country]]="Wales"),"Local Authority",CentrepointSourced[[#This Row],[LA type]])</f>
        <v>District</v>
      </c>
      <c r="T1094" s="41">
        <f>IF(TRIM(CentrepointSourced[[#This Row],[Presented HS]])="",0,IF(CentrepointSourced[[#This Row],[Presented HS]]="&lt;5",2.5,IF(CentrepointSourced[[#This Row],[Presented HS]]="&lt;10",5,VALUE(TRIM(CentrepointSourced[[#This Row],[Presented HS]])))))</f>
        <v>359</v>
      </c>
      <c r="U1094" s="41">
        <f>IF(TRIM(CentrepointSourced[[#This Row],[Assessed HS]])="",0,IF(CentrepointSourced[[#This Row],[Assessed HS]]="&lt;5",2.5,IF(CentrepointSourced[[#This Row],[Assessed HS]]="&lt;10",5,VALUE(TRIM(CentrepointSourced[[#This Row],[Assessed HS]])))))</f>
        <v>64</v>
      </c>
      <c r="V1094" s="41">
        <f>IF(TRIM(CentrepointSourced[[#This Row],[Presented CS]])="",0,IF(CentrepointSourced[[#This Row],[Presented CS]]="&lt;5",2.5,IF(CentrepointSourced[[#This Row],[Presented CS]]="&lt;10",5,VALUE(TRIM(CentrepointSourced[[#This Row],[Presented CS]])))))</f>
        <v>0</v>
      </c>
      <c r="W1094" s="41">
        <f>IF(TRIM(CentrepointSourced[[#This Row],[Assessed CS]])="",0,IF(CentrepointSourced[[#This Row],[Assessed CS]]="&lt;5",2.5,IF(CentrepointSourced[[#This Row],[Assessed CS]]="&lt;10",5,VALUE(TRIM(CentrepointSourced[[#This Row],[Assessed CS]])))))</f>
        <v>0</v>
      </c>
      <c r="X1094" s="106">
        <f>IF(CentrepointSourced[[#This Row],[Age]]="16-17",CentrepointSourced[[#This Row],[Presented HS DQ]],0)</f>
        <v>0</v>
      </c>
      <c r="Y1094" s="106">
        <f>IF(CentrepointSourced[[#This Row],[Age]]="16-24",CentrepointSourced[[#This Row],[Presented HS DQ]],0)</f>
        <v>0</v>
      </c>
      <c r="Z1094" s="106">
        <f>IF(CentrepointSourced[[#This Row],[Age]]="18-24",CentrepointSourced[[#This Row],[Presented HS DQ]],0)</f>
        <v>359</v>
      </c>
      <c r="AA1094" s="106">
        <f>IF(CentrepointSourced[[#This Row],[Age]]="16-17",CentrepointSourced[[#This Row],[Presented CS DQ]],0)</f>
        <v>0</v>
      </c>
      <c r="AB1094" s="106">
        <f>IF(CentrepointSourced[[#This Row],[Age]]="16-24",CentrepointSourced[[#This Row],[Presented CS DQ]],0)</f>
        <v>0</v>
      </c>
      <c r="AC1094" s="106">
        <f>IF(CentrepointSourced[[#This Row],[Age]]="18-24",CentrepointSourced[[#This Row],[Presented CS DQ]],0)</f>
        <v>0</v>
      </c>
      <c r="AD1094" s="107">
        <f>IF(CentrepointSourced[[#This Row],[Age]]="16-17",CentrepointSourced[[#This Row],[Assessed HS DQ]],0)</f>
        <v>0</v>
      </c>
      <c r="AE1094" s="107">
        <f>IF(CentrepointSourced[[#This Row],[Age]]="16-24",CentrepointSourced[[#This Row],[Assessed HS DQ]],0)</f>
        <v>0</v>
      </c>
      <c r="AF1094" s="107">
        <f>IF(CentrepointSourced[[#This Row],[Age]]="18-24",CentrepointSourced[[#This Row],[Assessed HS DQ]],0)</f>
        <v>64</v>
      </c>
      <c r="AG1094" s="107">
        <f>IF(CentrepointSourced[[#This Row],[Age]]="16-17",CentrepointSourced[[#This Row],[Assessed CS DQ]],0)</f>
        <v>0</v>
      </c>
      <c r="AH1094" s="107">
        <f>IF(CentrepointSourced[[#This Row],[Age]]="16-24",CentrepointSourced[[#This Row],[Assessed CS DQ]],0)</f>
        <v>0</v>
      </c>
      <c r="AI1094" s="107">
        <f>IF(CentrepointSourced[[#This Row],[Age]]="18-24",CentrepointSourced[[#This Row],[Assessed CS DQ]],0)</f>
        <v>0</v>
      </c>
    </row>
    <row r="1095" spans="1:35" customFormat="1" ht="13.5" customHeight="1">
      <c r="A1095" s="45" t="s">
        <v>40</v>
      </c>
      <c r="B1095" s="62" t="s">
        <v>105</v>
      </c>
      <c r="C1095" s="45" t="s">
        <v>42</v>
      </c>
      <c r="D1095" s="62"/>
      <c r="E1095" s="67">
        <v>2014</v>
      </c>
      <c r="F1095" s="67" t="s">
        <v>25</v>
      </c>
      <c r="G1095" s="67">
        <v>24</v>
      </c>
      <c r="H1095" s="68">
        <v>2</v>
      </c>
      <c r="I1095" s="67">
        <v>3</v>
      </c>
      <c r="J1095" s="45"/>
      <c r="K1095" s="45"/>
      <c r="L1095" s="45"/>
      <c r="M1095" s="45"/>
      <c r="N1095" s="45"/>
      <c r="O1095" s="45"/>
      <c r="P1095" s="45"/>
      <c r="Q1095" s="41" t="str">
        <f>IF(CentrepointSourced[[#This Row],[Country]]="Northern Ireland","Northern Ireland",IFERROR(VLOOKUP(CentrepointSourced[[#This Row],[Local Authority]],LKP_LANameDQ[],2,FALSE),CentrepointSourced[[#This Row],[Local Authority]]))</f>
        <v>King's Lynn and West Norfolk</v>
      </c>
      <c r="R1095" s="41" t="str">
        <f>IF(CentrepointSourced[[#This Row],[LA type]]="County","",INDEX(ConsolGeog[lad14cd],MATCH(CentrepointSourced[[#This Row],[Local Authority DQ]],ConsolGeog[la_name],0)))</f>
        <v>E07000146</v>
      </c>
      <c r="S1095" s="41" t="str">
        <f>IF(OR(CentrepointSourced[[#This Row],[Country]]="Northern Ireland",CentrepointSourced[[#This Row],[Country]]="Scotland",CentrepointSourced[[#This Row],[Country]]="Wales"),"Local Authority",CentrepointSourced[[#This Row],[LA type]])</f>
        <v>District</v>
      </c>
      <c r="T1095" s="41">
        <f>IF(TRIM(CentrepointSourced[[#This Row],[Presented HS]])="",0,IF(CentrepointSourced[[#This Row],[Presented HS]]="&lt;5",2.5,IF(CentrepointSourced[[#This Row],[Presented HS]]="&lt;10",5,VALUE(TRIM(CentrepointSourced[[#This Row],[Presented HS]])))))</f>
        <v>24</v>
      </c>
      <c r="U1095" s="41">
        <f>IF(TRIM(CentrepointSourced[[#This Row],[Assessed HS]])="",0,IF(CentrepointSourced[[#This Row],[Assessed HS]]="&lt;5",2.5,IF(CentrepointSourced[[#This Row],[Assessed HS]]="&lt;10",5,VALUE(TRIM(CentrepointSourced[[#This Row],[Assessed HS]])))))</f>
        <v>2</v>
      </c>
      <c r="V1095" s="41">
        <f>IF(TRIM(CentrepointSourced[[#This Row],[Presented CS]])="",0,IF(CentrepointSourced[[#This Row],[Presented CS]]="&lt;5",2.5,IF(CentrepointSourced[[#This Row],[Presented CS]]="&lt;10",5,VALUE(TRIM(CentrepointSourced[[#This Row],[Presented CS]])))))</f>
        <v>0</v>
      </c>
      <c r="W1095" s="41">
        <f>IF(TRIM(CentrepointSourced[[#This Row],[Assessed CS]])="",0,IF(CentrepointSourced[[#This Row],[Assessed CS]]="&lt;5",2.5,IF(CentrepointSourced[[#This Row],[Assessed CS]]="&lt;10",5,VALUE(TRIM(CentrepointSourced[[#This Row],[Assessed CS]])))))</f>
        <v>0</v>
      </c>
      <c r="X1095" s="106">
        <f>IF(CentrepointSourced[[#This Row],[Age]]="16-17",CentrepointSourced[[#This Row],[Presented HS DQ]],0)</f>
        <v>24</v>
      </c>
      <c r="Y1095" s="106">
        <f>IF(CentrepointSourced[[#This Row],[Age]]="16-24",CentrepointSourced[[#This Row],[Presented HS DQ]],0)</f>
        <v>0</v>
      </c>
      <c r="Z1095" s="106">
        <f>IF(CentrepointSourced[[#This Row],[Age]]="18-24",CentrepointSourced[[#This Row],[Presented HS DQ]],0)</f>
        <v>0</v>
      </c>
      <c r="AA1095" s="106">
        <f>IF(CentrepointSourced[[#This Row],[Age]]="16-17",CentrepointSourced[[#This Row],[Presented CS DQ]],0)</f>
        <v>0</v>
      </c>
      <c r="AB1095" s="106">
        <f>IF(CentrepointSourced[[#This Row],[Age]]="16-24",CentrepointSourced[[#This Row],[Presented CS DQ]],0)</f>
        <v>0</v>
      </c>
      <c r="AC1095" s="106">
        <f>IF(CentrepointSourced[[#This Row],[Age]]="18-24",CentrepointSourced[[#This Row],[Presented CS DQ]],0)</f>
        <v>0</v>
      </c>
      <c r="AD1095" s="107">
        <f>IF(CentrepointSourced[[#This Row],[Age]]="16-17",CentrepointSourced[[#This Row],[Assessed HS DQ]],0)</f>
        <v>2</v>
      </c>
      <c r="AE1095" s="107">
        <f>IF(CentrepointSourced[[#This Row],[Age]]="16-24",CentrepointSourced[[#This Row],[Assessed HS DQ]],0)</f>
        <v>0</v>
      </c>
      <c r="AF1095" s="107">
        <f>IF(CentrepointSourced[[#This Row],[Age]]="18-24",CentrepointSourced[[#This Row],[Assessed HS DQ]],0)</f>
        <v>0</v>
      </c>
      <c r="AG1095" s="107">
        <f>IF(CentrepointSourced[[#This Row],[Age]]="16-17",CentrepointSourced[[#This Row],[Assessed CS DQ]],0)</f>
        <v>0</v>
      </c>
      <c r="AH1095" s="107">
        <f>IF(CentrepointSourced[[#This Row],[Age]]="16-24",CentrepointSourced[[#This Row],[Assessed CS DQ]],0)</f>
        <v>0</v>
      </c>
      <c r="AI1095" s="107">
        <f>IF(CentrepointSourced[[#This Row],[Age]]="18-24",CentrepointSourced[[#This Row],[Assessed CS DQ]],0)</f>
        <v>0</v>
      </c>
    </row>
    <row r="1096" spans="1:35" customFormat="1" ht="13.5" customHeight="1">
      <c r="A1096" s="45" t="s">
        <v>40</v>
      </c>
      <c r="B1096" s="62" t="s">
        <v>105</v>
      </c>
      <c r="C1096" s="45" t="s">
        <v>42</v>
      </c>
      <c r="D1096" s="62"/>
      <c r="E1096" s="67">
        <v>2014</v>
      </c>
      <c r="F1096" s="67" t="s">
        <v>26</v>
      </c>
      <c r="G1096" s="67">
        <v>344</v>
      </c>
      <c r="H1096" s="68">
        <v>26</v>
      </c>
      <c r="I1096" s="67">
        <v>30</v>
      </c>
      <c r="J1096" s="45"/>
      <c r="K1096" s="45"/>
      <c r="L1096" s="45"/>
      <c r="M1096" s="45"/>
      <c r="N1096" s="45"/>
      <c r="O1096" s="45"/>
      <c r="P1096" s="45"/>
      <c r="Q1096" s="41" t="str">
        <f>IF(CentrepointSourced[[#This Row],[Country]]="Northern Ireland","Northern Ireland",IFERROR(VLOOKUP(CentrepointSourced[[#This Row],[Local Authority]],LKP_LANameDQ[],2,FALSE),CentrepointSourced[[#This Row],[Local Authority]]))</f>
        <v>King's Lynn and West Norfolk</v>
      </c>
      <c r="R1096" s="41" t="str">
        <f>IF(CentrepointSourced[[#This Row],[LA type]]="County","",INDEX(ConsolGeog[lad14cd],MATCH(CentrepointSourced[[#This Row],[Local Authority DQ]],ConsolGeog[la_name],0)))</f>
        <v>E07000146</v>
      </c>
      <c r="S1096" s="41" t="str">
        <f>IF(OR(CentrepointSourced[[#This Row],[Country]]="Northern Ireland",CentrepointSourced[[#This Row],[Country]]="Scotland",CentrepointSourced[[#This Row],[Country]]="Wales"),"Local Authority",CentrepointSourced[[#This Row],[LA type]])</f>
        <v>District</v>
      </c>
      <c r="T1096" s="41">
        <f>IF(TRIM(CentrepointSourced[[#This Row],[Presented HS]])="",0,IF(CentrepointSourced[[#This Row],[Presented HS]]="&lt;5",2.5,IF(CentrepointSourced[[#This Row],[Presented HS]]="&lt;10",5,VALUE(TRIM(CentrepointSourced[[#This Row],[Presented HS]])))))</f>
        <v>344</v>
      </c>
      <c r="U1096" s="41">
        <f>IF(TRIM(CentrepointSourced[[#This Row],[Assessed HS]])="",0,IF(CentrepointSourced[[#This Row],[Assessed HS]]="&lt;5",2.5,IF(CentrepointSourced[[#This Row],[Assessed HS]]="&lt;10",5,VALUE(TRIM(CentrepointSourced[[#This Row],[Assessed HS]])))))</f>
        <v>26</v>
      </c>
      <c r="V1096" s="41">
        <f>IF(TRIM(CentrepointSourced[[#This Row],[Presented CS]])="",0,IF(CentrepointSourced[[#This Row],[Presented CS]]="&lt;5",2.5,IF(CentrepointSourced[[#This Row],[Presented CS]]="&lt;10",5,VALUE(TRIM(CentrepointSourced[[#This Row],[Presented CS]])))))</f>
        <v>0</v>
      </c>
      <c r="W1096" s="41">
        <f>IF(TRIM(CentrepointSourced[[#This Row],[Assessed CS]])="",0,IF(CentrepointSourced[[#This Row],[Assessed CS]]="&lt;5",2.5,IF(CentrepointSourced[[#This Row],[Assessed CS]]="&lt;10",5,VALUE(TRIM(CentrepointSourced[[#This Row],[Assessed CS]])))))</f>
        <v>0</v>
      </c>
      <c r="X1096" s="106">
        <f>IF(CentrepointSourced[[#This Row],[Age]]="16-17",CentrepointSourced[[#This Row],[Presented HS DQ]],0)</f>
        <v>0</v>
      </c>
      <c r="Y1096" s="106">
        <f>IF(CentrepointSourced[[#This Row],[Age]]="16-24",CentrepointSourced[[#This Row],[Presented HS DQ]],0)</f>
        <v>0</v>
      </c>
      <c r="Z1096" s="106">
        <f>IF(CentrepointSourced[[#This Row],[Age]]="18-24",CentrepointSourced[[#This Row],[Presented HS DQ]],0)</f>
        <v>344</v>
      </c>
      <c r="AA1096" s="106">
        <f>IF(CentrepointSourced[[#This Row],[Age]]="16-17",CentrepointSourced[[#This Row],[Presented CS DQ]],0)</f>
        <v>0</v>
      </c>
      <c r="AB1096" s="106">
        <f>IF(CentrepointSourced[[#This Row],[Age]]="16-24",CentrepointSourced[[#This Row],[Presented CS DQ]],0)</f>
        <v>0</v>
      </c>
      <c r="AC1096" s="106">
        <f>IF(CentrepointSourced[[#This Row],[Age]]="18-24",CentrepointSourced[[#This Row],[Presented CS DQ]],0)</f>
        <v>0</v>
      </c>
      <c r="AD1096" s="107">
        <f>IF(CentrepointSourced[[#This Row],[Age]]="16-17",CentrepointSourced[[#This Row],[Assessed HS DQ]],0)</f>
        <v>0</v>
      </c>
      <c r="AE1096" s="107">
        <f>IF(CentrepointSourced[[#This Row],[Age]]="16-24",CentrepointSourced[[#This Row],[Assessed HS DQ]],0)</f>
        <v>0</v>
      </c>
      <c r="AF1096" s="107">
        <f>IF(CentrepointSourced[[#This Row],[Age]]="18-24",CentrepointSourced[[#This Row],[Assessed HS DQ]],0)</f>
        <v>26</v>
      </c>
      <c r="AG1096" s="107">
        <f>IF(CentrepointSourced[[#This Row],[Age]]="16-17",CentrepointSourced[[#This Row],[Assessed CS DQ]],0)</f>
        <v>0</v>
      </c>
      <c r="AH1096" s="107">
        <f>IF(CentrepointSourced[[#This Row],[Age]]="16-24",CentrepointSourced[[#This Row],[Assessed CS DQ]],0)</f>
        <v>0</v>
      </c>
      <c r="AI1096" s="107">
        <f>IF(CentrepointSourced[[#This Row],[Age]]="18-24",CentrepointSourced[[#This Row],[Assessed CS DQ]],0)</f>
        <v>0</v>
      </c>
    </row>
    <row r="1097" spans="1:35" ht="13.5" customHeight="1">
      <c r="A1097" s="46" t="s">
        <v>40</v>
      </c>
      <c r="B1097" s="46" t="s">
        <v>309</v>
      </c>
      <c r="C1097" s="46" t="s">
        <v>299</v>
      </c>
      <c r="D1097" s="46" t="s">
        <v>34</v>
      </c>
      <c r="E1097" s="46">
        <v>2012</v>
      </c>
      <c r="F1097" s="67" t="s">
        <v>25</v>
      </c>
      <c r="G1097" s="67"/>
      <c r="H1097" s="79"/>
      <c r="I1097" s="45"/>
      <c r="J1097" s="45"/>
      <c r="K1097" s="46"/>
      <c r="L1097" s="45"/>
      <c r="M1097" s="45"/>
      <c r="N1097" s="45"/>
      <c r="O1097" s="45"/>
      <c r="P1097" s="45"/>
      <c r="Q1097" s="43" t="str">
        <f>IF(CentrepointSourced[[#This Row],[Country]]="Northern Ireland","Northern Ireland",IFERROR(VLOOKUP(CentrepointSourced[[#This Row],[Local Authority]],LKP_LANameDQ[],2,FALSE),CentrepointSourced[[#This Row],[Local Authority]]))</f>
        <v>West Sussex</v>
      </c>
      <c r="R1097" s="43" t="str">
        <f>IF(CentrepointSourced[[#This Row],[LA type]]="County","",INDEX(ConsolGeog[lad14cd],MATCH(CentrepointSourced[[#This Row],[Local Authority DQ]],ConsolGeog[la_name],0)))</f>
        <v/>
      </c>
      <c r="S1097" s="43" t="str">
        <f>IF(OR(CentrepointSourced[[#This Row],[Country]]="Northern Ireland",CentrepointSourced[[#This Row],[Country]]="Scotland",CentrepointSourced[[#This Row],[Country]]="Wales"),"Local Authority",CentrepointSourced[[#This Row],[LA type]])</f>
        <v>County</v>
      </c>
      <c r="T1097" s="43">
        <f>IF(TRIM(CentrepointSourced[[#This Row],[Presented HS]])="",0,IF(CentrepointSourced[[#This Row],[Presented HS]]="&lt;5",2.5,IF(CentrepointSourced[[#This Row],[Presented HS]]="&lt;10",5,VALUE(TRIM(CentrepointSourced[[#This Row],[Presented HS]])))))</f>
        <v>0</v>
      </c>
      <c r="U1097" s="43">
        <f>IF(TRIM(CentrepointSourced[[#This Row],[Assessed HS]])="",0,IF(CentrepointSourced[[#This Row],[Assessed HS]]="&lt;5",2.5,IF(CentrepointSourced[[#This Row],[Assessed HS]]="&lt;10",5,VALUE(TRIM(CentrepointSourced[[#This Row],[Assessed HS]])))))</f>
        <v>0</v>
      </c>
      <c r="V1097" s="43">
        <f>IF(TRIM(CentrepointSourced[[#This Row],[Presented CS]])="",0,IF(CentrepointSourced[[#This Row],[Presented CS]]="&lt;5",2.5,IF(CentrepointSourced[[#This Row],[Presented CS]]="&lt;10",5,VALUE(TRIM(CentrepointSourced[[#This Row],[Presented CS]])))))</f>
        <v>0</v>
      </c>
      <c r="W1097" s="43">
        <f>IF(TRIM(CentrepointSourced[[#This Row],[Assessed CS]])="",0,IF(CentrepointSourced[[#This Row],[Assessed CS]]="&lt;5",2.5,IF(CentrepointSourced[[#This Row],[Assessed CS]]="&lt;10",5,VALUE(TRIM(CentrepointSourced[[#This Row],[Assessed CS]])))))</f>
        <v>0</v>
      </c>
      <c r="X1097" s="111">
        <f>IF(CentrepointSourced[[#This Row],[Age]]="16-17",CentrepointSourced[[#This Row],[Presented HS DQ]],0)</f>
        <v>0</v>
      </c>
      <c r="Y1097" s="111">
        <f>IF(CentrepointSourced[[#This Row],[Age]]="16-24",CentrepointSourced[[#This Row],[Presented HS DQ]],0)</f>
        <v>0</v>
      </c>
      <c r="Z1097" s="111">
        <f>IF(CentrepointSourced[[#This Row],[Age]]="18-24",CentrepointSourced[[#This Row],[Presented HS DQ]],0)</f>
        <v>0</v>
      </c>
      <c r="AA1097" s="111">
        <f>IF(CentrepointSourced[[#This Row],[Age]]="16-17",CentrepointSourced[[#This Row],[Presented CS DQ]],0)</f>
        <v>0</v>
      </c>
      <c r="AB1097" s="111">
        <f>IF(CentrepointSourced[[#This Row],[Age]]="16-24",CentrepointSourced[[#This Row],[Presented CS DQ]],0)</f>
        <v>0</v>
      </c>
      <c r="AC1097" s="111">
        <f>IF(CentrepointSourced[[#This Row],[Age]]="18-24",CentrepointSourced[[#This Row],[Presented CS DQ]],0)</f>
        <v>0</v>
      </c>
      <c r="AD1097" s="107">
        <f>IF(CentrepointSourced[[#This Row],[Age]]="16-17",CentrepointSourced[[#This Row],[Assessed HS DQ]],0)</f>
        <v>0</v>
      </c>
      <c r="AE1097" s="107">
        <f>IF(CentrepointSourced[[#This Row],[Age]]="16-24",CentrepointSourced[[#This Row],[Assessed HS DQ]],0)</f>
        <v>0</v>
      </c>
      <c r="AF1097" s="107">
        <f>IF(CentrepointSourced[[#This Row],[Age]]="18-24",CentrepointSourced[[#This Row],[Assessed HS DQ]],0)</f>
        <v>0</v>
      </c>
      <c r="AG1097" s="107">
        <f>IF(CentrepointSourced[[#This Row],[Age]]="16-17",CentrepointSourced[[#This Row],[Assessed CS DQ]],0)</f>
        <v>0</v>
      </c>
      <c r="AH1097" s="107">
        <f>IF(CentrepointSourced[[#This Row],[Age]]="16-24",CentrepointSourced[[#This Row],[Assessed CS DQ]],0)</f>
        <v>0</v>
      </c>
      <c r="AI1097" s="107">
        <f>IF(CentrepointSourced[[#This Row],[Age]]="18-24",CentrepointSourced[[#This Row],[Assessed CS DQ]],0)</f>
        <v>0</v>
      </c>
    </row>
    <row r="1098" spans="1:35" ht="13.5" customHeight="1">
      <c r="A1098" s="46" t="s">
        <v>40</v>
      </c>
      <c r="B1098" s="46" t="s">
        <v>309</v>
      </c>
      <c r="C1098" s="46" t="s">
        <v>299</v>
      </c>
      <c r="D1098" s="46"/>
      <c r="E1098" s="46">
        <v>2012</v>
      </c>
      <c r="F1098" s="67" t="s">
        <v>26</v>
      </c>
      <c r="G1098" s="67"/>
      <c r="H1098" s="79"/>
      <c r="I1098" s="45"/>
      <c r="J1098" s="45"/>
      <c r="K1098" s="46"/>
      <c r="L1098" s="45"/>
      <c r="M1098" s="45"/>
      <c r="N1098" s="45"/>
      <c r="O1098" s="45"/>
      <c r="P1098" s="45"/>
      <c r="Q1098" s="43" t="str">
        <f>IF(CentrepointSourced[[#This Row],[Country]]="Northern Ireland","Northern Ireland",IFERROR(VLOOKUP(CentrepointSourced[[#This Row],[Local Authority]],LKP_LANameDQ[],2,FALSE),CentrepointSourced[[#This Row],[Local Authority]]))</f>
        <v>West Sussex</v>
      </c>
      <c r="R1098" s="43" t="str">
        <f>IF(CentrepointSourced[[#This Row],[LA type]]="County","",INDEX(ConsolGeog[lad14cd],MATCH(CentrepointSourced[[#This Row],[Local Authority DQ]],ConsolGeog[la_name],0)))</f>
        <v/>
      </c>
      <c r="S1098" s="43" t="str">
        <f>IF(OR(CentrepointSourced[[#This Row],[Country]]="Northern Ireland",CentrepointSourced[[#This Row],[Country]]="Scotland",CentrepointSourced[[#This Row],[Country]]="Wales"),"Local Authority",CentrepointSourced[[#This Row],[LA type]])</f>
        <v>County</v>
      </c>
      <c r="T1098" s="43">
        <f>IF(TRIM(CentrepointSourced[[#This Row],[Presented HS]])="",0,IF(CentrepointSourced[[#This Row],[Presented HS]]="&lt;5",2.5,IF(CentrepointSourced[[#This Row],[Presented HS]]="&lt;10",5,VALUE(TRIM(CentrepointSourced[[#This Row],[Presented HS]])))))</f>
        <v>0</v>
      </c>
      <c r="U1098" s="43">
        <f>IF(TRIM(CentrepointSourced[[#This Row],[Assessed HS]])="",0,IF(CentrepointSourced[[#This Row],[Assessed HS]]="&lt;5",2.5,IF(CentrepointSourced[[#This Row],[Assessed HS]]="&lt;10",5,VALUE(TRIM(CentrepointSourced[[#This Row],[Assessed HS]])))))</f>
        <v>0</v>
      </c>
      <c r="V1098" s="43">
        <f>IF(TRIM(CentrepointSourced[[#This Row],[Presented CS]])="",0,IF(CentrepointSourced[[#This Row],[Presented CS]]="&lt;5",2.5,IF(CentrepointSourced[[#This Row],[Presented CS]]="&lt;10",5,VALUE(TRIM(CentrepointSourced[[#This Row],[Presented CS]])))))</f>
        <v>0</v>
      </c>
      <c r="W1098" s="43">
        <f>IF(TRIM(CentrepointSourced[[#This Row],[Assessed CS]])="",0,IF(CentrepointSourced[[#This Row],[Assessed CS]]="&lt;5",2.5,IF(CentrepointSourced[[#This Row],[Assessed CS]]="&lt;10",5,VALUE(TRIM(CentrepointSourced[[#This Row],[Assessed CS]])))))</f>
        <v>0</v>
      </c>
      <c r="X1098" s="111">
        <f>IF(CentrepointSourced[[#This Row],[Age]]="16-17",CentrepointSourced[[#This Row],[Presented HS DQ]],0)</f>
        <v>0</v>
      </c>
      <c r="Y1098" s="111">
        <f>IF(CentrepointSourced[[#This Row],[Age]]="16-24",CentrepointSourced[[#This Row],[Presented HS DQ]],0)</f>
        <v>0</v>
      </c>
      <c r="Z1098" s="111">
        <f>IF(CentrepointSourced[[#This Row],[Age]]="18-24",CentrepointSourced[[#This Row],[Presented HS DQ]],0)</f>
        <v>0</v>
      </c>
      <c r="AA1098" s="111">
        <f>IF(CentrepointSourced[[#This Row],[Age]]="16-17",CentrepointSourced[[#This Row],[Presented CS DQ]],0)</f>
        <v>0</v>
      </c>
      <c r="AB1098" s="111">
        <f>IF(CentrepointSourced[[#This Row],[Age]]="16-24",CentrepointSourced[[#This Row],[Presented CS DQ]],0)</f>
        <v>0</v>
      </c>
      <c r="AC1098" s="111">
        <f>IF(CentrepointSourced[[#This Row],[Age]]="18-24",CentrepointSourced[[#This Row],[Presented CS DQ]],0)</f>
        <v>0</v>
      </c>
      <c r="AD1098" s="107">
        <f>IF(CentrepointSourced[[#This Row],[Age]]="16-17",CentrepointSourced[[#This Row],[Assessed HS DQ]],0)</f>
        <v>0</v>
      </c>
      <c r="AE1098" s="107">
        <f>IF(CentrepointSourced[[#This Row],[Age]]="16-24",CentrepointSourced[[#This Row],[Assessed HS DQ]],0)</f>
        <v>0</v>
      </c>
      <c r="AF1098" s="107">
        <f>IF(CentrepointSourced[[#This Row],[Age]]="18-24",CentrepointSourced[[#This Row],[Assessed HS DQ]],0)</f>
        <v>0</v>
      </c>
      <c r="AG1098" s="107">
        <f>IF(CentrepointSourced[[#This Row],[Age]]="16-17",CentrepointSourced[[#This Row],[Assessed CS DQ]],0)</f>
        <v>0</v>
      </c>
      <c r="AH1098" s="107">
        <f>IF(CentrepointSourced[[#This Row],[Age]]="16-24",CentrepointSourced[[#This Row],[Assessed CS DQ]],0)</f>
        <v>0</v>
      </c>
      <c r="AI1098" s="107">
        <f>IF(CentrepointSourced[[#This Row],[Age]]="18-24",CentrepointSourced[[#This Row],[Assessed CS DQ]],0)</f>
        <v>0</v>
      </c>
    </row>
    <row r="1099" spans="1:35" ht="13.5" customHeight="1">
      <c r="A1099" s="46" t="s">
        <v>40</v>
      </c>
      <c r="B1099" s="46" t="s">
        <v>309</v>
      </c>
      <c r="C1099" s="46" t="s">
        <v>299</v>
      </c>
      <c r="D1099" s="46" t="s">
        <v>34</v>
      </c>
      <c r="E1099" s="46">
        <v>2013</v>
      </c>
      <c r="F1099" s="67" t="s">
        <v>25</v>
      </c>
      <c r="G1099" s="67"/>
      <c r="H1099" s="79"/>
      <c r="I1099" s="45"/>
      <c r="J1099" s="45"/>
      <c r="K1099" s="46"/>
      <c r="L1099" s="45"/>
      <c r="M1099" s="45"/>
      <c r="N1099" s="45"/>
      <c r="O1099" s="45"/>
      <c r="P1099" s="45"/>
      <c r="Q1099" s="43" t="str">
        <f>IF(CentrepointSourced[[#This Row],[Country]]="Northern Ireland","Northern Ireland",IFERROR(VLOOKUP(CentrepointSourced[[#This Row],[Local Authority]],LKP_LANameDQ[],2,FALSE),CentrepointSourced[[#This Row],[Local Authority]]))</f>
        <v>West Sussex</v>
      </c>
      <c r="R1099" s="43" t="str">
        <f>IF(CentrepointSourced[[#This Row],[LA type]]="County","",INDEX(ConsolGeog[lad14cd],MATCH(CentrepointSourced[[#This Row],[Local Authority DQ]],ConsolGeog[la_name],0)))</f>
        <v/>
      </c>
      <c r="S1099" s="43" t="str">
        <f>IF(OR(CentrepointSourced[[#This Row],[Country]]="Northern Ireland",CentrepointSourced[[#This Row],[Country]]="Scotland",CentrepointSourced[[#This Row],[Country]]="Wales"),"Local Authority",CentrepointSourced[[#This Row],[LA type]])</f>
        <v>County</v>
      </c>
      <c r="T1099" s="43">
        <f>IF(TRIM(CentrepointSourced[[#This Row],[Presented HS]])="",0,IF(CentrepointSourced[[#This Row],[Presented HS]]="&lt;5",2.5,IF(CentrepointSourced[[#This Row],[Presented HS]]="&lt;10",5,VALUE(TRIM(CentrepointSourced[[#This Row],[Presented HS]])))))</f>
        <v>0</v>
      </c>
      <c r="U1099" s="43">
        <f>IF(TRIM(CentrepointSourced[[#This Row],[Assessed HS]])="",0,IF(CentrepointSourced[[#This Row],[Assessed HS]]="&lt;5",2.5,IF(CentrepointSourced[[#This Row],[Assessed HS]]="&lt;10",5,VALUE(TRIM(CentrepointSourced[[#This Row],[Assessed HS]])))))</f>
        <v>0</v>
      </c>
      <c r="V1099" s="43">
        <f>IF(TRIM(CentrepointSourced[[#This Row],[Presented CS]])="",0,IF(CentrepointSourced[[#This Row],[Presented CS]]="&lt;5",2.5,IF(CentrepointSourced[[#This Row],[Presented CS]]="&lt;10",5,VALUE(TRIM(CentrepointSourced[[#This Row],[Presented CS]])))))</f>
        <v>0</v>
      </c>
      <c r="W1099" s="43">
        <f>IF(TRIM(CentrepointSourced[[#This Row],[Assessed CS]])="",0,IF(CentrepointSourced[[#This Row],[Assessed CS]]="&lt;5",2.5,IF(CentrepointSourced[[#This Row],[Assessed CS]]="&lt;10",5,VALUE(TRIM(CentrepointSourced[[#This Row],[Assessed CS]])))))</f>
        <v>0</v>
      </c>
      <c r="X1099" s="111">
        <f>IF(CentrepointSourced[[#This Row],[Age]]="16-17",CentrepointSourced[[#This Row],[Presented HS DQ]],0)</f>
        <v>0</v>
      </c>
      <c r="Y1099" s="111">
        <f>IF(CentrepointSourced[[#This Row],[Age]]="16-24",CentrepointSourced[[#This Row],[Presented HS DQ]],0)</f>
        <v>0</v>
      </c>
      <c r="Z1099" s="111">
        <f>IF(CentrepointSourced[[#This Row],[Age]]="18-24",CentrepointSourced[[#This Row],[Presented HS DQ]],0)</f>
        <v>0</v>
      </c>
      <c r="AA1099" s="111">
        <f>IF(CentrepointSourced[[#This Row],[Age]]="16-17",CentrepointSourced[[#This Row],[Presented CS DQ]],0)</f>
        <v>0</v>
      </c>
      <c r="AB1099" s="111">
        <f>IF(CentrepointSourced[[#This Row],[Age]]="16-24",CentrepointSourced[[#This Row],[Presented CS DQ]],0)</f>
        <v>0</v>
      </c>
      <c r="AC1099" s="111">
        <f>IF(CentrepointSourced[[#This Row],[Age]]="18-24",CentrepointSourced[[#This Row],[Presented CS DQ]],0)</f>
        <v>0</v>
      </c>
      <c r="AD1099" s="107">
        <f>IF(CentrepointSourced[[#This Row],[Age]]="16-17",CentrepointSourced[[#This Row],[Assessed HS DQ]],0)</f>
        <v>0</v>
      </c>
      <c r="AE1099" s="107">
        <f>IF(CentrepointSourced[[#This Row],[Age]]="16-24",CentrepointSourced[[#This Row],[Assessed HS DQ]],0)</f>
        <v>0</v>
      </c>
      <c r="AF1099" s="107">
        <f>IF(CentrepointSourced[[#This Row],[Age]]="18-24",CentrepointSourced[[#This Row],[Assessed HS DQ]],0)</f>
        <v>0</v>
      </c>
      <c r="AG1099" s="107">
        <f>IF(CentrepointSourced[[#This Row],[Age]]="16-17",CentrepointSourced[[#This Row],[Assessed CS DQ]],0)</f>
        <v>0</v>
      </c>
      <c r="AH1099" s="107">
        <f>IF(CentrepointSourced[[#This Row],[Age]]="16-24",CentrepointSourced[[#This Row],[Assessed CS DQ]],0)</f>
        <v>0</v>
      </c>
      <c r="AI1099" s="107">
        <f>IF(CentrepointSourced[[#This Row],[Age]]="18-24",CentrepointSourced[[#This Row],[Assessed CS DQ]],0)</f>
        <v>0</v>
      </c>
    </row>
    <row r="1100" spans="1:35" ht="13.5" customHeight="1">
      <c r="A1100" s="46" t="s">
        <v>40</v>
      </c>
      <c r="B1100" s="46" t="s">
        <v>309</v>
      </c>
      <c r="C1100" s="46" t="s">
        <v>299</v>
      </c>
      <c r="D1100" s="46"/>
      <c r="E1100" s="46">
        <v>2013</v>
      </c>
      <c r="F1100" s="67" t="s">
        <v>26</v>
      </c>
      <c r="G1100" s="67"/>
      <c r="H1100" s="79"/>
      <c r="I1100" s="45"/>
      <c r="J1100" s="45"/>
      <c r="K1100" s="46"/>
      <c r="L1100" s="45"/>
      <c r="M1100" s="45"/>
      <c r="N1100" s="45"/>
      <c r="O1100" s="45"/>
      <c r="P1100" s="45"/>
      <c r="Q1100" s="43" t="str">
        <f>IF(CentrepointSourced[[#This Row],[Country]]="Northern Ireland","Northern Ireland",IFERROR(VLOOKUP(CentrepointSourced[[#This Row],[Local Authority]],LKP_LANameDQ[],2,FALSE),CentrepointSourced[[#This Row],[Local Authority]]))</f>
        <v>West Sussex</v>
      </c>
      <c r="R1100" s="43" t="str">
        <f>IF(CentrepointSourced[[#This Row],[LA type]]="County","",INDEX(ConsolGeog[lad14cd],MATCH(CentrepointSourced[[#This Row],[Local Authority DQ]],ConsolGeog[la_name],0)))</f>
        <v/>
      </c>
      <c r="S1100" s="43" t="str">
        <f>IF(OR(CentrepointSourced[[#This Row],[Country]]="Northern Ireland",CentrepointSourced[[#This Row],[Country]]="Scotland",CentrepointSourced[[#This Row],[Country]]="Wales"),"Local Authority",CentrepointSourced[[#This Row],[LA type]])</f>
        <v>County</v>
      </c>
      <c r="T1100" s="43">
        <f>IF(TRIM(CentrepointSourced[[#This Row],[Presented HS]])="",0,IF(CentrepointSourced[[#This Row],[Presented HS]]="&lt;5",2.5,IF(CentrepointSourced[[#This Row],[Presented HS]]="&lt;10",5,VALUE(TRIM(CentrepointSourced[[#This Row],[Presented HS]])))))</f>
        <v>0</v>
      </c>
      <c r="U1100" s="43">
        <f>IF(TRIM(CentrepointSourced[[#This Row],[Assessed HS]])="",0,IF(CentrepointSourced[[#This Row],[Assessed HS]]="&lt;5",2.5,IF(CentrepointSourced[[#This Row],[Assessed HS]]="&lt;10",5,VALUE(TRIM(CentrepointSourced[[#This Row],[Assessed HS]])))))</f>
        <v>0</v>
      </c>
      <c r="V1100" s="43">
        <f>IF(TRIM(CentrepointSourced[[#This Row],[Presented CS]])="",0,IF(CentrepointSourced[[#This Row],[Presented CS]]="&lt;5",2.5,IF(CentrepointSourced[[#This Row],[Presented CS]]="&lt;10",5,VALUE(TRIM(CentrepointSourced[[#This Row],[Presented CS]])))))</f>
        <v>0</v>
      </c>
      <c r="W1100" s="43">
        <f>IF(TRIM(CentrepointSourced[[#This Row],[Assessed CS]])="",0,IF(CentrepointSourced[[#This Row],[Assessed CS]]="&lt;5",2.5,IF(CentrepointSourced[[#This Row],[Assessed CS]]="&lt;10",5,VALUE(TRIM(CentrepointSourced[[#This Row],[Assessed CS]])))))</f>
        <v>0</v>
      </c>
      <c r="X1100" s="111">
        <f>IF(CentrepointSourced[[#This Row],[Age]]="16-17",CentrepointSourced[[#This Row],[Presented HS DQ]],0)</f>
        <v>0</v>
      </c>
      <c r="Y1100" s="111">
        <f>IF(CentrepointSourced[[#This Row],[Age]]="16-24",CentrepointSourced[[#This Row],[Presented HS DQ]],0)</f>
        <v>0</v>
      </c>
      <c r="Z1100" s="111">
        <f>IF(CentrepointSourced[[#This Row],[Age]]="18-24",CentrepointSourced[[#This Row],[Presented HS DQ]],0)</f>
        <v>0</v>
      </c>
      <c r="AA1100" s="111">
        <f>IF(CentrepointSourced[[#This Row],[Age]]="16-17",CentrepointSourced[[#This Row],[Presented CS DQ]],0)</f>
        <v>0</v>
      </c>
      <c r="AB1100" s="111">
        <f>IF(CentrepointSourced[[#This Row],[Age]]="16-24",CentrepointSourced[[#This Row],[Presented CS DQ]],0)</f>
        <v>0</v>
      </c>
      <c r="AC1100" s="111">
        <f>IF(CentrepointSourced[[#This Row],[Age]]="18-24",CentrepointSourced[[#This Row],[Presented CS DQ]],0)</f>
        <v>0</v>
      </c>
      <c r="AD1100" s="107">
        <f>IF(CentrepointSourced[[#This Row],[Age]]="16-17",CentrepointSourced[[#This Row],[Assessed HS DQ]],0)</f>
        <v>0</v>
      </c>
      <c r="AE1100" s="107">
        <f>IF(CentrepointSourced[[#This Row],[Age]]="16-24",CentrepointSourced[[#This Row],[Assessed HS DQ]],0)</f>
        <v>0</v>
      </c>
      <c r="AF1100" s="107">
        <f>IF(CentrepointSourced[[#This Row],[Age]]="18-24",CentrepointSourced[[#This Row],[Assessed HS DQ]],0)</f>
        <v>0</v>
      </c>
      <c r="AG1100" s="107">
        <f>IF(CentrepointSourced[[#This Row],[Age]]="16-17",CentrepointSourced[[#This Row],[Assessed CS DQ]],0)</f>
        <v>0</v>
      </c>
      <c r="AH1100" s="107">
        <f>IF(CentrepointSourced[[#This Row],[Age]]="16-24",CentrepointSourced[[#This Row],[Assessed CS DQ]],0)</f>
        <v>0</v>
      </c>
      <c r="AI1100" s="107">
        <f>IF(CentrepointSourced[[#This Row],[Age]]="18-24",CentrepointSourced[[#This Row],[Assessed CS DQ]],0)</f>
        <v>0</v>
      </c>
    </row>
    <row r="1101" spans="1:35" ht="13.5" customHeight="1">
      <c r="A1101" s="46" t="s">
        <v>40</v>
      </c>
      <c r="B1101" s="46" t="s">
        <v>309</v>
      </c>
      <c r="C1101" s="46" t="s">
        <v>299</v>
      </c>
      <c r="D1101" s="46" t="s">
        <v>34</v>
      </c>
      <c r="E1101" s="46">
        <v>2014</v>
      </c>
      <c r="F1101" s="67" t="s">
        <v>25</v>
      </c>
      <c r="G1101" s="67"/>
      <c r="H1101" s="79"/>
      <c r="I1101" s="45"/>
      <c r="J1101" s="45"/>
      <c r="K1101" s="46"/>
      <c r="L1101" s="45"/>
      <c r="M1101" s="45"/>
      <c r="N1101" s="45"/>
      <c r="O1101" s="45"/>
      <c r="P1101" s="45"/>
      <c r="Q1101" s="43" t="str">
        <f>IF(CentrepointSourced[[#This Row],[Country]]="Northern Ireland","Northern Ireland",IFERROR(VLOOKUP(CentrepointSourced[[#This Row],[Local Authority]],LKP_LANameDQ[],2,FALSE),CentrepointSourced[[#This Row],[Local Authority]]))</f>
        <v>West Sussex</v>
      </c>
      <c r="R1101" s="43" t="str">
        <f>IF(CentrepointSourced[[#This Row],[LA type]]="County","",INDEX(ConsolGeog[lad14cd],MATCH(CentrepointSourced[[#This Row],[Local Authority DQ]],ConsolGeog[la_name],0)))</f>
        <v/>
      </c>
      <c r="S1101" s="43" t="str">
        <f>IF(OR(CentrepointSourced[[#This Row],[Country]]="Northern Ireland",CentrepointSourced[[#This Row],[Country]]="Scotland",CentrepointSourced[[#This Row],[Country]]="Wales"),"Local Authority",CentrepointSourced[[#This Row],[LA type]])</f>
        <v>County</v>
      </c>
      <c r="T1101" s="43">
        <f>IF(TRIM(CentrepointSourced[[#This Row],[Presented HS]])="",0,IF(CentrepointSourced[[#This Row],[Presented HS]]="&lt;5",2.5,IF(CentrepointSourced[[#This Row],[Presented HS]]="&lt;10",5,VALUE(TRIM(CentrepointSourced[[#This Row],[Presented HS]])))))</f>
        <v>0</v>
      </c>
      <c r="U1101" s="43">
        <f>IF(TRIM(CentrepointSourced[[#This Row],[Assessed HS]])="",0,IF(CentrepointSourced[[#This Row],[Assessed HS]]="&lt;5",2.5,IF(CentrepointSourced[[#This Row],[Assessed HS]]="&lt;10",5,VALUE(TRIM(CentrepointSourced[[#This Row],[Assessed HS]])))))</f>
        <v>0</v>
      </c>
      <c r="V1101" s="43">
        <f>IF(TRIM(CentrepointSourced[[#This Row],[Presented CS]])="",0,IF(CentrepointSourced[[#This Row],[Presented CS]]="&lt;5",2.5,IF(CentrepointSourced[[#This Row],[Presented CS]]="&lt;10",5,VALUE(TRIM(CentrepointSourced[[#This Row],[Presented CS]])))))</f>
        <v>0</v>
      </c>
      <c r="W1101" s="43">
        <f>IF(TRIM(CentrepointSourced[[#This Row],[Assessed CS]])="",0,IF(CentrepointSourced[[#This Row],[Assessed CS]]="&lt;5",2.5,IF(CentrepointSourced[[#This Row],[Assessed CS]]="&lt;10",5,VALUE(TRIM(CentrepointSourced[[#This Row],[Assessed CS]])))))</f>
        <v>0</v>
      </c>
      <c r="X1101" s="111">
        <f>IF(CentrepointSourced[[#This Row],[Age]]="16-17",CentrepointSourced[[#This Row],[Presented HS DQ]],0)</f>
        <v>0</v>
      </c>
      <c r="Y1101" s="111">
        <f>IF(CentrepointSourced[[#This Row],[Age]]="16-24",CentrepointSourced[[#This Row],[Presented HS DQ]],0)</f>
        <v>0</v>
      </c>
      <c r="Z1101" s="111">
        <f>IF(CentrepointSourced[[#This Row],[Age]]="18-24",CentrepointSourced[[#This Row],[Presented HS DQ]],0)</f>
        <v>0</v>
      </c>
      <c r="AA1101" s="111">
        <f>IF(CentrepointSourced[[#This Row],[Age]]="16-17",CentrepointSourced[[#This Row],[Presented CS DQ]],0)</f>
        <v>0</v>
      </c>
      <c r="AB1101" s="111">
        <f>IF(CentrepointSourced[[#This Row],[Age]]="16-24",CentrepointSourced[[#This Row],[Presented CS DQ]],0)</f>
        <v>0</v>
      </c>
      <c r="AC1101" s="111">
        <f>IF(CentrepointSourced[[#This Row],[Age]]="18-24",CentrepointSourced[[#This Row],[Presented CS DQ]],0)</f>
        <v>0</v>
      </c>
      <c r="AD1101" s="107">
        <f>IF(CentrepointSourced[[#This Row],[Age]]="16-17",CentrepointSourced[[#This Row],[Assessed HS DQ]],0)</f>
        <v>0</v>
      </c>
      <c r="AE1101" s="107">
        <f>IF(CentrepointSourced[[#This Row],[Age]]="16-24",CentrepointSourced[[#This Row],[Assessed HS DQ]],0)</f>
        <v>0</v>
      </c>
      <c r="AF1101" s="107">
        <f>IF(CentrepointSourced[[#This Row],[Age]]="18-24",CentrepointSourced[[#This Row],[Assessed HS DQ]],0)</f>
        <v>0</v>
      </c>
      <c r="AG1101" s="107">
        <f>IF(CentrepointSourced[[#This Row],[Age]]="16-17",CentrepointSourced[[#This Row],[Assessed CS DQ]],0)</f>
        <v>0</v>
      </c>
      <c r="AH1101" s="107">
        <f>IF(CentrepointSourced[[#This Row],[Age]]="16-24",CentrepointSourced[[#This Row],[Assessed CS DQ]],0)</f>
        <v>0</v>
      </c>
      <c r="AI1101" s="107">
        <f>IF(CentrepointSourced[[#This Row],[Age]]="18-24",CentrepointSourced[[#This Row],[Assessed CS DQ]],0)</f>
        <v>0</v>
      </c>
    </row>
    <row r="1102" spans="1:35" ht="13.5" customHeight="1">
      <c r="A1102" s="46" t="s">
        <v>40</v>
      </c>
      <c r="B1102" s="46" t="s">
        <v>309</v>
      </c>
      <c r="C1102" s="46" t="s">
        <v>299</v>
      </c>
      <c r="D1102" s="46"/>
      <c r="E1102" s="46">
        <v>2014</v>
      </c>
      <c r="F1102" s="67" t="s">
        <v>26</v>
      </c>
      <c r="G1102" s="67"/>
      <c r="H1102" s="79"/>
      <c r="I1102" s="45"/>
      <c r="J1102" s="45"/>
      <c r="K1102" s="46"/>
      <c r="L1102" s="45"/>
      <c r="M1102" s="45"/>
      <c r="N1102" s="45"/>
      <c r="O1102" s="45"/>
      <c r="P1102" s="45"/>
      <c r="Q1102" s="43" t="str">
        <f>IF(CentrepointSourced[[#This Row],[Country]]="Northern Ireland","Northern Ireland",IFERROR(VLOOKUP(CentrepointSourced[[#This Row],[Local Authority]],LKP_LANameDQ[],2,FALSE),CentrepointSourced[[#This Row],[Local Authority]]))</f>
        <v>West Sussex</v>
      </c>
      <c r="R1102" s="43" t="str">
        <f>IF(CentrepointSourced[[#This Row],[LA type]]="County","",INDEX(ConsolGeog[lad14cd],MATCH(CentrepointSourced[[#This Row],[Local Authority DQ]],ConsolGeog[la_name],0)))</f>
        <v/>
      </c>
      <c r="S1102" s="43" t="str">
        <f>IF(OR(CentrepointSourced[[#This Row],[Country]]="Northern Ireland",CentrepointSourced[[#This Row],[Country]]="Scotland",CentrepointSourced[[#This Row],[Country]]="Wales"),"Local Authority",CentrepointSourced[[#This Row],[LA type]])</f>
        <v>County</v>
      </c>
      <c r="T1102" s="43">
        <f>IF(TRIM(CentrepointSourced[[#This Row],[Presented HS]])="",0,IF(CentrepointSourced[[#This Row],[Presented HS]]="&lt;5",2.5,IF(CentrepointSourced[[#This Row],[Presented HS]]="&lt;10",5,VALUE(TRIM(CentrepointSourced[[#This Row],[Presented HS]])))))</f>
        <v>0</v>
      </c>
      <c r="U1102" s="43">
        <f>IF(TRIM(CentrepointSourced[[#This Row],[Assessed HS]])="",0,IF(CentrepointSourced[[#This Row],[Assessed HS]]="&lt;5",2.5,IF(CentrepointSourced[[#This Row],[Assessed HS]]="&lt;10",5,VALUE(TRIM(CentrepointSourced[[#This Row],[Assessed HS]])))))</f>
        <v>0</v>
      </c>
      <c r="V1102" s="43">
        <f>IF(TRIM(CentrepointSourced[[#This Row],[Presented CS]])="",0,IF(CentrepointSourced[[#This Row],[Presented CS]]="&lt;5",2.5,IF(CentrepointSourced[[#This Row],[Presented CS]]="&lt;10",5,VALUE(TRIM(CentrepointSourced[[#This Row],[Presented CS]])))))</f>
        <v>0</v>
      </c>
      <c r="W1102" s="43">
        <f>IF(TRIM(CentrepointSourced[[#This Row],[Assessed CS]])="",0,IF(CentrepointSourced[[#This Row],[Assessed CS]]="&lt;5",2.5,IF(CentrepointSourced[[#This Row],[Assessed CS]]="&lt;10",5,VALUE(TRIM(CentrepointSourced[[#This Row],[Assessed CS]])))))</f>
        <v>0</v>
      </c>
      <c r="X1102" s="111">
        <f>IF(CentrepointSourced[[#This Row],[Age]]="16-17",CentrepointSourced[[#This Row],[Presented HS DQ]],0)</f>
        <v>0</v>
      </c>
      <c r="Y1102" s="111">
        <f>IF(CentrepointSourced[[#This Row],[Age]]="16-24",CentrepointSourced[[#This Row],[Presented HS DQ]],0)</f>
        <v>0</v>
      </c>
      <c r="Z1102" s="111">
        <f>IF(CentrepointSourced[[#This Row],[Age]]="18-24",CentrepointSourced[[#This Row],[Presented HS DQ]],0)</f>
        <v>0</v>
      </c>
      <c r="AA1102" s="111">
        <f>IF(CentrepointSourced[[#This Row],[Age]]="16-17",CentrepointSourced[[#This Row],[Presented CS DQ]],0)</f>
        <v>0</v>
      </c>
      <c r="AB1102" s="111">
        <f>IF(CentrepointSourced[[#This Row],[Age]]="16-24",CentrepointSourced[[#This Row],[Presented CS DQ]],0)</f>
        <v>0</v>
      </c>
      <c r="AC1102" s="111">
        <f>IF(CentrepointSourced[[#This Row],[Age]]="18-24",CentrepointSourced[[#This Row],[Presented CS DQ]],0)</f>
        <v>0</v>
      </c>
      <c r="AD1102" s="107">
        <f>IF(CentrepointSourced[[#This Row],[Age]]="16-17",CentrepointSourced[[#This Row],[Assessed HS DQ]],0)</f>
        <v>0</v>
      </c>
      <c r="AE1102" s="107">
        <f>IF(CentrepointSourced[[#This Row],[Age]]="16-24",CentrepointSourced[[#This Row],[Assessed HS DQ]],0)</f>
        <v>0</v>
      </c>
      <c r="AF1102" s="107">
        <f>IF(CentrepointSourced[[#This Row],[Age]]="18-24",CentrepointSourced[[#This Row],[Assessed HS DQ]],0)</f>
        <v>0</v>
      </c>
      <c r="AG1102" s="107">
        <f>IF(CentrepointSourced[[#This Row],[Age]]="16-17",CentrepointSourced[[#This Row],[Assessed CS DQ]],0)</f>
        <v>0</v>
      </c>
      <c r="AH1102" s="107">
        <f>IF(CentrepointSourced[[#This Row],[Age]]="16-24",CentrepointSourced[[#This Row],[Assessed CS DQ]],0)</f>
        <v>0</v>
      </c>
      <c r="AI1102" s="107">
        <f>IF(CentrepointSourced[[#This Row],[Age]]="18-24",CentrepointSourced[[#This Row],[Assessed CS DQ]],0)</f>
        <v>0</v>
      </c>
    </row>
    <row r="1103" spans="1:35" customFormat="1" ht="13.5" customHeight="1">
      <c r="A1103" s="45" t="s">
        <v>40</v>
      </c>
      <c r="B1103" s="45" t="s">
        <v>296</v>
      </c>
      <c r="C1103" s="45" t="s">
        <v>165</v>
      </c>
      <c r="D1103" s="45"/>
      <c r="E1103" s="67">
        <v>2012</v>
      </c>
      <c r="F1103" s="67" t="s">
        <v>53</v>
      </c>
      <c r="G1103" s="67"/>
      <c r="H1103" s="68"/>
      <c r="I1103" s="67"/>
      <c r="J1103" s="45"/>
      <c r="K1103" s="67"/>
      <c r="L1103" s="67"/>
      <c r="M1103" s="67"/>
      <c r="N1103" s="67"/>
      <c r="O1103" s="67"/>
      <c r="P1103" s="67"/>
      <c r="Q1103" s="41" t="str">
        <f>IF(CentrepointSourced[[#This Row],[Country]]="Northern Ireland","Northern Ireland",IFERROR(VLOOKUP(CentrepointSourced[[#This Row],[Local Authority]],LKP_LANameDQ[],2,FALSE),CentrepointSourced[[#This Row],[Local Authority]]))</f>
        <v>Westminster</v>
      </c>
      <c r="R1103" s="41" t="str">
        <f>IF(CentrepointSourced[[#This Row],[LA type]]="County","",INDEX(ConsolGeog[lad14cd],MATCH(CentrepointSourced[[#This Row],[Local Authority DQ]],ConsolGeog[la_name],0)))</f>
        <v>E09000033</v>
      </c>
      <c r="S1103" s="41" t="str">
        <f>IF(OR(CentrepointSourced[[#This Row],[Country]]="Northern Ireland",CentrepointSourced[[#This Row],[Country]]="Scotland",CentrepointSourced[[#This Row],[Country]]="Wales"),"Local Authority",CentrepointSourced[[#This Row],[LA type]])</f>
        <v>Unitary</v>
      </c>
      <c r="T1103" s="41">
        <f>IF(TRIM(CentrepointSourced[[#This Row],[Presented HS]])="",0,IF(CentrepointSourced[[#This Row],[Presented HS]]="&lt;5",2.5,IF(CentrepointSourced[[#This Row],[Presented HS]]="&lt;10",5,VALUE(TRIM(CentrepointSourced[[#This Row],[Presented HS]])))))</f>
        <v>0</v>
      </c>
      <c r="U1103" s="41">
        <f>IF(TRIM(CentrepointSourced[[#This Row],[Assessed HS]])="",0,IF(CentrepointSourced[[#This Row],[Assessed HS]]="&lt;5",2.5,IF(CentrepointSourced[[#This Row],[Assessed HS]]="&lt;10",5,VALUE(TRIM(CentrepointSourced[[#This Row],[Assessed HS]])))))</f>
        <v>0</v>
      </c>
      <c r="V1103" s="41">
        <f>IF(TRIM(CentrepointSourced[[#This Row],[Presented CS]])="",0,IF(CentrepointSourced[[#This Row],[Presented CS]]="&lt;5",2.5,IF(CentrepointSourced[[#This Row],[Presented CS]]="&lt;10",5,VALUE(TRIM(CentrepointSourced[[#This Row],[Presented CS]])))))</f>
        <v>0</v>
      </c>
      <c r="W1103" s="41">
        <f>IF(TRIM(CentrepointSourced[[#This Row],[Assessed CS]])="",0,IF(CentrepointSourced[[#This Row],[Assessed CS]]="&lt;5",2.5,IF(CentrepointSourced[[#This Row],[Assessed CS]]="&lt;10",5,VALUE(TRIM(CentrepointSourced[[#This Row],[Assessed CS]])))))</f>
        <v>0</v>
      </c>
      <c r="X1103" s="106">
        <f>IF(CentrepointSourced[[#This Row],[Age]]="16-17",CentrepointSourced[[#This Row],[Presented HS DQ]],0)</f>
        <v>0</v>
      </c>
      <c r="Y1103" s="106">
        <f>IF(CentrepointSourced[[#This Row],[Age]]="16-24",CentrepointSourced[[#This Row],[Presented HS DQ]],0)</f>
        <v>0</v>
      </c>
      <c r="Z1103" s="106">
        <f>IF(CentrepointSourced[[#This Row],[Age]]="18-24",CentrepointSourced[[#This Row],[Presented HS DQ]],0)</f>
        <v>0</v>
      </c>
      <c r="AA1103" s="106">
        <f>IF(CentrepointSourced[[#This Row],[Age]]="16-17",CentrepointSourced[[#This Row],[Presented CS DQ]],0)</f>
        <v>0</v>
      </c>
      <c r="AB1103" s="106">
        <f>IF(CentrepointSourced[[#This Row],[Age]]="16-24",CentrepointSourced[[#This Row],[Presented CS DQ]],0)</f>
        <v>0</v>
      </c>
      <c r="AC1103" s="106">
        <f>IF(CentrepointSourced[[#This Row],[Age]]="18-24",CentrepointSourced[[#This Row],[Presented CS DQ]],0)</f>
        <v>0</v>
      </c>
      <c r="AD1103" s="107">
        <f>IF(CentrepointSourced[[#This Row],[Age]]="16-17",CentrepointSourced[[#This Row],[Assessed HS DQ]],0)</f>
        <v>0</v>
      </c>
      <c r="AE1103" s="107">
        <f>IF(CentrepointSourced[[#This Row],[Age]]="16-24",CentrepointSourced[[#This Row],[Assessed HS DQ]],0)</f>
        <v>0</v>
      </c>
      <c r="AF1103" s="107">
        <f>IF(CentrepointSourced[[#This Row],[Age]]="18-24",CentrepointSourced[[#This Row],[Assessed HS DQ]],0)</f>
        <v>0</v>
      </c>
      <c r="AG1103" s="107">
        <f>IF(CentrepointSourced[[#This Row],[Age]]="16-17",CentrepointSourced[[#This Row],[Assessed CS DQ]],0)</f>
        <v>0</v>
      </c>
      <c r="AH1103" s="107">
        <f>IF(CentrepointSourced[[#This Row],[Age]]="16-24",CentrepointSourced[[#This Row],[Assessed CS DQ]],0)</f>
        <v>0</v>
      </c>
      <c r="AI1103" s="107">
        <f>IF(CentrepointSourced[[#This Row],[Age]]="18-24",CentrepointSourced[[#This Row],[Assessed CS DQ]],0)</f>
        <v>0</v>
      </c>
    </row>
    <row r="1104" spans="1:35" customFormat="1" ht="13.5" customHeight="1">
      <c r="A1104" s="45" t="s">
        <v>40</v>
      </c>
      <c r="B1104" s="45" t="s">
        <v>296</v>
      </c>
      <c r="C1104" s="45" t="s">
        <v>165</v>
      </c>
      <c r="D1104" s="45"/>
      <c r="E1104" s="67">
        <v>2013</v>
      </c>
      <c r="F1104" s="67" t="s">
        <v>53</v>
      </c>
      <c r="G1104" s="67"/>
      <c r="H1104" s="68"/>
      <c r="I1104" s="67"/>
      <c r="J1104" s="45"/>
      <c r="K1104" s="67"/>
      <c r="L1104" s="67"/>
      <c r="M1104" s="67"/>
      <c r="N1104" s="67"/>
      <c r="O1104" s="67"/>
      <c r="P1104" s="67"/>
      <c r="Q1104" s="41" t="str">
        <f>IF(CentrepointSourced[[#This Row],[Country]]="Northern Ireland","Northern Ireland",IFERROR(VLOOKUP(CentrepointSourced[[#This Row],[Local Authority]],LKP_LANameDQ[],2,FALSE),CentrepointSourced[[#This Row],[Local Authority]]))</f>
        <v>Westminster</v>
      </c>
      <c r="R1104" s="41" t="str">
        <f>IF(CentrepointSourced[[#This Row],[LA type]]="County","",INDEX(ConsolGeog[lad14cd],MATCH(CentrepointSourced[[#This Row],[Local Authority DQ]],ConsolGeog[la_name],0)))</f>
        <v>E09000033</v>
      </c>
      <c r="S1104" s="41" t="str">
        <f>IF(OR(CentrepointSourced[[#This Row],[Country]]="Northern Ireland",CentrepointSourced[[#This Row],[Country]]="Scotland",CentrepointSourced[[#This Row],[Country]]="Wales"),"Local Authority",CentrepointSourced[[#This Row],[LA type]])</f>
        <v>Unitary</v>
      </c>
      <c r="T1104" s="41">
        <f>IF(TRIM(CentrepointSourced[[#This Row],[Presented HS]])="",0,IF(CentrepointSourced[[#This Row],[Presented HS]]="&lt;5",2.5,IF(CentrepointSourced[[#This Row],[Presented HS]]="&lt;10",5,VALUE(TRIM(CentrepointSourced[[#This Row],[Presented HS]])))))</f>
        <v>0</v>
      </c>
      <c r="U1104" s="41">
        <f>IF(TRIM(CentrepointSourced[[#This Row],[Assessed HS]])="",0,IF(CentrepointSourced[[#This Row],[Assessed HS]]="&lt;5",2.5,IF(CentrepointSourced[[#This Row],[Assessed HS]]="&lt;10",5,VALUE(TRIM(CentrepointSourced[[#This Row],[Assessed HS]])))))</f>
        <v>0</v>
      </c>
      <c r="V1104" s="41">
        <f>IF(TRIM(CentrepointSourced[[#This Row],[Presented CS]])="",0,IF(CentrepointSourced[[#This Row],[Presented CS]]="&lt;5",2.5,IF(CentrepointSourced[[#This Row],[Presented CS]]="&lt;10",5,VALUE(TRIM(CentrepointSourced[[#This Row],[Presented CS]])))))</f>
        <v>0</v>
      </c>
      <c r="W1104" s="41">
        <f>IF(TRIM(CentrepointSourced[[#This Row],[Assessed CS]])="",0,IF(CentrepointSourced[[#This Row],[Assessed CS]]="&lt;5",2.5,IF(CentrepointSourced[[#This Row],[Assessed CS]]="&lt;10",5,VALUE(TRIM(CentrepointSourced[[#This Row],[Assessed CS]])))))</f>
        <v>0</v>
      </c>
      <c r="X1104" s="106">
        <f>IF(CentrepointSourced[[#This Row],[Age]]="16-17",CentrepointSourced[[#This Row],[Presented HS DQ]],0)</f>
        <v>0</v>
      </c>
      <c r="Y1104" s="106">
        <f>IF(CentrepointSourced[[#This Row],[Age]]="16-24",CentrepointSourced[[#This Row],[Presented HS DQ]],0)</f>
        <v>0</v>
      </c>
      <c r="Z1104" s="106">
        <f>IF(CentrepointSourced[[#This Row],[Age]]="18-24",CentrepointSourced[[#This Row],[Presented HS DQ]],0)</f>
        <v>0</v>
      </c>
      <c r="AA1104" s="106">
        <f>IF(CentrepointSourced[[#This Row],[Age]]="16-17",CentrepointSourced[[#This Row],[Presented CS DQ]],0)</f>
        <v>0</v>
      </c>
      <c r="AB1104" s="106">
        <f>IF(CentrepointSourced[[#This Row],[Age]]="16-24",CentrepointSourced[[#This Row],[Presented CS DQ]],0)</f>
        <v>0</v>
      </c>
      <c r="AC1104" s="106">
        <f>IF(CentrepointSourced[[#This Row],[Age]]="18-24",CentrepointSourced[[#This Row],[Presented CS DQ]],0)</f>
        <v>0</v>
      </c>
      <c r="AD1104" s="107">
        <f>IF(CentrepointSourced[[#This Row],[Age]]="16-17",CentrepointSourced[[#This Row],[Assessed HS DQ]],0)</f>
        <v>0</v>
      </c>
      <c r="AE1104" s="107">
        <f>IF(CentrepointSourced[[#This Row],[Age]]="16-24",CentrepointSourced[[#This Row],[Assessed HS DQ]],0)</f>
        <v>0</v>
      </c>
      <c r="AF1104" s="107">
        <f>IF(CentrepointSourced[[#This Row],[Age]]="18-24",CentrepointSourced[[#This Row],[Assessed HS DQ]],0)</f>
        <v>0</v>
      </c>
      <c r="AG1104" s="107">
        <f>IF(CentrepointSourced[[#This Row],[Age]]="16-17",CentrepointSourced[[#This Row],[Assessed CS DQ]],0)</f>
        <v>0</v>
      </c>
      <c r="AH1104" s="107">
        <f>IF(CentrepointSourced[[#This Row],[Age]]="16-24",CentrepointSourced[[#This Row],[Assessed CS DQ]],0)</f>
        <v>0</v>
      </c>
      <c r="AI1104" s="107">
        <f>IF(CentrepointSourced[[#This Row],[Age]]="18-24",CentrepointSourced[[#This Row],[Assessed CS DQ]],0)</f>
        <v>0</v>
      </c>
    </row>
    <row r="1105" spans="1:35" customFormat="1" ht="13.5" customHeight="1">
      <c r="A1105" s="45" t="s">
        <v>40</v>
      </c>
      <c r="B1105" s="45" t="s">
        <v>296</v>
      </c>
      <c r="C1105" s="45" t="s">
        <v>165</v>
      </c>
      <c r="D1105" s="45"/>
      <c r="E1105" s="67">
        <v>2014</v>
      </c>
      <c r="F1105" s="67" t="s">
        <v>53</v>
      </c>
      <c r="G1105" s="67"/>
      <c r="H1105" s="68"/>
      <c r="I1105" s="67"/>
      <c r="J1105" s="45"/>
      <c r="K1105" s="67"/>
      <c r="L1105" s="67"/>
      <c r="M1105" s="67"/>
      <c r="N1105" s="67"/>
      <c r="O1105" s="67"/>
      <c r="P1105" s="67"/>
      <c r="Q1105" s="41" t="str">
        <f>IF(CentrepointSourced[[#This Row],[Country]]="Northern Ireland","Northern Ireland",IFERROR(VLOOKUP(CentrepointSourced[[#This Row],[Local Authority]],LKP_LANameDQ[],2,FALSE),CentrepointSourced[[#This Row],[Local Authority]]))</f>
        <v>Westminster</v>
      </c>
      <c r="R1105" s="41" t="str">
        <f>IF(CentrepointSourced[[#This Row],[LA type]]="County","",INDEX(ConsolGeog[lad14cd],MATCH(CentrepointSourced[[#This Row],[Local Authority DQ]],ConsolGeog[la_name],0)))</f>
        <v>E09000033</v>
      </c>
      <c r="S1105" s="41" t="str">
        <f>IF(OR(CentrepointSourced[[#This Row],[Country]]="Northern Ireland",CentrepointSourced[[#This Row],[Country]]="Scotland",CentrepointSourced[[#This Row],[Country]]="Wales"),"Local Authority",CentrepointSourced[[#This Row],[LA type]])</f>
        <v>Unitary</v>
      </c>
      <c r="T1105" s="41">
        <f>IF(TRIM(CentrepointSourced[[#This Row],[Presented HS]])="",0,IF(CentrepointSourced[[#This Row],[Presented HS]]="&lt;5",2.5,IF(CentrepointSourced[[#This Row],[Presented HS]]="&lt;10",5,VALUE(TRIM(CentrepointSourced[[#This Row],[Presented HS]])))))</f>
        <v>0</v>
      </c>
      <c r="U1105" s="41">
        <f>IF(TRIM(CentrepointSourced[[#This Row],[Assessed HS]])="",0,IF(CentrepointSourced[[#This Row],[Assessed HS]]="&lt;5",2.5,IF(CentrepointSourced[[#This Row],[Assessed HS]]="&lt;10",5,VALUE(TRIM(CentrepointSourced[[#This Row],[Assessed HS]])))))</f>
        <v>0</v>
      </c>
      <c r="V1105" s="41">
        <f>IF(TRIM(CentrepointSourced[[#This Row],[Presented CS]])="",0,IF(CentrepointSourced[[#This Row],[Presented CS]]="&lt;5",2.5,IF(CentrepointSourced[[#This Row],[Presented CS]]="&lt;10",5,VALUE(TRIM(CentrepointSourced[[#This Row],[Presented CS]])))))</f>
        <v>0</v>
      </c>
      <c r="W1105" s="41">
        <f>IF(TRIM(CentrepointSourced[[#This Row],[Assessed CS]])="",0,IF(CentrepointSourced[[#This Row],[Assessed CS]]="&lt;5",2.5,IF(CentrepointSourced[[#This Row],[Assessed CS]]="&lt;10",5,VALUE(TRIM(CentrepointSourced[[#This Row],[Assessed CS]])))))</f>
        <v>0</v>
      </c>
      <c r="X1105" s="106">
        <f>IF(CentrepointSourced[[#This Row],[Age]]="16-17",CentrepointSourced[[#This Row],[Presented HS DQ]],0)</f>
        <v>0</v>
      </c>
      <c r="Y1105" s="106">
        <f>IF(CentrepointSourced[[#This Row],[Age]]="16-24",CentrepointSourced[[#This Row],[Presented HS DQ]],0)</f>
        <v>0</v>
      </c>
      <c r="Z1105" s="106">
        <f>IF(CentrepointSourced[[#This Row],[Age]]="18-24",CentrepointSourced[[#This Row],[Presented HS DQ]],0)</f>
        <v>0</v>
      </c>
      <c r="AA1105" s="106">
        <f>IF(CentrepointSourced[[#This Row],[Age]]="16-17",CentrepointSourced[[#This Row],[Presented CS DQ]],0)</f>
        <v>0</v>
      </c>
      <c r="AB1105" s="106">
        <f>IF(CentrepointSourced[[#This Row],[Age]]="16-24",CentrepointSourced[[#This Row],[Presented CS DQ]],0)</f>
        <v>0</v>
      </c>
      <c r="AC1105" s="106">
        <f>IF(CentrepointSourced[[#This Row],[Age]]="18-24",CentrepointSourced[[#This Row],[Presented CS DQ]],0)</f>
        <v>0</v>
      </c>
      <c r="AD1105" s="107">
        <f>IF(CentrepointSourced[[#This Row],[Age]]="16-17",CentrepointSourced[[#This Row],[Assessed HS DQ]],0)</f>
        <v>0</v>
      </c>
      <c r="AE1105" s="107">
        <f>IF(CentrepointSourced[[#This Row],[Age]]="16-24",CentrepointSourced[[#This Row],[Assessed HS DQ]],0)</f>
        <v>0</v>
      </c>
      <c r="AF1105" s="107">
        <f>IF(CentrepointSourced[[#This Row],[Age]]="18-24",CentrepointSourced[[#This Row],[Assessed HS DQ]],0)</f>
        <v>0</v>
      </c>
      <c r="AG1105" s="107">
        <f>IF(CentrepointSourced[[#This Row],[Age]]="16-17",CentrepointSourced[[#This Row],[Assessed CS DQ]],0)</f>
        <v>0</v>
      </c>
      <c r="AH1105" s="107">
        <f>IF(CentrepointSourced[[#This Row],[Age]]="16-24",CentrepointSourced[[#This Row],[Assessed CS DQ]],0)</f>
        <v>0</v>
      </c>
      <c r="AI1105" s="107">
        <f>IF(CentrepointSourced[[#This Row],[Age]]="18-24",CentrepointSourced[[#This Row],[Assessed CS DQ]],0)</f>
        <v>0</v>
      </c>
    </row>
    <row r="1106" spans="1:35" customFormat="1" ht="13.5" customHeight="1">
      <c r="A1106" s="45" t="s">
        <v>40</v>
      </c>
      <c r="B1106" s="62" t="s">
        <v>106</v>
      </c>
      <c r="C1106" s="45" t="s">
        <v>42</v>
      </c>
      <c r="D1106" s="62"/>
      <c r="E1106" s="67">
        <v>2012</v>
      </c>
      <c r="F1106" s="67" t="s">
        <v>25</v>
      </c>
      <c r="G1106" s="67"/>
      <c r="H1106" s="68"/>
      <c r="I1106" s="67">
        <v>0</v>
      </c>
      <c r="J1106" s="45"/>
      <c r="K1106" s="45"/>
      <c r="L1106" s="45"/>
      <c r="M1106" s="45"/>
      <c r="N1106" s="45"/>
      <c r="O1106" s="45"/>
      <c r="P1106" s="45"/>
      <c r="Q1106" s="41" t="str">
        <f>IF(CentrepointSourced[[#This Row],[Country]]="Northern Ireland","Northern Ireland",IFERROR(VLOOKUP(CentrepointSourced[[#This Row],[Local Authority]],LKP_LANameDQ[],2,FALSE),CentrepointSourced[[#This Row],[Local Authority]]))</f>
        <v>Weymouth and Portland</v>
      </c>
      <c r="R1106" s="41" t="str">
        <f>IF(CentrepointSourced[[#This Row],[LA type]]="County","",INDEX(ConsolGeog[lad14cd],MATCH(CentrepointSourced[[#This Row],[Local Authority DQ]],ConsolGeog[la_name],0)))</f>
        <v>E07000053</v>
      </c>
      <c r="S1106" s="41" t="str">
        <f>IF(OR(CentrepointSourced[[#This Row],[Country]]="Northern Ireland",CentrepointSourced[[#This Row],[Country]]="Scotland",CentrepointSourced[[#This Row],[Country]]="Wales"),"Local Authority",CentrepointSourced[[#This Row],[LA type]])</f>
        <v>District</v>
      </c>
      <c r="T1106" s="41">
        <f>IF(TRIM(CentrepointSourced[[#This Row],[Presented HS]])="",0,IF(CentrepointSourced[[#This Row],[Presented HS]]="&lt;5",2.5,IF(CentrepointSourced[[#This Row],[Presented HS]]="&lt;10",5,VALUE(TRIM(CentrepointSourced[[#This Row],[Presented HS]])))))</f>
        <v>0</v>
      </c>
      <c r="U1106" s="41">
        <f>IF(TRIM(CentrepointSourced[[#This Row],[Assessed HS]])="",0,IF(CentrepointSourced[[#This Row],[Assessed HS]]="&lt;5",2.5,IF(CentrepointSourced[[#This Row],[Assessed HS]]="&lt;10",5,VALUE(TRIM(CentrepointSourced[[#This Row],[Assessed HS]])))))</f>
        <v>0</v>
      </c>
      <c r="V1106" s="41">
        <f>IF(TRIM(CentrepointSourced[[#This Row],[Presented CS]])="",0,IF(CentrepointSourced[[#This Row],[Presented CS]]="&lt;5",2.5,IF(CentrepointSourced[[#This Row],[Presented CS]]="&lt;10",5,VALUE(TRIM(CentrepointSourced[[#This Row],[Presented CS]])))))</f>
        <v>0</v>
      </c>
      <c r="W1106" s="41">
        <f>IF(TRIM(CentrepointSourced[[#This Row],[Assessed CS]])="",0,IF(CentrepointSourced[[#This Row],[Assessed CS]]="&lt;5",2.5,IF(CentrepointSourced[[#This Row],[Assessed CS]]="&lt;10",5,VALUE(TRIM(CentrepointSourced[[#This Row],[Assessed CS]])))))</f>
        <v>0</v>
      </c>
      <c r="X1106" s="106">
        <f>IF(CentrepointSourced[[#This Row],[Age]]="16-17",CentrepointSourced[[#This Row],[Presented HS DQ]],0)</f>
        <v>0</v>
      </c>
      <c r="Y1106" s="106">
        <f>IF(CentrepointSourced[[#This Row],[Age]]="16-24",CentrepointSourced[[#This Row],[Presented HS DQ]],0)</f>
        <v>0</v>
      </c>
      <c r="Z1106" s="106">
        <f>IF(CentrepointSourced[[#This Row],[Age]]="18-24",CentrepointSourced[[#This Row],[Presented HS DQ]],0)</f>
        <v>0</v>
      </c>
      <c r="AA1106" s="106">
        <f>IF(CentrepointSourced[[#This Row],[Age]]="16-17",CentrepointSourced[[#This Row],[Presented CS DQ]],0)</f>
        <v>0</v>
      </c>
      <c r="AB1106" s="106">
        <f>IF(CentrepointSourced[[#This Row],[Age]]="16-24",CentrepointSourced[[#This Row],[Presented CS DQ]],0)</f>
        <v>0</v>
      </c>
      <c r="AC1106" s="106">
        <f>IF(CentrepointSourced[[#This Row],[Age]]="18-24",CentrepointSourced[[#This Row],[Presented CS DQ]],0)</f>
        <v>0</v>
      </c>
      <c r="AD1106" s="107">
        <f>IF(CentrepointSourced[[#This Row],[Age]]="16-17",CentrepointSourced[[#This Row],[Assessed HS DQ]],0)</f>
        <v>0</v>
      </c>
      <c r="AE1106" s="107">
        <f>IF(CentrepointSourced[[#This Row],[Age]]="16-24",CentrepointSourced[[#This Row],[Assessed HS DQ]],0)</f>
        <v>0</v>
      </c>
      <c r="AF1106" s="107">
        <f>IF(CentrepointSourced[[#This Row],[Age]]="18-24",CentrepointSourced[[#This Row],[Assessed HS DQ]],0)</f>
        <v>0</v>
      </c>
      <c r="AG1106" s="107">
        <f>IF(CentrepointSourced[[#This Row],[Age]]="16-17",CentrepointSourced[[#This Row],[Assessed CS DQ]],0)</f>
        <v>0</v>
      </c>
      <c r="AH1106" s="107">
        <f>IF(CentrepointSourced[[#This Row],[Age]]="16-24",CentrepointSourced[[#This Row],[Assessed CS DQ]],0)</f>
        <v>0</v>
      </c>
      <c r="AI1106" s="107">
        <f>IF(CentrepointSourced[[#This Row],[Age]]="18-24",CentrepointSourced[[#This Row],[Assessed CS DQ]],0)</f>
        <v>0</v>
      </c>
    </row>
    <row r="1107" spans="1:35" customFormat="1" ht="13.5" customHeight="1">
      <c r="A1107" s="45" t="s">
        <v>40</v>
      </c>
      <c r="B1107" s="62" t="s">
        <v>106</v>
      </c>
      <c r="C1107" s="45" t="s">
        <v>42</v>
      </c>
      <c r="D1107" s="62"/>
      <c r="E1107" s="67">
        <v>2012</v>
      </c>
      <c r="F1107" s="67" t="s">
        <v>26</v>
      </c>
      <c r="G1107" s="67"/>
      <c r="H1107" s="68">
        <v>24</v>
      </c>
      <c r="I1107" s="67">
        <v>14</v>
      </c>
      <c r="J1107" s="45"/>
      <c r="K1107" s="45"/>
      <c r="L1107" s="45"/>
      <c r="M1107" s="45"/>
      <c r="N1107" s="45"/>
      <c r="O1107" s="45"/>
      <c r="P1107" s="45"/>
      <c r="Q1107" s="41" t="str">
        <f>IF(CentrepointSourced[[#This Row],[Country]]="Northern Ireland","Northern Ireland",IFERROR(VLOOKUP(CentrepointSourced[[#This Row],[Local Authority]],LKP_LANameDQ[],2,FALSE),CentrepointSourced[[#This Row],[Local Authority]]))</f>
        <v>Weymouth and Portland</v>
      </c>
      <c r="R1107" s="41" t="str">
        <f>IF(CentrepointSourced[[#This Row],[LA type]]="County","",INDEX(ConsolGeog[lad14cd],MATCH(CentrepointSourced[[#This Row],[Local Authority DQ]],ConsolGeog[la_name],0)))</f>
        <v>E07000053</v>
      </c>
      <c r="S1107" s="41" t="str">
        <f>IF(OR(CentrepointSourced[[#This Row],[Country]]="Northern Ireland",CentrepointSourced[[#This Row],[Country]]="Scotland",CentrepointSourced[[#This Row],[Country]]="Wales"),"Local Authority",CentrepointSourced[[#This Row],[LA type]])</f>
        <v>District</v>
      </c>
      <c r="T1107" s="41">
        <f>IF(TRIM(CentrepointSourced[[#This Row],[Presented HS]])="",0,IF(CentrepointSourced[[#This Row],[Presented HS]]="&lt;5",2.5,IF(CentrepointSourced[[#This Row],[Presented HS]]="&lt;10",5,VALUE(TRIM(CentrepointSourced[[#This Row],[Presented HS]])))))</f>
        <v>0</v>
      </c>
      <c r="U1107" s="41">
        <f>IF(TRIM(CentrepointSourced[[#This Row],[Assessed HS]])="",0,IF(CentrepointSourced[[#This Row],[Assessed HS]]="&lt;5",2.5,IF(CentrepointSourced[[#This Row],[Assessed HS]]="&lt;10",5,VALUE(TRIM(CentrepointSourced[[#This Row],[Assessed HS]])))))</f>
        <v>24</v>
      </c>
      <c r="V1107" s="41">
        <f>IF(TRIM(CentrepointSourced[[#This Row],[Presented CS]])="",0,IF(CentrepointSourced[[#This Row],[Presented CS]]="&lt;5",2.5,IF(CentrepointSourced[[#This Row],[Presented CS]]="&lt;10",5,VALUE(TRIM(CentrepointSourced[[#This Row],[Presented CS]])))))</f>
        <v>0</v>
      </c>
      <c r="W1107" s="41">
        <f>IF(TRIM(CentrepointSourced[[#This Row],[Assessed CS]])="",0,IF(CentrepointSourced[[#This Row],[Assessed CS]]="&lt;5",2.5,IF(CentrepointSourced[[#This Row],[Assessed CS]]="&lt;10",5,VALUE(TRIM(CentrepointSourced[[#This Row],[Assessed CS]])))))</f>
        <v>0</v>
      </c>
      <c r="X1107" s="106">
        <f>IF(CentrepointSourced[[#This Row],[Age]]="16-17",CentrepointSourced[[#This Row],[Presented HS DQ]],0)</f>
        <v>0</v>
      </c>
      <c r="Y1107" s="106">
        <f>IF(CentrepointSourced[[#This Row],[Age]]="16-24",CentrepointSourced[[#This Row],[Presented HS DQ]],0)</f>
        <v>0</v>
      </c>
      <c r="Z1107" s="106">
        <f>IF(CentrepointSourced[[#This Row],[Age]]="18-24",CentrepointSourced[[#This Row],[Presented HS DQ]],0)</f>
        <v>0</v>
      </c>
      <c r="AA1107" s="106">
        <f>IF(CentrepointSourced[[#This Row],[Age]]="16-17",CentrepointSourced[[#This Row],[Presented CS DQ]],0)</f>
        <v>0</v>
      </c>
      <c r="AB1107" s="106">
        <f>IF(CentrepointSourced[[#This Row],[Age]]="16-24",CentrepointSourced[[#This Row],[Presented CS DQ]],0)</f>
        <v>0</v>
      </c>
      <c r="AC1107" s="106">
        <f>IF(CentrepointSourced[[#This Row],[Age]]="18-24",CentrepointSourced[[#This Row],[Presented CS DQ]],0)</f>
        <v>0</v>
      </c>
      <c r="AD1107" s="107">
        <f>IF(CentrepointSourced[[#This Row],[Age]]="16-17",CentrepointSourced[[#This Row],[Assessed HS DQ]],0)</f>
        <v>0</v>
      </c>
      <c r="AE1107" s="107">
        <f>IF(CentrepointSourced[[#This Row],[Age]]="16-24",CentrepointSourced[[#This Row],[Assessed HS DQ]],0)</f>
        <v>0</v>
      </c>
      <c r="AF1107" s="107">
        <f>IF(CentrepointSourced[[#This Row],[Age]]="18-24",CentrepointSourced[[#This Row],[Assessed HS DQ]],0)</f>
        <v>24</v>
      </c>
      <c r="AG1107" s="107">
        <f>IF(CentrepointSourced[[#This Row],[Age]]="16-17",CentrepointSourced[[#This Row],[Assessed CS DQ]],0)</f>
        <v>0</v>
      </c>
      <c r="AH1107" s="107">
        <f>IF(CentrepointSourced[[#This Row],[Age]]="16-24",CentrepointSourced[[#This Row],[Assessed CS DQ]],0)</f>
        <v>0</v>
      </c>
      <c r="AI1107" s="107">
        <f>IF(CentrepointSourced[[#This Row],[Age]]="18-24",CentrepointSourced[[#This Row],[Assessed CS DQ]],0)</f>
        <v>0</v>
      </c>
    </row>
    <row r="1108" spans="1:35" customFormat="1" ht="13.5" customHeight="1">
      <c r="A1108" s="45" t="s">
        <v>40</v>
      </c>
      <c r="B1108" s="62" t="s">
        <v>106</v>
      </c>
      <c r="C1108" s="45" t="s">
        <v>42</v>
      </c>
      <c r="D1108" s="62"/>
      <c r="E1108" s="67">
        <v>2013</v>
      </c>
      <c r="F1108" s="67" t="s">
        <v>25</v>
      </c>
      <c r="G1108" s="67"/>
      <c r="H1108" s="68">
        <v>1</v>
      </c>
      <c r="I1108" s="67">
        <v>1</v>
      </c>
      <c r="J1108" s="45"/>
      <c r="K1108" s="45"/>
      <c r="L1108" s="45"/>
      <c r="M1108" s="45"/>
      <c r="N1108" s="45"/>
      <c r="O1108" s="45"/>
      <c r="P1108" s="45"/>
      <c r="Q1108" s="41" t="str">
        <f>IF(CentrepointSourced[[#This Row],[Country]]="Northern Ireland","Northern Ireland",IFERROR(VLOOKUP(CentrepointSourced[[#This Row],[Local Authority]],LKP_LANameDQ[],2,FALSE),CentrepointSourced[[#This Row],[Local Authority]]))</f>
        <v>Weymouth and Portland</v>
      </c>
      <c r="R1108" s="41" t="str">
        <f>IF(CentrepointSourced[[#This Row],[LA type]]="County","",INDEX(ConsolGeog[lad14cd],MATCH(CentrepointSourced[[#This Row],[Local Authority DQ]],ConsolGeog[la_name],0)))</f>
        <v>E07000053</v>
      </c>
      <c r="S1108" s="41" t="str">
        <f>IF(OR(CentrepointSourced[[#This Row],[Country]]="Northern Ireland",CentrepointSourced[[#This Row],[Country]]="Scotland",CentrepointSourced[[#This Row],[Country]]="Wales"),"Local Authority",CentrepointSourced[[#This Row],[LA type]])</f>
        <v>District</v>
      </c>
      <c r="T1108" s="41">
        <f>IF(TRIM(CentrepointSourced[[#This Row],[Presented HS]])="",0,IF(CentrepointSourced[[#This Row],[Presented HS]]="&lt;5",2.5,IF(CentrepointSourced[[#This Row],[Presented HS]]="&lt;10",5,VALUE(TRIM(CentrepointSourced[[#This Row],[Presented HS]])))))</f>
        <v>0</v>
      </c>
      <c r="U1108" s="41">
        <f>IF(TRIM(CentrepointSourced[[#This Row],[Assessed HS]])="",0,IF(CentrepointSourced[[#This Row],[Assessed HS]]="&lt;5",2.5,IF(CentrepointSourced[[#This Row],[Assessed HS]]="&lt;10",5,VALUE(TRIM(CentrepointSourced[[#This Row],[Assessed HS]])))))</f>
        <v>1</v>
      </c>
      <c r="V1108" s="41">
        <f>IF(TRIM(CentrepointSourced[[#This Row],[Presented CS]])="",0,IF(CentrepointSourced[[#This Row],[Presented CS]]="&lt;5",2.5,IF(CentrepointSourced[[#This Row],[Presented CS]]="&lt;10",5,VALUE(TRIM(CentrepointSourced[[#This Row],[Presented CS]])))))</f>
        <v>0</v>
      </c>
      <c r="W1108" s="41">
        <f>IF(TRIM(CentrepointSourced[[#This Row],[Assessed CS]])="",0,IF(CentrepointSourced[[#This Row],[Assessed CS]]="&lt;5",2.5,IF(CentrepointSourced[[#This Row],[Assessed CS]]="&lt;10",5,VALUE(TRIM(CentrepointSourced[[#This Row],[Assessed CS]])))))</f>
        <v>0</v>
      </c>
      <c r="X1108" s="106">
        <f>IF(CentrepointSourced[[#This Row],[Age]]="16-17",CentrepointSourced[[#This Row],[Presented HS DQ]],0)</f>
        <v>0</v>
      </c>
      <c r="Y1108" s="106">
        <f>IF(CentrepointSourced[[#This Row],[Age]]="16-24",CentrepointSourced[[#This Row],[Presented HS DQ]],0)</f>
        <v>0</v>
      </c>
      <c r="Z1108" s="106">
        <f>IF(CentrepointSourced[[#This Row],[Age]]="18-24",CentrepointSourced[[#This Row],[Presented HS DQ]],0)</f>
        <v>0</v>
      </c>
      <c r="AA1108" s="106">
        <f>IF(CentrepointSourced[[#This Row],[Age]]="16-17",CentrepointSourced[[#This Row],[Presented CS DQ]],0)</f>
        <v>0</v>
      </c>
      <c r="AB1108" s="106">
        <f>IF(CentrepointSourced[[#This Row],[Age]]="16-24",CentrepointSourced[[#This Row],[Presented CS DQ]],0)</f>
        <v>0</v>
      </c>
      <c r="AC1108" s="106">
        <f>IF(CentrepointSourced[[#This Row],[Age]]="18-24",CentrepointSourced[[#This Row],[Presented CS DQ]],0)</f>
        <v>0</v>
      </c>
      <c r="AD1108" s="107">
        <f>IF(CentrepointSourced[[#This Row],[Age]]="16-17",CentrepointSourced[[#This Row],[Assessed HS DQ]],0)</f>
        <v>1</v>
      </c>
      <c r="AE1108" s="107">
        <f>IF(CentrepointSourced[[#This Row],[Age]]="16-24",CentrepointSourced[[#This Row],[Assessed HS DQ]],0)</f>
        <v>0</v>
      </c>
      <c r="AF1108" s="107">
        <f>IF(CentrepointSourced[[#This Row],[Age]]="18-24",CentrepointSourced[[#This Row],[Assessed HS DQ]],0)</f>
        <v>0</v>
      </c>
      <c r="AG1108" s="107">
        <f>IF(CentrepointSourced[[#This Row],[Age]]="16-17",CentrepointSourced[[#This Row],[Assessed CS DQ]],0)</f>
        <v>0</v>
      </c>
      <c r="AH1108" s="107">
        <f>IF(CentrepointSourced[[#This Row],[Age]]="16-24",CentrepointSourced[[#This Row],[Assessed CS DQ]],0)</f>
        <v>0</v>
      </c>
      <c r="AI1108" s="107">
        <f>IF(CentrepointSourced[[#This Row],[Age]]="18-24",CentrepointSourced[[#This Row],[Assessed CS DQ]],0)</f>
        <v>0</v>
      </c>
    </row>
    <row r="1109" spans="1:35" customFormat="1" ht="13.5" customHeight="1">
      <c r="A1109" s="45" t="s">
        <v>40</v>
      </c>
      <c r="B1109" s="62" t="s">
        <v>106</v>
      </c>
      <c r="C1109" s="45" t="s">
        <v>42</v>
      </c>
      <c r="D1109" s="62"/>
      <c r="E1109" s="67">
        <v>2013</v>
      </c>
      <c r="F1109" s="67" t="s">
        <v>26</v>
      </c>
      <c r="G1109" s="67"/>
      <c r="H1109" s="68">
        <v>33</v>
      </c>
      <c r="I1109" s="67">
        <v>13</v>
      </c>
      <c r="J1109" s="45"/>
      <c r="K1109" s="45"/>
      <c r="L1109" s="45"/>
      <c r="M1109" s="45"/>
      <c r="N1109" s="45"/>
      <c r="O1109" s="45"/>
      <c r="P1109" s="45"/>
      <c r="Q1109" s="41" t="str">
        <f>IF(CentrepointSourced[[#This Row],[Country]]="Northern Ireland","Northern Ireland",IFERROR(VLOOKUP(CentrepointSourced[[#This Row],[Local Authority]],LKP_LANameDQ[],2,FALSE),CentrepointSourced[[#This Row],[Local Authority]]))</f>
        <v>Weymouth and Portland</v>
      </c>
      <c r="R1109" s="41" t="str">
        <f>IF(CentrepointSourced[[#This Row],[LA type]]="County","",INDEX(ConsolGeog[lad14cd],MATCH(CentrepointSourced[[#This Row],[Local Authority DQ]],ConsolGeog[la_name],0)))</f>
        <v>E07000053</v>
      </c>
      <c r="S1109" s="41" t="str">
        <f>IF(OR(CentrepointSourced[[#This Row],[Country]]="Northern Ireland",CentrepointSourced[[#This Row],[Country]]="Scotland",CentrepointSourced[[#This Row],[Country]]="Wales"),"Local Authority",CentrepointSourced[[#This Row],[LA type]])</f>
        <v>District</v>
      </c>
      <c r="T1109" s="41">
        <f>IF(TRIM(CentrepointSourced[[#This Row],[Presented HS]])="",0,IF(CentrepointSourced[[#This Row],[Presented HS]]="&lt;5",2.5,IF(CentrepointSourced[[#This Row],[Presented HS]]="&lt;10",5,VALUE(TRIM(CentrepointSourced[[#This Row],[Presented HS]])))))</f>
        <v>0</v>
      </c>
      <c r="U1109" s="41">
        <f>IF(TRIM(CentrepointSourced[[#This Row],[Assessed HS]])="",0,IF(CentrepointSourced[[#This Row],[Assessed HS]]="&lt;5",2.5,IF(CentrepointSourced[[#This Row],[Assessed HS]]="&lt;10",5,VALUE(TRIM(CentrepointSourced[[#This Row],[Assessed HS]])))))</f>
        <v>33</v>
      </c>
      <c r="V1109" s="41">
        <f>IF(TRIM(CentrepointSourced[[#This Row],[Presented CS]])="",0,IF(CentrepointSourced[[#This Row],[Presented CS]]="&lt;5",2.5,IF(CentrepointSourced[[#This Row],[Presented CS]]="&lt;10",5,VALUE(TRIM(CentrepointSourced[[#This Row],[Presented CS]])))))</f>
        <v>0</v>
      </c>
      <c r="W1109" s="41">
        <f>IF(TRIM(CentrepointSourced[[#This Row],[Assessed CS]])="",0,IF(CentrepointSourced[[#This Row],[Assessed CS]]="&lt;5",2.5,IF(CentrepointSourced[[#This Row],[Assessed CS]]="&lt;10",5,VALUE(TRIM(CentrepointSourced[[#This Row],[Assessed CS]])))))</f>
        <v>0</v>
      </c>
      <c r="X1109" s="106">
        <f>IF(CentrepointSourced[[#This Row],[Age]]="16-17",CentrepointSourced[[#This Row],[Presented HS DQ]],0)</f>
        <v>0</v>
      </c>
      <c r="Y1109" s="106">
        <f>IF(CentrepointSourced[[#This Row],[Age]]="16-24",CentrepointSourced[[#This Row],[Presented HS DQ]],0)</f>
        <v>0</v>
      </c>
      <c r="Z1109" s="106">
        <f>IF(CentrepointSourced[[#This Row],[Age]]="18-24",CentrepointSourced[[#This Row],[Presented HS DQ]],0)</f>
        <v>0</v>
      </c>
      <c r="AA1109" s="106">
        <f>IF(CentrepointSourced[[#This Row],[Age]]="16-17",CentrepointSourced[[#This Row],[Presented CS DQ]],0)</f>
        <v>0</v>
      </c>
      <c r="AB1109" s="106">
        <f>IF(CentrepointSourced[[#This Row],[Age]]="16-24",CentrepointSourced[[#This Row],[Presented CS DQ]],0)</f>
        <v>0</v>
      </c>
      <c r="AC1109" s="106">
        <f>IF(CentrepointSourced[[#This Row],[Age]]="18-24",CentrepointSourced[[#This Row],[Presented CS DQ]],0)</f>
        <v>0</v>
      </c>
      <c r="AD1109" s="107">
        <f>IF(CentrepointSourced[[#This Row],[Age]]="16-17",CentrepointSourced[[#This Row],[Assessed HS DQ]],0)</f>
        <v>0</v>
      </c>
      <c r="AE1109" s="107">
        <f>IF(CentrepointSourced[[#This Row],[Age]]="16-24",CentrepointSourced[[#This Row],[Assessed HS DQ]],0)</f>
        <v>0</v>
      </c>
      <c r="AF1109" s="107">
        <f>IF(CentrepointSourced[[#This Row],[Age]]="18-24",CentrepointSourced[[#This Row],[Assessed HS DQ]],0)</f>
        <v>33</v>
      </c>
      <c r="AG1109" s="107">
        <f>IF(CentrepointSourced[[#This Row],[Age]]="16-17",CentrepointSourced[[#This Row],[Assessed CS DQ]],0)</f>
        <v>0</v>
      </c>
      <c r="AH1109" s="107">
        <f>IF(CentrepointSourced[[#This Row],[Age]]="16-24",CentrepointSourced[[#This Row],[Assessed CS DQ]],0)</f>
        <v>0</v>
      </c>
      <c r="AI1109" s="107">
        <f>IF(CentrepointSourced[[#This Row],[Age]]="18-24",CentrepointSourced[[#This Row],[Assessed CS DQ]],0)</f>
        <v>0</v>
      </c>
    </row>
    <row r="1110" spans="1:35" customFormat="1" ht="13.5" customHeight="1">
      <c r="A1110" s="45" t="s">
        <v>40</v>
      </c>
      <c r="B1110" s="62" t="s">
        <v>106</v>
      </c>
      <c r="C1110" s="45" t="s">
        <v>42</v>
      </c>
      <c r="D1110" s="62"/>
      <c r="E1110" s="67">
        <v>2014</v>
      </c>
      <c r="F1110" s="67" t="s">
        <v>25</v>
      </c>
      <c r="G1110" s="67"/>
      <c r="H1110" s="68">
        <v>0</v>
      </c>
      <c r="I1110" s="67">
        <v>0</v>
      </c>
      <c r="J1110" s="45"/>
      <c r="K1110" s="45"/>
      <c r="L1110" s="45"/>
      <c r="M1110" s="45"/>
      <c r="N1110" s="45"/>
      <c r="O1110" s="45"/>
      <c r="P1110" s="45"/>
      <c r="Q1110" s="41" t="str">
        <f>IF(CentrepointSourced[[#This Row],[Country]]="Northern Ireland","Northern Ireland",IFERROR(VLOOKUP(CentrepointSourced[[#This Row],[Local Authority]],LKP_LANameDQ[],2,FALSE),CentrepointSourced[[#This Row],[Local Authority]]))</f>
        <v>Weymouth and Portland</v>
      </c>
      <c r="R1110" s="41" t="str">
        <f>IF(CentrepointSourced[[#This Row],[LA type]]="County","",INDEX(ConsolGeog[lad14cd],MATCH(CentrepointSourced[[#This Row],[Local Authority DQ]],ConsolGeog[la_name],0)))</f>
        <v>E07000053</v>
      </c>
      <c r="S1110" s="41" t="str">
        <f>IF(OR(CentrepointSourced[[#This Row],[Country]]="Northern Ireland",CentrepointSourced[[#This Row],[Country]]="Scotland",CentrepointSourced[[#This Row],[Country]]="Wales"),"Local Authority",CentrepointSourced[[#This Row],[LA type]])</f>
        <v>District</v>
      </c>
      <c r="T1110" s="41">
        <f>IF(TRIM(CentrepointSourced[[#This Row],[Presented HS]])="",0,IF(CentrepointSourced[[#This Row],[Presented HS]]="&lt;5",2.5,IF(CentrepointSourced[[#This Row],[Presented HS]]="&lt;10",5,VALUE(TRIM(CentrepointSourced[[#This Row],[Presented HS]])))))</f>
        <v>0</v>
      </c>
      <c r="U1110" s="41">
        <f>IF(TRIM(CentrepointSourced[[#This Row],[Assessed HS]])="",0,IF(CentrepointSourced[[#This Row],[Assessed HS]]="&lt;5",2.5,IF(CentrepointSourced[[#This Row],[Assessed HS]]="&lt;10",5,VALUE(TRIM(CentrepointSourced[[#This Row],[Assessed HS]])))))</f>
        <v>0</v>
      </c>
      <c r="V1110" s="41">
        <f>IF(TRIM(CentrepointSourced[[#This Row],[Presented CS]])="",0,IF(CentrepointSourced[[#This Row],[Presented CS]]="&lt;5",2.5,IF(CentrepointSourced[[#This Row],[Presented CS]]="&lt;10",5,VALUE(TRIM(CentrepointSourced[[#This Row],[Presented CS]])))))</f>
        <v>0</v>
      </c>
      <c r="W1110" s="41">
        <f>IF(TRIM(CentrepointSourced[[#This Row],[Assessed CS]])="",0,IF(CentrepointSourced[[#This Row],[Assessed CS]]="&lt;5",2.5,IF(CentrepointSourced[[#This Row],[Assessed CS]]="&lt;10",5,VALUE(TRIM(CentrepointSourced[[#This Row],[Assessed CS]])))))</f>
        <v>0</v>
      </c>
      <c r="X1110" s="106">
        <f>IF(CentrepointSourced[[#This Row],[Age]]="16-17",CentrepointSourced[[#This Row],[Presented HS DQ]],0)</f>
        <v>0</v>
      </c>
      <c r="Y1110" s="106">
        <f>IF(CentrepointSourced[[#This Row],[Age]]="16-24",CentrepointSourced[[#This Row],[Presented HS DQ]],0)</f>
        <v>0</v>
      </c>
      <c r="Z1110" s="106">
        <f>IF(CentrepointSourced[[#This Row],[Age]]="18-24",CentrepointSourced[[#This Row],[Presented HS DQ]],0)</f>
        <v>0</v>
      </c>
      <c r="AA1110" s="106">
        <f>IF(CentrepointSourced[[#This Row],[Age]]="16-17",CentrepointSourced[[#This Row],[Presented CS DQ]],0)</f>
        <v>0</v>
      </c>
      <c r="AB1110" s="106">
        <f>IF(CentrepointSourced[[#This Row],[Age]]="16-24",CentrepointSourced[[#This Row],[Presented CS DQ]],0)</f>
        <v>0</v>
      </c>
      <c r="AC1110" s="106">
        <f>IF(CentrepointSourced[[#This Row],[Age]]="18-24",CentrepointSourced[[#This Row],[Presented CS DQ]],0)</f>
        <v>0</v>
      </c>
      <c r="AD1110" s="107">
        <f>IF(CentrepointSourced[[#This Row],[Age]]="16-17",CentrepointSourced[[#This Row],[Assessed HS DQ]],0)</f>
        <v>0</v>
      </c>
      <c r="AE1110" s="107">
        <f>IF(CentrepointSourced[[#This Row],[Age]]="16-24",CentrepointSourced[[#This Row],[Assessed HS DQ]],0)</f>
        <v>0</v>
      </c>
      <c r="AF1110" s="107">
        <f>IF(CentrepointSourced[[#This Row],[Age]]="18-24",CentrepointSourced[[#This Row],[Assessed HS DQ]],0)</f>
        <v>0</v>
      </c>
      <c r="AG1110" s="107">
        <f>IF(CentrepointSourced[[#This Row],[Age]]="16-17",CentrepointSourced[[#This Row],[Assessed CS DQ]],0)</f>
        <v>0</v>
      </c>
      <c r="AH1110" s="107">
        <f>IF(CentrepointSourced[[#This Row],[Age]]="16-24",CentrepointSourced[[#This Row],[Assessed CS DQ]],0)</f>
        <v>0</v>
      </c>
      <c r="AI1110" s="107">
        <f>IF(CentrepointSourced[[#This Row],[Age]]="18-24",CentrepointSourced[[#This Row],[Assessed CS DQ]],0)</f>
        <v>0</v>
      </c>
    </row>
    <row r="1111" spans="1:35" customFormat="1" ht="13.5" customHeight="1">
      <c r="A1111" s="45" t="s">
        <v>40</v>
      </c>
      <c r="B1111" s="62" t="s">
        <v>106</v>
      </c>
      <c r="C1111" s="45" t="s">
        <v>42</v>
      </c>
      <c r="D1111" s="62"/>
      <c r="E1111" s="67">
        <v>2014</v>
      </c>
      <c r="F1111" s="67" t="s">
        <v>26</v>
      </c>
      <c r="G1111" s="67"/>
      <c r="H1111" s="68">
        <v>30</v>
      </c>
      <c r="I1111" s="67">
        <v>14</v>
      </c>
      <c r="J1111" s="45"/>
      <c r="K1111" s="45"/>
      <c r="L1111" s="45"/>
      <c r="M1111" s="45"/>
      <c r="N1111" s="45"/>
      <c r="O1111" s="45"/>
      <c r="P1111" s="45"/>
      <c r="Q1111" s="41" t="str">
        <f>IF(CentrepointSourced[[#This Row],[Country]]="Northern Ireland","Northern Ireland",IFERROR(VLOOKUP(CentrepointSourced[[#This Row],[Local Authority]],LKP_LANameDQ[],2,FALSE),CentrepointSourced[[#This Row],[Local Authority]]))</f>
        <v>Weymouth and Portland</v>
      </c>
      <c r="R1111" s="41" t="str">
        <f>IF(CentrepointSourced[[#This Row],[LA type]]="County","",INDEX(ConsolGeog[lad14cd],MATCH(CentrepointSourced[[#This Row],[Local Authority DQ]],ConsolGeog[la_name],0)))</f>
        <v>E07000053</v>
      </c>
      <c r="S1111" s="41" t="str">
        <f>IF(OR(CentrepointSourced[[#This Row],[Country]]="Northern Ireland",CentrepointSourced[[#This Row],[Country]]="Scotland",CentrepointSourced[[#This Row],[Country]]="Wales"),"Local Authority",CentrepointSourced[[#This Row],[LA type]])</f>
        <v>District</v>
      </c>
      <c r="T1111" s="41">
        <f>IF(TRIM(CentrepointSourced[[#This Row],[Presented HS]])="",0,IF(CentrepointSourced[[#This Row],[Presented HS]]="&lt;5",2.5,IF(CentrepointSourced[[#This Row],[Presented HS]]="&lt;10",5,VALUE(TRIM(CentrepointSourced[[#This Row],[Presented HS]])))))</f>
        <v>0</v>
      </c>
      <c r="U1111" s="41">
        <f>IF(TRIM(CentrepointSourced[[#This Row],[Assessed HS]])="",0,IF(CentrepointSourced[[#This Row],[Assessed HS]]="&lt;5",2.5,IF(CentrepointSourced[[#This Row],[Assessed HS]]="&lt;10",5,VALUE(TRIM(CentrepointSourced[[#This Row],[Assessed HS]])))))</f>
        <v>30</v>
      </c>
      <c r="V1111" s="41">
        <f>IF(TRIM(CentrepointSourced[[#This Row],[Presented CS]])="",0,IF(CentrepointSourced[[#This Row],[Presented CS]]="&lt;5",2.5,IF(CentrepointSourced[[#This Row],[Presented CS]]="&lt;10",5,VALUE(TRIM(CentrepointSourced[[#This Row],[Presented CS]])))))</f>
        <v>0</v>
      </c>
      <c r="W1111" s="41">
        <f>IF(TRIM(CentrepointSourced[[#This Row],[Assessed CS]])="",0,IF(CentrepointSourced[[#This Row],[Assessed CS]]="&lt;5",2.5,IF(CentrepointSourced[[#This Row],[Assessed CS]]="&lt;10",5,VALUE(TRIM(CentrepointSourced[[#This Row],[Assessed CS]])))))</f>
        <v>0</v>
      </c>
      <c r="X1111" s="106">
        <f>IF(CentrepointSourced[[#This Row],[Age]]="16-17",CentrepointSourced[[#This Row],[Presented HS DQ]],0)</f>
        <v>0</v>
      </c>
      <c r="Y1111" s="106">
        <f>IF(CentrepointSourced[[#This Row],[Age]]="16-24",CentrepointSourced[[#This Row],[Presented HS DQ]],0)</f>
        <v>0</v>
      </c>
      <c r="Z1111" s="106">
        <f>IF(CentrepointSourced[[#This Row],[Age]]="18-24",CentrepointSourced[[#This Row],[Presented HS DQ]],0)</f>
        <v>0</v>
      </c>
      <c r="AA1111" s="106">
        <f>IF(CentrepointSourced[[#This Row],[Age]]="16-17",CentrepointSourced[[#This Row],[Presented CS DQ]],0)</f>
        <v>0</v>
      </c>
      <c r="AB1111" s="106">
        <f>IF(CentrepointSourced[[#This Row],[Age]]="16-24",CentrepointSourced[[#This Row],[Presented CS DQ]],0)</f>
        <v>0</v>
      </c>
      <c r="AC1111" s="106">
        <f>IF(CentrepointSourced[[#This Row],[Age]]="18-24",CentrepointSourced[[#This Row],[Presented CS DQ]],0)</f>
        <v>0</v>
      </c>
      <c r="AD1111" s="107">
        <f>IF(CentrepointSourced[[#This Row],[Age]]="16-17",CentrepointSourced[[#This Row],[Assessed HS DQ]],0)</f>
        <v>0</v>
      </c>
      <c r="AE1111" s="107">
        <f>IF(CentrepointSourced[[#This Row],[Age]]="16-24",CentrepointSourced[[#This Row],[Assessed HS DQ]],0)</f>
        <v>0</v>
      </c>
      <c r="AF1111" s="107">
        <f>IF(CentrepointSourced[[#This Row],[Age]]="18-24",CentrepointSourced[[#This Row],[Assessed HS DQ]],0)</f>
        <v>30</v>
      </c>
      <c r="AG1111" s="107">
        <f>IF(CentrepointSourced[[#This Row],[Age]]="16-17",CentrepointSourced[[#This Row],[Assessed CS DQ]],0)</f>
        <v>0</v>
      </c>
      <c r="AH1111" s="107">
        <f>IF(CentrepointSourced[[#This Row],[Age]]="16-24",CentrepointSourced[[#This Row],[Assessed CS DQ]],0)</f>
        <v>0</v>
      </c>
      <c r="AI1111" s="107">
        <f>IF(CentrepointSourced[[#This Row],[Age]]="18-24",CentrepointSourced[[#This Row],[Assessed CS DQ]],0)</f>
        <v>0</v>
      </c>
    </row>
    <row r="1112" spans="1:35" customFormat="1" ht="13.5" customHeight="1">
      <c r="A1112" s="45" t="s">
        <v>40</v>
      </c>
      <c r="B1112" s="45" t="s">
        <v>276</v>
      </c>
      <c r="C1112" s="45" t="s">
        <v>165</v>
      </c>
      <c r="D1112" s="45"/>
      <c r="E1112" s="67">
        <v>2012</v>
      </c>
      <c r="F1112" s="67" t="s">
        <v>25</v>
      </c>
      <c r="G1112" s="67"/>
      <c r="H1112" s="68"/>
      <c r="I1112" s="67"/>
      <c r="J1112" s="45"/>
      <c r="K1112" s="67"/>
      <c r="L1112" s="67"/>
      <c r="M1112" s="73"/>
      <c r="N1112" s="73"/>
      <c r="O1112" s="73"/>
      <c r="P1112" s="73"/>
      <c r="Q1112" s="41" t="str">
        <f>IF(CentrepointSourced[[#This Row],[Country]]="Northern Ireland","Northern Ireland",IFERROR(VLOOKUP(CentrepointSourced[[#This Row],[Local Authority]],LKP_LANameDQ[],2,FALSE),CentrepointSourced[[#This Row],[Local Authority]]))</f>
        <v>Wigan</v>
      </c>
      <c r="R1112" s="41" t="str">
        <f>IF(CentrepointSourced[[#This Row],[LA type]]="County","",INDEX(ConsolGeog[lad14cd],MATCH(CentrepointSourced[[#This Row],[Local Authority DQ]],ConsolGeog[la_name],0)))</f>
        <v>E08000010</v>
      </c>
      <c r="S1112" s="41" t="str">
        <f>IF(OR(CentrepointSourced[[#This Row],[Country]]="Northern Ireland",CentrepointSourced[[#This Row],[Country]]="Scotland",CentrepointSourced[[#This Row],[Country]]="Wales"),"Local Authority",CentrepointSourced[[#This Row],[LA type]])</f>
        <v>Unitary</v>
      </c>
      <c r="T1112" s="41">
        <f>IF(TRIM(CentrepointSourced[[#This Row],[Presented HS]])="",0,IF(CentrepointSourced[[#This Row],[Presented HS]]="&lt;5",2.5,IF(CentrepointSourced[[#This Row],[Presented HS]]="&lt;10",5,VALUE(TRIM(CentrepointSourced[[#This Row],[Presented HS]])))))</f>
        <v>0</v>
      </c>
      <c r="U1112" s="41">
        <f>IF(TRIM(CentrepointSourced[[#This Row],[Assessed HS]])="",0,IF(CentrepointSourced[[#This Row],[Assessed HS]]="&lt;5",2.5,IF(CentrepointSourced[[#This Row],[Assessed HS]]="&lt;10",5,VALUE(TRIM(CentrepointSourced[[#This Row],[Assessed HS]])))))</f>
        <v>0</v>
      </c>
      <c r="V1112" s="41">
        <f>IF(TRIM(CentrepointSourced[[#This Row],[Presented CS]])="",0,IF(CentrepointSourced[[#This Row],[Presented CS]]="&lt;5",2.5,IF(CentrepointSourced[[#This Row],[Presented CS]]="&lt;10",5,VALUE(TRIM(CentrepointSourced[[#This Row],[Presented CS]])))))</f>
        <v>0</v>
      </c>
      <c r="W1112" s="41">
        <f>IF(TRIM(CentrepointSourced[[#This Row],[Assessed CS]])="",0,IF(CentrepointSourced[[#This Row],[Assessed CS]]="&lt;5",2.5,IF(CentrepointSourced[[#This Row],[Assessed CS]]="&lt;10",5,VALUE(TRIM(CentrepointSourced[[#This Row],[Assessed CS]])))))</f>
        <v>0</v>
      </c>
      <c r="X1112" s="106">
        <f>IF(CentrepointSourced[[#This Row],[Age]]="16-17",CentrepointSourced[[#This Row],[Presented HS DQ]],0)</f>
        <v>0</v>
      </c>
      <c r="Y1112" s="106">
        <f>IF(CentrepointSourced[[#This Row],[Age]]="16-24",CentrepointSourced[[#This Row],[Presented HS DQ]],0)</f>
        <v>0</v>
      </c>
      <c r="Z1112" s="106">
        <f>IF(CentrepointSourced[[#This Row],[Age]]="18-24",CentrepointSourced[[#This Row],[Presented HS DQ]],0)</f>
        <v>0</v>
      </c>
      <c r="AA1112" s="106">
        <f>IF(CentrepointSourced[[#This Row],[Age]]="16-17",CentrepointSourced[[#This Row],[Presented CS DQ]],0)</f>
        <v>0</v>
      </c>
      <c r="AB1112" s="106">
        <f>IF(CentrepointSourced[[#This Row],[Age]]="16-24",CentrepointSourced[[#This Row],[Presented CS DQ]],0)</f>
        <v>0</v>
      </c>
      <c r="AC1112" s="106">
        <f>IF(CentrepointSourced[[#This Row],[Age]]="18-24",CentrepointSourced[[#This Row],[Presented CS DQ]],0)</f>
        <v>0</v>
      </c>
      <c r="AD1112" s="107">
        <f>IF(CentrepointSourced[[#This Row],[Age]]="16-17",CentrepointSourced[[#This Row],[Assessed HS DQ]],0)</f>
        <v>0</v>
      </c>
      <c r="AE1112" s="107">
        <f>IF(CentrepointSourced[[#This Row],[Age]]="16-24",CentrepointSourced[[#This Row],[Assessed HS DQ]],0)</f>
        <v>0</v>
      </c>
      <c r="AF1112" s="107">
        <f>IF(CentrepointSourced[[#This Row],[Age]]="18-24",CentrepointSourced[[#This Row],[Assessed HS DQ]],0)</f>
        <v>0</v>
      </c>
      <c r="AG1112" s="107">
        <f>IF(CentrepointSourced[[#This Row],[Age]]="16-17",CentrepointSourced[[#This Row],[Assessed CS DQ]],0)</f>
        <v>0</v>
      </c>
      <c r="AH1112" s="107">
        <f>IF(CentrepointSourced[[#This Row],[Age]]="16-24",CentrepointSourced[[#This Row],[Assessed CS DQ]],0)</f>
        <v>0</v>
      </c>
      <c r="AI1112" s="107">
        <f>IF(CentrepointSourced[[#This Row],[Age]]="18-24",CentrepointSourced[[#This Row],[Assessed CS DQ]],0)</f>
        <v>0</v>
      </c>
    </row>
    <row r="1113" spans="1:35" customFormat="1" ht="13.5" customHeight="1">
      <c r="A1113" s="45" t="s">
        <v>40</v>
      </c>
      <c r="B1113" s="45" t="s">
        <v>276</v>
      </c>
      <c r="C1113" s="45" t="s">
        <v>165</v>
      </c>
      <c r="D1113" s="45"/>
      <c r="E1113" s="67">
        <v>2012</v>
      </c>
      <c r="F1113" s="67" t="s">
        <v>26</v>
      </c>
      <c r="G1113" s="67"/>
      <c r="H1113" s="68"/>
      <c r="I1113" s="67"/>
      <c r="J1113" s="45"/>
      <c r="K1113" s="67"/>
      <c r="L1113" s="67"/>
      <c r="M1113" s="73"/>
      <c r="N1113" s="73"/>
      <c r="O1113" s="73"/>
      <c r="P1113" s="73"/>
      <c r="Q1113" s="41" t="str">
        <f>IF(CentrepointSourced[[#This Row],[Country]]="Northern Ireland","Northern Ireland",IFERROR(VLOOKUP(CentrepointSourced[[#This Row],[Local Authority]],LKP_LANameDQ[],2,FALSE),CentrepointSourced[[#This Row],[Local Authority]]))</f>
        <v>Wigan</v>
      </c>
      <c r="R1113" s="41" t="str">
        <f>IF(CentrepointSourced[[#This Row],[LA type]]="County","",INDEX(ConsolGeog[lad14cd],MATCH(CentrepointSourced[[#This Row],[Local Authority DQ]],ConsolGeog[la_name],0)))</f>
        <v>E08000010</v>
      </c>
      <c r="S1113" s="41" t="str">
        <f>IF(OR(CentrepointSourced[[#This Row],[Country]]="Northern Ireland",CentrepointSourced[[#This Row],[Country]]="Scotland",CentrepointSourced[[#This Row],[Country]]="Wales"),"Local Authority",CentrepointSourced[[#This Row],[LA type]])</f>
        <v>Unitary</v>
      </c>
      <c r="T1113" s="41">
        <f>IF(TRIM(CentrepointSourced[[#This Row],[Presented HS]])="",0,IF(CentrepointSourced[[#This Row],[Presented HS]]="&lt;5",2.5,IF(CentrepointSourced[[#This Row],[Presented HS]]="&lt;10",5,VALUE(TRIM(CentrepointSourced[[#This Row],[Presented HS]])))))</f>
        <v>0</v>
      </c>
      <c r="U1113" s="41">
        <f>IF(TRIM(CentrepointSourced[[#This Row],[Assessed HS]])="",0,IF(CentrepointSourced[[#This Row],[Assessed HS]]="&lt;5",2.5,IF(CentrepointSourced[[#This Row],[Assessed HS]]="&lt;10",5,VALUE(TRIM(CentrepointSourced[[#This Row],[Assessed HS]])))))</f>
        <v>0</v>
      </c>
      <c r="V1113" s="41">
        <f>IF(TRIM(CentrepointSourced[[#This Row],[Presented CS]])="",0,IF(CentrepointSourced[[#This Row],[Presented CS]]="&lt;5",2.5,IF(CentrepointSourced[[#This Row],[Presented CS]]="&lt;10",5,VALUE(TRIM(CentrepointSourced[[#This Row],[Presented CS]])))))</f>
        <v>0</v>
      </c>
      <c r="W1113" s="41">
        <f>IF(TRIM(CentrepointSourced[[#This Row],[Assessed CS]])="",0,IF(CentrepointSourced[[#This Row],[Assessed CS]]="&lt;5",2.5,IF(CentrepointSourced[[#This Row],[Assessed CS]]="&lt;10",5,VALUE(TRIM(CentrepointSourced[[#This Row],[Assessed CS]])))))</f>
        <v>0</v>
      </c>
      <c r="X1113" s="106">
        <f>IF(CentrepointSourced[[#This Row],[Age]]="16-17",CentrepointSourced[[#This Row],[Presented HS DQ]],0)</f>
        <v>0</v>
      </c>
      <c r="Y1113" s="106">
        <f>IF(CentrepointSourced[[#This Row],[Age]]="16-24",CentrepointSourced[[#This Row],[Presented HS DQ]],0)</f>
        <v>0</v>
      </c>
      <c r="Z1113" s="106">
        <f>IF(CentrepointSourced[[#This Row],[Age]]="18-24",CentrepointSourced[[#This Row],[Presented HS DQ]],0)</f>
        <v>0</v>
      </c>
      <c r="AA1113" s="106">
        <f>IF(CentrepointSourced[[#This Row],[Age]]="16-17",CentrepointSourced[[#This Row],[Presented CS DQ]],0)</f>
        <v>0</v>
      </c>
      <c r="AB1113" s="106">
        <f>IF(CentrepointSourced[[#This Row],[Age]]="16-24",CentrepointSourced[[#This Row],[Presented CS DQ]],0)</f>
        <v>0</v>
      </c>
      <c r="AC1113" s="106">
        <f>IF(CentrepointSourced[[#This Row],[Age]]="18-24",CentrepointSourced[[#This Row],[Presented CS DQ]],0)</f>
        <v>0</v>
      </c>
      <c r="AD1113" s="107">
        <f>IF(CentrepointSourced[[#This Row],[Age]]="16-17",CentrepointSourced[[#This Row],[Assessed HS DQ]],0)</f>
        <v>0</v>
      </c>
      <c r="AE1113" s="107">
        <f>IF(CentrepointSourced[[#This Row],[Age]]="16-24",CentrepointSourced[[#This Row],[Assessed HS DQ]],0)</f>
        <v>0</v>
      </c>
      <c r="AF1113" s="107">
        <f>IF(CentrepointSourced[[#This Row],[Age]]="18-24",CentrepointSourced[[#This Row],[Assessed HS DQ]],0)</f>
        <v>0</v>
      </c>
      <c r="AG1113" s="107">
        <f>IF(CentrepointSourced[[#This Row],[Age]]="16-17",CentrepointSourced[[#This Row],[Assessed CS DQ]],0)</f>
        <v>0</v>
      </c>
      <c r="AH1113" s="107">
        <f>IF(CentrepointSourced[[#This Row],[Age]]="16-24",CentrepointSourced[[#This Row],[Assessed CS DQ]],0)</f>
        <v>0</v>
      </c>
      <c r="AI1113" s="107">
        <f>IF(CentrepointSourced[[#This Row],[Age]]="18-24",CentrepointSourced[[#This Row],[Assessed CS DQ]],0)</f>
        <v>0</v>
      </c>
    </row>
    <row r="1114" spans="1:35" customFormat="1" ht="13.5" customHeight="1">
      <c r="A1114" s="45" t="s">
        <v>40</v>
      </c>
      <c r="B1114" s="45" t="s">
        <v>276</v>
      </c>
      <c r="C1114" s="45" t="s">
        <v>165</v>
      </c>
      <c r="D1114" s="45"/>
      <c r="E1114" s="67">
        <v>2013</v>
      </c>
      <c r="F1114" s="67" t="s">
        <v>25</v>
      </c>
      <c r="G1114" s="67"/>
      <c r="H1114" s="68"/>
      <c r="I1114" s="67"/>
      <c r="J1114" s="45"/>
      <c r="K1114" s="67">
        <v>1</v>
      </c>
      <c r="L1114" s="67">
        <v>1</v>
      </c>
      <c r="M1114" s="73">
        <v>0</v>
      </c>
      <c r="N1114" s="73">
        <v>0</v>
      </c>
      <c r="O1114" s="73">
        <v>0</v>
      </c>
      <c r="P1114" s="73">
        <v>0</v>
      </c>
      <c r="Q1114" s="41" t="str">
        <f>IF(CentrepointSourced[[#This Row],[Country]]="Northern Ireland","Northern Ireland",IFERROR(VLOOKUP(CentrepointSourced[[#This Row],[Local Authority]],LKP_LANameDQ[],2,FALSE),CentrepointSourced[[#This Row],[Local Authority]]))</f>
        <v>Wigan</v>
      </c>
      <c r="R1114" s="41" t="str">
        <f>IF(CentrepointSourced[[#This Row],[LA type]]="County","",INDEX(ConsolGeog[lad14cd],MATCH(CentrepointSourced[[#This Row],[Local Authority DQ]],ConsolGeog[la_name],0)))</f>
        <v>E08000010</v>
      </c>
      <c r="S1114" s="41" t="str">
        <f>IF(OR(CentrepointSourced[[#This Row],[Country]]="Northern Ireland",CentrepointSourced[[#This Row],[Country]]="Scotland",CentrepointSourced[[#This Row],[Country]]="Wales"),"Local Authority",CentrepointSourced[[#This Row],[LA type]])</f>
        <v>Unitary</v>
      </c>
      <c r="T1114" s="41">
        <f>IF(TRIM(CentrepointSourced[[#This Row],[Presented HS]])="",0,IF(CentrepointSourced[[#This Row],[Presented HS]]="&lt;5",2.5,IF(CentrepointSourced[[#This Row],[Presented HS]]="&lt;10",5,VALUE(TRIM(CentrepointSourced[[#This Row],[Presented HS]])))))</f>
        <v>0</v>
      </c>
      <c r="U1114" s="41">
        <f>IF(TRIM(CentrepointSourced[[#This Row],[Assessed HS]])="",0,IF(CentrepointSourced[[#This Row],[Assessed HS]]="&lt;5",2.5,IF(CentrepointSourced[[#This Row],[Assessed HS]]="&lt;10",5,VALUE(TRIM(CentrepointSourced[[#This Row],[Assessed HS]])))))</f>
        <v>0</v>
      </c>
      <c r="V1114" s="41">
        <f>IF(TRIM(CentrepointSourced[[#This Row],[Presented CS]])="",0,IF(CentrepointSourced[[#This Row],[Presented CS]]="&lt;5",2.5,IF(CentrepointSourced[[#This Row],[Presented CS]]="&lt;10",5,VALUE(TRIM(CentrepointSourced[[#This Row],[Presented CS]])))))</f>
        <v>1</v>
      </c>
      <c r="W1114" s="41">
        <f>IF(TRIM(CentrepointSourced[[#This Row],[Assessed CS]])="",0,IF(CentrepointSourced[[#This Row],[Assessed CS]]="&lt;5",2.5,IF(CentrepointSourced[[#This Row],[Assessed CS]]="&lt;10",5,VALUE(TRIM(CentrepointSourced[[#This Row],[Assessed CS]])))))</f>
        <v>1</v>
      </c>
      <c r="X1114" s="106">
        <f>IF(CentrepointSourced[[#This Row],[Age]]="16-17",CentrepointSourced[[#This Row],[Presented HS DQ]],0)</f>
        <v>0</v>
      </c>
      <c r="Y1114" s="106">
        <f>IF(CentrepointSourced[[#This Row],[Age]]="16-24",CentrepointSourced[[#This Row],[Presented HS DQ]],0)</f>
        <v>0</v>
      </c>
      <c r="Z1114" s="106">
        <f>IF(CentrepointSourced[[#This Row],[Age]]="18-24",CentrepointSourced[[#This Row],[Presented HS DQ]],0)</f>
        <v>0</v>
      </c>
      <c r="AA1114" s="106">
        <f>IF(CentrepointSourced[[#This Row],[Age]]="16-17",CentrepointSourced[[#This Row],[Presented CS DQ]],0)</f>
        <v>1</v>
      </c>
      <c r="AB1114" s="106">
        <f>IF(CentrepointSourced[[#This Row],[Age]]="16-24",CentrepointSourced[[#This Row],[Presented CS DQ]],0)</f>
        <v>0</v>
      </c>
      <c r="AC1114" s="106">
        <f>IF(CentrepointSourced[[#This Row],[Age]]="18-24",CentrepointSourced[[#This Row],[Presented CS DQ]],0)</f>
        <v>0</v>
      </c>
      <c r="AD1114" s="107">
        <f>IF(CentrepointSourced[[#This Row],[Age]]="16-17",CentrepointSourced[[#This Row],[Assessed HS DQ]],0)</f>
        <v>0</v>
      </c>
      <c r="AE1114" s="107">
        <f>IF(CentrepointSourced[[#This Row],[Age]]="16-24",CentrepointSourced[[#This Row],[Assessed HS DQ]],0)</f>
        <v>0</v>
      </c>
      <c r="AF1114" s="107">
        <f>IF(CentrepointSourced[[#This Row],[Age]]="18-24",CentrepointSourced[[#This Row],[Assessed HS DQ]],0)</f>
        <v>0</v>
      </c>
      <c r="AG1114" s="107">
        <f>IF(CentrepointSourced[[#This Row],[Age]]="16-17",CentrepointSourced[[#This Row],[Assessed CS DQ]],0)</f>
        <v>1</v>
      </c>
      <c r="AH1114" s="107">
        <f>IF(CentrepointSourced[[#This Row],[Age]]="16-24",CentrepointSourced[[#This Row],[Assessed CS DQ]],0)</f>
        <v>0</v>
      </c>
      <c r="AI1114" s="107">
        <f>IF(CentrepointSourced[[#This Row],[Age]]="18-24",CentrepointSourced[[#This Row],[Assessed CS DQ]],0)</f>
        <v>0</v>
      </c>
    </row>
    <row r="1115" spans="1:35" customFormat="1" ht="13.5" customHeight="1">
      <c r="A1115" s="45" t="s">
        <v>40</v>
      </c>
      <c r="B1115" s="45" t="s">
        <v>276</v>
      </c>
      <c r="C1115" s="45" t="s">
        <v>165</v>
      </c>
      <c r="D1115" s="45"/>
      <c r="E1115" s="67">
        <v>2013</v>
      </c>
      <c r="F1115" s="67" t="s">
        <v>26</v>
      </c>
      <c r="G1115" s="67"/>
      <c r="H1115" s="68"/>
      <c r="I1115" s="67"/>
      <c r="J1115" s="45"/>
      <c r="K1115" s="67"/>
      <c r="L1115" s="67"/>
      <c r="M1115" s="73"/>
      <c r="N1115" s="73"/>
      <c r="O1115" s="73"/>
      <c r="P1115" s="73"/>
      <c r="Q1115" s="41" t="str">
        <f>IF(CentrepointSourced[[#This Row],[Country]]="Northern Ireland","Northern Ireland",IFERROR(VLOOKUP(CentrepointSourced[[#This Row],[Local Authority]],LKP_LANameDQ[],2,FALSE),CentrepointSourced[[#This Row],[Local Authority]]))</f>
        <v>Wigan</v>
      </c>
      <c r="R1115" s="41" t="str">
        <f>IF(CentrepointSourced[[#This Row],[LA type]]="County","",INDEX(ConsolGeog[lad14cd],MATCH(CentrepointSourced[[#This Row],[Local Authority DQ]],ConsolGeog[la_name],0)))</f>
        <v>E08000010</v>
      </c>
      <c r="S1115" s="41" t="str">
        <f>IF(OR(CentrepointSourced[[#This Row],[Country]]="Northern Ireland",CentrepointSourced[[#This Row],[Country]]="Scotland",CentrepointSourced[[#This Row],[Country]]="Wales"),"Local Authority",CentrepointSourced[[#This Row],[LA type]])</f>
        <v>Unitary</v>
      </c>
      <c r="T1115" s="41">
        <f>IF(TRIM(CentrepointSourced[[#This Row],[Presented HS]])="",0,IF(CentrepointSourced[[#This Row],[Presented HS]]="&lt;5",2.5,IF(CentrepointSourced[[#This Row],[Presented HS]]="&lt;10",5,VALUE(TRIM(CentrepointSourced[[#This Row],[Presented HS]])))))</f>
        <v>0</v>
      </c>
      <c r="U1115" s="41">
        <f>IF(TRIM(CentrepointSourced[[#This Row],[Assessed HS]])="",0,IF(CentrepointSourced[[#This Row],[Assessed HS]]="&lt;5",2.5,IF(CentrepointSourced[[#This Row],[Assessed HS]]="&lt;10",5,VALUE(TRIM(CentrepointSourced[[#This Row],[Assessed HS]])))))</f>
        <v>0</v>
      </c>
      <c r="V1115" s="41">
        <f>IF(TRIM(CentrepointSourced[[#This Row],[Presented CS]])="",0,IF(CentrepointSourced[[#This Row],[Presented CS]]="&lt;5",2.5,IF(CentrepointSourced[[#This Row],[Presented CS]]="&lt;10",5,VALUE(TRIM(CentrepointSourced[[#This Row],[Presented CS]])))))</f>
        <v>0</v>
      </c>
      <c r="W1115" s="41">
        <f>IF(TRIM(CentrepointSourced[[#This Row],[Assessed CS]])="",0,IF(CentrepointSourced[[#This Row],[Assessed CS]]="&lt;5",2.5,IF(CentrepointSourced[[#This Row],[Assessed CS]]="&lt;10",5,VALUE(TRIM(CentrepointSourced[[#This Row],[Assessed CS]])))))</f>
        <v>0</v>
      </c>
      <c r="X1115" s="106">
        <f>IF(CentrepointSourced[[#This Row],[Age]]="16-17",CentrepointSourced[[#This Row],[Presented HS DQ]],0)</f>
        <v>0</v>
      </c>
      <c r="Y1115" s="106">
        <f>IF(CentrepointSourced[[#This Row],[Age]]="16-24",CentrepointSourced[[#This Row],[Presented HS DQ]],0)</f>
        <v>0</v>
      </c>
      <c r="Z1115" s="106">
        <f>IF(CentrepointSourced[[#This Row],[Age]]="18-24",CentrepointSourced[[#This Row],[Presented HS DQ]],0)</f>
        <v>0</v>
      </c>
      <c r="AA1115" s="106">
        <f>IF(CentrepointSourced[[#This Row],[Age]]="16-17",CentrepointSourced[[#This Row],[Presented CS DQ]],0)</f>
        <v>0</v>
      </c>
      <c r="AB1115" s="106">
        <f>IF(CentrepointSourced[[#This Row],[Age]]="16-24",CentrepointSourced[[#This Row],[Presented CS DQ]],0)</f>
        <v>0</v>
      </c>
      <c r="AC1115" s="106">
        <f>IF(CentrepointSourced[[#This Row],[Age]]="18-24",CentrepointSourced[[#This Row],[Presented CS DQ]],0)</f>
        <v>0</v>
      </c>
      <c r="AD1115" s="107">
        <f>IF(CentrepointSourced[[#This Row],[Age]]="16-17",CentrepointSourced[[#This Row],[Assessed HS DQ]],0)</f>
        <v>0</v>
      </c>
      <c r="AE1115" s="107">
        <f>IF(CentrepointSourced[[#This Row],[Age]]="16-24",CentrepointSourced[[#This Row],[Assessed HS DQ]],0)</f>
        <v>0</v>
      </c>
      <c r="AF1115" s="107">
        <f>IF(CentrepointSourced[[#This Row],[Age]]="18-24",CentrepointSourced[[#This Row],[Assessed HS DQ]],0)</f>
        <v>0</v>
      </c>
      <c r="AG1115" s="107">
        <f>IF(CentrepointSourced[[#This Row],[Age]]="16-17",CentrepointSourced[[#This Row],[Assessed CS DQ]],0)</f>
        <v>0</v>
      </c>
      <c r="AH1115" s="107">
        <f>IF(CentrepointSourced[[#This Row],[Age]]="16-24",CentrepointSourced[[#This Row],[Assessed CS DQ]],0)</f>
        <v>0</v>
      </c>
      <c r="AI1115" s="107">
        <f>IF(CentrepointSourced[[#This Row],[Age]]="18-24",CentrepointSourced[[#This Row],[Assessed CS DQ]],0)</f>
        <v>0</v>
      </c>
    </row>
    <row r="1116" spans="1:35" customFormat="1" ht="13.5" customHeight="1">
      <c r="A1116" s="45" t="s">
        <v>40</v>
      </c>
      <c r="B1116" s="45" t="s">
        <v>276</v>
      </c>
      <c r="C1116" s="45" t="s">
        <v>165</v>
      </c>
      <c r="D1116" s="45"/>
      <c r="E1116" s="67">
        <v>2014</v>
      </c>
      <c r="F1116" s="67" t="s">
        <v>25</v>
      </c>
      <c r="G1116" s="67"/>
      <c r="H1116" s="68"/>
      <c r="I1116" s="67"/>
      <c r="J1116" s="45"/>
      <c r="K1116" s="67">
        <v>16</v>
      </c>
      <c r="L1116" s="67">
        <v>16</v>
      </c>
      <c r="M1116" s="73">
        <v>1</v>
      </c>
      <c r="N1116" s="73">
        <v>0</v>
      </c>
      <c r="O1116" s="73">
        <v>3</v>
      </c>
      <c r="P1116" s="73">
        <v>2</v>
      </c>
      <c r="Q1116" s="41" t="str">
        <f>IF(CentrepointSourced[[#This Row],[Country]]="Northern Ireland","Northern Ireland",IFERROR(VLOOKUP(CentrepointSourced[[#This Row],[Local Authority]],LKP_LANameDQ[],2,FALSE),CentrepointSourced[[#This Row],[Local Authority]]))</f>
        <v>Wigan</v>
      </c>
      <c r="R1116" s="41" t="str">
        <f>IF(CentrepointSourced[[#This Row],[LA type]]="County","",INDEX(ConsolGeog[lad14cd],MATCH(CentrepointSourced[[#This Row],[Local Authority DQ]],ConsolGeog[la_name],0)))</f>
        <v>E08000010</v>
      </c>
      <c r="S1116" s="41" t="str">
        <f>IF(OR(CentrepointSourced[[#This Row],[Country]]="Northern Ireland",CentrepointSourced[[#This Row],[Country]]="Scotland",CentrepointSourced[[#This Row],[Country]]="Wales"),"Local Authority",CentrepointSourced[[#This Row],[LA type]])</f>
        <v>Unitary</v>
      </c>
      <c r="T1116" s="41">
        <f>IF(TRIM(CentrepointSourced[[#This Row],[Presented HS]])="",0,IF(CentrepointSourced[[#This Row],[Presented HS]]="&lt;5",2.5,IF(CentrepointSourced[[#This Row],[Presented HS]]="&lt;10",5,VALUE(TRIM(CentrepointSourced[[#This Row],[Presented HS]])))))</f>
        <v>0</v>
      </c>
      <c r="U1116" s="41">
        <f>IF(TRIM(CentrepointSourced[[#This Row],[Assessed HS]])="",0,IF(CentrepointSourced[[#This Row],[Assessed HS]]="&lt;5",2.5,IF(CentrepointSourced[[#This Row],[Assessed HS]]="&lt;10",5,VALUE(TRIM(CentrepointSourced[[#This Row],[Assessed HS]])))))</f>
        <v>0</v>
      </c>
      <c r="V1116" s="41">
        <f>IF(TRIM(CentrepointSourced[[#This Row],[Presented CS]])="",0,IF(CentrepointSourced[[#This Row],[Presented CS]]="&lt;5",2.5,IF(CentrepointSourced[[#This Row],[Presented CS]]="&lt;10",5,VALUE(TRIM(CentrepointSourced[[#This Row],[Presented CS]])))))</f>
        <v>16</v>
      </c>
      <c r="W1116" s="41">
        <f>IF(TRIM(CentrepointSourced[[#This Row],[Assessed CS]])="",0,IF(CentrepointSourced[[#This Row],[Assessed CS]]="&lt;5",2.5,IF(CentrepointSourced[[#This Row],[Assessed CS]]="&lt;10",5,VALUE(TRIM(CentrepointSourced[[#This Row],[Assessed CS]])))))</f>
        <v>16</v>
      </c>
      <c r="X1116" s="106">
        <f>IF(CentrepointSourced[[#This Row],[Age]]="16-17",CentrepointSourced[[#This Row],[Presented HS DQ]],0)</f>
        <v>0</v>
      </c>
      <c r="Y1116" s="106">
        <f>IF(CentrepointSourced[[#This Row],[Age]]="16-24",CentrepointSourced[[#This Row],[Presented HS DQ]],0)</f>
        <v>0</v>
      </c>
      <c r="Z1116" s="106">
        <f>IF(CentrepointSourced[[#This Row],[Age]]="18-24",CentrepointSourced[[#This Row],[Presented HS DQ]],0)</f>
        <v>0</v>
      </c>
      <c r="AA1116" s="106">
        <f>IF(CentrepointSourced[[#This Row],[Age]]="16-17",CentrepointSourced[[#This Row],[Presented CS DQ]],0)</f>
        <v>16</v>
      </c>
      <c r="AB1116" s="106">
        <f>IF(CentrepointSourced[[#This Row],[Age]]="16-24",CentrepointSourced[[#This Row],[Presented CS DQ]],0)</f>
        <v>0</v>
      </c>
      <c r="AC1116" s="106">
        <f>IF(CentrepointSourced[[#This Row],[Age]]="18-24",CentrepointSourced[[#This Row],[Presented CS DQ]],0)</f>
        <v>0</v>
      </c>
      <c r="AD1116" s="107">
        <f>IF(CentrepointSourced[[#This Row],[Age]]="16-17",CentrepointSourced[[#This Row],[Assessed HS DQ]],0)</f>
        <v>0</v>
      </c>
      <c r="AE1116" s="107">
        <f>IF(CentrepointSourced[[#This Row],[Age]]="16-24",CentrepointSourced[[#This Row],[Assessed HS DQ]],0)</f>
        <v>0</v>
      </c>
      <c r="AF1116" s="107">
        <f>IF(CentrepointSourced[[#This Row],[Age]]="18-24",CentrepointSourced[[#This Row],[Assessed HS DQ]],0)</f>
        <v>0</v>
      </c>
      <c r="AG1116" s="107">
        <f>IF(CentrepointSourced[[#This Row],[Age]]="16-17",CentrepointSourced[[#This Row],[Assessed CS DQ]],0)</f>
        <v>16</v>
      </c>
      <c r="AH1116" s="107">
        <f>IF(CentrepointSourced[[#This Row],[Age]]="16-24",CentrepointSourced[[#This Row],[Assessed CS DQ]],0)</f>
        <v>0</v>
      </c>
      <c r="AI1116" s="107">
        <f>IF(CentrepointSourced[[#This Row],[Age]]="18-24",CentrepointSourced[[#This Row],[Assessed CS DQ]],0)</f>
        <v>0</v>
      </c>
    </row>
    <row r="1117" spans="1:35" customFormat="1" ht="13.5" customHeight="1">
      <c r="A1117" s="45" t="s">
        <v>40</v>
      </c>
      <c r="B1117" s="45" t="s">
        <v>276</v>
      </c>
      <c r="C1117" s="45" t="s">
        <v>165</v>
      </c>
      <c r="D1117" s="45"/>
      <c r="E1117" s="67">
        <v>2014</v>
      </c>
      <c r="F1117" s="67" t="s">
        <v>26</v>
      </c>
      <c r="G1117" s="67"/>
      <c r="H1117" s="68"/>
      <c r="I1117" s="67"/>
      <c r="J1117" s="45"/>
      <c r="K1117" s="67"/>
      <c r="L1117" s="67"/>
      <c r="M1117" s="73"/>
      <c r="N1117" s="73"/>
      <c r="O1117" s="73"/>
      <c r="P1117" s="73"/>
      <c r="Q1117" s="41" t="str">
        <f>IF(CentrepointSourced[[#This Row],[Country]]="Northern Ireland","Northern Ireland",IFERROR(VLOOKUP(CentrepointSourced[[#This Row],[Local Authority]],LKP_LANameDQ[],2,FALSE),CentrepointSourced[[#This Row],[Local Authority]]))</f>
        <v>Wigan</v>
      </c>
      <c r="R1117" s="41" t="str">
        <f>IF(CentrepointSourced[[#This Row],[LA type]]="County","",INDEX(ConsolGeog[lad14cd],MATCH(CentrepointSourced[[#This Row],[Local Authority DQ]],ConsolGeog[la_name],0)))</f>
        <v>E08000010</v>
      </c>
      <c r="S1117" s="41" t="str">
        <f>IF(OR(CentrepointSourced[[#This Row],[Country]]="Northern Ireland",CentrepointSourced[[#This Row],[Country]]="Scotland",CentrepointSourced[[#This Row],[Country]]="Wales"),"Local Authority",CentrepointSourced[[#This Row],[LA type]])</f>
        <v>Unitary</v>
      </c>
      <c r="T1117" s="41">
        <f>IF(TRIM(CentrepointSourced[[#This Row],[Presented HS]])="",0,IF(CentrepointSourced[[#This Row],[Presented HS]]="&lt;5",2.5,IF(CentrepointSourced[[#This Row],[Presented HS]]="&lt;10",5,VALUE(TRIM(CentrepointSourced[[#This Row],[Presented HS]])))))</f>
        <v>0</v>
      </c>
      <c r="U1117" s="41">
        <f>IF(TRIM(CentrepointSourced[[#This Row],[Assessed HS]])="",0,IF(CentrepointSourced[[#This Row],[Assessed HS]]="&lt;5",2.5,IF(CentrepointSourced[[#This Row],[Assessed HS]]="&lt;10",5,VALUE(TRIM(CentrepointSourced[[#This Row],[Assessed HS]])))))</f>
        <v>0</v>
      </c>
      <c r="V1117" s="41">
        <f>IF(TRIM(CentrepointSourced[[#This Row],[Presented CS]])="",0,IF(CentrepointSourced[[#This Row],[Presented CS]]="&lt;5",2.5,IF(CentrepointSourced[[#This Row],[Presented CS]]="&lt;10",5,VALUE(TRIM(CentrepointSourced[[#This Row],[Presented CS]])))))</f>
        <v>0</v>
      </c>
      <c r="W1117" s="41">
        <f>IF(TRIM(CentrepointSourced[[#This Row],[Assessed CS]])="",0,IF(CentrepointSourced[[#This Row],[Assessed CS]]="&lt;5",2.5,IF(CentrepointSourced[[#This Row],[Assessed CS]]="&lt;10",5,VALUE(TRIM(CentrepointSourced[[#This Row],[Assessed CS]])))))</f>
        <v>0</v>
      </c>
      <c r="X1117" s="106">
        <f>IF(CentrepointSourced[[#This Row],[Age]]="16-17",CentrepointSourced[[#This Row],[Presented HS DQ]],0)</f>
        <v>0</v>
      </c>
      <c r="Y1117" s="106">
        <f>IF(CentrepointSourced[[#This Row],[Age]]="16-24",CentrepointSourced[[#This Row],[Presented HS DQ]],0)</f>
        <v>0</v>
      </c>
      <c r="Z1117" s="106">
        <f>IF(CentrepointSourced[[#This Row],[Age]]="18-24",CentrepointSourced[[#This Row],[Presented HS DQ]],0)</f>
        <v>0</v>
      </c>
      <c r="AA1117" s="106">
        <f>IF(CentrepointSourced[[#This Row],[Age]]="16-17",CentrepointSourced[[#This Row],[Presented CS DQ]],0)</f>
        <v>0</v>
      </c>
      <c r="AB1117" s="106">
        <f>IF(CentrepointSourced[[#This Row],[Age]]="16-24",CentrepointSourced[[#This Row],[Presented CS DQ]],0)</f>
        <v>0</v>
      </c>
      <c r="AC1117" s="106">
        <f>IF(CentrepointSourced[[#This Row],[Age]]="18-24",CentrepointSourced[[#This Row],[Presented CS DQ]],0)</f>
        <v>0</v>
      </c>
      <c r="AD1117" s="107">
        <f>IF(CentrepointSourced[[#This Row],[Age]]="16-17",CentrepointSourced[[#This Row],[Assessed HS DQ]],0)</f>
        <v>0</v>
      </c>
      <c r="AE1117" s="107">
        <f>IF(CentrepointSourced[[#This Row],[Age]]="16-24",CentrepointSourced[[#This Row],[Assessed HS DQ]],0)</f>
        <v>0</v>
      </c>
      <c r="AF1117" s="107">
        <f>IF(CentrepointSourced[[#This Row],[Age]]="18-24",CentrepointSourced[[#This Row],[Assessed HS DQ]],0)</f>
        <v>0</v>
      </c>
      <c r="AG1117" s="107">
        <f>IF(CentrepointSourced[[#This Row],[Age]]="16-17",CentrepointSourced[[#This Row],[Assessed CS DQ]],0)</f>
        <v>0</v>
      </c>
      <c r="AH1117" s="107">
        <f>IF(CentrepointSourced[[#This Row],[Age]]="16-24",CentrepointSourced[[#This Row],[Assessed CS DQ]],0)</f>
        <v>0</v>
      </c>
      <c r="AI1117" s="107">
        <f>IF(CentrepointSourced[[#This Row],[Age]]="18-24",CentrepointSourced[[#This Row],[Assessed CS DQ]],0)</f>
        <v>0</v>
      </c>
    </row>
    <row r="1118" spans="1:35" customFormat="1" ht="13.5" customHeight="1">
      <c r="A1118" s="45" t="s">
        <v>40</v>
      </c>
      <c r="B1118" s="62" t="s">
        <v>151</v>
      </c>
      <c r="C1118" s="45" t="s">
        <v>42</v>
      </c>
      <c r="D1118" s="62"/>
      <c r="E1118" s="67">
        <v>2012</v>
      </c>
      <c r="F1118" s="67" t="s">
        <v>25</v>
      </c>
      <c r="G1118" s="67">
        <v>2</v>
      </c>
      <c r="H1118" s="68">
        <v>2</v>
      </c>
      <c r="I1118" s="67">
        <v>2</v>
      </c>
      <c r="J1118" s="45"/>
      <c r="K1118" s="45"/>
      <c r="L1118" s="45"/>
      <c r="M1118" s="45"/>
      <c r="N1118" s="45"/>
      <c r="O1118" s="45"/>
      <c r="P1118" s="45"/>
      <c r="Q1118" s="41" t="str">
        <f>IF(CentrepointSourced[[#This Row],[Country]]="Northern Ireland","Northern Ireland",IFERROR(VLOOKUP(CentrepointSourced[[#This Row],[Local Authority]],LKP_LANameDQ[],2,FALSE),CentrepointSourced[[#This Row],[Local Authority]]))</f>
        <v>Winchester</v>
      </c>
      <c r="R1118" s="41" t="str">
        <f>IF(CentrepointSourced[[#This Row],[LA type]]="County","",INDEX(ConsolGeog[lad14cd],MATCH(CentrepointSourced[[#This Row],[Local Authority DQ]],ConsolGeog[la_name],0)))</f>
        <v>E07000094</v>
      </c>
      <c r="S1118" s="41" t="str">
        <f>IF(OR(CentrepointSourced[[#This Row],[Country]]="Northern Ireland",CentrepointSourced[[#This Row],[Country]]="Scotland",CentrepointSourced[[#This Row],[Country]]="Wales"),"Local Authority",CentrepointSourced[[#This Row],[LA type]])</f>
        <v>District</v>
      </c>
      <c r="T1118" s="41">
        <f>IF(TRIM(CentrepointSourced[[#This Row],[Presented HS]])="",0,IF(CentrepointSourced[[#This Row],[Presented HS]]="&lt;5",2.5,IF(CentrepointSourced[[#This Row],[Presented HS]]="&lt;10",5,VALUE(TRIM(CentrepointSourced[[#This Row],[Presented HS]])))))</f>
        <v>2</v>
      </c>
      <c r="U1118" s="41">
        <f>IF(TRIM(CentrepointSourced[[#This Row],[Assessed HS]])="",0,IF(CentrepointSourced[[#This Row],[Assessed HS]]="&lt;5",2.5,IF(CentrepointSourced[[#This Row],[Assessed HS]]="&lt;10",5,VALUE(TRIM(CentrepointSourced[[#This Row],[Assessed HS]])))))</f>
        <v>2</v>
      </c>
      <c r="V1118" s="41">
        <f>IF(TRIM(CentrepointSourced[[#This Row],[Presented CS]])="",0,IF(CentrepointSourced[[#This Row],[Presented CS]]="&lt;5",2.5,IF(CentrepointSourced[[#This Row],[Presented CS]]="&lt;10",5,VALUE(TRIM(CentrepointSourced[[#This Row],[Presented CS]])))))</f>
        <v>0</v>
      </c>
      <c r="W1118" s="41">
        <f>IF(TRIM(CentrepointSourced[[#This Row],[Assessed CS]])="",0,IF(CentrepointSourced[[#This Row],[Assessed CS]]="&lt;5",2.5,IF(CentrepointSourced[[#This Row],[Assessed CS]]="&lt;10",5,VALUE(TRIM(CentrepointSourced[[#This Row],[Assessed CS]])))))</f>
        <v>0</v>
      </c>
      <c r="X1118" s="106">
        <f>IF(CentrepointSourced[[#This Row],[Age]]="16-17",CentrepointSourced[[#This Row],[Presented HS DQ]],0)</f>
        <v>2</v>
      </c>
      <c r="Y1118" s="106">
        <f>IF(CentrepointSourced[[#This Row],[Age]]="16-24",CentrepointSourced[[#This Row],[Presented HS DQ]],0)</f>
        <v>0</v>
      </c>
      <c r="Z1118" s="106">
        <f>IF(CentrepointSourced[[#This Row],[Age]]="18-24",CentrepointSourced[[#This Row],[Presented HS DQ]],0)</f>
        <v>0</v>
      </c>
      <c r="AA1118" s="106">
        <f>IF(CentrepointSourced[[#This Row],[Age]]="16-17",CentrepointSourced[[#This Row],[Presented CS DQ]],0)</f>
        <v>0</v>
      </c>
      <c r="AB1118" s="106">
        <f>IF(CentrepointSourced[[#This Row],[Age]]="16-24",CentrepointSourced[[#This Row],[Presented CS DQ]],0)</f>
        <v>0</v>
      </c>
      <c r="AC1118" s="106">
        <f>IF(CentrepointSourced[[#This Row],[Age]]="18-24",CentrepointSourced[[#This Row],[Presented CS DQ]],0)</f>
        <v>0</v>
      </c>
      <c r="AD1118" s="107">
        <f>IF(CentrepointSourced[[#This Row],[Age]]="16-17",CentrepointSourced[[#This Row],[Assessed HS DQ]],0)</f>
        <v>2</v>
      </c>
      <c r="AE1118" s="107">
        <f>IF(CentrepointSourced[[#This Row],[Age]]="16-24",CentrepointSourced[[#This Row],[Assessed HS DQ]],0)</f>
        <v>0</v>
      </c>
      <c r="AF1118" s="107">
        <f>IF(CentrepointSourced[[#This Row],[Age]]="18-24",CentrepointSourced[[#This Row],[Assessed HS DQ]],0)</f>
        <v>0</v>
      </c>
      <c r="AG1118" s="107">
        <f>IF(CentrepointSourced[[#This Row],[Age]]="16-17",CentrepointSourced[[#This Row],[Assessed CS DQ]],0)</f>
        <v>0</v>
      </c>
      <c r="AH1118" s="107">
        <f>IF(CentrepointSourced[[#This Row],[Age]]="16-24",CentrepointSourced[[#This Row],[Assessed CS DQ]],0)</f>
        <v>0</v>
      </c>
      <c r="AI1118" s="107">
        <f>IF(CentrepointSourced[[#This Row],[Age]]="18-24",CentrepointSourced[[#This Row],[Assessed CS DQ]],0)</f>
        <v>0</v>
      </c>
    </row>
    <row r="1119" spans="1:35" customFormat="1" ht="13.5" customHeight="1">
      <c r="A1119" s="45" t="s">
        <v>40</v>
      </c>
      <c r="B1119" s="62" t="s">
        <v>151</v>
      </c>
      <c r="C1119" s="45" t="s">
        <v>42</v>
      </c>
      <c r="D1119" s="62"/>
      <c r="E1119" s="67">
        <v>2012</v>
      </c>
      <c r="F1119" s="67" t="s">
        <v>26</v>
      </c>
      <c r="G1119" s="67">
        <v>25</v>
      </c>
      <c r="H1119" s="68">
        <v>20</v>
      </c>
      <c r="I1119" s="67">
        <v>20</v>
      </c>
      <c r="J1119" s="45"/>
      <c r="K1119" s="45"/>
      <c r="L1119" s="45"/>
      <c r="M1119" s="45"/>
      <c r="N1119" s="45"/>
      <c r="O1119" s="45"/>
      <c r="P1119" s="45"/>
      <c r="Q1119" s="41" t="str">
        <f>IF(CentrepointSourced[[#This Row],[Country]]="Northern Ireland","Northern Ireland",IFERROR(VLOOKUP(CentrepointSourced[[#This Row],[Local Authority]],LKP_LANameDQ[],2,FALSE),CentrepointSourced[[#This Row],[Local Authority]]))</f>
        <v>Winchester</v>
      </c>
      <c r="R1119" s="41" t="str">
        <f>IF(CentrepointSourced[[#This Row],[LA type]]="County","",INDEX(ConsolGeog[lad14cd],MATCH(CentrepointSourced[[#This Row],[Local Authority DQ]],ConsolGeog[la_name],0)))</f>
        <v>E07000094</v>
      </c>
      <c r="S1119" s="41" t="str">
        <f>IF(OR(CentrepointSourced[[#This Row],[Country]]="Northern Ireland",CentrepointSourced[[#This Row],[Country]]="Scotland",CentrepointSourced[[#This Row],[Country]]="Wales"),"Local Authority",CentrepointSourced[[#This Row],[LA type]])</f>
        <v>District</v>
      </c>
      <c r="T1119" s="41">
        <f>IF(TRIM(CentrepointSourced[[#This Row],[Presented HS]])="",0,IF(CentrepointSourced[[#This Row],[Presented HS]]="&lt;5",2.5,IF(CentrepointSourced[[#This Row],[Presented HS]]="&lt;10",5,VALUE(TRIM(CentrepointSourced[[#This Row],[Presented HS]])))))</f>
        <v>25</v>
      </c>
      <c r="U1119" s="41">
        <f>IF(TRIM(CentrepointSourced[[#This Row],[Assessed HS]])="",0,IF(CentrepointSourced[[#This Row],[Assessed HS]]="&lt;5",2.5,IF(CentrepointSourced[[#This Row],[Assessed HS]]="&lt;10",5,VALUE(TRIM(CentrepointSourced[[#This Row],[Assessed HS]])))))</f>
        <v>20</v>
      </c>
      <c r="V1119" s="41">
        <f>IF(TRIM(CentrepointSourced[[#This Row],[Presented CS]])="",0,IF(CentrepointSourced[[#This Row],[Presented CS]]="&lt;5",2.5,IF(CentrepointSourced[[#This Row],[Presented CS]]="&lt;10",5,VALUE(TRIM(CentrepointSourced[[#This Row],[Presented CS]])))))</f>
        <v>0</v>
      </c>
      <c r="W1119" s="41">
        <f>IF(TRIM(CentrepointSourced[[#This Row],[Assessed CS]])="",0,IF(CentrepointSourced[[#This Row],[Assessed CS]]="&lt;5",2.5,IF(CentrepointSourced[[#This Row],[Assessed CS]]="&lt;10",5,VALUE(TRIM(CentrepointSourced[[#This Row],[Assessed CS]])))))</f>
        <v>0</v>
      </c>
      <c r="X1119" s="106">
        <f>IF(CentrepointSourced[[#This Row],[Age]]="16-17",CentrepointSourced[[#This Row],[Presented HS DQ]],0)</f>
        <v>0</v>
      </c>
      <c r="Y1119" s="106">
        <f>IF(CentrepointSourced[[#This Row],[Age]]="16-24",CentrepointSourced[[#This Row],[Presented HS DQ]],0)</f>
        <v>0</v>
      </c>
      <c r="Z1119" s="106">
        <f>IF(CentrepointSourced[[#This Row],[Age]]="18-24",CentrepointSourced[[#This Row],[Presented HS DQ]],0)</f>
        <v>25</v>
      </c>
      <c r="AA1119" s="106">
        <f>IF(CentrepointSourced[[#This Row],[Age]]="16-17",CentrepointSourced[[#This Row],[Presented CS DQ]],0)</f>
        <v>0</v>
      </c>
      <c r="AB1119" s="106">
        <f>IF(CentrepointSourced[[#This Row],[Age]]="16-24",CentrepointSourced[[#This Row],[Presented CS DQ]],0)</f>
        <v>0</v>
      </c>
      <c r="AC1119" s="106">
        <f>IF(CentrepointSourced[[#This Row],[Age]]="18-24",CentrepointSourced[[#This Row],[Presented CS DQ]],0)</f>
        <v>0</v>
      </c>
      <c r="AD1119" s="107">
        <f>IF(CentrepointSourced[[#This Row],[Age]]="16-17",CentrepointSourced[[#This Row],[Assessed HS DQ]],0)</f>
        <v>0</v>
      </c>
      <c r="AE1119" s="107">
        <f>IF(CentrepointSourced[[#This Row],[Age]]="16-24",CentrepointSourced[[#This Row],[Assessed HS DQ]],0)</f>
        <v>0</v>
      </c>
      <c r="AF1119" s="107">
        <f>IF(CentrepointSourced[[#This Row],[Age]]="18-24",CentrepointSourced[[#This Row],[Assessed HS DQ]],0)</f>
        <v>20</v>
      </c>
      <c r="AG1119" s="107">
        <f>IF(CentrepointSourced[[#This Row],[Age]]="16-17",CentrepointSourced[[#This Row],[Assessed CS DQ]],0)</f>
        <v>0</v>
      </c>
      <c r="AH1119" s="107">
        <f>IF(CentrepointSourced[[#This Row],[Age]]="16-24",CentrepointSourced[[#This Row],[Assessed CS DQ]],0)</f>
        <v>0</v>
      </c>
      <c r="AI1119" s="107">
        <f>IF(CentrepointSourced[[#This Row],[Age]]="18-24",CentrepointSourced[[#This Row],[Assessed CS DQ]],0)</f>
        <v>0</v>
      </c>
    </row>
    <row r="1120" spans="1:35" customFormat="1" ht="13.5" customHeight="1">
      <c r="A1120" s="45" t="s">
        <v>40</v>
      </c>
      <c r="B1120" s="62" t="s">
        <v>151</v>
      </c>
      <c r="C1120" s="45" t="s">
        <v>42</v>
      </c>
      <c r="D1120" s="62"/>
      <c r="E1120" s="67">
        <v>2013</v>
      </c>
      <c r="F1120" s="67" t="s">
        <v>25</v>
      </c>
      <c r="G1120" s="67">
        <v>1</v>
      </c>
      <c r="H1120" s="68">
        <v>1</v>
      </c>
      <c r="I1120" s="67">
        <v>1</v>
      </c>
      <c r="J1120" s="45"/>
      <c r="K1120" s="45"/>
      <c r="L1120" s="45"/>
      <c r="M1120" s="45"/>
      <c r="N1120" s="45"/>
      <c r="O1120" s="45"/>
      <c r="P1120" s="45"/>
      <c r="Q1120" s="41" t="str">
        <f>IF(CentrepointSourced[[#This Row],[Country]]="Northern Ireland","Northern Ireland",IFERROR(VLOOKUP(CentrepointSourced[[#This Row],[Local Authority]],LKP_LANameDQ[],2,FALSE),CentrepointSourced[[#This Row],[Local Authority]]))</f>
        <v>Winchester</v>
      </c>
      <c r="R1120" s="41" t="str">
        <f>IF(CentrepointSourced[[#This Row],[LA type]]="County","",INDEX(ConsolGeog[lad14cd],MATCH(CentrepointSourced[[#This Row],[Local Authority DQ]],ConsolGeog[la_name],0)))</f>
        <v>E07000094</v>
      </c>
      <c r="S1120" s="41" t="str">
        <f>IF(OR(CentrepointSourced[[#This Row],[Country]]="Northern Ireland",CentrepointSourced[[#This Row],[Country]]="Scotland",CentrepointSourced[[#This Row],[Country]]="Wales"),"Local Authority",CentrepointSourced[[#This Row],[LA type]])</f>
        <v>District</v>
      </c>
      <c r="T1120" s="41">
        <f>IF(TRIM(CentrepointSourced[[#This Row],[Presented HS]])="",0,IF(CentrepointSourced[[#This Row],[Presented HS]]="&lt;5",2.5,IF(CentrepointSourced[[#This Row],[Presented HS]]="&lt;10",5,VALUE(TRIM(CentrepointSourced[[#This Row],[Presented HS]])))))</f>
        <v>1</v>
      </c>
      <c r="U1120" s="41">
        <f>IF(TRIM(CentrepointSourced[[#This Row],[Assessed HS]])="",0,IF(CentrepointSourced[[#This Row],[Assessed HS]]="&lt;5",2.5,IF(CentrepointSourced[[#This Row],[Assessed HS]]="&lt;10",5,VALUE(TRIM(CentrepointSourced[[#This Row],[Assessed HS]])))))</f>
        <v>1</v>
      </c>
      <c r="V1120" s="41">
        <f>IF(TRIM(CentrepointSourced[[#This Row],[Presented CS]])="",0,IF(CentrepointSourced[[#This Row],[Presented CS]]="&lt;5",2.5,IF(CentrepointSourced[[#This Row],[Presented CS]]="&lt;10",5,VALUE(TRIM(CentrepointSourced[[#This Row],[Presented CS]])))))</f>
        <v>0</v>
      </c>
      <c r="W1120" s="41">
        <f>IF(TRIM(CentrepointSourced[[#This Row],[Assessed CS]])="",0,IF(CentrepointSourced[[#This Row],[Assessed CS]]="&lt;5",2.5,IF(CentrepointSourced[[#This Row],[Assessed CS]]="&lt;10",5,VALUE(TRIM(CentrepointSourced[[#This Row],[Assessed CS]])))))</f>
        <v>0</v>
      </c>
      <c r="X1120" s="106">
        <f>IF(CentrepointSourced[[#This Row],[Age]]="16-17",CentrepointSourced[[#This Row],[Presented HS DQ]],0)</f>
        <v>1</v>
      </c>
      <c r="Y1120" s="106">
        <f>IF(CentrepointSourced[[#This Row],[Age]]="16-24",CentrepointSourced[[#This Row],[Presented HS DQ]],0)</f>
        <v>0</v>
      </c>
      <c r="Z1120" s="106">
        <f>IF(CentrepointSourced[[#This Row],[Age]]="18-24",CentrepointSourced[[#This Row],[Presented HS DQ]],0)</f>
        <v>0</v>
      </c>
      <c r="AA1120" s="106">
        <f>IF(CentrepointSourced[[#This Row],[Age]]="16-17",CentrepointSourced[[#This Row],[Presented CS DQ]],0)</f>
        <v>0</v>
      </c>
      <c r="AB1120" s="106">
        <f>IF(CentrepointSourced[[#This Row],[Age]]="16-24",CentrepointSourced[[#This Row],[Presented CS DQ]],0)</f>
        <v>0</v>
      </c>
      <c r="AC1120" s="106">
        <f>IF(CentrepointSourced[[#This Row],[Age]]="18-24",CentrepointSourced[[#This Row],[Presented CS DQ]],0)</f>
        <v>0</v>
      </c>
      <c r="AD1120" s="107">
        <f>IF(CentrepointSourced[[#This Row],[Age]]="16-17",CentrepointSourced[[#This Row],[Assessed HS DQ]],0)</f>
        <v>1</v>
      </c>
      <c r="AE1120" s="107">
        <f>IF(CentrepointSourced[[#This Row],[Age]]="16-24",CentrepointSourced[[#This Row],[Assessed HS DQ]],0)</f>
        <v>0</v>
      </c>
      <c r="AF1120" s="107">
        <f>IF(CentrepointSourced[[#This Row],[Age]]="18-24",CentrepointSourced[[#This Row],[Assessed HS DQ]],0)</f>
        <v>0</v>
      </c>
      <c r="AG1120" s="107">
        <f>IF(CentrepointSourced[[#This Row],[Age]]="16-17",CentrepointSourced[[#This Row],[Assessed CS DQ]],0)</f>
        <v>0</v>
      </c>
      <c r="AH1120" s="107">
        <f>IF(CentrepointSourced[[#This Row],[Age]]="16-24",CentrepointSourced[[#This Row],[Assessed CS DQ]],0)</f>
        <v>0</v>
      </c>
      <c r="AI1120" s="107">
        <f>IF(CentrepointSourced[[#This Row],[Age]]="18-24",CentrepointSourced[[#This Row],[Assessed CS DQ]],0)</f>
        <v>0</v>
      </c>
    </row>
    <row r="1121" spans="1:35" customFormat="1" ht="13.5" customHeight="1">
      <c r="A1121" s="45" t="s">
        <v>40</v>
      </c>
      <c r="B1121" s="62" t="s">
        <v>151</v>
      </c>
      <c r="C1121" s="45" t="s">
        <v>42</v>
      </c>
      <c r="D1121" s="62"/>
      <c r="E1121" s="67">
        <v>2013</v>
      </c>
      <c r="F1121" s="67" t="s">
        <v>26</v>
      </c>
      <c r="G1121" s="67">
        <v>21</v>
      </c>
      <c r="H1121" s="68">
        <v>20</v>
      </c>
      <c r="I1121" s="67">
        <v>7</v>
      </c>
      <c r="J1121" s="45"/>
      <c r="K1121" s="45"/>
      <c r="L1121" s="45"/>
      <c r="M1121" s="45"/>
      <c r="N1121" s="45"/>
      <c r="O1121" s="45"/>
      <c r="P1121" s="45"/>
      <c r="Q1121" s="41" t="str">
        <f>IF(CentrepointSourced[[#This Row],[Country]]="Northern Ireland","Northern Ireland",IFERROR(VLOOKUP(CentrepointSourced[[#This Row],[Local Authority]],LKP_LANameDQ[],2,FALSE),CentrepointSourced[[#This Row],[Local Authority]]))</f>
        <v>Winchester</v>
      </c>
      <c r="R1121" s="41" t="str">
        <f>IF(CentrepointSourced[[#This Row],[LA type]]="County","",INDEX(ConsolGeog[lad14cd],MATCH(CentrepointSourced[[#This Row],[Local Authority DQ]],ConsolGeog[la_name],0)))</f>
        <v>E07000094</v>
      </c>
      <c r="S1121" s="41" t="str">
        <f>IF(OR(CentrepointSourced[[#This Row],[Country]]="Northern Ireland",CentrepointSourced[[#This Row],[Country]]="Scotland",CentrepointSourced[[#This Row],[Country]]="Wales"),"Local Authority",CentrepointSourced[[#This Row],[LA type]])</f>
        <v>District</v>
      </c>
      <c r="T1121" s="41">
        <f>IF(TRIM(CentrepointSourced[[#This Row],[Presented HS]])="",0,IF(CentrepointSourced[[#This Row],[Presented HS]]="&lt;5",2.5,IF(CentrepointSourced[[#This Row],[Presented HS]]="&lt;10",5,VALUE(TRIM(CentrepointSourced[[#This Row],[Presented HS]])))))</f>
        <v>21</v>
      </c>
      <c r="U1121" s="41">
        <f>IF(TRIM(CentrepointSourced[[#This Row],[Assessed HS]])="",0,IF(CentrepointSourced[[#This Row],[Assessed HS]]="&lt;5",2.5,IF(CentrepointSourced[[#This Row],[Assessed HS]]="&lt;10",5,VALUE(TRIM(CentrepointSourced[[#This Row],[Assessed HS]])))))</f>
        <v>20</v>
      </c>
      <c r="V1121" s="41">
        <f>IF(TRIM(CentrepointSourced[[#This Row],[Presented CS]])="",0,IF(CentrepointSourced[[#This Row],[Presented CS]]="&lt;5",2.5,IF(CentrepointSourced[[#This Row],[Presented CS]]="&lt;10",5,VALUE(TRIM(CentrepointSourced[[#This Row],[Presented CS]])))))</f>
        <v>0</v>
      </c>
      <c r="W1121" s="41">
        <f>IF(TRIM(CentrepointSourced[[#This Row],[Assessed CS]])="",0,IF(CentrepointSourced[[#This Row],[Assessed CS]]="&lt;5",2.5,IF(CentrepointSourced[[#This Row],[Assessed CS]]="&lt;10",5,VALUE(TRIM(CentrepointSourced[[#This Row],[Assessed CS]])))))</f>
        <v>0</v>
      </c>
      <c r="X1121" s="106">
        <f>IF(CentrepointSourced[[#This Row],[Age]]="16-17",CentrepointSourced[[#This Row],[Presented HS DQ]],0)</f>
        <v>0</v>
      </c>
      <c r="Y1121" s="106">
        <f>IF(CentrepointSourced[[#This Row],[Age]]="16-24",CentrepointSourced[[#This Row],[Presented HS DQ]],0)</f>
        <v>0</v>
      </c>
      <c r="Z1121" s="106">
        <f>IF(CentrepointSourced[[#This Row],[Age]]="18-24",CentrepointSourced[[#This Row],[Presented HS DQ]],0)</f>
        <v>21</v>
      </c>
      <c r="AA1121" s="106">
        <f>IF(CentrepointSourced[[#This Row],[Age]]="16-17",CentrepointSourced[[#This Row],[Presented CS DQ]],0)</f>
        <v>0</v>
      </c>
      <c r="AB1121" s="106">
        <f>IF(CentrepointSourced[[#This Row],[Age]]="16-24",CentrepointSourced[[#This Row],[Presented CS DQ]],0)</f>
        <v>0</v>
      </c>
      <c r="AC1121" s="106">
        <f>IF(CentrepointSourced[[#This Row],[Age]]="18-24",CentrepointSourced[[#This Row],[Presented CS DQ]],0)</f>
        <v>0</v>
      </c>
      <c r="AD1121" s="107">
        <f>IF(CentrepointSourced[[#This Row],[Age]]="16-17",CentrepointSourced[[#This Row],[Assessed HS DQ]],0)</f>
        <v>0</v>
      </c>
      <c r="AE1121" s="107">
        <f>IF(CentrepointSourced[[#This Row],[Age]]="16-24",CentrepointSourced[[#This Row],[Assessed HS DQ]],0)</f>
        <v>0</v>
      </c>
      <c r="AF1121" s="107">
        <f>IF(CentrepointSourced[[#This Row],[Age]]="18-24",CentrepointSourced[[#This Row],[Assessed HS DQ]],0)</f>
        <v>20</v>
      </c>
      <c r="AG1121" s="107">
        <f>IF(CentrepointSourced[[#This Row],[Age]]="16-17",CentrepointSourced[[#This Row],[Assessed CS DQ]],0)</f>
        <v>0</v>
      </c>
      <c r="AH1121" s="107">
        <f>IF(CentrepointSourced[[#This Row],[Age]]="16-24",CentrepointSourced[[#This Row],[Assessed CS DQ]],0)</f>
        <v>0</v>
      </c>
      <c r="AI1121" s="107">
        <f>IF(CentrepointSourced[[#This Row],[Age]]="18-24",CentrepointSourced[[#This Row],[Assessed CS DQ]],0)</f>
        <v>0</v>
      </c>
    </row>
    <row r="1122" spans="1:35" customFormat="1" ht="13.5" customHeight="1">
      <c r="A1122" s="45" t="s">
        <v>40</v>
      </c>
      <c r="B1122" s="62" t="s">
        <v>151</v>
      </c>
      <c r="C1122" s="45" t="s">
        <v>42</v>
      </c>
      <c r="D1122" s="62"/>
      <c r="E1122" s="67">
        <v>2014</v>
      </c>
      <c r="F1122" s="67" t="s">
        <v>25</v>
      </c>
      <c r="G1122" s="67">
        <v>2</v>
      </c>
      <c r="H1122" s="68">
        <v>2</v>
      </c>
      <c r="I1122" s="67">
        <v>2</v>
      </c>
      <c r="J1122" s="45"/>
      <c r="K1122" s="45"/>
      <c r="L1122" s="45"/>
      <c r="M1122" s="45"/>
      <c r="N1122" s="45"/>
      <c r="O1122" s="45"/>
      <c r="P1122" s="45"/>
      <c r="Q1122" s="41" t="str">
        <f>IF(CentrepointSourced[[#This Row],[Country]]="Northern Ireland","Northern Ireland",IFERROR(VLOOKUP(CentrepointSourced[[#This Row],[Local Authority]],LKP_LANameDQ[],2,FALSE),CentrepointSourced[[#This Row],[Local Authority]]))</f>
        <v>Winchester</v>
      </c>
      <c r="R1122" s="41" t="str">
        <f>IF(CentrepointSourced[[#This Row],[LA type]]="County","",INDEX(ConsolGeog[lad14cd],MATCH(CentrepointSourced[[#This Row],[Local Authority DQ]],ConsolGeog[la_name],0)))</f>
        <v>E07000094</v>
      </c>
      <c r="S1122" s="41" t="str">
        <f>IF(OR(CentrepointSourced[[#This Row],[Country]]="Northern Ireland",CentrepointSourced[[#This Row],[Country]]="Scotland",CentrepointSourced[[#This Row],[Country]]="Wales"),"Local Authority",CentrepointSourced[[#This Row],[LA type]])</f>
        <v>District</v>
      </c>
      <c r="T1122" s="41">
        <f>IF(TRIM(CentrepointSourced[[#This Row],[Presented HS]])="",0,IF(CentrepointSourced[[#This Row],[Presented HS]]="&lt;5",2.5,IF(CentrepointSourced[[#This Row],[Presented HS]]="&lt;10",5,VALUE(TRIM(CentrepointSourced[[#This Row],[Presented HS]])))))</f>
        <v>2</v>
      </c>
      <c r="U1122" s="41">
        <f>IF(TRIM(CentrepointSourced[[#This Row],[Assessed HS]])="",0,IF(CentrepointSourced[[#This Row],[Assessed HS]]="&lt;5",2.5,IF(CentrepointSourced[[#This Row],[Assessed HS]]="&lt;10",5,VALUE(TRIM(CentrepointSourced[[#This Row],[Assessed HS]])))))</f>
        <v>2</v>
      </c>
      <c r="V1122" s="41">
        <f>IF(TRIM(CentrepointSourced[[#This Row],[Presented CS]])="",0,IF(CentrepointSourced[[#This Row],[Presented CS]]="&lt;5",2.5,IF(CentrepointSourced[[#This Row],[Presented CS]]="&lt;10",5,VALUE(TRIM(CentrepointSourced[[#This Row],[Presented CS]])))))</f>
        <v>0</v>
      </c>
      <c r="W1122" s="41">
        <f>IF(TRIM(CentrepointSourced[[#This Row],[Assessed CS]])="",0,IF(CentrepointSourced[[#This Row],[Assessed CS]]="&lt;5",2.5,IF(CentrepointSourced[[#This Row],[Assessed CS]]="&lt;10",5,VALUE(TRIM(CentrepointSourced[[#This Row],[Assessed CS]])))))</f>
        <v>0</v>
      </c>
      <c r="X1122" s="106">
        <f>IF(CentrepointSourced[[#This Row],[Age]]="16-17",CentrepointSourced[[#This Row],[Presented HS DQ]],0)</f>
        <v>2</v>
      </c>
      <c r="Y1122" s="106">
        <f>IF(CentrepointSourced[[#This Row],[Age]]="16-24",CentrepointSourced[[#This Row],[Presented HS DQ]],0)</f>
        <v>0</v>
      </c>
      <c r="Z1122" s="106">
        <f>IF(CentrepointSourced[[#This Row],[Age]]="18-24",CentrepointSourced[[#This Row],[Presented HS DQ]],0)</f>
        <v>0</v>
      </c>
      <c r="AA1122" s="106">
        <f>IF(CentrepointSourced[[#This Row],[Age]]="16-17",CentrepointSourced[[#This Row],[Presented CS DQ]],0)</f>
        <v>0</v>
      </c>
      <c r="AB1122" s="106">
        <f>IF(CentrepointSourced[[#This Row],[Age]]="16-24",CentrepointSourced[[#This Row],[Presented CS DQ]],0)</f>
        <v>0</v>
      </c>
      <c r="AC1122" s="106">
        <f>IF(CentrepointSourced[[#This Row],[Age]]="18-24",CentrepointSourced[[#This Row],[Presented CS DQ]],0)</f>
        <v>0</v>
      </c>
      <c r="AD1122" s="107">
        <f>IF(CentrepointSourced[[#This Row],[Age]]="16-17",CentrepointSourced[[#This Row],[Assessed HS DQ]],0)</f>
        <v>2</v>
      </c>
      <c r="AE1122" s="107">
        <f>IF(CentrepointSourced[[#This Row],[Age]]="16-24",CentrepointSourced[[#This Row],[Assessed HS DQ]],0)</f>
        <v>0</v>
      </c>
      <c r="AF1122" s="107">
        <f>IF(CentrepointSourced[[#This Row],[Age]]="18-24",CentrepointSourced[[#This Row],[Assessed HS DQ]],0)</f>
        <v>0</v>
      </c>
      <c r="AG1122" s="107">
        <f>IF(CentrepointSourced[[#This Row],[Age]]="16-17",CentrepointSourced[[#This Row],[Assessed CS DQ]],0)</f>
        <v>0</v>
      </c>
      <c r="AH1122" s="107">
        <f>IF(CentrepointSourced[[#This Row],[Age]]="16-24",CentrepointSourced[[#This Row],[Assessed CS DQ]],0)</f>
        <v>0</v>
      </c>
      <c r="AI1122" s="107">
        <f>IF(CentrepointSourced[[#This Row],[Age]]="18-24",CentrepointSourced[[#This Row],[Assessed CS DQ]],0)</f>
        <v>0</v>
      </c>
    </row>
    <row r="1123" spans="1:35" customFormat="1" ht="13.5" customHeight="1">
      <c r="A1123" s="45" t="s">
        <v>40</v>
      </c>
      <c r="B1123" s="62" t="s">
        <v>151</v>
      </c>
      <c r="C1123" s="45" t="s">
        <v>42</v>
      </c>
      <c r="D1123" s="62"/>
      <c r="E1123" s="67">
        <v>2014</v>
      </c>
      <c r="F1123" s="67" t="s">
        <v>26</v>
      </c>
      <c r="G1123" s="67">
        <v>31</v>
      </c>
      <c r="H1123" s="68">
        <v>21</v>
      </c>
      <c r="I1123" s="67">
        <v>6</v>
      </c>
      <c r="J1123" s="45"/>
      <c r="K1123" s="45"/>
      <c r="L1123" s="45"/>
      <c r="M1123" s="45"/>
      <c r="N1123" s="45"/>
      <c r="O1123" s="45"/>
      <c r="P1123" s="45"/>
      <c r="Q1123" s="41" t="str">
        <f>IF(CentrepointSourced[[#This Row],[Country]]="Northern Ireland","Northern Ireland",IFERROR(VLOOKUP(CentrepointSourced[[#This Row],[Local Authority]],LKP_LANameDQ[],2,FALSE),CentrepointSourced[[#This Row],[Local Authority]]))</f>
        <v>Winchester</v>
      </c>
      <c r="R1123" s="41" t="str">
        <f>IF(CentrepointSourced[[#This Row],[LA type]]="County","",INDEX(ConsolGeog[lad14cd],MATCH(CentrepointSourced[[#This Row],[Local Authority DQ]],ConsolGeog[la_name],0)))</f>
        <v>E07000094</v>
      </c>
      <c r="S1123" s="41" t="str">
        <f>IF(OR(CentrepointSourced[[#This Row],[Country]]="Northern Ireland",CentrepointSourced[[#This Row],[Country]]="Scotland",CentrepointSourced[[#This Row],[Country]]="Wales"),"Local Authority",CentrepointSourced[[#This Row],[LA type]])</f>
        <v>District</v>
      </c>
      <c r="T1123" s="41">
        <f>IF(TRIM(CentrepointSourced[[#This Row],[Presented HS]])="",0,IF(CentrepointSourced[[#This Row],[Presented HS]]="&lt;5",2.5,IF(CentrepointSourced[[#This Row],[Presented HS]]="&lt;10",5,VALUE(TRIM(CentrepointSourced[[#This Row],[Presented HS]])))))</f>
        <v>31</v>
      </c>
      <c r="U1123" s="41">
        <f>IF(TRIM(CentrepointSourced[[#This Row],[Assessed HS]])="",0,IF(CentrepointSourced[[#This Row],[Assessed HS]]="&lt;5",2.5,IF(CentrepointSourced[[#This Row],[Assessed HS]]="&lt;10",5,VALUE(TRIM(CentrepointSourced[[#This Row],[Assessed HS]])))))</f>
        <v>21</v>
      </c>
      <c r="V1123" s="41">
        <f>IF(TRIM(CentrepointSourced[[#This Row],[Presented CS]])="",0,IF(CentrepointSourced[[#This Row],[Presented CS]]="&lt;5",2.5,IF(CentrepointSourced[[#This Row],[Presented CS]]="&lt;10",5,VALUE(TRIM(CentrepointSourced[[#This Row],[Presented CS]])))))</f>
        <v>0</v>
      </c>
      <c r="W1123" s="41">
        <f>IF(TRIM(CentrepointSourced[[#This Row],[Assessed CS]])="",0,IF(CentrepointSourced[[#This Row],[Assessed CS]]="&lt;5",2.5,IF(CentrepointSourced[[#This Row],[Assessed CS]]="&lt;10",5,VALUE(TRIM(CentrepointSourced[[#This Row],[Assessed CS]])))))</f>
        <v>0</v>
      </c>
      <c r="X1123" s="106">
        <f>IF(CentrepointSourced[[#This Row],[Age]]="16-17",CentrepointSourced[[#This Row],[Presented HS DQ]],0)</f>
        <v>0</v>
      </c>
      <c r="Y1123" s="106">
        <f>IF(CentrepointSourced[[#This Row],[Age]]="16-24",CentrepointSourced[[#This Row],[Presented HS DQ]],0)</f>
        <v>0</v>
      </c>
      <c r="Z1123" s="106">
        <f>IF(CentrepointSourced[[#This Row],[Age]]="18-24",CentrepointSourced[[#This Row],[Presented HS DQ]],0)</f>
        <v>31</v>
      </c>
      <c r="AA1123" s="106">
        <f>IF(CentrepointSourced[[#This Row],[Age]]="16-17",CentrepointSourced[[#This Row],[Presented CS DQ]],0)</f>
        <v>0</v>
      </c>
      <c r="AB1123" s="106">
        <f>IF(CentrepointSourced[[#This Row],[Age]]="16-24",CentrepointSourced[[#This Row],[Presented CS DQ]],0)</f>
        <v>0</v>
      </c>
      <c r="AC1123" s="106">
        <f>IF(CentrepointSourced[[#This Row],[Age]]="18-24",CentrepointSourced[[#This Row],[Presented CS DQ]],0)</f>
        <v>0</v>
      </c>
      <c r="AD1123" s="107">
        <f>IF(CentrepointSourced[[#This Row],[Age]]="16-17",CentrepointSourced[[#This Row],[Assessed HS DQ]],0)</f>
        <v>0</v>
      </c>
      <c r="AE1123" s="107">
        <f>IF(CentrepointSourced[[#This Row],[Age]]="16-24",CentrepointSourced[[#This Row],[Assessed HS DQ]],0)</f>
        <v>0</v>
      </c>
      <c r="AF1123" s="107">
        <f>IF(CentrepointSourced[[#This Row],[Age]]="18-24",CentrepointSourced[[#This Row],[Assessed HS DQ]],0)</f>
        <v>21</v>
      </c>
      <c r="AG1123" s="107">
        <f>IF(CentrepointSourced[[#This Row],[Age]]="16-17",CentrepointSourced[[#This Row],[Assessed CS DQ]],0)</f>
        <v>0</v>
      </c>
      <c r="AH1123" s="107">
        <f>IF(CentrepointSourced[[#This Row],[Age]]="16-24",CentrepointSourced[[#This Row],[Assessed CS DQ]],0)</f>
        <v>0</v>
      </c>
      <c r="AI1123" s="107">
        <f>IF(CentrepointSourced[[#This Row],[Age]]="18-24",CentrepointSourced[[#This Row],[Assessed CS DQ]],0)</f>
        <v>0</v>
      </c>
    </row>
    <row r="1124" spans="1:35" customFormat="1" ht="13.5" customHeight="1">
      <c r="A1124" s="45" t="s">
        <v>40</v>
      </c>
      <c r="B1124" s="45" t="s">
        <v>205</v>
      </c>
      <c r="C1124" s="45" t="s">
        <v>165</v>
      </c>
      <c r="D1124" s="45"/>
      <c r="E1124" s="67">
        <v>2012</v>
      </c>
      <c r="F1124" s="67" t="s">
        <v>26</v>
      </c>
      <c r="G1124" s="67">
        <v>711</v>
      </c>
      <c r="H1124" s="68">
        <v>73</v>
      </c>
      <c r="I1124" s="67">
        <v>46</v>
      </c>
      <c r="J1124" s="45"/>
      <c r="K1124" s="67"/>
      <c r="L1124" s="67"/>
      <c r="M1124" s="67"/>
      <c r="N1124" s="67"/>
      <c r="O1124" s="67"/>
      <c r="P1124" s="67"/>
      <c r="Q1124" s="41" t="str">
        <f>IF(CentrepointSourced[[#This Row],[Country]]="Northern Ireland","Northern Ireland",IFERROR(VLOOKUP(CentrepointSourced[[#This Row],[Local Authority]],LKP_LANameDQ[],2,FALSE),CentrepointSourced[[#This Row],[Local Authority]]))</f>
        <v>Wirral</v>
      </c>
      <c r="R1124" s="41" t="str">
        <f>IF(CentrepointSourced[[#This Row],[LA type]]="County","",INDEX(ConsolGeog[lad14cd],MATCH(CentrepointSourced[[#This Row],[Local Authority DQ]],ConsolGeog[la_name],0)))</f>
        <v>E08000015</v>
      </c>
      <c r="S1124" s="41" t="str">
        <f>IF(OR(CentrepointSourced[[#This Row],[Country]]="Northern Ireland",CentrepointSourced[[#This Row],[Country]]="Scotland",CentrepointSourced[[#This Row],[Country]]="Wales"),"Local Authority",CentrepointSourced[[#This Row],[LA type]])</f>
        <v>Unitary</v>
      </c>
      <c r="T1124" s="41">
        <f>IF(TRIM(CentrepointSourced[[#This Row],[Presented HS]])="",0,IF(CentrepointSourced[[#This Row],[Presented HS]]="&lt;5",2.5,IF(CentrepointSourced[[#This Row],[Presented HS]]="&lt;10",5,VALUE(TRIM(CentrepointSourced[[#This Row],[Presented HS]])))))</f>
        <v>711</v>
      </c>
      <c r="U1124" s="41">
        <f>IF(TRIM(CentrepointSourced[[#This Row],[Assessed HS]])="",0,IF(CentrepointSourced[[#This Row],[Assessed HS]]="&lt;5",2.5,IF(CentrepointSourced[[#This Row],[Assessed HS]]="&lt;10",5,VALUE(TRIM(CentrepointSourced[[#This Row],[Assessed HS]])))))</f>
        <v>73</v>
      </c>
      <c r="V1124" s="41">
        <f>IF(TRIM(CentrepointSourced[[#This Row],[Presented CS]])="",0,IF(CentrepointSourced[[#This Row],[Presented CS]]="&lt;5",2.5,IF(CentrepointSourced[[#This Row],[Presented CS]]="&lt;10",5,VALUE(TRIM(CentrepointSourced[[#This Row],[Presented CS]])))))</f>
        <v>0</v>
      </c>
      <c r="W1124" s="41">
        <f>IF(TRIM(CentrepointSourced[[#This Row],[Assessed CS]])="",0,IF(CentrepointSourced[[#This Row],[Assessed CS]]="&lt;5",2.5,IF(CentrepointSourced[[#This Row],[Assessed CS]]="&lt;10",5,VALUE(TRIM(CentrepointSourced[[#This Row],[Assessed CS]])))))</f>
        <v>0</v>
      </c>
      <c r="X1124" s="106">
        <f>IF(CentrepointSourced[[#This Row],[Age]]="16-17",CentrepointSourced[[#This Row],[Presented HS DQ]],0)</f>
        <v>0</v>
      </c>
      <c r="Y1124" s="106">
        <f>IF(CentrepointSourced[[#This Row],[Age]]="16-24",CentrepointSourced[[#This Row],[Presented HS DQ]],0)</f>
        <v>0</v>
      </c>
      <c r="Z1124" s="106">
        <f>IF(CentrepointSourced[[#This Row],[Age]]="18-24",CentrepointSourced[[#This Row],[Presented HS DQ]],0)</f>
        <v>711</v>
      </c>
      <c r="AA1124" s="106">
        <f>IF(CentrepointSourced[[#This Row],[Age]]="16-17",CentrepointSourced[[#This Row],[Presented CS DQ]],0)</f>
        <v>0</v>
      </c>
      <c r="AB1124" s="106">
        <f>IF(CentrepointSourced[[#This Row],[Age]]="16-24",CentrepointSourced[[#This Row],[Presented CS DQ]],0)</f>
        <v>0</v>
      </c>
      <c r="AC1124" s="106">
        <f>IF(CentrepointSourced[[#This Row],[Age]]="18-24",CentrepointSourced[[#This Row],[Presented CS DQ]],0)</f>
        <v>0</v>
      </c>
      <c r="AD1124" s="107">
        <f>IF(CentrepointSourced[[#This Row],[Age]]="16-17",CentrepointSourced[[#This Row],[Assessed HS DQ]],0)</f>
        <v>0</v>
      </c>
      <c r="AE1124" s="107">
        <f>IF(CentrepointSourced[[#This Row],[Age]]="16-24",CentrepointSourced[[#This Row],[Assessed HS DQ]],0)</f>
        <v>0</v>
      </c>
      <c r="AF1124" s="107">
        <f>IF(CentrepointSourced[[#This Row],[Age]]="18-24",CentrepointSourced[[#This Row],[Assessed HS DQ]],0)</f>
        <v>73</v>
      </c>
      <c r="AG1124" s="107">
        <f>IF(CentrepointSourced[[#This Row],[Age]]="16-17",CentrepointSourced[[#This Row],[Assessed CS DQ]],0)</f>
        <v>0</v>
      </c>
      <c r="AH1124" s="107">
        <f>IF(CentrepointSourced[[#This Row],[Age]]="16-24",CentrepointSourced[[#This Row],[Assessed CS DQ]],0)</f>
        <v>0</v>
      </c>
      <c r="AI1124" s="107">
        <f>IF(CentrepointSourced[[#This Row],[Age]]="18-24",CentrepointSourced[[#This Row],[Assessed CS DQ]],0)</f>
        <v>0</v>
      </c>
    </row>
    <row r="1125" spans="1:35" customFormat="1" ht="13.5" customHeight="1">
      <c r="A1125" s="45" t="s">
        <v>40</v>
      </c>
      <c r="B1125" s="45" t="s">
        <v>205</v>
      </c>
      <c r="C1125" s="45" t="s">
        <v>165</v>
      </c>
      <c r="D1125" s="45"/>
      <c r="E1125" s="67">
        <v>2013</v>
      </c>
      <c r="F1125" s="67" t="s">
        <v>26</v>
      </c>
      <c r="G1125" s="67">
        <v>573</v>
      </c>
      <c r="H1125" s="68">
        <v>47</v>
      </c>
      <c r="I1125" s="67">
        <v>23</v>
      </c>
      <c r="J1125" s="45"/>
      <c r="K1125" s="67"/>
      <c r="L1125" s="67"/>
      <c r="M1125" s="67"/>
      <c r="N1125" s="67"/>
      <c r="O1125" s="67"/>
      <c r="P1125" s="67"/>
      <c r="Q1125" s="41" t="str">
        <f>IF(CentrepointSourced[[#This Row],[Country]]="Northern Ireland","Northern Ireland",IFERROR(VLOOKUP(CentrepointSourced[[#This Row],[Local Authority]],LKP_LANameDQ[],2,FALSE),CentrepointSourced[[#This Row],[Local Authority]]))</f>
        <v>Wirral</v>
      </c>
      <c r="R1125" s="41" t="str">
        <f>IF(CentrepointSourced[[#This Row],[LA type]]="County","",INDEX(ConsolGeog[lad14cd],MATCH(CentrepointSourced[[#This Row],[Local Authority DQ]],ConsolGeog[la_name],0)))</f>
        <v>E08000015</v>
      </c>
      <c r="S1125" s="41" t="str">
        <f>IF(OR(CentrepointSourced[[#This Row],[Country]]="Northern Ireland",CentrepointSourced[[#This Row],[Country]]="Scotland",CentrepointSourced[[#This Row],[Country]]="Wales"),"Local Authority",CentrepointSourced[[#This Row],[LA type]])</f>
        <v>Unitary</v>
      </c>
      <c r="T1125" s="41">
        <f>IF(TRIM(CentrepointSourced[[#This Row],[Presented HS]])="",0,IF(CentrepointSourced[[#This Row],[Presented HS]]="&lt;5",2.5,IF(CentrepointSourced[[#This Row],[Presented HS]]="&lt;10",5,VALUE(TRIM(CentrepointSourced[[#This Row],[Presented HS]])))))</f>
        <v>573</v>
      </c>
      <c r="U1125" s="41">
        <f>IF(TRIM(CentrepointSourced[[#This Row],[Assessed HS]])="",0,IF(CentrepointSourced[[#This Row],[Assessed HS]]="&lt;5",2.5,IF(CentrepointSourced[[#This Row],[Assessed HS]]="&lt;10",5,VALUE(TRIM(CentrepointSourced[[#This Row],[Assessed HS]])))))</f>
        <v>47</v>
      </c>
      <c r="V1125" s="41">
        <f>IF(TRIM(CentrepointSourced[[#This Row],[Presented CS]])="",0,IF(CentrepointSourced[[#This Row],[Presented CS]]="&lt;5",2.5,IF(CentrepointSourced[[#This Row],[Presented CS]]="&lt;10",5,VALUE(TRIM(CentrepointSourced[[#This Row],[Presented CS]])))))</f>
        <v>0</v>
      </c>
      <c r="W1125" s="41">
        <f>IF(TRIM(CentrepointSourced[[#This Row],[Assessed CS]])="",0,IF(CentrepointSourced[[#This Row],[Assessed CS]]="&lt;5",2.5,IF(CentrepointSourced[[#This Row],[Assessed CS]]="&lt;10",5,VALUE(TRIM(CentrepointSourced[[#This Row],[Assessed CS]])))))</f>
        <v>0</v>
      </c>
      <c r="X1125" s="106">
        <f>IF(CentrepointSourced[[#This Row],[Age]]="16-17",CentrepointSourced[[#This Row],[Presented HS DQ]],0)</f>
        <v>0</v>
      </c>
      <c r="Y1125" s="106">
        <f>IF(CentrepointSourced[[#This Row],[Age]]="16-24",CentrepointSourced[[#This Row],[Presented HS DQ]],0)</f>
        <v>0</v>
      </c>
      <c r="Z1125" s="106">
        <f>IF(CentrepointSourced[[#This Row],[Age]]="18-24",CentrepointSourced[[#This Row],[Presented HS DQ]],0)</f>
        <v>573</v>
      </c>
      <c r="AA1125" s="106">
        <f>IF(CentrepointSourced[[#This Row],[Age]]="16-17",CentrepointSourced[[#This Row],[Presented CS DQ]],0)</f>
        <v>0</v>
      </c>
      <c r="AB1125" s="106">
        <f>IF(CentrepointSourced[[#This Row],[Age]]="16-24",CentrepointSourced[[#This Row],[Presented CS DQ]],0)</f>
        <v>0</v>
      </c>
      <c r="AC1125" s="106">
        <f>IF(CentrepointSourced[[#This Row],[Age]]="18-24",CentrepointSourced[[#This Row],[Presented CS DQ]],0)</f>
        <v>0</v>
      </c>
      <c r="AD1125" s="107">
        <f>IF(CentrepointSourced[[#This Row],[Age]]="16-17",CentrepointSourced[[#This Row],[Assessed HS DQ]],0)</f>
        <v>0</v>
      </c>
      <c r="AE1125" s="107">
        <f>IF(CentrepointSourced[[#This Row],[Age]]="16-24",CentrepointSourced[[#This Row],[Assessed HS DQ]],0)</f>
        <v>0</v>
      </c>
      <c r="AF1125" s="107">
        <f>IF(CentrepointSourced[[#This Row],[Age]]="18-24",CentrepointSourced[[#This Row],[Assessed HS DQ]],0)</f>
        <v>47</v>
      </c>
      <c r="AG1125" s="107">
        <f>IF(CentrepointSourced[[#This Row],[Age]]="16-17",CentrepointSourced[[#This Row],[Assessed CS DQ]],0)</f>
        <v>0</v>
      </c>
      <c r="AH1125" s="107">
        <f>IF(CentrepointSourced[[#This Row],[Age]]="16-24",CentrepointSourced[[#This Row],[Assessed CS DQ]],0)</f>
        <v>0</v>
      </c>
      <c r="AI1125" s="107">
        <f>IF(CentrepointSourced[[#This Row],[Age]]="18-24",CentrepointSourced[[#This Row],[Assessed CS DQ]],0)</f>
        <v>0</v>
      </c>
    </row>
    <row r="1126" spans="1:35" customFormat="1" ht="13.5" customHeight="1">
      <c r="A1126" s="45" t="s">
        <v>40</v>
      </c>
      <c r="B1126" s="45" t="s">
        <v>205</v>
      </c>
      <c r="C1126" s="45" t="s">
        <v>165</v>
      </c>
      <c r="D1126" s="45"/>
      <c r="E1126" s="67">
        <v>2014</v>
      </c>
      <c r="F1126" s="67" t="s">
        <v>26</v>
      </c>
      <c r="G1126" s="67">
        <v>448</v>
      </c>
      <c r="H1126" s="68">
        <v>36</v>
      </c>
      <c r="I1126" s="67">
        <v>21</v>
      </c>
      <c r="J1126" s="45"/>
      <c r="K1126" s="67"/>
      <c r="L1126" s="67"/>
      <c r="M1126" s="67"/>
      <c r="N1126" s="67"/>
      <c r="O1126" s="67"/>
      <c r="P1126" s="67"/>
      <c r="Q1126" s="41" t="str">
        <f>IF(CentrepointSourced[[#This Row],[Country]]="Northern Ireland","Northern Ireland",IFERROR(VLOOKUP(CentrepointSourced[[#This Row],[Local Authority]],LKP_LANameDQ[],2,FALSE),CentrepointSourced[[#This Row],[Local Authority]]))</f>
        <v>Wirral</v>
      </c>
      <c r="R1126" s="41" t="str">
        <f>IF(CentrepointSourced[[#This Row],[LA type]]="County","",INDEX(ConsolGeog[lad14cd],MATCH(CentrepointSourced[[#This Row],[Local Authority DQ]],ConsolGeog[la_name],0)))</f>
        <v>E08000015</v>
      </c>
      <c r="S1126" s="41" t="str">
        <f>IF(OR(CentrepointSourced[[#This Row],[Country]]="Northern Ireland",CentrepointSourced[[#This Row],[Country]]="Scotland",CentrepointSourced[[#This Row],[Country]]="Wales"),"Local Authority",CentrepointSourced[[#This Row],[LA type]])</f>
        <v>Unitary</v>
      </c>
      <c r="T1126" s="41">
        <f>IF(TRIM(CentrepointSourced[[#This Row],[Presented HS]])="",0,IF(CentrepointSourced[[#This Row],[Presented HS]]="&lt;5",2.5,IF(CentrepointSourced[[#This Row],[Presented HS]]="&lt;10",5,VALUE(TRIM(CentrepointSourced[[#This Row],[Presented HS]])))))</f>
        <v>448</v>
      </c>
      <c r="U1126" s="41">
        <f>IF(TRIM(CentrepointSourced[[#This Row],[Assessed HS]])="",0,IF(CentrepointSourced[[#This Row],[Assessed HS]]="&lt;5",2.5,IF(CentrepointSourced[[#This Row],[Assessed HS]]="&lt;10",5,VALUE(TRIM(CentrepointSourced[[#This Row],[Assessed HS]])))))</f>
        <v>36</v>
      </c>
      <c r="V1126" s="41">
        <f>IF(TRIM(CentrepointSourced[[#This Row],[Presented CS]])="",0,IF(CentrepointSourced[[#This Row],[Presented CS]]="&lt;5",2.5,IF(CentrepointSourced[[#This Row],[Presented CS]]="&lt;10",5,VALUE(TRIM(CentrepointSourced[[#This Row],[Presented CS]])))))</f>
        <v>0</v>
      </c>
      <c r="W1126" s="41">
        <f>IF(TRIM(CentrepointSourced[[#This Row],[Assessed CS]])="",0,IF(CentrepointSourced[[#This Row],[Assessed CS]]="&lt;5",2.5,IF(CentrepointSourced[[#This Row],[Assessed CS]]="&lt;10",5,VALUE(TRIM(CentrepointSourced[[#This Row],[Assessed CS]])))))</f>
        <v>0</v>
      </c>
      <c r="X1126" s="106">
        <f>IF(CentrepointSourced[[#This Row],[Age]]="16-17",CentrepointSourced[[#This Row],[Presented HS DQ]],0)</f>
        <v>0</v>
      </c>
      <c r="Y1126" s="106">
        <f>IF(CentrepointSourced[[#This Row],[Age]]="16-24",CentrepointSourced[[#This Row],[Presented HS DQ]],0)</f>
        <v>0</v>
      </c>
      <c r="Z1126" s="106">
        <f>IF(CentrepointSourced[[#This Row],[Age]]="18-24",CentrepointSourced[[#This Row],[Presented HS DQ]],0)</f>
        <v>448</v>
      </c>
      <c r="AA1126" s="106">
        <f>IF(CentrepointSourced[[#This Row],[Age]]="16-17",CentrepointSourced[[#This Row],[Presented CS DQ]],0)</f>
        <v>0</v>
      </c>
      <c r="AB1126" s="106">
        <f>IF(CentrepointSourced[[#This Row],[Age]]="16-24",CentrepointSourced[[#This Row],[Presented CS DQ]],0)</f>
        <v>0</v>
      </c>
      <c r="AC1126" s="106">
        <f>IF(CentrepointSourced[[#This Row],[Age]]="18-24",CentrepointSourced[[#This Row],[Presented CS DQ]],0)</f>
        <v>0</v>
      </c>
      <c r="AD1126" s="107">
        <f>IF(CentrepointSourced[[#This Row],[Age]]="16-17",CentrepointSourced[[#This Row],[Assessed HS DQ]],0)</f>
        <v>0</v>
      </c>
      <c r="AE1126" s="107">
        <f>IF(CentrepointSourced[[#This Row],[Age]]="16-24",CentrepointSourced[[#This Row],[Assessed HS DQ]],0)</f>
        <v>0</v>
      </c>
      <c r="AF1126" s="107">
        <f>IF(CentrepointSourced[[#This Row],[Age]]="18-24",CentrepointSourced[[#This Row],[Assessed HS DQ]],0)</f>
        <v>36</v>
      </c>
      <c r="AG1126" s="107">
        <f>IF(CentrepointSourced[[#This Row],[Age]]="16-17",CentrepointSourced[[#This Row],[Assessed CS DQ]],0)</f>
        <v>0</v>
      </c>
      <c r="AH1126" s="107">
        <f>IF(CentrepointSourced[[#This Row],[Age]]="16-24",CentrepointSourced[[#This Row],[Assessed CS DQ]],0)</f>
        <v>0</v>
      </c>
      <c r="AI1126" s="107">
        <f>IF(CentrepointSourced[[#This Row],[Age]]="18-24",CentrepointSourced[[#This Row],[Assessed CS DQ]],0)</f>
        <v>0</v>
      </c>
    </row>
    <row r="1127" spans="1:35" customFormat="1" ht="13.5" customHeight="1">
      <c r="A1127" s="45" t="s">
        <v>40</v>
      </c>
      <c r="B1127" s="62" t="s">
        <v>257</v>
      </c>
      <c r="C1127" s="45" t="s">
        <v>42</v>
      </c>
      <c r="D1127" s="62"/>
      <c r="E1127" s="67">
        <v>2012</v>
      </c>
      <c r="F1127" s="67" t="s">
        <v>25</v>
      </c>
      <c r="G1127" s="67"/>
      <c r="H1127" s="68"/>
      <c r="I1127" s="67"/>
      <c r="J1127" s="45"/>
      <c r="K1127" s="45"/>
      <c r="L1127" s="45"/>
      <c r="M1127" s="45"/>
      <c r="N1127" s="45"/>
      <c r="O1127" s="45"/>
      <c r="P1127" s="45"/>
      <c r="Q1127" s="41" t="str">
        <f>IF(CentrepointSourced[[#This Row],[Country]]="Northern Ireland","Northern Ireland",IFERROR(VLOOKUP(CentrepointSourced[[#This Row],[Local Authority]],LKP_LANameDQ[],2,FALSE),CentrepointSourced[[#This Row],[Local Authority]]))</f>
        <v>Woking</v>
      </c>
      <c r="R1127" s="41" t="str">
        <f>IF(CentrepointSourced[[#This Row],[LA type]]="County","",INDEX(ConsolGeog[lad14cd],MATCH(CentrepointSourced[[#This Row],[Local Authority DQ]],ConsolGeog[la_name],0)))</f>
        <v>E07000217</v>
      </c>
      <c r="S1127" s="41" t="str">
        <f>IF(OR(CentrepointSourced[[#This Row],[Country]]="Northern Ireland",CentrepointSourced[[#This Row],[Country]]="Scotland",CentrepointSourced[[#This Row],[Country]]="Wales"),"Local Authority",CentrepointSourced[[#This Row],[LA type]])</f>
        <v>District</v>
      </c>
      <c r="T1127" s="41">
        <f>IF(TRIM(CentrepointSourced[[#This Row],[Presented HS]])="",0,IF(CentrepointSourced[[#This Row],[Presented HS]]="&lt;5",2.5,IF(CentrepointSourced[[#This Row],[Presented HS]]="&lt;10",5,VALUE(TRIM(CentrepointSourced[[#This Row],[Presented HS]])))))</f>
        <v>0</v>
      </c>
      <c r="U1127" s="41">
        <f>IF(TRIM(CentrepointSourced[[#This Row],[Assessed HS]])="",0,IF(CentrepointSourced[[#This Row],[Assessed HS]]="&lt;5",2.5,IF(CentrepointSourced[[#This Row],[Assessed HS]]="&lt;10",5,VALUE(TRIM(CentrepointSourced[[#This Row],[Assessed HS]])))))</f>
        <v>0</v>
      </c>
      <c r="V1127" s="41">
        <f>IF(TRIM(CentrepointSourced[[#This Row],[Presented CS]])="",0,IF(CentrepointSourced[[#This Row],[Presented CS]]="&lt;5",2.5,IF(CentrepointSourced[[#This Row],[Presented CS]]="&lt;10",5,VALUE(TRIM(CentrepointSourced[[#This Row],[Presented CS]])))))</f>
        <v>0</v>
      </c>
      <c r="W1127" s="41">
        <f>IF(TRIM(CentrepointSourced[[#This Row],[Assessed CS]])="",0,IF(CentrepointSourced[[#This Row],[Assessed CS]]="&lt;5",2.5,IF(CentrepointSourced[[#This Row],[Assessed CS]]="&lt;10",5,VALUE(TRIM(CentrepointSourced[[#This Row],[Assessed CS]])))))</f>
        <v>0</v>
      </c>
      <c r="X1127" s="106">
        <f>IF(CentrepointSourced[[#This Row],[Age]]="16-17",CentrepointSourced[[#This Row],[Presented HS DQ]],0)</f>
        <v>0</v>
      </c>
      <c r="Y1127" s="106">
        <f>IF(CentrepointSourced[[#This Row],[Age]]="16-24",CentrepointSourced[[#This Row],[Presented HS DQ]],0)</f>
        <v>0</v>
      </c>
      <c r="Z1127" s="106">
        <f>IF(CentrepointSourced[[#This Row],[Age]]="18-24",CentrepointSourced[[#This Row],[Presented HS DQ]],0)</f>
        <v>0</v>
      </c>
      <c r="AA1127" s="106">
        <f>IF(CentrepointSourced[[#This Row],[Age]]="16-17",CentrepointSourced[[#This Row],[Presented CS DQ]],0)</f>
        <v>0</v>
      </c>
      <c r="AB1127" s="106">
        <f>IF(CentrepointSourced[[#This Row],[Age]]="16-24",CentrepointSourced[[#This Row],[Presented CS DQ]],0)</f>
        <v>0</v>
      </c>
      <c r="AC1127" s="106">
        <f>IF(CentrepointSourced[[#This Row],[Age]]="18-24",CentrepointSourced[[#This Row],[Presented CS DQ]],0)</f>
        <v>0</v>
      </c>
      <c r="AD1127" s="107">
        <f>IF(CentrepointSourced[[#This Row],[Age]]="16-17",CentrepointSourced[[#This Row],[Assessed HS DQ]],0)</f>
        <v>0</v>
      </c>
      <c r="AE1127" s="107">
        <f>IF(CentrepointSourced[[#This Row],[Age]]="16-24",CentrepointSourced[[#This Row],[Assessed HS DQ]],0)</f>
        <v>0</v>
      </c>
      <c r="AF1127" s="107">
        <f>IF(CentrepointSourced[[#This Row],[Age]]="18-24",CentrepointSourced[[#This Row],[Assessed HS DQ]],0)</f>
        <v>0</v>
      </c>
      <c r="AG1127" s="107">
        <f>IF(CentrepointSourced[[#This Row],[Age]]="16-17",CentrepointSourced[[#This Row],[Assessed CS DQ]],0)</f>
        <v>0</v>
      </c>
      <c r="AH1127" s="107">
        <f>IF(CentrepointSourced[[#This Row],[Age]]="16-24",CentrepointSourced[[#This Row],[Assessed CS DQ]],0)</f>
        <v>0</v>
      </c>
      <c r="AI1127" s="107">
        <f>IF(CentrepointSourced[[#This Row],[Age]]="18-24",CentrepointSourced[[#This Row],[Assessed CS DQ]],0)</f>
        <v>0</v>
      </c>
    </row>
    <row r="1128" spans="1:35" customFormat="1" ht="13.5" customHeight="1">
      <c r="A1128" s="45" t="s">
        <v>40</v>
      </c>
      <c r="B1128" s="62" t="s">
        <v>257</v>
      </c>
      <c r="C1128" s="45" t="s">
        <v>42</v>
      </c>
      <c r="D1128" s="62"/>
      <c r="E1128" s="67">
        <v>2012</v>
      </c>
      <c r="F1128" s="67" t="s">
        <v>26</v>
      </c>
      <c r="G1128" s="67">
        <v>9</v>
      </c>
      <c r="H1128" s="68">
        <v>9</v>
      </c>
      <c r="I1128" s="67">
        <v>9</v>
      </c>
      <c r="J1128" s="45"/>
      <c r="K1128" s="45"/>
      <c r="L1128" s="45"/>
      <c r="M1128" s="45"/>
      <c r="N1128" s="45"/>
      <c r="O1128" s="45"/>
      <c r="P1128" s="45"/>
      <c r="Q1128" s="41" t="str">
        <f>IF(CentrepointSourced[[#This Row],[Country]]="Northern Ireland","Northern Ireland",IFERROR(VLOOKUP(CentrepointSourced[[#This Row],[Local Authority]],LKP_LANameDQ[],2,FALSE),CentrepointSourced[[#This Row],[Local Authority]]))</f>
        <v>Woking</v>
      </c>
      <c r="R1128" s="41" t="str">
        <f>IF(CentrepointSourced[[#This Row],[LA type]]="County","",INDEX(ConsolGeog[lad14cd],MATCH(CentrepointSourced[[#This Row],[Local Authority DQ]],ConsolGeog[la_name],0)))</f>
        <v>E07000217</v>
      </c>
      <c r="S1128" s="41" t="str">
        <f>IF(OR(CentrepointSourced[[#This Row],[Country]]="Northern Ireland",CentrepointSourced[[#This Row],[Country]]="Scotland",CentrepointSourced[[#This Row],[Country]]="Wales"),"Local Authority",CentrepointSourced[[#This Row],[LA type]])</f>
        <v>District</v>
      </c>
      <c r="T1128" s="41">
        <f>IF(TRIM(CentrepointSourced[[#This Row],[Presented HS]])="",0,IF(CentrepointSourced[[#This Row],[Presented HS]]="&lt;5",2.5,IF(CentrepointSourced[[#This Row],[Presented HS]]="&lt;10",5,VALUE(TRIM(CentrepointSourced[[#This Row],[Presented HS]])))))</f>
        <v>9</v>
      </c>
      <c r="U1128" s="41">
        <f>IF(TRIM(CentrepointSourced[[#This Row],[Assessed HS]])="",0,IF(CentrepointSourced[[#This Row],[Assessed HS]]="&lt;5",2.5,IF(CentrepointSourced[[#This Row],[Assessed HS]]="&lt;10",5,VALUE(TRIM(CentrepointSourced[[#This Row],[Assessed HS]])))))</f>
        <v>9</v>
      </c>
      <c r="V1128" s="41">
        <f>IF(TRIM(CentrepointSourced[[#This Row],[Presented CS]])="",0,IF(CentrepointSourced[[#This Row],[Presented CS]]="&lt;5",2.5,IF(CentrepointSourced[[#This Row],[Presented CS]]="&lt;10",5,VALUE(TRIM(CentrepointSourced[[#This Row],[Presented CS]])))))</f>
        <v>0</v>
      </c>
      <c r="W1128" s="41">
        <f>IF(TRIM(CentrepointSourced[[#This Row],[Assessed CS]])="",0,IF(CentrepointSourced[[#This Row],[Assessed CS]]="&lt;5",2.5,IF(CentrepointSourced[[#This Row],[Assessed CS]]="&lt;10",5,VALUE(TRIM(CentrepointSourced[[#This Row],[Assessed CS]])))))</f>
        <v>0</v>
      </c>
      <c r="X1128" s="106">
        <f>IF(CentrepointSourced[[#This Row],[Age]]="16-17",CentrepointSourced[[#This Row],[Presented HS DQ]],0)</f>
        <v>0</v>
      </c>
      <c r="Y1128" s="106">
        <f>IF(CentrepointSourced[[#This Row],[Age]]="16-24",CentrepointSourced[[#This Row],[Presented HS DQ]],0)</f>
        <v>0</v>
      </c>
      <c r="Z1128" s="106">
        <f>IF(CentrepointSourced[[#This Row],[Age]]="18-24",CentrepointSourced[[#This Row],[Presented HS DQ]],0)</f>
        <v>9</v>
      </c>
      <c r="AA1128" s="106">
        <f>IF(CentrepointSourced[[#This Row],[Age]]="16-17",CentrepointSourced[[#This Row],[Presented CS DQ]],0)</f>
        <v>0</v>
      </c>
      <c r="AB1128" s="106">
        <f>IF(CentrepointSourced[[#This Row],[Age]]="16-24",CentrepointSourced[[#This Row],[Presented CS DQ]],0)</f>
        <v>0</v>
      </c>
      <c r="AC1128" s="106">
        <f>IF(CentrepointSourced[[#This Row],[Age]]="18-24",CentrepointSourced[[#This Row],[Presented CS DQ]],0)</f>
        <v>0</v>
      </c>
      <c r="AD1128" s="107">
        <f>IF(CentrepointSourced[[#This Row],[Age]]="16-17",CentrepointSourced[[#This Row],[Assessed HS DQ]],0)</f>
        <v>0</v>
      </c>
      <c r="AE1128" s="107">
        <f>IF(CentrepointSourced[[#This Row],[Age]]="16-24",CentrepointSourced[[#This Row],[Assessed HS DQ]],0)</f>
        <v>0</v>
      </c>
      <c r="AF1128" s="107">
        <f>IF(CentrepointSourced[[#This Row],[Age]]="18-24",CentrepointSourced[[#This Row],[Assessed HS DQ]],0)</f>
        <v>9</v>
      </c>
      <c r="AG1128" s="107">
        <f>IF(CentrepointSourced[[#This Row],[Age]]="16-17",CentrepointSourced[[#This Row],[Assessed CS DQ]],0)</f>
        <v>0</v>
      </c>
      <c r="AH1128" s="107">
        <f>IF(CentrepointSourced[[#This Row],[Age]]="16-24",CentrepointSourced[[#This Row],[Assessed CS DQ]],0)</f>
        <v>0</v>
      </c>
      <c r="AI1128" s="107">
        <f>IF(CentrepointSourced[[#This Row],[Age]]="18-24",CentrepointSourced[[#This Row],[Assessed CS DQ]],0)</f>
        <v>0</v>
      </c>
    </row>
    <row r="1129" spans="1:35" customFormat="1" ht="13.5" customHeight="1">
      <c r="A1129" s="45" t="s">
        <v>40</v>
      </c>
      <c r="B1129" s="62" t="s">
        <v>257</v>
      </c>
      <c r="C1129" s="45" t="s">
        <v>42</v>
      </c>
      <c r="D1129" s="62"/>
      <c r="E1129" s="67">
        <v>2013</v>
      </c>
      <c r="F1129" s="67" t="s">
        <v>25</v>
      </c>
      <c r="G1129" s="67"/>
      <c r="H1129" s="68"/>
      <c r="I1129" s="67"/>
      <c r="J1129" s="45"/>
      <c r="K1129" s="45"/>
      <c r="L1129" s="45"/>
      <c r="M1129" s="45"/>
      <c r="N1129" s="45"/>
      <c r="O1129" s="45"/>
      <c r="P1129" s="45"/>
      <c r="Q1129" s="41" t="str">
        <f>IF(CentrepointSourced[[#This Row],[Country]]="Northern Ireland","Northern Ireland",IFERROR(VLOOKUP(CentrepointSourced[[#This Row],[Local Authority]],LKP_LANameDQ[],2,FALSE),CentrepointSourced[[#This Row],[Local Authority]]))</f>
        <v>Woking</v>
      </c>
      <c r="R1129" s="41" t="str">
        <f>IF(CentrepointSourced[[#This Row],[LA type]]="County","",INDEX(ConsolGeog[lad14cd],MATCH(CentrepointSourced[[#This Row],[Local Authority DQ]],ConsolGeog[la_name],0)))</f>
        <v>E07000217</v>
      </c>
      <c r="S1129" s="41" t="str">
        <f>IF(OR(CentrepointSourced[[#This Row],[Country]]="Northern Ireland",CentrepointSourced[[#This Row],[Country]]="Scotland",CentrepointSourced[[#This Row],[Country]]="Wales"),"Local Authority",CentrepointSourced[[#This Row],[LA type]])</f>
        <v>District</v>
      </c>
      <c r="T1129" s="41">
        <f>IF(TRIM(CentrepointSourced[[#This Row],[Presented HS]])="",0,IF(CentrepointSourced[[#This Row],[Presented HS]]="&lt;5",2.5,IF(CentrepointSourced[[#This Row],[Presented HS]]="&lt;10",5,VALUE(TRIM(CentrepointSourced[[#This Row],[Presented HS]])))))</f>
        <v>0</v>
      </c>
      <c r="U1129" s="41">
        <f>IF(TRIM(CentrepointSourced[[#This Row],[Assessed HS]])="",0,IF(CentrepointSourced[[#This Row],[Assessed HS]]="&lt;5",2.5,IF(CentrepointSourced[[#This Row],[Assessed HS]]="&lt;10",5,VALUE(TRIM(CentrepointSourced[[#This Row],[Assessed HS]])))))</f>
        <v>0</v>
      </c>
      <c r="V1129" s="41">
        <f>IF(TRIM(CentrepointSourced[[#This Row],[Presented CS]])="",0,IF(CentrepointSourced[[#This Row],[Presented CS]]="&lt;5",2.5,IF(CentrepointSourced[[#This Row],[Presented CS]]="&lt;10",5,VALUE(TRIM(CentrepointSourced[[#This Row],[Presented CS]])))))</f>
        <v>0</v>
      </c>
      <c r="W1129" s="41">
        <f>IF(TRIM(CentrepointSourced[[#This Row],[Assessed CS]])="",0,IF(CentrepointSourced[[#This Row],[Assessed CS]]="&lt;5",2.5,IF(CentrepointSourced[[#This Row],[Assessed CS]]="&lt;10",5,VALUE(TRIM(CentrepointSourced[[#This Row],[Assessed CS]])))))</f>
        <v>0</v>
      </c>
      <c r="X1129" s="106">
        <f>IF(CentrepointSourced[[#This Row],[Age]]="16-17",CentrepointSourced[[#This Row],[Presented HS DQ]],0)</f>
        <v>0</v>
      </c>
      <c r="Y1129" s="106">
        <f>IF(CentrepointSourced[[#This Row],[Age]]="16-24",CentrepointSourced[[#This Row],[Presented HS DQ]],0)</f>
        <v>0</v>
      </c>
      <c r="Z1129" s="106">
        <f>IF(CentrepointSourced[[#This Row],[Age]]="18-24",CentrepointSourced[[#This Row],[Presented HS DQ]],0)</f>
        <v>0</v>
      </c>
      <c r="AA1129" s="106">
        <f>IF(CentrepointSourced[[#This Row],[Age]]="16-17",CentrepointSourced[[#This Row],[Presented CS DQ]],0)</f>
        <v>0</v>
      </c>
      <c r="AB1129" s="106">
        <f>IF(CentrepointSourced[[#This Row],[Age]]="16-24",CentrepointSourced[[#This Row],[Presented CS DQ]],0)</f>
        <v>0</v>
      </c>
      <c r="AC1129" s="106">
        <f>IF(CentrepointSourced[[#This Row],[Age]]="18-24",CentrepointSourced[[#This Row],[Presented CS DQ]],0)</f>
        <v>0</v>
      </c>
      <c r="AD1129" s="107">
        <f>IF(CentrepointSourced[[#This Row],[Age]]="16-17",CentrepointSourced[[#This Row],[Assessed HS DQ]],0)</f>
        <v>0</v>
      </c>
      <c r="AE1129" s="107">
        <f>IF(CentrepointSourced[[#This Row],[Age]]="16-24",CentrepointSourced[[#This Row],[Assessed HS DQ]],0)</f>
        <v>0</v>
      </c>
      <c r="AF1129" s="107">
        <f>IF(CentrepointSourced[[#This Row],[Age]]="18-24",CentrepointSourced[[#This Row],[Assessed HS DQ]],0)</f>
        <v>0</v>
      </c>
      <c r="AG1129" s="107">
        <f>IF(CentrepointSourced[[#This Row],[Age]]="16-17",CentrepointSourced[[#This Row],[Assessed CS DQ]],0)</f>
        <v>0</v>
      </c>
      <c r="AH1129" s="107">
        <f>IF(CentrepointSourced[[#This Row],[Age]]="16-24",CentrepointSourced[[#This Row],[Assessed CS DQ]],0)</f>
        <v>0</v>
      </c>
      <c r="AI1129" s="107">
        <f>IF(CentrepointSourced[[#This Row],[Age]]="18-24",CentrepointSourced[[#This Row],[Assessed CS DQ]],0)</f>
        <v>0</v>
      </c>
    </row>
    <row r="1130" spans="1:35" customFormat="1" ht="13.5" customHeight="1">
      <c r="A1130" s="45" t="s">
        <v>40</v>
      </c>
      <c r="B1130" s="62" t="s">
        <v>257</v>
      </c>
      <c r="C1130" s="45" t="s">
        <v>42</v>
      </c>
      <c r="D1130" s="62"/>
      <c r="E1130" s="67">
        <v>2013</v>
      </c>
      <c r="F1130" s="67" t="s">
        <v>26</v>
      </c>
      <c r="G1130" s="67"/>
      <c r="H1130" s="68">
        <v>7</v>
      </c>
      <c r="I1130" s="67">
        <v>3</v>
      </c>
      <c r="J1130" s="45"/>
      <c r="K1130" s="45"/>
      <c r="L1130" s="45"/>
      <c r="M1130" s="45"/>
      <c r="N1130" s="45"/>
      <c r="O1130" s="45"/>
      <c r="P1130" s="45"/>
      <c r="Q1130" s="41" t="str">
        <f>IF(CentrepointSourced[[#This Row],[Country]]="Northern Ireland","Northern Ireland",IFERROR(VLOOKUP(CentrepointSourced[[#This Row],[Local Authority]],LKP_LANameDQ[],2,FALSE),CentrepointSourced[[#This Row],[Local Authority]]))</f>
        <v>Woking</v>
      </c>
      <c r="R1130" s="41" t="str">
        <f>IF(CentrepointSourced[[#This Row],[LA type]]="County","",INDEX(ConsolGeog[lad14cd],MATCH(CentrepointSourced[[#This Row],[Local Authority DQ]],ConsolGeog[la_name],0)))</f>
        <v>E07000217</v>
      </c>
      <c r="S1130" s="41" t="str">
        <f>IF(OR(CentrepointSourced[[#This Row],[Country]]="Northern Ireland",CentrepointSourced[[#This Row],[Country]]="Scotland",CentrepointSourced[[#This Row],[Country]]="Wales"),"Local Authority",CentrepointSourced[[#This Row],[LA type]])</f>
        <v>District</v>
      </c>
      <c r="T1130" s="41">
        <f>IF(TRIM(CentrepointSourced[[#This Row],[Presented HS]])="",0,IF(CentrepointSourced[[#This Row],[Presented HS]]="&lt;5",2.5,IF(CentrepointSourced[[#This Row],[Presented HS]]="&lt;10",5,VALUE(TRIM(CentrepointSourced[[#This Row],[Presented HS]])))))</f>
        <v>0</v>
      </c>
      <c r="U1130" s="41">
        <f>IF(TRIM(CentrepointSourced[[#This Row],[Assessed HS]])="",0,IF(CentrepointSourced[[#This Row],[Assessed HS]]="&lt;5",2.5,IF(CentrepointSourced[[#This Row],[Assessed HS]]="&lt;10",5,VALUE(TRIM(CentrepointSourced[[#This Row],[Assessed HS]])))))</f>
        <v>7</v>
      </c>
      <c r="V1130" s="41">
        <f>IF(TRIM(CentrepointSourced[[#This Row],[Presented CS]])="",0,IF(CentrepointSourced[[#This Row],[Presented CS]]="&lt;5",2.5,IF(CentrepointSourced[[#This Row],[Presented CS]]="&lt;10",5,VALUE(TRIM(CentrepointSourced[[#This Row],[Presented CS]])))))</f>
        <v>0</v>
      </c>
      <c r="W1130" s="41">
        <f>IF(TRIM(CentrepointSourced[[#This Row],[Assessed CS]])="",0,IF(CentrepointSourced[[#This Row],[Assessed CS]]="&lt;5",2.5,IF(CentrepointSourced[[#This Row],[Assessed CS]]="&lt;10",5,VALUE(TRIM(CentrepointSourced[[#This Row],[Assessed CS]])))))</f>
        <v>0</v>
      </c>
      <c r="X1130" s="106">
        <f>IF(CentrepointSourced[[#This Row],[Age]]="16-17",CentrepointSourced[[#This Row],[Presented HS DQ]],0)</f>
        <v>0</v>
      </c>
      <c r="Y1130" s="106">
        <f>IF(CentrepointSourced[[#This Row],[Age]]="16-24",CentrepointSourced[[#This Row],[Presented HS DQ]],0)</f>
        <v>0</v>
      </c>
      <c r="Z1130" s="106">
        <f>IF(CentrepointSourced[[#This Row],[Age]]="18-24",CentrepointSourced[[#This Row],[Presented HS DQ]],0)</f>
        <v>0</v>
      </c>
      <c r="AA1130" s="106">
        <f>IF(CentrepointSourced[[#This Row],[Age]]="16-17",CentrepointSourced[[#This Row],[Presented CS DQ]],0)</f>
        <v>0</v>
      </c>
      <c r="AB1130" s="106">
        <f>IF(CentrepointSourced[[#This Row],[Age]]="16-24",CentrepointSourced[[#This Row],[Presented CS DQ]],0)</f>
        <v>0</v>
      </c>
      <c r="AC1130" s="106">
        <f>IF(CentrepointSourced[[#This Row],[Age]]="18-24",CentrepointSourced[[#This Row],[Presented CS DQ]],0)</f>
        <v>0</v>
      </c>
      <c r="AD1130" s="107">
        <f>IF(CentrepointSourced[[#This Row],[Age]]="16-17",CentrepointSourced[[#This Row],[Assessed HS DQ]],0)</f>
        <v>0</v>
      </c>
      <c r="AE1130" s="107">
        <f>IF(CentrepointSourced[[#This Row],[Age]]="16-24",CentrepointSourced[[#This Row],[Assessed HS DQ]],0)</f>
        <v>0</v>
      </c>
      <c r="AF1130" s="107">
        <f>IF(CentrepointSourced[[#This Row],[Age]]="18-24",CentrepointSourced[[#This Row],[Assessed HS DQ]],0)</f>
        <v>7</v>
      </c>
      <c r="AG1130" s="107">
        <f>IF(CentrepointSourced[[#This Row],[Age]]="16-17",CentrepointSourced[[#This Row],[Assessed CS DQ]],0)</f>
        <v>0</v>
      </c>
      <c r="AH1130" s="107">
        <f>IF(CentrepointSourced[[#This Row],[Age]]="16-24",CentrepointSourced[[#This Row],[Assessed CS DQ]],0)</f>
        <v>0</v>
      </c>
      <c r="AI1130" s="107">
        <f>IF(CentrepointSourced[[#This Row],[Age]]="18-24",CentrepointSourced[[#This Row],[Assessed CS DQ]],0)</f>
        <v>0</v>
      </c>
    </row>
    <row r="1131" spans="1:35" customFormat="1" ht="13.5" customHeight="1">
      <c r="A1131" s="45" t="s">
        <v>40</v>
      </c>
      <c r="B1131" s="62" t="s">
        <v>257</v>
      </c>
      <c r="C1131" s="45" t="s">
        <v>42</v>
      </c>
      <c r="D1131" s="62"/>
      <c r="E1131" s="67">
        <v>2014</v>
      </c>
      <c r="F1131" s="67" t="s">
        <v>25</v>
      </c>
      <c r="G1131" s="67"/>
      <c r="H1131" s="68"/>
      <c r="I1131" s="67"/>
      <c r="J1131" s="45"/>
      <c r="K1131" s="45"/>
      <c r="L1131" s="45"/>
      <c r="M1131" s="45"/>
      <c r="N1131" s="45"/>
      <c r="O1131" s="45"/>
      <c r="P1131" s="45"/>
      <c r="Q1131" s="41" t="str">
        <f>IF(CentrepointSourced[[#This Row],[Country]]="Northern Ireland","Northern Ireland",IFERROR(VLOOKUP(CentrepointSourced[[#This Row],[Local Authority]],LKP_LANameDQ[],2,FALSE),CentrepointSourced[[#This Row],[Local Authority]]))</f>
        <v>Woking</v>
      </c>
      <c r="R1131" s="41" t="str">
        <f>IF(CentrepointSourced[[#This Row],[LA type]]="County","",INDEX(ConsolGeog[lad14cd],MATCH(CentrepointSourced[[#This Row],[Local Authority DQ]],ConsolGeog[la_name],0)))</f>
        <v>E07000217</v>
      </c>
      <c r="S1131" s="41" t="str">
        <f>IF(OR(CentrepointSourced[[#This Row],[Country]]="Northern Ireland",CentrepointSourced[[#This Row],[Country]]="Scotland",CentrepointSourced[[#This Row],[Country]]="Wales"),"Local Authority",CentrepointSourced[[#This Row],[LA type]])</f>
        <v>District</v>
      </c>
      <c r="T1131" s="41">
        <f>IF(TRIM(CentrepointSourced[[#This Row],[Presented HS]])="",0,IF(CentrepointSourced[[#This Row],[Presented HS]]="&lt;5",2.5,IF(CentrepointSourced[[#This Row],[Presented HS]]="&lt;10",5,VALUE(TRIM(CentrepointSourced[[#This Row],[Presented HS]])))))</f>
        <v>0</v>
      </c>
      <c r="U1131" s="41">
        <f>IF(TRIM(CentrepointSourced[[#This Row],[Assessed HS]])="",0,IF(CentrepointSourced[[#This Row],[Assessed HS]]="&lt;5",2.5,IF(CentrepointSourced[[#This Row],[Assessed HS]]="&lt;10",5,VALUE(TRIM(CentrepointSourced[[#This Row],[Assessed HS]])))))</f>
        <v>0</v>
      </c>
      <c r="V1131" s="41">
        <f>IF(TRIM(CentrepointSourced[[#This Row],[Presented CS]])="",0,IF(CentrepointSourced[[#This Row],[Presented CS]]="&lt;5",2.5,IF(CentrepointSourced[[#This Row],[Presented CS]]="&lt;10",5,VALUE(TRIM(CentrepointSourced[[#This Row],[Presented CS]])))))</f>
        <v>0</v>
      </c>
      <c r="W1131" s="41">
        <f>IF(TRIM(CentrepointSourced[[#This Row],[Assessed CS]])="",0,IF(CentrepointSourced[[#This Row],[Assessed CS]]="&lt;5",2.5,IF(CentrepointSourced[[#This Row],[Assessed CS]]="&lt;10",5,VALUE(TRIM(CentrepointSourced[[#This Row],[Assessed CS]])))))</f>
        <v>0</v>
      </c>
      <c r="X1131" s="106">
        <f>IF(CentrepointSourced[[#This Row],[Age]]="16-17",CentrepointSourced[[#This Row],[Presented HS DQ]],0)</f>
        <v>0</v>
      </c>
      <c r="Y1131" s="106">
        <f>IF(CentrepointSourced[[#This Row],[Age]]="16-24",CentrepointSourced[[#This Row],[Presented HS DQ]],0)</f>
        <v>0</v>
      </c>
      <c r="Z1131" s="106">
        <f>IF(CentrepointSourced[[#This Row],[Age]]="18-24",CentrepointSourced[[#This Row],[Presented HS DQ]],0)</f>
        <v>0</v>
      </c>
      <c r="AA1131" s="106">
        <f>IF(CentrepointSourced[[#This Row],[Age]]="16-17",CentrepointSourced[[#This Row],[Presented CS DQ]],0)</f>
        <v>0</v>
      </c>
      <c r="AB1131" s="106">
        <f>IF(CentrepointSourced[[#This Row],[Age]]="16-24",CentrepointSourced[[#This Row],[Presented CS DQ]],0)</f>
        <v>0</v>
      </c>
      <c r="AC1131" s="106">
        <f>IF(CentrepointSourced[[#This Row],[Age]]="18-24",CentrepointSourced[[#This Row],[Presented CS DQ]],0)</f>
        <v>0</v>
      </c>
      <c r="AD1131" s="107">
        <f>IF(CentrepointSourced[[#This Row],[Age]]="16-17",CentrepointSourced[[#This Row],[Assessed HS DQ]],0)</f>
        <v>0</v>
      </c>
      <c r="AE1131" s="107">
        <f>IF(CentrepointSourced[[#This Row],[Age]]="16-24",CentrepointSourced[[#This Row],[Assessed HS DQ]],0)</f>
        <v>0</v>
      </c>
      <c r="AF1131" s="107">
        <f>IF(CentrepointSourced[[#This Row],[Age]]="18-24",CentrepointSourced[[#This Row],[Assessed HS DQ]],0)</f>
        <v>0</v>
      </c>
      <c r="AG1131" s="107">
        <f>IF(CentrepointSourced[[#This Row],[Age]]="16-17",CentrepointSourced[[#This Row],[Assessed CS DQ]],0)</f>
        <v>0</v>
      </c>
      <c r="AH1131" s="107">
        <f>IF(CentrepointSourced[[#This Row],[Age]]="16-24",CentrepointSourced[[#This Row],[Assessed CS DQ]],0)</f>
        <v>0</v>
      </c>
      <c r="AI1131" s="107">
        <f>IF(CentrepointSourced[[#This Row],[Age]]="18-24",CentrepointSourced[[#This Row],[Assessed CS DQ]],0)</f>
        <v>0</v>
      </c>
    </row>
    <row r="1132" spans="1:35" customFormat="1" ht="13.5" customHeight="1">
      <c r="A1132" s="45" t="s">
        <v>40</v>
      </c>
      <c r="B1132" s="62" t="s">
        <v>257</v>
      </c>
      <c r="C1132" s="45" t="s">
        <v>42</v>
      </c>
      <c r="D1132" s="62"/>
      <c r="E1132" s="67">
        <v>2014</v>
      </c>
      <c r="F1132" s="67" t="s">
        <v>26</v>
      </c>
      <c r="G1132" s="67"/>
      <c r="H1132" s="68">
        <v>11</v>
      </c>
      <c r="I1132" s="67">
        <v>9</v>
      </c>
      <c r="J1132" s="45"/>
      <c r="K1132" s="45"/>
      <c r="L1132" s="45"/>
      <c r="M1132" s="45"/>
      <c r="N1132" s="45"/>
      <c r="O1132" s="45"/>
      <c r="P1132" s="45"/>
      <c r="Q1132" s="41" t="str">
        <f>IF(CentrepointSourced[[#This Row],[Country]]="Northern Ireland","Northern Ireland",IFERROR(VLOOKUP(CentrepointSourced[[#This Row],[Local Authority]],LKP_LANameDQ[],2,FALSE),CentrepointSourced[[#This Row],[Local Authority]]))</f>
        <v>Woking</v>
      </c>
      <c r="R1132" s="41" t="str">
        <f>IF(CentrepointSourced[[#This Row],[LA type]]="County","",INDEX(ConsolGeog[lad14cd],MATCH(CentrepointSourced[[#This Row],[Local Authority DQ]],ConsolGeog[la_name],0)))</f>
        <v>E07000217</v>
      </c>
      <c r="S1132" s="41" t="str">
        <f>IF(OR(CentrepointSourced[[#This Row],[Country]]="Northern Ireland",CentrepointSourced[[#This Row],[Country]]="Scotland",CentrepointSourced[[#This Row],[Country]]="Wales"),"Local Authority",CentrepointSourced[[#This Row],[LA type]])</f>
        <v>District</v>
      </c>
      <c r="T1132" s="41">
        <f>IF(TRIM(CentrepointSourced[[#This Row],[Presented HS]])="",0,IF(CentrepointSourced[[#This Row],[Presented HS]]="&lt;5",2.5,IF(CentrepointSourced[[#This Row],[Presented HS]]="&lt;10",5,VALUE(TRIM(CentrepointSourced[[#This Row],[Presented HS]])))))</f>
        <v>0</v>
      </c>
      <c r="U1132" s="41">
        <f>IF(TRIM(CentrepointSourced[[#This Row],[Assessed HS]])="",0,IF(CentrepointSourced[[#This Row],[Assessed HS]]="&lt;5",2.5,IF(CentrepointSourced[[#This Row],[Assessed HS]]="&lt;10",5,VALUE(TRIM(CentrepointSourced[[#This Row],[Assessed HS]])))))</f>
        <v>11</v>
      </c>
      <c r="V1132" s="41">
        <f>IF(TRIM(CentrepointSourced[[#This Row],[Presented CS]])="",0,IF(CentrepointSourced[[#This Row],[Presented CS]]="&lt;5",2.5,IF(CentrepointSourced[[#This Row],[Presented CS]]="&lt;10",5,VALUE(TRIM(CentrepointSourced[[#This Row],[Presented CS]])))))</f>
        <v>0</v>
      </c>
      <c r="W1132" s="41">
        <f>IF(TRIM(CentrepointSourced[[#This Row],[Assessed CS]])="",0,IF(CentrepointSourced[[#This Row],[Assessed CS]]="&lt;5",2.5,IF(CentrepointSourced[[#This Row],[Assessed CS]]="&lt;10",5,VALUE(TRIM(CentrepointSourced[[#This Row],[Assessed CS]])))))</f>
        <v>0</v>
      </c>
      <c r="X1132" s="106">
        <f>IF(CentrepointSourced[[#This Row],[Age]]="16-17",CentrepointSourced[[#This Row],[Presented HS DQ]],0)</f>
        <v>0</v>
      </c>
      <c r="Y1132" s="106">
        <f>IF(CentrepointSourced[[#This Row],[Age]]="16-24",CentrepointSourced[[#This Row],[Presented HS DQ]],0)</f>
        <v>0</v>
      </c>
      <c r="Z1132" s="106">
        <f>IF(CentrepointSourced[[#This Row],[Age]]="18-24",CentrepointSourced[[#This Row],[Presented HS DQ]],0)</f>
        <v>0</v>
      </c>
      <c r="AA1132" s="106">
        <f>IF(CentrepointSourced[[#This Row],[Age]]="16-17",CentrepointSourced[[#This Row],[Presented CS DQ]],0)</f>
        <v>0</v>
      </c>
      <c r="AB1132" s="106">
        <f>IF(CentrepointSourced[[#This Row],[Age]]="16-24",CentrepointSourced[[#This Row],[Presented CS DQ]],0)</f>
        <v>0</v>
      </c>
      <c r="AC1132" s="106">
        <f>IF(CentrepointSourced[[#This Row],[Age]]="18-24",CentrepointSourced[[#This Row],[Presented CS DQ]],0)</f>
        <v>0</v>
      </c>
      <c r="AD1132" s="107">
        <f>IF(CentrepointSourced[[#This Row],[Age]]="16-17",CentrepointSourced[[#This Row],[Assessed HS DQ]],0)</f>
        <v>0</v>
      </c>
      <c r="AE1132" s="107">
        <f>IF(CentrepointSourced[[#This Row],[Age]]="16-24",CentrepointSourced[[#This Row],[Assessed HS DQ]],0)</f>
        <v>0</v>
      </c>
      <c r="AF1132" s="107">
        <f>IF(CentrepointSourced[[#This Row],[Age]]="18-24",CentrepointSourced[[#This Row],[Assessed HS DQ]],0)</f>
        <v>11</v>
      </c>
      <c r="AG1132" s="107">
        <f>IF(CentrepointSourced[[#This Row],[Age]]="16-17",CentrepointSourced[[#This Row],[Assessed CS DQ]],0)</f>
        <v>0</v>
      </c>
      <c r="AH1132" s="107">
        <f>IF(CentrepointSourced[[#This Row],[Age]]="16-24",CentrepointSourced[[#This Row],[Assessed CS DQ]],0)</f>
        <v>0</v>
      </c>
      <c r="AI1132" s="107">
        <f>IF(CentrepointSourced[[#This Row],[Age]]="18-24",CentrepointSourced[[#This Row],[Assessed CS DQ]],0)</f>
        <v>0</v>
      </c>
    </row>
    <row r="1133" spans="1:35" customFormat="1" ht="13.5" customHeight="1">
      <c r="A1133" s="45" t="s">
        <v>40</v>
      </c>
      <c r="B1133" s="62" t="s">
        <v>222</v>
      </c>
      <c r="C1133" s="45" t="s">
        <v>42</v>
      </c>
      <c r="D1133" s="62"/>
      <c r="E1133" s="67">
        <v>2012</v>
      </c>
      <c r="F1133" s="67" t="s">
        <v>53</v>
      </c>
      <c r="G1133" s="67">
        <v>160</v>
      </c>
      <c r="H1133" s="68"/>
      <c r="I1133" s="67">
        <v>89</v>
      </c>
      <c r="J1133" s="45"/>
      <c r="K1133" s="45"/>
      <c r="L1133" s="45"/>
      <c r="M1133" s="45"/>
      <c r="N1133" s="45"/>
      <c r="O1133" s="45"/>
      <c r="P1133" s="45"/>
      <c r="Q1133" s="41" t="str">
        <f>IF(CentrepointSourced[[#This Row],[Country]]="Northern Ireland","Northern Ireland",IFERROR(VLOOKUP(CentrepointSourced[[#This Row],[Local Authority]],LKP_LANameDQ[],2,FALSE),CentrepointSourced[[#This Row],[Local Authority]]))</f>
        <v>Worcester</v>
      </c>
      <c r="R1133" s="41" t="str">
        <f>IF(CentrepointSourced[[#This Row],[LA type]]="County","",INDEX(ConsolGeog[lad14cd],MATCH(CentrepointSourced[[#This Row],[Local Authority DQ]],ConsolGeog[la_name],0)))</f>
        <v>E07000237</v>
      </c>
      <c r="S1133" s="41" t="str">
        <f>IF(OR(CentrepointSourced[[#This Row],[Country]]="Northern Ireland",CentrepointSourced[[#This Row],[Country]]="Scotland",CentrepointSourced[[#This Row],[Country]]="Wales"),"Local Authority",CentrepointSourced[[#This Row],[LA type]])</f>
        <v>District</v>
      </c>
      <c r="T1133" s="41">
        <f>IF(TRIM(CentrepointSourced[[#This Row],[Presented HS]])="",0,IF(CentrepointSourced[[#This Row],[Presented HS]]="&lt;5",2.5,IF(CentrepointSourced[[#This Row],[Presented HS]]="&lt;10",5,VALUE(TRIM(CentrepointSourced[[#This Row],[Presented HS]])))))</f>
        <v>160</v>
      </c>
      <c r="U1133" s="41">
        <f>IF(TRIM(CentrepointSourced[[#This Row],[Assessed HS]])="",0,IF(CentrepointSourced[[#This Row],[Assessed HS]]="&lt;5",2.5,IF(CentrepointSourced[[#This Row],[Assessed HS]]="&lt;10",5,VALUE(TRIM(CentrepointSourced[[#This Row],[Assessed HS]])))))</f>
        <v>0</v>
      </c>
      <c r="V1133" s="41">
        <f>IF(TRIM(CentrepointSourced[[#This Row],[Presented CS]])="",0,IF(CentrepointSourced[[#This Row],[Presented CS]]="&lt;5",2.5,IF(CentrepointSourced[[#This Row],[Presented CS]]="&lt;10",5,VALUE(TRIM(CentrepointSourced[[#This Row],[Presented CS]])))))</f>
        <v>0</v>
      </c>
      <c r="W1133" s="41">
        <f>IF(TRIM(CentrepointSourced[[#This Row],[Assessed CS]])="",0,IF(CentrepointSourced[[#This Row],[Assessed CS]]="&lt;5",2.5,IF(CentrepointSourced[[#This Row],[Assessed CS]]="&lt;10",5,VALUE(TRIM(CentrepointSourced[[#This Row],[Assessed CS]])))))</f>
        <v>0</v>
      </c>
      <c r="X1133" s="106">
        <f>IF(CentrepointSourced[[#This Row],[Age]]="16-17",CentrepointSourced[[#This Row],[Presented HS DQ]],0)</f>
        <v>0</v>
      </c>
      <c r="Y1133" s="106">
        <f>IF(CentrepointSourced[[#This Row],[Age]]="16-24",CentrepointSourced[[#This Row],[Presented HS DQ]],0)</f>
        <v>160</v>
      </c>
      <c r="Z1133" s="106">
        <f>IF(CentrepointSourced[[#This Row],[Age]]="18-24",CentrepointSourced[[#This Row],[Presented HS DQ]],0)</f>
        <v>0</v>
      </c>
      <c r="AA1133" s="106">
        <f>IF(CentrepointSourced[[#This Row],[Age]]="16-17",CentrepointSourced[[#This Row],[Presented CS DQ]],0)</f>
        <v>0</v>
      </c>
      <c r="AB1133" s="106">
        <f>IF(CentrepointSourced[[#This Row],[Age]]="16-24",CentrepointSourced[[#This Row],[Presented CS DQ]],0)</f>
        <v>0</v>
      </c>
      <c r="AC1133" s="106">
        <f>IF(CentrepointSourced[[#This Row],[Age]]="18-24",CentrepointSourced[[#This Row],[Presented CS DQ]],0)</f>
        <v>0</v>
      </c>
      <c r="AD1133" s="107">
        <f>IF(CentrepointSourced[[#This Row],[Age]]="16-17",CentrepointSourced[[#This Row],[Assessed HS DQ]],0)</f>
        <v>0</v>
      </c>
      <c r="AE1133" s="107">
        <f>IF(CentrepointSourced[[#This Row],[Age]]="16-24",CentrepointSourced[[#This Row],[Assessed HS DQ]],0)</f>
        <v>0</v>
      </c>
      <c r="AF1133" s="107">
        <f>IF(CentrepointSourced[[#This Row],[Age]]="18-24",CentrepointSourced[[#This Row],[Assessed HS DQ]],0)</f>
        <v>0</v>
      </c>
      <c r="AG1133" s="107">
        <f>IF(CentrepointSourced[[#This Row],[Age]]="16-17",CentrepointSourced[[#This Row],[Assessed CS DQ]],0)</f>
        <v>0</v>
      </c>
      <c r="AH1133" s="107">
        <f>IF(CentrepointSourced[[#This Row],[Age]]="16-24",CentrepointSourced[[#This Row],[Assessed CS DQ]],0)</f>
        <v>0</v>
      </c>
      <c r="AI1133" s="107">
        <f>IF(CentrepointSourced[[#This Row],[Age]]="18-24",CentrepointSourced[[#This Row],[Assessed CS DQ]],0)</f>
        <v>0</v>
      </c>
    </row>
    <row r="1134" spans="1:35" customFormat="1" ht="13.5" customHeight="1">
      <c r="A1134" s="45" t="s">
        <v>40</v>
      </c>
      <c r="B1134" s="62" t="s">
        <v>222</v>
      </c>
      <c r="C1134" s="45" t="s">
        <v>42</v>
      </c>
      <c r="D1134" s="62"/>
      <c r="E1134" s="67">
        <v>2012</v>
      </c>
      <c r="F1134" s="67" t="s">
        <v>26</v>
      </c>
      <c r="G1134" s="67">
        <v>250</v>
      </c>
      <c r="H1134" s="68"/>
      <c r="I1134" s="67"/>
      <c r="J1134" s="45"/>
      <c r="K1134" s="45"/>
      <c r="L1134" s="45"/>
      <c r="M1134" s="45"/>
      <c r="N1134" s="45"/>
      <c r="O1134" s="45"/>
      <c r="P1134" s="45"/>
      <c r="Q1134" s="41" t="str">
        <f>IF(CentrepointSourced[[#This Row],[Country]]="Northern Ireland","Northern Ireland",IFERROR(VLOOKUP(CentrepointSourced[[#This Row],[Local Authority]],LKP_LANameDQ[],2,FALSE),CentrepointSourced[[#This Row],[Local Authority]]))</f>
        <v>Worcester</v>
      </c>
      <c r="R1134" s="41" t="str">
        <f>IF(CentrepointSourced[[#This Row],[LA type]]="County","",INDEX(ConsolGeog[lad14cd],MATCH(CentrepointSourced[[#This Row],[Local Authority DQ]],ConsolGeog[la_name],0)))</f>
        <v>E07000237</v>
      </c>
      <c r="S1134" s="41" t="str">
        <f>IF(OR(CentrepointSourced[[#This Row],[Country]]="Northern Ireland",CentrepointSourced[[#This Row],[Country]]="Scotland",CentrepointSourced[[#This Row],[Country]]="Wales"),"Local Authority",CentrepointSourced[[#This Row],[LA type]])</f>
        <v>District</v>
      </c>
      <c r="T1134" s="41">
        <f>IF(TRIM(CentrepointSourced[[#This Row],[Presented HS]])="",0,IF(CentrepointSourced[[#This Row],[Presented HS]]="&lt;5",2.5,IF(CentrepointSourced[[#This Row],[Presented HS]]="&lt;10",5,VALUE(TRIM(CentrepointSourced[[#This Row],[Presented HS]])))))</f>
        <v>250</v>
      </c>
      <c r="U1134" s="41">
        <f>IF(TRIM(CentrepointSourced[[#This Row],[Assessed HS]])="",0,IF(CentrepointSourced[[#This Row],[Assessed HS]]="&lt;5",2.5,IF(CentrepointSourced[[#This Row],[Assessed HS]]="&lt;10",5,VALUE(TRIM(CentrepointSourced[[#This Row],[Assessed HS]])))))</f>
        <v>0</v>
      </c>
      <c r="V1134" s="41">
        <f>IF(TRIM(CentrepointSourced[[#This Row],[Presented CS]])="",0,IF(CentrepointSourced[[#This Row],[Presented CS]]="&lt;5",2.5,IF(CentrepointSourced[[#This Row],[Presented CS]]="&lt;10",5,VALUE(TRIM(CentrepointSourced[[#This Row],[Presented CS]])))))</f>
        <v>0</v>
      </c>
      <c r="W1134" s="41">
        <f>IF(TRIM(CentrepointSourced[[#This Row],[Assessed CS]])="",0,IF(CentrepointSourced[[#This Row],[Assessed CS]]="&lt;5",2.5,IF(CentrepointSourced[[#This Row],[Assessed CS]]="&lt;10",5,VALUE(TRIM(CentrepointSourced[[#This Row],[Assessed CS]])))))</f>
        <v>0</v>
      </c>
      <c r="X1134" s="106">
        <f>IF(CentrepointSourced[[#This Row],[Age]]="16-17",CentrepointSourced[[#This Row],[Presented HS DQ]],0)</f>
        <v>0</v>
      </c>
      <c r="Y1134" s="106">
        <f>IF(CentrepointSourced[[#This Row],[Age]]="16-24",CentrepointSourced[[#This Row],[Presented HS DQ]],0)</f>
        <v>0</v>
      </c>
      <c r="Z1134" s="106">
        <f>IF(CentrepointSourced[[#This Row],[Age]]="18-24",CentrepointSourced[[#This Row],[Presented HS DQ]],0)</f>
        <v>250</v>
      </c>
      <c r="AA1134" s="106">
        <f>IF(CentrepointSourced[[#This Row],[Age]]="16-17",CentrepointSourced[[#This Row],[Presented CS DQ]],0)</f>
        <v>0</v>
      </c>
      <c r="AB1134" s="106">
        <f>IF(CentrepointSourced[[#This Row],[Age]]="16-24",CentrepointSourced[[#This Row],[Presented CS DQ]],0)</f>
        <v>0</v>
      </c>
      <c r="AC1134" s="106">
        <f>IF(CentrepointSourced[[#This Row],[Age]]="18-24",CentrepointSourced[[#This Row],[Presented CS DQ]],0)</f>
        <v>0</v>
      </c>
      <c r="AD1134" s="107">
        <f>IF(CentrepointSourced[[#This Row],[Age]]="16-17",CentrepointSourced[[#This Row],[Assessed HS DQ]],0)</f>
        <v>0</v>
      </c>
      <c r="AE1134" s="107">
        <f>IF(CentrepointSourced[[#This Row],[Age]]="16-24",CentrepointSourced[[#This Row],[Assessed HS DQ]],0)</f>
        <v>0</v>
      </c>
      <c r="AF1134" s="107">
        <f>IF(CentrepointSourced[[#This Row],[Age]]="18-24",CentrepointSourced[[#This Row],[Assessed HS DQ]],0)</f>
        <v>0</v>
      </c>
      <c r="AG1134" s="107">
        <f>IF(CentrepointSourced[[#This Row],[Age]]="16-17",CentrepointSourced[[#This Row],[Assessed CS DQ]],0)</f>
        <v>0</v>
      </c>
      <c r="AH1134" s="107">
        <f>IF(CentrepointSourced[[#This Row],[Age]]="16-24",CentrepointSourced[[#This Row],[Assessed CS DQ]],0)</f>
        <v>0</v>
      </c>
      <c r="AI1134" s="107">
        <f>IF(CentrepointSourced[[#This Row],[Age]]="18-24",CentrepointSourced[[#This Row],[Assessed CS DQ]],0)</f>
        <v>0</v>
      </c>
    </row>
    <row r="1135" spans="1:35" customFormat="1" ht="13.5" customHeight="1">
      <c r="A1135" s="45" t="s">
        <v>40</v>
      </c>
      <c r="B1135" s="62" t="s">
        <v>222</v>
      </c>
      <c r="C1135" s="45" t="s">
        <v>42</v>
      </c>
      <c r="D1135" s="62"/>
      <c r="E1135" s="67">
        <v>2013</v>
      </c>
      <c r="F1135" s="67" t="s">
        <v>53</v>
      </c>
      <c r="G1135" s="67">
        <v>60</v>
      </c>
      <c r="H1135" s="68"/>
      <c r="I1135" s="67">
        <v>87</v>
      </c>
      <c r="J1135" s="45"/>
      <c r="K1135" s="45"/>
      <c r="L1135" s="45"/>
      <c r="M1135" s="45"/>
      <c r="N1135" s="45"/>
      <c r="O1135" s="45"/>
      <c r="P1135" s="45"/>
      <c r="Q1135" s="41" t="str">
        <f>IF(CentrepointSourced[[#This Row],[Country]]="Northern Ireland","Northern Ireland",IFERROR(VLOOKUP(CentrepointSourced[[#This Row],[Local Authority]],LKP_LANameDQ[],2,FALSE),CentrepointSourced[[#This Row],[Local Authority]]))</f>
        <v>Worcester</v>
      </c>
      <c r="R1135" s="41" t="str">
        <f>IF(CentrepointSourced[[#This Row],[LA type]]="County","",INDEX(ConsolGeog[lad14cd],MATCH(CentrepointSourced[[#This Row],[Local Authority DQ]],ConsolGeog[la_name],0)))</f>
        <v>E07000237</v>
      </c>
      <c r="S1135" s="41" t="str">
        <f>IF(OR(CentrepointSourced[[#This Row],[Country]]="Northern Ireland",CentrepointSourced[[#This Row],[Country]]="Scotland",CentrepointSourced[[#This Row],[Country]]="Wales"),"Local Authority",CentrepointSourced[[#This Row],[LA type]])</f>
        <v>District</v>
      </c>
      <c r="T1135" s="41">
        <f>IF(TRIM(CentrepointSourced[[#This Row],[Presented HS]])="",0,IF(CentrepointSourced[[#This Row],[Presented HS]]="&lt;5",2.5,IF(CentrepointSourced[[#This Row],[Presented HS]]="&lt;10",5,VALUE(TRIM(CentrepointSourced[[#This Row],[Presented HS]])))))</f>
        <v>60</v>
      </c>
      <c r="U1135" s="41">
        <f>IF(TRIM(CentrepointSourced[[#This Row],[Assessed HS]])="",0,IF(CentrepointSourced[[#This Row],[Assessed HS]]="&lt;5",2.5,IF(CentrepointSourced[[#This Row],[Assessed HS]]="&lt;10",5,VALUE(TRIM(CentrepointSourced[[#This Row],[Assessed HS]])))))</f>
        <v>0</v>
      </c>
      <c r="V1135" s="41">
        <f>IF(TRIM(CentrepointSourced[[#This Row],[Presented CS]])="",0,IF(CentrepointSourced[[#This Row],[Presented CS]]="&lt;5",2.5,IF(CentrepointSourced[[#This Row],[Presented CS]]="&lt;10",5,VALUE(TRIM(CentrepointSourced[[#This Row],[Presented CS]])))))</f>
        <v>0</v>
      </c>
      <c r="W1135" s="41">
        <f>IF(TRIM(CentrepointSourced[[#This Row],[Assessed CS]])="",0,IF(CentrepointSourced[[#This Row],[Assessed CS]]="&lt;5",2.5,IF(CentrepointSourced[[#This Row],[Assessed CS]]="&lt;10",5,VALUE(TRIM(CentrepointSourced[[#This Row],[Assessed CS]])))))</f>
        <v>0</v>
      </c>
      <c r="X1135" s="106">
        <f>IF(CentrepointSourced[[#This Row],[Age]]="16-17",CentrepointSourced[[#This Row],[Presented HS DQ]],0)</f>
        <v>0</v>
      </c>
      <c r="Y1135" s="106">
        <f>IF(CentrepointSourced[[#This Row],[Age]]="16-24",CentrepointSourced[[#This Row],[Presented HS DQ]],0)</f>
        <v>60</v>
      </c>
      <c r="Z1135" s="106">
        <f>IF(CentrepointSourced[[#This Row],[Age]]="18-24",CentrepointSourced[[#This Row],[Presented HS DQ]],0)</f>
        <v>0</v>
      </c>
      <c r="AA1135" s="106">
        <f>IF(CentrepointSourced[[#This Row],[Age]]="16-17",CentrepointSourced[[#This Row],[Presented CS DQ]],0)</f>
        <v>0</v>
      </c>
      <c r="AB1135" s="106">
        <f>IF(CentrepointSourced[[#This Row],[Age]]="16-24",CentrepointSourced[[#This Row],[Presented CS DQ]],0)</f>
        <v>0</v>
      </c>
      <c r="AC1135" s="106">
        <f>IF(CentrepointSourced[[#This Row],[Age]]="18-24",CentrepointSourced[[#This Row],[Presented CS DQ]],0)</f>
        <v>0</v>
      </c>
      <c r="AD1135" s="107">
        <f>IF(CentrepointSourced[[#This Row],[Age]]="16-17",CentrepointSourced[[#This Row],[Assessed HS DQ]],0)</f>
        <v>0</v>
      </c>
      <c r="AE1135" s="107">
        <f>IF(CentrepointSourced[[#This Row],[Age]]="16-24",CentrepointSourced[[#This Row],[Assessed HS DQ]],0)</f>
        <v>0</v>
      </c>
      <c r="AF1135" s="107">
        <f>IF(CentrepointSourced[[#This Row],[Age]]="18-24",CentrepointSourced[[#This Row],[Assessed HS DQ]],0)</f>
        <v>0</v>
      </c>
      <c r="AG1135" s="107">
        <f>IF(CentrepointSourced[[#This Row],[Age]]="16-17",CentrepointSourced[[#This Row],[Assessed CS DQ]],0)</f>
        <v>0</v>
      </c>
      <c r="AH1135" s="107">
        <f>IF(CentrepointSourced[[#This Row],[Age]]="16-24",CentrepointSourced[[#This Row],[Assessed CS DQ]],0)</f>
        <v>0</v>
      </c>
      <c r="AI1135" s="107">
        <f>IF(CentrepointSourced[[#This Row],[Age]]="18-24",CentrepointSourced[[#This Row],[Assessed CS DQ]],0)</f>
        <v>0</v>
      </c>
    </row>
    <row r="1136" spans="1:35" customFormat="1" ht="13.5" customHeight="1">
      <c r="A1136" s="45" t="s">
        <v>40</v>
      </c>
      <c r="B1136" s="62" t="s">
        <v>222</v>
      </c>
      <c r="C1136" s="45" t="s">
        <v>42</v>
      </c>
      <c r="D1136" s="62"/>
      <c r="E1136" s="67">
        <v>2013</v>
      </c>
      <c r="F1136" s="67" t="s">
        <v>26</v>
      </c>
      <c r="G1136" s="67">
        <v>212</v>
      </c>
      <c r="H1136" s="68"/>
      <c r="I1136" s="67"/>
      <c r="J1136" s="45"/>
      <c r="K1136" s="45"/>
      <c r="L1136" s="45"/>
      <c r="M1136" s="45"/>
      <c r="N1136" s="45"/>
      <c r="O1136" s="45"/>
      <c r="P1136" s="45"/>
      <c r="Q1136" s="41" t="str">
        <f>IF(CentrepointSourced[[#This Row],[Country]]="Northern Ireland","Northern Ireland",IFERROR(VLOOKUP(CentrepointSourced[[#This Row],[Local Authority]],LKP_LANameDQ[],2,FALSE),CentrepointSourced[[#This Row],[Local Authority]]))</f>
        <v>Worcester</v>
      </c>
      <c r="R1136" s="41" t="str">
        <f>IF(CentrepointSourced[[#This Row],[LA type]]="County","",INDEX(ConsolGeog[lad14cd],MATCH(CentrepointSourced[[#This Row],[Local Authority DQ]],ConsolGeog[la_name],0)))</f>
        <v>E07000237</v>
      </c>
      <c r="S1136" s="41" t="str">
        <f>IF(OR(CentrepointSourced[[#This Row],[Country]]="Northern Ireland",CentrepointSourced[[#This Row],[Country]]="Scotland",CentrepointSourced[[#This Row],[Country]]="Wales"),"Local Authority",CentrepointSourced[[#This Row],[LA type]])</f>
        <v>District</v>
      </c>
      <c r="T1136" s="41">
        <f>IF(TRIM(CentrepointSourced[[#This Row],[Presented HS]])="",0,IF(CentrepointSourced[[#This Row],[Presented HS]]="&lt;5",2.5,IF(CentrepointSourced[[#This Row],[Presented HS]]="&lt;10",5,VALUE(TRIM(CentrepointSourced[[#This Row],[Presented HS]])))))</f>
        <v>212</v>
      </c>
      <c r="U1136" s="41">
        <f>IF(TRIM(CentrepointSourced[[#This Row],[Assessed HS]])="",0,IF(CentrepointSourced[[#This Row],[Assessed HS]]="&lt;5",2.5,IF(CentrepointSourced[[#This Row],[Assessed HS]]="&lt;10",5,VALUE(TRIM(CentrepointSourced[[#This Row],[Assessed HS]])))))</f>
        <v>0</v>
      </c>
      <c r="V1136" s="41">
        <f>IF(TRIM(CentrepointSourced[[#This Row],[Presented CS]])="",0,IF(CentrepointSourced[[#This Row],[Presented CS]]="&lt;5",2.5,IF(CentrepointSourced[[#This Row],[Presented CS]]="&lt;10",5,VALUE(TRIM(CentrepointSourced[[#This Row],[Presented CS]])))))</f>
        <v>0</v>
      </c>
      <c r="W1136" s="41">
        <f>IF(TRIM(CentrepointSourced[[#This Row],[Assessed CS]])="",0,IF(CentrepointSourced[[#This Row],[Assessed CS]]="&lt;5",2.5,IF(CentrepointSourced[[#This Row],[Assessed CS]]="&lt;10",5,VALUE(TRIM(CentrepointSourced[[#This Row],[Assessed CS]])))))</f>
        <v>0</v>
      </c>
      <c r="X1136" s="106">
        <f>IF(CentrepointSourced[[#This Row],[Age]]="16-17",CentrepointSourced[[#This Row],[Presented HS DQ]],0)</f>
        <v>0</v>
      </c>
      <c r="Y1136" s="106">
        <f>IF(CentrepointSourced[[#This Row],[Age]]="16-24",CentrepointSourced[[#This Row],[Presented HS DQ]],0)</f>
        <v>0</v>
      </c>
      <c r="Z1136" s="106">
        <f>IF(CentrepointSourced[[#This Row],[Age]]="18-24",CentrepointSourced[[#This Row],[Presented HS DQ]],0)</f>
        <v>212</v>
      </c>
      <c r="AA1136" s="106">
        <f>IF(CentrepointSourced[[#This Row],[Age]]="16-17",CentrepointSourced[[#This Row],[Presented CS DQ]],0)</f>
        <v>0</v>
      </c>
      <c r="AB1136" s="106">
        <f>IF(CentrepointSourced[[#This Row],[Age]]="16-24",CentrepointSourced[[#This Row],[Presented CS DQ]],0)</f>
        <v>0</v>
      </c>
      <c r="AC1136" s="106">
        <f>IF(CentrepointSourced[[#This Row],[Age]]="18-24",CentrepointSourced[[#This Row],[Presented CS DQ]],0)</f>
        <v>0</v>
      </c>
      <c r="AD1136" s="107">
        <f>IF(CentrepointSourced[[#This Row],[Age]]="16-17",CentrepointSourced[[#This Row],[Assessed HS DQ]],0)</f>
        <v>0</v>
      </c>
      <c r="AE1136" s="107">
        <f>IF(CentrepointSourced[[#This Row],[Age]]="16-24",CentrepointSourced[[#This Row],[Assessed HS DQ]],0)</f>
        <v>0</v>
      </c>
      <c r="AF1136" s="107">
        <f>IF(CentrepointSourced[[#This Row],[Age]]="18-24",CentrepointSourced[[#This Row],[Assessed HS DQ]],0)</f>
        <v>0</v>
      </c>
      <c r="AG1136" s="107">
        <f>IF(CentrepointSourced[[#This Row],[Age]]="16-17",CentrepointSourced[[#This Row],[Assessed CS DQ]],0)</f>
        <v>0</v>
      </c>
      <c r="AH1136" s="107">
        <f>IF(CentrepointSourced[[#This Row],[Age]]="16-24",CentrepointSourced[[#This Row],[Assessed CS DQ]],0)</f>
        <v>0</v>
      </c>
      <c r="AI1136" s="107">
        <f>IF(CentrepointSourced[[#This Row],[Age]]="18-24",CentrepointSourced[[#This Row],[Assessed CS DQ]],0)</f>
        <v>0</v>
      </c>
    </row>
    <row r="1137" spans="1:35" customFormat="1" ht="13.5" customHeight="1">
      <c r="A1137" s="45" t="s">
        <v>40</v>
      </c>
      <c r="B1137" s="62" t="s">
        <v>222</v>
      </c>
      <c r="C1137" s="45" t="s">
        <v>42</v>
      </c>
      <c r="D1137" s="62"/>
      <c r="E1137" s="67">
        <v>2014</v>
      </c>
      <c r="F1137" s="67" t="s">
        <v>53</v>
      </c>
      <c r="G1137" s="67">
        <v>34</v>
      </c>
      <c r="H1137" s="68"/>
      <c r="I1137" s="67">
        <v>63</v>
      </c>
      <c r="J1137" s="45"/>
      <c r="K1137" s="45"/>
      <c r="L1137" s="45"/>
      <c r="M1137" s="45"/>
      <c r="N1137" s="45"/>
      <c r="O1137" s="45"/>
      <c r="P1137" s="45"/>
      <c r="Q1137" s="41" t="str">
        <f>IF(CentrepointSourced[[#This Row],[Country]]="Northern Ireland","Northern Ireland",IFERROR(VLOOKUP(CentrepointSourced[[#This Row],[Local Authority]],LKP_LANameDQ[],2,FALSE),CentrepointSourced[[#This Row],[Local Authority]]))</f>
        <v>Worcester</v>
      </c>
      <c r="R1137" s="41" t="str">
        <f>IF(CentrepointSourced[[#This Row],[LA type]]="County","",INDEX(ConsolGeog[lad14cd],MATCH(CentrepointSourced[[#This Row],[Local Authority DQ]],ConsolGeog[la_name],0)))</f>
        <v>E07000237</v>
      </c>
      <c r="S1137" s="41" t="str">
        <f>IF(OR(CentrepointSourced[[#This Row],[Country]]="Northern Ireland",CentrepointSourced[[#This Row],[Country]]="Scotland",CentrepointSourced[[#This Row],[Country]]="Wales"),"Local Authority",CentrepointSourced[[#This Row],[LA type]])</f>
        <v>District</v>
      </c>
      <c r="T1137" s="41">
        <f>IF(TRIM(CentrepointSourced[[#This Row],[Presented HS]])="",0,IF(CentrepointSourced[[#This Row],[Presented HS]]="&lt;5",2.5,IF(CentrepointSourced[[#This Row],[Presented HS]]="&lt;10",5,VALUE(TRIM(CentrepointSourced[[#This Row],[Presented HS]])))))</f>
        <v>34</v>
      </c>
      <c r="U1137" s="41">
        <f>IF(TRIM(CentrepointSourced[[#This Row],[Assessed HS]])="",0,IF(CentrepointSourced[[#This Row],[Assessed HS]]="&lt;5",2.5,IF(CentrepointSourced[[#This Row],[Assessed HS]]="&lt;10",5,VALUE(TRIM(CentrepointSourced[[#This Row],[Assessed HS]])))))</f>
        <v>0</v>
      </c>
      <c r="V1137" s="41">
        <f>IF(TRIM(CentrepointSourced[[#This Row],[Presented CS]])="",0,IF(CentrepointSourced[[#This Row],[Presented CS]]="&lt;5",2.5,IF(CentrepointSourced[[#This Row],[Presented CS]]="&lt;10",5,VALUE(TRIM(CentrepointSourced[[#This Row],[Presented CS]])))))</f>
        <v>0</v>
      </c>
      <c r="W1137" s="41">
        <f>IF(TRIM(CentrepointSourced[[#This Row],[Assessed CS]])="",0,IF(CentrepointSourced[[#This Row],[Assessed CS]]="&lt;5",2.5,IF(CentrepointSourced[[#This Row],[Assessed CS]]="&lt;10",5,VALUE(TRIM(CentrepointSourced[[#This Row],[Assessed CS]])))))</f>
        <v>0</v>
      </c>
      <c r="X1137" s="106">
        <f>IF(CentrepointSourced[[#This Row],[Age]]="16-17",CentrepointSourced[[#This Row],[Presented HS DQ]],0)</f>
        <v>0</v>
      </c>
      <c r="Y1137" s="106">
        <f>IF(CentrepointSourced[[#This Row],[Age]]="16-24",CentrepointSourced[[#This Row],[Presented HS DQ]],0)</f>
        <v>34</v>
      </c>
      <c r="Z1137" s="106">
        <f>IF(CentrepointSourced[[#This Row],[Age]]="18-24",CentrepointSourced[[#This Row],[Presented HS DQ]],0)</f>
        <v>0</v>
      </c>
      <c r="AA1137" s="106">
        <f>IF(CentrepointSourced[[#This Row],[Age]]="16-17",CentrepointSourced[[#This Row],[Presented CS DQ]],0)</f>
        <v>0</v>
      </c>
      <c r="AB1137" s="106">
        <f>IF(CentrepointSourced[[#This Row],[Age]]="16-24",CentrepointSourced[[#This Row],[Presented CS DQ]],0)</f>
        <v>0</v>
      </c>
      <c r="AC1137" s="106">
        <f>IF(CentrepointSourced[[#This Row],[Age]]="18-24",CentrepointSourced[[#This Row],[Presented CS DQ]],0)</f>
        <v>0</v>
      </c>
      <c r="AD1137" s="107">
        <f>IF(CentrepointSourced[[#This Row],[Age]]="16-17",CentrepointSourced[[#This Row],[Assessed HS DQ]],0)</f>
        <v>0</v>
      </c>
      <c r="AE1137" s="107">
        <f>IF(CentrepointSourced[[#This Row],[Age]]="16-24",CentrepointSourced[[#This Row],[Assessed HS DQ]],0)</f>
        <v>0</v>
      </c>
      <c r="AF1137" s="107">
        <f>IF(CentrepointSourced[[#This Row],[Age]]="18-24",CentrepointSourced[[#This Row],[Assessed HS DQ]],0)</f>
        <v>0</v>
      </c>
      <c r="AG1137" s="107">
        <f>IF(CentrepointSourced[[#This Row],[Age]]="16-17",CentrepointSourced[[#This Row],[Assessed CS DQ]],0)</f>
        <v>0</v>
      </c>
      <c r="AH1137" s="107">
        <f>IF(CentrepointSourced[[#This Row],[Age]]="16-24",CentrepointSourced[[#This Row],[Assessed CS DQ]],0)</f>
        <v>0</v>
      </c>
      <c r="AI1137" s="107">
        <f>IF(CentrepointSourced[[#This Row],[Age]]="18-24",CentrepointSourced[[#This Row],[Assessed CS DQ]],0)</f>
        <v>0</v>
      </c>
    </row>
    <row r="1138" spans="1:35" customFormat="1" ht="13.5" customHeight="1">
      <c r="A1138" s="45" t="s">
        <v>40</v>
      </c>
      <c r="B1138" s="62" t="s">
        <v>222</v>
      </c>
      <c r="C1138" s="45" t="s">
        <v>42</v>
      </c>
      <c r="D1138" s="62"/>
      <c r="E1138" s="67">
        <v>2014</v>
      </c>
      <c r="F1138" s="67" t="s">
        <v>26</v>
      </c>
      <c r="G1138" s="67">
        <v>121</v>
      </c>
      <c r="H1138" s="68"/>
      <c r="I1138" s="67"/>
      <c r="J1138" s="45"/>
      <c r="K1138" s="45"/>
      <c r="L1138" s="45"/>
      <c r="M1138" s="45"/>
      <c r="N1138" s="45"/>
      <c r="O1138" s="45"/>
      <c r="P1138" s="45"/>
      <c r="Q1138" s="41" t="str">
        <f>IF(CentrepointSourced[[#This Row],[Country]]="Northern Ireland","Northern Ireland",IFERROR(VLOOKUP(CentrepointSourced[[#This Row],[Local Authority]],LKP_LANameDQ[],2,FALSE),CentrepointSourced[[#This Row],[Local Authority]]))</f>
        <v>Worcester</v>
      </c>
      <c r="R1138" s="41" t="str">
        <f>IF(CentrepointSourced[[#This Row],[LA type]]="County","",INDEX(ConsolGeog[lad14cd],MATCH(CentrepointSourced[[#This Row],[Local Authority DQ]],ConsolGeog[la_name],0)))</f>
        <v>E07000237</v>
      </c>
      <c r="S1138" s="41" t="str">
        <f>IF(OR(CentrepointSourced[[#This Row],[Country]]="Northern Ireland",CentrepointSourced[[#This Row],[Country]]="Scotland",CentrepointSourced[[#This Row],[Country]]="Wales"),"Local Authority",CentrepointSourced[[#This Row],[LA type]])</f>
        <v>District</v>
      </c>
      <c r="T1138" s="41">
        <f>IF(TRIM(CentrepointSourced[[#This Row],[Presented HS]])="",0,IF(CentrepointSourced[[#This Row],[Presented HS]]="&lt;5",2.5,IF(CentrepointSourced[[#This Row],[Presented HS]]="&lt;10",5,VALUE(TRIM(CentrepointSourced[[#This Row],[Presented HS]])))))</f>
        <v>121</v>
      </c>
      <c r="U1138" s="41">
        <f>IF(TRIM(CentrepointSourced[[#This Row],[Assessed HS]])="",0,IF(CentrepointSourced[[#This Row],[Assessed HS]]="&lt;5",2.5,IF(CentrepointSourced[[#This Row],[Assessed HS]]="&lt;10",5,VALUE(TRIM(CentrepointSourced[[#This Row],[Assessed HS]])))))</f>
        <v>0</v>
      </c>
      <c r="V1138" s="41">
        <f>IF(TRIM(CentrepointSourced[[#This Row],[Presented CS]])="",0,IF(CentrepointSourced[[#This Row],[Presented CS]]="&lt;5",2.5,IF(CentrepointSourced[[#This Row],[Presented CS]]="&lt;10",5,VALUE(TRIM(CentrepointSourced[[#This Row],[Presented CS]])))))</f>
        <v>0</v>
      </c>
      <c r="W1138" s="41">
        <f>IF(TRIM(CentrepointSourced[[#This Row],[Assessed CS]])="",0,IF(CentrepointSourced[[#This Row],[Assessed CS]]="&lt;5",2.5,IF(CentrepointSourced[[#This Row],[Assessed CS]]="&lt;10",5,VALUE(TRIM(CentrepointSourced[[#This Row],[Assessed CS]])))))</f>
        <v>0</v>
      </c>
      <c r="X1138" s="106">
        <f>IF(CentrepointSourced[[#This Row],[Age]]="16-17",CentrepointSourced[[#This Row],[Presented HS DQ]],0)</f>
        <v>0</v>
      </c>
      <c r="Y1138" s="106">
        <f>IF(CentrepointSourced[[#This Row],[Age]]="16-24",CentrepointSourced[[#This Row],[Presented HS DQ]],0)</f>
        <v>0</v>
      </c>
      <c r="Z1138" s="106">
        <f>IF(CentrepointSourced[[#This Row],[Age]]="18-24",CentrepointSourced[[#This Row],[Presented HS DQ]],0)</f>
        <v>121</v>
      </c>
      <c r="AA1138" s="106">
        <f>IF(CentrepointSourced[[#This Row],[Age]]="16-17",CentrepointSourced[[#This Row],[Presented CS DQ]],0)</f>
        <v>0</v>
      </c>
      <c r="AB1138" s="106">
        <f>IF(CentrepointSourced[[#This Row],[Age]]="16-24",CentrepointSourced[[#This Row],[Presented CS DQ]],0)</f>
        <v>0</v>
      </c>
      <c r="AC1138" s="106">
        <f>IF(CentrepointSourced[[#This Row],[Age]]="18-24",CentrepointSourced[[#This Row],[Presented CS DQ]],0)</f>
        <v>0</v>
      </c>
      <c r="AD1138" s="107">
        <f>IF(CentrepointSourced[[#This Row],[Age]]="16-17",CentrepointSourced[[#This Row],[Assessed HS DQ]],0)</f>
        <v>0</v>
      </c>
      <c r="AE1138" s="107">
        <f>IF(CentrepointSourced[[#This Row],[Age]]="16-24",CentrepointSourced[[#This Row],[Assessed HS DQ]],0)</f>
        <v>0</v>
      </c>
      <c r="AF1138" s="107">
        <f>IF(CentrepointSourced[[#This Row],[Age]]="18-24",CentrepointSourced[[#This Row],[Assessed HS DQ]],0)</f>
        <v>0</v>
      </c>
      <c r="AG1138" s="107">
        <f>IF(CentrepointSourced[[#This Row],[Age]]="16-17",CentrepointSourced[[#This Row],[Assessed CS DQ]],0)</f>
        <v>0</v>
      </c>
      <c r="AH1138" s="107">
        <f>IF(CentrepointSourced[[#This Row],[Age]]="16-24",CentrepointSourced[[#This Row],[Assessed CS DQ]],0)</f>
        <v>0</v>
      </c>
      <c r="AI1138" s="107">
        <f>IF(CentrepointSourced[[#This Row],[Age]]="18-24",CentrepointSourced[[#This Row],[Assessed CS DQ]],0)</f>
        <v>0</v>
      </c>
    </row>
    <row r="1139" spans="1:35" ht="13.5" customHeight="1">
      <c r="A1139" s="46" t="s">
        <v>40</v>
      </c>
      <c r="B1139" s="46" t="s">
        <v>307</v>
      </c>
      <c r="C1139" s="46" t="s">
        <v>299</v>
      </c>
      <c r="D1139" s="46"/>
      <c r="E1139" s="46">
        <v>2012</v>
      </c>
      <c r="F1139" s="67" t="s">
        <v>25</v>
      </c>
      <c r="G1139" s="67"/>
      <c r="H1139" s="79"/>
      <c r="I1139" s="45"/>
      <c r="J1139" s="45"/>
      <c r="K1139" s="46"/>
      <c r="L1139" s="45"/>
      <c r="M1139" s="45"/>
      <c r="N1139" s="45"/>
      <c r="O1139" s="45"/>
      <c r="P1139" s="45"/>
      <c r="Q1139" s="43" t="str">
        <f>IF(CentrepointSourced[[#This Row],[Country]]="Northern Ireland","Northern Ireland",IFERROR(VLOOKUP(CentrepointSourced[[#This Row],[Local Authority]],LKP_LANameDQ[],2,FALSE),CentrepointSourced[[#This Row],[Local Authority]]))</f>
        <v>Worcestershire</v>
      </c>
      <c r="R1139" s="43" t="str">
        <f>IF(CentrepointSourced[[#This Row],[LA type]]="County","",INDEX(ConsolGeog[lad14cd],MATCH(CentrepointSourced[[#This Row],[Local Authority DQ]],ConsolGeog[la_name],0)))</f>
        <v/>
      </c>
      <c r="S1139" s="43" t="str">
        <f>IF(OR(CentrepointSourced[[#This Row],[Country]]="Northern Ireland",CentrepointSourced[[#This Row],[Country]]="Scotland",CentrepointSourced[[#This Row],[Country]]="Wales"),"Local Authority",CentrepointSourced[[#This Row],[LA type]])</f>
        <v>County</v>
      </c>
      <c r="T1139" s="43">
        <f>IF(TRIM(CentrepointSourced[[#This Row],[Presented HS]])="",0,IF(CentrepointSourced[[#This Row],[Presented HS]]="&lt;5",2.5,IF(CentrepointSourced[[#This Row],[Presented HS]]="&lt;10",5,VALUE(TRIM(CentrepointSourced[[#This Row],[Presented HS]])))))</f>
        <v>0</v>
      </c>
      <c r="U1139" s="43">
        <f>IF(TRIM(CentrepointSourced[[#This Row],[Assessed HS]])="",0,IF(CentrepointSourced[[#This Row],[Assessed HS]]="&lt;5",2.5,IF(CentrepointSourced[[#This Row],[Assessed HS]]="&lt;10",5,VALUE(TRIM(CentrepointSourced[[#This Row],[Assessed HS]])))))</f>
        <v>0</v>
      </c>
      <c r="V1139" s="43">
        <f>IF(TRIM(CentrepointSourced[[#This Row],[Presented CS]])="",0,IF(CentrepointSourced[[#This Row],[Presented CS]]="&lt;5",2.5,IF(CentrepointSourced[[#This Row],[Presented CS]]="&lt;10",5,VALUE(TRIM(CentrepointSourced[[#This Row],[Presented CS]])))))</f>
        <v>0</v>
      </c>
      <c r="W1139" s="43">
        <f>IF(TRIM(CentrepointSourced[[#This Row],[Assessed CS]])="",0,IF(CentrepointSourced[[#This Row],[Assessed CS]]="&lt;5",2.5,IF(CentrepointSourced[[#This Row],[Assessed CS]]="&lt;10",5,VALUE(TRIM(CentrepointSourced[[#This Row],[Assessed CS]])))))</f>
        <v>0</v>
      </c>
      <c r="X1139" s="111">
        <f>IF(CentrepointSourced[[#This Row],[Age]]="16-17",CentrepointSourced[[#This Row],[Presented HS DQ]],0)</f>
        <v>0</v>
      </c>
      <c r="Y1139" s="111">
        <f>IF(CentrepointSourced[[#This Row],[Age]]="16-24",CentrepointSourced[[#This Row],[Presented HS DQ]],0)</f>
        <v>0</v>
      </c>
      <c r="Z1139" s="111">
        <f>IF(CentrepointSourced[[#This Row],[Age]]="18-24",CentrepointSourced[[#This Row],[Presented HS DQ]],0)</f>
        <v>0</v>
      </c>
      <c r="AA1139" s="111">
        <f>IF(CentrepointSourced[[#This Row],[Age]]="16-17",CentrepointSourced[[#This Row],[Presented CS DQ]],0)</f>
        <v>0</v>
      </c>
      <c r="AB1139" s="111">
        <f>IF(CentrepointSourced[[#This Row],[Age]]="16-24",CentrepointSourced[[#This Row],[Presented CS DQ]],0)</f>
        <v>0</v>
      </c>
      <c r="AC1139" s="111">
        <f>IF(CentrepointSourced[[#This Row],[Age]]="18-24",CentrepointSourced[[#This Row],[Presented CS DQ]],0)</f>
        <v>0</v>
      </c>
      <c r="AD1139" s="107">
        <f>IF(CentrepointSourced[[#This Row],[Age]]="16-17",CentrepointSourced[[#This Row],[Assessed HS DQ]],0)</f>
        <v>0</v>
      </c>
      <c r="AE1139" s="107">
        <f>IF(CentrepointSourced[[#This Row],[Age]]="16-24",CentrepointSourced[[#This Row],[Assessed HS DQ]],0)</f>
        <v>0</v>
      </c>
      <c r="AF1139" s="107">
        <f>IF(CentrepointSourced[[#This Row],[Age]]="18-24",CentrepointSourced[[#This Row],[Assessed HS DQ]],0)</f>
        <v>0</v>
      </c>
      <c r="AG1139" s="107">
        <f>IF(CentrepointSourced[[#This Row],[Age]]="16-17",CentrepointSourced[[#This Row],[Assessed CS DQ]],0)</f>
        <v>0</v>
      </c>
      <c r="AH1139" s="107">
        <f>IF(CentrepointSourced[[#This Row],[Age]]="16-24",CentrepointSourced[[#This Row],[Assessed CS DQ]],0)</f>
        <v>0</v>
      </c>
      <c r="AI1139" s="107">
        <f>IF(CentrepointSourced[[#This Row],[Age]]="18-24",CentrepointSourced[[#This Row],[Assessed CS DQ]],0)</f>
        <v>0</v>
      </c>
    </row>
    <row r="1140" spans="1:35" ht="13.5" customHeight="1">
      <c r="A1140" s="46" t="s">
        <v>40</v>
      </c>
      <c r="B1140" s="46" t="s">
        <v>307</v>
      </c>
      <c r="C1140" s="46" t="s">
        <v>299</v>
      </c>
      <c r="D1140" s="46"/>
      <c r="E1140" s="46">
        <v>2012</v>
      </c>
      <c r="F1140" s="67" t="s">
        <v>26</v>
      </c>
      <c r="G1140" s="67"/>
      <c r="H1140" s="79"/>
      <c r="I1140" s="45"/>
      <c r="J1140" s="45"/>
      <c r="K1140" s="46"/>
      <c r="L1140" s="45"/>
      <c r="M1140" s="45"/>
      <c r="N1140" s="45"/>
      <c r="O1140" s="45"/>
      <c r="P1140" s="45"/>
      <c r="Q1140" s="43" t="str">
        <f>IF(CentrepointSourced[[#This Row],[Country]]="Northern Ireland","Northern Ireland",IFERROR(VLOOKUP(CentrepointSourced[[#This Row],[Local Authority]],LKP_LANameDQ[],2,FALSE),CentrepointSourced[[#This Row],[Local Authority]]))</f>
        <v>Worcestershire</v>
      </c>
      <c r="R1140" s="43" t="str">
        <f>IF(CentrepointSourced[[#This Row],[LA type]]="County","",INDEX(ConsolGeog[lad14cd],MATCH(CentrepointSourced[[#This Row],[Local Authority DQ]],ConsolGeog[la_name],0)))</f>
        <v/>
      </c>
      <c r="S1140" s="43" t="str">
        <f>IF(OR(CentrepointSourced[[#This Row],[Country]]="Northern Ireland",CentrepointSourced[[#This Row],[Country]]="Scotland",CentrepointSourced[[#This Row],[Country]]="Wales"),"Local Authority",CentrepointSourced[[#This Row],[LA type]])</f>
        <v>County</v>
      </c>
      <c r="T1140" s="43">
        <f>IF(TRIM(CentrepointSourced[[#This Row],[Presented HS]])="",0,IF(CentrepointSourced[[#This Row],[Presented HS]]="&lt;5",2.5,IF(CentrepointSourced[[#This Row],[Presented HS]]="&lt;10",5,VALUE(TRIM(CentrepointSourced[[#This Row],[Presented HS]])))))</f>
        <v>0</v>
      </c>
      <c r="U1140" s="43">
        <f>IF(TRIM(CentrepointSourced[[#This Row],[Assessed HS]])="",0,IF(CentrepointSourced[[#This Row],[Assessed HS]]="&lt;5",2.5,IF(CentrepointSourced[[#This Row],[Assessed HS]]="&lt;10",5,VALUE(TRIM(CentrepointSourced[[#This Row],[Assessed HS]])))))</f>
        <v>0</v>
      </c>
      <c r="V1140" s="43">
        <f>IF(TRIM(CentrepointSourced[[#This Row],[Presented CS]])="",0,IF(CentrepointSourced[[#This Row],[Presented CS]]="&lt;5",2.5,IF(CentrepointSourced[[#This Row],[Presented CS]]="&lt;10",5,VALUE(TRIM(CentrepointSourced[[#This Row],[Presented CS]])))))</f>
        <v>0</v>
      </c>
      <c r="W1140" s="43">
        <f>IF(TRIM(CentrepointSourced[[#This Row],[Assessed CS]])="",0,IF(CentrepointSourced[[#This Row],[Assessed CS]]="&lt;5",2.5,IF(CentrepointSourced[[#This Row],[Assessed CS]]="&lt;10",5,VALUE(TRIM(CentrepointSourced[[#This Row],[Assessed CS]])))))</f>
        <v>0</v>
      </c>
      <c r="X1140" s="111">
        <f>IF(CentrepointSourced[[#This Row],[Age]]="16-17",CentrepointSourced[[#This Row],[Presented HS DQ]],0)</f>
        <v>0</v>
      </c>
      <c r="Y1140" s="111">
        <f>IF(CentrepointSourced[[#This Row],[Age]]="16-24",CentrepointSourced[[#This Row],[Presented HS DQ]],0)</f>
        <v>0</v>
      </c>
      <c r="Z1140" s="111">
        <f>IF(CentrepointSourced[[#This Row],[Age]]="18-24",CentrepointSourced[[#This Row],[Presented HS DQ]],0)</f>
        <v>0</v>
      </c>
      <c r="AA1140" s="111">
        <f>IF(CentrepointSourced[[#This Row],[Age]]="16-17",CentrepointSourced[[#This Row],[Presented CS DQ]],0)</f>
        <v>0</v>
      </c>
      <c r="AB1140" s="111">
        <f>IF(CentrepointSourced[[#This Row],[Age]]="16-24",CentrepointSourced[[#This Row],[Presented CS DQ]],0)</f>
        <v>0</v>
      </c>
      <c r="AC1140" s="111">
        <f>IF(CentrepointSourced[[#This Row],[Age]]="18-24",CentrepointSourced[[#This Row],[Presented CS DQ]],0)</f>
        <v>0</v>
      </c>
      <c r="AD1140" s="107">
        <f>IF(CentrepointSourced[[#This Row],[Age]]="16-17",CentrepointSourced[[#This Row],[Assessed HS DQ]],0)</f>
        <v>0</v>
      </c>
      <c r="AE1140" s="107">
        <f>IF(CentrepointSourced[[#This Row],[Age]]="16-24",CentrepointSourced[[#This Row],[Assessed HS DQ]],0)</f>
        <v>0</v>
      </c>
      <c r="AF1140" s="107">
        <f>IF(CentrepointSourced[[#This Row],[Age]]="18-24",CentrepointSourced[[#This Row],[Assessed HS DQ]],0)</f>
        <v>0</v>
      </c>
      <c r="AG1140" s="107">
        <f>IF(CentrepointSourced[[#This Row],[Age]]="16-17",CentrepointSourced[[#This Row],[Assessed CS DQ]],0)</f>
        <v>0</v>
      </c>
      <c r="AH1140" s="107">
        <f>IF(CentrepointSourced[[#This Row],[Age]]="16-24",CentrepointSourced[[#This Row],[Assessed CS DQ]],0)</f>
        <v>0</v>
      </c>
      <c r="AI1140" s="107">
        <f>IF(CentrepointSourced[[#This Row],[Age]]="18-24",CentrepointSourced[[#This Row],[Assessed CS DQ]],0)</f>
        <v>0</v>
      </c>
    </row>
    <row r="1141" spans="1:35" ht="13.5" customHeight="1">
      <c r="A1141" s="46" t="s">
        <v>40</v>
      </c>
      <c r="B1141" s="46" t="s">
        <v>307</v>
      </c>
      <c r="C1141" s="46" t="s">
        <v>299</v>
      </c>
      <c r="D1141" s="46"/>
      <c r="E1141" s="46">
        <v>2013</v>
      </c>
      <c r="F1141" s="67" t="s">
        <v>25</v>
      </c>
      <c r="G1141" s="67"/>
      <c r="H1141" s="79"/>
      <c r="I1141" s="45"/>
      <c r="J1141" s="45"/>
      <c r="K1141" s="46">
        <v>99</v>
      </c>
      <c r="L1141" s="45">
        <v>95</v>
      </c>
      <c r="M1141" s="45">
        <v>69</v>
      </c>
      <c r="N1141" s="45">
        <v>42</v>
      </c>
      <c r="O1141" s="45"/>
      <c r="P1141" s="45"/>
      <c r="Q1141" s="43" t="str">
        <f>IF(CentrepointSourced[[#This Row],[Country]]="Northern Ireland","Northern Ireland",IFERROR(VLOOKUP(CentrepointSourced[[#This Row],[Local Authority]],LKP_LANameDQ[],2,FALSE),CentrepointSourced[[#This Row],[Local Authority]]))</f>
        <v>Worcestershire</v>
      </c>
      <c r="R1141" s="43" t="str">
        <f>IF(CentrepointSourced[[#This Row],[LA type]]="County","",INDEX(ConsolGeog[lad14cd],MATCH(CentrepointSourced[[#This Row],[Local Authority DQ]],ConsolGeog[la_name],0)))</f>
        <v/>
      </c>
      <c r="S1141" s="43" t="str">
        <f>IF(OR(CentrepointSourced[[#This Row],[Country]]="Northern Ireland",CentrepointSourced[[#This Row],[Country]]="Scotland",CentrepointSourced[[#This Row],[Country]]="Wales"),"Local Authority",CentrepointSourced[[#This Row],[LA type]])</f>
        <v>County</v>
      </c>
      <c r="T1141" s="43">
        <f>IF(TRIM(CentrepointSourced[[#This Row],[Presented HS]])="",0,IF(CentrepointSourced[[#This Row],[Presented HS]]="&lt;5",2.5,IF(CentrepointSourced[[#This Row],[Presented HS]]="&lt;10",5,VALUE(TRIM(CentrepointSourced[[#This Row],[Presented HS]])))))</f>
        <v>0</v>
      </c>
      <c r="U1141" s="43">
        <f>IF(TRIM(CentrepointSourced[[#This Row],[Assessed HS]])="",0,IF(CentrepointSourced[[#This Row],[Assessed HS]]="&lt;5",2.5,IF(CentrepointSourced[[#This Row],[Assessed HS]]="&lt;10",5,VALUE(TRIM(CentrepointSourced[[#This Row],[Assessed HS]])))))</f>
        <v>0</v>
      </c>
      <c r="V1141" s="43">
        <f>IF(TRIM(CentrepointSourced[[#This Row],[Presented CS]])="",0,IF(CentrepointSourced[[#This Row],[Presented CS]]="&lt;5",2.5,IF(CentrepointSourced[[#This Row],[Presented CS]]="&lt;10",5,VALUE(TRIM(CentrepointSourced[[#This Row],[Presented CS]])))))</f>
        <v>99</v>
      </c>
      <c r="W1141" s="43">
        <f>IF(TRIM(CentrepointSourced[[#This Row],[Assessed CS]])="",0,IF(CentrepointSourced[[#This Row],[Assessed CS]]="&lt;5",2.5,IF(CentrepointSourced[[#This Row],[Assessed CS]]="&lt;10",5,VALUE(TRIM(CentrepointSourced[[#This Row],[Assessed CS]])))))</f>
        <v>95</v>
      </c>
      <c r="X1141" s="111">
        <f>IF(CentrepointSourced[[#This Row],[Age]]="16-17",CentrepointSourced[[#This Row],[Presented HS DQ]],0)</f>
        <v>0</v>
      </c>
      <c r="Y1141" s="111">
        <f>IF(CentrepointSourced[[#This Row],[Age]]="16-24",CentrepointSourced[[#This Row],[Presented HS DQ]],0)</f>
        <v>0</v>
      </c>
      <c r="Z1141" s="111">
        <f>IF(CentrepointSourced[[#This Row],[Age]]="18-24",CentrepointSourced[[#This Row],[Presented HS DQ]],0)</f>
        <v>0</v>
      </c>
      <c r="AA1141" s="111">
        <f>IF(CentrepointSourced[[#This Row],[Age]]="16-17",CentrepointSourced[[#This Row],[Presented CS DQ]],0)</f>
        <v>99</v>
      </c>
      <c r="AB1141" s="111">
        <f>IF(CentrepointSourced[[#This Row],[Age]]="16-24",CentrepointSourced[[#This Row],[Presented CS DQ]],0)</f>
        <v>0</v>
      </c>
      <c r="AC1141" s="111">
        <f>IF(CentrepointSourced[[#This Row],[Age]]="18-24",CentrepointSourced[[#This Row],[Presented CS DQ]],0)</f>
        <v>0</v>
      </c>
      <c r="AD1141" s="107">
        <f>IF(CentrepointSourced[[#This Row],[Age]]="16-17",CentrepointSourced[[#This Row],[Assessed HS DQ]],0)</f>
        <v>0</v>
      </c>
      <c r="AE1141" s="107">
        <f>IF(CentrepointSourced[[#This Row],[Age]]="16-24",CentrepointSourced[[#This Row],[Assessed HS DQ]],0)</f>
        <v>0</v>
      </c>
      <c r="AF1141" s="107">
        <f>IF(CentrepointSourced[[#This Row],[Age]]="18-24",CentrepointSourced[[#This Row],[Assessed HS DQ]],0)</f>
        <v>0</v>
      </c>
      <c r="AG1141" s="107">
        <f>IF(CentrepointSourced[[#This Row],[Age]]="16-17",CentrepointSourced[[#This Row],[Assessed CS DQ]],0)</f>
        <v>95</v>
      </c>
      <c r="AH1141" s="107">
        <f>IF(CentrepointSourced[[#This Row],[Age]]="16-24",CentrepointSourced[[#This Row],[Assessed CS DQ]],0)</f>
        <v>0</v>
      </c>
      <c r="AI1141" s="107">
        <f>IF(CentrepointSourced[[#This Row],[Age]]="18-24",CentrepointSourced[[#This Row],[Assessed CS DQ]],0)</f>
        <v>0</v>
      </c>
    </row>
    <row r="1142" spans="1:35" ht="13.5" customHeight="1">
      <c r="A1142" s="46" t="s">
        <v>40</v>
      </c>
      <c r="B1142" s="46" t="s">
        <v>307</v>
      </c>
      <c r="C1142" s="46" t="s">
        <v>299</v>
      </c>
      <c r="D1142" s="46"/>
      <c r="E1142" s="46">
        <v>2013</v>
      </c>
      <c r="F1142" s="67" t="s">
        <v>26</v>
      </c>
      <c r="G1142" s="67"/>
      <c r="H1142" s="79"/>
      <c r="I1142" s="45"/>
      <c r="J1142" s="45"/>
      <c r="K1142" s="46"/>
      <c r="L1142" s="45"/>
      <c r="M1142" s="45"/>
      <c r="N1142" s="45"/>
      <c r="O1142" s="45"/>
      <c r="P1142" s="45"/>
      <c r="Q1142" s="43" t="str">
        <f>IF(CentrepointSourced[[#This Row],[Country]]="Northern Ireland","Northern Ireland",IFERROR(VLOOKUP(CentrepointSourced[[#This Row],[Local Authority]],LKP_LANameDQ[],2,FALSE),CentrepointSourced[[#This Row],[Local Authority]]))</f>
        <v>Worcestershire</v>
      </c>
      <c r="R1142" s="43" t="str">
        <f>IF(CentrepointSourced[[#This Row],[LA type]]="County","",INDEX(ConsolGeog[lad14cd],MATCH(CentrepointSourced[[#This Row],[Local Authority DQ]],ConsolGeog[la_name],0)))</f>
        <v/>
      </c>
      <c r="S1142" s="43" t="str">
        <f>IF(OR(CentrepointSourced[[#This Row],[Country]]="Northern Ireland",CentrepointSourced[[#This Row],[Country]]="Scotland",CentrepointSourced[[#This Row],[Country]]="Wales"),"Local Authority",CentrepointSourced[[#This Row],[LA type]])</f>
        <v>County</v>
      </c>
      <c r="T1142" s="43">
        <f>IF(TRIM(CentrepointSourced[[#This Row],[Presented HS]])="",0,IF(CentrepointSourced[[#This Row],[Presented HS]]="&lt;5",2.5,IF(CentrepointSourced[[#This Row],[Presented HS]]="&lt;10",5,VALUE(TRIM(CentrepointSourced[[#This Row],[Presented HS]])))))</f>
        <v>0</v>
      </c>
      <c r="U1142" s="43">
        <f>IF(TRIM(CentrepointSourced[[#This Row],[Assessed HS]])="",0,IF(CentrepointSourced[[#This Row],[Assessed HS]]="&lt;5",2.5,IF(CentrepointSourced[[#This Row],[Assessed HS]]="&lt;10",5,VALUE(TRIM(CentrepointSourced[[#This Row],[Assessed HS]])))))</f>
        <v>0</v>
      </c>
      <c r="V1142" s="43">
        <f>IF(TRIM(CentrepointSourced[[#This Row],[Presented CS]])="",0,IF(CentrepointSourced[[#This Row],[Presented CS]]="&lt;5",2.5,IF(CentrepointSourced[[#This Row],[Presented CS]]="&lt;10",5,VALUE(TRIM(CentrepointSourced[[#This Row],[Presented CS]])))))</f>
        <v>0</v>
      </c>
      <c r="W1142" s="43">
        <f>IF(TRIM(CentrepointSourced[[#This Row],[Assessed CS]])="",0,IF(CentrepointSourced[[#This Row],[Assessed CS]]="&lt;5",2.5,IF(CentrepointSourced[[#This Row],[Assessed CS]]="&lt;10",5,VALUE(TRIM(CentrepointSourced[[#This Row],[Assessed CS]])))))</f>
        <v>0</v>
      </c>
      <c r="X1142" s="111">
        <f>IF(CentrepointSourced[[#This Row],[Age]]="16-17",CentrepointSourced[[#This Row],[Presented HS DQ]],0)</f>
        <v>0</v>
      </c>
      <c r="Y1142" s="111">
        <f>IF(CentrepointSourced[[#This Row],[Age]]="16-24",CentrepointSourced[[#This Row],[Presented HS DQ]],0)</f>
        <v>0</v>
      </c>
      <c r="Z1142" s="111">
        <f>IF(CentrepointSourced[[#This Row],[Age]]="18-24",CentrepointSourced[[#This Row],[Presented HS DQ]],0)</f>
        <v>0</v>
      </c>
      <c r="AA1142" s="111">
        <f>IF(CentrepointSourced[[#This Row],[Age]]="16-17",CentrepointSourced[[#This Row],[Presented CS DQ]],0)</f>
        <v>0</v>
      </c>
      <c r="AB1142" s="111">
        <f>IF(CentrepointSourced[[#This Row],[Age]]="16-24",CentrepointSourced[[#This Row],[Presented CS DQ]],0)</f>
        <v>0</v>
      </c>
      <c r="AC1142" s="111">
        <f>IF(CentrepointSourced[[#This Row],[Age]]="18-24",CentrepointSourced[[#This Row],[Presented CS DQ]],0)</f>
        <v>0</v>
      </c>
      <c r="AD1142" s="107">
        <f>IF(CentrepointSourced[[#This Row],[Age]]="16-17",CentrepointSourced[[#This Row],[Assessed HS DQ]],0)</f>
        <v>0</v>
      </c>
      <c r="AE1142" s="107">
        <f>IF(CentrepointSourced[[#This Row],[Age]]="16-24",CentrepointSourced[[#This Row],[Assessed HS DQ]],0)</f>
        <v>0</v>
      </c>
      <c r="AF1142" s="107">
        <f>IF(CentrepointSourced[[#This Row],[Age]]="18-24",CentrepointSourced[[#This Row],[Assessed HS DQ]],0)</f>
        <v>0</v>
      </c>
      <c r="AG1142" s="107">
        <f>IF(CentrepointSourced[[#This Row],[Age]]="16-17",CentrepointSourced[[#This Row],[Assessed CS DQ]],0)</f>
        <v>0</v>
      </c>
      <c r="AH1142" s="107">
        <f>IF(CentrepointSourced[[#This Row],[Age]]="16-24",CentrepointSourced[[#This Row],[Assessed CS DQ]],0)</f>
        <v>0</v>
      </c>
      <c r="AI1142" s="107">
        <f>IF(CentrepointSourced[[#This Row],[Age]]="18-24",CentrepointSourced[[#This Row],[Assessed CS DQ]],0)</f>
        <v>0</v>
      </c>
    </row>
    <row r="1143" spans="1:35" ht="13.5" customHeight="1">
      <c r="A1143" s="46" t="s">
        <v>40</v>
      </c>
      <c r="B1143" s="46" t="s">
        <v>307</v>
      </c>
      <c r="C1143" s="46" t="s">
        <v>299</v>
      </c>
      <c r="D1143" s="46"/>
      <c r="E1143" s="46">
        <v>2014</v>
      </c>
      <c r="F1143" s="67" t="s">
        <v>25</v>
      </c>
      <c r="G1143" s="67"/>
      <c r="H1143" s="79"/>
      <c r="I1143" s="45"/>
      <c r="J1143" s="45"/>
      <c r="K1143" s="46">
        <v>74</v>
      </c>
      <c r="L1143" s="45">
        <v>73</v>
      </c>
      <c r="M1143" s="45">
        <v>46</v>
      </c>
      <c r="N1143" s="45">
        <v>23</v>
      </c>
      <c r="O1143" s="45"/>
      <c r="P1143" s="45"/>
      <c r="Q1143" s="43" t="str">
        <f>IF(CentrepointSourced[[#This Row],[Country]]="Northern Ireland","Northern Ireland",IFERROR(VLOOKUP(CentrepointSourced[[#This Row],[Local Authority]],LKP_LANameDQ[],2,FALSE),CentrepointSourced[[#This Row],[Local Authority]]))</f>
        <v>Worcestershire</v>
      </c>
      <c r="R1143" s="43" t="str">
        <f>IF(CentrepointSourced[[#This Row],[LA type]]="County","",INDEX(ConsolGeog[lad14cd],MATCH(CentrepointSourced[[#This Row],[Local Authority DQ]],ConsolGeog[la_name],0)))</f>
        <v/>
      </c>
      <c r="S1143" s="43" t="str">
        <f>IF(OR(CentrepointSourced[[#This Row],[Country]]="Northern Ireland",CentrepointSourced[[#This Row],[Country]]="Scotland",CentrepointSourced[[#This Row],[Country]]="Wales"),"Local Authority",CentrepointSourced[[#This Row],[LA type]])</f>
        <v>County</v>
      </c>
      <c r="T1143" s="43">
        <f>IF(TRIM(CentrepointSourced[[#This Row],[Presented HS]])="",0,IF(CentrepointSourced[[#This Row],[Presented HS]]="&lt;5",2.5,IF(CentrepointSourced[[#This Row],[Presented HS]]="&lt;10",5,VALUE(TRIM(CentrepointSourced[[#This Row],[Presented HS]])))))</f>
        <v>0</v>
      </c>
      <c r="U1143" s="43">
        <f>IF(TRIM(CentrepointSourced[[#This Row],[Assessed HS]])="",0,IF(CentrepointSourced[[#This Row],[Assessed HS]]="&lt;5",2.5,IF(CentrepointSourced[[#This Row],[Assessed HS]]="&lt;10",5,VALUE(TRIM(CentrepointSourced[[#This Row],[Assessed HS]])))))</f>
        <v>0</v>
      </c>
      <c r="V1143" s="43">
        <f>IF(TRIM(CentrepointSourced[[#This Row],[Presented CS]])="",0,IF(CentrepointSourced[[#This Row],[Presented CS]]="&lt;5",2.5,IF(CentrepointSourced[[#This Row],[Presented CS]]="&lt;10",5,VALUE(TRIM(CentrepointSourced[[#This Row],[Presented CS]])))))</f>
        <v>74</v>
      </c>
      <c r="W1143" s="43">
        <f>IF(TRIM(CentrepointSourced[[#This Row],[Assessed CS]])="",0,IF(CentrepointSourced[[#This Row],[Assessed CS]]="&lt;5",2.5,IF(CentrepointSourced[[#This Row],[Assessed CS]]="&lt;10",5,VALUE(TRIM(CentrepointSourced[[#This Row],[Assessed CS]])))))</f>
        <v>73</v>
      </c>
      <c r="X1143" s="111">
        <f>IF(CentrepointSourced[[#This Row],[Age]]="16-17",CentrepointSourced[[#This Row],[Presented HS DQ]],0)</f>
        <v>0</v>
      </c>
      <c r="Y1143" s="111">
        <f>IF(CentrepointSourced[[#This Row],[Age]]="16-24",CentrepointSourced[[#This Row],[Presented HS DQ]],0)</f>
        <v>0</v>
      </c>
      <c r="Z1143" s="111">
        <f>IF(CentrepointSourced[[#This Row],[Age]]="18-24",CentrepointSourced[[#This Row],[Presented HS DQ]],0)</f>
        <v>0</v>
      </c>
      <c r="AA1143" s="111">
        <f>IF(CentrepointSourced[[#This Row],[Age]]="16-17",CentrepointSourced[[#This Row],[Presented CS DQ]],0)</f>
        <v>74</v>
      </c>
      <c r="AB1143" s="111">
        <f>IF(CentrepointSourced[[#This Row],[Age]]="16-24",CentrepointSourced[[#This Row],[Presented CS DQ]],0)</f>
        <v>0</v>
      </c>
      <c r="AC1143" s="111">
        <f>IF(CentrepointSourced[[#This Row],[Age]]="18-24",CentrepointSourced[[#This Row],[Presented CS DQ]],0)</f>
        <v>0</v>
      </c>
      <c r="AD1143" s="107">
        <f>IF(CentrepointSourced[[#This Row],[Age]]="16-17",CentrepointSourced[[#This Row],[Assessed HS DQ]],0)</f>
        <v>0</v>
      </c>
      <c r="AE1143" s="107">
        <f>IF(CentrepointSourced[[#This Row],[Age]]="16-24",CentrepointSourced[[#This Row],[Assessed HS DQ]],0)</f>
        <v>0</v>
      </c>
      <c r="AF1143" s="107">
        <f>IF(CentrepointSourced[[#This Row],[Age]]="18-24",CentrepointSourced[[#This Row],[Assessed HS DQ]],0)</f>
        <v>0</v>
      </c>
      <c r="AG1143" s="107">
        <f>IF(CentrepointSourced[[#This Row],[Age]]="16-17",CentrepointSourced[[#This Row],[Assessed CS DQ]],0)</f>
        <v>73</v>
      </c>
      <c r="AH1143" s="107">
        <f>IF(CentrepointSourced[[#This Row],[Age]]="16-24",CentrepointSourced[[#This Row],[Assessed CS DQ]],0)</f>
        <v>0</v>
      </c>
      <c r="AI1143" s="107">
        <f>IF(CentrepointSourced[[#This Row],[Age]]="18-24",CentrepointSourced[[#This Row],[Assessed CS DQ]],0)</f>
        <v>0</v>
      </c>
    </row>
    <row r="1144" spans="1:35" ht="13.5" customHeight="1">
      <c r="A1144" s="46" t="s">
        <v>40</v>
      </c>
      <c r="B1144" s="46" t="s">
        <v>307</v>
      </c>
      <c r="C1144" s="46" t="s">
        <v>299</v>
      </c>
      <c r="D1144" s="46"/>
      <c r="E1144" s="46">
        <v>2014</v>
      </c>
      <c r="F1144" s="67" t="s">
        <v>26</v>
      </c>
      <c r="G1144" s="67"/>
      <c r="H1144" s="79"/>
      <c r="I1144" s="45"/>
      <c r="J1144" s="45"/>
      <c r="K1144" s="46"/>
      <c r="L1144" s="45"/>
      <c r="M1144" s="45"/>
      <c r="N1144" s="45"/>
      <c r="O1144" s="45"/>
      <c r="P1144" s="45"/>
      <c r="Q1144" s="43" t="str">
        <f>IF(CentrepointSourced[[#This Row],[Country]]="Northern Ireland","Northern Ireland",IFERROR(VLOOKUP(CentrepointSourced[[#This Row],[Local Authority]],LKP_LANameDQ[],2,FALSE),CentrepointSourced[[#This Row],[Local Authority]]))</f>
        <v>Worcestershire</v>
      </c>
      <c r="R1144" s="43" t="str">
        <f>IF(CentrepointSourced[[#This Row],[LA type]]="County","",INDEX(ConsolGeog[lad14cd],MATCH(CentrepointSourced[[#This Row],[Local Authority DQ]],ConsolGeog[la_name],0)))</f>
        <v/>
      </c>
      <c r="S1144" s="43" t="str">
        <f>IF(OR(CentrepointSourced[[#This Row],[Country]]="Northern Ireland",CentrepointSourced[[#This Row],[Country]]="Scotland",CentrepointSourced[[#This Row],[Country]]="Wales"),"Local Authority",CentrepointSourced[[#This Row],[LA type]])</f>
        <v>County</v>
      </c>
      <c r="T1144" s="43">
        <f>IF(TRIM(CentrepointSourced[[#This Row],[Presented HS]])="",0,IF(CentrepointSourced[[#This Row],[Presented HS]]="&lt;5",2.5,IF(CentrepointSourced[[#This Row],[Presented HS]]="&lt;10",5,VALUE(TRIM(CentrepointSourced[[#This Row],[Presented HS]])))))</f>
        <v>0</v>
      </c>
      <c r="U1144" s="43">
        <f>IF(TRIM(CentrepointSourced[[#This Row],[Assessed HS]])="",0,IF(CentrepointSourced[[#This Row],[Assessed HS]]="&lt;5",2.5,IF(CentrepointSourced[[#This Row],[Assessed HS]]="&lt;10",5,VALUE(TRIM(CentrepointSourced[[#This Row],[Assessed HS]])))))</f>
        <v>0</v>
      </c>
      <c r="V1144" s="43">
        <f>IF(TRIM(CentrepointSourced[[#This Row],[Presented CS]])="",0,IF(CentrepointSourced[[#This Row],[Presented CS]]="&lt;5",2.5,IF(CentrepointSourced[[#This Row],[Presented CS]]="&lt;10",5,VALUE(TRIM(CentrepointSourced[[#This Row],[Presented CS]])))))</f>
        <v>0</v>
      </c>
      <c r="W1144" s="43">
        <f>IF(TRIM(CentrepointSourced[[#This Row],[Assessed CS]])="",0,IF(CentrepointSourced[[#This Row],[Assessed CS]]="&lt;5",2.5,IF(CentrepointSourced[[#This Row],[Assessed CS]]="&lt;10",5,VALUE(TRIM(CentrepointSourced[[#This Row],[Assessed CS]])))))</f>
        <v>0</v>
      </c>
      <c r="X1144" s="111">
        <f>IF(CentrepointSourced[[#This Row],[Age]]="16-17",CentrepointSourced[[#This Row],[Presented HS DQ]],0)</f>
        <v>0</v>
      </c>
      <c r="Y1144" s="111">
        <f>IF(CentrepointSourced[[#This Row],[Age]]="16-24",CentrepointSourced[[#This Row],[Presented HS DQ]],0)</f>
        <v>0</v>
      </c>
      <c r="Z1144" s="111">
        <f>IF(CentrepointSourced[[#This Row],[Age]]="18-24",CentrepointSourced[[#This Row],[Presented HS DQ]],0)</f>
        <v>0</v>
      </c>
      <c r="AA1144" s="111">
        <f>IF(CentrepointSourced[[#This Row],[Age]]="16-17",CentrepointSourced[[#This Row],[Presented CS DQ]],0)</f>
        <v>0</v>
      </c>
      <c r="AB1144" s="111">
        <f>IF(CentrepointSourced[[#This Row],[Age]]="16-24",CentrepointSourced[[#This Row],[Presented CS DQ]],0)</f>
        <v>0</v>
      </c>
      <c r="AC1144" s="111">
        <f>IF(CentrepointSourced[[#This Row],[Age]]="18-24",CentrepointSourced[[#This Row],[Presented CS DQ]],0)</f>
        <v>0</v>
      </c>
      <c r="AD1144" s="107">
        <f>IF(CentrepointSourced[[#This Row],[Age]]="16-17",CentrepointSourced[[#This Row],[Assessed HS DQ]],0)</f>
        <v>0</v>
      </c>
      <c r="AE1144" s="107">
        <f>IF(CentrepointSourced[[#This Row],[Age]]="16-24",CentrepointSourced[[#This Row],[Assessed HS DQ]],0)</f>
        <v>0</v>
      </c>
      <c r="AF1144" s="107">
        <f>IF(CentrepointSourced[[#This Row],[Age]]="18-24",CentrepointSourced[[#This Row],[Assessed HS DQ]],0)</f>
        <v>0</v>
      </c>
      <c r="AG1144" s="107">
        <f>IF(CentrepointSourced[[#This Row],[Age]]="16-17",CentrepointSourced[[#This Row],[Assessed CS DQ]],0)</f>
        <v>0</v>
      </c>
      <c r="AH1144" s="107">
        <f>IF(CentrepointSourced[[#This Row],[Age]]="16-24",CentrepointSourced[[#This Row],[Assessed CS DQ]],0)</f>
        <v>0</v>
      </c>
      <c r="AI1144" s="107">
        <f>IF(CentrepointSourced[[#This Row],[Age]]="18-24",CentrepointSourced[[#This Row],[Assessed CS DQ]],0)</f>
        <v>0</v>
      </c>
    </row>
    <row r="1145" spans="1:35" customFormat="1" ht="13.5" customHeight="1">
      <c r="A1145" s="45" t="s">
        <v>40</v>
      </c>
      <c r="B1145" s="62" t="s">
        <v>130</v>
      </c>
      <c r="C1145" s="45" t="s">
        <v>42</v>
      </c>
      <c r="D1145" s="62"/>
      <c r="E1145" s="67">
        <v>2012</v>
      </c>
      <c r="F1145" s="67" t="s">
        <v>25</v>
      </c>
      <c r="G1145" s="67">
        <v>78</v>
      </c>
      <c r="H1145" s="68">
        <v>78</v>
      </c>
      <c r="I1145" s="67">
        <v>27</v>
      </c>
      <c r="J1145" s="45"/>
      <c r="K1145" s="45"/>
      <c r="L1145" s="45"/>
      <c r="M1145" s="45"/>
      <c r="N1145" s="45"/>
      <c r="O1145" s="45"/>
      <c r="P1145" s="45"/>
      <c r="Q1145" s="41" t="str">
        <f>IF(CentrepointSourced[[#This Row],[Country]]="Northern Ireland","Northern Ireland",IFERROR(VLOOKUP(CentrepointSourced[[#This Row],[Local Authority]],LKP_LANameDQ[],2,FALSE),CentrepointSourced[[#This Row],[Local Authority]]))</f>
        <v>Wychavon</v>
      </c>
      <c r="R1145" s="41" t="str">
        <f>IF(CentrepointSourced[[#This Row],[LA type]]="County","",INDEX(ConsolGeog[lad14cd],MATCH(CentrepointSourced[[#This Row],[Local Authority DQ]],ConsolGeog[la_name],0)))</f>
        <v>E07000238</v>
      </c>
      <c r="S1145" s="41" t="str">
        <f>IF(OR(CentrepointSourced[[#This Row],[Country]]="Northern Ireland",CentrepointSourced[[#This Row],[Country]]="Scotland",CentrepointSourced[[#This Row],[Country]]="Wales"),"Local Authority",CentrepointSourced[[#This Row],[LA type]])</f>
        <v>District</v>
      </c>
      <c r="T1145" s="41">
        <f>IF(TRIM(CentrepointSourced[[#This Row],[Presented HS]])="",0,IF(CentrepointSourced[[#This Row],[Presented HS]]="&lt;5",2.5,IF(CentrepointSourced[[#This Row],[Presented HS]]="&lt;10",5,VALUE(TRIM(CentrepointSourced[[#This Row],[Presented HS]])))))</f>
        <v>78</v>
      </c>
      <c r="U1145" s="41">
        <f>IF(TRIM(CentrepointSourced[[#This Row],[Assessed HS]])="",0,IF(CentrepointSourced[[#This Row],[Assessed HS]]="&lt;5",2.5,IF(CentrepointSourced[[#This Row],[Assessed HS]]="&lt;10",5,VALUE(TRIM(CentrepointSourced[[#This Row],[Assessed HS]])))))</f>
        <v>78</v>
      </c>
      <c r="V1145" s="41">
        <f>IF(TRIM(CentrepointSourced[[#This Row],[Presented CS]])="",0,IF(CentrepointSourced[[#This Row],[Presented CS]]="&lt;5",2.5,IF(CentrepointSourced[[#This Row],[Presented CS]]="&lt;10",5,VALUE(TRIM(CentrepointSourced[[#This Row],[Presented CS]])))))</f>
        <v>0</v>
      </c>
      <c r="W1145" s="41">
        <f>IF(TRIM(CentrepointSourced[[#This Row],[Assessed CS]])="",0,IF(CentrepointSourced[[#This Row],[Assessed CS]]="&lt;5",2.5,IF(CentrepointSourced[[#This Row],[Assessed CS]]="&lt;10",5,VALUE(TRIM(CentrepointSourced[[#This Row],[Assessed CS]])))))</f>
        <v>0</v>
      </c>
      <c r="X1145" s="106">
        <f>IF(CentrepointSourced[[#This Row],[Age]]="16-17",CentrepointSourced[[#This Row],[Presented HS DQ]],0)</f>
        <v>78</v>
      </c>
      <c r="Y1145" s="106">
        <f>IF(CentrepointSourced[[#This Row],[Age]]="16-24",CentrepointSourced[[#This Row],[Presented HS DQ]],0)</f>
        <v>0</v>
      </c>
      <c r="Z1145" s="106">
        <f>IF(CentrepointSourced[[#This Row],[Age]]="18-24",CentrepointSourced[[#This Row],[Presented HS DQ]],0)</f>
        <v>0</v>
      </c>
      <c r="AA1145" s="106">
        <f>IF(CentrepointSourced[[#This Row],[Age]]="16-17",CentrepointSourced[[#This Row],[Presented CS DQ]],0)</f>
        <v>0</v>
      </c>
      <c r="AB1145" s="106">
        <f>IF(CentrepointSourced[[#This Row],[Age]]="16-24",CentrepointSourced[[#This Row],[Presented CS DQ]],0)</f>
        <v>0</v>
      </c>
      <c r="AC1145" s="106">
        <f>IF(CentrepointSourced[[#This Row],[Age]]="18-24",CentrepointSourced[[#This Row],[Presented CS DQ]],0)</f>
        <v>0</v>
      </c>
      <c r="AD1145" s="107">
        <f>IF(CentrepointSourced[[#This Row],[Age]]="16-17",CentrepointSourced[[#This Row],[Assessed HS DQ]],0)</f>
        <v>78</v>
      </c>
      <c r="AE1145" s="107">
        <f>IF(CentrepointSourced[[#This Row],[Age]]="16-24",CentrepointSourced[[#This Row],[Assessed HS DQ]],0)</f>
        <v>0</v>
      </c>
      <c r="AF1145" s="107">
        <f>IF(CentrepointSourced[[#This Row],[Age]]="18-24",CentrepointSourced[[#This Row],[Assessed HS DQ]],0)</f>
        <v>0</v>
      </c>
      <c r="AG1145" s="107">
        <f>IF(CentrepointSourced[[#This Row],[Age]]="16-17",CentrepointSourced[[#This Row],[Assessed CS DQ]],0)</f>
        <v>0</v>
      </c>
      <c r="AH1145" s="107">
        <f>IF(CentrepointSourced[[#This Row],[Age]]="16-24",CentrepointSourced[[#This Row],[Assessed CS DQ]],0)</f>
        <v>0</v>
      </c>
      <c r="AI1145" s="107">
        <f>IF(CentrepointSourced[[#This Row],[Age]]="18-24",CentrepointSourced[[#This Row],[Assessed CS DQ]],0)</f>
        <v>0</v>
      </c>
    </row>
    <row r="1146" spans="1:35" customFormat="1" ht="13.5" customHeight="1">
      <c r="A1146" s="45" t="s">
        <v>40</v>
      </c>
      <c r="B1146" s="62" t="s">
        <v>130</v>
      </c>
      <c r="C1146" s="45" t="s">
        <v>42</v>
      </c>
      <c r="D1146" s="62"/>
      <c r="E1146" s="67">
        <v>2012</v>
      </c>
      <c r="F1146" s="67" t="s">
        <v>26</v>
      </c>
      <c r="G1146" s="67"/>
      <c r="H1146" s="68"/>
      <c r="I1146" s="67"/>
      <c r="J1146" s="45"/>
      <c r="K1146" s="45"/>
      <c r="L1146" s="45"/>
      <c r="M1146" s="45"/>
      <c r="N1146" s="45"/>
      <c r="O1146" s="45"/>
      <c r="P1146" s="45"/>
      <c r="Q1146" s="41" t="str">
        <f>IF(CentrepointSourced[[#This Row],[Country]]="Northern Ireland","Northern Ireland",IFERROR(VLOOKUP(CentrepointSourced[[#This Row],[Local Authority]],LKP_LANameDQ[],2,FALSE),CentrepointSourced[[#This Row],[Local Authority]]))</f>
        <v>Wychavon</v>
      </c>
      <c r="R1146" s="41" t="str">
        <f>IF(CentrepointSourced[[#This Row],[LA type]]="County","",INDEX(ConsolGeog[lad14cd],MATCH(CentrepointSourced[[#This Row],[Local Authority DQ]],ConsolGeog[la_name],0)))</f>
        <v>E07000238</v>
      </c>
      <c r="S1146" s="41" t="str">
        <f>IF(OR(CentrepointSourced[[#This Row],[Country]]="Northern Ireland",CentrepointSourced[[#This Row],[Country]]="Scotland",CentrepointSourced[[#This Row],[Country]]="Wales"),"Local Authority",CentrepointSourced[[#This Row],[LA type]])</f>
        <v>District</v>
      </c>
      <c r="T1146" s="41">
        <f>IF(TRIM(CentrepointSourced[[#This Row],[Presented HS]])="",0,IF(CentrepointSourced[[#This Row],[Presented HS]]="&lt;5",2.5,IF(CentrepointSourced[[#This Row],[Presented HS]]="&lt;10",5,VALUE(TRIM(CentrepointSourced[[#This Row],[Presented HS]])))))</f>
        <v>0</v>
      </c>
      <c r="U1146" s="41">
        <f>IF(TRIM(CentrepointSourced[[#This Row],[Assessed HS]])="",0,IF(CentrepointSourced[[#This Row],[Assessed HS]]="&lt;5",2.5,IF(CentrepointSourced[[#This Row],[Assessed HS]]="&lt;10",5,VALUE(TRIM(CentrepointSourced[[#This Row],[Assessed HS]])))))</f>
        <v>0</v>
      </c>
      <c r="V1146" s="41">
        <f>IF(TRIM(CentrepointSourced[[#This Row],[Presented CS]])="",0,IF(CentrepointSourced[[#This Row],[Presented CS]]="&lt;5",2.5,IF(CentrepointSourced[[#This Row],[Presented CS]]="&lt;10",5,VALUE(TRIM(CentrepointSourced[[#This Row],[Presented CS]])))))</f>
        <v>0</v>
      </c>
      <c r="W1146" s="41">
        <f>IF(TRIM(CentrepointSourced[[#This Row],[Assessed CS]])="",0,IF(CentrepointSourced[[#This Row],[Assessed CS]]="&lt;5",2.5,IF(CentrepointSourced[[#This Row],[Assessed CS]]="&lt;10",5,VALUE(TRIM(CentrepointSourced[[#This Row],[Assessed CS]])))))</f>
        <v>0</v>
      </c>
      <c r="X1146" s="106">
        <f>IF(CentrepointSourced[[#This Row],[Age]]="16-17",CentrepointSourced[[#This Row],[Presented HS DQ]],0)</f>
        <v>0</v>
      </c>
      <c r="Y1146" s="106">
        <f>IF(CentrepointSourced[[#This Row],[Age]]="16-24",CentrepointSourced[[#This Row],[Presented HS DQ]],0)</f>
        <v>0</v>
      </c>
      <c r="Z1146" s="106">
        <f>IF(CentrepointSourced[[#This Row],[Age]]="18-24",CentrepointSourced[[#This Row],[Presented HS DQ]],0)</f>
        <v>0</v>
      </c>
      <c r="AA1146" s="106">
        <f>IF(CentrepointSourced[[#This Row],[Age]]="16-17",CentrepointSourced[[#This Row],[Presented CS DQ]],0)</f>
        <v>0</v>
      </c>
      <c r="AB1146" s="106">
        <f>IF(CentrepointSourced[[#This Row],[Age]]="16-24",CentrepointSourced[[#This Row],[Presented CS DQ]],0)</f>
        <v>0</v>
      </c>
      <c r="AC1146" s="106">
        <f>IF(CentrepointSourced[[#This Row],[Age]]="18-24",CentrepointSourced[[#This Row],[Presented CS DQ]],0)</f>
        <v>0</v>
      </c>
      <c r="AD1146" s="107">
        <f>IF(CentrepointSourced[[#This Row],[Age]]="16-17",CentrepointSourced[[#This Row],[Assessed HS DQ]],0)</f>
        <v>0</v>
      </c>
      <c r="AE1146" s="107">
        <f>IF(CentrepointSourced[[#This Row],[Age]]="16-24",CentrepointSourced[[#This Row],[Assessed HS DQ]],0)</f>
        <v>0</v>
      </c>
      <c r="AF1146" s="107">
        <f>IF(CentrepointSourced[[#This Row],[Age]]="18-24",CentrepointSourced[[#This Row],[Assessed HS DQ]],0)</f>
        <v>0</v>
      </c>
      <c r="AG1146" s="107">
        <f>IF(CentrepointSourced[[#This Row],[Age]]="16-17",CentrepointSourced[[#This Row],[Assessed CS DQ]],0)</f>
        <v>0</v>
      </c>
      <c r="AH1146" s="107">
        <f>IF(CentrepointSourced[[#This Row],[Age]]="16-24",CentrepointSourced[[#This Row],[Assessed CS DQ]],0)</f>
        <v>0</v>
      </c>
      <c r="AI1146" s="107">
        <f>IF(CentrepointSourced[[#This Row],[Age]]="18-24",CentrepointSourced[[#This Row],[Assessed CS DQ]],0)</f>
        <v>0</v>
      </c>
    </row>
    <row r="1147" spans="1:35" customFormat="1" ht="13.5" customHeight="1">
      <c r="A1147" s="45" t="s">
        <v>40</v>
      </c>
      <c r="B1147" s="62" t="s">
        <v>130</v>
      </c>
      <c r="C1147" s="45" t="s">
        <v>42</v>
      </c>
      <c r="D1147" s="62"/>
      <c r="E1147" s="67">
        <v>2013</v>
      </c>
      <c r="F1147" s="67" t="s">
        <v>25</v>
      </c>
      <c r="G1147" s="67">
        <v>45</v>
      </c>
      <c r="H1147" s="68">
        <v>45</v>
      </c>
      <c r="I1147" s="67">
        <v>14</v>
      </c>
      <c r="J1147" s="45"/>
      <c r="K1147" s="45"/>
      <c r="L1147" s="45"/>
      <c r="M1147" s="45"/>
      <c r="N1147" s="45"/>
      <c r="O1147" s="45"/>
      <c r="P1147" s="45"/>
      <c r="Q1147" s="41" t="str">
        <f>IF(CentrepointSourced[[#This Row],[Country]]="Northern Ireland","Northern Ireland",IFERROR(VLOOKUP(CentrepointSourced[[#This Row],[Local Authority]],LKP_LANameDQ[],2,FALSE),CentrepointSourced[[#This Row],[Local Authority]]))</f>
        <v>Wychavon</v>
      </c>
      <c r="R1147" s="41" t="str">
        <f>IF(CentrepointSourced[[#This Row],[LA type]]="County","",INDEX(ConsolGeog[lad14cd],MATCH(CentrepointSourced[[#This Row],[Local Authority DQ]],ConsolGeog[la_name],0)))</f>
        <v>E07000238</v>
      </c>
      <c r="S1147" s="41" t="str">
        <f>IF(OR(CentrepointSourced[[#This Row],[Country]]="Northern Ireland",CentrepointSourced[[#This Row],[Country]]="Scotland",CentrepointSourced[[#This Row],[Country]]="Wales"),"Local Authority",CentrepointSourced[[#This Row],[LA type]])</f>
        <v>District</v>
      </c>
      <c r="T1147" s="41">
        <f>IF(TRIM(CentrepointSourced[[#This Row],[Presented HS]])="",0,IF(CentrepointSourced[[#This Row],[Presented HS]]="&lt;5",2.5,IF(CentrepointSourced[[#This Row],[Presented HS]]="&lt;10",5,VALUE(TRIM(CentrepointSourced[[#This Row],[Presented HS]])))))</f>
        <v>45</v>
      </c>
      <c r="U1147" s="41">
        <f>IF(TRIM(CentrepointSourced[[#This Row],[Assessed HS]])="",0,IF(CentrepointSourced[[#This Row],[Assessed HS]]="&lt;5",2.5,IF(CentrepointSourced[[#This Row],[Assessed HS]]="&lt;10",5,VALUE(TRIM(CentrepointSourced[[#This Row],[Assessed HS]])))))</f>
        <v>45</v>
      </c>
      <c r="V1147" s="41">
        <f>IF(TRIM(CentrepointSourced[[#This Row],[Presented CS]])="",0,IF(CentrepointSourced[[#This Row],[Presented CS]]="&lt;5",2.5,IF(CentrepointSourced[[#This Row],[Presented CS]]="&lt;10",5,VALUE(TRIM(CentrepointSourced[[#This Row],[Presented CS]])))))</f>
        <v>0</v>
      </c>
      <c r="W1147" s="41">
        <f>IF(TRIM(CentrepointSourced[[#This Row],[Assessed CS]])="",0,IF(CentrepointSourced[[#This Row],[Assessed CS]]="&lt;5",2.5,IF(CentrepointSourced[[#This Row],[Assessed CS]]="&lt;10",5,VALUE(TRIM(CentrepointSourced[[#This Row],[Assessed CS]])))))</f>
        <v>0</v>
      </c>
      <c r="X1147" s="106">
        <f>IF(CentrepointSourced[[#This Row],[Age]]="16-17",CentrepointSourced[[#This Row],[Presented HS DQ]],0)</f>
        <v>45</v>
      </c>
      <c r="Y1147" s="106">
        <f>IF(CentrepointSourced[[#This Row],[Age]]="16-24",CentrepointSourced[[#This Row],[Presented HS DQ]],0)</f>
        <v>0</v>
      </c>
      <c r="Z1147" s="106">
        <f>IF(CentrepointSourced[[#This Row],[Age]]="18-24",CentrepointSourced[[#This Row],[Presented HS DQ]],0)</f>
        <v>0</v>
      </c>
      <c r="AA1147" s="106">
        <f>IF(CentrepointSourced[[#This Row],[Age]]="16-17",CentrepointSourced[[#This Row],[Presented CS DQ]],0)</f>
        <v>0</v>
      </c>
      <c r="AB1147" s="106">
        <f>IF(CentrepointSourced[[#This Row],[Age]]="16-24",CentrepointSourced[[#This Row],[Presented CS DQ]],0)</f>
        <v>0</v>
      </c>
      <c r="AC1147" s="106">
        <f>IF(CentrepointSourced[[#This Row],[Age]]="18-24",CentrepointSourced[[#This Row],[Presented CS DQ]],0)</f>
        <v>0</v>
      </c>
      <c r="AD1147" s="107">
        <f>IF(CentrepointSourced[[#This Row],[Age]]="16-17",CentrepointSourced[[#This Row],[Assessed HS DQ]],0)</f>
        <v>45</v>
      </c>
      <c r="AE1147" s="107">
        <f>IF(CentrepointSourced[[#This Row],[Age]]="16-24",CentrepointSourced[[#This Row],[Assessed HS DQ]],0)</f>
        <v>0</v>
      </c>
      <c r="AF1147" s="107">
        <f>IF(CentrepointSourced[[#This Row],[Age]]="18-24",CentrepointSourced[[#This Row],[Assessed HS DQ]],0)</f>
        <v>0</v>
      </c>
      <c r="AG1147" s="107">
        <f>IF(CentrepointSourced[[#This Row],[Age]]="16-17",CentrepointSourced[[#This Row],[Assessed CS DQ]],0)</f>
        <v>0</v>
      </c>
      <c r="AH1147" s="107">
        <f>IF(CentrepointSourced[[#This Row],[Age]]="16-24",CentrepointSourced[[#This Row],[Assessed CS DQ]],0)</f>
        <v>0</v>
      </c>
      <c r="AI1147" s="107">
        <f>IF(CentrepointSourced[[#This Row],[Age]]="18-24",CentrepointSourced[[#This Row],[Assessed CS DQ]],0)</f>
        <v>0</v>
      </c>
    </row>
    <row r="1148" spans="1:35" customFormat="1" ht="13.5" customHeight="1">
      <c r="A1148" s="45" t="s">
        <v>40</v>
      </c>
      <c r="B1148" s="62" t="s">
        <v>130</v>
      </c>
      <c r="C1148" s="45" t="s">
        <v>42</v>
      </c>
      <c r="D1148" s="62"/>
      <c r="E1148" s="67">
        <v>2013</v>
      </c>
      <c r="F1148" s="67" t="s">
        <v>26</v>
      </c>
      <c r="G1148" s="67"/>
      <c r="H1148" s="68"/>
      <c r="I1148" s="67"/>
      <c r="J1148" s="45"/>
      <c r="K1148" s="45"/>
      <c r="L1148" s="45"/>
      <c r="M1148" s="45"/>
      <c r="N1148" s="45"/>
      <c r="O1148" s="45"/>
      <c r="P1148" s="45"/>
      <c r="Q1148" s="41" t="str">
        <f>IF(CentrepointSourced[[#This Row],[Country]]="Northern Ireland","Northern Ireland",IFERROR(VLOOKUP(CentrepointSourced[[#This Row],[Local Authority]],LKP_LANameDQ[],2,FALSE),CentrepointSourced[[#This Row],[Local Authority]]))</f>
        <v>Wychavon</v>
      </c>
      <c r="R1148" s="41" t="str">
        <f>IF(CentrepointSourced[[#This Row],[LA type]]="County","",INDEX(ConsolGeog[lad14cd],MATCH(CentrepointSourced[[#This Row],[Local Authority DQ]],ConsolGeog[la_name],0)))</f>
        <v>E07000238</v>
      </c>
      <c r="S1148" s="41" t="str">
        <f>IF(OR(CentrepointSourced[[#This Row],[Country]]="Northern Ireland",CentrepointSourced[[#This Row],[Country]]="Scotland",CentrepointSourced[[#This Row],[Country]]="Wales"),"Local Authority",CentrepointSourced[[#This Row],[LA type]])</f>
        <v>District</v>
      </c>
      <c r="T1148" s="41">
        <f>IF(TRIM(CentrepointSourced[[#This Row],[Presented HS]])="",0,IF(CentrepointSourced[[#This Row],[Presented HS]]="&lt;5",2.5,IF(CentrepointSourced[[#This Row],[Presented HS]]="&lt;10",5,VALUE(TRIM(CentrepointSourced[[#This Row],[Presented HS]])))))</f>
        <v>0</v>
      </c>
      <c r="U1148" s="41">
        <f>IF(TRIM(CentrepointSourced[[#This Row],[Assessed HS]])="",0,IF(CentrepointSourced[[#This Row],[Assessed HS]]="&lt;5",2.5,IF(CentrepointSourced[[#This Row],[Assessed HS]]="&lt;10",5,VALUE(TRIM(CentrepointSourced[[#This Row],[Assessed HS]])))))</f>
        <v>0</v>
      </c>
      <c r="V1148" s="41">
        <f>IF(TRIM(CentrepointSourced[[#This Row],[Presented CS]])="",0,IF(CentrepointSourced[[#This Row],[Presented CS]]="&lt;5",2.5,IF(CentrepointSourced[[#This Row],[Presented CS]]="&lt;10",5,VALUE(TRIM(CentrepointSourced[[#This Row],[Presented CS]])))))</f>
        <v>0</v>
      </c>
      <c r="W1148" s="41">
        <f>IF(TRIM(CentrepointSourced[[#This Row],[Assessed CS]])="",0,IF(CentrepointSourced[[#This Row],[Assessed CS]]="&lt;5",2.5,IF(CentrepointSourced[[#This Row],[Assessed CS]]="&lt;10",5,VALUE(TRIM(CentrepointSourced[[#This Row],[Assessed CS]])))))</f>
        <v>0</v>
      </c>
      <c r="X1148" s="106">
        <f>IF(CentrepointSourced[[#This Row],[Age]]="16-17",CentrepointSourced[[#This Row],[Presented HS DQ]],0)</f>
        <v>0</v>
      </c>
      <c r="Y1148" s="106">
        <f>IF(CentrepointSourced[[#This Row],[Age]]="16-24",CentrepointSourced[[#This Row],[Presented HS DQ]],0)</f>
        <v>0</v>
      </c>
      <c r="Z1148" s="106">
        <f>IF(CentrepointSourced[[#This Row],[Age]]="18-24",CentrepointSourced[[#This Row],[Presented HS DQ]],0)</f>
        <v>0</v>
      </c>
      <c r="AA1148" s="106">
        <f>IF(CentrepointSourced[[#This Row],[Age]]="16-17",CentrepointSourced[[#This Row],[Presented CS DQ]],0)</f>
        <v>0</v>
      </c>
      <c r="AB1148" s="106">
        <f>IF(CentrepointSourced[[#This Row],[Age]]="16-24",CentrepointSourced[[#This Row],[Presented CS DQ]],0)</f>
        <v>0</v>
      </c>
      <c r="AC1148" s="106">
        <f>IF(CentrepointSourced[[#This Row],[Age]]="18-24",CentrepointSourced[[#This Row],[Presented CS DQ]],0)</f>
        <v>0</v>
      </c>
      <c r="AD1148" s="107">
        <f>IF(CentrepointSourced[[#This Row],[Age]]="16-17",CentrepointSourced[[#This Row],[Assessed HS DQ]],0)</f>
        <v>0</v>
      </c>
      <c r="AE1148" s="107">
        <f>IF(CentrepointSourced[[#This Row],[Age]]="16-24",CentrepointSourced[[#This Row],[Assessed HS DQ]],0)</f>
        <v>0</v>
      </c>
      <c r="AF1148" s="107">
        <f>IF(CentrepointSourced[[#This Row],[Age]]="18-24",CentrepointSourced[[#This Row],[Assessed HS DQ]],0)</f>
        <v>0</v>
      </c>
      <c r="AG1148" s="107">
        <f>IF(CentrepointSourced[[#This Row],[Age]]="16-17",CentrepointSourced[[#This Row],[Assessed CS DQ]],0)</f>
        <v>0</v>
      </c>
      <c r="AH1148" s="107">
        <f>IF(CentrepointSourced[[#This Row],[Age]]="16-24",CentrepointSourced[[#This Row],[Assessed CS DQ]],0)</f>
        <v>0</v>
      </c>
      <c r="AI1148" s="107">
        <f>IF(CentrepointSourced[[#This Row],[Age]]="18-24",CentrepointSourced[[#This Row],[Assessed CS DQ]],0)</f>
        <v>0</v>
      </c>
    </row>
    <row r="1149" spans="1:35" customFormat="1" ht="13.5" customHeight="1">
      <c r="A1149" s="45" t="s">
        <v>40</v>
      </c>
      <c r="B1149" s="62" t="s">
        <v>130</v>
      </c>
      <c r="C1149" s="45" t="s">
        <v>42</v>
      </c>
      <c r="D1149" s="62"/>
      <c r="E1149" s="67">
        <v>2014</v>
      </c>
      <c r="F1149" s="67" t="s">
        <v>25</v>
      </c>
      <c r="G1149" s="67">
        <v>63</v>
      </c>
      <c r="H1149" s="68">
        <v>63</v>
      </c>
      <c r="I1149" s="67">
        <v>22</v>
      </c>
      <c r="J1149" s="45"/>
      <c r="K1149" s="45"/>
      <c r="L1149" s="45"/>
      <c r="M1149" s="45"/>
      <c r="N1149" s="45"/>
      <c r="O1149" s="45"/>
      <c r="P1149" s="45"/>
      <c r="Q1149" s="41" t="str">
        <f>IF(CentrepointSourced[[#This Row],[Country]]="Northern Ireland","Northern Ireland",IFERROR(VLOOKUP(CentrepointSourced[[#This Row],[Local Authority]],LKP_LANameDQ[],2,FALSE),CentrepointSourced[[#This Row],[Local Authority]]))</f>
        <v>Wychavon</v>
      </c>
      <c r="R1149" s="41" t="str">
        <f>IF(CentrepointSourced[[#This Row],[LA type]]="County","",INDEX(ConsolGeog[lad14cd],MATCH(CentrepointSourced[[#This Row],[Local Authority DQ]],ConsolGeog[la_name],0)))</f>
        <v>E07000238</v>
      </c>
      <c r="S1149" s="41" t="str">
        <f>IF(OR(CentrepointSourced[[#This Row],[Country]]="Northern Ireland",CentrepointSourced[[#This Row],[Country]]="Scotland",CentrepointSourced[[#This Row],[Country]]="Wales"),"Local Authority",CentrepointSourced[[#This Row],[LA type]])</f>
        <v>District</v>
      </c>
      <c r="T1149" s="41">
        <f>IF(TRIM(CentrepointSourced[[#This Row],[Presented HS]])="",0,IF(CentrepointSourced[[#This Row],[Presented HS]]="&lt;5",2.5,IF(CentrepointSourced[[#This Row],[Presented HS]]="&lt;10",5,VALUE(TRIM(CentrepointSourced[[#This Row],[Presented HS]])))))</f>
        <v>63</v>
      </c>
      <c r="U1149" s="41">
        <f>IF(TRIM(CentrepointSourced[[#This Row],[Assessed HS]])="",0,IF(CentrepointSourced[[#This Row],[Assessed HS]]="&lt;5",2.5,IF(CentrepointSourced[[#This Row],[Assessed HS]]="&lt;10",5,VALUE(TRIM(CentrepointSourced[[#This Row],[Assessed HS]])))))</f>
        <v>63</v>
      </c>
      <c r="V1149" s="41">
        <f>IF(TRIM(CentrepointSourced[[#This Row],[Presented CS]])="",0,IF(CentrepointSourced[[#This Row],[Presented CS]]="&lt;5",2.5,IF(CentrepointSourced[[#This Row],[Presented CS]]="&lt;10",5,VALUE(TRIM(CentrepointSourced[[#This Row],[Presented CS]])))))</f>
        <v>0</v>
      </c>
      <c r="W1149" s="41">
        <f>IF(TRIM(CentrepointSourced[[#This Row],[Assessed CS]])="",0,IF(CentrepointSourced[[#This Row],[Assessed CS]]="&lt;5",2.5,IF(CentrepointSourced[[#This Row],[Assessed CS]]="&lt;10",5,VALUE(TRIM(CentrepointSourced[[#This Row],[Assessed CS]])))))</f>
        <v>0</v>
      </c>
      <c r="X1149" s="106">
        <f>IF(CentrepointSourced[[#This Row],[Age]]="16-17",CentrepointSourced[[#This Row],[Presented HS DQ]],0)</f>
        <v>63</v>
      </c>
      <c r="Y1149" s="106">
        <f>IF(CentrepointSourced[[#This Row],[Age]]="16-24",CentrepointSourced[[#This Row],[Presented HS DQ]],0)</f>
        <v>0</v>
      </c>
      <c r="Z1149" s="106">
        <f>IF(CentrepointSourced[[#This Row],[Age]]="18-24",CentrepointSourced[[#This Row],[Presented HS DQ]],0)</f>
        <v>0</v>
      </c>
      <c r="AA1149" s="106">
        <f>IF(CentrepointSourced[[#This Row],[Age]]="16-17",CentrepointSourced[[#This Row],[Presented CS DQ]],0)</f>
        <v>0</v>
      </c>
      <c r="AB1149" s="106">
        <f>IF(CentrepointSourced[[#This Row],[Age]]="16-24",CentrepointSourced[[#This Row],[Presented CS DQ]],0)</f>
        <v>0</v>
      </c>
      <c r="AC1149" s="106">
        <f>IF(CentrepointSourced[[#This Row],[Age]]="18-24",CentrepointSourced[[#This Row],[Presented CS DQ]],0)</f>
        <v>0</v>
      </c>
      <c r="AD1149" s="107">
        <f>IF(CentrepointSourced[[#This Row],[Age]]="16-17",CentrepointSourced[[#This Row],[Assessed HS DQ]],0)</f>
        <v>63</v>
      </c>
      <c r="AE1149" s="107">
        <f>IF(CentrepointSourced[[#This Row],[Age]]="16-24",CentrepointSourced[[#This Row],[Assessed HS DQ]],0)</f>
        <v>0</v>
      </c>
      <c r="AF1149" s="107">
        <f>IF(CentrepointSourced[[#This Row],[Age]]="18-24",CentrepointSourced[[#This Row],[Assessed HS DQ]],0)</f>
        <v>0</v>
      </c>
      <c r="AG1149" s="107">
        <f>IF(CentrepointSourced[[#This Row],[Age]]="16-17",CentrepointSourced[[#This Row],[Assessed CS DQ]],0)</f>
        <v>0</v>
      </c>
      <c r="AH1149" s="107">
        <f>IF(CentrepointSourced[[#This Row],[Age]]="16-24",CentrepointSourced[[#This Row],[Assessed CS DQ]],0)</f>
        <v>0</v>
      </c>
      <c r="AI1149" s="107">
        <f>IF(CentrepointSourced[[#This Row],[Age]]="18-24",CentrepointSourced[[#This Row],[Assessed CS DQ]],0)</f>
        <v>0</v>
      </c>
    </row>
    <row r="1150" spans="1:35" customFormat="1" ht="13.5" customHeight="1">
      <c r="A1150" s="45" t="s">
        <v>40</v>
      </c>
      <c r="B1150" s="62" t="s">
        <v>130</v>
      </c>
      <c r="C1150" s="45" t="s">
        <v>42</v>
      </c>
      <c r="D1150" s="62"/>
      <c r="E1150" s="67">
        <v>2014</v>
      </c>
      <c r="F1150" s="67" t="s">
        <v>26</v>
      </c>
      <c r="G1150" s="67"/>
      <c r="H1150" s="68"/>
      <c r="I1150" s="67"/>
      <c r="J1150" s="45"/>
      <c r="K1150" s="45"/>
      <c r="L1150" s="45"/>
      <c r="M1150" s="45"/>
      <c r="N1150" s="45"/>
      <c r="O1150" s="45"/>
      <c r="P1150" s="45"/>
      <c r="Q1150" s="41" t="str">
        <f>IF(CentrepointSourced[[#This Row],[Country]]="Northern Ireland","Northern Ireland",IFERROR(VLOOKUP(CentrepointSourced[[#This Row],[Local Authority]],LKP_LANameDQ[],2,FALSE),CentrepointSourced[[#This Row],[Local Authority]]))</f>
        <v>Wychavon</v>
      </c>
      <c r="R1150" s="41" t="str">
        <f>IF(CentrepointSourced[[#This Row],[LA type]]="County","",INDEX(ConsolGeog[lad14cd],MATCH(CentrepointSourced[[#This Row],[Local Authority DQ]],ConsolGeog[la_name],0)))</f>
        <v>E07000238</v>
      </c>
      <c r="S1150" s="41" t="str">
        <f>IF(OR(CentrepointSourced[[#This Row],[Country]]="Northern Ireland",CentrepointSourced[[#This Row],[Country]]="Scotland",CentrepointSourced[[#This Row],[Country]]="Wales"),"Local Authority",CentrepointSourced[[#This Row],[LA type]])</f>
        <v>District</v>
      </c>
      <c r="T1150" s="41">
        <f>IF(TRIM(CentrepointSourced[[#This Row],[Presented HS]])="",0,IF(CentrepointSourced[[#This Row],[Presented HS]]="&lt;5",2.5,IF(CentrepointSourced[[#This Row],[Presented HS]]="&lt;10",5,VALUE(TRIM(CentrepointSourced[[#This Row],[Presented HS]])))))</f>
        <v>0</v>
      </c>
      <c r="U1150" s="41">
        <f>IF(TRIM(CentrepointSourced[[#This Row],[Assessed HS]])="",0,IF(CentrepointSourced[[#This Row],[Assessed HS]]="&lt;5",2.5,IF(CentrepointSourced[[#This Row],[Assessed HS]]="&lt;10",5,VALUE(TRIM(CentrepointSourced[[#This Row],[Assessed HS]])))))</f>
        <v>0</v>
      </c>
      <c r="V1150" s="41">
        <f>IF(TRIM(CentrepointSourced[[#This Row],[Presented CS]])="",0,IF(CentrepointSourced[[#This Row],[Presented CS]]="&lt;5",2.5,IF(CentrepointSourced[[#This Row],[Presented CS]]="&lt;10",5,VALUE(TRIM(CentrepointSourced[[#This Row],[Presented CS]])))))</f>
        <v>0</v>
      </c>
      <c r="W1150" s="41">
        <f>IF(TRIM(CentrepointSourced[[#This Row],[Assessed CS]])="",0,IF(CentrepointSourced[[#This Row],[Assessed CS]]="&lt;5",2.5,IF(CentrepointSourced[[#This Row],[Assessed CS]]="&lt;10",5,VALUE(TRIM(CentrepointSourced[[#This Row],[Assessed CS]])))))</f>
        <v>0</v>
      </c>
      <c r="X1150" s="106">
        <f>IF(CentrepointSourced[[#This Row],[Age]]="16-17",CentrepointSourced[[#This Row],[Presented HS DQ]],0)</f>
        <v>0</v>
      </c>
      <c r="Y1150" s="106">
        <f>IF(CentrepointSourced[[#This Row],[Age]]="16-24",CentrepointSourced[[#This Row],[Presented HS DQ]],0)</f>
        <v>0</v>
      </c>
      <c r="Z1150" s="106">
        <f>IF(CentrepointSourced[[#This Row],[Age]]="18-24",CentrepointSourced[[#This Row],[Presented HS DQ]],0)</f>
        <v>0</v>
      </c>
      <c r="AA1150" s="106">
        <f>IF(CentrepointSourced[[#This Row],[Age]]="16-17",CentrepointSourced[[#This Row],[Presented CS DQ]],0)</f>
        <v>0</v>
      </c>
      <c r="AB1150" s="106">
        <f>IF(CentrepointSourced[[#This Row],[Age]]="16-24",CentrepointSourced[[#This Row],[Presented CS DQ]],0)</f>
        <v>0</v>
      </c>
      <c r="AC1150" s="106">
        <f>IF(CentrepointSourced[[#This Row],[Age]]="18-24",CentrepointSourced[[#This Row],[Presented CS DQ]],0)</f>
        <v>0</v>
      </c>
      <c r="AD1150" s="107">
        <f>IF(CentrepointSourced[[#This Row],[Age]]="16-17",CentrepointSourced[[#This Row],[Assessed HS DQ]],0)</f>
        <v>0</v>
      </c>
      <c r="AE1150" s="107">
        <f>IF(CentrepointSourced[[#This Row],[Age]]="16-24",CentrepointSourced[[#This Row],[Assessed HS DQ]],0)</f>
        <v>0</v>
      </c>
      <c r="AF1150" s="107">
        <f>IF(CentrepointSourced[[#This Row],[Age]]="18-24",CentrepointSourced[[#This Row],[Assessed HS DQ]],0)</f>
        <v>0</v>
      </c>
      <c r="AG1150" s="107">
        <f>IF(CentrepointSourced[[#This Row],[Age]]="16-17",CentrepointSourced[[#This Row],[Assessed CS DQ]],0)</f>
        <v>0</v>
      </c>
      <c r="AH1150" s="107">
        <f>IF(CentrepointSourced[[#This Row],[Age]]="16-24",CentrepointSourced[[#This Row],[Assessed CS DQ]],0)</f>
        <v>0</v>
      </c>
      <c r="AI1150" s="107">
        <f>IF(CentrepointSourced[[#This Row],[Age]]="18-24",CentrepointSourced[[#This Row],[Assessed CS DQ]],0)</f>
        <v>0</v>
      </c>
    </row>
    <row r="1151" spans="1:35" customFormat="1" ht="13.5" customHeight="1">
      <c r="A1151" s="45" t="s">
        <v>40</v>
      </c>
      <c r="B1151" s="62" t="s">
        <v>266</v>
      </c>
      <c r="C1151" s="45" t="s">
        <v>42</v>
      </c>
      <c r="D1151" s="62"/>
      <c r="E1151" s="67">
        <v>2012</v>
      </c>
      <c r="F1151" s="67" t="s">
        <v>25</v>
      </c>
      <c r="G1151" s="67"/>
      <c r="H1151" s="68"/>
      <c r="I1151" s="67"/>
      <c r="J1151" s="45"/>
      <c r="K1151" s="45"/>
      <c r="L1151" s="45"/>
      <c r="M1151" s="45"/>
      <c r="N1151" s="45"/>
      <c r="O1151" s="45"/>
      <c r="P1151" s="45"/>
      <c r="Q1151" s="41" t="str">
        <f>IF(CentrepointSourced[[#This Row],[Country]]="Northern Ireland","Northern Ireland",IFERROR(VLOOKUP(CentrepointSourced[[#This Row],[Local Authority]],LKP_LANameDQ[],2,FALSE),CentrepointSourced[[#This Row],[Local Authority]]))</f>
        <v>Wyre</v>
      </c>
      <c r="R1151" s="41" t="str">
        <f>IF(CentrepointSourced[[#This Row],[LA type]]="County","",INDEX(ConsolGeog[lad14cd],MATCH(CentrepointSourced[[#This Row],[Local Authority DQ]],ConsolGeog[la_name],0)))</f>
        <v>E07000128</v>
      </c>
      <c r="S1151" s="41" t="str">
        <f>IF(OR(CentrepointSourced[[#This Row],[Country]]="Northern Ireland",CentrepointSourced[[#This Row],[Country]]="Scotland",CentrepointSourced[[#This Row],[Country]]="Wales"),"Local Authority",CentrepointSourced[[#This Row],[LA type]])</f>
        <v>District</v>
      </c>
      <c r="T1151" s="41">
        <f>IF(TRIM(CentrepointSourced[[#This Row],[Presented HS]])="",0,IF(CentrepointSourced[[#This Row],[Presented HS]]="&lt;5",2.5,IF(CentrepointSourced[[#This Row],[Presented HS]]="&lt;10",5,VALUE(TRIM(CentrepointSourced[[#This Row],[Presented HS]])))))</f>
        <v>0</v>
      </c>
      <c r="U1151" s="41">
        <f>IF(TRIM(CentrepointSourced[[#This Row],[Assessed HS]])="",0,IF(CentrepointSourced[[#This Row],[Assessed HS]]="&lt;5",2.5,IF(CentrepointSourced[[#This Row],[Assessed HS]]="&lt;10",5,VALUE(TRIM(CentrepointSourced[[#This Row],[Assessed HS]])))))</f>
        <v>0</v>
      </c>
      <c r="V1151" s="41">
        <f>IF(TRIM(CentrepointSourced[[#This Row],[Presented CS]])="",0,IF(CentrepointSourced[[#This Row],[Presented CS]]="&lt;5",2.5,IF(CentrepointSourced[[#This Row],[Presented CS]]="&lt;10",5,VALUE(TRIM(CentrepointSourced[[#This Row],[Presented CS]])))))</f>
        <v>0</v>
      </c>
      <c r="W1151" s="41">
        <f>IF(TRIM(CentrepointSourced[[#This Row],[Assessed CS]])="",0,IF(CentrepointSourced[[#This Row],[Assessed CS]]="&lt;5",2.5,IF(CentrepointSourced[[#This Row],[Assessed CS]]="&lt;10",5,VALUE(TRIM(CentrepointSourced[[#This Row],[Assessed CS]])))))</f>
        <v>0</v>
      </c>
      <c r="X1151" s="106">
        <f>IF(CentrepointSourced[[#This Row],[Age]]="16-17",CentrepointSourced[[#This Row],[Presented HS DQ]],0)</f>
        <v>0</v>
      </c>
      <c r="Y1151" s="106">
        <f>IF(CentrepointSourced[[#This Row],[Age]]="16-24",CentrepointSourced[[#This Row],[Presented HS DQ]],0)</f>
        <v>0</v>
      </c>
      <c r="Z1151" s="106">
        <f>IF(CentrepointSourced[[#This Row],[Age]]="18-24",CentrepointSourced[[#This Row],[Presented HS DQ]],0)</f>
        <v>0</v>
      </c>
      <c r="AA1151" s="106">
        <f>IF(CentrepointSourced[[#This Row],[Age]]="16-17",CentrepointSourced[[#This Row],[Presented CS DQ]],0)</f>
        <v>0</v>
      </c>
      <c r="AB1151" s="106">
        <f>IF(CentrepointSourced[[#This Row],[Age]]="16-24",CentrepointSourced[[#This Row],[Presented CS DQ]],0)</f>
        <v>0</v>
      </c>
      <c r="AC1151" s="106">
        <f>IF(CentrepointSourced[[#This Row],[Age]]="18-24",CentrepointSourced[[#This Row],[Presented CS DQ]],0)</f>
        <v>0</v>
      </c>
      <c r="AD1151" s="107">
        <f>IF(CentrepointSourced[[#This Row],[Age]]="16-17",CentrepointSourced[[#This Row],[Assessed HS DQ]],0)</f>
        <v>0</v>
      </c>
      <c r="AE1151" s="107">
        <f>IF(CentrepointSourced[[#This Row],[Age]]="16-24",CentrepointSourced[[#This Row],[Assessed HS DQ]],0)</f>
        <v>0</v>
      </c>
      <c r="AF1151" s="107">
        <f>IF(CentrepointSourced[[#This Row],[Age]]="18-24",CentrepointSourced[[#This Row],[Assessed HS DQ]],0)</f>
        <v>0</v>
      </c>
      <c r="AG1151" s="107">
        <f>IF(CentrepointSourced[[#This Row],[Age]]="16-17",CentrepointSourced[[#This Row],[Assessed CS DQ]],0)</f>
        <v>0</v>
      </c>
      <c r="AH1151" s="107">
        <f>IF(CentrepointSourced[[#This Row],[Age]]="16-24",CentrepointSourced[[#This Row],[Assessed CS DQ]],0)</f>
        <v>0</v>
      </c>
      <c r="AI1151" s="107">
        <f>IF(CentrepointSourced[[#This Row],[Age]]="18-24",CentrepointSourced[[#This Row],[Assessed CS DQ]],0)</f>
        <v>0</v>
      </c>
    </row>
    <row r="1152" spans="1:35" customFormat="1" ht="13.5" customHeight="1">
      <c r="A1152" s="45" t="s">
        <v>40</v>
      </c>
      <c r="B1152" s="62" t="s">
        <v>266</v>
      </c>
      <c r="C1152" s="45" t="s">
        <v>42</v>
      </c>
      <c r="D1152" s="62"/>
      <c r="E1152" s="67">
        <v>2012</v>
      </c>
      <c r="F1152" s="67" t="s">
        <v>26</v>
      </c>
      <c r="G1152" s="67"/>
      <c r="H1152" s="68"/>
      <c r="I1152" s="67"/>
      <c r="J1152" s="45"/>
      <c r="K1152" s="45"/>
      <c r="L1152" s="45"/>
      <c r="M1152" s="45"/>
      <c r="N1152" s="45"/>
      <c r="O1152" s="45"/>
      <c r="P1152" s="45"/>
      <c r="Q1152" s="41" t="str">
        <f>IF(CentrepointSourced[[#This Row],[Country]]="Northern Ireland","Northern Ireland",IFERROR(VLOOKUP(CentrepointSourced[[#This Row],[Local Authority]],LKP_LANameDQ[],2,FALSE),CentrepointSourced[[#This Row],[Local Authority]]))</f>
        <v>Wyre</v>
      </c>
      <c r="R1152" s="41" t="str">
        <f>IF(CentrepointSourced[[#This Row],[LA type]]="County","",INDEX(ConsolGeog[lad14cd],MATCH(CentrepointSourced[[#This Row],[Local Authority DQ]],ConsolGeog[la_name],0)))</f>
        <v>E07000128</v>
      </c>
      <c r="S1152" s="41" t="str">
        <f>IF(OR(CentrepointSourced[[#This Row],[Country]]="Northern Ireland",CentrepointSourced[[#This Row],[Country]]="Scotland",CentrepointSourced[[#This Row],[Country]]="Wales"),"Local Authority",CentrepointSourced[[#This Row],[LA type]])</f>
        <v>District</v>
      </c>
      <c r="T1152" s="41">
        <f>IF(TRIM(CentrepointSourced[[#This Row],[Presented HS]])="",0,IF(CentrepointSourced[[#This Row],[Presented HS]]="&lt;5",2.5,IF(CentrepointSourced[[#This Row],[Presented HS]]="&lt;10",5,VALUE(TRIM(CentrepointSourced[[#This Row],[Presented HS]])))))</f>
        <v>0</v>
      </c>
      <c r="U1152" s="41">
        <f>IF(TRIM(CentrepointSourced[[#This Row],[Assessed HS]])="",0,IF(CentrepointSourced[[#This Row],[Assessed HS]]="&lt;5",2.5,IF(CentrepointSourced[[#This Row],[Assessed HS]]="&lt;10",5,VALUE(TRIM(CentrepointSourced[[#This Row],[Assessed HS]])))))</f>
        <v>0</v>
      </c>
      <c r="V1152" s="41">
        <f>IF(TRIM(CentrepointSourced[[#This Row],[Presented CS]])="",0,IF(CentrepointSourced[[#This Row],[Presented CS]]="&lt;5",2.5,IF(CentrepointSourced[[#This Row],[Presented CS]]="&lt;10",5,VALUE(TRIM(CentrepointSourced[[#This Row],[Presented CS]])))))</f>
        <v>0</v>
      </c>
      <c r="W1152" s="41">
        <f>IF(TRIM(CentrepointSourced[[#This Row],[Assessed CS]])="",0,IF(CentrepointSourced[[#This Row],[Assessed CS]]="&lt;5",2.5,IF(CentrepointSourced[[#This Row],[Assessed CS]]="&lt;10",5,VALUE(TRIM(CentrepointSourced[[#This Row],[Assessed CS]])))))</f>
        <v>0</v>
      </c>
      <c r="X1152" s="106">
        <f>IF(CentrepointSourced[[#This Row],[Age]]="16-17",CentrepointSourced[[#This Row],[Presented HS DQ]],0)</f>
        <v>0</v>
      </c>
      <c r="Y1152" s="106">
        <f>IF(CentrepointSourced[[#This Row],[Age]]="16-24",CentrepointSourced[[#This Row],[Presented HS DQ]],0)</f>
        <v>0</v>
      </c>
      <c r="Z1152" s="106">
        <f>IF(CentrepointSourced[[#This Row],[Age]]="18-24",CentrepointSourced[[#This Row],[Presented HS DQ]],0)</f>
        <v>0</v>
      </c>
      <c r="AA1152" s="106">
        <f>IF(CentrepointSourced[[#This Row],[Age]]="16-17",CentrepointSourced[[#This Row],[Presented CS DQ]],0)</f>
        <v>0</v>
      </c>
      <c r="AB1152" s="106">
        <f>IF(CentrepointSourced[[#This Row],[Age]]="16-24",CentrepointSourced[[#This Row],[Presented CS DQ]],0)</f>
        <v>0</v>
      </c>
      <c r="AC1152" s="106">
        <f>IF(CentrepointSourced[[#This Row],[Age]]="18-24",CentrepointSourced[[#This Row],[Presented CS DQ]],0)</f>
        <v>0</v>
      </c>
      <c r="AD1152" s="107">
        <f>IF(CentrepointSourced[[#This Row],[Age]]="16-17",CentrepointSourced[[#This Row],[Assessed HS DQ]],0)</f>
        <v>0</v>
      </c>
      <c r="AE1152" s="107">
        <f>IF(CentrepointSourced[[#This Row],[Age]]="16-24",CentrepointSourced[[#This Row],[Assessed HS DQ]],0)</f>
        <v>0</v>
      </c>
      <c r="AF1152" s="107">
        <f>IF(CentrepointSourced[[#This Row],[Age]]="18-24",CentrepointSourced[[#This Row],[Assessed HS DQ]],0)</f>
        <v>0</v>
      </c>
      <c r="AG1152" s="107">
        <f>IF(CentrepointSourced[[#This Row],[Age]]="16-17",CentrepointSourced[[#This Row],[Assessed CS DQ]],0)</f>
        <v>0</v>
      </c>
      <c r="AH1152" s="107">
        <f>IF(CentrepointSourced[[#This Row],[Age]]="16-24",CentrepointSourced[[#This Row],[Assessed CS DQ]],0)</f>
        <v>0</v>
      </c>
      <c r="AI1152" s="107">
        <f>IF(CentrepointSourced[[#This Row],[Age]]="18-24",CentrepointSourced[[#This Row],[Assessed CS DQ]],0)</f>
        <v>0</v>
      </c>
    </row>
    <row r="1153" spans="1:35" customFormat="1" ht="13.5" customHeight="1">
      <c r="A1153" s="45" t="s">
        <v>40</v>
      </c>
      <c r="B1153" s="62" t="s">
        <v>266</v>
      </c>
      <c r="C1153" s="45" t="s">
        <v>42</v>
      </c>
      <c r="D1153" s="62"/>
      <c r="E1153" s="67">
        <v>2013</v>
      </c>
      <c r="F1153" s="67" t="s">
        <v>25</v>
      </c>
      <c r="G1153" s="67"/>
      <c r="H1153" s="68"/>
      <c r="I1153" s="67"/>
      <c r="J1153" s="45"/>
      <c r="K1153" s="45"/>
      <c r="L1153" s="45"/>
      <c r="M1153" s="45"/>
      <c r="N1153" s="45"/>
      <c r="O1153" s="45"/>
      <c r="P1153" s="45"/>
      <c r="Q1153" s="41" t="str">
        <f>IF(CentrepointSourced[[#This Row],[Country]]="Northern Ireland","Northern Ireland",IFERROR(VLOOKUP(CentrepointSourced[[#This Row],[Local Authority]],LKP_LANameDQ[],2,FALSE),CentrepointSourced[[#This Row],[Local Authority]]))</f>
        <v>Wyre</v>
      </c>
      <c r="R1153" s="41" t="str">
        <f>IF(CentrepointSourced[[#This Row],[LA type]]="County","",INDEX(ConsolGeog[lad14cd],MATCH(CentrepointSourced[[#This Row],[Local Authority DQ]],ConsolGeog[la_name],0)))</f>
        <v>E07000128</v>
      </c>
      <c r="S1153" s="41" t="str">
        <f>IF(OR(CentrepointSourced[[#This Row],[Country]]="Northern Ireland",CentrepointSourced[[#This Row],[Country]]="Scotland",CentrepointSourced[[#This Row],[Country]]="Wales"),"Local Authority",CentrepointSourced[[#This Row],[LA type]])</f>
        <v>District</v>
      </c>
      <c r="T1153" s="41">
        <f>IF(TRIM(CentrepointSourced[[#This Row],[Presented HS]])="",0,IF(CentrepointSourced[[#This Row],[Presented HS]]="&lt;5",2.5,IF(CentrepointSourced[[#This Row],[Presented HS]]="&lt;10",5,VALUE(TRIM(CentrepointSourced[[#This Row],[Presented HS]])))))</f>
        <v>0</v>
      </c>
      <c r="U1153" s="41">
        <f>IF(TRIM(CentrepointSourced[[#This Row],[Assessed HS]])="",0,IF(CentrepointSourced[[#This Row],[Assessed HS]]="&lt;5",2.5,IF(CentrepointSourced[[#This Row],[Assessed HS]]="&lt;10",5,VALUE(TRIM(CentrepointSourced[[#This Row],[Assessed HS]])))))</f>
        <v>0</v>
      </c>
      <c r="V1153" s="41">
        <f>IF(TRIM(CentrepointSourced[[#This Row],[Presented CS]])="",0,IF(CentrepointSourced[[#This Row],[Presented CS]]="&lt;5",2.5,IF(CentrepointSourced[[#This Row],[Presented CS]]="&lt;10",5,VALUE(TRIM(CentrepointSourced[[#This Row],[Presented CS]])))))</f>
        <v>0</v>
      </c>
      <c r="W1153" s="41">
        <f>IF(TRIM(CentrepointSourced[[#This Row],[Assessed CS]])="",0,IF(CentrepointSourced[[#This Row],[Assessed CS]]="&lt;5",2.5,IF(CentrepointSourced[[#This Row],[Assessed CS]]="&lt;10",5,VALUE(TRIM(CentrepointSourced[[#This Row],[Assessed CS]])))))</f>
        <v>0</v>
      </c>
      <c r="X1153" s="106">
        <f>IF(CentrepointSourced[[#This Row],[Age]]="16-17",CentrepointSourced[[#This Row],[Presented HS DQ]],0)</f>
        <v>0</v>
      </c>
      <c r="Y1153" s="106">
        <f>IF(CentrepointSourced[[#This Row],[Age]]="16-24",CentrepointSourced[[#This Row],[Presented HS DQ]],0)</f>
        <v>0</v>
      </c>
      <c r="Z1153" s="106">
        <f>IF(CentrepointSourced[[#This Row],[Age]]="18-24",CentrepointSourced[[#This Row],[Presented HS DQ]],0)</f>
        <v>0</v>
      </c>
      <c r="AA1153" s="106">
        <f>IF(CentrepointSourced[[#This Row],[Age]]="16-17",CentrepointSourced[[#This Row],[Presented CS DQ]],0)</f>
        <v>0</v>
      </c>
      <c r="AB1153" s="106">
        <f>IF(CentrepointSourced[[#This Row],[Age]]="16-24",CentrepointSourced[[#This Row],[Presented CS DQ]],0)</f>
        <v>0</v>
      </c>
      <c r="AC1153" s="106">
        <f>IF(CentrepointSourced[[#This Row],[Age]]="18-24",CentrepointSourced[[#This Row],[Presented CS DQ]],0)</f>
        <v>0</v>
      </c>
      <c r="AD1153" s="107">
        <f>IF(CentrepointSourced[[#This Row],[Age]]="16-17",CentrepointSourced[[#This Row],[Assessed HS DQ]],0)</f>
        <v>0</v>
      </c>
      <c r="AE1153" s="107">
        <f>IF(CentrepointSourced[[#This Row],[Age]]="16-24",CentrepointSourced[[#This Row],[Assessed HS DQ]],0)</f>
        <v>0</v>
      </c>
      <c r="AF1153" s="107">
        <f>IF(CentrepointSourced[[#This Row],[Age]]="18-24",CentrepointSourced[[#This Row],[Assessed HS DQ]],0)</f>
        <v>0</v>
      </c>
      <c r="AG1153" s="107">
        <f>IF(CentrepointSourced[[#This Row],[Age]]="16-17",CentrepointSourced[[#This Row],[Assessed CS DQ]],0)</f>
        <v>0</v>
      </c>
      <c r="AH1153" s="107">
        <f>IF(CentrepointSourced[[#This Row],[Age]]="16-24",CentrepointSourced[[#This Row],[Assessed CS DQ]],0)</f>
        <v>0</v>
      </c>
      <c r="AI1153" s="107">
        <f>IF(CentrepointSourced[[#This Row],[Age]]="18-24",CentrepointSourced[[#This Row],[Assessed CS DQ]],0)</f>
        <v>0</v>
      </c>
    </row>
    <row r="1154" spans="1:35" customFormat="1" ht="13.5" customHeight="1">
      <c r="A1154" s="45" t="s">
        <v>40</v>
      </c>
      <c r="B1154" s="62" t="s">
        <v>266</v>
      </c>
      <c r="C1154" s="45" t="s">
        <v>42</v>
      </c>
      <c r="D1154" s="62"/>
      <c r="E1154" s="67">
        <v>2013</v>
      </c>
      <c r="F1154" s="67" t="s">
        <v>26</v>
      </c>
      <c r="G1154" s="67"/>
      <c r="H1154" s="68"/>
      <c r="I1154" s="67"/>
      <c r="J1154" s="45"/>
      <c r="K1154" s="45"/>
      <c r="L1154" s="45"/>
      <c r="M1154" s="45"/>
      <c r="N1154" s="45"/>
      <c r="O1154" s="45"/>
      <c r="P1154" s="45"/>
      <c r="Q1154" s="41" t="str">
        <f>IF(CentrepointSourced[[#This Row],[Country]]="Northern Ireland","Northern Ireland",IFERROR(VLOOKUP(CentrepointSourced[[#This Row],[Local Authority]],LKP_LANameDQ[],2,FALSE),CentrepointSourced[[#This Row],[Local Authority]]))</f>
        <v>Wyre</v>
      </c>
      <c r="R1154" s="41" t="str">
        <f>IF(CentrepointSourced[[#This Row],[LA type]]="County","",INDEX(ConsolGeog[lad14cd],MATCH(CentrepointSourced[[#This Row],[Local Authority DQ]],ConsolGeog[la_name],0)))</f>
        <v>E07000128</v>
      </c>
      <c r="S1154" s="41" t="str">
        <f>IF(OR(CentrepointSourced[[#This Row],[Country]]="Northern Ireland",CentrepointSourced[[#This Row],[Country]]="Scotland",CentrepointSourced[[#This Row],[Country]]="Wales"),"Local Authority",CentrepointSourced[[#This Row],[LA type]])</f>
        <v>District</v>
      </c>
      <c r="T1154" s="41">
        <f>IF(TRIM(CentrepointSourced[[#This Row],[Presented HS]])="",0,IF(CentrepointSourced[[#This Row],[Presented HS]]="&lt;5",2.5,IF(CentrepointSourced[[#This Row],[Presented HS]]="&lt;10",5,VALUE(TRIM(CentrepointSourced[[#This Row],[Presented HS]])))))</f>
        <v>0</v>
      </c>
      <c r="U1154" s="41">
        <f>IF(TRIM(CentrepointSourced[[#This Row],[Assessed HS]])="",0,IF(CentrepointSourced[[#This Row],[Assessed HS]]="&lt;5",2.5,IF(CentrepointSourced[[#This Row],[Assessed HS]]="&lt;10",5,VALUE(TRIM(CentrepointSourced[[#This Row],[Assessed HS]])))))</f>
        <v>0</v>
      </c>
      <c r="V1154" s="41">
        <f>IF(TRIM(CentrepointSourced[[#This Row],[Presented CS]])="",0,IF(CentrepointSourced[[#This Row],[Presented CS]]="&lt;5",2.5,IF(CentrepointSourced[[#This Row],[Presented CS]]="&lt;10",5,VALUE(TRIM(CentrepointSourced[[#This Row],[Presented CS]])))))</f>
        <v>0</v>
      </c>
      <c r="W1154" s="41">
        <f>IF(TRIM(CentrepointSourced[[#This Row],[Assessed CS]])="",0,IF(CentrepointSourced[[#This Row],[Assessed CS]]="&lt;5",2.5,IF(CentrepointSourced[[#This Row],[Assessed CS]]="&lt;10",5,VALUE(TRIM(CentrepointSourced[[#This Row],[Assessed CS]])))))</f>
        <v>0</v>
      </c>
      <c r="X1154" s="106">
        <f>IF(CentrepointSourced[[#This Row],[Age]]="16-17",CentrepointSourced[[#This Row],[Presented HS DQ]],0)</f>
        <v>0</v>
      </c>
      <c r="Y1154" s="106">
        <f>IF(CentrepointSourced[[#This Row],[Age]]="16-24",CentrepointSourced[[#This Row],[Presented HS DQ]],0)</f>
        <v>0</v>
      </c>
      <c r="Z1154" s="106">
        <f>IF(CentrepointSourced[[#This Row],[Age]]="18-24",CentrepointSourced[[#This Row],[Presented HS DQ]],0)</f>
        <v>0</v>
      </c>
      <c r="AA1154" s="106">
        <f>IF(CentrepointSourced[[#This Row],[Age]]="16-17",CentrepointSourced[[#This Row],[Presented CS DQ]],0)</f>
        <v>0</v>
      </c>
      <c r="AB1154" s="106">
        <f>IF(CentrepointSourced[[#This Row],[Age]]="16-24",CentrepointSourced[[#This Row],[Presented CS DQ]],0)</f>
        <v>0</v>
      </c>
      <c r="AC1154" s="106">
        <f>IF(CentrepointSourced[[#This Row],[Age]]="18-24",CentrepointSourced[[#This Row],[Presented CS DQ]],0)</f>
        <v>0</v>
      </c>
      <c r="AD1154" s="107">
        <f>IF(CentrepointSourced[[#This Row],[Age]]="16-17",CentrepointSourced[[#This Row],[Assessed HS DQ]],0)</f>
        <v>0</v>
      </c>
      <c r="AE1154" s="107">
        <f>IF(CentrepointSourced[[#This Row],[Age]]="16-24",CentrepointSourced[[#This Row],[Assessed HS DQ]],0)</f>
        <v>0</v>
      </c>
      <c r="AF1154" s="107">
        <f>IF(CentrepointSourced[[#This Row],[Age]]="18-24",CentrepointSourced[[#This Row],[Assessed HS DQ]],0)</f>
        <v>0</v>
      </c>
      <c r="AG1154" s="107">
        <f>IF(CentrepointSourced[[#This Row],[Age]]="16-17",CentrepointSourced[[#This Row],[Assessed CS DQ]],0)</f>
        <v>0</v>
      </c>
      <c r="AH1154" s="107">
        <f>IF(CentrepointSourced[[#This Row],[Age]]="16-24",CentrepointSourced[[#This Row],[Assessed CS DQ]],0)</f>
        <v>0</v>
      </c>
      <c r="AI1154" s="107">
        <f>IF(CentrepointSourced[[#This Row],[Age]]="18-24",CentrepointSourced[[#This Row],[Assessed CS DQ]],0)</f>
        <v>0</v>
      </c>
    </row>
    <row r="1155" spans="1:35" customFormat="1" ht="13.5" customHeight="1">
      <c r="A1155" s="45" t="s">
        <v>40</v>
      </c>
      <c r="B1155" s="62" t="s">
        <v>266</v>
      </c>
      <c r="C1155" s="45" t="s">
        <v>42</v>
      </c>
      <c r="D1155" s="62"/>
      <c r="E1155" s="67">
        <v>2014</v>
      </c>
      <c r="F1155" s="67" t="s">
        <v>25</v>
      </c>
      <c r="G1155" s="67"/>
      <c r="H1155" s="68"/>
      <c r="I1155" s="67"/>
      <c r="J1155" s="45"/>
      <c r="K1155" s="45"/>
      <c r="L1155" s="45"/>
      <c r="M1155" s="45"/>
      <c r="N1155" s="45"/>
      <c r="O1155" s="45"/>
      <c r="P1155" s="45"/>
      <c r="Q1155" s="41" t="str">
        <f>IF(CentrepointSourced[[#This Row],[Country]]="Northern Ireland","Northern Ireland",IFERROR(VLOOKUP(CentrepointSourced[[#This Row],[Local Authority]],LKP_LANameDQ[],2,FALSE),CentrepointSourced[[#This Row],[Local Authority]]))</f>
        <v>Wyre</v>
      </c>
      <c r="R1155" s="41" t="str">
        <f>IF(CentrepointSourced[[#This Row],[LA type]]="County","",INDEX(ConsolGeog[lad14cd],MATCH(CentrepointSourced[[#This Row],[Local Authority DQ]],ConsolGeog[la_name],0)))</f>
        <v>E07000128</v>
      </c>
      <c r="S1155" s="41" t="str">
        <f>IF(OR(CentrepointSourced[[#This Row],[Country]]="Northern Ireland",CentrepointSourced[[#This Row],[Country]]="Scotland",CentrepointSourced[[#This Row],[Country]]="Wales"),"Local Authority",CentrepointSourced[[#This Row],[LA type]])</f>
        <v>District</v>
      </c>
      <c r="T1155" s="41">
        <f>IF(TRIM(CentrepointSourced[[#This Row],[Presented HS]])="",0,IF(CentrepointSourced[[#This Row],[Presented HS]]="&lt;5",2.5,IF(CentrepointSourced[[#This Row],[Presented HS]]="&lt;10",5,VALUE(TRIM(CentrepointSourced[[#This Row],[Presented HS]])))))</f>
        <v>0</v>
      </c>
      <c r="U1155" s="41">
        <f>IF(TRIM(CentrepointSourced[[#This Row],[Assessed HS]])="",0,IF(CentrepointSourced[[#This Row],[Assessed HS]]="&lt;5",2.5,IF(CentrepointSourced[[#This Row],[Assessed HS]]="&lt;10",5,VALUE(TRIM(CentrepointSourced[[#This Row],[Assessed HS]])))))</f>
        <v>0</v>
      </c>
      <c r="V1155" s="41">
        <f>IF(TRIM(CentrepointSourced[[#This Row],[Presented CS]])="",0,IF(CentrepointSourced[[#This Row],[Presented CS]]="&lt;5",2.5,IF(CentrepointSourced[[#This Row],[Presented CS]]="&lt;10",5,VALUE(TRIM(CentrepointSourced[[#This Row],[Presented CS]])))))</f>
        <v>0</v>
      </c>
      <c r="W1155" s="41">
        <f>IF(TRIM(CentrepointSourced[[#This Row],[Assessed CS]])="",0,IF(CentrepointSourced[[#This Row],[Assessed CS]]="&lt;5",2.5,IF(CentrepointSourced[[#This Row],[Assessed CS]]="&lt;10",5,VALUE(TRIM(CentrepointSourced[[#This Row],[Assessed CS]])))))</f>
        <v>0</v>
      </c>
      <c r="X1155" s="106">
        <f>IF(CentrepointSourced[[#This Row],[Age]]="16-17",CentrepointSourced[[#This Row],[Presented HS DQ]],0)</f>
        <v>0</v>
      </c>
      <c r="Y1155" s="106">
        <f>IF(CentrepointSourced[[#This Row],[Age]]="16-24",CentrepointSourced[[#This Row],[Presented HS DQ]],0)</f>
        <v>0</v>
      </c>
      <c r="Z1155" s="106">
        <f>IF(CentrepointSourced[[#This Row],[Age]]="18-24",CentrepointSourced[[#This Row],[Presented HS DQ]],0)</f>
        <v>0</v>
      </c>
      <c r="AA1155" s="106">
        <f>IF(CentrepointSourced[[#This Row],[Age]]="16-17",CentrepointSourced[[#This Row],[Presented CS DQ]],0)</f>
        <v>0</v>
      </c>
      <c r="AB1155" s="106">
        <f>IF(CentrepointSourced[[#This Row],[Age]]="16-24",CentrepointSourced[[#This Row],[Presented CS DQ]],0)</f>
        <v>0</v>
      </c>
      <c r="AC1155" s="106">
        <f>IF(CentrepointSourced[[#This Row],[Age]]="18-24",CentrepointSourced[[#This Row],[Presented CS DQ]],0)</f>
        <v>0</v>
      </c>
      <c r="AD1155" s="107">
        <f>IF(CentrepointSourced[[#This Row],[Age]]="16-17",CentrepointSourced[[#This Row],[Assessed HS DQ]],0)</f>
        <v>0</v>
      </c>
      <c r="AE1155" s="107">
        <f>IF(CentrepointSourced[[#This Row],[Age]]="16-24",CentrepointSourced[[#This Row],[Assessed HS DQ]],0)</f>
        <v>0</v>
      </c>
      <c r="AF1155" s="107">
        <f>IF(CentrepointSourced[[#This Row],[Age]]="18-24",CentrepointSourced[[#This Row],[Assessed HS DQ]],0)</f>
        <v>0</v>
      </c>
      <c r="AG1155" s="107">
        <f>IF(CentrepointSourced[[#This Row],[Age]]="16-17",CentrepointSourced[[#This Row],[Assessed CS DQ]],0)</f>
        <v>0</v>
      </c>
      <c r="AH1155" s="107">
        <f>IF(CentrepointSourced[[#This Row],[Age]]="16-24",CentrepointSourced[[#This Row],[Assessed CS DQ]],0)</f>
        <v>0</v>
      </c>
      <c r="AI1155" s="107">
        <f>IF(CentrepointSourced[[#This Row],[Age]]="18-24",CentrepointSourced[[#This Row],[Assessed CS DQ]],0)</f>
        <v>0</v>
      </c>
    </row>
    <row r="1156" spans="1:35" customFormat="1" ht="13.5" customHeight="1">
      <c r="A1156" s="45" t="s">
        <v>40</v>
      </c>
      <c r="B1156" s="62" t="s">
        <v>266</v>
      </c>
      <c r="C1156" s="45" t="s">
        <v>42</v>
      </c>
      <c r="D1156" s="62"/>
      <c r="E1156" s="67">
        <v>2014</v>
      </c>
      <c r="F1156" s="67" t="s">
        <v>26</v>
      </c>
      <c r="G1156" s="67"/>
      <c r="H1156" s="68"/>
      <c r="I1156" s="67"/>
      <c r="J1156" s="45"/>
      <c r="K1156" s="45"/>
      <c r="L1156" s="45"/>
      <c r="M1156" s="45"/>
      <c r="N1156" s="45"/>
      <c r="O1156" s="45"/>
      <c r="P1156" s="45"/>
      <c r="Q1156" s="41" t="str">
        <f>IF(CentrepointSourced[[#This Row],[Country]]="Northern Ireland","Northern Ireland",IFERROR(VLOOKUP(CentrepointSourced[[#This Row],[Local Authority]],LKP_LANameDQ[],2,FALSE),CentrepointSourced[[#This Row],[Local Authority]]))</f>
        <v>Wyre</v>
      </c>
      <c r="R1156" s="41" t="str">
        <f>IF(CentrepointSourced[[#This Row],[LA type]]="County","",INDEX(ConsolGeog[lad14cd],MATCH(CentrepointSourced[[#This Row],[Local Authority DQ]],ConsolGeog[la_name],0)))</f>
        <v>E07000128</v>
      </c>
      <c r="S1156" s="41" t="str">
        <f>IF(OR(CentrepointSourced[[#This Row],[Country]]="Northern Ireland",CentrepointSourced[[#This Row],[Country]]="Scotland",CentrepointSourced[[#This Row],[Country]]="Wales"),"Local Authority",CentrepointSourced[[#This Row],[LA type]])</f>
        <v>District</v>
      </c>
      <c r="T1156" s="41">
        <f>IF(TRIM(CentrepointSourced[[#This Row],[Presented HS]])="",0,IF(CentrepointSourced[[#This Row],[Presented HS]]="&lt;5",2.5,IF(CentrepointSourced[[#This Row],[Presented HS]]="&lt;10",5,VALUE(TRIM(CentrepointSourced[[#This Row],[Presented HS]])))))</f>
        <v>0</v>
      </c>
      <c r="U1156" s="41">
        <f>IF(TRIM(CentrepointSourced[[#This Row],[Assessed HS]])="",0,IF(CentrepointSourced[[#This Row],[Assessed HS]]="&lt;5",2.5,IF(CentrepointSourced[[#This Row],[Assessed HS]]="&lt;10",5,VALUE(TRIM(CentrepointSourced[[#This Row],[Assessed HS]])))))</f>
        <v>0</v>
      </c>
      <c r="V1156" s="41">
        <f>IF(TRIM(CentrepointSourced[[#This Row],[Presented CS]])="",0,IF(CentrepointSourced[[#This Row],[Presented CS]]="&lt;5",2.5,IF(CentrepointSourced[[#This Row],[Presented CS]]="&lt;10",5,VALUE(TRIM(CentrepointSourced[[#This Row],[Presented CS]])))))</f>
        <v>0</v>
      </c>
      <c r="W1156" s="41">
        <f>IF(TRIM(CentrepointSourced[[#This Row],[Assessed CS]])="",0,IF(CentrepointSourced[[#This Row],[Assessed CS]]="&lt;5",2.5,IF(CentrepointSourced[[#This Row],[Assessed CS]]="&lt;10",5,VALUE(TRIM(CentrepointSourced[[#This Row],[Assessed CS]])))))</f>
        <v>0</v>
      </c>
      <c r="X1156" s="106">
        <f>IF(CentrepointSourced[[#This Row],[Age]]="16-17",CentrepointSourced[[#This Row],[Presented HS DQ]],0)</f>
        <v>0</v>
      </c>
      <c r="Y1156" s="106">
        <f>IF(CentrepointSourced[[#This Row],[Age]]="16-24",CentrepointSourced[[#This Row],[Presented HS DQ]],0)</f>
        <v>0</v>
      </c>
      <c r="Z1156" s="106">
        <f>IF(CentrepointSourced[[#This Row],[Age]]="18-24",CentrepointSourced[[#This Row],[Presented HS DQ]],0)</f>
        <v>0</v>
      </c>
      <c r="AA1156" s="106">
        <f>IF(CentrepointSourced[[#This Row],[Age]]="16-17",CentrepointSourced[[#This Row],[Presented CS DQ]],0)</f>
        <v>0</v>
      </c>
      <c r="AB1156" s="106">
        <f>IF(CentrepointSourced[[#This Row],[Age]]="16-24",CentrepointSourced[[#This Row],[Presented CS DQ]],0)</f>
        <v>0</v>
      </c>
      <c r="AC1156" s="106">
        <f>IF(CentrepointSourced[[#This Row],[Age]]="18-24",CentrepointSourced[[#This Row],[Presented CS DQ]],0)</f>
        <v>0</v>
      </c>
      <c r="AD1156" s="107">
        <f>IF(CentrepointSourced[[#This Row],[Age]]="16-17",CentrepointSourced[[#This Row],[Assessed HS DQ]],0)</f>
        <v>0</v>
      </c>
      <c r="AE1156" s="107">
        <f>IF(CentrepointSourced[[#This Row],[Age]]="16-24",CentrepointSourced[[#This Row],[Assessed HS DQ]],0)</f>
        <v>0</v>
      </c>
      <c r="AF1156" s="107">
        <f>IF(CentrepointSourced[[#This Row],[Age]]="18-24",CentrepointSourced[[#This Row],[Assessed HS DQ]],0)</f>
        <v>0</v>
      </c>
      <c r="AG1156" s="107">
        <f>IF(CentrepointSourced[[#This Row],[Age]]="16-17",CentrepointSourced[[#This Row],[Assessed CS DQ]],0)</f>
        <v>0</v>
      </c>
      <c r="AH1156" s="107">
        <f>IF(CentrepointSourced[[#This Row],[Age]]="16-24",CentrepointSourced[[#This Row],[Assessed CS DQ]],0)</f>
        <v>0</v>
      </c>
      <c r="AI1156" s="107">
        <f>IF(CentrepointSourced[[#This Row],[Age]]="18-24",CentrepointSourced[[#This Row],[Assessed CS DQ]],0)</f>
        <v>0</v>
      </c>
    </row>
    <row r="1157" spans="1:35" customFormat="1" ht="13.5" customHeight="1">
      <c r="A1157" s="45" t="s">
        <v>40</v>
      </c>
      <c r="B1157" s="62" t="s">
        <v>221</v>
      </c>
      <c r="C1157" s="45" t="s">
        <v>42</v>
      </c>
      <c r="D1157" s="62"/>
      <c r="E1157" s="67">
        <v>2012</v>
      </c>
      <c r="F1157" s="67" t="s">
        <v>25</v>
      </c>
      <c r="G1157" s="67"/>
      <c r="H1157" s="68"/>
      <c r="I1157" s="67">
        <v>7</v>
      </c>
      <c r="J1157" s="45"/>
      <c r="K1157" s="45"/>
      <c r="L1157" s="45"/>
      <c r="M1157" s="45"/>
      <c r="N1157" s="45"/>
      <c r="O1157" s="45"/>
      <c r="P1157" s="45"/>
      <c r="Q1157" s="41" t="str">
        <f>IF(CentrepointSourced[[#This Row],[Country]]="Northern Ireland","Northern Ireland",IFERROR(VLOOKUP(CentrepointSourced[[#This Row],[Local Authority]],LKP_LANameDQ[],2,FALSE),CentrepointSourced[[#This Row],[Local Authority]]))</f>
        <v>Wyre Forest</v>
      </c>
      <c r="R1157" s="41" t="str">
        <f>IF(CentrepointSourced[[#This Row],[LA type]]="County","",INDEX(ConsolGeog[lad14cd],MATCH(CentrepointSourced[[#This Row],[Local Authority DQ]],ConsolGeog[la_name],0)))</f>
        <v>E07000239</v>
      </c>
      <c r="S1157" s="41" t="str">
        <f>IF(OR(CentrepointSourced[[#This Row],[Country]]="Northern Ireland",CentrepointSourced[[#This Row],[Country]]="Scotland",CentrepointSourced[[#This Row],[Country]]="Wales"),"Local Authority",CentrepointSourced[[#This Row],[LA type]])</f>
        <v>District</v>
      </c>
      <c r="T1157" s="41">
        <f>IF(TRIM(CentrepointSourced[[#This Row],[Presented HS]])="",0,IF(CentrepointSourced[[#This Row],[Presented HS]]="&lt;5",2.5,IF(CentrepointSourced[[#This Row],[Presented HS]]="&lt;10",5,VALUE(TRIM(CentrepointSourced[[#This Row],[Presented HS]])))))</f>
        <v>0</v>
      </c>
      <c r="U1157" s="41">
        <f>IF(TRIM(CentrepointSourced[[#This Row],[Assessed HS]])="",0,IF(CentrepointSourced[[#This Row],[Assessed HS]]="&lt;5",2.5,IF(CentrepointSourced[[#This Row],[Assessed HS]]="&lt;10",5,VALUE(TRIM(CentrepointSourced[[#This Row],[Assessed HS]])))))</f>
        <v>0</v>
      </c>
      <c r="V1157" s="41">
        <f>IF(TRIM(CentrepointSourced[[#This Row],[Presented CS]])="",0,IF(CentrepointSourced[[#This Row],[Presented CS]]="&lt;5",2.5,IF(CentrepointSourced[[#This Row],[Presented CS]]="&lt;10",5,VALUE(TRIM(CentrepointSourced[[#This Row],[Presented CS]])))))</f>
        <v>0</v>
      </c>
      <c r="W1157" s="41">
        <f>IF(TRIM(CentrepointSourced[[#This Row],[Assessed CS]])="",0,IF(CentrepointSourced[[#This Row],[Assessed CS]]="&lt;5",2.5,IF(CentrepointSourced[[#This Row],[Assessed CS]]="&lt;10",5,VALUE(TRIM(CentrepointSourced[[#This Row],[Assessed CS]])))))</f>
        <v>0</v>
      </c>
      <c r="X1157" s="106">
        <f>IF(CentrepointSourced[[#This Row],[Age]]="16-17",CentrepointSourced[[#This Row],[Presented HS DQ]],0)</f>
        <v>0</v>
      </c>
      <c r="Y1157" s="106">
        <f>IF(CentrepointSourced[[#This Row],[Age]]="16-24",CentrepointSourced[[#This Row],[Presented HS DQ]],0)</f>
        <v>0</v>
      </c>
      <c r="Z1157" s="106">
        <f>IF(CentrepointSourced[[#This Row],[Age]]="18-24",CentrepointSourced[[#This Row],[Presented HS DQ]],0)</f>
        <v>0</v>
      </c>
      <c r="AA1157" s="106">
        <f>IF(CentrepointSourced[[#This Row],[Age]]="16-17",CentrepointSourced[[#This Row],[Presented CS DQ]],0)</f>
        <v>0</v>
      </c>
      <c r="AB1157" s="106">
        <f>IF(CentrepointSourced[[#This Row],[Age]]="16-24",CentrepointSourced[[#This Row],[Presented CS DQ]],0)</f>
        <v>0</v>
      </c>
      <c r="AC1157" s="106">
        <f>IF(CentrepointSourced[[#This Row],[Age]]="18-24",CentrepointSourced[[#This Row],[Presented CS DQ]],0)</f>
        <v>0</v>
      </c>
      <c r="AD1157" s="107">
        <f>IF(CentrepointSourced[[#This Row],[Age]]="16-17",CentrepointSourced[[#This Row],[Assessed HS DQ]],0)</f>
        <v>0</v>
      </c>
      <c r="AE1157" s="107">
        <f>IF(CentrepointSourced[[#This Row],[Age]]="16-24",CentrepointSourced[[#This Row],[Assessed HS DQ]],0)</f>
        <v>0</v>
      </c>
      <c r="AF1157" s="107">
        <f>IF(CentrepointSourced[[#This Row],[Age]]="18-24",CentrepointSourced[[#This Row],[Assessed HS DQ]],0)</f>
        <v>0</v>
      </c>
      <c r="AG1157" s="107">
        <f>IF(CentrepointSourced[[#This Row],[Age]]="16-17",CentrepointSourced[[#This Row],[Assessed CS DQ]],0)</f>
        <v>0</v>
      </c>
      <c r="AH1157" s="107">
        <f>IF(CentrepointSourced[[#This Row],[Age]]="16-24",CentrepointSourced[[#This Row],[Assessed CS DQ]],0)</f>
        <v>0</v>
      </c>
      <c r="AI1157" s="107">
        <f>IF(CentrepointSourced[[#This Row],[Age]]="18-24",CentrepointSourced[[#This Row],[Assessed CS DQ]],0)</f>
        <v>0</v>
      </c>
    </row>
    <row r="1158" spans="1:35" customFormat="1" ht="13.5" customHeight="1">
      <c r="A1158" s="45" t="s">
        <v>40</v>
      </c>
      <c r="B1158" s="62" t="s">
        <v>221</v>
      </c>
      <c r="C1158" s="45" t="s">
        <v>42</v>
      </c>
      <c r="D1158" s="62"/>
      <c r="E1158" s="67">
        <v>2012</v>
      </c>
      <c r="F1158" s="67" t="s">
        <v>26</v>
      </c>
      <c r="G1158" s="67"/>
      <c r="H1158" s="68"/>
      <c r="I1158" s="67">
        <v>50</v>
      </c>
      <c r="J1158" s="45"/>
      <c r="K1158" s="45"/>
      <c r="L1158" s="45"/>
      <c r="M1158" s="45"/>
      <c r="N1158" s="45"/>
      <c r="O1158" s="45"/>
      <c r="P1158" s="45"/>
      <c r="Q1158" s="41" t="str">
        <f>IF(CentrepointSourced[[#This Row],[Country]]="Northern Ireland","Northern Ireland",IFERROR(VLOOKUP(CentrepointSourced[[#This Row],[Local Authority]],LKP_LANameDQ[],2,FALSE),CentrepointSourced[[#This Row],[Local Authority]]))</f>
        <v>Wyre Forest</v>
      </c>
      <c r="R1158" s="41" t="str">
        <f>IF(CentrepointSourced[[#This Row],[LA type]]="County","",INDEX(ConsolGeog[lad14cd],MATCH(CentrepointSourced[[#This Row],[Local Authority DQ]],ConsolGeog[la_name],0)))</f>
        <v>E07000239</v>
      </c>
      <c r="S1158" s="41" t="str">
        <f>IF(OR(CentrepointSourced[[#This Row],[Country]]="Northern Ireland",CentrepointSourced[[#This Row],[Country]]="Scotland",CentrepointSourced[[#This Row],[Country]]="Wales"),"Local Authority",CentrepointSourced[[#This Row],[LA type]])</f>
        <v>District</v>
      </c>
      <c r="T1158" s="41">
        <f>IF(TRIM(CentrepointSourced[[#This Row],[Presented HS]])="",0,IF(CentrepointSourced[[#This Row],[Presented HS]]="&lt;5",2.5,IF(CentrepointSourced[[#This Row],[Presented HS]]="&lt;10",5,VALUE(TRIM(CentrepointSourced[[#This Row],[Presented HS]])))))</f>
        <v>0</v>
      </c>
      <c r="U1158" s="41">
        <f>IF(TRIM(CentrepointSourced[[#This Row],[Assessed HS]])="",0,IF(CentrepointSourced[[#This Row],[Assessed HS]]="&lt;5",2.5,IF(CentrepointSourced[[#This Row],[Assessed HS]]="&lt;10",5,VALUE(TRIM(CentrepointSourced[[#This Row],[Assessed HS]])))))</f>
        <v>0</v>
      </c>
      <c r="V1158" s="41">
        <f>IF(TRIM(CentrepointSourced[[#This Row],[Presented CS]])="",0,IF(CentrepointSourced[[#This Row],[Presented CS]]="&lt;5",2.5,IF(CentrepointSourced[[#This Row],[Presented CS]]="&lt;10",5,VALUE(TRIM(CentrepointSourced[[#This Row],[Presented CS]])))))</f>
        <v>0</v>
      </c>
      <c r="W1158" s="41">
        <f>IF(TRIM(CentrepointSourced[[#This Row],[Assessed CS]])="",0,IF(CentrepointSourced[[#This Row],[Assessed CS]]="&lt;5",2.5,IF(CentrepointSourced[[#This Row],[Assessed CS]]="&lt;10",5,VALUE(TRIM(CentrepointSourced[[#This Row],[Assessed CS]])))))</f>
        <v>0</v>
      </c>
      <c r="X1158" s="106">
        <f>IF(CentrepointSourced[[#This Row],[Age]]="16-17",CentrepointSourced[[#This Row],[Presented HS DQ]],0)</f>
        <v>0</v>
      </c>
      <c r="Y1158" s="106">
        <f>IF(CentrepointSourced[[#This Row],[Age]]="16-24",CentrepointSourced[[#This Row],[Presented HS DQ]],0)</f>
        <v>0</v>
      </c>
      <c r="Z1158" s="106">
        <f>IF(CentrepointSourced[[#This Row],[Age]]="18-24",CentrepointSourced[[#This Row],[Presented HS DQ]],0)</f>
        <v>0</v>
      </c>
      <c r="AA1158" s="106">
        <f>IF(CentrepointSourced[[#This Row],[Age]]="16-17",CentrepointSourced[[#This Row],[Presented CS DQ]],0)</f>
        <v>0</v>
      </c>
      <c r="AB1158" s="106">
        <f>IF(CentrepointSourced[[#This Row],[Age]]="16-24",CentrepointSourced[[#This Row],[Presented CS DQ]],0)</f>
        <v>0</v>
      </c>
      <c r="AC1158" s="106">
        <f>IF(CentrepointSourced[[#This Row],[Age]]="18-24",CentrepointSourced[[#This Row],[Presented CS DQ]],0)</f>
        <v>0</v>
      </c>
      <c r="AD1158" s="107">
        <f>IF(CentrepointSourced[[#This Row],[Age]]="16-17",CentrepointSourced[[#This Row],[Assessed HS DQ]],0)</f>
        <v>0</v>
      </c>
      <c r="AE1158" s="107">
        <f>IF(CentrepointSourced[[#This Row],[Age]]="16-24",CentrepointSourced[[#This Row],[Assessed HS DQ]],0)</f>
        <v>0</v>
      </c>
      <c r="AF1158" s="107">
        <f>IF(CentrepointSourced[[#This Row],[Age]]="18-24",CentrepointSourced[[#This Row],[Assessed HS DQ]],0)</f>
        <v>0</v>
      </c>
      <c r="AG1158" s="107">
        <f>IF(CentrepointSourced[[#This Row],[Age]]="16-17",CentrepointSourced[[#This Row],[Assessed CS DQ]],0)</f>
        <v>0</v>
      </c>
      <c r="AH1158" s="107">
        <f>IF(CentrepointSourced[[#This Row],[Age]]="16-24",CentrepointSourced[[#This Row],[Assessed CS DQ]],0)</f>
        <v>0</v>
      </c>
      <c r="AI1158" s="107">
        <f>IF(CentrepointSourced[[#This Row],[Age]]="18-24",CentrepointSourced[[#This Row],[Assessed CS DQ]],0)</f>
        <v>0</v>
      </c>
    </row>
    <row r="1159" spans="1:35" customFormat="1" ht="13.5" customHeight="1">
      <c r="A1159" s="45" t="s">
        <v>40</v>
      </c>
      <c r="B1159" s="62" t="s">
        <v>221</v>
      </c>
      <c r="C1159" s="45" t="s">
        <v>42</v>
      </c>
      <c r="D1159" s="62"/>
      <c r="E1159" s="67">
        <v>2013</v>
      </c>
      <c r="F1159" s="67" t="s">
        <v>25</v>
      </c>
      <c r="G1159" s="67"/>
      <c r="H1159" s="68"/>
      <c r="I1159" s="67">
        <v>2</v>
      </c>
      <c r="J1159" s="45"/>
      <c r="K1159" s="45"/>
      <c r="L1159" s="45"/>
      <c r="M1159" s="45"/>
      <c r="N1159" s="45"/>
      <c r="O1159" s="45"/>
      <c r="P1159" s="45"/>
      <c r="Q1159" s="41" t="str">
        <f>IF(CentrepointSourced[[#This Row],[Country]]="Northern Ireland","Northern Ireland",IFERROR(VLOOKUP(CentrepointSourced[[#This Row],[Local Authority]],LKP_LANameDQ[],2,FALSE),CentrepointSourced[[#This Row],[Local Authority]]))</f>
        <v>Wyre Forest</v>
      </c>
      <c r="R1159" s="41" t="str">
        <f>IF(CentrepointSourced[[#This Row],[LA type]]="County","",INDEX(ConsolGeog[lad14cd],MATCH(CentrepointSourced[[#This Row],[Local Authority DQ]],ConsolGeog[la_name],0)))</f>
        <v>E07000239</v>
      </c>
      <c r="S1159" s="41" t="str">
        <f>IF(OR(CentrepointSourced[[#This Row],[Country]]="Northern Ireland",CentrepointSourced[[#This Row],[Country]]="Scotland",CentrepointSourced[[#This Row],[Country]]="Wales"),"Local Authority",CentrepointSourced[[#This Row],[LA type]])</f>
        <v>District</v>
      </c>
      <c r="T1159" s="41">
        <f>IF(TRIM(CentrepointSourced[[#This Row],[Presented HS]])="",0,IF(CentrepointSourced[[#This Row],[Presented HS]]="&lt;5",2.5,IF(CentrepointSourced[[#This Row],[Presented HS]]="&lt;10",5,VALUE(TRIM(CentrepointSourced[[#This Row],[Presented HS]])))))</f>
        <v>0</v>
      </c>
      <c r="U1159" s="41">
        <f>IF(TRIM(CentrepointSourced[[#This Row],[Assessed HS]])="",0,IF(CentrepointSourced[[#This Row],[Assessed HS]]="&lt;5",2.5,IF(CentrepointSourced[[#This Row],[Assessed HS]]="&lt;10",5,VALUE(TRIM(CentrepointSourced[[#This Row],[Assessed HS]])))))</f>
        <v>0</v>
      </c>
      <c r="V1159" s="41">
        <f>IF(TRIM(CentrepointSourced[[#This Row],[Presented CS]])="",0,IF(CentrepointSourced[[#This Row],[Presented CS]]="&lt;5",2.5,IF(CentrepointSourced[[#This Row],[Presented CS]]="&lt;10",5,VALUE(TRIM(CentrepointSourced[[#This Row],[Presented CS]])))))</f>
        <v>0</v>
      </c>
      <c r="W1159" s="41">
        <f>IF(TRIM(CentrepointSourced[[#This Row],[Assessed CS]])="",0,IF(CentrepointSourced[[#This Row],[Assessed CS]]="&lt;5",2.5,IF(CentrepointSourced[[#This Row],[Assessed CS]]="&lt;10",5,VALUE(TRIM(CentrepointSourced[[#This Row],[Assessed CS]])))))</f>
        <v>0</v>
      </c>
      <c r="X1159" s="106">
        <f>IF(CentrepointSourced[[#This Row],[Age]]="16-17",CentrepointSourced[[#This Row],[Presented HS DQ]],0)</f>
        <v>0</v>
      </c>
      <c r="Y1159" s="106">
        <f>IF(CentrepointSourced[[#This Row],[Age]]="16-24",CentrepointSourced[[#This Row],[Presented HS DQ]],0)</f>
        <v>0</v>
      </c>
      <c r="Z1159" s="106">
        <f>IF(CentrepointSourced[[#This Row],[Age]]="18-24",CentrepointSourced[[#This Row],[Presented HS DQ]],0)</f>
        <v>0</v>
      </c>
      <c r="AA1159" s="106">
        <f>IF(CentrepointSourced[[#This Row],[Age]]="16-17",CentrepointSourced[[#This Row],[Presented CS DQ]],0)</f>
        <v>0</v>
      </c>
      <c r="AB1159" s="106">
        <f>IF(CentrepointSourced[[#This Row],[Age]]="16-24",CentrepointSourced[[#This Row],[Presented CS DQ]],0)</f>
        <v>0</v>
      </c>
      <c r="AC1159" s="106">
        <f>IF(CentrepointSourced[[#This Row],[Age]]="18-24",CentrepointSourced[[#This Row],[Presented CS DQ]],0)</f>
        <v>0</v>
      </c>
      <c r="AD1159" s="107">
        <f>IF(CentrepointSourced[[#This Row],[Age]]="16-17",CentrepointSourced[[#This Row],[Assessed HS DQ]],0)</f>
        <v>0</v>
      </c>
      <c r="AE1159" s="107">
        <f>IF(CentrepointSourced[[#This Row],[Age]]="16-24",CentrepointSourced[[#This Row],[Assessed HS DQ]],0)</f>
        <v>0</v>
      </c>
      <c r="AF1159" s="107">
        <f>IF(CentrepointSourced[[#This Row],[Age]]="18-24",CentrepointSourced[[#This Row],[Assessed HS DQ]],0)</f>
        <v>0</v>
      </c>
      <c r="AG1159" s="107">
        <f>IF(CentrepointSourced[[#This Row],[Age]]="16-17",CentrepointSourced[[#This Row],[Assessed CS DQ]],0)</f>
        <v>0</v>
      </c>
      <c r="AH1159" s="107">
        <f>IF(CentrepointSourced[[#This Row],[Age]]="16-24",CentrepointSourced[[#This Row],[Assessed CS DQ]],0)</f>
        <v>0</v>
      </c>
      <c r="AI1159" s="107">
        <f>IF(CentrepointSourced[[#This Row],[Age]]="18-24",CentrepointSourced[[#This Row],[Assessed CS DQ]],0)</f>
        <v>0</v>
      </c>
    </row>
    <row r="1160" spans="1:35" customFormat="1" ht="13.5" customHeight="1">
      <c r="A1160" s="45" t="s">
        <v>40</v>
      </c>
      <c r="B1160" s="62" t="s">
        <v>221</v>
      </c>
      <c r="C1160" s="45" t="s">
        <v>42</v>
      </c>
      <c r="D1160" s="62"/>
      <c r="E1160" s="67">
        <v>2013</v>
      </c>
      <c r="F1160" s="67" t="s">
        <v>26</v>
      </c>
      <c r="G1160" s="67"/>
      <c r="H1160" s="68"/>
      <c r="I1160" s="67">
        <v>29</v>
      </c>
      <c r="J1160" s="45"/>
      <c r="K1160" s="45"/>
      <c r="L1160" s="45"/>
      <c r="M1160" s="45"/>
      <c r="N1160" s="45"/>
      <c r="O1160" s="45"/>
      <c r="P1160" s="45"/>
      <c r="Q1160" s="41" t="str">
        <f>IF(CentrepointSourced[[#This Row],[Country]]="Northern Ireland","Northern Ireland",IFERROR(VLOOKUP(CentrepointSourced[[#This Row],[Local Authority]],LKP_LANameDQ[],2,FALSE),CentrepointSourced[[#This Row],[Local Authority]]))</f>
        <v>Wyre Forest</v>
      </c>
      <c r="R1160" s="41" t="str">
        <f>IF(CentrepointSourced[[#This Row],[LA type]]="County","",INDEX(ConsolGeog[lad14cd],MATCH(CentrepointSourced[[#This Row],[Local Authority DQ]],ConsolGeog[la_name],0)))</f>
        <v>E07000239</v>
      </c>
      <c r="S1160" s="41" t="str">
        <f>IF(OR(CentrepointSourced[[#This Row],[Country]]="Northern Ireland",CentrepointSourced[[#This Row],[Country]]="Scotland",CentrepointSourced[[#This Row],[Country]]="Wales"),"Local Authority",CentrepointSourced[[#This Row],[LA type]])</f>
        <v>District</v>
      </c>
      <c r="T1160" s="41">
        <f>IF(TRIM(CentrepointSourced[[#This Row],[Presented HS]])="",0,IF(CentrepointSourced[[#This Row],[Presented HS]]="&lt;5",2.5,IF(CentrepointSourced[[#This Row],[Presented HS]]="&lt;10",5,VALUE(TRIM(CentrepointSourced[[#This Row],[Presented HS]])))))</f>
        <v>0</v>
      </c>
      <c r="U1160" s="41">
        <f>IF(TRIM(CentrepointSourced[[#This Row],[Assessed HS]])="",0,IF(CentrepointSourced[[#This Row],[Assessed HS]]="&lt;5",2.5,IF(CentrepointSourced[[#This Row],[Assessed HS]]="&lt;10",5,VALUE(TRIM(CentrepointSourced[[#This Row],[Assessed HS]])))))</f>
        <v>0</v>
      </c>
      <c r="V1160" s="41">
        <f>IF(TRIM(CentrepointSourced[[#This Row],[Presented CS]])="",0,IF(CentrepointSourced[[#This Row],[Presented CS]]="&lt;5",2.5,IF(CentrepointSourced[[#This Row],[Presented CS]]="&lt;10",5,VALUE(TRIM(CentrepointSourced[[#This Row],[Presented CS]])))))</f>
        <v>0</v>
      </c>
      <c r="W1160" s="41">
        <f>IF(TRIM(CentrepointSourced[[#This Row],[Assessed CS]])="",0,IF(CentrepointSourced[[#This Row],[Assessed CS]]="&lt;5",2.5,IF(CentrepointSourced[[#This Row],[Assessed CS]]="&lt;10",5,VALUE(TRIM(CentrepointSourced[[#This Row],[Assessed CS]])))))</f>
        <v>0</v>
      </c>
      <c r="X1160" s="106">
        <f>IF(CentrepointSourced[[#This Row],[Age]]="16-17",CentrepointSourced[[#This Row],[Presented HS DQ]],0)</f>
        <v>0</v>
      </c>
      <c r="Y1160" s="106">
        <f>IF(CentrepointSourced[[#This Row],[Age]]="16-24",CentrepointSourced[[#This Row],[Presented HS DQ]],0)</f>
        <v>0</v>
      </c>
      <c r="Z1160" s="106">
        <f>IF(CentrepointSourced[[#This Row],[Age]]="18-24",CentrepointSourced[[#This Row],[Presented HS DQ]],0)</f>
        <v>0</v>
      </c>
      <c r="AA1160" s="106">
        <f>IF(CentrepointSourced[[#This Row],[Age]]="16-17",CentrepointSourced[[#This Row],[Presented CS DQ]],0)</f>
        <v>0</v>
      </c>
      <c r="AB1160" s="106">
        <f>IF(CentrepointSourced[[#This Row],[Age]]="16-24",CentrepointSourced[[#This Row],[Presented CS DQ]],0)</f>
        <v>0</v>
      </c>
      <c r="AC1160" s="106">
        <f>IF(CentrepointSourced[[#This Row],[Age]]="18-24",CentrepointSourced[[#This Row],[Presented CS DQ]],0)</f>
        <v>0</v>
      </c>
      <c r="AD1160" s="107">
        <f>IF(CentrepointSourced[[#This Row],[Age]]="16-17",CentrepointSourced[[#This Row],[Assessed HS DQ]],0)</f>
        <v>0</v>
      </c>
      <c r="AE1160" s="107">
        <f>IF(CentrepointSourced[[#This Row],[Age]]="16-24",CentrepointSourced[[#This Row],[Assessed HS DQ]],0)</f>
        <v>0</v>
      </c>
      <c r="AF1160" s="107">
        <f>IF(CentrepointSourced[[#This Row],[Age]]="18-24",CentrepointSourced[[#This Row],[Assessed HS DQ]],0)</f>
        <v>0</v>
      </c>
      <c r="AG1160" s="107">
        <f>IF(CentrepointSourced[[#This Row],[Age]]="16-17",CentrepointSourced[[#This Row],[Assessed CS DQ]],0)</f>
        <v>0</v>
      </c>
      <c r="AH1160" s="107">
        <f>IF(CentrepointSourced[[#This Row],[Age]]="16-24",CentrepointSourced[[#This Row],[Assessed CS DQ]],0)</f>
        <v>0</v>
      </c>
      <c r="AI1160" s="107">
        <f>IF(CentrepointSourced[[#This Row],[Age]]="18-24",CentrepointSourced[[#This Row],[Assessed CS DQ]],0)</f>
        <v>0</v>
      </c>
    </row>
    <row r="1161" spans="1:35" customFormat="1" ht="13.5" customHeight="1">
      <c r="A1161" s="45" t="s">
        <v>40</v>
      </c>
      <c r="B1161" s="62" t="s">
        <v>221</v>
      </c>
      <c r="C1161" s="45" t="s">
        <v>42</v>
      </c>
      <c r="D1161" s="62"/>
      <c r="E1161" s="67">
        <v>2014</v>
      </c>
      <c r="F1161" s="67" t="s">
        <v>25</v>
      </c>
      <c r="G1161" s="67"/>
      <c r="H1161" s="68"/>
      <c r="I1161" s="67">
        <v>0</v>
      </c>
      <c r="J1161" s="45"/>
      <c r="K1161" s="45"/>
      <c r="L1161" s="45"/>
      <c r="M1161" s="45"/>
      <c r="N1161" s="45"/>
      <c r="O1161" s="45"/>
      <c r="P1161" s="45"/>
      <c r="Q1161" s="41" t="str">
        <f>IF(CentrepointSourced[[#This Row],[Country]]="Northern Ireland","Northern Ireland",IFERROR(VLOOKUP(CentrepointSourced[[#This Row],[Local Authority]],LKP_LANameDQ[],2,FALSE),CentrepointSourced[[#This Row],[Local Authority]]))</f>
        <v>Wyre Forest</v>
      </c>
      <c r="R1161" s="41" t="str">
        <f>IF(CentrepointSourced[[#This Row],[LA type]]="County","",INDEX(ConsolGeog[lad14cd],MATCH(CentrepointSourced[[#This Row],[Local Authority DQ]],ConsolGeog[la_name],0)))</f>
        <v>E07000239</v>
      </c>
      <c r="S1161" s="41" t="str">
        <f>IF(OR(CentrepointSourced[[#This Row],[Country]]="Northern Ireland",CentrepointSourced[[#This Row],[Country]]="Scotland",CentrepointSourced[[#This Row],[Country]]="Wales"),"Local Authority",CentrepointSourced[[#This Row],[LA type]])</f>
        <v>District</v>
      </c>
      <c r="T1161" s="41">
        <f>IF(TRIM(CentrepointSourced[[#This Row],[Presented HS]])="",0,IF(CentrepointSourced[[#This Row],[Presented HS]]="&lt;5",2.5,IF(CentrepointSourced[[#This Row],[Presented HS]]="&lt;10",5,VALUE(TRIM(CentrepointSourced[[#This Row],[Presented HS]])))))</f>
        <v>0</v>
      </c>
      <c r="U1161" s="41">
        <f>IF(TRIM(CentrepointSourced[[#This Row],[Assessed HS]])="",0,IF(CentrepointSourced[[#This Row],[Assessed HS]]="&lt;5",2.5,IF(CentrepointSourced[[#This Row],[Assessed HS]]="&lt;10",5,VALUE(TRIM(CentrepointSourced[[#This Row],[Assessed HS]])))))</f>
        <v>0</v>
      </c>
      <c r="V1161" s="41">
        <f>IF(TRIM(CentrepointSourced[[#This Row],[Presented CS]])="",0,IF(CentrepointSourced[[#This Row],[Presented CS]]="&lt;5",2.5,IF(CentrepointSourced[[#This Row],[Presented CS]]="&lt;10",5,VALUE(TRIM(CentrepointSourced[[#This Row],[Presented CS]])))))</f>
        <v>0</v>
      </c>
      <c r="W1161" s="41">
        <f>IF(TRIM(CentrepointSourced[[#This Row],[Assessed CS]])="",0,IF(CentrepointSourced[[#This Row],[Assessed CS]]="&lt;5",2.5,IF(CentrepointSourced[[#This Row],[Assessed CS]]="&lt;10",5,VALUE(TRIM(CentrepointSourced[[#This Row],[Assessed CS]])))))</f>
        <v>0</v>
      </c>
      <c r="X1161" s="106">
        <f>IF(CentrepointSourced[[#This Row],[Age]]="16-17",CentrepointSourced[[#This Row],[Presented HS DQ]],0)</f>
        <v>0</v>
      </c>
      <c r="Y1161" s="106">
        <f>IF(CentrepointSourced[[#This Row],[Age]]="16-24",CentrepointSourced[[#This Row],[Presented HS DQ]],0)</f>
        <v>0</v>
      </c>
      <c r="Z1161" s="106">
        <f>IF(CentrepointSourced[[#This Row],[Age]]="18-24",CentrepointSourced[[#This Row],[Presented HS DQ]],0)</f>
        <v>0</v>
      </c>
      <c r="AA1161" s="106">
        <f>IF(CentrepointSourced[[#This Row],[Age]]="16-17",CentrepointSourced[[#This Row],[Presented CS DQ]],0)</f>
        <v>0</v>
      </c>
      <c r="AB1161" s="106">
        <f>IF(CentrepointSourced[[#This Row],[Age]]="16-24",CentrepointSourced[[#This Row],[Presented CS DQ]],0)</f>
        <v>0</v>
      </c>
      <c r="AC1161" s="106">
        <f>IF(CentrepointSourced[[#This Row],[Age]]="18-24",CentrepointSourced[[#This Row],[Presented CS DQ]],0)</f>
        <v>0</v>
      </c>
      <c r="AD1161" s="107">
        <f>IF(CentrepointSourced[[#This Row],[Age]]="16-17",CentrepointSourced[[#This Row],[Assessed HS DQ]],0)</f>
        <v>0</v>
      </c>
      <c r="AE1161" s="107">
        <f>IF(CentrepointSourced[[#This Row],[Age]]="16-24",CentrepointSourced[[#This Row],[Assessed HS DQ]],0)</f>
        <v>0</v>
      </c>
      <c r="AF1161" s="107">
        <f>IF(CentrepointSourced[[#This Row],[Age]]="18-24",CentrepointSourced[[#This Row],[Assessed HS DQ]],0)</f>
        <v>0</v>
      </c>
      <c r="AG1161" s="107">
        <f>IF(CentrepointSourced[[#This Row],[Age]]="16-17",CentrepointSourced[[#This Row],[Assessed CS DQ]],0)</f>
        <v>0</v>
      </c>
      <c r="AH1161" s="107">
        <f>IF(CentrepointSourced[[#This Row],[Age]]="16-24",CentrepointSourced[[#This Row],[Assessed CS DQ]],0)</f>
        <v>0</v>
      </c>
      <c r="AI1161" s="107">
        <f>IF(CentrepointSourced[[#This Row],[Age]]="18-24",CentrepointSourced[[#This Row],[Assessed CS DQ]],0)</f>
        <v>0</v>
      </c>
    </row>
    <row r="1162" spans="1:35" customFormat="1" ht="13.5" customHeight="1">
      <c r="A1162" s="45" t="s">
        <v>40</v>
      </c>
      <c r="B1162" s="62" t="s">
        <v>221</v>
      </c>
      <c r="C1162" s="45" t="s">
        <v>42</v>
      </c>
      <c r="D1162" s="62"/>
      <c r="E1162" s="67">
        <v>2014</v>
      </c>
      <c r="F1162" s="67" t="s">
        <v>26</v>
      </c>
      <c r="G1162" s="67"/>
      <c r="H1162" s="68"/>
      <c r="I1162" s="67">
        <v>27</v>
      </c>
      <c r="J1162" s="45"/>
      <c r="K1162" s="45"/>
      <c r="L1162" s="45"/>
      <c r="M1162" s="45"/>
      <c r="N1162" s="45"/>
      <c r="O1162" s="45"/>
      <c r="P1162" s="45"/>
      <c r="Q1162" s="41" t="str">
        <f>IF(CentrepointSourced[[#This Row],[Country]]="Northern Ireland","Northern Ireland",IFERROR(VLOOKUP(CentrepointSourced[[#This Row],[Local Authority]],LKP_LANameDQ[],2,FALSE),CentrepointSourced[[#This Row],[Local Authority]]))</f>
        <v>Wyre Forest</v>
      </c>
      <c r="R1162" s="41" t="str">
        <f>IF(CentrepointSourced[[#This Row],[LA type]]="County","",INDEX(ConsolGeog[lad14cd],MATCH(CentrepointSourced[[#This Row],[Local Authority DQ]],ConsolGeog[la_name],0)))</f>
        <v>E07000239</v>
      </c>
      <c r="S1162" s="41" t="str">
        <f>IF(OR(CentrepointSourced[[#This Row],[Country]]="Northern Ireland",CentrepointSourced[[#This Row],[Country]]="Scotland",CentrepointSourced[[#This Row],[Country]]="Wales"),"Local Authority",CentrepointSourced[[#This Row],[LA type]])</f>
        <v>District</v>
      </c>
      <c r="T1162" s="41">
        <f>IF(TRIM(CentrepointSourced[[#This Row],[Presented HS]])="",0,IF(CentrepointSourced[[#This Row],[Presented HS]]="&lt;5",2.5,IF(CentrepointSourced[[#This Row],[Presented HS]]="&lt;10",5,VALUE(TRIM(CentrepointSourced[[#This Row],[Presented HS]])))))</f>
        <v>0</v>
      </c>
      <c r="U1162" s="41">
        <f>IF(TRIM(CentrepointSourced[[#This Row],[Assessed HS]])="",0,IF(CentrepointSourced[[#This Row],[Assessed HS]]="&lt;5",2.5,IF(CentrepointSourced[[#This Row],[Assessed HS]]="&lt;10",5,VALUE(TRIM(CentrepointSourced[[#This Row],[Assessed HS]])))))</f>
        <v>0</v>
      </c>
      <c r="V1162" s="41">
        <f>IF(TRIM(CentrepointSourced[[#This Row],[Presented CS]])="",0,IF(CentrepointSourced[[#This Row],[Presented CS]]="&lt;5",2.5,IF(CentrepointSourced[[#This Row],[Presented CS]]="&lt;10",5,VALUE(TRIM(CentrepointSourced[[#This Row],[Presented CS]])))))</f>
        <v>0</v>
      </c>
      <c r="W1162" s="41">
        <f>IF(TRIM(CentrepointSourced[[#This Row],[Assessed CS]])="",0,IF(CentrepointSourced[[#This Row],[Assessed CS]]="&lt;5",2.5,IF(CentrepointSourced[[#This Row],[Assessed CS]]="&lt;10",5,VALUE(TRIM(CentrepointSourced[[#This Row],[Assessed CS]])))))</f>
        <v>0</v>
      </c>
      <c r="X1162" s="106">
        <f>IF(CentrepointSourced[[#This Row],[Age]]="16-17",CentrepointSourced[[#This Row],[Presented HS DQ]],0)</f>
        <v>0</v>
      </c>
      <c r="Y1162" s="106">
        <f>IF(CentrepointSourced[[#This Row],[Age]]="16-24",CentrepointSourced[[#This Row],[Presented HS DQ]],0)</f>
        <v>0</v>
      </c>
      <c r="Z1162" s="106">
        <f>IF(CentrepointSourced[[#This Row],[Age]]="18-24",CentrepointSourced[[#This Row],[Presented HS DQ]],0)</f>
        <v>0</v>
      </c>
      <c r="AA1162" s="106">
        <f>IF(CentrepointSourced[[#This Row],[Age]]="16-17",CentrepointSourced[[#This Row],[Presented CS DQ]],0)</f>
        <v>0</v>
      </c>
      <c r="AB1162" s="106">
        <f>IF(CentrepointSourced[[#This Row],[Age]]="16-24",CentrepointSourced[[#This Row],[Presented CS DQ]],0)</f>
        <v>0</v>
      </c>
      <c r="AC1162" s="106">
        <f>IF(CentrepointSourced[[#This Row],[Age]]="18-24",CentrepointSourced[[#This Row],[Presented CS DQ]],0)</f>
        <v>0</v>
      </c>
      <c r="AD1162" s="107">
        <f>IF(CentrepointSourced[[#This Row],[Age]]="16-17",CentrepointSourced[[#This Row],[Assessed HS DQ]],0)</f>
        <v>0</v>
      </c>
      <c r="AE1162" s="107">
        <f>IF(CentrepointSourced[[#This Row],[Age]]="16-24",CentrepointSourced[[#This Row],[Assessed HS DQ]],0)</f>
        <v>0</v>
      </c>
      <c r="AF1162" s="107">
        <f>IF(CentrepointSourced[[#This Row],[Age]]="18-24",CentrepointSourced[[#This Row],[Assessed HS DQ]],0)</f>
        <v>0</v>
      </c>
      <c r="AG1162" s="107">
        <f>IF(CentrepointSourced[[#This Row],[Age]]="16-17",CentrepointSourced[[#This Row],[Assessed CS DQ]],0)</f>
        <v>0</v>
      </c>
      <c r="AH1162" s="107">
        <f>IF(CentrepointSourced[[#This Row],[Age]]="16-24",CentrepointSourced[[#This Row],[Assessed CS DQ]],0)</f>
        <v>0</v>
      </c>
      <c r="AI1162" s="107">
        <f>IF(CentrepointSourced[[#This Row],[Age]]="18-24",CentrepointSourced[[#This Row],[Assessed CS DQ]],0)</f>
        <v>0</v>
      </c>
    </row>
    <row r="1163" spans="1:35" customFormat="1" ht="13.5" customHeight="1">
      <c r="A1163" s="45" t="s">
        <v>40</v>
      </c>
      <c r="B1163" s="45" t="s">
        <v>275</v>
      </c>
      <c r="C1163" s="45" t="s">
        <v>165</v>
      </c>
      <c r="D1163" s="45"/>
      <c r="E1163" s="67">
        <v>2012</v>
      </c>
      <c r="F1163" s="67" t="s">
        <v>25</v>
      </c>
      <c r="G1163" s="67"/>
      <c r="H1163" s="68"/>
      <c r="I1163" s="67"/>
      <c r="J1163" s="45"/>
      <c r="K1163" s="67" t="s">
        <v>31</v>
      </c>
      <c r="L1163" s="67" t="s">
        <v>31</v>
      </c>
      <c r="M1163" s="73" t="s">
        <v>31</v>
      </c>
      <c r="N1163" s="73" t="s">
        <v>31</v>
      </c>
      <c r="O1163" s="73" t="s">
        <v>31</v>
      </c>
      <c r="P1163" s="73" t="s">
        <v>31</v>
      </c>
      <c r="Q1163" s="41" t="str">
        <f>IF(CentrepointSourced[[#This Row],[Country]]="Northern Ireland","Northern Ireland",IFERROR(VLOOKUP(CentrepointSourced[[#This Row],[Local Authority]],LKP_LANameDQ[],2,FALSE),CentrepointSourced[[#This Row],[Local Authority]]))</f>
        <v>York</v>
      </c>
      <c r="R1163" s="41" t="str">
        <f>IF(CentrepointSourced[[#This Row],[LA type]]="County","",INDEX(ConsolGeog[lad14cd],MATCH(CentrepointSourced[[#This Row],[Local Authority DQ]],ConsolGeog[la_name],0)))</f>
        <v>E06000014</v>
      </c>
      <c r="S1163" s="41" t="str">
        <f>IF(OR(CentrepointSourced[[#This Row],[Country]]="Northern Ireland",CentrepointSourced[[#This Row],[Country]]="Scotland",CentrepointSourced[[#This Row],[Country]]="Wales"),"Local Authority",CentrepointSourced[[#This Row],[LA type]])</f>
        <v>Unitary</v>
      </c>
      <c r="T1163" s="41">
        <f>IF(TRIM(CentrepointSourced[[#This Row],[Presented HS]])="",0,IF(CentrepointSourced[[#This Row],[Presented HS]]="&lt;5",2.5,IF(CentrepointSourced[[#This Row],[Presented HS]]="&lt;10",5,VALUE(TRIM(CentrepointSourced[[#This Row],[Presented HS]])))))</f>
        <v>0</v>
      </c>
      <c r="U1163" s="41">
        <f>IF(TRIM(CentrepointSourced[[#This Row],[Assessed HS]])="",0,IF(CentrepointSourced[[#This Row],[Assessed HS]]="&lt;5",2.5,IF(CentrepointSourced[[#This Row],[Assessed HS]]="&lt;10",5,VALUE(TRIM(CentrepointSourced[[#This Row],[Assessed HS]])))))</f>
        <v>0</v>
      </c>
      <c r="V1163" s="41">
        <f>IF(TRIM(CentrepointSourced[[#This Row],[Presented CS]])="",0,IF(CentrepointSourced[[#This Row],[Presented CS]]="&lt;5",2.5,IF(CentrepointSourced[[#This Row],[Presented CS]]="&lt;10",5,VALUE(TRIM(CentrepointSourced[[#This Row],[Presented CS]])))))</f>
        <v>2.5</v>
      </c>
      <c r="W1163" s="41">
        <f>IF(TRIM(CentrepointSourced[[#This Row],[Assessed CS]])="",0,IF(CentrepointSourced[[#This Row],[Assessed CS]]="&lt;5",2.5,IF(CentrepointSourced[[#This Row],[Assessed CS]]="&lt;10",5,VALUE(TRIM(CentrepointSourced[[#This Row],[Assessed CS]])))))</f>
        <v>2.5</v>
      </c>
      <c r="X1163" s="106">
        <f>IF(CentrepointSourced[[#This Row],[Age]]="16-17",CentrepointSourced[[#This Row],[Presented HS DQ]],0)</f>
        <v>0</v>
      </c>
      <c r="Y1163" s="106">
        <f>IF(CentrepointSourced[[#This Row],[Age]]="16-24",CentrepointSourced[[#This Row],[Presented HS DQ]],0)</f>
        <v>0</v>
      </c>
      <c r="Z1163" s="106">
        <f>IF(CentrepointSourced[[#This Row],[Age]]="18-24",CentrepointSourced[[#This Row],[Presented HS DQ]],0)</f>
        <v>0</v>
      </c>
      <c r="AA1163" s="106">
        <f>IF(CentrepointSourced[[#This Row],[Age]]="16-17",CentrepointSourced[[#This Row],[Presented CS DQ]],0)</f>
        <v>2.5</v>
      </c>
      <c r="AB1163" s="106">
        <f>IF(CentrepointSourced[[#This Row],[Age]]="16-24",CentrepointSourced[[#This Row],[Presented CS DQ]],0)</f>
        <v>0</v>
      </c>
      <c r="AC1163" s="106">
        <f>IF(CentrepointSourced[[#This Row],[Age]]="18-24",CentrepointSourced[[#This Row],[Presented CS DQ]],0)</f>
        <v>0</v>
      </c>
      <c r="AD1163" s="107">
        <f>IF(CentrepointSourced[[#This Row],[Age]]="16-17",CentrepointSourced[[#This Row],[Assessed HS DQ]],0)</f>
        <v>0</v>
      </c>
      <c r="AE1163" s="107">
        <f>IF(CentrepointSourced[[#This Row],[Age]]="16-24",CentrepointSourced[[#This Row],[Assessed HS DQ]],0)</f>
        <v>0</v>
      </c>
      <c r="AF1163" s="107">
        <f>IF(CentrepointSourced[[#This Row],[Age]]="18-24",CentrepointSourced[[#This Row],[Assessed HS DQ]],0)</f>
        <v>0</v>
      </c>
      <c r="AG1163" s="107">
        <f>IF(CentrepointSourced[[#This Row],[Age]]="16-17",CentrepointSourced[[#This Row],[Assessed CS DQ]],0)</f>
        <v>2.5</v>
      </c>
      <c r="AH1163" s="107">
        <f>IF(CentrepointSourced[[#This Row],[Age]]="16-24",CentrepointSourced[[#This Row],[Assessed CS DQ]],0)</f>
        <v>0</v>
      </c>
      <c r="AI1163" s="107">
        <f>IF(CentrepointSourced[[#This Row],[Age]]="18-24",CentrepointSourced[[#This Row],[Assessed CS DQ]],0)</f>
        <v>0</v>
      </c>
    </row>
    <row r="1164" spans="1:35" customFormat="1" ht="13.5" customHeight="1">
      <c r="A1164" s="45" t="s">
        <v>40</v>
      </c>
      <c r="B1164" s="45" t="s">
        <v>275</v>
      </c>
      <c r="C1164" s="45" t="s">
        <v>165</v>
      </c>
      <c r="D1164" s="45"/>
      <c r="E1164" s="67">
        <v>2012</v>
      </c>
      <c r="F1164" s="67" t="s">
        <v>26</v>
      </c>
      <c r="G1164" s="67"/>
      <c r="H1164" s="68"/>
      <c r="I1164" s="67"/>
      <c r="J1164" s="45"/>
      <c r="K1164" s="67"/>
      <c r="L1164" s="67"/>
      <c r="M1164" s="73"/>
      <c r="N1164" s="73"/>
      <c r="O1164" s="73"/>
      <c r="P1164" s="73"/>
      <c r="Q1164" s="41" t="str">
        <f>IF(CentrepointSourced[[#This Row],[Country]]="Northern Ireland","Northern Ireland",IFERROR(VLOOKUP(CentrepointSourced[[#This Row],[Local Authority]],LKP_LANameDQ[],2,FALSE),CentrepointSourced[[#This Row],[Local Authority]]))</f>
        <v>York</v>
      </c>
      <c r="R1164" s="41" t="str">
        <f>IF(CentrepointSourced[[#This Row],[LA type]]="County","",INDEX(ConsolGeog[lad14cd],MATCH(CentrepointSourced[[#This Row],[Local Authority DQ]],ConsolGeog[la_name],0)))</f>
        <v>E06000014</v>
      </c>
      <c r="S1164" s="41" t="str">
        <f>IF(OR(CentrepointSourced[[#This Row],[Country]]="Northern Ireland",CentrepointSourced[[#This Row],[Country]]="Scotland",CentrepointSourced[[#This Row],[Country]]="Wales"),"Local Authority",CentrepointSourced[[#This Row],[LA type]])</f>
        <v>Unitary</v>
      </c>
      <c r="T1164" s="41">
        <f>IF(TRIM(CentrepointSourced[[#This Row],[Presented HS]])="",0,IF(CentrepointSourced[[#This Row],[Presented HS]]="&lt;5",2.5,IF(CentrepointSourced[[#This Row],[Presented HS]]="&lt;10",5,VALUE(TRIM(CentrepointSourced[[#This Row],[Presented HS]])))))</f>
        <v>0</v>
      </c>
      <c r="U1164" s="41">
        <f>IF(TRIM(CentrepointSourced[[#This Row],[Assessed HS]])="",0,IF(CentrepointSourced[[#This Row],[Assessed HS]]="&lt;5",2.5,IF(CentrepointSourced[[#This Row],[Assessed HS]]="&lt;10",5,VALUE(TRIM(CentrepointSourced[[#This Row],[Assessed HS]])))))</f>
        <v>0</v>
      </c>
      <c r="V1164" s="41">
        <f>IF(TRIM(CentrepointSourced[[#This Row],[Presented CS]])="",0,IF(CentrepointSourced[[#This Row],[Presented CS]]="&lt;5",2.5,IF(CentrepointSourced[[#This Row],[Presented CS]]="&lt;10",5,VALUE(TRIM(CentrepointSourced[[#This Row],[Presented CS]])))))</f>
        <v>0</v>
      </c>
      <c r="W1164" s="41">
        <f>IF(TRIM(CentrepointSourced[[#This Row],[Assessed CS]])="",0,IF(CentrepointSourced[[#This Row],[Assessed CS]]="&lt;5",2.5,IF(CentrepointSourced[[#This Row],[Assessed CS]]="&lt;10",5,VALUE(TRIM(CentrepointSourced[[#This Row],[Assessed CS]])))))</f>
        <v>0</v>
      </c>
      <c r="X1164" s="106">
        <f>IF(CentrepointSourced[[#This Row],[Age]]="16-17",CentrepointSourced[[#This Row],[Presented HS DQ]],0)</f>
        <v>0</v>
      </c>
      <c r="Y1164" s="106">
        <f>IF(CentrepointSourced[[#This Row],[Age]]="16-24",CentrepointSourced[[#This Row],[Presented HS DQ]],0)</f>
        <v>0</v>
      </c>
      <c r="Z1164" s="106">
        <f>IF(CentrepointSourced[[#This Row],[Age]]="18-24",CentrepointSourced[[#This Row],[Presented HS DQ]],0)</f>
        <v>0</v>
      </c>
      <c r="AA1164" s="106">
        <f>IF(CentrepointSourced[[#This Row],[Age]]="16-17",CentrepointSourced[[#This Row],[Presented CS DQ]],0)</f>
        <v>0</v>
      </c>
      <c r="AB1164" s="106">
        <f>IF(CentrepointSourced[[#This Row],[Age]]="16-24",CentrepointSourced[[#This Row],[Presented CS DQ]],0)</f>
        <v>0</v>
      </c>
      <c r="AC1164" s="106">
        <f>IF(CentrepointSourced[[#This Row],[Age]]="18-24",CentrepointSourced[[#This Row],[Presented CS DQ]],0)</f>
        <v>0</v>
      </c>
      <c r="AD1164" s="107">
        <f>IF(CentrepointSourced[[#This Row],[Age]]="16-17",CentrepointSourced[[#This Row],[Assessed HS DQ]],0)</f>
        <v>0</v>
      </c>
      <c r="AE1164" s="107">
        <f>IF(CentrepointSourced[[#This Row],[Age]]="16-24",CentrepointSourced[[#This Row],[Assessed HS DQ]],0)</f>
        <v>0</v>
      </c>
      <c r="AF1164" s="107">
        <f>IF(CentrepointSourced[[#This Row],[Age]]="18-24",CentrepointSourced[[#This Row],[Assessed HS DQ]],0)</f>
        <v>0</v>
      </c>
      <c r="AG1164" s="107">
        <f>IF(CentrepointSourced[[#This Row],[Age]]="16-17",CentrepointSourced[[#This Row],[Assessed CS DQ]],0)</f>
        <v>0</v>
      </c>
      <c r="AH1164" s="107">
        <f>IF(CentrepointSourced[[#This Row],[Age]]="16-24",CentrepointSourced[[#This Row],[Assessed CS DQ]],0)</f>
        <v>0</v>
      </c>
      <c r="AI1164" s="107">
        <f>IF(CentrepointSourced[[#This Row],[Age]]="18-24",CentrepointSourced[[#This Row],[Assessed CS DQ]],0)</f>
        <v>0</v>
      </c>
    </row>
    <row r="1165" spans="1:35" customFormat="1" ht="13.5" customHeight="1">
      <c r="A1165" s="45" t="s">
        <v>40</v>
      </c>
      <c r="B1165" s="45" t="s">
        <v>275</v>
      </c>
      <c r="C1165" s="45" t="s">
        <v>165</v>
      </c>
      <c r="D1165" s="45"/>
      <c r="E1165" s="67">
        <v>2013</v>
      </c>
      <c r="F1165" s="67" t="s">
        <v>25</v>
      </c>
      <c r="G1165" s="67"/>
      <c r="H1165" s="68"/>
      <c r="I1165" s="67"/>
      <c r="J1165" s="45"/>
      <c r="K1165" s="67" t="s">
        <v>31</v>
      </c>
      <c r="L1165" s="67" t="s">
        <v>31</v>
      </c>
      <c r="M1165" s="73" t="s">
        <v>31</v>
      </c>
      <c r="N1165" s="73" t="s">
        <v>31</v>
      </c>
      <c r="O1165" s="73" t="s">
        <v>31</v>
      </c>
      <c r="P1165" s="73" t="s">
        <v>31</v>
      </c>
      <c r="Q1165" s="41" t="str">
        <f>IF(CentrepointSourced[[#This Row],[Country]]="Northern Ireland","Northern Ireland",IFERROR(VLOOKUP(CentrepointSourced[[#This Row],[Local Authority]],LKP_LANameDQ[],2,FALSE),CentrepointSourced[[#This Row],[Local Authority]]))</f>
        <v>York</v>
      </c>
      <c r="R1165" s="41" t="str">
        <f>IF(CentrepointSourced[[#This Row],[LA type]]="County","",INDEX(ConsolGeog[lad14cd],MATCH(CentrepointSourced[[#This Row],[Local Authority DQ]],ConsolGeog[la_name],0)))</f>
        <v>E06000014</v>
      </c>
      <c r="S1165" s="41" t="str">
        <f>IF(OR(CentrepointSourced[[#This Row],[Country]]="Northern Ireland",CentrepointSourced[[#This Row],[Country]]="Scotland",CentrepointSourced[[#This Row],[Country]]="Wales"),"Local Authority",CentrepointSourced[[#This Row],[LA type]])</f>
        <v>Unitary</v>
      </c>
      <c r="T1165" s="41">
        <f>IF(TRIM(CentrepointSourced[[#This Row],[Presented HS]])="",0,IF(CentrepointSourced[[#This Row],[Presented HS]]="&lt;5",2.5,IF(CentrepointSourced[[#This Row],[Presented HS]]="&lt;10",5,VALUE(TRIM(CentrepointSourced[[#This Row],[Presented HS]])))))</f>
        <v>0</v>
      </c>
      <c r="U1165" s="41">
        <f>IF(TRIM(CentrepointSourced[[#This Row],[Assessed HS]])="",0,IF(CentrepointSourced[[#This Row],[Assessed HS]]="&lt;5",2.5,IF(CentrepointSourced[[#This Row],[Assessed HS]]="&lt;10",5,VALUE(TRIM(CentrepointSourced[[#This Row],[Assessed HS]])))))</f>
        <v>0</v>
      </c>
      <c r="V1165" s="41">
        <f>IF(TRIM(CentrepointSourced[[#This Row],[Presented CS]])="",0,IF(CentrepointSourced[[#This Row],[Presented CS]]="&lt;5",2.5,IF(CentrepointSourced[[#This Row],[Presented CS]]="&lt;10",5,VALUE(TRIM(CentrepointSourced[[#This Row],[Presented CS]])))))</f>
        <v>2.5</v>
      </c>
      <c r="W1165" s="41">
        <f>IF(TRIM(CentrepointSourced[[#This Row],[Assessed CS]])="",0,IF(CentrepointSourced[[#This Row],[Assessed CS]]="&lt;5",2.5,IF(CentrepointSourced[[#This Row],[Assessed CS]]="&lt;10",5,VALUE(TRIM(CentrepointSourced[[#This Row],[Assessed CS]])))))</f>
        <v>2.5</v>
      </c>
      <c r="X1165" s="106">
        <f>IF(CentrepointSourced[[#This Row],[Age]]="16-17",CentrepointSourced[[#This Row],[Presented HS DQ]],0)</f>
        <v>0</v>
      </c>
      <c r="Y1165" s="106">
        <f>IF(CentrepointSourced[[#This Row],[Age]]="16-24",CentrepointSourced[[#This Row],[Presented HS DQ]],0)</f>
        <v>0</v>
      </c>
      <c r="Z1165" s="106">
        <f>IF(CentrepointSourced[[#This Row],[Age]]="18-24",CentrepointSourced[[#This Row],[Presented HS DQ]],0)</f>
        <v>0</v>
      </c>
      <c r="AA1165" s="106">
        <f>IF(CentrepointSourced[[#This Row],[Age]]="16-17",CentrepointSourced[[#This Row],[Presented CS DQ]],0)</f>
        <v>2.5</v>
      </c>
      <c r="AB1165" s="106">
        <f>IF(CentrepointSourced[[#This Row],[Age]]="16-24",CentrepointSourced[[#This Row],[Presented CS DQ]],0)</f>
        <v>0</v>
      </c>
      <c r="AC1165" s="106">
        <f>IF(CentrepointSourced[[#This Row],[Age]]="18-24",CentrepointSourced[[#This Row],[Presented CS DQ]],0)</f>
        <v>0</v>
      </c>
      <c r="AD1165" s="107">
        <f>IF(CentrepointSourced[[#This Row],[Age]]="16-17",CentrepointSourced[[#This Row],[Assessed HS DQ]],0)</f>
        <v>0</v>
      </c>
      <c r="AE1165" s="107">
        <f>IF(CentrepointSourced[[#This Row],[Age]]="16-24",CentrepointSourced[[#This Row],[Assessed HS DQ]],0)</f>
        <v>0</v>
      </c>
      <c r="AF1165" s="107">
        <f>IF(CentrepointSourced[[#This Row],[Age]]="18-24",CentrepointSourced[[#This Row],[Assessed HS DQ]],0)</f>
        <v>0</v>
      </c>
      <c r="AG1165" s="107">
        <f>IF(CentrepointSourced[[#This Row],[Age]]="16-17",CentrepointSourced[[#This Row],[Assessed CS DQ]],0)</f>
        <v>2.5</v>
      </c>
      <c r="AH1165" s="107">
        <f>IF(CentrepointSourced[[#This Row],[Age]]="16-24",CentrepointSourced[[#This Row],[Assessed CS DQ]],0)</f>
        <v>0</v>
      </c>
      <c r="AI1165" s="107">
        <f>IF(CentrepointSourced[[#This Row],[Age]]="18-24",CentrepointSourced[[#This Row],[Assessed CS DQ]],0)</f>
        <v>0</v>
      </c>
    </row>
    <row r="1166" spans="1:35" customFormat="1" ht="13.5" customHeight="1">
      <c r="A1166" s="45" t="s">
        <v>40</v>
      </c>
      <c r="B1166" s="45" t="s">
        <v>275</v>
      </c>
      <c r="C1166" s="45" t="s">
        <v>165</v>
      </c>
      <c r="D1166" s="45"/>
      <c r="E1166" s="67">
        <v>2013</v>
      </c>
      <c r="F1166" s="67" t="s">
        <v>26</v>
      </c>
      <c r="G1166" s="67"/>
      <c r="H1166" s="68"/>
      <c r="I1166" s="67"/>
      <c r="J1166" s="45"/>
      <c r="K1166" s="67"/>
      <c r="L1166" s="67"/>
      <c r="M1166" s="73"/>
      <c r="N1166" s="73"/>
      <c r="O1166" s="73"/>
      <c r="P1166" s="73"/>
      <c r="Q1166" s="41" t="str">
        <f>IF(CentrepointSourced[[#This Row],[Country]]="Northern Ireland","Northern Ireland",IFERROR(VLOOKUP(CentrepointSourced[[#This Row],[Local Authority]],LKP_LANameDQ[],2,FALSE),CentrepointSourced[[#This Row],[Local Authority]]))</f>
        <v>York</v>
      </c>
      <c r="R1166" s="41" t="str">
        <f>IF(CentrepointSourced[[#This Row],[LA type]]="County","",INDEX(ConsolGeog[lad14cd],MATCH(CentrepointSourced[[#This Row],[Local Authority DQ]],ConsolGeog[la_name],0)))</f>
        <v>E06000014</v>
      </c>
      <c r="S1166" s="41" t="str">
        <f>IF(OR(CentrepointSourced[[#This Row],[Country]]="Northern Ireland",CentrepointSourced[[#This Row],[Country]]="Scotland",CentrepointSourced[[#This Row],[Country]]="Wales"),"Local Authority",CentrepointSourced[[#This Row],[LA type]])</f>
        <v>Unitary</v>
      </c>
      <c r="T1166" s="41">
        <f>IF(TRIM(CentrepointSourced[[#This Row],[Presented HS]])="",0,IF(CentrepointSourced[[#This Row],[Presented HS]]="&lt;5",2.5,IF(CentrepointSourced[[#This Row],[Presented HS]]="&lt;10",5,VALUE(TRIM(CentrepointSourced[[#This Row],[Presented HS]])))))</f>
        <v>0</v>
      </c>
      <c r="U1166" s="41">
        <f>IF(TRIM(CentrepointSourced[[#This Row],[Assessed HS]])="",0,IF(CentrepointSourced[[#This Row],[Assessed HS]]="&lt;5",2.5,IF(CentrepointSourced[[#This Row],[Assessed HS]]="&lt;10",5,VALUE(TRIM(CentrepointSourced[[#This Row],[Assessed HS]])))))</f>
        <v>0</v>
      </c>
      <c r="V1166" s="41">
        <f>IF(TRIM(CentrepointSourced[[#This Row],[Presented CS]])="",0,IF(CentrepointSourced[[#This Row],[Presented CS]]="&lt;5",2.5,IF(CentrepointSourced[[#This Row],[Presented CS]]="&lt;10",5,VALUE(TRIM(CentrepointSourced[[#This Row],[Presented CS]])))))</f>
        <v>0</v>
      </c>
      <c r="W1166" s="41">
        <f>IF(TRIM(CentrepointSourced[[#This Row],[Assessed CS]])="",0,IF(CentrepointSourced[[#This Row],[Assessed CS]]="&lt;5",2.5,IF(CentrepointSourced[[#This Row],[Assessed CS]]="&lt;10",5,VALUE(TRIM(CentrepointSourced[[#This Row],[Assessed CS]])))))</f>
        <v>0</v>
      </c>
      <c r="X1166" s="106">
        <f>IF(CentrepointSourced[[#This Row],[Age]]="16-17",CentrepointSourced[[#This Row],[Presented HS DQ]],0)</f>
        <v>0</v>
      </c>
      <c r="Y1166" s="106">
        <f>IF(CentrepointSourced[[#This Row],[Age]]="16-24",CentrepointSourced[[#This Row],[Presented HS DQ]],0)</f>
        <v>0</v>
      </c>
      <c r="Z1166" s="106">
        <f>IF(CentrepointSourced[[#This Row],[Age]]="18-24",CentrepointSourced[[#This Row],[Presented HS DQ]],0)</f>
        <v>0</v>
      </c>
      <c r="AA1166" s="106">
        <f>IF(CentrepointSourced[[#This Row],[Age]]="16-17",CentrepointSourced[[#This Row],[Presented CS DQ]],0)</f>
        <v>0</v>
      </c>
      <c r="AB1166" s="106">
        <f>IF(CentrepointSourced[[#This Row],[Age]]="16-24",CentrepointSourced[[#This Row],[Presented CS DQ]],0)</f>
        <v>0</v>
      </c>
      <c r="AC1166" s="106">
        <f>IF(CentrepointSourced[[#This Row],[Age]]="18-24",CentrepointSourced[[#This Row],[Presented CS DQ]],0)</f>
        <v>0</v>
      </c>
      <c r="AD1166" s="107">
        <f>IF(CentrepointSourced[[#This Row],[Age]]="16-17",CentrepointSourced[[#This Row],[Assessed HS DQ]],0)</f>
        <v>0</v>
      </c>
      <c r="AE1166" s="107">
        <f>IF(CentrepointSourced[[#This Row],[Age]]="16-24",CentrepointSourced[[#This Row],[Assessed HS DQ]],0)</f>
        <v>0</v>
      </c>
      <c r="AF1166" s="107">
        <f>IF(CentrepointSourced[[#This Row],[Age]]="18-24",CentrepointSourced[[#This Row],[Assessed HS DQ]],0)</f>
        <v>0</v>
      </c>
      <c r="AG1166" s="107">
        <f>IF(CentrepointSourced[[#This Row],[Age]]="16-17",CentrepointSourced[[#This Row],[Assessed CS DQ]],0)</f>
        <v>0</v>
      </c>
      <c r="AH1166" s="107">
        <f>IF(CentrepointSourced[[#This Row],[Age]]="16-24",CentrepointSourced[[#This Row],[Assessed CS DQ]],0)</f>
        <v>0</v>
      </c>
      <c r="AI1166" s="107">
        <f>IF(CentrepointSourced[[#This Row],[Age]]="18-24",CentrepointSourced[[#This Row],[Assessed CS DQ]],0)</f>
        <v>0</v>
      </c>
    </row>
    <row r="1167" spans="1:35" customFormat="1" ht="13.5" customHeight="1">
      <c r="A1167" s="45" t="s">
        <v>40</v>
      </c>
      <c r="B1167" s="45" t="s">
        <v>275</v>
      </c>
      <c r="C1167" s="45" t="s">
        <v>165</v>
      </c>
      <c r="D1167" s="45"/>
      <c r="E1167" s="67">
        <v>2014</v>
      </c>
      <c r="F1167" s="67" t="s">
        <v>25</v>
      </c>
      <c r="G1167" s="67"/>
      <c r="H1167" s="68"/>
      <c r="I1167" s="67"/>
      <c r="J1167" s="45"/>
      <c r="K1167" s="67" t="s">
        <v>31</v>
      </c>
      <c r="L1167" s="67" t="s">
        <v>31</v>
      </c>
      <c r="M1167" s="73" t="s">
        <v>31</v>
      </c>
      <c r="N1167" s="73" t="s">
        <v>31</v>
      </c>
      <c r="O1167" s="73" t="s">
        <v>31</v>
      </c>
      <c r="P1167" s="73" t="s">
        <v>31</v>
      </c>
      <c r="Q1167" s="41" t="str">
        <f>IF(CentrepointSourced[[#This Row],[Country]]="Northern Ireland","Northern Ireland",IFERROR(VLOOKUP(CentrepointSourced[[#This Row],[Local Authority]],LKP_LANameDQ[],2,FALSE),CentrepointSourced[[#This Row],[Local Authority]]))</f>
        <v>York</v>
      </c>
      <c r="R1167" s="41" t="str">
        <f>IF(CentrepointSourced[[#This Row],[LA type]]="County","",INDEX(ConsolGeog[lad14cd],MATCH(CentrepointSourced[[#This Row],[Local Authority DQ]],ConsolGeog[la_name],0)))</f>
        <v>E06000014</v>
      </c>
      <c r="S1167" s="41" t="str">
        <f>IF(OR(CentrepointSourced[[#This Row],[Country]]="Northern Ireland",CentrepointSourced[[#This Row],[Country]]="Scotland",CentrepointSourced[[#This Row],[Country]]="Wales"),"Local Authority",CentrepointSourced[[#This Row],[LA type]])</f>
        <v>Unitary</v>
      </c>
      <c r="T1167" s="41">
        <f>IF(TRIM(CentrepointSourced[[#This Row],[Presented HS]])="",0,IF(CentrepointSourced[[#This Row],[Presented HS]]="&lt;5",2.5,IF(CentrepointSourced[[#This Row],[Presented HS]]="&lt;10",5,VALUE(TRIM(CentrepointSourced[[#This Row],[Presented HS]])))))</f>
        <v>0</v>
      </c>
      <c r="U1167" s="41">
        <f>IF(TRIM(CentrepointSourced[[#This Row],[Assessed HS]])="",0,IF(CentrepointSourced[[#This Row],[Assessed HS]]="&lt;5",2.5,IF(CentrepointSourced[[#This Row],[Assessed HS]]="&lt;10",5,VALUE(TRIM(CentrepointSourced[[#This Row],[Assessed HS]])))))</f>
        <v>0</v>
      </c>
      <c r="V1167" s="41">
        <f>IF(TRIM(CentrepointSourced[[#This Row],[Presented CS]])="",0,IF(CentrepointSourced[[#This Row],[Presented CS]]="&lt;5",2.5,IF(CentrepointSourced[[#This Row],[Presented CS]]="&lt;10",5,VALUE(TRIM(CentrepointSourced[[#This Row],[Presented CS]])))))</f>
        <v>2.5</v>
      </c>
      <c r="W1167" s="41">
        <f>IF(TRIM(CentrepointSourced[[#This Row],[Assessed CS]])="",0,IF(CentrepointSourced[[#This Row],[Assessed CS]]="&lt;5",2.5,IF(CentrepointSourced[[#This Row],[Assessed CS]]="&lt;10",5,VALUE(TRIM(CentrepointSourced[[#This Row],[Assessed CS]])))))</f>
        <v>2.5</v>
      </c>
      <c r="X1167" s="106">
        <f>IF(CentrepointSourced[[#This Row],[Age]]="16-17",CentrepointSourced[[#This Row],[Presented HS DQ]],0)</f>
        <v>0</v>
      </c>
      <c r="Y1167" s="106">
        <f>IF(CentrepointSourced[[#This Row],[Age]]="16-24",CentrepointSourced[[#This Row],[Presented HS DQ]],0)</f>
        <v>0</v>
      </c>
      <c r="Z1167" s="106">
        <f>IF(CentrepointSourced[[#This Row],[Age]]="18-24",CentrepointSourced[[#This Row],[Presented HS DQ]],0)</f>
        <v>0</v>
      </c>
      <c r="AA1167" s="106">
        <f>IF(CentrepointSourced[[#This Row],[Age]]="16-17",CentrepointSourced[[#This Row],[Presented CS DQ]],0)</f>
        <v>2.5</v>
      </c>
      <c r="AB1167" s="106">
        <f>IF(CentrepointSourced[[#This Row],[Age]]="16-24",CentrepointSourced[[#This Row],[Presented CS DQ]],0)</f>
        <v>0</v>
      </c>
      <c r="AC1167" s="106">
        <f>IF(CentrepointSourced[[#This Row],[Age]]="18-24",CentrepointSourced[[#This Row],[Presented CS DQ]],0)</f>
        <v>0</v>
      </c>
      <c r="AD1167" s="107">
        <f>IF(CentrepointSourced[[#This Row],[Age]]="16-17",CentrepointSourced[[#This Row],[Assessed HS DQ]],0)</f>
        <v>0</v>
      </c>
      <c r="AE1167" s="107">
        <f>IF(CentrepointSourced[[#This Row],[Age]]="16-24",CentrepointSourced[[#This Row],[Assessed HS DQ]],0)</f>
        <v>0</v>
      </c>
      <c r="AF1167" s="107">
        <f>IF(CentrepointSourced[[#This Row],[Age]]="18-24",CentrepointSourced[[#This Row],[Assessed HS DQ]],0)</f>
        <v>0</v>
      </c>
      <c r="AG1167" s="107">
        <f>IF(CentrepointSourced[[#This Row],[Age]]="16-17",CentrepointSourced[[#This Row],[Assessed CS DQ]],0)</f>
        <v>2.5</v>
      </c>
      <c r="AH1167" s="107">
        <f>IF(CentrepointSourced[[#This Row],[Age]]="16-24",CentrepointSourced[[#This Row],[Assessed CS DQ]],0)</f>
        <v>0</v>
      </c>
      <c r="AI1167" s="107">
        <f>IF(CentrepointSourced[[#This Row],[Age]]="18-24",CentrepointSourced[[#This Row],[Assessed CS DQ]],0)</f>
        <v>0</v>
      </c>
    </row>
    <row r="1168" spans="1:35" customFormat="1" ht="13.5" customHeight="1">
      <c r="A1168" s="45" t="s">
        <v>40</v>
      </c>
      <c r="B1168" s="45" t="s">
        <v>275</v>
      </c>
      <c r="C1168" s="45" t="s">
        <v>165</v>
      </c>
      <c r="D1168" s="45"/>
      <c r="E1168" s="67">
        <v>2014</v>
      </c>
      <c r="F1168" s="67" t="s">
        <v>26</v>
      </c>
      <c r="G1168" s="67"/>
      <c r="H1168" s="68"/>
      <c r="I1168" s="67"/>
      <c r="J1168" s="45"/>
      <c r="K1168" s="67"/>
      <c r="L1168" s="67"/>
      <c r="M1168" s="73"/>
      <c r="N1168" s="73"/>
      <c r="O1168" s="73"/>
      <c r="P1168" s="73"/>
      <c r="Q1168" s="41" t="str">
        <f>IF(CentrepointSourced[[#This Row],[Country]]="Northern Ireland","Northern Ireland",IFERROR(VLOOKUP(CentrepointSourced[[#This Row],[Local Authority]],LKP_LANameDQ[],2,FALSE),CentrepointSourced[[#This Row],[Local Authority]]))</f>
        <v>York</v>
      </c>
      <c r="R1168" s="41" t="str">
        <f>IF(CentrepointSourced[[#This Row],[LA type]]="County","",INDEX(ConsolGeog[lad14cd],MATCH(CentrepointSourced[[#This Row],[Local Authority DQ]],ConsolGeog[la_name],0)))</f>
        <v>E06000014</v>
      </c>
      <c r="S1168" s="41" t="str">
        <f>IF(OR(CentrepointSourced[[#This Row],[Country]]="Northern Ireland",CentrepointSourced[[#This Row],[Country]]="Scotland",CentrepointSourced[[#This Row],[Country]]="Wales"),"Local Authority",CentrepointSourced[[#This Row],[LA type]])</f>
        <v>Unitary</v>
      </c>
      <c r="T1168" s="41">
        <f>IF(TRIM(CentrepointSourced[[#This Row],[Presented HS]])="",0,IF(CentrepointSourced[[#This Row],[Presented HS]]="&lt;5",2.5,IF(CentrepointSourced[[#This Row],[Presented HS]]="&lt;10",5,VALUE(TRIM(CentrepointSourced[[#This Row],[Presented HS]])))))</f>
        <v>0</v>
      </c>
      <c r="U1168" s="41">
        <f>IF(TRIM(CentrepointSourced[[#This Row],[Assessed HS]])="",0,IF(CentrepointSourced[[#This Row],[Assessed HS]]="&lt;5",2.5,IF(CentrepointSourced[[#This Row],[Assessed HS]]="&lt;10",5,VALUE(TRIM(CentrepointSourced[[#This Row],[Assessed HS]])))))</f>
        <v>0</v>
      </c>
      <c r="V1168" s="41">
        <f>IF(TRIM(CentrepointSourced[[#This Row],[Presented CS]])="",0,IF(CentrepointSourced[[#This Row],[Presented CS]]="&lt;5",2.5,IF(CentrepointSourced[[#This Row],[Presented CS]]="&lt;10",5,VALUE(TRIM(CentrepointSourced[[#This Row],[Presented CS]])))))</f>
        <v>0</v>
      </c>
      <c r="W1168" s="41">
        <f>IF(TRIM(CentrepointSourced[[#This Row],[Assessed CS]])="",0,IF(CentrepointSourced[[#This Row],[Assessed CS]]="&lt;5",2.5,IF(CentrepointSourced[[#This Row],[Assessed CS]]="&lt;10",5,VALUE(TRIM(CentrepointSourced[[#This Row],[Assessed CS]])))))</f>
        <v>0</v>
      </c>
      <c r="X1168" s="106">
        <f>IF(CentrepointSourced[[#This Row],[Age]]="16-17",CentrepointSourced[[#This Row],[Presented HS DQ]],0)</f>
        <v>0</v>
      </c>
      <c r="Y1168" s="106">
        <f>IF(CentrepointSourced[[#This Row],[Age]]="16-24",CentrepointSourced[[#This Row],[Presented HS DQ]],0)</f>
        <v>0</v>
      </c>
      <c r="Z1168" s="106">
        <f>IF(CentrepointSourced[[#This Row],[Age]]="18-24",CentrepointSourced[[#This Row],[Presented HS DQ]],0)</f>
        <v>0</v>
      </c>
      <c r="AA1168" s="106">
        <f>IF(CentrepointSourced[[#This Row],[Age]]="16-17",CentrepointSourced[[#This Row],[Presented CS DQ]],0)</f>
        <v>0</v>
      </c>
      <c r="AB1168" s="106">
        <f>IF(CentrepointSourced[[#This Row],[Age]]="16-24",CentrepointSourced[[#This Row],[Presented CS DQ]],0)</f>
        <v>0</v>
      </c>
      <c r="AC1168" s="106">
        <f>IF(CentrepointSourced[[#This Row],[Age]]="18-24",CentrepointSourced[[#This Row],[Presented CS DQ]],0)</f>
        <v>0</v>
      </c>
      <c r="AD1168" s="107">
        <f>IF(CentrepointSourced[[#This Row],[Age]]="16-17",CentrepointSourced[[#This Row],[Assessed HS DQ]],0)</f>
        <v>0</v>
      </c>
      <c r="AE1168" s="107">
        <f>IF(CentrepointSourced[[#This Row],[Age]]="16-24",CentrepointSourced[[#This Row],[Assessed HS DQ]],0)</f>
        <v>0</v>
      </c>
      <c r="AF1168" s="107">
        <f>IF(CentrepointSourced[[#This Row],[Age]]="18-24",CentrepointSourced[[#This Row],[Assessed HS DQ]],0)</f>
        <v>0</v>
      </c>
      <c r="AG1168" s="107">
        <f>IF(CentrepointSourced[[#This Row],[Age]]="16-17",CentrepointSourced[[#This Row],[Assessed CS DQ]],0)</f>
        <v>0</v>
      </c>
      <c r="AH1168" s="107">
        <f>IF(CentrepointSourced[[#This Row],[Age]]="16-24",CentrepointSourced[[#This Row],[Assessed CS DQ]],0)</f>
        <v>0</v>
      </c>
      <c r="AI1168" s="107">
        <f>IF(CentrepointSourced[[#This Row],[Age]]="18-24",CentrepointSourced[[#This Row],[Assessed CS DQ]],0)</f>
        <v>0</v>
      </c>
    </row>
    <row r="1169" spans="1:35" customFormat="1" ht="13.5" customHeight="1">
      <c r="A1169" s="45" t="s">
        <v>220</v>
      </c>
      <c r="B1169" s="45"/>
      <c r="C1169" s="45"/>
      <c r="D1169" s="62" t="s">
        <v>37</v>
      </c>
      <c r="E1169" s="95">
        <v>2010</v>
      </c>
      <c r="F1169" s="67" t="s">
        <v>25</v>
      </c>
      <c r="G1169" s="96">
        <v>420</v>
      </c>
      <c r="H1169" s="79">
        <v>5627</v>
      </c>
      <c r="I1169" s="45"/>
      <c r="J1169" s="45"/>
      <c r="K1169" s="45"/>
      <c r="L1169" s="45"/>
      <c r="M1169" s="45"/>
      <c r="N1169" s="45"/>
      <c r="O1169" s="45"/>
      <c r="P1169" s="45"/>
      <c r="Q1169" s="41" t="str">
        <f>IF(CentrepointSourced[[#This Row],[Country]]="Northern Ireland","Northern Ireland",IFERROR(VLOOKUP(CentrepointSourced[[#This Row],[Local Authority]],LKP_LANameDQ[],2,FALSE),CentrepointSourced[[#This Row],[Local Authority]]))</f>
        <v>Northern Ireland</v>
      </c>
      <c r="R1169" s="41" t="str">
        <f>IF(CentrepointSourced[[#This Row],[LA type]]="County","",INDEX(ConsolGeog[lad14cd],MATCH(CentrepointSourced[[#This Row],[Local Authority DQ]],ConsolGeog[la_name],0)))</f>
        <v>N92000002</v>
      </c>
      <c r="S1169" s="41" t="str">
        <f>IF(OR(CentrepointSourced[[#This Row],[Country]]="Northern Ireland",CentrepointSourced[[#This Row],[Country]]="Scotland",CentrepointSourced[[#This Row],[Country]]="Wales"),"Local Authority",CentrepointSourced[[#This Row],[LA type]])</f>
        <v>Local Authority</v>
      </c>
      <c r="T1169" s="41">
        <f>IF(TRIM(CentrepointSourced[[#This Row],[Presented HS]])="",0,IF(CentrepointSourced[[#This Row],[Presented HS]]="&lt;5",2.5,IF(CentrepointSourced[[#This Row],[Presented HS]]="&lt;10",5,VALUE(TRIM(CentrepointSourced[[#This Row],[Presented HS]])))))</f>
        <v>420</v>
      </c>
      <c r="U1169" s="41">
        <f>IF(TRIM(CentrepointSourced[[#This Row],[Assessed HS]])="",0,IF(CentrepointSourced[[#This Row],[Assessed HS]]="&lt;5",2.5,IF(CentrepointSourced[[#This Row],[Assessed HS]]="&lt;10",5,VALUE(TRIM(CentrepointSourced[[#This Row],[Assessed HS]])))))</f>
        <v>5627</v>
      </c>
      <c r="V1169" s="41">
        <f>IF(TRIM(CentrepointSourced[[#This Row],[Presented CS]])="",0,IF(CentrepointSourced[[#This Row],[Presented CS]]="&lt;5",2.5,IF(CentrepointSourced[[#This Row],[Presented CS]]="&lt;10",5,VALUE(TRIM(CentrepointSourced[[#This Row],[Presented CS]])))))</f>
        <v>0</v>
      </c>
      <c r="W1169" s="41">
        <f>IF(TRIM(CentrepointSourced[[#This Row],[Assessed CS]])="",0,IF(CentrepointSourced[[#This Row],[Assessed CS]]="&lt;5",2.5,IF(CentrepointSourced[[#This Row],[Assessed CS]]="&lt;10",5,VALUE(TRIM(CentrepointSourced[[#This Row],[Assessed CS]])))))</f>
        <v>0</v>
      </c>
      <c r="X1169" s="106">
        <f>IF(CentrepointSourced[[#This Row],[Age]]="16-17",CentrepointSourced[[#This Row],[Presented HS DQ]],0)</f>
        <v>420</v>
      </c>
      <c r="Y1169" s="106">
        <f>IF(CentrepointSourced[[#This Row],[Age]]="16-24",CentrepointSourced[[#This Row],[Presented HS DQ]],0)</f>
        <v>0</v>
      </c>
      <c r="Z1169" s="106">
        <f>IF(CentrepointSourced[[#This Row],[Age]]="18-24",CentrepointSourced[[#This Row],[Presented HS DQ]],0)</f>
        <v>0</v>
      </c>
      <c r="AA1169" s="106">
        <f>IF(CentrepointSourced[[#This Row],[Age]]="16-17",CentrepointSourced[[#This Row],[Presented CS DQ]],0)</f>
        <v>0</v>
      </c>
      <c r="AB1169" s="106">
        <f>IF(CentrepointSourced[[#This Row],[Age]]="16-24",CentrepointSourced[[#This Row],[Presented CS DQ]],0)</f>
        <v>0</v>
      </c>
      <c r="AC1169" s="106">
        <f>IF(CentrepointSourced[[#This Row],[Age]]="18-24",CentrepointSourced[[#This Row],[Presented CS DQ]],0)</f>
        <v>0</v>
      </c>
      <c r="AD1169" s="107">
        <f>IF(CentrepointSourced[[#This Row],[Age]]="16-17",CentrepointSourced[[#This Row],[Assessed HS DQ]],0)</f>
        <v>5627</v>
      </c>
      <c r="AE1169" s="107">
        <f>IF(CentrepointSourced[[#This Row],[Age]]="16-24",CentrepointSourced[[#This Row],[Assessed HS DQ]],0)</f>
        <v>0</v>
      </c>
      <c r="AF1169" s="107">
        <f>IF(CentrepointSourced[[#This Row],[Age]]="18-24",CentrepointSourced[[#This Row],[Assessed HS DQ]],0)</f>
        <v>0</v>
      </c>
      <c r="AG1169" s="107">
        <f>IF(CentrepointSourced[[#This Row],[Age]]="16-17",CentrepointSourced[[#This Row],[Assessed CS DQ]],0)</f>
        <v>0</v>
      </c>
      <c r="AH1169" s="107">
        <f>IF(CentrepointSourced[[#This Row],[Age]]="16-24",CentrepointSourced[[#This Row],[Assessed CS DQ]],0)</f>
        <v>0</v>
      </c>
      <c r="AI1169" s="107">
        <f>IF(CentrepointSourced[[#This Row],[Age]]="18-24",CentrepointSourced[[#This Row],[Assessed CS DQ]],0)</f>
        <v>0</v>
      </c>
    </row>
    <row r="1170" spans="1:35" customFormat="1" ht="13.5" customHeight="1">
      <c r="A1170" s="45" t="s">
        <v>220</v>
      </c>
      <c r="B1170" s="45"/>
      <c r="C1170" s="45"/>
      <c r="D1170" s="62" t="s">
        <v>37</v>
      </c>
      <c r="E1170" s="95">
        <v>2010</v>
      </c>
      <c r="F1170" s="67" t="s">
        <v>26</v>
      </c>
      <c r="G1170" s="78">
        <v>3961</v>
      </c>
      <c r="H1170" s="79">
        <v>4801</v>
      </c>
      <c r="I1170" s="45"/>
      <c r="J1170" s="45"/>
      <c r="K1170" s="45"/>
      <c r="L1170" s="45"/>
      <c r="M1170" s="45"/>
      <c r="N1170" s="45"/>
      <c r="O1170" s="45"/>
      <c r="P1170" s="45"/>
      <c r="Q1170" s="41" t="str">
        <f>IF(CentrepointSourced[[#This Row],[Country]]="Northern Ireland","Northern Ireland",IFERROR(VLOOKUP(CentrepointSourced[[#This Row],[Local Authority]],LKP_LANameDQ[],2,FALSE),CentrepointSourced[[#This Row],[Local Authority]]))</f>
        <v>Northern Ireland</v>
      </c>
      <c r="R1170" s="41" t="str">
        <f>IF(CentrepointSourced[[#This Row],[LA type]]="County","",INDEX(ConsolGeog[lad14cd],MATCH(CentrepointSourced[[#This Row],[Local Authority DQ]],ConsolGeog[la_name],0)))</f>
        <v>N92000002</v>
      </c>
      <c r="S1170" s="41" t="str">
        <f>IF(OR(CentrepointSourced[[#This Row],[Country]]="Northern Ireland",CentrepointSourced[[#This Row],[Country]]="Scotland",CentrepointSourced[[#This Row],[Country]]="Wales"),"Local Authority",CentrepointSourced[[#This Row],[LA type]])</f>
        <v>Local Authority</v>
      </c>
      <c r="T1170" s="41">
        <f>IF(TRIM(CentrepointSourced[[#This Row],[Presented HS]])="",0,IF(CentrepointSourced[[#This Row],[Presented HS]]="&lt;5",2.5,IF(CentrepointSourced[[#This Row],[Presented HS]]="&lt;10",5,VALUE(TRIM(CentrepointSourced[[#This Row],[Presented HS]])))))</f>
        <v>3961</v>
      </c>
      <c r="U1170" s="41">
        <f>IF(TRIM(CentrepointSourced[[#This Row],[Assessed HS]])="",0,IF(CentrepointSourced[[#This Row],[Assessed HS]]="&lt;5",2.5,IF(CentrepointSourced[[#This Row],[Assessed HS]]="&lt;10",5,VALUE(TRIM(CentrepointSourced[[#This Row],[Assessed HS]])))))</f>
        <v>4801</v>
      </c>
      <c r="V1170" s="41">
        <f>IF(TRIM(CentrepointSourced[[#This Row],[Presented CS]])="",0,IF(CentrepointSourced[[#This Row],[Presented CS]]="&lt;5",2.5,IF(CentrepointSourced[[#This Row],[Presented CS]]="&lt;10",5,VALUE(TRIM(CentrepointSourced[[#This Row],[Presented CS]])))))</f>
        <v>0</v>
      </c>
      <c r="W1170" s="41">
        <f>IF(TRIM(CentrepointSourced[[#This Row],[Assessed CS]])="",0,IF(CentrepointSourced[[#This Row],[Assessed CS]]="&lt;5",2.5,IF(CentrepointSourced[[#This Row],[Assessed CS]]="&lt;10",5,VALUE(TRIM(CentrepointSourced[[#This Row],[Assessed CS]])))))</f>
        <v>0</v>
      </c>
      <c r="X1170" s="106">
        <f>IF(CentrepointSourced[[#This Row],[Age]]="16-17",CentrepointSourced[[#This Row],[Presented HS DQ]],0)</f>
        <v>0</v>
      </c>
      <c r="Y1170" s="106">
        <f>IF(CentrepointSourced[[#This Row],[Age]]="16-24",CentrepointSourced[[#This Row],[Presented HS DQ]],0)</f>
        <v>0</v>
      </c>
      <c r="Z1170" s="106">
        <f>IF(CentrepointSourced[[#This Row],[Age]]="18-24",CentrepointSourced[[#This Row],[Presented HS DQ]],0)</f>
        <v>3961</v>
      </c>
      <c r="AA1170" s="106">
        <f>IF(CentrepointSourced[[#This Row],[Age]]="16-17",CentrepointSourced[[#This Row],[Presented CS DQ]],0)</f>
        <v>0</v>
      </c>
      <c r="AB1170" s="106">
        <f>IF(CentrepointSourced[[#This Row],[Age]]="16-24",CentrepointSourced[[#This Row],[Presented CS DQ]],0)</f>
        <v>0</v>
      </c>
      <c r="AC1170" s="106">
        <f>IF(CentrepointSourced[[#This Row],[Age]]="18-24",CentrepointSourced[[#This Row],[Presented CS DQ]],0)</f>
        <v>0</v>
      </c>
      <c r="AD1170" s="107">
        <f>IF(CentrepointSourced[[#This Row],[Age]]="16-17",CentrepointSourced[[#This Row],[Assessed HS DQ]],0)</f>
        <v>0</v>
      </c>
      <c r="AE1170" s="107">
        <f>IF(CentrepointSourced[[#This Row],[Age]]="16-24",CentrepointSourced[[#This Row],[Assessed HS DQ]],0)</f>
        <v>0</v>
      </c>
      <c r="AF1170" s="107">
        <f>IF(CentrepointSourced[[#This Row],[Age]]="18-24",CentrepointSourced[[#This Row],[Assessed HS DQ]],0)</f>
        <v>4801</v>
      </c>
      <c r="AG1170" s="107">
        <f>IF(CentrepointSourced[[#This Row],[Age]]="16-17",CentrepointSourced[[#This Row],[Assessed CS DQ]],0)</f>
        <v>0</v>
      </c>
      <c r="AH1170" s="107">
        <f>IF(CentrepointSourced[[#This Row],[Age]]="16-24",CentrepointSourced[[#This Row],[Assessed CS DQ]],0)</f>
        <v>0</v>
      </c>
      <c r="AI1170" s="107">
        <f>IF(CentrepointSourced[[#This Row],[Age]]="18-24",CentrepointSourced[[#This Row],[Assessed CS DQ]],0)</f>
        <v>0</v>
      </c>
    </row>
    <row r="1171" spans="1:35" customFormat="1" ht="13.5" customHeight="1">
      <c r="A1171" s="45" t="s">
        <v>220</v>
      </c>
      <c r="B1171" s="45"/>
      <c r="C1171" s="45"/>
      <c r="D1171" s="62" t="s">
        <v>37</v>
      </c>
      <c r="E1171" s="95">
        <v>2011</v>
      </c>
      <c r="F1171" s="67" t="s">
        <v>25</v>
      </c>
      <c r="G1171" s="67">
        <v>432</v>
      </c>
      <c r="H1171" s="79">
        <v>4394</v>
      </c>
      <c r="I1171" s="45"/>
      <c r="J1171" s="45"/>
      <c r="K1171" s="45"/>
      <c r="L1171" s="45"/>
      <c r="M1171" s="45"/>
      <c r="N1171" s="45"/>
      <c r="O1171" s="45"/>
      <c r="P1171" s="45"/>
      <c r="Q1171" s="41" t="str">
        <f>IF(CentrepointSourced[[#This Row],[Country]]="Northern Ireland","Northern Ireland",IFERROR(VLOOKUP(CentrepointSourced[[#This Row],[Local Authority]],LKP_LANameDQ[],2,FALSE),CentrepointSourced[[#This Row],[Local Authority]]))</f>
        <v>Northern Ireland</v>
      </c>
      <c r="R1171" s="41" t="str">
        <f>IF(CentrepointSourced[[#This Row],[LA type]]="County","",INDEX(ConsolGeog[lad14cd],MATCH(CentrepointSourced[[#This Row],[Local Authority DQ]],ConsolGeog[la_name],0)))</f>
        <v>N92000002</v>
      </c>
      <c r="S1171" s="41" t="str">
        <f>IF(OR(CentrepointSourced[[#This Row],[Country]]="Northern Ireland",CentrepointSourced[[#This Row],[Country]]="Scotland",CentrepointSourced[[#This Row],[Country]]="Wales"),"Local Authority",CentrepointSourced[[#This Row],[LA type]])</f>
        <v>Local Authority</v>
      </c>
      <c r="T1171" s="41">
        <f>IF(TRIM(CentrepointSourced[[#This Row],[Presented HS]])="",0,IF(CentrepointSourced[[#This Row],[Presented HS]]="&lt;5",2.5,IF(CentrepointSourced[[#This Row],[Presented HS]]="&lt;10",5,VALUE(TRIM(CentrepointSourced[[#This Row],[Presented HS]])))))</f>
        <v>432</v>
      </c>
      <c r="U1171" s="41">
        <f>IF(TRIM(CentrepointSourced[[#This Row],[Assessed HS]])="",0,IF(CentrepointSourced[[#This Row],[Assessed HS]]="&lt;5",2.5,IF(CentrepointSourced[[#This Row],[Assessed HS]]="&lt;10",5,VALUE(TRIM(CentrepointSourced[[#This Row],[Assessed HS]])))))</f>
        <v>4394</v>
      </c>
      <c r="V1171" s="41">
        <f>IF(TRIM(CentrepointSourced[[#This Row],[Presented CS]])="",0,IF(CentrepointSourced[[#This Row],[Presented CS]]="&lt;5",2.5,IF(CentrepointSourced[[#This Row],[Presented CS]]="&lt;10",5,VALUE(TRIM(CentrepointSourced[[#This Row],[Presented CS]])))))</f>
        <v>0</v>
      </c>
      <c r="W1171" s="41">
        <f>IF(TRIM(CentrepointSourced[[#This Row],[Assessed CS]])="",0,IF(CentrepointSourced[[#This Row],[Assessed CS]]="&lt;5",2.5,IF(CentrepointSourced[[#This Row],[Assessed CS]]="&lt;10",5,VALUE(TRIM(CentrepointSourced[[#This Row],[Assessed CS]])))))</f>
        <v>0</v>
      </c>
      <c r="X1171" s="106">
        <f>IF(CentrepointSourced[[#This Row],[Age]]="16-17",CentrepointSourced[[#This Row],[Presented HS DQ]],0)</f>
        <v>432</v>
      </c>
      <c r="Y1171" s="106">
        <f>IF(CentrepointSourced[[#This Row],[Age]]="16-24",CentrepointSourced[[#This Row],[Presented HS DQ]],0)</f>
        <v>0</v>
      </c>
      <c r="Z1171" s="106">
        <f>IF(CentrepointSourced[[#This Row],[Age]]="18-24",CentrepointSourced[[#This Row],[Presented HS DQ]],0)</f>
        <v>0</v>
      </c>
      <c r="AA1171" s="106">
        <f>IF(CentrepointSourced[[#This Row],[Age]]="16-17",CentrepointSourced[[#This Row],[Presented CS DQ]],0)</f>
        <v>0</v>
      </c>
      <c r="AB1171" s="106">
        <f>IF(CentrepointSourced[[#This Row],[Age]]="16-24",CentrepointSourced[[#This Row],[Presented CS DQ]],0)</f>
        <v>0</v>
      </c>
      <c r="AC1171" s="106">
        <f>IF(CentrepointSourced[[#This Row],[Age]]="18-24",CentrepointSourced[[#This Row],[Presented CS DQ]],0)</f>
        <v>0</v>
      </c>
      <c r="AD1171" s="107">
        <f>IF(CentrepointSourced[[#This Row],[Age]]="16-17",CentrepointSourced[[#This Row],[Assessed HS DQ]],0)</f>
        <v>4394</v>
      </c>
      <c r="AE1171" s="107">
        <f>IF(CentrepointSourced[[#This Row],[Age]]="16-24",CentrepointSourced[[#This Row],[Assessed HS DQ]],0)</f>
        <v>0</v>
      </c>
      <c r="AF1171" s="107">
        <f>IF(CentrepointSourced[[#This Row],[Age]]="18-24",CentrepointSourced[[#This Row],[Assessed HS DQ]],0)</f>
        <v>0</v>
      </c>
      <c r="AG1171" s="107">
        <f>IF(CentrepointSourced[[#This Row],[Age]]="16-17",CentrepointSourced[[#This Row],[Assessed CS DQ]],0)</f>
        <v>0</v>
      </c>
      <c r="AH1171" s="107">
        <f>IF(CentrepointSourced[[#This Row],[Age]]="16-24",CentrepointSourced[[#This Row],[Assessed CS DQ]],0)</f>
        <v>0</v>
      </c>
      <c r="AI1171" s="107">
        <f>IF(CentrepointSourced[[#This Row],[Age]]="18-24",CentrepointSourced[[#This Row],[Assessed CS DQ]],0)</f>
        <v>0</v>
      </c>
    </row>
    <row r="1172" spans="1:35" customFormat="1" ht="13.5" customHeight="1">
      <c r="A1172" s="45" t="s">
        <v>220</v>
      </c>
      <c r="B1172" s="45"/>
      <c r="C1172" s="45"/>
      <c r="D1172" s="62" t="s">
        <v>37</v>
      </c>
      <c r="E1172" s="95">
        <v>2011</v>
      </c>
      <c r="F1172" s="67" t="s">
        <v>26</v>
      </c>
      <c r="G1172" s="67">
        <v>3962</v>
      </c>
      <c r="H1172" s="79">
        <v>5731</v>
      </c>
      <c r="I1172" s="45"/>
      <c r="J1172" s="45"/>
      <c r="K1172" s="45"/>
      <c r="L1172" s="45"/>
      <c r="M1172" s="45"/>
      <c r="N1172" s="45"/>
      <c r="O1172" s="45"/>
      <c r="P1172" s="45"/>
      <c r="Q1172" s="41" t="str">
        <f>IF(CentrepointSourced[[#This Row],[Country]]="Northern Ireland","Northern Ireland",IFERROR(VLOOKUP(CentrepointSourced[[#This Row],[Local Authority]],LKP_LANameDQ[],2,FALSE),CentrepointSourced[[#This Row],[Local Authority]]))</f>
        <v>Northern Ireland</v>
      </c>
      <c r="R1172" s="41" t="str">
        <f>IF(CentrepointSourced[[#This Row],[LA type]]="County","",INDEX(ConsolGeog[lad14cd],MATCH(CentrepointSourced[[#This Row],[Local Authority DQ]],ConsolGeog[la_name],0)))</f>
        <v>N92000002</v>
      </c>
      <c r="S1172" s="41" t="str">
        <f>IF(OR(CentrepointSourced[[#This Row],[Country]]="Northern Ireland",CentrepointSourced[[#This Row],[Country]]="Scotland",CentrepointSourced[[#This Row],[Country]]="Wales"),"Local Authority",CentrepointSourced[[#This Row],[LA type]])</f>
        <v>Local Authority</v>
      </c>
      <c r="T1172" s="41">
        <f>IF(TRIM(CentrepointSourced[[#This Row],[Presented HS]])="",0,IF(CentrepointSourced[[#This Row],[Presented HS]]="&lt;5",2.5,IF(CentrepointSourced[[#This Row],[Presented HS]]="&lt;10",5,VALUE(TRIM(CentrepointSourced[[#This Row],[Presented HS]])))))</f>
        <v>3962</v>
      </c>
      <c r="U1172" s="41">
        <f>IF(TRIM(CentrepointSourced[[#This Row],[Assessed HS]])="",0,IF(CentrepointSourced[[#This Row],[Assessed HS]]="&lt;5",2.5,IF(CentrepointSourced[[#This Row],[Assessed HS]]="&lt;10",5,VALUE(TRIM(CentrepointSourced[[#This Row],[Assessed HS]])))))</f>
        <v>5731</v>
      </c>
      <c r="V1172" s="41">
        <f>IF(TRIM(CentrepointSourced[[#This Row],[Presented CS]])="",0,IF(CentrepointSourced[[#This Row],[Presented CS]]="&lt;5",2.5,IF(CentrepointSourced[[#This Row],[Presented CS]]="&lt;10",5,VALUE(TRIM(CentrepointSourced[[#This Row],[Presented CS]])))))</f>
        <v>0</v>
      </c>
      <c r="W1172" s="41">
        <f>IF(TRIM(CentrepointSourced[[#This Row],[Assessed CS]])="",0,IF(CentrepointSourced[[#This Row],[Assessed CS]]="&lt;5",2.5,IF(CentrepointSourced[[#This Row],[Assessed CS]]="&lt;10",5,VALUE(TRIM(CentrepointSourced[[#This Row],[Assessed CS]])))))</f>
        <v>0</v>
      </c>
      <c r="X1172" s="106">
        <f>IF(CentrepointSourced[[#This Row],[Age]]="16-17",CentrepointSourced[[#This Row],[Presented HS DQ]],0)</f>
        <v>0</v>
      </c>
      <c r="Y1172" s="106">
        <f>IF(CentrepointSourced[[#This Row],[Age]]="16-24",CentrepointSourced[[#This Row],[Presented HS DQ]],0)</f>
        <v>0</v>
      </c>
      <c r="Z1172" s="106">
        <f>IF(CentrepointSourced[[#This Row],[Age]]="18-24",CentrepointSourced[[#This Row],[Presented HS DQ]],0)</f>
        <v>3962</v>
      </c>
      <c r="AA1172" s="106">
        <f>IF(CentrepointSourced[[#This Row],[Age]]="16-17",CentrepointSourced[[#This Row],[Presented CS DQ]],0)</f>
        <v>0</v>
      </c>
      <c r="AB1172" s="106">
        <f>IF(CentrepointSourced[[#This Row],[Age]]="16-24",CentrepointSourced[[#This Row],[Presented CS DQ]],0)</f>
        <v>0</v>
      </c>
      <c r="AC1172" s="106">
        <f>IF(CentrepointSourced[[#This Row],[Age]]="18-24",CentrepointSourced[[#This Row],[Presented CS DQ]],0)</f>
        <v>0</v>
      </c>
      <c r="AD1172" s="107">
        <f>IF(CentrepointSourced[[#This Row],[Age]]="16-17",CentrepointSourced[[#This Row],[Assessed HS DQ]],0)</f>
        <v>0</v>
      </c>
      <c r="AE1172" s="107">
        <f>IF(CentrepointSourced[[#This Row],[Age]]="16-24",CentrepointSourced[[#This Row],[Assessed HS DQ]],0)</f>
        <v>0</v>
      </c>
      <c r="AF1172" s="107">
        <f>IF(CentrepointSourced[[#This Row],[Age]]="18-24",CentrepointSourced[[#This Row],[Assessed HS DQ]],0)</f>
        <v>5731</v>
      </c>
      <c r="AG1172" s="107">
        <f>IF(CentrepointSourced[[#This Row],[Age]]="16-17",CentrepointSourced[[#This Row],[Assessed CS DQ]],0)</f>
        <v>0</v>
      </c>
      <c r="AH1172" s="107">
        <f>IF(CentrepointSourced[[#This Row],[Age]]="16-24",CentrepointSourced[[#This Row],[Assessed CS DQ]],0)</f>
        <v>0</v>
      </c>
      <c r="AI1172" s="107">
        <f>IF(CentrepointSourced[[#This Row],[Age]]="18-24",CentrepointSourced[[#This Row],[Assessed CS DQ]],0)</f>
        <v>0</v>
      </c>
    </row>
    <row r="1173" spans="1:35" customFormat="1" ht="13.5" customHeight="1">
      <c r="A1173" s="45" t="s">
        <v>220</v>
      </c>
      <c r="B1173" s="45"/>
      <c r="C1173" s="45"/>
      <c r="D1173" s="62" t="s">
        <v>37</v>
      </c>
      <c r="E1173" s="95">
        <v>2012</v>
      </c>
      <c r="F1173" s="67" t="s">
        <v>25</v>
      </c>
      <c r="G1173" s="67">
        <v>414</v>
      </c>
      <c r="H1173" s="79">
        <v>5428</v>
      </c>
      <c r="I1173" s="45"/>
      <c r="J1173" s="45"/>
      <c r="K1173" s="45"/>
      <c r="L1173" s="45"/>
      <c r="M1173" s="45"/>
      <c r="N1173" s="45"/>
      <c r="O1173" s="45"/>
      <c r="P1173" s="45"/>
      <c r="Q1173" s="41" t="str">
        <f>IF(CentrepointSourced[[#This Row],[Country]]="Northern Ireland","Northern Ireland",IFERROR(VLOOKUP(CentrepointSourced[[#This Row],[Local Authority]],LKP_LANameDQ[],2,FALSE),CentrepointSourced[[#This Row],[Local Authority]]))</f>
        <v>Northern Ireland</v>
      </c>
      <c r="R1173" s="41" t="str">
        <f>IF(CentrepointSourced[[#This Row],[LA type]]="County","",INDEX(ConsolGeog[lad14cd],MATCH(CentrepointSourced[[#This Row],[Local Authority DQ]],ConsolGeog[la_name],0)))</f>
        <v>N92000002</v>
      </c>
      <c r="S1173" s="41" t="str">
        <f>IF(OR(CentrepointSourced[[#This Row],[Country]]="Northern Ireland",CentrepointSourced[[#This Row],[Country]]="Scotland",CentrepointSourced[[#This Row],[Country]]="Wales"),"Local Authority",CentrepointSourced[[#This Row],[LA type]])</f>
        <v>Local Authority</v>
      </c>
      <c r="T1173" s="41">
        <f>IF(TRIM(CentrepointSourced[[#This Row],[Presented HS]])="",0,IF(CentrepointSourced[[#This Row],[Presented HS]]="&lt;5",2.5,IF(CentrepointSourced[[#This Row],[Presented HS]]="&lt;10",5,VALUE(TRIM(CentrepointSourced[[#This Row],[Presented HS]])))))</f>
        <v>414</v>
      </c>
      <c r="U1173" s="41">
        <f>IF(TRIM(CentrepointSourced[[#This Row],[Assessed HS]])="",0,IF(CentrepointSourced[[#This Row],[Assessed HS]]="&lt;5",2.5,IF(CentrepointSourced[[#This Row],[Assessed HS]]="&lt;10",5,VALUE(TRIM(CentrepointSourced[[#This Row],[Assessed HS]])))))</f>
        <v>5428</v>
      </c>
      <c r="V1173" s="41">
        <f>IF(TRIM(CentrepointSourced[[#This Row],[Presented CS]])="",0,IF(CentrepointSourced[[#This Row],[Presented CS]]="&lt;5",2.5,IF(CentrepointSourced[[#This Row],[Presented CS]]="&lt;10",5,VALUE(TRIM(CentrepointSourced[[#This Row],[Presented CS]])))))</f>
        <v>0</v>
      </c>
      <c r="W1173" s="41">
        <f>IF(TRIM(CentrepointSourced[[#This Row],[Assessed CS]])="",0,IF(CentrepointSourced[[#This Row],[Assessed CS]]="&lt;5",2.5,IF(CentrepointSourced[[#This Row],[Assessed CS]]="&lt;10",5,VALUE(TRIM(CentrepointSourced[[#This Row],[Assessed CS]])))))</f>
        <v>0</v>
      </c>
      <c r="X1173" s="106">
        <f>IF(CentrepointSourced[[#This Row],[Age]]="16-17",CentrepointSourced[[#This Row],[Presented HS DQ]],0)</f>
        <v>414</v>
      </c>
      <c r="Y1173" s="106">
        <f>IF(CentrepointSourced[[#This Row],[Age]]="16-24",CentrepointSourced[[#This Row],[Presented HS DQ]],0)</f>
        <v>0</v>
      </c>
      <c r="Z1173" s="106">
        <f>IF(CentrepointSourced[[#This Row],[Age]]="18-24",CentrepointSourced[[#This Row],[Presented HS DQ]],0)</f>
        <v>0</v>
      </c>
      <c r="AA1173" s="106">
        <f>IF(CentrepointSourced[[#This Row],[Age]]="16-17",CentrepointSourced[[#This Row],[Presented CS DQ]],0)</f>
        <v>0</v>
      </c>
      <c r="AB1173" s="106">
        <f>IF(CentrepointSourced[[#This Row],[Age]]="16-24",CentrepointSourced[[#This Row],[Presented CS DQ]],0)</f>
        <v>0</v>
      </c>
      <c r="AC1173" s="106">
        <f>IF(CentrepointSourced[[#This Row],[Age]]="18-24",CentrepointSourced[[#This Row],[Presented CS DQ]],0)</f>
        <v>0</v>
      </c>
      <c r="AD1173" s="107">
        <f>IF(CentrepointSourced[[#This Row],[Age]]="16-17",CentrepointSourced[[#This Row],[Assessed HS DQ]],0)</f>
        <v>5428</v>
      </c>
      <c r="AE1173" s="107">
        <f>IF(CentrepointSourced[[#This Row],[Age]]="16-24",CentrepointSourced[[#This Row],[Assessed HS DQ]],0)</f>
        <v>0</v>
      </c>
      <c r="AF1173" s="107">
        <f>IF(CentrepointSourced[[#This Row],[Age]]="18-24",CentrepointSourced[[#This Row],[Assessed HS DQ]],0)</f>
        <v>0</v>
      </c>
      <c r="AG1173" s="107">
        <f>IF(CentrepointSourced[[#This Row],[Age]]="16-17",CentrepointSourced[[#This Row],[Assessed CS DQ]],0)</f>
        <v>0</v>
      </c>
      <c r="AH1173" s="107">
        <f>IF(CentrepointSourced[[#This Row],[Age]]="16-24",CentrepointSourced[[#This Row],[Assessed CS DQ]],0)</f>
        <v>0</v>
      </c>
      <c r="AI1173" s="107">
        <f>IF(CentrepointSourced[[#This Row],[Age]]="18-24",CentrepointSourced[[#This Row],[Assessed CS DQ]],0)</f>
        <v>0</v>
      </c>
    </row>
    <row r="1174" spans="1:35" customFormat="1" ht="13.5" customHeight="1">
      <c r="A1174" s="45" t="s">
        <v>220</v>
      </c>
      <c r="B1174" s="45"/>
      <c r="C1174" s="45"/>
      <c r="D1174" s="62" t="s">
        <v>37</v>
      </c>
      <c r="E1174" s="95">
        <v>2012</v>
      </c>
      <c r="F1174" s="67" t="s">
        <v>26</v>
      </c>
      <c r="G1174" s="67">
        <v>3775</v>
      </c>
      <c r="H1174" s="79">
        <v>4603</v>
      </c>
      <c r="I1174" s="45"/>
      <c r="J1174" s="45"/>
      <c r="K1174" s="45"/>
      <c r="L1174" s="45"/>
      <c r="M1174" s="45"/>
      <c r="N1174" s="45"/>
      <c r="O1174" s="45"/>
      <c r="P1174" s="45"/>
      <c r="Q1174" s="41" t="str">
        <f>IF(CentrepointSourced[[#This Row],[Country]]="Northern Ireland","Northern Ireland",IFERROR(VLOOKUP(CentrepointSourced[[#This Row],[Local Authority]],LKP_LANameDQ[],2,FALSE),CentrepointSourced[[#This Row],[Local Authority]]))</f>
        <v>Northern Ireland</v>
      </c>
      <c r="R1174" s="41" t="str">
        <f>IF(CentrepointSourced[[#This Row],[LA type]]="County","",INDEX(ConsolGeog[lad14cd],MATCH(CentrepointSourced[[#This Row],[Local Authority DQ]],ConsolGeog[la_name],0)))</f>
        <v>N92000002</v>
      </c>
      <c r="S1174" s="41" t="str">
        <f>IF(OR(CentrepointSourced[[#This Row],[Country]]="Northern Ireland",CentrepointSourced[[#This Row],[Country]]="Scotland",CentrepointSourced[[#This Row],[Country]]="Wales"),"Local Authority",CentrepointSourced[[#This Row],[LA type]])</f>
        <v>Local Authority</v>
      </c>
      <c r="T1174" s="41">
        <f>IF(TRIM(CentrepointSourced[[#This Row],[Presented HS]])="",0,IF(CentrepointSourced[[#This Row],[Presented HS]]="&lt;5",2.5,IF(CentrepointSourced[[#This Row],[Presented HS]]="&lt;10",5,VALUE(TRIM(CentrepointSourced[[#This Row],[Presented HS]])))))</f>
        <v>3775</v>
      </c>
      <c r="U1174" s="41">
        <f>IF(TRIM(CentrepointSourced[[#This Row],[Assessed HS]])="",0,IF(CentrepointSourced[[#This Row],[Assessed HS]]="&lt;5",2.5,IF(CentrepointSourced[[#This Row],[Assessed HS]]="&lt;10",5,VALUE(TRIM(CentrepointSourced[[#This Row],[Assessed HS]])))))</f>
        <v>4603</v>
      </c>
      <c r="V1174" s="41">
        <f>IF(TRIM(CentrepointSourced[[#This Row],[Presented CS]])="",0,IF(CentrepointSourced[[#This Row],[Presented CS]]="&lt;5",2.5,IF(CentrepointSourced[[#This Row],[Presented CS]]="&lt;10",5,VALUE(TRIM(CentrepointSourced[[#This Row],[Presented CS]])))))</f>
        <v>0</v>
      </c>
      <c r="W1174" s="41">
        <f>IF(TRIM(CentrepointSourced[[#This Row],[Assessed CS]])="",0,IF(CentrepointSourced[[#This Row],[Assessed CS]]="&lt;5",2.5,IF(CentrepointSourced[[#This Row],[Assessed CS]]="&lt;10",5,VALUE(TRIM(CentrepointSourced[[#This Row],[Assessed CS]])))))</f>
        <v>0</v>
      </c>
      <c r="X1174" s="106">
        <f>IF(CentrepointSourced[[#This Row],[Age]]="16-17",CentrepointSourced[[#This Row],[Presented HS DQ]],0)</f>
        <v>0</v>
      </c>
      <c r="Y1174" s="106">
        <f>IF(CentrepointSourced[[#This Row],[Age]]="16-24",CentrepointSourced[[#This Row],[Presented HS DQ]],0)</f>
        <v>0</v>
      </c>
      <c r="Z1174" s="106">
        <f>IF(CentrepointSourced[[#This Row],[Age]]="18-24",CentrepointSourced[[#This Row],[Presented HS DQ]],0)</f>
        <v>3775</v>
      </c>
      <c r="AA1174" s="106">
        <f>IF(CentrepointSourced[[#This Row],[Age]]="16-17",CentrepointSourced[[#This Row],[Presented CS DQ]],0)</f>
        <v>0</v>
      </c>
      <c r="AB1174" s="106">
        <f>IF(CentrepointSourced[[#This Row],[Age]]="16-24",CentrepointSourced[[#This Row],[Presented CS DQ]],0)</f>
        <v>0</v>
      </c>
      <c r="AC1174" s="106">
        <f>IF(CentrepointSourced[[#This Row],[Age]]="18-24",CentrepointSourced[[#This Row],[Presented CS DQ]],0)</f>
        <v>0</v>
      </c>
      <c r="AD1174" s="107">
        <f>IF(CentrepointSourced[[#This Row],[Age]]="16-17",CentrepointSourced[[#This Row],[Assessed HS DQ]],0)</f>
        <v>0</v>
      </c>
      <c r="AE1174" s="107">
        <f>IF(CentrepointSourced[[#This Row],[Age]]="16-24",CentrepointSourced[[#This Row],[Assessed HS DQ]],0)</f>
        <v>0</v>
      </c>
      <c r="AF1174" s="107">
        <f>IF(CentrepointSourced[[#This Row],[Age]]="18-24",CentrepointSourced[[#This Row],[Assessed HS DQ]],0)</f>
        <v>4603</v>
      </c>
      <c r="AG1174" s="107">
        <f>IF(CentrepointSourced[[#This Row],[Age]]="16-17",CentrepointSourced[[#This Row],[Assessed CS DQ]],0)</f>
        <v>0</v>
      </c>
      <c r="AH1174" s="107">
        <f>IF(CentrepointSourced[[#This Row],[Age]]="16-24",CentrepointSourced[[#This Row],[Assessed CS DQ]],0)</f>
        <v>0</v>
      </c>
      <c r="AI1174" s="107">
        <f>IF(CentrepointSourced[[#This Row],[Age]]="18-24",CentrepointSourced[[#This Row],[Assessed CS DQ]],0)</f>
        <v>0</v>
      </c>
    </row>
    <row r="1175" spans="1:35" customFormat="1" ht="13.5" customHeight="1">
      <c r="A1175" s="45" t="s">
        <v>220</v>
      </c>
      <c r="B1175" s="45"/>
      <c r="C1175" s="45"/>
      <c r="D1175" s="62" t="s">
        <v>37</v>
      </c>
      <c r="E1175" s="95">
        <v>2013</v>
      </c>
      <c r="F1175" s="67" t="s">
        <v>25</v>
      </c>
      <c r="G1175" s="67">
        <v>341</v>
      </c>
      <c r="H1175" s="79">
        <v>4843</v>
      </c>
      <c r="I1175" s="45"/>
      <c r="J1175" s="45"/>
      <c r="K1175" s="45"/>
      <c r="L1175" s="45"/>
      <c r="M1175" s="45"/>
      <c r="N1175" s="45"/>
      <c r="O1175" s="45"/>
      <c r="P1175" s="45"/>
      <c r="Q1175" s="41" t="str">
        <f>IF(CentrepointSourced[[#This Row],[Country]]="Northern Ireland","Northern Ireland",IFERROR(VLOOKUP(CentrepointSourced[[#This Row],[Local Authority]],LKP_LANameDQ[],2,FALSE),CentrepointSourced[[#This Row],[Local Authority]]))</f>
        <v>Northern Ireland</v>
      </c>
      <c r="R1175" s="41" t="str">
        <f>IF(CentrepointSourced[[#This Row],[LA type]]="County","",INDEX(ConsolGeog[lad14cd],MATCH(CentrepointSourced[[#This Row],[Local Authority DQ]],ConsolGeog[la_name],0)))</f>
        <v>N92000002</v>
      </c>
      <c r="S1175" s="41" t="str">
        <f>IF(OR(CentrepointSourced[[#This Row],[Country]]="Northern Ireland",CentrepointSourced[[#This Row],[Country]]="Scotland",CentrepointSourced[[#This Row],[Country]]="Wales"),"Local Authority",CentrepointSourced[[#This Row],[LA type]])</f>
        <v>Local Authority</v>
      </c>
      <c r="T1175" s="41">
        <f>IF(TRIM(CentrepointSourced[[#This Row],[Presented HS]])="",0,IF(CentrepointSourced[[#This Row],[Presented HS]]="&lt;5",2.5,IF(CentrepointSourced[[#This Row],[Presented HS]]="&lt;10",5,VALUE(TRIM(CentrepointSourced[[#This Row],[Presented HS]])))))</f>
        <v>341</v>
      </c>
      <c r="U1175" s="41">
        <f>IF(TRIM(CentrepointSourced[[#This Row],[Assessed HS]])="",0,IF(CentrepointSourced[[#This Row],[Assessed HS]]="&lt;5",2.5,IF(CentrepointSourced[[#This Row],[Assessed HS]]="&lt;10",5,VALUE(TRIM(CentrepointSourced[[#This Row],[Assessed HS]])))))</f>
        <v>4843</v>
      </c>
      <c r="V1175" s="41">
        <f>IF(TRIM(CentrepointSourced[[#This Row],[Presented CS]])="",0,IF(CentrepointSourced[[#This Row],[Presented CS]]="&lt;5",2.5,IF(CentrepointSourced[[#This Row],[Presented CS]]="&lt;10",5,VALUE(TRIM(CentrepointSourced[[#This Row],[Presented CS]])))))</f>
        <v>0</v>
      </c>
      <c r="W1175" s="41">
        <f>IF(TRIM(CentrepointSourced[[#This Row],[Assessed CS]])="",0,IF(CentrepointSourced[[#This Row],[Assessed CS]]="&lt;5",2.5,IF(CentrepointSourced[[#This Row],[Assessed CS]]="&lt;10",5,VALUE(TRIM(CentrepointSourced[[#This Row],[Assessed CS]])))))</f>
        <v>0</v>
      </c>
      <c r="X1175" s="106">
        <f>IF(CentrepointSourced[[#This Row],[Age]]="16-17",CentrepointSourced[[#This Row],[Presented HS DQ]],0)</f>
        <v>341</v>
      </c>
      <c r="Y1175" s="106">
        <f>IF(CentrepointSourced[[#This Row],[Age]]="16-24",CentrepointSourced[[#This Row],[Presented HS DQ]],0)</f>
        <v>0</v>
      </c>
      <c r="Z1175" s="106">
        <f>IF(CentrepointSourced[[#This Row],[Age]]="18-24",CentrepointSourced[[#This Row],[Presented HS DQ]],0)</f>
        <v>0</v>
      </c>
      <c r="AA1175" s="106">
        <f>IF(CentrepointSourced[[#This Row],[Age]]="16-17",CentrepointSourced[[#This Row],[Presented CS DQ]],0)</f>
        <v>0</v>
      </c>
      <c r="AB1175" s="106">
        <f>IF(CentrepointSourced[[#This Row],[Age]]="16-24",CentrepointSourced[[#This Row],[Presented CS DQ]],0)</f>
        <v>0</v>
      </c>
      <c r="AC1175" s="106">
        <f>IF(CentrepointSourced[[#This Row],[Age]]="18-24",CentrepointSourced[[#This Row],[Presented CS DQ]],0)</f>
        <v>0</v>
      </c>
      <c r="AD1175" s="107">
        <f>IF(CentrepointSourced[[#This Row],[Age]]="16-17",CentrepointSourced[[#This Row],[Assessed HS DQ]],0)</f>
        <v>4843</v>
      </c>
      <c r="AE1175" s="107">
        <f>IF(CentrepointSourced[[#This Row],[Age]]="16-24",CentrepointSourced[[#This Row],[Assessed HS DQ]],0)</f>
        <v>0</v>
      </c>
      <c r="AF1175" s="107">
        <f>IF(CentrepointSourced[[#This Row],[Age]]="18-24",CentrepointSourced[[#This Row],[Assessed HS DQ]],0)</f>
        <v>0</v>
      </c>
      <c r="AG1175" s="107">
        <f>IF(CentrepointSourced[[#This Row],[Age]]="16-17",CentrepointSourced[[#This Row],[Assessed CS DQ]],0)</f>
        <v>0</v>
      </c>
      <c r="AH1175" s="107">
        <f>IF(CentrepointSourced[[#This Row],[Age]]="16-24",CentrepointSourced[[#This Row],[Assessed CS DQ]],0)</f>
        <v>0</v>
      </c>
      <c r="AI1175" s="107">
        <f>IF(CentrepointSourced[[#This Row],[Age]]="18-24",CentrepointSourced[[#This Row],[Assessed CS DQ]],0)</f>
        <v>0</v>
      </c>
    </row>
    <row r="1176" spans="1:35" customFormat="1" ht="13.5" customHeight="1">
      <c r="A1176" s="45" t="s">
        <v>220</v>
      </c>
      <c r="B1176" s="45"/>
      <c r="C1176" s="45"/>
      <c r="D1176" s="62" t="s">
        <v>37</v>
      </c>
      <c r="E1176" s="95">
        <v>2013</v>
      </c>
      <c r="F1176" s="67" t="s">
        <v>26</v>
      </c>
      <c r="G1176" s="67">
        <v>3435</v>
      </c>
      <c r="H1176" s="79">
        <v>4117</v>
      </c>
      <c r="I1176" s="45"/>
      <c r="J1176" s="45"/>
      <c r="K1176" s="45"/>
      <c r="L1176" s="45"/>
      <c r="M1176" s="45"/>
      <c r="N1176" s="45"/>
      <c r="O1176" s="45"/>
      <c r="P1176" s="45"/>
      <c r="Q1176" s="41" t="str">
        <f>IF(CentrepointSourced[[#This Row],[Country]]="Northern Ireland","Northern Ireland",IFERROR(VLOOKUP(CentrepointSourced[[#This Row],[Local Authority]],LKP_LANameDQ[],2,FALSE),CentrepointSourced[[#This Row],[Local Authority]]))</f>
        <v>Northern Ireland</v>
      </c>
      <c r="R1176" s="41" t="str">
        <f>IF(CentrepointSourced[[#This Row],[LA type]]="County","",INDEX(ConsolGeog[lad14cd],MATCH(CentrepointSourced[[#This Row],[Local Authority DQ]],ConsolGeog[la_name],0)))</f>
        <v>N92000002</v>
      </c>
      <c r="S1176" s="41" t="str">
        <f>IF(OR(CentrepointSourced[[#This Row],[Country]]="Northern Ireland",CentrepointSourced[[#This Row],[Country]]="Scotland",CentrepointSourced[[#This Row],[Country]]="Wales"),"Local Authority",CentrepointSourced[[#This Row],[LA type]])</f>
        <v>Local Authority</v>
      </c>
      <c r="T1176" s="41">
        <f>IF(TRIM(CentrepointSourced[[#This Row],[Presented HS]])="",0,IF(CentrepointSourced[[#This Row],[Presented HS]]="&lt;5",2.5,IF(CentrepointSourced[[#This Row],[Presented HS]]="&lt;10",5,VALUE(TRIM(CentrepointSourced[[#This Row],[Presented HS]])))))</f>
        <v>3435</v>
      </c>
      <c r="U1176" s="41">
        <f>IF(TRIM(CentrepointSourced[[#This Row],[Assessed HS]])="",0,IF(CentrepointSourced[[#This Row],[Assessed HS]]="&lt;5",2.5,IF(CentrepointSourced[[#This Row],[Assessed HS]]="&lt;10",5,VALUE(TRIM(CentrepointSourced[[#This Row],[Assessed HS]])))))</f>
        <v>4117</v>
      </c>
      <c r="V1176" s="41">
        <f>IF(TRIM(CentrepointSourced[[#This Row],[Presented CS]])="",0,IF(CentrepointSourced[[#This Row],[Presented CS]]="&lt;5",2.5,IF(CentrepointSourced[[#This Row],[Presented CS]]="&lt;10",5,VALUE(TRIM(CentrepointSourced[[#This Row],[Presented CS]])))))</f>
        <v>0</v>
      </c>
      <c r="W1176" s="41">
        <f>IF(TRIM(CentrepointSourced[[#This Row],[Assessed CS]])="",0,IF(CentrepointSourced[[#This Row],[Assessed CS]]="&lt;5",2.5,IF(CentrepointSourced[[#This Row],[Assessed CS]]="&lt;10",5,VALUE(TRIM(CentrepointSourced[[#This Row],[Assessed CS]])))))</f>
        <v>0</v>
      </c>
      <c r="X1176" s="106">
        <f>IF(CentrepointSourced[[#This Row],[Age]]="16-17",CentrepointSourced[[#This Row],[Presented HS DQ]],0)</f>
        <v>0</v>
      </c>
      <c r="Y1176" s="106">
        <f>IF(CentrepointSourced[[#This Row],[Age]]="16-24",CentrepointSourced[[#This Row],[Presented HS DQ]],0)</f>
        <v>0</v>
      </c>
      <c r="Z1176" s="106">
        <f>IF(CentrepointSourced[[#This Row],[Age]]="18-24",CentrepointSourced[[#This Row],[Presented HS DQ]],0)</f>
        <v>3435</v>
      </c>
      <c r="AA1176" s="106">
        <f>IF(CentrepointSourced[[#This Row],[Age]]="16-17",CentrepointSourced[[#This Row],[Presented CS DQ]],0)</f>
        <v>0</v>
      </c>
      <c r="AB1176" s="106">
        <f>IF(CentrepointSourced[[#This Row],[Age]]="16-24",CentrepointSourced[[#This Row],[Presented CS DQ]],0)</f>
        <v>0</v>
      </c>
      <c r="AC1176" s="106">
        <f>IF(CentrepointSourced[[#This Row],[Age]]="18-24",CentrepointSourced[[#This Row],[Presented CS DQ]],0)</f>
        <v>0</v>
      </c>
      <c r="AD1176" s="107">
        <f>IF(CentrepointSourced[[#This Row],[Age]]="16-17",CentrepointSourced[[#This Row],[Assessed HS DQ]],0)</f>
        <v>0</v>
      </c>
      <c r="AE1176" s="107">
        <f>IF(CentrepointSourced[[#This Row],[Age]]="16-24",CentrepointSourced[[#This Row],[Assessed HS DQ]],0)</f>
        <v>0</v>
      </c>
      <c r="AF1176" s="107">
        <f>IF(CentrepointSourced[[#This Row],[Age]]="18-24",CentrepointSourced[[#This Row],[Assessed HS DQ]],0)</f>
        <v>4117</v>
      </c>
      <c r="AG1176" s="107">
        <f>IF(CentrepointSourced[[#This Row],[Age]]="16-17",CentrepointSourced[[#This Row],[Assessed CS DQ]],0)</f>
        <v>0</v>
      </c>
      <c r="AH1176" s="107">
        <f>IF(CentrepointSourced[[#This Row],[Age]]="16-24",CentrepointSourced[[#This Row],[Assessed CS DQ]],0)</f>
        <v>0</v>
      </c>
      <c r="AI1176" s="107">
        <f>IF(CentrepointSourced[[#This Row],[Age]]="18-24",CentrepointSourced[[#This Row],[Assessed CS DQ]],0)</f>
        <v>0</v>
      </c>
    </row>
    <row r="1177" spans="1:35" customFormat="1" ht="13.5" customHeight="1">
      <c r="A1177" s="45" t="s">
        <v>220</v>
      </c>
      <c r="B1177" s="45"/>
      <c r="C1177" s="45"/>
      <c r="D1177" s="62" t="s">
        <v>37</v>
      </c>
      <c r="E1177" s="95">
        <v>2014</v>
      </c>
      <c r="F1177" s="67" t="s">
        <v>25</v>
      </c>
      <c r="G1177" s="67"/>
      <c r="H1177" s="79"/>
      <c r="I1177" s="45">
        <v>200</v>
      </c>
      <c r="J1177" s="45"/>
      <c r="K1177" s="45"/>
      <c r="L1177" s="45"/>
      <c r="M1177" s="45"/>
      <c r="N1177" s="45"/>
      <c r="O1177" s="45"/>
      <c r="P1177" s="45"/>
      <c r="Q1177" s="41" t="str">
        <f>IF(CentrepointSourced[[#This Row],[Country]]="Northern Ireland","Northern Ireland",IFERROR(VLOOKUP(CentrepointSourced[[#This Row],[Local Authority]],LKP_LANameDQ[],2,FALSE),CentrepointSourced[[#This Row],[Local Authority]]))</f>
        <v>Northern Ireland</v>
      </c>
      <c r="R1177" s="41" t="str">
        <f>IF(CentrepointSourced[[#This Row],[LA type]]="County","",INDEX(ConsolGeog[lad14cd],MATCH(CentrepointSourced[[#This Row],[Local Authority DQ]],ConsolGeog[la_name],0)))</f>
        <v>N92000002</v>
      </c>
      <c r="S1177" s="41" t="str">
        <f>IF(OR(CentrepointSourced[[#This Row],[Country]]="Northern Ireland",CentrepointSourced[[#This Row],[Country]]="Scotland",CentrepointSourced[[#This Row],[Country]]="Wales"),"Local Authority",CentrepointSourced[[#This Row],[LA type]])</f>
        <v>Local Authority</v>
      </c>
      <c r="T1177" s="41">
        <f>IF(TRIM(CentrepointSourced[[#This Row],[Presented HS]])="",0,IF(CentrepointSourced[[#This Row],[Presented HS]]="&lt;5",2.5,IF(CentrepointSourced[[#This Row],[Presented HS]]="&lt;10",5,VALUE(TRIM(CentrepointSourced[[#This Row],[Presented HS]])))))</f>
        <v>0</v>
      </c>
      <c r="U1177" s="41">
        <f>IF(TRIM(CentrepointSourced[[#This Row],[Assessed HS]])="",0,IF(CentrepointSourced[[#This Row],[Assessed HS]]="&lt;5",2.5,IF(CentrepointSourced[[#This Row],[Assessed HS]]="&lt;10",5,VALUE(TRIM(CentrepointSourced[[#This Row],[Assessed HS]])))))</f>
        <v>0</v>
      </c>
      <c r="V1177" s="41">
        <f>IF(TRIM(CentrepointSourced[[#This Row],[Presented CS]])="",0,IF(CentrepointSourced[[#This Row],[Presented CS]]="&lt;5",2.5,IF(CentrepointSourced[[#This Row],[Presented CS]]="&lt;10",5,VALUE(TRIM(CentrepointSourced[[#This Row],[Presented CS]])))))</f>
        <v>0</v>
      </c>
      <c r="W1177" s="41">
        <f>IF(TRIM(CentrepointSourced[[#This Row],[Assessed CS]])="",0,IF(CentrepointSourced[[#This Row],[Assessed CS]]="&lt;5",2.5,IF(CentrepointSourced[[#This Row],[Assessed CS]]="&lt;10",5,VALUE(TRIM(CentrepointSourced[[#This Row],[Assessed CS]])))))</f>
        <v>0</v>
      </c>
      <c r="X1177" s="106">
        <f>IF(CentrepointSourced[[#This Row],[Age]]="16-17",CentrepointSourced[[#This Row],[Presented HS DQ]],0)</f>
        <v>0</v>
      </c>
      <c r="Y1177" s="106">
        <f>IF(CentrepointSourced[[#This Row],[Age]]="16-24",CentrepointSourced[[#This Row],[Presented HS DQ]],0)</f>
        <v>0</v>
      </c>
      <c r="Z1177" s="106">
        <f>IF(CentrepointSourced[[#This Row],[Age]]="18-24",CentrepointSourced[[#This Row],[Presented HS DQ]],0)</f>
        <v>0</v>
      </c>
      <c r="AA1177" s="106">
        <f>IF(CentrepointSourced[[#This Row],[Age]]="16-17",CentrepointSourced[[#This Row],[Presented CS DQ]],0)</f>
        <v>0</v>
      </c>
      <c r="AB1177" s="106">
        <f>IF(CentrepointSourced[[#This Row],[Age]]="16-24",CentrepointSourced[[#This Row],[Presented CS DQ]],0)</f>
        <v>0</v>
      </c>
      <c r="AC1177" s="106">
        <f>IF(CentrepointSourced[[#This Row],[Age]]="18-24",CentrepointSourced[[#This Row],[Presented CS DQ]],0)</f>
        <v>0</v>
      </c>
      <c r="AD1177" s="107">
        <f>IF(CentrepointSourced[[#This Row],[Age]]="16-17",CentrepointSourced[[#This Row],[Assessed HS DQ]],0)</f>
        <v>0</v>
      </c>
      <c r="AE1177" s="107">
        <f>IF(CentrepointSourced[[#This Row],[Age]]="16-24",CentrepointSourced[[#This Row],[Assessed HS DQ]],0)</f>
        <v>0</v>
      </c>
      <c r="AF1177" s="107">
        <f>IF(CentrepointSourced[[#This Row],[Age]]="18-24",CentrepointSourced[[#This Row],[Assessed HS DQ]],0)</f>
        <v>0</v>
      </c>
      <c r="AG1177" s="107">
        <f>IF(CentrepointSourced[[#This Row],[Age]]="16-17",CentrepointSourced[[#This Row],[Assessed CS DQ]],0)</f>
        <v>0</v>
      </c>
      <c r="AH1177" s="107">
        <f>IF(CentrepointSourced[[#This Row],[Age]]="16-24",CentrepointSourced[[#This Row],[Assessed CS DQ]],0)</f>
        <v>0</v>
      </c>
      <c r="AI1177" s="107">
        <f>IF(CentrepointSourced[[#This Row],[Age]]="18-24",CentrepointSourced[[#This Row],[Assessed CS DQ]],0)</f>
        <v>0</v>
      </c>
    </row>
    <row r="1178" spans="1:35" customFormat="1" ht="13.5" customHeight="1">
      <c r="A1178" s="45" t="s">
        <v>220</v>
      </c>
      <c r="B1178" s="45"/>
      <c r="C1178" s="45"/>
      <c r="D1178" s="62" t="s">
        <v>37</v>
      </c>
      <c r="E1178" s="95">
        <v>2014</v>
      </c>
      <c r="F1178" s="67" t="s">
        <v>26</v>
      </c>
      <c r="G1178" s="67"/>
      <c r="H1178" s="79"/>
      <c r="I1178" s="45">
        <v>1442</v>
      </c>
      <c r="J1178" s="45"/>
      <c r="K1178" s="45"/>
      <c r="L1178" s="45"/>
      <c r="M1178" s="45"/>
      <c r="N1178" s="45"/>
      <c r="O1178" s="45"/>
      <c r="P1178" s="45"/>
      <c r="Q1178" s="41" t="str">
        <f>IF(CentrepointSourced[[#This Row],[Country]]="Northern Ireland","Northern Ireland",IFERROR(VLOOKUP(CentrepointSourced[[#This Row],[Local Authority]],LKP_LANameDQ[],2,FALSE),CentrepointSourced[[#This Row],[Local Authority]]))</f>
        <v>Northern Ireland</v>
      </c>
      <c r="R1178" s="41" t="str">
        <f>IF(CentrepointSourced[[#This Row],[LA type]]="County","",INDEX(ConsolGeog[lad14cd],MATCH(CentrepointSourced[[#This Row],[Local Authority DQ]],ConsolGeog[la_name],0)))</f>
        <v>N92000002</v>
      </c>
      <c r="S1178" s="41" t="str">
        <f>IF(OR(CentrepointSourced[[#This Row],[Country]]="Northern Ireland",CentrepointSourced[[#This Row],[Country]]="Scotland",CentrepointSourced[[#This Row],[Country]]="Wales"),"Local Authority",CentrepointSourced[[#This Row],[LA type]])</f>
        <v>Local Authority</v>
      </c>
      <c r="T1178" s="41">
        <f>IF(TRIM(CentrepointSourced[[#This Row],[Presented HS]])="",0,IF(CentrepointSourced[[#This Row],[Presented HS]]="&lt;5",2.5,IF(CentrepointSourced[[#This Row],[Presented HS]]="&lt;10",5,VALUE(TRIM(CentrepointSourced[[#This Row],[Presented HS]])))))</f>
        <v>0</v>
      </c>
      <c r="U1178" s="41">
        <f>IF(TRIM(CentrepointSourced[[#This Row],[Assessed HS]])="",0,IF(CentrepointSourced[[#This Row],[Assessed HS]]="&lt;5",2.5,IF(CentrepointSourced[[#This Row],[Assessed HS]]="&lt;10",5,VALUE(TRIM(CentrepointSourced[[#This Row],[Assessed HS]])))))</f>
        <v>0</v>
      </c>
      <c r="V1178" s="41">
        <f>IF(TRIM(CentrepointSourced[[#This Row],[Presented CS]])="",0,IF(CentrepointSourced[[#This Row],[Presented CS]]="&lt;5",2.5,IF(CentrepointSourced[[#This Row],[Presented CS]]="&lt;10",5,VALUE(TRIM(CentrepointSourced[[#This Row],[Presented CS]])))))</f>
        <v>0</v>
      </c>
      <c r="W1178" s="41">
        <f>IF(TRIM(CentrepointSourced[[#This Row],[Assessed CS]])="",0,IF(CentrepointSourced[[#This Row],[Assessed CS]]="&lt;5",2.5,IF(CentrepointSourced[[#This Row],[Assessed CS]]="&lt;10",5,VALUE(TRIM(CentrepointSourced[[#This Row],[Assessed CS]])))))</f>
        <v>0</v>
      </c>
      <c r="X1178" s="106">
        <f>IF(CentrepointSourced[[#This Row],[Age]]="16-17",CentrepointSourced[[#This Row],[Presented HS DQ]],0)</f>
        <v>0</v>
      </c>
      <c r="Y1178" s="106">
        <f>IF(CentrepointSourced[[#This Row],[Age]]="16-24",CentrepointSourced[[#This Row],[Presented HS DQ]],0)</f>
        <v>0</v>
      </c>
      <c r="Z1178" s="106">
        <f>IF(CentrepointSourced[[#This Row],[Age]]="18-24",CentrepointSourced[[#This Row],[Presented HS DQ]],0)</f>
        <v>0</v>
      </c>
      <c r="AA1178" s="106">
        <f>IF(CentrepointSourced[[#This Row],[Age]]="16-17",CentrepointSourced[[#This Row],[Presented CS DQ]],0)</f>
        <v>0</v>
      </c>
      <c r="AB1178" s="106">
        <f>IF(CentrepointSourced[[#This Row],[Age]]="16-24",CentrepointSourced[[#This Row],[Presented CS DQ]],0)</f>
        <v>0</v>
      </c>
      <c r="AC1178" s="106">
        <f>IF(CentrepointSourced[[#This Row],[Age]]="18-24",CentrepointSourced[[#This Row],[Presented CS DQ]],0)</f>
        <v>0</v>
      </c>
      <c r="AD1178" s="107">
        <f>IF(CentrepointSourced[[#This Row],[Age]]="16-17",CentrepointSourced[[#This Row],[Assessed HS DQ]],0)</f>
        <v>0</v>
      </c>
      <c r="AE1178" s="107">
        <f>IF(CentrepointSourced[[#This Row],[Age]]="16-24",CentrepointSourced[[#This Row],[Assessed HS DQ]],0)</f>
        <v>0</v>
      </c>
      <c r="AF1178" s="107">
        <f>IF(CentrepointSourced[[#This Row],[Age]]="18-24",CentrepointSourced[[#This Row],[Assessed HS DQ]],0)</f>
        <v>0</v>
      </c>
      <c r="AG1178" s="107">
        <f>IF(CentrepointSourced[[#This Row],[Age]]="16-17",CentrepointSourced[[#This Row],[Assessed CS DQ]],0)</f>
        <v>0</v>
      </c>
      <c r="AH1178" s="107">
        <f>IF(CentrepointSourced[[#This Row],[Age]]="16-24",CentrepointSourced[[#This Row],[Assessed CS DQ]],0)</f>
        <v>0</v>
      </c>
      <c r="AI1178" s="107">
        <f>IF(CentrepointSourced[[#This Row],[Age]]="18-24",CentrepointSourced[[#This Row],[Assessed CS DQ]],0)</f>
        <v>0</v>
      </c>
    </row>
    <row r="1179" spans="1:35" customFormat="1" ht="13.5" customHeight="1">
      <c r="A1179" s="45" t="s">
        <v>94</v>
      </c>
      <c r="B1179" s="45" t="s">
        <v>95</v>
      </c>
      <c r="C1179" s="45"/>
      <c r="D1179" s="62" t="s">
        <v>37</v>
      </c>
      <c r="E1179" s="95">
        <v>2002</v>
      </c>
      <c r="F1179" s="67" t="s">
        <v>53</v>
      </c>
      <c r="G1179" s="67"/>
      <c r="H1179" s="97">
        <v>368</v>
      </c>
      <c r="I1179" s="45"/>
      <c r="J1179" s="45">
        <v>381</v>
      </c>
      <c r="K1179" s="45"/>
      <c r="L1179" s="45"/>
      <c r="M1179" s="45"/>
      <c r="N1179" s="45"/>
      <c r="O1179" s="45"/>
      <c r="P1179" s="45"/>
      <c r="Q1179" s="41" t="str">
        <f>IF(CentrepointSourced[[#This Row],[Country]]="Northern Ireland","Northern Ireland",IFERROR(VLOOKUP(CentrepointSourced[[#This Row],[Local Authority]],LKP_LANameDQ[],2,FALSE),CentrepointSourced[[#This Row],[Local Authority]]))</f>
        <v>Aberdeen City</v>
      </c>
      <c r="R1179" s="41" t="str">
        <f>IF(CentrepointSourced[[#This Row],[LA type]]="County","",INDEX(ConsolGeog[lad14cd],MATCH(CentrepointSourced[[#This Row],[Local Authority DQ]],ConsolGeog[la_name],0)))</f>
        <v>S12000033</v>
      </c>
      <c r="S1179" s="41" t="str">
        <f>IF(OR(CentrepointSourced[[#This Row],[Country]]="Northern Ireland",CentrepointSourced[[#This Row],[Country]]="Scotland",CentrepointSourced[[#This Row],[Country]]="Wales"),"Local Authority",CentrepointSourced[[#This Row],[LA type]])</f>
        <v>Local Authority</v>
      </c>
      <c r="T1179" s="41">
        <f>IF(TRIM(CentrepointSourced[[#This Row],[Presented HS]])="",0,IF(CentrepointSourced[[#This Row],[Presented HS]]="&lt;5",2.5,IF(CentrepointSourced[[#This Row],[Presented HS]]="&lt;10",5,VALUE(TRIM(CentrepointSourced[[#This Row],[Presented HS]])))))</f>
        <v>0</v>
      </c>
      <c r="U1179" s="41">
        <f>IF(TRIM(CentrepointSourced[[#This Row],[Assessed HS]])="",0,IF(CentrepointSourced[[#This Row],[Assessed HS]]="&lt;5",2.5,IF(CentrepointSourced[[#This Row],[Assessed HS]]="&lt;10",5,VALUE(TRIM(CentrepointSourced[[#This Row],[Assessed HS]])))))</f>
        <v>368</v>
      </c>
      <c r="V1179" s="41">
        <f>IF(TRIM(CentrepointSourced[[#This Row],[Presented CS]])="",0,IF(CentrepointSourced[[#This Row],[Presented CS]]="&lt;5",2.5,IF(CentrepointSourced[[#This Row],[Presented CS]]="&lt;10",5,VALUE(TRIM(CentrepointSourced[[#This Row],[Presented CS]])))))</f>
        <v>0</v>
      </c>
      <c r="W1179" s="41">
        <f>IF(TRIM(CentrepointSourced[[#This Row],[Assessed CS]])="",0,IF(CentrepointSourced[[#This Row],[Assessed CS]]="&lt;5",2.5,IF(CentrepointSourced[[#This Row],[Assessed CS]]="&lt;10",5,VALUE(TRIM(CentrepointSourced[[#This Row],[Assessed CS]])))))</f>
        <v>0</v>
      </c>
      <c r="X1179" s="106">
        <f>IF(CentrepointSourced[[#This Row],[Age]]="16-17",CentrepointSourced[[#This Row],[Presented HS DQ]],0)</f>
        <v>0</v>
      </c>
      <c r="Y1179" s="106">
        <f>IF(CentrepointSourced[[#This Row],[Age]]="16-24",CentrepointSourced[[#This Row],[Presented HS DQ]],0)</f>
        <v>0</v>
      </c>
      <c r="Z1179" s="106">
        <f>IF(CentrepointSourced[[#This Row],[Age]]="18-24",CentrepointSourced[[#This Row],[Presented HS DQ]],0)</f>
        <v>0</v>
      </c>
      <c r="AA1179" s="106">
        <f>IF(CentrepointSourced[[#This Row],[Age]]="16-17",CentrepointSourced[[#This Row],[Presented CS DQ]],0)</f>
        <v>0</v>
      </c>
      <c r="AB1179" s="106">
        <f>IF(CentrepointSourced[[#This Row],[Age]]="16-24",CentrepointSourced[[#This Row],[Presented CS DQ]],0)</f>
        <v>0</v>
      </c>
      <c r="AC1179" s="106">
        <f>IF(CentrepointSourced[[#This Row],[Age]]="18-24",CentrepointSourced[[#This Row],[Presented CS DQ]],0)</f>
        <v>0</v>
      </c>
      <c r="AD1179" s="107">
        <f>IF(CentrepointSourced[[#This Row],[Age]]="16-17",CentrepointSourced[[#This Row],[Assessed HS DQ]],0)</f>
        <v>0</v>
      </c>
      <c r="AE1179" s="107">
        <f>IF(CentrepointSourced[[#This Row],[Age]]="16-24",CentrepointSourced[[#This Row],[Assessed HS DQ]],0)</f>
        <v>368</v>
      </c>
      <c r="AF1179" s="107">
        <f>IF(CentrepointSourced[[#This Row],[Age]]="18-24",CentrepointSourced[[#This Row],[Assessed HS DQ]],0)</f>
        <v>0</v>
      </c>
      <c r="AG1179" s="107">
        <f>IF(CentrepointSourced[[#This Row],[Age]]="16-17",CentrepointSourced[[#This Row],[Assessed CS DQ]],0)</f>
        <v>0</v>
      </c>
      <c r="AH1179" s="107">
        <f>IF(CentrepointSourced[[#This Row],[Age]]="16-24",CentrepointSourced[[#This Row],[Assessed CS DQ]],0)</f>
        <v>0</v>
      </c>
      <c r="AI1179" s="107">
        <f>IF(CentrepointSourced[[#This Row],[Age]]="18-24",CentrepointSourced[[#This Row],[Assessed CS DQ]],0)</f>
        <v>0</v>
      </c>
    </row>
    <row r="1180" spans="1:35" customFormat="1" ht="13.5" customHeight="1">
      <c r="A1180" s="45" t="s">
        <v>94</v>
      </c>
      <c r="B1180" s="45" t="s">
        <v>95</v>
      </c>
      <c r="C1180" s="45"/>
      <c r="D1180" s="62" t="s">
        <v>37</v>
      </c>
      <c r="E1180" s="95">
        <v>2003</v>
      </c>
      <c r="F1180" s="67" t="s">
        <v>53</v>
      </c>
      <c r="G1180" s="67"/>
      <c r="H1180" s="97">
        <v>295</v>
      </c>
      <c r="I1180" s="45"/>
      <c r="J1180" s="45">
        <v>303</v>
      </c>
      <c r="K1180" s="45"/>
      <c r="L1180" s="45"/>
      <c r="M1180" s="45"/>
      <c r="N1180" s="45"/>
      <c r="O1180" s="45"/>
      <c r="P1180" s="45"/>
      <c r="Q1180" s="41" t="str">
        <f>IF(CentrepointSourced[[#This Row],[Country]]="Northern Ireland","Northern Ireland",IFERROR(VLOOKUP(CentrepointSourced[[#This Row],[Local Authority]],LKP_LANameDQ[],2,FALSE),CentrepointSourced[[#This Row],[Local Authority]]))</f>
        <v>Aberdeen City</v>
      </c>
      <c r="R1180" s="41" t="str">
        <f>IF(CentrepointSourced[[#This Row],[LA type]]="County","",INDEX(ConsolGeog[lad14cd],MATCH(CentrepointSourced[[#This Row],[Local Authority DQ]],ConsolGeog[la_name],0)))</f>
        <v>S12000033</v>
      </c>
      <c r="S1180" s="41" t="str">
        <f>IF(OR(CentrepointSourced[[#This Row],[Country]]="Northern Ireland",CentrepointSourced[[#This Row],[Country]]="Scotland",CentrepointSourced[[#This Row],[Country]]="Wales"),"Local Authority",CentrepointSourced[[#This Row],[LA type]])</f>
        <v>Local Authority</v>
      </c>
      <c r="T1180" s="41">
        <f>IF(TRIM(CentrepointSourced[[#This Row],[Presented HS]])="",0,IF(CentrepointSourced[[#This Row],[Presented HS]]="&lt;5",2.5,IF(CentrepointSourced[[#This Row],[Presented HS]]="&lt;10",5,VALUE(TRIM(CentrepointSourced[[#This Row],[Presented HS]])))))</f>
        <v>0</v>
      </c>
      <c r="U1180" s="41">
        <f>IF(TRIM(CentrepointSourced[[#This Row],[Assessed HS]])="",0,IF(CentrepointSourced[[#This Row],[Assessed HS]]="&lt;5",2.5,IF(CentrepointSourced[[#This Row],[Assessed HS]]="&lt;10",5,VALUE(TRIM(CentrepointSourced[[#This Row],[Assessed HS]])))))</f>
        <v>295</v>
      </c>
      <c r="V1180" s="41">
        <f>IF(TRIM(CentrepointSourced[[#This Row],[Presented CS]])="",0,IF(CentrepointSourced[[#This Row],[Presented CS]]="&lt;5",2.5,IF(CentrepointSourced[[#This Row],[Presented CS]]="&lt;10",5,VALUE(TRIM(CentrepointSourced[[#This Row],[Presented CS]])))))</f>
        <v>0</v>
      </c>
      <c r="W1180" s="41">
        <f>IF(TRIM(CentrepointSourced[[#This Row],[Assessed CS]])="",0,IF(CentrepointSourced[[#This Row],[Assessed CS]]="&lt;5",2.5,IF(CentrepointSourced[[#This Row],[Assessed CS]]="&lt;10",5,VALUE(TRIM(CentrepointSourced[[#This Row],[Assessed CS]])))))</f>
        <v>0</v>
      </c>
      <c r="X1180" s="106">
        <f>IF(CentrepointSourced[[#This Row],[Age]]="16-17",CentrepointSourced[[#This Row],[Presented HS DQ]],0)</f>
        <v>0</v>
      </c>
      <c r="Y1180" s="106">
        <f>IF(CentrepointSourced[[#This Row],[Age]]="16-24",CentrepointSourced[[#This Row],[Presented HS DQ]],0)</f>
        <v>0</v>
      </c>
      <c r="Z1180" s="106">
        <f>IF(CentrepointSourced[[#This Row],[Age]]="18-24",CentrepointSourced[[#This Row],[Presented HS DQ]],0)</f>
        <v>0</v>
      </c>
      <c r="AA1180" s="106">
        <f>IF(CentrepointSourced[[#This Row],[Age]]="16-17",CentrepointSourced[[#This Row],[Presented CS DQ]],0)</f>
        <v>0</v>
      </c>
      <c r="AB1180" s="106">
        <f>IF(CentrepointSourced[[#This Row],[Age]]="16-24",CentrepointSourced[[#This Row],[Presented CS DQ]],0)</f>
        <v>0</v>
      </c>
      <c r="AC1180" s="106">
        <f>IF(CentrepointSourced[[#This Row],[Age]]="18-24",CentrepointSourced[[#This Row],[Presented CS DQ]],0)</f>
        <v>0</v>
      </c>
      <c r="AD1180" s="107">
        <f>IF(CentrepointSourced[[#This Row],[Age]]="16-17",CentrepointSourced[[#This Row],[Assessed HS DQ]],0)</f>
        <v>0</v>
      </c>
      <c r="AE1180" s="107">
        <f>IF(CentrepointSourced[[#This Row],[Age]]="16-24",CentrepointSourced[[#This Row],[Assessed HS DQ]],0)</f>
        <v>295</v>
      </c>
      <c r="AF1180" s="107">
        <f>IF(CentrepointSourced[[#This Row],[Age]]="18-24",CentrepointSourced[[#This Row],[Assessed HS DQ]],0)</f>
        <v>0</v>
      </c>
      <c r="AG1180" s="107">
        <f>IF(CentrepointSourced[[#This Row],[Age]]="16-17",CentrepointSourced[[#This Row],[Assessed CS DQ]],0)</f>
        <v>0</v>
      </c>
      <c r="AH1180" s="107">
        <f>IF(CentrepointSourced[[#This Row],[Age]]="16-24",CentrepointSourced[[#This Row],[Assessed CS DQ]],0)</f>
        <v>0</v>
      </c>
      <c r="AI1180" s="107">
        <f>IF(CentrepointSourced[[#This Row],[Age]]="18-24",CentrepointSourced[[#This Row],[Assessed CS DQ]],0)</f>
        <v>0</v>
      </c>
    </row>
    <row r="1181" spans="1:35" customFormat="1" ht="13.5" customHeight="1">
      <c r="A1181" s="45" t="s">
        <v>94</v>
      </c>
      <c r="B1181" s="45" t="s">
        <v>95</v>
      </c>
      <c r="C1181" s="45"/>
      <c r="D1181" s="62" t="s">
        <v>37</v>
      </c>
      <c r="E1181" s="95">
        <v>2004</v>
      </c>
      <c r="F1181" s="67" t="s">
        <v>53</v>
      </c>
      <c r="G1181" s="67"/>
      <c r="H1181" s="97">
        <v>292</v>
      </c>
      <c r="I1181" s="45"/>
      <c r="J1181" s="45">
        <v>273</v>
      </c>
      <c r="K1181" s="45"/>
      <c r="L1181" s="45"/>
      <c r="M1181" s="45"/>
      <c r="N1181" s="45"/>
      <c r="O1181" s="45"/>
      <c r="P1181" s="45"/>
      <c r="Q1181" s="41" t="str">
        <f>IF(CentrepointSourced[[#This Row],[Country]]="Northern Ireland","Northern Ireland",IFERROR(VLOOKUP(CentrepointSourced[[#This Row],[Local Authority]],LKP_LANameDQ[],2,FALSE),CentrepointSourced[[#This Row],[Local Authority]]))</f>
        <v>Aberdeen City</v>
      </c>
      <c r="R1181" s="41" t="str">
        <f>IF(CentrepointSourced[[#This Row],[LA type]]="County","",INDEX(ConsolGeog[lad14cd],MATCH(CentrepointSourced[[#This Row],[Local Authority DQ]],ConsolGeog[la_name],0)))</f>
        <v>S12000033</v>
      </c>
      <c r="S1181" s="41" t="str">
        <f>IF(OR(CentrepointSourced[[#This Row],[Country]]="Northern Ireland",CentrepointSourced[[#This Row],[Country]]="Scotland",CentrepointSourced[[#This Row],[Country]]="Wales"),"Local Authority",CentrepointSourced[[#This Row],[LA type]])</f>
        <v>Local Authority</v>
      </c>
      <c r="T1181" s="41">
        <f>IF(TRIM(CentrepointSourced[[#This Row],[Presented HS]])="",0,IF(CentrepointSourced[[#This Row],[Presented HS]]="&lt;5",2.5,IF(CentrepointSourced[[#This Row],[Presented HS]]="&lt;10",5,VALUE(TRIM(CentrepointSourced[[#This Row],[Presented HS]])))))</f>
        <v>0</v>
      </c>
      <c r="U1181" s="41">
        <f>IF(TRIM(CentrepointSourced[[#This Row],[Assessed HS]])="",0,IF(CentrepointSourced[[#This Row],[Assessed HS]]="&lt;5",2.5,IF(CentrepointSourced[[#This Row],[Assessed HS]]="&lt;10",5,VALUE(TRIM(CentrepointSourced[[#This Row],[Assessed HS]])))))</f>
        <v>292</v>
      </c>
      <c r="V1181" s="41">
        <f>IF(TRIM(CentrepointSourced[[#This Row],[Presented CS]])="",0,IF(CentrepointSourced[[#This Row],[Presented CS]]="&lt;5",2.5,IF(CentrepointSourced[[#This Row],[Presented CS]]="&lt;10",5,VALUE(TRIM(CentrepointSourced[[#This Row],[Presented CS]])))))</f>
        <v>0</v>
      </c>
      <c r="W1181" s="41">
        <f>IF(TRIM(CentrepointSourced[[#This Row],[Assessed CS]])="",0,IF(CentrepointSourced[[#This Row],[Assessed CS]]="&lt;5",2.5,IF(CentrepointSourced[[#This Row],[Assessed CS]]="&lt;10",5,VALUE(TRIM(CentrepointSourced[[#This Row],[Assessed CS]])))))</f>
        <v>0</v>
      </c>
      <c r="X1181" s="106">
        <f>IF(CentrepointSourced[[#This Row],[Age]]="16-17",CentrepointSourced[[#This Row],[Presented HS DQ]],0)</f>
        <v>0</v>
      </c>
      <c r="Y1181" s="106">
        <f>IF(CentrepointSourced[[#This Row],[Age]]="16-24",CentrepointSourced[[#This Row],[Presented HS DQ]],0)</f>
        <v>0</v>
      </c>
      <c r="Z1181" s="106">
        <f>IF(CentrepointSourced[[#This Row],[Age]]="18-24",CentrepointSourced[[#This Row],[Presented HS DQ]],0)</f>
        <v>0</v>
      </c>
      <c r="AA1181" s="106">
        <f>IF(CentrepointSourced[[#This Row],[Age]]="16-17",CentrepointSourced[[#This Row],[Presented CS DQ]],0)</f>
        <v>0</v>
      </c>
      <c r="AB1181" s="106">
        <f>IF(CentrepointSourced[[#This Row],[Age]]="16-24",CentrepointSourced[[#This Row],[Presented CS DQ]],0)</f>
        <v>0</v>
      </c>
      <c r="AC1181" s="106">
        <f>IF(CentrepointSourced[[#This Row],[Age]]="18-24",CentrepointSourced[[#This Row],[Presented CS DQ]],0)</f>
        <v>0</v>
      </c>
      <c r="AD1181" s="107">
        <f>IF(CentrepointSourced[[#This Row],[Age]]="16-17",CentrepointSourced[[#This Row],[Assessed HS DQ]],0)</f>
        <v>0</v>
      </c>
      <c r="AE1181" s="107">
        <f>IF(CentrepointSourced[[#This Row],[Age]]="16-24",CentrepointSourced[[#This Row],[Assessed HS DQ]],0)</f>
        <v>292</v>
      </c>
      <c r="AF1181" s="107">
        <f>IF(CentrepointSourced[[#This Row],[Age]]="18-24",CentrepointSourced[[#This Row],[Assessed HS DQ]],0)</f>
        <v>0</v>
      </c>
      <c r="AG1181" s="107">
        <f>IF(CentrepointSourced[[#This Row],[Age]]="16-17",CentrepointSourced[[#This Row],[Assessed CS DQ]],0)</f>
        <v>0</v>
      </c>
      <c r="AH1181" s="107">
        <f>IF(CentrepointSourced[[#This Row],[Age]]="16-24",CentrepointSourced[[#This Row],[Assessed CS DQ]],0)</f>
        <v>0</v>
      </c>
      <c r="AI1181" s="107">
        <f>IF(CentrepointSourced[[#This Row],[Age]]="18-24",CentrepointSourced[[#This Row],[Assessed CS DQ]],0)</f>
        <v>0</v>
      </c>
    </row>
    <row r="1182" spans="1:35" customFormat="1" ht="13.5" customHeight="1">
      <c r="A1182" s="45" t="s">
        <v>94</v>
      </c>
      <c r="B1182" s="45" t="s">
        <v>95</v>
      </c>
      <c r="C1182" s="45"/>
      <c r="D1182" s="62" t="s">
        <v>37</v>
      </c>
      <c r="E1182" s="95">
        <v>2005</v>
      </c>
      <c r="F1182" s="67" t="s">
        <v>53</v>
      </c>
      <c r="G1182" s="67"/>
      <c r="H1182" s="97">
        <v>425</v>
      </c>
      <c r="I1182" s="45"/>
      <c r="J1182" s="45">
        <v>428</v>
      </c>
      <c r="K1182" s="45"/>
      <c r="L1182" s="45"/>
      <c r="M1182" s="45"/>
      <c r="N1182" s="45"/>
      <c r="O1182" s="45"/>
      <c r="P1182" s="45"/>
      <c r="Q1182" s="41" t="str">
        <f>IF(CentrepointSourced[[#This Row],[Country]]="Northern Ireland","Northern Ireland",IFERROR(VLOOKUP(CentrepointSourced[[#This Row],[Local Authority]],LKP_LANameDQ[],2,FALSE),CentrepointSourced[[#This Row],[Local Authority]]))</f>
        <v>Aberdeen City</v>
      </c>
      <c r="R1182" s="41" t="str">
        <f>IF(CentrepointSourced[[#This Row],[LA type]]="County","",INDEX(ConsolGeog[lad14cd],MATCH(CentrepointSourced[[#This Row],[Local Authority DQ]],ConsolGeog[la_name],0)))</f>
        <v>S12000033</v>
      </c>
      <c r="S1182" s="41" t="str">
        <f>IF(OR(CentrepointSourced[[#This Row],[Country]]="Northern Ireland",CentrepointSourced[[#This Row],[Country]]="Scotland",CentrepointSourced[[#This Row],[Country]]="Wales"),"Local Authority",CentrepointSourced[[#This Row],[LA type]])</f>
        <v>Local Authority</v>
      </c>
      <c r="T1182" s="41">
        <f>IF(TRIM(CentrepointSourced[[#This Row],[Presented HS]])="",0,IF(CentrepointSourced[[#This Row],[Presented HS]]="&lt;5",2.5,IF(CentrepointSourced[[#This Row],[Presented HS]]="&lt;10",5,VALUE(TRIM(CentrepointSourced[[#This Row],[Presented HS]])))))</f>
        <v>0</v>
      </c>
      <c r="U1182" s="41">
        <f>IF(TRIM(CentrepointSourced[[#This Row],[Assessed HS]])="",0,IF(CentrepointSourced[[#This Row],[Assessed HS]]="&lt;5",2.5,IF(CentrepointSourced[[#This Row],[Assessed HS]]="&lt;10",5,VALUE(TRIM(CentrepointSourced[[#This Row],[Assessed HS]])))))</f>
        <v>425</v>
      </c>
      <c r="V1182" s="41">
        <f>IF(TRIM(CentrepointSourced[[#This Row],[Presented CS]])="",0,IF(CentrepointSourced[[#This Row],[Presented CS]]="&lt;5",2.5,IF(CentrepointSourced[[#This Row],[Presented CS]]="&lt;10",5,VALUE(TRIM(CentrepointSourced[[#This Row],[Presented CS]])))))</f>
        <v>0</v>
      </c>
      <c r="W1182" s="41">
        <f>IF(TRIM(CentrepointSourced[[#This Row],[Assessed CS]])="",0,IF(CentrepointSourced[[#This Row],[Assessed CS]]="&lt;5",2.5,IF(CentrepointSourced[[#This Row],[Assessed CS]]="&lt;10",5,VALUE(TRIM(CentrepointSourced[[#This Row],[Assessed CS]])))))</f>
        <v>0</v>
      </c>
      <c r="X1182" s="106">
        <f>IF(CentrepointSourced[[#This Row],[Age]]="16-17",CentrepointSourced[[#This Row],[Presented HS DQ]],0)</f>
        <v>0</v>
      </c>
      <c r="Y1182" s="106">
        <f>IF(CentrepointSourced[[#This Row],[Age]]="16-24",CentrepointSourced[[#This Row],[Presented HS DQ]],0)</f>
        <v>0</v>
      </c>
      <c r="Z1182" s="106">
        <f>IF(CentrepointSourced[[#This Row],[Age]]="18-24",CentrepointSourced[[#This Row],[Presented HS DQ]],0)</f>
        <v>0</v>
      </c>
      <c r="AA1182" s="106">
        <f>IF(CentrepointSourced[[#This Row],[Age]]="16-17",CentrepointSourced[[#This Row],[Presented CS DQ]],0)</f>
        <v>0</v>
      </c>
      <c r="AB1182" s="106">
        <f>IF(CentrepointSourced[[#This Row],[Age]]="16-24",CentrepointSourced[[#This Row],[Presented CS DQ]],0)</f>
        <v>0</v>
      </c>
      <c r="AC1182" s="106">
        <f>IF(CentrepointSourced[[#This Row],[Age]]="18-24",CentrepointSourced[[#This Row],[Presented CS DQ]],0)</f>
        <v>0</v>
      </c>
      <c r="AD1182" s="107">
        <f>IF(CentrepointSourced[[#This Row],[Age]]="16-17",CentrepointSourced[[#This Row],[Assessed HS DQ]],0)</f>
        <v>0</v>
      </c>
      <c r="AE1182" s="107">
        <f>IF(CentrepointSourced[[#This Row],[Age]]="16-24",CentrepointSourced[[#This Row],[Assessed HS DQ]],0)</f>
        <v>425</v>
      </c>
      <c r="AF1182" s="107">
        <f>IF(CentrepointSourced[[#This Row],[Age]]="18-24",CentrepointSourced[[#This Row],[Assessed HS DQ]],0)</f>
        <v>0</v>
      </c>
      <c r="AG1182" s="107">
        <f>IF(CentrepointSourced[[#This Row],[Age]]="16-17",CentrepointSourced[[#This Row],[Assessed CS DQ]],0)</f>
        <v>0</v>
      </c>
      <c r="AH1182" s="107">
        <f>IF(CentrepointSourced[[#This Row],[Age]]="16-24",CentrepointSourced[[#This Row],[Assessed CS DQ]],0)</f>
        <v>0</v>
      </c>
      <c r="AI1182" s="107">
        <f>IF(CentrepointSourced[[#This Row],[Age]]="18-24",CentrepointSourced[[#This Row],[Assessed CS DQ]],0)</f>
        <v>0</v>
      </c>
    </row>
    <row r="1183" spans="1:35" customFormat="1" ht="13.5" customHeight="1">
      <c r="A1183" s="45" t="s">
        <v>94</v>
      </c>
      <c r="B1183" s="45" t="s">
        <v>95</v>
      </c>
      <c r="C1183" s="45"/>
      <c r="D1183" s="62" t="s">
        <v>37</v>
      </c>
      <c r="E1183" s="95">
        <v>2006</v>
      </c>
      <c r="F1183" s="67" t="s">
        <v>53</v>
      </c>
      <c r="G1183" s="67"/>
      <c r="H1183" s="97">
        <v>512</v>
      </c>
      <c r="I1183" s="45"/>
      <c r="J1183" s="45">
        <v>505</v>
      </c>
      <c r="K1183" s="45"/>
      <c r="L1183" s="45"/>
      <c r="M1183" s="45"/>
      <c r="N1183" s="45"/>
      <c r="O1183" s="45"/>
      <c r="P1183" s="45"/>
      <c r="Q1183" s="41" t="str">
        <f>IF(CentrepointSourced[[#This Row],[Country]]="Northern Ireland","Northern Ireland",IFERROR(VLOOKUP(CentrepointSourced[[#This Row],[Local Authority]],LKP_LANameDQ[],2,FALSE),CentrepointSourced[[#This Row],[Local Authority]]))</f>
        <v>Aberdeen City</v>
      </c>
      <c r="R1183" s="41" t="str">
        <f>IF(CentrepointSourced[[#This Row],[LA type]]="County","",INDEX(ConsolGeog[lad14cd],MATCH(CentrepointSourced[[#This Row],[Local Authority DQ]],ConsolGeog[la_name],0)))</f>
        <v>S12000033</v>
      </c>
      <c r="S1183" s="41" t="str">
        <f>IF(OR(CentrepointSourced[[#This Row],[Country]]="Northern Ireland",CentrepointSourced[[#This Row],[Country]]="Scotland",CentrepointSourced[[#This Row],[Country]]="Wales"),"Local Authority",CentrepointSourced[[#This Row],[LA type]])</f>
        <v>Local Authority</v>
      </c>
      <c r="T1183" s="41">
        <f>IF(TRIM(CentrepointSourced[[#This Row],[Presented HS]])="",0,IF(CentrepointSourced[[#This Row],[Presented HS]]="&lt;5",2.5,IF(CentrepointSourced[[#This Row],[Presented HS]]="&lt;10",5,VALUE(TRIM(CentrepointSourced[[#This Row],[Presented HS]])))))</f>
        <v>0</v>
      </c>
      <c r="U1183" s="41">
        <f>IF(TRIM(CentrepointSourced[[#This Row],[Assessed HS]])="",0,IF(CentrepointSourced[[#This Row],[Assessed HS]]="&lt;5",2.5,IF(CentrepointSourced[[#This Row],[Assessed HS]]="&lt;10",5,VALUE(TRIM(CentrepointSourced[[#This Row],[Assessed HS]])))))</f>
        <v>512</v>
      </c>
      <c r="V1183" s="41">
        <f>IF(TRIM(CentrepointSourced[[#This Row],[Presented CS]])="",0,IF(CentrepointSourced[[#This Row],[Presented CS]]="&lt;5",2.5,IF(CentrepointSourced[[#This Row],[Presented CS]]="&lt;10",5,VALUE(TRIM(CentrepointSourced[[#This Row],[Presented CS]])))))</f>
        <v>0</v>
      </c>
      <c r="W1183" s="41">
        <f>IF(TRIM(CentrepointSourced[[#This Row],[Assessed CS]])="",0,IF(CentrepointSourced[[#This Row],[Assessed CS]]="&lt;5",2.5,IF(CentrepointSourced[[#This Row],[Assessed CS]]="&lt;10",5,VALUE(TRIM(CentrepointSourced[[#This Row],[Assessed CS]])))))</f>
        <v>0</v>
      </c>
      <c r="X1183" s="106">
        <f>IF(CentrepointSourced[[#This Row],[Age]]="16-17",CentrepointSourced[[#This Row],[Presented HS DQ]],0)</f>
        <v>0</v>
      </c>
      <c r="Y1183" s="106">
        <f>IF(CentrepointSourced[[#This Row],[Age]]="16-24",CentrepointSourced[[#This Row],[Presented HS DQ]],0)</f>
        <v>0</v>
      </c>
      <c r="Z1183" s="106">
        <f>IF(CentrepointSourced[[#This Row],[Age]]="18-24",CentrepointSourced[[#This Row],[Presented HS DQ]],0)</f>
        <v>0</v>
      </c>
      <c r="AA1183" s="106">
        <f>IF(CentrepointSourced[[#This Row],[Age]]="16-17",CentrepointSourced[[#This Row],[Presented CS DQ]],0)</f>
        <v>0</v>
      </c>
      <c r="AB1183" s="106">
        <f>IF(CentrepointSourced[[#This Row],[Age]]="16-24",CentrepointSourced[[#This Row],[Presented CS DQ]],0)</f>
        <v>0</v>
      </c>
      <c r="AC1183" s="106">
        <f>IF(CentrepointSourced[[#This Row],[Age]]="18-24",CentrepointSourced[[#This Row],[Presented CS DQ]],0)</f>
        <v>0</v>
      </c>
      <c r="AD1183" s="107">
        <f>IF(CentrepointSourced[[#This Row],[Age]]="16-17",CentrepointSourced[[#This Row],[Assessed HS DQ]],0)</f>
        <v>0</v>
      </c>
      <c r="AE1183" s="107">
        <f>IF(CentrepointSourced[[#This Row],[Age]]="16-24",CentrepointSourced[[#This Row],[Assessed HS DQ]],0)</f>
        <v>512</v>
      </c>
      <c r="AF1183" s="107">
        <f>IF(CentrepointSourced[[#This Row],[Age]]="18-24",CentrepointSourced[[#This Row],[Assessed HS DQ]],0)</f>
        <v>0</v>
      </c>
      <c r="AG1183" s="107">
        <f>IF(CentrepointSourced[[#This Row],[Age]]="16-17",CentrepointSourced[[#This Row],[Assessed CS DQ]],0)</f>
        <v>0</v>
      </c>
      <c r="AH1183" s="107">
        <f>IF(CentrepointSourced[[#This Row],[Age]]="16-24",CentrepointSourced[[#This Row],[Assessed CS DQ]],0)</f>
        <v>0</v>
      </c>
      <c r="AI1183" s="107">
        <f>IF(CentrepointSourced[[#This Row],[Age]]="18-24",CentrepointSourced[[#This Row],[Assessed CS DQ]],0)</f>
        <v>0</v>
      </c>
    </row>
    <row r="1184" spans="1:35" customFormat="1" ht="13.5" customHeight="1">
      <c r="A1184" s="45" t="s">
        <v>94</v>
      </c>
      <c r="B1184" s="45" t="s">
        <v>95</v>
      </c>
      <c r="C1184" s="45"/>
      <c r="D1184" s="62" t="s">
        <v>37</v>
      </c>
      <c r="E1184" s="95">
        <v>2007</v>
      </c>
      <c r="F1184" s="67" t="s">
        <v>53</v>
      </c>
      <c r="G1184" s="67"/>
      <c r="H1184" s="97">
        <v>511</v>
      </c>
      <c r="I1184" s="45"/>
      <c r="J1184" s="45">
        <v>562</v>
      </c>
      <c r="K1184" s="45"/>
      <c r="L1184" s="45"/>
      <c r="M1184" s="45"/>
      <c r="N1184" s="45"/>
      <c r="O1184" s="45"/>
      <c r="P1184" s="45"/>
      <c r="Q1184" s="41" t="str">
        <f>IF(CentrepointSourced[[#This Row],[Country]]="Northern Ireland","Northern Ireland",IFERROR(VLOOKUP(CentrepointSourced[[#This Row],[Local Authority]],LKP_LANameDQ[],2,FALSE),CentrepointSourced[[#This Row],[Local Authority]]))</f>
        <v>Aberdeen City</v>
      </c>
      <c r="R1184" s="41" t="str">
        <f>IF(CentrepointSourced[[#This Row],[LA type]]="County","",INDEX(ConsolGeog[lad14cd],MATCH(CentrepointSourced[[#This Row],[Local Authority DQ]],ConsolGeog[la_name],0)))</f>
        <v>S12000033</v>
      </c>
      <c r="S1184" s="41" t="str">
        <f>IF(OR(CentrepointSourced[[#This Row],[Country]]="Northern Ireland",CentrepointSourced[[#This Row],[Country]]="Scotland",CentrepointSourced[[#This Row],[Country]]="Wales"),"Local Authority",CentrepointSourced[[#This Row],[LA type]])</f>
        <v>Local Authority</v>
      </c>
      <c r="T1184" s="41">
        <f>IF(TRIM(CentrepointSourced[[#This Row],[Presented HS]])="",0,IF(CentrepointSourced[[#This Row],[Presented HS]]="&lt;5",2.5,IF(CentrepointSourced[[#This Row],[Presented HS]]="&lt;10",5,VALUE(TRIM(CentrepointSourced[[#This Row],[Presented HS]])))))</f>
        <v>0</v>
      </c>
      <c r="U1184" s="41">
        <f>IF(TRIM(CentrepointSourced[[#This Row],[Assessed HS]])="",0,IF(CentrepointSourced[[#This Row],[Assessed HS]]="&lt;5",2.5,IF(CentrepointSourced[[#This Row],[Assessed HS]]="&lt;10",5,VALUE(TRIM(CentrepointSourced[[#This Row],[Assessed HS]])))))</f>
        <v>511</v>
      </c>
      <c r="V1184" s="41">
        <f>IF(TRIM(CentrepointSourced[[#This Row],[Presented CS]])="",0,IF(CentrepointSourced[[#This Row],[Presented CS]]="&lt;5",2.5,IF(CentrepointSourced[[#This Row],[Presented CS]]="&lt;10",5,VALUE(TRIM(CentrepointSourced[[#This Row],[Presented CS]])))))</f>
        <v>0</v>
      </c>
      <c r="W1184" s="41">
        <f>IF(TRIM(CentrepointSourced[[#This Row],[Assessed CS]])="",0,IF(CentrepointSourced[[#This Row],[Assessed CS]]="&lt;5",2.5,IF(CentrepointSourced[[#This Row],[Assessed CS]]="&lt;10",5,VALUE(TRIM(CentrepointSourced[[#This Row],[Assessed CS]])))))</f>
        <v>0</v>
      </c>
      <c r="X1184" s="106">
        <f>IF(CentrepointSourced[[#This Row],[Age]]="16-17",CentrepointSourced[[#This Row],[Presented HS DQ]],0)</f>
        <v>0</v>
      </c>
      <c r="Y1184" s="106">
        <f>IF(CentrepointSourced[[#This Row],[Age]]="16-24",CentrepointSourced[[#This Row],[Presented HS DQ]],0)</f>
        <v>0</v>
      </c>
      <c r="Z1184" s="106">
        <f>IF(CentrepointSourced[[#This Row],[Age]]="18-24",CentrepointSourced[[#This Row],[Presented HS DQ]],0)</f>
        <v>0</v>
      </c>
      <c r="AA1184" s="106">
        <f>IF(CentrepointSourced[[#This Row],[Age]]="16-17",CentrepointSourced[[#This Row],[Presented CS DQ]],0)</f>
        <v>0</v>
      </c>
      <c r="AB1184" s="106">
        <f>IF(CentrepointSourced[[#This Row],[Age]]="16-24",CentrepointSourced[[#This Row],[Presented CS DQ]],0)</f>
        <v>0</v>
      </c>
      <c r="AC1184" s="106">
        <f>IF(CentrepointSourced[[#This Row],[Age]]="18-24",CentrepointSourced[[#This Row],[Presented CS DQ]],0)</f>
        <v>0</v>
      </c>
      <c r="AD1184" s="107">
        <f>IF(CentrepointSourced[[#This Row],[Age]]="16-17",CentrepointSourced[[#This Row],[Assessed HS DQ]],0)</f>
        <v>0</v>
      </c>
      <c r="AE1184" s="107">
        <f>IF(CentrepointSourced[[#This Row],[Age]]="16-24",CentrepointSourced[[#This Row],[Assessed HS DQ]],0)</f>
        <v>511</v>
      </c>
      <c r="AF1184" s="107">
        <f>IF(CentrepointSourced[[#This Row],[Age]]="18-24",CentrepointSourced[[#This Row],[Assessed HS DQ]],0)</f>
        <v>0</v>
      </c>
      <c r="AG1184" s="107">
        <f>IF(CentrepointSourced[[#This Row],[Age]]="16-17",CentrepointSourced[[#This Row],[Assessed CS DQ]],0)</f>
        <v>0</v>
      </c>
      <c r="AH1184" s="107">
        <f>IF(CentrepointSourced[[#This Row],[Age]]="16-24",CentrepointSourced[[#This Row],[Assessed CS DQ]],0)</f>
        <v>0</v>
      </c>
      <c r="AI1184" s="107">
        <f>IF(CentrepointSourced[[#This Row],[Age]]="18-24",CentrepointSourced[[#This Row],[Assessed CS DQ]],0)</f>
        <v>0</v>
      </c>
    </row>
    <row r="1185" spans="1:35" customFormat="1" ht="13.5" customHeight="1">
      <c r="A1185" s="45" t="s">
        <v>94</v>
      </c>
      <c r="B1185" s="45" t="s">
        <v>95</v>
      </c>
      <c r="C1185" s="45"/>
      <c r="D1185" s="62" t="s">
        <v>37</v>
      </c>
      <c r="E1185" s="95">
        <v>2008</v>
      </c>
      <c r="F1185" s="67" t="s">
        <v>53</v>
      </c>
      <c r="G1185" s="67"/>
      <c r="H1185" s="97">
        <v>800</v>
      </c>
      <c r="I1185" s="45"/>
      <c r="J1185" s="45">
        <v>770</v>
      </c>
      <c r="K1185" s="45"/>
      <c r="L1185" s="45"/>
      <c r="M1185" s="45"/>
      <c r="N1185" s="45"/>
      <c r="O1185" s="45"/>
      <c r="P1185" s="45"/>
      <c r="Q1185" s="41" t="str">
        <f>IF(CentrepointSourced[[#This Row],[Country]]="Northern Ireland","Northern Ireland",IFERROR(VLOOKUP(CentrepointSourced[[#This Row],[Local Authority]],LKP_LANameDQ[],2,FALSE),CentrepointSourced[[#This Row],[Local Authority]]))</f>
        <v>Aberdeen City</v>
      </c>
      <c r="R1185" s="41" t="str">
        <f>IF(CentrepointSourced[[#This Row],[LA type]]="County","",INDEX(ConsolGeog[lad14cd],MATCH(CentrepointSourced[[#This Row],[Local Authority DQ]],ConsolGeog[la_name],0)))</f>
        <v>S12000033</v>
      </c>
      <c r="S1185" s="41" t="str">
        <f>IF(OR(CentrepointSourced[[#This Row],[Country]]="Northern Ireland",CentrepointSourced[[#This Row],[Country]]="Scotland",CentrepointSourced[[#This Row],[Country]]="Wales"),"Local Authority",CentrepointSourced[[#This Row],[LA type]])</f>
        <v>Local Authority</v>
      </c>
      <c r="T1185" s="41">
        <f>IF(TRIM(CentrepointSourced[[#This Row],[Presented HS]])="",0,IF(CentrepointSourced[[#This Row],[Presented HS]]="&lt;5",2.5,IF(CentrepointSourced[[#This Row],[Presented HS]]="&lt;10",5,VALUE(TRIM(CentrepointSourced[[#This Row],[Presented HS]])))))</f>
        <v>0</v>
      </c>
      <c r="U1185" s="41">
        <f>IF(TRIM(CentrepointSourced[[#This Row],[Assessed HS]])="",0,IF(CentrepointSourced[[#This Row],[Assessed HS]]="&lt;5",2.5,IF(CentrepointSourced[[#This Row],[Assessed HS]]="&lt;10",5,VALUE(TRIM(CentrepointSourced[[#This Row],[Assessed HS]])))))</f>
        <v>800</v>
      </c>
      <c r="V1185" s="41">
        <f>IF(TRIM(CentrepointSourced[[#This Row],[Presented CS]])="",0,IF(CentrepointSourced[[#This Row],[Presented CS]]="&lt;5",2.5,IF(CentrepointSourced[[#This Row],[Presented CS]]="&lt;10",5,VALUE(TRIM(CentrepointSourced[[#This Row],[Presented CS]])))))</f>
        <v>0</v>
      </c>
      <c r="W1185" s="41">
        <f>IF(TRIM(CentrepointSourced[[#This Row],[Assessed CS]])="",0,IF(CentrepointSourced[[#This Row],[Assessed CS]]="&lt;5",2.5,IF(CentrepointSourced[[#This Row],[Assessed CS]]="&lt;10",5,VALUE(TRIM(CentrepointSourced[[#This Row],[Assessed CS]])))))</f>
        <v>0</v>
      </c>
      <c r="X1185" s="106">
        <f>IF(CentrepointSourced[[#This Row],[Age]]="16-17",CentrepointSourced[[#This Row],[Presented HS DQ]],0)</f>
        <v>0</v>
      </c>
      <c r="Y1185" s="106">
        <f>IF(CentrepointSourced[[#This Row],[Age]]="16-24",CentrepointSourced[[#This Row],[Presented HS DQ]],0)</f>
        <v>0</v>
      </c>
      <c r="Z1185" s="106">
        <f>IF(CentrepointSourced[[#This Row],[Age]]="18-24",CentrepointSourced[[#This Row],[Presented HS DQ]],0)</f>
        <v>0</v>
      </c>
      <c r="AA1185" s="106">
        <f>IF(CentrepointSourced[[#This Row],[Age]]="16-17",CentrepointSourced[[#This Row],[Presented CS DQ]],0)</f>
        <v>0</v>
      </c>
      <c r="AB1185" s="106">
        <f>IF(CentrepointSourced[[#This Row],[Age]]="16-24",CentrepointSourced[[#This Row],[Presented CS DQ]],0)</f>
        <v>0</v>
      </c>
      <c r="AC1185" s="106">
        <f>IF(CentrepointSourced[[#This Row],[Age]]="18-24",CentrepointSourced[[#This Row],[Presented CS DQ]],0)</f>
        <v>0</v>
      </c>
      <c r="AD1185" s="107">
        <f>IF(CentrepointSourced[[#This Row],[Age]]="16-17",CentrepointSourced[[#This Row],[Assessed HS DQ]],0)</f>
        <v>0</v>
      </c>
      <c r="AE1185" s="107">
        <f>IF(CentrepointSourced[[#This Row],[Age]]="16-24",CentrepointSourced[[#This Row],[Assessed HS DQ]],0)</f>
        <v>800</v>
      </c>
      <c r="AF1185" s="107">
        <f>IF(CentrepointSourced[[#This Row],[Age]]="18-24",CentrepointSourced[[#This Row],[Assessed HS DQ]],0)</f>
        <v>0</v>
      </c>
      <c r="AG1185" s="107">
        <f>IF(CentrepointSourced[[#This Row],[Age]]="16-17",CentrepointSourced[[#This Row],[Assessed CS DQ]],0)</f>
        <v>0</v>
      </c>
      <c r="AH1185" s="107">
        <f>IF(CentrepointSourced[[#This Row],[Age]]="16-24",CentrepointSourced[[#This Row],[Assessed CS DQ]],0)</f>
        <v>0</v>
      </c>
      <c r="AI1185" s="107">
        <f>IF(CentrepointSourced[[#This Row],[Age]]="18-24",CentrepointSourced[[#This Row],[Assessed CS DQ]],0)</f>
        <v>0</v>
      </c>
    </row>
    <row r="1186" spans="1:35" customFormat="1" ht="13.5" customHeight="1">
      <c r="A1186" s="45" t="s">
        <v>94</v>
      </c>
      <c r="B1186" s="45" t="s">
        <v>95</v>
      </c>
      <c r="C1186" s="45"/>
      <c r="D1186" s="62" t="s">
        <v>37</v>
      </c>
      <c r="E1186" s="95">
        <v>2009</v>
      </c>
      <c r="F1186" s="67" t="s">
        <v>53</v>
      </c>
      <c r="G1186" s="67"/>
      <c r="H1186" s="97">
        <v>680</v>
      </c>
      <c r="I1186" s="45"/>
      <c r="J1186" s="45">
        <v>682</v>
      </c>
      <c r="K1186" s="45"/>
      <c r="L1186" s="45"/>
      <c r="M1186" s="45"/>
      <c r="N1186" s="45"/>
      <c r="O1186" s="45"/>
      <c r="P1186" s="45"/>
      <c r="Q1186" s="41" t="str">
        <f>IF(CentrepointSourced[[#This Row],[Country]]="Northern Ireland","Northern Ireland",IFERROR(VLOOKUP(CentrepointSourced[[#This Row],[Local Authority]],LKP_LANameDQ[],2,FALSE),CentrepointSourced[[#This Row],[Local Authority]]))</f>
        <v>Aberdeen City</v>
      </c>
      <c r="R1186" s="41" t="str">
        <f>IF(CentrepointSourced[[#This Row],[LA type]]="County","",INDEX(ConsolGeog[lad14cd],MATCH(CentrepointSourced[[#This Row],[Local Authority DQ]],ConsolGeog[la_name],0)))</f>
        <v>S12000033</v>
      </c>
      <c r="S1186" s="41" t="str">
        <f>IF(OR(CentrepointSourced[[#This Row],[Country]]="Northern Ireland",CentrepointSourced[[#This Row],[Country]]="Scotland",CentrepointSourced[[#This Row],[Country]]="Wales"),"Local Authority",CentrepointSourced[[#This Row],[LA type]])</f>
        <v>Local Authority</v>
      </c>
      <c r="T1186" s="41">
        <f>IF(TRIM(CentrepointSourced[[#This Row],[Presented HS]])="",0,IF(CentrepointSourced[[#This Row],[Presented HS]]="&lt;5",2.5,IF(CentrepointSourced[[#This Row],[Presented HS]]="&lt;10",5,VALUE(TRIM(CentrepointSourced[[#This Row],[Presented HS]])))))</f>
        <v>0</v>
      </c>
      <c r="U1186" s="41">
        <f>IF(TRIM(CentrepointSourced[[#This Row],[Assessed HS]])="",0,IF(CentrepointSourced[[#This Row],[Assessed HS]]="&lt;5",2.5,IF(CentrepointSourced[[#This Row],[Assessed HS]]="&lt;10",5,VALUE(TRIM(CentrepointSourced[[#This Row],[Assessed HS]])))))</f>
        <v>680</v>
      </c>
      <c r="V1186" s="41">
        <f>IF(TRIM(CentrepointSourced[[#This Row],[Presented CS]])="",0,IF(CentrepointSourced[[#This Row],[Presented CS]]="&lt;5",2.5,IF(CentrepointSourced[[#This Row],[Presented CS]]="&lt;10",5,VALUE(TRIM(CentrepointSourced[[#This Row],[Presented CS]])))))</f>
        <v>0</v>
      </c>
      <c r="W1186" s="41">
        <f>IF(TRIM(CentrepointSourced[[#This Row],[Assessed CS]])="",0,IF(CentrepointSourced[[#This Row],[Assessed CS]]="&lt;5",2.5,IF(CentrepointSourced[[#This Row],[Assessed CS]]="&lt;10",5,VALUE(TRIM(CentrepointSourced[[#This Row],[Assessed CS]])))))</f>
        <v>0</v>
      </c>
      <c r="X1186" s="106">
        <f>IF(CentrepointSourced[[#This Row],[Age]]="16-17",CentrepointSourced[[#This Row],[Presented HS DQ]],0)</f>
        <v>0</v>
      </c>
      <c r="Y1186" s="106">
        <f>IF(CentrepointSourced[[#This Row],[Age]]="16-24",CentrepointSourced[[#This Row],[Presented HS DQ]],0)</f>
        <v>0</v>
      </c>
      <c r="Z1186" s="106">
        <f>IF(CentrepointSourced[[#This Row],[Age]]="18-24",CentrepointSourced[[#This Row],[Presented HS DQ]],0)</f>
        <v>0</v>
      </c>
      <c r="AA1186" s="106">
        <f>IF(CentrepointSourced[[#This Row],[Age]]="16-17",CentrepointSourced[[#This Row],[Presented CS DQ]],0)</f>
        <v>0</v>
      </c>
      <c r="AB1186" s="106">
        <f>IF(CentrepointSourced[[#This Row],[Age]]="16-24",CentrepointSourced[[#This Row],[Presented CS DQ]],0)</f>
        <v>0</v>
      </c>
      <c r="AC1186" s="106">
        <f>IF(CentrepointSourced[[#This Row],[Age]]="18-24",CentrepointSourced[[#This Row],[Presented CS DQ]],0)</f>
        <v>0</v>
      </c>
      <c r="AD1186" s="107">
        <f>IF(CentrepointSourced[[#This Row],[Age]]="16-17",CentrepointSourced[[#This Row],[Assessed HS DQ]],0)</f>
        <v>0</v>
      </c>
      <c r="AE1186" s="107">
        <f>IF(CentrepointSourced[[#This Row],[Age]]="16-24",CentrepointSourced[[#This Row],[Assessed HS DQ]],0)</f>
        <v>680</v>
      </c>
      <c r="AF1186" s="107">
        <f>IF(CentrepointSourced[[#This Row],[Age]]="18-24",CentrepointSourced[[#This Row],[Assessed HS DQ]],0)</f>
        <v>0</v>
      </c>
      <c r="AG1186" s="107">
        <f>IF(CentrepointSourced[[#This Row],[Age]]="16-17",CentrepointSourced[[#This Row],[Assessed CS DQ]],0)</f>
        <v>0</v>
      </c>
      <c r="AH1186" s="107">
        <f>IF(CentrepointSourced[[#This Row],[Age]]="16-24",CentrepointSourced[[#This Row],[Assessed CS DQ]],0)</f>
        <v>0</v>
      </c>
      <c r="AI1186" s="107">
        <f>IF(CentrepointSourced[[#This Row],[Age]]="18-24",CentrepointSourced[[#This Row],[Assessed CS DQ]],0)</f>
        <v>0</v>
      </c>
    </row>
    <row r="1187" spans="1:35" customFormat="1" ht="13.5" customHeight="1">
      <c r="A1187" s="45" t="s">
        <v>94</v>
      </c>
      <c r="B1187" s="45" t="s">
        <v>95</v>
      </c>
      <c r="C1187" s="45"/>
      <c r="D1187" s="62" t="s">
        <v>37</v>
      </c>
      <c r="E1187" s="95">
        <v>2010</v>
      </c>
      <c r="F1187" s="67" t="s">
        <v>53</v>
      </c>
      <c r="G1187" s="67"/>
      <c r="H1187" s="97">
        <v>701</v>
      </c>
      <c r="I1187" s="45"/>
      <c r="J1187" s="45">
        <v>718</v>
      </c>
      <c r="K1187" s="45"/>
      <c r="L1187" s="45"/>
      <c r="M1187" s="45"/>
      <c r="N1187" s="45"/>
      <c r="O1187" s="45"/>
      <c r="P1187" s="45"/>
      <c r="Q1187" s="41" t="str">
        <f>IF(CentrepointSourced[[#This Row],[Country]]="Northern Ireland","Northern Ireland",IFERROR(VLOOKUP(CentrepointSourced[[#This Row],[Local Authority]],LKP_LANameDQ[],2,FALSE),CentrepointSourced[[#This Row],[Local Authority]]))</f>
        <v>Aberdeen City</v>
      </c>
      <c r="R1187" s="41" t="str">
        <f>IF(CentrepointSourced[[#This Row],[LA type]]="County","",INDEX(ConsolGeog[lad14cd],MATCH(CentrepointSourced[[#This Row],[Local Authority DQ]],ConsolGeog[la_name],0)))</f>
        <v>S12000033</v>
      </c>
      <c r="S1187" s="41" t="str">
        <f>IF(OR(CentrepointSourced[[#This Row],[Country]]="Northern Ireland",CentrepointSourced[[#This Row],[Country]]="Scotland",CentrepointSourced[[#This Row],[Country]]="Wales"),"Local Authority",CentrepointSourced[[#This Row],[LA type]])</f>
        <v>Local Authority</v>
      </c>
      <c r="T1187" s="41">
        <f>IF(TRIM(CentrepointSourced[[#This Row],[Presented HS]])="",0,IF(CentrepointSourced[[#This Row],[Presented HS]]="&lt;5",2.5,IF(CentrepointSourced[[#This Row],[Presented HS]]="&lt;10",5,VALUE(TRIM(CentrepointSourced[[#This Row],[Presented HS]])))))</f>
        <v>0</v>
      </c>
      <c r="U1187" s="41">
        <f>IF(TRIM(CentrepointSourced[[#This Row],[Assessed HS]])="",0,IF(CentrepointSourced[[#This Row],[Assessed HS]]="&lt;5",2.5,IF(CentrepointSourced[[#This Row],[Assessed HS]]="&lt;10",5,VALUE(TRIM(CentrepointSourced[[#This Row],[Assessed HS]])))))</f>
        <v>701</v>
      </c>
      <c r="V1187" s="41">
        <f>IF(TRIM(CentrepointSourced[[#This Row],[Presented CS]])="",0,IF(CentrepointSourced[[#This Row],[Presented CS]]="&lt;5",2.5,IF(CentrepointSourced[[#This Row],[Presented CS]]="&lt;10",5,VALUE(TRIM(CentrepointSourced[[#This Row],[Presented CS]])))))</f>
        <v>0</v>
      </c>
      <c r="W1187" s="41">
        <f>IF(TRIM(CentrepointSourced[[#This Row],[Assessed CS]])="",0,IF(CentrepointSourced[[#This Row],[Assessed CS]]="&lt;5",2.5,IF(CentrepointSourced[[#This Row],[Assessed CS]]="&lt;10",5,VALUE(TRIM(CentrepointSourced[[#This Row],[Assessed CS]])))))</f>
        <v>0</v>
      </c>
      <c r="X1187" s="106">
        <f>IF(CentrepointSourced[[#This Row],[Age]]="16-17",CentrepointSourced[[#This Row],[Presented HS DQ]],0)</f>
        <v>0</v>
      </c>
      <c r="Y1187" s="106">
        <f>IF(CentrepointSourced[[#This Row],[Age]]="16-24",CentrepointSourced[[#This Row],[Presented HS DQ]],0)</f>
        <v>0</v>
      </c>
      <c r="Z1187" s="106">
        <f>IF(CentrepointSourced[[#This Row],[Age]]="18-24",CentrepointSourced[[#This Row],[Presented HS DQ]],0)</f>
        <v>0</v>
      </c>
      <c r="AA1187" s="106">
        <f>IF(CentrepointSourced[[#This Row],[Age]]="16-17",CentrepointSourced[[#This Row],[Presented CS DQ]],0)</f>
        <v>0</v>
      </c>
      <c r="AB1187" s="106">
        <f>IF(CentrepointSourced[[#This Row],[Age]]="16-24",CentrepointSourced[[#This Row],[Presented CS DQ]],0)</f>
        <v>0</v>
      </c>
      <c r="AC1187" s="106">
        <f>IF(CentrepointSourced[[#This Row],[Age]]="18-24",CentrepointSourced[[#This Row],[Presented CS DQ]],0)</f>
        <v>0</v>
      </c>
      <c r="AD1187" s="107">
        <f>IF(CentrepointSourced[[#This Row],[Age]]="16-17",CentrepointSourced[[#This Row],[Assessed HS DQ]],0)</f>
        <v>0</v>
      </c>
      <c r="AE1187" s="107">
        <f>IF(CentrepointSourced[[#This Row],[Age]]="16-24",CentrepointSourced[[#This Row],[Assessed HS DQ]],0)</f>
        <v>701</v>
      </c>
      <c r="AF1187" s="107">
        <f>IF(CentrepointSourced[[#This Row],[Age]]="18-24",CentrepointSourced[[#This Row],[Assessed HS DQ]],0)</f>
        <v>0</v>
      </c>
      <c r="AG1187" s="107">
        <f>IF(CentrepointSourced[[#This Row],[Age]]="16-17",CentrepointSourced[[#This Row],[Assessed CS DQ]],0)</f>
        <v>0</v>
      </c>
      <c r="AH1187" s="107">
        <f>IF(CentrepointSourced[[#This Row],[Age]]="16-24",CentrepointSourced[[#This Row],[Assessed CS DQ]],0)</f>
        <v>0</v>
      </c>
      <c r="AI1187" s="107">
        <f>IF(CentrepointSourced[[#This Row],[Age]]="18-24",CentrepointSourced[[#This Row],[Assessed CS DQ]],0)</f>
        <v>0</v>
      </c>
    </row>
    <row r="1188" spans="1:35" customFormat="1" ht="13.5" customHeight="1">
      <c r="A1188" s="45" t="s">
        <v>94</v>
      </c>
      <c r="B1188" s="45" t="s">
        <v>95</v>
      </c>
      <c r="C1188" s="45"/>
      <c r="D1188" s="62" t="s">
        <v>37</v>
      </c>
      <c r="E1188" s="95">
        <v>2011</v>
      </c>
      <c r="F1188" s="67" t="s">
        <v>53</v>
      </c>
      <c r="G1188" s="67"/>
      <c r="H1188" s="97">
        <v>542</v>
      </c>
      <c r="I1188" s="45"/>
      <c r="J1188" s="45">
        <v>442</v>
      </c>
      <c r="K1188" s="45"/>
      <c r="L1188" s="45"/>
      <c r="M1188" s="45"/>
      <c r="N1188" s="45"/>
      <c r="O1188" s="45"/>
      <c r="P1188" s="45"/>
      <c r="Q1188" s="41" t="str">
        <f>IF(CentrepointSourced[[#This Row],[Country]]="Northern Ireland","Northern Ireland",IFERROR(VLOOKUP(CentrepointSourced[[#This Row],[Local Authority]],LKP_LANameDQ[],2,FALSE),CentrepointSourced[[#This Row],[Local Authority]]))</f>
        <v>Aberdeen City</v>
      </c>
      <c r="R1188" s="41" t="str">
        <f>IF(CentrepointSourced[[#This Row],[LA type]]="County","",INDEX(ConsolGeog[lad14cd],MATCH(CentrepointSourced[[#This Row],[Local Authority DQ]],ConsolGeog[la_name],0)))</f>
        <v>S12000033</v>
      </c>
      <c r="S1188" s="41" t="str">
        <f>IF(OR(CentrepointSourced[[#This Row],[Country]]="Northern Ireland",CentrepointSourced[[#This Row],[Country]]="Scotland",CentrepointSourced[[#This Row],[Country]]="Wales"),"Local Authority",CentrepointSourced[[#This Row],[LA type]])</f>
        <v>Local Authority</v>
      </c>
      <c r="T1188" s="41">
        <f>IF(TRIM(CentrepointSourced[[#This Row],[Presented HS]])="",0,IF(CentrepointSourced[[#This Row],[Presented HS]]="&lt;5",2.5,IF(CentrepointSourced[[#This Row],[Presented HS]]="&lt;10",5,VALUE(TRIM(CentrepointSourced[[#This Row],[Presented HS]])))))</f>
        <v>0</v>
      </c>
      <c r="U1188" s="41">
        <f>IF(TRIM(CentrepointSourced[[#This Row],[Assessed HS]])="",0,IF(CentrepointSourced[[#This Row],[Assessed HS]]="&lt;5",2.5,IF(CentrepointSourced[[#This Row],[Assessed HS]]="&lt;10",5,VALUE(TRIM(CentrepointSourced[[#This Row],[Assessed HS]])))))</f>
        <v>542</v>
      </c>
      <c r="V1188" s="41">
        <f>IF(TRIM(CentrepointSourced[[#This Row],[Presented CS]])="",0,IF(CentrepointSourced[[#This Row],[Presented CS]]="&lt;5",2.5,IF(CentrepointSourced[[#This Row],[Presented CS]]="&lt;10",5,VALUE(TRIM(CentrepointSourced[[#This Row],[Presented CS]])))))</f>
        <v>0</v>
      </c>
      <c r="W1188" s="41">
        <f>IF(TRIM(CentrepointSourced[[#This Row],[Assessed CS]])="",0,IF(CentrepointSourced[[#This Row],[Assessed CS]]="&lt;5",2.5,IF(CentrepointSourced[[#This Row],[Assessed CS]]="&lt;10",5,VALUE(TRIM(CentrepointSourced[[#This Row],[Assessed CS]])))))</f>
        <v>0</v>
      </c>
      <c r="X1188" s="106">
        <f>IF(CentrepointSourced[[#This Row],[Age]]="16-17",CentrepointSourced[[#This Row],[Presented HS DQ]],0)</f>
        <v>0</v>
      </c>
      <c r="Y1188" s="106">
        <f>IF(CentrepointSourced[[#This Row],[Age]]="16-24",CentrepointSourced[[#This Row],[Presented HS DQ]],0)</f>
        <v>0</v>
      </c>
      <c r="Z1188" s="106">
        <f>IF(CentrepointSourced[[#This Row],[Age]]="18-24",CentrepointSourced[[#This Row],[Presented HS DQ]],0)</f>
        <v>0</v>
      </c>
      <c r="AA1188" s="106">
        <f>IF(CentrepointSourced[[#This Row],[Age]]="16-17",CentrepointSourced[[#This Row],[Presented CS DQ]],0)</f>
        <v>0</v>
      </c>
      <c r="AB1188" s="106">
        <f>IF(CentrepointSourced[[#This Row],[Age]]="16-24",CentrepointSourced[[#This Row],[Presented CS DQ]],0)</f>
        <v>0</v>
      </c>
      <c r="AC1188" s="106">
        <f>IF(CentrepointSourced[[#This Row],[Age]]="18-24",CentrepointSourced[[#This Row],[Presented CS DQ]],0)</f>
        <v>0</v>
      </c>
      <c r="AD1188" s="107">
        <f>IF(CentrepointSourced[[#This Row],[Age]]="16-17",CentrepointSourced[[#This Row],[Assessed HS DQ]],0)</f>
        <v>0</v>
      </c>
      <c r="AE1188" s="107">
        <f>IF(CentrepointSourced[[#This Row],[Age]]="16-24",CentrepointSourced[[#This Row],[Assessed HS DQ]],0)</f>
        <v>542</v>
      </c>
      <c r="AF1188" s="107">
        <f>IF(CentrepointSourced[[#This Row],[Age]]="18-24",CentrepointSourced[[#This Row],[Assessed HS DQ]],0)</f>
        <v>0</v>
      </c>
      <c r="AG1188" s="107">
        <f>IF(CentrepointSourced[[#This Row],[Age]]="16-17",CentrepointSourced[[#This Row],[Assessed CS DQ]],0)</f>
        <v>0</v>
      </c>
      <c r="AH1188" s="107">
        <f>IF(CentrepointSourced[[#This Row],[Age]]="16-24",CentrepointSourced[[#This Row],[Assessed CS DQ]],0)</f>
        <v>0</v>
      </c>
      <c r="AI1188" s="107">
        <f>IF(CentrepointSourced[[#This Row],[Age]]="18-24",CentrepointSourced[[#This Row],[Assessed CS DQ]],0)</f>
        <v>0</v>
      </c>
    </row>
    <row r="1189" spans="1:35" customFormat="1" ht="13.5" customHeight="1">
      <c r="A1189" s="45" t="s">
        <v>94</v>
      </c>
      <c r="B1189" s="45" t="s">
        <v>95</v>
      </c>
      <c r="C1189" s="45"/>
      <c r="D1189" s="62" t="s">
        <v>37</v>
      </c>
      <c r="E1189" s="95">
        <v>2012</v>
      </c>
      <c r="F1189" s="67" t="s">
        <v>53</v>
      </c>
      <c r="G1189" s="67"/>
      <c r="H1189" s="79"/>
      <c r="I1189" s="45"/>
      <c r="J1189" s="45">
        <v>373</v>
      </c>
      <c r="K1189" s="45"/>
      <c r="L1189" s="45"/>
      <c r="M1189" s="45"/>
      <c r="N1189" s="45"/>
      <c r="O1189" s="45"/>
      <c r="P1189" s="45"/>
      <c r="Q1189" s="41" t="str">
        <f>IF(CentrepointSourced[[#This Row],[Country]]="Northern Ireland","Northern Ireland",IFERROR(VLOOKUP(CentrepointSourced[[#This Row],[Local Authority]],LKP_LANameDQ[],2,FALSE),CentrepointSourced[[#This Row],[Local Authority]]))</f>
        <v>Aberdeen City</v>
      </c>
      <c r="R1189" s="41" t="str">
        <f>IF(CentrepointSourced[[#This Row],[LA type]]="County","",INDEX(ConsolGeog[lad14cd],MATCH(CentrepointSourced[[#This Row],[Local Authority DQ]],ConsolGeog[la_name],0)))</f>
        <v>S12000033</v>
      </c>
      <c r="S1189" s="41" t="str">
        <f>IF(OR(CentrepointSourced[[#This Row],[Country]]="Northern Ireland",CentrepointSourced[[#This Row],[Country]]="Scotland",CentrepointSourced[[#This Row],[Country]]="Wales"),"Local Authority",CentrepointSourced[[#This Row],[LA type]])</f>
        <v>Local Authority</v>
      </c>
      <c r="T1189" s="41">
        <f>IF(TRIM(CentrepointSourced[[#This Row],[Presented HS]])="",0,IF(CentrepointSourced[[#This Row],[Presented HS]]="&lt;5",2.5,IF(CentrepointSourced[[#This Row],[Presented HS]]="&lt;10",5,VALUE(TRIM(CentrepointSourced[[#This Row],[Presented HS]])))))</f>
        <v>0</v>
      </c>
      <c r="U1189" s="41">
        <f>IF(TRIM(CentrepointSourced[[#This Row],[Assessed HS]])="",0,IF(CentrepointSourced[[#This Row],[Assessed HS]]="&lt;5",2.5,IF(CentrepointSourced[[#This Row],[Assessed HS]]="&lt;10",5,VALUE(TRIM(CentrepointSourced[[#This Row],[Assessed HS]])))))</f>
        <v>0</v>
      </c>
      <c r="V1189" s="41">
        <f>IF(TRIM(CentrepointSourced[[#This Row],[Presented CS]])="",0,IF(CentrepointSourced[[#This Row],[Presented CS]]="&lt;5",2.5,IF(CentrepointSourced[[#This Row],[Presented CS]]="&lt;10",5,VALUE(TRIM(CentrepointSourced[[#This Row],[Presented CS]])))))</f>
        <v>0</v>
      </c>
      <c r="W1189" s="41">
        <f>IF(TRIM(CentrepointSourced[[#This Row],[Assessed CS]])="",0,IF(CentrepointSourced[[#This Row],[Assessed CS]]="&lt;5",2.5,IF(CentrepointSourced[[#This Row],[Assessed CS]]="&lt;10",5,VALUE(TRIM(CentrepointSourced[[#This Row],[Assessed CS]])))))</f>
        <v>0</v>
      </c>
      <c r="X1189" s="106">
        <f>IF(CentrepointSourced[[#This Row],[Age]]="16-17",CentrepointSourced[[#This Row],[Presented HS DQ]],0)</f>
        <v>0</v>
      </c>
      <c r="Y1189" s="106">
        <f>IF(CentrepointSourced[[#This Row],[Age]]="16-24",CentrepointSourced[[#This Row],[Presented HS DQ]],0)</f>
        <v>0</v>
      </c>
      <c r="Z1189" s="106">
        <f>IF(CentrepointSourced[[#This Row],[Age]]="18-24",CentrepointSourced[[#This Row],[Presented HS DQ]],0)</f>
        <v>0</v>
      </c>
      <c r="AA1189" s="106">
        <f>IF(CentrepointSourced[[#This Row],[Age]]="16-17",CentrepointSourced[[#This Row],[Presented CS DQ]],0)</f>
        <v>0</v>
      </c>
      <c r="AB1189" s="106">
        <f>IF(CentrepointSourced[[#This Row],[Age]]="16-24",CentrepointSourced[[#This Row],[Presented CS DQ]],0)</f>
        <v>0</v>
      </c>
      <c r="AC1189" s="106">
        <f>IF(CentrepointSourced[[#This Row],[Age]]="18-24",CentrepointSourced[[#This Row],[Presented CS DQ]],0)</f>
        <v>0</v>
      </c>
      <c r="AD1189" s="107">
        <f>IF(CentrepointSourced[[#This Row],[Age]]="16-17",CentrepointSourced[[#This Row],[Assessed HS DQ]],0)</f>
        <v>0</v>
      </c>
      <c r="AE1189" s="107">
        <f>IF(CentrepointSourced[[#This Row],[Age]]="16-24",CentrepointSourced[[#This Row],[Assessed HS DQ]],0)</f>
        <v>0</v>
      </c>
      <c r="AF1189" s="107">
        <f>IF(CentrepointSourced[[#This Row],[Age]]="18-24",CentrepointSourced[[#This Row],[Assessed HS DQ]],0)</f>
        <v>0</v>
      </c>
      <c r="AG1189" s="107">
        <f>IF(CentrepointSourced[[#This Row],[Age]]="16-17",CentrepointSourced[[#This Row],[Assessed CS DQ]],0)</f>
        <v>0</v>
      </c>
      <c r="AH1189" s="107">
        <f>IF(CentrepointSourced[[#This Row],[Age]]="16-24",CentrepointSourced[[#This Row],[Assessed CS DQ]],0)</f>
        <v>0</v>
      </c>
      <c r="AI1189" s="107">
        <f>IF(CentrepointSourced[[#This Row],[Age]]="18-24",CentrepointSourced[[#This Row],[Assessed CS DQ]],0)</f>
        <v>0</v>
      </c>
    </row>
    <row r="1190" spans="1:35" customFormat="1" ht="13.5" customHeight="1">
      <c r="A1190" s="45" t="s">
        <v>94</v>
      </c>
      <c r="B1190" s="45" t="s">
        <v>95</v>
      </c>
      <c r="C1190" s="45"/>
      <c r="D1190" s="62" t="s">
        <v>37</v>
      </c>
      <c r="E1190" s="95">
        <v>2013</v>
      </c>
      <c r="F1190" s="67" t="s">
        <v>53</v>
      </c>
      <c r="G1190" s="67"/>
      <c r="H1190" s="79"/>
      <c r="I1190" s="45"/>
      <c r="J1190" s="45">
        <v>256</v>
      </c>
      <c r="K1190" s="45"/>
      <c r="L1190" s="45"/>
      <c r="M1190" s="45"/>
      <c r="N1190" s="45"/>
      <c r="O1190" s="45"/>
      <c r="P1190" s="45"/>
      <c r="Q1190" s="41" t="str">
        <f>IF(CentrepointSourced[[#This Row],[Country]]="Northern Ireland","Northern Ireland",IFERROR(VLOOKUP(CentrepointSourced[[#This Row],[Local Authority]],LKP_LANameDQ[],2,FALSE),CentrepointSourced[[#This Row],[Local Authority]]))</f>
        <v>Aberdeen City</v>
      </c>
      <c r="R1190" s="41" t="str">
        <f>IF(CentrepointSourced[[#This Row],[LA type]]="County","",INDEX(ConsolGeog[lad14cd],MATCH(CentrepointSourced[[#This Row],[Local Authority DQ]],ConsolGeog[la_name],0)))</f>
        <v>S12000033</v>
      </c>
      <c r="S1190" s="41" t="str">
        <f>IF(OR(CentrepointSourced[[#This Row],[Country]]="Northern Ireland",CentrepointSourced[[#This Row],[Country]]="Scotland",CentrepointSourced[[#This Row],[Country]]="Wales"),"Local Authority",CentrepointSourced[[#This Row],[LA type]])</f>
        <v>Local Authority</v>
      </c>
      <c r="T1190" s="41">
        <f>IF(TRIM(CentrepointSourced[[#This Row],[Presented HS]])="",0,IF(CentrepointSourced[[#This Row],[Presented HS]]="&lt;5",2.5,IF(CentrepointSourced[[#This Row],[Presented HS]]="&lt;10",5,VALUE(TRIM(CentrepointSourced[[#This Row],[Presented HS]])))))</f>
        <v>0</v>
      </c>
      <c r="U1190" s="41">
        <f>IF(TRIM(CentrepointSourced[[#This Row],[Assessed HS]])="",0,IF(CentrepointSourced[[#This Row],[Assessed HS]]="&lt;5",2.5,IF(CentrepointSourced[[#This Row],[Assessed HS]]="&lt;10",5,VALUE(TRIM(CentrepointSourced[[#This Row],[Assessed HS]])))))</f>
        <v>0</v>
      </c>
      <c r="V1190" s="41">
        <f>IF(TRIM(CentrepointSourced[[#This Row],[Presented CS]])="",0,IF(CentrepointSourced[[#This Row],[Presented CS]]="&lt;5",2.5,IF(CentrepointSourced[[#This Row],[Presented CS]]="&lt;10",5,VALUE(TRIM(CentrepointSourced[[#This Row],[Presented CS]])))))</f>
        <v>0</v>
      </c>
      <c r="W1190" s="41">
        <f>IF(TRIM(CentrepointSourced[[#This Row],[Assessed CS]])="",0,IF(CentrepointSourced[[#This Row],[Assessed CS]]="&lt;5",2.5,IF(CentrepointSourced[[#This Row],[Assessed CS]]="&lt;10",5,VALUE(TRIM(CentrepointSourced[[#This Row],[Assessed CS]])))))</f>
        <v>0</v>
      </c>
      <c r="X1190" s="106">
        <f>IF(CentrepointSourced[[#This Row],[Age]]="16-17",CentrepointSourced[[#This Row],[Presented HS DQ]],0)</f>
        <v>0</v>
      </c>
      <c r="Y1190" s="106">
        <f>IF(CentrepointSourced[[#This Row],[Age]]="16-24",CentrepointSourced[[#This Row],[Presented HS DQ]],0)</f>
        <v>0</v>
      </c>
      <c r="Z1190" s="106">
        <f>IF(CentrepointSourced[[#This Row],[Age]]="18-24",CentrepointSourced[[#This Row],[Presented HS DQ]],0)</f>
        <v>0</v>
      </c>
      <c r="AA1190" s="106">
        <f>IF(CentrepointSourced[[#This Row],[Age]]="16-17",CentrepointSourced[[#This Row],[Presented CS DQ]],0)</f>
        <v>0</v>
      </c>
      <c r="AB1190" s="106">
        <f>IF(CentrepointSourced[[#This Row],[Age]]="16-24",CentrepointSourced[[#This Row],[Presented CS DQ]],0)</f>
        <v>0</v>
      </c>
      <c r="AC1190" s="106">
        <f>IF(CentrepointSourced[[#This Row],[Age]]="18-24",CentrepointSourced[[#This Row],[Presented CS DQ]],0)</f>
        <v>0</v>
      </c>
      <c r="AD1190" s="107">
        <f>IF(CentrepointSourced[[#This Row],[Age]]="16-17",CentrepointSourced[[#This Row],[Assessed HS DQ]],0)</f>
        <v>0</v>
      </c>
      <c r="AE1190" s="107">
        <f>IF(CentrepointSourced[[#This Row],[Age]]="16-24",CentrepointSourced[[#This Row],[Assessed HS DQ]],0)</f>
        <v>0</v>
      </c>
      <c r="AF1190" s="107">
        <f>IF(CentrepointSourced[[#This Row],[Age]]="18-24",CentrepointSourced[[#This Row],[Assessed HS DQ]],0)</f>
        <v>0</v>
      </c>
      <c r="AG1190" s="107">
        <f>IF(CentrepointSourced[[#This Row],[Age]]="16-17",CentrepointSourced[[#This Row],[Assessed CS DQ]],0)</f>
        <v>0</v>
      </c>
      <c r="AH1190" s="107">
        <f>IF(CentrepointSourced[[#This Row],[Age]]="16-24",CentrepointSourced[[#This Row],[Assessed CS DQ]],0)</f>
        <v>0</v>
      </c>
      <c r="AI1190" s="107">
        <f>IF(CentrepointSourced[[#This Row],[Age]]="18-24",CentrepointSourced[[#This Row],[Assessed CS DQ]],0)</f>
        <v>0</v>
      </c>
    </row>
    <row r="1191" spans="1:35" customFormat="1" ht="13.5" customHeight="1">
      <c r="A1191" s="45" t="s">
        <v>94</v>
      </c>
      <c r="B1191" s="45" t="s">
        <v>95</v>
      </c>
      <c r="C1191" s="45"/>
      <c r="D1191" s="62" t="s">
        <v>37</v>
      </c>
      <c r="E1191" s="95">
        <v>2014</v>
      </c>
      <c r="F1191" s="67" t="s">
        <v>53</v>
      </c>
      <c r="G1191" s="67"/>
      <c r="H1191" s="79"/>
      <c r="I1191" s="45"/>
      <c r="J1191" s="45">
        <v>333</v>
      </c>
      <c r="K1191" s="45"/>
      <c r="L1191" s="45"/>
      <c r="M1191" s="45"/>
      <c r="N1191" s="45"/>
      <c r="O1191" s="45"/>
      <c r="P1191" s="45"/>
      <c r="Q1191" s="41" t="str">
        <f>IF(CentrepointSourced[[#This Row],[Country]]="Northern Ireland","Northern Ireland",IFERROR(VLOOKUP(CentrepointSourced[[#This Row],[Local Authority]],LKP_LANameDQ[],2,FALSE),CentrepointSourced[[#This Row],[Local Authority]]))</f>
        <v>Aberdeen City</v>
      </c>
      <c r="R1191" s="41" t="str">
        <f>IF(CentrepointSourced[[#This Row],[LA type]]="County","",INDEX(ConsolGeog[lad14cd],MATCH(CentrepointSourced[[#This Row],[Local Authority DQ]],ConsolGeog[la_name],0)))</f>
        <v>S12000033</v>
      </c>
      <c r="S1191" s="41" t="str">
        <f>IF(OR(CentrepointSourced[[#This Row],[Country]]="Northern Ireland",CentrepointSourced[[#This Row],[Country]]="Scotland",CentrepointSourced[[#This Row],[Country]]="Wales"),"Local Authority",CentrepointSourced[[#This Row],[LA type]])</f>
        <v>Local Authority</v>
      </c>
      <c r="T1191" s="41">
        <f>IF(TRIM(CentrepointSourced[[#This Row],[Presented HS]])="",0,IF(CentrepointSourced[[#This Row],[Presented HS]]="&lt;5",2.5,IF(CentrepointSourced[[#This Row],[Presented HS]]="&lt;10",5,VALUE(TRIM(CentrepointSourced[[#This Row],[Presented HS]])))))</f>
        <v>0</v>
      </c>
      <c r="U1191" s="41">
        <f>IF(TRIM(CentrepointSourced[[#This Row],[Assessed HS]])="",0,IF(CentrepointSourced[[#This Row],[Assessed HS]]="&lt;5",2.5,IF(CentrepointSourced[[#This Row],[Assessed HS]]="&lt;10",5,VALUE(TRIM(CentrepointSourced[[#This Row],[Assessed HS]])))))</f>
        <v>0</v>
      </c>
      <c r="V1191" s="41">
        <f>IF(TRIM(CentrepointSourced[[#This Row],[Presented CS]])="",0,IF(CentrepointSourced[[#This Row],[Presented CS]]="&lt;5",2.5,IF(CentrepointSourced[[#This Row],[Presented CS]]="&lt;10",5,VALUE(TRIM(CentrepointSourced[[#This Row],[Presented CS]])))))</f>
        <v>0</v>
      </c>
      <c r="W1191" s="41">
        <f>IF(TRIM(CentrepointSourced[[#This Row],[Assessed CS]])="",0,IF(CentrepointSourced[[#This Row],[Assessed CS]]="&lt;5",2.5,IF(CentrepointSourced[[#This Row],[Assessed CS]]="&lt;10",5,VALUE(TRIM(CentrepointSourced[[#This Row],[Assessed CS]])))))</f>
        <v>0</v>
      </c>
      <c r="X1191" s="106">
        <f>IF(CentrepointSourced[[#This Row],[Age]]="16-17",CentrepointSourced[[#This Row],[Presented HS DQ]],0)</f>
        <v>0</v>
      </c>
      <c r="Y1191" s="106">
        <f>IF(CentrepointSourced[[#This Row],[Age]]="16-24",CentrepointSourced[[#This Row],[Presented HS DQ]],0)</f>
        <v>0</v>
      </c>
      <c r="Z1191" s="106">
        <f>IF(CentrepointSourced[[#This Row],[Age]]="18-24",CentrepointSourced[[#This Row],[Presented HS DQ]],0)</f>
        <v>0</v>
      </c>
      <c r="AA1191" s="106">
        <f>IF(CentrepointSourced[[#This Row],[Age]]="16-17",CentrepointSourced[[#This Row],[Presented CS DQ]],0)</f>
        <v>0</v>
      </c>
      <c r="AB1191" s="106">
        <f>IF(CentrepointSourced[[#This Row],[Age]]="16-24",CentrepointSourced[[#This Row],[Presented CS DQ]],0)</f>
        <v>0</v>
      </c>
      <c r="AC1191" s="106">
        <f>IF(CentrepointSourced[[#This Row],[Age]]="18-24",CentrepointSourced[[#This Row],[Presented CS DQ]],0)</f>
        <v>0</v>
      </c>
      <c r="AD1191" s="107">
        <f>IF(CentrepointSourced[[#This Row],[Age]]="16-17",CentrepointSourced[[#This Row],[Assessed HS DQ]],0)</f>
        <v>0</v>
      </c>
      <c r="AE1191" s="107">
        <f>IF(CentrepointSourced[[#This Row],[Age]]="16-24",CentrepointSourced[[#This Row],[Assessed HS DQ]],0)</f>
        <v>0</v>
      </c>
      <c r="AF1191" s="107">
        <f>IF(CentrepointSourced[[#This Row],[Age]]="18-24",CentrepointSourced[[#This Row],[Assessed HS DQ]],0)</f>
        <v>0</v>
      </c>
      <c r="AG1191" s="107">
        <f>IF(CentrepointSourced[[#This Row],[Age]]="16-17",CentrepointSourced[[#This Row],[Assessed CS DQ]],0)</f>
        <v>0</v>
      </c>
      <c r="AH1191" s="107">
        <f>IF(CentrepointSourced[[#This Row],[Age]]="16-24",CentrepointSourced[[#This Row],[Assessed CS DQ]],0)</f>
        <v>0</v>
      </c>
      <c r="AI1191" s="107">
        <f>IF(CentrepointSourced[[#This Row],[Age]]="18-24",CentrepointSourced[[#This Row],[Assessed CS DQ]],0)</f>
        <v>0</v>
      </c>
    </row>
    <row r="1192" spans="1:35" customFormat="1" ht="13.5" customHeight="1">
      <c r="A1192" s="45" t="s">
        <v>94</v>
      </c>
      <c r="B1192" s="45" t="s">
        <v>103</v>
      </c>
      <c r="C1192" s="45"/>
      <c r="D1192" s="62" t="s">
        <v>37</v>
      </c>
      <c r="E1192" s="95">
        <v>2002</v>
      </c>
      <c r="F1192" s="67" t="s">
        <v>53</v>
      </c>
      <c r="G1192" s="67"/>
      <c r="H1192" s="97">
        <v>265</v>
      </c>
      <c r="I1192" s="45"/>
      <c r="J1192" s="45">
        <v>263</v>
      </c>
      <c r="K1192" s="45"/>
      <c r="L1192" s="45"/>
      <c r="M1192" s="45"/>
      <c r="N1192" s="45"/>
      <c r="O1192" s="45"/>
      <c r="P1192" s="45"/>
      <c r="Q1192" s="41" t="str">
        <f>IF(CentrepointSourced[[#This Row],[Country]]="Northern Ireland","Northern Ireland",IFERROR(VLOOKUP(CentrepointSourced[[#This Row],[Local Authority]],LKP_LANameDQ[],2,FALSE),CentrepointSourced[[#This Row],[Local Authority]]))</f>
        <v>Aberdeenshire</v>
      </c>
      <c r="R1192" s="41" t="str">
        <f>IF(CentrepointSourced[[#This Row],[LA type]]="County","",INDEX(ConsolGeog[lad14cd],MATCH(CentrepointSourced[[#This Row],[Local Authority DQ]],ConsolGeog[la_name],0)))</f>
        <v>S12000034</v>
      </c>
      <c r="S1192" s="41" t="str">
        <f>IF(OR(CentrepointSourced[[#This Row],[Country]]="Northern Ireland",CentrepointSourced[[#This Row],[Country]]="Scotland",CentrepointSourced[[#This Row],[Country]]="Wales"),"Local Authority",CentrepointSourced[[#This Row],[LA type]])</f>
        <v>Local Authority</v>
      </c>
      <c r="T1192" s="41">
        <f>IF(TRIM(CentrepointSourced[[#This Row],[Presented HS]])="",0,IF(CentrepointSourced[[#This Row],[Presented HS]]="&lt;5",2.5,IF(CentrepointSourced[[#This Row],[Presented HS]]="&lt;10",5,VALUE(TRIM(CentrepointSourced[[#This Row],[Presented HS]])))))</f>
        <v>0</v>
      </c>
      <c r="U1192" s="41">
        <f>IF(TRIM(CentrepointSourced[[#This Row],[Assessed HS]])="",0,IF(CentrepointSourced[[#This Row],[Assessed HS]]="&lt;5",2.5,IF(CentrepointSourced[[#This Row],[Assessed HS]]="&lt;10",5,VALUE(TRIM(CentrepointSourced[[#This Row],[Assessed HS]])))))</f>
        <v>265</v>
      </c>
      <c r="V1192" s="41">
        <f>IF(TRIM(CentrepointSourced[[#This Row],[Presented CS]])="",0,IF(CentrepointSourced[[#This Row],[Presented CS]]="&lt;5",2.5,IF(CentrepointSourced[[#This Row],[Presented CS]]="&lt;10",5,VALUE(TRIM(CentrepointSourced[[#This Row],[Presented CS]])))))</f>
        <v>0</v>
      </c>
      <c r="W1192" s="41">
        <f>IF(TRIM(CentrepointSourced[[#This Row],[Assessed CS]])="",0,IF(CentrepointSourced[[#This Row],[Assessed CS]]="&lt;5",2.5,IF(CentrepointSourced[[#This Row],[Assessed CS]]="&lt;10",5,VALUE(TRIM(CentrepointSourced[[#This Row],[Assessed CS]])))))</f>
        <v>0</v>
      </c>
      <c r="X1192" s="106">
        <f>IF(CentrepointSourced[[#This Row],[Age]]="16-17",CentrepointSourced[[#This Row],[Presented HS DQ]],0)</f>
        <v>0</v>
      </c>
      <c r="Y1192" s="106">
        <f>IF(CentrepointSourced[[#This Row],[Age]]="16-24",CentrepointSourced[[#This Row],[Presented HS DQ]],0)</f>
        <v>0</v>
      </c>
      <c r="Z1192" s="106">
        <f>IF(CentrepointSourced[[#This Row],[Age]]="18-24",CentrepointSourced[[#This Row],[Presented HS DQ]],0)</f>
        <v>0</v>
      </c>
      <c r="AA1192" s="106">
        <f>IF(CentrepointSourced[[#This Row],[Age]]="16-17",CentrepointSourced[[#This Row],[Presented CS DQ]],0)</f>
        <v>0</v>
      </c>
      <c r="AB1192" s="106">
        <f>IF(CentrepointSourced[[#This Row],[Age]]="16-24",CentrepointSourced[[#This Row],[Presented CS DQ]],0)</f>
        <v>0</v>
      </c>
      <c r="AC1192" s="106">
        <f>IF(CentrepointSourced[[#This Row],[Age]]="18-24",CentrepointSourced[[#This Row],[Presented CS DQ]],0)</f>
        <v>0</v>
      </c>
      <c r="AD1192" s="107">
        <f>IF(CentrepointSourced[[#This Row],[Age]]="16-17",CentrepointSourced[[#This Row],[Assessed HS DQ]],0)</f>
        <v>0</v>
      </c>
      <c r="AE1192" s="107">
        <f>IF(CentrepointSourced[[#This Row],[Age]]="16-24",CentrepointSourced[[#This Row],[Assessed HS DQ]],0)</f>
        <v>265</v>
      </c>
      <c r="AF1192" s="107">
        <f>IF(CentrepointSourced[[#This Row],[Age]]="18-24",CentrepointSourced[[#This Row],[Assessed HS DQ]],0)</f>
        <v>0</v>
      </c>
      <c r="AG1192" s="107">
        <f>IF(CentrepointSourced[[#This Row],[Age]]="16-17",CentrepointSourced[[#This Row],[Assessed CS DQ]],0)</f>
        <v>0</v>
      </c>
      <c r="AH1192" s="107">
        <f>IF(CentrepointSourced[[#This Row],[Age]]="16-24",CentrepointSourced[[#This Row],[Assessed CS DQ]],0)</f>
        <v>0</v>
      </c>
      <c r="AI1192" s="107">
        <f>IF(CentrepointSourced[[#This Row],[Age]]="18-24",CentrepointSourced[[#This Row],[Assessed CS DQ]],0)</f>
        <v>0</v>
      </c>
    </row>
    <row r="1193" spans="1:35" customFormat="1" ht="13.5" customHeight="1">
      <c r="A1193" s="45" t="s">
        <v>94</v>
      </c>
      <c r="B1193" s="45" t="s">
        <v>103</v>
      </c>
      <c r="C1193" s="45"/>
      <c r="D1193" s="62" t="s">
        <v>37</v>
      </c>
      <c r="E1193" s="95">
        <v>2003</v>
      </c>
      <c r="F1193" s="67" t="s">
        <v>53</v>
      </c>
      <c r="G1193" s="67"/>
      <c r="H1193" s="97">
        <v>275</v>
      </c>
      <c r="I1193" s="45"/>
      <c r="J1193" s="45">
        <v>281</v>
      </c>
      <c r="K1193" s="45"/>
      <c r="L1193" s="45"/>
      <c r="M1193" s="45"/>
      <c r="N1193" s="45"/>
      <c r="O1193" s="45"/>
      <c r="P1193" s="45"/>
      <c r="Q1193" s="41" t="str">
        <f>IF(CentrepointSourced[[#This Row],[Country]]="Northern Ireland","Northern Ireland",IFERROR(VLOOKUP(CentrepointSourced[[#This Row],[Local Authority]],LKP_LANameDQ[],2,FALSE),CentrepointSourced[[#This Row],[Local Authority]]))</f>
        <v>Aberdeenshire</v>
      </c>
      <c r="R1193" s="41" t="str">
        <f>IF(CentrepointSourced[[#This Row],[LA type]]="County","",INDEX(ConsolGeog[lad14cd],MATCH(CentrepointSourced[[#This Row],[Local Authority DQ]],ConsolGeog[la_name],0)))</f>
        <v>S12000034</v>
      </c>
      <c r="S1193" s="41" t="str">
        <f>IF(OR(CentrepointSourced[[#This Row],[Country]]="Northern Ireland",CentrepointSourced[[#This Row],[Country]]="Scotland",CentrepointSourced[[#This Row],[Country]]="Wales"),"Local Authority",CentrepointSourced[[#This Row],[LA type]])</f>
        <v>Local Authority</v>
      </c>
      <c r="T1193" s="41">
        <f>IF(TRIM(CentrepointSourced[[#This Row],[Presented HS]])="",0,IF(CentrepointSourced[[#This Row],[Presented HS]]="&lt;5",2.5,IF(CentrepointSourced[[#This Row],[Presented HS]]="&lt;10",5,VALUE(TRIM(CentrepointSourced[[#This Row],[Presented HS]])))))</f>
        <v>0</v>
      </c>
      <c r="U1193" s="41">
        <f>IF(TRIM(CentrepointSourced[[#This Row],[Assessed HS]])="",0,IF(CentrepointSourced[[#This Row],[Assessed HS]]="&lt;5",2.5,IF(CentrepointSourced[[#This Row],[Assessed HS]]="&lt;10",5,VALUE(TRIM(CentrepointSourced[[#This Row],[Assessed HS]])))))</f>
        <v>275</v>
      </c>
      <c r="V1193" s="41">
        <f>IF(TRIM(CentrepointSourced[[#This Row],[Presented CS]])="",0,IF(CentrepointSourced[[#This Row],[Presented CS]]="&lt;5",2.5,IF(CentrepointSourced[[#This Row],[Presented CS]]="&lt;10",5,VALUE(TRIM(CentrepointSourced[[#This Row],[Presented CS]])))))</f>
        <v>0</v>
      </c>
      <c r="W1193" s="41">
        <f>IF(TRIM(CentrepointSourced[[#This Row],[Assessed CS]])="",0,IF(CentrepointSourced[[#This Row],[Assessed CS]]="&lt;5",2.5,IF(CentrepointSourced[[#This Row],[Assessed CS]]="&lt;10",5,VALUE(TRIM(CentrepointSourced[[#This Row],[Assessed CS]])))))</f>
        <v>0</v>
      </c>
      <c r="X1193" s="106">
        <f>IF(CentrepointSourced[[#This Row],[Age]]="16-17",CentrepointSourced[[#This Row],[Presented HS DQ]],0)</f>
        <v>0</v>
      </c>
      <c r="Y1193" s="106">
        <f>IF(CentrepointSourced[[#This Row],[Age]]="16-24",CentrepointSourced[[#This Row],[Presented HS DQ]],0)</f>
        <v>0</v>
      </c>
      <c r="Z1193" s="106">
        <f>IF(CentrepointSourced[[#This Row],[Age]]="18-24",CentrepointSourced[[#This Row],[Presented HS DQ]],0)</f>
        <v>0</v>
      </c>
      <c r="AA1193" s="106">
        <f>IF(CentrepointSourced[[#This Row],[Age]]="16-17",CentrepointSourced[[#This Row],[Presented CS DQ]],0)</f>
        <v>0</v>
      </c>
      <c r="AB1193" s="106">
        <f>IF(CentrepointSourced[[#This Row],[Age]]="16-24",CentrepointSourced[[#This Row],[Presented CS DQ]],0)</f>
        <v>0</v>
      </c>
      <c r="AC1193" s="106">
        <f>IF(CentrepointSourced[[#This Row],[Age]]="18-24",CentrepointSourced[[#This Row],[Presented CS DQ]],0)</f>
        <v>0</v>
      </c>
      <c r="AD1193" s="107">
        <f>IF(CentrepointSourced[[#This Row],[Age]]="16-17",CentrepointSourced[[#This Row],[Assessed HS DQ]],0)</f>
        <v>0</v>
      </c>
      <c r="AE1193" s="107">
        <f>IF(CentrepointSourced[[#This Row],[Age]]="16-24",CentrepointSourced[[#This Row],[Assessed HS DQ]],0)</f>
        <v>275</v>
      </c>
      <c r="AF1193" s="107">
        <f>IF(CentrepointSourced[[#This Row],[Age]]="18-24",CentrepointSourced[[#This Row],[Assessed HS DQ]],0)</f>
        <v>0</v>
      </c>
      <c r="AG1193" s="107">
        <f>IF(CentrepointSourced[[#This Row],[Age]]="16-17",CentrepointSourced[[#This Row],[Assessed CS DQ]],0)</f>
        <v>0</v>
      </c>
      <c r="AH1193" s="107">
        <f>IF(CentrepointSourced[[#This Row],[Age]]="16-24",CentrepointSourced[[#This Row],[Assessed CS DQ]],0)</f>
        <v>0</v>
      </c>
      <c r="AI1193" s="107">
        <f>IF(CentrepointSourced[[#This Row],[Age]]="18-24",CentrepointSourced[[#This Row],[Assessed CS DQ]],0)</f>
        <v>0</v>
      </c>
    </row>
    <row r="1194" spans="1:35" customFormat="1" ht="13.5" customHeight="1">
      <c r="A1194" s="45" t="s">
        <v>94</v>
      </c>
      <c r="B1194" s="45" t="s">
        <v>103</v>
      </c>
      <c r="C1194" s="45"/>
      <c r="D1194" s="62" t="s">
        <v>37</v>
      </c>
      <c r="E1194" s="95">
        <v>2004</v>
      </c>
      <c r="F1194" s="67" t="s">
        <v>53</v>
      </c>
      <c r="G1194" s="67"/>
      <c r="H1194" s="97">
        <v>311</v>
      </c>
      <c r="I1194" s="45"/>
      <c r="J1194" s="45">
        <v>316</v>
      </c>
      <c r="K1194" s="45"/>
      <c r="L1194" s="45"/>
      <c r="M1194" s="45"/>
      <c r="N1194" s="45"/>
      <c r="O1194" s="45"/>
      <c r="P1194" s="45"/>
      <c r="Q1194" s="41" t="str">
        <f>IF(CentrepointSourced[[#This Row],[Country]]="Northern Ireland","Northern Ireland",IFERROR(VLOOKUP(CentrepointSourced[[#This Row],[Local Authority]],LKP_LANameDQ[],2,FALSE),CentrepointSourced[[#This Row],[Local Authority]]))</f>
        <v>Aberdeenshire</v>
      </c>
      <c r="R1194" s="41" t="str">
        <f>IF(CentrepointSourced[[#This Row],[LA type]]="County","",INDEX(ConsolGeog[lad14cd],MATCH(CentrepointSourced[[#This Row],[Local Authority DQ]],ConsolGeog[la_name],0)))</f>
        <v>S12000034</v>
      </c>
      <c r="S1194" s="41" t="str">
        <f>IF(OR(CentrepointSourced[[#This Row],[Country]]="Northern Ireland",CentrepointSourced[[#This Row],[Country]]="Scotland",CentrepointSourced[[#This Row],[Country]]="Wales"),"Local Authority",CentrepointSourced[[#This Row],[LA type]])</f>
        <v>Local Authority</v>
      </c>
      <c r="T1194" s="41">
        <f>IF(TRIM(CentrepointSourced[[#This Row],[Presented HS]])="",0,IF(CentrepointSourced[[#This Row],[Presented HS]]="&lt;5",2.5,IF(CentrepointSourced[[#This Row],[Presented HS]]="&lt;10",5,VALUE(TRIM(CentrepointSourced[[#This Row],[Presented HS]])))))</f>
        <v>0</v>
      </c>
      <c r="U1194" s="41">
        <f>IF(TRIM(CentrepointSourced[[#This Row],[Assessed HS]])="",0,IF(CentrepointSourced[[#This Row],[Assessed HS]]="&lt;5",2.5,IF(CentrepointSourced[[#This Row],[Assessed HS]]="&lt;10",5,VALUE(TRIM(CentrepointSourced[[#This Row],[Assessed HS]])))))</f>
        <v>311</v>
      </c>
      <c r="V1194" s="41">
        <f>IF(TRIM(CentrepointSourced[[#This Row],[Presented CS]])="",0,IF(CentrepointSourced[[#This Row],[Presented CS]]="&lt;5",2.5,IF(CentrepointSourced[[#This Row],[Presented CS]]="&lt;10",5,VALUE(TRIM(CentrepointSourced[[#This Row],[Presented CS]])))))</f>
        <v>0</v>
      </c>
      <c r="W1194" s="41">
        <f>IF(TRIM(CentrepointSourced[[#This Row],[Assessed CS]])="",0,IF(CentrepointSourced[[#This Row],[Assessed CS]]="&lt;5",2.5,IF(CentrepointSourced[[#This Row],[Assessed CS]]="&lt;10",5,VALUE(TRIM(CentrepointSourced[[#This Row],[Assessed CS]])))))</f>
        <v>0</v>
      </c>
      <c r="X1194" s="106">
        <f>IF(CentrepointSourced[[#This Row],[Age]]="16-17",CentrepointSourced[[#This Row],[Presented HS DQ]],0)</f>
        <v>0</v>
      </c>
      <c r="Y1194" s="106">
        <f>IF(CentrepointSourced[[#This Row],[Age]]="16-24",CentrepointSourced[[#This Row],[Presented HS DQ]],0)</f>
        <v>0</v>
      </c>
      <c r="Z1194" s="106">
        <f>IF(CentrepointSourced[[#This Row],[Age]]="18-24",CentrepointSourced[[#This Row],[Presented HS DQ]],0)</f>
        <v>0</v>
      </c>
      <c r="AA1194" s="106">
        <f>IF(CentrepointSourced[[#This Row],[Age]]="16-17",CentrepointSourced[[#This Row],[Presented CS DQ]],0)</f>
        <v>0</v>
      </c>
      <c r="AB1194" s="106">
        <f>IF(CentrepointSourced[[#This Row],[Age]]="16-24",CentrepointSourced[[#This Row],[Presented CS DQ]],0)</f>
        <v>0</v>
      </c>
      <c r="AC1194" s="106">
        <f>IF(CentrepointSourced[[#This Row],[Age]]="18-24",CentrepointSourced[[#This Row],[Presented CS DQ]],0)</f>
        <v>0</v>
      </c>
      <c r="AD1194" s="107">
        <f>IF(CentrepointSourced[[#This Row],[Age]]="16-17",CentrepointSourced[[#This Row],[Assessed HS DQ]],0)</f>
        <v>0</v>
      </c>
      <c r="AE1194" s="107">
        <f>IF(CentrepointSourced[[#This Row],[Age]]="16-24",CentrepointSourced[[#This Row],[Assessed HS DQ]],0)</f>
        <v>311</v>
      </c>
      <c r="AF1194" s="107">
        <f>IF(CentrepointSourced[[#This Row],[Age]]="18-24",CentrepointSourced[[#This Row],[Assessed HS DQ]],0)</f>
        <v>0</v>
      </c>
      <c r="AG1194" s="107">
        <f>IF(CentrepointSourced[[#This Row],[Age]]="16-17",CentrepointSourced[[#This Row],[Assessed CS DQ]],0)</f>
        <v>0</v>
      </c>
      <c r="AH1194" s="107">
        <f>IF(CentrepointSourced[[#This Row],[Age]]="16-24",CentrepointSourced[[#This Row],[Assessed CS DQ]],0)</f>
        <v>0</v>
      </c>
      <c r="AI1194" s="107">
        <f>IF(CentrepointSourced[[#This Row],[Age]]="18-24",CentrepointSourced[[#This Row],[Assessed CS DQ]],0)</f>
        <v>0</v>
      </c>
    </row>
    <row r="1195" spans="1:35" customFormat="1" ht="13.5" customHeight="1">
      <c r="A1195" s="45" t="s">
        <v>94</v>
      </c>
      <c r="B1195" s="45" t="s">
        <v>103</v>
      </c>
      <c r="C1195" s="45"/>
      <c r="D1195" s="62" t="s">
        <v>37</v>
      </c>
      <c r="E1195" s="95">
        <v>2005</v>
      </c>
      <c r="F1195" s="67" t="s">
        <v>53</v>
      </c>
      <c r="G1195" s="67"/>
      <c r="H1195" s="97">
        <v>336</v>
      </c>
      <c r="I1195" s="45"/>
      <c r="J1195" s="45">
        <v>337</v>
      </c>
      <c r="K1195" s="45"/>
      <c r="L1195" s="45"/>
      <c r="M1195" s="45"/>
      <c r="N1195" s="45"/>
      <c r="O1195" s="45"/>
      <c r="P1195" s="45"/>
      <c r="Q1195" s="41" t="str">
        <f>IF(CentrepointSourced[[#This Row],[Country]]="Northern Ireland","Northern Ireland",IFERROR(VLOOKUP(CentrepointSourced[[#This Row],[Local Authority]],LKP_LANameDQ[],2,FALSE),CentrepointSourced[[#This Row],[Local Authority]]))</f>
        <v>Aberdeenshire</v>
      </c>
      <c r="R1195" s="41" t="str">
        <f>IF(CentrepointSourced[[#This Row],[LA type]]="County","",INDEX(ConsolGeog[lad14cd],MATCH(CentrepointSourced[[#This Row],[Local Authority DQ]],ConsolGeog[la_name],0)))</f>
        <v>S12000034</v>
      </c>
      <c r="S1195" s="41" t="str">
        <f>IF(OR(CentrepointSourced[[#This Row],[Country]]="Northern Ireland",CentrepointSourced[[#This Row],[Country]]="Scotland",CentrepointSourced[[#This Row],[Country]]="Wales"),"Local Authority",CentrepointSourced[[#This Row],[LA type]])</f>
        <v>Local Authority</v>
      </c>
      <c r="T1195" s="41">
        <f>IF(TRIM(CentrepointSourced[[#This Row],[Presented HS]])="",0,IF(CentrepointSourced[[#This Row],[Presented HS]]="&lt;5",2.5,IF(CentrepointSourced[[#This Row],[Presented HS]]="&lt;10",5,VALUE(TRIM(CentrepointSourced[[#This Row],[Presented HS]])))))</f>
        <v>0</v>
      </c>
      <c r="U1195" s="41">
        <f>IF(TRIM(CentrepointSourced[[#This Row],[Assessed HS]])="",0,IF(CentrepointSourced[[#This Row],[Assessed HS]]="&lt;5",2.5,IF(CentrepointSourced[[#This Row],[Assessed HS]]="&lt;10",5,VALUE(TRIM(CentrepointSourced[[#This Row],[Assessed HS]])))))</f>
        <v>336</v>
      </c>
      <c r="V1195" s="41">
        <f>IF(TRIM(CentrepointSourced[[#This Row],[Presented CS]])="",0,IF(CentrepointSourced[[#This Row],[Presented CS]]="&lt;5",2.5,IF(CentrepointSourced[[#This Row],[Presented CS]]="&lt;10",5,VALUE(TRIM(CentrepointSourced[[#This Row],[Presented CS]])))))</f>
        <v>0</v>
      </c>
      <c r="W1195" s="41">
        <f>IF(TRIM(CentrepointSourced[[#This Row],[Assessed CS]])="",0,IF(CentrepointSourced[[#This Row],[Assessed CS]]="&lt;5",2.5,IF(CentrepointSourced[[#This Row],[Assessed CS]]="&lt;10",5,VALUE(TRIM(CentrepointSourced[[#This Row],[Assessed CS]])))))</f>
        <v>0</v>
      </c>
      <c r="X1195" s="106">
        <f>IF(CentrepointSourced[[#This Row],[Age]]="16-17",CentrepointSourced[[#This Row],[Presented HS DQ]],0)</f>
        <v>0</v>
      </c>
      <c r="Y1195" s="106">
        <f>IF(CentrepointSourced[[#This Row],[Age]]="16-24",CentrepointSourced[[#This Row],[Presented HS DQ]],0)</f>
        <v>0</v>
      </c>
      <c r="Z1195" s="106">
        <f>IF(CentrepointSourced[[#This Row],[Age]]="18-24",CentrepointSourced[[#This Row],[Presented HS DQ]],0)</f>
        <v>0</v>
      </c>
      <c r="AA1195" s="106">
        <f>IF(CentrepointSourced[[#This Row],[Age]]="16-17",CentrepointSourced[[#This Row],[Presented CS DQ]],0)</f>
        <v>0</v>
      </c>
      <c r="AB1195" s="106">
        <f>IF(CentrepointSourced[[#This Row],[Age]]="16-24",CentrepointSourced[[#This Row],[Presented CS DQ]],0)</f>
        <v>0</v>
      </c>
      <c r="AC1195" s="106">
        <f>IF(CentrepointSourced[[#This Row],[Age]]="18-24",CentrepointSourced[[#This Row],[Presented CS DQ]],0)</f>
        <v>0</v>
      </c>
      <c r="AD1195" s="107">
        <f>IF(CentrepointSourced[[#This Row],[Age]]="16-17",CentrepointSourced[[#This Row],[Assessed HS DQ]],0)</f>
        <v>0</v>
      </c>
      <c r="AE1195" s="107">
        <f>IF(CentrepointSourced[[#This Row],[Age]]="16-24",CentrepointSourced[[#This Row],[Assessed HS DQ]],0)</f>
        <v>336</v>
      </c>
      <c r="AF1195" s="107">
        <f>IF(CentrepointSourced[[#This Row],[Age]]="18-24",CentrepointSourced[[#This Row],[Assessed HS DQ]],0)</f>
        <v>0</v>
      </c>
      <c r="AG1195" s="107">
        <f>IF(CentrepointSourced[[#This Row],[Age]]="16-17",CentrepointSourced[[#This Row],[Assessed CS DQ]],0)</f>
        <v>0</v>
      </c>
      <c r="AH1195" s="107">
        <f>IF(CentrepointSourced[[#This Row],[Age]]="16-24",CentrepointSourced[[#This Row],[Assessed CS DQ]],0)</f>
        <v>0</v>
      </c>
      <c r="AI1195" s="107">
        <f>IF(CentrepointSourced[[#This Row],[Age]]="18-24",CentrepointSourced[[#This Row],[Assessed CS DQ]],0)</f>
        <v>0</v>
      </c>
    </row>
    <row r="1196" spans="1:35" customFormat="1" ht="13.5" customHeight="1">
      <c r="A1196" s="45" t="s">
        <v>94</v>
      </c>
      <c r="B1196" s="45" t="s">
        <v>103</v>
      </c>
      <c r="C1196" s="45"/>
      <c r="D1196" s="62" t="s">
        <v>37</v>
      </c>
      <c r="E1196" s="95">
        <v>2006</v>
      </c>
      <c r="F1196" s="67" t="s">
        <v>53</v>
      </c>
      <c r="G1196" s="67"/>
      <c r="H1196" s="97">
        <v>441</v>
      </c>
      <c r="I1196" s="45"/>
      <c r="J1196" s="45">
        <v>431</v>
      </c>
      <c r="K1196" s="45"/>
      <c r="L1196" s="45"/>
      <c r="M1196" s="45"/>
      <c r="N1196" s="45"/>
      <c r="O1196" s="45"/>
      <c r="P1196" s="45"/>
      <c r="Q1196" s="41" t="str">
        <f>IF(CentrepointSourced[[#This Row],[Country]]="Northern Ireland","Northern Ireland",IFERROR(VLOOKUP(CentrepointSourced[[#This Row],[Local Authority]],LKP_LANameDQ[],2,FALSE),CentrepointSourced[[#This Row],[Local Authority]]))</f>
        <v>Aberdeenshire</v>
      </c>
      <c r="R1196" s="41" t="str">
        <f>IF(CentrepointSourced[[#This Row],[LA type]]="County","",INDEX(ConsolGeog[lad14cd],MATCH(CentrepointSourced[[#This Row],[Local Authority DQ]],ConsolGeog[la_name],0)))</f>
        <v>S12000034</v>
      </c>
      <c r="S1196" s="41" t="str">
        <f>IF(OR(CentrepointSourced[[#This Row],[Country]]="Northern Ireland",CentrepointSourced[[#This Row],[Country]]="Scotland",CentrepointSourced[[#This Row],[Country]]="Wales"),"Local Authority",CentrepointSourced[[#This Row],[LA type]])</f>
        <v>Local Authority</v>
      </c>
      <c r="T1196" s="41">
        <f>IF(TRIM(CentrepointSourced[[#This Row],[Presented HS]])="",0,IF(CentrepointSourced[[#This Row],[Presented HS]]="&lt;5",2.5,IF(CentrepointSourced[[#This Row],[Presented HS]]="&lt;10",5,VALUE(TRIM(CentrepointSourced[[#This Row],[Presented HS]])))))</f>
        <v>0</v>
      </c>
      <c r="U1196" s="41">
        <f>IF(TRIM(CentrepointSourced[[#This Row],[Assessed HS]])="",0,IF(CentrepointSourced[[#This Row],[Assessed HS]]="&lt;5",2.5,IF(CentrepointSourced[[#This Row],[Assessed HS]]="&lt;10",5,VALUE(TRIM(CentrepointSourced[[#This Row],[Assessed HS]])))))</f>
        <v>441</v>
      </c>
      <c r="V1196" s="41">
        <f>IF(TRIM(CentrepointSourced[[#This Row],[Presented CS]])="",0,IF(CentrepointSourced[[#This Row],[Presented CS]]="&lt;5",2.5,IF(CentrepointSourced[[#This Row],[Presented CS]]="&lt;10",5,VALUE(TRIM(CentrepointSourced[[#This Row],[Presented CS]])))))</f>
        <v>0</v>
      </c>
      <c r="W1196" s="41">
        <f>IF(TRIM(CentrepointSourced[[#This Row],[Assessed CS]])="",0,IF(CentrepointSourced[[#This Row],[Assessed CS]]="&lt;5",2.5,IF(CentrepointSourced[[#This Row],[Assessed CS]]="&lt;10",5,VALUE(TRIM(CentrepointSourced[[#This Row],[Assessed CS]])))))</f>
        <v>0</v>
      </c>
      <c r="X1196" s="106">
        <f>IF(CentrepointSourced[[#This Row],[Age]]="16-17",CentrepointSourced[[#This Row],[Presented HS DQ]],0)</f>
        <v>0</v>
      </c>
      <c r="Y1196" s="106">
        <f>IF(CentrepointSourced[[#This Row],[Age]]="16-24",CentrepointSourced[[#This Row],[Presented HS DQ]],0)</f>
        <v>0</v>
      </c>
      <c r="Z1196" s="106">
        <f>IF(CentrepointSourced[[#This Row],[Age]]="18-24",CentrepointSourced[[#This Row],[Presented HS DQ]],0)</f>
        <v>0</v>
      </c>
      <c r="AA1196" s="106">
        <f>IF(CentrepointSourced[[#This Row],[Age]]="16-17",CentrepointSourced[[#This Row],[Presented CS DQ]],0)</f>
        <v>0</v>
      </c>
      <c r="AB1196" s="106">
        <f>IF(CentrepointSourced[[#This Row],[Age]]="16-24",CentrepointSourced[[#This Row],[Presented CS DQ]],0)</f>
        <v>0</v>
      </c>
      <c r="AC1196" s="106">
        <f>IF(CentrepointSourced[[#This Row],[Age]]="18-24",CentrepointSourced[[#This Row],[Presented CS DQ]],0)</f>
        <v>0</v>
      </c>
      <c r="AD1196" s="107">
        <f>IF(CentrepointSourced[[#This Row],[Age]]="16-17",CentrepointSourced[[#This Row],[Assessed HS DQ]],0)</f>
        <v>0</v>
      </c>
      <c r="AE1196" s="107">
        <f>IF(CentrepointSourced[[#This Row],[Age]]="16-24",CentrepointSourced[[#This Row],[Assessed HS DQ]],0)</f>
        <v>441</v>
      </c>
      <c r="AF1196" s="107">
        <f>IF(CentrepointSourced[[#This Row],[Age]]="18-24",CentrepointSourced[[#This Row],[Assessed HS DQ]],0)</f>
        <v>0</v>
      </c>
      <c r="AG1196" s="107">
        <f>IF(CentrepointSourced[[#This Row],[Age]]="16-17",CentrepointSourced[[#This Row],[Assessed CS DQ]],0)</f>
        <v>0</v>
      </c>
      <c r="AH1196" s="107">
        <f>IF(CentrepointSourced[[#This Row],[Age]]="16-24",CentrepointSourced[[#This Row],[Assessed CS DQ]],0)</f>
        <v>0</v>
      </c>
      <c r="AI1196" s="107">
        <f>IF(CentrepointSourced[[#This Row],[Age]]="18-24",CentrepointSourced[[#This Row],[Assessed CS DQ]],0)</f>
        <v>0</v>
      </c>
    </row>
    <row r="1197" spans="1:35" customFormat="1" ht="13.5" customHeight="1">
      <c r="A1197" s="45" t="s">
        <v>94</v>
      </c>
      <c r="B1197" s="45" t="s">
        <v>103</v>
      </c>
      <c r="C1197" s="45"/>
      <c r="D1197" s="62" t="s">
        <v>37</v>
      </c>
      <c r="E1197" s="95">
        <v>2007</v>
      </c>
      <c r="F1197" s="67" t="s">
        <v>53</v>
      </c>
      <c r="G1197" s="67"/>
      <c r="H1197" s="97">
        <v>404</v>
      </c>
      <c r="I1197" s="45"/>
      <c r="J1197" s="45">
        <v>410</v>
      </c>
      <c r="K1197" s="45"/>
      <c r="L1197" s="45"/>
      <c r="M1197" s="45"/>
      <c r="N1197" s="45"/>
      <c r="O1197" s="45"/>
      <c r="P1197" s="45"/>
      <c r="Q1197" s="41" t="str">
        <f>IF(CentrepointSourced[[#This Row],[Country]]="Northern Ireland","Northern Ireland",IFERROR(VLOOKUP(CentrepointSourced[[#This Row],[Local Authority]],LKP_LANameDQ[],2,FALSE),CentrepointSourced[[#This Row],[Local Authority]]))</f>
        <v>Aberdeenshire</v>
      </c>
      <c r="R1197" s="41" t="str">
        <f>IF(CentrepointSourced[[#This Row],[LA type]]="County","",INDEX(ConsolGeog[lad14cd],MATCH(CentrepointSourced[[#This Row],[Local Authority DQ]],ConsolGeog[la_name],0)))</f>
        <v>S12000034</v>
      </c>
      <c r="S1197" s="41" t="str">
        <f>IF(OR(CentrepointSourced[[#This Row],[Country]]="Northern Ireland",CentrepointSourced[[#This Row],[Country]]="Scotland",CentrepointSourced[[#This Row],[Country]]="Wales"),"Local Authority",CentrepointSourced[[#This Row],[LA type]])</f>
        <v>Local Authority</v>
      </c>
      <c r="T1197" s="41">
        <f>IF(TRIM(CentrepointSourced[[#This Row],[Presented HS]])="",0,IF(CentrepointSourced[[#This Row],[Presented HS]]="&lt;5",2.5,IF(CentrepointSourced[[#This Row],[Presented HS]]="&lt;10",5,VALUE(TRIM(CentrepointSourced[[#This Row],[Presented HS]])))))</f>
        <v>0</v>
      </c>
      <c r="U1197" s="41">
        <f>IF(TRIM(CentrepointSourced[[#This Row],[Assessed HS]])="",0,IF(CentrepointSourced[[#This Row],[Assessed HS]]="&lt;5",2.5,IF(CentrepointSourced[[#This Row],[Assessed HS]]="&lt;10",5,VALUE(TRIM(CentrepointSourced[[#This Row],[Assessed HS]])))))</f>
        <v>404</v>
      </c>
      <c r="V1197" s="41">
        <f>IF(TRIM(CentrepointSourced[[#This Row],[Presented CS]])="",0,IF(CentrepointSourced[[#This Row],[Presented CS]]="&lt;5",2.5,IF(CentrepointSourced[[#This Row],[Presented CS]]="&lt;10",5,VALUE(TRIM(CentrepointSourced[[#This Row],[Presented CS]])))))</f>
        <v>0</v>
      </c>
      <c r="W1197" s="41">
        <f>IF(TRIM(CentrepointSourced[[#This Row],[Assessed CS]])="",0,IF(CentrepointSourced[[#This Row],[Assessed CS]]="&lt;5",2.5,IF(CentrepointSourced[[#This Row],[Assessed CS]]="&lt;10",5,VALUE(TRIM(CentrepointSourced[[#This Row],[Assessed CS]])))))</f>
        <v>0</v>
      </c>
      <c r="X1197" s="106">
        <f>IF(CentrepointSourced[[#This Row],[Age]]="16-17",CentrepointSourced[[#This Row],[Presented HS DQ]],0)</f>
        <v>0</v>
      </c>
      <c r="Y1197" s="106">
        <f>IF(CentrepointSourced[[#This Row],[Age]]="16-24",CentrepointSourced[[#This Row],[Presented HS DQ]],0)</f>
        <v>0</v>
      </c>
      <c r="Z1197" s="106">
        <f>IF(CentrepointSourced[[#This Row],[Age]]="18-24",CentrepointSourced[[#This Row],[Presented HS DQ]],0)</f>
        <v>0</v>
      </c>
      <c r="AA1197" s="106">
        <f>IF(CentrepointSourced[[#This Row],[Age]]="16-17",CentrepointSourced[[#This Row],[Presented CS DQ]],0)</f>
        <v>0</v>
      </c>
      <c r="AB1197" s="106">
        <f>IF(CentrepointSourced[[#This Row],[Age]]="16-24",CentrepointSourced[[#This Row],[Presented CS DQ]],0)</f>
        <v>0</v>
      </c>
      <c r="AC1197" s="106">
        <f>IF(CentrepointSourced[[#This Row],[Age]]="18-24",CentrepointSourced[[#This Row],[Presented CS DQ]],0)</f>
        <v>0</v>
      </c>
      <c r="AD1197" s="107">
        <f>IF(CentrepointSourced[[#This Row],[Age]]="16-17",CentrepointSourced[[#This Row],[Assessed HS DQ]],0)</f>
        <v>0</v>
      </c>
      <c r="AE1197" s="107">
        <f>IF(CentrepointSourced[[#This Row],[Age]]="16-24",CentrepointSourced[[#This Row],[Assessed HS DQ]],0)</f>
        <v>404</v>
      </c>
      <c r="AF1197" s="107">
        <f>IF(CentrepointSourced[[#This Row],[Age]]="18-24",CentrepointSourced[[#This Row],[Assessed HS DQ]],0)</f>
        <v>0</v>
      </c>
      <c r="AG1197" s="107">
        <f>IF(CentrepointSourced[[#This Row],[Age]]="16-17",CentrepointSourced[[#This Row],[Assessed CS DQ]],0)</f>
        <v>0</v>
      </c>
      <c r="AH1197" s="107">
        <f>IF(CentrepointSourced[[#This Row],[Age]]="16-24",CentrepointSourced[[#This Row],[Assessed CS DQ]],0)</f>
        <v>0</v>
      </c>
      <c r="AI1197" s="107">
        <f>IF(CentrepointSourced[[#This Row],[Age]]="18-24",CentrepointSourced[[#This Row],[Assessed CS DQ]],0)</f>
        <v>0</v>
      </c>
    </row>
    <row r="1198" spans="1:35" customFormat="1" ht="13.5" customHeight="1">
      <c r="A1198" s="45" t="s">
        <v>94</v>
      </c>
      <c r="B1198" s="45" t="s">
        <v>103</v>
      </c>
      <c r="C1198" s="45"/>
      <c r="D1198" s="62" t="s">
        <v>37</v>
      </c>
      <c r="E1198" s="95">
        <v>2008</v>
      </c>
      <c r="F1198" s="67" t="s">
        <v>53</v>
      </c>
      <c r="G1198" s="67"/>
      <c r="H1198" s="97">
        <v>415</v>
      </c>
      <c r="I1198" s="45"/>
      <c r="J1198" s="45">
        <v>421</v>
      </c>
      <c r="K1198" s="45"/>
      <c r="L1198" s="45"/>
      <c r="M1198" s="45"/>
      <c r="N1198" s="45"/>
      <c r="O1198" s="45"/>
      <c r="P1198" s="45"/>
      <c r="Q1198" s="41" t="str">
        <f>IF(CentrepointSourced[[#This Row],[Country]]="Northern Ireland","Northern Ireland",IFERROR(VLOOKUP(CentrepointSourced[[#This Row],[Local Authority]],LKP_LANameDQ[],2,FALSE),CentrepointSourced[[#This Row],[Local Authority]]))</f>
        <v>Aberdeenshire</v>
      </c>
      <c r="R1198" s="41" t="str">
        <f>IF(CentrepointSourced[[#This Row],[LA type]]="County","",INDEX(ConsolGeog[lad14cd],MATCH(CentrepointSourced[[#This Row],[Local Authority DQ]],ConsolGeog[la_name],0)))</f>
        <v>S12000034</v>
      </c>
      <c r="S1198" s="41" t="str">
        <f>IF(OR(CentrepointSourced[[#This Row],[Country]]="Northern Ireland",CentrepointSourced[[#This Row],[Country]]="Scotland",CentrepointSourced[[#This Row],[Country]]="Wales"),"Local Authority",CentrepointSourced[[#This Row],[LA type]])</f>
        <v>Local Authority</v>
      </c>
      <c r="T1198" s="41">
        <f>IF(TRIM(CentrepointSourced[[#This Row],[Presented HS]])="",0,IF(CentrepointSourced[[#This Row],[Presented HS]]="&lt;5",2.5,IF(CentrepointSourced[[#This Row],[Presented HS]]="&lt;10",5,VALUE(TRIM(CentrepointSourced[[#This Row],[Presented HS]])))))</f>
        <v>0</v>
      </c>
      <c r="U1198" s="41">
        <f>IF(TRIM(CentrepointSourced[[#This Row],[Assessed HS]])="",0,IF(CentrepointSourced[[#This Row],[Assessed HS]]="&lt;5",2.5,IF(CentrepointSourced[[#This Row],[Assessed HS]]="&lt;10",5,VALUE(TRIM(CentrepointSourced[[#This Row],[Assessed HS]])))))</f>
        <v>415</v>
      </c>
      <c r="V1198" s="41">
        <f>IF(TRIM(CentrepointSourced[[#This Row],[Presented CS]])="",0,IF(CentrepointSourced[[#This Row],[Presented CS]]="&lt;5",2.5,IF(CentrepointSourced[[#This Row],[Presented CS]]="&lt;10",5,VALUE(TRIM(CentrepointSourced[[#This Row],[Presented CS]])))))</f>
        <v>0</v>
      </c>
      <c r="W1198" s="41">
        <f>IF(TRIM(CentrepointSourced[[#This Row],[Assessed CS]])="",0,IF(CentrepointSourced[[#This Row],[Assessed CS]]="&lt;5",2.5,IF(CentrepointSourced[[#This Row],[Assessed CS]]="&lt;10",5,VALUE(TRIM(CentrepointSourced[[#This Row],[Assessed CS]])))))</f>
        <v>0</v>
      </c>
      <c r="X1198" s="106">
        <f>IF(CentrepointSourced[[#This Row],[Age]]="16-17",CentrepointSourced[[#This Row],[Presented HS DQ]],0)</f>
        <v>0</v>
      </c>
      <c r="Y1198" s="106">
        <f>IF(CentrepointSourced[[#This Row],[Age]]="16-24",CentrepointSourced[[#This Row],[Presented HS DQ]],0)</f>
        <v>0</v>
      </c>
      <c r="Z1198" s="106">
        <f>IF(CentrepointSourced[[#This Row],[Age]]="18-24",CentrepointSourced[[#This Row],[Presented HS DQ]],0)</f>
        <v>0</v>
      </c>
      <c r="AA1198" s="106">
        <f>IF(CentrepointSourced[[#This Row],[Age]]="16-17",CentrepointSourced[[#This Row],[Presented CS DQ]],0)</f>
        <v>0</v>
      </c>
      <c r="AB1198" s="106">
        <f>IF(CentrepointSourced[[#This Row],[Age]]="16-24",CentrepointSourced[[#This Row],[Presented CS DQ]],0)</f>
        <v>0</v>
      </c>
      <c r="AC1198" s="106">
        <f>IF(CentrepointSourced[[#This Row],[Age]]="18-24",CentrepointSourced[[#This Row],[Presented CS DQ]],0)</f>
        <v>0</v>
      </c>
      <c r="AD1198" s="107">
        <f>IF(CentrepointSourced[[#This Row],[Age]]="16-17",CentrepointSourced[[#This Row],[Assessed HS DQ]],0)</f>
        <v>0</v>
      </c>
      <c r="AE1198" s="107">
        <f>IF(CentrepointSourced[[#This Row],[Age]]="16-24",CentrepointSourced[[#This Row],[Assessed HS DQ]],0)</f>
        <v>415</v>
      </c>
      <c r="AF1198" s="107">
        <f>IF(CentrepointSourced[[#This Row],[Age]]="18-24",CentrepointSourced[[#This Row],[Assessed HS DQ]],0)</f>
        <v>0</v>
      </c>
      <c r="AG1198" s="107">
        <f>IF(CentrepointSourced[[#This Row],[Age]]="16-17",CentrepointSourced[[#This Row],[Assessed CS DQ]],0)</f>
        <v>0</v>
      </c>
      <c r="AH1198" s="107">
        <f>IF(CentrepointSourced[[#This Row],[Age]]="16-24",CentrepointSourced[[#This Row],[Assessed CS DQ]],0)</f>
        <v>0</v>
      </c>
      <c r="AI1198" s="107">
        <f>IF(CentrepointSourced[[#This Row],[Age]]="18-24",CentrepointSourced[[#This Row],[Assessed CS DQ]],0)</f>
        <v>0</v>
      </c>
    </row>
    <row r="1199" spans="1:35" customFormat="1" ht="13.5" customHeight="1">
      <c r="A1199" s="45" t="s">
        <v>94</v>
      </c>
      <c r="B1199" s="45" t="s">
        <v>103</v>
      </c>
      <c r="C1199" s="45"/>
      <c r="D1199" s="62" t="s">
        <v>37</v>
      </c>
      <c r="E1199" s="95">
        <v>2009</v>
      </c>
      <c r="F1199" s="67" t="s">
        <v>53</v>
      </c>
      <c r="G1199" s="67"/>
      <c r="H1199" s="97">
        <v>460</v>
      </c>
      <c r="I1199" s="45"/>
      <c r="J1199" s="45">
        <v>467</v>
      </c>
      <c r="K1199" s="45"/>
      <c r="L1199" s="45"/>
      <c r="M1199" s="45"/>
      <c r="N1199" s="45"/>
      <c r="O1199" s="45"/>
      <c r="P1199" s="45"/>
      <c r="Q1199" s="41" t="str">
        <f>IF(CentrepointSourced[[#This Row],[Country]]="Northern Ireland","Northern Ireland",IFERROR(VLOOKUP(CentrepointSourced[[#This Row],[Local Authority]],LKP_LANameDQ[],2,FALSE),CentrepointSourced[[#This Row],[Local Authority]]))</f>
        <v>Aberdeenshire</v>
      </c>
      <c r="R1199" s="41" t="str">
        <f>IF(CentrepointSourced[[#This Row],[LA type]]="County","",INDEX(ConsolGeog[lad14cd],MATCH(CentrepointSourced[[#This Row],[Local Authority DQ]],ConsolGeog[la_name],0)))</f>
        <v>S12000034</v>
      </c>
      <c r="S1199" s="41" t="str">
        <f>IF(OR(CentrepointSourced[[#This Row],[Country]]="Northern Ireland",CentrepointSourced[[#This Row],[Country]]="Scotland",CentrepointSourced[[#This Row],[Country]]="Wales"),"Local Authority",CentrepointSourced[[#This Row],[LA type]])</f>
        <v>Local Authority</v>
      </c>
      <c r="T1199" s="41">
        <f>IF(TRIM(CentrepointSourced[[#This Row],[Presented HS]])="",0,IF(CentrepointSourced[[#This Row],[Presented HS]]="&lt;5",2.5,IF(CentrepointSourced[[#This Row],[Presented HS]]="&lt;10",5,VALUE(TRIM(CentrepointSourced[[#This Row],[Presented HS]])))))</f>
        <v>0</v>
      </c>
      <c r="U1199" s="41">
        <f>IF(TRIM(CentrepointSourced[[#This Row],[Assessed HS]])="",0,IF(CentrepointSourced[[#This Row],[Assessed HS]]="&lt;5",2.5,IF(CentrepointSourced[[#This Row],[Assessed HS]]="&lt;10",5,VALUE(TRIM(CentrepointSourced[[#This Row],[Assessed HS]])))))</f>
        <v>460</v>
      </c>
      <c r="V1199" s="41">
        <f>IF(TRIM(CentrepointSourced[[#This Row],[Presented CS]])="",0,IF(CentrepointSourced[[#This Row],[Presented CS]]="&lt;5",2.5,IF(CentrepointSourced[[#This Row],[Presented CS]]="&lt;10",5,VALUE(TRIM(CentrepointSourced[[#This Row],[Presented CS]])))))</f>
        <v>0</v>
      </c>
      <c r="W1199" s="41">
        <f>IF(TRIM(CentrepointSourced[[#This Row],[Assessed CS]])="",0,IF(CentrepointSourced[[#This Row],[Assessed CS]]="&lt;5",2.5,IF(CentrepointSourced[[#This Row],[Assessed CS]]="&lt;10",5,VALUE(TRIM(CentrepointSourced[[#This Row],[Assessed CS]])))))</f>
        <v>0</v>
      </c>
      <c r="X1199" s="106">
        <f>IF(CentrepointSourced[[#This Row],[Age]]="16-17",CentrepointSourced[[#This Row],[Presented HS DQ]],0)</f>
        <v>0</v>
      </c>
      <c r="Y1199" s="106">
        <f>IF(CentrepointSourced[[#This Row],[Age]]="16-24",CentrepointSourced[[#This Row],[Presented HS DQ]],0)</f>
        <v>0</v>
      </c>
      <c r="Z1199" s="106">
        <f>IF(CentrepointSourced[[#This Row],[Age]]="18-24",CentrepointSourced[[#This Row],[Presented HS DQ]],0)</f>
        <v>0</v>
      </c>
      <c r="AA1199" s="106">
        <f>IF(CentrepointSourced[[#This Row],[Age]]="16-17",CentrepointSourced[[#This Row],[Presented CS DQ]],0)</f>
        <v>0</v>
      </c>
      <c r="AB1199" s="106">
        <f>IF(CentrepointSourced[[#This Row],[Age]]="16-24",CentrepointSourced[[#This Row],[Presented CS DQ]],0)</f>
        <v>0</v>
      </c>
      <c r="AC1199" s="106">
        <f>IF(CentrepointSourced[[#This Row],[Age]]="18-24",CentrepointSourced[[#This Row],[Presented CS DQ]],0)</f>
        <v>0</v>
      </c>
      <c r="AD1199" s="107">
        <f>IF(CentrepointSourced[[#This Row],[Age]]="16-17",CentrepointSourced[[#This Row],[Assessed HS DQ]],0)</f>
        <v>0</v>
      </c>
      <c r="AE1199" s="107">
        <f>IF(CentrepointSourced[[#This Row],[Age]]="16-24",CentrepointSourced[[#This Row],[Assessed HS DQ]],0)</f>
        <v>460</v>
      </c>
      <c r="AF1199" s="107">
        <f>IF(CentrepointSourced[[#This Row],[Age]]="18-24",CentrepointSourced[[#This Row],[Assessed HS DQ]],0)</f>
        <v>0</v>
      </c>
      <c r="AG1199" s="107">
        <f>IF(CentrepointSourced[[#This Row],[Age]]="16-17",CentrepointSourced[[#This Row],[Assessed CS DQ]],0)</f>
        <v>0</v>
      </c>
      <c r="AH1199" s="107">
        <f>IF(CentrepointSourced[[#This Row],[Age]]="16-24",CentrepointSourced[[#This Row],[Assessed CS DQ]],0)</f>
        <v>0</v>
      </c>
      <c r="AI1199" s="107">
        <f>IF(CentrepointSourced[[#This Row],[Age]]="18-24",CentrepointSourced[[#This Row],[Assessed CS DQ]],0)</f>
        <v>0</v>
      </c>
    </row>
    <row r="1200" spans="1:35" customFormat="1" ht="13.5" customHeight="1">
      <c r="A1200" s="45" t="s">
        <v>94</v>
      </c>
      <c r="B1200" s="45" t="s">
        <v>103</v>
      </c>
      <c r="C1200" s="45"/>
      <c r="D1200" s="62" t="s">
        <v>37</v>
      </c>
      <c r="E1200" s="95">
        <v>2010</v>
      </c>
      <c r="F1200" s="67" t="s">
        <v>53</v>
      </c>
      <c r="G1200" s="67"/>
      <c r="H1200" s="97">
        <v>536</v>
      </c>
      <c r="I1200" s="45"/>
      <c r="J1200" s="45">
        <v>470</v>
      </c>
      <c r="K1200" s="45"/>
      <c r="L1200" s="45"/>
      <c r="M1200" s="45"/>
      <c r="N1200" s="45"/>
      <c r="O1200" s="45"/>
      <c r="P1200" s="45"/>
      <c r="Q1200" s="41" t="str">
        <f>IF(CentrepointSourced[[#This Row],[Country]]="Northern Ireland","Northern Ireland",IFERROR(VLOOKUP(CentrepointSourced[[#This Row],[Local Authority]],LKP_LANameDQ[],2,FALSE),CentrepointSourced[[#This Row],[Local Authority]]))</f>
        <v>Aberdeenshire</v>
      </c>
      <c r="R1200" s="41" t="str">
        <f>IF(CentrepointSourced[[#This Row],[LA type]]="County","",INDEX(ConsolGeog[lad14cd],MATCH(CentrepointSourced[[#This Row],[Local Authority DQ]],ConsolGeog[la_name],0)))</f>
        <v>S12000034</v>
      </c>
      <c r="S1200" s="41" t="str">
        <f>IF(OR(CentrepointSourced[[#This Row],[Country]]="Northern Ireland",CentrepointSourced[[#This Row],[Country]]="Scotland",CentrepointSourced[[#This Row],[Country]]="Wales"),"Local Authority",CentrepointSourced[[#This Row],[LA type]])</f>
        <v>Local Authority</v>
      </c>
      <c r="T1200" s="41">
        <f>IF(TRIM(CentrepointSourced[[#This Row],[Presented HS]])="",0,IF(CentrepointSourced[[#This Row],[Presented HS]]="&lt;5",2.5,IF(CentrepointSourced[[#This Row],[Presented HS]]="&lt;10",5,VALUE(TRIM(CentrepointSourced[[#This Row],[Presented HS]])))))</f>
        <v>0</v>
      </c>
      <c r="U1200" s="41">
        <f>IF(TRIM(CentrepointSourced[[#This Row],[Assessed HS]])="",0,IF(CentrepointSourced[[#This Row],[Assessed HS]]="&lt;5",2.5,IF(CentrepointSourced[[#This Row],[Assessed HS]]="&lt;10",5,VALUE(TRIM(CentrepointSourced[[#This Row],[Assessed HS]])))))</f>
        <v>536</v>
      </c>
      <c r="V1200" s="41">
        <f>IF(TRIM(CentrepointSourced[[#This Row],[Presented CS]])="",0,IF(CentrepointSourced[[#This Row],[Presented CS]]="&lt;5",2.5,IF(CentrepointSourced[[#This Row],[Presented CS]]="&lt;10",5,VALUE(TRIM(CentrepointSourced[[#This Row],[Presented CS]])))))</f>
        <v>0</v>
      </c>
      <c r="W1200" s="41">
        <f>IF(TRIM(CentrepointSourced[[#This Row],[Assessed CS]])="",0,IF(CentrepointSourced[[#This Row],[Assessed CS]]="&lt;5",2.5,IF(CentrepointSourced[[#This Row],[Assessed CS]]="&lt;10",5,VALUE(TRIM(CentrepointSourced[[#This Row],[Assessed CS]])))))</f>
        <v>0</v>
      </c>
      <c r="X1200" s="106">
        <f>IF(CentrepointSourced[[#This Row],[Age]]="16-17",CentrepointSourced[[#This Row],[Presented HS DQ]],0)</f>
        <v>0</v>
      </c>
      <c r="Y1200" s="106">
        <f>IF(CentrepointSourced[[#This Row],[Age]]="16-24",CentrepointSourced[[#This Row],[Presented HS DQ]],0)</f>
        <v>0</v>
      </c>
      <c r="Z1200" s="106">
        <f>IF(CentrepointSourced[[#This Row],[Age]]="18-24",CentrepointSourced[[#This Row],[Presented HS DQ]],0)</f>
        <v>0</v>
      </c>
      <c r="AA1200" s="106">
        <f>IF(CentrepointSourced[[#This Row],[Age]]="16-17",CentrepointSourced[[#This Row],[Presented CS DQ]],0)</f>
        <v>0</v>
      </c>
      <c r="AB1200" s="106">
        <f>IF(CentrepointSourced[[#This Row],[Age]]="16-24",CentrepointSourced[[#This Row],[Presented CS DQ]],0)</f>
        <v>0</v>
      </c>
      <c r="AC1200" s="106">
        <f>IF(CentrepointSourced[[#This Row],[Age]]="18-24",CentrepointSourced[[#This Row],[Presented CS DQ]],0)</f>
        <v>0</v>
      </c>
      <c r="AD1200" s="107">
        <f>IF(CentrepointSourced[[#This Row],[Age]]="16-17",CentrepointSourced[[#This Row],[Assessed HS DQ]],0)</f>
        <v>0</v>
      </c>
      <c r="AE1200" s="107">
        <f>IF(CentrepointSourced[[#This Row],[Age]]="16-24",CentrepointSourced[[#This Row],[Assessed HS DQ]],0)</f>
        <v>536</v>
      </c>
      <c r="AF1200" s="107">
        <f>IF(CentrepointSourced[[#This Row],[Age]]="18-24",CentrepointSourced[[#This Row],[Assessed HS DQ]],0)</f>
        <v>0</v>
      </c>
      <c r="AG1200" s="107">
        <f>IF(CentrepointSourced[[#This Row],[Age]]="16-17",CentrepointSourced[[#This Row],[Assessed CS DQ]],0)</f>
        <v>0</v>
      </c>
      <c r="AH1200" s="107">
        <f>IF(CentrepointSourced[[#This Row],[Age]]="16-24",CentrepointSourced[[#This Row],[Assessed CS DQ]],0)</f>
        <v>0</v>
      </c>
      <c r="AI1200" s="107">
        <f>IF(CentrepointSourced[[#This Row],[Age]]="18-24",CentrepointSourced[[#This Row],[Assessed CS DQ]],0)</f>
        <v>0</v>
      </c>
    </row>
    <row r="1201" spans="1:35" customFormat="1" ht="13.5" customHeight="1">
      <c r="A1201" s="45" t="s">
        <v>94</v>
      </c>
      <c r="B1201" s="45" t="s">
        <v>103</v>
      </c>
      <c r="C1201" s="45"/>
      <c r="D1201" s="62" t="s">
        <v>37</v>
      </c>
      <c r="E1201" s="95">
        <v>2011</v>
      </c>
      <c r="F1201" s="67" t="s">
        <v>53</v>
      </c>
      <c r="G1201" s="67"/>
      <c r="H1201" s="97">
        <v>621</v>
      </c>
      <c r="I1201" s="45"/>
      <c r="J1201" s="45">
        <v>365</v>
      </c>
      <c r="K1201" s="45"/>
      <c r="L1201" s="45"/>
      <c r="M1201" s="45"/>
      <c r="N1201" s="45"/>
      <c r="O1201" s="45"/>
      <c r="P1201" s="45"/>
      <c r="Q1201" s="41" t="str">
        <f>IF(CentrepointSourced[[#This Row],[Country]]="Northern Ireland","Northern Ireland",IFERROR(VLOOKUP(CentrepointSourced[[#This Row],[Local Authority]],LKP_LANameDQ[],2,FALSE),CentrepointSourced[[#This Row],[Local Authority]]))</f>
        <v>Aberdeenshire</v>
      </c>
      <c r="R1201" s="41" t="str">
        <f>IF(CentrepointSourced[[#This Row],[LA type]]="County","",INDEX(ConsolGeog[lad14cd],MATCH(CentrepointSourced[[#This Row],[Local Authority DQ]],ConsolGeog[la_name],0)))</f>
        <v>S12000034</v>
      </c>
      <c r="S1201" s="41" t="str">
        <f>IF(OR(CentrepointSourced[[#This Row],[Country]]="Northern Ireland",CentrepointSourced[[#This Row],[Country]]="Scotland",CentrepointSourced[[#This Row],[Country]]="Wales"),"Local Authority",CentrepointSourced[[#This Row],[LA type]])</f>
        <v>Local Authority</v>
      </c>
      <c r="T1201" s="41">
        <f>IF(TRIM(CentrepointSourced[[#This Row],[Presented HS]])="",0,IF(CentrepointSourced[[#This Row],[Presented HS]]="&lt;5",2.5,IF(CentrepointSourced[[#This Row],[Presented HS]]="&lt;10",5,VALUE(TRIM(CentrepointSourced[[#This Row],[Presented HS]])))))</f>
        <v>0</v>
      </c>
      <c r="U1201" s="41">
        <f>IF(TRIM(CentrepointSourced[[#This Row],[Assessed HS]])="",0,IF(CentrepointSourced[[#This Row],[Assessed HS]]="&lt;5",2.5,IF(CentrepointSourced[[#This Row],[Assessed HS]]="&lt;10",5,VALUE(TRIM(CentrepointSourced[[#This Row],[Assessed HS]])))))</f>
        <v>621</v>
      </c>
      <c r="V1201" s="41">
        <f>IF(TRIM(CentrepointSourced[[#This Row],[Presented CS]])="",0,IF(CentrepointSourced[[#This Row],[Presented CS]]="&lt;5",2.5,IF(CentrepointSourced[[#This Row],[Presented CS]]="&lt;10",5,VALUE(TRIM(CentrepointSourced[[#This Row],[Presented CS]])))))</f>
        <v>0</v>
      </c>
      <c r="W1201" s="41">
        <f>IF(TRIM(CentrepointSourced[[#This Row],[Assessed CS]])="",0,IF(CentrepointSourced[[#This Row],[Assessed CS]]="&lt;5",2.5,IF(CentrepointSourced[[#This Row],[Assessed CS]]="&lt;10",5,VALUE(TRIM(CentrepointSourced[[#This Row],[Assessed CS]])))))</f>
        <v>0</v>
      </c>
      <c r="X1201" s="106">
        <f>IF(CentrepointSourced[[#This Row],[Age]]="16-17",CentrepointSourced[[#This Row],[Presented HS DQ]],0)</f>
        <v>0</v>
      </c>
      <c r="Y1201" s="106">
        <f>IF(CentrepointSourced[[#This Row],[Age]]="16-24",CentrepointSourced[[#This Row],[Presented HS DQ]],0)</f>
        <v>0</v>
      </c>
      <c r="Z1201" s="106">
        <f>IF(CentrepointSourced[[#This Row],[Age]]="18-24",CentrepointSourced[[#This Row],[Presented HS DQ]],0)</f>
        <v>0</v>
      </c>
      <c r="AA1201" s="106">
        <f>IF(CentrepointSourced[[#This Row],[Age]]="16-17",CentrepointSourced[[#This Row],[Presented CS DQ]],0)</f>
        <v>0</v>
      </c>
      <c r="AB1201" s="106">
        <f>IF(CentrepointSourced[[#This Row],[Age]]="16-24",CentrepointSourced[[#This Row],[Presented CS DQ]],0)</f>
        <v>0</v>
      </c>
      <c r="AC1201" s="106">
        <f>IF(CentrepointSourced[[#This Row],[Age]]="18-24",CentrepointSourced[[#This Row],[Presented CS DQ]],0)</f>
        <v>0</v>
      </c>
      <c r="AD1201" s="107">
        <f>IF(CentrepointSourced[[#This Row],[Age]]="16-17",CentrepointSourced[[#This Row],[Assessed HS DQ]],0)</f>
        <v>0</v>
      </c>
      <c r="AE1201" s="107">
        <f>IF(CentrepointSourced[[#This Row],[Age]]="16-24",CentrepointSourced[[#This Row],[Assessed HS DQ]],0)</f>
        <v>621</v>
      </c>
      <c r="AF1201" s="107">
        <f>IF(CentrepointSourced[[#This Row],[Age]]="18-24",CentrepointSourced[[#This Row],[Assessed HS DQ]],0)</f>
        <v>0</v>
      </c>
      <c r="AG1201" s="107">
        <f>IF(CentrepointSourced[[#This Row],[Age]]="16-17",CentrepointSourced[[#This Row],[Assessed CS DQ]],0)</f>
        <v>0</v>
      </c>
      <c r="AH1201" s="107">
        <f>IF(CentrepointSourced[[#This Row],[Age]]="16-24",CentrepointSourced[[#This Row],[Assessed CS DQ]],0)</f>
        <v>0</v>
      </c>
      <c r="AI1201" s="107">
        <f>IF(CentrepointSourced[[#This Row],[Age]]="18-24",CentrepointSourced[[#This Row],[Assessed CS DQ]],0)</f>
        <v>0</v>
      </c>
    </row>
    <row r="1202" spans="1:35" customFormat="1" ht="13.5" customHeight="1">
      <c r="A1202" s="45" t="s">
        <v>94</v>
      </c>
      <c r="B1202" s="45" t="s">
        <v>103</v>
      </c>
      <c r="C1202" s="45"/>
      <c r="D1202" s="62" t="s">
        <v>37</v>
      </c>
      <c r="E1202" s="95">
        <v>2012</v>
      </c>
      <c r="F1202" s="67" t="s">
        <v>53</v>
      </c>
      <c r="G1202" s="67"/>
      <c r="H1202" s="79"/>
      <c r="I1202" s="45"/>
      <c r="J1202" s="45">
        <v>340</v>
      </c>
      <c r="K1202" s="45"/>
      <c r="L1202" s="45"/>
      <c r="M1202" s="45"/>
      <c r="N1202" s="45"/>
      <c r="O1202" s="45"/>
      <c r="P1202" s="45"/>
      <c r="Q1202" s="41" t="str">
        <f>IF(CentrepointSourced[[#This Row],[Country]]="Northern Ireland","Northern Ireland",IFERROR(VLOOKUP(CentrepointSourced[[#This Row],[Local Authority]],LKP_LANameDQ[],2,FALSE),CentrepointSourced[[#This Row],[Local Authority]]))</f>
        <v>Aberdeenshire</v>
      </c>
      <c r="R1202" s="41" t="str">
        <f>IF(CentrepointSourced[[#This Row],[LA type]]="County","",INDEX(ConsolGeog[lad14cd],MATCH(CentrepointSourced[[#This Row],[Local Authority DQ]],ConsolGeog[la_name],0)))</f>
        <v>S12000034</v>
      </c>
      <c r="S1202" s="41" t="str">
        <f>IF(OR(CentrepointSourced[[#This Row],[Country]]="Northern Ireland",CentrepointSourced[[#This Row],[Country]]="Scotland",CentrepointSourced[[#This Row],[Country]]="Wales"),"Local Authority",CentrepointSourced[[#This Row],[LA type]])</f>
        <v>Local Authority</v>
      </c>
      <c r="T1202" s="41">
        <f>IF(TRIM(CentrepointSourced[[#This Row],[Presented HS]])="",0,IF(CentrepointSourced[[#This Row],[Presented HS]]="&lt;5",2.5,IF(CentrepointSourced[[#This Row],[Presented HS]]="&lt;10",5,VALUE(TRIM(CentrepointSourced[[#This Row],[Presented HS]])))))</f>
        <v>0</v>
      </c>
      <c r="U1202" s="41">
        <f>IF(TRIM(CentrepointSourced[[#This Row],[Assessed HS]])="",0,IF(CentrepointSourced[[#This Row],[Assessed HS]]="&lt;5",2.5,IF(CentrepointSourced[[#This Row],[Assessed HS]]="&lt;10",5,VALUE(TRIM(CentrepointSourced[[#This Row],[Assessed HS]])))))</f>
        <v>0</v>
      </c>
      <c r="V1202" s="41">
        <f>IF(TRIM(CentrepointSourced[[#This Row],[Presented CS]])="",0,IF(CentrepointSourced[[#This Row],[Presented CS]]="&lt;5",2.5,IF(CentrepointSourced[[#This Row],[Presented CS]]="&lt;10",5,VALUE(TRIM(CentrepointSourced[[#This Row],[Presented CS]])))))</f>
        <v>0</v>
      </c>
      <c r="W1202" s="41">
        <f>IF(TRIM(CentrepointSourced[[#This Row],[Assessed CS]])="",0,IF(CentrepointSourced[[#This Row],[Assessed CS]]="&lt;5",2.5,IF(CentrepointSourced[[#This Row],[Assessed CS]]="&lt;10",5,VALUE(TRIM(CentrepointSourced[[#This Row],[Assessed CS]])))))</f>
        <v>0</v>
      </c>
      <c r="X1202" s="106">
        <f>IF(CentrepointSourced[[#This Row],[Age]]="16-17",CentrepointSourced[[#This Row],[Presented HS DQ]],0)</f>
        <v>0</v>
      </c>
      <c r="Y1202" s="106">
        <f>IF(CentrepointSourced[[#This Row],[Age]]="16-24",CentrepointSourced[[#This Row],[Presented HS DQ]],0)</f>
        <v>0</v>
      </c>
      <c r="Z1202" s="106">
        <f>IF(CentrepointSourced[[#This Row],[Age]]="18-24",CentrepointSourced[[#This Row],[Presented HS DQ]],0)</f>
        <v>0</v>
      </c>
      <c r="AA1202" s="106">
        <f>IF(CentrepointSourced[[#This Row],[Age]]="16-17",CentrepointSourced[[#This Row],[Presented CS DQ]],0)</f>
        <v>0</v>
      </c>
      <c r="AB1202" s="106">
        <f>IF(CentrepointSourced[[#This Row],[Age]]="16-24",CentrepointSourced[[#This Row],[Presented CS DQ]],0)</f>
        <v>0</v>
      </c>
      <c r="AC1202" s="106">
        <f>IF(CentrepointSourced[[#This Row],[Age]]="18-24",CentrepointSourced[[#This Row],[Presented CS DQ]],0)</f>
        <v>0</v>
      </c>
      <c r="AD1202" s="107">
        <f>IF(CentrepointSourced[[#This Row],[Age]]="16-17",CentrepointSourced[[#This Row],[Assessed HS DQ]],0)</f>
        <v>0</v>
      </c>
      <c r="AE1202" s="107">
        <f>IF(CentrepointSourced[[#This Row],[Age]]="16-24",CentrepointSourced[[#This Row],[Assessed HS DQ]],0)</f>
        <v>0</v>
      </c>
      <c r="AF1202" s="107">
        <f>IF(CentrepointSourced[[#This Row],[Age]]="18-24",CentrepointSourced[[#This Row],[Assessed HS DQ]],0)</f>
        <v>0</v>
      </c>
      <c r="AG1202" s="107">
        <f>IF(CentrepointSourced[[#This Row],[Age]]="16-17",CentrepointSourced[[#This Row],[Assessed CS DQ]],0)</f>
        <v>0</v>
      </c>
      <c r="AH1202" s="107">
        <f>IF(CentrepointSourced[[#This Row],[Age]]="16-24",CentrepointSourced[[#This Row],[Assessed CS DQ]],0)</f>
        <v>0</v>
      </c>
      <c r="AI1202" s="107">
        <f>IF(CentrepointSourced[[#This Row],[Age]]="18-24",CentrepointSourced[[#This Row],[Assessed CS DQ]],0)</f>
        <v>0</v>
      </c>
    </row>
    <row r="1203" spans="1:35" customFormat="1" ht="13.5" customHeight="1">
      <c r="A1203" s="45" t="s">
        <v>94</v>
      </c>
      <c r="B1203" s="45" t="s">
        <v>103</v>
      </c>
      <c r="C1203" s="45"/>
      <c r="D1203" s="62" t="s">
        <v>37</v>
      </c>
      <c r="E1203" s="95">
        <v>2013</v>
      </c>
      <c r="F1203" s="67" t="s">
        <v>53</v>
      </c>
      <c r="G1203" s="67"/>
      <c r="H1203" s="79"/>
      <c r="I1203" s="45"/>
      <c r="J1203" s="45">
        <v>357</v>
      </c>
      <c r="K1203" s="45"/>
      <c r="L1203" s="45"/>
      <c r="M1203" s="45"/>
      <c r="N1203" s="45"/>
      <c r="O1203" s="45"/>
      <c r="P1203" s="45"/>
      <c r="Q1203" s="41" t="str">
        <f>IF(CentrepointSourced[[#This Row],[Country]]="Northern Ireland","Northern Ireland",IFERROR(VLOOKUP(CentrepointSourced[[#This Row],[Local Authority]],LKP_LANameDQ[],2,FALSE),CentrepointSourced[[#This Row],[Local Authority]]))</f>
        <v>Aberdeenshire</v>
      </c>
      <c r="R1203" s="41" t="str">
        <f>IF(CentrepointSourced[[#This Row],[LA type]]="County","",INDEX(ConsolGeog[lad14cd],MATCH(CentrepointSourced[[#This Row],[Local Authority DQ]],ConsolGeog[la_name],0)))</f>
        <v>S12000034</v>
      </c>
      <c r="S1203" s="41" t="str">
        <f>IF(OR(CentrepointSourced[[#This Row],[Country]]="Northern Ireland",CentrepointSourced[[#This Row],[Country]]="Scotland",CentrepointSourced[[#This Row],[Country]]="Wales"),"Local Authority",CentrepointSourced[[#This Row],[LA type]])</f>
        <v>Local Authority</v>
      </c>
      <c r="T1203" s="41">
        <f>IF(TRIM(CentrepointSourced[[#This Row],[Presented HS]])="",0,IF(CentrepointSourced[[#This Row],[Presented HS]]="&lt;5",2.5,IF(CentrepointSourced[[#This Row],[Presented HS]]="&lt;10",5,VALUE(TRIM(CentrepointSourced[[#This Row],[Presented HS]])))))</f>
        <v>0</v>
      </c>
      <c r="U1203" s="41">
        <f>IF(TRIM(CentrepointSourced[[#This Row],[Assessed HS]])="",0,IF(CentrepointSourced[[#This Row],[Assessed HS]]="&lt;5",2.5,IF(CentrepointSourced[[#This Row],[Assessed HS]]="&lt;10",5,VALUE(TRIM(CentrepointSourced[[#This Row],[Assessed HS]])))))</f>
        <v>0</v>
      </c>
      <c r="V1203" s="41">
        <f>IF(TRIM(CentrepointSourced[[#This Row],[Presented CS]])="",0,IF(CentrepointSourced[[#This Row],[Presented CS]]="&lt;5",2.5,IF(CentrepointSourced[[#This Row],[Presented CS]]="&lt;10",5,VALUE(TRIM(CentrepointSourced[[#This Row],[Presented CS]])))))</f>
        <v>0</v>
      </c>
      <c r="W1203" s="41">
        <f>IF(TRIM(CentrepointSourced[[#This Row],[Assessed CS]])="",0,IF(CentrepointSourced[[#This Row],[Assessed CS]]="&lt;5",2.5,IF(CentrepointSourced[[#This Row],[Assessed CS]]="&lt;10",5,VALUE(TRIM(CentrepointSourced[[#This Row],[Assessed CS]])))))</f>
        <v>0</v>
      </c>
      <c r="X1203" s="106">
        <f>IF(CentrepointSourced[[#This Row],[Age]]="16-17",CentrepointSourced[[#This Row],[Presented HS DQ]],0)</f>
        <v>0</v>
      </c>
      <c r="Y1203" s="106">
        <f>IF(CentrepointSourced[[#This Row],[Age]]="16-24",CentrepointSourced[[#This Row],[Presented HS DQ]],0)</f>
        <v>0</v>
      </c>
      <c r="Z1203" s="106">
        <f>IF(CentrepointSourced[[#This Row],[Age]]="18-24",CentrepointSourced[[#This Row],[Presented HS DQ]],0)</f>
        <v>0</v>
      </c>
      <c r="AA1203" s="106">
        <f>IF(CentrepointSourced[[#This Row],[Age]]="16-17",CentrepointSourced[[#This Row],[Presented CS DQ]],0)</f>
        <v>0</v>
      </c>
      <c r="AB1203" s="106">
        <f>IF(CentrepointSourced[[#This Row],[Age]]="16-24",CentrepointSourced[[#This Row],[Presented CS DQ]],0)</f>
        <v>0</v>
      </c>
      <c r="AC1203" s="106">
        <f>IF(CentrepointSourced[[#This Row],[Age]]="18-24",CentrepointSourced[[#This Row],[Presented CS DQ]],0)</f>
        <v>0</v>
      </c>
      <c r="AD1203" s="107">
        <f>IF(CentrepointSourced[[#This Row],[Age]]="16-17",CentrepointSourced[[#This Row],[Assessed HS DQ]],0)</f>
        <v>0</v>
      </c>
      <c r="AE1203" s="107">
        <f>IF(CentrepointSourced[[#This Row],[Age]]="16-24",CentrepointSourced[[#This Row],[Assessed HS DQ]],0)</f>
        <v>0</v>
      </c>
      <c r="AF1203" s="107">
        <f>IF(CentrepointSourced[[#This Row],[Age]]="18-24",CentrepointSourced[[#This Row],[Assessed HS DQ]],0)</f>
        <v>0</v>
      </c>
      <c r="AG1203" s="107">
        <f>IF(CentrepointSourced[[#This Row],[Age]]="16-17",CentrepointSourced[[#This Row],[Assessed CS DQ]],0)</f>
        <v>0</v>
      </c>
      <c r="AH1203" s="107">
        <f>IF(CentrepointSourced[[#This Row],[Age]]="16-24",CentrepointSourced[[#This Row],[Assessed CS DQ]],0)</f>
        <v>0</v>
      </c>
      <c r="AI1203" s="107">
        <f>IF(CentrepointSourced[[#This Row],[Age]]="18-24",CentrepointSourced[[#This Row],[Assessed CS DQ]],0)</f>
        <v>0</v>
      </c>
    </row>
    <row r="1204" spans="1:35" customFormat="1" ht="13.5" customHeight="1">
      <c r="A1204" s="45" t="s">
        <v>94</v>
      </c>
      <c r="B1204" s="45" t="s">
        <v>103</v>
      </c>
      <c r="C1204" s="45"/>
      <c r="D1204" s="62" t="s">
        <v>37</v>
      </c>
      <c r="E1204" s="95">
        <v>2014</v>
      </c>
      <c r="F1204" s="67" t="s">
        <v>53</v>
      </c>
      <c r="G1204" s="67"/>
      <c r="H1204" s="79"/>
      <c r="I1204" s="45"/>
      <c r="J1204" s="45">
        <v>316</v>
      </c>
      <c r="K1204" s="45"/>
      <c r="L1204" s="45"/>
      <c r="M1204" s="45"/>
      <c r="N1204" s="45"/>
      <c r="O1204" s="45"/>
      <c r="P1204" s="45"/>
      <c r="Q1204" s="41" t="str">
        <f>IF(CentrepointSourced[[#This Row],[Country]]="Northern Ireland","Northern Ireland",IFERROR(VLOOKUP(CentrepointSourced[[#This Row],[Local Authority]],LKP_LANameDQ[],2,FALSE),CentrepointSourced[[#This Row],[Local Authority]]))</f>
        <v>Aberdeenshire</v>
      </c>
      <c r="R1204" s="41" t="str">
        <f>IF(CentrepointSourced[[#This Row],[LA type]]="County","",INDEX(ConsolGeog[lad14cd],MATCH(CentrepointSourced[[#This Row],[Local Authority DQ]],ConsolGeog[la_name],0)))</f>
        <v>S12000034</v>
      </c>
      <c r="S1204" s="41" t="str">
        <f>IF(OR(CentrepointSourced[[#This Row],[Country]]="Northern Ireland",CentrepointSourced[[#This Row],[Country]]="Scotland",CentrepointSourced[[#This Row],[Country]]="Wales"),"Local Authority",CentrepointSourced[[#This Row],[LA type]])</f>
        <v>Local Authority</v>
      </c>
      <c r="T1204" s="41">
        <f>IF(TRIM(CentrepointSourced[[#This Row],[Presented HS]])="",0,IF(CentrepointSourced[[#This Row],[Presented HS]]="&lt;5",2.5,IF(CentrepointSourced[[#This Row],[Presented HS]]="&lt;10",5,VALUE(TRIM(CentrepointSourced[[#This Row],[Presented HS]])))))</f>
        <v>0</v>
      </c>
      <c r="U1204" s="41">
        <f>IF(TRIM(CentrepointSourced[[#This Row],[Assessed HS]])="",0,IF(CentrepointSourced[[#This Row],[Assessed HS]]="&lt;5",2.5,IF(CentrepointSourced[[#This Row],[Assessed HS]]="&lt;10",5,VALUE(TRIM(CentrepointSourced[[#This Row],[Assessed HS]])))))</f>
        <v>0</v>
      </c>
      <c r="V1204" s="41">
        <f>IF(TRIM(CentrepointSourced[[#This Row],[Presented CS]])="",0,IF(CentrepointSourced[[#This Row],[Presented CS]]="&lt;5",2.5,IF(CentrepointSourced[[#This Row],[Presented CS]]="&lt;10",5,VALUE(TRIM(CentrepointSourced[[#This Row],[Presented CS]])))))</f>
        <v>0</v>
      </c>
      <c r="W1204" s="41">
        <f>IF(TRIM(CentrepointSourced[[#This Row],[Assessed CS]])="",0,IF(CentrepointSourced[[#This Row],[Assessed CS]]="&lt;5",2.5,IF(CentrepointSourced[[#This Row],[Assessed CS]]="&lt;10",5,VALUE(TRIM(CentrepointSourced[[#This Row],[Assessed CS]])))))</f>
        <v>0</v>
      </c>
      <c r="X1204" s="106">
        <f>IF(CentrepointSourced[[#This Row],[Age]]="16-17",CentrepointSourced[[#This Row],[Presented HS DQ]],0)</f>
        <v>0</v>
      </c>
      <c r="Y1204" s="106">
        <f>IF(CentrepointSourced[[#This Row],[Age]]="16-24",CentrepointSourced[[#This Row],[Presented HS DQ]],0)</f>
        <v>0</v>
      </c>
      <c r="Z1204" s="106">
        <f>IF(CentrepointSourced[[#This Row],[Age]]="18-24",CentrepointSourced[[#This Row],[Presented HS DQ]],0)</f>
        <v>0</v>
      </c>
      <c r="AA1204" s="106">
        <f>IF(CentrepointSourced[[#This Row],[Age]]="16-17",CentrepointSourced[[#This Row],[Presented CS DQ]],0)</f>
        <v>0</v>
      </c>
      <c r="AB1204" s="106">
        <f>IF(CentrepointSourced[[#This Row],[Age]]="16-24",CentrepointSourced[[#This Row],[Presented CS DQ]],0)</f>
        <v>0</v>
      </c>
      <c r="AC1204" s="106">
        <f>IF(CentrepointSourced[[#This Row],[Age]]="18-24",CentrepointSourced[[#This Row],[Presented CS DQ]],0)</f>
        <v>0</v>
      </c>
      <c r="AD1204" s="107">
        <f>IF(CentrepointSourced[[#This Row],[Age]]="16-17",CentrepointSourced[[#This Row],[Assessed HS DQ]],0)</f>
        <v>0</v>
      </c>
      <c r="AE1204" s="107">
        <f>IF(CentrepointSourced[[#This Row],[Age]]="16-24",CentrepointSourced[[#This Row],[Assessed HS DQ]],0)</f>
        <v>0</v>
      </c>
      <c r="AF1204" s="107">
        <f>IF(CentrepointSourced[[#This Row],[Age]]="18-24",CentrepointSourced[[#This Row],[Assessed HS DQ]],0)</f>
        <v>0</v>
      </c>
      <c r="AG1204" s="107">
        <f>IF(CentrepointSourced[[#This Row],[Age]]="16-17",CentrepointSourced[[#This Row],[Assessed CS DQ]],0)</f>
        <v>0</v>
      </c>
      <c r="AH1204" s="107">
        <f>IF(CentrepointSourced[[#This Row],[Age]]="16-24",CentrepointSourced[[#This Row],[Assessed CS DQ]],0)</f>
        <v>0</v>
      </c>
      <c r="AI1204" s="107">
        <f>IF(CentrepointSourced[[#This Row],[Age]]="18-24",CentrepointSourced[[#This Row],[Assessed CS DQ]],0)</f>
        <v>0</v>
      </c>
    </row>
    <row r="1205" spans="1:35" customFormat="1" ht="13.5" customHeight="1">
      <c r="A1205" s="45" t="s">
        <v>94</v>
      </c>
      <c r="B1205" s="45" t="s">
        <v>108</v>
      </c>
      <c r="C1205" s="45"/>
      <c r="D1205" s="62" t="s">
        <v>37</v>
      </c>
      <c r="E1205" s="95">
        <v>2002</v>
      </c>
      <c r="F1205" s="67" t="s">
        <v>53</v>
      </c>
      <c r="G1205" s="67"/>
      <c r="H1205" s="97">
        <v>250</v>
      </c>
      <c r="I1205" s="45"/>
      <c r="J1205" s="45">
        <v>235</v>
      </c>
      <c r="K1205" s="45"/>
      <c r="L1205" s="45"/>
      <c r="M1205" s="45"/>
      <c r="N1205" s="45"/>
      <c r="O1205" s="45"/>
      <c r="P1205" s="45"/>
      <c r="Q1205" s="41" t="str">
        <f>IF(CentrepointSourced[[#This Row],[Country]]="Northern Ireland","Northern Ireland",IFERROR(VLOOKUP(CentrepointSourced[[#This Row],[Local Authority]],LKP_LANameDQ[],2,FALSE),CentrepointSourced[[#This Row],[Local Authority]]))</f>
        <v>Angus</v>
      </c>
      <c r="R1205" s="41" t="str">
        <f>IF(CentrepointSourced[[#This Row],[LA type]]="County","",INDEX(ConsolGeog[lad14cd],MATCH(CentrepointSourced[[#This Row],[Local Authority DQ]],ConsolGeog[la_name],0)))</f>
        <v>S12000041</v>
      </c>
      <c r="S1205" s="41" t="str">
        <f>IF(OR(CentrepointSourced[[#This Row],[Country]]="Northern Ireland",CentrepointSourced[[#This Row],[Country]]="Scotland",CentrepointSourced[[#This Row],[Country]]="Wales"),"Local Authority",CentrepointSourced[[#This Row],[LA type]])</f>
        <v>Local Authority</v>
      </c>
      <c r="T1205" s="41">
        <f>IF(TRIM(CentrepointSourced[[#This Row],[Presented HS]])="",0,IF(CentrepointSourced[[#This Row],[Presented HS]]="&lt;5",2.5,IF(CentrepointSourced[[#This Row],[Presented HS]]="&lt;10",5,VALUE(TRIM(CentrepointSourced[[#This Row],[Presented HS]])))))</f>
        <v>0</v>
      </c>
      <c r="U1205" s="41">
        <f>IF(TRIM(CentrepointSourced[[#This Row],[Assessed HS]])="",0,IF(CentrepointSourced[[#This Row],[Assessed HS]]="&lt;5",2.5,IF(CentrepointSourced[[#This Row],[Assessed HS]]="&lt;10",5,VALUE(TRIM(CentrepointSourced[[#This Row],[Assessed HS]])))))</f>
        <v>250</v>
      </c>
      <c r="V1205" s="41">
        <f>IF(TRIM(CentrepointSourced[[#This Row],[Presented CS]])="",0,IF(CentrepointSourced[[#This Row],[Presented CS]]="&lt;5",2.5,IF(CentrepointSourced[[#This Row],[Presented CS]]="&lt;10",5,VALUE(TRIM(CentrepointSourced[[#This Row],[Presented CS]])))))</f>
        <v>0</v>
      </c>
      <c r="W1205" s="41">
        <f>IF(TRIM(CentrepointSourced[[#This Row],[Assessed CS]])="",0,IF(CentrepointSourced[[#This Row],[Assessed CS]]="&lt;5",2.5,IF(CentrepointSourced[[#This Row],[Assessed CS]]="&lt;10",5,VALUE(TRIM(CentrepointSourced[[#This Row],[Assessed CS]])))))</f>
        <v>0</v>
      </c>
      <c r="X1205" s="106">
        <f>IF(CentrepointSourced[[#This Row],[Age]]="16-17",CentrepointSourced[[#This Row],[Presented HS DQ]],0)</f>
        <v>0</v>
      </c>
      <c r="Y1205" s="106">
        <f>IF(CentrepointSourced[[#This Row],[Age]]="16-24",CentrepointSourced[[#This Row],[Presented HS DQ]],0)</f>
        <v>0</v>
      </c>
      <c r="Z1205" s="106">
        <f>IF(CentrepointSourced[[#This Row],[Age]]="18-24",CentrepointSourced[[#This Row],[Presented HS DQ]],0)</f>
        <v>0</v>
      </c>
      <c r="AA1205" s="106">
        <f>IF(CentrepointSourced[[#This Row],[Age]]="16-17",CentrepointSourced[[#This Row],[Presented CS DQ]],0)</f>
        <v>0</v>
      </c>
      <c r="AB1205" s="106">
        <f>IF(CentrepointSourced[[#This Row],[Age]]="16-24",CentrepointSourced[[#This Row],[Presented CS DQ]],0)</f>
        <v>0</v>
      </c>
      <c r="AC1205" s="106">
        <f>IF(CentrepointSourced[[#This Row],[Age]]="18-24",CentrepointSourced[[#This Row],[Presented CS DQ]],0)</f>
        <v>0</v>
      </c>
      <c r="AD1205" s="107">
        <f>IF(CentrepointSourced[[#This Row],[Age]]="16-17",CentrepointSourced[[#This Row],[Assessed HS DQ]],0)</f>
        <v>0</v>
      </c>
      <c r="AE1205" s="107">
        <f>IF(CentrepointSourced[[#This Row],[Age]]="16-24",CentrepointSourced[[#This Row],[Assessed HS DQ]],0)</f>
        <v>250</v>
      </c>
      <c r="AF1205" s="107">
        <f>IF(CentrepointSourced[[#This Row],[Age]]="18-24",CentrepointSourced[[#This Row],[Assessed HS DQ]],0)</f>
        <v>0</v>
      </c>
      <c r="AG1205" s="107">
        <f>IF(CentrepointSourced[[#This Row],[Age]]="16-17",CentrepointSourced[[#This Row],[Assessed CS DQ]],0)</f>
        <v>0</v>
      </c>
      <c r="AH1205" s="107">
        <f>IF(CentrepointSourced[[#This Row],[Age]]="16-24",CentrepointSourced[[#This Row],[Assessed CS DQ]],0)</f>
        <v>0</v>
      </c>
      <c r="AI1205" s="107">
        <f>IF(CentrepointSourced[[#This Row],[Age]]="18-24",CentrepointSourced[[#This Row],[Assessed CS DQ]],0)</f>
        <v>0</v>
      </c>
    </row>
    <row r="1206" spans="1:35" customFormat="1" ht="13.5" customHeight="1">
      <c r="A1206" s="45" t="s">
        <v>94</v>
      </c>
      <c r="B1206" s="45" t="s">
        <v>108</v>
      </c>
      <c r="C1206" s="45"/>
      <c r="D1206" s="62" t="s">
        <v>37</v>
      </c>
      <c r="E1206" s="95">
        <v>2003</v>
      </c>
      <c r="F1206" s="67" t="s">
        <v>53</v>
      </c>
      <c r="G1206" s="67"/>
      <c r="H1206" s="97">
        <v>258</v>
      </c>
      <c r="I1206" s="45"/>
      <c r="J1206" s="45">
        <v>289</v>
      </c>
      <c r="K1206" s="45"/>
      <c r="L1206" s="45"/>
      <c r="M1206" s="45"/>
      <c r="N1206" s="45"/>
      <c r="O1206" s="45"/>
      <c r="P1206" s="45"/>
      <c r="Q1206" s="41" t="str">
        <f>IF(CentrepointSourced[[#This Row],[Country]]="Northern Ireland","Northern Ireland",IFERROR(VLOOKUP(CentrepointSourced[[#This Row],[Local Authority]],LKP_LANameDQ[],2,FALSE),CentrepointSourced[[#This Row],[Local Authority]]))</f>
        <v>Angus</v>
      </c>
      <c r="R1206" s="41" t="str">
        <f>IF(CentrepointSourced[[#This Row],[LA type]]="County","",INDEX(ConsolGeog[lad14cd],MATCH(CentrepointSourced[[#This Row],[Local Authority DQ]],ConsolGeog[la_name],0)))</f>
        <v>S12000041</v>
      </c>
      <c r="S1206" s="41" t="str">
        <f>IF(OR(CentrepointSourced[[#This Row],[Country]]="Northern Ireland",CentrepointSourced[[#This Row],[Country]]="Scotland",CentrepointSourced[[#This Row],[Country]]="Wales"),"Local Authority",CentrepointSourced[[#This Row],[LA type]])</f>
        <v>Local Authority</v>
      </c>
      <c r="T1206" s="41">
        <f>IF(TRIM(CentrepointSourced[[#This Row],[Presented HS]])="",0,IF(CentrepointSourced[[#This Row],[Presented HS]]="&lt;5",2.5,IF(CentrepointSourced[[#This Row],[Presented HS]]="&lt;10",5,VALUE(TRIM(CentrepointSourced[[#This Row],[Presented HS]])))))</f>
        <v>0</v>
      </c>
      <c r="U1206" s="41">
        <f>IF(TRIM(CentrepointSourced[[#This Row],[Assessed HS]])="",0,IF(CentrepointSourced[[#This Row],[Assessed HS]]="&lt;5",2.5,IF(CentrepointSourced[[#This Row],[Assessed HS]]="&lt;10",5,VALUE(TRIM(CentrepointSourced[[#This Row],[Assessed HS]])))))</f>
        <v>258</v>
      </c>
      <c r="V1206" s="41">
        <f>IF(TRIM(CentrepointSourced[[#This Row],[Presented CS]])="",0,IF(CentrepointSourced[[#This Row],[Presented CS]]="&lt;5",2.5,IF(CentrepointSourced[[#This Row],[Presented CS]]="&lt;10",5,VALUE(TRIM(CentrepointSourced[[#This Row],[Presented CS]])))))</f>
        <v>0</v>
      </c>
      <c r="W1206" s="41">
        <f>IF(TRIM(CentrepointSourced[[#This Row],[Assessed CS]])="",0,IF(CentrepointSourced[[#This Row],[Assessed CS]]="&lt;5",2.5,IF(CentrepointSourced[[#This Row],[Assessed CS]]="&lt;10",5,VALUE(TRIM(CentrepointSourced[[#This Row],[Assessed CS]])))))</f>
        <v>0</v>
      </c>
      <c r="X1206" s="106">
        <f>IF(CentrepointSourced[[#This Row],[Age]]="16-17",CentrepointSourced[[#This Row],[Presented HS DQ]],0)</f>
        <v>0</v>
      </c>
      <c r="Y1206" s="106">
        <f>IF(CentrepointSourced[[#This Row],[Age]]="16-24",CentrepointSourced[[#This Row],[Presented HS DQ]],0)</f>
        <v>0</v>
      </c>
      <c r="Z1206" s="106">
        <f>IF(CentrepointSourced[[#This Row],[Age]]="18-24",CentrepointSourced[[#This Row],[Presented HS DQ]],0)</f>
        <v>0</v>
      </c>
      <c r="AA1206" s="106">
        <f>IF(CentrepointSourced[[#This Row],[Age]]="16-17",CentrepointSourced[[#This Row],[Presented CS DQ]],0)</f>
        <v>0</v>
      </c>
      <c r="AB1206" s="106">
        <f>IF(CentrepointSourced[[#This Row],[Age]]="16-24",CentrepointSourced[[#This Row],[Presented CS DQ]],0)</f>
        <v>0</v>
      </c>
      <c r="AC1206" s="106">
        <f>IF(CentrepointSourced[[#This Row],[Age]]="18-24",CentrepointSourced[[#This Row],[Presented CS DQ]],0)</f>
        <v>0</v>
      </c>
      <c r="AD1206" s="107">
        <f>IF(CentrepointSourced[[#This Row],[Age]]="16-17",CentrepointSourced[[#This Row],[Assessed HS DQ]],0)</f>
        <v>0</v>
      </c>
      <c r="AE1206" s="107">
        <f>IF(CentrepointSourced[[#This Row],[Age]]="16-24",CentrepointSourced[[#This Row],[Assessed HS DQ]],0)</f>
        <v>258</v>
      </c>
      <c r="AF1206" s="107">
        <f>IF(CentrepointSourced[[#This Row],[Age]]="18-24",CentrepointSourced[[#This Row],[Assessed HS DQ]],0)</f>
        <v>0</v>
      </c>
      <c r="AG1206" s="107">
        <f>IF(CentrepointSourced[[#This Row],[Age]]="16-17",CentrepointSourced[[#This Row],[Assessed CS DQ]],0)</f>
        <v>0</v>
      </c>
      <c r="AH1206" s="107">
        <f>IF(CentrepointSourced[[#This Row],[Age]]="16-24",CentrepointSourced[[#This Row],[Assessed CS DQ]],0)</f>
        <v>0</v>
      </c>
      <c r="AI1206" s="107">
        <f>IF(CentrepointSourced[[#This Row],[Age]]="18-24",CentrepointSourced[[#This Row],[Assessed CS DQ]],0)</f>
        <v>0</v>
      </c>
    </row>
    <row r="1207" spans="1:35" customFormat="1" ht="13.5" customHeight="1">
      <c r="A1207" s="45" t="s">
        <v>94</v>
      </c>
      <c r="B1207" s="45" t="s">
        <v>108</v>
      </c>
      <c r="C1207" s="45"/>
      <c r="D1207" s="62" t="s">
        <v>37</v>
      </c>
      <c r="E1207" s="95">
        <v>2004</v>
      </c>
      <c r="F1207" s="67" t="s">
        <v>53</v>
      </c>
      <c r="G1207" s="67"/>
      <c r="H1207" s="97">
        <v>340</v>
      </c>
      <c r="I1207" s="45"/>
      <c r="J1207" s="45">
        <v>369</v>
      </c>
      <c r="K1207" s="45"/>
      <c r="L1207" s="45"/>
      <c r="M1207" s="45"/>
      <c r="N1207" s="45"/>
      <c r="O1207" s="45"/>
      <c r="P1207" s="45"/>
      <c r="Q1207" s="41" t="str">
        <f>IF(CentrepointSourced[[#This Row],[Country]]="Northern Ireland","Northern Ireland",IFERROR(VLOOKUP(CentrepointSourced[[#This Row],[Local Authority]],LKP_LANameDQ[],2,FALSE),CentrepointSourced[[#This Row],[Local Authority]]))</f>
        <v>Angus</v>
      </c>
      <c r="R1207" s="41" t="str">
        <f>IF(CentrepointSourced[[#This Row],[LA type]]="County","",INDEX(ConsolGeog[lad14cd],MATCH(CentrepointSourced[[#This Row],[Local Authority DQ]],ConsolGeog[la_name],0)))</f>
        <v>S12000041</v>
      </c>
      <c r="S1207" s="41" t="str">
        <f>IF(OR(CentrepointSourced[[#This Row],[Country]]="Northern Ireland",CentrepointSourced[[#This Row],[Country]]="Scotland",CentrepointSourced[[#This Row],[Country]]="Wales"),"Local Authority",CentrepointSourced[[#This Row],[LA type]])</f>
        <v>Local Authority</v>
      </c>
      <c r="T1207" s="41">
        <f>IF(TRIM(CentrepointSourced[[#This Row],[Presented HS]])="",0,IF(CentrepointSourced[[#This Row],[Presented HS]]="&lt;5",2.5,IF(CentrepointSourced[[#This Row],[Presented HS]]="&lt;10",5,VALUE(TRIM(CentrepointSourced[[#This Row],[Presented HS]])))))</f>
        <v>0</v>
      </c>
      <c r="U1207" s="41">
        <f>IF(TRIM(CentrepointSourced[[#This Row],[Assessed HS]])="",0,IF(CentrepointSourced[[#This Row],[Assessed HS]]="&lt;5",2.5,IF(CentrepointSourced[[#This Row],[Assessed HS]]="&lt;10",5,VALUE(TRIM(CentrepointSourced[[#This Row],[Assessed HS]])))))</f>
        <v>340</v>
      </c>
      <c r="V1207" s="41">
        <f>IF(TRIM(CentrepointSourced[[#This Row],[Presented CS]])="",0,IF(CentrepointSourced[[#This Row],[Presented CS]]="&lt;5",2.5,IF(CentrepointSourced[[#This Row],[Presented CS]]="&lt;10",5,VALUE(TRIM(CentrepointSourced[[#This Row],[Presented CS]])))))</f>
        <v>0</v>
      </c>
      <c r="W1207" s="41">
        <f>IF(TRIM(CentrepointSourced[[#This Row],[Assessed CS]])="",0,IF(CentrepointSourced[[#This Row],[Assessed CS]]="&lt;5",2.5,IF(CentrepointSourced[[#This Row],[Assessed CS]]="&lt;10",5,VALUE(TRIM(CentrepointSourced[[#This Row],[Assessed CS]])))))</f>
        <v>0</v>
      </c>
      <c r="X1207" s="106">
        <f>IF(CentrepointSourced[[#This Row],[Age]]="16-17",CentrepointSourced[[#This Row],[Presented HS DQ]],0)</f>
        <v>0</v>
      </c>
      <c r="Y1207" s="106">
        <f>IF(CentrepointSourced[[#This Row],[Age]]="16-24",CentrepointSourced[[#This Row],[Presented HS DQ]],0)</f>
        <v>0</v>
      </c>
      <c r="Z1207" s="106">
        <f>IF(CentrepointSourced[[#This Row],[Age]]="18-24",CentrepointSourced[[#This Row],[Presented HS DQ]],0)</f>
        <v>0</v>
      </c>
      <c r="AA1207" s="106">
        <f>IF(CentrepointSourced[[#This Row],[Age]]="16-17",CentrepointSourced[[#This Row],[Presented CS DQ]],0)</f>
        <v>0</v>
      </c>
      <c r="AB1207" s="106">
        <f>IF(CentrepointSourced[[#This Row],[Age]]="16-24",CentrepointSourced[[#This Row],[Presented CS DQ]],0)</f>
        <v>0</v>
      </c>
      <c r="AC1207" s="106">
        <f>IF(CentrepointSourced[[#This Row],[Age]]="18-24",CentrepointSourced[[#This Row],[Presented CS DQ]],0)</f>
        <v>0</v>
      </c>
      <c r="AD1207" s="107">
        <f>IF(CentrepointSourced[[#This Row],[Age]]="16-17",CentrepointSourced[[#This Row],[Assessed HS DQ]],0)</f>
        <v>0</v>
      </c>
      <c r="AE1207" s="107">
        <f>IF(CentrepointSourced[[#This Row],[Age]]="16-24",CentrepointSourced[[#This Row],[Assessed HS DQ]],0)</f>
        <v>340</v>
      </c>
      <c r="AF1207" s="107">
        <f>IF(CentrepointSourced[[#This Row],[Age]]="18-24",CentrepointSourced[[#This Row],[Assessed HS DQ]],0)</f>
        <v>0</v>
      </c>
      <c r="AG1207" s="107">
        <f>IF(CentrepointSourced[[#This Row],[Age]]="16-17",CentrepointSourced[[#This Row],[Assessed CS DQ]],0)</f>
        <v>0</v>
      </c>
      <c r="AH1207" s="107">
        <f>IF(CentrepointSourced[[#This Row],[Age]]="16-24",CentrepointSourced[[#This Row],[Assessed CS DQ]],0)</f>
        <v>0</v>
      </c>
      <c r="AI1207" s="107">
        <f>IF(CentrepointSourced[[#This Row],[Age]]="18-24",CentrepointSourced[[#This Row],[Assessed CS DQ]],0)</f>
        <v>0</v>
      </c>
    </row>
    <row r="1208" spans="1:35" customFormat="1" ht="13.5" customHeight="1">
      <c r="A1208" s="45" t="s">
        <v>94</v>
      </c>
      <c r="B1208" s="45" t="s">
        <v>108</v>
      </c>
      <c r="C1208" s="45"/>
      <c r="D1208" s="62" t="s">
        <v>37</v>
      </c>
      <c r="E1208" s="95">
        <v>2005</v>
      </c>
      <c r="F1208" s="67" t="s">
        <v>53</v>
      </c>
      <c r="G1208" s="67"/>
      <c r="H1208" s="97">
        <v>317</v>
      </c>
      <c r="I1208" s="45"/>
      <c r="J1208" s="45">
        <v>285</v>
      </c>
      <c r="K1208" s="45"/>
      <c r="L1208" s="45"/>
      <c r="M1208" s="45"/>
      <c r="N1208" s="45"/>
      <c r="O1208" s="45"/>
      <c r="P1208" s="45"/>
      <c r="Q1208" s="41" t="str">
        <f>IF(CentrepointSourced[[#This Row],[Country]]="Northern Ireland","Northern Ireland",IFERROR(VLOOKUP(CentrepointSourced[[#This Row],[Local Authority]],LKP_LANameDQ[],2,FALSE),CentrepointSourced[[#This Row],[Local Authority]]))</f>
        <v>Angus</v>
      </c>
      <c r="R1208" s="41" t="str">
        <f>IF(CentrepointSourced[[#This Row],[LA type]]="County","",INDEX(ConsolGeog[lad14cd],MATCH(CentrepointSourced[[#This Row],[Local Authority DQ]],ConsolGeog[la_name],0)))</f>
        <v>S12000041</v>
      </c>
      <c r="S1208" s="41" t="str">
        <f>IF(OR(CentrepointSourced[[#This Row],[Country]]="Northern Ireland",CentrepointSourced[[#This Row],[Country]]="Scotland",CentrepointSourced[[#This Row],[Country]]="Wales"),"Local Authority",CentrepointSourced[[#This Row],[LA type]])</f>
        <v>Local Authority</v>
      </c>
      <c r="T1208" s="41">
        <f>IF(TRIM(CentrepointSourced[[#This Row],[Presented HS]])="",0,IF(CentrepointSourced[[#This Row],[Presented HS]]="&lt;5",2.5,IF(CentrepointSourced[[#This Row],[Presented HS]]="&lt;10",5,VALUE(TRIM(CentrepointSourced[[#This Row],[Presented HS]])))))</f>
        <v>0</v>
      </c>
      <c r="U1208" s="41">
        <f>IF(TRIM(CentrepointSourced[[#This Row],[Assessed HS]])="",0,IF(CentrepointSourced[[#This Row],[Assessed HS]]="&lt;5",2.5,IF(CentrepointSourced[[#This Row],[Assessed HS]]="&lt;10",5,VALUE(TRIM(CentrepointSourced[[#This Row],[Assessed HS]])))))</f>
        <v>317</v>
      </c>
      <c r="V1208" s="41">
        <f>IF(TRIM(CentrepointSourced[[#This Row],[Presented CS]])="",0,IF(CentrepointSourced[[#This Row],[Presented CS]]="&lt;5",2.5,IF(CentrepointSourced[[#This Row],[Presented CS]]="&lt;10",5,VALUE(TRIM(CentrepointSourced[[#This Row],[Presented CS]])))))</f>
        <v>0</v>
      </c>
      <c r="W1208" s="41">
        <f>IF(TRIM(CentrepointSourced[[#This Row],[Assessed CS]])="",0,IF(CentrepointSourced[[#This Row],[Assessed CS]]="&lt;5",2.5,IF(CentrepointSourced[[#This Row],[Assessed CS]]="&lt;10",5,VALUE(TRIM(CentrepointSourced[[#This Row],[Assessed CS]])))))</f>
        <v>0</v>
      </c>
      <c r="X1208" s="106">
        <f>IF(CentrepointSourced[[#This Row],[Age]]="16-17",CentrepointSourced[[#This Row],[Presented HS DQ]],0)</f>
        <v>0</v>
      </c>
      <c r="Y1208" s="106">
        <f>IF(CentrepointSourced[[#This Row],[Age]]="16-24",CentrepointSourced[[#This Row],[Presented HS DQ]],0)</f>
        <v>0</v>
      </c>
      <c r="Z1208" s="106">
        <f>IF(CentrepointSourced[[#This Row],[Age]]="18-24",CentrepointSourced[[#This Row],[Presented HS DQ]],0)</f>
        <v>0</v>
      </c>
      <c r="AA1208" s="106">
        <f>IF(CentrepointSourced[[#This Row],[Age]]="16-17",CentrepointSourced[[#This Row],[Presented CS DQ]],0)</f>
        <v>0</v>
      </c>
      <c r="AB1208" s="106">
        <f>IF(CentrepointSourced[[#This Row],[Age]]="16-24",CentrepointSourced[[#This Row],[Presented CS DQ]],0)</f>
        <v>0</v>
      </c>
      <c r="AC1208" s="106">
        <f>IF(CentrepointSourced[[#This Row],[Age]]="18-24",CentrepointSourced[[#This Row],[Presented CS DQ]],0)</f>
        <v>0</v>
      </c>
      <c r="AD1208" s="107">
        <f>IF(CentrepointSourced[[#This Row],[Age]]="16-17",CentrepointSourced[[#This Row],[Assessed HS DQ]],0)</f>
        <v>0</v>
      </c>
      <c r="AE1208" s="107">
        <f>IF(CentrepointSourced[[#This Row],[Age]]="16-24",CentrepointSourced[[#This Row],[Assessed HS DQ]],0)</f>
        <v>317</v>
      </c>
      <c r="AF1208" s="107">
        <f>IF(CentrepointSourced[[#This Row],[Age]]="18-24",CentrepointSourced[[#This Row],[Assessed HS DQ]],0)</f>
        <v>0</v>
      </c>
      <c r="AG1208" s="107">
        <f>IF(CentrepointSourced[[#This Row],[Age]]="16-17",CentrepointSourced[[#This Row],[Assessed CS DQ]],0)</f>
        <v>0</v>
      </c>
      <c r="AH1208" s="107">
        <f>IF(CentrepointSourced[[#This Row],[Age]]="16-24",CentrepointSourced[[#This Row],[Assessed CS DQ]],0)</f>
        <v>0</v>
      </c>
      <c r="AI1208" s="107">
        <f>IF(CentrepointSourced[[#This Row],[Age]]="18-24",CentrepointSourced[[#This Row],[Assessed CS DQ]],0)</f>
        <v>0</v>
      </c>
    </row>
    <row r="1209" spans="1:35" customFormat="1" ht="13.5" customHeight="1">
      <c r="A1209" s="45" t="s">
        <v>94</v>
      </c>
      <c r="B1209" s="45" t="s">
        <v>108</v>
      </c>
      <c r="C1209" s="45"/>
      <c r="D1209" s="62" t="s">
        <v>37</v>
      </c>
      <c r="E1209" s="95">
        <v>2006</v>
      </c>
      <c r="F1209" s="67" t="s">
        <v>53</v>
      </c>
      <c r="G1209" s="67"/>
      <c r="H1209" s="97">
        <v>365</v>
      </c>
      <c r="I1209" s="45"/>
      <c r="J1209" s="45">
        <v>299</v>
      </c>
      <c r="K1209" s="45"/>
      <c r="L1209" s="45"/>
      <c r="M1209" s="45"/>
      <c r="N1209" s="45"/>
      <c r="O1209" s="45"/>
      <c r="P1209" s="45"/>
      <c r="Q1209" s="41" t="str">
        <f>IF(CentrepointSourced[[#This Row],[Country]]="Northern Ireland","Northern Ireland",IFERROR(VLOOKUP(CentrepointSourced[[#This Row],[Local Authority]],LKP_LANameDQ[],2,FALSE),CentrepointSourced[[#This Row],[Local Authority]]))</f>
        <v>Angus</v>
      </c>
      <c r="R1209" s="41" t="str">
        <f>IF(CentrepointSourced[[#This Row],[LA type]]="County","",INDEX(ConsolGeog[lad14cd],MATCH(CentrepointSourced[[#This Row],[Local Authority DQ]],ConsolGeog[la_name],0)))</f>
        <v>S12000041</v>
      </c>
      <c r="S1209" s="41" t="str">
        <f>IF(OR(CentrepointSourced[[#This Row],[Country]]="Northern Ireland",CentrepointSourced[[#This Row],[Country]]="Scotland",CentrepointSourced[[#This Row],[Country]]="Wales"),"Local Authority",CentrepointSourced[[#This Row],[LA type]])</f>
        <v>Local Authority</v>
      </c>
      <c r="T1209" s="41">
        <f>IF(TRIM(CentrepointSourced[[#This Row],[Presented HS]])="",0,IF(CentrepointSourced[[#This Row],[Presented HS]]="&lt;5",2.5,IF(CentrepointSourced[[#This Row],[Presented HS]]="&lt;10",5,VALUE(TRIM(CentrepointSourced[[#This Row],[Presented HS]])))))</f>
        <v>0</v>
      </c>
      <c r="U1209" s="41">
        <f>IF(TRIM(CentrepointSourced[[#This Row],[Assessed HS]])="",0,IF(CentrepointSourced[[#This Row],[Assessed HS]]="&lt;5",2.5,IF(CentrepointSourced[[#This Row],[Assessed HS]]="&lt;10",5,VALUE(TRIM(CentrepointSourced[[#This Row],[Assessed HS]])))))</f>
        <v>365</v>
      </c>
      <c r="V1209" s="41">
        <f>IF(TRIM(CentrepointSourced[[#This Row],[Presented CS]])="",0,IF(CentrepointSourced[[#This Row],[Presented CS]]="&lt;5",2.5,IF(CentrepointSourced[[#This Row],[Presented CS]]="&lt;10",5,VALUE(TRIM(CentrepointSourced[[#This Row],[Presented CS]])))))</f>
        <v>0</v>
      </c>
      <c r="W1209" s="41">
        <f>IF(TRIM(CentrepointSourced[[#This Row],[Assessed CS]])="",0,IF(CentrepointSourced[[#This Row],[Assessed CS]]="&lt;5",2.5,IF(CentrepointSourced[[#This Row],[Assessed CS]]="&lt;10",5,VALUE(TRIM(CentrepointSourced[[#This Row],[Assessed CS]])))))</f>
        <v>0</v>
      </c>
      <c r="X1209" s="106">
        <f>IF(CentrepointSourced[[#This Row],[Age]]="16-17",CentrepointSourced[[#This Row],[Presented HS DQ]],0)</f>
        <v>0</v>
      </c>
      <c r="Y1209" s="106">
        <f>IF(CentrepointSourced[[#This Row],[Age]]="16-24",CentrepointSourced[[#This Row],[Presented HS DQ]],0)</f>
        <v>0</v>
      </c>
      <c r="Z1209" s="106">
        <f>IF(CentrepointSourced[[#This Row],[Age]]="18-24",CentrepointSourced[[#This Row],[Presented HS DQ]],0)</f>
        <v>0</v>
      </c>
      <c r="AA1209" s="106">
        <f>IF(CentrepointSourced[[#This Row],[Age]]="16-17",CentrepointSourced[[#This Row],[Presented CS DQ]],0)</f>
        <v>0</v>
      </c>
      <c r="AB1209" s="106">
        <f>IF(CentrepointSourced[[#This Row],[Age]]="16-24",CentrepointSourced[[#This Row],[Presented CS DQ]],0)</f>
        <v>0</v>
      </c>
      <c r="AC1209" s="106">
        <f>IF(CentrepointSourced[[#This Row],[Age]]="18-24",CentrepointSourced[[#This Row],[Presented CS DQ]],0)</f>
        <v>0</v>
      </c>
      <c r="AD1209" s="107">
        <f>IF(CentrepointSourced[[#This Row],[Age]]="16-17",CentrepointSourced[[#This Row],[Assessed HS DQ]],0)</f>
        <v>0</v>
      </c>
      <c r="AE1209" s="107">
        <f>IF(CentrepointSourced[[#This Row],[Age]]="16-24",CentrepointSourced[[#This Row],[Assessed HS DQ]],0)</f>
        <v>365</v>
      </c>
      <c r="AF1209" s="107">
        <f>IF(CentrepointSourced[[#This Row],[Age]]="18-24",CentrepointSourced[[#This Row],[Assessed HS DQ]],0)</f>
        <v>0</v>
      </c>
      <c r="AG1209" s="107">
        <f>IF(CentrepointSourced[[#This Row],[Age]]="16-17",CentrepointSourced[[#This Row],[Assessed CS DQ]],0)</f>
        <v>0</v>
      </c>
      <c r="AH1209" s="107">
        <f>IF(CentrepointSourced[[#This Row],[Age]]="16-24",CentrepointSourced[[#This Row],[Assessed CS DQ]],0)</f>
        <v>0</v>
      </c>
      <c r="AI1209" s="107">
        <f>IF(CentrepointSourced[[#This Row],[Age]]="18-24",CentrepointSourced[[#This Row],[Assessed CS DQ]],0)</f>
        <v>0</v>
      </c>
    </row>
    <row r="1210" spans="1:35" customFormat="1" ht="13.5" customHeight="1">
      <c r="A1210" s="45" t="s">
        <v>94</v>
      </c>
      <c r="B1210" s="45" t="s">
        <v>108</v>
      </c>
      <c r="C1210" s="45"/>
      <c r="D1210" s="62" t="s">
        <v>37</v>
      </c>
      <c r="E1210" s="95">
        <v>2007</v>
      </c>
      <c r="F1210" s="67" t="s">
        <v>53</v>
      </c>
      <c r="G1210" s="67"/>
      <c r="H1210" s="97">
        <v>366</v>
      </c>
      <c r="I1210" s="45"/>
      <c r="J1210" s="45">
        <v>426</v>
      </c>
      <c r="K1210" s="45"/>
      <c r="L1210" s="45"/>
      <c r="M1210" s="45"/>
      <c r="N1210" s="45"/>
      <c r="O1210" s="45"/>
      <c r="P1210" s="45"/>
      <c r="Q1210" s="41" t="str">
        <f>IF(CentrepointSourced[[#This Row],[Country]]="Northern Ireland","Northern Ireland",IFERROR(VLOOKUP(CentrepointSourced[[#This Row],[Local Authority]],LKP_LANameDQ[],2,FALSE),CentrepointSourced[[#This Row],[Local Authority]]))</f>
        <v>Angus</v>
      </c>
      <c r="R1210" s="41" t="str">
        <f>IF(CentrepointSourced[[#This Row],[LA type]]="County","",INDEX(ConsolGeog[lad14cd],MATCH(CentrepointSourced[[#This Row],[Local Authority DQ]],ConsolGeog[la_name],0)))</f>
        <v>S12000041</v>
      </c>
      <c r="S1210" s="41" t="str">
        <f>IF(OR(CentrepointSourced[[#This Row],[Country]]="Northern Ireland",CentrepointSourced[[#This Row],[Country]]="Scotland",CentrepointSourced[[#This Row],[Country]]="Wales"),"Local Authority",CentrepointSourced[[#This Row],[LA type]])</f>
        <v>Local Authority</v>
      </c>
      <c r="T1210" s="41">
        <f>IF(TRIM(CentrepointSourced[[#This Row],[Presented HS]])="",0,IF(CentrepointSourced[[#This Row],[Presented HS]]="&lt;5",2.5,IF(CentrepointSourced[[#This Row],[Presented HS]]="&lt;10",5,VALUE(TRIM(CentrepointSourced[[#This Row],[Presented HS]])))))</f>
        <v>0</v>
      </c>
      <c r="U1210" s="41">
        <f>IF(TRIM(CentrepointSourced[[#This Row],[Assessed HS]])="",0,IF(CentrepointSourced[[#This Row],[Assessed HS]]="&lt;5",2.5,IF(CentrepointSourced[[#This Row],[Assessed HS]]="&lt;10",5,VALUE(TRIM(CentrepointSourced[[#This Row],[Assessed HS]])))))</f>
        <v>366</v>
      </c>
      <c r="V1210" s="41">
        <f>IF(TRIM(CentrepointSourced[[#This Row],[Presented CS]])="",0,IF(CentrepointSourced[[#This Row],[Presented CS]]="&lt;5",2.5,IF(CentrepointSourced[[#This Row],[Presented CS]]="&lt;10",5,VALUE(TRIM(CentrepointSourced[[#This Row],[Presented CS]])))))</f>
        <v>0</v>
      </c>
      <c r="W1210" s="41">
        <f>IF(TRIM(CentrepointSourced[[#This Row],[Assessed CS]])="",0,IF(CentrepointSourced[[#This Row],[Assessed CS]]="&lt;5",2.5,IF(CentrepointSourced[[#This Row],[Assessed CS]]="&lt;10",5,VALUE(TRIM(CentrepointSourced[[#This Row],[Assessed CS]])))))</f>
        <v>0</v>
      </c>
      <c r="X1210" s="106">
        <f>IF(CentrepointSourced[[#This Row],[Age]]="16-17",CentrepointSourced[[#This Row],[Presented HS DQ]],0)</f>
        <v>0</v>
      </c>
      <c r="Y1210" s="106">
        <f>IF(CentrepointSourced[[#This Row],[Age]]="16-24",CentrepointSourced[[#This Row],[Presented HS DQ]],0)</f>
        <v>0</v>
      </c>
      <c r="Z1210" s="106">
        <f>IF(CentrepointSourced[[#This Row],[Age]]="18-24",CentrepointSourced[[#This Row],[Presented HS DQ]],0)</f>
        <v>0</v>
      </c>
      <c r="AA1210" s="106">
        <f>IF(CentrepointSourced[[#This Row],[Age]]="16-17",CentrepointSourced[[#This Row],[Presented CS DQ]],0)</f>
        <v>0</v>
      </c>
      <c r="AB1210" s="106">
        <f>IF(CentrepointSourced[[#This Row],[Age]]="16-24",CentrepointSourced[[#This Row],[Presented CS DQ]],0)</f>
        <v>0</v>
      </c>
      <c r="AC1210" s="106">
        <f>IF(CentrepointSourced[[#This Row],[Age]]="18-24",CentrepointSourced[[#This Row],[Presented CS DQ]],0)</f>
        <v>0</v>
      </c>
      <c r="AD1210" s="107">
        <f>IF(CentrepointSourced[[#This Row],[Age]]="16-17",CentrepointSourced[[#This Row],[Assessed HS DQ]],0)</f>
        <v>0</v>
      </c>
      <c r="AE1210" s="107">
        <f>IF(CentrepointSourced[[#This Row],[Age]]="16-24",CentrepointSourced[[#This Row],[Assessed HS DQ]],0)</f>
        <v>366</v>
      </c>
      <c r="AF1210" s="107">
        <f>IF(CentrepointSourced[[#This Row],[Age]]="18-24",CentrepointSourced[[#This Row],[Assessed HS DQ]],0)</f>
        <v>0</v>
      </c>
      <c r="AG1210" s="107">
        <f>IF(CentrepointSourced[[#This Row],[Age]]="16-17",CentrepointSourced[[#This Row],[Assessed CS DQ]],0)</f>
        <v>0</v>
      </c>
      <c r="AH1210" s="107">
        <f>IF(CentrepointSourced[[#This Row],[Age]]="16-24",CentrepointSourced[[#This Row],[Assessed CS DQ]],0)</f>
        <v>0</v>
      </c>
      <c r="AI1210" s="107">
        <f>IF(CentrepointSourced[[#This Row],[Age]]="18-24",CentrepointSourced[[#This Row],[Assessed CS DQ]],0)</f>
        <v>0</v>
      </c>
    </row>
    <row r="1211" spans="1:35" customFormat="1" ht="13.5" customHeight="1">
      <c r="A1211" s="45" t="s">
        <v>94</v>
      </c>
      <c r="B1211" s="45" t="s">
        <v>108</v>
      </c>
      <c r="C1211" s="45"/>
      <c r="D1211" s="62" t="s">
        <v>37</v>
      </c>
      <c r="E1211" s="95">
        <v>2008</v>
      </c>
      <c r="F1211" s="67" t="s">
        <v>53</v>
      </c>
      <c r="G1211" s="67"/>
      <c r="H1211" s="97">
        <v>369</v>
      </c>
      <c r="I1211" s="45"/>
      <c r="J1211" s="45">
        <v>362</v>
      </c>
      <c r="K1211" s="45"/>
      <c r="L1211" s="45"/>
      <c r="M1211" s="45"/>
      <c r="N1211" s="45"/>
      <c r="O1211" s="45"/>
      <c r="P1211" s="45"/>
      <c r="Q1211" s="41" t="str">
        <f>IF(CentrepointSourced[[#This Row],[Country]]="Northern Ireland","Northern Ireland",IFERROR(VLOOKUP(CentrepointSourced[[#This Row],[Local Authority]],LKP_LANameDQ[],2,FALSE),CentrepointSourced[[#This Row],[Local Authority]]))</f>
        <v>Angus</v>
      </c>
      <c r="R1211" s="41" t="str">
        <f>IF(CentrepointSourced[[#This Row],[LA type]]="County","",INDEX(ConsolGeog[lad14cd],MATCH(CentrepointSourced[[#This Row],[Local Authority DQ]],ConsolGeog[la_name],0)))</f>
        <v>S12000041</v>
      </c>
      <c r="S1211" s="41" t="str">
        <f>IF(OR(CentrepointSourced[[#This Row],[Country]]="Northern Ireland",CentrepointSourced[[#This Row],[Country]]="Scotland",CentrepointSourced[[#This Row],[Country]]="Wales"),"Local Authority",CentrepointSourced[[#This Row],[LA type]])</f>
        <v>Local Authority</v>
      </c>
      <c r="T1211" s="41">
        <f>IF(TRIM(CentrepointSourced[[#This Row],[Presented HS]])="",0,IF(CentrepointSourced[[#This Row],[Presented HS]]="&lt;5",2.5,IF(CentrepointSourced[[#This Row],[Presented HS]]="&lt;10",5,VALUE(TRIM(CentrepointSourced[[#This Row],[Presented HS]])))))</f>
        <v>0</v>
      </c>
      <c r="U1211" s="41">
        <f>IF(TRIM(CentrepointSourced[[#This Row],[Assessed HS]])="",0,IF(CentrepointSourced[[#This Row],[Assessed HS]]="&lt;5",2.5,IF(CentrepointSourced[[#This Row],[Assessed HS]]="&lt;10",5,VALUE(TRIM(CentrepointSourced[[#This Row],[Assessed HS]])))))</f>
        <v>369</v>
      </c>
      <c r="V1211" s="41">
        <f>IF(TRIM(CentrepointSourced[[#This Row],[Presented CS]])="",0,IF(CentrepointSourced[[#This Row],[Presented CS]]="&lt;5",2.5,IF(CentrepointSourced[[#This Row],[Presented CS]]="&lt;10",5,VALUE(TRIM(CentrepointSourced[[#This Row],[Presented CS]])))))</f>
        <v>0</v>
      </c>
      <c r="W1211" s="41">
        <f>IF(TRIM(CentrepointSourced[[#This Row],[Assessed CS]])="",0,IF(CentrepointSourced[[#This Row],[Assessed CS]]="&lt;5",2.5,IF(CentrepointSourced[[#This Row],[Assessed CS]]="&lt;10",5,VALUE(TRIM(CentrepointSourced[[#This Row],[Assessed CS]])))))</f>
        <v>0</v>
      </c>
      <c r="X1211" s="106">
        <f>IF(CentrepointSourced[[#This Row],[Age]]="16-17",CentrepointSourced[[#This Row],[Presented HS DQ]],0)</f>
        <v>0</v>
      </c>
      <c r="Y1211" s="106">
        <f>IF(CentrepointSourced[[#This Row],[Age]]="16-24",CentrepointSourced[[#This Row],[Presented HS DQ]],0)</f>
        <v>0</v>
      </c>
      <c r="Z1211" s="106">
        <f>IF(CentrepointSourced[[#This Row],[Age]]="18-24",CentrepointSourced[[#This Row],[Presented HS DQ]],0)</f>
        <v>0</v>
      </c>
      <c r="AA1211" s="106">
        <f>IF(CentrepointSourced[[#This Row],[Age]]="16-17",CentrepointSourced[[#This Row],[Presented CS DQ]],0)</f>
        <v>0</v>
      </c>
      <c r="AB1211" s="106">
        <f>IF(CentrepointSourced[[#This Row],[Age]]="16-24",CentrepointSourced[[#This Row],[Presented CS DQ]],0)</f>
        <v>0</v>
      </c>
      <c r="AC1211" s="106">
        <f>IF(CentrepointSourced[[#This Row],[Age]]="18-24",CentrepointSourced[[#This Row],[Presented CS DQ]],0)</f>
        <v>0</v>
      </c>
      <c r="AD1211" s="107">
        <f>IF(CentrepointSourced[[#This Row],[Age]]="16-17",CentrepointSourced[[#This Row],[Assessed HS DQ]],0)</f>
        <v>0</v>
      </c>
      <c r="AE1211" s="107">
        <f>IF(CentrepointSourced[[#This Row],[Age]]="16-24",CentrepointSourced[[#This Row],[Assessed HS DQ]],0)</f>
        <v>369</v>
      </c>
      <c r="AF1211" s="107">
        <f>IF(CentrepointSourced[[#This Row],[Age]]="18-24",CentrepointSourced[[#This Row],[Assessed HS DQ]],0)</f>
        <v>0</v>
      </c>
      <c r="AG1211" s="107">
        <f>IF(CentrepointSourced[[#This Row],[Age]]="16-17",CentrepointSourced[[#This Row],[Assessed CS DQ]],0)</f>
        <v>0</v>
      </c>
      <c r="AH1211" s="107">
        <f>IF(CentrepointSourced[[#This Row],[Age]]="16-24",CentrepointSourced[[#This Row],[Assessed CS DQ]],0)</f>
        <v>0</v>
      </c>
      <c r="AI1211" s="107">
        <f>IF(CentrepointSourced[[#This Row],[Age]]="18-24",CentrepointSourced[[#This Row],[Assessed CS DQ]],0)</f>
        <v>0</v>
      </c>
    </row>
    <row r="1212" spans="1:35" customFormat="1" ht="13.5" customHeight="1">
      <c r="A1212" s="45" t="s">
        <v>94</v>
      </c>
      <c r="B1212" s="45" t="s">
        <v>108</v>
      </c>
      <c r="C1212" s="45"/>
      <c r="D1212" s="62" t="s">
        <v>37</v>
      </c>
      <c r="E1212" s="95">
        <v>2009</v>
      </c>
      <c r="F1212" s="67" t="s">
        <v>53</v>
      </c>
      <c r="G1212" s="67"/>
      <c r="H1212" s="97">
        <v>385</v>
      </c>
      <c r="I1212" s="45"/>
      <c r="J1212" s="45">
        <v>388</v>
      </c>
      <c r="K1212" s="45"/>
      <c r="L1212" s="45"/>
      <c r="M1212" s="45"/>
      <c r="N1212" s="45"/>
      <c r="O1212" s="45"/>
      <c r="P1212" s="45"/>
      <c r="Q1212" s="41" t="str">
        <f>IF(CentrepointSourced[[#This Row],[Country]]="Northern Ireland","Northern Ireland",IFERROR(VLOOKUP(CentrepointSourced[[#This Row],[Local Authority]],LKP_LANameDQ[],2,FALSE),CentrepointSourced[[#This Row],[Local Authority]]))</f>
        <v>Angus</v>
      </c>
      <c r="R1212" s="41" t="str">
        <f>IF(CentrepointSourced[[#This Row],[LA type]]="County","",INDEX(ConsolGeog[lad14cd],MATCH(CentrepointSourced[[#This Row],[Local Authority DQ]],ConsolGeog[la_name],0)))</f>
        <v>S12000041</v>
      </c>
      <c r="S1212" s="41" t="str">
        <f>IF(OR(CentrepointSourced[[#This Row],[Country]]="Northern Ireland",CentrepointSourced[[#This Row],[Country]]="Scotland",CentrepointSourced[[#This Row],[Country]]="Wales"),"Local Authority",CentrepointSourced[[#This Row],[LA type]])</f>
        <v>Local Authority</v>
      </c>
      <c r="T1212" s="41">
        <f>IF(TRIM(CentrepointSourced[[#This Row],[Presented HS]])="",0,IF(CentrepointSourced[[#This Row],[Presented HS]]="&lt;5",2.5,IF(CentrepointSourced[[#This Row],[Presented HS]]="&lt;10",5,VALUE(TRIM(CentrepointSourced[[#This Row],[Presented HS]])))))</f>
        <v>0</v>
      </c>
      <c r="U1212" s="41">
        <f>IF(TRIM(CentrepointSourced[[#This Row],[Assessed HS]])="",0,IF(CentrepointSourced[[#This Row],[Assessed HS]]="&lt;5",2.5,IF(CentrepointSourced[[#This Row],[Assessed HS]]="&lt;10",5,VALUE(TRIM(CentrepointSourced[[#This Row],[Assessed HS]])))))</f>
        <v>385</v>
      </c>
      <c r="V1212" s="41">
        <f>IF(TRIM(CentrepointSourced[[#This Row],[Presented CS]])="",0,IF(CentrepointSourced[[#This Row],[Presented CS]]="&lt;5",2.5,IF(CentrepointSourced[[#This Row],[Presented CS]]="&lt;10",5,VALUE(TRIM(CentrepointSourced[[#This Row],[Presented CS]])))))</f>
        <v>0</v>
      </c>
      <c r="W1212" s="41">
        <f>IF(TRIM(CentrepointSourced[[#This Row],[Assessed CS]])="",0,IF(CentrepointSourced[[#This Row],[Assessed CS]]="&lt;5",2.5,IF(CentrepointSourced[[#This Row],[Assessed CS]]="&lt;10",5,VALUE(TRIM(CentrepointSourced[[#This Row],[Assessed CS]])))))</f>
        <v>0</v>
      </c>
      <c r="X1212" s="106">
        <f>IF(CentrepointSourced[[#This Row],[Age]]="16-17",CentrepointSourced[[#This Row],[Presented HS DQ]],0)</f>
        <v>0</v>
      </c>
      <c r="Y1212" s="106">
        <f>IF(CentrepointSourced[[#This Row],[Age]]="16-24",CentrepointSourced[[#This Row],[Presented HS DQ]],0)</f>
        <v>0</v>
      </c>
      <c r="Z1212" s="106">
        <f>IF(CentrepointSourced[[#This Row],[Age]]="18-24",CentrepointSourced[[#This Row],[Presented HS DQ]],0)</f>
        <v>0</v>
      </c>
      <c r="AA1212" s="106">
        <f>IF(CentrepointSourced[[#This Row],[Age]]="16-17",CentrepointSourced[[#This Row],[Presented CS DQ]],0)</f>
        <v>0</v>
      </c>
      <c r="AB1212" s="106">
        <f>IF(CentrepointSourced[[#This Row],[Age]]="16-24",CentrepointSourced[[#This Row],[Presented CS DQ]],0)</f>
        <v>0</v>
      </c>
      <c r="AC1212" s="106">
        <f>IF(CentrepointSourced[[#This Row],[Age]]="18-24",CentrepointSourced[[#This Row],[Presented CS DQ]],0)</f>
        <v>0</v>
      </c>
      <c r="AD1212" s="107">
        <f>IF(CentrepointSourced[[#This Row],[Age]]="16-17",CentrepointSourced[[#This Row],[Assessed HS DQ]],0)</f>
        <v>0</v>
      </c>
      <c r="AE1212" s="107">
        <f>IF(CentrepointSourced[[#This Row],[Age]]="16-24",CentrepointSourced[[#This Row],[Assessed HS DQ]],0)</f>
        <v>385</v>
      </c>
      <c r="AF1212" s="107">
        <f>IF(CentrepointSourced[[#This Row],[Age]]="18-24",CentrepointSourced[[#This Row],[Assessed HS DQ]],0)</f>
        <v>0</v>
      </c>
      <c r="AG1212" s="107">
        <f>IF(CentrepointSourced[[#This Row],[Age]]="16-17",CentrepointSourced[[#This Row],[Assessed CS DQ]],0)</f>
        <v>0</v>
      </c>
      <c r="AH1212" s="107">
        <f>IF(CentrepointSourced[[#This Row],[Age]]="16-24",CentrepointSourced[[#This Row],[Assessed CS DQ]],0)</f>
        <v>0</v>
      </c>
      <c r="AI1212" s="107">
        <f>IF(CentrepointSourced[[#This Row],[Age]]="18-24",CentrepointSourced[[#This Row],[Assessed CS DQ]],0)</f>
        <v>0</v>
      </c>
    </row>
    <row r="1213" spans="1:35" customFormat="1" ht="13.5" customHeight="1">
      <c r="A1213" s="45" t="s">
        <v>94</v>
      </c>
      <c r="B1213" s="45" t="s">
        <v>108</v>
      </c>
      <c r="C1213" s="45"/>
      <c r="D1213" s="62" t="s">
        <v>37</v>
      </c>
      <c r="E1213" s="95">
        <v>2010</v>
      </c>
      <c r="F1213" s="67" t="s">
        <v>53</v>
      </c>
      <c r="G1213" s="67"/>
      <c r="H1213" s="97">
        <v>373</v>
      </c>
      <c r="I1213" s="45"/>
      <c r="J1213" s="45">
        <v>371</v>
      </c>
      <c r="K1213" s="45"/>
      <c r="L1213" s="45"/>
      <c r="M1213" s="45"/>
      <c r="N1213" s="45"/>
      <c r="O1213" s="45"/>
      <c r="P1213" s="45"/>
      <c r="Q1213" s="41" t="str">
        <f>IF(CentrepointSourced[[#This Row],[Country]]="Northern Ireland","Northern Ireland",IFERROR(VLOOKUP(CentrepointSourced[[#This Row],[Local Authority]],LKP_LANameDQ[],2,FALSE),CentrepointSourced[[#This Row],[Local Authority]]))</f>
        <v>Angus</v>
      </c>
      <c r="R1213" s="41" t="str">
        <f>IF(CentrepointSourced[[#This Row],[LA type]]="County","",INDEX(ConsolGeog[lad14cd],MATCH(CentrepointSourced[[#This Row],[Local Authority DQ]],ConsolGeog[la_name],0)))</f>
        <v>S12000041</v>
      </c>
      <c r="S1213" s="41" t="str">
        <f>IF(OR(CentrepointSourced[[#This Row],[Country]]="Northern Ireland",CentrepointSourced[[#This Row],[Country]]="Scotland",CentrepointSourced[[#This Row],[Country]]="Wales"),"Local Authority",CentrepointSourced[[#This Row],[LA type]])</f>
        <v>Local Authority</v>
      </c>
      <c r="T1213" s="41">
        <f>IF(TRIM(CentrepointSourced[[#This Row],[Presented HS]])="",0,IF(CentrepointSourced[[#This Row],[Presented HS]]="&lt;5",2.5,IF(CentrepointSourced[[#This Row],[Presented HS]]="&lt;10",5,VALUE(TRIM(CentrepointSourced[[#This Row],[Presented HS]])))))</f>
        <v>0</v>
      </c>
      <c r="U1213" s="41">
        <f>IF(TRIM(CentrepointSourced[[#This Row],[Assessed HS]])="",0,IF(CentrepointSourced[[#This Row],[Assessed HS]]="&lt;5",2.5,IF(CentrepointSourced[[#This Row],[Assessed HS]]="&lt;10",5,VALUE(TRIM(CentrepointSourced[[#This Row],[Assessed HS]])))))</f>
        <v>373</v>
      </c>
      <c r="V1213" s="41">
        <f>IF(TRIM(CentrepointSourced[[#This Row],[Presented CS]])="",0,IF(CentrepointSourced[[#This Row],[Presented CS]]="&lt;5",2.5,IF(CentrepointSourced[[#This Row],[Presented CS]]="&lt;10",5,VALUE(TRIM(CentrepointSourced[[#This Row],[Presented CS]])))))</f>
        <v>0</v>
      </c>
      <c r="W1213" s="41">
        <f>IF(TRIM(CentrepointSourced[[#This Row],[Assessed CS]])="",0,IF(CentrepointSourced[[#This Row],[Assessed CS]]="&lt;5",2.5,IF(CentrepointSourced[[#This Row],[Assessed CS]]="&lt;10",5,VALUE(TRIM(CentrepointSourced[[#This Row],[Assessed CS]])))))</f>
        <v>0</v>
      </c>
      <c r="X1213" s="106">
        <f>IF(CentrepointSourced[[#This Row],[Age]]="16-17",CentrepointSourced[[#This Row],[Presented HS DQ]],0)</f>
        <v>0</v>
      </c>
      <c r="Y1213" s="106">
        <f>IF(CentrepointSourced[[#This Row],[Age]]="16-24",CentrepointSourced[[#This Row],[Presented HS DQ]],0)</f>
        <v>0</v>
      </c>
      <c r="Z1213" s="106">
        <f>IF(CentrepointSourced[[#This Row],[Age]]="18-24",CentrepointSourced[[#This Row],[Presented HS DQ]],0)</f>
        <v>0</v>
      </c>
      <c r="AA1213" s="106">
        <f>IF(CentrepointSourced[[#This Row],[Age]]="16-17",CentrepointSourced[[#This Row],[Presented CS DQ]],0)</f>
        <v>0</v>
      </c>
      <c r="AB1213" s="106">
        <f>IF(CentrepointSourced[[#This Row],[Age]]="16-24",CentrepointSourced[[#This Row],[Presented CS DQ]],0)</f>
        <v>0</v>
      </c>
      <c r="AC1213" s="106">
        <f>IF(CentrepointSourced[[#This Row],[Age]]="18-24",CentrepointSourced[[#This Row],[Presented CS DQ]],0)</f>
        <v>0</v>
      </c>
      <c r="AD1213" s="107">
        <f>IF(CentrepointSourced[[#This Row],[Age]]="16-17",CentrepointSourced[[#This Row],[Assessed HS DQ]],0)</f>
        <v>0</v>
      </c>
      <c r="AE1213" s="107">
        <f>IF(CentrepointSourced[[#This Row],[Age]]="16-24",CentrepointSourced[[#This Row],[Assessed HS DQ]],0)</f>
        <v>373</v>
      </c>
      <c r="AF1213" s="107">
        <f>IF(CentrepointSourced[[#This Row],[Age]]="18-24",CentrepointSourced[[#This Row],[Assessed HS DQ]],0)</f>
        <v>0</v>
      </c>
      <c r="AG1213" s="107">
        <f>IF(CentrepointSourced[[#This Row],[Age]]="16-17",CentrepointSourced[[#This Row],[Assessed CS DQ]],0)</f>
        <v>0</v>
      </c>
      <c r="AH1213" s="107">
        <f>IF(CentrepointSourced[[#This Row],[Age]]="16-24",CentrepointSourced[[#This Row],[Assessed CS DQ]],0)</f>
        <v>0</v>
      </c>
      <c r="AI1213" s="107">
        <f>IF(CentrepointSourced[[#This Row],[Age]]="18-24",CentrepointSourced[[#This Row],[Assessed CS DQ]],0)</f>
        <v>0</v>
      </c>
    </row>
    <row r="1214" spans="1:35" customFormat="1" ht="13.5" customHeight="1">
      <c r="A1214" s="45" t="s">
        <v>94</v>
      </c>
      <c r="B1214" s="45" t="s">
        <v>108</v>
      </c>
      <c r="C1214" s="45"/>
      <c r="D1214" s="62" t="s">
        <v>37</v>
      </c>
      <c r="E1214" s="95">
        <v>2011</v>
      </c>
      <c r="F1214" s="67" t="s">
        <v>53</v>
      </c>
      <c r="G1214" s="67"/>
      <c r="H1214" s="97">
        <v>444</v>
      </c>
      <c r="I1214" s="45"/>
      <c r="J1214" s="45">
        <v>162</v>
      </c>
      <c r="K1214" s="45"/>
      <c r="L1214" s="45"/>
      <c r="M1214" s="45"/>
      <c r="N1214" s="45"/>
      <c r="O1214" s="45"/>
      <c r="P1214" s="45"/>
      <c r="Q1214" s="41" t="str">
        <f>IF(CentrepointSourced[[#This Row],[Country]]="Northern Ireland","Northern Ireland",IFERROR(VLOOKUP(CentrepointSourced[[#This Row],[Local Authority]],LKP_LANameDQ[],2,FALSE),CentrepointSourced[[#This Row],[Local Authority]]))</f>
        <v>Angus</v>
      </c>
      <c r="R1214" s="41" t="str">
        <f>IF(CentrepointSourced[[#This Row],[LA type]]="County","",INDEX(ConsolGeog[lad14cd],MATCH(CentrepointSourced[[#This Row],[Local Authority DQ]],ConsolGeog[la_name],0)))</f>
        <v>S12000041</v>
      </c>
      <c r="S1214" s="41" t="str">
        <f>IF(OR(CentrepointSourced[[#This Row],[Country]]="Northern Ireland",CentrepointSourced[[#This Row],[Country]]="Scotland",CentrepointSourced[[#This Row],[Country]]="Wales"),"Local Authority",CentrepointSourced[[#This Row],[LA type]])</f>
        <v>Local Authority</v>
      </c>
      <c r="T1214" s="41">
        <f>IF(TRIM(CentrepointSourced[[#This Row],[Presented HS]])="",0,IF(CentrepointSourced[[#This Row],[Presented HS]]="&lt;5",2.5,IF(CentrepointSourced[[#This Row],[Presented HS]]="&lt;10",5,VALUE(TRIM(CentrepointSourced[[#This Row],[Presented HS]])))))</f>
        <v>0</v>
      </c>
      <c r="U1214" s="41">
        <f>IF(TRIM(CentrepointSourced[[#This Row],[Assessed HS]])="",0,IF(CentrepointSourced[[#This Row],[Assessed HS]]="&lt;5",2.5,IF(CentrepointSourced[[#This Row],[Assessed HS]]="&lt;10",5,VALUE(TRIM(CentrepointSourced[[#This Row],[Assessed HS]])))))</f>
        <v>444</v>
      </c>
      <c r="V1214" s="41">
        <f>IF(TRIM(CentrepointSourced[[#This Row],[Presented CS]])="",0,IF(CentrepointSourced[[#This Row],[Presented CS]]="&lt;5",2.5,IF(CentrepointSourced[[#This Row],[Presented CS]]="&lt;10",5,VALUE(TRIM(CentrepointSourced[[#This Row],[Presented CS]])))))</f>
        <v>0</v>
      </c>
      <c r="W1214" s="41">
        <f>IF(TRIM(CentrepointSourced[[#This Row],[Assessed CS]])="",0,IF(CentrepointSourced[[#This Row],[Assessed CS]]="&lt;5",2.5,IF(CentrepointSourced[[#This Row],[Assessed CS]]="&lt;10",5,VALUE(TRIM(CentrepointSourced[[#This Row],[Assessed CS]])))))</f>
        <v>0</v>
      </c>
      <c r="X1214" s="106">
        <f>IF(CentrepointSourced[[#This Row],[Age]]="16-17",CentrepointSourced[[#This Row],[Presented HS DQ]],0)</f>
        <v>0</v>
      </c>
      <c r="Y1214" s="106">
        <f>IF(CentrepointSourced[[#This Row],[Age]]="16-24",CentrepointSourced[[#This Row],[Presented HS DQ]],0)</f>
        <v>0</v>
      </c>
      <c r="Z1214" s="106">
        <f>IF(CentrepointSourced[[#This Row],[Age]]="18-24",CentrepointSourced[[#This Row],[Presented HS DQ]],0)</f>
        <v>0</v>
      </c>
      <c r="AA1214" s="106">
        <f>IF(CentrepointSourced[[#This Row],[Age]]="16-17",CentrepointSourced[[#This Row],[Presented CS DQ]],0)</f>
        <v>0</v>
      </c>
      <c r="AB1214" s="106">
        <f>IF(CentrepointSourced[[#This Row],[Age]]="16-24",CentrepointSourced[[#This Row],[Presented CS DQ]],0)</f>
        <v>0</v>
      </c>
      <c r="AC1214" s="106">
        <f>IF(CentrepointSourced[[#This Row],[Age]]="18-24",CentrepointSourced[[#This Row],[Presented CS DQ]],0)</f>
        <v>0</v>
      </c>
      <c r="AD1214" s="107">
        <f>IF(CentrepointSourced[[#This Row],[Age]]="16-17",CentrepointSourced[[#This Row],[Assessed HS DQ]],0)</f>
        <v>0</v>
      </c>
      <c r="AE1214" s="107">
        <f>IF(CentrepointSourced[[#This Row],[Age]]="16-24",CentrepointSourced[[#This Row],[Assessed HS DQ]],0)</f>
        <v>444</v>
      </c>
      <c r="AF1214" s="107">
        <f>IF(CentrepointSourced[[#This Row],[Age]]="18-24",CentrepointSourced[[#This Row],[Assessed HS DQ]],0)</f>
        <v>0</v>
      </c>
      <c r="AG1214" s="107">
        <f>IF(CentrepointSourced[[#This Row],[Age]]="16-17",CentrepointSourced[[#This Row],[Assessed CS DQ]],0)</f>
        <v>0</v>
      </c>
      <c r="AH1214" s="107">
        <f>IF(CentrepointSourced[[#This Row],[Age]]="16-24",CentrepointSourced[[#This Row],[Assessed CS DQ]],0)</f>
        <v>0</v>
      </c>
      <c r="AI1214" s="107">
        <f>IF(CentrepointSourced[[#This Row],[Age]]="18-24",CentrepointSourced[[#This Row],[Assessed CS DQ]],0)</f>
        <v>0</v>
      </c>
    </row>
    <row r="1215" spans="1:35" customFormat="1" ht="13.5" customHeight="1">
      <c r="A1215" s="45" t="s">
        <v>94</v>
      </c>
      <c r="B1215" s="45" t="s">
        <v>108</v>
      </c>
      <c r="C1215" s="45"/>
      <c r="D1215" s="62" t="s">
        <v>37</v>
      </c>
      <c r="E1215" s="95">
        <v>2012</v>
      </c>
      <c r="F1215" s="67" t="s">
        <v>53</v>
      </c>
      <c r="G1215" s="67"/>
      <c r="H1215" s="79"/>
      <c r="I1215" s="45"/>
      <c r="J1215" s="45">
        <v>118</v>
      </c>
      <c r="K1215" s="45"/>
      <c r="L1215" s="45"/>
      <c r="M1215" s="45"/>
      <c r="N1215" s="45"/>
      <c r="O1215" s="45"/>
      <c r="P1215" s="45"/>
      <c r="Q1215" s="41" t="str">
        <f>IF(CentrepointSourced[[#This Row],[Country]]="Northern Ireland","Northern Ireland",IFERROR(VLOOKUP(CentrepointSourced[[#This Row],[Local Authority]],LKP_LANameDQ[],2,FALSE),CentrepointSourced[[#This Row],[Local Authority]]))</f>
        <v>Angus</v>
      </c>
      <c r="R1215" s="41" t="str">
        <f>IF(CentrepointSourced[[#This Row],[LA type]]="County","",INDEX(ConsolGeog[lad14cd],MATCH(CentrepointSourced[[#This Row],[Local Authority DQ]],ConsolGeog[la_name],0)))</f>
        <v>S12000041</v>
      </c>
      <c r="S1215" s="41" t="str">
        <f>IF(OR(CentrepointSourced[[#This Row],[Country]]="Northern Ireland",CentrepointSourced[[#This Row],[Country]]="Scotland",CentrepointSourced[[#This Row],[Country]]="Wales"),"Local Authority",CentrepointSourced[[#This Row],[LA type]])</f>
        <v>Local Authority</v>
      </c>
      <c r="T1215" s="41">
        <f>IF(TRIM(CentrepointSourced[[#This Row],[Presented HS]])="",0,IF(CentrepointSourced[[#This Row],[Presented HS]]="&lt;5",2.5,IF(CentrepointSourced[[#This Row],[Presented HS]]="&lt;10",5,VALUE(TRIM(CentrepointSourced[[#This Row],[Presented HS]])))))</f>
        <v>0</v>
      </c>
      <c r="U1215" s="41">
        <f>IF(TRIM(CentrepointSourced[[#This Row],[Assessed HS]])="",0,IF(CentrepointSourced[[#This Row],[Assessed HS]]="&lt;5",2.5,IF(CentrepointSourced[[#This Row],[Assessed HS]]="&lt;10",5,VALUE(TRIM(CentrepointSourced[[#This Row],[Assessed HS]])))))</f>
        <v>0</v>
      </c>
      <c r="V1215" s="41">
        <f>IF(TRIM(CentrepointSourced[[#This Row],[Presented CS]])="",0,IF(CentrepointSourced[[#This Row],[Presented CS]]="&lt;5",2.5,IF(CentrepointSourced[[#This Row],[Presented CS]]="&lt;10",5,VALUE(TRIM(CentrepointSourced[[#This Row],[Presented CS]])))))</f>
        <v>0</v>
      </c>
      <c r="W1215" s="41">
        <f>IF(TRIM(CentrepointSourced[[#This Row],[Assessed CS]])="",0,IF(CentrepointSourced[[#This Row],[Assessed CS]]="&lt;5",2.5,IF(CentrepointSourced[[#This Row],[Assessed CS]]="&lt;10",5,VALUE(TRIM(CentrepointSourced[[#This Row],[Assessed CS]])))))</f>
        <v>0</v>
      </c>
      <c r="X1215" s="106">
        <f>IF(CentrepointSourced[[#This Row],[Age]]="16-17",CentrepointSourced[[#This Row],[Presented HS DQ]],0)</f>
        <v>0</v>
      </c>
      <c r="Y1215" s="106">
        <f>IF(CentrepointSourced[[#This Row],[Age]]="16-24",CentrepointSourced[[#This Row],[Presented HS DQ]],0)</f>
        <v>0</v>
      </c>
      <c r="Z1215" s="106">
        <f>IF(CentrepointSourced[[#This Row],[Age]]="18-24",CentrepointSourced[[#This Row],[Presented HS DQ]],0)</f>
        <v>0</v>
      </c>
      <c r="AA1215" s="106">
        <f>IF(CentrepointSourced[[#This Row],[Age]]="16-17",CentrepointSourced[[#This Row],[Presented CS DQ]],0)</f>
        <v>0</v>
      </c>
      <c r="AB1215" s="106">
        <f>IF(CentrepointSourced[[#This Row],[Age]]="16-24",CentrepointSourced[[#This Row],[Presented CS DQ]],0)</f>
        <v>0</v>
      </c>
      <c r="AC1215" s="106">
        <f>IF(CentrepointSourced[[#This Row],[Age]]="18-24",CentrepointSourced[[#This Row],[Presented CS DQ]],0)</f>
        <v>0</v>
      </c>
      <c r="AD1215" s="107">
        <f>IF(CentrepointSourced[[#This Row],[Age]]="16-17",CentrepointSourced[[#This Row],[Assessed HS DQ]],0)</f>
        <v>0</v>
      </c>
      <c r="AE1215" s="107">
        <f>IF(CentrepointSourced[[#This Row],[Age]]="16-24",CentrepointSourced[[#This Row],[Assessed HS DQ]],0)</f>
        <v>0</v>
      </c>
      <c r="AF1215" s="107">
        <f>IF(CentrepointSourced[[#This Row],[Age]]="18-24",CentrepointSourced[[#This Row],[Assessed HS DQ]],0)</f>
        <v>0</v>
      </c>
      <c r="AG1215" s="107">
        <f>IF(CentrepointSourced[[#This Row],[Age]]="16-17",CentrepointSourced[[#This Row],[Assessed CS DQ]],0)</f>
        <v>0</v>
      </c>
      <c r="AH1215" s="107">
        <f>IF(CentrepointSourced[[#This Row],[Age]]="16-24",CentrepointSourced[[#This Row],[Assessed CS DQ]],0)</f>
        <v>0</v>
      </c>
      <c r="AI1215" s="107">
        <f>IF(CentrepointSourced[[#This Row],[Age]]="18-24",CentrepointSourced[[#This Row],[Assessed CS DQ]],0)</f>
        <v>0</v>
      </c>
    </row>
    <row r="1216" spans="1:35" customFormat="1" ht="13.5" customHeight="1">
      <c r="A1216" s="45" t="s">
        <v>94</v>
      </c>
      <c r="B1216" s="45" t="s">
        <v>108</v>
      </c>
      <c r="C1216" s="45"/>
      <c r="D1216" s="62" t="s">
        <v>37</v>
      </c>
      <c r="E1216" s="95">
        <v>2013</v>
      </c>
      <c r="F1216" s="67" t="s">
        <v>53</v>
      </c>
      <c r="G1216" s="67"/>
      <c r="H1216" s="79"/>
      <c r="I1216" s="45"/>
      <c r="J1216" s="45">
        <v>149</v>
      </c>
      <c r="K1216" s="45"/>
      <c r="L1216" s="45"/>
      <c r="M1216" s="45"/>
      <c r="N1216" s="45"/>
      <c r="O1216" s="45"/>
      <c r="P1216" s="45"/>
      <c r="Q1216" s="41" t="str">
        <f>IF(CentrepointSourced[[#This Row],[Country]]="Northern Ireland","Northern Ireland",IFERROR(VLOOKUP(CentrepointSourced[[#This Row],[Local Authority]],LKP_LANameDQ[],2,FALSE),CentrepointSourced[[#This Row],[Local Authority]]))</f>
        <v>Angus</v>
      </c>
      <c r="R1216" s="41" t="str">
        <f>IF(CentrepointSourced[[#This Row],[LA type]]="County","",INDEX(ConsolGeog[lad14cd],MATCH(CentrepointSourced[[#This Row],[Local Authority DQ]],ConsolGeog[la_name],0)))</f>
        <v>S12000041</v>
      </c>
      <c r="S1216" s="41" t="str">
        <f>IF(OR(CentrepointSourced[[#This Row],[Country]]="Northern Ireland",CentrepointSourced[[#This Row],[Country]]="Scotland",CentrepointSourced[[#This Row],[Country]]="Wales"),"Local Authority",CentrepointSourced[[#This Row],[LA type]])</f>
        <v>Local Authority</v>
      </c>
      <c r="T1216" s="41">
        <f>IF(TRIM(CentrepointSourced[[#This Row],[Presented HS]])="",0,IF(CentrepointSourced[[#This Row],[Presented HS]]="&lt;5",2.5,IF(CentrepointSourced[[#This Row],[Presented HS]]="&lt;10",5,VALUE(TRIM(CentrepointSourced[[#This Row],[Presented HS]])))))</f>
        <v>0</v>
      </c>
      <c r="U1216" s="41">
        <f>IF(TRIM(CentrepointSourced[[#This Row],[Assessed HS]])="",0,IF(CentrepointSourced[[#This Row],[Assessed HS]]="&lt;5",2.5,IF(CentrepointSourced[[#This Row],[Assessed HS]]="&lt;10",5,VALUE(TRIM(CentrepointSourced[[#This Row],[Assessed HS]])))))</f>
        <v>0</v>
      </c>
      <c r="V1216" s="41">
        <f>IF(TRIM(CentrepointSourced[[#This Row],[Presented CS]])="",0,IF(CentrepointSourced[[#This Row],[Presented CS]]="&lt;5",2.5,IF(CentrepointSourced[[#This Row],[Presented CS]]="&lt;10",5,VALUE(TRIM(CentrepointSourced[[#This Row],[Presented CS]])))))</f>
        <v>0</v>
      </c>
      <c r="W1216" s="41">
        <f>IF(TRIM(CentrepointSourced[[#This Row],[Assessed CS]])="",0,IF(CentrepointSourced[[#This Row],[Assessed CS]]="&lt;5",2.5,IF(CentrepointSourced[[#This Row],[Assessed CS]]="&lt;10",5,VALUE(TRIM(CentrepointSourced[[#This Row],[Assessed CS]])))))</f>
        <v>0</v>
      </c>
      <c r="X1216" s="106">
        <f>IF(CentrepointSourced[[#This Row],[Age]]="16-17",CentrepointSourced[[#This Row],[Presented HS DQ]],0)</f>
        <v>0</v>
      </c>
      <c r="Y1216" s="106">
        <f>IF(CentrepointSourced[[#This Row],[Age]]="16-24",CentrepointSourced[[#This Row],[Presented HS DQ]],0)</f>
        <v>0</v>
      </c>
      <c r="Z1216" s="106">
        <f>IF(CentrepointSourced[[#This Row],[Age]]="18-24",CentrepointSourced[[#This Row],[Presented HS DQ]],0)</f>
        <v>0</v>
      </c>
      <c r="AA1216" s="106">
        <f>IF(CentrepointSourced[[#This Row],[Age]]="16-17",CentrepointSourced[[#This Row],[Presented CS DQ]],0)</f>
        <v>0</v>
      </c>
      <c r="AB1216" s="106">
        <f>IF(CentrepointSourced[[#This Row],[Age]]="16-24",CentrepointSourced[[#This Row],[Presented CS DQ]],0)</f>
        <v>0</v>
      </c>
      <c r="AC1216" s="106">
        <f>IF(CentrepointSourced[[#This Row],[Age]]="18-24",CentrepointSourced[[#This Row],[Presented CS DQ]],0)</f>
        <v>0</v>
      </c>
      <c r="AD1216" s="107">
        <f>IF(CentrepointSourced[[#This Row],[Age]]="16-17",CentrepointSourced[[#This Row],[Assessed HS DQ]],0)</f>
        <v>0</v>
      </c>
      <c r="AE1216" s="107">
        <f>IF(CentrepointSourced[[#This Row],[Age]]="16-24",CentrepointSourced[[#This Row],[Assessed HS DQ]],0)</f>
        <v>0</v>
      </c>
      <c r="AF1216" s="107">
        <f>IF(CentrepointSourced[[#This Row],[Age]]="18-24",CentrepointSourced[[#This Row],[Assessed HS DQ]],0)</f>
        <v>0</v>
      </c>
      <c r="AG1216" s="107">
        <f>IF(CentrepointSourced[[#This Row],[Age]]="16-17",CentrepointSourced[[#This Row],[Assessed CS DQ]],0)</f>
        <v>0</v>
      </c>
      <c r="AH1216" s="107">
        <f>IF(CentrepointSourced[[#This Row],[Age]]="16-24",CentrepointSourced[[#This Row],[Assessed CS DQ]],0)</f>
        <v>0</v>
      </c>
      <c r="AI1216" s="107">
        <f>IF(CentrepointSourced[[#This Row],[Age]]="18-24",CentrepointSourced[[#This Row],[Assessed CS DQ]],0)</f>
        <v>0</v>
      </c>
    </row>
    <row r="1217" spans="1:35" customFormat="1" ht="13.5" customHeight="1">
      <c r="A1217" s="45" t="s">
        <v>94</v>
      </c>
      <c r="B1217" s="45" t="s">
        <v>108</v>
      </c>
      <c r="C1217" s="45"/>
      <c r="D1217" s="62" t="s">
        <v>37</v>
      </c>
      <c r="E1217" s="95">
        <v>2014</v>
      </c>
      <c r="F1217" s="67" t="s">
        <v>53</v>
      </c>
      <c r="G1217" s="67"/>
      <c r="H1217" s="79"/>
      <c r="I1217" s="45"/>
      <c r="J1217" s="45">
        <v>180</v>
      </c>
      <c r="K1217" s="45"/>
      <c r="L1217" s="45"/>
      <c r="M1217" s="45"/>
      <c r="N1217" s="45"/>
      <c r="O1217" s="45"/>
      <c r="P1217" s="45"/>
      <c r="Q1217" s="41" t="str">
        <f>IF(CentrepointSourced[[#This Row],[Country]]="Northern Ireland","Northern Ireland",IFERROR(VLOOKUP(CentrepointSourced[[#This Row],[Local Authority]],LKP_LANameDQ[],2,FALSE),CentrepointSourced[[#This Row],[Local Authority]]))</f>
        <v>Angus</v>
      </c>
      <c r="R1217" s="41" t="str">
        <f>IF(CentrepointSourced[[#This Row],[LA type]]="County","",INDEX(ConsolGeog[lad14cd],MATCH(CentrepointSourced[[#This Row],[Local Authority DQ]],ConsolGeog[la_name],0)))</f>
        <v>S12000041</v>
      </c>
      <c r="S1217" s="41" t="str">
        <f>IF(OR(CentrepointSourced[[#This Row],[Country]]="Northern Ireland",CentrepointSourced[[#This Row],[Country]]="Scotland",CentrepointSourced[[#This Row],[Country]]="Wales"),"Local Authority",CentrepointSourced[[#This Row],[LA type]])</f>
        <v>Local Authority</v>
      </c>
      <c r="T1217" s="41">
        <f>IF(TRIM(CentrepointSourced[[#This Row],[Presented HS]])="",0,IF(CentrepointSourced[[#This Row],[Presented HS]]="&lt;5",2.5,IF(CentrepointSourced[[#This Row],[Presented HS]]="&lt;10",5,VALUE(TRIM(CentrepointSourced[[#This Row],[Presented HS]])))))</f>
        <v>0</v>
      </c>
      <c r="U1217" s="41">
        <f>IF(TRIM(CentrepointSourced[[#This Row],[Assessed HS]])="",0,IF(CentrepointSourced[[#This Row],[Assessed HS]]="&lt;5",2.5,IF(CentrepointSourced[[#This Row],[Assessed HS]]="&lt;10",5,VALUE(TRIM(CentrepointSourced[[#This Row],[Assessed HS]])))))</f>
        <v>0</v>
      </c>
      <c r="V1217" s="41">
        <f>IF(TRIM(CentrepointSourced[[#This Row],[Presented CS]])="",0,IF(CentrepointSourced[[#This Row],[Presented CS]]="&lt;5",2.5,IF(CentrepointSourced[[#This Row],[Presented CS]]="&lt;10",5,VALUE(TRIM(CentrepointSourced[[#This Row],[Presented CS]])))))</f>
        <v>0</v>
      </c>
      <c r="W1217" s="41">
        <f>IF(TRIM(CentrepointSourced[[#This Row],[Assessed CS]])="",0,IF(CentrepointSourced[[#This Row],[Assessed CS]]="&lt;5",2.5,IF(CentrepointSourced[[#This Row],[Assessed CS]]="&lt;10",5,VALUE(TRIM(CentrepointSourced[[#This Row],[Assessed CS]])))))</f>
        <v>0</v>
      </c>
      <c r="X1217" s="106">
        <f>IF(CentrepointSourced[[#This Row],[Age]]="16-17",CentrepointSourced[[#This Row],[Presented HS DQ]],0)</f>
        <v>0</v>
      </c>
      <c r="Y1217" s="106">
        <f>IF(CentrepointSourced[[#This Row],[Age]]="16-24",CentrepointSourced[[#This Row],[Presented HS DQ]],0)</f>
        <v>0</v>
      </c>
      <c r="Z1217" s="106">
        <f>IF(CentrepointSourced[[#This Row],[Age]]="18-24",CentrepointSourced[[#This Row],[Presented HS DQ]],0)</f>
        <v>0</v>
      </c>
      <c r="AA1217" s="106">
        <f>IF(CentrepointSourced[[#This Row],[Age]]="16-17",CentrepointSourced[[#This Row],[Presented CS DQ]],0)</f>
        <v>0</v>
      </c>
      <c r="AB1217" s="106">
        <f>IF(CentrepointSourced[[#This Row],[Age]]="16-24",CentrepointSourced[[#This Row],[Presented CS DQ]],0)</f>
        <v>0</v>
      </c>
      <c r="AC1217" s="106">
        <f>IF(CentrepointSourced[[#This Row],[Age]]="18-24",CentrepointSourced[[#This Row],[Presented CS DQ]],0)</f>
        <v>0</v>
      </c>
      <c r="AD1217" s="107">
        <f>IF(CentrepointSourced[[#This Row],[Age]]="16-17",CentrepointSourced[[#This Row],[Assessed HS DQ]],0)</f>
        <v>0</v>
      </c>
      <c r="AE1217" s="107">
        <f>IF(CentrepointSourced[[#This Row],[Age]]="16-24",CentrepointSourced[[#This Row],[Assessed HS DQ]],0)</f>
        <v>0</v>
      </c>
      <c r="AF1217" s="107">
        <f>IF(CentrepointSourced[[#This Row],[Age]]="18-24",CentrepointSourced[[#This Row],[Assessed HS DQ]],0)</f>
        <v>0</v>
      </c>
      <c r="AG1217" s="107">
        <f>IF(CentrepointSourced[[#This Row],[Age]]="16-17",CentrepointSourced[[#This Row],[Assessed CS DQ]],0)</f>
        <v>0</v>
      </c>
      <c r="AH1217" s="107">
        <f>IF(CentrepointSourced[[#This Row],[Age]]="16-24",CentrepointSourced[[#This Row],[Assessed CS DQ]],0)</f>
        <v>0</v>
      </c>
      <c r="AI1217" s="107">
        <f>IF(CentrepointSourced[[#This Row],[Age]]="18-24",CentrepointSourced[[#This Row],[Assessed CS DQ]],0)</f>
        <v>0</v>
      </c>
    </row>
    <row r="1218" spans="1:35" customFormat="1" ht="13.5" customHeight="1">
      <c r="A1218" s="45" t="s">
        <v>94</v>
      </c>
      <c r="B1218" s="45" t="s">
        <v>112</v>
      </c>
      <c r="C1218" s="45"/>
      <c r="D1218" s="62" t="s">
        <v>37</v>
      </c>
      <c r="E1218" s="95">
        <v>2002</v>
      </c>
      <c r="F1218" s="67" t="s">
        <v>53</v>
      </c>
      <c r="G1218" s="67"/>
      <c r="H1218" s="97">
        <v>209</v>
      </c>
      <c r="I1218" s="45"/>
      <c r="J1218" s="45">
        <v>214</v>
      </c>
      <c r="K1218" s="45"/>
      <c r="L1218" s="45"/>
      <c r="M1218" s="45"/>
      <c r="N1218" s="45"/>
      <c r="O1218" s="45"/>
      <c r="P1218" s="45"/>
      <c r="Q1218" s="41" t="str">
        <f>IF(CentrepointSourced[[#This Row],[Country]]="Northern Ireland","Northern Ireland",IFERROR(VLOOKUP(CentrepointSourced[[#This Row],[Local Authority]],LKP_LANameDQ[],2,FALSE),CentrepointSourced[[#This Row],[Local Authority]]))</f>
        <v>Argyll and Bute</v>
      </c>
      <c r="R1218" s="41" t="str">
        <f>IF(CentrepointSourced[[#This Row],[LA type]]="County","",INDEX(ConsolGeog[lad14cd],MATCH(CentrepointSourced[[#This Row],[Local Authority DQ]],ConsolGeog[la_name],0)))</f>
        <v>S12000035</v>
      </c>
      <c r="S1218" s="41" t="str">
        <f>IF(OR(CentrepointSourced[[#This Row],[Country]]="Northern Ireland",CentrepointSourced[[#This Row],[Country]]="Scotland",CentrepointSourced[[#This Row],[Country]]="Wales"),"Local Authority",CentrepointSourced[[#This Row],[LA type]])</f>
        <v>Local Authority</v>
      </c>
      <c r="T1218" s="41">
        <f>IF(TRIM(CentrepointSourced[[#This Row],[Presented HS]])="",0,IF(CentrepointSourced[[#This Row],[Presented HS]]="&lt;5",2.5,IF(CentrepointSourced[[#This Row],[Presented HS]]="&lt;10",5,VALUE(TRIM(CentrepointSourced[[#This Row],[Presented HS]])))))</f>
        <v>0</v>
      </c>
      <c r="U1218" s="41">
        <f>IF(TRIM(CentrepointSourced[[#This Row],[Assessed HS]])="",0,IF(CentrepointSourced[[#This Row],[Assessed HS]]="&lt;5",2.5,IF(CentrepointSourced[[#This Row],[Assessed HS]]="&lt;10",5,VALUE(TRIM(CentrepointSourced[[#This Row],[Assessed HS]])))))</f>
        <v>209</v>
      </c>
      <c r="V1218" s="41">
        <f>IF(TRIM(CentrepointSourced[[#This Row],[Presented CS]])="",0,IF(CentrepointSourced[[#This Row],[Presented CS]]="&lt;5",2.5,IF(CentrepointSourced[[#This Row],[Presented CS]]="&lt;10",5,VALUE(TRIM(CentrepointSourced[[#This Row],[Presented CS]])))))</f>
        <v>0</v>
      </c>
      <c r="W1218" s="41">
        <f>IF(TRIM(CentrepointSourced[[#This Row],[Assessed CS]])="",0,IF(CentrepointSourced[[#This Row],[Assessed CS]]="&lt;5",2.5,IF(CentrepointSourced[[#This Row],[Assessed CS]]="&lt;10",5,VALUE(TRIM(CentrepointSourced[[#This Row],[Assessed CS]])))))</f>
        <v>0</v>
      </c>
      <c r="X1218" s="106">
        <f>IF(CentrepointSourced[[#This Row],[Age]]="16-17",CentrepointSourced[[#This Row],[Presented HS DQ]],0)</f>
        <v>0</v>
      </c>
      <c r="Y1218" s="106">
        <f>IF(CentrepointSourced[[#This Row],[Age]]="16-24",CentrepointSourced[[#This Row],[Presented HS DQ]],0)</f>
        <v>0</v>
      </c>
      <c r="Z1218" s="106">
        <f>IF(CentrepointSourced[[#This Row],[Age]]="18-24",CentrepointSourced[[#This Row],[Presented HS DQ]],0)</f>
        <v>0</v>
      </c>
      <c r="AA1218" s="106">
        <f>IF(CentrepointSourced[[#This Row],[Age]]="16-17",CentrepointSourced[[#This Row],[Presented CS DQ]],0)</f>
        <v>0</v>
      </c>
      <c r="AB1218" s="106">
        <f>IF(CentrepointSourced[[#This Row],[Age]]="16-24",CentrepointSourced[[#This Row],[Presented CS DQ]],0)</f>
        <v>0</v>
      </c>
      <c r="AC1218" s="106">
        <f>IF(CentrepointSourced[[#This Row],[Age]]="18-24",CentrepointSourced[[#This Row],[Presented CS DQ]],0)</f>
        <v>0</v>
      </c>
      <c r="AD1218" s="107">
        <f>IF(CentrepointSourced[[#This Row],[Age]]="16-17",CentrepointSourced[[#This Row],[Assessed HS DQ]],0)</f>
        <v>0</v>
      </c>
      <c r="AE1218" s="107">
        <f>IF(CentrepointSourced[[#This Row],[Age]]="16-24",CentrepointSourced[[#This Row],[Assessed HS DQ]],0)</f>
        <v>209</v>
      </c>
      <c r="AF1218" s="107">
        <f>IF(CentrepointSourced[[#This Row],[Age]]="18-24",CentrepointSourced[[#This Row],[Assessed HS DQ]],0)</f>
        <v>0</v>
      </c>
      <c r="AG1218" s="107">
        <f>IF(CentrepointSourced[[#This Row],[Age]]="16-17",CentrepointSourced[[#This Row],[Assessed CS DQ]],0)</f>
        <v>0</v>
      </c>
      <c r="AH1218" s="107">
        <f>IF(CentrepointSourced[[#This Row],[Age]]="16-24",CentrepointSourced[[#This Row],[Assessed CS DQ]],0)</f>
        <v>0</v>
      </c>
      <c r="AI1218" s="107">
        <f>IF(CentrepointSourced[[#This Row],[Age]]="18-24",CentrepointSourced[[#This Row],[Assessed CS DQ]],0)</f>
        <v>0</v>
      </c>
    </row>
    <row r="1219" spans="1:35" customFormat="1" ht="13.5" customHeight="1">
      <c r="A1219" s="45" t="s">
        <v>94</v>
      </c>
      <c r="B1219" s="45" t="s">
        <v>112</v>
      </c>
      <c r="C1219" s="45"/>
      <c r="D1219" s="62" t="s">
        <v>37</v>
      </c>
      <c r="E1219" s="95">
        <v>2003</v>
      </c>
      <c r="F1219" s="67" t="s">
        <v>53</v>
      </c>
      <c r="G1219" s="67"/>
      <c r="H1219" s="97">
        <v>231</v>
      </c>
      <c r="I1219" s="45"/>
      <c r="J1219" s="45">
        <v>238</v>
      </c>
      <c r="K1219" s="45"/>
      <c r="L1219" s="45"/>
      <c r="M1219" s="45"/>
      <c r="N1219" s="45"/>
      <c r="O1219" s="45"/>
      <c r="P1219" s="45"/>
      <c r="Q1219" s="41" t="str">
        <f>IF(CentrepointSourced[[#This Row],[Country]]="Northern Ireland","Northern Ireland",IFERROR(VLOOKUP(CentrepointSourced[[#This Row],[Local Authority]],LKP_LANameDQ[],2,FALSE),CentrepointSourced[[#This Row],[Local Authority]]))</f>
        <v>Argyll and Bute</v>
      </c>
      <c r="R1219" s="41" t="str">
        <f>IF(CentrepointSourced[[#This Row],[LA type]]="County","",INDEX(ConsolGeog[lad14cd],MATCH(CentrepointSourced[[#This Row],[Local Authority DQ]],ConsolGeog[la_name],0)))</f>
        <v>S12000035</v>
      </c>
      <c r="S1219" s="41" t="str">
        <f>IF(OR(CentrepointSourced[[#This Row],[Country]]="Northern Ireland",CentrepointSourced[[#This Row],[Country]]="Scotland",CentrepointSourced[[#This Row],[Country]]="Wales"),"Local Authority",CentrepointSourced[[#This Row],[LA type]])</f>
        <v>Local Authority</v>
      </c>
      <c r="T1219" s="41">
        <f>IF(TRIM(CentrepointSourced[[#This Row],[Presented HS]])="",0,IF(CentrepointSourced[[#This Row],[Presented HS]]="&lt;5",2.5,IF(CentrepointSourced[[#This Row],[Presented HS]]="&lt;10",5,VALUE(TRIM(CentrepointSourced[[#This Row],[Presented HS]])))))</f>
        <v>0</v>
      </c>
      <c r="U1219" s="41">
        <f>IF(TRIM(CentrepointSourced[[#This Row],[Assessed HS]])="",0,IF(CentrepointSourced[[#This Row],[Assessed HS]]="&lt;5",2.5,IF(CentrepointSourced[[#This Row],[Assessed HS]]="&lt;10",5,VALUE(TRIM(CentrepointSourced[[#This Row],[Assessed HS]])))))</f>
        <v>231</v>
      </c>
      <c r="V1219" s="41">
        <f>IF(TRIM(CentrepointSourced[[#This Row],[Presented CS]])="",0,IF(CentrepointSourced[[#This Row],[Presented CS]]="&lt;5",2.5,IF(CentrepointSourced[[#This Row],[Presented CS]]="&lt;10",5,VALUE(TRIM(CentrepointSourced[[#This Row],[Presented CS]])))))</f>
        <v>0</v>
      </c>
      <c r="W1219" s="41">
        <f>IF(TRIM(CentrepointSourced[[#This Row],[Assessed CS]])="",0,IF(CentrepointSourced[[#This Row],[Assessed CS]]="&lt;5",2.5,IF(CentrepointSourced[[#This Row],[Assessed CS]]="&lt;10",5,VALUE(TRIM(CentrepointSourced[[#This Row],[Assessed CS]])))))</f>
        <v>0</v>
      </c>
      <c r="X1219" s="106">
        <f>IF(CentrepointSourced[[#This Row],[Age]]="16-17",CentrepointSourced[[#This Row],[Presented HS DQ]],0)</f>
        <v>0</v>
      </c>
      <c r="Y1219" s="106">
        <f>IF(CentrepointSourced[[#This Row],[Age]]="16-24",CentrepointSourced[[#This Row],[Presented HS DQ]],0)</f>
        <v>0</v>
      </c>
      <c r="Z1219" s="106">
        <f>IF(CentrepointSourced[[#This Row],[Age]]="18-24",CentrepointSourced[[#This Row],[Presented HS DQ]],0)</f>
        <v>0</v>
      </c>
      <c r="AA1219" s="106">
        <f>IF(CentrepointSourced[[#This Row],[Age]]="16-17",CentrepointSourced[[#This Row],[Presented CS DQ]],0)</f>
        <v>0</v>
      </c>
      <c r="AB1219" s="106">
        <f>IF(CentrepointSourced[[#This Row],[Age]]="16-24",CentrepointSourced[[#This Row],[Presented CS DQ]],0)</f>
        <v>0</v>
      </c>
      <c r="AC1219" s="106">
        <f>IF(CentrepointSourced[[#This Row],[Age]]="18-24",CentrepointSourced[[#This Row],[Presented CS DQ]],0)</f>
        <v>0</v>
      </c>
      <c r="AD1219" s="107">
        <f>IF(CentrepointSourced[[#This Row],[Age]]="16-17",CentrepointSourced[[#This Row],[Assessed HS DQ]],0)</f>
        <v>0</v>
      </c>
      <c r="AE1219" s="107">
        <f>IF(CentrepointSourced[[#This Row],[Age]]="16-24",CentrepointSourced[[#This Row],[Assessed HS DQ]],0)</f>
        <v>231</v>
      </c>
      <c r="AF1219" s="107">
        <f>IF(CentrepointSourced[[#This Row],[Age]]="18-24",CentrepointSourced[[#This Row],[Assessed HS DQ]],0)</f>
        <v>0</v>
      </c>
      <c r="AG1219" s="107">
        <f>IF(CentrepointSourced[[#This Row],[Age]]="16-17",CentrepointSourced[[#This Row],[Assessed CS DQ]],0)</f>
        <v>0</v>
      </c>
      <c r="AH1219" s="107">
        <f>IF(CentrepointSourced[[#This Row],[Age]]="16-24",CentrepointSourced[[#This Row],[Assessed CS DQ]],0)</f>
        <v>0</v>
      </c>
      <c r="AI1219" s="107">
        <f>IF(CentrepointSourced[[#This Row],[Age]]="18-24",CentrepointSourced[[#This Row],[Assessed CS DQ]],0)</f>
        <v>0</v>
      </c>
    </row>
    <row r="1220" spans="1:35" customFormat="1" ht="13.5" customHeight="1">
      <c r="A1220" s="45" t="s">
        <v>94</v>
      </c>
      <c r="B1220" s="45" t="s">
        <v>112</v>
      </c>
      <c r="C1220" s="45"/>
      <c r="D1220" s="62" t="s">
        <v>37</v>
      </c>
      <c r="E1220" s="95">
        <v>2004</v>
      </c>
      <c r="F1220" s="67" t="s">
        <v>53</v>
      </c>
      <c r="G1220" s="67"/>
      <c r="H1220" s="97">
        <v>210</v>
      </c>
      <c r="I1220" s="45"/>
      <c r="J1220" s="45">
        <v>203</v>
      </c>
      <c r="K1220" s="45"/>
      <c r="L1220" s="45"/>
      <c r="M1220" s="45"/>
      <c r="N1220" s="45"/>
      <c r="O1220" s="45"/>
      <c r="P1220" s="45"/>
      <c r="Q1220" s="41" t="str">
        <f>IF(CentrepointSourced[[#This Row],[Country]]="Northern Ireland","Northern Ireland",IFERROR(VLOOKUP(CentrepointSourced[[#This Row],[Local Authority]],LKP_LANameDQ[],2,FALSE),CentrepointSourced[[#This Row],[Local Authority]]))</f>
        <v>Argyll and Bute</v>
      </c>
      <c r="R1220" s="41" t="str">
        <f>IF(CentrepointSourced[[#This Row],[LA type]]="County","",INDEX(ConsolGeog[lad14cd],MATCH(CentrepointSourced[[#This Row],[Local Authority DQ]],ConsolGeog[la_name],0)))</f>
        <v>S12000035</v>
      </c>
      <c r="S1220" s="41" t="str">
        <f>IF(OR(CentrepointSourced[[#This Row],[Country]]="Northern Ireland",CentrepointSourced[[#This Row],[Country]]="Scotland",CentrepointSourced[[#This Row],[Country]]="Wales"),"Local Authority",CentrepointSourced[[#This Row],[LA type]])</f>
        <v>Local Authority</v>
      </c>
      <c r="T1220" s="41">
        <f>IF(TRIM(CentrepointSourced[[#This Row],[Presented HS]])="",0,IF(CentrepointSourced[[#This Row],[Presented HS]]="&lt;5",2.5,IF(CentrepointSourced[[#This Row],[Presented HS]]="&lt;10",5,VALUE(TRIM(CentrepointSourced[[#This Row],[Presented HS]])))))</f>
        <v>0</v>
      </c>
      <c r="U1220" s="41">
        <f>IF(TRIM(CentrepointSourced[[#This Row],[Assessed HS]])="",0,IF(CentrepointSourced[[#This Row],[Assessed HS]]="&lt;5",2.5,IF(CentrepointSourced[[#This Row],[Assessed HS]]="&lt;10",5,VALUE(TRIM(CentrepointSourced[[#This Row],[Assessed HS]])))))</f>
        <v>210</v>
      </c>
      <c r="V1220" s="41">
        <f>IF(TRIM(CentrepointSourced[[#This Row],[Presented CS]])="",0,IF(CentrepointSourced[[#This Row],[Presented CS]]="&lt;5",2.5,IF(CentrepointSourced[[#This Row],[Presented CS]]="&lt;10",5,VALUE(TRIM(CentrepointSourced[[#This Row],[Presented CS]])))))</f>
        <v>0</v>
      </c>
      <c r="W1220" s="41">
        <f>IF(TRIM(CentrepointSourced[[#This Row],[Assessed CS]])="",0,IF(CentrepointSourced[[#This Row],[Assessed CS]]="&lt;5",2.5,IF(CentrepointSourced[[#This Row],[Assessed CS]]="&lt;10",5,VALUE(TRIM(CentrepointSourced[[#This Row],[Assessed CS]])))))</f>
        <v>0</v>
      </c>
      <c r="X1220" s="106">
        <f>IF(CentrepointSourced[[#This Row],[Age]]="16-17",CentrepointSourced[[#This Row],[Presented HS DQ]],0)</f>
        <v>0</v>
      </c>
      <c r="Y1220" s="106">
        <f>IF(CentrepointSourced[[#This Row],[Age]]="16-24",CentrepointSourced[[#This Row],[Presented HS DQ]],0)</f>
        <v>0</v>
      </c>
      <c r="Z1220" s="106">
        <f>IF(CentrepointSourced[[#This Row],[Age]]="18-24",CentrepointSourced[[#This Row],[Presented HS DQ]],0)</f>
        <v>0</v>
      </c>
      <c r="AA1220" s="106">
        <f>IF(CentrepointSourced[[#This Row],[Age]]="16-17",CentrepointSourced[[#This Row],[Presented CS DQ]],0)</f>
        <v>0</v>
      </c>
      <c r="AB1220" s="106">
        <f>IF(CentrepointSourced[[#This Row],[Age]]="16-24",CentrepointSourced[[#This Row],[Presented CS DQ]],0)</f>
        <v>0</v>
      </c>
      <c r="AC1220" s="106">
        <f>IF(CentrepointSourced[[#This Row],[Age]]="18-24",CentrepointSourced[[#This Row],[Presented CS DQ]],0)</f>
        <v>0</v>
      </c>
      <c r="AD1220" s="107">
        <f>IF(CentrepointSourced[[#This Row],[Age]]="16-17",CentrepointSourced[[#This Row],[Assessed HS DQ]],0)</f>
        <v>0</v>
      </c>
      <c r="AE1220" s="107">
        <f>IF(CentrepointSourced[[#This Row],[Age]]="16-24",CentrepointSourced[[#This Row],[Assessed HS DQ]],0)</f>
        <v>210</v>
      </c>
      <c r="AF1220" s="107">
        <f>IF(CentrepointSourced[[#This Row],[Age]]="18-24",CentrepointSourced[[#This Row],[Assessed HS DQ]],0)</f>
        <v>0</v>
      </c>
      <c r="AG1220" s="107">
        <f>IF(CentrepointSourced[[#This Row],[Age]]="16-17",CentrepointSourced[[#This Row],[Assessed CS DQ]],0)</f>
        <v>0</v>
      </c>
      <c r="AH1220" s="107">
        <f>IF(CentrepointSourced[[#This Row],[Age]]="16-24",CentrepointSourced[[#This Row],[Assessed CS DQ]],0)</f>
        <v>0</v>
      </c>
      <c r="AI1220" s="107">
        <f>IF(CentrepointSourced[[#This Row],[Age]]="18-24",CentrepointSourced[[#This Row],[Assessed CS DQ]],0)</f>
        <v>0</v>
      </c>
    </row>
    <row r="1221" spans="1:35" customFormat="1" ht="13.5" customHeight="1">
      <c r="A1221" s="45" t="s">
        <v>94</v>
      </c>
      <c r="B1221" s="45" t="s">
        <v>112</v>
      </c>
      <c r="C1221" s="45"/>
      <c r="D1221" s="62" t="s">
        <v>37</v>
      </c>
      <c r="E1221" s="95">
        <v>2005</v>
      </c>
      <c r="F1221" s="67" t="s">
        <v>53</v>
      </c>
      <c r="G1221" s="67"/>
      <c r="H1221" s="97">
        <v>248</v>
      </c>
      <c r="I1221" s="45"/>
      <c r="J1221" s="45">
        <v>249</v>
      </c>
      <c r="K1221" s="45"/>
      <c r="L1221" s="45"/>
      <c r="M1221" s="45"/>
      <c r="N1221" s="45"/>
      <c r="O1221" s="45"/>
      <c r="P1221" s="45"/>
      <c r="Q1221" s="41" t="str">
        <f>IF(CentrepointSourced[[#This Row],[Country]]="Northern Ireland","Northern Ireland",IFERROR(VLOOKUP(CentrepointSourced[[#This Row],[Local Authority]],LKP_LANameDQ[],2,FALSE),CentrepointSourced[[#This Row],[Local Authority]]))</f>
        <v>Argyll and Bute</v>
      </c>
      <c r="R1221" s="41" t="str">
        <f>IF(CentrepointSourced[[#This Row],[LA type]]="County","",INDEX(ConsolGeog[lad14cd],MATCH(CentrepointSourced[[#This Row],[Local Authority DQ]],ConsolGeog[la_name],0)))</f>
        <v>S12000035</v>
      </c>
      <c r="S1221" s="41" t="str">
        <f>IF(OR(CentrepointSourced[[#This Row],[Country]]="Northern Ireland",CentrepointSourced[[#This Row],[Country]]="Scotland",CentrepointSourced[[#This Row],[Country]]="Wales"),"Local Authority",CentrepointSourced[[#This Row],[LA type]])</f>
        <v>Local Authority</v>
      </c>
      <c r="T1221" s="41">
        <f>IF(TRIM(CentrepointSourced[[#This Row],[Presented HS]])="",0,IF(CentrepointSourced[[#This Row],[Presented HS]]="&lt;5",2.5,IF(CentrepointSourced[[#This Row],[Presented HS]]="&lt;10",5,VALUE(TRIM(CentrepointSourced[[#This Row],[Presented HS]])))))</f>
        <v>0</v>
      </c>
      <c r="U1221" s="41">
        <f>IF(TRIM(CentrepointSourced[[#This Row],[Assessed HS]])="",0,IF(CentrepointSourced[[#This Row],[Assessed HS]]="&lt;5",2.5,IF(CentrepointSourced[[#This Row],[Assessed HS]]="&lt;10",5,VALUE(TRIM(CentrepointSourced[[#This Row],[Assessed HS]])))))</f>
        <v>248</v>
      </c>
      <c r="V1221" s="41">
        <f>IF(TRIM(CentrepointSourced[[#This Row],[Presented CS]])="",0,IF(CentrepointSourced[[#This Row],[Presented CS]]="&lt;5",2.5,IF(CentrepointSourced[[#This Row],[Presented CS]]="&lt;10",5,VALUE(TRIM(CentrepointSourced[[#This Row],[Presented CS]])))))</f>
        <v>0</v>
      </c>
      <c r="W1221" s="41">
        <f>IF(TRIM(CentrepointSourced[[#This Row],[Assessed CS]])="",0,IF(CentrepointSourced[[#This Row],[Assessed CS]]="&lt;5",2.5,IF(CentrepointSourced[[#This Row],[Assessed CS]]="&lt;10",5,VALUE(TRIM(CentrepointSourced[[#This Row],[Assessed CS]])))))</f>
        <v>0</v>
      </c>
      <c r="X1221" s="106">
        <f>IF(CentrepointSourced[[#This Row],[Age]]="16-17",CentrepointSourced[[#This Row],[Presented HS DQ]],0)</f>
        <v>0</v>
      </c>
      <c r="Y1221" s="106">
        <f>IF(CentrepointSourced[[#This Row],[Age]]="16-24",CentrepointSourced[[#This Row],[Presented HS DQ]],0)</f>
        <v>0</v>
      </c>
      <c r="Z1221" s="106">
        <f>IF(CentrepointSourced[[#This Row],[Age]]="18-24",CentrepointSourced[[#This Row],[Presented HS DQ]],0)</f>
        <v>0</v>
      </c>
      <c r="AA1221" s="106">
        <f>IF(CentrepointSourced[[#This Row],[Age]]="16-17",CentrepointSourced[[#This Row],[Presented CS DQ]],0)</f>
        <v>0</v>
      </c>
      <c r="AB1221" s="106">
        <f>IF(CentrepointSourced[[#This Row],[Age]]="16-24",CentrepointSourced[[#This Row],[Presented CS DQ]],0)</f>
        <v>0</v>
      </c>
      <c r="AC1221" s="106">
        <f>IF(CentrepointSourced[[#This Row],[Age]]="18-24",CentrepointSourced[[#This Row],[Presented CS DQ]],0)</f>
        <v>0</v>
      </c>
      <c r="AD1221" s="107">
        <f>IF(CentrepointSourced[[#This Row],[Age]]="16-17",CentrepointSourced[[#This Row],[Assessed HS DQ]],0)</f>
        <v>0</v>
      </c>
      <c r="AE1221" s="107">
        <f>IF(CentrepointSourced[[#This Row],[Age]]="16-24",CentrepointSourced[[#This Row],[Assessed HS DQ]],0)</f>
        <v>248</v>
      </c>
      <c r="AF1221" s="107">
        <f>IF(CentrepointSourced[[#This Row],[Age]]="18-24",CentrepointSourced[[#This Row],[Assessed HS DQ]],0)</f>
        <v>0</v>
      </c>
      <c r="AG1221" s="107">
        <f>IF(CentrepointSourced[[#This Row],[Age]]="16-17",CentrepointSourced[[#This Row],[Assessed CS DQ]],0)</f>
        <v>0</v>
      </c>
      <c r="AH1221" s="107">
        <f>IF(CentrepointSourced[[#This Row],[Age]]="16-24",CentrepointSourced[[#This Row],[Assessed CS DQ]],0)</f>
        <v>0</v>
      </c>
      <c r="AI1221" s="107">
        <f>IF(CentrepointSourced[[#This Row],[Age]]="18-24",CentrepointSourced[[#This Row],[Assessed CS DQ]],0)</f>
        <v>0</v>
      </c>
    </row>
    <row r="1222" spans="1:35" customFormat="1" ht="13.5" customHeight="1">
      <c r="A1222" s="45" t="s">
        <v>94</v>
      </c>
      <c r="B1222" s="45" t="s">
        <v>112</v>
      </c>
      <c r="C1222" s="45"/>
      <c r="D1222" s="62" t="s">
        <v>37</v>
      </c>
      <c r="E1222" s="95">
        <v>2006</v>
      </c>
      <c r="F1222" s="67" t="s">
        <v>53</v>
      </c>
      <c r="G1222" s="67"/>
      <c r="H1222" s="97">
        <v>224</v>
      </c>
      <c r="I1222" s="45"/>
      <c r="J1222" s="45">
        <v>222</v>
      </c>
      <c r="K1222" s="45"/>
      <c r="L1222" s="45"/>
      <c r="M1222" s="45"/>
      <c r="N1222" s="45"/>
      <c r="O1222" s="45"/>
      <c r="P1222" s="45"/>
      <c r="Q1222" s="41" t="str">
        <f>IF(CentrepointSourced[[#This Row],[Country]]="Northern Ireland","Northern Ireland",IFERROR(VLOOKUP(CentrepointSourced[[#This Row],[Local Authority]],LKP_LANameDQ[],2,FALSE),CentrepointSourced[[#This Row],[Local Authority]]))</f>
        <v>Argyll and Bute</v>
      </c>
      <c r="R1222" s="41" t="str">
        <f>IF(CentrepointSourced[[#This Row],[LA type]]="County","",INDEX(ConsolGeog[lad14cd],MATCH(CentrepointSourced[[#This Row],[Local Authority DQ]],ConsolGeog[la_name],0)))</f>
        <v>S12000035</v>
      </c>
      <c r="S1222" s="41" t="str">
        <f>IF(OR(CentrepointSourced[[#This Row],[Country]]="Northern Ireland",CentrepointSourced[[#This Row],[Country]]="Scotland",CentrepointSourced[[#This Row],[Country]]="Wales"),"Local Authority",CentrepointSourced[[#This Row],[LA type]])</f>
        <v>Local Authority</v>
      </c>
      <c r="T1222" s="41">
        <f>IF(TRIM(CentrepointSourced[[#This Row],[Presented HS]])="",0,IF(CentrepointSourced[[#This Row],[Presented HS]]="&lt;5",2.5,IF(CentrepointSourced[[#This Row],[Presented HS]]="&lt;10",5,VALUE(TRIM(CentrepointSourced[[#This Row],[Presented HS]])))))</f>
        <v>0</v>
      </c>
      <c r="U1222" s="41">
        <f>IF(TRIM(CentrepointSourced[[#This Row],[Assessed HS]])="",0,IF(CentrepointSourced[[#This Row],[Assessed HS]]="&lt;5",2.5,IF(CentrepointSourced[[#This Row],[Assessed HS]]="&lt;10",5,VALUE(TRIM(CentrepointSourced[[#This Row],[Assessed HS]])))))</f>
        <v>224</v>
      </c>
      <c r="V1222" s="41">
        <f>IF(TRIM(CentrepointSourced[[#This Row],[Presented CS]])="",0,IF(CentrepointSourced[[#This Row],[Presented CS]]="&lt;5",2.5,IF(CentrepointSourced[[#This Row],[Presented CS]]="&lt;10",5,VALUE(TRIM(CentrepointSourced[[#This Row],[Presented CS]])))))</f>
        <v>0</v>
      </c>
      <c r="W1222" s="41">
        <f>IF(TRIM(CentrepointSourced[[#This Row],[Assessed CS]])="",0,IF(CentrepointSourced[[#This Row],[Assessed CS]]="&lt;5",2.5,IF(CentrepointSourced[[#This Row],[Assessed CS]]="&lt;10",5,VALUE(TRIM(CentrepointSourced[[#This Row],[Assessed CS]])))))</f>
        <v>0</v>
      </c>
      <c r="X1222" s="106">
        <f>IF(CentrepointSourced[[#This Row],[Age]]="16-17",CentrepointSourced[[#This Row],[Presented HS DQ]],0)</f>
        <v>0</v>
      </c>
      <c r="Y1222" s="106">
        <f>IF(CentrepointSourced[[#This Row],[Age]]="16-24",CentrepointSourced[[#This Row],[Presented HS DQ]],0)</f>
        <v>0</v>
      </c>
      <c r="Z1222" s="106">
        <f>IF(CentrepointSourced[[#This Row],[Age]]="18-24",CentrepointSourced[[#This Row],[Presented HS DQ]],0)</f>
        <v>0</v>
      </c>
      <c r="AA1222" s="106">
        <f>IF(CentrepointSourced[[#This Row],[Age]]="16-17",CentrepointSourced[[#This Row],[Presented CS DQ]],0)</f>
        <v>0</v>
      </c>
      <c r="AB1222" s="106">
        <f>IF(CentrepointSourced[[#This Row],[Age]]="16-24",CentrepointSourced[[#This Row],[Presented CS DQ]],0)</f>
        <v>0</v>
      </c>
      <c r="AC1222" s="106">
        <f>IF(CentrepointSourced[[#This Row],[Age]]="18-24",CentrepointSourced[[#This Row],[Presented CS DQ]],0)</f>
        <v>0</v>
      </c>
      <c r="AD1222" s="107">
        <f>IF(CentrepointSourced[[#This Row],[Age]]="16-17",CentrepointSourced[[#This Row],[Assessed HS DQ]],0)</f>
        <v>0</v>
      </c>
      <c r="AE1222" s="107">
        <f>IF(CentrepointSourced[[#This Row],[Age]]="16-24",CentrepointSourced[[#This Row],[Assessed HS DQ]],0)</f>
        <v>224</v>
      </c>
      <c r="AF1222" s="107">
        <f>IF(CentrepointSourced[[#This Row],[Age]]="18-24",CentrepointSourced[[#This Row],[Assessed HS DQ]],0)</f>
        <v>0</v>
      </c>
      <c r="AG1222" s="107">
        <f>IF(CentrepointSourced[[#This Row],[Age]]="16-17",CentrepointSourced[[#This Row],[Assessed CS DQ]],0)</f>
        <v>0</v>
      </c>
      <c r="AH1222" s="107">
        <f>IF(CentrepointSourced[[#This Row],[Age]]="16-24",CentrepointSourced[[#This Row],[Assessed CS DQ]],0)</f>
        <v>0</v>
      </c>
      <c r="AI1222" s="107">
        <f>IF(CentrepointSourced[[#This Row],[Age]]="18-24",CentrepointSourced[[#This Row],[Assessed CS DQ]],0)</f>
        <v>0</v>
      </c>
    </row>
    <row r="1223" spans="1:35" customFormat="1" ht="13.5" customHeight="1">
      <c r="A1223" s="45" t="s">
        <v>94</v>
      </c>
      <c r="B1223" s="45" t="s">
        <v>112</v>
      </c>
      <c r="C1223" s="45"/>
      <c r="D1223" s="62" t="s">
        <v>37</v>
      </c>
      <c r="E1223" s="95">
        <v>2007</v>
      </c>
      <c r="F1223" s="67" t="s">
        <v>53</v>
      </c>
      <c r="G1223" s="67"/>
      <c r="H1223" s="97">
        <v>250</v>
      </c>
      <c r="I1223" s="45"/>
      <c r="J1223" s="45">
        <v>251</v>
      </c>
      <c r="K1223" s="45"/>
      <c r="L1223" s="45"/>
      <c r="M1223" s="45"/>
      <c r="N1223" s="45"/>
      <c r="O1223" s="45"/>
      <c r="P1223" s="45"/>
      <c r="Q1223" s="41" t="str">
        <f>IF(CentrepointSourced[[#This Row],[Country]]="Northern Ireland","Northern Ireland",IFERROR(VLOOKUP(CentrepointSourced[[#This Row],[Local Authority]],LKP_LANameDQ[],2,FALSE),CentrepointSourced[[#This Row],[Local Authority]]))</f>
        <v>Argyll and Bute</v>
      </c>
      <c r="R1223" s="41" t="str">
        <f>IF(CentrepointSourced[[#This Row],[LA type]]="County","",INDEX(ConsolGeog[lad14cd],MATCH(CentrepointSourced[[#This Row],[Local Authority DQ]],ConsolGeog[la_name],0)))</f>
        <v>S12000035</v>
      </c>
      <c r="S1223" s="41" t="str">
        <f>IF(OR(CentrepointSourced[[#This Row],[Country]]="Northern Ireland",CentrepointSourced[[#This Row],[Country]]="Scotland",CentrepointSourced[[#This Row],[Country]]="Wales"),"Local Authority",CentrepointSourced[[#This Row],[LA type]])</f>
        <v>Local Authority</v>
      </c>
      <c r="T1223" s="41">
        <f>IF(TRIM(CentrepointSourced[[#This Row],[Presented HS]])="",0,IF(CentrepointSourced[[#This Row],[Presented HS]]="&lt;5",2.5,IF(CentrepointSourced[[#This Row],[Presented HS]]="&lt;10",5,VALUE(TRIM(CentrepointSourced[[#This Row],[Presented HS]])))))</f>
        <v>0</v>
      </c>
      <c r="U1223" s="41">
        <f>IF(TRIM(CentrepointSourced[[#This Row],[Assessed HS]])="",0,IF(CentrepointSourced[[#This Row],[Assessed HS]]="&lt;5",2.5,IF(CentrepointSourced[[#This Row],[Assessed HS]]="&lt;10",5,VALUE(TRIM(CentrepointSourced[[#This Row],[Assessed HS]])))))</f>
        <v>250</v>
      </c>
      <c r="V1223" s="41">
        <f>IF(TRIM(CentrepointSourced[[#This Row],[Presented CS]])="",0,IF(CentrepointSourced[[#This Row],[Presented CS]]="&lt;5",2.5,IF(CentrepointSourced[[#This Row],[Presented CS]]="&lt;10",5,VALUE(TRIM(CentrepointSourced[[#This Row],[Presented CS]])))))</f>
        <v>0</v>
      </c>
      <c r="W1223" s="41">
        <f>IF(TRIM(CentrepointSourced[[#This Row],[Assessed CS]])="",0,IF(CentrepointSourced[[#This Row],[Assessed CS]]="&lt;5",2.5,IF(CentrepointSourced[[#This Row],[Assessed CS]]="&lt;10",5,VALUE(TRIM(CentrepointSourced[[#This Row],[Assessed CS]])))))</f>
        <v>0</v>
      </c>
      <c r="X1223" s="106">
        <f>IF(CentrepointSourced[[#This Row],[Age]]="16-17",CentrepointSourced[[#This Row],[Presented HS DQ]],0)</f>
        <v>0</v>
      </c>
      <c r="Y1223" s="106">
        <f>IF(CentrepointSourced[[#This Row],[Age]]="16-24",CentrepointSourced[[#This Row],[Presented HS DQ]],0)</f>
        <v>0</v>
      </c>
      <c r="Z1223" s="106">
        <f>IF(CentrepointSourced[[#This Row],[Age]]="18-24",CentrepointSourced[[#This Row],[Presented HS DQ]],0)</f>
        <v>0</v>
      </c>
      <c r="AA1223" s="106">
        <f>IF(CentrepointSourced[[#This Row],[Age]]="16-17",CentrepointSourced[[#This Row],[Presented CS DQ]],0)</f>
        <v>0</v>
      </c>
      <c r="AB1223" s="106">
        <f>IF(CentrepointSourced[[#This Row],[Age]]="16-24",CentrepointSourced[[#This Row],[Presented CS DQ]],0)</f>
        <v>0</v>
      </c>
      <c r="AC1223" s="106">
        <f>IF(CentrepointSourced[[#This Row],[Age]]="18-24",CentrepointSourced[[#This Row],[Presented CS DQ]],0)</f>
        <v>0</v>
      </c>
      <c r="AD1223" s="107">
        <f>IF(CentrepointSourced[[#This Row],[Age]]="16-17",CentrepointSourced[[#This Row],[Assessed HS DQ]],0)</f>
        <v>0</v>
      </c>
      <c r="AE1223" s="107">
        <f>IF(CentrepointSourced[[#This Row],[Age]]="16-24",CentrepointSourced[[#This Row],[Assessed HS DQ]],0)</f>
        <v>250</v>
      </c>
      <c r="AF1223" s="107">
        <f>IF(CentrepointSourced[[#This Row],[Age]]="18-24",CentrepointSourced[[#This Row],[Assessed HS DQ]],0)</f>
        <v>0</v>
      </c>
      <c r="AG1223" s="107">
        <f>IF(CentrepointSourced[[#This Row],[Age]]="16-17",CentrepointSourced[[#This Row],[Assessed CS DQ]],0)</f>
        <v>0</v>
      </c>
      <c r="AH1223" s="107">
        <f>IF(CentrepointSourced[[#This Row],[Age]]="16-24",CentrepointSourced[[#This Row],[Assessed CS DQ]],0)</f>
        <v>0</v>
      </c>
      <c r="AI1223" s="107">
        <f>IF(CentrepointSourced[[#This Row],[Age]]="18-24",CentrepointSourced[[#This Row],[Assessed CS DQ]],0)</f>
        <v>0</v>
      </c>
    </row>
    <row r="1224" spans="1:35" customFormat="1" ht="13.5" customHeight="1">
      <c r="A1224" s="45" t="s">
        <v>94</v>
      </c>
      <c r="B1224" s="45" t="s">
        <v>112</v>
      </c>
      <c r="C1224" s="45"/>
      <c r="D1224" s="62" t="s">
        <v>37</v>
      </c>
      <c r="E1224" s="95">
        <v>2008</v>
      </c>
      <c r="F1224" s="67" t="s">
        <v>53</v>
      </c>
      <c r="G1224" s="67"/>
      <c r="H1224" s="97">
        <v>213</v>
      </c>
      <c r="I1224" s="45"/>
      <c r="J1224" s="45">
        <v>211</v>
      </c>
      <c r="K1224" s="45"/>
      <c r="L1224" s="45"/>
      <c r="M1224" s="45"/>
      <c r="N1224" s="45"/>
      <c r="O1224" s="45"/>
      <c r="P1224" s="45"/>
      <c r="Q1224" s="41" t="str">
        <f>IF(CentrepointSourced[[#This Row],[Country]]="Northern Ireland","Northern Ireland",IFERROR(VLOOKUP(CentrepointSourced[[#This Row],[Local Authority]],LKP_LANameDQ[],2,FALSE),CentrepointSourced[[#This Row],[Local Authority]]))</f>
        <v>Argyll and Bute</v>
      </c>
      <c r="R1224" s="41" t="str">
        <f>IF(CentrepointSourced[[#This Row],[LA type]]="County","",INDEX(ConsolGeog[lad14cd],MATCH(CentrepointSourced[[#This Row],[Local Authority DQ]],ConsolGeog[la_name],0)))</f>
        <v>S12000035</v>
      </c>
      <c r="S1224" s="41" t="str">
        <f>IF(OR(CentrepointSourced[[#This Row],[Country]]="Northern Ireland",CentrepointSourced[[#This Row],[Country]]="Scotland",CentrepointSourced[[#This Row],[Country]]="Wales"),"Local Authority",CentrepointSourced[[#This Row],[LA type]])</f>
        <v>Local Authority</v>
      </c>
      <c r="T1224" s="41">
        <f>IF(TRIM(CentrepointSourced[[#This Row],[Presented HS]])="",0,IF(CentrepointSourced[[#This Row],[Presented HS]]="&lt;5",2.5,IF(CentrepointSourced[[#This Row],[Presented HS]]="&lt;10",5,VALUE(TRIM(CentrepointSourced[[#This Row],[Presented HS]])))))</f>
        <v>0</v>
      </c>
      <c r="U1224" s="41">
        <f>IF(TRIM(CentrepointSourced[[#This Row],[Assessed HS]])="",0,IF(CentrepointSourced[[#This Row],[Assessed HS]]="&lt;5",2.5,IF(CentrepointSourced[[#This Row],[Assessed HS]]="&lt;10",5,VALUE(TRIM(CentrepointSourced[[#This Row],[Assessed HS]])))))</f>
        <v>213</v>
      </c>
      <c r="V1224" s="41">
        <f>IF(TRIM(CentrepointSourced[[#This Row],[Presented CS]])="",0,IF(CentrepointSourced[[#This Row],[Presented CS]]="&lt;5",2.5,IF(CentrepointSourced[[#This Row],[Presented CS]]="&lt;10",5,VALUE(TRIM(CentrepointSourced[[#This Row],[Presented CS]])))))</f>
        <v>0</v>
      </c>
      <c r="W1224" s="41">
        <f>IF(TRIM(CentrepointSourced[[#This Row],[Assessed CS]])="",0,IF(CentrepointSourced[[#This Row],[Assessed CS]]="&lt;5",2.5,IF(CentrepointSourced[[#This Row],[Assessed CS]]="&lt;10",5,VALUE(TRIM(CentrepointSourced[[#This Row],[Assessed CS]])))))</f>
        <v>0</v>
      </c>
      <c r="X1224" s="106">
        <f>IF(CentrepointSourced[[#This Row],[Age]]="16-17",CentrepointSourced[[#This Row],[Presented HS DQ]],0)</f>
        <v>0</v>
      </c>
      <c r="Y1224" s="106">
        <f>IF(CentrepointSourced[[#This Row],[Age]]="16-24",CentrepointSourced[[#This Row],[Presented HS DQ]],0)</f>
        <v>0</v>
      </c>
      <c r="Z1224" s="106">
        <f>IF(CentrepointSourced[[#This Row],[Age]]="18-24",CentrepointSourced[[#This Row],[Presented HS DQ]],0)</f>
        <v>0</v>
      </c>
      <c r="AA1224" s="106">
        <f>IF(CentrepointSourced[[#This Row],[Age]]="16-17",CentrepointSourced[[#This Row],[Presented CS DQ]],0)</f>
        <v>0</v>
      </c>
      <c r="AB1224" s="106">
        <f>IF(CentrepointSourced[[#This Row],[Age]]="16-24",CentrepointSourced[[#This Row],[Presented CS DQ]],0)</f>
        <v>0</v>
      </c>
      <c r="AC1224" s="106">
        <f>IF(CentrepointSourced[[#This Row],[Age]]="18-24",CentrepointSourced[[#This Row],[Presented CS DQ]],0)</f>
        <v>0</v>
      </c>
      <c r="AD1224" s="107">
        <f>IF(CentrepointSourced[[#This Row],[Age]]="16-17",CentrepointSourced[[#This Row],[Assessed HS DQ]],0)</f>
        <v>0</v>
      </c>
      <c r="AE1224" s="107">
        <f>IF(CentrepointSourced[[#This Row],[Age]]="16-24",CentrepointSourced[[#This Row],[Assessed HS DQ]],0)</f>
        <v>213</v>
      </c>
      <c r="AF1224" s="107">
        <f>IF(CentrepointSourced[[#This Row],[Age]]="18-24",CentrepointSourced[[#This Row],[Assessed HS DQ]],0)</f>
        <v>0</v>
      </c>
      <c r="AG1224" s="107">
        <f>IF(CentrepointSourced[[#This Row],[Age]]="16-17",CentrepointSourced[[#This Row],[Assessed CS DQ]],0)</f>
        <v>0</v>
      </c>
      <c r="AH1224" s="107">
        <f>IF(CentrepointSourced[[#This Row],[Age]]="16-24",CentrepointSourced[[#This Row],[Assessed CS DQ]],0)</f>
        <v>0</v>
      </c>
      <c r="AI1224" s="107">
        <f>IF(CentrepointSourced[[#This Row],[Age]]="18-24",CentrepointSourced[[#This Row],[Assessed CS DQ]],0)</f>
        <v>0</v>
      </c>
    </row>
    <row r="1225" spans="1:35" customFormat="1" ht="13.5" customHeight="1">
      <c r="A1225" s="45" t="s">
        <v>94</v>
      </c>
      <c r="B1225" s="45" t="s">
        <v>112</v>
      </c>
      <c r="C1225" s="45"/>
      <c r="D1225" s="62" t="s">
        <v>37</v>
      </c>
      <c r="E1225" s="95">
        <v>2009</v>
      </c>
      <c r="F1225" s="67" t="s">
        <v>53</v>
      </c>
      <c r="G1225" s="67"/>
      <c r="H1225" s="97">
        <v>250</v>
      </c>
      <c r="I1225" s="45"/>
      <c r="J1225" s="45">
        <v>250</v>
      </c>
      <c r="K1225" s="45"/>
      <c r="L1225" s="45"/>
      <c r="M1225" s="45"/>
      <c r="N1225" s="45"/>
      <c r="O1225" s="45"/>
      <c r="P1225" s="45"/>
      <c r="Q1225" s="41" t="str">
        <f>IF(CentrepointSourced[[#This Row],[Country]]="Northern Ireland","Northern Ireland",IFERROR(VLOOKUP(CentrepointSourced[[#This Row],[Local Authority]],LKP_LANameDQ[],2,FALSE),CentrepointSourced[[#This Row],[Local Authority]]))</f>
        <v>Argyll and Bute</v>
      </c>
      <c r="R1225" s="41" t="str">
        <f>IF(CentrepointSourced[[#This Row],[LA type]]="County","",INDEX(ConsolGeog[lad14cd],MATCH(CentrepointSourced[[#This Row],[Local Authority DQ]],ConsolGeog[la_name],0)))</f>
        <v>S12000035</v>
      </c>
      <c r="S1225" s="41" t="str">
        <f>IF(OR(CentrepointSourced[[#This Row],[Country]]="Northern Ireland",CentrepointSourced[[#This Row],[Country]]="Scotland",CentrepointSourced[[#This Row],[Country]]="Wales"),"Local Authority",CentrepointSourced[[#This Row],[LA type]])</f>
        <v>Local Authority</v>
      </c>
      <c r="T1225" s="41">
        <f>IF(TRIM(CentrepointSourced[[#This Row],[Presented HS]])="",0,IF(CentrepointSourced[[#This Row],[Presented HS]]="&lt;5",2.5,IF(CentrepointSourced[[#This Row],[Presented HS]]="&lt;10",5,VALUE(TRIM(CentrepointSourced[[#This Row],[Presented HS]])))))</f>
        <v>0</v>
      </c>
      <c r="U1225" s="41">
        <f>IF(TRIM(CentrepointSourced[[#This Row],[Assessed HS]])="",0,IF(CentrepointSourced[[#This Row],[Assessed HS]]="&lt;5",2.5,IF(CentrepointSourced[[#This Row],[Assessed HS]]="&lt;10",5,VALUE(TRIM(CentrepointSourced[[#This Row],[Assessed HS]])))))</f>
        <v>250</v>
      </c>
      <c r="V1225" s="41">
        <f>IF(TRIM(CentrepointSourced[[#This Row],[Presented CS]])="",0,IF(CentrepointSourced[[#This Row],[Presented CS]]="&lt;5",2.5,IF(CentrepointSourced[[#This Row],[Presented CS]]="&lt;10",5,VALUE(TRIM(CentrepointSourced[[#This Row],[Presented CS]])))))</f>
        <v>0</v>
      </c>
      <c r="W1225" s="41">
        <f>IF(TRIM(CentrepointSourced[[#This Row],[Assessed CS]])="",0,IF(CentrepointSourced[[#This Row],[Assessed CS]]="&lt;5",2.5,IF(CentrepointSourced[[#This Row],[Assessed CS]]="&lt;10",5,VALUE(TRIM(CentrepointSourced[[#This Row],[Assessed CS]])))))</f>
        <v>0</v>
      </c>
      <c r="X1225" s="106">
        <f>IF(CentrepointSourced[[#This Row],[Age]]="16-17",CentrepointSourced[[#This Row],[Presented HS DQ]],0)</f>
        <v>0</v>
      </c>
      <c r="Y1225" s="106">
        <f>IF(CentrepointSourced[[#This Row],[Age]]="16-24",CentrepointSourced[[#This Row],[Presented HS DQ]],0)</f>
        <v>0</v>
      </c>
      <c r="Z1225" s="106">
        <f>IF(CentrepointSourced[[#This Row],[Age]]="18-24",CentrepointSourced[[#This Row],[Presented HS DQ]],0)</f>
        <v>0</v>
      </c>
      <c r="AA1225" s="106">
        <f>IF(CentrepointSourced[[#This Row],[Age]]="16-17",CentrepointSourced[[#This Row],[Presented CS DQ]],0)</f>
        <v>0</v>
      </c>
      <c r="AB1225" s="106">
        <f>IF(CentrepointSourced[[#This Row],[Age]]="16-24",CentrepointSourced[[#This Row],[Presented CS DQ]],0)</f>
        <v>0</v>
      </c>
      <c r="AC1225" s="106">
        <f>IF(CentrepointSourced[[#This Row],[Age]]="18-24",CentrepointSourced[[#This Row],[Presented CS DQ]],0)</f>
        <v>0</v>
      </c>
      <c r="AD1225" s="107">
        <f>IF(CentrepointSourced[[#This Row],[Age]]="16-17",CentrepointSourced[[#This Row],[Assessed HS DQ]],0)</f>
        <v>0</v>
      </c>
      <c r="AE1225" s="107">
        <f>IF(CentrepointSourced[[#This Row],[Age]]="16-24",CentrepointSourced[[#This Row],[Assessed HS DQ]],0)</f>
        <v>250</v>
      </c>
      <c r="AF1225" s="107">
        <f>IF(CentrepointSourced[[#This Row],[Age]]="18-24",CentrepointSourced[[#This Row],[Assessed HS DQ]],0)</f>
        <v>0</v>
      </c>
      <c r="AG1225" s="107">
        <f>IF(CentrepointSourced[[#This Row],[Age]]="16-17",CentrepointSourced[[#This Row],[Assessed CS DQ]],0)</f>
        <v>0</v>
      </c>
      <c r="AH1225" s="107">
        <f>IF(CentrepointSourced[[#This Row],[Age]]="16-24",CentrepointSourced[[#This Row],[Assessed CS DQ]],0)</f>
        <v>0</v>
      </c>
      <c r="AI1225" s="107">
        <f>IF(CentrepointSourced[[#This Row],[Age]]="18-24",CentrepointSourced[[#This Row],[Assessed CS DQ]],0)</f>
        <v>0</v>
      </c>
    </row>
    <row r="1226" spans="1:35" customFormat="1" ht="13.5" customHeight="1">
      <c r="A1226" s="45" t="s">
        <v>94</v>
      </c>
      <c r="B1226" s="45" t="s">
        <v>112</v>
      </c>
      <c r="C1226" s="45"/>
      <c r="D1226" s="62" t="s">
        <v>37</v>
      </c>
      <c r="E1226" s="95">
        <v>2010</v>
      </c>
      <c r="F1226" s="67" t="s">
        <v>53</v>
      </c>
      <c r="G1226" s="67"/>
      <c r="H1226" s="97">
        <v>217</v>
      </c>
      <c r="I1226" s="45"/>
      <c r="J1226" s="45">
        <v>160</v>
      </c>
      <c r="K1226" s="45"/>
      <c r="L1226" s="45"/>
      <c r="M1226" s="45"/>
      <c r="N1226" s="45"/>
      <c r="O1226" s="45"/>
      <c r="P1226" s="45"/>
      <c r="Q1226" s="41" t="str">
        <f>IF(CentrepointSourced[[#This Row],[Country]]="Northern Ireland","Northern Ireland",IFERROR(VLOOKUP(CentrepointSourced[[#This Row],[Local Authority]],LKP_LANameDQ[],2,FALSE),CentrepointSourced[[#This Row],[Local Authority]]))</f>
        <v>Argyll and Bute</v>
      </c>
      <c r="R1226" s="41" t="str">
        <f>IF(CentrepointSourced[[#This Row],[LA type]]="County","",INDEX(ConsolGeog[lad14cd],MATCH(CentrepointSourced[[#This Row],[Local Authority DQ]],ConsolGeog[la_name],0)))</f>
        <v>S12000035</v>
      </c>
      <c r="S1226" s="41" t="str">
        <f>IF(OR(CentrepointSourced[[#This Row],[Country]]="Northern Ireland",CentrepointSourced[[#This Row],[Country]]="Scotland",CentrepointSourced[[#This Row],[Country]]="Wales"),"Local Authority",CentrepointSourced[[#This Row],[LA type]])</f>
        <v>Local Authority</v>
      </c>
      <c r="T1226" s="41">
        <f>IF(TRIM(CentrepointSourced[[#This Row],[Presented HS]])="",0,IF(CentrepointSourced[[#This Row],[Presented HS]]="&lt;5",2.5,IF(CentrepointSourced[[#This Row],[Presented HS]]="&lt;10",5,VALUE(TRIM(CentrepointSourced[[#This Row],[Presented HS]])))))</f>
        <v>0</v>
      </c>
      <c r="U1226" s="41">
        <f>IF(TRIM(CentrepointSourced[[#This Row],[Assessed HS]])="",0,IF(CentrepointSourced[[#This Row],[Assessed HS]]="&lt;5",2.5,IF(CentrepointSourced[[#This Row],[Assessed HS]]="&lt;10",5,VALUE(TRIM(CentrepointSourced[[#This Row],[Assessed HS]])))))</f>
        <v>217</v>
      </c>
      <c r="V1226" s="41">
        <f>IF(TRIM(CentrepointSourced[[#This Row],[Presented CS]])="",0,IF(CentrepointSourced[[#This Row],[Presented CS]]="&lt;5",2.5,IF(CentrepointSourced[[#This Row],[Presented CS]]="&lt;10",5,VALUE(TRIM(CentrepointSourced[[#This Row],[Presented CS]])))))</f>
        <v>0</v>
      </c>
      <c r="W1226" s="41">
        <f>IF(TRIM(CentrepointSourced[[#This Row],[Assessed CS]])="",0,IF(CentrepointSourced[[#This Row],[Assessed CS]]="&lt;5",2.5,IF(CentrepointSourced[[#This Row],[Assessed CS]]="&lt;10",5,VALUE(TRIM(CentrepointSourced[[#This Row],[Assessed CS]])))))</f>
        <v>0</v>
      </c>
      <c r="X1226" s="106">
        <f>IF(CentrepointSourced[[#This Row],[Age]]="16-17",CentrepointSourced[[#This Row],[Presented HS DQ]],0)</f>
        <v>0</v>
      </c>
      <c r="Y1226" s="106">
        <f>IF(CentrepointSourced[[#This Row],[Age]]="16-24",CentrepointSourced[[#This Row],[Presented HS DQ]],0)</f>
        <v>0</v>
      </c>
      <c r="Z1226" s="106">
        <f>IF(CentrepointSourced[[#This Row],[Age]]="18-24",CentrepointSourced[[#This Row],[Presented HS DQ]],0)</f>
        <v>0</v>
      </c>
      <c r="AA1226" s="106">
        <f>IF(CentrepointSourced[[#This Row],[Age]]="16-17",CentrepointSourced[[#This Row],[Presented CS DQ]],0)</f>
        <v>0</v>
      </c>
      <c r="AB1226" s="106">
        <f>IF(CentrepointSourced[[#This Row],[Age]]="16-24",CentrepointSourced[[#This Row],[Presented CS DQ]],0)</f>
        <v>0</v>
      </c>
      <c r="AC1226" s="106">
        <f>IF(CentrepointSourced[[#This Row],[Age]]="18-24",CentrepointSourced[[#This Row],[Presented CS DQ]],0)</f>
        <v>0</v>
      </c>
      <c r="AD1226" s="107">
        <f>IF(CentrepointSourced[[#This Row],[Age]]="16-17",CentrepointSourced[[#This Row],[Assessed HS DQ]],0)</f>
        <v>0</v>
      </c>
      <c r="AE1226" s="107">
        <f>IF(CentrepointSourced[[#This Row],[Age]]="16-24",CentrepointSourced[[#This Row],[Assessed HS DQ]],0)</f>
        <v>217</v>
      </c>
      <c r="AF1226" s="107">
        <f>IF(CentrepointSourced[[#This Row],[Age]]="18-24",CentrepointSourced[[#This Row],[Assessed HS DQ]],0)</f>
        <v>0</v>
      </c>
      <c r="AG1226" s="107">
        <f>IF(CentrepointSourced[[#This Row],[Age]]="16-17",CentrepointSourced[[#This Row],[Assessed CS DQ]],0)</f>
        <v>0</v>
      </c>
      <c r="AH1226" s="107">
        <f>IF(CentrepointSourced[[#This Row],[Age]]="16-24",CentrepointSourced[[#This Row],[Assessed CS DQ]],0)</f>
        <v>0</v>
      </c>
      <c r="AI1226" s="107">
        <f>IF(CentrepointSourced[[#This Row],[Age]]="18-24",CentrepointSourced[[#This Row],[Assessed CS DQ]],0)</f>
        <v>0</v>
      </c>
    </row>
    <row r="1227" spans="1:35" customFormat="1" ht="13.5" customHeight="1">
      <c r="A1227" s="45" t="s">
        <v>94</v>
      </c>
      <c r="B1227" s="45" t="s">
        <v>112</v>
      </c>
      <c r="C1227" s="45"/>
      <c r="D1227" s="62" t="s">
        <v>37</v>
      </c>
      <c r="E1227" s="95">
        <v>2011</v>
      </c>
      <c r="F1227" s="67" t="s">
        <v>53</v>
      </c>
      <c r="G1227" s="67"/>
      <c r="H1227" s="97">
        <v>212</v>
      </c>
      <c r="I1227" s="45"/>
      <c r="J1227" s="45">
        <v>119</v>
      </c>
      <c r="K1227" s="45"/>
      <c r="L1227" s="45"/>
      <c r="M1227" s="45"/>
      <c r="N1227" s="45"/>
      <c r="O1227" s="45"/>
      <c r="P1227" s="45"/>
      <c r="Q1227" s="41" t="str">
        <f>IF(CentrepointSourced[[#This Row],[Country]]="Northern Ireland","Northern Ireland",IFERROR(VLOOKUP(CentrepointSourced[[#This Row],[Local Authority]],LKP_LANameDQ[],2,FALSE),CentrepointSourced[[#This Row],[Local Authority]]))</f>
        <v>Argyll and Bute</v>
      </c>
      <c r="R1227" s="41" t="str">
        <f>IF(CentrepointSourced[[#This Row],[LA type]]="County","",INDEX(ConsolGeog[lad14cd],MATCH(CentrepointSourced[[#This Row],[Local Authority DQ]],ConsolGeog[la_name],0)))</f>
        <v>S12000035</v>
      </c>
      <c r="S1227" s="41" t="str">
        <f>IF(OR(CentrepointSourced[[#This Row],[Country]]="Northern Ireland",CentrepointSourced[[#This Row],[Country]]="Scotland",CentrepointSourced[[#This Row],[Country]]="Wales"),"Local Authority",CentrepointSourced[[#This Row],[LA type]])</f>
        <v>Local Authority</v>
      </c>
      <c r="T1227" s="41">
        <f>IF(TRIM(CentrepointSourced[[#This Row],[Presented HS]])="",0,IF(CentrepointSourced[[#This Row],[Presented HS]]="&lt;5",2.5,IF(CentrepointSourced[[#This Row],[Presented HS]]="&lt;10",5,VALUE(TRIM(CentrepointSourced[[#This Row],[Presented HS]])))))</f>
        <v>0</v>
      </c>
      <c r="U1227" s="41">
        <f>IF(TRIM(CentrepointSourced[[#This Row],[Assessed HS]])="",0,IF(CentrepointSourced[[#This Row],[Assessed HS]]="&lt;5",2.5,IF(CentrepointSourced[[#This Row],[Assessed HS]]="&lt;10",5,VALUE(TRIM(CentrepointSourced[[#This Row],[Assessed HS]])))))</f>
        <v>212</v>
      </c>
      <c r="V1227" s="41">
        <f>IF(TRIM(CentrepointSourced[[#This Row],[Presented CS]])="",0,IF(CentrepointSourced[[#This Row],[Presented CS]]="&lt;5",2.5,IF(CentrepointSourced[[#This Row],[Presented CS]]="&lt;10",5,VALUE(TRIM(CentrepointSourced[[#This Row],[Presented CS]])))))</f>
        <v>0</v>
      </c>
      <c r="W1227" s="41">
        <f>IF(TRIM(CentrepointSourced[[#This Row],[Assessed CS]])="",0,IF(CentrepointSourced[[#This Row],[Assessed CS]]="&lt;5",2.5,IF(CentrepointSourced[[#This Row],[Assessed CS]]="&lt;10",5,VALUE(TRIM(CentrepointSourced[[#This Row],[Assessed CS]])))))</f>
        <v>0</v>
      </c>
      <c r="X1227" s="106">
        <f>IF(CentrepointSourced[[#This Row],[Age]]="16-17",CentrepointSourced[[#This Row],[Presented HS DQ]],0)</f>
        <v>0</v>
      </c>
      <c r="Y1227" s="106">
        <f>IF(CentrepointSourced[[#This Row],[Age]]="16-24",CentrepointSourced[[#This Row],[Presented HS DQ]],0)</f>
        <v>0</v>
      </c>
      <c r="Z1227" s="106">
        <f>IF(CentrepointSourced[[#This Row],[Age]]="18-24",CentrepointSourced[[#This Row],[Presented HS DQ]],0)</f>
        <v>0</v>
      </c>
      <c r="AA1227" s="106">
        <f>IF(CentrepointSourced[[#This Row],[Age]]="16-17",CentrepointSourced[[#This Row],[Presented CS DQ]],0)</f>
        <v>0</v>
      </c>
      <c r="AB1227" s="106">
        <f>IF(CentrepointSourced[[#This Row],[Age]]="16-24",CentrepointSourced[[#This Row],[Presented CS DQ]],0)</f>
        <v>0</v>
      </c>
      <c r="AC1227" s="106">
        <f>IF(CentrepointSourced[[#This Row],[Age]]="18-24",CentrepointSourced[[#This Row],[Presented CS DQ]],0)</f>
        <v>0</v>
      </c>
      <c r="AD1227" s="107">
        <f>IF(CentrepointSourced[[#This Row],[Age]]="16-17",CentrepointSourced[[#This Row],[Assessed HS DQ]],0)</f>
        <v>0</v>
      </c>
      <c r="AE1227" s="107">
        <f>IF(CentrepointSourced[[#This Row],[Age]]="16-24",CentrepointSourced[[#This Row],[Assessed HS DQ]],0)</f>
        <v>212</v>
      </c>
      <c r="AF1227" s="107">
        <f>IF(CentrepointSourced[[#This Row],[Age]]="18-24",CentrepointSourced[[#This Row],[Assessed HS DQ]],0)</f>
        <v>0</v>
      </c>
      <c r="AG1227" s="107">
        <f>IF(CentrepointSourced[[#This Row],[Age]]="16-17",CentrepointSourced[[#This Row],[Assessed CS DQ]],0)</f>
        <v>0</v>
      </c>
      <c r="AH1227" s="107">
        <f>IF(CentrepointSourced[[#This Row],[Age]]="16-24",CentrepointSourced[[#This Row],[Assessed CS DQ]],0)</f>
        <v>0</v>
      </c>
      <c r="AI1227" s="107">
        <f>IF(CentrepointSourced[[#This Row],[Age]]="18-24",CentrepointSourced[[#This Row],[Assessed CS DQ]],0)</f>
        <v>0</v>
      </c>
    </row>
    <row r="1228" spans="1:35" customFormat="1" ht="13.5" customHeight="1">
      <c r="A1228" s="45" t="s">
        <v>94</v>
      </c>
      <c r="B1228" s="45" t="s">
        <v>112</v>
      </c>
      <c r="C1228" s="45"/>
      <c r="D1228" s="62" t="s">
        <v>37</v>
      </c>
      <c r="E1228" s="95">
        <v>2012</v>
      </c>
      <c r="F1228" s="67" t="s">
        <v>53</v>
      </c>
      <c r="G1228" s="67"/>
      <c r="H1228" s="79"/>
      <c r="I1228" s="45"/>
      <c r="J1228" s="45">
        <v>100</v>
      </c>
      <c r="K1228" s="45"/>
      <c r="L1228" s="45"/>
      <c r="M1228" s="45"/>
      <c r="N1228" s="45"/>
      <c r="O1228" s="45"/>
      <c r="P1228" s="45"/>
      <c r="Q1228" s="41" t="str">
        <f>IF(CentrepointSourced[[#This Row],[Country]]="Northern Ireland","Northern Ireland",IFERROR(VLOOKUP(CentrepointSourced[[#This Row],[Local Authority]],LKP_LANameDQ[],2,FALSE),CentrepointSourced[[#This Row],[Local Authority]]))</f>
        <v>Argyll and Bute</v>
      </c>
      <c r="R1228" s="41" t="str">
        <f>IF(CentrepointSourced[[#This Row],[LA type]]="County","",INDEX(ConsolGeog[lad14cd],MATCH(CentrepointSourced[[#This Row],[Local Authority DQ]],ConsolGeog[la_name],0)))</f>
        <v>S12000035</v>
      </c>
      <c r="S1228" s="41" t="str">
        <f>IF(OR(CentrepointSourced[[#This Row],[Country]]="Northern Ireland",CentrepointSourced[[#This Row],[Country]]="Scotland",CentrepointSourced[[#This Row],[Country]]="Wales"),"Local Authority",CentrepointSourced[[#This Row],[LA type]])</f>
        <v>Local Authority</v>
      </c>
      <c r="T1228" s="41">
        <f>IF(TRIM(CentrepointSourced[[#This Row],[Presented HS]])="",0,IF(CentrepointSourced[[#This Row],[Presented HS]]="&lt;5",2.5,IF(CentrepointSourced[[#This Row],[Presented HS]]="&lt;10",5,VALUE(TRIM(CentrepointSourced[[#This Row],[Presented HS]])))))</f>
        <v>0</v>
      </c>
      <c r="U1228" s="41">
        <f>IF(TRIM(CentrepointSourced[[#This Row],[Assessed HS]])="",0,IF(CentrepointSourced[[#This Row],[Assessed HS]]="&lt;5",2.5,IF(CentrepointSourced[[#This Row],[Assessed HS]]="&lt;10",5,VALUE(TRIM(CentrepointSourced[[#This Row],[Assessed HS]])))))</f>
        <v>0</v>
      </c>
      <c r="V1228" s="41">
        <f>IF(TRIM(CentrepointSourced[[#This Row],[Presented CS]])="",0,IF(CentrepointSourced[[#This Row],[Presented CS]]="&lt;5",2.5,IF(CentrepointSourced[[#This Row],[Presented CS]]="&lt;10",5,VALUE(TRIM(CentrepointSourced[[#This Row],[Presented CS]])))))</f>
        <v>0</v>
      </c>
      <c r="W1228" s="41">
        <f>IF(TRIM(CentrepointSourced[[#This Row],[Assessed CS]])="",0,IF(CentrepointSourced[[#This Row],[Assessed CS]]="&lt;5",2.5,IF(CentrepointSourced[[#This Row],[Assessed CS]]="&lt;10",5,VALUE(TRIM(CentrepointSourced[[#This Row],[Assessed CS]])))))</f>
        <v>0</v>
      </c>
      <c r="X1228" s="106">
        <f>IF(CentrepointSourced[[#This Row],[Age]]="16-17",CentrepointSourced[[#This Row],[Presented HS DQ]],0)</f>
        <v>0</v>
      </c>
      <c r="Y1228" s="106">
        <f>IF(CentrepointSourced[[#This Row],[Age]]="16-24",CentrepointSourced[[#This Row],[Presented HS DQ]],0)</f>
        <v>0</v>
      </c>
      <c r="Z1228" s="106">
        <f>IF(CentrepointSourced[[#This Row],[Age]]="18-24",CentrepointSourced[[#This Row],[Presented HS DQ]],0)</f>
        <v>0</v>
      </c>
      <c r="AA1228" s="106">
        <f>IF(CentrepointSourced[[#This Row],[Age]]="16-17",CentrepointSourced[[#This Row],[Presented CS DQ]],0)</f>
        <v>0</v>
      </c>
      <c r="AB1228" s="106">
        <f>IF(CentrepointSourced[[#This Row],[Age]]="16-24",CentrepointSourced[[#This Row],[Presented CS DQ]],0)</f>
        <v>0</v>
      </c>
      <c r="AC1228" s="106">
        <f>IF(CentrepointSourced[[#This Row],[Age]]="18-24",CentrepointSourced[[#This Row],[Presented CS DQ]],0)</f>
        <v>0</v>
      </c>
      <c r="AD1228" s="107">
        <f>IF(CentrepointSourced[[#This Row],[Age]]="16-17",CentrepointSourced[[#This Row],[Assessed HS DQ]],0)</f>
        <v>0</v>
      </c>
      <c r="AE1228" s="107">
        <f>IF(CentrepointSourced[[#This Row],[Age]]="16-24",CentrepointSourced[[#This Row],[Assessed HS DQ]],0)</f>
        <v>0</v>
      </c>
      <c r="AF1228" s="107">
        <f>IF(CentrepointSourced[[#This Row],[Age]]="18-24",CentrepointSourced[[#This Row],[Assessed HS DQ]],0)</f>
        <v>0</v>
      </c>
      <c r="AG1228" s="107">
        <f>IF(CentrepointSourced[[#This Row],[Age]]="16-17",CentrepointSourced[[#This Row],[Assessed CS DQ]],0)</f>
        <v>0</v>
      </c>
      <c r="AH1228" s="107">
        <f>IF(CentrepointSourced[[#This Row],[Age]]="16-24",CentrepointSourced[[#This Row],[Assessed CS DQ]],0)</f>
        <v>0</v>
      </c>
      <c r="AI1228" s="107">
        <f>IF(CentrepointSourced[[#This Row],[Age]]="18-24",CentrepointSourced[[#This Row],[Assessed CS DQ]],0)</f>
        <v>0</v>
      </c>
    </row>
    <row r="1229" spans="1:35" customFormat="1" ht="13.5" customHeight="1">
      <c r="A1229" s="45" t="s">
        <v>94</v>
      </c>
      <c r="B1229" s="45" t="s">
        <v>112</v>
      </c>
      <c r="C1229" s="45"/>
      <c r="D1229" s="62" t="s">
        <v>37</v>
      </c>
      <c r="E1229" s="95">
        <v>2013</v>
      </c>
      <c r="F1229" s="67" t="s">
        <v>53</v>
      </c>
      <c r="G1229" s="67"/>
      <c r="H1229" s="79"/>
      <c r="I1229" s="45"/>
      <c r="J1229" s="45">
        <v>134</v>
      </c>
      <c r="K1229" s="45"/>
      <c r="L1229" s="45"/>
      <c r="M1229" s="45"/>
      <c r="N1229" s="45"/>
      <c r="O1229" s="45"/>
      <c r="P1229" s="45"/>
      <c r="Q1229" s="41" t="str">
        <f>IF(CentrepointSourced[[#This Row],[Country]]="Northern Ireland","Northern Ireland",IFERROR(VLOOKUP(CentrepointSourced[[#This Row],[Local Authority]],LKP_LANameDQ[],2,FALSE),CentrepointSourced[[#This Row],[Local Authority]]))</f>
        <v>Argyll and Bute</v>
      </c>
      <c r="R1229" s="41" t="str">
        <f>IF(CentrepointSourced[[#This Row],[LA type]]="County","",INDEX(ConsolGeog[lad14cd],MATCH(CentrepointSourced[[#This Row],[Local Authority DQ]],ConsolGeog[la_name],0)))</f>
        <v>S12000035</v>
      </c>
      <c r="S1229" s="41" t="str">
        <f>IF(OR(CentrepointSourced[[#This Row],[Country]]="Northern Ireland",CentrepointSourced[[#This Row],[Country]]="Scotland",CentrepointSourced[[#This Row],[Country]]="Wales"),"Local Authority",CentrepointSourced[[#This Row],[LA type]])</f>
        <v>Local Authority</v>
      </c>
      <c r="T1229" s="41">
        <f>IF(TRIM(CentrepointSourced[[#This Row],[Presented HS]])="",0,IF(CentrepointSourced[[#This Row],[Presented HS]]="&lt;5",2.5,IF(CentrepointSourced[[#This Row],[Presented HS]]="&lt;10",5,VALUE(TRIM(CentrepointSourced[[#This Row],[Presented HS]])))))</f>
        <v>0</v>
      </c>
      <c r="U1229" s="41">
        <f>IF(TRIM(CentrepointSourced[[#This Row],[Assessed HS]])="",0,IF(CentrepointSourced[[#This Row],[Assessed HS]]="&lt;5",2.5,IF(CentrepointSourced[[#This Row],[Assessed HS]]="&lt;10",5,VALUE(TRIM(CentrepointSourced[[#This Row],[Assessed HS]])))))</f>
        <v>0</v>
      </c>
      <c r="V1229" s="41">
        <f>IF(TRIM(CentrepointSourced[[#This Row],[Presented CS]])="",0,IF(CentrepointSourced[[#This Row],[Presented CS]]="&lt;5",2.5,IF(CentrepointSourced[[#This Row],[Presented CS]]="&lt;10",5,VALUE(TRIM(CentrepointSourced[[#This Row],[Presented CS]])))))</f>
        <v>0</v>
      </c>
      <c r="W1229" s="41">
        <f>IF(TRIM(CentrepointSourced[[#This Row],[Assessed CS]])="",0,IF(CentrepointSourced[[#This Row],[Assessed CS]]="&lt;5",2.5,IF(CentrepointSourced[[#This Row],[Assessed CS]]="&lt;10",5,VALUE(TRIM(CentrepointSourced[[#This Row],[Assessed CS]])))))</f>
        <v>0</v>
      </c>
      <c r="X1229" s="106">
        <f>IF(CentrepointSourced[[#This Row],[Age]]="16-17",CentrepointSourced[[#This Row],[Presented HS DQ]],0)</f>
        <v>0</v>
      </c>
      <c r="Y1229" s="106">
        <f>IF(CentrepointSourced[[#This Row],[Age]]="16-24",CentrepointSourced[[#This Row],[Presented HS DQ]],0)</f>
        <v>0</v>
      </c>
      <c r="Z1229" s="106">
        <f>IF(CentrepointSourced[[#This Row],[Age]]="18-24",CentrepointSourced[[#This Row],[Presented HS DQ]],0)</f>
        <v>0</v>
      </c>
      <c r="AA1229" s="106">
        <f>IF(CentrepointSourced[[#This Row],[Age]]="16-17",CentrepointSourced[[#This Row],[Presented CS DQ]],0)</f>
        <v>0</v>
      </c>
      <c r="AB1229" s="106">
        <f>IF(CentrepointSourced[[#This Row],[Age]]="16-24",CentrepointSourced[[#This Row],[Presented CS DQ]],0)</f>
        <v>0</v>
      </c>
      <c r="AC1229" s="106">
        <f>IF(CentrepointSourced[[#This Row],[Age]]="18-24",CentrepointSourced[[#This Row],[Presented CS DQ]],0)</f>
        <v>0</v>
      </c>
      <c r="AD1229" s="107">
        <f>IF(CentrepointSourced[[#This Row],[Age]]="16-17",CentrepointSourced[[#This Row],[Assessed HS DQ]],0)</f>
        <v>0</v>
      </c>
      <c r="AE1229" s="107">
        <f>IF(CentrepointSourced[[#This Row],[Age]]="16-24",CentrepointSourced[[#This Row],[Assessed HS DQ]],0)</f>
        <v>0</v>
      </c>
      <c r="AF1229" s="107">
        <f>IF(CentrepointSourced[[#This Row],[Age]]="18-24",CentrepointSourced[[#This Row],[Assessed HS DQ]],0)</f>
        <v>0</v>
      </c>
      <c r="AG1229" s="107">
        <f>IF(CentrepointSourced[[#This Row],[Age]]="16-17",CentrepointSourced[[#This Row],[Assessed CS DQ]],0)</f>
        <v>0</v>
      </c>
      <c r="AH1229" s="107">
        <f>IF(CentrepointSourced[[#This Row],[Age]]="16-24",CentrepointSourced[[#This Row],[Assessed CS DQ]],0)</f>
        <v>0</v>
      </c>
      <c r="AI1229" s="107">
        <f>IF(CentrepointSourced[[#This Row],[Age]]="18-24",CentrepointSourced[[#This Row],[Assessed CS DQ]],0)</f>
        <v>0</v>
      </c>
    </row>
    <row r="1230" spans="1:35" customFormat="1" ht="13.5" customHeight="1">
      <c r="A1230" s="45" t="s">
        <v>94</v>
      </c>
      <c r="B1230" s="45" t="s">
        <v>112</v>
      </c>
      <c r="C1230" s="45"/>
      <c r="D1230" s="62" t="s">
        <v>37</v>
      </c>
      <c r="E1230" s="95">
        <v>2014</v>
      </c>
      <c r="F1230" s="67" t="s">
        <v>53</v>
      </c>
      <c r="G1230" s="67"/>
      <c r="H1230" s="79"/>
      <c r="I1230" s="45"/>
      <c r="J1230" s="45">
        <v>93</v>
      </c>
      <c r="K1230" s="45"/>
      <c r="L1230" s="45"/>
      <c r="M1230" s="45"/>
      <c r="N1230" s="45"/>
      <c r="O1230" s="45"/>
      <c r="P1230" s="45"/>
      <c r="Q1230" s="41" t="str">
        <f>IF(CentrepointSourced[[#This Row],[Country]]="Northern Ireland","Northern Ireland",IFERROR(VLOOKUP(CentrepointSourced[[#This Row],[Local Authority]],LKP_LANameDQ[],2,FALSE),CentrepointSourced[[#This Row],[Local Authority]]))</f>
        <v>Argyll and Bute</v>
      </c>
      <c r="R1230" s="41" t="str">
        <f>IF(CentrepointSourced[[#This Row],[LA type]]="County","",INDEX(ConsolGeog[lad14cd],MATCH(CentrepointSourced[[#This Row],[Local Authority DQ]],ConsolGeog[la_name],0)))</f>
        <v>S12000035</v>
      </c>
      <c r="S1230" s="41" t="str">
        <f>IF(OR(CentrepointSourced[[#This Row],[Country]]="Northern Ireland",CentrepointSourced[[#This Row],[Country]]="Scotland",CentrepointSourced[[#This Row],[Country]]="Wales"),"Local Authority",CentrepointSourced[[#This Row],[LA type]])</f>
        <v>Local Authority</v>
      </c>
      <c r="T1230" s="41">
        <f>IF(TRIM(CentrepointSourced[[#This Row],[Presented HS]])="",0,IF(CentrepointSourced[[#This Row],[Presented HS]]="&lt;5",2.5,IF(CentrepointSourced[[#This Row],[Presented HS]]="&lt;10",5,VALUE(TRIM(CentrepointSourced[[#This Row],[Presented HS]])))))</f>
        <v>0</v>
      </c>
      <c r="U1230" s="41">
        <f>IF(TRIM(CentrepointSourced[[#This Row],[Assessed HS]])="",0,IF(CentrepointSourced[[#This Row],[Assessed HS]]="&lt;5",2.5,IF(CentrepointSourced[[#This Row],[Assessed HS]]="&lt;10",5,VALUE(TRIM(CentrepointSourced[[#This Row],[Assessed HS]])))))</f>
        <v>0</v>
      </c>
      <c r="V1230" s="41">
        <f>IF(TRIM(CentrepointSourced[[#This Row],[Presented CS]])="",0,IF(CentrepointSourced[[#This Row],[Presented CS]]="&lt;5",2.5,IF(CentrepointSourced[[#This Row],[Presented CS]]="&lt;10",5,VALUE(TRIM(CentrepointSourced[[#This Row],[Presented CS]])))))</f>
        <v>0</v>
      </c>
      <c r="W1230" s="41">
        <f>IF(TRIM(CentrepointSourced[[#This Row],[Assessed CS]])="",0,IF(CentrepointSourced[[#This Row],[Assessed CS]]="&lt;5",2.5,IF(CentrepointSourced[[#This Row],[Assessed CS]]="&lt;10",5,VALUE(TRIM(CentrepointSourced[[#This Row],[Assessed CS]])))))</f>
        <v>0</v>
      </c>
      <c r="X1230" s="106">
        <f>IF(CentrepointSourced[[#This Row],[Age]]="16-17",CentrepointSourced[[#This Row],[Presented HS DQ]],0)</f>
        <v>0</v>
      </c>
      <c r="Y1230" s="106">
        <f>IF(CentrepointSourced[[#This Row],[Age]]="16-24",CentrepointSourced[[#This Row],[Presented HS DQ]],0)</f>
        <v>0</v>
      </c>
      <c r="Z1230" s="106">
        <f>IF(CentrepointSourced[[#This Row],[Age]]="18-24",CentrepointSourced[[#This Row],[Presented HS DQ]],0)</f>
        <v>0</v>
      </c>
      <c r="AA1230" s="106">
        <f>IF(CentrepointSourced[[#This Row],[Age]]="16-17",CentrepointSourced[[#This Row],[Presented CS DQ]],0)</f>
        <v>0</v>
      </c>
      <c r="AB1230" s="106">
        <f>IF(CentrepointSourced[[#This Row],[Age]]="16-24",CentrepointSourced[[#This Row],[Presented CS DQ]],0)</f>
        <v>0</v>
      </c>
      <c r="AC1230" s="106">
        <f>IF(CentrepointSourced[[#This Row],[Age]]="18-24",CentrepointSourced[[#This Row],[Presented CS DQ]],0)</f>
        <v>0</v>
      </c>
      <c r="AD1230" s="107">
        <f>IF(CentrepointSourced[[#This Row],[Age]]="16-17",CentrepointSourced[[#This Row],[Assessed HS DQ]],0)</f>
        <v>0</v>
      </c>
      <c r="AE1230" s="107">
        <f>IF(CentrepointSourced[[#This Row],[Age]]="16-24",CentrepointSourced[[#This Row],[Assessed HS DQ]],0)</f>
        <v>0</v>
      </c>
      <c r="AF1230" s="107">
        <f>IF(CentrepointSourced[[#This Row],[Age]]="18-24",CentrepointSourced[[#This Row],[Assessed HS DQ]],0)</f>
        <v>0</v>
      </c>
      <c r="AG1230" s="107">
        <f>IF(CentrepointSourced[[#This Row],[Age]]="16-17",CentrepointSourced[[#This Row],[Assessed CS DQ]],0)</f>
        <v>0</v>
      </c>
      <c r="AH1230" s="107">
        <f>IF(CentrepointSourced[[#This Row],[Age]]="16-24",CentrepointSourced[[#This Row],[Assessed CS DQ]],0)</f>
        <v>0</v>
      </c>
      <c r="AI1230" s="107">
        <f>IF(CentrepointSourced[[#This Row],[Age]]="18-24",CentrepointSourced[[#This Row],[Assessed CS DQ]],0)</f>
        <v>0</v>
      </c>
    </row>
    <row r="1231" spans="1:35" customFormat="1" ht="13.5" customHeight="1">
      <c r="A1231" s="45" t="s">
        <v>94</v>
      </c>
      <c r="B1231" s="45" t="s">
        <v>121</v>
      </c>
      <c r="C1231" s="45"/>
      <c r="D1231" s="62" t="s">
        <v>37</v>
      </c>
      <c r="E1231" s="95">
        <v>2002</v>
      </c>
      <c r="F1231" s="67" t="s">
        <v>53</v>
      </c>
      <c r="G1231" s="67"/>
      <c r="H1231" s="97">
        <v>134</v>
      </c>
      <c r="I1231" s="45"/>
      <c r="J1231" s="45">
        <v>133</v>
      </c>
      <c r="K1231" s="45"/>
      <c r="L1231" s="45"/>
      <c r="M1231" s="45"/>
      <c r="N1231" s="45"/>
      <c r="O1231" s="45"/>
      <c r="P1231" s="45"/>
      <c r="Q1231" s="41" t="str">
        <f>IF(CentrepointSourced[[#This Row],[Country]]="Northern Ireland","Northern Ireland",IFERROR(VLOOKUP(CentrepointSourced[[#This Row],[Local Authority]],LKP_LANameDQ[],2,FALSE),CentrepointSourced[[#This Row],[Local Authority]]))</f>
        <v>Clackmannanshire</v>
      </c>
      <c r="R1231" s="41" t="str">
        <f>IF(CentrepointSourced[[#This Row],[LA type]]="County","",INDEX(ConsolGeog[lad14cd],MATCH(CentrepointSourced[[#This Row],[Local Authority DQ]],ConsolGeog[la_name],0)))</f>
        <v>S12000005</v>
      </c>
      <c r="S1231" s="41" t="str">
        <f>IF(OR(CentrepointSourced[[#This Row],[Country]]="Northern Ireland",CentrepointSourced[[#This Row],[Country]]="Scotland",CentrepointSourced[[#This Row],[Country]]="Wales"),"Local Authority",CentrepointSourced[[#This Row],[LA type]])</f>
        <v>Local Authority</v>
      </c>
      <c r="T1231" s="41">
        <f>IF(TRIM(CentrepointSourced[[#This Row],[Presented HS]])="",0,IF(CentrepointSourced[[#This Row],[Presented HS]]="&lt;5",2.5,IF(CentrepointSourced[[#This Row],[Presented HS]]="&lt;10",5,VALUE(TRIM(CentrepointSourced[[#This Row],[Presented HS]])))))</f>
        <v>0</v>
      </c>
      <c r="U1231" s="41">
        <f>IF(TRIM(CentrepointSourced[[#This Row],[Assessed HS]])="",0,IF(CentrepointSourced[[#This Row],[Assessed HS]]="&lt;5",2.5,IF(CentrepointSourced[[#This Row],[Assessed HS]]="&lt;10",5,VALUE(TRIM(CentrepointSourced[[#This Row],[Assessed HS]])))))</f>
        <v>134</v>
      </c>
      <c r="V1231" s="41">
        <f>IF(TRIM(CentrepointSourced[[#This Row],[Presented CS]])="",0,IF(CentrepointSourced[[#This Row],[Presented CS]]="&lt;5",2.5,IF(CentrepointSourced[[#This Row],[Presented CS]]="&lt;10",5,VALUE(TRIM(CentrepointSourced[[#This Row],[Presented CS]])))))</f>
        <v>0</v>
      </c>
      <c r="W1231" s="41">
        <f>IF(TRIM(CentrepointSourced[[#This Row],[Assessed CS]])="",0,IF(CentrepointSourced[[#This Row],[Assessed CS]]="&lt;5",2.5,IF(CentrepointSourced[[#This Row],[Assessed CS]]="&lt;10",5,VALUE(TRIM(CentrepointSourced[[#This Row],[Assessed CS]])))))</f>
        <v>0</v>
      </c>
      <c r="X1231" s="106">
        <f>IF(CentrepointSourced[[#This Row],[Age]]="16-17",CentrepointSourced[[#This Row],[Presented HS DQ]],0)</f>
        <v>0</v>
      </c>
      <c r="Y1231" s="106">
        <f>IF(CentrepointSourced[[#This Row],[Age]]="16-24",CentrepointSourced[[#This Row],[Presented HS DQ]],0)</f>
        <v>0</v>
      </c>
      <c r="Z1231" s="106">
        <f>IF(CentrepointSourced[[#This Row],[Age]]="18-24",CentrepointSourced[[#This Row],[Presented HS DQ]],0)</f>
        <v>0</v>
      </c>
      <c r="AA1231" s="106">
        <f>IF(CentrepointSourced[[#This Row],[Age]]="16-17",CentrepointSourced[[#This Row],[Presented CS DQ]],0)</f>
        <v>0</v>
      </c>
      <c r="AB1231" s="106">
        <f>IF(CentrepointSourced[[#This Row],[Age]]="16-24",CentrepointSourced[[#This Row],[Presented CS DQ]],0)</f>
        <v>0</v>
      </c>
      <c r="AC1231" s="106">
        <f>IF(CentrepointSourced[[#This Row],[Age]]="18-24",CentrepointSourced[[#This Row],[Presented CS DQ]],0)</f>
        <v>0</v>
      </c>
      <c r="AD1231" s="107">
        <f>IF(CentrepointSourced[[#This Row],[Age]]="16-17",CentrepointSourced[[#This Row],[Assessed HS DQ]],0)</f>
        <v>0</v>
      </c>
      <c r="AE1231" s="107">
        <f>IF(CentrepointSourced[[#This Row],[Age]]="16-24",CentrepointSourced[[#This Row],[Assessed HS DQ]],0)</f>
        <v>134</v>
      </c>
      <c r="AF1231" s="107">
        <f>IF(CentrepointSourced[[#This Row],[Age]]="18-24",CentrepointSourced[[#This Row],[Assessed HS DQ]],0)</f>
        <v>0</v>
      </c>
      <c r="AG1231" s="107">
        <f>IF(CentrepointSourced[[#This Row],[Age]]="16-17",CentrepointSourced[[#This Row],[Assessed CS DQ]],0)</f>
        <v>0</v>
      </c>
      <c r="AH1231" s="107">
        <f>IF(CentrepointSourced[[#This Row],[Age]]="16-24",CentrepointSourced[[#This Row],[Assessed CS DQ]],0)</f>
        <v>0</v>
      </c>
      <c r="AI1231" s="107">
        <f>IF(CentrepointSourced[[#This Row],[Age]]="18-24",CentrepointSourced[[#This Row],[Assessed CS DQ]],0)</f>
        <v>0</v>
      </c>
    </row>
    <row r="1232" spans="1:35" customFormat="1" ht="13.5" customHeight="1">
      <c r="A1232" s="45" t="s">
        <v>94</v>
      </c>
      <c r="B1232" s="45" t="s">
        <v>121</v>
      </c>
      <c r="C1232" s="45"/>
      <c r="D1232" s="62" t="s">
        <v>37</v>
      </c>
      <c r="E1232" s="95">
        <v>2003</v>
      </c>
      <c r="F1232" s="67" t="s">
        <v>53</v>
      </c>
      <c r="G1232" s="67"/>
      <c r="H1232" s="97">
        <v>149</v>
      </c>
      <c r="I1232" s="45"/>
      <c r="J1232" s="45">
        <v>142</v>
      </c>
      <c r="K1232" s="45"/>
      <c r="L1232" s="45"/>
      <c r="M1232" s="45"/>
      <c r="N1232" s="45"/>
      <c r="O1232" s="45"/>
      <c r="P1232" s="45"/>
      <c r="Q1232" s="41" t="str">
        <f>IF(CentrepointSourced[[#This Row],[Country]]="Northern Ireland","Northern Ireland",IFERROR(VLOOKUP(CentrepointSourced[[#This Row],[Local Authority]],LKP_LANameDQ[],2,FALSE),CentrepointSourced[[#This Row],[Local Authority]]))</f>
        <v>Clackmannanshire</v>
      </c>
      <c r="R1232" s="41" t="str">
        <f>IF(CentrepointSourced[[#This Row],[LA type]]="County","",INDEX(ConsolGeog[lad14cd],MATCH(CentrepointSourced[[#This Row],[Local Authority DQ]],ConsolGeog[la_name],0)))</f>
        <v>S12000005</v>
      </c>
      <c r="S1232" s="41" t="str">
        <f>IF(OR(CentrepointSourced[[#This Row],[Country]]="Northern Ireland",CentrepointSourced[[#This Row],[Country]]="Scotland",CentrepointSourced[[#This Row],[Country]]="Wales"),"Local Authority",CentrepointSourced[[#This Row],[LA type]])</f>
        <v>Local Authority</v>
      </c>
      <c r="T1232" s="41">
        <f>IF(TRIM(CentrepointSourced[[#This Row],[Presented HS]])="",0,IF(CentrepointSourced[[#This Row],[Presented HS]]="&lt;5",2.5,IF(CentrepointSourced[[#This Row],[Presented HS]]="&lt;10",5,VALUE(TRIM(CentrepointSourced[[#This Row],[Presented HS]])))))</f>
        <v>0</v>
      </c>
      <c r="U1232" s="41">
        <f>IF(TRIM(CentrepointSourced[[#This Row],[Assessed HS]])="",0,IF(CentrepointSourced[[#This Row],[Assessed HS]]="&lt;5",2.5,IF(CentrepointSourced[[#This Row],[Assessed HS]]="&lt;10",5,VALUE(TRIM(CentrepointSourced[[#This Row],[Assessed HS]])))))</f>
        <v>149</v>
      </c>
      <c r="V1232" s="41">
        <f>IF(TRIM(CentrepointSourced[[#This Row],[Presented CS]])="",0,IF(CentrepointSourced[[#This Row],[Presented CS]]="&lt;5",2.5,IF(CentrepointSourced[[#This Row],[Presented CS]]="&lt;10",5,VALUE(TRIM(CentrepointSourced[[#This Row],[Presented CS]])))))</f>
        <v>0</v>
      </c>
      <c r="W1232" s="41">
        <f>IF(TRIM(CentrepointSourced[[#This Row],[Assessed CS]])="",0,IF(CentrepointSourced[[#This Row],[Assessed CS]]="&lt;5",2.5,IF(CentrepointSourced[[#This Row],[Assessed CS]]="&lt;10",5,VALUE(TRIM(CentrepointSourced[[#This Row],[Assessed CS]])))))</f>
        <v>0</v>
      </c>
      <c r="X1232" s="106">
        <f>IF(CentrepointSourced[[#This Row],[Age]]="16-17",CentrepointSourced[[#This Row],[Presented HS DQ]],0)</f>
        <v>0</v>
      </c>
      <c r="Y1232" s="106">
        <f>IF(CentrepointSourced[[#This Row],[Age]]="16-24",CentrepointSourced[[#This Row],[Presented HS DQ]],0)</f>
        <v>0</v>
      </c>
      <c r="Z1232" s="106">
        <f>IF(CentrepointSourced[[#This Row],[Age]]="18-24",CentrepointSourced[[#This Row],[Presented HS DQ]],0)</f>
        <v>0</v>
      </c>
      <c r="AA1232" s="106">
        <f>IF(CentrepointSourced[[#This Row],[Age]]="16-17",CentrepointSourced[[#This Row],[Presented CS DQ]],0)</f>
        <v>0</v>
      </c>
      <c r="AB1232" s="106">
        <f>IF(CentrepointSourced[[#This Row],[Age]]="16-24",CentrepointSourced[[#This Row],[Presented CS DQ]],0)</f>
        <v>0</v>
      </c>
      <c r="AC1232" s="106">
        <f>IF(CentrepointSourced[[#This Row],[Age]]="18-24",CentrepointSourced[[#This Row],[Presented CS DQ]],0)</f>
        <v>0</v>
      </c>
      <c r="AD1232" s="107">
        <f>IF(CentrepointSourced[[#This Row],[Age]]="16-17",CentrepointSourced[[#This Row],[Assessed HS DQ]],0)</f>
        <v>0</v>
      </c>
      <c r="AE1232" s="107">
        <f>IF(CentrepointSourced[[#This Row],[Age]]="16-24",CentrepointSourced[[#This Row],[Assessed HS DQ]],0)</f>
        <v>149</v>
      </c>
      <c r="AF1232" s="107">
        <f>IF(CentrepointSourced[[#This Row],[Age]]="18-24",CentrepointSourced[[#This Row],[Assessed HS DQ]],0)</f>
        <v>0</v>
      </c>
      <c r="AG1232" s="107">
        <f>IF(CentrepointSourced[[#This Row],[Age]]="16-17",CentrepointSourced[[#This Row],[Assessed CS DQ]],0)</f>
        <v>0</v>
      </c>
      <c r="AH1232" s="107">
        <f>IF(CentrepointSourced[[#This Row],[Age]]="16-24",CentrepointSourced[[#This Row],[Assessed CS DQ]],0)</f>
        <v>0</v>
      </c>
      <c r="AI1232" s="107">
        <f>IF(CentrepointSourced[[#This Row],[Age]]="18-24",CentrepointSourced[[#This Row],[Assessed CS DQ]],0)</f>
        <v>0</v>
      </c>
    </row>
    <row r="1233" spans="1:35" customFormat="1" ht="13.5" customHeight="1">
      <c r="A1233" s="45" t="s">
        <v>94</v>
      </c>
      <c r="B1233" s="45" t="s">
        <v>121</v>
      </c>
      <c r="C1233" s="45"/>
      <c r="D1233" s="62" t="s">
        <v>37</v>
      </c>
      <c r="E1233" s="95">
        <v>2004</v>
      </c>
      <c r="F1233" s="67" t="s">
        <v>53</v>
      </c>
      <c r="G1233" s="67"/>
      <c r="H1233" s="97">
        <v>209</v>
      </c>
      <c r="I1233" s="45"/>
      <c r="J1233" s="45">
        <v>203</v>
      </c>
      <c r="K1233" s="45"/>
      <c r="L1233" s="45"/>
      <c r="M1233" s="45"/>
      <c r="N1233" s="45"/>
      <c r="O1233" s="45"/>
      <c r="P1233" s="45"/>
      <c r="Q1233" s="41" t="str">
        <f>IF(CentrepointSourced[[#This Row],[Country]]="Northern Ireland","Northern Ireland",IFERROR(VLOOKUP(CentrepointSourced[[#This Row],[Local Authority]],LKP_LANameDQ[],2,FALSE),CentrepointSourced[[#This Row],[Local Authority]]))</f>
        <v>Clackmannanshire</v>
      </c>
      <c r="R1233" s="41" t="str">
        <f>IF(CentrepointSourced[[#This Row],[LA type]]="County","",INDEX(ConsolGeog[lad14cd],MATCH(CentrepointSourced[[#This Row],[Local Authority DQ]],ConsolGeog[la_name],0)))</f>
        <v>S12000005</v>
      </c>
      <c r="S1233" s="41" t="str">
        <f>IF(OR(CentrepointSourced[[#This Row],[Country]]="Northern Ireland",CentrepointSourced[[#This Row],[Country]]="Scotland",CentrepointSourced[[#This Row],[Country]]="Wales"),"Local Authority",CentrepointSourced[[#This Row],[LA type]])</f>
        <v>Local Authority</v>
      </c>
      <c r="T1233" s="41">
        <f>IF(TRIM(CentrepointSourced[[#This Row],[Presented HS]])="",0,IF(CentrepointSourced[[#This Row],[Presented HS]]="&lt;5",2.5,IF(CentrepointSourced[[#This Row],[Presented HS]]="&lt;10",5,VALUE(TRIM(CentrepointSourced[[#This Row],[Presented HS]])))))</f>
        <v>0</v>
      </c>
      <c r="U1233" s="41">
        <f>IF(TRIM(CentrepointSourced[[#This Row],[Assessed HS]])="",0,IF(CentrepointSourced[[#This Row],[Assessed HS]]="&lt;5",2.5,IF(CentrepointSourced[[#This Row],[Assessed HS]]="&lt;10",5,VALUE(TRIM(CentrepointSourced[[#This Row],[Assessed HS]])))))</f>
        <v>209</v>
      </c>
      <c r="V1233" s="41">
        <f>IF(TRIM(CentrepointSourced[[#This Row],[Presented CS]])="",0,IF(CentrepointSourced[[#This Row],[Presented CS]]="&lt;5",2.5,IF(CentrepointSourced[[#This Row],[Presented CS]]="&lt;10",5,VALUE(TRIM(CentrepointSourced[[#This Row],[Presented CS]])))))</f>
        <v>0</v>
      </c>
      <c r="W1233" s="41">
        <f>IF(TRIM(CentrepointSourced[[#This Row],[Assessed CS]])="",0,IF(CentrepointSourced[[#This Row],[Assessed CS]]="&lt;5",2.5,IF(CentrepointSourced[[#This Row],[Assessed CS]]="&lt;10",5,VALUE(TRIM(CentrepointSourced[[#This Row],[Assessed CS]])))))</f>
        <v>0</v>
      </c>
      <c r="X1233" s="106">
        <f>IF(CentrepointSourced[[#This Row],[Age]]="16-17",CentrepointSourced[[#This Row],[Presented HS DQ]],0)</f>
        <v>0</v>
      </c>
      <c r="Y1233" s="106">
        <f>IF(CentrepointSourced[[#This Row],[Age]]="16-24",CentrepointSourced[[#This Row],[Presented HS DQ]],0)</f>
        <v>0</v>
      </c>
      <c r="Z1233" s="106">
        <f>IF(CentrepointSourced[[#This Row],[Age]]="18-24",CentrepointSourced[[#This Row],[Presented HS DQ]],0)</f>
        <v>0</v>
      </c>
      <c r="AA1233" s="106">
        <f>IF(CentrepointSourced[[#This Row],[Age]]="16-17",CentrepointSourced[[#This Row],[Presented CS DQ]],0)</f>
        <v>0</v>
      </c>
      <c r="AB1233" s="106">
        <f>IF(CentrepointSourced[[#This Row],[Age]]="16-24",CentrepointSourced[[#This Row],[Presented CS DQ]],0)</f>
        <v>0</v>
      </c>
      <c r="AC1233" s="106">
        <f>IF(CentrepointSourced[[#This Row],[Age]]="18-24",CentrepointSourced[[#This Row],[Presented CS DQ]],0)</f>
        <v>0</v>
      </c>
      <c r="AD1233" s="107">
        <f>IF(CentrepointSourced[[#This Row],[Age]]="16-17",CentrepointSourced[[#This Row],[Assessed HS DQ]],0)</f>
        <v>0</v>
      </c>
      <c r="AE1233" s="107">
        <f>IF(CentrepointSourced[[#This Row],[Age]]="16-24",CentrepointSourced[[#This Row],[Assessed HS DQ]],0)</f>
        <v>209</v>
      </c>
      <c r="AF1233" s="107">
        <f>IF(CentrepointSourced[[#This Row],[Age]]="18-24",CentrepointSourced[[#This Row],[Assessed HS DQ]],0)</f>
        <v>0</v>
      </c>
      <c r="AG1233" s="107">
        <f>IF(CentrepointSourced[[#This Row],[Age]]="16-17",CentrepointSourced[[#This Row],[Assessed CS DQ]],0)</f>
        <v>0</v>
      </c>
      <c r="AH1233" s="107">
        <f>IF(CentrepointSourced[[#This Row],[Age]]="16-24",CentrepointSourced[[#This Row],[Assessed CS DQ]],0)</f>
        <v>0</v>
      </c>
      <c r="AI1233" s="107">
        <f>IF(CentrepointSourced[[#This Row],[Age]]="18-24",CentrepointSourced[[#This Row],[Assessed CS DQ]],0)</f>
        <v>0</v>
      </c>
    </row>
    <row r="1234" spans="1:35" customFormat="1" ht="13.5" customHeight="1">
      <c r="A1234" s="45" t="s">
        <v>94</v>
      </c>
      <c r="B1234" s="45" t="s">
        <v>121</v>
      </c>
      <c r="C1234" s="45"/>
      <c r="D1234" s="62" t="s">
        <v>37</v>
      </c>
      <c r="E1234" s="95">
        <v>2005</v>
      </c>
      <c r="F1234" s="67" t="s">
        <v>53</v>
      </c>
      <c r="G1234" s="67"/>
      <c r="H1234" s="97">
        <v>248</v>
      </c>
      <c r="I1234" s="45"/>
      <c r="J1234" s="45">
        <v>264</v>
      </c>
      <c r="K1234" s="45"/>
      <c r="L1234" s="45"/>
      <c r="M1234" s="45"/>
      <c r="N1234" s="45"/>
      <c r="O1234" s="45"/>
      <c r="P1234" s="45"/>
      <c r="Q1234" s="41" t="str">
        <f>IF(CentrepointSourced[[#This Row],[Country]]="Northern Ireland","Northern Ireland",IFERROR(VLOOKUP(CentrepointSourced[[#This Row],[Local Authority]],LKP_LANameDQ[],2,FALSE),CentrepointSourced[[#This Row],[Local Authority]]))</f>
        <v>Clackmannanshire</v>
      </c>
      <c r="R1234" s="41" t="str">
        <f>IF(CentrepointSourced[[#This Row],[LA type]]="County","",INDEX(ConsolGeog[lad14cd],MATCH(CentrepointSourced[[#This Row],[Local Authority DQ]],ConsolGeog[la_name],0)))</f>
        <v>S12000005</v>
      </c>
      <c r="S1234" s="41" t="str">
        <f>IF(OR(CentrepointSourced[[#This Row],[Country]]="Northern Ireland",CentrepointSourced[[#This Row],[Country]]="Scotland",CentrepointSourced[[#This Row],[Country]]="Wales"),"Local Authority",CentrepointSourced[[#This Row],[LA type]])</f>
        <v>Local Authority</v>
      </c>
      <c r="T1234" s="41">
        <f>IF(TRIM(CentrepointSourced[[#This Row],[Presented HS]])="",0,IF(CentrepointSourced[[#This Row],[Presented HS]]="&lt;5",2.5,IF(CentrepointSourced[[#This Row],[Presented HS]]="&lt;10",5,VALUE(TRIM(CentrepointSourced[[#This Row],[Presented HS]])))))</f>
        <v>0</v>
      </c>
      <c r="U1234" s="41">
        <f>IF(TRIM(CentrepointSourced[[#This Row],[Assessed HS]])="",0,IF(CentrepointSourced[[#This Row],[Assessed HS]]="&lt;5",2.5,IF(CentrepointSourced[[#This Row],[Assessed HS]]="&lt;10",5,VALUE(TRIM(CentrepointSourced[[#This Row],[Assessed HS]])))))</f>
        <v>248</v>
      </c>
      <c r="V1234" s="41">
        <f>IF(TRIM(CentrepointSourced[[#This Row],[Presented CS]])="",0,IF(CentrepointSourced[[#This Row],[Presented CS]]="&lt;5",2.5,IF(CentrepointSourced[[#This Row],[Presented CS]]="&lt;10",5,VALUE(TRIM(CentrepointSourced[[#This Row],[Presented CS]])))))</f>
        <v>0</v>
      </c>
      <c r="W1234" s="41">
        <f>IF(TRIM(CentrepointSourced[[#This Row],[Assessed CS]])="",0,IF(CentrepointSourced[[#This Row],[Assessed CS]]="&lt;5",2.5,IF(CentrepointSourced[[#This Row],[Assessed CS]]="&lt;10",5,VALUE(TRIM(CentrepointSourced[[#This Row],[Assessed CS]])))))</f>
        <v>0</v>
      </c>
      <c r="X1234" s="106">
        <f>IF(CentrepointSourced[[#This Row],[Age]]="16-17",CentrepointSourced[[#This Row],[Presented HS DQ]],0)</f>
        <v>0</v>
      </c>
      <c r="Y1234" s="106">
        <f>IF(CentrepointSourced[[#This Row],[Age]]="16-24",CentrepointSourced[[#This Row],[Presented HS DQ]],0)</f>
        <v>0</v>
      </c>
      <c r="Z1234" s="106">
        <f>IF(CentrepointSourced[[#This Row],[Age]]="18-24",CentrepointSourced[[#This Row],[Presented HS DQ]],0)</f>
        <v>0</v>
      </c>
      <c r="AA1234" s="106">
        <f>IF(CentrepointSourced[[#This Row],[Age]]="16-17",CentrepointSourced[[#This Row],[Presented CS DQ]],0)</f>
        <v>0</v>
      </c>
      <c r="AB1234" s="106">
        <f>IF(CentrepointSourced[[#This Row],[Age]]="16-24",CentrepointSourced[[#This Row],[Presented CS DQ]],0)</f>
        <v>0</v>
      </c>
      <c r="AC1234" s="106">
        <f>IF(CentrepointSourced[[#This Row],[Age]]="18-24",CentrepointSourced[[#This Row],[Presented CS DQ]],0)</f>
        <v>0</v>
      </c>
      <c r="AD1234" s="107">
        <f>IF(CentrepointSourced[[#This Row],[Age]]="16-17",CentrepointSourced[[#This Row],[Assessed HS DQ]],0)</f>
        <v>0</v>
      </c>
      <c r="AE1234" s="107">
        <f>IF(CentrepointSourced[[#This Row],[Age]]="16-24",CentrepointSourced[[#This Row],[Assessed HS DQ]],0)</f>
        <v>248</v>
      </c>
      <c r="AF1234" s="107">
        <f>IF(CentrepointSourced[[#This Row],[Age]]="18-24",CentrepointSourced[[#This Row],[Assessed HS DQ]],0)</f>
        <v>0</v>
      </c>
      <c r="AG1234" s="107">
        <f>IF(CentrepointSourced[[#This Row],[Age]]="16-17",CentrepointSourced[[#This Row],[Assessed CS DQ]],0)</f>
        <v>0</v>
      </c>
      <c r="AH1234" s="107">
        <f>IF(CentrepointSourced[[#This Row],[Age]]="16-24",CentrepointSourced[[#This Row],[Assessed CS DQ]],0)</f>
        <v>0</v>
      </c>
      <c r="AI1234" s="107">
        <f>IF(CentrepointSourced[[#This Row],[Age]]="18-24",CentrepointSourced[[#This Row],[Assessed CS DQ]],0)</f>
        <v>0</v>
      </c>
    </row>
    <row r="1235" spans="1:35" customFormat="1" ht="13.5" customHeight="1">
      <c r="A1235" s="45" t="s">
        <v>94</v>
      </c>
      <c r="B1235" s="45" t="s">
        <v>121</v>
      </c>
      <c r="C1235" s="45"/>
      <c r="D1235" s="62" t="s">
        <v>37</v>
      </c>
      <c r="E1235" s="95">
        <v>2006</v>
      </c>
      <c r="F1235" s="67" t="s">
        <v>53</v>
      </c>
      <c r="G1235" s="67"/>
      <c r="H1235" s="97">
        <v>310</v>
      </c>
      <c r="I1235" s="45"/>
      <c r="J1235" s="45">
        <v>294</v>
      </c>
      <c r="K1235" s="45"/>
      <c r="L1235" s="45"/>
      <c r="M1235" s="45"/>
      <c r="N1235" s="45"/>
      <c r="O1235" s="45"/>
      <c r="P1235" s="45"/>
      <c r="Q1235" s="41" t="str">
        <f>IF(CentrepointSourced[[#This Row],[Country]]="Northern Ireland","Northern Ireland",IFERROR(VLOOKUP(CentrepointSourced[[#This Row],[Local Authority]],LKP_LANameDQ[],2,FALSE),CentrepointSourced[[#This Row],[Local Authority]]))</f>
        <v>Clackmannanshire</v>
      </c>
      <c r="R1235" s="41" t="str">
        <f>IF(CentrepointSourced[[#This Row],[LA type]]="County","",INDEX(ConsolGeog[lad14cd],MATCH(CentrepointSourced[[#This Row],[Local Authority DQ]],ConsolGeog[la_name],0)))</f>
        <v>S12000005</v>
      </c>
      <c r="S1235" s="41" t="str">
        <f>IF(OR(CentrepointSourced[[#This Row],[Country]]="Northern Ireland",CentrepointSourced[[#This Row],[Country]]="Scotland",CentrepointSourced[[#This Row],[Country]]="Wales"),"Local Authority",CentrepointSourced[[#This Row],[LA type]])</f>
        <v>Local Authority</v>
      </c>
      <c r="T1235" s="41">
        <f>IF(TRIM(CentrepointSourced[[#This Row],[Presented HS]])="",0,IF(CentrepointSourced[[#This Row],[Presented HS]]="&lt;5",2.5,IF(CentrepointSourced[[#This Row],[Presented HS]]="&lt;10",5,VALUE(TRIM(CentrepointSourced[[#This Row],[Presented HS]])))))</f>
        <v>0</v>
      </c>
      <c r="U1235" s="41">
        <f>IF(TRIM(CentrepointSourced[[#This Row],[Assessed HS]])="",0,IF(CentrepointSourced[[#This Row],[Assessed HS]]="&lt;5",2.5,IF(CentrepointSourced[[#This Row],[Assessed HS]]="&lt;10",5,VALUE(TRIM(CentrepointSourced[[#This Row],[Assessed HS]])))))</f>
        <v>310</v>
      </c>
      <c r="V1235" s="41">
        <f>IF(TRIM(CentrepointSourced[[#This Row],[Presented CS]])="",0,IF(CentrepointSourced[[#This Row],[Presented CS]]="&lt;5",2.5,IF(CentrepointSourced[[#This Row],[Presented CS]]="&lt;10",5,VALUE(TRIM(CentrepointSourced[[#This Row],[Presented CS]])))))</f>
        <v>0</v>
      </c>
      <c r="W1235" s="41">
        <f>IF(TRIM(CentrepointSourced[[#This Row],[Assessed CS]])="",0,IF(CentrepointSourced[[#This Row],[Assessed CS]]="&lt;5",2.5,IF(CentrepointSourced[[#This Row],[Assessed CS]]="&lt;10",5,VALUE(TRIM(CentrepointSourced[[#This Row],[Assessed CS]])))))</f>
        <v>0</v>
      </c>
      <c r="X1235" s="106">
        <f>IF(CentrepointSourced[[#This Row],[Age]]="16-17",CentrepointSourced[[#This Row],[Presented HS DQ]],0)</f>
        <v>0</v>
      </c>
      <c r="Y1235" s="106">
        <f>IF(CentrepointSourced[[#This Row],[Age]]="16-24",CentrepointSourced[[#This Row],[Presented HS DQ]],0)</f>
        <v>0</v>
      </c>
      <c r="Z1235" s="106">
        <f>IF(CentrepointSourced[[#This Row],[Age]]="18-24",CentrepointSourced[[#This Row],[Presented HS DQ]],0)</f>
        <v>0</v>
      </c>
      <c r="AA1235" s="106">
        <f>IF(CentrepointSourced[[#This Row],[Age]]="16-17",CentrepointSourced[[#This Row],[Presented CS DQ]],0)</f>
        <v>0</v>
      </c>
      <c r="AB1235" s="106">
        <f>IF(CentrepointSourced[[#This Row],[Age]]="16-24",CentrepointSourced[[#This Row],[Presented CS DQ]],0)</f>
        <v>0</v>
      </c>
      <c r="AC1235" s="106">
        <f>IF(CentrepointSourced[[#This Row],[Age]]="18-24",CentrepointSourced[[#This Row],[Presented CS DQ]],0)</f>
        <v>0</v>
      </c>
      <c r="AD1235" s="107">
        <f>IF(CentrepointSourced[[#This Row],[Age]]="16-17",CentrepointSourced[[#This Row],[Assessed HS DQ]],0)</f>
        <v>0</v>
      </c>
      <c r="AE1235" s="107">
        <f>IF(CentrepointSourced[[#This Row],[Age]]="16-24",CentrepointSourced[[#This Row],[Assessed HS DQ]],0)</f>
        <v>310</v>
      </c>
      <c r="AF1235" s="107">
        <f>IF(CentrepointSourced[[#This Row],[Age]]="18-24",CentrepointSourced[[#This Row],[Assessed HS DQ]],0)</f>
        <v>0</v>
      </c>
      <c r="AG1235" s="107">
        <f>IF(CentrepointSourced[[#This Row],[Age]]="16-17",CentrepointSourced[[#This Row],[Assessed CS DQ]],0)</f>
        <v>0</v>
      </c>
      <c r="AH1235" s="107">
        <f>IF(CentrepointSourced[[#This Row],[Age]]="16-24",CentrepointSourced[[#This Row],[Assessed CS DQ]],0)</f>
        <v>0</v>
      </c>
      <c r="AI1235" s="107">
        <f>IF(CentrepointSourced[[#This Row],[Age]]="18-24",CentrepointSourced[[#This Row],[Assessed CS DQ]],0)</f>
        <v>0</v>
      </c>
    </row>
    <row r="1236" spans="1:35" customFormat="1" ht="13.5" customHeight="1">
      <c r="A1236" s="45" t="s">
        <v>94</v>
      </c>
      <c r="B1236" s="45" t="s">
        <v>121</v>
      </c>
      <c r="C1236" s="45"/>
      <c r="D1236" s="62" t="s">
        <v>37</v>
      </c>
      <c r="E1236" s="95">
        <v>2007</v>
      </c>
      <c r="F1236" s="67" t="s">
        <v>53</v>
      </c>
      <c r="G1236" s="67"/>
      <c r="H1236" s="97">
        <v>225</v>
      </c>
      <c r="I1236" s="45"/>
      <c r="J1236" s="45">
        <v>223</v>
      </c>
      <c r="K1236" s="45"/>
      <c r="L1236" s="45"/>
      <c r="M1236" s="45"/>
      <c r="N1236" s="45"/>
      <c r="O1236" s="45"/>
      <c r="P1236" s="45"/>
      <c r="Q1236" s="41" t="str">
        <f>IF(CentrepointSourced[[#This Row],[Country]]="Northern Ireland","Northern Ireland",IFERROR(VLOOKUP(CentrepointSourced[[#This Row],[Local Authority]],LKP_LANameDQ[],2,FALSE),CentrepointSourced[[#This Row],[Local Authority]]))</f>
        <v>Clackmannanshire</v>
      </c>
      <c r="R1236" s="41" t="str">
        <f>IF(CentrepointSourced[[#This Row],[LA type]]="County","",INDEX(ConsolGeog[lad14cd],MATCH(CentrepointSourced[[#This Row],[Local Authority DQ]],ConsolGeog[la_name],0)))</f>
        <v>S12000005</v>
      </c>
      <c r="S1236" s="41" t="str">
        <f>IF(OR(CentrepointSourced[[#This Row],[Country]]="Northern Ireland",CentrepointSourced[[#This Row],[Country]]="Scotland",CentrepointSourced[[#This Row],[Country]]="Wales"),"Local Authority",CentrepointSourced[[#This Row],[LA type]])</f>
        <v>Local Authority</v>
      </c>
      <c r="T1236" s="41">
        <f>IF(TRIM(CentrepointSourced[[#This Row],[Presented HS]])="",0,IF(CentrepointSourced[[#This Row],[Presented HS]]="&lt;5",2.5,IF(CentrepointSourced[[#This Row],[Presented HS]]="&lt;10",5,VALUE(TRIM(CentrepointSourced[[#This Row],[Presented HS]])))))</f>
        <v>0</v>
      </c>
      <c r="U1236" s="41">
        <f>IF(TRIM(CentrepointSourced[[#This Row],[Assessed HS]])="",0,IF(CentrepointSourced[[#This Row],[Assessed HS]]="&lt;5",2.5,IF(CentrepointSourced[[#This Row],[Assessed HS]]="&lt;10",5,VALUE(TRIM(CentrepointSourced[[#This Row],[Assessed HS]])))))</f>
        <v>225</v>
      </c>
      <c r="V1236" s="41">
        <f>IF(TRIM(CentrepointSourced[[#This Row],[Presented CS]])="",0,IF(CentrepointSourced[[#This Row],[Presented CS]]="&lt;5",2.5,IF(CentrepointSourced[[#This Row],[Presented CS]]="&lt;10",5,VALUE(TRIM(CentrepointSourced[[#This Row],[Presented CS]])))))</f>
        <v>0</v>
      </c>
      <c r="W1236" s="41">
        <f>IF(TRIM(CentrepointSourced[[#This Row],[Assessed CS]])="",0,IF(CentrepointSourced[[#This Row],[Assessed CS]]="&lt;5",2.5,IF(CentrepointSourced[[#This Row],[Assessed CS]]="&lt;10",5,VALUE(TRIM(CentrepointSourced[[#This Row],[Assessed CS]])))))</f>
        <v>0</v>
      </c>
      <c r="X1236" s="106">
        <f>IF(CentrepointSourced[[#This Row],[Age]]="16-17",CentrepointSourced[[#This Row],[Presented HS DQ]],0)</f>
        <v>0</v>
      </c>
      <c r="Y1236" s="106">
        <f>IF(CentrepointSourced[[#This Row],[Age]]="16-24",CentrepointSourced[[#This Row],[Presented HS DQ]],0)</f>
        <v>0</v>
      </c>
      <c r="Z1236" s="106">
        <f>IF(CentrepointSourced[[#This Row],[Age]]="18-24",CentrepointSourced[[#This Row],[Presented HS DQ]],0)</f>
        <v>0</v>
      </c>
      <c r="AA1236" s="106">
        <f>IF(CentrepointSourced[[#This Row],[Age]]="16-17",CentrepointSourced[[#This Row],[Presented CS DQ]],0)</f>
        <v>0</v>
      </c>
      <c r="AB1236" s="106">
        <f>IF(CentrepointSourced[[#This Row],[Age]]="16-24",CentrepointSourced[[#This Row],[Presented CS DQ]],0)</f>
        <v>0</v>
      </c>
      <c r="AC1236" s="106">
        <f>IF(CentrepointSourced[[#This Row],[Age]]="18-24",CentrepointSourced[[#This Row],[Presented CS DQ]],0)</f>
        <v>0</v>
      </c>
      <c r="AD1236" s="107">
        <f>IF(CentrepointSourced[[#This Row],[Age]]="16-17",CentrepointSourced[[#This Row],[Assessed HS DQ]],0)</f>
        <v>0</v>
      </c>
      <c r="AE1236" s="107">
        <f>IF(CentrepointSourced[[#This Row],[Age]]="16-24",CentrepointSourced[[#This Row],[Assessed HS DQ]],0)</f>
        <v>225</v>
      </c>
      <c r="AF1236" s="107">
        <f>IF(CentrepointSourced[[#This Row],[Age]]="18-24",CentrepointSourced[[#This Row],[Assessed HS DQ]],0)</f>
        <v>0</v>
      </c>
      <c r="AG1236" s="107">
        <f>IF(CentrepointSourced[[#This Row],[Age]]="16-17",CentrepointSourced[[#This Row],[Assessed CS DQ]],0)</f>
        <v>0</v>
      </c>
      <c r="AH1236" s="107">
        <f>IF(CentrepointSourced[[#This Row],[Age]]="16-24",CentrepointSourced[[#This Row],[Assessed CS DQ]],0)</f>
        <v>0</v>
      </c>
      <c r="AI1236" s="107">
        <f>IF(CentrepointSourced[[#This Row],[Age]]="18-24",CentrepointSourced[[#This Row],[Assessed CS DQ]],0)</f>
        <v>0</v>
      </c>
    </row>
    <row r="1237" spans="1:35" customFormat="1" ht="13.5" customHeight="1">
      <c r="A1237" s="45" t="s">
        <v>94</v>
      </c>
      <c r="B1237" s="45" t="s">
        <v>121</v>
      </c>
      <c r="C1237" s="45"/>
      <c r="D1237" s="62" t="s">
        <v>37</v>
      </c>
      <c r="E1237" s="95">
        <v>2008</v>
      </c>
      <c r="F1237" s="67" t="s">
        <v>53</v>
      </c>
      <c r="G1237" s="67"/>
      <c r="H1237" s="97">
        <v>191</v>
      </c>
      <c r="I1237" s="45"/>
      <c r="J1237" s="45">
        <v>203</v>
      </c>
      <c r="K1237" s="45"/>
      <c r="L1237" s="45"/>
      <c r="M1237" s="45"/>
      <c r="N1237" s="45"/>
      <c r="O1237" s="45"/>
      <c r="P1237" s="45"/>
      <c r="Q1237" s="41" t="str">
        <f>IF(CentrepointSourced[[#This Row],[Country]]="Northern Ireland","Northern Ireland",IFERROR(VLOOKUP(CentrepointSourced[[#This Row],[Local Authority]],LKP_LANameDQ[],2,FALSE),CentrepointSourced[[#This Row],[Local Authority]]))</f>
        <v>Clackmannanshire</v>
      </c>
      <c r="R1237" s="41" t="str">
        <f>IF(CentrepointSourced[[#This Row],[LA type]]="County","",INDEX(ConsolGeog[lad14cd],MATCH(CentrepointSourced[[#This Row],[Local Authority DQ]],ConsolGeog[la_name],0)))</f>
        <v>S12000005</v>
      </c>
      <c r="S1237" s="41" t="str">
        <f>IF(OR(CentrepointSourced[[#This Row],[Country]]="Northern Ireland",CentrepointSourced[[#This Row],[Country]]="Scotland",CentrepointSourced[[#This Row],[Country]]="Wales"),"Local Authority",CentrepointSourced[[#This Row],[LA type]])</f>
        <v>Local Authority</v>
      </c>
      <c r="T1237" s="41">
        <f>IF(TRIM(CentrepointSourced[[#This Row],[Presented HS]])="",0,IF(CentrepointSourced[[#This Row],[Presented HS]]="&lt;5",2.5,IF(CentrepointSourced[[#This Row],[Presented HS]]="&lt;10",5,VALUE(TRIM(CentrepointSourced[[#This Row],[Presented HS]])))))</f>
        <v>0</v>
      </c>
      <c r="U1237" s="41">
        <f>IF(TRIM(CentrepointSourced[[#This Row],[Assessed HS]])="",0,IF(CentrepointSourced[[#This Row],[Assessed HS]]="&lt;5",2.5,IF(CentrepointSourced[[#This Row],[Assessed HS]]="&lt;10",5,VALUE(TRIM(CentrepointSourced[[#This Row],[Assessed HS]])))))</f>
        <v>191</v>
      </c>
      <c r="V1237" s="41">
        <f>IF(TRIM(CentrepointSourced[[#This Row],[Presented CS]])="",0,IF(CentrepointSourced[[#This Row],[Presented CS]]="&lt;5",2.5,IF(CentrepointSourced[[#This Row],[Presented CS]]="&lt;10",5,VALUE(TRIM(CentrepointSourced[[#This Row],[Presented CS]])))))</f>
        <v>0</v>
      </c>
      <c r="W1237" s="41">
        <f>IF(TRIM(CentrepointSourced[[#This Row],[Assessed CS]])="",0,IF(CentrepointSourced[[#This Row],[Assessed CS]]="&lt;5",2.5,IF(CentrepointSourced[[#This Row],[Assessed CS]]="&lt;10",5,VALUE(TRIM(CentrepointSourced[[#This Row],[Assessed CS]])))))</f>
        <v>0</v>
      </c>
      <c r="X1237" s="106">
        <f>IF(CentrepointSourced[[#This Row],[Age]]="16-17",CentrepointSourced[[#This Row],[Presented HS DQ]],0)</f>
        <v>0</v>
      </c>
      <c r="Y1237" s="106">
        <f>IF(CentrepointSourced[[#This Row],[Age]]="16-24",CentrepointSourced[[#This Row],[Presented HS DQ]],0)</f>
        <v>0</v>
      </c>
      <c r="Z1237" s="106">
        <f>IF(CentrepointSourced[[#This Row],[Age]]="18-24",CentrepointSourced[[#This Row],[Presented HS DQ]],0)</f>
        <v>0</v>
      </c>
      <c r="AA1237" s="106">
        <f>IF(CentrepointSourced[[#This Row],[Age]]="16-17",CentrepointSourced[[#This Row],[Presented CS DQ]],0)</f>
        <v>0</v>
      </c>
      <c r="AB1237" s="106">
        <f>IF(CentrepointSourced[[#This Row],[Age]]="16-24",CentrepointSourced[[#This Row],[Presented CS DQ]],0)</f>
        <v>0</v>
      </c>
      <c r="AC1237" s="106">
        <f>IF(CentrepointSourced[[#This Row],[Age]]="18-24",CentrepointSourced[[#This Row],[Presented CS DQ]],0)</f>
        <v>0</v>
      </c>
      <c r="AD1237" s="107">
        <f>IF(CentrepointSourced[[#This Row],[Age]]="16-17",CentrepointSourced[[#This Row],[Assessed HS DQ]],0)</f>
        <v>0</v>
      </c>
      <c r="AE1237" s="107">
        <f>IF(CentrepointSourced[[#This Row],[Age]]="16-24",CentrepointSourced[[#This Row],[Assessed HS DQ]],0)</f>
        <v>191</v>
      </c>
      <c r="AF1237" s="107">
        <f>IF(CentrepointSourced[[#This Row],[Age]]="18-24",CentrepointSourced[[#This Row],[Assessed HS DQ]],0)</f>
        <v>0</v>
      </c>
      <c r="AG1237" s="107">
        <f>IF(CentrepointSourced[[#This Row],[Age]]="16-17",CentrepointSourced[[#This Row],[Assessed CS DQ]],0)</f>
        <v>0</v>
      </c>
      <c r="AH1237" s="107">
        <f>IF(CentrepointSourced[[#This Row],[Age]]="16-24",CentrepointSourced[[#This Row],[Assessed CS DQ]],0)</f>
        <v>0</v>
      </c>
      <c r="AI1237" s="107">
        <f>IF(CentrepointSourced[[#This Row],[Age]]="18-24",CentrepointSourced[[#This Row],[Assessed CS DQ]],0)</f>
        <v>0</v>
      </c>
    </row>
    <row r="1238" spans="1:35" customFormat="1" ht="13.5" customHeight="1">
      <c r="A1238" s="45" t="s">
        <v>94</v>
      </c>
      <c r="B1238" s="45" t="s">
        <v>121</v>
      </c>
      <c r="C1238" s="45"/>
      <c r="D1238" s="62" t="s">
        <v>37</v>
      </c>
      <c r="E1238" s="95">
        <v>2009</v>
      </c>
      <c r="F1238" s="67" t="s">
        <v>53</v>
      </c>
      <c r="G1238" s="67"/>
      <c r="H1238" s="97">
        <v>239</v>
      </c>
      <c r="I1238" s="45"/>
      <c r="J1238" s="45">
        <v>236</v>
      </c>
      <c r="K1238" s="45"/>
      <c r="L1238" s="45"/>
      <c r="M1238" s="45"/>
      <c r="N1238" s="45"/>
      <c r="O1238" s="45"/>
      <c r="P1238" s="45"/>
      <c r="Q1238" s="41" t="str">
        <f>IF(CentrepointSourced[[#This Row],[Country]]="Northern Ireland","Northern Ireland",IFERROR(VLOOKUP(CentrepointSourced[[#This Row],[Local Authority]],LKP_LANameDQ[],2,FALSE),CentrepointSourced[[#This Row],[Local Authority]]))</f>
        <v>Clackmannanshire</v>
      </c>
      <c r="R1238" s="41" t="str">
        <f>IF(CentrepointSourced[[#This Row],[LA type]]="County","",INDEX(ConsolGeog[lad14cd],MATCH(CentrepointSourced[[#This Row],[Local Authority DQ]],ConsolGeog[la_name],0)))</f>
        <v>S12000005</v>
      </c>
      <c r="S1238" s="41" t="str">
        <f>IF(OR(CentrepointSourced[[#This Row],[Country]]="Northern Ireland",CentrepointSourced[[#This Row],[Country]]="Scotland",CentrepointSourced[[#This Row],[Country]]="Wales"),"Local Authority",CentrepointSourced[[#This Row],[LA type]])</f>
        <v>Local Authority</v>
      </c>
      <c r="T1238" s="41">
        <f>IF(TRIM(CentrepointSourced[[#This Row],[Presented HS]])="",0,IF(CentrepointSourced[[#This Row],[Presented HS]]="&lt;5",2.5,IF(CentrepointSourced[[#This Row],[Presented HS]]="&lt;10",5,VALUE(TRIM(CentrepointSourced[[#This Row],[Presented HS]])))))</f>
        <v>0</v>
      </c>
      <c r="U1238" s="41">
        <f>IF(TRIM(CentrepointSourced[[#This Row],[Assessed HS]])="",0,IF(CentrepointSourced[[#This Row],[Assessed HS]]="&lt;5",2.5,IF(CentrepointSourced[[#This Row],[Assessed HS]]="&lt;10",5,VALUE(TRIM(CentrepointSourced[[#This Row],[Assessed HS]])))))</f>
        <v>239</v>
      </c>
      <c r="V1238" s="41">
        <f>IF(TRIM(CentrepointSourced[[#This Row],[Presented CS]])="",0,IF(CentrepointSourced[[#This Row],[Presented CS]]="&lt;5",2.5,IF(CentrepointSourced[[#This Row],[Presented CS]]="&lt;10",5,VALUE(TRIM(CentrepointSourced[[#This Row],[Presented CS]])))))</f>
        <v>0</v>
      </c>
      <c r="W1238" s="41">
        <f>IF(TRIM(CentrepointSourced[[#This Row],[Assessed CS]])="",0,IF(CentrepointSourced[[#This Row],[Assessed CS]]="&lt;5",2.5,IF(CentrepointSourced[[#This Row],[Assessed CS]]="&lt;10",5,VALUE(TRIM(CentrepointSourced[[#This Row],[Assessed CS]])))))</f>
        <v>0</v>
      </c>
      <c r="X1238" s="106">
        <f>IF(CentrepointSourced[[#This Row],[Age]]="16-17",CentrepointSourced[[#This Row],[Presented HS DQ]],0)</f>
        <v>0</v>
      </c>
      <c r="Y1238" s="106">
        <f>IF(CentrepointSourced[[#This Row],[Age]]="16-24",CentrepointSourced[[#This Row],[Presented HS DQ]],0)</f>
        <v>0</v>
      </c>
      <c r="Z1238" s="106">
        <f>IF(CentrepointSourced[[#This Row],[Age]]="18-24",CentrepointSourced[[#This Row],[Presented HS DQ]],0)</f>
        <v>0</v>
      </c>
      <c r="AA1238" s="106">
        <f>IF(CentrepointSourced[[#This Row],[Age]]="16-17",CentrepointSourced[[#This Row],[Presented CS DQ]],0)</f>
        <v>0</v>
      </c>
      <c r="AB1238" s="106">
        <f>IF(CentrepointSourced[[#This Row],[Age]]="16-24",CentrepointSourced[[#This Row],[Presented CS DQ]],0)</f>
        <v>0</v>
      </c>
      <c r="AC1238" s="106">
        <f>IF(CentrepointSourced[[#This Row],[Age]]="18-24",CentrepointSourced[[#This Row],[Presented CS DQ]],0)</f>
        <v>0</v>
      </c>
      <c r="AD1238" s="107">
        <f>IF(CentrepointSourced[[#This Row],[Age]]="16-17",CentrepointSourced[[#This Row],[Assessed HS DQ]],0)</f>
        <v>0</v>
      </c>
      <c r="AE1238" s="107">
        <f>IF(CentrepointSourced[[#This Row],[Age]]="16-24",CentrepointSourced[[#This Row],[Assessed HS DQ]],0)</f>
        <v>239</v>
      </c>
      <c r="AF1238" s="107">
        <f>IF(CentrepointSourced[[#This Row],[Age]]="18-24",CentrepointSourced[[#This Row],[Assessed HS DQ]],0)</f>
        <v>0</v>
      </c>
      <c r="AG1238" s="107">
        <f>IF(CentrepointSourced[[#This Row],[Age]]="16-17",CentrepointSourced[[#This Row],[Assessed CS DQ]],0)</f>
        <v>0</v>
      </c>
      <c r="AH1238" s="107">
        <f>IF(CentrepointSourced[[#This Row],[Age]]="16-24",CentrepointSourced[[#This Row],[Assessed CS DQ]],0)</f>
        <v>0</v>
      </c>
      <c r="AI1238" s="107">
        <f>IF(CentrepointSourced[[#This Row],[Age]]="18-24",CentrepointSourced[[#This Row],[Assessed CS DQ]],0)</f>
        <v>0</v>
      </c>
    </row>
    <row r="1239" spans="1:35" customFormat="1" ht="13.5" customHeight="1">
      <c r="A1239" s="45" t="s">
        <v>94</v>
      </c>
      <c r="B1239" s="45" t="s">
        <v>121</v>
      </c>
      <c r="C1239" s="45"/>
      <c r="D1239" s="62" t="s">
        <v>37</v>
      </c>
      <c r="E1239" s="95">
        <v>2010</v>
      </c>
      <c r="F1239" s="67" t="s">
        <v>53</v>
      </c>
      <c r="G1239" s="67"/>
      <c r="H1239" s="97">
        <v>250</v>
      </c>
      <c r="I1239" s="45"/>
      <c r="J1239" s="45">
        <v>249</v>
      </c>
      <c r="K1239" s="45"/>
      <c r="L1239" s="45"/>
      <c r="M1239" s="45"/>
      <c r="N1239" s="45"/>
      <c r="O1239" s="45"/>
      <c r="P1239" s="45"/>
      <c r="Q1239" s="41" t="str">
        <f>IF(CentrepointSourced[[#This Row],[Country]]="Northern Ireland","Northern Ireland",IFERROR(VLOOKUP(CentrepointSourced[[#This Row],[Local Authority]],LKP_LANameDQ[],2,FALSE),CentrepointSourced[[#This Row],[Local Authority]]))</f>
        <v>Clackmannanshire</v>
      </c>
      <c r="R1239" s="41" t="str">
        <f>IF(CentrepointSourced[[#This Row],[LA type]]="County","",INDEX(ConsolGeog[lad14cd],MATCH(CentrepointSourced[[#This Row],[Local Authority DQ]],ConsolGeog[la_name],0)))</f>
        <v>S12000005</v>
      </c>
      <c r="S1239" s="41" t="str">
        <f>IF(OR(CentrepointSourced[[#This Row],[Country]]="Northern Ireland",CentrepointSourced[[#This Row],[Country]]="Scotland",CentrepointSourced[[#This Row],[Country]]="Wales"),"Local Authority",CentrepointSourced[[#This Row],[LA type]])</f>
        <v>Local Authority</v>
      </c>
      <c r="T1239" s="41">
        <f>IF(TRIM(CentrepointSourced[[#This Row],[Presented HS]])="",0,IF(CentrepointSourced[[#This Row],[Presented HS]]="&lt;5",2.5,IF(CentrepointSourced[[#This Row],[Presented HS]]="&lt;10",5,VALUE(TRIM(CentrepointSourced[[#This Row],[Presented HS]])))))</f>
        <v>0</v>
      </c>
      <c r="U1239" s="41">
        <f>IF(TRIM(CentrepointSourced[[#This Row],[Assessed HS]])="",0,IF(CentrepointSourced[[#This Row],[Assessed HS]]="&lt;5",2.5,IF(CentrepointSourced[[#This Row],[Assessed HS]]="&lt;10",5,VALUE(TRIM(CentrepointSourced[[#This Row],[Assessed HS]])))))</f>
        <v>250</v>
      </c>
      <c r="V1239" s="41">
        <f>IF(TRIM(CentrepointSourced[[#This Row],[Presented CS]])="",0,IF(CentrepointSourced[[#This Row],[Presented CS]]="&lt;5",2.5,IF(CentrepointSourced[[#This Row],[Presented CS]]="&lt;10",5,VALUE(TRIM(CentrepointSourced[[#This Row],[Presented CS]])))))</f>
        <v>0</v>
      </c>
      <c r="W1239" s="41">
        <f>IF(TRIM(CentrepointSourced[[#This Row],[Assessed CS]])="",0,IF(CentrepointSourced[[#This Row],[Assessed CS]]="&lt;5",2.5,IF(CentrepointSourced[[#This Row],[Assessed CS]]="&lt;10",5,VALUE(TRIM(CentrepointSourced[[#This Row],[Assessed CS]])))))</f>
        <v>0</v>
      </c>
      <c r="X1239" s="106">
        <f>IF(CentrepointSourced[[#This Row],[Age]]="16-17",CentrepointSourced[[#This Row],[Presented HS DQ]],0)</f>
        <v>0</v>
      </c>
      <c r="Y1239" s="106">
        <f>IF(CentrepointSourced[[#This Row],[Age]]="16-24",CentrepointSourced[[#This Row],[Presented HS DQ]],0)</f>
        <v>0</v>
      </c>
      <c r="Z1239" s="106">
        <f>IF(CentrepointSourced[[#This Row],[Age]]="18-24",CentrepointSourced[[#This Row],[Presented HS DQ]],0)</f>
        <v>0</v>
      </c>
      <c r="AA1239" s="106">
        <f>IF(CentrepointSourced[[#This Row],[Age]]="16-17",CentrepointSourced[[#This Row],[Presented CS DQ]],0)</f>
        <v>0</v>
      </c>
      <c r="AB1239" s="106">
        <f>IF(CentrepointSourced[[#This Row],[Age]]="16-24",CentrepointSourced[[#This Row],[Presented CS DQ]],0)</f>
        <v>0</v>
      </c>
      <c r="AC1239" s="106">
        <f>IF(CentrepointSourced[[#This Row],[Age]]="18-24",CentrepointSourced[[#This Row],[Presented CS DQ]],0)</f>
        <v>0</v>
      </c>
      <c r="AD1239" s="107">
        <f>IF(CentrepointSourced[[#This Row],[Age]]="16-17",CentrepointSourced[[#This Row],[Assessed HS DQ]],0)</f>
        <v>0</v>
      </c>
      <c r="AE1239" s="107">
        <f>IF(CentrepointSourced[[#This Row],[Age]]="16-24",CentrepointSourced[[#This Row],[Assessed HS DQ]],0)</f>
        <v>250</v>
      </c>
      <c r="AF1239" s="107">
        <f>IF(CentrepointSourced[[#This Row],[Age]]="18-24",CentrepointSourced[[#This Row],[Assessed HS DQ]],0)</f>
        <v>0</v>
      </c>
      <c r="AG1239" s="107">
        <f>IF(CentrepointSourced[[#This Row],[Age]]="16-17",CentrepointSourced[[#This Row],[Assessed CS DQ]],0)</f>
        <v>0</v>
      </c>
      <c r="AH1239" s="107">
        <f>IF(CentrepointSourced[[#This Row],[Age]]="16-24",CentrepointSourced[[#This Row],[Assessed CS DQ]],0)</f>
        <v>0</v>
      </c>
      <c r="AI1239" s="107">
        <f>IF(CentrepointSourced[[#This Row],[Age]]="18-24",CentrepointSourced[[#This Row],[Assessed CS DQ]],0)</f>
        <v>0</v>
      </c>
    </row>
    <row r="1240" spans="1:35" customFormat="1" ht="13.5" customHeight="1">
      <c r="A1240" s="45" t="s">
        <v>94</v>
      </c>
      <c r="B1240" s="45" t="s">
        <v>121</v>
      </c>
      <c r="C1240" s="45"/>
      <c r="D1240" s="62" t="s">
        <v>37</v>
      </c>
      <c r="E1240" s="95">
        <v>2011</v>
      </c>
      <c r="F1240" s="67" t="s">
        <v>53</v>
      </c>
      <c r="G1240" s="67"/>
      <c r="H1240" s="97">
        <v>307</v>
      </c>
      <c r="I1240" s="45"/>
      <c r="J1240" s="45">
        <v>227</v>
      </c>
      <c r="K1240" s="45"/>
      <c r="L1240" s="45"/>
      <c r="M1240" s="45"/>
      <c r="N1240" s="45"/>
      <c r="O1240" s="45"/>
      <c r="P1240" s="45"/>
      <c r="Q1240" s="41" t="str">
        <f>IF(CentrepointSourced[[#This Row],[Country]]="Northern Ireland","Northern Ireland",IFERROR(VLOOKUP(CentrepointSourced[[#This Row],[Local Authority]],LKP_LANameDQ[],2,FALSE),CentrepointSourced[[#This Row],[Local Authority]]))</f>
        <v>Clackmannanshire</v>
      </c>
      <c r="R1240" s="41" t="str">
        <f>IF(CentrepointSourced[[#This Row],[LA type]]="County","",INDEX(ConsolGeog[lad14cd],MATCH(CentrepointSourced[[#This Row],[Local Authority DQ]],ConsolGeog[la_name],0)))</f>
        <v>S12000005</v>
      </c>
      <c r="S1240" s="41" t="str">
        <f>IF(OR(CentrepointSourced[[#This Row],[Country]]="Northern Ireland",CentrepointSourced[[#This Row],[Country]]="Scotland",CentrepointSourced[[#This Row],[Country]]="Wales"),"Local Authority",CentrepointSourced[[#This Row],[LA type]])</f>
        <v>Local Authority</v>
      </c>
      <c r="T1240" s="41">
        <f>IF(TRIM(CentrepointSourced[[#This Row],[Presented HS]])="",0,IF(CentrepointSourced[[#This Row],[Presented HS]]="&lt;5",2.5,IF(CentrepointSourced[[#This Row],[Presented HS]]="&lt;10",5,VALUE(TRIM(CentrepointSourced[[#This Row],[Presented HS]])))))</f>
        <v>0</v>
      </c>
      <c r="U1240" s="41">
        <f>IF(TRIM(CentrepointSourced[[#This Row],[Assessed HS]])="",0,IF(CentrepointSourced[[#This Row],[Assessed HS]]="&lt;5",2.5,IF(CentrepointSourced[[#This Row],[Assessed HS]]="&lt;10",5,VALUE(TRIM(CentrepointSourced[[#This Row],[Assessed HS]])))))</f>
        <v>307</v>
      </c>
      <c r="V1240" s="41">
        <f>IF(TRIM(CentrepointSourced[[#This Row],[Presented CS]])="",0,IF(CentrepointSourced[[#This Row],[Presented CS]]="&lt;5",2.5,IF(CentrepointSourced[[#This Row],[Presented CS]]="&lt;10",5,VALUE(TRIM(CentrepointSourced[[#This Row],[Presented CS]])))))</f>
        <v>0</v>
      </c>
      <c r="W1240" s="41">
        <f>IF(TRIM(CentrepointSourced[[#This Row],[Assessed CS]])="",0,IF(CentrepointSourced[[#This Row],[Assessed CS]]="&lt;5",2.5,IF(CentrepointSourced[[#This Row],[Assessed CS]]="&lt;10",5,VALUE(TRIM(CentrepointSourced[[#This Row],[Assessed CS]])))))</f>
        <v>0</v>
      </c>
      <c r="X1240" s="106">
        <f>IF(CentrepointSourced[[#This Row],[Age]]="16-17",CentrepointSourced[[#This Row],[Presented HS DQ]],0)</f>
        <v>0</v>
      </c>
      <c r="Y1240" s="106">
        <f>IF(CentrepointSourced[[#This Row],[Age]]="16-24",CentrepointSourced[[#This Row],[Presented HS DQ]],0)</f>
        <v>0</v>
      </c>
      <c r="Z1240" s="106">
        <f>IF(CentrepointSourced[[#This Row],[Age]]="18-24",CentrepointSourced[[#This Row],[Presented HS DQ]],0)</f>
        <v>0</v>
      </c>
      <c r="AA1240" s="106">
        <f>IF(CentrepointSourced[[#This Row],[Age]]="16-17",CentrepointSourced[[#This Row],[Presented CS DQ]],0)</f>
        <v>0</v>
      </c>
      <c r="AB1240" s="106">
        <f>IF(CentrepointSourced[[#This Row],[Age]]="16-24",CentrepointSourced[[#This Row],[Presented CS DQ]],0)</f>
        <v>0</v>
      </c>
      <c r="AC1240" s="106">
        <f>IF(CentrepointSourced[[#This Row],[Age]]="18-24",CentrepointSourced[[#This Row],[Presented CS DQ]],0)</f>
        <v>0</v>
      </c>
      <c r="AD1240" s="107">
        <f>IF(CentrepointSourced[[#This Row],[Age]]="16-17",CentrepointSourced[[#This Row],[Assessed HS DQ]],0)</f>
        <v>0</v>
      </c>
      <c r="AE1240" s="107">
        <f>IF(CentrepointSourced[[#This Row],[Age]]="16-24",CentrepointSourced[[#This Row],[Assessed HS DQ]],0)</f>
        <v>307</v>
      </c>
      <c r="AF1240" s="107">
        <f>IF(CentrepointSourced[[#This Row],[Age]]="18-24",CentrepointSourced[[#This Row],[Assessed HS DQ]],0)</f>
        <v>0</v>
      </c>
      <c r="AG1240" s="107">
        <f>IF(CentrepointSourced[[#This Row],[Age]]="16-17",CentrepointSourced[[#This Row],[Assessed CS DQ]],0)</f>
        <v>0</v>
      </c>
      <c r="AH1240" s="107">
        <f>IF(CentrepointSourced[[#This Row],[Age]]="16-24",CentrepointSourced[[#This Row],[Assessed CS DQ]],0)</f>
        <v>0</v>
      </c>
      <c r="AI1240" s="107">
        <f>IF(CentrepointSourced[[#This Row],[Age]]="18-24",CentrepointSourced[[#This Row],[Assessed CS DQ]],0)</f>
        <v>0</v>
      </c>
    </row>
    <row r="1241" spans="1:35" customFormat="1" ht="13.5" customHeight="1">
      <c r="A1241" s="45" t="s">
        <v>94</v>
      </c>
      <c r="B1241" s="45" t="s">
        <v>121</v>
      </c>
      <c r="C1241" s="45"/>
      <c r="D1241" s="62" t="s">
        <v>37</v>
      </c>
      <c r="E1241" s="95">
        <v>2012</v>
      </c>
      <c r="F1241" s="67" t="s">
        <v>53</v>
      </c>
      <c r="G1241" s="67"/>
      <c r="H1241" s="79"/>
      <c r="I1241" s="45"/>
      <c r="J1241" s="45">
        <v>144</v>
      </c>
      <c r="K1241" s="45"/>
      <c r="L1241" s="45"/>
      <c r="M1241" s="45"/>
      <c r="N1241" s="45"/>
      <c r="O1241" s="45"/>
      <c r="P1241" s="45"/>
      <c r="Q1241" s="41" t="str">
        <f>IF(CentrepointSourced[[#This Row],[Country]]="Northern Ireland","Northern Ireland",IFERROR(VLOOKUP(CentrepointSourced[[#This Row],[Local Authority]],LKP_LANameDQ[],2,FALSE),CentrepointSourced[[#This Row],[Local Authority]]))</f>
        <v>Clackmannanshire</v>
      </c>
      <c r="R1241" s="41" t="str">
        <f>IF(CentrepointSourced[[#This Row],[LA type]]="County","",INDEX(ConsolGeog[lad14cd],MATCH(CentrepointSourced[[#This Row],[Local Authority DQ]],ConsolGeog[la_name],0)))</f>
        <v>S12000005</v>
      </c>
      <c r="S1241" s="41" t="str">
        <f>IF(OR(CentrepointSourced[[#This Row],[Country]]="Northern Ireland",CentrepointSourced[[#This Row],[Country]]="Scotland",CentrepointSourced[[#This Row],[Country]]="Wales"),"Local Authority",CentrepointSourced[[#This Row],[LA type]])</f>
        <v>Local Authority</v>
      </c>
      <c r="T1241" s="41">
        <f>IF(TRIM(CentrepointSourced[[#This Row],[Presented HS]])="",0,IF(CentrepointSourced[[#This Row],[Presented HS]]="&lt;5",2.5,IF(CentrepointSourced[[#This Row],[Presented HS]]="&lt;10",5,VALUE(TRIM(CentrepointSourced[[#This Row],[Presented HS]])))))</f>
        <v>0</v>
      </c>
      <c r="U1241" s="41">
        <f>IF(TRIM(CentrepointSourced[[#This Row],[Assessed HS]])="",0,IF(CentrepointSourced[[#This Row],[Assessed HS]]="&lt;5",2.5,IF(CentrepointSourced[[#This Row],[Assessed HS]]="&lt;10",5,VALUE(TRIM(CentrepointSourced[[#This Row],[Assessed HS]])))))</f>
        <v>0</v>
      </c>
      <c r="V1241" s="41">
        <f>IF(TRIM(CentrepointSourced[[#This Row],[Presented CS]])="",0,IF(CentrepointSourced[[#This Row],[Presented CS]]="&lt;5",2.5,IF(CentrepointSourced[[#This Row],[Presented CS]]="&lt;10",5,VALUE(TRIM(CentrepointSourced[[#This Row],[Presented CS]])))))</f>
        <v>0</v>
      </c>
      <c r="W1241" s="41">
        <f>IF(TRIM(CentrepointSourced[[#This Row],[Assessed CS]])="",0,IF(CentrepointSourced[[#This Row],[Assessed CS]]="&lt;5",2.5,IF(CentrepointSourced[[#This Row],[Assessed CS]]="&lt;10",5,VALUE(TRIM(CentrepointSourced[[#This Row],[Assessed CS]])))))</f>
        <v>0</v>
      </c>
      <c r="X1241" s="106">
        <f>IF(CentrepointSourced[[#This Row],[Age]]="16-17",CentrepointSourced[[#This Row],[Presented HS DQ]],0)</f>
        <v>0</v>
      </c>
      <c r="Y1241" s="106">
        <f>IF(CentrepointSourced[[#This Row],[Age]]="16-24",CentrepointSourced[[#This Row],[Presented HS DQ]],0)</f>
        <v>0</v>
      </c>
      <c r="Z1241" s="106">
        <f>IF(CentrepointSourced[[#This Row],[Age]]="18-24",CentrepointSourced[[#This Row],[Presented HS DQ]],0)</f>
        <v>0</v>
      </c>
      <c r="AA1241" s="106">
        <f>IF(CentrepointSourced[[#This Row],[Age]]="16-17",CentrepointSourced[[#This Row],[Presented CS DQ]],0)</f>
        <v>0</v>
      </c>
      <c r="AB1241" s="106">
        <f>IF(CentrepointSourced[[#This Row],[Age]]="16-24",CentrepointSourced[[#This Row],[Presented CS DQ]],0)</f>
        <v>0</v>
      </c>
      <c r="AC1241" s="106">
        <f>IF(CentrepointSourced[[#This Row],[Age]]="18-24",CentrepointSourced[[#This Row],[Presented CS DQ]],0)</f>
        <v>0</v>
      </c>
      <c r="AD1241" s="107">
        <f>IF(CentrepointSourced[[#This Row],[Age]]="16-17",CentrepointSourced[[#This Row],[Assessed HS DQ]],0)</f>
        <v>0</v>
      </c>
      <c r="AE1241" s="107">
        <f>IF(CentrepointSourced[[#This Row],[Age]]="16-24",CentrepointSourced[[#This Row],[Assessed HS DQ]],0)</f>
        <v>0</v>
      </c>
      <c r="AF1241" s="107">
        <f>IF(CentrepointSourced[[#This Row],[Age]]="18-24",CentrepointSourced[[#This Row],[Assessed HS DQ]],0)</f>
        <v>0</v>
      </c>
      <c r="AG1241" s="107">
        <f>IF(CentrepointSourced[[#This Row],[Age]]="16-17",CentrepointSourced[[#This Row],[Assessed CS DQ]],0)</f>
        <v>0</v>
      </c>
      <c r="AH1241" s="107">
        <f>IF(CentrepointSourced[[#This Row],[Age]]="16-24",CentrepointSourced[[#This Row],[Assessed CS DQ]],0)</f>
        <v>0</v>
      </c>
      <c r="AI1241" s="107">
        <f>IF(CentrepointSourced[[#This Row],[Age]]="18-24",CentrepointSourced[[#This Row],[Assessed CS DQ]],0)</f>
        <v>0</v>
      </c>
    </row>
    <row r="1242" spans="1:35" customFormat="1" ht="13.5" customHeight="1">
      <c r="A1242" s="45" t="s">
        <v>94</v>
      </c>
      <c r="B1242" s="45" t="s">
        <v>121</v>
      </c>
      <c r="C1242" s="45"/>
      <c r="D1242" s="62" t="s">
        <v>37</v>
      </c>
      <c r="E1242" s="95">
        <v>2013</v>
      </c>
      <c r="F1242" s="67" t="s">
        <v>53</v>
      </c>
      <c r="G1242" s="67"/>
      <c r="H1242" s="79"/>
      <c r="I1242" s="45"/>
      <c r="J1242" s="45">
        <v>130</v>
      </c>
      <c r="K1242" s="45"/>
      <c r="L1242" s="45"/>
      <c r="M1242" s="45"/>
      <c r="N1242" s="45"/>
      <c r="O1242" s="45"/>
      <c r="P1242" s="45"/>
      <c r="Q1242" s="41" t="str">
        <f>IF(CentrepointSourced[[#This Row],[Country]]="Northern Ireland","Northern Ireland",IFERROR(VLOOKUP(CentrepointSourced[[#This Row],[Local Authority]],LKP_LANameDQ[],2,FALSE),CentrepointSourced[[#This Row],[Local Authority]]))</f>
        <v>Clackmannanshire</v>
      </c>
      <c r="R1242" s="41" t="str">
        <f>IF(CentrepointSourced[[#This Row],[LA type]]="County","",INDEX(ConsolGeog[lad14cd],MATCH(CentrepointSourced[[#This Row],[Local Authority DQ]],ConsolGeog[la_name],0)))</f>
        <v>S12000005</v>
      </c>
      <c r="S1242" s="41" t="str">
        <f>IF(OR(CentrepointSourced[[#This Row],[Country]]="Northern Ireland",CentrepointSourced[[#This Row],[Country]]="Scotland",CentrepointSourced[[#This Row],[Country]]="Wales"),"Local Authority",CentrepointSourced[[#This Row],[LA type]])</f>
        <v>Local Authority</v>
      </c>
      <c r="T1242" s="41">
        <f>IF(TRIM(CentrepointSourced[[#This Row],[Presented HS]])="",0,IF(CentrepointSourced[[#This Row],[Presented HS]]="&lt;5",2.5,IF(CentrepointSourced[[#This Row],[Presented HS]]="&lt;10",5,VALUE(TRIM(CentrepointSourced[[#This Row],[Presented HS]])))))</f>
        <v>0</v>
      </c>
      <c r="U1242" s="41">
        <f>IF(TRIM(CentrepointSourced[[#This Row],[Assessed HS]])="",0,IF(CentrepointSourced[[#This Row],[Assessed HS]]="&lt;5",2.5,IF(CentrepointSourced[[#This Row],[Assessed HS]]="&lt;10",5,VALUE(TRIM(CentrepointSourced[[#This Row],[Assessed HS]])))))</f>
        <v>0</v>
      </c>
      <c r="V1242" s="41">
        <f>IF(TRIM(CentrepointSourced[[#This Row],[Presented CS]])="",0,IF(CentrepointSourced[[#This Row],[Presented CS]]="&lt;5",2.5,IF(CentrepointSourced[[#This Row],[Presented CS]]="&lt;10",5,VALUE(TRIM(CentrepointSourced[[#This Row],[Presented CS]])))))</f>
        <v>0</v>
      </c>
      <c r="W1242" s="41">
        <f>IF(TRIM(CentrepointSourced[[#This Row],[Assessed CS]])="",0,IF(CentrepointSourced[[#This Row],[Assessed CS]]="&lt;5",2.5,IF(CentrepointSourced[[#This Row],[Assessed CS]]="&lt;10",5,VALUE(TRIM(CentrepointSourced[[#This Row],[Assessed CS]])))))</f>
        <v>0</v>
      </c>
      <c r="X1242" s="106">
        <f>IF(CentrepointSourced[[#This Row],[Age]]="16-17",CentrepointSourced[[#This Row],[Presented HS DQ]],0)</f>
        <v>0</v>
      </c>
      <c r="Y1242" s="106">
        <f>IF(CentrepointSourced[[#This Row],[Age]]="16-24",CentrepointSourced[[#This Row],[Presented HS DQ]],0)</f>
        <v>0</v>
      </c>
      <c r="Z1242" s="106">
        <f>IF(CentrepointSourced[[#This Row],[Age]]="18-24",CentrepointSourced[[#This Row],[Presented HS DQ]],0)</f>
        <v>0</v>
      </c>
      <c r="AA1242" s="106">
        <f>IF(CentrepointSourced[[#This Row],[Age]]="16-17",CentrepointSourced[[#This Row],[Presented CS DQ]],0)</f>
        <v>0</v>
      </c>
      <c r="AB1242" s="106">
        <f>IF(CentrepointSourced[[#This Row],[Age]]="16-24",CentrepointSourced[[#This Row],[Presented CS DQ]],0)</f>
        <v>0</v>
      </c>
      <c r="AC1242" s="106">
        <f>IF(CentrepointSourced[[#This Row],[Age]]="18-24",CentrepointSourced[[#This Row],[Presented CS DQ]],0)</f>
        <v>0</v>
      </c>
      <c r="AD1242" s="107">
        <f>IF(CentrepointSourced[[#This Row],[Age]]="16-17",CentrepointSourced[[#This Row],[Assessed HS DQ]],0)</f>
        <v>0</v>
      </c>
      <c r="AE1242" s="107">
        <f>IF(CentrepointSourced[[#This Row],[Age]]="16-24",CentrepointSourced[[#This Row],[Assessed HS DQ]],0)</f>
        <v>0</v>
      </c>
      <c r="AF1242" s="107">
        <f>IF(CentrepointSourced[[#This Row],[Age]]="18-24",CentrepointSourced[[#This Row],[Assessed HS DQ]],0)</f>
        <v>0</v>
      </c>
      <c r="AG1242" s="107">
        <f>IF(CentrepointSourced[[#This Row],[Age]]="16-17",CentrepointSourced[[#This Row],[Assessed CS DQ]],0)</f>
        <v>0</v>
      </c>
      <c r="AH1242" s="107">
        <f>IF(CentrepointSourced[[#This Row],[Age]]="16-24",CentrepointSourced[[#This Row],[Assessed CS DQ]],0)</f>
        <v>0</v>
      </c>
      <c r="AI1242" s="107">
        <f>IF(CentrepointSourced[[#This Row],[Age]]="18-24",CentrepointSourced[[#This Row],[Assessed CS DQ]],0)</f>
        <v>0</v>
      </c>
    </row>
    <row r="1243" spans="1:35" customFormat="1" ht="13.5" customHeight="1">
      <c r="A1243" s="45" t="s">
        <v>94</v>
      </c>
      <c r="B1243" s="45" t="s">
        <v>121</v>
      </c>
      <c r="C1243" s="45"/>
      <c r="D1243" s="62" t="s">
        <v>37</v>
      </c>
      <c r="E1243" s="95">
        <v>2014</v>
      </c>
      <c r="F1243" s="67" t="s">
        <v>53</v>
      </c>
      <c r="G1243" s="67"/>
      <c r="H1243" s="79"/>
      <c r="I1243" s="45"/>
      <c r="J1243" s="45">
        <v>132</v>
      </c>
      <c r="K1243" s="45"/>
      <c r="L1243" s="45"/>
      <c r="M1243" s="45"/>
      <c r="N1243" s="45"/>
      <c r="O1243" s="45"/>
      <c r="P1243" s="45"/>
      <c r="Q1243" s="41" t="str">
        <f>IF(CentrepointSourced[[#This Row],[Country]]="Northern Ireland","Northern Ireland",IFERROR(VLOOKUP(CentrepointSourced[[#This Row],[Local Authority]],LKP_LANameDQ[],2,FALSE),CentrepointSourced[[#This Row],[Local Authority]]))</f>
        <v>Clackmannanshire</v>
      </c>
      <c r="R1243" s="41" t="str">
        <f>IF(CentrepointSourced[[#This Row],[LA type]]="County","",INDEX(ConsolGeog[lad14cd],MATCH(CentrepointSourced[[#This Row],[Local Authority DQ]],ConsolGeog[la_name],0)))</f>
        <v>S12000005</v>
      </c>
      <c r="S1243" s="41" t="str">
        <f>IF(OR(CentrepointSourced[[#This Row],[Country]]="Northern Ireland",CentrepointSourced[[#This Row],[Country]]="Scotland",CentrepointSourced[[#This Row],[Country]]="Wales"),"Local Authority",CentrepointSourced[[#This Row],[LA type]])</f>
        <v>Local Authority</v>
      </c>
      <c r="T1243" s="41">
        <f>IF(TRIM(CentrepointSourced[[#This Row],[Presented HS]])="",0,IF(CentrepointSourced[[#This Row],[Presented HS]]="&lt;5",2.5,IF(CentrepointSourced[[#This Row],[Presented HS]]="&lt;10",5,VALUE(TRIM(CentrepointSourced[[#This Row],[Presented HS]])))))</f>
        <v>0</v>
      </c>
      <c r="U1243" s="41">
        <f>IF(TRIM(CentrepointSourced[[#This Row],[Assessed HS]])="",0,IF(CentrepointSourced[[#This Row],[Assessed HS]]="&lt;5",2.5,IF(CentrepointSourced[[#This Row],[Assessed HS]]="&lt;10",5,VALUE(TRIM(CentrepointSourced[[#This Row],[Assessed HS]])))))</f>
        <v>0</v>
      </c>
      <c r="V1243" s="41">
        <f>IF(TRIM(CentrepointSourced[[#This Row],[Presented CS]])="",0,IF(CentrepointSourced[[#This Row],[Presented CS]]="&lt;5",2.5,IF(CentrepointSourced[[#This Row],[Presented CS]]="&lt;10",5,VALUE(TRIM(CentrepointSourced[[#This Row],[Presented CS]])))))</f>
        <v>0</v>
      </c>
      <c r="W1243" s="41">
        <f>IF(TRIM(CentrepointSourced[[#This Row],[Assessed CS]])="",0,IF(CentrepointSourced[[#This Row],[Assessed CS]]="&lt;5",2.5,IF(CentrepointSourced[[#This Row],[Assessed CS]]="&lt;10",5,VALUE(TRIM(CentrepointSourced[[#This Row],[Assessed CS]])))))</f>
        <v>0</v>
      </c>
      <c r="X1243" s="106">
        <f>IF(CentrepointSourced[[#This Row],[Age]]="16-17",CentrepointSourced[[#This Row],[Presented HS DQ]],0)</f>
        <v>0</v>
      </c>
      <c r="Y1243" s="106">
        <f>IF(CentrepointSourced[[#This Row],[Age]]="16-24",CentrepointSourced[[#This Row],[Presented HS DQ]],0)</f>
        <v>0</v>
      </c>
      <c r="Z1243" s="106">
        <f>IF(CentrepointSourced[[#This Row],[Age]]="18-24",CentrepointSourced[[#This Row],[Presented HS DQ]],0)</f>
        <v>0</v>
      </c>
      <c r="AA1243" s="106">
        <f>IF(CentrepointSourced[[#This Row],[Age]]="16-17",CentrepointSourced[[#This Row],[Presented CS DQ]],0)</f>
        <v>0</v>
      </c>
      <c r="AB1243" s="106">
        <f>IF(CentrepointSourced[[#This Row],[Age]]="16-24",CentrepointSourced[[#This Row],[Presented CS DQ]],0)</f>
        <v>0</v>
      </c>
      <c r="AC1243" s="106">
        <f>IF(CentrepointSourced[[#This Row],[Age]]="18-24",CentrepointSourced[[#This Row],[Presented CS DQ]],0)</f>
        <v>0</v>
      </c>
      <c r="AD1243" s="107">
        <f>IF(CentrepointSourced[[#This Row],[Age]]="16-17",CentrepointSourced[[#This Row],[Assessed HS DQ]],0)</f>
        <v>0</v>
      </c>
      <c r="AE1243" s="107">
        <f>IF(CentrepointSourced[[#This Row],[Age]]="16-24",CentrepointSourced[[#This Row],[Assessed HS DQ]],0)</f>
        <v>0</v>
      </c>
      <c r="AF1243" s="107">
        <f>IF(CentrepointSourced[[#This Row],[Age]]="18-24",CentrepointSourced[[#This Row],[Assessed HS DQ]],0)</f>
        <v>0</v>
      </c>
      <c r="AG1243" s="107">
        <f>IF(CentrepointSourced[[#This Row],[Age]]="16-17",CentrepointSourced[[#This Row],[Assessed CS DQ]],0)</f>
        <v>0</v>
      </c>
      <c r="AH1243" s="107">
        <f>IF(CentrepointSourced[[#This Row],[Age]]="16-24",CentrepointSourced[[#This Row],[Assessed CS DQ]],0)</f>
        <v>0</v>
      </c>
      <c r="AI1243" s="107">
        <f>IF(CentrepointSourced[[#This Row],[Age]]="18-24",CentrepointSourced[[#This Row],[Assessed CS DQ]],0)</f>
        <v>0</v>
      </c>
    </row>
    <row r="1244" spans="1:35" customFormat="1" ht="13.5" customHeight="1">
      <c r="A1244" s="45" t="s">
        <v>94</v>
      </c>
      <c r="B1244" s="45" t="s">
        <v>126</v>
      </c>
      <c r="C1244" s="45"/>
      <c r="D1244" s="62" t="s">
        <v>37</v>
      </c>
      <c r="E1244" s="95">
        <v>2002</v>
      </c>
      <c r="F1244" s="67" t="s">
        <v>53</v>
      </c>
      <c r="G1244" s="67"/>
      <c r="H1244" s="97">
        <v>399</v>
      </c>
      <c r="I1244" s="45"/>
      <c r="J1244" s="45">
        <v>410</v>
      </c>
      <c r="K1244" s="45"/>
      <c r="L1244" s="45"/>
      <c r="M1244" s="45"/>
      <c r="N1244" s="45"/>
      <c r="O1244" s="45"/>
      <c r="P1244" s="45"/>
      <c r="Q1244" s="41" t="str">
        <f>IF(CentrepointSourced[[#This Row],[Country]]="Northern Ireland","Northern Ireland",IFERROR(VLOOKUP(CentrepointSourced[[#This Row],[Local Authority]],LKP_LANameDQ[],2,FALSE),CentrepointSourced[[#This Row],[Local Authority]]))</f>
        <v>Dumfries and Galloway</v>
      </c>
      <c r="R1244" s="41" t="str">
        <f>IF(CentrepointSourced[[#This Row],[LA type]]="County","",INDEX(ConsolGeog[lad14cd],MATCH(CentrepointSourced[[#This Row],[Local Authority DQ]],ConsolGeog[la_name],0)))</f>
        <v>S12000006</v>
      </c>
      <c r="S1244" s="41" t="str">
        <f>IF(OR(CentrepointSourced[[#This Row],[Country]]="Northern Ireland",CentrepointSourced[[#This Row],[Country]]="Scotland",CentrepointSourced[[#This Row],[Country]]="Wales"),"Local Authority",CentrepointSourced[[#This Row],[LA type]])</f>
        <v>Local Authority</v>
      </c>
      <c r="T1244" s="41">
        <f>IF(TRIM(CentrepointSourced[[#This Row],[Presented HS]])="",0,IF(CentrepointSourced[[#This Row],[Presented HS]]="&lt;5",2.5,IF(CentrepointSourced[[#This Row],[Presented HS]]="&lt;10",5,VALUE(TRIM(CentrepointSourced[[#This Row],[Presented HS]])))))</f>
        <v>0</v>
      </c>
      <c r="U1244" s="41">
        <f>IF(TRIM(CentrepointSourced[[#This Row],[Assessed HS]])="",0,IF(CentrepointSourced[[#This Row],[Assessed HS]]="&lt;5",2.5,IF(CentrepointSourced[[#This Row],[Assessed HS]]="&lt;10",5,VALUE(TRIM(CentrepointSourced[[#This Row],[Assessed HS]])))))</f>
        <v>399</v>
      </c>
      <c r="V1244" s="41">
        <f>IF(TRIM(CentrepointSourced[[#This Row],[Presented CS]])="",0,IF(CentrepointSourced[[#This Row],[Presented CS]]="&lt;5",2.5,IF(CentrepointSourced[[#This Row],[Presented CS]]="&lt;10",5,VALUE(TRIM(CentrepointSourced[[#This Row],[Presented CS]])))))</f>
        <v>0</v>
      </c>
      <c r="W1244" s="41">
        <f>IF(TRIM(CentrepointSourced[[#This Row],[Assessed CS]])="",0,IF(CentrepointSourced[[#This Row],[Assessed CS]]="&lt;5",2.5,IF(CentrepointSourced[[#This Row],[Assessed CS]]="&lt;10",5,VALUE(TRIM(CentrepointSourced[[#This Row],[Assessed CS]])))))</f>
        <v>0</v>
      </c>
      <c r="X1244" s="106">
        <f>IF(CentrepointSourced[[#This Row],[Age]]="16-17",CentrepointSourced[[#This Row],[Presented HS DQ]],0)</f>
        <v>0</v>
      </c>
      <c r="Y1244" s="106">
        <f>IF(CentrepointSourced[[#This Row],[Age]]="16-24",CentrepointSourced[[#This Row],[Presented HS DQ]],0)</f>
        <v>0</v>
      </c>
      <c r="Z1244" s="106">
        <f>IF(CentrepointSourced[[#This Row],[Age]]="18-24",CentrepointSourced[[#This Row],[Presented HS DQ]],0)</f>
        <v>0</v>
      </c>
      <c r="AA1244" s="106">
        <f>IF(CentrepointSourced[[#This Row],[Age]]="16-17",CentrepointSourced[[#This Row],[Presented CS DQ]],0)</f>
        <v>0</v>
      </c>
      <c r="AB1244" s="106">
        <f>IF(CentrepointSourced[[#This Row],[Age]]="16-24",CentrepointSourced[[#This Row],[Presented CS DQ]],0)</f>
        <v>0</v>
      </c>
      <c r="AC1244" s="106">
        <f>IF(CentrepointSourced[[#This Row],[Age]]="18-24",CentrepointSourced[[#This Row],[Presented CS DQ]],0)</f>
        <v>0</v>
      </c>
      <c r="AD1244" s="107">
        <f>IF(CentrepointSourced[[#This Row],[Age]]="16-17",CentrepointSourced[[#This Row],[Assessed HS DQ]],0)</f>
        <v>0</v>
      </c>
      <c r="AE1244" s="107">
        <f>IF(CentrepointSourced[[#This Row],[Age]]="16-24",CentrepointSourced[[#This Row],[Assessed HS DQ]],0)</f>
        <v>399</v>
      </c>
      <c r="AF1244" s="107">
        <f>IF(CentrepointSourced[[#This Row],[Age]]="18-24",CentrepointSourced[[#This Row],[Assessed HS DQ]],0)</f>
        <v>0</v>
      </c>
      <c r="AG1244" s="107">
        <f>IF(CentrepointSourced[[#This Row],[Age]]="16-17",CentrepointSourced[[#This Row],[Assessed CS DQ]],0)</f>
        <v>0</v>
      </c>
      <c r="AH1244" s="107">
        <f>IF(CentrepointSourced[[#This Row],[Age]]="16-24",CentrepointSourced[[#This Row],[Assessed CS DQ]],0)</f>
        <v>0</v>
      </c>
      <c r="AI1244" s="107">
        <f>IF(CentrepointSourced[[#This Row],[Age]]="18-24",CentrepointSourced[[#This Row],[Assessed CS DQ]],0)</f>
        <v>0</v>
      </c>
    </row>
    <row r="1245" spans="1:35" customFormat="1" ht="13.5" customHeight="1">
      <c r="A1245" s="45" t="s">
        <v>94</v>
      </c>
      <c r="B1245" s="45" t="s">
        <v>126</v>
      </c>
      <c r="C1245" s="45"/>
      <c r="D1245" s="62" t="s">
        <v>37</v>
      </c>
      <c r="E1245" s="95">
        <v>2003</v>
      </c>
      <c r="F1245" s="67" t="s">
        <v>53</v>
      </c>
      <c r="G1245" s="67"/>
      <c r="H1245" s="97">
        <v>392</v>
      </c>
      <c r="I1245" s="45"/>
      <c r="J1245" s="45">
        <v>393</v>
      </c>
      <c r="K1245" s="45"/>
      <c r="L1245" s="45"/>
      <c r="M1245" s="45"/>
      <c r="N1245" s="45"/>
      <c r="O1245" s="45"/>
      <c r="P1245" s="45"/>
      <c r="Q1245" s="41" t="str">
        <f>IF(CentrepointSourced[[#This Row],[Country]]="Northern Ireland","Northern Ireland",IFERROR(VLOOKUP(CentrepointSourced[[#This Row],[Local Authority]],LKP_LANameDQ[],2,FALSE),CentrepointSourced[[#This Row],[Local Authority]]))</f>
        <v>Dumfries and Galloway</v>
      </c>
      <c r="R1245" s="41" t="str">
        <f>IF(CentrepointSourced[[#This Row],[LA type]]="County","",INDEX(ConsolGeog[lad14cd],MATCH(CentrepointSourced[[#This Row],[Local Authority DQ]],ConsolGeog[la_name],0)))</f>
        <v>S12000006</v>
      </c>
      <c r="S1245" s="41" t="str">
        <f>IF(OR(CentrepointSourced[[#This Row],[Country]]="Northern Ireland",CentrepointSourced[[#This Row],[Country]]="Scotland",CentrepointSourced[[#This Row],[Country]]="Wales"),"Local Authority",CentrepointSourced[[#This Row],[LA type]])</f>
        <v>Local Authority</v>
      </c>
      <c r="T1245" s="41">
        <f>IF(TRIM(CentrepointSourced[[#This Row],[Presented HS]])="",0,IF(CentrepointSourced[[#This Row],[Presented HS]]="&lt;5",2.5,IF(CentrepointSourced[[#This Row],[Presented HS]]="&lt;10",5,VALUE(TRIM(CentrepointSourced[[#This Row],[Presented HS]])))))</f>
        <v>0</v>
      </c>
      <c r="U1245" s="41">
        <f>IF(TRIM(CentrepointSourced[[#This Row],[Assessed HS]])="",0,IF(CentrepointSourced[[#This Row],[Assessed HS]]="&lt;5",2.5,IF(CentrepointSourced[[#This Row],[Assessed HS]]="&lt;10",5,VALUE(TRIM(CentrepointSourced[[#This Row],[Assessed HS]])))))</f>
        <v>392</v>
      </c>
      <c r="V1245" s="41">
        <f>IF(TRIM(CentrepointSourced[[#This Row],[Presented CS]])="",0,IF(CentrepointSourced[[#This Row],[Presented CS]]="&lt;5",2.5,IF(CentrepointSourced[[#This Row],[Presented CS]]="&lt;10",5,VALUE(TRIM(CentrepointSourced[[#This Row],[Presented CS]])))))</f>
        <v>0</v>
      </c>
      <c r="W1245" s="41">
        <f>IF(TRIM(CentrepointSourced[[#This Row],[Assessed CS]])="",0,IF(CentrepointSourced[[#This Row],[Assessed CS]]="&lt;5",2.5,IF(CentrepointSourced[[#This Row],[Assessed CS]]="&lt;10",5,VALUE(TRIM(CentrepointSourced[[#This Row],[Assessed CS]])))))</f>
        <v>0</v>
      </c>
      <c r="X1245" s="106">
        <f>IF(CentrepointSourced[[#This Row],[Age]]="16-17",CentrepointSourced[[#This Row],[Presented HS DQ]],0)</f>
        <v>0</v>
      </c>
      <c r="Y1245" s="106">
        <f>IF(CentrepointSourced[[#This Row],[Age]]="16-24",CentrepointSourced[[#This Row],[Presented HS DQ]],0)</f>
        <v>0</v>
      </c>
      <c r="Z1245" s="106">
        <f>IF(CentrepointSourced[[#This Row],[Age]]="18-24",CentrepointSourced[[#This Row],[Presented HS DQ]],0)</f>
        <v>0</v>
      </c>
      <c r="AA1245" s="106">
        <f>IF(CentrepointSourced[[#This Row],[Age]]="16-17",CentrepointSourced[[#This Row],[Presented CS DQ]],0)</f>
        <v>0</v>
      </c>
      <c r="AB1245" s="106">
        <f>IF(CentrepointSourced[[#This Row],[Age]]="16-24",CentrepointSourced[[#This Row],[Presented CS DQ]],0)</f>
        <v>0</v>
      </c>
      <c r="AC1245" s="106">
        <f>IF(CentrepointSourced[[#This Row],[Age]]="18-24",CentrepointSourced[[#This Row],[Presented CS DQ]],0)</f>
        <v>0</v>
      </c>
      <c r="AD1245" s="107">
        <f>IF(CentrepointSourced[[#This Row],[Age]]="16-17",CentrepointSourced[[#This Row],[Assessed HS DQ]],0)</f>
        <v>0</v>
      </c>
      <c r="AE1245" s="107">
        <f>IF(CentrepointSourced[[#This Row],[Age]]="16-24",CentrepointSourced[[#This Row],[Assessed HS DQ]],0)</f>
        <v>392</v>
      </c>
      <c r="AF1245" s="107">
        <f>IF(CentrepointSourced[[#This Row],[Age]]="18-24",CentrepointSourced[[#This Row],[Assessed HS DQ]],0)</f>
        <v>0</v>
      </c>
      <c r="AG1245" s="107">
        <f>IF(CentrepointSourced[[#This Row],[Age]]="16-17",CentrepointSourced[[#This Row],[Assessed CS DQ]],0)</f>
        <v>0</v>
      </c>
      <c r="AH1245" s="107">
        <f>IF(CentrepointSourced[[#This Row],[Age]]="16-24",CentrepointSourced[[#This Row],[Assessed CS DQ]],0)</f>
        <v>0</v>
      </c>
      <c r="AI1245" s="107">
        <f>IF(CentrepointSourced[[#This Row],[Age]]="18-24",CentrepointSourced[[#This Row],[Assessed CS DQ]],0)</f>
        <v>0</v>
      </c>
    </row>
    <row r="1246" spans="1:35" customFormat="1" ht="13.5" customHeight="1">
      <c r="A1246" s="45" t="s">
        <v>94</v>
      </c>
      <c r="B1246" s="45" t="s">
        <v>126</v>
      </c>
      <c r="C1246" s="45"/>
      <c r="D1246" s="62" t="s">
        <v>37</v>
      </c>
      <c r="E1246" s="95">
        <v>2004</v>
      </c>
      <c r="F1246" s="67" t="s">
        <v>53</v>
      </c>
      <c r="G1246" s="67"/>
      <c r="H1246" s="97">
        <v>435</v>
      </c>
      <c r="I1246" s="45"/>
      <c r="J1246" s="45">
        <v>437</v>
      </c>
      <c r="K1246" s="45"/>
      <c r="L1246" s="45"/>
      <c r="M1246" s="45"/>
      <c r="N1246" s="45"/>
      <c r="O1246" s="45"/>
      <c r="P1246" s="45"/>
      <c r="Q1246" s="41" t="str">
        <f>IF(CentrepointSourced[[#This Row],[Country]]="Northern Ireland","Northern Ireland",IFERROR(VLOOKUP(CentrepointSourced[[#This Row],[Local Authority]],LKP_LANameDQ[],2,FALSE),CentrepointSourced[[#This Row],[Local Authority]]))</f>
        <v>Dumfries and Galloway</v>
      </c>
      <c r="R1246" s="41" t="str">
        <f>IF(CentrepointSourced[[#This Row],[LA type]]="County","",INDEX(ConsolGeog[lad14cd],MATCH(CentrepointSourced[[#This Row],[Local Authority DQ]],ConsolGeog[la_name],0)))</f>
        <v>S12000006</v>
      </c>
      <c r="S1246" s="41" t="str">
        <f>IF(OR(CentrepointSourced[[#This Row],[Country]]="Northern Ireland",CentrepointSourced[[#This Row],[Country]]="Scotland",CentrepointSourced[[#This Row],[Country]]="Wales"),"Local Authority",CentrepointSourced[[#This Row],[LA type]])</f>
        <v>Local Authority</v>
      </c>
      <c r="T1246" s="41">
        <f>IF(TRIM(CentrepointSourced[[#This Row],[Presented HS]])="",0,IF(CentrepointSourced[[#This Row],[Presented HS]]="&lt;5",2.5,IF(CentrepointSourced[[#This Row],[Presented HS]]="&lt;10",5,VALUE(TRIM(CentrepointSourced[[#This Row],[Presented HS]])))))</f>
        <v>0</v>
      </c>
      <c r="U1246" s="41">
        <f>IF(TRIM(CentrepointSourced[[#This Row],[Assessed HS]])="",0,IF(CentrepointSourced[[#This Row],[Assessed HS]]="&lt;5",2.5,IF(CentrepointSourced[[#This Row],[Assessed HS]]="&lt;10",5,VALUE(TRIM(CentrepointSourced[[#This Row],[Assessed HS]])))))</f>
        <v>435</v>
      </c>
      <c r="V1246" s="41">
        <f>IF(TRIM(CentrepointSourced[[#This Row],[Presented CS]])="",0,IF(CentrepointSourced[[#This Row],[Presented CS]]="&lt;5",2.5,IF(CentrepointSourced[[#This Row],[Presented CS]]="&lt;10",5,VALUE(TRIM(CentrepointSourced[[#This Row],[Presented CS]])))))</f>
        <v>0</v>
      </c>
      <c r="W1246" s="41">
        <f>IF(TRIM(CentrepointSourced[[#This Row],[Assessed CS]])="",0,IF(CentrepointSourced[[#This Row],[Assessed CS]]="&lt;5",2.5,IF(CentrepointSourced[[#This Row],[Assessed CS]]="&lt;10",5,VALUE(TRIM(CentrepointSourced[[#This Row],[Assessed CS]])))))</f>
        <v>0</v>
      </c>
      <c r="X1246" s="106">
        <f>IF(CentrepointSourced[[#This Row],[Age]]="16-17",CentrepointSourced[[#This Row],[Presented HS DQ]],0)</f>
        <v>0</v>
      </c>
      <c r="Y1246" s="106">
        <f>IF(CentrepointSourced[[#This Row],[Age]]="16-24",CentrepointSourced[[#This Row],[Presented HS DQ]],0)</f>
        <v>0</v>
      </c>
      <c r="Z1246" s="106">
        <f>IF(CentrepointSourced[[#This Row],[Age]]="18-24",CentrepointSourced[[#This Row],[Presented HS DQ]],0)</f>
        <v>0</v>
      </c>
      <c r="AA1246" s="106">
        <f>IF(CentrepointSourced[[#This Row],[Age]]="16-17",CentrepointSourced[[#This Row],[Presented CS DQ]],0)</f>
        <v>0</v>
      </c>
      <c r="AB1246" s="106">
        <f>IF(CentrepointSourced[[#This Row],[Age]]="16-24",CentrepointSourced[[#This Row],[Presented CS DQ]],0)</f>
        <v>0</v>
      </c>
      <c r="AC1246" s="106">
        <f>IF(CentrepointSourced[[#This Row],[Age]]="18-24",CentrepointSourced[[#This Row],[Presented CS DQ]],0)</f>
        <v>0</v>
      </c>
      <c r="AD1246" s="107">
        <f>IF(CentrepointSourced[[#This Row],[Age]]="16-17",CentrepointSourced[[#This Row],[Assessed HS DQ]],0)</f>
        <v>0</v>
      </c>
      <c r="AE1246" s="107">
        <f>IF(CentrepointSourced[[#This Row],[Age]]="16-24",CentrepointSourced[[#This Row],[Assessed HS DQ]],0)</f>
        <v>435</v>
      </c>
      <c r="AF1246" s="107">
        <f>IF(CentrepointSourced[[#This Row],[Age]]="18-24",CentrepointSourced[[#This Row],[Assessed HS DQ]],0)</f>
        <v>0</v>
      </c>
      <c r="AG1246" s="107">
        <f>IF(CentrepointSourced[[#This Row],[Age]]="16-17",CentrepointSourced[[#This Row],[Assessed CS DQ]],0)</f>
        <v>0</v>
      </c>
      <c r="AH1246" s="107">
        <f>IF(CentrepointSourced[[#This Row],[Age]]="16-24",CentrepointSourced[[#This Row],[Assessed CS DQ]],0)</f>
        <v>0</v>
      </c>
      <c r="AI1246" s="107">
        <f>IF(CentrepointSourced[[#This Row],[Age]]="18-24",CentrepointSourced[[#This Row],[Assessed CS DQ]],0)</f>
        <v>0</v>
      </c>
    </row>
    <row r="1247" spans="1:35" customFormat="1" ht="13.5" customHeight="1">
      <c r="A1247" s="45" t="s">
        <v>94</v>
      </c>
      <c r="B1247" s="45" t="s">
        <v>126</v>
      </c>
      <c r="C1247" s="45"/>
      <c r="D1247" s="62" t="s">
        <v>37</v>
      </c>
      <c r="E1247" s="95">
        <v>2005</v>
      </c>
      <c r="F1247" s="67" t="s">
        <v>53</v>
      </c>
      <c r="G1247" s="67"/>
      <c r="H1247" s="97">
        <v>420</v>
      </c>
      <c r="I1247" s="45"/>
      <c r="J1247" s="45">
        <v>432</v>
      </c>
      <c r="K1247" s="45"/>
      <c r="L1247" s="45"/>
      <c r="M1247" s="45"/>
      <c r="N1247" s="45"/>
      <c r="O1247" s="45"/>
      <c r="P1247" s="45"/>
      <c r="Q1247" s="41" t="str">
        <f>IF(CentrepointSourced[[#This Row],[Country]]="Northern Ireland","Northern Ireland",IFERROR(VLOOKUP(CentrepointSourced[[#This Row],[Local Authority]],LKP_LANameDQ[],2,FALSE),CentrepointSourced[[#This Row],[Local Authority]]))</f>
        <v>Dumfries and Galloway</v>
      </c>
      <c r="R1247" s="41" t="str">
        <f>IF(CentrepointSourced[[#This Row],[LA type]]="County","",INDEX(ConsolGeog[lad14cd],MATCH(CentrepointSourced[[#This Row],[Local Authority DQ]],ConsolGeog[la_name],0)))</f>
        <v>S12000006</v>
      </c>
      <c r="S1247" s="41" t="str">
        <f>IF(OR(CentrepointSourced[[#This Row],[Country]]="Northern Ireland",CentrepointSourced[[#This Row],[Country]]="Scotland",CentrepointSourced[[#This Row],[Country]]="Wales"),"Local Authority",CentrepointSourced[[#This Row],[LA type]])</f>
        <v>Local Authority</v>
      </c>
      <c r="T1247" s="41">
        <f>IF(TRIM(CentrepointSourced[[#This Row],[Presented HS]])="",0,IF(CentrepointSourced[[#This Row],[Presented HS]]="&lt;5",2.5,IF(CentrepointSourced[[#This Row],[Presented HS]]="&lt;10",5,VALUE(TRIM(CentrepointSourced[[#This Row],[Presented HS]])))))</f>
        <v>0</v>
      </c>
      <c r="U1247" s="41">
        <f>IF(TRIM(CentrepointSourced[[#This Row],[Assessed HS]])="",0,IF(CentrepointSourced[[#This Row],[Assessed HS]]="&lt;5",2.5,IF(CentrepointSourced[[#This Row],[Assessed HS]]="&lt;10",5,VALUE(TRIM(CentrepointSourced[[#This Row],[Assessed HS]])))))</f>
        <v>420</v>
      </c>
      <c r="V1247" s="41">
        <f>IF(TRIM(CentrepointSourced[[#This Row],[Presented CS]])="",0,IF(CentrepointSourced[[#This Row],[Presented CS]]="&lt;5",2.5,IF(CentrepointSourced[[#This Row],[Presented CS]]="&lt;10",5,VALUE(TRIM(CentrepointSourced[[#This Row],[Presented CS]])))))</f>
        <v>0</v>
      </c>
      <c r="W1247" s="41">
        <f>IF(TRIM(CentrepointSourced[[#This Row],[Assessed CS]])="",0,IF(CentrepointSourced[[#This Row],[Assessed CS]]="&lt;5",2.5,IF(CentrepointSourced[[#This Row],[Assessed CS]]="&lt;10",5,VALUE(TRIM(CentrepointSourced[[#This Row],[Assessed CS]])))))</f>
        <v>0</v>
      </c>
      <c r="X1247" s="106">
        <f>IF(CentrepointSourced[[#This Row],[Age]]="16-17",CentrepointSourced[[#This Row],[Presented HS DQ]],0)</f>
        <v>0</v>
      </c>
      <c r="Y1247" s="106">
        <f>IF(CentrepointSourced[[#This Row],[Age]]="16-24",CentrepointSourced[[#This Row],[Presented HS DQ]],0)</f>
        <v>0</v>
      </c>
      <c r="Z1247" s="106">
        <f>IF(CentrepointSourced[[#This Row],[Age]]="18-24",CentrepointSourced[[#This Row],[Presented HS DQ]],0)</f>
        <v>0</v>
      </c>
      <c r="AA1247" s="106">
        <f>IF(CentrepointSourced[[#This Row],[Age]]="16-17",CentrepointSourced[[#This Row],[Presented CS DQ]],0)</f>
        <v>0</v>
      </c>
      <c r="AB1247" s="106">
        <f>IF(CentrepointSourced[[#This Row],[Age]]="16-24",CentrepointSourced[[#This Row],[Presented CS DQ]],0)</f>
        <v>0</v>
      </c>
      <c r="AC1247" s="106">
        <f>IF(CentrepointSourced[[#This Row],[Age]]="18-24",CentrepointSourced[[#This Row],[Presented CS DQ]],0)</f>
        <v>0</v>
      </c>
      <c r="AD1247" s="107">
        <f>IF(CentrepointSourced[[#This Row],[Age]]="16-17",CentrepointSourced[[#This Row],[Assessed HS DQ]],0)</f>
        <v>0</v>
      </c>
      <c r="AE1247" s="107">
        <f>IF(CentrepointSourced[[#This Row],[Age]]="16-24",CentrepointSourced[[#This Row],[Assessed HS DQ]],0)</f>
        <v>420</v>
      </c>
      <c r="AF1247" s="107">
        <f>IF(CentrepointSourced[[#This Row],[Age]]="18-24",CentrepointSourced[[#This Row],[Assessed HS DQ]],0)</f>
        <v>0</v>
      </c>
      <c r="AG1247" s="107">
        <f>IF(CentrepointSourced[[#This Row],[Age]]="16-17",CentrepointSourced[[#This Row],[Assessed CS DQ]],0)</f>
        <v>0</v>
      </c>
      <c r="AH1247" s="107">
        <f>IF(CentrepointSourced[[#This Row],[Age]]="16-24",CentrepointSourced[[#This Row],[Assessed CS DQ]],0)</f>
        <v>0</v>
      </c>
      <c r="AI1247" s="107">
        <f>IF(CentrepointSourced[[#This Row],[Age]]="18-24",CentrepointSourced[[#This Row],[Assessed CS DQ]],0)</f>
        <v>0</v>
      </c>
    </row>
    <row r="1248" spans="1:35" customFormat="1" ht="13.5" customHeight="1">
      <c r="A1248" s="45" t="s">
        <v>94</v>
      </c>
      <c r="B1248" s="45" t="s">
        <v>126</v>
      </c>
      <c r="C1248" s="45"/>
      <c r="D1248" s="62" t="s">
        <v>37</v>
      </c>
      <c r="E1248" s="95">
        <v>2006</v>
      </c>
      <c r="F1248" s="67" t="s">
        <v>53</v>
      </c>
      <c r="G1248" s="67"/>
      <c r="H1248" s="97">
        <v>415</v>
      </c>
      <c r="I1248" s="45"/>
      <c r="J1248" s="45">
        <v>430</v>
      </c>
      <c r="K1248" s="45"/>
      <c r="L1248" s="45"/>
      <c r="M1248" s="45"/>
      <c r="N1248" s="45"/>
      <c r="O1248" s="45"/>
      <c r="P1248" s="45"/>
      <c r="Q1248" s="41" t="str">
        <f>IF(CentrepointSourced[[#This Row],[Country]]="Northern Ireland","Northern Ireland",IFERROR(VLOOKUP(CentrepointSourced[[#This Row],[Local Authority]],LKP_LANameDQ[],2,FALSE),CentrepointSourced[[#This Row],[Local Authority]]))</f>
        <v>Dumfries and Galloway</v>
      </c>
      <c r="R1248" s="41" t="str">
        <f>IF(CentrepointSourced[[#This Row],[LA type]]="County","",INDEX(ConsolGeog[lad14cd],MATCH(CentrepointSourced[[#This Row],[Local Authority DQ]],ConsolGeog[la_name],0)))</f>
        <v>S12000006</v>
      </c>
      <c r="S1248" s="41" t="str">
        <f>IF(OR(CentrepointSourced[[#This Row],[Country]]="Northern Ireland",CentrepointSourced[[#This Row],[Country]]="Scotland",CentrepointSourced[[#This Row],[Country]]="Wales"),"Local Authority",CentrepointSourced[[#This Row],[LA type]])</f>
        <v>Local Authority</v>
      </c>
      <c r="T1248" s="41">
        <f>IF(TRIM(CentrepointSourced[[#This Row],[Presented HS]])="",0,IF(CentrepointSourced[[#This Row],[Presented HS]]="&lt;5",2.5,IF(CentrepointSourced[[#This Row],[Presented HS]]="&lt;10",5,VALUE(TRIM(CentrepointSourced[[#This Row],[Presented HS]])))))</f>
        <v>0</v>
      </c>
      <c r="U1248" s="41">
        <f>IF(TRIM(CentrepointSourced[[#This Row],[Assessed HS]])="",0,IF(CentrepointSourced[[#This Row],[Assessed HS]]="&lt;5",2.5,IF(CentrepointSourced[[#This Row],[Assessed HS]]="&lt;10",5,VALUE(TRIM(CentrepointSourced[[#This Row],[Assessed HS]])))))</f>
        <v>415</v>
      </c>
      <c r="V1248" s="41">
        <f>IF(TRIM(CentrepointSourced[[#This Row],[Presented CS]])="",0,IF(CentrepointSourced[[#This Row],[Presented CS]]="&lt;5",2.5,IF(CentrepointSourced[[#This Row],[Presented CS]]="&lt;10",5,VALUE(TRIM(CentrepointSourced[[#This Row],[Presented CS]])))))</f>
        <v>0</v>
      </c>
      <c r="W1248" s="41">
        <f>IF(TRIM(CentrepointSourced[[#This Row],[Assessed CS]])="",0,IF(CentrepointSourced[[#This Row],[Assessed CS]]="&lt;5",2.5,IF(CentrepointSourced[[#This Row],[Assessed CS]]="&lt;10",5,VALUE(TRIM(CentrepointSourced[[#This Row],[Assessed CS]])))))</f>
        <v>0</v>
      </c>
      <c r="X1248" s="106">
        <f>IF(CentrepointSourced[[#This Row],[Age]]="16-17",CentrepointSourced[[#This Row],[Presented HS DQ]],0)</f>
        <v>0</v>
      </c>
      <c r="Y1248" s="106">
        <f>IF(CentrepointSourced[[#This Row],[Age]]="16-24",CentrepointSourced[[#This Row],[Presented HS DQ]],0)</f>
        <v>0</v>
      </c>
      <c r="Z1248" s="106">
        <f>IF(CentrepointSourced[[#This Row],[Age]]="18-24",CentrepointSourced[[#This Row],[Presented HS DQ]],0)</f>
        <v>0</v>
      </c>
      <c r="AA1248" s="106">
        <f>IF(CentrepointSourced[[#This Row],[Age]]="16-17",CentrepointSourced[[#This Row],[Presented CS DQ]],0)</f>
        <v>0</v>
      </c>
      <c r="AB1248" s="106">
        <f>IF(CentrepointSourced[[#This Row],[Age]]="16-24",CentrepointSourced[[#This Row],[Presented CS DQ]],0)</f>
        <v>0</v>
      </c>
      <c r="AC1248" s="106">
        <f>IF(CentrepointSourced[[#This Row],[Age]]="18-24",CentrepointSourced[[#This Row],[Presented CS DQ]],0)</f>
        <v>0</v>
      </c>
      <c r="AD1248" s="107">
        <f>IF(CentrepointSourced[[#This Row],[Age]]="16-17",CentrepointSourced[[#This Row],[Assessed HS DQ]],0)</f>
        <v>0</v>
      </c>
      <c r="AE1248" s="107">
        <f>IF(CentrepointSourced[[#This Row],[Age]]="16-24",CentrepointSourced[[#This Row],[Assessed HS DQ]],0)</f>
        <v>415</v>
      </c>
      <c r="AF1248" s="107">
        <f>IF(CentrepointSourced[[#This Row],[Age]]="18-24",CentrepointSourced[[#This Row],[Assessed HS DQ]],0)</f>
        <v>0</v>
      </c>
      <c r="AG1248" s="107">
        <f>IF(CentrepointSourced[[#This Row],[Age]]="16-17",CentrepointSourced[[#This Row],[Assessed CS DQ]],0)</f>
        <v>0</v>
      </c>
      <c r="AH1248" s="107">
        <f>IF(CentrepointSourced[[#This Row],[Age]]="16-24",CentrepointSourced[[#This Row],[Assessed CS DQ]],0)</f>
        <v>0</v>
      </c>
      <c r="AI1248" s="107">
        <f>IF(CentrepointSourced[[#This Row],[Age]]="18-24",CentrepointSourced[[#This Row],[Assessed CS DQ]],0)</f>
        <v>0</v>
      </c>
    </row>
    <row r="1249" spans="1:35" customFormat="1" ht="13.5" customHeight="1">
      <c r="A1249" s="45" t="s">
        <v>94</v>
      </c>
      <c r="B1249" s="45" t="s">
        <v>126</v>
      </c>
      <c r="C1249" s="45"/>
      <c r="D1249" s="62" t="s">
        <v>37</v>
      </c>
      <c r="E1249" s="95">
        <v>2007</v>
      </c>
      <c r="F1249" s="67" t="s">
        <v>53</v>
      </c>
      <c r="G1249" s="67"/>
      <c r="H1249" s="97">
        <v>435</v>
      </c>
      <c r="I1249" s="45"/>
      <c r="J1249" s="45">
        <v>404</v>
      </c>
      <c r="K1249" s="45"/>
      <c r="L1249" s="45"/>
      <c r="M1249" s="45"/>
      <c r="N1249" s="45"/>
      <c r="O1249" s="45"/>
      <c r="P1249" s="45"/>
      <c r="Q1249" s="41" t="str">
        <f>IF(CentrepointSourced[[#This Row],[Country]]="Northern Ireland","Northern Ireland",IFERROR(VLOOKUP(CentrepointSourced[[#This Row],[Local Authority]],LKP_LANameDQ[],2,FALSE),CentrepointSourced[[#This Row],[Local Authority]]))</f>
        <v>Dumfries and Galloway</v>
      </c>
      <c r="R1249" s="41" t="str">
        <f>IF(CentrepointSourced[[#This Row],[LA type]]="County","",INDEX(ConsolGeog[lad14cd],MATCH(CentrepointSourced[[#This Row],[Local Authority DQ]],ConsolGeog[la_name],0)))</f>
        <v>S12000006</v>
      </c>
      <c r="S1249" s="41" t="str">
        <f>IF(OR(CentrepointSourced[[#This Row],[Country]]="Northern Ireland",CentrepointSourced[[#This Row],[Country]]="Scotland",CentrepointSourced[[#This Row],[Country]]="Wales"),"Local Authority",CentrepointSourced[[#This Row],[LA type]])</f>
        <v>Local Authority</v>
      </c>
      <c r="T1249" s="41">
        <f>IF(TRIM(CentrepointSourced[[#This Row],[Presented HS]])="",0,IF(CentrepointSourced[[#This Row],[Presented HS]]="&lt;5",2.5,IF(CentrepointSourced[[#This Row],[Presented HS]]="&lt;10",5,VALUE(TRIM(CentrepointSourced[[#This Row],[Presented HS]])))))</f>
        <v>0</v>
      </c>
      <c r="U1249" s="41">
        <f>IF(TRIM(CentrepointSourced[[#This Row],[Assessed HS]])="",0,IF(CentrepointSourced[[#This Row],[Assessed HS]]="&lt;5",2.5,IF(CentrepointSourced[[#This Row],[Assessed HS]]="&lt;10",5,VALUE(TRIM(CentrepointSourced[[#This Row],[Assessed HS]])))))</f>
        <v>435</v>
      </c>
      <c r="V1249" s="41">
        <f>IF(TRIM(CentrepointSourced[[#This Row],[Presented CS]])="",0,IF(CentrepointSourced[[#This Row],[Presented CS]]="&lt;5",2.5,IF(CentrepointSourced[[#This Row],[Presented CS]]="&lt;10",5,VALUE(TRIM(CentrepointSourced[[#This Row],[Presented CS]])))))</f>
        <v>0</v>
      </c>
      <c r="W1249" s="41">
        <f>IF(TRIM(CentrepointSourced[[#This Row],[Assessed CS]])="",0,IF(CentrepointSourced[[#This Row],[Assessed CS]]="&lt;5",2.5,IF(CentrepointSourced[[#This Row],[Assessed CS]]="&lt;10",5,VALUE(TRIM(CentrepointSourced[[#This Row],[Assessed CS]])))))</f>
        <v>0</v>
      </c>
      <c r="X1249" s="106">
        <f>IF(CentrepointSourced[[#This Row],[Age]]="16-17",CentrepointSourced[[#This Row],[Presented HS DQ]],0)</f>
        <v>0</v>
      </c>
      <c r="Y1249" s="106">
        <f>IF(CentrepointSourced[[#This Row],[Age]]="16-24",CentrepointSourced[[#This Row],[Presented HS DQ]],0)</f>
        <v>0</v>
      </c>
      <c r="Z1249" s="106">
        <f>IF(CentrepointSourced[[#This Row],[Age]]="18-24",CentrepointSourced[[#This Row],[Presented HS DQ]],0)</f>
        <v>0</v>
      </c>
      <c r="AA1249" s="106">
        <f>IF(CentrepointSourced[[#This Row],[Age]]="16-17",CentrepointSourced[[#This Row],[Presented CS DQ]],0)</f>
        <v>0</v>
      </c>
      <c r="AB1249" s="106">
        <f>IF(CentrepointSourced[[#This Row],[Age]]="16-24",CentrepointSourced[[#This Row],[Presented CS DQ]],0)</f>
        <v>0</v>
      </c>
      <c r="AC1249" s="106">
        <f>IF(CentrepointSourced[[#This Row],[Age]]="18-24",CentrepointSourced[[#This Row],[Presented CS DQ]],0)</f>
        <v>0</v>
      </c>
      <c r="AD1249" s="107">
        <f>IF(CentrepointSourced[[#This Row],[Age]]="16-17",CentrepointSourced[[#This Row],[Assessed HS DQ]],0)</f>
        <v>0</v>
      </c>
      <c r="AE1249" s="107">
        <f>IF(CentrepointSourced[[#This Row],[Age]]="16-24",CentrepointSourced[[#This Row],[Assessed HS DQ]],0)</f>
        <v>435</v>
      </c>
      <c r="AF1249" s="107">
        <f>IF(CentrepointSourced[[#This Row],[Age]]="18-24",CentrepointSourced[[#This Row],[Assessed HS DQ]],0)</f>
        <v>0</v>
      </c>
      <c r="AG1249" s="107">
        <f>IF(CentrepointSourced[[#This Row],[Age]]="16-17",CentrepointSourced[[#This Row],[Assessed CS DQ]],0)</f>
        <v>0</v>
      </c>
      <c r="AH1249" s="107">
        <f>IF(CentrepointSourced[[#This Row],[Age]]="16-24",CentrepointSourced[[#This Row],[Assessed CS DQ]],0)</f>
        <v>0</v>
      </c>
      <c r="AI1249" s="107">
        <f>IF(CentrepointSourced[[#This Row],[Age]]="18-24",CentrepointSourced[[#This Row],[Assessed CS DQ]],0)</f>
        <v>0</v>
      </c>
    </row>
    <row r="1250" spans="1:35" customFormat="1" ht="13.5" customHeight="1">
      <c r="A1250" s="45" t="s">
        <v>94</v>
      </c>
      <c r="B1250" s="45" t="s">
        <v>126</v>
      </c>
      <c r="C1250" s="45"/>
      <c r="D1250" s="62" t="s">
        <v>37</v>
      </c>
      <c r="E1250" s="95">
        <v>2008</v>
      </c>
      <c r="F1250" s="67" t="s">
        <v>53</v>
      </c>
      <c r="G1250" s="67"/>
      <c r="H1250" s="97">
        <v>417</v>
      </c>
      <c r="I1250" s="45"/>
      <c r="J1250" s="45">
        <v>408</v>
      </c>
      <c r="K1250" s="45"/>
      <c r="L1250" s="45"/>
      <c r="M1250" s="45"/>
      <c r="N1250" s="45"/>
      <c r="O1250" s="45"/>
      <c r="P1250" s="45"/>
      <c r="Q1250" s="41" t="str">
        <f>IF(CentrepointSourced[[#This Row],[Country]]="Northern Ireland","Northern Ireland",IFERROR(VLOOKUP(CentrepointSourced[[#This Row],[Local Authority]],LKP_LANameDQ[],2,FALSE),CentrepointSourced[[#This Row],[Local Authority]]))</f>
        <v>Dumfries and Galloway</v>
      </c>
      <c r="R1250" s="41" t="str">
        <f>IF(CentrepointSourced[[#This Row],[LA type]]="County","",INDEX(ConsolGeog[lad14cd],MATCH(CentrepointSourced[[#This Row],[Local Authority DQ]],ConsolGeog[la_name],0)))</f>
        <v>S12000006</v>
      </c>
      <c r="S1250" s="41" t="str">
        <f>IF(OR(CentrepointSourced[[#This Row],[Country]]="Northern Ireland",CentrepointSourced[[#This Row],[Country]]="Scotland",CentrepointSourced[[#This Row],[Country]]="Wales"),"Local Authority",CentrepointSourced[[#This Row],[LA type]])</f>
        <v>Local Authority</v>
      </c>
      <c r="T1250" s="41">
        <f>IF(TRIM(CentrepointSourced[[#This Row],[Presented HS]])="",0,IF(CentrepointSourced[[#This Row],[Presented HS]]="&lt;5",2.5,IF(CentrepointSourced[[#This Row],[Presented HS]]="&lt;10",5,VALUE(TRIM(CentrepointSourced[[#This Row],[Presented HS]])))))</f>
        <v>0</v>
      </c>
      <c r="U1250" s="41">
        <f>IF(TRIM(CentrepointSourced[[#This Row],[Assessed HS]])="",0,IF(CentrepointSourced[[#This Row],[Assessed HS]]="&lt;5",2.5,IF(CentrepointSourced[[#This Row],[Assessed HS]]="&lt;10",5,VALUE(TRIM(CentrepointSourced[[#This Row],[Assessed HS]])))))</f>
        <v>417</v>
      </c>
      <c r="V1250" s="41">
        <f>IF(TRIM(CentrepointSourced[[#This Row],[Presented CS]])="",0,IF(CentrepointSourced[[#This Row],[Presented CS]]="&lt;5",2.5,IF(CentrepointSourced[[#This Row],[Presented CS]]="&lt;10",5,VALUE(TRIM(CentrepointSourced[[#This Row],[Presented CS]])))))</f>
        <v>0</v>
      </c>
      <c r="W1250" s="41">
        <f>IF(TRIM(CentrepointSourced[[#This Row],[Assessed CS]])="",0,IF(CentrepointSourced[[#This Row],[Assessed CS]]="&lt;5",2.5,IF(CentrepointSourced[[#This Row],[Assessed CS]]="&lt;10",5,VALUE(TRIM(CentrepointSourced[[#This Row],[Assessed CS]])))))</f>
        <v>0</v>
      </c>
      <c r="X1250" s="106">
        <f>IF(CentrepointSourced[[#This Row],[Age]]="16-17",CentrepointSourced[[#This Row],[Presented HS DQ]],0)</f>
        <v>0</v>
      </c>
      <c r="Y1250" s="106">
        <f>IF(CentrepointSourced[[#This Row],[Age]]="16-24",CentrepointSourced[[#This Row],[Presented HS DQ]],0)</f>
        <v>0</v>
      </c>
      <c r="Z1250" s="106">
        <f>IF(CentrepointSourced[[#This Row],[Age]]="18-24",CentrepointSourced[[#This Row],[Presented HS DQ]],0)</f>
        <v>0</v>
      </c>
      <c r="AA1250" s="106">
        <f>IF(CentrepointSourced[[#This Row],[Age]]="16-17",CentrepointSourced[[#This Row],[Presented CS DQ]],0)</f>
        <v>0</v>
      </c>
      <c r="AB1250" s="106">
        <f>IF(CentrepointSourced[[#This Row],[Age]]="16-24",CentrepointSourced[[#This Row],[Presented CS DQ]],0)</f>
        <v>0</v>
      </c>
      <c r="AC1250" s="106">
        <f>IF(CentrepointSourced[[#This Row],[Age]]="18-24",CentrepointSourced[[#This Row],[Presented CS DQ]],0)</f>
        <v>0</v>
      </c>
      <c r="AD1250" s="107">
        <f>IF(CentrepointSourced[[#This Row],[Age]]="16-17",CentrepointSourced[[#This Row],[Assessed HS DQ]],0)</f>
        <v>0</v>
      </c>
      <c r="AE1250" s="107">
        <f>IF(CentrepointSourced[[#This Row],[Age]]="16-24",CentrepointSourced[[#This Row],[Assessed HS DQ]],0)</f>
        <v>417</v>
      </c>
      <c r="AF1250" s="107">
        <f>IF(CentrepointSourced[[#This Row],[Age]]="18-24",CentrepointSourced[[#This Row],[Assessed HS DQ]],0)</f>
        <v>0</v>
      </c>
      <c r="AG1250" s="107">
        <f>IF(CentrepointSourced[[#This Row],[Age]]="16-17",CentrepointSourced[[#This Row],[Assessed CS DQ]],0)</f>
        <v>0</v>
      </c>
      <c r="AH1250" s="107">
        <f>IF(CentrepointSourced[[#This Row],[Age]]="16-24",CentrepointSourced[[#This Row],[Assessed CS DQ]],0)</f>
        <v>0</v>
      </c>
      <c r="AI1250" s="107">
        <f>IF(CentrepointSourced[[#This Row],[Age]]="18-24",CentrepointSourced[[#This Row],[Assessed CS DQ]],0)</f>
        <v>0</v>
      </c>
    </row>
    <row r="1251" spans="1:35" customFormat="1" ht="13.5" customHeight="1">
      <c r="A1251" s="45" t="s">
        <v>94</v>
      </c>
      <c r="B1251" s="45" t="s">
        <v>126</v>
      </c>
      <c r="C1251" s="45"/>
      <c r="D1251" s="62" t="s">
        <v>37</v>
      </c>
      <c r="E1251" s="95">
        <v>2009</v>
      </c>
      <c r="F1251" s="67" t="s">
        <v>53</v>
      </c>
      <c r="G1251" s="67"/>
      <c r="H1251" s="97">
        <v>388</v>
      </c>
      <c r="I1251" s="45"/>
      <c r="J1251" s="45">
        <v>399</v>
      </c>
      <c r="K1251" s="45"/>
      <c r="L1251" s="45"/>
      <c r="M1251" s="45"/>
      <c r="N1251" s="45"/>
      <c r="O1251" s="45"/>
      <c r="P1251" s="45"/>
      <c r="Q1251" s="41" t="str">
        <f>IF(CentrepointSourced[[#This Row],[Country]]="Northern Ireland","Northern Ireland",IFERROR(VLOOKUP(CentrepointSourced[[#This Row],[Local Authority]],LKP_LANameDQ[],2,FALSE),CentrepointSourced[[#This Row],[Local Authority]]))</f>
        <v>Dumfries and Galloway</v>
      </c>
      <c r="R1251" s="41" t="str">
        <f>IF(CentrepointSourced[[#This Row],[LA type]]="County","",INDEX(ConsolGeog[lad14cd],MATCH(CentrepointSourced[[#This Row],[Local Authority DQ]],ConsolGeog[la_name],0)))</f>
        <v>S12000006</v>
      </c>
      <c r="S1251" s="41" t="str">
        <f>IF(OR(CentrepointSourced[[#This Row],[Country]]="Northern Ireland",CentrepointSourced[[#This Row],[Country]]="Scotland",CentrepointSourced[[#This Row],[Country]]="Wales"),"Local Authority",CentrepointSourced[[#This Row],[LA type]])</f>
        <v>Local Authority</v>
      </c>
      <c r="T1251" s="41">
        <f>IF(TRIM(CentrepointSourced[[#This Row],[Presented HS]])="",0,IF(CentrepointSourced[[#This Row],[Presented HS]]="&lt;5",2.5,IF(CentrepointSourced[[#This Row],[Presented HS]]="&lt;10",5,VALUE(TRIM(CentrepointSourced[[#This Row],[Presented HS]])))))</f>
        <v>0</v>
      </c>
      <c r="U1251" s="41">
        <f>IF(TRIM(CentrepointSourced[[#This Row],[Assessed HS]])="",0,IF(CentrepointSourced[[#This Row],[Assessed HS]]="&lt;5",2.5,IF(CentrepointSourced[[#This Row],[Assessed HS]]="&lt;10",5,VALUE(TRIM(CentrepointSourced[[#This Row],[Assessed HS]])))))</f>
        <v>388</v>
      </c>
      <c r="V1251" s="41">
        <f>IF(TRIM(CentrepointSourced[[#This Row],[Presented CS]])="",0,IF(CentrepointSourced[[#This Row],[Presented CS]]="&lt;5",2.5,IF(CentrepointSourced[[#This Row],[Presented CS]]="&lt;10",5,VALUE(TRIM(CentrepointSourced[[#This Row],[Presented CS]])))))</f>
        <v>0</v>
      </c>
      <c r="W1251" s="41">
        <f>IF(TRIM(CentrepointSourced[[#This Row],[Assessed CS]])="",0,IF(CentrepointSourced[[#This Row],[Assessed CS]]="&lt;5",2.5,IF(CentrepointSourced[[#This Row],[Assessed CS]]="&lt;10",5,VALUE(TRIM(CentrepointSourced[[#This Row],[Assessed CS]])))))</f>
        <v>0</v>
      </c>
      <c r="X1251" s="106">
        <f>IF(CentrepointSourced[[#This Row],[Age]]="16-17",CentrepointSourced[[#This Row],[Presented HS DQ]],0)</f>
        <v>0</v>
      </c>
      <c r="Y1251" s="106">
        <f>IF(CentrepointSourced[[#This Row],[Age]]="16-24",CentrepointSourced[[#This Row],[Presented HS DQ]],0)</f>
        <v>0</v>
      </c>
      <c r="Z1251" s="106">
        <f>IF(CentrepointSourced[[#This Row],[Age]]="18-24",CentrepointSourced[[#This Row],[Presented HS DQ]],0)</f>
        <v>0</v>
      </c>
      <c r="AA1251" s="106">
        <f>IF(CentrepointSourced[[#This Row],[Age]]="16-17",CentrepointSourced[[#This Row],[Presented CS DQ]],0)</f>
        <v>0</v>
      </c>
      <c r="AB1251" s="106">
        <f>IF(CentrepointSourced[[#This Row],[Age]]="16-24",CentrepointSourced[[#This Row],[Presented CS DQ]],0)</f>
        <v>0</v>
      </c>
      <c r="AC1251" s="106">
        <f>IF(CentrepointSourced[[#This Row],[Age]]="18-24",CentrepointSourced[[#This Row],[Presented CS DQ]],0)</f>
        <v>0</v>
      </c>
      <c r="AD1251" s="107">
        <f>IF(CentrepointSourced[[#This Row],[Age]]="16-17",CentrepointSourced[[#This Row],[Assessed HS DQ]],0)</f>
        <v>0</v>
      </c>
      <c r="AE1251" s="107">
        <f>IF(CentrepointSourced[[#This Row],[Age]]="16-24",CentrepointSourced[[#This Row],[Assessed HS DQ]],0)</f>
        <v>388</v>
      </c>
      <c r="AF1251" s="107">
        <f>IF(CentrepointSourced[[#This Row],[Age]]="18-24",CentrepointSourced[[#This Row],[Assessed HS DQ]],0)</f>
        <v>0</v>
      </c>
      <c r="AG1251" s="107">
        <f>IF(CentrepointSourced[[#This Row],[Age]]="16-17",CentrepointSourced[[#This Row],[Assessed CS DQ]],0)</f>
        <v>0</v>
      </c>
      <c r="AH1251" s="107">
        <f>IF(CentrepointSourced[[#This Row],[Age]]="16-24",CentrepointSourced[[#This Row],[Assessed CS DQ]],0)</f>
        <v>0</v>
      </c>
      <c r="AI1251" s="107">
        <f>IF(CentrepointSourced[[#This Row],[Age]]="18-24",CentrepointSourced[[#This Row],[Assessed CS DQ]],0)</f>
        <v>0</v>
      </c>
    </row>
    <row r="1252" spans="1:35" customFormat="1" ht="13.5" customHeight="1">
      <c r="A1252" s="45" t="s">
        <v>94</v>
      </c>
      <c r="B1252" s="45" t="s">
        <v>126</v>
      </c>
      <c r="C1252" s="45"/>
      <c r="D1252" s="62" t="s">
        <v>37</v>
      </c>
      <c r="E1252" s="95">
        <v>2010</v>
      </c>
      <c r="F1252" s="67" t="s">
        <v>53</v>
      </c>
      <c r="G1252" s="67"/>
      <c r="H1252" s="97">
        <v>358</v>
      </c>
      <c r="I1252" s="45"/>
      <c r="J1252" s="45">
        <v>350</v>
      </c>
      <c r="K1252" s="45"/>
      <c r="L1252" s="45"/>
      <c r="M1252" s="45"/>
      <c r="N1252" s="45"/>
      <c r="O1252" s="45"/>
      <c r="P1252" s="45"/>
      <c r="Q1252" s="41" t="str">
        <f>IF(CentrepointSourced[[#This Row],[Country]]="Northern Ireland","Northern Ireland",IFERROR(VLOOKUP(CentrepointSourced[[#This Row],[Local Authority]],LKP_LANameDQ[],2,FALSE),CentrepointSourced[[#This Row],[Local Authority]]))</f>
        <v>Dumfries and Galloway</v>
      </c>
      <c r="R1252" s="41" t="str">
        <f>IF(CentrepointSourced[[#This Row],[LA type]]="County","",INDEX(ConsolGeog[lad14cd],MATCH(CentrepointSourced[[#This Row],[Local Authority DQ]],ConsolGeog[la_name],0)))</f>
        <v>S12000006</v>
      </c>
      <c r="S1252" s="41" t="str">
        <f>IF(OR(CentrepointSourced[[#This Row],[Country]]="Northern Ireland",CentrepointSourced[[#This Row],[Country]]="Scotland",CentrepointSourced[[#This Row],[Country]]="Wales"),"Local Authority",CentrepointSourced[[#This Row],[LA type]])</f>
        <v>Local Authority</v>
      </c>
      <c r="T1252" s="41">
        <f>IF(TRIM(CentrepointSourced[[#This Row],[Presented HS]])="",0,IF(CentrepointSourced[[#This Row],[Presented HS]]="&lt;5",2.5,IF(CentrepointSourced[[#This Row],[Presented HS]]="&lt;10",5,VALUE(TRIM(CentrepointSourced[[#This Row],[Presented HS]])))))</f>
        <v>0</v>
      </c>
      <c r="U1252" s="41">
        <f>IF(TRIM(CentrepointSourced[[#This Row],[Assessed HS]])="",0,IF(CentrepointSourced[[#This Row],[Assessed HS]]="&lt;5",2.5,IF(CentrepointSourced[[#This Row],[Assessed HS]]="&lt;10",5,VALUE(TRIM(CentrepointSourced[[#This Row],[Assessed HS]])))))</f>
        <v>358</v>
      </c>
      <c r="V1252" s="41">
        <f>IF(TRIM(CentrepointSourced[[#This Row],[Presented CS]])="",0,IF(CentrepointSourced[[#This Row],[Presented CS]]="&lt;5",2.5,IF(CentrepointSourced[[#This Row],[Presented CS]]="&lt;10",5,VALUE(TRIM(CentrepointSourced[[#This Row],[Presented CS]])))))</f>
        <v>0</v>
      </c>
      <c r="W1252" s="41">
        <f>IF(TRIM(CentrepointSourced[[#This Row],[Assessed CS]])="",0,IF(CentrepointSourced[[#This Row],[Assessed CS]]="&lt;5",2.5,IF(CentrepointSourced[[#This Row],[Assessed CS]]="&lt;10",5,VALUE(TRIM(CentrepointSourced[[#This Row],[Assessed CS]])))))</f>
        <v>0</v>
      </c>
      <c r="X1252" s="106">
        <f>IF(CentrepointSourced[[#This Row],[Age]]="16-17",CentrepointSourced[[#This Row],[Presented HS DQ]],0)</f>
        <v>0</v>
      </c>
      <c r="Y1252" s="106">
        <f>IF(CentrepointSourced[[#This Row],[Age]]="16-24",CentrepointSourced[[#This Row],[Presented HS DQ]],0)</f>
        <v>0</v>
      </c>
      <c r="Z1252" s="106">
        <f>IF(CentrepointSourced[[#This Row],[Age]]="18-24",CentrepointSourced[[#This Row],[Presented HS DQ]],0)</f>
        <v>0</v>
      </c>
      <c r="AA1252" s="106">
        <f>IF(CentrepointSourced[[#This Row],[Age]]="16-17",CentrepointSourced[[#This Row],[Presented CS DQ]],0)</f>
        <v>0</v>
      </c>
      <c r="AB1252" s="106">
        <f>IF(CentrepointSourced[[#This Row],[Age]]="16-24",CentrepointSourced[[#This Row],[Presented CS DQ]],0)</f>
        <v>0</v>
      </c>
      <c r="AC1252" s="106">
        <f>IF(CentrepointSourced[[#This Row],[Age]]="18-24",CentrepointSourced[[#This Row],[Presented CS DQ]],0)</f>
        <v>0</v>
      </c>
      <c r="AD1252" s="107">
        <f>IF(CentrepointSourced[[#This Row],[Age]]="16-17",CentrepointSourced[[#This Row],[Assessed HS DQ]],0)</f>
        <v>0</v>
      </c>
      <c r="AE1252" s="107">
        <f>IF(CentrepointSourced[[#This Row],[Age]]="16-24",CentrepointSourced[[#This Row],[Assessed HS DQ]],0)</f>
        <v>358</v>
      </c>
      <c r="AF1252" s="107">
        <f>IF(CentrepointSourced[[#This Row],[Age]]="18-24",CentrepointSourced[[#This Row],[Assessed HS DQ]],0)</f>
        <v>0</v>
      </c>
      <c r="AG1252" s="107">
        <f>IF(CentrepointSourced[[#This Row],[Age]]="16-17",CentrepointSourced[[#This Row],[Assessed CS DQ]],0)</f>
        <v>0</v>
      </c>
      <c r="AH1252" s="107">
        <f>IF(CentrepointSourced[[#This Row],[Age]]="16-24",CentrepointSourced[[#This Row],[Assessed CS DQ]],0)</f>
        <v>0</v>
      </c>
      <c r="AI1252" s="107">
        <f>IF(CentrepointSourced[[#This Row],[Age]]="18-24",CentrepointSourced[[#This Row],[Assessed CS DQ]],0)</f>
        <v>0</v>
      </c>
    </row>
    <row r="1253" spans="1:35" customFormat="1" ht="13.5" customHeight="1">
      <c r="A1253" s="45" t="s">
        <v>94</v>
      </c>
      <c r="B1253" s="45" t="s">
        <v>126</v>
      </c>
      <c r="C1253" s="45"/>
      <c r="D1253" s="62" t="s">
        <v>37</v>
      </c>
      <c r="E1253" s="95">
        <v>2011</v>
      </c>
      <c r="F1253" s="67" t="s">
        <v>53</v>
      </c>
      <c r="G1253" s="67"/>
      <c r="H1253" s="97">
        <v>360</v>
      </c>
      <c r="I1253" s="45"/>
      <c r="J1253" s="45">
        <v>283</v>
      </c>
      <c r="K1253" s="45"/>
      <c r="L1253" s="45"/>
      <c r="M1253" s="45"/>
      <c r="N1253" s="45"/>
      <c r="O1253" s="45"/>
      <c r="P1253" s="45"/>
      <c r="Q1253" s="41" t="str">
        <f>IF(CentrepointSourced[[#This Row],[Country]]="Northern Ireland","Northern Ireland",IFERROR(VLOOKUP(CentrepointSourced[[#This Row],[Local Authority]],LKP_LANameDQ[],2,FALSE),CentrepointSourced[[#This Row],[Local Authority]]))</f>
        <v>Dumfries and Galloway</v>
      </c>
      <c r="R1253" s="41" t="str">
        <f>IF(CentrepointSourced[[#This Row],[LA type]]="County","",INDEX(ConsolGeog[lad14cd],MATCH(CentrepointSourced[[#This Row],[Local Authority DQ]],ConsolGeog[la_name],0)))</f>
        <v>S12000006</v>
      </c>
      <c r="S1253" s="41" t="str">
        <f>IF(OR(CentrepointSourced[[#This Row],[Country]]="Northern Ireland",CentrepointSourced[[#This Row],[Country]]="Scotland",CentrepointSourced[[#This Row],[Country]]="Wales"),"Local Authority",CentrepointSourced[[#This Row],[LA type]])</f>
        <v>Local Authority</v>
      </c>
      <c r="T1253" s="41">
        <f>IF(TRIM(CentrepointSourced[[#This Row],[Presented HS]])="",0,IF(CentrepointSourced[[#This Row],[Presented HS]]="&lt;5",2.5,IF(CentrepointSourced[[#This Row],[Presented HS]]="&lt;10",5,VALUE(TRIM(CentrepointSourced[[#This Row],[Presented HS]])))))</f>
        <v>0</v>
      </c>
      <c r="U1253" s="41">
        <f>IF(TRIM(CentrepointSourced[[#This Row],[Assessed HS]])="",0,IF(CentrepointSourced[[#This Row],[Assessed HS]]="&lt;5",2.5,IF(CentrepointSourced[[#This Row],[Assessed HS]]="&lt;10",5,VALUE(TRIM(CentrepointSourced[[#This Row],[Assessed HS]])))))</f>
        <v>360</v>
      </c>
      <c r="V1253" s="41">
        <f>IF(TRIM(CentrepointSourced[[#This Row],[Presented CS]])="",0,IF(CentrepointSourced[[#This Row],[Presented CS]]="&lt;5",2.5,IF(CentrepointSourced[[#This Row],[Presented CS]]="&lt;10",5,VALUE(TRIM(CentrepointSourced[[#This Row],[Presented CS]])))))</f>
        <v>0</v>
      </c>
      <c r="W1253" s="41">
        <f>IF(TRIM(CentrepointSourced[[#This Row],[Assessed CS]])="",0,IF(CentrepointSourced[[#This Row],[Assessed CS]]="&lt;5",2.5,IF(CentrepointSourced[[#This Row],[Assessed CS]]="&lt;10",5,VALUE(TRIM(CentrepointSourced[[#This Row],[Assessed CS]])))))</f>
        <v>0</v>
      </c>
      <c r="X1253" s="106">
        <f>IF(CentrepointSourced[[#This Row],[Age]]="16-17",CentrepointSourced[[#This Row],[Presented HS DQ]],0)</f>
        <v>0</v>
      </c>
      <c r="Y1253" s="106">
        <f>IF(CentrepointSourced[[#This Row],[Age]]="16-24",CentrepointSourced[[#This Row],[Presented HS DQ]],0)</f>
        <v>0</v>
      </c>
      <c r="Z1253" s="106">
        <f>IF(CentrepointSourced[[#This Row],[Age]]="18-24",CentrepointSourced[[#This Row],[Presented HS DQ]],0)</f>
        <v>0</v>
      </c>
      <c r="AA1253" s="106">
        <f>IF(CentrepointSourced[[#This Row],[Age]]="16-17",CentrepointSourced[[#This Row],[Presented CS DQ]],0)</f>
        <v>0</v>
      </c>
      <c r="AB1253" s="106">
        <f>IF(CentrepointSourced[[#This Row],[Age]]="16-24",CentrepointSourced[[#This Row],[Presented CS DQ]],0)</f>
        <v>0</v>
      </c>
      <c r="AC1253" s="106">
        <f>IF(CentrepointSourced[[#This Row],[Age]]="18-24",CentrepointSourced[[#This Row],[Presented CS DQ]],0)</f>
        <v>0</v>
      </c>
      <c r="AD1253" s="107">
        <f>IF(CentrepointSourced[[#This Row],[Age]]="16-17",CentrepointSourced[[#This Row],[Assessed HS DQ]],0)</f>
        <v>0</v>
      </c>
      <c r="AE1253" s="107">
        <f>IF(CentrepointSourced[[#This Row],[Age]]="16-24",CentrepointSourced[[#This Row],[Assessed HS DQ]],0)</f>
        <v>360</v>
      </c>
      <c r="AF1253" s="107">
        <f>IF(CentrepointSourced[[#This Row],[Age]]="18-24",CentrepointSourced[[#This Row],[Assessed HS DQ]],0)</f>
        <v>0</v>
      </c>
      <c r="AG1253" s="107">
        <f>IF(CentrepointSourced[[#This Row],[Age]]="16-17",CentrepointSourced[[#This Row],[Assessed CS DQ]],0)</f>
        <v>0</v>
      </c>
      <c r="AH1253" s="107">
        <f>IF(CentrepointSourced[[#This Row],[Age]]="16-24",CentrepointSourced[[#This Row],[Assessed CS DQ]],0)</f>
        <v>0</v>
      </c>
      <c r="AI1253" s="107">
        <f>IF(CentrepointSourced[[#This Row],[Age]]="18-24",CentrepointSourced[[#This Row],[Assessed CS DQ]],0)</f>
        <v>0</v>
      </c>
    </row>
    <row r="1254" spans="1:35" customFormat="1" ht="13.5" customHeight="1">
      <c r="A1254" s="45" t="s">
        <v>94</v>
      </c>
      <c r="B1254" s="45" t="s">
        <v>126</v>
      </c>
      <c r="C1254" s="45"/>
      <c r="D1254" s="62" t="s">
        <v>37</v>
      </c>
      <c r="E1254" s="95">
        <v>2012</v>
      </c>
      <c r="F1254" s="67" t="s">
        <v>53</v>
      </c>
      <c r="G1254" s="67"/>
      <c r="H1254" s="79"/>
      <c r="I1254" s="45"/>
      <c r="J1254" s="45">
        <v>255</v>
      </c>
      <c r="K1254" s="45"/>
      <c r="L1254" s="45"/>
      <c r="M1254" s="45"/>
      <c r="N1254" s="45"/>
      <c r="O1254" s="45"/>
      <c r="P1254" s="45"/>
      <c r="Q1254" s="41" t="str">
        <f>IF(CentrepointSourced[[#This Row],[Country]]="Northern Ireland","Northern Ireland",IFERROR(VLOOKUP(CentrepointSourced[[#This Row],[Local Authority]],LKP_LANameDQ[],2,FALSE),CentrepointSourced[[#This Row],[Local Authority]]))</f>
        <v>Dumfries and Galloway</v>
      </c>
      <c r="R1254" s="41" t="str">
        <f>IF(CentrepointSourced[[#This Row],[LA type]]="County","",INDEX(ConsolGeog[lad14cd],MATCH(CentrepointSourced[[#This Row],[Local Authority DQ]],ConsolGeog[la_name],0)))</f>
        <v>S12000006</v>
      </c>
      <c r="S1254" s="41" t="str">
        <f>IF(OR(CentrepointSourced[[#This Row],[Country]]="Northern Ireland",CentrepointSourced[[#This Row],[Country]]="Scotland",CentrepointSourced[[#This Row],[Country]]="Wales"),"Local Authority",CentrepointSourced[[#This Row],[LA type]])</f>
        <v>Local Authority</v>
      </c>
      <c r="T1254" s="41">
        <f>IF(TRIM(CentrepointSourced[[#This Row],[Presented HS]])="",0,IF(CentrepointSourced[[#This Row],[Presented HS]]="&lt;5",2.5,IF(CentrepointSourced[[#This Row],[Presented HS]]="&lt;10",5,VALUE(TRIM(CentrepointSourced[[#This Row],[Presented HS]])))))</f>
        <v>0</v>
      </c>
      <c r="U1254" s="41">
        <f>IF(TRIM(CentrepointSourced[[#This Row],[Assessed HS]])="",0,IF(CentrepointSourced[[#This Row],[Assessed HS]]="&lt;5",2.5,IF(CentrepointSourced[[#This Row],[Assessed HS]]="&lt;10",5,VALUE(TRIM(CentrepointSourced[[#This Row],[Assessed HS]])))))</f>
        <v>0</v>
      </c>
      <c r="V1254" s="41">
        <f>IF(TRIM(CentrepointSourced[[#This Row],[Presented CS]])="",0,IF(CentrepointSourced[[#This Row],[Presented CS]]="&lt;5",2.5,IF(CentrepointSourced[[#This Row],[Presented CS]]="&lt;10",5,VALUE(TRIM(CentrepointSourced[[#This Row],[Presented CS]])))))</f>
        <v>0</v>
      </c>
      <c r="W1254" s="41">
        <f>IF(TRIM(CentrepointSourced[[#This Row],[Assessed CS]])="",0,IF(CentrepointSourced[[#This Row],[Assessed CS]]="&lt;5",2.5,IF(CentrepointSourced[[#This Row],[Assessed CS]]="&lt;10",5,VALUE(TRIM(CentrepointSourced[[#This Row],[Assessed CS]])))))</f>
        <v>0</v>
      </c>
      <c r="X1254" s="106">
        <f>IF(CentrepointSourced[[#This Row],[Age]]="16-17",CentrepointSourced[[#This Row],[Presented HS DQ]],0)</f>
        <v>0</v>
      </c>
      <c r="Y1254" s="106">
        <f>IF(CentrepointSourced[[#This Row],[Age]]="16-24",CentrepointSourced[[#This Row],[Presented HS DQ]],0)</f>
        <v>0</v>
      </c>
      <c r="Z1254" s="106">
        <f>IF(CentrepointSourced[[#This Row],[Age]]="18-24",CentrepointSourced[[#This Row],[Presented HS DQ]],0)</f>
        <v>0</v>
      </c>
      <c r="AA1254" s="106">
        <f>IF(CentrepointSourced[[#This Row],[Age]]="16-17",CentrepointSourced[[#This Row],[Presented CS DQ]],0)</f>
        <v>0</v>
      </c>
      <c r="AB1254" s="106">
        <f>IF(CentrepointSourced[[#This Row],[Age]]="16-24",CentrepointSourced[[#This Row],[Presented CS DQ]],0)</f>
        <v>0</v>
      </c>
      <c r="AC1254" s="106">
        <f>IF(CentrepointSourced[[#This Row],[Age]]="18-24",CentrepointSourced[[#This Row],[Presented CS DQ]],0)</f>
        <v>0</v>
      </c>
      <c r="AD1254" s="107">
        <f>IF(CentrepointSourced[[#This Row],[Age]]="16-17",CentrepointSourced[[#This Row],[Assessed HS DQ]],0)</f>
        <v>0</v>
      </c>
      <c r="AE1254" s="107">
        <f>IF(CentrepointSourced[[#This Row],[Age]]="16-24",CentrepointSourced[[#This Row],[Assessed HS DQ]],0)</f>
        <v>0</v>
      </c>
      <c r="AF1254" s="107">
        <f>IF(CentrepointSourced[[#This Row],[Age]]="18-24",CentrepointSourced[[#This Row],[Assessed HS DQ]],0)</f>
        <v>0</v>
      </c>
      <c r="AG1254" s="107">
        <f>IF(CentrepointSourced[[#This Row],[Age]]="16-17",CentrepointSourced[[#This Row],[Assessed CS DQ]],0)</f>
        <v>0</v>
      </c>
      <c r="AH1254" s="107">
        <f>IF(CentrepointSourced[[#This Row],[Age]]="16-24",CentrepointSourced[[#This Row],[Assessed CS DQ]],0)</f>
        <v>0</v>
      </c>
      <c r="AI1254" s="107">
        <f>IF(CentrepointSourced[[#This Row],[Age]]="18-24",CentrepointSourced[[#This Row],[Assessed CS DQ]],0)</f>
        <v>0</v>
      </c>
    </row>
    <row r="1255" spans="1:35" customFormat="1" ht="13.5" customHeight="1">
      <c r="A1255" s="45" t="s">
        <v>94</v>
      </c>
      <c r="B1255" s="45" t="s">
        <v>126</v>
      </c>
      <c r="C1255" s="45"/>
      <c r="D1255" s="62" t="s">
        <v>37</v>
      </c>
      <c r="E1255" s="95">
        <v>2013</v>
      </c>
      <c r="F1255" s="67" t="s">
        <v>53</v>
      </c>
      <c r="G1255" s="67"/>
      <c r="H1255" s="79"/>
      <c r="I1255" s="45"/>
      <c r="J1255" s="45">
        <v>232</v>
      </c>
      <c r="K1255" s="45"/>
      <c r="L1255" s="45"/>
      <c r="M1255" s="45"/>
      <c r="N1255" s="45"/>
      <c r="O1255" s="45"/>
      <c r="P1255" s="45"/>
      <c r="Q1255" s="41" t="str">
        <f>IF(CentrepointSourced[[#This Row],[Country]]="Northern Ireland","Northern Ireland",IFERROR(VLOOKUP(CentrepointSourced[[#This Row],[Local Authority]],LKP_LANameDQ[],2,FALSE),CentrepointSourced[[#This Row],[Local Authority]]))</f>
        <v>Dumfries and Galloway</v>
      </c>
      <c r="R1255" s="41" t="str">
        <f>IF(CentrepointSourced[[#This Row],[LA type]]="County","",INDEX(ConsolGeog[lad14cd],MATCH(CentrepointSourced[[#This Row],[Local Authority DQ]],ConsolGeog[la_name],0)))</f>
        <v>S12000006</v>
      </c>
      <c r="S1255" s="41" t="str">
        <f>IF(OR(CentrepointSourced[[#This Row],[Country]]="Northern Ireland",CentrepointSourced[[#This Row],[Country]]="Scotland",CentrepointSourced[[#This Row],[Country]]="Wales"),"Local Authority",CentrepointSourced[[#This Row],[LA type]])</f>
        <v>Local Authority</v>
      </c>
      <c r="T1255" s="41">
        <f>IF(TRIM(CentrepointSourced[[#This Row],[Presented HS]])="",0,IF(CentrepointSourced[[#This Row],[Presented HS]]="&lt;5",2.5,IF(CentrepointSourced[[#This Row],[Presented HS]]="&lt;10",5,VALUE(TRIM(CentrepointSourced[[#This Row],[Presented HS]])))))</f>
        <v>0</v>
      </c>
      <c r="U1255" s="41">
        <f>IF(TRIM(CentrepointSourced[[#This Row],[Assessed HS]])="",0,IF(CentrepointSourced[[#This Row],[Assessed HS]]="&lt;5",2.5,IF(CentrepointSourced[[#This Row],[Assessed HS]]="&lt;10",5,VALUE(TRIM(CentrepointSourced[[#This Row],[Assessed HS]])))))</f>
        <v>0</v>
      </c>
      <c r="V1255" s="41">
        <f>IF(TRIM(CentrepointSourced[[#This Row],[Presented CS]])="",0,IF(CentrepointSourced[[#This Row],[Presented CS]]="&lt;5",2.5,IF(CentrepointSourced[[#This Row],[Presented CS]]="&lt;10",5,VALUE(TRIM(CentrepointSourced[[#This Row],[Presented CS]])))))</f>
        <v>0</v>
      </c>
      <c r="W1255" s="41">
        <f>IF(TRIM(CentrepointSourced[[#This Row],[Assessed CS]])="",0,IF(CentrepointSourced[[#This Row],[Assessed CS]]="&lt;5",2.5,IF(CentrepointSourced[[#This Row],[Assessed CS]]="&lt;10",5,VALUE(TRIM(CentrepointSourced[[#This Row],[Assessed CS]])))))</f>
        <v>0</v>
      </c>
      <c r="X1255" s="106">
        <f>IF(CentrepointSourced[[#This Row],[Age]]="16-17",CentrepointSourced[[#This Row],[Presented HS DQ]],0)</f>
        <v>0</v>
      </c>
      <c r="Y1255" s="106">
        <f>IF(CentrepointSourced[[#This Row],[Age]]="16-24",CentrepointSourced[[#This Row],[Presented HS DQ]],0)</f>
        <v>0</v>
      </c>
      <c r="Z1255" s="106">
        <f>IF(CentrepointSourced[[#This Row],[Age]]="18-24",CentrepointSourced[[#This Row],[Presented HS DQ]],0)</f>
        <v>0</v>
      </c>
      <c r="AA1255" s="106">
        <f>IF(CentrepointSourced[[#This Row],[Age]]="16-17",CentrepointSourced[[#This Row],[Presented CS DQ]],0)</f>
        <v>0</v>
      </c>
      <c r="AB1255" s="106">
        <f>IF(CentrepointSourced[[#This Row],[Age]]="16-24",CentrepointSourced[[#This Row],[Presented CS DQ]],0)</f>
        <v>0</v>
      </c>
      <c r="AC1255" s="106">
        <f>IF(CentrepointSourced[[#This Row],[Age]]="18-24",CentrepointSourced[[#This Row],[Presented CS DQ]],0)</f>
        <v>0</v>
      </c>
      <c r="AD1255" s="107">
        <f>IF(CentrepointSourced[[#This Row],[Age]]="16-17",CentrepointSourced[[#This Row],[Assessed HS DQ]],0)</f>
        <v>0</v>
      </c>
      <c r="AE1255" s="107">
        <f>IF(CentrepointSourced[[#This Row],[Age]]="16-24",CentrepointSourced[[#This Row],[Assessed HS DQ]],0)</f>
        <v>0</v>
      </c>
      <c r="AF1255" s="107">
        <f>IF(CentrepointSourced[[#This Row],[Age]]="18-24",CentrepointSourced[[#This Row],[Assessed HS DQ]],0)</f>
        <v>0</v>
      </c>
      <c r="AG1255" s="107">
        <f>IF(CentrepointSourced[[#This Row],[Age]]="16-17",CentrepointSourced[[#This Row],[Assessed CS DQ]],0)</f>
        <v>0</v>
      </c>
      <c r="AH1255" s="107">
        <f>IF(CentrepointSourced[[#This Row],[Age]]="16-24",CentrepointSourced[[#This Row],[Assessed CS DQ]],0)</f>
        <v>0</v>
      </c>
      <c r="AI1255" s="107">
        <f>IF(CentrepointSourced[[#This Row],[Age]]="18-24",CentrepointSourced[[#This Row],[Assessed CS DQ]],0)</f>
        <v>0</v>
      </c>
    </row>
    <row r="1256" spans="1:35" customFormat="1" ht="13.5" customHeight="1">
      <c r="A1256" s="45" t="s">
        <v>94</v>
      </c>
      <c r="B1256" s="45" t="s">
        <v>126</v>
      </c>
      <c r="C1256" s="45"/>
      <c r="D1256" s="62" t="s">
        <v>37</v>
      </c>
      <c r="E1256" s="95">
        <v>2014</v>
      </c>
      <c r="F1256" s="67" t="s">
        <v>53</v>
      </c>
      <c r="G1256" s="67"/>
      <c r="H1256" s="79"/>
      <c r="I1256" s="45"/>
      <c r="J1256" s="45">
        <v>149</v>
      </c>
      <c r="K1256" s="45"/>
      <c r="L1256" s="45"/>
      <c r="M1256" s="45"/>
      <c r="N1256" s="45"/>
      <c r="O1256" s="45"/>
      <c r="P1256" s="45"/>
      <c r="Q1256" s="41" t="str">
        <f>IF(CentrepointSourced[[#This Row],[Country]]="Northern Ireland","Northern Ireland",IFERROR(VLOOKUP(CentrepointSourced[[#This Row],[Local Authority]],LKP_LANameDQ[],2,FALSE),CentrepointSourced[[#This Row],[Local Authority]]))</f>
        <v>Dumfries and Galloway</v>
      </c>
      <c r="R1256" s="41" t="str">
        <f>IF(CentrepointSourced[[#This Row],[LA type]]="County","",INDEX(ConsolGeog[lad14cd],MATCH(CentrepointSourced[[#This Row],[Local Authority DQ]],ConsolGeog[la_name],0)))</f>
        <v>S12000006</v>
      </c>
      <c r="S1256" s="41" t="str">
        <f>IF(OR(CentrepointSourced[[#This Row],[Country]]="Northern Ireland",CentrepointSourced[[#This Row],[Country]]="Scotland",CentrepointSourced[[#This Row],[Country]]="Wales"),"Local Authority",CentrepointSourced[[#This Row],[LA type]])</f>
        <v>Local Authority</v>
      </c>
      <c r="T1256" s="41">
        <f>IF(TRIM(CentrepointSourced[[#This Row],[Presented HS]])="",0,IF(CentrepointSourced[[#This Row],[Presented HS]]="&lt;5",2.5,IF(CentrepointSourced[[#This Row],[Presented HS]]="&lt;10",5,VALUE(TRIM(CentrepointSourced[[#This Row],[Presented HS]])))))</f>
        <v>0</v>
      </c>
      <c r="U1256" s="41">
        <f>IF(TRIM(CentrepointSourced[[#This Row],[Assessed HS]])="",0,IF(CentrepointSourced[[#This Row],[Assessed HS]]="&lt;5",2.5,IF(CentrepointSourced[[#This Row],[Assessed HS]]="&lt;10",5,VALUE(TRIM(CentrepointSourced[[#This Row],[Assessed HS]])))))</f>
        <v>0</v>
      </c>
      <c r="V1256" s="41">
        <f>IF(TRIM(CentrepointSourced[[#This Row],[Presented CS]])="",0,IF(CentrepointSourced[[#This Row],[Presented CS]]="&lt;5",2.5,IF(CentrepointSourced[[#This Row],[Presented CS]]="&lt;10",5,VALUE(TRIM(CentrepointSourced[[#This Row],[Presented CS]])))))</f>
        <v>0</v>
      </c>
      <c r="W1256" s="41">
        <f>IF(TRIM(CentrepointSourced[[#This Row],[Assessed CS]])="",0,IF(CentrepointSourced[[#This Row],[Assessed CS]]="&lt;5",2.5,IF(CentrepointSourced[[#This Row],[Assessed CS]]="&lt;10",5,VALUE(TRIM(CentrepointSourced[[#This Row],[Assessed CS]])))))</f>
        <v>0</v>
      </c>
      <c r="X1256" s="106">
        <f>IF(CentrepointSourced[[#This Row],[Age]]="16-17",CentrepointSourced[[#This Row],[Presented HS DQ]],0)</f>
        <v>0</v>
      </c>
      <c r="Y1256" s="106">
        <f>IF(CentrepointSourced[[#This Row],[Age]]="16-24",CentrepointSourced[[#This Row],[Presented HS DQ]],0)</f>
        <v>0</v>
      </c>
      <c r="Z1256" s="106">
        <f>IF(CentrepointSourced[[#This Row],[Age]]="18-24",CentrepointSourced[[#This Row],[Presented HS DQ]],0)</f>
        <v>0</v>
      </c>
      <c r="AA1256" s="106">
        <f>IF(CentrepointSourced[[#This Row],[Age]]="16-17",CentrepointSourced[[#This Row],[Presented CS DQ]],0)</f>
        <v>0</v>
      </c>
      <c r="AB1256" s="106">
        <f>IF(CentrepointSourced[[#This Row],[Age]]="16-24",CentrepointSourced[[#This Row],[Presented CS DQ]],0)</f>
        <v>0</v>
      </c>
      <c r="AC1256" s="106">
        <f>IF(CentrepointSourced[[#This Row],[Age]]="18-24",CentrepointSourced[[#This Row],[Presented CS DQ]],0)</f>
        <v>0</v>
      </c>
      <c r="AD1256" s="107">
        <f>IF(CentrepointSourced[[#This Row],[Age]]="16-17",CentrepointSourced[[#This Row],[Assessed HS DQ]],0)</f>
        <v>0</v>
      </c>
      <c r="AE1256" s="107">
        <f>IF(CentrepointSourced[[#This Row],[Age]]="16-24",CentrepointSourced[[#This Row],[Assessed HS DQ]],0)</f>
        <v>0</v>
      </c>
      <c r="AF1256" s="107">
        <f>IF(CentrepointSourced[[#This Row],[Age]]="18-24",CentrepointSourced[[#This Row],[Assessed HS DQ]],0)</f>
        <v>0</v>
      </c>
      <c r="AG1256" s="107">
        <f>IF(CentrepointSourced[[#This Row],[Age]]="16-17",CentrepointSourced[[#This Row],[Assessed CS DQ]],0)</f>
        <v>0</v>
      </c>
      <c r="AH1256" s="107">
        <f>IF(CentrepointSourced[[#This Row],[Age]]="16-24",CentrepointSourced[[#This Row],[Assessed CS DQ]],0)</f>
        <v>0</v>
      </c>
      <c r="AI1256" s="107">
        <f>IF(CentrepointSourced[[#This Row],[Age]]="18-24",CentrepointSourced[[#This Row],[Assessed CS DQ]],0)</f>
        <v>0</v>
      </c>
    </row>
    <row r="1257" spans="1:35" customFormat="1" ht="13.5" customHeight="1">
      <c r="A1257" s="45" t="s">
        <v>94</v>
      </c>
      <c r="B1257" s="45" t="s">
        <v>132</v>
      </c>
      <c r="C1257" s="45"/>
      <c r="D1257" s="62" t="s">
        <v>37</v>
      </c>
      <c r="E1257" s="95">
        <v>2002</v>
      </c>
      <c r="F1257" s="67" t="s">
        <v>53</v>
      </c>
      <c r="G1257" s="67"/>
      <c r="H1257" s="97">
        <v>223</v>
      </c>
      <c r="I1257" s="45"/>
      <c r="J1257" s="45">
        <v>233</v>
      </c>
      <c r="K1257" s="45"/>
      <c r="L1257" s="45"/>
      <c r="M1257" s="45"/>
      <c r="N1257" s="45"/>
      <c r="O1257" s="45"/>
      <c r="P1257" s="45"/>
      <c r="Q1257" s="41" t="str">
        <f>IF(CentrepointSourced[[#This Row],[Country]]="Northern Ireland","Northern Ireland",IFERROR(VLOOKUP(CentrepointSourced[[#This Row],[Local Authority]],LKP_LANameDQ[],2,FALSE),CentrepointSourced[[#This Row],[Local Authority]]))</f>
        <v>Dundee City</v>
      </c>
      <c r="R1257" s="41" t="str">
        <f>IF(CentrepointSourced[[#This Row],[LA type]]="County","",INDEX(ConsolGeog[lad14cd],MATCH(CentrepointSourced[[#This Row],[Local Authority DQ]],ConsolGeog[la_name],0)))</f>
        <v>S12000042</v>
      </c>
      <c r="S1257" s="41" t="str">
        <f>IF(OR(CentrepointSourced[[#This Row],[Country]]="Northern Ireland",CentrepointSourced[[#This Row],[Country]]="Scotland",CentrepointSourced[[#This Row],[Country]]="Wales"),"Local Authority",CentrepointSourced[[#This Row],[LA type]])</f>
        <v>Local Authority</v>
      </c>
      <c r="T1257" s="41">
        <f>IF(TRIM(CentrepointSourced[[#This Row],[Presented HS]])="",0,IF(CentrepointSourced[[#This Row],[Presented HS]]="&lt;5",2.5,IF(CentrepointSourced[[#This Row],[Presented HS]]="&lt;10",5,VALUE(TRIM(CentrepointSourced[[#This Row],[Presented HS]])))))</f>
        <v>0</v>
      </c>
      <c r="U1257" s="41">
        <f>IF(TRIM(CentrepointSourced[[#This Row],[Assessed HS]])="",0,IF(CentrepointSourced[[#This Row],[Assessed HS]]="&lt;5",2.5,IF(CentrepointSourced[[#This Row],[Assessed HS]]="&lt;10",5,VALUE(TRIM(CentrepointSourced[[#This Row],[Assessed HS]])))))</f>
        <v>223</v>
      </c>
      <c r="V1257" s="41">
        <f>IF(TRIM(CentrepointSourced[[#This Row],[Presented CS]])="",0,IF(CentrepointSourced[[#This Row],[Presented CS]]="&lt;5",2.5,IF(CentrepointSourced[[#This Row],[Presented CS]]="&lt;10",5,VALUE(TRIM(CentrepointSourced[[#This Row],[Presented CS]])))))</f>
        <v>0</v>
      </c>
      <c r="W1257" s="41">
        <f>IF(TRIM(CentrepointSourced[[#This Row],[Assessed CS]])="",0,IF(CentrepointSourced[[#This Row],[Assessed CS]]="&lt;5",2.5,IF(CentrepointSourced[[#This Row],[Assessed CS]]="&lt;10",5,VALUE(TRIM(CentrepointSourced[[#This Row],[Assessed CS]])))))</f>
        <v>0</v>
      </c>
      <c r="X1257" s="106">
        <f>IF(CentrepointSourced[[#This Row],[Age]]="16-17",CentrepointSourced[[#This Row],[Presented HS DQ]],0)</f>
        <v>0</v>
      </c>
      <c r="Y1257" s="106">
        <f>IF(CentrepointSourced[[#This Row],[Age]]="16-24",CentrepointSourced[[#This Row],[Presented HS DQ]],0)</f>
        <v>0</v>
      </c>
      <c r="Z1257" s="106">
        <f>IF(CentrepointSourced[[#This Row],[Age]]="18-24",CentrepointSourced[[#This Row],[Presented HS DQ]],0)</f>
        <v>0</v>
      </c>
      <c r="AA1257" s="106">
        <f>IF(CentrepointSourced[[#This Row],[Age]]="16-17",CentrepointSourced[[#This Row],[Presented CS DQ]],0)</f>
        <v>0</v>
      </c>
      <c r="AB1257" s="106">
        <f>IF(CentrepointSourced[[#This Row],[Age]]="16-24",CentrepointSourced[[#This Row],[Presented CS DQ]],0)</f>
        <v>0</v>
      </c>
      <c r="AC1257" s="106">
        <f>IF(CentrepointSourced[[#This Row],[Age]]="18-24",CentrepointSourced[[#This Row],[Presented CS DQ]],0)</f>
        <v>0</v>
      </c>
      <c r="AD1257" s="107">
        <f>IF(CentrepointSourced[[#This Row],[Age]]="16-17",CentrepointSourced[[#This Row],[Assessed HS DQ]],0)</f>
        <v>0</v>
      </c>
      <c r="AE1257" s="107">
        <f>IF(CentrepointSourced[[#This Row],[Age]]="16-24",CentrepointSourced[[#This Row],[Assessed HS DQ]],0)</f>
        <v>223</v>
      </c>
      <c r="AF1257" s="107">
        <f>IF(CentrepointSourced[[#This Row],[Age]]="18-24",CentrepointSourced[[#This Row],[Assessed HS DQ]],0)</f>
        <v>0</v>
      </c>
      <c r="AG1257" s="107">
        <f>IF(CentrepointSourced[[#This Row],[Age]]="16-17",CentrepointSourced[[#This Row],[Assessed CS DQ]],0)</f>
        <v>0</v>
      </c>
      <c r="AH1257" s="107">
        <f>IF(CentrepointSourced[[#This Row],[Age]]="16-24",CentrepointSourced[[#This Row],[Assessed CS DQ]],0)</f>
        <v>0</v>
      </c>
      <c r="AI1257" s="107">
        <f>IF(CentrepointSourced[[#This Row],[Age]]="18-24",CentrepointSourced[[#This Row],[Assessed CS DQ]],0)</f>
        <v>0</v>
      </c>
    </row>
    <row r="1258" spans="1:35" customFormat="1" ht="13.5" customHeight="1">
      <c r="A1258" s="45" t="s">
        <v>94</v>
      </c>
      <c r="B1258" s="45" t="s">
        <v>132</v>
      </c>
      <c r="C1258" s="45"/>
      <c r="D1258" s="62" t="s">
        <v>37</v>
      </c>
      <c r="E1258" s="95">
        <v>2003</v>
      </c>
      <c r="F1258" s="67" t="s">
        <v>53</v>
      </c>
      <c r="G1258" s="67"/>
      <c r="H1258" s="97">
        <v>185</v>
      </c>
      <c r="I1258" s="45"/>
      <c r="J1258" s="45">
        <v>190</v>
      </c>
      <c r="K1258" s="45"/>
      <c r="L1258" s="45"/>
      <c r="M1258" s="45"/>
      <c r="N1258" s="45"/>
      <c r="O1258" s="45"/>
      <c r="P1258" s="45"/>
      <c r="Q1258" s="41" t="str">
        <f>IF(CentrepointSourced[[#This Row],[Country]]="Northern Ireland","Northern Ireland",IFERROR(VLOOKUP(CentrepointSourced[[#This Row],[Local Authority]],LKP_LANameDQ[],2,FALSE),CentrepointSourced[[#This Row],[Local Authority]]))</f>
        <v>Dundee City</v>
      </c>
      <c r="R1258" s="41" t="str">
        <f>IF(CentrepointSourced[[#This Row],[LA type]]="County","",INDEX(ConsolGeog[lad14cd],MATCH(CentrepointSourced[[#This Row],[Local Authority DQ]],ConsolGeog[la_name],0)))</f>
        <v>S12000042</v>
      </c>
      <c r="S1258" s="41" t="str">
        <f>IF(OR(CentrepointSourced[[#This Row],[Country]]="Northern Ireland",CentrepointSourced[[#This Row],[Country]]="Scotland",CentrepointSourced[[#This Row],[Country]]="Wales"),"Local Authority",CentrepointSourced[[#This Row],[LA type]])</f>
        <v>Local Authority</v>
      </c>
      <c r="T1258" s="41">
        <f>IF(TRIM(CentrepointSourced[[#This Row],[Presented HS]])="",0,IF(CentrepointSourced[[#This Row],[Presented HS]]="&lt;5",2.5,IF(CentrepointSourced[[#This Row],[Presented HS]]="&lt;10",5,VALUE(TRIM(CentrepointSourced[[#This Row],[Presented HS]])))))</f>
        <v>0</v>
      </c>
      <c r="U1258" s="41">
        <f>IF(TRIM(CentrepointSourced[[#This Row],[Assessed HS]])="",0,IF(CentrepointSourced[[#This Row],[Assessed HS]]="&lt;5",2.5,IF(CentrepointSourced[[#This Row],[Assessed HS]]="&lt;10",5,VALUE(TRIM(CentrepointSourced[[#This Row],[Assessed HS]])))))</f>
        <v>185</v>
      </c>
      <c r="V1258" s="41">
        <f>IF(TRIM(CentrepointSourced[[#This Row],[Presented CS]])="",0,IF(CentrepointSourced[[#This Row],[Presented CS]]="&lt;5",2.5,IF(CentrepointSourced[[#This Row],[Presented CS]]="&lt;10",5,VALUE(TRIM(CentrepointSourced[[#This Row],[Presented CS]])))))</f>
        <v>0</v>
      </c>
      <c r="W1258" s="41">
        <f>IF(TRIM(CentrepointSourced[[#This Row],[Assessed CS]])="",0,IF(CentrepointSourced[[#This Row],[Assessed CS]]="&lt;5",2.5,IF(CentrepointSourced[[#This Row],[Assessed CS]]="&lt;10",5,VALUE(TRIM(CentrepointSourced[[#This Row],[Assessed CS]])))))</f>
        <v>0</v>
      </c>
      <c r="X1258" s="106">
        <f>IF(CentrepointSourced[[#This Row],[Age]]="16-17",CentrepointSourced[[#This Row],[Presented HS DQ]],0)</f>
        <v>0</v>
      </c>
      <c r="Y1258" s="106">
        <f>IF(CentrepointSourced[[#This Row],[Age]]="16-24",CentrepointSourced[[#This Row],[Presented HS DQ]],0)</f>
        <v>0</v>
      </c>
      <c r="Z1258" s="106">
        <f>IF(CentrepointSourced[[#This Row],[Age]]="18-24",CentrepointSourced[[#This Row],[Presented HS DQ]],0)</f>
        <v>0</v>
      </c>
      <c r="AA1258" s="106">
        <f>IF(CentrepointSourced[[#This Row],[Age]]="16-17",CentrepointSourced[[#This Row],[Presented CS DQ]],0)</f>
        <v>0</v>
      </c>
      <c r="AB1258" s="106">
        <f>IF(CentrepointSourced[[#This Row],[Age]]="16-24",CentrepointSourced[[#This Row],[Presented CS DQ]],0)</f>
        <v>0</v>
      </c>
      <c r="AC1258" s="106">
        <f>IF(CentrepointSourced[[#This Row],[Age]]="18-24",CentrepointSourced[[#This Row],[Presented CS DQ]],0)</f>
        <v>0</v>
      </c>
      <c r="AD1258" s="107">
        <f>IF(CentrepointSourced[[#This Row],[Age]]="16-17",CentrepointSourced[[#This Row],[Assessed HS DQ]],0)</f>
        <v>0</v>
      </c>
      <c r="AE1258" s="107">
        <f>IF(CentrepointSourced[[#This Row],[Age]]="16-24",CentrepointSourced[[#This Row],[Assessed HS DQ]],0)</f>
        <v>185</v>
      </c>
      <c r="AF1258" s="107">
        <f>IF(CentrepointSourced[[#This Row],[Age]]="18-24",CentrepointSourced[[#This Row],[Assessed HS DQ]],0)</f>
        <v>0</v>
      </c>
      <c r="AG1258" s="107">
        <f>IF(CentrepointSourced[[#This Row],[Age]]="16-17",CentrepointSourced[[#This Row],[Assessed CS DQ]],0)</f>
        <v>0</v>
      </c>
      <c r="AH1258" s="107">
        <f>IF(CentrepointSourced[[#This Row],[Age]]="16-24",CentrepointSourced[[#This Row],[Assessed CS DQ]],0)</f>
        <v>0</v>
      </c>
      <c r="AI1258" s="107">
        <f>IF(CentrepointSourced[[#This Row],[Age]]="18-24",CentrepointSourced[[#This Row],[Assessed CS DQ]],0)</f>
        <v>0</v>
      </c>
    </row>
    <row r="1259" spans="1:35" customFormat="1" ht="13.5" customHeight="1">
      <c r="A1259" s="45" t="s">
        <v>94</v>
      </c>
      <c r="B1259" s="45" t="s">
        <v>132</v>
      </c>
      <c r="C1259" s="45"/>
      <c r="D1259" s="62" t="s">
        <v>37</v>
      </c>
      <c r="E1259" s="95">
        <v>2004</v>
      </c>
      <c r="F1259" s="67" t="s">
        <v>53</v>
      </c>
      <c r="G1259" s="67"/>
      <c r="H1259" s="97">
        <v>216</v>
      </c>
      <c r="I1259" s="45"/>
      <c r="J1259" s="45">
        <v>254</v>
      </c>
      <c r="K1259" s="45"/>
      <c r="L1259" s="45"/>
      <c r="M1259" s="45"/>
      <c r="N1259" s="45"/>
      <c r="O1259" s="45"/>
      <c r="P1259" s="45"/>
      <c r="Q1259" s="41" t="str">
        <f>IF(CentrepointSourced[[#This Row],[Country]]="Northern Ireland","Northern Ireland",IFERROR(VLOOKUP(CentrepointSourced[[#This Row],[Local Authority]],LKP_LANameDQ[],2,FALSE),CentrepointSourced[[#This Row],[Local Authority]]))</f>
        <v>Dundee City</v>
      </c>
      <c r="R1259" s="41" t="str">
        <f>IF(CentrepointSourced[[#This Row],[LA type]]="County","",INDEX(ConsolGeog[lad14cd],MATCH(CentrepointSourced[[#This Row],[Local Authority DQ]],ConsolGeog[la_name],0)))</f>
        <v>S12000042</v>
      </c>
      <c r="S1259" s="41" t="str">
        <f>IF(OR(CentrepointSourced[[#This Row],[Country]]="Northern Ireland",CentrepointSourced[[#This Row],[Country]]="Scotland",CentrepointSourced[[#This Row],[Country]]="Wales"),"Local Authority",CentrepointSourced[[#This Row],[LA type]])</f>
        <v>Local Authority</v>
      </c>
      <c r="T1259" s="41">
        <f>IF(TRIM(CentrepointSourced[[#This Row],[Presented HS]])="",0,IF(CentrepointSourced[[#This Row],[Presented HS]]="&lt;5",2.5,IF(CentrepointSourced[[#This Row],[Presented HS]]="&lt;10",5,VALUE(TRIM(CentrepointSourced[[#This Row],[Presented HS]])))))</f>
        <v>0</v>
      </c>
      <c r="U1259" s="41">
        <f>IF(TRIM(CentrepointSourced[[#This Row],[Assessed HS]])="",0,IF(CentrepointSourced[[#This Row],[Assessed HS]]="&lt;5",2.5,IF(CentrepointSourced[[#This Row],[Assessed HS]]="&lt;10",5,VALUE(TRIM(CentrepointSourced[[#This Row],[Assessed HS]])))))</f>
        <v>216</v>
      </c>
      <c r="V1259" s="41">
        <f>IF(TRIM(CentrepointSourced[[#This Row],[Presented CS]])="",0,IF(CentrepointSourced[[#This Row],[Presented CS]]="&lt;5",2.5,IF(CentrepointSourced[[#This Row],[Presented CS]]="&lt;10",5,VALUE(TRIM(CentrepointSourced[[#This Row],[Presented CS]])))))</f>
        <v>0</v>
      </c>
      <c r="W1259" s="41">
        <f>IF(TRIM(CentrepointSourced[[#This Row],[Assessed CS]])="",0,IF(CentrepointSourced[[#This Row],[Assessed CS]]="&lt;5",2.5,IF(CentrepointSourced[[#This Row],[Assessed CS]]="&lt;10",5,VALUE(TRIM(CentrepointSourced[[#This Row],[Assessed CS]])))))</f>
        <v>0</v>
      </c>
      <c r="X1259" s="106">
        <f>IF(CentrepointSourced[[#This Row],[Age]]="16-17",CentrepointSourced[[#This Row],[Presented HS DQ]],0)</f>
        <v>0</v>
      </c>
      <c r="Y1259" s="106">
        <f>IF(CentrepointSourced[[#This Row],[Age]]="16-24",CentrepointSourced[[#This Row],[Presented HS DQ]],0)</f>
        <v>0</v>
      </c>
      <c r="Z1259" s="106">
        <f>IF(CentrepointSourced[[#This Row],[Age]]="18-24",CentrepointSourced[[#This Row],[Presented HS DQ]],0)</f>
        <v>0</v>
      </c>
      <c r="AA1259" s="106">
        <f>IF(CentrepointSourced[[#This Row],[Age]]="16-17",CentrepointSourced[[#This Row],[Presented CS DQ]],0)</f>
        <v>0</v>
      </c>
      <c r="AB1259" s="106">
        <f>IF(CentrepointSourced[[#This Row],[Age]]="16-24",CentrepointSourced[[#This Row],[Presented CS DQ]],0)</f>
        <v>0</v>
      </c>
      <c r="AC1259" s="106">
        <f>IF(CentrepointSourced[[#This Row],[Age]]="18-24",CentrepointSourced[[#This Row],[Presented CS DQ]],0)</f>
        <v>0</v>
      </c>
      <c r="AD1259" s="107">
        <f>IF(CentrepointSourced[[#This Row],[Age]]="16-17",CentrepointSourced[[#This Row],[Assessed HS DQ]],0)</f>
        <v>0</v>
      </c>
      <c r="AE1259" s="107">
        <f>IF(CentrepointSourced[[#This Row],[Age]]="16-24",CentrepointSourced[[#This Row],[Assessed HS DQ]],0)</f>
        <v>216</v>
      </c>
      <c r="AF1259" s="107">
        <f>IF(CentrepointSourced[[#This Row],[Age]]="18-24",CentrepointSourced[[#This Row],[Assessed HS DQ]],0)</f>
        <v>0</v>
      </c>
      <c r="AG1259" s="107">
        <f>IF(CentrepointSourced[[#This Row],[Age]]="16-17",CentrepointSourced[[#This Row],[Assessed CS DQ]],0)</f>
        <v>0</v>
      </c>
      <c r="AH1259" s="107">
        <f>IF(CentrepointSourced[[#This Row],[Age]]="16-24",CentrepointSourced[[#This Row],[Assessed CS DQ]],0)</f>
        <v>0</v>
      </c>
      <c r="AI1259" s="107">
        <f>IF(CentrepointSourced[[#This Row],[Age]]="18-24",CentrepointSourced[[#This Row],[Assessed CS DQ]],0)</f>
        <v>0</v>
      </c>
    </row>
    <row r="1260" spans="1:35" customFormat="1" ht="13.5" customHeight="1">
      <c r="A1260" s="45" t="s">
        <v>94</v>
      </c>
      <c r="B1260" s="45" t="s">
        <v>132</v>
      </c>
      <c r="C1260" s="45"/>
      <c r="D1260" s="62" t="s">
        <v>37</v>
      </c>
      <c r="E1260" s="95">
        <v>2005</v>
      </c>
      <c r="F1260" s="67" t="s">
        <v>53</v>
      </c>
      <c r="G1260" s="67"/>
      <c r="H1260" s="97">
        <v>409</v>
      </c>
      <c r="I1260" s="45"/>
      <c r="J1260" s="45">
        <v>407</v>
      </c>
      <c r="K1260" s="45"/>
      <c r="L1260" s="45"/>
      <c r="M1260" s="45"/>
      <c r="N1260" s="45"/>
      <c r="O1260" s="45"/>
      <c r="P1260" s="45"/>
      <c r="Q1260" s="41" t="str">
        <f>IF(CentrepointSourced[[#This Row],[Country]]="Northern Ireland","Northern Ireland",IFERROR(VLOOKUP(CentrepointSourced[[#This Row],[Local Authority]],LKP_LANameDQ[],2,FALSE),CentrepointSourced[[#This Row],[Local Authority]]))</f>
        <v>Dundee City</v>
      </c>
      <c r="R1260" s="41" t="str">
        <f>IF(CentrepointSourced[[#This Row],[LA type]]="County","",INDEX(ConsolGeog[lad14cd],MATCH(CentrepointSourced[[#This Row],[Local Authority DQ]],ConsolGeog[la_name],0)))</f>
        <v>S12000042</v>
      </c>
      <c r="S1260" s="41" t="str">
        <f>IF(OR(CentrepointSourced[[#This Row],[Country]]="Northern Ireland",CentrepointSourced[[#This Row],[Country]]="Scotland",CentrepointSourced[[#This Row],[Country]]="Wales"),"Local Authority",CentrepointSourced[[#This Row],[LA type]])</f>
        <v>Local Authority</v>
      </c>
      <c r="T1260" s="41">
        <f>IF(TRIM(CentrepointSourced[[#This Row],[Presented HS]])="",0,IF(CentrepointSourced[[#This Row],[Presented HS]]="&lt;5",2.5,IF(CentrepointSourced[[#This Row],[Presented HS]]="&lt;10",5,VALUE(TRIM(CentrepointSourced[[#This Row],[Presented HS]])))))</f>
        <v>0</v>
      </c>
      <c r="U1260" s="41">
        <f>IF(TRIM(CentrepointSourced[[#This Row],[Assessed HS]])="",0,IF(CentrepointSourced[[#This Row],[Assessed HS]]="&lt;5",2.5,IF(CentrepointSourced[[#This Row],[Assessed HS]]="&lt;10",5,VALUE(TRIM(CentrepointSourced[[#This Row],[Assessed HS]])))))</f>
        <v>409</v>
      </c>
      <c r="V1260" s="41">
        <f>IF(TRIM(CentrepointSourced[[#This Row],[Presented CS]])="",0,IF(CentrepointSourced[[#This Row],[Presented CS]]="&lt;5",2.5,IF(CentrepointSourced[[#This Row],[Presented CS]]="&lt;10",5,VALUE(TRIM(CentrepointSourced[[#This Row],[Presented CS]])))))</f>
        <v>0</v>
      </c>
      <c r="W1260" s="41">
        <f>IF(TRIM(CentrepointSourced[[#This Row],[Assessed CS]])="",0,IF(CentrepointSourced[[#This Row],[Assessed CS]]="&lt;5",2.5,IF(CentrepointSourced[[#This Row],[Assessed CS]]="&lt;10",5,VALUE(TRIM(CentrepointSourced[[#This Row],[Assessed CS]])))))</f>
        <v>0</v>
      </c>
      <c r="X1260" s="106">
        <f>IF(CentrepointSourced[[#This Row],[Age]]="16-17",CentrepointSourced[[#This Row],[Presented HS DQ]],0)</f>
        <v>0</v>
      </c>
      <c r="Y1260" s="106">
        <f>IF(CentrepointSourced[[#This Row],[Age]]="16-24",CentrepointSourced[[#This Row],[Presented HS DQ]],0)</f>
        <v>0</v>
      </c>
      <c r="Z1260" s="106">
        <f>IF(CentrepointSourced[[#This Row],[Age]]="18-24",CentrepointSourced[[#This Row],[Presented HS DQ]],0)</f>
        <v>0</v>
      </c>
      <c r="AA1260" s="106">
        <f>IF(CentrepointSourced[[#This Row],[Age]]="16-17",CentrepointSourced[[#This Row],[Presented CS DQ]],0)</f>
        <v>0</v>
      </c>
      <c r="AB1260" s="106">
        <f>IF(CentrepointSourced[[#This Row],[Age]]="16-24",CentrepointSourced[[#This Row],[Presented CS DQ]],0)</f>
        <v>0</v>
      </c>
      <c r="AC1260" s="106">
        <f>IF(CentrepointSourced[[#This Row],[Age]]="18-24",CentrepointSourced[[#This Row],[Presented CS DQ]],0)</f>
        <v>0</v>
      </c>
      <c r="AD1260" s="107">
        <f>IF(CentrepointSourced[[#This Row],[Age]]="16-17",CentrepointSourced[[#This Row],[Assessed HS DQ]],0)</f>
        <v>0</v>
      </c>
      <c r="AE1260" s="107">
        <f>IF(CentrepointSourced[[#This Row],[Age]]="16-24",CentrepointSourced[[#This Row],[Assessed HS DQ]],0)</f>
        <v>409</v>
      </c>
      <c r="AF1260" s="107">
        <f>IF(CentrepointSourced[[#This Row],[Age]]="18-24",CentrepointSourced[[#This Row],[Assessed HS DQ]],0)</f>
        <v>0</v>
      </c>
      <c r="AG1260" s="107">
        <f>IF(CentrepointSourced[[#This Row],[Age]]="16-17",CentrepointSourced[[#This Row],[Assessed CS DQ]],0)</f>
        <v>0</v>
      </c>
      <c r="AH1260" s="107">
        <f>IF(CentrepointSourced[[#This Row],[Age]]="16-24",CentrepointSourced[[#This Row],[Assessed CS DQ]],0)</f>
        <v>0</v>
      </c>
      <c r="AI1260" s="107">
        <f>IF(CentrepointSourced[[#This Row],[Age]]="18-24",CentrepointSourced[[#This Row],[Assessed CS DQ]],0)</f>
        <v>0</v>
      </c>
    </row>
    <row r="1261" spans="1:35" customFormat="1" ht="13.5" customHeight="1">
      <c r="A1261" s="45" t="s">
        <v>94</v>
      </c>
      <c r="B1261" s="45" t="s">
        <v>132</v>
      </c>
      <c r="C1261" s="45"/>
      <c r="D1261" s="62" t="s">
        <v>37</v>
      </c>
      <c r="E1261" s="95">
        <v>2006</v>
      </c>
      <c r="F1261" s="67" t="s">
        <v>53</v>
      </c>
      <c r="G1261" s="67"/>
      <c r="H1261" s="97">
        <v>428</v>
      </c>
      <c r="I1261" s="45"/>
      <c r="J1261" s="45">
        <v>444</v>
      </c>
      <c r="K1261" s="45"/>
      <c r="L1261" s="45"/>
      <c r="M1261" s="45"/>
      <c r="N1261" s="45"/>
      <c r="O1261" s="45"/>
      <c r="P1261" s="45"/>
      <c r="Q1261" s="41" t="str">
        <f>IF(CentrepointSourced[[#This Row],[Country]]="Northern Ireland","Northern Ireland",IFERROR(VLOOKUP(CentrepointSourced[[#This Row],[Local Authority]],LKP_LANameDQ[],2,FALSE),CentrepointSourced[[#This Row],[Local Authority]]))</f>
        <v>Dundee City</v>
      </c>
      <c r="R1261" s="41" t="str">
        <f>IF(CentrepointSourced[[#This Row],[LA type]]="County","",INDEX(ConsolGeog[lad14cd],MATCH(CentrepointSourced[[#This Row],[Local Authority DQ]],ConsolGeog[la_name],0)))</f>
        <v>S12000042</v>
      </c>
      <c r="S1261" s="41" t="str">
        <f>IF(OR(CentrepointSourced[[#This Row],[Country]]="Northern Ireland",CentrepointSourced[[#This Row],[Country]]="Scotland",CentrepointSourced[[#This Row],[Country]]="Wales"),"Local Authority",CentrepointSourced[[#This Row],[LA type]])</f>
        <v>Local Authority</v>
      </c>
      <c r="T1261" s="41">
        <f>IF(TRIM(CentrepointSourced[[#This Row],[Presented HS]])="",0,IF(CentrepointSourced[[#This Row],[Presented HS]]="&lt;5",2.5,IF(CentrepointSourced[[#This Row],[Presented HS]]="&lt;10",5,VALUE(TRIM(CentrepointSourced[[#This Row],[Presented HS]])))))</f>
        <v>0</v>
      </c>
      <c r="U1261" s="41">
        <f>IF(TRIM(CentrepointSourced[[#This Row],[Assessed HS]])="",0,IF(CentrepointSourced[[#This Row],[Assessed HS]]="&lt;5",2.5,IF(CentrepointSourced[[#This Row],[Assessed HS]]="&lt;10",5,VALUE(TRIM(CentrepointSourced[[#This Row],[Assessed HS]])))))</f>
        <v>428</v>
      </c>
      <c r="V1261" s="41">
        <f>IF(TRIM(CentrepointSourced[[#This Row],[Presented CS]])="",0,IF(CentrepointSourced[[#This Row],[Presented CS]]="&lt;5",2.5,IF(CentrepointSourced[[#This Row],[Presented CS]]="&lt;10",5,VALUE(TRIM(CentrepointSourced[[#This Row],[Presented CS]])))))</f>
        <v>0</v>
      </c>
      <c r="W1261" s="41">
        <f>IF(TRIM(CentrepointSourced[[#This Row],[Assessed CS]])="",0,IF(CentrepointSourced[[#This Row],[Assessed CS]]="&lt;5",2.5,IF(CentrepointSourced[[#This Row],[Assessed CS]]="&lt;10",5,VALUE(TRIM(CentrepointSourced[[#This Row],[Assessed CS]])))))</f>
        <v>0</v>
      </c>
      <c r="X1261" s="106">
        <f>IF(CentrepointSourced[[#This Row],[Age]]="16-17",CentrepointSourced[[#This Row],[Presented HS DQ]],0)</f>
        <v>0</v>
      </c>
      <c r="Y1261" s="106">
        <f>IF(CentrepointSourced[[#This Row],[Age]]="16-24",CentrepointSourced[[#This Row],[Presented HS DQ]],0)</f>
        <v>0</v>
      </c>
      <c r="Z1261" s="106">
        <f>IF(CentrepointSourced[[#This Row],[Age]]="18-24",CentrepointSourced[[#This Row],[Presented HS DQ]],0)</f>
        <v>0</v>
      </c>
      <c r="AA1261" s="106">
        <f>IF(CentrepointSourced[[#This Row],[Age]]="16-17",CentrepointSourced[[#This Row],[Presented CS DQ]],0)</f>
        <v>0</v>
      </c>
      <c r="AB1261" s="106">
        <f>IF(CentrepointSourced[[#This Row],[Age]]="16-24",CentrepointSourced[[#This Row],[Presented CS DQ]],0)</f>
        <v>0</v>
      </c>
      <c r="AC1261" s="106">
        <f>IF(CentrepointSourced[[#This Row],[Age]]="18-24",CentrepointSourced[[#This Row],[Presented CS DQ]],0)</f>
        <v>0</v>
      </c>
      <c r="AD1261" s="107">
        <f>IF(CentrepointSourced[[#This Row],[Age]]="16-17",CentrepointSourced[[#This Row],[Assessed HS DQ]],0)</f>
        <v>0</v>
      </c>
      <c r="AE1261" s="107">
        <f>IF(CentrepointSourced[[#This Row],[Age]]="16-24",CentrepointSourced[[#This Row],[Assessed HS DQ]],0)</f>
        <v>428</v>
      </c>
      <c r="AF1261" s="107">
        <f>IF(CentrepointSourced[[#This Row],[Age]]="18-24",CentrepointSourced[[#This Row],[Assessed HS DQ]],0)</f>
        <v>0</v>
      </c>
      <c r="AG1261" s="107">
        <f>IF(CentrepointSourced[[#This Row],[Age]]="16-17",CentrepointSourced[[#This Row],[Assessed CS DQ]],0)</f>
        <v>0</v>
      </c>
      <c r="AH1261" s="107">
        <f>IF(CentrepointSourced[[#This Row],[Age]]="16-24",CentrepointSourced[[#This Row],[Assessed CS DQ]],0)</f>
        <v>0</v>
      </c>
      <c r="AI1261" s="107">
        <f>IF(CentrepointSourced[[#This Row],[Age]]="18-24",CentrepointSourced[[#This Row],[Assessed CS DQ]],0)</f>
        <v>0</v>
      </c>
    </row>
    <row r="1262" spans="1:35" customFormat="1" ht="13.5" customHeight="1">
      <c r="A1262" s="45" t="s">
        <v>94</v>
      </c>
      <c r="B1262" s="45" t="s">
        <v>132</v>
      </c>
      <c r="C1262" s="45"/>
      <c r="D1262" s="62" t="s">
        <v>37</v>
      </c>
      <c r="E1262" s="95">
        <v>2007</v>
      </c>
      <c r="F1262" s="67" t="s">
        <v>53</v>
      </c>
      <c r="G1262" s="67"/>
      <c r="H1262" s="97">
        <v>620</v>
      </c>
      <c r="I1262" s="45"/>
      <c r="J1262" s="45">
        <v>618</v>
      </c>
      <c r="K1262" s="45"/>
      <c r="L1262" s="45"/>
      <c r="M1262" s="45"/>
      <c r="N1262" s="45"/>
      <c r="O1262" s="45"/>
      <c r="P1262" s="45"/>
      <c r="Q1262" s="41" t="str">
        <f>IF(CentrepointSourced[[#This Row],[Country]]="Northern Ireland","Northern Ireland",IFERROR(VLOOKUP(CentrepointSourced[[#This Row],[Local Authority]],LKP_LANameDQ[],2,FALSE),CentrepointSourced[[#This Row],[Local Authority]]))</f>
        <v>Dundee City</v>
      </c>
      <c r="R1262" s="41" t="str">
        <f>IF(CentrepointSourced[[#This Row],[LA type]]="County","",INDEX(ConsolGeog[lad14cd],MATCH(CentrepointSourced[[#This Row],[Local Authority DQ]],ConsolGeog[la_name],0)))</f>
        <v>S12000042</v>
      </c>
      <c r="S1262" s="41" t="str">
        <f>IF(OR(CentrepointSourced[[#This Row],[Country]]="Northern Ireland",CentrepointSourced[[#This Row],[Country]]="Scotland",CentrepointSourced[[#This Row],[Country]]="Wales"),"Local Authority",CentrepointSourced[[#This Row],[LA type]])</f>
        <v>Local Authority</v>
      </c>
      <c r="T1262" s="41">
        <f>IF(TRIM(CentrepointSourced[[#This Row],[Presented HS]])="",0,IF(CentrepointSourced[[#This Row],[Presented HS]]="&lt;5",2.5,IF(CentrepointSourced[[#This Row],[Presented HS]]="&lt;10",5,VALUE(TRIM(CentrepointSourced[[#This Row],[Presented HS]])))))</f>
        <v>0</v>
      </c>
      <c r="U1262" s="41">
        <f>IF(TRIM(CentrepointSourced[[#This Row],[Assessed HS]])="",0,IF(CentrepointSourced[[#This Row],[Assessed HS]]="&lt;5",2.5,IF(CentrepointSourced[[#This Row],[Assessed HS]]="&lt;10",5,VALUE(TRIM(CentrepointSourced[[#This Row],[Assessed HS]])))))</f>
        <v>620</v>
      </c>
      <c r="V1262" s="41">
        <f>IF(TRIM(CentrepointSourced[[#This Row],[Presented CS]])="",0,IF(CentrepointSourced[[#This Row],[Presented CS]]="&lt;5",2.5,IF(CentrepointSourced[[#This Row],[Presented CS]]="&lt;10",5,VALUE(TRIM(CentrepointSourced[[#This Row],[Presented CS]])))))</f>
        <v>0</v>
      </c>
      <c r="W1262" s="41">
        <f>IF(TRIM(CentrepointSourced[[#This Row],[Assessed CS]])="",0,IF(CentrepointSourced[[#This Row],[Assessed CS]]="&lt;5",2.5,IF(CentrepointSourced[[#This Row],[Assessed CS]]="&lt;10",5,VALUE(TRIM(CentrepointSourced[[#This Row],[Assessed CS]])))))</f>
        <v>0</v>
      </c>
      <c r="X1262" s="106">
        <f>IF(CentrepointSourced[[#This Row],[Age]]="16-17",CentrepointSourced[[#This Row],[Presented HS DQ]],0)</f>
        <v>0</v>
      </c>
      <c r="Y1262" s="106">
        <f>IF(CentrepointSourced[[#This Row],[Age]]="16-24",CentrepointSourced[[#This Row],[Presented HS DQ]],0)</f>
        <v>0</v>
      </c>
      <c r="Z1262" s="106">
        <f>IF(CentrepointSourced[[#This Row],[Age]]="18-24",CentrepointSourced[[#This Row],[Presented HS DQ]],0)</f>
        <v>0</v>
      </c>
      <c r="AA1262" s="106">
        <f>IF(CentrepointSourced[[#This Row],[Age]]="16-17",CentrepointSourced[[#This Row],[Presented CS DQ]],0)</f>
        <v>0</v>
      </c>
      <c r="AB1262" s="106">
        <f>IF(CentrepointSourced[[#This Row],[Age]]="16-24",CentrepointSourced[[#This Row],[Presented CS DQ]],0)</f>
        <v>0</v>
      </c>
      <c r="AC1262" s="106">
        <f>IF(CentrepointSourced[[#This Row],[Age]]="18-24",CentrepointSourced[[#This Row],[Presented CS DQ]],0)</f>
        <v>0</v>
      </c>
      <c r="AD1262" s="107">
        <f>IF(CentrepointSourced[[#This Row],[Age]]="16-17",CentrepointSourced[[#This Row],[Assessed HS DQ]],0)</f>
        <v>0</v>
      </c>
      <c r="AE1262" s="107">
        <f>IF(CentrepointSourced[[#This Row],[Age]]="16-24",CentrepointSourced[[#This Row],[Assessed HS DQ]],0)</f>
        <v>620</v>
      </c>
      <c r="AF1262" s="107">
        <f>IF(CentrepointSourced[[#This Row],[Age]]="18-24",CentrepointSourced[[#This Row],[Assessed HS DQ]],0)</f>
        <v>0</v>
      </c>
      <c r="AG1262" s="107">
        <f>IF(CentrepointSourced[[#This Row],[Age]]="16-17",CentrepointSourced[[#This Row],[Assessed CS DQ]],0)</f>
        <v>0</v>
      </c>
      <c r="AH1262" s="107">
        <f>IF(CentrepointSourced[[#This Row],[Age]]="16-24",CentrepointSourced[[#This Row],[Assessed CS DQ]],0)</f>
        <v>0</v>
      </c>
      <c r="AI1262" s="107">
        <f>IF(CentrepointSourced[[#This Row],[Age]]="18-24",CentrepointSourced[[#This Row],[Assessed CS DQ]],0)</f>
        <v>0</v>
      </c>
    </row>
    <row r="1263" spans="1:35" customFormat="1" ht="13.5" customHeight="1">
      <c r="A1263" s="45" t="s">
        <v>94</v>
      </c>
      <c r="B1263" s="45" t="s">
        <v>132</v>
      </c>
      <c r="C1263" s="45"/>
      <c r="D1263" s="62" t="s">
        <v>37</v>
      </c>
      <c r="E1263" s="95">
        <v>2008</v>
      </c>
      <c r="F1263" s="67" t="s">
        <v>53</v>
      </c>
      <c r="G1263" s="67"/>
      <c r="H1263" s="97">
        <v>572</v>
      </c>
      <c r="I1263" s="45"/>
      <c r="J1263" s="45">
        <v>567</v>
      </c>
      <c r="K1263" s="45"/>
      <c r="L1263" s="45"/>
      <c r="M1263" s="45"/>
      <c r="N1263" s="45"/>
      <c r="O1263" s="45"/>
      <c r="P1263" s="45"/>
      <c r="Q1263" s="41" t="str">
        <f>IF(CentrepointSourced[[#This Row],[Country]]="Northern Ireland","Northern Ireland",IFERROR(VLOOKUP(CentrepointSourced[[#This Row],[Local Authority]],LKP_LANameDQ[],2,FALSE),CentrepointSourced[[#This Row],[Local Authority]]))</f>
        <v>Dundee City</v>
      </c>
      <c r="R1263" s="41" t="str">
        <f>IF(CentrepointSourced[[#This Row],[LA type]]="County","",INDEX(ConsolGeog[lad14cd],MATCH(CentrepointSourced[[#This Row],[Local Authority DQ]],ConsolGeog[la_name],0)))</f>
        <v>S12000042</v>
      </c>
      <c r="S1263" s="41" t="str">
        <f>IF(OR(CentrepointSourced[[#This Row],[Country]]="Northern Ireland",CentrepointSourced[[#This Row],[Country]]="Scotland",CentrepointSourced[[#This Row],[Country]]="Wales"),"Local Authority",CentrepointSourced[[#This Row],[LA type]])</f>
        <v>Local Authority</v>
      </c>
      <c r="T1263" s="41">
        <f>IF(TRIM(CentrepointSourced[[#This Row],[Presented HS]])="",0,IF(CentrepointSourced[[#This Row],[Presented HS]]="&lt;5",2.5,IF(CentrepointSourced[[#This Row],[Presented HS]]="&lt;10",5,VALUE(TRIM(CentrepointSourced[[#This Row],[Presented HS]])))))</f>
        <v>0</v>
      </c>
      <c r="U1263" s="41">
        <f>IF(TRIM(CentrepointSourced[[#This Row],[Assessed HS]])="",0,IF(CentrepointSourced[[#This Row],[Assessed HS]]="&lt;5",2.5,IF(CentrepointSourced[[#This Row],[Assessed HS]]="&lt;10",5,VALUE(TRIM(CentrepointSourced[[#This Row],[Assessed HS]])))))</f>
        <v>572</v>
      </c>
      <c r="V1263" s="41">
        <f>IF(TRIM(CentrepointSourced[[#This Row],[Presented CS]])="",0,IF(CentrepointSourced[[#This Row],[Presented CS]]="&lt;5",2.5,IF(CentrepointSourced[[#This Row],[Presented CS]]="&lt;10",5,VALUE(TRIM(CentrepointSourced[[#This Row],[Presented CS]])))))</f>
        <v>0</v>
      </c>
      <c r="W1263" s="41">
        <f>IF(TRIM(CentrepointSourced[[#This Row],[Assessed CS]])="",0,IF(CentrepointSourced[[#This Row],[Assessed CS]]="&lt;5",2.5,IF(CentrepointSourced[[#This Row],[Assessed CS]]="&lt;10",5,VALUE(TRIM(CentrepointSourced[[#This Row],[Assessed CS]])))))</f>
        <v>0</v>
      </c>
      <c r="X1263" s="106">
        <f>IF(CentrepointSourced[[#This Row],[Age]]="16-17",CentrepointSourced[[#This Row],[Presented HS DQ]],0)</f>
        <v>0</v>
      </c>
      <c r="Y1263" s="106">
        <f>IF(CentrepointSourced[[#This Row],[Age]]="16-24",CentrepointSourced[[#This Row],[Presented HS DQ]],0)</f>
        <v>0</v>
      </c>
      <c r="Z1263" s="106">
        <f>IF(CentrepointSourced[[#This Row],[Age]]="18-24",CentrepointSourced[[#This Row],[Presented HS DQ]],0)</f>
        <v>0</v>
      </c>
      <c r="AA1263" s="106">
        <f>IF(CentrepointSourced[[#This Row],[Age]]="16-17",CentrepointSourced[[#This Row],[Presented CS DQ]],0)</f>
        <v>0</v>
      </c>
      <c r="AB1263" s="106">
        <f>IF(CentrepointSourced[[#This Row],[Age]]="16-24",CentrepointSourced[[#This Row],[Presented CS DQ]],0)</f>
        <v>0</v>
      </c>
      <c r="AC1263" s="106">
        <f>IF(CentrepointSourced[[#This Row],[Age]]="18-24",CentrepointSourced[[#This Row],[Presented CS DQ]],0)</f>
        <v>0</v>
      </c>
      <c r="AD1263" s="107">
        <f>IF(CentrepointSourced[[#This Row],[Age]]="16-17",CentrepointSourced[[#This Row],[Assessed HS DQ]],0)</f>
        <v>0</v>
      </c>
      <c r="AE1263" s="107">
        <f>IF(CentrepointSourced[[#This Row],[Age]]="16-24",CentrepointSourced[[#This Row],[Assessed HS DQ]],0)</f>
        <v>572</v>
      </c>
      <c r="AF1263" s="107">
        <f>IF(CentrepointSourced[[#This Row],[Age]]="18-24",CentrepointSourced[[#This Row],[Assessed HS DQ]],0)</f>
        <v>0</v>
      </c>
      <c r="AG1263" s="107">
        <f>IF(CentrepointSourced[[#This Row],[Age]]="16-17",CentrepointSourced[[#This Row],[Assessed CS DQ]],0)</f>
        <v>0</v>
      </c>
      <c r="AH1263" s="107">
        <f>IF(CentrepointSourced[[#This Row],[Age]]="16-24",CentrepointSourced[[#This Row],[Assessed CS DQ]],0)</f>
        <v>0</v>
      </c>
      <c r="AI1263" s="107">
        <f>IF(CentrepointSourced[[#This Row],[Age]]="18-24",CentrepointSourced[[#This Row],[Assessed CS DQ]],0)</f>
        <v>0</v>
      </c>
    </row>
    <row r="1264" spans="1:35" customFormat="1" ht="13.5" customHeight="1">
      <c r="A1264" s="45" t="s">
        <v>94</v>
      </c>
      <c r="B1264" s="45" t="s">
        <v>132</v>
      </c>
      <c r="C1264" s="45"/>
      <c r="D1264" s="62" t="s">
        <v>37</v>
      </c>
      <c r="E1264" s="95">
        <v>2009</v>
      </c>
      <c r="F1264" s="67" t="s">
        <v>53</v>
      </c>
      <c r="G1264" s="67"/>
      <c r="H1264" s="97">
        <v>671</v>
      </c>
      <c r="I1264" s="45"/>
      <c r="J1264" s="45">
        <v>630</v>
      </c>
      <c r="K1264" s="45"/>
      <c r="L1264" s="45"/>
      <c r="M1264" s="45"/>
      <c r="N1264" s="45"/>
      <c r="O1264" s="45"/>
      <c r="P1264" s="45"/>
      <c r="Q1264" s="41" t="str">
        <f>IF(CentrepointSourced[[#This Row],[Country]]="Northern Ireland","Northern Ireland",IFERROR(VLOOKUP(CentrepointSourced[[#This Row],[Local Authority]],LKP_LANameDQ[],2,FALSE),CentrepointSourced[[#This Row],[Local Authority]]))</f>
        <v>Dundee City</v>
      </c>
      <c r="R1264" s="41" t="str">
        <f>IF(CentrepointSourced[[#This Row],[LA type]]="County","",INDEX(ConsolGeog[lad14cd],MATCH(CentrepointSourced[[#This Row],[Local Authority DQ]],ConsolGeog[la_name],0)))</f>
        <v>S12000042</v>
      </c>
      <c r="S1264" s="41" t="str">
        <f>IF(OR(CentrepointSourced[[#This Row],[Country]]="Northern Ireland",CentrepointSourced[[#This Row],[Country]]="Scotland",CentrepointSourced[[#This Row],[Country]]="Wales"),"Local Authority",CentrepointSourced[[#This Row],[LA type]])</f>
        <v>Local Authority</v>
      </c>
      <c r="T1264" s="41">
        <f>IF(TRIM(CentrepointSourced[[#This Row],[Presented HS]])="",0,IF(CentrepointSourced[[#This Row],[Presented HS]]="&lt;5",2.5,IF(CentrepointSourced[[#This Row],[Presented HS]]="&lt;10",5,VALUE(TRIM(CentrepointSourced[[#This Row],[Presented HS]])))))</f>
        <v>0</v>
      </c>
      <c r="U1264" s="41">
        <f>IF(TRIM(CentrepointSourced[[#This Row],[Assessed HS]])="",0,IF(CentrepointSourced[[#This Row],[Assessed HS]]="&lt;5",2.5,IF(CentrepointSourced[[#This Row],[Assessed HS]]="&lt;10",5,VALUE(TRIM(CentrepointSourced[[#This Row],[Assessed HS]])))))</f>
        <v>671</v>
      </c>
      <c r="V1264" s="41">
        <f>IF(TRIM(CentrepointSourced[[#This Row],[Presented CS]])="",0,IF(CentrepointSourced[[#This Row],[Presented CS]]="&lt;5",2.5,IF(CentrepointSourced[[#This Row],[Presented CS]]="&lt;10",5,VALUE(TRIM(CentrepointSourced[[#This Row],[Presented CS]])))))</f>
        <v>0</v>
      </c>
      <c r="W1264" s="41">
        <f>IF(TRIM(CentrepointSourced[[#This Row],[Assessed CS]])="",0,IF(CentrepointSourced[[#This Row],[Assessed CS]]="&lt;5",2.5,IF(CentrepointSourced[[#This Row],[Assessed CS]]="&lt;10",5,VALUE(TRIM(CentrepointSourced[[#This Row],[Assessed CS]])))))</f>
        <v>0</v>
      </c>
      <c r="X1264" s="106">
        <f>IF(CentrepointSourced[[#This Row],[Age]]="16-17",CentrepointSourced[[#This Row],[Presented HS DQ]],0)</f>
        <v>0</v>
      </c>
      <c r="Y1264" s="106">
        <f>IF(CentrepointSourced[[#This Row],[Age]]="16-24",CentrepointSourced[[#This Row],[Presented HS DQ]],0)</f>
        <v>0</v>
      </c>
      <c r="Z1264" s="106">
        <f>IF(CentrepointSourced[[#This Row],[Age]]="18-24",CentrepointSourced[[#This Row],[Presented HS DQ]],0)</f>
        <v>0</v>
      </c>
      <c r="AA1264" s="106">
        <f>IF(CentrepointSourced[[#This Row],[Age]]="16-17",CentrepointSourced[[#This Row],[Presented CS DQ]],0)</f>
        <v>0</v>
      </c>
      <c r="AB1264" s="106">
        <f>IF(CentrepointSourced[[#This Row],[Age]]="16-24",CentrepointSourced[[#This Row],[Presented CS DQ]],0)</f>
        <v>0</v>
      </c>
      <c r="AC1264" s="106">
        <f>IF(CentrepointSourced[[#This Row],[Age]]="18-24",CentrepointSourced[[#This Row],[Presented CS DQ]],0)</f>
        <v>0</v>
      </c>
      <c r="AD1264" s="107">
        <f>IF(CentrepointSourced[[#This Row],[Age]]="16-17",CentrepointSourced[[#This Row],[Assessed HS DQ]],0)</f>
        <v>0</v>
      </c>
      <c r="AE1264" s="107">
        <f>IF(CentrepointSourced[[#This Row],[Age]]="16-24",CentrepointSourced[[#This Row],[Assessed HS DQ]],0)</f>
        <v>671</v>
      </c>
      <c r="AF1264" s="107">
        <f>IF(CentrepointSourced[[#This Row],[Age]]="18-24",CentrepointSourced[[#This Row],[Assessed HS DQ]],0)</f>
        <v>0</v>
      </c>
      <c r="AG1264" s="107">
        <f>IF(CentrepointSourced[[#This Row],[Age]]="16-17",CentrepointSourced[[#This Row],[Assessed CS DQ]],0)</f>
        <v>0</v>
      </c>
      <c r="AH1264" s="107">
        <f>IF(CentrepointSourced[[#This Row],[Age]]="16-24",CentrepointSourced[[#This Row],[Assessed CS DQ]],0)</f>
        <v>0</v>
      </c>
      <c r="AI1264" s="107">
        <f>IF(CentrepointSourced[[#This Row],[Age]]="18-24",CentrepointSourced[[#This Row],[Assessed CS DQ]],0)</f>
        <v>0</v>
      </c>
    </row>
    <row r="1265" spans="1:35" customFormat="1" ht="13.5" customHeight="1">
      <c r="A1265" s="45" t="s">
        <v>94</v>
      </c>
      <c r="B1265" s="45" t="s">
        <v>132</v>
      </c>
      <c r="C1265" s="45"/>
      <c r="D1265" s="62" t="s">
        <v>37</v>
      </c>
      <c r="E1265" s="95">
        <v>2010</v>
      </c>
      <c r="F1265" s="67" t="s">
        <v>53</v>
      </c>
      <c r="G1265" s="67"/>
      <c r="H1265" s="97">
        <v>517</v>
      </c>
      <c r="I1265" s="45"/>
      <c r="J1265" s="45">
        <v>514</v>
      </c>
      <c r="K1265" s="45"/>
      <c r="L1265" s="45"/>
      <c r="M1265" s="45"/>
      <c r="N1265" s="45"/>
      <c r="O1265" s="45"/>
      <c r="P1265" s="45"/>
      <c r="Q1265" s="41" t="str">
        <f>IF(CentrepointSourced[[#This Row],[Country]]="Northern Ireland","Northern Ireland",IFERROR(VLOOKUP(CentrepointSourced[[#This Row],[Local Authority]],LKP_LANameDQ[],2,FALSE),CentrepointSourced[[#This Row],[Local Authority]]))</f>
        <v>Dundee City</v>
      </c>
      <c r="R1265" s="41" t="str">
        <f>IF(CentrepointSourced[[#This Row],[LA type]]="County","",INDEX(ConsolGeog[lad14cd],MATCH(CentrepointSourced[[#This Row],[Local Authority DQ]],ConsolGeog[la_name],0)))</f>
        <v>S12000042</v>
      </c>
      <c r="S1265" s="41" t="str">
        <f>IF(OR(CentrepointSourced[[#This Row],[Country]]="Northern Ireland",CentrepointSourced[[#This Row],[Country]]="Scotland",CentrepointSourced[[#This Row],[Country]]="Wales"),"Local Authority",CentrepointSourced[[#This Row],[LA type]])</f>
        <v>Local Authority</v>
      </c>
      <c r="T1265" s="41">
        <f>IF(TRIM(CentrepointSourced[[#This Row],[Presented HS]])="",0,IF(CentrepointSourced[[#This Row],[Presented HS]]="&lt;5",2.5,IF(CentrepointSourced[[#This Row],[Presented HS]]="&lt;10",5,VALUE(TRIM(CentrepointSourced[[#This Row],[Presented HS]])))))</f>
        <v>0</v>
      </c>
      <c r="U1265" s="41">
        <f>IF(TRIM(CentrepointSourced[[#This Row],[Assessed HS]])="",0,IF(CentrepointSourced[[#This Row],[Assessed HS]]="&lt;5",2.5,IF(CentrepointSourced[[#This Row],[Assessed HS]]="&lt;10",5,VALUE(TRIM(CentrepointSourced[[#This Row],[Assessed HS]])))))</f>
        <v>517</v>
      </c>
      <c r="V1265" s="41">
        <f>IF(TRIM(CentrepointSourced[[#This Row],[Presented CS]])="",0,IF(CentrepointSourced[[#This Row],[Presented CS]]="&lt;5",2.5,IF(CentrepointSourced[[#This Row],[Presented CS]]="&lt;10",5,VALUE(TRIM(CentrepointSourced[[#This Row],[Presented CS]])))))</f>
        <v>0</v>
      </c>
      <c r="W1265" s="41">
        <f>IF(TRIM(CentrepointSourced[[#This Row],[Assessed CS]])="",0,IF(CentrepointSourced[[#This Row],[Assessed CS]]="&lt;5",2.5,IF(CentrepointSourced[[#This Row],[Assessed CS]]="&lt;10",5,VALUE(TRIM(CentrepointSourced[[#This Row],[Assessed CS]])))))</f>
        <v>0</v>
      </c>
      <c r="X1265" s="106">
        <f>IF(CentrepointSourced[[#This Row],[Age]]="16-17",CentrepointSourced[[#This Row],[Presented HS DQ]],0)</f>
        <v>0</v>
      </c>
      <c r="Y1265" s="106">
        <f>IF(CentrepointSourced[[#This Row],[Age]]="16-24",CentrepointSourced[[#This Row],[Presented HS DQ]],0)</f>
        <v>0</v>
      </c>
      <c r="Z1265" s="106">
        <f>IF(CentrepointSourced[[#This Row],[Age]]="18-24",CentrepointSourced[[#This Row],[Presented HS DQ]],0)</f>
        <v>0</v>
      </c>
      <c r="AA1265" s="106">
        <f>IF(CentrepointSourced[[#This Row],[Age]]="16-17",CentrepointSourced[[#This Row],[Presented CS DQ]],0)</f>
        <v>0</v>
      </c>
      <c r="AB1265" s="106">
        <f>IF(CentrepointSourced[[#This Row],[Age]]="16-24",CentrepointSourced[[#This Row],[Presented CS DQ]],0)</f>
        <v>0</v>
      </c>
      <c r="AC1265" s="106">
        <f>IF(CentrepointSourced[[#This Row],[Age]]="18-24",CentrepointSourced[[#This Row],[Presented CS DQ]],0)</f>
        <v>0</v>
      </c>
      <c r="AD1265" s="107">
        <f>IF(CentrepointSourced[[#This Row],[Age]]="16-17",CentrepointSourced[[#This Row],[Assessed HS DQ]],0)</f>
        <v>0</v>
      </c>
      <c r="AE1265" s="107">
        <f>IF(CentrepointSourced[[#This Row],[Age]]="16-24",CentrepointSourced[[#This Row],[Assessed HS DQ]],0)</f>
        <v>517</v>
      </c>
      <c r="AF1265" s="107">
        <f>IF(CentrepointSourced[[#This Row],[Age]]="18-24",CentrepointSourced[[#This Row],[Assessed HS DQ]],0)</f>
        <v>0</v>
      </c>
      <c r="AG1265" s="107">
        <f>IF(CentrepointSourced[[#This Row],[Age]]="16-17",CentrepointSourced[[#This Row],[Assessed CS DQ]],0)</f>
        <v>0</v>
      </c>
      <c r="AH1265" s="107">
        <f>IF(CentrepointSourced[[#This Row],[Age]]="16-24",CentrepointSourced[[#This Row],[Assessed CS DQ]],0)</f>
        <v>0</v>
      </c>
      <c r="AI1265" s="107">
        <f>IF(CentrepointSourced[[#This Row],[Age]]="18-24",CentrepointSourced[[#This Row],[Assessed CS DQ]],0)</f>
        <v>0</v>
      </c>
    </row>
    <row r="1266" spans="1:35" customFormat="1" ht="13.5" customHeight="1">
      <c r="A1266" s="45" t="s">
        <v>94</v>
      </c>
      <c r="B1266" s="45" t="s">
        <v>132</v>
      </c>
      <c r="C1266" s="45"/>
      <c r="D1266" s="62" t="s">
        <v>37</v>
      </c>
      <c r="E1266" s="95">
        <v>2011</v>
      </c>
      <c r="F1266" s="67" t="s">
        <v>53</v>
      </c>
      <c r="G1266" s="67"/>
      <c r="H1266" s="97">
        <v>583</v>
      </c>
      <c r="I1266" s="45"/>
      <c r="J1266" s="45">
        <v>456</v>
      </c>
      <c r="K1266" s="45"/>
      <c r="L1266" s="45"/>
      <c r="M1266" s="45"/>
      <c r="N1266" s="45"/>
      <c r="O1266" s="45"/>
      <c r="P1266" s="45"/>
      <c r="Q1266" s="41" t="str">
        <f>IF(CentrepointSourced[[#This Row],[Country]]="Northern Ireland","Northern Ireland",IFERROR(VLOOKUP(CentrepointSourced[[#This Row],[Local Authority]],LKP_LANameDQ[],2,FALSE),CentrepointSourced[[#This Row],[Local Authority]]))</f>
        <v>Dundee City</v>
      </c>
      <c r="R1266" s="41" t="str">
        <f>IF(CentrepointSourced[[#This Row],[LA type]]="County","",INDEX(ConsolGeog[lad14cd],MATCH(CentrepointSourced[[#This Row],[Local Authority DQ]],ConsolGeog[la_name],0)))</f>
        <v>S12000042</v>
      </c>
      <c r="S1266" s="41" t="str">
        <f>IF(OR(CentrepointSourced[[#This Row],[Country]]="Northern Ireland",CentrepointSourced[[#This Row],[Country]]="Scotland",CentrepointSourced[[#This Row],[Country]]="Wales"),"Local Authority",CentrepointSourced[[#This Row],[LA type]])</f>
        <v>Local Authority</v>
      </c>
      <c r="T1266" s="41">
        <f>IF(TRIM(CentrepointSourced[[#This Row],[Presented HS]])="",0,IF(CentrepointSourced[[#This Row],[Presented HS]]="&lt;5",2.5,IF(CentrepointSourced[[#This Row],[Presented HS]]="&lt;10",5,VALUE(TRIM(CentrepointSourced[[#This Row],[Presented HS]])))))</f>
        <v>0</v>
      </c>
      <c r="U1266" s="41">
        <f>IF(TRIM(CentrepointSourced[[#This Row],[Assessed HS]])="",0,IF(CentrepointSourced[[#This Row],[Assessed HS]]="&lt;5",2.5,IF(CentrepointSourced[[#This Row],[Assessed HS]]="&lt;10",5,VALUE(TRIM(CentrepointSourced[[#This Row],[Assessed HS]])))))</f>
        <v>583</v>
      </c>
      <c r="V1266" s="41">
        <f>IF(TRIM(CentrepointSourced[[#This Row],[Presented CS]])="",0,IF(CentrepointSourced[[#This Row],[Presented CS]]="&lt;5",2.5,IF(CentrepointSourced[[#This Row],[Presented CS]]="&lt;10",5,VALUE(TRIM(CentrepointSourced[[#This Row],[Presented CS]])))))</f>
        <v>0</v>
      </c>
      <c r="W1266" s="41">
        <f>IF(TRIM(CentrepointSourced[[#This Row],[Assessed CS]])="",0,IF(CentrepointSourced[[#This Row],[Assessed CS]]="&lt;5",2.5,IF(CentrepointSourced[[#This Row],[Assessed CS]]="&lt;10",5,VALUE(TRIM(CentrepointSourced[[#This Row],[Assessed CS]])))))</f>
        <v>0</v>
      </c>
      <c r="X1266" s="106">
        <f>IF(CentrepointSourced[[#This Row],[Age]]="16-17",CentrepointSourced[[#This Row],[Presented HS DQ]],0)</f>
        <v>0</v>
      </c>
      <c r="Y1266" s="106">
        <f>IF(CentrepointSourced[[#This Row],[Age]]="16-24",CentrepointSourced[[#This Row],[Presented HS DQ]],0)</f>
        <v>0</v>
      </c>
      <c r="Z1266" s="106">
        <f>IF(CentrepointSourced[[#This Row],[Age]]="18-24",CentrepointSourced[[#This Row],[Presented HS DQ]],0)</f>
        <v>0</v>
      </c>
      <c r="AA1266" s="106">
        <f>IF(CentrepointSourced[[#This Row],[Age]]="16-17",CentrepointSourced[[#This Row],[Presented CS DQ]],0)</f>
        <v>0</v>
      </c>
      <c r="AB1266" s="106">
        <f>IF(CentrepointSourced[[#This Row],[Age]]="16-24",CentrepointSourced[[#This Row],[Presented CS DQ]],0)</f>
        <v>0</v>
      </c>
      <c r="AC1266" s="106">
        <f>IF(CentrepointSourced[[#This Row],[Age]]="18-24",CentrepointSourced[[#This Row],[Presented CS DQ]],0)</f>
        <v>0</v>
      </c>
      <c r="AD1266" s="107">
        <f>IF(CentrepointSourced[[#This Row],[Age]]="16-17",CentrepointSourced[[#This Row],[Assessed HS DQ]],0)</f>
        <v>0</v>
      </c>
      <c r="AE1266" s="107">
        <f>IF(CentrepointSourced[[#This Row],[Age]]="16-24",CentrepointSourced[[#This Row],[Assessed HS DQ]],0)</f>
        <v>583</v>
      </c>
      <c r="AF1266" s="107">
        <f>IF(CentrepointSourced[[#This Row],[Age]]="18-24",CentrepointSourced[[#This Row],[Assessed HS DQ]],0)</f>
        <v>0</v>
      </c>
      <c r="AG1266" s="107">
        <f>IF(CentrepointSourced[[#This Row],[Age]]="16-17",CentrepointSourced[[#This Row],[Assessed CS DQ]],0)</f>
        <v>0</v>
      </c>
      <c r="AH1266" s="107">
        <f>IF(CentrepointSourced[[#This Row],[Age]]="16-24",CentrepointSourced[[#This Row],[Assessed CS DQ]],0)</f>
        <v>0</v>
      </c>
      <c r="AI1266" s="107">
        <f>IF(CentrepointSourced[[#This Row],[Age]]="18-24",CentrepointSourced[[#This Row],[Assessed CS DQ]],0)</f>
        <v>0</v>
      </c>
    </row>
    <row r="1267" spans="1:35" customFormat="1" ht="13.5" customHeight="1">
      <c r="A1267" s="45" t="s">
        <v>94</v>
      </c>
      <c r="B1267" s="45" t="s">
        <v>132</v>
      </c>
      <c r="C1267" s="45"/>
      <c r="D1267" s="62" t="s">
        <v>37</v>
      </c>
      <c r="E1267" s="95">
        <v>2012</v>
      </c>
      <c r="F1267" s="67" t="s">
        <v>53</v>
      </c>
      <c r="G1267" s="67"/>
      <c r="H1267" s="79"/>
      <c r="I1267" s="45"/>
      <c r="J1267" s="45">
        <v>379</v>
      </c>
      <c r="K1267" s="45"/>
      <c r="L1267" s="45"/>
      <c r="M1267" s="45"/>
      <c r="N1267" s="45"/>
      <c r="O1267" s="45"/>
      <c r="P1267" s="45"/>
      <c r="Q1267" s="41" t="str">
        <f>IF(CentrepointSourced[[#This Row],[Country]]="Northern Ireland","Northern Ireland",IFERROR(VLOOKUP(CentrepointSourced[[#This Row],[Local Authority]],LKP_LANameDQ[],2,FALSE),CentrepointSourced[[#This Row],[Local Authority]]))</f>
        <v>Dundee City</v>
      </c>
      <c r="R1267" s="41" t="str">
        <f>IF(CentrepointSourced[[#This Row],[LA type]]="County","",INDEX(ConsolGeog[lad14cd],MATCH(CentrepointSourced[[#This Row],[Local Authority DQ]],ConsolGeog[la_name],0)))</f>
        <v>S12000042</v>
      </c>
      <c r="S1267" s="41" t="str">
        <f>IF(OR(CentrepointSourced[[#This Row],[Country]]="Northern Ireland",CentrepointSourced[[#This Row],[Country]]="Scotland",CentrepointSourced[[#This Row],[Country]]="Wales"),"Local Authority",CentrepointSourced[[#This Row],[LA type]])</f>
        <v>Local Authority</v>
      </c>
      <c r="T1267" s="41">
        <f>IF(TRIM(CentrepointSourced[[#This Row],[Presented HS]])="",0,IF(CentrepointSourced[[#This Row],[Presented HS]]="&lt;5",2.5,IF(CentrepointSourced[[#This Row],[Presented HS]]="&lt;10",5,VALUE(TRIM(CentrepointSourced[[#This Row],[Presented HS]])))))</f>
        <v>0</v>
      </c>
      <c r="U1267" s="41">
        <f>IF(TRIM(CentrepointSourced[[#This Row],[Assessed HS]])="",0,IF(CentrepointSourced[[#This Row],[Assessed HS]]="&lt;5",2.5,IF(CentrepointSourced[[#This Row],[Assessed HS]]="&lt;10",5,VALUE(TRIM(CentrepointSourced[[#This Row],[Assessed HS]])))))</f>
        <v>0</v>
      </c>
      <c r="V1267" s="41">
        <f>IF(TRIM(CentrepointSourced[[#This Row],[Presented CS]])="",0,IF(CentrepointSourced[[#This Row],[Presented CS]]="&lt;5",2.5,IF(CentrepointSourced[[#This Row],[Presented CS]]="&lt;10",5,VALUE(TRIM(CentrepointSourced[[#This Row],[Presented CS]])))))</f>
        <v>0</v>
      </c>
      <c r="W1267" s="41">
        <f>IF(TRIM(CentrepointSourced[[#This Row],[Assessed CS]])="",0,IF(CentrepointSourced[[#This Row],[Assessed CS]]="&lt;5",2.5,IF(CentrepointSourced[[#This Row],[Assessed CS]]="&lt;10",5,VALUE(TRIM(CentrepointSourced[[#This Row],[Assessed CS]])))))</f>
        <v>0</v>
      </c>
      <c r="X1267" s="106">
        <f>IF(CentrepointSourced[[#This Row],[Age]]="16-17",CentrepointSourced[[#This Row],[Presented HS DQ]],0)</f>
        <v>0</v>
      </c>
      <c r="Y1267" s="106">
        <f>IF(CentrepointSourced[[#This Row],[Age]]="16-24",CentrepointSourced[[#This Row],[Presented HS DQ]],0)</f>
        <v>0</v>
      </c>
      <c r="Z1267" s="106">
        <f>IF(CentrepointSourced[[#This Row],[Age]]="18-24",CentrepointSourced[[#This Row],[Presented HS DQ]],0)</f>
        <v>0</v>
      </c>
      <c r="AA1267" s="106">
        <f>IF(CentrepointSourced[[#This Row],[Age]]="16-17",CentrepointSourced[[#This Row],[Presented CS DQ]],0)</f>
        <v>0</v>
      </c>
      <c r="AB1267" s="106">
        <f>IF(CentrepointSourced[[#This Row],[Age]]="16-24",CentrepointSourced[[#This Row],[Presented CS DQ]],0)</f>
        <v>0</v>
      </c>
      <c r="AC1267" s="106">
        <f>IF(CentrepointSourced[[#This Row],[Age]]="18-24",CentrepointSourced[[#This Row],[Presented CS DQ]],0)</f>
        <v>0</v>
      </c>
      <c r="AD1267" s="107">
        <f>IF(CentrepointSourced[[#This Row],[Age]]="16-17",CentrepointSourced[[#This Row],[Assessed HS DQ]],0)</f>
        <v>0</v>
      </c>
      <c r="AE1267" s="107">
        <f>IF(CentrepointSourced[[#This Row],[Age]]="16-24",CentrepointSourced[[#This Row],[Assessed HS DQ]],0)</f>
        <v>0</v>
      </c>
      <c r="AF1267" s="107">
        <f>IF(CentrepointSourced[[#This Row],[Age]]="18-24",CentrepointSourced[[#This Row],[Assessed HS DQ]],0)</f>
        <v>0</v>
      </c>
      <c r="AG1267" s="107">
        <f>IF(CentrepointSourced[[#This Row],[Age]]="16-17",CentrepointSourced[[#This Row],[Assessed CS DQ]],0)</f>
        <v>0</v>
      </c>
      <c r="AH1267" s="107">
        <f>IF(CentrepointSourced[[#This Row],[Age]]="16-24",CentrepointSourced[[#This Row],[Assessed CS DQ]],0)</f>
        <v>0</v>
      </c>
      <c r="AI1267" s="107">
        <f>IF(CentrepointSourced[[#This Row],[Age]]="18-24",CentrepointSourced[[#This Row],[Assessed CS DQ]],0)</f>
        <v>0</v>
      </c>
    </row>
    <row r="1268" spans="1:35" customFormat="1" ht="13.5" customHeight="1">
      <c r="A1268" s="45" t="s">
        <v>94</v>
      </c>
      <c r="B1268" s="45" t="s">
        <v>132</v>
      </c>
      <c r="C1268" s="45"/>
      <c r="D1268" s="62" t="s">
        <v>37</v>
      </c>
      <c r="E1268" s="95">
        <v>2013</v>
      </c>
      <c r="F1268" s="67" t="s">
        <v>53</v>
      </c>
      <c r="G1268" s="67"/>
      <c r="H1268" s="79"/>
      <c r="I1268" s="45"/>
      <c r="J1268" s="45">
        <v>299</v>
      </c>
      <c r="K1268" s="45"/>
      <c r="L1268" s="45"/>
      <c r="M1268" s="45"/>
      <c r="N1268" s="45"/>
      <c r="O1268" s="45"/>
      <c r="P1268" s="45"/>
      <c r="Q1268" s="41" t="str">
        <f>IF(CentrepointSourced[[#This Row],[Country]]="Northern Ireland","Northern Ireland",IFERROR(VLOOKUP(CentrepointSourced[[#This Row],[Local Authority]],LKP_LANameDQ[],2,FALSE),CentrepointSourced[[#This Row],[Local Authority]]))</f>
        <v>Dundee City</v>
      </c>
      <c r="R1268" s="41" t="str">
        <f>IF(CentrepointSourced[[#This Row],[LA type]]="County","",INDEX(ConsolGeog[lad14cd],MATCH(CentrepointSourced[[#This Row],[Local Authority DQ]],ConsolGeog[la_name],0)))</f>
        <v>S12000042</v>
      </c>
      <c r="S1268" s="41" t="str">
        <f>IF(OR(CentrepointSourced[[#This Row],[Country]]="Northern Ireland",CentrepointSourced[[#This Row],[Country]]="Scotland",CentrepointSourced[[#This Row],[Country]]="Wales"),"Local Authority",CentrepointSourced[[#This Row],[LA type]])</f>
        <v>Local Authority</v>
      </c>
      <c r="T1268" s="41">
        <f>IF(TRIM(CentrepointSourced[[#This Row],[Presented HS]])="",0,IF(CentrepointSourced[[#This Row],[Presented HS]]="&lt;5",2.5,IF(CentrepointSourced[[#This Row],[Presented HS]]="&lt;10",5,VALUE(TRIM(CentrepointSourced[[#This Row],[Presented HS]])))))</f>
        <v>0</v>
      </c>
      <c r="U1268" s="41">
        <f>IF(TRIM(CentrepointSourced[[#This Row],[Assessed HS]])="",0,IF(CentrepointSourced[[#This Row],[Assessed HS]]="&lt;5",2.5,IF(CentrepointSourced[[#This Row],[Assessed HS]]="&lt;10",5,VALUE(TRIM(CentrepointSourced[[#This Row],[Assessed HS]])))))</f>
        <v>0</v>
      </c>
      <c r="V1268" s="41">
        <f>IF(TRIM(CentrepointSourced[[#This Row],[Presented CS]])="",0,IF(CentrepointSourced[[#This Row],[Presented CS]]="&lt;5",2.5,IF(CentrepointSourced[[#This Row],[Presented CS]]="&lt;10",5,VALUE(TRIM(CentrepointSourced[[#This Row],[Presented CS]])))))</f>
        <v>0</v>
      </c>
      <c r="W1268" s="41">
        <f>IF(TRIM(CentrepointSourced[[#This Row],[Assessed CS]])="",0,IF(CentrepointSourced[[#This Row],[Assessed CS]]="&lt;5",2.5,IF(CentrepointSourced[[#This Row],[Assessed CS]]="&lt;10",5,VALUE(TRIM(CentrepointSourced[[#This Row],[Assessed CS]])))))</f>
        <v>0</v>
      </c>
      <c r="X1268" s="106">
        <f>IF(CentrepointSourced[[#This Row],[Age]]="16-17",CentrepointSourced[[#This Row],[Presented HS DQ]],0)</f>
        <v>0</v>
      </c>
      <c r="Y1268" s="106">
        <f>IF(CentrepointSourced[[#This Row],[Age]]="16-24",CentrepointSourced[[#This Row],[Presented HS DQ]],0)</f>
        <v>0</v>
      </c>
      <c r="Z1268" s="106">
        <f>IF(CentrepointSourced[[#This Row],[Age]]="18-24",CentrepointSourced[[#This Row],[Presented HS DQ]],0)</f>
        <v>0</v>
      </c>
      <c r="AA1268" s="106">
        <f>IF(CentrepointSourced[[#This Row],[Age]]="16-17",CentrepointSourced[[#This Row],[Presented CS DQ]],0)</f>
        <v>0</v>
      </c>
      <c r="AB1268" s="106">
        <f>IF(CentrepointSourced[[#This Row],[Age]]="16-24",CentrepointSourced[[#This Row],[Presented CS DQ]],0)</f>
        <v>0</v>
      </c>
      <c r="AC1268" s="106">
        <f>IF(CentrepointSourced[[#This Row],[Age]]="18-24",CentrepointSourced[[#This Row],[Presented CS DQ]],0)</f>
        <v>0</v>
      </c>
      <c r="AD1268" s="107">
        <f>IF(CentrepointSourced[[#This Row],[Age]]="16-17",CentrepointSourced[[#This Row],[Assessed HS DQ]],0)</f>
        <v>0</v>
      </c>
      <c r="AE1268" s="107">
        <f>IF(CentrepointSourced[[#This Row],[Age]]="16-24",CentrepointSourced[[#This Row],[Assessed HS DQ]],0)</f>
        <v>0</v>
      </c>
      <c r="AF1268" s="107">
        <f>IF(CentrepointSourced[[#This Row],[Age]]="18-24",CentrepointSourced[[#This Row],[Assessed HS DQ]],0)</f>
        <v>0</v>
      </c>
      <c r="AG1268" s="107">
        <f>IF(CentrepointSourced[[#This Row],[Age]]="16-17",CentrepointSourced[[#This Row],[Assessed CS DQ]],0)</f>
        <v>0</v>
      </c>
      <c r="AH1268" s="107">
        <f>IF(CentrepointSourced[[#This Row],[Age]]="16-24",CentrepointSourced[[#This Row],[Assessed CS DQ]],0)</f>
        <v>0</v>
      </c>
      <c r="AI1268" s="107">
        <f>IF(CentrepointSourced[[#This Row],[Age]]="18-24",CentrepointSourced[[#This Row],[Assessed CS DQ]],0)</f>
        <v>0</v>
      </c>
    </row>
    <row r="1269" spans="1:35" customFormat="1" ht="13.5" customHeight="1">
      <c r="A1269" s="45" t="s">
        <v>94</v>
      </c>
      <c r="B1269" s="45" t="s">
        <v>132</v>
      </c>
      <c r="C1269" s="45"/>
      <c r="D1269" s="62" t="s">
        <v>37</v>
      </c>
      <c r="E1269" s="95">
        <v>2014</v>
      </c>
      <c r="F1269" s="67" t="s">
        <v>53</v>
      </c>
      <c r="G1269" s="67"/>
      <c r="H1269" s="79"/>
      <c r="I1269" s="45"/>
      <c r="J1269" s="45">
        <v>367</v>
      </c>
      <c r="K1269" s="45"/>
      <c r="L1269" s="45"/>
      <c r="M1269" s="45"/>
      <c r="N1269" s="45"/>
      <c r="O1269" s="45"/>
      <c r="P1269" s="45"/>
      <c r="Q1269" s="41" t="str">
        <f>IF(CentrepointSourced[[#This Row],[Country]]="Northern Ireland","Northern Ireland",IFERROR(VLOOKUP(CentrepointSourced[[#This Row],[Local Authority]],LKP_LANameDQ[],2,FALSE),CentrepointSourced[[#This Row],[Local Authority]]))</f>
        <v>Dundee City</v>
      </c>
      <c r="R1269" s="41" t="str">
        <f>IF(CentrepointSourced[[#This Row],[LA type]]="County","",INDEX(ConsolGeog[lad14cd],MATCH(CentrepointSourced[[#This Row],[Local Authority DQ]],ConsolGeog[la_name],0)))</f>
        <v>S12000042</v>
      </c>
      <c r="S1269" s="41" t="str">
        <f>IF(OR(CentrepointSourced[[#This Row],[Country]]="Northern Ireland",CentrepointSourced[[#This Row],[Country]]="Scotland",CentrepointSourced[[#This Row],[Country]]="Wales"),"Local Authority",CentrepointSourced[[#This Row],[LA type]])</f>
        <v>Local Authority</v>
      </c>
      <c r="T1269" s="41">
        <f>IF(TRIM(CentrepointSourced[[#This Row],[Presented HS]])="",0,IF(CentrepointSourced[[#This Row],[Presented HS]]="&lt;5",2.5,IF(CentrepointSourced[[#This Row],[Presented HS]]="&lt;10",5,VALUE(TRIM(CentrepointSourced[[#This Row],[Presented HS]])))))</f>
        <v>0</v>
      </c>
      <c r="U1269" s="41">
        <f>IF(TRIM(CentrepointSourced[[#This Row],[Assessed HS]])="",0,IF(CentrepointSourced[[#This Row],[Assessed HS]]="&lt;5",2.5,IF(CentrepointSourced[[#This Row],[Assessed HS]]="&lt;10",5,VALUE(TRIM(CentrepointSourced[[#This Row],[Assessed HS]])))))</f>
        <v>0</v>
      </c>
      <c r="V1269" s="41">
        <f>IF(TRIM(CentrepointSourced[[#This Row],[Presented CS]])="",0,IF(CentrepointSourced[[#This Row],[Presented CS]]="&lt;5",2.5,IF(CentrepointSourced[[#This Row],[Presented CS]]="&lt;10",5,VALUE(TRIM(CentrepointSourced[[#This Row],[Presented CS]])))))</f>
        <v>0</v>
      </c>
      <c r="W1269" s="41">
        <f>IF(TRIM(CentrepointSourced[[#This Row],[Assessed CS]])="",0,IF(CentrepointSourced[[#This Row],[Assessed CS]]="&lt;5",2.5,IF(CentrepointSourced[[#This Row],[Assessed CS]]="&lt;10",5,VALUE(TRIM(CentrepointSourced[[#This Row],[Assessed CS]])))))</f>
        <v>0</v>
      </c>
      <c r="X1269" s="106">
        <f>IF(CentrepointSourced[[#This Row],[Age]]="16-17",CentrepointSourced[[#This Row],[Presented HS DQ]],0)</f>
        <v>0</v>
      </c>
      <c r="Y1269" s="106">
        <f>IF(CentrepointSourced[[#This Row],[Age]]="16-24",CentrepointSourced[[#This Row],[Presented HS DQ]],0)</f>
        <v>0</v>
      </c>
      <c r="Z1269" s="106">
        <f>IF(CentrepointSourced[[#This Row],[Age]]="18-24",CentrepointSourced[[#This Row],[Presented HS DQ]],0)</f>
        <v>0</v>
      </c>
      <c r="AA1269" s="106">
        <f>IF(CentrepointSourced[[#This Row],[Age]]="16-17",CentrepointSourced[[#This Row],[Presented CS DQ]],0)</f>
        <v>0</v>
      </c>
      <c r="AB1269" s="106">
        <f>IF(CentrepointSourced[[#This Row],[Age]]="16-24",CentrepointSourced[[#This Row],[Presented CS DQ]],0)</f>
        <v>0</v>
      </c>
      <c r="AC1269" s="106">
        <f>IF(CentrepointSourced[[#This Row],[Age]]="18-24",CentrepointSourced[[#This Row],[Presented CS DQ]],0)</f>
        <v>0</v>
      </c>
      <c r="AD1269" s="107">
        <f>IF(CentrepointSourced[[#This Row],[Age]]="16-17",CentrepointSourced[[#This Row],[Assessed HS DQ]],0)</f>
        <v>0</v>
      </c>
      <c r="AE1269" s="107">
        <f>IF(CentrepointSourced[[#This Row],[Age]]="16-24",CentrepointSourced[[#This Row],[Assessed HS DQ]],0)</f>
        <v>0</v>
      </c>
      <c r="AF1269" s="107">
        <f>IF(CentrepointSourced[[#This Row],[Age]]="18-24",CentrepointSourced[[#This Row],[Assessed HS DQ]],0)</f>
        <v>0</v>
      </c>
      <c r="AG1269" s="107">
        <f>IF(CentrepointSourced[[#This Row],[Age]]="16-17",CentrepointSourced[[#This Row],[Assessed CS DQ]],0)</f>
        <v>0</v>
      </c>
      <c r="AH1269" s="107">
        <f>IF(CentrepointSourced[[#This Row],[Age]]="16-24",CentrepointSourced[[#This Row],[Assessed CS DQ]],0)</f>
        <v>0</v>
      </c>
      <c r="AI1269" s="107">
        <f>IF(CentrepointSourced[[#This Row],[Age]]="18-24",CentrepointSourced[[#This Row],[Assessed CS DQ]],0)</f>
        <v>0</v>
      </c>
    </row>
    <row r="1270" spans="1:35" customFormat="1" ht="13.5" customHeight="1">
      <c r="A1270" s="45" t="s">
        <v>94</v>
      </c>
      <c r="B1270" s="45" t="s">
        <v>136</v>
      </c>
      <c r="C1270" s="45"/>
      <c r="D1270" s="62" t="s">
        <v>37</v>
      </c>
      <c r="E1270" s="95">
        <v>2002</v>
      </c>
      <c r="F1270" s="67" t="s">
        <v>53</v>
      </c>
      <c r="G1270" s="67"/>
      <c r="H1270" s="97">
        <v>246</v>
      </c>
      <c r="I1270" s="45"/>
      <c r="J1270" s="45">
        <v>243</v>
      </c>
      <c r="K1270" s="45"/>
      <c r="L1270" s="45"/>
      <c r="M1270" s="45"/>
      <c r="N1270" s="45"/>
      <c r="O1270" s="45"/>
      <c r="P1270" s="45"/>
      <c r="Q1270" s="41" t="str">
        <f>IF(CentrepointSourced[[#This Row],[Country]]="Northern Ireland","Northern Ireland",IFERROR(VLOOKUP(CentrepointSourced[[#This Row],[Local Authority]],LKP_LANameDQ[],2,FALSE),CentrepointSourced[[#This Row],[Local Authority]]))</f>
        <v>East Ayrshire</v>
      </c>
      <c r="R1270" s="41" t="str">
        <f>IF(CentrepointSourced[[#This Row],[LA type]]="County","",INDEX(ConsolGeog[lad14cd],MATCH(CentrepointSourced[[#This Row],[Local Authority DQ]],ConsolGeog[la_name],0)))</f>
        <v>S12000008</v>
      </c>
      <c r="S1270" s="41" t="str">
        <f>IF(OR(CentrepointSourced[[#This Row],[Country]]="Northern Ireland",CentrepointSourced[[#This Row],[Country]]="Scotland",CentrepointSourced[[#This Row],[Country]]="Wales"),"Local Authority",CentrepointSourced[[#This Row],[LA type]])</f>
        <v>Local Authority</v>
      </c>
      <c r="T1270" s="41">
        <f>IF(TRIM(CentrepointSourced[[#This Row],[Presented HS]])="",0,IF(CentrepointSourced[[#This Row],[Presented HS]]="&lt;5",2.5,IF(CentrepointSourced[[#This Row],[Presented HS]]="&lt;10",5,VALUE(TRIM(CentrepointSourced[[#This Row],[Presented HS]])))))</f>
        <v>0</v>
      </c>
      <c r="U1270" s="41">
        <f>IF(TRIM(CentrepointSourced[[#This Row],[Assessed HS]])="",0,IF(CentrepointSourced[[#This Row],[Assessed HS]]="&lt;5",2.5,IF(CentrepointSourced[[#This Row],[Assessed HS]]="&lt;10",5,VALUE(TRIM(CentrepointSourced[[#This Row],[Assessed HS]])))))</f>
        <v>246</v>
      </c>
      <c r="V1270" s="41">
        <f>IF(TRIM(CentrepointSourced[[#This Row],[Presented CS]])="",0,IF(CentrepointSourced[[#This Row],[Presented CS]]="&lt;5",2.5,IF(CentrepointSourced[[#This Row],[Presented CS]]="&lt;10",5,VALUE(TRIM(CentrepointSourced[[#This Row],[Presented CS]])))))</f>
        <v>0</v>
      </c>
      <c r="W1270" s="41">
        <f>IF(TRIM(CentrepointSourced[[#This Row],[Assessed CS]])="",0,IF(CentrepointSourced[[#This Row],[Assessed CS]]="&lt;5",2.5,IF(CentrepointSourced[[#This Row],[Assessed CS]]="&lt;10",5,VALUE(TRIM(CentrepointSourced[[#This Row],[Assessed CS]])))))</f>
        <v>0</v>
      </c>
      <c r="X1270" s="106">
        <f>IF(CentrepointSourced[[#This Row],[Age]]="16-17",CentrepointSourced[[#This Row],[Presented HS DQ]],0)</f>
        <v>0</v>
      </c>
      <c r="Y1270" s="106">
        <f>IF(CentrepointSourced[[#This Row],[Age]]="16-24",CentrepointSourced[[#This Row],[Presented HS DQ]],0)</f>
        <v>0</v>
      </c>
      <c r="Z1270" s="106">
        <f>IF(CentrepointSourced[[#This Row],[Age]]="18-24",CentrepointSourced[[#This Row],[Presented HS DQ]],0)</f>
        <v>0</v>
      </c>
      <c r="AA1270" s="106">
        <f>IF(CentrepointSourced[[#This Row],[Age]]="16-17",CentrepointSourced[[#This Row],[Presented CS DQ]],0)</f>
        <v>0</v>
      </c>
      <c r="AB1270" s="106">
        <f>IF(CentrepointSourced[[#This Row],[Age]]="16-24",CentrepointSourced[[#This Row],[Presented CS DQ]],0)</f>
        <v>0</v>
      </c>
      <c r="AC1270" s="106">
        <f>IF(CentrepointSourced[[#This Row],[Age]]="18-24",CentrepointSourced[[#This Row],[Presented CS DQ]],0)</f>
        <v>0</v>
      </c>
      <c r="AD1270" s="107">
        <f>IF(CentrepointSourced[[#This Row],[Age]]="16-17",CentrepointSourced[[#This Row],[Assessed HS DQ]],0)</f>
        <v>0</v>
      </c>
      <c r="AE1270" s="107">
        <f>IF(CentrepointSourced[[#This Row],[Age]]="16-24",CentrepointSourced[[#This Row],[Assessed HS DQ]],0)</f>
        <v>246</v>
      </c>
      <c r="AF1270" s="107">
        <f>IF(CentrepointSourced[[#This Row],[Age]]="18-24",CentrepointSourced[[#This Row],[Assessed HS DQ]],0)</f>
        <v>0</v>
      </c>
      <c r="AG1270" s="107">
        <f>IF(CentrepointSourced[[#This Row],[Age]]="16-17",CentrepointSourced[[#This Row],[Assessed CS DQ]],0)</f>
        <v>0</v>
      </c>
      <c r="AH1270" s="107">
        <f>IF(CentrepointSourced[[#This Row],[Age]]="16-24",CentrepointSourced[[#This Row],[Assessed CS DQ]],0)</f>
        <v>0</v>
      </c>
      <c r="AI1270" s="107">
        <f>IF(CentrepointSourced[[#This Row],[Age]]="18-24",CentrepointSourced[[#This Row],[Assessed CS DQ]],0)</f>
        <v>0</v>
      </c>
    </row>
    <row r="1271" spans="1:35" customFormat="1" ht="13.5" customHeight="1">
      <c r="A1271" s="45" t="s">
        <v>94</v>
      </c>
      <c r="B1271" s="45" t="s">
        <v>136</v>
      </c>
      <c r="C1271" s="45"/>
      <c r="D1271" s="62" t="s">
        <v>37</v>
      </c>
      <c r="E1271" s="95">
        <v>2003</v>
      </c>
      <c r="F1271" s="67" t="s">
        <v>53</v>
      </c>
      <c r="G1271" s="67"/>
      <c r="H1271" s="97">
        <v>307</v>
      </c>
      <c r="I1271" s="45"/>
      <c r="J1271" s="45">
        <v>311</v>
      </c>
      <c r="K1271" s="45"/>
      <c r="L1271" s="45"/>
      <c r="M1271" s="45"/>
      <c r="N1271" s="45"/>
      <c r="O1271" s="45"/>
      <c r="P1271" s="45"/>
      <c r="Q1271" s="41" t="str">
        <f>IF(CentrepointSourced[[#This Row],[Country]]="Northern Ireland","Northern Ireland",IFERROR(VLOOKUP(CentrepointSourced[[#This Row],[Local Authority]],LKP_LANameDQ[],2,FALSE),CentrepointSourced[[#This Row],[Local Authority]]))</f>
        <v>East Ayrshire</v>
      </c>
      <c r="R1271" s="41" t="str">
        <f>IF(CentrepointSourced[[#This Row],[LA type]]="County","",INDEX(ConsolGeog[lad14cd],MATCH(CentrepointSourced[[#This Row],[Local Authority DQ]],ConsolGeog[la_name],0)))</f>
        <v>S12000008</v>
      </c>
      <c r="S1271" s="41" t="str">
        <f>IF(OR(CentrepointSourced[[#This Row],[Country]]="Northern Ireland",CentrepointSourced[[#This Row],[Country]]="Scotland",CentrepointSourced[[#This Row],[Country]]="Wales"),"Local Authority",CentrepointSourced[[#This Row],[LA type]])</f>
        <v>Local Authority</v>
      </c>
      <c r="T1271" s="41">
        <f>IF(TRIM(CentrepointSourced[[#This Row],[Presented HS]])="",0,IF(CentrepointSourced[[#This Row],[Presented HS]]="&lt;5",2.5,IF(CentrepointSourced[[#This Row],[Presented HS]]="&lt;10",5,VALUE(TRIM(CentrepointSourced[[#This Row],[Presented HS]])))))</f>
        <v>0</v>
      </c>
      <c r="U1271" s="41">
        <f>IF(TRIM(CentrepointSourced[[#This Row],[Assessed HS]])="",0,IF(CentrepointSourced[[#This Row],[Assessed HS]]="&lt;5",2.5,IF(CentrepointSourced[[#This Row],[Assessed HS]]="&lt;10",5,VALUE(TRIM(CentrepointSourced[[#This Row],[Assessed HS]])))))</f>
        <v>307</v>
      </c>
      <c r="V1271" s="41">
        <f>IF(TRIM(CentrepointSourced[[#This Row],[Presented CS]])="",0,IF(CentrepointSourced[[#This Row],[Presented CS]]="&lt;5",2.5,IF(CentrepointSourced[[#This Row],[Presented CS]]="&lt;10",5,VALUE(TRIM(CentrepointSourced[[#This Row],[Presented CS]])))))</f>
        <v>0</v>
      </c>
      <c r="W1271" s="41">
        <f>IF(TRIM(CentrepointSourced[[#This Row],[Assessed CS]])="",0,IF(CentrepointSourced[[#This Row],[Assessed CS]]="&lt;5",2.5,IF(CentrepointSourced[[#This Row],[Assessed CS]]="&lt;10",5,VALUE(TRIM(CentrepointSourced[[#This Row],[Assessed CS]])))))</f>
        <v>0</v>
      </c>
      <c r="X1271" s="106">
        <f>IF(CentrepointSourced[[#This Row],[Age]]="16-17",CentrepointSourced[[#This Row],[Presented HS DQ]],0)</f>
        <v>0</v>
      </c>
      <c r="Y1271" s="106">
        <f>IF(CentrepointSourced[[#This Row],[Age]]="16-24",CentrepointSourced[[#This Row],[Presented HS DQ]],0)</f>
        <v>0</v>
      </c>
      <c r="Z1271" s="106">
        <f>IF(CentrepointSourced[[#This Row],[Age]]="18-24",CentrepointSourced[[#This Row],[Presented HS DQ]],0)</f>
        <v>0</v>
      </c>
      <c r="AA1271" s="106">
        <f>IF(CentrepointSourced[[#This Row],[Age]]="16-17",CentrepointSourced[[#This Row],[Presented CS DQ]],0)</f>
        <v>0</v>
      </c>
      <c r="AB1271" s="106">
        <f>IF(CentrepointSourced[[#This Row],[Age]]="16-24",CentrepointSourced[[#This Row],[Presented CS DQ]],0)</f>
        <v>0</v>
      </c>
      <c r="AC1271" s="106">
        <f>IF(CentrepointSourced[[#This Row],[Age]]="18-24",CentrepointSourced[[#This Row],[Presented CS DQ]],0)</f>
        <v>0</v>
      </c>
      <c r="AD1271" s="107">
        <f>IF(CentrepointSourced[[#This Row],[Age]]="16-17",CentrepointSourced[[#This Row],[Assessed HS DQ]],0)</f>
        <v>0</v>
      </c>
      <c r="AE1271" s="107">
        <f>IF(CentrepointSourced[[#This Row],[Age]]="16-24",CentrepointSourced[[#This Row],[Assessed HS DQ]],0)</f>
        <v>307</v>
      </c>
      <c r="AF1271" s="107">
        <f>IF(CentrepointSourced[[#This Row],[Age]]="18-24",CentrepointSourced[[#This Row],[Assessed HS DQ]],0)</f>
        <v>0</v>
      </c>
      <c r="AG1271" s="107">
        <f>IF(CentrepointSourced[[#This Row],[Age]]="16-17",CentrepointSourced[[#This Row],[Assessed CS DQ]],0)</f>
        <v>0</v>
      </c>
      <c r="AH1271" s="107">
        <f>IF(CentrepointSourced[[#This Row],[Age]]="16-24",CentrepointSourced[[#This Row],[Assessed CS DQ]],0)</f>
        <v>0</v>
      </c>
      <c r="AI1271" s="107">
        <f>IF(CentrepointSourced[[#This Row],[Age]]="18-24",CentrepointSourced[[#This Row],[Assessed CS DQ]],0)</f>
        <v>0</v>
      </c>
    </row>
    <row r="1272" spans="1:35" customFormat="1" ht="13.5" customHeight="1">
      <c r="A1272" s="45" t="s">
        <v>94</v>
      </c>
      <c r="B1272" s="45" t="s">
        <v>136</v>
      </c>
      <c r="C1272" s="45"/>
      <c r="D1272" s="62" t="s">
        <v>37</v>
      </c>
      <c r="E1272" s="95">
        <v>2004</v>
      </c>
      <c r="F1272" s="67" t="s">
        <v>53</v>
      </c>
      <c r="G1272" s="67"/>
      <c r="H1272" s="97">
        <v>325</v>
      </c>
      <c r="I1272" s="45"/>
      <c r="J1272" s="45">
        <v>329</v>
      </c>
      <c r="K1272" s="45"/>
      <c r="L1272" s="45"/>
      <c r="M1272" s="45"/>
      <c r="N1272" s="45"/>
      <c r="O1272" s="45"/>
      <c r="P1272" s="45"/>
      <c r="Q1272" s="41" t="str">
        <f>IF(CentrepointSourced[[#This Row],[Country]]="Northern Ireland","Northern Ireland",IFERROR(VLOOKUP(CentrepointSourced[[#This Row],[Local Authority]],LKP_LANameDQ[],2,FALSE),CentrepointSourced[[#This Row],[Local Authority]]))</f>
        <v>East Ayrshire</v>
      </c>
      <c r="R1272" s="41" t="str">
        <f>IF(CentrepointSourced[[#This Row],[LA type]]="County","",INDEX(ConsolGeog[lad14cd],MATCH(CentrepointSourced[[#This Row],[Local Authority DQ]],ConsolGeog[la_name],0)))</f>
        <v>S12000008</v>
      </c>
      <c r="S1272" s="41" t="str">
        <f>IF(OR(CentrepointSourced[[#This Row],[Country]]="Northern Ireland",CentrepointSourced[[#This Row],[Country]]="Scotland",CentrepointSourced[[#This Row],[Country]]="Wales"),"Local Authority",CentrepointSourced[[#This Row],[LA type]])</f>
        <v>Local Authority</v>
      </c>
      <c r="T1272" s="41">
        <f>IF(TRIM(CentrepointSourced[[#This Row],[Presented HS]])="",0,IF(CentrepointSourced[[#This Row],[Presented HS]]="&lt;5",2.5,IF(CentrepointSourced[[#This Row],[Presented HS]]="&lt;10",5,VALUE(TRIM(CentrepointSourced[[#This Row],[Presented HS]])))))</f>
        <v>0</v>
      </c>
      <c r="U1272" s="41">
        <f>IF(TRIM(CentrepointSourced[[#This Row],[Assessed HS]])="",0,IF(CentrepointSourced[[#This Row],[Assessed HS]]="&lt;5",2.5,IF(CentrepointSourced[[#This Row],[Assessed HS]]="&lt;10",5,VALUE(TRIM(CentrepointSourced[[#This Row],[Assessed HS]])))))</f>
        <v>325</v>
      </c>
      <c r="V1272" s="41">
        <f>IF(TRIM(CentrepointSourced[[#This Row],[Presented CS]])="",0,IF(CentrepointSourced[[#This Row],[Presented CS]]="&lt;5",2.5,IF(CentrepointSourced[[#This Row],[Presented CS]]="&lt;10",5,VALUE(TRIM(CentrepointSourced[[#This Row],[Presented CS]])))))</f>
        <v>0</v>
      </c>
      <c r="W1272" s="41">
        <f>IF(TRIM(CentrepointSourced[[#This Row],[Assessed CS]])="",0,IF(CentrepointSourced[[#This Row],[Assessed CS]]="&lt;5",2.5,IF(CentrepointSourced[[#This Row],[Assessed CS]]="&lt;10",5,VALUE(TRIM(CentrepointSourced[[#This Row],[Assessed CS]])))))</f>
        <v>0</v>
      </c>
      <c r="X1272" s="106">
        <f>IF(CentrepointSourced[[#This Row],[Age]]="16-17",CentrepointSourced[[#This Row],[Presented HS DQ]],0)</f>
        <v>0</v>
      </c>
      <c r="Y1272" s="106">
        <f>IF(CentrepointSourced[[#This Row],[Age]]="16-24",CentrepointSourced[[#This Row],[Presented HS DQ]],0)</f>
        <v>0</v>
      </c>
      <c r="Z1272" s="106">
        <f>IF(CentrepointSourced[[#This Row],[Age]]="18-24",CentrepointSourced[[#This Row],[Presented HS DQ]],0)</f>
        <v>0</v>
      </c>
      <c r="AA1272" s="106">
        <f>IF(CentrepointSourced[[#This Row],[Age]]="16-17",CentrepointSourced[[#This Row],[Presented CS DQ]],0)</f>
        <v>0</v>
      </c>
      <c r="AB1272" s="106">
        <f>IF(CentrepointSourced[[#This Row],[Age]]="16-24",CentrepointSourced[[#This Row],[Presented CS DQ]],0)</f>
        <v>0</v>
      </c>
      <c r="AC1272" s="106">
        <f>IF(CentrepointSourced[[#This Row],[Age]]="18-24",CentrepointSourced[[#This Row],[Presented CS DQ]],0)</f>
        <v>0</v>
      </c>
      <c r="AD1272" s="107">
        <f>IF(CentrepointSourced[[#This Row],[Age]]="16-17",CentrepointSourced[[#This Row],[Assessed HS DQ]],0)</f>
        <v>0</v>
      </c>
      <c r="AE1272" s="107">
        <f>IF(CentrepointSourced[[#This Row],[Age]]="16-24",CentrepointSourced[[#This Row],[Assessed HS DQ]],0)</f>
        <v>325</v>
      </c>
      <c r="AF1272" s="107">
        <f>IF(CentrepointSourced[[#This Row],[Age]]="18-24",CentrepointSourced[[#This Row],[Assessed HS DQ]],0)</f>
        <v>0</v>
      </c>
      <c r="AG1272" s="107">
        <f>IF(CentrepointSourced[[#This Row],[Age]]="16-17",CentrepointSourced[[#This Row],[Assessed CS DQ]],0)</f>
        <v>0</v>
      </c>
      <c r="AH1272" s="107">
        <f>IF(CentrepointSourced[[#This Row],[Age]]="16-24",CentrepointSourced[[#This Row],[Assessed CS DQ]],0)</f>
        <v>0</v>
      </c>
      <c r="AI1272" s="107">
        <f>IF(CentrepointSourced[[#This Row],[Age]]="18-24",CentrepointSourced[[#This Row],[Assessed CS DQ]],0)</f>
        <v>0</v>
      </c>
    </row>
    <row r="1273" spans="1:35" customFormat="1" ht="13.5" customHeight="1">
      <c r="A1273" s="45" t="s">
        <v>94</v>
      </c>
      <c r="B1273" s="45" t="s">
        <v>136</v>
      </c>
      <c r="C1273" s="45"/>
      <c r="D1273" s="62" t="s">
        <v>37</v>
      </c>
      <c r="E1273" s="95">
        <v>2005</v>
      </c>
      <c r="F1273" s="67" t="s">
        <v>53</v>
      </c>
      <c r="G1273" s="67"/>
      <c r="H1273" s="97">
        <v>358</v>
      </c>
      <c r="I1273" s="45"/>
      <c r="J1273" s="45">
        <v>363</v>
      </c>
      <c r="K1273" s="45"/>
      <c r="L1273" s="45"/>
      <c r="M1273" s="45"/>
      <c r="N1273" s="45"/>
      <c r="O1273" s="45"/>
      <c r="P1273" s="45"/>
      <c r="Q1273" s="41" t="str">
        <f>IF(CentrepointSourced[[#This Row],[Country]]="Northern Ireland","Northern Ireland",IFERROR(VLOOKUP(CentrepointSourced[[#This Row],[Local Authority]],LKP_LANameDQ[],2,FALSE),CentrepointSourced[[#This Row],[Local Authority]]))</f>
        <v>East Ayrshire</v>
      </c>
      <c r="R1273" s="41" t="str">
        <f>IF(CentrepointSourced[[#This Row],[LA type]]="County","",INDEX(ConsolGeog[lad14cd],MATCH(CentrepointSourced[[#This Row],[Local Authority DQ]],ConsolGeog[la_name],0)))</f>
        <v>S12000008</v>
      </c>
      <c r="S1273" s="41" t="str">
        <f>IF(OR(CentrepointSourced[[#This Row],[Country]]="Northern Ireland",CentrepointSourced[[#This Row],[Country]]="Scotland",CentrepointSourced[[#This Row],[Country]]="Wales"),"Local Authority",CentrepointSourced[[#This Row],[LA type]])</f>
        <v>Local Authority</v>
      </c>
      <c r="T1273" s="41">
        <f>IF(TRIM(CentrepointSourced[[#This Row],[Presented HS]])="",0,IF(CentrepointSourced[[#This Row],[Presented HS]]="&lt;5",2.5,IF(CentrepointSourced[[#This Row],[Presented HS]]="&lt;10",5,VALUE(TRIM(CentrepointSourced[[#This Row],[Presented HS]])))))</f>
        <v>0</v>
      </c>
      <c r="U1273" s="41">
        <f>IF(TRIM(CentrepointSourced[[#This Row],[Assessed HS]])="",0,IF(CentrepointSourced[[#This Row],[Assessed HS]]="&lt;5",2.5,IF(CentrepointSourced[[#This Row],[Assessed HS]]="&lt;10",5,VALUE(TRIM(CentrepointSourced[[#This Row],[Assessed HS]])))))</f>
        <v>358</v>
      </c>
      <c r="V1273" s="41">
        <f>IF(TRIM(CentrepointSourced[[#This Row],[Presented CS]])="",0,IF(CentrepointSourced[[#This Row],[Presented CS]]="&lt;5",2.5,IF(CentrepointSourced[[#This Row],[Presented CS]]="&lt;10",5,VALUE(TRIM(CentrepointSourced[[#This Row],[Presented CS]])))))</f>
        <v>0</v>
      </c>
      <c r="W1273" s="41">
        <f>IF(TRIM(CentrepointSourced[[#This Row],[Assessed CS]])="",0,IF(CentrepointSourced[[#This Row],[Assessed CS]]="&lt;5",2.5,IF(CentrepointSourced[[#This Row],[Assessed CS]]="&lt;10",5,VALUE(TRIM(CentrepointSourced[[#This Row],[Assessed CS]])))))</f>
        <v>0</v>
      </c>
      <c r="X1273" s="106">
        <f>IF(CentrepointSourced[[#This Row],[Age]]="16-17",CentrepointSourced[[#This Row],[Presented HS DQ]],0)</f>
        <v>0</v>
      </c>
      <c r="Y1273" s="106">
        <f>IF(CentrepointSourced[[#This Row],[Age]]="16-24",CentrepointSourced[[#This Row],[Presented HS DQ]],0)</f>
        <v>0</v>
      </c>
      <c r="Z1273" s="106">
        <f>IF(CentrepointSourced[[#This Row],[Age]]="18-24",CentrepointSourced[[#This Row],[Presented HS DQ]],0)</f>
        <v>0</v>
      </c>
      <c r="AA1273" s="106">
        <f>IF(CentrepointSourced[[#This Row],[Age]]="16-17",CentrepointSourced[[#This Row],[Presented CS DQ]],0)</f>
        <v>0</v>
      </c>
      <c r="AB1273" s="106">
        <f>IF(CentrepointSourced[[#This Row],[Age]]="16-24",CentrepointSourced[[#This Row],[Presented CS DQ]],0)</f>
        <v>0</v>
      </c>
      <c r="AC1273" s="106">
        <f>IF(CentrepointSourced[[#This Row],[Age]]="18-24",CentrepointSourced[[#This Row],[Presented CS DQ]],0)</f>
        <v>0</v>
      </c>
      <c r="AD1273" s="107">
        <f>IF(CentrepointSourced[[#This Row],[Age]]="16-17",CentrepointSourced[[#This Row],[Assessed HS DQ]],0)</f>
        <v>0</v>
      </c>
      <c r="AE1273" s="107">
        <f>IF(CentrepointSourced[[#This Row],[Age]]="16-24",CentrepointSourced[[#This Row],[Assessed HS DQ]],0)</f>
        <v>358</v>
      </c>
      <c r="AF1273" s="107">
        <f>IF(CentrepointSourced[[#This Row],[Age]]="18-24",CentrepointSourced[[#This Row],[Assessed HS DQ]],0)</f>
        <v>0</v>
      </c>
      <c r="AG1273" s="107">
        <f>IF(CentrepointSourced[[#This Row],[Age]]="16-17",CentrepointSourced[[#This Row],[Assessed CS DQ]],0)</f>
        <v>0</v>
      </c>
      <c r="AH1273" s="107">
        <f>IF(CentrepointSourced[[#This Row],[Age]]="16-24",CentrepointSourced[[#This Row],[Assessed CS DQ]],0)</f>
        <v>0</v>
      </c>
      <c r="AI1273" s="107">
        <f>IF(CentrepointSourced[[#This Row],[Age]]="18-24",CentrepointSourced[[#This Row],[Assessed CS DQ]],0)</f>
        <v>0</v>
      </c>
    </row>
    <row r="1274" spans="1:35" customFormat="1" ht="13.5" customHeight="1">
      <c r="A1274" s="45" t="s">
        <v>94</v>
      </c>
      <c r="B1274" s="45" t="s">
        <v>136</v>
      </c>
      <c r="C1274" s="45"/>
      <c r="D1274" s="62" t="s">
        <v>37</v>
      </c>
      <c r="E1274" s="95">
        <v>2006</v>
      </c>
      <c r="F1274" s="67" t="s">
        <v>53</v>
      </c>
      <c r="G1274" s="67"/>
      <c r="H1274" s="97">
        <v>295</v>
      </c>
      <c r="I1274" s="45"/>
      <c r="J1274" s="45">
        <v>293</v>
      </c>
      <c r="K1274" s="45"/>
      <c r="L1274" s="45"/>
      <c r="M1274" s="45"/>
      <c r="N1274" s="45"/>
      <c r="O1274" s="45"/>
      <c r="P1274" s="45"/>
      <c r="Q1274" s="41" t="str">
        <f>IF(CentrepointSourced[[#This Row],[Country]]="Northern Ireland","Northern Ireland",IFERROR(VLOOKUP(CentrepointSourced[[#This Row],[Local Authority]],LKP_LANameDQ[],2,FALSE),CentrepointSourced[[#This Row],[Local Authority]]))</f>
        <v>East Ayrshire</v>
      </c>
      <c r="R1274" s="41" t="str">
        <f>IF(CentrepointSourced[[#This Row],[LA type]]="County","",INDEX(ConsolGeog[lad14cd],MATCH(CentrepointSourced[[#This Row],[Local Authority DQ]],ConsolGeog[la_name],0)))</f>
        <v>S12000008</v>
      </c>
      <c r="S1274" s="41" t="str">
        <f>IF(OR(CentrepointSourced[[#This Row],[Country]]="Northern Ireland",CentrepointSourced[[#This Row],[Country]]="Scotland",CentrepointSourced[[#This Row],[Country]]="Wales"),"Local Authority",CentrepointSourced[[#This Row],[LA type]])</f>
        <v>Local Authority</v>
      </c>
      <c r="T1274" s="41">
        <f>IF(TRIM(CentrepointSourced[[#This Row],[Presented HS]])="",0,IF(CentrepointSourced[[#This Row],[Presented HS]]="&lt;5",2.5,IF(CentrepointSourced[[#This Row],[Presented HS]]="&lt;10",5,VALUE(TRIM(CentrepointSourced[[#This Row],[Presented HS]])))))</f>
        <v>0</v>
      </c>
      <c r="U1274" s="41">
        <f>IF(TRIM(CentrepointSourced[[#This Row],[Assessed HS]])="",0,IF(CentrepointSourced[[#This Row],[Assessed HS]]="&lt;5",2.5,IF(CentrepointSourced[[#This Row],[Assessed HS]]="&lt;10",5,VALUE(TRIM(CentrepointSourced[[#This Row],[Assessed HS]])))))</f>
        <v>295</v>
      </c>
      <c r="V1274" s="41">
        <f>IF(TRIM(CentrepointSourced[[#This Row],[Presented CS]])="",0,IF(CentrepointSourced[[#This Row],[Presented CS]]="&lt;5",2.5,IF(CentrepointSourced[[#This Row],[Presented CS]]="&lt;10",5,VALUE(TRIM(CentrepointSourced[[#This Row],[Presented CS]])))))</f>
        <v>0</v>
      </c>
      <c r="W1274" s="41">
        <f>IF(TRIM(CentrepointSourced[[#This Row],[Assessed CS]])="",0,IF(CentrepointSourced[[#This Row],[Assessed CS]]="&lt;5",2.5,IF(CentrepointSourced[[#This Row],[Assessed CS]]="&lt;10",5,VALUE(TRIM(CentrepointSourced[[#This Row],[Assessed CS]])))))</f>
        <v>0</v>
      </c>
      <c r="X1274" s="106">
        <f>IF(CentrepointSourced[[#This Row],[Age]]="16-17",CentrepointSourced[[#This Row],[Presented HS DQ]],0)</f>
        <v>0</v>
      </c>
      <c r="Y1274" s="106">
        <f>IF(CentrepointSourced[[#This Row],[Age]]="16-24",CentrepointSourced[[#This Row],[Presented HS DQ]],0)</f>
        <v>0</v>
      </c>
      <c r="Z1274" s="106">
        <f>IF(CentrepointSourced[[#This Row],[Age]]="18-24",CentrepointSourced[[#This Row],[Presented HS DQ]],0)</f>
        <v>0</v>
      </c>
      <c r="AA1274" s="106">
        <f>IF(CentrepointSourced[[#This Row],[Age]]="16-17",CentrepointSourced[[#This Row],[Presented CS DQ]],0)</f>
        <v>0</v>
      </c>
      <c r="AB1274" s="106">
        <f>IF(CentrepointSourced[[#This Row],[Age]]="16-24",CentrepointSourced[[#This Row],[Presented CS DQ]],0)</f>
        <v>0</v>
      </c>
      <c r="AC1274" s="106">
        <f>IF(CentrepointSourced[[#This Row],[Age]]="18-24",CentrepointSourced[[#This Row],[Presented CS DQ]],0)</f>
        <v>0</v>
      </c>
      <c r="AD1274" s="107">
        <f>IF(CentrepointSourced[[#This Row],[Age]]="16-17",CentrepointSourced[[#This Row],[Assessed HS DQ]],0)</f>
        <v>0</v>
      </c>
      <c r="AE1274" s="107">
        <f>IF(CentrepointSourced[[#This Row],[Age]]="16-24",CentrepointSourced[[#This Row],[Assessed HS DQ]],0)</f>
        <v>295</v>
      </c>
      <c r="AF1274" s="107">
        <f>IF(CentrepointSourced[[#This Row],[Age]]="18-24",CentrepointSourced[[#This Row],[Assessed HS DQ]],0)</f>
        <v>0</v>
      </c>
      <c r="AG1274" s="107">
        <f>IF(CentrepointSourced[[#This Row],[Age]]="16-17",CentrepointSourced[[#This Row],[Assessed CS DQ]],0)</f>
        <v>0</v>
      </c>
      <c r="AH1274" s="107">
        <f>IF(CentrepointSourced[[#This Row],[Age]]="16-24",CentrepointSourced[[#This Row],[Assessed CS DQ]],0)</f>
        <v>0</v>
      </c>
      <c r="AI1274" s="107">
        <f>IF(CentrepointSourced[[#This Row],[Age]]="18-24",CentrepointSourced[[#This Row],[Assessed CS DQ]],0)</f>
        <v>0</v>
      </c>
    </row>
    <row r="1275" spans="1:35" customFormat="1" ht="13.5" customHeight="1">
      <c r="A1275" s="45" t="s">
        <v>94</v>
      </c>
      <c r="B1275" s="45" t="s">
        <v>136</v>
      </c>
      <c r="C1275" s="45"/>
      <c r="D1275" s="62" t="s">
        <v>37</v>
      </c>
      <c r="E1275" s="95">
        <v>2007</v>
      </c>
      <c r="F1275" s="67" t="s">
        <v>53</v>
      </c>
      <c r="G1275" s="67"/>
      <c r="H1275" s="97">
        <v>255</v>
      </c>
      <c r="I1275" s="45"/>
      <c r="J1275" s="45">
        <v>269</v>
      </c>
      <c r="K1275" s="45"/>
      <c r="L1275" s="45"/>
      <c r="M1275" s="45"/>
      <c r="N1275" s="45"/>
      <c r="O1275" s="45"/>
      <c r="P1275" s="45"/>
      <c r="Q1275" s="41" t="str">
        <f>IF(CentrepointSourced[[#This Row],[Country]]="Northern Ireland","Northern Ireland",IFERROR(VLOOKUP(CentrepointSourced[[#This Row],[Local Authority]],LKP_LANameDQ[],2,FALSE),CentrepointSourced[[#This Row],[Local Authority]]))</f>
        <v>East Ayrshire</v>
      </c>
      <c r="R1275" s="41" t="str">
        <f>IF(CentrepointSourced[[#This Row],[LA type]]="County","",INDEX(ConsolGeog[lad14cd],MATCH(CentrepointSourced[[#This Row],[Local Authority DQ]],ConsolGeog[la_name],0)))</f>
        <v>S12000008</v>
      </c>
      <c r="S1275" s="41" t="str">
        <f>IF(OR(CentrepointSourced[[#This Row],[Country]]="Northern Ireland",CentrepointSourced[[#This Row],[Country]]="Scotland",CentrepointSourced[[#This Row],[Country]]="Wales"),"Local Authority",CentrepointSourced[[#This Row],[LA type]])</f>
        <v>Local Authority</v>
      </c>
      <c r="T1275" s="41">
        <f>IF(TRIM(CentrepointSourced[[#This Row],[Presented HS]])="",0,IF(CentrepointSourced[[#This Row],[Presented HS]]="&lt;5",2.5,IF(CentrepointSourced[[#This Row],[Presented HS]]="&lt;10",5,VALUE(TRIM(CentrepointSourced[[#This Row],[Presented HS]])))))</f>
        <v>0</v>
      </c>
      <c r="U1275" s="41">
        <f>IF(TRIM(CentrepointSourced[[#This Row],[Assessed HS]])="",0,IF(CentrepointSourced[[#This Row],[Assessed HS]]="&lt;5",2.5,IF(CentrepointSourced[[#This Row],[Assessed HS]]="&lt;10",5,VALUE(TRIM(CentrepointSourced[[#This Row],[Assessed HS]])))))</f>
        <v>255</v>
      </c>
      <c r="V1275" s="41">
        <f>IF(TRIM(CentrepointSourced[[#This Row],[Presented CS]])="",0,IF(CentrepointSourced[[#This Row],[Presented CS]]="&lt;5",2.5,IF(CentrepointSourced[[#This Row],[Presented CS]]="&lt;10",5,VALUE(TRIM(CentrepointSourced[[#This Row],[Presented CS]])))))</f>
        <v>0</v>
      </c>
      <c r="W1275" s="41">
        <f>IF(TRIM(CentrepointSourced[[#This Row],[Assessed CS]])="",0,IF(CentrepointSourced[[#This Row],[Assessed CS]]="&lt;5",2.5,IF(CentrepointSourced[[#This Row],[Assessed CS]]="&lt;10",5,VALUE(TRIM(CentrepointSourced[[#This Row],[Assessed CS]])))))</f>
        <v>0</v>
      </c>
      <c r="X1275" s="106">
        <f>IF(CentrepointSourced[[#This Row],[Age]]="16-17",CentrepointSourced[[#This Row],[Presented HS DQ]],0)</f>
        <v>0</v>
      </c>
      <c r="Y1275" s="106">
        <f>IF(CentrepointSourced[[#This Row],[Age]]="16-24",CentrepointSourced[[#This Row],[Presented HS DQ]],0)</f>
        <v>0</v>
      </c>
      <c r="Z1275" s="106">
        <f>IF(CentrepointSourced[[#This Row],[Age]]="18-24",CentrepointSourced[[#This Row],[Presented HS DQ]],0)</f>
        <v>0</v>
      </c>
      <c r="AA1275" s="106">
        <f>IF(CentrepointSourced[[#This Row],[Age]]="16-17",CentrepointSourced[[#This Row],[Presented CS DQ]],0)</f>
        <v>0</v>
      </c>
      <c r="AB1275" s="106">
        <f>IF(CentrepointSourced[[#This Row],[Age]]="16-24",CentrepointSourced[[#This Row],[Presented CS DQ]],0)</f>
        <v>0</v>
      </c>
      <c r="AC1275" s="106">
        <f>IF(CentrepointSourced[[#This Row],[Age]]="18-24",CentrepointSourced[[#This Row],[Presented CS DQ]],0)</f>
        <v>0</v>
      </c>
      <c r="AD1275" s="107">
        <f>IF(CentrepointSourced[[#This Row],[Age]]="16-17",CentrepointSourced[[#This Row],[Assessed HS DQ]],0)</f>
        <v>0</v>
      </c>
      <c r="AE1275" s="107">
        <f>IF(CentrepointSourced[[#This Row],[Age]]="16-24",CentrepointSourced[[#This Row],[Assessed HS DQ]],0)</f>
        <v>255</v>
      </c>
      <c r="AF1275" s="107">
        <f>IF(CentrepointSourced[[#This Row],[Age]]="18-24",CentrepointSourced[[#This Row],[Assessed HS DQ]],0)</f>
        <v>0</v>
      </c>
      <c r="AG1275" s="107">
        <f>IF(CentrepointSourced[[#This Row],[Age]]="16-17",CentrepointSourced[[#This Row],[Assessed CS DQ]],0)</f>
        <v>0</v>
      </c>
      <c r="AH1275" s="107">
        <f>IF(CentrepointSourced[[#This Row],[Age]]="16-24",CentrepointSourced[[#This Row],[Assessed CS DQ]],0)</f>
        <v>0</v>
      </c>
      <c r="AI1275" s="107">
        <f>IF(CentrepointSourced[[#This Row],[Age]]="18-24",CentrepointSourced[[#This Row],[Assessed CS DQ]],0)</f>
        <v>0</v>
      </c>
    </row>
    <row r="1276" spans="1:35" customFormat="1" ht="13.5" customHeight="1">
      <c r="A1276" s="45" t="s">
        <v>94</v>
      </c>
      <c r="B1276" s="45" t="s">
        <v>136</v>
      </c>
      <c r="C1276" s="45"/>
      <c r="D1276" s="62" t="s">
        <v>37</v>
      </c>
      <c r="E1276" s="95">
        <v>2008</v>
      </c>
      <c r="F1276" s="67" t="s">
        <v>53</v>
      </c>
      <c r="G1276" s="67"/>
      <c r="H1276" s="97">
        <v>259</v>
      </c>
      <c r="I1276" s="45"/>
      <c r="J1276" s="45">
        <v>254</v>
      </c>
      <c r="K1276" s="45"/>
      <c r="L1276" s="45"/>
      <c r="M1276" s="45"/>
      <c r="N1276" s="45"/>
      <c r="O1276" s="45"/>
      <c r="P1276" s="45"/>
      <c r="Q1276" s="41" t="str">
        <f>IF(CentrepointSourced[[#This Row],[Country]]="Northern Ireland","Northern Ireland",IFERROR(VLOOKUP(CentrepointSourced[[#This Row],[Local Authority]],LKP_LANameDQ[],2,FALSE),CentrepointSourced[[#This Row],[Local Authority]]))</f>
        <v>East Ayrshire</v>
      </c>
      <c r="R1276" s="41" t="str">
        <f>IF(CentrepointSourced[[#This Row],[LA type]]="County","",INDEX(ConsolGeog[lad14cd],MATCH(CentrepointSourced[[#This Row],[Local Authority DQ]],ConsolGeog[la_name],0)))</f>
        <v>S12000008</v>
      </c>
      <c r="S1276" s="41" t="str">
        <f>IF(OR(CentrepointSourced[[#This Row],[Country]]="Northern Ireland",CentrepointSourced[[#This Row],[Country]]="Scotland",CentrepointSourced[[#This Row],[Country]]="Wales"),"Local Authority",CentrepointSourced[[#This Row],[LA type]])</f>
        <v>Local Authority</v>
      </c>
      <c r="T1276" s="41">
        <f>IF(TRIM(CentrepointSourced[[#This Row],[Presented HS]])="",0,IF(CentrepointSourced[[#This Row],[Presented HS]]="&lt;5",2.5,IF(CentrepointSourced[[#This Row],[Presented HS]]="&lt;10",5,VALUE(TRIM(CentrepointSourced[[#This Row],[Presented HS]])))))</f>
        <v>0</v>
      </c>
      <c r="U1276" s="41">
        <f>IF(TRIM(CentrepointSourced[[#This Row],[Assessed HS]])="",0,IF(CentrepointSourced[[#This Row],[Assessed HS]]="&lt;5",2.5,IF(CentrepointSourced[[#This Row],[Assessed HS]]="&lt;10",5,VALUE(TRIM(CentrepointSourced[[#This Row],[Assessed HS]])))))</f>
        <v>259</v>
      </c>
      <c r="V1276" s="41">
        <f>IF(TRIM(CentrepointSourced[[#This Row],[Presented CS]])="",0,IF(CentrepointSourced[[#This Row],[Presented CS]]="&lt;5",2.5,IF(CentrepointSourced[[#This Row],[Presented CS]]="&lt;10",5,VALUE(TRIM(CentrepointSourced[[#This Row],[Presented CS]])))))</f>
        <v>0</v>
      </c>
      <c r="W1276" s="41">
        <f>IF(TRIM(CentrepointSourced[[#This Row],[Assessed CS]])="",0,IF(CentrepointSourced[[#This Row],[Assessed CS]]="&lt;5",2.5,IF(CentrepointSourced[[#This Row],[Assessed CS]]="&lt;10",5,VALUE(TRIM(CentrepointSourced[[#This Row],[Assessed CS]])))))</f>
        <v>0</v>
      </c>
      <c r="X1276" s="106">
        <f>IF(CentrepointSourced[[#This Row],[Age]]="16-17",CentrepointSourced[[#This Row],[Presented HS DQ]],0)</f>
        <v>0</v>
      </c>
      <c r="Y1276" s="106">
        <f>IF(CentrepointSourced[[#This Row],[Age]]="16-24",CentrepointSourced[[#This Row],[Presented HS DQ]],0)</f>
        <v>0</v>
      </c>
      <c r="Z1276" s="106">
        <f>IF(CentrepointSourced[[#This Row],[Age]]="18-24",CentrepointSourced[[#This Row],[Presented HS DQ]],0)</f>
        <v>0</v>
      </c>
      <c r="AA1276" s="106">
        <f>IF(CentrepointSourced[[#This Row],[Age]]="16-17",CentrepointSourced[[#This Row],[Presented CS DQ]],0)</f>
        <v>0</v>
      </c>
      <c r="AB1276" s="106">
        <f>IF(CentrepointSourced[[#This Row],[Age]]="16-24",CentrepointSourced[[#This Row],[Presented CS DQ]],0)</f>
        <v>0</v>
      </c>
      <c r="AC1276" s="106">
        <f>IF(CentrepointSourced[[#This Row],[Age]]="18-24",CentrepointSourced[[#This Row],[Presented CS DQ]],0)</f>
        <v>0</v>
      </c>
      <c r="AD1276" s="107">
        <f>IF(CentrepointSourced[[#This Row],[Age]]="16-17",CentrepointSourced[[#This Row],[Assessed HS DQ]],0)</f>
        <v>0</v>
      </c>
      <c r="AE1276" s="107">
        <f>IF(CentrepointSourced[[#This Row],[Age]]="16-24",CentrepointSourced[[#This Row],[Assessed HS DQ]],0)</f>
        <v>259</v>
      </c>
      <c r="AF1276" s="107">
        <f>IF(CentrepointSourced[[#This Row],[Age]]="18-24",CentrepointSourced[[#This Row],[Assessed HS DQ]],0)</f>
        <v>0</v>
      </c>
      <c r="AG1276" s="107">
        <f>IF(CentrepointSourced[[#This Row],[Age]]="16-17",CentrepointSourced[[#This Row],[Assessed CS DQ]],0)</f>
        <v>0</v>
      </c>
      <c r="AH1276" s="107">
        <f>IF(CentrepointSourced[[#This Row],[Age]]="16-24",CentrepointSourced[[#This Row],[Assessed CS DQ]],0)</f>
        <v>0</v>
      </c>
      <c r="AI1276" s="107">
        <f>IF(CentrepointSourced[[#This Row],[Age]]="18-24",CentrepointSourced[[#This Row],[Assessed CS DQ]],0)</f>
        <v>0</v>
      </c>
    </row>
    <row r="1277" spans="1:35" customFormat="1" ht="13.5" customHeight="1">
      <c r="A1277" s="45" t="s">
        <v>94</v>
      </c>
      <c r="B1277" s="45" t="s">
        <v>136</v>
      </c>
      <c r="C1277" s="45"/>
      <c r="D1277" s="62" t="s">
        <v>37</v>
      </c>
      <c r="E1277" s="95">
        <v>2009</v>
      </c>
      <c r="F1277" s="67" t="s">
        <v>53</v>
      </c>
      <c r="G1277" s="67"/>
      <c r="H1277" s="97">
        <v>255</v>
      </c>
      <c r="I1277" s="45"/>
      <c r="J1277" s="45">
        <v>241</v>
      </c>
      <c r="K1277" s="45"/>
      <c r="L1277" s="45"/>
      <c r="M1277" s="45"/>
      <c r="N1277" s="45"/>
      <c r="O1277" s="45"/>
      <c r="P1277" s="45"/>
      <c r="Q1277" s="41" t="str">
        <f>IF(CentrepointSourced[[#This Row],[Country]]="Northern Ireland","Northern Ireland",IFERROR(VLOOKUP(CentrepointSourced[[#This Row],[Local Authority]],LKP_LANameDQ[],2,FALSE),CentrepointSourced[[#This Row],[Local Authority]]))</f>
        <v>East Ayrshire</v>
      </c>
      <c r="R1277" s="41" t="str">
        <f>IF(CentrepointSourced[[#This Row],[LA type]]="County","",INDEX(ConsolGeog[lad14cd],MATCH(CentrepointSourced[[#This Row],[Local Authority DQ]],ConsolGeog[la_name],0)))</f>
        <v>S12000008</v>
      </c>
      <c r="S1277" s="41" t="str">
        <f>IF(OR(CentrepointSourced[[#This Row],[Country]]="Northern Ireland",CentrepointSourced[[#This Row],[Country]]="Scotland",CentrepointSourced[[#This Row],[Country]]="Wales"),"Local Authority",CentrepointSourced[[#This Row],[LA type]])</f>
        <v>Local Authority</v>
      </c>
      <c r="T1277" s="41">
        <f>IF(TRIM(CentrepointSourced[[#This Row],[Presented HS]])="",0,IF(CentrepointSourced[[#This Row],[Presented HS]]="&lt;5",2.5,IF(CentrepointSourced[[#This Row],[Presented HS]]="&lt;10",5,VALUE(TRIM(CentrepointSourced[[#This Row],[Presented HS]])))))</f>
        <v>0</v>
      </c>
      <c r="U1277" s="41">
        <f>IF(TRIM(CentrepointSourced[[#This Row],[Assessed HS]])="",0,IF(CentrepointSourced[[#This Row],[Assessed HS]]="&lt;5",2.5,IF(CentrepointSourced[[#This Row],[Assessed HS]]="&lt;10",5,VALUE(TRIM(CentrepointSourced[[#This Row],[Assessed HS]])))))</f>
        <v>255</v>
      </c>
      <c r="V1277" s="41">
        <f>IF(TRIM(CentrepointSourced[[#This Row],[Presented CS]])="",0,IF(CentrepointSourced[[#This Row],[Presented CS]]="&lt;5",2.5,IF(CentrepointSourced[[#This Row],[Presented CS]]="&lt;10",5,VALUE(TRIM(CentrepointSourced[[#This Row],[Presented CS]])))))</f>
        <v>0</v>
      </c>
      <c r="W1277" s="41">
        <f>IF(TRIM(CentrepointSourced[[#This Row],[Assessed CS]])="",0,IF(CentrepointSourced[[#This Row],[Assessed CS]]="&lt;5",2.5,IF(CentrepointSourced[[#This Row],[Assessed CS]]="&lt;10",5,VALUE(TRIM(CentrepointSourced[[#This Row],[Assessed CS]])))))</f>
        <v>0</v>
      </c>
      <c r="X1277" s="106">
        <f>IF(CentrepointSourced[[#This Row],[Age]]="16-17",CentrepointSourced[[#This Row],[Presented HS DQ]],0)</f>
        <v>0</v>
      </c>
      <c r="Y1277" s="106">
        <f>IF(CentrepointSourced[[#This Row],[Age]]="16-24",CentrepointSourced[[#This Row],[Presented HS DQ]],0)</f>
        <v>0</v>
      </c>
      <c r="Z1277" s="106">
        <f>IF(CentrepointSourced[[#This Row],[Age]]="18-24",CentrepointSourced[[#This Row],[Presented HS DQ]],0)</f>
        <v>0</v>
      </c>
      <c r="AA1277" s="106">
        <f>IF(CentrepointSourced[[#This Row],[Age]]="16-17",CentrepointSourced[[#This Row],[Presented CS DQ]],0)</f>
        <v>0</v>
      </c>
      <c r="AB1277" s="106">
        <f>IF(CentrepointSourced[[#This Row],[Age]]="16-24",CentrepointSourced[[#This Row],[Presented CS DQ]],0)</f>
        <v>0</v>
      </c>
      <c r="AC1277" s="106">
        <f>IF(CentrepointSourced[[#This Row],[Age]]="18-24",CentrepointSourced[[#This Row],[Presented CS DQ]],0)</f>
        <v>0</v>
      </c>
      <c r="AD1277" s="107">
        <f>IF(CentrepointSourced[[#This Row],[Age]]="16-17",CentrepointSourced[[#This Row],[Assessed HS DQ]],0)</f>
        <v>0</v>
      </c>
      <c r="AE1277" s="107">
        <f>IF(CentrepointSourced[[#This Row],[Age]]="16-24",CentrepointSourced[[#This Row],[Assessed HS DQ]],0)</f>
        <v>255</v>
      </c>
      <c r="AF1277" s="107">
        <f>IF(CentrepointSourced[[#This Row],[Age]]="18-24",CentrepointSourced[[#This Row],[Assessed HS DQ]],0)</f>
        <v>0</v>
      </c>
      <c r="AG1277" s="107">
        <f>IF(CentrepointSourced[[#This Row],[Age]]="16-17",CentrepointSourced[[#This Row],[Assessed CS DQ]],0)</f>
        <v>0</v>
      </c>
      <c r="AH1277" s="107">
        <f>IF(CentrepointSourced[[#This Row],[Age]]="16-24",CentrepointSourced[[#This Row],[Assessed CS DQ]],0)</f>
        <v>0</v>
      </c>
      <c r="AI1277" s="107">
        <f>IF(CentrepointSourced[[#This Row],[Age]]="18-24",CentrepointSourced[[#This Row],[Assessed CS DQ]],0)</f>
        <v>0</v>
      </c>
    </row>
    <row r="1278" spans="1:35" customFormat="1" ht="13.5" customHeight="1">
      <c r="A1278" s="45" t="s">
        <v>94</v>
      </c>
      <c r="B1278" s="45" t="s">
        <v>136</v>
      </c>
      <c r="C1278" s="45"/>
      <c r="D1278" s="62" t="s">
        <v>37</v>
      </c>
      <c r="E1278" s="95">
        <v>2010</v>
      </c>
      <c r="F1278" s="67" t="s">
        <v>53</v>
      </c>
      <c r="G1278" s="67"/>
      <c r="H1278" s="97">
        <v>227</v>
      </c>
      <c r="I1278" s="45"/>
      <c r="J1278" s="45">
        <v>231</v>
      </c>
      <c r="K1278" s="45"/>
      <c r="L1278" s="45"/>
      <c r="M1278" s="45"/>
      <c r="N1278" s="45"/>
      <c r="O1278" s="45"/>
      <c r="P1278" s="45"/>
      <c r="Q1278" s="41" t="str">
        <f>IF(CentrepointSourced[[#This Row],[Country]]="Northern Ireland","Northern Ireland",IFERROR(VLOOKUP(CentrepointSourced[[#This Row],[Local Authority]],LKP_LANameDQ[],2,FALSE),CentrepointSourced[[#This Row],[Local Authority]]))</f>
        <v>East Ayrshire</v>
      </c>
      <c r="R1278" s="41" t="str">
        <f>IF(CentrepointSourced[[#This Row],[LA type]]="County","",INDEX(ConsolGeog[lad14cd],MATCH(CentrepointSourced[[#This Row],[Local Authority DQ]],ConsolGeog[la_name],0)))</f>
        <v>S12000008</v>
      </c>
      <c r="S1278" s="41" t="str">
        <f>IF(OR(CentrepointSourced[[#This Row],[Country]]="Northern Ireland",CentrepointSourced[[#This Row],[Country]]="Scotland",CentrepointSourced[[#This Row],[Country]]="Wales"),"Local Authority",CentrepointSourced[[#This Row],[LA type]])</f>
        <v>Local Authority</v>
      </c>
      <c r="T1278" s="41">
        <f>IF(TRIM(CentrepointSourced[[#This Row],[Presented HS]])="",0,IF(CentrepointSourced[[#This Row],[Presented HS]]="&lt;5",2.5,IF(CentrepointSourced[[#This Row],[Presented HS]]="&lt;10",5,VALUE(TRIM(CentrepointSourced[[#This Row],[Presented HS]])))))</f>
        <v>0</v>
      </c>
      <c r="U1278" s="41">
        <f>IF(TRIM(CentrepointSourced[[#This Row],[Assessed HS]])="",0,IF(CentrepointSourced[[#This Row],[Assessed HS]]="&lt;5",2.5,IF(CentrepointSourced[[#This Row],[Assessed HS]]="&lt;10",5,VALUE(TRIM(CentrepointSourced[[#This Row],[Assessed HS]])))))</f>
        <v>227</v>
      </c>
      <c r="V1278" s="41">
        <f>IF(TRIM(CentrepointSourced[[#This Row],[Presented CS]])="",0,IF(CentrepointSourced[[#This Row],[Presented CS]]="&lt;5",2.5,IF(CentrepointSourced[[#This Row],[Presented CS]]="&lt;10",5,VALUE(TRIM(CentrepointSourced[[#This Row],[Presented CS]])))))</f>
        <v>0</v>
      </c>
      <c r="W1278" s="41">
        <f>IF(TRIM(CentrepointSourced[[#This Row],[Assessed CS]])="",0,IF(CentrepointSourced[[#This Row],[Assessed CS]]="&lt;5",2.5,IF(CentrepointSourced[[#This Row],[Assessed CS]]="&lt;10",5,VALUE(TRIM(CentrepointSourced[[#This Row],[Assessed CS]])))))</f>
        <v>0</v>
      </c>
      <c r="X1278" s="106">
        <f>IF(CentrepointSourced[[#This Row],[Age]]="16-17",CentrepointSourced[[#This Row],[Presented HS DQ]],0)</f>
        <v>0</v>
      </c>
      <c r="Y1278" s="106">
        <f>IF(CentrepointSourced[[#This Row],[Age]]="16-24",CentrepointSourced[[#This Row],[Presented HS DQ]],0)</f>
        <v>0</v>
      </c>
      <c r="Z1278" s="106">
        <f>IF(CentrepointSourced[[#This Row],[Age]]="18-24",CentrepointSourced[[#This Row],[Presented HS DQ]],0)</f>
        <v>0</v>
      </c>
      <c r="AA1278" s="106">
        <f>IF(CentrepointSourced[[#This Row],[Age]]="16-17",CentrepointSourced[[#This Row],[Presented CS DQ]],0)</f>
        <v>0</v>
      </c>
      <c r="AB1278" s="106">
        <f>IF(CentrepointSourced[[#This Row],[Age]]="16-24",CentrepointSourced[[#This Row],[Presented CS DQ]],0)</f>
        <v>0</v>
      </c>
      <c r="AC1278" s="106">
        <f>IF(CentrepointSourced[[#This Row],[Age]]="18-24",CentrepointSourced[[#This Row],[Presented CS DQ]],0)</f>
        <v>0</v>
      </c>
      <c r="AD1278" s="107">
        <f>IF(CentrepointSourced[[#This Row],[Age]]="16-17",CentrepointSourced[[#This Row],[Assessed HS DQ]],0)</f>
        <v>0</v>
      </c>
      <c r="AE1278" s="107">
        <f>IF(CentrepointSourced[[#This Row],[Age]]="16-24",CentrepointSourced[[#This Row],[Assessed HS DQ]],0)</f>
        <v>227</v>
      </c>
      <c r="AF1278" s="107">
        <f>IF(CentrepointSourced[[#This Row],[Age]]="18-24",CentrepointSourced[[#This Row],[Assessed HS DQ]],0)</f>
        <v>0</v>
      </c>
      <c r="AG1278" s="107">
        <f>IF(CentrepointSourced[[#This Row],[Age]]="16-17",CentrepointSourced[[#This Row],[Assessed CS DQ]],0)</f>
        <v>0</v>
      </c>
      <c r="AH1278" s="107">
        <f>IF(CentrepointSourced[[#This Row],[Age]]="16-24",CentrepointSourced[[#This Row],[Assessed CS DQ]],0)</f>
        <v>0</v>
      </c>
      <c r="AI1278" s="107">
        <f>IF(CentrepointSourced[[#This Row],[Age]]="18-24",CentrepointSourced[[#This Row],[Assessed CS DQ]],0)</f>
        <v>0</v>
      </c>
    </row>
    <row r="1279" spans="1:35" customFormat="1" ht="13.5" customHeight="1">
      <c r="A1279" s="45" t="s">
        <v>94</v>
      </c>
      <c r="B1279" s="45" t="s">
        <v>136</v>
      </c>
      <c r="C1279" s="45"/>
      <c r="D1279" s="62" t="s">
        <v>37</v>
      </c>
      <c r="E1279" s="95">
        <v>2011</v>
      </c>
      <c r="F1279" s="67" t="s">
        <v>53</v>
      </c>
      <c r="G1279" s="67"/>
      <c r="H1279" s="97">
        <v>222</v>
      </c>
      <c r="I1279" s="45"/>
      <c r="J1279" s="45">
        <v>184</v>
      </c>
      <c r="K1279" s="45"/>
      <c r="L1279" s="45"/>
      <c r="M1279" s="45"/>
      <c r="N1279" s="45"/>
      <c r="O1279" s="45"/>
      <c r="P1279" s="45"/>
      <c r="Q1279" s="41" t="str">
        <f>IF(CentrepointSourced[[#This Row],[Country]]="Northern Ireland","Northern Ireland",IFERROR(VLOOKUP(CentrepointSourced[[#This Row],[Local Authority]],LKP_LANameDQ[],2,FALSE),CentrepointSourced[[#This Row],[Local Authority]]))</f>
        <v>East Ayrshire</v>
      </c>
      <c r="R1279" s="41" t="str">
        <f>IF(CentrepointSourced[[#This Row],[LA type]]="County","",INDEX(ConsolGeog[lad14cd],MATCH(CentrepointSourced[[#This Row],[Local Authority DQ]],ConsolGeog[la_name],0)))</f>
        <v>S12000008</v>
      </c>
      <c r="S1279" s="41" t="str">
        <f>IF(OR(CentrepointSourced[[#This Row],[Country]]="Northern Ireland",CentrepointSourced[[#This Row],[Country]]="Scotland",CentrepointSourced[[#This Row],[Country]]="Wales"),"Local Authority",CentrepointSourced[[#This Row],[LA type]])</f>
        <v>Local Authority</v>
      </c>
      <c r="T1279" s="41">
        <f>IF(TRIM(CentrepointSourced[[#This Row],[Presented HS]])="",0,IF(CentrepointSourced[[#This Row],[Presented HS]]="&lt;5",2.5,IF(CentrepointSourced[[#This Row],[Presented HS]]="&lt;10",5,VALUE(TRIM(CentrepointSourced[[#This Row],[Presented HS]])))))</f>
        <v>0</v>
      </c>
      <c r="U1279" s="41">
        <f>IF(TRIM(CentrepointSourced[[#This Row],[Assessed HS]])="",0,IF(CentrepointSourced[[#This Row],[Assessed HS]]="&lt;5",2.5,IF(CentrepointSourced[[#This Row],[Assessed HS]]="&lt;10",5,VALUE(TRIM(CentrepointSourced[[#This Row],[Assessed HS]])))))</f>
        <v>222</v>
      </c>
      <c r="V1279" s="41">
        <f>IF(TRIM(CentrepointSourced[[#This Row],[Presented CS]])="",0,IF(CentrepointSourced[[#This Row],[Presented CS]]="&lt;5",2.5,IF(CentrepointSourced[[#This Row],[Presented CS]]="&lt;10",5,VALUE(TRIM(CentrepointSourced[[#This Row],[Presented CS]])))))</f>
        <v>0</v>
      </c>
      <c r="W1279" s="41">
        <f>IF(TRIM(CentrepointSourced[[#This Row],[Assessed CS]])="",0,IF(CentrepointSourced[[#This Row],[Assessed CS]]="&lt;5",2.5,IF(CentrepointSourced[[#This Row],[Assessed CS]]="&lt;10",5,VALUE(TRIM(CentrepointSourced[[#This Row],[Assessed CS]])))))</f>
        <v>0</v>
      </c>
      <c r="X1279" s="106">
        <f>IF(CentrepointSourced[[#This Row],[Age]]="16-17",CentrepointSourced[[#This Row],[Presented HS DQ]],0)</f>
        <v>0</v>
      </c>
      <c r="Y1279" s="106">
        <f>IF(CentrepointSourced[[#This Row],[Age]]="16-24",CentrepointSourced[[#This Row],[Presented HS DQ]],0)</f>
        <v>0</v>
      </c>
      <c r="Z1279" s="106">
        <f>IF(CentrepointSourced[[#This Row],[Age]]="18-24",CentrepointSourced[[#This Row],[Presented HS DQ]],0)</f>
        <v>0</v>
      </c>
      <c r="AA1279" s="106">
        <f>IF(CentrepointSourced[[#This Row],[Age]]="16-17",CentrepointSourced[[#This Row],[Presented CS DQ]],0)</f>
        <v>0</v>
      </c>
      <c r="AB1279" s="106">
        <f>IF(CentrepointSourced[[#This Row],[Age]]="16-24",CentrepointSourced[[#This Row],[Presented CS DQ]],0)</f>
        <v>0</v>
      </c>
      <c r="AC1279" s="106">
        <f>IF(CentrepointSourced[[#This Row],[Age]]="18-24",CentrepointSourced[[#This Row],[Presented CS DQ]],0)</f>
        <v>0</v>
      </c>
      <c r="AD1279" s="107">
        <f>IF(CentrepointSourced[[#This Row],[Age]]="16-17",CentrepointSourced[[#This Row],[Assessed HS DQ]],0)</f>
        <v>0</v>
      </c>
      <c r="AE1279" s="107">
        <f>IF(CentrepointSourced[[#This Row],[Age]]="16-24",CentrepointSourced[[#This Row],[Assessed HS DQ]],0)</f>
        <v>222</v>
      </c>
      <c r="AF1279" s="107">
        <f>IF(CentrepointSourced[[#This Row],[Age]]="18-24",CentrepointSourced[[#This Row],[Assessed HS DQ]],0)</f>
        <v>0</v>
      </c>
      <c r="AG1279" s="107">
        <f>IF(CentrepointSourced[[#This Row],[Age]]="16-17",CentrepointSourced[[#This Row],[Assessed CS DQ]],0)</f>
        <v>0</v>
      </c>
      <c r="AH1279" s="107">
        <f>IF(CentrepointSourced[[#This Row],[Age]]="16-24",CentrepointSourced[[#This Row],[Assessed CS DQ]],0)</f>
        <v>0</v>
      </c>
      <c r="AI1279" s="107">
        <f>IF(CentrepointSourced[[#This Row],[Age]]="18-24",CentrepointSourced[[#This Row],[Assessed CS DQ]],0)</f>
        <v>0</v>
      </c>
    </row>
    <row r="1280" spans="1:35" customFormat="1" ht="13.5" customHeight="1">
      <c r="A1280" s="45" t="s">
        <v>94</v>
      </c>
      <c r="B1280" s="45" t="s">
        <v>136</v>
      </c>
      <c r="C1280" s="45"/>
      <c r="D1280" s="62" t="s">
        <v>37</v>
      </c>
      <c r="E1280" s="95">
        <v>2012</v>
      </c>
      <c r="F1280" s="67" t="s">
        <v>53</v>
      </c>
      <c r="G1280" s="67"/>
      <c r="H1280" s="79"/>
      <c r="I1280" s="45"/>
      <c r="J1280" s="45">
        <v>147</v>
      </c>
      <c r="K1280" s="45"/>
      <c r="L1280" s="45"/>
      <c r="M1280" s="45"/>
      <c r="N1280" s="45"/>
      <c r="O1280" s="45"/>
      <c r="P1280" s="45"/>
      <c r="Q1280" s="41" t="str">
        <f>IF(CentrepointSourced[[#This Row],[Country]]="Northern Ireland","Northern Ireland",IFERROR(VLOOKUP(CentrepointSourced[[#This Row],[Local Authority]],LKP_LANameDQ[],2,FALSE),CentrepointSourced[[#This Row],[Local Authority]]))</f>
        <v>East Ayrshire</v>
      </c>
      <c r="R1280" s="41" t="str">
        <f>IF(CentrepointSourced[[#This Row],[LA type]]="County","",INDEX(ConsolGeog[lad14cd],MATCH(CentrepointSourced[[#This Row],[Local Authority DQ]],ConsolGeog[la_name],0)))</f>
        <v>S12000008</v>
      </c>
      <c r="S1280" s="41" t="str">
        <f>IF(OR(CentrepointSourced[[#This Row],[Country]]="Northern Ireland",CentrepointSourced[[#This Row],[Country]]="Scotland",CentrepointSourced[[#This Row],[Country]]="Wales"),"Local Authority",CentrepointSourced[[#This Row],[LA type]])</f>
        <v>Local Authority</v>
      </c>
      <c r="T1280" s="41">
        <f>IF(TRIM(CentrepointSourced[[#This Row],[Presented HS]])="",0,IF(CentrepointSourced[[#This Row],[Presented HS]]="&lt;5",2.5,IF(CentrepointSourced[[#This Row],[Presented HS]]="&lt;10",5,VALUE(TRIM(CentrepointSourced[[#This Row],[Presented HS]])))))</f>
        <v>0</v>
      </c>
      <c r="U1280" s="41">
        <f>IF(TRIM(CentrepointSourced[[#This Row],[Assessed HS]])="",0,IF(CentrepointSourced[[#This Row],[Assessed HS]]="&lt;5",2.5,IF(CentrepointSourced[[#This Row],[Assessed HS]]="&lt;10",5,VALUE(TRIM(CentrepointSourced[[#This Row],[Assessed HS]])))))</f>
        <v>0</v>
      </c>
      <c r="V1280" s="41">
        <f>IF(TRIM(CentrepointSourced[[#This Row],[Presented CS]])="",0,IF(CentrepointSourced[[#This Row],[Presented CS]]="&lt;5",2.5,IF(CentrepointSourced[[#This Row],[Presented CS]]="&lt;10",5,VALUE(TRIM(CentrepointSourced[[#This Row],[Presented CS]])))))</f>
        <v>0</v>
      </c>
      <c r="W1280" s="41">
        <f>IF(TRIM(CentrepointSourced[[#This Row],[Assessed CS]])="",0,IF(CentrepointSourced[[#This Row],[Assessed CS]]="&lt;5",2.5,IF(CentrepointSourced[[#This Row],[Assessed CS]]="&lt;10",5,VALUE(TRIM(CentrepointSourced[[#This Row],[Assessed CS]])))))</f>
        <v>0</v>
      </c>
      <c r="X1280" s="106">
        <f>IF(CentrepointSourced[[#This Row],[Age]]="16-17",CentrepointSourced[[#This Row],[Presented HS DQ]],0)</f>
        <v>0</v>
      </c>
      <c r="Y1280" s="106">
        <f>IF(CentrepointSourced[[#This Row],[Age]]="16-24",CentrepointSourced[[#This Row],[Presented HS DQ]],0)</f>
        <v>0</v>
      </c>
      <c r="Z1280" s="106">
        <f>IF(CentrepointSourced[[#This Row],[Age]]="18-24",CentrepointSourced[[#This Row],[Presented HS DQ]],0)</f>
        <v>0</v>
      </c>
      <c r="AA1280" s="106">
        <f>IF(CentrepointSourced[[#This Row],[Age]]="16-17",CentrepointSourced[[#This Row],[Presented CS DQ]],0)</f>
        <v>0</v>
      </c>
      <c r="AB1280" s="106">
        <f>IF(CentrepointSourced[[#This Row],[Age]]="16-24",CentrepointSourced[[#This Row],[Presented CS DQ]],0)</f>
        <v>0</v>
      </c>
      <c r="AC1280" s="106">
        <f>IF(CentrepointSourced[[#This Row],[Age]]="18-24",CentrepointSourced[[#This Row],[Presented CS DQ]],0)</f>
        <v>0</v>
      </c>
      <c r="AD1280" s="107">
        <f>IF(CentrepointSourced[[#This Row],[Age]]="16-17",CentrepointSourced[[#This Row],[Assessed HS DQ]],0)</f>
        <v>0</v>
      </c>
      <c r="AE1280" s="107">
        <f>IF(CentrepointSourced[[#This Row],[Age]]="16-24",CentrepointSourced[[#This Row],[Assessed HS DQ]],0)</f>
        <v>0</v>
      </c>
      <c r="AF1280" s="107">
        <f>IF(CentrepointSourced[[#This Row],[Age]]="18-24",CentrepointSourced[[#This Row],[Assessed HS DQ]],0)</f>
        <v>0</v>
      </c>
      <c r="AG1280" s="107">
        <f>IF(CentrepointSourced[[#This Row],[Age]]="16-17",CentrepointSourced[[#This Row],[Assessed CS DQ]],0)</f>
        <v>0</v>
      </c>
      <c r="AH1280" s="107">
        <f>IF(CentrepointSourced[[#This Row],[Age]]="16-24",CentrepointSourced[[#This Row],[Assessed CS DQ]],0)</f>
        <v>0</v>
      </c>
      <c r="AI1280" s="107">
        <f>IF(CentrepointSourced[[#This Row],[Age]]="18-24",CentrepointSourced[[#This Row],[Assessed CS DQ]],0)</f>
        <v>0</v>
      </c>
    </row>
    <row r="1281" spans="1:35" customFormat="1" ht="13.5" customHeight="1">
      <c r="A1281" s="45" t="s">
        <v>94</v>
      </c>
      <c r="B1281" s="45" t="s">
        <v>136</v>
      </c>
      <c r="C1281" s="45"/>
      <c r="D1281" s="62" t="s">
        <v>37</v>
      </c>
      <c r="E1281" s="95">
        <v>2013</v>
      </c>
      <c r="F1281" s="67" t="s">
        <v>53</v>
      </c>
      <c r="G1281" s="67"/>
      <c r="H1281" s="79"/>
      <c r="I1281" s="45"/>
      <c r="J1281" s="45">
        <v>88</v>
      </c>
      <c r="K1281" s="45"/>
      <c r="L1281" s="45"/>
      <c r="M1281" s="45"/>
      <c r="N1281" s="45"/>
      <c r="O1281" s="45"/>
      <c r="P1281" s="45"/>
      <c r="Q1281" s="41" t="str">
        <f>IF(CentrepointSourced[[#This Row],[Country]]="Northern Ireland","Northern Ireland",IFERROR(VLOOKUP(CentrepointSourced[[#This Row],[Local Authority]],LKP_LANameDQ[],2,FALSE),CentrepointSourced[[#This Row],[Local Authority]]))</f>
        <v>East Ayrshire</v>
      </c>
      <c r="R1281" s="41" t="str">
        <f>IF(CentrepointSourced[[#This Row],[LA type]]="County","",INDEX(ConsolGeog[lad14cd],MATCH(CentrepointSourced[[#This Row],[Local Authority DQ]],ConsolGeog[la_name],0)))</f>
        <v>S12000008</v>
      </c>
      <c r="S1281" s="41" t="str">
        <f>IF(OR(CentrepointSourced[[#This Row],[Country]]="Northern Ireland",CentrepointSourced[[#This Row],[Country]]="Scotland",CentrepointSourced[[#This Row],[Country]]="Wales"),"Local Authority",CentrepointSourced[[#This Row],[LA type]])</f>
        <v>Local Authority</v>
      </c>
      <c r="T1281" s="41">
        <f>IF(TRIM(CentrepointSourced[[#This Row],[Presented HS]])="",0,IF(CentrepointSourced[[#This Row],[Presented HS]]="&lt;5",2.5,IF(CentrepointSourced[[#This Row],[Presented HS]]="&lt;10",5,VALUE(TRIM(CentrepointSourced[[#This Row],[Presented HS]])))))</f>
        <v>0</v>
      </c>
      <c r="U1281" s="41">
        <f>IF(TRIM(CentrepointSourced[[#This Row],[Assessed HS]])="",0,IF(CentrepointSourced[[#This Row],[Assessed HS]]="&lt;5",2.5,IF(CentrepointSourced[[#This Row],[Assessed HS]]="&lt;10",5,VALUE(TRIM(CentrepointSourced[[#This Row],[Assessed HS]])))))</f>
        <v>0</v>
      </c>
      <c r="V1281" s="41">
        <f>IF(TRIM(CentrepointSourced[[#This Row],[Presented CS]])="",0,IF(CentrepointSourced[[#This Row],[Presented CS]]="&lt;5",2.5,IF(CentrepointSourced[[#This Row],[Presented CS]]="&lt;10",5,VALUE(TRIM(CentrepointSourced[[#This Row],[Presented CS]])))))</f>
        <v>0</v>
      </c>
      <c r="W1281" s="41">
        <f>IF(TRIM(CentrepointSourced[[#This Row],[Assessed CS]])="",0,IF(CentrepointSourced[[#This Row],[Assessed CS]]="&lt;5",2.5,IF(CentrepointSourced[[#This Row],[Assessed CS]]="&lt;10",5,VALUE(TRIM(CentrepointSourced[[#This Row],[Assessed CS]])))))</f>
        <v>0</v>
      </c>
      <c r="X1281" s="106">
        <f>IF(CentrepointSourced[[#This Row],[Age]]="16-17",CentrepointSourced[[#This Row],[Presented HS DQ]],0)</f>
        <v>0</v>
      </c>
      <c r="Y1281" s="106">
        <f>IF(CentrepointSourced[[#This Row],[Age]]="16-24",CentrepointSourced[[#This Row],[Presented HS DQ]],0)</f>
        <v>0</v>
      </c>
      <c r="Z1281" s="106">
        <f>IF(CentrepointSourced[[#This Row],[Age]]="18-24",CentrepointSourced[[#This Row],[Presented HS DQ]],0)</f>
        <v>0</v>
      </c>
      <c r="AA1281" s="106">
        <f>IF(CentrepointSourced[[#This Row],[Age]]="16-17",CentrepointSourced[[#This Row],[Presented CS DQ]],0)</f>
        <v>0</v>
      </c>
      <c r="AB1281" s="106">
        <f>IF(CentrepointSourced[[#This Row],[Age]]="16-24",CentrepointSourced[[#This Row],[Presented CS DQ]],0)</f>
        <v>0</v>
      </c>
      <c r="AC1281" s="106">
        <f>IF(CentrepointSourced[[#This Row],[Age]]="18-24",CentrepointSourced[[#This Row],[Presented CS DQ]],0)</f>
        <v>0</v>
      </c>
      <c r="AD1281" s="107">
        <f>IF(CentrepointSourced[[#This Row],[Age]]="16-17",CentrepointSourced[[#This Row],[Assessed HS DQ]],0)</f>
        <v>0</v>
      </c>
      <c r="AE1281" s="107">
        <f>IF(CentrepointSourced[[#This Row],[Age]]="16-24",CentrepointSourced[[#This Row],[Assessed HS DQ]],0)</f>
        <v>0</v>
      </c>
      <c r="AF1281" s="107">
        <f>IF(CentrepointSourced[[#This Row],[Age]]="18-24",CentrepointSourced[[#This Row],[Assessed HS DQ]],0)</f>
        <v>0</v>
      </c>
      <c r="AG1281" s="107">
        <f>IF(CentrepointSourced[[#This Row],[Age]]="16-17",CentrepointSourced[[#This Row],[Assessed CS DQ]],0)</f>
        <v>0</v>
      </c>
      <c r="AH1281" s="107">
        <f>IF(CentrepointSourced[[#This Row],[Age]]="16-24",CentrepointSourced[[#This Row],[Assessed CS DQ]],0)</f>
        <v>0</v>
      </c>
      <c r="AI1281" s="107">
        <f>IF(CentrepointSourced[[#This Row],[Age]]="18-24",CentrepointSourced[[#This Row],[Assessed CS DQ]],0)</f>
        <v>0</v>
      </c>
    </row>
    <row r="1282" spans="1:35" customFormat="1" ht="13.5" customHeight="1">
      <c r="A1282" s="45" t="s">
        <v>94</v>
      </c>
      <c r="B1282" s="45" t="s">
        <v>136</v>
      </c>
      <c r="C1282" s="45"/>
      <c r="D1282" s="62" t="s">
        <v>37</v>
      </c>
      <c r="E1282" s="95">
        <v>2014</v>
      </c>
      <c r="F1282" s="67" t="s">
        <v>53</v>
      </c>
      <c r="G1282" s="67"/>
      <c r="H1282" s="79"/>
      <c r="I1282" s="45"/>
      <c r="J1282" s="45">
        <v>98</v>
      </c>
      <c r="K1282" s="45"/>
      <c r="L1282" s="45"/>
      <c r="M1282" s="45"/>
      <c r="N1282" s="45"/>
      <c r="O1282" s="45"/>
      <c r="P1282" s="45"/>
      <c r="Q1282" s="41" t="str">
        <f>IF(CentrepointSourced[[#This Row],[Country]]="Northern Ireland","Northern Ireland",IFERROR(VLOOKUP(CentrepointSourced[[#This Row],[Local Authority]],LKP_LANameDQ[],2,FALSE),CentrepointSourced[[#This Row],[Local Authority]]))</f>
        <v>East Ayrshire</v>
      </c>
      <c r="R1282" s="41" t="str">
        <f>IF(CentrepointSourced[[#This Row],[LA type]]="County","",INDEX(ConsolGeog[lad14cd],MATCH(CentrepointSourced[[#This Row],[Local Authority DQ]],ConsolGeog[la_name],0)))</f>
        <v>S12000008</v>
      </c>
      <c r="S1282" s="41" t="str">
        <f>IF(OR(CentrepointSourced[[#This Row],[Country]]="Northern Ireland",CentrepointSourced[[#This Row],[Country]]="Scotland",CentrepointSourced[[#This Row],[Country]]="Wales"),"Local Authority",CentrepointSourced[[#This Row],[LA type]])</f>
        <v>Local Authority</v>
      </c>
      <c r="T1282" s="41">
        <f>IF(TRIM(CentrepointSourced[[#This Row],[Presented HS]])="",0,IF(CentrepointSourced[[#This Row],[Presented HS]]="&lt;5",2.5,IF(CentrepointSourced[[#This Row],[Presented HS]]="&lt;10",5,VALUE(TRIM(CentrepointSourced[[#This Row],[Presented HS]])))))</f>
        <v>0</v>
      </c>
      <c r="U1282" s="41">
        <f>IF(TRIM(CentrepointSourced[[#This Row],[Assessed HS]])="",0,IF(CentrepointSourced[[#This Row],[Assessed HS]]="&lt;5",2.5,IF(CentrepointSourced[[#This Row],[Assessed HS]]="&lt;10",5,VALUE(TRIM(CentrepointSourced[[#This Row],[Assessed HS]])))))</f>
        <v>0</v>
      </c>
      <c r="V1282" s="41">
        <f>IF(TRIM(CentrepointSourced[[#This Row],[Presented CS]])="",0,IF(CentrepointSourced[[#This Row],[Presented CS]]="&lt;5",2.5,IF(CentrepointSourced[[#This Row],[Presented CS]]="&lt;10",5,VALUE(TRIM(CentrepointSourced[[#This Row],[Presented CS]])))))</f>
        <v>0</v>
      </c>
      <c r="W1282" s="41">
        <f>IF(TRIM(CentrepointSourced[[#This Row],[Assessed CS]])="",0,IF(CentrepointSourced[[#This Row],[Assessed CS]]="&lt;5",2.5,IF(CentrepointSourced[[#This Row],[Assessed CS]]="&lt;10",5,VALUE(TRIM(CentrepointSourced[[#This Row],[Assessed CS]])))))</f>
        <v>0</v>
      </c>
      <c r="X1282" s="106">
        <f>IF(CentrepointSourced[[#This Row],[Age]]="16-17",CentrepointSourced[[#This Row],[Presented HS DQ]],0)</f>
        <v>0</v>
      </c>
      <c r="Y1282" s="106">
        <f>IF(CentrepointSourced[[#This Row],[Age]]="16-24",CentrepointSourced[[#This Row],[Presented HS DQ]],0)</f>
        <v>0</v>
      </c>
      <c r="Z1282" s="106">
        <f>IF(CentrepointSourced[[#This Row],[Age]]="18-24",CentrepointSourced[[#This Row],[Presented HS DQ]],0)</f>
        <v>0</v>
      </c>
      <c r="AA1282" s="106">
        <f>IF(CentrepointSourced[[#This Row],[Age]]="16-17",CentrepointSourced[[#This Row],[Presented CS DQ]],0)</f>
        <v>0</v>
      </c>
      <c r="AB1282" s="106">
        <f>IF(CentrepointSourced[[#This Row],[Age]]="16-24",CentrepointSourced[[#This Row],[Presented CS DQ]],0)</f>
        <v>0</v>
      </c>
      <c r="AC1282" s="106">
        <f>IF(CentrepointSourced[[#This Row],[Age]]="18-24",CentrepointSourced[[#This Row],[Presented CS DQ]],0)</f>
        <v>0</v>
      </c>
      <c r="AD1282" s="107">
        <f>IF(CentrepointSourced[[#This Row],[Age]]="16-17",CentrepointSourced[[#This Row],[Assessed HS DQ]],0)</f>
        <v>0</v>
      </c>
      <c r="AE1282" s="107">
        <f>IF(CentrepointSourced[[#This Row],[Age]]="16-24",CentrepointSourced[[#This Row],[Assessed HS DQ]],0)</f>
        <v>0</v>
      </c>
      <c r="AF1282" s="107">
        <f>IF(CentrepointSourced[[#This Row],[Age]]="18-24",CentrepointSourced[[#This Row],[Assessed HS DQ]],0)</f>
        <v>0</v>
      </c>
      <c r="AG1282" s="107">
        <f>IF(CentrepointSourced[[#This Row],[Age]]="16-17",CentrepointSourced[[#This Row],[Assessed CS DQ]],0)</f>
        <v>0</v>
      </c>
      <c r="AH1282" s="107">
        <f>IF(CentrepointSourced[[#This Row],[Age]]="16-24",CentrepointSourced[[#This Row],[Assessed CS DQ]],0)</f>
        <v>0</v>
      </c>
      <c r="AI1282" s="107">
        <f>IF(CentrepointSourced[[#This Row],[Age]]="18-24",CentrepointSourced[[#This Row],[Assessed CS DQ]],0)</f>
        <v>0</v>
      </c>
    </row>
    <row r="1283" spans="1:35" customFormat="1" ht="13.5" customHeight="1">
      <c r="A1283" s="45" t="s">
        <v>94</v>
      </c>
      <c r="B1283" s="45" t="s">
        <v>142</v>
      </c>
      <c r="C1283" s="45"/>
      <c r="D1283" s="62" t="s">
        <v>37</v>
      </c>
      <c r="E1283" s="95">
        <v>2002</v>
      </c>
      <c r="F1283" s="67" t="s">
        <v>53</v>
      </c>
      <c r="G1283" s="67"/>
      <c r="H1283" s="97">
        <v>99</v>
      </c>
      <c r="I1283" s="45"/>
      <c r="J1283" s="45">
        <v>111</v>
      </c>
      <c r="K1283" s="45"/>
      <c r="L1283" s="45"/>
      <c r="M1283" s="45"/>
      <c r="N1283" s="45"/>
      <c r="O1283" s="45"/>
      <c r="P1283" s="45"/>
      <c r="Q1283" s="41" t="str">
        <f>IF(CentrepointSourced[[#This Row],[Country]]="Northern Ireland","Northern Ireland",IFERROR(VLOOKUP(CentrepointSourced[[#This Row],[Local Authority]],LKP_LANameDQ[],2,FALSE),CentrepointSourced[[#This Row],[Local Authority]]))</f>
        <v>East Dunbartonshire</v>
      </c>
      <c r="R1283" s="41" t="str">
        <f>IF(CentrepointSourced[[#This Row],[LA type]]="County","",INDEX(ConsolGeog[lad14cd],MATCH(CentrepointSourced[[#This Row],[Local Authority DQ]],ConsolGeog[la_name],0)))</f>
        <v>S12000045</v>
      </c>
      <c r="S1283" s="41" t="str">
        <f>IF(OR(CentrepointSourced[[#This Row],[Country]]="Northern Ireland",CentrepointSourced[[#This Row],[Country]]="Scotland",CentrepointSourced[[#This Row],[Country]]="Wales"),"Local Authority",CentrepointSourced[[#This Row],[LA type]])</f>
        <v>Local Authority</v>
      </c>
      <c r="T1283" s="41">
        <f>IF(TRIM(CentrepointSourced[[#This Row],[Presented HS]])="",0,IF(CentrepointSourced[[#This Row],[Presented HS]]="&lt;5",2.5,IF(CentrepointSourced[[#This Row],[Presented HS]]="&lt;10",5,VALUE(TRIM(CentrepointSourced[[#This Row],[Presented HS]])))))</f>
        <v>0</v>
      </c>
      <c r="U1283" s="41">
        <f>IF(TRIM(CentrepointSourced[[#This Row],[Assessed HS]])="",0,IF(CentrepointSourced[[#This Row],[Assessed HS]]="&lt;5",2.5,IF(CentrepointSourced[[#This Row],[Assessed HS]]="&lt;10",5,VALUE(TRIM(CentrepointSourced[[#This Row],[Assessed HS]])))))</f>
        <v>99</v>
      </c>
      <c r="V1283" s="41">
        <f>IF(TRIM(CentrepointSourced[[#This Row],[Presented CS]])="",0,IF(CentrepointSourced[[#This Row],[Presented CS]]="&lt;5",2.5,IF(CentrepointSourced[[#This Row],[Presented CS]]="&lt;10",5,VALUE(TRIM(CentrepointSourced[[#This Row],[Presented CS]])))))</f>
        <v>0</v>
      </c>
      <c r="W1283" s="41">
        <f>IF(TRIM(CentrepointSourced[[#This Row],[Assessed CS]])="",0,IF(CentrepointSourced[[#This Row],[Assessed CS]]="&lt;5",2.5,IF(CentrepointSourced[[#This Row],[Assessed CS]]="&lt;10",5,VALUE(TRIM(CentrepointSourced[[#This Row],[Assessed CS]])))))</f>
        <v>0</v>
      </c>
      <c r="X1283" s="106">
        <f>IF(CentrepointSourced[[#This Row],[Age]]="16-17",CentrepointSourced[[#This Row],[Presented HS DQ]],0)</f>
        <v>0</v>
      </c>
      <c r="Y1283" s="106">
        <f>IF(CentrepointSourced[[#This Row],[Age]]="16-24",CentrepointSourced[[#This Row],[Presented HS DQ]],0)</f>
        <v>0</v>
      </c>
      <c r="Z1283" s="106">
        <f>IF(CentrepointSourced[[#This Row],[Age]]="18-24",CentrepointSourced[[#This Row],[Presented HS DQ]],0)</f>
        <v>0</v>
      </c>
      <c r="AA1283" s="106">
        <f>IF(CentrepointSourced[[#This Row],[Age]]="16-17",CentrepointSourced[[#This Row],[Presented CS DQ]],0)</f>
        <v>0</v>
      </c>
      <c r="AB1283" s="106">
        <f>IF(CentrepointSourced[[#This Row],[Age]]="16-24",CentrepointSourced[[#This Row],[Presented CS DQ]],0)</f>
        <v>0</v>
      </c>
      <c r="AC1283" s="106">
        <f>IF(CentrepointSourced[[#This Row],[Age]]="18-24",CentrepointSourced[[#This Row],[Presented CS DQ]],0)</f>
        <v>0</v>
      </c>
      <c r="AD1283" s="107">
        <f>IF(CentrepointSourced[[#This Row],[Age]]="16-17",CentrepointSourced[[#This Row],[Assessed HS DQ]],0)</f>
        <v>0</v>
      </c>
      <c r="AE1283" s="107">
        <f>IF(CentrepointSourced[[#This Row],[Age]]="16-24",CentrepointSourced[[#This Row],[Assessed HS DQ]],0)</f>
        <v>99</v>
      </c>
      <c r="AF1283" s="107">
        <f>IF(CentrepointSourced[[#This Row],[Age]]="18-24",CentrepointSourced[[#This Row],[Assessed HS DQ]],0)</f>
        <v>0</v>
      </c>
      <c r="AG1283" s="107">
        <f>IF(CentrepointSourced[[#This Row],[Age]]="16-17",CentrepointSourced[[#This Row],[Assessed CS DQ]],0)</f>
        <v>0</v>
      </c>
      <c r="AH1283" s="107">
        <f>IF(CentrepointSourced[[#This Row],[Age]]="16-24",CentrepointSourced[[#This Row],[Assessed CS DQ]],0)</f>
        <v>0</v>
      </c>
      <c r="AI1283" s="107">
        <f>IF(CentrepointSourced[[#This Row],[Age]]="18-24",CentrepointSourced[[#This Row],[Assessed CS DQ]],0)</f>
        <v>0</v>
      </c>
    </row>
    <row r="1284" spans="1:35" customFormat="1" ht="13.5" customHeight="1">
      <c r="A1284" s="45" t="s">
        <v>94</v>
      </c>
      <c r="B1284" s="45" t="s">
        <v>142</v>
      </c>
      <c r="C1284" s="45"/>
      <c r="D1284" s="62" t="s">
        <v>37</v>
      </c>
      <c r="E1284" s="95">
        <v>2003</v>
      </c>
      <c r="F1284" s="67" t="s">
        <v>53</v>
      </c>
      <c r="G1284" s="67"/>
      <c r="H1284" s="97">
        <v>142</v>
      </c>
      <c r="I1284" s="45"/>
      <c r="J1284" s="45">
        <v>143</v>
      </c>
      <c r="K1284" s="45"/>
      <c r="L1284" s="45"/>
      <c r="M1284" s="45"/>
      <c r="N1284" s="45"/>
      <c r="O1284" s="45"/>
      <c r="P1284" s="45"/>
      <c r="Q1284" s="41" t="str">
        <f>IF(CentrepointSourced[[#This Row],[Country]]="Northern Ireland","Northern Ireland",IFERROR(VLOOKUP(CentrepointSourced[[#This Row],[Local Authority]],LKP_LANameDQ[],2,FALSE),CentrepointSourced[[#This Row],[Local Authority]]))</f>
        <v>East Dunbartonshire</v>
      </c>
      <c r="R1284" s="41" t="str">
        <f>IF(CentrepointSourced[[#This Row],[LA type]]="County","",INDEX(ConsolGeog[lad14cd],MATCH(CentrepointSourced[[#This Row],[Local Authority DQ]],ConsolGeog[la_name],0)))</f>
        <v>S12000045</v>
      </c>
      <c r="S1284" s="41" t="str">
        <f>IF(OR(CentrepointSourced[[#This Row],[Country]]="Northern Ireland",CentrepointSourced[[#This Row],[Country]]="Scotland",CentrepointSourced[[#This Row],[Country]]="Wales"),"Local Authority",CentrepointSourced[[#This Row],[LA type]])</f>
        <v>Local Authority</v>
      </c>
      <c r="T1284" s="41">
        <f>IF(TRIM(CentrepointSourced[[#This Row],[Presented HS]])="",0,IF(CentrepointSourced[[#This Row],[Presented HS]]="&lt;5",2.5,IF(CentrepointSourced[[#This Row],[Presented HS]]="&lt;10",5,VALUE(TRIM(CentrepointSourced[[#This Row],[Presented HS]])))))</f>
        <v>0</v>
      </c>
      <c r="U1284" s="41">
        <f>IF(TRIM(CentrepointSourced[[#This Row],[Assessed HS]])="",0,IF(CentrepointSourced[[#This Row],[Assessed HS]]="&lt;5",2.5,IF(CentrepointSourced[[#This Row],[Assessed HS]]="&lt;10",5,VALUE(TRIM(CentrepointSourced[[#This Row],[Assessed HS]])))))</f>
        <v>142</v>
      </c>
      <c r="V1284" s="41">
        <f>IF(TRIM(CentrepointSourced[[#This Row],[Presented CS]])="",0,IF(CentrepointSourced[[#This Row],[Presented CS]]="&lt;5",2.5,IF(CentrepointSourced[[#This Row],[Presented CS]]="&lt;10",5,VALUE(TRIM(CentrepointSourced[[#This Row],[Presented CS]])))))</f>
        <v>0</v>
      </c>
      <c r="W1284" s="41">
        <f>IF(TRIM(CentrepointSourced[[#This Row],[Assessed CS]])="",0,IF(CentrepointSourced[[#This Row],[Assessed CS]]="&lt;5",2.5,IF(CentrepointSourced[[#This Row],[Assessed CS]]="&lt;10",5,VALUE(TRIM(CentrepointSourced[[#This Row],[Assessed CS]])))))</f>
        <v>0</v>
      </c>
      <c r="X1284" s="106">
        <f>IF(CentrepointSourced[[#This Row],[Age]]="16-17",CentrepointSourced[[#This Row],[Presented HS DQ]],0)</f>
        <v>0</v>
      </c>
      <c r="Y1284" s="106">
        <f>IF(CentrepointSourced[[#This Row],[Age]]="16-24",CentrepointSourced[[#This Row],[Presented HS DQ]],0)</f>
        <v>0</v>
      </c>
      <c r="Z1284" s="106">
        <f>IF(CentrepointSourced[[#This Row],[Age]]="18-24",CentrepointSourced[[#This Row],[Presented HS DQ]],0)</f>
        <v>0</v>
      </c>
      <c r="AA1284" s="106">
        <f>IF(CentrepointSourced[[#This Row],[Age]]="16-17",CentrepointSourced[[#This Row],[Presented CS DQ]],0)</f>
        <v>0</v>
      </c>
      <c r="AB1284" s="106">
        <f>IF(CentrepointSourced[[#This Row],[Age]]="16-24",CentrepointSourced[[#This Row],[Presented CS DQ]],0)</f>
        <v>0</v>
      </c>
      <c r="AC1284" s="106">
        <f>IF(CentrepointSourced[[#This Row],[Age]]="18-24",CentrepointSourced[[#This Row],[Presented CS DQ]],0)</f>
        <v>0</v>
      </c>
      <c r="AD1284" s="107">
        <f>IF(CentrepointSourced[[#This Row],[Age]]="16-17",CentrepointSourced[[#This Row],[Assessed HS DQ]],0)</f>
        <v>0</v>
      </c>
      <c r="AE1284" s="107">
        <f>IF(CentrepointSourced[[#This Row],[Age]]="16-24",CentrepointSourced[[#This Row],[Assessed HS DQ]],0)</f>
        <v>142</v>
      </c>
      <c r="AF1284" s="107">
        <f>IF(CentrepointSourced[[#This Row],[Age]]="18-24",CentrepointSourced[[#This Row],[Assessed HS DQ]],0)</f>
        <v>0</v>
      </c>
      <c r="AG1284" s="107">
        <f>IF(CentrepointSourced[[#This Row],[Age]]="16-17",CentrepointSourced[[#This Row],[Assessed CS DQ]],0)</f>
        <v>0</v>
      </c>
      <c r="AH1284" s="107">
        <f>IF(CentrepointSourced[[#This Row],[Age]]="16-24",CentrepointSourced[[#This Row],[Assessed CS DQ]],0)</f>
        <v>0</v>
      </c>
      <c r="AI1284" s="107">
        <f>IF(CentrepointSourced[[#This Row],[Age]]="18-24",CentrepointSourced[[#This Row],[Assessed CS DQ]],0)</f>
        <v>0</v>
      </c>
    </row>
    <row r="1285" spans="1:35" customFormat="1" ht="13.5" customHeight="1">
      <c r="A1285" s="45" t="s">
        <v>94</v>
      </c>
      <c r="B1285" s="45" t="s">
        <v>142</v>
      </c>
      <c r="C1285" s="45"/>
      <c r="D1285" s="62" t="s">
        <v>37</v>
      </c>
      <c r="E1285" s="95">
        <v>2004</v>
      </c>
      <c r="F1285" s="67" t="s">
        <v>53</v>
      </c>
      <c r="G1285" s="67"/>
      <c r="H1285" s="97">
        <v>135</v>
      </c>
      <c r="I1285" s="45"/>
      <c r="J1285" s="45">
        <v>125</v>
      </c>
      <c r="K1285" s="45"/>
      <c r="L1285" s="45"/>
      <c r="M1285" s="45"/>
      <c r="N1285" s="45"/>
      <c r="O1285" s="45"/>
      <c r="P1285" s="45"/>
      <c r="Q1285" s="41" t="str">
        <f>IF(CentrepointSourced[[#This Row],[Country]]="Northern Ireland","Northern Ireland",IFERROR(VLOOKUP(CentrepointSourced[[#This Row],[Local Authority]],LKP_LANameDQ[],2,FALSE),CentrepointSourced[[#This Row],[Local Authority]]))</f>
        <v>East Dunbartonshire</v>
      </c>
      <c r="R1285" s="41" t="str">
        <f>IF(CentrepointSourced[[#This Row],[LA type]]="County","",INDEX(ConsolGeog[lad14cd],MATCH(CentrepointSourced[[#This Row],[Local Authority DQ]],ConsolGeog[la_name],0)))</f>
        <v>S12000045</v>
      </c>
      <c r="S1285" s="41" t="str">
        <f>IF(OR(CentrepointSourced[[#This Row],[Country]]="Northern Ireland",CentrepointSourced[[#This Row],[Country]]="Scotland",CentrepointSourced[[#This Row],[Country]]="Wales"),"Local Authority",CentrepointSourced[[#This Row],[LA type]])</f>
        <v>Local Authority</v>
      </c>
      <c r="T1285" s="41">
        <f>IF(TRIM(CentrepointSourced[[#This Row],[Presented HS]])="",0,IF(CentrepointSourced[[#This Row],[Presented HS]]="&lt;5",2.5,IF(CentrepointSourced[[#This Row],[Presented HS]]="&lt;10",5,VALUE(TRIM(CentrepointSourced[[#This Row],[Presented HS]])))))</f>
        <v>0</v>
      </c>
      <c r="U1285" s="41">
        <f>IF(TRIM(CentrepointSourced[[#This Row],[Assessed HS]])="",0,IF(CentrepointSourced[[#This Row],[Assessed HS]]="&lt;5",2.5,IF(CentrepointSourced[[#This Row],[Assessed HS]]="&lt;10",5,VALUE(TRIM(CentrepointSourced[[#This Row],[Assessed HS]])))))</f>
        <v>135</v>
      </c>
      <c r="V1285" s="41">
        <f>IF(TRIM(CentrepointSourced[[#This Row],[Presented CS]])="",0,IF(CentrepointSourced[[#This Row],[Presented CS]]="&lt;5",2.5,IF(CentrepointSourced[[#This Row],[Presented CS]]="&lt;10",5,VALUE(TRIM(CentrepointSourced[[#This Row],[Presented CS]])))))</f>
        <v>0</v>
      </c>
      <c r="W1285" s="41">
        <f>IF(TRIM(CentrepointSourced[[#This Row],[Assessed CS]])="",0,IF(CentrepointSourced[[#This Row],[Assessed CS]]="&lt;5",2.5,IF(CentrepointSourced[[#This Row],[Assessed CS]]="&lt;10",5,VALUE(TRIM(CentrepointSourced[[#This Row],[Assessed CS]])))))</f>
        <v>0</v>
      </c>
      <c r="X1285" s="106">
        <f>IF(CentrepointSourced[[#This Row],[Age]]="16-17",CentrepointSourced[[#This Row],[Presented HS DQ]],0)</f>
        <v>0</v>
      </c>
      <c r="Y1285" s="106">
        <f>IF(CentrepointSourced[[#This Row],[Age]]="16-24",CentrepointSourced[[#This Row],[Presented HS DQ]],0)</f>
        <v>0</v>
      </c>
      <c r="Z1285" s="106">
        <f>IF(CentrepointSourced[[#This Row],[Age]]="18-24",CentrepointSourced[[#This Row],[Presented HS DQ]],0)</f>
        <v>0</v>
      </c>
      <c r="AA1285" s="106">
        <f>IF(CentrepointSourced[[#This Row],[Age]]="16-17",CentrepointSourced[[#This Row],[Presented CS DQ]],0)</f>
        <v>0</v>
      </c>
      <c r="AB1285" s="106">
        <f>IF(CentrepointSourced[[#This Row],[Age]]="16-24",CentrepointSourced[[#This Row],[Presented CS DQ]],0)</f>
        <v>0</v>
      </c>
      <c r="AC1285" s="106">
        <f>IF(CentrepointSourced[[#This Row],[Age]]="18-24",CentrepointSourced[[#This Row],[Presented CS DQ]],0)</f>
        <v>0</v>
      </c>
      <c r="AD1285" s="107">
        <f>IF(CentrepointSourced[[#This Row],[Age]]="16-17",CentrepointSourced[[#This Row],[Assessed HS DQ]],0)</f>
        <v>0</v>
      </c>
      <c r="AE1285" s="107">
        <f>IF(CentrepointSourced[[#This Row],[Age]]="16-24",CentrepointSourced[[#This Row],[Assessed HS DQ]],0)</f>
        <v>135</v>
      </c>
      <c r="AF1285" s="107">
        <f>IF(CentrepointSourced[[#This Row],[Age]]="18-24",CentrepointSourced[[#This Row],[Assessed HS DQ]],0)</f>
        <v>0</v>
      </c>
      <c r="AG1285" s="107">
        <f>IF(CentrepointSourced[[#This Row],[Age]]="16-17",CentrepointSourced[[#This Row],[Assessed CS DQ]],0)</f>
        <v>0</v>
      </c>
      <c r="AH1285" s="107">
        <f>IF(CentrepointSourced[[#This Row],[Age]]="16-24",CentrepointSourced[[#This Row],[Assessed CS DQ]],0)</f>
        <v>0</v>
      </c>
      <c r="AI1285" s="107">
        <f>IF(CentrepointSourced[[#This Row],[Age]]="18-24",CentrepointSourced[[#This Row],[Assessed CS DQ]],0)</f>
        <v>0</v>
      </c>
    </row>
    <row r="1286" spans="1:35" customFormat="1" ht="13.5" customHeight="1">
      <c r="A1286" s="45" t="s">
        <v>94</v>
      </c>
      <c r="B1286" s="45" t="s">
        <v>142</v>
      </c>
      <c r="C1286" s="45"/>
      <c r="D1286" s="62" t="s">
        <v>37</v>
      </c>
      <c r="E1286" s="95">
        <v>2005</v>
      </c>
      <c r="F1286" s="67" t="s">
        <v>53</v>
      </c>
      <c r="G1286" s="67"/>
      <c r="H1286" s="97">
        <v>134</v>
      </c>
      <c r="I1286" s="45"/>
      <c r="J1286" s="45">
        <v>132</v>
      </c>
      <c r="K1286" s="45"/>
      <c r="L1286" s="45"/>
      <c r="M1286" s="45"/>
      <c r="N1286" s="45"/>
      <c r="O1286" s="45"/>
      <c r="P1286" s="45"/>
      <c r="Q1286" s="41" t="str">
        <f>IF(CentrepointSourced[[#This Row],[Country]]="Northern Ireland","Northern Ireland",IFERROR(VLOOKUP(CentrepointSourced[[#This Row],[Local Authority]],LKP_LANameDQ[],2,FALSE),CentrepointSourced[[#This Row],[Local Authority]]))</f>
        <v>East Dunbartonshire</v>
      </c>
      <c r="R1286" s="41" t="str">
        <f>IF(CentrepointSourced[[#This Row],[LA type]]="County","",INDEX(ConsolGeog[lad14cd],MATCH(CentrepointSourced[[#This Row],[Local Authority DQ]],ConsolGeog[la_name],0)))</f>
        <v>S12000045</v>
      </c>
      <c r="S1286" s="41" t="str">
        <f>IF(OR(CentrepointSourced[[#This Row],[Country]]="Northern Ireland",CentrepointSourced[[#This Row],[Country]]="Scotland",CentrepointSourced[[#This Row],[Country]]="Wales"),"Local Authority",CentrepointSourced[[#This Row],[LA type]])</f>
        <v>Local Authority</v>
      </c>
      <c r="T1286" s="41">
        <f>IF(TRIM(CentrepointSourced[[#This Row],[Presented HS]])="",0,IF(CentrepointSourced[[#This Row],[Presented HS]]="&lt;5",2.5,IF(CentrepointSourced[[#This Row],[Presented HS]]="&lt;10",5,VALUE(TRIM(CentrepointSourced[[#This Row],[Presented HS]])))))</f>
        <v>0</v>
      </c>
      <c r="U1286" s="41">
        <f>IF(TRIM(CentrepointSourced[[#This Row],[Assessed HS]])="",0,IF(CentrepointSourced[[#This Row],[Assessed HS]]="&lt;5",2.5,IF(CentrepointSourced[[#This Row],[Assessed HS]]="&lt;10",5,VALUE(TRIM(CentrepointSourced[[#This Row],[Assessed HS]])))))</f>
        <v>134</v>
      </c>
      <c r="V1286" s="41">
        <f>IF(TRIM(CentrepointSourced[[#This Row],[Presented CS]])="",0,IF(CentrepointSourced[[#This Row],[Presented CS]]="&lt;5",2.5,IF(CentrepointSourced[[#This Row],[Presented CS]]="&lt;10",5,VALUE(TRIM(CentrepointSourced[[#This Row],[Presented CS]])))))</f>
        <v>0</v>
      </c>
      <c r="W1286" s="41">
        <f>IF(TRIM(CentrepointSourced[[#This Row],[Assessed CS]])="",0,IF(CentrepointSourced[[#This Row],[Assessed CS]]="&lt;5",2.5,IF(CentrepointSourced[[#This Row],[Assessed CS]]="&lt;10",5,VALUE(TRIM(CentrepointSourced[[#This Row],[Assessed CS]])))))</f>
        <v>0</v>
      </c>
      <c r="X1286" s="106">
        <f>IF(CentrepointSourced[[#This Row],[Age]]="16-17",CentrepointSourced[[#This Row],[Presented HS DQ]],0)</f>
        <v>0</v>
      </c>
      <c r="Y1286" s="106">
        <f>IF(CentrepointSourced[[#This Row],[Age]]="16-24",CentrepointSourced[[#This Row],[Presented HS DQ]],0)</f>
        <v>0</v>
      </c>
      <c r="Z1286" s="106">
        <f>IF(CentrepointSourced[[#This Row],[Age]]="18-24",CentrepointSourced[[#This Row],[Presented HS DQ]],0)</f>
        <v>0</v>
      </c>
      <c r="AA1286" s="106">
        <f>IF(CentrepointSourced[[#This Row],[Age]]="16-17",CentrepointSourced[[#This Row],[Presented CS DQ]],0)</f>
        <v>0</v>
      </c>
      <c r="AB1286" s="106">
        <f>IF(CentrepointSourced[[#This Row],[Age]]="16-24",CentrepointSourced[[#This Row],[Presented CS DQ]],0)</f>
        <v>0</v>
      </c>
      <c r="AC1286" s="106">
        <f>IF(CentrepointSourced[[#This Row],[Age]]="18-24",CentrepointSourced[[#This Row],[Presented CS DQ]],0)</f>
        <v>0</v>
      </c>
      <c r="AD1286" s="107">
        <f>IF(CentrepointSourced[[#This Row],[Age]]="16-17",CentrepointSourced[[#This Row],[Assessed HS DQ]],0)</f>
        <v>0</v>
      </c>
      <c r="AE1286" s="107">
        <f>IF(CentrepointSourced[[#This Row],[Age]]="16-24",CentrepointSourced[[#This Row],[Assessed HS DQ]],0)</f>
        <v>134</v>
      </c>
      <c r="AF1286" s="107">
        <f>IF(CentrepointSourced[[#This Row],[Age]]="18-24",CentrepointSourced[[#This Row],[Assessed HS DQ]],0)</f>
        <v>0</v>
      </c>
      <c r="AG1286" s="107">
        <f>IF(CentrepointSourced[[#This Row],[Age]]="16-17",CentrepointSourced[[#This Row],[Assessed CS DQ]],0)</f>
        <v>0</v>
      </c>
      <c r="AH1286" s="107">
        <f>IF(CentrepointSourced[[#This Row],[Age]]="16-24",CentrepointSourced[[#This Row],[Assessed CS DQ]],0)</f>
        <v>0</v>
      </c>
      <c r="AI1286" s="107">
        <f>IF(CentrepointSourced[[#This Row],[Age]]="18-24",CentrepointSourced[[#This Row],[Assessed CS DQ]],0)</f>
        <v>0</v>
      </c>
    </row>
    <row r="1287" spans="1:35" customFormat="1" ht="13.5" customHeight="1">
      <c r="A1287" s="45" t="s">
        <v>94</v>
      </c>
      <c r="B1287" s="45" t="s">
        <v>142</v>
      </c>
      <c r="C1287" s="45"/>
      <c r="D1287" s="62" t="s">
        <v>37</v>
      </c>
      <c r="E1287" s="95">
        <v>2006</v>
      </c>
      <c r="F1287" s="67" t="s">
        <v>53</v>
      </c>
      <c r="G1287" s="67"/>
      <c r="H1287" s="97">
        <v>155</v>
      </c>
      <c r="I1287" s="45"/>
      <c r="J1287" s="45">
        <v>153</v>
      </c>
      <c r="K1287" s="45"/>
      <c r="L1287" s="45"/>
      <c r="M1287" s="45"/>
      <c r="N1287" s="45"/>
      <c r="O1287" s="45"/>
      <c r="P1287" s="45"/>
      <c r="Q1287" s="41" t="str">
        <f>IF(CentrepointSourced[[#This Row],[Country]]="Northern Ireland","Northern Ireland",IFERROR(VLOOKUP(CentrepointSourced[[#This Row],[Local Authority]],LKP_LANameDQ[],2,FALSE),CentrepointSourced[[#This Row],[Local Authority]]))</f>
        <v>East Dunbartonshire</v>
      </c>
      <c r="R1287" s="41" t="str">
        <f>IF(CentrepointSourced[[#This Row],[LA type]]="County","",INDEX(ConsolGeog[lad14cd],MATCH(CentrepointSourced[[#This Row],[Local Authority DQ]],ConsolGeog[la_name],0)))</f>
        <v>S12000045</v>
      </c>
      <c r="S1287" s="41" t="str">
        <f>IF(OR(CentrepointSourced[[#This Row],[Country]]="Northern Ireland",CentrepointSourced[[#This Row],[Country]]="Scotland",CentrepointSourced[[#This Row],[Country]]="Wales"),"Local Authority",CentrepointSourced[[#This Row],[LA type]])</f>
        <v>Local Authority</v>
      </c>
      <c r="T1287" s="41">
        <f>IF(TRIM(CentrepointSourced[[#This Row],[Presented HS]])="",0,IF(CentrepointSourced[[#This Row],[Presented HS]]="&lt;5",2.5,IF(CentrepointSourced[[#This Row],[Presented HS]]="&lt;10",5,VALUE(TRIM(CentrepointSourced[[#This Row],[Presented HS]])))))</f>
        <v>0</v>
      </c>
      <c r="U1287" s="41">
        <f>IF(TRIM(CentrepointSourced[[#This Row],[Assessed HS]])="",0,IF(CentrepointSourced[[#This Row],[Assessed HS]]="&lt;5",2.5,IF(CentrepointSourced[[#This Row],[Assessed HS]]="&lt;10",5,VALUE(TRIM(CentrepointSourced[[#This Row],[Assessed HS]])))))</f>
        <v>155</v>
      </c>
      <c r="V1287" s="41">
        <f>IF(TRIM(CentrepointSourced[[#This Row],[Presented CS]])="",0,IF(CentrepointSourced[[#This Row],[Presented CS]]="&lt;5",2.5,IF(CentrepointSourced[[#This Row],[Presented CS]]="&lt;10",5,VALUE(TRIM(CentrepointSourced[[#This Row],[Presented CS]])))))</f>
        <v>0</v>
      </c>
      <c r="W1287" s="41">
        <f>IF(TRIM(CentrepointSourced[[#This Row],[Assessed CS]])="",0,IF(CentrepointSourced[[#This Row],[Assessed CS]]="&lt;5",2.5,IF(CentrepointSourced[[#This Row],[Assessed CS]]="&lt;10",5,VALUE(TRIM(CentrepointSourced[[#This Row],[Assessed CS]])))))</f>
        <v>0</v>
      </c>
      <c r="X1287" s="106">
        <f>IF(CentrepointSourced[[#This Row],[Age]]="16-17",CentrepointSourced[[#This Row],[Presented HS DQ]],0)</f>
        <v>0</v>
      </c>
      <c r="Y1287" s="106">
        <f>IF(CentrepointSourced[[#This Row],[Age]]="16-24",CentrepointSourced[[#This Row],[Presented HS DQ]],0)</f>
        <v>0</v>
      </c>
      <c r="Z1287" s="106">
        <f>IF(CentrepointSourced[[#This Row],[Age]]="18-24",CentrepointSourced[[#This Row],[Presented HS DQ]],0)</f>
        <v>0</v>
      </c>
      <c r="AA1287" s="106">
        <f>IF(CentrepointSourced[[#This Row],[Age]]="16-17",CentrepointSourced[[#This Row],[Presented CS DQ]],0)</f>
        <v>0</v>
      </c>
      <c r="AB1287" s="106">
        <f>IF(CentrepointSourced[[#This Row],[Age]]="16-24",CentrepointSourced[[#This Row],[Presented CS DQ]],0)</f>
        <v>0</v>
      </c>
      <c r="AC1287" s="106">
        <f>IF(CentrepointSourced[[#This Row],[Age]]="18-24",CentrepointSourced[[#This Row],[Presented CS DQ]],0)</f>
        <v>0</v>
      </c>
      <c r="AD1287" s="107">
        <f>IF(CentrepointSourced[[#This Row],[Age]]="16-17",CentrepointSourced[[#This Row],[Assessed HS DQ]],0)</f>
        <v>0</v>
      </c>
      <c r="AE1287" s="107">
        <f>IF(CentrepointSourced[[#This Row],[Age]]="16-24",CentrepointSourced[[#This Row],[Assessed HS DQ]],0)</f>
        <v>155</v>
      </c>
      <c r="AF1287" s="107">
        <f>IF(CentrepointSourced[[#This Row],[Age]]="18-24",CentrepointSourced[[#This Row],[Assessed HS DQ]],0)</f>
        <v>0</v>
      </c>
      <c r="AG1287" s="107">
        <f>IF(CentrepointSourced[[#This Row],[Age]]="16-17",CentrepointSourced[[#This Row],[Assessed CS DQ]],0)</f>
        <v>0</v>
      </c>
      <c r="AH1287" s="107">
        <f>IF(CentrepointSourced[[#This Row],[Age]]="16-24",CentrepointSourced[[#This Row],[Assessed CS DQ]],0)</f>
        <v>0</v>
      </c>
      <c r="AI1287" s="107">
        <f>IF(CentrepointSourced[[#This Row],[Age]]="18-24",CentrepointSourced[[#This Row],[Assessed CS DQ]],0)</f>
        <v>0</v>
      </c>
    </row>
    <row r="1288" spans="1:35" customFormat="1" ht="13.5" customHeight="1">
      <c r="A1288" s="45" t="s">
        <v>94</v>
      </c>
      <c r="B1288" s="45" t="s">
        <v>142</v>
      </c>
      <c r="C1288" s="45"/>
      <c r="D1288" s="62" t="s">
        <v>37</v>
      </c>
      <c r="E1288" s="95">
        <v>2007</v>
      </c>
      <c r="F1288" s="67" t="s">
        <v>53</v>
      </c>
      <c r="G1288" s="67"/>
      <c r="H1288" s="97">
        <v>175</v>
      </c>
      <c r="I1288" s="45"/>
      <c r="J1288" s="45">
        <v>173</v>
      </c>
      <c r="K1288" s="45"/>
      <c r="L1288" s="45"/>
      <c r="M1288" s="45"/>
      <c r="N1288" s="45"/>
      <c r="O1288" s="45"/>
      <c r="P1288" s="45"/>
      <c r="Q1288" s="41" t="str">
        <f>IF(CentrepointSourced[[#This Row],[Country]]="Northern Ireland","Northern Ireland",IFERROR(VLOOKUP(CentrepointSourced[[#This Row],[Local Authority]],LKP_LANameDQ[],2,FALSE),CentrepointSourced[[#This Row],[Local Authority]]))</f>
        <v>East Dunbartonshire</v>
      </c>
      <c r="R1288" s="41" t="str">
        <f>IF(CentrepointSourced[[#This Row],[LA type]]="County","",INDEX(ConsolGeog[lad14cd],MATCH(CentrepointSourced[[#This Row],[Local Authority DQ]],ConsolGeog[la_name],0)))</f>
        <v>S12000045</v>
      </c>
      <c r="S1288" s="41" t="str">
        <f>IF(OR(CentrepointSourced[[#This Row],[Country]]="Northern Ireland",CentrepointSourced[[#This Row],[Country]]="Scotland",CentrepointSourced[[#This Row],[Country]]="Wales"),"Local Authority",CentrepointSourced[[#This Row],[LA type]])</f>
        <v>Local Authority</v>
      </c>
      <c r="T1288" s="41">
        <f>IF(TRIM(CentrepointSourced[[#This Row],[Presented HS]])="",0,IF(CentrepointSourced[[#This Row],[Presented HS]]="&lt;5",2.5,IF(CentrepointSourced[[#This Row],[Presented HS]]="&lt;10",5,VALUE(TRIM(CentrepointSourced[[#This Row],[Presented HS]])))))</f>
        <v>0</v>
      </c>
      <c r="U1288" s="41">
        <f>IF(TRIM(CentrepointSourced[[#This Row],[Assessed HS]])="",0,IF(CentrepointSourced[[#This Row],[Assessed HS]]="&lt;5",2.5,IF(CentrepointSourced[[#This Row],[Assessed HS]]="&lt;10",5,VALUE(TRIM(CentrepointSourced[[#This Row],[Assessed HS]])))))</f>
        <v>175</v>
      </c>
      <c r="V1288" s="41">
        <f>IF(TRIM(CentrepointSourced[[#This Row],[Presented CS]])="",0,IF(CentrepointSourced[[#This Row],[Presented CS]]="&lt;5",2.5,IF(CentrepointSourced[[#This Row],[Presented CS]]="&lt;10",5,VALUE(TRIM(CentrepointSourced[[#This Row],[Presented CS]])))))</f>
        <v>0</v>
      </c>
      <c r="W1288" s="41">
        <f>IF(TRIM(CentrepointSourced[[#This Row],[Assessed CS]])="",0,IF(CentrepointSourced[[#This Row],[Assessed CS]]="&lt;5",2.5,IF(CentrepointSourced[[#This Row],[Assessed CS]]="&lt;10",5,VALUE(TRIM(CentrepointSourced[[#This Row],[Assessed CS]])))))</f>
        <v>0</v>
      </c>
      <c r="X1288" s="106">
        <f>IF(CentrepointSourced[[#This Row],[Age]]="16-17",CentrepointSourced[[#This Row],[Presented HS DQ]],0)</f>
        <v>0</v>
      </c>
      <c r="Y1288" s="106">
        <f>IF(CentrepointSourced[[#This Row],[Age]]="16-24",CentrepointSourced[[#This Row],[Presented HS DQ]],0)</f>
        <v>0</v>
      </c>
      <c r="Z1288" s="106">
        <f>IF(CentrepointSourced[[#This Row],[Age]]="18-24",CentrepointSourced[[#This Row],[Presented HS DQ]],0)</f>
        <v>0</v>
      </c>
      <c r="AA1288" s="106">
        <f>IF(CentrepointSourced[[#This Row],[Age]]="16-17",CentrepointSourced[[#This Row],[Presented CS DQ]],0)</f>
        <v>0</v>
      </c>
      <c r="AB1288" s="106">
        <f>IF(CentrepointSourced[[#This Row],[Age]]="16-24",CentrepointSourced[[#This Row],[Presented CS DQ]],0)</f>
        <v>0</v>
      </c>
      <c r="AC1288" s="106">
        <f>IF(CentrepointSourced[[#This Row],[Age]]="18-24",CentrepointSourced[[#This Row],[Presented CS DQ]],0)</f>
        <v>0</v>
      </c>
      <c r="AD1288" s="107">
        <f>IF(CentrepointSourced[[#This Row],[Age]]="16-17",CentrepointSourced[[#This Row],[Assessed HS DQ]],0)</f>
        <v>0</v>
      </c>
      <c r="AE1288" s="107">
        <f>IF(CentrepointSourced[[#This Row],[Age]]="16-24",CentrepointSourced[[#This Row],[Assessed HS DQ]],0)</f>
        <v>175</v>
      </c>
      <c r="AF1288" s="107">
        <f>IF(CentrepointSourced[[#This Row],[Age]]="18-24",CentrepointSourced[[#This Row],[Assessed HS DQ]],0)</f>
        <v>0</v>
      </c>
      <c r="AG1288" s="107">
        <f>IF(CentrepointSourced[[#This Row],[Age]]="16-17",CentrepointSourced[[#This Row],[Assessed CS DQ]],0)</f>
        <v>0</v>
      </c>
      <c r="AH1288" s="107">
        <f>IF(CentrepointSourced[[#This Row],[Age]]="16-24",CentrepointSourced[[#This Row],[Assessed CS DQ]],0)</f>
        <v>0</v>
      </c>
      <c r="AI1288" s="107">
        <f>IF(CentrepointSourced[[#This Row],[Age]]="18-24",CentrepointSourced[[#This Row],[Assessed CS DQ]],0)</f>
        <v>0</v>
      </c>
    </row>
    <row r="1289" spans="1:35" customFormat="1" ht="13.5" customHeight="1">
      <c r="A1289" s="45" t="s">
        <v>94</v>
      </c>
      <c r="B1289" s="45" t="s">
        <v>142</v>
      </c>
      <c r="C1289" s="45"/>
      <c r="D1289" s="62" t="s">
        <v>37</v>
      </c>
      <c r="E1289" s="95">
        <v>2008</v>
      </c>
      <c r="F1289" s="67" t="s">
        <v>53</v>
      </c>
      <c r="G1289" s="67"/>
      <c r="H1289" s="97">
        <v>161</v>
      </c>
      <c r="I1289" s="45"/>
      <c r="J1289" s="45">
        <v>165</v>
      </c>
      <c r="K1289" s="45"/>
      <c r="L1289" s="45"/>
      <c r="M1289" s="45"/>
      <c r="N1289" s="45"/>
      <c r="O1289" s="45"/>
      <c r="P1289" s="45"/>
      <c r="Q1289" s="41" t="str">
        <f>IF(CentrepointSourced[[#This Row],[Country]]="Northern Ireland","Northern Ireland",IFERROR(VLOOKUP(CentrepointSourced[[#This Row],[Local Authority]],LKP_LANameDQ[],2,FALSE),CentrepointSourced[[#This Row],[Local Authority]]))</f>
        <v>East Dunbartonshire</v>
      </c>
      <c r="R1289" s="41" t="str">
        <f>IF(CentrepointSourced[[#This Row],[LA type]]="County","",INDEX(ConsolGeog[lad14cd],MATCH(CentrepointSourced[[#This Row],[Local Authority DQ]],ConsolGeog[la_name],0)))</f>
        <v>S12000045</v>
      </c>
      <c r="S1289" s="41" t="str">
        <f>IF(OR(CentrepointSourced[[#This Row],[Country]]="Northern Ireland",CentrepointSourced[[#This Row],[Country]]="Scotland",CentrepointSourced[[#This Row],[Country]]="Wales"),"Local Authority",CentrepointSourced[[#This Row],[LA type]])</f>
        <v>Local Authority</v>
      </c>
      <c r="T1289" s="41">
        <f>IF(TRIM(CentrepointSourced[[#This Row],[Presented HS]])="",0,IF(CentrepointSourced[[#This Row],[Presented HS]]="&lt;5",2.5,IF(CentrepointSourced[[#This Row],[Presented HS]]="&lt;10",5,VALUE(TRIM(CentrepointSourced[[#This Row],[Presented HS]])))))</f>
        <v>0</v>
      </c>
      <c r="U1289" s="41">
        <f>IF(TRIM(CentrepointSourced[[#This Row],[Assessed HS]])="",0,IF(CentrepointSourced[[#This Row],[Assessed HS]]="&lt;5",2.5,IF(CentrepointSourced[[#This Row],[Assessed HS]]="&lt;10",5,VALUE(TRIM(CentrepointSourced[[#This Row],[Assessed HS]])))))</f>
        <v>161</v>
      </c>
      <c r="V1289" s="41">
        <f>IF(TRIM(CentrepointSourced[[#This Row],[Presented CS]])="",0,IF(CentrepointSourced[[#This Row],[Presented CS]]="&lt;5",2.5,IF(CentrepointSourced[[#This Row],[Presented CS]]="&lt;10",5,VALUE(TRIM(CentrepointSourced[[#This Row],[Presented CS]])))))</f>
        <v>0</v>
      </c>
      <c r="W1289" s="41">
        <f>IF(TRIM(CentrepointSourced[[#This Row],[Assessed CS]])="",0,IF(CentrepointSourced[[#This Row],[Assessed CS]]="&lt;5",2.5,IF(CentrepointSourced[[#This Row],[Assessed CS]]="&lt;10",5,VALUE(TRIM(CentrepointSourced[[#This Row],[Assessed CS]])))))</f>
        <v>0</v>
      </c>
      <c r="X1289" s="106">
        <f>IF(CentrepointSourced[[#This Row],[Age]]="16-17",CentrepointSourced[[#This Row],[Presented HS DQ]],0)</f>
        <v>0</v>
      </c>
      <c r="Y1289" s="106">
        <f>IF(CentrepointSourced[[#This Row],[Age]]="16-24",CentrepointSourced[[#This Row],[Presented HS DQ]],0)</f>
        <v>0</v>
      </c>
      <c r="Z1289" s="106">
        <f>IF(CentrepointSourced[[#This Row],[Age]]="18-24",CentrepointSourced[[#This Row],[Presented HS DQ]],0)</f>
        <v>0</v>
      </c>
      <c r="AA1289" s="106">
        <f>IF(CentrepointSourced[[#This Row],[Age]]="16-17",CentrepointSourced[[#This Row],[Presented CS DQ]],0)</f>
        <v>0</v>
      </c>
      <c r="AB1289" s="106">
        <f>IF(CentrepointSourced[[#This Row],[Age]]="16-24",CentrepointSourced[[#This Row],[Presented CS DQ]],0)</f>
        <v>0</v>
      </c>
      <c r="AC1289" s="106">
        <f>IF(CentrepointSourced[[#This Row],[Age]]="18-24",CentrepointSourced[[#This Row],[Presented CS DQ]],0)</f>
        <v>0</v>
      </c>
      <c r="AD1289" s="107">
        <f>IF(CentrepointSourced[[#This Row],[Age]]="16-17",CentrepointSourced[[#This Row],[Assessed HS DQ]],0)</f>
        <v>0</v>
      </c>
      <c r="AE1289" s="107">
        <f>IF(CentrepointSourced[[#This Row],[Age]]="16-24",CentrepointSourced[[#This Row],[Assessed HS DQ]],0)</f>
        <v>161</v>
      </c>
      <c r="AF1289" s="107">
        <f>IF(CentrepointSourced[[#This Row],[Age]]="18-24",CentrepointSourced[[#This Row],[Assessed HS DQ]],0)</f>
        <v>0</v>
      </c>
      <c r="AG1289" s="107">
        <f>IF(CentrepointSourced[[#This Row],[Age]]="16-17",CentrepointSourced[[#This Row],[Assessed CS DQ]],0)</f>
        <v>0</v>
      </c>
      <c r="AH1289" s="107">
        <f>IF(CentrepointSourced[[#This Row],[Age]]="16-24",CentrepointSourced[[#This Row],[Assessed CS DQ]],0)</f>
        <v>0</v>
      </c>
      <c r="AI1289" s="107">
        <f>IF(CentrepointSourced[[#This Row],[Age]]="18-24",CentrepointSourced[[#This Row],[Assessed CS DQ]],0)</f>
        <v>0</v>
      </c>
    </row>
    <row r="1290" spans="1:35" customFormat="1" ht="13.5" customHeight="1">
      <c r="A1290" s="45" t="s">
        <v>94</v>
      </c>
      <c r="B1290" s="45" t="s">
        <v>142</v>
      </c>
      <c r="C1290" s="45"/>
      <c r="D1290" s="62" t="s">
        <v>37</v>
      </c>
      <c r="E1290" s="95">
        <v>2009</v>
      </c>
      <c r="F1290" s="67" t="s">
        <v>53</v>
      </c>
      <c r="G1290" s="67"/>
      <c r="H1290" s="97">
        <v>165</v>
      </c>
      <c r="I1290" s="45"/>
      <c r="J1290" s="45">
        <v>163</v>
      </c>
      <c r="K1290" s="45"/>
      <c r="L1290" s="45"/>
      <c r="M1290" s="45"/>
      <c r="N1290" s="45"/>
      <c r="O1290" s="45"/>
      <c r="P1290" s="45"/>
      <c r="Q1290" s="41" t="str">
        <f>IF(CentrepointSourced[[#This Row],[Country]]="Northern Ireland","Northern Ireland",IFERROR(VLOOKUP(CentrepointSourced[[#This Row],[Local Authority]],LKP_LANameDQ[],2,FALSE),CentrepointSourced[[#This Row],[Local Authority]]))</f>
        <v>East Dunbartonshire</v>
      </c>
      <c r="R1290" s="41" t="str">
        <f>IF(CentrepointSourced[[#This Row],[LA type]]="County","",INDEX(ConsolGeog[lad14cd],MATCH(CentrepointSourced[[#This Row],[Local Authority DQ]],ConsolGeog[la_name],0)))</f>
        <v>S12000045</v>
      </c>
      <c r="S1290" s="41" t="str">
        <f>IF(OR(CentrepointSourced[[#This Row],[Country]]="Northern Ireland",CentrepointSourced[[#This Row],[Country]]="Scotland",CentrepointSourced[[#This Row],[Country]]="Wales"),"Local Authority",CentrepointSourced[[#This Row],[LA type]])</f>
        <v>Local Authority</v>
      </c>
      <c r="T1290" s="41">
        <f>IF(TRIM(CentrepointSourced[[#This Row],[Presented HS]])="",0,IF(CentrepointSourced[[#This Row],[Presented HS]]="&lt;5",2.5,IF(CentrepointSourced[[#This Row],[Presented HS]]="&lt;10",5,VALUE(TRIM(CentrepointSourced[[#This Row],[Presented HS]])))))</f>
        <v>0</v>
      </c>
      <c r="U1290" s="41">
        <f>IF(TRIM(CentrepointSourced[[#This Row],[Assessed HS]])="",0,IF(CentrepointSourced[[#This Row],[Assessed HS]]="&lt;5",2.5,IF(CentrepointSourced[[#This Row],[Assessed HS]]="&lt;10",5,VALUE(TRIM(CentrepointSourced[[#This Row],[Assessed HS]])))))</f>
        <v>165</v>
      </c>
      <c r="V1290" s="41">
        <f>IF(TRIM(CentrepointSourced[[#This Row],[Presented CS]])="",0,IF(CentrepointSourced[[#This Row],[Presented CS]]="&lt;5",2.5,IF(CentrepointSourced[[#This Row],[Presented CS]]="&lt;10",5,VALUE(TRIM(CentrepointSourced[[#This Row],[Presented CS]])))))</f>
        <v>0</v>
      </c>
      <c r="W1290" s="41">
        <f>IF(TRIM(CentrepointSourced[[#This Row],[Assessed CS]])="",0,IF(CentrepointSourced[[#This Row],[Assessed CS]]="&lt;5",2.5,IF(CentrepointSourced[[#This Row],[Assessed CS]]="&lt;10",5,VALUE(TRIM(CentrepointSourced[[#This Row],[Assessed CS]])))))</f>
        <v>0</v>
      </c>
      <c r="X1290" s="106">
        <f>IF(CentrepointSourced[[#This Row],[Age]]="16-17",CentrepointSourced[[#This Row],[Presented HS DQ]],0)</f>
        <v>0</v>
      </c>
      <c r="Y1290" s="106">
        <f>IF(CentrepointSourced[[#This Row],[Age]]="16-24",CentrepointSourced[[#This Row],[Presented HS DQ]],0)</f>
        <v>0</v>
      </c>
      <c r="Z1290" s="106">
        <f>IF(CentrepointSourced[[#This Row],[Age]]="18-24",CentrepointSourced[[#This Row],[Presented HS DQ]],0)</f>
        <v>0</v>
      </c>
      <c r="AA1290" s="106">
        <f>IF(CentrepointSourced[[#This Row],[Age]]="16-17",CentrepointSourced[[#This Row],[Presented CS DQ]],0)</f>
        <v>0</v>
      </c>
      <c r="AB1290" s="106">
        <f>IF(CentrepointSourced[[#This Row],[Age]]="16-24",CentrepointSourced[[#This Row],[Presented CS DQ]],0)</f>
        <v>0</v>
      </c>
      <c r="AC1290" s="106">
        <f>IF(CentrepointSourced[[#This Row],[Age]]="18-24",CentrepointSourced[[#This Row],[Presented CS DQ]],0)</f>
        <v>0</v>
      </c>
      <c r="AD1290" s="107">
        <f>IF(CentrepointSourced[[#This Row],[Age]]="16-17",CentrepointSourced[[#This Row],[Assessed HS DQ]],0)</f>
        <v>0</v>
      </c>
      <c r="AE1290" s="107">
        <f>IF(CentrepointSourced[[#This Row],[Age]]="16-24",CentrepointSourced[[#This Row],[Assessed HS DQ]],0)</f>
        <v>165</v>
      </c>
      <c r="AF1290" s="107">
        <f>IF(CentrepointSourced[[#This Row],[Age]]="18-24",CentrepointSourced[[#This Row],[Assessed HS DQ]],0)</f>
        <v>0</v>
      </c>
      <c r="AG1290" s="107">
        <f>IF(CentrepointSourced[[#This Row],[Age]]="16-17",CentrepointSourced[[#This Row],[Assessed CS DQ]],0)</f>
        <v>0</v>
      </c>
      <c r="AH1290" s="107">
        <f>IF(CentrepointSourced[[#This Row],[Age]]="16-24",CentrepointSourced[[#This Row],[Assessed CS DQ]],0)</f>
        <v>0</v>
      </c>
      <c r="AI1290" s="107">
        <f>IF(CentrepointSourced[[#This Row],[Age]]="18-24",CentrepointSourced[[#This Row],[Assessed CS DQ]],0)</f>
        <v>0</v>
      </c>
    </row>
    <row r="1291" spans="1:35" customFormat="1" ht="13.5" customHeight="1">
      <c r="A1291" s="45" t="s">
        <v>94</v>
      </c>
      <c r="B1291" s="45" t="s">
        <v>142</v>
      </c>
      <c r="C1291" s="45"/>
      <c r="D1291" s="62" t="s">
        <v>37</v>
      </c>
      <c r="E1291" s="95">
        <v>2010</v>
      </c>
      <c r="F1291" s="67" t="s">
        <v>53</v>
      </c>
      <c r="G1291" s="67"/>
      <c r="H1291" s="97">
        <v>150</v>
      </c>
      <c r="I1291" s="45"/>
      <c r="J1291" s="45">
        <v>151</v>
      </c>
      <c r="K1291" s="45"/>
      <c r="L1291" s="45"/>
      <c r="M1291" s="45"/>
      <c r="N1291" s="45"/>
      <c r="O1291" s="45"/>
      <c r="P1291" s="45"/>
      <c r="Q1291" s="41" t="str">
        <f>IF(CentrepointSourced[[#This Row],[Country]]="Northern Ireland","Northern Ireland",IFERROR(VLOOKUP(CentrepointSourced[[#This Row],[Local Authority]],LKP_LANameDQ[],2,FALSE),CentrepointSourced[[#This Row],[Local Authority]]))</f>
        <v>East Dunbartonshire</v>
      </c>
      <c r="R1291" s="41" t="str">
        <f>IF(CentrepointSourced[[#This Row],[LA type]]="County","",INDEX(ConsolGeog[lad14cd],MATCH(CentrepointSourced[[#This Row],[Local Authority DQ]],ConsolGeog[la_name],0)))</f>
        <v>S12000045</v>
      </c>
      <c r="S1291" s="41" t="str">
        <f>IF(OR(CentrepointSourced[[#This Row],[Country]]="Northern Ireland",CentrepointSourced[[#This Row],[Country]]="Scotland",CentrepointSourced[[#This Row],[Country]]="Wales"),"Local Authority",CentrepointSourced[[#This Row],[LA type]])</f>
        <v>Local Authority</v>
      </c>
      <c r="T1291" s="41">
        <f>IF(TRIM(CentrepointSourced[[#This Row],[Presented HS]])="",0,IF(CentrepointSourced[[#This Row],[Presented HS]]="&lt;5",2.5,IF(CentrepointSourced[[#This Row],[Presented HS]]="&lt;10",5,VALUE(TRIM(CentrepointSourced[[#This Row],[Presented HS]])))))</f>
        <v>0</v>
      </c>
      <c r="U1291" s="41">
        <f>IF(TRIM(CentrepointSourced[[#This Row],[Assessed HS]])="",0,IF(CentrepointSourced[[#This Row],[Assessed HS]]="&lt;5",2.5,IF(CentrepointSourced[[#This Row],[Assessed HS]]="&lt;10",5,VALUE(TRIM(CentrepointSourced[[#This Row],[Assessed HS]])))))</f>
        <v>150</v>
      </c>
      <c r="V1291" s="41">
        <f>IF(TRIM(CentrepointSourced[[#This Row],[Presented CS]])="",0,IF(CentrepointSourced[[#This Row],[Presented CS]]="&lt;5",2.5,IF(CentrepointSourced[[#This Row],[Presented CS]]="&lt;10",5,VALUE(TRIM(CentrepointSourced[[#This Row],[Presented CS]])))))</f>
        <v>0</v>
      </c>
      <c r="W1291" s="41">
        <f>IF(TRIM(CentrepointSourced[[#This Row],[Assessed CS]])="",0,IF(CentrepointSourced[[#This Row],[Assessed CS]]="&lt;5",2.5,IF(CentrepointSourced[[#This Row],[Assessed CS]]="&lt;10",5,VALUE(TRIM(CentrepointSourced[[#This Row],[Assessed CS]])))))</f>
        <v>0</v>
      </c>
      <c r="X1291" s="106">
        <f>IF(CentrepointSourced[[#This Row],[Age]]="16-17",CentrepointSourced[[#This Row],[Presented HS DQ]],0)</f>
        <v>0</v>
      </c>
      <c r="Y1291" s="106">
        <f>IF(CentrepointSourced[[#This Row],[Age]]="16-24",CentrepointSourced[[#This Row],[Presented HS DQ]],0)</f>
        <v>0</v>
      </c>
      <c r="Z1291" s="106">
        <f>IF(CentrepointSourced[[#This Row],[Age]]="18-24",CentrepointSourced[[#This Row],[Presented HS DQ]],0)</f>
        <v>0</v>
      </c>
      <c r="AA1291" s="106">
        <f>IF(CentrepointSourced[[#This Row],[Age]]="16-17",CentrepointSourced[[#This Row],[Presented CS DQ]],0)</f>
        <v>0</v>
      </c>
      <c r="AB1291" s="106">
        <f>IF(CentrepointSourced[[#This Row],[Age]]="16-24",CentrepointSourced[[#This Row],[Presented CS DQ]],0)</f>
        <v>0</v>
      </c>
      <c r="AC1291" s="106">
        <f>IF(CentrepointSourced[[#This Row],[Age]]="18-24",CentrepointSourced[[#This Row],[Presented CS DQ]],0)</f>
        <v>0</v>
      </c>
      <c r="AD1291" s="107">
        <f>IF(CentrepointSourced[[#This Row],[Age]]="16-17",CentrepointSourced[[#This Row],[Assessed HS DQ]],0)</f>
        <v>0</v>
      </c>
      <c r="AE1291" s="107">
        <f>IF(CentrepointSourced[[#This Row],[Age]]="16-24",CentrepointSourced[[#This Row],[Assessed HS DQ]],0)</f>
        <v>150</v>
      </c>
      <c r="AF1291" s="107">
        <f>IF(CentrepointSourced[[#This Row],[Age]]="18-24",CentrepointSourced[[#This Row],[Assessed HS DQ]],0)</f>
        <v>0</v>
      </c>
      <c r="AG1291" s="107">
        <f>IF(CentrepointSourced[[#This Row],[Age]]="16-17",CentrepointSourced[[#This Row],[Assessed CS DQ]],0)</f>
        <v>0</v>
      </c>
      <c r="AH1291" s="107">
        <f>IF(CentrepointSourced[[#This Row],[Age]]="16-24",CentrepointSourced[[#This Row],[Assessed CS DQ]],0)</f>
        <v>0</v>
      </c>
      <c r="AI1291" s="107">
        <f>IF(CentrepointSourced[[#This Row],[Age]]="18-24",CentrepointSourced[[#This Row],[Assessed CS DQ]],0)</f>
        <v>0</v>
      </c>
    </row>
    <row r="1292" spans="1:35" customFormat="1" ht="13.5" customHeight="1">
      <c r="A1292" s="45" t="s">
        <v>94</v>
      </c>
      <c r="B1292" s="45" t="s">
        <v>142</v>
      </c>
      <c r="C1292" s="45"/>
      <c r="D1292" s="62" t="s">
        <v>37</v>
      </c>
      <c r="E1292" s="95">
        <v>2011</v>
      </c>
      <c r="F1292" s="67" t="s">
        <v>53</v>
      </c>
      <c r="G1292" s="67"/>
      <c r="H1292" s="97">
        <v>215</v>
      </c>
      <c r="I1292" s="45"/>
      <c r="J1292" s="45">
        <v>145</v>
      </c>
      <c r="K1292" s="45"/>
      <c r="L1292" s="45"/>
      <c r="M1292" s="45"/>
      <c r="N1292" s="45"/>
      <c r="O1292" s="45"/>
      <c r="P1292" s="45"/>
      <c r="Q1292" s="41" t="str">
        <f>IF(CentrepointSourced[[#This Row],[Country]]="Northern Ireland","Northern Ireland",IFERROR(VLOOKUP(CentrepointSourced[[#This Row],[Local Authority]],LKP_LANameDQ[],2,FALSE),CentrepointSourced[[#This Row],[Local Authority]]))</f>
        <v>East Dunbartonshire</v>
      </c>
      <c r="R1292" s="41" t="str">
        <f>IF(CentrepointSourced[[#This Row],[LA type]]="County","",INDEX(ConsolGeog[lad14cd],MATCH(CentrepointSourced[[#This Row],[Local Authority DQ]],ConsolGeog[la_name],0)))</f>
        <v>S12000045</v>
      </c>
      <c r="S1292" s="41" t="str">
        <f>IF(OR(CentrepointSourced[[#This Row],[Country]]="Northern Ireland",CentrepointSourced[[#This Row],[Country]]="Scotland",CentrepointSourced[[#This Row],[Country]]="Wales"),"Local Authority",CentrepointSourced[[#This Row],[LA type]])</f>
        <v>Local Authority</v>
      </c>
      <c r="T1292" s="41">
        <f>IF(TRIM(CentrepointSourced[[#This Row],[Presented HS]])="",0,IF(CentrepointSourced[[#This Row],[Presented HS]]="&lt;5",2.5,IF(CentrepointSourced[[#This Row],[Presented HS]]="&lt;10",5,VALUE(TRIM(CentrepointSourced[[#This Row],[Presented HS]])))))</f>
        <v>0</v>
      </c>
      <c r="U1292" s="41">
        <f>IF(TRIM(CentrepointSourced[[#This Row],[Assessed HS]])="",0,IF(CentrepointSourced[[#This Row],[Assessed HS]]="&lt;5",2.5,IF(CentrepointSourced[[#This Row],[Assessed HS]]="&lt;10",5,VALUE(TRIM(CentrepointSourced[[#This Row],[Assessed HS]])))))</f>
        <v>215</v>
      </c>
      <c r="V1292" s="41">
        <f>IF(TRIM(CentrepointSourced[[#This Row],[Presented CS]])="",0,IF(CentrepointSourced[[#This Row],[Presented CS]]="&lt;5",2.5,IF(CentrepointSourced[[#This Row],[Presented CS]]="&lt;10",5,VALUE(TRIM(CentrepointSourced[[#This Row],[Presented CS]])))))</f>
        <v>0</v>
      </c>
      <c r="W1292" s="41">
        <f>IF(TRIM(CentrepointSourced[[#This Row],[Assessed CS]])="",0,IF(CentrepointSourced[[#This Row],[Assessed CS]]="&lt;5",2.5,IF(CentrepointSourced[[#This Row],[Assessed CS]]="&lt;10",5,VALUE(TRIM(CentrepointSourced[[#This Row],[Assessed CS]])))))</f>
        <v>0</v>
      </c>
      <c r="X1292" s="106">
        <f>IF(CentrepointSourced[[#This Row],[Age]]="16-17",CentrepointSourced[[#This Row],[Presented HS DQ]],0)</f>
        <v>0</v>
      </c>
      <c r="Y1292" s="106">
        <f>IF(CentrepointSourced[[#This Row],[Age]]="16-24",CentrepointSourced[[#This Row],[Presented HS DQ]],0)</f>
        <v>0</v>
      </c>
      <c r="Z1292" s="106">
        <f>IF(CentrepointSourced[[#This Row],[Age]]="18-24",CentrepointSourced[[#This Row],[Presented HS DQ]],0)</f>
        <v>0</v>
      </c>
      <c r="AA1292" s="106">
        <f>IF(CentrepointSourced[[#This Row],[Age]]="16-17",CentrepointSourced[[#This Row],[Presented CS DQ]],0)</f>
        <v>0</v>
      </c>
      <c r="AB1292" s="106">
        <f>IF(CentrepointSourced[[#This Row],[Age]]="16-24",CentrepointSourced[[#This Row],[Presented CS DQ]],0)</f>
        <v>0</v>
      </c>
      <c r="AC1292" s="106">
        <f>IF(CentrepointSourced[[#This Row],[Age]]="18-24",CentrepointSourced[[#This Row],[Presented CS DQ]],0)</f>
        <v>0</v>
      </c>
      <c r="AD1292" s="107">
        <f>IF(CentrepointSourced[[#This Row],[Age]]="16-17",CentrepointSourced[[#This Row],[Assessed HS DQ]],0)</f>
        <v>0</v>
      </c>
      <c r="AE1292" s="107">
        <f>IF(CentrepointSourced[[#This Row],[Age]]="16-24",CentrepointSourced[[#This Row],[Assessed HS DQ]],0)</f>
        <v>215</v>
      </c>
      <c r="AF1292" s="107">
        <f>IF(CentrepointSourced[[#This Row],[Age]]="18-24",CentrepointSourced[[#This Row],[Assessed HS DQ]],0)</f>
        <v>0</v>
      </c>
      <c r="AG1292" s="107">
        <f>IF(CentrepointSourced[[#This Row],[Age]]="16-17",CentrepointSourced[[#This Row],[Assessed CS DQ]],0)</f>
        <v>0</v>
      </c>
      <c r="AH1292" s="107">
        <f>IF(CentrepointSourced[[#This Row],[Age]]="16-24",CentrepointSourced[[#This Row],[Assessed CS DQ]],0)</f>
        <v>0</v>
      </c>
      <c r="AI1292" s="107">
        <f>IF(CentrepointSourced[[#This Row],[Age]]="18-24",CentrepointSourced[[#This Row],[Assessed CS DQ]],0)</f>
        <v>0</v>
      </c>
    </row>
    <row r="1293" spans="1:35" customFormat="1" ht="13.5" customHeight="1">
      <c r="A1293" s="45" t="s">
        <v>94</v>
      </c>
      <c r="B1293" s="45" t="s">
        <v>142</v>
      </c>
      <c r="C1293" s="45"/>
      <c r="D1293" s="62" t="s">
        <v>37</v>
      </c>
      <c r="E1293" s="95">
        <v>2012</v>
      </c>
      <c r="F1293" s="67" t="s">
        <v>53</v>
      </c>
      <c r="G1293" s="67"/>
      <c r="H1293" s="79"/>
      <c r="I1293" s="45"/>
      <c r="J1293" s="45">
        <v>107</v>
      </c>
      <c r="K1293" s="45"/>
      <c r="L1293" s="45"/>
      <c r="M1293" s="45"/>
      <c r="N1293" s="45"/>
      <c r="O1293" s="45"/>
      <c r="P1293" s="45"/>
      <c r="Q1293" s="41" t="str">
        <f>IF(CentrepointSourced[[#This Row],[Country]]="Northern Ireland","Northern Ireland",IFERROR(VLOOKUP(CentrepointSourced[[#This Row],[Local Authority]],LKP_LANameDQ[],2,FALSE),CentrepointSourced[[#This Row],[Local Authority]]))</f>
        <v>East Dunbartonshire</v>
      </c>
      <c r="R1293" s="41" t="str">
        <f>IF(CentrepointSourced[[#This Row],[LA type]]="County","",INDEX(ConsolGeog[lad14cd],MATCH(CentrepointSourced[[#This Row],[Local Authority DQ]],ConsolGeog[la_name],0)))</f>
        <v>S12000045</v>
      </c>
      <c r="S1293" s="41" t="str">
        <f>IF(OR(CentrepointSourced[[#This Row],[Country]]="Northern Ireland",CentrepointSourced[[#This Row],[Country]]="Scotland",CentrepointSourced[[#This Row],[Country]]="Wales"),"Local Authority",CentrepointSourced[[#This Row],[LA type]])</f>
        <v>Local Authority</v>
      </c>
      <c r="T1293" s="41">
        <f>IF(TRIM(CentrepointSourced[[#This Row],[Presented HS]])="",0,IF(CentrepointSourced[[#This Row],[Presented HS]]="&lt;5",2.5,IF(CentrepointSourced[[#This Row],[Presented HS]]="&lt;10",5,VALUE(TRIM(CentrepointSourced[[#This Row],[Presented HS]])))))</f>
        <v>0</v>
      </c>
      <c r="U1293" s="41">
        <f>IF(TRIM(CentrepointSourced[[#This Row],[Assessed HS]])="",0,IF(CentrepointSourced[[#This Row],[Assessed HS]]="&lt;5",2.5,IF(CentrepointSourced[[#This Row],[Assessed HS]]="&lt;10",5,VALUE(TRIM(CentrepointSourced[[#This Row],[Assessed HS]])))))</f>
        <v>0</v>
      </c>
      <c r="V1293" s="41">
        <f>IF(TRIM(CentrepointSourced[[#This Row],[Presented CS]])="",0,IF(CentrepointSourced[[#This Row],[Presented CS]]="&lt;5",2.5,IF(CentrepointSourced[[#This Row],[Presented CS]]="&lt;10",5,VALUE(TRIM(CentrepointSourced[[#This Row],[Presented CS]])))))</f>
        <v>0</v>
      </c>
      <c r="W1293" s="41">
        <f>IF(TRIM(CentrepointSourced[[#This Row],[Assessed CS]])="",0,IF(CentrepointSourced[[#This Row],[Assessed CS]]="&lt;5",2.5,IF(CentrepointSourced[[#This Row],[Assessed CS]]="&lt;10",5,VALUE(TRIM(CentrepointSourced[[#This Row],[Assessed CS]])))))</f>
        <v>0</v>
      </c>
      <c r="X1293" s="106">
        <f>IF(CentrepointSourced[[#This Row],[Age]]="16-17",CentrepointSourced[[#This Row],[Presented HS DQ]],0)</f>
        <v>0</v>
      </c>
      <c r="Y1293" s="106">
        <f>IF(CentrepointSourced[[#This Row],[Age]]="16-24",CentrepointSourced[[#This Row],[Presented HS DQ]],0)</f>
        <v>0</v>
      </c>
      <c r="Z1293" s="106">
        <f>IF(CentrepointSourced[[#This Row],[Age]]="18-24",CentrepointSourced[[#This Row],[Presented HS DQ]],0)</f>
        <v>0</v>
      </c>
      <c r="AA1293" s="106">
        <f>IF(CentrepointSourced[[#This Row],[Age]]="16-17",CentrepointSourced[[#This Row],[Presented CS DQ]],0)</f>
        <v>0</v>
      </c>
      <c r="AB1293" s="106">
        <f>IF(CentrepointSourced[[#This Row],[Age]]="16-24",CentrepointSourced[[#This Row],[Presented CS DQ]],0)</f>
        <v>0</v>
      </c>
      <c r="AC1293" s="106">
        <f>IF(CentrepointSourced[[#This Row],[Age]]="18-24",CentrepointSourced[[#This Row],[Presented CS DQ]],0)</f>
        <v>0</v>
      </c>
      <c r="AD1293" s="107">
        <f>IF(CentrepointSourced[[#This Row],[Age]]="16-17",CentrepointSourced[[#This Row],[Assessed HS DQ]],0)</f>
        <v>0</v>
      </c>
      <c r="AE1293" s="107">
        <f>IF(CentrepointSourced[[#This Row],[Age]]="16-24",CentrepointSourced[[#This Row],[Assessed HS DQ]],0)</f>
        <v>0</v>
      </c>
      <c r="AF1293" s="107">
        <f>IF(CentrepointSourced[[#This Row],[Age]]="18-24",CentrepointSourced[[#This Row],[Assessed HS DQ]],0)</f>
        <v>0</v>
      </c>
      <c r="AG1293" s="107">
        <f>IF(CentrepointSourced[[#This Row],[Age]]="16-17",CentrepointSourced[[#This Row],[Assessed CS DQ]],0)</f>
        <v>0</v>
      </c>
      <c r="AH1293" s="107">
        <f>IF(CentrepointSourced[[#This Row],[Age]]="16-24",CentrepointSourced[[#This Row],[Assessed CS DQ]],0)</f>
        <v>0</v>
      </c>
      <c r="AI1293" s="107">
        <f>IF(CentrepointSourced[[#This Row],[Age]]="18-24",CentrepointSourced[[#This Row],[Assessed CS DQ]],0)</f>
        <v>0</v>
      </c>
    </row>
    <row r="1294" spans="1:35" customFormat="1" ht="13.5" customHeight="1">
      <c r="A1294" s="45" t="s">
        <v>94</v>
      </c>
      <c r="B1294" s="45" t="s">
        <v>142</v>
      </c>
      <c r="C1294" s="45"/>
      <c r="D1294" s="62" t="s">
        <v>37</v>
      </c>
      <c r="E1294" s="95">
        <v>2013</v>
      </c>
      <c r="F1294" s="67" t="s">
        <v>53</v>
      </c>
      <c r="G1294" s="67"/>
      <c r="H1294" s="79"/>
      <c r="I1294" s="45"/>
      <c r="J1294" s="45">
        <v>137</v>
      </c>
      <c r="K1294" s="45"/>
      <c r="L1294" s="45"/>
      <c r="M1294" s="45"/>
      <c r="N1294" s="45"/>
      <c r="O1294" s="45"/>
      <c r="P1294" s="45"/>
      <c r="Q1294" s="41" t="str">
        <f>IF(CentrepointSourced[[#This Row],[Country]]="Northern Ireland","Northern Ireland",IFERROR(VLOOKUP(CentrepointSourced[[#This Row],[Local Authority]],LKP_LANameDQ[],2,FALSE),CentrepointSourced[[#This Row],[Local Authority]]))</f>
        <v>East Dunbartonshire</v>
      </c>
      <c r="R1294" s="41" t="str">
        <f>IF(CentrepointSourced[[#This Row],[LA type]]="County","",INDEX(ConsolGeog[lad14cd],MATCH(CentrepointSourced[[#This Row],[Local Authority DQ]],ConsolGeog[la_name],0)))</f>
        <v>S12000045</v>
      </c>
      <c r="S1294" s="41" t="str">
        <f>IF(OR(CentrepointSourced[[#This Row],[Country]]="Northern Ireland",CentrepointSourced[[#This Row],[Country]]="Scotland",CentrepointSourced[[#This Row],[Country]]="Wales"),"Local Authority",CentrepointSourced[[#This Row],[LA type]])</f>
        <v>Local Authority</v>
      </c>
      <c r="T1294" s="41">
        <f>IF(TRIM(CentrepointSourced[[#This Row],[Presented HS]])="",0,IF(CentrepointSourced[[#This Row],[Presented HS]]="&lt;5",2.5,IF(CentrepointSourced[[#This Row],[Presented HS]]="&lt;10",5,VALUE(TRIM(CentrepointSourced[[#This Row],[Presented HS]])))))</f>
        <v>0</v>
      </c>
      <c r="U1294" s="41">
        <f>IF(TRIM(CentrepointSourced[[#This Row],[Assessed HS]])="",0,IF(CentrepointSourced[[#This Row],[Assessed HS]]="&lt;5",2.5,IF(CentrepointSourced[[#This Row],[Assessed HS]]="&lt;10",5,VALUE(TRIM(CentrepointSourced[[#This Row],[Assessed HS]])))))</f>
        <v>0</v>
      </c>
      <c r="V1294" s="41">
        <f>IF(TRIM(CentrepointSourced[[#This Row],[Presented CS]])="",0,IF(CentrepointSourced[[#This Row],[Presented CS]]="&lt;5",2.5,IF(CentrepointSourced[[#This Row],[Presented CS]]="&lt;10",5,VALUE(TRIM(CentrepointSourced[[#This Row],[Presented CS]])))))</f>
        <v>0</v>
      </c>
      <c r="W1294" s="41">
        <f>IF(TRIM(CentrepointSourced[[#This Row],[Assessed CS]])="",0,IF(CentrepointSourced[[#This Row],[Assessed CS]]="&lt;5",2.5,IF(CentrepointSourced[[#This Row],[Assessed CS]]="&lt;10",5,VALUE(TRIM(CentrepointSourced[[#This Row],[Assessed CS]])))))</f>
        <v>0</v>
      </c>
      <c r="X1294" s="106">
        <f>IF(CentrepointSourced[[#This Row],[Age]]="16-17",CentrepointSourced[[#This Row],[Presented HS DQ]],0)</f>
        <v>0</v>
      </c>
      <c r="Y1294" s="106">
        <f>IF(CentrepointSourced[[#This Row],[Age]]="16-24",CentrepointSourced[[#This Row],[Presented HS DQ]],0)</f>
        <v>0</v>
      </c>
      <c r="Z1294" s="106">
        <f>IF(CentrepointSourced[[#This Row],[Age]]="18-24",CentrepointSourced[[#This Row],[Presented HS DQ]],0)</f>
        <v>0</v>
      </c>
      <c r="AA1294" s="106">
        <f>IF(CentrepointSourced[[#This Row],[Age]]="16-17",CentrepointSourced[[#This Row],[Presented CS DQ]],0)</f>
        <v>0</v>
      </c>
      <c r="AB1294" s="106">
        <f>IF(CentrepointSourced[[#This Row],[Age]]="16-24",CentrepointSourced[[#This Row],[Presented CS DQ]],0)</f>
        <v>0</v>
      </c>
      <c r="AC1294" s="106">
        <f>IF(CentrepointSourced[[#This Row],[Age]]="18-24",CentrepointSourced[[#This Row],[Presented CS DQ]],0)</f>
        <v>0</v>
      </c>
      <c r="AD1294" s="107">
        <f>IF(CentrepointSourced[[#This Row],[Age]]="16-17",CentrepointSourced[[#This Row],[Assessed HS DQ]],0)</f>
        <v>0</v>
      </c>
      <c r="AE1294" s="107">
        <f>IF(CentrepointSourced[[#This Row],[Age]]="16-24",CentrepointSourced[[#This Row],[Assessed HS DQ]],0)</f>
        <v>0</v>
      </c>
      <c r="AF1294" s="107">
        <f>IF(CentrepointSourced[[#This Row],[Age]]="18-24",CentrepointSourced[[#This Row],[Assessed HS DQ]],0)</f>
        <v>0</v>
      </c>
      <c r="AG1294" s="107">
        <f>IF(CentrepointSourced[[#This Row],[Age]]="16-17",CentrepointSourced[[#This Row],[Assessed CS DQ]],0)</f>
        <v>0</v>
      </c>
      <c r="AH1294" s="107">
        <f>IF(CentrepointSourced[[#This Row],[Age]]="16-24",CentrepointSourced[[#This Row],[Assessed CS DQ]],0)</f>
        <v>0</v>
      </c>
      <c r="AI1294" s="107">
        <f>IF(CentrepointSourced[[#This Row],[Age]]="18-24",CentrepointSourced[[#This Row],[Assessed CS DQ]],0)</f>
        <v>0</v>
      </c>
    </row>
    <row r="1295" spans="1:35" customFormat="1" ht="13.5" customHeight="1">
      <c r="A1295" s="45" t="s">
        <v>94</v>
      </c>
      <c r="B1295" s="45" t="s">
        <v>142</v>
      </c>
      <c r="C1295" s="45"/>
      <c r="D1295" s="62" t="s">
        <v>37</v>
      </c>
      <c r="E1295" s="95">
        <v>2014</v>
      </c>
      <c r="F1295" s="67" t="s">
        <v>53</v>
      </c>
      <c r="G1295" s="67"/>
      <c r="H1295" s="79"/>
      <c r="I1295" s="45"/>
      <c r="J1295" s="45">
        <v>145</v>
      </c>
      <c r="K1295" s="45"/>
      <c r="L1295" s="45"/>
      <c r="M1295" s="45"/>
      <c r="N1295" s="45"/>
      <c r="O1295" s="45"/>
      <c r="P1295" s="45"/>
      <c r="Q1295" s="41" t="str">
        <f>IF(CentrepointSourced[[#This Row],[Country]]="Northern Ireland","Northern Ireland",IFERROR(VLOOKUP(CentrepointSourced[[#This Row],[Local Authority]],LKP_LANameDQ[],2,FALSE),CentrepointSourced[[#This Row],[Local Authority]]))</f>
        <v>East Dunbartonshire</v>
      </c>
      <c r="R1295" s="41" t="str">
        <f>IF(CentrepointSourced[[#This Row],[LA type]]="County","",INDEX(ConsolGeog[lad14cd],MATCH(CentrepointSourced[[#This Row],[Local Authority DQ]],ConsolGeog[la_name],0)))</f>
        <v>S12000045</v>
      </c>
      <c r="S1295" s="41" t="str">
        <f>IF(OR(CentrepointSourced[[#This Row],[Country]]="Northern Ireland",CentrepointSourced[[#This Row],[Country]]="Scotland",CentrepointSourced[[#This Row],[Country]]="Wales"),"Local Authority",CentrepointSourced[[#This Row],[LA type]])</f>
        <v>Local Authority</v>
      </c>
      <c r="T1295" s="41">
        <f>IF(TRIM(CentrepointSourced[[#This Row],[Presented HS]])="",0,IF(CentrepointSourced[[#This Row],[Presented HS]]="&lt;5",2.5,IF(CentrepointSourced[[#This Row],[Presented HS]]="&lt;10",5,VALUE(TRIM(CentrepointSourced[[#This Row],[Presented HS]])))))</f>
        <v>0</v>
      </c>
      <c r="U1295" s="41">
        <f>IF(TRIM(CentrepointSourced[[#This Row],[Assessed HS]])="",0,IF(CentrepointSourced[[#This Row],[Assessed HS]]="&lt;5",2.5,IF(CentrepointSourced[[#This Row],[Assessed HS]]="&lt;10",5,VALUE(TRIM(CentrepointSourced[[#This Row],[Assessed HS]])))))</f>
        <v>0</v>
      </c>
      <c r="V1295" s="41">
        <f>IF(TRIM(CentrepointSourced[[#This Row],[Presented CS]])="",0,IF(CentrepointSourced[[#This Row],[Presented CS]]="&lt;5",2.5,IF(CentrepointSourced[[#This Row],[Presented CS]]="&lt;10",5,VALUE(TRIM(CentrepointSourced[[#This Row],[Presented CS]])))))</f>
        <v>0</v>
      </c>
      <c r="W1295" s="41">
        <f>IF(TRIM(CentrepointSourced[[#This Row],[Assessed CS]])="",0,IF(CentrepointSourced[[#This Row],[Assessed CS]]="&lt;5",2.5,IF(CentrepointSourced[[#This Row],[Assessed CS]]="&lt;10",5,VALUE(TRIM(CentrepointSourced[[#This Row],[Assessed CS]])))))</f>
        <v>0</v>
      </c>
      <c r="X1295" s="106">
        <f>IF(CentrepointSourced[[#This Row],[Age]]="16-17",CentrepointSourced[[#This Row],[Presented HS DQ]],0)</f>
        <v>0</v>
      </c>
      <c r="Y1295" s="106">
        <f>IF(CentrepointSourced[[#This Row],[Age]]="16-24",CentrepointSourced[[#This Row],[Presented HS DQ]],0)</f>
        <v>0</v>
      </c>
      <c r="Z1295" s="106">
        <f>IF(CentrepointSourced[[#This Row],[Age]]="18-24",CentrepointSourced[[#This Row],[Presented HS DQ]],0)</f>
        <v>0</v>
      </c>
      <c r="AA1295" s="106">
        <f>IF(CentrepointSourced[[#This Row],[Age]]="16-17",CentrepointSourced[[#This Row],[Presented CS DQ]],0)</f>
        <v>0</v>
      </c>
      <c r="AB1295" s="106">
        <f>IF(CentrepointSourced[[#This Row],[Age]]="16-24",CentrepointSourced[[#This Row],[Presented CS DQ]],0)</f>
        <v>0</v>
      </c>
      <c r="AC1295" s="106">
        <f>IF(CentrepointSourced[[#This Row],[Age]]="18-24",CentrepointSourced[[#This Row],[Presented CS DQ]],0)</f>
        <v>0</v>
      </c>
      <c r="AD1295" s="107">
        <f>IF(CentrepointSourced[[#This Row],[Age]]="16-17",CentrepointSourced[[#This Row],[Assessed HS DQ]],0)</f>
        <v>0</v>
      </c>
      <c r="AE1295" s="107">
        <f>IF(CentrepointSourced[[#This Row],[Age]]="16-24",CentrepointSourced[[#This Row],[Assessed HS DQ]],0)</f>
        <v>0</v>
      </c>
      <c r="AF1295" s="107">
        <f>IF(CentrepointSourced[[#This Row],[Age]]="18-24",CentrepointSourced[[#This Row],[Assessed HS DQ]],0)</f>
        <v>0</v>
      </c>
      <c r="AG1295" s="107">
        <f>IF(CentrepointSourced[[#This Row],[Age]]="16-17",CentrepointSourced[[#This Row],[Assessed CS DQ]],0)</f>
        <v>0</v>
      </c>
      <c r="AH1295" s="107">
        <f>IF(CentrepointSourced[[#This Row],[Age]]="16-24",CentrepointSourced[[#This Row],[Assessed CS DQ]],0)</f>
        <v>0</v>
      </c>
      <c r="AI1295" s="107">
        <f>IF(CentrepointSourced[[#This Row],[Age]]="18-24",CentrepointSourced[[#This Row],[Assessed CS DQ]],0)</f>
        <v>0</v>
      </c>
    </row>
    <row r="1296" spans="1:35" customFormat="1" ht="13.5" customHeight="1">
      <c r="A1296" s="45" t="s">
        <v>94</v>
      </c>
      <c r="B1296" s="45" t="s">
        <v>146</v>
      </c>
      <c r="C1296" s="45"/>
      <c r="D1296" s="62" t="s">
        <v>37</v>
      </c>
      <c r="E1296" s="95">
        <v>2002</v>
      </c>
      <c r="F1296" s="67" t="s">
        <v>53</v>
      </c>
      <c r="G1296" s="67"/>
      <c r="H1296" s="97">
        <v>206</v>
      </c>
      <c r="I1296" s="45"/>
      <c r="J1296" s="45">
        <v>212</v>
      </c>
      <c r="K1296" s="45"/>
      <c r="L1296" s="45"/>
      <c r="M1296" s="45"/>
      <c r="N1296" s="45"/>
      <c r="O1296" s="45"/>
      <c r="P1296" s="45"/>
      <c r="Q1296" s="41" t="str">
        <f>IF(CentrepointSourced[[#This Row],[Country]]="Northern Ireland","Northern Ireland",IFERROR(VLOOKUP(CentrepointSourced[[#This Row],[Local Authority]],LKP_LANameDQ[],2,FALSE),CentrepointSourced[[#This Row],[Local Authority]]))</f>
        <v>East Lothian</v>
      </c>
      <c r="R1296" s="41" t="str">
        <f>IF(CentrepointSourced[[#This Row],[LA type]]="County","",INDEX(ConsolGeog[lad14cd],MATCH(CentrepointSourced[[#This Row],[Local Authority DQ]],ConsolGeog[la_name],0)))</f>
        <v>S12000010</v>
      </c>
      <c r="S1296" s="41" t="str">
        <f>IF(OR(CentrepointSourced[[#This Row],[Country]]="Northern Ireland",CentrepointSourced[[#This Row],[Country]]="Scotland",CentrepointSourced[[#This Row],[Country]]="Wales"),"Local Authority",CentrepointSourced[[#This Row],[LA type]])</f>
        <v>Local Authority</v>
      </c>
      <c r="T1296" s="41">
        <f>IF(TRIM(CentrepointSourced[[#This Row],[Presented HS]])="",0,IF(CentrepointSourced[[#This Row],[Presented HS]]="&lt;5",2.5,IF(CentrepointSourced[[#This Row],[Presented HS]]="&lt;10",5,VALUE(TRIM(CentrepointSourced[[#This Row],[Presented HS]])))))</f>
        <v>0</v>
      </c>
      <c r="U1296" s="41">
        <f>IF(TRIM(CentrepointSourced[[#This Row],[Assessed HS]])="",0,IF(CentrepointSourced[[#This Row],[Assessed HS]]="&lt;5",2.5,IF(CentrepointSourced[[#This Row],[Assessed HS]]="&lt;10",5,VALUE(TRIM(CentrepointSourced[[#This Row],[Assessed HS]])))))</f>
        <v>206</v>
      </c>
      <c r="V1296" s="41">
        <f>IF(TRIM(CentrepointSourced[[#This Row],[Presented CS]])="",0,IF(CentrepointSourced[[#This Row],[Presented CS]]="&lt;5",2.5,IF(CentrepointSourced[[#This Row],[Presented CS]]="&lt;10",5,VALUE(TRIM(CentrepointSourced[[#This Row],[Presented CS]])))))</f>
        <v>0</v>
      </c>
      <c r="W1296" s="41">
        <f>IF(TRIM(CentrepointSourced[[#This Row],[Assessed CS]])="",0,IF(CentrepointSourced[[#This Row],[Assessed CS]]="&lt;5",2.5,IF(CentrepointSourced[[#This Row],[Assessed CS]]="&lt;10",5,VALUE(TRIM(CentrepointSourced[[#This Row],[Assessed CS]])))))</f>
        <v>0</v>
      </c>
      <c r="X1296" s="106">
        <f>IF(CentrepointSourced[[#This Row],[Age]]="16-17",CentrepointSourced[[#This Row],[Presented HS DQ]],0)</f>
        <v>0</v>
      </c>
      <c r="Y1296" s="106">
        <f>IF(CentrepointSourced[[#This Row],[Age]]="16-24",CentrepointSourced[[#This Row],[Presented HS DQ]],0)</f>
        <v>0</v>
      </c>
      <c r="Z1296" s="106">
        <f>IF(CentrepointSourced[[#This Row],[Age]]="18-24",CentrepointSourced[[#This Row],[Presented HS DQ]],0)</f>
        <v>0</v>
      </c>
      <c r="AA1296" s="106">
        <f>IF(CentrepointSourced[[#This Row],[Age]]="16-17",CentrepointSourced[[#This Row],[Presented CS DQ]],0)</f>
        <v>0</v>
      </c>
      <c r="AB1296" s="106">
        <f>IF(CentrepointSourced[[#This Row],[Age]]="16-24",CentrepointSourced[[#This Row],[Presented CS DQ]],0)</f>
        <v>0</v>
      </c>
      <c r="AC1296" s="106">
        <f>IF(CentrepointSourced[[#This Row],[Age]]="18-24",CentrepointSourced[[#This Row],[Presented CS DQ]],0)</f>
        <v>0</v>
      </c>
      <c r="AD1296" s="107">
        <f>IF(CentrepointSourced[[#This Row],[Age]]="16-17",CentrepointSourced[[#This Row],[Assessed HS DQ]],0)</f>
        <v>0</v>
      </c>
      <c r="AE1296" s="107">
        <f>IF(CentrepointSourced[[#This Row],[Age]]="16-24",CentrepointSourced[[#This Row],[Assessed HS DQ]],0)</f>
        <v>206</v>
      </c>
      <c r="AF1296" s="107">
        <f>IF(CentrepointSourced[[#This Row],[Age]]="18-24",CentrepointSourced[[#This Row],[Assessed HS DQ]],0)</f>
        <v>0</v>
      </c>
      <c r="AG1296" s="107">
        <f>IF(CentrepointSourced[[#This Row],[Age]]="16-17",CentrepointSourced[[#This Row],[Assessed CS DQ]],0)</f>
        <v>0</v>
      </c>
      <c r="AH1296" s="107">
        <f>IF(CentrepointSourced[[#This Row],[Age]]="16-24",CentrepointSourced[[#This Row],[Assessed CS DQ]],0)</f>
        <v>0</v>
      </c>
      <c r="AI1296" s="107">
        <f>IF(CentrepointSourced[[#This Row],[Age]]="18-24",CentrepointSourced[[#This Row],[Assessed CS DQ]],0)</f>
        <v>0</v>
      </c>
    </row>
    <row r="1297" spans="1:35" customFormat="1" ht="13.5" customHeight="1">
      <c r="A1297" s="45" t="s">
        <v>94</v>
      </c>
      <c r="B1297" s="45" t="s">
        <v>146</v>
      </c>
      <c r="C1297" s="45"/>
      <c r="D1297" s="62" t="s">
        <v>37</v>
      </c>
      <c r="E1297" s="95">
        <v>2003</v>
      </c>
      <c r="F1297" s="67" t="s">
        <v>53</v>
      </c>
      <c r="G1297" s="67"/>
      <c r="H1297" s="97">
        <v>196</v>
      </c>
      <c r="I1297" s="45"/>
      <c r="J1297" s="45">
        <v>204</v>
      </c>
      <c r="K1297" s="45"/>
      <c r="L1297" s="45"/>
      <c r="M1297" s="45"/>
      <c r="N1297" s="45"/>
      <c r="O1297" s="45"/>
      <c r="P1297" s="45"/>
      <c r="Q1297" s="41" t="str">
        <f>IF(CentrepointSourced[[#This Row],[Country]]="Northern Ireland","Northern Ireland",IFERROR(VLOOKUP(CentrepointSourced[[#This Row],[Local Authority]],LKP_LANameDQ[],2,FALSE),CentrepointSourced[[#This Row],[Local Authority]]))</f>
        <v>East Lothian</v>
      </c>
      <c r="R1297" s="41" t="str">
        <f>IF(CentrepointSourced[[#This Row],[LA type]]="County","",INDEX(ConsolGeog[lad14cd],MATCH(CentrepointSourced[[#This Row],[Local Authority DQ]],ConsolGeog[la_name],0)))</f>
        <v>S12000010</v>
      </c>
      <c r="S1297" s="41" t="str">
        <f>IF(OR(CentrepointSourced[[#This Row],[Country]]="Northern Ireland",CentrepointSourced[[#This Row],[Country]]="Scotland",CentrepointSourced[[#This Row],[Country]]="Wales"),"Local Authority",CentrepointSourced[[#This Row],[LA type]])</f>
        <v>Local Authority</v>
      </c>
      <c r="T1297" s="41">
        <f>IF(TRIM(CentrepointSourced[[#This Row],[Presented HS]])="",0,IF(CentrepointSourced[[#This Row],[Presented HS]]="&lt;5",2.5,IF(CentrepointSourced[[#This Row],[Presented HS]]="&lt;10",5,VALUE(TRIM(CentrepointSourced[[#This Row],[Presented HS]])))))</f>
        <v>0</v>
      </c>
      <c r="U1297" s="41">
        <f>IF(TRIM(CentrepointSourced[[#This Row],[Assessed HS]])="",0,IF(CentrepointSourced[[#This Row],[Assessed HS]]="&lt;5",2.5,IF(CentrepointSourced[[#This Row],[Assessed HS]]="&lt;10",5,VALUE(TRIM(CentrepointSourced[[#This Row],[Assessed HS]])))))</f>
        <v>196</v>
      </c>
      <c r="V1297" s="41">
        <f>IF(TRIM(CentrepointSourced[[#This Row],[Presented CS]])="",0,IF(CentrepointSourced[[#This Row],[Presented CS]]="&lt;5",2.5,IF(CentrepointSourced[[#This Row],[Presented CS]]="&lt;10",5,VALUE(TRIM(CentrepointSourced[[#This Row],[Presented CS]])))))</f>
        <v>0</v>
      </c>
      <c r="W1297" s="41">
        <f>IF(TRIM(CentrepointSourced[[#This Row],[Assessed CS]])="",0,IF(CentrepointSourced[[#This Row],[Assessed CS]]="&lt;5",2.5,IF(CentrepointSourced[[#This Row],[Assessed CS]]="&lt;10",5,VALUE(TRIM(CentrepointSourced[[#This Row],[Assessed CS]])))))</f>
        <v>0</v>
      </c>
      <c r="X1297" s="106">
        <f>IF(CentrepointSourced[[#This Row],[Age]]="16-17",CentrepointSourced[[#This Row],[Presented HS DQ]],0)</f>
        <v>0</v>
      </c>
      <c r="Y1297" s="106">
        <f>IF(CentrepointSourced[[#This Row],[Age]]="16-24",CentrepointSourced[[#This Row],[Presented HS DQ]],0)</f>
        <v>0</v>
      </c>
      <c r="Z1297" s="106">
        <f>IF(CentrepointSourced[[#This Row],[Age]]="18-24",CentrepointSourced[[#This Row],[Presented HS DQ]],0)</f>
        <v>0</v>
      </c>
      <c r="AA1297" s="106">
        <f>IF(CentrepointSourced[[#This Row],[Age]]="16-17",CentrepointSourced[[#This Row],[Presented CS DQ]],0)</f>
        <v>0</v>
      </c>
      <c r="AB1297" s="106">
        <f>IF(CentrepointSourced[[#This Row],[Age]]="16-24",CentrepointSourced[[#This Row],[Presented CS DQ]],0)</f>
        <v>0</v>
      </c>
      <c r="AC1297" s="106">
        <f>IF(CentrepointSourced[[#This Row],[Age]]="18-24",CentrepointSourced[[#This Row],[Presented CS DQ]],0)</f>
        <v>0</v>
      </c>
      <c r="AD1297" s="107">
        <f>IF(CentrepointSourced[[#This Row],[Age]]="16-17",CentrepointSourced[[#This Row],[Assessed HS DQ]],0)</f>
        <v>0</v>
      </c>
      <c r="AE1297" s="107">
        <f>IF(CentrepointSourced[[#This Row],[Age]]="16-24",CentrepointSourced[[#This Row],[Assessed HS DQ]],0)</f>
        <v>196</v>
      </c>
      <c r="AF1297" s="107">
        <f>IF(CentrepointSourced[[#This Row],[Age]]="18-24",CentrepointSourced[[#This Row],[Assessed HS DQ]],0)</f>
        <v>0</v>
      </c>
      <c r="AG1297" s="107">
        <f>IF(CentrepointSourced[[#This Row],[Age]]="16-17",CentrepointSourced[[#This Row],[Assessed CS DQ]],0)</f>
        <v>0</v>
      </c>
      <c r="AH1297" s="107">
        <f>IF(CentrepointSourced[[#This Row],[Age]]="16-24",CentrepointSourced[[#This Row],[Assessed CS DQ]],0)</f>
        <v>0</v>
      </c>
      <c r="AI1297" s="107">
        <f>IF(CentrepointSourced[[#This Row],[Age]]="18-24",CentrepointSourced[[#This Row],[Assessed CS DQ]],0)</f>
        <v>0</v>
      </c>
    </row>
    <row r="1298" spans="1:35" customFormat="1" ht="13.5" customHeight="1">
      <c r="A1298" s="45" t="s">
        <v>94</v>
      </c>
      <c r="B1298" s="45" t="s">
        <v>146</v>
      </c>
      <c r="C1298" s="45"/>
      <c r="D1298" s="62" t="s">
        <v>37</v>
      </c>
      <c r="E1298" s="95">
        <v>2004</v>
      </c>
      <c r="F1298" s="67" t="s">
        <v>53</v>
      </c>
      <c r="G1298" s="67"/>
      <c r="H1298" s="97">
        <v>230</v>
      </c>
      <c r="I1298" s="45"/>
      <c r="J1298" s="45">
        <v>239</v>
      </c>
      <c r="K1298" s="45"/>
      <c r="L1298" s="45"/>
      <c r="M1298" s="45"/>
      <c r="N1298" s="45"/>
      <c r="O1298" s="45"/>
      <c r="P1298" s="45"/>
      <c r="Q1298" s="41" t="str">
        <f>IF(CentrepointSourced[[#This Row],[Country]]="Northern Ireland","Northern Ireland",IFERROR(VLOOKUP(CentrepointSourced[[#This Row],[Local Authority]],LKP_LANameDQ[],2,FALSE),CentrepointSourced[[#This Row],[Local Authority]]))</f>
        <v>East Lothian</v>
      </c>
      <c r="R1298" s="41" t="str">
        <f>IF(CentrepointSourced[[#This Row],[LA type]]="County","",INDEX(ConsolGeog[lad14cd],MATCH(CentrepointSourced[[#This Row],[Local Authority DQ]],ConsolGeog[la_name],0)))</f>
        <v>S12000010</v>
      </c>
      <c r="S1298" s="41" t="str">
        <f>IF(OR(CentrepointSourced[[#This Row],[Country]]="Northern Ireland",CentrepointSourced[[#This Row],[Country]]="Scotland",CentrepointSourced[[#This Row],[Country]]="Wales"),"Local Authority",CentrepointSourced[[#This Row],[LA type]])</f>
        <v>Local Authority</v>
      </c>
      <c r="T1298" s="41">
        <f>IF(TRIM(CentrepointSourced[[#This Row],[Presented HS]])="",0,IF(CentrepointSourced[[#This Row],[Presented HS]]="&lt;5",2.5,IF(CentrepointSourced[[#This Row],[Presented HS]]="&lt;10",5,VALUE(TRIM(CentrepointSourced[[#This Row],[Presented HS]])))))</f>
        <v>0</v>
      </c>
      <c r="U1298" s="41">
        <f>IF(TRIM(CentrepointSourced[[#This Row],[Assessed HS]])="",0,IF(CentrepointSourced[[#This Row],[Assessed HS]]="&lt;5",2.5,IF(CentrepointSourced[[#This Row],[Assessed HS]]="&lt;10",5,VALUE(TRIM(CentrepointSourced[[#This Row],[Assessed HS]])))))</f>
        <v>230</v>
      </c>
      <c r="V1298" s="41">
        <f>IF(TRIM(CentrepointSourced[[#This Row],[Presented CS]])="",0,IF(CentrepointSourced[[#This Row],[Presented CS]]="&lt;5",2.5,IF(CentrepointSourced[[#This Row],[Presented CS]]="&lt;10",5,VALUE(TRIM(CentrepointSourced[[#This Row],[Presented CS]])))))</f>
        <v>0</v>
      </c>
      <c r="W1298" s="41">
        <f>IF(TRIM(CentrepointSourced[[#This Row],[Assessed CS]])="",0,IF(CentrepointSourced[[#This Row],[Assessed CS]]="&lt;5",2.5,IF(CentrepointSourced[[#This Row],[Assessed CS]]="&lt;10",5,VALUE(TRIM(CentrepointSourced[[#This Row],[Assessed CS]])))))</f>
        <v>0</v>
      </c>
      <c r="X1298" s="106">
        <f>IF(CentrepointSourced[[#This Row],[Age]]="16-17",CentrepointSourced[[#This Row],[Presented HS DQ]],0)</f>
        <v>0</v>
      </c>
      <c r="Y1298" s="106">
        <f>IF(CentrepointSourced[[#This Row],[Age]]="16-24",CentrepointSourced[[#This Row],[Presented HS DQ]],0)</f>
        <v>0</v>
      </c>
      <c r="Z1298" s="106">
        <f>IF(CentrepointSourced[[#This Row],[Age]]="18-24",CentrepointSourced[[#This Row],[Presented HS DQ]],0)</f>
        <v>0</v>
      </c>
      <c r="AA1298" s="106">
        <f>IF(CentrepointSourced[[#This Row],[Age]]="16-17",CentrepointSourced[[#This Row],[Presented CS DQ]],0)</f>
        <v>0</v>
      </c>
      <c r="AB1298" s="106">
        <f>IF(CentrepointSourced[[#This Row],[Age]]="16-24",CentrepointSourced[[#This Row],[Presented CS DQ]],0)</f>
        <v>0</v>
      </c>
      <c r="AC1298" s="106">
        <f>IF(CentrepointSourced[[#This Row],[Age]]="18-24",CentrepointSourced[[#This Row],[Presented CS DQ]],0)</f>
        <v>0</v>
      </c>
      <c r="AD1298" s="107">
        <f>IF(CentrepointSourced[[#This Row],[Age]]="16-17",CentrepointSourced[[#This Row],[Assessed HS DQ]],0)</f>
        <v>0</v>
      </c>
      <c r="AE1298" s="107">
        <f>IF(CentrepointSourced[[#This Row],[Age]]="16-24",CentrepointSourced[[#This Row],[Assessed HS DQ]],0)</f>
        <v>230</v>
      </c>
      <c r="AF1298" s="107">
        <f>IF(CentrepointSourced[[#This Row],[Age]]="18-24",CentrepointSourced[[#This Row],[Assessed HS DQ]],0)</f>
        <v>0</v>
      </c>
      <c r="AG1298" s="107">
        <f>IF(CentrepointSourced[[#This Row],[Age]]="16-17",CentrepointSourced[[#This Row],[Assessed CS DQ]],0)</f>
        <v>0</v>
      </c>
      <c r="AH1298" s="107">
        <f>IF(CentrepointSourced[[#This Row],[Age]]="16-24",CentrepointSourced[[#This Row],[Assessed CS DQ]],0)</f>
        <v>0</v>
      </c>
      <c r="AI1298" s="107">
        <f>IF(CentrepointSourced[[#This Row],[Age]]="18-24",CentrepointSourced[[#This Row],[Assessed CS DQ]],0)</f>
        <v>0</v>
      </c>
    </row>
    <row r="1299" spans="1:35" customFormat="1" ht="13.5" customHeight="1">
      <c r="A1299" s="45" t="s">
        <v>94</v>
      </c>
      <c r="B1299" s="45" t="s">
        <v>146</v>
      </c>
      <c r="C1299" s="45"/>
      <c r="D1299" s="62" t="s">
        <v>37</v>
      </c>
      <c r="E1299" s="95">
        <v>2005</v>
      </c>
      <c r="F1299" s="67" t="s">
        <v>53</v>
      </c>
      <c r="G1299" s="67"/>
      <c r="H1299" s="97">
        <v>303</v>
      </c>
      <c r="I1299" s="45"/>
      <c r="J1299" s="45">
        <v>296</v>
      </c>
      <c r="K1299" s="45"/>
      <c r="L1299" s="45"/>
      <c r="M1299" s="45"/>
      <c r="N1299" s="45"/>
      <c r="O1299" s="45"/>
      <c r="P1299" s="45"/>
      <c r="Q1299" s="41" t="str">
        <f>IF(CentrepointSourced[[#This Row],[Country]]="Northern Ireland","Northern Ireland",IFERROR(VLOOKUP(CentrepointSourced[[#This Row],[Local Authority]],LKP_LANameDQ[],2,FALSE),CentrepointSourced[[#This Row],[Local Authority]]))</f>
        <v>East Lothian</v>
      </c>
      <c r="R1299" s="41" t="str">
        <f>IF(CentrepointSourced[[#This Row],[LA type]]="County","",INDEX(ConsolGeog[lad14cd],MATCH(CentrepointSourced[[#This Row],[Local Authority DQ]],ConsolGeog[la_name],0)))</f>
        <v>S12000010</v>
      </c>
      <c r="S1299" s="41" t="str">
        <f>IF(OR(CentrepointSourced[[#This Row],[Country]]="Northern Ireland",CentrepointSourced[[#This Row],[Country]]="Scotland",CentrepointSourced[[#This Row],[Country]]="Wales"),"Local Authority",CentrepointSourced[[#This Row],[LA type]])</f>
        <v>Local Authority</v>
      </c>
      <c r="T1299" s="41">
        <f>IF(TRIM(CentrepointSourced[[#This Row],[Presented HS]])="",0,IF(CentrepointSourced[[#This Row],[Presented HS]]="&lt;5",2.5,IF(CentrepointSourced[[#This Row],[Presented HS]]="&lt;10",5,VALUE(TRIM(CentrepointSourced[[#This Row],[Presented HS]])))))</f>
        <v>0</v>
      </c>
      <c r="U1299" s="41">
        <f>IF(TRIM(CentrepointSourced[[#This Row],[Assessed HS]])="",0,IF(CentrepointSourced[[#This Row],[Assessed HS]]="&lt;5",2.5,IF(CentrepointSourced[[#This Row],[Assessed HS]]="&lt;10",5,VALUE(TRIM(CentrepointSourced[[#This Row],[Assessed HS]])))))</f>
        <v>303</v>
      </c>
      <c r="V1299" s="41">
        <f>IF(TRIM(CentrepointSourced[[#This Row],[Presented CS]])="",0,IF(CentrepointSourced[[#This Row],[Presented CS]]="&lt;5",2.5,IF(CentrepointSourced[[#This Row],[Presented CS]]="&lt;10",5,VALUE(TRIM(CentrepointSourced[[#This Row],[Presented CS]])))))</f>
        <v>0</v>
      </c>
      <c r="W1299" s="41">
        <f>IF(TRIM(CentrepointSourced[[#This Row],[Assessed CS]])="",0,IF(CentrepointSourced[[#This Row],[Assessed CS]]="&lt;5",2.5,IF(CentrepointSourced[[#This Row],[Assessed CS]]="&lt;10",5,VALUE(TRIM(CentrepointSourced[[#This Row],[Assessed CS]])))))</f>
        <v>0</v>
      </c>
      <c r="X1299" s="106">
        <f>IF(CentrepointSourced[[#This Row],[Age]]="16-17",CentrepointSourced[[#This Row],[Presented HS DQ]],0)</f>
        <v>0</v>
      </c>
      <c r="Y1299" s="106">
        <f>IF(CentrepointSourced[[#This Row],[Age]]="16-24",CentrepointSourced[[#This Row],[Presented HS DQ]],0)</f>
        <v>0</v>
      </c>
      <c r="Z1299" s="106">
        <f>IF(CentrepointSourced[[#This Row],[Age]]="18-24",CentrepointSourced[[#This Row],[Presented HS DQ]],0)</f>
        <v>0</v>
      </c>
      <c r="AA1299" s="106">
        <f>IF(CentrepointSourced[[#This Row],[Age]]="16-17",CentrepointSourced[[#This Row],[Presented CS DQ]],0)</f>
        <v>0</v>
      </c>
      <c r="AB1299" s="106">
        <f>IF(CentrepointSourced[[#This Row],[Age]]="16-24",CentrepointSourced[[#This Row],[Presented CS DQ]],0)</f>
        <v>0</v>
      </c>
      <c r="AC1299" s="106">
        <f>IF(CentrepointSourced[[#This Row],[Age]]="18-24",CentrepointSourced[[#This Row],[Presented CS DQ]],0)</f>
        <v>0</v>
      </c>
      <c r="AD1299" s="107">
        <f>IF(CentrepointSourced[[#This Row],[Age]]="16-17",CentrepointSourced[[#This Row],[Assessed HS DQ]],0)</f>
        <v>0</v>
      </c>
      <c r="AE1299" s="107">
        <f>IF(CentrepointSourced[[#This Row],[Age]]="16-24",CentrepointSourced[[#This Row],[Assessed HS DQ]],0)</f>
        <v>303</v>
      </c>
      <c r="AF1299" s="107">
        <f>IF(CentrepointSourced[[#This Row],[Age]]="18-24",CentrepointSourced[[#This Row],[Assessed HS DQ]],0)</f>
        <v>0</v>
      </c>
      <c r="AG1299" s="107">
        <f>IF(CentrepointSourced[[#This Row],[Age]]="16-17",CentrepointSourced[[#This Row],[Assessed CS DQ]],0)</f>
        <v>0</v>
      </c>
      <c r="AH1299" s="107">
        <f>IF(CentrepointSourced[[#This Row],[Age]]="16-24",CentrepointSourced[[#This Row],[Assessed CS DQ]],0)</f>
        <v>0</v>
      </c>
      <c r="AI1299" s="107">
        <f>IF(CentrepointSourced[[#This Row],[Age]]="18-24",CentrepointSourced[[#This Row],[Assessed CS DQ]],0)</f>
        <v>0</v>
      </c>
    </row>
    <row r="1300" spans="1:35" customFormat="1" ht="13.5" customHeight="1">
      <c r="A1300" s="45" t="s">
        <v>94</v>
      </c>
      <c r="B1300" s="45" t="s">
        <v>146</v>
      </c>
      <c r="C1300" s="45"/>
      <c r="D1300" s="62" t="s">
        <v>37</v>
      </c>
      <c r="E1300" s="95">
        <v>2006</v>
      </c>
      <c r="F1300" s="67" t="s">
        <v>53</v>
      </c>
      <c r="G1300" s="67"/>
      <c r="H1300" s="97">
        <v>282</v>
      </c>
      <c r="I1300" s="45"/>
      <c r="J1300" s="45">
        <v>300</v>
      </c>
      <c r="K1300" s="45"/>
      <c r="L1300" s="45"/>
      <c r="M1300" s="45"/>
      <c r="N1300" s="45"/>
      <c r="O1300" s="45"/>
      <c r="P1300" s="45"/>
      <c r="Q1300" s="41" t="str">
        <f>IF(CentrepointSourced[[#This Row],[Country]]="Northern Ireland","Northern Ireland",IFERROR(VLOOKUP(CentrepointSourced[[#This Row],[Local Authority]],LKP_LANameDQ[],2,FALSE),CentrepointSourced[[#This Row],[Local Authority]]))</f>
        <v>East Lothian</v>
      </c>
      <c r="R1300" s="41" t="str">
        <f>IF(CentrepointSourced[[#This Row],[LA type]]="County","",INDEX(ConsolGeog[lad14cd],MATCH(CentrepointSourced[[#This Row],[Local Authority DQ]],ConsolGeog[la_name],0)))</f>
        <v>S12000010</v>
      </c>
      <c r="S1300" s="41" t="str">
        <f>IF(OR(CentrepointSourced[[#This Row],[Country]]="Northern Ireland",CentrepointSourced[[#This Row],[Country]]="Scotland",CentrepointSourced[[#This Row],[Country]]="Wales"),"Local Authority",CentrepointSourced[[#This Row],[LA type]])</f>
        <v>Local Authority</v>
      </c>
      <c r="T1300" s="41">
        <f>IF(TRIM(CentrepointSourced[[#This Row],[Presented HS]])="",0,IF(CentrepointSourced[[#This Row],[Presented HS]]="&lt;5",2.5,IF(CentrepointSourced[[#This Row],[Presented HS]]="&lt;10",5,VALUE(TRIM(CentrepointSourced[[#This Row],[Presented HS]])))))</f>
        <v>0</v>
      </c>
      <c r="U1300" s="41">
        <f>IF(TRIM(CentrepointSourced[[#This Row],[Assessed HS]])="",0,IF(CentrepointSourced[[#This Row],[Assessed HS]]="&lt;5",2.5,IF(CentrepointSourced[[#This Row],[Assessed HS]]="&lt;10",5,VALUE(TRIM(CentrepointSourced[[#This Row],[Assessed HS]])))))</f>
        <v>282</v>
      </c>
      <c r="V1300" s="41">
        <f>IF(TRIM(CentrepointSourced[[#This Row],[Presented CS]])="",0,IF(CentrepointSourced[[#This Row],[Presented CS]]="&lt;5",2.5,IF(CentrepointSourced[[#This Row],[Presented CS]]="&lt;10",5,VALUE(TRIM(CentrepointSourced[[#This Row],[Presented CS]])))))</f>
        <v>0</v>
      </c>
      <c r="W1300" s="41">
        <f>IF(TRIM(CentrepointSourced[[#This Row],[Assessed CS]])="",0,IF(CentrepointSourced[[#This Row],[Assessed CS]]="&lt;5",2.5,IF(CentrepointSourced[[#This Row],[Assessed CS]]="&lt;10",5,VALUE(TRIM(CentrepointSourced[[#This Row],[Assessed CS]])))))</f>
        <v>0</v>
      </c>
      <c r="X1300" s="106">
        <f>IF(CentrepointSourced[[#This Row],[Age]]="16-17",CentrepointSourced[[#This Row],[Presented HS DQ]],0)</f>
        <v>0</v>
      </c>
      <c r="Y1300" s="106">
        <f>IF(CentrepointSourced[[#This Row],[Age]]="16-24",CentrepointSourced[[#This Row],[Presented HS DQ]],0)</f>
        <v>0</v>
      </c>
      <c r="Z1300" s="106">
        <f>IF(CentrepointSourced[[#This Row],[Age]]="18-24",CentrepointSourced[[#This Row],[Presented HS DQ]],0)</f>
        <v>0</v>
      </c>
      <c r="AA1300" s="106">
        <f>IF(CentrepointSourced[[#This Row],[Age]]="16-17",CentrepointSourced[[#This Row],[Presented CS DQ]],0)</f>
        <v>0</v>
      </c>
      <c r="AB1300" s="106">
        <f>IF(CentrepointSourced[[#This Row],[Age]]="16-24",CentrepointSourced[[#This Row],[Presented CS DQ]],0)</f>
        <v>0</v>
      </c>
      <c r="AC1300" s="106">
        <f>IF(CentrepointSourced[[#This Row],[Age]]="18-24",CentrepointSourced[[#This Row],[Presented CS DQ]],0)</f>
        <v>0</v>
      </c>
      <c r="AD1300" s="107">
        <f>IF(CentrepointSourced[[#This Row],[Age]]="16-17",CentrepointSourced[[#This Row],[Assessed HS DQ]],0)</f>
        <v>0</v>
      </c>
      <c r="AE1300" s="107">
        <f>IF(CentrepointSourced[[#This Row],[Age]]="16-24",CentrepointSourced[[#This Row],[Assessed HS DQ]],0)</f>
        <v>282</v>
      </c>
      <c r="AF1300" s="107">
        <f>IF(CentrepointSourced[[#This Row],[Age]]="18-24",CentrepointSourced[[#This Row],[Assessed HS DQ]],0)</f>
        <v>0</v>
      </c>
      <c r="AG1300" s="107">
        <f>IF(CentrepointSourced[[#This Row],[Age]]="16-17",CentrepointSourced[[#This Row],[Assessed CS DQ]],0)</f>
        <v>0</v>
      </c>
      <c r="AH1300" s="107">
        <f>IF(CentrepointSourced[[#This Row],[Age]]="16-24",CentrepointSourced[[#This Row],[Assessed CS DQ]],0)</f>
        <v>0</v>
      </c>
      <c r="AI1300" s="107">
        <f>IF(CentrepointSourced[[#This Row],[Age]]="18-24",CentrepointSourced[[#This Row],[Assessed CS DQ]],0)</f>
        <v>0</v>
      </c>
    </row>
    <row r="1301" spans="1:35" customFormat="1" ht="13.5" customHeight="1">
      <c r="A1301" s="45" t="s">
        <v>94</v>
      </c>
      <c r="B1301" s="45" t="s">
        <v>146</v>
      </c>
      <c r="C1301" s="45"/>
      <c r="D1301" s="62" t="s">
        <v>37</v>
      </c>
      <c r="E1301" s="95">
        <v>2007</v>
      </c>
      <c r="F1301" s="67" t="s">
        <v>53</v>
      </c>
      <c r="G1301" s="67"/>
      <c r="H1301" s="97">
        <v>304</v>
      </c>
      <c r="I1301" s="45"/>
      <c r="J1301" s="45">
        <v>293</v>
      </c>
      <c r="K1301" s="45"/>
      <c r="L1301" s="45"/>
      <c r="M1301" s="45"/>
      <c r="N1301" s="45"/>
      <c r="O1301" s="45"/>
      <c r="P1301" s="45"/>
      <c r="Q1301" s="41" t="str">
        <f>IF(CentrepointSourced[[#This Row],[Country]]="Northern Ireland","Northern Ireland",IFERROR(VLOOKUP(CentrepointSourced[[#This Row],[Local Authority]],LKP_LANameDQ[],2,FALSE),CentrepointSourced[[#This Row],[Local Authority]]))</f>
        <v>East Lothian</v>
      </c>
      <c r="R1301" s="41" t="str">
        <f>IF(CentrepointSourced[[#This Row],[LA type]]="County","",INDEX(ConsolGeog[lad14cd],MATCH(CentrepointSourced[[#This Row],[Local Authority DQ]],ConsolGeog[la_name],0)))</f>
        <v>S12000010</v>
      </c>
      <c r="S1301" s="41" t="str">
        <f>IF(OR(CentrepointSourced[[#This Row],[Country]]="Northern Ireland",CentrepointSourced[[#This Row],[Country]]="Scotland",CentrepointSourced[[#This Row],[Country]]="Wales"),"Local Authority",CentrepointSourced[[#This Row],[LA type]])</f>
        <v>Local Authority</v>
      </c>
      <c r="T1301" s="41">
        <f>IF(TRIM(CentrepointSourced[[#This Row],[Presented HS]])="",0,IF(CentrepointSourced[[#This Row],[Presented HS]]="&lt;5",2.5,IF(CentrepointSourced[[#This Row],[Presented HS]]="&lt;10",5,VALUE(TRIM(CentrepointSourced[[#This Row],[Presented HS]])))))</f>
        <v>0</v>
      </c>
      <c r="U1301" s="41">
        <f>IF(TRIM(CentrepointSourced[[#This Row],[Assessed HS]])="",0,IF(CentrepointSourced[[#This Row],[Assessed HS]]="&lt;5",2.5,IF(CentrepointSourced[[#This Row],[Assessed HS]]="&lt;10",5,VALUE(TRIM(CentrepointSourced[[#This Row],[Assessed HS]])))))</f>
        <v>304</v>
      </c>
      <c r="V1301" s="41">
        <f>IF(TRIM(CentrepointSourced[[#This Row],[Presented CS]])="",0,IF(CentrepointSourced[[#This Row],[Presented CS]]="&lt;5",2.5,IF(CentrepointSourced[[#This Row],[Presented CS]]="&lt;10",5,VALUE(TRIM(CentrepointSourced[[#This Row],[Presented CS]])))))</f>
        <v>0</v>
      </c>
      <c r="W1301" s="41">
        <f>IF(TRIM(CentrepointSourced[[#This Row],[Assessed CS]])="",0,IF(CentrepointSourced[[#This Row],[Assessed CS]]="&lt;5",2.5,IF(CentrepointSourced[[#This Row],[Assessed CS]]="&lt;10",5,VALUE(TRIM(CentrepointSourced[[#This Row],[Assessed CS]])))))</f>
        <v>0</v>
      </c>
      <c r="X1301" s="106">
        <f>IF(CentrepointSourced[[#This Row],[Age]]="16-17",CentrepointSourced[[#This Row],[Presented HS DQ]],0)</f>
        <v>0</v>
      </c>
      <c r="Y1301" s="106">
        <f>IF(CentrepointSourced[[#This Row],[Age]]="16-24",CentrepointSourced[[#This Row],[Presented HS DQ]],0)</f>
        <v>0</v>
      </c>
      <c r="Z1301" s="106">
        <f>IF(CentrepointSourced[[#This Row],[Age]]="18-24",CentrepointSourced[[#This Row],[Presented HS DQ]],0)</f>
        <v>0</v>
      </c>
      <c r="AA1301" s="106">
        <f>IF(CentrepointSourced[[#This Row],[Age]]="16-17",CentrepointSourced[[#This Row],[Presented CS DQ]],0)</f>
        <v>0</v>
      </c>
      <c r="AB1301" s="106">
        <f>IF(CentrepointSourced[[#This Row],[Age]]="16-24",CentrepointSourced[[#This Row],[Presented CS DQ]],0)</f>
        <v>0</v>
      </c>
      <c r="AC1301" s="106">
        <f>IF(CentrepointSourced[[#This Row],[Age]]="18-24",CentrepointSourced[[#This Row],[Presented CS DQ]],0)</f>
        <v>0</v>
      </c>
      <c r="AD1301" s="107">
        <f>IF(CentrepointSourced[[#This Row],[Age]]="16-17",CentrepointSourced[[#This Row],[Assessed HS DQ]],0)</f>
        <v>0</v>
      </c>
      <c r="AE1301" s="107">
        <f>IF(CentrepointSourced[[#This Row],[Age]]="16-24",CentrepointSourced[[#This Row],[Assessed HS DQ]],0)</f>
        <v>304</v>
      </c>
      <c r="AF1301" s="107">
        <f>IF(CentrepointSourced[[#This Row],[Age]]="18-24",CentrepointSourced[[#This Row],[Assessed HS DQ]],0)</f>
        <v>0</v>
      </c>
      <c r="AG1301" s="107">
        <f>IF(CentrepointSourced[[#This Row],[Age]]="16-17",CentrepointSourced[[#This Row],[Assessed CS DQ]],0)</f>
        <v>0</v>
      </c>
      <c r="AH1301" s="107">
        <f>IF(CentrepointSourced[[#This Row],[Age]]="16-24",CentrepointSourced[[#This Row],[Assessed CS DQ]],0)</f>
        <v>0</v>
      </c>
      <c r="AI1301" s="107">
        <f>IF(CentrepointSourced[[#This Row],[Age]]="18-24",CentrepointSourced[[#This Row],[Assessed CS DQ]],0)</f>
        <v>0</v>
      </c>
    </row>
    <row r="1302" spans="1:35" customFormat="1" ht="13.5" customHeight="1">
      <c r="A1302" s="45" t="s">
        <v>94</v>
      </c>
      <c r="B1302" s="45" t="s">
        <v>146</v>
      </c>
      <c r="C1302" s="45"/>
      <c r="D1302" s="62" t="s">
        <v>37</v>
      </c>
      <c r="E1302" s="95">
        <v>2008</v>
      </c>
      <c r="F1302" s="67" t="s">
        <v>53</v>
      </c>
      <c r="G1302" s="67"/>
      <c r="H1302" s="97">
        <v>302</v>
      </c>
      <c r="I1302" s="45"/>
      <c r="J1302" s="45">
        <v>294</v>
      </c>
      <c r="K1302" s="45"/>
      <c r="L1302" s="45"/>
      <c r="M1302" s="45"/>
      <c r="N1302" s="45"/>
      <c r="O1302" s="45"/>
      <c r="P1302" s="45"/>
      <c r="Q1302" s="41" t="str">
        <f>IF(CentrepointSourced[[#This Row],[Country]]="Northern Ireland","Northern Ireland",IFERROR(VLOOKUP(CentrepointSourced[[#This Row],[Local Authority]],LKP_LANameDQ[],2,FALSE),CentrepointSourced[[#This Row],[Local Authority]]))</f>
        <v>East Lothian</v>
      </c>
      <c r="R1302" s="41" t="str">
        <f>IF(CentrepointSourced[[#This Row],[LA type]]="County","",INDEX(ConsolGeog[lad14cd],MATCH(CentrepointSourced[[#This Row],[Local Authority DQ]],ConsolGeog[la_name],0)))</f>
        <v>S12000010</v>
      </c>
      <c r="S1302" s="41" t="str">
        <f>IF(OR(CentrepointSourced[[#This Row],[Country]]="Northern Ireland",CentrepointSourced[[#This Row],[Country]]="Scotland",CentrepointSourced[[#This Row],[Country]]="Wales"),"Local Authority",CentrepointSourced[[#This Row],[LA type]])</f>
        <v>Local Authority</v>
      </c>
      <c r="T1302" s="41">
        <f>IF(TRIM(CentrepointSourced[[#This Row],[Presented HS]])="",0,IF(CentrepointSourced[[#This Row],[Presented HS]]="&lt;5",2.5,IF(CentrepointSourced[[#This Row],[Presented HS]]="&lt;10",5,VALUE(TRIM(CentrepointSourced[[#This Row],[Presented HS]])))))</f>
        <v>0</v>
      </c>
      <c r="U1302" s="41">
        <f>IF(TRIM(CentrepointSourced[[#This Row],[Assessed HS]])="",0,IF(CentrepointSourced[[#This Row],[Assessed HS]]="&lt;5",2.5,IF(CentrepointSourced[[#This Row],[Assessed HS]]="&lt;10",5,VALUE(TRIM(CentrepointSourced[[#This Row],[Assessed HS]])))))</f>
        <v>302</v>
      </c>
      <c r="V1302" s="41">
        <f>IF(TRIM(CentrepointSourced[[#This Row],[Presented CS]])="",0,IF(CentrepointSourced[[#This Row],[Presented CS]]="&lt;5",2.5,IF(CentrepointSourced[[#This Row],[Presented CS]]="&lt;10",5,VALUE(TRIM(CentrepointSourced[[#This Row],[Presented CS]])))))</f>
        <v>0</v>
      </c>
      <c r="W1302" s="41">
        <f>IF(TRIM(CentrepointSourced[[#This Row],[Assessed CS]])="",0,IF(CentrepointSourced[[#This Row],[Assessed CS]]="&lt;5",2.5,IF(CentrepointSourced[[#This Row],[Assessed CS]]="&lt;10",5,VALUE(TRIM(CentrepointSourced[[#This Row],[Assessed CS]])))))</f>
        <v>0</v>
      </c>
      <c r="X1302" s="106">
        <f>IF(CentrepointSourced[[#This Row],[Age]]="16-17",CentrepointSourced[[#This Row],[Presented HS DQ]],0)</f>
        <v>0</v>
      </c>
      <c r="Y1302" s="106">
        <f>IF(CentrepointSourced[[#This Row],[Age]]="16-24",CentrepointSourced[[#This Row],[Presented HS DQ]],0)</f>
        <v>0</v>
      </c>
      <c r="Z1302" s="106">
        <f>IF(CentrepointSourced[[#This Row],[Age]]="18-24",CentrepointSourced[[#This Row],[Presented HS DQ]],0)</f>
        <v>0</v>
      </c>
      <c r="AA1302" s="106">
        <f>IF(CentrepointSourced[[#This Row],[Age]]="16-17",CentrepointSourced[[#This Row],[Presented CS DQ]],0)</f>
        <v>0</v>
      </c>
      <c r="AB1302" s="106">
        <f>IF(CentrepointSourced[[#This Row],[Age]]="16-24",CentrepointSourced[[#This Row],[Presented CS DQ]],0)</f>
        <v>0</v>
      </c>
      <c r="AC1302" s="106">
        <f>IF(CentrepointSourced[[#This Row],[Age]]="18-24",CentrepointSourced[[#This Row],[Presented CS DQ]],0)</f>
        <v>0</v>
      </c>
      <c r="AD1302" s="107">
        <f>IF(CentrepointSourced[[#This Row],[Age]]="16-17",CentrepointSourced[[#This Row],[Assessed HS DQ]],0)</f>
        <v>0</v>
      </c>
      <c r="AE1302" s="107">
        <f>IF(CentrepointSourced[[#This Row],[Age]]="16-24",CentrepointSourced[[#This Row],[Assessed HS DQ]],0)</f>
        <v>302</v>
      </c>
      <c r="AF1302" s="107">
        <f>IF(CentrepointSourced[[#This Row],[Age]]="18-24",CentrepointSourced[[#This Row],[Assessed HS DQ]],0)</f>
        <v>0</v>
      </c>
      <c r="AG1302" s="107">
        <f>IF(CentrepointSourced[[#This Row],[Age]]="16-17",CentrepointSourced[[#This Row],[Assessed CS DQ]],0)</f>
        <v>0</v>
      </c>
      <c r="AH1302" s="107">
        <f>IF(CentrepointSourced[[#This Row],[Age]]="16-24",CentrepointSourced[[#This Row],[Assessed CS DQ]],0)</f>
        <v>0</v>
      </c>
      <c r="AI1302" s="107">
        <f>IF(CentrepointSourced[[#This Row],[Age]]="18-24",CentrepointSourced[[#This Row],[Assessed CS DQ]],0)</f>
        <v>0</v>
      </c>
    </row>
    <row r="1303" spans="1:35" customFormat="1" ht="13.5" customHeight="1">
      <c r="A1303" s="45" t="s">
        <v>94</v>
      </c>
      <c r="B1303" s="45" t="s">
        <v>146</v>
      </c>
      <c r="C1303" s="45"/>
      <c r="D1303" s="62" t="s">
        <v>37</v>
      </c>
      <c r="E1303" s="95">
        <v>2009</v>
      </c>
      <c r="F1303" s="67" t="s">
        <v>53</v>
      </c>
      <c r="G1303" s="67"/>
      <c r="H1303" s="97">
        <v>349</v>
      </c>
      <c r="I1303" s="45"/>
      <c r="J1303" s="45">
        <v>347</v>
      </c>
      <c r="K1303" s="45"/>
      <c r="L1303" s="45"/>
      <c r="M1303" s="45"/>
      <c r="N1303" s="45"/>
      <c r="O1303" s="45"/>
      <c r="P1303" s="45"/>
      <c r="Q1303" s="41" t="str">
        <f>IF(CentrepointSourced[[#This Row],[Country]]="Northern Ireland","Northern Ireland",IFERROR(VLOOKUP(CentrepointSourced[[#This Row],[Local Authority]],LKP_LANameDQ[],2,FALSE),CentrepointSourced[[#This Row],[Local Authority]]))</f>
        <v>East Lothian</v>
      </c>
      <c r="R1303" s="41" t="str">
        <f>IF(CentrepointSourced[[#This Row],[LA type]]="County","",INDEX(ConsolGeog[lad14cd],MATCH(CentrepointSourced[[#This Row],[Local Authority DQ]],ConsolGeog[la_name],0)))</f>
        <v>S12000010</v>
      </c>
      <c r="S1303" s="41" t="str">
        <f>IF(OR(CentrepointSourced[[#This Row],[Country]]="Northern Ireland",CentrepointSourced[[#This Row],[Country]]="Scotland",CentrepointSourced[[#This Row],[Country]]="Wales"),"Local Authority",CentrepointSourced[[#This Row],[LA type]])</f>
        <v>Local Authority</v>
      </c>
      <c r="T1303" s="41">
        <f>IF(TRIM(CentrepointSourced[[#This Row],[Presented HS]])="",0,IF(CentrepointSourced[[#This Row],[Presented HS]]="&lt;5",2.5,IF(CentrepointSourced[[#This Row],[Presented HS]]="&lt;10",5,VALUE(TRIM(CentrepointSourced[[#This Row],[Presented HS]])))))</f>
        <v>0</v>
      </c>
      <c r="U1303" s="41">
        <f>IF(TRIM(CentrepointSourced[[#This Row],[Assessed HS]])="",0,IF(CentrepointSourced[[#This Row],[Assessed HS]]="&lt;5",2.5,IF(CentrepointSourced[[#This Row],[Assessed HS]]="&lt;10",5,VALUE(TRIM(CentrepointSourced[[#This Row],[Assessed HS]])))))</f>
        <v>349</v>
      </c>
      <c r="V1303" s="41">
        <f>IF(TRIM(CentrepointSourced[[#This Row],[Presented CS]])="",0,IF(CentrepointSourced[[#This Row],[Presented CS]]="&lt;5",2.5,IF(CentrepointSourced[[#This Row],[Presented CS]]="&lt;10",5,VALUE(TRIM(CentrepointSourced[[#This Row],[Presented CS]])))))</f>
        <v>0</v>
      </c>
      <c r="W1303" s="41">
        <f>IF(TRIM(CentrepointSourced[[#This Row],[Assessed CS]])="",0,IF(CentrepointSourced[[#This Row],[Assessed CS]]="&lt;5",2.5,IF(CentrepointSourced[[#This Row],[Assessed CS]]="&lt;10",5,VALUE(TRIM(CentrepointSourced[[#This Row],[Assessed CS]])))))</f>
        <v>0</v>
      </c>
      <c r="X1303" s="106">
        <f>IF(CentrepointSourced[[#This Row],[Age]]="16-17",CentrepointSourced[[#This Row],[Presented HS DQ]],0)</f>
        <v>0</v>
      </c>
      <c r="Y1303" s="106">
        <f>IF(CentrepointSourced[[#This Row],[Age]]="16-24",CentrepointSourced[[#This Row],[Presented HS DQ]],0)</f>
        <v>0</v>
      </c>
      <c r="Z1303" s="106">
        <f>IF(CentrepointSourced[[#This Row],[Age]]="18-24",CentrepointSourced[[#This Row],[Presented HS DQ]],0)</f>
        <v>0</v>
      </c>
      <c r="AA1303" s="106">
        <f>IF(CentrepointSourced[[#This Row],[Age]]="16-17",CentrepointSourced[[#This Row],[Presented CS DQ]],0)</f>
        <v>0</v>
      </c>
      <c r="AB1303" s="106">
        <f>IF(CentrepointSourced[[#This Row],[Age]]="16-24",CentrepointSourced[[#This Row],[Presented CS DQ]],0)</f>
        <v>0</v>
      </c>
      <c r="AC1303" s="106">
        <f>IF(CentrepointSourced[[#This Row],[Age]]="18-24",CentrepointSourced[[#This Row],[Presented CS DQ]],0)</f>
        <v>0</v>
      </c>
      <c r="AD1303" s="107">
        <f>IF(CentrepointSourced[[#This Row],[Age]]="16-17",CentrepointSourced[[#This Row],[Assessed HS DQ]],0)</f>
        <v>0</v>
      </c>
      <c r="AE1303" s="107">
        <f>IF(CentrepointSourced[[#This Row],[Age]]="16-24",CentrepointSourced[[#This Row],[Assessed HS DQ]],0)</f>
        <v>349</v>
      </c>
      <c r="AF1303" s="107">
        <f>IF(CentrepointSourced[[#This Row],[Age]]="18-24",CentrepointSourced[[#This Row],[Assessed HS DQ]],0)</f>
        <v>0</v>
      </c>
      <c r="AG1303" s="107">
        <f>IF(CentrepointSourced[[#This Row],[Age]]="16-17",CentrepointSourced[[#This Row],[Assessed CS DQ]],0)</f>
        <v>0</v>
      </c>
      <c r="AH1303" s="107">
        <f>IF(CentrepointSourced[[#This Row],[Age]]="16-24",CentrepointSourced[[#This Row],[Assessed CS DQ]],0)</f>
        <v>0</v>
      </c>
      <c r="AI1303" s="107">
        <f>IF(CentrepointSourced[[#This Row],[Age]]="18-24",CentrepointSourced[[#This Row],[Assessed CS DQ]],0)</f>
        <v>0</v>
      </c>
    </row>
    <row r="1304" spans="1:35" customFormat="1" ht="13.5" customHeight="1">
      <c r="A1304" s="45" t="s">
        <v>94</v>
      </c>
      <c r="B1304" s="45" t="s">
        <v>146</v>
      </c>
      <c r="C1304" s="45"/>
      <c r="D1304" s="62" t="s">
        <v>37</v>
      </c>
      <c r="E1304" s="95">
        <v>2010</v>
      </c>
      <c r="F1304" s="67" t="s">
        <v>53</v>
      </c>
      <c r="G1304" s="67"/>
      <c r="H1304" s="97">
        <v>365</v>
      </c>
      <c r="I1304" s="45"/>
      <c r="J1304" s="45">
        <v>359</v>
      </c>
      <c r="K1304" s="45"/>
      <c r="L1304" s="45"/>
      <c r="M1304" s="45"/>
      <c r="N1304" s="45"/>
      <c r="O1304" s="45"/>
      <c r="P1304" s="45"/>
      <c r="Q1304" s="41" t="str">
        <f>IF(CentrepointSourced[[#This Row],[Country]]="Northern Ireland","Northern Ireland",IFERROR(VLOOKUP(CentrepointSourced[[#This Row],[Local Authority]],LKP_LANameDQ[],2,FALSE),CentrepointSourced[[#This Row],[Local Authority]]))</f>
        <v>East Lothian</v>
      </c>
      <c r="R1304" s="41" t="str">
        <f>IF(CentrepointSourced[[#This Row],[LA type]]="County","",INDEX(ConsolGeog[lad14cd],MATCH(CentrepointSourced[[#This Row],[Local Authority DQ]],ConsolGeog[la_name],0)))</f>
        <v>S12000010</v>
      </c>
      <c r="S1304" s="41" t="str">
        <f>IF(OR(CentrepointSourced[[#This Row],[Country]]="Northern Ireland",CentrepointSourced[[#This Row],[Country]]="Scotland",CentrepointSourced[[#This Row],[Country]]="Wales"),"Local Authority",CentrepointSourced[[#This Row],[LA type]])</f>
        <v>Local Authority</v>
      </c>
      <c r="T1304" s="41">
        <f>IF(TRIM(CentrepointSourced[[#This Row],[Presented HS]])="",0,IF(CentrepointSourced[[#This Row],[Presented HS]]="&lt;5",2.5,IF(CentrepointSourced[[#This Row],[Presented HS]]="&lt;10",5,VALUE(TRIM(CentrepointSourced[[#This Row],[Presented HS]])))))</f>
        <v>0</v>
      </c>
      <c r="U1304" s="41">
        <f>IF(TRIM(CentrepointSourced[[#This Row],[Assessed HS]])="",0,IF(CentrepointSourced[[#This Row],[Assessed HS]]="&lt;5",2.5,IF(CentrepointSourced[[#This Row],[Assessed HS]]="&lt;10",5,VALUE(TRIM(CentrepointSourced[[#This Row],[Assessed HS]])))))</f>
        <v>365</v>
      </c>
      <c r="V1304" s="41">
        <f>IF(TRIM(CentrepointSourced[[#This Row],[Presented CS]])="",0,IF(CentrepointSourced[[#This Row],[Presented CS]]="&lt;5",2.5,IF(CentrepointSourced[[#This Row],[Presented CS]]="&lt;10",5,VALUE(TRIM(CentrepointSourced[[#This Row],[Presented CS]])))))</f>
        <v>0</v>
      </c>
      <c r="W1304" s="41">
        <f>IF(TRIM(CentrepointSourced[[#This Row],[Assessed CS]])="",0,IF(CentrepointSourced[[#This Row],[Assessed CS]]="&lt;5",2.5,IF(CentrepointSourced[[#This Row],[Assessed CS]]="&lt;10",5,VALUE(TRIM(CentrepointSourced[[#This Row],[Assessed CS]])))))</f>
        <v>0</v>
      </c>
      <c r="X1304" s="106">
        <f>IF(CentrepointSourced[[#This Row],[Age]]="16-17",CentrepointSourced[[#This Row],[Presented HS DQ]],0)</f>
        <v>0</v>
      </c>
      <c r="Y1304" s="106">
        <f>IF(CentrepointSourced[[#This Row],[Age]]="16-24",CentrepointSourced[[#This Row],[Presented HS DQ]],0)</f>
        <v>0</v>
      </c>
      <c r="Z1304" s="106">
        <f>IF(CentrepointSourced[[#This Row],[Age]]="18-24",CentrepointSourced[[#This Row],[Presented HS DQ]],0)</f>
        <v>0</v>
      </c>
      <c r="AA1304" s="106">
        <f>IF(CentrepointSourced[[#This Row],[Age]]="16-17",CentrepointSourced[[#This Row],[Presented CS DQ]],0)</f>
        <v>0</v>
      </c>
      <c r="AB1304" s="106">
        <f>IF(CentrepointSourced[[#This Row],[Age]]="16-24",CentrepointSourced[[#This Row],[Presented CS DQ]],0)</f>
        <v>0</v>
      </c>
      <c r="AC1304" s="106">
        <f>IF(CentrepointSourced[[#This Row],[Age]]="18-24",CentrepointSourced[[#This Row],[Presented CS DQ]],0)</f>
        <v>0</v>
      </c>
      <c r="AD1304" s="107">
        <f>IF(CentrepointSourced[[#This Row],[Age]]="16-17",CentrepointSourced[[#This Row],[Assessed HS DQ]],0)</f>
        <v>0</v>
      </c>
      <c r="AE1304" s="107">
        <f>IF(CentrepointSourced[[#This Row],[Age]]="16-24",CentrepointSourced[[#This Row],[Assessed HS DQ]],0)</f>
        <v>365</v>
      </c>
      <c r="AF1304" s="107">
        <f>IF(CentrepointSourced[[#This Row],[Age]]="18-24",CentrepointSourced[[#This Row],[Assessed HS DQ]],0)</f>
        <v>0</v>
      </c>
      <c r="AG1304" s="107">
        <f>IF(CentrepointSourced[[#This Row],[Age]]="16-17",CentrepointSourced[[#This Row],[Assessed CS DQ]],0)</f>
        <v>0</v>
      </c>
      <c r="AH1304" s="107">
        <f>IF(CentrepointSourced[[#This Row],[Age]]="16-24",CentrepointSourced[[#This Row],[Assessed CS DQ]],0)</f>
        <v>0</v>
      </c>
      <c r="AI1304" s="107">
        <f>IF(CentrepointSourced[[#This Row],[Age]]="18-24",CentrepointSourced[[#This Row],[Assessed CS DQ]],0)</f>
        <v>0</v>
      </c>
    </row>
    <row r="1305" spans="1:35" customFormat="1" ht="13.5" customHeight="1">
      <c r="A1305" s="45" t="s">
        <v>94</v>
      </c>
      <c r="B1305" s="45" t="s">
        <v>146</v>
      </c>
      <c r="C1305" s="45"/>
      <c r="D1305" s="62" t="s">
        <v>37</v>
      </c>
      <c r="E1305" s="95">
        <v>2011</v>
      </c>
      <c r="F1305" s="67" t="s">
        <v>53</v>
      </c>
      <c r="G1305" s="67"/>
      <c r="H1305" s="97">
        <v>303</v>
      </c>
      <c r="I1305" s="45"/>
      <c r="J1305" s="45">
        <v>267</v>
      </c>
      <c r="K1305" s="45"/>
      <c r="L1305" s="45"/>
      <c r="M1305" s="45"/>
      <c r="N1305" s="45"/>
      <c r="O1305" s="45"/>
      <c r="P1305" s="45"/>
      <c r="Q1305" s="41" t="str">
        <f>IF(CentrepointSourced[[#This Row],[Country]]="Northern Ireland","Northern Ireland",IFERROR(VLOOKUP(CentrepointSourced[[#This Row],[Local Authority]],LKP_LANameDQ[],2,FALSE),CentrepointSourced[[#This Row],[Local Authority]]))</f>
        <v>East Lothian</v>
      </c>
      <c r="R1305" s="41" t="str">
        <f>IF(CentrepointSourced[[#This Row],[LA type]]="County","",INDEX(ConsolGeog[lad14cd],MATCH(CentrepointSourced[[#This Row],[Local Authority DQ]],ConsolGeog[la_name],0)))</f>
        <v>S12000010</v>
      </c>
      <c r="S1305" s="41" t="str">
        <f>IF(OR(CentrepointSourced[[#This Row],[Country]]="Northern Ireland",CentrepointSourced[[#This Row],[Country]]="Scotland",CentrepointSourced[[#This Row],[Country]]="Wales"),"Local Authority",CentrepointSourced[[#This Row],[LA type]])</f>
        <v>Local Authority</v>
      </c>
      <c r="T1305" s="41">
        <f>IF(TRIM(CentrepointSourced[[#This Row],[Presented HS]])="",0,IF(CentrepointSourced[[#This Row],[Presented HS]]="&lt;5",2.5,IF(CentrepointSourced[[#This Row],[Presented HS]]="&lt;10",5,VALUE(TRIM(CentrepointSourced[[#This Row],[Presented HS]])))))</f>
        <v>0</v>
      </c>
      <c r="U1305" s="41">
        <f>IF(TRIM(CentrepointSourced[[#This Row],[Assessed HS]])="",0,IF(CentrepointSourced[[#This Row],[Assessed HS]]="&lt;5",2.5,IF(CentrepointSourced[[#This Row],[Assessed HS]]="&lt;10",5,VALUE(TRIM(CentrepointSourced[[#This Row],[Assessed HS]])))))</f>
        <v>303</v>
      </c>
      <c r="V1305" s="41">
        <f>IF(TRIM(CentrepointSourced[[#This Row],[Presented CS]])="",0,IF(CentrepointSourced[[#This Row],[Presented CS]]="&lt;5",2.5,IF(CentrepointSourced[[#This Row],[Presented CS]]="&lt;10",5,VALUE(TRIM(CentrepointSourced[[#This Row],[Presented CS]])))))</f>
        <v>0</v>
      </c>
      <c r="W1305" s="41">
        <f>IF(TRIM(CentrepointSourced[[#This Row],[Assessed CS]])="",0,IF(CentrepointSourced[[#This Row],[Assessed CS]]="&lt;5",2.5,IF(CentrepointSourced[[#This Row],[Assessed CS]]="&lt;10",5,VALUE(TRIM(CentrepointSourced[[#This Row],[Assessed CS]])))))</f>
        <v>0</v>
      </c>
      <c r="X1305" s="106">
        <f>IF(CentrepointSourced[[#This Row],[Age]]="16-17",CentrepointSourced[[#This Row],[Presented HS DQ]],0)</f>
        <v>0</v>
      </c>
      <c r="Y1305" s="106">
        <f>IF(CentrepointSourced[[#This Row],[Age]]="16-24",CentrepointSourced[[#This Row],[Presented HS DQ]],0)</f>
        <v>0</v>
      </c>
      <c r="Z1305" s="106">
        <f>IF(CentrepointSourced[[#This Row],[Age]]="18-24",CentrepointSourced[[#This Row],[Presented HS DQ]],0)</f>
        <v>0</v>
      </c>
      <c r="AA1305" s="106">
        <f>IF(CentrepointSourced[[#This Row],[Age]]="16-17",CentrepointSourced[[#This Row],[Presented CS DQ]],0)</f>
        <v>0</v>
      </c>
      <c r="AB1305" s="106">
        <f>IF(CentrepointSourced[[#This Row],[Age]]="16-24",CentrepointSourced[[#This Row],[Presented CS DQ]],0)</f>
        <v>0</v>
      </c>
      <c r="AC1305" s="106">
        <f>IF(CentrepointSourced[[#This Row],[Age]]="18-24",CentrepointSourced[[#This Row],[Presented CS DQ]],0)</f>
        <v>0</v>
      </c>
      <c r="AD1305" s="107">
        <f>IF(CentrepointSourced[[#This Row],[Age]]="16-17",CentrepointSourced[[#This Row],[Assessed HS DQ]],0)</f>
        <v>0</v>
      </c>
      <c r="AE1305" s="107">
        <f>IF(CentrepointSourced[[#This Row],[Age]]="16-24",CentrepointSourced[[#This Row],[Assessed HS DQ]],0)</f>
        <v>303</v>
      </c>
      <c r="AF1305" s="107">
        <f>IF(CentrepointSourced[[#This Row],[Age]]="18-24",CentrepointSourced[[#This Row],[Assessed HS DQ]],0)</f>
        <v>0</v>
      </c>
      <c r="AG1305" s="107">
        <f>IF(CentrepointSourced[[#This Row],[Age]]="16-17",CentrepointSourced[[#This Row],[Assessed CS DQ]],0)</f>
        <v>0</v>
      </c>
      <c r="AH1305" s="107">
        <f>IF(CentrepointSourced[[#This Row],[Age]]="16-24",CentrepointSourced[[#This Row],[Assessed CS DQ]],0)</f>
        <v>0</v>
      </c>
      <c r="AI1305" s="107">
        <f>IF(CentrepointSourced[[#This Row],[Age]]="18-24",CentrepointSourced[[#This Row],[Assessed CS DQ]],0)</f>
        <v>0</v>
      </c>
    </row>
    <row r="1306" spans="1:35" customFormat="1" ht="13.5" customHeight="1">
      <c r="A1306" s="45" t="s">
        <v>94</v>
      </c>
      <c r="B1306" s="45" t="s">
        <v>146</v>
      </c>
      <c r="C1306" s="45"/>
      <c r="D1306" s="62" t="s">
        <v>37</v>
      </c>
      <c r="E1306" s="95">
        <v>2012</v>
      </c>
      <c r="F1306" s="67" t="s">
        <v>53</v>
      </c>
      <c r="G1306" s="67"/>
      <c r="H1306" s="79"/>
      <c r="I1306" s="45"/>
      <c r="J1306" s="45">
        <v>206</v>
      </c>
      <c r="K1306" s="45"/>
      <c r="L1306" s="45"/>
      <c r="M1306" s="45"/>
      <c r="N1306" s="45"/>
      <c r="O1306" s="45"/>
      <c r="P1306" s="45"/>
      <c r="Q1306" s="41" t="str">
        <f>IF(CentrepointSourced[[#This Row],[Country]]="Northern Ireland","Northern Ireland",IFERROR(VLOOKUP(CentrepointSourced[[#This Row],[Local Authority]],LKP_LANameDQ[],2,FALSE),CentrepointSourced[[#This Row],[Local Authority]]))</f>
        <v>East Lothian</v>
      </c>
      <c r="R1306" s="41" t="str">
        <f>IF(CentrepointSourced[[#This Row],[LA type]]="County","",INDEX(ConsolGeog[lad14cd],MATCH(CentrepointSourced[[#This Row],[Local Authority DQ]],ConsolGeog[la_name],0)))</f>
        <v>S12000010</v>
      </c>
      <c r="S1306" s="41" t="str">
        <f>IF(OR(CentrepointSourced[[#This Row],[Country]]="Northern Ireland",CentrepointSourced[[#This Row],[Country]]="Scotland",CentrepointSourced[[#This Row],[Country]]="Wales"),"Local Authority",CentrepointSourced[[#This Row],[LA type]])</f>
        <v>Local Authority</v>
      </c>
      <c r="T1306" s="41">
        <f>IF(TRIM(CentrepointSourced[[#This Row],[Presented HS]])="",0,IF(CentrepointSourced[[#This Row],[Presented HS]]="&lt;5",2.5,IF(CentrepointSourced[[#This Row],[Presented HS]]="&lt;10",5,VALUE(TRIM(CentrepointSourced[[#This Row],[Presented HS]])))))</f>
        <v>0</v>
      </c>
      <c r="U1306" s="41">
        <f>IF(TRIM(CentrepointSourced[[#This Row],[Assessed HS]])="",0,IF(CentrepointSourced[[#This Row],[Assessed HS]]="&lt;5",2.5,IF(CentrepointSourced[[#This Row],[Assessed HS]]="&lt;10",5,VALUE(TRIM(CentrepointSourced[[#This Row],[Assessed HS]])))))</f>
        <v>0</v>
      </c>
      <c r="V1306" s="41">
        <f>IF(TRIM(CentrepointSourced[[#This Row],[Presented CS]])="",0,IF(CentrepointSourced[[#This Row],[Presented CS]]="&lt;5",2.5,IF(CentrepointSourced[[#This Row],[Presented CS]]="&lt;10",5,VALUE(TRIM(CentrepointSourced[[#This Row],[Presented CS]])))))</f>
        <v>0</v>
      </c>
      <c r="W1306" s="41">
        <f>IF(TRIM(CentrepointSourced[[#This Row],[Assessed CS]])="",0,IF(CentrepointSourced[[#This Row],[Assessed CS]]="&lt;5",2.5,IF(CentrepointSourced[[#This Row],[Assessed CS]]="&lt;10",5,VALUE(TRIM(CentrepointSourced[[#This Row],[Assessed CS]])))))</f>
        <v>0</v>
      </c>
      <c r="X1306" s="106">
        <f>IF(CentrepointSourced[[#This Row],[Age]]="16-17",CentrepointSourced[[#This Row],[Presented HS DQ]],0)</f>
        <v>0</v>
      </c>
      <c r="Y1306" s="106">
        <f>IF(CentrepointSourced[[#This Row],[Age]]="16-24",CentrepointSourced[[#This Row],[Presented HS DQ]],0)</f>
        <v>0</v>
      </c>
      <c r="Z1306" s="106">
        <f>IF(CentrepointSourced[[#This Row],[Age]]="18-24",CentrepointSourced[[#This Row],[Presented HS DQ]],0)</f>
        <v>0</v>
      </c>
      <c r="AA1306" s="106">
        <f>IF(CentrepointSourced[[#This Row],[Age]]="16-17",CentrepointSourced[[#This Row],[Presented CS DQ]],0)</f>
        <v>0</v>
      </c>
      <c r="AB1306" s="106">
        <f>IF(CentrepointSourced[[#This Row],[Age]]="16-24",CentrepointSourced[[#This Row],[Presented CS DQ]],0)</f>
        <v>0</v>
      </c>
      <c r="AC1306" s="106">
        <f>IF(CentrepointSourced[[#This Row],[Age]]="18-24",CentrepointSourced[[#This Row],[Presented CS DQ]],0)</f>
        <v>0</v>
      </c>
      <c r="AD1306" s="107">
        <f>IF(CentrepointSourced[[#This Row],[Age]]="16-17",CentrepointSourced[[#This Row],[Assessed HS DQ]],0)</f>
        <v>0</v>
      </c>
      <c r="AE1306" s="107">
        <f>IF(CentrepointSourced[[#This Row],[Age]]="16-24",CentrepointSourced[[#This Row],[Assessed HS DQ]],0)</f>
        <v>0</v>
      </c>
      <c r="AF1306" s="107">
        <f>IF(CentrepointSourced[[#This Row],[Age]]="18-24",CentrepointSourced[[#This Row],[Assessed HS DQ]],0)</f>
        <v>0</v>
      </c>
      <c r="AG1306" s="107">
        <f>IF(CentrepointSourced[[#This Row],[Age]]="16-17",CentrepointSourced[[#This Row],[Assessed CS DQ]],0)</f>
        <v>0</v>
      </c>
      <c r="AH1306" s="107">
        <f>IF(CentrepointSourced[[#This Row],[Age]]="16-24",CentrepointSourced[[#This Row],[Assessed CS DQ]],0)</f>
        <v>0</v>
      </c>
      <c r="AI1306" s="107">
        <f>IF(CentrepointSourced[[#This Row],[Age]]="18-24",CentrepointSourced[[#This Row],[Assessed CS DQ]],0)</f>
        <v>0</v>
      </c>
    </row>
    <row r="1307" spans="1:35" customFormat="1" ht="13.5" customHeight="1">
      <c r="A1307" s="45" t="s">
        <v>94</v>
      </c>
      <c r="B1307" s="45" t="s">
        <v>146</v>
      </c>
      <c r="C1307" s="45"/>
      <c r="D1307" s="62" t="s">
        <v>37</v>
      </c>
      <c r="E1307" s="95">
        <v>2013</v>
      </c>
      <c r="F1307" s="67" t="s">
        <v>53</v>
      </c>
      <c r="G1307" s="67"/>
      <c r="H1307" s="79"/>
      <c r="I1307" s="45"/>
      <c r="J1307" s="45">
        <v>202</v>
      </c>
      <c r="K1307" s="45"/>
      <c r="L1307" s="45"/>
      <c r="M1307" s="45"/>
      <c r="N1307" s="45"/>
      <c r="O1307" s="45"/>
      <c r="P1307" s="45"/>
      <c r="Q1307" s="41" t="str">
        <f>IF(CentrepointSourced[[#This Row],[Country]]="Northern Ireland","Northern Ireland",IFERROR(VLOOKUP(CentrepointSourced[[#This Row],[Local Authority]],LKP_LANameDQ[],2,FALSE),CentrepointSourced[[#This Row],[Local Authority]]))</f>
        <v>East Lothian</v>
      </c>
      <c r="R1307" s="41" t="str">
        <f>IF(CentrepointSourced[[#This Row],[LA type]]="County","",INDEX(ConsolGeog[lad14cd],MATCH(CentrepointSourced[[#This Row],[Local Authority DQ]],ConsolGeog[la_name],0)))</f>
        <v>S12000010</v>
      </c>
      <c r="S1307" s="41" t="str">
        <f>IF(OR(CentrepointSourced[[#This Row],[Country]]="Northern Ireland",CentrepointSourced[[#This Row],[Country]]="Scotland",CentrepointSourced[[#This Row],[Country]]="Wales"),"Local Authority",CentrepointSourced[[#This Row],[LA type]])</f>
        <v>Local Authority</v>
      </c>
      <c r="T1307" s="41">
        <f>IF(TRIM(CentrepointSourced[[#This Row],[Presented HS]])="",0,IF(CentrepointSourced[[#This Row],[Presented HS]]="&lt;5",2.5,IF(CentrepointSourced[[#This Row],[Presented HS]]="&lt;10",5,VALUE(TRIM(CentrepointSourced[[#This Row],[Presented HS]])))))</f>
        <v>0</v>
      </c>
      <c r="U1307" s="41">
        <f>IF(TRIM(CentrepointSourced[[#This Row],[Assessed HS]])="",0,IF(CentrepointSourced[[#This Row],[Assessed HS]]="&lt;5",2.5,IF(CentrepointSourced[[#This Row],[Assessed HS]]="&lt;10",5,VALUE(TRIM(CentrepointSourced[[#This Row],[Assessed HS]])))))</f>
        <v>0</v>
      </c>
      <c r="V1307" s="41">
        <f>IF(TRIM(CentrepointSourced[[#This Row],[Presented CS]])="",0,IF(CentrepointSourced[[#This Row],[Presented CS]]="&lt;5",2.5,IF(CentrepointSourced[[#This Row],[Presented CS]]="&lt;10",5,VALUE(TRIM(CentrepointSourced[[#This Row],[Presented CS]])))))</f>
        <v>0</v>
      </c>
      <c r="W1307" s="41">
        <f>IF(TRIM(CentrepointSourced[[#This Row],[Assessed CS]])="",0,IF(CentrepointSourced[[#This Row],[Assessed CS]]="&lt;5",2.5,IF(CentrepointSourced[[#This Row],[Assessed CS]]="&lt;10",5,VALUE(TRIM(CentrepointSourced[[#This Row],[Assessed CS]])))))</f>
        <v>0</v>
      </c>
      <c r="X1307" s="106">
        <f>IF(CentrepointSourced[[#This Row],[Age]]="16-17",CentrepointSourced[[#This Row],[Presented HS DQ]],0)</f>
        <v>0</v>
      </c>
      <c r="Y1307" s="106">
        <f>IF(CentrepointSourced[[#This Row],[Age]]="16-24",CentrepointSourced[[#This Row],[Presented HS DQ]],0)</f>
        <v>0</v>
      </c>
      <c r="Z1307" s="106">
        <f>IF(CentrepointSourced[[#This Row],[Age]]="18-24",CentrepointSourced[[#This Row],[Presented HS DQ]],0)</f>
        <v>0</v>
      </c>
      <c r="AA1307" s="106">
        <f>IF(CentrepointSourced[[#This Row],[Age]]="16-17",CentrepointSourced[[#This Row],[Presented CS DQ]],0)</f>
        <v>0</v>
      </c>
      <c r="AB1307" s="106">
        <f>IF(CentrepointSourced[[#This Row],[Age]]="16-24",CentrepointSourced[[#This Row],[Presented CS DQ]],0)</f>
        <v>0</v>
      </c>
      <c r="AC1307" s="106">
        <f>IF(CentrepointSourced[[#This Row],[Age]]="18-24",CentrepointSourced[[#This Row],[Presented CS DQ]],0)</f>
        <v>0</v>
      </c>
      <c r="AD1307" s="107">
        <f>IF(CentrepointSourced[[#This Row],[Age]]="16-17",CentrepointSourced[[#This Row],[Assessed HS DQ]],0)</f>
        <v>0</v>
      </c>
      <c r="AE1307" s="107">
        <f>IF(CentrepointSourced[[#This Row],[Age]]="16-24",CentrepointSourced[[#This Row],[Assessed HS DQ]],0)</f>
        <v>0</v>
      </c>
      <c r="AF1307" s="107">
        <f>IF(CentrepointSourced[[#This Row],[Age]]="18-24",CentrepointSourced[[#This Row],[Assessed HS DQ]],0)</f>
        <v>0</v>
      </c>
      <c r="AG1307" s="107">
        <f>IF(CentrepointSourced[[#This Row],[Age]]="16-17",CentrepointSourced[[#This Row],[Assessed CS DQ]],0)</f>
        <v>0</v>
      </c>
      <c r="AH1307" s="107">
        <f>IF(CentrepointSourced[[#This Row],[Age]]="16-24",CentrepointSourced[[#This Row],[Assessed CS DQ]],0)</f>
        <v>0</v>
      </c>
      <c r="AI1307" s="107">
        <f>IF(CentrepointSourced[[#This Row],[Age]]="18-24",CentrepointSourced[[#This Row],[Assessed CS DQ]],0)</f>
        <v>0</v>
      </c>
    </row>
    <row r="1308" spans="1:35" customFormat="1" ht="13.5" customHeight="1">
      <c r="A1308" s="45" t="s">
        <v>94</v>
      </c>
      <c r="B1308" s="45" t="s">
        <v>146</v>
      </c>
      <c r="C1308" s="45"/>
      <c r="D1308" s="62" t="s">
        <v>37</v>
      </c>
      <c r="E1308" s="95">
        <v>2014</v>
      </c>
      <c r="F1308" s="67" t="s">
        <v>53</v>
      </c>
      <c r="G1308" s="67"/>
      <c r="H1308" s="79"/>
      <c r="I1308" s="45"/>
      <c r="J1308" s="45">
        <v>190</v>
      </c>
      <c r="K1308" s="45"/>
      <c r="L1308" s="45"/>
      <c r="M1308" s="45"/>
      <c r="N1308" s="45"/>
      <c r="O1308" s="45"/>
      <c r="P1308" s="45"/>
      <c r="Q1308" s="41" t="str">
        <f>IF(CentrepointSourced[[#This Row],[Country]]="Northern Ireland","Northern Ireland",IFERROR(VLOOKUP(CentrepointSourced[[#This Row],[Local Authority]],LKP_LANameDQ[],2,FALSE),CentrepointSourced[[#This Row],[Local Authority]]))</f>
        <v>East Lothian</v>
      </c>
      <c r="R1308" s="41" t="str">
        <f>IF(CentrepointSourced[[#This Row],[LA type]]="County","",INDEX(ConsolGeog[lad14cd],MATCH(CentrepointSourced[[#This Row],[Local Authority DQ]],ConsolGeog[la_name],0)))</f>
        <v>S12000010</v>
      </c>
      <c r="S1308" s="41" t="str">
        <f>IF(OR(CentrepointSourced[[#This Row],[Country]]="Northern Ireland",CentrepointSourced[[#This Row],[Country]]="Scotland",CentrepointSourced[[#This Row],[Country]]="Wales"),"Local Authority",CentrepointSourced[[#This Row],[LA type]])</f>
        <v>Local Authority</v>
      </c>
      <c r="T1308" s="41">
        <f>IF(TRIM(CentrepointSourced[[#This Row],[Presented HS]])="",0,IF(CentrepointSourced[[#This Row],[Presented HS]]="&lt;5",2.5,IF(CentrepointSourced[[#This Row],[Presented HS]]="&lt;10",5,VALUE(TRIM(CentrepointSourced[[#This Row],[Presented HS]])))))</f>
        <v>0</v>
      </c>
      <c r="U1308" s="41">
        <f>IF(TRIM(CentrepointSourced[[#This Row],[Assessed HS]])="",0,IF(CentrepointSourced[[#This Row],[Assessed HS]]="&lt;5",2.5,IF(CentrepointSourced[[#This Row],[Assessed HS]]="&lt;10",5,VALUE(TRIM(CentrepointSourced[[#This Row],[Assessed HS]])))))</f>
        <v>0</v>
      </c>
      <c r="V1308" s="41">
        <f>IF(TRIM(CentrepointSourced[[#This Row],[Presented CS]])="",0,IF(CentrepointSourced[[#This Row],[Presented CS]]="&lt;5",2.5,IF(CentrepointSourced[[#This Row],[Presented CS]]="&lt;10",5,VALUE(TRIM(CentrepointSourced[[#This Row],[Presented CS]])))))</f>
        <v>0</v>
      </c>
      <c r="W1308" s="41">
        <f>IF(TRIM(CentrepointSourced[[#This Row],[Assessed CS]])="",0,IF(CentrepointSourced[[#This Row],[Assessed CS]]="&lt;5",2.5,IF(CentrepointSourced[[#This Row],[Assessed CS]]="&lt;10",5,VALUE(TRIM(CentrepointSourced[[#This Row],[Assessed CS]])))))</f>
        <v>0</v>
      </c>
      <c r="X1308" s="106">
        <f>IF(CentrepointSourced[[#This Row],[Age]]="16-17",CentrepointSourced[[#This Row],[Presented HS DQ]],0)</f>
        <v>0</v>
      </c>
      <c r="Y1308" s="106">
        <f>IF(CentrepointSourced[[#This Row],[Age]]="16-24",CentrepointSourced[[#This Row],[Presented HS DQ]],0)</f>
        <v>0</v>
      </c>
      <c r="Z1308" s="106">
        <f>IF(CentrepointSourced[[#This Row],[Age]]="18-24",CentrepointSourced[[#This Row],[Presented HS DQ]],0)</f>
        <v>0</v>
      </c>
      <c r="AA1308" s="106">
        <f>IF(CentrepointSourced[[#This Row],[Age]]="16-17",CentrepointSourced[[#This Row],[Presented CS DQ]],0)</f>
        <v>0</v>
      </c>
      <c r="AB1308" s="106">
        <f>IF(CentrepointSourced[[#This Row],[Age]]="16-24",CentrepointSourced[[#This Row],[Presented CS DQ]],0)</f>
        <v>0</v>
      </c>
      <c r="AC1308" s="106">
        <f>IF(CentrepointSourced[[#This Row],[Age]]="18-24",CentrepointSourced[[#This Row],[Presented CS DQ]],0)</f>
        <v>0</v>
      </c>
      <c r="AD1308" s="107">
        <f>IF(CentrepointSourced[[#This Row],[Age]]="16-17",CentrepointSourced[[#This Row],[Assessed HS DQ]],0)</f>
        <v>0</v>
      </c>
      <c r="AE1308" s="107">
        <f>IF(CentrepointSourced[[#This Row],[Age]]="16-24",CentrepointSourced[[#This Row],[Assessed HS DQ]],0)</f>
        <v>0</v>
      </c>
      <c r="AF1308" s="107">
        <f>IF(CentrepointSourced[[#This Row],[Age]]="18-24",CentrepointSourced[[#This Row],[Assessed HS DQ]],0)</f>
        <v>0</v>
      </c>
      <c r="AG1308" s="107">
        <f>IF(CentrepointSourced[[#This Row],[Age]]="16-17",CentrepointSourced[[#This Row],[Assessed CS DQ]],0)</f>
        <v>0</v>
      </c>
      <c r="AH1308" s="107">
        <f>IF(CentrepointSourced[[#This Row],[Age]]="16-24",CentrepointSourced[[#This Row],[Assessed CS DQ]],0)</f>
        <v>0</v>
      </c>
      <c r="AI1308" s="107">
        <f>IF(CentrepointSourced[[#This Row],[Age]]="18-24",CentrepointSourced[[#This Row],[Assessed CS DQ]],0)</f>
        <v>0</v>
      </c>
    </row>
    <row r="1309" spans="1:35" customFormat="1" ht="13.5" customHeight="1">
      <c r="A1309" s="45" t="s">
        <v>94</v>
      </c>
      <c r="B1309" s="45" t="s">
        <v>150</v>
      </c>
      <c r="C1309" s="45"/>
      <c r="D1309" s="62" t="s">
        <v>37</v>
      </c>
      <c r="E1309" s="95">
        <v>2002</v>
      </c>
      <c r="F1309" s="67" t="s">
        <v>53</v>
      </c>
      <c r="G1309" s="67"/>
      <c r="H1309" s="97">
        <v>55</v>
      </c>
      <c r="I1309" s="45"/>
      <c r="J1309" s="45">
        <v>55</v>
      </c>
      <c r="K1309" s="45"/>
      <c r="L1309" s="45"/>
      <c r="M1309" s="45"/>
      <c r="N1309" s="45"/>
      <c r="O1309" s="45"/>
      <c r="P1309" s="45"/>
      <c r="Q1309" s="41" t="str">
        <f>IF(CentrepointSourced[[#This Row],[Country]]="Northern Ireland","Northern Ireland",IFERROR(VLOOKUP(CentrepointSourced[[#This Row],[Local Authority]],LKP_LANameDQ[],2,FALSE),CentrepointSourced[[#This Row],[Local Authority]]))</f>
        <v>East Renfrewshire</v>
      </c>
      <c r="R1309" s="41" t="str">
        <f>IF(CentrepointSourced[[#This Row],[LA type]]="County","",INDEX(ConsolGeog[lad14cd],MATCH(CentrepointSourced[[#This Row],[Local Authority DQ]],ConsolGeog[la_name],0)))</f>
        <v>S12000011</v>
      </c>
      <c r="S1309" s="41" t="str">
        <f>IF(OR(CentrepointSourced[[#This Row],[Country]]="Northern Ireland",CentrepointSourced[[#This Row],[Country]]="Scotland",CentrepointSourced[[#This Row],[Country]]="Wales"),"Local Authority",CentrepointSourced[[#This Row],[LA type]])</f>
        <v>Local Authority</v>
      </c>
      <c r="T1309" s="41">
        <f>IF(TRIM(CentrepointSourced[[#This Row],[Presented HS]])="",0,IF(CentrepointSourced[[#This Row],[Presented HS]]="&lt;5",2.5,IF(CentrepointSourced[[#This Row],[Presented HS]]="&lt;10",5,VALUE(TRIM(CentrepointSourced[[#This Row],[Presented HS]])))))</f>
        <v>0</v>
      </c>
      <c r="U1309" s="41">
        <f>IF(TRIM(CentrepointSourced[[#This Row],[Assessed HS]])="",0,IF(CentrepointSourced[[#This Row],[Assessed HS]]="&lt;5",2.5,IF(CentrepointSourced[[#This Row],[Assessed HS]]="&lt;10",5,VALUE(TRIM(CentrepointSourced[[#This Row],[Assessed HS]])))))</f>
        <v>55</v>
      </c>
      <c r="V1309" s="41">
        <f>IF(TRIM(CentrepointSourced[[#This Row],[Presented CS]])="",0,IF(CentrepointSourced[[#This Row],[Presented CS]]="&lt;5",2.5,IF(CentrepointSourced[[#This Row],[Presented CS]]="&lt;10",5,VALUE(TRIM(CentrepointSourced[[#This Row],[Presented CS]])))))</f>
        <v>0</v>
      </c>
      <c r="W1309" s="41">
        <f>IF(TRIM(CentrepointSourced[[#This Row],[Assessed CS]])="",0,IF(CentrepointSourced[[#This Row],[Assessed CS]]="&lt;5",2.5,IF(CentrepointSourced[[#This Row],[Assessed CS]]="&lt;10",5,VALUE(TRIM(CentrepointSourced[[#This Row],[Assessed CS]])))))</f>
        <v>0</v>
      </c>
      <c r="X1309" s="106">
        <f>IF(CentrepointSourced[[#This Row],[Age]]="16-17",CentrepointSourced[[#This Row],[Presented HS DQ]],0)</f>
        <v>0</v>
      </c>
      <c r="Y1309" s="106">
        <f>IF(CentrepointSourced[[#This Row],[Age]]="16-24",CentrepointSourced[[#This Row],[Presented HS DQ]],0)</f>
        <v>0</v>
      </c>
      <c r="Z1309" s="106">
        <f>IF(CentrepointSourced[[#This Row],[Age]]="18-24",CentrepointSourced[[#This Row],[Presented HS DQ]],0)</f>
        <v>0</v>
      </c>
      <c r="AA1309" s="106">
        <f>IF(CentrepointSourced[[#This Row],[Age]]="16-17",CentrepointSourced[[#This Row],[Presented CS DQ]],0)</f>
        <v>0</v>
      </c>
      <c r="AB1309" s="106">
        <f>IF(CentrepointSourced[[#This Row],[Age]]="16-24",CentrepointSourced[[#This Row],[Presented CS DQ]],0)</f>
        <v>0</v>
      </c>
      <c r="AC1309" s="106">
        <f>IF(CentrepointSourced[[#This Row],[Age]]="18-24",CentrepointSourced[[#This Row],[Presented CS DQ]],0)</f>
        <v>0</v>
      </c>
      <c r="AD1309" s="107">
        <f>IF(CentrepointSourced[[#This Row],[Age]]="16-17",CentrepointSourced[[#This Row],[Assessed HS DQ]],0)</f>
        <v>0</v>
      </c>
      <c r="AE1309" s="107">
        <f>IF(CentrepointSourced[[#This Row],[Age]]="16-24",CentrepointSourced[[#This Row],[Assessed HS DQ]],0)</f>
        <v>55</v>
      </c>
      <c r="AF1309" s="107">
        <f>IF(CentrepointSourced[[#This Row],[Age]]="18-24",CentrepointSourced[[#This Row],[Assessed HS DQ]],0)</f>
        <v>0</v>
      </c>
      <c r="AG1309" s="107">
        <f>IF(CentrepointSourced[[#This Row],[Age]]="16-17",CentrepointSourced[[#This Row],[Assessed CS DQ]],0)</f>
        <v>0</v>
      </c>
      <c r="AH1309" s="107">
        <f>IF(CentrepointSourced[[#This Row],[Age]]="16-24",CentrepointSourced[[#This Row],[Assessed CS DQ]],0)</f>
        <v>0</v>
      </c>
      <c r="AI1309" s="107">
        <f>IF(CentrepointSourced[[#This Row],[Age]]="18-24",CentrepointSourced[[#This Row],[Assessed CS DQ]],0)</f>
        <v>0</v>
      </c>
    </row>
    <row r="1310" spans="1:35" customFormat="1" ht="13.5" customHeight="1">
      <c r="A1310" s="45" t="s">
        <v>94</v>
      </c>
      <c r="B1310" s="45" t="s">
        <v>150</v>
      </c>
      <c r="C1310" s="45"/>
      <c r="D1310" s="62" t="s">
        <v>37</v>
      </c>
      <c r="E1310" s="95">
        <v>2003</v>
      </c>
      <c r="F1310" s="67" t="s">
        <v>53</v>
      </c>
      <c r="G1310" s="67"/>
      <c r="H1310" s="97">
        <v>62</v>
      </c>
      <c r="I1310" s="45"/>
      <c r="J1310" s="45">
        <v>66</v>
      </c>
      <c r="K1310" s="45"/>
      <c r="L1310" s="45"/>
      <c r="M1310" s="45"/>
      <c r="N1310" s="45"/>
      <c r="O1310" s="45"/>
      <c r="P1310" s="45"/>
      <c r="Q1310" s="41" t="str">
        <f>IF(CentrepointSourced[[#This Row],[Country]]="Northern Ireland","Northern Ireland",IFERROR(VLOOKUP(CentrepointSourced[[#This Row],[Local Authority]],LKP_LANameDQ[],2,FALSE),CentrepointSourced[[#This Row],[Local Authority]]))</f>
        <v>East Renfrewshire</v>
      </c>
      <c r="R1310" s="41" t="str">
        <f>IF(CentrepointSourced[[#This Row],[LA type]]="County","",INDEX(ConsolGeog[lad14cd],MATCH(CentrepointSourced[[#This Row],[Local Authority DQ]],ConsolGeog[la_name],0)))</f>
        <v>S12000011</v>
      </c>
      <c r="S1310" s="41" t="str">
        <f>IF(OR(CentrepointSourced[[#This Row],[Country]]="Northern Ireland",CentrepointSourced[[#This Row],[Country]]="Scotland",CentrepointSourced[[#This Row],[Country]]="Wales"),"Local Authority",CentrepointSourced[[#This Row],[LA type]])</f>
        <v>Local Authority</v>
      </c>
      <c r="T1310" s="41">
        <f>IF(TRIM(CentrepointSourced[[#This Row],[Presented HS]])="",0,IF(CentrepointSourced[[#This Row],[Presented HS]]="&lt;5",2.5,IF(CentrepointSourced[[#This Row],[Presented HS]]="&lt;10",5,VALUE(TRIM(CentrepointSourced[[#This Row],[Presented HS]])))))</f>
        <v>0</v>
      </c>
      <c r="U1310" s="41">
        <f>IF(TRIM(CentrepointSourced[[#This Row],[Assessed HS]])="",0,IF(CentrepointSourced[[#This Row],[Assessed HS]]="&lt;5",2.5,IF(CentrepointSourced[[#This Row],[Assessed HS]]="&lt;10",5,VALUE(TRIM(CentrepointSourced[[#This Row],[Assessed HS]])))))</f>
        <v>62</v>
      </c>
      <c r="V1310" s="41">
        <f>IF(TRIM(CentrepointSourced[[#This Row],[Presented CS]])="",0,IF(CentrepointSourced[[#This Row],[Presented CS]]="&lt;5",2.5,IF(CentrepointSourced[[#This Row],[Presented CS]]="&lt;10",5,VALUE(TRIM(CentrepointSourced[[#This Row],[Presented CS]])))))</f>
        <v>0</v>
      </c>
      <c r="W1310" s="41">
        <f>IF(TRIM(CentrepointSourced[[#This Row],[Assessed CS]])="",0,IF(CentrepointSourced[[#This Row],[Assessed CS]]="&lt;5",2.5,IF(CentrepointSourced[[#This Row],[Assessed CS]]="&lt;10",5,VALUE(TRIM(CentrepointSourced[[#This Row],[Assessed CS]])))))</f>
        <v>0</v>
      </c>
      <c r="X1310" s="106">
        <f>IF(CentrepointSourced[[#This Row],[Age]]="16-17",CentrepointSourced[[#This Row],[Presented HS DQ]],0)</f>
        <v>0</v>
      </c>
      <c r="Y1310" s="106">
        <f>IF(CentrepointSourced[[#This Row],[Age]]="16-24",CentrepointSourced[[#This Row],[Presented HS DQ]],0)</f>
        <v>0</v>
      </c>
      <c r="Z1310" s="106">
        <f>IF(CentrepointSourced[[#This Row],[Age]]="18-24",CentrepointSourced[[#This Row],[Presented HS DQ]],0)</f>
        <v>0</v>
      </c>
      <c r="AA1310" s="106">
        <f>IF(CentrepointSourced[[#This Row],[Age]]="16-17",CentrepointSourced[[#This Row],[Presented CS DQ]],0)</f>
        <v>0</v>
      </c>
      <c r="AB1310" s="106">
        <f>IF(CentrepointSourced[[#This Row],[Age]]="16-24",CentrepointSourced[[#This Row],[Presented CS DQ]],0)</f>
        <v>0</v>
      </c>
      <c r="AC1310" s="106">
        <f>IF(CentrepointSourced[[#This Row],[Age]]="18-24",CentrepointSourced[[#This Row],[Presented CS DQ]],0)</f>
        <v>0</v>
      </c>
      <c r="AD1310" s="107">
        <f>IF(CentrepointSourced[[#This Row],[Age]]="16-17",CentrepointSourced[[#This Row],[Assessed HS DQ]],0)</f>
        <v>0</v>
      </c>
      <c r="AE1310" s="107">
        <f>IF(CentrepointSourced[[#This Row],[Age]]="16-24",CentrepointSourced[[#This Row],[Assessed HS DQ]],0)</f>
        <v>62</v>
      </c>
      <c r="AF1310" s="107">
        <f>IF(CentrepointSourced[[#This Row],[Age]]="18-24",CentrepointSourced[[#This Row],[Assessed HS DQ]],0)</f>
        <v>0</v>
      </c>
      <c r="AG1310" s="107">
        <f>IF(CentrepointSourced[[#This Row],[Age]]="16-17",CentrepointSourced[[#This Row],[Assessed CS DQ]],0)</f>
        <v>0</v>
      </c>
      <c r="AH1310" s="107">
        <f>IF(CentrepointSourced[[#This Row],[Age]]="16-24",CentrepointSourced[[#This Row],[Assessed CS DQ]],0)</f>
        <v>0</v>
      </c>
      <c r="AI1310" s="107">
        <f>IF(CentrepointSourced[[#This Row],[Age]]="18-24",CentrepointSourced[[#This Row],[Assessed CS DQ]],0)</f>
        <v>0</v>
      </c>
    </row>
    <row r="1311" spans="1:35" customFormat="1" ht="13.5" customHeight="1">
      <c r="A1311" s="45" t="s">
        <v>94</v>
      </c>
      <c r="B1311" s="45" t="s">
        <v>150</v>
      </c>
      <c r="C1311" s="45"/>
      <c r="D1311" s="62" t="s">
        <v>37</v>
      </c>
      <c r="E1311" s="95">
        <v>2004</v>
      </c>
      <c r="F1311" s="67" t="s">
        <v>53</v>
      </c>
      <c r="G1311" s="67"/>
      <c r="H1311" s="97">
        <v>92</v>
      </c>
      <c r="I1311" s="45"/>
      <c r="J1311" s="45">
        <v>87</v>
      </c>
      <c r="K1311" s="45"/>
      <c r="L1311" s="45"/>
      <c r="M1311" s="45"/>
      <c r="N1311" s="45"/>
      <c r="O1311" s="45"/>
      <c r="P1311" s="45"/>
      <c r="Q1311" s="41" t="str">
        <f>IF(CentrepointSourced[[#This Row],[Country]]="Northern Ireland","Northern Ireland",IFERROR(VLOOKUP(CentrepointSourced[[#This Row],[Local Authority]],LKP_LANameDQ[],2,FALSE),CentrepointSourced[[#This Row],[Local Authority]]))</f>
        <v>East Renfrewshire</v>
      </c>
      <c r="R1311" s="41" t="str">
        <f>IF(CentrepointSourced[[#This Row],[LA type]]="County","",INDEX(ConsolGeog[lad14cd],MATCH(CentrepointSourced[[#This Row],[Local Authority DQ]],ConsolGeog[la_name],0)))</f>
        <v>S12000011</v>
      </c>
      <c r="S1311" s="41" t="str">
        <f>IF(OR(CentrepointSourced[[#This Row],[Country]]="Northern Ireland",CentrepointSourced[[#This Row],[Country]]="Scotland",CentrepointSourced[[#This Row],[Country]]="Wales"),"Local Authority",CentrepointSourced[[#This Row],[LA type]])</f>
        <v>Local Authority</v>
      </c>
      <c r="T1311" s="41">
        <f>IF(TRIM(CentrepointSourced[[#This Row],[Presented HS]])="",0,IF(CentrepointSourced[[#This Row],[Presented HS]]="&lt;5",2.5,IF(CentrepointSourced[[#This Row],[Presented HS]]="&lt;10",5,VALUE(TRIM(CentrepointSourced[[#This Row],[Presented HS]])))))</f>
        <v>0</v>
      </c>
      <c r="U1311" s="41">
        <f>IF(TRIM(CentrepointSourced[[#This Row],[Assessed HS]])="",0,IF(CentrepointSourced[[#This Row],[Assessed HS]]="&lt;5",2.5,IF(CentrepointSourced[[#This Row],[Assessed HS]]="&lt;10",5,VALUE(TRIM(CentrepointSourced[[#This Row],[Assessed HS]])))))</f>
        <v>92</v>
      </c>
      <c r="V1311" s="41">
        <f>IF(TRIM(CentrepointSourced[[#This Row],[Presented CS]])="",0,IF(CentrepointSourced[[#This Row],[Presented CS]]="&lt;5",2.5,IF(CentrepointSourced[[#This Row],[Presented CS]]="&lt;10",5,VALUE(TRIM(CentrepointSourced[[#This Row],[Presented CS]])))))</f>
        <v>0</v>
      </c>
      <c r="W1311" s="41">
        <f>IF(TRIM(CentrepointSourced[[#This Row],[Assessed CS]])="",0,IF(CentrepointSourced[[#This Row],[Assessed CS]]="&lt;5",2.5,IF(CentrepointSourced[[#This Row],[Assessed CS]]="&lt;10",5,VALUE(TRIM(CentrepointSourced[[#This Row],[Assessed CS]])))))</f>
        <v>0</v>
      </c>
      <c r="X1311" s="106">
        <f>IF(CentrepointSourced[[#This Row],[Age]]="16-17",CentrepointSourced[[#This Row],[Presented HS DQ]],0)</f>
        <v>0</v>
      </c>
      <c r="Y1311" s="106">
        <f>IF(CentrepointSourced[[#This Row],[Age]]="16-24",CentrepointSourced[[#This Row],[Presented HS DQ]],0)</f>
        <v>0</v>
      </c>
      <c r="Z1311" s="106">
        <f>IF(CentrepointSourced[[#This Row],[Age]]="18-24",CentrepointSourced[[#This Row],[Presented HS DQ]],0)</f>
        <v>0</v>
      </c>
      <c r="AA1311" s="106">
        <f>IF(CentrepointSourced[[#This Row],[Age]]="16-17",CentrepointSourced[[#This Row],[Presented CS DQ]],0)</f>
        <v>0</v>
      </c>
      <c r="AB1311" s="106">
        <f>IF(CentrepointSourced[[#This Row],[Age]]="16-24",CentrepointSourced[[#This Row],[Presented CS DQ]],0)</f>
        <v>0</v>
      </c>
      <c r="AC1311" s="106">
        <f>IF(CentrepointSourced[[#This Row],[Age]]="18-24",CentrepointSourced[[#This Row],[Presented CS DQ]],0)</f>
        <v>0</v>
      </c>
      <c r="AD1311" s="107">
        <f>IF(CentrepointSourced[[#This Row],[Age]]="16-17",CentrepointSourced[[#This Row],[Assessed HS DQ]],0)</f>
        <v>0</v>
      </c>
      <c r="AE1311" s="107">
        <f>IF(CentrepointSourced[[#This Row],[Age]]="16-24",CentrepointSourced[[#This Row],[Assessed HS DQ]],0)</f>
        <v>92</v>
      </c>
      <c r="AF1311" s="107">
        <f>IF(CentrepointSourced[[#This Row],[Age]]="18-24",CentrepointSourced[[#This Row],[Assessed HS DQ]],0)</f>
        <v>0</v>
      </c>
      <c r="AG1311" s="107">
        <f>IF(CentrepointSourced[[#This Row],[Age]]="16-17",CentrepointSourced[[#This Row],[Assessed CS DQ]],0)</f>
        <v>0</v>
      </c>
      <c r="AH1311" s="107">
        <f>IF(CentrepointSourced[[#This Row],[Age]]="16-24",CentrepointSourced[[#This Row],[Assessed CS DQ]],0)</f>
        <v>0</v>
      </c>
      <c r="AI1311" s="107">
        <f>IF(CentrepointSourced[[#This Row],[Age]]="18-24",CentrepointSourced[[#This Row],[Assessed CS DQ]],0)</f>
        <v>0</v>
      </c>
    </row>
    <row r="1312" spans="1:35" customFormat="1" ht="13.5" customHeight="1">
      <c r="A1312" s="45" t="s">
        <v>94</v>
      </c>
      <c r="B1312" s="45" t="s">
        <v>150</v>
      </c>
      <c r="C1312" s="45"/>
      <c r="D1312" s="62" t="s">
        <v>37</v>
      </c>
      <c r="E1312" s="95">
        <v>2005</v>
      </c>
      <c r="F1312" s="67" t="s">
        <v>53</v>
      </c>
      <c r="G1312" s="67"/>
      <c r="H1312" s="97">
        <v>86</v>
      </c>
      <c r="I1312" s="45"/>
      <c r="J1312" s="45">
        <v>87</v>
      </c>
      <c r="K1312" s="45"/>
      <c r="L1312" s="45"/>
      <c r="M1312" s="45"/>
      <c r="N1312" s="45"/>
      <c r="O1312" s="45"/>
      <c r="P1312" s="45"/>
      <c r="Q1312" s="41" t="str">
        <f>IF(CentrepointSourced[[#This Row],[Country]]="Northern Ireland","Northern Ireland",IFERROR(VLOOKUP(CentrepointSourced[[#This Row],[Local Authority]],LKP_LANameDQ[],2,FALSE),CentrepointSourced[[#This Row],[Local Authority]]))</f>
        <v>East Renfrewshire</v>
      </c>
      <c r="R1312" s="41" t="str">
        <f>IF(CentrepointSourced[[#This Row],[LA type]]="County","",INDEX(ConsolGeog[lad14cd],MATCH(CentrepointSourced[[#This Row],[Local Authority DQ]],ConsolGeog[la_name],0)))</f>
        <v>S12000011</v>
      </c>
      <c r="S1312" s="41" t="str">
        <f>IF(OR(CentrepointSourced[[#This Row],[Country]]="Northern Ireland",CentrepointSourced[[#This Row],[Country]]="Scotland",CentrepointSourced[[#This Row],[Country]]="Wales"),"Local Authority",CentrepointSourced[[#This Row],[LA type]])</f>
        <v>Local Authority</v>
      </c>
      <c r="T1312" s="41">
        <f>IF(TRIM(CentrepointSourced[[#This Row],[Presented HS]])="",0,IF(CentrepointSourced[[#This Row],[Presented HS]]="&lt;5",2.5,IF(CentrepointSourced[[#This Row],[Presented HS]]="&lt;10",5,VALUE(TRIM(CentrepointSourced[[#This Row],[Presented HS]])))))</f>
        <v>0</v>
      </c>
      <c r="U1312" s="41">
        <f>IF(TRIM(CentrepointSourced[[#This Row],[Assessed HS]])="",0,IF(CentrepointSourced[[#This Row],[Assessed HS]]="&lt;5",2.5,IF(CentrepointSourced[[#This Row],[Assessed HS]]="&lt;10",5,VALUE(TRIM(CentrepointSourced[[#This Row],[Assessed HS]])))))</f>
        <v>86</v>
      </c>
      <c r="V1312" s="41">
        <f>IF(TRIM(CentrepointSourced[[#This Row],[Presented CS]])="",0,IF(CentrepointSourced[[#This Row],[Presented CS]]="&lt;5",2.5,IF(CentrepointSourced[[#This Row],[Presented CS]]="&lt;10",5,VALUE(TRIM(CentrepointSourced[[#This Row],[Presented CS]])))))</f>
        <v>0</v>
      </c>
      <c r="W1312" s="41">
        <f>IF(TRIM(CentrepointSourced[[#This Row],[Assessed CS]])="",0,IF(CentrepointSourced[[#This Row],[Assessed CS]]="&lt;5",2.5,IF(CentrepointSourced[[#This Row],[Assessed CS]]="&lt;10",5,VALUE(TRIM(CentrepointSourced[[#This Row],[Assessed CS]])))))</f>
        <v>0</v>
      </c>
      <c r="X1312" s="106">
        <f>IF(CentrepointSourced[[#This Row],[Age]]="16-17",CentrepointSourced[[#This Row],[Presented HS DQ]],0)</f>
        <v>0</v>
      </c>
      <c r="Y1312" s="106">
        <f>IF(CentrepointSourced[[#This Row],[Age]]="16-24",CentrepointSourced[[#This Row],[Presented HS DQ]],0)</f>
        <v>0</v>
      </c>
      <c r="Z1312" s="106">
        <f>IF(CentrepointSourced[[#This Row],[Age]]="18-24",CentrepointSourced[[#This Row],[Presented HS DQ]],0)</f>
        <v>0</v>
      </c>
      <c r="AA1312" s="106">
        <f>IF(CentrepointSourced[[#This Row],[Age]]="16-17",CentrepointSourced[[#This Row],[Presented CS DQ]],0)</f>
        <v>0</v>
      </c>
      <c r="AB1312" s="106">
        <f>IF(CentrepointSourced[[#This Row],[Age]]="16-24",CentrepointSourced[[#This Row],[Presented CS DQ]],0)</f>
        <v>0</v>
      </c>
      <c r="AC1312" s="106">
        <f>IF(CentrepointSourced[[#This Row],[Age]]="18-24",CentrepointSourced[[#This Row],[Presented CS DQ]],0)</f>
        <v>0</v>
      </c>
      <c r="AD1312" s="107">
        <f>IF(CentrepointSourced[[#This Row],[Age]]="16-17",CentrepointSourced[[#This Row],[Assessed HS DQ]],0)</f>
        <v>0</v>
      </c>
      <c r="AE1312" s="107">
        <f>IF(CentrepointSourced[[#This Row],[Age]]="16-24",CentrepointSourced[[#This Row],[Assessed HS DQ]],0)</f>
        <v>86</v>
      </c>
      <c r="AF1312" s="107">
        <f>IF(CentrepointSourced[[#This Row],[Age]]="18-24",CentrepointSourced[[#This Row],[Assessed HS DQ]],0)</f>
        <v>0</v>
      </c>
      <c r="AG1312" s="107">
        <f>IF(CentrepointSourced[[#This Row],[Age]]="16-17",CentrepointSourced[[#This Row],[Assessed CS DQ]],0)</f>
        <v>0</v>
      </c>
      <c r="AH1312" s="107">
        <f>IF(CentrepointSourced[[#This Row],[Age]]="16-24",CentrepointSourced[[#This Row],[Assessed CS DQ]],0)</f>
        <v>0</v>
      </c>
      <c r="AI1312" s="107">
        <f>IF(CentrepointSourced[[#This Row],[Age]]="18-24",CentrepointSourced[[#This Row],[Assessed CS DQ]],0)</f>
        <v>0</v>
      </c>
    </row>
    <row r="1313" spans="1:35" customFormat="1" ht="13.5" customHeight="1">
      <c r="A1313" s="45" t="s">
        <v>94</v>
      </c>
      <c r="B1313" s="45" t="s">
        <v>150</v>
      </c>
      <c r="C1313" s="45"/>
      <c r="D1313" s="62" t="s">
        <v>37</v>
      </c>
      <c r="E1313" s="95">
        <v>2006</v>
      </c>
      <c r="F1313" s="67" t="s">
        <v>53</v>
      </c>
      <c r="G1313" s="67"/>
      <c r="H1313" s="97">
        <v>100</v>
      </c>
      <c r="I1313" s="45"/>
      <c r="J1313" s="45">
        <v>101</v>
      </c>
      <c r="K1313" s="45"/>
      <c r="L1313" s="45"/>
      <c r="M1313" s="45"/>
      <c r="N1313" s="45"/>
      <c r="O1313" s="45"/>
      <c r="P1313" s="45"/>
      <c r="Q1313" s="41" t="str">
        <f>IF(CentrepointSourced[[#This Row],[Country]]="Northern Ireland","Northern Ireland",IFERROR(VLOOKUP(CentrepointSourced[[#This Row],[Local Authority]],LKP_LANameDQ[],2,FALSE),CentrepointSourced[[#This Row],[Local Authority]]))</f>
        <v>East Renfrewshire</v>
      </c>
      <c r="R1313" s="41" t="str">
        <f>IF(CentrepointSourced[[#This Row],[LA type]]="County","",INDEX(ConsolGeog[lad14cd],MATCH(CentrepointSourced[[#This Row],[Local Authority DQ]],ConsolGeog[la_name],0)))</f>
        <v>S12000011</v>
      </c>
      <c r="S1313" s="41" t="str">
        <f>IF(OR(CentrepointSourced[[#This Row],[Country]]="Northern Ireland",CentrepointSourced[[#This Row],[Country]]="Scotland",CentrepointSourced[[#This Row],[Country]]="Wales"),"Local Authority",CentrepointSourced[[#This Row],[LA type]])</f>
        <v>Local Authority</v>
      </c>
      <c r="T1313" s="41">
        <f>IF(TRIM(CentrepointSourced[[#This Row],[Presented HS]])="",0,IF(CentrepointSourced[[#This Row],[Presented HS]]="&lt;5",2.5,IF(CentrepointSourced[[#This Row],[Presented HS]]="&lt;10",5,VALUE(TRIM(CentrepointSourced[[#This Row],[Presented HS]])))))</f>
        <v>0</v>
      </c>
      <c r="U1313" s="41">
        <f>IF(TRIM(CentrepointSourced[[#This Row],[Assessed HS]])="",0,IF(CentrepointSourced[[#This Row],[Assessed HS]]="&lt;5",2.5,IF(CentrepointSourced[[#This Row],[Assessed HS]]="&lt;10",5,VALUE(TRIM(CentrepointSourced[[#This Row],[Assessed HS]])))))</f>
        <v>100</v>
      </c>
      <c r="V1313" s="41">
        <f>IF(TRIM(CentrepointSourced[[#This Row],[Presented CS]])="",0,IF(CentrepointSourced[[#This Row],[Presented CS]]="&lt;5",2.5,IF(CentrepointSourced[[#This Row],[Presented CS]]="&lt;10",5,VALUE(TRIM(CentrepointSourced[[#This Row],[Presented CS]])))))</f>
        <v>0</v>
      </c>
      <c r="W1313" s="41">
        <f>IF(TRIM(CentrepointSourced[[#This Row],[Assessed CS]])="",0,IF(CentrepointSourced[[#This Row],[Assessed CS]]="&lt;5",2.5,IF(CentrepointSourced[[#This Row],[Assessed CS]]="&lt;10",5,VALUE(TRIM(CentrepointSourced[[#This Row],[Assessed CS]])))))</f>
        <v>0</v>
      </c>
      <c r="X1313" s="106">
        <f>IF(CentrepointSourced[[#This Row],[Age]]="16-17",CentrepointSourced[[#This Row],[Presented HS DQ]],0)</f>
        <v>0</v>
      </c>
      <c r="Y1313" s="106">
        <f>IF(CentrepointSourced[[#This Row],[Age]]="16-24",CentrepointSourced[[#This Row],[Presented HS DQ]],0)</f>
        <v>0</v>
      </c>
      <c r="Z1313" s="106">
        <f>IF(CentrepointSourced[[#This Row],[Age]]="18-24",CentrepointSourced[[#This Row],[Presented HS DQ]],0)</f>
        <v>0</v>
      </c>
      <c r="AA1313" s="106">
        <f>IF(CentrepointSourced[[#This Row],[Age]]="16-17",CentrepointSourced[[#This Row],[Presented CS DQ]],0)</f>
        <v>0</v>
      </c>
      <c r="AB1313" s="106">
        <f>IF(CentrepointSourced[[#This Row],[Age]]="16-24",CentrepointSourced[[#This Row],[Presented CS DQ]],0)</f>
        <v>0</v>
      </c>
      <c r="AC1313" s="106">
        <f>IF(CentrepointSourced[[#This Row],[Age]]="18-24",CentrepointSourced[[#This Row],[Presented CS DQ]],0)</f>
        <v>0</v>
      </c>
      <c r="AD1313" s="107">
        <f>IF(CentrepointSourced[[#This Row],[Age]]="16-17",CentrepointSourced[[#This Row],[Assessed HS DQ]],0)</f>
        <v>0</v>
      </c>
      <c r="AE1313" s="107">
        <f>IF(CentrepointSourced[[#This Row],[Age]]="16-24",CentrepointSourced[[#This Row],[Assessed HS DQ]],0)</f>
        <v>100</v>
      </c>
      <c r="AF1313" s="107">
        <f>IF(CentrepointSourced[[#This Row],[Age]]="18-24",CentrepointSourced[[#This Row],[Assessed HS DQ]],0)</f>
        <v>0</v>
      </c>
      <c r="AG1313" s="107">
        <f>IF(CentrepointSourced[[#This Row],[Age]]="16-17",CentrepointSourced[[#This Row],[Assessed CS DQ]],0)</f>
        <v>0</v>
      </c>
      <c r="AH1313" s="107">
        <f>IF(CentrepointSourced[[#This Row],[Age]]="16-24",CentrepointSourced[[#This Row],[Assessed CS DQ]],0)</f>
        <v>0</v>
      </c>
      <c r="AI1313" s="107">
        <f>IF(CentrepointSourced[[#This Row],[Age]]="18-24",CentrepointSourced[[#This Row],[Assessed CS DQ]],0)</f>
        <v>0</v>
      </c>
    </row>
    <row r="1314" spans="1:35" customFormat="1" ht="13.5" customHeight="1">
      <c r="A1314" s="45" t="s">
        <v>94</v>
      </c>
      <c r="B1314" s="45" t="s">
        <v>150</v>
      </c>
      <c r="C1314" s="45"/>
      <c r="D1314" s="62" t="s">
        <v>37</v>
      </c>
      <c r="E1314" s="95">
        <v>2007</v>
      </c>
      <c r="F1314" s="67" t="s">
        <v>53</v>
      </c>
      <c r="G1314" s="67"/>
      <c r="H1314" s="97">
        <v>86</v>
      </c>
      <c r="I1314" s="45"/>
      <c r="J1314" s="45">
        <v>86</v>
      </c>
      <c r="K1314" s="45"/>
      <c r="L1314" s="45"/>
      <c r="M1314" s="45"/>
      <c r="N1314" s="45"/>
      <c r="O1314" s="45"/>
      <c r="P1314" s="45"/>
      <c r="Q1314" s="41" t="str">
        <f>IF(CentrepointSourced[[#This Row],[Country]]="Northern Ireland","Northern Ireland",IFERROR(VLOOKUP(CentrepointSourced[[#This Row],[Local Authority]],LKP_LANameDQ[],2,FALSE),CentrepointSourced[[#This Row],[Local Authority]]))</f>
        <v>East Renfrewshire</v>
      </c>
      <c r="R1314" s="41" t="str">
        <f>IF(CentrepointSourced[[#This Row],[LA type]]="County","",INDEX(ConsolGeog[lad14cd],MATCH(CentrepointSourced[[#This Row],[Local Authority DQ]],ConsolGeog[la_name],0)))</f>
        <v>S12000011</v>
      </c>
      <c r="S1314" s="41" t="str">
        <f>IF(OR(CentrepointSourced[[#This Row],[Country]]="Northern Ireland",CentrepointSourced[[#This Row],[Country]]="Scotland",CentrepointSourced[[#This Row],[Country]]="Wales"),"Local Authority",CentrepointSourced[[#This Row],[LA type]])</f>
        <v>Local Authority</v>
      </c>
      <c r="T1314" s="41">
        <f>IF(TRIM(CentrepointSourced[[#This Row],[Presented HS]])="",0,IF(CentrepointSourced[[#This Row],[Presented HS]]="&lt;5",2.5,IF(CentrepointSourced[[#This Row],[Presented HS]]="&lt;10",5,VALUE(TRIM(CentrepointSourced[[#This Row],[Presented HS]])))))</f>
        <v>0</v>
      </c>
      <c r="U1314" s="41">
        <f>IF(TRIM(CentrepointSourced[[#This Row],[Assessed HS]])="",0,IF(CentrepointSourced[[#This Row],[Assessed HS]]="&lt;5",2.5,IF(CentrepointSourced[[#This Row],[Assessed HS]]="&lt;10",5,VALUE(TRIM(CentrepointSourced[[#This Row],[Assessed HS]])))))</f>
        <v>86</v>
      </c>
      <c r="V1314" s="41">
        <f>IF(TRIM(CentrepointSourced[[#This Row],[Presented CS]])="",0,IF(CentrepointSourced[[#This Row],[Presented CS]]="&lt;5",2.5,IF(CentrepointSourced[[#This Row],[Presented CS]]="&lt;10",5,VALUE(TRIM(CentrepointSourced[[#This Row],[Presented CS]])))))</f>
        <v>0</v>
      </c>
      <c r="W1314" s="41">
        <f>IF(TRIM(CentrepointSourced[[#This Row],[Assessed CS]])="",0,IF(CentrepointSourced[[#This Row],[Assessed CS]]="&lt;5",2.5,IF(CentrepointSourced[[#This Row],[Assessed CS]]="&lt;10",5,VALUE(TRIM(CentrepointSourced[[#This Row],[Assessed CS]])))))</f>
        <v>0</v>
      </c>
      <c r="X1314" s="106">
        <f>IF(CentrepointSourced[[#This Row],[Age]]="16-17",CentrepointSourced[[#This Row],[Presented HS DQ]],0)</f>
        <v>0</v>
      </c>
      <c r="Y1314" s="106">
        <f>IF(CentrepointSourced[[#This Row],[Age]]="16-24",CentrepointSourced[[#This Row],[Presented HS DQ]],0)</f>
        <v>0</v>
      </c>
      <c r="Z1314" s="106">
        <f>IF(CentrepointSourced[[#This Row],[Age]]="18-24",CentrepointSourced[[#This Row],[Presented HS DQ]],0)</f>
        <v>0</v>
      </c>
      <c r="AA1314" s="106">
        <f>IF(CentrepointSourced[[#This Row],[Age]]="16-17",CentrepointSourced[[#This Row],[Presented CS DQ]],0)</f>
        <v>0</v>
      </c>
      <c r="AB1314" s="106">
        <f>IF(CentrepointSourced[[#This Row],[Age]]="16-24",CentrepointSourced[[#This Row],[Presented CS DQ]],0)</f>
        <v>0</v>
      </c>
      <c r="AC1314" s="106">
        <f>IF(CentrepointSourced[[#This Row],[Age]]="18-24",CentrepointSourced[[#This Row],[Presented CS DQ]],0)</f>
        <v>0</v>
      </c>
      <c r="AD1314" s="107">
        <f>IF(CentrepointSourced[[#This Row],[Age]]="16-17",CentrepointSourced[[#This Row],[Assessed HS DQ]],0)</f>
        <v>0</v>
      </c>
      <c r="AE1314" s="107">
        <f>IF(CentrepointSourced[[#This Row],[Age]]="16-24",CentrepointSourced[[#This Row],[Assessed HS DQ]],0)</f>
        <v>86</v>
      </c>
      <c r="AF1314" s="107">
        <f>IF(CentrepointSourced[[#This Row],[Age]]="18-24",CentrepointSourced[[#This Row],[Assessed HS DQ]],0)</f>
        <v>0</v>
      </c>
      <c r="AG1314" s="107">
        <f>IF(CentrepointSourced[[#This Row],[Age]]="16-17",CentrepointSourced[[#This Row],[Assessed CS DQ]],0)</f>
        <v>0</v>
      </c>
      <c r="AH1314" s="107">
        <f>IF(CentrepointSourced[[#This Row],[Age]]="16-24",CentrepointSourced[[#This Row],[Assessed CS DQ]],0)</f>
        <v>0</v>
      </c>
      <c r="AI1314" s="107">
        <f>IF(CentrepointSourced[[#This Row],[Age]]="18-24",CentrepointSourced[[#This Row],[Assessed CS DQ]],0)</f>
        <v>0</v>
      </c>
    </row>
    <row r="1315" spans="1:35" customFormat="1" ht="13.5" customHeight="1">
      <c r="A1315" s="45" t="s">
        <v>94</v>
      </c>
      <c r="B1315" s="45" t="s">
        <v>150</v>
      </c>
      <c r="C1315" s="45"/>
      <c r="D1315" s="62" t="s">
        <v>37</v>
      </c>
      <c r="E1315" s="95">
        <v>2008</v>
      </c>
      <c r="F1315" s="67" t="s">
        <v>53</v>
      </c>
      <c r="G1315" s="67"/>
      <c r="H1315" s="97">
        <v>85</v>
      </c>
      <c r="I1315" s="45"/>
      <c r="J1315" s="45">
        <v>88</v>
      </c>
      <c r="K1315" s="45"/>
      <c r="L1315" s="45"/>
      <c r="M1315" s="45"/>
      <c r="N1315" s="45"/>
      <c r="O1315" s="45"/>
      <c r="P1315" s="45"/>
      <c r="Q1315" s="41" t="str">
        <f>IF(CentrepointSourced[[#This Row],[Country]]="Northern Ireland","Northern Ireland",IFERROR(VLOOKUP(CentrepointSourced[[#This Row],[Local Authority]],LKP_LANameDQ[],2,FALSE),CentrepointSourced[[#This Row],[Local Authority]]))</f>
        <v>East Renfrewshire</v>
      </c>
      <c r="R1315" s="41" t="str">
        <f>IF(CentrepointSourced[[#This Row],[LA type]]="County","",INDEX(ConsolGeog[lad14cd],MATCH(CentrepointSourced[[#This Row],[Local Authority DQ]],ConsolGeog[la_name],0)))</f>
        <v>S12000011</v>
      </c>
      <c r="S1315" s="41" t="str">
        <f>IF(OR(CentrepointSourced[[#This Row],[Country]]="Northern Ireland",CentrepointSourced[[#This Row],[Country]]="Scotland",CentrepointSourced[[#This Row],[Country]]="Wales"),"Local Authority",CentrepointSourced[[#This Row],[LA type]])</f>
        <v>Local Authority</v>
      </c>
      <c r="T1315" s="41">
        <f>IF(TRIM(CentrepointSourced[[#This Row],[Presented HS]])="",0,IF(CentrepointSourced[[#This Row],[Presented HS]]="&lt;5",2.5,IF(CentrepointSourced[[#This Row],[Presented HS]]="&lt;10",5,VALUE(TRIM(CentrepointSourced[[#This Row],[Presented HS]])))))</f>
        <v>0</v>
      </c>
      <c r="U1315" s="41">
        <f>IF(TRIM(CentrepointSourced[[#This Row],[Assessed HS]])="",0,IF(CentrepointSourced[[#This Row],[Assessed HS]]="&lt;5",2.5,IF(CentrepointSourced[[#This Row],[Assessed HS]]="&lt;10",5,VALUE(TRIM(CentrepointSourced[[#This Row],[Assessed HS]])))))</f>
        <v>85</v>
      </c>
      <c r="V1315" s="41">
        <f>IF(TRIM(CentrepointSourced[[#This Row],[Presented CS]])="",0,IF(CentrepointSourced[[#This Row],[Presented CS]]="&lt;5",2.5,IF(CentrepointSourced[[#This Row],[Presented CS]]="&lt;10",5,VALUE(TRIM(CentrepointSourced[[#This Row],[Presented CS]])))))</f>
        <v>0</v>
      </c>
      <c r="W1315" s="41">
        <f>IF(TRIM(CentrepointSourced[[#This Row],[Assessed CS]])="",0,IF(CentrepointSourced[[#This Row],[Assessed CS]]="&lt;5",2.5,IF(CentrepointSourced[[#This Row],[Assessed CS]]="&lt;10",5,VALUE(TRIM(CentrepointSourced[[#This Row],[Assessed CS]])))))</f>
        <v>0</v>
      </c>
      <c r="X1315" s="106">
        <f>IF(CentrepointSourced[[#This Row],[Age]]="16-17",CentrepointSourced[[#This Row],[Presented HS DQ]],0)</f>
        <v>0</v>
      </c>
      <c r="Y1315" s="106">
        <f>IF(CentrepointSourced[[#This Row],[Age]]="16-24",CentrepointSourced[[#This Row],[Presented HS DQ]],0)</f>
        <v>0</v>
      </c>
      <c r="Z1315" s="106">
        <f>IF(CentrepointSourced[[#This Row],[Age]]="18-24",CentrepointSourced[[#This Row],[Presented HS DQ]],0)</f>
        <v>0</v>
      </c>
      <c r="AA1315" s="106">
        <f>IF(CentrepointSourced[[#This Row],[Age]]="16-17",CentrepointSourced[[#This Row],[Presented CS DQ]],0)</f>
        <v>0</v>
      </c>
      <c r="AB1315" s="106">
        <f>IF(CentrepointSourced[[#This Row],[Age]]="16-24",CentrepointSourced[[#This Row],[Presented CS DQ]],0)</f>
        <v>0</v>
      </c>
      <c r="AC1315" s="106">
        <f>IF(CentrepointSourced[[#This Row],[Age]]="18-24",CentrepointSourced[[#This Row],[Presented CS DQ]],0)</f>
        <v>0</v>
      </c>
      <c r="AD1315" s="107">
        <f>IF(CentrepointSourced[[#This Row],[Age]]="16-17",CentrepointSourced[[#This Row],[Assessed HS DQ]],0)</f>
        <v>0</v>
      </c>
      <c r="AE1315" s="107">
        <f>IF(CentrepointSourced[[#This Row],[Age]]="16-24",CentrepointSourced[[#This Row],[Assessed HS DQ]],0)</f>
        <v>85</v>
      </c>
      <c r="AF1315" s="107">
        <f>IF(CentrepointSourced[[#This Row],[Age]]="18-24",CentrepointSourced[[#This Row],[Assessed HS DQ]],0)</f>
        <v>0</v>
      </c>
      <c r="AG1315" s="107">
        <f>IF(CentrepointSourced[[#This Row],[Age]]="16-17",CentrepointSourced[[#This Row],[Assessed CS DQ]],0)</f>
        <v>0</v>
      </c>
      <c r="AH1315" s="107">
        <f>IF(CentrepointSourced[[#This Row],[Age]]="16-24",CentrepointSourced[[#This Row],[Assessed CS DQ]],0)</f>
        <v>0</v>
      </c>
      <c r="AI1315" s="107">
        <f>IF(CentrepointSourced[[#This Row],[Age]]="18-24",CentrepointSourced[[#This Row],[Assessed CS DQ]],0)</f>
        <v>0</v>
      </c>
    </row>
    <row r="1316" spans="1:35" customFormat="1" ht="13.5" customHeight="1">
      <c r="A1316" s="45" t="s">
        <v>94</v>
      </c>
      <c r="B1316" s="45" t="s">
        <v>150</v>
      </c>
      <c r="C1316" s="45"/>
      <c r="D1316" s="62" t="s">
        <v>37</v>
      </c>
      <c r="E1316" s="95">
        <v>2009</v>
      </c>
      <c r="F1316" s="67" t="s">
        <v>53</v>
      </c>
      <c r="G1316" s="67"/>
      <c r="H1316" s="97">
        <v>85</v>
      </c>
      <c r="I1316" s="45"/>
      <c r="J1316" s="45">
        <v>83</v>
      </c>
      <c r="K1316" s="45"/>
      <c r="L1316" s="45"/>
      <c r="M1316" s="45"/>
      <c r="N1316" s="45"/>
      <c r="O1316" s="45"/>
      <c r="P1316" s="45"/>
      <c r="Q1316" s="41" t="str">
        <f>IF(CentrepointSourced[[#This Row],[Country]]="Northern Ireland","Northern Ireland",IFERROR(VLOOKUP(CentrepointSourced[[#This Row],[Local Authority]],LKP_LANameDQ[],2,FALSE),CentrepointSourced[[#This Row],[Local Authority]]))</f>
        <v>East Renfrewshire</v>
      </c>
      <c r="R1316" s="41" t="str">
        <f>IF(CentrepointSourced[[#This Row],[LA type]]="County","",INDEX(ConsolGeog[lad14cd],MATCH(CentrepointSourced[[#This Row],[Local Authority DQ]],ConsolGeog[la_name],0)))</f>
        <v>S12000011</v>
      </c>
      <c r="S1316" s="41" t="str">
        <f>IF(OR(CentrepointSourced[[#This Row],[Country]]="Northern Ireland",CentrepointSourced[[#This Row],[Country]]="Scotland",CentrepointSourced[[#This Row],[Country]]="Wales"),"Local Authority",CentrepointSourced[[#This Row],[LA type]])</f>
        <v>Local Authority</v>
      </c>
      <c r="T1316" s="41">
        <f>IF(TRIM(CentrepointSourced[[#This Row],[Presented HS]])="",0,IF(CentrepointSourced[[#This Row],[Presented HS]]="&lt;5",2.5,IF(CentrepointSourced[[#This Row],[Presented HS]]="&lt;10",5,VALUE(TRIM(CentrepointSourced[[#This Row],[Presented HS]])))))</f>
        <v>0</v>
      </c>
      <c r="U1316" s="41">
        <f>IF(TRIM(CentrepointSourced[[#This Row],[Assessed HS]])="",0,IF(CentrepointSourced[[#This Row],[Assessed HS]]="&lt;5",2.5,IF(CentrepointSourced[[#This Row],[Assessed HS]]="&lt;10",5,VALUE(TRIM(CentrepointSourced[[#This Row],[Assessed HS]])))))</f>
        <v>85</v>
      </c>
      <c r="V1316" s="41">
        <f>IF(TRIM(CentrepointSourced[[#This Row],[Presented CS]])="",0,IF(CentrepointSourced[[#This Row],[Presented CS]]="&lt;5",2.5,IF(CentrepointSourced[[#This Row],[Presented CS]]="&lt;10",5,VALUE(TRIM(CentrepointSourced[[#This Row],[Presented CS]])))))</f>
        <v>0</v>
      </c>
      <c r="W1316" s="41">
        <f>IF(TRIM(CentrepointSourced[[#This Row],[Assessed CS]])="",0,IF(CentrepointSourced[[#This Row],[Assessed CS]]="&lt;5",2.5,IF(CentrepointSourced[[#This Row],[Assessed CS]]="&lt;10",5,VALUE(TRIM(CentrepointSourced[[#This Row],[Assessed CS]])))))</f>
        <v>0</v>
      </c>
      <c r="X1316" s="106">
        <f>IF(CentrepointSourced[[#This Row],[Age]]="16-17",CentrepointSourced[[#This Row],[Presented HS DQ]],0)</f>
        <v>0</v>
      </c>
      <c r="Y1316" s="106">
        <f>IF(CentrepointSourced[[#This Row],[Age]]="16-24",CentrepointSourced[[#This Row],[Presented HS DQ]],0)</f>
        <v>0</v>
      </c>
      <c r="Z1316" s="106">
        <f>IF(CentrepointSourced[[#This Row],[Age]]="18-24",CentrepointSourced[[#This Row],[Presented HS DQ]],0)</f>
        <v>0</v>
      </c>
      <c r="AA1316" s="106">
        <f>IF(CentrepointSourced[[#This Row],[Age]]="16-17",CentrepointSourced[[#This Row],[Presented CS DQ]],0)</f>
        <v>0</v>
      </c>
      <c r="AB1316" s="106">
        <f>IF(CentrepointSourced[[#This Row],[Age]]="16-24",CentrepointSourced[[#This Row],[Presented CS DQ]],0)</f>
        <v>0</v>
      </c>
      <c r="AC1316" s="106">
        <f>IF(CentrepointSourced[[#This Row],[Age]]="18-24",CentrepointSourced[[#This Row],[Presented CS DQ]],0)</f>
        <v>0</v>
      </c>
      <c r="AD1316" s="107">
        <f>IF(CentrepointSourced[[#This Row],[Age]]="16-17",CentrepointSourced[[#This Row],[Assessed HS DQ]],0)</f>
        <v>0</v>
      </c>
      <c r="AE1316" s="107">
        <f>IF(CentrepointSourced[[#This Row],[Age]]="16-24",CentrepointSourced[[#This Row],[Assessed HS DQ]],0)</f>
        <v>85</v>
      </c>
      <c r="AF1316" s="107">
        <f>IF(CentrepointSourced[[#This Row],[Age]]="18-24",CentrepointSourced[[#This Row],[Assessed HS DQ]],0)</f>
        <v>0</v>
      </c>
      <c r="AG1316" s="107">
        <f>IF(CentrepointSourced[[#This Row],[Age]]="16-17",CentrepointSourced[[#This Row],[Assessed CS DQ]],0)</f>
        <v>0</v>
      </c>
      <c r="AH1316" s="107">
        <f>IF(CentrepointSourced[[#This Row],[Age]]="16-24",CentrepointSourced[[#This Row],[Assessed CS DQ]],0)</f>
        <v>0</v>
      </c>
      <c r="AI1316" s="107">
        <f>IF(CentrepointSourced[[#This Row],[Age]]="18-24",CentrepointSourced[[#This Row],[Assessed CS DQ]],0)</f>
        <v>0</v>
      </c>
    </row>
    <row r="1317" spans="1:35" customFormat="1" ht="13.5" customHeight="1">
      <c r="A1317" s="45" t="s">
        <v>94</v>
      </c>
      <c r="B1317" s="45" t="s">
        <v>150</v>
      </c>
      <c r="C1317" s="45"/>
      <c r="D1317" s="62" t="s">
        <v>37</v>
      </c>
      <c r="E1317" s="95">
        <v>2010</v>
      </c>
      <c r="F1317" s="67" t="s">
        <v>53</v>
      </c>
      <c r="G1317" s="67"/>
      <c r="H1317" s="97">
        <v>73</v>
      </c>
      <c r="I1317" s="45"/>
      <c r="J1317" s="45">
        <v>75</v>
      </c>
      <c r="K1317" s="45"/>
      <c r="L1317" s="45"/>
      <c r="M1317" s="45"/>
      <c r="N1317" s="45"/>
      <c r="O1317" s="45"/>
      <c r="P1317" s="45"/>
      <c r="Q1317" s="41" t="str">
        <f>IF(CentrepointSourced[[#This Row],[Country]]="Northern Ireland","Northern Ireland",IFERROR(VLOOKUP(CentrepointSourced[[#This Row],[Local Authority]],LKP_LANameDQ[],2,FALSE),CentrepointSourced[[#This Row],[Local Authority]]))</f>
        <v>East Renfrewshire</v>
      </c>
      <c r="R1317" s="41" t="str">
        <f>IF(CentrepointSourced[[#This Row],[LA type]]="County","",INDEX(ConsolGeog[lad14cd],MATCH(CentrepointSourced[[#This Row],[Local Authority DQ]],ConsolGeog[la_name],0)))</f>
        <v>S12000011</v>
      </c>
      <c r="S1317" s="41" t="str">
        <f>IF(OR(CentrepointSourced[[#This Row],[Country]]="Northern Ireland",CentrepointSourced[[#This Row],[Country]]="Scotland",CentrepointSourced[[#This Row],[Country]]="Wales"),"Local Authority",CentrepointSourced[[#This Row],[LA type]])</f>
        <v>Local Authority</v>
      </c>
      <c r="T1317" s="41">
        <f>IF(TRIM(CentrepointSourced[[#This Row],[Presented HS]])="",0,IF(CentrepointSourced[[#This Row],[Presented HS]]="&lt;5",2.5,IF(CentrepointSourced[[#This Row],[Presented HS]]="&lt;10",5,VALUE(TRIM(CentrepointSourced[[#This Row],[Presented HS]])))))</f>
        <v>0</v>
      </c>
      <c r="U1317" s="41">
        <f>IF(TRIM(CentrepointSourced[[#This Row],[Assessed HS]])="",0,IF(CentrepointSourced[[#This Row],[Assessed HS]]="&lt;5",2.5,IF(CentrepointSourced[[#This Row],[Assessed HS]]="&lt;10",5,VALUE(TRIM(CentrepointSourced[[#This Row],[Assessed HS]])))))</f>
        <v>73</v>
      </c>
      <c r="V1317" s="41">
        <f>IF(TRIM(CentrepointSourced[[#This Row],[Presented CS]])="",0,IF(CentrepointSourced[[#This Row],[Presented CS]]="&lt;5",2.5,IF(CentrepointSourced[[#This Row],[Presented CS]]="&lt;10",5,VALUE(TRIM(CentrepointSourced[[#This Row],[Presented CS]])))))</f>
        <v>0</v>
      </c>
      <c r="W1317" s="41">
        <f>IF(TRIM(CentrepointSourced[[#This Row],[Assessed CS]])="",0,IF(CentrepointSourced[[#This Row],[Assessed CS]]="&lt;5",2.5,IF(CentrepointSourced[[#This Row],[Assessed CS]]="&lt;10",5,VALUE(TRIM(CentrepointSourced[[#This Row],[Assessed CS]])))))</f>
        <v>0</v>
      </c>
      <c r="X1317" s="106">
        <f>IF(CentrepointSourced[[#This Row],[Age]]="16-17",CentrepointSourced[[#This Row],[Presented HS DQ]],0)</f>
        <v>0</v>
      </c>
      <c r="Y1317" s="106">
        <f>IF(CentrepointSourced[[#This Row],[Age]]="16-24",CentrepointSourced[[#This Row],[Presented HS DQ]],0)</f>
        <v>0</v>
      </c>
      <c r="Z1317" s="106">
        <f>IF(CentrepointSourced[[#This Row],[Age]]="18-24",CentrepointSourced[[#This Row],[Presented HS DQ]],0)</f>
        <v>0</v>
      </c>
      <c r="AA1317" s="106">
        <f>IF(CentrepointSourced[[#This Row],[Age]]="16-17",CentrepointSourced[[#This Row],[Presented CS DQ]],0)</f>
        <v>0</v>
      </c>
      <c r="AB1317" s="106">
        <f>IF(CentrepointSourced[[#This Row],[Age]]="16-24",CentrepointSourced[[#This Row],[Presented CS DQ]],0)</f>
        <v>0</v>
      </c>
      <c r="AC1317" s="106">
        <f>IF(CentrepointSourced[[#This Row],[Age]]="18-24",CentrepointSourced[[#This Row],[Presented CS DQ]],0)</f>
        <v>0</v>
      </c>
      <c r="AD1317" s="107">
        <f>IF(CentrepointSourced[[#This Row],[Age]]="16-17",CentrepointSourced[[#This Row],[Assessed HS DQ]],0)</f>
        <v>0</v>
      </c>
      <c r="AE1317" s="107">
        <f>IF(CentrepointSourced[[#This Row],[Age]]="16-24",CentrepointSourced[[#This Row],[Assessed HS DQ]],0)</f>
        <v>73</v>
      </c>
      <c r="AF1317" s="107">
        <f>IF(CentrepointSourced[[#This Row],[Age]]="18-24",CentrepointSourced[[#This Row],[Assessed HS DQ]],0)</f>
        <v>0</v>
      </c>
      <c r="AG1317" s="107">
        <f>IF(CentrepointSourced[[#This Row],[Age]]="16-17",CentrepointSourced[[#This Row],[Assessed CS DQ]],0)</f>
        <v>0</v>
      </c>
      <c r="AH1317" s="107">
        <f>IF(CentrepointSourced[[#This Row],[Age]]="16-24",CentrepointSourced[[#This Row],[Assessed CS DQ]],0)</f>
        <v>0</v>
      </c>
      <c r="AI1317" s="107">
        <f>IF(CentrepointSourced[[#This Row],[Age]]="18-24",CentrepointSourced[[#This Row],[Assessed CS DQ]],0)</f>
        <v>0</v>
      </c>
    </row>
    <row r="1318" spans="1:35" customFormat="1" ht="13.5" customHeight="1">
      <c r="A1318" s="45" t="s">
        <v>94</v>
      </c>
      <c r="B1318" s="45" t="s">
        <v>150</v>
      </c>
      <c r="C1318" s="45"/>
      <c r="D1318" s="62" t="s">
        <v>37</v>
      </c>
      <c r="E1318" s="95">
        <v>2011</v>
      </c>
      <c r="F1318" s="67" t="s">
        <v>53</v>
      </c>
      <c r="G1318" s="67"/>
      <c r="H1318" s="97">
        <v>77</v>
      </c>
      <c r="I1318" s="45"/>
      <c r="J1318" s="45">
        <v>56</v>
      </c>
      <c r="K1318" s="45"/>
      <c r="L1318" s="45"/>
      <c r="M1318" s="45"/>
      <c r="N1318" s="45"/>
      <c r="O1318" s="45"/>
      <c r="P1318" s="45"/>
      <c r="Q1318" s="41" t="str">
        <f>IF(CentrepointSourced[[#This Row],[Country]]="Northern Ireland","Northern Ireland",IFERROR(VLOOKUP(CentrepointSourced[[#This Row],[Local Authority]],LKP_LANameDQ[],2,FALSE),CentrepointSourced[[#This Row],[Local Authority]]))</f>
        <v>East Renfrewshire</v>
      </c>
      <c r="R1318" s="41" t="str">
        <f>IF(CentrepointSourced[[#This Row],[LA type]]="County","",INDEX(ConsolGeog[lad14cd],MATCH(CentrepointSourced[[#This Row],[Local Authority DQ]],ConsolGeog[la_name],0)))</f>
        <v>S12000011</v>
      </c>
      <c r="S1318" s="41" t="str">
        <f>IF(OR(CentrepointSourced[[#This Row],[Country]]="Northern Ireland",CentrepointSourced[[#This Row],[Country]]="Scotland",CentrepointSourced[[#This Row],[Country]]="Wales"),"Local Authority",CentrepointSourced[[#This Row],[LA type]])</f>
        <v>Local Authority</v>
      </c>
      <c r="T1318" s="41">
        <f>IF(TRIM(CentrepointSourced[[#This Row],[Presented HS]])="",0,IF(CentrepointSourced[[#This Row],[Presented HS]]="&lt;5",2.5,IF(CentrepointSourced[[#This Row],[Presented HS]]="&lt;10",5,VALUE(TRIM(CentrepointSourced[[#This Row],[Presented HS]])))))</f>
        <v>0</v>
      </c>
      <c r="U1318" s="41">
        <f>IF(TRIM(CentrepointSourced[[#This Row],[Assessed HS]])="",0,IF(CentrepointSourced[[#This Row],[Assessed HS]]="&lt;5",2.5,IF(CentrepointSourced[[#This Row],[Assessed HS]]="&lt;10",5,VALUE(TRIM(CentrepointSourced[[#This Row],[Assessed HS]])))))</f>
        <v>77</v>
      </c>
      <c r="V1318" s="41">
        <f>IF(TRIM(CentrepointSourced[[#This Row],[Presented CS]])="",0,IF(CentrepointSourced[[#This Row],[Presented CS]]="&lt;5",2.5,IF(CentrepointSourced[[#This Row],[Presented CS]]="&lt;10",5,VALUE(TRIM(CentrepointSourced[[#This Row],[Presented CS]])))))</f>
        <v>0</v>
      </c>
      <c r="W1318" s="41">
        <f>IF(TRIM(CentrepointSourced[[#This Row],[Assessed CS]])="",0,IF(CentrepointSourced[[#This Row],[Assessed CS]]="&lt;5",2.5,IF(CentrepointSourced[[#This Row],[Assessed CS]]="&lt;10",5,VALUE(TRIM(CentrepointSourced[[#This Row],[Assessed CS]])))))</f>
        <v>0</v>
      </c>
      <c r="X1318" s="106">
        <f>IF(CentrepointSourced[[#This Row],[Age]]="16-17",CentrepointSourced[[#This Row],[Presented HS DQ]],0)</f>
        <v>0</v>
      </c>
      <c r="Y1318" s="106">
        <f>IF(CentrepointSourced[[#This Row],[Age]]="16-24",CentrepointSourced[[#This Row],[Presented HS DQ]],0)</f>
        <v>0</v>
      </c>
      <c r="Z1318" s="106">
        <f>IF(CentrepointSourced[[#This Row],[Age]]="18-24",CentrepointSourced[[#This Row],[Presented HS DQ]],0)</f>
        <v>0</v>
      </c>
      <c r="AA1318" s="106">
        <f>IF(CentrepointSourced[[#This Row],[Age]]="16-17",CentrepointSourced[[#This Row],[Presented CS DQ]],0)</f>
        <v>0</v>
      </c>
      <c r="AB1318" s="106">
        <f>IF(CentrepointSourced[[#This Row],[Age]]="16-24",CentrepointSourced[[#This Row],[Presented CS DQ]],0)</f>
        <v>0</v>
      </c>
      <c r="AC1318" s="106">
        <f>IF(CentrepointSourced[[#This Row],[Age]]="18-24",CentrepointSourced[[#This Row],[Presented CS DQ]],0)</f>
        <v>0</v>
      </c>
      <c r="AD1318" s="107">
        <f>IF(CentrepointSourced[[#This Row],[Age]]="16-17",CentrepointSourced[[#This Row],[Assessed HS DQ]],0)</f>
        <v>0</v>
      </c>
      <c r="AE1318" s="107">
        <f>IF(CentrepointSourced[[#This Row],[Age]]="16-24",CentrepointSourced[[#This Row],[Assessed HS DQ]],0)</f>
        <v>77</v>
      </c>
      <c r="AF1318" s="107">
        <f>IF(CentrepointSourced[[#This Row],[Age]]="18-24",CentrepointSourced[[#This Row],[Assessed HS DQ]],0)</f>
        <v>0</v>
      </c>
      <c r="AG1318" s="107">
        <f>IF(CentrepointSourced[[#This Row],[Age]]="16-17",CentrepointSourced[[#This Row],[Assessed CS DQ]],0)</f>
        <v>0</v>
      </c>
      <c r="AH1318" s="107">
        <f>IF(CentrepointSourced[[#This Row],[Age]]="16-24",CentrepointSourced[[#This Row],[Assessed CS DQ]],0)</f>
        <v>0</v>
      </c>
      <c r="AI1318" s="107">
        <f>IF(CentrepointSourced[[#This Row],[Age]]="18-24",CentrepointSourced[[#This Row],[Assessed CS DQ]],0)</f>
        <v>0</v>
      </c>
    </row>
    <row r="1319" spans="1:35" customFormat="1" ht="13.5" customHeight="1">
      <c r="A1319" s="45" t="s">
        <v>94</v>
      </c>
      <c r="B1319" s="45" t="s">
        <v>150</v>
      </c>
      <c r="C1319" s="45"/>
      <c r="D1319" s="62" t="s">
        <v>37</v>
      </c>
      <c r="E1319" s="95">
        <v>2012</v>
      </c>
      <c r="F1319" s="67" t="s">
        <v>53</v>
      </c>
      <c r="G1319" s="67"/>
      <c r="H1319" s="79"/>
      <c r="I1319" s="45"/>
      <c r="J1319" s="45">
        <v>61</v>
      </c>
      <c r="K1319" s="45"/>
      <c r="L1319" s="45"/>
      <c r="M1319" s="45"/>
      <c r="N1319" s="45"/>
      <c r="O1319" s="45"/>
      <c r="P1319" s="45"/>
      <c r="Q1319" s="41" t="str">
        <f>IF(CentrepointSourced[[#This Row],[Country]]="Northern Ireland","Northern Ireland",IFERROR(VLOOKUP(CentrepointSourced[[#This Row],[Local Authority]],LKP_LANameDQ[],2,FALSE),CentrepointSourced[[#This Row],[Local Authority]]))</f>
        <v>East Renfrewshire</v>
      </c>
      <c r="R1319" s="41" t="str">
        <f>IF(CentrepointSourced[[#This Row],[LA type]]="County","",INDEX(ConsolGeog[lad14cd],MATCH(CentrepointSourced[[#This Row],[Local Authority DQ]],ConsolGeog[la_name],0)))</f>
        <v>S12000011</v>
      </c>
      <c r="S1319" s="41" t="str">
        <f>IF(OR(CentrepointSourced[[#This Row],[Country]]="Northern Ireland",CentrepointSourced[[#This Row],[Country]]="Scotland",CentrepointSourced[[#This Row],[Country]]="Wales"),"Local Authority",CentrepointSourced[[#This Row],[LA type]])</f>
        <v>Local Authority</v>
      </c>
      <c r="T1319" s="41">
        <f>IF(TRIM(CentrepointSourced[[#This Row],[Presented HS]])="",0,IF(CentrepointSourced[[#This Row],[Presented HS]]="&lt;5",2.5,IF(CentrepointSourced[[#This Row],[Presented HS]]="&lt;10",5,VALUE(TRIM(CentrepointSourced[[#This Row],[Presented HS]])))))</f>
        <v>0</v>
      </c>
      <c r="U1319" s="41">
        <f>IF(TRIM(CentrepointSourced[[#This Row],[Assessed HS]])="",0,IF(CentrepointSourced[[#This Row],[Assessed HS]]="&lt;5",2.5,IF(CentrepointSourced[[#This Row],[Assessed HS]]="&lt;10",5,VALUE(TRIM(CentrepointSourced[[#This Row],[Assessed HS]])))))</f>
        <v>0</v>
      </c>
      <c r="V1319" s="41">
        <f>IF(TRIM(CentrepointSourced[[#This Row],[Presented CS]])="",0,IF(CentrepointSourced[[#This Row],[Presented CS]]="&lt;5",2.5,IF(CentrepointSourced[[#This Row],[Presented CS]]="&lt;10",5,VALUE(TRIM(CentrepointSourced[[#This Row],[Presented CS]])))))</f>
        <v>0</v>
      </c>
      <c r="W1319" s="41">
        <f>IF(TRIM(CentrepointSourced[[#This Row],[Assessed CS]])="",0,IF(CentrepointSourced[[#This Row],[Assessed CS]]="&lt;5",2.5,IF(CentrepointSourced[[#This Row],[Assessed CS]]="&lt;10",5,VALUE(TRIM(CentrepointSourced[[#This Row],[Assessed CS]])))))</f>
        <v>0</v>
      </c>
      <c r="X1319" s="106">
        <f>IF(CentrepointSourced[[#This Row],[Age]]="16-17",CentrepointSourced[[#This Row],[Presented HS DQ]],0)</f>
        <v>0</v>
      </c>
      <c r="Y1319" s="106">
        <f>IF(CentrepointSourced[[#This Row],[Age]]="16-24",CentrepointSourced[[#This Row],[Presented HS DQ]],0)</f>
        <v>0</v>
      </c>
      <c r="Z1319" s="106">
        <f>IF(CentrepointSourced[[#This Row],[Age]]="18-24",CentrepointSourced[[#This Row],[Presented HS DQ]],0)</f>
        <v>0</v>
      </c>
      <c r="AA1319" s="106">
        <f>IF(CentrepointSourced[[#This Row],[Age]]="16-17",CentrepointSourced[[#This Row],[Presented CS DQ]],0)</f>
        <v>0</v>
      </c>
      <c r="AB1319" s="106">
        <f>IF(CentrepointSourced[[#This Row],[Age]]="16-24",CentrepointSourced[[#This Row],[Presented CS DQ]],0)</f>
        <v>0</v>
      </c>
      <c r="AC1319" s="106">
        <f>IF(CentrepointSourced[[#This Row],[Age]]="18-24",CentrepointSourced[[#This Row],[Presented CS DQ]],0)</f>
        <v>0</v>
      </c>
      <c r="AD1319" s="107">
        <f>IF(CentrepointSourced[[#This Row],[Age]]="16-17",CentrepointSourced[[#This Row],[Assessed HS DQ]],0)</f>
        <v>0</v>
      </c>
      <c r="AE1319" s="107">
        <f>IF(CentrepointSourced[[#This Row],[Age]]="16-24",CentrepointSourced[[#This Row],[Assessed HS DQ]],0)</f>
        <v>0</v>
      </c>
      <c r="AF1319" s="107">
        <f>IF(CentrepointSourced[[#This Row],[Age]]="18-24",CentrepointSourced[[#This Row],[Assessed HS DQ]],0)</f>
        <v>0</v>
      </c>
      <c r="AG1319" s="107">
        <f>IF(CentrepointSourced[[#This Row],[Age]]="16-17",CentrepointSourced[[#This Row],[Assessed CS DQ]],0)</f>
        <v>0</v>
      </c>
      <c r="AH1319" s="107">
        <f>IF(CentrepointSourced[[#This Row],[Age]]="16-24",CentrepointSourced[[#This Row],[Assessed CS DQ]],0)</f>
        <v>0</v>
      </c>
      <c r="AI1319" s="107">
        <f>IF(CentrepointSourced[[#This Row],[Age]]="18-24",CentrepointSourced[[#This Row],[Assessed CS DQ]],0)</f>
        <v>0</v>
      </c>
    </row>
    <row r="1320" spans="1:35" customFormat="1" ht="13.5" customHeight="1">
      <c r="A1320" s="45" t="s">
        <v>94</v>
      </c>
      <c r="B1320" s="45" t="s">
        <v>150</v>
      </c>
      <c r="C1320" s="45"/>
      <c r="D1320" s="62" t="s">
        <v>37</v>
      </c>
      <c r="E1320" s="95">
        <v>2013</v>
      </c>
      <c r="F1320" s="67" t="s">
        <v>53</v>
      </c>
      <c r="G1320" s="67"/>
      <c r="H1320" s="79"/>
      <c r="I1320" s="45"/>
      <c r="J1320" s="45">
        <v>79</v>
      </c>
      <c r="K1320" s="45"/>
      <c r="L1320" s="45"/>
      <c r="M1320" s="45"/>
      <c r="N1320" s="45"/>
      <c r="O1320" s="45"/>
      <c r="P1320" s="45"/>
      <c r="Q1320" s="41" t="str">
        <f>IF(CentrepointSourced[[#This Row],[Country]]="Northern Ireland","Northern Ireland",IFERROR(VLOOKUP(CentrepointSourced[[#This Row],[Local Authority]],LKP_LANameDQ[],2,FALSE),CentrepointSourced[[#This Row],[Local Authority]]))</f>
        <v>East Renfrewshire</v>
      </c>
      <c r="R1320" s="41" t="str">
        <f>IF(CentrepointSourced[[#This Row],[LA type]]="County","",INDEX(ConsolGeog[lad14cd],MATCH(CentrepointSourced[[#This Row],[Local Authority DQ]],ConsolGeog[la_name],0)))</f>
        <v>S12000011</v>
      </c>
      <c r="S1320" s="41" t="str">
        <f>IF(OR(CentrepointSourced[[#This Row],[Country]]="Northern Ireland",CentrepointSourced[[#This Row],[Country]]="Scotland",CentrepointSourced[[#This Row],[Country]]="Wales"),"Local Authority",CentrepointSourced[[#This Row],[LA type]])</f>
        <v>Local Authority</v>
      </c>
      <c r="T1320" s="41">
        <f>IF(TRIM(CentrepointSourced[[#This Row],[Presented HS]])="",0,IF(CentrepointSourced[[#This Row],[Presented HS]]="&lt;5",2.5,IF(CentrepointSourced[[#This Row],[Presented HS]]="&lt;10",5,VALUE(TRIM(CentrepointSourced[[#This Row],[Presented HS]])))))</f>
        <v>0</v>
      </c>
      <c r="U1320" s="41">
        <f>IF(TRIM(CentrepointSourced[[#This Row],[Assessed HS]])="",0,IF(CentrepointSourced[[#This Row],[Assessed HS]]="&lt;5",2.5,IF(CentrepointSourced[[#This Row],[Assessed HS]]="&lt;10",5,VALUE(TRIM(CentrepointSourced[[#This Row],[Assessed HS]])))))</f>
        <v>0</v>
      </c>
      <c r="V1320" s="41">
        <f>IF(TRIM(CentrepointSourced[[#This Row],[Presented CS]])="",0,IF(CentrepointSourced[[#This Row],[Presented CS]]="&lt;5",2.5,IF(CentrepointSourced[[#This Row],[Presented CS]]="&lt;10",5,VALUE(TRIM(CentrepointSourced[[#This Row],[Presented CS]])))))</f>
        <v>0</v>
      </c>
      <c r="W1320" s="41">
        <f>IF(TRIM(CentrepointSourced[[#This Row],[Assessed CS]])="",0,IF(CentrepointSourced[[#This Row],[Assessed CS]]="&lt;5",2.5,IF(CentrepointSourced[[#This Row],[Assessed CS]]="&lt;10",5,VALUE(TRIM(CentrepointSourced[[#This Row],[Assessed CS]])))))</f>
        <v>0</v>
      </c>
      <c r="X1320" s="106">
        <f>IF(CentrepointSourced[[#This Row],[Age]]="16-17",CentrepointSourced[[#This Row],[Presented HS DQ]],0)</f>
        <v>0</v>
      </c>
      <c r="Y1320" s="106">
        <f>IF(CentrepointSourced[[#This Row],[Age]]="16-24",CentrepointSourced[[#This Row],[Presented HS DQ]],0)</f>
        <v>0</v>
      </c>
      <c r="Z1320" s="106">
        <f>IF(CentrepointSourced[[#This Row],[Age]]="18-24",CentrepointSourced[[#This Row],[Presented HS DQ]],0)</f>
        <v>0</v>
      </c>
      <c r="AA1320" s="106">
        <f>IF(CentrepointSourced[[#This Row],[Age]]="16-17",CentrepointSourced[[#This Row],[Presented CS DQ]],0)</f>
        <v>0</v>
      </c>
      <c r="AB1320" s="106">
        <f>IF(CentrepointSourced[[#This Row],[Age]]="16-24",CentrepointSourced[[#This Row],[Presented CS DQ]],0)</f>
        <v>0</v>
      </c>
      <c r="AC1320" s="106">
        <f>IF(CentrepointSourced[[#This Row],[Age]]="18-24",CentrepointSourced[[#This Row],[Presented CS DQ]],0)</f>
        <v>0</v>
      </c>
      <c r="AD1320" s="107">
        <f>IF(CentrepointSourced[[#This Row],[Age]]="16-17",CentrepointSourced[[#This Row],[Assessed HS DQ]],0)</f>
        <v>0</v>
      </c>
      <c r="AE1320" s="107">
        <f>IF(CentrepointSourced[[#This Row],[Age]]="16-24",CentrepointSourced[[#This Row],[Assessed HS DQ]],0)</f>
        <v>0</v>
      </c>
      <c r="AF1320" s="107">
        <f>IF(CentrepointSourced[[#This Row],[Age]]="18-24",CentrepointSourced[[#This Row],[Assessed HS DQ]],0)</f>
        <v>0</v>
      </c>
      <c r="AG1320" s="107">
        <f>IF(CentrepointSourced[[#This Row],[Age]]="16-17",CentrepointSourced[[#This Row],[Assessed CS DQ]],0)</f>
        <v>0</v>
      </c>
      <c r="AH1320" s="107">
        <f>IF(CentrepointSourced[[#This Row],[Age]]="16-24",CentrepointSourced[[#This Row],[Assessed CS DQ]],0)</f>
        <v>0</v>
      </c>
      <c r="AI1320" s="107">
        <f>IF(CentrepointSourced[[#This Row],[Age]]="18-24",CentrepointSourced[[#This Row],[Assessed CS DQ]],0)</f>
        <v>0</v>
      </c>
    </row>
    <row r="1321" spans="1:35" customFormat="1" ht="13.5" customHeight="1">
      <c r="A1321" s="45" t="s">
        <v>94</v>
      </c>
      <c r="B1321" s="45" t="s">
        <v>150</v>
      </c>
      <c r="C1321" s="45"/>
      <c r="D1321" s="62" t="s">
        <v>37</v>
      </c>
      <c r="E1321" s="95">
        <v>2014</v>
      </c>
      <c r="F1321" s="67" t="s">
        <v>53</v>
      </c>
      <c r="G1321" s="67"/>
      <c r="H1321" s="79"/>
      <c r="I1321" s="45"/>
      <c r="J1321" s="45">
        <v>75</v>
      </c>
      <c r="K1321" s="45"/>
      <c r="L1321" s="45"/>
      <c r="M1321" s="45"/>
      <c r="N1321" s="45"/>
      <c r="O1321" s="45"/>
      <c r="P1321" s="45"/>
      <c r="Q1321" s="41" t="str">
        <f>IF(CentrepointSourced[[#This Row],[Country]]="Northern Ireland","Northern Ireland",IFERROR(VLOOKUP(CentrepointSourced[[#This Row],[Local Authority]],LKP_LANameDQ[],2,FALSE),CentrepointSourced[[#This Row],[Local Authority]]))</f>
        <v>East Renfrewshire</v>
      </c>
      <c r="R1321" s="41" t="str">
        <f>IF(CentrepointSourced[[#This Row],[LA type]]="County","",INDEX(ConsolGeog[lad14cd],MATCH(CentrepointSourced[[#This Row],[Local Authority DQ]],ConsolGeog[la_name],0)))</f>
        <v>S12000011</v>
      </c>
      <c r="S1321" s="41" t="str">
        <f>IF(OR(CentrepointSourced[[#This Row],[Country]]="Northern Ireland",CentrepointSourced[[#This Row],[Country]]="Scotland",CentrepointSourced[[#This Row],[Country]]="Wales"),"Local Authority",CentrepointSourced[[#This Row],[LA type]])</f>
        <v>Local Authority</v>
      </c>
      <c r="T1321" s="41">
        <f>IF(TRIM(CentrepointSourced[[#This Row],[Presented HS]])="",0,IF(CentrepointSourced[[#This Row],[Presented HS]]="&lt;5",2.5,IF(CentrepointSourced[[#This Row],[Presented HS]]="&lt;10",5,VALUE(TRIM(CentrepointSourced[[#This Row],[Presented HS]])))))</f>
        <v>0</v>
      </c>
      <c r="U1321" s="41">
        <f>IF(TRIM(CentrepointSourced[[#This Row],[Assessed HS]])="",0,IF(CentrepointSourced[[#This Row],[Assessed HS]]="&lt;5",2.5,IF(CentrepointSourced[[#This Row],[Assessed HS]]="&lt;10",5,VALUE(TRIM(CentrepointSourced[[#This Row],[Assessed HS]])))))</f>
        <v>0</v>
      </c>
      <c r="V1321" s="41">
        <f>IF(TRIM(CentrepointSourced[[#This Row],[Presented CS]])="",0,IF(CentrepointSourced[[#This Row],[Presented CS]]="&lt;5",2.5,IF(CentrepointSourced[[#This Row],[Presented CS]]="&lt;10",5,VALUE(TRIM(CentrepointSourced[[#This Row],[Presented CS]])))))</f>
        <v>0</v>
      </c>
      <c r="W1321" s="41">
        <f>IF(TRIM(CentrepointSourced[[#This Row],[Assessed CS]])="",0,IF(CentrepointSourced[[#This Row],[Assessed CS]]="&lt;5",2.5,IF(CentrepointSourced[[#This Row],[Assessed CS]]="&lt;10",5,VALUE(TRIM(CentrepointSourced[[#This Row],[Assessed CS]])))))</f>
        <v>0</v>
      </c>
      <c r="X1321" s="106">
        <f>IF(CentrepointSourced[[#This Row],[Age]]="16-17",CentrepointSourced[[#This Row],[Presented HS DQ]],0)</f>
        <v>0</v>
      </c>
      <c r="Y1321" s="106">
        <f>IF(CentrepointSourced[[#This Row],[Age]]="16-24",CentrepointSourced[[#This Row],[Presented HS DQ]],0)</f>
        <v>0</v>
      </c>
      <c r="Z1321" s="106">
        <f>IF(CentrepointSourced[[#This Row],[Age]]="18-24",CentrepointSourced[[#This Row],[Presented HS DQ]],0)</f>
        <v>0</v>
      </c>
      <c r="AA1321" s="106">
        <f>IF(CentrepointSourced[[#This Row],[Age]]="16-17",CentrepointSourced[[#This Row],[Presented CS DQ]],0)</f>
        <v>0</v>
      </c>
      <c r="AB1321" s="106">
        <f>IF(CentrepointSourced[[#This Row],[Age]]="16-24",CentrepointSourced[[#This Row],[Presented CS DQ]],0)</f>
        <v>0</v>
      </c>
      <c r="AC1321" s="106">
        <f>IF(CentrepointSourced[[#This Row],[Age]]="18-24",CentrepointSourced[[#This Row],[Presented CS DQ]],0)</f>
        <v>0</v>
      </c>
      <c r="AD1321" s="107">
        <f>IF(CentrepointSourced[[#This Row],[Age]]="16-17",CentrepointSourced[[#This Row],[Assessed HS DQ]],0)</f>
        <v>0</v>
      </c>
      <c r="AE1321" s="107">
        <f>IF(CentrepointSourced[[#This Row],[Age]]="16-24",CentrepointSourced[[#This Row],[Assessed HS DQ]],0)</f>
        <v>0</v>
      </c>
      <c r="AF1321" s="107">
        <f>IF(CentrepointSourced[[#This Row],[Age]]="18-24",CentrepointSourced[[#This Row],[Assessed HS DQ]],0)</f>
        <v>0</v>
      </c>
      <c r="AG1321" s="107">
        <f>IF(CentrepointSourced[[#This Row],[Age]]="16-17",CentrepointSourced[[#This Row],[Assessed CS DQ]],0)</f>
        <v>0</v>
      </c>
      <c r="AH1321" s="107">
        <f>IF(CentrepointSourced[[#This Row],[Age]]="16-24",CentrepointSourced[[#This Row],[Assessed CS DQ]],0)</f>
        <v>0</v>
      </c>
      <c r="AI1321" s="107">
        <f>IF(CentrepointSourced[[#This Row],[Age]]="18-24",CentrepointSourced[[#This Row],[Assessed CS DQ]],0)</f>
        <v>0</v>
      </c>
    </row>
    <row r="1322" spans="1:35" customFormat="1" ht="13.5" customHeight="1">
      <c r="A1322" s="45" t="s">
        <v>94</v>
      </c>
      <c r="B1322" s="45" t="s">
        <v>157</v>
      </c>
      <c r="C1322" s="45"/>
      <c r="D1322" s="62" t="s">
        <v>37</v>
      </c>
      <c r="E1322" s="95">
        <v>2002</v>
      </c>
      <c r="F1322" s="67" t="s">
        <v>53</v>
      </c>
      <c r="G1322" s="67"/>
      <c r="H1322" s="97">
        <v>1797</v>
      </c>
      <c r="I1322" s="45"/>
      <c r="J1322" s="45">
        <v>1794</v>
      </c>
      <c r="K1322" s="45"/>
      <c r="L1322" s="45"/>
      <c r="M1322" s="45"/>
      <c r="N1322" s="45"/>
      <c r="O1322" s="45"/>
      <c r="P1322" s="45"/>
      <c r="Q1322" s="41" t="str">
        <f>IF(CentrepointSourced[[#This Row],[Country]]="Northern Ireland","Northern Ireland",IFERROR(VLOOKUP(CentrepointSourced[[#This Row],[Local Authority]],LKP_LANameDQ[],2,FALSE),CentrepointSourced[[#This Row],[Local Authority]]))</f>
        <v>City of Edinburgh</v>
      </c>
      <c r="R1322" s="41" t="str">
        <f>IF(CentrepointSourced[[#This Row],[LA type]]="County","",INDEX(ConsolGeog[lad14cd],MATCH(CentrepointSourced[[#This Row],[Local Authority DQ]],ConsolGeog[la_name],0)))</f>
        <v>S12000036</v>
      </c>
      <c r="S1322" s="41" t="str">
        <f>IF(OR(CentrepointSourced[[#This Row],[Country]]="Northern Ireland",CentrepointSourced[[#This Row],[Country]]="Scotland",CentrepointSourced[[#This Row],[Country]]="Wales"),"Local Authority",CentrepointSourced[[#This Row],[LA type]])</f>
        <v>Local Authority</v>
      </c>
      <c r="T1322" s="41">
        <f>IF(TRIM(CentrepointSourced[[#This Row],[Presented HS]])="",0,IF(CentrepointSourced[[#This Row],[Presented HS]]="&lt;5",2.5,IF(CentrepointSourced[[#This Row],[Presented HS]]="&lt;10",5,VALUE(TRIM(CentrepointSourced[[#This Row],[Presented HS]])))))</f>
        <v>0</v>
      </c>
      <c r="U1322" s="41">
        <f>IF(TRIM(CentrepointSourced[[#This Row],[Assessed HS]])="",0,IF(CentrepointSourced[[#This Row],[Assessed HS]]="&lt;5",2.5,IF(CentrepointSourced[[#This Row],[Assessed HS]]="&lt;10",5,VALUE(TRIM(CentrepointSourced[[#This Row],[Assessed HS]])))))</f>
        <v>1797</v>
      </c>
      <c r="V1322" s="41">
        <f>IF(TRIM(CentrepointSourced[[#This Row],[Presented CS]])="",0,IF(CentrepointSourced[[#This Row],[Presented CS]]="&lt;5",2.5,IF(CentrepointSourced[[#This Row],[Presented CS]]="&lt;10",5,VALUE(TRIM(CentrepointSourced[[#This Row],[Presented CS]])))))</f>
        <v>0</v>
      </c>
      <c r="W1322" s="41">
        <f>IF(TRIM(CentrepointSourced[[#This Row],[Assessed CS]])="",0,IF(CentrepointSourced[[#This Row],[Assessed CS]]="&lt;5",2.5,IF(CentrepointSourced[[#This Row],[Assessed CS]]="&lt;10",5,VALUE(TRIM(CentrepointSourced[[#This Row],[Assessed CS]])))))</f>
        <v>0</v>
      </c>
      <c r="X1322" s="106">
        <f>IF(CentrepointSourced[[#This Row],[Age]]="16-17",CentrepointSourced[[#This Row],[Presented HS DQ]],0)</f>
        <v>0</v>
      </c>
      <c r="Y1322" s="106">
        <f>IF(CentrepointSourced[[#This Row],[Age]]="16-24",CentrepointSourced[[#This Row],[Presented HS DQ]],0)</f>
        <v>0</v>
      </c>
      <c r="Z1322" s="106">
        <f>IF(CentrepointSourced[[#This Row],[Age]]="18-24",CentrepointSourced[[#This Row],[Presented HS DQ]],0)</f>
        <v>0</v>
      </c>
      <c r="AA1322" s="106">
        <f>IF(CentrepointSourced[[#This Row],[Age]]="16-17",CentrepointSourced[[#This Row],[Presented CS DQ]],0)</f>
        <v>0</v>
      </c>
      <c r="AB1322" s="106">
        <f>IF(CentrepointSourced[[#This Row],[Age]]="16-24",CentrepointSourced[[#This Row],[Presented CS DQ]],0)</f>
        <v>0</v>
      </c>
      <c r="AC1322" s="106">
        <f>IF(CentrepointSourced[[#This Row],[Age]]="18-24",CentrepointSourced[[#This Row],[Presented CS DQ]],0)</f>
        <v>0</v>
      </c>
      <c r="AD1322" s="107">
        <f>IF(CentrepointSourced[[#This Row],[Age]]="16-17",CentrepointSourced[[#This Row],[Assessed HS DQ]],0)</f>
        <v>0</v>
      </c>
      <c r="AE1322" s="107">
        <f>IF(CentrepointSourced[[#This Row],[Age]]="16-24",CentrepointSourced[[#This Row],[Assessed HS DQ]],0)</f>
        <v>1797</v>
      </c>
      <c r="AF1322" s="107">
        <f>IF(CentrepointSourced[[#This Row],[Age]]="18-24",CentrepointSourced[[#This Row],[Assessed HS DQ]],0)</f>
        <v>0</v>
      </c>
      <c r="AG1322" s="107">
        <f>IF(CentrepointSourced[[#This Row],[Age]]="16-17",CentrepointSourced[[#This Row],[Assessed CS DQ]],0)</f>
        <v>0</v>
      </c>
      <c r="AH1322" s="107">
        <f>IF(CentrepointSourced[[#This Row],[Age]]="16-24",CentrepointSourced[[#This Row],[Assessed CS DQ]],0)</f>
        <v>0</v>
      </c>
      <c r="AI1322" s="107">
        <f>IF(CentrepointSourced[[#This Row],[Age]]="18-24",CentrepointSourced[[#This Row],[Assessed CS DQ]],0)</f>
        <v>0</v>
      </c>
    </row>
    <row r="1323" spans="1:35" customFormat="1" ht="13.5" customHeight="1">
      <c r="A1323" s="45" t="s">
        <v>94</v>
      </c>
      <c r="B1323" s="45" t="s">
        <v>157</v>
      </c>
      <c r="C1323" s="45"/>
      <c r="D1323" s="62" t="s">
        <v>37</v>
      </c>
      <c r="E1323" s="95">
        <v>2003</v>
      </c>
      <c r="F1323" s="67" t="s">
        <v>53</v>
      </c>
      <c r="G1323" s="67"/>
      <c r="H1323" s="97">
        <v>1871</v>
      </c>
      <c r="I1323" s="45"/>
      <c r="J1323" s="45">
        <v>1866</v>
      </c>
      <c r="K1323" s="45"/>
      <c r="L1323" s="45"/>
      <c r="M1323" s="45"/>
      <c r="N1323" s="45"/>
      <c r="O1323" s="45"/>
      <c r="P1323" s="45"/>
      <c r="Q1323" s="41" t="str">
        <f>IF(CentrepointSourced[[#This Row],[Country]]="Northern Ireland","Northern Ireland",IFERROR(VLOOKUP(CentrepointSourced[[#This Row],[Local Authority]],LKP_LANameDQ[],2,FALSE),CentrepointSourced[[#This Row],[Local Authority]]))</f>
        <v>City of Edinburgh</v>
      </c>
      <c r="R1323" s="41" t="str">
        <f>IF(CentrepointSourced[[#This Row],[LA type]]="County","",INDEX(ConsolGeog[lad14cd],MATCH(CentrepointSourced[[#This Row],[Local Authority DQ]],ConsolGeog[la_name],0)))</f>
        <v>S12000036</v>
      </c>
      <c r="S1323" s="41" t="str">
        <f>IF(OR(CentrepointSourced[[#This Row],[Country]]="Northern Ireland",CentrepointSourced[[#This Row],[Country]]="Scotland",CentrepointSourced[[#This Row],[Country]]="Wales"),"Local Authority",CentrepointSourced[[#This Row],[LA type]])</f>
        <v>Local Authority</v>
      </c>
      <c r="T1323" s="41">
        <f>IF(TRIM(CentrepointSourced[[#This Row],[Presented HS]])="",0,IF(CentrepointSourced[[#This Row],[Presented HS]]="&lt;5",2.5,IF(CentrepointSourced[[#This Row],[Presented HS]]="&lt;10",5,VALUE(TRIM(CentrepointSourced[[#This Row],[Presented HS]])))))</f>
        <v>0</v>
      </c>
      <c r="U1323" s="41">
        <f>IF(TRIM(CentrepointSourced[[#This Row],[Assessed HS]])="",0,IF(CentrepointSourced[[#This Row],[Assessed HS]]="&lt;5",2.5,IF(CentrepointSourced[[#This Row],[Assessed HS]]="&lt;10",5,VALUE(TRIM(CentrepointSourced[[#This Row],[Assessed HS]])))))</f>
        <v>1871</v>
      </c>
      <c r="V1323" s="41">
        <f>IF(TRIM(CentrepointSourced[[#This Row],[Presented CS]])="",0,IF(CentrepointSourced[[#This Row],[Presented CS]]="&lt;5",2.5,IF(CentrepointSourced[[#This Row],[Presented CS]]="&lt;10",5,VALUE(TRIM(CentrepointSourced[[#This Row],[Presented CS]])))))</f>
        <v>0</v>
      </c>
      <c r="W1323" s="41">
        <f>IF(TRIM(CentrepointSourced[[#This Row],[Assessed CS]])="",0,IF(CentrepointSourced[[#This Row],[Assessed CS]]="&lt;5",2.5,IF(CentrepointSourced[[#This Row],[Assessed CS]]="&lt;10",5,VALUE(TRIM(CentrepointSourced[[#This Row],[Assessed CS]])))))</f>
        <v>0</v>
      </c>
      <c r="X1323" s="106">
        <f>IF(CentrepointSourced[[#This Row],[Age]]="16-17",CentrepointSourced[[#This Row],[Presented HS DQ]],0)</f>
        <v>0</v>
      </c>
      <c r="Y1323" s="106">
        <f>IF(CentrepointSourced[[#This Row],[Age]]="16-24",CentrepointSourced[[#This Row],[Presented HS DQ]],0)</f>
        <v>0</v>
      </c>
      <c r="Z1323" s="106">
        <f>IF(CentrepointSourced[[#This Row],[Age]]="18-24",CentrepointSourced[[#This Row],[Presented HS DQ]],0)</f>
        <v>0</v>
      </c>
      <c r="AA1323" s="106">
        <f>IF(CentrepointSourced[[#This Row],[Age]]="16-17",CentrepointSourced[[#This Row],[Presented CS DQ]],0)</f>
        <v>0</v>
      </c>
      <c r="AB1323" s="106">
        <f>IF(CentrepointSourced[[#This Row],[Age]]="16-24",CentrepointSourced[[#This Row],[Presented CS DQ]],0)</f>
        <v>0</v>
      </c>
      <c r="AC1323" s="106">
        <f>IF(CentrepointSourced[[#This Row],[Age]]="18-24",CentrepointSourced[[#This Row],[Presented CS DQ]],0)</f>
        <v>0</v>
      </c>
      <c r="AD1323" s="107">
        <f>IF(CentrepointSourced[[#This Row],[Age]]="16-17",CentrepointSourced[[#This Row],[Assessed HS DQ]],0)</f>
        <v>0</v>
      </c>
      <c r="AE1323" s="107">
        <f>IF(CentrepointSourced[[#This Row],[Age]]="16-24",CentrepointSourced[[#This Row],[Assessed HS DQ]],0)</f>
        <v>1871</v>
      </c>
      <c r="AF1323" s="107">
        <f>IF(CentrepointSourced[[#This Row],[Age]]="18-24",CentrepointSourced[[#This Row],[Assessed HS DQ]],0)</f>
        <v>0</v>
      </c>
      <c r="AG1323" s="107">
        <f>IF(CentrepointSourced[[#This Row],[Age]]="16-17",CentrepointSourced[[#This Row],[Assessed CS DQ]],0)</f>
        <v>0</v>
      </c>
      <c r="AH1323" s="107">
        <f>IF(CentrepointSourced[[#This Row],[Age]]="16-24",CentrepointSourced[[#This Row],[Assessed CS DQ]],0)</f>
        <v>0</v>
      </c>
      <c r="AI1323" s="107">
        <f>IF(CentrepointSourced[[#This Row],[Age]]="18-24",CentrepointSourced[[#This Row],[Assessed CS DQ]],0)</f>
        <v>0</v>
      </c>
    </row>
    <row r="1324" spans="1:35" customFormat="1" ht="13.5" customHeight="1">
      <c r="A1324" s="45" t="s">
        <v>94</v>
      </c>
      <c r="B1324" s="45" t="s">
        <v>157</v>
      </c>
      <c r="C1324" s="45"/>
      <c r="D1324" s="62" t="s">
        <v>37</v>
      </c>
      <c r="E1324" s="95">
        <v>2004</v>
      </c>
      <c r="F1324" s="67" t="s">
        <v>53</v>
      </c>
      <c r="G1324" s="67"/>
      <c r="H1324" s="97">
        <v>1829</v>
      </c>
      <c r="I1324" s="45"/>
      <c r="J1324" s="45">
        <v>1824</v>
      </c>
      <c r="K1324" s="45"/>
      <c r="L1324" s="45"/>
      <c r="M1324" s="45"/>
      <c r="N1324" s="45"/>
      <c r="O1324" s="45"/>
      <c r="P1324" s="45"/>
      <c r="Q1324" s="41" t="str">
        <f>IF(CentrepointSourced[[#This Row],[Country]]="Northern Ireland","Northern Ireland",IFERROR(VLOOKUP(CentrepointSourced[[#This Row],[Local Authority]],LKP_LANameDQ[],2,FALSE),CentrepointSourced[[#This Row],[Local Authority]]))</f>
        <v>City of Edinburgh</v>
      </c>
      <c r="R1324" s="41" t="str">
        <f>IF(CentrepointSourced[[#This Row],[LA type]]="County","",INDEX(ConsolGeog[lad14cd],MATCH(CentrepointSourced[[#This Row],[Local Authority DQ]],ConsolGeog[la_name],0)))</f>
        <v>S12000036</v>
      </c>
      <c r="S1324" s="41" t="str">
        <f>IF(OR(CentrepointSourced[[#This Row],[Country]]="Northern Ireland",CentrepointSourced[[#This Row],[Country]]="Scotland",CentrepointSourced[[#This Row],[Country]]="Wales"),"Local Authority",CentrepointSourced[[#This Row],[LA type]])</f>
        <v>Local Authority</v>
      </c>
      <c r="T1324" s="41">
        <f>IF(TRIM(CentrepointSourced[[#This Row],[Presented HS]])="",0,IF(CentrepointSourced[[#This Row],[Presented HS]]="&lt;5",2.5,IF(CentrepointSourced[[#This Row],[Presented HS]]="&lt;10",5,VALUE(TRIM(CentrepointSourced[[#This Row],[Presented HS]])))))</f>
        <v>0</v>
      </c>
      <c r="U1324" s="41">
        <f>IF(TRIM(CentrepointSourced[[#This Row],[Assessed HS]])="",0,IF(CentrepointSourced[[#This Row],[Assessed HS]]="&lt;5",2.5,IF(CentrepointSourced[[#This Row],[Assessed HS]]="&lt;10",5,VALUE(TRIM(CentrepointSourced[[#This Row],[Assessed HS]])))))</f>
        <v>1829</v>
      </c>
      <c r="V1324" s="41">
        <f>IF(TRIM(CentrepointSourced[[#This Row],[Presented CS]])="",0,IF(CentrepointSourced[[#This Row],[Presented CS]]="&lt;5",2.5,IF(CentrepointSourced[[#This Row],[Presented CS]]="&lt;10",5,VALUE(TRIM(CentrepointSourced[[#This Row],[Presented CS]])))))</f>
        <v>0</v>
      </c>
      <c r="W1324" s="41">
        <f>IF(TRIM(CentrepointSourced[[#This Row],[Assessed CS]])="",0,IF(CentrepointSourced[[#This Row],[Assessed CS]]="&lt;5",2.5,IF(CentrepointSourced[[#This Row],[Assessed CS]]="&lt;10",5,VALUE(TRIM(CentrepointSourced[[#This Row],[Assessed CS]])))))</f>
        <v>0</v>
      </c>
      <c r="X1324" s="106">
        <f>IF(CentrepointSourced[[#This Row],[Age]]="16-17",CentrepointSourced[[#This Row],[Presented HS DQ]],0)</f>
        <v>0</v>
      </c>
      <c r="Y1324" s="106">
        <f>IF(CentrepointSourced[[#This Row],[Age]]="16-24",CentrepointSourced[[#This Row],[Presented HS DQ]],0)</f>
        <v>0</v>
      </c>
      <c r="Z1324" s="106">
        <f>IF(CentrepointSourced[[#This Row],[Age]]="18-24",CentrepointSourced[[#This Row],[Presented HS DQ]],0)</f>
        <v>0</v>
      </c>
      <c r="AA1324" s="106">
        <f>IF(CentrepointSourced[[#This Row],[Age]]="16-17",CentrepointSourced[[#This Row],[Presented CS DQ]],0)</f>
        <v>0</v>
      </c>
      <c r="AB1324" s="106">
        <f>IF(CentrepointSourced[[#This Row],[Age]]="16-24",CentrepointSourced[[#This Row],[Presented CS DQ]],0)</f>
        <v>0</v>
      </c>
      <c r="AC1324" s="106">
        <f>IF(CentrepointSourced[[#This Row],[Age]]="18-24",CentrepointSourced[[#This Row],[Presented CS DQ]],0)</f>
        <v>0</v>
      </c>
      <c r="AD1324" s="107">
        <f>IF(CentrepointSourced[[#This Row],[Age]]="16-17",CentrepointSourced[[#This Row],[Assessed HS DQ]],0)</f>
        <v>0</v>
      </c>
      <c r="AE1324" s="107">
        <f>IF(CentrepointSourced[[#This Row],[Age]]="16-24",CentrepointSourced[[#This Row],[Assessed HS DQ]],0)</f>
        <v>1829</v>
      </c>
      <c r="AF1324" s="107">
        <f>IF(CentrepointSourced[[#This Row],[Age]]="18-24",CentrepointSourced[[#This Row],[Assessed HS DQ]],0)</f>
        <v>0</v>
      </c>
      <c r="AG1324" s="107">
        <f>IF(CentrepointSourced[[#This Row],[Age]]="16-17",CentrepointSourced[[#This Row],[Assessed CS DQ]],0)</f>
        <v>0</v>
      </c>
      <c r="AH1324" s="107">
        <f>IF(CentrepointSourced[[#This Row],[Age]]="16-24",CentrepointSourced[[#This Row],[Assessed CS DQ]],0)</f>
        <v>0</v>
      </c>
      <c r="AI1324" s="107">
        <f>IF(CentrepointSourced[[#This Row],[Age]]="18-24",CentrepointSourced[[#This Row],[Assessed CS DQ]],0)</f>
        <v>0</v>
      </c>
    </row>
    <row r="1325" spans="1:35" customFormat="1" ht="13.5" customHeight="1">
      <c r="A1325" s="45" t="s">
        <v>94</v>
      </c>
      <c r="B1325" s="45" t="s">
        <v>157</v>
      </c>
      <c r="C1325" s="45"/>
      <c r="D1325" s="62" t="s">
        <v>37</v>
      </c>
      <c r="E1325" s="95">
        <v>2005</v>
      </c>
      <c r="F1325" s="67" t="s">
        <v>53</v>
      </c>
      <c r="G1325" s="67"/>
      <c r="H1325" s="97">
        <v>1722</v>
      </c>
      <c r="I1325" s="45"/>
      <c r="J1325" s="45">
        <v>1720</v>
      </c>
      <c r="K1325" s="45"/>
      <c r="L1325" s="45"/>
      <c r="M1325" s="45"/>
      <c r="N1325" s="45"/>
      <c r="O1325" s="45"/>
      <c r="P1325" s="45"/>
      <c r="Q1325" s="41" t="str">
        <f>IF(CentrepointSourced[[#This Row],[Country]]="Northern Ireland","Northern Ireland",IFERROR(VLOOKUP(CentrepointSourced[[#This Row],[Local Authority]],LKP_LANameDQ[],2,FALSE),CentrepointSourced[[#This Row],[Local Authority]]))</f>
        <v>City of Edinburgh</v>
      </c>
      <c r="R1325" s="41" t="str">
        <f>IF(CentrepointSourced[[#This Row],[LA type]]="County","",INDEX(ConsolGeog[lad14cd],MATCH(CentrepointSourced[[#This Row],[Local Authority DQ]],ConsolGeog[la_name],0)))</f>
        <v>S12000036</v>
      </c>
      <c r="S1325" s="41" t="str">
        <f>IF(OR(CentrepointSourced[[#This Row],[Country]]="Northern Ireland",CentrepointSourced[[#This Row],[Country]]="Scotland",CentrepointSourced[[#This Row],[Country]]="Wales"),"Local Authority",CentrepointSourced[[#This Row],[LA type]])</f>
        <v>Local Authority</v>
      </c>
      <c r="T1325" s="41">
        <f>IF(TRIM(CentrepointSourced[[#This Row],[Presented HS]])="",0,IF(CentrepointSourced[[#This Row],[Presented HS]]="&lt;5",2.5,IF(CentrepointSourced[[#This Row],[Presented HS]]="&lt;10",5,VALUE(TRIM(CentrepointSourced[[#This Row],[Presented HS]])))))</f>
        <v>0</v>
      </c>
      <c r="U1325" s="41">
        <f>IF(TRIM(CentrepointSourced[[#This Row],[Assessed HS]])="",0,IF(CentrepointSourced[[#This Row],[Assessed HS]]="&lt;5",2.5,IF(CentrepointSourced[[#This Row],[Assessed HS]]="&lt;10",5,VALUE(TRIM(CentrepointSourced[[#This Row],[Assessed HS]])))))</f>
        <v>1722</v>
      </c>
      <c r="V1325" s="41">
        <f>IF(TRIM(CentrepointSourced[[#This Row],[Presented CS]])="",0,IF(CentrepointSourced[[#This Row],[Presented CS]]="&lt;5",2.5,IF(CentrepointSourced[[#This Row],[Presented CS]]="&lt;10",5,VALUE(TRIM(CentrepointSourced[[#This Row],[Presented CS]])))))</f>
        <v>0</v>
      </c>
      <c r="W1325" s="41">
        <f>IF(TRIM(CentrepointSourced[[#This Row],[Assessed CS]])="",0,IF(CentrepointSourced[[#This Row],[Assessed CS]]="&lt;5",2.5,IF(CentrepointSourced[[#This Row],[Assessed CS]]="&lt;10",5,VALUE(TRIM(CentrepointSourced[[#This Row],[Assessed CS]])))))</f>
        <v>0</v>
      </c>
      <c r="X1325" s="106">
        <f>IF(CentrepointSourced[[#This Row],[Age]]="16-17",CentrepointSourced[[#This Row],[Presented HS DQ]],0)</f>
        <v>0</v>
      </c>
      <c r="Y1325" s="106">
        <f>IF(CentrepointSourced[[#This Row],[Age]]="16-24",CentrepointSourced[[#This Row],[Presented HS DQ]],0)</f>
        <v>0</v>
      </c>
      <c r="Z1325" s="106">
        <f>IF(CentrepointSourced[[#This Row],[Age]]="18-24",CentrepointSourced[[#This Row],[Presented HS DQ]],0)</f>
        <v>0</v>
      </c>
      <c r="AA1325" s="106">
        <f>IF(CentrepointSourced[[#This Row],[Age]]="16-17",CentrepointSourced[[#This Row],[Presented CS DQ]],0)</f>
        <v>0</v>
      </c>
      <c r="AB1325" s="106">
        <f>IF(CentrepointSourced[[#This Row],[Age]]="16-24",CentrepointSourced[[#This Row],[Presented CS DQ]],0)</f>
        <v>0</v>
      </c>
      <c r="AC1325" s="106">
        <f>IF(CentrepointSourced[[#This Row],[Age]]="18-24",CentrepointSourced[[#This Row],[Presented CS DQ]],0)</f>
        <v>0</v>
      </c>
      <c r="AD1325" s="107">
        <f>IF(CentrepointSourced[[#This Row],[Age]]="16-17",CentrepointSourced[[#This Row],[Assessed HS DQ]],0)</f>
        <v>0</v>
      </c>
      <c r="AE1325" s="107">
        <f>IF(CentrepointSourced[[#This Row],[Age]]="16-24",CentrepointSourced[[#This Row],[Assessed HS DQ]],0)</f>
        <v>1722</v>
      </c>
      <c r="AF1325" s="107">
        <f>IF(CentrepointSourced[[#This Row],[Age]]="18-24",CentrepointSourced[[#This Row],[Assessed HS DQ]],0)</f>
        <v>0</v>
      </c>
      <c r="AG1325" s="107">
        <f>IF(CentrepointSourced[[#This Row],[Age]]="16-17",CentrepointSourced[[#This Row],[Assessed CS DQ]],0)</f>
        <v>0</v>
      </c>
      <c r="AH1325" s="107">
        <f>IF(CentrepointSourced[[#This Row],[Age]]="16-24",CentrepointSourced[[#This Row],[Assessed CS DQ]],0)</f>
        <v>0</v>
      </c>
      <c r="AI1325" s="107">
        <f>IF(CentrepointSourced[[#This Row],[Age]]="18-24",CentrepointSourced[[#This Row],[Assessed CS DQ]],0)</f>
        <v>0</v>
      </c>
    </row>
    <row r="1326" spans="1:35" customFormat="1" ht="13.5" customHeight="1">
      <c r="A1326" s="45" t="s">
        <v>94</v>
      </c>
      <c r="B1326" s="45" t="s">
        <v>157</v>
      </c>
      <c r="C1326" s="45"/>
      <c r="D1326" s="62" t="s">
        <v>37</v>
      </c>
      <c r="E1326" s="95">
        <v>2006</v>
      </c>
      <c r="F1326" s="67" t="s">
        <v>53</v>
      </c>
      <c r="G1326" s="67"/>
      <c r="H1326" s="97">
        <v>1785</v>
      </c>
      <c r="I1326" s="45"/>
      <c r="J1326" s="45">
        <v>1782</v>
      </c>
      <c r="K1326" s="45"/>
      <c r="L1326" s="45"/>
      <c r="M1326" s="45"/>
      <c r="N1326" s="45"/>
      <c r="O1326" s="45"/>
      <c r="P1326" s="45"/>
      <c r="Q1326" s="41" t="str">
        <f>IF(CentrepointSourced[[#This Row],[Country]]="Northern Ireland","Northern Ireland",IFERROR(VLOOKUP(CentrepointSourced[[#This Row],[Local Authority]],LKP_LANameDQ[],2,FALSE),CentrepointSourced[[#This Row],[Local Authority]]))</f>
        <v>City of Edinburgh</v>
      </c>
      <c r="R1326" s="41" t="str">
        <f>IF(CentrepointSourced[[#This Row],[LA type]]="County","",INDEX(ConsolGeog[lad14cd],MATCH(CentrepointSourced[[#This Row],[Local Authority DQ]],ConsolGeog[la_name],0)))</f>
        <v>S12000036</v>
      </c>
      <c r="S1326" s="41" t="str">
        <f>IF(OR(CentrepointSourced[[#This Row],[Country]]="Northern Ireland",CentrepointSourced[[#This Row],[Country]]="Scotland",CentrepointSourced[[#This Row],[Country]]="Wales"),"Local Authority",CentrepointSourced[[#This Row],[LA type]])</f>
        <v>Local Authority</v>
      </c>
      <c r="T1326" s="41">
        <f>IF(TRIM(CentrepointSourced[[#This Row],[Presented HS]])="",0,IF(CentrepointSourced[[#This Row],[Presented HS]]="&lt;5",2.5,IF(CentrepointSourced[[#This Row],[Presented HS]]="&lt;10",5,VALUE(TRIM(CentrepointSourced[[#This Row],[Presented HS]])))))</f>
        <v>0</v>
      </c>
      <c r="U1326" s="41">
        <f>IF(TRIM(CentrepointSourced[[#This Row],[Assessed HS]])="",0,IF(CentrepointSourced[[#This Row],[Assessed HS]]="&lt;5",2.5,IF(CentrepointSourced[[#This Row],[Assessed HS]]="&lt;10",5,VALUE(TRIM(CentrepointSourced[[#This Row],[Assessed HS]])))))</f>
        <v>1785</v>
      </c>
      <c r="V1326" s="41">
        <f>IF(TRIM(CentrepointSourced[[#This Row],[Presented CS]])="",0,IF(CentrepointSourced[[#This Row],[Presented CS]]="&lt;5",2.5,IF(CentrepointSourced[[#This Row],[Presented CS]]="&lt;10",5,VALUE(TRIM(CentrepointSourced[[#This Row],[Presented CS]])))))</f>
        <v>0</v>
      </c>
      <c r="W1326" s="41">
        <f>IF(TRIM(CentrepointSourced[[#This Row],[Assessed CS]])="",0,IF(CentrepointSourced[[#This Row],[Assessed CS]]="&lt;5",2.5,IF(CentrepointSourced[[#This Row],[Assessed CS]]="&lt;10",5,VALUE(TRIM(CentrepointSourced[[#This Row],[Assessed CS]])))))</f>
        <v>0</v>
      </c>
      <c r="X1326" s="106">
        <f>IF(CentrepointSourced[[#This Row],[Age]]="16-17",CentrepointSourced[[#This Row],[Presented HS DQ]],0)</f>
        <v>0</v>
      </c>
      <c r="Y1326" s="106">
        <f>IF(CentrepointSourced[[#This Row],[Age]]="16-24",CentrepointSourced[[#This Row],[Presented HS DQ]],0)</f>
        <v>0</v>
      </c>
      <c r="Z1326" s="106">
        <f>IF(CentrepointSourced[[#This Row],[Age]]="18-24",CentrepointSourced[[#This Row],[Presented HS DQ]],0)</f>
        <v>0</v>
      </c>
      <c r="AA1326" s="106">
        <f>IF(CentrepointSourced[[#This Row],[Age]]="16-17",CentrepointSourced[[#This Row],[Presented CS DQ]],0)</f>
        <v>0</v>
      </c>
      <c r="AB1326" s="106">
        <f>IF(CentrepointSourced[[#This Row],[Age]]="16-24",CentrepointSourced[[#This Row],[Presented CS DQ]],0)</f>
        <v>0</v>
      </c>
      <c r="AC1326" s="106">
        <f>IF(CentrepointSourced[[#This Row],[Age]]="18-24",CentrepointSourced[[#This Row],[Presented CS DQ]],0)</f>
        <v>0</v>
      </c>
      <c r="AD1326" s="107">
        <f>IF(CentrepointSourced[[#This Row],[Age]]="16-17",CentrepointSourced[[#This Row],[Assessed HS DQ]],0)</f>
        <v>0</v>
      </c>
      <c r="AE1326" s="107">
        <f>IF(CentrepointSourced[[#This Row],[Age]]="16-24",CentrepointSourced[[#This Row],[Assessed HS DQ]],0)</f>
        <v>1785</v>
      </c>
      <c r="AF1326" s="107">
        <f>IF(CentrepointSourced[[#This Row],[Age]]="18-24",CentrepointSourced[[#This Row],[Assessed HS DQ]],0)</f>
        <v>0</v>
      </c>
      <c r="AG1326" s="107">
        <f>IF(CentrepointSourced[[#This Row],[Age]]="16-17",CentrepointSourced[[#This Row],[Assessed CS DQ]],0)</f>
        <v>0</v>
      </c>
      <c r="AH1326" s="107">
        <f>IF(CentrepointSourced[[#This Row],[Age]]="16-24",CentrepointSourced[[#This Row],[Assessed CS DQ]],0)</f>
        <v>0</v>
      </c>
      <c r="AI1326" s="107">
        <f>IF(CentrepointSourced[[#This Row],[Age]]="18-24",CentrepointSourced[[#This Row],[Assessed CS DQ]],0)</f>
        <v>0</v>
      </c>
    </row>
    <row r="1327" spans="1:35" customFormat="1" ht="13.5" customHeight="1">
      <c r="A1327" s="45" t="s">
        <v>94</v>
      </c>
      <c r="B1327" s="45" t="s">
        <v>157</v>
      </c>
      <c r="C1327" s="45"/>
      <c r="D1327" s="62" t="s">
        <v>37</v>
      </c>
      <c r="E1327" s="95">
        <v>2007</v>
      </c>
      <c r="F1327" s="67" t="s">
        <v>53</v>
      </c>
      <c r="G1327" s="67"/>
      <c r="H1327" s="97">
        <v>1676</v>
      </c>
      <c r="I1327" s="45"/>
      <c r="J1327" s="45">
        <v>1685</v>
      </c>
      <c r="K1327" s="45"/>
      <c r="L1327" s="45"/>
      <c r="M1327" s="45"/>
      <c r="N1327" s="45"/>
      <c r="O1327" s="45"/>
      <c r="P1327" s="45"/>
      <c r="Q1327" s="41" t="str">
        <f>IF(CentrepointSourced[[#This Row],[Country]]="Northern Ireland","Northern Ireland",IFERROR(VLOOKUP(CentrepointSourced[[#This Row],[Local Authority]],LKP_LANameDQ[],2,FALSE),CentrepointSourced[[#This Row],[Local Authority]]))</f>
        <v>City of Edinburgh</v>
      </c>
      <c r="R1327" s="41" t="str">
        <f>IF(CentrepointSourced[[#This Row],[LA type]]="County","",INDEX(ConsolGeog[lad14cd],MATCH(CentrepointSourced[[#This Row],[Local Authority DQ]],ConsolGeog[la_name],0)))</f>
        <v>S12000036</v>
      </c>
      <c r="S1327" s="41" t="str">
        <f>IF(OR(CentrepointSourced[[#This Row],[Country]]="Northern Ireland",CentrepointSourced[[#This Row],[Country]]="Scotland",CentrepointSourced[[#This Row],[Country]]="Wales"),"Local Authority",CentrepointSourced[[#This Row],[LA type]])</f>
        <v>Local Authority</v>
      </c>
      <c r="T1327" s="41">
        <f>IF(TRIM(CentrepointSourced[[#This Row],[Presented HS]])="",0,IF(CentrepointSourced[[#This Row],[Presented HS]]="&lt;5",2.5,IF(CentrepointSourced[[#This Row],[Presented HS]]="&lt;10",5,VALUE(TRIM(CentrepointSourced[[#This Row],[Presented HS]])))))</f>
        <v>0</v>
      </c>
      <c r="U1327" s="41">
        <f>IF(TRIM(CentrepointSourced[[#This Row],[Assessed HS]])="",0,IF(CentrepointSourced[[#This Row],[Assessed HS]]="&lt;5",2.5,IF(CentrepointSourced[[#This Row],[Assessed HS]]="&lt;10",5,VALUE(TRIM(CentrepointSourced[[#This Row],[Assessed HS]])))))</f>
        <v>1676</v>
      </c>
      <c r="V1327" s="41">
        <f>IF(TRIM(CentrepointSourced[[#This Row],[Presented CS]])="",0,IF(CentrepointSourced[[#This Row],[Presented CS]]="&lt;5",2.5,IF(CentrepointSourced[[#This Row],[Presented CS]]="&lt;10",5,VALUE(TRIM(CentrepointSourced[[#This Row],[Presented CS]])))))</f>
        <v>0</v>
      </c>
      <c r="W1327" s="41">
        <f>IF(TRIM(CentrepointSourced[[#This Row],[Assessed CS]])="",0,IF(CentrepointSourced[[#This Row],[Assessed CS]]="&lt;5",2.5,IF(CentrepointSourced[[#This Row],[Assessed CS]]="&lt;10",5,VALUE(TRIM(CentrepointSourced[[#This Row],[Assessed CS]])))))</f>
        <v>0</v>
      </c>
      <c r="X1327" s="106">
        <f>IF(CentrepointSourced[[#This Row],[Age]]="16-17",CentrepointSourced[[#This Row],[Presented HS DQ]],0)</f>
        <v>0</v>
      </c>
      <c r="Y1327" s="106">
        <f>IF(CentrepointSourced[[#This Row],[Age]]="16-24",CentrepointSourced[[#This Row],[Presented HS DQ]],0)</f>
        <v>0</v>
      </c>
      <c r="Z1327" s="106">
        <f>IF(CentrepointSourced[[#This Row],[Age]]="18-24",CentrepointSourced[[#This Row],[Presented HS DQ]],0)</f>
        <v>0</v>
      </c>
      <c r="AA1327" s="106">
        <f>IF(CentrepointSourced[[#This Row],[Age]]="16-17",CentrepointSourced[[#This Row],[Presented CS DQ]],0)</f>
        <v>0</v>
      </c>
      <c r="AB1327" s="106">
        <f>IF(CentrepointSourced[[#This Row],[Age]]="16-24",CentrepointSourced[[#This Row],[Presented CS DQ]],0)</f>
        <v>0</v>
      </c>
      <c r="AC1327" s="106">
        <f>IF(CentrepointSourced[[#This Row],[Age]]="18-24",CentrepointSourced[[#This Row],[Presented CS DQ]],0)</f>
        <v>0</v>
      </c>
      <c r="AD1327" s="107">
        <f>IF(CentrepointSourced[[#This Row],[Age]]="16-17",CentrepointSourced[[#This Row],[Assessed HS DQ]],0)</f>
        <v>0</v>
      </c>
      <c r="AE1327" s="107">
        <f>IF(CentrepointSourced[[#This Row],[Age]]="16-24",CentrepointSourced[[#This Row],[Assessed HS DQ]],0)</f>
        <v>1676</v>
      </c>
      <c r="AF1327" s="107">
        <f>IF(CentrepointSourced[[#This Row],[Age]]="18-24",CentrepointSourced[[#This Row],[Assessed HS DQ]],0)</f>
        <v>0</v>
      </c>
      <c r="AG1327" s="107">
        <f>IF(CentrepointSourced[[#This Row],[Age]]="16-17",CentrepointSourced[[#This Row],[Assessed CS DQ]],0)</f>
        <v>0</v>
      </c>
      <c r="AH1327" s="107">
        <f>IF(CentrepointSourced[[#This Row],[Age]]="16-24",CentrepointSourced[[#This Row],[Assessed CS DQ]],0)</f>
        <v>0</v>
      </c>
      <c r="AI1327" s="107">
        <f>IF(CentrepointSourced[[#This Row],[Age]]="18-24",CentrepointSourced[[#This Row],[Assessed CS DQ]],0)</f>
        <v>0</v>
      </c>
    </row>
    <row r="1328" spans="1:35" customFormat="1" ht="13.5" customHeight="1">
      <c r="A1328" s="45" t="s">
        <v>94</v>
      </c>
      <c r="B1328" s="45" t="s">
        <v>157</v>
      </c>
      <c r="C1328" s="45"/>
      <c r="D1328" s="62" t="s">
        <v>37</v>
      </c>
      <c r="E1328" s="95">
        <v>2008</v>
      </c>
      <c r="F1328" s="67" t="s">
        <v>53</v>
      </c>
      <c r="G1328" s="67"/>
      <c r="H1328" s="97">
        <v>1639</v>
      </c>
      <c r="I1328" s="45"/>
      <c r="J1328" s="45">
        <v>1637</v>
      </c>
      <c r="K1328" s="45"/>
      <c r="L1328" s="45"/>
      <c r="M1328" s="45"/>
      <c r="N1328" s="45"/>
      <c r="O1328" s="45"/>
      <c r="P1328" s="45"/>
      <c r="Q1328" s="41" t="str">
        <f>IF(CentrepointSourced[[#This Row],[Country]]="Northern Ireland","Northern Ireland",IFERROR(VLOOKUP(CentrepointSourced[[#This Row],[Local Authority]],LKP_LANameDQ[],2,FALSE),CentrepointSourced[[#This Row],[Local Authority]]))</f>
        <v>City of Edinburgh</v>
      </c>
      <c r="R1328" s="41" t="str">
        <f>IF(CentrepointSourced[[#This Row],[LA type]]="County","",INDEX(ConsolGeog[lad14cd],MATCH(CentrepointSourced[[#This Row],[Local Authority DQ]],ConsolGeog[la_name],0)))</f>
        <v>S12000036</v>
      </c>
      <c r="S1328" s="41" t="str">
        <f>IF(OR(CentrepointSourced[[#This Row],[Country]]="Northern Ireland",CentrepointSourced[[#This Row],[Country]]="Scotland",CentrepointSourced[[#This Row],[Country]]="Wales"),"Local Authority",CentrepointSourced[[#This Row],[LA type]])</f>
        <v>Local Authority</v>
      </c>
      <c r="T1328" s="41">
        <f>IF(TRIM(CentrepointSourced[[#This Row],[Presented HS]])="",0,IF(CentrepointSourced[[#This Row],[Presented HS]]="&lt;5",2.5,IF(CentrepointSourced[[#This Row],[Presented HS]]="&lt;10",5,VALUE(TRIM(CentrepointSourced[[#This Row],[Presented HS]])))))</f>
        <v>0</v>
      </c>
      <c r="U1328" s="41">
        <f>IF(TRIM(CentrepointSourced[[#This Row],[Assessed HS]])="",0,IF(CentrepointSourced[[#This Row],[Assessed HS]]="&lt;5",2.5,IF(CentrepointSourced[[#This Row],[Assessed HS]]="&lt;10",5,VALUE(TRIM(CentrepointSourced[[#This Row],[Assessed HS]])))))</f>
        <v>1639</v>
      </c>
      <c r="V1328" s="41">
        <f>IF(TRIM(CentrepointSourced[[#This Row],[Presented CS]])="",0,IF(CentrepointSourced[[#This Row],[Presented CS]]="&lt;5",2.5,IF(CentrepointSourced[[#This Row],[Presented CS]]="&lt;10",5,VALUE(TRIM(CentrepointSourced[[#This Row],[Presented CS]])))))</f>
        <v>0</v>
      </c>
      <c r="W1328" s="41">
        <f>IF(TRIM(CentrepointSourced[[#This Row],[Assessed CS]])="",0,IF(CentrepointSourced[[#This Row],[Assessed CS]]="&lt;5",2.5,IF(CentrepointSourced[[#This Row],[Assessed CS]]="&lt;10",5,VALUE(TRIM(CentrepointSourced[[#This Row],[Assessed CS]])))))</f>
        <v>0</v>
      </c>
      <c r="X1328" s="106">
        <f>IF(CentrepointSourced[[#This Row],[Age]]="16-17",CentrepointSourced[[#This Row],[Presented HS DQ]],0)</f>
        <v>0</v>
      </c>
      <c r="Y1328" s="106">
        <f>IF(CentrepointSourced[[#This Row],[Age]]="16-24",CentrepointSourced[[#This Row],[Presented HS DQ]],0)</f>
        <v>0</v>
      </c>
      <c r="Z1328" s="106">
        <f>IF(CentrepointSourced[[#This Row],[Age]]="18-24",CentrepointSourced[[#This Row],[Presented HS DQ]],0)</f>
        <v>0</v>
      </c>
      <c r="AA1328" s="106">
        <f>IF(CentrepointSourced[[#This Row],[Age]]="16-17",CentrepointSourced[[#This Row],[Presented CS DQ]],0)</f>
        <v>0</v>
      </c>
      <c r="AB1328" s="106">
        <f>IF(CentrepointSourced[[#This Row],[Age]]="16-24",CentrepointSourced[[#This Row],[Presented CS DQ]],0)</f>
        <v>0</v>
      </c>
      <c r="AC1328" s="106">
        <f>IF(CentrepointSourced[[#This Row],[Age]]="18-24",CentrepointSourced[[#This Row],[Presented CS DQ]],0)</f>
        <v>0</v>
      </c>
      <c r="AD1328" s="107">
        <f>IF(CentrepointSourced[[#This Row],[Age]]="16-17",CentrepointSourced[[#This Row],[Assessed HS DQ]],0)</f>
        <v>0</v>
      </c>
      <c r="AE1328" s="107">
        <f>IF(CentrepointSourced[[#This Row],[Age]]="16-24",CentrepointSourced[[#This Row],[Assessed HS DQ]],0)</f>
        <v>1639</v>
      </c>
      <c r="AF1328" s="107">
        <f>IF(CentrepointSourced[[#This Row],[Age]]="18-24",CentrepointSourced[[#This Row],[Assessed HS DQ]],0)</f>
        <v>0</v>
      </c>
      <c r="AG1328" s="107">
        <f>IF(CentrepointSourced[[#This Row],[Age]]="16-17",CentrepointSourced[[#This Row],[Assessed CS DQ]],0)</f>
        <v>0</v>
      </c>
      <c r="AH1328" s="107">
        <f>IF(CentrepointSourced[[#This Row],[Age]]="16-24",CentrepointSourced[[#This Row],[Assessed CS DQ]],0)</f>
        <v>0</v>
      </c>
      <c r="AI1328" s="107">
        <f>IF(CentrepointSourced[[#This Row],[Age]]="18-24",CentrepointSourced[[#This Row],[Assessed CS DQ]],0)</f>
        <v>0</v>
      </c>
    </row>
    <row r="1329" spans="1:35" customFormat="1" ht="13.5" customHeight="1">
      <c r="A1329" s="45" t="s">
        <v>94</v>
      </c>
      <c r="B1329" s="45" t="s">
        <v>157</v>
      </c>
      <c r="C1329" s="45"/>
      <c r="D1329" s="62" t="s">
        <v>37</v>
      </c>
      <c r="E1329" s="95">
        <v>2009</v>
      </c>
      <c r="F1329" s="67" t="s">
        <v>53</v>
      </c>
      <c r="G1329" s="67"/>
      <c r="H1329" s="97">
        <v>1574</v>
      </c>
      <c r="I1329" s="45"/>
      <c r="J1329" s="45">
        <v>1578</v>
      </c>
      <c r="K1329" s="45"/>
      <c r="L1329" s="45"/>
      <c r="M1329" s="45"/>
      <c r="N1329" s="45"/>
      <c r="O1329" s="45"/>
      <c r="P1329" s="45"/>
      <c r="Q1329" s="41" t="str">
        <f>IF(CentrepointSourced[[#This Row],[Country]]="Northern Ireland","Northern Ireland",IFERROR(VLOOKUP(CentrepointSourced[[#This Row],[Local Authority]],LKP_LANameDQ[],2,FALSE),CentrepointSourced[[#This Row],[Local Authority]]))</f>
        <v>City of Edinburgh</v>
      </c>
      <c r="R1329" s="41" t="str">
        <f>IF(CentrepointSourced[[#This Row],[LA type]]="County","",INDEX(ConsolGeog[lad14cd],MATCH(CentrepointSourced[[#This Row],[Local Authority DQ]],ConsolGeog[la_name],0)))</f>
        <v>S12000036</v>
      </c>
      <c r="S1329" s="41" t="str">
        <f>IF(OR(CentrepointSourced[[#This Row],[Country]]="Northern Ireland",CentrepointSourced[[#This Row],[Country]]="Scotland",CentrepointSourced[[#This Row],[Country]]="Wales"),"Local Authority",CentrepointSourced[[#This Row],[LA type]])</f>
        <v>Local Authority</v>
      </c>
      <c r="T1329" s="41">
        <f>IF(TRIM(CentrepointSourced[[#This Row],[Presented HS]])="",0,IF(CentrepointSourced[[#This Row],[Presented HS]]="&lt;5",2.5,IF(CentrepointSourced[[#This Row],[Presented HS]]="&lt;10",5,VALUE(TRIM(CentrepointSourced[[#This Row],[Presented HS]])))))</f>
        <v>0</v>
      </c>
      <c r="U1329" s="41">
        <f>IF(TRIM(CentrepointSourced[[#This Row],[Assessed HS]])="",0,IF(CentrepointSourced[[#This Row],[Assessed HS]]="&lt;5",2.5,IF(CentrepointSourced[[#This Row],[Assessed HS]]="&lt;10",5,VALUE(TRIM(CentrepointSourced[[#This Row],[Assessed HS]])))))</f>
        <v>1574</v>
      </c>
      <c r="V1329" s="41">
        <f>IF(TRIM(CentrepointSourced[[#This Row],[Presented CS]])="",0,IF(CentrepointSourced[[#This Row],[Presented CS]]="&lt;5",2.5,IF(CentrepointSourced[[#This Row],[Presented CS]]="&lt;10",5,VALUE(TRIM(CentrepointSourced[[#This Row],[Presented CS]])))))</f>
        <v>0</v>
      </c>
      <c r="W1329" s="41">
        <f>IF(TRIM(CentrepointSourced[[#This Row],[Assessed CS]])="",0,IF(CentrepointSourced[[#This Row],[Assessed CS]]="&lt;5",2.5,IF(CentrepointSourced[[#This Row],[Assessed CS]]="&lt;10",5,VALUE(TRIM(CentrepointSourced[[#This Row],[Assessed CS]])))))</f>
        <v>0</v>
      </c>
      <c r="X1329" s="106">
        <f>IF(CentrepointSourced[[#This Row],[Age]]="16-17",CentrepointSourced[[#This Row],[Presented HS DQ]],0)</f>
        <v>0</v>
      </c>
      <c r="Y1329" s="106">
        <f>IF(CentrepointSourced[[#This Row],[Age]]="16-24",CentrepointSourced[[#This Row],[Presented HS DQ]],0)</f>
        <v>0</v>
      </c>
      <c r="Z1329" s="106">
        <f>IF(CentrepointSourced[[#This Row],[Age]]="18-24",CentrepointSourced[[#This Row],[Presented HS DQ]],0)</f>
        <v>0</v>
      </c>
      <c r="AA1329" s="106">
        <f>IF(CentrepointSourced[[#This Row],[Age]]="16-17",CentrepointSourced[[#This Row],[Presented CS DQ]],0)</f>
        <v>0</v>
      </c>
      <c r="AB1329" s="106">
        <f>IF(CentrepointSourced[[#This Row],[Age]]="16-24",CentrepointSourced[[#This Row],[Presented CS DQ]],0)</f>
        <v>0</v>
      </c>
      <c r="AC1329" s="106">
        <f>IF(CentrepointSourced[[#This Row],[Age]]="18-24",CentrepointSourced[[#This Row],[Presented CS DQ]],0)</f>
        <v>0</v>
      </c>
      <c r="AD1329" s="107">
        <f>IF(CentrepointSourced[[#This Row],[Age]]="16-17",CentrepointSourced[[#This Row],[Assessed HS DQ]],0)</f>
        <v>0</v>
      </c>
      <c r="AE1329" s="107">
        <f>IF(CentrepointSourced[[#This Row],[Age]]="16-24",CentrepointSourced[[#This Row],[Assessed HS DQ]],0)</f>
        <v>1574</v>
      </c>
      <c r="AF1329" s="107">
        <f>IF(CentrepointSourced[[#This Row],[Age]]="18-24",CentrepointSourced[[#This Row],[Assessed HS DQ]],0)</f>
        <v>0</v>
      </c>
      <c r="AG1329" s="107">
        <f>IF(CentrepointSourced[[#This Row],[Age]]="16-17",CentrepointSourced[[#This Row],[Assessed CS DQ]],0)</f>
        <v>0</v>
      </c>
      <c r="AH1329" s="107">
        <f>IF(CentrepointSourced[[#This Row],[Age]]="16-24",CentrepointSourced[[#This Row],[Assessed CS DQ]],0)</f>
        <v>0</v>
      </c>
      <c r="AI1329" s="107">
        <f>IF(CentrepointSourced[[#This Row],[Age]]="18-24",CentrepointSourced[[#This Row],[Assessed CS DQ]],0)</f>
        <v>0</v>
      </c>
    </row>
    <row r="1330" spans="1:35" customFormat="1" ht="13.5" customHeight="1">
      <c r="A1330" s="45" t="s">
        <v>94</v>
      </c>
      <c r="B1330" s="45" t="s">
        <v>157</v>
      </c>
      <c r="C1330" s="45"/>
      <c r="D1330" s="62" t="s">
        <v>37</v>
      </c>
      <c r="E1330" s="95">
        <v>2010</v>
      </c>
      <c r="F1330" s="67" t="s">
        <v>53</v>
      </c>
      <c r="G1330" s="67"/>
      <c r="H1330" s="97">
        <v>1425</v>
      </c>
      <c r="I1330" s="45"/>
      <c r="J1330" s="45">
        <v>1424</v>
      </c>
      <c r="K1330" s="45"/>
      <c r="L1330" s="45"/>
      <c r="M1330" s="45"/>
      <c r="N1330" s="45"/>
      <c r="O1330" s="45"/>
      <c r="P1330" s="45"/>
      <c r="Q1330" s="41" t="str">
        <f>IF(CentrepointSourced[[#This Row],[Country]]="Northern Ireland","Northern Ireland",IFERROR(VLOOKUP(CentrepointSourced[[#This Row],[Local Authority]],LKP_LANameDQ[],2,FALSE),CentrepointSourced[[#This Row],[Local Authority]]))</f>
        <v>City of Edinburgh</v>
      </c>
      <c r="R1330" s="41" t="str">
        <f>IF(CentrepointSourced[[#This Row],[LA type]]="County","",INDEX(ConsolGeog[lad14cd],MATCH(CentrepointSourced[[#This Row],[Local Authority DQ]],ConsolGeog[la_name],0)))</f>
        <v>S12000036</v>
      </c>
      <c r="S1330" s="41" t="str">
        <f>IF(OR(CentrepointSourced[[#This Row],[Country]]="Northern Ireland",CentrepointSourced[[#This Row],[Country]]="Scotland",CentrepointSourced[[#This Row],[Country]]="Wales"),"Local Authority",CentrepointSourced[[#This Row],[LA type]])</f>
        <v>Local Authority</v>
      </c>
      <c r="T1330" s="41">
        <f>IF(TRIM(CentrepointSourced[[#This Row],[Presented HS]])="",0,IF(CentrepointSourced[[#This Row],[Presented HS]]="&lt;5",2.5,IF(CentrepointSourced[[#This Row],[Presented HS]]="&lt;10",5,VALUE(TRIM(CentrepointSourced[[#This Row],[Presented HS]])))))</f>
        <v>0</v>
      </c>
      <c r="U1330" s="41">
        <f>IF(TRIM(CentrepointSourced[[#This Row],[Assessed HS]])="",0,IF(CentrepointSourced[[#This Row],[Assessed HS]]="&lt;5",2.5,IF(CentrepointSourced[[#This Row],[Assessed HS]]="&lt;10",5,VALUE(TRIM(CentrepointSourced[[#This Row],[Assessed HS]])))))</f>
        <v>1425</v>
      </c>
      <c r="V1330" s="41">
        <f>IF(TRIM(CentrepointSourced[[#This Row],[Presented CS]])="",0,IF(CentrepointSourced[[#This Row],[Presented CS]]="&lt;5",2.5,IF(CentrepointSourced[[#This Row],[Presented CS]]="&lt;10",5,VALUE(TRIM(CentrepointSourced[[#This Row],[Presented CS]])))))</f>
        <v>0</v>
      </c>
      <c r="W1330" s="41">
        <f>IF(TRIM(CentrepointSourced[[#This Row],[Assessed CS]])="",0,IF(CentrepointSourced[[#This Row],[Assessed CS]]="&lt;5",2.5,IF(CentrepointSourced[[#This Row],[Assessed CS]]="&lt;10",5,VALUE(TRIM(CentrepointSourced[[#This Row],[Assessed CS]])))))</f>
        <v>0</v>
      </c>
      <c r="X1330" s="106">
        <f>IF(CentrepointSourced[[#This Row],[Age]]="16-17",CentrepointSourced[[#This Row],[Presented HS DQ]],0)</f>
        <v>0</v>
      </c>
      <c r="Y1330" s="106">
        <f>IF(CentrepointSourced[[#This Row],[Age]]="16-24",CentrepointSourced[[#This Row],[Presented HS DQ]],0)</f>
        <v>0</v>
      </c>
      <c r="Z1330" s="106">
        <f>IF(CentrepointSourced[[#This Row],[Age]]="18-24",CentrepointSourced[[#This Row],[Presented HS DQ]],0)</f>
        <v>0</v>
      </c>
      <c r="AA1330" s="106">
        <f>IF(CentrepointSourced[[#This Row],[Age]]="16-17",CentrepointSourced[[#This Row],[Presented CS DQ]],0)</f>
        <v>0</v>
      </c>
      <c r="AB1330" s="106">
        <f>IF(CentrepointSourced[[#This Row],[Age]]="16-24",CentrepointSourced[[#This Row],[Presented CS DQ]],0)</f>
        <v>0</v>
      </c>
      <c r="AC1330" s="106">
        <f>IF(CentrepointSourced[[#This Row],[Age]]="18-24",CentrepointSourced[[#This Row],[Presented CS DQ]],0)</f>
        <v>0</v>
      </c>
      <c r="AD1330" s="107">
        <f>IF(CentrepointSourced[[#This Row],[Age]]="16-17",CentrepointSourced[[#This Row],[Assessed HS DQ]],0)</f>
        <v>0</v>
      </c>
      <c r="AE1330" s="107">
        <f>IF(CentrepointSourced[[#This Row],[Age]]="16-24",CentrepointSourced[[#This Row],[Assessed HS DQ]],0)</f>
        <v>1425</v>
      </c>
      <c r="AF1330" s="107">
        <f>IF(CentrepointSourced[[#This Row],[Age]]="18-24",CentrepointSourced[[#This Row],[Assessed HS DQ]],0)</f>
        <v>0</v>
      </c>
      <c r="AG1330" s="107">
        <f>IF(CentrepointSourced[[#This Row],[Age]]="16-17",CentrepointSourced[[#This Row],[Assessed CS DQ]],0)</f>
        <v>0</v>
      </c>
      <c r="AH1330" s="107">
        <f>IF(CentrepointSourced[[#This Row],[Age]]="16-24",CentrepointSourced[[#This Row],[Assessed CS DQ]],0)</f>
        <v>0</v>
      </c>
      <c r="AI1330" s="107">
        <f>IF(CentrepointSourced[[#This Row],[Age]]="18-24",CentrepointSourced[[#This Row],[Assessed CS DQ]],0)</f>
        <v>0</v>
      </c>
    </row>
    <row r="1331" spans="1:35" customFormat="1" ht="13.5" customHeight="1">
      <c r="A1331" s="45" t="s">
        <v>94</v>
      </c>
      <c r="B1331" s="45" t="s">
        <v>157</v>
      </c>
      <c r="C1331" s="45"/>
      <c r="D1331" s="62" t="s">
        <v>37</v>
      </c>
      <c r="E1331" s="95">
        <v>2011</v>
      </c>
      <c r="F1331" s="67" t="s">
        <v>53</v>
      </c>
      <c r="G1331" s="67"/>
      <c r="H1331" s="97">
        <v>1389</v>
      </c>
      <c r="I1331" s="45"/>
      <c r="J1331" s="45">
        <v>1379</v>
      </c>
      <c r="K1331" s="45"/>
      <c r="L1331" s="45"/>
      <c r="M1331" s="45"/>
      <c r="N1331" s="45"/>
      <c r="O1331" s="45"/>
      <c r="P1331" s="45"/>
      <c r="Q1331" s="41" t="str">
        <f>IF(CentrepointSourced[[#This Row],[Country]]="Northern Ireland","Northern Ireland",IFERROR(VLOOKUP(CentrepointSourced[[#This Row],[Local Authority]],LKP_LANameDQ[],2,FALSE),CentrepointSourced[[#This Row],[Local Authority]]))</f>
        <v>City of Edinburgh</v>
      </c>
      <c r="R1331" s="41" t="str">
        <f>IF(CentrepointSourced[[#This Row],[LA type]]="County","",INDEX(ConsolGeog[lad14cd],MATCH(CentrepointSourced[[#This Row],[Local Authority DQ]],ConsolGeog[la_name],0)))</f>
        <v>S12000036</v>
      </c>
      <c r="S1331" s="41" t="str">
        <f>IF(OR(CentrepointSourced[[#This Row],[Country]]="Northern Ireland",CentrepointSourced[[#This Row],[Country]]="Scotland",CentrepointSourced[[#This Row],[Country]]="Wales"),"Local Authority",CentrepointSourced[[#This Row],[LA type]])</f>
        <v>Local Authority</v>
      </c>
      <c r="T1331" s="41">
        <f>IF(TRIM(CentrepointSourced[[#This Row],[Presented HS]])="",0,IF(CentrepointSourced[[#This Row],[Presented HS]]="&lt;5",2.5,IF(CentrepointSourced[[#This Row],[Presented HS]]="&lt;10",5,VALUE(TRIM(CentrepointSourced[[#This Row],[Presented HS]])))))</f>
        <v>0</v>
      </c>
      <c r="U1331" s="41">
        <f>IF(TRIM(CentrepointSourced[[#This Row],[Assessed HS]])="",0,IF(CentrepointSourced[[#This Row],[Assessed HS]]="&lt;5",2.5,IF(CentrepointSourced[[#This Row],[Assessed HS]]="&lt;10",5,VALUE(TRIM(CentrepointSourced[[#This Row],[Assessed HS]])))))</f>
        <v>1389</v>
      </c>
      <c r="V1331" s="41">
        <f>IF(TRIM(CentrepointSourced[[#This Row],[Presented CS]])="",0,IF(CentrepointSourced[[#This Row],[Presented CS]]="&lt;5",2.5,IF(CentrepointSourced[[#This Row],[Presented CS]]="&lt;10",5,VALUE(TRIM(CentrepointSourced[[#This Row],[Presented CS]])))))</f>
        <v>0</v>
      </c>
      <c r="W1331" s="41">
        <f>IF(TRIM(CentrepointSourced[[#This Row],[Assessed CS]])="",0,IF(CentrepointSourced[[#This Row],[Assessed CS]]="&lt;5",2.5,IF(CentrepointSourced[[#This Row],[Assessed CS]]="&lt;10",5,VALUE(TRIM(CentrepointSourced[[#This Row],[Assessed CS]])))))</f>
        <v>0</v>
      </c>
      <c r="X1331" s="106">
        <f>IF(CentrepointSourced[[#This Row],[Age]]="16-17",CentrepointSourced[[#This Row],[Presented HS DQ]],0)</f>
        <v>0</v>
      </c>
      <c r="Y1331" s="106">
        <f>IF(CentrepointSourced[[#This Row],[Age]]="16-24",CentrepointSourced[[#This Row],[Presented HS DQ]],0)</f>
        <v>0</v>
      </c>
      <c r="Z1331" s="106">
        <f>IF(CentrepointSourced[[#This Row],[Age]]="18-24",CentrepointSourced[[#This Row],[Presented HS DQ]],0)</f>
        <v>0</v>
      </c>
      <c r="AA1331" s="106">
        <f>IF(CentrepointSourced[[#This Row],[Age]]="16-17",CentrepointSourced[[#This Row],[Presented CS DQ]],0)</f>
        <v>0</v>
      </c>
      <c r="AB1331" s="106">
        <f>IF(CentrepointSourced[[#This Row],[Age]]="16-24",CentrepointSourced[[#This Row],[Presented CS DQ]],0)</f>
        <v>0</v>
      </c>
      <c r="AC1331" s="106">
        <f>IF(CentrepointSourced[[#This Row],[Age]]="18-24",CentrepointSourced[[#This Row],[Presented CS DQ]],0)</f>
        <v>0</v>
      </c>
      <c r="AD1331" s="107">
        <f>IF(CentrepointSourced[[#This Row],[Age]]="16-17",CentrepointSourced[[#This Row],[Assessed HS DQ]],0)</f>
        <v>0</v>
      </c>
      <c r="AE1331" s="107">
        <f>IF(CentrepointSourced[[#This Row],[Age]]="16-24",CentrepointSourced[[#This Row],[Assessed HS DQ]],0)</f>
        <v>1389</v>
      </c>
      <c r="AF1331" s="107">
        <f>IF(CentrepointSourced[[#This Row],[Age]]="18-24",CentrepointSourced[[#This Row],[Assessed HS DQ]],0)</f>
        <v>0</v>
      </c>
      <c r="AG1331" s="107">
        <f>IF(CentrepointSourced[[#This Row],[Age]]="16-17",CentrepointSourced[[#This Row],[Assessed CS DQ]],0)</f>
        <v>0</v>
      </c>
      <c r="AH1331" s="107">
        <f>IF(CentrepointSourced[[#This Row],[Age]]="16-24",CentrepointSourced[[#This Row],[Assessed CS DQ]],0)</f>
        <v>0</v>
      </c>
      <c r="AI1331" s="107">
        <f>IF(CentrepointSourced[[#This Row],[Age]]="18-24",CentrepointSourced[[#This Row],[Assessed CS DQ]],0)</f>
        <v>0</v>
      </c>
    </row>
    <row r="1332" spans="1:35" customFormat="1" ht="13.5" customHeight="1">
      <c r="A1332" s="45" t="s">
        <v>94</v>
      </c>
      <c r="B1332" s="45" t="s">
        <v>157</v>
      </c>
      <c r="C1332" s="45"/>
      <c r="D1332" s="62" t="s">
        <v>37</v>
      </c>
      <c r="E1332" s="95">
        <v>2012</v>
      </c>
      <c r="F1332" s="67" t="s">
        <v>53</v>
      </c>
      <c r="G1332" s="67"/>
      <c r="H1332" s="79"/>
      <c r="I1332" s="45"/>
      <c r="J1332" s="45">
        <v>1136</v>
      </c>
      <c r="K1332" s="45"/>
      <c r="L1332" s="45"/>
      <c r="M1332" s="45"/>
      <c r="N1332" s="45"/>
      <c r="O1332" s="45"/>
      <c r="P1332" s="45"/>
      <c r="Q1332" s="41" t="str">
        <f>IF(CentrepointSourced[[#This Row],[Country]]="Northern Ireland","Northern Ireland",IFERROR(VLOOKUP(CentrepointSourced[[#This Row],[Local Authority]],LKP_LANameDQ[],2,FALSE),CentrepointSourced[[#This Row],[Local Authority]]))</f>
        <v>City of Edinburgh</v>
      </c>
      <c r="R1332" s="41" t="str">
        <f>IF(CentrepointSourced[[#This Row],[LA type]]="County","",INDEX(ConsolGeog[lad14cd],MATCH(CentrepointSourced[[#This Row],[Local Authority DQ]],ConsolGeog[la_name],0)))</f>
        <v>S12000036</v>
      </c>
      <c r="S1332" s="41" t="str">
        <f>IF(OR(CentrepointSourced[[#This Row],[Country]]="Northern Ireland",CentrepointSourced[[#This Row],[Country]]="Scotland",CentrepointSourced[[#This Row],[Country]]="Wales"),"Local Authority",CentrepointSourced[[#This Row],[LA type]])</f>
        <v>Local Authority</v>
      </c>
      <c r="T1332" s="41">
        <f>IF(TRIM(CentrepointSourced[[#This Row],[Presented HS]])="",0,IF(CentrepointSourced[[#This Row],[Presented HS]]="&lt;5",2.5,IF(CentrepointSourced[[#This Row],[Presented HS]]="&lt;10",5,VALUE(TRIM(CentrepointSourced[[#This Row],[Presented HS]])))))</f>
        <v>0</v>
      </c>
      <c r="U1332" s="41">
        <f>IF(TRIM(CentrepointSourced[[#This Row],[Assessed HS]])="",0,IF(CentrepointSourced[[#This Row],[Assessed HS]]="&lt;5",2.5,IF(CentrepointSourced[[#This Row],[Assessed HS]]="&lt;10",5,VALUE(TRIM(CentrepointSourced[[#This Row],[Assessed HS]])))))</f>
        <v>0</v>
      </c>
      <c r="V1332" s="41">
        <f>IF(TRIM(CentrepointSourced[[#This Row],[Presented CS]])="",0,IF(CentrepointSourced[[#This Row],[Presented CS]]="&lt;5",2.5,IF(CentrepointSourced[[#This Row],[Presented CS]]="&lt;10",5,VALUE(TRIM(CentrepointSourced[[#This Row],[Presented CS]])))))</f>
        <v>0</v>
      </c>
      <c r="W1332" s="41">
        <f>IF(TRIM(CentrepointSourced[[#This Row],[Assessed CS]])="",0,IF(CentrepointSourced[[#This Row],[Assessed CS]]="&lt;5",2.5,IF(CentrepointSourced[[#This Row],[Assessed CS]]="&lt;10",5,VALUE(TRIM(CentrepointSourced[[#This Row],[Assessed CS]])))))</f>
        <v>0</v>
      </c>
      <c r="X1332" s="106">
        <f>IF(CentrepointSourced[[#This Row],[Age]]="16-17",CentrepointSourced[[#This Row],[Presented HS DQ]],0)</f>
        <v>0</v>
      </c>
      <c r="Y1332" s="106">
        <f>IF(CentrepointSourced[[#This Row],[Age]]="16-24",CentrepointSourced[[#This Row],[Presented HS DQ]],0)</f>
        <v>0</v>
      </c>
      <c r="Z1332" s="106">
        <f>IF(CentrepointSourced[[#This Row],[Age]]="18-24",CentrepointSourced[[#This Row],[Presented HS DQ]],0)</f>
        <v>0</v>
      </c>
      <c r="AA1332" s="106">
        <f>IF(CentrepointSourced[[#This Row],[Age]]="16-17",CentrepointSourced[[#This Row],[Presented CS DQ]],0)</f>
        <v>0</v>
      </c>
      <c r="AB1332" s="106">
        <f>IF(CentrepointSourced[[#This Row],[Age]]="16-24",CentrepointSourced[[#This Row],[Presented CS DQ]],0)</f>
        <v>0</v>
      </c>
      <c r="AC1332" s="106">
        <f>IF(CentrepointSourced[[#This Row],[Age]]="18-24",CentrepointSourced[[#This Row],[Presented CS DQ]],0)</f>
        <v>0</v>
      </c>
      <c r="AD1332" s="107">
        <f>IF(CentrepointSourced[[#This Row],[Age]]="16-17",CentrepointSourced[[#This Row],[Assessed HS DQ]],0)</f>
        <v>0</v>
      </c>
      <c r="AE1332" s="107">
        <f>IF(CentrepointSourced[[#This Row],[Age]]="16-24",CentrepointSourced[[#This Row],[Assessed HS DQ]],0)</f>
        <v>0</v>
      </c>
      <c r="AF1332" s="107">
        <f>IF(CentrepointSourced[[#This Row],[Age]]="18-24",CentrepointSourced[[#This Row],[Assessed HS DQ]],0)</f>
        <v>0</v>
      </c>
      <c r="AG1332" s="107">
        <f>IF(CentrepointSourced[[#This Row],[Age]]="16-17",CentrepointSourced[[#This Row],[Assessed CS DQ]],0)</f>
        <v>0</v>
      </c>
      <c r="AH1332" s="107">
        <f>IF(CentrepointSourced[[#This Row],[Age]]="16-24",CentrepointSourced[[#This Row],[Assessed CS DQ]],0)</f>
        <v>0</v>
      </c>
      <c r="AI1332" s="107">
        <f>IF(CentrepointSourced[[#This Row],[Age]]="18-24",CentrepointSourced[[#This Row],[Assessed CS DQ]],0)</f>
        <v>0</v>
      </c>
    </row>
    <row r="1333" spans="1:35" customFormat="1" ht="13.5" customHeight="1">
      <c r="A1333" s="45" t="s">
        <v>94</v>
      </c>
      <c r="B1333" s="45" t="s">
        <v>157</v>
      </c>
      <c r="C1333" s="45"/>
      <c r="D1333" s="62" t="s">
        <v>37</v>
      </c>
      <c r="E1333" s="95">
        <v>2013</v>
      </c>
      <c r="F1333" s="67" t="s">
        <v>53</v>
      </c>
      <c r="G1333" s="67"/>
      <c r="H1333" s="79"/>
      <c r="I1333" s="45"/>
      <c r="J1333" s="45">
        <v>976</v>
      </c>
      <c r="K1333" s="45"/>
      <c r="L1333" s="45"/>
      <c r="M1333" s="45"/>
      <c r="N1333" s="45"/>
      <c r="O1333" s="45"/>
      <c r="P1333" s="45"/>
      <c r="Q1333" s="41" t="str">
        <f>IF(CentrepointSourced[[#This Row],[Country]]="Northern Ireland","Northern Ireland",IFERROR(VLOOKUP(CentrepointSourced[[#This Row],[Local Authority]],LKP_LANameDQ[],2,FALSE),CentrepointSourced[[#This Row],[Local Authority]]))</f>
        <v>City of Edinburgh</v>
      </c>
      <c r="R1333" s="41" t="str">
        <f>IF(CentrepointSourced[[#This Row],[LA type]]="County","",INDEX(ConsolGeog[lad14cd],MATCH(CentrepointSourced[[#This Row],[Local Authority DQ]],ConsolGeog[la_name],0)))</f>
        <v>S12000036</v>
      </c>
      <c r="S1333" s="41" t="str">
        <f>IF(OR(CentrepointSourced[[#This Row],[Country]]="Northern Ireland",CentrepointSourced[[#This Row],[Country]]="Scotland",CentrepointSourced[[#This Row],[Country]]="Wales"),"Local Authority",CentrepointSourced[[#This Row],[LA type]])</f>
        <v>Local Authority</v>
      </c>
      <c r="T1333" s="41">
        <f>IF(TRIM(CentrepointSourced[[#This Row],[Presented HS]])="",0,IF(CentrepointSourced[[#This Row],[Presented HS]]="&lt;5",2.5,IF(CentrepointSourced[[#This Row],[Presented HS]]="&lt;10",5,VALUE(TRIM(CentrepointSourced[[#This Row],[Presented HS]])))))</f>
        <v>0</v>
      </c>
      <c r="U1333" s="41">
        <f>IF(TRIM(CentrepointSourced[[#This Row],[Assessed HS]])="",0,IF(CentrepointSourced[[#This Row],[Assessed HS]]="&lt;5",2.5,IF(CentrepointSourced[[#This Row],[Assessed HS]]="&lt;10",5,VALUE(TRIM(CentrepointSourced[[#This Row],[Assessed HS]])))))</f>
        <v>0</v>
      </c>
      <c r="V1333" s="41">
        <f>IF(TRIM(CentrepointSourced[[#This Row],[Presented CS]])="",0,IF(CentrepointSourced[[#This Row],[Presented CS]]="&lt;5",2.5,IF(CentrepointSourced[[#This Row],[Presented CS]]="&lt;10",5,VALUE(TRIM(CentrepointSourced[[#This Row],[Presented CS]])))))</f>
        <v>0</v>
      </c>
      <c r="W1333" s="41">
        <f>IF(TRIM(CentrepointSourced[[#This Row],[Assessed CS]])="",0,IF(CentrepointSourced[[#This Row],[Assessed CS]]="&lt;5",2.5,IF(CentrepointSourced[[#This Row],[Assessed CS]]="&lt;10",5,VALUE(TRIM(CentrepointSourced[[#This Row],[Assessed CS]])))))</f>
        <v>0</v>
      </c>
      <c r="X1333" s="106">
        <f>IF(CentrepointSourced[[#This Row],[Age]]="16-17",CentrepointSourced[[#This Row],[Presented HS DQ]],0)</f>
        <v>0</v>
      </c>
      <c r="Y1333" s="106">
        <f>IF(CentrepointSourced[[#This Row],[Age]]="16-24",CentrepointSourced[[#This Row],[Presented HS DQ]],0)</f>
        <v>0</v>
      </c>
      <c r="Z1333" s="106">
        <f>IF(CentrepointSourced[[#This Row],[Age]]="18-24",CentrepointSourced[[#This Row],[Presented HS DQ]],0)</f>
        <v>0</v>
      </c>
      <c r="AA1333" s="106">
        <f>IF(CentrepointSourced[[#This Row],[Age]]="16-17",CentrepointSourced[[#This Row],[Presented CS DQ]],0)</f>
        <v>0</v>
      </c>
      <c r="AB1333" s="106">
        <f>IF(CentrepointSourced[[#This Row],[Age]]="16-24",CentrepointSourced[[#This Row],[Presented CS DQ]],0)</f>
        <v>0</v>
      </c>
      <c r="AC1333" s="106">
        <f>IF(CentrepointSourced[[#This Row],[Age]]="18-24",CentrepointSourced[[#This Row],[Presented CS DQ]],0)</f>
        <v>0</v>
      </c>
      <c r="AD1333" s="107">
        <f>IF(CentrepointSourced[[#This Row],[Age]]="16-17",CentrepointSourced[[#This Row],[Assessed HS DQ]],0)</f>
        <v>0</v>
      </c>
      <c r="AE1333" s="107">
        <f>IF(CentrepointSourced[[#This Row],[Age]]="16-24",CentrepointSourced[[#This Row],[Assessed HS DQ]],0)</f>
        <v>0</v>
      </c>
      <c r="AF1333" s="107">
        <f>IF(CentrepointSourced[[#This Row],[Age]]="18-24",CentrepointSourced[[#This Row],[Assessed HS DQ]],0)</f>
        <v>0</v>
      </c>
      <c r="AG1333" s="107">
        <f>IF(CentrepointSourced[[#This Row],[Age]]="16-17",CentrepointSourced[[#This Row],[Assessed CS DQ]],0)</f>
        <v>0</v>
      </c>
      <c r="AH1333" s="107">
        <f>IF(CentrepointSourced[[#This Row],[Age]]="16-24",CentrepointSourced[[#This Row],[Assessed CS DQ]],0)</f>
        <v>0</v>
      </c>
      <c r="AI1333" s="107">
        <f>IF(CentrepointSourced[[#This Row],[Age]]="18-24",CentrepointSourced[[#This Row],[Assessed CS DQ]],0)</f>
        <v>0</v>
      </c>
    </row>
    <row r="1334" spans="1:35" customFormat="1" ht="13.5" customHeight="1">
      <c r="A1334" s="45" t="s">
        <v>94</v>
      </c>
      <c r="B1334" s="45" t="s">
        <v>157</v>
      </c>
      <c r="C1334" s="45"/>
      <c r="D1334" s="62" t="s">
        <v>37</v>
      </c>
      <c r="E1334" s="95">
        <v>2014</v>
      </c>
      <c r="F1334" s="67" t="s">
        <v>53</v>
      </c>
      <c r="G1334" s="67"/>
      <c r="H1334" s="79"/>
      <c r="I1334" s="45"/>
      <c r="J1334" s="45">
        <v>942</v>
      </c>
      <c r="K1334" s="45"/>
      <c r="L1334" s="45"/>
      <c r="M1334" s="45"/>
      <c r="N1334" s="45"/>
      <c r="O1334" s="45"/>
      <c r="P1334" s="45"/>
      <c r="Q1334" s="41" t="str">
        <f>IF(CentrepointSourced[[#This Row],[Country]]="Northern Ireland","Northern Ireland",IFERROR(VLOOKUP(CentrepointSourced[[#This Row],[Local Authority]],LKP_LANameDQ[],2,FALSE),CentrepointSourced[[#This Row],[Local Authority]]))</f>
        <v>City of Edinburgh</v>
      </c>
      <c r="R1334" s="41" t="str">
        <f>IF(CentrepointSourced[[#This Row],[LA type]]="County","",INDEX(ConsolGeog[lad14cd],MATCH(CentrepointSourced[[#This Row],[Local Authority DQ]],ConsolGeog[la_name],0)))</f>
        <v>S12000036</v>
      </c>
      <c r="S1334" s="41" t="str">
        <f>IF(OR(CentrepointSourced[[#This Row],[Country]]="Northern Ireland",CentrepointSourced[[#This Row],[Country]]="Scotland",CentrepointSourced[[#This Row],[Country]]="Wales"),"Local Authority",CentrepointSourced[[#This Row],[LA type]])</f>
        <v>Local Authority</v>
      </c>
      <c r="T1334" s="41">
        <f>IF(TRIM(CentrepointSourced[[#This Row],[Presented HS]])="",0,IF(CentrepointSourced[[#This Row],[Presented HS]]="&lt;5",2.5,IF(CentrepointSourced[[#This Row],[Presented HS]]="&lt;10",5,VALUE(TRIM(CentrepointSourced[[#This Row],[Presented HS]])))))</f>
        <v>0</v>
      </c>
      <c r="U1334" s="41">
        <f>IF(TRIM(CentrepointSourced[[#This Row],[Assessed HS]])="",0,IF(CentrepointSourced[[#This Row],[Assessed HS]]="&lt;5",2.5,IF(CentrepointSourced[[#This Row],[Assessed HS]]="&lt;10",5,VALUE(TRIM(CentrepointSourced[[#This Row],[Assessed HS]])))))</f>
        <v>0</v>
      </c>
      <c r="V1334" s="41">
        <f>IF(TRIM(CentrepointSourced[[#This Row],[Presented CS]])="",0,IF(CentrepointSourced[[#This Row],[Presented CS]]="&lt;5",2.5,IF(CentrepointSourced[[#This Row],[Presented CS]]="&lt;10",5,VALUE(TRIM(CentrepointSourced[[#This Row],[Presented CS]])))))</f>
        <v>0</v>
      </c>
      <c r="W1334" s="41">
        <f>IF(TRIM(CentrepointSourced[[#This Row],[Assessed CS]])="",0,IF(CentrepointSourced[[#This Row],[Assessed CS]]="&lt;5",2.5,IF(CentrepointSourced[[#This Row],[Assessed CS]]="&lt;10",5,VALUE(TRIM(CentrepointSourced[[#This Row],[Assessed CS]])))))</f>
        <v>0</v>
      </c>
      <c r="X1334" s="106">
        <f>IF(CentrepointSourced[[#This Row],[Age]]="16-17",CentrepointSourced[[#This Row],[Presented HS DQ]],0)</f>
        <v>0</v>
      </c>
      <c r="Y1334" s="106">
        <f>IF(CentrepointSourced[[#This Row],[Age]]="16-24",CentrepointSourced[[#This Row],[Presented HS DQ]],0)</f>
        <v>0</v>
      </c>
      <c r="Z1334" s="106">
        <f>IF(CentrepointSourced[[#This Row],[Age]]="18-24",CentrepointSourced[[#This Row],[Presented HS DQ]],0)</f>
        <v>0</v>
      </c>
      <c r="AA1334" s="106">
        <f>IF(CentrepointSourced[[#This Row],[Age]]="16-17",CentrepointSourced[[#This Row],[Presented CS DQ]],0)</f>
        <v>0</v>
      </c>
      <c r="AB1334" s="106">
        <f>IF(CentrepointSourced[[#This Row],[Age]]="16-24",CentrepointSourced[[#This Row],[Presented CS DQ]],0)</f>
        <v>0</v>
      </c>
      <c r="AC1334" s="106">
        <f>IF(CentrepointSourced[[#This Row],[Age]]="18-24",CentrepointSourced[[#This Row],[Presented CS DQ]],0)</f>
        <v>0</v>
      </c>
      <c r="AD1334" s="107">
        <f>IF(CentrepointSourced[[#This Row],[Age]]="16-17",CentrepointSourced[[#This Row],[Assessed HS DQ]],0)</f>
        <v>0</v>
      </c>
      <c r="AE1334" s="107">
        <f>IF(CentrepointSourced[[#This Row],[Age]]="16-24",CentrepointSourced[[#This Row],[Assessed HS DQ]],0)</f>
        <v>0</v>
      </c>
      <c r="AF1334" s="107">
        <f>IF(CentrepointSourced[[#This Row],[Age]]="18-24",CentrepointSourced[[#This Row],[Assessed HS DQ]],0)</f>
        <v>0</v>
      </c>
      <c r="AG1334" s="107">
        <f>IF(CentrepointSourced[[#This Row],[Age]]="16-17",CentrepointSourced[[#This Row],[Assessed CS DQ]],0)</f>
        <v>0</v>
      </c>
      <c r="AH1334" s="107">
        <f>IF(CentrepointSourced[[#This Row],[Age]]="16-24",CentrepointSourced[[#This Row],[Assessed CS DQ]],0)</f>
        <v>0</v>
      </c>
      <c r="AI1334" s="107">
        <f>IF(CentrepointSourced[[#This Row],[Age]]="18-24",CentrepointSourced[[#This Row],[Assessed CS DQ]],0)</f>
        <v>0</v>
      </c>
    </row>
    <row r="1335" spans="1:35" customFormat="1" ht="13.5" customHeight="1">
      <c r="A1335" s="45" t="s">
        <v>94</v>
      </c>
      <c r="B1335" s="45" t="s">
        <v>163</v>
      </c>
      <c r="C1335" s="45"/>
      <c r="D1335" s="62" t="s">
        <v>37</v>
      </c>
      <c r="E1335" s="95">
        <v>2002</v>
      </c>
      <c r="F1335" s="67" t="s">
        <v>53</v>
      </c>
      <c r="G1335" s="67"/>
      <c r="H1335" s="97">
        <v>40</v>
      </c>
      <c r="I1335" s="45"/>
      <c r="J1335" s="45">
        <v>37</v>
      </c>
      <c r="K1335" s="45"/>
      <c r="L1335" s="45"/>
      <c r="M1335" s="45"/>
      <c r="N1335" s="45"/>
      <c r="O1335" s="45"/>
      <c r="P1335" s="45"/>
      <c r="Q1335" s="41" t="str">
        <f>IF(CentrepointSourced[[#This Row],[Country]]="Northern Ireland","Northern Ireland",IFERROR(VLOOKUP(CentrepointSourced[[#This Row],[Local Authority]],LKP_LANameDQ[],2,FALSE),CentrepointSourced[[#This Row],[Local Authority]]))</f>
        <v>Eilean Siar</v>
      </c>
      <c r="R1335" s="41" t="str">
        <f>IF(CentrepointSourced[[#This Row],[LA type]]="County","",INDEX(ConsolGeog[lad14cd],MATCH(CentrepointSourced[[#This Row],[Local Authority DQ]],ConsolGeog[la_name],0)))</f>
        <v>S12000013</v>
      </c>
      <c r="S1335" s="41" t="str">
        <f>IF(OR(CentrepointSourced[[#This Row],[Country]]="Northern Ireland",CentrepointSourced[[#This Row],[Country]]="Scotland",CentrepointSourced[[#This Row],[Country]]="Wales"),"Local Authority",CentrepointSourced[[#This Row],[LA type]])</f>
        <v>Local Authority</v>
      </c>
      <c r="T1335" s="41">
        <f>IF(TRIM(CentrepointSourced[[#This Row],[Presented HS]])="",0,IF(CentrepointSourced[[#This Row],[Presented HS]]="&lt;5",2.5,IF(CentrepointSourced[[#This Row],[Presented HS]]="&lt;10",5,VALUE(TRIM(CentrepointSourced[[#This Row],[Presented HS]])))))</f>
        <v>0</v>
      </c>
      <c r="U1335" s="41">
        <f>IF(TRIM(CentrepointSourced[[#This Row],[Assessed HS]])="",0,IF(CentrepointSourced[[#This Row],[Assessed HS]]="&lt;5",2.5,IF(CentrepointSourced[[#This Row],[Assessed HS]]="&lt;10",5,VALUE(TRIM(CentrepointSourced[[#This Row],[Assessed HS]])))))</f>
        <v>40</v>
      </c>
      <c r="V1335" s="41">
        <f>IF(TRIM(CentrepointSourced[[#This Row],[Presented CS]])="",0,IF(CentrepointSourced[[#This Row],[Presented CS]]="&lt;5",2.5,IF(CentrepointSourced[[#This Row],[Presented CS]]="&lt;10",5,VALUE(TRIM(CentrepointSourced[[#This Row],[Presented CS]])))))</f>
        <v>0</v>
      </c>
      <c r="W1335" s="41">
        <f>IF(TRIM(CentrepointSourced[[#This Row],[Assessed CS]])="",0,IF(CentrepointSourced[[#This Row],[Assessed CS]]="&lt;5",2.5,IF(CentrepointSourced[[#This Row],[Assessed CS]]="&lt;10",5,VALUE(TRIM(CentrepointSourced[[#This Row],[Assessed CS]])))))</f>
        <v>0</v>
      </c>
      <c r="X1335" s="106">
        <f>IF(CentrepointSourced[[#This Row],[Age]]="16-17",CentrepointSourced[[#This Row],[Presented HS DQ]],0)</f>
        <v>0</v>
      </c>
      <c r="Y1335" s="106">
        <f>IF(CentrepointSourced[[#This Row],[Age]]="16-24",CentrepointSourced[[#This Row],[Presented HS DQ]],0)</f>
        <v>0</v>
      </c>
      <c r="Z1335" s="106">
        <f>IF(CentrepointSourced[[#This Row],[Age]]="18-24",CentrepointSourced[[#This Row],[Presented HS DQ]],0)</f>
        <v>0</v>
      </c>
      <c r="AA1335" s="106">
        <f>IF(CentrepointSourced[[#This Row],[Age]]="16-17",CentrepointSourced[[#This Row],[Presented CS DQ]],0)</f>
        <v>0</v>
      </c>
      <c r="AB1335" s="106">
        <f>IF(CentrepointSourced[[#This Row],[Age]]="16-24",CentrepointSourced[[#This Row],[Presented CS DQ]],0)</f>
        <v>0</v>
      </c>
      <c r="AC1335" s="106">
        <f>IF(CentrepointSourced[[#This Row],[Age]]="18-24",CentrepointSourced[[#This Row],[Presented CS DQ]],0)</f>
        <v>0</v>
      </c>
      <c r="AD1335" s="107">
        <f>IF(CentrepointSourced[[#This Row],[Age]]="16-17",CentrepointSourced[[#This Row],[Assessed HS DQ]],0)</f>
        <v>0</v>
      </c>
      <c r="AE1335" s="107">
        <f>IF(CentrepointSourced[[#This Row],[Age]]="16-24",CentrepointSourced[[#This Row],[Assessed HS DQ]],0)</f>
        <v>40</v>
      </c>
      <c r="AF1335" s="107">
        <f>IF(CentrepointSourced[[#This Row],[Age]]="18-24",CentrepointSourced[[#This Row],[Assessed HS DQ]],0)</f>
        <v>0</v>
      </c>
      <c r="AG1335" s="107">
        <f>IF(CentrepointSourced[[#This Row],[Age]]="16-17",CentrepointSourced[[#This Row],[Assessed CS DQ]],0)</f>
        <v>0</v>
      </c>
      <c r="AH1335" s="107">
        <f>IF(CentrepointSourced[[#This Row],[Age]]="16-24",CentrepointSourced[[#This Row],[Assessed CS DQ]],0)</f>
        <v>0</v>
      </c>
      <c r="AI1335" s="107">
        <f>IF(CentrepointSourced[[#This Row],[Age]]="18-24",CentrepointSourced[[#This Row],[Assessed CS DQ]],0)</f>
        <v>0</v>
      </c>
    </row>
    <row r="1336" spans="1:35" customFormat="1" ht="13.5" customHeight="1">
      <c r="A1336" s="45" t="s">
        <v>94</v>
      </c>
      <c r="B1336" s="45" t="s">
        <v>163</v>
      </c>
      <c r="C1336" s="45"/>
      <c r="D1336" s="62" t="s">
        <v>37</v>
      </c>
      <c r="E1336" s="95">
        <v>2003</v>
      </c>
      <c r="F1336" s="67" t="s">
        <v>53</v>
      </c>
      <c r="G1336" s="67"/>
      <c r="H1336" s="97">
        <v>37</v>
      </c>
      <c r="I1336" s="45"/>
      <c r="J1336" s="45">
        <v>38</v>
      </c>
      <c r="K1336" s="45"/>
      <c r="L1336" s="45"/>
      <c r="M1336" s="45"/>
      <c r="N1336" s="45"/>
      <c r="O1336" s="45"/>
      <c r="P1336" s="45"/>
      <c r="Q1336" s="41" t="str">
        <f>IF(CentrepointSourced[[#This Row],[Country]]="Northern Ireland","Northern Ireland",IFERROR(VLOOKUP(CentrepointSourced[[#This Row],[Local Authority]],LKP_LANameDQ[],2,FALSE),CentrepointSourced[[#This Row],[Local Authority]]))</f>
        <v>Eilean Siar</v>
      </c>
      <c r="R1336" s="41" t="str">
        <f>IF(CentrepointSourced[[#This Row],[LA type]]="County","",INDEX(ConsolGeog[lad14cd],MATCH(CentrepointSourced[[#This Row],[Local Authority DQ]],ConsolGeog[la_name],0)))</f>
        <v>S12000013</v>
      </c>
      <c r="S1336" s="41" t="str">
        <f>IF(OR(CentrepointSourced[[#This Row],[Country]]="Northern Ireland",CentrepointSourced[[#This Row],[Country]]="Scotland",CentrepointSourced[[#This Row],[Country]]="Wales"),"Local Authority",CentrepointSourced[[#This Row],[LA type]])</f>
        <v>Local Authority</v>
      </c>
      <c r="T1336" s="41">
        <f>IF(TRIM(CentrepointSourced[[#This Row],[Presented HS]])="",0,IF(CentrepointSourced[[#This Row],[Presented HS]]="&lt;5",2.5,IF(CentrepointSourced[[#This Row],[Presented HS]]="&lt;10",5,VALUE(TRIM(CentrepointSourced[[#This Row],[Presented HS]])))))</f>
        <v>0</v>
      </c>
      <c r="U1336" s="41">
        <f>IF(TRIM(CentrepointSourced[[#This Row],[Assessed HS]])="",0,IF(CentrepointSourced[[#This Row],[Assessed HS]]="&lt;5",2.5,IF(CentrepointSourced[[#This Row],[Assessed HS]]="&lt;10",5,VALUE(TRIM(CentrepointSourced[[#This Row],[Assessed HS]])))))</f>
        <v>37</v>
      </c>
      <c r="V1336" s="41">
        <f>IF(TRIM(CentrepointSourced[[#This Row],[Presented CS]])="",0,IF(CentrepointSourced[[#This Row],[Presented CS]]="&lt;5",2.5,IF(CentrepointSourced[[#This Row],[Presented CS]]="&lt;10",5,VALUE(TRIM(CentrepointSourced[[#This Row],[Presented CS]])))))</f>
        <v>0</v>
      </c>
      <c r="W1336" s="41">
        <f>IF(TRIM(CentrepointSourced[[#This Row],[Assessed CS]])="",0,IF(CentrepointSourced[[#This Row],[Assessed CS]]="&lt;5",2.5,IF(CentrepointSourced[[#This Row],[Assessed CS]]="&lt;10",5,VALUE(TRIM(CentrepointSourced[[#This Row],[Assessed CS]])))))</f>
        <v>0</v>
      </c>
      <c r="X1336" s="106">
        <f>IF(CentrepointSourced[[#This Row],[Age]]="16-17",CentrepointSourced[[#This Row],[Presented HS DQ]],0)</f>
        <v>0</v>
      </c>
      <c r="Y1336" s="106">
        <f>IF(CentrepointSourced[[#This Row],[Age]]="16-24",CentrepointSourced[[#This Row],[Presented HS DQ]],0)</f>
        <v>0</v>
      </c>
      <c r="Z1336" s="106">
        <f>IF(CentrepointSourced[[#This Row],[Age]]="18-24",CentrepointSourced[[#This Row],[Presented HS DQ]],0)</f>
        <v>0</v>
      </c>
      <c r="AA1336" s="106">
        <f>IF(CentrepointSourced[[#This Row],[Age]]="16-17",CentrepointSourced[[#This Row],[Presented CS DQ]],0)</f>
        <v>0</v>
      </c>
      <c r="AB1336" s="106">
        <f>IF(CentrepointSourced[[#This Row],[Age]]="16-24",CentrepointSourced[[#This Row],[Presented CS DQ]],0)</f>
        <v>0</v>
      </c>
      <c r="AC1336" s="106">
        <f>IF(CentrepointSourced[[#This Row],[Age]]="18-24",CentrepointSourced[[#This Row],[Presented CS DQ]],0)</f>
        <v>0</v>
      </c>
      <c r="AD1336" s="107">
        <f>IF(CentrepointSourced[[#This Row],[Age]]="16-17",CentrepointSourced[[#This Row],[Assessed HS DQ]],0)</f>
        <v>0</v>
      </c>
      <c r="AE1336" s="107">
        <f>IF(CentrepointSourced[[#This Row],[Age]]="16-24",CentrepointSourced[[#This Row],[Assessed HS DQ]],0)</f>
        <v>37</v>
      </c>
      <c r="AF1336" s="107">
        <f>IF(CentrepointSourced[[#This Row],[Age]]="18-24",CentrepointSourced[[#This Row],[Assessed HS DQ]],0)</f>
        <v>0</v>
      </c>
      <c r="AG1336" s="107">
        <f>IF(CentrepointSourced[[#This Row],[Age]]="16-17",CentrepointSourced[[#This Row],[Assessed CS DQ]],0)</f>
        <v>0</v>
      </c>
      <c r="AH1336" s="107">
        <f>IF(CentrepointSourced[[#This Row],[Age]]="16-24",CentrepointSourced[[#This Row],[Assessed CS DQ]],0)</f>
        <v>0</v>
      </c>
      <c r="AI1336" s="107">
        <f>IF(CentrepointSourced[[#This Row],[Age]]="18-24",CentrepointSourced[[#This Row],[Assessed CS DQ]],0)</f>
        <v>0</v>
      </c>
    </row>
    <row r="1337" spans="1:35" customFormat="1" ht="13.5" customHeight="1">
      <c r="A1337" s="45" t="s">
        <v>94</v>
      </c>
      <c r="B1337" s="45" t="s">
        <v>163</v>
      </c>
      <c r="C1337" s="45"/>
      <c r="D1337" s="62" t="s">
        <v>37</v>
      </c>
      <c r="E1337" s="95">
        <v>2004</v>
      </c>
      <c r="F1337" s="67" t="s">
        <v>53</v>
      </c>
      <c r="G1337" s="67"/>
      <c r="H1337" s="97">
        <v>44</v>
      </c>
      <c r="I1337" s="45"/>
      <c r="J1337" s="45">
        <v>46</v>
      </c>
      <c r="K1337" s="45"/>
      <c r="L1337" s="45"/>
      <c r="M1337" s="45"/>
      <c r="N1337" s="45"/>
      <c r="O1337" s="45"/>
      <c r="P1337" s="45"/>
      <c r="Q1337" s="41" t="str">
        <f>IF(CentrepointSourced[[#This Row],[Country]]="Northern Ireland","Northern Ireland",IFERROR(VLOOKUP(CentrepointSourced[[#This Row],[Local Authority]],LKP_LANameDQ[],2,FALSE),CentrepointSourced[[#This Row],[Local Authority]]))</f>
        <v>Eilean Siar</v>
      </c>
      <c r="R1337" s="41" t="str">
        <f>IF(CentrepointSourced[[#This Row],[LA type]]="County","",INDEX(ConsolGeog[lad14cd],MATCH(CentrepointSourced[[#This Row],[Local Authority DQ]],ConsolGeog[la_name],0)))</f>
        <v>S12000013</v>
      </c>
      <c r="S1337" s="41" t="str">
        <f>IF(OR(CentrepointSourced[[#This Row],[Country]]="Northern Ireland",CentrepointSourced[[#This Row],[Country]]="Scotland",CentrepointSourced[[#This Row],[Country]]="Wales"),"Local Authority",CentrepointSourced[[#This Row],[LA type]])</f>
        <v>Local Authority</v>
      </c>
      <c r="T1337" s="41">
        <f>IF(TRIM(CentrepointSourced[[#This Row],[Presented HS]])="",0,IF(CentrepointSourced[[#This Row],[Presented HS]]="&lt;5",2.5,IF(CentrepointSourced[[#This Row],[Presented HS]]="&lt;10",5,VALUE(TRIM(CentrepointSourced[[#This Row],[Presented HS]])))))</f>
        <v>0</v>
      </c>
      <c r="U1337" s="41">
        <f>IF(TRIM(CentrepointSourced[[#This Row],[Assessed HS]])="",0,IF(CentrepointSourced[[#This Row],[Assessed HS]]="&lt;5",2.5,IF(CentrepointSourced[[#This Row],[Assessed HS]]="&lt;10",5,VALUE(TRIM(CentrepointSourced[[#This Row],[Assessed HS]])))))</f>
        <v>44</v>
      </c>
      <c r="V1337" s="41">
        <f>IF(TRIM(CentrepointSourced[[#This Row],[Presented CS]])="",0,IF(CentrepointSourced[[#This Row],[Presented CS]]="&lt;5",2.5,IF(CentrepointSourced[[#This Row],[Presented CS]]="&lt;10",5,VALUE(TRIM(CentrepointSourced[[#This Row],[Presented CS]])))))</f>
        <v>0</v>
      </c>
      <c r="W1337" s="41">
        <f>IF(TRIM(CentrepointSourced[[#This Row],[Assessed CS]])="",0,IF(CentrepointSourced[[#This Row],[Assessed CS]]="&lt;5",2.5,IF(CentrepointSourced[[#This Row],[Assessed CS]]="&lt;10",5,VALUE(TRIM(CentrepointSourced[[#This Row],[Assessed CS]])))))</f>
        <v>0</v>
      </c>
      <c r="X1337" s="106">
        <f>IF(CentrepointSourced[[#This Row],[Age]]="16-17",CentrepointSourced[[#This Row],[Presented HS DQ]],0)</f>
        <v>0</v>
      </c>
      <c r="Y1337" s="106">
        <f>IF(CentrepointSourced[[#This Row],[Age]]="16-24",CentrepointSourced[[#This Row],[Presented HS DQ]],0)</f>
        <v>0</v>
      </c>
      <c r="Z1337" s="106">
        <f>IF(CentrepointSourced[[#This Row],[Age]]="18-24",CentrepointSourced[[#This Row],[Presented HS DQ]],0)</f>
        <v>0</v>
      </c>
      <c r="AA1337" s="106">
        <f>IF(CentrepointSourced[[#This Row],[Age]]="16-17",CentrepointSourced[[#This Row],[Presented CS DQ]],0)</f>
        <v>0</v>
      </c>
      <c r="AB1337" s="106">
        <f>IF(CentrepointSourced[[#This Row],[Age]]="16-24",CentrepointSourced[[#This Row],[Presented CS DQ]],0)</f>
        <v>0</v>
      </c>
      <c r="AC1337" s="106">
        <f>IF(CentrepointSourced[[#This Row],[Age]]="18-24",CentrepointSourced[[#This Row],[Presented CS DQ]],0)</f>
        <v>0</v>
      </c>
      <c r="AD1337" s="107">
        <f>IF(CentrepointSourced[[#This Row],[Age]]="16-17",CentrepointSourced[[#This Row],[Assessed HS DQ]],0)</f>
        <v>0</v>
      </c>
      <c r="AE1337" s="107">
        <f>IF(CentrepointSourced[[#This Row],[Age]]="16-24",CentrepointSourced[[#This Row],[Assessed HS DQ]],0)</f>
        <v>44</v>
      </c>
      <c r="AF1337" s="107">
        <f>IF(CentrepointSourced[[#This Row],[Age]]="18-24",CentrepointSourced[[#This Row],[Assessed HS DQ]],0)</f>
        <v>0</v>
      </c>
      <c r="AG1337" s="107">
        <f>IF(CentrepointSourced[[#This Row],[Age]]="16-17",CentrepointSourced[[#This Row],[Assessed CS DQ]],0)</f>
        <v>0</v>
      </c>
      <c r="AH1337" s="107">
        <f>IF(CentrepointSourced[[#This Row],[Age]]="16-24",CentrepointSourced[[#This Row],[Assessed CS DQ]],0)</f>
        <v>0</v>
      </c>
      <c r="AI1337" s="107">
        <f>IF(CentrepointSourced[[#This Row],[Age]]="18-24",CentrepointSourced[[#This Row],[Assessed CS DQ]],0)</f>
        <v>0</v>
      </c>
    </row>
    <row r="1338" spans="1:35" customFormat="1" ht="13.5" customHeight="1">
      <c r="A1338" s="45" t="s">
        <v>94</v>
      </c>
      <c r="B1338" s="45" t="s">
        <v>163</v>
      </c>
      <c r="C1338" s="45"/>
      <c r="D1338" s="62" t="s">
        <v>37</v>
      </c>
      <c r="E1338" s="95">
        <v>2005</v>
      </c>
      <c r="F1338" s="67" t="s">
        <v>53</v>
      </c>
      <c r="G1338" s="67"/>
      <c r="H1338" s="97">
        <v>44</v>
      </c>
      <c r="I1338" s="45"/>
      <c r="J1338" s="45">
        <v>48</v>
      </c>
      <c r="K1338" s="45"/>
      <c r="L1338" s="45"/>
      <c r="M1338" s="45"/>
      <c r="N1338" s="45"/>
      <c r="O1338" s="45"/>
      <c r="P1338" s="45"/>
      <c r="Q1338" s="41" t="str">
        <f>IF(CentrepointSourced[[#This Row],[Country]]="Northern Ireland","Northern Ireland",IFERROR(VLOOKUP(CentrepointSourced[[#This Row],[Local Authority]],LKP_LANameDQ[],2,FALSE),CentrepointSourced[[#This Row],[Local Authority]]))</f>
        <v>Eilean Siar</v>
      </c>
      <c r="R1338" s="41" t="str">
        <f>IF(CentrepointSourced[[#This Row],[LA type]]="County","",INDEX(ConsolGeog[lad14cd],MATCH(CentrepointSourced[[#This Row],[Local Authority DQ]],ConsolGeog[la_name],0)))</f>
        <v>S12000013</v>
      </c>
      <c r="S1338" s="41" t="str">
        <f>IF(OR(CentrepointSourced[[#This Row],[Country]]="Northern Ireland",CentrepointSourced[[#This Row],[Country]]="Scotland",CentrepointSourced[[#This Row],[Country]]="Wales"),"Local Authority",CentrepointSourced[[#This Row],[LA type]])</f>
        <v>Local Authority</v>
      </c>
      <c r="T1338" s="41">
        <f>IF(TRIM(CentrepointSourced[[#This Row],[Presented HS]])="",0,IF(CentrepointSourced[[#This Row],[Presented HS]]="&lt;5",2.5,IF(CentrepointSourced[[#This Row],[Presented HS]]="&lt;10",5,VALUE(TRIM(CentrepointSourced[[#This Row],[Presented HS]])))))</f>
        <v>0</v>
      </c>
      <c r="U1338" s="41">
        <f>IF(TRIM(CentrepointSourced[[#This Row],[Assessed HS]])="",0,IF(CentrepointSourced[[#This Row],[Assessed HS]]="&lt;5",2.5,IF(CentrepointSourced[[#This Row],[Assessed HS]]="&lt;10",5,VALUE(TRIM(CentrepointSourced[[#This Row],[Assessed HS]])))))</f>
        <v>44</v>
      </c>
      <c r="V1338" s="41">
        <f>IF(TRIM(CentrepointSourced[[#This Row],[Presented CS]])="",0,IF(CentrepointSourced[[#This Row],[Presented CS]]="&lt;5",2.5,IF(CentrepointSourced[[#This Row],[Presented CS]]="&lt;10",5,VALUE(TRIM(CentrepointSourced[[#This Row],[Presented CS]])))))</f>
        <v>0</v>
      </c>
      <c r="W1338" s="41">
        <f>IF(TRIM(CentrepointSourced[[#This Row],[Assessed CS]])="",0,IF(CentrepointSourced[[#This Row],[Assessed CS]]="&lt;5",2.5,IF(CentrepointSourced[[#This Row],[Assessed CS]]="&lt;10",5,VALUE(TRIM(CentrepointSourced[[#This Row],[Assessed CS]])))))</f>
        <v>0</v>
      </c>
      <c r="X1338" s="106">
        <f>IF(CentrepointSourced[[#This Row],[Age]]="16-17",CentrepointSourced[[#This Row],[Presented HS DQ]],0)</f>
        <v>0</v>
      </c>
      <c r="Y1338" s="106">
        <f>IF(CentrepointSourced[[#This Row],[Age]]="16-24",CentrepointSourced[[#This Row],[Presented HS DQ]],0)</f>
        <v>0</v>
      </c>
      <c r="Z1338" s="106">
        <f>IF(CentrepointSourced[[#This Row],[Age]]="18-24",CentrepointSourced[[#This Row],[Presented HS DQ]],0)</f>
        <v>0</v>
      </c>
      <c r="AA1338" s="106">
        <f>IF(CentrepointSourced[[#This Row],[Age]]="16-17",CentrepointSourced[[#This Row],[Presented CS DQ]],0)</f>
        <v>0</v>
      </c>
      <c r="AB1338" s="106">
        <f>IF(CentrepointSourced[[#This Row],[Age]]="16-24",CentrepointSourced[[#This Row],[Presented CS DQ]],0)</f>
        <v>0</v>
      </c>
      <c r="AC1338" s="106">
        <f>IF(CentrepointSourced[[#This Row],[Age]]="18-24",CentrepointSourced[[#This Row],[Presented CS DQ]],0)</f>
        <v>0</v>
      </c>
      <c r="AD1338" s="107">
        <f>IF(CentrepointSourced[[#This Row],[Age]]="16-17",CentrepointSourced[[#This Row],[Assessed HS DQ]],0)</f>
        <v>0</v>
      </c>
      <c r="AE1338" s="107">
        <f>IF(CentrepointSourced[[#This Row],[Age]]="16-24",CentrepointSourced[[#This Row],[Assessed HS DQ]],0)</f>
        <v>44</v>
      </c>
      <c r="AF1338" s="107">
        <f>IF(CentrepointSourced[[#This Row],[Age]]="18-24",CentrepointSourced[[#This Row],[Assessed HS DQ]],0)</f>
        <v>0</v>
      </c>
      <c r="AG1338" s="107">
        <f>IF(CentrepointSourced[[#This Row],[Age]]="16-17",CentrepointSourced[[#This Row],[Assessed CS DQ]],0)</f>
        <v>0</v>
      </c>
      <c r="AH1338" s="107">
        <f>IF(CentrepointSourced[[#This Row],[Age]]="16-24",CentrepointSourced[[#This Row],[Assessed CS DQ]],0)</f>
        <v>0</v>
      </c>
      <c r="AI1338" s="107">
        <f>IF(CentrepointSourced[[#This Row],[Age]]="18-24",CentrepointSourced[[#This Row],[Assessed CS DQ]],0)</f>
        <v>0</v>
      </c>
    </row>
    <row r="1339" spans="1:35" customFormat="1" ht="13.5" customHeight="1">
      <c r="A1339" s="45" t="s">
        <v>94</v>
      </c>
      <c r="B1339" s="45" t="s">
        <v>163</v>
      </c>
      <c r="C1339" s="45"/>
      <c r="D1339" s="62" t="s">
        <v>37</v>
      </c>
      <c r="E1339" s="95">
        <v>2006</v>
      </c>
      <c r="F1339" s="67" t="s">
        <v>53</v>
      </c>
      <c r="G1339" s="67"/>
      <c r="H1339" s="97">
        <v>48</v>
      </c>
      <c r="I1339" s="45"/>
      <c r="J1339" s="45">
        <v>46</v>
      </c>
      <c r="K1339" s="45"/>
      <c r="L1339" s="45"/>
      <c r="M1339" s="45"/>
      <c r="N1339" s="45"/>
      <c r="O1339" s="45"/>
      <c r="P1339" s="45"/>
      <c r="Q1339" s="41" t="str">
        <f>IF(CentrepointSourced[[#This Row],[Country]]="Northern Ireland","Northern Ireland",IFERROR(VLOOKUP(CentrepointSourced[[#This Row],[Local Authority]],LKP_LANameDQ[],2,FALSE),CentrepointSourced[[#This Row],[Local Authority]]))</f>
        <v>Eilean Siar</v>
      </c>
      <c r="R1339" s="41" t="str">
        <f>IF(CentrepointSourced[[#This Row],[LA type]]="County","",INDEX(ConsolGeog[lad14cd],MATCH(CentrepointSourced[[#This Row],[Local Authority DQ]],ConsolGeog[la_name],0)))</f>
        <v>S12000013</v>
      </c>
      <c r="S1339" s="41" t="str">
        <f>IF(OR(CentrepointSourced[[#This Row],[Country]]="Northern Ireland",CentrepointSourced[[#This Row],[Country]]="Scotland",CentrepointSourced[[#This Row],[Country]]="Wales"),"Local Authority",CentrepointSourced[[#This Row],[LA type]])</f>
        <v>Local Authority</v>
      </c>
      <c r="T1339" s="41">
        <f>IF(TRIM(CentrepointSourced[[#This Row],[Presented HS]])="",0,IF(CentrepointSourced[[#This Row],[Presented HS]]="&lt;5",2.5,IF(CentrepointSourced[[#This Row],[Presented HS]]="&lt;10",5,VALUE(TRIM(CentrepointSourced[[#This Row],[Presented HS]])))))</f>
        <v>0</v>
      </c>
      <c r="U1339" s="41">
        <f>IF(TRIM(CentrepointSourced[[#This Row],[Assessed HS]])="",0,IF(CentrepointSourced[[#This Row],[Assessed HS]]="&lt;5",2.5,IF(CentrepointSourced[[#This Row],[Assessed HS]]="&lt;10",5,VALUE(TRIM(CentrepointSourced[[#This Row],[Assessed HS]])))))</f>
        <v>48</v>
      </c>
      <c r="V1339" s="41">
        <f>IF(TRIM(CentrepointSourced[[#This Row],[Presented CS]])="",0,IF(CentrepointSourced[[#This Row],[Presented CS]]="&lt;5",2.5,IF(CentrepointSourced[[#This Row],[Presented CS]]="&lt;10",5,VALUE(TRIM(CentrepointSourced[[#This Row],[Presented CS]])))))</f>
        <v>0</v>
      </c>
      <c r="W1339" s="41">
        <f>IF(TRIM(CentrepointSourced[[#This Row],[Assessed CS]])="",0,IF(CentrepointSourced[[#This Row],[Assessed CS]]="&lt;5",2.5,IF(CentrepointSourced[[#This Row],[Assessed CS]]="&lt;10",5,VALUE(TRIM(CentrepointSourced[[#This Row],[Assessed CS]])))))</f>
        <v>0</v>
      </c>
      <c r="X1339" s="106">
        <f>IF(CentrepointSourced[[#This Row],[Age]]="16-17",CentrepointSourced[[#This Row],[Presented HS DQ]],0)</f>
        <v>0</v>
      </c>
      <c r="Y1339" s="106">
        <f>IF(CentrepointSourced[[#This Row],[Age]]="16-24",CentrepointSourced[[#This Row],[Presented HS DQ]],0)</f>
        <v>0</v>
      </c>
      <c r="Z1339" s="106">
        <f>IF(CentrepointSourced[[#This Row],[Age]]="18-24",CentrepointSourced[[#This Row],[Presented HS DQ]],0)</f>
        <v>0</v>
      </c>
      <c r="AA1339" s="106">
        <f>IF(CentrepointSourced[[#This Row],[Age]]="16-17",CentrepointSourced[[#This Row],[Presented CS DQ]],0)</f>
        <v>0</v>
      </c>
      <c r="AB1339" s="106">
        <f>IF(CentrepointSourced[[#This Row],[Age]]="16-24",CentrepointSourced[[#This Row],[Presented CS DQ]],0)</f>
        <v>0</v>
      </c>
      <c r="AC1339" s="106">
        <f>IF(CentrepointSourced[[#This Row],[Age]]="18-24",CentrepointSourced[[#This Row],[Presented CS DQ]],0)</f>
        <v>0</v>
      </c>
      <c r="AD1339" s="107">
        <f>IF(CentrepointSourced[[#This Row],[Age]]="16-17",CentrepointSourced[[#This Row],[Assessed HS DQ]],0)</f>
        <v>0</v>
      </c>
      <c r="AE1339" s="107">
        <f>IF(CentrepointSourced[[#This Row],[Age]]="16-24",CentrepointSourced[[#This Row],[Assessed HS DQ]],0)</f>
        <v>48</v>
      </c>
      <c r="AF1339" s="107">
        <f>IF(CentrepointSourced[[#This Row],[Age]]="18-24",CentrepointSourced[[#This Row],[Assessed HS DQ]],0)</f>
        <v>0</v>
      </c>
      <c r="AG1339" s="107">
        <f>IF(CentrepointSourced[[#This Row],[Age]]="16-17",CentrepointSourced[[#This Row],[Assessed CS DQ]],0)</f>
        <v>0</v>
      </c>
      <c r="AH1339" s="107">
        <f>IF(CentrepointSourced[[#This Row],[Age]]="16-24",CentrepointSourced[[#This Row],[Assessed CS DQ]],0)</f>
        <v>0</v>
      </c>
      <c r="AI1339" s="107">
        <f>IF(CentrepointSourced[[#This Row],[Age]]="18-24",CentrepointSourced[[#This Row],[Assessed CS DQ]],0)</f>
        <v>0</v>
      </c>
    </row>
    <row r="1340" spans="1:35" customFormat="1" ht="13.5" customHeight="1">
      <c r="A1340" s="45" t="s">
        <v>94</v>
      </c>
      <c r="B1340" s="45" t="s">
        <v>163</v>
      </c>
      <c r="C1340" s="45"/>
      <c r="D1340" s="62" t="s">
        <v>37</v>
      </c>
      <c r="E1340" s="95">
        <v>2007</v>
      </c>
      <c r="F1340" s="67" t="s">
        <v>53</v>
      </c>
      <c r="G1340" s="67"/>
      <c r="H1340" s="97">
        <v>49</v>
      </c>
      <c r="I1340" s="45"/>
      <c r="J1340" s="45">
        <v>47</v>
      </c>
      <c r="K1340" s="45"/>
      <c r="L1340" s="45"/>
      <c r="M1340" s="45"/>
      <c r="N1340" s="45"/>
      <c r="O1340" s="45"/>
      <c r="P1340" s="45"/>
      <c r="Q1340" s="41" t="str">
        <f>IF(CentrepointSourced[[#This Row],[Country]]="Northern Ireland","Northern Ireland",IFERROR(VLOOKUP(CentrepointSourced[[#This Row],[Local Authority]],LKP_LANameDQ[],2,FALSE),CentrepointSourced[[#This Row],[Local Authority]]))</f>
        <v>Eilean Siar</v>
      </c>
      <c r="R1340" s="41" t="str">
        <f>IF(CentrepointSourced[[#This Row],[LA type]]="County","",INDEX(ConsolGeog[lad14cd],MATCH(CentrepointSourced[[#This Row],[Local Authority DQ]],ConsolGeog[la_name],0)))</f>
        <v>S12000013</v>
      </c>
      <c r="S1340" s="41" t="str">
        <f>IF(OR(CentrepointSourced[[#This Row],[Country]]="Northern Ireland",CentrepointSourced[[#This Row],[Country]]="Scotland",CentrepointSourced[[#This Row],[Country]]="Wales"),"Local Authority",CentrepointSourced[[#This Row],[LA type]])</f>
        <v>Local Authority</v>
      </c>
      <c r="T1340" s="41">
        <f>IF(TRIM(CentrepointSourced[[#This Row],[Presented HS]])="",0,IF(CentrepointSourced[[#This Row],[Presented HS]]="&lt;5",2.5,IF(CentrepointSourced[[#This Row],[Presented HS]]="&lt;10",5,VALUE(TRIM(CentrepointSourced[[#This Row],[Presented HS]])))))</f>
        <v>0</v>
      </c>
      <c r="U1340" s="41">
        <f>IF(TRIM(CentrepointSourced[[#This Row],[Assessed HS]])="",0,IF(CentrepointSourced[[#This Row],[Assessed HS]]="&lt;5",2.5,IF(CentrepointSourced[[#This Row],[Assessed HS]]="&lt;10",5,VALUE(TRIM(CentrepointSourced[[#This Row],[Assessed HS]])))))</f>
        <v>49</v>
      </c>
      <c r="V1340" s="41">
        <f>IF(TRIM(CentrepointSourced[[#This Row],[Presented CS]])="",0,IF(CentrepointSourced[[#This Row],[Presented CS]]="&lt;5",2.5,IF(CentrepointSourced[[#This Row],[Presented CS]]="&lt;10",5,VALUE(TRIM(CentrepointSourced[[#This Row],[Presented CS]])))))</f>
        <v>0</v>
      </c>
      <c r="W1340" s="41">
        <f>IF(TRIM(CentrepointSourced[[#This Row],[Assessed CS]])="",0,IF(CentrepointSourced[[#This Row],[Assessed CS]]="&lt;5",2.5,IF(CentrepointSourced[[#This Row],[Assessed CS]]="&lt;10",5,VALUE(TRIM(CentrepointSourced[[#This Row],[Assessed CS]])))))</f>
        <v>0</v>
      </c>
      <c r="X1340" s="106">
        <f>IF(CentrepointSourced[[#This Row],[Age]]="16-17",CentrepointSourced[[#This Row],[Presented HS DQ]],0)</f>
        <v>0</v>
      </c>
      <c r="Y1340" s="106">
        <f>IF(CentrepointSourced[[#This Row],[Age]]="16-24",CentrepointSourced[[#This Row],[Presented HS DQ]],0)</f>
        <v>0</v>
      </c>
      <c r="Z1340" s="106">
        <f>IF(CentrepointSourced[[#This Row],[Age]]="18-24",CentrepointSourced[[#This Row],[Presented HS DQ]],0)</f>
        <v>0</v>
      </c>
      <c r="AA1340" s="106">
        <f>IF(CentrepointSourced[[#This Row],[Age]]="16-17",CentrepointSourced[[#This Row],[Presented CS DQ]],0)</f>
        <v>0</v>
      </c>
      <c r="AB1340" s="106">
        <f>IF(CentrepointSourced[[#This Row],[Age]]="16-24",CentrepointSourced[[#This Row],[Presented CS DQ]],0)</f>
        <v>0</v>
      </c>
      <c r="AC1340" s="106">
        <f>IF(CentrepointSourced[[#This Row],[Age]]="18-24",CentrepointSourced[[#This Row],[Presented CS DQ]],0)</f>
        <v>0</v>
      </c>
      <c r="AD1340" s="107">
        <f>IF(CentrepointSourced[[#This Row],[Age]]="16-17",CentrepointSourced[[#This Row],[Assessed HS DQ]],0)</f>
        <v>0</v>
      </c>
      <c r="AE1340" s="107">
        <f>IF(CentrepointSourced[[#This Row],[Age]]="16-24",CentrepointSourced[[#This Row],[Assessed HS DQ]],0)</f>
        <v>49</v>
      </c>
      <c r="AF1340" s="107">
        <f>IF(CentrepointSourced[[#This Row],[Age]]="18-24",CentrepointSourced[[#This Row],[Assessed HS DQ]],0)</f>
        <v>0</v>
      </c>
      <c r="AG1340" s="107">
        <f>IF(CentrepointSourced[[#This Row],[Age]]="16-17",CentrepointSourced[[#This Row],[Assessed CS DQ]],0)</f>
        <v>0</v>
      </c>
      <c r="AH1340" s="107">
        <f>IF(CentrepointSourced[[#This Row],[Age]]="16-24",CentrepointSourced[[#This Row],[Assessed CS DQ]],0)</f>
        <v>0</v>
      </c>
      <c r="AI1340" s="107">
        <f>IF(CentrepointSourced[[#This Row],[Age]]="18-24",CentrepointSourced[[#This Row],[Assessed CS DQ]],0)</f>
        <v>0</v>
      </c>
    </row>
    <row r="1341" spans="1:35" customFormat="1" ht="13.5" customHeight="1">
      <c r="A1341" s="45" t="s">
        <v>94</v>
      </c>
      <c r="B1341" s="45" t="s">
        <v>163</v>
      </c>
      <c r="C1341" s="45"/>
      <c r="D1341" s="62" t="s">
        <v>37</v>
      </c>
      <c r="E1341" s="95">
        <v>2008</v>
      </c>
      <c r="F1341" s="67" t="s">
        <v>53</v>
      </c>
      <c r="G1341" s="67"/>
      <c r="H1341" s="97">
        <v>58</v>
      </c>
      <c r="I1341" s="45"/>
      <c r="J1341" s="45">
        <v>57</v>
      </c>
      <c r="K1341" s="45"/>
      <c r="L1341" s="45"/>
      <c r="M1341" s="45"/>
      <c r="N1341" s="45"/>
      <c r="O1341" s="45"/>
      <c r="P1341" s="45"/>
      <c r="Q1341" s="41" t="str">
        <f>IF(CentrepointSourced[[#This Row],[Country]]="Northern Ireland","Northern Ireland",IFERROR(VLOOKUP(CentrepointSourced[[#This Row],[Local Authority]],LKP_LANameDQ[],2,FALSE),CentrepointSourced[[#This Row],[Local Authority]]))</f>
        <v>Eilean Siar</v>
      </c>
      <c r="R1341" s="41" t="str">
        <f>IF(CentrepointSourced[[#This Row],[LA type]]="County","",INDEX(ConsolGeog[lad14cd],MATCH(CentrepointSourced[[#This Row],[Local Authority DQ]],ConsolGeog[la_name],0)))</f>
        <v>S12000013</v>
      </c>
      <c r="S1341" s="41" t="str">
        <f>IF(OR(CentrepointSourced[[#This Row],[Country]]="Northern Ireland",CentrepointSourced[[#This Row],[Country]]="Scotland",CentrepointSourced[[#This Row],[Country]]="Wales"),"Local Authority",CentrepointSourced[[#This Row],[LA type]])</f>
        <v>Local Authority</v>
      </c>
      <c r="T1341" s="41">
        <f>IF(TRIM(CentrepointSourced[[#This Row],[Presented HS]])="",0,IF(CentrepointSourced[[#This Row],[Presented HS]]="&lt;5",2.5,IF(CentrepointSourced[[#This Row],[Presented HS]]="&lt;10",5,VALUE(TRIM(CentrepointSourced[[#This Row],[Presented HS]])))))</f>
        <v>0</v>
      </c>
      <c r="U1341" s="41">
        <f>IF(TRIM(CentrepointSourced[[#This Row],[Assessed HS]])="",0,IF(CentrepointSourced[[#This Row],[Assessed HS]]="&lt;5",2.5,IF(CentrepointSourced[[#This Row],[Assessed HS]]="&lt;10",5,VALUE(TRIM(CentrepointSourced[[#This Row],[Assessed HS]])))))</f>
        <v>58</v>
      </c>
      <c r="V1341" s="41">
        <f>IF(TRIM(CentrepointSourced[[#This Row],[Presented CS]])="",0,IF(CentrepointSourced[[#This Row],[Presented CS]]="&lt;5",2.5,IF(CentrepointSourced[[#This Row],[Presented CS]]="&lt;10",5,VALUE(TRIM(CentrepointSourced[[#This Row],[Presented CS]])))))</f>
        <v>0</v>
      </c>
      <c r="W1341" s="41">
        <f>IF(TRIM(CentrepointSourced[[#This Row],[Assessed CS]])="",0,IF(CentrepointSourced[[#This Row],[Assessed CS]]="&lt;5",2.5,IF(CentrepointSourced[[#This Row],[Assessed CS]]="&lt;10",5,VALUE(TRIM(CentrepointSourced[[#This Row],[Assessed CS]])))))</f>
        <v>0</v>
      </c>
      <c r="X1341" s="106">
        <f>IF(CentrepointSourced[[#This Row],[Age]]="16-17",CentrepointSourced[[#This Row],[Presented HS DQ]],0)</f>
        <v>0</v>
      </c>
      <c r="Y1341" s="106">
        <f>IF(CentrepointSourced[[#This Row],[Age]]="16-24",CentrepointSourced[[#This Row],[Presented HS DQ]],0)</f>
        <v>0</v>
      </c>
      <c r="Z1341" s="106">
        <f>IF(CentrepointSourced[[#This Row],[Age]]="18-24",CentrepointSourced[[#This Row],[Presented HS DQ]],0)</f>
        <v>0</v>
      </c>
      <c r="AA1341" s="106">
        <f>IF(CentrepointSourced[[#This Row],[Age]]="16-17",CentrepointSourced[[#This Row],[Presented CS DQ]],0)</f>
        <v>0</v>
      </c>
      <c r="AB1341" s="106">
        <f>IF(CentrepointSourced[[#This Row],[Age]]="16-24",CentrepointSourced[[#This Row],[Presented CS DQ]],0)</f>
        <v>0</v>
      </c>
      <c r="AC1341" s="106">
        <f>IF(CentrepointSourced[[#This Row],[Age]]="18-24",CentrepointSourced[[#This Row],[Presented CS DQ]],0)</f>
        <v>0</v>
      </c>
      <c r="AD1341" s="107">
        <f>IF(CentrepointSourced[[#This Row],[Age]]="16-17",CentrepointSourced[[#This Row],[Assessed HS DQ]],0)</f>
        <v>0</v>
      </c>
      <c r="AE1341" s="107">
        <f>IF(CentrepointSourced[[#This Row],[Age]]="16-24",CentrepointSourced[[#This Row],[Assessed HS DQ]],0)</f>
        <v>58</v>
      </c>
      <c r="AF1341" s="107">
        <f>IF(CentrepointSourced[[#This Row],[Age]]="18-24",CentrepointSourced[[#This Row],[Assessed HS DQ]],0)</f>
        <v>0</v>
      </c>
      <c r="AG1341" s="107">
        <f>IF(CentrepointSourced[[#This Row],[Age]]="16-17",CentrepointSourced[[#This Row],[Assessed CS DQ]],0)</f>
        <v>0</v>
      </c>
      <c r="AH1341" s="107">
        <f>IF(CentrepointSourced[[#This Row],[Age]]="16-24",CentrepointSourced[[#This Row],[Assessed CS DQ]],0)</f>
        <v>0</v>
      </c>
      <c r="AI1341" s="107">
        <f>IF(CentrepointSourced[[#This Row],[Age]]="18-24",CentrepointSourced[[#This Row],[Assessed CS DQ]],0)</f>
        <v>0</v>
      </c>
    </row>
    <row r="1342" spans="1:35" customFormat="1" ht="13.5" customHeight="1">
      <c r="A1342" s="45" t="s">
        <v>94</v>
      </c>
      <c r="B1342" s="45" t="s">
        <v>163</v>
      </c>
      <c r="C1342" s="45"/>
      <c r="D1342" s="62" t="s">
        <v>37</v>
      </c>
      <c r="E1342" s="95">
        <v>2009</v>
      </c>
      <c r="F1342" s="67" t="s">
        <v>53</v>
      </c>
      <c r="G1342" s="67"/>
      <c r="H1342" s="97">
        <v>44</v>
      </c>
      <c r="I1342" s="45"/>
      <c r="J1342" s="45">
        <v>49</v>
      </c>
      <c r="K1342" s="45"/>
      <c r="L1342" s="45"/>
      <c r="M1342" s="45"/>
      <c r="N1342" s="45"/>
      <c r="O1342" s="45"/>
      <c r="P1342" s="45"/>
      <c r="Q1342" s="41" t="str">
        <f>IF(CentrepointSourced[[#This Row],[Country]]="Northern Ireland","Northern Ireland",IFERROR(VLOOKUP(CentrepointSourced[[#This Row],[Local Authority]],LKP_LANameDQ[],2,FALSE),CentrepointSourced[[#This Row],[Local Authority]]))</f>
        <v>Eilean Siar</v>
      </c>
      <c r="R1342" s="41" t="str">
        <f>IF(CentrepointSourced[[#This Row],[LA type]]="County","",INDEX(ConsolGeog[lad14cd],MATCH(CentrepointSourced[[#This Row],[Local Authority DQ]],ConsolGeog[la_name],0)))</f>
        <v>S12000013</v>
      </c>
      <c r="S1342" s="41" t="str">
        <f>IF(OR(CentrepointSourced[[#This Row],[Country]]="Northern Ireland",CentrepointSourced[[#This Row],[Country]]="Scotland",CentrepointSourced[[#This Row],[Country]]="Wales"),"Local Authority",CentrepointSourced[[#This Row],[LA type]])</f>
        <v>Local Authority</v>
      </c>
      <c r="T1342" s="41">
        <f>IF(TRIM(CentrepointSourced[[#This Row],[Presented HS]])="",0,IF(CentrepointSourced[[#This Row],[Presented HS]]="&lt;5",2.5,IF(CentrepointSourced[[#This Row],[Presented HS]]="&lt;10",5,VALUE(TRIM(CentrepointSourced[[#This Row],[Presented HS]])))))</f>
        <v>0</v>
      </c>
      <c r="U1342" s="41">
        <f>IF(TRIM(CentrepointSourced[[#This Row],[Assessed HS]])="",0,IF(CentrepointSourced[[#This Row],[Assessed HS]]="&lt;5",2.5,IF(CentrepointSourced[[#This Row],[Assessed HS]]="&lt;10",5,VALUE(TRIM(CentrepointSourced[[#This Row],[Assessed HS]])))))</f>
        <v>44</v>
      </c>
      <c r="V1342" s="41">
        <f>IF(TRIM(CentrepointSourced[[#This Row],[Presented CS]])="",0,IF(CentrepointSourced[[#This Row],[Presented CS]]="&lt;5",2.5,IF(CentrepointSourced[[#This Row],[Presented CS]]="&lt;10",5,VALUE(TRIM(CentrepointSourced[[#This Row],[Presented CS]])))))</f>
        <v>0</v>
      </c>
      <c r="W1342" s="41">
        <f>IF(TRIM(CentrepointSourced[[#This Row],[Assessed CS]])="",0,IF(CentrepointSourced[[#This Row],[Assessed CS]]="&lt;5",2.5,IF(CentrepointSourced[[#This Row],[Assessed CS]]="&lt;10",5,VALUE(TRIM(CentrepointSourced[[#This Row],[Assessed CS]])))))</f>
        <v>0</v>
      </c>
      <c r="X1342" s="106">
        <f>IF(CentrepointSourced[[#This Row],[Age]]="16-17",CentrepointSourced[[#This Row],[Presented HS DQ]],0)</f>
        <v>0</v>
      </c>
      <c r="Y1342" s="106">
        <f>IF(CentrepointSourced[[#This Row],[Age]]="16-24",CentrepointSourced[[#This Row],[Presented HS DQ]],0)</f>
        <v>0</v>
      </c>
      <c r="Z1342" s="106">
        <f>IF(CentrepointSourced[[#This Row],[Age]]="18-24",CentrepointSourced[[#This Row],[Presented HS DQ]],0)</f>
        <v>0</v>
      </c>
      <c r="AA1342" s="106">
        <f>IF(CentrepointSourced[[#This Row],[Age]]="16-17",CentrepointSourced[[#This Row],[Presented CS DQ]],0)</f>
        <v>0</v>
      </c>
      <c r="AB1342" s="106">
        <f>IF(CentrepointSourced[[#This Row],[Age]]="16-24",CentrepointSourced[[#This Row],[Presented CS DQ]],0)</f>
        <v>0</v>
      </c>
      <c r="AC1342" s="106">
        <f>IF(CentrepointSourced[[#This Row],[Age]]="18-24",CentrepointSourced[[#This Row],[Presented CS DQ]],0)</f>
        <v>0</v>
      </c>
      <c r="AD1342" s="107">
        <f>IF(CentrepointSourced[[#This Row],[Age]]="16-17",CentrepointSourced[[#This Row],[Assessed HS DQ]],0)</f>
        <v>0</v>
      </c>
      <c r="AE1342" s="107">
        <f>IF(CentrepointSourced[[#This Row],[Age]]="16-24",CentrepointSourced[[#This Row],[Assessed HS DQ]],0)</f>
        <v>44</v>
      </c>
      <c r="AF1342" s="107">
        <f>IF(CentrepointSourced[[#This Row],[Age]]="18-24",CentrepointSourced[[#This Row],[Assessed HS DQ]],0)</f>
        <v>0</v>
      </c>
      <c r="AG1342" s="107">
        <f>IF(CentrepointSourced[[#This Row],[Age]]="16-17",CentrepointSourced[[#This Row],[Assessed CS DQ]],0)</f>
        <v>0</v>
      </c>
      <c r="AH1342" s="107">
        <f>IF(CentrepointSourced[[#This Row],[Age]]="16-24",CentrepointSourced[[#This Row],[Assessed CS DQ]],0)</f>
        <v>0</v>
      </c>
      <c r="AI1342" s="107">
        <f>IF(CentrepointSourced[[#This Row],[Age]]="18-24",CentrepointSourced[[#This Row],[Assessed CS DQ]],0)</f>
        <v>0</v>
      </c>
    </row>
    <row r="1343" spans="1:35" customFormat="1" ht="13.5" customHeight="1">
      <c r="A1343" s="45" t="s">
        <v>94</v>
      </c>
      <c r="B1343" s="45" t="s">
        <v>163</v>
      </c>
      <c r="C1343" s="45"/>
      <c r="D1343" s="62" t="s">
        <v>37</v>
      </c>
      <c r="E1343" s="95">
        <v>2010</v>
      </c>
      <c r="F1343" s="67" t="s">
        <v>53</v>
      </c>
      <c r="G1343" s="67"/>
      <c r="H1343" s="97">
        <v>54</v>
      </c>
      <c r="I1343" s="45"/>
      <c r="J1343" s="45">
        <v>51</v>
      </c>
      <c r="K1343" s="45"/>
      <c r="L1343" s="45"/>
      <c r="M1343" s="45"/>
      <c r="N1343" s="45"/>
      <c r="O1343" s="45"/>
      <c r="P1343" s="45"/>
      <c r="Q1343" s="41" t="str">
        <f>IF(CentrepointSourced[[#This Row],[Country]]="Northern Ireland","Northern Ireland",IFERROR(VLOOKUP(CentrepointSourced[[#This Row],[Local Authority]],LKP_LANameDQ[],2,FALSE),CentrepointSourced[[#This Row],[Local Authority]]))</f>
        <v>Eilean Siar</v>
      </c>
      <c r="R1343" s="41" t="str">
        <f>IF(CentrepointSourced[[#This Row],[LA type]]="County","",INDEX(ConsolGeog[lad14cd],MATCH(CentrepointSourced[[#This Row],[Local Authority DQ]],ConsolGeog[la_name],0)))</f>
        <v>S12000013</v>
      </c>
      <c r="S1343" s="41" t="str">
        <f>IF(OR(CentrepointSourced[[#This Row],[Country]]="Northern Ireland",CentrepointSourced[[#This Row],[Country]]="Scotland",CentrepointSourced[[#This Row],[Country]]="Wales"),"Local Authority",CentrepointSourced[[#This Row],[LA type]])</f>
        <v>Local Authority</v>
      </c>
      <c r="T1343" s="41">
        <f>IF(TRIM(CentrepointSourced[[#This Row],[Presented HS]])="",0,IF(CentrepointSourced[[#This Row],[Presented HS]]="&lt;5",2.5,IF(CentrepointSourced[[#This Row],[Presented HS]]="&lt;10",5,VALUE(TRIM(CentrepointSourced[[#This Row],[Presented HS]])))))</f>
        <v>0</v>
      </c>
      <c r="U1343" s="41">
        <f>IF(TRIM(CentrepointSourced[[#This Row],[Assessed HS]])="",0,IF(CentrepointSourced[[#This Row],[Assessed HS]]="&lt;5",2.5,IF(CentrepointSourced[[#This Row],[Assessed HS]]="&lt;10",5,VALUE(TRIM(CentrepointSourced[[#This Row],[Assessed HS]])))))</f>
        <v>54</v>
      </c>
      <c r="V1343" s="41">
        <f>IF(TRIM(CentrepointSourced[[#This Row],[Presented CS]])="",0,IF(CentrepointSourced[[#This Row],[Presented CS]]="&lt;5",2.5,IF(CentrepointSourced[[#This Row],[Presented CS]]="&lt;10",5,VALUE(TRIM(CentrepointSourced[[#This Row],[Presented CS]])))))</f>
        <v>0</v>
      </c>
      <c r="W1343" s="41">
        <f>IF(TRIM(CentrepointSourced[[#This Row],[Assessed CS]])="",0,IF(CentrepointSourced[[#This Row],[Assessed CS]]="&lt;5",2.5,IF(CentrepointSourced[[#This Row],[Assessed CS]]="&lt;10",5,VALUE(TRIM(CentrepointSourced[[#This Row],[Assessed CS]])))))</f>
        <v>0</v>
      </c>
      <c r="X1343" s="106">
        <f>IF(CentrepointSourced[[#This Row],[Age]]="16-17",CentrepointSourced[[#This Row],[Presented HS DQ]],0)</f>
        <v>0</v>
      </c>
      <c r="Y1343" s="106">
        <f>IF(CentrepointSourced[[#This Row],[Age]]="16-24",CentrepointSourced[[#This Row],[Presented HS DQ]],0)</f>
        <v>0</v>
      </c>
      <c r="Z1343" s="106">
        <f>IF(CentrepointSourced[[#This Row],[Age]]="18-24",CentrepointSourced[[#This Row],[Presented HS DQ]],0)</f>
        <v>0</v>
      </c>
      <c r="AA1343" s="106">
        <f>IF(CentrepointSourced[[#This Row],[Age]]="16-17",CentrepointSourced[[#This Row],[Presented CS DQ]],0)</f>
        <v>0</v>
      </c>
      <c r="AB1343" s="106">
        <f>IF(CentrepointSourced[[#This Row],[Age]]="16-24",CentrepointSourced[[#This Row],[Presented CS DQ]],0)</f>
        <v>0</v>
      </c>
      <c r="AC1343" s="106">
        <f>IF(CentrepointSourced[[#This Row],[Age]]="18-24",CentrepointSourced[[#This Row],[Presented CS DQ]],0)</f>
        <v>0</v>
      </c>
      <c r="AD1343" s="107">
        <f>IF(CentrepointSourced[[#This Row],[Age]]="16-17",CentrepointSourced[[#This Row],[Assessed HS DQ]],0)</f>
        <v>0</v>
      </c>
      <c r="AE1343" s="107">
        <f>IF(CentrepointSourced[[#This Row],[Age]]="16-24",CentrepointSourced[[#This Row],[Assessed HS DQ]],0)</f>
        <v>54</v>
      </c>
      <c r="AF1343" s="107">
        <f>IF(CentrepointSourced[[#This Row],[Age]]="18-24",CentrepointSourced[[#This Row],[Assessed HS DQ]],0)</f>
        <v>0</v>
      </c>
      <c r="AG1343" s="107">
        <f>IF(CentrepointSourced[[#This Row],[Age]]="16-17",CentrepointSourced[[#This Row],[Assessed CS DQ]],0)</f>
        <v>0</v>
      </c>
      <c r="AH1343" s="107">
        <f>IF(CentrepointSourced[[#This Row],[Age]]="16-24",CentrepointSourced[[#This Row],[Assessed CS DQ]],0)</f>
        <v>0</v>
      </c>
      <c r="AI1343" s="107">
        <f>IF(CentrepointSourced[[#This Row],[Age]]="18-24",CentrepointSourced[[#This Row],[Assessed CS DQ]],0)</f>
        <v>0</v>
      </c>
    </row>
    <row r="1344" spans="1:35" customFormat="1" ht="13.5" customHeight="1">
      <c r="A1344" s="45" t="s">
        <v>94</v>
      </c>
      <c r="B1344" s="45" t="s">
        <v>163</v>
      </c>
      <c r="C1344" s="45"/>
      <c r="D1344" s="62" t="s">
        <v>37</v>
      </c>
      <c r="E1344" s="95">
        <v>2011</v>
      </c>
      <c r="F1344" s="67" t="s">
        <v>53</v>
      </c>
      <c r="G1344" s="67"/>
      <c r="H1344" s="97">
        <v>63</v>
      </c>
      <c r="I1344" s="45"/>
      <c r="J1344" s="45">
        <v>50</v>
      </c>
      <c r="K1344" s="45"/>
      <c r="L1344" s="45"/>
      <c r="M1344" s="45"/>
      <c r="N1344" s="45"/>
      <c r="O1344" s="45"/>
      <c r="P1344" s="45"/>
      <c r="Q1344" s="41" t="str">
        <f>IF(CentrepointSourced[[#This Row],[Country]]="Northern Ireland","Northern Ireland",IFERROR(VLOOKUP(CentrepointSourced[[#This Row],[Local Authority]],LKP_LANameDQ[],2,FALSE),CentrepointSourced[[#This Row],[Local Authority]]))</f>
        <v>Eilean Siar</v>
      </c>
      <c r="R1344" s="41" t="str">
        <f>IF(CentrepointSourced[[#This Row],[LA type]]="County","",INDEX(ConsolGeog[lad14cd],MATCH(CentrepointSourced[[#This Row],[Local Authority DQ]],ConsolGeog[la_name],0)))</f>
        <v>S12000013</v>
      </c>
      <c r="S1344" s="41" t="str">
        <f>IF(OR(CentrepointSourced[[#This Row],[Country]]="Northern Ireland",CentrepointSourced[[#This Row],[Country]]="Scotland",CentrepointSourced[[#This Row],[Country]]="Wales"),"Local Authority",CentrepointSourced[[#This Row],[LA type]])</f>
        <v>Local Authority</v>
      </c>
      <c r="T1344" s="41">
        <f>IF(TRIM(CentrepointSourced[[#This Row],[Presented HS]])="",0,IF(CentrepointSourced[[#This Row],[Presented HS]]="&lt;5",2.5,IF(CentrepointSourced[[#This Row],[Presented HS]]="&lt;10",5,VALUE(TRIM(CentrepointSourced[[#This Row],[Presented HS]])))))</f>
        <v>0</v>
      </c>
      <c r="U1344" s="41">
        <f>IF(TRIM(CentrepointSourced[[#This Row],[Assessed HS]])="",0,IF(CentrepointSourced[[#This Row],[Assessed HS]]="&lt;5",2.5,IF(CentrepointSourced[[#This Row],[Assessed HS]]="&lt;10",5,VALUE(TRIM(CentrepointSourced[[#This Row],[Assessed HS]])))))</f>
        <v>63</v>
      </c>
      <c r="V1344" s="41">
        <f>IF(TRIM(CentrepointSourced[[#This Row],[Presented CS]])="",0,IF(CentrepointSourced[[#This Row],[Presented CS]]="&lt;5",2.5,IF(CentrepointSourced[[#This Row],[Presented CS]]="&lt;10",5,VALUE(TRIM(CentrepointSourced[[#This Row],[Presented CS]])))))</f>
        <v>0</v>
      </c>
      <c r="W1344" s="41">
        <f>IF(TRIM(CentrepointSourced[[#This Row],[Assessed CS]])="",0,IF(CentrepointSourced[[#This Row],[Assessed CS]]="&lt;5",2.5,IF(CentrepointSourced[[#This Row],[Assessed CS]]="&lt;10",5,VALUE(TRIM(CentrepointSourced[[#This Row],[Assessed CS]])))))</f>
        <v>0</v>
      </c>
      <c r="X1344" s="106">
        <f>IF(CentrepointSourced[[#This Row],[Age]]="16-17",CentrepointSourced[[#This Row],[Presented HS DQ]],0)</f>
        <v>0</v>
      </c>
      <c r="Y1344" s="106">
        <f>IF(CentrepointSourced[[#This Row],[Age]]="16-24",CentrepointSourced[[#This Row],[Presented HS DQ]],0)</f>
        <v>0</v>
      </c>
      <c r="Z1344" s="106">
        <f>IF(CentrepointSourced[[#This Row],[Age]]="18-24",CentrepointSourced[[#This Row],[Presented HS DQ]],0)</f>
        <v>0</v>
      </c>
      <c r="AA1344" s="106">
        <f>IF(CentrepointSourced[[#This Row],[Age]]="16-17",CentrepointSourced[[#This Row],[Presented CS DQ]],0)</f>
        <v>0</v>
      </c>
      <c r="AB1344" s="106">
        <f>IF(CentrepointSourced[[#This Row],[Age]]="16-24",CentrepointSourced[[#This Row],[Presented CS DQ]],0)</f>
        <v>0</v>
      </c>
      <c r="AC1344" s="106">
        <f>IF(CentrepointSourced[[#This Row],[Age]]="18-24",CentrepointSourced[[#This Row],[Presented CS DQ]],0)</f>
        <v>0</v>
      </c>
      <c r="AD1344" s="107">
        <f>IF(CentrepointSourced[[#This Row],[Age]]="16-17",CentrepointSourced[[#This Row],[Assessed HS DQ]],0)</f>
        <v>0</v>
      </c>
      <c r="AE1344" s="107">
        <f>IF(CentrepointSourced[[#This Row],[Age]]="16-24",CentrepointSourced[[#This Row],[Assessed HS DQ]],0)</f>
        <v>63</v>
      </c>
      <c r="AF1344" s="107">
        <f>IF(CentrepointSourced[[#This Row],[Age]]="18-24",CentrepointSourced[[#This Row],[Assessed HS DQ]],0)</f>
        <v>0</v>
      </c>
      <c r="AG1344" s="107">
        <f>IF(CentrepointSourced[[#This Row],[Age]]="16-17",CentrepointSourced[[#This Row],[Assessed CS DQ]],0)</f>
        <v>0</v>
      </c>
      <c r="AH1344" s="107">
        <f>IF(CentrepointSourced[[#This Row],[Age]]="16-24",CentrepointSourced[[#This Row],[Assessed CS DQ]],0)</f>
        <v>0</v>
      </c>
      <c r="AI1344" s="107">
        <f>IF(CentrepointSourced[[#This Row],[Age]]="18-24",CentrepointSourced[[#This Row],[Assessed CS DQ]],0)</f>
        <v>0</v>
      </c>
    </row>
    <row r="1345" spans="1:35" customFormat="1" ht="13.5" customHeight="1">
      <c r="A1345" s="45" t="s">
        <v>94</v>
      </c>
      <c r="B1345" s="45" t="s">
        <v>163</v>
      </c>
      <c r="C1345" s="45"/>
      <c r="D1345" s="62" t="s">
        <v>37</v>
      </c>
      <c r="E1345" s="95">
        <v>2012</v>
      </c>
      <c r="F1345" s="67" t="s">
        <v>53</v>
      </c>
      <c r="G1345" s="67"/>
      <c r="H1345" s="79"/>
      <c r="I1345" s="45"/>
      <c r="J1345" s="45">
        <v>38</v>
      </c>
      <c r="K1345" s="45"/>
      <c r="L1345" s="45"/>
      <c r="M1345" s="45"/>
      <c r="N1345" s="45"/>
      <c r="O1345" s="45"/>
      <c r="P1345" s="45"/>
      <c r="Q1345" s="41" t="str">
        <f>IF(CentrepointSourced[[#This Row],[Country]]="Northern Ireland","Northern Ireland",IFERROR(VLOOKUP(CentrepointSourced[[#This Row],[Local Authority]],LKP_LANameDQ[],2,FALSE),CentrepointSourced[[#This Row],[Local Authority]]))</f>
        <v>Eilean Siar</v>
      </c>
      <c r="R1345" s="41" t="str">
        <f>IF(CentrepointSourced[[#This Row],[LA type]]="County","",INDEX(ConsolGeog[lad14cd],MATCH(CentrepointSourced[[#This Row],[Local Authority DQ]],ConsolGeog[la_name],0)))</f>
        <v>S12000013</v>
      </c>
      <c r="S1345" s="41" t="str">
        <f>IF(OR(CentrepointSourced[[#This Row],[Country]]="Northern Ireland",CentrepointSourced[[#This Row],[Country]]="Scotland",CentrepointSourced[[#This Row],[Country]]="Wales"),"Local Authority",CentrepointSourced[[#This Row],[LA type]])</f>
        <v>Local Authority</v>
      </c>
      <c r="T1345" s="41">
        <f>IF(TRIM(CentrepointSourced[[#This Row],[Presented HS]])="",0,IF(CentrepointSourced[[#This Row],[Presented HS]]="&lt;5",2.5,IF(CentrepointSourced[[#This Row],[Presented HS]]="&lt;10",5,VALUE(TRIM(CentrepointSourced[[#This Row],[Presented HS]])))))</f>
        <v>0</v>
      </c>
      <c r="U1345" s="41">
        <f>IF(TRIM(CentrepointSourced[[#This Row],[Assessed HS]])="",0,IF(CentrepointSourced[[#This Row],[Assessed HS]]="&lt;5",2.5,IF(CentrepointSourced[[#This Row],[Assessed HS]]="&lt;10",5,VALUE(TRIM(CentrepointSourced[[#This Row],[Assessed HS]])))))</f>
        <v>0</v>
      </c>
      <c r="V1345" s="41">
        <f>IF(TRIM(CentrepointSourced[[#This Row],[Presented CS]])="",0,IF(CentrepointSourced[[#This Row],[Presented CS]]="&lt;5",2.5,IF(CentrepointSourced[[#This Row],[Presented CS]]="&lt;10",5,VALUE(TRIM(CentrepointSourced[[#This Row],[Presented CS]])))))</f>
        <v>0</v>
      </c>
      <c r="W1345" s="41">
        <f>IF(TRIM(CentrepointSourced[[#This Row],[Assessed CS]])="",0,IF(CentrepointSourced[[#This Row],[Assessed CS]]="&lt;5",2.5,IF(CentrepointSourced[[#This Row],[Assessed CS]]="&lt;10",5,VALUE(TRIM(CentrepointSourced[[#This Row],[Assessed CS]])))))</f>
        <v>0</v>
      </c>
      <c r="X1345" s="106">
        <f>IF(CentrepointSourced[[#This Row],[Age]]="16-17",CentrepointSourced[[#This Row],[Presented HS DQ]],0)</f>
        <v>0</v>
      </c>
      <c r="Y1345" s="106">
        <f>IF(CentrepointSourced[[#This Row],[Age]]="16-24",CentrepointSourced[[#This Row],[Presented HS DQ]],0)</f>
        <v>0</v>
      </c>
      <c r="Z1345" s="106">
        <f>IF(CentrepointSourced[[#This Row],[Age]]="18-24",CentrepointSourced[[#This Row],[Presented HS DQ]],0)</f>
        <v>0</v>
      </c>
      <c r="AA1345" s="106">
        <f>IF(CentrepointSourced[[#This Row],[Age]]="16-17",CentrepointSourced[[#This Row],[Presented CS DQ]],0)</f>
        <v>0</v>
      </c>
      <c r="AB1345" s="106">
        <f>IF(CentrepointSourced[[#This Row],[Age]]="16-24",CentrepointSourced[[#This Row],[Presented CS DQ]],0)</f>
        <v>0</v>
      </c>
      <c r="AC1345" s="106">
        <f>IF(CentrepointSourced[[#This Row],[Age]]="18-24",CentrepointSourced[[#This Row],[Presented CS DQ]],0)</f>
        <v>0</v>
      </c>
      <c r="AD1345" s="107">
        <f>IF(CentrepointSourced[[#This Row],[Age]]="16-17",CentrepointSourced[[#This Row],[Assessed HS DQ]],0)</f>
        <v>0</v>
      </c>
      <c r="AE1345" s="107">
        <f>IF(CentrepointSourced[[#This Row],[Age]]="16-24",CentrepointSourced[[#This Row],[Assessed HS DQ]],0)</f>
        <v>0</v>
      </c>
      <c r="AF1345" s="107">
        <f>IF(CentrepointSourced[[#This Row],[Age]]="18-24",CentrepointSourced[[#This Row],[Assessed HS DQ]],0)</f>
        <v>0</v>
      </c>
      <c r="AG1345" s="107">
        <f>IF(CentrepointSourced[[#This Row],[Age]]="16-17",CentrepointSourced[[#This Row],[Assessed CS DQ]],0)</f>
        <v>0</v>
      </c>
      <c r="AH1345" s="107">
        <f>IF(CentrepointSourced[[#This Row],[Age]]="16-24",CentrepointSourced[[#This Row],[Assessed CS DQ]],0)</f>
        <v>0</v>
      </c>
      <c r="AI1345" s="107">
        <f>IF(CentrepointSourced[[#This Row],[Age]]="18-24",CentrepointSourced[[#This Row],[Assessed CS DQ]],0)</f>
        <v>0</v>
      </c>
    </row>
    <row r="1346" spans="1:35" customFormat="1" ht="13.5" customHeight="1">
      <c r="A1346" s="45" t="s">
        <v>94</v>
      </c>
      <c r="B1346" s="45" t="s">
        <v>163</v>
      </c>
      <c r="C1346" s="45"/>
      <c r="D1346" s="62" t="s">
        <v>37</v>
      </c>
      <c r="E1346" s="95">
        <v>2013</v>
      </c>
      <c r="F1346" s="67" t="s">
        <v>53</v>
      </c>
      <c r="G1346" s="67"/>
      <c r="H1346" s="79"/>
      <c r="I1346" s="45"/>
      <c r="J1346" s="45">
        <v>33</v>
      </c>
      <c r="K1346" s="45"/>
      <c r="L1346" s="45"/>
      <c r="M1346" s="45"/>
      <c r="N1346" s="45"/>
      <c r="O1346" s="45"/>
      <c r="P1346" s="45"/>
      <c r="Q1346" s="41" t="str">
        <f>IF(CentrepointSourced[[#This Row],[Country]]="Northern Ireland","Northern Ireland",IFERROR(VLOOKUP(CentrepointSourced[[#This Row],[Local Authority]],LKP_LANameDQ[],2,FALSE),CentrepointSourced[[#This Row],[Local Authority]]))</f>
        <v>Eilean Siar</v>
      </c>
      <c r="R1346" s="41" t="str">
        <f>IF(CentrepointSourced[[#This Row],[LA type]]="County","",INDEX(ConsolGeog[lad14cd],MATCH(CentrepointSourced[[#This Row],[Local Authority DQ]],ConsolGeog[la_name],0)))</f>
        <v>S12000013</v>
      </c>
      <c r="S1346" s="41" t="str">
        <f>IF(OR(CentrepointSourced[[#This Row],[Country]]="Northern Ireland",CentrepointSourced[[#This Row],[Country]]="Scotland",CentrepointSourced[[#This Row],[Country]]="Wales"),"Local Authority",CentrepointSourced[[#This Row],[LA type]])</f>
        <v>Local Authority</v>
      </c>
      <c r="T1346" s="41">
        <f>IF(TRIM(CentrepointSourced[[#This Row],[Presented HS]])="",0,IF(CentrepointSourced[[#This Row],[Presented HS]]="&lt;5",2.5,IF(CentrepointSourced[[#This Row],[Presented HS]]="&lt;10",5,VALUE(TRIM(CentrepointSourced[[#This Row],[Presented HS]])))))</f>
        <v>0</v>
      </c>
      <c r="U1346" s="41">
        <f>IF(TRIM(CentrepointSourced[[#This Row],[Assessed HS]])="",0,IF(CentrepointSourced[[#This Row],[Assessed HS]]="&lt;5",2.5,IF(CentrepointSourced[[#This Row],[Assessed HS]]="&lt;10",5,VALUE(TRIM(CentrepointSourced[[#This Row],[Assessed HS]])))))</f>
        <v>0</v>
      </c>
      <c r="V1346" s="41">
        <f>IF(TRIM(CentrepointSourced[[#This Row],[Presented CS]])="",0,IF(CentrepointSourced[[#This Row],[Presented CS]]="&lt;5",2.5,IF(CentrepointSourced[[#This Row],[Presented CS]]="&lt;10",5,VALUE(TRIM(CentrepointSourced[[#This Row],[Presented CS]])))))</f>
        <v>0</v>
      </c>
      <c r="W1346" s="41">
        <f>IF(TRIM(CentrepointSourced[[#This Row],[Assessed CS]])="",0,IF(CentrepointSourced[[#This Row],[Assessed CS]]="&lt;5",2.5,IF(CentrepointSourced[[#This Row],[Assessed CS]]="&lt;10",5,VALUE(TRIM(CentrepointSourced[[#This Row],[Assessed CS]])))))</f>
        <v>0</v>
      </c>
      <c r="X1346" s="106">
        <f>IF(CentrepointSourced[[#This Row],[Age]]="16-17",CentrepointSourced[[#This Row],[Presented HS DQ]],0)</f>
        <v>0</v>
      </c>
      <c r="Y1346" s="106">
        <f>IF(CentrepointSourced[[#This Row],[Age]]="16-24",CentrepointSourced[[#This Row],[Presented HS DQ]],0)</f>
        <v>0</v>
      </c>
      <c r="Z1346" s="106">
        <f>IF(CentrepointSourced[[#This Row],[Age]]="18-24",CentrepointSourced[[#This Row],[Presented HS DQ]],0)</f>
        <v>0</v>
      </c>
      <c r="AA1346" s="106">
        <f>IF(CentrepointSourced[[#This Row],[Age]]="16-17",CentrepointSourced[[#This Row],[Presented CS DQ]],0)</f>
        <v>0</v>
      </c>
      <c r="AB1346" s="106">
        <f>IF(CentrepointSourced[[#This Row],[Age]]="16-24",CentrepointSourced[[#This Row],[Presented CS DQ]],0)</f>
        <v>0</v>
      </c>
      <c r="AC1346" s="106">
        <f>IF(CentrepointSourced[[#This Row],[Age]]="18-24",CentrepointSourced[[#This Row],[Presented CS DQ]],0)</f>
        <v>0</v>
      </c>
      <c r="AD1346" s="107">
        <f>IF(CentrepointSourced[[#This Row],[Age]]="16-17",CentrepointSourced[[#This Row],[Assessed HS DQ]],0)</f>
        <v>0</v>
      </c>
      <c r="AE1346" s="107">
        <f>IF(CentrepointSourced[[#This Row],[Age]]="16-24",CentrepointSourced[[#This Row],[Assessed HS DQ]],0)</f>
        <v>0</v>
      </c>
      <c r="AF1346" s="107">
        <f>IF(CentrepointSourced[[#This Row],[Age]]="18-24",CentrepointSourced[[#This Row],[Assessed HS DQ]],0)</f>
        <v>0</v>
      </c>
      <c r="AG1346" s="107">
        <f>IF(CentrepointSourced[[#This Row],[Age]]="16-17",CentrepointSourced[[#This Row],[Assessed CS DQ]],0)</f>
        <v>0</v>
      </c>
      <c r="AH1346" s="107">
        <f>IF(CentrepointSourced[[#This Row],[Age]]="16-24",CentrepointSourced[[#This Row],[Assessed CS DQ]],0)</f>
        <v>0</v>
      </c>
      <c r="AI1346" s="107">
        <f>IF(CentrepointSourced[[#This Row],[Age]]="18-24",CentrepointSourced[[#This Row],[Assessed CS DQ]],0)</f>
        <v>0</v>
      </c>
    </row>
    <row r="1347" spans="1:35" customFormat="1" ht="13.5" customHeight="1">
      <c r="A1347" s="45" t="s">
        <v>94</v>
      </c>
      <c r="B1347" s="45" t="s">
        <v>163</v>
      </c>
      <c r="C1347" s="45"/>
      <c r="D1347" s="62" t="s">
        <v>37</v>
      </c>
      <c r="E1347" s="95">
        <v>2014</v>
      </c>
      <c r="F1347" s="67" t="s">
        <v>53</v>
      </c>
      <c r="G1347" s="67"/>
      <c r="H1347" s="79"/>
      <c r="I1347" s="45"/>
      <c r="J1347" s="45">
        <v>41</v>
      </c>
      <c r="K1347" s="45"/>
      <c r="L1347" s="45"/>
      <c r="M1347" s="45"/>
      <c r="N1347" s="45"/>
      <c r="O1347" s="45"/>
      <c r="P1347" s="45"/>
      <c r="Q1347" s="41" t="str">
        <f>IF(CentrepointSourced[[#This Row],[Country]]="Northern Ireland","Northern Ireland",IFERROR(VLOOKUP(CentrepointSourced[[#This Row],[Local Authority]],LKP_LANameDQ[],2,FALSE),CentrepointSourced[[#This Row],[Local Authority]]))</f>
        <v>Eilean Siar</v>
      </c>
      <c r="R1347" s="41" t="str">
        <f>IF(CentrepointSourced[[#This Row],[LA type]]="County","",INDEX(ConsolGeog[lad14cd],MATCH(CentrepointSourced[[#This Row],[Local Authority DQ]],ConsolGeog[la_name],0)))</f>
        <v>S12000013</v>
      </c>
      <c r="S1347" s="41" t="str">
        <f>IF(OR(CentrepointSourced[[#This Row],[Country]]="Northern Ireland",CentrepointSourced[[#This Row],[Country]]="Scotland",CentrepointSourced[[#This Row],[Country]]="Wales"),"Local Authority",CentrepointSourced[[#This Row],[LA type]])</f>
        <v>Local Authority</v>
      </c>
      <c r="T1347" s="41">
        <f>IF(TRIM(CentrepointSourced[[#This Row],[Presented HS]])="",0,IF(CentrepointSourced[[#This Row],[Presented HS]]="&lt;5",2.5,IF(CentrepointSourced[[#This Row],[Presented HS]]="&lt;10",5,VALUE(TRIM(CentrepointSourced[[#This Row],[Presented HS]])))))</f>
        <v>0</v>
      </c>
      <c r="U1347" s="41">
        <f>IF(TRIM(CentrepointSourced[[#This Row],[Assessed HS]])="",0,IF(CentrepointSourced[[#This Row],[Assessed HS]]="&lt;5",2.5,IF(CentrepointSourced[[#This Row],[Assessed HS]]="&lt;10",5,VALUE(TRIM(CentrepointSourced[[#This Row],[Assessed HS]])))))</f>
        <v>0</v>
      </c>
      <c r="V1347" s="41">
        <f>IF(TRIM(CentrepointSourced[[#This Row],[Presented CS]])="",0,IF(CentrepointSourced[[#This Row],[Presented CS]]="&lt;5",2.5,IF(CentrepointSourced[[#This Row],[Presented CS]]="&lt;10",5,VALUE(TRIM(CentrepointSourced[[#This Row],[Presented CS]])))))</f>
        <v>0</v>
      </c>
      <c r="W1347" s="41">
        <f>IF(TRIM(CentrepointSourced[[#This Row],[Assessed CS]])="",0,IF(CentrepointSourced[[#This Row],[Assessed CS]]="&lt;5",2.5,IF(CentrepointSourced[[#This Row],[Assessed CS]]="&lt;10",5,VALUE(TRIM(CentrepointSourced[[#This Row],[Assessed CS]])))))</f>
        <v>0</v>
      </c>
      <c r="X1347" s="106">
        <f>IF(CentrepointSourced[[#This Row],[Age]]="16-17",CentrepointSourced[[#This Row],[Presented HS DQ]],0)</f>
        <v>0</v>
      </c>
      <c r="Y1347" s="106">
        <f>IF(CentrepointSourced[[#This Row],[Age]]="16-24",CentrepointSourced[[#This Row],[Presented HS DQ]],0)</f>
        <v>0</v>
      </c>
      <c r="Z1347" s="106">
        <f>IF(CentrepointSourced[[#This Row],[Age]]="18-24",CentrepointSourced[[#This Row],[Presented HS DQ]],0)</f>
        <v>0</v>
      </c>
      <c r="AA1347" s="106">
        <f>IF(CentrepointSourced[[#This Row],[Age]]="16-17",CentrepointSourced[[#This Row],[Presented CS DQ]],0)</f>
        <v>0</v>
      </c>
      <c r="AB1347" s="106">
        <f>IF(CentrepointSourced[[#This Row],[Age]]="16-24",CentrepointSourced[[#This Row],[Presented CS DQ]],0)</f>
        <v>0</v>
      </c>
      <c r="AC1347" s="106">
        <f>IF(CentrepointSourced[[#This Row],[Age]]="18-24",CentrepointSourced[[#This Row],[Presented CS DQ]],0)</f>
        <v>0</v>
      </c>
      <c r="AD1347" s="107">
        <f>IF(CentrepointSourced[[#This Row],[Age]]="16-17",CentrepointSourced[[#This Row],[Assessed HS DQ]],0)</f>
        <v>0</v>
      </c>
      <c r="AE1347" s="107">
        <f>IF(CentrepointSourced[[#This Row],[Age]]="16-24",CentrepointSourced[[#This Row],[Assessed HS DQ]],0)</f>
        <v>0</v>
      </c>
      <c r="AF1347" s="107">
        <f>IF(CentrepointSourced[[#This Row],[Age]]="18-24",CentrepointSourced[[#This Row],[Assessed HS DQ]],0)</f>
        <v>0</v>
      </c>
      <c r="AG1347" s="107">
        <f>IF(CentrepointSourced[[#This Row],[Age]]="16-17",CentrepointSourced[[#This Row],[Assessed CS DQ]],0)</f>
        <v>0</v>
      </c>
      <c r="AH1347" s="107">
        <f>IF(CentrepointSourced[[#This Row],[Age]]="16-24",CentrepointSourced[[#This Row],[Assessed CS DQ]],0)</f>
        <v>0</v>
      </c>
      <c r="AI1347" s="107">
        <f>IF(CentrepointSourced[[#This Row],[Age]]="18-24",CentrepointSourced[[#This Row],[Assessed CS DQ]],0)</f>
        <v>0</v>
      </c>
    </row>
    <row r="1348" spans="1:35" customFormat="1" ht="13.5" customHeight="1">
      <c r="A1348" s="45" t="s">
        <v>94</v>
      </c>
      <c r="B1348" s="45" t="s">
        <v>168</v>
      </c>
      <c r="C1348" s="45"/>
      <c r="D1348" s="62" t="s">
        <v>37</v>
      </c>
      <c r="E1348" s="95">
        <v>2002</v>
      </c>
      <c r="F1348" s="67" t="s">
        <v>53</v>
      </c>
      <c r="G1348" s="67"/>
      <c r="H1348" s="97">
        <v>379</v>
      </c>
      <c r="I1348" s="45"/>
      <c r="J1348" s="45">
        <v>380</v>
      </c>
      <c r="K1348" s="45"/>
      <c r="L1348" s="45"/>
      <c r="M1348" s="45"/>
      <c r="N1348" s="45"/>
      <c r="O1348" s="45"/>
      <c r="P1348" s="45"/>
      <c r="Q1348" s="41" t="str">
        <f>IF(CentrepointSourced[[#This Row],[Country]]="Northern Ireland","Northern Ireland",IFERROR(VLOOKUP(CentrepointSourced[[#This Row],[Local Authority]],LKP_LANameDQ[],2,FALSE),CentrepointSourced[[#This Row],[Local Authority]]))</f>
        <v>Falkirk</v>
      </c>
      <c r="R1348" s="41" t="str">
        <f>IF(CentrepointSourced[[#This Row],[LA type]]="County","",INDEX(ConsolGeog[lad14cd],MATCH(CentrepointSourced[[#This Row],[Local Authority DQ]],ConsolGeog[la_name],0)))</f>
        <v>S12000014</v>
      </c>
      <c r="S1348" s="41" t="str">
        <f>IF(OR(CentrepointSourced[[#This Row],[Country]]="Northern Ireland",CentrepointSourced[[#This Row],[Country]]="Scotland",CentrepointSourced[[#This Row],[Country]]="Wales"),"Local Authority",CentrepointSourced[[#This Row],[LA type]])</f>
        <v>Local Authority</v>
      </c>
      <c r="T1348" s="41">
        <f>IF(TRIM(CentrepointSourced[[#This Row],[Presented HS]])="",0,IF(CentrepointSourced[[#This Row],[Presented HS]]="&lt;5",2.5,IF(CentrepointSourced[[#This Row],[Presented HS]]="&lt;10",5,VALUE(TRIM(CentrepointSourced[[#This Row],[Presented HS]])))))</f>
        <v>0</v>
      </c>
      <c r="U1348" s="41">
        <f>IF(TRIM(CentrepointSourced[[#This Row],[Assessed HS]])="",0,IF(CentrepointSourced[[#This Row],[Assessed HS]]="&lt;5",2.5,IF(CentrepointSourced[[#This Row],[Assessed HS]]="&lt;10",5,VALUE(TRIM(CentrepointSourced[[#This Row],[Assessed HS]])))))</f>
        <v>379</v>
      </c>
      <c r="V1348" s="41">
        <f>IF(TRIM(CentrepointSourced[[#This Row],[Presented CS]])="",0,IF(CentrepointSourced[[#This Row],[Presented CS]]="&lt;5",2.5,IF(CentrepointSourced[[#This Row],[Presented CS]]="&lt;10",5,VALUE(TRIM(CentrepointSourced[[#This Row],[Presented CS]])))))</f>
        <v>0</v>
      </c>
      <c r="W1348" s="41">
        <f>IF(TRIM(CentrepointSourced[[#This Row],[Assessed CS]])="",0,IF(CentrepointSourced[[#This Row],[Assessed CS]]="&lt;5",2.5,IF(CentrepointSourced[[#This Row],[Assessed CS]]="&lt;10",5,VALUE(TRIM(CentrepointSourced[[#This Row],[Assessed CS]])))))</f>
        <v>0</v>
      </c>
      <c r="X1348" s="106">
        <f>IF(CentrepointSourced[[#This Row],[Age]]="16-17",CentrepointSourced[[#This Row],[Presented HS DQ]],0)</f>
        <v>0</v>
      </c>
      <c r="Y1348" s="106">
        <f>IF(CentrepointSourced[[#This Row],[Age]]="16-24",CentrepointSourced[[#This Row],[Presented HS DQ]],0)</f>
        <v>0</v>
      </c>
      <c r="Z1348" s="106">
        <f>IF(CentrepointSourced[[#This Row],[Age]]="18-24",CentrepointSourced[[#This Row],[Presented HS DQ]],0)</f>
        <v>0</v>
      </c>
      <c r="AA1348" s="106">
        <f>IF(CentrepointSourced[[#This Row],[Age]]="16-17",CentrepointSourced[[#This Row],[Presented CS DQ]],0)</f>
        <v>0</v>
      </c>
      <c r="AB1348" s="106">
        <f>IF(CentrepointSourced[[#This Row],[Age]]="16-24",CentrepointSourced[[#This Row],[Presented CS DQ]],0)</f>
        <v>0</v>
      </c>
      <c r="AC1348" s="106">
        <f>IF(CentrepointSourced[[#This Row],[Age]]="18-24",CentrepointSourced[[#This Row],[Presented CS DQ]],0)</f>
        <v>0</v>
      </c>
      <c r="AD1348" s="107">
        <f>IF(CentrepointSourced[[#This Row],[Age]]="16-17",CentrepointSourced[[#This Row],[Assessed HS DQ]],0)</f>
        <v>0</v>
      </c>
      <c r="AE1348" s="107">
        <f>IF(CentrepointSourced[[#This Row],[Age]]="16-24",CentrepointSourced[[#This Row],[Assessed HS DQ]],0)</f>
        <v>379</v>
      </c>
      <c r="AF1348" s="107">
        <f>IF(CentrepointSourced[[#This Row],[Age]]="18-24",CentrepointSourced[[#This Row],[Assessed HS DQ]],0)</f>
        <v>0</v>
      </c>
      <c r="AG1348" s="107">
        <f>IF(CentrepointSourced[[#This Row],[Age]]="16-17",CentrepointSourced[[#This Row],[Assessed CS DQ]],0)</f>
        <v>0</v>
      </c>
      <c r="AH1348" s="107">
        <f>IF(CentrepointSourced[[#This Row],[Age]]="16-24",CentrepointSourced[[#This Row],[Assessed CS DQ]],0)</f>
        <v>0</v>
      </c>
      <c r="AI1348" s="107">
        <f>IF(CentrepointSourced[[#This Row],[Age]]="18-24",CentrepointSourced[[#This Row],[Assessed CS DQ]],0)</f>
        <v>0</v>
      </c>
    </row>
    <row r="1349" spans="1:35" customFormat="1" ht="13.5" customHeight="1">
      <c r="A1349" s="45" t="s">
        <v>94</v>
      </c>
      <c r="B1349" s="45" t="s">
        <v>168</v>
      </c>
      <c r="C1349" s="45"/>
      <c r="D1349" s="62" t="s">
        <v>37</v>
      </c>
      <c r="E1349" s="95">
        <v>2003</v>
      </c>
      <c r="F1349" s="67" t="s">
        <v>53</v>
      </c>
      <c r="G1349" s="67"/>
      <c r="H1349" s="97">
        <v>392</v>
      </c>
      <c r="I1349" s="45"/>
      <c r="J1349" s="45">
        <v>408</v>
      </c>
      <c r="K1349" s="45"/>
      <c r="L1349" s="45"/>
      <c r="M1349" s="45"/>
      <c r="N1349" s="45"/>
      <c r="O1349" s="45"/>
      <c r="P1349" s="45"/>
      <c r="Q1349" s="41" t="str">
        <f>IF(CentrepointSourced[[#This Row],[Country]]="Northern Ireland","Northern Ireland",IFERROR(VLOOKUP(CentrepointSourced[[#This Row],[Local Authority]],LKP_LANameDQ[],2,FALSE),CentrepointSourced[[#This Row],[Local Authority]]))</f>
        <v>Falkirk</v>
      </c>
      <c r="R1349" s="41" t="str">
        <f>IF(CentrepointSourced[[#This Row],[LA type]]="County","",INDEX(ConsolGeog[lad14cd],MATCH(CentrepointSourced[[#This Row],[Local Authority DQ]],ConsolGeog[la_name],0)))</f>
        <v>S12000014</v>
      </c>
      <c r="S1349" s="41" t="str">
        <f>IF(OR(CentrepointSourced[[#This Row],[Country]]="Northern Ireland",CentrepointSourced[[#This Row],[Country]]="Scotland",CentrepointSourced[[#This Row],[Country]]="Wales"),"Local Authority",CentrepointSourced[[#This Row],[LA type]])</f>
        <v>Local Authority</v>
      </c>
      <c r="T1349" s="41">
        <f>IF(TRIM(CentrepointSourced[[#This Row],[Presented HS]])="",0,IF(CentrepointSourced[[#This Row],[Presented HS]]="&lt;5",2.5,IF(CentrepointSourced[[#This Row],[Presented HS]]="&lt;10",5,VALUE(TRIM(CentrepointSourced[[#This Row],[Presented HS]])))))</f>
        <v>0</v>
      </c>
      <c r="U1349" s="41">
        <f>IF(TRIM(CentrepointSourced[[#This Row],[Assessed HS]])="",0,IF(CentrepointSourced[[#This Row],[Assessed HS]]="&lt;5",2.5,IF(CentrepointSourced[[#This Row],[Assessed HS]]="&lt;10",5,VALUE(TRIM(CentrepointSourced[[#This Row],[Assessed HS]])))))</f>
        <v>392</v>
      </c>
      <c r="V1349" s="41">
        <f>IF(TRIM(CentrepointSourced[[#This Row],[Presented CS]])="",0,IF(CentrepointSourced[[#This Row],[Presented CS]]="&lt;5",2.5,IF(CentrepointSourced[[#This Row],[Presented CS]]="&lt;10",5,VALUE(TRIM(CentrepointSourced[[#This Row],[Presented CS]])))))</f>
        <v>0</v>
      </c>
      <c r="W1349" s="41">
        <f>IF(TRIM(CentrepointSourced[[#This Row],[Assessed CS]])="",0,IF(CentrepointSourced[[#This Row],[Assessed CS]]="&lt;5",2.5,IF(CentrepointSourced[[#This Row],[Assessed CS]]="&lt;10",5,VALUE(TRIM(CentrepointSourced[[#This Row],[Assessed CS]])))))</f>
        <v>0</v>
      </c>
      <c r="X1349" s="106">
        <f>IF(CentrepointSourced[[#This Row],[Age]]="16-17",CentrepointSourced[[#This Row],[Presented HS DQ]],0)</f>
        <v>0</v>
      </c>
      <c r="Y1349" s="106">
        <f>IF(CentrepointSourced[[#This Row],[Age]]="16-24",CentrepointSourced[[#This Row],[Presented HS DQ]],0)</f>
        <v>0</v>
      </c>
      <c r="Z1349" s="106">
        <f>IF(CentrepointSourced[[#This Row],[Age]]="18-24",CentrepointSourced[[#This Row],[Presented HS DQ]],0)</f>
        <v>0</v>
      </c>
      <c r="AA1349" s="106">
        <f>IF(CentrepointSourced[[#This Row],[Age]]="16-17",CentrepointSourced[[#This Row],[Presented CS DQ]],0)</f>
        <v>0</v>
      </c>
      <c r="AB1349" s="106">
        <f>IF(CentrepointSourced[[#This Row],[Age]]="16-24",CentrepointSourced[[#This Row],[Presented CS DQ]],0)</f>
        <v>0</v>
      </c>
      <c r="AC1349" s="106">
        <f>IF(CentrepointSourced[[#This Row],[Age]]="18-24",CentrepointSourced[[#This Row],[Presented CS DQ]],0)</f>
        <v>0</v>
      </c>
      <c r="AD1349" s="107">
        <f>IF(CentrepointSourced[[#This Row],[Age]]="16-17",CentrepointSourced[[#This Row],[Assessed HS DQ]],0)</f>
        <v>0</v>
      </c>
      <c r="AE1349" s="107">
        <f>IF(CentrepointSourced[[#This Row],[Age]]="16-24",CentrepointSourced[[#This Row],[Assessed HS DQ]],0)</f>
        <v>392</v>
      </c>
      <c r="AF1349" s="107">
        <f>IF(CentrepointSourced[[#This Row],[Age]]="18-24",CentrepointSourced[[#This Row],[Assessed HS DQ]],0)</f>
        <v>0</v>
      </c>
      <c r="AG1349" s="107">
        <f>IF(CentrepointSourced[[#This Row],[Age]]="16-17",CentrepointSourced[[#This Row],[Assessed CS DQ]],0)</f>
        <v>0</v>
      </c>
      <c r="AH1349" s="107">
        <f>IF(CentrepointSourced[[#This Row],[Age]]="16-24",CentrepointSourced[[#This Row],[Assessed CS DQ]],0)</f>
        <v>0</v>
      </c>
      <c r="AI1349" s="107">
        <f>IF(CentrepointSourced[[#This Row],[Age]]="18-24",CentrepointSourced[[#This Row],[Assessed CS DQ]],0)</f>
        <v>0</v>
      </c>
    </row>
    <row r="1350" spans="1:35" customFormat="1" ht="13.5" customHeight="1">
      <c r="A1350" s="45" t="s">
        <v>94</v>
      </c>
      <c r="B1350" s="45" t="s">
        <v>168</v>
      </c>
      <c r="C1350" s="45"/>
      <c r="D1350" s="62" t="s">
        <v>37</v>
      </c>
      <c r="E1350" s="95">
        <v>2004</v>
      </c>
      <c r="F1350" s="67" t="s">
        <v>53</v>
      </c>
      <c r="G1350" s="67"/>
      <c r="H1350" s="97">
        <v>395</v>
      </c>
      <c r="I1350" s="45"/>
      <c r="J1350" s="45">
        <v>414</v>
      </c>
      <c r="K1350" s="45"/>
      <c r="L1350" s="45"/>
      <c r="M1350" s="45"/>
      <c r="N1350" s="45"/>
      <c r="O1350" s="45"/>
      <c r="P1350" s="45"/>
      <c r="Q1350" s="41" t="str">
        <f>IF(CentrepointSourced[[#This Row],[Country]]="Northern Ireland","Northern Ireland",IFERROR(VLOOKUP(CentrepointSourced[[#This Row],[Local Authority]],LKP_LANameDQ[],2,FALSE),CentrepointSourced[[#This Row],[Local Authority]]))</f>
        <v>Falkirk</v>
      </c>
      <c r="R1350" s="41" t="str">
        <f>IF(CentrepointSourced[[#This Row],[LA type]]="County","",INDEX(ConsolGeog[lad14cd],MATCH(CentrepointSourced[[#This Row],[Local Authority DQ]],ConsolGeog[la_name],0)))</f>
        <v>S12000014</v>
      </c>
      <c r="S1350" s="41" t="str">
        <f>IF(OR(CentrepointSourced[[#This Row],[Country]]="Northern Ireland",CentrepointSourced[[#This Row],[Country]]="Scotland",CentrepointSourced[[#This Row],[Country]]="Wales"),"Local Authority",CentrepointSourced[[#This Row],[LA type]])</f>
        <v>Local Authority</v>
      </c>
      <c r="T1350" s="41">
        <f>IF(TRIM(CentrepointSourced[[#This Row],[Presented HS]])="",0,IF(CentrepointSourced[[#This Row],[Presented HS]]="&lt;5",2.5,IF(CentrepointSourced[[#This Row],[Presented HS]]="&lt;10",5,VALUE(TRIM(CentrepointSourced[[#This Row],[Presented HS]])))))</f>
        <v>0</v>
      </c>
      <c r="U1350" s="41">
        <f>IF(TRIM(CentrepointSourced[[#This Row],[Assessed HS]])="",0,IF(CentrepointSourced[[#This Row],[Assessed HS]]="&lt;5",2.5,IF(CentrepointSourced[[#This Row],[Assessed HS]]="&lt;10",5,VALUE(TRIM(CentrepointSourced[[#This Row],[Assessed HS]])))))</f>
        <v>395</v>
      </c>
      <c r="V1350" s="41">
        <f>IF(TRIM(CentrepointSourced[[#This Row],[Presented CS]])="",0,IF(CentrepointSourced[[#This Row],[Presented CS]]="&lt;5",2.5,IF(CentrepointSourced[[#This Row],[Presented CS]]="&lt;10",5,VALUE(TRIM(CentrepointSourced[[#This Row],[Presented CS]])))))</f>
        <v>0</v>
      </c>
      <c r="W1350" s="41">
        <f>IF(TRIM(CentrepointSourced[[#This Row],[Assessed CS]])="",0,IF(CentrepointSourced[[#This Row],[Assessed CS]]="&lt;5",2.5,IF(CentrepointSourced[[#This Row],[Assessed CS]]="&lt;10",5,VALUE(TRIM(CentrepointSourced[[#This Row],[Assessed CS]])))))</f>
        <v>0</v>
      </c>
      <c r="X1350" s="106">
        <f>IF(CentrepointSourced[[#This Row],[Age]]="16-17",CentrepointSourced[[#This Row],[Presented HS DQ]],0)</f>
        <v>0</v>
      </c>
      <c r="Y1350" s="106">
        <f>IF(CentrepointSourced[[#This Row],[Age]]="16-24",CentrepointSourced[[#This Row],[Presented HS DQ]],0)</f>
        <v>0</v>
      </c>
      <c r="Z1350" s="106">
        <f>IF(CentrepointSourced[[#This Row],[Age]]="18-24",CentrepointSourced[[#This Row],[Presented HS DQ]],0)</f>
        <v>0</v>
      </c>
      <c r="AA1350" s="106">
        <f>IF(CentrepointSourced[[#This Row],[Age]]="16-17",CentrepointSourced[[#This Row],[Presented CS DQ]],0)</f>
        <v>0</v>
      </c>
      <c r="AB1350" s="106">
        <f>IF(CentrepointSourced[[#This Row],[Age]]="16-24",CentrepointSourced[[#This Row],[Presented CS DQ]],0)</f>
        <v>0</v>
      </c>
      <c r="AC1350" s="106">
        <f>IF(CentrepointSourced[[#This Row],[Age]]="18-24",CentrepointSourced[[#This Row],[Presented CS DQ]],0)</f>
        <v>0</v>
      </c>
      <c r="AD1350" s="107">
        <f>IF(CentrepointSourced[[#This Row],[Age]]="16-17",CentrepointSourced[[#This Row],[Assessed HS DQ]],0)</f>
        <v>0</v>
      </c>
      <c r="AE1350" s="107">
        <f>IF(CentrepointSourced[[#This Row],[Age]]="16-24",CentrepointSourced[[#This Row],[Assessed HS DQ]],0)</f>
        <v>395</v>
      </c>
      <c r="AF1350" s="107">
        <f>IF(CentrepointSourced[[#This Row],[Age]]="18-24",CentrepointSourced[[#This Row],[Assessed HS DQ]],0)</f>
        <v>0</v>
      </c>
      <c r="AG1350" s="107">
        <f>IF(CentrepointSourced[[#This Row],[Age]]="16-17",CentrepointSourced[[#This Row],[Assessed CS DQ]],0)</f>
        <v>0</v>
      </c>
      <c r="AH1350" s="107">
        <f>IF(CentrepointSourced[[#This Row],[Age]]="16-24",CentrepointSourced[[#This Row],[Assessed CS DQ]],0)</f>
        <v>0</v>
      </c>
      <c r="AI1350" s="107">
        <f>IF(CentrepointSourced[[#This Row],[Age]]="18-24",CentrepointSourced[[#This Row],[Assessed CS DQ]],0)</f>
        <v>0</v>
      </c>
    </row>
    <row r="1351" spans="1:35" customFormat="1" ht="13.5" customHeight="1">
      <c r="A1351" s="45" t="s">
        <v>94</v>
      </c>
      <c r="B1351" s="45" t="s">
        <v>168</v>
      </c>
      <c r="C1351" s="45"/>
      <c r="D1351" s="62" t="s">
        <v>37</v>
      </c>
      <c r="E1351" s="95">
        <v>2005</v>
      </c>
      <c r="F1351" s="67" t="s">
        <v>53</v>
      </c>
      <c r="G1351" s="67"/>
      <c r="H1351" s="97">
        <v>571</v>
      </c>
      <c r="I1351" s="45"/>
      <c r="J1351" s="45">
        <v>557</v>
      </c>
      <c r="K1351" s="45"/>
      <c r="L1351" s="45"/>
      <c r="M1351" s="45"/>
      <c r="N1351" s="45"/>
      <c r="O1351" s="45"/>
      <c r="P1351" s="45"/>
      <c r="Q1351" s="41" t="str">
        <f>IF(CentrepointSourced[[#This Row],[Country]]="Northern Ireland","Northern Ireland",IFERROR(VLOOKUP(CentrepointSourced[[#This Row],[Local Authority]],LKP_LANameDQ[],2,FALSE),CentrepointSourced[[#This Row],[Local Authority]]))</f>
        <v>Falkirk</v>
      </c>
      <c r="R1351" s="41" t="str">
        <f>IF(CentrepointSourced[[#This Row],[LA type]]="County","",INDEX(ConsolGeog[lad14cd],MATCH(CentrepointSourced[[#This Row],[Local Authority DQ]],ConsolGeog[la_name],0)))</f>
        <v>S12000014</v>
      </c>
      <c r="S1351" s="41" t="str">
        <f>IF(OR(CentrepointSourced[[#This Row],[Country]]="Northern Ireland",CentrepointSourced[[#This Row],[Country]]="Scotland",CentrepointSourced[[#This Row],[Country]]="Wales"),"Local Authority",CentrepointSourced[[#This Row],[LA type]])</f>
        <v>Local Authority</v>
      </c>
      <c r="T1351" s="41">
        <f>IF(TRIM(CentrepointSourced[[#This Row],[Presented HS]])="",0,IF(CentrepointSourced[[#This Row],[Presented HS]]="&lt;5",2.5,IF(CentrepointSourced[[#This Row],[Presented HS]]="&lt;10",5,VALUE(TRIM(CentrepointSourced[[#This Row],[Presented HS]])))))</f>
        <v>0</v>
      </c>
      <c r="U1351" s="41">
        <f>IF(TRIM(CentrepointSourced[[#This Row],[Assessed HS]])="",0,IF(CentrepointSourced[[#This Row],[Assessed HS]]="&lt;5",2.5,IF(CentrepointSourced[[#This Row],[Assessed HS]]="&lt;10",5,VALUE(TRIM(CentrepointSourced[[#This Row],[Assessed HS]])))))</f>
        <v>571</v>
      </c>
      <c r="V1351" s="41">
        <f>IF(TRIM(CentrepointSourced[[#This Row],[Presented CS]])="",0,IF(CentrepointSourced[[#This Row],[Presented CS]]="&lt;5",2.5,IF(CentrepointSourced[[#This Row],[Presented CS]]="&lt;10",5,VALUE(TRIM(CentrepointSourced[[#This Row],[Presented CS]])))))</f>
        <v>0</v>
      </c>
      <c r="W1351" s="41">
        <f>IF(TRIM(CentrepointSourced[[#This Row],[Assessed CS]])="",0,IF(CentrepointSourced[[#This Row],[Assessed CS]]="&lt;5",2.5,IF(CentrepointSourced[[#This Row],[Assessed CS]]="&lt;10",5,VALUE(TRIM(CentrepointSourced[[#This Row],[Assessed CS]])))))</f>
        <v>0</v>
      </c>
      <c r="X1351" s="106">
        <f>IF(CentrepointSourced[[#This Row],[Age]]="16-17",CentrepointSourced[[#This Row],[Presented HS DQ]],0)</f>
        <v>0</v>
      </c>
      <c r="Y1351" s="106">
        <f>IF(CentrepointSourced[[#This Row],[Age]]="16-24",CentrepointSourced[[#This Row],[Presented HS DQ]],0)</f>
        <v>0</v>
      </c>
      <c r="Z1351" s="106">
        <f>IF(CentrepointSourced[[#This Row],[Age]]="18-24",CentrepointSourced[[#This Row],[Presented HS DQ]],0)</f>
        <v>0</v>
      </c>
      <c r="AA1351" s="106">
        <f>IF(CentrepointSourced[[#This Row],[Age]]="16-17",CentrepointSourced[[#This Row],[Presented CS DQ]],0)</f>
        <v>0</v>
      </c>
      <c r="AB1351" s="106">
        <f>IF(CentrepointSourced[[#This Row],[Age]]="16-24",CentrepointSourced[[#This Row],[Presented CS DQ]],0)</f>
        <v>0</v>
      </c>
      <c r="AC1351" s="106">
        <f>IF(CentrepointSourced[[#This Row],[Age]]="18-24",CentrepointSourced[[#This Row],[Presented CS DQ]],0)</f>
        <v>0</v>
      </c>
      <c r="AD1351" s="107">
        <f>IF(CentrepointSourced[[#This Row],[Age]]="16-17",CentrepointSourced[[#This Row],[Assessed HS DQ]],0)</f>
        <v>0</v>
      </c>
      <c r="AE1351" s="107">
        <f>IF(CentrepointSourced[[#This Row],[Age]]="16-24",CentrepointSourced[[#This Row],[Assessed HS DQ]],0)</f>
        <v>571</v>
      </c>
      <c r="AF1351" s="107">
        <f>IF(CentrepointSourced[[#This Row],[Age]]="18-24",CentrepointSourced[[#This Row],[Assessed HS DQ]],0)</f>
        <v>0</v>
      </c>
      <c r="AG1351" s="107">
        <f>IF(CentrepointSourced[[#This Row],[Age]]="16-17",CentrepointSourced[[#This Row],[Assessed CS DQ]],0)</f>
        <v>0</v>
      </c>
      <c r="AH1351" s="107">
        <f>IF(CentrepointSourced[[#This Row],[Age]]="16-24",CentrepointSourced[[#This Row],[Assessed CS DQ]],0)</f>
        <v>0</v>
      </c>
      <c r="AI1351" s="107">
        <f>IF(CentrepointSourced[[#This Row],[Age]]="18-24",CentrepointSourced[[#This Row],[Assessed CS DQ]],0)</f>
        <v>0</v>
      </c>
    </row>
    <row r="1352" spans="1:35" customFormat="1" ht="13.5" customHeight="1">
      <c r="A1352" s="45" t="s">
        <v>94</v>
      </c>
      <c r="B1352" s="45" t="s">
        <v>168</v>
      </c>
      <c r="C1352" s="45"/>
      <c r="D1352" s="62" t="s">
        <v>37</v>
      </c>
      <c r="E1352" s="95">
        <v>2006</v>
      </c>
      <c r="F1352" s="67" t="s">
        <v>53</v>
      </c>
      <c r="G1352" s="67"/>
      <c r="H1352" s="97">
        <v>498</v>
      </c>
      <c r="I1352" s="45"/>
      <c r="J1352" s="45">
        <v>539</v>
      </c>
      <c r="K1352" s="45"/>
      <c r="L1352" s="45"/>
      <c r="M1352" s="45"/>
      <c r="N1352" s="45"/>
      <c r="O1352" s="45"/>
      <c r="P1352" s="45"/>
      <c r="Q1352" s="41" t="str">
        <f>IF(CentrepointSourced[[#This Row],[Country]]="Northern Ireland","Northern Ireland",IFERROR(VLOOKUP(CentrepointSourced[[#This Row],[Local Authority]],LKP_LANameDQ[],2,FALSE),CentrepointSourced[[#This Row],[Local Authority]]))</f>
        <v>Falkirk</v>
      </c>
      <c r="R1352" s="41" t="str">
        <f>IF(CentrepointSourced[[#This Row],[LA type]]="County","",INDEX(ConsolGeog[lad14cd],MATCH(CentrepointSourced[[#This Row],[Local Authority DQ]],ConsolGeog[la_name],0)))</f>
        <v>S12000014</v>
      </c>
      <c r="S1352" s="41" t="str">
        <f>IF(OR(CentrepointSourced[[#This Row],[Country]]="Northern Ireland",CentrepointSourced[[#This Row],[Country]]="Scotland",CentrepointSourced[[#This Row],[Country]]="Wales"),"Local Authority",CentrepointSourced[[#This Row],[LA type]])</f>
        <v>Local Authority</v>
      </c>
      <c r="T1352" s="41">
        <f>IF(TRIM(CentrepointSourced[[#This Row],[Presented HS]])="",0,IF(CentrepointSourced[[#This Row],[Presented HS]]="&lt;5",2.5,IF(CentrepointSourced[[#This Row],[Presented HS]]="&lt;10",5,VALUE(TRIM(CentrepointSourced[[#This Row],[Presented HS]])))))</f>
        <v>0</v>
      </c>
      <c r="U1352" s="41">
        <f>IF(TRIM(CentrepointSourced[[#This Row],[Assessed HS]])="",0,IF(CentrepointSourced[[#This Row],[Assessed HS]]="&lt;5",2.5,IF(CentrepointSourced[[#This Row],[Assessed HS]]="&lt;10",5,VALUE(TRIM(CentrepointSourced[[#This Row],[Assessed HS]])))))</f>
        <v>498</v>
      </c>
      <c r="V1352" s="41">
        <f>IF(TRIM(CentrepointSourced[[#This Row],[Presented CS]])="",0,IF(CentrepointSourced[[#This Row],[Presented CS]]="&lt;5",2.5,IF(CentrepointSourced[[#This Row],[Presented CS]]="&lt;10",5,VALUE(TRIM(CentrepointSourced[[#This Row],[Presented CS]])))))</f>
        <v>0</v>
      </c>
      <c r="W1352" s="41">
        <f>IF(TRIM(CentrepointSourced[[#This Row],[Assessed CS]])="",0,IF(CentrepointSourced[[#This Row],[Assessed CS]]="&lt;5",2.5,IF(CentrepointSourced[[#This Row],[Assessed CS]]="&lt;10",5,VALUE(TRIM(CentrepointSourced[[#This Row],[Assessed CS]])))))</f>
        <v>0</v>
      </c>
      <c r="X1352" s="106">
        <f>IF(CentrepointSourced[[#This Row],[Age]]="16-17",CentrepointSourced[[#This Row],[Presented HS DQ]],0)</f>
        <v>0</v>
      </c>
      <c r="Y1352" s="106">
        <f>IF(CentrepointSourced[[#This Row],[Age]]="16-24",CentrepointSourced[[#This Row],[Presented HS DQ]],0)</f>
        <v>0</v>
      </c>
      <c r="Z1352" s="106">
        <f>IF(CentrepointSourced[[#This Row],[Age]]="18-24",CentrepointSourced[[#This Row],[Presented HS DQ]],0)</f>
        <v>0</v>
      </c>
      <c r="AA1352" s="106">
        <f>IF(CentrepointSourced[[#This Row],[Age]]="16-17",CentrepointSourced[[#This Row],[Presented CS DQ]],0)</f>
        <v>0</v>
      </c>
      <c r="AB1352" s="106">
        <f>IF(CentrepointSourced[[#This Row],[Age]]="16-24",CentrepointSourced[[#This Row],[Presented CS DQ]],0)</f>
        <v>0</v>
      </c>
      <c r="AC1352" s="106">
        <f>IF(CentrepointSourced[[#This Row],[Age]]="18-24",CentrepointSourced[[#This Row],[Presented CS DQ]],0)</f>
        <v>0</v>
      </c>
      <c r="AD1352" s="107">
        <f>IF(CentrepointSourced[[#This Row],[Age]]="16-17",CentrepointSourced[[#This Row],[Assessed HS DQ]],0)</f>
        <v>0</v>
      </c>
      <c r="AE1352" s="107">
        <f>IF(CentrepointSourced[[#This Row],[Age]]="16-24",CentrepointSourced[[#This Row],[Assessed HS DQ]],0)</f>
        <v>498</v>
      </c>
      <c r="AF1352" s="107">
        <f>IF(CentrepointSourced[[#This Row],[Age]]="18-24",CentrepointSourced[[#This Row],[Assessed HS DQ]],0)</f>
        <v>0</v>
      </c>
      <c r="AG1352" s="107">
        <f>IF(CentrepointSourced[[#This Row],[Age]]="16-17",CentrepointSourced[[#This Row],[Assessed CS DQ]],0)</f>
        <v>0</v>
      </c>
      <c r="AH1352" s="107">
        <f>IF(CentrepointSourced[[#This Row],[Age]]="16-24",CentrepointSourced[[#This Row],[Assessed CS DQ]],0)</f>
        <v>0</v>
      </c>
      <c r="AI1352" s="107">
        <f>IF(CentrepointSourced[[#This Row],[Age]]="18-24",CentrepointSourced[[#This Row],[Assessed CS DQ]],0)</f>
        <v>0</v>
      </c>
    </row>
    <row r="1353" spans="1:35" customFormat="1" ht="13.5" customHeight="1">
      <c r="A1353" s="45" t="s">
        <v>94</v>
      </c>
      <c r="B1353" s="45" t="s">
        <v>168</v>
      </c>
      <c r="C1353" s="45"/>
      <c r="D1353" s="62" t="s">
        <v>37</v>
      </c>
      <c r="E1353" s="95">
        <v>2007</v>
      </c>
      <c r="F1353" s="67" t="s">
        <v>53</v>
      </c>
      <c r="G1353" s="67"/>
      <c r="H1353" s="97">
        <v>713</v>
      </c>
      <c r="I1353" s="45"/>
      <c r="J1353" s="45">
        <v>705</v>
      </c>
      <c r="K1353" s="45"/>
      <c r="L1353" s="45"/>
      <c r="M1353" s="45"/>
      <c r="N1353" s="45"/>
      <c r="O1353" s="45"/>
      <c r="P1353" s="45"/>
      <c r="Q1353" s="41" t="str">
        <f>IF(CentrepointSourced[[#This Row],[Country]]="Northern Ireland","Northern Ireland",IFERROR(VLOOKUP(CentrepointSourced[[#This Row],[Local Authority]],LKP_LANameDQ[],2,FALSE),CentrepointSourced[[#This Row],[Local Authority]]))</f>
        <v>Falkirk</v>
      </c>
      <c r="R1353" s="41" t="str">
        <f>IF(CentrepointSourced[[#This Row],[LA type]]="County","",INDEX(ConsolGeog[lad14cd],MATCH(CentrepointSourced[[#This Row],[Local Authority DQ]],ConsolGeog[la_name],0)))</f>
        <v>S12000014</v>
      </c>
      <c r="S1353" s="41" t="str">
        <f>IF(OR(CentrepointSourced[[#This Row],[Country]]="Northern Ireland",CentrepointSourced[[#This Row],[Country]]="Scotland",CentrepointSourced[[#This Row],[Country]]="Wales"),"Local Authority",CentrepointSourced[[#This Row],[LA type]])</f>
        <v>Local Authority</v>
      </c>
      <c r="T1353" s="41">
        <f>IF(TRIM(CentrepointSourced[[#This Row],[Presented HS]])="",0,IF(CentrepointSourced[[#This Row],[Presented HS]]="&lt;5",2.5,IF(CentrepointSourced[[#This Row],[Presented HS]]="&lt;10",5,VALUE(TRIM(CentrepointSourced[[#This Row],[Presented HS]])))))</f>
        <v>0</v>
      </c>
      <c r="U1353" s="41">
        <f>IF(TRIM(CentrepointSourced[[#This Row],[Assessed HS]])="",0,IF(CentrepointSourced[[#This Row],[Assessed HS]]="&lt;5",2.5,IF(CentrepointSourced[[#This Row],[Assessed HS]]="&lt;10",5,VALUE(TRIM(CentrepointSourced[[#This Row],[Assessed HS]])))))</f>
        <v>713</v>
      </c>
      <c r="V1353" s="41">
        <f>IF(TRIM(CentrepointSourced[[#This Row],[Presented CS]])="",0,IF(CentrepointSourced[[#This Row],[Presented CS]]="&lt;5",2.5,IF(CentrepointSourced[[#This Row],[Presented CS]]="&lt;10",5,VALUE(TRIM(CentrepointSourced[[#This Row],[Presented CS]])))))</f>
        <v>0</v>
      </c>
      <c r="W1353" s="41">
        <f>IF(TRIM(CentrepointSourced[[#This Row],[Assessed CS]])="",0,IF(CentrepointSourced[[#This Row],[Assessed CS]]="&lt;5",2.5,IF(CentrepointSourced[[#This Row],[Assessed CS]]="&lt;10",5,VALUE(TRIM(CentrepointSourced[[#This Row],[Assessed CS]])))))</f>
        <v>0</v>
      </c>
      <c r="X1353" s="106">
        <f>IF(CentrepointSourced[[#This Row],[Age]]="16-17",CentrepointSourced[[#This Row],[Presented HS DQ]],0)</f>
        <v>0</v>
      </c>
      <c r="Y1353" s="106">
        <f>IF(CentrepointSourced[[#This Row],[Age]]="16-24",CentrepointSourced[[#This Row],[Presented HS DQ]],0)</f>
        <v>0</v>
      </c>
      <c r="Z1353" s="106">
        <f>IF(CentrepointSourced[[#This Row],[Age]]="18-24",CentrepointSourced[[#This Row],[Presented HS DQ]],0)</f>
        <v>0</v>
      </c>
      <c r="AA1353" s="106">
        <f>IF(CentrepointSourced[[#This Row],[Age]]="16-17",CentrepointSourced[[#This Row],[Presented CS DQ]],0)</f>
        <v>0</v>
      </c>
      <c r="AB1353" s="106">
        <f>IF(CentrepointSourced[[#This Row],[Age]]="16-24",CentrepointSourced[[#This Row],[Presented CS DQ]],0)</f>
        <v>0</v>
      </c>
      <c r="AC1353" s="106">
        <f>IF(CentrepointSourced[[#This Row],[Age]]="18-24",CentrepointSourced[[#This Row],[Presented CS DQ]],0)</f>
        <v>0</v>
      </c>
      <c r="AD1353" s="107">
        <f>IF(CentrepointSourced[[#This Row],[Age]]="16-17",CentrepointSourced[[#This Row],[Assessed HS DQ]],0)</f>
        <v>0</v>
      </c>
      <c r="AE1353" s="107">
        <f>IF(CentrepointSourced[[#This Row],[Age]]="16-24",CentrepointSourced[[#This Row],[Assessed HS DQ]],0)</f>
        <v>713</v>
      </c>
      <c r="AF1353" s="107">
        <f>IF(CentrepointSourced[[#This Row],[Age]]="18-24",CentrepointSourced[[#This Row],[Assessed HS DQ]],0)</f>
        <v>0</v>
      </c>
      <c r="AG1353" s="107">
        <f>IF(CentrepointSourced[[#This Row],[Age]]="16-17",CentrepointSourced[[#This Row],[Assessed CS DQ]],0)</f>
        <v>0</v>
      </c>
      <c r="AH1353" s="107">
        <f>IF(CentrepointSourced[[#This Row],[Age]]="16-24",CentrepointSourced[[#This Row],[Assessed CS DQ]],0)</f>
        <v>0</v>
      </c>
      <c r="AI1353" s="107">
        <f>IF(CentrepointSourced[[#This Row],[Age]]="18-24",CentrepointSourced[[#This Row],[Assessed CS DQ]],0)</f>
        <v>0</v>
      </c>
    </row>
    <row r="1354" spans="1:35" customFormat="1" ht="13.5" customHeight="1">
      <c r="A1354" s="45" t="s">
        <v>94</v>
      </c>
      <c r="B1354" s="45" t="s">
        <v>168</v>
      </c>
      <c r="C1354" s="45"/>
      <c r="D1354" s="62" t="s">
        <v>37</v>
      </c>
      <c r="E1354" s="95">
        <v>2008</v>
      </c>
      <c r="F1354" s="67" t="s">
        <v>53</v>
      </c>
      <c r="G1354" s="67"/>
      <c r="H1354" s="97">
        <v>801</v>
      </c>
      <c r="I1354" s="45"/>
      <c r="J1354" s="45">
        <v>775</v>
      </c>
      <c r="K1354" s="45"/>
      <c r="L1354" s="45"/>
      <c r="M1354" s="45"/>
      <c r="N1354" s="45"/>
      <c r="O1354" s="45"/>
      <c r="P1354" s="45"/>
      <c r="Q1354" s="41" t="str">
        <f>IF(CentrepointSourced[[#This Row],[Country]]="Northern Ireland","Northern Ireland",IFERROR(VLOOKUP(CentrepointSourced[[#This Row],[Local Authority]],LKP_LANameDQ[],2,FALSE),CentrepointSourced[[#This Row],[Local Authority]]))</f>
        <v>Falkirk</v>
      </c>
      <c r="R1354" s="41" t="str">
        <f>IF(CentrepointSourced[[#This Row],[LA type]]="County","",INDEX(ConsolGeog[lad14cd],MATCH(CentrepointSourced[[#This Row],[Local Authority DQ]],ConsolGeog[la_name],0)))</f>
        <v>S12000014</v>
      </c>
      <c r="S1354" s="41" t="str">
        <f>IF(OR(CentrepointSourced[[#This Row],[Country]]="Northern Ireland",CentrepointSourced[[#This Row],[Country]]="Scotland",CentrepointSourced[[#This Row],[Country]]="Wales"),"Local Authority",CentrepointSourced[[#This Row],[LA type]])</f>
        <v>Local Authority</v>
      </c>
      <c r="T1354" s="41">
        <f>IF(TRIM(CentrepointSourced[[#This Row],[Presented HS]])="",0,IF(CentrepointSourced[[#This Row],[Presented HS]]="&lt;5",2.5,IF(CentrepointSourced[[#This Row],[Presented HS]]="&lt;10",5,VALUE(TRIM(CentrepointSourced[[#This Row],[Presented HS]])))))</f>
        <v>0</v>
      </c>
      <c r="U1354" s="41">
        <f>IF(TRIM(CentrepointSourced[[#This Row],[Assessed HS]])="",0,IF(CentrepointSourced[[#This Row],[Assessed HS]]="&lt;5",2.5,IF(CentrepointSourced[[#This Row],[Assessed HS]]="&lt;10",5,VALUE(TRIM(CentrepointSourced[[#This Row],[Assessed HS]])))))</f>
        <v>801</v>
      </c>
      <c r="V1354" s="41">
        <f>IF(TRIM(CentrepointSourced[[#This Row],[Presented CS]])="",0,IF(CentrepointSourced[[#This Row],[Presented CS]]="&lt;5",2.5,IF(CentrepointSourced[[#This Row],[Presented CS]]="&lt;10",5,VALUE(TRIM(CentrepointSourced[[#This Row],[Presented CS]])))))</f>
        <v>0</v>
      </c>
      <c r="W1354" s="41">
        <f>IF(TRIM(CentrepointSourced[[#This Row],[Assessed CS]])="",0,IF(CentrepointSourced[[#This Row],[Assessed CS]]="&lt;5",2.5,IF(CentrepointSourced[[#This Row],[Assessed CS]]="&lt;10",5,VALUE(TRIM(CentrepointSourced[[#This Row],[Assessed CS]])))))</f>
        <v>0</v>
      </c>
      <c r="X1354" s="106">
        <f>IF(CentrepointSourced[[#This Row],[Age]]="16-17",CentrepointSourced[[#This Row],[Presented HS DQ]],0)</f>
        <v>0</v>
      </c>
      <c r="Y1354" s="106">
        <f>IF(CentrepointSourced[[#This Row],[Age]]="16-24",CentrepointSourced[[#This Row],[Presented HS DQ]],0)</f>
        <v>0</v>
      </c>
      <c r="Z1354" s="106">
        <f>IF(CentrepointSourced[[#This Row],[Age]]="18-24",CentrepointSourced[[#This Row],[Presented HS DQ]],0)</f>
        <v>0</v>
      </c>
      <c r="AA1354" s="106">
        <f>IF(CentrepointSourced[[#This Row],[Age]]="16-17",CentrepointSourced[[#This Row],[Presented CS DQ]],0)</f>
        <v>0</v>
      </c>
      <c r="AB1354" s="106">
        <f>IF(CentrepointSourced[[#This Row],[Age]]="16-24",CentrepointSourced[[#This Row],[Presented CS DQ]],0)</f>
        <v>0</v>
      </c>
      <c r="AC1354" s="106">
        <f>IF(CentrepointSourced[[#This Row],[Age]]="18-24",CentrepointSourced[[#This Row],[Presented CS DQ]],0)</f>
        <v>0</v>
      </c>
      <c r="AD1354" s="107">
        <f>IF(CentrepointSourced[[#This Row],[Age]]="16-17",CentrepointSourced[[#This Row],[Assessed HS DQ]],0)</f>
        <v>0</v>
      </c>
      <c r="AE1354" s="107">
        <f>IF(CentrepointSourced[[#This Row],[Age]]="16-24",CentrepointSourced[[#This Row],[Assessed HS DQ]],0)</f>
        <v>801</v>
      </c>
      <c r="AF1354" s="107">
        <f>IF(CentrepointSourced[[#This Row],[Age]]="18-24",CentrepointSourced[[#This Row],[Assessed HS DQ]],0)</f>
        <v>0</v>
      </c>
      <c r="AG1354" s="107">
        <f>IF(CentrepointSourced[[#This Row],[Age]]="16-17",CentrepointSourced[[#This Row],[Assessed CS DQ]],0)</f>
        <v>0</v>
      </c>
      <c r="AH1354" s="107">
        <f>IF(CentrepointSourced[[#This Row],[Age]]="16-24",CentrepointSourced[[#This Row],[Assessed CS DQ]],0)</f>
        <v>0</v>
      </c>
      <c r="AI1354" s="107">
        <f>IF(CentrepointSourced[[#This Row],[Age]]="18-24",CentrepointSourced[[#This Row],[Assessed CS DQ]],0)</f>
        <v>0</v>
      </c>
    </row>
    <row r="1355" spans="1:35" customFormat="1" ht="13.5" customHeight="1">
      <c r="A1355" s="45" t="s">
        <v>94</v>
      </c>
      <c r="B1355" s="45" t="s">
        <v>168</v>
      </c>
      <c r="C1355" s="45"/>
      <c r="D1355" s="62" t="s">
        <v>37</v>
      </c>
      <c r="E1355" s="95">
        <v>2009</v>
      </c>
      <c r="F1355" s="67" t="s">
        <v>53</v>
      </c>
      <c r="G1355" s="67"/>
      <c r="H1355" s="97">
        <v>744</v>
      </c>
      <c r="I1355" s="45"/>
      <c r="J1355" s="45">
        <v>734</v>
      </c>
      <c r="K1355" s="45"/>
      <c r="L1355" s="45"/>
      <c r="M1355" s="45"/>
      <c r="N1355" s="45"/>
      <c r="O1355" s="45"/>
      <c r="P1355" s="45"/>
      <c r="Q1355" s="41" t="str">
        <f>IF(CentrepointSourced[[#This Row],[Country]]="Northern Ireland","Northern Ireland",IFERROR(VLOOKUP(CentrepointSourced[[#This Row],[Local Authority]],LKP_LANameDQ[],2,FALSE),CentrepointSourced[[#This Row],[Local Authority]]))</f>
        <v>Falkirk</v>
      </c>
      <c r="R1355" s="41" t="str">
        <f>IF(CentrepointSourced[[#This Row],[LA type]]="County","",INDEX(ConsolGeog[lad14cd],MATCH(CentrepointSourced[[#This Row],[Local Authority DQ]],ConsolGeog[la_name],0)))</f>
        <v>S12000014</v>
      </c>
      <c r="S1355" s="41" t="str">
        <f>IF(OR(CentrepointSourced[[#This Row],[Country]]="Northern Ireland",CentrepointSourced[[#This Row],[Country]]="Scotland",CentrepointSourced[[#This Row],[Country]]="Wales"),"Local Authority",CentrepointSourced[[#This Row],[LA type]])</f>
        <v>Local Authority</v>
      </c>
      <c r="T1355" s="41">
        <f>IF(TRIM(CentrepointSourced[[#This Row],[Presented HS]])="",0,IF(CentrepointSourced[[#This Row],[Presented HS]]="&lt;5",2.5,IF(CentrepointSourced[[#This Row],[Presented HS]]="&lt;10",5,VALUE(TRIM(CentrepointSourced[[#This Row],[Presented HS]])))))</f>
        <v>0</v>
      </c>
      <c r="U1355" s="41">
        <f>IF(TRIM(CentrepointSourced[[#This Row],[Assessed HS]])="",0,IF(CentrepointSourced[[#This Row],[Assessed HS]]="&lt;5",2.5,IF(CentrepointSourced[[#This Row],[Assessed HS]]="&lt;10",5,VALUE(TRIM(CentrepointSourced[[#This Row],[Assessed HS]])))))</f>
        <v>744</v>
      </c>
      <c r="V1355" s="41">
        <f>IF(TRIM(CentrepointSourced[[#This Row],[Presented CS]])="",0,IF(CentrepointSourced[[#This Row],[Presented CS]]="&lt;5",2.5,IF(CentrepointSourced[[#This Row],[Presented CS]]="&lt;10",5,VALUE(TRIM(CentrepointSourced[[#This Row],[Presented CS]])))))</f>
        <v>0</v>
      </c>
      <c r="W1355" s="41">
        <f>IF(TRIM(CentrepointSourced[[#This Row],[Assessed CS]])="",0,IF(CentrepointSourced[[#This Row],[Assessed CS]]="&lt;5",2.5,IF(CentrepointSourced[[#This Row],[Assessed CS]]="&lt;10",5,VALUE(TRIM(CentrepointSourced[[#This Row],[Assessed CS]])))))</f>
        <v>0</v>
      </c>
      <c r="X1355" s="106">
        <f>IF(CentrepointSourced[[#This Row],[Age]]="16-17",CentrepointSourced[[#This Row],[Presented HS DQ]],0)</f>
        <v>0</v>
      </c>
      <c r="Y1355" s="106">
        <f>IF(CentrepointSourced[[#This Row],[Age]]="16-24",CentrepointSourced[[#This Row],[Presented HS DQ]],0)</f>
        <v>0</v>
      </c>
      <c r="Z1355" s="106">
        <f>IF(CentrepointSourced[[#This Row],[Age]]="18-24",CentrepointSourced[[#This Row],[Presented HS DQ]],0)</f>
        <v>0</v>
      </c>
      <c r="AA1355" s="106">
        <f>IF(CentrepointSourced[[#This Row],[Age]]="16-17",CentrepointSourced[[#This Row],[Presented CS DQ]],0)</f>
        <v>0</v>
      </c>
      <c r="AB1355" s="106">
        <f>IF(CentrepointSourced[[#This Row],[Age]]="16-24",CentrepointSourced[[#This Row],[Presented CS DQ]],0)</f>
        <v>0</v>
      </c>
      <c r="AC1355" s="106">
        <f>IF(CentrepointSourced[[#This Row],[Age]]="18-24",CentrepointSourced[[#This Row],[Presented CS DQ]],0)</f>
        <v>0</v>
      </c>
      <c r="AD1355" s="107">
        <f>IF(CentrepointSourced[[#This Row],[Age]]="16-17",CentrepointSourced[[#This Row],[Assessed HS DQ]],0)</f>
        <v>0</v>
      </c>
      <c r="AE1355" s="107">
        <f>IF(CentrepointSourced[[#This Row],[Age]]="16-24",CentrepointSourced[[#This Row],[Assessed HS DQ]],0)</f>
        <v>744</v>
      </c>
      <c r="AF1355" s="107">
        <f>IF(CentrepointSourced[[#This Row],[Age]]="18-24",CentrepointSourced[[#This Row],[Assessed HS DQ]],0)</f>
        <v>0</v>
      </c>
      <c r="AG1355" s="107">
        <f>IF(CentrepointSourced[[#This Row],[Age]]="16-17",CentrepointSourced[[#This Row],[Assessed CS DQ]],0)</f>
        <v>0</v>
      </c>
      <c r="AH1355" s="107">
        <f>IF(CentrepointSourced[[#This Row],[Age]]="16-24",CentrepointSourced[[#This Row],[Assessed CS DQ]],0)</f>
        <v>0</v>
      </c>
      <c r="AI1355" s="107">
        <f>IF(CentrepointSourced[[#This Row],[Age]]="18-24",CentrepointSourced[[#This Row],[Assessed CS DQ]],0)</f>
        <v>0</v>
      </c>
    </row>
    <row r="1356" spans="1:35" customFormat="1" ht="13.5" customHeight="1">
      <c r="A1356" s="45" t="s">
        <v>94</v>
      </c>
      <c r="B1356" s="45" t="s">
        <v>168</v>
      </c>
      <c r="C1356" s="45"/>
      <c r="D1356" s="62" t="s">
        <v>37</v>
      </c>
      <c r="E1356" s="95">
        <v>2010</v>
      </c>
      <c r="F1356" s="67" t="s">
        <v>53</v>
      </c>
      <c r="G1356" s="67"/>
      <c r="H1356" s="97">
        <v>670</v>
      </c>
      <c r="I1356" s="45"/>
      <c r="J1356" s="45">
        <v>662</v>
      </c>
      <c r="K1356" s="45"/>
      <c r="L1356" s="45"/>
      <c r="M1356" s="45"/>
      <c r="N1356" s="45"/>
      <c r="O1356" s="45"/>
      <c r="P1356" s="45"/>
      <c r="Q1356" s="41" t="str">
        <f>IF(CentrepointSourced[[#This Row],[Country]]="Northern Ireland","Northern Ireland",IFERROR(VLOOKUP(CentrepointSourced[[#This Row],[Local Authority]],LKP_LANameDQ[],2,FALSE),CentrepointSourced[[#This Row],[Local Authority]]))</f>
        <v>Falkirk</v>
      </c>
      <c r="R1356" s="41" t="str">
        <f>IF(CentrepointSourced[[#This Row],[LA type]]="County","",INDEX(ConsolGeog[lad14cd],MATCH(CentrepointSourced[[#This Row],[Local Authority DQ]],ConsolGeog[la_name],0)))</f>
        <v>S12000014</v>
      </c>
      <c r="S1356" s="41" t="str">
        <f>IF(OR(CentrepointSourced[[#This Row],[Country]]="Northern Ireland",CentrepointSourced[[#This Row],[Country]]="Scotland",CentrepointSourced[[#This Row],[Country]]="Wales"),"Local Authority",CentrepointSourced[[#This Row],[LA type]])</f>
        <v>Local Authority</v>
      </c>
      <c r="T1356" s="41">
        <f>IF(TRIM(CentrepointSourced[[#This Row],[Presented HS]])="",0,IF(CentrepointSourced[[#This Row],[Presented HS]]="&lt;5",2.5,IF(CentrepointSourced[[#This Row],[Presented HS]]="&lt;10",5,VALUE(TRIM(CentrepointSourced[[#This Row],[Presented HS]])))))</f>
        <v>0</v>
      </c>
      <c r="U1356" s="41">
        <f>IF(TRIM(CentrepointSourced[[#This Row],[Assessed HS]])="",0,IF(CentrepointSourced[[#This Row],[Assessed HS]]="&lt;5",2.5,IF(CentrepointSourced[[#This Row],[Assessed HS]]="&lt;10",5,VALUE(TRIM(CentrepointSourced[[#This Row],[Assessed HS]])))))</f>
        <v>670</v>
      </c>
      <c r="V1356" s="41">
        <f>IF(TRIM(CentrepointSourced[[#This Row],[Presented CS]])="",0,IF(CentrepointSourced[[#This Row],[Presented CS]]="&lt;5",2.5,IF(CentrepointSourced[[#This Row],[Presented CS]]="&lt;10",5,VALUE(TRIM(CentrepointSourced[[#This Row],[Presented CS]])))))</f>
        <v>0</v>
      </c>
      <c r="W1356" s="41">
        <f>IF(TRIM(CentrepointSourced[[#This Row],[Assessed CS]])="",0,IF(CentrepointSourced[[#This Row],[Assessed CS]]="&lt;5",2.5,IF(CentrepointSourced[[#This Row],[Assessed CS]]="&lt;10",5,VALUE(TRIM(CentrepointSourced[[#This Row],[Assessed CS]])))))</f>
        <v>0</v>
      </c>
      <c r="X1356" s="106">
        <f>IF(CentrepointSourced[[#This Row],[Age]]="16-17",CentrepointSourced[[#This Row],[Presented HS DQ]],0)</f>
        <v>0</v>
      </c>
      <c r="Y1356" s="106">
        <f>IF(CentrepointSourced[[#This Row],[Age]]="16-24",CentrepointSourced[[#This Row],[Presented HS DQ]],0)</f>
        <v>0</v>
      </c>
      <c r="Z1356" s="106">
        <f>IF(CentrepointSourced[[#This Row],[Age]]="18-24",CentrepointSourced[[#This Row],[Presented HS DQ]],0)</f>
        <v>0</v>
      </c>
      <c r="AA1356" s="106">
        <f>IF(CentrepointSourced[[#This Row],[Age]]="16-17",CentrepointSourced[[#This Row],[Presented CS DQ]],0)</f>
        <v>0</v>
      </c>
      <c r="AB1356" s="106">
        <f>IF(CentrepointSourced[[#This Row],[Age]]="16-24",CentrepointSourced[[#This Row],[Presented CS DQ]],0)</f>
        <v>0</v>
      </c>
      <c r="AC1356" s="106">
        <f>IF(CentrepointSourced[[#This Row],[Age]]="18-24",CentrepointSourced[[#This Row],[Presented CS DQ]],0)</f>
        <v>0</v>
      </c>
      <c r="AD1356" s="107">
        <f>IF(CentrepointSourced[[#This Row],[Age]]="16-17",CentrepointSourced[[#This Row],[Assessed HS DQ]],0)</f>
        <v>0</v>
      </c>
      <c r="AE1356" s="107">
        <f>IF(CentrepointSourced[[#This Row],[Age]]="16-24",CentrepointSourced[[#This Row],[Assessed HS DQ]],0)</f>
        <v>670</v>
      </c>
      <c r="AF1356" s="107">
        <f>IF(CentrepointSourced[[#This Row],[Age]]="18-24",CentrepointSourced[[#This Row],[Assessed HS DQ]],0)</f>
        <v>0</v>
      </c>
      <c r="AG1356" s="107">
        <f>IF(CentrepointSourced[[#This Row],[Age]]="16-17",CentrepointSourced[[#This Row],[Assessed CS DQ]],0)</f>
        <v>0</v>
      </c>
      <c r="AH1356" s="107">
        <f>IF(CentrepointSourced[[#This Row],[Age]]="16-24",CentrepointSourced[[#This Row],[Assessed CS DQ]],0)</f>
        <v>0</v>
      </c>
      <c r="AI1356" s="107">
        <f>IF(CentrepointSourced[[#This Row],[Age]]="18-24",CentrepointSourced[[#This Row],[Assessed CS DQ]],0)</f>
        <v>0</v>
      </c>
    </row>
    <row r="1357" spans="1:35" customFormat="1" ht="13.5" customHeight="1">
      <c r="A1357" s="45" t="s">
        <v>94</v>
      </c>
      <c r="B1357" s="45" t="s">
        <v>168</v>
      </c>
      <c r="C1357" s="45"/>
      <c r="D1357" s="62" t="s">
        <v>37</v>
      </c>
      <c r="E1357" s="95">
        <v>2011</v>
      </c>
      <c r="F1357" s="67" t="s">
        <v>53</v>
      </c>
      <c r="G1357" s="67"/>
      <c r="H1357" s="97">
        <v>411</v>
      </c>
      <c r="I1357" s="45"/>
      <c r="J1357" s="45">
        <v>348</v>
      </c>
      <c r="K1357" s="45"/>
      <c r="L1357" s="45"/>
      <c r="M1357" s="45"/>
      <c r="N1357" s="45"/>
      <c r="O1357" s="45"/>
      <c r="P1357" s="45"/>
      <c r="Q1357" s="41" t="str">
        <f>IF(CentrepointSourced[[#This Row],[Country]]="Northern Ireland","Northern Ireland",IFERROR(VLOOKUP(CentrepointSourced[[#This Row],[Local Authority]],LKP_LANameDQ[],2,FALSE),CentrepointSourced[[#This Row],[Local Authority]]))</f>
        <v>Falkirk</v>
      </c>
      <c r="R1357" s="41" t="str">
        <f>IF(CentrepointSourced[[#This Row],[LA type]]="County","",INDEX(ConsolGeog[lad14cd],MATCH(CentrepointSourced[[#This Row],[Local Authority DQ]],ConsolGeog[la_name],0)))</f>
        <v>S12000014</v>
      </c>
      <c r="S1357" s="41" t="str">
        <f>IF(OR(CentrepointSourced[[#This Row],[Country]]="Northern Ireland",CentrepointSourced[[#This Row],[Country]]="Scotland",CentrepointSourced[[#This Row],[Country]]="Wales"),"Local Authority",CentrepointSourced[[#This Row],[LA type]])</f>
        <v>Local Authority</v>
      </c>
      <c r="T1357" s="41">
        <f>IF(TRIM(CentrepointSourced[[#This Row],[Presented HS]])="",0,IF(CentrepointSourced[[#This Row],[Presented HS]]="&lt;5",2.5,IF(CentrepointSourced[[#This Row],[Presented HS]]="&lt;10",5,VALUE(TRIM(CentrepointSourced[[#This Row],[Presented HS]])))))</f>
        <v>0</v>
      </c>
      <c r="U1357" s="41">
        <f>IF(TRIM(CentrepointSourced[[#This Row],[Assessed HS]])="",0,IF(CentrepointSourced[[#This Row],[Assessed HS]]="&lt;5",2.5,IF(CentrepointSourced[[#This Row],[Assessed HS]]="&lt;10",5,VALUE(TRIM(CentrepointSourced[[#This Row],[Assessed HS]])))))</f>
        <v>411</v>
      </c>
      <c r="V1357" s="41">
        <f>IF(TRIM(CentrepointSourced[[#This Row],[Presented CS]])="",0,IF(CentrepointSourced[[#This Row],[Presented CS]]="&lt;5",2.5,IF(CentrepointSourced[[#This Row],[Presented CS]]="&lt;10",5,VALUE(TRIM(CentrepointSourced[[#This Row],[Presented CS]])))))</f>
        <v>0</v>
      </c>
      <c r="W1357" s="41">
        <f>IF(TRIM(CentrepointSourced[[#This Row],[Assessed CS]])="",0,IF(CentrepointSourced[[#This Row],[Assessed CS]]="&lt;5",2.5,IF(CentrepointSourced[[#This Row],[Assessed CS]]="&lt;10",5,VALUE(TRIM(CentrepointSourced[[#This Row],[Assessed CS]])))))</f>
        <v>0</v>
      </c>
      <c r="X1357" s="106">
        <f>IF(CentrepointSourced[[#This Row],[Age]]="16-17",CentrepointSourced[[#This Row],[Presented HS DQ]],0)</f>
        <v>0</v>
      </c>
      <c r="Y1357" s="106">
        <f>IF(CentrepointSourced[[#This Row],[Age]]="16-24",CentrepointSourced[[#This Row],[Presented HS DQ]],0)</f>
        <v>0</v>
      </c>
      <c r="Z1357" s="106">
        <f>IF(CentrepointSourced[[#This Row],[Age]]="18-24",CentrepointSourced[[#This Row],[Presented HS DQ]],0)</f>
        <v>0</v>
      </c>
      <c r="AA1357" s="106">
        <f>IF(CentrepointSourced[[#This Row],[Age]]="16-17",CentrepointSourced[[#This Row],[Presented CS DQ]],0)</f>
        <v>0</v>
      </c>
      <c r="AB1357" s="106">
        <f>IF(CentrepointSourced[[#This Row],[Age]]="16-24",CentrepointSourced[[#This Row],[Presented CS DQ]],0)</f>
        <v>0</v>
      </c>
      <c r="AC1357" s="106">
        <f>IF(CentrepointSourced[[#This Row],[Age]]="18-24",CentrepointSourced[[#This Row],[Presented CS DQ]],0)</f>
        <v>0</v>
      </c>
      <c r="AD1357" s="107">
        <f>IF(CentrepointSourced[[#This Row],[Age]]="16-17",CentrepointSourced[[#This Row],[Assessed HS DQ]],0)</f>
        <v>0</v>
      </c>
      <c r="AE1357" s="107">
        <f>IF(CentrepointSourced[[#This Row],[Age]]="16-24",CentrepointSourced[[#This Row],[Assessed HS DQ]],0)</f>
        <v>411</v>
      </c>
      <c r="AF1357" s="107">
        <f>IF(CentrepointSourced[[#This Row],[Age]]="18-24",CentrepointSourced[[#This Row],[Assessed HS DQ]],0)</f>
        <v>0</v>
      </c>
      <c r="AG1357" s="107">
        <f>IF(CentrepointSourced[[#This Row],[Age]]="16-17",CentrepointSourced[[#This Row],[Assessed CS DQ]],0)</f>
        <v>0</v>
      </c>
      <c r="AH1357" s="107">
        <f>IF(CentrepointSourced[[#This Row],[Age]]="16-24",CentrepointSourced[[#This Row],[Assessed CS DQ]],0)</f>
        <v>0</v>
      </c>
      <c r="AI1357" s="107">
        <f>IF(CentrepointSourced[[#This Row],[Age]]="18-24",CentrepointSourced[[#This Row],[Assessed CS DQ]],0)</f>
        <v>0</v>
      </c>
    </row>
    <row r="1358" spans="1:35" customFormat="1" ht="13.5" customHeight="1">
      <c r="A1358" s="45" t="s">
        <v>94</v>
      </c>
      <c r="B1358" s="45" t="s">
        <v>168</v>
      </c>
      <c r="C1358" s="45"/>
      <c r="D1358" s="62" t="s">
        <v>37</v>
      </c>
      <c r="E1358" s="95">
        <v>2012</v>
      </c>
      <c r="F1358" s="67" t="s">
        <v>53</v>
      </c>
      <c r="G1358" s="67"/>
      <c r="H1358" s="79"/>
      <c r="I1358" s="45"/>
      <c r="J1358" s="45">
        <v>292</v>
      </c>
      <c r="K1358" s="45"/>
      <c r="L1358" s="45"/>
      <c r="M1358" s="45"/>
      <c r="N1358" s="45"/>
      <c r="O1358" s="45"/>
      <c r="P1358" s="45"/>
      <c r="Q1358" s="41" t="str">
        <f>IF(CentrepointSourced[[#This Row],[Country]]="Northern Ireland","Northern Ireland",IFERROR(VLOOKUP(CentrepointSourced[[#This Row],[Local Authority]],LKP_LANameDQ[],2,FALSE),CentrepointSourced[[#This Row],[Local Authority]]))</f>
        <v>Falkirk</v>
      </c>
      <c r="R1358" s="41" t="str">
        <f>IF(CentrepointSourced[[#This Row],[LA type]]="County","",INDEX(ConsolGeog[lad14cd],MATCH(CentrepointSourced[[#This Row],[Local Authority DQ]],ConsolGeog[la_name],0)))</f>
        <v>S12000014</v>
      </c>
      <c r="S1358" s="41" t="str">
        <f>IF(OR(CentrepointSourced[[#This Row],[Country]]="Northern Ireland",CentrepointSourced[[#This Row],[Country]]="Scotland",CentrepointSourced[[#This Row],[Country]]="Wales"),"Local Authority",CentrepointSourced[[#This Row],[LA type]])</f>
        <v>Local Authority</v>
      </c>
      <c r="T1358" s="41">
        <f>IF(TRIM(CentrepointSourced[[#This Row],[Presented HS]])="",0,IF(CentrepointSourced[[#This Row],[Presented HS]]="&lt;5",2.5,IF(CentrepointSourced[[#This Row],[Presented HS]]="&lt;10",5,VALUE(TRIM(CentrepointSourced[[#This Row],[Presented HS]])))))</f>
        <v>0</v>
      </c>
      <c r="U1358" s="41">
        <f>IF(TRIM(CentrepointSourced[[#This Row],[Assessed HS]])="",0,IF(CentrepointSourced[[#This Row],[Assessed HS]]="&lt;5",2.5,IF(CentrepointSourced[[#This Row],[Assessed HS]]="&lt;10",5,VALUE(TRIM(CentrepointSourced[[#This Row],[Assessed HS]])))))</f>
        <v>0</v>
      </c>
      <c r="V1358" s="41">
        <f>IF(TRIM(CentrepointSourced[[#This Row],[Presented CS]])="",0,IF(CentrepointSourced[[#This Row],[Presented CS]]="&lt;5",2.5,IF(CentrepointSourced[[#This Row],[Presented CS]]="&lt;10",5,VALUE(TRIM(CentrepointSourced[[#This Row],[Presented CS]])))))</f>
        <v>0</v>
      </c>
      <c r="W1358" s="41">
        <f>IF(TRIM(CentrepointSourced[[#This Row],[Assessed CS]])="",0,IF(CentrepointSourced[[#This Row],[Assessed CS]]="&lt;5",2.5,IF(CentrepointSourced[[#This Row],[Assessed CS]]="&lt;10",5,VALUE(TRIM(CentrepointSourced[[#This Row],[Assessed CS]])))))</f>
        <v>0</v>
      </c>
      <c r="X1358" s="106">
        <f>IF(CentrepointSourced[[#This Row],[Age]]="16-17",CentrepointSourced[[#This Row],[Presented HS DQ]],0)</f>
        <v>0</v>
      </c>
      <c r="Y1358" s="106">
        <f>IF(CentrepointSourced[[#This Row],[Age]]="16-24",CentrepointSourced[[#This Row],[Presented HS DQ]],0)</f>
        <v>0</v>
      </c>
      <c r="Z1358" s="106">
        <f>IF(CentrepointSourced[[#This Row],[Age]]="18-24",CentrepointSourced[[#This Row],[Presented HS DQ]],0)</f>
        <v>0</v>
      </c>
      <c r="AA1358" s="106">
        <f>IF(CentrepointSourced[[#This Row],[Age]]="16-17",CentrepointSourced[[#This Row],[Presented CS DQ]],0)</f>
        <v>0</v>
      </c>
      <c r="AB1358" s="106">
        <f>IF(CentrepointSourced[[#This Row],[Age]]="16-24",CentrepointSourced[[#This Row],[Presented CS DQ]],0)</f>
        <v>0</v>
      </c>
      <c r="AC1358" s="106">
        <f>IF(CentrepointSourced[[#This Row],[Age]]="18-24",CentrepointSourced[[#This Row],[Presented CS DQ]],0)</f>
        <v>0</v>
      </c>
      <c r="AD1358" s="107">
        <f>IF(CentrepointSourced[[#This Row],[Age]]="16-17",CentrepointSourced[[#This Row],[Assessed HS DQ]],0)</f>
        <v>0</v>
      </c>
      <c r="AE1358" s="107">
        <f>IF(CentrepointSourced[[#This Row],[Age]]="16-24",CentrepointSourced[[#This Row],[Assessed HS DQ]],0)</f>
        <v>0</v>
      </c>
      <c r="AF1358" s="107">
        <f>IF(CentrepointSourced[[#This Row],[Age]]="18-24",CentrepointSourced[[#This Row],[Assessed HS DQ]],0)</f>
        <v>0</v>
      </c>
      <c r="AG1358" s="107">
        <f>IF(CentrepointSourced[[#This Row],[Age]]="16-17",CentrepointSourced[[#This Row],[Assessed CS DQ]],0)</f>
        <v>0</v>
      </c>
      <c r="AH1358" s="107">
        <f>IF(CentrepointSourced[[#This Row],[Age]]="16-24",CentrepointSourced[[#This Row],[Assessed CS DQ]],0)</f>
        <v>0</v>
      </c>
      <c r="AI1358" s="107">
        <f>IF(CentrepointSourced[[#This Row],[Age]]="18-24",CentrepointSourced[[#This Row],[Assessed CS DQ]],0)</f>
        <v>0</v>
      </c>
    </row>
    <row r="1359" spans="1:35" customFormat="1" ht="13.5" customHeight="1">
      <c r="A1359" s="45" t="s">
        <v>94</v>
      </c>
      <c r="B1359" s="45" t="s">
        <v>168</v>
      </c>
      <c r="C1359" s="45"/>
      <c r="D1359" s="62" t="s">
        <v>37</v>
      </c>
      <c r="E1359" s="95">
        <v>2013</v>
      </c>
      <c r="F1359" s="67" t="s">
        <v>53</v>
      </c>
      <c r="G1359" s="67"/>
      <c r="H1359" s="79"/>
      <c r="I1359" s="45"/>
      <c r="J1359" s="45">
        <v>239</v>
      </c>
      <c r="K1359" s="45"/>
      <c r="L1359" s="45"/>
      <c r="M1359" s="45"/>
      <c r="N1359" s="45"/>
      <c r="O1359" s="45"/>
      <c r="P1359" s="45"/>
      <c r="Q1359" s="41" t="str">
        <f>IF(CentrepointSourced[[#This Row],[Country]]="Northern Ireland","Northern Ireland",IFERROR(VLOOKUP(CentrepointSourced[[#This Row],[Local Authority]],LKP_LANameDQ[],2,FALSE),CentrepointSourced[[#This Row],[Local Authority]]))</f>
        <v>Falkirk</v>
      </c>
      <c r="R1359" s="41" t="str">
        <f>IF(CentrepointSourced[[#This Row],[LA type]]="County","",INDEX(ConsolGeog[lad14cd],MATCH(CentrepointSourced[[#This Row],[Local Authority DQ]],ConsolGeog[la_name],0)))</f>
        <v>S12000014</v>
      </c>
      <c r="S1359" s="41" t="str">
        <f>IF(OR(CentrepointSourced[[#This Row],[Country]]="Northern Ireland",CentrepointSourced[[#This Row],[Country]]="Scotland",CentrepointSourced[[#This Row],[Country]]="Wales"),"Local Authority",CentrepointSourced[[#This Row],[LA type]])</f>
        <v>Local Authority</v>
      </c>
      <c r="T1359" s="41">
        <f>IF(TRIM(CentrepointSourced[[#This Row],[Presented HS]])="",0,IF(CentrepointSourced[[#This Row],[Presented HS]]="&lt;5",2.5,IF(CentrepointSourced[[#This Row],[Presented HS]]="&lt;10",5,VALUE(TRIM(CentrepointSourced[[#This Row],[Presented HS]])))))</f>
        <v>0</v>
      </c>
      <c r="U1359" s="41">
        <f>IF(TRIM(CentrepointSourced[[#This Row],[Assessed HS]])="",0,IF(CentrepointSourced[[#This Row],[Assessed HS]]="&lt;5",2.5,IF(CentrepointSourced[[#This Row],[Assessed HS]]="&lt;10",5,VALUE(TRIM(CentrepointSourced[[#This Row],[Assessed HS]])))))</f>
        <v>0</v>
      </c>
      <c r="V1359" s="41">
        <f>IF(TRIM(CentrepointSourced[[#This Row],[Presented CS]])="",0,IF(CentrepointSourced[[#This Row],[Presented CS]]="&lt;5",2.5,IF(CentrepointSourced[[#This Row],[Presented CS]]="&lt;10",5,VALUE(TRIM(CentrepointSourced[[#This Row],[Presented CS]])))))</f>
        <v>0</v>
      </c>
      <c r="W1359" s="41">
        <f>IF(TRIM(CentrepointSourced[[#This Row],[Assessed CS]])="",0,IF(CentrepointSourced[[#This Row],[Assessed CS]]="&lt;5",2.5,IF(CentrepointSourced[[#This Row],[Assessed CS]]="&lt;10",5,VALUE(TRIM(CentrepointSourced[[#This Row],[Assessed CS]])))))</f>
        <v>0</v>
      </c>
      <c r="X1359" s="106">
        <f>IF(CentrepointSourced[[#This Row],[Age]]="16-17",CentrepointSourced[[#This Row],[Presented HS DQ]],0)</f>
        <v>0</v>
      </c>
      <c r="Y1359" s="106">
        <f>IF(CentrepointSourced[[#This Row],[Age]]="16-24",CentrepointSourced[[#This Row],[Presented HS DQ]],0)</f>
        <v>0</v>
      </c>
      <c r="Z1359" s="106">
        <f>IF(CentrepointSourced[[#This Row],[Age]]="18-24",CentrepointSourced[[#This Row],[Presented HS DQ]],0)</f>
        <v>0</v>
      </c>
      <c r="AA1359" s="106">
        <f>IF(CentrepointSourced[[#This Row],[Age]]="16-17",CentrepointSourced[[#This Row],[Presented CS DQ]],0)</f>
        <v>0</v>
      </c>
      <c r="AB1359" s="106">
        <f>IF(CentrepointSourced[[#This Row],[Age]]="16-24",CentrepointSourced[[#This Row],[Presented CS DQ]],0)</f>
        <v>0</v>
      </c>
      <c r="AC1359" s="106">
        <f>IF(CentrepointSourced[[#This Row],[Age]]="18-24",CentrepointSourced[[#This Row],[Presented CS DQ]],0)</f>
        <v>0</v>
      </c>
      <c r="AD1359" s="107">
        <f>IF(CentrepointSourced[[#This Row],[Age]]="16-17",CentrepointSourced[[#This Row],[Assessed HS DQ]],0)</f>
        <v>0</v>
      </c>
      <c r="AE1359" s="107">
        <f>IF(CentrepointSourced[[#This Row],[Age]]="16-24",CentrepointSourced[[#This Row],[Assessed HS DQ]],0)</f>
        <v>0</v>
      </c>
      <c r="AF1359" s="107">
        <f>IF(CentrepointSourced[[#This Row],[Age]]="18-24",CentrepointSourced[[#This Row],[Assessed HS DQ]],0)</f>
        <v>0</v>
      </c>
      <c r="AG1359" s="107">
        <f>IF(CentrepointSourced[[#This Row],[Age]]="16-17",CentrepointSourced[[#This Row],[Assessed CS DQ]],0)</f>
        <v>0</v>
      </c>
      <c r="AH1359" s="107">
        <f>IF(CentrepointSourced[[#This Row],[Age]]="16-24",CentrepointSourced[[#This Row],[Assessed CS DQ]],0)</f>
        <v>0</v>
      </c>
      <c r="AI1359" s="107">
        <f>IF(CentrepointSourced[[#This Row],[Age]]="18-24",CentrepointSourced[[#This Row],[Assessed CS DQ]],0)</f>
        <v>0</v>
      </c>
    </row>
    <row r="1360" spans="1:35" customFormat="1" ht="13.5" customHeight="1">
      <c r="A1360" s="45" t="s">
        <v>94</v>
      </c>
      <c r="B1360" s="45" t="s">
        <v>168</v>
      </c>
      <c r="C1360" s="45"/>
      <c r="D1360" s="62" t="s">
        <v>37</v>
      </c>
      <c r="E1360" s="95">
        <v>2014</v>
      </c>
      <c r="F1360" s="67" t="s">
        <v>53</v>
      </c>
      <c r="G1360" s="67"/>
      <c r="H1360" s="79"/>
      <c r="I1360" s="45"/>
      <c r="J1360" s="45">
        <v>314</v>
      </c>
      <c r="K1360" s="45"/>
      <c r="L1360" s="45"/>
      <c r="M1360" s="45"/>
      <c r="N1360" s="45"/>
      <c r="O1360" s="45"/>
      <c r="P1360" s="45"/>
      <c r="Q1360" s="41" t="str">
        <f>IF(CentrepointSourced[[#This Row],[Country]]="Northern Ireland","Northern Ireland",IFERROR(VLOOKUP(CentrepointSourced[[#This Row],[Local Authority]],LKP_LANameDQ[],2,FALSE),CentrepointSourced[[#This Row],[Local Authority]]))</f>
        <v>Falkirk</v>
      </c>
      <c r="R1360" s="41" t="str">
        <f>IF(CentrepointSourced[[#This Row],[LA type]]="County","",INDEX(ConsolGeog[lad14cd],MATCH(CentrepointSourced[[#This Row],[Local Authority DQ]],ConsolGeog[la_name],0)))</f>
        <v>S12000014</v>
      </c>
      <c r="S1360" s="41" t="str">
        <f>IF(OR(CentrepointSourced[[#This Row],[Country]]="Northern Ireland",CentrepointSourced[[#This Row],[Country]]="Scotland",CentrepointSourced[[#This Row],[Country]]="Wales"),"Local Authority",CentrepointSourced[[#This Row],[LA type]])</f>
        <v>Local Authority</v>
      </c>
      <c r="T1360" s="41">
        <f>IF(TRIM(CentrepointSourced[[#This Row],[Presented HS]])="",0,IF(CentrepointSourced[[#This Row],[Presented HS]]="&lt;5",2.5,IF(CentrepointSourced[[#This Row],[Presented HS]]="&lt;10",5,VALUE(TRIM(CentrepointSourced[[#This Row],[Presented HS]])))))</f>
        <v>0</v>
      </c>
      <c r="U1360" s="41">
        <f>IF(TRIM(CentrepointSourced[[#This Row],[Assessed HS]])="",0,IF(CentrepointSourced[[#This Row],[Assessed HS]]="&lt;5",2.5,IF(CentrepointSourced[[#This Row],[Assessed HS]]="&lt;10",5,VALUE(TRIM(CentrepointSourced[[#This Row],[Assessed HS]])))))</f>
        <v>0</v>
      </c>
      <c r="V1360" s="41">
        <f>IF(TRIM(CentrepointSourced[[#This Row],[Presented CS]])="",0,IF(CentrepointSourced[[#This Row],[Presented CS]]="&lt;5",2.5,IF(CentrepointSourced[[#This Row],[Presented CS]]="&lt;10",5,VALUE(TRIM(CentrepointSourced[[#This Row],[Presented CS]])))))</f>
        <v>0</v>
      </c>
      <c r="W1360" s="41">
        <f>IF(TRIM(CentrepointSourced[[#This Row],[Assessed CS]])="",0,IF(CentrepointSourced[[#This Row],[Assessed CS]]="&lt;5",2.5,IF(CentrepointSourced[[#This Row],[Assessed CS]]="&lt;10",5,VALUE(TRIM(CentrepointSourced[[#This Row],[Assessed CS]])))))</f>
        <v>0</v>
      </c>
      <c r="X1360" s="106">
        <f>IF(CentrepointSourced[[#This Row],[Age]]="16-17",CentrepointSourced[[#This Row],[Presented HS DQ]],0)</f>
        <v>0</v>
      </c>
      <c r="Y1360" s="106">
        <f>IF(CentrepointSourced[[#This Row],[Age]]="16-24",CentrepointSourced[[#This Row],[Presented HS DQ]],0)</f>
        <v>0</v>
      </c>
      <c r="Z1360" s="106">
        <f>IF(CentrepointSourced[[#This Row],[Age]]="18-24",CentrepointSourced[[#This Row],[Presented HS DQ]],0)</f>
        <v>0</v>
      </c>
      <c r="AA1360" s="106">
        <f>IF(CentrepointSourced[[#This Row],[Age]]="16-17",CentrepointSourced[[#This Row],[Presented CS DQ]],0)</f>
        <v>0</v>
      </c>
      <c r="AB1360" s="106">
        <f>IF(CentrepointSourced[[#This Row],[Age]]="16-24",CentrepointSourced[[#This Row],[Presented CS DQ]],0)</f>
        <v>0</v>
      </c>
      <c r="AC1360" s="106">
        <f>IF(CentrepointSourced[[#This Row],[Age]]="18-24",CentrepointSourced[[#This Row],[Presented CS DQ]],0)</f>
        <v>0</v>
      </c>
      <c r="AD1360" s="107">
        <f>IF(CentrepointSourced[[#This Row],[Age]]="16-17",CentrepointSourced[[#This Row],[Assessed HS DQ]],0)</f>
        <v>0</v>
      </c>
      <c r="AE1360" s="107">
        <f>IF(CentrepointSourced[[#This Row],[Age]]="16-24",CentrepointSourced[[#This Row],[Assessed HS DQ]],0)</f>
        <v>0</v>
      </c>
      <c r="AF1360" s="107">
        <f>IF(CentrepointSourced[[#This Row],[Age]]="18-24",CentrepointSourced[[#This Row],[Assessed HS DQ]],0)</f>
        <v>0</v>
      </c>
      <c r="AG1360" s="107">
        <f>IF(CentrepointSourced[[#This Row],[Age]]="16-17",CentrepointSourced[[#This Row],[Assessed CS DQ]],0)</f>
        <v>0</v>
      </c>
      <c r="AH1360" s="107">
        <f>IF(CentrepointSourced[[#This Row],[Age]]="16-24",CentrepointSourced[[#This Row],[Assessed CS DQ]],0)</f>
        <v>0</v>
      </c>
      <c r="AI1360" s="107">
        <f>IF(CentrepointSourced[[#This Row],[Age]]="18-24",CentrepointSourced[[#This Row],[Assessed CS DQ]],0)</f>
        <v>0</v>
      </c>
    </row>
    <row r="1361" spans="1:35" customFormat="1" ht="13.5" customHeight="1">
      <c r="A1361" s="45" t="s">
        <v>94</v>
      </c>
      <c r="B1361" s="45" t="s">
        <v>173</v>
      </c>
      <c r="C1361" s="45"/>
      <c r="D1361" s="62" t="s">
        <v>37</v>
      </c>
      <c r="E1361" s="95">
        <v>2002</v>
      </c>
      <c r="F1361" s="67" t="s">
        <v>53</v>
      </c>
      <c r="G1361" s="67"/>
      <c r="H1361" s="97">
        <v>1007</v>
      </c>
      <c r="I1361" s="45"/>
      <c r="J1361" s="45">
        <v>1008</v>
      </c>
      <c r="K1361" s="45"/>
      <c r="L1361" s="45"/>
      <c r="M1361" s="45"/>
      <c r="N1361" s="45"/>
      <c r="O1361" s="45"/>
      <c r="P1361" s="45"/>
      <c r="Q1361" s="41" t="str">
        <f>IF(CentrepointSourced[[#This Row],[Country]]="Northern Ireland","Northern Ireland",IFERROR(VLOOKUP(CentrepointSourced[[#This Row],[Local Authority]],LKP_LANameDQ[],2,FALSE),CentrepointSourced[[#This Row],[Local Authority]]))</f>
        <v>Fife</v>
      </c>
      <c r="R1361" s="41" t="str">
        <f>IF(CentrepointSourced[[#This Row],[LA type]]="County","",INDEX(ConsolGeog[lad14cd],MATCH(CentrepointSourced[[#This Row],[Local Authority DQ]],ConsolGeog[la_name],0)))</f>
        <v>S12000015</v>
      </c>
      <c r="S1361" s="41" t="str">
        <f>IF(OR(CentrepointSourced[[#This Row],[Country]]="Northern Ireland",CentrepointSourced[[#This Row],[Country]]="Scotland",CentrepointSourced[[#This Row],[Country]]="Wales"),"Local Authority",CentrepointSourced[[#This Row],[LA type]])</f>
        <v>Local Authority</v>
      </c>
      <c r="T1361" s="41">
        <f>IF(TRIM(CentrepointSourced[[#This Row],[Presented HS]])="",0,IF(CentrepointSourced[[#This Row],[Presented HS]]="&lt;5",2.5,IF(CentrepointSourced[[#This Row],[Presented HS]]="&lt;10",5,VALUE(TRIM(CentrepointSourced[[#This Row],[Presented HS]])))))</f>
        <v>0</v>
      </c>
      <c r="U1361" s="41">
        <f>IF(TRIM(CentrepointSourced[[#This Row],[Assessed HS]])="",0,IF(CentrepointSourced[[#This Row],[Assessed HS]]="&lt;5",2.5,IF(CentrepointSourced[[#This Row],[Assessed HS]]="&lt;10",5,VALUE(TRIM(CentrepointSourced[[#This Row],[Assessed HS]])))))</f>
        <v>1007</v>
      </c>
      <c r="V1361" s="41">
        <f>IF(TRIM(CentrepointSourced[[#This Row],[Presented CS]])="",0,IF(CentrepointSourced[[#This Row],[Presented CS]]="&lt;5",2.5,IF(CentrepointSourced[[#This Row],[Presented CS]]="&lt;10",5,VALUE(TRIM(CentrepointSourced[[#This Row],[Presented CS]])))))</f>
        <v>0</v>
      </c>
      <c r="W1361" s="41">
        <f>IF(TRIM(CentrepointSourced[[#This Row],[Assessed CS]])="",0,IF(CentrepointSourced[[#This Row],[Assessed CS]]="&lt;5",2.5,IF(CentrepointSourced[[#This Row],[Assessed CS]]="&lt;10",5,VALUE(TRIM(CentrepointSourced[[#This Row],[Assessed CS]])))))</f>
        <v>0</v>
      </c>
      <c r="X1361" s="106">
        <f>IF(CentrepointSourced[[#This Row],[Age]]="16-17",CentrepointSourced[[#This Row],[Presented HS DQ]],0)</f>
        <v>0</v>
      </c>
      <c r="Y1361" s="106">
        <f>IF(CentrepointSourced[[#This Row],[Age]]="16-24",CentrepointSourced[[#This Row],[Presented HS DQ]],0)</f>
        <v>0</v>
      </c>
      <c r="Z1361" s="106">
        <f>IF(CentrepointSourced[[#This Row],[Age]]="18-24",CentrepointSourced[[#This Row],[Presented HS DQ]],0)</f>
        <v>0</v>
      </c>
      <c r="AA1361" s="106">
        <f>IF(CentrepointSourced[[#This Row],[Age]]="16-17",CentrepointSourced[[#This Row],[Presented CS DQ]],0)</f>
        <v>0</v>
      </c>
      <c r="AB1361" s="106">
        <f>IF(CentrepointSourced[[#This Row],[Age]]="16-24",CentrepointSourced[[#This Row],[Presented CS DQ]],0)</f>
        <v>0</v>
      </c>
      <c r="AC1361" s="106">
        <f>IF(CentrepointSourced[[#This Row],[Age]]="18-24",CentrepointSourced[[#This Row],[Presented CS DQ]],0)</f>
        <v>0</v>
      </c>
      <c r="AD1361" s="107">
        <f>IF(CentrepointSourced[[#This Row],[Age]]="16-17",CentrepointSourced[[#This Row],[Assessed HS DQ]],0)</f>
        <v>0</v>
      </c>
      <c r="AE1361" s="107">
        <f>IF(CentrepointSourced[[#This Row],[Age]]="16-24",CentrepointSourced[[#This Row],[Assessed HS DQ]],0)</f>
        <v>1007</v>
      </c>
      <c r="AF1361" s="107">
        <f>IF(CentrepointSourced[[#This Row],[Age]]="18-24",CentrepointSourced[[#This Row],[Assessed HS DQ]],0)</f>
        <v>0</v>
      </c>
      <c r="AG1361" s="107">
        <f>IF(CentrepointSourced[[#This Row],[Age]]="16-17",CentrepointSourced[[#This Row],[Assessed CS DQ]],0)</f>
        <v>0</v>
      </c>
      <c r="AH1361" s="107">
        <f>IF(CentrepointSourced[[#This Row],[Age]]="16-24",CentrepointSourced[[#This Row],[Assessed CS DQ]],0)</f>
        <v>0</v>
      </c>
      <c r="AI1361" s="107">
        <f>IF(CentrepointSourced[[#This Row],[Age]]="18-24",CentrepointSourced[[#This Row],[Assessed CS DQ]],0)</f>
        <v>0</v>
      </c>
    </row>
    <row r="1362" spans="1:35" customFormat="1" ht="13.5" customHeight="1">
      <c r="A1362" s="45" t="s">
        <v>94</v>
      </c>
      <c r="B1362" s="45" t="s">
        <v>173</v>
      </c>
      <c r="C1362" s="45"/>
      <c r="D1362" s="62" t="s">
        <v>37</v>
      </c>
      <c r="E1362" s="95">
        <v>2003</v>
      </c>
      <c r="F1362" s="67" t="s">
        <v>53</v>
      </c>
      <c r="G1362" s="67"/>
      <c r="H1362" s="97">
        <v>1311</v>
      </c>
      <c r="I1362" s="45"/>
      <c r="J1362" s="45">
        <v>1296</v>
      </c>
      <c r="K1362" s="45"/>
      <c r="L1362" s="45"/>
      <c r="M1362" s="45"/>
      <c r="N1362" s="45"/>
      <c r="O1362" s="45"/>
      <c r="P1362" s="45"/>
      <c r="Q1362" s="41" t="str">
        <f>IF(CentrepointSourced[[#This Row],[Country]]="Northern Ireland","Northern Ireland",IFERROR(VLOOKUP(CentrepointSourced[[#This Row],[Local Authority]],LKP_LANameDQ[],2,FALSE),CentrepointSourced[[#This Row],[Local Authority]]))</f>
        <v>Fife</v>
      </c>
      <c r="R1362" s="41" t="str">
        <f>IF(CentrepointSourced[[#This Row],[LA type]]="County","",INDEX(ConsolGeog[lad14cd],MATCH(CentrepointSourced[[#This Row],[Local Authority DQ]],ConsolGeog[la_name],0)))</f>
        <v>S12000015</v>
      </c>
      <c r="S1362" s="41" t="str">
        <f>IF(OR(CentrepointSourced[[#This Row],[Country]]="Northern Ireland",CentrepointSourced[[#This Row],[Country]]="Scotland",CentrepointSourced[[#This Row],[Country]]="Wales"),"Local Authority",CentrepointSourced[[#This Row],[LA type]])</f>
        <v>Local Authority</v>
      </c>
      <c r="T1362" s="41">
        <f>IF(TRIM(CentrepointSourced[[#This Row],[Presented HS]])="",0,IF(CentrepointSourced[[#This Row],[Presented HS]]="&lt;5",2.5,IF(CentrepointSourced[[#This Row],[Presented HS]]="&lt;10",5,VALUE(TRIM(CentrepointSourced[[#This Row],[Presented HS]])))))</f>
        <v>0</v>
      </c>
      <c r="U1362" s="41">
        <f>IF(TRIM(CentrepointSourced[[#This Row],[Assessed HS]])="",0,IF(CentrepointSourced[[#This Row],[Assessed HS]]="&lt;5",2.5,IF(CentrepointSourced[[#This Row],[Assessed HS]]="&lt;10",5,VALUE(TRIM(CentrepointSourced[[#This Row],[Assessed HS]])))))</f>
        <v>1311</v>
      </c>
      <c r="V1362" s="41">
        <f>IF(TRIM(CentrepointSourced[[#This Row],[Presented CS]])="",0,IF(CentrepointSourced[[#This Row],[Presented CS]]="&lt;5",2.5,IF(CentrepointSourced[[#This Row],[Presented CS]]="&lt;10",5,VALUE(TRIM(CentrepointSourced[[#This Row],[Presented CS]])))))</f>
        <v>0</v>
      </c>
      <c r="W1362" s="41">
        <f>IF(TRIM(CentrepointSourced[[#This Row],[Assessed CS]])="",0,IF(CentrepointSourced[[#This Row],[Assessed CS]]="&lt;5",2.5,IF(CentrepointSourced[[#This Row],[Assessed CS]]="&lt;10",5,VALUE(TRIM(CentrepointSourced[[#This Row],[Assessed CS]])))))</f>
        <v>0</v>
      </c>
      <c r="X1362" s="106">
        <f>IF(CentrepointSourced[[#This Row],[Age]]="16-17",CentrepointSourced[[#This Row],[Presented HS DQ]],0)</f>
        <v>0</v>
      </c>
      <c r="Y1362" s="106">
        <f>IF(CentrepointSourced[[#This Row],[Age]]="16-24",CentrepointSourced[[#This Row],[Presented HS DQ]],0)</f>
        <v>0</v>
      </c>
      <c r="Z1362" s="106">
        <f>IF(CentrepointSourced[[#This Row],[Age]]="18-24",CentrepointSourced[[#This Row],[Presented HS DQ]],0)</f>
        <v>0</v>
      </c>
      <c r="AA1362" s="106">
        <f>IF(CentrepointSourced[[#This Row],[Age]]="16-17",CentrepointSourced[[#This Row],[Presented CS DQ]],0)</f>
        <v>0</v>
      </c>
      <c r="AB1362" s="106">
        <f>IF(CentrepointSourced[[#This Row],[Age]]="16-24",CentrepointSourced[[#This Row],[Presented CS DQ]],0)</f>
        <v>0</v>
      </c>
      <c r="AC1362" s="106">
        <f>IF(CentrepointSourced[[#This Row],[Age]]="18-24",CentrepointSourced[[#This Row],[Presented CS DQ]],0)</f>
        <v>0</v>
      </c>
      <c r="AD1362" s="107">
        <f>IF(CentrepointSourced[[#This Row],[Age]]="16-17",CentrepointSourced[[#This Row],[Assessed HS DQ]],0)</f>
        <v>0</v>
      </c>
      <c r="AE1362" s="107">
        <f>IF(CentrepointSourced[[#This Row],[Age]]="16-24",CentrepointSourced[[#This Row],[Assessed HS DQ]],0)</f>
        <v>1311</v>
      </c>
      <c r="AF1362" s="107">
        <f>IF(CentrepointSourced[[#This Row],[Age]]="18-24",CentrepointSourced[[#This Row],[Assessed HS DQ]],0)</f>
        <v>0</v>
      </c>
      <c r="AG1362" s="107">
        <f>IF(CentrepointSourced[[#This Row],[Age]]="16-17",CentrepointSourced[[#This Row],[Assessed CS DQ]],0)</f>
        <v>0</v>
      </c>
      <c r="AH1362" s="107">
        <f>IF(CentrepointSourced[[#This Row],[Age]]="16-24",CentrepointSourced[[#This Row],[Assessed CS DQ]],0)</f>
        <v>0</v>
      </c>
      <c r="AI1362" s="107">
        <f>IF(CentrepointSourced[[#This Row],[Age]]="18-24",CentrepointSourced[[#This Row],[Assessed CS DQ]],0)</f>
        <v>0</v>
      </c>
    </row>
    <row r="1363" spans="1:35" customFormat="1" ht="13.5" customHeight="1">
      <c r="A1363" s="45" t="s">
        <v>94</v>
      </c>
      <c r="B1363" s="45" t="s">
        <v>173</v>
      </c>
      <c r="C1363" s="45"/>
      <c r="D1363" s="62" t="s">
        <v>37</v>
      </c>
      <c r="E1363" s="95">
        <v>2004</v>
      </c>
      <c r="F1363" s="67" t="s">
        <v>53</v>
      </c>
      <c r="G1363" s="67"/>
      <c r="H1363" s="97">
        <v>1187</v>
      </c>
      <c r="I1363" s="45"/>
      <c r="J1363" s="45">
        <v>1174</v>
      </c>
      <c r="K1363" s="45"/>
      <c r="L1363" s="45"/>
      <c r="M1363" s="45"/>
      <c r="N1363" s="45"/>
      <c r="O1363" s="45"/>
      <c r="P1363" s="45"/>
      <c r="Q1363" s="41" t="str">
        <f>IF(CentrepointSourced[[#This Row],[Country]]="Northern Ireland","Northern Ireland",IFERROR(VLOOKUP(CentrepointSourced[[#This Row],[Local Authority]],LKP_LANameDQ[],2,FALSE),CentrepointSourced[[#This Row],[Local Authority]]))</f>
        <v>Fife</v>
      </c>
      <c r="R1363" s="41" t="str">
        <f>IF(CentrepointSourced[[#This Row],[LA type]]="County","",INDEX(ConsolGeog[lad14cd],MATCH(CentrepointSourced[[#This Row],[Local Authority DQ]],ConsolGeog[la_name],0)))</f>
        <v>S12000015</v>
      </c>
      <c r="S1363" s="41" t="str">
        <f>IF(OR(CentrepointSourced[[#This Row],[Country]]="Northern Ireland",CentrepointSourced[[#This Row],[Country]]="Scotland",CentrepointSourced[[#This Row],[Country]]="Wales"),"Local Authority",CentrepointSourced[[#This Row],[LA type]])</f>
        <v>Local Authority</v>
      </c>
      <c r="T1363" s="41">
        <f>IF(TRIM(CentrepointSourced[[#This Row],[Presented HS]])="",0,IF(CentrepointSourced[[#This Row],[Presented HS]]="&lt;5",2.5,IF(CentrepointSourced[[#This Row],[Presented HS]]="&lt;10",5,VALUE(TRIM(CentrepointSourced[[#This Row],[Presented HS]])))))</f>
        <v>0</v>
      </c>
      <c r="U1363" s="41">
        <f>IF(TRIM(CentrepointSourced[[#This Row],[Assessed HS]])="",0,IF(CentrepointSourced[[#This Row],[Assessed HS]]="&lt;5",2.5,IF(CentrepointSourced[[#This Row],[Assessed HS]]="&lt;10",5,VALUE(TRIM(CentrepointSourced[[#This Row],[Assessed HS]])))))</f>
        <v>1187</v>
      </c>
      <c r="V1363" s="41">
        <f>IF(TRIM(CentrepointSourced[[#This Row],[Presented CS]])="",0,IF(CentrepointSourced[[#This Row],[Presented CS]]="&lt;5",2.5,IF(CentrepointSourced[[#This Row],[Presented CS]]="&lt;10",5,VALUE(TRIM(CentrepointSourced[[#This Row],[Presented CS]])))))</f>
        <v>0</v>
      </c>
      <c r="W1363" s="41">
        <f>IF(TRIM(CentrepointSourced[[#This Row],[Assessed CS]])="",0,IF(CentrepointSourced[[#This Row],[Assessed CS]]="&lt;5",2.5,IF(CentrepointSourced[[#This Row],[Assessed CS]]="&lt;10",5,VALUE(TRIM(CentrepointSourced[[#This Row],[Assessed CS]])))))</f>
        <v>0</v>
      </c>
      <c r="X1363" s="106">
        <f>IF(CentrepointSourced[[#This Row],[Age]]="16-17",CentrepointSourced[[#This Row],[Presented HS DQ]],0)</f>
        <v>0</v>
      </c>
      <c r="Y1363" s="106">
        <f>IF(CentrepointSourced[[#This Row],[Age]]="16-24",CentrepointSourced[[#This Row],[Presented HS DQ]],0)</f>
        <v>0</v>
      </c>
      <c r="Z1363" s="106">
        <f>IF(CentrepointSourced[[#This Row],[Age]]="18-24",CentrepointSourced[[#This Row],[Presented HS DQ]],0)</f>
        <v>0</v>
      </c>
      <c r="AA1363" s="106">
        <f>IF(CentrepointSourced[[#This Row],[Age]]="16-17",CentrepointSourced[[#This Row],[Presented CS DQ]],0)</f>
        <v>0</v>
      </c>
      <c r="AB1363" s="106">
        <f>IF(CentrepointSourced[[#This Row],[Age]]="16-24",CentrepointSourced[[#This Row],[Presented CS DQ]],0)</f>
        <v>0</v>
      </c>
      <c r="AC1363" s="106">
        <f>IF(CentrepointSourced[[#This Row],[Age]]="18-24",CentrepointSourced[[#This Row],[Presented CS DQ]],0)</f>
        <v>0</v>
      </c>
      <c r="AD1363" s="107">
        <f>IF(CentrepointSourced[[#This Row],[Age]]="16-17",CentrepointSourced[[#This Row],[Assessed HS DQ]],0)</f>
        <v>0</v>
      </c>
      <c r="AE1363" s="107">
        <f>IF(CentrepointSourced[[#This Row],[Age]]="16-24",CentrepointSourced[[#This Row],[Assessed HS DQ]],0)</f>
        <v>1187</v>
      </c>
      <c r="AF1363" s="107">
        <f>IF(CentrepointSourced[[#This Row],[Age]]="18-24",CentrepointSourced[[#This Row],[Assessed HS DQ]],0)</f>
        <v>0</v>
      </c>
      <c r="AG1363" s="107">
        <f>IF(CentrepointSourced[[#This Row],[Age]]="16-17",CentrepointSourced[[#This Row],[Assessed CS DQ]],0)</f>
        <v>0</v>
      </c>
      <c r="AH1363" s="107">
        <f>IF(CentrepointSourced[[#This Row],[Age]]="16-24",CentrepointSourced[[#This Row],[Assessed CS DQ]],0)</f>
        <v>0</v>
      </c>
      <c r="AI1363" s="107">
        <f>IF(CentrepointSourced[[#This Row],[Age]]="18-24",CentrepointSourced[[#This Row],[Assessed CS DQ]],0)</f>
        <v>0</v>
      </c>
    </row>
    <row r="1364" spans="1:35" customFormat="1" ht="13.5" customHeight="1">
      <c r="A1364" s="45" t="s">
        <v>94</v>
      </c>
      <c r="B1364" s="45" t="s">
        <v>173</v>
      </c>
      <c r="C1364" s="45"/>
      <c r="D1364" s="62" t="s">
        <v>37</v>
      </c>
      <c r="E1364" s="95">
        <v>2005</v>
      </c>
      <c r="F1364" s="67" t="s">
        <v>53</v>
      </c>
      <c r="G1364" s="67"/>
      <c r="H1364" s="97">
        <v>1210</v>
      </c>
      <c r="I1364" s="45"/>
      <c r="J1364" s="45">
        <v>1206</v>
      </c>
      <c r="K1364" s="45"/>
      <c r="L1364" s="45"/>
      <c r="M1364" s="45"/>
      <c r="N1364" s="45"/>
      <c r="O1364" s="45"/>
      <c r="P1364" s="45"/>
      <c r="Q1364" s="41" t="str">
        <f>IF(CentrepointSourced[[#This Row],[Country]]="Northern Ireland","Northern Ireland",IFERROR(VLOOKUP(CentrepointSourced[[#This Row],[Local Authority]],LKP_LANameDQ[],2,FALSE),CentrepointSourced[[#This Row],[Local Authority]]))</f>
        <v>Fife</v>
      </c>
      <c r="R1364" s="41" t="str">
        <f>IF(CentrepointSourced[[#This Row],[LA type]]="County","",INDEX(ConsolGeog[lad14cd],MATCH(CentrepointSourced[[#This Row],[Local Authority DQ]],ConsolGeog[la_name],0)))</f>
        <v>S12000015</v>
      </c>
      <c r="S1364" s="41" t="str">
        <f>IF(OR(CentrepointSourced[[#This Row],[Country]]="Northern Ireland",CentrepointSourced[[#This Row],[Country]]="Scotland",CentrepointSourced[[#This Row],[Country]]="Wales"),"Local Authority",CentrepointSourced[[#This Row],[LA type]])</f>
        <v>Local Authority</v>
      </c>
      <c r="T1364" s="41">
        <f>IF(TRIM(CentrepointSourced[[#This Row],[Presented HS]])="",0,IF(CentrepointSourced[[#This Row],[Presented HS]]="&lt;5",2.5,IF(CentrepointSourced[[#This Row],[Presented HS]]="&lt;10",5,VALUE(TRIM(CentrepointSourced[[#This Row],[Presented HS]])))))</f>
        <v>0</v>
      </c>
      <c r="U1364" s="41">
        <f>IF(TRIM(CentrepointSourced[[#This Row],[Assessed HS]])="",0,IF(CentrepointSourced[[#This Row],[Assessed HS]]="&lt;5",2.5,IF(CentrepointSourced[[#This Row],[Assessed HS]]="&lt;10",5,VALUE(TRIM(CentrepointSourced[[#This Row],[Assessed HS]])))))</f>
        <v>1210</v>
      </c>
      <c r="V1364" s="41">
        <f>IF(TRIM(CentrepointSourced[[#This Row],[Presented CS]])="",0,IF(CentrepointSourced[[#This Row],[Presented CS]]="&lt;5",2.5,IF(CentrepointSourced[[#This Row],[Presented CS]]="&lt;10",5,VALUE(TRIM(CentrepointSourced[[#This Row],[Presented CS]])))))</f>
        <v>0</v>
      </c>
      <c r="W1364" s="41">
        <f>IF(TRIM(CentrepointSourced[[#This Row],[Assessed CS]])="",0,IF(CentrepointSourced[[#This Row],[Assessed CS]]="&lt;5",2.5,IF(CentrepointSourced[[#This Row],[Assessed CS]]="&lt;10",5,VALUE(TRIM(CentrepointSourced[[#This Row],[Assessed CS]])))))</f>
        <v>0</v>
      </c>
      <c r="X1364" s="106">
        <f>IF(CentrepointSourced[[#This Row],[Age]]="16-17",CentrepointSourced[[#This Row],[Presented HS DQ]],0)</f>
        <v>0</v>
      </c>
      <c r="Y1364" s="106">
        <f>IF(CentrepointSourced[[#This Row],[Age]]="16-24",CentrepointSourced[[#This Row],[Presented HS DQ]],0)</f>
        <v>0</v>
      </c>
      <c r="Z1364" s="106">
        <f>IF(CentrepointSourced[[#This Row],[Age]]="18-24",CentrepointSourced[[#This Row],[Presented HS DQ]],0)</f>
        <v>0</v>
      </c>
      <c r="AA1364" s="106">
        <f>IF(CentrepointSourced[[#This Row],[Age]]="16-17",CentrepointSourced[[#This Row],[Presented CS DQ]],0)</f>
        <v>0</v>
      </c>
      <c r="AB1364" s="106">
        <f>IF(CentrepointSourced[[#This Row],[Age]]="16-24",CentrepointSourced[[#This Row],[Presented CS DQ]],0)</f>
        <v>0</v>
      </c>
      <c r="AC1364" s="106">
        <f>IF(CentrepointSourced[[#This Row],[Age]]="18-24",CentrepointSourced[[#This Row],[Presented CS DQ]],0)</f>
        <v>0</v>
      </c>
      <c r="AD1364" s="107">
        <f>IF(CentrepointSourced[[#This Row],[Age]]="16-17",CentrepointSourced[[#This Row],[Assessed HS DQ]],0)</f>
        <v>0</v>
      </c>
      <c r="AE1364" s="107">
        <f>IF(CentrepointSourced[[#This Row],[Age]]="16-24",CentrepointSourced[[#This Row],[Assessed HS DQ]],0)</f>
        <v>1210</v>
      </c>
      <c r="AF1364" s="107">
        <f>IF(CentrepointSourced[[#This Row],[Age]]="18-24",CentrepointSourced[[#This Row],[Assessed HS DQ]],0)</f>
        <v>0</v>
      </c>
      <c r="AG1364" s="107">
        <f>IF(CentrepointSourced[[#This Row],[Age]]="16-17",CentrepointSourced[[#This Row],[Assessed CS DQ]],0)</f>
        <v>0</v>
      </c>
      <c r="AH1364" s="107">
        <f>IF(CentrepointSourced[[#This Row],[Age]]="16-24",CentrepointSourced[[#This Row],[Assessed CS DQ]],0)</f>
        <v>0</v>
      </c>
      <c r="AI1364" s="107">
        <f>IF(CentrepointSourced[[#This Row],[Age]]="18-24",CentrepointSourced[[#This Row],[Assessed CS DQ]],0)</f>
        <v>0</v>
      </c>
    </row>
    <row r="1365" spans="1:35" customFormat="1" ht="13.5" customHeight="1">
      <c r="A1365" s="45" t="s">
        <v>94</v>
      </c>
      <c r="B1365" s="45" t="s">
        <v>173</v>
      </c>
      <c r="C1365" s="45"/>
      <c r="D1365" s="62" t="s">
        <v>37</v>
      </c>
      <c r="E1365" s="95">
        <v>2006</v>
      </c>
      <c r="F1365" s="67" t="s">
        <v>53</v>
      </c>
      <c r="G1365" s="67"/>
      <c r="H1365" s="97">
        <v>1132</v>
      </c>
      <c r="I1365" s="45"/>
      <c r="J1365" s="45">
        <v>1128</v>
      </c>
      <c r="K1365" s="45"/>
      <c r="L1365" s="45"/>
      <c r="M1365" s="45"/>
      <c r="N1365" s="45"/>
      <c r="O1365" s="45"/>
      <c r="P1365" s="45"/>
      <c r="Q1365" s="41" t="str">
        <f>IF(CentrepointSourced[[#This Row],[Country]]="Northern Ireland","Northern Ireland",IFERROR(VLOOKUP(CentrepointSourced[[#This Row],[Local Authority]],LKP_LANameDQ[],2,FALSE),CentrepointSourced[[#This Row],[Local Authority]]))</f>
        <v>Fife</v>
      </c>
      <c r="R1365" s="41" t="str">
        <f>IF(CentrepointSourced[[#This Row],[LA type]]="County","",INDEX(ConsolGeog[lad14cd],MATCH(CentrepointSourced[[#This Row],[Local Authority DQ]],ConsolGeog[la_name],0)))</f>
        <v>S12000015</v>
      </c>
      <c r="S1365" s="41" t="str">
        <f>IF(OR(CentrepointSourced[[#This Row],[Country]]="Northern Ireland",CentrepointSourced[[#This Row],[Country]]="Scotland",CentrepointSourced[[#This Row],[Country]]="Wales"),"Local Authority",CentrepointSourced[[#This Row],[LA type]])</f>
        <v>Local Authority</v>
      </c>
      <c r="T1365" s="41">
        <f>IF(TRIM(CentrepointSourced[[#This Row],[Presented HS]])="",0,IF(CentrepointSourced[[#This Row],[Presented HS]]="&lt;5",2.5,IF(CentrepointSourced[[#This Row],[Presented HS]]="&lt;10",5,VALUE(TRIM(CentrepointSourced[[#This Row],[Presented HS]])))))</f>
        <v>0</v>
      </c>
      <c r="U1365" s="41">
        <f>IF(TRIM(CentrepointSourced[[#This Row],[Assessed HS]])="",0,IF(CentrepointSourced[[#This Row],[Assessed HS]]="&lt;5",2.5,IF(CentrepointSourced[[#This Row],[Assessed HS]]="&lt;10",5,VALUE(TRIM(CentrepointSourced[[#This Row],[Assessed HS]])))))</f>
        <v>1132</v>
      </c>
      <c r="V1365" s="41">
        <f>IF(TRIM(CentrepointSourced[[#This Row],[Presented CS]])="",0,IF(CentrepointSourced[[#This Row],[Presented CS]]="&lt;5",2.5,IF(CentrepointSourced[[#This Row],[Presented CS]]="&lt;10",5,VALUE(TRIM(CentrepointSourced[[#This Row],[Presented CS]])))))</f>
        <v>0</v>
      </c>
      <c r="W1365" s="41">
        <f>IF(TRIM(CentrepointSourced[[#This Row],[Assessed CS]])="",0,IF(CentrepointSourced[[#This Row],[Assessed CS]]="&lt;5",2.5,IF(CentrepointSourced[[#This Row],[Assessed CS]]="&lt;10",5,VALUE(TRIM(CentrepointSourced[[#This Row],[Assessed CS]])))))</f>
        <v>0</v>
      </c>
      <c r="X1365" s="106">
        <f>IF(CentrepointSourced[[#This Row],[Age]]="16-17",CentrepointSourced[[#This Row],[Presented HS DQ]],0)</f>
        <v>0</v>
      </c>
      <c r="Y1365" s="106">
        <f>IF(CentrepointSourced[[#This Row],[Age]]="16-24",CentrepointSourced[[#This Row],[Presented HS DQ]],0)</f>
        <v>0</v>
      </c>
      <c r="Z1365" s="106">
        <f>IF(CentrepointSourced[[#This Row],[Age]]="18-24",CentrepointSourced[[#This Row],[Presented HS DQ]],0)</f>
        <v>0</v>
      </c>
      <c r="AA1365" s="106">
        <f>IF(CentrepointSourced[[#This Row],[Age]]="16-17",CentrepointSourced[[#This Row],[Presented CS DQ]],0)</f>
        <v>0</v>
      </c>
      <c r="AB1365" s="106">
        <f>IF(CentrepointSourced[[#This Row],[Age]]="16-24",CentrepointSourced[[#This Row],[Presented CS DQ]],0)</f>
        <v>0</v>
      </c>
      <c r="AC1365" s="106">
        <f>IF(CentrepointSourced[[#This Row],[Age]]="18-24",CentrepointSourced[[#This Row],[Presented CS DQ]],0)</f>
        <v>0</v>
      </c>
      <c r="AD1365" s="107">
        <f>IF(CentrepointSourced[[#This Row],[Age]]="16-17",CentrepointSourced[[#This Row],[Assessed HS DQ]],0)</f>
        <v>0</v>
      </c>
      <c r="AE1365" s="107">
        <f>IF(CentrepointSourced[[#This Row],[Age]]="16-24",CentrepointSourced[[#This Row],[Assessed HS DQ]],0)</f>
        <v>1132</v>
      </c>
      <c r="AF1365" s="107">
        <f>IF(CentrepointSourced[[#This Row],[Age]]="18-24",CentrepointSourced[[#This Row],[Assessed HS DQ]],0)</f>
        <v>0</v>
      </c>
      <c r="AG1365" s="107">
        <f>IF(CentrepointSourced[[#This Row],[Age]]="16-17",CentrepointSourced[[#This Row],[Assessed CS DQ]],0)</f>
        <v>0</v>
      </c>
      <c r="AH1365" s="107">
        <f>IF(CentrepointSourced[[#This Row],[Age]]="16-24",CentrepointSourced[[#This Row],[Assessed CS DQ]],0)</f>
        <v>0</v>
      </c>
      <c r="AI1365" s="107">
        <f>IF(CentrepointSourced[[#This Row],[Age]]="18-24",CentrepointSourced[[#This Row],[Assessed CS DQ]],0)</f>
        <v>0</v>
      </c>
    </row>
    <row r="1366" spans="1:35" customFormat="1" ht="13.5" customHeight="1">
      <c r="A1366" s="45" t="s">
        <v>94</v>
      </c>
      <c r="B1366" s="45" t="s">
        <v>173</v>
      </c>
      <c r="C1366" s="45"/>
      <c r="D1366" s="62" t="s">
        <v>37</v>
      </c>
      <c r="E1366" s="95">
        <v>2007</v>
      </c>
      <c r="F1366" s="67" t="s">
        <v>53</v>
      </c>
      <c r="G1366" s="67"/>
      <c r="H1366" s="97">
        <v>984</v>
      </c>
      <c r="I1366" s="45"/>
      <c r="J1366" s="45">
        <v>993</v>
      </c>
      <c r="K1366" s="45"/>
      <c r="L1366" s="45"/>
      <c r="M1366" s="45"/>
      <c r="N1366" s="45"/>
      <c r="O1366" s="45"/>
      <c r="P1366" s="45"/>
      <c r="Q1366" s="41" t="str">
        <f>IF(CentrepointSourced[[#This Row],[Country]]="Northern Ireland","Northern Ireland",IFERROR(VLOOKUP(CentrepointSourced[[#This Row],[Local Authority]],LKP_LANameDQ[],2,FALSE),CentrepointSourced[[#This Row],[Local Authority]]))</f>
        <v>Fife</v>
      </c>
      <c r="R1366" s="41" t="str">
        <f>IF(CentrepointSourced[[#This Row],[LA type]]="County","",INDEX(ConsolGeog[lad14cd],MATCH(CentrepointSourced[[#This Row],[Local Authority DQ]],ConsolGeog[la_name],0)))</f>
        <v>S12000015</v>
      </c>
      <c r="S1366" s="41" t="str">
        <f>IF(OR(CentrepointSourced[[#This Row],[Country]]="Northern Ireland",CentrepointSourced[[#This Row],[Country]]="Scotland",CentrepointSourced[[#This Row],[Country]]="Wales"),"Local Authority",CentrepointSourced[[#This Row],[LA type]])</f>
        <v>Local Authority</v>
      </c>
      <c r="T1366" s="41">
        <f>IF(TRIM(CentrepointSourced[[#This Row],[Presented HS]])="",0,IF(CentrepointSourced[[#This Row],[Presented HS]]="&lt;5",2.5,IF(CentrepointSourced[[#This Row],[Presented HS]]="&lt;10",5,VALUE(TRIM(CentrepointSourced[[#This Row],[Presented HS]])))))</f>
        <v>0</v>
      </c>
      <c r="U1366" s="41">
        <f>IF(TRIM(CentrepointSourced[[#This Row],[Assessed HS]])="",0,IF(CentrepointSourced[[#This Row],[Assessed HS]]="&lt;5",2.5,IF(CentrepointSourced[[#This Row],[Assessed HS]]="&lt;10",5,VALUE(TRIM(CentrepointSourced[[#This Row],[Assessed HS]])))))</f>
        <v>984</v>
      </c>
      <c r="V1366" s="41">
        <f>IF(TRIM(CentrepointSourced[[#This Row],[Presented CS]])="",0,IF(CentrepointSourced[[#This Row],[Presented CS]]="&lt;5",2.5,IF(CentrepointSourced[[#This Row],[Presented CS]]="&lt;10",5,VALUE(TRIM(CentrepointSourced[[#This Row],[Presented CS]])))))</f>
        <v>0</v>
      </c>
      <c r="W1366" s="41">
        <f>IF(TRIM(CentrepointSourced[[#This Row],[Assessed CS]])="",0,IF(CentrepointSourced[[#This Row],[Assessed CS]]="&lt;5",2.5,IF(CentrepointSourced[[#This Row],[Assessed CS]]="&lt;10",5,VALUE(TRIM(CentrepointSourced[[#This Row],[Assessed CS]])))))</f>
        <v>0</v>
      </c>
      <c r="X1366" s="106">
        <f>IF(CentrepointSourced[[#This Row],[Age]]="16-17",CentrepointSourced[[#This Row],[Presented HS DQ]],0)</f>
        <v>0</v>
      </c>
      <c r="Y1366" s="106">
        <f>IF(CentrepointSourced[[#This Row],[Age]]="16-24",CentrepointSourced[[#This Row],[Presented HS DQ]],0)</f>
        <v>0</v>
      </c>
      <c r="Z1366" s="106">
        <f>IF(CentrepointSourced[[#This Row],[Age]]="18-24",CentrepointSourced[[#This Row],[Presented HS DQ]],0)</f>
        <v>0</v>
      </c>
      <c r="AA1366" s="106">
        <f>IF(CentrepointSourced[[#This Row],[Age]]="16-17",CentrepointSourced[[#This Row],[Presented CS DQ]],0)</f>
        <v>0</v>
      </c>
      <c r="AB1366" s="106">
        <f>IF(CentrepointSourced[[#This Row],[Age]]="16-24",CentrepointSourced[[#This Row],[Presented CS DQ]],0)</f>
        <v>0</v>
      </c>
      <c r="AC1366" s="106">
        <f>IF(CentrepointSourced[[#This Row],[Age]]="18-24",CentrepointSourced[[#This Row],[Presented CS DQ]],0)</f>
        <v>0</v>
      </c>
      <c r="AD1366" s="107">
        <f>IF(CentrepointSourced[[#This Row],[Age]]="16-17",CentrepointSourced[[#This Row],[Assessed HS DQ]],0)</f>
        <v>0</v>
      </c>
      <c r="AE1366" s="107">
        <f>IF(CentrepointSourced[[#This Row],[Age]]="16-24",CentrepointSourced[[#This Row],[Assessed HS DQ]],0)</f>
        <v>984</v>
      </c>
      <c r="AF1366" s="107">
        <f>IF(CentrepointSourced[[#This Row],[Age]]="18-24",CentrepointSourced[[#This Row],[Assessed HS DQ]],0)</f>
        <v>0</v>
      </c>
      <c r="AG1366" s="107">
        <f>IF(CentrepointSourced[[#This Row],[Age]]="16-17",CentrepointSourced[[#This Row],[Assessed CS DQ]],0)</f>
        <v>0</v>
      </c>
      <c r="AH1366" s="107">
        <f>IF(CentrepointSourced[[#This Row],[Age]]="16-24",CentrepointSourced[[#This Row],[Assessed CS DQ]],0)</f>
        <v>0</v>
      </c>
      <c r="AI1366" s="107">
        <f>IF(CentrepointSourced[[#This Row],[Age]]="18-24",CentrepointSourced[[#This Row],[Assessed CS DQ]],0)</f>
        <v>0</v>
      </c>
    </row>
    <row r="1367" spans="1:35" customFormat="1" ht="13.5" customHeight="1">
      <c r="A1367" s="45" t="s">
        <v>94</v>
      </c>
      <c r="B1367" s="45" t="s">
        <v>173</v>
      </c>
      <c r="C1367" s="45"/>
      <c r="D1367" s="62" t="s">
        <v>37</v>
      </c>
      <c r="E1367" s="95">
        <v>2008</v>
      </c>
      <c r="F1367" s="67" t="s">
        <v>53</v>
      </c>
      <c r="G1367" s="67"/>
      <c r="H1367" s="97">
        <v>904</v>
      </c>
      <c r="I1367" s="45"/>
      <c r="J1367" s="45">
        <v>941</v>
      </c>
      <c r="K1367" s="45"/>
      <c r="L1367" s="45"/>
      <c r="M1367" s="45"/>
      <c r="N1367" s="45"/>
      <c r="O1367" s="45"/>
      <c r="P1367" s="45"/>
      <c r="Q1367" s="41" t="str">
        <f>IF(CentrepointSourced[[#This Row],[Country]]="Northern Ireland","Northern Ireland",IFERROR(VLOOKUP(CentrepointSourced[[#This Row],[Local Authority]],LKP_LANameDQ[],2,FALSE),CentrepointSourced[[#This Row],[Local Authority]]))</f>
        <v>Fife</v>
      </c>
      <c r="R1367" s="41" t="str">
        <f>IF(CentrepointSourced[[#This Row],[LA type]]="County","",INDEX(ConsolGeog[lad14cd],MATCH(CentrepointSourced[[#This Row],[Local Authority DQ]],ConsolGeog[la_name],0)))</f>
        <v>S12000015</v>
      </c>
      <c r="S1367" s="41" t="str">
        <f>IF(OR(CentrepointSourced[[#This Row],[Country]]="Northern Ireland",CentrepointSourced[[#This Row],[Country]]="Scotland",CentrepointSourced[[#This Row],[Country]]="Wales"),"Local Authority",CentrepointSourced[[#This Row],[LA type]])</f>
        <v>Local Authority</v>
      </c>
      <c r="T1367" s="41">
        <f>IF(TRIM(CentrepointSourced[[#This Row],[Presented HS]])="",0,IF(CentrepointSourced[[#This Row],[Presented HS]]="&lt;5",2.5,IF(CentrepointSourced[[#This Row],[Presented HS]]="&lt;10",5,VALUE(TRIM(CentrepointSourced[[#This Row],[Presented HS]])))))</f>
        <v>0</v>
      </c>
      <c r="U1367" s="41">
        <f>IF(TRIM(CentrepointSourced[[#This Row],[Assessed HS]])="",0,IF(CentrepointSourced[[#This Row],[Assessed HS]]="&lt;5",2.5,IF(CentrepointSourced[[#This Row],[Assessed HS]]="&lt;10",5,VALUE(TRIM(CentrepointSourced[[#This Row],[Assessed HS]])))))</f>
        <v>904</v>
      </c>
      <c r="V1367" s="41">
        <f>IF(TRIM(CentrepointSourced[[#This Row],[Presented CS]])="",0,IF(CentrepointSourced[[#This Row],[Presented CS]]="&lt;5",2.5,IF(CentrepointSourced[[#This Row],[Presented CS]]="&lt;10",5,VALUE(TRIM(CentrepointSourced[[#This Row],[Presented CS]])))))</f>
        <v>0</v>
      </c>
      <c r="W1367" s="41">
        <f>IF(TRIM(CentrepointSourced[[#This Row],[Assessed CS]])="",0,IF(CentrepointSourced[[#This Row],[Assessed CS]]="&lt;5",2.5,IF(CentrepointSourced[[#This Row],[Assessed CS]]="&lt;10",5,VALUE(TRIM(CentrepointSourced[[#This Row],[Assessed CS]])))))</f>
        <v>0</v>
      </c>
      <c r="X1367" s="106">
        <f>IF(CentrepointSourced[[#This Row],[Age]]="16-17",CentrepointSourced[[#This Row],[Presented HS DQ]],0)</f>
        <v>0</v>
      </c>
      <c r="Y1367" s="106">
        <f>IF(CentrepointSourced[[#This Row],[Age]]="16-24",CentrepointSourced[[#This Row],[Presented HS DQ]],0)</f>
        <v>0</v>
      </c>
      <c r="Z1367" s="106">
        <f>IF(CentrepointSourced[[#This Row],[Age]]="18-24",CentrepointSourced[[#This Row],[Presented HS DQ]],0)</f>
        <v>0</v>
      </c>
      <c r="AA1367" s="106">
        <f>IF(CentrepointSourced[[#This Row],[Age]]="16-17",CentrepointSourced[[#This Row],[Presented CS DQ]],0)</f>
        <v>0</v>
      </c>
      <c r="AB1367" s="106">
        <f>IF(CentrepointSourced[[#This Row],[Age]]="16-24",CentrepointSourced[[#This Row],[Presented CS DQ]],0)</f>
        <v>0</v>
      </c>
      <c r="AC1367" s="106">
        <f>IF(CentrepointSourced[[#This Row],[Age]]="18-24",CentrepointSourced[[#This Row],[Presented CS DQ]],0)</f>
        <v>0</v>
      </c>
      <c r="AD1367" s="107">
        <f>IF(CentrepointSourced[[#This Row],[Age]]="16-17",CentrepointSourced[[#This Row],[Assessed HS DQ]],0)</f>
        <v>0</v>
      </c>
      <c r="AE1367" s="107">
        <f>IF(CentrepointSourced[[#This Row],[Age]]="16-24",CentrepointSourced[[#This Row],[Assessed HS DQ]],0)</f>
        <v>904</v>
      </c>
      <c r="AF1367" s="107">
        <f>IF(CentrepointSourced[[#This Row],[Age]]="18-24",CentrepointSourced[[#This Row],[Assessed HS DQ]],0)</f>
        <v>0</v>
      </c>
      <c r="AG1367" s="107">
        <f>IF(CentrepointSourced[[#This Row],[Age]]="16-17",CentrepointSourced[[#This Row],[Assessed CS DQ]],0)</f>
        <v>0</v>
      </c>
      <c r="AH1367" s="107">
        <f>IF(CentrepointSourced[[#This Row],[Age]]="16-24",CentrepointSourced[[#This Row],[Assessed CS DQ]],0)</f>
        <v>0</v>
      </c>
      <c r="AI1367" s="107">
        <f>IF(CentrepointSourced[[#This Row],[Age]]="18-24",CentrepointSourced[[#This Row],[Assessed CS DQ]],0)</f>
        <v>0</v>
      </c>
    </row>
    <row r="1368" spans="1:35" customFormat="1" ht="13.5" customHeight="1">
      <c r="A1368" s="45" t="s">
        <v>94</v>
      </c>
      <c r="B1368" s="45" t="s">
        <v>173</v>
      </c>
      <c r="C1368" s="45"/>
      <c r="D1368" s="62" t="s">
        <v>37</v>
      </c>
      <c r="E1368" s="95">
        <v>2009</v>
      </c>
      <c r="F1368" s="67" t="s">
        <v>53</v>
      </c>
      <c r="G1368" s="67"/>
      <c r="H1368" s="97">
        <v>1088</v>
      </c>
      <c r="I1368" s="45"/>
      <c r="J1368" s="45">
        <v>1053</v>
      </c>
      <c r="K1368" s="45"/>
      <c r="L1368" s="45"/>
      <c r="M1368" s="45"/>
      <c r="N1368" s="45"/>
      <c r="O1368" s="45"/>
      <c r="P1368" s="45"/>
      <c r="Q1368" s="41" t="str">
        <f>IF(CentrepointSourced[[#This Row],[Country]]="Northern Ireland","Northern Ireland",IFERROR(VLOOKUP(CentrepointSourced[[#This Row],[Local Authority]],LKP_LANameDQ[],2,FALSE),CentrepointSourced[[#This Row],[Local Authority]]))</f>
        <v>Fife</v>
      </c>
      <c r="R1368" s="41" t="str">
        <f>IF(CentrepointSourced[[#This Row],[LA type]]="County","",INDEX(ConsolGeog[lad14cd],MATCH(CentrepointSourced[[#This Row],[Local Authority DQ]],ConsolGeog[la_name],0)))</f>
        <v>S12000015</v>
      </c>
      <c r="S1368" s="41" t="str">
        <f>IF(OR(CentrepointSourced[[#This Row],[Country]]="Northern Ireland",CentrepointSourced[[#This Row],[Country]]="Scotland",CentrepointSourced[[#This Row],[Country]]="Wales"),"Local Authority",CentrepointSourced[[#This Row],[LA type]])</f>
        <v>Local Authority</v>
      </c>
      <c r="T1368" s="41">
        <f>IF(TRIM(CentrepointSourced[[#This Row],[Presented HS]])="",0,IF(CentrepointSourced[[#This Row],[Presented HS]]="&lt;5",2.5,IF(CentrepointSourced[[#This Row],[Presented HS]]="&lt;10",5,VALUE(TRIM(CentrepointSourced[[#This Row],[Presented HS]])))))</f>
        <v>0</v>
      </c>
      <c r="U1368" s="41">
        <f>IF(TRIM(CentrepointSourced[[#This Row],[Assessed HS]])="",0,IF(CentrepointSourced[[#This Row],[Assessed HS]]="&lt;5",2.5,IF(CentrepointSourced[[#This Row],[Assessed HS]]="&lt;10",5,VALUE(TRIM(CentrepointSourced[[#This Row],[Assessed HS]])))))</f>
        <v>1088</v>
      </c>
      <c r="V1368" s="41">
        <f>IF(TRIM(CentrepointSourced[[#This Row],[Presented CS]])="",0,IF(CentrepointSourced[[#This Row],[Presented CS]]="&lt;5",2.5,IF(CentrepointSourced[[#This Row],[Presented CS]]="&lt;10",5,VALUE(TRIM(CentrepointSourced[[#This Row],[Presented CS]])))))</f>
        <v>0</v>
      </c>
      <c r="W1368" s="41">
        <f>IF(TRIM(CentrepointSourced[[#This Row],[Assessed CS]])="",0,IF(CentrepointSourced[[#This Row],[Assessed CS]]="&lt;5",2.5,IF(CentrepointSourced[[#This Row],[Assessed CS]]="&lt;10",5,VALUE(TRIM(CentrepointSourced[[#This Row],[Assessed CS]])))))</f>
        <v>0</v>
      </c>
      <c r="X1368" s="106">
        <f>IF(CentrepointSourced[[#This Row],[Age]]="16-17",CentrepointSourced[[#This Row],[Presented HS DQ]],0)</f>
        <v>0</v>
      </c>
      <c r="Y1368" s="106">
        <f>IF(CentrepointSourced[[#This Row],[Age]]="16-24",CentrepointSourced[[#This Row],[Presented HS DQ]],0)</f>
        <v>0</v>
      </c>
      <c r="Z1368" s="106">
        <f>IF(CentrepointSourced[[#This Row],[Age]]="18-24",CentrepointSourced[[#This Row],[Presented HS DQ]],0)</f>
        <v>0</v>
      </c>
      <c r="AA1368" s="106">
        <f>IF(CentrepointSourced[[#This Row],[Age]]="16-17",CentrepointSourced[[#This Row],[Presented CS DQ]],0)</f>
        <v>0</v>
      </c>
      <c r="AB1368" s="106">
        <f>IF(CentrepointSourced[[#This Row],[Age]]="16-24",CentrepointSourced[[#This Row],[Presented CS DQ]],0)</f>
        <v>0</v>
      </c>
      <c r="AC1368" s="106">
        <f>IF(CentrepointSourced[[#This Row],[Age]]="18-24",CentrepointSourced[[#This Row],[Presented CS DQ]],0)</f>
        <v>0</v>
      </c>
      <c r="AD1368" s="107">
        <f>IF(CentrepointSourced[[#This Row],[Age]]="16-17",CentrepointSourced[[#This Row],[Assessed HS DQ]],0)</f>
        <v>0</v>
      </c>
      <c r="AE1368" s="107">
        <f>IF(CentrepointSourced[[#This Row],[Age]]="16-24",CentrepointSourced[[#This Row],[Assessed HS DQ]],0)</f>
        <v>1088</v>
      </c>
      <c r="AF1368" s="107">
        <f>IF(CentrepointSourced[[#This Row],[Age]]="18-24",CentrepointSourced[[#This Row],[Assessed HS DQ]],0)</f>
        <v>0</v>
      </c>
      <c r="AG1368" s="107">
        <f>IF(CentrepointSourced[[#This Row],[Age]]="16-17",CentrepointSourced[[#This Row],[Assessed CS DQ]],0)</f>
        <v>0</v>
      </c>
      <c r="AH1368" s="107">
        <f>IF(CentrepointSourced[[#This Row],[Age]]="16-24",CentrepointSourced[[#This Row],[Assessed CS DQ]],0)</f>
        <v>0</v>
      </c>
      <c r="AI1368" s="107">
        <f>IF(CentrepointSourced[[#This Row],[Age]]="18-24",CentrepointSourced[[#This Row],[Assessed CS DQ]],0)</f>
        <v>0</v>
      </c>
    </row>
    <row r="1369" spans="1:35" customFormat="1" ht="13.5" customHeight="1">
      <c r="A1369" s="45" t="s">
        <v>94</v>
      </c>
      <c r="B1369" s="45" t="s">
        <v>173</v>
      </c>
      <c r="C1369" s="45"/>
      <c r="D1369" s="62" t="s">
        <v>37</v>
      </c>
      <c r="E1369" s="95">
        <v>2010</v>
      </c>
      <c r="F1369" s="67" t="s">
        <v>53</v>
      </c>
      <c r="G1369" s="67"/>
      <c r="H1369" s="97">
        <v>1271</v>
      </c>
      <c r="I1369" s="45"/>
      <c r="J1369" s="45">
        <v>1246</v>
      </c>
      <c r="K1369" s="45"/>
      <c r="L1369" s="45"/>
      <c r="M1369" s="45"/>
      <c r="N1369" s="45"/>
      <c r="O1369" s="45"/>
      <c r="P1369" s="45"/>
      <c r="Q1369" s="41" t="str">
        <f>IF(CentrepointSourced[[#This Row],[Country]]="Northern Ireland","Northern Ireland",IFERROR(VLOOKUP(CentrepointSourced[[#This Row],[Local Authority]],LKP_LANameDQ[],2,FALSE),CentrepointSourced[[#This Row],[Local Authority]]))</f>
        <v>Fife</v>
      </c>
      <c r="R1369" s="41" t="str">
        <f>IF(CentrepointSourced[[#This Row],[LA type]]="County","",INDEX(ConsolGeog[lad14cd],MATCH(CentrepointSourced[[#This Row],[Local Authority DQ]],ConsolGeog[la_name],0)))</f>
        <v>S12000015</v>
      </c>
      <c r="S1369" s="41" t="str">
        <f>IF(OR(CentrepointSourced[[#This Row],[Country]]="Northern Ireland",CentrepointSourced[[#This Row],[Country]]="Scotland",CentrepointSourced[[#This Row],[Country]]="Wales"),"Local Authority",CentrepointSourced[[#This Row],[LA type]])</f>
        <v>Local Authority</v>
      </c>
      <c r="T1369" s="41">
        <f>IF(TRIM(CentrepointSourced[[#This Row],[Presented HS]])="",0,IF(CentrepointSourced[[#This Row],[Presented HS]]="&lt;5",2.5,IF(CentrepointSourced[[#This Row],[Presented HS]]="&lt;10",5,VALUE(TRIM(CentrepointSourced[[#This Row],[Presented HS]])))))</f>
        <v>0</v>
      </c>
      <c r="U1369" s="41">
        <f>IF(TRIM(CentrepointSourced[[#This Row],[Assessed HS]])="",0,IF(CentrepointSourced[[#This Row],[Assessed HS]]="&lt;5",2.5,IF(CentrepointSourced[[#This Row],[Assessed HS]]="&lt;10",5,VALUE(TRIM(CentrepointSourced[[#This Row],[Assessed HS]])))))</f>
        <v>1271</v>
      </c>
      <c r="V1369" s="41">
        <f>IF(TRIM(CentrepointSourced[[#This Row],[Presented CS]])="",0,IF(CentrepointSourced[[#This Row],[Presented CS]]="&lt;5",2.5,IF(CentrepointSourced[[#This Row],[Presented CS]]="&lt;10",5,VALUE(TRIM(CentrepointSourced[[#This Row],[Presented CS]])))))</f>
        <v>0</v>
      </c>
      <c r="W1369" s="41">
        <f>IF(TRIM(CentrepointSourced[[#This Row],[Assessed CS]])="",0,IF(CentrepointSourced[[#This Row],[Assessed CS]]="&lt;5",2.5,IF(CentrepointSourced[[#This Row],[Assessed CS]]="&lt;10",5,VALUE(TRIM(CentrepointSourced[[#This Row],[Assessed CS]])))))</f>
        <v>0</v>
      </c>
      <c r="X1369" s="106">
        <f>IF(CentrepointSourced[[#This Row],[Age]]="16-17",CentrepointSourced[[#This Row],[Presented HS DQ]],0)</f>
        <v>0</v>
      </c>
      <c r="Y1369" s="106">
        <f>IF(CentrepointSourced[[#This Row],[Age]]="16-24",CentrepointSourced[[#This Row],[Presented HS DQ]],0)</f>
        <v>0</v>
      </c>
      <c r="Z1369" s="106">
        <f>IF(CentrepointSourced[[#This Row],[Age]]="18-24",CentrepointSourced[[#This Row],[Presented HS DQ]],0)</f>
        <v>0</v>
      </c>
      <c r="AA1369" s="106">
        <f>IF(CentrepointSourced[[#This Row],[Age]]="16-17",CentrepointSourced[[#This Row],[Presented CS DQ]],0)</f>
        <v>0</v>
      </c>
      <c r="AB1369" s="106">
        <f>IF(CentrepointSourced[[#This Row],[Age]]="16-24",CentrepointSourced[[#This Row],[Presented CS DQ]],0)</f>
        <v>0</v>
      </c>
      <c r="AC1369" s="106">
        <f>IF(CentrepointSourced[[#This Row],[Age]]="18-24",CentrepointSourced[[#This Row],[Presented CS DQ]],0)</f>
        <v>0</v>
      </c>
      <c r="AD1369" s="107">
        <f>IF(CentrepointSourced[[#This Row],[Age]]="16-17",CentrepointSourced[[#This Row],[Assessed HS DQ]],0)</f>
        <v>0</v>
      </c>
      <c r="AE1369" s="107">
        <f>IF(CentrepointSourced[[#This Row],[Age]]="16-24",CentrepointSourced[[#This Row],[Assessed HS DQ]],0)</f>
        <v>1271</v>
      </c>
      <c r="AF1369" s="107">
        <f>IF(CentrepointSourced[[#This Row],[Age]]="18-24",CentrepointSourced[[#This Row],[Assessed HS DQ]],0)</f>
        <v>0</v>
      </c>
      <c r="AG1369" s="107">
        <f>IF(CentrepointSourced[[#This Row],[Age]]="16-17",CentrepointSourced[[#This Row],[Assessed CS DQ]],0)</f>
        <v>0</v>
      </c>
      <c r="AH1369" s="107">
        <f>IF(CentrepointSourced[[#This Row],[Age]]="16-24",CentrepointSourced[[#This Row],[Assessed CS DQ]],0)</f>
        <v>0</v>
      </c>
      <c r="AI1369" s="107">
        <f>IF(CentrepointSourced[[#This Row],[Age]]="18-24",CentrepointSourced[[#This Row],[Assessed CS DQ]],0)</f>
        <v>0</v>
      </c>
    </row>
    <row r="1370" spans="1:35" customFormat="1" ht="13.5" customHeight="1">
      <c r="A1370" s="45" t="s">
        <v>94</v>
      </c>
      <c r="B1370" s="45" t="s">
        <v>173</v>
      </c>
      <c r="C1370" s="45"/>
      <c r="D1370" s="62" t="s">
        <v>37</v>
      </c>
      <c r="E1370" s="95">
        <v>2011</v>
      </c>
      <c r="F1370" s="67" t="s">
        <v>53</v>
      </c>
      <c r="G1370" s="67"/>
      <c r="H1370" s="97">
        <v>1556</v>
      </c>
      <c r="I1370" s="45"/>
      <c r="J1370" s="45">
        <v>1028</v>
      </c>
      <c r="K1370" s="45"/>
      <c r="L1370" s="45"/>
      <c r="M1370" s="45"/>
      <c r="N1370" s="45"/>
      <c r="O1370" s="45"/>
      <c r="P1370" s="45"/>
      <c r="Q1370" s="41" t="str">
        <f>IF(CentrepointSourced[[#This Row],[Country]]="Northern Ireland","Northern Ireland",IFERROR(VLOOKUP(CentrepointSourced[[#This Row],[Local Authority]],LKP_LANameDQ[],2,FALSE),CentrepointSourced[[#This Row],[Local Authority]]))</f>
        <v>Fife</v>
      </c>
      <c r="R1370" s="41" t="str">
        <f>IF(CentrepointSourced[[#This Row],[LA type]]="County","",INDEX(ConsolGeog[lad14cd],MATCH(CentrepointSourced[[#This Row],[Local Authority DQ]],ConsolGeog[la_name],0)))</f>
        <v>S12000015</v>
      </c>
      <c r="S1370" s="41" t="str">
        <f>IF(OR(CentrepointSourced[[#This Row],[Country]]="Northern Ireland",CentrepointSourced[[#This Row],[Country]]="Scotland",CentrepointSourced[[#This Row],[Country]]="Wales"),"Local Authority",CentrepointSourced[[#This Row],[LA type]])</f>
        <v>Local Authority</v>
      </c>
      <c r="T1370" s="41">
        <f>IF(TRIM(CentrepointSourced[[#This Row],[Presented HS]])="",0,IF(CentrepointSourced[[#This Row],[Presented HS]]="&lt;5",2.5,IF(CentrepointSourced[[#This Row],[Presented HS]]="&lt;10",5,VALUE(TRIM(CentrepointSourced[[#This Row],[Presented HS]])))))</f>
        <v>0</v>
      </c>
      <c r="U1370" s="41">
        <f>IF(TRIM(CentrepointSourced[[#This Row],[Assessed HS]])="",0,IF(CentrepointSourced[[#This Row],[Assessed HS]]="&lt;5",2.5,IF(CentrepointSourced[[#This Row],[Assessed HS]]="&lt;10",5,VALUE(TRIM(CentrepointSourced[[#This Row],[Assessed HS]])))))</f>
        <v>1556</v>
      </c>
      <c r="V1370" s="41">
        <f>IF(TRIM(CentrepointSourced[[#This Row],[Presented CS]])="",0,IF(CentrepointSourced[[#This Row],[Presented CS]]="&lt;5",2.5,IF(CentrepointSourced[[#This Row],[Presented CS]]="&lt;10",5,VALUE(TRIM(CentrepointSourced[[#This Row],[Presented CS]])))))</f>
        <v>0</v>
      </c>
      <c r="W1370" s="41">
        <f>IF(TRIM(CentrepointSourced[[#This Row],[Assessed CS]])="",0,IF(CentrepointSourced[[#This Row],[Assessed CS]]="&lt;5",2.5,IF(CentrepointSourced[[#This Row],[Assessed CS]]="&lt;10",5,VALUE(TRIM(CentrepointSourced[[#This Row],[Assessed CS]])))))</f>
        <v>0</v>
      </c>
      <c r="X1370" s="106">
        <f>IF(CentrepointSourced[[#This Row],[Age]]="16-17",CentrepointSourced[[#This Row],[Presented HS DQ]],0)</f>
        <v>0</v>
      </c>
      <c r="Y1370" s="106">
        <f>IF(CentrepointSourced[[#This Row],[Age]]="16-24",CentrepointSourced[[#This Row],[Presented HS DQ]],0)</f>
        <v>0</v>
      </c>
      <c r="Z1370" s="106">
        <f>IF(CentrepointSourced[[#This Row],[Age]]="18-24",CentrepointSourced[[#This Row],[Presented HS DQ]],0)</f>
        <v>0</v>
      </c>
      <c r="AA1370" s="106">
        <f>IF(CentrepointSourced[[#This Row],[Age]]="16-17",CentrepointSourced[[#This Row],[Presented CS DQ]],0)</f>
        <v>0</v>
      </c>
      <c r="AB1370" s="106">
        <f>IF(CentrepointSourced[[#This Row],[Age]]="16-24",CentrepointSourced[[#This Row],[Presented CS DQ]],0)</f>
        <v>0</v>
      </c>
      <c r="AC1370" s="106">
        <f>IF(CentrepointSourced[[#This Row],[Age]]="18-24",CentrepointSourced[[#This Row],[Presented CS DQ]],0)</f>
        <v>0</v>
      </c>
      <c r="AD1370" s="107">
        <f>IF(CentrepointSourced[[#This Row],[Age]]="16-17",CentrepointSourced[[#This Row],[Assessed HS DQ]],0)</f>
        <v>0</v>
      </c>
      <c r="AE1370" s="107">
        <f>IF(CentrepointSourced[[#This Row],[Age]]="16-24",CentrepointSourced[[#This Row],[Assessed HS DQ]],0)</f>
        <v>1556</v>
      </c>
      <c r="AF1370" s="107">
        <f>IF(CentrepointSourced[[#This Row],[Age]]="18-24",CentrepointSourced[[#This Row],[Assessed HS DQ]],0)</f>
        <v>0</v>
      </c>
      <c r="AG1370" s="107">
        <f>IF(CentrepointSourced[[#This Row],[Age]]="16-17",CentrepointSourced[[#This Row],[Assessed CS DQ]],0)</f>
        <v>0</v>
      </c>
      <c r="AH1370" s="107">
        <f>IF(CentrepointSourced[[#This Row],[Age]]="16-24",CentrepointSourced[[#This Row],[Assessed CS DQ]],0)</f>
        <v>0</v>
      </c>
      <c r="AI1370" s="107">
        <f>IF(CentrepointSourced[[#This Row],[Age]]="18-24",CentrepointSourced[[#This Row],[Assessed CS DQ]],0)</f>
        <v>0</v>
      </c>
    </row>
    <row r="1371" spans="1:35" customFormat="1" ht="13.5" customHeight="1">
      <c r="A1371" s="45" t="s">
        <v>94</v>
      </c>
      <c r="B1371" s="45" t="s">
        <v>173</v>
      </c>
      <c r="C1371" s="45"/>
      <c r="D1371" s="62" t="s">
        <v>37</v>
      </c>
      <c r="E1371" s="95">
        <v>2012</v>
      </c>
      <c r="F1371" s="67" t="s">
        <v>53</v>
      </c>
      <c r="G1371" s="67"/>
      <c r="H1371" s="79"/>
      <c r="I1371" s="45"/>
      <c r="J1371" s="45">
        <v>815</v>
      </c>
      <c r="K1371" s="45"/>
      <c r="L1371" s="45"/>
      <c r="M1371" s="45"/>
      <c r="N1371" s="45"/>
      <c r="O1371" s="45"/>
      <c r="P1371" s="45"/>
      <c r="Q1371" s="41" t="str">
        <f>IF(CentrepointSourced[[#This Row],[Country]]="Northern Ireland","Northern Ireland",IFERROR(VLOOKUP(CentrepointSourced[[#This Row],[Local Authority]],LKP_LANameDQ[],2,FALSE),CentrepointSourced[[#This Row],[Local Authority]]))</f>
        <v>Fife</v>
      </c>
      <c r="R1371" s="41" t="str">
        <f>IF(CentrepointSourced[[#This Row],[LA type]]="County","",INDEX(ConsolGeog[lad14cd],MATCH(CentrepointSourced[[#This Row],[Local Authority DQ]],ConsolGeog[la_name],0)))</f>
        <v>S12000015</v>
      </c>
      <c r="S1371" s="41" t="str">
        <f>IF(OR(CentrepointSourced[[#This Row],[Country]]="Northern Ireland",CentrepointSourced[[#This Row],[Country]]="Scotland",CentrepointSourced[[#This Row],[Country]]="Wales"),"Local Authority",CentrepointSourced[[#This Row],[LA type]])</f>
        <v>Local Authority</v>
      </c>
      <c r="T1371" s="41">
        <f>IF(TRIM(CentrepointSourced[[#This Row],[Presented HS]])="",0,IF(CentrepointSourced[[#This Row],[Presented HS]]="&lt;5",2.5,IF(CentrepointSourced[[#This Row],[Presented HS]]="&lt;10",5,VALUE(TRIM(CentrepointSourced[[#This Row],[Presented HS]])))))</f>
        <v>0</v>
      </c>
      <c r="U1371" s="41">
        <f>IF(TRIM(CentrepointSourced[[#This Row],[Assessed HS]])="",0,IF(CentrepointSourced[[#This Row],[Assessed HS]]="&lt;5",2.5,IF(CentrepointSourced[[#This Row],[Assessed HS]]="&lt;10",5,VALUE(TRIM(CentrepointSourced[[#This Row],[Assessed HS]])))))</f>
        <v>0</v>
      </c>
      <c r="V1371" s="41">
        <f>IF(TRIM(CentrepointSourced[[#This Row],[Presented CS]])="",0,IF(CentrepointSourced[[#This Row],[Presented CS]]="&lt;5",2.5,IF(CentrepointSourced[[#This Row],[Presented CS]]="&lt;10",5,VALUE(TRIM(CentrepointSourced[[#This Row],[Presented CS]])))))</f>
        <v>0</v>
      </c>
      <c r="W1371" s="41">
        <f>IF(TRIM(CentrepointSourced[[#This Row],[Assessed CS]])="",0,IF(CentrepointSourced[[#This Row],[Assessed CS]]="&lt;5",2.5,IF(CentrepointSourced[[#This Row],[Assessed CS]]="&lt;10",5,VALUE(TRIM(CentrepointSourced[[#This Row],[Assessed CS]])))))</f>
        <v>0</v>
      </c>
      <c r="X1371" s="106">
        <f>IF(CentrepointSourced[[#This Row],[Age]]="16-17",CentrepointSourced[[#This Row],[Presented HS DQ]],0)</f>
        <v>0</v>
      </c>
      <c r="Y1371" s="106">
        <f>IF(CentrepointSourced[[#This Row],[Age]]="16-24",CentrepointSourced[[#This Row],[Presented HS DQ]],0)</f>
        <v>0</v>
      </c>
      <c r="Z1371" s="106">
        <f>IF(CentrepointSourced[[#This Row],[Age]]="18-24",CentrepointSourced[[#This Row],[Presented HS DQ]],0)</f>
        <v>0</v>
      </c>
      <c r="AA1371" s="106">
        <f>IF(CentrepointSourced[[#This Row],[Age]]="16-17",CentrepointSourced[[#This Row],[Presented CS DQ]],0)</f>
        <v>0</v>
      </c>
      <c r="AB1371" s="106">
        <f>IF(CentrepointSourced[[#This Row],[Age]]="16-24",CentrepointSourced[[#This Row],[Presented CS DQ]],0)</f>
        <v>0</v>
      </c>
      <c r="AC1371" s="106">
        <f>IF(CentrepointSourced[[#This Row],[Age]]="18-24",CentrepointSourced[[#This Row],[Presented CS DQ]],0)</f>
        <v>0</v>
      </c>
      <c r="AD1371" s="107">
        <f>IF(CentrepointSourced[[#This Row],[Age]]="16-17",CentrepointSourced[[#This Row],[Assessed HS DQ]],0)</f>
        <v>0</v>
      </c>
      <c r="AE1371" s="107">
        <f>IF(CentrepointSourced[[#This Row],[Age]]="16-24",CentrepointSourced[[#This Row],[Assessed HS DQ]],0)</f>
        <v>0</v>
      </c>
      <c r="AF1371" s="107">
        <f>IF(CentrepointSourced[[#This Row],[Age]]="18-24",CentrepointSourced[[#This Row],[Assessed HS DQ]],0)</f>
        <v>0</v>
      </c>
      <c r="AG1371" s="107">
        <f>IF(CentrepointSourced[[#This Row],[Age]]="16-17",CentrepointSourced[[#This Row],[Assessed CS DQ]],0)</f>
        <v>0</v>
      </c>
      <c r="AH1371" s="107">
        <f>IF(CentrepointSourced[[#This Row],[Age]]="16-24",CentrepointSourced[[#This Row],[Assessed CS DQ]],0)</f>
        <v>0</v>
      </c>
      <c r="AI1371" s="107">
        <f>IF(CentrepointSourced[[#This Row],[Age]]="18-24",CentrepointSourced[[#This Row],[Assessed CS DQ]],0)</f>
        <v>0</v>
      </c>
    </row>
    <row r="1372" spans="1:35" customFormat="1" ht="13.5" customHeight="1">
      <c r="A1372" s="45" t="s">
        <v>94</v>
      </c>
      <c r="B1372" s="45" t="s">
        <v>173</v>
      </c>
      <c r="C1372" s="45"/>
      <c r="D1372" s="62" t="s">
        <v>37</v>
      </c>
      <c r="E1372" s="95">
        <v>2013</v>
      </c>
      <c r="F1372" s="67" t="s">
        <v>53</v>
      </c>
      <c r="G1372" s="67"/>
      <c r="H1372" s="79"/>
      <c r="I1372" s="45"/>
      <c r="J1372" s="45">
        <v>699</v>
      </c>
      <c r="K1372" s="45"/>
      <c r="L1372" s="45"/>
      <c r="M1372" s="45"/>
      <c r="N1372" s="45"/>
      <c r="O1372" s="45"/>
      <c r="P1372" s="45"/>
      <c r="Q1372" s="41" t="str">
        <f>IF(CentrepointSourced[[#This Row],[Country]]="Northern Ireland","Northern Ireland",IFERROR(VLOOKUP(CentrepointSourced[[#This Row],[Local Authority]],LKP_LANameDQ[],2,FALSE),CentrepointSourced[[#This Row],[Local Authority]]))</f>
        <v>Fife</v>
      </c>
      <c r="R1372" s="41" t="str">
        <f>IF(CentrepointSourced[[#This Row],[LA type]]="County","",INDEX(ConsolGeog[lad14cd],MATCH(CentrepointSourced[[#This Row],[Local Authority DQ]],ConsolGeog[la_name],0)))</f>
        <v>S12000015</v>
      </c>
      <c r="S1372" s="41" t="str">
        <f>IF(OR(CentrepointSourced[[#This Row],[Country]]="Northern Ireland",CentrepointSourced[[#This Row],[Country]]="Scotland",CentrepointSourced[[#This Row],[Country]]="Wales"),"Local Authority",CentrepointSourced[[#This Row],[LA type]])</f>
        <v>Local Authority</v>
      </c>
      <c r="T1372" s="41">
        <f>IF(TRIM(CentrepointSourced[[#This Row],[Presented HS]])="",0,IF(CentrepointSourced[[#This Row],[Presented HS]]="&lt;5",2.5,IF(CentrepointSourced[[#This Row],[Presented HS]]="&lt;10",5,VALUE(TRIM(CentrepointSourced[[#This Row],[Presented HS]])))))</f>
        <v>0</v>
      </c>
      <c r="U1372" s="41">
        <f>IF(TRIM(CentrepointSourced[[#This Row],[Assessed HS]])="",0,IF(CentrepointSourced[[#This Row],[Assessed HS]]="&lt;5",2.5,IF(CentrepointSourced[[#This Row],[Assessed HS]]="&lt;10",5,VALUE(TRIM(CentrepointSourced[[#This Row],[Assessed HS]])))))</f>
        <v>0</v>
      </c>
      <c r="V1372" s="41">
        <f>IF(TRIM(CentrepointSourced[[#This Row],[Presented CS]])="",0,IF(CentrepointSourced[[#This Row],[Presented CS]]="&lt;5",2.5,IF(CentrepointSourced[[#This Row],[Presented CS]]="&lt;10",5,VALUE(TRIM(CentrepointSourced[[#This Row],[Presented CS]])))))</f>
        <v>0</v>
      </c>
      <c r="W1372" s="41">
        <f>IF(TRIM(CentrepointSourced[[#This Row],[Assessed CS]])="",0,IF(CentrepointSourced[[#This Row],[Assessed CS]]="&lt;5",2.5,IF(CentrepointSourced[[#This Row],[Assessed CS]]="&lt;10",5,VALUE(TRIM(CentrepointSourced[[#This Row],[Assessed CS]])))))</f>
        <v>0</v>
      </c>
      <c r="X1372" s="106">
        <f>IF(CentrepointSourced[[#This Row],[Age]]="16-17",CentrepointSourced[[#This Row],[Presented HS DQ]],0)</f>
        <v>0</v>
      </c>
      <c r="Y1372" s="106">
        <f>IF(CentrepointSourced[[#This Row],[Age]]="16-24",CentrepointSourced[[#This Row],[Presented HS DQ]],0)</f>
        <v>0</v>
      </c>
      <c r="Z1372" s="106">
        <f>IF(CentrepointSourced[[#This Row],[Age]]="18-24",CentrepointSourced[[#This Row],[Presented HS DQ]],0)</f>
        <v>0</v>
      </c>
      <c r="AA1372" s="106">
        <f>IF(CentrepointSourced[[#This Row],[Age]]="16-17",CentrepointSourced[[#This Row],[Presented CS DQ]],0)</f>
        <v>0</v>
      </c>
      <c r="AB1372" s="106">
        <f>IF(CentrepointSourced[[#This Row],[Age]]="16-24",CentrepointSourced[[#This Row],[Presented CS DQ]],0)</f>
        <v>0</v>
      </c>
      <c r="AC1372" s="106">
        <f>IF(CentrepointSourced[[#This Row],[Age]]="18-24",CentrepointSourced[[#This Row],[Presented CS DQ]],0)</f>
        <v>0</v>
      </c>
      <c r="AD1372" s="107">
        <f>IF(CentrepointSourced[[#This Row],[Age]]="16-17",CentrepointSourced[[#This Row],[Assessed HS DQ]],0)</f>
        <v>0</v>
      </c>
      <c r="AE1372" s="107">
        <f>IF(CentrepointSourced[[#This Row],[Age]]="16-24",CentrepointSourced[[#This Row],[Assessed HS DQ]],0)</f>
        <v>0</v>
      </c>
      <c r="AF1372" s="107">
        <f>IF(CentrepointSourced[[#This Row],[Age]]="18-24",CentrepointSourced[[#This Row],[Assessed HS DQ]],0)</f>
        <v>0</v>
      </c>
      <c r="AG1372" s="107">
        <f>IF(CentrepointSourced[[#This Row],[Age]]="16-17",CentrepointSourced[[#This Row],[Assessed CS DQ]],0)</f>
        <v>0</v>
      </c>
      <c r="AH1372" s="107">
        <f>IF(CentrepointSourced[[#This Row],[Age]]="16-24",CentrepointSourced[[#This Row],[Assessed CS DQ]],0)</f>
        <v>0</v>
      </c>
      <c r="AI1372" s="107">
        <f>IF(CentrepointSourced[[#This Row],[Age]]="18-24",CentrepointSourced[[#This Row],[Assessed CS DQ]],0)</f>
        <v>0</v>
      </c>
    </row>
    <row r="1373" spans="1:35" customFormat="1" ht="13.5" customHeight="1">
      <c r="A1373" s="45" t="s">
        <v>94</v>
      </c>
      <c r="B1373" s="45" t="s">
        <v>173</v>
      </c>
      <c r="C1373" s="45"/>
      <c r="D1373" s="62" t="s">
        <v>37</v>
      </c>
      <c r="E1373" s="95">
        <v>2014</v>
      </c>
      <c r="F1373" s="67" t="s">
        <v>53</v>
      </c>
      <c r="G1373" s="67"/>
      <c r="H1373" s="79"/>
      <c r="I1373" s="45"/>
      <c r="J1373" s="45">
        <v>541</v>
      </c>
      <c r="K1373" s="45"/>
      <c r="L1373" s="45"/>
      <c r="M1373" s="45"/>
      <c r="N1373" s="45"/>
      <c r="O1373" s="45"/>
      <c r="P1373" s="45"/>
      <c r="Q1373" s="41" t="str">
        <f>IF(CentrepointSourced[[#This Row],[Country]]="Northern Ireland","Northern Ireland",IFERROR(VLOOKUP(CentrepointSourced[[#This Row],[Local Authority]],LKP_LANameDQ[],2,FALSE),CentrepointSourced[[#This Row],[Local Authority]]))</f>
        <v>Fife</v>
      </c>
      <c r="R1373" s="41" t="str">
        <f>IF(CentrepointSourced[[#This Row],[LA type]]="County","",INDEX(ConsolGeog[lad14cd],MATCH(CentrepointSourced[[#This Row],[Local Authority DQ]],ConsolGeog[la_name],0)))</f>
        <v>S12000015</v>
      </c>
      <c r="S1373" s="41" t="str">
        <f>IF(OR(CentrepointSourced[[#This Row],[Country]]="Northern Ireland",CentrepointSourced[[#This Row],[Country]]="Scotland",CentrepointSourced[[#This Row],[Country]]="Wales"),"Local Authority",CentrepointSourced[[#This Row],[LA type]])</f>
        <v>Local Authority</v>
      </c>
      <c r="T1373" s="41">
        <f>IF(TRIM(CentrepointSourced[[#This Row],[Presented HS]])="",0,IF(CentrepointSourced[[#This Row],[Presented HS]]="&lt;5",2.5,IF(CentrepointSourced[[#This Row],[Presented HS]]="&lt;10",5,VALUE(TRIM(CentrepointSourced[[#This Row],[Presented HS]])))))</f>
        <v>0</v>
      </c>
      <c r="U1373" s="41">
        <f>IF(TRIM(CentrepointSourced[[#This Row],[Assessed HS]])="",0,IF(CentrepointSourced[[#This Row],[Assessed HS]]="&lt;5",2.5,IF(CentrepointSourced[[#This Row],[Assessed HS]]="&lt;10",5,VALUE(TRIM(CentrepointSourced[[#This Row],[Assessed HS]])))))</f>
        <v>0</v>
      </c>
      <c r="V1373" s="41">
        <f>IF(TRIM(CentrepointSourced[[#This Row],[Presented CS]])="",0,IF(CentrepointSourced[[#This Row],[Presented CS]]="&lt;5",2.5,IF(CentrepointSourced[[#This Row],[Presented CS]]="&lt;10",5,VALUE(TRIM(CentrepointSourced[[#This Row],[Presented CS]])))))</f>
        <v>0</v>
      </c>
      <c r="W1373" s="41">
        <f>IF(TRIM(CentrepointSourced[[#This Row],[Assessed CS]])="",0,IF(CentrepointSourced[[#This Row],[Assessed CS]]="&lt;5",2.5,IF(CentrepointSourced[[#This Row],[Assessed CS]]="&lt;10",5,VALUE(TRIM(CentrepointSourced[[#This Row],[Assessed CS]])))))</f>
        <v>0</v>
      </c>
      <c r="X1373" s="106">
        <f>IF(CentrepointSourced[[#This Row],[Age]]="16-17",CentrepointSourced[[#This Row],[Presented HS DQ]],0)</f>
        <v>0</v>
      </c>
      <c r="Y1373" s="106">
        <f>IF(CentrepointSourced[[#This Row],[Age]]="16-24",CentrepointSourced[[#This Row],[Presented HS DQ]],0)</f>
        <v>0</v>
      </c>
      <c r="Z1373" s="106">
        <f>IF(CentrepointSourced[[#This Row],[Age]]="18-24",CentrepointSourced[[#This Row],[Presented HS DQ]],0)</f>
        <v>0</v>
      </c>
      <c r="AA1373" s="106">
        <f>IF(CentrepointSourced[[#This Row],[Age]]="16-17",CentrepointSourced[[#This Row],[Presented CS DQ]],0)</f>
        <v>0</v>
      </c>
      <c r="AB1373" s="106">
        <f>IF(CentrepointSourced[[#This Row],[Age]]="16-24",CentrepointSourced[[#This Row],[Presented CS DQ]],0)</f>
        <v>0</v>
      </c>
      <c r="AC1373" s="106">
        <f>IF(CentrepointSourced[[#This Row],[Age]]="18-24",CentrepointSourced[[#This Row],[Presented CS DQ]],0)</f>
        <v>0</v>
      </c>
      <c r="AD1373" s="107">
        <f>IF(CentrepointSourced[[#This Row],[Age]]="16-17",CentrepointSourced[[#This Row],[Assessed HS DQ]],0)</f>
        <v>0</v>
      </c>
      <c r="AE1373" s="107">
        <f>IF(CentrepointSourced[[#This Row],[Age]]="16-24",CentrepointSourced[[#This Row],[Assessed HS DQ]],0)</f>
        <v>0</v>
      </c>
      <c r="AF1373" s="107">
        <f>IF(CentrepointSourced[[#This Row],[Age]]="18-24",CentrepointSourced[[#This Row],[Assessed HS DQ]],0)</f>
        <v>0</v>
      </c>
      <c r="AG1373" s="107">
        <f>IF(CentrepointSourced[[#This Row],[Age]]="16-17",CentrepointSourced[[#This Row],[Assessed CS DQ]],0)</f>
        <v>0</v>
      </c>
      <c r="AH1373" s="107">
        <f>IF(CentrepointSourced[[#This Row],[Age]]="16-24",CentrepointSourced[[#This Row],[Assessed CS DQ]],0)</f>
        <v>0</v>
      </c>
      <c r="AI1373" s="107">
        <f>IF(CentrepointSourced[[#This Row],[Age]]="18-24",CentrepointSourced[[#This Row],[Assessed CS DQ]],0)</f>
        <v>0</v>
      </c>
    </row>
    <row r="1374" spans="1:35" customFormat="1" ht="13.5" customHeight="1">
      <c r="A1374" s="45" t="s">
        <v>94</v>
      </c>
      <c r="B1374" s="45" t="s">
        <v>178</v>
      </c>
      <c r="C1374" s="45"/>
      <c r="D1374" s="62" t="s">
        <v>37</v>
      </c>
      <c r="E1374" s="95">
        <v>2002</v>
      </c>
      <c r="F1374" s="67" t="s">
        <v>53</v>
      </c>
      <c r="G1374" s="67"/>
      <c r="H1374" s="97">
        <v>3783</v>
      </c>
      <c r="I1374" s="45"/>
      <c r="J1374" s="45">
        <v>3810</v>
      </c>
      <c r="K1374" s="45"/>
      <c r="L1374" s="45"/>
      <c r="M1374" s="45"/>
      <c r="N1374" s="45"/>
      <c r="O1374" s="45"/>
      <c r="P1374" s="45"/>
      <c r="Q1374" s="41" t="str">
        <f>IF(CentrepointSourced[[#This Row],[Country]]="Northern Ireland","Northern Ireland",IFERROR(VLOOKUP(CentrepointSourced[[#This Row],[Local Authority]],LKP_LANameDQ[],2,FALSE),CentrepointSourced[[#This Row],[Local Authority]]))</f>
        <v>Glasgow City</v>
      </c>
      <c r="R1374" s="41" t="str">
        <f>IF(CentrepointSourced[[#This Row],[LA type]]="County","",INDEX(ConsolGeog[lad14cd],MATCH(CentrepointSourced[[#This Row],[Local Authority DQ]],ConsolGeog[la_name],0)))</f>
        <v>S12000046</v>
      </c>
      <c r="S1374" s="41" t="str">
        <f>IF(OR(CentrepointSourced[[#This Row],[Country]]="Northern Ireland",CentrepointSourced[[#This Row],[Country]]="Scotland",CentrepointSourced[[#This Row],[Country]]="Wales"),"Local Authority",CentrepointSourced[[#This Row],[LA type]])</f>
        <v>Local Authority</v>
      </c>
      <c r="T1374" s="41">
        <f>IF(TRIM(CentrepointSourced[[#This Row],[Presented HS]])="",0,IF(CentrepointSourced[[#This Row],[Presented HS]]="&lt;5",2.5,IF(CentrepointSourced[[#This Row],[Presented HS]]="&lt;10",5,VALUE(TRIM(CentrepointSourced[[#This Row],[Presented HS]])))))</f>
        <v>0</v>
      </c>
      <c r="U1374" s="41">
        <f>IF(TRIM(CentrepointSourced[[#This Row],[Assessed HS]])="",0,IF(CentrepointSourced[[#This Row],[Assessed HS]]="&lt;5",2.5,IF(CentrepointSourced[[#This Row],[Assessed HS]]="&lt;10",5,VALUE(TRIM(CentrepointSourced[[#This Row],[Assessed HS]])))))</f>
        <v>3783</v>
      </c>
      <c r="V1374" s="41">
        <f>IF(TRIM(CentrepointSourced[[#This Row],[Presented CS]])="",0,IF(CentrepointSourced[[#This Row],[Presented CS]]="&lt;5",2.5,IF(CentrepointSourced[[#This Row],[Presented CS]]="&lt;10",5,VALUE(TRIM(CentrepointSourced[[#This Row],[Presented CS]])))))</f>
        <v>0</v>
      </c>
      <c r="W1374" s="41">
        <f>IF(TRIM(CentrepointSourced[[#This Row],[Assessed CS]])="",0,IF(CentrepointSourced[[#This Row],[Assessed CS]]="&lt;5",2.5,IF(CentrepointSourced[[#This Row],[Assessed CS]]="&lt;10",5,VALUE(TRIM(CentrepointSourced[[#This Row],[Assessed CS]])))))</f>
        <v>0</v>
      </c>
      <c r="X1374" s="106">
        <f>IF(CentrepointSourced[[#This Row],[Age]]="16-17",CentrepointSourced[[#This Row],[Presented HS DQ]],0)</f>
        <v>0</v>
      </c>
      <c r="Y1374" s="106">
        <f>IF(CentrepointSourced[[#This Row],[Age]]="16-24",CentrepointSourced[[#This Row],[Presented HS DQ]],0)</f>
        <v>0</v>
      </c>
      <c r="Z1374" s="106">
        <f>IF(CentrepointSourced[[#This Row],[Age]]="18-24",CentrepointSourced[[#This Row],[Presented HS DQ]],0)</f>
        <v>0</v>
      </c>
      <c r="AA1374" s="106">
        <f>IF(CentrepointSourced[[#This Row],[Age]]="16-17",CentrepointSourced[[#This Row],[Presented CS DQ]],0)</f>
        <v>0</v>
      </c>
      <c r="AB1374" s="106">
        <f>IF(CentrepointSourced[[#This Row],[Age]]="16-24",CentrepointSourced[[#This Row],[Presented CS DQ]],0)</f>
        <v>0</v>
      </c>
      <c r="AC1374" s="106">
        <f>IF(CentrepointSourced[[#This Row],[Age]]="18-24",CentrepointSourced[[#This Row],[Presented CS DQ]],0)</f>
        <v>0</v>
      </c>
      <c r="AD1374" s="107">
        <f>IF(CentrepointSourced[[#This Row],[Age]]="16-17",CentrepointSourced[[#This Row],[Assessed HS DQ]],0)</f>
        <v>0</v>
      </c>
      <c r="AE1374" s="107">
        <f>IF(CentrepointSourced[[#This Row],[Age]]="16-24",CentrepointSourced[[#This Row],[Assessed HS DQ]],0)</f>
        <v>3783</v>
      </c>
      <c r="AF1374" s="107">
        <f>IF(CentrepointSourced[[#This Row],[Age]]="18-24",CentrepointSourced[[#This Row],[Assessed HS DQ]],0)</f>
        <v>0</v>
      </c>
      <c r="AG1374" s="107">
        <f>IF(CentrepointSourced[[#This Row],[Age]]="16-17",CentrepointSourced[[#This Row],[Assessed CS DQ]],0)</f>
        <v>0</v>
      </c>
      <c r="AH1374" s="107">
        <f>IF(CentrepointSourced[[#This Row],[Age]]="16-24",CentrepointSourced[[#This Row],[Assessed CS DQ]],0)</f>
        <v>0</v>
      </c>
      <c r="AI1374" s="107">
        <f>IF(CentrepointSourced[[#This Row],[Age]]="18-24",CentrepointSourced[[#This Row],[Assessed CS DQ]],0)</f>
        <v>0</v>
      </c>
    </row>
    <row r="1375" spans="1:35" customFormat="1" ht="13.5" customHeight="1">
      <c r="A1375" s="45" t="s">
        <v>94</v>
      </c>
      <c r="B1375" s="45" t="s">
        <v>178</v>
      </c>
      <c r="C1375" s="45"/>
      <c r="D1375" s="62" t="s">
        <v>37</v>
      </c>
      <c r="E1375" s="95">
        <v>2003</v>
      </c>
      <c r="F1375" s="67" t="s">
        <v>53</v>
      </c>
      <c r="G1375" s="67"/>
      <c r="H1375" s="97">
        <v>3449</v>
      </c>
      <c r="I1375" s="45"/>
      <c r="J1375" s="45">
        <v>3459</v>
      </c>
      <c r="K1375" s="45"/>
      <c r="L1375" s="45"/>
      <c r="M1375" s="45"/>
      <c r="N1375" s="45"/>
      <c r="O1375" s="45"/>
      <c r="P1375" s="45"/>
      <c r="Q1375" s="41" t="str">
        <f>IF(CentrepointSourced[[#This Row],[Country]]="Northern Ireland","Northern Ireland",IFERROR(VLOOKUP(CentrepointSourced[[#This Row],[Local Authority]],LKP_LANameDQ[],2,FALSE),CentrepointSourced[[#This Row],[Local Authority]]))</f>
        <v>Glasgow City</v>
      </c>
      <c r="R1375" s="41" t="str">
        <f>IF(CentrepointSourced[[#This Row],[LA type]]="County","",INDEX(ConsolGeog[lad14cd],MATCH(CentrepointSourced[[#This Row],[Local Authority DQ]],ConsolGeog[la_name],0)))</f>
        <v>S12000046</v>
      </c>
      <c r="S1375" s="41" t="str">
        <f>IF(OR(CentrepointSourced[[#This Row],[Country]]="Northern Ireland",CentrepointSourced[[#This Row],[Country]]="Scotland",CentrepointSourced[[#This Row],[Country]]="Wales"),"Local Authority",CentrepointSourced[[#This Row],[LA type]])</f>
        <v>Local Authority</v>
      </c>
      <c r="T1375" s="41">
        <f>IF(TRIM(CentrepointSourced[[#This Row],[Presented HS]])="",0,IF(CentrepointSourced[[#This Row],[Presented HS]]="&lt;5",2.5,IF(CentrepointSourced[[#This Row],[Presented HS]]="&lt;10",5,VALUE(TRIM(CentrepointSourced[[#This Row],[Presented HS]])))))</f>
        <v>0</v>
      </c>
      <c r="U1375" s="41">
        <f>IF(TRIM(CentrepointSourced[[#This Row],[Assessed HS]])="",0,IF(CentrepointSourced[[#This Row],[Assessed HS]]="&lt;5",2.5,IF(CentrepointSourced[[#This Row],[Assessed HS]]="&lt;10",5,VALUE(TRIM(CentrepointSourced[[#This Row],[Assessed HS]])))))</f>
        <v>3449</v>
      </c>
      <c r="V1375" s="41">
        <f>IF(TRIM(CentrepointSourced[[#This Row],[Presented CS]])="",0,IF(CentrepointSourced[[#This Row],[Presented CS]]="&lt;5",2.5,IF(CentrepointSourced[[#This Row],[Presented CS]]="&lt;10",5,VALUE(TRIM(CentrepointSourced[[#This Row],[Presented CS]])))))</f>
        <v>0</v>
      </c>
      <c r="W1375" s="41">
        <f>IF(TRIM(CentrepointSourced[[#This Row],[Assessed CS]])="",0,IF(CentrepointSourced[[#This Row],[Assessed CS]]="&lt;5",2.5,IF(CentrepointSourced[[#This Row],[Assessed CS]]="&lt;10",5,VALUE(TRIM(CentrepointSourced[[#This Row],[Assessed CS]])))))</f>
        <v>0</v>
      </c>
      <c r="X1375" s="106">
        <f>IF(CentrepointSourced[[#This Row],[Age]]="16-17",CentrepointSourced[[#This Row],[Presented HS DQ]],0)</f>
        <v>0</v>
      </c>
      <c r="Y1375" s="106">
        <f>IF(CentrepointSourced[[#This Row],[Age]]="16-24",CentrepointSourced[[#This Row],[Presented HS DQ]],0)</f>
        <v>0</v>
      </c>
      <c r="Z1375" s="106">
        <f>IF(CentrepointSourced[[#This Row],[Age]]="18-24",CentrepointSourced[[#This Row],[Presented HS DQ]],0)</f>
        <v>0</v>
      </c>
      <c r="AA1375" s="106">
        <f>IF(CentrepointSourced[[#This Row],[Age]]="16-17",CentrepointSourced[[#This Row],[Presented CS DQ]],0)</f>
        <v>0</v>
      </c>
      <c r="AB1375" s="106">
        <f>IF(CentrepointSourced[[#This Row],[Age]]="16-24",CentrepointSourced[[#This Row],[Presented CS DQ]],0)</f>
        <v>0</v>
      </c>
      <c r="AC1375" s="106">
        <f>IF(CentrepointSourced[[#This Row],[Age]]="18-24",CentrepointSourced[[#This Row],[Presented CS DQ]],0)</f>
        <v>0</v>
      </c>
      <c r="AD1375" s="107">
        <f>IF(CentrepointSourced[[#This Row],[Age]]="16-17",CentrepointSourced[[#This Row],[Assessed HS DQ]],0)</f>
        <v>0</v>
      </c>
      <c r="AE1375" s="107">
        <f>IF(CentrepointSourced[[#This Row],[Age]]="16-24",CentrepointSourced[[#This Row],[Assessed HS DQ]],0)</f>
        <v>3449</v>
      </c>
      <c r="AF1375" s="107">
        <f>IF(CentrepointSourced[[#This Row],[Age]]="18-24",CentrepointSourced[[#This Row],[Assessed HS DQ]],0)</f>
        <v>0</v>
      </c>
      <c r="AG1375" s="107">
        <f>IF(CentrepointSourced[[#This Row],[Age]]="16-17",CentrepointSourced[[#This Row],[Assessed CS DQ]],0)</f>
        <v>0</v>
      </c>
      <c r="AH1375" s="107">
        <f>IF(CentrepointSourced[[#This Row],[Age]]="16-24",CentrepointSourced[[#This Row],[Assessed CS DQ]],0)</f>
        <v>0</v>
      </c>
      <c r="AI1375" s="107">
        <f>IF(CentrepointSourced[[#This Row],[Age]]="18-24",CentrepointSourced[[#This Row],[Assessed CS DQ]],0)</f>
        <v>0</v>
      </c>
    </row>
    <row r="1376" spans="1:35" customFormat="1" ht="13.5" customHeight="1">
      <c r="A1376" s="45" t="s">
        <v>94</v>
      </c>
      <c r="B1376" s="45" t="s">
        <v>178</v>
      </c>
      <c r="C1376" s="45"/>
      <c r="D1376" s="62" t="s">
        <v>37</v>
      </c>
      <c r="E1376" s="95">
        <v>2004</v>
      </c>
      <c r="F1376" s="67" t="s">
        <v>53</v>
      </c>
      <c r="G1376" s="67"/>
      <c r="H1376" s="97">
        <v>2968</v>
      </c>
      <c r="I1376" s="45"/>
      <c r="J1376" s="45">
        <v>2986</v>
      </c>
      <c r="K1376" s="45"/>
      <c r="L1376" s="45"/>
      <c r="M1376" s="45"/>
      <c r="N1376" s="45"/>
      <c r="O1376" s="45"/>
      <c r="P1376" s="45"/>
      <c r="Q1376" s="41" t="str">
        <f>IF(CentrepointSourced[[#This Row],[Country]]="Northern Ireland","Northern Ireland",IFERROR(VLOOKUP(CentrepointSourced[[#This Row],[Local Authority]],LKP_LANameDQ[],2,FALSE),CentrepointSourced[[#This Row],[Local Authority]]))</f>
        <v>Glasgow City</v>
      </c>
      <c r="R1376" s="41" t="str">
        <f>IF(CentrepointSourced[[#This Row],[LA type]]="County","",INDEX(ConsolGeog[lad14cd],MATCH(CentrepointSourced[[#This Row],[Local Authority DQ]],ConsolGeog[la_name],0)))</f>
        <v>S12000046</v>
      </c>
      <c r="S1376" s="41" t="str">
        <f>IF(OR(CentrepointSourced[[#This Row],[Country]]="Northern Ireland",CentrepointSourced[[#This Row],[Country]]="Scotland",CentrepointSourced[[#This Row],[Country]]="Wales"),"Local Authority",CentrepointSourced[[#This Row],[LA type]])</f>
        <v>Local Authority</v>
      </c>
      <c r="T1376" s="41">
        <f>IF(TRIM(CentrepointSourced[[#This Row],[Presented HS]])="",0,IF(CentrepointSourced[[#This Row],[Presented HS]]="&lt;5",2.5,IF(CentrepointSourced[[#This Row],[Presented HS]]="&lt;10",5,VALUE(TRIM(CentrepointSourced[[#This Row],[Presented HS]])))))</f>
        <v>0</v>
      </c>
      <c r="U1376" s="41">
        <f>IF(TRIM(CentrepointSourced[[#This Row],[Assessed HS]])="",0,IF(CentrepointSourced[[#This Row],[Assessed HS]]="&lt;5",2.5,IF(CentrepointSourced[[#This Row],[Assessed HS]]="&lt;10",5,VALUE(TRIM(CentrepointSourced[[#This Row],[Assessed HS]])))))</f>
        <v>2968</v>
      </c>
      <c r="V1376" s="41">
        <f>IF(TRIM(CentrepointSourced[[#This Row],[Presented CS]])="",0,IF(CentrepointSourced[[#This Row],[Presented CS]]="&lt;5",2.5,IF(CentrepointSourced[[#This Row],[Presented CS]]="&lt;10",5,VALUE(TRIM(CentrepointSourced[[#This Row],[Presented CS]])))))</f>
        <v>0</v>
      </c>
      <c r="W1376" s="41">
        <f>IF(TRIM(CentrepointSourced[[#This Row],[Assessed CS]])="",0,IF(CentrepointSourced[[#This Row],[Assessed CS]]="&lt;5",2.5,IF(CentrepointSourced[[#This Row],[Assessed CS]]="&lt;10",5,VALUE(TRIM(CentrepointSourced[[#This Row],[Assessed CS]])))))</f>
        <v>0</v>
      </c>
      <c r="X1376" s="106">
        <f>IF(CentrepointSourced[[#This Row],[Age]]="16-17",CentrepointSourced[[#This Row],[Presented HS DQ]],0)</f>
        <v>0</v>
      </c>
      <c r="Y1376" s="106">
        <f>IF(CentrepointSourced[[#This Row],[Age]]="16-24",CentrepointSourced[[#This Row],[Presented HS DQ]],0)</f>
        <v>0</v>
      </c>
      <c r="Z1376" s="106">
        <f>IF(CentrepointSourced[[#This Row],[Age]]="18-24",CentrepointSourced[[#This Row],[Presented HS DQ]],0)</f>
        <v>0</v>
      </c>
      <c r="AA1376" s="106">
        <f>IF(CentrepointSourced[[#This Row],[Age]]="16-17",CentrepointSourced[[#This Row],[Presented CS DQ]],0)</f>
        <v>0</v>
      </c>
      <c r="AB1376" s="106">
        <f>IF(CentrepointSourced[[#This Row],[Age]]="16-24",CentrepointSourced[[#This Row],[Presented CS DQ]],0)</f>
        <v>0</v>
      </c>
      <c r="AC1376" s="106">
        <f>IF(CentrepointSourced[[#This Row],[Age]]="18-24",CentrepointSourced[[#This Row],[Presented CS DQ]],0)</f>
        <v>0</v>
      </c>
      <c r="AD1376" s="107">
        <f>IF(CentrepointSourced[[#This Row],[Age]]="16-17",CentrepointSourced[[#This Row],[Assessed HS DQ]],0)</f>
        <v>0</v>
      </c>
      <c r="AE1376" s="107">
        <f>IF(CentrepointSourced[[#This Row],[Age]]="16-24",CentrepointSourced[[#This Row],[Assessed HS DQ]],0)</f>
        <v>2968</v>
      </c>
      <c r="AF1376" s="107">
        <f>IF(CentrepointSourced[[#This Row],[Age]]="18-24",CentrepointSourced[[#This Row],[Assessed HS DQ]],0)</f>
        <v>0</v>
      </c>
      <c r="AG1376" s="107">
        <f>IF(CentrepointSourced[[#This Row],[Age]]="16-17",CentrepointSourced[[#This Row],[Assessed CS DQ]],0)</f>
        <v>0</v>
      </c>
      <c r="AH1376" s="107">
        <f>IF(CentrepointSourced[[#This Row],[Age]]="16-24",CentrepointSourced[[#This Row],[Assessed CS DQ]],0)</f>
        <v>0</v>
      </c>
      <c r="AI1376" s="107">
        <f>IF(CentrepointSourced[[#This Row],[Age]]="18-24",CentrepointSourced[[#This Row],[Assessed CS DQ]],0)</f>
        <v>0</v>
      </c>
    </row>
    <row r="1377" spans="1:35" customFormat="1" ht="13.5" customHeight="1">
      <c r="A1377" s="45" t="s">
        <v>94</v>
      </c>
      <c r="B1377" s="45" t="s">
        <v>178</v>
      </c>
      <c r="C1377" s="45"/>
      <c r="D1377" s="62" t="s">
        <v>37</v>
      </c>
      <c r="E1377" s="95">
        <v>2005</v>
      </c>
      <c r="F1377" s="67" t="s">
        <v>53</v>
      </c>
      <c r="G1377" s="67"/>
      <c r="H1377" s="97">
        <v>2867</v>
      </c>
      <c r="I1377" s="45"/>
      <c r="J1377" s="45">
        <v>2847</v>
      </c>
      <c r="K1377" s="45"/>
      <c r="L1377" s="45"/>
      <c r="M1377" s="45"/>
      <c r="N1377" s="45"/>
      <c r="O1377" s="45"/>
      <c r="P1377" s="45"/>
      <c r="Q1377" s="41" t="str">
        <f>IF(CentrepointSourced[[#This Row],[Country]]="Northern Ireland","Northern Ireland",IFERROR(VLOOKUP(CentrepointSourced[[#This Row],[Local Authority]],LKP_LANameDQ[],2,FALSE),CentrepointSourced[[#This Row],[Local Authority]]))</f>
        <v>Glasgow City</v>
      </c>
      <c r="R1377" s="41" t="str">
        <f>IF(CentrepointSourced[[#This Row],[LA type]]="County","",INDEX(ConsolGeog[lad14cd],MATCH(CentrepointSourced[[#This Row],[Local Authority DQ]],ConsolGeog[la_name],0)))</f>
        <v>S12000046</v>
      </c>
      <c r="S1377" s="41" t="str">
        <f>IF(OR(CentrepointSourced[[#This Row],[Country]]="Northern Ireland",CentrepointSourced[[#This Row],[Country]]="Scotland",CentrepointSourced[[#This Row],[Country]]="Wales"),"Local Authority",CentrepointSourced[[#This Row],[LA type]])</f>
        <v>Local Authority</v>
      </c>
      <c r="T1377" s="41">
        <f>IF(TRIM(CentrepointSourced[[#This Row],[Presented HS]])="",0,IF(CentrepointSourced[[#This Row],[Presented HS]]="&lt;5",2.5,IF(CentrepointSourced[[#This Row],[Presented HS]]="&lt;10",5,VALUE(TRIM(CentrepointSourced[[#This Row],[Presented HS]])))))</f>
        <v>0</v>
      </c>
      <c r="U1377" s="41">
        <f>IF(TRIM(CentrepointSourced[[#This Row],[Assessed HS]])="",0,IF(CentrepointSourced[[#This Row],[Assessed HS]]="&lt;5",2.5,IF(CentrepointSourced[[#This Row],[Assessed HS]]="&lt;10",5,VALUE(TRIM(CentrepointSourced[[#This Row],[Assessed HS]])))))</f>
        <v>2867</v>
      </c>
      <c r="V1377" s="41">
        <f>IF(TRIM(CentrepointSourced[[#This Row],[Presented CS]])="",0,IF(CentrepointSourced[[#This Row],[Presented CS]]="&lt;5",2.5,IF(CentrepointSourced[[#This Row],[Presented CS]]="&lt;10",5,VALUE(TRIM(CentrepointSourced[[#This Row],[Presented CS]])))))</f>
        <v>0</v>
      </c>
      <c r="W1377" s="41">
        <f>IF(TRIM(CentrepointSourced[[#This Row],[Assessed CS]])="",0,IF(CentrepointSourced[[#This Row],[Assessed CS]]="&lt;5",2.5,IF(CentrepointSourced[[#This Row],[Assessed CS]]="&lt;10",5,VALUE(TRIM(CentrepointSourced[[#This Row],[Assessed CS]])))))</f>
        <v>0</v>
      </c>
      <c r="X1377" s="106">
        <f>IF(CentrepointSourced[[#This Row],[Age]]="16-17",CentrepointSourced[[#This Row],[Presented HS DQ]],0)</f>
        <v>0</v>
      </c>
      <c r="Y1377" s="106">
        <f>IF(CentrepointSourced[[#This Row],[Age]]="16-24",CentrepointSourced[[#This Row],[Presented HS DQ]],0)</f>
        <v>0</v>
      </c>
      <c r="Z1377" s="106">
        <f>IF(CentrepointSourced[[#This Row],[Age]]="18-24",CentrepointSourced[[#This Row],[Presented HS DQ]],0)</f>
        <v>0</v>
      </c>
      <c r="AA1377" s="106">
        <f>IF(CentrepointSourced[[#This Row],[Age]]="16-17",CentrepointSourced[[#This Row],[Presented CS DQ]],0)</f>
        <v>0</v>
      </c>
      <c r="AB1377" s="106">
        <f>IF(CentrepointSourced[[#This Row],[Age]]="16-24",CentrepointSourced[[#This Row],[Presented CS DQ]],0)</f>
        <v>0</v>
      </c>
      <c r="AC1377" s="106">
        <f>IF(CentrepointSourced[[#This Row],[Age]]="18-24",CentrepointSourced[[#This Row],[Presented CS DQ]],0)</f>
        <v>0</v>
      </c>
      <c r="AD1377" s="107">
        <f>IF(CentrepointSourced[[#This Row],[Age]]="16-17",CentrepointSourced[[#This Row],[Assessed HS DQ]],0)</f>
        <v>0</v>
      </c>
      <c r="AE1377" s="107">
        <f>IF(CentrepointSourced[[#This Row],[Age]]="16-24",CentrepointSourced[[#This Row],[Assessed HS DQ]],0)</f>
        <v>2867</v>
      </c>
      <c r="AF1377" s="107">
        <f>IF(CentrepointSourced[[#This Row],[Age]]="18-24",CentrepointSourced[[#This Row],[Assessed HS DQ]],0)</f>
        <v>0</v>
      </c>
      <c r="AG1377" s="107">
        <f>IF(CentrepointSourced[[#This Row],[Age]]="16-17",CentrepointSourced[[#This Row],[Assessed CS DQ]],0)</f>
        <v>0</v>
      </c>
      <c r="AH1377" s="107">
        <f>IF(CentrepointSourced[[#This Row],[Age]]="16-24",CentrepointSourced[[#This Row],[Assessed CS DQ]],0)</f>
        <v>0</v>
      </c>
      <c r="AI1377" s="107">
        <f>IF(CentrepointSourced[[#This Row],[Age]]="18-24",CentrepointSourced[[#This Row],[Assessed CS DQ]],0)</f>
        <v>0</v>
      </c>
    </row>
    <row r="1378" spans="1:35" customFormat="1" ht="13.5" customHeight="1">
      <c r="A1378" s="45" t="s">
        <v>94</v>
      </c>
      <c r="B1378" s="45" t="s">
        <v>178</v>
      </c>
      <c r="C1378" s="45"/>
      <c r="D1378" s="62" t="s">
        <v>37</v>
      </c>
      <c r="E1378" s="95">
        <v>2006</v>
      </c>
      <c r="F1378" s="67" t="s">
        <v>53</v>
      </c>
      <c r="G1378" s="67"/>
      <c r="H1378" s="97">
        <v>2520</v>
      </c>
      <c r="I1378" s="45"/>
      <c r="J1378" s="45">
        <v>2556</v>
      </c>
      <c r="K1378" s="45"/>
      <c r="L1378" s="45"/>
      <c r="M1378" s="45"/>
      <c r="N1378" s="45"/>
      <c r="O1378" s="45"/>
      <c r="P1378" s="45"/>
      <c r="Q1378" s="41" t="str">
        <f>IF(CentrepointSourced[[#This Row],[Country]]="Northern Ireland","Northern Ireland",IFERROR(VLOOKUP(CentrepointSourced[[#This Row],[Local Authority]],LKP_LANameDQ[],2,FALSE),CentrepointSourced[[#This Row],[Local Authority]]))</f>
        <v>Glasgow City</v>
      </c>
      <c r="R1378" s="41" t="str">
        <f>IF(CentrepointSourced[[#This Row],[LA type]]="County","",INDEX(ConsolGeog[lad14cd],MATCH(CentrepointSourced[[#This Row],[Local Authority DQ]],ConsolGeog[la_name],0)))</f>
        <v>S12000046</v>
      </c>
      <c r="S1378" s="41" t="str">
        <f>IF(OR(CentrepointSourced[[#This Row],[Country]]="Northern Ireland",CentrepointSourced[[#This Row],[Country]]="Scotland",CentrepointSourced[[#This Row],[Country]]="Wales"),"Local Authority",CentrepointSourced[[#This Row],[LA type]])</f>
        <v>Local Authority</v>
      </c>
      <c r="T1378" s="41">
        <f>IF(TRIM(CentrepointSourced[[#This Row],[Presented HS]])="",0,IF(CentrepointSourced[[#This Row],[Presented HS]]="&lt;5",2.5,IF(CentrepointSourced[[#This Row],[Presented HS]]="&lt;10",5,VALUE(TRIM(CentrepointSourced[[#This Row],[Presented HS]])))))</f>
        <v>0</v>
      </c>
      <c r="U1378" s="41">
        <f>IF(TRIM(CentrepointSourced[[#This Row],[Assessed HS]])="",0,IF(CentrepointSourced[[#This Row],[Assessed HS]]="&lt;5",2.5,IF(CentrepointSourced[[#This Row],[Assessed HS]]="&lt;10",5,VALUE(TRIM(CentrepointSourced[[#This Row],[Assessed HS]])))))</f>
        <v>2520</v>
      </c>
      <c r="V1378" s="41">
        <f>IF(TRIM(CentrepointSourced[[#This Row],[Presented CS]])="",0,IF(CentrepointSourced[[#This Row],[Presented CS]]="&lt;5",2.5,IF(CentrepointSourced[[#This Row],[Presented CS]]="&lt;10",5,VALUE(TRIM(CentrepointSourced[[#This Row],[Presented CS]])))))</f>
        <v>0</v>
      </c>
      <c r="W1378" s="41">
        <f>IF(TRIM(CentrepointSourced[[#This Row],[Assessed CS]])="",0,IF(CentrepointSourced[[#This Row],[Assessed CS]]="&lt;5",2.5,IF(CentrepointSourced[[#This Row],[Assessed CS]]="&lt;10",5,VALUE(TRIM(CentrepointSourced[[#This Row],[Assessed CS]])))))</f>
        <v>0</v>
      </c>
      <c r="X1378" s="106">
        <f>IF(CentrepointSourced[[#This Row],[Age]]="16-17",CentrepointSourced[[#This Row],[Presented HS DQ]],0)</f>
        <v>0</v>
      </c>
      <c r="Y1378" s="106">
        <f>IF(CentrepointSourced[[#This Row],[Age]]="16-24",CentrepointSourced[[#This Row],[Presented HS DQ]],0)</f>
        <v>0</v>
      </c>
      <c r="Z1378" s="106">
        <f>IF(CentrepointSourced[[#This Row],[Age]]="18-24",CentrepointSourced[[#This Row],[Presented HS DQ]],0)</f>
        <v>0</v>
      </c>
      <c r="AA1378" s="106">
        <f>IF(CentrepointSourced[[#This Row],[Age]]="16-17",CentrepointSourced[[#This Row],[Presented CS DQ]],0)</f>
        <v>0</v>
      </c>
      <c r="AB1378" s="106">
        <f>IF(CentrepointSourced[[#This Row],[Age]]="16-24",CentrepointSourced[[#This Row],[Presented CS DQ]],0)</f>
        <v>0</v>
      </c>
      <c r="AC1378" s="106">
        <f>IF(CentrepointSourced[[#This Row],[Age]]="18-24",CentrepointSourced[[#This Row],[Presented CS DQ]],0)</f>
        <v>0</v>
      </c>
      <c r="AD1378" s="107">
        <f>IF(CentrepointSourced[[#This Row],[Age]]="16-17",CentrepointSourced[[#This Row],[Assessed HS DQ]],0)</f>
        <v>0</v>
      </c>
      <c r="AE1378" s="107">
        <f>IF(CentrepointSourced[[#This Row],[Age]]="16-24",CentrepointSourced[[#This Row],[Assessed HS DQ]],0)</f>
        <v>2520</v>
      </c>
      <c r="AF1378" s="107">
        <f>IF(CentrepointSourced[[#This Row],[Age]]="18-24",CentrepointSourced[[#This Row],[Assessed HS DQ]],0)</f>
        <v>0</v>
      </c>
      <c r="AG1378" s="107">
        <f>IF(CentrepointSourced[[#This Row],[Age]]="16-17",CentrepointSourced[[#This Row],[Assessed CS DQ]],0)</f>
        <v>0</v>
      </c>
      <c r="AH1378" s="107">
        <f>IF(CentrepointSourced[[#This Row],[Age]]="16-24",CentrepointSourced[[#This Row],[Assessed CS DQ]],0)</f>
        <v>0</v>
      </c>
      <c r="AI1378" s="107">
        <f>IF(CentrepointSourced[[#This Row],[Age]]="18-24",CentrepointSourced[[#This Row],[Assessed CS DQ]],0)</f>
        <v>0</v>
      </c>
    </row>
    <row r="1379" spans="1:35" customFormat="1" ht="13.5" customHeight="1">
      <c r="A1379" s="45" t="s">
        <v>94</v>
      </c>
      <c r="B1379" s="45" t="s">
        <v>178</v>
      </c>
      <c r="C1379" s="45"/>
      <c r="D1379" s="62" t="s">
        <v>37</v>
      </c>
      <c r="E1379" s="95">
        <v>2007</v>
      </c>
      <c r="F1379" s="67" t="s">
        <v>53</v>
      </c>
      <c r="G1379" s="67"/>
      <c r="H1379" s="97">
        <v>2051</v>
      </c>
      <c r="I1379" s="45"/>
      <c r="J1379" s="45">
        <v>2067</v>
      </c>
      <c r="K1379" s="45"/>
      <c r="L1379" s="45"/>
      <c r="M1379" s="45"/>
      <c r="N1379" s="45"/>
      <c r="O1379" s="45"/>
      <c r="P1379" s="45"/>
      <c r="Q1379" s="41" t="str">
        <f>IF(CentrepointSourced[[#This Row],[Country]]="Northern Ireland","Northern Ireland",IFERROR(VLOOKUP(CentrepointSourced[[#This Row],[Local Authority]],LKP_LANameDQ[],2,FALSE),CentrepointSourced[[#This Row],[Local Authority]]))</f>
        <v>Glasgow City</v>
      </c>
      <c r="R1379" s="41" t="str">
        <f>IF(CentrepointSourced[[#This Row],[LA type]]="County","",INDEX(ConsolGeog[lad14cd],MATCH(CentrepointSourced[[#This Row],[Local Authority DQ]],ConsolGeog[la_name],0)))</f>
        <v>S12000046</v>
      </c>
      <c r="S1379" s="41" t="str">
        <f>IF(OR(CentrepointSourced[[#This Row],[Country]]="Northern Ireland",CentrepointSourced[[#This Row],[Country]]="Scotland",CentrepointSourced[[#This Row],[Country]]="Wales"),"Local Authority",CentrepointSourced[[#This Row],[LA type]])</f>
        <v>Local Authority</v>
      </c>
      <c r="T1379" s="41">
        <f>IF(TRIM(CentrepointSourced[[#This Row],[Presented HS]])="",0,IF(CentrepointSourced[[#This Row],[Presented HS]]="&lt;5",2.5,IF(CentrepointSourced[[#This Row],[Presented HS]]="&lt;10",5,VALUE(TRIM(CentrepointSourced[[#This Row],[Presented HS]])))))</f>
        <v>0</v>
      </c>
      <c r="U1379" s="41">
        <f>IF(TRIM(CentrepointSourced[[#This Row],[Assessed HS]])="",0,IF(CentrepointSourced[[#This Row],[Assessed HS]]="&lt;5",2.5,IF(CentrepointSourced[[#This Row],[Assessed HS]]="&lt;10",5,VALUE(TRIM(CentrepointSourced[[#This Row],[Assessed HS]])))))</f>
        <v>2051</v>
      </c>
      <c r="V1379" s="41">
        <f>IF(TRIM(CentrepointSourced[[#This Row],[Presented CS]])="",0,IF(CentrepointSourced[[#This Row],[Presented CS]]="&lt;5",2.5,IF(CentrepointSourced[[#This Row],[Presented CS]]="&lt;10",5,VALUE(TRIM(CentrepointSourced[[#This Row],[Presented CS]])))))</f>
        <v>0</v>
      </c>
      <c r="W1379" s="41">
        <f>IF(TRIM(CentrepointSourced[[#This Row],[Assessed CS]])="",0,IF(CentrepointSourced[[#This Row],[Assessed CS]]="&lt;5",2.5,IF(CentrepointSourced[[#This Row],[Assessed CS]]="&lt;10",5,VALUE(TRIM(CentrepointSourced[[#This Row],[Assessed CS]])))))</f>
        <v>0</v>
      </c>
      <c r="X1379" s="106">
        <f>IF(CentrepointSourced[[#This Row],[Age]]="16-17",CentrepointSourced[[#This Row],[Presented HS DQ]],0)</f>
        <v>0</v>
      </c>
      <c r="Y1379" s="106">
        <f>IF(CentrepointSourced[[#This Row],[Age]]="16-24",CentrepointSourced[[#This Row],[Presented HS DQ]],0)</f>
        <v>0</v>
      </c>
      <c r="Z1379" s="106">
        <f>IF(CentrepointSourced[[#This Row],[Age]]="18-24",CentrepointSourced[[#This Row],[Presented HS DQ]],0)</f>
        <v>0</v>
      </c>
      <c r="AA1379" s="106">
        <f>IF(CentrepointSourced[[#This Row],[Age]]="16-17",CentrepointSourced[[#This Row],[Presented CS DQ]],0)</f>
        <v>0</v>
      </c>
      <c r="AB1379" s="106">
        <f>IF(CentrepointSourced[[#This Row],[Age]]="16-24",CentrepointSourced[[#This Row],[Presented CS DQ]],0)</f>
        <v>0</v>
      </c>
      <c r="AC1379" s="106">
        <f>IF(CentrepointSourced[[#This Row],[Age]]="18-24",CentrepointSourced[[#This Row],[Presented CS DQ]],0)</f>
        <v>0</v>
      </c>
      <c r="AD1379" s="107">
        <f>IF(CentrepointSourced[[#This Row],[Age]]="16-17",CentrepointSourced[[#This Row],[Assessed HS DQ]],0)</f>
        <v>0</v>
      </c>
      <c r="AE1379" s="107">
        <f>IF(CentrepointSourced[[#This Row],[Age]]="16-24",CentrepointSourced[[#This Row],[Assessed HS DQ]],0)</f>
        <v>2051</v>
      </c>
      <c r="AF1379" s="107">
        <f>IF(CentrepointSourced[[#This Row],[Age]]="18-24",CentrepointSourced[[#This Row],[Assessed HS DQ]],0)</f>
        <v>0</v>
      </c>
      <c r="AG1379" s="107">
        <f>IF(CentrepointSourced[[#This Row],[Age]]="16-17",CentrepointSourced[[#This Row],[Assessed CS DQ]],0)</f>
        <v>0</v>
      </c>
      <c r="AH1379" s="107">
        <f>IF(CentrepointSourced[[#This Row],[Age]]="16-24",CentrepointSourced[[#This Row],[Assessed CS DQ]],0)</f>
        <v>0</v>
      </c>
      <c r="AI1379" s="107">
        <f>IF(CentrepointSourced[[#This Row],[Age]]="18-24",CentrepointSourced[[#This Row],[Assessed CS DQ]],0)</f>
        <v>0</v>
      </c>
    </row>
    <row r="1380" spans="1:35" customFormat="1" ht="13.5" customHeight="1">
      <c r="A1380" s="45" t="s">
        <v>94</v>
      </c>
      <c r="B1380" s="45" t="s">
        <v>178</v>
      </c>
      <c r="C1380" s="45"/>
      <c r="D1380" s="62" t="s">
        <v>37</v>
      </c>
      <c r="E1380" s="95">
        <v>2008</v>
      </c>
      <c r="F1380" s="67" t="s">
        <v>53</v>
      </c>
      <c r="G1380" s="67"/>
      <c r="H1380" s="97">
        <v>1931</v>
      </c>
      <c r="I1380" s="45"/>
      <c r="J1380" s="45">
        <v>1919</v>
      </c>
      <c r="K1380" s="45"/>
      <c r="L1380" s="45"/>
      <c r="M1380" s="45"/>
      <c r="N1380" s="45"/>
      <c r="O1380" s="45"/>
      <c r="P1380" s="45"/>
      <c r="Q1380" s="41" t="str">
        <f>IF(CentrepointSourced[[#This Row],[Country]]="Northern Ireland","Northern Ireland",IFERROR(VLOOKUP(CentrepointSourced[[#This Row],[Local Authority]],LKP_LANameDQ[],2,FALSE),CentrepointSourced[[#This Row],[Local Authority]]))</f>
        <v>Glasgow City</v>
      </c>
      <c r="R1380" s="41" t="str">
        <f>IF(CentrepointSourced[[#This Row],[LA type]]="County","",INDEX(ConsolGeog[lad14cd],MATCH(CentrepointSourced[[#This Row],[Local Authority DQ]],ConsolGeog[la_name],0)))</f>
        <v>S12000046</v>
      </c>
      <c r="S1380" s="41" t="str">
        <f>IF(OR(CentrepointSourced[[#This Row],[Country]]="Northern Ireland",CentrepointSourced[[#This Row],[Country]]="Scotland",CentrepointSourced[[#This Row],[Country]]="Wales"),"Local Authority",CentrepointSourced[[#This Row],[LA type]])</f>
        <v>Local Authority</v>
      </c>
      <c r="T1380" s="41">
        <f>IF(TRIM(CentrepointSourced[[#This Row],[Presented HS]])="",0,IF(CentrepointSourced[[#This Row],[Presented HS]]="&lt;5",2.5,IF(CentrepointSourced[[#This Row],[Presented HS]]="&lt;10",5,VALUE(TRIM(CentrepointSourced[[#This Row],[Presented HS]])))))</f>
        <v>0</v>
      </c>
      <c r="U1380" s="41">
        <f>IF(TRIM(CentrepointSourced[[#This Row],[Assessed HS]])="",0,IF(CentrepointSourced[[#This Row],[Assessed HS]]="&lt;5",2.5,IF(CentrepointSourced[[#This Row],[Assessed HS]]="&lt;10",5,VALUE(TRIM(CentrepointSourced[[#This Row],[Assessed HS]])))))</f>
        <v>1931</v>
      </c>
      <c r="V1380" s="41">
        <f>IF(TRIM(CentrepointSourced[[#This Row],[Presented CS]])="",0,IF(CentrepointSourced[[#This Row],[Presented CS]]="&lt;5",2.5,IF(CentrepointSourced[[#This Row],[Presented CS]]="&lt;10",5,VALUE(TRIM(CentrepointSourced[[#This Row],[Presented CS]])))))</f>
        <v>0</v>
      </c>
      <c r="W1380" s="41">
        <f>IF(TRIM(CentrepointSourced[[#This Row],[Assessed CS]])="",0,IF(CentrepointSourced[[#This Row],[Assessed CS]]="&lt;5",2.5,IF(CentrepointSourced[[#This Row],[Assessed CS]]="&lt;10",5,VALUE(TRIM(CentrepointSourced[[#This Row],[Assessed CS]])))))</f>
        <v>0</v>
      </c>
      <c r="X1380" s="106">
        <f>IF(CentrepointSourced[[#This Row],[Age]]="16-17",CentrepointSourced[[#This Row],[Presented HS DQ]],0)</f>
        <v>0</v>
      </c>
      <c r="Y1380" s="106">
        <f>IF(CentrepointSourced[[#This Row],[Age]]="16-24",CentrepointSourced[[#This Row],[Presented HS DQ]],0)</f>
        <v>0</v>
      </c>
      <c r="Z1380" s="106">
        <f>IF(CentrepointSourced[[#This Row],[Age]]="18-24",CentrepointSourced[[#This Row],[Presented HS DQ]],0)</f>
        <v>0</v>
      </c>
      <c r="AA1380" s="106">
        <f>IF(CentrepointSourced[[#This Row],[Age]]="16-17",CentrepointSourced[[#This Row],[Presented CS DQ]],0)</f>
        <v>0</v>
      </c>
      <c r="AB1380" s="106">
        <f>IF(CentrepointSourced[[#This Row],[Age]]="16-24",CentrepointSourced[[#This Row],[Presented CS DQ]],0)</f>
        <v>0</v>
      </c>
      <c r="AC1380" s="106">
        <f>IF(CentrepointSourced[[#This Row],[Age]]="18-24",CentrepointSourced[[#This Row],[Presented CS DQ]],0)</f>
        <v>0</v>
      </c>
      <c r="AD1380" s="107">
        <f>IF(CentrepointSourced[[#This Row],[Age]]="16-17",CentrepointSourced[[#This Row],[Assessed HS DQ]],0)</f>
        <v>0</v>
      </c>
      <c r="AE1380" s="107">
        <f>IF(CentrepointSourced[[#This Row],[Age]]="16-24",CentrepointSourced[[#This Row],[Assessed HS DQ]],0)</f>
        <v>1931</v>
      </c>
      <c r="AF1380" s="107">
        <f>IF(CentrepointSourced[[#This Row],[Age]]="18-24",CentrepointSourced[[#This Row],[Assessed HS DQ]],0)</f>
        <v>0</v>
      </c>
      <c r="AG1380" s="107">
        <f>IF(CentrepointSourced[[#This Row],[Age]]="16-17",CentrepointSourced[[#This Row],[Assessed CS DQ]],0)</f>
        <v>0</v>
      </c>
      <c r="AH1380" s="107">
        <f>IF(CentrepointSourced[[#This Row],[Age]]="16-24",CentrepointSourced[[#This Row],[Assessed CS DQ]],0)</f>
        <v>0</v>
      </c>
      <c r="AI1380" s="107">
        <f>IF(CentrepointSourced[[#This Row],[Age]]="18-24",CentrepointSourced[[#This Row],[Assessed CS DQ]],0)</f>
        <v>0</v>
      </c>
    </row>
    <row r="1381" spans="1:35" customFormat="1" ht="13.5" customHeight="1">
      <c r="A1381" s="45" t="s">
        <v>94</v>
      </c>
      <c r="B1381" s="45" t="s">
        <v>178</v>
      </c>
      <c r="C1381" s="45"/>
      <c r="D1381" s="62" t="s">
        <v>37</v>
      </c>
      <c r="E1381" s="95">
        <v>2009</v>
      </c>
      <c r="F1381" s="67" t="s">
        <v>53</v>
      </c>
      <c r="G1381" s="67"/>
      <c r="H1381" s="97">
        <v>2253</v>
      </c>
      <c r="I1381" s="45"/>
      <c r="J1381" s="45">
        <v>2221</v>
      </c>
      <c r="K1381" s="45"/>
      <c r="L1381" s="45"/>
      <c r="M1381" s="45"/>
      <c r="N1381" s="45"/>
      <c r="O1381" s="45"/>
      <c r="P1381" s="45"/>
      <c r="Q1381" s="41" t="str">
        <f>IF(CentrepointSourced[[#This Row],[Country]]="Northern Ireland","Northern Ireland",IFERROR(VLOOKUP(CentrepointSourced[[#This Row],[Local Authority]],LKP_LANameDQ[],2,FALSE),CentrepointSourced[[#This Row],[Local Authority]]))</f>
        <v>Glasgow City</v>
      </c>
      <c r="R1381" s="41" t="str">
        <f>IF(CentrepointSourced[[#This Row],[LA type]]="County","",INDEX(ConsolGeog[lad14cd],MATCH(CentrepointSourced[[#This Row],[Local Authority DQ]],ConsolGeog[la_name],0)))</f>
        <v>S12000046</v>
      </c>
      <c r="S1381" s="41" t="str">
        <f>IF(OR(CentrepointSourced[[#This Row],[Country]]="Northern Ireland",CentrepointSourced[[#This Row],[Country]]="Scotland",CentrepointSourced[[#This Row],[Country]]="Wales"),"Local Authority",CentrepointSourced[[#This Row],[LA type]])</f>
        <v>Local Authority</v>
      </c>
      <c r="T1381" s="41">
        <f>IF(TRIM(CentrepointSourced[[#This Row],[Presented HS]])="",0,IF(CentrepointSourced[[#This Row],[Presented HS]]="&lt;5",2.5,IF(CentrepointSourced[[#This Row],[Presented HS]]="&lt;10",5,VALUE(TRIM(CentrepointSourced[[#This Row],[Presented HS]])))))</f>
        <v>0</v>
      </c>
      <c r="U1381" s="41">
        <f>IF(TRIM(CentrepointSourced[[#This Row],[Assessed HS]])="",0,IF(CentrepointSourced[[#This Row],[Assessed HS]]="&lt;5",2.5,IF(CentrepointSourced[[#This Row],[Assessed HS]]="&lt;10",5,VALUE(TRIM(CentrepointSourced[[#This Row],[Assessed HS]])))))</f>
        <v>2253</v>
      </c>
      <c r="V1381" s="41">
        <f>IF(TRIM(CentrepointSourced[[#This Row],[Presented CS]])="",0,IF(CentrepointSourced[[#This Row],[Presented CS]]="&lt;5",2.5,IF(CentrepointSourced[[#This Row],[Presented CS]]="&lt;10",5,VALUE(TRIM(CentrepointSourced[[#This Row],[Presented CS]])))))</f>
        <v>0</v>
      </c>
      <c r="W1381" s="41">
        <f>IF(TRIM(CentrepointSourced[[#This Row],[Assessed CS]])="",0,IF(CentrepointSourced[[#This Row],[Assessed CS]]="&lt;5",2.5,IF(CentrepointSourced[[#This Row],[Assessed CS]]="&lt;10",5,VALUE(TRIM(CentrepointSourced[[#This Row],[Assessed CS]])))))</f>
        <v>0</v>
      </c>
      <c r="X1381" s="106">
        <f>IF(CentrepointSourced[[#This Row],[Age]]="16-17",CentrepointSourced[[#This Row],[Presented HS DQ]],0)</f>
        <v>0</v>
      </c>
      <c r="Y1381" s="106">
        <f>IF(CentrepointSourced[[#This Row],[Age]]="16-24",CentrepointSourced[[#This Row],[Presented HS DQ]],0)</f>
        <v>0</v>
      </c>
      <c r="Z1381" s="106">
        <f>IF(CentrepointSourced[[#This Row],[Age]]="18-24",CentrepointSourced[[#This Row],[Presented HS DQ]],0)</f>
        <v>0</v>
      </c>
      <c r="AA1381" s="106">
        <f>IF(CentrepointSourced[[#This Row],[Age]]="16-17",CentrepointSourced[[#This Row],[Presented CS DQ]],0)</f>
        <v>0</v>
      </c>
      <c r="AB1381" s="106">
        <f>IF(CentrepointSourced[[#This Row],[Age]]="16-24",CentrepointSourced[[#This Row],[Presented CS DQ]],0)</f>
        <v>0</v>
      </c>
      <c r="AC1381" s="106">
        <f>IF(CentrepointSourced[[#This Row],[Age]]="18-24",CentrepointSourced[[#This Row],[Presented CS DQ]],0)</f>
        <v>0</v>
      </c>
      <c r="AD1381" s="107">
        <f>IF(CentrepointSourced[[#This Row],[Age]]="16-17",CentrepointSourced[[#This Row],[Assessed HS DQ]],0)</f>
        <v>0</v>
      </c>
      <c r="AE1381" s="107">
        <f>IF(CentrepointSourced[[#This Row],[Age]]="16-24",CentrepointSourced[[#This Row],[Assessed HS DQ]],0)</f>
        <v>2253</v>
      </c>
      <c r="AF1381" s="107">
        <f>IF(CentrepointSourced[[#This Row],[Age]]="18-24",CentrepointSourced[[#This Row],[Assessed HS DQ]],0)</f>
        <v>0</v>
      </c>
      <c r="AG1381" s="107">
        <f>IF(CentrepointSourced[[#This Row],[Age]]="16-17",CentrepointSourced[[#This Row],[Assessed CS DQ]],0)</f>
        <v>0</v>
      </c>
      <c r="AH1381" s="107">
        <f>IF(CentrepointSourced[[#This Row],[Age]]="16-24",CentrepointSourced[[#This Row],[Assessed CS DQ]],0)</f>
        <v>0</v>
      </c>
      <c r="AI1381" s="107">
        <f>IF(CentrepointSourced[[#This Row],[Age]]="18-24",CentrepointSourced[[#This Row],[Assessed CS DQ]],0)</f>
        <v>0</v>
      </c>
    </row>
    <row r="1382" spans="1:35" customFormat="1" ht="13.5" customHeight="1">
      <c r="A1382" s="45" t="s">
        <v>94</v>
      </c>
      <c r="B1382" s="45" t="s">
        <v>178</v>
      </c>
      <c r="C1382" s="45"/>
      <c r="D1382" s="62" t="s">
        <v>37</v>
      </c>
      <c r="E1382" s="95">
        <v>2010</v>
      </c>
      <c r="F1382" s="67" t="s">
        <v>53</v>
      </c>
      <c r="G1382" s="67"/>
      <c r="H1382" s="97">
        <v>2014</v>
      </c>
      <c r="I1382" s="45"/>
      <c r="J1382" s="45">
        <v>1994</v>
      </c>
      <c r="K1382" s="45"/>
      <c r="L1382" s="45"/>
      <c r="M1382" s="45"/>
      <c r="N1382" s="45"/>
      <c r="O1382" s="45"/>
      <c r="P1382" s="45"/>
      <c r="Q1382" s="41" t="str">
        <f>IF(CentrepointSourced[[#This Row],[Country]]="Northern Ireland","Northern Ireland",IFERROR(VLOOKUP(CentrepointSourced[[#This Row],[Local Authority]],LKP_LANameDQ[],2,FALSE),CentrepointSourced[[#This Row],[Local Authority]]))</f>
        <v>Glasgow City</v>
      </c>
      <c r="R1382" s="41" t="str">
        <f>IF(CentrepointSourced[[#This Row],[LA type]]="County","",INDEX(ConsolGeog[lad14cd],MATCH(CentrepointSourced[[#This Row],[Local Authority DQ]],ConsolGeog[la_name],0)))</f>
        <v>S12000046</v>
      </c>
      <c r="S1382" s="41" t="str">
        <f>IF(OR(CentrepointSourced[[#This Row],[Country]]="Northern Ireland",CentrepointSourced[[#This Row],[Country]]="Scotland",CentrepointSourced[[#This Row],[Country]]="Wales"),"Local Authority",CentrepointSourced[[#This Row],[LA type]])</f>
        <v>Local Authority</v>
      </c>
      <c r="T1382" s="41">
        <f>IF(TRIM(CentrepointSourced[[#This Row],[Presented HS]])="",0,IF(CentrepointSourced[[#This Row],[Presented HS]]="&lt;5",2.5,IF(CentrepointSourced[[#This Row],[Presented HS]]="&lt;10",5,VALUE(TRIM(CentrepointSourced[[#This Row],[Presented HS]])))))</f>
        <v>0</v>
      </c>
      <c r="U1382" s="41">
        <f>IF(TRIM(CentrepointSourced[[#This Row],[Assessed HS]])="",0,IF(CentrepointSourced[[#This Row],[Assessed HS]]="&lt;5",2.5,IF(CentrepointSourced[[#This Row],[Assessed HS]]="&lt;10",5,VALUE(TRIM(CentrepointSourced[[#This Row],[Assessed HS]])))))</f>
        <v>2014</v>
      </c>
      <c r="V1382" s="41">
        <f>IF(TRIM(CentrepointSourced[[#This Row],[Presented CS]])="",0,IF(CentrepointSourced[[#This Row],[Presented CS]]="&lt;5",2.5,IF(CentrepointSourced[[#This Row],[Presented CS]]="&lt;10",5,VALUE(TRIM(CentrepointSourced[[#This Row],[Presented CS]])))))</f>
        <v>0</v>
      </c>
      <c r="W1382" s="41">
        <f>IF(TRIM(CentrepointSourced[[#This Row],[Assessed CS]])="",0,IF(CentrepointSourced[[#This Row],[Assessed CS]]="&lt;5",2.5,IF(CentrepointSourced[[#This Row],[Assessed CS]]="&lt;10",5,VALUE(TRIM(CentrepointSourced[[#This Row],[Assessed CS]])))))</f>
        <v>0</v>
      </c>
      <c r="X1382" s="106">
        <f>IF(CentrepointSourced[[#This Row],[Age]]="16-17",CentrepointSourced[[#This Row],[Presented HS DQ]],0)</f>
        <v>0</v>
      </c>
      <c r="Y1382" s="106">
        <f>IF(CentrepointSourced[[#This Row],[Age]]="16-24",CentrepointSourced[[#This Row],[Presented HS DQ]],0)</f>
        <v>0</v>
      </c>
      <c r="Z1382" s="106">
        <f>IF(CentrepointSourced[[#This Row],[Age]]="18-24",CentrepointSourced[[#This Row],[Presented HS DQ]],0)</f>
        <v>0</v>
      </c>
      <c r="AA1382" s="106">
        <f>IF(CentrepointSourced[[#This Row],[Age]]="16-17",CentrepointSourced[[#This Row],[Presented CS DQ]],0)</f>
        <v>0</v>
      </c>
      <c r="AB1382" s="106">
        <f>IF(CentrepointSourced[[#This Row],[Age]]="16-24",CentrepointSourced[[#This Row],[Presented CS DQ]],0)</f>
        <v>0</v>
      </c>
      <c r="AC1382" s="106">
        <f>IF(CentrepointSourced[[#This Row],[Age]]="18-24",CentrepointSourced[[#This Row],[Presented CS DQ]],0)</f>
        <v>0</v>
      </c>
      <c r="AD1382" s="107">
        <f>IF(CentrepointSourced[[#This Row],[Age]]="16-17",CentrepointSourced[[#This Row],[Assessed HS DQ]],0)</f>
        <v>0</v>
      </c>
      <c r="AE1382" s="107">
        <f>IF(CentrepointSourced[[#This Row],[Age]]="16-24",CentrepointSourced[[#This Row],[Assessed HS DQ]],0)</f>
        <v>2014</v>
      </c>
      <c r="AF1382" s="107">
        <f>IF(CentrepointSourced[[#This Row],[Age]]="18-24",CentrepointSourced[[#This Row],[Assessed HS DQ]],0)</f>
        <v>0</v>
      </c>
      <c r="AG1382" s="107">
        <f>IF(CentrepointSourced[[#This Row],[Age]]="16-17",CentrepointSourced[[#This Row],[Assessed CS DQ]],0)</f>
        <v>0</v>
      </c>
      <c r="AH1382" s="107">
        <f>IF(CentrepointSourced[[#This Row],[Age]]="16-24",CentrepointSourced[[#This Row],[Assessed CS DQ]],0)</f>
        <v>0</v>
      </c>
      <c r="AI1382" s="107">
        <f>IF(CentrepointSourced[[#This Row],[Age]]="18-24",CentrepointSourced[[#This Row],[Assessed CS DQ]],0)</f>
        <v>0</v>
      </c>
    </row>
    <row r="1383" spans="1:35" customFormat="1" ht="13.5" customHeight="1">
      <c r="A1383" s="45" t="s">
        <v>94</v>
      </c>
      <c r="B1383" s="45" t="s">
        <v>178</v>
      </c>
      <c r="C1383" s="45"/>
      <c r="D1383" s="62" t="s">
        <v>37</v>
      </c>
      <c r="E1383" s="95">
        <v>2011</v>
      </c>
      <c r="F1383" s="67" t="s">
        <v>53</v>
      </c>
      <c r="G1383" s="67"/>
      <c r="H1383" s="97">
        <v>2486</v>
      </c>
      <c r="I1383" s="45"/>
      <c r="J1383" s="45">
        <v>1722</v>
      </c>
      <c r="K1383" s="45"/>
      <c r="L1383" s="45"/>
      <c r="M1383" s="45"/>
      <c r="N1383" s="45"/>
      <c r="O1383" s="45"/>
      <c r="P1383" s="45"/>
      <c r="Q1383" s="41" t="str">
        <f>IF(CentrepointSourced[[#This Row],[Country]]="Northern Ireland","Northern Ireland",IFERROR(VLOOKUP(CentrepointSourced[[#This Row],[Local Authority]],LKP_LANameDQ[],2,FALSE),CentrepointSourced[[#This Row],[Local Authority]]))</f>
        <v>Glasgow City</v>
      </c>
      <c r="R1383" s="41" t="str">
        <f>IF(CentrepointSourced[[#This Row],[LA type]]="County","",INDEX(ConsolGeog[lad14cd],MATCH(CentrepointSourced[[#This Row],[Local Authority DQ]],ConsolGeog[la_name],0)))</f>
        <v>S12000046</v>
      </c>
      <c r="S1383" s="41" t="str">
        <f>IF(OR(CentrepointSourced[[#This Row],[Country]]="Northern Ireland",CentrepointSourced[[#This Row],[Country]]="Scotland",CentrepointSourced[[#This Row],[Country]]="Wales"),"Local Authority",CentrepointSourced[[#This Row],[LA type]])</f>
        <v>Local Authority</v>
      </c>
      <c r="T1383" s="41">
        <f>IF(TRIM(CentrepointSourced[[#This Row],[Presented HS]])="",0,IF(CentrepointSourced[[#This Row],[Presented HS]]="&lt;5",2.5,IF(CentrepointSourced[[#This Row],[Presented HS]]="&lt;10",5,VALUE(TRIM(CentrepointSourced[[#This Row],[Presented HS]])))))</f>
        <v>0</v>
      </c>
      <c r="U1383" s="41">
        <f>IF(TRIM(CentrepointSourced[[#This Row],[Assessed HS]])="",0,IF(CentrepointSourced[[#This Row],[Assessed HS]]="&lt;5",2.5,IF(CentrepointSourced[[#This Row],[Assessed HS]]="&lt;10",5,VALUE(TRIM(CentrepointSourced[[#This Row],[Assessed HS]])))))</f>
        <v>2486</v>
      </c>
      <c r="V1383" s="41">
        <f>IF(TRIM(CentrepointSourced[[#This Row],[Presented CS]])="",0,IF(CentrepointSourced[[#This Row],[Presented CS]]="&lt;5",2.5,IF(CentrepointSourced[[#This Row],[Presented CS]]="&lt;10",5,VALUE(TRIM(CentrepointSourced[[#This Row],[Presented CS]])))))</f>
        <v>0</v>
      </c>
      <c r="W1383" s="41">
        <f>IF(TRIM(CentrepointSourced[[#This Row],[Assessed CS]])="",0,IF(CentrepointSourced[[#This Row],[Assessed CS]]="&lt;5",2.5,IF(CentrepointSourced[[#This Row],[Assessed CS]]="&lt;10",5,VALUE(TRIM(CentrepointSourced[[#This Row],[Assessed CS]])))))</f>
        <v>0</v>
      </c>
      <c r="X1383" s="106">
        <f>IF(CentrepointSourced[[#This Row],[Age]]="16-17",CentrepointSourced[[#This Row],[Presented HS DQ]],0)</f>
        <v>0</v>
      </c>
      <c r="Y1383" s="106">
        <f>IF(CentrepointSourced[[#This Row],[Age]]="16-24",CentrepointSourced[[#This Row],[Presented HS DQ]],0)</f>
        <v>0</v>
      </c>
      <c r="Z1383" s="106">
        <f>IF(CentrepointSourced[[#This Row],[Age]]="18-24",CentrepointSourced[[#This Row],[Presented HS DQ]],0)</f>
        <v>0</v>
      </c>
      <c r="AA1383" s="106">
        <f>IF(CentrepointSourced[[#This Row],[Age]]="16-17",CentrepointSourced[[#This Row],[Presented CS DQ]],0)</f>
        <v>0</v>
      </c>
      <c r="AB1383" s="106">
        <f>IF(CentrepointSourced[[#This Row],[Age]]="16-24",CentrepointSourced[[#This Row],[Presented CS DQ]],0)</f>
        <v>0</v>
      </c>
      <c r="AC1383" s="106">
        <f>IF(CentrepointSourced[[#This Row],[Age]]="18-24",CentrepointSourced[[#This Row],[Presented CS DQ]],0)</f>
        <v>0</v>
      </c>
      <c r="AD1383" s="107">
        <f>IF(CentrepointSourced[[#This Row],[Age]]="16-17",CentrepointSourced[[#This Row],[Assessed HS DQ]],0)</f>
        <v>0</v>
      </c>
      <c r="AE1383" s="107">
        <f>IF(CentrepointSourced[[#This Row],[Age]]="16-24",CentrepointSourced[[#This Row],[Assessed HS DQ]],0)</f>
        <v>2486</v>
      </c>
      <c r="AF1383" s="107">
        <f>IF(CentrepointSourced[[#This Row],[Age]]="18-24",CentrepointSourced[[#This Row],[Assessed HS DQ]],0)</f>
        <v>0</v>
      </c>
      <c r="AG1383" s="107">
        <f>IF(CentrepointSourced[[#This Row],[Age]]="16-17",CentrepointSourced[[#This Row],[Assessed CS DQ]],0)</f>
        <v>0</v>
      </c>
      <c r="AH1383" s="107">
        <f>IF(CentrepointSourced[[#This Row],[Age]]="16-24",CentrepointSourced[[#This Row],[Assessed CS DQ]],0)</f>
        <v>0</v>
      </c>
      <c r="AI1383" s="107">
        <f>IF(CentrepointSourced[[#This Row],[Age]]="18-24",CentrepointSourced[[#This Row],[Assessed CS DQ]],0)</f>
        <v>0</v>
      </c>
    </row>
    <row r="1384" spans="1:35" customFormat="1" ht="13.5" customHeight="1">
      <c r="A1384" s="45" t="s">
        <v>94</v>
      </c>
      <c r="B1384" s="45" t="s">
        <v>178</v>
      </c>
      <c r="C1384" s="45"/>
      <c r="D1384" s="62" t="s">
        <v>37</v>
      </c>
      <c r="E1384" s="95">
        <v>2012</v>
      </c>
      <c r="F1384" s="67" t="s">
        <v>53</v>
      </c>
      <c r="G1384" s="67"/>
      <c r="H1384" s="79"/>
      <c r="I1384" s="45"/>
      <c r="J1384" s="45">
        <v>1385</v>
      </c>
      <c r="K1384" s="45"/>
      <c r="L1384" s="45"/>
      <c r="M1384" s="45"/>
      <c r="N1384" s="45"/>
      <c r="O1384" s="45"/>
      <c r="P1384" s="45"/>
      <c r="Q1384" s="41" t="str">
        <f>IF(CentrepointSourced[[#This Row],[Country]]="Northern Ireland","Northern Ireland",IFERROR(VLOOKUP(CentrepointSourced[[#This Row],[Local Authority]],LKP_LANameDQ[],2,FALSE),CentrepointSourced[[#This Row],[Local Authority]]))</f>
        <v>Glasgow City</v>
      </c>
      <c r="R1384" s="41" t="str">
        <f>IF(CentrepointSourced[[#This Row],[LA type]]="County","",INDEX(ConsolGeog[lad14cd],MATCH(CentrepointSourced[[#This Row],[Local Authority DQ]],ConsolGeog[la_name],0)))</f>
        <v>S12000046</v>
      </c>
      <c r="S1384" s="41" t="str">
        <f>IF(OR(CentrepointSourced[[#This Row],[Country]]="Northern Ireland",CentrepointSourced[[#This Row],[Country]]="Scotland",CentrepointSourced[[#This Row],[Country]]="Wales"),"Local Authority",CentrepointSourced[[#This Row],[LA type]])</f>
        <v>Local Authority</v>
      </c>
      <c r="T1384" s="41">
        <f>IF(TRIM(CentrepointSourced[[#This Row],[Presented HS]])="",0,IF(CentrepointSourced[[#This Row],[Presented HS]]="&lt;5",2.5,IF(CentrepointSourced[[#This Row],[Presented HS]]="&lt;10",5,VALUE(TRIM(CentrepointSourced[[#This Row],[Presented HS]])))))</f>
        <v>0</v>
      </c>
      <c r="U1384" s="41">
        <f>IF(TRIM(CentrepointSourced[[#This Row],[Assessed HS]])="",0,IF(CentrepointSourced[[#This Row],[Assessed HS]]="&lt;5",2.5,IF(CentrepointSourced[[#This Row],[Assessed HS]]="&lt;10",5,VALUE(TRIM(CentrepointSourced[[#This Row],[Assessed HS]])))))</f>
        <v>0</v>
      </c>
      <c r="V1384" s="41">
        <f>IF(TRIM(CentrepointSourced[[#This Row],[Presented CS]])="",0,IF(CentrepointSourced[[#This Row],[Presented CS]]="&lt;5",2.5,IF(CentrepointSourced[[#This Row],[Presented CS]]="&lt;10",5,VALUE(TRIM(CentrepointSourced[[#This Row],[Presented CS]])))))</f>
        <v>0</v>
      </c>
      <c r="W1384" s="41">
        <f>IF(TRIM(CentrepointSourced[[#This Row],[Assessed CS]])="",0,IF(CentrepointSourced[[#This Row],[Assessed CS]]="&lt;5",2.5,IF(CentrepointSourced[[#This Row],[Assessed CS]]="&lt;10",5,VALUE(TRIM(CentrepointSourced[[#This Row],[Assessed CS]])))))</f>
        <v>0</v>
      </c>
      <c r="X1384" s="106">
        <f>IF(CentrepointSourced[[#This Row],[Age]]="16-17",CentrepointSourced[[#This Row],[Presented HS DQ]],0)</f>
        <v>0</v>
      </c>
      <c r="Y1384" s="106">
        <f>IF(CentrepointSourced[[#This Row],[Age]]="16-24",CentrepointSourced[[#This Row],[Presented HS DQ]],0)</f>
        <v>0</v>
      </c>
      <c r="Z1384" s="106">
        <f>IF(CentrepointSourced[[#This Row],[Age]]="18-24",CentrepointSourced[[#This Row],[Presented HS DQ]],0)</f>
        <v>0</v>
      </c>
      <c r="AA1384" s="106">
        <f>IF(CentrepointSourced[[#This Row],[Age]]="16-17",CentrepointSourced[[#This Row],[Presented CS DQ]],0)</f>
        <v>0</v>
      </c>
      <c r="AB1384" s="106">
        <f>IF(CentrepointSourced[[#This Row],[Age]]="16-24",CentrepointSourced[[#This Row],[Presented CS DQ]],0)</f>
        <v>0</v>
      </c>
      <c r="AC1384" s="106">
        <f>IF(CentrepointSourced[[#This Row],[Age]]="18-24",CentrepointSourced[[#This Row],[Presented CS DQ]],0)</f>
        <v>0</v>
      </c>
      <c r="AD1384" s="107">
        <f>IF(CentrepointSourced[[#This Row],[Age]]="16-17",CentrepointSourced[[#This Row],[Assessed HS DQ]],0)</f>
        <v>0</v>
      </c>
      <c r="AE1384" s="107">
        <f>IF(CentrepointSourced[[#This Row],[Age]]="16-24",CentrepointSourced[[#This Row],[Assessed HS DQ]],0)</f>
        <v>0</v>
      </c>
      <c r="AF1384" s="107">
        <f>IF(CentrepointSourced[[#This Row],[Age]]="18-24",CentrepointSourced[[#This Row],[Assessed HS DQ]],0)</f>
        <v>0</v>
      </c>
      <c r="AG1384" s="107">
        <f>IF(CentrepointSourced[[#This Row],[Age]]="16-17",CentrepointSourced[[#This Row],[Assessed CS DQ]],0)</f>
        <v>0</v>
      </c>
      <c r="AH1384" s="107">
        <f>IF(CentrepointSourced[[#This Row],[Age]]="16-24",CentrepointSourced[[#This Row],[Assessed CS DQ]],0)</f>
        <v>0</v>
      </c>
      <c r="AI1384" s="107">
        <f>IF(CentrepointSourced[[#This Row],[Age]]="18-24",CentrepointSourced[[#This Row],[Assessed CS DQ]],0)</f>
        <v>0</v>
      </c>
    </row>
    <row r="1385" spans="1:35" customFormat="1" ht="13.5" customHeight="1">
      <c r="A1385" s="45" t="s">
        <v>94</v>
      </c>
      <c r="B1385" s="45" t="s">
        <v>178</v>
      </c>
      <c r="C1385" s="45"/>
      <c r="D1385" s="62" t="s">
        <v>37</v>
      </c>
      <c r="E1385" s="95">
        <v>2013</v>
      </c>
      <c r="F1385" s="67" t="s">
        <v>53</v>
      </c>
      <c r="G1385" s="67"/>
      <c r="H1385" s="79"/>
      <c r="I1385" s="45"/>
      <c r="J1385" s="45">
        <v>994</v>
      </c>
      <c r="K1385" s="45"/>
      <c r="L1385" s="45"/>
      <c r="M1385" s="45"/>
      <c r="N1385" s="45"/>
      <c r="O1385" s="45"/>
      <c r="P1385" s="45"/>
      <c r="Q1385" s="41" t="str">
        <f>IF(CentrepointSourced[[#This Row],[Country]]="Northern Ireland","Northern Ireland",IFERROR(VLOOKUP(CentrepointSourced[[#This Row],[Local Authority]],LKP_LANameDQ[],2,FALSE),CentrepointSourced[[#This Row],[Local Authority]]))</f>
        <v>Glasgow City</v>
      </c>
      <c r="R1385" s="41" t="str">
        <f>IF(CentrepointSourced[[#This Row],[LA type]]="County","",INDEX(ConsolGeog[lad14cd],MATCH(CentrepointSourced[[#This Row],[Local Authority DQ]],ConsolGeog[la_name],0)))</f>
        <v>S12000046</v>
      </c>
      <c r="S1385" s="41" t="str">
        <f>IF(OR(CentrepointSourced[[#This Row],[Country]]="Northern Ireland",CentrepointSourced[[#This Row],[Country]]="Scotland",CentrepointSourced[[#This Row],[Country]]="Wales"),"Local Authority",CentrepointSourced[[#This Row],[LA type]])</f>
        <v>Local Authority</v>
      </c>
      <c r="T1385" s="41">
        <f>IF(TRIM(CentrepointSourced[[#This Row],[Presented HS]])="",0,IF(CentrepointSourced[[#This Row],[Presented HS]]="&lt;5",2.5,IF(CentrepointSourced[[#This Row],[Presented HS]]="&lt;10",5,VALUE(TRIM(CentrepointSourced[[#This Row],[Presented HS]])))))</f>
        <v>0</v>
      </c>
      <c r="U1385" s="41">
        <f>IF(TRIM(CentrepointSourced[[#This Row],[Assessed HS]])="",0,IF(CentrepointSourced[[#This Row],[Assessed HS]]="&lt;5",2.5,IF(CentrepointSourced[[#This Row],[Assessed HS]]="&lt;10",5,VALUE(TRIM(CentrepointSourced[[#This Row],[Assessed HS]])))))</f>
        <v>0</v>
      </c>
      <c r="V1385" s="41">
        <f>IF(TRIM(CentrepointSourced[[#This Row],[Presented CS]])="",0,IF(CentrepointSourced[[#This Row],[Presented CS]]="&lt;5",2.5,IF(CentrepointSourced[[#This Row],[Presented CS]]="&lt;10",5,VALUE(TRIM(CentrepointSourced[[#This Row],[Presented CS]])))))</f>
        <v>0</v>
      </c>
      <c r="W1385" s="41">
        <f>IF(TRIM(CentrepointSourced[[#This Row],[Assessed CS]])="",0,IF(CentrepointSourced[[#This Row],[Assessed CS]]="&lt;5",2.5,IF(CentrepointSourced[[#This Row],[Assessed CS]]="&lt;10",5,VALUE(TRIM(CentrepointSourced[[#This Row],[Assessed CS]])))))</f>
        <v>0</v>
      </c>
      <c r="X1385" s="106">
        <f>IF(CentrepointSourced[[#This Row],[Age]]="16-17",CentrepointSourced[[#This Row],[Presented HS DQ]],0)</f>
        <v>0</v>
      </c>
      <c r="Y1385" s="106">
        <f>IF(CentrepointSourced[[#This Row],[Age]]="16-24",CentrepointSourced[[#This Row],[Presented HS DQ]],0)</f>
        <v>0</v>
      </c>
      <c r="Z1385" s="106">
        <f>IF(CentrepointSourced[[#This Row],[Age]]="18-24",CentrepointSourced[[#This Row],[Presented HS DQ]],0)</f>
        <v>0</v>
      </c>
      <c r="AA1385" s="106">
        <f>IF(CentrepointSourced[[#This Row],[Age]]="16-17",CentrepointSourced[[#This Row],[Presented CS DQ]],0)</f>
        <v>0</v>
      </c>
      <c r="AB1385" s="106">
        <f>IF(CentrepointSourced[[#This Row],[Age]]="16-24",CentrepointSourced[[#This Row],[Presented CS DQ]],0)</f>
        <v>0</v>
      </c>
      <c r="AC1385" s="106">
        <f>IF(CentrepointSourced[[#This Row],[Age]]="18-24",CentrepointSourced[[#This Row],[Presented CS DQ]],0)</f>
        <v>0</v>
      </c>
      <c r="AD1385" s="107">
        <f>IF(CentrepointSourced[[#This Row],[Age]]="16-17",CentrepointSourced[[#This Row],[Assessed HS DQ]],0)</f>
        <v>0</v>
      </c>
      <c r="AE1385" s="107">
        <f>IF(CentrepointSourced[[#This Row],[Age]]="16-24",CentrepointSourced[[#This Row],[Assessed HS DQ]],0)</f>
        <v>0</v>
      </c>
      <c r="AF1385" s="107">
        <f>IF(CentrepointSourced[[#This Row],[Age]]="18-24",CentrepointSourced[[#This Row],[Assessed HS DQ]],0)</f>
        <v>0</v>
      </c>
      <c r="AG1385" s="107">
        <f>IF(CentrepointSourced[[#This Row],[Age]]="16-17",CentrepointSourced[[#This Row],[Assessed CS DQ]],0)</f>
        <v>0</v>
      </c>
      <c r="AH1385" s="107">
        <f>IF(CentrepointSourced[[#This Row],[Age]]="16-24",CentrepointSourced[[#This Row],[Assessed CS DQ]],0)</f>
        <v>0</v>
      </c>
      <c r="AI1385" s="107">
        <f>IF(CentrepointSourced[[#This Row],[Age]]="18-24",CentrepointSourced[[#This Row],[Assessed CS DQ]],0)</f>
        <v>0</v>
      </c>
    </row>
    <row r="1386" spans="1:35" customFormat="1" ht="13.5" customHeight="1">
      <c r="A1386" s="45" t="s">
        <v>94</v>
      </c>
      <c r="B1386" s="45" t="s">
        <v>178</v>
      </c>
      <c r="C1386" s="45"/>
      <c r="D1386" s="62" t="s">
        <v>37</v>
      </c>
      <c r="E1386" s="95">
        <v>2014</v>
      </c>
      <c r="F1386" s="67" t="s">
        <v>53</v>
      </c>
      <c r="G1386" s="67"/>
      <c r="H1386" s="79"/>
      <c r="I1386" s="45"/>
      <c r="J1386" s="45">
        <v>1051</v>
      </c>
      <c r="K1386" s="45"/>
      <c r="L1386" s="45"/>
      <c r="M1386" s="45"/>
      <c r="N1386" s="45"/>
      <c r="O1386" s="45"/>
      <c r="P1386" s="45"/>
      <c r="Q1386" s="41" t="str">
        <f>IF(CentrepointSourced[[#This Row],[Country]]="Northern Ireland","Northern Ireland",IFERROR(VLOOKUP(CentrepointSourced[[#This Row],[Local Authority]],LKP_LANameDQ[],2,FALSE),CentrepointSourced[[#This Row],[Local Authority]]))</f>
        <v>Glasgow City</v>
      </c>
      <c r="R1386" s="41" t="str">
        <f>IF(CentrepointSourced[[#This Row],[LA type]]="County","",INDEX(ConsolGeog[lad14cd],MATCH(CentrepointSourced[[#This Row],[Local Authority DQ]],ConsolGeog[la_name],0)))</f>
        <v>S12000046</v>
      </c>
      <c r="S1386" s="41" t="str">
        <f>IF(OR(CentrepointSourced[[#This Row],[Country]]="Northern Ireland",CentrepointSourced[[#This Row],[Country]]="Scotland",CentrepointSourced[[#This Row],[Country]]="Wales"),"Local Authority",CentrepointSourced[[#This Row],[LA type]])</f>
        <v>Local Authority</v>
      </c>
      <c r="T1386" s="41">
        <f>IF(TRIM(CentrepointSourced[[#This Row],[Presented HS]])="",0,IF(CentrepointSourced[[#This Row],[Presented HS]]="&lt;5",2.5,IF(CentrepointSourced[[#This Row],[Presented HS]]="&lt;10",5,VALUE(TRIM(CentrepointSourced[[#This Row],[Presented HS]])))))</f>
        <v>0</v>
      </c>
      <c r="U1386" s="41">
        <f>IF(TRIM(CentrepointSourced[[#This Row],[Assessed HS]])="",0,IF(CentrepointSourced[[#This Row],[Assessed HS]]="&lt;5",2.5,IF(CentrepointSourced[[#This Row],[Assessed HS]]="&lt;10",5,VALUE(TRIM(CentrepointSourced[[#This Row],[Assessed HS]])))))</f>
        <v>0</v>
      </c>
      <c r="V1386" s="41">
        <f>IF(TRIM(CentrepointSourced[[#This Row],[Presented CS]])="",0,IF(CentrepointSourced[[#This Row],[Presented CS]]="&lt;5",2.5,IF(CentrepointSourced[[#This Row],[Presented CS]]="&lt;10",5,VALUE(TRIM(CentrepointSourced[[#This Row],[Presented CS]])))))</f>
        <v>0</v>
      </c>
      <c r="W1386" s="41">
        <f>IF(TRIM(CentrepointSourced[[#This Row],[Assessed CS]])="",0,IF(CentrepointSourced[[#This Row],[Assessed CS]]="&lt;5",2.5,IF(CentrepointSourced[[#This Row],[Assessed CS]]="&lt;10",5,VALUE(TRIM(CentrepointSourced[[#This Row],[Assessed CS]])))))</f>
        <v>0</v>
      </c>
      <c r="X1386" s="106">
        <f>IF(CentrepointSourced[[#This Row],[Age]]="16-17",CentrepointSourced[[#This Row],[Presented HS DQ]],0)</f>
        <v>0</v>
      </c>
      <c r="Y1386" s="106">
        <f>IF(CentrepointSourced[[#This Row],[Age]]="16-24",CentrepointSourced[[#This Row],[Presented HS DQ]],0)</f>
        <v>0</v>
      </c>
      <c r="Z1386" s="106">
        <f>IF(CentrepointSourced[[#This Row],[Age]]="18-24",CentrepointSourced[[#This Row],[Presented HS DQ]],0)</f>
        <v>0</v>
      </c>
      <c r="AA1386" s="106">
        <f>IF(CentrepointSourced[[#This Row],[Age]]="16-17",CentrepointSourced[[#This Row],[Presented CS DQ]],0)</f>
        <v>0</v>
      </c>
      <c r="AB1386" s="106">
        <f>IF(CentrepointSourced[[#This Row],[Age]]="16-24",CentrepointSourced[[#This Row],[Presented CS DQ]],0)</f>
        <v>0</v>
      </c>
      <c r="AC1386" s="106">
        <f>IF(CentrepointSourced[[#This Row],[Age]]="18-24",CentrepointSourced[[#This Row],[Presented CS DQ]],0)</f>
        <v>0</v>
      </c>
      <c r="AD1386" s="107">
        <f>IF(CentrepointSourced[[#This Row],[Age]]="16-17",CentrepointSourced[[#This Row],[Assessed HS DQ]],0)</f>
        <v>0</v>
      </c>
      <c r="AE1386" s="107">
        <f>IF(CentrepointSourced[[#This Row],[Age]]="16-24",CentrepointSourced[[#This Row],[Assessed HS DQ]],0)</f>
        <v>0</v>
      </c>
      <c r="AF1386" s="107">
        <f>IF(CentrepointSourced[[#This Row],[Age]]="18-24",CentrepointSourced[[#This Row],[Assessed HS DQ]],0)</f>
        <v>0</v>
      </c>
      <c r="AG1386" s="107">
        <f>IF(CentrepointSourced[[#This Row],[Age]]="16-17",CentrepointSourced[[#This Row],[Assessed CS DQ]],0)</f>
        <v>0</v>
      </c>
      <c r="AH1386" s="107">
        <f>IF(CentrepointSourced[[#This Row],[Age]]="16-24",CentrepointSourced[[#This Row],[Assessed CS DQ]],0)</f>
        <v>0</v>
      </c>
      <c r="AI1386" s="107">
        <f>IF(CentrepointSourced[[#This Row],[Age]]="18-24",CentrepointSourced[[#This Row],[Assessed CS DQ]],0)</f>
        <v>0</v>
      </c>
    </row>
    <row r="1387" spans="1:35" customFormat="1" ht="13.5" customHeight="1">
      <c r="A1387" s="45" t="s">
        <v>94</v>
      </c>
      <c r="B1387" s="45" t="s">
        <v>182</v>
      </c>
      <c r="C1387" s="45"/>
      <c r="D1387" s="62" t="s">
        <v>37</v>
      </c>
      <c r="E1387" s="95">
        <v>2002</v>
      </c>
      <c r="F1387" s="67" t="s">
        <v>53</v>
      </c>
      <c r="G1387" s="67"/>
      <c r="H1387" s="97">
        <v>390</v>
      </c>
      <c r="I1387" s="45"/>
      <c r="J1387" s="45">
        <v>414</v>
      </c>
      <c r="K1387" s="45"/>
      <c r="L1387" s="45"/>
      <c r="M1387" s="45"/>
      <c r="N1387" s="45"/>
      <c r="O1387" s="45"/>
      <c r="P1387" s="45"/>
      <c r="Q1387" s="41" t="str">
        <f>IF(CentrepointSourced[[#This Row],[Country]]="Northern Ireland","Northern Ireland",IFERROR(VLOOKUP(CentrepointSourced[[#This Row],[Local Authority]],LKP_LANameDQ[],2,FALSE),CentrepointSourced[[#This Row],[Local Authority]]))</f>
        <v>Highland</v>
      </c>
      <c r="R1387" s="41" t="str">
        <f>IF(CentrepointSourced[[#This Row],[LA type]]="County","",INDEX(ConsolGeog[lad14cd],MATCH(CentrepointSourced[[#This Row],[Local Authority DQ]],ConsolGeog[la_name],0)))</f>
        <v>S12000017</v>
      </c>
      <c r="S1387" s="41" t="str">
        <f>IF(OR(CentrepointSourced[[#This Row],[Country]]="Northern Ireland",CentrepointSourced[[#This Row],[Country]]="Scotland",CentrepointSourced[[#This Row],[Country]]="Wales"),"Local Authority",CentrepointSourced[[#This Row],[LA type]])</f>
        <v>Local Authority</v>
      </c>
      <c r="T1387" s="41">
        <f>IF(TRIM(CentrepointSourced[[#This Row],[Presented HS]])="",0,IF(CentrepointSourced[[#This Row],[Presented HS]]="&lt;5",2.5,IF(CentrepointSourced[[#This Row],[Presented HS]]="&lt;10",5,VALUE(TRIM(CentrepointSourced[[#This Row],[Presented HS]])))))</f>
        <v>0</v>
      </c>
      <c r="U1387" s="41">
        <f>IF(TRIM(CentrepointSourced[[#This Row],[Assessed HS]])="",0,IF(CentrepointSourced[[#This Row],[Assessed HS]]="&lt;5",2.5,IF(CentrepointSourced[[#This Row],[Assessed HS]]="&lt;10",5,VALUE(TRIM(CentrepointSourced[[#This Row],[Assessed HS]])))))</f>
        <v>390</v>
      </c>
      <c r="V1387" s="41">
        <f>IF(TRIM(CentrepointSourced[[#This Row],[Presented CS]])="",0,IF(CentrepointSourced[[#This Row],[Presented CS]]="&lt;5",2.5,IF(CentrepointSourced[[#This Row],[Presented CS]]="&lt;10",5,VALUE(TRIM(CentrepointSourced[[#This Row],[Presented CS]])))))</f>
        <v>0</v>
      </c>
      <c r="W1387" s="41">
        <f>IF(TRIM(CentrepointSourced[[#This Row],[Assessed CS]])="",0,IF(CentrepointSourced[[#This Row],[Assessed CS]]="&lt;5",2.5,IF(CentrepointSourced[[#This Row],[Assessed CS]]="&lt;10",5,VALUE(TRIM(CentrepointSourced[[#This Row],[Assessed CS]])))))</f>
        <v>0</v>
      </c>
      <c r="X1387" s="106">
        <f>IF(CentrepointSourced[[#This Row],[Age]]="16-17",CentrepointSourced[[#This Row],[Presented HS DQ]],0)</f>
        <v>0</v>
      </c>
      <c r="Y1387" s="106">
        <f>IF(CentrepointSourced[[#This Row],[Age]]="16-24",CentrepointSourced[[#This Row],[Presented HS DQ]],0)</f>
        <v>0</v>
      </c>
      <c r="Z1387" s="106">
        <f>IF(CentrepointSourced[[#This Row],[Age]]="18-24",CentrepointSourced[[#This Row],[Presented HS DQ]],0)</f>
        <v>0</v>
      </c>
      <c r="AA1387" s="106">
        <f>IF(CentrepointSourced[[#This Row],[Age]]="16-17",CentrepointSourced[[#This Row],[Presented CS DQ]],0)</f>
        <v>0</v>
      </c>
      <c r="AB1387" s="106">
        <f>IF(CentrepointSourced[[#This Row],[Age]]="16-24",CentrepointSourced[[#This Row],[Presented CS DQ]],0)</f>
        <v>0</v>
      </c>
      <c r="AC1387" s="106">
        <f>IF(CentrepointSourced[[#This Row],[Age]]="18-24",CentrepointSourced[[#This Row],[Presented CS DQ]],0)</f>
        <v>0</v>
      </c>
      <c r="AD1387" s="107">
        <f>IF(CentrepointSourced[[#This Row],[Age]]="16-17",CentrepointSourced[[#This Row],[Assessed HS DQ]],0)</f>
        <v>0</v>
      </c>
      <c r="AE1387" s="107">
        <f>IF(CentrepointSourced[[#This Row],[Age]]="16-24",CentrepointSourced[[#This Row],[Assessed HS DQ]],0)</f>
        <v>390</v>
      </c>
      <c r="AF1387" s="107">
        <f>IF(CentrepointSourced[[#This Row],[Age]]="18-24",CentrepointSourced[[#This Row],[Assessed HS DQ]],0)</f>
        <v>0</v>
      </c>
      <c r="AG1387" s="107">
        <f>IF(CentrepointSourced[[#This Row],[Age]]="16-17",CentrepointSourced[[#This Row],[Assessed CS DQ]],0)</f>
        <v>0</v>
      </c>
      <c r="AH1387" s="107">
        <f>IF(CentrepointSourced[[#This Row],[Age]]="16-24",CentrepointSourced[[#This Row],[Assessed CS DQ]],0)</f>
        <v>0</v>
      </c>
      <c r="AI1387" s="107">
        <f>IF(CentrepointSourced[[#This Row],[Age]]="18-24",CentrepointSourced[[#This Row],[Assessed CS DQ]],0)</f>
        <v>0</v>
      </c>
    </row>
    <row r="1388" spans="1:35" customFormat="1" ht="13.5" customHeight="1">
      <c r="A1388" s="45" t="s">
        <v>94</v>
      </c>
      <c r="B1388" s="45" t="s">
        <v>182</v>
      </c>
      <c r="C1388" s="45"/>
      <c r="D1388" s="62" t="s">
        <v>37</v>
      </c>
      <c r="E1388" s="95">
        <v>2003</v>
      </c>
      <c r="F1388" s="67" t="s">
        <v>53</v>
      </c>
      <c r="G1388" s="67"/>
      <c r="H1388" s="97">
        <v>581</v>
      </c>
      <c r="I1388" s="45"/>
      <c r="J1388" s="45">
        <v>576</v>
      </c>
      <c r="K1388" s="45"/>
      <c r="L1388" s="45"/>
      <c r="M1388" s="45"/>
      <c r="N1388" s="45"/>
      <c r="O1388" s="45"/>
      <c r="P1388" s="45"/>
      <c r="Q1388" s="41" t="str">
        <f>IF(CentrepointSourced[[#This Row],[Country]]="Northern Ireland","Northern Ireland",IFERROR(VLOOKUP(CentrepointSourced[[#This Row],[Local Authority]],LKP_LANameDQ[],2,FALSE),CentrepointSourced[[#This Row],[Local Authority]]))</f>
        <v>Highland</v>
      </c>
      <c r="R1388" s="41" t="str">
        <f>IF(CentrepointSourced[[#This Row],[LA type]]="County","",INDEX(ConsolGeog[lad14cd],MATCH(CentrepointSourced[[#This Row],[Local Authority DQ]],ConsolGeog[la_name],0)))</f>
        <v>S12000017</v>
      </c>
      <c r="S1388" s="41" t="str">
        <f>IF(OR(CentrepointSourced[[#This Row],[Country]]="Northern Ireland",CentrepointSourced[[#This Row],[Country]]="Scotland",CentrepointSourced[[#This Row],[Country]]="Wales"),"Local Authority",CentrepointSourced[[#This Row],[LA type]])</f>
        <v>Local Authority</v>
      </c>
      <c r="T1388" s="41">
        <f>IF(TRIM(CentrepointSourced[[#This Row],[Presented HS]])="",0,IF(CentrepointSourced[[#This Row],[Presented HS]]="&lt;5",2.5,IF(CentrepointSourced[[#This Row],[Presented HS]]="&lt;10",5,VALUE(TRIM(CentrepointSourced[[#This Row],[Presented HS]])))))</f>
        <v>0</v>
      </c>
      <c r="U1388" s="41">
        <f>IF(TRIM(CentrepointSourced[[#This Row],[Assessed HS]])="",0,IF(CentrepointSourced[[#This Row],[Assessed HS]]="&lt;5",2.5,IF(CentrepointSourced[[#This Row],[Assessed HS]]="&lt;10",5,VALUE(TRIM(CentrepointSourced[[#This Row],[Assessed HS]])))))</f>
        <v>581</v>
      </c>
      <c r="V1388" s="41">
        <f>IF(TRIM(CentrepointSourced[[#This Row],[Presented CS]])="",0,IF(CentrepointSourced[[#This Row],[Presented CS]]="&lt;5",2.5,IF(CentrepointSourced[[#This Row],[Presented CS]]="&lt;10",5,VALUE(TRIM(CentrepointSourced[[#This Row],[Presented CS]])))))</f>
        <v>0</v>
      </c>
      <c r="W1388" s="41">
        <f>IF(TRIM(CentrepointSourced[[#This Row],[Assessed CS]])="",0,IF(CentrepointSourced[[#This Row],[Assessed CS]]="&lt;5",2.5,IF(CentrepointSourced[[#This Row],[Assessed CS]]="&lt;10",5,VALUE(TRIM(CentrepointSourced[[#This Row],[Assessed CS]])))))</f>
        <v>0</v>
      </c>
      <c r="X1388" s="106">
        <f>IF(CentrepointSourced[[#This Row],[Age]]="16-17",CentrepointSourced[[#This Row],[Presented HS DQ]],0)</f>
        <v>0</v>
      </c>
      <c r="Y1388" s="106">
        <f>IF(CentrepointSourced[[#This Row],[Age]]="16-24",CentrepointSourced[[#This Row],[Presented HS DQ]],0)</f>
        <v>0</v>
      </c>
      <c r="Z1388" s="106">
        <f>IF(CentrepointSourced[[#This Row],[Age]]="18-24",CentrepointSourced[[#This Row],[Presented HS DQ]],0)</f>
        <v>0</v>
      </c>
      <c r="AA1388" s="106">
        <f>IF(CentrepointSourced[[#This Row],[Age]]="16-17",CentrepointSourced[[#This Row],[Presented CS DQ]],0)</f>
        <v>0</v>
      </c>
      <c r="AB1388" s="106">
        <f>IF(CentrepointSourced[[#This Row],[Age]]="16-24",CentrepointSourced[[#This Row],[Presented CS DQ]],0)</f>
        <v>0</v>
      </c>
      <c r="AC1388" s="106">
        <f>IF(CentrepointSourced[[#This Row],[Age]]="18-24",CentrepointSourced[[#This Row],[Presented CS DQ]],0)</f>
        <v>0</v>
      </c>
      <c r="AD1388" s="107">
        <f>IF(CentrepointSourced[[#This Row],[Age]]="16-17",CentrepointSourced[[#This Row],[Assessed HS DQ]],0)</f>
        <v>0</v>
      </c>
      <c r="AE1388" s="107">
        <f>IF(CentrepointSourced[[#This Row],[Age]]="16-24",CentrepointSourced[[#This Row],[Assessed HS DQ]],0)</f>
        <v>581</v>
      </c>
      <c r="AF1388" s="107">
        <f>IF(CentrepointSourced[[#This Row],[Age]]="18-24",CentrepointSourced[[#This Row],[Assessed HS DQ]],0)</f>
        <v>0</v>
      </c>
      <c r="AG1388" s="107">
        <f>IF(CentrepointSourced[[#This Row],[Age]]="16-17",CentrepointSourced[[#This Row],[Assessed CS DQ]],0)</f>
        <v>0</v>
      </c>
      <c r="AH1388" s="107">
        <f>IF(CentrepointSourced[[#This Row],[Age]]="16-24",CentrepointSourced[[#This Row],[Assessed CS DQ]],0)</f>
        <v>0</v>
      </c>
      <c r="AI1388" s="107">
        <f>IF(CentrepointSourced[[#This Row],[Age]]="18-24",CentrepointSourced[[#This Row],[Assessed CS DQ]],0)</f>
        <v>0</v>
      </c>
    </row>
    <row r="1389" spans="1:35" customFormat="1" ht="13.5" customHeight="1">
      <c r="A1389" s="45" t="s">
        <v>94</v>
      </c>
      <c r="B1389" s="45" t="s">
        <v>182</v>
      </c>
      <c r="C1389" s="45"/>
      <c r="D1389" s="62" t="s">
        <v>37</v>
      </c>
      <c r="E1389" s="95">
        <v>2004</v>
      </c>
      <c r="F1389" s="67" t="s">
        <v>53</v>
      </c>
      <c r="G1389" s="67"/>
      <c r="H1389" s="97">
        <v>627</v>
      </c>
      <c r="I1389" s="45"/>
      <c r="J1389" s="45">
        <v>642</v>
      </c>
      <c r="K1389" s="45"/>
      <c r="L1389" s="45"/>
      <c r="M1389" s="45"/>
      <c r="N1389" s="45"/>
      <c r="O1389" s="45"/>
      <c r="P1389" s="45"/>
      <c r="Q1389" s="41" t="str">
        <f>IF(CentrepointSourced[[#This Row],[Country]]="Northern Ireland","Northern Ireland",IFERROR(VLOOKUP(CentrepointSourced[[#This Row],[Local Authority]],LKP_LANameDQ[],2,FALSE),CentrepointSourced[[#This Row],[Local Authority]]))</f>
        <v>Highland</v>
      </c>
      <c r="R1389" s="41" t="str">
        <f>IF(CentrepointSourced[[#This Row],[LA type]]="County","",INDEX(ConsolGeog[lad14cd],MATCH(CentrepointSourced[[#This Row],[Local Authority DQ]],ConsolGeog[la_name],0)))</f>
        <v>S12000017</v>
      </c>
      <c r="S1389" s="41" t="str">
        <f>IF(OR(CentrepointSourced[[#This Row],[Country]]="Northern Ireland",CentrepointSourced[[#This Row],[Country]]="Scotland",CentrepointSourced[[#This Row],[Country]]="Wales"),"Local Authority",CentrepointSourced[[#This Row],[LA type]])</f>
        <v>Local Authority</v>
      </c>
      <c r="T1389" s="41">
        <f>IF(TRIM(CentrepointSourced[[#This Row],[Presented HS]])="",0,IF(CentrepointSourced[[#This Row],[Presented HS]]="&lt;5",2.5,IF(CentrepointSourced[[#This Row],[Presented HS]]="&lt;10",5,VALUE(TRIM(CentrepointSourced[[#This Row],[Presented HS]])))))</f>
        <v>0</v>
      </c>
      <c r="U1389" s="41">
        <f>IF(TRIM(CentrepointSourced[[#This Row],[Assessed HS]])="",0,IF(CentrepointSourced[[#This Row],[Assessed HS]]="&lt;5",2.5,IF(CentrepointSourced[[#This Row],[Assessed HS]]="&lt;10",5,VALUE(TRIM(CentrepointSourced[[#This Row],[Assessed HS]])))))</f>
        <v>627</v>
      </c>
      <c r="V1389" s="41">
        <f>IF(TRIM(CentrepointSourced[[#This Row],[Presented CS]])="",0,IF(CentrepointSourced[[#This Row],[Presented CS]]="&lt;5",2.5,IF(CentrepointSourced[[#This Row],[Presented CS]]="&lt;10",5,VALUE(TRIM(CentrepointSourced[[#This Row],[Presented CS]])))))</f>
        <v>0</v>
      </c>
      <c r="W1389" s="41">
        <f>IF(TRIM(CentrepointSourced[[#This Row],[Assessed CS]])="",0,IF(CentrepointSourced[[#This Row],[Assessed CS]]="&lt;5",2.5,IF(CentrepointSourced[[#This Row],[Assessed CS]]="&lt;10",5,VALUE(TRIM(CentrepointSourced[[#This Row],[Assessed CS]])))))</f>
        <v>0</v>
      </c>
      <c r="X1389" s="106">
        <f>IF(CentrepointSourced[[#This Row],[Age]]="16-17",CentrepointSourced[[#This Row],[Presented HS DQ]],0)</f>
        <v>0</v>
      </c>
      <c r="Y1389" s="106">
        <f>IF(CentrepointSourced[[#This Row],[Age]]="16-24",CentrepointSourced[[#This Row],[Presented HS DQ]],0)</f>
        <v>0</v>
      </c>
      <c r="Z1389" s="106">
        <f>IF(CentrepointSourced[[#This Row],[Age]]="18-24",CentrepointSourced[[#This Row],[Presented HS DQ]],0)</f>
        <v>0</v>
      </c>
      <c r="AA1389" s="106">
        <f>IF(CentrepointSourced[[#This Row],[Age]]="16-17",CentrepointSourced[[#This Row],[Presented CS DQ]],0)</f>
        <v>0</v>
      </c>
      <c r="AB1389" s="106">
        <f>IF(CentrepointSourced[[#This Row],[Age]]="16-24",CentrepointSourced[[#This Row],[Presented CS DQ]],0)</f>
        <v>0</v>
      </c>
      <c r="AC1389" s="106">
        <f>IF(CentrepointSourced[[#This Row],[Age]]="18-24",CentrepointSourced[[#This Row],[Presented CS DQ]],0)</f>
        <v>0</v>
      </c>
      <c r="AD1389" s="107">
        <f>IF(CentrepointSourced[[#This Row],[Age]]="16-17",CentrepointSourced[[#This Row],[Assessed HS DQ]],0)</f>
        <v>0</v>
      </c>
      <c r="AE1389" s="107">
        <f>IF(CentrepointSourced[[#This Row],[Age]]="16-24",CentrepointSourced[[#This Row],[Assessed HS DQ]],0)</f>
        <v>627</v>
      </c>
      <c r="AF1389" s="107">
        <f>IF(CentrepointSourced[[#This Row],[Age]]="18-24",CentrepointSourced[[#This Row],[Assessed HS DQ]],0)</f>
        <v>0</v>
      </c>
      <c r="AG1389" s="107">
        <f>IF(CentrepointSourced[[#This Row],[Age]]="16-17",CentrepointSourced[[#This Row],[Assessed CS DQ]],0)</f>
        <v>0</v>
      </c>
      <c r="AH1389" s="107">
        <f>IF(CentrepointSourced[[#This Row],[Age]]="16-24",CentrepointSourced[[#This Row],[Assessed CS DQ]],0)</f>
        <v>0</v>
      </c>
      <c r="AI1389" s="107">
        <f>IF(CentrepointSourced[[#This Row],[Age]]="18-24",CentrepointSourced[[#This Row],[Assessed CS DQ]],0)</f>
        <v>0</v>
      </c>
    </row>
    <row r="1390" spans="1:35" customFormat="1" ht="13.5" customHeight="1">
      <c r="A1390" s="45" t="s">
        <v>94</v>
      </c>
      <c r="B1390" s="45" t="s">
        <v>182</v>
      </c>
      <c r="C1390" s="45"/>
      <c r="D1390" s="62" t="s">
        <v>37</v>
      </c>
      <c r="E1390" s="95">
        <v>2005</v>
      </c>
      <c r="F1390" s="67" t="s">
        <v>53</v>
      </c>
      <c r="G1390" s="67"/>
      <c r="H1390" s="97">
        <v>670</v>
      </c>
      <c r="I1390" s="45"/>
      <c r="J1390" s="45">
        <v>677</v>
      </c>
      <c r="K1390" s="45"/>
      <c r="L1390" s="45"/>
      <c r="M1390" s="45"/>
      <c r="N1390" s="45"/>
      <c r="O1390" s="45"/>
      <c r="P1390" s="45"/>
      <c r="Q1390" s="41" t="str">
        <f>IF(CentrepointSourced[[#This Row],[Country]]="Northern Ireland","Northern Ireland",IFERROR(VLOOKUP(CentrepointSourced[[#This Row],[Local Authority]],LKP_LANameDQ[],2,FALSE),CentrepointSourced[[#This Row],[Local Authority]]))</f>
        <v>Highland</v>
      </c>
      <c r="R1390" s="41" t="str">
        <f>IF(CentrepointSourced[[#This Row],[LA type]]="County","",INDEX(ConsolGeog[lad14cd],MATCH(CentrepointSourced[[#This Row],[Local Authority DQ]],ConsolGeog[la_name],0)))</f>
        <v>S12000017</v>
      </c>
      <c r="S1390" s="41" t="str">
        <f>IF(OR(CentrepointSourced[[#This Row],[Country]]="Northern Ireland",CentrepointSourced[[#This Row],[Country]]="Scotland",CentrepointSourced[[#This Row],[Country]]="Wales"),"Local Authority",CentrepointSourced[[#This Row],[LA type]])</f>
        <v>Local Authority</v>
      </c>
      <c r="T1390" s="41">
        <f>IF(TRIM(CentrepointSourced[[#This Row],[Presented HS]])="",0,IF(CentrepointSourced[[#This Row],[Presented HS]]="&lt;5",2.5,IF(CentrepointSourced[[#This Row],[Presented HS]]="&lt;10",5,VALUE(TRIM(CentrepointSourced[[#This Row],[Presented HS]])))))</f>
        <v>0</v>
      </c>
      <c r="U1390" s="41">
        <f>IF(TRIM(CentrepointSourced[[#This Row],[Assessed HS]])="",0,IF(CentrepointSourced[[#This Row],[Assessed HS]]="&lt;5",2.5,IF(CentrepointSourced[[#This Row],[Assessed HS]]="&lt;10",5,VALUE(TRIM(CentrepointSourced[[#This Row],[Assessed HS]])))))</f>
        <v>670</v>
      </c>
      <c r="V1390" s="41">
        <f>IF(TRIM(CentrepointSourced[[#This Row],[Presented CS]])="",0,IF(CentrepointSourced[[#This Row],[Presented CS]]="&lt;5",2.5,IF(CentrepointSourced[[#This Row],[Presented CS]]="&lt;10",5,VALUE(TRIM(CentrepointSourced[[#This Row],[Presented CS]])))))</f>
        <v>0</v>
      </c>
      <c r="W1390" s="41">
        <f>IF(TRIM(CentrepointSourced[[#This Row],[Assessed CS]])="",0,IF(CentrepointSourced[[#This Row],[Assessed CS]]="&lt;5",2.5,IF(CentrepointSourced[[#This Row],[Assessed CS]]="&lt;10",5,VALUE(TRIM(CentrepointSourced[[#This Row],[Assessed CS]])))))</f>
        <v>0</v>
      </c>
      <c r="X1390" s="106">
        <f>IF(CentrepointSourced[[#This Row],[Age]]="16-17",CentrepointSourced[[#This Row],[Presented HS DQ]],0)</f>
        <v>0</v>
      </c>
      <c r="Y1390" s="106">
        <f>IF(CentrepointSourced[[#This Row],[Age]]="16-24",CentrepointSourced[[#This Row],[Presented HS DQ]],0)</f>
        <v>0</v>
      </c>
      <c r="Z1390" s="106">
        <f>IF(CentrepointSourced[[#This Row],[Age]]="18-24",CentrepointSourced[[#This Row],[Presented HS DQ]],0)</f>
        <v>0</v>
      </c>
      <c r="AA1390" s="106">
        <f>IF(CentrepointSourced[[#This Row],[Age]]="16-17",CentrepointSourced[[#This Row],[Presented CS DQ]],0)</f>
        <v>0</v>
      </c>
      <c r="AB1390" s="106">
        <f>IF(CentrepointSourced[[#This Row],[Age]]="16-24",CentrepointSourced[[#This Row],[Presented CS DQ]],0)</f>
        <v>0</v>
      </c>
      <c r="AC1390" s="106">
        <f>IF(CentrepointSourced[[#This Row],[Age]]="18-24",CentrepointSourced[[#This Row],[Presented CS DQ]],0)</f>
        <v>0</v>
      </c>
      <c r="AD1390" s="107">
        <f>IF(CentrepointSourced[[#This Row],[Age]]="16-17",CentrepointSourced[[#This Row],[Assessed HS DQ]],0)</f>
        <v>0</v>
      </c>
      <c r="AE1390" s="107">
        <f>IF(CentrepointSourced[[#This Row],[Age]]="16-24",CentrepointSourced[[#This Row],[Assessed HS DQ]],0)</f>
        <v>670</v>
      </c>
      <c r="AF1390" s="107">
        <f>IF(CentrepointSourced[[#This Row],[Age]]="18-24",CentrepointSourced[[#This Row],[Assessed HS DQ]],0)</f>
        <v>0</v>
      </c>
      <c r="AG1390" s="107">
        <f>IF(CentrepointSourced[[#This Row],[Age]]="16-17",CentrepointSourced[[#This Row],[Assessed CS DQ]],0)</f>
        <v>0</v>
      </c>
      <c r="AH1390" s="107">
        <f>IF(CentrepointSourced[[#This Row],[Age]]="16-24",CentrepointSourced[[#This Row],[Assessed CS DQ]],0)</f>
        <v>0</v>
      </c>
      <c r="AI1390" s="107">
        <f>IF(CentrepointSourced[[#This Row],[Age]]="18-24",CentrepointSourced[[#This Row],[Assessed CS DQ]],0)</f>
        <v>0</v>
      </c>
    </row>
    <row r="1391" spans="1:35" customFormat="1" ht="13.5" customHeight="1">
      <c r="A1391" s="45" t="s">
        <v>94</v>
      </c>
      <c r="B1391" s="45" t="s">
        <v>182</v>
      </c>
      <c r="C1391" s="45"/>
      <c r="D1391" s="62" t="s">
        <v>37</v>
      </c>
      <c r="E1391" s="95">
        <v>2006</v>
      </c>
      <c r="F1391" s="67" t="s">
        <v>53</v>
      </c>
      <c r="G1391" s="67"/>
      <c r="H1391" s="97">
        <v>565</v>
      </c>
      <c r="I1391" s="45"/>
      <c r="J1391" s="45">
        <v>542</v>
      </c>
      <c r="K1391" s="45"/>
      <c r="L1391" s="45"/>
      <c r="M1391" s="45"/>
      <c r="N1391" s="45"/>
      <c r="O1391" s="45"/>
      <c r="P1391" s="45"/>
      <c r="Q1391" s="41" t="str">
        <f>IF(CentrepointSourced[[#This Row],[Country]]="Northern Ireland","Northern Ireland",IFERROR(VLOOKUP(CentrepointSourced[[#This Row],[Local Authority]],LKP_LANameDQ[],2,FALSE),CentrepointSourced[[#This Row],[Local Authority]]))</f>
        <v>Highland</v>
      </c>
      <c r="R1391" s="41" t="str">
        <f>IF(CentrepointSourced[[#This Row],[LA type]]="County","",INDEX(ConsolGeog[lad14cd],MATCH(CentrepointSourced[[#This Row],[Local Authority DQ]],ConsolGeog[la_name],0)))</f>
        <v>S12000017</v>
      </c>
      <c r="S1391" s="41" t="str">
        <f>IF(OR(CentrepointSourced[[#This Row],[Country]]="Northern Ireland",CentrepointSourced[[#This Row],[Country]]="Scotland",CentrepointSourced[[#This Row],[Country]]="Wales"),"Local Authority",CentrepointSourced[[#This Row],[LA type]])</f>
        <v>Local Authority</v>
      </c>
      <c r="T1391" s="41">
        <f>IF(TRIM(CentrepointSourced[[#This Row],[Presented HS]])="",0,IF(CentrepointSourced[[#This Row],[Presented HS]]="&lt;5",2.5,IF(CentrepointSourced[[#This Row],[Presented HS]]="&lt;10",5,VALUE(TRIM(CentrepointSourced[[#This Row],[Presented HS]])))))</f>
        <v>0</v>
      </c>
      <c r="U1391" s="41">
        <f>IF(TRIM(CentrepointSourced[[#This Row],[Assessed HS]])="",0,IF(CentrepointSourced[[#This Row],[Assessed HS]]="&lt;5",2.5,IF(CentrepointSourced[[#This Row],[Assessed HS]]="&lt;10",5,VALUE(TRIM(CentrepointSourced[[#This Row],[Assessed HS]])))))</f>
        <v>565</v>
      </c>
      <c r="V1391" s="41">
        <f>IF(TRIM(CentrepointSourced[[#This Row],[Presented CS]])="",0,IF(CentrepointSourced[[#This Row],[Presented CS]]="&lt;5",2.5,IF(CentrepointSourced[[#This Row],[Presented CS]]="&lt;10",5,VALUE(TRIM(CentrepointSourced[[#This Row],[Presented CS]])))))</f>
        <v>0</v>
      </c>
      <c r="W1391" s="41">
        <f>IF(TRIM(CentrepointSourced[[#This Row],[Assessed CS]])="",0,IF(CentrepointSourced[[#This Row],[Assessed CS]]="&lt;5",2.5,IF(CentrepointSourced[[#This Row],[Assessed CS]]="&lt;10",5,VALUE(TRIM(CentrepointSourced[[#This Row],[Assessed CS]])))))</f>
        <v>0</v>
      </c>
      <c r="X1391" s="106">
        <f>IF(CentrepointSourced[[#This Row],[Age]]="16-17",CentrepointSourced[[#This Row],[Presented HS DQ]],0)</f>
        <v>0</v>
      </c>
      <c r="Y1391" s="106">
        <f>IF(CentrepointSourced[[#This Row],[Age]]="16-24",CentrepointSourced[[#This Row],[Presented HS DQ]],0)</f>
        <v>0</v>
      </c>
      <c r="Z1391" s="106">
        <f>IF(CentrepointSourced[[#This Row],[Age]]="18-24",CentrepointSourced[[#This Row],[Presented HS DQ]],0)</f>
        <v>0</v>
      </c>
      <c r="AA1391" s="106">
        <f>IF(CentrepointSourced[[#This Row],[Age]]="16-17",CentrepointSourced[[#This Row],[Presented CS DQ]],0)</f>
        <v>0</v>
      </c>
      <c r="AB1391" s="106">
        <f>IF(CentrepointSourced[[#This Row],[Age]]="16-24",CentrepointSourced[[#This Row],[Presented CS DQ]],0)</f>
        <v>0</v>
      </c>
      <c r="AC1391" s="106">
        <f>IF(CentrepointSourced[[#This Row],[Age]]="18-24",CentrepointSourced[[#This Row],[Presented CS DQ]],0)</f>
        <v>0</v>
      </c>
      <c r="AD1391" s="107">
        <f>IF(CentrepointSourced[[#This Row],[Age]]="16-17",CentrepointSourced[[#This Row],[Assessed HS DQ]],0)</f>
        <v>0</v>
      </c>
      <c r="AE1391" s="107">
        <f>IF(CentrepointSourced[[#This Row],[Age]]="16-24",CentrepointSourced[[#This Row],[Assessed HS DQ]],0)</f>
        <v>565</v>
      </c>
      <c r="AF1391" s="107">
        <f>IF(CentrepointSourced[[#This Row],[Age]]="18-24",CentrepointSourced[[#This Row],[Assessed HS DQ]],0)</f>
        <v>0</v>
      </c>
      <c r="AG1391" s="107">
        <f>IF(CentrepointSourced[[#This Row],[Age]]="16-17",CentrepointSourced[[#This Row],[Assessed CS DQ]],0)</f>
        <v>0</v>
      </c>
      <c r="AH1391" s="107">
        <f>IF(CentrepointSourced[[#This Row],[Age]]="16-24",CentrepointSourced[[#This Row],[Assessed CS DQ]],0)</f>
        <v>0</v>
      </c>
      <c r="AI1391" s="107">
        <f>IF(CentrepointSourced[[#This Row],[Age]]="18-24",CentrepointSourced[[#This Row],[Assessed CS DQ]],0)</f>
        <v>0</v>
      </c>
    </row>
    <row r="1392" spans="1:35" customFormat="1" ht="13.5" customHeight="1">
      <c r="A1392" s="45" t="s">
        <v>94</v>
      </c>
      <c r="B1392" s="45" t="s">
        <v>182</v>
      </c>
      <c r="C1392" s="45"/>
      <c r="D1392" s="62" t="s">
        <v>37</v>
      </c>
      <c r="E1392" s="95">
        <v>2007</v>
      </c>
      <c r="F1392" s="67" t="s">
        <v>53</v>
      </c>
      <c r="G1392" s="67"/>
      <c r="H1392" s="97">
        <v>555</v>
      </c>
      <c r="I1392" s="45"/>
      <c r="J1392" s="45">
        <v>605</v>
      </c>
      <c r="K1392" s="45"/>
      <c r="L1392" s="45"/>
      <c r="M1392" s="45"/>
      <c r="N1392" s="45"/>
      <c r="O1392" s="45"/>
      <c r="P1392" s="45"/>
      <c r="Q1392" s="41" t="str">
        <f>IF(CentrepointSourced[[#This Row],[Country]]="Northern Ireland","Northern Ireland",IFERROR(VLOOKUP(CentrepointSourced[[#This Row],[Local Authority]],LKP_LANameDQ[],2,FALSE),CentrepointSourced[[#This Row],[Local Authority]]))</f>
        <v>Highland</v>
      </c>
      <c r="R1392" s="41" t="str">
        <f>IF(CentrepointSourced[[#This Row],[LA type]]="County","",INDEX(ConsolGeog[lad14cd],MATCH(CentrepointSourced[[#This Row],[Local Authority DQ]],ConsolGeog[la_name],0)))</f>
        <v>S12000017</v>
      </c>
      <c r="S1392" s="41" t="str">
        <f>IF(OR(CentrepointSourced[[#This Row],[Country]]="Northern Ireland",CentrepointSourced[[#This Row],[Country]]="Scotland",CentrepointSourced[[#This Row],[Country]]="Wales"),"Local Authority",CentrepointSourced[[#This Row],[LA type]])</f>
        <v>Local Authority</v>
      </c>
      <c r="T1392" s="41">
        <f>IF(TRIM(CentrepointSourced[[#This Row],[Presented HS]])="",0,IF(CentrepointSourced[[#This Row],[Presented HS]]="&lt;5",2.5,IF(CentrepointSourced[[#This Row],[Presented HS]]="&lt;10",5,VALUE(TRIM(CentrepointSourced[[#This Row],[Presented HS]])))))</f>
        <v>0</v>
      </c>
      <c r="U1392" s="41">
        <f>IF(TRIM(CentrepointSourced[[#This Row],[Assessed HS]])="",0,IF(CentrepointSourced[[#This Row],[Assessed HS]]="&lt;5",2.5,IF(CentrepointSourced[[#This Row],[Assessed HS]]="&lt;10",5,VALUE(TRIM(CentrepointSourced[[#This Row],[Assessed HS]])))))</f>
        <v>555</v>
      </c>
      <c r="V1392" s="41">
        <f>IF(TRIM(CentrepointSourced[[#This Row],[Presented CS]])="",0,IF(CentrepointSourced[[#This Row],[Presented CS]]="&lt;5",2.5,IF(CentrepointSourced[[#This Row],[Presented CS]]="&lt;10",5,VALUE(TRIM(CentrepointSourced[[#This Row],[Presented CS]])))))</f>
        <v>0</v>
      </c>
      <c r="W1392" s="41">
        <f>IF(TRIM(CentrepointSourced[[#This Row],[Assessed CS]])="",0,IF(CentrepointSourced[[#This Row],[Assessed CS]]="&lt;5",2.5,IF(CentrepointSourced[[#This Row],[Assessed CS]]="&lt;10",5,VALUE(TRIM(CentrepointSourced[[#This Row],[Assessed CS]])))))</f>
        <v>0</v>
      </c>
      <c r="X1392" s="106">
        <f>IF(CentrepointSourced[[#This Row],[Age]]="16-17",CentrepointSourced[[#This Row],[Presented HS DQ]],0)</f>
        <v>0</v>
      </c>
      <c r="Y1392" s="106">
        <f>IF(CentrepointSourced[[#This Row],[Age]]="16-24",CentrepointSourced[[#This Row],[Presented HS DQ]],0)</f>
        <v>0</v>
      </c>
      <c r="Z1392" s="106">
        <f>IF(CentrepointSourced[[#This Row],[Age]]="18-24",CentrepointSourced[[#This Row],[Presented HS DQ]],0)</f>
        <v>0</v>
      </c>
      <c r="AA1392" s="106">
        <f>IF(CentrepointSourced[[#This Row],[Age]]="16-17",CentrepointSourced[[#This Row],[Presented CS DQ]],0)</f>
        <v>0</v>
      </c>
      <c r="AB1392" s="106">
        <f>IF(CentrepointSourced[[#This Row],[Age]]="16-24",CentrepointSourced[[#This Row],[Presented CS DQ]],0)</f>
        <v>0</v>
      </c>
      <c r="AC1392" s="106">
        <f>IF(CentrepointSourced[[#This Row],[Age]]="18-24",CentrepointSourced[[#This Row],[Presented CS DQ]],0)</f>
        <v>0</v>
      </c>
      <c r="AD1392" s="107">
        <f>IF(CentrepointSourced[[#This Row],[Age]]="16-17",CentrepointSourced[[#This Row],[Assessed HS DQ]],0)</f>
        <v>0</v>
      </c>
      <c r="AE1392" s="107">
        <f>IF(CentrepointSourced[[#This Row],[Age]]="16-24",CentrepointSourced[[#This Row],[Assessed HS DQ]],0)</f>
        <v>555</v>
      </c>
      <c r="AF1392" s="107">
        <f>IF(CentrepointSourced[[#This Row],[Age]]="18-24",CentrepointSourced[[#This Row],[Assessed HS DQ]],0)</f>
        <v>0</v>
      </c>
      <c r="AG1392" s="107">
        <f>IF(CentrepointSourced[[#This Row],[Age]]="16-17",CentrepointSourced[[#This Row],[Assessed CS DQ]],0)</f>
        <v>0</v>
      </c>
      <c r="AH1392" s="107">
        <f>IF(CentrepointSourced[[#This Row],[Age]]="16-24",CentrepointSourced[[#This Row],[Assessed CS DQ]],0)</f>
        <v>0</v>
      </c>
      <c r="AI1392" s="107">
        <f>IF(CentrepointSourced[[#This Row],[Age]]="18-24",CentrepointSourced[[#This Row],[Assessed CS DQ]],0)</f>
        <v>0</v>
      </c>
    </row>
    <row r="1393" spans="1:35" customFormat="1" ht="13.5" customHeight="1">
      <c r="A1393" s="45" t="s">
        <v>94</v>
      </c>
      <c r="B1393" s="45" t="s">
        <v>182</v>
      </c>
      <c r="C1393" s="45"/>
      <c r="D1393" s="62" t="s">
        <v>37</v>
      </c>
      <c r="E1393" s="95">
        <v>2008</v>
      </c>
      <c r="F1393" s="67" t="s">
        <v>53</v>
      </c>
      <c r="G1393" s="67"/>
      <c r="H1393" s="97">
        <v>669</v>
      </c>
      <c r="I1393" s="45"/>
      <c r="J1393" s="45">
        <v>627</v>
      </c>
      <c r="K1393" s="45"/>
      <c r="L1393" s="45"/>
      <c r="M1393" s="45"/>
      <c r="N1393" s="45"/>
      <c r="O1393" s="45"/>
      <c r="P1393" s="45"/>
      <c r="Q1393" s="41" t="str">
        <f>IF(CentrepointSourced[[#This Row],[Country]]="Northern Ireland","Northern Ireland",IFERROR(VLOOKUP(CentrepointSourced[[#This Row],[Local Authority]],LKP_LANameDQ[],2,FALSE),CentrepointSourced[[#This Row],[Local Authority]]))</f>
        <v>Highland</v>
      </c>
      <c r="R1393" s="41" t="str">
        <f>IF(CentrepointSourced[[#This Row],[LA type]]="County","",INDEX(ConsolGeog[lad14cd],MATCH(CentrepointSourced[[#This Row],[Local Authority DQ]],ConsolGeog[la_name],0)))</f>
        <v>S12000017</v>
      </c>
      <c r="S1393" s="41" t="str">
        <f>IF(OR(CentrepointSourced[[#This Row],[Country]]="Northern Ireland",CentrepointSourced[[#This Row],[Country]]="Scotland",CentrepointSourced[[#This Row],[Country]]="Wales"),"Local Authority",CentrepointSourced[[#This Row],[LA type]])</f>
        <v>Local Authority</v>
      </c>
      <c r="T1393" s="41">
        <f>IF(TRIM(CentrepointSourced[[#This Row],[Presented HS]])="",0,IF(CentrepointSourced[[#This Row],[Presented HS]]="&lt;5",2.5,IF(CentrepointSourced[[#This Row],[Presented HS]]="&lt;10",5,VALUE(TRIM(CentrepointSourced[[#This Row],[Presented HS]])))))</f>
        <v>0</v>
      </c>
      <c r="U1393" s="41">
        <f>IF(TRIM(CentrepointSourced[[#This Row],[Assessed HS]])="",0,IF(CentrepointSourced[[#This Row],[Assessed HS]]="&lt;5",2.5,IF(CentrepointSourced[[#This Row],[Assessed HS]]="&lt;10",5,VALUE(TRIM(CentrepointSourced[[#This Row],[Assessed HS]])))))</f>
        <v>669</v>
      </c>
      <c r="V1393" s="41">
        <f>IF(TRIM(CentrepointSourced[[#This Row],[Presented CS]])="",0,IF(CentrepointSourced[[#This Row],[Presented CS]]="&lt;5",2.5,IF(CentrepointSourced[[#This Row],[Presented CS]]="&lt;10",5,VALUE(TRIM(CentrepointSourced[[#This Row],[Presented CS]])))))</f>
        <v>0</v>
      </c>
      <c r="W1393" s="41">
        <f>IF(TRIM(CentrepointSourced[[#This Row],[Assessed CS]])="",0,IF(CentrepointSourced[[#This Row],[Assessed CS]]="&lt;5",2.5,IF(CentrepointSourced[[#This Row],[Assessed CS]]="&lt;10",5,VALUE(TRIM(CentrepointSourced[[#This Row],[Assessed CS]])))))</f>
        <v>0</v>
      </c>
      <c r="X1393" s="106">
        <f>IF(CentrepointSourced[[#This Row],[Age]]="16-17",CentrepointSourced[[#This Row],[Presented HS DQ]],0)</f>
        <v>0</v>
      </c>
      <c r="Y1393" s="106">
        <f>IF(CentrepointSourced[[#This Row],[Age]]="16-24",CentrepointSourced[[#This Row],[Presented HS DQ]],0)</f>
        <v>0</v>
      </c>
      <c r="Z1393" s="106">
        <f>IF(CentrepointSourced[[#This Row],[Age]]="18-24",CentrepointSourced[[#This Row],[Presented HS DQ]],0)</f>
        <v>0</v>
      </c>
      <c r="AA1393" s="106">
        <f>IF(CentrepointSourced[[#This Row],[Age]]="16-17",CentrepointSourced[[#This Row],[Presented CS DQ]],0)</f>
        <v>0</v>
      </c>
      <c r="AB1393" s="106">
        <f>IF(CentrepointSourced[[#This Row],[Age]]="16-24",CentrepointSourced[[#This Row],[Presented CS DQ]],0)</f>
        <v>0</v>
      </c>
      <c r="AC1393" s="106">
        <f>IF(CentrepointSourced[[#This Row],[Age]]="18-24",CentrepointSourced[[#This Row],[Presented CS DQ]],0)</f>
        <v>0</v>
      </c>
      <c r="AD1393" s="107">
        <f>IF(CentrepointSourced[[#This Row],[Age]]="16-17",CentrepointSourced[[#This Row],[Assessed HS DQ]],0)</f>
        <v>0</v>
      </c>
      <c r="AE1393" s="107">
        <f>IF(CentrepointSourced[[#This Row],[Age]]="16-24",CentrepointSourced[[#This Row],[Assessed HS DQ]],0)</f>
        <v>669</v>
      </c>
      <c r="AF1393" s="107">
        <f>IF(CentrepointSourced[[#This Row],[Age]]="18-24",CentrepointSourced[[#This Row],[Assessed HS DQ]],0)</f>
        <v>0</v>
      </c>
      <c r="AG1393" s="107">
        <f>IF(CentrepointSourced[[#This Row],[Age]]="16-17",CentrepointSourced[[#This Row],[Assessed CS DQ]],0)</f>
        <v>0</v>
      </c>
      <c r="AH1393" s="107">
        <f>IF(CentrepointSourced[[#This Row],[Age]]="16-24",CentrepointSourced[[#This Row],[Assessed CS DQ]],0)</f>
        <v>0</v>
      </c>
      <c r="AI1393" s="107">
        <f>IF(CentrepointSourced[[#This Row],[Age]]="18-24",CentrepointSourced[[#This Row],[Assessed CS DQ]],0)</f>
        <v>0</v>
      </c>
    </row>
    <row r="1394" spans="1:35" customFormat="1" ht="13.5" customHeight="1">
      <c r="A1394" s="45" t="s">
        <v>94</v>
      </c>
      <c r="B1394" s="45" t="s">
        <v>182</v>
      </c>
      <c r="C1394" s="45"/>
      <c r="D1394" s="62" t="s">
        <v>37</v>
      </c>
      <c r="E1394" s="95">
        <v>2009</v>
      </c>
      <c r="F1394" s="67" t="s">
        <v>53</v>
      </c>
      <c r="G1394" s="67"/>
      <c r="H1394" s="97">
        <v>678</v>
      </c>
      <c r="I1394" s="45"/>
      <c r="J1394" s="45">
        <v>695</v>
      </c>
      <c r="K1394" s="45"/>
      <c r="L1394" s="45"/>
      <c r="M1394" s="45"/>
      <c r="N1394" s="45"/>
      <c r="O1394" s="45"/>
      <c r="P1394" s="45"/>
      <c r="Q1394" s="41" t="str">
        <f>IF(CentrepointSourced[[#This Row],[Country]]="Northern Ireland","Northern Ireland",IFERROR(VLOOKUP(CentrepointSourced[[#This Row],[Local Authority]],LKP_LANameDQ[],2,FALSE),CentrepointSourced[[#This Row],[Local Authority]]))</f>
        <v>Highland</v>
      </c>
      <c r="R1394" s="41" t="str">
        <f>IF(CentrepointSourced[[#This Row],[LA type]]="County","",INDEX(ConsolGeog[lad14cd],MATCH(CentrepointSourced[[#This Row],[Local Authority DQ]],ConsolGeog[la_name],0)))</f>
        <v>S12000017</v>
      </c>
      <c r="S1394" s="41" t="str">
        <f>IF(OR(CentrepointSourced[[#This Row],[Country]]="Northern Ireland",CentrepointSourced[[#This Row],[Country]]="Scotland",CentrepointSourced[[#This Row],[Country]]="Wales"),"Local Authority",CentrepointSourced[[#This Row],[LA type]])</f>
        <v>Local Authority</v>
      </c>
      <c r="T1394" s="41">
        <f>IF(TRIM(CentrepointSourced[[#This Row],[Presented HS]])="",0,IF(CentrepointSourced[[#This Row],[Presented HS]]="&lt;5",2.5,IF(CentrepointSourced[[#This Row],[Presented HS]]="&lt;10",5,VALUE(TRIM(CentrepointSourced[[#This Row],[Presented HS]])))))</f>
        <v>0</v>
      </c>
      <c r="U1394" s="41">
        <f>IF(TRIM(CentrepointSourced[[#This Row],[Assessed HS]])="",0,IF(CentrepointSourced[[#This Row],[Assessed HS]]="&lt;5",2.5,IF(CentrepointSourced[[#This Row],[Assessed HS]]="&lt;10",5,VALUE(TRIM(CentrepointSourced[[#This Row],[Assessed HS]])))))</f>
        <v>678</v>
      </c>
      <c r="V1394" s="41">
        <f>IF(TRIM(CentrepointSourced[[#This Row],[Presented CS]])="",0,IF(CentrepointSourced[[#This Row],[Presented CS]]="&lt;5",2.5,IF(CentrepointSourced[[#This Row],[Presented CS]]="&lt;10",5,VALUE(TRIM(CentrepointSourced[[#This Row],[Presented CS]])))))</f>
        <v>0</v>
      </c>
      <c r="W1394" s="41">
        <f>IF(TRIM(CentrepointSourced[[#This Row],[Assessed CS]])="",0,IF(CentrepointSourced[[#This Row],[Assessed CS]]="&lt;5",2.5,IF(CentrepointSourced[[#This Row],[Assessed CS]]="&lt;10",5,VALUE(TRIM(CentrepointSourced[[#This Row],[Assessed CS]])))))</f>
        <v>0</v>
      </c>
      <c r="X1394" s="106">
        <f>IF(CentrepointSourced[[#This Row],[Age]]="16-17",CentrepointSourced[[#This Row],[Presented HS DQ]],0)</f>
        <v>0</v>
      </c>
      <c r="Y1394" s="106">
        <f>IF(CentrepointSourced[[#This Row],[Age]]="16-24",CentrepointSourced[[#This Row],[Presented HS DQ]],0)</f>
        <v>0</v>
      </c>
      <c r="Z1394" s="106">
        <f>IF(CentrepointSourced[[#This Row],[Age]]="18-24",CentrepointSourced[[#This Row],[Presented HS DQ]],0)</f>
        <v>0</v>
      </c>
      <c r="AA1394" s="106">
        <f>IF(CentrepointSourced[[#This Row],[Age]]="16-17",CentrepointSourced[[#This Row],[Presented CS DQ]],0)</f>
        <v>0</v>
      </c>
      <c r="AB1394" s="106">
        <f>IF(CentrepointSourced[[#This Row],[Age]]="16-24",CentrepointSourced[[#This Row],[Presented CS DQ]],0)</f>
        <v>0</v>
      </c>
      <c r="AC1394" s="106">
        <f>IF(CentrepointSourced[[#This Row],[Age]]="18-24",CentrepointSourced[[#This Row],[Presented CS DQ]],0)</f>
        <v>0</v>
      </c>
      <c r="AD1394" s="107">
        <f>IF(CentrepointSourced[[#This Row],[Age]]="16-17",CentrepointSourced[[#This Row],[Assessed HS DQ]],0)</f>
        <v>0</v>
      </c>
      <c r="AE1394" s="107">
        <f>IF(CentrepointSourced[[#This Row],[Age]]="16-24",CentrepointSourced[[#This Row],[Assessed HS DQ]],0)</f>
        <v>678</v>
      </c>
      <c r="AF1394" s="107">
        <f>IF(CentrepointSourced[[#This Row],[Age]]="18-24",CentrepointSourced[[#This Row],[Assessed HS DQ]],0)</f>
        <v>0</v>
      </c>
      <c r="AG1394" s="107">
        <f>IF(CentrepointSourced[[#This Row],[Age]]="16-17",CentrepointSourced[[#This Row],[Assessed CS DQ]],0)</f>
        <v>0</v>
      </c>
      <c r="AH1394" s="107">
        <f>IF(CentrepointSourced[[#This Row],[Age]]="16-24",CentrepointSourced[[#This Row],[Assessed CS DQ]],0)</f>
        <v>0</v>
      </c>
      <c r="AI1394" s="107">
        <f>IF(CentrepointSourced[[#This Row],[Age]]="18-24",CentrepointSourced[[#This Row],[Assessed CS DQ]],0)</f>
        <v>0</v>
      </c>
    </row>
    <row r="1395" spans="1:35" customFormat="1" ht="13.5" customHeight="1">
      <c r="A1395" s="45" t="s">
        <v>94</v>
      </c>
      <c r="B1395" s="45" t="s">
        <v>182</v>
      </c>
      <c r="C1395" s="45"/>
      <c r="D1395" s="62" t="s">
        <v>37</v>
      </c>
      <c r="E1395" s="95">
        <v>2010</v>
      </c>
      <c r="F1395" s="67" t="s">
        <v>53</v>
      </c>
      <c r="G1395" s="67"/>
      <c r="H1395" s="97">
        <v>617</v>
      </c>
      <c r="I1395" s="45"/>
      <c r="J1395" s="45">
        <v>618</v>
      </c>
      <c r="K1395" s="45"/>
      <c r="L1395" s="45"/>
      <c r="M1395" s="45"/>
      <c r="N1395" s="45"/>
      <c r="O1395" s="45"/>
      <c r="P1395" s="45"/>
      <c r="Q1395" s="41" t="str">
        <f>IF(CentrepointSourced[[#This Row],[Country]]="Northern Ireland","Northern Ireland",IFERROR(VLOOKUP(CentrepointSourced[[#This Row],[Local Authority]],LKP_LANameDQ[],2,FALSE),CentrepointSourced[[#This Row],[Local Authority]]))</f>
        <v>Highland</v>
      </c>
      <c r="R1395" s="41" t="str">
        <f>IF(CentrepointSourced[[#This Row],[LA type]]="County","",INDEX(ConsolGeog[lad14cd],MATCH(CentrepointSourced[[#This Row],[Local Authority DQ]],ConsolGeog[la_name],0)))</f>
        <v>S12000017</v>
      </c>
      <c r="S1395" s="41" t="str">
        <f>IF(OR(CentrepointSourced[[#This Row],[Country]]="Northern Ireland",CentrepointSourced[[#This Row],[Country]]="Scotland",CentrepointSourced[[#This Row],[Country]]="Wales"),"Local Authority",CentrepointSourced[[#This Row],[LA type]])</f>
        <v>Local Authority</v>
      </c>
      <c r="T1395" s="41">
        <f>IF(TRIM(CentrepointSourced[[#This Row],[Presented HS]])="",0,IF(CentrepointSourced[[#This Row],[Presented HS]]="&lt;5",2.5,IF(CentrepointSourced[[#This Row],[Presented HS]]="&lt;10",5,VALUE(TRIM(CentrepointSourced[[#This Row],[Presented HS]])))))</f>
        <v>0</v>
      </c>
      <c r="U1395" s="41">
        <f>IF(TRIM(CentrepointSourced[[#This Row],[Assessed HS]])="",0,IF(CentrepointSourced[[#This Row],[Assessed HS]]="&lt;5",2.5,IF(CentrepointSourced[[#This Row],[Assessed HS]]="&lt;10",5,VALUE(TRIM(CentrepointSourced[[#This Row],[Assessed HS]])))))</f>
        <v>617</v>
      </c>
      <c r="V1395" s="41">
        <f>IF(TRIM(CentrepointSourced[[#This Row],[Presented CS]])="",0,IF(CentrepointSourced[[#This Row],[Presented CS]]="&lt;5",2.5,IF(CentrepointSourced[[#This Row],[Presented CS]]="&lt;10",5,VALUE(TRIM(CentrepointSourced[[#This Row],[Presented CS]])))))</f>
        <v>0</v>
      </c>
      <c r="W1395" s="41">
        <f>IF(TRIM(CentrepointSourced[[#This Row],[Assessed CS]])="",0,IF(CentrepointSourced[[#This Row],[Assessed CS]]="&lt;5",2.5,IF(CentrepointSourced[[#This Row],[Assessed CS]]="&lt;10",5,VALUE(TRIM(CentrepointSourced[[#This Row],[Assessed CS]])))))</f>
        <v>0</v>
      </c>
      <c r="X1395" s="106">
        <f>IF(CentrepointSourced[[#This Row],[Age]]="16-17",CentrepointSourced[[#This Row],[Presented HS DQ]],0)</f>
        <v>0</v>
      </c>
      <c r="Y1395" s="106">
        <f>IF(CentrepointSourced[[#This Row],[Age]]="16-24",CentrepointSourced[[#This Row],[Presented HS DQ]],0)</f>
        <v>0</v>
      </c>
      <c r="Z1395" s="106">
        <f>IF(CentrepointSourced[[#This Row],[Age]]="18-24",CentrepointSourced[[#This Row],[Presented HS DQ]],0)</f>
        <v>0</v>
      </c>
      <c r="AA1395" s="106">
        <f>IF(CentrepointSourced[[#This Row],[Age]]="16-17",CentrepointSourced[[#This Row],[Presented CS DQ]],0)</f>
        <v>0</v>
      </c>
      <c r="AB1395" s="106">
        <f>IF(CentrepointSourced[[#This Row],[Age]]="16-24",CentrepointSourced[[#This Row],[Presented CS DQ]],0)</f>
        <v>0</v>
      </c>
      <c r="AC1395" s="106">
        <f>IF(CentrepointSourced[[#This Row],[Age]]="18-24",CentrepointSourced[[#This Row],[Presented CS DQ]],0)</f>
        <v>0</v>
      </c>
      <c r="AD1395" s="107">
        <f>IF(CentrepointSourced[[#This Row],[Age]]="16-17",CentrepointSourced[[#This Row],[Assessed HS DQ]],0)</f>
        <v>0</v>
      </c>
      <c r="AE1395" s="107">
        <f>IF(CentrepointSourced[[#This Row],[Age]]="16-24",CentrepointSourced[[#This Row],[Assessed HS DQ]],0)</f>
        <v>617</v>
      </c>
      <c r="AF1395" s="107">
        <f>IF(CentrepointSourced[[#This Row],[Age]]="18-24",CentrepointSourced[[#This Row],[Assessed HS DQ]],0)</f>
        <v>0</v>
      </c>
      <c r="AG1395" s="107">
        <f>IF(CentrepointSourced[[#This Row],[Age]]="16-17",CentrepointSourced[[#This Row],[Assessed CS DQ]],0)</f>
        <v>0</v>
      </c>
      <c r="AH1395" s="107">
        <f>IF(CentrepointSourced[[#This Row],[Age]]="16-24",CentrepointSourced[[#This Row],[Assessed CS DQ]],0)</f>
        <v>0</v>
      </c>
      <c r="AI1395" s="107">
        <f>IF(CentrepointSourced[[#This Row],[Age]]="18-24",CentrepointSourced[[#This Row],[Assessed CS DQ]],0)</f>
        <v>0</v>
      </c>
    </row>
    <row r="1396" spans="1:35" customFormat="1" ht="13.5" customHeight="1">
      <c r="A1396" s="45" t="s">
        <v>94</v>
      </c>
      <c r="B1396" s="45" t="s">
        <v>182</v>
      </c>
      <c r="C1396" s="45"/>
      <c r="D1396" s="62" t="s">
        <v>37</v>
      </c>
      <c r="E1396" s="95">
        <v>2011</v>
      </c>
      <c r="F1396" s="67" t="s">
        <v>53</v>
      </c>
      <c r="G1396" s="67"/>
      <c r="H1396" s="97">
        <v>465</v>
      </c>
      <c r="I1396" s="45"/>
      <c r="J1396" s="45">
        <v>369</v>
      </c>
      <c r="K1396" s="45"/>
      <c r="L1396" s="45"/>
      <c r="M1396" s="45"/>
      <c r="N1396" s="45"/>
      <c r="O1396" s="45"/>
      <c r="P1396" s="45"/>
      <c r="Q1396" s="41" t="str">
        <f>IF(CentrepointSourced[[#This Row],[Country]]="Northern Ireland","Northern Ireland",IFERROR(VLOOKUP(CentrepointSourced[[#This Row],[Local Authority]],LKP_LANameDQ[],2,FALSE),CentrepointSourced[[#This Row],[Local Authority]]))</f>
        <v>Highland</v>
      </c>
      <c r="R1396" s="41" t="str">
        <f>IF(CentrepointSourced[[#This Row],[LA type]]="County","",INDEX(ConsolGeog[lad14cd],MATCH(CentrepointSourced[[#This Row],[Local Authority DQ]],ConsolGeog[la_name],0)))</f>
        <v>S12000017</v>
      </c>
      <c r="S1396" s="41" t="str">
        <f>IF(OR(CentrepointSourced[[#This Row],[Country]]="Northern Ireland",CentrepointSourced[[#This Row],[Country]]="Scotland",CentrepointSourced[[#This Row],[Country]]="Wales"),"Local Authority",CentrepointSourced[[#This Row],[LA type]])</f>
        <v>Local Authority</v>
      </c>
      <c r="T1396" s="41">
        <f>IF(TRIM(CentrepointSourced[[#This Row],[Presented HS]])="",0,IF(CentrepointSourced[[#This Row],[Presented HS]]="&lt;5",2.5,IF(CentrepointSourced[[#This Row],[Presented HS]]="&lt;10",5,VALUE(TRIM(CentrepointSourced[[#This Row],[Presented HS]])))))</f>
        <v>0</v>
      </c>
      <c r="U1396" s="41">
        <f>IF(TRIM(CentrepointSourced[[#This Row],[Assessed HS]])="",0,IF(CentrepointSourced[[#This Row],[Assessed HS]]="&lt;5",2.5,IF(CentrepointSourced[[#This Row],[Assessed HS]]="&lt;10",5,VALUE(TRIM(CentrepointSourced[[#This Row],[Assessed HS]])))))</f>
        <v>465</v>
      </c>
      <c r="V1396" s="41">
        <f>IF(TRIM(CentrepointSourced[[#This Row],[Presented CS]])="",0,IF(CentrepointSourced[[#This Row],[Presented CS]]="&lt;5",2.5,IF(CentrepointSourced[[#This Row],[Presented CS]]="&lt;10",5,VALUE(TRIM(CentrepointSourced[[#This Row],[Presented CS]])))))</f>
        <v>0</v>
      </c>
      <c r="W1396" s="41">
        <f>IF(TRIM(CentrepointSourced[[#This Row],[Assessed CS]])="",0,IF(CentrepointSourced[[#This Row],[Assessed CS]]="&lt;5",2.5,IF(CentrepointSourced[[#This Row],[Assessed CS]]="&lt;10",5,VALUE(TRIM(CentrepointSourced[[#This Row],[Assessed CS]])))))</f>
        <v>0</v>
      </c>
      <c r="X1396" s="106">
        <f>IF(CentrepointSourced[[#This Row],[Age]]="16-17",CentrepointSourced[[#This Row],[Presented HS DQ]],0)</f>
        <v>0</v>
      </c>
      <c r="Y1396" s="106">
        <f>IF(CentrepointSourced[[#This Row],[Age]]="16-24",CentrepointSourced[[#This Row],[Presented HS DQ]],0)</f>
        <v>0</v>
      </c>
      <c r="Z1396" s="106">
        <f>IF(CentrepointSourced[[#This Row],[Age]]="18-24",CentrepointSourced[[#This Row],[Presented HS DQ]],0)</f>
        <v>0</v>
      </c>
      <c r="AA1396" s="106">
        <f>IF(CentrepointSourced[[#This Row],[Age]]="16-17",CentrepointSourced[[#This Row],[Presented CS DQ]],0)</f>
        <v>0</v>
      </c>
      <c r="AB1396" s="106">
        <f>IF(CentrepointSourced[[#This Row],[Age]]="16-24",CentrepointSourced[[#This Row],[Presented CS DQ]],0)</f>
        <v>0</v>
      </c>
      <c r="AC1396" s="106">
        <f>IF(CentrepointSourced[[#This Row],[Age]]="18-24",CentrepointSourced[[#This Row],[Presented CS DQ]],0)</f>
        <v>0</v>
      </c>
      <c r="AD1396" s="107">
        <f>IF(CentrepointSourced[[#This Row],[Age]]="16-17",CentrepointSourced[[#This Row],[Assessed HS DQ]],0)</f>
        <v>0</v>
      </c>
      <c r="AE1396" s="107">
        <f>IF(CentrepointSourced[[#This Row],[Age]]="16-24",CentrepointSourced[[#This Row],[Assessed HS DQ]],0)</f>
        <v>465</v>
      </c>
      <c r="AF1396" s="107">
        <f>IF(CentrepointSourced[[#This Row],[Age]]="18-24",CentrepointSourced[[#This Row],[Assessed HS DQ]],0)</f>
        <v>0</v>
      </c>
      <c r="AG1396" s="107">
        <f>IF(CentrepointSourced[[#This Row],[Age]]="16-17",CentrepointSourced[[#This Row],[Assessed CS DQ]],0)</f>
        <v>0</v>
      </c>
      <c r="AH1396" s="107">
        <f>IF(CentrepointSourced[[#This Row],[Age]]="16-24",CentrepointSourced[[#This Row],[Assessed CS DQ]],0)</f>
        <v>0</v>
      </c>
      <c r="AI1396" s="107">
        <f>IF(CentrepointSourced[[#This Row],[Age]]="18-24",CentrepointSourced[[#This Row],[Assessed CS DQ]],0)</f>
        <v>0</v>
      </c>
    </row>
    <row r="1397" spans="1:35" customFormat="1" ht="13.5" customHeight="1">
      <c r="A1397" s="45" t="s">
        <v>94</v>
      </c>
      <c r="B1397" s="45" t="s">
        <v>182</v>
      </c>
      <c r="C1397" s="45"/>
      <c r="D1397" s="62" t="s">
        <v>37</v>
      </c>
      <c r="E1397" s="95">
        <v>2012</v>
      </c>
      <c r="F1397" s="67" t="s">
        <v>53</v>
      </c>
      <c r="G1397" s="67"/>
      <c r="H1397" s="79"/>
      <c r="I1397" s="45"/>
      <c r="J1397" s="45">
        <v>304</v>
      </c>
      <c r="K1397" s="45"/>
      <c r="L1397" s="45"/>
      <c r="M1397" s="45"/>
      <c r="N1397" s="45"/>
      <c r="O1397" s="45"/>
      <c r="P1397" s="45"/>
      <c r="Q1397" s="41" t="str">
        <f>IF(CentrepointSourced[[#This Row],[Country]]="Northern Ireland","Northern Ireland",IFERROR(VLOOKUP(CentrepointSourced[[#This Row],[Local Authority]],LKP_LANameDQ[],2,FALSE),CentrepointSourced[[#This Row],[Local Authority]]))</f>
        <v>Highland</v>
      </c>
      <c r="R1397" s="41" t="str">
        <f>IF(CentrepointSourced[[#This Row],[LA type]]="County","",INDEX(ConsolGeog[lad14cd],MATCH(CentrepointSourced[[#This Row],[Local Authority DQ]],ConsolGeog[la_name],0)))</f>
        <v>S12000017</v>
      </c>
      <c r="S1397" s="41" t="str">
        <f>IF(OR(CentrepointSourced[[#This Row],[Country]]="Northern Ireland",CentrepointSourced[[#This Row],[Country]]="Scotland",CentrepointSourced[[#This Row],[Country]]="Wales"),"Local Authority",CentrepointSourced[[#This Row],[LA type]])</f>
        <v>Local Authority</v>
      </c>
      <c r="T1397" s="41">
        <f>IF(TRIM(CentrepointSourced[[#This Row],[Presented HS]])="",0,IF(CentrepointSourced[[#This Row],[Presented HS]]="&lt;5",2.5,IF(CentrepointSourced[[#This Row],[Presented HS]]="&lt;10",5,VALUE(TRIM(CentrepointSourced[[#This Row],[Presented HS]])))))</f>
        <v>0</v>
      </c>
      <c r="U1397" s="41">
        <f>IF(TRIM(CentrepointSourced[[#This Row],[Assessed HS]])="",0,IF(CentrepointSourced[[#This Row],[Assessed HS]]="&lt;5",2.5,IF(CentrepointSourced[[#This Row],[Assessed HS]]="&lt;10",5,VALUE(TRIM(CentrepointSourced[[#This Row],[Assessed HS]])))))</f>
        <v>0</v>
      </c>
      <c r="V1397" s="41">
        <f>IF(TRIM(CentrepointSourced[[#This Row],[Presented CS]])="",0,IF(CentrepointSourced[[#This Row],[Presented CS]]="&lt;5",2.5,IF(CentrepointSourced[[#This Row],[Presented CS]]="&lt;10",5,VALUE(TRIM(CentrepointSourced[[#This Row],[Presented CS]])))))</f>
        <v>0</v>
      </c>
      <c r="W1397" s="41">
        <f>IF(TRIM(CentrepointSourced[[#This Row],[Assessed CS]])="",0,IF(CentrepointSourced[[#This Row],[Assessed CS]]="&lt;5",2.5,IF(CentrepointSourced[[#This Row],[Assessed CS]]="&lt;10",5,VALUE(TRIM(CentrepointSourced[[#This Row],[Assessed CS]])))))</f>
        <v>0</v>
      </c>
      <c r="X1397" s="106">
        <f>IF(CentrepointSourced[[#This Row],[Age]]="16-17",CentrepointSourced[[#This Row],[Presented HS DQ]],0)</f>
        <v>0</v>
      </c>
      <c r="Y1397" s="106">
        <f>IF(CentrepointSourced[[#This Row],[Age]]="16-24",CentrepointSourced[[#This Row],[Presented HS DQ]],0)</f>
        <v>0</v>
      </c>
      <c r="Z1397" s="106">
        <f>IF(CentrepointSourced[[#This Row],[Age]]="18-24",CentrepointSourced[[#This Row],[Presented HS DQ]],0)</f>
        <v>0</v>
      </c>
      <c r="AA1397" s="106">
        <f>IF(CentrepointSourced[[#This Row],[Age]]="16-17",CentrepointSourced[[#This Row],[Presented CS DQ]],0)</f>
        <v>0</v>
      </c>
      <c r="AB1397" s="106">
        <f>IF(CentrepointSourced[[#This Row],[Age]]="16-24",CentrepointSourced[[#This Row],[Presented CS DQ]],0)</f>
        <v>0</v>
      </c>
      <c r="AC1397" s="106">
        <f>IF(CentrepointSourced[[#This Row],[Age]]="18-24",CentrepointSourced[[#This Row],[Presented CS DQ]],0)</f>
        <v>0</v>
      </c>
      <c r="AD1397" s="107">
        <f>IF(CentrepointSourced[[#This Row],[Age]]="16-17",CentrepointSourced[[#This Row],[Assessed HS DQ]],0)</f>
        <v>0</v>
      </c>
      <c r="AE1397" s="107">
        <f>IF(CentrepointSourced[[#This Row],[Age]]="16-24",CentrepointSourced[[#This Row],[Assessed HS DQ]],0)</f>
        <v>0</v>
      </c>
      <c r="AF1397" s="107">
        <f>IF(CentrepointSourced[[#This Row],[Age]]="18-24",CentrepointSourced[[#This Row],[Assessed HS DQ]],0)</f>
        <v>0</v>
      </c>
      <c r="AG1397" s="107">
        <f>IF(CentrepointSourced[[#This Row],[Age]]="16-17",CentrepointSourced[[#This Row],[Assessed CS DQ]],0)</f>
        <v>0</v>
      </c>
      <c r="AH1397" s="107">
        <f>IF(CentrepointSourced[[#This Row],[Age]]="16-24",CentrepointSourced[[#This Row],[Assessed CS DQ]],0)</f>
        <v>0</v>
      </c>
      <c r="AI1397" s="107">
        <f>IF(CentrepointSourced[[#This Row],[Age]]="18-24",CentrepointSourced[[#This Row],[Assessed CS DQ]],0)</f>
        <v>0</v>
      </c>
    </row>
    <row r="1398" spans="1:35" customFormat="1" ht="13.5" customHeight="1">
      <c r="A1398" s="45" t="s">
        <v>94</v>
      </c>
      <c r="B1398" s="45" t="s">
        <v>182</v>
      </c>
      <c r="C1398" s="45"/>
      <c r="D1398" s="62" t="s">
        <v>37</v>
      </c>
      <c r="E1398" s="95">
        <v>2013</v>
      </c>
      <c r="F1398" s="67" t="s">
        <v>53</v>
      </c>
      <c r="G1398" s="67"/>
      <c r="H1398" s="79"/>
      <c r="I1398" s="45"/>
      <c r="J1398" s="45">
        <v>272</v>
      </c>
      <c r="K1398" s="45"/>
      <c r="L1398" s="45"/>
      <c r="M1398" s="45"/>
      <c r="N1398" s="45"/>
      <c r="O1398" s="45"/>
      <c r="P1398" s="45"/>
      <c r="Q1398" s="41" t="str">
        <f>IF(CentrepointSourced[[#This Row],[Country]]="Northern Ireland","Northern Ireland",IFERROR(VLOOKUP(CentrepointSourced[[#This Row],[Local Authority]],LKP_LANameDQ[],2,FALSE),CentrepointSourced[[#This Row],[Local Authority]]))</f>
        <v>Highland</v>
      </c>
      <c r="R1398" s="41" t="str">
        <f>IF(CentrepointSourced[[#This Row],[LA type]]="County","",INDEX(ConsolGeog[lad14cd],MATCH(CentrepointSourced[[#This Row],[Local Authority DQ]],ConsolGeog[la_name],0)))</f>
        <v>S12000017</v>
      </c>
      <c r="S1398" s="41" t="str">
        <f>IF(OR(CentrepointSourced[[#This Row],[Country]]="Northern Ireland",CentrepointSourced[[#This Row],[Country]]="Scotland",CentrepointSourced[[#This Row],[Country]]="Wales"),"Local Authority",CentrepointSourced[[#This Row],[LA type]])</f>
        <v>Local Authority</v>
      </c>
      <c r="T1398" s="41">
        <f>IF(TRIM(CentrepointSourced[[#This Row],[Presented HS]])="",0,IF(CentrepointSourced[[#This Row],[Presented HS]]="&lt;5",2.5,IF(CentrepointSourced[[#This Row],[Presented HS]]="&lt;10",5,VALUE(TRIM(CentrepointSourced[[#This Row],[Presented HS]])))))</f>
        <v>0</v>
      </c>
      <c r="U1398" s="41">
        <f>IF(TRIM(CentrepointSourced[[#This Row],[Assessed HS]])="",0,IF(CentrepointSourced[[#This Row],[Assessed HS]]="&lt;5",2.5,IF(CentrepointSourced[[#This Row],[Assessed HS]]="&lt;10",5,VALUE(TRIM(CentrepointSourced[[#This Row],[Assessed HS]])))))</f>
        <v>0</v>
      </c>
      <c r="V1398" s="41">
        <f>IF(TRIM(CentrepointSourced[[#This Row],[Presented CS]])="",0,IF(CentrepointSourced[[#This Row],[Presented CS]]="&lt;5",2.5,IF(CentrepointSourced[[#This Row],[Presented CS]]="&lt;10",5,VALUE(TRIM(CentrepointSourced[[#This Row],[Presented CS]])))))</f>
        <v>0</v>
      </c>
      <c r="W1398" s="41">
        <f>IF(TRIM(CentrepointSourced[[#This Row],[Assessed CS]])="",0,IF(CentrepointSourced[[#This Row],[Assessed CS]]="&lt;5",2.5,IF(CentrepointSourced[[#This Row],[Assessed CS]]="&lt;10",5,VALUE(TRIM(CentrepointSourced[[#This Row],[Assessed CS]])))))</f>
        <v>0</v>
      </c>
      <c r="X1398" s="106">
        <f>IF(CentrepointSourced[[#This Row],[Age]]="16-17",CentrepointSourced[[#This Row],[Presented HS DQ]],0)</f>
        <v>0</v>
      </c>
      <c r="Y1398" s="106">
        <f>IF(CentrepointSourced[[#This Row],[Age]]="16-24",CentrepointSourced[[#This Row],[Presented HS DQ]],0)</f>
        <v>0</v>
      </c>
      <c r="Z1398" s="106">
        <f>IF(CentrepointSourced[[#This Row],[Age]]="18-24",CentrepointSourced[[#This Row],[Presented HS DQ]],0)</f>
        <v>0</v>
      </c>
      <c r="AA1398" s="106">
        <f>IF(CentrepointSourced[[#This Row],[Age]]="16-17",CentrepointSourced[[#This Row],[Presented CS DQ]],0)</f>
        <v>0</v>
      </c>
      <c r="AB1398" s="106">
        <f>IF(CentrepointSourced[[#This Row],[Age]]="16-24",CentrepointSourced[[#This Row],[Presented CS DQ]],0)</f>
        <v>0</v>
      </c>
      <c r="AC1398" s="106">
        <f>IF(CentrepointSourced[[#This Row],[Age]]="18-24",CentrepointSourced[[#This Row],[Presented CS DQ]],0)</f>
        <v>0</v>
      </c>
      <c r="AD1398" s="107">
        <f>IF(CentrepointSourced[[#This Row],[Age]]="16-17",CentrepointSourced[[#This Row],[Assessed HS DQ]],0)</f>
        <v>0</v>
      </c>
      <c r="AE1398" s="107">
        <f>IF(CentrepointSourced[[#This Row],[Age]]="16-24",CentrepointSourced[[#This Row],[Assessed HS DQ]],0)</f>
        <v>0</v>
      </c>
      <c r="AF1398" s="107">
        <f>IF(CentrepointSourced[[#This Row],[Age]]="18-24",CentrepointSourced[[#This Row],[Assessed HS DQ]],0)</f>
        <v>0</v>
      </c>
      <c r="AG1398" s="107">
        <f>IF(CentrepointSourced[[#This Row],[Age]]="16-17",CentrepointSourced[[#This Row],[Assessed CS DQ]],0)</f>
        <v>0</v>
      </c>
      <c r="AH1398" s="107">
        <f>IF(CentrepointSourced[[#This Row],[Age]]="16-24",CentrepointSourced[[#This Row],[Assessed CS DQ]],0)</f>
        <v>0</v>
      </c>
      <c r="AI1398" s="107">
        <f>IF(CentrepointSourced[[#This Row],[Age]]="18-24",CentrepointSourced[[#This Row],[Assessed CS DQ]],0)</f>
        <v>0</v>
      </c>
    </row>
    <row r="1399" spans="1:35" customFormat="1" ht="13.5" customHeight="1">
      <c r="A1399" s="45" t="s">
        <v>94</v>
      </c>
      <c r="B1399" s="45" t="s">
        <v>182</v>
      </c>
      <c r="C1399" s="45"/>
      <c r="D1399" s="62" t="s">
        <v>37</v>
      </c>
      <c r="E1399" s="95">
        <v>2014</v>
      </c>
      <c r="F1399" s="67" t="s">
        <v>53</v>
      </c>
      <c r="G1399" s="67"/>
      <c r="H1399" s="79"/>
      <c r="I1399" s="45"/>
      <c r="J1399" s="45">
        <v>272</v>
      </c>
      <c r="K1399" s="45"/>
      <c r="L1399" s="45"/>
      <c r="M1399" s="45"/>
      <c r="N1399" s="45"/>
      <c r="O1399" s="45"/>
      <c r="P1399" s="45"/>
      <c r="Q1399" s="41" t="str">
        <f>IF(CentrepointSourced[[#This Row],[Country]]="Northern Ireland","Northern Ireland",IFERROR(VLOOKUP(CentrepointSourced[[#This Row],[Local Authority]],LKP_LANameDQ[],2,FALSE),CentrepointSourced[[#This Row],[Local Authority]]))</f>
        <v>Highland</v>
      </c>
      <c r="R1399" s="41" t="str">
        <f>IF(CentrepointSourced[[#This Row],[LA type]]="County","",INDEX(ConsolGeog[lad14cd],MATCH(CentrepointSourced[[#This Row],[Local Authority DQ]],ConsolGeog[la_name],0)))</f>
        <v>S12000017</v>
      </c>
      <c r="S1399" s="41" t="str">
        <f>IF(OR(CentrepointSourced[[#This Row],[Country]]="Northern Ireland",CentrepointSourced[[#This Row],[Country]]="Scotland",CentrepointSourced[[#This Row],[Country]]="Wales"),"Local Authority",CentrepointSourced[[#This Row],[LA type]])</f>
        <v>Local Authority</v>
      </c>
      <c r="T1399" s="41">
        <f>IF(TRIM(CentrepointSourced[[#This Row],[Presented HS]])="",0,IF(CentrepointSourced[[#This Row],[Presented HS]]="&lt;5",2.5,IF(CentrepointSourced[[#This Row],[Presented HS]]="&lt;10",5,VALUE(TRIM(CentrepointSourced[[#This Row],[Presented HS]])))))</f>
        <v>0</v>
      </c>
      <c r="U1399" s="41">
        <f>IF(TRIM(CentrepointSourced[[#This Row],[Assessed HS]])="",0,IF(CentrepointSourced[[#This Row],[Assessed HS]]="&lt;5",2.5,IF(CentrepointSourced[[#This Row],[Assessed HS]]="&lt;10",5,VALUE(TRIM(CentrepointSourced[[#This Row],[Assessed HS]])))))</f>
        <v>0</v>
      </c>
      <c r="V1399" s="41">
        <f>IF(TRIM(CentrepointSourced[[#This Row],[Presented CS]])="",0,IF(CentrepointSourced[[#This Row],[Presented CS]]="&lt;5",2.5,IF(CentrepointSourced[[#This Row],[Presented CS]]="&lt;10",5,VALUE(TRIM(CentrepointSourced[[#This Row],[Presented CS]])))))</f>
        <v>0</v>
      </c>
      <c r="W1399" s="41">
        <f>IF(TRIM(CentrepointSourced[[#This Row],[Assessed CS]])="",0,IF(CentrepointSourced[[#This Row],[Assessed CS]]="&lt;5",2.5,IF(CentrepointSourced[[#This Row],[Assessed CS]]="&lt;10",5,VALUE(TRIM(CentrepointSourced[[#This Row],[Assessed CS]])))))</f>
        <v>0</v>
      </c>
      <c r="X1399" s="106">
        <f>IF(CentrepointSourced[[#This Row],[Age]]="16-17",CentrepointSourced[[#This Row],[Presented HS DQ]],0)</f>
        <v>0</v>
      </c>
      <c r="Y1399" s="106">
        <f>IF(CentrepointSourced[[#This Row],[Age]]="16-24",CentrepointSourced[[#This Row],[Presented HS DQ]],0)</f>
        <v>0</v>
      </c>
      <c r="Z1399" s="106">
        <f>IF(CentrepointSourced[[#This Row],[Age]]="18-24",CentrepointSourced[[#This Row],[Presented HS DQ]],0)</f>
        <v>0</v>
      </c>
      <c r="AA1399" s="106">
        <f>IF(CentrepointSourced[[#This Row],[Age]]="16-17",CentrepointSourced[[#This Row],[Presented CS DQ]],0)</f>
        <v>0</v>
      </c>
      <c r="AB1399" s="106">
        <f>IF(CentrepointSourced[[#This Row],[Age]]="16-24",CentrepointSourced[[#This Row],[Presented CS DQ]],0)</f>
        <v>0</v>
      </c>
      <c r="AC1399" s="106">
        <f>IF(CentrepointSourced[[#This Row],[Age]]="18-24",CentrepointSourced[[#This Row],[Presented CS DQ]],0)</f>
        <v>0</v>
      </c>
      <c r="AD1399" s="107">
        <f>IF(CentrepointSourced[[#This Row],[Age]]="16-17",CentrepointSourced[[#This Row],[Assessed HS DQ]],0)</f>
        <v>0</v>
      </c>
      <c r="AE1399" s="107">
        <f>IF(CentrepointSourced[[#This Row],[Age]]="16-24",CentrepointSourced[[#This Row],[Assessed HS DQ]],0)</f>
        <v>0</v>
      </c>
      <c r="AF1399" s="107">
        <f>IF(CentrepointSourced[[#This Row],[Age]]="18-24",CentrepointSourced[[#This Row],[Assessed HS DQ]],0)</f>
        <v>0</v>
      </c>
      <c r="AG1399" s="107">
        <f>IF(CentrepointSourced[[#This Row],[Age]]="16-17",CentrepointSourced[[#This Row],[Assessed CS DQ]],0)</f>
        <v>0</v>
      </c>
      <c r="AH1399" s="107">
        <f>IF(CentrepointSourced[[#This Row],[Age]]="16-24",CentrepointSourced[[#This Row],[Assessed CS DQ]],0)</f>
        <v>0</v>
      </c>
      <c r="AI1399" s="107">
        <f>IF(CentrepointSourced[[#This Row],[Age]]="18-24",CentrepointSourced[[#This Row],[Assessed CS DQ]],0)</f>
        <v>0</v>
      </c>
    </row>
    <row r="1400" spans="1:35" customFormat="1" ht="13.5" customHeight="1">
      <c r="A1400" s="45" t="s">
        <v>94</v>
      </c>
      <c r="B1400" s="45" t="s">
        <v>184</v>
      </c>
      <c r="C1400" s="45"/>
      <c r="D1400" s="62" t="s">
        <v>37</v>
      </c>
      <c r="E1400" s="95">
        <v>2002</v>
      </c>
      <c r="F1400" s="67" t="s">
        <v>53</v>
      </c>
      <c r="G1400" s="67"/>
      <c r="H1400" s="97">
        <v>196</v>
      </c>
      <c r="I1400" s="45"/>
      <c r="J1400" s="45">
        <v>202</v>
      </c>
      <c r="K1400" s="45"/>
      <c r="L1400" s="45"/>
      <c r="M1400" s="45"/>
      <c r="N1400" s="45"/>
      <c r="O1400" s="45"/>
      <c r="P1400" s="45"/>
      <c r="Q1400" s="41" t="str">
        <f>IF(CentrepointSourced[[#This Row],[Country]]="Northern Ireland","Northern Ireland",IFERROR(VLOOKUP(CentrepointSourced[[#This Row],[Local Authority]],LKP_LANameDQ[],2,FALSE),CentrepointSourced[[#This Row],[Local Authority]]))</f>
        <v>Inverclyde</v>
      </c>
      <c r="R1400" s="41" t="str">
        <f>IF(CentrepointSourced[[#This Row],[LA type]]="County","",INDEX(ConsolGeog[lad14cd],MATCH(CentrepointSourced[[#This Row],[Local Authority DQ]],ConsolGeog[la_name],0)))</f>
        <v>S12000018</v>
      </c>
      <c r="S1400" s="41" t="str">
        <f>IF(OR(CentrepointSourced[[#This Row],[Country]]="Northern Ireland",CentrepointSourced[[#This Row],[Country]]="Scotland",CentrepointSourced[[#This Row],[Country]]="Wales"),"Local Authority",CentrepointSourced[[#This Row],[LA type]])</f>
        <v>Local Authority</v>
      </c>
      <c r="T1400" s="41">
        <f>IF(TRIM(CentrepointSourced[[#This Row],[Presented HS]])="",0,IF(CentrepointSourced[[#This Row],[Presented HS]]="&lt;5",2.5,IF(CentrepointSourced[[#This Row],[Presented HS]]="&lt;10",5,VALUE(TRIM(CentrepointSourced[[#This Row],[Presented HS]])))))</f>
        <v>0</v>
      </c>
      <c r="U1400" s="41">
        <f>IF(TRIM(CentrepointSourced[[#This Row],[Assessed HS]])="",0,IF(CentrepointSourced[[#This Row],[Assessed HS]]="&lt;5",2.5,IF(CentrepointSourced[[#This Row],[Assessed HS]]="&lt;10",5,VALUE(TRIM(CentrepointSourced[[#This Row],[Assessed HS]])))))</f>
        <v>196</v>
      </c>
      <c r="V1400" s="41">
        <f>IF(TRIM(CentrepointSourced[[#This Row],[Presented CS]])="",0,IF(CentrepointSourced[[#This Row],[Presented CS]]="&lt;5",2.5,IF(CentrepointSourced[[#This Row],[Presented CS]]="&lt;10",5,VALUE(TRIM(CentrepointSourced[[#This Row],[Presented CS]])))))</f>
        <v>0</v>
      </c>
      <c r="W1400" s="41">
        <f>IF(TRIM(CentrepointSourced[[#This Row],[Assessed CS]])="",0,IF(CentrepointSourced[[#This Row],[Assessed CS]]="&lt;5",2.5,IF(CentrepointSourced[[#This Row],[Assessed CS]]="&lt;10",5,VALUE(TRIM(CentrepointSourced[[#This Row],[Assessed CS]])))))</f>
        <v>0</v>
      </c>
      <c r="X1400" s="106">
        <f>IF(CentrepointSourced[[#This Row],[Age]]="16-17",CentrepointSourced[[#This Row],[Presented HS DQ]],0)</f>
        <v>0</v>
      </c>
      <c r="Y1400" s="106">
        <f>IF(CentrepointSourced[[#This Row],[Age]]="16-24",CentrepointSourced[[#This Row],[Presented HS DQ]],0)</f>
        <v>0</v>
      </c>
      <c r="Z1400" s="106">
        <f>IF(CentrepointSourced[[#This Row],[Age]]="18-24",CentrepointSourced[[#This Row],[Presented HS DQ]],0)</f>
        <v>0</v>
      </c>
      <c r="AA1400" s="106">
        <f>IF(CentrepointSourced[[#This Row],[Age]]="16-17",CentrepointSourced[[#This Row],[Presented CS DQ]],0)</f>
        <v>0</v>
      </c>
      <c r="AB1400" s="106">
        <f>IF(CentrepointSourced[[#This Row],[Age]]="16-24",CentrepointSourced[[#This Row],[Presented CS DQ]],0)</f>
        <v>0</v>
      </c>
      <c r="AC1400" s="106">
        <f>IF(CentrepointSourced[[#This Row],[Age]]="18-24",CentrepointSourced[[#This Row],[Presented CS DQ]],0)</f>
        <v>0</v>
      </c>
      <c r="AD1400" s="107">
        <f>IF(CentrepointSourced[[#This Row],[Age]]="16-17",CentrepointSourced[[#This Row],[Assessed HS DQ]],0)</f>
        <v>0</v>
      </c>
      <c r="AE1400" s="107">
        <f>IF(CentrepointSourced[[#This Row],[Age]]="16-24",CentrepointSourced[[#This Row],[Assessed HS DQ]],0)</f>
        <v>196</v>
      </c>
      <c r="AF1400" s="107">
        <f>IF(CentrepointSourced[[#This Row],[Age]]="18-24",CentrepointSourced[[#This Row],[Assessed HS DQ]],0)</f>
        <v>0</v>
      </c>
      <c r="AG1400" s="107">
        <f>IF(CentrepointSourced[[#This Row],[Age]]="16-17",CentrepointSourced[[#This Row],[Assessed CS DQ]],0)</f>
        <v>0</v>
      </c>
      <c r="AH1400" s="107">
        <f>IF(CentrepointSourced[[#This Row],[Age]]="16-24",CentrepointSourced[[#This Row],[Assessed CS DQ]],0)</f>
        <v>0</v>
      </c>
      <c r="AI1400" s="107">
        <f>IF(CentrepointSourced[[#This Row],[Age]]="18-24",CentrepointSourced[[#This Row],[Assessed CS DQ]],0)</f>
        <v>0</v>
      </c>
    </row>
    <row r="1401" spans="1:35" customFormat="1" ht="13.5" customHeight="1">
      <c r="A1401" s="45" t="s">
        <v>94</v>
      </c>
      <c r="B1401" s="45" t="s">
        <v>184</v>
      </c>
      <c r="C1401" s="45"/>
      <c r="D1401" s="62" t="s">
        <v>37</v>
      </c>
      <c r="E1401" s="95">
        <v>2003</v>
      </c>
      <c r="F1401" s="67" t="s">
        <v>53</v>
      </c>
      <c r="G1401" s="67"/>
      <c r="H1401" s="97">
        <v>191</v>
      </c>
      <c r="I1401" s="45"/>
      <c r="J1401" s="45">
        <v>196</v>
      </c>
      <c r="K1401" s="45"/>
      <c r="L1401" s="45"/>
      <c r="M1401" s="45"/>
      <c r="N1401" s="45"/>
      <c r="O1401" s="45"/>
      <c r="P1401" s="45"/>
      <c r="Q1401" s="41" t="str">
        <f>IF(CentrepointSourced[[#This Row],[Country]]="Northern Ireland","Northern Ireland",IFERROR(VLOOKUP(CentrepointSourced[[#This Row],[Local Authority]],LKP_LANameDQ[],2,FALSE),CentrepointSourced[[#This Row],[Local Authority]]))</f>
        <v>Inverclyde</v>
      </c>
      <c r="R1401" s="41" t="str">
        <f>IF(CentrepointSourced[[#This Row],[LA type]]="County","",INDEX(ConsolGeog[lad14cd],MATCH(CentrepointSourced[[#This Row],[Local Authority DQ]],ConsolGeog[la_name],0)))</f>
        <v>S12000018</v>
      </c>
      <c r="S1401" s="41" t="str">
        <f>IF(OR(CentrepointSourced[[#This Row],[Country]]="Northern Ireland",CentrepointSourced[[#This Row],[Country]]="Scotland",CentrepointSourced[[#This Row],[Country]]="Wales"),"Local Authority",CentrepointSourced[[#This Row],[LA type]])</f>
        <v>Local Authority</v>
      </c>
      <c r="T1401" s="41">
        <f>IF(TRIM(CentrepointSourced[[#This Row],[Presented HS]])="",0,IF(CentrepointSourced[[#This Row],[Presented HS]]="&lt;5",2.5,IF(CentrepointSourced[[#This Row],[Presented HS]]="&lt;10",5,VALUE(TRIM(CentrepointSourced[[#This Row],[Presented HS]])))))</f>
        <v>0</v>
      </c>
      <c r="U1401" s="41">
        <f>IF(TRIM(CentrepointSourced[[#This Row],[Assessed HS]])="",0,IF(CentrepointSourced[[#This Row],[Assessed HS]]="&lt;5",2.5,IF(CentrepointSourced[[#This Row],[Assessed HS]]="&lt;10",5,VALUE(TRIM(CentrepointSourced[[#This Row],[Assessed HS]])))))</f>
        <v>191</v>
      </c>
      <c r="V1401" s="41">
        <f>IF(TRIM(CentrepointSourced[[#This Row],[Presented CS]])="",0,IF(CentrepointSourced[[#This Row],[Presented CS]]="&lt;5",2.5,IF(CentrepointSourced[[#This Row],[Presented CS]]="&lt;10",5,VALUE(TRIM(CentrepointSourced[[#This Row],[Presented CS]])))))</f>
        <v>0</v>
      </c>
      <c r="W1401" s="41">
        <f>IF(TRIM(CentrepointSourced[[#This Row],[Assessed CS]])="",0,IF(CentrepointSourced[[#This Row],[Assessed CS]]="&lt;5",2.5,IF(CentrepointSourced[[#This Row],[Assessed CS]]="&lt;10",5,VALUE(TRIM(CentrepointSourced[[#This Row],[Assessed CS]])))))</f>
        <v>0</v>
      </c>
      <c r="X1401" s="106">
        <f>IF(CentrepointSourced[[#This Row],[Age]]="16-17",CentrepointSourced[[#This Row],[Presented HS DQ]],0)</f>
        <v>0</v>
      </c>
      <c r="Y1401" s="106">
        <f>IF(CentrepointSourced[[#This Row],[Age]]="16-24",CentrepointSourced[[#This Row],[Presented HS DQ]],0)</f>
        <v>0</v>
      </c>
      <c r="Z1401" s="106">
        <f>IF(CentrepointSourced[[#This Row],[Age]]="18-24",CentrepointSourced[[#This Row],[Presented HS DQ]],0)</f>
        <v>0</v>
      </c>
      <c r="AA1401" s="106">
        <f>IF(CentrepointSourced[[#This Row],[Age]]="16-17",CentrepointSourced[[#This Row],[Presented CS DQ]],0)</f>
        <v>0</v>
      </c>
      <c r="AB1401" s="106">
        <f>IF(CentrepointSourced[[#This Row],[Age]]="16-24",CentrepointSourced[[#This Row],[Presented CS DQ]],0)</f>
        <v>0</v>
      </c>
      <c r="AC1401" s="106">
        <f>IF(CentrepointSourced[[#This Row],[Age]]="18-24",CentrepointSourced[[#This Row],[Presented CS DQ]],0)</f>
        <v>0</v>
      </c>
      <c r="AD1401" s="107">
        <f>IF(CentrepointSourced[[#This Row],[Age]]="16-17",CentrepointSourced[[#This Row],[Assessed HS DQ]],0)</f>
        <v>0</v>
      </c>
      <c r="AE1401" s="107">
        <f>IF(CentrepointSourced[[#This Row],[Age]]="16-24",CentrepointSourced[[#This Row],[Assessed HS DQ]],0)</f>
        <v>191</v>
      </c>
      <c r="AF1401" s="107">
        <f>IF(CentrepointSourced[[#This Row],[Age]]="18-24",CentrepointSourced[[#This Row],[Assessed HS DQ]],0)</f>
        <v>0</v>
      </c>
      <c r="AG1401" s="107">
        <f>IF(CentrepointSourced[[#This Row],[Age]]="16-17",CentrepointSourced[[#This Row],[Assessed CS DQ]],0)</f>
        <v>0</v>
      </c>
      <c r="AH1401" s="107">
        <f>IF(CentrepointSourced[[#This Row],[Age]]="16-24",CentrepointSourced[[#This Row],[Assessed CS DQ]],0)</f>
        <v>0</v>
      </c>
      <c r="AI1401" s="107">
        <f>IF(CentrepointSourced[[#This Row],[Age]]="18-24",CentrepointSourced[[#This Row],[Assessed CS DQ]],0)</f>
        <v>0</v>
      </c>
    </row>
    <row r="1402" spans="1:35" customFormat="1" ht="13.5" customHeight="1">
      <c r="A1402" s="45" t="s">
        <v>94</v>
      </c>
      <c r="B1402" s="45" t="s">
        <v>184</v>
      </c>
      <c r="C1402" s="45"/>
      <c r="D1402" s="62" t="s">
        <v>37</v>
      </c>
      <c r="E1402" s="95">
        <v>2004</v>
      </c>
      <c r="F1402" s="67" t="s">
        <v>53</v>
      </c>
      <c r="G1402" s="67"/>
      <c r="H1402" s="97">
        <v>157</v>
      </c>
      <c r="I1402" s="45"/>
      <c r="J1402" s="45">
        <v>163</v>
      </c>
      <c r="K1402" s="45"/>
      <c r="L1402" s="45"/>
      <c r="M1402" s="45"/>
      <c r="N1402" s="45"/>
      <c r="O1402" s="45"/>
      <c r="P1402" s="45"/>
      <c r="Q1402" s="41" t="str">
        <f>IF(CentrepointSourced[[#This Row],[Country]]="Northern Ireland","Northern Ireland",IFERROR(VLOOKUP(CentrepointSourced[[#This Row],[Local Authority]],LKP_LANameDQ[],2,FALSE),CentrepointSourced[[#This Row],[Local Authority]]))</f>
        <v>Inverclyde</v>
      </c>
      <c r="R1402" s="41" t="str">
        <f>IF(CentrepointSourced[[#This Row],[LA type]]="County","",INDEX(ConsolGeog[lad14cd],MATCH(CentrepointSourced[[#This Row],[Local Authority DQ]],ConsolGeog[la_name],0)))</f>
        <v>S12000018</v>
      </c>
      <c r="S1402" s="41" t="str">
        <f>IF(OR(CentrepointSourced[[#This Row],[Country]]="Northern Ireland",CentrepointSourced[[#This Row],[Country]]="Scotland",CentrepointSourced[[#This Row],[Country]]="Wales"),"Local Authority",CentrepointSourced[[#This Row],[LA type]])</f>
        <v>Local Authority</v>
      </c>
      <c r="T1402" s="41">
        <f>IF(TRIM(CentrepointSourced[[#This Row],[Presented HS]])="",0,IF(CentrepointSourced[[#This Row],[Presented HS]]="&lt;5",2.5,IF(CentrepointSourced[[#This Row],[Presented HS]]="&lt;10",5,VALUE(TRIM(CentrepointSourced[[#This Row],[Presented HS]])))))</f>
        <v>0</v>
      </c>
      <c r="U1402" s="41">
        <f>IF(TRIM(CentrepointSourced[[#This Row],[Assessed HS]])="",0,IF(CentrepointSourced[[#This Row],[Assessed HS]]="&lt;5",2.5,IF(CentrepointSourced[[#This Row],[Assessed HS]]="&lt;10",5,VALUE(TRIM(CentrepointSourced[[#This Row],[Assessed HS]])))))</f>
        <v>157</v>
      </c>
      <c r="V1402" s="41">
        <f>IF(TRIM(CentrepointSourced[[#This Row],[Presented CS]])="",0,IF(CentrepointSourced[[#This Row],[Presented CS]]="&lt;5",2.5,IF(CentrepointSourced[[#This Row],[Presented CS]]="&lt;10",5,VALUE(TRIM(CentrepointSourced[[#This Row],[Presented CS]])))))</f>
        <v>0</v>
      </c>
      <c r="W1402" s="41">
        <f>IF(TRIM(CentrepointSourced[[#This Row],[Assessed CS]])="",0,IF(CentrepointSourced[[#This Row],[Assessed CS]]="&lt;5",2.5,IF(CentrepointSourced[[#This Row],[Assessed CS]]="&lt;10",5,VALUE(TRIM(CentrepointSourced[[#This Row],[Assessed CS]])))))</f>
        <v>0</v>
      </c>
      <c r="X1402" s="106">
        <f>IF(CentrepointSourced[[#This Row],[Age]]="16-17",CentrepointSourced[[#This Row],[Presented HS DQ]],0)</f>
        <v>0</v>
      </c>
      <c r="Y1402" s="106">
        <f>IF(CentrepointSourced[[#This Row],[Age]]="16-24",CentrepointSourced[[#This Row],[Presented HS DQ]],0)</f>
        <v>0</v>
      </c>
      <c r="Z1402" s="106">
        <f>IF(CentrepointSourced[[#This Row],[Age]]="18-24",CentrepointSourced[[#This Row],[Presented HS DQ]],0)</f>
        <v>0</v>
      </c>
      <c r="AA1402" s="106">
        <f>IF(CentrepointSourced[[#This Row],[Age]]="16-17",CentrepointSourced[[#This Row],[Presented CS DQ]],0)</f>
        <v>0</v>
      </c>
      <c r="AB1402" s="106">
        <f>IF(CentrepointSourced[[#This Row],[Age]]="16-24",CentrepointSourced[[#This Row],[Presented CS DQ]],0)</f>
        <v>0</v>
      </c>
      <c r="AC1402" s="106">
        <f>IF(CentrepointSourced[[#This Row],[Age]]="18-24",CentrepointSourced[[#This Row],[Presented CS DQ]],0)</f>
        <v>0</v>
      </c>
      <c r="AD1402" s="107">
        <f>IF(CentrepointSourced[[#This Row],[Age]]="16-17",CentrepointSourced[[#This Row],[Assessed HS DQ]],0)</f>
        <v>0</v>
      </c>
      <c r="AE1402" s="107">
        <f>IF(CentrepointSourced[[#This Row],[Age]]="16-24",CentrepointSourced[[#This Row],[Assessed HS DQ]],0)</f>
        <v>157</v>
      </c>
      <c r="AF1402" s="107">
        <f>IF(CentrepointSourced[[#This Row],[Age]]="18-24",CentrepointSourced[[#This Row],[Assessed HS DQ]],0)</f>
        <v>0</v>
      </c>
      <c r="AG1402" s="107">
        <f>IF(CentrepointSourced[[#This Row],[Age]]="16-17",CentrepointSourced[[#This Row],[Assessed CS DQ]],0)</f>
        <v>0</v>
      </c>
      <c r="AH1402" s="107">
        <f>IF(CentrepointSourced[[#This Row],[Age]]="16-24",CentrepointSourced[[#This Row],[Assessed CS DQ]],0)</f>
        <v>0</v>
      </c>
      <c r="AI1402" s="107">
        <f>IF(CentrepointSourced[[#This Row],[Age]]="18-24",CentrepointSourced[[#This Row],[Assessed CS DQ]],0)</f>
        <v>0</v>
      </c>
    </row>
    <row r="1403" spans="1:35" customFormat="1" ht="13.5" customHeight="1">
      <c r="A1403" s="45" t="s">
        <v>94</v>
      </c>
      <c r="B1403" s="45" t="s">
        <v>184</v>
      </c>
      <c r="C1403" s="45"/>
      <c r="D1403" s="62" t="s">
        <v>37</v>
      </c>
      <c r="E1403" s="95">
        <v>2005</v>
      </c>
      <c r="F1403" s="67" t="s">
        <v>53</v>
      </c>
      <c r="G1403" s="67"/>
      <c r="H1403" s="97">
        <v>167</v>
      </c>
      <c r="I1403" s="45"/>
      <c r="J1403" s="45">
        <v>157</v>
      </c>
      <c r="K1403" s="45"/>
      <c r="L1403" s="45"/>
      <c r="M1403" s="45"/>
      <c r="N1403" s="45"/>
      <c r="O1403" s="45"/>
      <c r="P1403" s="45"/>
      <c r="Q1403" s="41" t="str">
        <f>IF(CentrepointSourced[[#This Row],[Country]]="Northern Ireland","Northern Ireland",IFERROR(VLOOKUP(CentrepointSourced[[#This Row],[Local Authority]],LKP_LANameDQ[],2,FALSE),CentrepointSourced[[#This Row],[Local Authority]]))</f>
        <v>Inverclyde</v>
      </c>
      <c r="R1403" s="41" t="str">
        <f>IF(CentrepointSourced[[#This Row],[LA type]]="County","",INDEX(ConsolGeog[lad14cd],MATCH(CentrepointSourced[[#This Row],[Local Authority DQ]],ConsolGeog[la_name],0)))</f>
        <v>S12000018</v>
      </c>
      <c r="S1403" s="41" t="str">
        <f>IF(OR(CentrepointSourced[[#This Row],[Country]]="Northern Ireland",CentrepointSourced[[#This Row],[Country]]="Scotland",CentrepointSourced[[#This Row],[Country]]="Wales"),"Local Authority",CentrepointSourced[[#This Row],[LA type]])</f>
        <v>Local Authority</v>
      </c>
      <c r="T1403" s="41">
        <f>IF(TRIM(CentrepointSourced[[#This Row],[Presented HS]])="",0,IF(CentrepointSourced[[#This Row],[Presented HS]]="&lt;5",2.5,IF(CentrepointSourced[[#This Row],[Presented HS]]="&lt;10",5,VALUE(TRIM(CentrepointSourced[[#This Row],[Presented HS]])))))</f>
        <v>0</v>
      </c>
      <c r="U1403" s="41">
        <f>IF(TRIM(CentrepointSourced[[#This Row],[Assessed HS]])="",0,IF(CentrepointSourced[[#This Row],[Assessed HS]]="&lt;5",2.5,IF(CentrepointSourced[[#This Row],[Assessed HS]]="&lt;10",5,VALUE(TRIM(CentrepointSourced[[#This Row],[Assessed HS]])))))</f>
        <v>167</v>
      </c>
      <c r="V1403" s="41">
        <f>IF(TRIM(CentrepointSourced[[#This Row],[Presented CS]])="",0,IF(CentrepointSourced[[#This Row],[Presented CS]]="&lt;5",2.5,IF(CentrepointSourced[[#This Row],[Presented CS]]="&lt;10",5,VALUE(TRIM(CentrepointSourced[[#This Row],[Presented CS]])))))</f>
        <v>0</v>
      </c>
      <c r="W1403" s="41">
        <f>IF(TRIM(CentrepointSourced[[#This Row],[Assessed CS]])="",0,IF(CentrepointSourced[[#This Row],[Assessed CS]]="&lt;5",2.5,IF(CentrepointSourced[[#This Row],[Assessed CS]]="&lt;10",5,VALUE(TRIM(CentrepointSourced[[#This Row],[Assessed CS]])))))</f>
        <v>0</v>
      </c>
      <c r="X1403" s="106">
        <f>IF(CentrepointSourced[[#This Row],[Age]]="16-17",CentrepointSourced[[#This Row],[Presented HS DQ]],0)</f>
        <v>0</v>
      </c>
      <c r="Y1403" s="106">
        <f>IF(CentrepointSourced[[#This Row],[Age]]="16-24",CentrepointSourced[[#This Row],[Presented HS DQ]],0)</f>
        <v>0</v>
      </c>
      <c r="Z1403" s="106">
        <f>IF(CentrepointSourced[[#This Row],[Age]]="18-24",CentrepointSourced[[#This Row],[Presented HS DQ]],0)</f>
        <v>0</v>
      </c>
      <c r="AA1403" s="106">
        <f>IF(CentrepointSourced[[#This Row],[Age]]="16-17",CentrepointSourced[[#This Row],[Presented CS DQ]],0)</f>
        <v>0</v>
      </c>
      <c r="AB1403" s="106">
        <f>IF(CentrepointSourced[[#This Row],[Age]]="16-24",CentrepointSourced[[#This Row],[Presented CS DQ]],0)</f>
        <v>0</v>
      </c>
      <c r="AC1403" s="106">
        <f>IF(CentrepointSourced[[#This Row],[Age]]="18-24",CentrepointSourced[[#This Row],[Presented CS DQ]],0)</f>
        <v>0</v>
      </c>
      <c r="AD1403" s="107">
        <f>IF(CentrepointSourced[[#This Row],[Age]]="16-17",CentrepointSourced[[#This Row],[Assessed HS DQ]],0)</f>
        <v>0</v>
      </c>
      <c r="AE1403" s="107">
        <f>IF(CentrepointSourced[[#This Row],[Age]]="16-24",CentrepointSourced[[#This Row],[Assessed HS DQ]],0)</f>
        <v>167</v>
      </c>
      <c r="AF1403" s="107">
        <f>IF(CentrepointSourced[[#This Row],[Age]]="18-24",CentrepointSourced[[#This Row],[Assessed HS DQ]],0)</f>
        <v>0</v>
      </c>
      <c r="AG1403" s="107">
        <f>IF(CentrepointSourced[[#This Row],[Age]]="16-17",CentrepointSourced[[#This Row],[Assessed CS DQ]],0)</f>
        <v>0</v>
      </c>
      <c r="AH1403" s="107">
        <f>IF(CentrepointSourced[[#This Row],[Age]]="16-24",CentrepointSourced[[#This Row],[Assessed CS DQ]],0)</f>
        <v>0</v>
      </c>
      <c r="AI1403" s="107">
        <f>IF(CentrepointSourced[[#This Row],[Age]]="18-24",CentrepointSourced[[#This Row],[Assessed CS DQ]],0)</f>
        <v>0</v>
      </c>
    </row>
    <row r="1404" spans="1:35" customFormat="1" ht="13.5" customHeight="1">
      <c r="A1404" s="45" t="s">
        <v>94</v>
      </c>
      <c r="B1404" s="45" t="s">
        <v>184</v>
      </c>
      <c r="C1404" s="45"/>
      <c r="D1404" s="62" t="s">
        <v>37</v>
      </c>
      <c r="E1404" s="95">
        <v>2006</v>
      </c>
      <c r="F1404" s="67" t="s">
        <v>53</v>
      </c>
      <c r="G1404" s="67"/>
      <c r="H1404" s="97">
        <v>169</v>
      </c>
      <c r="I1404" s="45"/>
      <c r="J1404" s="45">
        <v>172</v>
      </c>
      <c r="K1404" s="45"/>
      <c r="L1404" s="45"/>
      <c r="M1404" s="45"/>
      <c r="N1404" s="45"/>
      <c r="O1404" s="45"/>
      <c r="P1404" s="45"/>
      <c r="Q1404" s="41" t="str">
        <f>IF(CentrepointSourced[[#This Row],[Country]]="Northern Ireland","Northern Ireland",IFERROR(VLOOKUP(CentrepointSourced[[#This Row],[Local Authority]],LKP_LANameDQ[],2,FALSE),CentrepointSourced[[#This Row],[Local Authority]]))</f>
        <v>Inverclyde</v>
      </c>
      <c r="R1404" s="41" t="str">
        <f>IF(CentrepointSourced[[#This Row],[LA type]]="County","",INDEX(ConsolGeog[lad14cd],MATCH(CentrepointSourced[[#This Row],[Local Authority DQ]],ConsolGeog[la_name],0)))</f>
        <v>S12000018</v>
      </c>
      <c r="S1404" s="41" t="str">
        <f>IF(OR(CentrepointSourced[[#This Row],[Country]]="Northern Ireland",CentrepointSourced[[#This Row],[Country]]="Scotland",CentrepointSourced[[#This Row],[Country]]="Wales"),"Local Authority",CentrepointSourced[[#This Row],[LA type]])</f>
        <v>Local Authority</v>
      </c>
      <c r="T1404" s="41">
        <f>IF(TRIM(CentrepointSourced[[#This Row],[Presented HS]])="",0,IF(CentrepointSourced[[#This Row],[Presented HS]]="&lt;5",2.5,IF(CentrepointSourced[[#This Row],[Presented HS]]="&lt;10",5,VALUE(TRIM(CentrepointSourced[[#This Row],[Presented HS]])))))</f>
        <v>0</v>
      </c>
      <c r="U1404" s="41">
        <f>IF(TRIM(CentrepointSourced[[#This Row],[Assessed HS]])="",0,IF(CentrepointSourced[[#This Row],[Assessed HS]]="&lt;5",2.5,IF(CentrepointSourced[[#This Row],[Assessed HS]]="&lt;10",5,VALUE(TRIM(CentrepointSourced[[#This Row],[Assessed HS]])))))</f>
        <v>169</v>
      </c>
      <c r="V1404" s="41">
        <f>IF(TRIM(CentrepointSourced[[#This Row],[Presented CS]])="",0,IF(CentrepointSourced[[#This Row],[Presented CS]]="&lt;5",2.5,IF(CentrepointSourced[[#This Row],[Presented CS]]="&lt;10",5,VALUE(TRIM(CentrepointSourced[[#This Row],[Presented CS]])))))</f>
        <v>0</v>
      </c>
      <c r="W1404" s="41">
        <f>IF(TRIM(CentrepointSourced[[#This Row],[Assessed CS]])="",0,IF(CentrepointSourced[[#This Row],[Assessed CS]]="&lt;5",2.5,IF(CentrepointSourced[[#This Row],[Assessed CS]]="&lt;10",5,VALUE(TRIM(CentrepointSourced[[#This Row],[Assessed CS]])))))</f>
        <v>0</v>
      </c>
      <c r="X1404" s="106">
        <f>IF(CentrepointSourced[[#This Row],[Age]]="16-17",CentrepointSourced[[#This Row],[Presented HS DQ]],0)</f>
        <v>0</v>
      </c>
      <c r="Y1404" s="106">
        <f>IF(CentrepointSourced[[#This Row],[Age]]="16-24",CentrepointSourced[[#This Row],[Presented HS DQ]],0)</f>
        <v>0</v>
      </c>
      <c r="Z1404" s="106">
        <f>IF(CentrepointSourced[[#This Row],[Age]]="18-24",CentrepointSourced[[#This Row],[Presented HS DQ]],0)</f>
        <v>0</v>
      </c>
      <c r="AA1404" s="106">
        <f>IF(CentrepointSourced[[#This Row],[Age]]="16-17",CentrepointSourced[[#This Row],[Presented CS DQ]],0)</f>
        <v>0</v>
      </c>
      <c r="AB1404" s="106">
        <f>IF(CentrepointSourced[[#This Row],[Age]]="16-24",CentrepointSourced[[#This Row],[Presented CS DQ]],0)</f>
        <v>0</v>
      </c>
      <c r="AC1404" s="106">
        <f>IF(CentrepointSourced[[#This Row],[Age]]="18-24",CentrepointSourced[[#This Row],[Presented CS DQ]],0)</f>
        <v>0</v>
      </c>
      <c r="AD1404" s="107">
        <f>IF(CentrepointSourced[[#This Row],[Age]]="16-17",CentrepointSourced[[#This Row],[Assessed HS DQ]],0)</f>
        <v>0</v>
      </c>
      <c r="AE1404" s="107">
        <f>IF(CentrepointSourced[[#This Row],[Age]]="16-24",CentrepointSourced[[#This Row],[Assessed HS DQ]],0)</f>
        <v>169</v>
      </c>
      <c r="AF1404" s="107">
        <f>IF(CentrepointSourced[[#This Row],[Age]]="18-24",CentrepointSourced[[#This Row],[Assessed HS DQ]],0)</f>
        <v>0</v>
      </c>
      <c r="AG1404" s="107">
        <f>IF(CentrepointSourced[[#This Row],[Age]]="16-17",CentrepointSourced[[#This Row],[Assessed CS DQ]],0)</f>
        <v>0</v>
      </c>
      <c r="AH1404" s="107">
        <f>IF(CentrepointSourced[[#This Row],[Age]]="16-24",CentrepointSourced[[#This Row],[Assessed CS DQ]],0)</f>
        <v>0</v>
      </c>
      <c r="AI1404" s="107">
        <f>IF(CentrepointSourced[[#This Row],[Age]]="18-24",CentrepointSourced[[#This Row],[Assessed CS DQ]],0)</f>
        <v>0</v>
      </c>
    </row>
    <row r="1405" spans="1:35" customFormat="1" ht="13.5" customHeight="1">
      <c r="A1405" s="45" t="s">
        <v>94</v>
      </c>
      <c r="B1405" s="45" t="s">
        <v>184</v>
      </c>
      <c r="C1405" s="45"/>
      <c r="D1405" s="62" t="s">
        <v>37</v>
      </c>
      <c r="E1405" s="95">
        <v>2007</v>
      </c>
      <c r="F1405" s="67" t="s">
        <v>53</v>
      </c>
      <c r="G1405" s="67"/>
      <c r="H1405" s="97">
        <v>104</v>
      </c>
      <c r="I1405" s="45"/>
      <c r="J1405" s="45">
        <v>97</v>
      </c>
      <c r="K1405" s="45"/>
      <c r="L1405" s="45"/>
      <c r="M1405" s="45"/>
      <c r="N1405" s="45"/>
      <c r="O1405" s="45"/>
      <c r="P1405" s="45"/>
      <c r="Q1405" s="41" t="str">
        <f>IF(CentrepointSourced[[#This Row],[Country]]="Northern Ireland","Northern Ireland",IFERROR(VLOOKUP(CentrepointSourced[[#This Row],[Local Authority]],LKP_LANameDQ[],2,FALSE),CentrepointSourced[[#This Row],[Local Authority]]))</f>
        <v>Inverclyde</v>
      </c>
      <c r="R1405" s="41" t="str">
        <f>IF(CentrepointSourced[[#This Row],[LA type]]="County","",INDEX(ConsolGeog[lad14cd],MATCH(CentrepointSourced[[#This Row],[Local Authority DQ]],ConsolGeog[la_name],0)))</f>
        <v>S12000018</v>
      </c>
      <c r="S1405" s="41" t="str">
        <f>IF(OR(CentrepointSourced[[#This Row],[Country]]="Northern Ireland",CentrepointSourced[[#This Row],[Country]]="Scotland",CentrepointSourced[[#This Row],[Country]]="Wales"),"Local Authority",CentrepointSourced[[#This Row],[LA type]])</f>
        <v>Local Authority</v>
      </c>
      <c r="T1405" s="41">
        <f>IF(TRIM(CentrepointSourced[[#This Row],[Presented HS]])="",0,IF(CentrepointSourced[[#This Row],[Presented HS]]="&lt;5",2.5,IF(CentrepointSourced[[#This Row],[Presented HS]]="&lt;10",5,VALUE(TRIM(CentrepointSourced[[#This Row],[Presented HS]])))))</f>
        <v>0</v>
      </c>
      <c r="U1405" s="41">
        <f>IF(TRIM(CentrepointSourced[[#This Row],[Assessed HS]])="",0,IF(CentrepointSourced[[#This Row],[Assessed HS]]="&lt;5",2.5,IF(CentrepointSourced[[#This Row],[Assessed HS]]="&lt;10",5,VALUE(TRIM(CentrepointSourced[[#This Row],[Assessed HS]])))))</f>
        <v>104</v>
      </c>
      <c r="V1405" s="41">
        <f>IF(TRIM(CentrepointSourced[[#This Row],[Presented CS]])="",0,IF(CentrepointSourced[[#This Row],[Presented CS]]="&lt;5",2.5,IF(CentrepointSourced[[#This Row],[Presented CS]]="&lt;10",5,VALUE(TRIM(CentrepointSourced[[#This Row],[Presented CS]])))))</f>
        <v>0</v>
      </c>
      <c r="W1405" s="41">
        <f>IF(TRIM(CentrepointSourced[[#This Row],[Assessed CS]])="",0,IF(CentrepointSourced[[#This Row],[Assessed CS]]="&lt;5",2.5,IF(CentrepointSourced[[#This Row],[Assessed CS]]="&lt;10",5,VALUE(TRIM(CentrepointSourced[[#This Row],[Assessed CS]])))))</f>
        <v>0</v>
      </c>
      <c r="X1405" s="106">
        <f>IF(CentrepointSourced[[#This Row],[Age]]="16-17",CentrepointSourced[[#This Row],[Presented HS DQ]],0)</f>
        <v>0</v>
      </c>
      <c r="Y1405" s="106">
        <f>IF(CentrepointSourced[[#This Row],[Age]]="16-24",CentrepointSourced[[#This Row],[Presented HS DQ]],0)</f>
        <v>0</v>
      </c>
      <c r="Z1405" s="106">
        <f>IF(CentrepointSourced[[#This Row],[Age]]="18-24",CentrepointSourced[[#This Row],[Presented HS DQ]],0)</f>
        <v>0</v>
      </c>
      <c r="AA1405" s="106">
        <f>IF(CentrepointSourced[[#This Row],[Age]]="16-17",CentrepointSourced[[#This Row],[Presented CS DQ]],0)</f>
        <v>0</v>
      </c>
      <c r="AB1405" s="106">
        <f>IF(CentrepointSourced[[#This Row],[Age]]="16-24",CentrepointSourced[[#This Row],[Presented CS DQ]],0)</f>
        <v>0</v>
      </c>
      <c r="AC1405" s="106">
        <f>IF(CentrepointSourced[[#This Row],[Age]]="18-24",CentrepointSourced[[#This Row],[Presented CS DQ]],0)</f>
        <v>0</v>
      </c>
      <c r="AD1405" s="107">
        <f>IF(CentrepointSourced[[#This Row],[Age]]="16-17",CentrepointSourced[[#This Row],[Assessed HS DQ]],0)</f>
        <v>0</v>
      </c>
      <c r="AE1405" s="107">
        <f>IF(CentrepointSourced[[#This Row],[Age]]="16-24",CentrepointSourced[[#This Row],[Assessed HS DQ]],0)</f>
        <v>104</v>
      </c>
      <c r="AF1405" s="107">
        <f>IF(CentrepointSourced[[#This Row],[Age]]="18-24",CentrepointSourced[[#This Row],[Assessed HS DQ]],0)</f>
        <v>0</v>
      </c>
      <c r="AG1405" s="107">
        <f>IF(CentrepointSourced[[#This Row],[Age]]="16-17",CentrepointSourced[[#This Row],[Assessed CS DQ]],0)</f>
        <v>0</v>
      </c>
      <c r="AH1405" s="107">
        <f>IF(CentrepointSourced[[#This Row],[Age]]="16-24",CentrepointSourced[[#This Row],[Assessed CS DQ]],0)</f>
        <v>0</v>
      </c>
      <c r="AI1405" s="107">
        <f>IF(CentrepointSourced[[#This Row],[Age]]="18-24",CentrepointSourced[[#This Row],[Assessed CS DQ]],0)</f>
        <v>0</v>
      </c>
    </row>
    <row r="1406" spans="1:35" customFormat="1" ht="13.5" customHeight="1">
      <c r="A1406" s="45" t="s">
        <v>94</v>
      </c>
      <c r="B1406" s="45" t="s">
        <v>184</v>
      </c>
      <c r="C1406" s="45"/>
      <c r="D1406" s="62" t="s">
        <v>37</v>
      </c>
      <c r="E1406" s="95">
        <v>2008</v>
      </c>
      <c r="F1406" s="67" t="s">
        <v>53</v>
      </c>
      <c r="G1406" s="67"/>
      <c r="H1406" s="97">
        <v>109</v>
      </c>
      <c r="I1406" s="45"/>
      <c r="J1406" s="45">
        <v>112</v>
      </c>
      <c r="K1406" s="45"/>
      <c r="L1406" s="45"/>
      <c r="M1406" s="45"/>
      <c r="N1406" s="45"/>
      <c r="O1406" s="45"/>
      <c r="P1406" s="45"/>
      <c r="Q1406" s="41" t="str">
        <f>IF(CentrepointSourced[[#This Row],[Country]]="Northern Ireland","Northern Ireland",IFERROR(VLOOKUP(CentrepointSourced[[#This Row],[Local Authority]],LKP_LANameDQ[],2,FALSE),CentrepointSourced[[#This Row],[Local Authority]]))</f>
        <v>Inverclyde</v>
      </c>
      <c r="R1406" s="41" t="str">
        <f>IF(CentrepointSourced[[#This Row],[LA type]]="County","",INDEX(ConsolGeog[lad14cd],MATCH(CentrepointSourced[[#This Row],[Local Authority DQ]],ConsolGeog[la_name],0)))</f>
        <v>S12000018</v>
      </c>
      <c r="S1406" s="41" t="str">
        <f>IF(OR(CentrepointSourced[[#This Row],[Country]]="Northern Ireland",CentrepointSourced[[#This Row],[Country]]="Scotland",CentrepointSourced[[#This Row],[Country]]="Wales"),"Local Authority",CentrepointSourced[[#This Row],[LA type]])</f>
        <v>Local Authority</v>
      </c>
      <c r="T1406" s="41">
        <f>IF(TRIM(CentrepointSourced[[#This Row],[Presented HS]])="",0,IF(CentrepointSourced[[#This Row],[Presented HS]]="&lt;5",2.5,IF(CentrepointSourced[[#This Row],[Presented HS]]="&lt;10",5,VALUE(TRIM(CentrepointSourced[[#This Row],[Presented HS]])))))</f>
        <v>0</v>
      </c>
      <c r="U1406" s="41">
        <f>IF(TRIM(CentrepointSourced[[#This Row],[Assessed HS]])="",0,IF(CentrepointSourced[[#This Row],[Assessed HS]]="&lt;5",2.5,IF(CentrepointSourced[[#This Row],[Assessed HS]]="&lt;10",5,VALUE(TRIM(CentrepointSourced[[#This Row],[Assessed HS]])))))</f>
        <v>109</v>
      </c>
      <c r="V1406" s="41">
        <f>IF(TRIM(CentrepointSourced[[#This Row],[Presented CS]])="",0,IF(CentrepointSourced[[#This Row],[Presented CS]]="&lt;5",2.5,IF(CentrepointSourced[[#This Row],[Presented CS]]="&lt;10",5,VALUE(TRIM(CentrepointSourced[[#This Row],[Presented CS]])))))</f>
        <v>0</v>
      </c>
      <c r="W1406" s="41">
        <f>IF(TRIM(CentrepointSourced[[#This Row],[Assessed CS]])="",0,IF(CentrepointSourced[[#This Row],[Assessed CS]]="&lt;5",2.5,IF(CentrepointSourced[[#This Row],[Assessed CS]]="&lt;10",5,VALUE(TRIM(CentrepointSourced[[#This Row],[Assessed CS]])))))</f>
        <v>0</v>
      </c>
      <c r="X1406" s="106">
        <f>IF(CentrepointSourced[[#This Row],[Age]]="16-17",CentrepointSourced[[#This Row],[Presented HS DQ]],0)</f>
        <v>0</v>
      </c>
      <c r="Y1406" s="106">
        <f>IF(CentrepointSourced[[#This Row],[Age]]="16-24",CentrepointSourced[[#This Row],[Presented HS DQ]],0)</f>
        <v>0</v>
      </c>
      <c r="Z1406" s="106">
        <f>IF(CentrepointSourced[[#This Row],[Age]]="18-24",CentrepointSourced[[#This Row],[Presented HS DQ]],0)</f>
        <v>0</v>
      </c>
      <c r="AA1406" s="106">
        <f>IF(CentrepointSourced[[#This Row],[Age]]="16-17",CentrepointSourced[[#This Row],[Presented CS DQ]],0)</f>
        <v>0</v>
      </c>
      <c r="AB1406" s="106">
        <f>IF(CentrepointSourced[[#This Row],[Age]]="16-24",CentrepointSourced[[#This Row],[Presented CS DQ]],0)</f>
        <v>0</v>
      </c>
      <c r="AC1406" s="106">
        <f>IF(CentrepointSourced[[#This Row],[Age]]="18-24",CentrepointSourced[[#This Row],[Presented CS DQ]],0)</f>
        <v>0</v>
      </c>
      <c r="AD1406" s="107">
        <f>IF(CentrepointSourced[[#This Row],[Age]]="16-17",CentrepointSourced[[#This Row],[Assessed HS DQ]],0)</f>
        <v>0</v>
      </c>
      <c r="AE1406" s="107">
        <f>IF(CentrepointSourced[[#This Row],[Age]]="16-24",CentrepointSourced[[#This Row],[Assessed HS DQ]],0)</f>
        <v>109</v>
      </c>
      <c r="AF1406" s="107">
        <f>IF(CentrepointSourced[[#This Row],[Age]]="18-24",CentrepointSourced[[#This Row],[Assessed HS DQ]],0)</f>
        <v>0</v>
      </c>
      <c r="AG1406" s="107">
        <f>IF(CentrepointSourced[[#This Row],[Age]]="16-17",CentrepointSourced[[#This Row],[Assessed CS DQ]],0)</f>
        <v>0</v>
      </c>
      <c r="AH1406" s="107">
        <f>IF(CentrepointSourced[[#This Row],[Age]]="16-24",CentrepointSourced[[#This Row],[Assessed CS DQ]],0)</f>
        <v>0</v>
      </c>
      <c r="AI1406" s="107">
        <f>IF(CentrepointSourced[[#This Row],[Age]]="18-24",CentrepointSourced[[#This Row],[Assessed CS DQ]],0)</f>
        <v>0</v>
      </c>
    </row>
    <row r="1407" spans="1:35" customFormat="1" ht="13.5" customHeight="1">
      <c r="A1407" s="45" t="s">
        <v>94</v>
      </c>
      <c r="B1407" s="45" t="s">
        <v>184</v>
      </c>
      <c r="C1407" s="45"/>
      <c r="D1407" s="62" t="s">
        <v>37</v>
      </c>
      <c r="E1407" s="95">
        <v>2009</v>
      </c>
      <c r="F1407" s="67" t="s">
        <v>53</v>
      </c>
      <c r="G1407" s="67"/>
      <c r="H1407" s="97">
        <v>127</v>
      </c>
      <c r="I1407" s="45"/>
      <c r="J1407" s="45">
        <v>129</v>
      </c>
      <c r="K1407" s="45"/>
      <c r="L1407" s="45"/>
      <c r="M1407" s="45"/>
      <c r="N1407" s="45"/>
      <c r="O1407" s="45"/>
      <c r="P1407" s="45"/>
      <c r="Q1407" s="41" t="str">
        <f>IF(CentrepointSourced[[#This Row],[Country]]="Northern Ireland","Northern Ireland",IFERROR(VLOOKUP(CentrepointSourced[[#This Row],[Local Authority]],LKP_LANameDQ[],2,FALSE),CentrepointSourced[[#This Row],[Local Authority]]))</f>
        <v>Inverclyde</v>
      </c>
      <c r="R1407" s="41" t="str">
        <f>IF(CentrepointSourced[[#This Row],[LA type]]="County","",INDEX(ConsolGeog[lad14cd],MATCH(CentrepointSourced[[#This Row],[Local Authority DQ]],ConsolGeog[la_name],0)))</f>
        <v>S12000018</v>
      </c>
      <c r="S1407" s="41" t="str">
        <f>IF(OR(CentrepointSourced[[#This Row],[Country]]="Northern Ireland",CentrepointSourced[[#This Row],[Country]]="Scotland",CentrepointSourced[[#This Row],[Country]]="Wales"),"Local Authority",CentrepointSourced[[#This Row],[LA type]])</f>
        <v>Local Authority</v>
      </c>
      <c r="T1407" s="41">
        <f>IF(TRIM(CentrepointSourced[[#This Row],[Presented HS]])="",0,IF(CentrepointSourced[[#This Row],[Presented HS]]="&lt;5",2.5,IF(CentrepointSourced[[#This Row],[Presented HS]]="&lt;10",5,VALUE(TRIM(CentrepointSourced[[#This Row],[Presented HS]])))))</f>
        <v>0</v>
      </c>
      <c r="U1407" s="41">
        <f>IF(TRIM(CentrepointSourced[[#This Row],[Assessed HS]])="",0,IF(CentrepointSourced[[#This Row],[Assessed HS]]="&lt;5",2.5,IF(CentrepointSourced[[#This Row],[Assessed HS]]="&lt;10",5,VALUE(TRIM(CentrepointSourced[[#This Row],[Assessed HS]])))))</f>
        <v>127</v>
      </c>
      <c r="V1407" s="41">
        <f>IF(TRIM(CentrepointSourced[[#This Row],[Presented CS]])="",0,IF(CentrepointSourced[[#This Row],[Presented CS]]="&lt;5",2.5,IF(CentrepointSourced[[#This Row],[Presented CS]]="&lt;10",5,VALUE(TRIM(CentrepointSourced[[#This Row],[Presented CS]])))))</f>
        <v>0</v>
      </c>
      <c r="W1407" s="41">
        <f>IF(TRIM(CentrepointSourced[[#This Row],[Assessed CS]])="",0,IF(CentrepointSourced[[#This Row],[Assessed CS]]="&lt;5",2.5,IF(CentrepointSourced[[#This Row],[Assessed CS]]="&lt;10",5,VALUE(TRIM(CentrepointSourced[[#This Row],[Assessed CS]])))))</f>
        <v>0</v>
      </c>
      <c r="X1407" s="106">
        <f>IF(CentrepointSourced[[#This Row],[Age]]="16-17",CentrepointSourced[[#This Row],[Presented HS DQ]],0)</f>
        <v>0</v>
      </c>
      <c r="Y1407" s="106">
        <f>IF(CentrepointSourced[[#This Row],[Age]]="16-24",CentrepointSourced[[#This Row],[Presented HS DQ]],0)</f>
        <v>0</v>
      </c>
      <c r="Z1407" s="106">
        <f>IF(CentrepointSourced[[#This Row],[Age]]="18-24",CentrepointSourced[[#This Row],[Presented HS DQ]],0)</f>
        <v>0</v>
      </c>
      <c r="AA1407" s="106">
        <f>IF(CentrepointSourced[[#This Row],[Age]]="16-17",CentrepointSourced[[#This Row],[Presented CS DQ]],0)</f>
        <v>0</v>
      </c>
      <c r="AB1407" s="106">
        <f>IF(CentrepointSourced[[#This Row],[Age]]="16-24",CentrepointSourced[[#This Row],[Presented CS DQ]],0)</f>
        <v>0</v>
      </c>
      <c r="AC1407" s="106">
        <f>IF(CentrepointSourced[[#This Row],[Age]]="18-24",CentrepointSourced[[#This Row],[Presented CS DQ]],0)</f>
        <v>0</v>
      </c>
      <c r="AD1407" s="107">
        <f>IF(CentrepointSourced[[#This Row],[Age]]="16-17",CentrepointSourced[[#This Row],[Assessed HS DQ]],0)</f>
        <v>0</v>
      </c>
      <c r="AE1407" s="107">
        <f>IF(CentrepointSourced[[#This Row],[Age]]="16-24",CentrepointSourced[[#This Row],[Assessed HS DQ]],0)</f>
        <v>127</v>
      </c>
      <c r="AF1407" s="107">
        <f>IF(CentrepointSourced[[#This Row],[Age]]="18-24",CentrepointSourced[[#This Row],[Assessed HS DQ]],0)</f>
        <v>0</v>
      </c>
      <c r="AG1407" s="107">
        <f>IF(CentrepointSourced[[#This Row],[Age]]="16-17",CentrepointSourced[[#This Row],[Assessed CS DQ]],0)</f>
        <v>0</v>
      </c>
      <c r="AH1407" s="107">
        <f>IF(CentrepointSourced[[#This Row],[Age]]="16-24",CentrepointSourced[[#This Row],[Assessed CS DQ]],0)</f>
        <v>0</v>
      </c>
      <c r="AI1407" s="107">
        <f>IF(CentrepointSourced[[#This Row],[Age]]="18-24",CentrepointSourced[[#This Row],[Assessed CS DQ]],0)</f>
        <v>0</v>
      </c>
    </row>
    <row r="1408" spans="1:35" customFormat="1" ht="13.5" customHeight="1">
      <c r="A1408" s="45" t="s">
        <v>94</v>
      </c>
      <c r="B1408" s="45" t="s">
        <v>184</v>
      </c>
      <c r="C1408" s="45"/>
      <c r="D1408" s="62" t="s">
        <v>37</v>
      </c>
      <c r="E1408" s="95">
        <v>2010</v>
      </c>
      <c r="F1408" s="67" t="s">
        <v>53</v>
      </c>
      <c r="G1408" s="67"/>
      <c r="H1408" s="97">
        <v>114</v>
      </c>
      <c r="I1408" s="45"/>
      <c r="J1408" s="45">
        <v>110</v>
      </c>
      <c r="K1408" s="45"/>
      <c r="L1408" s="45"/>
      <c r="M1408" s="45"/>
      <c r="N1408" s="45"/>
      <c r="O1408" s="45"/>
      <c r="P1408" s="45"/>
      <c r="Q1408" s="41" t="str">
        <f>IF(CentrepointSourced[[#This Row],[Country]]="Northern Ireland","Northern Ireland",IFERROR(VLOOKUP(CentrepointSourced[[#This Row],[Local Authority]],LKP_LANameDQ[],2,FALSE),CentrepointSourced[[#This Row],[Local Authority]]))</f>
        <v>Inverclyde</v>
      </c>
      <c r="R1408" s="41" t="str">
        <f>IF(CentrepointSourced[[#This Row],[LA type]]="County","",INDEX(ConsolGeog[lad14cd],MATCH(CentrepointSourced[[#This Row],[Local Authority DQ]],ConsolGeog[la_name],0)))</f>
        <v>S12000018</v>
      </c>
      <c r="S1408" s="41" t="str">
        <f>IF(OR(CentrepointSourced[[#This Row],[Country]]="Northern Ireland",CentrepointSourced[[#This Row],[Country]]="Scotland",CentrepointSourced[[#This Row],[Country]]="Wales"),"Local Authority",CentrepointSourced[[#This Row],[LA type]])</f>
        <v>Local Authority</v>
      </c>
      <c r="T1408" s="41">
        <f>IF(TRIM(CentrepointSourced[[#This Row],[Presented HS]])="",0,IF(CentrepointSourced[[#This Row],[Presented HS]]="&lt;5",2.5,IF(CentrepointSourced[[#This Row],[Presented HS]]="&lt;10",5,VALUE(TRIM(CentrepointSourced[[#This Row],[Presented HS]])))))</f>
        <v>0</v>
      </c>
      <c r="U1408" s="41">
        <f>IF(TRIM(CentrepointSourced[[#This Row],[Assessed HS]])="",0,IF(CentrepointSourced[[#This Row],[Assessed HS]]="&lt;5",2.5,IF(CentrepointSourced[[#This Row],[Assessed HS]]="&lt;10",5,VALUE(TRIM(CentrepointSourced[[#This Row],[Assessed HS]])))))</f>
        <v>114</v>
      </c>
      <c r="V1408" s="41">
        <f>IF(TRIM(CentrepointSourced[[#This Row],[Presented CS]])="",0,IF(CentrepointSourced[[#This Row],[Presented CS]]="&lt;5",2.5,IF(CentrepointSourced[[#This Row],[Presented CS]]="&lt;10",5,VALUE(TRIM(CentrepointSourced[[#This Row],[Presented CS]])))))</f>
        <v>0</v>
      </c>
      <c r="W1408" s="41">
        <f>IF(TRIM(CentrepointSourced[[#This Row],[Assessed CS]])="",0,IF(CentrepointSourced[[#This Row],[Assessed CS]]="&lt;5",2.5,IF(CentrepointSourced[[#This Row],[Assessed CS]]="&lt;10",5,VALUE(TRIM(CentrepointSourced[[#This Row],[Assessed CS]])))))</f>
        <v>0</v>
      </c>
      <c r="X1408" s="106">
        <f>IF(CentrepointSourced[[#This Row],[Age]]="16-17",CentrepointSourced[[#This Row],[Presented HS DQ]],0)</f>
        <v>0</v>
      </c>
      <c r="Y1408" s="106">
        <f>IF(CentrepointSourced[[#This Row],[Age]]="16-24",CentrepointSourced[[#This Row],[Presented HS DQ]],0)</f>
        <v>0</v>
      </c>
      <c r="Z1408" s="106">
        <f>IF(CentrepointSourced[[#This Row],[Age]]="18-24",CentrepointSourced[[#This Row],[Presented HS DQ]],0)</f>
        <v>0</v>
      </c>
      <c r="AA1408" s="106">
        <f>IF(CentrepointSourced[[#This Row],[Age]]="16-17",CentrepointSourced[[#This Row],[Presented CS DQ]],0)</f>
        <v>0</v>
      </c>
      <c r="AB1408" s="106">
        <f>IF(CentrepointSourced[[#This Row],[Age]]="16-24",CentrepointSourced[[#This Row],[Presented CS DQ]],0)</f>
        <v>0</v>
      </c>
      <c r="AC1408" s="106">
        <f>IF(CentrepointSourced[[#This Row],[Age]]="18-24",CentrepointSourced[[#This Row],[Presented CS DQ]],0)</f>
        <v>0</v>
      </c>
      <c r="AD1408" s="107">
        <f>IF(CentrepointSourced[[#This Row],[Age]]="16-17",CentrepointSourced[[#This Row],[Assessed HS DQ]],0)</f>
        <v>0</v>
      </c>
      <c r="AE1408" s="107">
        <f>IF(CentrepointSourced[[#This Row],[Age]]="16-24",CentrepointSourced[[#This Row],[Assessed HS DQ]],0)</f>
        <v>114</v>
      </c>
      <c r="AF1408" s="107">
        <f>IF(CentrepointSourced[[#This Row],[Age]]="18-24",CentrepointSourced[[#This Row],[Assessed HS DQ]],0)</f>
        <v>0</v>
      </c>
      <c r="AG1408" s="107">
        <f>IF(CentrepointSourced[[#This Row],[Age]]="16-17",CentrepointSourced[[#This Row],[Assessed CS DQ]],0)</f>
        <v>0</v>
      </c>
      <c r="AH1408" s="107">
        <f>IF(CentrepointSourced[[#This Row],[Age]]="16-24",CentrepointSourced[[#This Row],[Assessed CS DQ]],0)</f>
        <v>0</v>
      </c>
      <c r="AI1408" s="107">
        <f>IF(CentrepointSourced[[#This Row],[Age]]="18-24",CentrepointSourced[[#This Row],[Assessed CS DQ]],0)</f>
        <v>0</v>
      </c>
    </row>
    <row r="1409" spans="1:35" customFormat="1" ht="13.5" customHeight="1">
      <c r="A1409" s="45" t="s">
        <v>94</v>
      </c>
      <c r="B1409" s="45" t="s">
        <v>184</v>
      </c>
      <c r="C1409" s="45"/>
      <c r="D1409" s="62" t="s">
        <v>37</v>
      </c>
      <c r="E1409" s="95">
        <v>2011</v>
      </c>
      <c r="F1409" s="67" t="s">
        <v>53</v>
      </c>
      <c r="G1409" s="67"/>
      <c r="H1409" s="97">
        <v>139</v>
      </c>
      <c r="I1409" s="45"/>
      <c r="J1409" s="45">
        <v>108</v>
      </c>
      <c r="K1409" s="45"/>
      <c r="L1409" s="45"/>
      <c r="M1409" s="45"/>
      <c r="N1409" s="45"/>
      <c r="O1409" s="45"/>
      <c r="P1409" s="45"/>
      <c r="Q1409" s="41" t="str">
        <f>IF(CentrepointSourced[[#This Row],[Country]]="Northern Ireland","Northern Ireland",IFERROR(VLOOKUP(CentrepointSourced[[#This Row],[Local Authority]],LKP_LANameDQ[],2,FALSE),CentrepointSourced[[#This Row],[Local Authority]]))</f>
        <v>Inverclyde</v>
      </c>
      <c r="R1409" s="41" t="str">
        <f>IF(CentrepointSourced[[#This Row],[LA type]]="County","",INDEX(ConsolGeog[lad14cd],MATCH(CentrepointSourced[[#This Row],[Local Authority DQ]],ConsolGeog[la_name],0)))</f>
        <v>S12000018</v>
      </c>
      <c r="S1409" s="41" t="str">
        <f>IF(OR(CentrepointSourced[[#This Row],[Country]]="Northern Ireland",CentrepointSourced[[#This Row],[Country]]="Scotland",CentrepointSourced[[#This Row],[Country]]="Wales"),"Local Authority",CentrepointSourced[[#This Row],[LA type]])</f>
        <v>Local Authority</v>
      </c>
      <c r="T1409" s="41">
        <f>IF(TRIM(CentrepointSourced[[#This Row],[Presented HS]])="",0,IF(CentrepointSourced[[#This Row],[Presented HS]]="&lt;5",2.5,IF(CentrepointSourced[[#This Row],[Presented HS]]="&lt;10",5,VALUE(TRIM(CentrepointSourced[[#This Row],[Presented HS]])))))</f>
        <v>0</v>
      </c>
      <c r="U1409" s="41">
        <f>IF(TRIM(CentrepointSourced[[#This Row],[Assessed HS]])="",0,IF(CentrepointSourced[[#This Row],[Assessed HS]]="&lt;5",2.5,IF(CentrepointSourced[[#This Row],[Assessed HS]]="&lt;10",5,VALUE(TRIM(CentrepointSourced[[#This Row],[Assessed HS]])))))</f>
        <v>139</v>
      </c>
      <c r="V1409" s="41">
        <f>IF(TRIM(CentrepointSourced[[#This Row],[Presented CS]])="",0,IF(CentrepointSourced[[#This Row],[Presented CS]]="&lt;5",2.5,IF(CentrepointSourced[[#This Row],[Presented CS]]="&lt;10",5,VALUE(TRIM(CentrepointSourced[[#This Row],[Presented CS]])))))</f>
        <v>0</v>
      </c>
      <c r="W1409" s="41">
        <f>IF(TRIM(CentrepointSourced[[#This Row],[Assessed CS]])="",0,IF(CentrepointSourced[[#This Row],[Assessed CS]]="&lt;5",2.5,IF(CentrepointSourced[[#This Row],[Assessed CS]]="&lt;10",5,VALUE(TRIM(CentrepointSourced[[#This Row],[Assessed CS]])))))</f>
        <v>0</v>
      </c>
      <c r="X1409" s="106">
        <f>IF(CentrepointSourced[[#This Row],[Age]]="16-17",CentrepointSourced[[#This Row],[Presented HS DQ]],0)</f>
        <v>0</v>
      </c>
      <c r="Y1409" s="106">
        <f>IF(CentrepointSourced[[#This Row],[Age]]="16-24",CentrepointSourced[[#This Row],[Presented HS DQ]],0)</f>
        <v>0</v>
      </c>
      <c r="Z1409" s="106">
        <f>IF(CentrepointSourced[[#This Row],[Age]]="18-24",CentrepointSourced[[#This Row],[Presented HS DQ]],0)</f>
        <v>0</v>
      </c>
      <c r="AA1409" s="106">
        <f>IF(CentrepointSourced[[#This Row],[Age]]="16-17",CentrepointSourced[[#This Row],[Presented CS DQ]],0)</f>
        <v>0</v>
      </c>
      <c r="AB1409" s="106">
        <f>IF(CentrepointSourced[[#This Row],[Age]]="16-24",CentrepointSourced[[#This Row],[Presented CS DQ]],0)</f>
        <v>0</v>
      </c>
      <c r="AC1409" s="106">
        <f>IF(CentrepointSourced[[#This Row],[Age]]="18-24",CentrepointSourced[[#This Row],[Presented CS DQ]],0)</f>
        <v>0</v>
      </c>
      <c r="AD1409" s="107">
        <f>IF(CentrepointSourced[[#This Row],[Age]]="16-17",CentrepointSourced[[#This Row],[Assessed HS DQ]],0)</f>
        <v>0</v>
      </c>
      <c r="AE1409" s="107">
        <f>IF(CentrepointSourced[[#This Row],[Age]]="16-24",CentrepointSourced[[#This Row],[Assessed HS DQ]],0)</f>
        <v>139</v>
      </c>
      <c r="AF1409" s="107">
        <f>IF(CentrepointSourced[[#This Row],[Age]]="18-24",CentrepointSourced[[#This Row],[Assessed HS DQ]],0)</f>
        <v>0</v>
      </c>
      <c r="AG1409" s="107">
        <f>IF(CentrepointSourced[[#This Row],[Age]]="16-17",CentrepointSourced[[#This Row],[Assessed CS DQ]],0)</f>
        <v>0</v>
      </c>
      <c r="AH1409" s="107">
        <f>IF(CentrepointSourced[[#This Row],[Age]]="16-24",CentrepointSourced[[#This Row],[Assessed CS DQ]],0)</f>
        <v>0</v>
      </c>
      <c r="AI1409" s="107">
        <f>IF(CentrepointSourced[[#This Row],[Age]]="18-24",CentrepointSourced[[#This Row],[Assessed CS DQ]],0)</f>
        <v>0</v>
      </c>
    </row>
    <row r="1410" spans="1:35" customFormat="1" ht="13.5" customHeight="1">
      <c r="A1410" s="45" t="s">
        <v>94</v>
      </c>
      <c r="B1410" s="45" t="s">
        <v>184</v>
      </c>
      <c r="C1410" s="45"/>
      <c r="D1410" s="62" t="s">
        <v>37</v>
      </c>
      <c r="E1410" s="95">
        <v>2012</v>
      </c>
      <c r="F1410" s="67" t="s">
        <v>53</v>
      </c>
      <c r="G1410" s="67"/>
      <c r="H1410" s="79"/>
      <c r="I1410" s="45"/>
      <c r="J1410" s="45">
        <v>74</v>
      </c>
      <c r="K1410" s="45"/>
      <c r="L1410" s="45"/>
      <c r="M1410" s="45"/>
      <c r="N1410" s="45"/>
      <c r="O1410" s="45"/>
      <c r="P1410" s="45"/>
      <c r="Q1410" s="41" t="str">
        <f>IF(CentrepointSourced[[#This Row],[Country]]="Northern Ireland","Northern Ireland",IFERROR(VLOOKUP(CentrepointSourced[[#This Row],[Local Authority]],LKP_LANameDQ[],2,FALSE),CentrepointSourced[[#This Row],[Local Authority]]))</f>
        <v>Inverclyde</v>
      </c>
      <c r="R1410" s="41" t="str">
        <f>IF(CentrepointSourced[[#This Row],[LA type]]="County","",INDEX(ConsolGeog[lad14cd],MATCH(CentrepointSourced[[#This Row],[Local Authority DQ]],ConsolGeog[la_name],0)))</f>
        <v>S12000018</v>
      </c>
      <c r="S1410" s="41" t="str">
        <f>IF(OR(CentrepointSourced[[#This Row],[Country]]="Northern Ireland",CentrepointSourced[[#This Row],[Country]]="Scotland",CentrepointSourced[[#This Row],[Country]]="Wales"),"Local Authority",CentrepointSourced[[#This Row],[LA type]])</f>
        <v>Local Authority</v>
      </c>
      <c r="T1410" s="41">
        <f>IF(TRIM(CentrepointSourced[[#This Row],[Presented HS]])="",0,IF(CentrepointSourced[[#This Row],[Presented HS]]="&lt;5",2.5,IF(CentrepointSourced[[#This Row],[Presented HS]]="&lt;10",5,VALUE(TRIM(CentrepointSourced[[#This Row],[Presented HS]])))))</f>
        <v>0</v>
      </c>
      <c r="U1410" s="41">
        <f>IF(TRIM(CentrepointSourced[[#This Row],[Assessed HS]])="",0,IF(CentrepointSourced[[#This Row],[Assessed HS]]="&lt;5",2.5,IF(CentrepointSourced[[#This Row],[Assessed HS]]="&lt;10",5,VALUE(TRIM(CentrepointSourced[[#This Row],[Assessed HS]])))))</f>
        <v>0</v>
      </c>
      <c r="V1410" s="41">
        <f>IF(TRIM(CentrepointSourced[[#This Row],[Presented CS]])="",0,IF(CentrepointSourced[[#This Row],[Presented CS]]="&lt;5",2.5,IF(CentrepointSourced[[#This Row],[Presented CS]]="&lt;10",5,VALUE(TRIM(CentrepointSourced[[#This Row],[Presented CS]])))))</f>
        <v>0</v>
      </c>
      <c r="W1410" s="41">
        <f>IF(TRIM(CentrepointSourced[[#This Row],[Assessed CS]])="",0,IF(CentrepointSourced[[#This Row],[Assessed CS]]="&lt;5",2.5,IF(CentrepointSourced[[#This Row],[Assessed CS]]="&lt;10",5,VALUE(TRIM(CentrepointSourced[[#This Row],[Assessed CS]])))))</f>
        <v>0</v>
      </c>
      <c r="X1410" s="106">
        <f>IF(CentrepointSourced[[#This Row],[Age]]="16-17",CentrepointSourced[[#This Row],[Presented HS DQ]],0)</f>
        <v>0</v>
      </c>
      <c r="Y1410" s="106">
        <f>IF(CentrepointSourced[[#This Row],[Age]]="16-24",CentrepointSourced[[#This Row],[Presented HS DQ]],0)</f>
        <v>0</v>
      </c>
      <c r="Z1410" s="106">
        <f>IF(CentrepointSourced[[#This Row],[Age]]="18-24",CentrepointSourced[[#This Row],[Presented HS DQ]],0)</f>
        <v>0</v>
      </c>
      <c r="AA1410" s="106">
        <f>IF(CentrepointSourced[[#This Row],[Age]]="16-17",CentrepointSourced[[#This Row],[Presented CS DQ]],0)</f>
        <v>0</v>
      </c>
      <c r="AB1410" s="106">
        <f>IF(CentrepointSourced[[#This Row],[Age]]="16-24",CentrepointSourced[[#This Row],[Presented CS DQ]],0)</f>
        <v>0</v>
      </c>
      <c r="AC1410" s="106">
        <f>IF(CentrepointSourced[[#This Row],[Age]]="18-24",CentrepointSourced[[#This Row],[Presented CS DQ]],0)</f>
        <v>0</v>
      </c>
      <c r="AD1410" s="107">
        <f>IF(CentrepointSourced[[#This Row],[Age]]="16-17",CentrepointSourced[[#This Row],[Assessed HS DQ]],0)</f>
        <v>0</v>
      </c>
      <c r="AE1410" s="107">
        <f>IF(CentrepointSourced[[#This Row],[Age]]="16-24",CentrepointSourced[[#This Row],[Assessed HS DQ]],0)</f>
        <v>0</v>
      </c>
      <c r="AF1410" s="107">
        <f>IF(CentrepointSourced[[#This Row],[Age]]="18-24",CentrepointSourced[[#This Row],[Assessed HS DQ]],0)</f>
        <v>0</v>
      </c>
      <c r="AG1410" s="107">
        <f>IF(CentrepointSourced[[#This Row],[Age]]="16-17",CentrepointSourced[[#This Row],[Assessed CS DQ]],0)</f>
        <v>0</v>
      </c>
      <c r="AH1410" s="107">
        <f>IF(CentrepointSourced[[#This Row],[Age]]="16-24",CentrepointSourced[[#This Row],[Assessed CS DQ]],0)</f>
        <v>0</v>
      </c>
      <c r="AI1410" s="107">
        <f>IF(CentrepointSourced[[#This Row],[Age]]="18-24",CentrepointSourced[[#This Row],[Assessed CS DQ]],0)</f>
        <v>0</v>
      </c>
    </row>
    <row r="1411" spans="1:35" customFormat="1" ht="13.5" customHeight="1">
      <c r="A1411" s="45" t="s">
        <v>94</v>
      </c>
      <c r="B1411" s="45" t="s">
        <v>184</v>
      </c>
      <c r="C1411" s="45"/>
      <c r="D1411" s="62" t="s">
        <v>37</v>
      </c>
      <c r="E1411" s="95">
        <v>2013</v>
      </c>
      <c r="F1411" s="67" t="s">
        <v>53</v>
      </c>
      <c r="G1411" s="67"/>
      <c r="H1411" s="79"/>
      <c r="I1411" s="45"/>
      <c r="J1411" s="45">
        <v>53</v>
      </c>
      <c r="K1411" s="45"/>
      <c r="L1411" s="45"/>
      <c r="M1411" s="45"/>
      <c r="N1411" s="45"/>
      <c r="O1411" s="45"/>
      <c r="P1411" s="45"/>
      <c r="Q1411" s="41" t="str">
        <f>IF(CentrepointSourced[[#This Row],[Country]]="Northern Ireland","Northern Ireland",IFERROR(VLOOKUP(CentrepointSourced[[#This Row],[Local Authority]],LKP_LANameDQ[],2,FALSE),CentrepointSourced[[#This Row],[Local Authority]]))</f>
        <v>Inverclyde</v>
      </c>
      <c r="R1411" s="41" t="str">
        <f>IF(CentrepointSourced[[#This Row],[LA type]]="County","",INDEX(ConsolGeog[lad14cd],MATCH(CentrepointSourced[[#This Row],[Local Authority DQ]],ConsolGeog[la_name],0)))</f>
        <v>S12000018</v>
      </c>
      <c r="S1411" s="41" t="str">
        <f>IF(OR(CentrepointSourced[[#This Row],[Country]]="Northern Ireland",CentrepointSourced[[#This Row],[Country]]="Scotland",CentrepointSourced[[#This Row],[Country]]="Wales"),"Local Authority",CentrepointSourced[[#This Row],[LA type]])</f>
        <v>Local Authority</v>
      </c>
      <c r="T1411" s="41">
        <f>IF(TRIM(CentrepointSourced[[#This Row],[Presented HS]])="",0,IF(CentrepointSourced[[#This Row],[Presented HS]]="&lt;5",2.5,IF(CentrepointSourced[[#This Row],[Presented HS]]="&lt;10",5,VALUE(TRIM(CentrepointSourced[[#This Row],[Presented HS]])))))</f>
        <v>0</v>
      </c>
      <c r="U1411" s="41">
        <f>IF(TRIM(CentrepointSourced[[#This Row],[Assessed HS]])="",0,IF(CentrepointSourced[[#This Row],[Assessed HS]]="&lt;5",2.5,IF(CentrepointSourced[[#This Row],[Assessed HS]]="&lt;10",5,VALUE(TRIM(CentrepointSourced[[#This Row],[Assessed HS]])))))</f>
        <v>0</v>
      </c>
      <c r="V1411" s="41">
        <f>IF(TRIM(CentrepointSourced[[#This Row],[Presented CS]])="",0,IF(CentrepointSourced[[#This Row],[Presented CS]]="&lt;5",2.5,IF(CentrepointSourced[[#This Row],[Presented CS]]="&lt;10",5,VALUE(TRIM(CentrepointSourced[[#This Row],[Presented CS]])))))</f>
        <v>0</v>
      </c>
      <c r="W1411" s="41">
        <f>IF(TRIM(CentrepointSourced[[#This Row],[Assessed CS]])="",0,IF(CentrepointSourced[[#This Row],[Assessed CS]]="&lt;5",2.5,IF(CentrepointSourced[[#This Row],[Assessed CS]]="&lt;10",5,VALUE(TRIM(CentrepointSourced[[#This Row],[Assessed CS]])))))</f>
        <v>0</v>
      </c>
      <c r="X1411" s="106">
        <f>IF(CentrepointSourced[[#This Row],[Age]]="16-17",CentrepointSourced[[#This Row],[Presented HS DQ]],0)</f>
        <v>0</v>
      </c>
      <c r="Y1411" s="106">
        <f>IF(CentrepointSourced[[#This Row],[Age]]="16-24",CentrepointSourced[[#This Row],[Presented HS DQ]],0)</f>
        <v>0</v>
      </c>
      <c r="Z1411" s="106">
        <f>IF(CentrepointSourced[[#This Row],[Age]]="18-24",CentrepointSourced[[#This Row],[Presented HS DQ]],0)</f>
        <v>0</v>
      </c>
      <c r="AA1411" s="106">
        <f>IF(CentrepointSourced[[#This Row],[Age]]="16-17",CentrepointSourced[[#This Row],[Presented CS DQ]],0)</f>
        <v>0</v>
      </c>
      <c r="AB1411" s="106">
        <f>IF(CentrepointSourced[[#This Row],[Age]]="16-24",CentrepointSourced[[#This Row],[Presented CS DQ]],0)</f>
        <v>0</v>
      </c>
      <c r="AC1411" s="106">
        <f>IF(CentrepointSourced[[#This Row],[Age]]="18-24",CentrepointSourced[[#This Row],[Presented CS DQ]],0)</f>
        <v>0</v>
      </c>
      <c r="AD1411" s="107">
        <f>IF(CentrepointSourced[[#This Row],[Age]]="16-17",CentrepointSourced[[#This Row],[Assessed HS DQ]],0)</f>
        <v>0</v>
      </c>
      <c r="AE1411" s="107">
        <f>IF(CentrepointSourced[[#This Row],[Age]]="16-24",CentrepointSourced[[#This Row],[Assessed HS DQ]],0)</f>
        <v>0</v>
      </c>
      <c r="AF1411" s="107">
        <f>IF(CentrepointSourced[[#This Row],[Age]]="18-24",CentrepointSourced[[#This Row],[Assessed HS DQ]],0)</f>
        <v>0</v>
      </c>
      <c r="AG1411" s="107">
        <f>IF(CentrepointSourced[[#This Row],[Age]]="16-17",CentrepointSourced[[#This Row],[Assessed CS DQ]],0)</f>
        <v>0</v>
      </c>
      <c r="AH1411" s="107">
        <f>IF(CentrepointSourced[[#This Row],[Age]]="16-24",CentrepointSourced[[#This Row],[Assessed CS DQ]],0)</f>
        <v>0</v>
      </c>
      <c r="AI1411" s="107">
        <f>IF(CentrepointSourced[[#This Row],[Age]]="18-24",CentrepointSourced[[#This Row],[Assessed CS DQ]],0)</f>
        <v>0</v>
      </c>
    </row>
    <row r="1412" spans="1:35" customFormat="1" ht="13.5" customHeight="1">
      <c r="A1412" s="45" t="s">
        <v>94</v>
      </c>
      <c r="B1412" s="45" t="s">
        <v>184</v>
      </c>
      <c r="C1412" s="45"/>
      <c r="D1412" s="62" t="s">
        <v>37</v>
      </c>
      <c r="E1412" s="95">
        <v>2014</v>
      </c>
      <c r="F1412" s="67" t="s">
        <v>53</v>
      </c>
      <c r="G1412" s="67"/>
      <c r="H1412" s="79"/>
      <c r="I1412" s="45"/>
      <c r="J1412" s="45">
        <v>62</v>
      </c>
      <c r="K1412" s="45"/>
      <c r="L1412" s="45"/>
      <c r="M1412" s="45"/>
      <c r="N1412" s="45"/>
      <c r="O1412" s="45"/>
      <c r="P1412" s="45"/>
      <c r="Q1412" s="41" t="str">
        <f>IF(CentrepointSourced[[#This Row],[Country]]="Northern Ireland","Northern Ireland",IFERROR(VLOOKUP(CentrepointSourced[[#This Row],[Local Authority]],LKP_LANameDQ[],2,FALSE),CentrepointSourced[[#This Row],[Local Authority]]))</f>
        <v>Inverclyde</v>
      </c>
      <c r="R1412" s="41" t="str">
        <f>IF(CentrepointSourced[[#This Row],[LA type]]="County","",INDEX(ConsolGeog[lad14cd],MATCH(CentrepointSourced[[#This Row],[Local Authority DQ]],ConsolGeog[la_name],0)))</f>
        <v>S12000018</v>
      </c>
      <c r="S1412" s="41" t="str">
        <f>IF(OR(CentrepointSourced[[#This Row],[Country]]="Northern Ireland",CentrepointSourced[[#This Row],[Country]]="Scotland",CentrepointSourced[[#This Row],[Country]]="Wales"),"Local Authority",CentrepointSourced[[#This Row],[LA type]])</f>
        <v>Local Authority</v>
      </c>
      <c r="T1412" s="41">
        <f>IF(TRIM(CentrepointSourced[[#This Row],[Presented HS]])="",0,IF(CentrepointSourced[[#This Row],[Presented HS]]="&lt;5",2.5,IF(CentrepointSourced[[#This Row],[Presented HS]]="&lt;10",5,VALUE(TRIM(CentrepointSourced[[#This Row],[Presented HS]])))))</f>
        <v>0</v>
      </c>
      <c r="U1412" s="41">
        <f>IF(TRIM(CentrepointSourced[[#This Row],[Assessed HS]])="",0,IF(CentrepointSourced[[#This Row],[Assessed HS]]="&lt;5",2.5,IF(CentrepointSourced[[#This Row],[Assessed HS]]="&lt;10",5,VALUE(TRIM(CentrepointSourced[[#This Row],[Assessed HS]])))))</f>
        <v>0</v>
      </c>
      <c r="V1412" s="41">
        <f>IF(TRIM(CentrepointSourced[[#This Row],[Presented CS]])="",0,IF(CentrepointSourced[[#This Row],[Presented CS]]="&lt;5",2.5,IF(CentrepointSourced[[#This Row],[Presented CS]]="&lt;10",5,VALUE(TRIM(CentrepointSourced[[#This Row],[Presented CS]])))))</f>
        <v>0</v>
      </c>
      <c r="W1412" s="41">
        <f>IF(TRIM(CentrepointSourced[[#This Row],[Assessed CS]])="",0,IF(CentrepointSourced[[#This Row],[Assessed CS]]="&lt;5",2.5,IF(CentrepointSourced[[#This Row],[Assessed CS]]="&lt;10",5,VALUE(TRIM(CentrepointSourced[[#This Row],[Assessed CS]])))))</f>
        <v>0</v>
      </c>
      <c r="X1412" s="106">
        <f>IF(CentrepointSourced[[#This Row],[Age]]="16-17",CentrepointSourced[[#This Row],[Presented HS DQ]],0)</f>
        <v>0</v>
      </c>
      <c r="Y1412" s="106">
        <f>IF(CentrepointSourced[[#This Row],[Age]]="16-24",CentrepointSourced[[#This Row],[Presented HS DQ]],0)</f>
        <v>0</v>
      </c>
      <c r="Z1412" s="106">
        <f>IF(CentrepointSourced[[#This Row],[Age]]="18-24",CentrepointSourced[[#This Row],[Presented HS DQ]],0)</f>
        <v>0</v>
      </c>
      <c r="AA1412" s="106">
        <f>IF(CentrepointSourced[[#This Row],[Age]]="16-17",CentrepointSourced[[#This Row],[Presented CS DQ]],0)</f>
        <v>0</v>
      </c>
      <c r="AB1412" s="106">
        <f>IF(CentrepointSourced[[#This Row],[Age]]="16-24",CentrepointSourced[[#This Row],[Presented CS DQ]],0)</f>
        <v>0</v>
      </c>
      <c r="AC1412" s="106">
        <f>IF(CentrepointSourced[[#This Row],[Age]]="18-24",CentrepointSourced[[#This Row],[Presented CS DQ]],0)</f>
        <v>0</v>
      </c>
      <c r="AD1412" s="107">
        <f>IF(CentrepointSourced[[#This Row],[Age]]="16-17",CentrepointSourced[[#This Row],[Assessed HS DQ]],0)</f>
        <v>0</v>
      </c>
      <c r="AE1412" s="107">
        <f>IF(CentrepointSourced[[#This Row],[Age]]="16-24",CentrepointSourced[[#This Row],[Assessed HS DQ]],0)</f>
        <v>0</v>
      </c>
      <c r="AF1412" s="107">
        <f>IF(CentrepointSourced[[#This Row],[Age]]="18-24",CentrepointSourced[[#This Row],[Assessed HS DQ]],0)</f>
        <v>0</v>
      </c>
      <c r="AG1412" s="107">
        <f>IF(CentrepointSourced[[#This Row],[Age]]="16-17",CentrepointSourced[[#This Row],[Assessed CS DQ]],0)</f>
        <v>0</v>
      </c>
      <c r="AH1412" s="107">
        <f>IF(CentrepointSourced[[#This Row],[Age]]="16-24",CentrepointSourced[[#This Row],[Assessed CS DQ]],0)</f>
        <v>0</v>
      </c>
      <c r="AI1412" s="107">
        <f>IF(CentrepointSourced[[#This Row],[Age]]="18-24",CentrepointSourced[[#This Row],[Assessed CS DQ]],0)</f>
        <v>0</v>
      </c>
    </row>
    <row r="1413" spans="1:35" customFormat="1" ht="13.5" customHeight="1">
      <c r="A1413" s="45" t="s">
        <v>94</v>
      </c>
      <c r="B1413" s="45" t="s">
        <v>186</v>
      </c>
      <c r="C1413" s="45"/>
      <c r="D1413" s="62" t="s">
        <v>37</v>
      </c>
      <c r="E1413" s="95">
        <v>2002</v>
      </c>
      <c r="F1413" s="67" t="s">
        <v>53</v>
      </c>
      <c r="G1413" s="67"/>
      <c r="H1413" s="97">
        <v>176</v>
      </c>
      <c r="I1413" s="45"/>
      <c r="J1413" s="45">
        <v>176</v>
      </c>
      <c r="K1413" s="45"/>
      <c r="L1413" s="45"/>
      <c r="M1413" s="45"/>
      <c r="N1413" s="45"/>
      <c r="O1413" s="45"/>
      <c r="P1413" s="45"/>
      <c r="Q1413" s="41" t="str">
        <f>IF(CentrepointSourced[[#This Row],[Country]]="Northern Ireland","Northern Ireland",IFERROR(VLOOKUP(CentrepointSourced[[#This Row],[Local Authority]],LKP_LANameDQ[],2,FALSE),CentrepointSourced[[#This Row],[Local Authority]]))</f>
        <v>Midlothian</v>
      </c>
      <c r="R1413" s="41" t="str">
        <f>IF(CentrepointSourced[[#This Row],[LA type]]="County","",INDEX(ConsolGeog[lad14cd],MATCH(CentrepointSourced[[#This Row],[Local Authority DQ]],ConsolGeog[la_name],0)))</f>
        <v>S12000019</v>
      </c>
      <c r="S1413" s="41" t="str">
        <f>IF(OR(CentrepointSourced[[#This Row],[Country]]="Northern Ireland",CentrepointSourced[[#This Row],[Country]]="Scotland",CentrepointSourced[[#This Row],[Country]]="Wales"),"Local Authority",CentrepointSourced[[#This Row],[LA type]])</f>
        <v>Local Authority</v>
      </c>
      <c r="T1413" s="41">
        <f>IF(TRIM(CentrepointSourced[[#This Row],[Presented HS]])="",0,IF(CentrepointSourced[[#This Row],[Presented HS]]="&lt;5",2.5,IF(CentrepointSourced[[#This Row],[Presented HS]]="&lt;10",5,VALUE(TRIM(CentrepointSourced[[#This Row],[Presented HS]])))))</f>
        <v>0</v>
      </c>
      <c r="U1413" s="41">
        <f>IF(TRIM(CentrepointSourced[[#This Row],[Assessed HS]])="",0,IF(CentrepointSourced[[#This Row],[Assessed HS]]="&lt;5",2.5,IF(CentrepointSourced[[#This Row],[Assessed HS]]="&lt;10",5,VALUE(TRIM(CentrepointSourced[[#This Row],[Assessed HS]])))))</f>
        <v>176</v>
      </c>
      <c r="V1413" s="41">
        <f>IF(TRIM(CentrepointSourced[[#This Row],[Presented CS]])="",0,IF(CentrepointSourced[[#This Row],[Presented CS]]="&lt;5",2.5,IF(CentrepointSourced[[#This Row],[Presented CS]]="&lt;10",5,VALUE(TRIM(CentrepointSourced[[#This Row],[Presented CS]])))))</f>
        <v>0</v>
      </c>
      <c r="W1413" s="41">
        <f>IF(TRIM(CentrepointSourced[[#This Row],[Assessed CS]])="",0,IF(CentrepointSourced[[#This Row],[Assessed CS]]="&lt;5",2.5,IF(CentrepointSourced[[#This Row],[Assessed CS]]="&lt;10",5,VALUE(TRIM(CentrepointSourced[[#This Row],[Assessed CS]])))))</f>
        <v>0</v>
      </c>
      <c r="X1413" s="106">
        <f>IF(CentrepointSourced[[#This Row],[Age]]="16-17",CentrepointSourced[[#This Row],[Presented HS DQ]],0)</f>
        <v>0</v>
      </c>
      <c r="Y1413" s="106">
        <f>IF(CentrepointSourced[[#This Row],[Age]]="16-24",CentrepointSourced[[#This Row],[Presented HS DQ]],0)</f>
        <v>0</v>
      </c>
      <c r="Z1413" s="106">
        <f>IF(CentrepointSourced[[#This Row],[Age]]="18-24",CentrepointSourced[[#This Row],[Presented HS DQ]],0)</f>
        <v>0</v>
      </c>
      <c r="AA1413" s="106">
        <f>IF(CentrepointSourced[[#This Row],[Age]]="16-17",CentrepointSourced[[#This Row],[Presented CS DQ]],0)</f>
        <v>0</v>
      </c>
      <c r="AB1413" s="106">
        <f>IF(CentrepointSourced[[#This Row],[Age]]="16-24",CentrepointSourced[[#This Row],[Presented CS DQ]],0)</f>
        <v>0</v>
      </c>
      <c r="AC1413" s="106">
        <f>IF(CentrepointSourced[[#This Row],[Age]]="18-24",CentrepointSourced[[#This Row],[Presented CS DQ]],0)</f>
        <v>0</v>
      </c>
      <c r="AD1413" s="107">
        <f>IF(CentrepointSourced[[#This Row],[Age]]="16-17",CentrepointSourced[[#This Row],[Assessed HS DQ]],0)</f>
        <v>0</v>
      </c>
      <c r="AE1413" s="107">
        <f>IF(CentrepointSourced[[#This Row],[Age]]="16-24",CentrepointSourced[[#This Row],[Assessed HS DQ]],0)</f>
        <v>176</v>
      </c>
      <c r="AF1413" s="107">
        <f>IF(CentrepointSourced[[#This Row],[Age]]="18-24",CentrepointSourced[[#This Row],[Assessed HS DQ]],0)</f>
        <v>0</v>
      </c>
      <c r="AG1413" s="107">
        <f>IF(CentrepointSourced[[#This Row],[Age]]="16-17",CentrepointSourced[[#This Row],[Assessed CS DQ]],0)</f>
        <v>0</v>
      </c>
      <c r="AH1413" s="107">
        <f>IF(CentrepointSourced[[#This Row],[Age]]="16-24",CentrepointSourced[[#This Row],[Assessed CS DQ]],0)</f>
        <v>0</v>
      </c>
      <c r="AI1413" s="107">
        <f>IF(CentrepointSourced[[#This Row],[Age]]="18-24",CentrepointSourced[[#This Row],[Assessed CS DQ]],0)</f>
        <v>0</v>
      </c>
    </row>
    <row r="1414" spans="1:35" customFormat="1" ht="13.5" customHeight="1">
      <c r="A1414" s="45" t="s">
        <v>94</v>
      </c>
      <c r="B1414" s="45" t="s">
        <v>186</v>
      </c>
      <c r="C1414" s="45"/>
      <c r="D1414" s="62" t="s">
        <v>37</v>
      </c>
      <c r="E1414" s="95">
        <v>2003</v>
      </c>
      <c r="F1414" s="67" t="s">
        <v>53</v>
      </c>
      <c r="G1414" s="67"/>
      <c r="H1414" s="97">
        <v>219</v>
      </c>
      <c r="I1414" s="45"/>
      <c r="J1414" s="45">
        <v>222</v>
      </c>
      <c r="K1414" s="45"/>
      <c r="L1414" s="45"/>
      <c r="M1414" s="45"/>
      <c r="N1414" s="45"/>
      <c r="O1414" s="45"/>
      <c r="P1414" s="45"/>
      <c r="Q1414" s="41" t="str">
        <f>IF(CentrepointSourced[[#This Row],[Country]]="Northern Ireland","Northern Ireland",IFERROR(VLOOKUP(CentrepointSourced[[#This Row],[Local Authority]],LKP_LANameDQ[],2,FALSE),CentrepointSourced[[#This Row],[Local Authority]]))</f>
        <v>Midlothian</v>
      </c>
      <c r="R1414" s="41" t="str">
        <f>IF(CentrepointSourced[[#This Row],[LA type]]="County","",INDEX(ConsolGeog[lad14cd],MATCH(CentrepointSourced[[#This Row],[Local Authority DQ]],ConsolGeog[la_name],0)))</f>
        <v>S12000019</v>
      </c>
      <c r="S1414" s="41" t="str">
        <f>IF(OR(CentrepointSourced[[#This Row],[Country]]="Northern Ireland",CentrepointSourced[[#This Row],[Country]]="Scotland",CentrepointSourced[[#This Row],[Country]]="Wales"),"Local Authority",CentrepointSourced[[#This Row],[LA type]])</f>
        <v>Local Authority</v>
      </c>
      <c r="T1414" s="41">
        <f>IF(TRIM(CentrepointSourced[[#This Row],[Presented HS]])="",0,IF(CentrepointSourced[[#This Row],[Presented HS]]="&lt;5",2.5,IF(CentrepointSourced[[#This Row],[Presented HS]]="&lt;10",5,VALUE(TRIM(CentrepointSourced[[#This Row],[Presented HS]])))))</f>
        <v>0</v>
      </c>
      <c r="U1414" s="41">
        <f>IF(TRIM(CentrepointSourced[[#This Row],[Assessed HS]])="",0,IF(CentrepointSourced[[#This Row],[Assessed HS]]="&lt;5",2.5,IF(CentrepointSourced[[#This Row],[Assessed HS]]="&lt;10",5,VALUE(TRIM(CentrepointSourced[[#This Row],[Assessed HS]])))))</f>
        <v>219</v>
      </c>
      <c r="V1414" s="41">
        <f>IF(TRIM(CentrepointSourced[[#This Row],[Presented CS]])="",0,IF(CentrepointSourced[[#This Row],[Presented CS]]="&lt;5",2.5,IF(CentrepointSourced[[#This Row],[Presented CS]]="&lt;10",5,VALUE(TRIM(CentrepointSourced[[#This Row],[Presented CS]])))))</f>
        <v>0</v>
      </c>
      <c r="W1414" s="41">
        <f>IF(TRIM(CentrepointSourced[[#This Row],[Assessed CS]])="",0,IF(CentrepointSourced[[#This Row],[Assessed CS]]="&lt;5",2.5,IF(CentrepointSourced[[#This Row],[Assessed CS]]="&lt;10",5,VALUE(TRIM(CentrepointSourced[[#This Row],[Assessed CS]])))))</f>
        <v>0</v>
      </c>
      <c r="X1414" s="106">
        <f>IF(CentrepointSourced[[#This Row],[Age]]="16-17",CentrepointSourced[[#This Row],[Presented HS DQ]],0)</f>
        <v>0</v>
      </c>
      <c r="Y1414" s="106">
        <f>IF(CentrepointSourced[[#This Row],[Age]]="16-24",CentrepointSourced[[#This Row],[Presented HS DQ]],0)</f>
        <v>0</v>
      </c>
      <c r="Z1414" s="106">
        <f>IF(CentrepointSourced[[#This Row],[Age]]="18-24",CentrepointSourced[[#This Row],[Presented HS DQ]],0)</f>
        <v>0</v>
      </c>
      <c r="AA1414" s="106">
        <f>IF(CentrepointSourced[[#This Row],[Age]]="16-17",CentrepointSourced[[#This Row],[Presented CS DQ]],0)</f>
        <v>0</v>
      </c>
      <c r="AB1414" s="106">
        <f>IF(CentrepointSourced[[#This Row],[Age]]="16-24",CentrepointSourced[[#This Row],[Presented CS DQ]],0)</f>
        <v>0</v>
      </c>
      <c r="AC1414" s="106">
        <f>IF(CentrepointSourced[[#This Row],[Age]]="18-24",CentrepointSourced[[#This Row],[Presented CS DQ]],0)</f>
        <v>0</v>
      </c>
      <c r="AD1414" s="107">
        <f>IF(CentrepointSourced[[#This Row],[Age]]="16-17",CentrepointSourced[[#This Row],[Assessed HS DQ]],0)</f>
        <v>0</v>
      </c>
      <c r="AE1414" s="107">
        <f>IF(CentrepointSourced[[#This Row],[Age]]="16-24",CentrepointSourced[[#This Row],[Assessed HS DQ]],0)</f>
        <v>219</v>
      </c>
      <c r="AF1414" s="107">
        <f>IF(CentrepointSourced[[#This Row],[Age]]="18-24",CentrepointSourced[[#This Row],[Assessed HS DQ]],0)</f>
        <v>0</v>
      </c>
      <c r="AG1414" s="107">
        <f>IF(CentrepointSourced[[#This Row],[Age]]="16-17",CentrepointSourced[[#This Row],[Assessed CS DQ]],0)</f>
        <v>0</v>
      </c>
      <c r="AH1414" s="107">
        <f>IF(CentrepointSourced[[#This Row],[Age]]="16-24",CentrepointSourced[[#This Row],[Assessed CS DQ]],0)</f>
        <v>0</v>
      </c>
      <c r="AI1414" s="107">
        <f>IF(CentrepointSourced[[#This Row],[Age]]="18-24",CentrepointSourced[[#This Row],[Assessed CS DQ]],0)</f>
        <v>0</v>
      </c>
    </row>
    <row r="1415" spans="1:35" customFormat="1" ht="13.5" customHeight="1">
      <c r="A1415" s="45" t="s">
        <v>94</v>
      </c>
      <c r="B1415" s="45" t="s">
        <v>186</v>
      </c>
      <c r="C1415" s="45"/>
      <c r="D1415" s="62" t="s">
        <v>37</v>
      </c>
      <c r="E1415" s="95">
        <v>2004</v>
      </c>
      <c r="F1415" s="67" t="s">
        <v>53</v>
      </c>
      <c r="G1415" s="67"/>
      <c r="H1415" s="97">
        <v>244</v>
      </c>
      <c r="I1415" s="45"/>
      <c r="J1415" s="45">
        <v>241</v>
      </c>
      <c r="K1415" s="45"/>
      <c r="L1415" s="45"/>
      <c r="M1415" s="45"/>
      <c r="N1415" s="45"/>
      <c r="O1415" s="45"/>
      <c r="P1415" s="45"/>
      <c r="Q1415" s="41" t="str">
        <f>IF(CentrepointSourced[[#This Row],[Country]]="Northern Ireland","Northern Ireland",IFERROR(VLOOKUP(CentrepointSourced[[#This Row],[Local Authority]],LKP_LANameDQ[],2,FALSE),CentrepointSourced[[#This Row],[Local Authority]]))</f>
        <v>Midlothian</v>
      </c>
      <c r="R1415" s="41" t="str">
        <f>IF(CentrepointSourced[[#This Row],[LA type]]="County","",INDEX(ConsolGeog[lad14cd],MATCH(CentrepointSourced[[#This Row],[Local Authority DQ]],ConsolGeog[la_name],0)))</f>
        <v>S12000019</v>
      </c>
      <c r="S1415" s="41" t="str">
        <f>IF(OR(CentrepointSourced[[#This Row],[Country]]="Northern Ireland",CentrepointSourced[[#This Row],[Country]]="Scotland",CentrepointSourced[[#This Row],[Country]]="Wales"),"Local Authority",CentrepointSourced[[#This Row],[LA type]])</f>
        <v>Local Authority</v>
      </c>
      <c r="T1415" s="41">
        <f>IF(TRIM(CentrepointSourced[[#This Row],[Presented HS]])="",0,IF(CentrepointSourced[[#This Row],[Presented HS]]="&lt;5",2.5,IF(CentrepointSourced[[#This Row],[Presented HS]]="&lt;10",5,VALUE(TRIM(CentrepointSourced[[#This Row],[Presented HS]])))))</f>
        <v>0</v>
      </c>
      <c r="U1415" s="41">
        <f>IF(TRIM(CentrepointSourced[[#This Row],[Assessed HS]])="",0,IF(CentrepointSourced[[#This Row],[Assessed HS]]="&lt;5",2.5,IF(CentrepointSourced[[#This Row],[Assessed HS]]="&lt;10",5,VALUE(TRIM(CentrepointSourced[[#This Row],[Assessed HS]])))))</f>
        <v>244</v>
      </c>
      <c r="V1415" s="41">
        <f>IF(TRIM(CentrepointSourced[[#This Row],[Presented CS]])="",0,IF(CentrepointSourced[[#This Row],[Presented CS]]="&lt;5",2.5,IF(CentrepointSourced[[#This Row],[Presented CS]]="&lt;10",5,VALUE(TRIM(CentrepointSourced[[#This Row],[Presented CS]])))))</f>
        <v>0</v>
      </c>
      <c r="W1415" s="41">
        <f>IF(TRIM(CentrepointSourced[[#This Row],[Assessed CS]])="",0,IF(CentrepointSourced[[#This Row],[Assessed CS]]="&lt;5",2.5,IF(CentrepointSourced[[#This Row],[Assessed CS]]="&lt;10",5,VALUE(TRIM(CentrepointSourced[[#This Row],[Assessed CS]])))))</f>
        <v>0</v>
      </c>
      <c r="X1415" s="106">
        <f>IF(CentrepointSourced[[#This Row],[Age]]="16-17",CentrepointSourced[[#This Row],[Presented HS DQ]],0)</f>
        <v>0</v>
      </c>
      <c r="Y1415" s="106">
        <f>IF(CentrepointSourced[[#This Row],[Age]]="16-24",CentrepointSourced[[#This Row],[Presented HS DQ]],0)</f>
        <v>0</v>
      </c>
      <c r="Z1415" s="106">
        <f>IF(CentrepointSourced[[#This Row],[Age]]="18-24",CentrepointSourced[[#This Row],[Presented HS DQ]],0)</f>
        <v>0</v>
      </c>
      <c r="AA1415" s="106">
        <f>IF(CentrepointSourced[[#This Row],[Age]]="16-17",CentrepointSourced[[#This Row],[Presented CS DQ]],0)</f>
        <v>0</v>
      </c>
      <c r="AB1415" s="106">
        <f>IF(CentrepointSourced[[#This Row],[Age]]="16-24",CentrepointSourced[[#This Row],[Presented CS DQ]],0)</f>
        <v>0</v>
      </c>
      <c r="AC1415" s="106">
        <f>IF(CentrepointSourced[[#This Row],[Age]]="18-24",CentrepointSourced[[#This Row],[Presented CS DQ]],0)</f>
        <v>0</v>
      </c>
      <c r="AD1415" s="107">
        <f>IF(CentrepointSourced[[#This Row],[Age]]="16-17",CentrepointSourced[[#This Row],[Assessed HS DQ]],0)</f>
        <v>0</v>
      </c>
      <c r="AE1415" s="107">
        <f>IF(CentrepointSourced[[#This Row],[Age]]="16-24",CentrepointSourced[[#This Row],[Assessed HS DQ]],0)</f>
        <v>244</v>
      </c>
      <c r="AF1415" s="107">
        <f>IF(CentrepointSourced[[#This Row],[Age]]="18-24",CentrepointSourced[[#This Row],[Assessed HS DQ]],0)</f>
        <v>0</v>
      </c>
      <c r="AG1415" s="107">
        <f>IF(CentrepointSourced[[#This Row],[Age]]="16-17",CentrepointSourced[[#This Row],[Assessed CS DQ]],0)</f>
        <v>0</v>
      </c>
      <c r="AH1415" s="107">
        <f>IF(CentrepointSourced[[#This Row],[Age]]="16-24",CentrepointSourced[[#This Row],[Assessed CS DQ]],0)</f>
        <v>0</v>
      </c>
      <c r="AI1415" s="107">
        <f>IF(CentrepointSourced[[#This Row],[Age]]="18-24",CentrepointSourced[[#This Row],[Assessed CS DQ]],0)</f>
        <v>0</v>
      </c>
    </row>
    <row r="1416" spans="1:35" customFormat="1" ht="13.5" customHeight="1">
      <c r="A1416" s="45" t="s">
        <v>94</v>
      </c>
      <c r="B1416" s="45" t="s">
        <v>186</v>
      </c>
      <c r="C1416" s="45"/>
      <c r="D1416" s="62" t="s">
        <v>37</v>
      </c>
      <c r="E1416" s="95">
        <v>2005</v>
      </c>
      <c r="F1416" s="67" t="s">
        <v>53</v>
      </c>
      <c r="G1416" s="67"/>
      <c r="H1416" s="97">
        <v>247</v>
      </c>
      <c r="I1416" s="45"/>
      <c r="J1416" s="45">
        <v>248</v>
      </c>
      <c r="K1416" s="45"/>
      <c r="L1416" s="45"/>
      <c r="M1416" s="45"/>
      <c r="N1416" s="45"/>
      <c r="O1416" s="45"/>
      <c r="P1416" s="45"/>
      <c r="Q1416" s="41" t="str">
        <f>IF(CentrepointSourced[[#This Row],[Country]]="Northern Ireland","Northern Ireland",IFERROR(VLOOKUP(CentrepointSourced[[#This Row],[Local Authority]],LKP_LANameDQ[],2,FALSE),CentrepointSourced[[#This Row],[Local Authority]]))</f>
        <v>Midlothian</v>
      </c>
      <c r="R1416" s="41" t="str">
        <f>IF(CentrepointSourced[[#This Row],[LA type]]="County","",INDEX(ConsolGeog[lad14cd],MATCH(CentrepointSourced[[#This Row],[Local Authority DQ]],ConsolGeog[la_name],0)))</f>
        <v>S12000019</v>
      </c>
      <c r="S1416" s="41" t="str">
        <f>IF(OR(CentrepointSourced[[#This Row],[Country]]="Northern Ireland",CentrepointSourced[[#This Row],[Country]]="Scotland",CentrepointSourced[[#This Row],[Country]]="Wales"),"Local Authority",CentrepointSourced[[#This Row],[LA type]])</f>
        <v>Local Authority</v>
      </c>
      <c r="T1416" s="41">
        <f>IF(TRIM(CentrepointSourced[[#This Row],[Presented HS]])="",0,IF(CentrepointSourced[[#This Row],[Presented HS]]="&lt;5",2.5,IF(CentrepointSourced[[#This Row],[Presented HS]]="&lt;10",5,VALUE(TRIM(CentrepointSourced[[#This Row],[Presented HS]])))))</f>
        <v>0</v>
      </c>
      <c r="U1416" s="41">
        <f>IF(TRIM(CentrepointSourced[[#This Row],[Assessed HS]])="",0,IF(CentrepointSourced[[#This Row],[Assessed HS]]="&lt;5",2.5,IF(CentrepointSourced[[#This Row],[Assessed HS]]="&lt;10",5,VALUE(TRIM(CentrepointSourced[[#This Row],[Assessed HS]])))))</f>
        <v>247</v>
      </c>
      <c r="V1416" s="41">
        <f>IF(TRIM(CentrepointSourced[[#This Row],[Presented CS]])="",0,IF(CentrepointSourced[[#This Row],[Presented CS]]="&lt;5",2.5,IF(CentrepointSourced[[#This Row],[Presented CS]]="&lt;10",5,VALUE(TRIM(CentrepointSourced[[#This Row],[Presented CS]])))))</f>
        <v>0</v>
      </c>
      <c r="W1416" s="41">
        <f>IF(TRIM(CentrepointSourced[[#This Row],[Assessed CS]])="",0,IF(CentrepointSourced[[#This Row],[Assessed CS]]="&lt;5",2.5,IF(CentrepointSourced[[#This Row],[Assessed CS]]="&lt;10",5,VALUE(TRIM(CentrepointSourced[[#This Row],[Assessed CS]])))))</f>
        <v>0</v>
      </c>
      <c r="X1416" s="106">
        <f>IF(CentrepointSourced[[#This Row],[Age]]="16-17",CentrepointSourced[[#This Row],[Presented HS DQ]],0)</f>
        <v>0</v>
      </c>
      <c r="Y1416" s="106">
        <f>IF(CentrepointSourced[[#This Row],[Age]]="16-24",CentrepointSourced[[#This Row],[Presented HS DQ]],0)</f>
        <v>0</v>
      </c>
      <c r="Z1416" s="106">
        <f>IF(CentrepointSourced[[#This Row],[Age]]="18-24",CentrepointSourced[[#This Row],[Presented HS DQ]],0)</f>
        <v>0</v>
      </c>
      <c r="AA1416" s="106">
        <f>IF(CentrepointSourced[[#This Row],[Age]]="16-17",CentrepointSourced[[#This Row],[Presented CS DQ]],0)</f>
        <v>0</v>
      </c>
      <c r="AB1416" s="106">
        <f>IF(CentrepointSourced[[#This Row],[Age]]="16-24",CentrepointSourced[[#This Row],[Presented CS DQ]],0)</f>
        <v>0</v>
      </c>
      <c r="AC1416" s="106">
        <f>IF(CentrepointSourced[[#This Row],[Age]]="18-24",CentrepointSourced[[#This Row],[Presented CS DQ]],0)</f>
        <v>0</v>
      </c>
      <c r="AD1416" s="107">
        <f>IF(CentrepointSourced[[#This Row],[Age]]="16-17",CentrepointSourced[[#This Row],[Assessed HS DQ]],0)</f>
        <v>0</v>
      </c>
      <c r="AE1416" s="107">
        <f>IF(CentrepointSourced[[#This Row],[Age]]="16-24",CentrepointSourced[[#This Row],[Assessed HS DQ]],0)</f>
        <v>247</v>
      </c>
      <c r="AF1416" s="107">
        <f>IF(CentrepointSourced[[#This Row],[Age]]="18-24",CentrepointSourced[[#This Row],[Assessed HS DQ]],0)</f>
        <v>0</v>
      </c>
      <c r="AG1416" s="107">
        <f>IF(CentrepointSourced[[#This Row],[Age]]="16-17",CentrepointSourced[[#This Row],[Assessed CS DQ]],0)</f>
        <v>0</v>
      </c>
      <c r="AH1416" s="107">
        <f>IF(CentrepointSourced[[#This Row],[Age]]="16-24",CentrepointSourced[[#This Row],[Assessed CS DQ]],0)</f>
        <v>0</v>
      </c>
      <c r="AI1416" s="107">
        <f>IF(CentrepointSourced[[#This Row],[Age]]="18-24",CentrepointSourced[[#This Row],[Assessed CS DQ]],0)</f>
        <v>0</v>
      </c>
    </row>
    <row r="1417" spans="1:35" customFormat="1" ht="13.5" customHeight="1">
      <c r="A1417" s="45" t="s">
        <v>94</v>
      </c>
      <c r="B1417" s="45" t="s">
        <v>186</v>
      </c>
      <c r="C1417" s="45"/>
      <c r="D1417" s="62" t="s">
        <v>37</v>
      </c>
      <c r="E1417" s="95">
        <v>2006</v>
      </c>
      <c r="F1417" s="67" t="s">
        <v>53</v>
      </c>
      <c r="G1417" s="67"/>
      <c r="H1417" s="97">
        <v>267</v>
      </c>
      <c r="I1417" s="45"/>
      <c r="J1417" s="45">
        <v>275</v>
      </c>
      <c r="K1417" s="45"/>
      <c r="L1417" s="45"/>
      <c r="M1417" s="45"/>
      <c r="N1417" s="45"/>
      <c r="O1417" s="45"/>
      <c r="P1417" s="45"/>
      <c r="Q1417" s="41" t="str">
        <f>IF(CentrepointSourced[[#This Row],[Country]]="Northern Ireland","Northern Ireland",IFERROR(VLOOKUP(CentrepointSourced[[#This Row],[Local Authority]],LKP_LANameDQ[],2,FALSE),CentrepointSourced[[#This Row],[Local Authority]]))</f>
        <v>Midlothian</v>
      </c>
      <c r="R1417" s="41" t="str">
        <f>IF(CentrepointSourced[[#This Row],[LA type]]="County","",INDEX(ConsolGeog[lad14cd],MATCH(CentrepointSourced[[#This Row],[Local Authority DQ]],ConsolGeog[la_name],0)))</f>
        <v>S12000019</v>
      </c>
      <c r="S1417" s="41" t="str">
        <f>IF(OR(CentrepointSourced[[#This Row],[Country]]="Northern Ireland",CentrepointSourced[[#This Row],[Country]]="Scotland",CentrepointSourced[[#This Row],[Country]]="Wales"),"Local Authority",CentrepointSourced[[#This Row],[LA type]])</f>
        <v>Local Authority</v>
      </c>
      <c r="T1417" s="41">
        <f>IF(TRIM(CentrepointSourced[[#This Row],[Presented HS]])="",0,IF(CentrepointSourced[[#This Row],[Presented HS]]="&lt;5",2.5,IF(CentrepointSourced[[#This Row],[Presented HS]]="&lt;10",5,VALUE(TRIM(CentrepointSourced[[#This Row],[Presented HS]])))))</f>
        <v>0</v>
      </c>
      <c r="U1417" s="41">
        <f>IF(TRIM(CentrepointSourced[[#This Row],[Assessed HS]])="",0,IF(CentrepointSourced[[#This Row],[Assessed HS]]="&lt;5",2.5,IF(CentrepointSourced[[#This Row],[Assessed HS]]="&lt;10",5,VALUE(TRIM(CentrepointSourced[[#This Row],[Assessed HS]])))))</f>
        <v>267</v>
      </c>
      <c r="V1417" s="41">
        <f>IF(TRIM(CentrepointSourced[[#This Row],[Presented CS]])="",0,IF(CentrepointSourced[[#This Row],[Presented CS]]="&lt;5",2.5,IF(CentrepointSourced[[#This Row],[Presented CS]]="&lt;10",5,VALUE(TRIM(CentrepointSourced[[#This Row],[Presented CS]])))))</f>
        <v>0</v>
      </c>
      <c r="W1417" s="41">
        <f>IF(TRIM(CentrepointSourced[[#This Row],[Assessed CS]])="",0,IF(CentrepointSourced[[#This Row],[Assessed CS]]="&lt;5",2.5,IF(CentrepointSourced[[#This Row],[Assessed CS]]="&lt;10",5,VALUE(TRIM(CentrepointSourced[[#This Row],[Assessed CS]])))))</f>
        <v>0</v>
      </c>
      <c r="X1417" s="106">
        <f>IF(CentrepointSourced[[#This Row],[Age]]="16-17",CentrepointSourced[[#This Row],[Presented HS DQ]],0)</f>
        <v>0</v>
      </c>
      <c r="Y1417" s="106">
        <f>IF(CentrepointSourced[[#This Row],[Age]]="16-24",CentrepointSourced[[#This Row],[Presented HS DQ]],0)</f>
        <v>0</v>
      </c>
      <c r="Z1417" s="106">
        <f>IF(CentrepointSourced[[#This Row],[Age]]="18-24",CentrepointSourced[[#This Row],[Presented HS DQ]],0)</f>
        <v>0</v>
      </c>
      <c r="AA1417" s="106">
        <f>IF(CentrepointSourced[[#This Row],[Age]]="16-17",CentrepointSourced[[#This Row],[Presented CS DQ]],0)</f>
        <v>0</v>
      </c>
      <c r="AB1417" s="106">
        <f>IF(CentrepointSourced[[#This Row],[Age]]="16-24",CentrepointSourced[[#This Row],[Presented CS DQ]],0)</f>
        <v>0</v>
      </c>
      <c r="AC1417" s="106">
        <f>IF(CentrepointSourced[[#This Row],[Age]]="18-24",CentrepointSourced[[#This Row],[Presented CS DQ]],0)</f>
        <v>0</v>
      </c>
      <c r="AD1417" s="107">
        <f>IF(CentrepointSourced[[#This Row],[Age]]="16-17",CentrepointSourced[[#This Row],[Assessed HS DQ]],0)</f>
        <v>0</v>
      </c>
      <c r="AE1417" s="107">
        <f>IF(CentrepointSourced[[#This Row],[Age]]="16-24",CentrepointSourced[[#This Row],[Assessed HS DQ]],0)</f>
        <v>267</v>
      </c>
      <c r="AF1417" s="107">
        <f>IF(CentrepointSourced[[#This Row],[Age]]="18-24",CentrepointSourced[[#This Row],[Assessed HS DQ]],0)</f>
        <v>0</v>
      </c>
      <c r="AG1417" s="107">
        <f>IF(CentrepointSourced[[#This Row],[Age]]="16-17",CentrepointSourced[[#This Row],[Assessed CS DQ]],0)</f>
        <v>0</v>
      </c>
      <c r="AH1417" s="107">
        <f>IF(CentrepointSourced[[#This Row],[Age]]="16-24",CentrepointSourced[[#This Row],[Assessed CS DQ]],0)</f>
        <v>0</v>
      </c>
      <c r="AI1417" s="107">
        <f>IF(CentrepointSourced[[#This Row],[Age]]="18-24",CentrepointSourced[[#This Row],[Assessed CS DQ]],0)</f>
        <v>0</v>
      </c>
    </row>
    <row r="1418" spans="1:35" customFormat="1" ht="13.5" customHeight="1">
      <c r="A1418" s="45" t="s">
        <v>94</v>
      </c>
      <c r="B1418" s="45" t="s">
        <v>186</v>
      </c>
      <c r="C1418" s="45"/>
      <c r="D1418" s="62" t="s">
        <v>37</v>
      </c>
      <c r="E1418" s="95">
        <v>2007</v>
      </c>
      <c r="F1418" s="67" t="s">
        <v>53</v>
      </c>
      <c r="G1418" s="67"/>
      <c r="H1418" s="97">
        <v>228</v>
      </c>
      <c r="I1418" s="45"/>
      <c r="J1418" s="45">
        <v>237</v>
      </c>
      <c r="K1418" s="45"/>
      <c r="L1418" s="45"/>
      <c r="M1418" s="45"/>
      <c r="N1418" s="45"/>
      <c r="O1418" s="45"/>
      <c r="P1418" s="45"/>
      <c r="Q1418" s="41" t="str">
        <f>IF(CentrepointSourced[[#This Row],[Country]]="Northern Ireland","Northern Ireland",IFERROR(VLOOKUP(CentrepointSourced[[#This Row],[Local Authority]],LKP_LANameDQ[],2,FALSE),CentrepointSourced[[#This Row],[Local Authority]]))</f>
        <v>Midlothian</v>
      </c>
      <c r="R1418" s="41" t="str">
        <f>IF(CentrepointSourced[[#This Row],[LA type]]="County","",INDEX(ConsolGeog[lad14cd],MATCH(CentrepointSourced[[#This Row],[Local Authority DQ]],ConsolGeog[la_name],0)))</f>
        <v>S12000019</v>
      </c>
      <c r="S1418" s="41" t="str">
        <f>IF(OR(CentrepointSourced[[#This Row],[Country]]="Northern Ireland",CentrepointSourced[[#This Row],[Country]]="Scotland",CentrepointSourced[[#This Row],[Country]]="Wales"),"Local Authority",CentrepointSourced[[#This Row],[LA type]])</f>
        <v>Local Authority</v>
      </c>
      <c r="T1418" s="41">
        <f>IF(TRIM(CentrepointSourced[[#This Row],[Presented HS]])="",0,IF(CentrepointSourced[[#This Row],[Presented HS]]="&lt;5",2.5,IF(CentrepointSourced[[#This Row],[Presented HS]]="&lt;10",5,VALUE(TRIM(CentrepointSourced[[#This Row],[Presented HS]])))))</f>
        <v>0</v>
      </c>
      <c r="U1418" s="41">
        <f>IF(TRIM(CentrepointSourced[[#This Row],[Assessed HS]])="",0,IF(CentrepointSourced[[#This Row],[Assessed HS]]="&lt;5",2.5,IF(CentrepointSourced[[#This Row],[Assessed HS]]="&lt;10",5,VALUE(TRIM(CentrepointSourced[[#This Row],[Assessed HS]])))))</f>
        <v>228</v>
      </c>
      <c r="V1418" s="41">
        <f>IF(TRIM(CentrepointSourced[[#This Row],[Presented CS]])="",0,IF(CentrepointSourced[[#This Row],[Presented CS]]="&lt;5",2.5,IF(CentrepointSourced[[#This Row],[Presented CS]]="&lt;10",5,VALUE(TRIM(CentrepointSourced[[#This Row],[Presented CS]])))))</f>
        <v>0</v>
      </c>
      <c r="W1418" s="41">
        <f>IF(TRIM(CentrepointSourced[[#This Row],[Assessed CS]])="",0,IF(CentrepointSourced[[#This Row],[Assessed CS]]="&lt;5",2.5,IF(CentrepointSourced[[#This Row],[Assessed CS]]="&lt;10",5,VALUE(TRIM(CentrepointSourced[[#This Row],[Assessed CS]])))))</f>
        <v>0</v>
      </c>
      <c r="X1418" s="106">
        <f>IF(CentrepointSourced[[#This Row],[Age]]="16-17",CentrepointSourced[[#This Row],[Presented HS DQ]],0)</f>
        <v>0</v>
      </c>
      <c r="Y1418" s="106">
        <f>IF(CentrepointSourced[[#This Row],[Age]]="16-24",CentrepointSourced[[#This Row],[Presented HS DQ]],0)</f>
        <v>0</v>
      </c>
      <c r="Z1418" s="106">
        <f>IF(CentrepointSourced[[#This Row],[Age]]="18-24",CentrepointSourced[[#This Row],[Presented HS DQ]],0)</f>
        <v>0</v>
      </c>
      <c r="AA1418" s="106">
        <f>IF(CentrepointSourced[[#This Row],[Age]]="16-17",CentrepointSourced[[#This Row],[Presented CS DQ]],0)</f>
        <v>0</v>
      </c>
      <c r="AB1418" s="106">
        <f>IF(CentrepointSourced[[#This Row],[Age]]="16-24",CentrepointSourced[[#This Row],[Presented CS DQ]],0)</f>
        <v>0</v>
      </c>
      <c r="AC1418" s="106">
        <f>IF(CentrepointSourced[[#This Row],[Age]]="18-24",CentrepointSourced[[#This Row],[Presented CS DQ]],0)</f>
        <v>0</v>
      </c>
      <c r="AD1418" s="107">
        <f>IF(CentrepointSourced[[#This Row],[Age]]="16-17",CentrepointSourced[[#This Row],[Assessed HS DQ]],0)</f>
        <v>0</v>
      </c>
      <c r="AE1418" s="107">
        <f>IF(CentrepointSourced[[#This Row],[Age]]="16-24",CentrepointSourced[[#This Row],[Assessed HS DQ]],0)</f>
        <v>228</v>
      </c>
      <c r="AF1418" s="107">
        <f>IF(CentrepointSourced[[#This Row],[Age]]="18-24",CentrepointSourced[[#This Row],[Assessed HS DQ]],0)</f>
        <v>0</v>
      </c>
      <c r="AG1418" s="107">
        <f>IF(CentrepointSourced[[#This Row],[Age]]="16-17",CentrepointSourced[[#This Row],[Assessed CS DQ]],0)</f>
        <v>0</v>
      </c>
      <c r="AH1418" s="107">
        <f>IF(CentrepointSourced[[#This Row],[Age]]="16-24",CentrepointSourced[[#This Row],[Assessed CS DQ]],0)</f>
        <v>0</v>
      </c>
      <c r="AI1418" s="107">
        <f>IF(CentrepointSourced[[#This Row],[Age]]="18-24",CentrepointSourced[[#This Row],[Assessed CS DQ]],0)</f>
        <v>0</v>
      </c>
    </row>
    <row r="1419" spans="1:35" customFormat="1" ht="13.5" customHeight="1">
      <c r="A1419" s="45" t="s">
        <v>94</v>
      </c>
      <c r="B1419" s="45" t="s">
        <v>186</v>
      </c>
      <c r="C1419" s="45"/>
      <c r="D1419" s="62" t="s">
        <v>37</v>
      </c>
      <c r="E1419" s="95">
        <v>2008</v>
      </c>
      <c r="F1419" s="67" t="s">
        <v>53</v>
      </c>
      <c r="G1419" s="67"/>
      <c r="H1419" s="97">
        <v>228</v>
      </c>
      <c r="I1419" s="45"/>
      <c r="J1419" s="45">
        <v>220</v>
      </c>
      <c r="K1419" s="45"/>
      <c r="L1419" s="45"/>
      <c r="M1419" s="45"/>
      <c r="N1419" s="45"/>
      <c r="O1419" s="45"/>
      <c r="P1419" s="45"/>
      <c r="Q1419" s="41" t="str">
        <f>IF(CentrepointSourced[[#This Row],[Country]]="Northern Ireland","Northern Ireland",IFERROR(VLOOKUP(CentrepointSourced[[#This Row],[Local Authority]],LKP_LANameDQ[],2,FALSE),CentrepointSourced[[#This Row],[Local Authority]]))</f>
        <v>Midlothian</v>
      </c>
      <c r="R1419" s="41" t="str">
        <f>IF(CentrepointSourced[[#This Row],[LA type]]="County","",INDEX(ConsolGeog[lad14cd],MATCH(CentrepointSourced[[#This Row],[Local Authority DQ]],ConsolGeog[la_name],0)))</f>
        <v>S12000019</v>
      </c>
      <c r="S1419" s="41" t="str">
        <f>IF(OR(CentrepointSourced[[#This Row],[Country]]="Northern Ireland",CentrepointSourced[[#This Row],[Country]]="Scotland",CentrepointSourced[[#This Row],[Country]]="Wales"),"Local Authority",CentrepointSourced[[#This Row],[LA type]])</f>
        <v>Local Authority</v>
      </c>
      <c r="T1419" s="41">
        <f>IF(TRIM(CentrepointSourced[[#This Row],[Presented HS]])="",0,IF(CentrepointSourced[[#This Row],[Presented HS]]="&lt;5",2.5,IF(CentrepointSourced[[#This Row],[Presented HS]]="&lt;10",5,VALUE(TRIM(CentrepointSourced[[#This Row],[Presented HS]])))))</f>
        <v>0</v>
      </c>
      <c r="U1419" s="41">
        <f>IF(TRIM(CentrepointSourced[[#This Row],[Assessed HS]])="",0,IF(CentrepointSourced[[#This Row],[Assessed HS]]="&lt;5",2.5,IF(CentrepointSourced[[#This Row],[Assessed HS]]="&lt;10",5,VALUE(TRIM(CentrepointSourced[[#This Row],[Assessed HS]])))))</f>
        <v>228</v>
      </c>
      <c r="V1419" s="41">
        <f>IF(TRIM(CentrepointSourced[[#This Row],[Presented CS]])="",0,IF(CentrepointSourced[[#This Row],[Presented CS]]="&lt;5",2.5,IF(CentrepointSourced[[#This Row],[Presented CS]]="&lt;10",5,VALUE(TRIM(CentrepointSourced[[#This Row],[Presented CS]])))))</f>
        <v>0</v>
      </c>
      <c r="W1419" s="41">
        <f>IF(TRIM(CentrepointSourced[[#This Row],[Assessed CS]])="",0,IF(CentrepointSourced[[#This Row],[Assessed CS]]="&lt;5",2.5,IF(CentrepointSourced[[#This Row],[Assessed CS]]="&lt;10",5,VALUE(TRIM(CentrepointSourced[[#This Row],[Assessed CS]])))))</f>
        <v>0</v>
      </c>
      <c r="X1419" s="106">
        <f>IF(CentrepointSourced[[#This Row],[Age]]="16-17",CentrepointSourced[[#This Row],[Presented HS DQ]],0)</f>
        <v>0</v>
      </c>
      <c r="Y1419" s="106">
        <f>IF(CentrepointSourced[[#This Row],[Age]]="16-24",CentrepointSourced[[#This Row],[Presented HS DQ]],0)</f>
        <v>0</v>
      </c>
      <c r="Z1419" s="106">
        <f>IF(CentrepointSourced[[#This Row],[Age]]="18-24",CentrepointSourced[[#This Row],[Presented HS DQ]],0)</f>
        <v>0</v>
      </c>
      <c r="AA1419" s="106">
        <f>IF(CentrepointSourced[[#This Row],[Age]]="16-17",CentrepointSourced[[#This Row],[Presented CS DQ]],0)</f>
        <v>0</v>
      </c>
      <c r="AB1419" s="106">
        <f>IF(CentrepointSourced[[#This Row],[Age]]="16-24",CentrepointSourced[[#This Row],[Presented CS DQ]],0)</f>
        <v>0</v>
      </c>
      <c r="AC1419" s="106">
        <f>IF(CentrepointSourced[[#This Row],[Age]]="18-24",CentrepointSourced[[#This Row],[Presented CS DQ]],0)</f>
        <v>0</v>
      </c>
      <c r="AD1419" s="107">
        <f>IF(CentrepointSourced[[#This Row],[Age]]="16-17",CentrepointSourced[[#This Row],[Assessed HS DQ]],0)</f>
        <v>0</v>
      </c>
      <c r="AE1419" s="107">
        <f>IF(CentrepointSourced[[#This Row],[Age]]="16-24",CentrepointSourced[[#This Row],[Assessed HS DQ]],0)</f>
        <v>228</v>
      </c>
      <c r="AF1419" s="107">
        <f>IF(CentrepointSourced[[#This Row],[Age]]="18-24",CentrepointSourced[[#This Row],[Assessed HS DQ]],0)</f>
        <v>0</v>
      </c>
      <c r="AG1419" s="107">
        <f>IF(CentrepointSourced[[#This Row],[Age]]="16-17",CentrepointSourced[[#This Row],[Assessed CS DQ]],0)</f>
        <v>0</v>
      </c>
      <c r="AH1419" s="107">
        <f>IF(CentrepointSourced[[#This Row],[Age]]="16-24",CentrepointSourced[[#This Row],[Assessed CS DQ]],0)</f>
        <v>0</v>
      </c>
      <c r="AI1419" s="107">
        <f>IF(CentrepointSourced[[#This Row],[Age]]="18-24",CentrepointSourced[[#This Row],[Assessed CS DQ]],0)</f>
        <v>0</v>
      </c>
    </row>
    <row r="1420" spans="1:35" customFormat="1" ht="13.5" customHeight="1">
      <c r="A1420" s="45" t="s">
        <v>94</v>
      </c>
      <c r="B1420" s="45" t="s">
        <v>186</v>
      </c>
      <c r="C1420" s="45"/>
      <c r="D1420" s="62" t="s">
        <v>37</v>
      </c>
      <c r="E1420" s="95">
        <v>2009</v>
      </c>
      <c r="F1420" s="67" t="s">
        <v>53</v>
      </c>
      <c r="G1420" s="67"/>
      <c r="H1420" s="97">
        <v>237</v>
      </c>
      <c r="I1420" s="45"/>
      <c r="J1420" s="45">
        <v>240</v>
      </c>
      <c r="K1420" s="45"/>
      <c r="L1420" s="45"/>
      <c r="M1420" s="45"/>
      <c r="N1420" s="45"/>
      <c r="O1420" s="45"/>
      <c r="P1420" s="45"/>
      <c r="Q1420" s="41" t="str">
        <f>IF(CentrepointSourced[[#This Row],[Country]]="Northern Ireland","Northern Ireland",IFERROR(VLOOKUP(CentrepointSourced[[#This Row],[Local Authority]],LKP_LANameDQ[],2,FALSE),CentrepointSourced[[#This Row],[Local Authority]]))</f>
        <v>Midlothian</v>
      </c>
      <c r="R1420" s="41" t="str">
        <f>IF(CentrepointSourced[[#This Row],[LA type]]="County","",INDEX(ConsolGeog[lad14cd],MATCH(CentrepointSourced[[#This Row],[Local Authority DQ]],ConsolGeog[la_name],0)))</f>
        <v>S12000019</v>
      </c>
      <c r="S1420" s="41" t="str">
        <f>IF(OR(CentrepointSourced[[#This Row],[Country]]="Northern Ireland",CentrepointSourced[[#This Row],[Country]]="Scotland",CentrepointSourced[[#This Row],[Country]]="Wales"),"Local Authority",CentrepointSourced[[#This Row],[LA type]])</f>
        <v>Local Authority</v>
      </c>
      <c r="T1420" s="41">
        <f>IF(TRIM(CentrepointSourced[[#This Row],[Presented HS]])="",0,IF(CentrepointSourced[[#This Row],[Presented HS]]="&lt;5",2.5,IF(CentrepointSourced[[#This Row],[Presented HS]]="&lt;10",5,VALUE(TRIM(CentrepointSourced[[#This Row],[Presented HS]])))))</f>
        <v>0</v>
      </c>
      <c r="U1420" s="41">
        <f>IF(TRIM(CentrepointSourced[[#This Row],[Assessed HS]])="",0,IF(CentrepointSourced[[#This Row],[Assessed HS]]="&lt;5",2.5,IF(CentrepointSourced[[#This Row],[Assessed HS]]="&lt;10",5,VALUE(TRIM(CentrepointSourced[[#This Row],[Assessed HS]])))))</f>
        <v>237</v>
      </c>
      <c r="V1420" s="41">
        <f>IF(TRIM(CentrepointSourced[[#This Row],[Presented CS]])="",0,IF(CentrepointSourced[[#This Row],[Presented CS]]="&lt;5",2.5,IF(CentrepointSourced[[#This Row],[Presented CS]]="&lt;10",5,VALUE(TRIM(CentrepointSourced[[#This Row],[Presented CS]])))))</f>
        <v>0</v>
      </c>
      <c r="W1420" s="41">
        <f>IF(TRIM(CentrepointSourced[[#This Row],[Assessed CS]])="",0,IF(CentrepointSourced[[#This Row],[Assessed CS]]="&lt;5",2.5,IF(CentrepointSourced[[#This Row],[Assessed CS]]="&lt;10",5,VALUE(TRIM(CentrepointSourced[[#This Row],[Assessed CS]])))))</f>
        <v>0</v>
      </c>
      <c r="X1420" s="106">
        <f>IF(CentrepointSourced[[#This Row],[Age]]="16-17",CentrepointSourced[[#This Row],[Presented HS DQ]],0)</f>
        <v>0</v>
      </c>
      <c r="Y1420" s="106">
        <f>IF(CentrepointSourced[[#This Row],[Age]]="16-24",CentrepointSourced[[#This Row],[Presented HS DQ]],0)</f>
        <v>0</v>
      </c>
      <c r="Z1420" s="106">
        <f>IF(CentrepointSourced[[#This Row],[Age]]="18-24",CentrepointSourced[[#This Row],[Presented HS DQ]],0)</f>
        <v>0</v>
      </c>
      <c r="AA1420" s="106">
        <f>IF(CentrepointSourced[[#This Row],[Age]]="16-17",CentrepointSourced[[#This Row],[Presented CS DQ]],0)</f>
        <v>0</v>
      </c>
      <c r="AB1420" s="106">
        <f>IF(CentrepointSourced[[#This Row],[Age]]="16-24",CentrepointSourced[[#This Row],[Presented CS DQ]],0)</f>
        <v>0</v>
      </c>
      <c r="AC1420" s="106">
        <f>IF(CentrepointSourced[[#This Row],[Age]]="18-24",CentrepointSourced[[#This Row],[Presented CS DQ]],0)</f>
        <v>0</v>
      </c>
      <c r="AD1420" s="107">
        <f>IF(CentrepointSourced[[#This Row],[Age]]="16-17",CentrepointSourced[[#This Row],[Assessed HS DQ]],0)</f>
        <v>0</v>
      </c>
      <c r="AE1420" s="107">
        <f>IF(CentrepointSourced[[#This Row],[Age]]="16-24",CentrepointSourced[[#This Row],[Assessed HS DQ]],0)</f>
        <v>237</v>
      </c>
      <c r="AF1420" s="107">
        <f>IF(CentrepointSourced[[#This Row],[Age]]="18-24",CentrepointSourced[[#This Row],[Assessed HS DQ]],0)</f>
        <v>0</v>
      </c>
      <c r="AG1420" s="107">
        <f>IF(CentrepointSourced[[#This Row],[Age]]="16-17",CentrepointSourced[[#This Row],[Assessed CS DQ]],0)</f>
        <v>0</v>
      </c>
      <c r="AH1420" s="107">
        <f>IF(CentrepointSourced[[#This Row],[Age]]="16-24",CentrepointSourced[[#This Row],[Assessed CS DQ]],0)</f>
        <v>0</v>
      </c>
      <c r="AI1420" s="107">
        <f>IF(CentrepointSourced[[#This Row],[Age]]="18-24",CentrepointSourced[[#This Row],[Assessed CS DQ]],0)</f>
        <v>0</v>
      </c>
    </row>
    <row r="1421" spans="1:35" customFormat="1" ht="13.5" customHeight="1">
      <c r="A1421" s="45" t="s">
        <v>94</v>
      </c>
      <c r="B1421" s="45" t="s">
        <v>186</v>
      </c>
      <c r="C1421" s="45"/>
      <c r="D1421" s="62" t="s">
        <v>37</v>
      </c>
      <c r="E1421" s="95">
        <v>2010</v>
      </c>
      <c r="F1421" s="67" t="s">
        <v>53</v>
      </c>
      <c r="G1421" s="67"/>
      <c r="H1421" s="97">
        <v>198</v>
      </c>
      <c r="I1421" s="45"/>
      <c r="J1421" s="45">
        <v>186</v>
      </c>
      <c r="K1421" s="45"/>
      <c r="L1421" s="45"/>
      <c r="M1421" s="45"/>
      <c r="N1421" s="45"/>
      <c r="O1421" s="45"/>
      <c r="P1421" s="45"/>
      <c r="Q1421" s="41" t="str">
        <f>IF(CentrepointSourced[[#This Row],[Country]]="Northern Ireland","Northern Ireland",IFERROR(VLOOKUP(CentrepointSourced[[#This Row],[Local Authority]],LKP_LANameDQ[],2,FALSE),CentrepointSourced[[#This Row],[Local Authority]]))</f>
        <v>Midlothian</v>
      </c>
      <c r="R1421" s="41" t="str">
        <f>IF(CentrepointSourced[[#This Row],[LA type]]="County","",INDEX(ConsolGeog[lad14cd],MATCH(CentrepointSourced[[#This Row],[Local Authority DQ]],ConsolGeog[la_name],0)))</f>
        <v>S12000019</v>
      </c>
      <c r="S1421" s="41" t="str">
        <f>IF(OR(CentrepointSourced[[#This Row],[Country]]="Northern Ireland",CentrepointSourced[[#This Row],[Country]]="Scotland",CentrepointSourced[[#This Row],[Country]]="Wales"),"Local Authority",CentrepointSourced[[#This Row],[LA type]])</f>
        <v>Local Authority</v>
      </c>
      <c r="T1421" s="41">
        <f>IF(TRIM(CentrepointSourced[[#This Row],[Presented HS]])="",0,IF(CentrepointSourced[[#This Row],[Presented HS]]="&lt;5",2.5,IF(CentrepointSourced[[#This Row],[Presented HS]]="&lt;10",5,VALUE(TRIM(CentrepointSourced[[#This Row],[Presented HS]])))))</f>
        <v>0</v>
      </c>
      <c r="U1421" s="41">
        <f>IF(TRIM(CentrepointSourced[[#This Row],[Assessed HS]])="",0,IF(CentrepointSourced[[#This Row],[Assessed HS]]="&lt;5",2.5,IF(CentrepointSourced[[#This Row],[Assessed HS]]="&lt;10",5,VALUE(TRIM(CentrepointSourced[[#This Row],[Assessed HS]])))))</f>
        <v>198</v>
      </c>
      <c r="V1421" s="41">
        <f>IF(TRIM(CentrepointSourced[[#This Row],[Presented CS]])="",0,IF(CentrepointSourced[[#This Row],[Presented CS]]="&lt;5",2.5,IF(CentrepointSourced[[#This Row],[Presented CS]]="&lt;10",5,VALUE(TRIM(CentrepointSourced[[#This Row],[Presented CS]])))))</f>
        <v>0</v>
      </c>
      <c r="W1421" s="41">
        <f>IF(TRIM(CentrepointSourced[[#This Row],[Assessed CS]])="",0,IF(CentrepointSourced[[#This Row],[Assessed CS]]="&lt;5",2.5,IF(CentrepointSourced[[#This Row],[Assessed CS]]="&lt;10",5,VALUE(TRIM(CentrepointSourced[[#This Row],[Assessed CS]])))))</f>
        <v>0</v>
      </c>
      <c r="X1421" s="106">
        <f>IF(CentrepointSourced[[#This Row],[Age]]="16-17",CentrepointSourced[[#This Row],[Presented HS DQ]],0)</f>
        <v>0</v>
      </c>
      <c r="Y1421" s="106">
        <f>IF(CentrepointSourced[[#This Row],[Age]]="16-24",CentrepointSourced[[#This Row],[Presented HS DQ]],0)</f>
        <v>0</v>
      </c>
      <c r="Z1421" s="106">
        <f>IF(CentrepointSourced[[#This Row],[Age]]="18-24",CentrepointSourced[[#This Row],[Presented HS DQ]],0)</f>
        <v>0</v>
      </c>
      <c r="AA1421" s="106">
        <f>IF(CentrepointSourced[[#This Row],[Age]]="16-17",CentrepointSourced[[#This Row],[Presented CS DQ]],0)</f>
        <v>0</v>
      </c>
      <c r="AB1421" s="106">
        <f>IF(CentrepointSourced[[#This Row],[Age]]="16-24",CentrepointSourced[[#This Row],[Presented CS DQ]],0)</f>
        <v>0</v>
      </c>
      <c r="AC1421" s="106">
        <f>IF(CentrepointSourced[[#This Row],[Age]]="18-24",CentrepointSourced[[#This Row],[Presented CS DQ]],0)</f>
        <v>0</v>
      </c>
      <c r="AD1421" s="107">
        <f>IF(CentrepointSourced[[#This Row],[Age]]="16-17",CentrepointSourced[[#This Row],[Assessed HS DQ]],0)</f>
        <v>0</v>
      </c>
      <c r="AE1421" s="107">
        <f>IF(CentrepointSourced[[#This Row],[Age]]="16-24",CentrepointSourced[[#This Row],[Assessed HS DQ]],0)</f>
        <v>198</v>
      </c>
      <c r="AF1421" s="107">
        <f>IF(CentrepointSourced[[#This Row],[Age]]="18-24",CentrepointSourced[[#This Row],[Assessed HS DQ]],0)</f>
        <v>0</v>
      </c>
      <c r="AG1421" s="107">
        <f>IF(CentrepointSourced[[#This Row],[Age]]="16-17",CentrepointSourced[[#This Row],[Assessed CS DQ]],0)</f>
        <v>0</v>
      </c>
      <c r="AH1421" s="107">
        <f>IF(CentrepointSourced[[#This Row],[Age]]="16-24",CentrepointSourced[[#This Row],[Assessed CS DQ]],0)</f>
        <v>0</v>
      </c>
      <c r="AI1421" s="107">
        <f>IF(CentrepointSourced[[#This Row],[Age]]="18-24",CentrepointSourced[[#This Row],[Assessed CS DQ]],0)</f>
        <v>0</v>
      </c>
    </row>
    <row r="1422" spans="1:35" customFormat="1" ht="13.5" customHeight="1">
      <c r="A1422" s="45" t="s">
        <v>94</v>
      </c>
      <c r="B1422" s="45" t="s">
        <v>186</v>
      </c>
      <c r="C1422" s="45"/>
      <c r="D1422" s="62" t="s">
        <v>37</v>
      </c>
      <c r="E1422" s="95">
        <v>2011</v>
      </c>
      <c r="F1422" s="67" t="s">
        <v>53</v>
      </c>
      <c r="G1422" s="67"/>
      <c r="H1422" s="97">
        <v>312</v>
      </c>
      <c r="I1422" s="45"/>
      <c r="J1422" s="45">
        <v>247</v>
      </c>
      <c r="K1422" s="45"/>
      <c r="L1422" s="45"/>
      <c r="M1422" s="45"/>
      <c r="N1422" s="45"/>
      <c r="O1422" s="45"/>
      <c r="P1422" s="45"/>
      <c r="Q1422" s="41" t="str">
        <f>IF(CentrepointSourced[[#This Row],[Country]]="Northern Ireland","Northern Ireland",IFERROR(VLOOKUP(CentrepointSourced[[#This Row],[Local Authority]],LKP_LANameDQ[],2,FALSE),CentrepointSourced[[#This Row],[Local Authority]]))</f>
        <v>Midlothian</v>
      </c>
      <c r="R1422" s="41" t="str">
        <f>IF(CentrepointSourced[[#This Row],[LA type]]="County","",INDEX(ConsolGeog[lad14cd],MATCH(CentrepointSourced[[#This Row],[Local Authority DQ]],ConsolGeog[la_name],0)))</f>
        <v>S12000019</v>
      </c>
      <c r="S1422" s="41" t="str">
        <f>IF(OR(CentrepointSourced[[#This Row],[Country]]="Northern Ireland",CentrepointSourced[[#This Row],[Country]]="Scotland",CentrepointSourced[[#This Row],[Country]]="Wales"),"Local Authority",CentrepointSourced[[#This Row],[LA type]])</f>
        <v>Local Authority</v>
      </c>
      <c r="T1422" s="41">
        <f>IF(TRIM(CentrepointSourced[[#This Row],[Presented HS]])="",0,IF(CentrepointSourced[[#This Row],[Presented HS]]="&lt;5",2.5,IF(CentrepointSourced[[#This Row],[Presented HS]]="&lt;10",5,VALUE(TRIM(CentrepointSourced[[#This Row],[Presented HS]])))))</f>
        <v>0</v>
      </c>
      <c r="U1422" s="41">
        <f>IF(TRIM(CentrepointSourced[[#This Row],[Assessed HS]])="",0,IF(CentrepointSourced[[#This Row],[Assessed HS]]="&lt;5",2.5,IF(CentrepointSourced[[#This Row],[Assessed HS]]="&lt;10",5,VALUE(TRIM(CentrepointSourced[[#This Row],[Assessed HS]])))))</f>
        <v>312</v>
      </c>
      <c r="V1422" s="41">
        <f>IF(TRIM(CentrepointSourced[[#This Row],[Presented CS]])="",0,IF(CentrepointSourced[[#This Row],[Presented CS]]="&lt;5",2.5,IF(CentrepointSourced[[#This Row],[Presented CS]]="&lt;10",5,VALUE(TRIM(CentrepointSourced[[#This Row],[Presented CS]])))))</f>
        <v>0</v>
      </c>
      <c r="W1422" s="41">
        <f>IF(TRIM(CentrepointSourced[[#This Row],[Assessed CS]])="",0,IF(CentrepointSourced[[#This Row],[Assessed CS]]="&lt;5",2.5,IF(CentrepointSourced[[#This Row],[Assessed CS]]="&lt;10",5,VALUE(TRIM(CentrepointSourced[[#This Row],[Assessed CS]])))))</f>
        <v>0</v>
      </c>
      <c r="X1422" s="106">
        <f>IF(CentrepointSourced[[#This Row],[Age]]="16-17",CentrepointSourced[[#This Row],[Presented HS DQ]],0)</f>
        <v>0</v>
      </c>
      <c r="Y1422" s="106">
        <f>IF(CentrepointSourced[[#This Row],[Age]]="16-24",CentrepointSourced[[#This Row],[Presented HS DQ]],0)</f>
        <v>0</v>
      </c>
      <c r="Z1422" s="106">
        <f>IF(CentrepointSourced[[#This Row],[Age]]="18-24",CentrepointSourced[[#This Row],[Presented HS DQ]],0)</f>
        <v>0</v>
      </c>
      <c r="AA1422" s="106">
        <f>IF(CentrepointSourced[[#This Row],[Age]]="16-17",CentrepointSourced[[#This Row],[Presented CS DQ]],0)</f>
        <v>0</v>
      </c>
      <c r="AB1422" s="106">
        <f>IF(CentrepointSourced[[#This Row],[Age]]="16-24",CentrepointSourced[[#This Row],[Presented CS DQ]],0)</f>
        <v>0</v>
      </c>
      <c r="AC1422" s="106">
        <f>IF(CentrepointSourced[[#This Row],[Age]]="18-24",CentrepointSourced[[#This Row],[Presented CS DQ]],0)</f>
        <v>0</v>
      </c>
      <c r="AD1422" s="107">
        <f>IF(CentrepointSourced[[#This Row],[Age]]="16-17",CentrepointSourced[[#This Row],[Assessed HS DQ]],0)</f>
        <v>0</v>
      </c>
      <c r="AE1422" s="107">
        <f>IF(CentrepointSourced[[#This Row],[Age]]="16-24",CentrepointSourced[[#This Row],[Assessed HS DQ]],0)</f>
        <v>312</v>
      </c>
      <c r="AF1422" s="107">
        <f>IF(CentrepointSourced[[#This Row],[Age]]="18-24",CentrepointSourced[[#This Row],[Assessed HS DQ]],0)</f>
        <v>0</v>
      </c>
      <c r="AG1422" s="107">
        <f>IF(CentrepointSourced[[#This Row],[Age]]="16-17",CentrepointSourced[[#This Row],[Assessed CS DQ]],0)</f>
        <v>0</v>
      </c>
      <c r="AH1422" s="107">
        <f>IF(CentrepointSourced[[#This Row],[Age]]="16-24",CentrepointSourced[[#This Row],[Assessed CS DQ]],0)</f>
        <v>0</v>
      </c>
      <c r="AI1422" s="107">
        <f>IF(CentrepointSourced[[#This Row],[Age]]="18-24",CentrepointSourced[[#This Row],[Assessed CS DQ]],0)</f>
        <v>0</v>
      </c>
    </row>
    <row r="1423" spans="1:35" customFormat="1" ht="13.5" customHeight="1">
      <c r="A1423" s="45" t="s">
        <v>94</v>
      </c>
      <c r="B1423" s="45" t="s">
        <v>186</v>
      </c>
      <c r="C1423" s="45"/>
      <c r="D1423" s="62" t="s">
        <v>37</v>
      </c>
      <c r="E1423" s="95">
        <v>2012</v>
      </c>
      <c r="F1423" s="67" t="s">
        <v>53</v>
      </c>
      <c r="G1423" s="67"/>
      <c r="H1423" s="79"/>
      <c r="I1423" s="45"/>
      <c r="J1423" s="45">
        <v>217</v>
      </c>
      <c r="K1423" s="45"/>
      <c r="L1423" s="45"/>
      <c r="M1423" s="45"/>
      <c r="N1423" s="45"/>
      <c r="O1423" s="45"/>
      <c r="P1423" s="45"/>
      <c r="Q1423" s="41" t="str">
        <f>IF(CentrepointSourced[[#This Row],[Country]]="Northern Ireland","Northern Ireland",IFERROR(VLOOKUP(CentrepointSourced[[#This Row],[Local Authority]],LKP_LANameDQ[],2,FALSE),CentrepointSourced[[#This Row],[Local Authority]]))</f>
        <v>Midlothian</v>
      </c>
      <c r="R1423" s="41" t="str">
        <f>IF(CentrepointSourced[[#This Row],[LA type]]="County","",INDEX(ConsolGeog[lad14cd],MATCH(CentrepointSourced[[#This Row],[Local Authority DQ]],ConsolGeog[la_name],0)))</f>
        <v>S12000019</v>
      </c>
      <c r="S1423" s="41" t="str">
        <f>IF(OR(CentrepointSourced[[#This Row],[Country]]="Northern Ireland",CentrepointSourced[[#This Row],[Country]]="Scotland",CentrepointSourced[[#This Row],[Country]]="Wales"),"Local Authority",CentrepointSourced[[#This Row],[LA type]])</f>
        <v>Local Authority</v>
      </c>
      <c r="T1423" s="41">
        <f>IF(TRIM(CentrepointSourced[[#This Row],[Presented HS]])="",0,IF(CentrepointSourced[[#This Row],[Presented HS]]="&lt;5",2.5,IF(CentrepointSourced[[#This Row],[Presented HS]]="&lt;10",5,VALUE(TRIM(CentrepointSourced[[#This Row],[Presented HS]])))))</f>
        <v>0</v>
      </c>
      <c r="U1423" s="41">
        <f>IF(TRIM(CentrepointSourced[[#This Row],[Assessed HS]])="",0,IF(CentrepointSourced[[#This Row],[Assessed HS]]="&lt;5",2.5,IF(CentrepointSourced[[#This Row],[Assessed HS]]="&lt;10",5,VALUE(TRIM(CentrepointSourced[[#This Row],[Assessed HS]])))))</f>
        <v>0</v>
      </c>
      <c r="V1423" s="41">
        <f>IF(TRIM(CentrepointSourced[[#This Row],[Presented CS]])="",0,IF(CentrepointSourced[[#This Row],[Presented CS]]="&lt;5",2.5,IF(CentrepointSourced[[#This Row],[Presented CS]]="&lt;10",5,VALUE(TRIM(CentrepointSourced[[#This Row],[Presented CS]])))))</f>
        <v>0</v>
      </c>
      <c r="W1423" s="41">
        <f>IF(TRIM(CentrepointSourced[[#This Row],[Assessed CS]])="",0,IF(CentrepointSourced[[#This Row],[Assessed CS]]="&lt;5",2.5,IF(CentrepointSourced[[#This Row],[Assessed CS]]="&lt;10",5,VALUE(TRIM(CentrepointSourced[[#This Row],[Assessed CS]])))))</f>
        <v>0</v>
      </c>
      <c r="X1423" s="106">
        <f>IF(CentrepointSourced[[#This Row],[Age]]="16-17",CentrepointSourced[[#This Row],[Presented HS DQ]],0)</f>
        <v>0</v>
      </c>
      <c r="Y1423" s="106">
        <f>IF(CentrepointSourced[[#This Row],[Age]]="16-24",CentrepointSourced[[#This Row],[Presented HS DQ]],0)</f>
        <v>0</v>
      </c>
      <c r="Z1423" s="106">
        <f>IF(CentrepointSourced[[#This Row],[Age]]="18-24",CentrepointSourced[[#This Row],[Presented HS DQ]],0)</f>
        <v>0</v>
      </c>
      <c r="AA1423" s="106">
        <f>IF(CentrepointSourced[[#This Row],[Age]]="16-17",CentrepointSourced[[#This Row],[Presented CS DQ]],0)</f>
        <v>0</v>
      </c>
      <c r="AB1423" s="106">
        <f>IF(CentrepointSourced[[#This Row],[Age]]="16-24",CentrepointSourced[[#This Row],[Presented CS DQ]],0)</f>
        <v>0</v>
      </c>
      <c r="AC1423" s="106">
        <f>IF(CentrepointSourced[[#This Row],[Age]]="18-24",CentrepointSourced[[#This Row],[Presented CS DQ]],0)</f>
        <v>0</v>
      </c>
      <c r="AD1423" s="107">
        <f>IF(CentrepointSourced[[#This Row],[Age]]="16-17",CentrepointSourced[[#This Row],[Assessed HS DQ]],0)</f>
        <v>0</v>
      </c>
      <c r="AE1423" s="107">
        <f>IF(CentrepointSourced[[#This Row],[Age]]="16-24",CentrepointSourced[[#This Row],[Assessed HS DQ]],0)</f>
        <v>0</v>
      </c>
      <c r="AF1423" s="107">
        <f>IF(CentrepointSourced[[#This Row],[Age]]="18-24",CentrepointSourced[[#This Row],[Assessed HS DQ]],0)</f>
        <v>0</v>
      </c>
      <c r="AG1423" s="107">
        <f>IF(CentrepointSourced[[#This Row],[Age]]="16-17",CentrepointSourced[[#This Row],[Assessed CS DQ]],0)</f>
        <v>0</v>
      </c>
      <c r="AH1423" s="107">
        <f>IF(CentrepointSourced[[#This Row],[Age]]="16-24",CentrepointSourced[[#This Row],[Assessed CS DQ]],0)</f>
        <v>0</v>
      </c>
      <c r="AI1423" s="107">
        <f>IF(CentrepointSourced[[#This Row],[Age]]="18-24",CentrepointSourced[[#This Row],[Assessed CS DQ]],0)</f>
        <v>0</v>
      </c>
    </row>
    <row r="1424" spans="1:35" customFormat="1" ht="13.5" customHeight="1">
      <c r="A1424" s="45" t="s">
        <v>94</v>
      </c>
      <c r="B1424" s="45" t="s">
        <v>186</v>
      </c>
      <c r="C1424" s="45"/>
      <c r="D1424" s="62" t="s">
        <v>37</v>
      </c>
      <c r="E1424" s="95">
        <v>2013</v>
      </c>
      <c r="F1424" s="67" t="s">
        <v>53</v>
      </c>
      <c r="G1424" s="67"/>
      <c r="H1424" s="79"/>
      <c r="I1424" s="45"/>
      <c r="J1424" s="45">
        <v>168</v>
      </c>
      <c r="K1424" s="45"/>
      <c r="L1424" s="45"/>
      <c r="M1424" s="45"/>
      <c r="N1424" s="45"/>
      <c r="O1424" s="45"/>
      <c r="P1424" s="45"/>
      <c r="Q1424" s="41" t="str">
        <f>IF(CentrepointSourced[[#This Row],[Country]]="Northern Ireland","Northern Ireland",IFERROR(VLOOKUP(CentrepointSourced[[#This Row],[Local Authority]],LKP_LANameDQ[],2,FALSE),CentrepointSourced[[#This Row],[Local Authority]]))</f>
        <v>Midlothian</v>
      </c>
      <c r="R1424" s="41" t="str">
        <f>IF(CentrepointSourced[[#This Row],[LA type]]="County","",INDEX(ConsolGeog[lad14cd],MATCH(CentrepointSourced[[#This Row],[Local Authority DQ]],ConsolGeog[la_name],0)))</f>
        <v>S12000019</v>
      </c>
      <c r="S1424" s="41" t="str">
        <f>IF(OR(CentrepointSourced[[#This Row],[Country]]="Northern Ireland",CentrepointSourced[[#This Row],[Country]]="Scotland",CentrepointSourced[[#This Row],[Country]]="Wales"),"Local Authority",CentrepointSourced[[#This Row],[LA type]])</f>
        <v>Local Authority</v>
      </c>
      <c r="T1424" s="41">
        <f>IF(TRIM(CentrepointSourced[[#This Row],[Presented HS]])="",0,IF(CentrepointSourced[[#This Row],[Presented HS]]="&lt;5",2.5,IF(CentrepointSourced[[#This Row],[Presented HS]]="&lt;10",5,VALUE(TRIM(CentrepointSourced[[#This Row],[Presented HS]])))))</f>
        <v>0</v>
      </c>
      <c r="U1424" s="41">
        <f>IF(TRIM(CentrepointSourced[[#This Row],[Assessed HS]])="",0,IF(CentrepointSourced[[#This Row],[Assessed HS]]="&lt;5",2.5,IF(CentrepointSourced[[#This Row],[Assessed HS]]="&lt;10",5,VALUE(TRIM(CentrepointSourced[[#This Row],[Assessed HS]])))))</f>
        <v>0</v>
      </c>
      <c r="V1424" s="41">
        <f>IF(TRIM(CentrepointSourced[[#This Row],[Presented CS]])="",0,IF(CentrepointSourced[[#This Row],[Presented CS]]="&lt;5",2.5,IF(CentrepointSourced[[#This Row],[Presented CS]]="&lt;10",5,VALUE(TRIM(CentrepointSourced[[#This Row],[Presented CS]])))))</f>
        <v>0</v>
      </c>
      <c r="W1424" s="41">
        <f>IF(TRIM(CentrepointSourced[[#This Row],[Assessed CS]])="",0,IF(CentrepointSourced[[#This Row],[Assessed CS]]="&lt;5",2.5,IF(CentrepointSourced[[#This Row],[Assessed CS]]="&lt;10",5,VALUE(TRIM(CentrepointSourced[[#This Row],[Assessed CS]])))))</f>
        <v>0</v>
      </c>
      <c r="X1424" s="106">
        <f>IF(CentrepointSourced[[#This Row],[Age]]="16-17",CentrepointSourced[[#This Row],[Presented HS DQ]],0)</f>
        <v>0</v>
      </c>
      <c r="Y1424" s="106">
        <f>IF(CentrepointSourced[[#This Row],[Age]]="16-24",CentrepointSourced[[#This Row],[Presented HS DQ]],0)</f>
        <v>0</v>
      </c>
      <c r="Z1424" s="106">
        <f>IF(CentrepointSourced[[#This Row],[Age]]="18-24",CentrepointSourced[[#This Row],[Presented HS DQ]],0)</f>
        <v>0</v>
      </c>
      <c r="AA1424" s="106">
        <f>IF(CentrepointSourced[[#This Row],[Age]]="16-17",CentrepointSourced[[#This Row],[Presented CS DQ]],0)</f>
        <v>0</v>
      </c>
      <c r="AB1424" s="106">
        <f>IF(CentrepointSourced[[#This Row],[Age]]="16-24",CentrepointSourced[[#This Row],[Presented CS DQ]],0)</f>
        <v>0</v>
      </c>
      <c r="AC1424" s="106">
        <f>IF(CentrepointSourced[[#This Row],[Age]]="18-24",CentrepointSourced[[#This Row],[Presented CS DQ]],0)</f>
        <v>0</v>
      </c>
      <c r="AD1424" s="107">
        <f>IF(CentrepointSourced[[#This Row],[Age]]="16-17",CentrepointSourced[[#This Row],[Assessed HS DQ]],0)</f>
        <v>0</v>
      </c>
      <c r="AE1424" s="107">
        <f>IF(CentrepointSourced[[#This Row],[Age]]="16-24",CentrepointSourced[[#This Row],[Assessed HS DQ]],0)</f>
        <v>0</v>
      </c>
      <c r="AF1424" s="107">
        <f>IF(CentrepointSourced[[#This Row],[Age]]="18-24",CentrepointSourced[[#This Row],[Assessed HS DQ]],0)</f>
        <v>0</v>
      </c>
      <c r="AG1424" s="107">
        <f>IF(CentrepointSourced[[#This Row],[Age]]="16-17",CentrepointSourced[[#This Row],[Assessed CS DQ]],0)</f>
        <v>0</v>
      </c>
      <c r="AH1424" s="107">
        <f>IF(CentrepointSourced[[#This Row],[Age]]="16-24",CentrepointSourced[[#This Row],[Assessed CS DQ]],0)</f>
        <v>0</v>
      </c>
      <c r="AI1424" s="107">
        <f>IF(CentrepointSourced[[#This Row],[Age]]="18-24",CentrepointSourced[[#This Row],[Assessed CS DQ]],0)</f>
        <v>0</v>
      </c>
    </row>
    <row r="1425" spans="1:35" customFormat="1" ht="13.5" customHeight="1">
      <c r="A1425" s="45" t="s">
        <v>94</v>
      </c>
      <c r="B1425" s="45" t="s">
        <v>186</v>
      </c>
      <c r="C1425" s="45"/>
      <c r="D1425" s="62" t="s">
        <v>37</v>
      </c>
      <c r="E1425" s="95">
        <v>2014</v>
      </c>
      <c r="F1425" s="67" t="s">
        <v>53</v>
      </c>
      <c r="G1425" s="67"/>
      <c r="H1425" s="79"/>
      <c r="I1425" s="45"/>
      <c r="J1425" s="45">
        <v>174</v>
      </c>
      <c r="K1425" s="45"/>
      <c r="L1425" s="45"/>
      <c r="M1425" s="45"/>
      <c r="N1425" s="45"/>
      <c r="O1425" s="45"/>
      <c r="P1425" s="45"/>
      <c r="Q1425" s="41" t="str">
        <f>IF(CentrepointSourced[[#This Row],[Country]]="Northern Ireland","Northern Ireland",IFERROR(VLOOKUP(CentrepointSourced[[#This Row],[Local Authority]],LKP_LANameDQ[],2,FALSE),CentrepointSourced[[#This Row],[Local Authority]]))</f>
        <v>Midlothian</v>
      </c>
      <c r="R1425" s="41" t="str">
        <f>IF(CentrepointSourced[[#This Row],[LA type]]="County","",INDEX(ConsolGeog[lad14cd],MATCH(CentrepointSourced[[#This Row],[Local Authority DQ]],ConsolGeog[la_name],0)))</f>
        <v>S12000019</v>
      </c>
      <c r="S1425" s="41" t="str">
        <f>IF(OR(CentrepointSourced[[#This Row],[Country]]="Northern Ireland",CentrepointSourced[[#This Row],[Country]]="Scotland",CentrepointSourced[[#This Row],[Country]]="Wales"),"Local Authority",CentrepointSourced[[#This Row],[LA type]])</f>
        <v>Local Authority</v>
      </c>
      <c r="T1425" s="41">
        <f>IF(TRIM(CentrepointSourced[[#This Row],[Presented HS]])="",0,IF(CentrepointSourced[[#This Row],[Presented HS]]="&lt;5",2.5,IF(CentrepointSourced[[#This Row],[Presented HS]]="&lt;10",5,VALUE(TRIM(CentrepointSourced[[#This Row],[Presented HS]])))))</f>
        <v>0</v>
      </c>
      <c r="U1425" s="41">
        <f>IF(TRIM(CentrepointSourced[[#This Row],[Assessed HS]])="",0,IF(CentrepointSourced[[#This Row],[Assessed HS]]="&lt;5",2.5,IF(CentrepointSourced[[#This Row],[Assessed HS]]="&lt;10",5,VALUE(TRIM(CentrepointSourced[[#This Row],[Assessed HS]])))))</f>
        <v>0</v>
      </c>
      <c r="V1425" s="41">
        <f>IF(TRIM(CentrepointSourced[[#This Row],[Presented CS]])="",0,IF(CentrepointSourced[[#This Row],[Presented CS]]="&lt;5",2.5,IF(CentrepointSourced[[#This Row],[Presented CS]]="&lt;10",5,VALUE(TRIM(CentrepointSourced[[#This Row],[Presented CS]])))))</f>
        <v>0</v>
      </c>
      <c r="W1425" s="41">
        <f>IF(TRIM(CentrepointSourced[[#This Row],[Assessed CS]])="",0,IF(CentrepointSourced[[#This Row],[Assessed CS]]="&lt;5",2.5,IF(CentrepointSourced[[#This Row],[Assessed CS]]="&lt;10",5,VALUE(TRIM(CentrepointSourced[[#This Row],[Assessed CS]])))))</f>
        <v>0</v>
      </c>
      <c r="X1425" s="106">
        <f>IF(CentrepointSourced[[#This Row],[Age]]="16-17",CentrepointSourced[[#This Row],[Presented HS DQ]],0)</f>
        <v>0</v>
      </c>
      <c r="Y1425" s="106">
        <f>IF(CentrepointSourced[[#This Row],[Age]]="16-24",CentrepointSourced[[#This Row],[Presented HS DQ]],0)</f>
        <v>0</v>
      </c>
      <c r="Z1425" s="106">
        <f>IF(CentrepointSourced[[#This Row],[Age]]="18-24",CentrepointSourced[[#This Row],[Presented HS DQ]],0)</f>
        <v>0</v>
      </c>
      <c r="AA1425" s="106">
        <f>IF(CentrepointSourced[[#This Row],[Age]]="16-17",CentrepointSourced[[#This Row],[Presented CS DQ]],0)</f>
        <v>0</v>
      </c>
      <c r="AB1425" s="106">
        <f>IF(CentrepointSourced[[#This Row],[Age]]="16-24",CentrepointSourced[[#This Row],[Presented CS DQ]],0)</f>
        <v>0</v>
      </c>
      <c r="AC1425" s="106">
        <f>IF(CentrepointSourced[[#This Row],[Age]]="18-24",CentrepointSourced[[#This Row],[Presented CS DQ]],0)</f>
        <v>0</v>
      </c>
      <c r="AD1425" s="107">
        <f>IF(CentrepointSourced[[#This Row],[Age]]="16-17",CentrepointSourced[[#This Row],[Assessed HS DQ]],0)</f>
        <v>0</v>
      </c>
      <c r="AE1425" s="107">
        <f>IF(CentrepointSourced[[#This Row],[Age]]="16-24",CentrepointSourced[[#This Row],[Assessed HS DQ]],0)</f>
        <v>0</v>
      </c>
      <c r="AF1425" s="107">
        <f>IF(CentrepointSourced[[#This Row],[Age]]="18-24",CentrepointSourced[[#This Row],[Assessed HS DQ]],0)</f>
        <v>0</v>
      </c>
      <c r="AG1425" s="107">
        <f>IF(CentrepointSourced[[#This Row],[Age]]="16-17",CentrepointSourced[[#This Row],[Assessed CS DQ]],0)</f>
        <v>0</v>
      </c>
      <c r="AH1425" s="107">
        <f>IF(CentrepointSourced[[#This Row],[Age]]="16-24",CentrepointSourced[[#This Row],[Assessed CS DQ]],0)</f>
        <v>0</v>
      </c>
      <c r="AI1425" s="107">
        <f>IF(CentrepointSourced[[#This Row],[Age]]="18-24",CentrepointSourced[[#This Row],[Assessed CS DQ]],0)</f>
        <v>0</v>
      </c>
    </row>
    <row r="1426" spans="1:35" customFormat="1" ht="13.5" customHeight="1">
      <c r="A1426" s="45" t="s">
        <v>94</v>
      </c>
      <c r="B1426" s="45" t="s">
        <v>190</v>
      </c>
      <c r="C1426" s="45"/>
      <c r="D1426" s="62" t="s">
        <v>37</v>
      </c>
      <c r="E1426" s="95">
        <v>2002</v>
      </c>
      <c r="F1426" s="67" t="s">
        <v>53</v>
      </c>
      <c r="G1426" s="67"/>
      <c r="H1426" s="97">
        <v>87</v>
      </c>
      <c r="I1426" s="45"/>
      <c r="J1426" s="45">
        <v>90</v>
      </c>
      <c r="K1426" s="45"/>
      <c r="L1426" s="45"/>
      <c r="M1426" s="45"/>
      <c r="N1426" s="45"/>
      <c r="O1426" s="45"/>
      <c r="P1426" s="45"/>
      <c r="Q1426" s="41" t="str">
        <f>IF(CentrepointSourced[[#This Row],[Country]]="Northern Ireland","Northern Ireland",IFERROR(VLOOKUP(CentrepointSourced[[#This Row],[Local Authority]],LKP_LANameDQ[],2,FALSE),CentrepointSourced[[#This Row],[Local Authority]]))</f>
        <v>Moray</v>
      </c>
      <c r="R1426" s="41" t="str">
        <f>IF(CentrepointSourced[[#This Row],[LA type]]="County","",INDEX(ConsolGeog[lad14cd],MATCH(CentrepointSourced[[#This Row],[Local Authority DQ]],ConsolGeog[la_name],0)))</f>
        <v>S12000020</v>
      </c>
      <c r="S1426" s="41" t="str">
        <f>IF(OR(CentrepointSourced[[#This Row],[Country]]="Northern Ireland",CentrepointSourced[[#This Row],[Country]]="Scotland",CentrepointSourced[[#This Row],[Country]]="Wales"),"Local Authority",CentrepointSourced[[#This Row],[LA type]])</f>
        <v>Local Authority</v>
      </c>
      <c r="T1426" s="41">
        <f>IF(TRIM(CentrepointSourced[[#This Row],[Presented HS]])="",0,IF(CentrepointSourced[[#This Row],[Presented HS]]="&lt;5",2.5,IF(CentrepointSourced[[#This Row],[Presented HS]]="&lt;10",5,VALUE(TRIM(CentrepointSourced[[#This Row],[Presented HS]])))))</f>
        <v>0</v>
      </c>
      <c r="U1426" s="41">
        <f>IF(TRIM(CentrepointSourced[[#This Row],[Assessed HS]])="",0,IF(CentrepointSourced[[#This Row],[Assessed HS]]="&lt;5",2.5,IF(CentrepointSourced[[#This Row],[Assessed HS]]="&lt;10",5,VALUE(TRIM(CentrepointSourced[[#This Row],[Assessed HS]])))))</f>
        <v>87</v>
      </c>
      <c r="V1426" s="41">
        <f>IF(TRIM(CentrepointSourced[[#This Row],[Presented CS]])="",0,IF(CentrepointSourced[[#This Row],[Presented CS]]="&lt;5",2.5,IF(CentrepointSourced[[#This Row],[Presented CS]]="&lt;10",5,VALUE(TRIM(CentrepointSourced[[#This Row],[Presented CS]])))))</f>
        <v>0</v>
      </c>
      <c r="W1426" s="41">
        <f>IF(TRIM(CentrepointSourced[[#This Row],[Assessed CS]])="",0,IF(CentrepointSourced[[#This Row],[Assessed CS]]="&lt;5",2.5,IF(CentrepointSourced[[#This Row],[Assessed CS]]="&lt;10",5,VALUE(TRIM(CentrepointSourced[[#This Row],[Assessed CS]])))))</f>
        <v>0</v>
      </c>
      <c r="X1426" s="106">
        <f>IF(CentrepointSourced[[#This Row],[Age]]="16-17",CentrepointSourced[[#This Row],[Presented HS DQ]],0)</f>
        <v>0</v>
      </c>
      <c r="Y1426" s="106">
        <f>IF(CentrepointSourced[[#This Row],[Age]]="16-24",CentrepointSourced[[#This Row],[Presented HS DQ]],0)</f>
        <v>0</v>
      </c>
      <c r="Z1426" s="106">
        <f>IF(CentrepointSourced[[#This Row],[Age]]="18-24",CentrepointSourced[[#This Row],[Presented HS DQ]],0)</f>
        <v>0</v>
      </c>
      <c r="AA1426" s="106">
        <f>IF(CentrepointSourced[[#This Row],[Age]]="16-17",CentrepointSourced[[#This Row],[Presented CS DQ]],0)</f>
        <v>0</v>
      </c>
      <c r="AB1426" s="106">
        <f>IF(CentrepointSourced[[#This Row],[Age]]="16-24",CentrepointSourced[[#This Row],[Presented CS DQ]],0)</f>
        <v>0</v>
      </c>
      <c r="AC1426" s="106">
        <f>IF(CentrepointSourced[[#This Row],[Age]]="18-24",CentrepointSourced[[#This Row],[Presented CS DQ]],0)</f>
        <v>0</v>
      </c>
      <c r="AD1426" s="107">
        <f>IF(CentrepointSourced[[#This Row],[Age]]="16-17",CentrepointSourced[[#This Row],[Assessed HS DQ]],0)</f>
        <v>0</v>
      </c>
      <c r="AE1426" s="107">
        <f>IF(CentrepointSourced[[#This Row],[Age]]="16-24",CentrepointSourced[[#This Row],[Assessed HS DQ]],0)</f>
        <v>87</v>
      </c>
      <c r="AF1426" s="107">
        <f>IF(CentrepointSourced[[#This Row],[Age]]="18-24",CentrepointSourced[[#This Row],[Assessed HS DQ]],0)</f>
        <v>0</v>
      </c>
      <c r="AG1426" s="107">
        <f>IF(CentrepointSourced[[#This Row],[Age]]="16-17",CentrepointSourced[[#This Row],[Assessed CS DQ]],0)</f>
        <v>0</v>
      </c>
      <c r="AH1426" s="107">
        <f>IF(CentrepointSourced[[#This Row],[Age]]="16-24",CentrepointSourced[[#This Row],[Assessed CS DQ]],0)</f>
        <v>0</v>
      </c>
      <c r="AI1426" s="107">
        <f>IF(CentrepointSourced[[#This Row],[Age]]="18-24",CentrepointSourced[[#This Row],[Assessed CS DQ]],0)</f>
        <v>0</v>
      </c>
    </row>
    <row r="1427" spans="1:35" customFormat="1" ht="13.5" customHeight="1">
      <c r="A1427" s="45" t="s">
        <v>94</v>
      </c>
      <c r="B1427" s="45" t="s">
        <v>190</v>
      </c>
      <c r="C1427" s="45"/>
      <c r="D1427" s="62" t="s">
        <v>37</v>
      </c>
      <c r="E1427" s="95">
        <v>2003</v>
      </c>
      <c r="F1427" s="67" t="s">
        <v>53</v>
      </c>
      <c r="G1427" s="67"/>
      <c r="H1427" s="97">
        <v>151</v>
      </c>
      <c r="I1427" s="45"/>
      <c r="J1427" s="45">
        <v>168</v>
      </c>
      <c r="K1427" s="45"/>
      <c r="L1427" s="45"/>
      <c r="M1427" s="45"/>
      <c r="N1427" s="45"/>
      <c r="O1427" s="45"/>
      <c r="P1427" s="45"/>
      <c r="Q1427" s="41" t="str">
        <f>IF(CentrepointSourced[[#This Row],[Country]]="Northern Ireland","Northern Ireland",IFERROR(VLOOKUP(CentrepointSourced[[#This Row],[Local Authority]],LKP_LANameDQ[],2,FALSE),CentrepointSourced[[#This Row],[Local Authority]]))</f>
        <v>Moray</v>
      </c>
      <c r="R1427" s="41" t="str">
        <f>IF(CentrepointSourced[[#This Row],[LA type]]="County","",INDEX(ConsolGeog[lad14cd],MATCH(CentrepointSourced[[#This Row],[Local Authority DQ]],ConsolGeog[la_name],0)))</f>
        <v>S12000020</v>
      </c>
      <c r="S1427" s="41" t="str">
        <f>IF(OR(CentrepointSourced[[#This Row],[Country]]="Northern Ireland",CentrepointSourced[[#This Row],[Country]]="Scotland",CentrepointSourced[[#This Row],[Country]]="Wales"),"Local Authority",CentrepointSourced[[#This Row],[LA type]])</f>
        <v>Local Authority</v>
      </c>
      <c r="T1427" s="41">
        <f>IF(TRIM(CentrepointSourced[[#This Row],[Presented HS]])="",0,IF(CentrepointSourced[[#This Row],[Presented HS]]="&lt;5",2.5,IF(CentrepointSourced[[#This Row],[Presented HS]]="&lt;10",5,VALUE(TRIM(CentrepointSourced[[#This Row],[Presented HS]])))))</f>
        <v>0</v>
      </c>
      <c r="U1427" s="41">
        <f>IF(TRIM(CentrepointSourced[[#This Row],[Assessed HS]])="",0,IF(CentrepointSourced[[#This Row],[Assessed HS]]="&lt;5",2.5,IF(CentrepointSourced[[#This Row],[Assessed HS]]="&lt;10",5,VALUE(TRIM(CentrepointSourced[[#This Row],[Assessed HS]])))))</f>
        <v>151</v>
      </c>
      <c r="V1427" s="41">
        <f>IF(TRIM(CentrepointSourced[[#This Row],[Presented CS]])="",0,IF(CentrepointSourced[[#This Row],[Presented CS]]="&lt;5",2.5,IF(CentrepointSourced[[#This Row],[Presented CS]]="&lt;10",5,VALUE(TRIM(CentrepointSourced[[#This Row],[Presented CS]])))))</f>
        <v>0</v>
      </c>
      <c r="W1427" s="41">
        <f>IF(TRIM(CentrepointSourced[[#This Row],[Assessed CS]])="",0,IF(CentrepointSourced[[#This Row],[Assessed CS]]="&lt;5",2.5,IF(CentrepointSourced[[#This Row],[Assessed CS]]="&lt;10",5,VALUE(TRIM(CentrepointSourced[[#This Row],[Assessed CS]])))))</f>
        <v>0</v>
      </c>
      <c r="X1427" s="106">
        <f>IF(CentrepointSourced[[#This Row],[Age]]="16-17",CentrepointSourced[[#This Row],[Presented HS DQ]],0)</f>
        <v>0</v>
      </c>
      <c r="Y1427" s="106">
        <f>IF(CentrepointSourced[[#This Row],[Age]]="16-24",CentrepointSourced[[#This Row],[Presented HS DQ]],0)</f>
        <v>0</v>
      </c>
      <c r="Z1427" s="106">
        <f>IF(CentrepointSourced[[#This Row],[Age]]="18-24",CentrepointSourced[[#This Row],[Presented HS DQ]],0)</f>
        <v>0</v>
      </c>
      <c r="AA1427" s="106">
        <f>IF(CentrepointSourced[[#This Row],[Age]]="16-17",CentrepointSourced[[#This Row],[Presented CS DQ]],0)</f>
        <v>0</v>
      </c>
      <c r="AB1427" s="106">
        <f>IF(CentrepointSourced[[#This Row],[Age]]="16-24",CentrepointSourced[[#This Row],[Presented CS DQ]],0)</f>
        <v>0</v>
      </c>
      <c r="AC1427" s="106">
        <f>IF(CentrepointSourced[[#This Row],[Age]]="18-24",CentrepointSourced[[#This Row],[Presented CS DQ]],0)</f>
        <v>0</v>
      </c>
      <c r="AD1427" s="107">
        <f>IF(CentrepointSourced[[#This Row],[Age]]="16-17",CentrepointSourced[[#This Row],[Assessed HS DQ]],0)</f>
        <v>0</v>
      </c>
      <c r="AE1427" s="107">
        <f>IF(CentrepointSourced[[#This Row],[Age]]="16-24",CentrepointSourced[[#This Row],[Assessed HS DQ]],0)</f>
        <v>151</v>
      </c>
      <c r="AF1427" s="107">
        <f>IF(CentrepointSourced[[#This Row],[Age]]="18-24",CentrepointSourced[[#This Row],[Assessed HS DQ]],0)</f>
        <v>0</v>
      </c>
      <c r="AG1427" s="107">
        <f>IF(CentrepointSourced[[#This Row],[Age]]="16-17",CentrepointSourced[[#This Row],[Assessed CS DQ]],0)</f>
        <v>0</v>
      </c>
      <c r="AH1427" s="107">
        <f>IF(CentrepointSourced[[#This Row],[Age]]="16-24",CentrepointSourced[[#This Row],[Assessed CS DQ]],0)</f>
        <v>0</v>
      </c>
      <c r="AI1427" s="107">
        <f>IF(CentrepointSourced[[#This Row],[Age]]="18-24",CentrepointSourced[[#This Row],[Assessed CS DQ]],0)</f>
        <v>0</v>
      </c>
    </row>
    <row r="1428" spans="1:35" customFormat="1" ht="13.5" customHeight="1">
      <c r="A1428" s="45" t="s">
        <v>94</v>
      </c>
      <c r="B1428" s="45" t="s">
        <v>190</v>
      </c>
      <c r="C1428" s="45"/>
      <c r="D1428" s="62" t="s">
        <v>37</v>
      </c>
      <c r="E1428" s="95">
        <v>2004</v>
      </c>
      <c r="F1428" s="67" t="s">
        <v>53</v>
      </c>
      <c r="G1428" s="67"/>
      <c r="H1428" s="97">
        <v>204</v>
      </c>
      <c r="I1428" s="45"/>
      <c r="J1428" s="45">
        <v>189</v>
      </c>
      <c r="K1428" s="45"/>
      <c r="L1428" s="45"/>
      <c r="M1428" s="45"/>
      <c r="N1428" s="45"/>
      <c r="O1428" s="45"/>
      <c r="P1428" s="45"/>
      <c r="Q1428" s="41" t="str">
        <f>IF(CentrepointSourced[[#This Row],[Country]]="Northern Ireland","Northern Ireland",IFERROR(VLOOKUP(CentrepointSourced[[#This Row],[Local Authority]],LKP_LANameDQ[],2,FALSE),CentrepointSourced[[#This Row],[Local Authority]]))</f>
        <v>Moray</v>
      </c>
      <c r="R1428" s="41" t="str">
        <f>IF(CentrepointSourced[[#This Row],[LA type]]="County","",INDEX(ConsolGeog[lad14cd],MATCH(CentrepointSourced[[#This Row],[Local Authority DQ]],ConsolGeog[la_name],0)))</f>
        <v>S12000020</v>
      </c>
      <c r="S1428" s="41" t="str">
        <f>IF(OR(CentrepointSourced[[#This Row],[Country]]="Northern Ireland",CentrepointSourced[[#This Row],[Country]]="Scotland",CentrepointSourced[[#This Row],[Country]]="Wales"),"Local Authority",CentrepointSourced[[#This Row],[LA type]])</f>
        <v>Local Authority</v>
      </c>
      <c r="T1428" s="41">
        <f>IF(TRIM(CentrepointSourced[[#This Row],[Presented HS]])="",0,IF(CentrepointSourced[[#This Row],[Presented HS]]="&lt;5",2.5,IF(CentrepointSourced[[#This Row],[Presented HS]]="&lt;10",5,VALUE(TRIM(CentrepointSourced[[#This Row],[Presented HS]])))))</f>
        <v>0</v>
      </c>
      <c r="U1428" s="41">
        <f>IF(TRIM(CentrepointSourced[[#This Row],[Assessed HS]])="",0,IF(CentrepointSourced[[#This Row],[Assessed HS]]="&lt;5",2.5,IF(CentrepointSourced[[#This Row],[Assessed HS]]="&lt;10",5,VALUE(TRIM(CentrepointSourced[[#This Row],[Assessed HS]])))))</f>
        <v>204</v>
      </c>
      <c r="V1428" s="41">
        <f>IF(TRIM(CentrepointSourced[[#This Row],[Presented CS]])="",0,IF(CentrepointSourced[[#This Row],[Presented CS]]="&lt;5",2.5,IF(CentrepointSourced[[#This Row],[Presented CS]]="&lt;10",5,VALUE(TRIM(CentrepointSourced[[#This Row],[Presented CS]])))))</f>
        <v>0</v>
      </c>
      <c r="W1428" s="41">
        <f>IF(TRIM(CentrepointSourced[[#This Row],[Assessed CS]])="",0,IF(CentrepointSourced[[#This Row],[Assessed CS]]="&lt;5",2.5,IF(CentrepointSourced[[#This Row],[Assessed CS]]="&lt;10",5,VALUE(TRIM(CentrepointSourced[[#This Row],[Assessed CS]])))))</f>
        <v>0</v>
      </c>
      <c r="X1428" s="106">
        <f>IF(CentrepointSourced[[#This Row],[Age]]="16-17",CentrepointSourced[[#This Row],[Presented HS DQ]],0)</f>
        <v>0</v>
      </c>
      <c r="Y1428" s="106">
        <f>IF(CentrepointSourced[[#This Row],[Age]]="16-24",CentrepointSourced[[#This Row],[Presented HS DQ]],0)</f>
        <v>0</v>
      </c>
      <c r="Z1428" s="106">
        <f>IF(CentrepointSourced[[#This Row],[Age]]="18-24",CentrepointSourced[[#This Row],[Presented HS DQ]],0)</f>
        <v>0</v>
      </c>
      <c r="AA1428" s="106">
        <f>IF(CentrepointSourced[[#This Row],[Age]]="16-17",CentrepointSourced[[#This Row],[Presented CS DQ]],0)</f>
        <v>0</v>
      </c>
      <c r="AB1428" s="106">
        <f>IF(CentrepointSourced[[#This Row],[Age]]="16-24",CentrepointSourced[[#This Row],[Presented CS DQ]],0)</f>
        <v>0</v>
      </c>
      <c r="AC1428" s="106">
        <f>IF(CentrepointSourced[[#This Row],[Age]]="18-24",CentrepointSourced[[#This Row],[Presented CS DQ]],0)</f>
        <v>0</v>
      </c>
      <c r="AD1428" s="107">
        <f>IF(CentrepointSourced[[#This Row],[Age]]="16-17",CentrepointSourced[[#This Row],[Assessed HS DQ]],0)</f>
        <v>0</v>
      </c>
      <c r="AE1428" s="107">
        <f>IF(CentrepointSourced[[#This Row],[Age]]="16-24",CentrepointSourced[[#This Row],[Assessed HS DQ]],0)</f>
        <v>204</v>
      </c>
      <c r="AF1428" s="107">
        <f>IF(CentrepointSourced[[#This Row],[Age]]="18-24",CentrepointSourced[[#This Row],[Assessed HS DQ]],0)</f>
        <v>0</v>
      </c>
      <c r="AG1428" s="107">
        <f>IF(CentrepointSourced[[#This Row],[Age]]="16-17",CentrepointSourced[[#This Row],[Assessed CS DQ]],0)</f>
        <v>0</v>
      </c>
      <c r="AH1428" s="107">
        <f>IF(CentrepointSourced[[#This Row],[Age]]="16-24",CentrepointSourced[[#This Row],[Assessed CS DQ]],0)</f>
        <v>0</v>
      </c>
      <c r="AI1428" s="107">
        <f>IF(CentrepointSourced[[#This Row],[Age]]="18-24",CentrepointSourced[[#This Row],[Assessed CS DQ]],0)</f>
        <v>0</v>
      </c>
    </row>
    <row r="1429" spans="1:35" customFormat="1" ht="13.5" customHeight="1">
      <c r="A1429" s="45" t="s">
        <v>94</v>
      </c>
      <c r="B1429" s="45" t="s">
        <v>190</v>
      </c>
      <c r="C1429" s="45"/>
      <c r="D1429" s="62" t="s">
        <v>37</v>
      </c>
      <c r="E1429" s="95">
        <v>2005</v>
      </c>
      <c r="F1429" s="67" t="s">
        <v>53</v>
      </c>
      <c r="G1429" s="67"/>
      <c r="H1429" s="97">
        <v>214</v>
      </c>
      <c r="I1429" s="45"/>
      <c r="J1429" s="45">
        <v>219</v>
      </c>
      <c r="K1429" s="45"/>
      <c r="L1429" s="45"/>
      <c r="M1429" s="45"/>
      <c r="N1429" s="45"/>
      <c r="O1429" s="45"/>
      <c r="P1429" s="45"/>
      <c r="Q1429" s="41" t="str">
        <f>IF(CentrepointSourced[[#This Row],[Country]]="Northern Ireland","Northern Ireland",IFERROR(VLOOKUP(CentrepointSourced[[#This Row],[Local Authority]],LKP_LANameDQ[],2,FALSE),CentrepointSourced[[#This Row],[Local Authority]]))</f>
        <v>Moray</v>
      </c>
      <c r="R1429" s="41" t="str">
        <f>IF(CentrepointSourced[[#This Row],[LA type]]="County","",INDEX(ConsolGeog[lad14cd],MATCH(CentrepointSourced[[#This Row],[Local Authority DQ]],ConsolGeog[la_name],0)))</f>
        <v>S12000020</v>
      </c>
      <c r="S1429" s="41" t="str">
        <f>IF(OR(CentrepointSourced[[#This Row],[Country]]="Northern Ireland",CentrepointSourced[[#This Row],[Country]]="Scotland",CentrepointSourced[[#This Row],[Country]]="Wales"),"Local Authority",CentrepointSourced[[#This Row],[LA type]])</f>
        <v>Local Authority</v>
      </c>
      <c r="T1429" s="41">
        <f>IF(TRIM(CentrepointSourced[[#This Row],[Presented HS]])="",0,IF(CentrepointSourced[[#This Row],[Presented HS]]="&lt;5",2.5,IF(CentrepointSourced[[#This Row],[Presented HS]]="&lt;10",5,VALUE(TRIM(CentrepointSourced[[#This Row],[Presented HS]])))))</f>
        <v>0</v>
      </c>
      <c r="U1429" s="41">
        <f>IF(TRIM(CentrepointSourced[[#This Row],[Assessed HS]])="",0,IF(CentrepointSourced[[#This Row],[Assessed HS]]="&lt;5",2.5,IF(CentrepointSourced[[#This Row],[Assessed HS]]="&lt;10",5,VALUE(TRIM(CentrepointSourced[[#This Row],[Assessed HS]])))))</f>
        <v>214</v>
      </c>
      <c r="V1429" s="41">
        <f>IF(TRIM(CentrepointSourced[[#This Row],[Presented CS]])="",0,IF(CentrepointSourced[[#This Row],[Presented CS]]="&lt;5",2.5,IF(CentrepointSourced[[#This Row],[Presented CS]]="&lt;10",5,VALUE(TRIM(CentrepointSourced[[#This Row],[Presented CS]])))))</f>
        <v>0</v>
      </c>
      <c r="W1429" s="41">
        <f>IF(TRIM(CentrepointSourced[[#This Row],[Assessed CS]])="",0,IF(CentrepointSourced[[#This Row],[Assessed CS]]="&lt;5",2.5,IF(CentrepointSourced[[#This Row],[Assessed CS]]="&lt;10",5,VALUE(TRIM(CentrepointSourced[[#This Row],[Assessed CS]])))))</f>
        <v>0</v>
      </c>
      <c r="X1429" s="106">
        <f>IF(CentrepointSourced[[#This Row],[Age]]="16-17",CentrepointSourced[[#This Row],[Presented HS DQ]],0)</f>
        <v>0</v>
      </c>
      <c r="Y1429" s="106">
        <f>IF(CentrepointSourced[[#This Row],[Age]]="16-24",CentrepointSourced[[#This Row],[Presented HS DQ]],0)</f>
        <v>0</v>
      </c>
      <c r="Z1429" s="106">
        <f>IF(CentrepointSourced[[#This Row],[Age]]="18-24",CentrepointSourced[[#This Row],[Presented HS DQ]],0)</f>
        <v>0</v>
      </c>
      <c r="AA1429" s="106">
        <f>IF(CentrepointSourced[[#This Row],[Age]]="16-17",CentrepointSourced[[#This Row],[Presented CS DQ]],0)</f>
        <v>0</v>
      </c>
      <c r="AB1429" s="106">
        <f>IF(CentrepointSourced[[#This Row],[Age]]="16-24",CentrepointSourced[[#This Row],[Presented CS DQ]],0)</f>
        <v>0</v>
      </c>
      <c r="AC1429" s="106">
        <f>IF(CentrepointSourced[[#This Row],[Age]]="18-24",CentrepointSourced[[#This Row],[Presented CS DQ]],0)</f>
        <v>0</v>
      </c>
      <c r="AD1429" s="107">
        <f>IF(CentrepointSourced[[#This Row],[Age]]="16-17",CentrepointSourced[[#This Row],[Assessed HS DQ]],0)</f>
        <v>0</v>
      </c>
      <c r="AE1429" s="107">
        <f>IF(CentrepointSourced[[#This Row],[Age]]="16-24",CentrepointSourced[[#This Row],[Assessed HS DQ]],0)</f>
        <v>214</v>
      </c>
      <c r="AF1429" s="107">
        <f>IF(CentrepointSourced[[#This Row],[Age]]="18-24",CentrepointSourced[[#This Row],[Assessed HS DQ]],0)</f>
        <v>0</v>
      </c>
      <c r="AG1429" s="107">
        <f>IF(CentrepointSourced[[#This Row],[Age]]="16-17",CentrepointSourced[[#This Row],[Assessed CS DQ]],0)</f>
        <v>0</v>
      </c>
      <c r="AH1429" s="107">
        <f>IF(CentrepointSourced[[#This Row],[Age]]="16-24",CentrepointSourced[[#This Row],[Assessed CS DQ]],0)</f>
        <v>0</v>
      </c>
      <c r="AI1429" s="107">
        <f>IF(CentrepointSourced[[#This Row],[Age]]="18-24",CentrepointSourced[[#This Row],[Assessed CS DQ]],0)</f>
        <v>0</v>
      </c>
    </row>
    <row r="1430" spans="1:35" customFormat="1" ht="13.5" customHeight="1">
      <c r="A1430" s="45" t="s">
        <v>94</v>
      </c>
      <c r="B1430" s="45" t="s">
        <v>190</v>
      </c>
      <c r="C1430" s="45"/>
      <c r="D1430" s="62" t="s">
        <v>37</v>
      </c>
      <c r="E1430" s="95">
        <v>2006</v>
      </c>
      <c r="F1430" s="67" t="s">
        <v>53</v>
      </c>
      <c r="G1430" s="67"/>
      <c r="H1430" s="97">
        <v>236</v>
      </c>
      <c r="I1430" s="45"/>
      <c r="J1430" s="45">
        <v>238</v>
      </c>
      <c r="K1430" s="45"/>
      <c r="L1430" s="45"/>
      <c r="M1430" s="45"/>
      <c r="N1430" s="45"/>
      <c r="O1430" s="45"/>
      <c r="P1430" s="45"/>
      <c r="Q1430" s="41" t="str">
        <f>IF(CentrepointSourced[[#This Row],[Country]]="Northern Ireland","Northern Ireland",IFERROR(VLOOKUP(CentrepointSourced[[#This Row],[Local Authority]],LKP_LANameDQ[],2,FALSE),CentrepointSourced[[#This Row],[Local Authority]]))</f>
        <v>Moray</v>
      </c>
      <c r="R1430" s="41" t="str">
        <f>IF(CentrepointSourced[[#This Row],[LA type]]="County","",INDEX(ConsolGeog[lad14cd],MATCH(CentrepointSourced[[#This Row],[Local Authority DQ]],ConsolGeog[la_name],0)))</f>
        <v>S12000020</v>
      </c>
      <c r="S1430" s="41" t="str">
        <f>IF(OR(CentrepointSourced[[#This Row],[Country]]="Northern Ireland",CentrepointSourced[[#This Row],[Country]]="Scotland",CentrepointSourced[[#This Row],[Country]]="Wales"),"Local Authority",CentrepointSourced[[#This Row],[LA type]])</f>
        <v>Local Authority</v>
      </c>
      <c r="T1430" s="41">
        <f>IF(TRIM(CentrepointSourced[[#This Row],[Presented HS]])="",0,IF(CentrepointSourced[[#This Row],[Presented HS]]="&lt;5",2.5,IF(CentrepointSourced[[#This Row],[Presented HS]]="&lt;10",5,VALUE(TRIM(CentrepointSourced[[#This Row],[Presented HS]])))))</f>
        <v>0</v>
      </c>
      <c r="U1430" s="41">
        <f>IF(TRIM(CentrepointSourced[[#This Row],[Assessed HS]])="",0,IF(CentrepointSourced[[#This Row],[Assessed HS]]="&lt;5",2.5,IF(CentrepointSourced[[#This Row],[Assessed HS]]="&lt;10",5,VALUE(TRIM(CentrepointSourced[[#This Row],[Assessed HS]])))))</f>
        <v>236</v>
      </c>
      <c r="V1430" s="41">
        <f>IF(TRIM(CentrepointSourced[[#This Row],[Presented CS]])="",0,IF(CentrepointSourced[[#This Row],[Presented CS]]="&lt;5",2.5,IF(CentrepointSourced[[#This Row],[Presented CS]]="&lt;10",5,VALUE(TRIM(CentrepointSourced[[#This Row],[Presented CS]])))))</f>
        <v>0</v>
      </c>
      <c r="W1430" s="41">
        <f>IF(TRIM(CentrepointSourced[[#This Row],[Assessed CS]])="",0,IF(CentrepointSourced[[#This Row],[Assessed CS]]="&lt;5",2.5,IF(CentrepointSourced[[#This Row],[Assessed CS]]="&lt;10",5,VALUE(TRIM(CentrepointSourced[[#This Row],[Assessed CS]])))))</f>
        <v>0</v>
      </c>
      <c r="X1430" s="106">
        <f>IF(CentrepointSourced[[#This Row],[Age]]="16-17",CentrepointSourced[[#This Row],[Presented HS DQ]],0)</f>
        <v>0</v>
      </c>
      <c r="Y1430" s="106">
        <f>IF(CentrepointSourced[[#This Row],[Age]]="16-24",CentrepointSourced[[#This Row],[Presented HS DQ]],0)</f>
        <v>0</v>
      </c>
      <c r="Z1430" s="106">
        <f>IF(CentrepointSourced[[#This Row],[Age]]="18-24",CentrepointSourced[[#This Row],[Presented HS DQ]],0)</f>
        <v>0</v>
      </c>
      <c r="AA1430" s="106">
        <f>IF(CentrepointSourced[[#This Row],[Age]]="16-17",CentrepointSourced[[#This Row],[Presented CS DQ]],0)</f>
        <v>0</v>
      </c>
      <c r="AB1430" s="106">
        <f>IF(CentrepointSourced[[#This Row],[Age]]="16-24",CentrepointSourced[[#This Row],[Presented CS DQ]],0)</f>
        <v>0</v>
      </c>
      <c r="AC1430" s="106">
        <f>IF(CentrepointSourced[[#This Row],[Age]]="18-24",CentrepointSourced[[#This Row],[Presented CS DQ]],0)</f>
        <v>0</v>
      </c>
      <c r="AD1430" s="107">
        <f>IF(CentrepointSourced[[#This Row],[Age]]="16-17",CentrepointSourced[[#This Row],[Assessed HS DQ]],0)</f>
        <v>0</v>
      </c>
      <c r="AE1430" s="107">
        <f>IF(CentrepointSourced[[#This Row],[Age]]="16-24",CentrepointSourced[[#This Row],[Assessed HS DQ]],0)</f>
        <v>236</v>
      </c>
      <c r="AF1430" s="107">
        <f>IF(CentrepointSourced[[#This Row],[Age]]="18-24",CentrepointSourced[[#This Row],[Assessed HS DQ]],0)</f>
        <v>0</v>
      </c>
      <c r="AG1430" s="107">
        <f>IF(CentrepointSourced[[#This Row],[Age]]="16-17",CentrepointSourced[[#This Row],[Assessed CS DQ]],0)</f>
        <v>0</v>
      </c>
      <c r="AH1430" s="107">
        <f>IF(CentrepointSourced[[#This Row],[Age]]="16-24",CentrepointSourced[[#This Row],[Assessed CS DQ]],0)</f>
        <v>0</v>
      </c>
      <c r="AI1430" s="107">
        <f>IF(CentrepointSourced[[#This Row],[Age]]="18-24",CentrepointSourced[[#This Row],[Assessed CS DQ]],0)</f>
        <v>0</v>
      </c>
    </row>
    <row r="1431" spans="1:35" customFormat="1" ht="13.5" customHeight="1">
      <c r="A1431" s="45" t="s">
        <v>94</v>
      </c>
      <c r="B1431" s="45" t="s">
        <v>190</v>
      </c>
      <c r="C1431" s="45"/>
      <c r="D1431" s="62" t="s">
        <v>37</v>
      </c>
      <c r="E1431" s="95">
        <v>2007</v>
      </c>
      <c r="F1431" s="67" t="s">
        <v>53</v>
      </c>
      <c r="G1431" s="67"/>
      <c r="H1431" s="97">
        <v>249</v>
      </c>
      <c r="I1431" s="45"/>
      <c r="J1431" s="45">
        <v>258</v>
      </c>
      <c r="K1431" s="45"/>
      <c r="L1431" s="45"/>
      <c r="M1431" s="45"/>
      <c r="N1431" s="45"/>
      <c r="O1431" s="45"/>
      <c r="P1431" s="45"/>
      <c r="Q1431" s="41" t="str">
        <f>IF(CentrepointSourced[[#This Row],[Country]]="Northern Ireland","Northern Ireland",IFERROR(VLOOKUP(CentrepointSourced[[#This Row],[Local Authority]],LKP_LANameDQ[],2,FALSE),CentrepointSourced[[#This Row],[Local Authority]]))</f>
        <v>Moray</v>
      </c>
      <c r="R1431" s="41" t="str">
        <f>IF(CentrepointSourced[[#This Row],[LA type]]="County","",INDEX(ConsolGeog[lad14cd],MATCH(CentrepointSourced[[#This Row],[Local Authority DQ]],ConsolGeog[la_name],0)))</f>
        <v>S12000020</v>
      </c>
      <c r="S1431" s="41" t="str">
        <f>IF(OR(CentrepointSourced[[#This Row],[Country]]="Northern Ireland",CentrepointSourced[[#This Row],[Country]]="Scotland",CentrepointSourced[[#This Row],[Country]]="Wales"),"Local Authority",CentrepointSourced[[#This Row],[LA type]])</f>
        <v>Local Authority</v>
      </c>
      <c r="T1431" s="41">
        <f>IF(TRIM(CentrepointSourced[[#This Row],[Presented HS]])="",0,IF(CentrepointSourced[[#This Row],[Presented HS]]="&lt;5",2.5,IF(CentrepointSourced[[#This Row],[Presented HS]]="&lt;10",5,VALUE(TRIM(CentrepointSourced[[#This Row],[Presented HS]])))))</f>
        <v>0</v>
      </c>
      <c r="U1431" s="41">
        <f>IF(TRIM(CentrepointSourced[[#This Row],[Assessed HS]])="",0,IF(CentrepointSourced[[#This Row],[Assessed HS]]="&lt;5",2.5,IF(CentrepointSourced[[#This Row],[Assessed HS]]="&lt;10",5,VALUE(TRIM(CentrepointSourced[[#This Row],[Assessed HS]])))))</f>
        <v>249</v>
      </c>
      <c r="V1431" s="41">
        <f>IF(TRIM(CentrepointSourced[[#This Row],[Presented CS]])="",0,IF(CentrepointSourced[[#This Row],[Presented CS]]="&lt;5",2.5,IF(CentrepointSourced[[#This Row],[Presented CS]]="&lt;10",5,VALUE(TRIM(CentrepointSourced[[#This Row],[Presented CS]])))))</f>
        <v>0</v>
      </c>
      <c r="W1431" s="41">
        <f>IF(TRIM(CentrepointSourced[[#This Row],[Assessed CS]])="",0,IF(CentrepointSourced[[#This Row],[Assessed CS]]="&lt;5",2.5,IF(CentrepointSourced[[#This Row],[Assessed CS]]="&lt;10",5,VALUE(TRIM(CentrepointSourced[[#This Row],[Assessed CS]])))))</f>
        <v>0</v>
      </c>
      <c r="X1431" s="106">
        <f>IF(CentrepointSourced[[#This Row],[Age]]="16-17",CentrepointSourced[[#This Row],[Presented HS DQ]],0)</f>
        <v>0</v>
      </c>
      <c r="Y1431" s="106">
        <f>IF(CentrepointSourced[[#This Row],[Age]]="16-24",CentrepointSourced[[#This Row],[Presented HS DQ]],0)</f>
        <v>0</v>
      </c>
      <c r="Z1431" s="106">
        <f>IF(CentrepointSourced[[#This Row],[Age]]="18-24",CentrepointSourced[[#This Row],[Presented HS DQ]],0)</f>
        <v>0</v>
      </c>
      <c r="AA1431" s="106">
        <f>IF(CentrepointSourced[[#This Row],[Age]]="16-17",CentrepointSourced[[#This Row],[Presented CS DQ]],0)</f>
        <v>0</v>
      </c>
      <c r="AB1431" s="106">
        <f>IF(CentrepointSourced[[#This Row],[Age]]="16-24",CentrepointSourced[[#This Row],[Presented CS DQ]],0)</f>
        <v>0</v>
      </c>
      <c r="AC1431" s="106">
        <f>IF(CentrepointSourced[[#This Row],[Age]]="18-24",CentrepointSourced[[#This Row],[Presented CS DQ]],0)</f>
        <v>0</v>
      </c>
      <c r="AD1431" s="107">
        <f>IF(CentrepointSourced[[#This Row],[Age]]="16-17",CentrepointSourced[[#This Row],[Assessed HS DQ]],0)</f>
        <v>0</v>
      </c>
      <c r="AE1431" s="107">
        <f>IF(CentrepointSourced[[#This Row],[Age]]="16-24",CentrepointSourced[[#This Row],[Assessed HS DQ]],0)</f>
        <v>249</v>
      </c>
      <c r="AF1431" s="107">
        <f>IF(CentrepointSourced[[#This Row],[Age]]="18-24",CentrepointSourced[[#This Row],[Assessed HS DQ]],0)</f>
        <v>0</v>
      </c>
      <c r="AG1431" s="107">
        <f>IF(CentrepointSourced[[#This Row],[Age]]="16-17",CentrepointSourced[[#This Row],[Assessed CS DQ]],0)</f>
        <v>0</v>
      </c>
      <c r="AH1431" s="107">
        <f>IF(CentrepointSourced[[#This Row],[Age]]="16-24",CentrepointSourced[[#This Row],[Assessed CS DQ]],0)</f>
        <v>0</v>
      </c>
      <c r="AI1431" s="107">
        <f>IF(CentrepointSourced[[#This Row],[Age]]="18-24",CentrepointSourced[[#This Row],[Assessed CS DQ]],0)</f>
        <v>0</v>
      </c>
    </row>
    <row r="1432" spans="1:35" customFormat="1" ht="13.5" customHeight="1">
      <c r="A1432" s="45" t="s">
        <v>94</v>
      </c>
      <c r="B1432" s="45" t="s">
        <v>190</v>
      </c>
      <c r="C1432" s="45"/>
      <c r="D1432" s="62" t="s">
        <v>37</v>
      </c>
      <c r="E1432" s="95">
        <v>2008</v>
      </c>
      <c r="F1432" s="67" t="s">
        <v>53</v>
      </c>
      <c r="G1432" s="67"/>
      <c r="H1432" s="97">
        <v>257</v>
      </c>
      <c r="I1432" s="45"/>
      <c r="J1432" s="45">
        <v>244</v>
      </c>
      <c r="K1432" s="45"/>
      <c r="L1432" s="45"/>
      <c r="M1432" s="45"/>
      <c r="N1432" s="45"/>
      <c r="O1432" s="45"/>
      <c r="P1432" s="45"/>
      <c r="Q1432" s="41" t="str">
        <f>IF(CentrepointSourced[[#This Row],[Country]]="Northern Ireland","Northern Ireland",IFERROR(VLOOKUP(CentrepointSourced[[#This Row],[Local Authority]],LKP_LANameDQ[],2,FALSE),CentrepointSourced[[#This Row],[Local Authority]]))</f>
        <v>Moray</v>
      </c>
      <c r="R1432" s="41" t="str">
        <f>IF(CentrepointSourced[[#This Row],[LA type]]="County","",INDEX(ConsolGeog[lad14cd],MATCH(CentrepointSourced[[#This Row],[Local Authority DQ]],ConsolGeog[la_name],0)))</f>
        <v>S12000020</v>
      </c>
      <c r="S1432" s="41" t="str">
        <f>IF(OR(CentrepointSourced[[#This Row],[Country]]="Northern Ireland",CentrepointSourced[[#This Row],[Country]]="Scotland",CentrepointSourced[[#This Row],[Country]]="Wales"),"Local Authority",CentrepointSourced[[#This Row],[LA type]])</f>
        <v>Local Authority</v>
      </c>
      <c r="T1432" s="41">
        <f>IF(TRIM(CentrepointSourced[[#This Row],[Presented HS]])="",0,IF(CentrepointSourced[[#This Row],[Presented HS]]="&lt;5",2.5,IF(CentrepointSourced[[#This Row],[Presented HS]]="&lt;10",5,VALUE(TRIM(CentrepointSourced[[#This Row],[Presented HS]])))))</f>
        <v>0</v>
      </c>
      <c r="U1432" s="41">
        <f>IF(TRIM(CentrepointSourced[[#This Row],[Assessed HS]])="",0,IF(CentrepointSourced[[#This Row],[Assessed HS]]="&lt;5",2.5,IF(CentrepointSourced[[#This Row],[Assessed HS]]="&lt;10",5,VALUE(TRIM(CentrepointSourced[[#This Row],[Assessed HS]])))))</f>
        <v>257</v>
      </c>
      <c r="V1432" s="41">
        <f>IF(TRIM(CentrepointSourced[[#This Row],[Presented CS]])="",0,IF(CentrepointSourced[[#This Row],[Presented CS]]="&lt;5",2.5,IF(CentrepointSourced[[#This Row],[Presented CS]]="&lt;10",5,VALUE(TRIM(CentrepointSourced[[#This Row],[Presented CS]])))))</f>
        <v>0</v>
      </c>
      <c r="W1432" s="41">
        <f>IF(TRIM(CentrepointSourced[[#This Row],[Assessed CS]])="",0,IF(CentrepointSourced[[#This Row],[Assessed CS]]="&lt;5",2.5,IF(CentrepointSourced[[#This Row],[Assessed CS]]="&lt;10",5,VALUE(TRIM(CentrepointSourced[[#This Row],[Assessed CS]])))))</f>
        <v>0</v>
      </c>
      <c r="X1432" s="106">
        <f>IF(CentrepointSourced[[#This Row],[Age]]="16-17",CentrepointSourced[[#This Row],[Presented HS DQ]],0)</f>
        <v>0</v>
      </c>
      <c r="Y1432" s="106">
        <f>IF(CentrepointSourced[[#This Row],[Age]]="16-24",CentrepointSourced[[#This Row],[Presented HS DQ]],0)</f>
        <v>0</v>
      </c>
      <c r="Z1432" s="106">
        <f>IF(CentrepointSourced[[#This Row],[Age]]="18-24",CentrepointSourced[[#This Row],[Presented HS DQ]],0)</f>
        <v>0</v>
      </c>
      <c r="AA1432" s="106">
        <f>IF(CentrepointSourced[[#This Row],[Age]]="16-17",CentrepointSourced[[#This Row],[Presented CS DQ]],0)</f>
        <v>0</v>
      </c>
      <c r="AB1432" s="106">
        <f>IF(CentrepointSourced[[#This Row],[Age]]="16-24",CentrepointSourced[[#This Row],[Presented CS DQ]],0)</f>
        <v>0</v>
      </c>
      <c r="AC1432" s="106">
        <f>IF(CentrepointSourced[[#This Row],[Age]]="18-24",CentrepointSourced[[#This Row],[Presented CS DQ]],0)</f>
        <v>0</v>
      </c>
      <c r="AD1432" s="107">
        <f>IF(CentrepointSourced[[#This Row],[Age]]="16-17",CentrepointSourced[[#This Row],[Assessed HS DQ]],0)</f>
        <v>0</v>
      </c>
      <c r="AE1432" s="107">
        <f>IF(CentrepointSourced[[#This Row],[Age]]="16-24",CentrepointSourced[[#This Row],[Assessed HS DQ]],0)</f>
        <v>257</v>
      </c>
      <c r="AF1432" s="107">
        <f>IF(CentrepointSourced[[#This Row],[Age]]="18-24",CentrepointSourced[[#This Row],[Assessed HS DQ]],0)</f>
        <v>0</v>
      </c>
      <c r="AG1432" s="107">
        <f>IF(CentrepointSourced[[#This Row],[Age]]="16-17",CentrepointSourced[[#This Row],[Assessed CS DQ]],0)</f>
        <v>0</v>
      </c>
      <c r="AH1432" s="107">
        <f>IF(CentrepointSourced[[#This Row],[Age]]="16-24",CentrepointSourced[[#This Row],[Assessed CS DQ]],0)</f>
        <v>0</v>
      </c>
      <c r="AI1432" s="107">
        <f>IF(CentrepointSourced[[#This Row],[Age]]="18-24",CentrepointSourced[[#This Row],[Assessed CS DQ]],0)</f>
        <v>0</v>
      </c>
    </row>
    <row r="1433" spans="1:35" customFormat="1" ht="13.5" customHeight="1">
      <c r="A1433" s="45" t="s">
        <v>94</v>
      </c>
      <c r="B1433" s="45" t="s">
        <v>190</v>
      </c>
      <c r="C1433" s="45"/>
      <c r="D1433" s="62" t="s">
        <v>37</v>
      </c>
      <c r="E1433" s="95">
        <v>2009</v>
      </c>
      <c r="F1433" s="67" t="s">
        <v>53</v>
      </c>
      <c r="G1433" s="67"/>
      <c r="H1433" s="97">
        <v>224</v>
      </c>
      <c r="I1433" s="45"/>
      <c r="J1433" s="45">
        <v>240</v>
      </c>
      <c r="K1433" s="45"/>
      <c r="L1433" s="45"/>
      <c r="M1433" s="45"/>
      <c r="N1433" s="45"/>
      <c r="O1433" s="45"/>
      <c r="P1433" s="45"/>
      <c r="Q1433" s="41" t="str">
        <f>IF(CentrepointSourced[[#This Row],[Country]]="Northern Ireland","Northern Ireland",IFERROR(VLOOKUP(CentrepointSourced[[#This Row],[Local Authority]],LKP_LANameDQ[],2,FALSE),CentrepointSourced[[#This Row],[Local Authority]]))</f>
        <v>Moray</v>
      </c>
      <c r="R1433" s="41" t="str">
        <f>IF(CentrepointSourced[[#This Row],[LA type]]="County","",INDEX(ConsolGeog[lad14cd],MATCH(CentrepointSourced[[#This Row],[Local Authority DQ]],ConsolGeog[la_name],0)))</f>
        <v>S12000020</v>
      </c>
      <c r="S1433" s="41" t="str">
        <f>IF(OR(CentrepointSourced[[#This Row],[Country]]="Northern Ireland",CentrepointSourced[[#This Row],[Country]]="Scotland",CentrepointSourced[[#This Row],[Country]]="Wales"),"Local Authority",CentrepointSourced[[#This Row],[LA type]])</f>
        <v>Local Authority</v>
      </c>
      <c r="T1433" s="41">
        <f>IF(TRIM(CentrepointSourced[[#This Row],[Presented HS]])="",0,IF(CentrepointSourced[[#This Row],[Presented HS]]="&lt;5",2.5,IF(CentrepointSourced[[#This Row],[Presented HS]]="&lt;10",5,VALUE(TRIM(CentrepointSourced[[#This Row],[Presented HS]])))))</f>
        <v>0</v>
      </c>
      <c r="U1433" s="41">
        <f>IF(TRIM(CentrepointSourced[[#This Row],[Assessed HS]])="",0,IF(CentrepointSourced[[#This Row],[Assessed HS]]="&lt;5",2.5,IF(CentrepointSourced[[#This Row],[Assessed HS]]="&lt;10",5,VALUE(TRIM(CentrepointSourced[[#This Row],[Assessed HS]])))))</f>
        <v>224</v>
      </c>
      <c r="V1433" s="41">
        <f>IF(TRIM(CentrepointSourced[[#This Row],[Presented CS]])="",0,IF(CentrepointSourced[[#This Row],[Presented CS]]="&lt;5",2.5,IF(CentrepointSourced[[#This Row],[Presented CS]]="&lt;10",5,VALUE(TRIM(CentrepointSourced[[#This Row],[Presented CS]])))))</f>
        <v>0</v>
      </c>
      <c r="W1433" s="41">
        <f>IF(TRIM(CentrepointSourced[[#This Row],[Assessed CS]])="",0,IF(CentrepointSourced[[#This Row],[Assessed CS]]="&lt;5",2.5,IF(CentrepointSourced[[#This Row],[Assessed CS]]="&lt;10",5,VALUE(TRIM(CentrepointSourced[[#This Row],[Assessed CS]])))))</f>
        <v>0</v>
      </c>
      <c r="X1433" s="106">
        <f>IF(CentrepointSourced[[#This Row],[Age]]="16-17",CentrepointSourced[[#This Row],[Presented HS DQ]],0)</f>
        <v>0</v>
      </c>
      <c r="Y1433" s="106">
        <f>IF(CentrepointSourced[[#This Row],[Age]]="16-24",CentrepointSourced[[#This Row],[Presented HS DQ]],0)</f>
        <v>0</v>
      </c>
      <c r="Z1433" s="106">
        <f>IF(CentrepointSourced[[#This Row],[Age]]="18-24",CentrepointSourced[[#This Row],[Presented HS DQ]],0)</f>
        <v>0</v>
      </c>
      <c r="AA1433" s="106">
        <f>IF(CentrepointSourced[[#This Row],[Age]]="16-17",CentrepointSourced[[#This Row],[Presented CS DQ]],0)</f>
        <v>0</v>
      </c>
      <c r="AB1433" s="106">
        <f>IF(CentrepointSourced[[#This Row],[Age]]="16-24",CentrepointSourced[[#This Row],[Presented CS DQ]],0)</f>
        <v>0</v>
      </c>
      <c r="AC1433" s="106">
        <f>IF(CentrepointSourced[[#This Row],[Age]]="18-24",CentrepointSourced[[#This Row],[Presented CS DQ]],0)</f>
        <v>0</v>
      </c>
      <c r="AD1433" s="107">
        <f>IF(CentrepointSourced[[#This Row],[Age]]="16-17",CentrepointSourced[[#This Row],[Assessed HS DQ]],0)</f>
        <v>0</v>
      </c>
      <c r="AE1433" s="107">
        <f>IF(CentrepointSourced[[#This Row],[Age]]="16-24",CentrepointSourced[[#This Row],[Assessed HS DQ]],0)</f>
        <v>224</v>
      </c>
      <c r="AF1433" s="107">
        <f>IF(CentrepointSourced[[#This Row],[Age]]="18-24",CentrepointSourced[[#This Row],[Assessed HS DQ]],0)</f>
        <v>0</v>
      </c>
      <c r="AG1433" s="107">
        <f>IF(CentrepointSourced[[#This Row],[Age]]="16-17",CentrepointSourced[[#This Row],[Assessed CS DQ]],0)</f>
        <v>0</v>
      </c>
      <c r="AH1433" s="107">
        <f>IF(CentrepointSourced[[#This Row],[Age]]="16-24",CentrepointSourced[[#This Row],[Assessed CS DQ]],0)</f>
        <v>0</v>
      </c>
      <c r="AI1433" s="107">
        <f>IF(CentrepointSourced[[#This Row],[Age]]="18-24",CentrepointSourced[[#This Row],[Assessed CS DQ]],0)</f>
        <v>0</v>
      </c>
    </row>
    <row r="1434" spans="1:35" customFormat="1" ht="13.5" customHeight="1">
      <c r="A1434" s="45" t="s">
        <v>94</v>
      </c>
      <c r="B1434" s="45" t="s">
        <v>190</v>
      </c>
      <c r="C1434" s="45"/>
      <c r="D1434" s="62" t="s">
        <v>37</v>
      </c>
      <c r="E1434" s="95">
        <v>2010</v>
      </c>
      <c r="F1434" s="67" t="s">
        <v>53</v>
      </c>
      <c r="G1434" s="67"/>
      <c r="H1434" s="97">
        <v>217</v>
      </c>
      <c r="I1434" s="45"/>
      <c r="J1434" s="45">
        <v>195</v>
      </c>
      <c r="K1434" s="45"/>
      <c r="L1434" s="45"/>
      <c r="M1434" s="45"/>
      <c r="N1434" s="45"/>
      <c r="O1434" s="45"/>
      <c r="P1434" s="45"/>
      <c r="Q1434" s="41" t="str">
        <f>IF(CentrepointSourced[[#This Row],[Country]]="Northern Ireland","Northern Ireland",IFERROR(VLOOKUP(CentrepointSourced[[#This Row],[Local Authority]],LKP_LANameDQ[],2,FALSE),CentrepointSourced[[#This Row],[Local Authority]]))</f>
        <v>Moray</v>
      </c>
      <c r="R1434" s="41" t="str">
        <f>IF(CentrepointSourced[[#This Row],[LA type]]="County","",INDEX(ConsolGeog[lad14cd],MATCH(CentrepointSourced[[#This Row],[Local Authority DQ]],ConsolGeog[la_name],0)))</f>
        <v>S12000020</v>
      </c>
      <c r="S1434" s="41" t="str">
        <f>IF(OR(CentrepointSourced[[#This Row],[Country]]="Northern Ireland",CentrepointSourced[[#This Row],[Country]]="Scotland",CentrepointSourced[[#This Row],[Country]]="Wales"),"Local Authority",CentrepointSourced[[#This Row],[LA type]])</f>
        <v>Local Authority</v>
      </c>
      <c r="T1434" s="41">
        <f>IF(TRIM(CentrepointSourced[[#This Row],[Presented HS]])="",0,IF(CentrepointSourced[[#This Row],[Presented HS]]="&lt;5",2.5,IF(CentrepointSourced[[#This Row],[Presented HS]]="&lt;10",5,VALUE(TRIM(CentrepointSourced[[#This Row],[Presented HS]])))))</f>
        <v>0</v>
      </c>
      <c r="U1434" s="41">
        <f>IF(TRIM(CentrepointSourced[[#This Row],[Assessed HS]])="",0,IF(CentrepointSourced[[#This Row],[Assessed HS]]="&lt;5",2.5,IF(CentrepointSourced[[#This Row],[Assessed HS]]="&lt;10",5,VALUE(TRIM(CentrepointSourced[[#This Row],[Assessed HS]])))))</f>
        <v>217</v>
      </c>
      <c r="V1434" s="41">
        <f>IF(TRIM(CentrepointSourced[[#This Row],[Presented CS]])="",0,IF(CentrepointSourced[[#This Row],[Presented CS]]="&lt;5",2.5,IF(CentrepointSourced[[#This Row],[Presented CS]]="&lt;10",5,VALUE(TRIM(CentrepointSourced[[#This Row],[Presented CS]])))))</f>
        <v>0</v>
      </c>
      <c r="W1434" s="41">
        <f>IF(TRIM(CentrepointSourced[[#This Row],[Assessed CS]])="",0,IF(CentrepointSourced[[#This Row],[Assessed CS]]="&lt;5",2.5,IF(CentrepointSourced[[#This Row],[Assessed CS]]="&lt;10",5,VALUE(TRIM(CentrepointSourced[[#This Row],[Assessed CS]])))))</f>
        <v>0</v>
      </c>
      <c r="X1434" s="106">
        <f>IF(CentrepointSourced[[#This Row],[Age]]="16-17",CentrepointSourced[[#This Row],[Presented HS DQ]],0)</f>
        <v>0</v>
      </c>
      <c r="Y1434" s="106">
        <f>IF(CentrepointSourced[[#This Row],[Age]]="16-24",CentrepointSourced[[#This Row],[Presented HS DQ]],0)</f>
        <v>0</v>
      </c>
      <c r="Z1434" s="106">
        <f>IF(CentrepointSourced[[#This Row],[Age]]="18-24",CentrepointSourced[[#This Row],[Presented HS DQ]],0)</f>
        <v>0</v>
      </c>
      <c r="AA1434" s="106">
        <f>IF(CentrepointSourced[[#This Row],[Age]]="16-17",CentrepointSourced[[#This Row],[Presented CS DQ]],0)</f>
        <v>0</v>
      </c>
      <c r="AB1434" s="106">
        <f>IF(CentrepointSourced[[#This Row],[Age]]="16-24",CentrepointSourced[[#This Row],[Presented CS DQ]],0)</f>
        <v>0</v>
      </c>
      <c r="AC1434" s="106">
        <f>IF(CentrepointSourced[[#This Row],[Age]]="18-24",CentrepointSourced[[#This Row],[Presented CS DQ]],0)</f>
        <v>0</v>
      </c>
      <c r="AD1434" s="107">
        <f>IF(CentrepointSourced[[#This Row],[Age]]="16-17",CentrepointSourced[[#This Row],[Assessed HS DQ]],0)</f>
        <v>0</v>
      </c>
      <c r="AE1434" s="107">
        <f>IF(CentrepointSourced[[#This Row],[Age]]="16-24",CentrepointSourced[[#This Row],[Assessed HS DQ]],0)</f>
        <v>217</v>
      </c>
      <c r="AF1434" s="107">
        <f>IF(CentrepointSourced[[#This Row],[Age]]="18-24",CentrepointSourced[[#This Row],[Assessed HS DQ]],0)</f>
        <v>0</v>
      </c>
      <c r="AG1434" s="107">
        <f>IF(CentrepointSourced[[#This Row],[Age]]="16-17",CentrepointSourced[[#This Row],[Assessed CS DQ]],0)</f>
        <v>0</v>
      </c>
      <c r="AH1434" s="107">
        <f>IF(CentrepointSourced[[#This Row],[Age]]="16-24",CentrepointSourced[[#This Row],[Assessed CS DQ]],0)</f>
        <v>0</v>
      </c>
      <c r="AI1434" s="107">
        <f>IF(CentrepointSourced[[#This Row],[Age]]="18-24",CentrepointSourced[[#This Row],[Assessed CS DQ]],0)</f>
        <v>0</v>
      </c>
    </row>
    <row r="1435" spans="1:35" customFormat="1" ht="13.5" customHeight="1">
      <c r="A1435" s="45" t="s">
        <v>94</v>
      </c>
      <c r="B1435" s="45" t="s">
        <v>190</v>
      </c>
      <c r="C1435" s="45"/>
      <c r="D1435" s="62" t="s">
        <v>37</v>
      </c>
      <c r="E1435" s="95">
        <v>2011</v>
      </c>
      <c r="F1435" s="67" t="s">
        <v>53</v>
      </c>
      <c r="G1435" s="67"/>
      <c r="H1435" s="97">
        <v>213</v>
      </c>
      <c r="I1435" s="45"/>
      <c r="J1435" s="45">
        <v>158</v>
      </c>
      <c r="K1435" s="45"/>
      <c r="L1435" s="45"/>
      <c r="M1435" s="45"/>
      <c r="N1435" s="45"/>
      <c r="O1435" s="45"/>
      <c r="P1435" s="45"/>
      <c r="Q1435" s="41" t="str">
        <f>IF(CentrepointSourced[[#This Row],[Country]]="Northern Ireland","Northern Ireland",IFERROR(VLOOKUP(CentrepointSourced[[#This Row],[Local Authority]],LKP_LANameDQ[],2,FALSE),CentrepointSourced[[#This Row],[Local Authority]]))</f>
        <v>Moray</v>
      </c>
      <c r="R1435" s="41" t="str">
        <f>IF(CentrepointSourced[[#This Row],[LA type]]="County","",INDEX(ConsolGeog[lad14cd],MATCH(CentrepointSourced[[#This Row],[Local Authority DQ]],ConsolGeog[la_name],0)))</f>
        <v>S12000020</v>
      </c>
      <c r="S1435" s="41" t="str">
        <f>IF(OR(CentrepointSourced[[#This Row],[Country]]="Northern Ireland",CentrepointSourced[[#This Row],[Country]]="Scotland",CentrepointSourced[[#This Row],[Country]]="Wales"),"Local Authority",CentrepointSourced[[#This Row],[LA type]])</f>
        <v>Local Authority</v>
      </c>
      <c r="T1435" s="41">
        <f>IF(TRIM(CentrepointSourced[[#This Row],[Presented HS]])="",0,IF(CentrepointSourced[[#This Row],[Presented HS]]="&lt;5",2.5,IF(CentrepointSourced[[#This Row],[Presented HS]]="&lt;10",5,VALUE(TRIM(CentrepointSourced[[#This Row],[Presented HS]])))))</f>
        <v>0</v>
      </c>
      <c r="U1435" s="41">
        <f>IF(TRIM(CentrepointSourced[[#This Row],[Assessed HS]])="",0,IF(CentrepointSourced[[#This Row],[Assessed HS]]="&lt;5",2.5,IF(CentrepointSourced[[#This Row],[Assessed HS]]="&lt;10",5,VALUE(TRIM(CentrepointSourced[[#This Row],[Assessed HS]])))))</f>
        <v>213</v>
      </c>
      <c r="V1435" s="41">
        <f>IF(TRIM(CentrepointSourced[[#This Row],[Presented CS]])="",0,IF(CentrepointSourced[[#This Row],[Presented CS]]="&lt;5",2.5,IF(CentrepointSourced[[#This Row],[Presented CS]]="&lt;10",5,VALUE(TRIM(CentrepointSourced[[#This Row],[Presented CS]])))))</f>
        <v>0</v>
      </c>
      <c r="W1435" s="41">
        <f>IF(TRIM(CentrepointSourced[[#This Row],[Assessed CS]])="",0,IF(CentrepointSourced[[#This Row],[Assessed CS]]="&lt;5",2.5,IF(CentrepointSourced[[#This Row],[Assessed CS]]="&lt;10",5,VALUE(TRIM(CentrepointSourced[[#This Row],[Assessed CS]])))))</f>
        <v>0</v>
      </c>
      <c r="X1435" s="106">
        <f>IF(CentrepointSourced[[#This Row],[Age]]="16-17",CentrepointSourced[[#This Row],[Presented HS DQ]],0)</f>
        <v>0</v>
      </c>
      <c r="Y1435" s="106">
        <f>IF(CentrepointSourced[[#This Row],[Age]]="16-24",CentrepointSourced[[#This Row],[Presented HS DQ]],0)</f>
        <v>0</v>
      </c>
      <c r="Z1435" s="106">
        <f>IF(CentrepointSourced[[#This Row],[Age]]="18-24",CentrepointSourced[[#This Row],[Presented HS DQ]],0)</f>
        <v>0</v>
      </c>
      <c r="AA1435" s="106">
        <f>IF(CentrepointSourced[[#This Row],[Age]]="16-17",CentrepointSourced[[#This Row],[Presented CS DQ]],0)</f>
        <v>0</v>
      </c>
      <c r="AB1435" s="106">
        <f>IF(CentrepointSourced[[#This Row],[Age]]="16-24",CentrepointSourced[[#This Row],[Presented CS DQ]],0)</f>
        <v>0</v>
      </c>
      <c r="AC1435" s="106">
        <f>IF(CentrepointSourced[[#This Row],[Age]]="18-24",CentrepointSourced[[#This Row],[Presented CS DQ]],0)</f>
        <v>0</v>
      </c>
      <c r="AD1435" s="107">
        <f>IF(CentrepointSourced[[#This Row],[Age]]="16-17",CentrepointSourced[[#This Row],[Assessed HS DQ]],0)</f>
        <v>0</v>
      </c>
      <c r="AE1435" s="107">
        <f>IF(CentrepointSourced[[#This Row],[Age]]="16-24",CentrepointSourced[[#This Row],[Assessed HS DQ]],0)</f>
        <v>213</v>
      </c>
      <c r="AF1435" s="107">
        <f>IF(CentrepointSourced[[#This Row],[Age]]="18-24",CentrepointSourced[[#This Row],[Assessed HS DQ]],0)</f>
        <v>0</v>
      </c>
      <c r="AG1435" s="107">
        <f>IF(CentrepointSourced[[#This Row],[Age]]="16-17",CentrepointSourced[[#This Row],[Assessed CS DQ]],0)</f>
        <v>0</v>
      </c>
      <c r="AH1435" s="107">
        <f>IF(CentrepointSourced[[#This Row],[Age]]="16-24",CentrepointSourced[[#This Row],[Assessed CS DQ]],0)</f>
        <v>0</v>
      </c>
      <c r="AI1435" s="107">
        <f>IF(CentrepointSourced[[#This Row],[Age]]="18-24",CentrepointSourced[[#This Row],[Assessed CS DQ]],0)</f>
        <v>0</v>
      </c>
    </row>
    <row r="1436" spans="1:35" customFormat="1" ht="13.5" customHeight="1">
      <c r="A1436" s="45" t="s">
        <v>94</v>
      </c>
      <c r="B1436" s="45" t="s">
        <v>190</v>
      </c>
      <c r="C1436" s="45"/>
      <c r="D1436" s="62" t="s">
        <v>37</v>
      </c>
      <c r="E1436" s="95">
        <v>2012</v>
      </c>
      <c r="F1436" s="67" t="s">
        <v>53</v>
      </c>
      <c r="G1436" s="67"/>
      <c r="H1436" s="79"/>
      <c r="I1436" s="45"/>
      <c r="J1436" s="45">
        <v>150</v>
      </c>
      <c r="K1436" s="45"/>
      <c r="L1436" s="45"/>
      <c r="M1436" s="45"/>
      <c r="N1436" s="45"/>
      <c r="O1436" s="45"/>
      <c r="P1436" s="45"/>
      <c r="Q1436" s="41" t="str">
        <f>IF(CentrepointSourced[[#This Row],[Country]]="Northern Ireland","Northern Ireland",IFERROR(VLOOKUP(CentrepointSourced[[#This Row],[Local Authority]],LKP_LANameDQ[],2,FALSE),CentrepointSourced[[#This Row],[Local Authority]]))</f>
        <v>Moray</v>
      </c>
      <c r="R1436" s="41" t="str">
        <f>IF(CentrepointSourced[[#This Row],[LA type]]="County","",INDEX(ConsolGeog[lad14cd],MATCH(CentrepointSourced[[#This Row],[Local Authority DQ]],ConsolGeog[la_name],0)))</f>
        <v>S12000020</v>
      </c>
      <c r="S1436" s="41" t="str">
        <f>IF(OR(CentrepointSourced[[#This Row],[Country]]="Northern Ireland",CentrepointSourced[[#This Row],[Country]]="Scotland",CentrepointSourced[[#This Row],[Country]]="Wales"),"Local Authority",CentrepointSourced[[#This Row],[LA type]])</f>
        <v>Local Authority</v>
      </c>
      <c r="T1436" s="41">
        <f>IF(TRIM(CentrepointSourced[[#This Row],[Presented HS]])="",0,IF(CentrepointSourced[[#This Row],[Presented HS]]="&lt;5",2.5,IF(CentrepointSourced[[#This Row],[Presented HS]]="&lt;10",5,VALUE(TRIM(CentrepointSourced[[#This Row],[Presented HS]])))))</f>
        <v>0</v>
      </c>
      <c r="U1436" s="41">
        <f>IF(TRIM(CentrepointSourced[[#This Row],[Assessed HS]])="",0,IF(CentrepointSourced[[#This Row],[Assessed HS]]="&lt;5",2.5,IF(CentrepointSourced[[#This Row],[Assessed HS]]="&lt;10",5,VALUE(TRIM(CentrepointSourced[[#This Row],[Assessed HS]])))))</f>
        <v>0</v>
      </c>
      <c r="V1436" s="41">
        <f>IF(TRIM(CentrepointSourced[[#This Row],[Presented CS]])="",0,IF(CentrepointSourced[[#This Row],[Presented CS]]="&lt;5",2.5,IF(CentrepointSourced[[#This Row],[Presented CS]]="&lt;10",5,VALUE(TRIM(CentrepointSourced[[#This Row],[Presented CS]])))))</f>
        <v>0</v>
      </c>
      <c r="W1436" s="41">
        <f>IF(TRIM(CentrepointSourced[[#This Row],[Assessed CS]])="",0,IF(CentrepointSourced[[#This Row],[Assessed CS]]="&lt;5",2.5,IF(CentrepointSourced[[#This Row],[Assessed CS]]="&lt;10",5,VALUE(TRIM(CentrepointSourced[[#This Row],[Assessed CS]])))))</f>
        <v>0</v>
      </c>
      <c r="X1436" s="106">
        <f>IF(CentrepointSourced[[#This Row],[Age]]="16-17",CentrepointSourced[[#This Row],[Presented HS DQ]],0)</f>
        <v>0</v>
      </c>
      <c r="Y1436" s="106">
        <f>IF(CentrepointSourced[[#This Row],[Age]]="16-24",CentrepointSourced[[#This Row],[Presented HS DQ]],0)</f>
        <v>0</v>
      </c>
      <c r="Z1436" s="106">
        <f>IF(CentrepointSourced[[#This Row],[Age]]="18-24",CentrepointSourced[[#This Row],[Presented HS DQ]],0)</f>
        <v>0</v>
      </c>
      <c r="AA1436" s="106">
        <f>IF(CentrepointSourced[[#This Row],[Age]]="16-17",CentrepointSourced[[#This Row],[Presented CS DQ]],0)</f>
        <v>0</v>
      </c>
      <c r="AB1436" s="106">
        <f>IF(CentrepointSourced[[#This Row],[Age]]="16-24",CentrepointSourced[[#This Row],[Presented CS DQ]],0)</f>
        <v>0</v>
      </c>
      <c r="AC1436" s="106">
        <f>IF(CentrepointSourced[[#This Row],[Age]]="18-24",CentrepointSourced[[#This Row],[Presented CS DQ]],0)</f>
        <v>0</v>
      </c>
      <c r="AD1436" s="107">
        <f>IF(CentrepointSourced[[#This Row],[Age]]="16-17",CentrepointSourced[[#This Row],[Assessed HS DQ]],0)</f>
        <v>0</v>
      </c>
      <c r="AE1436" s="107">
        <f>IF(CentrepointSourced[[#This Row],[Age]]="16-24",CentrepointSourced[[#This Row],[Assessed HS DQ]],0)</f>
        <v>0</v>
      </c>
      <c r="AF1436" s="107">
        <f>IF(CentrepointSourced[[#This Row],[Age]]="18-24",CentrepointSourced[[#This Row],[Assessed HS DQ]],0)</f>
        <v>0</v>
      </c>
      <c r="AG1436" s="107">
        <f>IF(CentrepointSourced[[#This Row],[Age]]="16-17",CentrepointSourced[[#This Row],[Assessed CS DQ]],0)</f>
        <v>0</v>
      </c>
      <c r="AH1436" s="107">
        <f>IF(CentrepointSourced[[#This Row],[Age]]="16-24",CentrepointSourced[[#This Row],[Assessed CS DQ]],0)</f>
        <v>0</v>
      </c>
      <c r="AI1436" s="107">
        <f>IF(CentrepointSourced[[#This Row],[Age]]="18-24",CentrepointSourced[[#This Row],[Assessed CS DQ]],0)</f>
        <v>0</v>
      </c>
    </row>
    <row r="1437" spans="1:35" customFormat="1" ht="13.5" customHeight="1">
      <c r="A1437" s="45" t="s">
        <v>94</v>
      </c>
      <c r="B1437" s="45" t="s">
        <v>190</v>
      </c>
      <c r="C1437" s="45"/>
      <c r="D1437" s="62" t="s">
        <v>37</v>
      </c>
      <c r="E1437" s="95">
        <v>2013</v>
      </c>
      <c r="F1437" s="67" t="s">
        <v>53</v>
      </c>
      <c r="G1437" s="67"/>
      <c r="H1437" s="79"/>
      <c r="I1437" s="45"/>
      <c r="J1437" s="45">
        <v>124</v>
      </c>
      <c r="K1437" s="45"/>
      <c r="L1437" s="45"/>
      <c r="M1437" s="45"/>
      <c r="N1437" s="45"/>
      <c r="O1437" s="45"/>
      <c r="P1437" s="45"/>
      <c r="Q1437" s="41" t="str">
        <f>IF(CentrepointSourced[[#This Row],[Country]]="Northern Ireland","Northern Ireland",IFERROR(VLOOKUP(CentrepointSourced[[#This Row],[Local Authority]],LKP_LANameDQ[],2,FALSE),CentrepointSourced[[#This Row],[Local Authority]]))</f>
        <v>Moray</v>
      </c>
      <c r="R1437" s="41" t="str">
        <f>IF(CentrepointSourced[[#This Row],[LA type]]="County","",INDEX(ConsolGeog[lad14cd],MATCH(CentrepointSourced[[#This Row],[Local Authority DQ]],ConsolGeog[la_name],0)))</f>
        <v>S12000020</v>
      </c>
      <c r="S1437" s="41" t="str">
        <f>IF(OR(CentrepointSourced[[#This Row],[Country]]="Northern Ireland",CentrepointSourced[[#This Row],[Country]]="Scotland",CentrepointSourced[[#This Row],[Country]]="Wales"),"Local Authority",CentrepointSourced[[#This Row],[LA type]])</f>
        <v>Local Authority</v>
      </c>
      <c r="T1437" s="41">
        <f>IF(TRIM(CentrepointSourced[[#This Row],[Presented HS]])="",0,IF(CentrepointSourced[[#This Row],[Presented HS]]="&lt;5",2.5,IF(CentrepointSourced[[#This Row],[Presented HS]]="&lt;10",5,VALUE(TRIM(CentrepointSourced[[#This Row],[Presented HS]])))))</f>
        <v>0</v>
      </c>
      <c r="U1437" s="41">
        <f>IF(TRIM(CentrepointSourced[[#This Row],[Assessed HS]])="",0,IF(CentrepointSourced[[#This Row],[Assessed HS]]="&lt;5",2.5,IF(CentrepointSourced[[#This Row],[Assessed HS]]="&lt;10",5,VALUE(TRIM(CentrepointSourced[[#This Row],[Assessed HS]])))))</f>
        <v>0</v>
      </c>
      <c r="V1437" s="41">
        <f>IF(TRIM(CentrepointSourced[[#This Row],[Presented CS]])="",0,IF(CentrepointSourced[[#This Row],[Presented CS]]="&lt;5",2.5,IF(CentrepointSourced[[#This Row],[Presented CS]]="&lt;10",5,VALUE(TRIM(CentrepointSourced[[#This Row],[Presented CS]])))))</f>
        <v>0</v>
      </c>
      <c r="W1437" s="41">
        <f>IF(TRIM(CentrepointSourced[[#This Row],[Assessed CS]])="",0,IF(CentrepointSourced[[#This Row],[Assessed CS]]="&lt;5",2.5,IF(CentrepointSourced[[#This Row],[Assessed CS]]="&lt;10",5,VALUE(TRIM(CentrepointSourced[[#This Row],[Assessed CS]])))))</f>
        <v>0</v>
      </c>
      <c r="X1437" s="106">
        <f>IF(CentrepointSourced[[#This Row],[Age]]="16-17",CentrepointSourced[[#This Row],[Presented HS DQ]],0)</f>
        <v>0</v>
      </c>
      <c r="Y1437" s="106">
        <f>IF(CentrepointSourced[[#This Row],[Age]]="16-24",CentrepointSourced[[#This Row],[Presented HS DQ]],0)</f>
        <v>0</v>
      </c>
      <c r="Z1437" s="106">
        <f>IF(CentrepointSourced[[#This Row],[Age]]="18-24",CentrepointSourced[[#This Row],[Presented HS DQ]],0)</f>
        <v>0</v>
      </c>
      <c r="AA1437" s="106">
        <f>IF(CentrepointSourced[[#This Row],[Age]]="16-17",CentrepointSourced[[#This Row],[Presented CS DQ]],0)</f>
        <v>0</v>
      </c>
      <c r="AB1437" s="106">
        <f>IF(CentrepointSourced[[#This Row],[Age]]="16-24",CentrepointSourced[[#This Row],[Presented CS DQ]],0)</f>
        <v>0</v>
      </c>
      <c r="AC1437" s="106">
        <f>IF(CentrepointSourced[[#This Row],[Age]]="18-24",CentrepointSourced[[#This Row],[Presented CS DQ]],0)</f>
        <v>0</v>
      </c>
      <c r="AD1437" s="107">
        <f>IF(CentrepointSourced[[#This Row],[Age]]="16-17",CentrepointSourced[[#This Row],[Assessed HS DQ]],0)</f>
        <v>0</v>
      </c>
      <c r="AE1437" s="107">
        <f>IF(CentrepointSourced[[#This Row],[Age]]="16-24",CentrepointSourced[[#This Row],[Assessed HS DQ]],0)</f>
        <v>0</v>
      </c>
      <c r="AF1437" s="107">
        <f>IF(CentrepointSourced[[#This Row],[Age]]="18-24",CentrepointSourced[[#This Row],[Assessed HS DQ]],0)</f>
        <v>0</v>
      </c>
      <c r="AG1437" s="107">
        <f>IF(CentrepointSourced[[#This Row],[Age]]="16-17",CentrepointSourced[[#This Row],[Assessed CS DQ]],0)</f>
        <v>0</v>
      </c>
      <c r="AH1437" s="107">
        <f>IF(CentrepointSourced[[#This Row],[Age]]="16-24",CentrepointSourced[[#This Row],[Assessed CS DQ]],0)</f>
        <v>0</v>
      </c>
      <c r="AI1437" s="107">
        <f>IF(CentrepointSourced[[#This Row],[Age]]="18-24",CentrepointSourced[[#This Row],[Assessed CS DQ]],0)</f>
        <v>0</v>
      </c>
    </row>
    <row r="1438" spans="1:35" customFormat="1" ht="13.5" customHeight="1">
      <c r="A1438" s="45" t="s">
        <v>94</v>
      </c>
      <c r="B1438" s="45" t="s">
        <v>190</v>
      </c>
      <c r="C1438" s="45"/>
      <c r="D1438" s="62" t="s">
        <v>37</v>
      </c>
      <c r="E1438" s="95">
        <v>2014</v>
      </c>
      <c r="F1438" s="67" t="s">
        <v>53</v>
      </c>
      <c r="G1438" s="67"/>
      <c r="H1438" s="79"/>
      <c r="I1438" s="45"/>
      <c r="J1438" s="45">
        <v>138</v>
      </c>
      <c r="K1438" s="45"/>
      <c r="L1438" s="45"/>
      <c r="M1438" s="45"/>
      <c r="N1438" s="45"/>
      <c r="O1438" s="45"/>
      <c r="P1438" s="45"/>
      <c r="Q1438" s="41" t="str">
        <f>IF(CentrepointSourced[[#This Row],[Country]]="Northern Ireland","Northern Ireland",IFERROR(VLOOKUP(CentrepointSourced[[#This Row],[Local Authority]],LKP_LANameDQ[],2,FALSE),CentrepointSourced[[#This Row],[Local Authority]]))</f>
        <v>Moray</v>
      </c>
      <c r="R1438" s="41" t="str">
        <f>IF(CentrepointSourced[[#This Row],[LA type]]="County","",INDEX(ConsolGeog[lad14cd],MATCH(CentrepointSourced[[#This Row],[Local Authority DQ]],ConsolGeog[la_name],0)))</f>
        <v>S12000020</v>
      </c>
      <c r="S1438" s="41" t="str">
        <f>IF(OR(CentrepointSourced[[#This Row],[Country]]="Northern Ireland",CentrepointSourced[[#This Row],[Country]]="Scotland",CentrepointSourced[[#This Row],[Country]]="Wales"),"Local Authority",CentrepointSourced[[#This Row],[LA type]])</f>
        <v>Local Authority</v>
      </c>
      <c r="T1438" s="41">
        <f>IF(TRIM(CentrepointSourced[[#This Row],[Presented HS]])="",0,IF(CentrepointSourced[[#This Row],[Presented HS]]="&lt;5",2.5,IF(CentrepointSourced[[#This Row],[Presented HS]]="&lt;10",5,VALUE(TRIM(CentrepointSourced[[#This Row],[Presented HS]])))))</f>
        <v>0</v>
      </c>
      <c r="U1438" s="41">
        <f>IF(TRIM(CentrepointSourced[[#This Row],[Assessed HS]])="",0,IF(CentrepointSourced[[#This Row],[Assessed HS]]="&lt;5",2.5,IF(CentrepointSourced[[#This Row],[Assessed HS]]="&lt;10",5,VALUE(TRIM(CentrepointSourced[[#This Row],[Assessed HS]])))))</f>
        <v>0</v>
      </c>
      <c r="V1438" s="41">
        <f>IF(TRIM(CentrepointSourced[[#This Row],[Presented CS]])="",0,IF(CentrepointSourced[[#This Row],[Presented CS]]="&lt;5",2.5,IF(CentrepointSourced[[#This Row],[Presented CS]]="&lt;10",5,VALUE(TRIM(CentrepointSourced[[#This Row],[Presented CS]])))))</f>
        <v>0</v>
      </c>
      <c r="W1438" s="41">
        <f>IF(TRIM(CentrepointSourced[[#This Row],[Assessed CS]])="",0,IF(CentrepointSourced[[#This Row],[Assessed CS]]="&lt;5",2.5,IF(CentrepointSourced[[#This Row],[Assessed CS]]="&lt;10",5,VALUE(TRIM(CentrepointSourced[[#This Row],[Assessed CS]])))))</f>
        <v>0</v>
      </c>
      <c r="X1438" s="106">
        <f>IF(CentrepointSourced[[#This Row],[Age]]="16-17",CentrepointSourced[[#This Row],[Presented HS DQ]],0)</f>
        <v>0</v>
      </c>
      <c r="Y1438" s="106">
        <f>IF(CentrepointSourced[[#This Row],[Age]]="16-24",CentrepointSourced[[#This Row],[Presented HS DQ]],0)</f>
        <v>0</v>
      </c>
      <c r="Z1438" s="106">
        <f>IF(CentrepointSourced[[#This Row],[Age]]="18-24",CentrepointSourced[[#This Row],[Presented HS DQ]],0)</f>
        <v>0</v>
      </c>
      <c r="AA1438" s="106">
        <f>IF(CentrepointSourced[[#This Row],[Age]]="16-17",CentrepointSourced[[#This Row],[Presented CS DQ]],0)</f>
        <v>0</v>
      </c>
      <c r="AB1438" s="106">
        <f>IF(CentrepointSourced[[#This Row],[Age]]="16-24",CentrepointSourced[[#This Row],[Presented CS DQ]],0)</f>
        <v>0</v>
      </c>
      <c r="AC1438" s="106">
        <f>IF(CentrepointSourced[[#This Row],[Age]]="18-24",CentrepointSourced[[#This Row],[Presented CS DQ]],0)</f>
        <v>0</v>
      </c>
      <c r="AD1438" s="107">
        <f>IF(CentrepointSourced[[#This Row],[Age]]="16-17",CentrepointSourced[[#This Row],[Assessed HS DQ]],0)</f>
        <v>0</v>
      </c>
      <c r="AE1438" s="107">
        <f>IF(CentrepointSourced[[#This Row],[Age]]="16-24",CentrepointSourced[[#This Row],[Assessed HS DQ]],0)</f>
        <v>0</v>
      </c>
      <c r="AF1438" s="107">
        <f>IF(CentrepointSourced[[#This Row],[Age]]="18-24",CentrepointSourced[[#This Row],[Assessed HS DQ]],0)</f>
        <v>0</v>
      </c>
      <c r="AG1438" s="107">
        <f>IF(CentrepointSourced[[#This Row],[Age]]="16-17",CentrepointSourced[[#This Row],[Assessed CS DQ]],0)</f>
        <v>0</v>
      </c>
      <c r="AH1438" s="107">
        <f>IF(CentrepointSourced[[#This Row],[Age]]="16-24",CentrepointSourced[[#This Row],[Assessed CS DQ]],0)</f>
        <v>0</v>
      </c>
      <c r="AI1438" s="107">
        <f>IF(CentrepointSourced[[#This Row],[Age]]="18-24",CentrepointSourced[[#This Row],[Assessed CS DQ]],0)</f>
        <v>0</v>
      </c>
    </row>
    <row r="1439" spans="1:35" customFormat="1" ht="13.5" customHeight="1">
      <c r="A1439" s="45" t="s">
        <v>94</v>
      </c>
      <c r="B1439" s="45" t="s">
        <v>195</v>
      </c>
      <c r="C1439" s="45"/>
      <c r="D1439" s="62" t="s">
        <v>37</v>
      </c>
      <c r="E1439" s="95">
        <v>2002</v>
      </c>
      <c r="F1439" s="67" t="s">
        <v>53</v>
      </c>
      <c r="G1439" s="67"/>
      <c r="H1439" s="97">
        <v>617</v>
      </c>
      <c r="I1439" s="45"/>
      <c r="J1439" s="45">
        <v>620</v>
      </c>
      <c r="K1439" s="45"/>
      <c r="L1439" s="45"/>
      <c r="M1439" s="45"/>
      <c r="N1439" s="45"/>
      <c r="O1439" s="45"/>
      <c r="P1439" s="45"/>
      <c r="Q1439" s="41" t="str">
        <f>IF(CentrepointSourced[[#This Row],[Country]]="Northern Ireland","Northern Ireland",IFERROR(VLOOKUP(CentrepointSourced[[#This Row],[Local Authority]],LKP_LANameDQ[],2,FALSE),CentrepointSourced[[#This Row],[Local Authority]]))</f>
        <v>North Ayrshire</v>
      </c>
      <c r="R1439" s="41" t="str">
        <f>IF(CentrepointSourced[[#This Row],[LA type]]="County","",INDEX(ConsolGeog[lad14cd],MATCH(CentrepointSourced[[#This Row],[Local Authority DQ]],ConsolGeog[la_name],0)))</f>
        <v>S12000021</v>
      </c>
      <c r="S1439" s="41" t="str">
        <f>IF(OR(CentrepointSourced[[#This Row],[Country]]="Northern Ireland",CentrepointSourced[[#This Row],[Country]]="Scotland",CentrepointSourced[[#This Row],[Country]]="Wales"),"Local Authority",CentrepointSourced[[#This Row],[LA type]])</f>
        <v>Local Authority</v>
      </c>
      <c r="T1439" s="41">
        <f>IF(TRIM(CentrepointSourced[[#This Row],[Presented HS]])="",0,IF(CentrepointSourced[[#This Row],[Presented HS]]="&lt;5",2.5,IF(CentrepointSourced[[#This Row],[Presented HS]]="&lt;10",5,VALUE(TRIM(CentrepointSourced[[#This Row],[Presented HS]])))))</f>
        <v>0</v>
      </c>
      <c r="U1439" s="41">
        <f>IF(TRIM(CentrepointSourced[[#This Row],[Assessed HS]])="",0,IF(CentrepointSourced[[#This Row],[Assessed HS]]="&lt;5",2.5,IF(CentrepointSourced[[#This Row],[Assessed HS]]="&lt;10",5,VALUE(TRIM(CentrepointSourced[[#This Row],[Assessed HS]])))))</f>
        <v>617</v>
      </c>
      <c r="V1439" s="41">
        <f>IF(TRIM(CentrepointSourced[[#This Row],[Presented CS]])="",0,IF(CentrepointSourced[[#This Row],[Presented CS]]="&lt;5",2.5,IF(CentrepointSourced[[#This Row],[Presented CS]]="&lt;10",5,VALUE(TRIM(CentrepointSourced[[#This Row],[Presented CS]])))))</f>
        <v>0</v>
      </c>
      <c r="W1439" s="41">
        <f>IF(TRIM(CentrepointSourced[[#This Row],[Assessed CS]])="",0,IF(CentrepointSourced[[#This Row],[Assessed CS]]="&lt;5",2.5,IF(CentrepointSourced[[#This Row],[Assessed CS]]="&lt;10",5,VALUE(TRIM(CentrepointSourced[[#This Row],[Assessed CS]])))))</f>
        <v>0</v>
      </c>
      <c r="X1439" s="106">
        <f>IF(CentrepointSourced[[#This Row],[Age]]="16-17",CentrepointSourced[[#This Row],[Presented HS DQ]],0)</f>
        <v>0</v>
      </c>
      <c r="Y1439" s="106">
        <f>IF(CentrepointSourced[[#This Row],[Age]]="16-24",CentrepointSourced[[#This Row],[Presented HS DQ]],0)</f>
        <v>0</v>
      </c>
      <c r="Z1439" s="106">
        <f>IF(CentrepointSourced[[#This Row],[Age]]="18-24",CentrepointSourced[[#This Row],[Presented HS DQ]],0)</f>
        <v>0</v>
      </c>
      <c r="AA1439" s="106">
        <f>IF(CentrepointSourced[[#This Row],[Age]]="16-17",CentrepointSourced[[#This Row],[Presented CS DQ]],0)</f>
        <v>0</v>
      </c>
      <c r="AB1439" s="106">
        <f>IF(CentrepointSourced[[#This Row],[Age]]="16-24",CentrepointSourced[[#This Row],[Presented CS DQ]],0)</f>
        <v>0</v>
      </c>
      <c r="AC1439" s="106">
        <f>IF(CentrepointSourced[[#This Row],[Age]]="18-24",CentrepointSourced[[#This Row],[Presented CS DQ]],0)</f>
        <v>0</v>
      </c>
      <c r="AD1439" s="107">
        <f>IF(CentrepointSourced[[#This Row],[Age]]="16-17",CentrepointSourced[[#This Row],[Assessed HS DQ]],0)</f>
        <v>0</v>
      </c>
      <c r="AE1439" s="107">
        <f>IF(CentrepointSourced[[#This Row],[Age]]="16-24",CentrepointSourced[[#This Row],[Assessed HS DQ]],0)</f>
        <v>617</v>
      </c>
      <c r="AF1439" s="107">
        <f>IF(CentrepointSourced[[#This Row],[Age]]="18-24",CentrepointSourced[[#This Row],[Assessed HS DQ]],0)</f>
        <v>0</v>
      </c>
      <c r="AG1439" s="107">
        <f>IF(CentrepointSourced[[#This Row],[Age]]="16-17",CentrepointSourced[[#This Row],[Assessed CS DQ]],0)</f>
        <v>0</v>
      </c>
      <c r="AH1439" s="107">
        <f>IF(CentrepointSourced[[#This Row],[Age]]="16-24",CentrepointSourced[[#This Row],[Assessed CS DQ]],0)</f>
        <v>0</v>
      </c>
      <c r="AI1439" s="107">
        <f>IF(CentrepointSourced[[#This Row],[Age]]="18-24",CentrepointSourced[[#This Row],[Assessed CS DQ]],0)</f>
        <v>0</v>
      </c>
    </row>
    <row r="1440" spans="1:35" customFormat="1" ht="13.5" customHeight="1">
      <c r="A1440" s="45" t="s">
        <v>94</v>
      </c>
      <c r="B1440" s="45" t="s">
        <v>195</v>
      </c>
      <c r="C1440" s="45"/>
      <c r="D1440" s="62" t="s">
        <v>37</v>
      </c>
      <c r="E1440" s="95">
        <v>2003</v>
      </c>
      <c r="F1440" s="67" t="s">
        <v>53</v>
      </c>
      <c r="G1440" s="67"/>
      <c r="H1440" s="97">
        <v>537</v>
      </c>
      <c r="I1440" s="45"/>
      <c r="J1440" s="45">
        <v>552</v>
      </c>
      <c r="K1440" s="45"/>
      <c r="L1440" s="45"/>
      <c r="M1440" s="45"/>
      <c r="N1440" s="45"/>
      <c r="O1440" s="45"/>
      <c r="P1440" s="45"/>
      <c r="Q1440" s="41" t="str">
        <f>IF(CentrepointSourced[[#This Row],[Country]]="Northern Ireland","Northern Ireland",IFERROR(VLOOKUP(CentrepointSourced[[#This Row],[Local Authority]],LKP_LANameDQ[],2,FALSE),CentrepointSourced[[#This Row],[Local Authority]]))</f>
        <v>North Ayrshire</v>
      </c>
      <c r="R1440" s="41" t="str">
        <f>IF(CentrepointSourced[[#This Row],[LA type]]="County","",INDEX(ConsolGeog[lad14cd],MATCH(CentrepointSourced[[#This Row],[Local Authority DQ]],ConsolGeog[la_name],0)))</f>
        <v>S12000021</v>
      </c>
      <c r="S1440" s="41" t="str">
        <f>IF(OR(CentrepointSourced[[#This Row],[Country]]="Northern Ireland",CentrepointSourced[[#This Row],[Country]]="Scotland",CentrepointSourced[[#This Row],[Country]]="Wales"),"Local Authority",CentrepointSourced[[#This Row],[LA type]])</f>
        <v>Local Authority</v>
      </c>
      <c r="T1440" s="41">
        <f>IF(TRIM(CentrepointSourced[[#This Row],[Presented HS]])="",0,IF(CentrepointSourced[[#This Row],[Presented HS]]="&lt;5",2.5,IF(CentrepointSourced[[#This Row],[Presented HS]]="&lt;10",5,VALUE(TRIM(CentrepointSourced[[#This Row],[Presented HS]])))))</f>
        <v>0</v>
      </c>
      <c r="U1440" s="41">
        <f>IF(TRIM(CentrepointSourced[[#This Row],[Assessed HS]])="",0,IF(CentrepointSourced[[#This Row],[Assessed HS]]="&lt;5",2.5,IF(CentrepointSourced[[#This Row],[Assessed HS]]="&lt;10",5,VALUE(TRIM(CentrepointSourced[[#This Row],[Assessed HS]])))))</f>
        <v>537</v>
      </c>
      <c r="V1440" s="41">
        <f>IF(TRIM(CentrepointSourced[[#This Row],[Presented CS]])="",0,IF(CentrepointSourced[[#This Row],[Presented CS]]="&lt;5",2.5,IF(CentrepointSourced[[#This Row],[Presented CS]]="&lt;10",5,VALUE(TRIM(CentrepointSourced[[#This Row],[Presented CS]])))))</f>
        <v>0</v>
      </c>
      <c r="W1440" s="41">
        <f>IF(TRIM(CentrepointSourced[[#This Row],[Assessed CS]])="",0,IF(CentrepointSourced[[#This Row],[Assessed CS]]="&lt;5",2.5,IF(CentrepointSourced[[#This Row],[Assessed CS]]="&lt;10",5,VALUE(TRIM(CentrepointSourced[[#This Row],[Assessed CS]])))))</f>
        <v>0</v>
      </c>
      <c r="X1440" s="106">
        <f>IF(CentrepointSourced[[#This Row],[Age]]="16-17",CentrepointSourced[[#This Row],[Presented HS DQ]],0)</f>
        <v>0</v>
      </c>
      <c r="Y1440" s="106">
        <f>IF(CentrepointSourced[[#This Row],[Age]]="16-24",CentrepointSourced[[#This Row],[Presented HS DQ]],0)</f>
        <v>0</v>
      </c>
      <c r="Z1440" s="106">
        <f>IF(CentrepointSourced[[#This Row],[Age]]="18-24",CentrepointSourced[[#This Row],[Presented HS DQ]],0)</f>
        <v>0</v>
      </c>
      <c r="AA1440" s="106">
        <f>IF(CentrepointSourced[[#This Row],[Age]]="16-17",CentrepointSourced[[#This Row],[Presented CS DQ]],0)</f>
        <v>0</v>
      </c>
      <c r="AB1440" s="106">
        <f>IF(CentrepointSourced[[#This Row],[Age]]="16-24",CentrepointSourced[[#This Row],[Presented CS DQ]],0)</f>
        <v>0</v>
      </c>
      <c r="AC1440" s="106">
        <f>IF(CentrepointSourced[[#This Row],[Age]]="18-24",CentrepointSourced[[#This Row],[Presented CS DQ]],0)</f>
        <v>0</v>
      </c>
      <c r="AD1440" s="107">
        <f>IF(CentrepointSourced[[#This Row],[Age]]="16-17",CentrepointSourced[[#This Row],[Assessed HS DQ]],0)</f>
        <v>0</v>
      </c>
      <c r="AE1440" s="107">
        <f>IF(CentrepointSourced[[#This Row],[Age]]="16-24",CentrepointSourced[[#This Row],[Assessed HS DQ]],0)</f>
        <v>537</v>
      </c>
      <c r="AF1440" s="107">
        <f>IF(CentrepointSourced[[#This Row],[Age]]="18-24",CentrepointSourced[[#This Row],[Assessed HS DQ]],0)</f>
        <v>0</v>
      </c>
      <c r="AG1440" s="107">
        <f>IF(CentrepointSourced[[#This Row],[Age]]="16-17",CentrepointSourced[[#This Row],[Assessed CS DQ]],0)</f>
        <v>0</v>
      </c>
      <c r="AH1440" s="107">
        <f>IF(CentrepointSourced[[#This Row],[Age]]="16-24",CentrepointSourced[[#This Row],[Assessed CS DQ]],0)</f>
        <v>0</v>
      </c>
      <c r="AI1440" s="107">
        <f>IF(CentrepointSourced[[#This Row],[Age]]="18-24",CentrepointSourced[[#This Row],[Assessed CS DQ]],0)</f>
        <v>0</v>
      </c>
    </row>
    <row r="1441" spans="1:35" customFormat="1" ht="13.5" customHeight="1">
      <c r="A1441" s="45" t="s">
        <v>94</v>
      </c>
      <c r="B1441" s="45" t="s">
        <v>195</v>
      </c>
      <c r="C1441" s="45"/>
      <c r="D1441" s="62" t="s">
        <v>37</v>
      </c>
      <c r="E1441" s="95">
        <v>2004</v>
      </c>
      <c r="F1441" s="67" t="s">
        <v>53</v>
      </c>
      <c r="G1441" s="67"/>
      <c r="H1441" s="97">
        <v>442</v>
      </c>
      <c r="I1441" s="45"/>
      <c r="J1441" s="45">
        <v>436</v>
      </c>
      <c r="K1441" s="45"/>
      <c r="L1441" s="45"/>
      <c r="M1441" s="45"/>
      <c r="N1441" s="45"/>
      <c r="O1441" s="45"/>
      <c r="P1441" s="45"/>
      <c r="Q1441" s="41" t="str">
        <f>IF(CentrepointSourced[[#This Row],[Country]]="Northern Ireland","Northern Ireland",IFERROR(VLOOKUP(CentrepointSourced[[#This Row],[Local Authority]],LKP_LANameDQ[],2,FALSE),CentrepointSourced[[#This Row],[Local Authority]]))</f>
        <v>North Ayrshire</v>
      </c>
      <c r="R1441" s="41" t="str">
        <f>IF(CentrepointSourced[[#This Row],[LA type]]="County","",INDEX(ConsolGeog[lad14cd],MATCH(CentrepointSourced[[#This Row],[Local Authority DQ]],ConsolGeog[la_name],0)))</f>
        <v>S12000021</v>
      </c>
      <c r="S1441" s="41" t="str">
        <f>IF(OR(CentrepointSourced[[#This Row],[Country]]="Northern Ireland",CentrepointSourced[[#This Row],[Country]]="Scotland",CentrepointSourced[[#This Row],[Country]]="Wales"),"Local Authority",CentrepointSourced[[#This Row],[LA type]])</f>
        <v>Local Authority</v>
      </c>
      <c r="T1441" s="41">
        <f>IF(TRIM(CentrepointSourced[[#This Row],[Presented HS]])="",0,IF(CentrepointSourced[[#This Row],[Presented HS]]="&lt;5",2.5,IF(CentrepointSourced[[#This Row],[Presented HS]]="&lt;10",5,VALUE(TRIM(CentrepointSourced[[#This Row],[Presented HS]])))))</f>
        <v>0</v>
      </c>
      <c r="U1441" s="41">
        <f>IF(TRIM(CentrepointSourced[[#This Row],[Assessed HS]])="",0,IF(CentrepointSourced[[#This Row],[Assessed HS]]="&lt;5",2.5,IF(CentrepointSourced[[#This Row],[Assessed HS]]="&lt;10",5,VALUE(TRIM(CentrepointSourced[[#This Row],[Assessed HS]])))))</f>
        <v>442</v>
      </c>
      <c r="V1441" s="41">
        <f>IF(TRIM(CentrepointSourced[[#This Row],[Presented CS]])="",0,IF(CentrepointSourced[[#This Row],[Presented CS]]="&lt;5",2.5,IF(CentrepointSourced[[#This Row],[Presented CS]]="&lt;10",5,VALUE(TRIM(CentrepointSourced[[#This Row],[Presented CS]])))))</f>
        <v>0</v>
      </c>
      <c r="W1441" s="41">
        <f>IF(TRIM(CentrepointSourced[[#This Row],[Assessed CS]])="",0,IF(CentrepointSourced[[#This Row],[Assessed CS]]="&lt;5",2.5,IF(CentrepointSourced[[#This Row],[Assessed CS]]="&lt;10",5,VALUE(TRIM(CentrepointSourced[[#This Row],[Assessed CS]])))))</f>
        <v>0</v>
      </c>
      <c r="X1441" s="106">
        <f>IF(CentrepointSourced[[#This Row],[Age]]="16-17",CentrepointSourced[[#This Row],[Presented HS DQ]],0)</f>
        <v>0</v>
      </c>
      <c r="Y1441" s="106">
        <f>IF(CentrepointSourced[[#This Row],[Age]]="16-24",CentrepointSourced[[#This Row],[Presented HS DQ]],0)</f>
        <v>0</v>
      </c>
      <c r="Z1441" s="106">
        <f>IF(CentrepointSourced[[#This Row],[Age]]="18-24",CentrepointSourced[[#This Row],[Presented HS DQ]],0)</f>
        <v>0</v>
      </c>
      <c r="AA1441" s="106">
        <f>IF(CentrepointSourced[[#This Row],[Age]]="16-17",CentrepointSourced[[#This Row],[Presented CS DQ]],0)</f>
        <v>0</v>
      </c>
      <c r="AB1441" s="106">
        <f>IF(CentrepointSourced[[#This Row],[Age]]="16-24",CentrepointSourced[[#This Row],[Presented CS DQ]],0)</f>
        <v>0</v>
      </c>
      <c r="AC1441" s="106">
        <f>IF(CentrepointSourced[[#This Row],[Age]]="18-24",CentrepointSourced[[#This Row],[Presented CS DQ]],0)</f>
        <v>0</v>
      </c>
      <c r="AD1441" s="107">
        <f>IF(CentrepointSourced[[#This Row],[Age]]="16-17",CentrepointSourced[[#This Row],[Assessed HS DQ]],0)</f>
        <v>0</v>
      </c>
      <c r="AE1441" s="107">
        <f>IF(CentrepointSourced[[#This Row],[Age]]="16-24",CentrepointSourced[[#This Row],[Assessed HS DQ]],0)</f>
        <v>442</v>
      </c>
      <c r="AF1441" s="107">
        <f>IF(CentrepointSourced[[#This Row],[Age]]="18-24",CentrepointSourced[[#This Row],[Assessed HS DQ]],0)</f>
        <v>0</v>
      </c>
      <c r="AG1441" s="107">
        <f>IF(CentrepointSourced[[#This Row],[Age]]="16-17",CentrepointSourced[[#This Row],[Assessed CS DQ]],0)</f>
        <v>0</v>
      </c>
      <c r="AH1441" s="107">
        <f>IF(CentrepointSourced[[#This Row],[Age]]="16-24",CentrepointSourced[[#This Row],[Assessed CS DQ]],0)</f>
        <v>0</v>
      </c>
      <c r="AI1441" s="107">
        <f>IF(CentrepointSourced[[#This Row],[Age]]="18-24",CentrepointSourced[[#This Row],[Assessed CS DQ]],0)</f>
        <v>0</v>
      </c>
    </row>
    <row r="1442" spans="1:35" customFormat="1" ht="13.5" customHeight="1">
      <c r="A1442" s="45" t="s">
        <v>94</v>
      </c>
      <c r="B1442" s="45" t="s">
        <v>195</v>
      </c>
      <c r="C1442" s="45"/>
      <c r="D1442" s="62" t="s">
        <v>37</v>
      </c>
      <c r="E1442" s="95">
        <v>2005</v>
      </c>
      <c r="F1442" s="67" t="s">
        <v>53</v>
      </c>
      <c r="G1442" s="67"/>
      <c r="H1442" s="97">
        <v>442</v>
      </c>
      <c r="I1442" s="45"/>
      <c r="J1442" s="45">
        <v>438</v>
      </c>
      <c r="K1442" s="45"/>
      <c r="L1442" s="45"/>
      <c r="M1442" s="45"/>
      <c r="N1442" s="45"/>
      <c r="O1442" s="45"/>
      <c r="P1442" s="45"/>
      <c r="Q1442" s="41" t="str">
        <f>IF(CentrepointSourced[[#This Row],[Country]]="Northern Ireland","Northern Ireland",IFERROR(VLOOKUP(CentrepointSourced[[#This Row],[Local Authority]],LKP_LANameDQ[],2,FALSE),CentrepointSourced[[#This Row],[Local Authority]]))</f>
        <v>North Ayrshire</v>
      </c>
      <c r="R1442" s="41" t="str">
        <f>IF(CentrepointSourced[[#This Row],[LA type]]="County","",INDEX(ConsolGeog[lad14cd],MATCH(CentrepointSourced[[#This Row],[Local Authority DQ]],ConsolGeog[la_name],0)))</f>
        <v>S12000021</v>
      </c>
      <c r="S1442" s="41" t="str">
        <f>IF(OR(CentrepointSourced[[#This Row],[Country]]="Northern Ireland",CentrepointSourced[[#This Row],[Country]]="Scotland",CentrepointSourced[[#This Row],[Country]]="Wales"),"Local Authority",CentrepointSourced[[#This Row],[LA type]])</f>
        <v>Local Authority</v>
      </c>
      <c r="T1442" s="41">
        <f>IF(TRIM(CentrepointSourced[[#This Row],[Presented HS]])="",0,IF(CentrepointSourced[[#This Row],[Presented HS]]="&lt;5",2.5,IF(CentrepointSourced[[#This Row],[Presented HS]]="&lt;10",5,VALUE(TRIM(CentrepointSourced[[#This Row],[Presented HS]])))))</f>
        <v>0</v>
      </c>
      <c r="U1442" s="41">
        <f>IF(TRIM(CentrepointSourced[[#This Row],[Assessed HS]])="",0,IF(CentrepointSourced[[#This Row],[Assessed HS]]="&lt;5",2.5,IF(CentrepointSourced[[#This Row],[Assessed HS]]="&lt;10",5,VALUE(TRIM(CentrepointSourced[[#This Row],[Assessed HS]])))))</f>
        <v>442</v>
      </c>
      <c r="V1442" s="41">
        <f>IF(TRIM(CentrepointSourced[[#This Row],[Presented CS]])="",0,IF(CentrepointSourced[[#This Row],[Presented CS]]="&lt;5",2.5,IF(CentrepointSourced[[#This Row],[Presented CS]]="&lt;10",5,VALUE(TRIM(CentrepointSourced[[#This Row],[Presented CS]])))))</f>
        <v>0</v>
      </c>
      <c r="W1442" s="41">
        <f>IF(TRIM(CentrepointSourced[[#This Row],[Assessed CS]])="",0,IF(CentrepointSourced[[#This Row],[Assessed CS]]="&lt;5",2.5,IF(CentrepointSourced[[#This Row],[Assessed CS]]="&lt;10",5,VALUE(TRIM(CentrepointSourced[[#This Row],[Assessed CS]])))))</f>
        <v>0</v>
      </c>
      <c r="X1442" s="106">
        <f>IF(CentrepointSourced[[#This Row],[Age]]="16-17",CentrepointSourced[[#This Row],[Presented HS DQ]],0)</f>
        <v>0</v>
      </c>
      <c r="Y1442" s="106">
        <f>IF(CentrepointSourced[[#This Row],[Age]]="16-24",CentrepointSourced[[#This Row],[Presented HS DQ]],0)</f>
        <v>0</v>
      </c>
      <c r="Z1442" s="106">
        <f>IF(CentrepointSourced[[#This Row],[Age]]="18-24",CentrepointSourced[[#This Row],[Presented HS DQ]],0)</f>
        <v>0</v>
      </c>
      <c r="AA1442" s="106">
        <f>IF(CentrepointSourced[[#This Row],[Age]]="16-17",CentrepointSourced[[#This Row],[Presented CS DQ]],0)</f>
        <v>0</v>
      </c>
      <c r="AB1442" s="106">
        <f>IF(CentrepointSourced[[#This Row],[Age]]="16-24",CentrepointSourced[[#This Row],[Presented CS DQ]],0)</f>
        <v>0</v>
      </c>
      <c r="AC1442" s="106">
        <f>IF(CentrepointSourced[[#This Row],[Age]]="18-24",CentrepointSourced[[#This Row],[Presented CS DQ]],0)</f>
        <v>0</v>
      </c>
      <c r="AD1442" s="107">
        <f>IF(CentrepointSourced[[#This Row],[Age]]="16-17",CentrepointSourced[[#This Row],[Assessed HS DQ]],0)</f>
        <v>0</v>
      </c>
      <c r="AE1442" s="107">
        <f>IF(CentrepointSourced[[#This Row],[Age]]="16-24",CentrepointSourced[[#This Row],[Assessed HS DQ]],0)</f>
        <v>442</v>
      </c>
      <c r="AF1442" s="107">
        <f>IF(CentrepointSourced[[#This Row],[Age]]="18-24",CentrepointSourced[[#This Row],[Assessed HS DQ]],0)</f>
        <v>0</v>
      </c>
      <c r="AG1442" s="107">
        <f>IF(CentrepointSourced[[#This Row],[Age]]="16-17",CentrepointSourced[[#This Row],[Assessed CS DQ]],0)</f>
        <v>0</v>
      </c>
      <c r="AH1442" s="107">
        <f>IF(CentrepointSourced[[#This Row],[Age]]="16-24",CentrepointSourced[[#This Row],[Assessed CS DQ]],0)</f>
        <v>0</v>
      </c>
      <c r="AI1442" s="107">
        <f>IF(CentrepointSourced[[#This Row],[Age]]="18-24",CentrepointSourced[[#This Row],[Assessed CS DQ]],0)</f>
        <v>0</v>
      </c>
    </row>
    <row r="1443" spans="1:35" customFormat="1" ht="13.5" customHeight="1">
      <c r="A1443" s="45" t="s">
        <v>94</v>
      </c>
      <c r="B1443" s="45" t="s">
        <v>195</v>
      </c>
      <c r="C1443" s="45"/>
      <c r="D1443" s="62" t="s">
        <v>37</v>
      </c>
      <c r="E1443" s="95">
        <v>2006</v>
      </c>
      <c r="F1443" s="67" t="s">
        <v>53</v>
      </c>
      <c r="G1443" s="67"/>
      <c r="H1443" s="97">
        <v>443</v>
      </c>
      <c r="I1443" s="45"/>
      <c r="J1443" s="45">
        <v>447</v>
      </c>
      <c r="K1443" s="45"/>
      <c r="L1443" s="45"/>
      <c r="M1443" s="45"/>
      <c r="N1443" s="45"/>
      <c r="O1443" s="45"/>
      <c r="P1443" s="45"/>
      <c r="Q1443" s="41" t="str">
        <f>IF(CentrepointSourced[[#This Row],[Country]]="Northern Ireland","Northern Ireland",IFERROR(VLOOKUP(CentrepointSourced[[#This Row],[Local Authority]],LKP_LANameDQ[],2,FALSE),CentrepointSourced[[#This Row],[Local Authority]]))</f>
        <v>North Ayrshire</v>
      </c>
      <c r="R1443" s="41" t="str">
        <f>IF(CentrepointSourced[[#This Row],[LA type]]="County","",INDEX(ConsolGeog[lad14cd],MATCH(CentrepointSourced[[#This Row],[Local Authority DQ]],ConsolGeog[la_name],0)))</f>
        <v>S12000021</v>
      </c>
      <c r="S1443" s="41" t="str">
        <f>IF(OR(CentrepointSourced[[#This Row],[Country]]="Northern Ireland",CentrepointSourced[[#This Row],[Country]]="Scotland",CentrepointSourced[[#This Row],[Country]]="Wales"),"Local Authority",CentrepointSourced[[#This Row],[LA type]])</f>
        <v>Local Authority</v>
      </c>
      <c r="T1443" s="41">
        <f>IF(TRIM(CentrepointSourced[[#This Row],[Presented HS]])="",0,IF(CentrepointSourced[[#This Row],[Presented HS]]="&lt;5",2.5,IF(CentrepointSourced[[#This Row],[Presented HS]]="&lt;10",5,VALUE(TRIM(CentrepointSourced[[#This Row],[Presented HS]])))))</f>
        <v>0</v>
      </c>
      <c r="U1443" s="41">
        <f>IF(TRIM(CentrepointSourced[[#This Row],[Assessed HS]])="",0,IF(CentrepointSourced[[#This Row],[Assessed HS]]="&lt;5",2.5,IF(CentrepointSourced[[#This Row],[Assessed HS]]="&lt;10",5,VALUE(TRIM(CentrepointSourced[[#This Row],[Assessed HS]])))))</f>
        <v>443</v>
      </c>
      <c r="V1443" s="41">
        <f>IF(TRIM(CentrepointSourced[[#This Row],[Presented CS]])="",0,IF(CentrepointSourced[[#This Row],[Presented CS]]="&lt;5",2.5,IF(CentrepointSourced[[#This Row],[Presented CS]]="&lt;10",5,VALUE(TRIM(CentrepointSourced[[#This Row],[Presented CS]])))))</f>
        <v>0</v>
      </c>
      <c r="W1443" s="41">
        <f>IF(TRIM(CentrepointSourced[[#This Row],[Assessed CS]])="",0,IF(CentrepointSourced[[#This Row],[Assessed CS]]="&lt;5",2.5,IF(CentrepointSourced[[#This Row],[Assessed CS]]="&lt;10",5,VALUE(TRIM(CentrepointSourced[[#This Row],[Assessed CS]])))))</f>
        <v>0</v>
      </c>
      <c r="X1443" s="106">
        <f>IF(CentrepointSourced[[#This Row],[Age]]="16-17",CentrepointSourced[[#This Row],[Presented HS DQ]],0)</f>
        <v>0</v>
      </c>
      <c r="Y1443" s="106">
        <f>IF(CentrepointSourced[[#This Row],[Age]]="16-24",CentrepointSourced[[#This Row],[Presented HS DQ]],0)</f>
        <v>0</v>
      </c>
      <c r="Z1443" s="106">
        <f>IF(CentrepointSourced[[#This Row],[Age]]="18-24",CentrepointSourced[[#This Row],[Presented HS DQ]],0)</f>
        <v>0</v>
      </c>
      <c r="AA1443" s="106">
        <f>IF(CentrepointSourced[[#This Row],[Age]]="16-17",CentrepointSourced[[#This Row],[Presented CS DQ]],0)</f>
        <v>0</v>
      </c>
      <c r="AB1443" s="106">
        <f>IF(CentrepointSourced[[#This Row],[Age]]="16-24",CentrepointSourced[[#This Row],[Presented CS DQ]],0)</f>
        <v>0</v>
      </c>
      <c r="AC1443" s="106">
        <f>IF(CentrepointSourced[[#This Row],[Age]]="18-24",CentrepointSourced[[#This Row],[Presented CS DQ]],0)</f>
        <v>0</v>
      </c>
      <c r="AD1443" s="107">
        <f>IF(CentrepointSourced[[#This Row],[Age]]="16-17",CentrepointSourced[[#This Row],[Assessed HS DQ]],0)</f>
        <v>0</v>
      </c>
      <c r="AE1443" s="107">
        <f>IF(CentrepointSourced[[#This Row],[Age]]="16-24",CentrepointSourced[[#This Row],[Assessed HS DQ]],0)</f>
        <v>443</v>
      </c>
      <c r="AF1443" s="107">
        <f>IF(CentrepointSourced[[#This Row],[Age]]="18-24",CentrepointSourced[[#This Row],[Assessed HS DQ]],0)</f>
        <v>0</v>
      </c>
      <c r="AG1443" s="107">
        <f>IF(CentrepointSourced[[#This Row],[Age]]="16-17",CentrepointSourced[[#This Row],[Assessed CS DQ]],0)</f>
        <v>0</v>
      </c>
      <c r="AH1443" s="107">
        <f>IF(CentrepointSourced[[#This Row],[Age]]="16-24",CentrepointSourced[[#This Row],[Assessed CS DQ]],0)</f>
        <v>0</v>
      </c>
      <c r="AI1443" s="107">
        <f>IF(CentrepointSourced[[#This Row],[Age]]="18-24",CentrepointSourced[[#This Row],[Assessed CS DQ]],0)</f>
        <v>0</v>
      </c>
    </row>
    <row r="1444" spans="1:35" customFormat="1" ht="13.5" customHeight="1">
      <c r="A1444" s="45" t="s">
        <v>94</v>
      </c>
      <c r="B1444" s="45" t="s">
        <v>195</v>
      </c>
      <c r="C1444" s="45"/>
      <c r="D1444" s="62" t="s">
        <v>37</v>
      </c>
      <c r="E1444" s="95">
        <v>2007</v>
      </c>
      <c r="F1444" s="67" t="s">
        <v>53</v>
      </c>
      <c r="G1444" s="67"/>
      <c r="H1444" s="97">
        <v>407</v>
      </c>
      <c r="I1444" s="45"/>
      <c r="J1444" s="45">
        <v>403</v>
      </c>
      <c r="K1444" s="45"/>
      <c r="L1444" s="45"/>
      <c r="M1444" s="45"/>
      <c r="N1444" s="45"/>
      <c r="O1444" s="45"/>
      <c r="P1444" s="45"/>
      <c r="Q1444" s="41" t="str">
        <f>IF(CentrepointSourced[[#This Row],[Country]]="Northern Ireland","Northern Ireland",IFERROR(VLOOKUP(CentrepointSourced[[#This Row],[Local Authority]],LKP_LANameDQ[],2,FALSE),CentrepointSourced[[#This Row],[Local Authority]]))</f>
        <v>North Ayrshire</v>
      </c>
      <c r="R1444" s="41" t="str">
        <f>IF(CentrepointSourced[[#This Row],[LA type]]="County","",INDEX(ConsolGeog[lad14cd],MATCH(CentrepointSourced[[#This Row],[Local Authority DQ]],ConsolGeog[la_name],0)))</f>
        <v>S12000021</v>
      </c>
      <c r="S1444" s="41" t="str">
        <f>IF(OR(CentrepointSourced[[#This Row],[Country]]="Northern Ireland",CentrepointSourced[[#This Row],[Country]]="Scotland",CentrepointSourced[[#This Row],[Country]]="Wales"),"Local Authority",CentrepointSourced[[#This Row],[LA type]])</f>
        <v>Local Authority</v>
      </c>
      <c r="T1444" s="41">
        <f>IF(TRIM(CentrepointSourced[[#This Row],[Presented HS]])="",0,IF(CentrepointSourced[[#This Row],[Presented HS]]="&lt;5",2.5,IF(CentrepointSourced[[#This Row],[Presented HS]]="&lt;10",5,VALUE(TRIM(CentrepointSourced[[#This Row],[Presented HS]])))))</f>
        <v>0</v>
      </c>
      <c r="U1444" s="41">
        <f>IF(TRIM(CentrepointSourced[[#This Row],[Assessed HS]])="",0,IF(CentrepointSourced[[#This Row],[Assessed HS]]="&lt;5",2.5,IF(CentrepointSourced[[#This Row],[Assessed HS]]="&lt;10",5,VALUE(TRIM(CentrepointSourced[[#This Row],[Assessed HS]])))))</f>
        <v>407</v>
      </c>
      <c r="V1444" s="41">
        <f>IF(TRIM(CentrepointSourced[[#This Row],[Presented CS]])="",0,IF(CentrepointSourced[[#This Row],[Presented CS]]="&lt;5",2.5,IF(CentrepointSourced[[#This Row],[Presented CS]]="&lt;10",5,VALUE(TRIM(CentrepointSourced[[#This Row],[Presented CS]])))))</f>
        <v>0</v>
      </c>
      <c r="W1444" s="41">
        <f>IF(TRIM(CentrepointSourced[[#This Row],[Assessed CS]])="",0,IF(CentrepointSourced[[#This Row],[Assessed CS]]="&lt;5",2.5,IF(CentrepointSourced[[#This Row],[Assessed CS]]="&lt;10",5,VALUE(TRIM(CentrepointSourced[[#This Row],[Assessed CS]])))))</f>
        <v>0</v>
      </c>
      <c r="X1444" s="106">
        <f>IF(CentrepointSourced[[#This Row],[Age]]="16-17",CentrepointSourced[[#This Row],[Presented HS DQ]],0)</f>
        <v>0</v>
      </c>
      <c r="Y1444" s="106">
        <f>IF(CentrepointSourced[[#This Row],[Age]]="16-24",CentrepointSourced[[#This Row],[Presented HS DQ]],0)</f>
        <v>0</v>
      </c>
      <c r="Z1444" s="106">
        <f>IF(CentrepointSourced[[#This Row],[Age]]="18-24",CentrepointSourced[[#This Row],[Presented HS DQ]],0)</f>
        <v>0</v>
      </c>
      <c r="AA1444" s="106">
        <f>IF(CentrepointSourced[[#This Row],[Age]]="16-17",CentrepointSourced[[#This Row],[Presented CS DQ]],0)</f>
        <v>0</v>
      </c>
      <c r="AB1444" s="106">
        <f>IF(CentrepointSourced[[#This Row],[Age]]="16-24",CentrepointSourced[[#This Row],[Presented CS DQ]],0)</f>
        <v>0</v>
      </c>
      <c r="AC1444" s="106">
        <f>IF(CentrepointSourced[[#This Row],[Age]]="18-24",CentrepointSourced[[#This Row],[Presented CS DQ]],0)</f>
        <v>0</v>
      </c>
      <c r="AD1444" s="107">
        <f>IF(CentrepointSourced[[#This Row],[Age]]="16-17",CentrepointSourced[[#This Row],[Assessed HS DQ]],0)</f>
        <v>0</v>
      </c>
      <c r="AE1444" s="107">
        <f>IF(CentrepointSourced[[#This Row],[Age]]="16-24",CentrepointSourced[[#This Row],[Assessed HS DQ]],0)</f>
        <v>407</v>
      </c>
      <c r="AF1444" s="107">
        <f>IF(CentrepointSourced[[#This Row],[Age]]="18-24",CentrepointSourced[[#This Row],[Assessed HS DQ]],0)</f>
        <v>0</v>
      </c>
      <c r="AG1444" s="107">
        <f>IF(CentrepointSourced[[#This Row],[Age]]="16-17",CentrepointSourced[[#This Row],[Assessed CS DQ]],0)</f>
        <v>0</v>
      </c>
      <c r="AH1444" s="107">
        <f>IF(CentrepointSourced[[#This Row],[Age]]="16-24",CentrepointSourced[[#This Row],[Assessed CS DQ]],0)</f>
        <v>0</v>
      </c>
      <c r="AI1444" s="107">
        <f>IF(CentrepointSourced[[#This Row],[Age]]="18-24",CentrepointSourced[[#This Row],[Assessed CS DQ]],0)</f>
        <v>0</v>
      </c>
    </row>
    <row r="1445" spans="1:35" customFormat="1" ht="13.5" customHeight="1">
      <c r="A1445" s="45" t="s">
        <v>94</v>
      </c>
      <c r="B1445" s="45" t="s">
        <v>195</v>
      </c>
      <c r="C1445" s="45"/>
      <c r="D1445" s="62" t="s">
        <v>37</v>
      </c>
      <c r="E1445" s="95">
        <v>2008</v>
      </c>
      <c r="F1445" s="67" t="s">
        <v>53</v>
      </c>
      <c r="G1445" s="67"/>
      <c r="H1445" s="97">
        <v>416</v>
      </c>
      <c r="I1445" s="45"/>
      <c r="J1445" s="45">
        <v>411</v>
      </c>
      <c r="K1445" s="45"/>
      <c r="L1445" s="45"/>
      <c r="M1445" s="45"/>
      <c r="N1445" s="45"/>
      <c r="O1445" s="45"/>
      <c r="P1445" s="45"/>
      <c r="Q1445" s="41" t="str">
        <f>IF(CentrepointSourced[[#This Row],[Country]]="Northern Ireland","Northern Ireland",IFERROR(VLOOKUP(CentrepointSourced[[#This Row],[Local Authority]],LKP_LANameDQ[],2,FALSE),CentrepointSourced[[#This Row],[Local Authority]]))</f>
        <v>North Ayrshire</v>
      </c>
      <c r="R1445" s="41" t="str">
        <f>IF(CentrepointSourced[[#This Row],[LA type]]="County","",INDEX(ConsolGeog[lad14cd],MATCH(CentrepointSourced[[#This Row],[Local Authority DQ]],ConsolGeog[la_name],0)))</f>
        <v>S12000021</v>
      </c>
      <c r="S1445" s="41" t="str">
        <f>IF(OR(CentrepointSourced[[#This Row],[Country]]="Northern Ireland",CentrepointSourced[[#This Row],[Country]]="Scotland",CentrepointSourced[[#This Row],[Country]]="Wales"),"Local Authority",CentrepointSourced[[#This Row],[LA type]])</f>
        <v>Local Authority</v>
      </c>
      <c r="T1445" s="41">
        <f>IF(TRIM(CentrepointSourced[[#This Row],[Presented HS]])="",0,IF(CentrepointSourced[[#This Row],[Presented HS]]="&lt;5",2.5,IF(CentrepointSourced[[#This Row],[Presented HS]]="&lt;10",5,VALUE(TRIM(CentrepointSourced[[#This Row],[Presented HS]])))))</f>
        <v>0</v>
      </c>
      <c r="U1445" s="41">
        <f>IF(TRIM(CentrepointSourced[[#This Row],[Assessed HS]])="",0,IF(CentrepointSourced[[#This Row],[Assessed HS]]="&lt;5",2.5,IF(CentrepointSourced[[#This Row],[Assessed HS]]="&lt;10",5,VALUE(TRIM(CentrepointSourced[[#This Row],[Assessed HS]])))))</f>
        <v>416</v>
      </c>
      <c r="V1445" s="41">
        <f>IF(TRIM(CentrepointSourced[[#This Row],[Presented CS]])="",0,IF(CentrepointSourced[[#This Row],[Presented CS]]="&lt;5",2.5,IF(CentrepointSourced[[#This Row],[Presented CS]]="&lt;10",5,VALUE(TRIM(CentrepointSourced[[#This Row],[Presented CS]])))))</f>
        <v>0</v>
      </c>
      <c r="W1445" s="41">
        <f>IF(TRIM(CentrepointSourced[[#This Row],[Assessed CS]])="",0,IF(CentrepointSourced[[#This Row],[Assessed CS]]="&lt;5",2.5,IF(CentrepointSourced[[#This Row],[Assessed CS]]="&lt;10",5,VALUE(TRIM(CentrepointSourced[[#This Row],[Assessed CS]])))))</f>
        <v>0</v>
      </c>
      <c r="X1445" s="106">
        <f>IF(CentrepointSourced[[#This Row],[Age]]="16-17",CentrepointSourced[[#This Row],[Presented HS DQ]],0)</f>
        <v>0</v>
      </c>
      <c r="Y1445" s="106">
        <f>IF(CentrepointSourced[[#This Row],[Age]]="16-24",CentrepointSourced[[#This Row],[Presented HS DQ]],0)</f>
        <v>0</v>
      </c>
      <c r="Z1445" s="106">
        <f>IF(CentrepointSourced[[#This Row],[Age]]="18-24",CentrepointSourced[[#This Row],[Presented HS DQ]],0)</f>
        <v>0</v>
      </c>
      <c r="AA1445" s="106">
        <f>IF(CentrepointSourced[[#This Row],[Age]]="16-17",CentrepointSourced[[#This Row],[Presented CS DQ]],0)</f>
        <v>0</v>
      </c>
      <c r="AB1445" s="106">
        <f>IF(CentrepointSourced[[#This Row],[Age]]="16-24",CentrepointSourced[[#This Row],[Presented CS DQ]],0)</f>
        <v>0</v>
      </c>
      <c r="AC1445" s="106">
        <f>IF(CentrepointSourced[[#This Row],[Age]]="18-24",CentrepointSourced[[#This Row],[Presented CS DQ]],0)</f>
        <v>0</v>
      </c>
      <c r="AD1445" s="107">
        <f>IF(CentrepointSourced[[#This Row],[Age]]="16-17",CentrepointSourced[[#This Row],[Assessed HS DQ]],0)</f>
        <v>0</v>
      </c>
      <c r="AE1445" s="107">
        <f>IF(CentrepointSourced[[#This Row],[Age]]="16-24",CentrepointSourced[[#This Row],[Assessed HS DQ]],0)</f>
        <v>416</v>
      </c>
      <c r="AF1445" s="107">
        <f>IF(CentrepointSourced[[#This Row],[Age]]="18-24",CentrepointSourced[[#This Row],[Assessed HS DQ]],0)</f>
        <v>0</v>
      </c>
      <c r="AG1445" s="107">
        <f>IF(CentrepointSourced[[#This Row],[Age]]="16-17",CentrepointSourced[[#This Row],[Assessed CS DQ]],0)</f>
        <v>0</v>
      </c>
      <c r="AH1445" s="107">
        <f>IF(CentrepointSourced[[#This Row],[Age]]="16-24",CentrepointSourced[[#This Row],[Assessed CS DQ]],0)</f>
        <v>0</v>
      </c>
      <c r="AI1445" s="107">
        <f>IF(CentrepointSourced[[#This Row],[Age]]="18-24",CentrepointSourced[[#This Row],[Assessed CS DQ]],0)</f>
        <v>0</v>
      </c>
    </row>
    <row r="1446" spans="1:35" customFormat="1" ht="13.5" customHeight="1">
      <c r="A1446" s="45" t="s">
        <v>94</v>
      </c>
      <c r="B1446" s="45" t="s">
        <v>195</v>
      </c>
      <c r="C1446" s="45"/>
      <c r="D1446" s="62" t="s">
        <v>37</v>
      </c>
      <c r="E1446" s="95">
        <v>2009</v>
      </c>
      <c r="F1446" s="67" t="s">
        <v>53</v>
      </c>
      <c r="G1446" s="67"/>
      <c r="H1446" s="97">
        <v>435</v>
      </c>
      <c r="I1446" s="45"/>
      <c r="J1446" s="45">
        <v>433</v>
      </c>
      <c r="K1446" s="45"/>
      <c r="L1446" s="45"/>
      <c r="M1446" s="45"/>
      <c r="N1446" s="45"/>
      <c r="O1446" s="45"/>
      <c r="P1446" s="45"/>
      <c r="Q1446" s="41" t="str">
        <f>IF(CentrepointSourced[[#This Row],[Country]]="Northern Ireland","Northern Ireland",IFERROR(VLOOKUP(CentrepointSourced[[#This Row],[Local Authority]],LKP_LANameDQ[],2,FALSE),CentrepointSourced[[#This Row],[Local Authority]]))</f>
        <v>North Ayrshire</v>
      </c>
      <c r="R1446" s="41" t="str">
        <f>IF(CentrepointSourced[[#This Row],[LA type]]="County","",INDEX(ConsolGeog[lad14cd],MATCH(CentrepointSourced[[#This Row],[Local Authority DQ]],ConsolGeog[la_name],0)))</f>
        <v>S12000021</v>
      </c>
      <c r="S1446" s="41" t="str">
        <f>IF(OR(CentrepointSourced[[#This Row],[Country]]="Northern Ireland",CentrepointSourced[[#This Row],[Country]]="Scotland",CentrepointSourced[[#This Row],[Country]]="Wales"),"Local Authority",CentrepointSourced[[#This Row],[LA type]])</f>
        <v>Local Authority</v>
      </c>
      <c r="T1446" s="41">
        <f>IF(TRIM(CentrepointSourced[[#This Row],[Presented HS]])="",0,IF(CentrepointSourced[[#This Row],[Presented HS]]="&lt;5",2.5,IF(CentrepointSourced[[#This Row],[Presented HS]]="&lt;10",5,VALUE(TRIM(CentrepointSourced[[#This Row],[Presented HS]])))))</f>
        <v>0</v>
      </c>
      <c r="U1446" s="41">
        <f>IF(TRIM(CentrepointSourced[[#This Row],[Assessed HS]])="",0,IF(CentrepointSourced[[#This Row],[Assessed HS]]="&lt;5",2.5,IF(CentrepointSourced[[#This Row],[Assessed HS]]="&lt;10",5,VALUE(TRIM(CentrepointSourced[[#This Row],[Assessed HS]])))))</f>
        <v>435</v>
      </c>
      <c r="V1446" s="41">
        <f>IF(TRIM(CentrepointSourced[[#This Row],[Presented CS]])="",0,IF(CentrepointSourced[[#This Row],[Presented CS]]="&lt;5",2.5,IF(CentrepointSourced[[#This Row],[Presented CS]]="&lt;10",5,VALUE(TRIM(CentrepointSourced[[#This Row],[Presented CS]])))))</f>
        <v>0</v>
      </c>
      <c r="W1446" s="41">
        <f>IF(TRIM(CentrepointSourced[[#This Row],[Assessed CS]])="",0,IF(CentrepointSourced[[#This Row],[Assessed CS]]="&lt;5",2.5,IF(CentrepointSourced[[#This Row],[Assessed CS]]="&lt;10",5,VALUE(TRIM(CentrepointSourced[[#This Row],[Assessed CS]])))))</f>
        <v>0</v>
      </c>
      <c r="X1446" s="106">
        <f>IF(CentrepointSourced[[#This Row],[Age]]="16-17",CentrepointSourced[[#This Row],[Presented HS DQ]],0)</f>
        <v>0</v>
      </c>
      <c r="Y1446" s="106">
        <f>IF(CentrepointSourced[[#This Row],[Age]]="16-24",CentrepointSourced[[#This Row],[Presented HS DQ]],0)</f>
        <v>0</v>
      </c>
      <c r="Z1446" s="106">
        <f>IF(CentrepointSourced[[#This Row],[Age]]="18-24",CentrepointSourced[[#This Row],[Presented HS DQ]],0)</f>
        <v>0</v>
      </c>
      <c r="AA1446" s="106">
        <f>IF(CentrepointSourced[[#This Row],[Age]]="16-17",CentrepointSourced[[#This Row],[Presented CS DQ]],0)</f>
        <v>0</v>
      </c>
      <c r="AB1446" s="106">
        <f>IF(CentrepointSourced[[#This Row],[Age]]="16-24",CentrepointSourced[[#This Row],[Presented CS DQ]],0)</f>
        <v>0</v>
      </c>
      <c r="AC1446" s="106">
        <f>IF(CentrepointSourced[[#This Row],[Age]]="18-24",CentrepointSourced[[#This Row],[Presented CS DQ]],0)</f>
        <v>0</v>
      </c>
      <c r="AD1446" s="107">
        <f>IF(CentrepointSourced[[#This Row],[Age]]="16-17",CentrepointSourced[[#This Row],[Assessed HS DQ]],0)</f>
        <v>0</v>
      </c>
      <c r="AE1446" s="107">
        <f>IF(CentrepointSourced[[#This Row],[Age]]="16-24",CentrepointSourced[[#This Row],[Assessed HS DQ]],0)</f>
        <v>435</v>
      </c>
      <c r="AF1446" s="107">
        <f>IF(CentrepointSourced[[#This Row],[Age]]="18-24",CentrepointSourced[[#This Row],[Assessed HS DQ]],0)</f>
        <v>0</v>
      </c>
      <c r="AG1446" s="107">
        <f>IF(CentrepointSourced[[#This Row],[Age]]="16-17",CentrepointSourced[[#This Row],[Assessed CS DQ]],0)</f>
        <v>0</v>
      </c>
      <c r="AH1446" s="107">
        <f>IF(CentrepointSourced[[#This Row],[Age]]="16-24",CentrepointSourced[[#This Row],[Assessed CS DQ]],0)</f>
        <v>0</v>
      </c>
      <c r="AI1446" s="107">
        <f>IF(CentrepointSourced[[#This Row],[Age]]="18-24",CentrepointSourced[[#This Row],[Assessed CS DQ]],0)</f>
        <v>0</v>
      </c>
    </row>
    <row r="1447" spans="1:35" customFormat="1" ht="13.5" customHeight="1">
      <c r="A1447" s="45" t="s">
        <v>94</v>
      </c>
      <c r="B1447" s="45" t="s">
        <v>195</v>
      </c>
      <c r="C1447" s="45"/>
      <c r="D1447" s="62" t="s">
        <v>37</v>
      </c>
      <c r="E1447" s="95">
        <v>2010</v>
      </c>
      <c r="F1447" s="67" t="s">
        <v>53</v>
      </c>
      <c r="G1447" s="67"/>
      <c r="H1447" s="97">
        <v>331</v>
      </c>
      <c r="I1447" s="45"/>
      <c r="J1447" s="45">
        <v>322</v>
      </c>
      <c r="K1447" s="45"/>
      <c r="L1447" s="45"/>
      <c r="M1447" s="45"/>
      <c r="N1447" s="45"/>
      <c r="O1447" s="45"/>
      <c r="P1447" s="45"/>
      <c r="Q1447" s="41" t="str">
        <f>IF(CentrepointSourced[[#This Row],[Country]]="Northern Ireland","Northern Ireland",IFERROR(VLOOKUP(CentrepointSourced[[#This Row],[Local Authority]],LKP_LANameDQ[],2,FALSE),CentrepointSourced[[#This Row],[Local Authority]]))</f>
        <v>North Ayrshire</v>
      </c>
      <c r="R1447" s="41" t="str">
        <f>IF(CentrepointSourced[[#This Row],[LA type]]="County","",INDEX(ConsolGeog[lad14cd],MATCH(CentrepointSourced[[#This Row],[Local Authority DQ]],ConsolGeog[la_name],0)))</f>
        <v>S12000021</v>
      </c>
      <c r="S1447" s="41" t="str">
        <f>IF(OR(CentrepointSourced[[#This Row],[Country]]="Northern Ireland",CentrepointSourced[[#This Row],[Country]]="Scotland",CentrepointSourced[[#This Row],[Country]]="Wales"),"Local Authority",CentrepointSourced[[#This Row],[LA type]])</f>
        <v>Local Authority</v>
      </c>
      <c r="T1447" s="41">
        <f>IF(TRIM(CentrepointSourced[[#This Row],[Presented HS]])="",0,IF(CentrepointSourced[[#This Row],[Presented HS]]="&lt;5",2.5,IF(CentrepointSourced[[#This Row],[Presented HS]]="&lt;10",5,VALUE(TRIM(CentrepointSourced[[#This Row],[Presented HS]])))))</f>
        <v>0</v>
      </c>
      <c r="U1447" s="41">
        <f>IF(TRIM(CentrepointSourced[[#This Row],[Assessed HS]])="",0,IF(CentrepointSourced[[#This Row],[Assessed HS]]="&lt;5",2.5,IF(CentrepointSourced[[#This Row],[Assessed HS]]="&lt;10",5,VALUE(TRIM(CentrepointSourced[[#This Row],[Assessed HS]])))))</f>
        <v>331</v>
      </c>
      <c r="V1447" s="41">
        <f>IF(TRIM(CentrepointSourced[[#This Row],[Presented CS]])="",0,IF(CentrepointSourced[[#This Row],[Presented CS]]="&lt;5",2.5,IF(CentrepointSourced[[#This Row],[Presented CS]]="&lt;10",5,VALUE(TRIM(CentrepointSourced[[#This Row],[Presented CS]])))))</f>
        <v>0</v>
      </c>
      <c r="W1447" s="41">
        <f>IF(TRIM(CentrepointSourced[[#This Row],[Assessed CS]])="",0,IF(CentrepointSourced[[#This Row],[Assessed CS]]="&lt;5",2.5,IF(CentrepointSourced[[#This Row],[Assessed CS]]="&lt;10",5,VALUE(TRIM(CentrepointSourced[[#This Row],[Assessed CS]])))))</f>
        <v>0</v>
      </c>
      <c r="X1447" s="106">
        <f>IF(CentrepointSourced[[#This Row],[Age]]="16-17",CentrepointSourced[[#This Row],[Presented HS DQ]],0)</f>
        <v>0</v>
      </c>
      <c r="Y1447" s="106">
        <f>IF(CentrepointSourced[[#This Row],[Age]]="16-24",CentrepointSourced[[#This Row],[Presented HS DQ]],0)</f>
        <v>0</v>
      </c>
      <c r="Z1447" s="106">
        <f>IF(CentrepointSourced[[#This Row],[Age]]="18-24",CentrepointSourced[[#This Row],[Presented HS DQ]],0)</f>
        <v>0</v>
      </c>
      <c r="AA1447" s="106">
        <f>IF(CentrepointSourced[[#This Row],[Age]]="16-17",CentrepointSourced[[#This Row],[Presented CS DQ]],0)</f>
        <v>0</v>
      </c>
      <c r="AB1447" s="106">
        <f>IF(CentrepointSourced[[#This Row],[Age]]="16-24",CentrepointSourced[[#This Row],[Presented CS DQ]],0)</f>
        <v>0</v>
      </c>
      <c r="AC1447" s="106">
        <f>IF(CentrepointSourced[[#This Row],[Age]]="18-24",CentrepointSourced[[#This Row],[Presented CS DQ]],0)</f>
        <v>0</v>
      </c>
      <c r="AD1447" s="107">
        <f>IF(CentrepointSourced[[#This Row],[Age]]="16-17",CentrepointSourced[[#This Row],[Assessed HS DQ]],0)</f>
        <v>0</v>
      </c>
      <c r="AE1447" s="107">
        <f>IF(CentrepointSourced[[#This Row],[Age]]="16-24",CentrepointSourced[[#This Row],[Assessed HS DQ]],0)</f>
        <v>331</v>
      </c>
      <c r="AF1447" s="107">
        <f>IF(CentrepointSourced[[#This Row],[Age]]="18-24",CentrepointSourced[[#This Row],[Assessed HS DQ]],0)</f>
        <v>0</v>
      </c>
      <c r="AG1447" s="107">
        <f>IF(CentrepointSourced[[#This Row],[Age]]="16-17",CentrepointSourced[[#This Row],[Assessed CS DQ]],0)</f>
        <v>0</v>
      </c>
      <c r="AH1447" s="107">
        <f>IF(CentrepointSourced[[#This Row],[Age]]="16-24",CentrepointSourced[[#This Row],[Assessed CS DQ]],0)</f>
        <v>0</v>
      </c>
      <c r="AI1447" s="107">
        <f>IF(CentrepointSourced[[#This Row],[Age]]="18-24",CentrepointSourced[[#This Row],[Assessed CS DQ]],0)</f>
        <v>0</v>
      </c>
    </row>
    <row r="1448" spans="1:35" customFormat="1" ht="13.5" customHeight="1">
      <c r="A1448" s="45" t="s">
        <v>94</v>
      </c>
      <c r="B1448" s="45" t="s">
        <v>195</v>
      </c>
      <c r="C1448" s="45"/>
      <c r="D1448" s="62" t="s">
        <v>37</v>
      </c>
      <c r="E1448" s="95">
        <v>2011</v>
      </c>
      <c r="F1448" s="67" t="s">
        <v>53</v>
      </c>
      <c r="G1448" s="67"/>
      <c r="H1448" s="97">
        <v>299</v>
      </c>
      <c r="I1448" s="45"/>
      <c r="J1448" s="45">
        <v>258</v>
      </c>
      <c r="K1448" s="45"/>
      <c r="L1448" s="45"/>
      <c r="M1448" s="45"/>
      <c r="N1448" s="45"/>
      <c r="O1448" s="45"/>
      <c r="P1448" s="45"/>
      <c r="Q1448" s="41" t="str">
        <f>IF(CentrepointSourced[[#This Row],[Country]]="Northern Ireland","Northern Ireland",IFERROR(VLOOKUP(CentrepointSourced[[#This Row],[Local Authority]],LKP_LANameDQ[],2,FALSE),CentrepointSourced[[#This Row],[Local Authority]]))</f>
        <v>North Ayrshire</v>
      </c>
      <c r="R1448" s="41" t="str">
        <f>IF(CentrepointSourced[[#This Row],[LA type]]="County","",INDEX(ConsolGeog[lad14cd],MATCH(CentrepointSourced[[#This Row],[Local Authority DQ]],ConsolGeog[la_name],0)))</f>
        <v>S12000021</v>
      </c>
      <c r="S1448" s="41" t="str">
        <f>IF(OR(CentrepointSourced[[#This Row],[Country]]="Northern Ireland",CentrepointSourced[[#This Row],[Country]]="Scotland",CentrepointSourced[[#This Row],[Country]]="Wales"),"Local Authority",CentrepointSourced[[#This Row],[LA type]])</f>
        <v>Local Authority</v>
      </c>
      <c r="T1448" s="41">
        <f>IF(TRIM(CentrepointSourced[[#This Row],[Presented HS]])="",0,IF(CentrepointSourced[[#This Row],[Presented HS]]="&lt;5",2.5,IF(CentrepointSourced[[#This Row],[Presented HS]]="&lt;10",5,VALUE(TRIM(CentrepointSourced[[#This Row],[Presented HS]])))))</f>
        <v>0</v>
      </c>
      <c r="U1448" s="41">
        <f>IF(TRIM(CentrepointSourced[[#This Row],[Assessed HS]])="",0,IF(CentrepointSourced[[#This Row],[Assessed HS]]="&lt;5",2.5,IF(CentrepointSourced[[#This Row],[Assessed HS]]="&lt;10",5,VALUE(TRIM(CentrepointSourced[[#This Row],[Assessed HS]])))))</f>
        <v>299</v>
      </c>
      <c r="V1448" s="41">
        <f>IF(TRIM(CentrepointSourced[[#This Row],[Presented CS]])="",0,IF(CentrepointSourced[[#This Row],[Presented CS]]="&lt;5",2.5,IF(CentrepointSourced[[#This Row],[Presented CS]]="&lt;10",5,VALUE(TRIM(CentrepointSourced[[#This Row],[Presented CS]])))))</f>
        <v>0</v>
      </c>
      <c r="W1448" s="41">
        <f>IF(TRIM(CentrepointSourced[[#This Row],[Assessed CS]])="",0,IF(CentrepointSourced[[#This Row],[Assessed CS]]="&lt;5",2.5,IF(CentrepointSourced[[#This Row],[Assessed CS]]="&lt;10",5,VALUE(TRIM(CentrepointSourced[[#This Row],[Assessed CS]])))))</f>
        <v>0</v>
      </c>
      <c r="X1448" s="106">
        <f>IF(CentrepointSourced[[#This Row],[Age]]="16-17",CentrepointSourced[[#This Row],[Presented HS DQ]],0)</f>
        <v>0</v>
      </c>
      <c r="Y1448" s="106">
        <f>IF(CentrepointSourced[[#This Row],[Age]]="16-24",CentrepointSourced[[#This Row],[Presented HS DQ]],0)</f>
        <v>0</v>
      </c>
      <c r="Z1448" s="106">
        <f>IF(CentrepointSourced[[#This Row],[Age]]="18-24",CentrepointSourced[[#This Row],[Presented HS DQ]],0)</f>
        <v>0</v>
      </c>
      <c r="AA1448" s="106">
        <f>IF(CentrepointSourced[[#This Row],[Age]]="16-17",CentrepointSourced[[#This Row],[Presented CS DQ]],0)</f>
        <v>0</v>
      </c>
      <c r="AB1448" s="106">
        <f>IF(CentrepointSourced[[#This Row],[Age]]="16-24",CentrepointSourced[[#This Row],[Presented CS DQ]],0)</f>
        <v>0</v>
      </c>
      <c r="AC1448" s="106">
        <f>IF(CentrepointSourced[[#This Row],[Age]]="18-24",CentrepointSourced[[#This Row],[Presented CS DQ]],0)</f>
        <v>0</v>
      </c>
      <c r="AD1448" s="107">
        <f>IF(CentrepointSourced[[#This Row],[Age]]="16-17",CentrepointSourced[[#This Row],[Assessed HS DQ]],0)</f>
        <v>0</v>
      </c>
      <c r="AE1448" s="107">
        <f>IF(CentrepointSourced[[#This Row],[Age]]="16-24",CentrepointSourced[[#This Row],[Assessed HS DQ]],0)</f>
        <v>299</v>
      </c>
      <c r="AF1448" s="107">
        <f>IF(CentrepointSourced[[#This Row],[Age]]="18-24",CentrepointSourced[[#This Row],[Assessed HS DQ]],0)</f>
        <v>0</v>
      </c>
      <c r="AG1448" s="107">
        <f>IF(CentrepointSourced[[#This Row],[Age]]="16-17",CentrepointSourced[[#This Row],[Assessed CS DQ]],0)</f>
        <v>0</v>
      </c>
      <c r="AH1448" s="107">
        <f>IF(CentrepointSourced[[#This Row],[Age]]="16-24",CentrepointSourced[[#This Row],[Assessed CS DQ]],0)</f>
        <v>0</v>
      </c>
      <c r="AI1448" s="107">
        <f>IF(CentrepointSourced[[#This Row],[Age]]="18-24",CentrepointSourced[[#This Row],[Assessed CS DQ]],0)</f>
        <v>0</v>
      </c>
    </row>
    <row r="1449" spans="1:35" customFormat="1" ht="13.5" customHeight="1">
      <c r="A1449" s="45" t="s">
        <v>94</v>
      </c>
      <c r="B1449" s="45" t="s">
        <v>195</v>
      </c>
      <c r="C1449" s="45"/>
      <c r="D1449" s="62" t="s">
        <v>37</v>
      </c>
      <c r="E1449" s="95">
        <v>2012</v>
      </c>
      <c r="F1449" s="67" t="s">
        <v>53</v>
      </c>
      <c r="G1449" s="67"/>
      <c r="H1449" s="79"/>
      <c r="I1449" s="45"/>
      <c r="J1449" s="45">
        <v>199</v>
      </c>
      <c r="K1449" s="45"/>
      <c r="L1449" s="45"/>
      <c r="M1449" s="45"/>
      <c r="N1449" s="45"/>
      <c r="O1449" s="45"/>
      <c r="P1449" s="45"/>
      <c r="Q1449" s="41" t="str">
        <f>IF(CentrepointSourced[[#This Row],[Country]]="Northern Ireland","Northern Ireland",IFERROR(VLOOKUP(CentrepointSourced[[#This Row],[Local Authority]],LKP_LANameDQ[],2,FALSE),CentrepointSourced[[#This Row],[Local Authority]]))</f>
        <v>North Ayrshire</v>
      </c>
      <c r="R1449" s="41" t="str">
        <f>IF(CentrepointSourced[[#This Row],[LA type]]="County","",INDEX(ConsolGeog[lad14cd],MATCH(CentrepointSourced[[#This Row],[Local Authority DQ]],ConsolGeog[la_name],0)))</f>
        <v>S12000021</v>
      </c>
      <c r="S1449" s="41" t="str">
        <f>IF(OR(CentrepointSourced[[#This Row],[Country]]="Northern Ireland",CentrepointSourced[[#This Row],[Country]]="Scotland",CentrepointSourced[[#This Row],[Country]]="Wales"),"Local Authority",CentrepointSourced[[#This Row],[LA type]])</f>
        <v>Local Authority</v>
      </c>
      <c r="T1449" s="41">
        <f>IF(TRIM(CentrepointSourced[[#This Row],[Presented HS]])="",0,IF(CentrepointSourced[[#This Row],[Presented HS]]="&lt;5",2.5,IF(CentrepointSourced[[#This Row],[Presented HS]]="&lt;10",5,VALUE(TRIM(CentrepointSourced[[#This Row],[Presented HS]])))))</f>
        <v>0</v>
      </c>
      <c r="U1449" s="41">
        <f>IF(TRIM(CentrepointSourced[[#This Row],[Assessed HS]])="",0,IF(CentrepointSourced[[#This Row],[Assessed HS]]="&lt;5",2.5,IF(CentrepointSourced[[#This Row],[Assessed HS]]="&lt;10",5,VALUE(TRIM(CentrepointSourced[[#This Row],[Assessed HS]])))))</f>
        <v>0</v>
      </c>
      <c r="V1449" s="41">
        <f>IF(TRIM(CentrepointSourced[[#This Row],[Presented CS]])="",0,IF(CentrepointSourced[[#This Row],[Presented CS]]="&lt;5",2.5,IF(CentrepointSourced[[#This Row],[Presented CS]]="&lt;10",5,VALUE(TRIM(CentrepointSourced[[#This Row],[Presented CS]])))))</f>
        <v>0</v>
      </c>
      <c r="W1449" s="41">
        <f>IF(TRIM(CentrepointSourced[[#This Row],[Assessed CS]])="",0,IF(CentrepointSourced[[#This Row],[Assessed CS]]="&lt;5",2.5,IF(CentrepointSourced[[#This Row],[Assessed CS]]="&lt;10",5,VALUE(TRIM(CentrepointSourced[[#This Row],[Assessed CS]])))))</f>
        <v>0</v>
      </c>
      <c r="X1449" s="106">
        <f>IF(CentrepointSourced[[#This Row],[Age]]="16-17",CentrepointSourced[[#This Row],[Presented HS DQ]],0)</f>
        <v>0</v>
      </c>
      <c r="Y1449" s="106">
        <f>IF(CentrepointSourced[[#This Row],[Age]]="16-24",CentrepointSourced[[#This Row],[Presented HS DQ]],0)</f>
        <v>0</v>
      </c>
      <c r="Z1449" s="106">
        <f>IF(CentrepointSourced[[#This Row],[Age]]="18-24",CentrepointSourced[[#This Row],[Presented HS DQ]],0)</f>
        <v>0</v>
      </c>
      <c r="AA1449" s="106">
        <f>IF(CentrepointSourced[[#This Row],[Age]]="16-17",CentrepointSourced[[#This Row],[Presented CS DQ]],0)</f>
        <v>0</v>
      </c>
      <c r="AB1449" s="106">
        <f>IF(CentrepointSourced[[#This Row],[Age]]="16-24",CentrepointSourced[[#This Row],[Presented CS DQ]],0)</f>
        <v>0</v>
      </c>
      <c r="AC1449" s="106">
        <f>IF(CentrepointSourced[[#This Row],[Age]]="18-24",CentrepointSourced[[#This Row],[Presented CS DQ]],0)</f>
        <v>0</v>
      </c>
      <c r="AD1449" s="107">
        <f>IF(CentrepointSourced[[#This Row],[Age]]="16-17",CentrepointSourced[[#This Row],[Assessed HS DQ]],0)</f>
        <v>0</v>
      </c>
      <c r="AE1449" s="107">
        <f>IF(CentrepointSourced[[#This Row],[Age]]="16-24",CentrepointSourced[[#This Row],[Assessed HS DQ]],0)</f>
        <v>0</v>
      </c>
      <c r="AF1449" s="107">
        <f>IF(CentrepointSourced[[#This Row],[Age]]="18-24",CentrepointSourced[[#This Row],[Assessed HS DQ]],0)</f>
        <v>0</v>
      </c>
      <c r="AG1449" s="107">
        <f>IF(CentrepointSourced[[#This Row],[Age]]="16-17",CentrepointSourced[[#This Row],[Assessed CS DQ]],0)</f>
        <v>0</v>
      </c>
      <c r="AH1449" s="107">
        <f>IF(CentrepointSourced[[#This Row],[Age]]="16-24",CentrepointSourced[[#This Row],[Assessed CS DQ]],0)</f>
        <v>0</v>
      </c>
      <c r="AI1449" s="107">
        <f>IF(CentrepointSourced[[#This Row],[Age]]="18-24",CentrepointSourced[[#This Row],[Assessed CS DQ]],0)</f>
        <v>0</v>
      </c>
    </row>
    <row r="1450" spans="1:35" customFormat="1" ht="13.5" customHeight="1">
      <c r="A1450" s="45" t="s">
        <v>94</v>
      </c>
      <c r="B1450" s="45" t="s">
        <v>195</v>
      </c>
      <c r="C1450" s="45"/>
      <c r="D1450" s="62" t="s">
        <v>37</v>
      </c>
      <c r="E1450" s="95">
        <v>2013</v>
      </c>
      <c r="F1450" s="67" t="s">
        <v>53</v>
      </c>
      <c r="G1450" s="67"/>
      <c r="H1450" s="79"/>
      <c r="I1450" s="45"/>
      <c r="J1450" s="45">
        <v>198</v>
      </c>
      <c r="K1450" s="45"/>
      <c r="L1450" s="45"/>
      <c r="M1450" s="45"/>
      <c r="N1450" s="45"/>
      <c r="O1450" s="45"/>
      <c r="P1450" s="45"/>
      <c r="Q1450" s="41" t="str">
        <f>IF(CentrepointSourced[[#This Row],[Country]]="Northern Ireland","Northern Ireland",IFERROR(VLOOKUP(CentrepointSourced[[#This Row],[Local Authority]],LKP_LANameDQ[],2,FALSE),CentrepointSourced[[#This Row],[Local Authority]]))</f>
        <v>North Ayrshire</v>
      </c>
      <c r="R1450" s="41" t="str">
        <f>IF(CentrepointSourced[[#This Row],[LA type]]="County","",INDEX(ConsolGeog[lad14cd],MATCH(CentrepointSourced[[#This Row],[Local Authority DQ]],ConsolGeog[la_name],0)))</f>
        <v>S12000021</v>
      </c>
      <c r="S1450" s="41" t="str">
        <f>IF(OR(CentrepointSourced[[#This Row],[Country]]="Northern Ireland",CentrepointSourced[[#This Row],[Country]]="Scotland",CentrepointSourced[[#This Row],[Country]]="Wales"),"Local Authority",CentrepointSourced[[#This Row],[LA type]])</f>
        <v>Local Authority</v>
      </c>
      <c r="T1450" s="41">
        <f>IF(TRIM(CentrepointSourced[[#This Row],[Presented HS]])="",0,IF(CentrepointSourced[[#This Row],[Presented HS]]="&lt;5",2.5,IF(CentrepointSourced[[#This Row],[Presented HS]]="&lt;10",5,VALUE(TRIM(CentrepointSourced[[#This Row],[Presented HS]])))))</f>
        <v>0</v>
      </c>
      <c r="U1450" s="41">
        <f>IF(TRIM(CentrepointSourced[[#This Row],[Assessed HS]])="",0,IF(CentrepointSourced[[#This Row],[Assessed HS]]="&lt;5",2.5,IF(CentrepointSourced[[#This Row],[Assessed HS]]="&lt;10",5,VALUE(TRIM(CentrepointSourced[[#This Row],[Assessed HS]])))))</f>
        <v>0</v>
      </c>
      <c r="V1450" s="41">
        <f>IF(TRIM(CentrepointSourced[[#This Row],[Presented CS]])="",0,IF(CentrepointSourced[[#This Row],[Presented CS]]="&lt;5",2.5,IF(CentrepointSourced[[#This Row],[Presented CS]]="&lt;10",5,VALUE(TRIM(CentrepointSourced[[#This Row],[Presented CS]])))))</f>
        <v>0</v>
      </c>
      <c r="W1450" s="41">
        <f>IF(TRIM(CentrepointSourced[[#This Row],[Assessed CS]])="",0,IF(CentrepointSourced[[#This Row],[Assessed CS]]="&lt;5",2.5,IF(CentrepointSourced[[#This Row],[Assessed CS]]="&lt;10",5,VALUE(TRIM(CentrepointSourced[[#This Row],[Assessed CS]])))))</f>
        <v>0</v>
      </c>
      <c r="X1450" s="106">
        <f>IF(CentrepointSourced[[#This Row],[Age]]="16-17",CentrepointSourced[[#This Row],[Presented HS DQ]],0)</f>
        <v>0</v>
      </c>
      <c r="Y1450" s="106">
        <f>IF(CentrepointSourced[[#This Row],[Age]]="16-24",CentrepointSourced[[#This Row],[Presented HS DQ]],0)</f>
        <v>0</v>
      </c>
      <c r="Z1450" s="106">
        <f>IF(CentrepointSourced[[#This Row],[Age]]="18-24",CentrepointSourced[[#This Row],[Presented HS DQ]],0)</f>
        <v>0</v>
      </c>
      <c r="AA1450" s="106">
        <f>IF(CentrepointSourced[[#This Row],[Age]]="16-17",CentrepointSourced[[#This Row],[Presented CS DQ]],0)</f>
        <v>0</v>
      </c>
      <c r="AB1450" s="106">
        <f>IF(CentrepointSourced[[#This Row],[Age]]="16-24",CentrepointSourced[[#This Row],[Presented CS DQ]],0)</f>
        <v>0</v>
      </c>
      <c r="AC1450" s="106">
        <f>IF(CentrepointSourced[[#This Row],[Age]]="18-24",CentrepointSourced[[#This Row],[Presented CS DQ]],0)</f>
        <v>0</v>
      </c>
      <c r="AD1450" s="107">
        <f>IF(CentrepointSourced[[#This Row],[Age]]="16-17",CentrepointSourced[[#This Row],[Assessed HS DQ]],0)</f>
        <v>0</v>
      </c>
      <c r="AE1450" s="107">
        <f>IF(CentrepointSourced[[#This Row],[Age]]="16-24",CentrepointSourced[[#This Row],[Assessed HS DQ]],0)</f>
        <v>0</v>
      </c>
      <c r="AF1450" s="107">
        <f>IF(CentrepointSourced[[#This Row],[Age]]="18-24",CentrepointSourced[[#This Row],[Assessed HS DQ]],0)</f>
        <v>0</v>
      </c>
      <c r="AG1450" s="107">
        <f>IF(CentrepointSourced[[#This Row],[Age]]="16-17",CentrepointSourced[[#This Row],[Assessed CS DQ]],0)</f>
        <v>0</v>
      </c>
      <c r="AH1450" s="107">
        <f>IF(CentrepointSourced[[#This Row],[Age]]="16-24",CentrepointSourced[[#This Row],[Assessed CS DQ]],0)</f>
        <v>0</v>
      </c>
      <c r="AI1450" s="107">
        <f>IF(CentrepointSourced[[#This Row],[Age]]="18-24",CentrepointSourced[[#This Row],[Assessed CS DQ]],0)</f>
        <v>0</v>
      </c>
    </row>
    <row r="1451" spans="1:35" customFormat="1" ht="13.5" customHeight="1">
      <c r="A1451" s="45" t="s">
        <v>94</v>
      </c>
      <c r="B1451" s="45" t="s">
        <v>195</v>
      </c>
      <c r="C1451" s="45"/>
      <c r="D1451" s="62" t="s">
        <v>37</v>
      </c>
      <c r="E1451" s="95">
        <v>2014</v>
      </c>
      <c r="F1451" s="67" t="s">
        <v>53</v>
      </c>
      <c r="G1451" s="67"/>
      <c r="H1451" s="79"/>
      <c r="I1451" s="45"/>
      <c r="J1451" s="45">
        <v>200</v>
      </c>
      <c r="K1451" s="45"/>
      <c r="L1451" s="45"/>
      <c r="M1451" s="45"/>
      <c r="N1451" s="45"/>
      <c r="O1451" s="45"/>
      <c r="P1451" s="45"/>
      <c r="Q1451" s="41" t="str">
        <f>IF(CentrepointSourced[[#This Row],[Country]]="Northern Ireland","Northern Ireland",IFERROR(VLOOKUP(CentrepointSourced[[#This Row],[Local Authority]],LKP_LANameDQ[],2,FALSE),CentrepointSourced[[#This Row],[Local Authority]]))</f>
        <v>North Ayrshire</v>
      </c>
      <c r="R1451" s="41" t="str">
        <f>IF(CentrepointSourced[[#This Row],[LA type]]="County","",INDEX(ConsolGeog[lad14cd],MATCH(CentrepointSourced[[#This Row],[Local Authority DQ]],ConsolGeog[la_name],0)))</f>
        <v>S12000021</v>
      </c>
      <c r="S1451" s="41" t="str">
        <f>IF(OR(CentrepointSourced[[#This Row],[Country]]="Northern Ireland",CentrepointSourced[[#This Row],[Country]]="Scotland",CentrepointSourced[[#This Row],[Country]]="Wales"),"Local Authority",CentrepointSourced[[#This Row],[LA type]])</f>
        <v>Local Authority</v>
      </c>
      <c r="T1451" s="41">
        <f>IF(TRIM(CentrepointSourced[[#This Row],[Presented HS]])="",0,IF(CentrepointSourced[[#This Row],[Presented HS]]="&lt;5",2.5,IF(CentrepointSourced[[#This Row],[Presented HS]]="&lt;10",5,VALUE(TRIM(CentrepointSourced[[#This Row],[Presented HS]])))))</f>
        <v>0</v>
      </c>
      <c r="U1451" s="41">
        <f>IF(TRIM(CentrepointSourced[[#This Row],[Assessed HS]])="",0,IF(CentrepointSourced[[#This Row],[Assessed HS]]="&lt;5",2.5,IF(CentrepointSourced[[#This Row],[Assessed HS]]="&lt;10",5,VALUE(TRIM(CentrepointSourced[[#This Row],[Assessed HS]])))))</f>
        <v>0</v>
      </c>
      <c r="V1451" s="41">
        <f>IF(TRIM(CentrepointSourced[[#This Row],[Presented CS]])="",0,IF(CentrepointSourced[[#This Row],[Presented CS]]="&lt;5",2.5,IF(CentrepointSourced[[#This Row],[Presented CS]]="&lt;10",5,VALUE(TRIM(CentrepointSourced[[#This Row],[Presented CS]])))))</f>
        <v>0</v>
      </c>
      <c r="W1451" s="41">
        <f>IF(TRIM(CentrepointSourced[[#This Row],[Assessed CS]])="",0,IF(CentrepointSourced[[#This Row],[Assessed CS]]="&lt;5",2.5,IF(CentrepointSourced[[#This Row],[Assessed CS]]="&lt;10",5,VALUE(TRIM(CentrepointSourced[[#This Row],[Assessed CS]])))))</f>
        <v>0</v>
      </c>
      <c r="X1451" s="106">
        <f>IF(CentrepointSourced[[#This Row],[Age]]="16-17",CentrepointSourced[[#This Row],[Presented HS DQ]],0)</f>
        <v>0</v>
      </c>
      <c r="Y1451" s="106">
        <f>IF(CentrepointSourced[[#This Row],[Age]]="16-24",CentrepointSourced[[#This Row],[Presented HS DQ]],0)</f>
        <v>0</v>
      </c>
      <c r="Z1451" s="106">
        <f>IF(CentrepointSourced[[#This Row],[Age]]="18-24",CentrepointSourced[[#This Row],[Presented HS DQ]],0)</f>
        <v>0</v>
      </c>
      <c r="AA1451" s="106">
        <f>IF(CentrepointSourced[[#This Row],[Age]]="16-17",CentrepointSourced[[#This Row],[Presented CS DQ]],0)</f>
        <v>0</v>
      </c>
      <c r="AB1451" s="106">
        <f>IF(CentrepointSourced[[#This Row],[Age]]="16-24",CentrepointSourced[[#This Row],[Presented CS DQ]],0)</f>
        <v>0</v>
      </c>
      <c r="AC1451" s="106">
        <f>IF(CentrepointSourced[[#This Row],[Age]]="18-24",CentrepointSourced[[#This Row],[Presented CS DQ]],0)</f>
        <v>0</v>
      </c>
      <c r="AD1451" s="107">
        <f>IF(CentrepointSourced[[#This Row],[Age]]="16-17",CentrepointSourced[[#This Row],[Assessed HS DQ]],0)</f>
        <v>0</v>
      </c>
      <c r="AE1451" s="107">
        <f>IF(CentrepointSourced[[#This Row],[Age]]="16-24",CentrepointSourced[[#This Row],[Assessed HS DQ]],0)</f>
        <v>0</v>
      </c>
      <c r="AF1451" s="107">
        <f>IF(CentrepointSourced[[#This Row],[Age]]="18-24",CentrepointSourced[[#This Row],[Assessed HS DQ]],0)</f>
        <v>0</v>
      </c>
      <c r="AG1451" s="107">
        <f>IF(CentrepointSourced[[#This Row],[Age]]="16-17",CentrepointSourced[[#This Row],[Assessed CS DQ]],0)</f>
        <v>0</v>
      </c>
      <c r="AH1451" s="107">
        <f>IF(CentrepointSourced[[#This Row],[Age]]="16-24",CentrepointSourced[[#This Row],[Assessed CS DQ]],0)</f>
        <v>0</v>
      </c>
      <c r="AI1451" s="107">
        <f>IF(CentrepointSourced[[#This Row],[Age]]="18-24",CentrepointSourced[[#This Row],[Assessed CS DQ]],0)</f>
        <v>0</v>
      </c>
    </row>
    <row r="1452" spans="1:35" customFormat="1" ht="13.5" customHeight="1">
      <c r="A1452" s="45" t="s">
        <v>94</v>
      </c>
      <c r="B1452" s="45" t="s">
        <v>198</v>
      </c>
      <c r="C1452" s="45"/>
      <c r="D1452" s="62" t="s">
        <v>37</v>
      </c>
      <c r="E1452" s="95">
        <v>2002</v>
      </c>
      <c r="F1452" s="67" t="s">
        <v>53</v>
      </c>
      <c r="G1452" s="67"/>
      <c r="H1452" s="97">
        <v>573</v>
      </c>
      <c r="I1452" s="45"/>
      <c r="J1452" s="45">
        <v>582</v>
      </c>
      <c r="K1452" s="45"/>
      <c r="L1452" s="45"/>
      <c r="M1452" s="45"/>
      <c r="N1452" s="45"/>
      <c r="O1452" s="45"/>
      <c r="P1452" s="45"/>
      <c r="Q1452" s="41" t="str">
        <f>IF(CentrepointSourced[[#This Row],[Country]]="Northern Ireland","Northern Ireland",IFERROR(VLOOKUP(CentrepointSourced[[#This Row],[Local Authority]],LKP_LANameDQ[],2,FALSE),CentrepointSourced[[#This Row],[Local Authority]]))</f>
        <v>North Lanarkshire</v>
      </c>
      <c r="R1452" s="41" t="str">
        <f>IF(CentrepointSourced[[#This Row],[LA type]]="County","",INDEX(ConsolGeog[lad14cd],MATCH(CentrepointSourced[[#This Row],[Local Authority DQ]],ConsolGeog[la_name],0)))</f>
        <v>S12000044</v>
      </c>
      <c r="S1452" s="41" t="str">
        <f>IF(OR(CentrepointSourced[[#This Row],[Country]]="Northern Ireland",CentrepointSourced[[#This Row],[Country]]="Scotland",CentrepointSourced[[#This Row],[Country]]="Wales"),"Local Authority",CentrepointSourced[[#This Row],[LA type]])</f>
        <v>Local Authority</v>
      </c>
      <c r="T1452" s="41">
        <f>IF(TRIM(CentrepointSourced[[#This Row],[Presented HS]])="",0,IF(CentrepointSourced[[#This Row],[Presented HS]]="&lt;5",2.5,IF(CentrepointSourced[[#This Row],[Presented HS]]="&lt;10",5,VALUE(TRIM(CentrepointSourced[[#This Row],[Presented HS]])))))</f>
        <v>0</v>
      </c>
      <c r="U1452" s="41">
        <f>IF(TRIM(CentrepointSourced[[#This Row],[Assessed HS]])="",0,IF(CentrepointSourced[[#This Row],[Assessed HS]]="&lt;5",2.5,IF(CentrepointSourced[[#This Row],[Assessed HS]]="&lt;10",5,VALUE(TRIM(CentrepointSourced[[#This Row],[Assessed HS]])))))</f>
        <v>573</v>
      </c>
      <c r="V1452" s="41">
        <f>IF(TRIM(CentrepointSourced[[#This Row],[Presented CS]])="",0,IF(CentrepointSourced[[#This Row],[Presented CS]]="&lt;5",2.5,IF(CentrepointSourced[[#This Row],[Presented CS]]="&lt;10",5,VALUE(TRIM(CentrepointSourced[[#This Row],[Presented CS]])))))</f>
        <v>0</v>
      </c>
      <c r="W1452" s="41">
        <f>IF(TRIM(CentrepointSourced[[#This Row],[Assessed CS]])="",0,IF(CentrepointSourced[[#This Row],[Assessed CS]]="&lt;5",2.5,IF(CentrepointSourced[[#This Row],[Assessed CS]]="&lt;10",5,VALUE(TRIM(CentrepointSourced[[#This Row],[Assessed CS]])))))</f>
        <v>0</v>
      </c>
      <c r="X1452" s="106">
        <f>IF(CentrepointSourced[[#This Row],[Age]]="16-17",CentrepointSourced[[#This Row],[Presented HS DQ]],0)</f>
        <v>0</v>
      </c>
      <c r="Y1452" s="106">
        <f>IF(CentrepointSourced[[#This Row],[Age]]="16-24",CentrepointSourced[[#This Row],[Presented HS DQ]],0)</f>
        <v>0</v>
      </c>
      <c r="Z1452" s="106">
        <f>IF(CentrepointSourced[[#This Row],[Age]]="18-24",CentrepointSourced[[#This Row],[Presented HS DQ]],0)</f>
        <v>0</v>
      </c>
      <c r="AA1452" s="106">
        <f>IF(CentrepointSourced[[#This Row],[Age]]="16-17",CentrepointSourced[[#This Row],[Presented CS DQ]],0)</f>
        <v>0</v>
      </c>
      <c r="AB1452" s="106">
        <f>IF(CentrepointSourced[[#This Row],[Age]]="16-24",CentrepointSourced[[#This Row],[Presented CS DQ]],0)</f>
        <v>0</v>
      </c>
      <c r="AC1452" s="106">
        <f>IF(CentrepointSourced[[#This Row],[Age]]="18-24",CentrepointSourced[[#This Row],[Presented CS DQ]],0)</f>
        <v>0</v>
      </c>
      <c r="AD1452" s="107">
        <f>IF(CentrepointSourced[[#This Row],[Age]]="16-17",CentrepointSourced[[#This Row],[Assessed HS DQ]],0)</f>
        <v>0</v>
      </c>
      <c r="AE1452" s="107">
        <f>IF(CentrepointSourced[[#This Row],[Age]]="16-24",CentrepointSourced[[#This Row],[Assessed HS DQ]],0)</f>
        <v>573</v>
      </c>
      <c r="AF1452" s="107">
        <f>IF(CentrepointSourced[[#This Row],[Age]]="18-24",CentrepointSourced[[#This Row],[Assessed HS DQ]],0)</f>
        <v>0</v>
      </c>
      <c r="AG1452" s="107">
        <f>IF(CentrepointSourced[[#This Row],[Age]]="16-17",CentrepointSourced[[#This Row],[Assessed CS DQ]],0)</f>
        <v>0</v>
      </c>
      <c r="AH1452" s="107">
        <f>IF(CentrepointSourced[[#This Row],[Age]]="16-24",CentrepointSourced[[#This Row],[Assessed CS DQ]],0)</f>
        <v>0</v>
      </c>
      <c r="AI1452" s="107">
        <f>IF(CentrepointSourced[[#This Row],[Age]]="18-24",CentrepointSourced[[#This Row],[Assessed CS DQ]],0)</f>
        <v>0</v>
      </c>
    </row>
    <row r="1453" spans="1:35" customFormat="1" ht="13.5" customHeight="1">
      <c r="A1453" s="45" t="s">
        <v>94</v>
      </c>
      <c r="B1453" s="45" t="s">
        <v>198</v>
      </c>
      <c r="C1453" s="45"/>
      <c r="D1453" s="62" t="s">
        <v>37</v>
      </c>
      <c r="E1453" s="95">
        <v>2003</v>
      </c>
      <c r="F1453" s="67" t="s">
        <v>53</v>
      </c>
      <c r="G1453" s="67"/>
      <c r="H1453" s="97">
        <v>648</v>
      </c>
      <c r="I1453" s="45"/>
      <c r="J1453" s="45">
        <v>660</v>
      </c>
      <c r="K1453" s="45"/>
      <c r="L1453" s="45"/>
      <c r="M1453" s="45"/>
      <c r="N1453" s="45"/>
      <c r="O1453" s="45"/>
      <c r="P1453" s="45"/>
      <c r="Q1453" s="41" t="str">
        <f>IF(CentrepointSourced[[#This Row],[Country]]="Northern Ireland","Northern Ireland",IFERROR(VLOOKUP(CentrepointSourced[[#This Row],[Local Authority]],LKP_LANameDQ[],2,FALSE),CentrepointSourced[[#This Row],[Local Authority]]))</f>
        <v>North Lanarkshire</v>
      </c>
      <c r="R1453" s="41" t="str">
        <f>IF(CentrepointSourced[[#This Row],[LA type]]="County","",INDEX(ConsolGeog[lad14cd],MATCH(CentrepointSourced[[#This Row],[Local Authority DQ]],ConsolGeog[la_name],0)))</f>
        <v>S12000044</v>
      </c>
      <c r="S1453" s="41" t="str">
        <f>IF(OR(CentrepointSourced[[#This Row],[Country]]="Northern Ireland",CentrepointSourced[[#This Row],[Country]]="Scotland",CentrepointSourced[[#This Row],[Country]]="Wales"),"Local Authority",CentrepointSourced[[#This Row],[LA type]])</f>
        <v>Local Authority</v>
      </c>
      <c r="T1453" s="41">
        <f>IF(TRIM(CentrepointSourced[[#This Row],[Presented HS]])="",0,IF(CentrepointSourced[[#This Row],[Presented HS]]="&lt;5",2.5,IF(CentrepointSourced[[#This Row],[Presented HS]]="&lt;10",5,VALUE(TRIM(CentrepointSourced[[#This Row],[Presented HS]])))))</f>
        <v>0</v>
      </c>
      <c r="U1453" s="41">
        <f>IF(TRIM(CentrepointSourced[[#This Row],[Assessed HS]])="",0,IF(CentrepointSourced[[#This Row],[Assessed HS]]="&lt;5",2.5,IF(CentrepointSourced[[#This Row],[Assessed HS]]="&lt;10",5,VALUE(TRIM(CentrepointSourced[[#This Row],[Assessed HS]])))))</f>
        <v>648</v>
      </c>
      <c r="V1453" s="41">
        <f>IF(TRIM(CentrepointSourced[[#This Row],[Presented CS]])="",0,IF(CentrepointSourced[[#This Row],[Presented CS]]="&lt;5",2.5,IF(CentrepointSourced[[#This Row],[Presented CS]]="&lt;10",5,VALUE(TRIM(CentrepointSourced[[#This Row],[Presented CS]])))))</f>
        <v>0</v>
      </c>
      <c r="W1453" s="41">
        <f>IF(TRIM(CentrepointSourced[[#This Row],[Assessed CS]])="",0,IF(CentrepointSourced[[#This Row],[Assessed CS]]="&lt;5",2.5,IF(CentrepointSourced[[#This Row],[Assessed CS]]="&lt;10",5,VALUE(TRIM(CentrepointSourced[[#This Row],[Assessed CS]])))))</f>
        <v>0</v>
      </c>
      <c r="X1453" s="106">
        <f>IF(CentrepointSourced[[#This Row],[Age]]="16-17",CentrepointSourced[[#This Row],[Presented HS DQ]],0)</f>
        <v>0</v>
      </c>
      <c r="Y1453" s="106">
        <f>IF(CentrepointSourced[[#This Row],[Age]]="16-24",CentrepointSourced[[#This Row],[Presented HS DQ]],0)</f>
        <v>0</v>
      </c>
      <c r="Z1453" s="106">
        <f>IF(CentrepointSourced[[#This Row],[Age]]="18-24",CentrepointSourced[[#This Row],[Presented HS DQ]],0)</f>
        <v>0</v>
      </c>
      <c r="AA1453" s="106">
        <f>IF(CentrepointSourced[[#This Row],[Age]]="16-17",CentrepointSourced[[#This Row],[Presented CS DQ]],0)</f>
        <v>0</v>
      </c>
      <c r="AB1453" s="106">
        <f>IF(CentrepointSourced[[#This Row],[Age]]="16-24",CentrepointSourced[[#This Row],[Presented CS DQ]],0)</f>
        <v>0</v>
      </c>
      <c r="AC1453" s="106">
        <f>IF(CentrepointSourced[[#This Row],[Age]]="18-24",CentrepointSourced[[#This Row],[Presented CS DQ]],0)</f>
        <v>0</v>
      </c>
      <c r="AD1453" s="107">
        <f>IF(CentrepointSourced[[#This Row],[Age]]="16-17",CentrepointSourced[[#This Row],[Assessed HS DQ]],0)</f>
        <v>0</v>
      </c>
      <c r="AE1453" s="107">
        <f>IF(CentrepointSourced[[#This Row],[Age]]="16-24",CentrepointSourced[[#This Row],[Assessed HS DQ]],0)</f>
        <v>648</v>
      </c>
      <c r="AF1453" s="107">
        <f>IF(CentrepointSourced[[#This Row],[Age]]="18-24",CentrepointSourced[[#This Row],[Assessed HS DQ]],0)</f>
        <v>0</v>
      </c>
      <c r="AG1453" s="107">
        <f>IF(CentrepointSourced[[#This Row],[Age]]="16-17",CentrepointSourced[[#This Row],[Assessed CS DQ]],0)</f>
        <v>0</v>
      </c>
      <c r="AH1453" s="107">
        <f>IF(CentrepointSourced[[#This Row],[Age]]="16-24",CentrepointSourced[[#This Row],[Assessed CS DQ]],0)</f>
        <v>0</v>
      </c>
      <c r="AI1453" s="107">
        <f>IF(CentrepointSourced[[#This Row],[Age]]="18-24",CentrepointSourced[[#This Row],[Assessed CS DQ]],0)</f>
        <v>0</v>
      </c>
    </row>
    <row r="1454" spans="1:35" customFormat="1" ht="13.5" customHeight="1">
      <c r="A1454" s="45" t="s">
        <v>94</v>
      </c>
      <c r="B1454" s="45" t="s">
        <v>198</v>
      </c>
      <c r="C1454" s="45"/>
      <c r="D1454" s="62" t="s">
        <v>37</v>
      </c>
      <c r="E1454" s="95">
        <v>2004</v>
      </c>
      <c r="F1454" s="67" t="s">
        <v>53</v>
      </c>
      <c r="G1454" s="67"/>
      <c r="H1454" s="97">
        <v>964</v>
      </c>
      <c r="I1454" s="45"/>
      <c r="J1454" s="45">
        <v>994</v>
      </c>
      <c r="K1454" s="45"/>
      <c r="L1454" s="45"/>
      <c r="M1454" s="45"/>
      <c r="N1454" s="45"/>
      <c r="O1454" s="45"/>
      <c r="P1454" s="45"/>
      <c r="Q1454" s="41" t="str">
        <f>IF(CentrepointSourced[[#This Row],[Country]]="Northern Ireland","Northern Ireland",IFERROR(VLOOKUP(CentrepointSourced[[#This Row],[Local Authority]],LKP_LANameDQ[],2,FALSE),CentrepointSourced[[#This Row],[Local Authority]]))</f>
        <v>North Lanarkshire</v>
      </c>
      <c r="R1454" s="41" t="str">
        <f>IF(CentrepointSourced[[#This Row],[LA type]]="County","",INDEX(ConsolGeog[lad14cd],MATCH(CentrepointSourced[[#This Row],[Local Authority DQ]],ConsolGeog[la_name],0)))</f>
        <v>S12000044</v>
      </c>
      <c r="S1454" s="41" t="str">
        <f>IF(OR(CentrepointSourced[[#This Row],[Country]]="Northern Ireland",CentrepointSourced[[#This Row],[Country]]="Scotland",CentrepointSourced[[#This Row],[Country]]="Wales"),"Local Authority",CentrepointSourced[[#This Row],[LA type]])</f>
        <v>Local Authority</v>
      </c>
      <c r="T1454" s="41">
        <f>IF(TRIM(CentrepointSourced[[#This Row],[Presented HS]])="",0,IF(CentrepointSourced[[#This Row],[Presented HS]]="&lt;5",2.5,IF(CentrepointSourced[[#This Row],[Presented HS]]="&lt;10",5,VALUE(TRIM(CentrepointSourced[[#This Row],[Presented HS]])))))</f>
        <v>0</v>
      </c>
      <c r="U1454" s="41">
        <f>IF(TRIM(CentrepointSourced[[#This Row],[Assessed HS]])="",0,IF(CentrepointSourced[[#This Row],[Assessed HS]]="&lt;5",2.5,IF(CentrepointSourced[[#This Row],[Assessed HS]]="&lt;10",5,VALUE(TRIM(CentrepointSourced[[#This Row],[Assessed HS]])))))</f>
        <v>964</v>
      </c>
      <c r="V1454" s="41">
        <f>IF(TRIM(CentrepointSourced[[#This Row],[Presented CS]])="",0,IF(CentrepointSourced[[#This Row],[Presented CS]]="&lt;5",2.5,IF(CentrepointSourced[[#This Row],[Presented CS]]="&lt;10",5,VALUE(TRIM(CentrepointSourced[[#This Row],[Presented CS]])))))</f>
        <v>0</v>
      </c>
      <c r="W1454" s="41">
        <f>IF(TRIM(CentrepointSourced[[#This Row],[Assessed CS]])="",0,IF(CentrepointSourced[[#This Row],[Assessed CS]]="&lt;5",2.5,IF(CentrepointSourced[[#This Row],[Assessed CS]]="&lt;10",5,VALUE(TRIM(CentrepointSourced[[#This Row],[Assessed CS]])))))</f>
        <v>0</v>
      </c>
      <c r="X1454" s="106">
        <f>IF(CentrepointSourced[[#This Row],[Age]]="16-17",CentrepointSourced[[#This Row],[Presented HS DQ]],0)</f>
        <v>0</v>
      </c>
      <c r="Y1454" s="106">
        <f>IF(CentrepointSourced[[#This Row],[Age]]="16-24",CentrepointSourced[[#This Row],[Presented HS DQ]],0)</f>
        <v>0</v>
      </c>
      <c r="Z1454" s="106">
        <f>IF(CentrepointSourced[[#This Row],[Age]]="18-24",CentrepointSourced[[#This Row],[Presented HS DQ]],0)</f>
        <v>0</v>
      </c>
      <c r="AA1454" s="106">
        <f>IF(CentrepointSourced[[#This Row],[Age]]="16-17",CentrepointSourced[[#This Row],[Presented CS DQ]],0)</f>
        <v>0</v>
      </c>
      <c r="AB1454" s="106">
        <f>IF(CentrepointSourced[[#This Row],[Age]]="16-24",CentrepointSourced[[#This Row],[Presented CS DQ]],0)</f>
        <v>0</v>
      </c>
      <c r="AC1454" s="106">
        <f>IF(CentrepointSourced[[#This Row],[Age]]="18-24",CentrepointSourced[[#This Row],[Presented CS DQ]],0)</f>
        <v>0</v>
      </c>
      <c r="AD1454" s="107">
        <f>IF(CentrepointSourced[[#This Row],[Age]]="16-17",CentrepointSourced[[#This Row],[Assessed HS DQ]],0)</f>
        <v>0</v>
      </c>
      <c r="AE1454" s="107">
        <f>IF(CentrepointSourced[[#This Row],[Age]]="16-24",CentrepointSourced[[#This Row],[Assessed HS DQ]],0)</f>
        <v>964</v>
      </c>
      <c r="AF1454" s="107">
        <f>IF(CentrepointSourced[[#This Row],[Age]]="18-24",CentrepointSourced[[#This Row],[Assessed HS DQ]],0)</f>
        <v>0</v>
      </c>
      <c r="AG1454" s="107">
        <f>IF(CentrepointSourced[[#This Row],[Age]]="16-17",CentrepointSourced[[#This Row],[Assessed CS DQ]],0)</f>
        <v>0</v>
      </c>
      <c r="AH1454" s="107">
        <f>IF(CentrepointSourced[[#This Row],[Age]]="16-24",CentrepointSourced[[#This Row],[Assessed CS DQ]],0)</f>
        <v>0</v>
      </c>
      <c r="AI1454" s="107">
        <f>IF(CentrepointSourced[[#This Row],[Age]]="18-24",CentrepointSourced[[#This Row],[Assessed CS DQ]],0)</f>
        <v>0</v>
      </c>
    </row>
    <row r="1455" spans="1:35" customFormat="1" ht="13.5" customHeight="1">
      <c r="A1455" s="45" t="s">
        <v>94</v>
      </c>
      <c r="B1455" s="45" t="s">
        <v>198</v>
      </c>
      <c r="C1455" s="45"/>
      <c r="D1455" s="62" t="s">
        <v>37</v>
      </c>
      <c r="E1455" s="95">
        <v>2005</v>
      </c>
      <c r="F1455" s="67" t="s">
        <v>53</v>
      </c>
      <c r="G1455" s="67"/>
      <c r="H1455" s="97">
        <v>1024</v>
      </c>
      <c r="I1455" s="45"/>
      <c r="J1455" s="45">
        <v>1014</v>
      </c>
      <c r="K1455" s="45"/>
      <c r="L1455" s="45"/>
      <c r="M1455" s="45"/>
      <c r="N1455" s="45"/>
      <c r="O1455" s="45"/>
      <c r="P1455" s="45"/>
      <c r="Q1455" s="41" t="str">
        <f>IF(CentrepointSourced[[#This Row],[Country]]="Northern Ireland","Northern Ireland",IFERROR(VLOOKUP(CentrepointSourced[[#This Row],[Local Authority]],LKP_LANameDQ[],2,FALSE),CentrepointSourced[[#This Row],[Local Authority]]))</f>
        <v>North Lanarkshire</v>
      </c>
      <c r="R1455" s="41" t="str">
        <f>IF(CentrepointSourced[[#This Row],[LA type]]="County","",INDEX(ConsolGeog[lad14cd],MATCH(CentrepointSourced[[#This Row],[Local Authority DQ]],ConsolGeog[la_name],0)))</f>
        <v>S12000044</v>
      </c>
      <c r="S1455" s="41" t="str">
        <f>IF(OR(CentrepointSourced[[#This Row],[Country]]="Northern Ireland",CentrepointSourced[[#This Row],[Country]]="Scotland",CentrepointSourced[[#This Row],[Country]]="Wales"),"Local Authority",CentrepointSourced[[#This Row],[LA type]])</f>
        <v>Local Authority</v>
      </c>
      <c r="T1455" s="41">
        <f>IF(TRIM(CentrepointSourced[[#This Row],[Presented HS]])="",0,IF(CentrepointSourced[[#This Row],[Presented HS]]="&lt;5",2.5,IF(CentrepointSourced[[#This Row],[Presented HS]]="&lt;10",5,VALUE(TRIM(CentrepointSourced[[#This Row],[Presented HS]])))))</f>
        <v>0</v>
      </c>
      <c r="U1455" s="41">
        <f>IF(TRIM(CentrepointSourced[[#This Row],[Assessed HS]])="",0,IF(CentrepointSourced[[#This Row],[Assessed HS]]="&lt;5",2.5,IF(CentrepointSourced[[#This Row],[Assessed HS]]="&lt;10",5,VALUE(TRIM(CentrepointSourced[[#This Row],[Assessed HS]])))))</f>
        <v>1024</v>
      </c>
      <c r="V1455" s="41">
        <f>IF(TRIM(CentrepointSourced[[#This Row],[Presented CS]])="",0,IF(CentrepointSourced[[#This Row],[Presented CS]]="&lt;5",2.5,IF(CentrepointSourced[[#This Row],[Presented CS]]="&lt;10",5,VALUE(TRIM(CentrepointSourced[[#This Row],[Presented CS]])))))</f>
        <v>0</v>
      </c>
      <c r="W1455" s="41">
        <f>IF(TRIM(CentrepointSourced[[#This Row],[Assessed CS]])="",0,IF(CentrepointSourced[[#This Row],[Assessed CS]]="&lt;5",2.5,IF(CentrepointSourced[[#This Row],[Assessed CS]]="&lt;10",5,VALUE(TRIM(CentrepointSourced[[#This Row],[Assessed CS]])))))</f>
        <v>0</v>
      </c>
      <c r="X1455" s="106">
        <f>IF(CentrepointSourced[[#This Row],[Age]]="16-17",CentrepointSourced[[#This Row],[Presented HS DQ]],0)</f>
        <v>0</v>
      </c>
      <c r="Y1455" s="106">
        <f>IF(CentrepointSourced[[#This Row],[Age]]="16-24",CentrepointSourced[[#This Row],[Presented HS DQ]],0)</f>
        <v>0</v>
      </c>
      <c r="Z1455" s="106">
        <f>IF(CentrepointSourced[[#This Row],[Age]]="18-24",CentrepointSourced[[#This Row],[Presented HS DQ]],0)</f>
        <v>0</v>
      </c>
      <c r="AA1455" s="106">
        <f>IF(CentrepointSourced[[#This Row],[Age]]="16-17",CentrepointSourced[[#This Row],[Presented CS DQ]],0)</f>
        <v>0</v>
      </c>
      <c r="AB1455" s="106">
        <f>IF(CentrepointSourced[[#This Row],[Age]]="16-24",CentrepointSourced[[#This Row],[Presented CS DQ]],0)</f>
        <v>0</v>
      </c>
      <c r="AC1455" s="106">
        <f>IF(CentrepointSourced[[#This Row],[Age]]="18-24",CentrepointSourced[[#This Row],[Presented CS DQ]],0)</f>
        <v>0</v>
      </c>
      <c r="AD1455" s="107">
        <f>IF(CentrepointSourced[[#This Row],[Age]]="16-17",CentrepointSourced[[#This Row],[Assessed HS DQ]],0)</f>
        <v>0</v>
      </c>
      <c r="AE1455" s="107">
        <f>IF(CentrepointSourced[[#This Row],[Age]]="16-24",CentrepointSourced[[#This Row],[Assessed HS DQ]],0)</f>
        <v>1024</v>
      </c>
      <c r="AF1455" s="107">
        <f>IF(CentrepointSourced[[#This Row],[Age]]="18-24",CentrepointSourced[[#This Row],[Assessed HS DQ]],0)</f>
        <v>0</v>
      </c>
      <c r="AG1455" s="107">
        <f>IF(CentrepointSourced[[#This Row],[Age]]="16-17",CentrepointSourced[[#This Row],[Assessed CS DQ]],0)</f>
        <v>0</v>
      </c>
      <c r="AH1455" s="107">
        <f>IF(CentrepointSourced[[#This Row],[Age]]="16-24",CentrepointSourced[[#This Row],[Assessed CS DQ]],0)</f>
        <v>0</v>
      </c>
      <c r="AI1455" s="107">
        <f>IF(CentrepointSourced[[#This Row],[Age]]="18-24",CentrepointSourced[[#This Row],[Assessed CS DQ]],0)</f>
        <v>0</v>
      </c>
    </row>
    <row r="1456" spans="1:35" customFormat="1" ht="13.5" customHeight="1">
      <c r="A1456" s="45" t="s">
        <v>94</v>
      </c>
      <c r="B1456" s="45" t="s">
        <v>198</v>
      </c>
      <c r="C1456" s="45"/>
      <c r="D1456" s="62" t="s">
        <v>37</v>
      </c>
      <c r="E1456" s="95">
        <v>2006</v>
      </c>
      <c r="F1456" s="67" t="s">
        <v>53</v>
      </c>
      <c r="G1456" s="67"/>
      <c r="H1456" s="97">
        <v>956</v>
      </c>
      <c r="I1456" s="45"/>
      <c r="J1456" s="45">
        <v>959</v>
      </c>
      <c r="K1456" s="45"/>
      <c r="L1456" s="45"/>
      <c r="M1456" s="45"/>
      <c r="N1456" s="45"/>
      <c r="O1456" s="45"/>
      <c r="P1456" s="45"/>
      <c r="Q1456" s="41" t="str">
        <f>IF(CentrepointSourced[[#This Row],[Country]]="Northern Ireland","Northern Ireland",IFERROR(VLOOKUP(CentrepointSourced[[#This Row],[Local Authority]],LKP_LANameDQ[],2,FALSE),CentrepointSourced[[#This Row],[Local Authority]]))</f>
        <v>North Lanarkshire</v>
      </c>
      <c r="R1456" s="41" t="str">
        <f>IF(CentrepointSourced[[#This Row],[LA type]]="County","",INDEX(ConsolGeog[lad14cd],MATCH(CentrepointSourced[[#This Row],[Local Authority DQ]],ConsolGeog[la_name],0)))</f>
        <v>S12000044</v>
      </c>
      <c r="S1456" s="41" t="str">
        <f>IF(OR(CentrepointSourced[[#This Row],[Country]]="Northern Ireland",CentrepointSourced[[#This Row],[Country]]="Scotland",CentrepointSourced[[#This Row],[Country]]="Wales"),"Local Authority",CentrepointSourced[[#This Row],[LA type]])</f>
        <v>Local Authority</v>
      </c>
      <c r="T1456" s="41">
        <f>IF(TRIM(CentrepointSourced[[#This Row],[Presented HS]])="",0,IF(CentrepointSourced[[#This Row],[Presented HS]]="&lt;5",2.5,IF(CentrepointSourced[[#This Row],[Presented HS]]="&lt;10",5,VALUE(TRIM(CentrepointSourced[[#This Row],[Presented HS]])))))</f>
        <v>0</v>
      </c>
      <c r="U1456" s="41">
        <f>IF(TRIM(CentrepointSourced[[#This Row],[Assessed HS]])="",0,IF(CentrepointSourced[[#This Row],[Assessed HS]]="&lt;5",2.5,IF(CentrepointSourced[[#This Row],[Assessed HS]]="&lt;10",5,VALUE(TRIM(CentrepointSourced[[#This Row],[Assessed HS]])))))</f>
        <v>956</v>
      </c>
      <c r="V1456" s="41">
        <f>IF(TRIM(CentrepointSourced[[#This Row],[Presented CS]])="",0,IF(CentrepointSourced[[#This Row],[Presented CS]]="&lt;5",2.5,IF(CentrepointSourced[[#This Row],[Presented CS]]="&lt;10",5,VALUE(TRIM(CentrepointSourced[[#This Row],[Presented CS]])))))</f>
        <v>0</v>
      </c>
      <c r="W1456" s="41">
        <f>IF(TRIM(CentrepointSourced[[#This Row],[Assessed CS]])="",0,IF(CentrepointSourced[[#This Row],[Assessed CS]]="&lt;5",2.5,IF(CentrepointSourced[[#This Row],[Assessed CS]]="&lt;10",5,VALUE(TRIM(CentrepointSourced[[#This Row],[Assessed CS]])))))</f>
        <v>0</v>
      </c>
      <c r="X1456" s="106">
        <f>IF(CentrepointSourced[[#This Row],[Age]]="16-17",CentrepointSourced[[#This Row],[Presented HS DQ]],0)</f>
        <v>0</v>
      </c>
      <c r="Y1456" s="106">
        <f>IF(CentrepointSourced[[#This Row],[Age]]="16-24",CentrepointSourced[[#This Row],[Presented HS DQ]],0)</f>
        <v>0</v>
      </c>
      <c r="Z1456" s="106">
        <f>IF(CentrepointSourced[[#This Row],[Age]]="18-24",CentrepointSourced[[#This Row],[Presented HS DQ]],0)</f>
        <v>0</v>
      </c>
      <c r="AA1456" s="106">
        <f>IF(CentrepointSourced[[#This Row],[Age]]="16-17",CentrepointSourced[[#This Row],[Presented CS DQ]],0)</f>
        <v>0</v>
      </c>
      <c r="AB1456" s="106">
        <f>IF(CentrepointSourced[[#This Row],[Age]]="16-24",CentrepointSourced[[#This Row],[Presented CS DQ]],0)</f>
        <v>0</v>
      </c>
      <c r="AC1456" s="106">
        <f>IF(CentrepointSourced[[#This Row],[Age]]="18-24",CentrepointSourced[[#This Row],[Presented CS DQ]],0)</f>
        <v>0</v>
      </c>
      <c r="AD1456" s="107">
        <f>IF(CentrepointSourced[[#This Row],[Age]]="16-17",CentrepointSourced[[#This Row],[Assessed HS DQ]],0)</f>
        <v>0</v>
      </c>
      <c r="AE1456" s="107">
        <f>IF(CentrepointSourced[[#This Row],[Age]]="16-24",CentrepointSourced[[#This Row],[Assessed HS DQ]],0)</f>
        <v>956</v>
      </c>
      <c r="AF1456" s="107">
        <f>IF(CentrepointSourced[[#This Row],[Age]]="18-24",CentrepointSourced[[#This Row],[Assessed HS DQ]],0)</f>
        <v>0</v>
      </c>
      <c r="AG1456" s="107">
        <f>IF(CentrepointSourced[[#This Row],[Age]]="16-17",CentrepointSourced[[#This Row],[Assessed CS DQ]],0)</f>
        <v>0</v>
      </c>
      <c r="AH1456" s="107">
        <f>IF(CentrepointSourced[[#This Row],[Age]]="16-24",CentrepointSourced[[#This Row],[Assessed CS DQ]],0)</f>
        <v>0</v>
      </c>
      <c r="AI1456" s="107">
        <f>IF(CentrepointSourced[[#This Row],[Age]]="18-24",CentrepointSourced[[#This Row],[Assessed CS DQ]],0)</f>
        <v>0</v>
      </c>
    </row>
    <row r="1457" spans="1:35" customFormat="1" ht="13.5" customHeight="1">
      <c r="A1457" s="45" t="s">
        <v>94</v>
      </c>
      <c r="B1457" s="45" t="s">
        <v>198</v>
      </c>
      <c r="C1457" s="45"/>
      <c r="D1457" s="62" t="s">
        <v>37</v>
      </c>
      <c r="E1457" s="95">
        <v>2007</v>
      </c>
      <c r="F1457" s="67" t="s">
        <v>53</v>
      </c>
      <c r="G1457" s="67"/>
      <c r="H1457" s="97">
        <v>923</v>
      </c>
      <c r="I1457" s="45"/>
      <c r="J1457" s="45">
        <v>931</v>
      </c>
      <c r="K1457" s="45"/>
      <c r="L1457" s="45"/>
      <c r="M1457" s="45"/>
      <c r="N1457" s="45"/>
      <c r="O1457" s="45"/>
      <c r="P1457" s="45"/>
      <c r="Q1457" s="41" t="str">
        <f>IF(CentrepointSourced[[#This Row],[Country]]="Northern Ireland","Northern Ireland",IFERROR(VLOOKUP(CentrepointSourced[[#This Row],[Local Authority]],LKP_LANameDQ[],2,FALSE),CentrepointSourced[[#This Row],[Local Authority]]))</f>
        <v>North Lanarkshire</v>
      </c>
      <c r="R1457" s="41" t="str">
        <f>IF(CentrepointSourced[[#This Row],[LA type]]="County","",INDEX(ConsolGeog[lad14cd],MATCH(CentrepointSourced[[#This Row],[Local Authority DQ]],ConsolGeog[la_name],0)))</f>
        <v>S12000044</v>
      </c>
      <c r="S1457" s="41" t="str">
        <f>IF(OR(CentrepointSourced[[#This Row],[Country]]="Northern Ireland",CentrepointSourced[[#This Row],[Country]]="Scotland",CentrepointSourced[[#This Row],[Country]]="Wales"),"Local Authority",CentrepointSourced[[#This Row],[LA type]])</f>
        <v>Local Authority</v>
      </c>
      <c r="T1457" s="41">
        <f>IF(TRIM(CentrepointSourced[[#This Row],[Presented HS]])="",0,IF(CentrepointSourced[[#This Row],[Presented HS]]="&lt;5",2.5,IF(CentrepointSourced[[#This Row],[Presented HS]]="&lt;10",5,VALUE(TRIM(CentrepointSourced[[#This Row],[Presented HS]])))))</f>
        <v>0</v>
      </c>
      <c r="U1457" s="41">
        <f>IF(TRIM(CentrepointSourced[[#This Row],[Assessed HS]])="",0,IF(CentrepointSourced[[#This Row],[Assessed HS]]="&lt;5",2.5,IF(CentrepointSourced[[#This Row],[Assessed HS]]="&lt;10",5,VALUE(TRIM(CentrepointSourced[[#This Row],[Assessed HS]])))))</f>
        <v>923</v>
      </c>
      <c r="V1457" s="41">
        <f>IF(TRIM(CentrepointSourced[[#This Row],[Presented CS]])="",0,IF(CentrepointSourced[[#This Row],[Presented CS]]="&lt;5",2.5,IF(CentrepointSourced[[#This Row],[Presented CS]]="&lt;10",5,VALUE(TRIM(CentrepointSourced[[#This Row],[Presented CS]])))))</f>
        <v>0</v>
      </c>
      <c r="W1457" s="41">
        <f>IF(TRIM(CentrepointSourced[[#This Row],[Assessed CS]])="",0,IF(CentrepointSourced[[#This Row],[Assessed CS]]="&lt;5",2.5,IF(CentrepointSourced[[#This Row],[Assessed CS]]="&lt;10",5,VALUE(TRIM(CentrepointSourced[[#This Row],[Assessed CS]])))))</f>
        <v>0</v>
      </c>
      <c r="X1457" s="106">
        <f>IF(CentrepointSourced[[#This Row],[Age]]="16-17",CentrepointSourced[[#This Row],[Presented HS DQ]],0)</f>
        <v>0</v>
      </c>
      <c r="Y1457" s="106">
        <f>IF(CentrepointSourced[[#This Row],[Age]]="16-24",CentrepointSourced[[#This Row],[Presented HS DQ]],0)</f>
        <v>0</v>
      </c>
      <c r="Z1457" s="106">
        <f>IF(CentrepointSourced[[#This Row],[Age]]="18-24",CentrepointSourced[[#This Row],[Presented HS DQ]],0)</f>
        <v>0</v>
      </c>
      <c r="AA1457" s="106">
        <f>IF(CentrepointSourced[[#This Row],[Age]]="16-17",CentrepointSourced[[#This Row],[Presented CS DQ]],0)</f>
        <v>0</v>
      </c>
      <c r="AB1457" s="106">
        <f>IF(CentrepointSourced[[#This Row],[Age]]="16-24",CentrepointSourced[[#This Row],[Presented CS DQ]],0)</f>
        <v>0</v>
      </c>
      <c r="AC1457" s="106">
        <f>IF(CentrepointSourced[[#This Row],[Age]]="18-24",CentrepointSourced[[#This Row],[Presented CS DQ]],0)</f>
        <v>0</v>
      </c>
      <c r="AD1457" s="107">
        <f>IF(CentrepointSourced[[#This Row],[Age]]="16-17",CentrepointSourced[[#This Row],[Assessed HS DQ]],0)</f>
        <v>0</v>
      </c>
      <c r="AE1457" s="107">
        <f>IF(CentrepointSourced[[#This Row],[Age]]="16-24",CentrepointSourced[[#This Row],[Assessed HS DQ]],0)</f>
        <v>923</v>
      </c>
      <c r="AF1457" s="107">
        <f>IF(CentrepointSourced[[#This Row],[Age]]="18-24",CentrepointSourced[[#This Row],[Assessed HS DQ]],0)</f>
        <v>0</v>
      </c>
      <c r="AG1457" s="107">
        <f>IF(CentrepointSourced[[#This Row],[Age]]="16-17",CentrepointSourced[[#This Row],[Assessed CS DQ]],0)</f>
        <v>0</v>
      </c>
      <c r="AH1457" s="107">
        <f>IF(CentrepointSourced[[#This Row],[Age]]="16-24",CentrepointSourced[[#This Row],[Assessed CS DQ]],0)</f>
        <v>0</v>
      </c>
      <c r="AI1457" s="107">
        <f>IF(CentrepointSourced[[#This Row],[Age]]="18-24",CentrepointSourced[[#This Row],[Assessed CS DQ]],0)</f>
        <v>0</v>
      </c>
    </row>
    <row r="1458" spans="1:35" customFormat="1" ht="13.5" customHeight="1">
      <c r="A1458" s="45" t="s">
        <v>94</v>
      </c>
      <c r="B1458" s="45" t="s">
        <v>198</v>
      </c>
      <c r="C1458" s="45"/>
      <c r="D1458" s="62" t="s">
        <v>37</v>
      </c>
      <c r="E1458" s="95">
        <v>2008</v>
      </c>
      <c r="F1458" s="67" t="s">
        <v>53</v>
      </c>
      <c r="G1458" s="67"/>
      <c r="H1458" s="97">
        <v>851</v>
      </c>
      <c r="I1458" s="45"/>
      <c r="J1458" s="45">
        <v>835</v>
      </c>
      <c r="K1458" s="45"/>
      <c r="L1458" s="45"/>
      <c r="M1458" s="45"/>
      <c r="N1458" s="45"/>
      <c r="O1458" s="45"/>
      <c r="P1458" s="45"/>
      <c r="Q1458" s="41" t="str">
        <f>IF(CentrepointSourced[[#This Row],[Country]]="Northern Ireland","Northern Ireland",IFERROR(VLOOKUP(CentrepointSourced[[#This Row],[Local Authority]],LKP_LANameDQ[],2,FALSE),CentrepointSourced[[#This Row],[Local Authority]]))</f>
        <v>North Lanarkshire</v>
      </c>
      <c r="R1458" s="41" t="str">
        <f>IF(CentrepointSourced[[#This Row],[LA type]]="County","",INDEX(ConsolGeog[lad14cd],MATCH(CentrepointSourced[[#This Row],[Local Authority DQ]],ConsolGeog[la_name],0)))</f>
        <v>S12000044</v>
      </c>
      <c r="S1458" s="41" t="str">
        <f>IF(OR(CentrepointSourced[[#This Row],[Country]]="Northern Ireland",CentrepointSourced[[#This Row],[Country]]="Scotland",CentrepointSourced[[#This Row],[Country]]="Wales"),"Local Authority",CentrepointSourced[[#This Row],[LA type]])</f>
        <v>Local Authority</v>
      </c>
      <c r="T1458" s="41">
        <f>IF(TRIM(CentrepointSourced[[#This Row],[Presented HS]])="",0,IF(CentrepointSourced[[#This Row],[Presented HS]]="&lt;5",2.5,IF(CentrepointSourced[[#This Row],[Presented HS]]="&lt;10",5,VALUE(TRIM(CentrepointSourced[[#This Row],[Presented HS]])))))</f>
        <v>0</v>
      </c>
      <c r="U1458" s="41">
        <f>IF(TRIM(CentrepointSourced[[#This Row],[Assessed HS]])="",0,IF(CentrepointSourced[[#This Row],[Assessed HS]]="&lt;5",2.5,IF(CentrepointSourced[[#This Row],[Assessed HS]]="&lt;10",5,VALUE(TRIM(CentrepointSourced[[#This Row],[Assessed HS]])))))</f>
        <v>851</v>
      </c>
      <c r="V1458" s="41">
        <f>IF(TRIM(CentrepointSourced[[#This Row],[Presented CS]])="",0,IF(CentrepointSourced[[#This Row],[Presented CS]]="&lt;5",2.5,IF(CentrepointSourced[[#This Row],[Presented CS]]="&lt;10",5,VALUE(TRIM(CentrepointSourced[[#This Row],[Presented CS]])))))</f>
        <v>0</v>
      </c>
      <c r="W1458" s="41">
        <f>IF(TRIM(CentrepointSourced[[#This Row],[Assessed CS]])="",0,IF(CentrepointSourced[[#This Row],[Assessed CS]]="&lt;5",2.5,IF(CentrepointSourced[[#This Row],[Assessed CS]]="&lt;10",5,VALUE(TRIM(CentrepointSourced[[#This Row],[Assessed CS]])))))</f>
        <v>0</v>
      </c>
      <c r="X1458" s="106">
        <f>IF(CentrepointSourced[[#This Row],[Age]]="16-17",CentrepointSourced[[#This Row],[Presented HS DQ]],0)</f>
        <v>0</v>
      </c>
      <c r="Y1458" s="106">
        <f>IF(CentrepointSourced[[#This Row],[Age]]="16-24",CentrepointSourced[[#This Row],[Presented HS DQ]],0)</f>
        <v>0</v>
      </c>
      <c r="Z1458" s="106">
        <f>IF(CentrepointSourced[[#This Row],[Age]]="18-24",CentrepointSourced[[#This Row],[Presented HS DQ]],0)</f>
        <v>0</v>
      </c>
      <c r="AA1458" s="106">
        <f>IF(CentrepointSourced[[#This Row],[Age]]="16-17",CentrepointSourced[[#This Row],[Presented CS DQ]],0)</f>
        <v>0</v>
      </c>
      <c r="AB1458" s="106">
        <f>IF(CentrepointSourced[[#This Row],[Age]]="16-24",CentrepointSourced[[#This Row],[Presented CS DQ]],0)</f>
        <v>0</v>
      </c>
      <c r="AC1458" s="106">
        <f>IF(CentrepointSourced[[#This Row],[Age]]="18-24",CentrepointSourced[[#This Row],[Presented CS DQ]],0)</f>
        <v>0</v>
      </c>
      <c r="AD1458" s="107">
        <f>IF(CentrepointSourced[[#This Row],[Age]]="16-17",CentrepointSourced[[#This Row],[Assessed HS DQ]],0)</f>
        <v>0</v>
      </c>
      <c r="AE1458" s="107">
        <f>IF(CentrepointSourced[[#This Row],[Age]]="16-24",CentrepointSourced[[#This Row],[Assessed HS DQ]],0)</f>
        <v>851</v>
      </c>
      <c r="AF1458" s="107">
        <f>IF(CentrepointSourced[[#This Row],[Age]]="18-24",CentrepointSourced[[#This Row],[Assessed HS DQ]],0)</f>
        <v>0</v>
      </c>
      <c r="AG1458" s="107">
        <f>IF(CentrepointSourced[[#This Row],[Age]]="16-17",CentrepointSourced[[#This Row],[Assessed CS DQ]],0)</f>
        <v>0</v>
      </c>
      <c r="AH1458" s="107">
        <f>IF(CentrepointSourced[[#This Row],[Age]]="16-24",CentrepointSourced[[#This Row],[Assessed CS DQ]],0)</f>
        <v>0</v>
      </c>
      <c r="AI1458" s="107">
        <f>IF(CentrepointSourced[[#This Row],[Age]]="18-24",CentrepointSourced[[#This Row],[Assessed CS DQ]],0)</f>
        <v>0</v>
      </c>
    </row>
    <row r="1459" spans="1:35" customFormat="1" ht="13.5" customHeight="1">
      <c r="A1459" s="45" t="s">
        <v>94</v>
      </c>
      <c r="B1459" s="45" t="s">
        <v>198</v>
      </c>
      <c r="C1459" s="45"/>
      <c r="D1459" s="62" t="s">
        <v>37</v>
      </c>
      <c r="E1459" s="95">
        <v>2009</v>
      </c>
      <c r="F1459" s="67" t="s">
        <v>53</v>
      </c>
      <c r="G1459" s="67"/>
      <c r="H1459" s="97">
        <v>756</v>
      </c>
      <c r="I1459" s="45"/>
      <c r="J1459" s="45">
        <v>735</v>
      </c>
      <c r="K1459" s="45"/>
      <c r="L1459" s="45"/>
      <c r="M1459" s="45"/>
      <c r="N1459" s="45"/>
      <c r="O1459" s="45"/>
      <c r="P1459" s="45"/>
      <c r="Q1459" s="41" t="str">
        <f>IF(CentrepointSourced[[#This Row],[Country]]="Northern Ireland","Northern Ireland",IFERROR(VLOOKUP(CentrepointSourced[[#This Row],[Local Authority]],LKP_LANameDQ[],2,FALSE),CentrepointSourced[[#This Row],[Local Authority]]))</f>
        <v>North Lanarkshire</v>
      </c>
      <c r="R1459" s="41" t="str">
        <f>IF(CentrepointSourced[[#This Row],[LA type]]="County","",INDEX(ConsolGeog[lad14cd],MATCH(CentrepointSourced[[#This Row],[Local Authority DQ]],ConsolGeog[la_name],0)))</f>
        <v>S12000044</v>
      </c>
      <c r="S1459" s="41" t="str">
        <f>IF(OR(CentrepointSourced[[#This Row],[Country]]="Northern Ireland",CentrepointSourced[[#This Row],[Country]]="Scotland",CentrepointSourced[[#This Row],[Country]]="Wales"),"Local Authority",CentrepointSourced[[#This Row],[LA type]])</f>
        <v>Local Authority</v>
      </c>
      <c r="T1459" s="41">
        <f>IF(TRIM(CentrepointSourced[[#This Row],[Presented HS]])="",0,IF(CentrepointSourced[[#This Row],[Presented HS]]="&lt;5",2.5,IF(CentrepointSourced[[#This Row],[Presented HS]]="&lt;10",5,VALUE(TRIM(CentrepointSourced[[#This Row],[Presented HS]])))))</f>
        <v>0</v>
      </c>
      <c r="U1459" s="41">
        <f>IF(TRIM(CentrepointSourced[[#This Row],[Assessed HS]])="",0,IF(CentrepointSourced[[#This Row],[Assessed HS]]="&lt;5",2.5,IF(CentrepointSourced[[#This Row],[Assessed HS]]="&lt;10",5,VALUE(TRIM(CentrepointSourced[[#This Row],[Assessed HS]])))))</f>
        <v>756</v>
      </c>
      <c r="V1459" s="41">
        <f>IF(TRIM(CentrepointSourced[[#This Row],[Presented CS]])="",0,IF(CentrepointSourced[[#This Row],[Presented CS]]="&lt;5",2.5,IF(CentrepointSourced[[#This Row],[Presented CS]]="&lt;10",5,VALUE(TRIM(CentrepointSourced[[#This Row],[Presented CS]])))))</f>
        <v>0</v>
      </c>
      <c r="W1459" s="41">
        <f>IF(TRIM(CentrepointSourced[[#This Row],[Assessed CS]])="",0,IF(CentrepointSourced[[#This Row],[Assessed CS]]="&lt;5",2.5,IF(CentrepointSourced[[#This Row],[Assessed CS]]="&lt;10",5,VALUE(TRIM(CentrepointSourced[[#This Row],[Assessed CS]])))))</f>
        <v>0</v>
      </c>
      <c r="X1459" s="106">
        <f>IF(CentrepointSourced[[#This Row],[Age]]="16-17",CentrepointSourced[[#This Row],[Presented HS DQ]],0)</f>
        <v>0</v>
      </c>
      <c r="Y1459" s="106">
        <f>IF(CentrepointSourced[[#This Row],[Age]]="16-24",CentrepointSourced[[#This Row],[Presented HS DQ]],0)</f>
        <v>0</v>
      </c>
      <c r="Z1459" s="106">
        <f>IF(CentrepointSourced[[#This Row],[Age]]="18-24",CentrepointSourced[[#This Row],[Presented HS DQ]],0)</f>
        <v>0</v>
      </c>
      <c r="AA1459" s="106">
        <f>IF(CentrepointSourced[[#This Row],[Age]]="16-17",CentrepointSourced[[#This Row],[Presented CS DQ]],0)</f>
        <v>0</v>
      </c>
      <c r="AB1459" s="106">
        <f>IF(CentrepointSourced[[#This Row],[Age]]="16-24",CentrepointSourced[[#This Row],[Presented CS DQ]],0)</f>
        <v>0</v>
      </c>
      <c r="AC1459" s="106">
        <f>IF(CentrepointSourced[[#This Row],[Age]]="18-24",CentrepointSourced[[#This Row],[Presented CS DQ]],0)</f>
        <v>0</v>
      </c>
      <c r="AD1459" s="107">
        <f>IF(CentrepointSourced[[#This Row],[Age]]="16-17",CentrepointSourced[[#This Row],[Assessed HS DQ]],0)</f>
        <v>0</v>
      </c>
      <c r="AE1459" s="107">
        <f>IF(CentrepointSourced[[#This Row],[Age]]="16-24",CentrepointSourced[[#This Row],[Assessed HS DQ]],0)</f>
        <v>756</v>
      </c>
      <c r="AF1459" s="107">
        <f>IF(CentrepointSourced[[#This Row],[Age]]="18-24",CentrepointSourced[[#This Row],[Assessed HS DQ]],0)</f>
        <v>0</v>
      </c>
      <c r="AG1459" s="107">
        <f>IF(CentrepointSourced[[#This Row],[Age]]="16-17",CentrepointSourced[[#This Row],[Assessed CS DQ]],0)</f>
        <v>0</v>
      </c>
      <c r="AH1459" s="107">
        <f>IF(CentrepointSourced[[#This Row],[Age]]="16-24",CentrepointSourced[[#This Row],[Assessed CS DQ]],0)</f>
        <v>0</v>
      </c>
      <c r="AI1459" s="107">
        <f>IF(CentrepointSourced[[#This Row],[Age]]="18-24",CentrepointSourced[[#This Row],[Assessed CS DQ]],0)</f>
        <v>0</v>
      </c>
    </row>
    <row r="1460" spans="1:35" customFormat="1" ht="13.5" customHeight="1">
      <c r="A1460" s="45" t="s">
        <v>94</v>
      </c>
      <c r="B1460" s="45" t="s">
        <v>198</v>
      </c>
      <c r="C1460" s="45"/>
      <c r="D1460" s="62" t="s">
        <v>37</v>
      </c>
      <c r="E1460" s="95">
        <v>2010</v>
      </c>
      <c r="F1460" s="67" t="s">
        <v>53</v>
      </c>
      <c r="G1460" s="67"/>
      <c r="H1460" s="97">
        <v>614</v>
      </c>
      <c r="I1460" s="45"/>
      <c r="J1460" s="45">
        <v>613</v>
      </c>
      <c r="K1460" s="45"/>
      <c r="L1460" s="45"/>
      <c r="M1460" s="45"/>
      <c r="N1460" s="45"/>
      <c r="O1460" s="45"/>
      <c r="P1460" s="45"/>
      <c r="Q1460" s="41" t="str">
        <f>IF(CentrepointSourced[[#This Row],[Country]]="Northern Ireland","Northern Ireland",IFERROR(VLOOKUP(CentrepointSourced[[#This Row],[Local Authority]],LKP_LANameDQ[],2,FALSE),CentrepointSourced[[#This Row],[Local Authority]]))</f>
        <v>North Lanarkshire</v>
      </c>
      <c r="R1460" s="41" t="str">
        <f>IF(CentrepointSourced[[#This Row],[LA type]]="County","",INDEX(ConsolGeog[lad14cd],MATCH(CentrepointSourced[[#This Row],[Local Authority DQ]],ConsolGeog[la_name],0)))</f>
        <v>S12000044</v>
      </c>
      <c r="S1460" s="41" t="str">
        <f>IF(OR(CentrepointSourced[[#This Row],[Country]]="Northern Ireland",CentrepointSourced[[#This Row],[Country]]="Scotland",CentrepointSourced[[#This Row],[Country]]="Wales"),"Local Authority",CentrepointSourced[[#This Row],[LA type]])</f>
        <v>Local Authority</v>
      </c>
      <c r="T1460" s="41">
        <f>IF(TRIM(CentrepointSourced[[#This Row],[Presented HS]])="",0,IF(CentrepointSourced[[#This Row],[Presented HS]]="&lt;5",2.5,IF(CentrepointSourced[[#This Row],[Presented HS]]="&lt;10",5,VALUE(TRIM(CentrepointSourced[[#This Row],[Presented HS]])))))</f>
        <v>0</v>
      </c>
      <c r="U1460" s="41">
        <f>IF(TRIM(CentrepointSourced[[#This Row],[Assessed HS]])="",0,IF(CentrepointSourced[[#This Row],[Assessed HS]]="&lt;5",2.5,IF(CentrepointSourced[[#This Row],[Assessed HS]]="&lt;10",5,VALUE(TRIM(CentrepointSourced[[#This Row],[Assessed HS]])))))</f>
        <v>614</v>
      </c>
      <c r="V1460" s="41">
        <f>IF(TRIM(CentrepointSourced[[#This Row],[Presented CS]])="",0,IF(CentrepointSourced[[#This Row],[Presented CS]]="&lt;5",2.5,IF(CentrepointSourced[[#This Row],[Presented CS]]="&lt;10",5,VALUE(TRIM(CentrepointSourced[[#This Row],[Presented CS]])))))</f>
        <v>0</v>
      </c>
      <c r="W1460" s="41">
        <f>IF(TRIM(CentrepointSourced[[#This Row],[Assessed CS]])="",0,IF(CentrepointSourced[[#This Row],[Assessed CS]]="&lt;5",2.5,IF(CentrepointSourced[[#This Row],[Assessed CS]]="&lt;10",5,VALUE(TRIM(CentrepointSourced[[#This Row],[Assessed CS]])))))</f>
        <v>0</v>
      </c>
      <c r="X1460" s="106">
        <f>IF(CentrepointSourced[[#This Row],[Age]]="16-17",CentrepointSourced[[#This Row],[Presented HS DQ]],0)</f>
        <v>0</v>
      </c>
      <c r="Y1460" s="106">
        <f>IF(CentrepointSourced[[#This Row],[Age]]="16-24",CentrepointSourced[[#This Row],[Presented HS DQ]],0)</f>
        <v>0</v>
      </c>
      <c r="Z1460" s="106">
        <f>IF(CentrepointSourced[[#This Row],[Age]]="18-24",CentrepointSourced[[#This Row],[Presented HS DQ]],0)</f>
        <v>0</v>
      </c>
      <c r="AA1460" s="106">
        <f>IF(CentrepointSourced[[#This Row],[Age]]="16-17",CentrepointSourced[[#This Row],[Presented CS DQ]],0)</f>
        <v>0</v>
      </c>
      <c r="AB1460" s="106">
        <f>IF(CentrepointSourced[[#This Row],[Age]]="16-24",CentrepointSourced[[#This Row],[Presented CS DQ]],0)</f>
        <v>0</v>
      </c>
      <c r="AC1460" s="106">
        <f>IF(CentrepointSourced[[#This Row],[Age]]="18-24",CentrepointSourced[[#This Row],[Presented CS DQ]],0)</f>
        <v>0</v>
      </c>
      <c r="AD1460" s="107">
        <f>IF(CentrepointSourced[[#This Row],[Age]]="16-17",CentrepointSourced[[#This Row],[Assessed HS DQ]],0)</f>
        <v>0</v>
      </c>
      <c r="AE1460" s="107">
        <f>IF(CentrepointSourced[[#This Row],[Age]]="16-24",CentrepointSourced[[#This Row],[Assessed HS DQ]],0)</f>
        <v>614</v>
      </c>
      <c r="AF1460" s="107">
        <f>IF(CentrepointSourced[[#This Row],[Age]]="18-24",CentrepointSourced[[#This Row],[Assessed HS DQ]],0)</f>
        <v>0</v>
      </c>
      <c r="AG1460" s="107">
        <f>IF(CentrepointSourced[[#This Row],[Age]]="16-17",CentrepointSourced[[#This Row],[Assessed CS DQ]],0)</f>
        <v>0</v>
      </c>
      <c r="AH1460" s="107">
        <f>IF(CentrepointSourced[[#This Row],[Age]]="16-24",CentrepointSourced[[#This Row],[Assessed CS DQ]],0)</f>
        <v>0</v>
      </c>
      <c r="AI1460" s="107">
        <f>IF(CentrepointSourced[[#This Row],[Age]]="18-24",CentrepointSourced[[#This Row],[Assessed CS DQ]],0)</f>
        <v>0</v>
      </c>
    </row>
    <row r="1461" spans="1:35" customFormat="1" ht="13.5" customHeight="1">
      <c r="A1461" s="45" t="s">
        <v>94</v>
      </c>
      <c r="B1461" s="45" t="s">
        <v>198</v>
      </c>
      <c r="C1461" s="45"/>
      <c r="D1461" s="62" t="s">
        <v>37</v>
      </c>
      <c r="E1461" s="95">
        <v>2011</v>
      </c>
      <c r="F1461" s="67" t="s">
        <v>53</v>
      </c>
      <c r="G1461" s="67"/>
      <c r="H1461" s="97">
        <v>755</v>
      </c>
      <c r="I1461" s="45"/>
      <c r="J1461" s="45">
        <v>560</v>
      </c>
      <c r="K1461" s="45"/>
      <c r="L1461" s="45"/>
      <c r="M1461" s="45"/>
      <c r="N1461" s="45"/>
      <c r="O1461" s="45"/>
      <c r="P1461" s="45"/>
      <c r="Q1461" s="41" t="str">
        <f>IF(CentrepointSourced[[#This Row],[Country]]="Northern Ireland","Northern Ireland",IFERROR(VLOOKUP(CentrepointSourced[[#This Row],[Local Authority]],LKP_LANameDQ[],2,FALSE),CentrepointSourced[[#This Row],[Local Authority]]))</f>
        <v>North Lanarkshire</v>
      </c>
      <c r="R1461" s="41" t="str">
        <f>IF(CentrepointSourced[[#This Row],[LA type]]="County","",INDEX(ConsolGeog[lad14cd],MATCH(CentrepointSourced[[#This Row],[Local Authority DQ]],ConsolGeog[la_name],0)))</f>
        <v>S12000044</v>
      </c>
      <c r="S1461" s="41" t="str">
        <f>IF(OR(CentrepointSourced[[#This Row],[Country]]="Northern Ireland",CentrepointSourced[[#This Row],[Country]]="Scotland",CentrepointSourced[[#This Row],[Country]]="Wales"),"Local Authority",CentrepointSourced[[#This Row],[LA type]])</f>
        <v>Local Authority</v>
      </c>
      <c r="T1461" s="41">
        <f>IF(TRIM(CentrepointSourced[[#This Row],[Presented HS]])="",0,IF(CentrepointSourced[[#This Row],[Presented HS]]="&lt;5",2.5,IF(CentrepointSourced[[#This Row],[Presented HS]]="&lt;10",5,VALUE(TRIM(CentrepointSourced[[#This Row],[Presented HS]])))))</f>
        <v>0</v>
      </c>
      <c r="U1461" s="41">
        <f>IF(TRIM(CentrepointSourced[[#This Row],[Assessed HS]])="",0,IF(CentrepointSourced[[#This Row],[Assessed HS]]="&lt;5",2.5,IF(CentrepointSourced[[#This Row],[Assessed HS]]="&lt;10",5,VALUE(TRIM(CentrepointSourced[[#This Row],[Assessed HS]])))))</f>
        <v>755</v>
      </c>
      <c r="V1461" s="41">
        <f>IF(TRIM(CentrepointSourced[[#This Row],[Presented CS]])="",0,IF(CentrepointSourced[[#This Row],[Presented CS]]="&lt;5",2.5,IF(CentrepointSourced[[#This Row],[Presented CS]]="&lt;10",5,VALUE(TRIM(CentrepointSourced[[#This Row],[Presented CS]])))))</f>
        <v>0</v>
      </c>
      <c r="W1461" s="41">
        <f>IF(TRIM(CentrepointSourced[[#This Row],[Assessed CS]])="",0,IF(CentrepointSourced[[#This Row],[Assessed CS]]="&lt;5",2.5,IF(CentrepointSourced[[#This Row],[Assessed CS]]="&lt;10",5,VALUE(TRIM(CentrepointSourced[[#This Row],[Assessed CS]])))))</f>
        <v>0</v>
      </c>
      <c r="X1461" s="106">
        <f>IF(CentrepointSourced[[#This Row],[Age]]="16-17",CentrepointSourced[[#This Row],[Presented HS DQ]],0)</f>
        <v>0</v>
      </c>
      <c r="Y1461" s="106">
        <f>IF(CentrepointSourced[[#This Row],[Age]]="16-24",CentrepointSourced[[#This Row],[Presented HS DQ]],0)</f>
        <v>0</v>
      </c>
      <c r="Z1461" s="106">
        <f>IF(CentrepointSourced[[#This Row],[Age]]="18-24",CentrepointSourced[[#This Row],[Presented HS DQ]],0)</f>
        <v>0</v>
      </c>
      <c r="AA1461" s="106">
        <f>IF(CentrepointSourced[[#This Row],[Age]]="16-17",CentrepointSourced[[#This Row],[Presented CS DQ]],0)</f>
        <v>0</v>
      </c>
      <c r="AB1461" s="106">
        <f>IF(CentrepointSourced[[#This Row],[Age]]="16-24",CentrepointSourced[[#This Row],[Presented CS DQ]],0)</f>
        <v>0</v>
      </c>
      <c r="AC1461" s="106">
        <f>IF(CentrepointSourced[[#This Row],[Age]]="18-24",CentrepointSourced[[#This Row],[Presented CS DQ]],0)</f>
        <v>0</v>
      </c>
      <c r="AD1461" s="107">
        <f>IF(CentrepointSourced[[#This Row],[Age]]="16-17",CentrepointSourced[[#This Row],[Assessed HS DQ]],0)</f>
        <v>0</v>
      </c>
      <c r="AE1461" s="107">
        <f>IF(CentrepointSourced[[#This Row],[Age]]="16-24",CentrepointSourced[[#This Row],[Assessed HS DQ]],0)</f>
        <v>755</v>
      </c>
      <c r="AF1461" s="107">
        <f>IF(CentrepointSourced[[#This Row],[Age]]="18-24",CentrepointSourced[[#This Row],[Assessed HS DQ]],0)</f>
        <v>0</v>
      </c>
      <c r="AG1461" s="107">
        <f>IF(CentrepointSourced[[#This Row],[Age]]="16-17",CentrepointSourced[[#This Row],[Assessed CS DQ]],0)</f>
        <v>0</v>
      </c>
      <c r="AH1461" s="107">
        <f>IF(CentrepointSourced[[#This Row],[Age]]="16-24",CentrepointSourced[[#This Row],[Assessed CS DQ]],0)</f>
        <v>0</v>
      </c>
      <c r="AI1461" s="107">
        <f>IF(CentrepointSourced[[#This Row],[Age]]="18-24",CentrepointSourced[[#This Row],[Assessed CS DQ]],0)</f>
        <v>0</v>
      </c>
    </row>
    <row r="1462" spans="1:35" customFormat="1" ht="13.5" customHeight="1">
      <c r="A1462" s="45" t="s">
        <v>94</v>
      </c>
      <c r="B1462" s="45" t="s">
        <v>198</v>
      </c>
      <c r="C1462" s="45"/>
      <c r="D1462" s="62" t="s">
        <v>37</v>
      </c>
      <c r="E1462" s="95">
        <v>2012</v>
      </c>
      <c r="F1462" s="67" t="s">
        <v>53</v>
      </c>
      <c r="G1462" s="67"/>
      <c r="H1462" s="79"/>
      <c r="I1462" s="45"/>
      <c r="J1462" s="45">
        <v>524</v>
      </c>
      <c r="K1462" s="45"/>
      <c r="L1462" s="45"/>
      <c r="M1462" s="45"/>
      <c r="N1462" s="45"/>
      <c r="O1462" s="45"/>
      <c r="P1462" s="45"/>
      <c r="Q1462" s="41" t="str">
        <f>IF(CentrepointSourced[[#This Row],[Country]]="Northern Ireland","Northern Ireland",IFERROR(VLOOKUP(CentrepointSourced[[#This Row],[Local Authority]],LKP_LANameDQ[],2,FALSE),CentrepointSourced[[#This Row],[Local Authority]]))</f>
        <v>North Lanarkshire</v>
      </c>
      <c r="R1462" s="41" t="str">
        <f>IF(CentrepointSourced[[#This Row],[LA type]]="County","",INDEX(ConsolGeog[lad14cd],MATCH(CentrepointSourced[[#This Row],[Local Authority DQ]],ConsolGeog[la_name],0)))</f>
        <v>S12000044</v>
      </c>
      <c r="S1462" s="41" t="str">
        <f>IF(OR(CentrepointSourced[[#This Row],[Country]]="Northern Ireland",CentrepointSourced[[#This Row],[Country]]="Scotland",CentrepointSourced[[#This Row],[Country]]="Wales"),"Local Authority",CentrepointSourced[[#This Row],[LA type]])</f>
        <v>Local Authority</v>
      </c>
      <c r="T1462" s="41">
        <f>IF(TRIM(CentrepointSourced[[#This Row],[Presented HS]])="",0,IF(CentrepointSourced[[#This Row],[Presented HS]]="&lt;5",2.5,IF(CentrepointSourced[[#This Row],[Presented HS]]="&lt;10",5,VALUE(TRIM(CentrepointSourced[[#This Row],[Presented HS]])))))</f>
        <v>0</v>
      </c>
      <c r="U1462" s="41">
        <f>IF(TRIM(CentrepointSourced[[#This Row],[Assessed HS]])="",0,IF(CentrepointSourced[[#This Row],[Assessed HS]]="&lt;5",2.5,IF(CentrepointSourced[[#This Row],[Assessed HS]]="&lt;10",5,VALUE(TRIM(CentrepointSourced[[#This Row],[Assessed HS]])))))</f>
        <v>0</v>
      </c>
      <c r="V1462" s="41">
        <f>IF(TRIM(CentrepointSourced[[#This Row],[Presented CS]])="",0,IF(CentrepointSourced[[#This Row],[Presented CS]]="&lt;5",2.5,IF(CentrepointSourced[[#This Row],[Presented CS]]="&lt;10",5,VALUE(TRIM(CentrepointSourced[[#This Row],[Presented CS]])))))</f>
        <v>0</v>
      </c>
      <c r="W1462" s="41">
        <f>IF(TRIM(CentrepointSourced[[#This Row],[Assessed CS]])="",0,IF(CentrepointSourced[[#This Row],[Assessed CS]]="&lt;5",2.5,IF(CentrepointSourced[[#This Row],[Assessed CS]]="&lt;10",5,VALUE(TRIM(CentrepointSourced[[#This Row],[Assessed CS]])))))</f>
        <v>0</v>
      </c>
      <c r="X1462" s="106">
        <f>IF(CentrepointSourced[[#This Row],[Age]]="16-17",CentrepointSourced[[#This Row],[Presented HS DQ]],0)</f>
        <v>0</v>
      </c>
      <c r="Y1462" s="106">
        <f>IF(CentrepointSourced[[#This Row],[Age]]="16-24",CentrepointSourced[[#This Row],[Presented HS DQ]],0)</f>
        <v>0</v>
      </c>
      <c r="Z1462" s="106">
        <f>IF(CentrepointSourced[[#This Row],[Age]]="18-24",CentrepointSourced[[#This Row],[Presented HS DQ]],0)</f>
        <v>0</v>
      </c>
      <c r="AA1462" s="106">
        <f>IF(CentrepointSourced[[#This Row],[Age]]="16-17",CentrepointSourced[[#This Row],[Presented CS DQ]],0)</f>
        <v>0</v>
      </c>
      <c r="AB1462" s="106">
        <f>IF(CentrepointSourced[[#This Row],[Age]]="16-24",CentrepointSourced[[#This Row],[Presented CS DQ]],0)</f>
        <v>0</v>
      </c>
      <c r="AC1462" s="106">
        <f>IF(CentrepointSourced[[#This Row],[Age]]="18-24",CentrepointSourced[[#This Row],[Presented CS DQ]],0)</f>
        <v>0</v>
      </c>
      <c r="AD1462" s="107">
        <f>IF(CentrepointSourced[[#This Row],[Age]]="16-17",CentrepointSourced[[#This Row],[Assessed HS DQ]],0)</f>
        <v>0</v>
      </c>
      <c r="AE1462" s="107">
        <f>IF(CentrepointSourced[[#This Row],[Age]]="16-24",CentrepointSourced[[#This Row],[Assessed HS DQ]],0)</f>
        <v>0</v>
      </c>
      <c r="AF1462" s="107">
        <f>IF(CentrepointSourced[[#This Row],[Age]]="18-24",CentrepointSourced[[#This Row],[Assessed HS DQ]],0)</f>
        <v>0</v>
      </c>
      <c r="AG1462" s="107">
        <f>IF(CentrepointSourced[[#This Row],[Age]]="16-17",CentrepointSourced[[#This Row],[Assessed CS DQ]],0)</f>
        <v>0</v>
      </c>
      <c r="AH1462" s="107">
        <f>IF(CentrepointSourced[[#This Row],[Age]]="16-24",CentrepointSourced[[#This Row],[Assessed CS DQ]],0)</f>
        <v>0</v>
      </c>
      <c r="AI1462" s="107">
        <f>IF(CentrepointSourced[[#This Row],[Age]]="18-24",CentrepointSourced[[#This Row],[Assessed CS DQ]],0)</f>
        <v>0</v>
      </c>
    </row>
    <row r="1463" spans="1:35" customFormat="1" ht="13.5" customHeight="1">
      <c r="A1463" s="45" t="s">
        <v>94</v>
      </c>
      <c r="B1463" s="45" t="s">
        <v>198</v>
      </c>
      <c r="C1463" s="45"/>
      <c r="D1463" s="62" t="s">
        <v>37</v>
      </c>
      <c r="E1463" s="95">
        <v>2013</v>
      </c>
      <c r="F1463" s="67" t="s">
        <v>53</v>
      </c>
      <c r="G1463" s="67"/>
      <c r="H1463" s="79"/>
      <c r="I1463" s="45"/>
      <c r="J1463" s="45">
        <v>413</v>
      </c>
      <c r="K1463" s="45"/>
      <c r="L1463" s="45"/>
      <c r="M1463" s="45"/>
      <c r="N1463" s="45"/>
      <c r="O1463" s="45"/>
      <c r="P1463" s="45"/>
      <c r="Q1463" s="41" t="str">
        <f>IF(CentrepointSourced[[#This Row],[Country]]="Northern Ireland","Northern Ireland",IFERROR(VLOOKUP(CentrepointSourced[[#This Row],[Local Authority]],LKP_LANameDQ[],2,FALSE),CentrepointSourced[[#This Row],[Local Authority]]))</f>
        <v>North Lanarkshire</v>
      </c>
      <c r="R1463" s="41" t="str">
        <f>IF(CentrepointSourced[[#This Row],[LA type]]="County","",INDEX(ConsolGeog[lad14cd],MATCH(CentrepointSourced[[#This Row],[Local Authority DQ]],ConsolGeog[la_name],0)))</f>
        <v>S12000044</v>
      </c>
      <c r="S1463" s="41" t="str">
        <f>IF(OR(CentrepointSourced[[#This Row],[Country]]="Northern Ireland",CentrepointSourced[[#This Row],[Country]]="Scotland",CentrepointSourced[[#This Row],[Country]]="Wales"),"Local Authority",CentrepointSourced[[#This Row],[LA type]])</f>
        <v>Local Authority</v>
      </c>
      <c r="T1463" s="41">
        <f>IF(TRIM(CentrepointSourced[[#This Row],[Presented HS]])="",0,IF(CentrepointSourced[[#This Row],[Presented HS]]="&lt;5",2.5,IF(CentrepointSourced[[#This Row],[Presented HS]]="&lt;10",5,VALUE(TRIM(CentrepointSourced[[#This Row],[Presented HS]])))))</f>
        <v>0</v>
      </c>
      <c r="U1463" s="41">
        <f>IF(TRIM(CentrepointSourced[[#This Row],[Assessed HS]])="",0,IF(CentrepointSourced[[#This Row],[Assessed HS]]="&lt;5",2.5,IF(CentrepointSourced[[#This Row],[Assessed HS]]="&lt;10",5,VALUE(TRIM(CentrepointSourced[[#This Row],[Assessed HS]])))))</f>
        <v>0</v>
      </c>
      <c r="V1463" s="41">
        <f>IF(TRIM(CentrepointSourced[[#This Row],[Presented CS]])="",0,IF(CentrepointSourced[[#This Row],[Presented CS]]="&lt;5",2.5,IF(CentrepointSourced[[#This Row],[Presented CS]]="&lt;10",5,VALUE(TRIM(CentrepointSourced[[#This Row],[Presented CS]])))))</f>
        <v>0</v>
      </c>
      <c r="W1463" s="41">
        <f>IF(TRIM(CentrepointSourced[[#This Row],[Assessed CS]])="",0,IF(CentrepointSourced[[#This Row],[Assessed CS]]="&lt;5",2.5,IF(CentrepointSourced[[#This Row],[Assessed CS]]="&lt;10",5,VALUE(TRIM(CentrepointSourced[[#This Row],[Assessed CS]])))))</f>
        <v>0</v>
      </c>
      <c r="X1463" s="106">
        <f>IF(CentrepointSourced[[#This Row],[Age]]="16-17",CentrepointSourced[[#This Row],[Presented HS DQ]],0)</f>
        <v>0</v>
      </c>
      <c r="Y1463" s="106">
        <f>IF(CentrepointSourced[[#This Row],[Age]]="16-24",CentrepointSourced[[#This Row],[Presented HS DQ]],0)</f>
        <v>0</v>
      </c>
      <c r="Z1463" s="106">
        <f>IF(CentrepointSourced[[#This Row],[Age]]="18-24",CentrepointSourced[[#This Row],[Presented HS DQ]],0)</f>
        <v>0</v>
      </c>
      <c r="AA1463" s="106">
        <f>IF(CentrepointSourced[[#This Row],[Age]]="16-17",CentrepointSourced[[#This Row],[Presented CS DQ]],0)</f>
        <v>0</v>
      </c>
      <c r="AB1463" s="106">
        <f>IF(CentrepointSourced[[#This Row],[Age]]="16-24",CentrepointSourced[[#This Row],[Presented CS DQ]],0)</f>
        <v>0</v>
      </c>
      <c r="AC1463" s="106">
        <f>IF(CentrepointSourced[[#This Row],[Age]]="18-24",CentrepointSourced[[#This Row],[Presented CS DQ]],0)</f>
        <v>0</v>
      </c>
      <c r="AD1463" s="107">
        <f>IF(CentrepointSourced[[#This Row],[Age]]="16-17",CentrepointSourced[[#This Row],[Assessed HS DQ]],0)</f>
        <v>0</v>
      </c>
      <c r="AE1463" s="107">
        <f>IF(CentrepointSourced[[#This Row],[Age]]="16-24",CentrepointSourced[[#This Row],[Assessed HS DQ]],0)</f>
        <v>0</v>
      </c>
      <c r="AF1463" s="107">
        <f>IF(CentrepointSourced[[#This Row],[Age]]="18-24",CentrepointSourced[[#This Row],[Assessed HS DQ]],0)</f>
        <v>0</v>
      </c>
      <c r="AG1463" s="107">
        <f>IF(CentrepointSourced[[#This Row],[Age]]="16-17",CentrepointSourced[[#This Row],[Assessed CS DQ]],0)</f>
        <v>0</v>
      </c>
      <c r="AH1463" s="107">
        <f>IF(CentrepointSourced[[#This Row],[Age]]="16-24",CentrepointSourced[[#This Row],[Assessed CS DQ]],0)</f>
        <v>0</v>
      </c>
      <c r="AI1463" s="107">
        <f>IF(CentrepointSourced[[#This Row],[Age]]="18-24",CentrepointSourced[[#This Row],[Assessed CS DQ]],0)</f>
        <v>0</v>
      </c>
    </row>
    <row r="1464" spans="1:35" customFormat="1" ht="13.5" customHeight="1">
      <c r="A1464" s="45" t="s">
        <v>94</v>
      </c>
      <c r="B1464" s="45" t="s">
        <v>198</v>
      </c>
      <c r="C1464" s="45"/>
      <c r="D1464" s="62" t="s">
        <v>37</v>
      </c>
      <c r="E1464" s="95">
        <v>2014</v>
      </c>
      <c r="F1464" s="67" t="s">
        <v>53</v>
      </c>
      <c r="G1464" s="67"/>
      <c r="H1464" s="79"/>
      <c r="I1464" s="45"/>
      <c r="J1464" s="45">
        <v>388</v>
      </c>
      <c r="K1464" s="45"/>
      <c r="L1464" s="45"/>
      <c r="M1464" s="45"/>
      <c r="N1464" s="45"/>
      <c r="O1464" s="45"/>
      <c r="P1464" s="45"/>
      <c r="Q1464" s="41" t="str">
        <f>IF(CentrepointSourced[[#This Row],[Country]]="Northern Ireland","Northern Ireland",IFERROR(VLOOKUP(CentrepointSourced[[#This Row],[Local Authority]],LKP_LANameDQ[],2,FALSE),CentrepointSourced[[#This Row],[Local Authority]]))</f>
        <v>North Lanarkshire</v>
      </c>
      <c r="R1464" s="41" t="str">
        <f>IF(CentrepointSourced[[#This Row],[LA type]]="County","",INDEX(ConsolGeog[lad14cd],MATCH(CentrepointSourced[[#This Row],[Local Authority DQ]],ConsolGeog[la_name],0)))</f>
        <v>S12000044</v>
      </c>
      <c r="S1464" s="41" t="str">
        <f>IF(OR(CentrepointSourced[[#This Row],[Country]]="Northern Ireland",CentrepointSourced[[#This Row],[Country]]="Scotland",CentrepointSourced[[#This Row],[Country]]="Wales"),"Local Authority",CentrepointSourced[[#This Row],[LA type]])</f>
        <v>Local Authority</v>
      </c>
      <c r="T1464" s="41">
        <f>IF(TRIM(CentrepointSourced[[#This Row],[Presented HS]])="",0,IF(CentrepointSourced[[#This Row],[Presented HS]]="&lt;5",2.5,IF(CentrepointSourced[[#This Row],[Presented HS]]="&lt;10",5,VALUE(TRIM(CentrepointSourced[[#This Row],[Presented HS]])))))</f>
        <v>0</v>
      </c>
      <c r="U1464" s="41">
        <f>IF(TRIM(CentrepointSourced[[#This Row],[Assessed HS]])="",0,IF(CentrepointSourced[[#This Row],[Assessed HS]]="&lt;5",2.5,IF(CentrepointSourced[[#This Row],[Assessed HS]]="&lt;10",5,VALUE(TRIM(CentrepointSourced[[#This Row],[Assessed HS]])))))</f>
        <v>0</v>
      </c>
      <c r="V1464" s="41">
        <f>IF(TRIM(CentrepointSourced[[#This Row],[Presented CS]])="",0,IF(CentrepointSourced[[#This Row],[Presented CS]]="&lt;5",2.5,IF(CentrepointSourced[[#This Row],[Presented CS]]="&lt;10",5,VALUE(TRIM(CentrepointSourced[[#This Row],[Presented CS]])))))</f>
        <v>0</v>
      </c>
      <c r="W1464" s="41">
        <f>IF(TRIM(CentrepointSourced[[#This Row],[Assessed CS]])="",0,IF(CentrepointSourced[[#This Row],[Assessed CS]]="&lt;5",2.5,IF(CentrepointSourced[[#This Row],[Assessed CS]]="&lt;10",5,VALUE(TRIM(CentrepointSourced[[#This Row],[Assessed CS]])))))</f>
        <v>0</v>
      </c>
      <c r="X1464" s="106">
        <f>IF(CentrepointSourced[[#This Row],[Age]]="16-17",CentrepointSourced[[#This Row],[Presented HS DQ]],0)</f>
        <v>0</v>
      </c>
      <c r="Y1464" s="106">
        <f>IF(CentrepointSourced[[#This Row],[Age]]="16-24",CentrepointSourced[[#This Row],[Presented HS DQ]],0)</f>
        <v>0</v>
      </c>
      <c r="Z1464" s="106">
        <f>IF(CentrepointSourced[[#This Row],[Age]]="18-24",CentrepointSourced[[#This Row],[Presented HS DQ]],0)</f>
        <v>0</v>
      </c>
      <c r="AA1464" s="106">
        <f>IF(CentrepointSourced[[#This Row],[Age]]="16-17",CentrepointSourced[[#This Row],[Presented CS DQ]],0)</f>
        <v>0</v>
      </c>
      <c r="AB1464" s="106">
        <f>IF(CentrepointSourced[[#This Row],[Age]]="16-24",CentrepointSourced[[#This Row],[Presented CS DQ]],0)</f>
        <v>0</v>
      </c>
      <c r="AC1464" s="106">
        <f>IF(CentrepointSourced[[#This Row],[Age]]="18-24",CentrepointSourced[[#This Row],[Presented CS DQ]],0)</f>
        <v>0</v>
      </c>
      <c r="AD1464" s="107">
        <f>IF(CentrepointSourced[[#This Row],[Age]]="16-17",CentrepointSourced[[#This Row],[Assessed HS DQ]],0)</f>
        <v>0</v>
      </c>
      <c r="AE1464" s="107">
        <f>IF(CentrepointSourced[[#This Row],[Age]]="16-24",CentrepointSourced[[#This Row],[Assessed HS DQ]],0)</f>
        <v>0</v>
      </c>
      <c r="AF1464" s="107">
        <f>IF(CentrepointSourced[[#This Row],[Age]]="18-24",CentrepointSourced[[#This Row],[Assessed HS DQ]],0)</f>
        <v>0</v>
      </c>
      <c r="AG1464" s="107">
        <f>IF(CentrepointSourced[[#This Row],[Age]]="16-17",CentrepointSourced[[#This Row],[Assessed CS DQ]],0)</f>
        <v>0</v>
      </c>
      <c r="AH1464" s="107">
        <f>IF(CentrepointSourced[[#This Row],[Age]]="16-24",CentrepointSourced[[#This Row],[Assessed CS DQ]],0)</f>
        <v>0</v>
      </c>
      <c r="AI1464" s="107">
        <f>IF(CentrepointSourced[[#This Row],[Age]]="18-24",CentrepointSourced[[#This Row],[Assessed CS DQ]],0)</f>
        <v>0</v>
      </c>
    </row>
    <row r="1465" spans="1:35" customFormat="1" ht="13.5" customHeight="1">
      <c r="A1465" s="45" t="s">
        <v>94</v>
      </c>
      <c r="B1465" s="45" t="s">
        <v>202</v>
      </c>
      <c r="C1465" s="45"/>
      <c r="D1465" s="62" t="s">
        <v>37</v>
      </c>
      <c r="E1465" s="95">
        <v>2002</v>
      </c>
      <c r="F1465" s="67" t="s">
        <v>53</v>
      </c>
      <c r="G1465" s="67"/>
      <c r="H1465" s="97">
        <v>29</v>
      </c>
      <c r="I1465" s="45"/>
      <c r="J1465" s="45">
        <v>28</v>
      </c>
      <c r="K1465" s="45"/>
      <c r="L1465" s="45"/>
      <c r="M1465" s="45"/>
      <c r="N1465" s="45"/>
      <c r="O1465" s="45"/>
      <c r="P1465" s="45"/>
      <c r="Q1465" s="41" t="str">
        <f>IF(CentrepointSourced[[#This Row],[Country]]="Northern Ireland","Northern Ireland",IFERROR(VLOOKUP(CentrepointSourced[[#This Row],[Local Authority]],LKP_LANameDQ[],2,FALSE),CentrepointSourced[[#This Row],[Local Authority]]))</f>
        <v>Orkney Islands</v>
      </c>
      <c r="R1465" s="41" t="str">
        <f>IF(CentrepointSourced[[#This Row],[LA type]]="County","",INDEX(ConsolGeog[lad14cd],MATCH(CentrepointSourced[[#This Row],[Local Authority DQ]],ConsolGeog[la_name],0)))</f>
        <v>S12000023</v>
      </c>
      <c r="S1465" s="41" t="str">
        <f>IF(OR(CentrepointSourced[[#This Row],[Country]]="Northern Ireland",CentrepointSourced[[#This Row],[Country]]="Scotland",CentrepointSourced[[#This Row],[Country]]="Wales"),"Local Authority",CentrepointSourced[[#This Row],[LA type]])</f>
        <v>Local Authority</v>
      </c>
      <c r="T1465" s="41">
        <f>IF(TRIM(CentrepointSourced[[#This Row],[Presented HS]])="",0,IF(CentrepointSourced[[#This Row],[Presented HS]]="&lt;5",2.5,IF(CentrepointSourced[[#This Row],[Presented HS]]="&lt;10",5,VALUE(TRIM(CentrepointSourced[[#This Row],[Presented HS]])))))</f>
        <v>0</v>
      </c>
      <c r="U1465" s="41">
        <f>IF(TRIM(CentrepointSourced[[#This Row],[Assessed HS]])="",0,IF(CentrepointSourced[[#This Row],[Assessed HS]]="&lt;5",2.5,IF(CentrepointSourced[[#This Row],[Assessed HS]]="&lt;10",5,VALUE(TRIM(CentrepointSourced[[#This Row],[Assessed HS]])))))</f>
        <v>29</v>
      </c>
      <c r="V1465" s="41">
        <f>IF(TRIM(CentrepointSourced[[#This Row],[Presented CS]])="",0,IF(CentrepointSourced[[#This Row],[Presented CS]]="&lt;5",2.5,IF(CentrepointSourced[[#This Row],[Presented CS]]="&lt;10",5,VALUE(TRIM(CentrepointSourced[[#This Row],[Presented CS]])))))</f>
        <v>0</v>
      </c>
      <c r="W1465" s="41">
        <f>IF(TRIM(CentrepointSourced[[#This Row],[Assessed CS]])="",0,IF(CentrepointSourced[[#This Row],[Assessed CS]]="&lt;5",2.5,IF(CentrepointSourced[[#This Row],[Assessed CS]]="&lt;10",5,VALUE(TRIM(CentrepointSourced[[#This Row],[Assessed CS]])))))</f>
        <v>0</v>
      </c>
      <c r="X1465" s="106">
        <f>IF(CentrepointSourced[[#This Row],[Age]]="16-17",CentrepointSourced[[#This Row],[Presented HS DQ]],0)</f>
        <v>0</v>
      </c>
      <c r="Y1465" s="106">
        <f>IF(CentrepointSourced[[#This Row],[Age]]="16-24",CentrepointSourced[[#This Row],[Presented HS DQ]],0)</f>
        <v>0</v>
      </c>
      <c r="Z1465" s="106">
        <f>IF(CentrepointSourced[[#This Row],[Age]]="18-24",CentrepointSourced[[#This Row],[Presented HS DQ]],0)</f>
        <v>0</v>
      </c>
      <c r="AA1465" s="106">
        <f>IF(CentrepointSourced[[#This Row],[Age]]="16-17",CentrepointSourced[[#This Row],[Presented CS DQ]],0)</f>
        <v>0</v>
      </c>
      <c r="AB1465" s="106">
        <f>IF(CentrepointSourced[[#This Row],[Age]]="16-24",CentrepointSourced[[#This Row],[Presented CS DQ]],0)</f>
        <v>0</v>
      </c>
      <c r="AC1465" s="106">
        <f>IF(CentrepointSourced[[#This Row],[Age]]="18-24",CentrepointSourced[[#This Row],[Presented CS DQ]],0)</f>
        <v>0</v>
      </c>
      <c r="AD1465" s="107">
        <f>IF(CentrepointSourced[[#This Row],[Age]]="16-17",CentrepointSourced[[#This Row],[Assessed HS DQ]],0)</f>
        <v>0</v>
      </c>
      <c r="AE1465" s="107">
        <f>IF(CentrepointSourced[[#This Row],[Age]]="16-24",CentrepointSourced[[#This Row],[Assessed HS DQ]],0)</f>
        <v>29</v>
      </c>
      <c r="AF1465" s="107">
        <f>IF(CentrepointSourced[[#This Row],[Age]]="18-24",CentrepointSourced[[#This Row],[Assessed HS DQ]],0)</f>
        <v>0</v>
      </c>
      <c r="AG1465" s="107">
        <f>IF(CentrepointSourced[[#This Row],[Age]]="16-17",CentrepointSourced[[#This Row],[Assessed CS DQ]],0)</f>
        <v>0</v>
      </c>
      <c r="AH1465" s="107">
        <f>IF(CentrepointSourced[[#This Row],[Age]]="16-24",CentrepointSourced[[#This Row],[Assessed CS DQ]],0)</f>
        <v>0</v>
      </c>
      <c r="AI1465" s="107">
        <f>IF(CentrepointSourced[[#This Row],[Age]]="18-24",CentrepointSourced[[#This Row],[Assessed CS DQ]],0)</f>
        <v>0</v>
      </c>
    </row>
    <row r="1466" spans="1:35" customFormat="1" ht="13.5" customHeight="1">
      <c r="A1466" s="45" t="s">
        <v>94</v>
      </c>
      <c r="B1466" s="45" t="s">
        <v>202</v>
      </c>
      <c r="C1466" s="45"/>
      <c r="D1466" s="62" t="s">
        <v>37</v>
      </c>
      <c r="E1466" s="95">
        <v>2003</v>
      </c>
      <c r="F1466" s="67" t="s">
        <v>53</v>
      </c>
      <c r="G1466" s="67"/>
      <c r="H1466" s="97">
        <v>17</v>
      </c>
      <c r="I1466" s="45"/>
      <c r="J1466" s="45">
        <v>18</v>
      </c>
      <c r="K1466" s="45"/>
      <c r="L1466" s="45"/>
      <c r="M1466" s="45"/>
      <c r="N1466" s="45"/>
      <c r="O1466" s="45"/>
      <c r="P1466" s="45"/>
      <c r="Q1466" s="41" t="str">
        <f>IF(CentrepointSourced[[#This Row],[Country]]="Northern Ireland","Northern Ireland",IFERROR(VLOOKUP(CentrepointSourced[[#This Row],[Local Authority]],LKP_LANameDQ[],2,FALSE),CentrepointSourced[[#This Row],[Local Authority]]))</f>
        <v>Orkney Islands</v>
      </c>
      <c r="R1466" s="41" t="str">
        <f>IF(CentrepointSourced[[#This Row],[LA type]]="County","",INDEX(ConsolGeog[lad14cd],MATCH(CentrepointSourced[[#This Row],[Local Authority DQ]],ConsolGeog[la_name],0)))</f>
        <v>S12000023</v>
      </c>
      <c r="S1466" s="41" t="str">
        <f>IF(OR(CentrepointSourced[[#This Row],[Country]]="Northern Ireland",CentrepointSourced[[#This Row],[Country]]="Scotland",CentrepointSourced[[#This Row],[Country]]="Wales"),"Local Authority",CentrepointSourced[[#This Row],[LA type]])</f>
        <v>Local Authority</v>
      </c>
      <c r="T1466" s="41">
        <f>IF(TRIM(CentrepointSourced[[#This Row],[Presented HS]])="",0,IF(CentrepointSourced[[#This Row],[Presented HS]]="&lt;5",2.5,IF(CentrepointSourced[[#This Row],[Presented HS]]="&lt;10",5,VALUE(TRIM(CentrepointSourced[[#This Row],[Presented HS]])))))</f>
        <v>0</v>
      </c>
      <c r="U1466" s="41">
        <f>IF(TRIM(CentrepointSourced[[#This Row],[Assessed HS]])="",0,IF(CentrepointSourced[[#This Row],[Assessed HS]]="&lt;5",2.5,IF(CentrepointSourced[[#This Row],[Assessed HS]]="&lt;10",5,VALUE(TRIM(CentrepointSourced[[#This Row],[Assessed HS]])))))</f>
        <v>17</v>
      </c>
      <c r="V1466" s="41">
        <f>IF(TRIM(CentrepointSourced[[#This Row],[Presented CS]])="",0,IF(CentrepointSourced[[#This Row],[Presented CS]]="&lt;5",2.5,IF(CentrepointSourced[[#This Row],[Presented CS]]="&lt;10",5,VALUE(TRIM(CentrepointSourced[[#This Row],[Presented CS]])))))</f>
        <v>0</v>
      </c>
      <c r="W1466" s="41">
        <f>IF(TRIM(CentrepointSourced[[#This Row],[Assessed CS]])="",0,IF(CentrepointSourced[[#This Row],[Assessed CS]]="&lt;5",2.5,IF(CentrepointSourced[[#This Row],[Assessed CS]]="&lt;10",5,VALUE(TRIM(CentrepointSourced[[#This Row],[Assessed CS]])))))</f>
        <v>0</v>
      </c>
      <c r="X1466" s="106">
        <f>IF(CentrepointSourced[[#This Row],[Age]]="16-17",CentrepointSourced[[#This Row],[Presented HS DQ]],0)</f>
        <v>0</v>
      </c>
      <c r="Y1466" s="106">
        <f>IF(CentrepointSourced[[#This Row],[Age]]="16-24",CentrepointSourced[[#This Row],[Presented HS DQ]],0)</f>
        <v>0</v>
      </c>
      <c r="Z1466" s="106">
        <f>IF(CentrepointSourced[[#This Row],[Age]]="18-24",CentrepointSourced[[#This Row],[Presented HS DQ]],0)</f>
        <v>0</v>
      </c>
      <c r="AA1466" s="106">
        <f>IF(CentrepointSourced[[#This Row],[Age]]="16-17",CentrepointSourced[[#This Row],[Presented CS DQ]],0)</f>
        <v>0</v>
      </c>
      <c r="AB1466" s="106">
        <f>IF(CentrepointSourced[[#This Row],[Age]]="16-24",CentrepointSourced[[#This Row],[Presented CS DQ]],0)</f>
        <v>0</v>
      </c>
      <c r="AC1466" s="106">
        <f>IF(CentrepointSourced[[#This Row],[Age]]="18-24",CentrepointSourced[[#This Row],[Presented CS DQ]],0)</f>
        <v>0</v>
      </c>
      <c r="AD1466" s="107">
        <f>IF(CentrepointSourced[[#This Row],[Age]]="16-17",CentrepointSourced[[#This Row],[Assessed HS DQ]],0)</f>
        <v>0</v>
      </c>
      <c r="AE1466" s="107">
        <f>IF(CentrepointSourced[[#This Row],[Age]]="16-24",CentrepointSourced[[#This Row],[Assessed HS DQ]],0)</f>
        <v>17</v>
      </c>
      <c r="AF1466" s="107">
        <f>IF(CentrepointSourced[[#This Row],[Age]]="18-24",CentrepointSourced[[#This Row],[Assessed HS DQ]],0)</f>
        <v>0</v>
      </c>
      <c r="AG1466" s="107">
        <f>IF(CentrepointSourced[[#This Row],[Age]]="16-17",CentrepointSourced[[#This Row],[Assessed CS DQ]],0)</f>
        <v>0</v>
      </c>
      <c r="AH1466" s="107">
        <f>IF(CentrepointSourced[[#This Row],[Age]]="16-24",CentrepointSourced[[#This Row],[Assessed CS DQ]],0)</f>
        <v>0</v>
      </c>
      <c r="AI1466" s="107">
        <f>IF(CentrepointSourced[[#This Row],[Age]]="18-24",CentrepointSourced[[#This Row],[Assessed CS DQ]],0)</f>
        <v>0</v>
      </c>
    </row>
    <row r="1467" spans="1:35" customFormat="1" ht="13.5" customHeight="1">
      <c r="A1467" s="45" t="s">
        <v>94</v>
      </c>
      <c r="B1467" s="45" t="s">
        <v>202</v>
      </c>
      <c r="C1467" s="45"/>
      <c r="D1467" s="62" t="s">
        <v>37</v>
      </c>
      <c r="E1467" s="95">
        <v>2004</v>
      </c>
      <c r="F1467" s="67" t="s">
        <v>53</v>
      </c>
      <c r="G1467" s="67"/>
      <c r="H1467" s="97">
        <v>29</v>
      </c>
      <c r="I1467" s="45"/>
      <c r="J1467" s="45">
        <v>30</v>
      </c>
      <c r="K1467" s="45"/>
      <c r="L1467" s="45"/>
      <c r="M1467" s="45"/>
      <c r="N1467" s="45"/>
      <c r="O1467" s="45"/>
      <c r="P1467" s="45"/>
      <c r="Q1467" s="41" t="str">
        <f>IF(CentrepointSourced[[#This Row],[Country]]="Northern Ireland","Northern Ireland",IFERROR(VLOOKUP(CentrepointSourced[[#This Row],[Local Authority]],LKP_LANameDQ[],2,FALSE),CentrepointSourced[[#This Row],[Local Authority]]))</f>
        <v>Orkney Islands</v>
      </c>
      <c r="R1467" s="41" t="str">
        <f>IF(CentrepointSourced[[#This Row],[LA type]]="County","",INDEX(ConsolGeog[lad14cd],MATCH(CentrepointSourced[[#This Row],[Local Authority DQ]],ConsolGeog[la_name],0)))</f>
        <v>S12000023</v>
      </c>
      <c r="S1467" s="41" t="str">
        <f>IF(OR(CentrepointSourced[[#This Row],[Country]]="Northern Ireland",CentrepointSourced[[#This Row],[Country]]="Scotland",CentrepointSourced[[#This Row],[Country]]="Wales"),"Local Authority",CentrepointSourced[[#This Row],[LA type]])</f>
        <v>Local Authority</v>
      </c>
      <c r="T1467" s="41">
        <f>IF(TRIM(CentrepointSourced[[#This Row],[Presented HS]])="",0,IF(CentrepointSourced[[#This Row],[Presented HS]]="&lt;5",2.5,IF(CentrepointSourced[[#This Row],[Presented HS]]="&lt;10",5,VALUE(TRIM(CentrepointSourced[[#This Row],[Presented HS]])))))</f>
        <v>0</v>
      </c>
      <c r="U1467" s="41">
        <f>IF(TRIM(CentrepointSourced[[#This Row],[Assessed HS]])="",0,IF(CentrepointSourced[[#This Row],[Assessed HS]]="&lt;5",2.5,IF(CentrepointSourced[[#This Row],[Assessed HS]]="&lt;10",5,VALUE(TRIM(CentrepointSourced[[#This Row],[Assessed HS]])))))</f>
        <v>29</v>
      </c>
      <c r="V1467" s="41">
        <f>IF(TRIM(CentrepointSourced[[#This Row],[Presented CS]])="",0,IF(CentrepointSourced[[#This Row],[Presented CS]]="&lt;5",2.5,IF(CentrepointSourced[[#This Row],[Presented CS]]="&lt;10",5,VALUE(TRIM(CentrepointSourced[[#This Row],[Presented CS]])))))</f>
        <v>0</v>
      </c>
      <c r="W1467" s="41">
        <f>IF(TRIM(CentrepointSourced[[#This Row],[Assessed CS]])="",0,IF(CentrepointSourced[[#This Row],[Assessed CS]]="&lt;5",2.5,IF(CentrepointSourced[[#This Row],[Assessed CS]]="&lt;10",5,VALUE(TRIM(CentrepointSourced[[#This Row],[Assessed CS]])))))</f>
        <v>0</v>
      </c>
      <c r="X1467" s="106">
        <f>IF(CentrepointSourced[[#This Row],[Age]]="16-17",CentrepointSourced[[#This Row],[Presented HS DQ]],0)</f>
        <v>0</v>
      </c>
      <c r="Y1467" s="106">
        <f>IF(CentrepointSourced[[#This Row],[Age]]="16-24",CentrepointSourced[[#This Row],[Presented HS DQ]],0)</f>
        <v>0</v>
      </c>
      <c r="Z1467" s="106">
        <f>IF(CentrepointSourced[[#This Row],[Age]]="18-24",CentrepointSourced[[#This Row],[Presented HS DQ]],0)</f>
        <v>0</v>
      </c>
      <c r="AA1467" s="106">
        <f>IF(CentrepointSourced[[#This Row],[Age]]="16-17",CentrepointSourced[[#This Row],[Presented CS DQ]],0)</f>
        <v>0</v>
      </c>
      <c r="AB1467" s="106">
        <f>IF(CentrepointSourced[[#This Row],[Age]]="16-24",CentrepointSourced[[#This Row],[Presented CS DQ]],0)</f>
        <v>0</v>
      </c>
      <c r="AC1467" s="106">
        <f>IF(CentrepointSourced[[#This Row],[Age]]="18-24",CentrepointSourced[[#This Row],[Presented CS DQ]],0)</f>
        <v>0</v>
      </c>
      <c r="AD1467" s="107">
        <f>IF(CentrepointSourced[[#This Row],[Age]]="16-17",CentrepointSourced[[#This Row],[Assessed HS DQ]],0)</f>
        <v>0</v>
      </c>
      <c r="AE1467" s="107">
        <f>IF(CentrepointSourced[[#This Row],[Age]]="16-24",CentrepointSourced[[#This Row],[Assessed HS DQ]],0)</f>
        <v>29</v>
      </c>
      <c r="AF1467" s="107">
        <f>IF(CentrepointSourced[[#This Row],[Age]]="18-24",CentrepointSourced[[#This Row],[Assessed HS DQ]],0)</f>
        <v>0</v>
      </c>
      <c r="AG1467" s="107">
        <f>IF(CentrepointSourced[[#This Row],[Age]]="16-17",CentrepointSourced[[#This Row],[Assessed CS DQ]],0)</f>
        <v>0</v>
      </c>
      <c r="AH1467" s="107">
        <f>IF(CentrepointSourced[[#This Row],[Age]]="16-24",CentrepointSourced[[#This Row],[Assessed CS DQ]],0)</f>
        <v>0</v>
      </c>
      <c r="AI1467" s="107">
        <f>IF(CentrepointSourced[[#This Row],[Age]]="18-24",CentrepointSourced[[#This Row],[Assessed CS DQ]],0)</f>
        <v>0</v>
      </c>
    </row>
    <row r="1468" spans="1:35" customFormat="1" ht="13.5" customHeight="1">
      <c r="A1468" s="45" t="s">
        <v>94</v>
      </c>
      <c r="B1468" s="45" t="s">
        <v>202</v>
      </c>
      <c r="C1468" s="45"/>
      <c r="D1468" s="62" t="s">
        <v>37</v>
      </c>
      <c r="E1468" s="95">
        <v>2005</v>
      </c>
      <c r="F1468" s="67" t="s">
        <v>53</v>
      </c>
      <c r="G1468" s="67"/>
      <c r="H1468" s="97">
        <v>53</v>
      </c>
      <c r="I1468" s="45"/>
      <c r="J1468" s="45">
        <v>49</v>
      </c>
      <c r="K1468" s="45"/>
      <c r="L1468" s="45"/>
      <c r="M1468" s="45"/>
      <c r="N1468" s="45"/>
      <c r="O1468" s="45"/>
      <c r="P1468" s="45"/>
      <c r="Q1468" s="41" t="str">
        <f>IF(CentrepointSourced[[#This Row],[Country]]="Northern Ireland","Northern Ireland",IFERROR(VLOOKUP(CentrepointSourced[[#This Row],[Local Authority]],LKP_LANameDQ[],2,FALSE),CentrepointSourced[[#This Row],[Local Authority]]))</f>
        <v>Orkney Islands</v>
      </c>
      <c r="R1468" s="41" t="str">
        <f>IF(CentrepointSourced[[#This Row],[LA type]]="County","",INDEX(ConsolGeog[lad14cd],MATCH(CentrepointSourced[[#This Row],[Local Authority DQ]],ConsolGeog[la_name],0)))</f>
        <v>S12000023</v>
      </c>
      <c r="S1468" s="41" t="str">
        <f>IF(OR(CentrepointSourced[[#This Row],[Country]]="Northern Ireland",CentrepointSourced[[#This Row],[Country]]="Scotland",CentrepointSourced[[#This Row],[Country]]="Wales"),"Local Authority",CentrepointSourced[[#This Row],[LA type]])</f>
        <v>Local Authority</v>
      </c>
      <c r="T1468" s="41">
        <f>IF(TRIM(CentrepointSourced[[#This Row],[Presented HS]])="",0,IF(CentrepointSourced[[#This Row],[Presented HS]]="&lt;5",2.5,IF(CentrepointSourced[[#This Row],[Presented HS]]="&lt;10",5,VALUE(TRIM(CentrepointSourced[[#This Row],[Presented HS]])))))</f>
        <v>0</v>
      </c>
      <c r="U1468" s="41">
        <f>IF(TRIM(CentrepointSourced[[#This Row],[Assessed HS]])="",0,IF(CentrepointSourced[[#This Row],[Assessed HS]]="&lt;5",2.5,IF(CentrepointSourced[[#This Row],[Assessed HS]]="&lt;10",5,VALUE(TRIM(CentrepointSourced[[#This Row],[Assessed HS]])))))</f>
        <v>53</v>
      </c>
      <c r="V1468" s="41">
        <f>IF(TRIM(CentrepointSourced[[#This Row],[Presented CS]])="",0,IF(CentrepointSourced[[#This Row],[Presented CS]]="&lt;5",2.5,IF(CentrepointSourced[[#This Row],[Presented CS]]="&lt;10",5,VALUE(TRIM(CentrepointSourced[[#This Row],[Presented CS]])))))</f>
        <v>0</v>
      </c>
      <c r="W1468" s="41">
        <f>IF(TRIM(CentrepointSourced[[#This Row],[Assessed CS]])="",0,IF(CentrepointSourced[[#This Row],[Assessed CS]]="&lt;5",2.5,IF(CentrepointSourced[[#This Row],[Assessed CS]]="&lt;10",5,VALUE(TRIM(CentrepointSourced[[#This Row],[Assessed CS]])))))</f>
        <v>0</v>
      </c>
      <c r="X1468" s="106">
        <f>IF(CentrepointSourced[[#This Row],[Age]]="16-17",CentrepointSourced[[#This Row],[Presented HS DQ]],0)</f>
        <v>0</v>
      </c>
      <c r="Y1468" s="106">
        <f>IF(CentrepointSourced[[#This Row],[Age]]="16-24",CentrepointSourced[[#This Row],[Presented HS DQ]],0)</f>
        <v>0</v>
      </c>
      <c r="Z1468" s="106">
        <f>IF(CentrepointSourced[[#This Row],[Age]]="18-24",CentrepointSourced[[#This Row],[Presented HS DQ]],0)</f>
        <v>0</v>
      </c>
      <c r="AA1468" s="106">
        <f>IF(CentrepointSourced[[#This Row],[Age]]="16-17",CentrepointSourced[[#This Row],[Presented CS DQ]],0)</f>
        <v>0</v>
      </c>
      <c r="AB1468" s="106">
        <f>IF(CentrepointSourced[[#This Row],[Age]]="16-24",CentrepointSourced[[#This Row],[Presented CS DQ]],0)</f>
        <v>0</v>
      </c>
      <c r="AC1468" s="106">
        <f>IF(CentrepointSourced[[#This Row],[Age]]="18-24",CentrepointSourced[[#This Row],[Presented CS DQ]],0)</f>
        <v>0</v>
      </c>
      <c r="AD1468" s="107">
        <f>IF(CentrepointSourced[[#This Row],[Age]]="16-17",CentrepointSourced[[#This Row],[Assessed HS DQ]],0)</f>
        <v>0</v>
      </c>
      <c r="AE1468" s="107">
        <f>IF(CentrepointSourced[[#This Row],[Age]]="16-24",CentrepointSourced[[#This Row],[Assessed HS DQ]],0)</f>
        <v>53</v>
      </c>
      <c r="AF1468" s="107">
        <f>IF(CentrepointSourced[[#This Row],[Age]]="18-24",CentrepointSourced[[#This Row],[Assessed HS DQ]],0)</f>
        <v>0</v>
      </c>
      <c r="AG1468" s="107">
        <f>IF(CentrepointSourced[[#This Row],[Age]]="16-17",CentrepointSourced[[#This Row],[Assessed CS DQ]],0)</f>
        <v>0</v>
      </c>
      <c r="AH1468" s="107">
        <f>IF(CentrepointSourced[[#This Row],[Age]]="16-24",CentrepointSourced[[#This Row],[Assessed CS DQ]],0)</f>
        <v>0</v>
      </c>
      <c r="AI1468" s="107">
        <f>IF(CentrepointSourced[[#This Row],[Age]]="18-24",CentrepointSourced[[#This Row],[Assessed CS DQ]],0)</f>
        <v>0</v>
      </c>
    </row>
    <row r="1469" spans="1:35" customFormat="1" ht="13.5" customHeight="1">
      <c r="A1469" s="45" t="s">
        <v>94</v>
      </c>
      <c r="B1469" s="45" t="s">
        <v>202</v>
      </c>
      <c r="C1469" s="45"/>
      <c r="D1469" s="62" t="s">
        <v>37</v>
      </c>
      <c r="E1469" s="95">
        <v>2006</v>
      </c>
      <c r="F1469" s="67" t="s">
        <v>53</v>
      </c>
      <c r="G1469" s="67"/>
      <c r="H1469" s="97">
        <v>53</v>
      </c>
      <c r="I1469" s="45"/>
      <c r="J1469" s="45">
        <v>57</v>
      </c>
      <c r="K1469" s="45"/>
      <c r="L1469" s="45"/>
      <c r="M1469" s="45"/>
      <c r="N1469" s="45"/>
      <c r="O1469" s="45"/>
      <c r="P1469" s="45"/>
      <c r="Q1469" s="41" t="str">
        <f>IF(CentrepointSourced[[#This Row],[Country]]="Northern Ireland","Northern Ireland",IFERROR(VLOOKUP(CentrepointSourced[[#This Row],[Local Authority]],LKP_LANameDQ[],2,FALSE),CentrepointSourced[[#This Row],[Local Authority]]))</f>
        <v>Orkney Islands</v>
      </c>
      <c r="R1469" s="41" t="str">
        <f>IF(CentrepointSourced[[#This Row],[LA type]]="County","",INDEX(ConsolGeog[lad14cd],MATCH(CentrepointSourced[[#This Row],[Local Authority DQ]],ConsolGeog[la_name],0)))</f>
        <v>S12000023</v>
      </c>
      <c r="S1469" s="41" t="str">
        <f>IF(OR(CentrepointSourced[[#This Row],[Country]]="Northern Ireland",CentrepointSourced[[#This Row],[Country]]="Scotland",CentrepointSourced[[#This Row],[Country]]="Wales"),"Local Authority",CentrepointSourced[[#This Row],[LA type]])</f>
        <v>Local Authority</v>
      </c>
      <c r="T1469" s="41">
        <f>IF(TRIM(CentrepointSourced[[#This Row],[Presented HS]])="",0,IF(CentrepointSourced[[#This Row],[Presented HS]]="&lt;5",2.5,IF(CentrepointSourced[[#This Row],[Presented HS]]="&lt;10",5,VALUE(TRIM(CentrepointSourced[[#This Row],[Presented HS]])))))</f>
        <v>0</v>
      </c>
      <c r="U1469" s="41">
        <f>IF(TRIM(CentrepointSourced[[#This Row],[Assessed HS]])="",0,IF(CentrepointSourced[[#This Row],[Assessed HS]]="&lt;5",2.5,IF(CentrepointSourced[[#This Row],[Assessed HS]]="&lt;10",5,VALUE(TRIM(CentrepointSourced[[#This Row],[Assessed HS]])))))</f>
        <v>53</v>
      </c>
      <c r="V1469" s="41">
        <f>IF(TRIM(CentrepointSourced[[#This Row],[Presented CS]])="",0,IF(CentrepointSourced[[#This Row],[Presented CS]]="&lt;5",2.5,IF(CentrepointSourced[[#This Row],[Presented CS]]="&lt;10",5,VALUE(TRIM(CentrepointSourced[[#This Row],[Presented CS]])))))</f>
        <v>0</v>
      </c>
      <c r="W1469" s="41">
        <f>IF(TRIM(CentrepointSourced[[#This Row],[Assessed CS]])="",0,IF(CentrepointSourced[[#This Row],[Assessed CS]]="&lt;5",2.5,IF(CentrepointSourced[[#This Row],[Assessed CS]]="&lt;10",5,VALUE(TRIM(CentrepointSourced[[#This Row],[Assessed CS]])))))</f>
        <v>0</v>
      </c>
      <c r="X1469" s="106">
        <f>IF(CentrepointSourced[[#This Row],[Age]]="16-17",CentrepointSourced[[#This Row],[Presented HS DQ]],0)</f>
        <v>0</v>
      </c>
      <c r="Y1469" s="106">
        <f>IF(CentrepointSourced[[#This Row],[Age]]="16-24",CentrepointSourced[[#This Row],[Presented HS DQ]],0)</f>
        <v>0</v>
      </c>
      <c r="Z1469" s="106">
        <f>IF(CentrepointSourced[[#This Row],[Age]]="18-24",CentrepointSourced[[#This Row],[Presented HS DQ]],0)</f>
        <v>0</v>
      </c>
      <c r="AA1469" s="106">
        <f>IF(CentrepointSourced[[#This Row],[Age]]="16-17",CentrepointSourced[[#This Row],[Presented CS DQ]],0)</f>
        <v>0</v>
      </c>
      <c r="AB1469" s="106">
        <f>IF(CentrepointSourced[[#This Row],[Age]]="16-24",CentrepointSourced[[#This Row],[Presented CS DQ]],0)</f>
        <v>0</v>
      </c>
      <c r="AC1469" s="106">
        <f>IF(CentrepointSourced[[#This Row],[Age]]="18-24",CentrepointSourced[[#This Row],[Presented CS DQ]],0)</f>
        <v>0</v>
      </c>
      <c r="AD1469" s="107">
        <f>IF(CentrepointSourced[[#This Row],[Age]]="16-17",CentrepointSourced[[#This Row],[Assessed HS DQ]],0)</f>
        <v>0</v>
      </c>
      <c r="AE1469" s="107">
        <f>IF(CentrepointSourced[[#This Row],[Age]]="16-24",CentrepointSourced[[#This Row],[Assessed HS DQ]],0)</f>
        <v>53</v>
      </c>
      <c r="AF1469" s="107">
        <f>IF(CentrepointSourced[[#This Row],[Age]]="18-24",CentrepointSourced[[#This Row],[Assessed HS DQ]],0)</f>
        <v>0</v>
      </c>
      <c r="AG1469" s="107">
        <f>IF(CentrepointSourced[[#This Row],[Age]]="16-17",CentrepointSourced[[#This Row],[Assessed CS DQ]],0)</f>
        <v>0</v>
      </c>
      <c r="AH1469" s="107">
        <f>IF(CentrepointSourced[[#This Row],[Age]]="16-24",CentrepointSourced[[#This Row],[Assessed CS DQ]],0)</f>
        <v>0</v>
      </c>
      <c r="AI1469" s="107">
        <f>IF(CentrepointSourced[[#This Row],[Age]]="18-24",CentrepointSourced[[#This Row],[Assessed CS DQ]],0)</f>
        <v>0</v>
      </c>
    </row>
    <row r="1470" spans="1:35" customFormat="1" ht="13.5" customHeight="1">
      <c r="A1470" s="45" t="s">
        <v>94</v>
      </c>
      <c r="B1470" s="45" t="s">
        <v>202</v>
      </c>
      <c r="C1470" s="45"/>
      <c r="D1470" s="62" t="s">
        <v>37</v>
      </c>
      <c r="E1470" s="95">
        <v>2007</v>
      </c>
      <c r="F1470" s="67" t="s">
        <v>53</v>
      </c>
      <c r="G1470" s="67"/>
      <c r="H1470" s="97">
        <v>34</v>
      </c>
      <c r="I1470" s="45"/>
      <c r="J1470" s="45">
        <v>30</v>
      </c>
      <c r="K1470" s="45"/>
      <c r="L1470" s="45"/>
      <c r="M1470" s="45"/>
      <c r="N1470" s="45"/>
      <c r="O1470" s="45"/>
      <c r="P1470" s="45"/>
      <c r="Q1470" s="41" t="str">
        <f>IF(CentrepointSourced[[#This Row],[Country]]="Northern Ireland","Northern Ireland",IFERROR(VLOOKUP(CentrepointSourced[[#This Row],[Local Authority]],LKP_LANameDQ[],2,FALSE),CentrepointSourced[[#This Row],[Local Authority]]))</f>
        <v>Orkney Islands</v>
      </c>
      <c r="R1470" s="41" t="str">
        <f>IF(CentrepointSourced[[#This Row],[LA type]]="County","",INDEX(ConsolGeog[lad14cd],MATCH(CentrepointSourced[[#This Row],[Local Authority DQ]],ConsolGeog[la_name],0)))</f>
        <v>S12000023</v>
      </c>
      <c r="S1470" s="41" t="str">
        <f>IF(OR(CentrepointSourced[[#This Row],[Country]]="Northern Ireland",CentrepointSourced[[#This Row],[Country]]="Scotland",CentrepointSourced[[#This Row],[Country]]="Wales"),"Local Authority",CentrepointSourced[[#This Row],[LA type]])</f>
        <v>Local Authority</v>
      </c>
      <c r="T1470" s="41">
        <f>IF(TRIM(CentrepointSourced[[#This Row],[Presented HS]])="",0,IF(CentrepointSourced[[#This Row],[Presented HS]]="&lt;5",2.5,IF(CentrepointSourced[[#This Row],[Presented HS]]="&lt;10",5,VALUE(TRIM(CentrepointSourced[[#This Row],[Presented HS]])))))</f>
        <v>0</v>
      </c>
      <c r="U1470" s="41">
        <f>IF(TRIM(CentrepointSourced[[#This Row],[Assessed HS]])="",0,IF(CentrepointSourced[[#This Row],[Assessed HS]]="&lt;5",2.5,IF(CentrepointSourced[[#This Row],[Assessed HS]]="&lt;10",5,VALUE(TRIM(CentrepointSourced[[#This Row],[Assessed HS]])))))</f>
        <v>34</v>
      </c>
      <c r="V1470" s="41">
        <f>IF(TRIM(CentrepointSourced[[#This Row],[Presented CS]])="",0,IF(CentrepointSourced[[#This Row],[Presented CS]]="&lt;5",2.5,IF(CentrepointSourced[[#This Row],[Presented CS]]="&lt;10",5,VALUE(TRIM(CentrepointSourced[[#This Row],[Presented CS]])))))</f>
        <v>0</v>
      </c>
      <c r="W1470" s="41">
        <f>IF(TRIM(CentrepointSourced[[#This Row],[Assessed CS]])="",0,IF(CentrepointSourced[[#This Row],[Assessed CS]]="&lt;5",2.5,IF(CentrepointSourced[[#This Row],[Assessed CS]]="&lt;10",5,VALUE(TRIM(CentrepointSourced[[#This Row],[Assessed CS]])))))</f>
        <v>0</v>
      </c>
      <c r="X1470" s="106">
        <f>IF(CentrepointSourced[[#This Row],[Age]]="16-17",CentrepointSourced[[#This Row],[Presented HS DQ]],0)</f>
        <v>0</v>
      </c>
      <c r="Y1470" s="106">
        <f>IF(CentrepointSourced[[#This Row],[Age]]="16-24",CentrepointSourced[[#This Row],[Presented HS DQ]],0)</f>
        <v>0</v>
      </c>
      <c r="Z1470" s="106">
        <f>IF(CentrepointSourced[[#This Row],[Age]]="18-24",CentrepointSourced[[#This Row],[Presented HS DQ]],0)</f>
        <v>0</v>
      </c>
      <c r="AA1470" s="106">
        <f>IF(CentrepointSourced[[#This Row],[Age]]="16-17",CentrepointSourced[[#This Row],[Presented CS DQ]],0)</f>
        <v>0</v>
      </c>
      <c r="AB1470" s="106">
        <f>IF(CentrepointSourced[[#This Row],[Age]]="16-24",CentrepointSourced[[#This Row],[Presented CS DQ]],0)</f>
        <v>0</v>
      </c>
      <c r="AC1470" s="106">
        <f>IF(CentrepointSourced[[#This Row],[Age]]="18-24",CentrepointSourced[[#This Row],[Presented CS DQ]],0)</f>
        <v>0</v>
      </c>
      <c r="AD1470" s="107">
        <f>IF(CentrepointSourced[[#This Row],[Age]]="16-17",CentrepointSourced[[#This Row],[Assessed HS DQ]],0)</f>
        <v>0</v>
      </c>
      <c r="AE1470" s="107">
        <f>IF(CentrepointSourced[[#This Row],[Age]]="16-24",CentrepointSourced[[#This Row],[Assessed HS DQ]],0)</f>
        <v>34</v>
      </c>
      <c r="AF1470" s="107">
        <f>IF(CentrepointSourced[[#This Row],[Age]]="18-24",CentrepointSourced[[#This Row],[Assessed HS DQ]],0)</f>
        <v>0</v>
      </c>
      <c r="AG1470" s="107">
        <f>IF(CentrepointSourced[[#This Row],[Age]]="16-17",CentrepointSourced[[#This Row],[Assessed CS DQ]],0)</f>
        <v>0</v>
      </c>
      <c r="AH1470" s="107">
        <f>IF(CentrepointSourced[[#This Row],[Age]]="16-24",CentrepointSourced[[#This Row],[Assessed CS DQ]],0)</f>
        <v>0</v>
      </c>
      <c r="AI1470" s="107">
        <f>IF(CentrepointSourced[[#This Row],[Age]]="18-24",CentrepointSourced[[#This Row],[Assessed CS DQ]],0)</f>
        <v>0</v>
      </c>
    </row>
    <row r="1471" spans="1:35" customFormat="1" ht="13.5" customHeight="1">
      <c r="A1471" s="45" t="s">
        <v>94</v>
      </c>
      <c r="B1471" s="45" t="s">
        <v>202</v>
      </c>
      <c r="C1471" s="45"/>
      <c r="D1471" s="62" t="s">
        <v>37</v>
      </c>
      <c r="E1471" s="95">
        <v>2008</v>
      </c>
      <c r="F1471" s="67" t="s">
        <v>53</v>
      </c>
      <c r="G1471" s="67"/>
      <c r="H1471" s="97">
        <v>34</v>
      </c>
      <c r="I1471" s="45"/>
      <c r="J1471" s="45">
        <v>34</v>
      </c>
      <c r="K1471" s="45"/>
      <c r="L1471" s="45"/>
      <c r="M1471" s="45"/>
      <c r="N1471" s="45"/>
      <c r="O1471" s="45"/>
      <c r="P1471" s="45"/>
      <c r="Q1471" s="41" t="str">
        <f>IF(CentrepointSourced[[#This Row],[Country]]="Northern Ireland","Northern Ireland",IFERROR(VLOOKUP(CentrepointSourced[[#This Row],[Local Authority]],LKP_LANameDQ[],2,FALSE),CentrepointSourced[[#This Row],[Local Authority]]))</f>
        <v>Orkney Islands</v>
      </c>
      <c r="R1471" s="41" t="str">
        <f>IF(CentrepointSourced[[#This Row],[LA type]]="County","",INDEX(ConsolGeog[lad14cd],MATCH(CentrepointSourced[[#This Row],[Local Authority DQ]],ConsolGeog[la_name],0)))</f>
        <v>S12000023</v>
      </c>
      <c r="S1471" s="41" t="str">
        <f>IF(OR(CentrepointSourced[[#This Row],[Country]]="Northern Ireland",CentrepointSourced[[#This Row],[Country]]="Scotland",CentrepointSourced[[#This Row],[Country]]="Wales"),"Local Authority",CentrepointSourced[[#This Row],[LA type]])</f>
        <v>Local Authority</v>
      </c>
      <c r="T1471" s="41">
        <f>IF(TRIM(CentrepointSourced[[#This Row],[Presented HS]])="",0,IF(CentrepointSourced[[#This Row],[Presented HS]]="&lt;5",2.5,IF(CentrepointSourced[[#This Row],[Presented HS]]="&lt;10",5,VALUE(TRIM(CentrepointSourced[[#This Row],[Presented HS]])))))</f>
        <v>0</v>
      </c>
      <c r="U1471" s="41">
        <f>IF(TRIM(CentrepointSourced[[#This Row],[Assessed HS]])="",0,IF(CentrepointSourced[[#This Row],[Assessed HS]]="&lt;5",2.5,IF(CentrepointSourced[[#This Row],[Assessed HS]]="&lt;10",5,VALUE(TRIM(CentrepointSourced[[#This Row],[Assessed HS]])))))</f>
        <v>34</v>
      </c>
      <c r="V1471" s="41">
        <f>IF(TRIM(CentrepointSourced[[#This Row],[Presented CS]])="",0,IF(CentrepointSourced[[#This Row],[Presented CS]]="&lt;5",2.5,IF(CentrepointSourced[[#This Row],[Presented CS]]="&lt;10",5,VALUE(TRIM(CentrepointSourced[[#This Row],[Presented CS]])))))</f>
        <v>0</v>
      </c>
      <c r="W1471" s="41">
        <f>IF(TRIM(CentrepointSourced[[#This Row],[Assessed CS]])="",0,IF(CentrepointSourced[[#This Row],[Assessed CS]]="&lt;5",2.5,IF(CentrepointSourced[[#This Row],[Assessed CS]]="&lt;10",5,VALUE(TRIM(CentrepointSourced[[#This Row],[Assessed CS]])))))</f>
        <v>0</v>
      </c>
      <c r="X1471" s="106">
        <f>IF(CentrepointSourced[[#This Row],[Age]]="16-17",CentrepointSourced[[#This Row],[Presented HS DQ]],0)</f>
        <v>0</v>
      </c>
      <c r="Y1471" s="106">
        <f>IF(CentrepointSourced[[#This Row],[Age]]="16-24",CentrepointSourced[[#This Row],[Presented HS DQ]],0)</f>
        <v>0</v>
      </c>
      <c r="Z1471" s="106">
        <f>IF(CentrepointSourced[[#This Row],[Age]]="18-24",CentrepointSourced[[#This Row],[Presented HS DQ]],0)</f>
        <v>0</v>
      </c>
      <c r="AA1471" s="106">
        <f>IF(CentrepointSourced[[#This Row],[Age]]="16-17",CentrepointSourced[[#This Row],[Presented CS DQ]],0)</f>
        <v>0</v>
      </c>
      <c r="AB1471" s="106">
        <f>IF(CentrepointSourced[[#This Row],[Age]]="16-24",CentrepointSourced[[#This Row],[Presented CS DQ]],0)</f>
        <v>0</v>
      </c>
      <c r="AC1471" s="106">
        <f>IF(CentrepointSourced[[#This Row],[Age]]="18-24",CentrepointSourced[[#This Row],[Presented CS DQ]],0)</f>
        <v>0</v>
      </c>
      <c r="AD1471" s="107">
        <f>IF(CentrepointSourced[[#This Row],[Age]]="16-17",CentrepointSourced[[#This Row],[Assessed HS DQ]],0)</f>
        <v>0</v>
      </c>
      <c r="AE1471" s="107">
        <f>IF(CentrepointSourced[[#This Row],[Age]]="16-24",CentrepointSourced[[#This Row],[Assessed HS DQ]],0)</f>
        <v>34</v>
      </c>
      <c r="AF1471" s="107">
        <f>IF(CentrepointSourced[[#This Row],[Age]]="18-24",CentrepointSourced[[#This Row],[Assessed HS DQ]],0)</f>
        <v>0</v>
      </c>
      <c r="AG1471" s="107">
        <f>IF(CentrepointSourced[[#This Row],[Age]]="16-17",CentrepointSourced[[#This Row],[Assessed CS DQ]],0)</f>
        <v>0</v>
      </c>
      <c r="AH1471" s="107">
        <f>IF(CentrepointSourced[[#This Row],[Age]]="16-24",CentrepointSourced[[#This Row],[Assessed CS DQ]],0)</f>
        <v>0</v>
      </c>
      <c r="AI1471" s="107">
        <f>IF(CentrepointSourced[[#This Row],[Age]]="18-24",CentrepointSourced[[#This Row],[Assessed CS DQ]],0)</f>
        <v>0</v>
      </c>
    </row>
    <row r="1472" spans="1:35" customFormat="1" ht="13.5" customHeight="1">
      <c r="A1472" s="45" t="s">
        <v>94</v>
      </c>
      <c r="B1472" s="45" t="s">
        <v>202</v>
      </c>
      <c r="C1472" s="45"/>
      <c r="D1472" s="62" t="s">
        <v>37</v>
      </c>
      <c r="E1472" s="95">
        <v>2009</v>
      </c>
      <c r="F1472" s="67" t="s">
        <v>53</v>
      </c>
      <c r="G1472" s="67"/>
      <c r="H1472" s="97">
        <v>31</v>
      </c>
      <c r="I1472" s="45"/>
      <c r="J1472" s="45">
        <v>30</v>
      </c>
      <c r="K1472" s="45"/>
      <c r="L1472" s="45"/>
      <c r="M1472" s="45"/>
      <c r="N1472" s="45"/>
      <c r="O1472" s="45"/>
      <c r="P1472" s="45"/>
      <c r="Q1472" s="41" t="str">
        <f>IF(CentrepointSourced[[#This Row],[Country]]="Northern Ireland","Northern Ireland",IFERROR(VLOOKUP(CentrepointSourced[[#This Row],[Local Authority]],LKP_LANameDQ[],2,FALSE),CentrepointSourced[[#This Row],[Local Authority]]))</f>
        <v>Orkney Islands</v>
      </c>
      <c r="R1472" s="41" t="str">
        <f>IF(CentrepointSourced[[#This Row],[LA type]]="County","",INDEX(ConsolGeog[lad14cd],MATCH(CentrepointSourced[[#This Row],[Local Authority DQ]],ConsolGeog[la_name],0)))</f>
        <v>S12000023</v>
      </c>
      <c r="S1472" s="41" t="str">
        <f>IF(OR(CentrepointSourced[[#This Row],[Country]]="Northern Ireland",CentrepointSourced[[#This Row],[Country]]="Scotland",CentrepointSourced[[#This Row],[Country]]="Wales"),"Local Authority",CentrepointSourced[[#This Row],[LA type]])</f>
        <v>Local Authority</v>
      </c>
      <c r="T1472" s="41">
        <f>IF(TRIM(CentrepointSourced[[#This Row],[Presented HS]])="",0,IF(CentrepointSourced[[#This Row],[Presented HS]]="&lt;5",2.5,IF(CentrepointSourced[[#This Row],[Presented HS]]="&lt;10",5,VALUE(TRIM(CentrepointSourced[[#This Row],[Presented HS]])))))</f>
        <v>0</v>
      </c>
      <c r="U1472" s="41">
        <f>IF(TRIM(CentrepointSourced[[#This Row],[Assessed HS]])="",0,IF(CentrepointSourced[[#This Row],[Assessed HS]]="&lt;5",2.5,IF(CentrepointSourced[[#This Row],[Assessed HS]]="&lt;10",5,VALUE(TRIM(CentrepointSourced[[#This Row],[Assessed HS]])))))</f>
        <v>31</v>
      </c>
      <c r="V1472" s="41">
        <f>IF(TRIM(CentrepointSourced[[#This Row],[Presented CS]])="",0,IF(CentrepointSourced[[#This Row],[Presented CS]]="&lt;5",2.5,IF(CentrepointSourced[[#This Row],[Presented CS]]="&lt;10",5,VALUE(TRIM(CentrepointSourced[[#This Row],[Presented CS]])))))</f>
        <v>0</v>
      </c>
      <c r="W1472" s="41">
        <f>IF(TRIM(CentrepointSourced[[#This Row],[Assessed CS]])="",0,IF(CentrepointSourced[[#This Row],[Assessed CS]]="&lt;5",2.5,IF(CentrepointSourced[[#This Row],[Assessed CS]]="&lt;10",5,VALUE(TRIM(CentrepointSourced[[#This Row],[Assessed CS]])))))</f>
        <v>0</v>
      </c>
      <c r="X1472" s="106">
        <f>IF(CentrepointSourced[[#This Row],[Age]]="16-17",CentrepointSourced[[#This Row],[Presented HS DQ]],0)</f>
        <v>0</v>
      </c>
      <c r="Y1472" s="106">
        <f>IF(CentrepointSourced[[#This Row],[Age]]="16-24",CentrepointSourced[[#This Row],[Presented HS DQ]],0)</f>
        <v>0</v>
      </c>
      <c r="Z1472" s="106">
        <f>IF(CentrepointSourced[[#This Row],[Age]]="18-24",CentrepointSourced[[#This Row],[Presented HS DQ]],0)</f>
        <v>0</v>
      </c>
      <c r="AA1472" s="106">
        <f>IF(CentrepointSourced[[#This Row],[Age]]="16-17",CentrepointSourced[[#This Row],[Presented CS DQ]],0)</f>
        <v>0</v>
      </c>
      <c r="AB1472" s="106">
        <f>IF(CentrepointSourced[[#This Row],[Age]]="16-24",CentrepointSourced[[#This Row],[Presented CS DQ]],0)</f>
        <v>0</v>
      </c>
      <c r="AC1472" s="106">
        <f>IF(CentrepointSourced[[#This Row],[Age]]="18-24",CentrepointSourced[[#This Row],[Presented CS DQ]],0)</f>
        <v>0</v>
      </c>
      <c r="AD1472" s="107">
        <f>IF(CentrepointSourced[[#This Row],[Age]]="16-17",CentrepointSourced[[#This Row],[Assessed HS DQ]],0)</f>
        <v>0</v>
      </c>
      <c r="AE1472" s="107">
        <f>IF(CentrepointSourced[[#This Row],[Age]]="16-24",CentrepointSourced[[#This Row],[Assessed HS DQ]],0)</f>
        <v>31</v>
      </c>
      <c r="AF1472" s="107">
        <f>IF(CentrepointSourced[[#This Row],[Age]]="18-24",CentrepointSourced[[#This Row],[Assessed HS DQ]],0)</f>
        <v>0</v>
      </c>
      <c r="AG1472" s="107">
        <f>IF(CentrepointSourced[[#This Row],[Age]]="16-17",CentrepointSourced[[#This Row],[Assessed CS DQ]],0)</f>
        <v>0</v>
      </c>
      <c r="AH1472" s="107">
        <f>IF(CentrepointSourced[[#This Row],[Age]]="16-24",CentrepointSourced[[#This Row],[Assessed CS DQ]],0)</f>
        <v>0</v>
      </c>
      <c r="AI1472" s="107">
        <f>IF(CentrepointSourced[[#This Row],[Age]]="18-24",CentrepointSourced[[#This Row],[Assessed CS DQ]],0)</f>
        <v>0</v>
      </c>
    </row>
    <row r="1473" spans="1:35" customFormat="1" ht="13.5" customHeight="1">
      <c r="A1473" s="45" t="s">
        <v>94</v>
      </c>
      <c r="B1473" s="45" t="s">
        <v>202</v>
      </c>
      <c r="C1473" s="45"/>
      <c r="D1473" s="62" t="s">
        <v>37</v>
      </c>
      <c r="E1473" s="95">
        <v>2010</v>
      </c>
      <c r="F1473" s="67" t="s">
        <v>53</v>
      </c>
      <c r="G1473" s="67"/>
      <c r="H1473" s="97">
        <v>34</v>
      </c>
      <c r="I1473" s="45"/>
      <c r="J1473" s="45">
        <v>33</v>
      </c>
      <c r="K1473" s="45"/>
      <c r="L1473" s="45"/>
      <c r="M1473" s="45"/>
      <c r="N1473" s="45"/>
      <c r="O1473" s="45"/>
      <c r="P1473" s="45"/>
      <c r="Q1473" s="41" t="str">
        <f>IF(CentrepointSourced[[#This Row],[Country]]="Northern Ireland","Northern Ireland",IFERROR(VLOOKUP(CentrepointSourced[[#This Row],[Local Authority]],LKP_LANameDQ[],2,FALSE),CentrepointSourced[[#This Row],[Local Authority]]))</f>
        <v>Orkney Islands</v>
      </c>
      <c r="R1473" s="41" t="str">
        <f>IF(CentrepointSourced[[#This Row],[LA type]]="County","",INDEX(ConsolGeog[lad14cd],MATCH(CentrepointSourced[[#This Row],[Local Authority DQ]],ConsolGeog[la_name],0)))</f>
        <v>S12000023</v>
      </c>
      <c r="S1473" s="41" t="str">
        <f>IF(OR(CentrepointSourced[[#This Row],[Country]]="Northern Ireland",CentrepointSourced[[#This Row],[Country]]="Scotland",CentrepointSourced[[#This Row],[Country]]="Wales"),"Local Authority",CentrepointSourced[[#This Row],[LA type]])</f>
        <v>Local Authority</v>
      </c>
      <c r="T1473" s="41">
        <f>IF(TRIM(CentrepointSourced[[#This Row],[Presented HS]])="",0,IF(CentrepointSourced[[#This Row],[Presented HS]]="&lt;5",2.5,IF(CentrepointSourced[[#This Row],[Presented HS]]="&lt;10",5,VALUE(TRIM(CentrepointSourced[[#This Row],[Presented HS]])))))</f>
        <v>0</v>
      </c>
      <c r="U1473" s="41">
        <f>IF(TRIM(CentrepointSourced[[#This Row],[Assessed HS]])="",0,IF(CentrepointSourced[[#This Row],[Assessed HS]]="&lt;5",2.5,IF(CentrepointSourced[[#This Row],[Assessed HS]]="&lt;10",5,VALUE(TRIM(CentrepointSourced[[#This Row],[Assessed HS]])))))</f>
        <v>34</v>
      </c>
      <c r="V1473" s="41">
        <f>IF(TRIM(CentrepointSourced[[#This Row],[Presented CS]])="",0,IF(CentrepointSourced[[#This Row],[Presented CS]]="&lt;5",2.5,IF(CentrepointSourced[[#This Row],[Presented CS]]="&lt;10",5,VALUE(TRIM(CentrepointSourced[[#This Row],[Presented CS]])))))</f>
        <v>0</v>
      </c>
      <c r="W1473" s="41">
        <f>IF(TRIM(CentrepointSourced[[#This Row],[Assessed CS]])="",0,IF(CentrepointSourced[[#This Row],[Assessed CS]]="&lt;5",2.5,IF(CentrepointSourced[[#This Row],[Assessed CS]]="&lt;10",5,VALUE(TRIM(CentrepointSourced[[#This Row],[Assessed CS]])))))</f>
        <v>0</v>
      </c>
      <c r="X1473" s="106">
        <f>IF(CentrepointSourced[[#This Row],[Age]]="16-17",CentrepointSourced[[#This Row],[Presented HS DQ]],0)</f>
        <v>0</v>
      </c>
      <c r="Y1473" s="106">
        <f>IF(CentrepointSourced[[#This Row],[Age]]="16-24",CentrepointSourced[[#This Row],[Presented HS DQ]],0)</f>
        <v>0</v>
      </c>
      <c r="Z1473" s="106">
        <f>IF(CentrepointSourced[[#This Row],[Age]]="18-24",CentrepointSourced[[#This Row],[Presented HS DQ]],0)</f>
        <v>0</v>
      </c>
      <c r="AA1473" s="106">
        <f>IF(CentrepointSourced[[#This Row],[Age]]="16-17",CentrepointSourced[[#This Row],[Presented CS DQ]],0)</f>
        <v>0</v>
      </c>
      <c r="AB1473" s="106">
        <f>IF(CentrepointSourced[[#This Row],[Age]]="16-24",CentrepointSourced[[#This Row],[Presented CS DQ]],0)</f>
        <v>0</v>
      </c>
      <c r="AC1473" s="106">
        <f>IF(CentrepointSourced[[#This Row],[Age]]="18-24",CentrepointSourced[[#This Row],[Presented CS DQ]],0)</f>
        <v>0</v>
      </c>
      <c r="AD1473" s="107">
        <f>IF(CentrepointSourced[[#This Row],[Age]]="16-17",CentrepointSourced[[#This Row],[Assessed HS DQ]],0)</f>
        <v>0</v>
      </c>
      <c r="AE1473" s="107">
        <f>IF(CentrepointSourced[[#This Row],[Age]]="16-24",CentrepointSourced[[#This Row],[Assessed HS DQ]],0)</f>
        <v>34</v>
      </c>
      <c r="AF1473" s="107">
        <f>IF(CentrepointSourced[[#This Row],[Age]]="18-24",CentrepointSourced[[#This Row],[Assessed HS DQ]],0)</f>
        <v>0</v>
      </c>
      <c r="AG1473" s="107">
        <f>IF(CentrepointSourced[[#This Row],[Age]]="16-17",CentrepointSourced[[#This Row],[Assessed CS DQ]],0)</f>
        <v>0</v>
      </c>
      <c r="AH1473" s="107">
        <f>IF(CentrepointSourced[[#This Row],[Age]]="16-24",CentrepointSourced[[#This Row],[Assessed CS DQ]],0)</f>
        <v>0</v>
      </c>
      <c r="AI1473" s="107">
        <f>IF(CentrepointSourced[[#This Row],[Age]]="18-24",CentrepointSourced[[#This Row],[Assessed CS DQ]],0)</f>
        <v>0</v>
      </c>
    </row>
    <row r="1474" spans="1:35" customFormat="1" ht="13.5" customHeight="1">
      <c r="A1474" s="45" t="s">
        <v>94</v>
      </c>
      <c r="B1474" s="45" t="s">
        <v>202</v>
      </c>
      <c r="C1474" s="45"/>
      <c r="D1474" s="62" t="s">
        <v>37</v>
      </c>
      <c r="E1474" s="95">
        <v>2011</v>
      </c>
      <c r="F1474" s="67" t="s">
        <v>53</v>
      </c>
      <c r="G1474" s="67"/>
      <c r="H1474" s="97">
        <v>55</v>
      </c>
      <c r="I1474" s="45"/>
      <c r="J1474" s="45">
        <v>47</v>
      </c>
      <c r="K1474" s="45"/>
      <c r="L1474" s="45"/>
      <c r="M1474" s="45"/>
      <c r="N1474" s="45"/>
      <c r="O1474" s="45"/>
      <c r="P1474" s="45"/>
      <c r="Q1474" s="41" t="str">
        <f>IF(CentrepointSourced[[#This Row],[Country]]="Northern Ireland","Northern Ireland",IFERROR(VLOOKUP(CentrepointSourced[[#This Row],[Local Authority]],LKP_LANameDQ[],2,FALSE),CentrepointSourced[[#This Row],[Local Authority]]))</f>
        <v>Orkney Islands</v>
      </c>
      <c r="R1474" s="41" t="str">
        <f>IF(CentrepointSourced[[#This Row],[LA type]]="County","",INDEX(ConsolGeog[lad14cd],MATCH(CentrepointSourced[[#This Row],[Local Authority DQ]],ConsolGeog[la_name],0)))</f>
        <v>S12000023</v>
      </c>
      <c r="S1474" s="41" t="str">
        <f>IF(OR(CentrepointSourced[[#This Row],[Country]]="Northern Ireland",CentrepointSourced[[#This Row],[Country]]="Scotland",CentrepointSourced[[#This Row],[Country]]="Wales"),"Local Authority",CentrepointSourced[[#This Row],[LA type]])</f>
        <v>Local Authority</v>
      </c>
      <c r="T1474" s="41">
        <f>IF(TRIM(CentrepointSourced[[#This Row],[Presented HS]])="",0,IF(CentrepointSourced[[#This Row],[Presented HS]]="&lt;5",2.5,IF(CentrepointSourced[[#This Row],[Presented HS]]="&lt;10",5,VALUE(TRIM(CentrepointSourced[[#This Row],[Presented HS]])))))</f>
        <v>0</v>
      </c>
      <c r="U1474" s="41">
        <f>IF(TRIM(CentrepointSourced[[#This Row],[Assessed HS]])="",0,IF(CentrepointSourced[[#This Row],[Assessed HS]]="&lt;5",2.5,IF(CentrepointSourced[[#This Row],[Assessed HS]]="&lt;10",5,VALUE(TRIM(CentrepointSourced[[#This Row],[Assessed HS]])))))</f>
        <v>55</v>
      </c>
      <c r="V1474" s="41">
        <f>IF(TRIM(CentrepointSourced[[#This Row],[Presented CS]])="",0,IF(CentrepointSourced[[#This Row],[Presented CS]]="&lt;5",2.5,IF(CentrepointSourced[[#This Row],[Presented CS]]="&lt;10",5,VALUE(TRIM(CentrepointSourced[[#This Row],[Presented CS]])))))</f>
        <v>0</v>
      </c>
      <c r="W1474" s="41">
        <f>IF(TRIM(CentrepointSourced[[#This Row],[Assessed CS]])="",0,IF(CentrepointSourced[[#This Row],[Assessed CS]]="&lt;5",2.5,IF(CentrepointSourced[[#This Row],[Assessed CS]]="&lt;10",5,VALUE(TRIM(CentrepointSourced[[#This Row],[Assessed CS]])))))</f>
        <v>0</v>
      </c>
      <c r="X1474" s="106">
        <f>IF(CentrepointSourced[[#This Row],[Age]]="16-17",CentrepointSourced[[#This Row],[Presented HS DQ]],0)</f>
        <v>0</v>
      </c>
      <c r="Y1474" s="106">
        <f>IF(CentrepointSourced[[#This Row],[Age]]="16-24",CentrepointSourced[[#This Row],[Presented HS DQ]],0)</f>
        <v>0</v>
      </c>
      <c r="Z1474" s="106">
        <f>IF(CentrepointSourced[[#This Row],[Age]]="18-24",CentrepointSourced[[#This Row],[Presented HS DQ]],0)</f>
        <v>0</v>
      </c>
      <c r="AA1474" s="106">
        <f>IF(CentrepointSourced[[#This Row],[Age]]="16-17",CentrepointSourced[[#This Row],[Presented CS DQ]],0)</f>
        <v>0</v>
      </c>
      <c r="AB1474" s="106">
        <f>IF(CentrepointSourced[[#This Row],[Age]]="16-24",CentrepointSourced[[#This Row],[Presented CS DQ]],0)</f>
        <v>0</v>
      </c>
      <c r="AC1474" s="106">
        <f>IF(CentrepointSourced[[#This Row],[Age]]="18-24",CentrepointSourced[[#This Row],[Presented CS DQ]],0)</f>
        <v>0</v>
      </c>
      <c r="AD1474" s="107">
        <f>IF(CentrepointSourced[[#This Row],[Age]]="16-17",CentrepointSourced[[#This Row],[Assessed HS DQ]],0)</f>
        <v>0</v>
      </c>
      <c r="AE1474" s="107">
        <f>IF(CentrepointSourced[[#This Row],[Age]]="16-24",CentrepointSourced[[#This Row],[Assessed HS DQ]],0)</f>
        <v>55</v>
      </c>
      <c r="AF1474" s="107">
        <f>IF(CentrepointSourced[[#This Row],[Age]]="18-24",CentrepointSourced[[#This Row],[Assessed HS DQ]],0)</f>
        <v>0</v>
      </c>
      <c r="AG1474" s="107">
        <f>IF(CentrepointSourced[[#This Row],[Age]]="16-17",CentrepointSourced[[#This Row],[Assessed CS DQ]],0)</f>
        <v>0</v>
      </c>
      <c r="AH1474" s="107">
        <f>IF(CentrepointSourced[[#This Row],[Age]]="16-24",CentrepointSourced[[#This Row],[Assessed CS DQ]],0)</f>
        <v>0</v>
      </c>
      <c r="AI1474" s="107">
        <f>IF(CentrepointSourced[[#This Row],[Age]]="18-24",CentrepointSourced[[#This Row],[Assessed CS DQ]],0)</f>
        <v>0</v>
      </c>
    </row>
    <row r="1475" spans="1:35" customFormat="1" ht="13.5" customHeight="1">
      <c r="A1475" s="45" t="s">
        <v>94</v>
      </c>
      <c r="B1475" s="45" t="s">
        <v>202</v>
      </c>
      <c r="C1475" s="45"/>
      <c r="D1475" s="62" t="s">
        <v>37</v>
      </c>
      <c r="E1475" s="95">
        <v>2012</v>
      </c>
      <c r="F1475" s="67" t="s">
        <v>53</v>
      </c>
      <c r="G1475" s="67"/>
      <c r="H1475" s="79"/>
      <c r="I1475" s="45"/>
      <c r="J1475" s="45">
        <v>39</v>
      </c>
      <c r="K1475" s="45"/>
      <c r="L1475" s="45"/>
      <c r="M1475" s="45"/>
      <c r="N1475" s="45"/>
      <c r="O1475" s="45"/>
      <c r="P1475" s="45"/>
      <c r="Q1475" s="41" t="str">
        <f>IF(CentrepointSourced[[#This Row],[Country]]="Northern Ireland","Northern Ireland",IFERROR(VLOOKUP(CentrepointSourced[[#This Row],[Local Authority]],LKP_LANameDQ[],2,FALSE),CentrepointSourced[[#This Row],[Local Authority]]))</f>
        <v>Orkney Islands</v>
      </c>
      <c r="R1475" s="41" t="str">
        <f>IF(CentrepointSourced[[#This Row],[LA type]]="County","",INDEX(ConsolGeog[lad14cd],MATCH(CentrepointSourced[[#This Row],[Local Authority DQ]],ConsolGeog[la_name],0)))</f>
        <v>S12000023</v>
      </c>
      <c r="S1475" s="41" t="str">
        <f>IF(OR(CentrepointSourced[[#This Row],[Country]]="Northern Ireland",CentrepointSourced[[#This Row],[Country]]="Scotland",CentrepointSourced[[#This Row],[Country]]="Wales"),"Local Authority",CentrepointSourced[[#This Row],[LA type]])</f>
        <v>Local Authority</v>
      </c>
      <c r="T1475" s="41">
        <f>IF(TRIM(CentrepointSourced[[#This Row],[Presented HS]])="",0,IF(CentrepointSourced[[#This Row],[Presented HS]]="&lt;5",2.5,IF(CentrepointSourced[[#This Row],[Presented HS]]="&lt;10",5,VALUE(TRIM(CentrepointSourced[[#This Row],[Presented HS]])))))</f>
        <v>0</v>
      </c>
      <c r="U1475" s="41">
        <f>IF(TRIM(CentrepointSourced[[#This Row],[Assessed HS]])="",0,IF(CentrepointSourced[[#This Row],[Assessed HS]]="&lt;5",2.5,IF(CentrepointSourced[[#This Row],[Assessed HS]]="&lt;10",5,VALUE(TRIM(CentrepointSourced[[#This Row],[Assessed HS]])))))</f>
        <v>0</v>
      </c>
      <c r="V1475" s="41">
        <f>IF(TRIM(CentrepointSourced[[#This Row],[Presented CS]])="",0,IF(CentrepointSourced[[#This Row],[Presented CS]]="&lt;5",2.5,IF(CentrepointSourced[[#This Row],[Presented CS]]="&lt;10",5,VALUE(TRIM(CentrepointSourced[[#This Row],[Presented CS]])))))</f>
        <v>0</v>
      </c>
      <c r="W1475" s="41">
        <f>IF(TRIM(CentrepointSourced[[#This Row],[Assessed CS]])="",0,IF(CentrepointSourced[[#This Row],[Assessed CS]]="&lt;5",2.5,IF(CentrepointSourced[[#This Row],[Assessed CS]]="&lt;10",5,VALUE(TRIM(CentrepointSourced[[#This Row],[Assessed CS]])))))</f>
        <v>0</v>
      </c>
      <c r="X1475" s="106">
        <f>IF(CentrepointSourced[[#This Row],[Age]]="16-17",CentrepointSourced[[#This Row],[Presented HS DQ]],0)</f>
        <v>0</v>
      </c>
      <c r="Y1475" s="106">
        <f>IF(CentrepointSourced[[#This Row],[Age]]="16-24",CentrepointSourced[[#This Row],[Presented HS DQ]],0)</f>
        <v>0</v>
      </c>
      <c r="Z1475" s="106">
        <f>IF(CentrepointSourced[[#This Row],[Age]]="18-24",CentrepointSourced[[#This Row],[Presented HS DQ]],0)</f>
        <v>0</v>
      </c>
      <c r="AA1475" s="106">
        <f>IF(CentrepointSourced[[#This Row],[Age]]="16-17",CentrepointSourced[[#This Row],[Presented CS DQ]],0)</f>
        <v>0</v>
      </c>
      <c r="AB1475" s="106">
        <f>IF(CentrepointSourced[[#This Row],[Age]]="16-24",CentrepointSourced[[#This Row],[Presented CS DQ]],0)</f>
        <v>0</v>
      </c>
      <c r="AC1475" s="106">
        <f>IF(CentrepointSourced[[#This Row],[Age]]="18-24",CentrepointSourced[[#This Row],[Presented CS DQ]],0)</f>
        <v>0</v>
      </c>
      <c r="AD1475" s="107">
        <f>IF(CentrepointSourced[[#This Row],[Age]]="16-17",CentrepointSourced[[#This Row],[Assessed HS DQ]],0)</f>
        <v>0</v>
      </c>
      <c r="AE1475" s="107">
        <f>IF(CentrepointSourced[[#This Row],[Age]]="16-24",CentrepointSourced[[#This Row],[Assessed HS DQ]],0)</f>
        <v>0</v>
      </c>
      <c r="AF1475" s="107">
        <f>IF(CentrepointSourced[[#This Row],[Age]]="18-24",CentrepointSourced[[#This Row],[Assessed HS DQ]],0)</f>
        <v>0</v>
      </c>
      <c r="AG1475" s="107">
        <f>IF(CentrepointSourced[[#This Row],[Age]]="16-17",CentrepointSourced[[#This Row],[Assessed CS DQ]],0)</f>
        <v>0</v>
      </c>
      <c r="AH1475" s="107">
        <f>IF(CentrepointSourced[[#This Row],[Age]]="16-24",CentrepointSourced[[#This Row],[Assessed CS DQ]],0)</f>
        <v>0</v>
      </c>
      <c r="AI1475" s="107">
        <f>IF(CentrepointSourced[[#This Row],[Age]]="18-24",CentrepointSourced[[#This Row],[Assessed CS DQ]],0)</f>
        <v>0</v>
      </c>
    </row>
    <row r="1476" spans="1:35" customFormat="1" ht="13.5" customHeight="1">
      <c r="A1476" s="45" t="s">
        <v>94</v>
      </c>
      <c r="B1476" s="45" t="s">
        <v>202</v>
      </c>
      <c r="C1476" s="45"/>
      <c r="D1476" s="62" t="s">
        <v>37</v>
      </c>
      <c r="E1476" s="95">
        <v>2013</v>
      </c>
      <c r="F1476" s="67" t="s">
        <v>53</v>
      </c>
      <c r="G1476" s="67"/>
      <c r="H1476" s="79"/>
      <c r="I1476" s="45"/>
      <c r="J1476" s="45">
        <v>32</v>
      </c>
      <c r="K1476" s="45"/>
      <c r="L1476" s="45"/>
      <c r="M1476" s="45"/>
      <c r="N1476" s="45"/>
      <c r="O1476" s="45"/>
      <c r="P1476" s="45"/>
      <c r="Q1476" s="41" t="str">
        <f>IF(CentrepointSourced[[#This Row],[Country]]="Northern Ireland","Northern Ireland",IFERROR(VLOOKUP(CentrepointSourced[[#This Row],[Local Authority]],LKP_LANameDQ[],2,FALSE),CentrepointSourced[[#This Row],[Local Authority]]))</f>
        <v>Orkney Islands</v>
      </c>
      <c r="R1476" s="41" t="str">
        <f>IF(CentrepointSourced[[#This Row],[LA type]]="County","",INDEX(ConsolGeog[lad14cd],MATCH(CentrepointSourced[[#This Row],[Local Authority DQ]],ConsolGeog[la_name],0)))</f>
        <v>S12000023</v>
      </c>
      <c r="S1476" s="41" t="str">
        <f>IF(OR(CentrepointSourced[[#This Row],[Country]]="Northern Ireland",CentrepointSourced[[#This Row],[Country]]="Scotland",CentrepointSourced[[#This Row],[Country]]="Wales"),"Local Authority",CentrepointSourced[[#This Row],[LA type]])</f>
        <v>Local Authority</v>
      </c>
      <c r="T1476" s="41">
        <f>IF(TRIM(CentrepointSourced[[#This Row],[Presented HS]])="",0,IF(CentrepointSourced[[#This Row],[Presented HS]]="&lt;5",2.5,IF(CentrepointSourced[[#This Row],[Presented HS]]="&lt;10",5,VALUE(TRIM(CentrepointSourced[[#This Row],[Presented HS]])))))</f>
        <v>0</v>
      </c>
      <c r="U1476" s="41">
        <f>IF(TRIM(CentrepointSourced[[#This Row],[Assessed HS]])="",0,IF(CentrepointSourced[[#This Row],[Assessed HS]]="&lt;5",2.5,IF(CentrepointSourced[[#This Row],[Assessed HS]]="&lt;10",5,VALUE(TRIM(CentrepointSourced[[#This Row],[Assessed HS]])))))</f>
        <v>0</v>
      </c>
      <c r="V1476" s="41">
        <f>IF(TRIM(CentrepointSourced[[#This Row],[Presented CS]])="",0,IF(CentrepointSourced[[#This Row],[Presented CS]]="&lt;5",2.5,IF(CentrepointSourced[[#This Row],[Presented CS]]="&lt;10",5,VALUE(TRIM(CentrepointSourced[[#This Row],[Presented CS]])))))</f>
        <v>0</v>
      </c>
      <c r="W1476" s="41">
        <f>IF(TRIM(CentrepointSourced[[#This Row],[Assessed CS]])="",0,IF(CentrepointSourced[[#This Row],[Assessed CS]]="&lt;5",2.5,IF(CentrepointSourced[[#This Row],[Assessed CS]]="&lt;10",5,VALUE(TRIM(CentrepointSourced[[#This Row],[Assessed CS]])))))</f>
        <v>0</v>
      </c>
      <c r="X1476" s="106">
        <f>IF(CentrepointSourced[[#This Row],[Age]]="16-17",CentrepointSourced[[#This Row],[Presented HS DQ]],0)</f>
        <v>0</v>
      </c>
      <c r="Y1476" s="106">
        <f>IF(CentrepointSourced[[#This Row],[Age]]="16-24",CentrepointSourced[[#This Row],[Presented HS DQ]],0)</f>
        <v>0</v>
      </c>
      <c r="Z1476" s="106">
        <f>IF(CentrepointSourced[[#This Row],[Age]]="18-24",CentrepointSourced[[#This Row],[Presented HS DQ]],0)</f>
        <v>0</v>
      </c>
      <c r="AA1476" s="106">
        <f>IF(CentrepointSourced[[#This Row],[Age]]="16-17",CentrepointSourced[[#This Row],[Presented CS DQ]],0)</f>
        <v>0</v>
      </c>
      <c r="AB1476" s="106">
        <f>IF(CentrepointSourced[[#This Row],[Age]]="16-24",CentrepointSourced[[#This Row],[Presented CS DQ]],0)</f>
        <v>0</v>
      </c>
      <c r="AC1476" s="106">
        <f>IF(CentrepointSourced[[#This Row],[Age]]="18-24",CentrepointSourced[[#This Row],[Presented CS DQ]],0)</f>
        <v>0</v>
      </c>
      <c r="AD1476" s="107">
        <f>IF(CentrepointSourced[[#This Row],[Age]]="16-17",CentrepointSourced[[#This Row],[Assessed HS DQ]],0)</f>
        <v>0</v>
      </c>
      <c r="AE1476" s="107">
        <f>IF(CentrepointSourced[[#This Row],[Age]]="16-24",CentrepointSourced[[#This Row],[Assessed HS DQ]],0)</f>
        <v>0</v>
      </c>
      <c r="AF1476" s="107">
        <f>IF(CentrepointSourced[[#This Row],[Age]]="18-24",CentrepointSourced[[#This Row],[Assessed HS DQ]],0)</f>
        <v>0</v>
      </c>
      <c r="AG1476" s="107">
        <f>IF(CentrepointSourced[[#This Row],[Age]]="16-17",CentrepointSourced[[#This Row],[Assessed CS DQ]],0)</f>
        <v>0</v>
      </c>
      <c r="AH1476" s="107">
        <f>IF(CentrepointSourced[[#This Row],[Age]]="16-24",CentrepointSourced[[#This Row],[Assessed CS DQ]],0)</f>
        <v>0</v>
      </c>
      <c r="AI1476" s="107">
        <f>IF(CentrepointSourced[[#This Row],[Age]]="18-24",CentrepointSourced[[#This Row],[Assessed CS DQ]],0)</f>
        <v>0</v>
      </c>
    </row>
    <row r="1477" spans="1:35" customFormat="1" ht="13.5" customHeight="1">
      <c r="A1477" s="45" t="s">
        <v>94</v>
      </c>
      <c r="B1477" s="45" t="s">
        <v>202</v>
      </c>
      <c r="C1477" s="45"/>
      <c r="D1477" s="62" t="s">
        <v>37</v>
      </c>
      <c r="E1477" s="95">
        <v>2014</v>
      </c>
      <c r="F1477" s="67" t="s">
        <v>53</v>
      </c>
      <c r="G1477" s="67"/>
      <c r="H1477" s="79"/>
      <c r="I1477" s="45"/>
      <c r="J1477" s="45">
        <v>18</v>
      </c>
      <c r="K1477" s="45"/>
      <c r="L1477" s="45"/>
      <c r="M1477" s="45"/>
      <c r="N1477" s="45"/>
      <c r="O1477" s="45"/>
      <c r="P1477" s="45"/>
      <c r="Q1477" s="41" t="str">
        <f>IF(CentrepointSourced[[#This Row],[Country]]="Northern Ireland","Northern Ireland",IFERROR(VLOOKUP(CentrepointSourced[[#This Row],[Local Authority]],LKP_LANameDQ[],2,FALSE),CentrepointSourced[[#This Row],[Local Authority]]))</f>
        <v>Orkney Islands</v>
      </c>
      <c r="R1477" s="41" t="str">
        <f>IF(CentrepointSourced[[#This Row],[LA type]]="County","",INDEX(ConsolGeog[lad14cd],MATCH(CentrepointSourced[[#This Row],[Local Authority DQ]],ConsolGeog[la_name],0)))</f>
        <v>S12000023</v>
      </c>
      <c r="S1477" s="41" t="str">
        <f>IF(OR(CentrepointSourced[[#This Row],[Country]]="Northern Ireland",CentrepointSourced[[#This Row],[Country]]="Scotland",CentrepointSourced[[#This Row],[Country]]="Wales"),"Local Authority",CentrepointSourced[[#This Row],[LA type]])</f>
        <v>Local Authority</v>
      </c>
      <c r="T1477" s="41">
        <f>IF(TRIM(CentrepointSourced[[#This Row],[Presented HS]])="",0,IF(CentrepointSourced[[#This Row],[Presented HS]]="&lt;5",2.5,IF(CentrepointSourced[[#This Row],[Presented HS]]="&lt;10",5,VALUE(TRIM(CentrepointSourced[[#This Row],[Presented HS]])))))</f>
        <v>0</v>
      </c>
      <c r="U1477" s="41">
        <f>IF(TRIM(CentrepointSourced[[#This Row],[Assessed HS]])="",0,IF(CentrepointSourced[[#This Row],[Assessed HS]]="&lt;5",2.5,IF(CentrepointSourced[[#This Row],[Assessed HS]]="&lt;10",5,VALUE(TRIM(CentrepointSourced[[#This Row],[Assessed HS]])))))</f>
        <v>0</v>
      </c>
      <c r="V1477" s="41">
        <f>IF(TRIM(CentrepointSourced[[#This Row],[Presented CS]])="",0,IF(CentrepointSourced[[#This Row],[Presented CS]]="&lt;5",2.5,IF(CentrepointSourced[[#This Row],[Presented CS]]="&lt;10",5,VALUE(TRIM(CentrepointSourced[[#This Row],[Presented CS]])))))</f>
        <v>0</v>
      </c>
      <c r="W1477" s="41">
        <f>IF(TRIM(CentrepointSourced[[#This Row],[Assessed CS]])="",0,IF(CentrepointSourced[[#This Row],[Assessed CS]]="&lt;5",2.5,IF(CentrepointSourced[[#This Row],[Assessed CS]]="&lt;10",5,VALUE(TRIM(CentrepointSourced[[#This Row],[Assessed CS]])))))</f>
        <v>0</v>
      </c>
      <c r="X1477" s="106">
        <f>IF(CentrepointSourced[[#This Row],[Age]]="16-17",CentrepointSourced[[#This Row],[Presented HS DQ]],0)</f>
        <v>0</v>
      </c>
      <c r="Y1477" s="106">
        <f>IF(CentrepointSourced[[#This Row],[Age]]="16-24",CentrepointSourced[[#This Row],[Presented HS DQ]],0)</f>
        <v>0</v>
      </c>
      <c r="Z1477" s="106">
        <f>IF(CentrepointSourced[[#This Row],[Age]]="18-24",CentrepointSourced[[#This Row],[Presented HS DQ]],0)</f>
        <v>0</v>
      </c>
      <c r="AA1477" s="106">
        <f>IF(CentrepointSourced[[#This Row],[Age]]="16-17",CentrepointSourced[[#This Row],[Presented CS DQ]],0)</f>
        <v>0</v>
      </c>
      <c r="AB1477" s="106">
        <f>IF(CentrepointSourced[[#This Row],[Age]]="16-24",CentrepointSourced[[#This Row],[Presented CS DQ]],0)</f>
        <v>0</v>
      </c>
      <c r="AC1477" s="106">
        <f>IF(CentrepointSourced[[#This Row],[Age]]="18-24",CentrepointSourced[[#This Row],[Presented CS DQ]],0)</f>
        <v>0</v>
      </c>
      <c r="AD1477" s="107">
        <f>IF(CentrepointSourced[[#This Row],[Age]]="16-17",CentrepointSourced[[#This Row],[Assessed HS DQ]],0)</f>
        <v>0</v>
      </c>
      <c r="AE1477" s="107">
        <f>IF(CentrepointSourced[[#This Row],[Age]]="16-24",CentrepointSourced[[#This Row],[Assessed HS DQ]],0)</f>
        <v>0</v>
      </c>
      <c r="AF1477" s="107">
        <f>IF(CentrepointSourced[[#This Row],[Age]]="18-24",CentrepointSourced[[#This Row],[Assessed HS DQ]],0)</f>
        <v>0</v>
      </c>
      <c r="AG1477" s="107">
        <f>IF(CentrepointSourced[[#This Row],[Age]]="16-17",CentrepointSourced[[#This Row],[Assessed CS DQ]],0)</f>
        <v>0</v>
      </c>
      <c r="AH1477" s="107">
        <f>IF(CentrepointSourced[[#This Row],[Age]]="16-24",CentrepointSourced[[#This Row],[Assessed CS DQ]],0)</f>
        <v>0</v>
      </c>
      <c r="AI1477" s="107">
        <f>IF(CentrepointSourced[[#This Row],[Age]]="18-24",CentrepointSourced[[#This Row],[Assessed CS DQ]],0)</f>
        <v>0</v>
      </c>
    </row>
    <row r="1478" spans="1:35" customFormat="1" ht="13.5" customHeight="1">
      <c r="A1478" s="45" t="s">
        <v>94</v>
      </c>
      <c r="B1478" s="45" t="s">
        <v>209</v>
      </c>
      <c r="C1478" s="45"/>
      <c r="D1478" s="62" t="s">
        <v>37</v>
      </c>
      <c r="E1478" s="95">
        <v>2002</v>
      </c>
      <c r="F1478" s="67" t="s">
        <v>53</v>
      </c>
      <c r="G1478" s="67"/>
      <c r="H1478" s="97">
        <v>234</v>
      </c>
      <c r="I1478" s="45"/>
      <c r="J1478" s="45">
        <v>243</v>
      </c>
      <c r="K1478" s="45"/>
      <c r="L1478" s="45"/>
      <c r="M1478" s="45"/>
      <c r="N1478" s="45"/>
      <c r="O1478" s="45"/>
      <c r="P1478" s="45"/>
      <c r="Q1478" s="41" t="str">
        <f>IF(CentrepointSourced[[#This Row],[Country]]="Northern Ireland","Northern Ireland",IFERROR(VLOOKUP(CentrepointSourced[[#This Row],[Local Authority]],LKP_LANameDQ[],2,FALSE),CentrepointSourced[[#This Row],[Local Authority]]))</f>
        <v>Perth and Kinross</v>
      </c>
      <c r="R1478" s="41" t="str">
        <f>IF(CentrepointSourced[[#This Row],[LA type]]="County","",INDEX(ConsolGeog[lad14cd],MATCH(CentrepointSourced[[#This Row],[Local Authority DQ]],ConsolGeog[la_name],0)))</f>
        <v>S12000024</v>
      </c>
      <c r="S1478" s="41" t="str">
        <f>IF(OR(CentrepointSourced[[#This Row],[Country]]="Northern Ireland",CentrepointSourced[[#This Row],[Country]]="Scotland",CentrepointSourced[[#This Row],[Country]]="Wales"),"Local Authority",CentrepointSourced[[#This Row],[LA type]])</f>
        <v>Local Authority</v>
      </c>
      <c r="T1478" s="41">
        <f>IF(TRIM(CentrepointSourced[[#This Row],[Presented HS]])="",0,IF(CentrepointSourced[[#This Row],[Presented HS]]="&lt;5",2.5,IF(CentrepointSourced[[#This Row],[Presented HS]]="&lt;10",5,VALUE(TRIM(CentrepointSourced[[#This Row],[Presented HS]])))))</f>
        <v>0</v>
      </c>
      <c r="U1478" s="41">
        <f>IF(TRIM(CentrepointSourced[[#This Row],[Assessed HS]])="",0,IF(CentrepointSourced[[#This Row],[Assessed HS]]="&lt;5",2.5,IF(CentrepointSourced[[#This Row],[Assessed HS]]="&lt;10",5,VALUE(TRIM(CentrepointSourced[[#This Row],[Assessed HS]])))))</f>
        <v>234</v>
      </c>
      <c r="V1478" s="41">
        <f>IF(TRIM(CentrepointSourced[[#This Row],[Presented CS]])="",0,IF(CentrepointSourced[[#This Row],[Presented CS]]="&lt;5",2.5,IF(CentrepointSourced[[#This Row],[Presented CS]]="&lt;10",5,VALUE(TRIM(CentrepointSourced[[#This Row],[Presented CS]])))))</f>
        <v>0</v>
      </c>
      <c r="W1478" s="41">
        <f>IF(TRIM(CentrepointSourced[[#This Row],[Assessed CS]])="",0,IF(CentrepointSourced[[#This Row],[Assessed CS]]="&lt;5",2.5,IF(CentrepointSourced[[#This Row],[Assessed CS]]="&lt;10",5,VALUE(TRIM(CentrepointSourced[[#This Row],[Assessed CS]])))))</f>
        <v>0</v>
      </c>
      <c r="X1478" s="106">
        <f>IF(CentrepointSourced[[#This Row],[Age]]="16-17",CentrepointSourced[[#This Row],[Presented HS DQ]],0)</f>
        <v>0</v>
      </c>
      <c r="Y1478" s="106">
        <f>IF(CentrepointSourced[[#This Row],[Age]]="16-24",CentrepointSourced[[#This Row],[Presented HS DQ]],0)</f>
        <v>0</v>
      </c>
      <c r="Z1478" s="106">
        <f>IF(CentrepointSourced[[#This Row],[Age]]="18-24",CentrepointSourced[[#This Row],[Presented HS DQ]],0)</f>
        <v>0</v>
      </c>
      <c r="AA1478" s="106">
        <f>IF(CentrepointSourced[[#This Row],[Age]]="16-17",CentrepointSourced[[#This Row],[Presented CS DQ]],0)</f>
        <v>0</v>
      </c>
      <c r="AB1478" s="106">
        <f>IF(CentrepointSourced[[#This Row],[Age]]="16-24",CentrepointSourced[[#This Row],[Presented CS DQ]],0)</f>
        <v>0</v>
      </c>
      <c r="AC1478" s="106">
        <f>IF(CentrepointSourced[[#This Row],[Age]]="18-24",CentrepointSourced[[#This Row],[Presented CS DQ]],0)</f>
        <v>0</v>
      </c>
      <c r="AD1478" s="107">
        <f>IF(CentrepointSourced[[#This Row],[Age]]="16-17",CentrepointSourced[[#This Row],[Assessed HS DQ]],0)</f>
        <v>0</v>
      </c>
      <c r="AE1478" s="107">
        <f>IF(CentrepointSourced[[#This Row],[Age]]="16-24",CentrepointSourced[[#This Row],[Assessed HS DQ]],0)</f>
        <v>234</v>
      </c>
      <c r="AF1478" s="107">
        <f>IF(CentrepointSourced[[#This Row],[Age]]="18-24",CentrepointSourced[[#This Row],[Assessed HS DQ]],0)</f>
        <v>0</v>
      </c>
      <c r="AG1478" s="107">
        <f>IF(CentrepointSourced[[#This Row],[Age]]="16-17",CentrepointSourced[[#This Row],[Assessed CS DQ]],0)</f>
        <v>0</v>
      </c>
      <c r="AH1478" s="107">
        <f>IF(CentrepointSourced[[#This Row],[Age]]="16-24",CentrepointSourced[[#This Row],[Assessed CS DQ]],0)</f>
        <v>0</v>
      </c>
      <c r="AI1478" s="107">
        <f>IF(CentrepointSourced[[#This Row],[Age]]="18-24",CentrepointSourced[[#This Row],[Assessed CS DQ]],0)</f>
        <v>0</v>
      </c>
    </row>
    <row r="1479" spans="1:35" customFormat="1" ht="13.5" customHeight="1">
      <c r="A1479" s="45" t="s">
        <v>94</v>
      </c>
      <c r="B1479" s="45" t="s">
        <v>209</v>
      </c>
      <c r="C1479" s="45"/>
      <c r="D1479" s="62" t="s">
        <v>37</v>
      </c>
      <c r="E1479" s="95">
        <v>2003</v>
      </c>
      <c r="F1479" s="67" t="s">
        <v>53</v>
      </c>
      <c r="G1479" s="67"/>
      <c r="H1479" s="97">
        <v>284</v>
      </c>
      <c r="I1479" s="45"/>
      <c r="J1479" s="45">
        <v>303</v>
      </c>
      <c r="K1479" s="45"/>
      <c r="L1479" s="45"/>
      <c r="M1479" s="45"/>
      <c r="N1479" s="45"/>
      <c r="O1479" s="45"/>
      <c r="P1479" s="45"/>
      <c r="Q1479" s="41" t="str">
        <f>IF(CentrepointSourced[[#This Row],[Country]]="Northern Ireland","Northern Ireland",IFERROR(VLOOKUP(CentrepointSourced[[#This Row],[Local Authority]],LKP_LANameDQ[],2,FALSE),CentrepointSourced[[#This Row],[Local Authority]]))</f>
        <v>Perth and Kinross</v>
      </c>
      <c r="R1479" s="41" t="str">
        <f>IF(CentrepointSourced[[#This Row],[LA type]]="County","",INDEX(ConsolGeog[lad14cd],MATCH(CentrepointSourced[[#This Row],[Local Authority DQ]],ConsolGeog[la_name],0)))</f>
        <v>S12000024</v>
      </c>
      <c r="S1479" s="41" t="str">
        <f>IF(OR(CentrepointSourced[[#This Row],[Country]]="Northern Ireland",CentrepointSourced[[#This Row],[Country]]="Scotland",CentrepointSourced[[#This Row],[Country]]="Wales"),"Local Authority",CentrepointSourced[[#This Row],[LA type]])</f>
        <v>Local Authority</v>
      </c>
      <c r="T1479" s="41">
        <f>IF(TRIM(CentrepointSourced[[#This Row],[Presented HS]])="",0,IF(CentrepointSourced[[#This Row],[Presented HS]]="&lt;5",2.5,IF(CentrepointSourced[[#This Row],[Presented HS]]="&lt;10",5,VALUE(TRIM(CentrepointSourced[[#This Row],[Presented HS]])))))</f>
        <v>0</v>
      </c>
      <c r="U1479" s="41">
        <f>IF(TRIM(CentrepointSourced[[#This Row],[Assessed HS]])="",0,IF(CentrepointSourced[[#This Row],[Assessed HS]]="&lt;5",2.5,IF(CentrepointSourced[[#This Row],[Assessed HS]]="&lt;10",5,VALUE(TRIM(CentrepointSourced[[#This Row],[Assessed HS]])))))</f>
        <v>284</v>
      </c>
      <c r="V1479" s="41">
        <f>IF(TRIM(CentrepointSourced[[#This Row],[Presented CS]])="",0,IF(CentrepointSourced[[#This Row],[Presented CS]]="&lt;5",2.5,IF(CentrepointSourced[[#This Row],[Presented CS]]="&lt;10",5,VALUE(TRIM(CentrepointSourced[[#This Row],[Presented CS]])))))</f>
        <v>0</v>
      </c>
      <c r="W1479" s="41">
        <f>IF(TRIM(CentrepointSourced[[#This Row],[Assessed CS]])="",0,IF(CentrepointSourced[[#This Row],[Assessed CS]]="&lt;5",2.5,IF(CentrepointSourced[[#This Row],[Assessed CS]]="&lt;10",5,VALUE(TRIM(CentrepointSourced[[#This Row],[Assessed CS]])))))</f>
        <v>0</v>
      </c>
      <c r="X1479" s="106">
        <f>IF(CentrepointSourced[[#This Row],[Age]]="16-17",CentrepointSourced[[#This Row],[Presented HS DQ]],0)</f>
        <v>0</v>
      </c>
      <c r="Y1479" s="106">
        <f>IF(CentrepointSourced[[#This Row],[Age]]="16-24",CentrepointSourced[[#This Row],[Presented HS DQ]],0)</f>
        <v>0</v>
      </c>
      <c r="Z1479" s="106">
        <f>IF(CentrepointSourced[[#This Row],[Age]]="18-24",CentrepointSourced[[#This Row],[Presented HS DQ]],0)</f>
        <v>0</v>
      </c>
      <c r="AA1479" s="106">
        <f>IF(CentrepointSourced[[#This Row],[Age]]="16-17",CentrepointSourced[[#This Row],[Presented CS DQ]],0)</f>
        <v>0</v>
      </c>
      <c r="AB1479" s="106">
        <f>IF(CentrepointSourced[[#This Row],[Age]]="16-24",CentrepointSourced[[#This Row],[Presented CS DQ]],0)</f>
        <v>0</v>
      </c>
      <c r="AC1479" s="106">
        <f>IF(CentrepointSourced[[#This Row],[Age]]="18-24",CentrepointSourced[[#This Row],[Presented CS DQ]],0)</f>
        <v>0</v>
      </c>
      <c r="AD1479" s="107">
        <f>IF(CentrepointSourced[[#This Row],[Age]]="16-17",CentrepointSourced[[#This Row],[Assessed HS DQ]],0)</f>
        <v>0</v>
      </c>
      <c r="AE1479" s="107">
        <f>IF(CentrepointSourced[[#This Row],[Age]]="16-24",CentrepointSourced[[#This Row],[Assessed HS DQ]],0)</f>
        <v>284</v>
      </c>
      <c r="AF1479" s="107">
        <f>IF(CentrepointSourced[[#This Row],[Age]]="18-24",CentrepointSourced[[#This Row],[Assessed HS DQ]],0)</f>
        <v>0</v>
      </c>
      <c r="AG1479" s="107">
        <f>IF(CentrepointSourced[[#This Row],[Age]]="16-17",CentrepointSourced[[#This Row],[Assessed CS DQ]],0)</f>
        <v>0</v>
      </c>
      <c r="AH1479" s="107">
        <f>IF(CentrepointSourced[[#This Row],[Age]]="16-24",CentrepointSourced[[#This Row],[Assessed CS DQ]],0)</f>
        <v>0</v>
      </c>
      <c r="AI1479" s="107">
        <f>IF(CentrepointSourced[[#This Row],[Age]]="18-24",CentrepointSourced[[#This Row],[Assessed CS DQ]],0)</f>
        <v>0</v>
      </c>
    </row>
    <row r="1480" spans="1:35" customFormat="1" ht="13.5" customHeight="1">
      <c r="A1480" s="45" t="s">
        <v>94</v>
      </c>
      <c r="B1480" s="45" t="s">
        <v>209</v>
      </c>
      <c r="C1480" s="45"/>
      <c r="D1480" s="62" t="s">
        <v>37</v>
      </c>
      <c r="E1480" s="95">
        <v>2004</v>
      </c>
      <c r="F1480" s="67" t="s">
        <v>53</v>
      </c>
      <c r="G1480" s="67"/>
      <c r="H1480" s="97">
        <v>354</v>
      </c>
      <c r="I1480" s="45"/>
      <c r="J1480" s="45">
        <v>343</v>
      </c>
      <c r="K1480" s="45"/>
      <c r="L1480" s="45"/>
      <c r="M1480" s="45"/>
      <c r="N1480" s="45"/>
      <c r="O1480" s="45"/>
      <c r="P1480" s="45"/>
      <c r="Q1480" s="41" t="str">
        <f>IF(CentrepointSourced[[#This Row],[Country]]="Northern Ireland","Northern Ireland",IFERROR(VLOOKUP(CentrepointSourced[[#This Row],[Local Authority]],LKP_LANameDQ[],2,FALSE),CentrepointSourced[[#This Row],[Local Authority]]))</f>
        <v>Perth and Kinross</v>
      </c>
      <c r="R1480" s="41" t="str">
        <f>IF(CentrepointSourced[[#This Row],[LA type]]="County","",INDEX(ConsolGeog[lad14cd],MATCH(CentrepointSourced[[#This Row],[Local Authority DQ]],ConsolGeog[la_name],0)))</f>
        <v>S12000024</v>
      </c>
      <c r="S1480" s="41" t="str">
        <f>IF(OR(CentrepointSourced[[#This Row],[Country]]="Northern Ireland",CentrepointSourced[[#This Row],[Country]]="Scotland",CentrepointSourced[[#This Row],[Country]]="Wales"),"Local Authority",CentrepointSourced[[#This Row],[LA type]])</f>
        <v>Local Authority</v>
      </c>
      <c r="T1480" s="41">
        <f>IF(TRIM(CentrepointSourced[[#This Row],[Presented HS]])="",0,IF(CentrepointSourced[[#This Row],[Presented HS]]="&lt;5",2.5,IF(CentrepointSourced[[#This Row],[Presented HS]]="&lt;10",5,VALUE(TRIM(CentrepointSourced[[#This Row],[Presented HS]])))))</f>
        <v>0</v>
      </c>
      <c r="U1480" s="41">
        <f>IF(TRIM(CentrepointSourced[[#This Row],[Assessed HS]])="",0,IF(CentrepointSourced[[#This Row],[Assessed HS]]="&lt;5",2.5,IF(CentrepointSourced[[#This Row],[Assessed HS]]="&lt;10",5,VALUE(TRIM(CentrepointSourced[[#This Row],[Assessed HS]])))))</f>
        <v>354</v>
      </c>
      <c r="V1480" s="41">
        <f>IF(TRIM(CentrepointSourced[[#This Row],[Presented CS]])="",0,IF(CentrepointSourced[[#This Row],[Presented CS]]="&lt;5",2.5,IF(CentrepointSourced[[#This Row],[Presented CS]]="&lt;10",5,VALUE(TRIM(CentrepointSourced[[#This Row],[Presented CS]])))))</f>
        <v>0</v>
      </c>
      <c r="W1480" s="41">
        <f>IF(TRIM(CentrepointSourced[[#This Row],[Assessed CS]])="",0,IF(CentrepointSourced[[#This Row],[Assessed CS]]="&lt;5",2.5,IF(CentrepointSourced[[#This Row],[Assessed CS]]="&lt;10",5,VALUE(TRIM(CentrepointSourced[[#This Row],[Assessed CS]])))))</f>
        <v>0</v>
      </c>
      <c r="X1480" s="106">
        <f>IF(CentrepointSourced[[#This Row],[Age]]="16-17",CentrepointSourced[[#This Row],[Presented HS DQ]],0)</f>
        <v>0</v>
      </c>
      <c r="Y1480" s="106">
        <f>IF(CentrepointSourced[[#This Row],[Age]]="16-24",CentrepointSourced[[#This Row],[Presented HS DQ]],0)</f>
        <v>0</v>
      </c>
      <c r="Z1480" s="106">
        <f>IF(CentrepointSourced[[#This Row],[Age]]="18-24",CentrepointSourced[[#This Row],[Presented HS DQ]],0)</f>
        <v>0</v>
      </c>
      <c r="AA1480" s="106">
        <f>IF(CentrepointSourced[[#This Row],[Age]]="16-17",CentrepointSourced[[#This Row],[Presented CS DQ]],0)</f>
        <v>0</v>
      </c>
      <c r="AB1480" s="106">
        <f>IF(CentrepointSourced[[#This Row],[Age]]="16-24",CentrepointSourced[[#This Row],[Presented CS DQ]],0)</f>
        <v>0</v>
      </c>
      <c r="AC1480" s="106">
        <f>IF(CentrepointSourced[[#This Row],[Age]]="18-24",CentrepointSourced[[#This Row],[Presented CS DQ]],0)</f>
        <v>0</v>
      </c>
      <c r="AD1480" s="107">
        <f>IF(CentrepointSourced[[#This Row],[Age]]="16-17",CentrepointSourced[[#This Row],[Assessed HS DQ]],0)</f>
        <v>0</v>
      </c>
      <c r="AE1480" s="107">
        <f>IF(CentrepointSourced[[#This Row],[Age]]="16-24",CentrepointSourced[[#This Row],[Assessed HS DQ]],0)</f>
        <v>354</v>
      </c>
      <c r="AF1480" s="107">
        <f>IF(CentrepointSourced[[#This Row],[Age]]="18-24",CentrepointSourced[[#This Row],[Assessed HS DQ]],0)</f>
        <v>0</v>
      </c>
      <c r="AG1480" s="107">
        <f>IF(CentrepointSourced[[#This Row],[Age]]="16-17",CentrepointSourced[[#This Row],[Assessed CS DQ]],0)</f>
        <v>0</v>
      </c>
      <c r="AH1480" s="107">
        <f>IF(CentrepointSourced[[#This Row],[Age]]="16-24",CentrepointSourced[[#This Row],[Assessed CS DQ]],0)</f>
        <v>0</v>
      </c>
      <c r="AI1480" s="107">
        <f>IF(CentrepointSourced[[#This Row],[Age]]="18-24",CentrepointSourced[[#This Row],[Assessed CS DQ]],0)</f>
        <v>0</v>
      </c>
    </row>
    <row r="1481" spans="1:35" customFormat="1" ht="13.5" customHeight="1">
      <c r="A1481" s="45" t="s">
        <v>94</v>
      </c>
      <c r="B1481" s="45" t="s">
        <v>209</v>
      </c>
      <c r="C1481" s="45"/>
      <c r="D1481" s="62" t="s">
        <v>37</v>
      </c>
      <c r="E1481" s="95">
        <v>2005</v>
      </c>
      <c r="F1481" s="67" t="s">
        <v>53</v>
      </c>
      <c r="G1481" s="67"/>
      <c r="H1481" s="97">
        <v>280</v>
      </c>
      <c r="I1481" s="45"/>
      <c r="J1481" s="45">
        <v>294</v>
      </c>
      <c r="K1481" s="45"/>
      <c r="L1481" s="45"/>
      <c r="M1481" s="45"/>
      <c r="N1481" s="45"/>
      <c r="O1481" s="45"/>
      <c r="P1481" s="45"/>
      <c r="Q1481" s="41" t="str">
        <f>IF(CentrepointSourced[[#This Row],[Country]]="Northern Ireland","Northern Ireland",IFERROR(VLOOKUP(CentrepointSourced[[#This Row],[Local Authority]],LKP_LANameDQ[],2,FALSE),CentrepointSourced[[#This Row],[Local Authority]]))</f>
        <v>Perth and Kinross</v>
      </c>
      <c r="R1481" s="41" t="str">
        <f>IF(CentrepointSourced[[#This Row],[LA type]]="County","",INDEX(ConsolGeog[lad14cd],MATCH(CentrepointSourced[[#This Row],[Local Authority DQ]],ConsolGeog[la_name],0)))</f>
        <v>S12000024</v>
      </c>
      <c r="S1481" s="41" t="str">
        <f>IF(OR(CentrepointSourced[[#This Row],[Country]]="Northern Ireland",CentrepointSourced[[#This Row],[Country]]="Scotland",CentrepointSourced[[#This Row],[Country]]="Wales"),"Local Authority",CentrepointSourced[[#This Row],[LA type]])</f>
        <v>Local Authority</v>
      </c>
      <c r="T1481" s="41">
        <f>IF(TRIM(CentrepointSourced[[#This Row],[Presented HS]])="",0,IF(CentrepointSourced[[#This Row],[Presented HS]]="&lt;5",2.5,IF(CentrepointSourced[[#This Row],[Presented HS]]="&lt;10",5,VALUE(TRIM(CentrepointSourced[[#This Row],[Presented HS]])))))</f>
        <v>0</v>
      </c>
      <c r="U1481" s="41">
        <f>IF(TRIM(CentrepointSourced[[#This Row],[Assessed HS]])="",0,IF(CentrepointSourced[[#This Row],[Assessed HS]]="&lt;5",2.5,IF(CentrepointSourced[[#This Row],[Assessed HS]]="&lt;10",5,VALUE(TRIM(CentrepointSourced[[#This Row],[Assessed HS]])))))</f>
        <v>280</v>
      </c>
      <c r="V1481" s="41">
        <f>IF(TRIM(CentrepointSourced[[#This Row],[Presented CS]])="",0,IF(CentrepointSourced[[#This Row],[Presented CS]]="&lt;5",2.5,IF(CentrepointSourced[[#This Row],[Presented CS]]="&lt;10",5,VALUE(TRIM(CentrepointSourced[[#This Row],[Presented CS]])))))</f>
        <v>0</v>
      </c>
      <c r="W1481" s="41">
        <f>IF(TRIM(CentrepointSourced[[#This Row],[Assessed CS]])="",0,IF(CentrepointSourced[[#This Row],[Assessed CS]]="&lt;5",2.5,IF(CentrepointSourced[[#This Row],[Assessed CS]]="&lt;10",5,VALUE(TRIM(CentrepointSourced[[#This Row],[Assessed CS]])))))</f>
        <v>0</v>
      </c>
      <c r="X1481" s="106">
        <f>IF(CentrepointSourced[[#This Row],[Age]]="16-17",CentrepointSourced[[#This Row],[Presented HS DQ]],0)</f>
        <v>0</v>
      </c>
      <c r="Y1481" s="106">
        <f>IF(CentrepointSourced[[#This Row],[Age]]="16-24",CentrepointSourced[[#This Row],[Presented HS DQ]],0)</f>
        <v>0</v>
      </c>
      <c r="Z1481" s="106">
        <f>IF(CentrepointSourced[[#This Row],[Age]]="18-24",CentrepointSourced[[#This Row],[Presented HS DQ]],0)</f>
        <v>0</v>
      </c>
      <c r="AA1481" s="106">
        <f>IF(CentrepointSourced[[#This Row],[Age]]="16-17",CentrepointSourced[[#This Row],[Presented CS DQ]],0)</f>
        <v>0</v>
      </c>
      <c r="AB1481" s="106">
        <f>IF(CentrepointSourced[[#This Row],[Age]]="16-24",CentrepointSourced[[#This Row],[Presented CS DQ]],0)</f>
        <v>0</v>
      </c>
      <c r="AC1481" s="106">
        <f>IF(CentrepointSourced[[#This Row],[Age]]="18-24",CentrepointSourced[[#This Row],[Presented CS DQ]],0)</f>
        <v>0</v>
      </c>
      <c r="AD1481" s="107">
        <f>IF(CentrepointSourced[[#This Row],[Age]]="16-17",CentrepointSourced[[#This Row],[Assessed HS DQ]],0)</f>
        <v>0</v>
      </c>
      <c r="AE1481" s="107">
        <f>IF(CentrepointSourced[[#This Row],[Age]]="16-24",CentrepointSourced[[#This Row],[Assessed HS DQ]],0)</f>
        <v>280</v>
      </c>
      <c r="AF1481" s="107">
        <f>IF(CentrepointSourced[[#This Row],[Age]]="18-24",CentrepointSourced[[#This Row],[Assessed HS DQ]],0)</f>
        <v>0</v>
      </c>
      <c r="AG1481" s="107">
        <f>IF(CentrepointSourced[[#This Row],[Age]]="16-17",CentrepointSourced[[#This Row],[Assessed CS DQ]],0)</f>
        <v>0</v>
      </c>
      <c r="AH1481" s="107">
        <f>IF(CentrepointSourced[[#This Row],[Age]]="16-24",CentrepointSourced[[#This Row],[Assessed CS DQ]],0)</f>
        <v>0</v>
      </c>
      <c r="AI1481" s="107">
        <f>IF(CentrepointSourced[[#This Row],[Age]]="18-24",CentrepointSourced[[#This Row],[Assessed CS DQ]],0)</f>
        <v>0</v>
      </c>
    </row>
    <row r="1482" spans="1:35" customFormat="1" ht="13.5" customHeight="1">
      <c r="A1482" s="45" t="s">
        <v>94</v>
      </c>
      <c r="B1482" s="45" t="s">
        <v>209</v>
      </c>
      <c r="C1482" s="45"/>
      <c r="D1482" s="62" t="s">
        <v>37</v>
      </c>
      <c r="E1482" s="95">
        <v>2006</v>
      </c>
      <c r="F1482" s="67" t="s">
        <v>53</v>
      </c>
      <c r="G1482" s="67"/>
      <c r="H1482" s="97">
        <v>210</v>
      </c>
      <c r="I1482" s="45"/>
      <c r="J1482" s="45">
        <v>202</v>
      </c>
      <c r="K1482" s="45"/>
      <c r="L1482" s="45"/>
      <c r="M1482" s="45"/>
      <c r="N1482" s="45"/>
      <c r="O1482" s="45"/>
      <c r="P1482" s="45"/>
      <c r="Q1482" s="41" t="str">
        <f>IF(CentrepointSourced[[#This Row],[Country]]="Northern Ireland","Northern Ireland",IFERROR(VLOOKUP(CentrepointSourced[[#This Row],[Local Authority]],LKP_LANameDQ[],2,FALSE),CentrepointSourced[[#This Row],[Local Authority]]))</f>
        <v>Perth and Kinross</v>
      </c>
      <c r="R1482" s="41" t="str">
        <f>IF(CentrepointSourced[[#This Row],[LA type]]="County","",INDEX(ConsolGeog[lad14cd],MATCH(CentrepointSourced[[#This Row],[Local Authority DQ]],ConsolGeog[la_name],0)))</f>
        <v>S12000024</v>
      </c>
      <c r="S1482" s="41" t="str">
        <f>IF(OR(CentrepointSourced[[#This Row],[Country]]="Northern Ireland",CentrepointSourced[[#This Row],[Country]]="Scotland",CentrepointSourced[[#This Row],[Country]]="Wales"),"Local Authority",CentrepointSourced[[#This Row],[LA type]])</f>
        <v>Local Authority</v>
      </c>
      <c r="T1482" s="41">
        <f>IF(TRIM(CentrepointSourced[[#This Row],[Presented HS]])="",0,IF(CentrepointSourced[[#This Row],[Presented HS]]="&lt;5",2.5,IF(CentrepointSourced[[#This Row],[Presented HS]]="&lt;10",5,VALUE(TRIM(CentrepointSourced[[#This Row],[Presented HS]])))))</f>
        <v>0</v>
      </c>
      <c r="U1482" s="41">
        <f>IF(TRIM(CentrepointSourced[[#This Row],[Assessed HS]])="",0,IF(CentrepointSourced[[#This Row],[Assessed HS]]="&lt;5",2.5,IF(CentrepointSourced[[#This Row],[Assessed HS]]="&lt;10",5,VALUE(TRIM(CentrepointSourced[[#This Row],[Assessed HS]])))))</f>
        <v>210</v>
      </c>
      <c r="V1482" s="41">
        <f>IF(TRIM(CentrepointSourced[[#This Row],[Presented CS]])="",0,IF(CentrepointSourced[[#This Row],[Presented CS]]="&lt;5",2.5,IF(CentrepointSourced[[#This Row],[Presented CS]]="&lt;10",5,VALUE(TRIM(CentrepointSourced[[#This Row],[Presented CS]])))))</f>
        <v>0</v>
      </c>
      <c r="W1482" s="41">
        <f>IF(TRIM(CentrepointSourced[[#This Row],[Assessed CS]])="",0,IF(CentrepointSourced[[#This Row],[Assessed CS]]="&lt;5",2.5,IF(CentrepointSourced[[#This Row],[Assessed CS]]="&lt;10",5,VALUE(TRIM(CentrepointSourced[[#This Row],[Assessed CS]])))))</f>
        <v>0</v>
      </c>
      <c r="X1482" s="106">
        <f>IF(CentrepointSourced[[#This Row],[Age]]="16-17",CentrepointSourced[[#This Row],[Presented HS DQ]],0)</f>
        <v>0</v>
      </c>
      <c r="Y1482" s="106">
        <f>IF(CentrepointSourced[[#This Row],[Age]]="16-24",CentrepointSourced[[#This Row],[Presented HS DQ]],0)</f>
        <v>0</v>
      </c>
      <c r="Z1482" s="106">
        <f>IF(CentrepointSourced[[#This Row],[Age]]="18-24",CentrepointSourced[[#This Row],[Presented HS DQ]],0)</f>
        <v>0</v>
      </c>
      <c r="AA1482" s="106">
        <f>IF(CentrepointSourced[[#This Row],[Age]]="16-17",CentrepointSourced[[#This Row],[Presented CS DQ]],0)</f>
        <v>0</v>
      </c>
      <c r="AB1482" s="106">
        <f>IF(CentrepointSourced[[#This Row],[Age]]="16-24",CentrepointSourced[[#This Row],[Presented CS DQ]],0)</f>
        <v>0</v>
      </c>
      <c r="AC1482" s="106">
        <f>IF(CentrepointSourced[[#This Row],[Age]]="18-24",CentrepointSourced[[#This Row],[Presented CS DQ]],0)</f>
        <v>0</v>
      </c>
      <c r="AD1482" s="107">
        <f>IF(CentrepointSourced[[#This Row],[Age]]="16-17",CentrepointSourced[[#This Row],[Assessed HS DQ]],0)</f>
        <v>0</v>
      </c>
      <c r="AE1482" s="107">
        <f>IF(CentrepointSourced[[#This Row],[Age]]="16-24",CentrepointSourced[[#This Row],[Assessed HS DQ]],0)</f>
        <v>210</v>
      </c>
      <c r="AF1482" s="107">
        <f>IF(CentrepointSourced[[#This Row],[Age]]="18-24",CentrepointSourced[[#This Row],[Assessed HS DQ]],0)</f>
        <v>0</v>
      </c>
      <c r="AG1482" s="107">
        <f>IF(CentrepointSourced[[#This Row],[Age]]="16-17",CentrepointSourced[[#This Row],[Assessed CS DQ]],0)</f>
        <v>0</v>
      </c>
      <c r="AH1482" s="107">
        <f>IF(CentrepointSourced[[#This Row],[Age]]="16-24",CentrepointSourced[[#This Row],[Assessed CS DQ]],0)</f>
        <v>0</v>
      </c>
      <c r="AI1482" s="107">
        <f>IF(CentrepointSourced[[#This Row],[Age]]="18-24",CentrepointSourced[[#This Row],[Assessed CS DQ]],0)</f>
        <v>0</v>
      </c>
    </row>
    <row r="1483" spans="1:35" customFormat="1" ht="13.5" customHeight="1">
      <c r="A1483" s="45" t="s">
        <v>94</v>
      </c>
      <c r="B1483" s="45" t="s">
        <v>209</v>
      </c>
      <c r="C1483" s="45"/>
      <c r="D1483" s="62" t="s">
        <v>37</v>
      </c>
      <c r="E1483" s="95">
        <v>2007</v>
      </c>
      <c r="F1483" s="67" t="s">
        <v>53</v>
      </c>
      <c r="G1483" s="67"/>
      <c r="H1483" s="97">
        <v>286</v>
      </c>
      <c r="I1483" s="45"/>
      <c r="J1483" s="45">
        <v>274</v>
      </c>
      <c r="K1483" s="45"/>
      <c r="L1483" s="45"/>
      <c r="M1483" s="45"/>
      <c r="N1483" s="45"/>
      <c r="O1483" s="45"/>
      <c r="P1483" s="45"/>
      <c r="Q1483" s="41" t="str">
        <f>IF(CentrepointSourced[[#This Row],[Country]]="Northern Ireland","Northern Ireland",IFERROR(VLOOKUP(CentrepointSourced[[#This Row],[Local Authority]],LKP_LANameDQ[],2,FALSE),CentrepointSourced[[#This Row],[Local Authority]]))</f>
        <v>Perth and Kinross</v>
      </c>
      <c r="R1483" s="41" t="str">
        <f>IF(CentrepointSourced[[#This Row],[LA type]]="County","",INDEX(ConsolGeog[lad14cd],MATCH(CentrepointSourced[[#This Row],[Local Authority DQ]],ConsolGeog[la_name],0)))</f>
        <v>S12000024</v>
      </c>
      <c r="S1483" s="41" t="str">
        <f>IF(OR(CentrepointSourced[[#This Row],[Country]]="Northern Ireland",CentrepointSourced[[#This Row],[Country]]="Scotland",CentrepointSourced[[#This Row],[Country]]="Wales"),"Local Authority",CentrepointSourced[[#This Row],[LA type]])</f>
        <v>Local Authority</v>
      </c>
      <c r="T1483" s="41">
        <f>IF(TRIM(CentrepointSourced[[#This Row],[Presented HS]])="",0,IF(CentrepointSourced[[#This Row],[Presented HS]]="&lt;5",2.5,IF(CentrepointSourced[[#This Row],[Presented HS]]="&lt;10",5,VALUE(TRIM(CentrepointSourced[[#This Row],[Presented HS]])))))</f>
        <v>0</v>
      </c>
      <c r="U1483" s="41">
        <f>IF(TRIM(CentrepointSourced[[#This Row],[Assessed HS]])="",0,IF(CentrepointSourced[[#This Row],[Assessed HS]]="&lt;5",2.5,IF(CentrepointSourced[[#This Row],[Assessed HS]]="&lt;10",5,VALUE(TRIM(CentrepointSourced[[#This Row],[Assessed HS]])))))</f>
        <v>286</v>
      </c>
      <c r="V1483" s="41">
        <f>IF(TRIM(CentrepointSourced[[#This Row],[Presented CS]])="",0,IF(CentrepointSourced[[#This Row],[Presented CS]]="&lt;5",2.5,IF(CentrepointSourced[[#This Row],[Presented CS]]="&lt;10",5,VALUE(TRIM(CentrepointSourced[[#This Row],[Presented CS]])))))</f>
        <v>0</v>
      </c>
      <c r="W1483" s="41">
        <f>IF(TRIM(CentrepointSourced[[#This Row],[Assessed CS]])="",0,IF(CentrepointSourced[[#This Row],[Assessed CS]]="&lt;5",2.5,IF(CentrepointSourced[[#This Row],[Assessed CS]]="&lt;10",5,VALUE(TRIM(CentrepointSourced[[#This Row],[Assessed CS]])))))</f>
        <v>0</v>
      </c>
      <c r="X1483" s="106">
        <f>IF(CentrepointSourced[[#This Row],[Age]]="16-17",CentrepointSourced[[#This Row],[Presented HS DQ]],0)</f>
        <v>0</v>
      </c>
      <c r="Y1483" s="106">
        <f>IF(CentrepointSourced[[#This Row],[Age]]="16-24",CentrepointSourced[[#This Row],[Presented HS DQ]],0)</f>
        <v>0</v>
      </c>
      <c r="Z1483" s="106">
        <f>IF(CentrepointSourced[[#This Row],[Age]]="18-24",CentrepointSourced[[#This Row],[Presented HS DQ]],0)</f>
        <v>0</v>
      </c>
      <c r="AA1483" s="106">
        <f>IF(CentrepointSourced[[#This Row],[Age]]="16-17",CentrepointSourced[[#This Row],[Presented CS DQ]],0)</f>
        <v>0</v>
      </c>
      <c r="AB1483" s="106">
        <f>IF(CentrepointSourced[[#This Row],[Age]]="16-24",CentrepointSourced[[#This Row],[Presented CS DQ]],0)</f>
        <v>0</v>
      </c>
      <c r="AC1483" s="106">
        <f>IF(CentrepointSourced[[#This Row],[Age]]="18-24",CentrepointSourced[[#This Row],[Presented CS DQ]],0)</f>
        <v>0</v>
      </c>
      <c r="AD1483" s="107">
        <f>IF(CentrepointSourced[[#This Row],[Age]]="16-17",CentrepointSourced[[#This Row],[Assessed HS DQ]],0)</f>
        <v>0</v>
      </c>
      <c r="AE1483" s="107">
        <f>IF(CentrepointSourced[[#This Row],[Age]]="16-24",CentrepointSourced[[#This Row],[Assessed HS DQ]],0)</f>
        <v>286</v>
      </c>
      <c r="AF1483" s="107">
        <f>IF(CentrepointSourced[[#This Row],[Age]]="18-24",CentrepointSourced[[#This Row],[Assessed HS DQ]],0)</f>
        <v>0</v>
      </c>
      <c r="AG1483" s="107">
        <f>IF(CentrepointSourced[[#This Row],[Age]]="16-17",CentrepointSourced[[#This Row],[Assessed CS DQ]],0)</f>
        <v>0</v>
      </c>
      <c r="AH1483" s="107">
        <f>IF(CentrepointSourced[[#This Row],[Age]]="16-24",CentrepointSourced[[#This Row],[Assessed CS DQ]],0)</f>
        <v>0</v>
      </c>
      <c r="AI1483" s="107">
        <f>IF(CentrepointSourced[[#This Row],[Age]]="18-24",CentrepointSourced[[#This Row],[Assessed CS DQ]],0)</f>
        <v>0</v>
      </c>
    </row>
    <row r="1484" spans="1:35" customFormat="1" ht="13.5" customHeight="1">
      <c r="A1484" s="45" t="s">
        <v>94</v>
      </c>
      <c r="B1484" s="45" t="s">
        <v>209</v>
      </c>
      <c r="C1484" s="45"/>
      <c r="D1484" s="62" t="s">
        <v>37</v>
      </c>
      <c r="E1484" s="95">
        <v>2008</v>
      </c>
      <c r="F1484" s="67" t="s">
        <v>53</v>
      </c>
      <c r="G1484" s="67"/>
      <c r="H1484" s="97">
        <v>252</v>
      </c>
      <c r="I1484" s="45"/>
      <c r="J1484" s="45">
        <v>254</v>
      </c>
      <c r="K1484" s="45"/>
      <c r="L1484" s="45"/>
      <c r="M1484" s="45"/>
      <c r="N1484" s="45"/>
      <c r="O1484" s="45"/>
      <c r="P1484" s="45"/>
      <c r="Q1484" s="41" t="str">
        <f>IF(CentrepointSourced[[#This Row],[Country]]="Northern Ireland","Northern Ireland",IFERROR(VLOOKUP(CentrepointSourced[[#This Row],[Local Authority]],LKP_LANameDQ[],2,FALSE),CentrepointSourced[[#This Row],[Local Authority]]))</f>
        <v>Perth and Kinross</v>
      </c>
      <c r="R1484" s="41" t="str">
        <f>IF(CentrepointSourced[[#This Row],[LA type]]="County","",INDEX(ConsolGeog[lad14cd],MATCH(CentrepointSourced[[#This Row],[Local Authority DQ]],ConsolGeog[la_name],0)))</f>
        <v>S12000024</v>
      </c>
      <c r="S1484" s="41" t="str">
        <f>IF(OR(CentrepointSourced[[#This Row],[Country]]="Northern Ireland",CentrepointSourced[[#This Row],[Country]]="Scotland",CentrepointSourced[[#This Row],[Country]]="Wales"),"Local Authority",CentrepointSourced[[#This Row],[LA type]])</f>
        <v>Local Authority</v>
      </c>
      <c r="T1484" s="41">
        <f>IF(TRIM(CentrepointSourced[[#This Row],[Presented HS]])="",0,IF(CentrepointSourced[[#This Row],[Presented HS]]="&lt;5",2.5,IF(CentrepointSourced[[#This Row],[Presented HS]]="&lt;10",5,VALUE(TRIM(CentrepointSourced[[#This Row],[Presented HS]])))))</f>
        <v>0</v>
      </c>
      <c r="U1484" s="41">
        <f>IF(TRIM(CentrepointSourced[[#This Row],[Assessed HS]])="",0,IF(CentrepointSourced[[#This Row],[Assessed HS]]="&lt;5",2.5,IF(CentrepointSourced[[#This Row],[Assessed HS]]="&lt;10",5,VALUE(TRIM(CentrepointSourced[[#This Row],[Assessed HS]])))))</f>
        <v>252</v>
      </c>
      <c r="V1484" s="41">
        <f>IF(TRIM(CentrepointSourced[[#This Row],[Presented CS]])="",0,IF(CentrepointSourced[[#This Row],[Presented CS]]="&lt;5",2.5,IF(CentrepointSourced[[#This Row],[Presented CS]]="&lt;10",5,VALUE(TRIM(CentrepointSourced[[#This Row],[Presented CS]])))))</f>
        <v>0</v>
      </c>
      <c r="W1484" s="41">
        <f>IF(TRIM(CentrepointSourced[[#This Row],[Assessed CS]])="",0,IF(CentrepointSourced[[#This Row],[Assessed CS]]="&lt;5",2.5,IF(CentrepointSourced[[#This Row],[Assessed CS]]="&lt;10",5,VALUE(TRIM(CentrepointSourced[[#This Row],[Assessed CS]])))))</f>
        <v>0</v>
      </c>
      <c r="X1484" s="106">
        <f>IF(CentrepointSourced[[#This Row],[Age]]="16-17",CentrepointSourced[[#This Row],[Presented HS DQ]],0)</f>
        <v>0</v>
      </c>
      <c r="Y1484" s="106">
        <f>IF(CentrepointSourced[[#This Row],[Age]]="16-24",CentrepointSourced[[#This Row],[Presented HS DQ]],0)</f>
        <v>0</v>
      </c>
      <c r="Z1484" s="106">
        <f>IF(CentrepointSourced[[#This Row],[Age]]="18-24",CentrepointSourced[[#This Row],[Presented HS DQ]],0)</f>
        <v>0</v>
      </c>
      <c r="AA1484" s="106">
        <f>IF(CentrepointSourced[[#This Row],[Age]]="16-17",CentrepointSourced[[#This Row],[Presented CS DQ]],0)</f>
        <v>0</v>
      </c>
      <c r="AB1484" s="106">
        <f>IF(CentrepointSourced[[#This Row],[Age]]="16-24",CentrepointSourced[[#This Row],[Presented CS DQ]],0)</f>
        <v>0</v>
      </c>
      <c r="AC1484" s="106">
        <f>IF(CentrepointSourced[[#This Row],[Age]]="18-24",CentrepointSourced[[#This Row],[Presented CS DQ]],0)</f>
        <v>0</v>
      </c>
      <c r="AD1484" s="107">
        <f>IF(CentrepointSourced[[#This Row],[Age]]="16-17",CentrepointSourced[[#This Row],[Assessed HS DQ]],0)</f>
        <v>0</v>
      </c>
      <c r="AE1484" s="107">
        <f>IF(CentrepointSourced[[#This Row],[Age]]="16-24",CentrepointSourced[[#This Row],[Assessed HS DQ]],0)</f>
        <v>252</v>
      </c>
      <c r="AF1484" s="107">
        <f>IF(CentrepointSourced[[#This Row],[Age]]="18-24",CentrepointSourced[[#This Row],[Assessed HS DQ]],0)</f>
        <v>0</v>
      </c>
      <c r="AG1484" s="107">
        <f>IF(CentrepointSourced[[#This Row],[Age]]="16-17",CentrepointSourced[[#This Row],[Assessed CS DQ]],0)</f>
        <v>0</v>
      </c>
      <c r="AH1484" s="107">
        <f>IF(CentrepointSourced[[#This Row],[Age]]="16-24",CentrepointSourced[[#This Row],[Assessed CS DQ]],0)</f>
        <v>0</v>
      </c>
      <c r="AI1484" s="107">
        <f>IF(CentrepointSourced[[#This Row],[Age]]="18-24",CentrepointSourced[[#This Row],[Assessed CS DQ]],0)</f>
        <v>0</v>
      </c>
    </row>
    <row r="1485" spans="1:35" customFormat="1" ht="13.5" customHeight="1">
      <c r="A1485" s="45" t="s">
        <v>94</v>
      </c>
      <c r="B1485" s="45" t="s">
        <v>209</v>
      </c>
      <c r="C1485" s="45"/>
      <c r="D1485" s="62" t="s">
        <v>37</v>
      </c>
      <c r="E1485" s="95">
        <v>2009</v>
      </c>
      <c r="F1485" s="67" t="s">
        <v>53</v>
      </c>
      <c r="G1485" s="67"/>
      <c r="H1485" s="97">
        <v>296</v>
      </c>
      <c r="I1485" s="45"/>
      <c r="J1485" s="45">
        <v>293</v>
      </c>
      <c r="K1485" s="45"/>
      <c r="L1485" s="45"/>
      <c r="M1485" s="45"/>
      <c r="N1485" s="45"/>
      <c r="O1485" s="45"/>
      <c r="P1485" s="45"/>
      <c r="Q1485" s="41" t="str">
        <f>IF(CentrepointSourced[[#This Row],[Country]]="Northern Ireland","Northern Ireland",IFERROR(VLOOKUP(CentrepointSourced[[#This Row],[Local Authority]],LKP_LANameDQ[],2,FALSE),CentrepointSourced[[#This Row],[Local Authority]]))</f>
        <v>Perth and Kinross</v>
      </c>
      <c r="R1485" s="41" t="str">
        <f>IF(CentrepointSourced[[#This Row],[LA type]]="County","",INDEX(ConsolGeog[lad14cd],MATCH(CentrepointSourced[[#This Row],[Local Authority DQ]],ConsolGeog[la_name],0)))</f>
        <v>S12000024</v>
      </c>
      <c r="S1485" s="41" t="str">
        <f>IF(OR(CentrepointSourced[[#This Row],[Country]]="Northern Ireland",CentrepointSourced[[#This Row],[Country]]="Scotland",CentrepointSourced[[#This Row],[Country]]="Wales"),"Local Authority",CentrepointSourced[[#This Row],[LA type]])</f>
        <v>Local Authority</v>
      </c>
      <c r="T1485" s="41">
        <f>IF(TRIM(CentrepointSourced[[#This Row],[Presented HS]])="",0,IF(CentrepointSourced[[#This Row],[Presented HS]]="&lt;5",2.5,IF(CentrepointSourced[[#This Row],[Presented HS]]="&lt;10",5,VALUE(TRIM(CentrepointSourced[[#This Row],[Presented HS]])))))</f>
        <v>0</v>
      </c>
      <c r="U1485" s="41">
        <f>IF(TRIM(CentrepointSourced[[#This Row],[Assessed HS]])="",0,IF(CentrepointSourced[[#This Row],[Assessed HS]]="&lt;5",2.5,IF(CentrepointSourced[[#This Row],[Assessed HS]]="&lt;10",5,VALUE(TRIM(CentrepointSourced[[#This Row],[Assessed HS]])))))</f>
        <v>296</v>
      </c>
      <c r="V1485" s="41">
        <f>IF(TRIM(CentrepointSourced[[#This Row],[Presented CS]])="",0,IF(CentrepointSourced[[#This Row],[Presented CS]]="&lt;5",2.5,IF(CentrepointSourced[[#This Row],[Presented CS]]="&lt;10",5,VALUE(TRIM(CentrepointSourced[[#This Row],[Presented CS]])))))</f>
        <v>0</v>
      </c>
      <c r="W1485" s="41">
        <f>IF(TRIM(CentrepointSourced[[#This Row],[Assessed CS]])="",0,IF(CentrepointSourced[[#This Row],[Assessed CS]]="&lt;5",2.5,IF(CentrepointSourced[[#This Row],[Assessed CS]]="&lt;10",5,VALUE(TRIM(CentrepointSourced[[#This Row],[Assessed CS]])))))</f>
        <v>0</v>
      </c>
      <c r="X1485" s="106">
        <f>IF(CentrepointSourced[[#This Row],[Age]]="16-17",CentrepointSourced[[#This Row],[Presented HS DQ]],0)</f>
        <v>0</v>
      </c>
      <c r="Y1485" s="106">
        <f>IF(CentrepointSourced[[#This Row],[Age]]="16-24",CentrepointSourced[[#This Row],[Presented HS DQ]],0)</f>
        <v>0</v>
      </c>
      <c r="Z1485" s="106">
        <f>IF(CentrepointSourced[[#This Row],[Age]]="18-24",CentrepointSourced[[#This Row],[Presented HS DQ]],0)</f>
        <v>0</v>
      </c>
      <c r="AA1485" s="106">
        <f>IF(CentrepointSourced[[#This Row],[Age]]="16-17",CentrepointSourced[[#This Row],[Presented CS DQ]],0)</f>
        <v>0</v>
      </c>
      <c r="AB1485" s="106">
        <f>IF(CentrepointSourced[[#This Row],[Age]]="16-24",CentrepointSourced[[#This Row],[Presented CS DQ]],0)</f>
        <v>0</v>
      </c>
      <c r="AC1485" s="106">
        <f>IF(CentrepointSourced[[#This Row],[Age]]="18-24",CentrepointSourced[[#This Row],[Presented CS DQ]],0)</f>
        <v>0</v>
      </c>
      <c r="AD1485" s="107">
        <f>IF(CentrepointSourced[[#This Row],[Age]]="16-17",CentrepointSourced[[#This Row],[Assessed HS DQ]],0)</f>
        <v>0</v>
      </c>
      <c r="AE1485" s="107">
        <f>IF(CentrepointSourced[[#This Row],[Age]]="16-24",CentrepointSourced[[#This Row],[Assessed HS DQ]],0)</f>
        <v>296</v>
      </c>
      <c r="AF1485" s="107">
        <f>IF(CentrepointSourced[[#This Row],[Age]]="18-24",CentrepointSourced[[#This Row],[Assessed HS DQ]],0)</f>
        <v>0</v>
      </c>
      <c r="AG1485" s="107">
        <f>IF(CentrepointSourced[[#This Row],[Age]]="16-17",CentrepointSourced[[#This Row],[Assessed CS DQ]],0)</f>
        <v>0</v>
      </c>
      <c r="AH1485" s="107">
        <f>IF(CentrepointSourced[[#This Row],[Age]]="16-24",CentrepointSourced[[#This Row],[Assessed CS DQ]],0)</f>
        <v>0</v>
      </c>
      <c r="AI1485" s="107">
        <f>IF(CentrepointSourced[[#This Row],[Age]]="18-24",CentrepointSourced[[#This Row],[Assessed CS DQ]],0)</f>
        <v>0</v>
      </c>
    </row>
    <row r="1486" spans="1:35" customFormat="1" ht="13.5" customHeight="1">
      <c r="A1486" s="45" t="s">
        <v>94</v>
      </c>
      <c r="B1486" s="45" t="s">
        <v>209</v>
      </c>
      <c r="C1486" s="45"/>
      <c r="D1486" s="62" t="s">
        <v>37</v>
      </c>
      <c r="E1486" s="95">
        <v>2010</v>
      </c>
      <c r="F1486" s="67" t="s">
        <v>53</v>
      </c>
      <c r="G1486" s="67"/>
      <c r="H1486" s="97">
        <v>395</v>
      </c>
      <c r="I1486" s="45"/>
      <c r="J1486" s="45">
        <v>390</v>
      </c>
      <c r="K1486" s="45"/>
      <c r="L1486" s="45"/>
      <c r="M1486" s="45"/>
      <c r="N1486" s="45"/>
      <c r="O1486" s="45"/>
      <c r="P1486" s="45"/>
      <c r="Q1486" s="41" t="str">
        <f>IF(CentrepointSourced[[#This Row],[Country]]="Northern Ireland","Northern Ireland",IFERROR(VLOOKUP(CentrepointSourced[[#This Row],[Local Authority]],LKP_LANameDQ[],2,FALSE),CentrepointSourced[[#This Row],[Local Authority]]))</f>
        <v>Perth and Kinross</v>
      </c>
      <c r="R1486" s="41" t="str">
        <f>IF(CentrepointSourced[[#This Row],[LA type]]="County","",INDEX(ConsolGeog[lad14cd],MATCH(CentrepointSourced[[#This Row],[Local Authority DQ]],ConsolGeog[la_name],0)))</f>
        <v>S12000024</v>
      </c>
      <c r="S1486" s="41" t="str">
        <f>IF(OR(CentrepointSourced[[#This Row],[Country]]="Northern Ireland",CentrepointSourced[[#This Row],[Country]]="Scotland",CentrepointSourced[[#This Row],[Country]]="Wales"),"Local Authority",CentrepointSourced[[#This Row],[LA type]])</f>
        <v>Local Authority</v>
      </c>
      <c r="T1486" s="41">
        <f>IF(TRIM(CentrepointSourced[[#This Row],[Presented HS]])="",0,IF(CentrepointSourced[[#This Row],[Presented HS]]="&lt;5",2.5,IF(CentrepointSourced[[#This Row],[Presented HS]]="&lt;10",5,VALUE(TRIM(CentrepointSourced[[#This Row],[Presented HS]])))))</f>
        <v>0</v>
      </c>
      <c r="U1486" s="41">
        <f>IF(TRIM(CentrepointSourced[[#This Row],[Assessed HS]])="",0,IF(CentrepointSourced[[#This Row],[Assessed HS]]="&lt;5",2.5,IF(CentrepointSourced[[#This Row],[Assessed HS]]="&lt;10",5,VALUE(TRIM(CentrepointSourced[[#This Row],[Assessed HS]])))))</f>
        <v>395</v>
      </c>
      <c r="V1486" s="41">
        <f>IF(TRIM(CentrepointSourced[[#This Row],[Presented CS]])="",0,IF(CentrepointSourced[[#This Row],[Presented CS]]="&lt;5",2.5,IF(CentrepointSourced[[#This Row],[Presented CS]]="&lt;10",5,VALUE(TRIM(CentrepointSourced[[#This Row],[Presented CS]])))))</f>
        <v>0</v>
      </c>
      <c r="W1486" s="41">
        <f>IF(TRIM(CentrepointSourced[[#This Row],[Assessed CS]])="",0,IF(CentrepointSourced[[#This Row],[Assessed CS]]="&lt;5",2.5,IF(CentrepointSourced[[#This Row],[Assessed CS]]="&lt;10",5,VALUE(TRIM(CentrepointSourced[[#This Row],[Assessed CS]])))))</f>
        <v>0</v>
      </c>
      <c r="X1486" s="106">
        <f>IF(CentrepointSourced[[#This Row],[Age]]="16-17",CentrepointSourced[[#This Row],[Presented HS DQ]],0)</f>
        <v>0</v>
      </c>
      <c r="Y1486" s="106">
        <f>IF(CentrepointSourced[[#This Row],[Age]]="16-24",CentrepointSourced[[#This Row],[Presented HS DQ]],0)</f>
        <v>0</v>
      </c>
      <c r="Z1486" s="106">
        <f>IF(CentrepointSourced[[#This Row],[Age]]="18-24",CentrepointSourced[[#This Row],[Presented HS DQ]],0)</f>
        <v>0</v>
      </c>
      <c r="AA1486" s="106">
        <f>IF(CentrepointSourced[[#This Row],[Age]]="16-17",CentrepointSourced[[#This Row],[Presented CS DQ]],0)</f>
        <v>0</v>
      </c>
      <c r="AB1486" s="106">
        <f>IF(CentrepointSourced[[#This Row],[Age]]="16-24",CentrepointSourced[[#This Row],[Presented CS DQ]],0)</f>
        <v>0</v>
      </c>
      <c r="AC1486" s="106">
        <f>IF(CentrepointSourced[[#This Row],[Age]]="18-24",CentrepointSourced[[#This Row],[Presented CS DQ]],0)</f>
        <v>0</v>
      </c>
      <c r="AD1486" s="107">
        <f>IF(CentrepointSourced[[#This Row],[Age]]="16-17",CentrepointSourced[[#This Row],[Assessed HS DQ]],0)</f>
        <v>0</v>
      </c>
      <c r="AE1486" s="107">
        <f>IF(CentrepointSourced[[#This Row],[Age]]="16-24",CentrepointSourced[[#This Row],[Assessed HS DQ]],0)</f>
        <v>395</v>
      </c>
      <c r="AF1486" s="107">
        <f>IF(CentrepointSourced[[#This Row],[Age]]="18-24",CentrepointSourced[[#This Row],[Assessed HS DQ]],0)</f>
        <v>0</v>
      </c>
      <c r="AG1486" s="107">
        <f>IF(CentrepointSourced[[#This Row],[Age]]="16-17",CentrepointSourced[[#This Row],[Assessed CS DQ]],0)</f>
        <v>0</v>
      </c>
      <c r="AH1486" s="107">
        <f>IF(CentrepointSourced[[#This Row],[Age]]="16-24",CentrepointSourced[[#This Row],[Assessed CS DQ]],0)</f>
        <v>0</v>
      </c>
      <c r="AI1486" s="107">
        <f>IF(CentrepointSourced[[#This Row],[Age]]="18-24",CentrepointSourced[[#This Row],[Assessed CS DQ]],0)</f>
        <v>0</v>
      </c>
    </row>
    <row r="1487" spans="1:35" customFormat="1" ht="13.5" customHeight="1">
      <c r="A1487" s="45" t="s">
        <v>94</v>
      </c>
      <c r="B1487" s="45" t="s">
        <v>209</v>
      </c>
      <c r="C1487" s="45"/>
      <c r="D1487" s="62" t="s">
        <v>37</v>
      </c>
      <c r="E1487" s="95">
        <v>2011</v>
      </c>
      <c r="F1487" s="67" t="s">
        <v>53</v>
      </c>
      <c r="G1487" s="67"/>
      <c r="H1487" s="97">
        <v>347</v>
      </c>
      <c r="I1487" s="45"/>
      <c r="J1487" s="45">
        <v>290</v>
      </c>
      <c r="K1487" s="45"/>
      <c r="L1487" s="45"/>
      <c r="M1487" s="45"/>
      <c r="N1487" s="45"/>
      <c r="O1487" s="45"/>
      <c r="P1487" s="45"/>
      <c r="Q1487" s="41" t="str">
        <f>IF(CentrepointSourced[[#This Row],[Country]]="Northern Ireland","Northern Ireland",IFERROR(VLOOKUP(CentrepointSourced[[#This Row],[Local Authority]],LKP_LANameDQ[],2,FALSE),CentrepointSourced[[#This Row],[Local Authority]]))</f>
        <v>Perth and Kinross</v>
      </c>
      <c r="R1487" s="41" t="str">
        <f>IF(CentrepointSourced[[#This Row],[LA type]]="County","",INDEX(ConsolGeog[lad14cd],MATCH(CentrepointSourced[[#This Row],[Local Authority DQ]],ConsolGeog[la_name],0)))</f>
        <v>S12000024</v>
      </c>
      <c r="S1487" s="41" t="str">
        <f>IF(OR(CentrepointSourced[[#This Row],[Country]]="Northern Ireland",CentrepointSourced[[#This Row],[Country]]="Scotland",CentrepointSourced[[#This Row],[Country]]="Wales"),"Local Authority",CentrepointSourced[[#This Row],[LA type]])</f>
        <v>Local Authority</v>
      </c>
      <c r="T1487" s="41">
        <f>IF(TRIM(CentrepointSourced[[#This Row],[Presented HS]])="",0,IF(CentrepointSourced[[#This Row],[Presented HS]]="&lt;5",2.5,IF(CentrepointSourced[[#This Row],[Presented HS]]="&lt;10",5,VALUE(TRIM(CentrepointSourced[[#This Row],[Presented HS]])))))</f>
        <v>0</v>
      </c>
      <c r="U1487" s="41">
        <f>IF(TRIM(CentrepointSourced[[#This Row],[Assessed HS]])="",0,IF(CentrepointSourced[[#This Row],[Assessed HS]]="&lt;5",2.5,IF(CentrepointSourced[[#This Row],[Assessed HS]]="&lt;10",5,VALUE(TRIM(CentrepointSourced[[#This Row],[Assessed HS]])))))</f>
        <v>347</v>
      </c>
      <c r="V1487" s="41">
        <f>IF(TRIM(CentrepointSourced[[#This Row],[Presented CS]])="",0,IF(CentrepointSourced[[#This Row],[Presented CS]]="&lt;5",2.5,IF(CentrepointSourced[[#This Row],[Presented CS]]="&lt;10",5,VALUE(TRIM(CentrepointSourced[[#This Row],[Presented CS]])))))</f>
        <v>0</v>
      </c>
      <c r="W1487" s="41">
        <f>IF(TRIM(CentrepointSourced[[#This Row],[Assessed CS]])="",0,IF(CentrepointSourced[[#This Row],[Assessed CS]]="&lt;5",2.5,IF(CentrepointSourced[[#This Row],[Assessed CS]]="&lt;10",5,VALUE(TRIM(CentrepointSourced[[#This Row],[Assessed CS]])))))</f>
        <v>0</v>
      </c>
      <c r="X1487" s="106">
        <f>IF(CentrepointSourced[[#This Row],[Age]]="16-17",CentrepointSourced[[#This Row],[Presented HS DQ]],0)</f>
        <v>0</v>
      </c>
      <c r="Y1487" s="106">
        <f>IF(CentrepointSourced[[#This Row],[Age]]="16-24",CentrepointSourced[[#This Row],[Presented HS DQ]],0)</f>
        <v>0</v>
      </c>
      <c r="Z1487" s="106">
        <f>IF(CentrepointSourced[[#This Row],[Age]]="18-24",CentrepointSourced[[#This Row],[Presented HS DQ]],0)</f>
        <v>0</v>
      </c>
      <c r="AA1487" s="106">
        <f>IF(CentrepointSourced[[#This Row],[Age]]="16-17",CentrepointSourced[[#This Row],[Presented CS DQ]],0)</f>
        <v>0</v>
      </c>
      <c r="AB1487" s="106">
        <f>IF(CentrepointSourced[[#This Row],[Age]]="16-24",CentrepointSourced[[#This Row],[Presented CS DQ]],0)</f>
        <v>0</v>
      </c>
      <c r="AC1487" s="106">
        <f>IF(CentrepointSourced[[#This Row],[Age]]="18-24",CentrepointSourced[[#This Row],[Presented CS DQ]],0)</f>
        <v>0</v>
      </c>
      <c r="AD1487" s="107">
        <f>IF(CentrepointSourced[[#This Row],[Age]]="16-17",CentrepointSourced[[#This Row],[Assessed HS DQ]],0)</f>
        <v>0</v>
      </c>
      <c r="AE1487" s="107">
        <f>IF(CentrepointSourced[[#This Row],[Age]]="16-24",CentrepointSourced[[#This Row],[Assessed HS DQ]],0)</f>
        <v>347</v>
      </c>
      <c r="AF1487" s="107">
        <f>IF(CentrepointSourced[[#This Row],[Age]]="18-24",CentrepointSourced[[#This Row],[Assessed HS DQ]],0)</f>
        <v>0</v>
      </c>
      <c r="AG1487" s="107">
        <f>IF(CentrepointSourced[[#This Row],[Age]]="16-17",CentrepointSourced[[#This Row],[Assessed CS DQ]],0)</f>
        <v>0</v>
      </c>
      <c r="AH1487" s="107">
        <f>IF(CentrepointSourced[[#This Row],[Age]]="16-24",CentrepointSourced[[#This Row],[Assessed CS DQ]],0)</f>
        <v>0</v>
      </c>
      <c r="AI1487" s="107">
        <f>IF(CentrepointSourced[[#This Row],[Age]]="18-24",CentrepointSourced[[#This Row],[Assessed CS DQ]],0)</f>
        <v>0</v>
      </c>
    </row>
    <row r="1488" spans="1:35" customFormat="1" ht="13.5" customHeight="1">
      <c r="A1488" s="45" t="s">
        <v>94</v>
      </c>
      <c r="B1488" s="45" t="s">
        <v>209</v>
      </c>
      <c r="C1488" s="45"/>
      <c r="D1488" s="62" t="s">
        <v>37</v>
      </c>
      <c r="E1488" s="95">
        <v>2012</v>
      </c>
      <c r="F1488" s="67" t="s">
        <v>53</v>
      </c>
      <c r="G1488" s="67"/>
      <c r="H1488" s="79"/>
      <c r="I1488" s="45"/>
      <c r="J1488" s="45">
        <v>232</v>
      </c>
      <c r="K1488" s="45"/>
      <c r="L1488" s="45"/>
      <c r="M1488" s="45"/>
      <c r="N1488" s="45"/>
      <c r="O1488" s="45"/>
      <c r="P1488" s="45"/>
      <c r="Q1488" s="41" t="str">
        <f>IF(CentrepointSourced[[#This Row],[Country]]="Northern Ireland","Northern Ireland",IFERROR(VLOOKUP(CentrepointSourced[[#This Row],[Local Authority]],LKP_LANameDQ[],2,FALSE),CentrepointSourced[[#This Row],[Local Authority]]))</f>
        <v>Perth and Kinross</v>
      </c>
      <c r="R1488" s="41" t="str">
        <f>IF(CentrepointSourced[[#This Row],[LA type]]="County","",INDEX(ConsolGeog[lad14cd],MATCH(CentrepointSourced[[#This Row],[Local Authority DQ]],ConsolGeog[la_name],0)))</f>
        <v>S12000024</v>
      </c>
      <c r="S1488" s="41" t="str">
        <f>IF(OR(CentrepointSourced[[#This Row],[Country]]="Northern Ireland",CentrepointSourced[[#This Row],[Country]]="Scotland",CentrepointSourced[[#This Row],[Country]]="Wales"),"Local Authority",CentrepointSourced[[#This Row],[LA type]])</f>
        <v>Local Authority</v>
      </c>
      <c r="T1488" s="41">
        <f>IF(TRIM(CentrepointSourced[[#This Row],[Presented HS]])="",0,IF(CentrepointSourced[[#This Row],[Presented HS]]="&lt;5",2.5,IF(CentrepointSourced[[#This Row],[Presented HS]]="&lt;10",5,VALUE(TRIM(CentrepointSourced[[#This Row],[Presented HS]])))))</f>
        <v>0</v>
      </c>
      <c r="U1488" s="41">
        <f>IF(TRIM(CentrepointSourced[[#This Row],[Assessed HS]])="",0,IF(CentrepointSourced[[#This Row],[Assessed HS]]="&lt;5",2.5,IF(CentrepointSourced[[#This Row],[Assessed HS]]="&lt;10",5,VALUE(TRIM(CentrepointSourced[[#This Row],[Assessed HS]])))))</f>
        <v>0</v>
      </c>
      <c r="V1488" s="41">
        <f>IF(TRIM(CentrepointSourced[[#This Row],[Presented CS]])="",0,IF(CentrepointSourced[[#This Row],[Presented CS]]="&lt;5",2.5,IF(CentrepointSourced[[#This Row],[Presented CS]]="&lt;10",5,VALUE(TRIM(CentrepointSourced[[#This Row],[Presented CS]])))))</f>
        <v>0</v>
      </c>
      <c r="W1488" s="41">
        <f>IF(TRIM(CentrepointSourced[[#This Row],[Assessed CS]])="",0,IF(CentrepointSourced[[#This Row],[Assessed CS]]="&lt;5",2.5,IF(CentrepointSourced[[#This Row],[Assessed CS]]="&lt;10",5,VALUE(TRIM(CentrepointSourced[[#This Row],[Assessed CS]])))))</f>
        <v>0</v>
      </c>
      <c r="X1488" s="106">
        <f>IF(CentrepointSourced[[#This Row],[Age]]="16-17",CentrepointSourced[[#This Row],[Presented HS DQ]],0)</f>
        <v>0</v>
      </c>
      <c r="Y1488" s="106">
        <f>IF(CentrepointSourced[[#This Row],[Age]]="16-24",CentrepointSourced[[#This Row],[Presented HS DQ]],0)</f>
        <v>0</v>
      </c>
      <c r="Z1488" s="106">
        <f>IF(CentrepointSourced[[#This Row],[Age]]="18-24",CentrepointSourced[[#This Row],[Presented HS DQ]],0)</f>
        <v>0</v>
      </c>
      <c r="AA1488" s="106">
        <f>IF(CentrepointSourced[[#This Row],[Age]]="16-17",CentrepointSourced[[#This Row],[Presented CS DQ]],0)</f>
        <v>0</v>
      </c>
      <c r="AB1488" s="106">
        <f>IF(CentrepointSourced[[#This Row],[Age]]="16-24",CentrepointSourced[[#This Row],[Presented CS DQ]],0)</f>
        <v>0</v>
      </c>
      <c r="AC1488" s="106">
        <f>IF(CentrepointSourced[[#This Row],[Age]]="18-24",CentrepointSourced[[#This Row],[Presented CS DQ]],0)</f>
        <v>0</v>
      </c>
      <c r="AD1488" s="107">
        <f>IF(CentrepointSourced[[#This Row],[Age]]="16-17",CentrepointSourced[[#This Row],[Assessed HS DQ]],0)</f>
        <v>0</v>
      </c>
      <c r="AE1488" s="107">
        <f>IF(CentrepointSourced[[#This Row],[Age]]="16-24",CentrepointSourced[[#This Row],[Assessed HS DQ]],0)</f>
        <v>0</v>
      </c>
      <c r="AF1488" s="107">
        <f>IF(CentrepointSourced[[#This Row],[Age]]="18-24",CentrepointSourced[[#This Row],[Assessed HS DQ]],0)</f>
        <v>0</v>
      </c>
      <c r="AG1488" s="107">
        <f>IF(CentrepointSourced[[#This Row],[Age]]="16-17",CentrepointSourced[[#This Row],[Assessed CS DQ]],0)</f>
        <v>0</v>
      </c>
      <c r="AH1488" s="107">
        <f>IF(CentrepointSourced[[#This Row],[Age]]="16-24",CentrepointSourced[[#This Row],[Assessed CS DQ]],0)</f>
        <v>0</v>
      </c>
      <c r="AI1488" s="107">
        <f>IF(CentrepointSourced[[#This Row],[Age]]="18-24",CentrepointSourced[[#This Row],[Assessed CS DQ]],0)</f>
        <v>0</v>
      </c>
    </row>
    <row r="1489" spans="1:35" customFormat="1" ht="13.5" customHeight="1">
      <c r="A1489" s="45" t="s">
        <v>94</v>
      </c>
      <c r="B1489" s="45" t="s">
        <v>209</v>
      </c>
      <c r="C1489" s="45"/>
      <c r="D1489" s="62" t="s">
        <v>37</v>
      </c>
      <c r="E1489" s="95">
        <v>2013</v>
      </c>
      <c r="F1489" s="67" t="s">
        <v>53</v>
      </c>
      <c r="G1489" s="67"/>
      <c r="H1489" s="79"/>
      <c r="I1489" s="45"/>
      <c r="J1489" s="45">
        <v>216</v>
      </c>
      <c r="K1489" s="45"/>
      <c r="L1489" s="45"/>
      <c r="M1489" s="45"/>
      <c r="N1489" s="45"/>
      <c r="O1489" s="45"/>
      <c r="P1489" s="45"/>
      <c r="Q1489" s="41" t="str">
        <f>IF(CentrepointSourced[[#This Row],[Country]]="Northern Ireland","Northern Ireland",IFERROR(VLOOKUP(CentrepointSourced[[#This Row],[Local Authority]],LKP_LANameDQ[],2,FALSE),CentrepointSourced[[#This Row],[Local Authority]]))</f>
        <v>Perth and Kinross</v>
      </c>
      <c r="R1489" s="41" t="str">
        <f>IF(CentrepointSourced[[#This Row],[LA type]]="County","",INDEX(ConsolGeog[lad14cd],MATCH(CentrepointSourced[[#This Row],[Local Authority DQ]],ConsolGeog[la_name],0)))</f>
        <v>S12000024</v>
      </c>
      <c r="S1489" s="41" t="str">
        <f>IF(OR(CentrepointSourced[[#This Row],[Country]]="Northern Ireland",CentrepointSourced[[#This Row],[Country]]="Scotland",CentrepointSourced[[#This Row],[Country]]="Wales"),"Local Authority",CentrepointSourced[[#This Row],[LA type]])</f>
        <v>Local Authority</v>
      </c>
      <c r="T1489" s="41">
        <f>IF(TRIM(CentrepointSourced[[#This Row],[Presented HS]])="",0,IF(CentrepointSourced[[#This Row],[Presented HS]]="&lt;5",2.5,IF(CentrepointSourced[[#This Row],[Presented HS]]="&lt;10",5,VALUE(TRIM(CentrepointSourced[[#This Row],[Presented HS]])))))</f>
        <v>0</v>
      </c>
      <c r="U1489" s="41">
        <f>IF(TRIM(CentrepointSourced[[#This Row],[Assessed HS]])="",0,IF(CentrepointSourced[[#This Row],[Assessed HS]]="&lt;5",2.5,IF(CentrepointSourced[[#This Row],[Assessed HS]]="&lt;10",5,VALUE(TRIM(CentrepointSourced[[#This Row],[Assessed HS]])))))</f>
        <v>0</v>
      </c>
      <c r="V1489" s="41">
        <f>IF(TRIM(CentrepointSourced[[#This Row],[Presented CS]])="",0,IF(CentrepointSourced[[#This Row],[Presented CS]]="&lt;5",2.5,IF(CentrepointSourced[[#This Row],[Presented CS]]="&lt;10",5,VALUE(TRIM(CentrepointSourced[[#This Row],[Presented CS]])))))</f>
        <v>0</v>
      </c>
      <c r="W1489" s="41">
        <f>IF(TRIM(CentrepointSourced[[#This Row],[Assessed CS]])="",0,IF(CentrepointSourced[[#This Row],[Assessed CS]]="&lt;5",2.5,IF(CentrepointSourced[[#This Row],[Assessed CS]]="&lt;10",5,VALUE(TRIM(CentrepointSourced[[#This Row],[Assessed CS]])))))</f>
        <v>0</v>
      </c>
      <c r="X1489" s="106">
        <f>IF(CentrepointSourced[[#This Row],[Age]]="16-17",CentrepointSourced[[#This Row],[Presented HS DQ]],0)</f>
        <v>0</v>
      </c>
      <c r="Y1489" s="106">
        <f>IF(CentrepointSourced[[#This Row],[Age]]="16-24",CentrepointSourced[[#This Row],[Presented HS DQ]],0)</f>
        <v>0</v>
      </c>
      <c r="Z1489" s="106">
        <f>IF(CentrepointSourced[[#This Row],[Age]]="18-24",CentrepointSourced[[#This Row],[Presented HS DQ]],0)</f>
        <v>0</v>
      </c>
      <c r="AA1489" s="106">
        <f>IF(CentrepointSourced[[#This Row],[Age]]="16-17",CentrepointSourced[[#This Row],[Presented CS DQ]],0)</f>
        <v>0</v>
      </c>
      <c r="AB1489" s="106">
        <f>IF(CentrepointSourced[[#This Row],[Age]]="16-24",CentrepointSourced[[#This Row],[Presented CS DQ]],0)</f>
        <v>0</v>
      </c>
      <c r="AC1489" s="106">
        <f>IF(CentrepointSourced[[#This Row],[Age]]="18-24",CentrepointSourced[[#This Row],[Presented CS DQ]],0)</f>
        <v>0</v>
      </c>
      <c r="AD1489" s="107">
        <f>IF(CentrepointSourced[[#This Row],[Age]]="16-17",CentrepointSourced[[#This Row],[Assessed HS DQ]],0)</f>
        <v>0</v>
      </c>
      <c r="AE1489" s="107">
        <f>IF(CentrepointSourced[[#This Row],[Age]]="16-24",CentrepointSourced[[#This Row],[Assessed HS DQ]],0)</f>
        <v>0</v>
      </c>
      <c r="AF1489" s="107">
        <f>IF(CentrepointSourced[[#This Row],[Age]]="18-24",CentrepointSourced[[#This Row],[Assessed HS DQ]],0)</f>
        <v>0</v>
      </c>
      <c r="AG1489" s="107">
        <f>IF(CentrepointSourced[[#This Row],[Age]]="16-17",CentrepointSourced[[#This Row],[Assessed CS DQ]],0)</f>
        <v>0</v>
      </c>
      <c r="AH1489" s="107">
        <f>IF(CentrepointSourced[[#This Row],[Age]]="16-24",CentrepointSourced[[#This Row],[Assessed CS DQ]],0)</f>
        <v>0</v>
      </c>
      <c r="AI1489" s="107">
        <f>IF(CentrepointSourced[[#This Row],[Age]]="18-24",CentrepointSourced[[#This Row],[Assessed CS DQ]],0)</f>
        <v>0</v>
      </c>
    </row>
    <row r="1490" spans="1:35" customFormat="1" ht="13.5" customHeight="1">
      <c r="A1490" s="45" t="s">
        <v>94</v>
      </c>
      <c r="B1490" s="45" t="s">
        <v>209</v>
      </c>
      <c r="C1490" s="45"/>
      <c r="D1490" s="62" t="s">
        <v>37</v>
      </c>
      <c r="E1490" s="95">
        <v>2014</v>
      </c>
      <c r="F1490" s="67" t="s">
        <v>53</v>
      </c>
      <c r="G1490" s="67"/>
      <c r="H1490" s="79"/>
      <c r="I1490" s="45"/>
      <c r="J1490" s="45">
        <v>188</v>
      </c>
      <c r="K1490" s="45"/>
      <c r="L1490" s="45"/>
      <c r="M1490" s="45"/>
      <c r="N1490" s="45"/>
      <c r="O1490" s="45"/>
      <c r="P1490" s="45"/>
      <c r="Q1490" s="41" t="str">
        <f>IF(CentrepointSourced[[#This Row],[Country]]="Northern Ireland","Northern Ireland",IFERROR(VLOOKUP(CentrepointSourced[[#This Row],[Local Authority]],LKP_LANameDQ[],2,FALSE),CentrepointSourced[[#This Row],[Local Authority]]))</f>
        <v>Perth and Kinross</v>
      </c>
      <c r="R1490" s="41" t="str">
        <f>IF(CentrepointSourced[[#This Row],[LA type]]="County","",INDEX(ConsolGeog[lad14cd],MATCH(CentrepointSourced[[#This Row],[Local Authority DQ]],ConsolGeog[la_name],0)))</f>
        <v>S12000024</v>
      </c>
      <c r="S1490" s="41" t="str">
        <f>IF(OR(CentrepointSourced[[#This Row],[Country]]="Northern Ireland",CentrepointSourced[[#This Row],[Country]]="Scotland",CentrepointSourced[[#This Row],[Country]]="Wales"),"Local Authority",CentrepointSourced[[#This Row],[LA type]])</f>
        <v>Local Authority</v>
      </c>
      <c r="T1490" s="41">
        <f>IF(TRIM(CentrepointSourced[[#This Row],[Presented HS]])="",0,IF(CentrepointSourced[[#This Row],[Presented HS]]="&lt;5",2.5,IF(CentrepointSourced[[#This Row],[Presented HS]]="&lt;10",5,VALUE(TRIM(CentrepointSourced[[#This Row],[Presented HS]])))))</f>
        <v>0</v>
      </c>
      <c r="U1490" s="41">
        <f>IF(TRIM(CentrepointSourced[[#This Row],[Assessed HS]])="",0,IF(CentrepointSourced[[#This Row],[Assessed HS]]="&lt;5",2.5,IF(CentrepointSourced[[#This Row],[Assessed HS]]="&lt;10",5,VALUE(TRIM(CentrepointSourced[[#This Row],[Assessed HS]])))))</f>
        <v>0</v>
      </c>
      <c r="V1490" s="41">
        <f>IF(TRIM(CentrepointSourced[[#This Row],[Presented CS]])="",0,IF(CentrepointSourced[[#This Row],[Presented CS]]="&lt;5",2.5,IF(CentrepointSourced[[#This Row],[Presented CS]]="&lt;10",5,VALUE(TRIM(CentrepointSourced[[#This Row],[Presented CS]])))))</f>
        <v>0</v>
      </c>
      <c r="W1490" s="41">
        <f>IF(TRIM(CentrepointSourced[[#This Row],[Assessed CS]])="",0,IF(CentrepointSourced[[#This Row],[Assessed CS]]="&lt;5",2.5,IF(CentrepointSourced[[#This Row],[Assessed CS]]="&lt;10",5,VALUE(TRIM(CentrepointSourced[[#This Row],[Assessed CS]])))))</f>
        <v>0</v>
      </c>
      <c r="X1490" s="106">
        <f>IF(CentrepointSourced[[#This Row],[Age]]="16-17",CentrepointSourced[[#This Row],[Presented HS DQ]],0)</f>
        <v>0</v>
      </c>
      <c r="Y1490" s="106">
        <f>IF(CentrepointSourced[[#This Row],[Age]]="16-24",CentrepointSourced[[#This Row],[Presented HS DQ]],0)</f>
        <v>0</v>
      </c>
      <c r="Z1490" s="106">
        <f>IF(CentrepointSourced[[#This Row],[Age]]="18-24",CentrepointSourced[[#This Row],[Presented HS DQ]],0)</f>
        <v>0</v>
      </c>
      <c r="AA1490" s="106">
        <f>IF(CentrepointSourced[[#This Row],[Age]]="16-17",CentrepointSourced[[#This Row],[Presented CS DQ]],0)</f>
        <v>0</v>
      </c>
      <c r="AB1490" s="106">
        <f>IF(CentrepointSourced[[#This Row],[Age]]="16-24",CentrepointSourced[[#This Row],[Presented CS DQ]],0)</f>
        <v>0</v>
      </c>
      <c r="AC1490" s="106">
        <f>IF(CentrepointSourced[[#This Row],[Age]]="18-24",CentrepointSourced[[#This Row],[Presented CS DQ]],0)</f>
        <v>0</v>
      </c>
      <c r="AD1490" s="107">
        <f>IF(CentrepointSourced[[#This Row],[Age]]="16-17",CentrepointSourced[[#This Row],[Assessed HS DQ]],0)</f>
        <v>0</v>
      </c>
      <c r="AE1490" s="107">
        <f>IF(CentrepointSourced[[#This Row],[Age]]="16-24",CentrepointSourced[[#This Row],[Assessed HS DQ]],0)</f>
        <v>0</v>
      </c>
      <c r="AF1490" s="107">
        <f>IF(CentrepointSourced[[#This Row],[Age]]="18-24",CentrepointSourced[[#This Row],[Assessed HS DQ]],0)</f>
        <v>0</v>
      </c>
      <c r="AG1490" s="107">
        <f>IF(CentrepointSourced[[#This Row],[Age]]="16-17",CentrepointSourced[[#This Row],[Assessed CS DQ]],0)</f>
        <v>0</v>
      </c>
      <c r="AH1490" s="107">
        <f>IF(CentrepointSourced[[#This Row],[Age]]="16-24",CentrepointSourced[[#This Row],[Assessed CS DQ]],0)</f>
        <v>0</v>
      </c>
      <c r="AI1490" s="107">
        <f>IF(CentrepointSourced[[#This Row],[Age]]="18-24",CentrepointSourced[[#This Row],[Assessed CS DQ]],0)</f>
        <v>0</v>
      </c>
    </row>
    <row r="1491" spans="1:35" customFormat="1" ht="13.5" customHeight="1">
      <c r="A1491" s="45" t="s">
        <v>94</v>
      </c>
      <c r="B1491" s="45" t="s">
        <v>212</v>
      </c>
      <c r="C1491" s="45"/>
      <c r="D1491" s="62" t="s">
        <v>37</v>
      </c>
      <c r="E1491" s="95">
        <v>2002</v>
      </c>
      <c r="F1491" s="67" t="s">
        <v>53</v>
      </c>
      <c r="G1491" s="67"/>
      <c r="H1491" s="97">
        <v>222</v>
      </c>
      <c r="I1491" s="45"/>
      <c r="J1491" s="45">
        <v>223</v>
      </c>
      <c r="K1491" s="45"/>
      <c r="L1491" s="45"/>
      <c r="M1491" s="45"/>
      <c r="N1491" s="45"/>
      <c r="O1491" s="45"/>
      <c r="P1491" s="45"/>
      <c r="Q1491" s="41" t="str">
        <f>IF(CentrepointSourced[[#This Row],[Country]]="Northern Ireland","Northern Ireland",IFERROR(VLOOKUP(CentrepointSourced[[#This Row],[Local Authority]],LKP_LANameDQ[],2,FALSE),CentrepointSourced[[#This Row],[Local Authority]]))</f>
        <v>Renfrewshire</v>
      </c>
      <c r="R1491" s="41" t="str">
        <f>IF(CentrepointSourced[[#This Row],[LA type]]="County","",INDEX(ConsolGeog[lad14cd],MATCH(CentrepointSourced[[#This Row],[Local Authority DQ]],ConsolGeog[la_name],0)))</f>
        <v>S12000038</v>
      </c>
      <c r="S1491" s="41" t="str">
        <f>IF(OR(CentrepointSourced[[#This Row],[Country]]="Northern Ireland",CentrepointSourced[[#This Row],[Country]]="Scotland",CentrepointSourced[[#This Row],[Country]]="Wales"),"Local Authority",CentrepointSourced[[#This Row],[LA type]])</f>
        <v>Local Authority</v>
      </c>
      <c r="T1491" s="41">
        <f>IF(TRIM(CentrepointSourced[[#This Row],[Presented HS]])="",0,IF(CentrepointSourced[[#This Row],[Presented HS]]="&lt;5",2.5,IF(CentrepointSourced[[#This Row],[Presented HS]]="&lt;10",5,VALUE(TRIM(CentrepointSourced[[#This Row],[Presented HS]])))))</f>
        <v>0</v>
      </c>
      <c r="U1491" s="41">
        <f>IF(TRIM(CentrepointSourced[[#This Row],[Assessed HS]])="",0,IF(CentrepointSourced[[#This Row],[Assessed HS]]="&lt;5",2.5,IF(CentrepointSourced[[#This Row],[Assessed HS]]="&lt;10",5,VALUE(TRIM(CentrepointSourced[[#This Row],[Assessed HS]])))))</f>
        <v>222</v>
      </c>
      <c r="V1491" s="41">
        <f>IF(TRIM(CentrepointSourced[[#This Row],[Presented CS]])="",0,IF(CentrepointSourced[[#This Row],[Presented CS]]="&lt;5",2.5,IF(CentrepointSourced[[#This Row],[Presented CS]]="&lt;10",5,VALUE(TRIM(CentrepointSourced[[#This Row],[Presented CS]])))))</f>
        <v>0</v>
      </c>
      <c r="W1491" s="41">
        <f>IF(TRIM(CentrepointSourced[[#This Row],[Assessed CS]])="",0,IF(CentrepointSourced[[#This Row],[Assessed CS]]="&lt;5",2.5,IF(CentrepointSourced[[#This Row],[Assessed CS]]="&lt;10",5,VALUE(TRIM(CentrepointSourced[[#This Row],[Assessed CS]])))))</f>
        <v>0</v>
      </c>
      <c r="X1491" s="106">
        <f>IF(CentrepointSourced[[#This Row],[Age]]="16-17",CentrepointSourced[[#This Row],[Presented HS DQ]],0)</f>
        <v>0</v>
      </c>
      <c r="Y1491" s="106">
        <f>IF(CentrepointSourced[[#This Row],[Age]]="16-24",CentrepointSourced[[#This Row],[Presented HS DQ]],0)</f>
        <v>0</v>
      </c>
      <c r="Z1491" s="106">
        <f>IF(CentrepointSourced[[#This Row],[Age]]="18-24",CentrepointSourced[[#This Row],[Presented HS DQ]],0)</f>
        <v>0</v>
      </c>
      <c r="AA1491" s="106">
        <f>IF(CentrepointSourced[[#This Row],[Age]]="16-17",CentrepointSourced[[#This Row],[Presented CS DQ]],0)</f>
        <v>0</v>
      </c>
      <c r="AB1491" s="106">
        <f>IF(CentrepointSourced[[#This Row],[Age]]="16-24",CentrepointSourced[[#This Row],[Presented CS DQ]],0)</f>
        <v>0</v>
      </c>
      <c r="AC1491" s="106">
        <f>IF(CentrepointSourced[[#This Row],[Age]]="18-24",CentrepointSourced[[#This Row],[Presented CS DQ]],0)</f>
        <v>0</v>
      </c>
      <c r="AD1491" s="107">
        <f>IF(CentrepointSourced[[#This Row],[Age]]="16-17",CentrepointSourced[[#This Row],[Assessed HS DQ]],0)</f>
        <v>0</v>
      </c>
      <c r="AE1491" s="107">
        <f>IF(CentrepointSourced[[#This Row],[Age]]="16-24",CentrepointSourced[[#This Row],[Assessed HS DQ]],0)</f>
        <v>222</v>
      </c>
      <c r="AF1491" s="107">
        <f>IF(CentrepointSourced[[#This Row],[Age]]="18-24",CentrepointSourced[[#This Row],[Assessed HS DQ]],0)</f>
        <v>0</v>
      </c>
      <c r="AG1491" s="107">
        <f>IF(CentrepointSourced[[#This Row],[Age]]="16-17",CentrepointSourced[[#This Row],[Assessed CS DQ]],0)</f>
        <v>0</v>
      </c>
      <c r="AH1491" s="107">
        <f>IF(CentrepointSourced[[#This Row],[Age]]="16-24",CentrepointSourced[[#This Row],[Assessed CS DQ]],0)</f>
        <v>0</v>
      </c>
      <c r="AI1491" s="107">
        <f>IF(CentrepointSourced[[#This Row],[Age]]="18-24",CentrepointSourced[[#This Row],[Assessed CS DQ]],0)</f>
        <v>0</v>
      </c>
    </row>
    <row r="1492" spans="1:35" customFormat="1" ht="13.5" customHeight="1">
      <c r="A1492" s="45" t="s">
        <v>94</v>
      </c>
      <c r="B1492" s="45" t="s">
        <v>212</v>
      </c>
      <c r="C1492" s="45"/>
      <c r="D1492" s="62" t="s">
        <v>37</v>
      </c>
      <c r="E1492" s="95">
        <v>2003</v>
      </c>
      <c r="F1492" s="67" t="s">
        <v>53</v>
      </c>
      <c r="G1492" s="67"/>
      <c r="H1492" s="97">
        <v>214</v>
      </c>
      <c r="I1492" s="45"/>
      <c r="J1492" s="45">
        <v>217</v>
      </c>
      <c r="K1492" s="45"/>
      <c r="L1492" s="45"/>
      <c r="M1492" s="45"/>
      <c r="N1492" s="45"/>
      <c r="O1492" s="45"/>
      <c r="P1492" s="45"/>
      <c r="Q1492" s="41" t="str">
        <f>IF(CentrepointSourced[[#This Row],[Country]]="Northern Ireland","Northern Ireland",IFERROR(VLOOKUP(CentrepointSourced[[#This Row],[Local Authority]],LKP_LANameDQ[],2,FALSE),CentrepointSourced[[#This Row],[Local Authority]]))</f>
        <v>Renfrewshire</v>
      </c>
      <c r="R1492" s="41" t="str">
        <f>IF(CentrepointSourced[[#This Row],[LA type]]="County","",INDEX(ConsolGeog[lad14cd],MATCH(CentrepointSourced[[#This Row],[Local Authority DQ]],ConsolGeog[la_name],0)))</f>
        <v>S12000038</v>
      </c>
      <c r="S1492" s="41" t="str">
        <f>IF(OR(CentrepointSourced[[#This Row],[Country]]="Northern Ireland",CentrepointSourced[[#This Row],[Country]]="Scotland",CentrepointSourced[[#This Row],[Country]]="Wales"),"Local Authority",CentrepointSourced[[#This Row],[LA type]])</f>
        <v>Local Authority</v>
      </c>
      <c r="T1492" s="41">
        <f>IF(TRIM(CentrepointSourced[[#This Row],[Presented HS]])="",0,IF(CentrepointSourced[[#This Row],[Presented HS]]="&lt;5",2.5,IF(CentrepointSourced[[#This Row],[Presented HS]]="&lt;10",5,VALUE(TRIM(CentrepointSourced[[#This Row],[Presented HS]])))))</f>
        <v>0</v>
      </c>
      <c r="U1492" s="41">
        <f>IF(TRIM(CentrepointSourced[[#This Row],[Assessed HS]])="",0,IF(CentrepointSourced[[#This Row],[Assessed HS]]="&lt;5",2.5,IF(CentrepointSourced[[#This Row],[Assessed HS]]="&lt;10",5,VALUE(TRIM(CentrepointSourced[[#This Row],[Assessed HS]])))))</f>
        <v>214</v>
      </c>
      <c r="V1492" s="41">
        <f>IF(TRIM(CentrepointSourced[[#This Row],[Presented CS]])="",0,IF(CentrepointSourced[[#This Row],[Presented CS]]="&lt;5",2.5,IF(CentrepointSourced[[#This Row],[Presented CS]]="&lt;10",5,VALUE(TRIM(CentrepointSourced[[#This Row],[Presented CS]])))))</f>
        <v>0</v>
      </c>
      <c r="W1492" s="41">
        <f>IF(TRIM(CentrepointSourced[[#This Row],[Assessed CS]])="",0,IF(CentrepointSourced[[#This Row],[Assessed CS]]="&lt;5",2.5,IF(CentrepointSourced[[#This Row],[Assessed CS]]="&lt;10",5,VALUE(TRIM(CentrepointSourced[[#This Row],[Assessed CS]])))))</f>
        <v>0</v>
      </c>
      <c r="X1492" s="106">
        <f>IF(CentrepointSourced[[#This Row],[Age]]="16-17",CentrepointSourced[[#This Row],[Presented HS DQ]],0)</f>
        <v>0</v>
      </c>
      <c r="Y1492" s="106">
        <f>IF(CentrepointSourced[[#This Row],[Age]]="16-24",CentrepointSourced[[#This Row],[Presented HS DQ]],0)</f>
        <v>0</v>
      </c>
      <c r="Z1492" s="106">
        <f>IF(CentrepointSourced[[#This Row],[Age]]="18-24",CentrepointSourced[[#This Row],[Presented HS DQ]],0)</f>
        <v>0</v>
      </c>
      <c r="AA1492" s="106">
        <f>IF(CentrepointSourced[[#This Row],[Age]]="16-17",CentrepointSourced[[#This Row],[Presented CS DQ]],0)</f>
        <v>0</v>
      </c>
      <c r="AB1492" s="106">
        <f>IF(CentrepointSourced[[#This Row],[Age]]="16-24",CentrepointSourced[[#This Row],[Presented CS DQ]],0)</f>
        <v>0</v>
      </c>
      <c r="AC1492" s="106">
        <f>IF(CentrepointSourced[[#This Row],[Age]]="18-24",CentrepointSourced[[#This Row],[Presented CS DQ]],0)</f>
        <v>0</v>
      </c>
      <c r="AD1492" s="107">
        <f>IF(CentrepointSourced[[#This Row],[Age]]="16-17",CentrepointSourced[[#This Row],[Assessed HS DQ]],0)</f>
        <v>0</v>
      </c>
      <c r="AE1492" s="107">
        <f>IF(CentrepointSourced[[#This Row],[Age]]="16-24",CentrepointSourced[[#This Row],[Assessed HS DQ]],0)</f>
        <v>214</v>
      </c>
      <c r="AF1492" s="107">
        <f>IF(CentrepointSourced[[#This Row],[Age]]="18-24",CentrepointSourced[[#This Row],[Assessed HS DQ]],0)</f>
        <v>0</v>
      </c>
      <c r="AG1492" s="107">
        <f>IF(CentrepointSourced[[#This Row],[Age]]="16-17",CentrepointSourced[[#This Row],[Assessed CS DQ]],0)</f>
        <v>0</v>
      </c>
      <c r="AH1492" s="107">
        <f>IF(CentrepointSourced[[#This Row],[Age]]="16-24",CentrepointSourced[[#This Row],[Assessed CS DQ]],0)</f>
        <v>0</v>
      </c>
      <c r="AI1492" s="107">
        <f>IF(CentrepointSourced[[#This Row],[Age]]="18-24",CentrepointSourced[[#This Row],[Assessed CS DQ]],0)</f>
        <v>0</v>
      </c>
    </row>
    <row r="1493" spans="1:35" customFormat="1" ht="13.5" customHeight="1">
      <c r="A1493" s="45" t="s">
        <v>94</v>
      </c>
      <c r="B1493" s="45" t="s">
        <v>212</v>
      </c>
      <c r="C1493" s="45"/>
      <c r="D1493" s="62" t="s">
        <v>37</v>
      </c>
      <c r="E1493" s="95">
        <v>2004</v>
      </c>
      <c r="F1493" s="67" t="s">
        <v>53</v>
      </c>
      <c r="G1493" s="67"/>
      <c r="H1493" s="97">
        <v>244</v>
      </c>
      <c r="I1493" s="45"/>
      <c r="J1493" s="45">
        <v>237</v>
      </c>
      <c r="K1493" s="45"/>
      <c r="L1493" s="45"/>
      <c r="M1493" s="45"/>
      <c r="N1493" s="45"/>
      <c r="O1493" s="45"/>
      <c r="P1493" s="45"/>
      <c r="Q1493" s="41" t="str">
        <f>IF(CentrepointSourced[[#This Row],[Country]]="Northern Ireland","Northern Ireland",IFERROR(VLOOKUP(CentrepointSourced[[#This Row],[Local Authority]],LKP_LANameDQ[],2,FALSE),CentrepointSourced[[#This Row],[Local Authority]]))</f>
        <v>Renfrewshire</v>
      </c>
      <c r="R1493" s="41" t="str">
        <f>IF(CentrepointSourced[[#This Row],[LA type]]="County","",INDEX(ConsolGeog[lad14cd],MATCH(CentrepointSourced[[#This Row],[Local Authority DQ]],ConsolGeog[la_name],0)))</f>
        <v>S12000038</v>
      </c>
      <c r="S1493" s="41" t="str">
        <f>IF(OR(CentrepointSourced[[#This Row],[Country]]="Northern Ireland",CentrepointSourced[[#This Row],[Country]]="Scotland",CentrepointSourced[[#This Row],[Country]]="Wales"),"Local Authority",CentrepointSourced[[#This Row],[LA type]])</f>
        <v>Local Authority</v>
      </c>
      <c r="T1493" s="41">
        <f>IF(TRIM(CentrepointSourced[[#This Row],[Presented HS]])="",0,IF(CentrepointSourced[[#This Row],[Presented HS]]="&lt;5",2.5,IF(CentrepointSourced[[#This Row],[Presented HS]]="&lt;10",5,VALUE(TRIM(CentrepointSourced[[#This Row],[Presented HS]])))))</f>
        <v>0</v>
      </c>
      <c r="U1493" s="41">
        <f>IF(TRIM(CentrepointSourced[[#This Row],[Assessed HS]])="",0,IF(CentrepointSourced[[#This Row],[Assessed HS]]="&lt;5",2.5,IF(CentrepointSourced[[#This Row],[Assessed HS]]="&lt;10",5,VALUE(TRIM(CentrepointSourced[[#This Row],[Assessed HS]])))))</f>
        <v>244</v>
      </c>
      <c r="V1493" s="41">
        <f>IF(TRIM(CentrepointSourced[[#This Row],[Presented CS]])="",0,IF(CentrepointSourced[[#This Row],[Presented CS]]="&lt;5",2.5,IF(CentrepointSourced[[#This Row],[Presented CS]]="&lt;10",5,VALUE(TRIM(CentrepointSourced[[#This Row],[Presented CS]])))))</f>
        <v>0</v>
      </c>
      <c r="W1493" s="41">
        <f>IF(TRIM(CentrepointSourced[[#This Row],[Assessed CS]])="",0,IF(CentrepointSourced[[#This Row],[Assessed CS]]="&lt;5",2.5,IF(CentrepointSourced[[#This Row],[Assessed CS]]="&lt;10",5,VALUE(TRIM(CentrepointSourced[[#This Row],[Assessed CS]])))))</f>
        <v>0</v>
      </c>
      <c r="X1493" s="106">
        <f>IF(CentrepointSourced[[#This Row],[Age]]="16-17",CentrepointSourced[[#This Row],[Presented HS DQ]],0)</f>
        <v>0</v>
      </c>
      <c r="Y1493" s="106">
        <f>IF(CentrepointSourced[[#This Row],[Age]]="16-24",CentrepointSourced[[#This Row],[Presented HS DQ]],0)</f>
        <v>0</v>
      </c>
      <c r="Z1493" s="106">
        <f>IF(CentrepointSourced[[#This Row],[Age]]="18-24",CentrepointSourced[[#This Row],[Presented HS DQ]],0)</f>
        <v>0</v>
      </c>
      <c r="AA1493" s="106">
        <f>IF(CentrepointSourced[[#This Row],[Age]]="16-17",CentrepointSourced[[#This Row],[Presented CS DQ]],0)</f>
        <v>0</v>
      </c>
      <c r="AB1493" s="106">
        <f>IF(CentrepointSourced[[#This Row],[Age]]="16-24",CentrepointSourced[[#This Row],[Presented CS DQ]],0)</f>
        <v>0</v>
      </c>
      <c r="AC1493" s="106">
        <f>IF(CentrepointSourced[[#This Row],[Age]]="18-24",CentrepointSourced[[#This Row],[Presented CS DQ]],0)</f>
        <v>0</v>
      </c>
      <c r="AD1493" s="107">
        <f>IF(CentrepointSourced[[#This Row],[Age]]="16-17",CentrepointSourced[[#This Row],[Assessed HS DQ]],0)</f>
        <v>0</v>
      </c>
      <c r="AE1493" s="107">
        <f>IF(CentrepointSourced[[#This Row],[Age]]="16-24",CentrepointSourced[[#This Row],[Assessed HS DQ]],0)</f>
        <v>244</v>
      </c>
      <c r="AF1493" s="107">
        <f>IF(CentrepointSourced[[#This Row],[Age]]="18-24",CentrepointSourced[[#This Row],[Assessed HS DQ]],0)</f>
        <v>0</v>
      </c>
      <c r="AG1493" s="107">
        <f>IF(CentrepointSourced[[#This Row],[Age]]="16-17",CentrepointSourced[[#This Row],[Assessed CS DQ]],0)</f>
        <v>0</v>
      </c>
      <c r="AH1493" s="107">
        <f>IF(CentrepointSourced[[#This Row],[Age]]="16-24",CentrepointSourced[[#This Row],[Assessed CS DQ]],0)</f>
        <v>0</v>
      </c>
      <c r="AI1493" s="107">
        <f>IF(CentrepointSourced[[#This Row],[Age]]="18-24",CentrepointSourced[[#This Row],[Assessed CS DQ]],0)</f>
        <v>0</v>
      </c>
    </row>
    <row r="1494" spans="1:35" customFormat="1" ht="13.5" customHeight="1">
      <c r="A1494" s="45" t="s">
        <v>94</v>
      </c>
      <c r="B1494" s="45" t="s">
        <v>212</v>
      </c>
      <c r="C1494" s="45"/>
      <c r="D1494" s="62" t="s">
        <v>37</v>
      </c>
      <c r="E1494" s="95">
        <v>2005</v>
      </c>
      <c r="F1494" s="67" t="s">
        <v>53</v>
      </c>
      <c r="G1494" s="67"/>
      <c r="H1494" s="97">
        <v>204</v>
      </c>
      <c r="I1494" s="45"/>
      <c r="J1494" s="45">
        <v>203</v>
      </c>
      <c r="K1494" s="45"/>
      <c r="L1494" s="45"/>
      <c r="M1494" s="45"/>
      <c r="N1494" s="45"/>
      <c r="O1494" s="45"/>
      <c r="P1494" s="45"/>
      <c r="Q1494" s="41" t="str">
        <f>IF(CentrepointSourced[[#This Row],[Country]]="Northern Ireland","Northern Ireland",IFERROR(VLOOKUP(CentrepointSourced[[#This Row],[Local Authority]],LKP_LANameDQ[],2,FALSE),CentrepointSourced[[#This Row],[Local Authority]]))</f>
        <v>Renfrewshire</v>
      </c>
      <c r="R1494" s="41" t="str">
        <f>IF(CentrepointSourced[[#This Row],[LA type]]="County","",INDEX(ConsolGeog[lad14cd],MATCH(CentrepointSourced[[#This Row],[Local Authority DQ]],ConsolGeog[la_name],0)))</f>
        <v>S12000038</v>
      </c>
      <c r="S1494" s="41" t="str">
        <f>IF(OR(CentrepointSourced[[#This Row],[Country]]="Northern Ireland",CentrepointSourced[[#This Row],[Country]]="Scotland",CentrepointSourced[[#This Row],[Country]]="Wales"),"Local Authority",CentrepointSourced[[#This Row],[LA type]])</f>
        <v>Local Authority</v>
      </c>
      <c r="T1494" s="41">
        <f>IF(TRIM(CentrepointSourced[[#This Row],[Presented HS]])="",0,IF(CentrepointSourced[[#This Row],[Presented HS]]="&lt;5",2.5,IF(CentrepointSourced[[#This Row],[Presented HS]]="&lt;10",5,VALUE(TRIM(CentrepointSourced[[#This Row],[Presented HS]])))))</f>
        <v>0</v>
      </c>
      <c r="U1494" s="41">
        <f>IF(TRIM(CentrepointSourced[[#This Row],[Assessed HS]])="",0,IF(CentrepointSourced[[#This Row],[Assessed HS]]="&lt;5",2.5,IF(CentrepointSourced[[#This Row],[Assessed HS]]="&lt;10",5,VALUE(TRIM(CentrepointSourced[[#This Row],[Assessed HS]])))))</f>
        <v>204</v>
      </c>
      <c r="V1494" s="41">
        <f>IF(TRIM(CentrepointSourced[[#This Row],[Presented CS]])="",0,IF(CentrepointSourced[[#This Row],[Presented CS]]="&lt;5",2.5,IF(CentrepointSourced[[#This Row],[Presented CS]]="&lt;10",5,VALUE(TRIM(CentrepointSourced[[#This Row],[Presented CS]])))))</f>
        <v>0</v>
      </c>
      <c r="W1494" s="41">
        <f>IF(TRIM(CentrepointSourced[[#This Row],[Assessed CS]])="",0,IF(CentrepointSourced[[#This Row],[Assessed CS]]="&lt;5",2.5,IF(CentrepointSourced[[#This Row],[Assessed CS]]="&lt;10",5,VALUE(TRIM(CentrepointSourced[[#This Row],[Assessed CS]])))))</f>
        <v>0</v>
      </c>
      <c r="X1494" s="106">
        <f>IF(CentrepointSourced[[#This Row],[Age]]="16-17",CentrepointSourced[[#This Row],[Presented HS DQ]],0)</f>
        <v>0</v>
      </c>
      <c r="Y1494" s="106">
        <f>IF(CentrepointSourced[[#This Row],[Age]]="16-24",CentrepointSourced[[#This Row],[Presented HS DQ]],0)</f>
        <v>0</v>
      </c>
      <c r="Z1494" s="106">
        <f>IF(CentrepointSourced[[#This Row],[Age]]="18-24",CentrepointSourced[[#This Row],[Presented HS DQ]],0)</f>
        <v>0</v>
      </c>
      <c r="AA1494" s="106">
        <f>IF(CentrepointSourced[[#This Row],[Age]]="16-17",CentrepointSourced[[#This Row],[Presented CS DQ]],0)</f>
        <v>0</v>
      </c>
      <c r="AB1494" s="106">
        <f>IF(CentrepointSourced[[#This Row],[Age]]="16-24",CentrepointSourced[[#This Row],[Presented CS DQ]],0)</f>
        <v>0</v>
      </c>
      <c r="AC1494" s="106">
        <f>IF(CentrepointSourced[[#This Row],[Age]]="18-24",CentrepointSourced[[#This Row],[Presented CS DQ]],0)</f>
        <v>0</v>
      </c>
      <c r="AD1494" s="107">
        <f>IF(CentrepointSourced[[#This Row],[Age]]="16-17",CentrepointSourced[[#This Row],[Assessed HS DQ]],0)</f>
        <v>0</v>
      </c>
      <c r="AE1494" s="107">
        <f>IF(CentrepointSourced[[#This Row],[Age]]="16-24",CentrepointSourced[[#This Row],[Assessed HS DQ]],0)</f>
        <v>204</v>
      </c>
      <c r="AF1494" s="107">
        <f>IF(CentrepointSourced[[#This Row],[Age]]="18-24",CentrepointSourced[[#This Row],[Assessed HS DQ]],0)</f>
        <v>0</v>
      </c>
      <c r="AG1494" s="107">
        <f>IF(CentrepointSourced[[#This Row],[Age]]="16-17",CentrepointSourced[[#This Row],[Assessed CS DQ]],0)</f>
        <v>0</v>
      </c>
      <c r="AH1494" s="107">
        <f>IF(CentrepointSourced[[#This Row],[Age]]="16-24",CentrepointSourced[[#This Row],[Assessed CS DQ]],0)</f>
        <v>0</v>
      </c>
      <c r="AI1494" s="107">
        <f>IF(CentrepointSourced[[#This Row],[Age]]="18-24",CentrepointSourced[[#This Row],[Assessed CS DQ]],0)</f>
        <v>0</v>
      </c>
    </row>
    <row r="1495" spans="1:35" customFormat="1" ht="13.5" customHeight="1">
      <c r="A1495" s="45" t="s">
        <v>94</v>
      </c>
      <c r="B1495" s="45" t="s">
        <v>212</v>
      </c>
      <c r="C1495" s="45"/>
      <c r="D1495" s="62" t="s">
        <v>37</v>
      </c>
      <c r="E1495" s="95">
        <v>2006</v>
      </c>
      <c r="F1495" s="67" t="s">
        <v>53</v>
      </c>
      <c r="G1495" s="67"/>
      <c r="H1495" s="97">
        <v>274</v>
      </c>
      <c r="I1495" s="45"/>
      <c r="J1495" s="45">
        <v>267</v>
      </c>
      <c r="K1495" s="45"/>
      <c r="L1495" s="45"/>
      <c r="M1495" s="45"/>
      <c r="N1495" s="45"/>
      <c r="O1495" s="45"/>
      <c r="P1495" s="45"/>
      <c r="Q1495" s="41" t="str">
        <f>IF(CentrepointSourced[[#This Row],[Country]]="Northern Ireland","Northern Ireland",IFERROR(VLOOKUP(CentrepointSourced[[#This Row],[Local Authority]],LKP_LANameDQ[],2,FALSE),CentrepointSourced[[#This Row],[Local Authority]]))</f>
        <v>Renfrewshire</v>
      </c>
      <c r="R1495" s="41" t="str">
        <f>IF(CentrepointSourced[[#This Row],[LA type]]="County","",INDEX(ConsolGeog[lad14cd],MATCH(CentrepointSourced[[#This Row],[Local Authority DQ]],ConsolGeog[la_name],0)))</f>
        <v>S12000038</v>
      </c>
      <c r="S1495" s="41" t="str">
        <f>IF(OR(CentrepointSourced[[#This Row],[Country]]="Northern Ireland",CentrepointSourced[[#This Row],[Country]]="Scotland",CentrepointSourced[[#This Row],[Country]]="Wales"),"Local Authority",CentrepointSourced[[#This Row],[LA type]])</f>
        <v>Local Authority</v>
      </c>
      <c r="T1495" s="41">
        <f>IF(TRIM(CentrepointSourced[[#This Row],[Presented HS]])="",0,IF(CentrepointSourced[[#This Row],[Presented HS]]="&lt;5",2.5,IF(CentrepointSourced[[#This Row],[Presented HS]]="&lt;10",5,VALUE(TRIM(CentrepointSourced[[#This Row],[Presented HS]])))))</f>
        <v>0</v>
      </c>
      <c r="U1495" s="41">
        <f>IF(TRIM(CentrepointSourced[[#This Row],[Assessed HS]])="",0,IF(CentrepointSourced[[#This Row],[Assessed HS]]="&lt;5",2.5,IF(CentrepointSourced[[#This Row],[Assessed HS]]="&lt;10",5,VALUE(TRIM(CentrepointSourced[[#This Row],[Assessed HS]])))))</f>
        <v>274</v>
      </c>
      <c r="V1495" s="41">
        <f>IF(TRIM(CentrepointSourced[[#This Row],[Presented CS]])="",0,IF(CentrepointSourced[[#This Row],[Presented CS]]="&lt;5",2.5,IF(CentrepointSourced[[#This Row],[Presented CS]]="&lt;10",5,VALUE(TRIM(CentrepointSourced[[#This Row],[Presented CS]])))))</f>
        <v>0</v>
      </c>
      <c r="W1495" s="41">
        <f>IF(TRIM(CentrepointSourced[[#This Row],[Assessed CS]])="",0,IF(CentrepointSourced[[#This Row],[Assessed CS]]="&lt;5",2.5,IF(CentrepointSourced[[#This Row],[Assessed CS]]="&lt;10",5,VALUE(TRIM(CentrepointSourced[[#This Row],[Assessed CS]])))))</f>
        <v>0</v>
      </c>
      <c r="X1495" s="106">
        <f>IF(CentrepointSourced[[#This Row],[Age]]="16-17",CentrepointSourced[[#This Row],[Presented HS DQ]],0)</f>
        <v>0</v>
      </c>
      <c r="Y1495" s="106">
        <f>IF(CentrepointSourced[[#This Row],[Age]]="16-24",CentrepointSourced[[#This Row],[Presented HS DQ]],0)</f>
        <v>0</v>
      </c>
      <c r="Z1495" s="106">
        <f>IF(CentrepointSourced[[#This Row],[Age]]="18-24",CentrepointSourced[[#This Row],[Presented HS DQ]],0)</f>
        <v>0</v>
      </c>
      <c r="AA1495" s="106">
        <f>IF(CentrepointSourced[[#This Row],[Age]]="16-17",CentrepointSourced[[#This Row],[Presented CS DQ]],0)</f>
        <v>0</v>
      </c>
      <c r="AB1495" s="106">
        <f>IF(CentrepointSourced[[#This Row],[Age]]="16-24",CentrepointSourced[[#This Row],[Presented CS DQ]],0)</f>
        <v>0</v>
      </c>
      <c r="AC1495" s="106">
        <f>IF(CentrepointSourced[[#This Row],[Age]]="18-24",CentrepointSourced[[#This Row],[Presented CS DQ]],0)</f>
        <v>0</v>
      </c>
      <c r="AD1495" s="107">
        <f>IF(CentrepointSourced[[#This Row],[Age]]="16-17",CentrepointSourced[[#This Row],[Assessed HS DQ]],0)</f>
        <v>0</v>
      </c>
      <c r="AE1495" s="107">
        <f>IF(CentrepointSourced[[#This Row],[Age]]="16-24",CentrepointSourced[[#This Row],[Assessed HS DQ]],0)</f>
        <v>274</v>
      </c>
      <c r="AF1495" s="107">
        <f>IF(CentrepointSourced[[#This Row],[Age]]="18-24",CentrepointSourced[[#This Row],[Assessed HS DQ]],0)</f>
        <v>0</v>
      </c>
      <c r="AG1495" s="107">
        <f>IF(CentrepointSourced[[#This Row],[Age]]="16-17",CentrepointSourced[[#This Row],[Assessed CS DQ]],0)</f>
        <v>0</v>
      </c>
      <c r="AH1495" s="107">
        <f>IF(CentrepointSourced[[#This Row],[Age]]="16-24",CentrepointSourced[[#This Row],[Assessed CS DQ]],0)</f>
        <v>0</v>
      </c>
      <c r="AI1495" s="107">
        <f>IF(CentrepointSourced[[#This Row],[Age]]="18-24",CentrepointSourced[[#This Row],[Assessed CS DQ]],0)</f>
        <v>0</v>
      </c>
    </row>
    <row r="1496" spans="1:35" customFormat="1" ht="13.5" customHeight="1">
      <c r="A1496" s="45" t="s">
        <v>94</v>
      </c>
      <c r="B1496" s="45" t="s">
        <v>212</v>
      </c>
      <c r="C1496" s="45"/>
      <c r="D1496" s="62" t="s">
        <v>37</v>
      </c>
      <c r="E1496" s="95">
        <v>2007</v>
      </c>
      <c r="F1496" s="67" t="s">
        <v>53</v>
      </c>
      <c r="G1496" s="67"/>
      <c r="H1496" s="97">
        <v>347</v>
      </c>
      <c r="I1496" s="45"/>
      <c r="J1496" s="45">
        <v>349</v>
      </c>
      <c r="K1496" s="45"/>
      <c r="L1496" s="45"/>
      <c r="M1496" s="45"/>
      <c r="N1496" s="45"/>
      <c r="O1496" s="45"/>
      <c r="P1496" s="45"/>
      <c r="Q1496" s="41" t="str">
        <f>IF(CentrepointSourced[[#This Row],[Country]]="Northern Ireland","Northern Ireland",IFERROR(VLOOKUP(CentrepointSourced[[#This Row],[Local Authority]],LKP_LANameDQ[],2,FALSE),CentrepointSourced[[#This Row],[Local Authority]]))</f>
        <v>Renfrewshire</v>
      </c>
      <c r="R1496" s="41" t="str">
        <f>IF(CentrepointSourced[[#This Row],[LA type]]="County","",INDEX(ConsolGeog[lad14cd],MATCH(CentrepointSourced[[#This Row],[Local Authority DQ]],ConsolGeog[la_name],0)))</f>
        <v>S12000038</v>
      </c>
      <c r="S1496" s="41" t="str">
        <f>IF(OR(CentrepointSourced[[#This Row],[Country]]="Northern Ireland",CentrepointSourced[[#This Row],[Country]]="Scotland",CentrepointSourced[[#This Row],[Country]]="Wales"),"Local Authority",CentrepointSourced[[#This Row],[LA type]])</f>
        <v>Local Authority</v>
      </c>
      <c r="T1496" s="41">
        <f>IF(TRIM(CentrepointSourced[[#This Row],[Presented HS]])="",0,IF(CentrepointSourced[[#This Row],[Presented HS]]="&lt;5",2.5,IF(CentrepointSourced[[#This Row],[Presented HS]]="&lt;10",5,VALUE(TRIM(CentrepointSourced[[#This Row],[Presented HS]])))))</f>
        <v>0</v>
      </c>
      <c r="U1496" s="41">
        <f>IF(TRIM(CentrepointSourced[[#This Row],[Assessed HS]])="",0,IF(CentrepointSourced[[#This Row],[Assessed HS]]="&lt;5",2.5,IF(CentrepointSourced[[#This Row],[Assessed HS]]="&lt;10",5,VALUE(TRIM(CentrepointSourced[[#This Row],[Assessed HS]])))))</f>
        <v>347</v>
      </c>
      <c r="V1496" s="41">
        <f>IF(TRIM(CentrepointSourced[[#This Row],[Presented CS]])="",0,IF(CentrepointSourced[[#This Row],[Presented CS]]="&lt;5",2.5,IF(CentrepointSourced[[#This Row],[Presented CS]]="&lt;10",5,VALUE(TRIM(CentrepointSourced[[#This Row],[Presented CS]])))))</f>
        <v>0</v>
      </c>
      <c r="W1496" s="41">
        <f>IF(TRIM(CentrepointSourced[[#This Row],[Assessed CS]])="",0,IF(CentrepointSourced[[#This Row],[Assessed CS]]="&lt;5",2.5,IF(CentrepointSourced[[#This Row],[Assessed CS]]="&lt;10",5,VALUE(TRIM(CentrepointSourced[[#This Row],[Assessed CS]])))))</f>
        <v>0</v>
      </c>
      <c r="X1496" s="106">
        <f>IF(CentrepointSourced[[#This Row],[Age]]="16-17",CentrepointSourced[[#This Row],[Presented HS DQ]],0)</f>
        <v>0</v>
      </c>
      <c r="Y1496" s="106">
        <f>IF(CentrepointSourced[[#This Row],[Age]]="16-24",CentrepointSourced[[#This Row],[Presented HS DQ]],0)</f>
        <v>0</v>
      </c>
      <c r="Z1496" s="106">
        <f>IF(CentrepointSourced[[#This Row],[Age]]="18-24",CentrepointSourced[[#This Row],[Presented HS DQ]],0)</f>
        <v>0</v>
      </c>
      <c r="AA1496" s="106">
        <f>IF(CentrepointSourced[[#This Row],[Age]]="16-17",CentrepointSourced[[#This Row],[Presented CS DQ]],0)</f>
        <v>0</v>
      </c>
      <c r="AB1496" s="106">
        <f>IF(CentrepointSourced[[#This Row],[Age]]="16-24",CentrepointSourced[[#This Row],[Presented CS DQ]],0)</f>
        <v>0</v>
      </c>
      <c r="AC1496" s="106">
        <f>IF(CentrepointSourced[[#This Row],[Age]]="18-24",CentrepointSourced[[#This Row],[Presented CS DQ]],0)</f>
        <v>0</v>
      </c>
      <c r="AD1496" s="107">
        <f>IF(CentrepointSourced[[#This Row],[Age]]="16-17",CentrepointSourced[[#This Row],[Assessed HS DQ]],0)</f>
        <v>0</v>
      </c>
      <c r="AE1496" s="107">
        <f>IF(CentrepointSourced[[#This Row],[Age]]="16-24",CentrepointSourced[[#This Row],[Assessed HS DQ]],0)</f>
        <v>347</v>
      </c>
      <c r="AF1496" s="107">
        <f>IF(CentrepointSourced[[#This Row],[Age]]="18-24",CentrepointSourced[[#This Row],[Assessed HS DQ]],0)</f>
        <v>0</v>
      </c>
      <c r="AG1496" s="107">
        <f>IF(CentrepointSourced[[#This Row],[Age]]="16-17",CentrepointSourced[[#This Row],[Assessed CS DQ]],0)</f>
        <v>0</v>
      </c>
      <c r="AH1496" s="107">
        <f>IF(CentrepointSourced[[#This Row],[Age]]="16-24",CentrepointSourced[[#This Row],[Assessed CS DQ]],0)</f>
        <v>0</v>
      </c>
      <c r="AI1496" s="107">
        <f>IF(CentrepointSourced[[#This Row],[Age]]="18-24",CentrepointSourced[[#This Row],[Assessed CS DQ]],0)</f>
        <v>0</v>
      </c>
    </row>
    <row r="1497" spans="1:35" customFormat="1" ht="13.5" customHeight="1">
      <c r="A1497" s="45" t="s">
        <v>94</v>
      </c>
      <c r="B1497" s="45" t="s">
        <v>212</v>
      </c>
      <c r="C1497" s="45"/>
      <c r="D1497" s="62" t="s">
        <v>37</v>
      </c>
      <c r="E1497" s="95">
        <v>2008</v>
      </c>
      <c r="F1497" s="67" t="s">
        <v>53</v>
      </c>
      <c r="G1497" s="67"/>
      <c r="H1497" s="97">
        <v>370</v>
      </c>
      <c r="I1497" s="45"/>
      <c r="J1497" s="45">
        <v>375</v>
      </c>
      <c r="K1497" s="45"/>
      <c r="L1497" s="45"/>
      <c r="M1497" s="45"/>
      <c r="N1497" s="45"/>
      <c r="O1497" s="45"/>
      <c r="P1497" s="45"/>
      <c r="Q1497" s="41" t="str">
        <f>IF(CentrepointSourced[[#This Row],[Country]]="Northern Ireland","Northern Ireland",IFERROR(VLOOKUP(CentrepointSourced[[#This Row],[Local Authority]],LKP_LANameDQ[],2,FALSE),CentrepointSourced[[#This Row],[Local Authority]]))</f>
        <v>Renfrewshire</v>
      </c>
      <c r="R1497" s="41" t="str">
        <f>IF(CentrepointSourced[[#This Row],[LA type]]="County","",INDEX(ConsolGeog[lad14cd],MATCH(CentrepointSourced[[#This Row],[Local Authority DQ]],ConsolGeog[la_name],0)))</f>
        <v>S12000038</v>
      </c>
      <c r="S1497" s="41" t="str">
        <f>IF(OR(CentrepointSourced[[#This Row],[Country]]="Northern Ireland",CentrepointSourced[[#This Row],[Country]]="Scotland",CentrepointSourced[[#This Row],[Country]]="Wales"),"Local Authority",CentrepointSourced[[#This Row],[LA type]])</f>
        <v>Local Authority</v>
      </c>
      <c r="T1497" s="41">
        <f>IF(TRIM(CentrepointSourced[[#This Row],[Presented HS]])="",0,IF(CentrepointSourced[[#This Row],[Presented HS]]="&lt;5",2.5,IF(CentrepointSourced[[#This Row],[Presented HS]]="&lt;10",5,VALUE(TRIM(CentrepointSourced[[#This Row],[Presented HS]])))))</f>
        <v>0</v>
      </c>
      <c r="U1497" s="41">
        <f>IF(TRIM(CentrepointSourced[[#This Row],[Assessed HS]])="",0,IF(CentrepointSourced[[#This Row],[Assessed HS]]="&lt;5",2.5,IF(CentrepointSourced[[#This Row],[Assessed HS]]="&lt;10",5,VALUE(TRIM(CentrepointSourced[[#This Row],[Assessed HS]])))))</f>
        <v>370</v>
      </c>
      <c r="V1497" s="41">
        <f>IF(TRIM(CentrepointSourced[[#This Row],[Presented CS]])="",0,IF(CentrepointSourced[[#This Row],[Presented CS]]="&lt;5",2.5,IF(CentrepointSourced[[#This Row],[Presented CS]]="&lt;10",5,VALUE(TRIM(CentrepointSourced[[#This Row],[Presented CS]])))))</f>
        <v>0</v>
      </c>
      <c r="W1497" s="41">
        <f>IF(TRIM(CentrepointSourced[[#This Row],[Assessed CS]])="",0,IF(CentrepointSourced[[#This Row],[Assessed CS]]="&lt;5",2.5,IF(CentrepointSourced[[#This Row],[Assessed CS]]="&lt;10",5,VALUE(TRIM(CentrepointSourced[[#This Row],[Assessed CS]])))))</f>
        <v>0</v>
      </c>
      <c r="X1497" s="106">
        <f>IF(CentrepointSourced[[#This Row],[Age]]="16-17",CentrepointSourced[[#This Row],[Presented HS DQ]],0)</f>
        <v>0</v>
      </c>
      <c r="Y1497" s="106">
        <f>IF(CentrepointSourced[[#This Row],[Age]]="16-24",CentrepointSourced[[#This Row],[Presented HS DQ]],0)</f>
        <v>0</v>
      </c>
      <c r="Z1497" s="106">
        <f>IF(CentrepointSourced[[#This Row],[Age]]="18-24",CentrepointSourced[[#This Row],[Presented HS DQ]],0)</f>
        <v>0</v>
      </c>
      <c r="AA1497" s="106">
        <f>IF(CentrepointSourced[[#This Row],[Age]]="16-17",CentrepointSourced[[#This Row],[Presented CS DQ]],0)</f>
        <v>0</v>
      </c>
      <c r="AB1497" s="106">
        <f>IF(CentrepointSourced[[#This Row],[Age]]="16-24",CentrepointSourced[[#This Row],[Presented CS DQ]],0)</f>
        <v>0</v>
      </c>
      <c r="AC1497" s="106">
        <f>IF(CentrepointSourced[[#This Row],[Age]]="18-24",CentrepointSourced[[#This Row],[Presented CS DQ]],0)</f>
        <v>0</v>
      </c>
      <c r="AD1497" s="107">
        <f>IF(CentrepointSourced[[#This Row],[Age]]="16-17",CentrepointSourced[[#This Row],[Assessed HS DQ]],0)</f>
        <v>0</v>
      </c>
      <c r="AE1497" s="107">
        <f>IF(CentrepointSourced[[#This Row],[Age]]="16-24",CentrepointSourced[[#This Row],[Assessed HS DQ]],0)</f>
        <v>370</v>
      </c>
      <c r="AF1497" s="107">
        <f>IF(CentrepointSourced[[#This Row],[Age]]="18-24",CentrepointSourced[[#This Row],[Assessed HS DQ]],0)</f>
        <v>0</v>
      </c>
      <c r="AG1497" s="107">
        <f>IF(CentrepointSourced[[#This Row],[Age]]="16-17",CentrepointSourced[[#This Row],[Assessed CS DQ]],0)</f>
        <v>0</v>
      </c>
      <c r="AH1497" s="107">
        <f>IF(CentrepointSourced[[#This Row],[Age]]="16-24",CentrepointSourced[[#This Row],[Assessed CS DQ]],0)</f>
        <v>0</v>
      </c>
      <c r="AI1497" s="107">
        <f>IF(CentrepointSourced[[#This Row],[Age]]="18-24",CentrepointSourced[[#This Row],[Assessed CS DQ]],0)</f>
        <v>0</v>
      </c>
    </row>
    <row r="1498" spans="1:35" customFormat="1" ht="13.5" customHeight="1">
      <c r="A1498" s="45" t="s">
        <v>94</v>
      </c>
      <c r="B1498" s="45" t="s">
        <v>212</v>
      </c>
      <c r="C1498" s="45"/>
      <c r="D1498" s="62" t="s">
        <v>37</v>
      </c>
      <c r="E1498" s="95">
        <v>2009</v>
      </c>
      <c r="F1498" s="67" t="s">
        <v>53</v>
      </c>
      <c r="G1498" s="67"/>
      <c r="H1498" s="97">
        <v>443</v>
      </c>
      <c r="I1498" s="45"/>
      <c r="J1498" s="45">
        <v>439</v>
      </c>
      <c r="K1498" s="45"/>
      <c r="L1498" s="45"/>
      <c r="M1498" s="45"/>
      <c r="N1498" s="45"/>
      <c r="O1498" s="45"/>
      <c r="P1498" s="45"/>
      <c r="Q1498" s="41" t="str">
        <f>IF(CentrepointSourced[[#This Row],[Country]]="Northern Ireland","Northern Ireland",IFERROR(VLOOKUP(CentrepointSourced[[#This Row],[Local Authority]],LKP_LANameDQ[],2,FALSE),CentrepointSourced[[#This Row],[Local Authority]]))</f>
        <v>Renfrewshire</v>
      </c>
      <c r="R1498" s="41" t="str">
        <f>IF(CentrepointSourced[[#This Row],[LA type]]="County","",INDEX(ConsolGeog[lad14cd],MATCH(CentrepointSourced[[#This Row],[Local Authority DQ]],ConsolGeog[la_name],0)))</f>
        <v>S12000038</v>
      </c>
      <c r="S1498" s="41" t="str">
        <f>IF(OR(CentrepointSourced[[#This Row],[Country]]="Northern Ireland",CentrepointSourced[[#This Row],[Country]]="Scotland",CentrepointSourced[[#This Row],[Country]]="Wales"),"Local Authority",CentrepointSourced[[#This Row],[LA type]])</f>
        <v>Local Authority</v>
      </c>
      <c r="T1498" s="41">
        <f>IF(TRIM(CentrepointSourced[[#This Row],[Presented HS]])="",0,IF(CentrepointSourced[[#This Row],[Presented HS]]="&lt;5",2.5,IF(CentrepointSourced[[#This Row],[Presented HS]]="&lt;10",5,VALUE(TRIM(CentrepointSourced[[#This Row],[Presented HS]])))))</f>
        <v>0</v>
      </c>
      <c r="U1498" s="41">
        <f>IF(TRIM(CentrepointSourced[[#This Row],[Assessed HS]])="",0,IF(CentrepointSourced[[#This Row],[Assessed HS]]="&lt;5",2.5,IF(CentrepointSourced[[#This Row],[Assessed HS]]="&lt;10",5,VALUE(TRIM(CentrepointSourced[[#This Row],[Assessed HS]])))))</f>
        <v>443</v>
      </c>
      <c r="V1498" s="41">
        <f>IF(TRIM(CentrepointSourced[[#This Row],[Presented CS]])="",0,IF(CentrepointSourced[[#This Row],[Presented CS]]="&lt;5",2.5,IF(CentrepointSourced[[#This Row],[Presented CS]]="&lt;10",5,VALUE(TRIM(CentrepointSourced[[#This Row],[Presented CS]])))))</f>
        <v>0</v>
      </c>
      <c r="W1498" s="41">
        <f>IF(TRIM(CentrepointSourced[[#This Row],[Assessed CS]])="",0,IF(CentrepointSourced[[#This Row],[Assessed CS]]="&lt;5",2.5,IF(CentrepointSourced[[#This Row],[Assessed CS]]="&lt;10",5,VALUE(TRIM(CentrepointSourced[[#This Row],[Assessed CS]])))))</f>
        <v>0</v>
      </c>
      <c r="X1498" s="106">
        <f>IF(CentrepointSourced[[#This Row],[Age]]="16-17",CentrepointSourced[[#This Row],[Presented HS DQ]],0)</f>
        <v>0</v>
      </c>
      <c r="Y1498" s="106">
        <f>IF(CentrepointSourced[[#This Row],[Age]]="16-24",CentrepointSourced[[#This Row],[Presented HS DQ]],0)</f>
        <v>0</v>
      </c>
      <c r="Z1498" s="106">
        <f>IF(CentrepointSourced[[#This Row],[Age]]="18-24",CentrepointSourced[[#This Row],[Presented HS DQ]],0)</f>
        <v>0</v>
      </c>
      <c r="AA1498" s="106">
        <f>IF(CentrepointSourced[[#This Row],[Age]]="16-17",CentrepointSourced[[#This Row],[Presented CS DQ]],0)</f>
        <v>0</v>
      </c>
      <c r="AB1498" s="106">
        <f>IF(CentrepointSourced[[#This Row],[Age]]="16-24",CentrepointSourced[[#This Row],[Presented CS DQ]],0)</f>
        <v>0</v>
      </c>
      <c r="AC1498" s="106">
        <f>IF(CentrepointSourced[[#This Row],[Age]]="18-24",CentrepointSourced[[#This Row],[Presented CS DQ]],0)</f>
        <v>0</v>
      </c>
      <c r="AD1498" s="107">
        <f>IF(CentrepointSourced[[#This Row],[Age]]="16-17",CentrepointSourced[[#This Row],[Assessed HS DQ]],0)</f>
        <v>0</v>
      </c>
      <c r="AE1498" s="107">
        <f>IF(CentrepointSourced[[#This Row],[Age]]="16-24",CentrepointSourced[[#This Row],[Assessed HS DQ]],0)</f>
        <v>443</v>
      </c>
      <c r="AF1498" s="107">
        <f>IF(CentrepointSourced[[#This Row],[Age]]="18-24",CentrepointSourced[[#This Row],[Assessed HS DQ]],0)</f>
        <v>0</v>
      </c>
      <c r="AG1498" s="107">
        <f>IF(CentrepointSourced[[#This Row],[Age]]="16-17",CentrepointSourced[[#This Row],[Assessed CS DQ]],0)</f>
        <v>0</v>
      </c>
      <c r="AH1498" s="107">
        <f>IF(CentrepointSourced[[#This Row],[Age]]="16-24",CentrepointSourced[[#This Row],[Assessed CS DQ]],0)</f>
        <v>0</v>
      </c>
      <c r="AI1498" s="107">
        <f>IF(CentrepointSourced[[#This Row],[Age]]="18-24",CentrepointSourced[[#This Row],[Assessed CS DQ]],0)</f>
        <v>0</v>
      </c>
    </row>
    <row r="1499" spans="1:35" customFormat="1" ht="13.5" customHeight="1">
      <c r="A1499" s="45" t="s">
        <v>94</v>
      </c>
      <c r="B1499" s="45" t="s">
        <v>212</v>
      </c>
      <c r="C1499" s="45"/>
      <c r="D1499" s="62" t="s">
        <v>37</v>
      </c>
      <c r="E1499" s="95">
        <v>2010</v>
      </c>
      <c r="F1499" s="67" t="s">
        <v>53</v>
      </c>
      <c r="G1499" s="67"/>
      <c r="H1499" s="97">
        <v>373</v>
      </c>
      <c r="I1499" s="45"/>
      <c r="J1499" s="45">
        <v>381</v>
      </c>
      <c r="K1499" s="45"/>
      <c r="L1499" s="45"/>
      <c r="M1499" s="45"/>
      <c r="N1499" s="45"/>
      <c r="O1499" s="45"/>
      <c r="P1499" s="45"/>
      <c r="Q1499" s="41" t="str">
        <f>IF(CentrepointSourced[[#This Row],[Country]]="Northern Ireland","Northern Ireland",IFERROR(VLOOKUP(CentrepointSourced[[#This Row],[Local Authority]],LKP_LANameDQ[],2,FALSE),CentrepointSourced[[#This Row],[Local Authority]]))</f>
        <v>Renfrewshire</v>
      </c>
      <c r="R1499" s="41" t="str">
        <f>IF(CentrepointSourced[[#This Row],[LA type]]="County","",INDEX(ConsolGeog[lad14cd],MATCH(CentrepointSourced[[#This Row],[Local Authority DQ]],ConsolGeog[la_name],0)))</f>
        <v>S12000038</v>
      </c>
      <c r="S1499" s="41" t="str">
        <f>IF(OR(CentrepointSourced[[#This Row],[Country]]="Northern Ireland",CentrepointSourced[[#This Row],[Country]]="Scotland",CentrepointSourced[[#This Row],[Country]]="Wales"),"Local Authority",CentrepointSourced[[#This Row],[LA type]])</f>
        <v>Local Authority</v>
      </c>
      <c r="T1499" s="41">
        <f>IF(TRIM(CentrepointSourced[[#This Row],[Presented HS]])="",0,IF(CentrepointSourced[[#This Row],[Presented HS]]="&lt;5",2.5,IF(CentrepointSourced[[#This Row],[Presented HS]]="&lt;10",5,VALUE(TRIM(CentrepointSourced[[#This Row],[Presented HS]])))))</f>
        <v>0</v>
      </c>
      <c r="U1499" s="41">
        <f>IF(TRIM(CentrepointSourced[[#This Row],[Assessed HS]])="",0,IF(CentrepointSourced[[#This Row],[Assessed HS]]="&lt;5",2.5,IF(CentrepointSourced[[#This Row],[Assessed HS]]="&lt;10",5,VALUE(TRIM(CentrepointSourced[[#This Row],[Assessed HS]])))))</f>
        <v>373</v>
      </c>
      <c r="V1499" s="41">
        <f>IF(TRIM(CentrepointSourced[[#This Row],[Presented CS]])="",0,IF(CentrepointSourced[[#This Row],[Presented CS]]="&lt;5",2.5,IF(CentrepointSourced[[#This Row],[Presented CS]]="&lt;10",5,VALUE(TRIM(CentrepointSourced[[#This Row],[Presented CS]])))))</f>
        <v>0</v>
      </c>
      <c r="W1499" s="41">
        <f>IF(TRIM(CentrepointSourced[[#This Row],[Assessed CS]])="",0,IF(CentrepointSourced[[#This Row],[Assessed CS]]="&lt;5",2.5,IF(CentrepointSourced[[#This Row],[Assessed CS]]="&lt;10",5,VALUE(TRIM(CentrepointSourced[[#This Row],[Assessed CS]])))))</f>
        <v>0</v>
      </c>
      <c r="X1499" s="106">
        <f>IF(CentrepointSourced[[#This Row],[Age]]="16-17",CentrepointSourced[[#This Row],[Presented HS DQ]],0)</f>
        <v>0</v>
      </c>
      <c r="Y1499" s="106">
        <f>IF(CentrepointSourced[[#This Row],[Age]]="16-24",CentrepointSourced[[#This Row],[Presented HS DQ]],0)</f>
        <v>0</v>
      </c>
      <c r="Z1499" s="106">
        <f>IF(CentrepointSourced[[#This Row],[Age]]="18-24",CentrepointSourced[[#This Row],[Presented HS DQ]],0)</f>
        <v>0</v>
      </c>
      <c r="AA1499" s="106">
        <f>IF(CentrepointSourced[[#This Row],[Age]]="16-17",CentrepointSourced[[#This Row],[Presented CS DQ]],0)</f>
        <v>0</v>
      </c>
      <c r="AB1499" s="106">
        <f>IF(CentrepointSourced[[#This Row],[Age]]="16-24",CentrepointSourced[[#This Row],[Presented CS DQ]],0)</f>
        <v>0</v>
      </c>
      <c r="AC1499" s="106">
        <f>IF(CentrepointSourced[[#This Row],[Age]]="18-24",CentrepointSourced[[#This Row],[Presented CS DQ]],0)</f>
        <v>0</v>
      </c>
      <c r="AD1499" s="107">
        <f>IF(CentrepointSourced[[#This Row],[Age]]="16-17",CentrepointSourced[[#This Row],[Assessed HS DQ]],0)</f>
        <v>0</v>
      </c>
      <c r="AE1499" s="107">
        <f>IF(CentrepointSourced[[#This Row],[Age]]="16-24",CentrepointSourced[[#This Row],[Assessed HS DQ]],0)</f>
        <v>373</v>
      </c>
      <c r="AF1499" s="107">
        <f>IF(CentrepointSourced[[#This Row],[Age]]="18-24",CentrepointSourced[[#This Row],[Assessed HS DQ]],0)</f>
        <v>0</v>
      </c>
      <c r="AG1499" s="107">
        <f>IF(CentrepointSourced[[#This Row],[Age]]="16-17",CentrepointSourced[[#This Row],[Assessed CS DQ]],0)</f>
        <v>0</v>
      </c>
      <c r="AH1499" s="107">
        <f>IF(CentrepointSourced[[#This Row],[Age]]="16-24",CentrepointSourced[[#This Row],[Assessed CS DQ]],0)</f>
        <v>0</v>
      </c>
      <c r="AI1499" s="107">
        <f>IF(CentrepointSourced[[#This Row],[Age]]="18-24",CentrepointSourced[[#This Row],[Assessed CS DQ]],0)</f>
        <v>0</v>
      </c>
    </row>
    <row r="1500" spans="1:35" customFormat="1" ht="13.5" customHeight="1">
      <c r="A1500" s="45" t="s">
        <v>94</v>
      </c>
      <c r="B1500" s="45" t="s">
        <v>212</v>
      </c>
      <c r="C1500" s="45"/>
      <c r="D1500" s="62" t="s">
        <v>37</v>
      </c>
      <c r="E1500" s="95">
        <v>2011</v>
      </c>
      <c r="F1500" s="67" t="s">
        <v>53</v>
      </c>
      <c r="G1500" s="67"/>
      <c r="H1500" s="97">
        <v>429</v>
      </c>
      <c r="I1500" s="45"/>
      <c r="J1500" s="45">
        <v>331</v>
      </c>
      <c r="K1500" s="45"/>
      <c r="L1500" s="45"/>
      <c r="M1500" s="45"/>
      <c r="N1500" s="45"/>
      <c r="O1500" s="45"/>
      <c r="P1500" s="45"/>
      <c r="Q1500" s="41" t="str">
        <f>IF(CentrepointSourced[[#This Row],[Country]]="Northern Ireland","Northern Ireland",IFERROR(VLOOKUP(CentrepointSourced[[#This Row],[Local Authority]],LKP_LANameDQ[],2,FALSE),CentrepointSourced[[#This Row],[Local Authority]]))</f>
        <v>Renfrewshire</v>
      </c>
      <c r="R1500" s="41" t="str">
        <f>IF(CentrepointSourced[[#This Row],[LA type]]="County","",INDEX(ConsolGeog[lad14cd],MATCH(CentrepointSourced[[#This Row],[Local Authority DQ]],ConsolGeog[la_name],0)))</f>
        <v>S12000038</v>
      </c>
      <c r="S1500" s="41" t="str">
        <f>IF(OR(CentrepointSourced[[#This Row],[Country]]="Northern Ireland",CentrepointSourced[[#This Row],[Country]]="Scotland",CentrepointSourced[[#This Row],[Country]]="Wales"),"Local Authority",CentrepointSourced[[#This Row],[LA type]])</f>
        <v>Local Authority</v>
      </c>
      <c r="T1500" s="41">
        <f>IF(TRIM(CentrepointSourced[[#This Row],[Presented HS]])="",0,IF(CentrepointSourced[[#This Row],[Presented HS]]="&lt;5",2.5,IF(CentrepointSourced[[#This Row],[Presented HS]]="&lt;10",5,VALUE(TRIM(CentrepointSourced[[#This Row],[Presented HS]])))))</f>
        <v>0</v>
      </c>
      <c r="U1500" s="41">
        <f>IF(TRIM(CentrepointSourced[[#This Row],[Assessed HS]])="",0,IF(CentrepointSourced[[#This Row],[Assessed HS]]="&lt;5",2.5,IF(CentrepointSourced[[#This Row],[Assessed HS]]="&lt;10",5,VALUE(TRIM(CentrepointSourced[[#This Row],[Assessed HS]])))))</f>
        <v>429</v>
      </c>
      <c r="V1500" s="41">
        <f>IF(TRIM(CentrepointSourced[[#This Row],[Presented CS]])="",0,IF(CentrepointSourced[[#This Row],[Presented CS]]="&lt;5",2.5,IF(CentrepointSourced[[#This Row],[Presented CS]]="&lt;10",5,VALUE(TRIM(CentrepointSourced[[#This Row],[Presented CS]])))))</f>
        <v>0</v>
      </c>
      <c r="W1500" s="41">
        <f>IF(TRIM(CentrepointSourced[[#This Row],[Assessed CS]])="",0,IF(CentrepointSourced[[#This Row],[Assessed CS]]="&lt;5",2.5,IF(CentrepointSourced[[#This Row],[Assessed CS]]="&lt;10",5,VALUE(TRIM(CentrepointSourced[[#This Row],[Assessed CS]])))))</f>
        <v>0</v>
      </c>
      <c r="X1500" s="106">
        <f>IF(CentrepointSourced[[#This Row],[Age]]="16-17",CentrepointSourced[[#This Row],[Presented HS DQ]],0)</f>
        <v>0</v>
      </c>
      <c r="Y1500" s="106">
        <f>IF(CentrepointSourced[[#This Row],[Age]]="16-24",CentrepointSourced[[#This Row],[Presented HS DQ]],0)</f>
        <v>0</v>
      </c>
      <c r="Z1500" s="106">
        <f>IF(CentrepointSourced[[#This Row],[Age]]="18-24",CentrepointSourced[[#This Row],[Presented HS DQ]],0)</f>
        <v>0</v>
      </c>
      <c r="AA1500" s="106">
        <f>IF(CentrepointSourced[[#This Row],[Age]]="16-17",CentrepointSourced[[#This Row],[Presented CS DQ]],0)</f>
        <v>0</v>
      </c>
      <c r="AB1500" s="106">
        <f>IF(CentrepointSourced[[#This Row],[Age]]="16-24",CentrepointSourced[[#This Row],[Presented CS DQ]],0)</f>
        <v>0</v>
      </c>
      <c r="AC1500" s="106">
        <f>IF(CentrepointSourced[[#This Row],[Age]]="18-24",CentrepointSourced[[#This Row],[Presented CS DQ]],0)</f>
        <v>0</v>
      </c>
      <c r="AD1500" s="107">
        <f>IF(CentrepointSourced[[#This Row],[Age]]="16-17",CentrepointSourced[[#This Row],[Assessed HS DQ]],0)</f>
        <v>0</v>
      </c>
      <c r="AE1500" s="107">
        <f>IF(CentrepointSourced[[#This Row],[Age]]="16-24",CentrepointSourced[[#This Row],[Assessed HS DQ]],0)</f>
        <v>429</v>
      </c>
      <c r="AF1500" s="107">
        <f>IF(CentrepointSourced[[#This Row],[Age]]="18-24",CentrepointSourced[[#This Row],[Assessed HS DQ]],0)</f>
        <v>0</v>
      </c>
      <c r="AG1500" s="107">
        <f>IF(CentrepointSourced[[#This Row],[Age]]="16-17",CentrepointSourced[[#This Row],[Assessed CS DQ]],0)</f>
        <v>0</v>
      </c>
      <c r="AH1500" s="107">
        <f>IF(CentrepointSourced[[#This Row],[Age]]="16-24",CentrepointSourced[[#This Row],[Assessed CS DQ]],0)</f>
        <v>0</v>
      </c>
      <c r="AI1500" s="107">
        <f>IF(CentrepointSourced[[#This Row],[Age]]="18-24",CentrepointSourced[[#This Row],[Assessed CS DQ]],0)</f>
        <v>0</v>
      </c>
    </row>
    <row r="1501" spans="1:35" customFormat="1" ht="13.5" customHeight="1">
      <c r="A1501" s="45" t="s">
        <v>94</v>
      </c>
      <c r="B1501" s="45" t="s">
        <v>212</v>
      </c>
      <c r="C1501" s="45"/>
      <c r="D1501" s="62" t="s">
        <v>37</v>
      </c>
      <c r="E1501" s="95">
        <v>2012</v>
      </c>
      <c r="F1501" s="67" t="s">
        <v>53</v>
      </c>
      <c r="G1501" s="67"/>
      <c r="H1501" s="79"/>
      <c r="I1501" s="45"/>
      <c r="J1501" s="45">
        <v>298</v>
      </c>
      <c r="K1501" s="45"/>
      <c r="L1501" s="45"/>
      <c r="M1501" s="45"/>
      <c r="N1501" s="45"/>
      <c r="O1501" s="45"/>
      <c r="P1501" s="45"/>
      <c r="Q1501" s="41" t="str">
        <f>IF(CentrepointSourced[[#This Row],[Country]]="Northern Ireland","Northern Ireland",IFERROR(VLOOKUP(CentrepointSourced[[#This Row],[Local Authority]],LKP_LANameDQ[],2,FALSE),CentrepointSourced[[#This Row],[Local Authority]]))</f>
        <v>Renfrewshire</v>
      </c>
      <c r="R1501" s="41" t="str">
        <f>IF(CentrepointSourced[[#This Row],[LA type]]="County","",INDEX(ConsolGeog[lad14cd],MATCH(CentrepointSourced[[#This Row],[Local Authority DQ]],ConsolGeog[la_name],0)))</f>
        <v>S12000038</v>
      </c>
      <c r="S1501" s="41" t="str">
        <f>IF(OR(CentrepointSourced[[#This Row],[Country]]="Northern Ireland",CentrepointSourced[[#This Row],[Country]]="Scotland",CentrepointSourced[[#This Row],[Country]]="Wales"),"Local Authority",CentrepointSourced[[#This Row],[LA type]])</f>
        <v>Local Authority</v>
      </c>
      <c r="T1501" s="41">
        <f>IF(TRIM(CentrepointSourced[[#This Row],[Presented HS]])="",0,IF(CentrepointSourced[[#This Row],[Presented HS]]="&lt;5",2.5,IF(CentrepointSourced[[#This Row],[Presented HS]]="&lt;10",5,VALUE(TRIM(CentrepointSourced[[#This Row],[Presented HS]])))))</f>
        <v>0</v>
      </c>
      <c r="U1501" s="41">
        <f>IF(TRIM(CentrepointSourced[[#This Row],[Assessed HS]])="",0,IF(CentrepointSourced[[#This Row],[Assessed HS]]="&lt;5",2.5,IF(CentrepointSourced[[#This Row],[Assessed HS]]="&lt;10",5,VALUE(TRIM(CentrepointSourced[[#This Row],[Assessed HS]])))))</f>
        <v>0</v>
      </c>
      <c r="V1501" s="41">
        <f>IF(TRIM(CentrepointSourced[[#This Row],[Presented CS]])="",0,IF(CentrepointSourced[[#This Row],[Presented CS]]="&lt;5",2.5,IF(CentrepointSourced[[#This Row],[Presented CS]]="&lt;10",5,VALUE(TRIM(CentrepointSourced[[#This Row],[Presented CS]])))))</f>
        <v>0</v>
      </c>
      <c r="W1501" s="41">
        <f>IF(TRIM(CentrepointSourced[[#This Row],[Assessed CS]])="",0,IF(CentrepointSourced[[#This Row],[Assessed CS]]="&lt;5",2.5,IF(CentrepointSourced[[#This Row],[Assessed CS]]="&lt;10",5,VALUE(TRIM(CentrepointSourced[[#This Row],[Assessed CS]])))))</f>
        <v>0</v>
      </c>
      <c r="X1501" s="106">
        <f>IF(CentrepointSourced[[#This Row],[Age]]="16-17",CentrepointSourced[[#This Row],[Presented HS DQ]],0)</f>
        <v>0</v>
      </c>
      <c r="Y1501" s="106">
        <f>IF(CentrepointSourced[[#This Row],[Age]]="16-24",CentrepointSourced[[#This Row],[Presented HS DQ]],0)</f>
        <v>0</v>
      </c>
      <c r="Z1501" s="106">
        <f>IF(CentrepointSourced[[#This Row],[Age]]="18-24",CentrepointSourced[[#This Row],[Presented HS DQ]],0)</f>
        <v>0</v>
      </c>
      <c r="AA1501" s="106">
        <f>IF(CentrepointSourced[[#This Row],[Age]]="16-17",CentrepointSourced[[#This Row],[Presented CS DQ]],0)</f>
        <v>0</v>
      </c>
      <c r="AB1501" s="106">
        <f>IF(CentrepointSourced[[#This Row],[Age]]="16-24",CentrepointSourced[[#This Row],[Presented CS DQ]],0)</f>
        <v>0</v>
      </c>
      <c r="AC1501" s="106">
        <f>IF(CentrepointSourced[[#This Row],[Age]]="18-24",CentrepointSourced[[#This Row],[Presented CS DQ]],0)</f>
        <v>0</v>
      </c>
      <c r="AD1501" s="107">
        <f>IF(CentrepointSourced[[#This Row],[Age]]="16-17",CentrepointSourced[[#This Row],[Assessed HS DQ]],0)</f>
        <v>0</v>
      </c>
      <c r="AE1501" s="107">
        <f>IF(CentrepointSourced[[#This Row],[Age]]="16-24",CentrepointSourced[[#This Row],[Assessed HS DQ]],0)</f>
        <v>0</v>
      </c>
      <c r="AF1501" s="107">
        <f>IF(CentrepointSourced[[#This Row],[Age]]="18-24",CentrepointSourced[[#This Row],[Assessed HS DQ]],0)</f>
        <v>0</v>
      </c>
      <c r="AG1501" s="107">
        <f>IF(CentrepointSourced[[#This Row],[Age]]="16-17",CentrepointSourced[[#This Row],[Assessed CS DQ]],0)</f>
        <v>0</v>
      </c>
      <c r="AH1501" s="107">
        <f>IF(CentrepointSourced[[#This Row],[Age]]="16-24",CentrepointSourced[[#This Row],[Assessed CS DQ]],0)</f>
        <v>0</v>
      </c>
      <c r="AI1501" s="107">
        <f>IF(CentrepointSourced[[#This Row],[Age]]="18-24",CentrepointSourced[[#This Row],[Assessed CS DQ]],0)</f>
        <v>0</v>
      </c>
    </row>
    <row r="1502" spans="1:35" customFormat="1" ht="13.5" customHeight="1">
      <c r="A1502" s="45" t="s">
        <v>94</v>
      </c>
      <c r="B1502" s="45" t="s">
        <v>212</v>
      </c>
      <c r="C1502" s="45"/>
      <c r="D1502" s="62" t="s">
        <v>37</v>
      </c>
      <c r="E1502" s="95">
        <v>2013</v>
      </c>
      <c r="F1502" s="67" t="s">
        <v>53</v>
      </c>
      <c r="G1502" s="67"/>
      <c r="H1502" s="79"/>
      <c r="I1502" s="45"/>
      <c r="J1502" s="45">
        <v>239</v>
      </c>
      <c r="K1502" s="45"/>
      <c r="L1502" s="45"/>
      <c r="M1502" s="45"/>
      <c r="N1502" s="45"/>
      <c r="O1502" s="45"/>
      <c r="P1502" s="45"/>
      <c r="Q1502" s="41" t="str">
        <f>IF(CentrepointSourced[[#This Row],[Country]]="Northern Ireland","Northern Ireland",IFERROR(VLOOKUP(CentrepointSourced[[#This Row],[Local Authority]],LKP_LANameDQ[],2,FALSE),CentrepointSourced[[#This Row],[Local Authority]]))</f>
        <v>Renfrewshire</v>
      </c>
      <c r="R1502" s="41" t="str">
        <f>IF(CentrepointSourced[[#This Row],[LA type]]="County","",INDEX(ConsolGeog[lad14cd],MATCH(CentrepointSourced[[#This Row],[Local Authority DQ]],ConsolGeog[la_name],0)))</f>
        <v>S12000038</v>
      </c>
      <c r="S1502" s="41" t="str">
        <f>IF(OR(CentrepointSourced[[#This Row],[Country]]="Northern Ireland",CentrepointSourced[[#This Row],[Country]]="Scotland",CentrepointSourced[[#This Row],[Country]]="Wales"),"Local Authority",CentrepointSourced[[#This Row],[LA type]])</f>
        <v>Local Authority</v>
      </c>
      <c r="T1502" s="41">
        <f>IF(TRIM(CentrepointSourced[[#This Row],[Presented HS]])="",0,IF(CentrepointSourced[[#This Row],[Presented HS]]="&lt;5",2.5,IF(CentrepointSourced[[#This Row],[Presented HS]]="&lt;10",5,VALUE(TRIM(CentrepointSourced[[#This Row],[Presented HS]])))))</f>
        <v>0</v>
      </c>
      <c r="U1502" s="41">
        <f>IF(TRIM(CentrepointSourced[[#This Row],[Assessed HS]])="",0,IF(CentrepointSourced[[#This Row],[Assessed HS]]="&lt;5",2.5,IF(CentrepointSourced[[#This Row],[Assessed HS]]="&lt;10",5,VALUE(TRIM(CentrepointSourced[[#This Row],[Assessed HS]])))))</f>
        <v>0</v>
      </c>
      <c r="V1502" s="41">
        <f>IF(TRIM(CentrepointSourced[[#This Row],[Presented CS]])="",0,IF(CentrepointSourced[[#This Row],[Presented CS]]="&lt;5",2.5,IF(CentrepointSourced[[#This Row],[Presented CS]]="&lt;10",5,VALUE(TRIM(CentrepointSourced[[#This Row],[Presented CS]])))))</f>
        <v>0</v>
      </c>
      <c r="W1502" s="41">
        <f>IF(TRIM(CentrepointSourced[[#This Row],[Assessed CS]])="",0,IF(CentrepointSourced[[#This Row],[Assessed CS]]="&lt;5",2.5,IF(CentrepointSourced[[#This Row],[Assessed CS]]="&lt;10",5,VALUE(TRIM(CentrepointSourced[[#This Row],[Assessed CS]])))))</f>
        <v>0</v>
      </c>
      <c r="X1502" s="106">
        <f>IF(CentrepointSourced[[#This Row],[Age]]="16-17",CentrepointSourced[[#This Row],[Presented HS DQ]],0)</f>
        <v>0</v>
      </c>
      <c r="Y1502" s="106">
        <f>IF(CentrepointSourced[[#This Row],[Age]]="16-24",CentrepointSourced[[#This Row],[Presented HS DQ]],0)</f>
        <v>0</v>
      </c>
      <c r="Z1502" s="106">
        <f>IF(CentrepointSourced[[#This Row],[Age]]="18-24",CentrepointSourced[[#This Row],[Presented HS DQ]],0)</f>
        <v>0</v>
      </c>
      <c r="AA1502" s="106">
        <f>IF(CentrepointSourced[[#This Row],[Age]]="16-17",CentrepointSourced[[#This Row],[Presented CS DQ]],0)</f>
        <v>0</v>
      </c>
      <c r="AB1502" s="106">
        <f>IF(CentrepointSourced[[#This Row],[Age]]="16-24",CentrepointSourced[[#This Row],[Presented CS DQ]],0)</f>
        <v>0</v>
      </c>
      <c r="AC1502" s="106">
        <f>IF(CentrepointSourced[[#This Row],[Age]]="18-24",CentrepointSourced[[#This Row],[Presented CS DQ]],0)</f>
        <v>0</v>
      </c>
      <c r="AD1502" s="107">
        <f>IF(CentrepointSourced[[#This Row],[Age]]="16-17",CentrepointSourced[[#This Row],[Assessed HS DQ]],0)</f>
        <v>0</v>
      </c>
      <c r="AE1502" s="107">
        <f>IF(CentrepointSourced[[#This Row],[Age]]="16-24",CentrepointSourced[[#This Row],[Assessed HS DQ]],0)</f>
        <v>0</v>
      </c>
      <c r="AF1502" s="107">
        <f>IF(CentrepointSourced[[#This Row],[Age]]="18-24",CentrepointSourced[[#This Row],[Assessed HS DQ]],0)</f>
        <v>0</v>
      </c>
      <c r="AG1502" s="107">
        <f>IF(CentrepointSourced[[#This Row],[Age]]="16-17",CentrepointSourced[[#This Row],[Assessed CS DQ]],0)</f>
        <v>0</v>
      </c>
      <c r="AH1502" s="107">
        <f>IF(CentrepointSourced[[#This Row],[Age]]="16-24",CentrepointSourced[[#This Row],[Assessed CS DQ]],0)</f>
        <v>0</v>
      </c>
      <c r="AI1502" s="107">
        <f>IF(CentrepointSourced[[#This Row],[Age]]="18-24",CentrepointSourced[[#This Row],[Assessed CS DQ]],0)</f>
        <v>0</v>
      </c>
    </row>
    <row r="1503" spans="1:35" customFormat="1" ht="13.5" customHeight="1">
      <c r="A1503" s="45" t="s">
        <v>94</v>
      </c>
      <c r="B1503" s="45" t="s">
        <v>212</v>
      </c>
      <c r="C1503" s="45"/>
      <c r="D1503" s="62" t="s">
        <v>37</v>
      </c>
      <c r="E1503" s="95">
        <v>2014</v>
      </c>
      <c r="F1503" s="67" t="s">
        <v>53</v>
      </c>
      <c r="G1503" s="67"/>
      <c r="H1503" s="79"/>
      <c r="I1503" s="45"/>
      <c r="J1503" s="45">
        <v>188</v>
      </c>
      <c r="K1503" s="45"/>
      <c r="L1503" s="45"/>
      <c r="M1503" s="45"/>
      <c r="N1503" s="45"/>
      <c r="O1503" s="45"/>
      <c r="P1503" s="45"/>
      <c r="Q1503" s="41" t="str">
        <f>IF(CentrepointSourced[[#This Row],[Country]]="Northern Ireland","Northern Ireland",IFERROR(VLOOKUP(CentrepointSourced[[#This Row],[Local Authority]],LKP_LANameDQ[],2,FALSE),CentrepointSourced[[#This Row],[Local Authority]]))</f>
        <v>Renfrewshire</v>
      </c>
      <c r="R1503" s="41" t="str">
        <f>IF(CentrepointSourced[[#This Row],[LA type]]="County","",INDEX(ConsolGeog[lad14cd],MATCH(CentrepointSourced[[#This Row],[Local Authority DQ]],ConsolGeog[la_name],0)))</f>
        <v>S12000038</v>
      </c>
      <c r="S1503" s="41" t="str">
        <f>IF(OR(CentrepointSourced[[#This Row],[Country]]="Northern Ireland",CentrepointSourced[[#This Row],[Country]]="Scotland",CentrepointSourced[[#This Row],[Country]]="Wales"),"Local Authority",CentrepointSourced[[#This Row],[LA type]])</f>
        <v>Local Authority</v>
      </c>
      <c r="T1503" s="41">
        <f>IF(TRIM(CentrepointSourced[[#This Row],[Presented HS]])="",0,IF(CentrepointSourced[[#This Row],[Presented HS]]="&lt;5",2.5,IF(CentrepointSourced[[#This Row],[Presented HS]]="&lt;10",5,VALUE(TRIM(CentrepointSourced[[#This Row],[Presented HS]])))))</f>
        <v>0</v>
      </c>
      <c r="U1503" s="41">
        <f>IF(TRIM(CentrepointSourced[[#This Row],[Assessed HS]])="",0,IF(CentrepointSourced[[#This Row],[Assessed HS]]="&lt;5",2.5,IF(CentrepointSourced[[#This Row],[Assessed HS]]="&lt;10",5,VALUE(TRIM(CentrepointSourced[[#This Row],[Assessed HS]])))))</f>
        <v>0</v>
      </c>
      <c r="V1503" s="41">
        <f>IF(TRIM(CentrepointSourced[[#This Row],[Presented CS]])="",0,IF(CentrepointSourced[[#This Row],[Presented CS]]="&lt;5",2.5,IF(CentrepointSourced[[#This Row],[Presented CS]]="&lt;10",5,VALUE(TRIM(CentrepointSourced[[#This Row],[Presented CS]])))))</f>
        <v>0</v>
      </c>
      <c r="W1503" s="41">
        <f>IF(TRIM(CentrepointSourced[[#This Row],[Assessed CS]])="",0,IF(CentrepointSourced[[#This Row],[Assessed CS]]="&lt;5",2.5,IF(CentrepointSourced[[#This Row],[Assessed CS]]="&lt;10",5,VALUE(TRIM(CentrepointSourced[[#This Row],[Assessed CS]])))))</f>
        <v>0</v>
      </c>
      <c r="X1503" s="106">
        <f>IF(CentrepointSourced[[#This Row],[Age]]="16-17",CentrepointSourced[[#This Row],[Presented HS DQ]],0)</f>
        <v>0</v>
      </c>
      <c r="Y1503" s="106">
        <f>IF(CentrepointSourced[[#This Row],[Age]]="16-24",CentrepointSourced[[#This Row],[Presented HS DQ]],0)</f>
        <v>0</v>
      </c>
      <c r="Z1503" s="106">
        <f>IF(CentrepointSourced[[#This Row],[Age]]="18-24",CentrepointSourced[[#This Row],[Presented HS DQ]],0)</f>
        <v>0</v>
      </c>
      <c r="AA1503" s="106">
        <f>IF(CentrepointSourced[[#This Row],[Age]]="16-17",CentrepointSourced[[#This Row],[Presented CS DQ]],0)</f>
        <v>0</v>
      </c>
      <c r="AB1503" s="106">
        <f>IF(CentrepointSourced[[#This Row],[Age]]="16-24",CentrepointSourced[[#This Row],[Presented CS DQ]],0)</f>
        <v>0</v>
      </c>
      <c r="AC1503" s="106">
        <f>IF(CentrepointSourced[[#This Row],[Age]]="18-24",CentrepointSourced[[#This Row],[Presented CS DQ]],0)</f>
        <v>0</v>
      </c>
      <c r="AD1503" s="107">
        <f>IF(CentrepointSourced[[#This Row],[Age]]="16-17",CentrepointSourced[[#This Row],[Assessed HS DQ]],0)</f>
        <v>0</v>
      </c>
      <c r="AE1503" s="107">
        <f>IF(CentrepointSourced[[#This Row],[Age]]="16-24",CentrepointSourced[[#This Row],[Assessed HS DQ]],0)</f>
        <v>0</v>
      </c>
      <c r="AF1503" s="107">
        <f>IF(CentrepointSourced[[#This Row],[Age]]="18-24",CentrepointSourced[[#This Row],[Assessed HS DQ]],0)</f>
        <v>0</v>
      </c>
      <c r="AG1503" s="107">
        <f>IF(CentrepointSourced[[#This Row],[Age]]="16-17",CentrepointSourced[[#This Row],[Assessed CS DQ]],0)</f>
        <v>0</v>
      </c>
      <c r="AH1503" s="107">
        <f>IF(CentrepointSourced[[#This Row],[Age]]="16-24",CentrepointSourced[[#This Row],[Assessed CS DQ]],0)</f>
        <v>0</v>
      </c>
      <c r="AI1503" s="107">
        <f>IF(CentrepointSourced[[#This Row],[Age]]="18-24",CentrepointSourced[[#This Row],[Assessed CS DQ]],0)</f>
        <v>0</v>
      </c>
    </row>
    <row r="1504" spans="1:35" customFormat="1" ht="13.5" customHeight="1">
      <c r="A1504" s="45" t="s">
        <v>94</v>
      </c>
      <c r="B1504" s="45" t="s">
        <v>213</v>
      </c>
      <c r="C1504" s="45"/>
      <c r="D1504" s="62" t="s">
        <v>37</v>
      </c>
      <c r="E1504" s="95">
        <v>2002</v>
      </c>
      <c r="F1504" s="67" t="s">
        <v>53</v>
      </c>
      <c r="G1504" s="67"/>
      <c r="H1504" s="97">
        <v>163</v>
      </c>
      <c r="I1504" s="45"/>
      <c r="J1504" s="45">
        <v>174</v>
      </c>
      <c r="K1504" s="45"/>
      <c r="L1504" s="45"/>
      <c r="M1504" s="45"/>
      <c r="N1504" s="45"/>
      <c r="O1504" s="45"/>
      <c r="P1504" s="45"/>
      <c r="Q1504" s="41" t="str">
        <f>IF(CentrepointSourced[[#This Row],[Country]]="Northern Ireland","Northern Ireland",IFERROR(VLOOKUP(CentrepointSourced[[#This Row],[Local Authority]],LKP_LANameDQ[],2,FALSE),CentrepointSourced[[#This Row],[Local Authority]]))</f>
        <v>Scottish Borders</v>
      </c>
      <c r="R1504" s="41" t="str">
        <f>IF(CentrepointSourced[[#This Row],[LA type]]="County","",INDEX(ConsolGeog[lad14cd],MATCH(CentrepointSourced[[#This Row],[Local Authority DQ]],ConsolGeog[la_name],0)))</f>
        <v>S12000026</v>
      </c>
      <c r="S1504" s="41" t="str">
        <f>IF(OR(CentrepointSourced[[#This Row],[Country]]="Northern Ireland",CentrepointSourced[[#This Row],[Country]]="Scotland",CentrepointSourced[[#This Row],[Country]]="Wales"),"Local Authority",CentrepointSourced[[#This Row],[LA type]])</f>
        <v>Local Authority</v>
      </c>
      <c r="T1504" s="41">
        <f>IF(TRIM(CentrepointSourced[[#This Row],[Presented HS]])="",0,IF(CentrepointSourced[[#This Row],[Presented HS]]="&lt;5",2.5,IF(CentrepointSourced[[#This Row],[Presented HS]]="&lt;10",5,VALUE(TRIM(CentrepointSourced[[#This Row],[Presented HS]])))))</f>
        <v>0</v>
      </c>
      <c r="U1504" s="41">
        <f>IF(TRIM(CentrepointSourced[[#This Row],[Assessed HS]])="",0,IF(CentrepointSourced[[#This Row],[Assessed HS]]="&lt;5",2.5,IF(CentrepointSourced[[#This Row],[Assessed HS]]="&lt;10",5,VALUE(TRIM(CentrepointSourced[[#This Row],[Assessed HS]])))))</f>
        <v>163</v>
      </c>
      <c r="V1504" s="41">
        <f>IF(TRIM(CentrepointSourced[[#This Row],[Presented CS]])="",0,IF(CentrepointSourced[[#This Row],[Presented CS]]="&lt;5",2.5,IF(CentrepointSourced[[#This Row],[Presented CS]]="&lt;10",5,VALUE(TRIM(CentrepointSourced[[#This Row],[Presented CS]])))))</f>
        <v>0</v>
      </c>
      <c r="W1504" s="41">
        <f>IF(TRIM(CentrepointSourced[[#This Row],[Assessed CS]])="",0,IF(CentrepointSourced[[#This Row],[Assessed CS]]="&lt;5",2.5,IF(CentrepointSourced[[#This Row],[Assessed CS]]="&lt;10",5,VALUE(TRIM(CentrepointSourced[[#This Row],[Assessed CS]])))))</f>
        <v>0</v>
      </c>
      <c r="X1504" s="106">
        <f>IF(CentrepointSourced[[#This Row],[Age]]="16-17",CentrepointSourced[[#This Row],[Presented HS DQ]],0)</f>
        <v>0</v>
      </c>
      <c r="Y1504" s="106">
        <f>IF(CentrepointSourced[[#This Row],[Age]]="16-24",CentrepointSourced[[#This Row],[Presented HS DQ]],0)</f>
        <v>0</v>
      </c>
      <c r="Z1504" s="106">
        <f>IF(CentrepointSourced[[#This Row],[Age]]="18-24",CentrepointSourced[[#This Row],[Presented HS DQ]],0)</f>
        <v>0</v>
      </c>
      <c r="AA1504" s="106">
        <f>IF(CentrepointSourced[[#This Row],[Age]]="16-17",CentrepointSourced[[#This Row],[Presented CS DQ]],0)</f>
        <v>0</v>
      </c>
      <c r="AB1504" s="106">
        <f>IF(CentrepointSourced[[#This Row],[Age]]="16-24",CentrepointSourced[[#This Row],[Presented CS DQ]],0)</f>
        <v>0</v>
      </c>
      <c r="AC1504" s="106">
        <f>IF(CentrepointSourced[[#This Row],[Age]]="18-24",CentrepointSourced[[#This Row],[Presented CS DQ]],0)</f>
        <v>0</v>
      </c>
      <c r="AD1504" s="107">
        <f>IF(CentrepointSourced[[#This Row],[Age]]="16-17",CentrepointSourced[[#This Row],[Assessed HS DQ]],0)</f>
        <v>0</v>
      </c>
      <c r="AE1504" s="107">
        <f>IF(CentrepointSourced[[#This Row],[Age]]="16-24",CentrepointSourced[[#This Row],[Assessed HS DQ]],0)</f>
        <v>163</v>
      </c>
      <c r="AF1504" s="107">
        <f>IF(CentrepointSourced[[#This Row],[Age]]="18-24",CentrepointSourced[[#This Row],[Assessed HS DQ]],0)</f>
        <v>0</v>
      </c>
      <c r="AG1504" s="107">
        <f>IF(CentrepointSourced[[#This Row],[Age]]="16-17",CentrepointSourced[[#This Row],[Assessed CS DQ]],0)</f>
        <v>0</v>
      </c>
      <c r="AH1504" s="107">
        <f>IF(CentrepointSourced[[#This Row],[Age]]="16-24",CentrepointSourced[[#This Row],[Assessed CS DQ]],0)</f>
        <v>0</v>
      </c>
      <c r="AI1504" s="107">
        <f>IF(CentrepointSourced[[#This Row],[Age]]="18-24",CentrepointSourced[[#This Row],[Assessed CS DQ]],0)</f>
        <v>0</v>
      </c>
    </row>
    <row r="1505" spans="1:35" customFormat="1" ht="13.5" customHeight="1">
      <c r="A1505" s="45" t="s">
        <v>94</v>
      </c>
      <c r="B1505" s="45" t="s">
        <v>213</v>
      </c>
      <c r="C1505" s="45"/>
      <c r="D1505" s="62" t="s">
        <v>37</v>
      </c>
      <c r="E1505" s="95">
        <v>2003</v>
      </c>
      <c r="F1505" s="67" t="s">
        <v>53</v>
      </c>
      <c r="G1505" s="67"/>
      <c r="H1505" s="97">
        <v>201</v>
      </c>
      <c r="I1505" s="45"/>
      <c r="J1505" s="45">
        <v>197</v>
      </c>
      <c r="K1505" s="45"/>
      <c r="L1505" s="45"/>
      <c r="M1505" s="45"/>
      <c r="N1505" s="45"/>
      <c r="O1505" s="45"/>
      <c r="P1505" s="45"/>
      <c r="Q1505" s="41" t="str">
        <f>IF(CentrepointSourced[[#This Row],[Country]]="Northern Ireland","Northern Ireland",IFERROR(VLOOKUP(CentrepointSourced[[#This Row],[Local Authority]],LKP_LANameDQ[],2,FALSE),CentrepointSourced[[#This Row],[Local Authority]]))</f>
        <v>Scottish Borders</v>
      </c>
      <c r="R1505" s="41" t="str">
        <f>IF(CentrepointSourced[[#This Row],[LA type]]="County","",INDEX(ConsolGeog[lad14cd],MATCH(CentrepointSourced[[#This Row],[Local Authority DQ]],ConsolGeog[la_name],0)))</f>
        <v>S12000026</v>
      </c>
      <c r="S1505" s="41" t="str">
        <f>IF(OR(CentrepointSourced[[#This Row],[Country]]="Northern Ireland",CentrepointSourced[[#This Row],[Country]]="Scotland",CentrepointSourced[[#This Row],[Country]]="Wales"),"Local Authority",CentrepointSourced[[#This Row],[LA type]])</f>
        <v>Local Authority</v>
      </c>
      <c r="T1505" s="41">
        <f>IF(TRIM(CentrepointSourced[[#This Row],[Presented HS]])="",0,IF(CentrepointSourced[[#This Row],[Presented HS]]="&lt;5",2.5,IF(CentrepointSourced[[#This Row],[Presented HS]]="&lt;10",5,VALUE(TRIM(CentrepointSourced[[#This Row],[Presented HS]])))))</f>
        <v>0</v>
      </c>
      <c r="U1505" s="41">
        <f>IF(TRIM(CentrepointSourced[[#This Row],[Assessed HS]])="",0,IF(CentrepointSourced[[#This Row],[Assessed HS]]="&lt;5",2.5,IF(CentrepointSourced[[#This Row],[Assessed HS]]="&lt;10",5,VALUE(TRIM(CentrepointSourced[[#This Row],[Assessed HS]])))))</f>
        <v>201</v>
      </c>
      <c r="V1505" s="41">
        <f>IF(TRIM(CentrepointSourced[[#This Row],[Presented CS]])="",0,IF(CentrepointSourced[[#This Row],[Presented CS]]="&lt;5",2.5,IF(CentrepointSourced[[#This Row],[Presented CS]]="&lt;10",5,VALUE(TRIM(CentrepointSourced[[#This Row],[Presented CS]])))))</f>
        <v>0</v>
      </c>
      <c r="W1505" s="41">
        <f>IF(TRIM(CentrepointSourced[[#This Row],[Assessed CS]])="",0,IF(CentrepointSourced[[#This Row],[Assessed CS]]="&lt;5",2.5,IF(CentrepointSourced[[#This Row],[Assessed CS]]="&lt;10",5,VALUE(TRIM(CentrepointSourced[[#This Row],[Assessed CS]])))))</f>
        <v>0</v>
      </c>
      <c r="X1505" s="106">
        <f>IF(CentrepointSourced[[#This Row],[Age]]="16-17",CentrepointSourced[[#This Row],[Presented HS DQ]],0)</f>
        <v>0</v>
      </c>
      <c r="Y1505" s="106">
        <f>IF(CentrepointSourced[[#This Row],[Age]]="16-24",CentrepointSourced[[#This Row],[Presented HS DQ]],0)</f>
        <v>0</v>
      </c>
      <c r="Z1505" s="106">
        <f>IF(CentrepointSourced[[#This Row],[Age]]="18-24",CentrepointSourced[[#This Row],[Presented HS DQ]],0)</f>
        <v>0</v>
      </c>
      <c r="AA1505" s="106">
        <f>IF(CentrepointSourced[[#This Row],[Age]]="16-17",CentrepointSourced[[#This Row],[Presented CS DQ]],0)</f>
        <v>0</v>
      </c>
      <c r="AB1505" s="106">
        <f>IF(CentrepointSourced[[#This Row],[Age]]="16-24",CentrepointSourced[[#This Row],[Presented CS DQ]],0)</f>
        <v>0</v>
      </c>
      <c r="AC1505" s="106">
        <f>IF(CentrepointSourced[[#This Row],[Age]]="18-24",CentrepointSourced[[#This Row],[Presented CS DQ]],0)</f>
        <v>0</v>
      </c>
      <c r="AD1505" s="107">
        <f>IF(CentrepointSourced[[#This Row],[Age]]="16-17",CentrepointSourced[[#This Row],[Assessed HS DQ]],0)</f>
        <v>0</v>
      </c>
      <c r="AE1505" s="107">
        <f>IF(CentrepointSourced[[#This Row],[Age]]="16-24",CentrepointSourced[[#This Row],[Assessed HS DQ]],0)</f>
        <v>201</v>
      </c>
      <c r="AF1505" s="107">
        <f>IF(CentrepointSourced[[#This Row],[Age]]="18-24",CentrepointSourced[[#This Row],[Assessed HS DQ]],0)</f>
        <v>0</v>
      </c>
      <c r="AG1505" s="107">
        <f>IF(CentrepointSourced[[#This Row],[Age]]="16-17",CentrepointSourced[[#This Row],[Assessed CS DQ]],0)</f>
        <v>0</v>
      </c>
      <c r="AH1505" s="107">
        <f>IF(CentrepointSourced[[#This Row],[Age]]="16-24",CentrepointSourced[[#This Row],[Assessed CS DQ]],0)</f>
        <v>0</v>
      </c>
      <c r="AI1505" s="107">
        <f>IF(CentrepointSourced[[#This Row],[Age]]="18-24",CentrepointSourced[[#This Row],[Assessed CS DQ]],0)</f>
        <v>0</v>
      </c>
    </row>
    <row r="1506" spans="1:35" customFormat="1" ht="13.5" customHeight="1">
      <c r="A1506" s="45" t="s">
        <v>94</v>
      </c>
      <c r="B1506" s="45" t="s">
        <v>213</v>
      </c>
      <c r="C1506" s="45"/>
      <c r="D1506" s="62" t="s">
        <v>37</v>
      </c>
      <c r="E1506" s="95">
        <v>2004</v>
      </c>
      <c r="F1506" s="67" t="s">
        <v>53</v>
      </c>
      <c r="G1506" s="67"/>
      <c r="H1506" s="97">
        <v>167</v>
      </c>
      <c r="I1506" s="45"/>
      <c r="J1506" s="45">
        <v>165</v>
      </c>
      <c r="K1506" s="45"/>
      <c r="L1506" s="45"/>
      <c r="M1506" s="45"/>
      <c r="N1506" s="45"/>
      <c r="O1506" s="45"/>
      <c r="P1506" s="45"/>
      <c r="Q1506" s="41" t="str">
        <f>IF(CentrepointSourced[[#This Row],[Country]]="Northern Ireland","Northern Ireland",IFERROR(VLOOKUP(CentrepointSourced[[#This Row],[Local Authority]],LKP_LANameDQ[],2,FALSE),CentrepointSourced[[#This Row],[Local Authority]]))</f>
        <v>Scottish Borders</v>
      </c>
      <c r="R1506" s="41" t="str">
        <f>IF(CentrepointSourced[[#This Row],[LA type]]="County","",INDEX(ConsolGeog[lad14cd],MATCH(CentrepointSourced[[#This Row],[Local Authority DQ]],ConsolGeog[la_name],0)))</f>
        <v>S12000026</v>
      </c>
      <c r="S1506" s="41" t="str">
        <f>IF(OR(CentrepointSourced[[#This Row],[Country]]="Northern Ireland",CentrepointSourced[[#This Row],[Country]]="Scotland",CentrepointSourced[[#This Row],[Country]]="Wales"),"Local Authority",CentrepointSourced[[#This Row],[LA type]])</f>
        <v>Local Authority</v>
      </c>
      <c r="T1506" s="41">
        <f>IF(TRIM(CentrepointSourced[[#This Row],[Presented HS]])="",0,IF(CentrepointSourced[[#This Row],[Presented HS]]="&lt;5",2.5,IF(CentrepointSourced[[#This Row],[Presented HS]]="&lt;10",5,VALUE(TRIM(CentrepointSourced[[#This Row],[Presented HS]])))))</f>
        <v>0</v>
      </c>
      <c r="U1506" s="41">
        <f>IF(TRIM(CentrepointSourced[[#This Row],[Assessed HS]])="",0,IF(CentrepointSourced[[#This Row],[Assessed HS]]="&lt;5",2.5,IF(CentrepointSourced[[#This Row],[Assessed HS]]="&lt;10",5,VALUE(TRIM(CentrepointSourced[[#This Row],[Assessed HS]])))))</f>
        <v>167</v>
      </c>
      <c r="V1506" s="41">
        <f>IF(TRIM(CentrepointSourced[[#This Row],[Presented CS]])="",0,IF(CentrepointSourced[[#This Row],[Presented CS]]="&lt;5",2.5,IF(CentrepointSourced[[#This Row],[Presented CS]]="&lt;10",5,VALUE(TRIM(CentrepointSourced[[#This Row],[Presented CS]])))))</f>
        <v>0</v>
      </c>
      <c r="W1506" s="41">
        <f>IF(TRIM(CentrepointSourced[[#This Row],[Assessed CS]])="",0,IF(CentrepointSourced[[#This Row],[Assessed CS]]="&lt;5",2.5,IF(CentrepointSourced[[#This Row],[Assessed CS]]="&lt;10",5,VALUE(TRIM(CentrepointSourced[[#This Row],[Assessed CS]])))))</f>
        <v>0</v>
      </c>
      <c r="X1506" s="106">
        <f>IF(CentrepointSourced[[#This Row],[Age]]="16-17",CentrepointSourced[[#This Row],[Presented HS DQ]],0)</f>
        <v>0</v>
      </c>
      <c r="Y1506" s="106">
        <f>IF(CentrepointSourced[[#This Row],[Age]]="16-24",CentrepointSourced[[#This Row],[Presented HS DQ]],0)</f>
        <v>0</v>
      </c>
      <c r="Z1506" s="106">
        <f>IF(CentrepointSourced[[#This Row],[Age]]="18-24",CentrepointSourced[[#This Row],[Presented HS DQ]],0)</f>
        <v>0</v>
      </c>
      <c r="AA1506" s="106">
        <f>IF(CentrepointSourced[[#This Row],[Age]]="16-17",CentrepointSourced[[#This Row],[Presented CS DQ]],0)</f>
        <v>0</v>
      </c>
      <c r="AB1506" s="106">
        <f>IF(CentrepointSourced[[#This Row],[Age]]="16-24",CentrepointSourced[[#This Row],[Presented CS DQ]],0)</f>
        <v>0</v>
      </c>
      <c r="AC1506" s="106">
        <f>IF(CentrepointSourced[[#This Row],[Age]]="18-24",CentrepointSourced[[#This Row],[Presented CS DQ]],0)</f>
        <v>0</v>
      </c>
      <c r="AD1506" s="107">
        <f>IF(CentrepointSourced[[#This Row],[Age]]="16-17",CentrepointSourced[[#This Row],[Assessed HS DQ]],0)</f>
        <v>0</v>
      </c>
      <c r="AE1506" s="107">
        <f>IF(CentrepointSourced[[#This Row],[Age]]="16-24",CentrepointSourced[[#This Row],[Assessed HS DQ]],0)</f>
        <v>167</v>
      </c>
      <c r="AF1506" s="107">
        <f>IF(CentrepointSourced[[#This Row],[Age]]="18-24",CentrepointSourced[[#This Row],[Assessed HS DQ]],0)</f>
        <v>0</v>
      </c>
      <c r="AG1506" s="107">
        <f>IF(CentrepointSourced[[#This Row],[Age]]="16-17",CentrepointSourced[[#This Row],[Assessed CS DQ]],0)</f>
        <v>0</v>
      </c>
      <c r="AH1506" s="107">
        <f>IF(CentrepointSourced[[#This Row],[Age]]="16-24",CentrepointSourced[[#This Row],[Assessed CS DQ]],0)</f>
        <v>0</v>
      </c>
      <c r="AI1506" s="107">
        <f>IF(CentrepointSourced[[#This Row],[Age]]="18-24",CentrepointSourced[[#This Row],[Assessed CS DQ]],0)</f>
        <v>0</v>
      </c>
    </row>
    <row r="1507" spans="1:35" customFormat="1" ht="13.5" customHeight="1">
      <c r="A1507" s="45" t="s">
        <v>94</v>
      </c>
      <c r="B1507" s="45" t="s">
        <v>213</v>
      </c>
      <c r="C1507" s="45"/>
      <c r="D1507" s="62" t="s">
        <v>37</v>
      </c>
      <c r="E1507" s="95">
        <v>2005</v>
      </c>
      <c r="F1507" s="67" t="s">
        <v>53</v>
      </c>
      <c r="G1507" s="67"/>
      <c r="H1507" s="97">
        <v>199</v>
      </c>
      <c r="I1507" s="45"/>
      <c r="J1507" s="45">
        <v>211</v>
      </c>
      <c r="K1507" s="45"/>
      <c r="L1507" s="45"/>
      <c r="M1507" s="45"/>
      <c r="N1507" s="45"/>
      <c r="O1507" s="45"/>
      <c r="P1507" s="45"/>
      <c r="Q1507" s="41" t="str">
        <f>IF(CentrepointSourced[[#This Row],[Country]]="Northern Ireland","Northern Ireland",IFERROR(VLOOKUP(CentrepointSourced[[#This Row],[Local Authority]],LKP_LANameDQ[],2,FALSE),CentrepointSourced[[#This Row],[Local Authority]]))</f>
        <v>Scottish Borders</v>
      </c>
      <c r="R1507" s="41" t="str">
        <f>IF(CentrepointSourced[[#This Row],[LA type]]="County","",INDEX(ConsolGeog[lad14cd],MATCH(CentrepointSourced[[#This Row],[Local Authority DQ]],ConsolGeog[la_name],0)))</f>
        <v>S12000026</v>
      </c>
      <c r="S1507" s="41" t="str">
        <f>IF(OR(CentrepointSourced[[#This Row],[Country]]="Northern Ireland",CentrepointSourced[[#This Row],[Country]]="Scotland",CentrepointSourced[[#This Row],[Country]]="Wales"),"Local Authority",CentrepointSourced[[#This Row],[LA type]])</f>
        <v>Local Authority</v>
      </c>
      <c r="T1507" s="41">
        <f>IF(TRIM(CentrepointSourced[[#This Row],[Presented HS]])="",0,IF(CentrepointSourced[[#This Row],[Presented HS]]="&lt;5",2.5,IF(CentrepointSourced[[#This Row],[Presented HS]]="&lt;10",5,VALUE(TRIM(CentrepointSourced[[#This Row],[Presented HS]])))))</f>
        <v>0</v>
      </c>
      <c r="U1507" s="41">
        <f>IF(TRIM(CentrepointSourced[[#This Row],[Assessed HS]])="",0,IF(CentrepointSourced[[#This Row],[Assessed HS]]="&lt;5",2.5,IF(CentrepointSourced[[#This Row],[Assessed HS]]="&lt;10",5,VALUE(TRIM(CentrepointSourced[[#This Row],[Assessed HS]])))))</f>
        <v>199</v>
      </c>
      <c r="V1507" s="41">
        <f>IF(TRIM(CentrepointSourced[[#This Row],[Presented CS]])="",0,IF(CentrepointSourced[[#This Row],[Presented CS]]="&lt;5",2.5,IF(CentrepointSourced[[#This Row],[Presented CS]]="&lt;10",5,VALUE(TRIM(CentrepointSourced[[#This Row],[Presented CS]])))))</f>
        <v>0</v>
      </c>
      <c r="W1507" s="41">
        <f>IF(TRIM(CentrepointSourced[[#This Row],[Assessed CS]])="",0,IF(CentrepointSourced[[#This Row],[Assessed CS]]="&lt;5",2.5,IF(CentrepointSourced[[#This Row],[Assessed CS]]="&lt;10",5,VALUE(TRIM(CentrepointSourced[[#This Row],[Assessed CS]])))))</f>
        <v>0</v>
      </c>
      <c r="X1507" s="106">
        <f>IF(CentrepointSourced[[#This Row],[Age]]="16-17",CentrepointSourced[[#This Row],[Presented HS DQ]],0)</f>
        <v>0</v>
      </c>
      <c r="Y1507" s="106">
        <f>IF(CentrepointSourced[[#This Row],[Age]]="16-24",CentrepointSourced[[#This Row],[Presented HS DQ]],0)</f>
        <v>0</v>
      </c>
      <c r="Z1507" s="106">
        <f>IF(CentrepointSourced[[#This Row],[Age]]="18-24",CentrepointSourced[[#This Row],[Presented HS DQ]],0)</f>
        <v>0</v>
      </c>
      <c r="AA1507" s="106">
        <f>IF(CentrepointSourced[[#This Row],[Age]]="16-17",CentrepointSourced[[#This Row],[Presented CS DQ]],0)</f>
        <v>0</v>
      </c>
      <c r="AB1507" s="106">
        <f>IF(CentrepointSourced[[#This Row],[Age]]="16-24",CentrepointSourced[[#This Row],[Presented CS DQ]],0)</f>
        <v>0</v>
      </c>
      <c r="AC1507" s="106">
        <f>IF(CentrepointSourced[[#This Row],[Age]]="18-24",CentrepointSourced[[#This Row],[Presented CS DQ]],0)</f>
        <v>0</v>
      </c>
      <c r="AD1507" s="107">
        <f>IF(CentrepointSourced[[#This Row],[Age]]="16-17",CentrepointSourced[[#This Row],[Assessed HS DQ]],0)</f>
        <v>0</v>
      </c>
      <c r="AE1507" s="107">
        <f>IF(CentrepointSourced[[#This Row],[Age]]="16-24",CentrepointSourced[[#This Row],[Assessed HS DQ]],0)</f>
        <v>199</v>
      </c>
      <c r="AF1507" s="107">
        <f>IF(CentrepointSourced[[#This Row],[Age]]="18-24",CentrepointSourced[[#This Row],[Assessed HS DQ]],0)</f>
        <v>0</v>
      </c>
      <c r="AG1507" s="107">
        <f>IF(CentrepointSourced[[#This Row],[Age]]="16-17",CentrepointSourced[[#This Row],[Assessed CS DQ]],0)</f>
        <v>0</v>
      </c>
      <c r="AH1507" s="107">
        <f>IF(CentrepointSourced[[#This Row],[Age]]="16-24",CentrepointSourced[[#This Row],[Assessed CS DQ]],0)</f>
        <v>0</v>
      </c>
      <c r="AI1507" s="107">
        <f>IF(CentrepointSourced[[#This Row],[Age]]="18-24",CentrepointSourced[[#This Row],[Assessed CS DQ]],0)</f>
        <v>0</v>
      </c>
    </row>
    <row r="1508" spans="1:35" customFormat="1" ht="13.5" customHeight="1">
      <c r="A1508" s="45" t="s">
        <v>94</v>
      </c>
      <c r="B1508" s="45" t="s">
        <v>213</v>
      </c>
      <c r="C1508" s="45"/>
      <c r="D1508" s="62" t="s">
        <v>37</v>
      </c>
      <c r="E1508" s="95">
        <v>2006</v>
      </c>
      <c r="F1508" s="67" t="s">
        <v>53</v>
      </c>
      <c r="G1508" s="67"/>
      <c r="H1508" s="97">
        <v>203</v>
      </c>
      <c r="I1508" s="45"/>
      <c r="J1508" s="45">
        <v>199</v>
      </c>
      <c r="K1508" s="45"/>
      <c r="L1508" s="45"/>
      <c r="M1508" s="45"/>
      <c r="N1508" s="45"/>
      <c r="O1508" s="45"/>
      <c r="P1508" s="45"/>
      <c r="Q1508" s="41" t="str">
        <f>IF(CentrepointSourced[[#This Row],[Country]]="Northern Ireland","Northern Ireland",IFERROR(VLOOKUP(CentrepointSourced[[#This Row],[Local Authority]],LKP_LANameDQ[],2,FALSE),CentrepointSourced[[#This Row],[Local Authority]]))</f>
        <v>Scottish Borders</v>
      </c>
      <c r="R1508" s="41" t="str">
        <f>IF(CentrepointSourced[[#This Row],[LA type]]="County","",INDEX(ConsolGeog[lad14cd],MATCH(CentrepointSourced[[#This Row],[Local Authority DQ]],ConsolGeog[la_name],0)))</f>
        <v>S12000026</v>
      </c>
      <c r="S1508" s="41" t="str">
        <f>IF(OR(CentrepointSourced[[#This Row],[Country]]="Northern Ireland",CentrepointSourced[[#This Row],[Country]]="Scotland",CentrepointSourced[[#This Row],[Country]]="Wales"),"Local Authority",CentrepointSourced[[#This Row],[LA type]])</f>
        <v>Local Authority</v>
      </c>
      <c r="T1508" s="41">
        <f>IF(TRIM(CentrepointSourced[[#This Row],[Presented HS]])="",0,IF(CentrepointSourced[[#This Row],[Presented HS]]="&lt;5",2.5,IF(CentrepointSourced[[#This Row],[Presented HS]]="&lt;10",5,VALUE(TRIM(CentrepointSourced[[#This Row],[Presented HS]])))))</f>
        <v>0</v>
      </c>
      <c r="U1508" s="41">
        <f>IF(TRIM(CentrepointSourced[[#This Row],[Assessed HS]])="",0,IF(CentrepointSourced[[#This Row],[Assessed HS]]="&lt;5",2.5,IF(CentrepointSourced[[#This Row],[Assessed HS]]="&lt;10",5,VALUE(TRIM(CentrepointSourced[[#This Row],[Assessed HS]])))))</f>
        <v>203</v>
      </c>
      <c r="V1508" s="41">
        <f>IF(TRIM(CentrepointSourced[[#This Row],[Presented CS]])="",0,IF(CentrepointSourced[[#This Row],[Presented CS]]="&lt;5",2.5,IF(CentrepointSourced[[#This Row],[Presented CS]]="&lt;10",5,VALUE(TRIM(CentrepointSourced[[#This Row],[Presented CS]])))))</f>
        <v>0</v>
      </c>
      <c r="W1508" s="41">
        <f>IF(TRIM(CentrepointSourced[[#This Row],[Assessed CS]])="",0,IF(CentrepointSourced[[#This Row],[Assessed CS]]="&lt;5",2.5,IF(CentrepointSourced[[#This Row],[Assessed CS]]="&lt;10",5,VALUE(TRIM(CentrepointSourced[[#This Row],[Assessed CS]])))))</f>
        <v>0</v>
      </c>
      <c r="X1508" s="106">
        <f>IF(CentrepointSourced[[#This Row],[Age]]="16-17",CentrepointSourced[[#This Row],[Presented HS DQ]],0)</f>
        <v>0</v>
      </c>
      <c r="Y1508" s="106">
        <f>IF(CentrepointSourced[[#This Row],[Age]]="16-24",CentrepointSourced[[#This Row],[Presented HS DQ]],0)</f>
        <v>0</v>
      </c>
      <c r="Z1508" s="106">
        <f>IF(CentrepointSourced[[#This Row],[Age]]="18-24",CentrepointSourced[[#This Row],[Presented HS DQ]],0)</f>
        <v>0</v>
      </c>
      <c r="AA1508" s="106">
        <f>IF(CentrepointSourced[[#This Row],[Age]]="16-17",CentrepointSourced[[#This Row],[Presented CS DQ]],0)</f>
        <v>0</v>
      </c>
      <c r="AB1508" s="106">
        <f>IF(CentrepointSourced[[#This Row],[Age]]="16-24",CentrepointSourced[[#This Row],[Presented CS DQ]],0)</f>
        <v>0</v>
      </c>
      <c r="AC1508" s="106">
        <f>IF(CentrepointSourced[[#This Row],[Age]]="18-24",CentrepointSourced[[#This Row],[Presented CS DQ]],0)</f>
        <v>0</v>
      </c>
      <c r="AD1508" s="107">
        <f>IF(CentrepointSourced[[#This Row],[Age]]="16-17",CentrepointSourced[[#This Row],[Assessed HS DQ]],0)</f>
        <v>0</v>
      </c>
      <c r="AE1508" s="107">
        <f>IF(CentrepointSourced[[#This Row],[Age]]="16-24",CentrepointSourced[[#This Row],[Assessed HS DQ]],0)</f>
        <v>203</v>
      </c>
      <c r="AF1508" s="107">
        <f>IF(CentrepointSourced[[#This Row],[Age]]="18-24",CentrepointSourced[[#This Row],[Assessed HS DQ]],0)</f>
        <v>0</v>
      </c>
      <c r="AG1508" s="107">
        <f>IF(CentrepointSourced[[#This Row],[Age]]="16-17",CentrepointSourced[[#This Row],[Assessed CS DQ]],0)</f>
        <v>0</v>
      </c>
      <c r="AH1508" s="107">
        <f>IF(CentrepointSourced[[#This Row],[Age]]="16-24",CentrepointSourced[[#This Row],[Assessed CS DQ]],0)</f>
        <v>0</v>
      </c>
      <c r="AI1508" s="107">
        <f>IF(CentrepointSourced[[#This Row],[Age]]="18-24",CentrepointSourced[[#This Row],[Assessed CS DQ]],0)</f>
        <v>0</v>
      </c>
    </row>
    <row r="1509" spans="1:35" customFormat="1" ht="13.5" customHeight="1">
      <c r="A1509" s="45" t="s">
        <v>94</v>
      </c>
      <c r="B1509" s="45" t="s">
        <v>213</v>
      </c>
      <c r="C1509" s="45"/>
      <c r="D1509" s="62" t="s">
        <v>37</v>
      </c>
      <c r="E1509" s="95">
        <v>2007</v>
      </c>
      <c r="F1509" s="67" t="s">
        <v>53</v>
      </c>
      <c r="G1509" s="67"/>
      <c r="H1509" s="97">
        <v>253</v>
      </c>
      <c r="I1509" s="45"/>
      <c r="J1509" s="45">
        <v>262</v>
      </c>
      <c r="K1509" s="45"/>
      <c r="L1509" s="45"/>
      <c r="M1509" s="45"/>
      <c r="N1509" s="45"/>
      <c r="O1509" s="45"/>
      <c r="P1509" s="45"/>
      <c r="Q1509" s="41" t="str">
        <f>IF(CentrepointSourced[[#This Row],[Country]]="Northern Ireland","Northern Ireland",IFERROR(VLOOKUP(CentrepointSourced[[#This Row],[Local Authority]],LKP_LANameDQ[],2,FALSE),CentrepointSourced[[#This Row],[Local Authority]]))</f>
        <v>Scottish Borders</v>
      </c>
      <c r="R1509" s="41" t="str">
        <f>IF(CentrepointSourced[[#This Row],[LA type]]="County","",INDEX(ConsolGeog[lad14cd],MATCH(CentrepointSourced[[#This Row],[Local Authority DQ]],ConsolGeog[la_name],0)))</f>
        <v>S12000026</v>
      </c>
      <c r="S1509" s="41" t="str">
        <f>IF(OR(CentrepointSourced[[#This Row],[Country]]="Northern Ireland",CentrepointSourced[[#This Row],[Country]]="Scotland",CentrepointSourced[[#This Row],[Country]]="Wales"),"Local Authority",CentrepointSourced[[#This Row],[LA type]])</f>
        <v>Local Authority</v>
      </c>
      <c r="T1509" s="41">
        <f>IF(TRIM(CentrepointSourced[[#This Row],[Presented HS]])="",0,IF(CentrepointSourced[[#This Row],[Presented HS]]="&lt;5",2.5,IF(CentrepointSourced[[#This Row],[Presented HS]]="&lt;10",5,VALUE(TRIM(CentrepointSourced[[#This Row],[Presented HS]])))))</f>
        <v>0</v>
      </c>
      <c r="U1509" s="41">
        <f>IF(TRIM(CentrepointSourced[[#This Row],[Assessed HS]])="",0,IF(CentrepointSourced[[#This Row],[Assessed HS]]="&lt;5",2.5,IF(CentrepointSourced[[#This Row],[Assessed HS]]="&lt;10",5,VALUE(TRIM(CentrepointSourced[[#This Row],[Assessed HS]])))))</f>
        <v>253</v>
      </c>
      <c r="V1509" s="41">
        <f>IF(TRIM(CentrepointSourced[[#This Row],[Presented CS]])="",0,IF(CentrepointSourced[[#This Row],[Presented CS]]="&lt;5",2.5,IF(CentrepointSourced[[#This Row],[Presented CS]]="&lt;10",5,VALUE(TRIM(CentrepointSourced[[#This Row],[Presented CS]])))))</f>
        <v>0</v>
      </c>
      <c r="W1509" s="41">
        <f>IF(TRIM(CentrepointSourced[[#This Row],[Assessed CS]])="",0,IF(CentrepointSourced[[#This Row],[Assessed CS]]="&lt;5",2.5,IF(CentrepointSourced[[#This Row],[Assessed CS]]="&lt;10",5,VALUE(TRIM(CentrepointSourced[[#This Row],[Assessed CS]])))))</f>
        <v>0</v>
      </c>
      <c r="X1509" s="106">
        <f>IF(CentrepointSourced[[#This Row],[Age]]="16-17",CentrepointSourced[[#This Row],[Presented HS DQ]],0)</f>
        <v>0</v>
      </c>
      <c r="Y1509" s="106">
        <f>IF(CentrepointSourced[[#This Row],[Age]]="16-24",CentrepointSourced[[#This Row],[Presented HS DQ]],0)</f>
        <v>0</v>
      </c>
      <c r="Z1509" s="106">
        <f>IF(CentrepointSourced[[#This Row],[Age]]="18-24",CentrepointSourced[[#This Row],[Presented HS DQ]],0)</f>
        <v>0</v>
      </c>
      <c r="AA1509" s="106">
        <f>IF(CentrepointSourced[[#This Row],[Age]]="16-17",CentrepointSourced[[#This Row],[Presented CS DQ]],0)</f>
        <v>0</v>
      </c>
      <c r="AB1509" s="106">
        <f>IF(CentrepointSourced[[#This Row],[Age]]="16-24",CentrepointSourced[[#This Row],[Presented CS DQ]],0)</f>
        <v>0</v>
      </c>
      <c r="AC1509" s="106">
        <f>IF(CentrepointSourced[[#This Row],[Age]]="18-24",CentrepointSourced[[#This Row],[Presented CS DQ]],0)</f>
        <v>0</v>
      </c>
      <c r="AD1509" s="107">
        <f>IF(CentrepointSourced[[#This Row],[Age]]="16-17",CentrepointSourced[[#This Row],[Assessed HS DQ]],0)</f>
        <v>0</v>
      </c>
      <c r="AE1509" s="107">
        <f>IF(CentrepointSourced[[#This Row],[Age]]="16-24",CentrepointSourced[[#This Row],[Assessed HS DQ]],0)</f>
        <v>253</v>
      </c>
      <c r="AF1509" s="107">
        <f>IF(CentrepointSourced[[#This Row],[Age]]="18-24",CentrepointSourced[[#This Row],[Assessed HS DQ]],0)</f>
        <v>0</v>
      </c>
      <c r="AG1509" s="107">
        <f>IF(CentrepointSourced[[#This Row],[Age]]="16-17",CentrepointSourced[[#This Row],[Assessed CS DQ]],0)</f>
        <v>0</v>
      </c>
      <c r="AH1509" s="107">
        <f>IF(CentrepointSourced[[#This Row],[Age]]="16-24",CentrepointSourced[[#This Row],[Assessed CS DQ]],0)</f>
        <v>0</v>
      </c>
      <c r="AI1509" s="107">
        <f>IF(CentrepointSourced[[#This Row],[Age]]="18-24",CentrepointSourced[[#This Row],[Assessed CS DQ]],0)</f>
        <v>0</v>
      </c>
    </row>
    <row r="1510" spans="1:35" customFormat="1" ht="13.5" customHeight="1">
      <c r="A1510" s="45" t="s">
        <v>94</v>
      </c>
      <c r="B1510" s="45" t="s">
        <v>213</v>
      </c>
      <c r="C1510" s="45"/>
      <c r="D1510" s="62" t="s">
        <v>37</v>
      </c>
      <c r="E1510" s="95">
        <v>2008</v>
      </c>
      <c r="F1510" s="67" t="s">
        <v>53</v>
      </c>
      <c r="G1510" s="67"/>
      <c r="H1510" s="97">
        <v>289</v>
      </c>
      <c r="I1510" s="45"/>
      <c r="J1510" s="45">
        <v>284</v>
      </c>
      <c r="K1510" s="45"/>
      <c r="L1510" s="45"/>
      <c r="M1510" s="45"/>
      <c r="N1510" s="45"/>
      <c r="O1510" s="45"/>
      <c r="P1510" s="45"/>
      <c r="Q1510" s="41" t="str">
        <f>IF(CentrepointSourced[[#This Row],[Country]]="Northern Ireland","Northern Ireland",IFERROR(VLOOKUP(CentrepointSourced[[#This Row],[Local Authority]],LKP_LANameDQ[],2,FALSE),CentrepointSourced[[#This Row],[Local Authority]]))</f>
        <v>Scottish Borders</v>
      </c>
      <c r="R1510" s="41" t="str">
        <f>IF(CentrepointSourced[[#This Row],[LA type]]="County","",INDEX(ConsolGeog[lad14cd],MATCH(CentrepointSourced[[#This Row],[Local Authority DQ]],ConsolGeog[la_name],0)))</f>
        <v>S12000026</v>
      </c>
      <c r="S1510" s="41" t="str">
        <f>IF(OR(CentrepointSourced[[#This Row],[Country]]="Northern Ireland",CentrepointSourced[[#This Row],[Country]]="Scotland",CentrepointSourced[[#This Row],[Country]]="Wales"),"Local Authority",CentrepointSourced[[#This Row],[LA type]])</f>
        <v>Local Authority</v>
      </c>
      <c r="T1510" s="41">
        <f>IF(TRIM(CentrepointSourced[[#This Row],[Presented HS]])="",0,IF(CentrepointSourced[[#This Row],[Presented HS]]="&lt;5",2.5,IF(CentrepointSourced[[#This Row],[Presented HS]]="&lt;10",5,VALUE(TRIM(CentrepointSourced[[#This Row],[Presented HS]])))))</f>
        <v>0</v>
      </c>
      <c r="U1510" s="41">
        <f>IF(TRIM(CentrepointSourced[[#This Row],[Assessed HS]])="",0,IF(CentrepointSourced[[#This Row],[Assessed HS]]="&lt;5",2.5,IF(CentrepointSourced[[#This Row],[Assessed HS]]="&lt;10",5,VALUE(TRIM(CentrepointSourced[[#This Row],[Assessed HS]])))))</f>
        <v>289</v>
      </c>
      <c r="V1510" s="41">
        <f>IF(TRIM(CentrepointSourced[[#This Row],[Presented CS]])="",0,IF(CentrepointSourced[[#This Row],[Presented CS]]="&lt;5",2.5,IF(CentrepointSourced[[#This Row],[Presented CS]]="&lt;10",5,VALUE(TRIM(CentrepointSourced[[#This Row],[Presented CS]])))))</f>
        <v>0</v>
      </c>
      <c r="W1510" s="41">
        <f>IF(TRIM(CentrepointSourced[[#This Row],[Assessed CS]])="",0,IF(CentrepointSourced[[#This Row],[Assessed CS]]="&lt;5",2.5,IF(CentrepointSourced[[#This Row],[Assessed CS]]="&lt;10",5,VALUE(TRIM(CentrepointSourced[[#This Row],[Assessed CS]])))))</f>
        <v>0</v>
      </c>
      <c r="X1510" s="106">
        <f>IF(CentrepointSourced[[#This Row],[Age]]="16-17",CentrepointSourced[[#This Row],[Presented HS DQ]],0)</f>
        <v>0</v>
      </c>
      <c r="Y1510" s="106">
        <f>IF(CentrepointSourced[[#This Row],[Age]]="16-24",CentrepointSourced[[#This Row],[Presented HS DQ]],0)</f>
        <v>0</v>
      </c>
      <c r="Z1510" s="106">
        <f>IF(CentrepointSourced[[#This Row],[Age]]="18-24",CentrepointSourced[[#This Row],[Presented HS DQ]],0)</f>
        <v>0</v>
      </c>
      <c r="AA1510" s="106">
        <f>IF(CentrepointSourced[[#This Row],[Age]]="16-17",CentrepointSourced[[#This Row],[Presented CS DQ]],0)</f>
        <v>0</v>
      </c>
      <c r="AB1510" s="106">
        <f>IF(CentrepointSourced[[#This Row],[Age]]="16-24",CentrepointSourced[[#This Row],[Presented CS DQ]],0)</f>
        <v>0</v>
      </c>
      <c r="AC1510" s="106">
        <f>IF(CentrepointSourced[[#This Row],[Age]]="18-24",CentrepointSourced[[#This Row],[Presented CS DQ]],0)</f>
        <v>0</v>
      </c>
      <c r="AD1510" s="107">
        <f>IF(CentrepointSourced[[#This Row],[Age]]="16-17",CentrepointSourced[[#This Row],[Assessed HS DQ]],0)</f>
        <v>0</v>
      </c>
      <c r="AE1510" s="107">
        <f>IF(CentrepointSourced[[#This Row],[Age]]="16-24",CentrepointSourced[[#This Row],[Assessed HS DQ]],0)</f>
        <v>289</v>
      </c>
      <c r="AF1510" s="107">
        <f>IF(CentrepointSourced[[#This Row],[Age]]="18-24",CentrepointSourced[[#This Row],[Assessed HS DQ]],0)</f>
        <v>0</v>
      </c>
      <c r="AG1510" s="107">
        <f>IF(CentrepointSourced[[#This Row],[Age]]="16-17",CentrepointSourced[[#This Row],[Assessed CS DQ]],0)</f>
        <v>0</v>
      </c>
      <c r="AH1510" s="107">
        <f>IF(CentrepointSourced[[#This Row],[Age]]="16-24",CentrepointSourced[[#This Row],[Assessed CS DQ]],0)</f>
        <v>0</v>
      </c>
      <c r="AI1510" s="107">
        <f>IF(CentrepointSourced[[#This Row],[Age]]="18-24",CentrepointSourced[[#This Row],[Assessed CS DQ]],0)</f>
        <v>0</v>
      </c>
    </row>
    <row r="1511" spans="1:35" customFormat="1" ht="13.5" customHeight="1">
      <c r="A1511" s="45" t="s">
        <v>94</v>
      </c>
      <c r="B1511" s="45" t="s">
        <v>213</v>
      </c>
      <c r="C1511" s="45"/>
      <c r="D1511" s="62" t="s">
        <v>37</v>
      </c>
      <c r="E1511" s="95">
        <v>2009</v>
      </c>
      <c r="F1511" s="67" t="s">
        <v>53</v>
      </c>
      <c r="G1511" s="67"/>
      <c r="H1511" s="97">
        <v>239</v>
      </c>
      <c r="I1511" s="45"/>
      <c r="J1511" s="45">
        <v>247</v>
      </c>
      <c r="K1511" s="45"/>
      <c r="L1511" s="45"/>
      <c r="M1511" s="45"/>
      <c r="N1511" s="45"/>
      <c r="O1511" s="45"/>
      <c r="P1511" s="45"/>
      <c r="Q1511" s="41" t="str">
        <f>IF(CentrepointSourced[[#This Row],[Country]]="Northern Ireland","Northern Ireland",IFERROR(VLOOKUP(CentrepointSourced[[#This Row],[Local Authority]],LKP_LANameDQ[],2,FALSE),CentrepointSourced[[#This Row],[Local Authority]]))</f>
        <v>Scottish Borders</v>
      </c>
      <c r="R1511" s="41" t="str">
        <f>IF(CentrepointSourced[[#This Row],[LA type]]="County","",INDEX(ConsolGeog[lad14cd],MATCH(CentrepointSourced[[#This Row],[Local Authority DQ]],ConsolGeog[la_name],0)))</f>
        <v>S12000026</v>
      </c>
      <c r="S1511" s="41" t="str">
        <f>IF(OR(CentrepointSourced[[#This Row],[Country]]="Northern Ireland",CentrepointSourced[[#This Row],[Country]]="Scotland",CentrepointSourced[[#This Row],[Country]]="Wales"),"Local Authority",CentrepointSourced[[#This Row],[LA type]])</f>
        <v>Local Authority</v>
      </c>
      <c r="T1511" s="41">
        <f>IF(TRIM(CentrepointSourced[[#This Row],[Presented HS]])="",0,IF(CentrepointSourced[[#This Row],[Presented HS]]="&lt;5",2.5,IF(CentrepointSourced[[#This Row],[Presented HS]]="&lt;10",5,VALUE(TRIM(CentrepointSourced[[#This Row],[Presented HS]])))))</f>
        <v>0</v>
      </c>
      <c r="U1511" s="41">
        <f>IF(TRIM(CentrepointSourced[[#This Row],[Assessed HS]])="",0,IF(CentrepointSourced[[#This Row],[Assessed HS]]="&lt;5",2.5,IF(CentrepointSourced[[#This Row],[Assessed HS]]="&lt;10",5,VALUE(TRIM(CentrepointSourced[[#This Row],[Assessed HS]])))))</f>
        <v>239</v>
      </c>
      <c r="V1511" s="41">
        <f>IF(TRIM(CentrepointSourced[[#This Row],[Presented CS]])="",0,IF(CentrepointSourced[[#This Row],[Presented CS]]="&lt;5",2.5,IF(CentrepointSourced[[#This Row],[Presented CS]]="&lt;10",5,VALUE(TRIM(CentrepointSourced[[#This Row],[Presented CS]])))))</f>
        <v>0</v>
      </c>
      <c r="W1511" s="41">
        <f>IF(TRIM(CentrepointSourced[[#This Row],[Assessed CS]])="",0,IF(CentrepointSourced[[#This Row],[Assessed CS]]="&lt;5",2.5,IF(CentrepointSourced[[#This Row],[Assessed CS]]="&lt;10",5,VALUE(TRIM(CentrepointSourced[[#This Row],[Assessed CS]])))))</f>
        <v>0</v>
      </c>
      <c r="X1511" s="106">
        <f>IF(CentrepointSourced[[#This Row],[Age]]="16-17",CentrepointSourced[[#This Row],[Presented HS DQ]],0)</f>
        <v>0</v>
      </c>
      <c r="Y1511" s="106">
        <f>IF(CentrepointSourced[[#This Row],[Age]]="16-24",CentrepointSourced[[#This Row],[Presented HS DQ]],0)</f>
        <v>0</v>
      </c>
      <c r="Z1511" s="106">
        <f>IF(CentrepointSourced[[#This Row],[Age]]="18-24",CentrepointSourced[[#This Row],[Presented HS DQ]],0)</f>
        <v>0</v>
      </c>
      <c r="AA1511" s="106">
        <f>IF(CentrepointSourced[[#This Row],[Age]]="16-17",CentrepointSourced[[#This Row],[Presented CS DQ]],0)</f>
        <v>0</v>
      </c>
      <c r="AB1511" s="106">
        <f>IF(CentrepointSourced[[#This Row],[Age]]="16-24",CentrepointSourced[[#This Row],[Presented CS DQ]],0)</f>
        <v>0</v>
      </c>
      <c r="AC1511" s="106">
        <f>IF(CentrepointSourced[[#This Row],[Age]]="18-24",CentrepointSourced[[#This Row],[Presented CS DQ]],0)</f>
        <v>0</v>
      </c>
      <c r="AD1511" s="107">
        <f>IF(CentrepointSourced[[#This Row],[Age]]="16-17",CentrepointSourced[[#This Row],[Assessed HS DQ]],0)</f>
        <v>0</v>
      </c>
      <c r="AE1511" s="107">
        <f>IF(CentrepointSourced[[#This Row],[Age]]="16-24",CentrepointSourced[[#This Row],[Assessed HS DQ]],0)</f>
        <v>239</v>
      </c>
      <c r="AF1511" s="107">
        <f>IF(CentrepointSourced[[#This Row],[Age]]="18-24",CentrepointSourced[[#This Row],[Assessed HS DQ]],0)</f>
        <v>0</v>
      </c>
      <c r="AG1511" s="107">
        <f>IF(CentrepointSourced[[#This Row],[Age]]="16-17",CentrepointSourced[[#This Row],[Assessed CS DQ]],0)</f>
        <v>0</v>
      </c>
      <c r="AH1511" s="107">
        <f>IF(CentrepointSourced[[#This Row],[Age]]="16-24",CentrepointSourced[[#This Row],[Assessed CS DQ]],0)</f>
        <v>0</v>
      </c>
      <c r="AI1511" s="107">
        <f>IF(CentrepointSourced[[#This Row],[Age]]="18-24",CentrepointSourced[[#This Row],[Assessed CS DQ]],0)</f>
        <v>0</v>
      </c>
    </row>
    <row r="1512" spans="1:35" customFormat="1" ht="13.5" customHeight="1">
      <c r="A1512" s="45" t="s">
        <v>94</v>
      </c>
      <c r="B1512" s="45" t="s">
        <v>213</v>
      </c>
      <c r="C1512" s="45"/>
      <c r="D1512" s="62" t="s">
        <v>37</v>
      </c>
      <c r="E1512" s="95">
        <v>2010</v>
      </c>
      <c r="F1512" s="67" t="s">
        <v>53</v>
      </c>
      <c r="G1512" s="67"/>
      <c r="H1512" s="97">
        <v>237</v>
      </c>
      <c r="I1512" s="45"/>
      <c r="J1512" s="45">
        <v>240</v>
      </c>
      <c r="K1512" s="45"/>
      <c r="L1512" s="45"/>
      <c r="M1512" s="45"/>
      <c r="N1512" s="45"/>
      <c r="O1512" s="45"/>
      <c r="P1512" s="45"/>
      <c r="Q1512" s="41" t="str">
        <f>IF(CentrepointSourced[[#This Row],[Country]]="Northern Ireland","Northern Ireland",IFERROR(VLOOKUP(CentrepointSourced[[#This Row],[Local Authority]],LKP_LANameDQ[],2,FALSE),CentrepointSourced[[#This Row],[Local Authority]]))</f>
        <v>Scottish Borders</v>
      </c>
      <c r="R1512" s="41" t="str">
        <f>IF(CentrepointSourced[[#This Row],[LA type]]="County","",INDEX(ConsolGeog[lad14cd],MATCH(CentrepointSourced[[#This Row],[Local Authority DQ]],ConsolGeog[la_name],0)))</f>
        <v>S12000026</v>
      </c>
      <c r="S1512" s="41" t="str">
        <f>IF(OR(CentrepointSourced[[#This Row],[Country]]="Northern Ireland",CentrepointSourced[[#This Row],[Country]]="Scotland",CentrepointSourced[[#This Row],[Country]]="Wales"),"Local Authority",CentrepointSourced[[#This Row],[LA type]])</f>
        <v>Local Authority</v>
      </c>
      <c r="T1512" s="41">
        <f>IF(TRIM(CentrepointSourced[[#This Row],[Presented HS]])="",0,IF(CentrepointSourced[[#This Row],[Presented HS]]="&lt;5",2.5,IF(CentrepointSourced[[#This Row],[Presented HS]]="&lt;10",5,VALUE(TRIM(CentrepointSourced[[#This Row],[Presented HS]])))))</f>
        <v>0</v>
      </c>
      <c r="U1512" s="41">
        <f>IF(TRIM(CentrepointSourced[[#This Row],[Assessed HS]])="",0,IF(CentrepointSourced[[#This Row],[Assessed HS]]="&lt;5",2.5,IF(CentrepointSourced[[#This Row],[Assessed HS]]="&lt;10",5,VALUE(TRIM(CentrepointSourced[[#This Row],[Assessed HS]])))))</f>
        <v>237</v>
      </c>
      <c r="V1512" s="41">
        <f>IF(TRIM(CentrepointSourced[[#This Row],[Presented CS]])="",0,IF(CentrepointSourced[[#This Row],[Presented CS]]="&lt;5",2.5,IF(CentrepointSourced[[#This Row],[Presented CS]]="&lt;10",5,VALUE(TRIM(CentrepointSourced[[#This Row],[Presented CS]])))))</f>
        <v>0</v>
      </c>
      <c r="W1512" s="41">
        <f>IF(TRIM(CentrepointSourced[[#This Row],[Assessed CS]])="",0,IF(CentrepointSourced[[#This Row],[Assessed CS]]="&lt;5",2.5,IF(CentrepointSourced[[#This Row],[Assessed CS]]="&lt;10",5,VALUE(TRIM(CentrepointSourced[[#This Row],[Assessed CS]])))))</f>
        <v>0</v>
      </c>
      <c r="X1512" s="106">
        <f>IF(CentrepointSourced[[#This Row],[Age]]="16-17",CentrepointSourced[[#This Row],[Presented HS DQ]],0)</f>
        <v>0</v>
      </c>
      <c r="Y1512" s="106">
        <f>IF(CentrepointSourced[[#This Row],[Age]]="16-24",CentrepointSourced[[#This Row],[Presented HS DQ]],0)</f>
        <v>0</v>
      </c>
      <c r="Z1512" s="106">
        <f>IF(CentrepointSourced[[#This Row],[Age]]="18-24",CentrepointSourced[[#This Row],[Presented HS DQ]],0)</f>
        <v>0</v>
      </c>
      <c r="AA1512" s="106">
        <f>IF(CentrepointSourced[[#This Row],[Age]]="16-17",CentrepointSourced[[#This Row],[Presented CS DQ]],0)</f>
        <v>0</v>
      </c>
      <c r="AB1512" s="106">
        <f>IF(CentrepointSourced[[#This Row],[Age]]="16-24",CentrepointSourced[[#This Row],[Presented CS DQ]],0)</f>
        <v>0</v>
      </c>
      <c r="AC1512" s="106">
        <f>IF(CentrepointSourced[[#This Row],[Age]]="18-24",CentrepointSourced[[#This Row],[Presented CS DQ]],0)</f>
        <v>0</v>
      </c>
      <c r="AD1512" s="107">
        <f>IF(CentrepointSourced[[#This Row],[Age]]="16-17",CentrepointSourced[[#This Row],[Assessed HS DQ]],0)</f>
        <v>0</v>
      </c>
      <c r="AE1512" s="107">
        <f>IF(CentrepointSourced[[#This Row],[Age]]="16-24",CentrepointSourced[[#This Row],[Assessed HS DQ]],0)</f>
        <v>237</v>
      </c>
      <c r="AF1512" s="107">
        <f>IF(CentrepointSourced[[#This Row],[Age]]="18-24",CentrepointSourced[[#This Row],[Assessed HS DQ]],0)</f>
        <v>0</v>
      </c>
      <c r="AG1512" s="107">
        <f>IF(CentrepointSourced[[#This Row],[Age]]="16-17",CentrepointSourced[[#This Row],[Assessed CS DQ]],0)</f>
        <v>0</v>
      </c>
      <c r="AH1512" s="107">
        <f>IF(CentrepointSourced[[#This Row],[Age]]="16-24",CentrepointSourced[[#This Row],[Assessed CS DQ]],0)</f>
        <v>0</v>
      </c>
      <c r="AI1512" s="107">
        <f>IF(CentrepointSourced[[#This Row],[Age]]="18-24",CentrepointSourced[[#This Row],[Assessed CS DQ]],0)</f>
        <v>0</v>
      </c>
    </row>
    <row r="1513" spans="1:35" customFormat="1" ht="13.5" customHeight="1">
      <c r="A1513" s="45" t="s">
        <v>94</v>
      </c>
      <c r="B1513" s="45" t="s">
        <v>213</v>
      </c>
      <c r="C1513" s="45"/>
      <c r="D1513" s="62" t="s">
        <v>37</v>
      </c>
      <c r="E1513" s="95">
        <v>2011</v>
      </c>
      <c r="F1513" s="67" t="s">
        <v>53</v>
      </c>
      <c r="G1513" s="67"/>
      <c r="H1513" s="97">
        <v>204</v>
      </c>
      <c r="I1513" s="45"/>
      <c r="J1513" s="45">
        <v>155</v>
      </c>
      <c r="K1513" s="45"/>
      <c r="L1513" s="45"/>
      <c r="M1513" s="45"/>
      <c r="N1513" s="45"/>
      <c r="O1513" s="45"/>
      <c r="P1513" s="45"/>
      <c r="Q1513" s="41" t="str">
        <f>IF(CentrepointSourced[[#This Row],[Country]]="Northern Ireland","Northern Ireland",IFERROR(VLOOKUP(CentrepointSourced[[#This Row],[Local Authority]],LKP_LANameDQ[],2,FALSE),CentrepointSourced[[#This Row],[Local Authority]]))</f>
        <v>Scottish Borders</v>
      </c>
      <c r="R1513" s="41" t="str">
        <f>IF(CentrepointSourced[[#This Row],[LA type]]="County","",INDEX(ConsolGeog[lad14cd],MATCH(CentrepointSourced[[#This Row],[Local Authority DQ]],ConsolGeog[la_name],0)))</f>
        <v>S12000026</v>
      </c>
      <c r="S1513" s="41" t="str">
        <f>IF(OR(CentrepointSourced[[#This Row],[Country]]="Northern Ireland",CentrepointSourced[[#This Row],[Country]]="Scotland",CentrepointSourced[[#This Row],[Country]]="Wales"),"Local Authority",CentrepointSourced[[#This Row],[LA type]])</f>
        <v>Local Authority</v>
      </c>
      <c r="T1513" s="41">
        <f>IF(TRIM(CentrepointSourced[[#This Row],[Presented HS]])="",0,IF(CentrepointSourced[[#This Row],[Presented HS]]="&lt;5",2.5,IF(CentrepointSourced[[#This Row],[Presented HS]]="&lt;10",5,VALUE(TRIM(CentrepointSourced[[#This Row],[Presented HS]])))))</f>
        <v>0</v>
      </c>
      <c r="U1513" s="41">
        <f>IF(TRIM(CentrepointSourced[[#This Row],[Assessed HS]])="",0,IF(CentrepointSourced[[#This Row],[Assessed HS]]="&lt;5",2.5,IF(CentrepointSourced[[#This Row],[Assessed HS]]="&lt;10",5,VALUE(TRIM(CentrepointSourced[[#This Row],[Assessed HS]])))))</f>
        <v>204</v>
      </c>
      <c r="V1513" s="41">
        <f>IF(TRIM(CentrepointSourced[[#This Row],[Presented CS]])="",0,IF(CentrepointSourced[[#This Row],[Presented CS]]="&lt;5",2.5,IF(CentrepointSourced[[#This Row],[Presented CS]]="&lt;10",5,VALUE(TRIM(CentrepointSourced[[#This Row],[Presented CS]])))))</f>
        <v>0</v>
      </c>
      <c r="W1513" s="41">
        <f>IF(TRIM(CentrepointSourced[[#This Row],[Assessed CS]])="",0,IF(CentrepointSourced[[#This Row],[Assessed CS]]="&lt;5",2.5,IF(CentrepointSourced[[#This Row],[Assessed CS]]="&lt;10",5,VALUE(TRIM(CentrepointSourced[[#This Row],[Assessed CS]])))))</f>
        <v>0</v>
      </c>
      <c r="X1513" s="106">
        <f>IF(CentrepointSourced[[#This Row],[Age]]="16-17",CentrepointSourced[[#This Row],[Presented HS DQ]],0)</f>
        <v>0</v>
      </c>
      <c r="Y1513" s="106">
        <f>IF(CentrepointSourced[[#This Row],[Age]]="16-24",CentrepointSourced[[#This Row],[Presented HS DQ]],0)</f>
        <v>0</v>
      </c>
      <c r="Z1513" s="106">
        <f>IF(CentrepointSourced[[#This Row],[Age]]="18-24",CentrepointSourced[[#This Row],[Presented HS DQ]],0)</f>
        <v>0</v>
      </c>
      <c r="AA1513" s="106">
        <f>IF(CentrepointSourced[[#This Row],[Age]]="16-17",CentrepointSourced[[#This Row],[Presented CS DQ]],0)</f>
        <v>0</v>
      </c>
      <c r="AB1513" s="106">
        <f>IF(CentrepointSourced[[#This Row],[Age]]="16-24",CentrepointSourced[[#This Row],[Presented CS DQ]],0)</f>
        <v>0</v>
      </c>
      <c r="AC1513" s="106">
        <f>IF(CentrepointSourced[[#This Row],[Age]]="18-24",CentrepointSourced[[#This Row],[Presented CS DQ]],0)</f>
        <v>0</v>
      </c>
      <c r="AD1513" s="107">
        <f>IF(CentrepointSourced[[#This Row],[Age]]="16-17",CentrepointSourced[[#This Row],[Assessed HS DQ]],0)</f>
        <v>0</v>
      </c>
      <c r="AE1513" s="107">
        <f>IF(CentrepointSourced[[#This Row],[Age]]="16-24",CentrepointSourced[[#This Row],[Assessed HS DQ]],0)</f>
        <v>204</v>
      </c>
      <c r="AF1513" s="107">
        <f>IF(CentrepointSourced[[#This Row],[Age]]="18-24",CentrepointSourced[[#This Row],[Assessed HS DQ]],0)</f>
        <v>0</v>
      </c>
      <c r="AG1513" s="107">
        <f>IF(CentrepointSourced[[#This Row],[Age]]="16-17",CentrepointSourced[[#This Row],[Assessed CS DQ]],0)</f>
        <v>0</v>
      </c>
      <c r="AH1513" s="107">
        <f>IF(CentrepointSourced[[#This Row],[Age]]="16-24",CentrepointSourced[[#This Row],[Assessed CS DQ]],0)</f>
        <v>0</v>
      </c>
      <c r="AI1513" s="107">
        <f>IF(CentrepointSourced[[#This Row],[Age]]="18-24",CentrepointSourced[[#This Row],[Assessed CS DQ]],0)</f>
        <v>0</v>
      </c>
    </row>
    <row r="1514" spans="1:35" customFormat="1" ht="13.5" customHeight="1">
      <c r="A1514" s="45" t="s">
        <v>94</v>
      </c>
      <c r="B1514" s="45" t="s">
        <v>213</v>
      </c>
      <c r="C1514" s="45"/>
      <c r="D1514" s="62" t="s">
        <v>37</v>
      </c>
      <c r="E1514" s="95">
        <v>2012</v>
      </c>
      <c r="F1514" s="67" t="s">
        <v>53</v>
      </c>
      <c r="G1514" s="67"/>
      <c r="H1514" s="79"/>
      <c r="I1514" s="45"/>
      <c r="J1514" s="45">
        <v>179</v>
      </c>
      <c r="K1514" s="45"/>
      <c r="L1514" s="45"/>
      <c r="M1514" s="45"/>
      <c r="N1514" s="45"/>
      <c r="O1514" s="45"/>
      <c r="P1514" s="45"/>
      <c r="Q1514" s="41" t="str">
        <f>IF(CentrepointSourced[[#This Row],[Country]]="Northern Ireland","Northern Ireland",IFERROR(VLOOKUP(CentrepointSourced[[#This Row],[Local Authority]],LKP_LANameDQ[],2,FALSE),CentrepointSourced[[#This Row],[Local Authority]]))</f>
        <v>Scottish Borders</v>
      </c>
      <c r="R1514" s="41" t="str">
        <f>IF(CentrepointSourced[[#This Row],[LA type]]="County","",INDEX(ConsolGeog[lad14cd],MATCH(CentrepointSourced[[#This Row],[Local Authority DQ]],ConsolGeog[la_name],0)))</f>
        <v>S12000026</v>
      </c>
      <c r="S1514" s="41" t="str">
        <f>IF(OR(CentrepointSourced[[#This Row],[Country]]="Northern Ireland",CentrepointSourced[[#This Row],[Country]]="Scotland",CentrepointSourced[[#This Row],[Country]]="Wales"),"Local Authority",CentrepointSourced[[#This Row],[LA type]])</f>
        <v>Local Authority</v>
      </c>
      <c r="T1514" s="41">
        <f>IF(TRIM(CentrepointSourced[[#This Row],[Presented HS]])="",0,IF(CentrepointSourced[[#This Row],[Presented HS]]="&lt;5",2.5,IF(CentrepointSourced[[#This Row],[Presented HS]]="&lt;10",5,VALUE(TRIM(CentrepointSourced[[#This Row],[Presented HS]])))))</f>
        <v>0</v>
      </c>
      <c r="U1514" s="41">
        <f>IF(TRIM(CentrepointSourced[[#This Row],[Assessed HS]])="",0,IF(CentrepointSourced[[#This Row],[Assessed HS]]="&lt;5",2.5,IF(CentrepointSourced[[#This Row],[Assessed HS]]="&lt;10",5,VALUE(TRIM(CentrepointSourced[[#This Row],[Assessed HS]])))))</f>
        <v>0</v>
      </c>
      <c r="V1514" s="41">
        <f>IF(TRIM(CentrepointSourced[[#This Row],[Presented CS]])="",0,IF(CentrepointSourced[[#This Row],[Presented CS]]="&lt;5",2.5,IF(CentrepointSourced[[#This Row],[Presented CS]]="&lt;10",5,VALUE(TRIM(CentrepointSourced[[#This Row],[Presented CS]])))))</f>
        <v>0</v>
      </c>
      <c r="W1514" s="41">
        <f>IF(TRIM(CentrepointSourced[[#This Row],[Assessed CS]])="",0,IF(CentrepointSourced[[#This Row],[Assessed CS]]="&lt;5",2.5,IF(CentrepointSourced[[#This Row],[Assessed CS]]="&lt;10",5,VALUE(TRIM(CentrepointSourced[[#This Row],[Assessed CS]])))))</f>
        <v>0</v>
      </c>
      <c r="X1514" s="106">
        <f>IF(CentrepointSourced[[#This Row],[Age]]="16-17",CentrepointSourced[[#This Row],[Presented HS DQ]],0)</f>
        <v>0</v>
      </c>
      <c r="Y1514" s="106">
        <f>IF(CentrepointSourced[[#This Row],[Age]]="16-24",CentrepointSourced[[#This Row],[Presented HS DQ]],0)</f>
        <v>0</v>
      </c>
      <c r="Z1514" s="106">
        <f>IF(CentrepointSourced[[#This Row],[Age]]="18-24",CentrepointSourced[[#This Row],[Presented HS DQ]],0)</f>
        <v>0</v>
      </c>
      <c r="AA1514" s="106">
        <f>IF(CentrepointSourced[[#This Row],[Age]]="16-17",CentrepointSourced[[#This Row],[Presented CS DQ]],0)</f>
        <v>0</v>
      </c>
      <c r="AB1514" s="106">
        <f>IF(CentrepointSourced[[#This Row],[Age]]="16-24",CentrepointSourced[[#This Row],[Presented CS DQ]],0)</f>
        <v>0</v>
      </c>
      <c r="AC1514" s="106">
        <f>IF(CentrepointSourced[[#This Row],[Age]]="18-24",CentrepointSourced[[#This Row],[Presented CS DQ]],0)</f>
        <v>0</v>
      </c>
      <c r="AD1514" s="107">
        <f>IF(CentrepointSourced[[#This Row],[Age]]="16-17",CentrepointSourced[[#This Row],[Assessed HS DQ]],0)</f>
        <v>0</v>
      </c>
      <c r="AE1514" s="107">
        <f>IF(CentrepointSourced[[#This Row],[Age]]="16-24",CentrepointSourced[[#This Row],[Assessed HS DQ]],0)</f>
        <v>0</v>
      </c>
      <c r="AF1514" s="107">
        <f>IF(CentrepointSourced[[#This Row],[Age]]="18-24",CentrepointSourced[[#This Row],[Assessed HS DQ]],0)</f>
        <v>0</v>
      </c>
      <c r="AG1514" s="107">
        <f>IF(CentrepointSourced[[#This Row],[Age]]="16-17",CentrepointSourced[[#This Row],[Assessed CS DQ]],0)</f>
        <v>0</v>
      </c>
      <c r="AH1514" s="107">
        <f>IF(CentrepointSourced[[#This Row],[Age]]="16-24",CentrepointSourced[[#This Row],[Assessed CS DQ]],0)</f>
        <v>0</v>
      </c>
      <c r="AI1514" s="107">
        <f>IF(CentrepointSourced[[#This Row],[Age]]="18-24",CentrepointSourced[[#This Row],[Assessed CS DQ]],0)</f>
        <v>0</v>
      </c>
    </row>
    <row r="1515" spans="1:35" customFormat="1" ht="13.5" customHeight="1">
      <c r="A1515" s="45" t="s">
        <v>94</v>
      </c>
      <c r="B1515" s="45" t="s">
        <v>213</v>
      </c>
      <c r="C1515" s="45"/>
      <c r="D1515" s="62" t="s">
        <v>37</v>
      </c>
      <c r="E1515" s="95">
        <v>2013</v>
      </c>
      <c r="F1515" s="67" t="s">
        <v>53</v>
      </c>
      <c r="G1515" s="67"/>
      <c r="H1515" s="79"/>
      <c r="I1515" s="45"/>
      <c r="J1515" s="45">
        <v>181</v>
      </c>
      <c r="K1515" s="45"/>
      <c r="L1515" s="45"/>
      <c r="M1515" s="45"/>
      <c r="N1515" s="45"/>
      <c r="O1515" s="45"/>
      <c r="P1515" s="45"/>
      <c r="Q1515" s="41" t="str">
        <f>IF(CentrepointSourced[[#This Row],[Country]]="Northern Ireland","Northern Ireland",IFERROR(VLOOKUP(CentrepointSourced[[#This Row],[Local Authority]],LKP_LANameDQ[],2,FALSE),CentrepointSourced[[#This Row],[Local Authority]]))</f>
        <v>Scottish Borders</v>
      </c>
      <c r="R1515" s="41" t="str">
        <f>IF(CentrepointSourced[[#This Row],[LA type]]="County","",INDEX(ConsolGeog[lad14cd],MATCH(CentrepointSourced[[#This Row],[Local Authority DQ]],ConsolGeog[la_name],0)))</f>
        <v>S12000026</v>
      </c>
      <c r="S1515" s="41" t="str">
        <f>IF(OR(CentrepointSourced[[#This Row],[Country]]="Northern Ireland",CentrepointSourced[[#This Row],[Country]]="Scotland",CentrepointSourced[[#This Row],[Country]]="Wales"),"Local Authority",CentrepointSourced[[#This Row],[LA type]])</f>
        <v>Local Authority</v>
      </c>
      <c r="T1515" s="41">
        <f>IF(TRIM(CentrepointSourced[[#This Row],[Presented HS]])="",0,IF(CentrepointSourced[[#This Row],[Presented HS]]="&lt;5",2.5,IF(CentrepointSourced[[#This Row],[Presented HS]]="&lt;10",5,VALUE(TRIM(CentrepointSourced[[#This Row],[Presented HS]])))))</f>
        <v>0</v>
      </c>
      <c r="U1515" s="41">
        <f>IF(TRIM(CentrepointSourced[[#This Row],[Assessed HS]])="",0,IF(CentrepointSourced[[#This Row],[Assessed HS]]="&lt;5",2.5,IF(CentrepointSourced[[#This Row],[Assessed HS]]="&lt;10",5,VALUE(TRIM(CentrepointSourced[[#This Row],[Assessed HS]])))))</f>
        <v>0</v>
      </c>
      <c r="V1515" s="41">
        <f>IF(TRIM(CentrepointSourced[[#This Row],[Presented CS]])="",0,IF(CentrepointSourced[[#This Row],[Presented CS]]="&lt;5",2.5,IF(CentrepointSourced[[#This Row],[Presented CS]]="&lt;10",5,VALUE(TRIM(CentrepointSourced[[#This Row],[Presented CS]])))))</f>
        <v>0</v>
      </c>
      <c r="W1515" s="41">
        <f>IF(TRIM(CentrepointSourced[[#This Row],[Assessed CS]])="",0,IF(CentrepointSourced[[#This Row],[Assessed CS]]="&lt;5",2.5,IF(CentrepointSourced[[#This Row],[Assessed CS]]="&lt;10",5,VALUE(TRIM(CentrepointSourced[[#This Row],[Assessed CS]])))))</f>
        <v>0</v>
      </c>
      <c r="X1515" s="106">
        <f>IF(CentrepointSourced[[#This Row],[Age]]="16-17",CentrepointSourced[[#This Row],[Presented HS DQ]],0)</f>
        <v>0</v>
      </c>
      <c r="Y1515" s="106">
        <f>IF(CentrepointSourced[[#This Row],[Age]]="16-24",CentrepointSourced[[#This Row],[Presented HS DQ]],0)</f>
        <v>0</v>
      </c>
      <c r="Z1515" s="106">
        <f>IF(CentrepointSourced[[#This Row],[Age]]="18-24",CentrepointSourced[[#This Row],[Presented HS DQ]],0)</f>
        <v>0</v>
      </c>
      <c r="AA1515" s="106">
        <f>IF(CentrepointSourced[[#This Row],[Age]]="16-17",CentrepointSourced[[#This Row],[Presented CS DQ]],0)</f>
        <v>0</v>
      </c>
      <c r="AB1515" s="106">
        <f>IF(CentrepointSourced[[#This Row],[Age]]="16-24",CentrepointSourced[[#This Row],[Presented CS DQ]],0)</f>
        <v>0</v>
      </c>
      <c r="AC1515" s="106">
        <f>IF(CentrepointSourced[[#This Row],[Age]]="18-24",CentrepointSourced[[#This Row],[Presented CS DQ]],0)</f>
        <v>0</v>
      </c>
      <c r="AD1515" s="107">
        <f>IF(CentrepointSourced[[#This Row],[Age]]="16-17",CentrepointSourced[[#This Row],[Assessed HS DQ]],0)</f>
        <v>0</v>
      </c>
      <c r="AE1515" s="107">
        <f>IF(CentrepointSourced[[#This Row],[Age]]="16-24",CentrepointSourced[[#This Row],[Assessed HS DQ]],0)</f>
        <v>0</v>
      </c>
      <c r="AF1515" s="107">
        <f>IF(CentrepointSourced[[#This Row],[Age]]="18-24",CentrepointSourced[[#This Row],[Assessed HS DQ]],0)</f>
        <v>0</v>
      </c>
      <c r="AG1515" s="107">
        <f>IF(CentrepointSourced[[#This Row],[Age]]="16-17",CentrepointSourced[[#This Row],[Assessed CS DQ]],0)</f>
        <v>0</v>
      </c>
      <c r="AH1515" s="107">
        <f>IF(CentrepointSourced[[#This Row],[Age]]="16-24",CentrepointSourced[[#This Row],[Assessed CS DQ]],0)</f>
        <v>0</v>
      </c>
      <c r="AI1515" s="107">
        <f>IF(CentrepointSourced[[#This Row],[Age]]="18-24",CentrepointSourced[[#This Row],[Assessed CS DQ]],0)</f>
        <v>0</v>
      </c>
    </row>
    <row r="1516" spans="1:35" customFormat="1" ht="13.5" customHeight="1">
      <c r="A1516" s="45" t="s">
        <v>94</v>
      </c>
      <c r="B1516" s="45" t="s">
        <v>213</v>
      </c>
      <c r="C1516" s="45"/>
      <c r="D1516" s="62" t="s">
        <v>37</v>
      </c>
      <c r="E1516" s="95">
        <v>2014</v>
      </c>
      <c r="F1516" s="67" t="s">
        <v>53</v>
      </c>
      <c r="G1516" s="67"/>
      <c r="H1516" s="79"/>
      <c r="I1516" s="45"/>
      <c r="J1516" s="45">
        <v>174</v>
      </c>
      <c r="K1516" s="45"/>
      <c r="L1516" s="45"/>
      <c r="M1516" s="45"/>
      <c r="N1516" s="45"/>
      <c r="O1516" s="45"/>
      <c r="P1516" s="45"/>
      <c r="Q1516" s="41" t="str">
        <f>IF(CentrepointSourced[[#This Row],[Country]]="Northern Ireland","Northern Ireland",IFERROR(VLOOKUP(CentrepointSourced[[#This Row],[Local Authority]],LKP_LANameDQ[],2,FALSE),CentrepointSourced[[#This Row],[Local Authority]]))</f>
        <v>Scottish Borders</v>
      </c>
      <c r="R1516" s="41" t="str">
        <f>IF(CentrepointSourced[[#This Row],[LA type]]="County","",INDEX(ConsolGeog[lad14cd],MATCH(CentrepointSourced[[#This Row],[Local Authority DQ]],ConsolGeog[la_name],0)))</f>
        <v>S12000026</v>
      </c>
      <c r="S1516" s="41" t="str">
        <f>IF(OR(CentrepointSourced[[#This Row],[Country]]="Northern Ireland",CentrepointSourced[[#This Row],[Country]]="Scotland",CentrepointSourced[[#This Row],[Country]]="Wales"),"Local Authority",CentrepointSourced[[#This Row],[LA type]])</f>
        <v>Local Authority</v>
      </c>
      <c r="T1516" s="41">
        <f>IF(TRIM(CentrepointSourced[[#This Row],[Presented HS]])="",0,IF(CentrepointSourced[[#This Row],[Presented HS]]="&lt;5",2.5,IF(CentrepointSourced[[#This Row],[Presented HS]]="&lt;10",5,VALUE(TRIM(CentrepointSourced[[#This Row],[Presented HS]])))))</f>
        <v>0</v>
      </c>
      <c r="U1516" s="41">
        <f>IF(TRIM(CentrepointSourced[[#This Row],[Assessed HS]])="",0,IF(CentrepointSourced[[#This Row],[Assessed HS]]="&lt;5",2.5,IF(CentrepointSourced[[#This Row],[Assessed HS]]="&lt;10",5,VALUE(TRIM(CentrepointSourced[[#This Row],[Assessed HS]])))))</f>
        <v>0</v>
      </c>
      <c r="V1516" s="41">
        <f>IF(TRIM(CentrepointSourced[[#This Row],[Presented CS]])="",0,IF(CentrepointSourced[[#This Row],[Presented CS]]="&lt;5",2.5,IF(CentrepointSourced[[#This Row],[Presented CS]]="&lt;10",5,VALUE(TRIM(CentrepointSourced[[#This Row],[Presented CS]])))))</f>
        <v>0</v>
      </c>
      <c r="W1516" s="41">
        <f>IF(TRIM(CentrepointSourced[[#This Row],[Assessed CS]])="",0,IF(CentrepointSourced[[#This Row],[Assessed CS]]="&lt;5",2.5,IF(CentrepointSourced[[#This Row],[Assessed CS]]="&lt;10",5,VALUE(TRIM(CentrepointSourced[[#This Row],[Assessed CS]])))))</f>
        <v>0</v>
      </c>
      <c r="X1516" s="106">
        <f>IF(CentrepointSourced[[#This Row],[Age]]="16-17",CentrepointSourced[[#This Row],[Presented HS DQ]],0)</f>
        <v>0</v>
      </c>
      <c r="Y1516" s="106">
        <f>IF(CentrepointSourced[[#This Row],[Age]]="16-24",CentrepointSourced[[#This Row],[Presented HS DQ]],0)</f>
        <v>0</v>
      </c>
      <c r="Z1516" s="106">
        <f>IF(CentrepointSourced[[#This Row],[Age]]="18-24",CentrepointSourced[[#This Row],[Presented HS DQ]],0)</f>
        <v>0</v>
      </c>
      <c r="AA1516" s="106">
        <f>IF(CentrepointSourced[[#This Row],[Age]]="16-17",CentrepointSourced[[#This Row],[Presented CS DQ]],0)</f>
        <v>0</v>
      </c>
      <c r="AB1516" s="106">
        <f>IF(CentrepointSourced[[#This Row],[Age]]="16-24",CentrepointSourced[[#This Row],[Presented CS DQ]],0)</f>
        <v>0</v>
      </c>
      <c r="AC1516" s="106">
        <f>IF(CentrepointSourced[[#This Row],[Age]]="18-24",CentrepointSourced[[#This Row],[Presented CS DQ]],0)</f>
        <v>0</v>
      </c>
      <c r="AD1516" s="107">
        <f>IF(CentrepointSourced[[#This Row],[Age]]="16-17",CentrepointSourced[[#This Row],[Assessed HS DQ]],0)</f>
        <v>0</v>
      </c>
      <c r="AE1516" s="107">
        <f>IF(CentrepointSourced[[#This Row],[Age]]="16-24",CentrepointSourced[[#This Row],[Assessed HS DQ]],0)</f>
        <v>0</v>
      </c>
      <c r="AF1516" s="107">
        <f>IF(CentrepointSourced[[#This Row],[Age]]="18-24",CentrepointSourced[[#This Row],[Assessed HS DQ]],0)</f>
        <v>0</v>
      </c>
      <c r="AG1516" s="107">
        <f>IF(CentrepointSourced[[#This Row],[Age]]="16-17",CentrepointSourced[[#This Row],[Assessed CS DQ]],0)</f>
        <v>0</v>
      </c>
      <c r="AH1516" s="107">
        <f>IF(CentrepointSourced[[#This Row],[Age]]="16-24",CentrepointSourced[[#This Row],[Assessed CS DQ]],0)</f>
        <v>0</v>
      </c>
      <c r="AI1516" s="107">
        <f>IF(CentrepointSourced[[#This Row],[Age]]="18-24",CentrepointSourced[[#This Row],[Assessed CS DQ]],0)</f>
        <v>0</v>
      </c>
    </row>
    <row r="1517" spans="1:35" customFormat="1" ht="13.5" customHeight="1">
      <c r="A1517" s="45" t="s">
        <v>94</v>
      </c>
      <c r="B1517" s="45" t="s">
        <v>214</v>
      </c>
      <c r="C1517" s="45"/>
      <c r="D1517" s="62" t="s">
        <v>37</v>
      </c>
      <c r="E1517" s="95">
        <v>2002</v>
      </c>
      <c r="F1517" s="67" t="s">
        <v>53</v>
      </c>
      <c r="G1517" s="67"/>
      <c r="H1517" s="97">
        <v>51</v>
      </c>
      <c r="I1517" s="45"/>
      <c r="J1517" s="45">
        <v>51</v>
      </c>
      <c r="K1517" s="45"/>
      <c r="L1517" s="45"/>
      <c r="M1517" s="45"/>
      <c r="N1517" s="45"/>
      <c r="O1517" s="45"/>
      <c r="P1517" s="45"/>
      <c r="Q1517" s="41" t="str">
        <f>IF(CentrepointSourced[[#This Row],[Country]]="Northern Ireland","Northern Ireland",IFERROR(VLOOKUP(CentrepointSourced[[#This Row],[Local Authority]],LKP_LANameDQ[],2,FALSE),CentrepointSourced[[#This Row],[Local Authority]]))</f>
        <v>Shetland Islands</v>
      </c>
      <c r="R1517" s="41" t="str">
        <f>IF(CentrepointSourced[[#This Row],[LA type]]="County","",INDEX(ConsolGeog[lad14cd],MATCH(CentrepointSourced[[#This Row],[Local Authority DQ]],ConsolGeog[la_name],0)))</f>
        <v>S12000027</v>
      </c>
      <c r="S1517" s="41" t="str">
        <f>IF(OR(CentrepointSourced[[#This Row],[Country]]="Northern Ireland",CentrepointSourced[[#This Row],[Country]]="Scotland",CentrepointSourced[[#This Row],[Country]]="Wales"),"Local Authority",CentrepointSourced[[#This Row],[LA type]])</f>
        <v>Local Authority</v>
      </c>
      <c r="T1517" s="41">
        <f>IF(TRIM(CentrepointSourced[[#This Row],[Presented HS]])="",0,IF(CentrepointSourced[[#This Row],[Presented HS]]="&lt;5",2.5,IF(CentrepointSourced[[#This Row],[Presented HS]]="&lt;10",5,VALUE(TRIM(CentrepointSourced[[#This Row],[Presented HS]])))))</f>
        <v>0</v>
      </c>
      <c r="U1517" s="41">
        <f>IF(TRIM(CentrepointSourced[[#This Row],[Assessed HS]])="",0,IF(CentrepointSourced[[#This Row],[Assessed HS]]="&lt;5",2.5,IF(CentrepointSourced[[#This Row],[Assessed HS]]="&lt;10",5,VALUE(TRIM(CentrepointSourced[[#This Row],[Assessed HS]])))))</f>
        <v>51</v>
      </c>
      <c r="V1517" s="41">
        <f>IF(TRIM(CentrepointSourced[[#This Row],[Presented CS]])="",0,IF(CentrepointSourced[[#This Row],[Presented CS]]="&lt;5",2.5,IF(CentrepointSourced[[#This Row],[Presented CS]]="&lt;10",5,VALUE(TRIM(CentrepointSourced[[#This Row],[Presented CS]])))))</f>
        <v>0</v>
      </c>
      <c r="W1517" s="41">
        <f>IF(TRIM(CentrepointSourced[[#This Row],[Assessed CS]])="",0,IF(CentrepointSourced[[#This Row],[Assessed CS]]="&lt;5",2.5,IF(CentrepointSourced[[#This Row],[Assessed CS]]="&lt;10",5,VALUE(TRIM(CentrepointSourced[[#This Row],[Assessed CS]])))))</f>
        <v>0</v>
      </c>
      <c r="X1517" s="106">
        <f>IF(CentrepointSourced[[#This Row],[Age]]="16-17",CentrepointSourced[[#This Row],[Presented HS DQ]],0)</f>
        <v>0</v>
      </c>
      <c r="Y1517" s="106">
        <f>IF(CentrepointSourced[[#This Row],[Age]]="16-24",CentrepointSourced[[#This Row],[Presented HS DQ]],0)</f>
        <v>0</v>
      </c>
      <c r="Z1517" s="106">
        <f>IF(CentrepointSourced[[#This Row],[Age]]="18-24",CentrepointSourced[[#This Row],[Presented HS DQ]],0)</f>
        <v>0</v>
      </c>
      <c r="AA1517" s="106">
        <f>IF(CentrepointSourced[[#This Row],[Age]]="16-17",CentrepointSourced[[#This Row],[Presented CS DQ]],0)</f>
        <v>0</v>
      </c>
      <c r="AB1517" s="106">
        <f>IF(CentrepointSourced[[#This Row],[Age]]="16-24",CentrepointSourced[[#This Row],[Presented CS DQ]],0)</f>
        <v>0</v>
      </c>
      <c r="AC1517" s="106">
        <f>IF(CentrepointSourced[[#This Row],[Age]]="18-24",CentrepointSourced[[#This Row],[Presented CS DQ]],0)</f>
        <v>0</v>
      </c>
      <c r="AD1517" s="107">
        <f>IF(CentrepointSourced[[#This Row],[Age]]="16-17",CentrepointSourced[[#This Row],[Assessed HS DQ]],0)</f>
        <v>0</v>
      </c>
      <c r="AE1517" s="107">
        <f>IF(CentrepointSourced[[#This Row],[Age]]="16-24",CentrepointSourced[[#This Row],[Assessed HS DQ]],0)</f>
        <v>51</v>
      </c>
      <c r="AF1517" s="107">
        <f>IF(CentrepointSourced[[#This Row],[Age]]="18-24",CentrepointSourced[[#This Row],[Assessed HS DQ]],0)</f>
        <v>0</v>
      </c>
      <c r="AG1517" s="107">
        <f>IF(CentrepointSourced[[#This Row],[Age]]="16-17",CentrepointSourced[[#This Row],[Assessed CS DQ]],0)</f>
        <v>0</v>
      </c>
      <c r="AH1517" s="107">
        <f>IF(CentrepointSourced[[#This Row],[Age]]="16-24",CentrepointSourced[[#This Row],[Assessed CS DQ]],0)</f>
        <v>0</v>
      </c>
      <c r="AI1517" s="107">
        <f>IF(CentrepointSourced[[#This Row],[Age]]="18-24",CentrepointSourced[[#This Row],[Assessed CS DQ]],0)</f>
        <v>0</v>
      </c>
    </row>
    <row r="1518" spans="1:35" customFormat="1" ht="13.5" customHeight="1">
      <c r="A1518" s="45" t="s">
        <v>94</v>
      </c>
      <c r="B1518" s="45" t="s">
        <v>214</v>
      </c>
      <c r="C1518" s="45"/>
      <c r="D1518" s="62" t="s">
        <v>37</v>
      </c>
      <c r="E1518" s="95">
        <v>2003</v>
      </c>
      <c r="F1518" s="67" t="s">
        <v>53</v>
      </c>
      <c r="G1518" s="67"/>
      <c r="H1518" s="97">
        <v>38</v>
      </c>
      <c r="I1518" s="45"/>
      <c r="J1518" s="45">
        <v>38</v>
      </c>
      <c r="K1518" s="45"/>
      <c r="L1518" s="45"/>
      <c r="M1518" s="45"/>
      <c r="N1518" s="45"/>
      <c r="O1518" s="45"/>
      <c r="P1518" s="45"/>
      <c r="Q1518" s="41" t="str">
        <f>IF(CentrepointSourced[[#This Row],[Country]]="Northern Ireland","Northern Ireland",IFERROR(VLOOKUP(CentrepointSourced[[#This Row],[Local Authority]],LKP_LANameDQ[],2,FALSE),CentrepointSourced[[#This Row],[Local Authority]]))</f>
        <v>Shetland Islands</v>
      </c>
      <c r="R1518" s="41" t="str">
        <f>IF(CentrepointSourced[[#This Row],[LA type]]="County","",INDEX(ConsolGeog[lad14cd],MATCH(CentrepointSourced[[#This Row],[Local Authority DQ]],ConsolGeog[la_name],0)))</f>
        <v>S12000027</v>
      </c>
      <c r="S1518" s="41" t="str">
        <f>IF(OR(CentrepointSourced[[#This Row],[Country]]="Northern Ireland",CentrepointSourced[[#This Row],[Country]]="Scotland",CentrepointSourced[[#This Row],[Country]]="Wales"),"Local Authority",CentrepointSourced[[#This Row],[LA type]])</f>
        <v>Local Authority</v>
      </c>
      <c r="T1518" s="41">
        <f>IF(TRIM(CentrepointSourced[[#This Row],[Presented HS]])="",0,IF(CentrepointSourced[[#This Row],[Presented HS]]="&lt;5",2.5,IF(CentrepointSourced[[#This Row],[Presented HS]]="&lt;10",5,VALUE(TRIM(CentrepointSourced[[#This Row],[Presented HS]])))))</f>
        <v>0</v>
      </c>
      <c r="U1518" s="41">
        <f>IF(TRIM(CentrepointSourced[[#This Row],[Assessed HS]])="",0,IF(CentrepointSourced[[#This Row],[Assessed HS]]="&lt;5",2.5,IF(CentrepointSourced[[#This Row],[Assessed HS]]="&lt;10",5,VALUE(TRIM(CentrepointSourced[[#This Row],[Assessed HS]])))))</f>
        <v>38</v>
      </c>
      <c r="V1518" s="41">
        <f>IF(TRIM(CentrepointSourced[[#This Row],[Presented CS]])="",0,IF(CentrepointSourced[[#This Row],[Presented CS]]="&lt;5",2.5,IF(CentrepointSourced[[#This Row],[Presented CS]]="&lt;10",5,VALUE(TRIM(CentrepointSourced[[#This Row],[Presented CS]])))))</f>
        <v>0</v>
      </c>
      <c r="W1518" s="41">
        <f>IF(TRIM(CentrepointSourced[[#This Row],[Assessed CS]])="",0,IF(CentrepointSourced[[#This Row],[Assessed CS]]="&lt;5",2.5,IF(CentrepointSourced[[#This Row],[Assessed CS]]="&lt;10",5,VALUE(TRIM(CentrepointSourced[[#This Row],[Assessed CS]])))))</f>
        <v>0</v>
      </c>
      <c r="X1518" s="106">
        <f>IF(CentrepointSourced[[#This Row],[Age]]="16-17",CentrepointSourced[[#This Row],[Presented HS DQ]],0)</f>
        <v>0</v>
      </c>
      <c r="Y1518" s="106">
        <f>IF(CentrepointSourced[[#This Row],[Age]]="16-24",CentrepointSourced[[#This Row],[Presented HS DQ]],0)</f>
        <v>0</v>
      </c>
      <c r="Z1518" s="106">
        <f>IF(CentrepointSourced[[#This Row],[Age]]="18-24",CentrepointSourced[[#This Row],[Presented HS DQ]],0)</f>
        <v>0</v>
      </c>
      <c r="AA1518" s="106">
        <f>IF(CentrepointSourced[[#This Row],[Age]]="16-17",CentrepointSourced[[#This Row],[Presented CS DQ]],0)</f>
        <v>0</v>
      </c>
      <c r="AB1518" s="106">
        <f>IF(CentrepointSourced[[#This Row],[Age]]="16-24",CentrepointSourced[[#This Row],[Presented CS DQ]],0)</f>
        <v>0</v>
      </c>
      <c r="AC1518" s="106">
        <f>IF(CentrepointSourced[[#This Row],[Age]]="18-24",CentrepointSourced[[#This Row],[Presented CS DQ]],0)</f>
        <v>0</v>
      </c>
      <c r="AD1518" s="107">
        <f>IF(CentrepointSourced[[#This Row],[Age]]="16-17",CentrepointSourced[[#This Row],[Assessed HS DQ]],0)</f>
        <v>0</v>
      </c>
      <c r="AE1518" s="107">
        <f>IF(CentrepointSourced[[#This Row],[Age]]="16-24",CentrepointSourced[[#This Row],[Assessed HS DQ]],0)</f>
        <v>38</v>
      </c>
      <c r="AF1518" s="107">
        <f>IF(CentrepointSourced[[#This Row],[Age]]="18-24",CentrepointSourced[[#This Row],[Assessed HS DQ]],0)</f>
        <v>0</v>
      </c>
      <c r="AG1518" s="107">
        <f>IF(CentrepointSourced[[#This Row],[Age]]="16-17",CentrepointSourced[[#This Row],[Assessed CS DQ]],0)</f>
        <v>0</v>
      </c>
      <c r="AH1518" s="107">
        <f>IF(CentrepointSourced[[#This Row],[Age]]="16-24",CentrepointSourced[[#This Row],[Assessed CS DQ]],0)</f>
        <v>0</v>
      </c>
      <c r="AI1518" s="107">
        <f>IF(CentrepointSourced[[#This Row],[Age]]="18-24",CentrepointSourced[[#This Row],[Assessed CS DQ]],0)</f>
        <v>0</v>
      </c>
    </row>
    <row r="1519" spans="1:35" customFormat="1" ht="13.5" customHeight="1">
      <c r="A1519" s="45" t="s">
        <v>94</v>
      </c>
      <c r="B1519" s="45" t="s">
        <v>214</v>
      </c>
      <c r="C1519" s="45"/>
      <c r="D1519" s="62" t="s">
        <v>37</v>
      </c>
      <c r="E1519" s="95">
        <v>2004</v>
      </c>
      <c r="F1519" s="67" t="s">
        <v>53</v>
      </c>
      <c r="G1519" s="67"/>
      <c r="H1519" s="97">
        <v>28</v>
      </c>
      <c r="I1519" s="45"/>
      <c r="J1519" s="45">
        <v>27</v>
      </c>
      <c r="K1519" s="45"/>
      <c r="L1519" s="45"/>
      <c r="M1519" s="45"/>
      <c r="N1519" s="45"/>
      <c r="O1519" s="45"/>
      <c r="P1519" s="45"/>
      <c r="Q1519" s="41" t="str">
        <f>IF(CentrepointSourced[[#This Row],[Country]]="Northern Ireland","Northern Ireland",IFERROR(VLOOKUP(CentrepointSourced[[#This Row],[Local Authority]],LKP_LANameDQ[],2,FALSE),CentrepointSourced[[#This Row],[Local Authority]]))</f>
        <v>Shetland Islands</v>
      </c>
      <c r="R1519" s="41" t="str">
        <f>IF(CentrepointSourced[[#This Row],[LA type]]="County","",INDEX(ConsolGeog[lad14cd],MATCH(CentrepointSourced[[#This Row],[Local Authority DQ]],ConsolGeog[la_name],0)))</f>
        <v>S12000027</v>
      </c>
      <c r="S1519" s="41" t="str">
        <f>IF(OR(CentrepointSourced[[#This Row],[Country]]="Northern Ireland",CentrepointSourced[[#This Row],[Country]]="Scotland",CentrepointSourced[[#This Row],[Country]]="Wales"),"Local Authority",CentrepointSourced[[#This Row],[LA type]])</f>
        <v>Local Authority</v>
      </c>
      <c r="T1519" s="41">
        <f>IF(TRIM(CentrepointSourced[[#This Row],[Presented HS]])="",0,IF(CentrepointSourced[[#This Row],[Presented HS]]="&lt;5",2.5,IF(CentrepointSourced[[#This Row],[Presented HS]]="&lt;10",5,VALUE(TRIM(CentrepointSourced[[#This Row],[Presented HS]])))))</f>
        <v>0</v>
      </c>
      <c r="U1519" s="41">
        <f>IF(TRIM(CentrepointSourced[[#This Row],[Assessed HS]])="",0,IF(CentrepointSourced[[#This Row],[Assessed HS]]="&lt;5",2.5,IF(CentrepointSourced[[#This Row],[Assessed HS]]="&lt;10",5,VALUE(TRIM(CentrepointSourced[[#This Row],[Assessed HS]])))))</f>
        <v>28</v>
      </c>
      <c r="V1519" s="41">
        <f>IF(TRIM(CentrepointSourced[[#This Row],[Presented CS]])="",0,IF(CentrepointSourced[[#This Row],[Presented CS]]="&lt;5",2.5,IF(CentrepointSourced[[#This Row],[Presented CS]]="&lt;10",5,VALUE(TRIM(CentrepointSourced[[#This Row],[Presented CS]])))))</f>
        <v>0</v>
      </c>
      <c r="W1519" s="41">
        <f>IF(TRIM(CentrepointSourced[[#This Row],[Assessed CS]])="",0,IF(CentrepointSourced[[#This Row],[Assessed CS]]="&lt;5",2.5,IF(CentrepointSourced[[#This Row],[Assessed CS]]="&lt;10",5,VALUE(TRIM(CentrepointSourced[[#This Row],[Assessed CS]])))))</f>
        <v>0</v>
      </c>
      <c r="X1519" s="106">
        <f>IF(CentrepointSourced[[#This Row],[Age]]="16-17",CentrepointSourced[[#This Row],[Presented HS DQ]],0)</f>
        <v>0</v>
      </c>
      <c r="Y1519" s="106">
        <f>IF(CentrepointSourced[[#This Row],[Age]]="16-24",CentrepointSourced[[#This Row],[Presented HS DQ]],0)</f>
        <v>0</v>
      </c>
      <c r="Z1519" s="106">
        <f>IF(CentrepointSourced[[#This Row],[Age]]="18-24",CentrepointSourced[[#This Row],[Presented HS DQ]],0)</f>
        <v>0</v>
      </c>
      <c r="AA1519" s="106">
        <f>IF(CentrepointSourced[[#This Row],[Age]]="16-17",CentrepointSourced[[#This Row],[Presented CS DQ]],0)</f>
        <v>0</v>
      </c>
      <c r="AB1519" s="106">
        <f>IF(CentrepointSourced[[#This Row],[Age]]="16-24",CentrepointSourced[[#This Row],[Presented CS DQ]],0)</f>
        <v>0</v>
      </c>
      <c r="AC1519" s="106">
        <f>IF(CentrepointSourced[[#This Row],[Age]]="18-24",CentrepointSourced[[#This Row],[Presented CS DQ]],0)</f>
        <v>0</v>
      </c>
      <c r="AD1519" s="107">
        <f>IF(CentrepointSourced[[#This Row],[Age]]="16-17",CentrepointSourced[[#This Row],[Assessed HS DQ]],0)</f>
        <v>0</v>
      </c>
      <c r="AE1519" s="107">
        <f>IF(CentrepointSourced[[#This Row],[Age]]="16-24",CentrepointSourced[[#This Row],[Assessed HS DQ]],0)</f>
        <v>28</v>
      </c>
      <c r="AF1519" s="107">
        <f>IF(CentrepointSourced[[#This Row],[Age]]="18-24",CentrepointSourced[[#This Row],[Assessed HS DQ]],0)</f>
        <v>0</v>
      </c>
      <c r="AG1519" s="107">
        <f>IF(CentrepointSourced[[#This Row],[Age]]="16-17",CentrepointSourced[[#This Row],[Assessed CS DQ]],0)</f>
        <v>0</v>
      </c>
      <c r="AH1519" s="107">
        <f>IF(CentrepointSourced[[#This Row],[Age]]="16-24",CentrepointSourced[[#This Row],[Assessed CS DQ]],0)</f>
        <v>0</v>
      </c>
      <c r="AI1519" s="107">
        <f>IF(CentrepointSourced[[#This Row],[Age]]="18-24",CentrepointSourced[[#This Row],[Assessed CS DQ]],0)</f>
        <v>0</v>
      </c>
    </row>
    <row r="1520" spans="1:35" customFormat="1" ht="13.5" customHeight="1">
      <c r="A1520" s="45" t="s">
        <v>94</v>
      </c>
      <c r="B1520" s="45" t="s">
        <v>214</v>
      </c>
      <c r="C1520" s="45"/>
      <c r="D1520" s="62" t="s">
        <v>37</v>
      </c>
      <c r="E1520" s="95">
        <v>2005</v>
      </c>
      <c r="F1520" s="67" t="s">
        <v>53</v>
      </c>
      <c r="G1520" s="67"/>
      <c r="H1520" s="97">
        <v>36</v>
      </c>
      <c r="I1520" s="45"/>
      <c r="J1520" s="45">
        <v>46</v>
      </c>
      <c r="K1520" s="45"/>
      <c r="L1520" s="45"/>
      <c r="M1520" s="45"/>
      <c r="N1520" s="45"/>
      <c r="O1520" s="45"/>
      <c r="P1520" s="45"/>
      <c r="Q1520" s="41" t="str">
        <f>IF(CentrepointSourced[[#This Row],[Country]]="Northern Ireland","Northern Ireland",IFERROR(VLOOKUP(CentrepointSourced[[#This Row],[Local Authority]],LKP_LANameDQ[],2,FALSE),CentrepointSourced[[#This Row],[Local Authority]]))</f>
        <v>Shetland Islands</v>
      </c>
      <c r="R1520" s="41" t="str">
        <f>IF(CentrepointSourced[[#This Row],[LA type]]="County","",INDEX(ConsolGeog[lad14cd],MATCH(CentrepointSourced[[#This Row],[Local Authority DQ]],ConsolGeog[la_name],0)))</f>
        <v>S12000027</v>
      </c>
      <c r="S1520" s="41" t="str">
        <f>IF(OR(CentrepointSourced[[#This Row],[Country]]="Northern Ireland",CentrepointSourced[[#This Row],[Country]]="Scotland",CentrepointSourced[[#This Row],[Country]]="Wales"),"Local Authority",CentrepointSourced[[#This Row],[LA type]])</f>
        <v>Local Authority</v>
      </c>
      <c r="T1520" s="41">
        <f>IF(TRIM(CentrepointSourced[[#This Row],[Presented HS]])="",0,IF(CentrepointSourced[[#This Row],[Presented HS]]="&lt;5",2.5,IF(CentrepointSourced[[#This Row],[Presented HS]]="&lt;10",5,VALUE(TRIM(CentrepointSourced[[#This Row],[Presented HS]])))))</f>
        <v>0</v>
      </c>
      <c r="U1520" s="41">
        <f>IF(TRIM(CentrepointSourced[[#This Row],[Assessed HS]])="",0,IF(CentrepointSourced[[#This Row],[Assessed HS]]="&lt;5",2.5,IF(CentrepointSourced[[#This Row],[Assessed HS]]="&lt;10",5,VALUE(TRIM(CentrepointSourced[[#This Row],[Assessed HS]])))))</f>
        <v>36</v>
      </c>
      <c r="V1520" s="41">
        <f>IF(TRIM(CentrepointSourced[[#This Row],[Presented CS]])="",0,IF(CentrepointSourced[[#This Row],[Presented CS]]="&lt;5",2.5,IF(CentrepointSourced[[#This Row],[Presented CS]]="&lt;10",5,VALUE(TRIM(CentrepointSourced[[#This Row],[Presented CS]])))))</f>
        <v>0</v>
      </c>
      <c r="W1520" s="41">
        <f>IF(TRIM(CentrepointSourced[[#This Row],[Assessed CS]])="",0,IF(CentrepointSourced[[#This Row],[Assessed CS]]="&lt;5",2.5,IF(CentrepointSourced[[#This Row],[Assessed CS]]="&lt;10",5,VALUE(TRIM(CentrepointSourced[[#This Row],[Assessed CS]])))))</f>
        <v>0</v>
      </c>
      <c r="X1520" s="106">
        <f>IF(CentrepointSourced[[#This Row],[Age]]="16-17",CentrepointSourced[[#This Row],[Presented HS DQ]],0)</f>
        <v>0</v>
      </c>
      <c r="Y1520" s="106">
        <f>IF(CentrepointSourced[[#This Row],[Age]]="16-24",CentrepointSourced[[#This Row],[Presented HS DQ]],0)</f>
        <v>0</v>
      </c>
      <c r="Z1520" s="106">
        <f>IF(CentrepointSourced[[#This Row],[Age]]="18-24",CentrepointSourced[[#This Row],[Presented HS DQ]],0)</f>
        <v>0</v>
      </c>
      <c r="AA1520" s="106">
        <f>IF(CentrepointSourced[[#This Row],[Age]]="16-17",CentrepointSourced[[#This Row],[Presented CS DQ]],0)</f>
        <v>0</v>
      </c>
      <c r="AB1520" s="106">
        <f>IF(CentrepointSourced[[#This Row],[Age]]="16-24",CentrepointSourced[[#This Row],[Presented CS DQ]],0)</f>
        <v>0</v>
      </c>
      <c r="AC1520" s="106">
        <f>IF(CentrepointSourced[[#This Row],[Age]]="18-24",CentrepointSourced[[#This Row],[Presented CS DQ]],0)</f>
        <v>0</v>
      </c>
      <c r="AD1520" s="107">
        <f>IF(CentrepointSourced[[#This Row],[Age]]="16-17",CentrepointSourced[[#This Row],[Assessed HS DQ]],0)</f>
        <v>0</v>
      </c>
      <c r="AE1520" s="107">
        <f>IF(CentrepointSourced[[#This Row],[Age]]="16-24",CentrepointSourced[[#This Row],[Assessed HS DQ]],0)</f>
        <v>36</v>
      </c>
      <c r="AF1520" s="107">
        <f>IF(CentrepointSourced[[#This Row],[Age]]="18-24",CentrepointSourced[[#This Row],[Assessed HS DQ]],0)</f>
        <v>0</v>
      </c>
      <c r="AG1520" s="107">
        <f>IF(CentrepointSourced[[#This Row],[Age]]="16-17",CentrepointSourced[[#This Row],[Assessed CS DQ]],0)</f>
        <v>0</v>
      </c>
      <c r="AH1520" s="107">
        <f>IF(CentrepointSourced[[#This Row],[Age]]="16-24",CentrepointSourced[[#This Row],[Assessed CS DQ]],0)</f>
        <v>0</v>
      </c>
      <c r="AI1520" s="107">
        <f>IF(CentrepointSourced[[#This Row],[Age]]="18-24",CentrepointSourced[[#This Row],[Assessed CS DQ]],0)</f>
        <v>0</v>
      </c>
    </row>
    <row r="1521" spans="1:35" customFormat="1" ht="13.5" customHeight="1">
      <c r="A1521" s="45" t="s">
        <v>94</v>
      </c>
      <c r="B1521" s="45" t="s">
        <v>214</v>
      </c>
      <c r="C1521" s="45"/>
      <c r="D1521" s="62" t="s">
        <v>37</v>
      </c>
      <c r="E1521" s="95">
        <v>2006</v>
      </c>
      <c r="F1521" s="67" t="s">
        <v>53</v>
      </c>
      <c r="G1521" s="67"/>
      <c r="H1521" s="97">
        <v>67</v>
      </c>
      <c r="I1521" s="45"/>
      <c r="J1521" s="45">
        <v>57</v>
      </c>
      <c r="K1521" s="45"/>
      <c r="L1521" s="45"/>
      <c r="M1521" s="45"/>
      <c r="N1521" s="45"/>
      <c r="O1521" s="45"/>
      <c r="P1521" s="45"/>
      <c r="Q1521" s="41" t="str">
        <f>IF(CentrepointSourced[[#This Row],[Country]]="Northern Ireland","Northern Ireland",IFERROR(VLOOKUP(CentrepointSourced[[#This Row],[Local Authority]],LKP_LANameDQ[],2,FALSE),CentrepointSourced[[#This Row],[Local Authority]]))</f>
        <v>Shetland Islands</v>
      </c>
      <c r="R1521" s="41" t="str">
        <f>IF(CentrepointSourced[[#This Row],[LA type]]="County","",INDEX(ConsolGeog[lad14cd],MATCH(CentrepointSourced[[#This Row],[Local Authority DQ]],ConsolGeog[la_name],0)))</f>
        <v>S12000027</v>
      </c>
      <c r="S1521" s="41" t="str">
        <f>IF(OR(CentrepointSourced[[#This Row],[Country]]="Northern Ireland",CentrepointSourced[[#This Row],[Country]]="Scotland",CentrepointSourced[[#This Row],[Country]]="Wales"),"Local Authority",CentrepointSourced[[#This Row],[LA type]])</f>
        <v>Local Authority</v>
      </c>
      <c r="T1521" s="41">
        <f>IF(TRIM(CentrepointSourced[[#This Row],[Presented HS]])="",0,IF(CentrepointSourced[[#This Row],[Presented HS]]="&lt;5",2.5,IF(CentrepointSourced[[#This Row],[Presented HS]]="&lt;10",5,VALUE(TRIM(CentrepointSourced[[#This Row],[Presented HS]])))))</f>
        <v>0</v>
      </c>
      <c r="U1521" s="41">
        <f>IF(TRIM(CentrepointSourced[[#This Row],[Assessed HS]])="",0,IF(CentrepointSourced[[#This Row],[Assessed HS]]="&lt;5",2.5,IF(CentrepointSourced[[#This Row],[Assessed HS]]="&lt;10",5,VALUE(TRIM(CentrepointSourced[[#This Row],[Assessed HS]])))))</f>
        <v>67</v>
      </c>
      <c r="V1521" s="41">
        <f>IF(TRIM(CentrepointSourced[[#This Row],[Presented CS]])="",0,IF(CentrepointSourced[[#This Row],[Presented CS]]="&lt;5",2.5,IF(CentrepointSourced[[#This Row],[Presented CS]]="&lt;10",5,VALUE(TRIM(CentrepointSourced[[#This Row],[Presented CS]])))))</f>
        <v>0</v>
      </c>
      <c r="W1521" s="41">
        <f>IF(TRIM(CentrepointSourced[[#This Row],[Assessed CS]])="",0,IF(CentrepointSourced[[#This Row],[Assessed CS]]="&lt;5",2.5,IF(CentrepointSourced[[#This Row],[Assessed CS]]="&lt;10",5,VALUE(TRIM(CentrepointSourced[[#This Row],[Assessed CS]])))))</f>
        <v>0</v>
      </c>
      <c r="X1521" s="106">
        <f>IF(CentrepointSourced[[#This Row],[Age]]="16-17",CentrepointSourced[[#This Row],[Presented HS DQ]],0)</f>
        <v>0</v>
      </c>
      <c r="Y1521" s="106">
        <f>IF(CentrepointSourced[[#This Row],[Age]]="16-24",CentrepointSourced[[#This Row],[Presented HS DQ]],0)</f>
        <v>0</v>
      </c>
      <c r="Z1521" s="106">
        <f>IF(CentrepointSourced[[#This Row],[Age]]="18-24",CentrepointSourced[[#This Row],[Presented HS DQ]],0)</f>
        <v>0</v>
      </c>
      <c r="AA1521" s="106">
        <f>IF(CentrepointSourced[[#This Row],[Age]]="16-17",CentrepointSourced[[#This Row],[Presented CS DQ]],0)</f>
        <v>0</v>
      </c>
      <c r="AB1521" s="106">
        <f>IF(CentrepointSourced[[#This Row],[Age]]="16-24",CentrepointSourced[[#This Row],[Presented CS DQ]],0)</f>
        <v>0</v>
      </c>
      <c r="AC1521" s="106">
        <f>IF(CentrepointSourced[[#This Row],[Age]]="18-24",CentrepointSourced[[#This Row],[Presented CS DQ]],0)</f>
        <v>0</v>
      </c>
      <c r="AD1521" s="107">
        <f>IF(CentrepointSourced[[#This Row],[Age]]="16-17",CentrepointSourced[[#This Row],[Assessed HS DQ]],0)</f>
        <v>0</v>
      </c>
      <c r="AE1521" s="107">
        <f>IF(CentrepointSourced[[#This Row],[Age]]="16-24",CentrepointSourced[[#This Row],[Assessed HS DQ]],0)</f>
        <v>67</v>
      </c>
      <c r="AF1521" s="107">
        <f>IF(CentrepointSourced[[#This Row],[Age]]="18-24",CentrepointSourced[[#This Row],[Assessed HS DQ]],0)</f>
        <v>0</v>
      </c>
      <c r="AG1521" s="107">
        <f>IF(CentrepointSourced[[#This Row],[Age]]="16-17",CentrepointSourced[[#This Row],[Assessed CS DQ]],0)</f>
        <v>0</v>
      </c>
      <c r="AH1521" s="107">
        <f>IF(CentrepointSourced[[#This Row],[Age]]="16-24",CentrepointSourced[[#This Row],[Assessed CS DQ]],0)</f>
        <v>0</v>
      </c>
      <c r="AI1521" s="107">
        <f>IF(CentrepointSourced[[#This Row],[Age]]="18-24",CentrepointSourced[[#This Row],[Assessed CS DQ]],0)</f>
        <v>0</v>
      </c>
    </row>
    <row r="1522" spans="1:35" customFormat="1" ht="13.5" customHeight="1">
      <c r="A1522" s="45" t="s">
        <v>94</v>
      </c>
      <c r="B1522" s="45" t="s">
        <v>214</v>
      </c>
      <c r="C1522" s="45"/>
      <c r="D1522" s="62" t="s">
        <v>37</v>
      </c>
      <c r="E1522" s="95">
        <v>2007</v>
      </c>
      <c r="F1522" s="67" t="s">
        <v>53</v>
      </c>
      <c r="G1522" s="67"/>
      <c r="H1522" s="97">
        <v>58</v>
      </c>
      <c r="I1522" s="45"/>
      <c r="J1522" s="45">
        <v>58</v>
      </c>
      <c r="K1522" s="45"/>
      <c r="L1522" s="45"/>
      <c r="M1522" s="45"/>
      <c r="N1522" s="45"/>
      <c r="O1522" s="45"/>
      <c r="P1522" s="45"/>
      <c r="Q1522" s="41" t="str">
        <f>IF(CentrepointSourced[[#This Row],[Country]]="Northern Ireland","Northern Ireland",IFERROR(VLOOKUP(CentrepointSourced[[#This Row],[Local Authority]],LKP_LANameDQ[],2,FALSE),CentrepointSourced[[#This Row],[Local Authority]]))</f>
        <v>Shetland Islands</v>
      </c>
      <c r="R1522" s="41" t="str">
        <f>IF(CentrepointSourced[[#This Row],[LA type]]="County","",INDEX(ConsolGeog[lad14cd],MATCH(CentrepointSourced[[#This Row],[Local Authority DQ]],ConsolGeog[la_name],0)))</f>
        <v>S12000027</v>
      </c>
      <c r="S1522" s="41" t="str">
        <f>IF(OR(CentrepointSourced[[#This Row],[Country]]="Northern Ireland",CentrepointSourced[[#This Row],[Country]]="Scotland",CentrepointSourced[[#This Row],[Country]]="Wales"),"Local Authority",CentrepointSourced[[#This Row],[LA type]])</f>
        <v>Local Authority</v>
      </c>
      <c r="T1522" s="41">
        <f>IF(TRIM(CentrepointSourced[[#This Row],[Presented HS]])="",0,IF(CentrepointSourced[[#This Row],[Presented HS]]="&lt;5",2.5,IF(CentrepointSourced[[#This Row],[Presented HS]]="&lt;10",5,VALUE(TRIM(CentrepointSourced[[#This Row],[Presented HS]])))))</f>
        <v>0</v>
      </c>
      <c r="U1522" s="41">
        <f>IF(TRIM(CentrepointSourced[[#This Row],[Assessed HS]])="",0,IF(CentrepointSourced[[#This Row],[Assessed HS]]="&lt;5",2.5,IF(CentrepointSourced[[#This Row],[Assessed HS]]="&lt;10",5,VALUE(TRIM(CentrepointSourced[[#This Row],[Assessed HS]])))))</f>
        <v>58</v>
      </c>
      <c r="V1522" s="41">
        <f>IF(TRIM(CentrepointSourced[[#This Row],[Presented CS]])="",0,IF(CentrepointSourced[[#This Row],[Presented CS]]="&lt;5",2.5,IF(CentrepointSourced[[#This Row],[Presented CS]]="&lt;10",5,VALUE(TRIM(CentrepointSourced[[#This Row],[Presented CS]])))))</f>
        <v>0</v>
      </c>
      <c r="W1522" s="41">
        <f>IF(TRIM(CentrepointSourced[[#This Row],[Assessed CS]])="",0,IF(CentrepointSourced[[#This Row],[Assessed CS]]="&lt;5",2.5,IF(CentrepointSourced[[#This Row],[Assessed CS]]="&lt;10",5,VALUE(TRIM(CentrepointSourced[[#This Row],[Assessed CS]])))))</f>
        <v>0</v>
      </c>
      <c r="X1522" s="106">
        <f>IF(CentrepointSourced[[#This Row],[Age]]="16-17",CentrepointSourced[[#This Row],[Presented HS DQ]],0)</f>
        <v>0</v>
      </c>
      <c r="Y1522" s="106">
        <f>IF(CentrepointSourced[[#This Row],[Age]]="16-24",CentrepointSourced[[#This Row],[Presented HS DQ]],0)</f>
        <v>0</v>
      </c>
      <c r="Z1522" s="106">
        <f>IF(CentrepointSourced[[#This Row],[Age]]="18-24",CentrepointSourced[[#This Row],[Presented HS DQ]],0)</f>
        <v>0</v>
      </c>
      <c r="AA1522" s="106">
        <f>IF(CentrepointSourced[[#This Row],[Age]]="16-17",CentrepointSourced[[#This Row],[Presented CS DQ]],0)</f>
        <v>0</v>
      </c>
      <c r="AB1522" s="106">
        <f>IF(CentrepointSourced[[#This Row],[Age]]="16-24",CentrepointSourced[[#This Row],[Presented CS DQ]],0)</f>
        <v>0</v>
      </c>
      <c r="AC1522" s="106">
        <f>IF(CentrepointSourced[[#This Row],[Age]]="18-24",CentrepointSourced[[#This Row],[Presented CS DQ]],0)</f>
        <v>0</v>
      </c>
      <c r="AD1522" s="107">
        <f>IF(CentrepointSourced[[#This Row],[Age]]="16-17",CentrepointSourced[[#This Row],[Assessed HS DQ]],0)</f>
        <v>0</v>
      </c>
      <c r="AE1522" s="107">
        <f>IF(CentrepointSourced[[#This Row],[Age]]="16-24",CentrepointSourced[[#This Row],[Assessed HS DQ]],0)</f>
        <v>58</v>
      </c>
      <c r="AF1522" s="107">
        <f>IF(CentrepointSourced[[#This Row],[Age]]="18-24",CentrepointSourced[[#This Row],[Assessed HS DQ]],0)</f>
        <v>0</v>
      </c>
      <c r="AG1522" s="107">
        <f>IF(CentrepointSourced[[#This Row],[Age]]="16-17",CentrepointSourced[[#This Row],[Assessed CS DQ]],0)</f>
        <v>0</v>
      </c>
      <c r="AH1522" s="107">
        <f>IF(CentrepointSourced[[#This Row],[Age]]="16-24",CentrepointSourced[[#This Row],[Assessed CS DQ]],0)</f>
        <v>0</v>
      </c>
      <c r="AI1522" s="107">
        <f>IF(CentrepointSourced[[#This Row],[Age]]="18-24",CentrepointSourced[[#This Row],[Assessed CS DQ]],0)</f>
        <v>0</v>
      </c>
    </row>
    <row r="1523" spans="1:35" customFormat="1" ht="13.5" customHeight="1">
      <c r="A1523" s="45" t="s">
        <v>94</v>
      </c>
      <c r="B1523" s="45" t="s">
        <v>214</v>
      </c>
      <c r="C1523" s="45"/>
      <c r="D1523" s="62" t="s">
        <v>37</v>
      </c>
      <c r="E1523" s="95">
        <v>2008</v>
      </c>
      <c r="F1523" s="67" t="s">
        <v>53</v>
      </c>
      <c r="G1523" s="67"/>
      <c r="H1523" s="97">
        <v>72</v>
      </c>
      <c r="I1523" s="45"/>
      <c r="J1523" s="45">
        <v>69</v>
      </c>
      <c r="K1523" s="45"/>
      <c r="L1523" s="45"/>
      <c r="M1523" s="45"/>
      <c r="N1523" s="45"/>
      <c r="O1523" s="45"/>
      <c r="P1523" s="45"/>
      <c r="Q1523" s="41" t="str">
        <f>IF(CentrepointSourced[[#This Row],[Country]]="Northern Ireland","Northern Ireland",IFERROR(VLOOKUP(CentrepointSourced[[#This Row],[Local Authority]],LKP_LANameDQ[],2,FALSE),CentrepointSourced[[#This Row],[Local Authority]]))</f>
        <v>Shetland Islands</v>
      </c>
      <c r="R1523" s="41" t="str">
        <f>IF(CentrepointSourced[[#This Row],[LA type]]="County","",INDEX(ConsolGeog[lad14cd],MATCH(CentrepointSourced[[#This Row],[Local Authority DQ]],ConsolGeog[la_name],0)))</f>
        <v>S12000027</v>
      </c>
      <c r="S1523" s="41" t="str">
        <f>IF(OR(CentrepointSourced[[#This Row],[Country]]="Northern Ireland",CentrepointSourced[[#This Row],[Country]]="Scotland",CentrepointSourced[[#This Row],[Country]]="Wales"),"Local Authority",CentrepointSourced[[#This Row],[LA type]])</f>
        <v>Local Authority</v>
      </c>
      <c r="T1523" s="41">
        <f>IF(TRIM(CentrepointSourced[[#This Row],[Presented HS]])="",0,IF(CentrepointSourced[[#This Row],[Presented HS]]="&lt;5",2.5,IF(CentrepointSourced[[#This Row],[Presented HS]]="&lt;10",5,VALUE(TRIM(CentrepointSourced[[#This Row],[Presented HS]])))))</f>
        <v>0</v>
      </c>
      <c r="U1523" s="41">
        <f>IF(TRIM(CentrepointSourced[[#This Row],[Assessed HS]])="",0,IF(CentrepointSourced[[#This Row],[Assessed HS]]="&lt;5",2.5,IF(CentrepointSourced[[#This Row],[Assessed HS]]="&lt;10",5,VALUE(TRIM(CentrepointSourced[[#This Row],[Assessed HS]])))))</f>
        <v>72</v>
      </c>
      <c r="V1523" s="41">
        <f>IF(TRIM(CentrepointSourced[[#This Row],[Presented CS]])="",0,IF(CentrepointSourced[[#This Row],[Presented CS]]="&lt;5",2.5,IF(CentrepointSourced[[#This Row],[Presented CS]]="&lt;10",5,VALUE(TRIM(CentrepointSourced[[#This Row],[Presented CS]])))))</f>
        <v>0</v>
      </c>
      <c r="W1523" s="41">
        <f>IF(TRIM(CentrepointSourced[[#This Row],[Assessed CS]])="",0,IF(CentrepointSourced[[#This Row],[Assessed CS]]="&lt;5",2.5,IF(CentrepointSourced[[#This Row],[Assessed CS]]="&lt;10",5,VALUE(TRIM(CentrepointSourced[[#This Row],[Assessed CS]])))))</f>
        <v>0</v>
      </c>
      <c r="X1523" s="106">
        <f>IF(CentrepointSourced[[#This Row],[Age]]="16-17",CentrepointSourced[[#This Row],[Presented HS DQ]],0)</f>
        <v>0</v>
      </c>
      <c r="Y1523" s="106">
        <f>IF(CentrepointSourced[[#This Row],[Age]]="16-24",CentrepointSourced[[#This Row],[Presented HS DQ]],0)</f>
        <v>0</v>
      </c>
      <c r="Z1523" s="106">
        <f>IF(CentrepointSourced[[#This Row],[Age]]="18-24",CentrepointSourced[[#This Row],[Presented HS DQ]],0)</f>
        <v>0</v>
      </c>
      <c r="AA1523" s="106">
        <f>IF(CentrepointSourced[[#This Row],[Age]]="16-17",CentrepointSourced[[#This Row],[Presented CS DQ]],0)</f>
        <v>0</v>
      </c>
      <c r="AB1523" s="106">
        <f>IF(CentrepointSourced[[#This Row],[Age]]="16-24",CentrepointSourced[[#This Row],[Presented CS DQ]],0)</f>
        <v>0</v>
      </c>
      <c r="AC1523" s="106">
        <f>IF(CentrepointSourced[[#This Row],[Age]]="18-24",CentrepointSourced[[#This Row],[Presented CS DQ]],0)</f>
        <v>0</v>
      </c>
      <c r="AD1523" s="107">
        <f>IF(CentrepointSourced[[#This Row],[Age]]="16-17",CentrepointSourced[[#This Row],[Assessed HS DQ]],0)</f>
        <v>0</v>
      </c>
      <c r="AE1523" s="107">
        <f>IF(CentrepointSourced[[#This Row],[Age]]="16-24",CentrepointSourced[[#This Row],[Assessed HS DQ]],0)</f>
        <v>72</v>
      </c>
      <c r="AF1523" s="107">
        <f>IF(CentrepointSourced[[#This Row],[Age]]="18-24",CentrepointSourced[[#This Row],[Assessed HS DQ]],0)</f>
        <v>0</v>
      </c>
      <c r="AG1523" s="107">
        <f>IF(CentrepointSourced[[#This Row],[Age]]="16-17",CentrepointSourced[[#This Row],[Assessed CS DQ]],0)</f>
        <v>0</v>
      </c>
      <c r="AH1523" s="107">
        <f>IF(CentrepointSourced[[#This Row],[Age]]="16-24",CentrepointSourced[[#This Row],[Assessed CS DQ]],0)</f>
        <v>0</v>
      </c>
      <c r="AI1523" s="107">
        <f>IF(CentrepointSourced[[#This Row],[Age]]="18-24",CentrepointSourced[[#This Row],[Assessed CS DQ]],0)</f>
        <v>0</v>
      </c>
    </row>
    <row r="1524" spans="1:35" customFormat="1" ht="13.5" customHeight="1">
      <c r="A1524" s="45" t="s">
        <v>94</v>
      </c>
      <c r="B1524" s="45" t="s">
        <v>214</v>
      </c>
      <c r="C1524" s="45"/>
      <c r="D1524" s="62" t="s">
        <v>37</v>
      </c>
      <c r="E1524" s="95">
        <v>2009</v>
      </c>
      <c r="F1524" s="67" t="s">
        <v>53</v>
      </c>
      <c r="G1524" s="67"/>
      <c r="H1524" s="97">
        <v>74</v>
      </c>
      <c r="I1524" s="45"/>
      <c r="J1524" s="45">
        <v>76</v>
      </c>
      <c r="K1524" s="45"/>
      <c r="L1524" s="45"/>
      <c r="M1524" s="45"/>
      <c r="N1524" s="45"/>
      <c r="O1524" s="45"/>
      <c r="P1524" s="45"/>
      <c r="Q1524" s="41" t="str">
        <f>IF(CentrepointSourced[[#This Row],[Country]]="Northern Ireland","Northern Ireland",IFERROR(VLOOKUP(CentrepointSourced[[#This Row],[Local Authority]],LKP_LANameDQ[],2,FALSE),CentrepointSourced[[#This Row],[Local Authority]]))</f>
        <v>Shetland Islands</v>
      </c>
      <c r="R1524" s="41" t="str">
        <f>IF(CentrepointSourced[[#This Row],[LA type]]="County","",INDEX(ConsolGeog[lad14cd],MATCH(CentrepointSourced[[#This Row],[Local Authority DQ]],ConsolGeog[la_name],0)))</f>
        <v>S12000027</v>
      </c>
      <c r="S1524" s="41" t="str">
        <f>IF(OR(CentrepointSourced[[#This Row],[Country]]="Northern Ireland",CentrepointSourced[[#This Row],[Country]]="Scotland",CentrepointSourced[[#This Row],[Country]]="Wales"),"Local Authority",CentrepointSourced[[#This Row],[LA type]])</f>
        <v>Local Authority</v>
      </c>
      <c r="T1524" s="41">
        <f>IF(TRIM(CentrepointSourced[[#This Row],[Presented HS]])="",0,IF(CentrepointSourced[[#This Row],[Presented HS]]="&lt;5",2.5,IF(CentrepointSourced[[#This Row],[Presented HS]]="&lt;10",5,VALUE(TRIM(CentrepointSourced[[#This Row],[Presented HS]])))))</f>
        <v>0</v>
      </c>
      <c r="U1524" s="41">
        <f>IF(TRIM(CentrepointSourced[[#This Row],[Assessed HS]])="",0,IF(CentrepointSourced[[#This Row],[Assessed HS]]="&lt;5",2.5,IF(CentrepointSourced[[#This Row],[Assessed HS]]="&lt;10",5,VALUE(TRIM(CentrepointSourced[[#This Row],[Assessed HS]])))))</f>
        <v>74</v>
      </c>
      <c r="V1524" s="41">
        <f>IF(TRIM(CentrepointSourced[[#This Row],[Presented CS]])="",0,IF(CentrepointSourced[[#This Row],[Presented CS]]="&lt;5",2.5,IF(CentrepointSourced[[#This Row],[Presented CS]]="&lt;10",5,VALUE(TRIM(CentrepointSourced[[#This Row],[Presented CS]])))))</f>
        <v>0</v>
      </c>
      <c r="W1524" s="41">
        <f>IF(TRIM(CentrepointSourced[[#This Row],[Assessed CS]])="",0,IF(CentrepointSourced[[#This Row],[Assessed CS]]="&lt;5",2.5,IF(CentrepointSourced[[#This Row],[Assessed CS]]="&lt;10",5,VALUE(TRIM(CentrepointSourced[[#This Row],[Assessed CS]])))))</f>
        <v>0</v>
      </c>
      <c r="X1524" s="106">
        <f>IF(CentrepointSourced[[#This Row],[Age]]="16-17",CentrepointSourced[[#This Row],[Presented HS DQ]],0)</f>
        <v>0</v>
      </c>
      <c r="Y1524" s="106">
        <f>IF(CentrepointSourced[[#This Row],[Age]]="16-24",CentrepointSourced[[#This Row],[Presented HS DQ]],0)</f>
        <v>0</v>
      </c>
      <c r="Z1524" s="106">
        <f>IF(CentrepointSourced[[#This Row],[Age]]="18-24",CentrepointSourced[[#This Row],[Presented HS DQ]],0)</f>
        <v>0</v>
      </c>
      <c r="AA1524" s="106">
        <f>IF(CentrepointSourced[[#This Row],[Age]]="16-17",CentrepointSourced[[#This Row],[Presented CS DQ]],0)</f>
        <v>0</v>
      </c>
      <c r="AB1524" s="106">
        <f>IF(CentrepointSourced[[#This Row],[Age]]="16-24",CentrepointSourced[[#This Row],[Presented CS DQ]],0)</f>
        <v>0</v>
      </c>
      <c r="AC1524" s="106">
        <f>IF(CentrepointSourced[[#This Row],[Age]]="18-24",CentrepointSourced[[#This Row],[Presented CS DQ]],0)</f>
        <v>0</v>
      </c>
      <c r="AD1524" s="107">
        <f>IF(CentrepointSourced[[#This Row],[Age]]="16-17",CentrepointSourced[[#This Row],[Assessed HS DQ]],0)</f>
        <v>0</v>
      </c>
      <c r="AE1524" s="107">
        <f>IF(CentrepointSourced[[#This Row],[Age]]="16-24",CentrepointSourced[[#This Row],[Assessed HS DQ]],0)</f>
        <v>74</v>
      </c>
      <c r="AF1524" s="107">
        <f>IF(CentrepointSourced[[#This Row],[Age]]="18-24",CentrepointSourced[[#This Row],[Assessed HS DQ]],0)</f>
        <v>0</v>
      </c>
      <c r="AG1524" s="107">
        <f>IF(CentrepointSourced[[#This Row],[Age]]="16-17",CentrepointSourced[[#This Row],[Assessed CS DQ]],0)</f>
        <v>0</v>
      </c>
      <c r="AH1524" s="107">
        <f>IF(CentrepointSourced[[#This Row],[Age]]="16-24",CentrepointSourced[[#This Row],[Assessed CS DQ]],0)</f>
        <v>0</v>
      </c>
      <c r="AI1524" s="107">
        <f>IF(CentrepointSourced[[#This Row],[Age]]="18-24",CentrepointSourced[[#This Row],[Assessed CS DQ]],0)</f>
        <v>0</v>
      </c>
    </row>
    <row r="1525" spans="1:35" customFormat="1" ht="13.5" customHeight="1">
      <c r="A1525" s="45" t="s">
        <v>94</v>
      </c>
      <c r="B1525" s="45" t="s">
        <v>214</v>
      </c>
      <c r="C1525" s="45"/>
      <c r="D1525" s="62" t="s">
        <v>37</v>
      </c>
      <c r="E1525" s="95">
        <v>2010</v>
      </c>
      <c r="F1525" s="67" t="s">
        <v>53</v>
      </c>
      <c r="G1525" s="67"/>
      <c r="H1525" s="97">
        <v>81</v>
      </c>
      <c r="I1525" s="45"/>
      <c r="J1525" s="45">
        <v>84</v>
      </c>
      <c r="K1525" s="45"/>
      <c r="L1525" s="45"/>
      <c r="M1525" s="45"/>
      <c r="N1525" s="45"/>
      <c r="O1525" s="45"/>
      <c r="P1525" s="45"/>
      <c r="Q1525" s="41" t="str">
        <f>IF(CentrepointSourced[[#This Row],[Country]]="Northern Ireland","Northern Ireland",IFERROR(VLOOKUP(CentrepointSourced[[#This Row],[Local Authority]],LKP_LANameDQ[],2,FALSE),CentrepointSourced[[#This Row],[Local Authority]]))</f>
        <v>Shetland Islands</v>
      </c>
      <c r="R1525" s="41" t="str">
        <f>IF(CentrepointSourced[[#This Row],[LA type]]="County","",INDEX(ConsolGeog[lad14cd],MATCH(CentrepointSourced[[#This Row],[Local Authority DQ]],ConsolGeog[la_name],0)))</f>
        <v>S12000027</v>
      </c>
      <c r="S1525" s="41" t="str">
        <f>IF(OR(CentrepointSourced[[#This Row],[Country]]="Northern Ireland",CentrepointSourced[[#This Row],[Country]]="Scotland",CentrepointSourced[[#This Row],[Country]]="Wales"),"Local Authority",CentrepointSourced[[#This Row],[LA type]])</f>
        <v>Local Authority</v>
      </c>
      <c r="T1525" s="41">
        <f>IF(TRIM(CentrepointSourced[[#This Row],[Presented HS]])="",0,IF(CentrepointSourced[[#This Row],[Presented HS]]="&lt;5",2.5,IF(CentrepointSourced[[#This Row],[Presented HS]]="&lt;10",5,VALUE(TRIM(CentrepointSourced[[#This Row],[Presented HS]])))))</f>
        <v>0</v>
      </c>
      <c r="U1525" s="41">
        <f>IF(TRIM(CentrepointSourced[[#This Row],[Assessed HS]])="",0,IF(CentrepointSourced[[#This Row],[Assessed HS]]="&lt;5",2.5,IF(CentrepointSourced[[#This Row],[Assessed HS]]="&lt;10",5,VALUE(TRIM(CentrepointSourced[[#This Row],[Assessed HS]])))))</f>
        <v>81</v>
      </c>
      <c r="V1525" s="41">
        <f>IF(TRIM(CentrepointSourced[[#This Row],[Presented CS]])="",0,IF(CentrepointSourced[[#This Row],[Presented CS]]="&lt;5",2.5,IF(CentrepointSourced[[#This Row],[Presented CS]]="&lt;10",5,VALUE(TRIM(CentrepointSourced[[#This Row],[Presented CS]])))))</f>
        <v>0</v>
      </c>
      <c r="W1525" s="41">
        <f>IF(TRIM(CentrepointSourced[[#This Row],[Assessed CS]])="",0,IF(CentrepointSourced[[#This Row],[Assessed CS]]="&lt;5",2.5,IF(CentrepointSourced[[#This Row],[Assessed CS]]="&lt;10",5,VALUE(TRIM(CentrepointSourced[[#This Row],[Assessed CS]])))))</f>
        <v>0</v>
      </c>
      <c r="X1525" s="106">
        <f>IF(CentrepointSourced[[#This Row],[Age]]="16-17",CentrepointSourced[[#This Row],[Presented HS DQ]],0)</f>
        <v>0</v>
      </c>
      <c r="Y1525" s="106">
        <f>IF(CentrepointSourced[[#This Row],[Age]]="16-24",CentrepointSourced[[#This Row],[Presented HS DQ]],0)</f>
        <v>0</v>
      </c>
      <c r="Z1525" s="106">
        <f>IF(CentrepointSourced[[#This Row],[Age]]="18-24",CentrepointSourced[[#This Row],[Presented HS DQ]],0)</f>
        <v>0</v>
      </c>
      <c r="AA1525" s="106">
        <f>IF(CentrepointSourced[[#This Row],[Age]]="16-17",CentrepointSourced[[#This Row],[Presented CS DQ]],0)</f>
        <v>0</v>
      </c>
      <c r="AB1525" s="106">
        <f>IF(CentrepointSourced[[#This Row],[Age]]="16-24",CentrepointSourced[[#This Row],[Presented CS DQ]],0)</f>
        <v>0</v>
      </c>
      <c r="AC1525" s="106">
        <f>IF(CentrepointSourced[[#This Row],[Age]]="18-24",CentrepointSourced[[#This Row],[Presented CS DQ]],0)</f>
        <v>0</v>
      </c>
      <c r="AD1525" s="107">
        <f>IF(CentrepointSourced[[#This Row],[Age]]="16-17",CentrepointSourced[[#This Row],[Assessed HS DQ]],0)</f>
        <v>0</v>
      </c>
      <c r="AE1525" s="107">
        <f>IF(CentrepointSourced[[#This Row],[Age]]="16-24",CentrepointSourced[[#This Row],[Assessed HS DQ]],0)</f>
        <v>81</v>
      </c>
      <c r="AF1525" s="107">
        <f>IF(CentrepointSourced[[#This Row],[Age]]="18-24",CentrepointSourced[[#This Row],[Assessed HS DQ]],0)</f>
        <v>0</v>
      </c>
      <c r="AG1525" s="107">
        <f>IF(CentrepointSourced[[#This Row],[Age]]="16-17",CentrepointSourced[[#This Row],[Assessed CS DQ]],0)</f>
        <v>0</v>
      </c>
      <c r="AH1525" s="107">
        <f>IF(CentrepointSourced[[#This Row],[Age]]="16-24",CentrepointSourced[[#This Row],[Assessed CS DQ]],0)</f>
        <v>0</v>
      </c>
      <c r="AI1525" s="107">
        <f>IF(CentrepointSourced[[#This Row],[Age]]="18-24",CentrepointSourced[[#This Row],[Assessed CS DQ]],0)</f>
        <v>0</v>
      </c>
    </row>
    <row r="1526" spans="1:35" customFormat="1" ht="13.5" customHeight="1">
      <c r="A1526" s="45" t="s">
        <v>94</v>
      </c>
      <c r="B1526" s="45" t="s">
        <v>214</v>
      </c>
      <c r="C1526" s="45"/>
      <c r="D1526" s="62" t="s">
        <v>37</v>
      </c>
      <c r="E1526" s="95">
        <v>2011</v>
      </c>
      <c r="F1526" s="67" t="s">
        <v>53</v>
      </c>
      <c r="G1526" s="67"/>
      <c r="H1526" s="97">
        <v>95</v>
      </c>
      <c r="I1526" s="45"/>
      <c r="J1526" s="45">
        <v>74</v>
      </c>
      <c r="K1526" s="45"/>
      <c r="L1526" s="45"/>
      <c r="M1526" s="45"/>
      <c r="N1526" s="45"/>
      <c r="O1526" s="45"/>
      <c r="P1526" s="45"/>
      <c r="Q1526" s="41" t="str">
        <f>IF(CentrepointSourced[[#This Row],[Country]]="Northern Ireland","Northern Ireland",IFERROR(VLOOKUP(CentrepointSourced[[#This Row],[Local Authority]],LKP_LANameDQ[],2,FALSE),CentrepointSourced[[#This Row],[Local Authority]]))</f>
        <v>Shetland Islands</v>
      </c>
      <c r="R1526" s="41" t="str">
        <f>IF(CentrepointSourced[[#This Row],[LA type]]="County","",INDEX(ConsolGeog[lad14cd],MATCH(CentrepointSourced[[#This Row],[Local Authority DQ]],ConsolGeog[la_name],0)))</f>
        <v>S12000027</v>
      </c>
      <c r="S1526" s="41" t="str">
        <f>IF(OR(CentrepointSourced[[#This Row],[Country]]="Northern Ireland",CentrepointSourced[[#This Row],[Country]]="Scotland",CentrepointSourced[[#This Row],[Country]]="Wales"),"Local Authority",CentrepointSourced[[#This Row],[LA type]])</f>
        <v>Local Authority</v>
      </c>
      <c r="T1526" s="41">
        <f>IF(TRIM(CentrepointSourced[[#This Row],[Presented HS]])="",0,IF(CentrepointSourced[[#This Row],[Presented HS]]="&lt;5",2.5,IF(CentrepointSourced[[#This Row],[Presented HS]]="&lt;10",5,VALUE(TRIM(CentrepointSourced[[#This Row],[Presented HS]])))))</f>
        <v>0</v>
      </c>
      <c r="U1526" s="41">
        <f>IF(TRIM(CentrepointSourced[[#This Row],[Assessed HS]])="",0,IF(CentrepointSourced[[#This Row],[Assessed HS]]="&lt;5",2.5,IF(CentrepointSourced[[#This Row],[Assessed HS]]="&lt;10",5,VALUE(TRIM(CentrepointSourced[[#This Row],[Assessed HS]])))))</f>
        <v>95</v>
      </c>
      <c r="V1526" s="41">
        <f>IF(TRIM(CentrepointSourced[[#This Row],[Presented CS]])="",0,IF(CentrepointSourced[[#This Row],[Presented CS]]="&lt;5",2.5,IF(CentrepointSourced[[#This Row],[Presented CS]]="&lt;10",5,VALUE(TRIM(CentrepointSourced[[#This Row],[Presented CS]])))))</f>
        <v>0</v>
      </c>
      <c r="W1526" s="41">
        <f>IF(TRIM(CentrepointSourced[[#This Row],[Assessed CS]])="",0,IF(CentrepointSourced[[#This Row],[Assessed CS]]="&lt;5",2.5,IF(CentrepointSourced[[#This Row],[Assessed CS]]="&lt;10",5,VALUE(TRIM(CentrepointSourced[[#This Row],[Assessed CS]])))))</f>
        <v>0</v>
      </c>
      <c r="X1526" s="106">
        <f>IF(CentrepointSourced[[#This Row],[Age]]="16-17",CentrepointSourced[[#This Row],[Presented HS DQ]],0)</f>
        <v>0</v>
      </c>
      <c r="Y1526" s="106">
        <f>IF(CentrepointSourced[[#This Row],[Age]]="16-24",CentrepointSourced[[#This Row],[Presented HS DQ]],0)</f>
        <v>0</v>
      </c>
      <c r="Z1526" s="106">
        <f>IF(CentrepointSourced[[#This Row],[Age]]="18-24",CentrepointSourced[[#This Row],[Presented HS DQ]],0)</f>
        <v>0</v>
      </c>
      <c r="AA1526" s="106">
        <f>IF(CentrepointSourced[[#This Row],[Age]]="16-17",CentrepointSourced[[#This Row],[Presented CS DQ]],0)</f>
        <v>0</v>
      </c>
      <c r="AB1526" s="106">
        <f>IF(CentrepointSourced[[#This Row],[Age]]="16-24",CentrepointSourced[[#This Row],[Presented CS DQ]],0)</f>
        <v>0</v>
      </c>
      <c r="AC1526" s="106">
        <f>IF(CentrepointSourced[[#This Row],[Age]]="18-24",CentrepointSourced[[#This Row],[Presented CS DQ]],0)</f>
        <v>0</v>
      </c>
      <c r="AD1526" s="107">
        <f>IF(CentrepointSourced[[#This Row],[Age]]="16-17",CentrepointSourced[[#This Row],[Assessed HS DQ]],0)</f>
        <v>0</v>
      </c>
      <c r="AE1526" s="107">
        <f>IF(CentrepointSourced[[#This Row],[Age]]="16-24",CentrepointSourced[[#This Row],[Assessed HS DQ]],0)</f>
        <v>95</v>
      </c>
      <c r="AF1526" s="107">
        <f>IF(CentrepointSourced[[#This Row],[Age]]="18-24",CentrepointSourced[[#This Row],[Assessed HS DQ]],0)</f>
        <v>0</v>
      </c>
      <c r="AG1526" s="107">
        <f>IF(CentrepointSourced[[#This Row],[Age]]="16-17",CentrepointSourced[[#This Row],[Assessed CS DQ]],0)</f>
        <v>0</v>
      </c>
      <c r="AH1526" s="107">
        <f>IF(CentrepointSourced[[#This Row],[Age]]="16-24",CentrepointSourced[[#This Row],[Assessed CS DQ]],0)</f>
        <v>0</v>
      </c>
      <c r="AI1526" s="107">
        <f>IF(CentrepointSourced[[#This Row],[Age]]="18-24",CentrepointSourced[[#This Row],[Assessed CS DQ]],0)</f>
        <v>0</v>
      </c>
    </row>
    <row r="1527" spans="1:35" customFormat="1" ht="13.5" customHeight="1">
      <c r="A1527" s="45" t="s">
        <v>94</v>
      </c>
      <c r="B1527" s="45" t="s">
        <v>214</v>
      </c>
      <c r="C1527" s="45"/>
      <c r="D1527" s="62" t="s">
        <v>37</v>
      </c>
      <c r="E1527" s="95">
        <v>2012</v>
      </c>
      <c r="F1527" s="67" t="s">
        <v>53</v>
      </c>
      <c r="G1527" s="67"/>
      <c r="H1527" s="79"/>
      <c r="I1527" s="45"/>
      <c r="J1527" s="45">
        <v>44</v>
      </c>
      <c r="K1527" s="45"/>
      <c r="L1527" s="45"/>
      <c r="M1527" s="45"/>
      <c r="N1527" s="45"/>
      <c r="O1527" s="45"/>
      <c r="P1527" s="45"/>
      <c r="Q1527" s="41" t="str">
        <f>IF(CentrepointSourced[[#This Row],[Country]]="Northern Ireland","Northern Ireland",IFERROR(VLOOKUP(CentrepointSourced[[#This Row],[Local Authority]],LKP_LANameDQ[],2,FALSE),CentrepointSourced[[#This Row],[Local Authority]]))</f>
        <v>Shetland Islands</v>
      </c>
      <c r="R1527" s="41" t="str">
        <f>IF(CentrepointSourced[[#This Row],[LA type]]="County","",INDEX(ConsolGeog[lad14cd],MATCH(CentrepointSourced[[#This Row],[Local Authority DQ]],ConsolGeog[la_name],0)))</f>
        <v>S12000027</v>
      </c>
      <c r="S1527" s="41" t="str">
        <f>IF(OR(CentrepointSourced[[#This Row],[Country]]="Northern Ireland",CentrepointSourced[[#This Row],[Country]]="Scotland",CentrepointSourced[[#This Row],[Country]]="Wales"),"Local Authority",CentrepointSourced[[#This Row],[LA type]])</f>
        <v>Local Authority</v>
      </c>
      <c r="T1527" s="41">
        <f>IF(TRIM(CentrepointSourced[[#This Row],[Presented HS]])="",0,IF(CentrepointSourced[[#This Row],[Presented HS]]="&lt;5",2.5,IF(CentrepointSourced[[#This Row],[Presented HS]]="&lt;10",5,VALUE(TRIM(CentrepointSourced[[#This Row],[Presented HS]])))))</f>
        <v>0</v>
      </c>
      <c r="U1527" s="41">
        <f>IF(TRIM(CentrepointSourced[[#This Row],[Assessed HS]])="",0,IF(CentrepointSourced[[#This Row],[Assessed HS]]="&lt;5",2.5,IF(CentrepointSourced[[#This Row],[Assessed HS]]="&lt;10",5,VALUE(TRIM(CentrepointSourced[[#This Row],[Assessed HS]])))))</f>
        <v>0</v>
      </c>
      <c r="V1527" s="41">
        <f>IF(TRIM(CentrepointSourced[[#This Row],[Presented CS]])="",0,IF(CentrepointSourced[[#This Row],[Presented CS]]="&lt;5",2.5,IF(CentrepointSourced[[#This Row],[Presented CS]]="&lt;10",5,VALUE(TRIM(CentrepointSourced[[#This Row],[Presented CS]])))))</f>
        <v>0</v>
      </c>
      <c r="W1527" s="41">
        <f>IF(TRIM(CentrepointSourced[[#This Row],[Assessed CS]])="",0,IF(CentrepointSourced[[#This Row],[Assessed CS]]="&lt;5",2.5,IF(CentrepointSourced[[#This Row],[Assessed CS]]="&lt;10",5,VALUE(TRIM(CentrepointSourced[[#This Row],[Assessed CS]])))))</f>
        <v>0</v>
      </c>
      <c r="X1527" s="106">
        <f>IF(CentrepointSourced[[#This Row],[Age]]="16-17",CentrepointSourced[[#This Row],[Presented HS DQ]],0)</f>
        <v>0</v>
      </c>
      <c r="Y1527" s="106">
        <f>IF(CentrepointSourced[[#This Row],[Age]]="16-24",CentrepointSourced[[#This Row],[Presented HS DQ]],0)</f>
        <v>0</v>
      </c>
      <c r="Z1527" s="106">
        <f>IF(CentrepointSourced[[#This Row],[Age]]="18-24",CentrepointSourced[[#This Row],[Presented HS DQ]],0)</f>
        <v>0</v>
      </c>
      <c r="AA1527" s="106">
        <f>IF(CentrepointSourced[[#This Row],[Age]]="16-17",CentrepointSourced[[#This Row],[Presented CS DQ]],0)</f>
        <v>0</v>
      </c>
      <c r="AB1527" s="106">
        <f>IF(CentrepointSourced[[#This Row],[Age]]="16-24",CentrepointSourced[[#This Row],[Presented CS DQ]],0)</f>
        <v>0</v>
      </c>
      <c r="AC1527" s="106">
        <f>IF(CentrepointSourced[[#This Row],[Age]]="18-24",CentrepointSourced[[#This Row],[Presented CS DQ]],0)</f>
        <v>0</v>
      </c>
      <c r="AD1527" s="107">
        <f>IF(CentrepointSourced[[#This Row],[Age]]="16-17",CentrepointSourced[[#This Row],[Assessed HS DQ]],0)</f>
        <v>0</v>
      </c>
      <c r="AE1527" s="107">
        <f>IF(CentrepointSourced[[#This Row],[Age]]="16-24",CentrepointSourced[[#This Row],[Assessed HS DQ]],0)</f>
        <v>0</v>
      </c>
      <c r="AF1527" s="107">
        <f>IF(CentrepointSourced[[#This Row],[Age]]="18-24",CentrepointSourced[[#This Row],[Assessed HS DQ]],0)</f>
        <v>0</v>
      </c>
      <c r="AG1527" s="107">
        <f>IF(CentrepointSourced[[#This Row],[Age]]="16-17",CentrepointSourced[[#This Row],[Assessed CS DQ]],0)</f>
        <v>0</v>
      </c>
      <c r="AH1527" s="107">
        <f>IF(CentrepointSourced[[#This Row],[Age]]="16-24",CentrepointSourced[[#This Row],[Assessed CS DQ]],0)</f>
        <v>0</v>
      </c>
      <c r="AI1527" s="107">
        <f>IF(CentrepointSourced[[#This Row],[Age]]="18-24",CentrepointSourced[[#This Row],[Assessed CS DQ]],0)</f>
        <v>0</v>
      </c>
    </row>
    <row r="1528" spans="1:35" customFormat="1" ht="13.5" customHeight="1">
      <c r="A1528" s="45" t="s">
        <v>94</v>
      </c>
      <c r="B1528" s="45" t="s">
        <v>214</v>
      </c>
      <c r="C1528" s="45"/>
      <c r="D1528" s="62" t="s">
        <v>37</v>
      </c>
      <c r="E1528" s="95">
        <v>2013</v>
      </c>
      <c r="F1528" s="67" t="s">
        <v>53</v>
      </c>
      <c r="G1528" s="67"/>
      <c r="H1528" s="79"/>
      <c r="I1528" s="45"/>
      <c r="J1528" s="45">
        <v>39</v>
      </c>
      <c r="K1528" s="45"/>
      <c r="L1528" s="45"/>
      <c r="M1528" s="45"/>
      <c r="N1528" s="45"/>
      <c r="O1528" s="45"/>
      <c r="P1528" s="45"/>
      <c r="Q1528" s="41" t="str">
        <f>IF(CentrepointSourced[[#This Row],[Country]]="Northern Ireland","Northern Ireland",IFERROR(VLOOKUP(CentrepointSourced[[#This Row],[Local Authority]],LKP_LANameDQ[],2,FALSE),CentrepointSourced[[#This Row],[Local Authority]]))</f>
        <v>Shetland Islands</v>
      </c>
      <c r="R1528" s="41" t="str">
        <f>IF(CentrepointSourced[[#This Row],[LA type]]="County","",INDEX(ConsolGeog[lad14cd],MATCH(CentrepointSourced[[#This Row],[Local Authority DQ]],ConsolGeog[la_name],0)))</f>
        <v>S12000027</v>
      </c>
      <c r="S1528" s="41" t="str">
        <f>IF(OR(CentrepointSourced[[#This Row],[Country]]="Northern Ireland",CentrepointSourced[[#This Row],[Country]]="Scotland",CentrepointSourced[[#This Row],[Country]]="Wales"),"Local Authority",CentrepointSourced[[#This Row],[LA type]])</f>
        <v>Local Authority</v>
      </c>
      <c r="T1528" s="41">
        <f>IF(TRIM(CentrepointSourced[[#This Row],[Presented HS]])="",0,IF(CentrepointSourced[[#This Row],[Presented HS]]="&lt;5",2.5,IF(CentrepointSourced[[#This Row],[Presented HS]]="&lt;10",5,VALUE(TRIM(CentrepointSourced[[#This Row],[Presented HS]])))))</f>
        <v>0</v>
      </c>
      <c r="U1528" s="41">
        <f>IF(TRIM(CentrepointSourced[[#This Row],[Assessed HS]])="",0,IF(CentrepointSourced[[#This Row],[Assessed HS]]="&lt;5",2.5,IF(CentrepointSourced[[#This Row],[Assessed HS]]="&lt;10",5,VALUE(TRIM(CentrepointSourced[[#This Row],[Assessed HS]])))))</f>
        <v>0</v>
      </c>
      <c r="V1528" s="41">
        <f>IF(TRIM(CentrepointSourced[[#This Row],[Presented CS]])="",0,IF(CentrepointSourced[[#This Row],[Presented CS]]="&lt;5",2.5,IF(CentrepointSourced[[#This Row],[Presented CS]]="&lt;10",5,VALUE(TRIM(CentrepointSourced[[#This Row],[Presented CS]])))))</f>
        <v>0</v>
      </c>
      <c r="W1528" s="41">
        <f>IF(TRIM(CentrepointSourced[[#This Row],[Assessed CS]])="",0,IF(CentrepointSourced[[#This Row],[Assessed CS]]="&lt;5",2.5,IF(CentrepointSourced[[#This Row],[Assessed CS]]="&lt;10",5,VALUE(TRIM(CentrepointSourced[[#This Row],[Assessed CS]])))))</f>
        <v>0</v>
      </c>
      <c r="X1528" s="106">
        <f>IF(CentrepointSourced[[#This Row],[Age]]="16-17",CentrepointSourced[[#This Row],[Presented HS DQ]],0)</f>
        <v>0</v>
      </c>
      <c r="Y1528" s="106">
        <f>IF(CentrepointSourced[[#This Row],[Age]]="16-24",CentrepointSourced[[#This Row],[Presented HS DQ]],0)</f>
        <v>0</v>
      </c>
      <c r="Z1528" s="106">
        <f>IF(CentrepointSourced[[#This Row],[Age]]="18-24",CentrepointSourced[[#This Row],[Presented HS DQ]],0)</f>
        <v>0</v>
      </c>
      <c r="AA1528" s="106">
        <f>IF(CentrepointSourced[[#This Row],[Age]]="16-17",CentrepointSourced[[#This Row],[Presented CS DQ]],0)</f>
        <v>0</v>
      </c>
      <c r="AB1528" s="106">
        <f>IF(CentrepointSourced[[#This Row],[Age]]="16-24",CentrepointSourced[[#This Row],[Presented CS DQ]],0)</f>
        <v>0</v>
      </c>
      <c r="AC1528" s="106">
        <f>IF(CentrepointSourced[[#This Row],[Age]]="18-24",CentrepointSourced[[#This Row],[Presented CS DQ]],0)</f>
        <v>0</v>
      </c>
      <c r="AD1528" s="107">
        <f>IF(CentrepointSourced[[#This Row],[Age]]="16-17",CentrepointSourced[[#This Row],[Assessed HS DQ]],0)</f>
        <v>0</v>
      </c>
      <c r="AE1528" s="107">
        <f>IF(CentrepointSourced[[#This Row],[Age]]="16-24",CentrepointSourced[[#This Row],[Assessed HS DQ]],0)</f>
        <v>0</v>
      </c>
      <c r="AF1528" s="107">
        <f>IF(CentrepointSourced[[#This Row],[Age]]="18-24",CentrepointSourced[[#This Row],[Assessed HS DQ]],0)</f>
        <v>0</v>
      </c>
      <c r="AG1528" s="107">
        <f>IF(CentrepointSourced[[#This Row],[Age]]="16-17",CentrepointSourced[[#This Row],[Assessed CS DQ]],0)</f>
        <v>0</v>
      </c>
      <c r="AH1528" s="107">
        <f>IF(CentrepointSourced[[#This Row],[Age]]="16-24",CentrepointSourced[[#This Row],[Assessed CS DQ]],0)</f>
        <v>0</v>
      </c>
      <c r="AI1528" s="107">
        <f>IF(CentrepointSourced[[#This Row],[Age]]="18-24",CentrepointSourced[[#This Row],[Assessed CS DQ]],0)</f>
        <v>0</v>
      </c>
    </row>
    <row r="1529" spans="1:35" customFormat="1" ht="13.5" customHeight="1">
      <c r="A1529" s="45" t="s">
        <v>94</v>
      </c>
      <c r="B1529" s="45" t="s">
        <v>214</v>
      </c>
      <c r="C1529" s="45"/>
      <c r="D1529" s="62" t="s">
        <v>37</v>
      </c>
      <c r="E1529" s="95">
        <v>2014</v>
      </c>
      <c r="F1529" s="67" t="s">
        <v>53</v>
      </c>
      <c r="G1529" s="67"/>
      <c r="H1529" s="79"/>
      <c r="I1529" s="45"/>
      <c r="J1529" s="45">
        <v>43</v>
      </c>
      <c r="K1529" s="45"/>
      <c r="L1529" s="45"/>
      <c r="M1529" s="45"/>
      <c r="N1529" s="45"/>
      <c r="O1529" s="45"/>
      <c r="P1529" s="45"/>
      <c r="Q1529" s="41" t="str">
        <f>IF(CentrepointSourced[[#This Row],[Country]]="Northern Ireland","Northern Ireland",IFERROR(VLOOKUP(CentrepointSourced[[#This Row],[Local Authority]],LKP_LANameDQ[],2,FALSE),CentrepointSourced[[#This Row],[Local Authority]]))</f>
        <v>Shetland Islands</v>
      </c>
      <c r="R1529" s="41" t="str">
        <f>IF(CentrepointSourced[[#This Row],[LA type]]="County","",INDEX(ConsolGeog[lad14cd],MATCH(CentrepointSourced[[#This Row],[Local Authority DQ]],ConsolGeog[la_name],0)))</f>
        <v>S12000027</v>
      </c>
      <c r="S1529" s="41" t="str">
        <f>IF(OR(CentrepointSourced[[#This Row],[Country]]="Northern Ireland",CentrepointSourced[[#This Row],[Country]]="Scotland",CentrepointSourced[[#This Row],[Country]]="Wales"),"Local Authority",CentrepointSourced[[#This Row],[LA type]])</f>
        <v>Local Authority</v>
      </c>
      <c r="T1529" s="41">
        <f>IF(TRIM(CentrepointSourced[[#This Row],[Presented HS]])="",0,IF(CentrepointSourced[[#This Row],[Presented HS]]="&lt;5",2.5,IF(CentrepointSourced[[#This Row],[Presented HS]]="&lt;10",5,VALUE(TRIM(CentrepointSourced[[#This Row],[Presented HS]])))))</f>
        <v>0</v>
      </c>
      <c r="U1529" s="41">
        <f>IF(TRIM(CentrepointSourced[[#This Row],[Assessed HS]])="",0,IF(CentrepointSourced[[#This Row],[Assessed HS]]="&lt;5",2.5,IF(CentrepointSourced[[#This Row],[Assessed HS]]="&lt;10",5,VALUE(TRIM(CentrepointSourced[[#This Row],[Assessed HS]])))))</f>
        <v>0</v>
      </c>
      <c r="V1529" s="41">
        <f>IF(TRIM(CentrepointSourced[[#This Row],[Presented CS]])="",0,IF(CentrepointSourced[[#This Row],[Presented CS]]="&lt;5",2.5,IF(CentrepointSourced[[#This Row],[Presented CS]]="&lt;10",5,VALUE(TRIM(CentrepointSourced[[#This Row],[Presented CS]])))))</f>
        <v>0</v>
      </c>
      <c r="W1529" s="41">
        <f>IF(TRIM(CentrepointSourced[[#This Row],[Assessed CS]])="",0,IF(CentrepointSourced[[#This Row],[Assessed CS]]="&lt;5",2.5,IF(CentrepointSourced[[#This Row],[Assessed CS]]="&lt;10",5,VALUE(TRIM(CentrepointSourced[[#This Row],[Assessed CS]])))))</f>
        <v>0</v>
      </c>
      <c r="X1529" s="106">
        <f>IF(CentrepointSourced[[#This Row],[Age]]="16-17",CentrepointSourced[[#This Row],[Presented HS DQ]],0)</f>
        <v>0</v>
      </c>
      <c r="Y1529" s="106">
        <f>IF(CentrepointSourced[[#This Row],[Age]]="16-24",CentrepointSourced[[#This Row],[Presented HS DQ]],0)</f>
        <v>0</v>
      </c>
      <c r="Z1529" s="106">
        <f>IF(CentrepointSourced[[#This Row],[Age]]="18-24",CentrepointSourced[[#This Row],[Presented HS DQ]],0)</f>
        <v>0</v>
      </c>
      <c r="AA1529" s="106">
        <f>IF(CentrepointSourced[[#This Row],[Age]]="16-17",CentrepointSourced[[#This Row],[Presented CS DQ]],0)</f>
        <v>0</v>
      </c>
      <c r="AB1529" s="106">
        <f>IF(CentrepointSourced[[#This Row],[Age]]="16-24",CentrepointSourced[[#This Row],[Presented CS DQ]],0)</f>
        <v>0</v>
      </c>
      <c r="AC1529" s="106">
        <f>IF(CentrepointSourced[[#This Row],[Age]]="18-24",CentrepointSourced[[#This Row],[Presented CS DQ]],0)</f>
        <v>0</v>
      </c>
      <c r="AD1529" s="107">
        <f>IF(CentrepointSourced[[#This Row],[Age]]="16-17",CentrepointSourced[[#This Row],[Assessed HS DQ]],0)</f>
        <v>0</v>
      </c>
      <c r="AE1529" s="107">
        <f>IF(CentrepointSourced[[#This Row],[Age]]="16-24",CentrepointSourced[[#This Row],[Assessed HS DQ]],0)</f>
        <v>0</v>
      </c>
      <c r="AF1529" s="107">
        <f>IF(CentrepointSourced[[#This Row],[Age]]="18-24",CentrepointSourced[[#This Row],[Assessed HS DQ]],0)</f>
        <v>0</v>
      </c>
      <c r="AG1529" s="107">
        <f>IF(CentrepointSourced[[#This Row],[Age]]="16-17",CentrepointSourced[[#This Row],[Assessed CS DQ]],0)</f>
        <v>0</v>
      </c>
      <c r="AH1529" s="107">
        <f>IF(CentrepointSourced[[#This Row],[Age]]="16-24",CentrepointSourced[[#This Row],[Assessed CS DQ]],0)</f>
        <v>0</v>
      </c>
      <c r="AI1529" s="107">
        <f>IF(CentrepointSourced[[#This Row],[Age]]="18-24",CentrepointSourced[[#This Row],[Assessed CS DQ]],0)</f>
        <v>0</v>
      </c>
    </row>
    <row r="1530" spans="1:35" customFormat="1" ht="13.5" customHeight="1">
      <c r="A1530" s="45" t="s">
        <v>94</v>
      </c>
      <c r="B1530" s="45" t="s">
        <v>215</v>
      </c>
      <c r="C1530" s="45"/>
      <c r="D1530" s="62" t="s">
        <v>37</v>
      </c>
      <c r="E1530" s="95">
        <v>2002</v>
      </c>
      <c r="F1530" s="67" t="s">
        <v>53</v>
      </c>
      <c r="G1530" s="67"/>
      <c r="H1530" s="97">
        <v>230</v>
      </c>
      <c r="I1530" s="45"/>
      <c r="J1530" s="45">
        <v>224</v>
      </c>
      <c r="K1530" s="45"/>
      <c r="L1530" s="45"/>
      <c r="M1530" s="45"/>
      <c r="N1530" s="45"/>
      <c r="O1530" s="45"/>
      <c r="P1530" s="45"/>
      <c r="Q1530" s="41" t="str">
        <f>IF(CentrepointSourced[[#This Row],[Country]]="Northern Ireland","Northern Ireland",IFERROR(VLOOKUP(CentrepointSourced[[#This Row],[Local Authority]],LKP_LANameDQ[],2,FALSE),CentrepointSourced[[#This Row],[Local Authority]]))</f>
        <v>South Ayrshire</v>
      </c>
      <c r="R1530" s="41" t="str">
        <f>IF(CentrepointSourced[[#This Row],[LA type]]="County","",INDEX(ConsolGeog[lad14cd],MATCH(CentrepointSourced[[#This Row],[Local Authority DQ]],ConsolGeog[la_name],0)))</f>
        <v>S12000028</v>
      </c>
      <c r="S1530" s="41" t="str">
        <f>IF(OR(CentrepointSourced[[#This Row],[Country]]="Northern Ireland",CentrepointSourced[[#This Row],[Country]]="Scotland",CentrepointSourced[[#This Row],[Country]]="Wales"),"Local Authority",CentrepointSourced[[#This Row],[LA type]])</f>
        <v>Local Authority</v>
      </c>
      <c r="T1530" s="41">
        <f>IF(TRIM(CentrepointSourced[[#This Row],[Presented HS]])="",0,IF(CentrepointSourced[[#This Row],[Presented HS]]="&lt;5",2.5,IF(CentrepointSourced[[#This Row],[Presented HS]]="&lt;10",5,VALUE(TRIM(CentrepointSourced[[#This Row],[Presented HS]])))))</f>
        <v>0</v>
      </c>
      <c r="U1530" s="41">
        <f>IF(TRIM(CentrepointSourced[[#This Row],[Assessed HS]])="",0,IF(CentrepointSourced[[#This Row],[Assessed HS]]="&lt;5",2.5,IF(CentrepointSourced[[#This Row],[Assessed HS]]="&lt;10",5,VALUE(TRIM(CentrepointSourced[[#This Row],[Assessed HS]])))))</f>
        <v>230</v>
      </c>
      <c r="V1530" s="41">
        <f>IF(TRIM(CentrepointSourced[[#This Row],[Presented CS]])="",0,IF(CentrepointSourced[[#This Row],[Presented CS]]="&lt;5",2.5,IF(CentrepointSourced[[#This Row],[Presented CS]]="&lt;10",5,VALUE(TRIM(CentrepointSourced[[#This Row],[Presented CS]])))))</f>
        <v>0</v>
      </c>
      <c r="W1530" s="41">
        <f>IF(TRIM(CentrepointSourced[[#This Row],[Assessed CS]])="",0,IF(CentrepointSourced[[#This Row],[Assessed CS]]="&lt;5",2.5,IF(CentrepointSourced[[#This Row],[Assessed CS]]="&lt;10",5,VALUE(TRIM(CentrepointSourced[[#This Row],[Assessed CS]])))))</f>
        <v>0</v>
      </c>
      <c r="X1530" s="106">
        <f>IF(CentrepointSourced[[#This Row],[Age]]="16-17",CentrepointSourced[[#This Row],[Presented HS DQ]],0)</f>
        <v>0</v>
      </c>
      <c r="Y1530" s="106">
        <f>IF(CentrepointSourced[[#This Row],[Age]]="16-24",CentrepointSourced[[#This Row],[Presented HS DQ]],0)</f>
        <v>0</v>
      </c>
      <c r="Z1530" s="106">
        <f>IF(CentrepointSourced[[#This Row],[Age]]="18-24",CentrepointSourced[[#This Row],[Presented HS DQ]],0)</f>
        <v>0</v>
      </c>
      <c r="AA1530" s="106">
        <f>IF(CentrepointSourced[[#This Row],[Age]]="16-17",CentrepointSourced[[#This Row],[Presented CS DQ]],0)</f>
        <v>0</v>
      </c>
      <c r="AB1530" s="106">
        <f>IF(CentrepointSourced[[#This Row],[Age]]="16-24",CentrepointSourced[[#This Row],[Presented CS DQ]],0)</f>
        <v>0</v>
      </c>
      <c r="AC1530" s="106">
        <f>IF(CentrepointSourced[[#This Row],[Age]]="18-24",CentrepointSourced[[#This Row],[Presented CS DQ]],0)</f>
        <v>0</v>
      </c>
      <c r="AD1530" s="107">
        <f>IF(CentrepointSourced[[#This Row],[Age]]="16-17",CentrepointSourced[[#This Row],[Assessed HS DQ]],0)</f>
        <v>0</v>
      </c>
      <c r="AE1530" s="107">
        <f>IF(CentrepointSourced[[#This Row],[Age]]="16-24",CentrepointSourced[[#This Row],[Assessed HS DQ]],0)</f>
        <v>230</v>
      </c>
      <c r="AF1530" s="107">
        <f>IF(CentrepointSourced[[#This Row],[Age]]="18-24",CentrepointSourced[[#This Row],[Assessed HS DQ]],0)</f>
        <v>0</v>
      </c>
      <c r="AG1530" s="107">
        <f>IF(CentrepointSourced[[#This Row],[Age]]="16-17",CentrepointSourced[[#This Row],[Assessed CS DQ]],0)</f>
        <v>0</v>
      </c>
      <c r="AH1530" s="107">
        <f>IF(CentrepointSourced[[#This Row],[Age]]="16-24",CentrepointSourced[[#This Row],[Assessed CS DQ]],0)</f>
        <v>0</v>
      </c>
      <c r="AI1530" s="107">
        <f>IF(CentrepointSourced[[#This Row],[Age]]="18-24",CentrepointSourced[[#This Row],[Assessed CS DQ]],0)</f>
        <v>0</v>
      </c>
    </row>
    <row r="1531" spans="1:35" customFormat="1" ht="13.5" customHeight="1">
      <c r="A1531" s="45" t="s">
        <v>94</v>
      </c>
      <c r="B1531" s="45" t="s">
        <v>215</v>
      </c>
      <c r="C1531" s="45"/>
      <c r="D1531" s="62" t="s">
        <v>37</v>
      </c>
      <c r="E1531" s="95">
        <v>2003</v>
      </c>
      <c r="F1531" s="67" t="s">
        <v>53</v>
      </c>
      <c r="G1531" s="67"/>
      <c r="H1531" s="97">
        <v>212</v>
      </c>
      <c r="I1531" s="45"/>
      <c r="J1531" s="45">
        <v>222</v>
      </c>
      <c r="K1531" s="45"/>
      <c r="L1531" s="45"/>
      <c r="M1531" s="45"/>
      <c r="N1531" s="45"/>
      <c r="O1531" s="45"/>
      <c r="P1531" s="45"/>
      <c r="Q1531" s="41" t="str">
        <f>IF(CentrepointSourced[[#This Row],[Country]]="Northern Ireland","Northern Ireland",IFERROR(VLOOKUP(CentrepointSourced[[#This Row],[Local Authority]],LKP_LANameDQ[],2,FALSE),CentrepointSourced[[#This Row],[Local Authority]]))</f>
        <v>South Ayrshire</v>
      </c>
      <c r="R1531" s="41" t="str">
        <f>IF(CentrepointSourced[[#This Row],[LA type]]="County","",INDEX(ConsolGeog[lad14cd],MATCH(CentrepointSourced[[#This Row],[Local Authority DQ]],ConsolGeog[la_name],0)))</f>
        <v>S12000028</v>
      </c>
      <c r="S1531" s="41" t="str">
        <f>IF(OR(CentrepointSourced[[#This Row],[Country]]="Northern Ireland",CentrepointSourced[[#This Row],[Country]]="Scotland",CentrepointSourced[[#This Row],[Country]]="Wales"),"Local Authority",CentrepointSourced[[#This Row],[LA type]])</f>
        <v>Local Authority</v>
      </c>
      <c r="T1531" s="41">
        <f>IF(TRIM(CentrepointSourced[[#This Row],[Presented HS]])="",0,IF(CentrepointSourced[[#This Row],[Presented HS]]="&lt;5",2.5,IF(CentrepointSourced[[#This Row],[Presented HS]]="&lt;10",5,VALUE(TRIM(CentrepointSourced[[#This Row],[Presented HS]])))))</f>
        <v>0</v>
      </c>
      <c r="U1531" s="41">
        <f>IF(TRIM(CentrepointSourced[[#This Row],[Assessed HS]])="",0,IF(CentrepointSourced[[#This Row],[Assessed HS]]="&lt;5",2.5,IF(CentrepointSourced[[#This Row],[Assessed HS]]="&lt;10",5,VALUE(TRIM(CentrepointSourced[[#This Row],[Assessed HS]])))))</f>
        <v>212</v>
      </c>
      <c r="V1531" s="41">
        <f>IF(TRIM(CentrepointSourced[[#This Row],[Presented CS]])="",0,IF(CentrepointSourced[[#This Row],[Presented CS]]="&lt;5",2.5,IF(CentrepointSourced[[#This Row],[Presented CS]]="&lt;10",5,VALUE(TRIM(CentrepointSourced[[#This Row],[Presented CS]])))))</f>
        <v>0</v>
      </c>
      <c r="W1531" s="41">
        <f>IF(TRIM(CentrepointSourced[[#This Row],[Assessed CS]])="",0,IF(CentrepointSourced[[#This Row],[Assessed CS]]="&lt;5",2.5,IF(CentrepointSourced[[#This Row],[Assessed CS]]="&lt;10",5,VALUE(TRIM(CentrepointSourced[[#This Row],[Assessed CS]])))))</f>
        <v>0</v>
      </c>
      <c r="X1531" s="106">
        <f>IF(CentrepointSourced[[#This Row],[Age]]="16-17",CentrepointSourced[[#This Row],[Presented HS DQ]],0)</f>
        <v>0</v>
      </c>
      <c r="Y1531" s="106">
        <f>IF(CentrepointSourced[[#This Row],[Age]]="16-24",CentrepointSourced[[#This Row],[Presented HS DQ]],0)</f>
        <v>0</v>
      </c>
      <c r="Z1531" s="106">
        <f>IF(CentrepointSourced[[#This Row],[Age]]="18-24",CentrepointSourced[[#This Row],[Presented HS DQ]],0)</f>
        <v>0</v>
      </c>
      <c r="AA1531" s="106">
        <f>IF(CentrepointSourced[[#This Row],[Age]]="16-17",CentrepointSourced[[#This Row],[Presented CS DQ]],0)</f>
        <v>0</v>
      </c>
      <c r="AB1531" s="106">
        <f>IF(CentrepointSourced[[#This Row],[Age]]="16-24",CentrepointSourced[[#This Row],[Presented CS DQ]],0)</f>
        <v>0</v>
      </c>
      <c r="AC1531" s="106">
        <f>IF(CentrepointSourced[[#This Row],[Age]]="18-24",CentrepointSourced[[#This Row],[Presented CS DQ]],0)</f>
        <v>0</v>
      </c>
      <c r="AD1531" s="107">
        <f>IF(CentrepointSourced[[#This Row],[Age]]="16-17",CentrepointSourced[[#This Row],[Assessed HS DQ]],0)</f>
        <v>0</v>
      </c>
      <c r="AE1531" s="107">
        <f>IF(CentrepointSourced[[#This Row],[Age]]="16-24",CentrepointSourced[[#This Row],[Assessed HS DQ]],0)</f>
        <v>212</v>
      </c>
      <c r="AF1531" s="107">
        <f>IF(CentrepointSourced[[#This Row],[Age]]="18-24",CentrepointSourced[[#This Row],[Assessed HS DQ]],0)</f>
        <v>0</v>
      </c>
      <c r="AG1531" s="107">
        <f>IF(CentrepointSourced[[#This Row],[Age]]="16-17",CentrepointSourced[[#This Row],[Assessed CS DQ]],0)</f>
        <v>0</v>
      </c>
      <c r="AH1531" s="107">
        <f>IF(CentrepointSourced[[#This Row],[Age]]="16-24",CentrepointSourced[[#This Row],[Assessed CS DQ]],0)</f>
        <v>0</v>
      </c>
      <c r="AI1531" s="107">
        <f>IF(CentrepointSourced[[#This Row],[Age]]="18-24",CentrepointSourced[[#This Row],[Assessed CS DQ]],0)</f>
        <v>0</v>
      </c>
    </row>
    <row r="1532" spans="1:35" customFormat="1" ht="13.5" customHeight="1">
      <c r="A1532" s="45" t="s">
        <v>94</v>
      </c>
      <c r="B1532" s="45" t="s">
        <v>215</v>
      </c>
      <c r="C1532" s="45"/>
      <c r="D1532" s="62" t="s">
        <v>37</v>
      </c>
      <c r="E1532" s="95">
        <v>2004</v>
      </c>
      <c r="F1532" s="67" t="s">
        <v>53</v>
      </c>
      <c r="G1532" s="67"/>
      <c r="H1532" s="97">
        <v>241</v>
      </c>
      <c r="I1532" s="45"/>
      <c r="J1532" s="45">
        <v>235</v>
      </c>
      <c r="K1532" s="45"/>
      <c r="L1532" s="45"/>
      <c r="M1532" s="45"/>
      <c r="N1532" s="45"/>
      <c r="O1532" s="45"/>
      <c r="P1532" s="45"/>
      <c r="Q1532" s="41" t="str">
        <f>IF(CentrepointSourced[[#This Row],[Country]]="Northern Ireland","Northern Ireland",IFERROR(VLOOKUP(CentrepointSourced[[#This Row],[Local Authority]],LKP_LANameDQ[],2,FALSE),CentrepointSourced[[#This Row],[Local Authority]]))</f>
        <v>South Ayrshire</v>
      </c>
      <c r="R1532" s="41" t="str">
        <f>IF(CentrepointSourced[[#This Row],[LA type]]="County","",INDEX(ConsolGeog[lad14cd],MATCH(CentrepointSourced[[#This Row],[Local Authority DQ]],ConsolGeog[la_name],0)))</f>
        <v>S12000028</v>
      </c>
      <c r="S1532" s="41" t="str">
        <f>IF(OR(CentrepointSourced[[#This Row],[Country]]="Northern Ireland",CentrepointSourced[[#This Row],[Country]]="Scotland",CentrepointSourced[[#This Row],[Country]]="Wales"),"Local Authority",CentrepointSourced[[#This Row],[LA type]])</f>
        <v>Local Authority</v>
      </c>
      <c r="T1532" s="41">
        <f>IF(TRIM(CentrepointSourced[[#This Row],[Presented HS]])="",0,IF(CentrepointSourced[[#This Row],[Presented HS]]="&lt;5",2.5,IF(CentrepointSourced[[#This Row],[Presented HS]]="&lt;10",5,VALUE(TRIM(CentrepointSourced[[#This Row],[Presented HS]])))))</f>
        <v>0</v>
      </c>
      <c r="U1532" s="41">
        <f>IF(TRIM(CentrepointSourced[[#This Row],[Assessed HS]])="",0,IF(CentrepointSourced[[#This Row],[Assessed HS]]="&lt;5",2.5,IF(CentrepointSourced[[#This Row],[Assessed HS]]="&lt;10",5,VALUE(TRIM(CentrepointSourced[[#This Row],[Assessed HS]])))))</f>
        <v>241</v>
      </c>
      <c r="V1532" s="41">
        <f>IF(TRIM(CentrepointSourced[[#This Row],[Presented CS]])="",0,IF(CentrepointSourced[[#This Row],[Presented CS]]="&lt;5",2.5,IF(CentrepointSourced[[#This Row],[Presented CS]]="&lt;10",5,VALUE(TRIM(CentrepointSourced[[#This Row],[Presented CS]])))))</f>
        <v>0</v>
      </c>
      <c r="W1532" s="41">
        <f>IF(TRIM(CentrepointSourced[[#This Row],[Assessed CS]])="",0,IF(CentrepointSourced[[#This Row],[Assessed CS]]="&lt;5",2.5,IF(CentrepointSourced[[#This Row],[Assessed CS]]="&lt;10",5,VALUE(TRIM(CentrepointSourced[[#This Row],[Assessed CS]])))))</f>
        <v>0</v>
      </c>
      <c r="X1532" s="106">
        <f>IF(CentrepointSourced[[#This Row],[Age]]="16-17",CentrepointSourced[[#This Row],[Presented HS DQ]],0)</f>
        <v>0</v>
      </c>
      <c r="Y1532" s="106">
        <f>IF(CentrepointSourced[[#This Row],[Age]]="16-24",CentrepointSourced[[#This Row],[Presented HS DQ]],0)</f>
        <v>0</v>
      </c>
      <c r="Z1532" s="106">
        <f>IF(CentrepointSourced[[#This Row],[Age]]="18-24",CentrepointSourced[[#This Row],[Presented HS DQ]],0)</f>
        <v>0</v>
      </c>
      <c r="AA1532" s="106">
        <f>IF(CentrepointSourced[[#This Row],[Age]]="16-17",CentrepointSourced[[#This Row],[Presented CS DQ]],0)</f>
        <v>0</v>
      </c>
      <c r="AB1532" s="106">
        <f>IF(CentrepointSourced[[#This Row],[Age]]="16-24",CentrepointSourced[[#This Row],[Presented CS DQ]],0)</f>
        <v>0</v>
      </c>
      <c r="AC1532" s="106">
        <f>IF(CentrepointSourced[[#This Row],[Age]]="18-24",CentrepointSourced[[#This Row],[Presented CS DQ]],0)</f>
        <v>0</v>
      </c>
      <c r="AD1532" s="107">
        <f>IF(CentrepointSourced[[#This Row],[Age]]="16-17",CentrepointSourced[[#This Row],[Assessed HS DQ]],0)</f>
        <v>0</v>
      </c>
      <c r="AE1532" s="107">
        <f>IF(CentrepointSourced[[#This Row],[Age]]="16-24",CentrepointSourced[[#This Row],[Assessed HS DQ]],0)</f>
        <v>241</v>
      </c>
      <c r="AF1532" s="107">
        <f>IF(CentrepointSourced[[#This Row],[Age]]="18-24",CentrepointSourced[[#This Row],[Assessed HS DQ]],0)</f>
        <v>0</v>
      </c>
      <c r="AG1532" s="107">
        <f>IF(CentrepointSourced[[#This Row],[Age]]="16-17",CentrepointSourced[[#This Row],[Assessed CS DQ]],0)</f>
        <v>0</v>
      </c>
      <c r="AH1532" s="107">
        <f>IF(CentrepointSourced[[#This Row],[Age]]="16-24",CentrepointSourced[[#This Row],[Assessed CS DQ]],0)</f>
        <v>0</v>
      </c>
      <c r="AI1532" s="107">
        <f>IF(CentrepointSourced[[#This Row],[Age]]="18-24",CentrepointSourced[[#This Row],[Assessed CS DQ]],0)</f>
        <v>0</v>
      </c>
    </row>
    <row r="1533" spans="1:35" customFormat="1" ht="13.5" customHeight="1">
      <c r="A1533" s="45" t="s">
        <v>94</v>
      </c>
      <c r="B1533" s="45" t="s">
        <v>215</v>
      </c>
      <c r="C1533" s="45"/>
      <c r="D1533" s="62" t="s">
        <v>37</v>
      </c>
      <c r="E1533" s="95">
        <v>2005</v>
      </c>
      <c r="F1533" s="67" t="s">
        <v>53</v>
      </c>
      <c r="G1533" s="67"/>
      <c r="H1533" s="97">
        <v>213</v>
      </c>
      <c r="I1533" s="45"/>
      <c r="J1533" s="45">
        <v>216</v>
      </c>
      <c r="K1533" s="45"/>
      <c r="L1533" s="45"/>
      <c r="M1533" s="45"/>
      <c r="N1533" s="45"/>
      <c r="O1533" s="45"/>
      <c r="P1533" s="45"/>
      <c r="Q1533" s="41" t="str">
        <f>IF(CentrepointSourced[[#This Row],[Country]]="Northern Ireland","Northern Ireland",IFERROR(VLOOKUP(CentrepointSourced[[#This Row],[Local Authority]],LKP_LANameDQ[],2,FALSE),CentrepointSourced[[#This Row],[Local Authority]]))</f>
        <v>South Ayrshire</v>
      </c>
      <c r="R1533" s="41" t="str">
        <f>IF(CentrepointSourced[[#This Row],[LA type]]="County","",INDEX(ConsolGeog[lad14cd],MATCH(CentrepointSourced[[#This Row],[Local Authority DQ]],ConsolGeog[la_name],0)))</f>
        <v>S12000028</v>
      </c>
      <c r="S1533" s="41" t="str">
        <f>IF(OR(CentrepointSourced[[#This Row],[Country]]="Northern Ireland",CentrepointSourced[[#This Row],[Country]]="Scotland",CentrepointSourced[[#This Row],[Country]]="Wales"),"Local Authority",CentrepointSourced[[#This Row],[LA type]])</f>
        <v>Local Authority</v>
      </c>
      <c r="T1533" s="41">
        <f>IF(TRIM(CentrepointSourced[[#This Row],[Presented HS]])="",0,IF(CentrepointSourced[[#This Row],[Presented HS]]="&lt;5",2.5,IF(CentrepointSourced[[#This Row],[Presented HS]]="&lt;10",5,VALUE(TRIM(CentrepointSourced[[#This Row],[Presented HS]])))))</f>
        <v>0</v>
      </c>
      <c r="U1533" s="41">
        <f>IF(TRIM(CentrepointSourced[[#This Row],[Assessed HS]])="",0,IF(CentrepointSourced[[#This Row],[Assessed HS]]="&lt;5",2.5,IF(CentrepointSourced[[#This Row],[Assessed HS]]="&lt;10",5,VALUE(TRIM(CentrepointSourced[[#This Row],[Assessed HS]])))))</f>
        <v>213</v>
      </c>
      <c r="V1533" s="41">
        <f>IF(TRIM(CentrepointSourced[[#This Row],[Presented CS]])="",0,IF(CentrepointSourced[[#This Row],[Presented CS]]="&lt;5",2.5,IF(CentrepointSourced[[#This Row],[Presented CS]]="&lt;10",5,VALUE(TRIM(CentrepointSourced[[#This Row],[Presented CS]])))))</f>
        <v>0</v>
      </c>
      <c r="W1533" s="41">
        <f>IF(TRIM(CentrepointSourced[[#This Row],[Assessed CS]])="",0,IF(CentrepointSourced[[#This Row],[Assessed CS]]="&lt;5",2.5,IF(CentrepointSourced[[#This Row],[Assessed CS]]="&lt;10",5,VALUE(TRIM(CentrepointSourced[[#This Row],[Assessed CS]])))))</f>
        <v>0</v>
      </c>
      <c r="X1533" s="106">
        <f>IF(CentrepointSourced[[#This Row],[Age]]="16-17",CentrepointSourced[[#This Row],[Presented HS DQ]],0)</f>
        <v>0</v>
      </c>
      <c r="Y1533" s="106">
        <f>IF(CentrepointSourced[[#This Row],[Age]]="16-24",CentrepointSourced[[#This Row],[Presented HS DQ]],0)</f>
        <v>0</v>
      </c>
      <c r="Z1533" s="106">
        <f>IF(CentrepointSourced[[#This Row],[Age]]="18-24",CentrepointSourced[[#This Row],[Presented HS DQ]],0)</f>
        <v>0</v>
      </c>
      <c r="AA1533" s="106">
        <f>IF(CentrepointSourced[[#This Row],[Age]]="16-17",CentrepointSourced[[#This Row],[Presented CS DQ]],0)</f>
        <v>0</v>
      </c>
      <c r="AB1533" s="106">
        <f>IF(CentrepointSourced[[#This Row],[Age]]="16-24",CentrepointSourced[[#This Row],[Presented CS DQ]],0)</f>
        <v>0</v>
      </c>
      <c r="AC1533" s="106">
        <f>IF(CentrepointSourced[[#This Row],[Age]]="18-24",CentrepointSourced[[#This Row],[Presented CS DQ]],0)</f>
        <v>0</v>
      </c>
      <c r="AD1533" s="107">
        <f>IF(CentrepointSourced[[#This Row],[Age]]="16-17",CentrepointSourced[[#This Row],[Assessed HS DQ]],0)</f>
        <v>0</v>
      </c>
      <c r="AE1533" s="107">
        <f>IF(CentrepointSourced[[#This Row],[Age]]="16-24",CentrepointSourced[[#This Row],[Assessed HS DQ]],0)</f>
        <v>213</v>
      </c>
      <c r="AF1533" s="107">
        <f>IF(CentrepointSourced[[#This Row],[Age]]="18-24",CentrepointSourced[[#This Row],[Assessed HS DQ]],0)</f>
        <v>0</v>
      </c>
      <c r="AG1533" s="107">
        <f>IF(CentrepointSourced[[#This Row],[Age]]="16-17",CentrepointSourced[[#This Row],[Assessed CS DQ]],0)</f>
        <v>0</v>
      </c>
      <c r="AH1533" s="107">
        <f>IF(CentrepointSourced[[#This Row],[Age]]="16-24",CentrepointSourced[[#This Row],[Assessed CS DQ]],0)</f>
        <v>0</v>
      </c>
      <c r="AI1533" s="107">
        <f>IF(CentrepointSourced[[#This Row],[Age]]="18-24",CentrepointSourced[[#This Row],[Assessed CS DQ]],0)</f>
        <v>0</v>
      </c>
    </row>
    <row r="1534" spans="1:35" customFormat="1" ht="13.5" customHeight="1">
      <c r="A1534" s="45" t="s">
        <v>94</v>
      </c>
      <c r="B1534" s="45" t="s">
        <v>215</v>
      </c>
      <c r="C1534" s="45"/>
      <c r="D1534" s="62" t="s">
        <v>37</v>
      </c>
      <c r="E1534" s="95">
        <v>2006</v>
      </c>
      <c r="F1534" s="67" t="s">
        <v>53</v>
      </c>
      <c r="G1534" s="67"/>
      <c r="H1534" s="97">
        <v>233</v>
      </c>
      <c r="I1534" s="45"/>
      <c r="J1534" s="45">
        <v>249</v>
      </c>
      <c r="K1534" s="45"/>
      <c r="L1534" s="45"/>
      <c r="M1534" s="45"/>
      <c r="N1534" s="45"/>
      <c r="O1534" s="45"/>
      <c r="P1534" s="45"/>
      <c r="Q1534" s="41" t="str">
        <f>IF(CentrepointSourced[[#This Row],[Country]]="Northern Ireland","Northern Ireland",IFERROR(VLOOKUP(CentrepointSourced[[#This Row],[Local Authority]],LKP_LANameDQ[],2,FALSE),CentrepointSourced[[#This Row],[Local Authority]]))</f>
        <v>South Ayrshire</v>
      </c>
      <c r="R1534" s="41" t="str">
        <f>IF(CentrepointSourced[[#This Row],[LA type]]="County","",INDEX(ConsolGeog[lad14cd],MATCH(CentrepointSourced[[#This Row],[Local Authority DQ]],ConsolGeog[la_name],0)))</f>
        <v>S12000028</v>
      </c>
      <c r="S1534" s="41" t="str">
        <f>IF(OR(CentrepointSourced[[#This Row],[Country]]="Northern Ireland",CentrepointSourced[[#This Row],[Country]]="Scotland",CentrepointSourced[[#This Row],[Country]]="Wales"),"Local Authority",CentrepointSourced[[#This Row],[LA type]])</f>
        <v>Local Authority</v>
      </c>
      <c r="T1534" s="41">
        <f>IF(TRIM(CentrepointSourced[[#This Row],[Presented HS]])="",0,IF(CentrepointSourced[[#This Row],[Presented HS]]="&lt;5",2.5,IF(CentrepointSourced[[#This Row],[Presented HS]]="&lt;10",5,VALUE(TRIM(CentrepointSourced[[#This Row],[Presented HS]])))))</f>
        <v>0</v>
      </c>
      <c r="U1534" s="41">
        <f>IF(TRIM(CentrepointSourced[[#This Row],[Assessed HS]])="",0,IF(CentrepointSourced[[#This Row],[Assessed HS]]="&lt;5",2.5,IF(CentrepointSourced[[#This Row],[Assessed HS]]="&lt;10",5,VALUE(TRIM(CentrepointSourced[[#This Row],[Assessed HS]])))))</f>
        <v>233</v>
      </c>
      <c r="V1534" s="41">
        <f>IF(TRIM(CentrepointSourced[[#This Row],[Presented CS]])="",0,IF(CentrepointSourced[[#This Row],[Presented CS]]="&lt;5",2.5,IF(CentrepointSourced[[#This Row],[Presented CS]]="&lt;10",5,VALUE(TRIM(CentrepointSourced[[#This Row],[Presented CS]])))))</f>
        <v>0</v>
      </c>
      <c r="W1534" s="41">
        <f>IF(TRIM(CentrepointSourced[[#This Row],[Assessed CS]])="",0,IF(CentrepointSourced[[#This Row],[Assessed CS]]="&lt;5",2.5,IF(CentrepointSourced[[#This Row],[Assessed CS]]="&lt;10",5,VALUE(TRIM(CentrepointSourced[[#This Row],[Assessed CS]])))))</f>
        <v>0</v>
      </c>
      <c r="X1534" s="106">
        <f>IF(CentrepointSourced[[#This Row],[Age]]="16-17",CentrepointSourced[[#This Row],[Presented HS DQ]],0)</f>
        <v>0</v>
      </c>
      <c r="Y1534" s="106">
        <f>IF(CentrepointSourced[[#This Row],[Age]]="16-24",CentrepointSourced[[#This Row],[Presented HS DQ]],0)</f>
        <v>0</v>
      </c>
      <c r="Z1534" s="106">
        <f>IF(CentrepointSourced[[#This Row],[Age]]="18-24",CentrepointSourced[[#This Row],[Presented HS DQ]],0)</f>
        <v>0</v>
      </c>
      <c r="AA1534" s="106">
        <f>IF(CentrepointSourced[[#This Row],[Age]]="16-17",CentrepointSourced[[#This Row],[Presented CS DQ]],0)</f>
        <v>0</v>
      </c>
      <c r="AB1534" s="106">
        <f>IF(CentrepointSourced[[#This Row],[Age]]="16-24",CentrepointSourced[[#This Row],[Presented CS DQ]],0)</f>
        <v>0</v>
      </c>
      <c r="AC1534" s="106">
        <f>IF(CentrepointSourced[[#This Row],[Age]]="18-24",CentrepointSourced[[#This Row],[Presented CS DQ]],0)</f>
        <v>0</v>
      </c>
      <c r="AD1534" s="107">
        <f>IF(CentrepointSourced[[#This Row],[Age]]="16-17",CentrepointSourced[[#This Row],[Assessed HS DQ]],0)</f>
        <v>0</v>
      </c>
      <c r="AE1534" s="107">
        <f>IF(CentrepointSourced[[#This Row],[Age]]="16-24",CentrepointSourced[[#This Row],[Assessed HS DQ]],0)</f>
        <v>233</v>
      </c>
      <c r="AF1534" s="107">
        <f>IF(CentrepointSourced[[#This Row],[Age]]="18-24",CentrepointSourced[[#This Row],[Assessed HS DQ]],0)</f>
        <v>0</v>
      </c>
      <c r="AG1534" s="107">
        <f>IF(CentrepointSourced[[#This Row],[Age]]="16-17",CentrepointSourced[[#This Row],[Assessed CS DQ]],0)</f>
        <v>0</v>
      </c>
      <c r="AH1534" s="107">
        <f>IF(CentrepointSourced[[#This Row],[Age]]="16-24",CentrepointSourced[[#This Row],[Assessed CS DQ]],0)</f>
        <v>0</v>
      </c>
      <c r="AI1534" s="107">
        <f>IF(CentrepointSourced[[#This Row],[Age]]="18-24",CentrepointSourced[[#This Row],[Assessed CS DQ]],0)</f>
        <v>0</v>
      </c>
    </row>
    <row r="1535" spans="1:35" customFormat="1" ht="13.5" customHeight="1">
      <c r="A1535" s="45" t="s">
        <v>94</v>
      </c>
      <c r="B1535" s="45" t="s">
        <v>215</v>
      </c>
      <c r="C1535" s="45"/>
      <c r="D1535" s="62" t="s">
        <v>37</v>
      </c>
      <c r="E1535" s="95">
        <v>2007</v>
      </c>
      <c r="F1535" s="67" t="s">
        <v>53</v>
      </c>
      <c r="G1535" s="67"/>
      <c r="H1535" s="97">
        <v>247</v>
      </c>
      <c r="I1535" s="45"/>
      <c r="J1535" s="45">
        <v>237</v>
      </c>
      <c r="K1535" s="45"/>
      <c r="L1535" s="45"/>
      <c r="M1535" s="45"/>
      <c r="N1535" s="45"/>
      <c r="O1535" s="45"/>
      <c r="P1535" s="45"/>
      <c r="Q1535" s="41" t="str">
        <f>IF(CentrepointSourced[[#This Row],[Country]]="Northern Ireland","Northern Ireland",IFERROR(VLOOKUP(CentrepointSourced[[#This Row],[Local Authority]],LKP_LANameDQ[],2,FALSE),CentrepointSourced[[#This Row],[Local Authority]]))</f>
        <v>South Ayrshire</v>
      </c>
      <c r="R1535" s="41" t="str">
        <f>IF(CentrepointSourced[[#This Row],[LA type]]="County","",INDEX(ConsolGeog[lad14cd],MATCH(CentrepointSourced[[#This Row],[Local Authority DQ]],ConsolGeog[la_name],0)))</f>
        <v>S12000028</v>
      </c>
      <c r="S1535" s="41" t="str">
        <f>IF(OR(CentrepointSourced[[#This Row],[Country]]="Northern Ireland",CentrepointSourced[[#This Row],[Country]]="Scotland",CentrepointSourced[[#This Row],[Country]]="Wales"),"Local Authority",CentrepointSourced[[#This Row],[LA type]])</f>
        <v>Local Authority</v>
      </c>
      <c r="T1535" s="41">
        <f>IF(TRIM(CentrepointSourced[[#This Row],[Presented HS]])="",0,IF(CentrepointSourced[[#This Row],[Presented HS]]="&lt;5",2.5,IF(CentrepointSourced[[#This Row],[Presented HS]]="&lt;10",5,VALUE(TRIM(CentrepointSourced[[#This Row],[Presented HS]])))))</f>
        <v>0</v>
      </c>
      <c r="U1535" s="41">
        <f>IF(TRIM(CentrepointSourced[[#This Row],[Assessed HS]])="",0,IF(CentrepointSourced[[#This Row],[Assessed HS]]="&lt;5",2.5,IF(CentrepointSourced[[#This Row],[Assessed HS]]="&lt;10",5,VALUE(TRIM(CentrepointSourced[[#This Row],[Assessed HS]])))))</f>
        <v>247</v>
      </c>
      <c r="V1535" s="41">
        <f>IF(TRIM(CentrepointSourced[[#This Row],[Presented CS]])="",0,IF(CentrepointSourced[[#This Row],[Presented CS]]="&lt;5",2.5,IF(CentrepointSourced[[#This Row],[Presented CS]]="&lt;10",5,VALUE(TRIM(CentrepointSourced[[#This Row],[Presented CS]])))))</f>
        <v>0</v>
      </c>
      <c r="W1535" s="41">
        <f>IF(TRIM(CentrepointSourced[[#This Row],[Assessed CS]])="",0,IF(CentrepointSourced[[#This Row],[Assessed CS]]="&lt;5",2.5,IF(CentrepointSourced[[#This Row],[Assessed CS]]="&lt;10",5,VALUE(TRIM(CentrepointSourced[[#This Row],[Assessed CS]])))))</f>
        <v>0</v>
      </c>
      <c r="X1535" s="106">
        <f>IF(CentrepointSourced[[#This Row],[Age]]="16-17",CentrepointSourced[[#This Row],[Presented HS DQ]],0)</f>
        <v>0</v>
      </c>
      <c r="Y1535" s="106">
        <f>IF(CentrepointSourced[[#This Row],[Age]]="16-24",CentrepointSourced[[#This Row],[Presented HS DQ]],0)</f>
        <v>0</v>
      </c>
      <c r="Z1535" s="106">
        <f>IF(CentrepointSourced[[#This Row],[Age]]="18-24",CentrepointSourced[[#This Row],[Presented HS DQ]],0)</f>
        <v>0</v>
      </c>
      <c r="AA1535" s="106">
        <f>IF(CentrepointSourced[[#This Row],[Age]]="16-17",CentrepointSourced[[#This Row],[Presented CS DQ]],0)</f>
        <v>0</v>
      </c>
      <c r="AB1535" s="106">
        <f>IF(CentrepointSourced[[#This Row],[Age]]="16-24",CentrepointSourced[[#This Row],[Presented CS DQ]],0)</f>
        <v>0</v>
      </c>
      <c r="AC1535" s="106">
        <f>IF(CentrepointSourced[[#This Row],[Age]]="18-24",CentrepointSourced[[#This Row],[Presented CS DQ]],0)</f>
        <v>0</v>
      </c>
      <c r="AD1535" s="107">
        <f>IF(CentrepointSourced[[#This Row],[Age]]="16-17",CentrepointSourced[[#This Row],[Assessed HS DQ]],0)</f>
        <v>0</v>
      </c>
      <c r="AE1535" s="107">
        <f>IF(CentrepointSourced[[#This Row],[Age]]="16-24",CentrepointSourced[[#This Row],[Assessed HS DQ]],0)</f>
        <v>247</v>
      </c>
      <c r="AF1535" s="107">
        <f>IF(CentrepointSourced[[#This Row],[Age]]="18-24",CentrepointSourced[[#This Row],[Assessed HS DQ]],0)</f>
        <v>0</v>
      </c>
      <c r="AG1535" s="107">
        <f>IF(CentrepointSourced[[#This Row],[Age]]="16-17",CentrepointSourced[[#This Row],[Assessed CS DQ]],0)</f>
        <v>0</v>
      </c>
      <c r="AH1535" s="107">
        <f>IF(CentrepointSourced[[#This Row],[Age]]="16-24",CentrepointSourced[[#This Row],[Assessed CS DQ]],0)</f>
        <v>0</v>
      </c>
      <c r="AI1535" s="107">
        <f>IF(CentrepointSourced[[#This Row],[Age]]="18-24",CentrepointSourced[[#This Row],[Assessed CS DQ]],0)</f>
        <v>0</v>
      </c>
    </row>
    <row r="1536" spans="1:35" customFormat="1" ht="13.5" customHeight="1">
      <c r="A1536" s="45" t="s">
        <v>94</v>
      </c>
      <c r="B1536" s="45" t="s">
        <v>215</v>
      </c>
      <c r="C1536" s="45"/>
      <c r="D1536" s="62" t="s">
        <v>37</v>
      </c>
      <c r="E1536" s="95">
        <v>2008</v>
      </c>
      <c r="F1536" s="67" t="s">
        <v>53</v>
      </c>
      <c r="G1536" s="67"/>
      <c r="H1536" s="97">
        <v>234</v>
      </c>
      <c r="I1536" s="45"/>
      <c r="J1536" s="45">
        <v>225</v>
      </c>
      <c r="K1536" s="45"/>
      <c r="L1536" s="45"/>
      <c r="M1536" s="45"/>
      <c r="N1536" s="45"/>
      <c r="O1536" s="45"/>
      <c r="P1536" s="45"/>
      <c r="Q1536" s="41" t="str">
        <f>IF(CentrepointSourced[[#This Row],[Country]]="Northern Ireland","Northern Ireland",IFERROR(VLOOKUP(CentrepointSourced[[#This Row],[Local Authority]],LKP_LANameDQ[],2,FALSE),CentrepointSourced[[#This Row],[Local Authority]]))</f>
        <v>South Ayrshire</v>
      </c>
      <c r="R1536" s="41" t="str">
        <f>IF(CentrepointSourced[[#This Row],[LA type]]="County","",INDEX(ConsolGeog[lad14cd],MATCH(CentrepointSourced[[#This Row],[Local Authority DQ]],ConsolGeog[la_name],0)))</f>
        <v>S12000028</v>
      </c>
      <c r="S1536" s="41" t="str">
        <f>IF(OR(CentrepointSourced[[#This Row],[Country]]="Northern Ireland",CentrepointSourced[[#This Row],[Country]]="Scotland",CentrepointSourced[[#This Row],[Country]]="Wales"),"Local Authority",CentrepointSourced[[#This Row],[LA type]])</f>
        <v>Local Authority</v>
      </c>
      <c r="T1536" s="41">
        <f>IF(TRIM(CentrepointSourced[[#This Row],[Presented HS]])="",0,IF(CentrepointSourced[[#This Row],[Presented HS]]="&lt;5",2.5,IF(CentrepointSourced[[#This Row],[Presented HS]]="&lt;10",5,VALUE(TRIM(CentrepointSourced[[#This Row],[Presented HS]])))))</f>
        <v>0</v>
      </c>
      <c r="U1536" s="41">
        <f>IF(TRIM(CentrepointSourced[[#This Row],[Assessed HS]])="",0,IF(CentrepointSourced[[#This Row],[Assessed HS]]="&lt;5",2.5,IF(CentrepointSourced[[#This Row],[Assessed HS]]="&lt;10",5,VALUE(TRIM(CentrepointSourced[[#This Row],[Assessed HS]])))))</f>
        <v>234</v>
      </c>
      <c r="V1536" s="41">
        <f>IF(TRIM(CentrepointSourced[[#This Row],[Presented CS]])="",0,IF(CentrepointSourced[[#This Row],[Presented CS]]="&lt;5",2.5,IF(CentrepointSourced[[#This Row],[Presented CS]]="&lt;10",5,VALUE(TRIM(CentrepointSourced[[#This Row],[Presented CS]])))))</f>
        <v>0</v>
      </c>
      <c r="W1536" s="41">
        <f>IF(TRIM(CentrepointSourced[[#This Row],[Assessed CS]])="",0,IF(CentrepointSourced[[#This Row],[Assessed CS]]="&lt;5",2.5,IF(CentrepointSourced[[#This Row],[Assessed CS]]="&lt;10",5,VALUE(TRIM(CentrepointSourced[[#This Row],[Assessed CS]])))))</f>
        <v>0</v>
      </c>
      <c r="X1536" s="106">
        <f>IF(CentrepointSourced[[#This Row],[Age]]="16-17",CentrepointSourced[[#This Row],[Presented HS DQ]],0)</f>
        <v>0</v>
      </c>
      <c r="Y1536" s="106">
        <f>IF(CentrepointSourced[[#This Row],[Age]]="16-24",CentrepointSourced[[#This Row],[Presented HS DQ]],0)</f>
        <v>0</v>
      </c>
      <c r="Z1536" s="106">
        <f>IF(CentrepointSourced[[#This Row],[Age]]="18-24",CentrepointSourced[[#This Row],[Presented HS DQ]],0)</f>
        <v>0</v>
      </c>
      <c r="AA1536" s="106">
        <f>IF(CentrepointSourced[[#This Row],[Age]]="16-17",CentrepointSourced[[#This Row],[Presented CS DQ]],0)</f>
        <v>0</v>
      </c>
      <c r="AB1536" s="106">
        <f>IF(CentrepointSourced[[#This Row],[Age]]="16-24",CentrepointSourced[[#This Row],[Presented CS DQ]],0)</f>
        <v>0</v>
      </c>
      <c r="AC1536" s="106">
        <f>IF(CentrepointSourced[[#This Row],[Age]]="18-24",CentrepointSourced[[#This Row],[Presented CS DQ]],0)</f>
        <v>0</v>
      </c>
      <c r="AD1536" s="107">
        <f>IF(CentrepointSourced[[#This Row],[Age]]="16-17",CentrepointSourced[[#This Row],[Assessed HS DQ]],0)</f>
        <v>0</v>
      </c>
      <c r="AE1536" s="107">
        <f>IF(CentrepointSourced[[#This Row],[Age]]="16-24",CentrepointSourced[[#This Row],[Assessed HS DQ]],0)</f>
        <v>234</v>
      </c>
      <c r="AF1536" s="107">
        <f>IF(CentrepointSourced[[#This Row],[Age]]="18-24",CentrepointSourced[[#This Row],[Assessed HS DQ]],0)</f>
        <v>0</v>
      </c>
      <c r="AG1536" s="107">
        <f>IF(CentrepointSourced[[#This Row],[Age]]="16-17",CentrepointSourced[[#This Row],[Assessed CS DQ]],0)</f>
        <v>0</v>
      </c>
      <c r="AH1536" s="107">
        <f>IF(CentrepointSourced[[#This Row],[Age]]="16-24",CentrepointSourced[[#This Row],[Assessed CS DQ]],0)</f>
        <v>0</v>
      </c>
      <c r="AI1536" s="107">
        <f>IF(CentrepointSourced[[#This Row],[Age]]="18-24",CentrepointSourced[[#This Row],[Assessed CS DQ]],0)</f>
        <v>0</v>
      </c>
    </row>
    <row r="1537" spans="1:35" customFormat="1" ht="13.5" customHeight="1">
      <c r="A1537" s="45" t="s">
        <v>94</v>
      </c>
      <c r="B1537" s="45" t="s">
        <v>215</v>
      </c>
      <c r="C1537" s="45"/>
      <c r="D1537" s="62" t="s">
        <v>37</v>
      </c>
      <c r="E1537" s="95">
        <v>2009</v>
      </c>
      <c r="F1537" s="67" t="s">
        <v>53</v>
      </c>
      <c r="G1537" s="67"/>
      <c r="H1537" s="97">
        <v>269</v>
      </c>
      <c r="I1537" s="45"/>
      <c r="J1537" s="45">
        <v>274</v>
      </c>
      <c r="K1537" s="45"/>
      <c r="L1537" s="45"/>
      <c r="M1537" s="45"/>
      <c r="N1537" s="45"/>
      <c r="O1537" s="45"/>
      <c r="P1537" s="45"/>
      <c r="Q1537" s="41" t="str">
        <f>IF(CentrepointSourced[[#This Row],[Country]]="Northern Ireland","Northern Ireland",IFERROR(VLOOKUP(CentrepointSourced[[#This Row],[Local Authority]],LKP_LANameDQ[],2,FALSE),CentrepointSourced[[#This Row],[Local Authority]]))</f>
        <v>South Ayrshire</v>
      </c>
      <c r="R1537" s="41" t="str">
        <f>IF(CentrepointSourced[[#This Row],[LA type]]="County","",INDEX(ConsolGeog[lad14cd],MATCH(CentrepointSourced[[#This Row],[Local Authority DQ]],ConsolGeog[la_name],0)))</f>
        <v>S12000028</v>
      </c>
      <c r="S1537" s="41" t="str">
        <f>IF(OR(CentrepointSourced[[#This Row],[Country]]="Northern Ireland",CentrepointSourced[[#This Row],[Country]]="Scotland",CentrepointSourced[[#This Row],[Country]]="Wales"),"Local Authority",CentrepointSourced[[#This Row],[LA type]])</f>
        <v>Local Authority</v>
      </c>
      <c r="T1537" s="41">
        <f>IF(TRIM(CentrepointSourced[[#This Row],[Presented HS]])="",0,IF(CentrepointSourced[[#This Row],[Presented HS]]="&lt;5",2.5,IF(CentrepointSourced[[#This Row],[Presented HS]]="&lt;10",5,VALUE(TRIM(CentrepointSourced[[#This Row],[Presented HS]])))))</f>
        <v>0</v>
      </c>
      <c r="U1537" s="41">
        <f>IF(TRIM(CentrepointSourced[[#This Row],[Assessed HS]])="",0,IF(CentrepointSourced[[#This Row],[Assessed HS]]="&lt;5",2.5,IF(CentrepointSourced[[#This Row],[Assessed HS]]="&lt;10",5,VALUE(TRIM(CentrepointSourced[[#This Row],[Assessed HS]])))))</f>
        <v>269</v>
      </c>
      <c r="V1537" s="41">
        <f>IF(TRIM(CentrepointSourced[[#This Row],[Presented CS]])="",0,IF(CentrepointSourced[[#This Row],[Presented CS]]="&lt;5",2.5,IF(CentrepointSourced[[#This Row],[Presented CS]]="&lt;10",5,VALUE(TRIM(CentrepointSourced[[#This Row],[Presented CS]])))))</f>
        <v>0</v>
      </c>
      <c r="W1537" s="41">
        <f>IF(TRIM(CentrepointSourced[[#This Row],[Assessed CS]])="",0,IF(CentrepointSourced[[#This Row],[Assessed CS]]="&lt;5",2.5,IF(CentrepointSourced[[#This Row],[Assessed CS]]="&lt;10",5,VALUE(TRIM(CentrepointSourced[[#This Row],[Assessed CS]])))))</f>
        <v>0</v>
      </c>
      <c r="X1537" s="106">
        <f>IF(CentrepointSourced[[#This Row],[Age]]="16-17",CentrepointSourced[[#This Row],[Presented HS DQ]],0)</f>
        <v>0</v>
      </c>
      <c r="Y1537" s="106">
        <f>IF(CentrepointSourced[[#This Row],[Age]]="16-24",CentrepointSourced[[#This Row],[Presented HS DQ]],0)</f>
        <v>0</v>
      </c>
      <c r="Z1537" s="106">
        <f>IF(CentrepointSourced[[#This Row],[Age]]="18-24",CentrepointSourced[[#This Row],[Presented HS DQ]],0)</f>
        <v>0</v>
      </c>
      <c r="AA1537" s="106">
        <f>IF(CentrepointSourced[[#This Row],[Age]]="16-17",CentrepointSourced[[#This Row],[Presented CS DQ]],0)</f>
        <v>0</v>
      </c>
      <c r="AB1537" s="106">
        <f>IF(CentrepointSourced[[#This Row],[Age]]="16-24",CentrepointSourced[[#This Row],[Presented CS DQ]],0)</f>
        <v>0</v>
      </c>
      <c r="AC1537" s="106">
        <f>IF(CentrepointSourced[[#This Row],[Age]]="18-24",CentrepointSourced[[#This Row],[Presented CS DQ]],0)</f>
        <v>0</v>
      </c>
      <c r="AD1537" s="107">
        <f>IF(CentrepointSourced[[#This Row],[Age]]="16-17",CentrepointSourced[[#This Row],[Assessed HS DQ]],0)</f>
        <v>0</v>
      </c>
      <c r="AE1537" s="107">
        <f>IF(CentrepointSourced[[#This Row],[Age]]="16-24",CentrepointSourced[[#This Row],[Assessed HS DQ]],0)</f>
        <v>269</v>
      </c>
      <c r="AF1537" s="107">
        <f>IF(CentrepointSourced[[#This Row],[Age]]="18-24",CentrepointSourced[[#This Row],[Assessed HS DQ]],0)</f>
        <v>0</v>
      </c>
      <c r="AG1537" s="107">
        <f>IF(CentrepointSourced[[#This Row],[Age]]="16-17",CentrepointSourced[[#This Row],[Assessed CS DQ]],0)</f>
        <v>0</v>
      </c>
      <c r="AH1537" s="107">
        <f>IF(CentrepointSourced[[#This Row],[Age]]="16-24",CentrepointSourced[[#This Row],[Assessed CS DQ]],0)</f>
        <v>0</v>
      </c>
      <c r="AI1537" s="107">
        <f>IF(CentrepointSourced[[#This Row],[Age]]="18-24",CentrepointSourced[[#This Row],[Assessed CS DQ]],0)</f>
        <v>0</v>
      </c>
    </row>
    <row r="1538" spans="1:35" customFormat="1" ht="13.5" customHeight="1">
      <c r="A1538" s="45" t="s">
        <v>94</v>
      </c>
      <c r="B1538" s="45" t="s">
        <v>215</v>
      </c>
      <c r="C1538" s="45"/>
      <c r="D1538" s="62" t="s">
        <v>37</v>
      </c>
      <c r="E1538" s="95">
        <v>2010</v>
      </c>
      <c r="F1538" s="67" t="s">
        <v>53</v>
      </c>
      <c r="G1538" s="67"/>
      <c r="H1538" s="97">
        <v>268</v>
      </c>
      <c r="I1538" s="45"/>
      <c r="J1538" s="45">
        <v>266</v>
      </c>
      <c r="K1538" s="45"/>
      <c r="L1538" s="45"/>
      <c r="M1538" s="45"/>
      <c r="N1538" s="45"/>
      <c r="O1538" s="45"/>
      <c r="P1538" s="45"/>
      <c r="Q1538" s="41" t="str">
        <f>IF(CentrepointSourced[[#This Row],[Country]]="Northern Ireland","Northern Ireland",IFERROR(VLOOKUP(CentrepointSourced[[#This Row],[Local Authority]],LKP_LANameDQ[],2,FALSE),CentrepointSourced[[#This Row],[Local Authority]]))</f>
        <v>South Ayrshire</v>
      </c>
      <c r="R1538" s="41" t="str">
        <f>IF(CentrepointSourced[[#This Row],[LA type]]="County","",INDEX(ConsolGeog[lad14cd],MATCH(CentrepointSourced[[#This Row],[Local Authority DQ]],ConsolGeog[la_name],0)))</f>
        <v>S12000028</v>
      </c>
      <c r="S1538" s="41" t="str">
        <f>IF(OR(CentrepointSourced[[#This Row],[Country]]="Northern Ireland",CentrepointSourced[[#This Row],[Country]]="Scotland",CentrepointSourced[[#This Row],[Country]]="Wales"),"Local Authority",CentrepointSourced[[#This Row],[LA type]])</f>
        <v>Local Authority</v>
      </c>
      <c r="T1538" s="41">
        <f>IF(TRIM(CentrepointSourced[[#This Row],[Presented HS]])="",0,IF(CentrepointSourced[[#This Row],[Presented HS]]="&lt;5",2.5,IF(CentrepointSourced[[#This Row],[Presented HS]]="&lt;10",5,VALUE(TRIM(CentrepointSourced[[#This Row],[Presented HS]])))))</f>
        <v>0</v>
      </c>
      <c r="U1538" s="41">
        <f>IF(TRIM(CentrepointSourced[[#This Row],[Assessed HS]])="",0,IF(CentrepointSourced[[#This Row],[Assessed HS]]="&lt;5",2.5,IF(CentrepointSourced[[#This Row],[Assessed HS]]="&lt;10",5,VALUE(TRIM(CentrepointSourced[[#This Row],[Assessed HS]])))))</f>
        <v>268</v>
      </c>
      <c r="V1538" s="41">
        <f>IF(TRIM(CentrepointSourced[[#This Row],[Presented CS]])="",0,IF(CentrepointSourced[[#This Row],[Presented CS]]="&lt;5",2.5,IF(CentrepointSourced[[#This Row],[Presented CS]]="&lt;10",5,VALUE(TRIM(CentrepointSourced[[#This Row],[Presented CS]])))))</f>
        <v>0</v>
      </c>
      <c r="W1538" s="41">
        <f>IF(TRIM(CentrepointSourced[[#This Row],[Assessed CS]])="",0,IF(CentrepointSourced[[#This Row],[Assessed CS]]="&lt;5",2.5,IF(CentrepointSourced[[#This Row],[Assessed CS]]="&lt;10",5,VALUE(TRIM(CentrepointSourced[[#This Row],[Assessed CS]])))))</f>
        <v>0</v>
      </c>
      <c r="X1538" s="106">
        <f>IF(CentrepointSourced[[#This Row],[Age]]="16-17",CentrepointSourced[[#This Row],[Presented HS DQ]],0)</f>
        <v>0</v>
      </c>
      <c r="Y1538" s="106">
        <f>IF(CentrepointSourced[[#This Row],[Age]]="16-24",CentrepointSourced[[#This Row],[Presented HS DQ]],0)</f>
        <v>0</v>
      </c>
      <c r="Z1538" s="106">
        <f>IF(CentrepointSourced[[#This Row],[Age]]="18-24",CentrepointSourced[[#This Row],[Presented HS DQ]],0)</f>
        <v>0</v>
      </c>
      <c r="AA1538" s="106">
        <f>IF(CentrepointSourced[[#This Row],[Age]]="16-17",CentrepointSourced[[#This Row],[Presented CS DQ]],0)</f>
        <v>0</v>
      </c>
      <c r="AB1538" s="106">
        <f>IF(CentrepointSourced[[#This Row],[Age]]="16-24",CentrepointSourced[[#This Row],[Presented CS DQ]],0)</f>
        <v>0</v>
      </c>
      <c r="AC1538" s="106">
        <f>IF(CentrepointSourced[[#This Row],[Age]]="18-24",CentrepointSourced[[#This Row],[Presented CS DQ]],0)</f>
        <v>0</v>
      </c>
      <c r="AD1538" s="107">
        <f>IF(CentrepointSourced[[#This Row],[Age]]="16-17",CentrepointSourced[[#This Row],[Assessed HS DQ]],0)</f>
        <v>0</v>
      </c>
      <c r="AE1538" s="107">
        <f>IF(CentrepointSourced[[#This Row],[Age]]="16-24",CentrepointSourced[[#This Row],[Assessed HS DQ]],0)</f>
        <v>268</v>
      </c>
      <c r="AF1538" s="107">
        <f>IF(CentrepointSourced[[#This Row],[Age]]="18-24",CentrepointSourced[[#This Row],[Assessed HS DQ]],0)</f>
        <v>0</v>
      </c>
      <c r="AG1538" s="107">
        <f>IF(CentrepointSourced[[#This Row],[Age]]="16-17",CentrepointSourced[[#This Row],[Assessed CS DQ]],0)</f>
        <v>0</v>
      </c>
      <c r="AH1538" s="107">
        <f>IF(CentrepointSourced[[#This Row],[Age]]="16-24",CentrepointSourced[[#This Row],[Assessed CS DQ]],0)</f>
        <v>0</v>
      </c>
      <c r="AI1538" s="107">
        <f>IF(CentrepointSourced[[#This Row],[Age]]="18-24",CentrepointSourced[[#This Row],[Assessed CS DQ]],0)</f>
        <v>0</v>
      </c>
    </row>
    <row r="1539" spans="1:35" customFormat="1" ht="13.5" customHeight="1">
      <c r="A1539" s="45" t="s">
        <v>94</v>
      </c>
      <c r="B1539" s="45" t="s">
        <v>215</v>
      </c>
      <c r="C1539" s="45"/>
      <c r="D1539" s="62" t="s">
        <v>37</v>
      </c>
      <c r="E1539" s="95">
        <v>2011</v>
      </c>
      <c r="F1539" s="67" t="s">
        <v>53</v>
      </c>
      <c r="G1539" s="67"/>
      <c r="H1539" s="97">
        <v>345</v>
      </c>
      <c r="I1539" s="45"/>
      <c r="J1539" s="45">
        <v>255</v>
      </c>
      <c r="K1539" s="45"/>
      <c r="L1539" s="45"/>
      <c r="M1539" s="45"/>
      <c r="N1539" s="45"/>
      <c r="O1539" s="45"/>
      <c r="P1539" s="45"/>
      <c r="Q1539" s="41" t="str">
        <f>IF(CentrepointSourced[[#This Row],[Country]]="Northern Ireland","Northern Ireland",IFERROR(VLOOKUP(CentrepointSourced[[#This Row],[Local Authority]],LKP_LANameDQ[],2,FALSE),CentrepointSourced[[#This Row],[Local Authority]]))</f>
        <v>South Ayrshire</v>
      </c>
      <c r="R1539" s="41" t="str">
        <f>IF(CentrepointSourced[[#This Row],[LA type]]="County","",INDEX(ConsolGeog[lad14cd],MATCH(CentrepointSourced[[#This Row],[Local Authority DQ]],ConsolGeog[la_name],0)))</f>
        <v>S12000028</v>
      </c>
      <c r="S1539" s="41" t="str">
        <f>IF(OR(CentrepointSourced[[#This Row],[Country]]="Northern Ireland",CentrepointSourced[[#This Row],[Country]]="Scotland",CentrepointSourced[[#This Row],[Country]]="Wales"),"Local Authority",CentrepointSourced[[#This Row],[LA type]])</f>
        <v>Local Authority</v>
      </c>
      <c r="T1539" s="41">
        <f>IF(TRIM(CentrepointSourced[[#This Row],[Presented HS]])="",0,IF(CentrepointSourced[[#This Row],[Presented HS]]="&lt;5",2.5,IF(CentrepointSourced[[#This Row],[Presented HS]]="&lt;10",5,VALUE(TRIM(CentrepointSourced[[#This Row],[Presented HS]])))))</f>
        <v>0</v>
      </c>
      <c r="U1539" s="41">
        <f>IF(TRIM(CentrepointSourced[[#This Row],[Assessed HS]])="",0,IF(CentrepointSourced[[#This Row],[Assessed HS]]="&lt;5",2.5,IF(CentrepointSourced[[#This Row],[Assessed HS]]="&lt;10",5,VALUE(TRIM(CentrepointSourced[[#This Row],[Assessed HS]])))))</f>
        <v>345</v>
      </c>
      <c r="V1539" s="41">
        <f>IF(TRIM(CentrepointSourced[[#This Row],[Presented CS]])="",0,IF(CentrepointSourced[[#This Row],[Presented CS]]="&lt;5",2.5,IF(CentrepointSourced[[#This Row],[Presented CS]]="&lt;10",5,VALUE(TRIM(CentrepointSourced[[#This Row],[Presented CS]])))))</f>
        <v>0</v>
      </c>
      <c r="W1539" s="41">
        <f>IF(TRIM(CentrepointSourced[[#This Row],[Assessed CS]])="",0,IF(CentrepointSourced[[#This Row],[Assessed CS]]="&lt;5",2.5,IF(CentrepointSourced[[#This Row],[Assessed CS]]="&lt;10",5,VALUE(TRIM(CentrepointSourced[[#This Row],[Assessed CS]])))))</f>
        <v>0</v>
      </c>
      <c r="X1539" s="106">
        <f>IF(CentrepointSourced[[#This Row],[Age]]="16-17",CentrepointSourced[[#This Row],[Presented HS DQ]],0)</f>
        <v>0</v>
      </c>
      <c r="Y1539" s="106">
        <f>IF(CentrepointSourced[[#This Row],[Age]]="16-24",CentrepointSourced[[#This Row],[Presented HS DQ]],0)</f>
        <v>0</v>
      </c>
      <c r="Z1539" s="106">
        <f>IF(CentrepointSourced[[#This Row],[Age]]="18-24",CentrepointSourced[[#This Row],[Presented HS DQ]],0)</f>
        <v>0</v>
      </c>
      <c r="AA1539" s="106">
        <f>IF(CentrepointSourced[[#This Row],[Age]]="16-17",CentrepointSourced[[#This Row],[Presented CS DQ]],0)</f>
        <v>0</v>
      </c>
      <c r="AB1539" s="106">
        <f>IF(CentrepointSourced[[#This Row],[Age]]="16-24",CentrepointSourced[[#This Row],[Presented CS DQ]],0)</f>
        <v>0</v>
      </c>
      <c r="AC1539" s="106">
        <f>IF(CentrepointSourced[[#This Row],[Age]]="18-24",CentrepointSourced[[#This Row],[Presented CS DQ]],0)</f>
        <v>0</v>
      </c>
      <c r="AD1539" s="107">
        <f>IF(CentrepointSourced[[#This Row],[Age]]="16-17",CentrepointSourced[[#This Row],[Assessed HS DQ]],0)</f>
        <v>0</v>
      </c>
      <c r="AE1539" s="107">
        <f>IF(CentrepointSourced[[#This Row],[Age]]="16-24",CentrepointSourced[[#This Row],[Assessed HS DQ]],0)</f>
        <v>345</v>
      </c>
      <c r="AF1539" s="107">
        <f>IF(CentrepointSourced[[#This Row],[Age]]="18-24",CentrepointSourced[[#This Row],[Assessed HS DQ]],0)</f>
        <v>0</v>
      </c>
      <c r="AG1539" s="107">
        <f>IF(CentrepointSourced[[#This Row],[Age]]="16-17",CentrepointSourced[[#This Row],[Assessed CS DQ]],0)</f>
        <v>0</v>
      </c>
      <c r="AH1539" s="107">
        <f>IF(CentrepointSourced[[#This Row],[Age]]="16-24",CentrepointSourced[[#This Row],[Assessed CS DQ]],0)</f>
        <v>0</v>
      </c>
      <c r="AI1539" s="107">
        <f>IF(CentrepointSourced[[#This Row],[Age]]="18-24",CentrepointSourced[[#This Row],[Assessed CS DQ]],0)</f>
        <v>0</v>
      </c>
    </row>
    <row r="1540" spans="1:35" customFormat="1" ht="13.5" customHeight="1">
      <c r="A1540" s="45" t="s">
        <v>94</v>
      </c>
      <c r="B1540" s="45" t="s">
        <v>215</v>
      </c>
      <c r="C1540" s="45"/>
      <c r="D1540" s="62" t="s">
        <v>37</v>
      </c>
      <c r="E1540" s="95">
        <v>2012</v>
      </c>
      <c r="F1540" s="67" t="s">
        <v>53</v>
      </c>
      <c r="G1540" s="67"/>
      <c r="H1540" s="79"/>
      <c r="I1540" s="45"/>
      <c r="J1540" s="45">
        <v>193</v>
      </c>
      <c r="K1540" s="45"/>
      <c r="L1540" s="45"/>
      <c r="M1540" s="45"/>
      <c r="N1540" s="45"/>
      <c r="O1540" s="45"/>
      <c r="P1540" s="45"/>
      <c r="Q1540" s="41" t="str">
        <f>IF(CentrepointSourced[[#This Row],[Country]]="Northern Ireland","Northern Ireland",IFERROR(VLOOKUP(CentrepointSourced[[#This Row],[Local Authority]],LKP_LANameDQ[],2,FALSE),CentrepointSourced[[#This Row],[Local Authority]]))</f>
        <v>South Ayrshire</v>
      </c>
      <c r="R1540" s="41" t="str">
        <f>IF(CentrepointSourced[[#This Row],[LA type]]="County","",INDEX(ConsolGeog[lad14cd],MATCH(CentrepointSourced[[#This Row],[Local Authority DQ]],ConsolGeog[la_name],0)))</f>
        <v>S12000028</v>
      </c>
      <c r="S1540" s="41" t="str">
        <f>IF(OR(CentrepointSourced[[#This Row],[Country]]="Northern Ireland",CentrepointSourced[[#This Row],[Country]]="Scotland",CentrepointSourced[[#This Row],[Country]]="Wales"),"Local Authority",CentrepointSourced[[#This Row],[LA type]])</f>
        <v>Local Authority</v>
      </c>
      <c r="T1540" s="41">
        <f>IF(TRIM(CentrepointSourced[[#This Row],[Presented HS]])="",0,IF(CentrepointSourced[[#This Row],[Presented HS]]="&lt;5",2.5,IF(CentrepointSourced[[#This Row],[Presented HS]]="&lt;10",5,VALUE(TRIM(CentrepointSourced[[#This Row],[Presented HS]])))))</f>
        <v>0</v>
      </c>
      <c r="U1540" s="41">
        <f>IF(TRIM(CentrepointSourced[[#This Row],[Assessed HS]])="",0,IF(CentrepointSourced[[#This Row],[Assessed HS]]="&lt;5",2.5,IF(CentrepointSourced[[#This Row],[Assessed HS]]="&lt;10",5,VALUE(TRIM(CentrepointSourced[[#This Row],[Assessed HS]])))))</f>
        <v>0</v>
      </c>
      <c r="V1540" s="41">
        <f>IF(TRIM(CentrepointSourced[[#This Row],[Presented CS]])="",0,IF(CentrepointSourced[[#This Row],[Presented CS]]="&lt;5",2.5,IF(CentrepointSourced[[#This Row],[Presented CS]]="&lt;10",5,VALUE(TRIM(CentrepointSourced[[#This Row],[Presented CS]])))))</f>
        <v>0</v>
      </c>
      <c r="W1540" s="41">
        <f>IF(TRIM(CentrepointSourced[[#This Row],[Assessed CS]])="",0,IF(CentrepointSourced[[#This Row],[Assessed CS]]="&lt;5",2.5,IF(CentrepointSourced[[#This Row],[Assessed CS]]="&lt;10",5,VALUE(TRIM(CentrepointSourced[[#This Row],[Assessed CS]])))))</f>
        <v>0</v>
      </c>
      <c r="X1540" s="106">
        <f>IF(CentrepointSourced[[#This Row],[Age]]="16-17",CentrepointSourced[[#This Row],[Presented HS DQ]],0)</f>
        <v>0</v>
      </c>
      <c r="Y1540" s="106">
        <f>IF(CentrepointSourced[[#This Row],[Age]]="16-24",CentrepointSourced[[#This Row],[Presented HS DQ]],0)</f>
        <v>0</v>
      </c>
      <c r="Z1540" s="106">
        <f>IF(CentrepointSourced[[#This Row],[Age]]="18-24",CentrepointSourced[[#This Row],[Presented HS DQ]],0)</f>
        <v>0</v>
      </c>
      <c r="AA1540" s="106">
        <f>IF(CentrepointSourced[[#This Row],[Age]]="16-17",CentrepointSourced[[#This Row],[Presented CS DQ]],0)</f>
        <v>0</v>
      </c>
      <c r="AB1540" s="106">
        <f>IF(CentrepointSourced[[#This Row],[Age]]="16-24",CentrepointSourced[[#This Row],[Presented CS DQ]],0)</f>
        <v>0</v>
      </c>
      <c r="AC1540" s="106">
        <f>IF(CentrepointSourced[[#This Row],[Age]]="18-24",CentrepointSourced[[#This Row],[Presented CS DQ]],0)</f>
        <v>0</v>
      </c>
      <c r="AD1540" s="107">
        <f>IF(CentrepointSourced[[#This Row],[Age]]="16-17",CentrepointSourced[[#This Row],[Assessed HS DQ]],0)</f>
        <v>0</v>
      </c>
      <c r="AE1540" s="107">
        <f>IF(CentrepointSourced[[#This Row],[Age]]="16-24",CentrepointSourced[[#This Row],[Assessed HS DQ]],0)</f>
        <v>0</v>
      </c>
      <c r="AF1540" s="107">
        <f>IF(CentrepointSourced[[#This Row],[Age]]="18-24",CentrepointSourced[[#This Row],[Assessed HS DQ]],0)</f>
        <v>0</v>
      </c>
      <c r="AG1540" s="107">
        <f>IF(CentrepointSourced[[#This Row],[Age]]="16-17",CentrepointSourced[[#This Row],[Assessed CS DQ]],0)</f>
        <v>0</v>
      </c>
      <c r="AH1540" s="107">
        <f>IF(CentrepointSourced[[#This Row],[Age]]="16-24",CentrepointSourced[[#This Row],[Assessed CS DQ]],0)</f>
        <v>0</v>
      </c>
      <c r="AI1540" s="107">
        <f>IF(CentrepointSourced[[#This Row],[Age]]="18-24",CentrepointSourced[[#This Row],[Assessed CS DQ]],0)</f>
        <v>0</v>
      </c>
    </row>
    <row r="1541" spans="1:35" customFormat="1" ht="13.5" customHeight="1">
      <c r="A1541" s="45" t="s">
        <v>94</v>
      </c>
      <c r="B1541" s="45" t="s">
        <v>215</v>
      </c>
      <c r="C1541" s="45"/>
      <c r="D1541" s="62" t="s">
        <v>37</v>
      </c>
      <c r="E1541" s="95">
        <v>2013</v>
      </c>
      <c r="F1541" s="67" t="s">
        <v>53</v>
      </c>
      <c r="G1541" s="67"/>
      <c r="H1541" s="79"/>
      <c r="I1541" s="45"/>
      <c r="J1541" s="45">
        <v>187</v>
      </c>
      <c r="K1541" s="45"/>
      <c r="L1541" s="45"/>
      <c r="M1541" s="45"/>
      <c r="N1541" s="45"/>
      <c r="O1541" s="45"/>
      <c r="P1541" s="45"/>
      <c r="Q1541" s="41" t="str">
        <f>IF(CentrepointSourced[[#This Row],[Country]]="Northern Ireland","Northern Ireland",IFERROR(VLOOKUP(CentrepointSourced[[#This Row],[Local Authority]],LKP_LANameDQ[],2,FALSE),CentrepointSourced[[#This Row],[Local Authority]]))</f>
        <v>South Ayrshire</v>
      </c>
      <c r="R1541" s="41" t="str">
        <f>IF(CentrepointSourced[[#This Row],[LA type]]="County","",INDEX(ConsolGeog[lad14cd],MATCH(CentrepointSourced[[#This Row],[Local Authority DQ]],ConsolGeog[la_name],0)))</f>
        <v>S12000028</v>
      </c>
      <c r="S1541" s="41" t="str">
        <f>IF(OR(CentrepointSourced[[#This Row],[Country]]="Northern Ireland",CentrepointSourced[[#This Row],[Country]]="Scotland",CentrepointSourced[[#This Row],[Country]]="Wales"),"Local Authority",CentrepointSourced[[#This Row],[LA type]])</f>
        <v>Local Authority</v>
      </c>
      <c r="T1541" s="41">
        <f>IF(TRIM(CentrepointSourced[[#This Row],[Presented HS]])="",0,IF(CentrepointSourced[[#This Row],[Presented HS]]="&lt;5",2.5,IF(CentrepointSourced[[#This Row],[Presented HS]]="&lt;10",5,VALUE(TRIM(CentrepointSourced[[#This Row],[Presented HS]])))))</f>
        <v>0</v>
      </c>
      <c r="U1541" s="41">
        <f>IF(TRIM(CentrepointSourced[[#This Row],[Assessed HS]])="",0,IF(CentrepointSourced[[#This Row],[Assessed HS]]="&lt;5",2.5,IF(CentrepointSourced[[#This Row],[Assessed HS]]="&lt;10",5,VALUE(TRIM(CentrepointSourced[[#This Row],[Assessed HS]])))))</f>
        <v>0</v>
      </c>
      <c r="V1541" s="41">
        <f>IF(TRIM(CentrepointSourced[[#This Row],[Presented CS]])="",0,IF(CentrepointSourced[[#This Row],[Presented CS]]="&lt;5",2.5,IF(CentrepointSourced[[#This Row],[Presented CS]]="&lt;10",5,VALUE(TRIM(CentrepointSourced[[#This Row],[Presented CS]])))))</f>
        <v>0</v>
      </c>
      <c r="W1541" s="41">
        <f>IF(TRIM(CentrepointSourced[[#This Row],[Assessed CS]])="",0,IF(CentrepointSourced[[#This Row],[Assessed CS]]="&lt;5",2.5,IF(CentrepointSourced[[#This Row],[Assessed CS]]="&lt;10",5,VALUE(TRIM(CentrepointSourced[[#This Row],[Assessed CS]])))))</f>
        <v>0</v>
      </c>
      <c r="X1541" s="106">
        <f>IF(CentrepointSourced[[#This Row],[Age]]="16-17",CentrepointSourced[[#This Row],[Presented HS DQ]],0)</f>
        <v>0</v>
      </c>
      <c r="Y1541" s="106">
        <f>IF(CentrepointSourced[[#This Row],[Age]]="16-24",CentrepointSourced[[#This Row],[Presented HS DQ]],0)</f>
        <v>0</v>
      </c>
      <c r="Z1541" s="106">
        <f>IF(CentrepointSourced[[#This Row],[Age]]="18-24",CentrepointSourced[[#This Row],[Presented HS DQ]],0)</f>
        <v>0</v>
      </c>
      <c r="AA1541" s="106">
        <f>IF(CentrepointSourced[[#This Row],[Age]]="16-17",CentrepointSourced[[#This Row],[Presented CS DQ]],0)</f>
        <v>0</v>
      </c>
      <c r="AB1541" s="106">
        <f>IF(CentrepointSourced[[#This Row],[Age]]="16-24",CentrepointSourced[[#This Row],[Presented CS DQ]],0)</f>
        <v>0</v>
      </c>
      <c r="AC1541" s="106">
        <f>IF(CentrepointSourced[[#This Row],[Age]]="18-24",CentrepointSourced[[#This Row],[Presented CS DQ]],0)</f>
        <v>0</v>
      </c>
      <c r="AD1541" s="107">
        <f>IF(CentrepointSourced[[#This Row],[Age]]="16-17",CentrepointSourced[[#This Row],[Assessed HS DQ]],0)</f>
        <v>0</v>
      </c>
      <c r="AE1541" s="107">
        <f>IF(CentrepointSourced[[#This Row],[Age]]="16-24",CentrepointSourced[[#This Row],[Assessed HS DQ]],0)</f>
        <v>0</v>
      </c>
      <c r="AF1541" s="107">
        <f>IF(CentrepointSourced[[#This Row],[Age]]="18-24",CentrepointSourced[[#This Row],[Assessed HS DQ]],0)</f>
        <v>0</v>
      </c>
      <c r="AG1541" s="107">
        <f>IF(CentrepointSourced[[#This Row],[Age]]="16-17",CentrepointSourced[[#This Row],[Assessed CS DQ]],0)</f>
        <v>0</v>
      </c>
      <c r="AH1541" s="107">
        <f>IF(CentrepointSourced[[#This Row],[Age]]="16-24",CentrepointSourced[[#This Row],[Assessed CS DQ]],0)</f>
        <v>0</v>
      </c>
      <c r="AI1541" s="107">
        <f>IF(CentrepointSourced[[#This Row],[Age]]="18-24",CentrepointSourced[[#This Row],[Assessed CS DQ]],0)</f>
        <v>0</v>
      </c>
    </row>
    <row r="1542" spans="1:35" customFormat="1" ht="13.5" customHeight="1">
      <c r="A1542" s="45" t="s">
        <v>94</v>
      </c>
      <c r="B1542" s="45" t="s">
        <v>215</v>
      </c>
      <c r="C1542" s="45"/>
      <c r="D1542" s="62" t="s">
        <v>37</v>
      </c>
      <c r="E1542" s="95">
        <v>2014</v>
      </c>
      <c r="F1542" s="67" t="s">
        <v>53</v>
      </c>
      <c r="G1542" s="67"/>
      <c r="H1542" s="79"/>
      <c r="I1542" s="45"/>
      <c r="J1542" s="45">
        <v>177</v>
      </c>
      <c r="K1542" s="45"/>
      <c r="L1542" s="45"/>
      <c r="M1542" s="45"/>
      <c r="N1542" s="45"/>
      <c r="O1542" s="45"/>
      <c r="P1542" s="45"/>
      <c r="Q1542" s="41" t="str">
        <f>IF(CentrepointSourced[[#This Row],[Country]]="Northern Ireland","Northern Ireland",IFERROR(VLOOKUP(CentrepointSourced[[#This Row],[Local Authority]],LKP_LANameDQ[],2,FALSE),CentrepointSourced[[#This Row],[Local Authority]]))</f>
        <v>South Ayrshire</v>
      </c>
      <c r="R1542" s="41" t="str">
        <f>IF(CentrepointSourced[[#This Row],[LA type]]="County","",INDEX(ConsolGeog[lad14cd],MATCH(CentrepointSourced[[#This Row],[Local Authority DQ]],ConsolGeog[la_name],0)))</f>
        <v>S12000028</v>
      </c>
      <c r="S1542" s="41" t="str">
        <f>IF(OR(CentrepointSourced[[#This Row],[Country]]="Northern Ireland",CentrepointSourced[[#This Row],[Country]]="Scotland",CentrepointSourced[[#This Row],[Country]]="Wales"),"Local Authority",CentrepointSourced[[#This Row],[LA type]])</f>
        <v>Local Authority</v>
      </c>
      <c r="T1542" s="41">
        <f>IF(TRIM(CentrepointSourced[[#This Row],[Presented HS]])="",0,IF(CentrepointSourced[[#This Row],[Presented HS]]="&lt;5",2.5,IF(CentrepointSourced[[#This Row],[Presented HS]]="&lt;10",5,VALUE(TRIM(CentrepointSourced[[#This Row],[Presented HS]])))))</f>
        <v>0</v>
      </c>
      <c r="U1542" s="41">
        <f>IF(TRIM(CentrepointSourced[[#This Row],[Assessed HS]])="",0,IF(CentrepointSourced[[#This Row],[Assessed HS]]="&lt;5",2.5,IF(CentrepointSourced[[#This Row],[Assessed HS]]="&lt;10",5,VALUE(TRIM(CentrepointSourced[[#This Row],[Assessed HS]])))))</f>
        <v>0</v>
      </c>
      <c r="V1542" s="41">
        <f>IF(TRIM(CentrepointSourced[[#This Row],[Presented CS]])="",0,IF(CentrepointSourced[[#This Row],[Presented CS]]="&lt;5",2.5,IF(CentrepointSourced[[#This Row],[Presented CS]]="&lt;10",5,VALUE(TRIM(CentrepointSourced[[#This Row],[Presented CS]])))))</f>
        <v>0</v>
      </c>
      <c r="W1542" s="41">
        <f>IF(TRIM(CentrepointSourced[[#This Row],[Assessed CS]])="",0,IF(CentrepointSourced[[#This Row],[Assessed CS]]="&lt;5",2.5,IF(CentrepointSourced[[#This Row],[Assessed CS]]="&lt;10",5,VALUE(TRIM(CentrepointSourced[[#This Row],[Assessed CS]])))))</f>
        <v>0</v>
      </c>
      <c r="X1542" s="106">
        <f>IF(CentrepointSourced[[#This Row],[Age]]="16-17",CentrepointSourced[[#This Row],[Presented HS DQ]],0)</f>
        <v>0</v>
      </c>
      <c r="Y1542" s="106">
        <f>IF(CentrepointSourced[[#This Row],[Age]]="16-24",CentrepointSourced[[#This Row],[Presented HS DQ]],0)</f>
        <v>0</v>
      </c>
      <c r="Z1542" s="106">
        <f>IF(CentrepointSourced[[#This Row],[Age]]="18-24",CentrepointSourced[[#This Row],[Presented HS DQ]],0)</f>
        <v>0</v>
      </c>
      <c r="AA1542" s="106">
        <f>IF(CentrepointSourced[[#This Row],[Age]]="16-17",CentrepointSourced[[#This Row],[Presented CS DQ]],0)</f>
        <v>0</v>
      </c>
      <c r="AB1542" s="106">
        <f>IF(CentrepointSourced[[#This Row],[Age]]="16-24",CentrepointSourced[[#This Row],[Presented CS DQ]],0)</f>
        <v>0</v>
      </c>
      <c r="AC1542" s="106">
        <f>IF(CentrepointSourced[[#This Row],[Age]]="18-24",CentrepointSourced[[#This Row],[Presented CS DQ]],0)</f>
        <v>0</v>
      </c>
      <c r="AD1542" s="107">
        <f>IF(CentrepointSourced[[#This Row],[Age]]="16-17",CentrepointSourced[[#This Row],[Assessed HS DQ]],0)</f>
        <v>0</v>
      </c>
      <c r="AE1542" s="107">
        <f>IF(CentrepointSourced[[#This Row],[Age]]="16-24",CentrepointSourced[[#This Row],[Assessed HS DQ]],0)</f>
        <v>0</v>
      </c>
      <c r="AF1542" s="107">
        <f>IF(CentrepointSourced[[#This Row],[Age]]="18-24",CentrepointSourced[[#This Row],[Assessed HS DQ]],0)</f>
        <v>0</v>
      </c>
      <c r="AG1542" s="107">
        <f>IF(CentrepointSourced[[#This Row],[Age]]="16-17",CentrepointSourced[[#This Row],[Assessed CS DQ]],0)</f>
        <v>0</v>
      </c>
      <c r="AH1542" s="107">
        <f>IF(CentrepointSourced[[#This Row],[Age]]="16-24",CentrepointSourced[[#This Row],[Assessed CS DQ]],0)</f>
        <v>0</v>
      </c>
      <c r="AI1542" s="107">
        <f>IF(CentrepointSourced[[#This Row],[Age]]="18-24",CentrepointSourced[[#This Row],[Assessed CS DQ]],0)</f>
        <v>0</v>
      </c>
    </row>
    <row r="1543" spans="1:35" customFormat="1" ht="13.5" customHeight="1">
      <c r="A1543" s="45" t="s">
        <v>94</v>
      </c>
      <c r="B1543" s="45" t="s">
        <v>216</v>
      </c>
      <c r="C1543" s="45"/>
      <c r="D1543" s="62" t="s">
        <v>37</v>
      </c>
      <c r="E1543" s="95">
        <v>2002</v>
      </c>
      <c r="F1543" s="67" t="s">
        <v>53</v>
      </c>
      <c r="G1543" s="67"/>
      <c r="H1543" s="97">
        <v>591</v>
      </c>
      <c r="I1543" s="45"/>
      <c r="J1543" s="45">
        <v>588</v>
      </c>
      <c r="K1543" s="45"/>
      <c r="L1543" s="45"/>
      <c r="M1543" s="45"/>
      <c r="N1543" s="45"/>
      <c r="O1543" s="45"/>
      <c r="P1543" s="45"/>
      <c r="Q1543" s="41" t="str">
        <f>IF(CentrepointSourced[[#This Row],[Country]]="Northern Ireland","Northern Ireland",IFERROR(VLOOKUP(CentrepointSourced[[#This Row],[Local Authority]],LKP_LANameDQ[],2,FALSE),CentrepointSourced[[#This Row],[Local Authority]]))</f>
        <v>South Lanarkshire</v>
      </c>
      <c r="R1543" s="41" t="str">
        <f>IF(CentrepointSourced[[#This Row],[LA type]]="County","",INDEX(ConsolGeog[lad14cd],MATCH(CentrepointSourced[[#This Row],[Local Authority DQ]],ConsolGeog[la_name],0)))</f>
        <v>S12000029</v>
      </c>
      <c r="S1543" s="41" t="str">
        <f>IF(OR(CentrepointSourced[[#This Row],[Country]]="Northern Ireland",CentrepointSourced[[#This Row],[Country]]="Scotland",CentrepointSourced[[#This Row],[Country]]="Wales"),"Local Authority",CentrepointSourced[[#This Row],[LA type]])</f>
        <v>Local Authority</v>
      </c>
      <c r="T1543" s="41">
        <f>IF(TRIM(CentrepointSourced[[#This Row],[Presented HS]])="",0,IF(CentrepointSourced[[#This Row],[Presented HS]]="&lt;5",2.5,IF(CentrepointSourced[[#This Row],[Presented HS]]="&lt;10",5,VALUE(TRIM(CentrepointSourced[[#This Row],[Presented HS]])))))</f>
        <v>0</v>
      </c>
      <c r="U1543" s="41">
        <f>IF(TRIM(CentrepointSourced[[#This Row],[Assessed HS]])="",0,IF(CentrepointSourced[[#This Row],[Assessed HS]]="&lt;5",2.5,IF(CentrepointSourced[[#This Row],[Assessed HS]]="&lt;10",5,VALUE(TRIM(CentrepointSourced[[#This Row],[Assessed HS]])))))</f>
        <v>591</v>
      </c>
      <c r="V1543" s="41">
        <f>IF(TRIM(CentrepointSourced[[#This Row],[Presented CS]])="",0,IF(CentrepointSourced[[#This Row],[Presented CS]]="&lt;5",2.5,IF(CentrepointSourced[[#This Row],[Presented CS]]="&lt;10",5,VALUE(TRIM(CentrepointSourced[[#This Row],[Presented CS]])))))</f>
        <v>0</v>
      </c>
      <c r="W1543" s="41">
        <f>IF(TRIM(CentrepointSourced[[#This Row],[Assessed CS]])="",0,IF(CentrepointSourced[[#This Row],[Assessed CS]]="&lt;5",2.5,IF(CentrepointSourced[[#This Row],[Assessed CS]]="&lt;10",5,VALUE(TRIM(CentrepointSourced[[#This Row],[Assessed CS]])))))</f>
        <v>0</v>
      </c>
      <c r="X1543" s="106">
        <f>IF(CentrepointSourced[[#This Row],[Age]]="16-17",CentrepointSourced[[#This Row],[Presented HS DQ]],0)</f>
        <v>0</v>
      </c>
      <c r="Y1543" s="106">
        <f>IF(CentrepointSourced[[#This Row],[Age]]="16-24",CentrepointSourced[[#This Row],[Presented HS DQ]],0)</f>
        <v>0</v>
      </c>
      <c r="Z1543" s="106">
        <f>IF(CentrepointSourced[[#This Row],[Age]]="18-24",CentrepointSourced[[#This Row],[Presented HS DQ]],0)</f>
        <v>0</v>
      </c>
      <c r="AA1543" s="106">
        <f>IF(CentrepointSourced[[#This Row],[Age]]="16-17",CentrepointSourced[[#This Row],[Presented CS DQ]],0)</f>
        <v>0</v>
      </c>
      <c r="AB1543" s="106">
        <f>IF(CentrepointSourced[[#This Row],[Age]]="16-24",CentrepointSourced[[#This Row],[Presented CS DQ]],0)</f>
        <v>0</v>
      </c>
      <c r="AC1543" s="106">
        <f>IF(CentrepointSourced[[#This Row],[Age]]="18-24",CentrepointSourced[[#This Row],[Presented CS DQ]],0)</f>
        <v>0</v>
      </c>
      <c r="AD1543" s="107">
        <f>IF(CentrepointSourced[[#This Row],[Age]]="16-17",CentrepointSourced[[#This Row],[Assessed HS DQ]],0)</f>
        <v>0</v>
      </c>
      <c r="AE1543" s="107">
        <f>IF(CentrepointSourced[[#This Row],[Age]]="16-24",CentrepointSourced[[#This Row],[Assessed HS DQ]],0)</f>
        <v>591</v>
      </c>
      <c r="AF1543" s="107">
        <f>IF(CentrepointSourced[[#This Row],[Age]]="18-24",CentrepointSourced[[#This Row],[Assessed HS DQ]],0)</f>
        <v>0</v>
      </c>
      <c r="AG1543" s="107">
        <f>IF(CentrepointSourced[[#This Row],[Age]]="16-17",CentrepointSourced[[#This Row],[Assessed CS DQ]],0)</f>
        <v>0</v>
      </c>
      <c r="AH1543" s="107">
        <f>IF(CentrepointSourced[[#This Row],[Age]]="16-24",CentrepointSourced[[#This Row],[Assessed CS DQ]],0)</f>
        <v>0</v>
      </c>
      <c r="AI1543" s="107">
        <f>IF(CentrepointSourced[[#This Row],[Age]]="18-24",CentrepointSourced[[#This Row],[Assessed CS DQ]],0)</f>
        <v>0</v>
      </c>
    </row>
    <row r="1544" spans="1:35" customFormat="1" ht="13.5" customHeight="1">
      <c r="A1544" s="45" t="s">
        <v>94</v>
      </c>
      <c r="B1544" s="45" t="s">
        <v>216</v>
      </c>
      <c r="C1544" s="45"/>
      <c r="D1544" s="62" t="s">
        <v>37</v>
      </c>
      <c r="E1544" s="95">
        <v>2003</v>
      </c>
      <c r="F1544" s="67" t="s">
        <v>53</v>
      </c>
      <c r="G1544" s="67"/>
      <c r="H1544" s="97">
        <v>580</v>
      </c>
      <c r="I1544" s="45"/>
      <c r="J1544" s="45">
        <v>592</v>
      </c>
      <c r="K1544" s="45"/>
      <c r="L1544" s="45"/>
      <c r="M1544" s="45"/>
      <c r="N1544" s="45"/>
      <c r="O1544" s="45"/>
      <c r="P1544" s="45"/>
      <c r="Q1544" s="41" t="str">
        <f>IF(CentrepointSourced[[#This Row],[Country]]="Northern Ireland","Northern Ireland",IFERROR(VLOOKUP(CentrepointSourced[[#This Row],[Local Authority]],LKP_LANameDQ[],2,FALSE),CentrepointSourced[[#This Row],[Local Authority]]))</f>
        <v>South Lanarkshire</v>
      </c>
      <c r="R1544" s="41" t="str">
        <f>IF(CentrepointSourced[[#This Row],[LA type]]="County","",INDEX(ConsolGeog[lad14cd],MATCH(CentrepointSourced[[#This Row],[Local Authority DQ]],ConsolGeog[la_name],0)))</f>
        <v>S12000029</v>
      </c>
      <c r="S1544" s="41" t="str">
        <f>IF(OR(CentrepointSourced[[#This Row],[Country]]="Northern Ireland",CentrepointSourced[[#This Row],[Country]]="Scotland",CentrepointSourced[[#This Row],[Country]]="Wales"),"Local Authority",CentrepointSourced[[#This Row],[LA type]])</f>
        <v>Local Authority</v>
      </c>
      <c r="T1544" s="41">
        <f>IF(TRIM(CentrepointSourced[[#This Row],[Presented HS]])="",0,IF(CentrepointSourced[[#This Row],[Presented HS]]="&lt;5",2.5,IF(CentrepointSourced[[#This Row],[Presented HS]]="&lt;10",5,VALUE(TRIM(CentrepointSourced[[#This Row],[Presented HS]])))))</f>
        <v>0</v>
      </c>
      <c r="U1544" s="41">
        <f>IF(TRIM(CentrepointSourced[[#This Row],[Assessed HS]])="",0,IF(CentrepointSourced[[#This Row],[Assessed HS]]="&lt;5",2.5,IF(CentrepointSourced[[#This Row],[Assessed HS]]="&lt;10",5,VALUE(TRIM(CentrepointSourced[[#This Row],[Assessed HS]])))))</f>
        <v>580</v>
      </c>
      <c r="V1544" s="41">
        <f>IF(TRIM(CentrepointSourced[[#This Row],[Presented CS]])="",0,IF(CentrepointSourced[[#This Row],[Presented CS]]="&lt;5",2.5,IF(CentrepointSourced[[#This Row],[Presented CS]]="&lt;10",5,VALUE(TRIM(CentrepointSourced[[#This Row],[Presented CS]])))))</f>
        <v>0</v>
      </c>
      <c r="W1544" s="41">
        <f>IF(TRIM(CentrepointSourced[[#This Row],[Assessed CS]])="",0,IF(CentrepointSourced[[#This Row],[Assessed CS]]="&lt;5",2.5,IF(CentrepointSourced[[#This Row],[Assessed CS]]="&lt;10",5,VALUE(TRIM(CentrepointSourced[[#This Row],[Assessed CS]])))))</f>
        <v>0</v>
      </c>
      <c r="X1544" s="106">
        <f>IF(CentrepointSourced[[#This Row],[Age]]="16-17",CentrepointSourced[[#This Row],[Presented HS DQ]],0)</f>
        <v>0</v>
      </c>
      <c r="Y1544" s="106">
        <f>IF(CentrepointSourced[[#This Row],[Age]]="16-24",CentrepointSourced[[#This Row],[Presented HS DQ]],0)</f>
        <v>0</v>
      </c>
      <c r="Z1544" s="106">
        <f>IF(CentrepointSourced[[#This Row],[Age]]="18-24",CentrepointSourced[[#This Row],[Presented HS DQ]],0)</f>
        <v>0</v>
      </c>
      <c r="AA1544" s="106">
        <f>IF(CentrepointSourced[[#This Row],[Age]]="16-17",CentrepointSourced[[#This Row],[Presented CS DQ]],0)</f>
        <v>0</v>
      </c>
      <c r="AB1544" s="106">
        <f>IF(CentrepointSourced[[#This Row],[Age]]="16-24",CentrepointSourced[[#This Row],[Presented CS DQ]],0)</f>
        <v>0</v>
      </c>
      <c r="AC1544" s="106">
        <f>IF(CentrepointSourced[[#This Row],[Age]]="18-24",CentrepointSourced[[#This Row],[Presented CS DQ]],0)</f>
        <v>0</v>
      </c>
      <c r="AD1544" s="107">
        <f>IF(CentrepointSourced[[#This Row],[Age]]="16-17",CentrepointSourced[[#This Row],[Assessed HS DQ]],0)</f>
        <v>0</v>
      </c>
      <c r="AE1544" s="107">
        <f>IF(CentrepointSourced[[#This Row],[Age]]="16-24",CentrepointSourced[[#This Row],[Assessed HS DQ]],0)</f>
        <v>580</v>
      </c>
      <c r="AF1544" s="107">
        <f>IF(CentrepointSourced[[#This Row],[Age]]="18-24",CentrepointSourced[[#This Row],[Assessed HS DQ]],0)</f>
        <v>0</v>
      </c>
      <c r="AG1544" s="107">
        <f>IF(CentrepointSourced[[#This Row],[Age]]="16-17",CentrepointSourced[[#This Row],[Assessed CS DQ]],0)</f>
        <v>0</v>
      </c>
      <c r="AH1544" s="107">
        <f>IF(CentrepointSourced[[#This Row],[Age]]="16-24",CentrepointSourced[[#This Row],[Assessed CS DQ]],0)</f>
        <v>0</v>
      </c>
      <c r="AI1544" s="107">
        <f>IF(CentrepointSourced[[#This Row],[Age]]="18-24",CentrepointSourced[[#This Row],[Assessed CS DQ]],0)</f>
        <v>0</v>
      </c>
    </row>
    <row r="1545" spans="1:35" customFormat="1" ht="13.5" customHeight="1">
      <c r="A1545" s="45" t="s">
        <v>94</v>
      </c>
      <c r="B1545" s="45" t="s">
        <v>216</v>
      </c>
      <c r="C1545" s="45"/>
      <c r="D1545" s="62" t="s">
        <v>37</v>
      </c>
      <c r="E1545" s="95">
        <v>2004</v>
      </c>
      <c r="F1545" s="67" t="s">
        <v>53</v>
      </c>
      <c r="G1545" s="67"/>
      <c r="H1545" s="97">
        <v>561</v>
      </c>
      <c r="I1545" s="45"/>
      <c r="J1545" s="45">
        <v>550</v>
      </c>
      <c r="K1545" s="45"/>
      <c r="L1545" s="45"/>
      <c r="M1545" s="45"/>
      <c r="N1545" s="45"/>
      <c r="O1545" s="45"/>
      <c r="P1545" s="45"/>
      <c r="Q1545" s="41" t="str">
        <f>IF(CentrepointSourced[[#This Row],[Country]]="Northern Ireland","Northern Ireland",IFERROR(VLOOKUP(CentrepointSourced[[#This Row],[Local Authority]],LKP_LANameDQ[],2,FALSE),CentrepointSourced[[#This Row],[Local Authority]]))</f>
        <v>South Lanarkshire</v>
      </c>
      <c r="R1545" s="41" t="str">
        <f>IF(CentrepointSourced[[#This Row],[LA type]]="County","",INDEX(ConsolGeog[lad14cd],MATCH(CentrepointSourced[[#This Row],[Local Authority DQ]],ConsolGeog[la_name],0)))</f>
        <v>S12000029</v>
      </c>
      <c r="S1545" s="41" t="str">
        <f>IF(OR(CentrepointSourced[[#This Row],[Country]]="Northern Ireland",CentrepointSourced[[#This Row],[Country]]="Scotland",CentrepointSourced[[#This Row],[Country]]="Wales"),"Local Authority",CentrepointSourced[[#This Row],[LA type]])</f>
        <v>Local Authority</v>
      </c>
      <c r="T1545" s="41">
        <f>IF(TRIM(CentrepointSourced[[#This Row],[Presented HS]])="",0,IF(CentrepointSourced[[#This Row],[Presented HS]]="&lt;5",2.5,IF(CentrepointSourced[[#This Row],[Presented HS]]="&lt;10",5,VALUE(TRIM(CentrepointSourced[[#This Row],[Presented HS]])))))</f>
        <v>0</v>
      </c>
      <c r="U1545" s="41">
        <f>IF(TRIM(CentrepointSourced[[#This Row],[Assessed HS]])="",0,IF(CentrepointSourced[[#This Row],[Assessed HS]]="&lt;5",2.5,IF(CentrepointSourced[[#This Row],[Assessed HS]]="&lt;10",5,VALUE(TRIM(CentrepointSourced[[#This Row],[Assessed HS]])))))</f>
        <v>561</v>
      </c>
      <c r="V1545" s="41">
        <f>IF(TRIM(CentrepointSourced[[#This Row],[Presented CS]])="",0,IF(CentrepointSourced[[#This Row],[Presented CS]]="&lt;5",2.5,IF(CentrepointSourced[[#This Row],[Presented CS]]="&lt;10",5,VALUE(TRIM(CentrepointSourced[[#This Row],[Presented CS]])))))</f>
        <v>0</v>
      </c>
      <c r="W1545" s="41">
        <f>IF(TRIM(CentrepointSourced[[#This Row],[Assessed CS]])="",0,IF(CentrepointSourced[[#This Row],[Assessed CS]]="&lt;5",2.5,IF(CentrepointSourced[[#This Row],[Assessed CS]]="&lt;10",5,VALUE(TRIM(CentrepointSourced[[#This Row],[Assessed CS]])))))</f>
        <v>0</v>
      </c>
      <c r="X1545" s="106">
        <f>IF(CentrepointSourced[[#This Row],[Age]]="16-17",CentrepointSourced[[#This Row],[Presented HS DQ]],0)</f>
        <v>0</v>
      </c>
      <c r="Y1545" s="106">
        <f>IF(CentrepointSourced[[#This Row],[Age]]="16-24",CentrepointSourced[[#This Row],[Presented HS DQ]],0)</f>
        <v>0</v>
      </c>
      <c r="Z1545" s="106">
        <f>IF(CentrepointSourced[[#This Row],[Age]]="18-24",CentrepointSourced[[#This Row],[Presented HS DQ]],0)</f>
        <v>0</v>
      </c>
      <c r="AA1545" s="106">
        <f>IF(CentrepointSourced[[#This Row],[Age]]="16-17",CentrepointSourced[[#This Row],[Presented CS DQ]],0)</f>
        <v>0</v>
      </c>
      <c r="AB1545" s="106">
        <f>IF(CentrepointSourced[[#This Row],[Age]]="16-24",CentrepointSourced[[#This Row],[Presented CS DQ]],0)</f>
        <v>0</v>
      </c>
      <c r="AC1545" s="106">
        <f>IF(CentrepointSourced[[#This Row],[Age]]="18-24",CentrepointSourced[[#This Row],[Presented CS DQ]],0)</f>
        <v>0</v>
      </c>
      <c r="AD1545" s="107">
        <f>IF(CentrepointSourced[[#This Row],[Age]]="16-17",CentrepointSourced[[#This Row],[Assessed HS DQ]],0)</f>
        <v>0</v>
      </c>
      <c r="AE1545" s="107">
        <f>IF(CentrepointSourced[[#This Row],[Age]]="16-24",CentrepointSourced[[#This Row],[Assessed HS DQ]],0)</f>
        <v>561</v>
      </c>
      <c r="AF1545" s="107">
        <f>IF(CentrepointSourced[[#This Row],[Age]]="18-24",CentrepointSourced[[#This Row],[Assessed HS DQ]],0)</f>
        <v>0</v>
      </c>
      <c r="AG1545" s="107">
        <f>IF(CentrepointSourced[[#This Row],[Age]]="16-17",CentrepointSourced[[#This Row],[Assessed CS DQ]],0)</f>
        <v>0</v>
      </c>
      <c r="AH1545" s="107">
        <f>IF(CentrepointSourced[[#This Row],[Age]]="16-24",CentrepointSourced[[#This Row],[Assessed CS DQ]],0)</f>
        <v>0</v>
      </c>
      <c r="AI1545" s="107">
        <f>IF(CentrepointSourced[[#This Row],[Age]]="18-24",CentrepointSourced[[#This Row],[Assessed CS DQ]],0)</f>
        <v>0</v>
      </c>
    </row>
    <row r="1546" spans="1:35" customFormat="1" ht="13.5" customHeight="1">
      <c r="A1546" s="45" t="s">
        <v>94</v>
      </c>
      <c r="B1546" s="45" t="s">
        <v>216</v>
      </c>
      <c r="C1546" s="45"/>
      <c r="D1546" s="62" t="s">
        <v>37</v>
      </c>
      <c r="E1546" s="95">
        <v>2005</v>
      </c>
      <c r="F1546" s="67" t="s">
        <v>53</v>
      </c>
      <c r="G1546" s="67"/>
      <c r="H1546" s="97">
        <v>606</v>
      </c>
      <c r="I1546" s="45"/>
      <c r="J1546" s="45">
        <v>606</v>
      </c>
      <c r="K1546" s="45"/>
      <c r="L1546" s="45"/>
      <c r="M1546" s="45"/>
      <c r="N1546" s="45"/>
      <c r="O1546" s="45"/>
      <c r="P1546" s="45"/>
      <c r="Q1546" s="41" t="str">
        <f>IF(CentrepointSourced[[#This Row],[Country]]="Northern Ireland","Northern Ireland",IFERROR(VLOOKUP(CentrepointSourced[[#This Row],[Local Authority]],LKP_LANameDQ[],2,FALSE),CentrepointSourced[[#This Row],[Local Authority]]))</f>
        <v>South Lanarkshire</v>
      </c>
      <c r="R1546" s="41" t="str">
        <f>IF(CentrepointSourced[[#This Row],[LA type]]="County","",INDEX(ConsolGeog[lad14cd],MATCH(CentrepointSourced[[#This Row],[Local Authority DQ]],ConsolGeog[la_name],0)))</f>
        <v>S12000029</v>
      </c>
      <c r="S1546" s="41" t="str">
        <f>IF(OR(CentrepointSourced[[#This Row],[Country]]="Northern Ireland",CentrepointSourced[[#This Row],[Country]]="Scotland",CentrepointSourced[[#This Row],[Country]]="Wales"),"Local Authority",CentrepointSourced[[#This Row],[LA type]])</f>
        <v>Local Authority</v>
      </c>
      <c r="T1546" s="41">
        <f>IF(TRIM(CentrepointSourced[[#This Row],[Presented HS]])="",0,IF(CentrepointSourced[[#This Row],[Presented HS]]="&lt;5",2.5,IF(CentrepointSourced[[#This Row],[Presented HS]]="&lt;10",5,VALUE(TRIM(CentrepointSourced[[#This Row],[Presented HS]])))))</f>
        <v>0</v>
      </c>
      <c r="U1546" s="41">
        <f>IF(TRIM(CentrepointSourced[[#This Row],[Assessed HS]])="",0,IF(CentrepointSourced[[#This Row],[Assessed HS]]="&lt;5",2.5,IF(CentrepointSourced[[#This Row],[Assessed HS]]="&lt;10",5,VALUE(TRIM(CentrepointSourced[[#This Row],[Assessed HS]])))))</f>
        <v>606</v>
      </c>
      <c r="V1546" s="41">
        <f>IF(TRIM(CentrepointSourced[[#This Row],[Presented CS]])="",0,IF(CentrepointSourced[[#This Row],[Presented CS]]="&lt;5",2.5,IF(CentrepointSourced[[#This Row],[Presented CS]]="&lt;10",5,VALUE(TRIM(CentrepointSourced[[#This Row],[Presented CS]])))))</f>
        <v>0</v>
      </c>
      <c r="W1546" s="41">
        <f>IF(TRIM(CentrepointSourced[[#This Row],[Assessed CS]])="",0,IF(CentrepointSourced[[#This Row],[Assessed CS]]="&lt;5",2.5,IF(CentrepointSourced[[#This Row],[Assessed CS]]="&lt;10",5,VALUE(TRIM(CentrepointSourced[[#This Row],[Assessed CS]])))))</f>
        <v>0</v>
      </c>
      <c r="X1546" s="106">
        <f>IF(CentrepointSourced[[#This Row],[Age]]="16-17",CentrepointSourced[[#This Row],[Presented HS DQ]],0)</f>
        <v>0</v>
      </c>
      <c r="Y1546" s="106">
        <f>IF(CentrepointSourced[[#This Row],[Age]]="16-24",CentrepointSourced[[#This Row],[Presented HS DQ]],0)</f>
        <v>0</v>
      </c>
      <c r="Z1546" s="106">
        <f>IF(CentrepointSourced[[#This Row],[Age]]="18-24",CentrepointSourced[[#This Row],[Presented HS DQ]],0)</f>
        <v>0</v>
      </c>
      <c r="AA1546" s="106">
        <f>IF(CentrepointSourced[[#This Row],[Age]]="16-17",CentrepointSourced[[#This Row],[Presented CS DQ]],0)</f>
        <v>0</v>
      </c>
      <c r="AB1546" s="106">
        <f>IF(CentrepointSourced[[#This Row],[Age]]="16-24",CentrepointSourced[[#This Row],[Presented CS DQ]],0)</f>
        <v>0</v>
      </c>
      <c r="AC1546" s="106">
        <f>IF(CentrepointSourced[[#This Row],[Age]]="18-24",CentrepointSourced[[#This Row],[Presented CS DQ]],0)</f>
        <v>0</v>
      </c>
      <c r="AD1546" s="107">
        <f>IF(CentrepointSourced[[#This Row],[Age]]="16-17",CentrepointSourced[[#This Row],[Assessed HS DQ]],0)</f>
        <v>0</v>
      </c>
      <c r="AE1546" s="107">
        <f>IF(CentrepointSourced[[#This Row],[Age]]="16-24",CentrepointSourced[[#This Row],[Assessed HS DQ]],0)</f>
        <v>606</v>
      </c>
      <c r="AF1546" s="107">
        <f>IF(CentrepointSourced[[#This Row],[Age]]="18-24",CentrepointSourced[[#This Row],[Assessed HS DQ]],0)</f>
        <v>0</v>
      </c>
      <c r="AG1546" s="107">
        <f>IF(CentrepointSourced[[#This Row],[Age]]="16-17",CentrepointSourced[[#This Row],[Assessed CS DQ]],0)</f>
        <v>0</v>
      </c>
      <c r="AH1546" s="107">
        <f>IF(CentrepointSourced[[#This Row],[Age]]="16-24",CentrepointSourced[[#This Row],[Assessed CS DQ]],0)</f>
        <v>0</v>
      </c>
      <c r="AI1546" s="107">
        <f>IF(CentrepointSourced[[#This Row],[Age]]="18-24",CentrepointSourced[[#This Row],[Assessed CS DQ]],0)</f>
        <v>0</v>
      </c>
    </row>
    <row r="1547" spans="1:35" customFormat="1" ht="13.5" customHeight="1">
      <c r="A1547" s="45" t="s">
        <v>94</v>
      </c>
      <c r="B1547" s="45" t="s">
        <v>216</v>
      </c>
      <c r="C1547" s="45"/>
      <c r="D1547" s="62" t="s">
        <v>37</v>
      </c>
      <c r="E1547" s="95">
        <v>2006</v>
      </c>
      <c r="F1547" s="67" t="s">
        <v>53</v>
      </c>
      <c r="G1547" s="67"/>
      <c r="H1547" s="97">
        <v>625</v>
      </c>
      <c r="I1547" s="45"/>
      <c r="J1547" s="45">
        <v>631</v>
      </c>
      <c r="K1547" s="45"/>
      <c r="L1547" s="45"/>
      <c r="M1547" s="45"/>
      <c r="N1547" s="45"/>
      <c r="O1547" s="45"/>
      <c r="P1547" s="45"/>
      <c r="Q1547" s="41" t="str">
        <f>IF(CentrepointSourced[[#This Row],[Country]]="Northern Ireland","Northern Ireland",IFERROR(VLOOKUP(CentrepointSourced[[#This Row],[Local Authority]],LKP_LANameDQ[],2,FALSE),CentrepointSourced[[#This Row],[Local Authority]]))</f>
        <v>South Lanarkshire</v>
      </c>
      <c r="R1547" s="41" t="str">
        <f>IF(CentrepointSourced[[#This Row],[LA type]]="County","",INDEX(ConsolGeog[lad14cd],MATCH(CentrepointSourced[[#This Row],[Local Authority DQ]],ConsolGeog[la_name],0)))</f>
        <v>S12000029</v>
      </c>
      <c r="S1547" s="41" t="str">
        <f>IF(OR(CentrepointSourced[[#This Row],[Country]]="Northern Ireland",CentrepointSourced[[#This Row],[Country]]="Scotland",CentrepointSourced[[#This Row],[Country]]="Wales"),"Local Authority",CentrepointSourced[[#This Row],[LA type]])</f>
        <v>Local Authority</v>
      </c>
      <c r="T1547" s="41">
        <f>IF(TRIM(CentrepointSourced[[#This Row],[Presented HS]])="",0,IF(CentrepointSourced[[#This Row],[Presented HS]]="&lt;5",2.5,IF(CentrepointSourced[[#This Row],[Presented HS]]="&lt;10",5,VALUE(TRIM(CentrepointSourced[[#This Row],[Presented HS]])))))</f>
        <v>0</v>
      </c>
      <c r="U1547" s="41">
        <f>IF(TRIM(CentrepointSourced[[#This Row],[Assessed HS]])="",0,IF(CentrepointSourced[[#This Row],[Assessed HS]]="&lt;5",2.5,IF(CentrepointSourced[[#This Row],[Assessed HS]]="&lt;10",5,VALUE(TRIM(CentrepointSourced[[#This Row],[Assessed HS]])))))</f>
        <v>625</v>
      </c>
      <c r="V1547" s="41">
        <f>IF(TRIM(CentrepointSourced[[#This Row],[Presented CS]])="",0,IF(CentrepointSourced[[#This Row],[Presented CS]]="&lt;5",2.5,IF(CentrepointSourced[[#This Row],[Presented CS]]="&lt;10",5,VALUE(TRIM(CentrepointSourced[[#This Row],[Presented CS]])))))</f>
        <v>0</v>
      </c>
      <c r="W1547" s="41">
        <f>IF(TRIM(CentrepointSourced[[#This Row],[Assessed CS]])="",0,IF(CentrepointSourced[[#This Row],[Assessed CS]]="&lt;5",2.5,IF(CentrepointSourced[[#This Row],[Assessed CS]]="&lt;10",5,VALUE(TRIM(CentrepointSourced[[#This Row],[Assessed CS]])))))</f>
        <v>0</v>
      </c>
      <c r="X1547" s="106">
        <f>IF(CentrepointSourced[[#This Row],[Age]]="16-17",CentrepointSourced[[#This Row],[Presented HS DQ]],0)</f>
        <v>0</v>
      </c>
      <c r="Y1547" s="106">
        <f>IF(CentrepointSourced[[#This Row],[Age]]="16-24",CentrepointSourced[[#This Row],[Presented HS DQ]],0)</f>
        <v>0</v>
      </c>
      <c r="Z1547" s="106">
        <f>IF(CentrepointSourced[[#This Row],[Age]]="18-24",CentrepointSourced[[#This Row],[Presented HS DQ]],0)</f>
        <v>0</v>
      </c>
      <c r="AA1547" s="106">
        <f>IF(CentrepointSourced[[#This Row],[Age]]="16-17",CentrepointSourced[[#This Row],[Presented CS DQ]],0)</f>
        <v>0</v>
      </c>
      <c r="AB1547" s="106">
        <f>IF(CentrepointSourced[[#This Row],[Age]]="16-24",CentrepointSourced[[#This Row],[Presented CS DQ]],0)</f>
        <v>0</v>
      </c>
      <c r="AC1547" s="106">
        <f>IF(CentrepointSourced[[#This Row],[Age]]="18-24",CentrepointSourced[[#This Row],[Presented CS DQ]],0)</f>
        <v>0</v>
      </c>
      <c r="AD1547" s="107">
        <f>IF(CentrepointSourced[[#This Row],[Age]]="16-17",CentrepointSourced[[#This Row],[Assessed HS DQ]],0)</f>
        <v>0</v>
      </c>
      <c r="AE1547" s="107">
        <f>IF(CentrepointSourced[[#This Row],[Age]]="16-24",CentrepointSourced[[#This Row],[Assessed HS DQ]],0)</f>
        <v>625</v>
      </c>
      <c r="AF1547" s="107">
        <f>IF(CentrepointSourced[[#This Row],[Age]]="18-24",CentrepointSourced[[#This Row],[Assessed HS DQ]],0)</f>
        <v>0</v>
      </c>
      <c r="AG1547" s="107">
        <f>IF(CentrepointSourced[[#This Row],[Age]]="16-17",CentrepointSourced[[#This Row],[Assessed CS DQ]],0)</f>
        <v>0</v>
      </c>
      <c r="AH1547" s="107">
        <f>IF(CentrepointSourced[[#This Row],[Age]]="16-24",CentrepointSourced[[#This Row],[Assessed CS DQ]],0)</f>
        <v>0</v>
      </c>
      <c r="AI1547" s="107">
        <f>IF(CentrepointSourced[[#This Row],[Age]]="18-24",CentrepointSourced[[#This Row],[Assessed CS DQ]],0)</f>
        <v>0</v>
      </c>
    </row>
    <row r="1548" spans="1:35" customFormat="1" ht="13.5" customHeight="1">
      <c r="A1548" s="45" t="s">
        <v>94</v>
      </c>
      <c r="B1548" s="45" t="s">
        <v>216</v>
      </c>
      <c r="C1548" s="45"/>
      <c r="D1548" s="62" t="s">
        <v>37</v>
      </c>
      <c r="E1548" s="95">
        <v>2007</v>
      </c>
      <c r="F1548" s="67" t="s">
        <v>53</v>
      </c>
      <c r="G1548" s="67"/>
      <c r="H1548" s="97">
        <v>741</v>
      </c>
      <c r="I1548" s="45"/>
      <c r="J1548" s="45">
        <v>744</v>
      </c>
      <c r="K1548" s="45"/>
      <c r="L1548" s="45"/>
      <c r="M1548" s="45"/>
      <c r="N1548" s="45"/>
      <c r="O1548" s="45"/>
      <c r="P1548" s="45"/>
      <c r="Q1548" s="41" t="str">
        <f>IF(CentrepointSourced[[#This Row],[Country]]="Northern Ireland","Northern Ireland",IFERROR(VLOOKUP(CentrepointSourced[[#This Row],[Local Authority]],LKP_LANameDQ[],2,FALSE),CentrepointSourced[[#This Row],[Local Authority]]))</f>
        <v>South Lanarkshire</v>
      </c>
      <c r="R1548" s="41" t="str">
        <f>IF(CentrepointSourced[[#This Row],[LA type]]="County","",INDEX(ConsolGeog[lad14cd],MATCH(CentrepointSourced[[#This Row],[Local Authority DQ]],ConsolGeog[la_name],0)))</f>
        <v>S12000029</v>
      </c>
      <c r="S1548" s="41" t="str">
        <f>IF(OR(CentrepointSourced[[#This Row],[Country]]="Northern Ireland",CentrepointSourced[[#This Row],[Country]]="Scotland",CentrepointSourced[[#This Row],[Country]]="Wales"),"Local Authority",CentrepointSourced[[#This Row],[LA type]])</f>
        <v>Local Authority</v>
      </c>
      <c r="T1548" s="41">
        <f>IF(TRIM(CentrepointSourced[[#This Row],[Presented HS]])="",0,IF(CentrepointSourced[[#This Row],[Presented HS]]="&lt;5",2.5,IF(CentrepointSourced[[#This Row],[Presented HS]]="&lt;10",5,VALUE(TRIM(CentrepointSourced[[#This Row],[Presented HS]])))))</f>
        <v>0</v>
      </c>
      <c r="U1548" s="41">
        <f>IF(TRIM(CentrepointSourced[[#This Row],[Assessed HS]])="",0,IF(CentrepointSourced[[#This Row],[Assessed HS]]="&lt;5",2.5,IF(CentrepointSourced[[#This Row],[Assessed HS]]="&lt;10",5,VALUE(TRIM(CentrepointSourced[[#This Row],[Assessed HS]])))))</f>
        <v>741</v>
      </c>
      <c r="V1548" s="41">
        <f>IF(TRIM(CentrepointSourced[[#This Row],[Presented CS]])="",0,IF(CentrepointSourced[[#This Row],[Presented CS]]="&lt;5",2.5,IF(CentrepointSourced[[#This Row],[Presented CS]]="&lt;10",5,VALUE(TRIM(CentrepointSourced[[#This Row],[Presented CS]])))))</f>
        <v>0</v>
      </c>
      <c r="W1548" s="41">
        <f>IF(TRIM(CentrepointSourced[[#This Row],[Assessed CS]])="",0,IF(CentrepointSourced[[#This Row],[Assessed CS]]="&lt;5",2.5,IF(CentrepointSourced[[#This Row],[Assessed CS]]="&lt;10",5,VALUE(TRIM(CentrepointSourced[[#This Row],[Assessed CS]])))))</f>
        <v>0</v>
      </c>
      <c r="X1548" s="106">
        <f>IF(CentrepointSourced[[#This Row],[Age]]="16-17",CentrepointSourced[[#This Row],[Presented HS DQ]],0)</f>
        <v>0</v>
      </c>
      <c r="Y1548" s="106">
        <f>IF(CentrepointSourced[[#This Row],[Age]]="16-24",CentrepointSourced[[#This Row],[Presented HS DQ]],0)</f>
        <v>0</v>
      </c>
      <c r="Z1548" s="106">
        <f>IF(CentrepointSourced[[#This Row],[Age]]="18-24",CentrepointSourced[[#This Row],[Presented HS DQ]],0)</f>
        <v>0</v>
      </c>
      <c r="AA1548" s="106">
        <f>IF(CentrepointSourced[[#This Row],[Age]]="16-17",CentrepointSourced[[#This Row],[Presented CS DQ]],0)</f>
        <v>0</v>
      </c>
      <c r="AB1548" s="106">
        <f>IF(CentrepointSourced[[#This Row],[Age]]="16-24",CentrepointSourced[[#This Row],[Presented CS DQ]],0)</f>
        <v>0</v>
      </c>
      <c r="AC1548" s="106">
        <f>IF(CentrepointSourced[[#This Row],[Age]]="18-24",CentrepointSourced[[#This Row],[Presented CS DQ]],0)</f>
        <v>0</v>
      </c>
      <c r="AD1548" s="107">
        <f>IF(CentrepointSourced[[#This Row],[Age]]="16-17",CentrepointSourced[[#This Row],[Assessed HS DQ]],0)</f>
        <v>0</v>
      </c>
      <c r="AE1548" s="107">
        <f>IF(CentrepointSourced[[#This Row],[Age]]="16-24",CentrepointSourced[[#This Row],[Assessed HS DQ]],0)</f>
        <v>741</v>
      </c>
      <c r="AF1548" s="107">
        <f>IF(CentrepointSourced[[#This Row],[Age]]="18-24",CentrepointSourced[[#This Row],[Assessed HS DQ]],0)</f>
        <v>0</v>
      </c>
      <c r="AG1548" s="107">
        <f>IF(CentrepointSourced[[#This Row],[Age]]="16-17",CentrepointSourced[[#This Row],[Assessed CS DQ]],0)</f>
        <v>0</v>
      </c>
      <c r="AH1548" s="107">
        <f>IF(CentrepointSourced[[#This Row],[Age]]="16-24",CentrepointSourced[[#This Row],[Assessed CS DQ]],0)</f>
        <v>0</v>
      </c>
      <c r="AI1548" s="107">
        <f>IF(CentrepointSourced[[#This Row],[Age]]="18-24",CentrepointSourced[[#This Row],[Assessed CS DQ]],0)</f>
        <v>0</v>
      </c>
    </row>
    <row r="1549" spans="1:35" customFormat="1" ht="13.5" customHeight="1">
      <c r="A1549" s="45" t="s">
        <v>94</v>
      </c>
      <c r="B1549" s="45" t="s">
        <v>216</v>
      </c>
      <c r="C1549" s="45"/>
      <c r="D1549" s="62" t="s">
        <v>37</v>
      </c>
      <c r="E1549" s="95">
        <v>2008</v>
      </c>
      <c r="F1549" s="67" t="s">
        <v>53</v>
      </c>
      <c r="G1549" s="67"/>
      <c r="H1549" s="97">
        <v>822</v>
      </c>
      <c r="I1549" s="45"/>
      <c r="J1549" s="45">
        <v>837</v>
      </c>
      <c r="K1549" s="45"/>
      <c r="L1549" s="45"/>
      <c r="M1549" s="45"/>
      <c r="N1549" s="45"/>
      <c r="O1549" s="45"/>
      <c r="P1549" s="45"/>
      <c r="Q1549" s="41" t="str">
        <f>IF(CentrepointSourced[[#This Row],[Country]]="Northern Ireland","Northern Ireland",IFERROR(VLOOKUP(CentrepointSourced[[#This Row],[Local Authority]],LKP_LANameDQ[],2,FALSE),CentrepointSourced[[#This Row],[Local Authority]]))</f>
        <v>South Lanarkshire</v>
      </c>
      <c r="R1549" s="41" t="str">
        <f>IF(CentrepointSourced[[#This Row],[LA type]]="County","",INDEX(ConsolGeog[lad14cd],MATCH(CentrepointSourced[[#This Row],[Local Authority DQ]],ConsolGeog[la_name],0)))</f>
        <v>S12000029</v>
      </c>
      <c r="S1549" s="41" t="str">
        <f>IF(OR(CentrepointSourced[[#This Row],[Country]]="Northern Ireland",CentrepointSourced[[#This Row],[Country]]="Scotland",CentrepointSourced[[#This Row],[Country]]="Wales"),"Local Authority",CentrepointSourced[[#This Row],[LA type]])</f>
        <v>Local Authority</v>
      </c>
      <c r="T1549" s="41">
        <f>IF(TRIM(CentrepointSourced[[#This Row],[Presented HS]])="",0,IF(CentrepointSourced[[#This Row],[Presented HS]]="&lt;5",2.5,IF(CentrepointSourced[[#This Row],[Presented HS]]="&lt;10",5,VALUE(TRIM(CentrepointSourced[[#This Row],[Presented HS]])))))</f>
        <v>0</v>
      </c>
      <c r="U1549" s="41">
        <f>IF(TRIM(CentrepointSourced[[#This Row],[Assessed HS]])="",0,IF(CentrepointSourced[[#This Row],[Assessed HS]]="&lt;5",2.5,IF(CentrepointSourced[[#This Row],[Assessed HS]]="&lt;10",5,VALUE(TRIM(CentrepointSourced[[#This Row],[Assessed HS]])))))</f>
        <v>822</v>
      </c>
      <c r="V1549" s="41">
        <f>IF(TRIM(CentrepointSourced[[#This Row],[Presented CS]])="",0,IF(CentrepointSourced[[#This Row],[Presented CS]]="&lt;5",2.5,IF(CentrepointSourced[[#This Row],[Presented CS]]="&lt;10",5,VALUE(TRIM(CentrepointSourced[[#This Row],[Presented CS]])))))</f>
        <v>0</v>
      </c>
      <c r="W1549" s="41">
        <f>IF(TRIM(CentrepointSourced[[#This Row],[Assessed CS]])="",0,IF(CentrepointSourced[[#This Row],[Assessed CS]]="&lt;5",2.5,IF(CentrepointSourced[[#This Row],[Assessed CS]]="&lt;10",5,VALUE(TRIM(CentrepointSourced[[#This Row],[Assessed CS]])))))</f>
        <v>0</v>
      </c>
      <c r="X1549" s="106">
        <f>IF(CentrepointSourced[[#This Row],[Age]]="16-17",CentrepointSourced[[#This Row],[Presented HS DQ]],0)</f>
        <v>0</v>
      </c>
      <c r="Y1549" s="106">
        <f>IF(CentrepointSourced[[#This Row],[Age]]="16-24",CentrepointSourced[[#This Row],[Presented HS DQ]],0)</f>
        <v>0</v>
      </c>
      <c r="Z1549" s="106">
        <f>IF(CentrepointSourced[[#This Row],[Age]]="18-24",CentrepointSourced[[#This Row],[Presented HS DQ]],0)</f>
        <v>0</v>
      </c>
      <c r="AA1549" s="106">
        <f>IF(CentrepointSourced[[#This Row],[Age]]="16-17",CentrepointSourced[[#This Row],[Presented CS DQ]],0)</f>
        <v>0</v>
      </c>
      <c r="AB1549" s="106">
        <f>IF(CentrepointSourced[[#This Row],[Age]]="16-24",CentrepointSourced[[#This Row],[Presented CS DQ]],0)</f>
        <v>0</v>
      </c>
      <c r="AC1549" s="106">
        <f>IF(CentrepointSourced[[#This Row],[Age]]="18-24",CentrepointSourced[[#This Row],[Presented CS DQ]],0)</f>
        <v>0</v>
      </c>
      <c r="AD1549" s="107">
        <f>IF(CentrepointSourced[[#This Row],[Age]]="16-17",CentrepointSourced[[#This Row],[Assessed HS DQ]],0)</f>
        <v>0</v>
      </c>
      <c r="AE1549" s="107">
        <f>IF(CentrepointSourced[[#This Row],[Age]]="16-24",CentrepointSourced[[#This Row],[Assessed HS DQ]],0)</f>
        <v>822</v>
      </c>
      <c r="AF1549" s="107">
        <f>IF(CentrepointSourced[[#This Row],[Age]]="18-24",CentrepointSourced[[#This Row],[Assessed HS DQ]],0)</f>
        <v>0</v>
      </c>
      <c r="AG1549" s="107">
        <f>IF(CentrepointSourced[[#This Row],[Age]]="16-17",CentrepointSourced[[#This Row],[Assessed CS DQ]],0)</f>
        <v>0</v>
      </c>
      <c r="AH1549" s="107">
        <f>IF(CentrepointSourced[[#This Row],[Age]]="16-24",CentrepointSourced[[#This Row],[Assessed CS DQ]],0)</f>
        <v>0</v>
      </c>
      <c r="AI1549" s="107">
        <f>IF(CentrepointSourced[[#This Row],[Age]]="18-24",CentrepointSourced[[#This Row],[Assessed CS DQ]],0)</f>
        <v>0</v>
      </c>
    </row>
    <row r="1550" spans="1:35" customFormat="1" ht="13.5" customHeight="1">
      <c r="A1550" s="45" t="s">
        <v>94</v>
      </c>
      <c r="B1550" s="45" t="s">
        <v>216</v>
      </c>
      <c r="C1550" s="45"/>
      <c r="D1550" s="62" t="s">
        <v>37</v>
      </c>
      <c r="E1550" s="95">
        <v>2009</v>
      </c>
      <c r="F1550" s="67" t="s">
        <v>53</v>
      </c>
      <c r="G1550" s="67"/>
      <c r="H1550" s="97">
        <v>849</v>
      </c>
      <c r="I1550" s="45"/>
      <c r="J1550" s="45">
        <v>856</v>
      </c>
      <c r="K1550" s="45"/>
      <c r="L1550" s="45"/>
      <c r="M1550" s="45"/>
      <c r="N1550" s="45"/>
      <c r="O1550" s="45"/>
      <c r="P1550" s="45"/>
      <c r="Q1550" s="41" t="str">
        <f>IF(CentrepointSourced[[#This Row],[Country]]="Northern Ireland","Northern Ireland",IFERROR(VLOOKUP(CentrepointSourced[[#This Row],[Local Authority]],LKP_LANameDQ[],2,FALSE),CentrepointSourced[[#This Row],[Local Authority]]))</f>
        <v>South Lanarkshire</v>
      </c>
      <c r="R1550" s="41" t="str">
        <f>IF(CentrepointSourced[[#This Row],[LA type]]="County","",INDEX(ConsolGeog[lad14cd],MATCH(CentrepointSourced[[#This Row],[Local Authority DQ]],ConsolGeog[la_name],0)))</f>
        <v>S12000029</v>
      </c>
      <c r="S1550" s="41" t="str">
        <f>IF(OR(CentrepointSourced[[#This Row],[Country]]="Northern Ireland",CentrepointSourced[[#This Row],[Country]]="Scotland",CentrepointSourced[[#This Row],[Country]]="Wales"),"Local Authority",CentrepointSourced[[#This Row],[LA type]])</f>
        <v>Local Authority</v>
      </c>
      <c r="T1550" s="41">
        <f>IF(TRIM(CentrepointSourced[[#This Row],[Presented HS]])="",0,IF(CentrepointSourced[[#This Row],[Presented HS]]="&lt;5",2.5,IF(CentrepointSourced[[#This Row],[Presented HS]]="&lt;10",5,VALUE(TRIM(CentrepointSourced[[#This Row],[Presented HS]])))))</f>
        <v>0</v>
      </c>
      <c r="U1550" s="41">
        <f>IF(TRIM(CentrepointSourced[[#This Row],[Assessed HS]])="",0,IF(CentrepointSourced[[#This Row],[Assessed HS]]="&lt;5",2.5,IF(CentrepointSourced[[#This Row],[Assessed HS]]="&lt;10",5,VALUE(TRIM(CentrepointSourced[[#This Row],[Assessed HS]])))))</f>
        <v>849</v>
      </c>
      <c r="V1550" s="41">
        <f>IF(TRIM(CentrepointSourced[[#This Row],[Presented CS]])="",0,IF(CentrepointSourced[[#This Row],[Presented CS]]="&lt;5",2.5,IF(CentrepointSourced[[#This Row],[Presented CS]]="&lt;10",5,VALUE(TRIM(CentrepointSourced[[#This Row],[Presented CS]])))))</f>
        <v>0</v>
      </c>
      <c r="W1550" s="41">
        <f>IF(TRIM(CentrepointSourced[[#This Row],[Assessed CS]])="",0,IF(CentrepointSourced[[#This Row],[Assessed CS]]="&lt;5",2.5,IF(CentrepointSourced[[#This Row],[Assessed CS]]="&lt;10",5,VALUE(TRIM(CentrepointSourced[[#This Row],[Assessed CS]])))))</f>
        <v>0</v>
      </c>
      <c r="X1550" s="106">
        <f>IF(CentrepointSourced[[#This Row],[Age]]="16-17",CentrepointSourced[[#This Row],[Presented HS DQ]],0)</f>
        <v>0</v>
      </c>
      <c r="Y1550" s="106">
        <f>IF(CentrepointSourced[[#This Row],[Age]]="16-24",CentrepointSourced[[#This Row],[Presented HS DQ]],0)</f>
        <v>0</v>
      </c>
      <c r="Z1550" s="106">
        <f>IF(CentrepointSourced[[#This Row],[Age]]="18-24",CentrepointSourced[[#This Row],[Presented HS DQ]],0)</f>
        <v>0</v>
      </c>
      <c r="AA1550" s="106">
        <f>IF(CentrepointSourced[[#This Row],[Age]]="16-17",CentrepointSourced[[#This Row],[Presented CS DQ]],0)</f>
        <v>0</v>
      </c>
      <c r="AB1550" s="106">
        <f>IF(CentrepointSourced[[#This Row],[Age]]="16-24",CentrepointSourced[[#This Row],[Presented CS DQ]],0)</f>
        <v>0</v>
      </c>
      <c r="AC1550" s="106">
        <f>IF(CentrepointSourced[[#This Row],[Age]]="18-24",CentrepointSourced[[#This Row],[Presented CS DQ]],0)</f>
        <v>0</v>
      </c>
      <c r="AD1550" s="107">
        <f>IF(CentrepointSourced[[#This Row],[Age]]="16-17",CentrepointSourced[[#This Row],[Assessed HS DQ]],0)</f>
        <v>0</v>
      </c>
      <c r="AE1550" s="107">
        <f>IF(CentrepointSourced[[#This Row],[Age]]="16-24",CentrepointSourced[[#This Row],[Assessed HS DQ]],0)</f>
        <v>849</v>
      </c>
      <c r="AF1550" s="107">
        <f>IF(CentrepointSourced[[#This Row],[Age]]="18-24",CentrepointSourced[[#This Row],[Assessed HS DQ]],0)</f>
        <v>0</v>
      </c>
      <c r="AG1550" s="107">
        <f>IF(CentrepointSourced[[#This Row],[Age]]="16-17",CentrepointSourced[[#This Row],[Assessed CS DQ]],0)</f>
        <v>0</v>
      </c>
      <c r="AH1550" s="107">
        <f>IF(CentrepointSourced[[#This Row],[Age]]="16-24",CentrepointSourced[[#This Row],[Assessed CS DQ]],0)</f>
        <v>0</v>
      </c>
      <c r="AI1550" s="107">
        <f>IF(CentrepointSourced[[#This Row],[Age]]="18-24",CentrepointSourced[[#This Row],[Assessed CS DQ]],0)</f>
        <v>0</v>
      </c>
    </row>
    <row r="1551" spans="1:35" customFormat="1" ht="13.5" customHeight="1">
      <c r="A1551" s="45" t="s">
        <v>94</v>
      </c>
      <c r="B1551" s="45" t="s">
        <v>216</v>
      </c>
      <c r="C1551" s="45"/>
      <c r="D1551" s="62" t="s">
        <v>37</v>
      </c>
      <c r="E1551" s="95">
        <v>2010</v>
      </c>
      <c r="F1551" s="67" t="s">
        <v>53</v>
      </c>
      <c r="G1551" s="67"/>
      <c r="H1551" s="97">
        <v>749</v>
      </c>
      <c r="I1551" s="45"/>
      <c r="J1551" s="45">
        <v>732</v>
      </c>
      <c r="K1551" s="45"/>
      <c r="L1551" s="45"/>
      <c r="M1551" s="45"/>
      <c r="N1551" s="45"/>
      <c r="O1551" s="45"/>
      <c r="P1551" s="45"/>
      <c r="Q1551" s="41" t="str">
        <f>IF(CentrepointSourced[[#This Row],[Country]]="Northern Ireland","Northern Ireland",IFERROR(VLOOKUP(CentrepointSourced[[#This Row],[Local Authority]],LKP_LANameDQ[],2,FALSE),CentrepointSourced[[#This Row],[Local Authority]]))</f>
        <v>South Lanarkshire</v>
      </c>
      <c r="R1551" s="41" t="str">
        <f>IF(CentrepointSourced[[#This Row],[LA type]]="County","",INDEX(ConsolGeog[lad14cd],MATCH(CentrepointSourced[[#This Row],[Local Authority DQ]],ConsolGeog[la_name],0)))</f>
        <v>S12000029</v>
      </c>
      <c r="S1551" s="41" t="str">
        <f>IF(OR(CentrepointSourced[[#This Row],[Country]]="Northern Ireland",CentrepointSourced[[#This Row],[Country]]="Scotland",CentrepointSourced[[#This Row],[Country]]="Wales"),"Local Authority",CentrepointSourced[[#This Row],[LA type]])</f>
        <v>Local Authority</v>
      </c>
      <c r="T1551" s="41">
        <f>IF(TRIM(CentrepointSourced[[#This Row],[Presented HS]])="",0,IF(CentrepointSourced[[#This Row],[Presented HS]]="&lt;5",2.5,IF(CentrepointSourced[[#This Row],[Presented HS]]="&lt;10",5,VALUE(TRIM(CentrepointSourced[[#This Row],[Presented HS]])))))</f>
        <v>0</v>
      </c>
      <c r="U1551" s="41">
        <f>IF(TRIM(CentrepointSourced[[#This Row],[Assessed HS]])="",0,IF(CentrepointSourced[[#This Row],[Assessed HS]]="&lt;5",2.5,IF(CentrepointSourced[[#This Row],[Assessed HS]]="&lt;10",5,VALUE(TRIM(CentrepointSourced[[#This Row],[Assessed HS]])))))</f>
        <v>749</v>
      </c>
      <c r="V1551" s="41">
        <f>IF(TRIM(CentrepointSourced[[#This Row],[Presented CS]])="",0,IF(CentrepointSourced[[#This Row],[Presented CS]]="&lt;5",2.5,IF(CentrepointSourced[[#This Row],[Presented CS]]="&lt;10",5,VALUE(TRIM(CentrepointSourced[[#This Row],[Presented CS]])))))</f>
        <v>0</v>
      </c>
      <c r="W1551" s="41">
        <f>IF(TRIM(CentrepointSourced[[#This Row],[Assessed CS]])="",0,IF(CentrepointSourced[[#This Row],[Assessed CS]]="&lt;5",2.5,IF(CentrepointSourced[[#This Row],[Assessed CS]]="&lt;10",5,VALUE(TRIM(CentrepointSourced[[#This Row],[Assessed CS]])))))</f>
        <v>0</v>
      </c>
      <c r="X1551" s="106">
        <f>IF(CentrepointSourced[[#This Row],[Age]]="16-17",CentrepointSourced[[#This Row],[Presented HS DQ]],0)</f>
        <v>0</v>
      </c>
      <c r="Y1551" s="106">
        <f>IF(CentrepointSourced[[#This Row],[Age]]="16-24",CentrepointSourced[[#This Row],[Presented HS DQ]],0)</f>
        <v>0</v>
      </c>
      <c r="Z1551" s="106">
        <f>IF(CentrepointSourced[[#This Row],[Age]]="18-24",CentrepointSourced[[#This Row],[Presented HS DQ]],0)</f>
        <v>0</v>
      </c>
      <c r="AA1551" s="106">
        <f>IF(CentrepointSourced[[#This Row],[Age]]="16-17",CentrepointSourced[[#This Row],[Presented CS DQ]],0)</f>
        <v>0</v>
      </c>
      <c r="AB1551" s="106">
        <f>IF(CentrepointSourced[[#This Row],[Age]]="16-24",CentrepointSourced[[#This Row],[Presented CS DQ]],0)</f>
        <v>0</v>
      </c>
      <c r="AC1551" s="106">
        <f>IF(CentrepointSourced[[#This Row],[Age]]="18-24",CentrepointSourced[[#This Row],[Presented CS DQ]],0)</f>
        <v>0</v>
      </c>
      <c r="AD1551" s="107">
        <f>IF(CentrepointSourced[[#This Row],[Age]]="16-17",CentrepointSourced[[#This Row],[Assessed HS DQ]],0)</f>
        <v>0</v>
      </c>
      <c r="AE1551" s="107">
        <f>IF(CentrepointSourced[[#This Row],[Age]]="16-24",CentrepointSourced[[#This Row],[Assessed HS DQ]],0)</f>
        <v>749</v>
      </c>
      <c r="AF1551" s="107">
        <f>IF(CentrepointSourced[[#This Row],[Age]]="18-24",CentrepointSourced[[#This Row],[Assessed HS DQ]],0)</f>
        <v>0</v>
      </c>
      <c r="AG1551" s="107">
        <f>IF(CentrepointSourced[[#This Row],[Age]]="16-17",CentrepointSourced[[#This Row],[Assessed CS DQ]],0)</f>
        <v>0</v>
      </c>
      <c r="AH1551" s="107">
        <f>IF(CentrepointSourced[[#This Row],[Age]]="16-24",CentrepointSourced[[#This Row],[Assessed CS DQ]],0)</f>
        <v>0</v>
      </c>
      <c r="AI1551" s="107">
        <f>IF(CentrepointSourced[[#This Row],[Age]]="18-24",CentrepointSourced[[#This Row],[Assessed CS DQ]],0)</f>
        <v>0</v>
      </c>
    </row>
    <row r="1552" spans="1:35" customFormat="1" ht="13.5" customHeight="1">
      <c r="A1552" s="45" t="s">
        <v>94</v>
      </c>
      <c r="B1552" s="45" t="s">
        <v>216</v>
      </c>
      <c r="C1552" s="45"/>
      <c r="D1552" s="62" t="s">
        <v>37</v>
      </c>
      <c r="E1552" s="95">
        <v>2011</v>
      </c>
      <c r="F1552" s="67" t="s">
        <v>53</v>
      </c>
      <c r="G1552" s="67"/>
      <c r="H1552" s="97">
        <v>785</v>
      </c>
      <c r="I1552" s="45"/>
      <c r="J1552" s="45">
        <v>645</v>
      </c>
      <c r="K1552" s="45"/>
      <c r="L1552" s="45"/>
      <c r="M1552" s="45"/>
      <c r="N1552" s="45"/>
      <c r="O1552" s="45"/>
      <c r="P1552" s="45"/>
      <c r="Q1552" s="41" t="str">
        <f>IF(CentrepointSourced[[#This Row],[Country]]="Northern Ireland","Northern Ireland",IFERROR(VLOOKUP(CentrepointSourced[[#This Row],[Local Authority]],LKP_LANameDQ[],2,FALSE),CentrepointSourced[[#This Row],[Local Authority]]))</f>
        <v>South Lanarkshire</v>
      </c>
      <c r="R1552" s="41" t="str">
        <f>IF(CentrepointSourced[[#This Row],[LA type]]="County","",INDEX(ConsolGeog[lad14cd],MATCH(CentrepointSourced[[#This Row],[Local Authority DQ]],ConsolGeog[la_name],0)))</f>
        <v>S12000029</v>
      </c>
      <c r="S1552" s="41" t="str">
        <f>IF(OR(CentrepointSourced[[#This Row],[Country]]="Northern Ireland",CentrepointSourced[[#This Row],[Country]]="Scotland",CentrepointSourced[[#This Row],[Country]]="Wales"),"Local Authority",CentrepointSourced[[#This Row],[LA type]])</f>
        <v>Local Authority</v>
      </c>
      <c r="T1552" s="41">
        <f>IF(TRIM(CentrepointSourced[[#This Row],[Presented HS]])="",0,IF(CentrepointSourced[[#This Row],[Presented HS]]="&lt;5",2.5,IF(CentrepointSourced[[#This Row],[Presented HS]]="&lt;10",5,VALUE(TRIM(CentrepointSourced[[#This Row],[Presented HS]])))))</f>
        <v>0</v>
      </c>
      <c r="U1552" s="41">
        <f>IF(TRIM(CentrepointSourced[[#This Row],[Assessed HS]])="",0,IF(CentrepointSourced[[#This Row],[Assessed HS]]="&lt;5",2.5,IF(CentrepointSourced[[#This Row],[Assessed HS]]="&lt;10",5,VALUE(TRIM(CentrepointSourced[[#This Row],[Assessed HS]])))))</f>
        <v>785</v>
      </c>
      <c r="V1552" s="41">
        <f>IF(TRIM(CentrepointSourced[[#This Row],[Presented CS]])="",0,IF(CentrepointSourced[[#This Row],[Presented CS]]="&lt;5",2.5,IF(CentrepointSourced[[#This Row],[Presented CS]]="&lt;10",5,VALUE(TRIM(CentrepointSourced[[#This Row],[Presented CS]])))))</f>
        <v>0</v>
      </c>
      <c r="W1552" s="41">
        <f>IF(TRIM(CentrepointSourced[[#This Row],[Assessed CS]])="",0,IF(CentrepointSourced[[#This Row],[Assessed CS]]="&lt;5",2.5,IF(CentrepointSourced[[#This Row],[Assessed CS]]="&lt;10",5,VALUE(TRIM(CentrepointSourced[[#This Row],[Assessed CS]])))))</f>
        <v>0</v>
      </c>
      <c r="X1552" s="106">
        <f>IF(CentrepointSourced[[#This Row],[Age]]="16-17",CentrepointSourced[[#This Row],[Presented HS DQ]],0)</f>
        <v>0</v>
      </c>
      <c r="Y1552" s="106">
        <f>IF(CentrepointSourced[[#This Row],[Age]]="16-24",CentrepointSourced[[#This Row],[Presented HS DQ]],0)</f>
        <v>0</v>
      </c>
      <c r="Z1552" s="106">
        <f>IF(CentrepointSourced[[#This Row],[Age]]="18-24",CentrepointSourced[[#This Row],[Presented HS DQ]],0)</f>
        <v>0</v>
      </c>
      <c r="AA1552" s="106">
        <f>IF(CentrepointSourced[[#This Row],[Age]]="16-17",CentrepointSourced[[#This Row],[Presented CS DQ]],0)</f>
        <v>0</v>
      </c>
      <c r="AB1552" s="106">
        <f>IF(CentrepointSourced[[#This Row],[Age]]="16-24",CentrepointSourced[[#This Row],[Presented CS DQ]],0)</f>
        <v>0</v>
      </c>
      <c r="AC1552" s="106">
        <f>IF(CentrepointSourced[[#This Row],[Age]]="18-24",CentrepointSourced[[#This Row],[Presented CS DQ]],0)</f>
        <v>0</v>
      </c>
      <c r="AD1552" s="107">
        <f>IF(CentrepointSourced[[#This Row],[Age]]="16-17",CentrepointSourced[[#This Row],[Assessed HS DQ]],0)</f>
        <v>0</v>
      </c>
      <c r="AE1552" s="107">
        <f>IF(CentrepointSourced[[#This Row],[Age]]="16-24",CentrepointSourced[[#This Row],[Assessed HS DQ]],0)</f>
        <v>785</v>
      </c>
      <c r="AF1552" s="107">
        <f>IF(CentrepointSourced[[#This Row],[Age]]="18-24",CentrepointSourced[[#This Row],[Assessed HS DQ]],0)</f>
        <v>0</v>
      </c>
      <c r="AG1552" s="107">
        <f>IF(CentrepointSourced[[#This Row],[Age]]="16-17",CentrepointSourced[[#This Row],[Assessed CS DQ]],0)</f>
        <v>0</v>
      </c>
      <c r="AH1552" s="107">
        <f>IF(CentrepointSourced[[#This Row],[Age]]="16-24",CentrepointSourced[[#This Row],[Assessed CS DQ]],0)</f>
        <v>0</v>
      </c>
      <c r="AI1552" s="107">
        <f>IF(CentrepointSourced[[#This Row],[Age]]="18-24",CentrepointSourced[[#This Row],[Assessed CS DQ]],0)</f>
        <v>0</v>
      </c>
    </row>
    <row r="1553" spans="1:35" customFormat="1" ht="13.5" customHeight="1">
      <c r="A1553" s="45" t="s">
        <v>94</v>
      </c>
      <c r="B1553" s="45" t="s">
        <v>216</v>
      </c>
      <c r="C1553" s="45"/>
      <c r="D1553" s="62" t="s">
        <v>37</v>
      </c>
      <c r="E1553" s="95">
        <v>2012</v>
      </c>
      <c r="F1553" s="67" t="s">
        <v>53</v>
      </c>
      <c r="G1553" s="67"/>
      <c r="H1553" s="79"/>
      <c r="I1553" s="45"/>
      <c r="J1553" s="45">
        <v>625</v>
      </c>
      <c r="K1553" s="45"/>
      <c r="L1553" s="45"/>
      <c r="M1553" s="45"/>
      <c r="N1553" s="45"/>
      <c r="O1553" s="45"/>
      <c r="P1553" s="45"/>
      <c r="Q1553" s="41" t="str">
        <f>IF(CentrepointSourced[[#This Row],[Country]]="Northern Ireland","Northern Ireland",IFERROR(VLOOKUP(CentrepointSourced[[#This Row],[Local Authority]],LKP_LANameDQ[],2,FALSE),CentrepointSourced[[#This Row],[Local Authority]]))</f>
        <v>South Lanarkshire</v>
      </c>
      <c r="R1553" s="41" t="str">
        <f>IF(CentrepointSourced[[#This Row],[LA type]]="County","",INDEX(ConsolGeog[lad14cd],MATCH(CentrepointSourced[[#This Row],[Local Authority DQ]],ConsolGeog[la_name],0)))</f>
        <v>S12000029</v>
      </c>
      <c r="S1553" s="41" t="str">
        <f>IF(OR(CentrepointSourced[[#This Row],[Country]]="Northern Ireland",CentrepointSourced[[#This Row],[Country]]="Scotland",CentrepointSourced[[#This Row],[Country]]="Wales"),"Local Authority",CentrepointSourced[[#This Row],[LA type]])</f>
        <v>Local Authority</v>
      </c>
      <c r="T1553" s="41">
        <f>IF(TRIM(CentrepointSourced[[#This Row],[Presented HS]])="",0,IF(CentrepointSourced[[#This Row],[Presented HS]]="&lt;5",2.5,IF(CentrepointSourced[[#This Row],[Presented HS]]="&lt;10",5,VALUE(TRIM(CentrepointSourced[[#This Row],[Presented HS]])))))</f>
        <v>0</v>
      </c>
      <c r="U1553" s="41">
        <f>IF(TRIM(CentrepointSourced[[#This Row],[Assessed HS]])="",0,IF(CentrepointSourced[[#This Row],[Assessed HS]]="&lt;5",2.5,IF(CentrepointSourced[[#This Row],[Assessed HS]]="&lt;10",5,VALUE(TRIM(CentrepointSourced[[#This Row],[Assessed HS]])))))</f>
        <v>0</v>
      </c>
      <c r="V1553" s="41">
        <f>IF(TRIM(CentrepointSourced[[#This Row],[Presented CS]])="",0,IF(CentrepointSourced[[#This Row],[Presented CS]]="&lt;5",2.5,IF(CentrepointSourced[[#This Row],[Presented CS]]="&lt;10",5,VALUE(TRIM(CentrepointSourced[[#This Row],[Presented CS]])))))</f>
        <v>0</v>
      </c>
      <c r="W1553" s="41">
        <f>IF(TRIM(CentrepointSourced[[#This Row],[Assessed CS]])="",0,IF(CentrepointSourced[[#This Row],[Assessed CS]]="&lt;5",2.5,IF(CentrepointSourced[[#This Row],[Assessed CS]]="&lt;10",5,VALUE(TRIM(CentrepointSourced[[#This Row],[Assessed CS]])))))</f>
        <v>0</v>
      </c>
      <c r="X1553" s="106">
        <f>IF(CentrepointSourced[[#This Row],[Age]]="16-17",CentrepointSourced[[#This Row],[Presented HS DQ]],0)</f>
        <v>0</v>
      </c>
      <c r="Y1553" s="106">
        <f>IF(CentrepointSourced[[#This Row],[Age]]="16-24",CentrepointSourced[[#This Row],[Presented HS DQ]],0)</f>
        <v>0</v>
      </c>
      <c r="Z1553" s="106">
        <f>IF(CentrepointSourced[[#This Row],[Age]]="18-24",CentrepointSourced[[#This Row],[Presented HS DQ]],0)</f>
        <v>0</v>
      </c>
      <c r="AA1553" s="106">
        <f>IF(CentrepointSourced[[#This Row],[Age]]="16-17",CentrepointSourced[[#This Row],[Presented CS DQ]],0)</f>
        <v>0</v>
      </c>
      <c r="AB1553" s="106">
        <f>IF(CentrepointSourced[[#This Row],[Age]]="16-24",CentrepointSourced[[#This Row],[Presented CS DQ]],0)</f>
        <v>0</v>
      </c>
      <c r="AC1553" s="106">
        <f>IF(CentrepointSourced[[#This Row],[Age]]="18-24",CentrepointSourced[[#This Row],[Presented CS DQ]],0)</f>
        <v>0</v>
      </c>
      <c r="AD1553" s="107">
        <f>IF(CentrepointSourced[[#This Row],[Age]]="16-17",CentrepointSourced[[#This Row],[Assessed HS DQ]],0)</f>
        <v>0</v>
      </c>
      <c r="AE1553" s="107">
        <f>IF(CentrepointSourced[[#This Row],[Age]]="16-24",CentrepointSourced[[#This Row],[Assessed HS DQ]],0)</f>
        <v>0</v>
      </c>
      <c r="AF1553" s="107">
        <f>IF(CentrepointSourced[[#This Row],[Age]]="18-24",CentrepointSourced[[#This Row],[Assessed HS DQ]],0)</f>
        <v>0</v>
      </c>
      <c r="AG1553" s="107">
        <f>IF(CentrepointSourced[[#This Row],[Age]]="16-17",CentrepointSourced[[#This Row],[Assessed CS DQ]],0)</f>
        <v>0</v>
      </c>
      <c r="AH1553" s="107">
        <f>IF(CentrepointSourced[[#This Row],[Age]]="16-24",CentrepointSourced[[#This Row],[Assessed CS DQ]],0)</f>
        <v>0</v>
      </c>
      <c r="AI1553" s="107">
        <f>IF(CentrepointSourced[[#This Row],[Age]]="18-24",CentrepointSourced[[#This Row],[Assessed CS DQ]],0)</f>
        <v>0</v>
      </c>
    </row>
    <row r="1554" spans="1:35" customFormat="1" ht="13.5" customHeight="1">
      <c r="A1554" s="45" t="s">
        <v>94</v>
      </c>
      <c r="B1554" s="45" t="s">
        <v>216</v>
      </c>
      <c r="C1554" s="45"/>
      <c r="D1554" s="62" t="s">
        <v>37</v>
      </c>
      <c r="E1554" s="95">
        <v>2013</v>
      </c>
      <c r="F1554" s="67" t="s">
        <v>53</v>
      </c>
      <c r="G1554" s="67"/>
      <c r="H1554" s="79"/>
      <c r="I1554" s="45"/>
      <c r="J1554" s="45">
        <v>549</v>
      </c>
      <c r="K1554" s="45"/>
      <c r="L1554" s="45"/>
      <c r="M1554" s="45"/>
      <c r="N1554" s="45"/>
      <c r="O1554" s="45"/>
      <c r="P1554" s="45"/>
      <c r="Q1554" s="41" t="str">
        <f>IF(CentrepointSourced[[#This Row],[Country]]="Northern Ireland","Northern Ireland",IFERROR(VLOOKUP(CentrepointSourced[[#This Row],[Local Authority]],LKP_LANameDQ[],2,FALSE),CentrepointSourced[[#This Row],[Local Authority]]))</f>
        <v>South Lanarkshire</v>
      </c>
      <c r="R1554" s="41" t="str">
        <f>IF(CentrepointSourced[[#This Row],[LA type]]="County","",INDEX(ConsolGeog[lad14cd],MATCH(CentrepointSourced[[#This Row],[Local Authority DQ]],ConsolGeog[la_name],0)))</f>
        <v>S12000029</v>
      </c>
      <c r="S1554" s="41" t="str">
        <f>IF(OR(CentrepointSourced[[#This Row],[Country]]="Northern Ireland",CentrepointSourced[[#This Row],[Country]]="Scotland",CentrepointSourced[[#This Row],[Country]]="Wales"),"Local Authority",CentrepointSourced[[#This Row],[LA type]])</f>
        <v>Local Authority</v>
      </c>
      <c r="T1554" s="41">
        <f>IF(TRIM(CentrepointSourced[[#This Row],[Presented HS]])="",0,IF(CentrepointSourced[[#This Row],[Presented HS]]="&lt;5",2.5,IF(CentrepointSourced[[#This Row],[Presented HS]]="&lt;10",5,VALUE(TRIM(CentrepointSourced[[#This Row],[Presented HS]])))))</f>
        <v>0</v>
      </c>
      <c r="U1554" s="41">
        <f>IF(TRIM(CentrepointSourced[[#This Row],[Assessed HS]])="",0,IF(CentrepointSourced[[#This Row],[Assessed HS]]="&lt;5",2.5,IF(CentrepointSourced[[#This Row],[Assessed HS]]="&lt;10",5,VALUE(TRIM(CentrepointSourced[[#This Row],[Assessed HS]])))))</f>
        <v>0</v>
      </c>
      <c r="V1554" s="41">
        <f>IF(TRIM(CentrepointSourced[[#This Row],[Presented CS]])="",0,IF(CentrepointSourced[[#This Row],[Presented CS]]="&lt;5",2.5,IF(CentrepointSourced[[#This Row],[Presented CS]]="&lt;10",5,VALUE(TRIM(CentrepointSourced[[#This Row],[Presented CS]])))))</f>
        <v>0</v>
      </c>
      <c r="W1554" s="41">
        <f>IF(TRIM(CentrepointSourced[[#This Row],[Assessed CS]])="",0,IF(CentrepointSourced[[#This Row],[Assessed CS]]="&lt;5",2.5,IF(CentrepointSourced[[#This Row],[Assessed CS]]="&lt;10",5,VALUE(TRIM(CentrepointSourced[[#This Row],[Assessed CS]])))))</f>
        <v>0</v>
      </c>
      <c r="X1554" s="106">
        <f>IF(CentrepointSourced[[#This Row],[Age]]="16-17",CentrepointSourced[[#This Row],[Presented HS DQ]],0)</f>
        <v>0</v>
      </c>
      <c r="Y1554" s="106">
        <f>IF(CentrepointSourced[[#This Row],[Age]]="16-24",CentrepointSourced[[#This Row],[Presented HS DQ]],0)</f>
        <v>0</v>
      </c>
      <c r="Z1554" s="106">
        <f>IF(CentrepointSourced[[#This Row],[Age]]="18-24",CentrepointSourced[[#This Row],[Presented HS DQ]],0)</f>
        <v>0</v>
      </c>
      <c r="AA1554" s="106">
        <f>IF(CentrepointSourced[[#This Row],[Age]]="16-17",CentrepointSourced[[#This Row],[Presented CS DQ]],0)</f>
        <v>0</v>
      </c>
      <c r="AB1554" s="106">
        <f>IF(CentrepointSourced[[#This Row],[Age]]="16-24",CentrepointSourced[[#This Row],[Presented CS DQ]],0)</f>
        <v>0</v>
      </c>
      <c r="AC1554" s="106">
        <f>IF(CentrepointSourced[[#This Row],[Age]]="18-24",CentrepointSourced[[#This Row],[Presented CS DQ]],0)</f>
        <v>0</v>
      </c>
      <c r="AD1554" s="107">
        <f>IF(CentrepointSourced[[#This Row],[Age]]="16-17",CentrepointSourced[[#This Row],[Assessed HS DQ]],0)</f>
        <v>0</v>
      </c>
      <c r="AE1554" s="107">
        <f>IF(CentrepointSourced[[#This Row],[Age]]="16-24",CentrepointSourced[[#This Row],[Assessed HS DQ]],0)</f>
        <v>0</v>
      </c>
      <c r="AF1554" s="107">
        <f>IF(CentrepointSourced[[#This Row],[Age]]="18-24",CentrepointSourced[[#This Row],[Assessed HS DQ]],0)</f>
        <v>0</v>
      </c>
      <c r="AG1554" s="107">
        <f>IF(CentrepointSourced[[#This Row],[Age]]="16-17",CentrepointSourced[[#This Row],[Assessed CS DQ]],0)</f>
        <v>0</v>
      </c>
      <c r="AH1554" s="107">
        <f>IF(CentrepointSourced[[#This Row],[Age]]="16-24",CentrepointSourced[[#This Row],[Assessed CS DQ]],0)</f>
        <v>0</v>
      </c>
      <c r="AI1554" s="107">
        <f>IF(CentrepointSourced[[#This Row],[Age]]="18-24",CentrepointSourced[[#This Row],[Assessed CS DQ]],0)</f>
        <v>0</v>
      </c>
    </row>
    <row r="1555" spans="1:35" customFormat="1" ht="13.5" customHeight="1">
      <c r="A1555" s="45" t="s">
        <v>94</v>
      </c>
      <c r="B1555" s="45" t="s">
        <v>216</v>
      </c>
      <c r="C1555" s="45"/>
      <c r="D1555" s="62" t="s">
        <v>37</v>
      </c>
      <c r="E1555" s="95">
        <v>2014</v>
      </c>
      <c r="F1555" s="67" t="s">
        <v>53</v>
      </c>
      <c r="G1555" s="67"/>
      <c r="H1555" s="79"/>
      <c r="I1555" s="45"/>
      <c r="J1555" s="45">
        <v>463</v>
      </c>
      <c r="K1555" s="45"/>
      <c r="L1555" s="45"/>
      <c r="M1555" s="45"/>
      <c r="N1555" s="45"/>
      <c r="O1555" s="45"/>
      <c r="P1555" s="45"/>
      <c r="Q1555" s="41" t="str">
        <f>IF(CentrepointSourced[[#This Row],[Country]]="Northern Ireland","Northern Ireland",IFERROR(VLOOKUP(CentrepointSourced[[#This Row],[Local Authority]],LKP_LANameDQ[],2,FALSE),CentrepointSourced[[#This Row],[Local Authority]]))</f>
        <v>South Lanarkshire</v>
      </c>
      <c r="R1555" s="41" t="str">
        <f>IF(CentrepointSourced[[#This Row],[LA type]]="County","",INDEX(ConsolGeog[lad14cd],MATCH(CentrepointSourced[[#This Row],[Local Authority DQ]],ConsolGeog[la_name],0)))</f>
        <v>S12000029</v>
      </c>
      <c r="S1555" s="41" t="str">
        <f>IF(OR(CentrepointSourced[[#This Row],[Country]]="Northern Ireland",CentrepointSourced[[#This Row],[Country]]="Scotland",CentrepointSourced[[#This Row],[Country]]="Wales"),"Local Authority",CentrepointSourced[[#This Row],[LA type]])</f>
        <v>Local Authority</v>
      </c>
      <c r="T1555" s="41">
        <f>IF(TRIM(CentrepointSourced[[#This Row],[Presented HS]])="",0,IF(CentrepointSourced[[#This Row],[Presented HS]]="&lt;5",2.5,IF(CentrepointSourced[[#This Row],[Presented HS]]="&lt;10",5,VALUE(TRIM(CentrepointSourced[[#This Row],[Presented HS]])))))</f>
        <v>0</v>
      </c>
      <c r="U1555" s="41">
        <f>IF(TRIM(CentrepointSourced[[#This Row],[Assessed HS]])="",0,IF(CentrepointSourced[[#This Row],[Assessed HS]]="&lt;5",2.5,IF(CentrepointSourced[[#This Row],[Assessed HS]]="&lt;10",5,VALUE(TRIM(CentrepointSourced[[#This Row],[Assessed HS]])))))</f>
        <v>0</v>
      </c>
      <c r="V1555" s="41">
        <f>IF(TRIM(CentrepointSourced[[#This Row],[Presented CS]])="",0,IF(CentrepointSourced[[#This Row],[Presented CS]]="&lt;5",2.5,IF(CentrepointSourced[[#This Row],[Presented CS]]="&lt;10",5,VALUE(TRIM(CentrepointSourced[[#This Row],[Presented CS]])))))</f>
        <v>0</v>
      </c>
      <c r="W1555" s="41">
        <f>IF(TRIM(CentrepointSourced[[#This Row],[Assessed CS]])="",0,IF(CentrepointSourced[[#This Row],[Assessed CS]]="&lt;5",2.5,IF(CentrepointSourced[[#This Row],[Assessed CS]]="&lt;10",5,VALUE(TRIM(CentrepointSourced[[#This Row],[Assessed CS]])))))</f>
        <v>0</v>
      </c>
      <c r="X1555" s="106">
        <f>IF(CentrepointSourced[[#This Row],[Age]]="16-17",CentrepointSourced[[#This Row],[Presented HS DQ]],0)</f>
        <v>0</v>
      </c>
      <c r="Y1555" s="106">
        <f>IF(CentrepointSourced[[#This Row],[Age]]="16-24",CentrepointSourced[[#This Row],[Presented HS DQ]],0)</f>
        <v>0</v>
      </c>
      <c r="Z1555" s="106">
        <f>IF(CentrepointSourced[[#This Row],[Age]]="18-24",CentrepointSourced[[#This Row],[Presented HS DQ]],0)</f>
        <v>0</v>
      </c>
      <c r="AA1555" s="106">
        <f>IF(CentrepointSourced[[#This Row],[Age]]="16-17",CentrepointSourced[[#This Row],[Presented CS DQ]],0)</f>
        <v>0</v>
      </c>
      <c r="AB1555" s="106">
        <f>IF(CentrepointSourced[[#This Row],[Age]]="16-24",CentrepointSourced[[#This Row],[Presented CS DQ]],0)</f>
        <v>0</v>
      </c>
      <c r="AC1555" s="106">
        <f>IF(CentrepointSourced[[#This Row],[Age]]="18-24",CentrepointSourced[[#This Row],[Presented CS DQ]],0)</f>
        <v>0</v>
      </c>
      <c r="AD1555" s="107">
        <f>IF(CentrepointSourced[[#This Row],[Age]]="16-17",CentrepointSourced[[#This Row],[Assessed HS DQ]],0)</f>
        <v>0</v>
      </c>
      <c r="AE1555" s="107">
        <f>IF(CentrepointSourced[[#This Row],[Age]]="16-24",CentrepointSourced[[#This Row],[Assessed HS DQ]],0)</f>
        <v>0</v>
      </c>
      <c r="AF1555" s="107">
        <f>IF(CentrepointSourced[[#This Row],[Age]]="18-24",CentrepointSourced[[#This Row],[Assessed HS DQ]],0)</f>
        <v>0</v>
      </c>
      <c r="AG1555" s="107">
        <f>IF(CentrepointSourced[[#This Row],[Age]]="16-17",CentrepointSourced[[#This Row],[Assessed CS DQ]],0)</f>
        <v>0</v>
      </c>
      <c r="AH1555" s="107">
        <f>IF(CentrepointSourced[[#This Row],[Age]]="16-24",CentrepointSourced[[#This Row],[Assessed CS DQ]],0)</f>
        <v>0</v>
      </c>
      <c r="AI1555" s="107">
        <f>IF(CentrepointSourced[[#This Row],[Age]]="18-24",CentrepointSourced[[#This Row],[Assessed CS DQ]],0)</f>
        <v>0</v>
      </c>
    </row>
    <row r="1556" spans="1:35" customFormat="1" ht="13.5" customHeight="1">
      <c r="A1556" s="45" t="s">
        <v>94</v>
      </c>
      <c r="B1556" s="45" t="s">
        <v>217</v>
      </c>
      <c r="C1556" s="45"/>
      <c r="D1556" s="62" t="s">
        <v>37</v>
      </c>
      <c r="E1556" s="95">
        <v>2002</v>
      </c>
      <c r="F1556" s="67" t="s">
        <v>53</v>
      </c>
      <c r="G1556" s="67"/>
      <c r="H1556" s="97">
        <v>198</v>
      </c>
      <c r="I1556" s="45"/>
      <c r="J1556" s="45">
        <v>191</v>
      </c>
      <c r="K1556" s="45"/>
      <c r="L1556" s="45"/>
      <c r="M1556" s="45"/>
      <c r="N1556" s="45"/>
      <c r="O1556" s="45"/>
      <c r="P1556" s="45"/>
      <c r="Q1556" s="41" t="str">
        <f>IF(CentrepointSourced[[#This Row],[Country]]="Northern Ireland","Northern Ireland",IFERROR(VLOOKUP(CentrepointSourced[[#This Row],[Local Authority]],LKP_LANameDQ[],2,FALSE),CentrepointSourced[[#This Row],[Local Authority]]))</f>
        <v>Stirling</v>
      </c>
      <c r="R1556" s="41" t="str">
        <f>IF(CentrepointSourced[[#This Row],[LA type]]="County","",INDEX(ConsolGeog[lad14cd],MATCH(CentrepointSourced[[#This Row],[Local Authority DQ]],ConsolGeog[la_name],0)))</f>
        <v>S12000030</v>
      </c>
      <c r="S1556" s="41" t="str">
        <f>IF(OR(CentrepointSourced[[#This Row],[Country]]="Northern Ireland",CentrepointSourced[[#This Row],[Country]]="Scotland",CentrepointSourced[[#This Row],[Country]]="Wales"),"Local Authority",CentrepointSourced[[#This Row],[LA type]])</f>
        <v>Local Authority</v>
      </c>
      <c r="T1556" s="41">
        <f>IF(TRIM(CentrepointSourced[[#This Row],[Presented HS]])="",0,IF(CentrepointSourced[[#This Row],[Presented HS]]="&lt;5",2.5,IF(CentrepointSourced[[#This Row],[Presented HS]]="&lt;10",5,VALUE(TRIM(CentrepointSourced[[#This Row],[Presented HS]])))))</f>
        <v>0</v>
      </c>
      <c r="U1556" s="41">
        <f>IF(TRIM(CentrepointSourced[[#This Row],[Assessed HS]])="",0,IF(CentrepointSourced[[#This Row],[Assessed HS]]="&lt;5",2.5,IF(CentrepointSourced[[#This Row],[Assessed HS]]="&lt;10",5,VALUE(TRIM(CentrepointSourced[[#This Row],[Assessed HS]])))))</f>
        <v>198</v>
      </c>
      <c r="V1556" s="41">
        <f>IF(TRIM(CentrepointSourced[[#This Row],[Presented CS]])="",0,IF(CentrepointSourced[[#This Row],[Presented CS]]="&lt;5",2.5,IF(CentrepointSourced[[#This Row],[Presented CS]]="&lt;10",5,VALUE(TRIM(CentrepointSourced[[#This Row],[Presented CS]])))))</f>
        <v>0</v>
      </c>
      <c r="W1556" s="41">
        <f>IF(TRIM(CentrepointSourced[[#This Row],[Assessed CS]])="",0,IF(CentrepointSourced[[#This Row],[Assessed CS]]="&lt;5",2.5,IF(CentrepointSourced[[#This Row],[Assessed CS]]="&lt;10",5,VALUE(TRIM(CentrepointSourced[[#This Row],[Assessed CS]])))))</f>
        <v>0</v>
      </c>
      <c r="X1556" s="106">
        <f>IF(CentrepointSourced[[#This Row],[Age]]="16-17",CentrepointSourced[[#This Row],[Presented HS DQ]],0)</f>
        <v>0</v>
      </c>
      <c r="Y1556" s="106">
        <f>IF(CentrepointSourced[[#This Row],[Age]]="16-24",CentrepointSourced[[#This Row],[Presented HS DQ]],0)</f>
        <v>0</v>
      </c>
      <c r="Z1556" s="106">
        <f>IF(CentrepointSourced[[#This Row],[Age]]="18-24",CentrepointSourced[[#This Row],[Presented HS DQ]],0)</f>
        <v>0</v>
      </c>
      <c r="AA1556" s="106">
        <f>IF(CentrepointSourced[[#This Row],[Age]]="16-17",CentrepointSourced[[#This Row],[Presented CS DQ]],0)</f>
        <v>0</v>
      </c>
      <c r="AB1556" s="106">
        <f>IF(CentrepointSourced[[#This Row],[Age]]="16-24",CentrepointSourced[[#This Row],[Presented CS DQ]],0)</f>
        <v>0</v>
      </c>
      <c r="AC1556" s="106">
        <f>IF(CentrepointSourced[[#This Row],[Age]]="18-24",CentrepointSourced[[#This Row],[Presented CS DQ]],0)</f>
        <v>0</v>
      </c>
      <c r="AD1556" s="107">
        <f>IF(CentrepointSourced[[#This Row],[Age]]="16-17",CentrepointSourced[[#This Row],[Assessed HS DQ]],0)</f>
        <v>0</v>
      </c>
      <c r="AE1556" s="107">
        <f>IF(CentrepointSourced[[#This Row],[Age]]="16-24",CentrepointSourced[[#This Row],[Assessed HS DQ]],0)</f>
        <v>198</v>
      </c>
      <c r="AF1556" s="107">
        <f>IF(CentrepointSourced[[#This Row],[Age]]="18-24",CentrepointSourced[[#This Row],[Assessed HS DQ]],0)</f>
        <v>0</v>
      </c>
      <c r="AG1556" s="107">
        <f>IF(CentrepointSourced[[#This Row],[Age]]="16-17",CentrepointSourced[[#This Row],[Assessed CS DQ]],0)</f>
        <v>0</v>
      </c>
      <c r="AH1556" s="107">
        <f>IF(CentrepointSourced[[#This Row],[Age]]="16-24",CentrepointSourced[[#This Row],[Assessed CS DQ]],0)</f>
        <v>0</v>
      </c>
      <c r="AI1556" s="107">
        <f>IF(CentrepointSourced[[#This Row],[Age]]="18-24",CentrepointSourced[[#This Row],[Assessed CS DQ]],0)</f>
        <v>0</v>
      </c>
    </row>
    <row r="1557" spans="1:35" customFormat="1" ht="13.5" customHeight="1">
      <c r="A1557" s="45" t="s">
        <v>94</v>
      </c>
      <c r="B1557" s="45" t="s">
        <v>217</v>
      </c>
      <c r="C1557" s="45"/>
      <c r="D1557" s="62" t="s">
        <v>37</v>
      </c>
      <c r="E1557" s="95">
        <v>2003</v>
      </c>
      <c r="F1557" s="67" t="s">
        <v>53</v>
      </c>
      <c r="G1557" s="67"/>
      <c r="H1557" s="97">
        <v>169</v>
      </c>
      <c r="I1557" s="45"/>
      <c r="J1557" s="45">
        <v>186</v>
      </c>
      <c r="K1557" s="45"/>
      <c r="L1557" s="45"/>
      <c r="M1557" s="45"/>
      <c r="N1557" s="45"/>
      <c r="O1557" s="45"/>
      <c r="P1557" s="45"/>
      <c r="Q1557" s="41" t="str">
        <f>IF(CentrepointSourced[[#This Row],[Country]]="Northern Ireland","Northern Ireland",IFERROR(VLOOKUP(CentrepointSourced[[#This Row],[Local Authority]],LKP_LANameDQ[],2,FALSE),CentrepointSourced[[#This Row],[Local Authority]]))</f>
        <v>Stirling</v>
      </c>
      <c r="R1557" s="41" t="str">
        <f>IF(CentrepointSourced[[#This Row],[LA type]]="County","",INDEX(ConsolGeog[lad14cd],MATCH(CentrepointSourced[[#This Row],[Local Authority DQ]],ConsolGeog[la_name],0)))</f>
        <v>S12000030</v>
      </c>
      <c r="S1557" s="41" t="str">
        <f>IF(OR(CentrepointSourced[[#This Row],[Country]]="Northern Ireland",CentrepointSourced[[#This Row],[Country]]="Scotland",CentrepointSourced[[#This Row],[Country]]="Wales"),"Local Authority",CentrepointSourced[[#This Row],[LA type]])</f>
        <v>Local Authority</v>
      </c>
      <c r="T1557" s="41">
        <f>IF(TRIM(CentrepointSourced[[#This Row],[Presented HS]])="",0,IF(CentrepointSourced[[#This Row],[Presented HS]]="&lt;5",2.5,IF(CentrepointSourced[[#This Row],[Presented HS]]="&lt;10",5,VALUE(TRIM(CentrepointSourced[[#This Row],[Presented HS]])))))</f>
        <v>0</v>
      </c>
      <c r="U1557" s="41">
        <f>IF(TRIM(CentrepointSourced[[#This Row],[Assessed HS]])="",0,IF(CentrepointSourced[[#This Row],[Assessed HS]]="&lt;5",2.5,IF(CentrepointSourced[[#This Row],[Assessed HS]]="&lt;10",5,VALUE(TRIM(CentrepointSourced[[#This Row],[Assessed HS]])))))</f>
        <v>169</v>
      </c>
      <c r="V1557" s="41">
        <f>IF(TRIM(CentrepointSourced[[#This Row],[Presented CS]])="",0,IF(CentrepointSourced[[#This Row],[Presented CS]]="&lt;5",2.5,IF(CentrepointSourced[[#This Row],[Presented CS]]="&lt;10",5,VALUE(TRIM(CentrepointSourced[[#This Row],[Presented CS]])))))</f>
        <v>0</v>
      </c>
      <c r="W1557" s="41">
        <f>IF(TRIM(CentrepointSourced[[#This Row],[Assessed CS]])="",0,IF(CentrepointSourced[[#This Row],[Assessed CS]]="&lt;5",2.5,IF(CentrepointSourced[[#This Row],[Assessed CS]]="&lt;10",5,VALUE(TRIM(CentrepointSourced[[#This Row],[Assessed CS]])))))</f>
        <v>0</v>
      </c>
      <c r="X1557" s="106">
        <f>IF(CentrepointSourced[[#This Row],[Age]]="16-17",CentrepointSourced[[#This Row],[Presented HS DQ]],0)</f>
        <v>0</v>
      </c>
      <c r="Y1557" s="106">
        <f>IF(CentrepointSourced[[#This Row],[Age]]="16-24",CentrepointSourced[[#This Row],[Presented HS DQ]],0)</f>
        <v>0</v>
      </c>
      <c r="Z1557" s="106">
        <f>IF(CentrepointSourced[[#This Row],[Age]]="18-24",CentrepointSourced[[#This Row],[Presented HS DQ]],0)</f>
        <v>0</v>
      </c>
      <c r="AA1557" s="106">
        <f>IF(CentrepointSourced[[#This Row],[Age]]="16-17",CentrepointSourced[[#This Row],[Presented CS DQ]],0)</f>
        <v>0</v>
      </c>
      <c r="AB1557" s="106">
        <f>IF(CentrepointSourced[[#This Row],[Age]]="16-24",CentrepointSourced[[#This Row],[Presented CS DQ]],0)</f>
        <v>0</v>
      </c>
      <c r="AC1557" s="106">
        <f>IF(CentrepointSourced[[#This Row],[Age]]="18-24",CentrepointSourced[[#This Row],[Presented CS DQ]],0)</f>
        <v>0</v>
      </c>
      <c r="AD1557" s="107">
        <f>IF(CentrepointSourced[[#This Row],[Age]]="16-17",CentrepointSourced[[#This Row],[Assessed HS DQ]],0)</f>
        <v>0</v>
      </c>
      <c r="AE1557" s="107">
        <f>IF(CentrepointSourced[[#This Row],[Age]]="16-24",CentrepointSourced[[#This Row],[Assessed HS DQ]],0)</f>
        <v>169</v>
      </c>
      <c r="AF1557" s="107">
        <f>IF(CentrepointSourced[[#This Row],[Age]]="18-24",CentrepointSourced[[#This Row],[Assessed HS DQ]],0)</f>
        <v>0</v>
      </c>
      <c r="AG1557" s="107">
        <f>IF(CentrepointSourced[[#This Row],[Age]]="16-17",CentrepointSourced[[#This Row],[Assessed CS DQ]],0)</f>
        <v>0</v>
      </c>
      <c r="AH1557" s="107">
        <f>IF(CentrepointSourced[[#This Row],[Age]]="16-24",CentrepointSourced[[#This Row],[Assessed CS DQ]],0)</f>
        <v>0</v>
      </c>
      <c r="AI1557" s="107">
        <f>IF(CentrepointSourced[[#This Row],[Age]]="18-24",CentrepointSourced[[#This Row],[Assessed CS DQ]],0)</f>
        <v>0</v>
      </c>
    </row>
    <row r="1558" spans="1:35" customFormat="1" ht="13.5" customHeight="1">
      <c r="A1558" s="45" t="s">
        <v>94</v>
      </c>
      <c r="B1558" s="45" t="s">
        <v>217</v>
      </c>
      <c r="C1558" s="45"/>
      <c r="D1558" s="62" t="s">
        <v>37</v>
      </c>
      <c r="E1558" s="95">
        <v>2004</v>
      </c>
      <c r="F1558" s="67" t="s">
        <v>53</v>
      </c>
      <c r="G1558" s="67"/>
      <c r="H1558" s="97">
        <v>211</v>
      </c>
      <c r="I1558" s="45"/>
      <c r="J1558" s="45">
        <v>205</v>
      </c>
      <c r="K1558" s="45"/>
      <c r="L1558" s="45"/>
      <c r="M1558" s="45"/>
      <c r="N1558" s="45"/>
      <c r="O1558" s="45"/>
      <c r="P1558" s="45"/>
      <c r="Q1558" s="41" t="str">
        <f>IF(CentrepointSourced[[#This Row],[Country]]="Northern Ireland","Northern Ireland",IFERROR(VLOOKUP(CentrepointSourced[[#This Row],[Local Authority]],LKP_LANameDQ[],2,FALSE),CentrepointSourced[[#This Row],[Local Authority]]))</f>
        <v>Stirling</v>
      </c>
      <c r="R1558" s="41" t="str">
        <f>IF(CentrepointSourced[[#This Row],[LA type]]="County","",INDEX(ConsolGeog[lad14cd],MATCH(CentrepointSourced[[#This Row],[Local Authority DQ]],ConsolGeog[la_name],0)))</f>
        <v>S12000030</v>
      </c>
      <c r="S1558" s="41" t="str">
        <f>IF(OR(CentrepointSourced[[#This Row],[Country]]="Northern Ireland",CentrepointSourced[[#This Row],[Country]]="Scotland",CentrepointSourced[[#This Row],[Country]]="Wales"),"Local Authority",CentrepointSourced[[#This Row],[LA type]])</f>
        <v>Local Authority</v>
      </c>
      <c r="T1558" s="41">
        <f>IF(TRIM(CentrepointSourced[[#This Row],[Presented HS]])="",0,IF(CentrepointSourced[[#This Row],[Presented HS]]="&lt;5",2.5,IF(CentrepointSourced[[#This Row],[Presented HS]]="&lt;10",5,VALUE(TRIM(CentrepointSourced[[#This Row],[Presented HS]])))))</f>
        <v>0</v>
      </c>
      <c r="U1558" s="41">
        <f>IF(TRIM(CentrepointSourced[[#This Row],[Assessed HS]])="",0,IF(CentrepointSourced[[#This Row],[Assessed HS]]="&lt;5",2.5,IF(CentrepointSourced[[#This Row],[Assessed HS]]="&lt;10",5,VALUE(TRIM(CentrepointSourced[[#This Row],[Assessed HS]])))))</f>
        <v>211</v>
      </c>
      <c r="V1558" s="41">
        <f>IF(TRIM(CentrepointSourced[[#This Row],[Presented CS]])="",0,IF(CentrepointSourced[[#This Row],[Presented CS]]="&lt;5",2.5,IF(CentrepointSourced[[#This Row],[Presented CS]]="&lt;10",5,VALUE(TRIM(CentrepointSourced[[#This Row],[Presented CS]])))))</f>
        <v>0</v>
      </c>
      <c r="W1558" s="41">
        <f>IF(TRIM(CentrepointSourced[[#This Row],[Assessed CS]])="",0,IF(CentrepointSourced[[#This Row],[Assessed CS]]="&lt;5",2.5,IF(CentrepointSourced[[#This Row],[Assessed CS]]="&lt;10",5,VALUE(TRIM(CentrepointSourced[[#This Row],[Assessed CS]])))))</f>
        <v>0</v>
      </c>
      <c r="X1558" s="106">
        <f>IF(CentrepointSourced[[#This Row],[Age]]="16-17",CentrepointSourced[[#This Row],[Presented HS DQ]],0)</f>
        <v>0</v>
      </c>
      <c r="Y1558" s="106">
        <f>IF(CentrepointSourced[[#This Row],[Age]]="16-24",CentrepointSourced[[#This Row],[Presented HS DQ]],0)</f>
        <v>0</v>
      </c>
      <c r="Z1558" s="106">
        <f>IF(CentrepointSourced[[#This Row],[Age]]="18-24",CentrepointSourced[[#This Row],[Presented HS DQ]],0)</f>
        <v>0</v>
      </c>
      <c r="AA1558" s="106">
        <f>IF(CentrepointSourced[[#This Row],[Age]]="16-17",CentrepointSourced[[#This Row],[Presented CS DQ]],0)</f>
        <v>0</v>
      </c>
      <c r="AB1558" s="106">
        <f>IF(CentrepointSourced[[#This Row],[Age]]="16-24",CentrepointSourced[[#This Row],[Presented CS DQ]],0)</f>
        <v>0</v>
      </c>
      <c r="AC1558" s="106">
        <f>IF(CentrepointSourced[[#This Row],[Age]]="18-24",CentrepointSourced[[#This Row],[Presented CS DQ]],0)</f>
        <v>0</v>
      </c>
      <c r="AD1558" s="107">
        <f>IF(CentrepointSourced[[#This Row],[Age]]="16-17",CentrepointSourced[[#This Row],[Assessed HS DQ]],0)</f>
        <v>0</v>
      </c>
      <c r="AE1558" s="107">
        <f>IF(CentrepointSourced[[#This Row],[Age]]="16-24",CentrepointSourced[[#This Row],[Assessed HS DQ]],0)</f>
        <v>211</v>
      </c>
      <c r="AF1558" s="107">
        <f>IF(CentrepointSourced[[#This Row],[Age]]="18-24",CentrepointSourced[[#This Row],[Assessed HS DQ]],0)</f>
        <v>0</v>
      </c>
      <c r="AG1558" s="107">
        <f>IF(CentrepointSourced[[#This Row],[Age]]="16-17",CentrepointSourced[[#This Row],[Assessed CS DQ]],0)</f>
        <v>0</v>
      </c>
      <c r="AH1558" s="107">
        <f>IF(CentrepointSourced[[#This Row],[Age]]="16-24",CentrepointSourced[[#This Row],[Assessed CS DQ]],0)</f>
        <v>0</v>
      </c>
      <c r="AI1558" s="107">
        <f>IF(CentrepointSourced[[#This Row],[Age]]="18-24",CentrepointSourced[[#This Row],[Assessed CS DQ]],0)</f>
        <v>0</v>
      </c>
    </row>
    <row r="1559" spans="1:35" customFormat="1" ht="13.5" customHeight="1">
      <c r="A1559" s="45" t="s">
        <v>94</v>
      </c>
      <c r="B1559" s="45" t="s">
        <v>217</v>
      </c>
      <c r="C1559" s="45"/>
      <c r="D1559" s="62" t="s">
        <v>37</v>
      </c>
      <c r="E1559" s="95">
        <v>2005</v>
      </c>
      <c r="F1559" s="67" t="s">
        <v>53</v>
      </c>
      <c r="G1559" s="67"/>
      <c r="H1559" s="97">
        <v>198</v>
      </c>
      <c r="I1559" s="45"/>
      <c r="J1559" s="45">
        <v>189</v>
      </c>
      <c r="K1559" s="45"/>
      <c r="L1559" s="45"/>
      <c r="M1559" s="45"/>
      <c r="N1559" s="45"/>
      <c r="O1559" s="45"/>
      <c r="P1559" s="45"/>
      <c r="Q1559" s="41" t="str">
        <f>IF(CentrepointSourced[[#This Row],[Country]]="Northern Ireland","Northern Ireland",IFERROR(VLOOKUP(CentrepointSourced[[#This Row],[Local Authority]],LKP_LANameDQ[],2,FALSE),CentrepointSourced[[#This Row],[Local Authority]]))</f>
        <v>Stirling</v>
      </c>
      <c r="R1559" s="41" t="str">
        <f>IF(CentrepointSourced[[#This Row],[LA type]]="County","",INDEX(ConsolGeog[lad14cd],MATCH(CentrepointSourced[[#This Row],[Local Authority DQ]],ConsolGeog[la_name],0)))</f>
        <v>S12000030</v>
      </c>
      <c r="S1559" s="41" t="str">
        <f>IF(OR(CentrepointSourced[[#This Row],[Country]]="Northern Ireland",CentrepointSourced[[#This Row],[Country]]="Scotland",CentrepointSourced[[#This Row],[Country]]="Wales"),"Local Authority",CentrepointSourced[[#This Row],[LA type]])</f>
        <v>Local Authority</v>
      </c>
      <c r="T1559" s="41">
        <f>IF(TRIM(CentrepointSourced[[#This Row],[Presented HS]])="",0,IF(CentrepointSourced[[#This Row],[Presented HS]]="&lt;5",2.5,IF(CentrepointSourced[[#This Row],[Presented HS]]="&lt;10",5,VALUE(TRIM(CentrepointSourced[[#This Row],[Presented HS]])))))</f>
        <v>0</v>
      </c>
      <c r="U1559" s="41">
        <f>IF(TRIM(CentrepointSourced[[#This Row],[Assessed HS]])="",0,IF(CentrepointSourced[[#This Row],[Assessed HS]]="&lt;5",2.5,IF(CentrepointSourced[[#This Row],[Assessed HS]]="&lt;10",5,VALUE(TRIM(CentrepointSourced[[#This Row],[Assessed HS]])))))</f>
        <v>198</v>
      </c>
      <c r="V1559" s="41">
        <f>IF(TRIM(CentrepointSourced[[#This Row],[Presented CS]])="",0,IF(CentrepointSourced[[#This Row],[Presented CS]]="&lt;5",2.5,IF(CentrepointSourced[[#This Row],[Presented CS]]="&lt;10",5,VALUE(TRIM(CentrepointSourced[[#This Row],[Presented CS]])))))</f>
        <v>0</v>
      </c>
      <c r="W1559" s="41">
        <f>IF(TRIM(CentrepointSourced[[#This Row],[Assessed CS]])="",0,IF(CentrepointSourced[[#This Row],[Assessed CS]]="&lt;5",2.5,IF(CentrepointSourced[[#This Row],[Assessed CS]]="&lt;10",5,VALUE(TRIM(CentrepointSourced[[#This Row],[Assessed CS]])))))</f>
        <v>0</v>
      </c>
      <c r="X1559" s="106">
        <f>IF(CentrepointSourced[[#This Row],[Age]]="16-17",CentrepointSourced[[#This Row],[Presented HS DQ]],0)</f>
        <v>0</v>
      </c>
      <c r="Y1559" s="106">
        <f>IF(CentrepointSourced[[#This Row],[Age]]="16-24",CentrepointSourced[[#This Row],[Presented HS DQ]],0)</f>
        <v>0</v>
      </c>
      <c r="Z1559" s="106">
        <f>IF(CentrepointSourced[[#This Row],[Age]]="18-24",CentrepointSourced[[#This Row],[Presented HS DQ]],0)</f>
        <v>0</v>
      </c>
      <c r="AA1559" s="106">
        <f>IF(CentrepointSourced[[#This Row],[Age]]="16-17",CentrepointSourced[[#This Row],[Presented CS DQ]],0)</f>
        <v>0</v>
      </c>
      <c r="AB1559" s="106">
        <f>IF(CentrepointSourced[[#This Row],[Age]]="16-24",CentrepointSourced[[#This Row],[Presented CS DQ]],0)</f>
        <v>0</v>
      </c>
      <c r="AC1559" s="106">
        <f>IF(CentrepointSourced[[#This Row],[Age]]="18-24",CentrepointSourced[[#This Row],[Presented CS DQ]],0)</f>
        <v>0</v>
      </c>
      <c r="AD1559" s="107">
        <f>IF(CentrepointSourced[[#This Row],[Age]]="16-17",CentrepointSourced[[#This Row],[Assessed HS DQ]],0)</f>
        <v>0</v>
      </c>
      <c r="AE1559" s="107">
        <f>IF(CentrepointSourced[[#This Row],[Age]]="16-24",CentrepointSourced[[#This Row],[Assessed HS DQ]],0)</f>
        <v>198</v>
      </c>
      <c r="AF1559" s="107">
        <f>IF(CentrepointSourced[[#This Row],[Age]]="18-24",CentrepointSourced[[#This Row],[Assessed HS DQ]],0)</f>
        <v>0</v>
      </c>
      <c r="AG1559" s="107">
        <f>IF(CentrepointSourced[[#This Row],[Age]]="16-17",CentrepointSourced[[#This Row],[Assessed CS DQ]],0)</f>
        <v>0</v>
      </c>
      <c r="AH1559" s="107">
        <f>IF(CentrepointSourced[[#This Row],[Age]]="16-24",CentrepointSourced[[#This Row],[Assessed CS DQ]],0)</f>
        <v>0</v>
      </c>
      <c r="AI1559" s="107">
        <f>IF(CentrepointSourced[[#This Row],[Age]]="18-24",CentrepointSourced[[#This Row],[Assessed CS DQ]],0)</f>
        <v>0</v>
      </c>
    </row>
    <row r="1560" spans="1:35" customFormat="1" ht="13.5" customHeight="1">
      <c r="A1560" s="45" t="s">
        <v>94</v>
      </c>
      <c r="B1560" s="45" t="s">
        <v>217</v>
      </c>
      <c r="C1560" s="45"/>
      <c r="D1560" s="62" t="s">
        <v>37</v>
      </c>
      <c r="E1560" s="95">
        <v>2006</v>
      </c>
      <c r="F1560" s="67" t="s">
        <v>53</v>
      </c>
      <c r="G1560" s="67"/>
      <c r="H1560" s="97">
        <v>168</v>
      </c>
      <c r="I1560" s="45"/>
      <c r="J1560" s="45">
        <v>172</v>
      </c>
      <c r="K1560" s="45"/>
      <c r="L1560" s="45"/>
      <c r="M1560" s="45"/>
      <c r="N1560" s="45"/>
      <c r="O1560" s="45"/>
      <c r="P1560" s="45"/>
      <c r="Q1560" s="41" t="str">
        <f>IF(CentrepointSourced[[#This Row],[Country]]="Northern Ireland","Northern Ireland",IFERROR(VLOOKUP(CentrepointSourced[[#This Row],[Local Authority]],LKP_LANameDQ[],2,FALSE),CentrepointSourced[[#This Row],[Local Authority]]))</f>
        <v>Stirling</v>
      </c>
      <c r="R1560" s="41" t="str">
        <f>IF(CentrepointSourced[[#This Row],[LA type]]="County","",INDEX(ConsolGeog[lad14cd],MATCH(CentrepointSourced[[#This Row],[Local Authority DQ]],ConsolGeog[la_name],0)))</f>
        <v>S12000030</v>
      </c>
      <c r="S1560" s="41" t="str">
        <f>IF(OR(CentrepointSourced[[#This Row],[Country]]="Northern Ireland",CentrepointSourced[[#This Row],[Country]]="Scotland",CentrepointSourced[[#This Row],[Country]]="Wales"),"Local Authority",CentrepointSourced[[#This Row],[LA type]])</f>
        <v>Local Authority</v>
      </c>
      <c r="T1560" s="41">
        <f>IF(TRIM(CentrepointSourced[[#This Row],[Presented HS]])="",0,IF(CentrepointSourced[[#This Row],[Presented HS]]="&lt;5",2.5,IF(CentrepointSourced[[#This Row],[Presented HS]]="&lt;10",5,VALUE(TRIM(CentrepointSourced[[#This Row],[Presented HS]])))))</f>
        <v>0</v>
      </c>
      <c r="U1560" s="41">
        <f>IF(TRIM(CentrepointSourced[[#This Row],[Assessed HS]])="",0,IF(CentrepointSourced[[#This Row],[Assessed HS]]="&lt;5",2.5,IF(CentrepointSourced[[#This Row],[Assessed HS]]="&lt;10",5,VALUE(TRIM(CentrepointSourced[[#This Row],[Assessed HS]])))))</f>
        <v>168</v>
      </c>
      <c r="V1560" s="41">
        <f>IF(TRIM(CentrepointSourced[[#This Row],[Presented CS]])="",0,IF(CentrepointSourced[[#This Row],[Presented CS]]="&lt;5",2.5,IF(CentrepointSourced[[#This Row],[Presented CS]]="&lt;10",5,VALUE(TRIM(CentrepointSourced[[#This Row],[Presented CS]])))))</f>
        <v>0</v>
      </c>
      <c r="W1560" s="41">
        <f>IF(TRIM(CentrepointSourced[[#This Row],[Assessed CS]])="",0,IF(CentrepointSourced[[#This Row],[Assessed CS]]="&lt;5",2.5,IF(CentrepointSourced[[#This Row],[Assessed CS]]="&lt;10",5,VALUE(TRIM(CentrepointSourced[[#This Row],[Assessed CS]])))))</f>
        <v>0</v>
      </c>
      <c r="X1560" s="106">
        <f>IF(CentrepointSourced[[#This Row],[Age]]="16-17",CentrepointSourced[[#This Row],[Presented HS DQ]],0)</f>
        <v>0</v>
      </c>
      <c r="Y1560" s="106">
        <f>IF(CentrepointSourced[[#This Row],[Age]]="16-24",CentrepointSourced[[#This Row],[Presented HS DQ]],0)</f>
        <v>0</v>
      </c>
      <c r="Z1560" s="106">
        <f>IF(CentrepointSourced[[#This Row],[Age]]="18-24",CentrepointSourced[[#This Row],[Presented HS DQ]],0)</f>
        <v>0</v>
      </c>
      <c r="AA1560" s="106">
        <f>IF(CentrepointSourced[[#This Row],[Age]]="16-17",CentrepointSourced[[#This Row],[Presented CS DQ]],0)</f>
        <v>0</v>
      </c>
      <c r="AB1560" s="106">
        <f>IF(CentrepointSourced[[#This Row],[Age]]="16-24",CentrepointSourced[[#This Row],[Presented CS DQ]],0)</f>
        <v>0</v>
      </c>
      <c r="AC1560" s="106">
        <f>IF(CentrepointSourced[[#This Row],[Age]]="18-24",CentrepointSourced[[#This Row],[Presented CS DQ]],0)</f>
        <v>0</v>
      </c>
      <c r="AD1560" s="107">
        <f>IF(CentrepointSourced[[#This Row],[Age]]="16-17",CentrepointSourced[[#This Row],[Assessed HS DQ]],0)</f>
        <v>0</v>
      </c>
      <c r="AE1560" s="107">
        <f>IF(CentrepointSourced[[#This Row],[Age]]="16-24",CentrepointSourced[[#This Row],[Assessed HS DQ]],0)</f>
        <v>168</v>
      </c>
      <c r="AF1560" s="107">
        <f>IF(CentrepointSourced[[#This Row],[Age]]="18-24",CentrepointSourced[[#This Row],[Assessed HS DQ]],0)</f>
        <v>0</v>
      </c>
      <c r="AG1560" s="107">
        <f>IF(CentrepointSourced[[#This Row],[Age]]="16-17",CentrepointSourced[[#This Row],[Assessed CS DQ]],0)</f>
        <v>0</v>
      </c>
      <c r="AH1560" s="107">
        <f>IF(CentrepointSourced[[#This Row],[Age]]="16-24",CentrepointSourced[[#This Row],[Assessed CS DQ]],0)</f>
        <v>0</v>
      </c>
      <c r="AI1560" s="107">
        <f>IF(CentrepointSourced[[#This Row],[Age]]="18-24",CentrepointSourced[[#This Row],[Assessed CS DQ]],0)</f>
        <v>0</v>
      </c>
    </row>
    <row r="1561" spans="1:35" customFormat="1" ht="13.5" customHeight="1">
      <c r="A1561" s="45" t="s">
        <v>94</v>
      </c>
      <c r="B1561" s="45" t="s">
        <v>217</v>
      </c>
      <c r="C1561" s="45"/>
      <c r="D1561" s="62" t="s">
        <v>37</v>
      </c>
      <c r="E1561" s="95">
        <v>2007</v>
      </c>
      <c r="F1561" s="67" t="s">
        <v>53</v>
      </c>
      <c r="G1561" s="67"/>
      <c r="H1561" s="97">
        <v>201</v>
      </c>
      <c r="I1561" s="45"/>
      <c r="J1561" s="45">
        <v>202</v>
      </c>
      <c r="K1561" s="45"/>
      <c r="L1561" s="45"/>
      <c r="M1561" s="45"/>
      <c r="N1561" s="45"/>
      <c r="O1561" s="45"/>
      <c r="P1561" s="45"/>
      <c r="Q1561" s="41" t="str">
        <f>IF(CentrepointSourced[[#This Row],[Country]]="Northern Ireland","Northern Ireland",IFERROR(VLOOKUP(CentrepointSourced[[#This Row],[Local Authority]],LKP_LANameDQ[],2,FALSE),CentrepointSourced[[#This Row],[Local Authority]]))</f>
        <v>Stirling</v>
      </c>
      <c r="R1561" s="41" t="str">
        <f>IF(CentrepointSourced[[#This Row],[LA type]]="County","",INDEX(ConsolGeog[lad14cd],MATCH(CentrepointSourced[[#This Row],[Local Authority DQ]],ConsolGeog[la_name],0)))</f>
        <v>S12000030</v>
      </c>
      <c r="S1561" s="41" t="str">
        <f>IF(OR(CentrepointSourced[[#This Row],[Country]]="Northern Ireland",CentrepointSourced[[#This Row],[Country]]="Scotland",CentrepointSourced[[#This Row],[Country]]="Wales"),"Local Authority",CentrepointSourced[[#This Row],[LA type]])</f>
        <v>Local Authority</v>
      </c>
      <c r="T1561" s="41">
        <f>IF(TRIM(CentrepointSourced[[#This Row],[Presented HS]])="",0,IF(CentrepointSourced[[#This Row],[Presented HS]]="&lt;5",2.5,IF(CentrepointSourced[[#This Row],[Presented HS]]="&lt;10",5,VALUE(TRIM(CentrepointSourced[[#This Row],[Presented HS]])))))</f>
        <v>0</v>
      </c>
      <c r="U1561" s="41">
        <f>IF(TRIM(CentrepointSourced[[#This Row],[Assessed HS]])="",0,IF(CentrepointSourced[[#This Row],[Assessed HS]]="&lt;5",2.5,IF(CentrepointSourced[[#This Row],[Assessed HS]]="&lt;10",5,VALUE(TRIM(CentrepointSourced[[#This Row],[Assessed HS]])))))</f>
        <v>201</v>
      </c>
      <c r="V1561" s="41">
        <f>IF(TRIM(CentrepointSourced[[#This Row],[Presented CS]])="",0,IF(CentrepointSourced[[#This Row],[Presented CS]]="&lt;5",2.5,IF(CentrepointSourced[[#This Row],[Presented CS]]="&lt;10",5,VALUE(TRIM(CentrepointSourced[[#This Row],[Presented CS]])))))</f>
        <v>0</v>
      </c>
      <c r="W1561" s="41">
        <f>IF(TRIM(CentrepointSourced[[#This Row],[Assessed CS]])="",0,IF(CentrepointSourced[[#This Row],[Assessed CS]]="&lt;5",2.5,IF(CentrepointSourced[[#This Row],[Assessed CS]]="&lt;10",5,VALUE(TRIM(CentrepointSourced[[#This Row],[Assessed CS]])))))</f>
        <v>0</v>
      </c>
      <c r="X1561" s="106">
        <f>IF(CentrepointSourced[[#This Row],[Age]]="16-17",CentrepointSourced[[#This Row],[Presented HS DQ]],0)</f>
        <v>0</v>
      </c>
      <c r="Y1561" s="106">
        <f>IF(CentrepointSourced[[#This Row],[Age]]="16-24",CentrepointSourced[[#This Row],[Presented HS DQ]],0)</f>
        <v>0</v>
      </c>
      <c r="Z1561" s="106">
        <f>IF(CentrepointSourced[[#This Row],[Age]]="18-24",CentrepointSourced[[#This Row],[Presented HS DQ]],0)</f>
        <v>0</v>
      </c>
      <c r="AA1561" s="106">
        <f>IF(CentrepointSourced[[#This Row],[Age]]="16-17",CentrepointSourced[[#This Row],[Presented CS DQ]],0)</f>
        <v>0</v>
      </c>
      <c r="AB1561" s="106">
        <f>IF(CentrepointSourced[[#This Row],[Age]]="16-24",CentrepointSourced[[#This Row],[Presented CS DQ]],0)</f>
        <v>0</v>
      </c>
      <c r="AC1561" s="106">
        <f>IF(CentrepointSourced[[#This Row],[Age]]="18-24",CentrepointSourced[[#This Row],[Presented CS DQ]],0)</f>
        <v>0</v>
      </c>
      <c r="AD1561" s="107">
        <f>IF(CentrepointSourced[[#This Row],[Age]]="16-17",CentrepointSourced[[#This Row],[Assessed HS DQ]],0)</f>
        <v>0</v>
      </c>
      <c r="AE1561" s="107">
        <f>IF(CentrepointSourced[[#This Row],[Age]]="16-24",CentrepointSourced[[#This Row],[Assessed HS DQ]],0)</f>
        <v>201</v>
      </c>
      <c r="AF1561" s="107">
        <f>IF(CentrepointSourced[[#This Row],[Age]]="18-24",CentrepointSourced[[#This Row],[Assessed HS DQ]],0)</f>
        <v>0</v>
      </c>
      <c r="AG1561" s="107">
        <f>IF(CentrepointSourced[[#This Row],[Age]]="16-17",CentrepointSourced[[#This Row],[Assessed CS DQ]],0)</f>
        <v>0</v>
      </c>
      <c r="AH1561" s="107">
        <f>IF(CentrepointSourced[[#This Row],[Age]]="16-24",CentrepointSourced[[#This Row],[Assessed CS DQ]],0)</f>
        <v>0</v>
      </c>
      <c r="AI1561" s="107">
        <f>IF(CentrepointSourced[[#This Row],[Age]]="18-24",CentrepointSourced[[#This Row],[Assessed CS DQ]],0)</f>
        <v>0</v>
      </c>
    </row>
    <row r="1562" spans="1:35" customFormat="1" ht="13.5" customHeight="1">
      <c r="A1562" s="45" t="s">
        <v>94</v>
      </c>
      <c r="B1562" s="45" t="s">
        <v>217</v>
      </c>
      <c r="C1562" s="45"/>
      <c r="D1562" s="62" t="s">
        <v>37</v>
      </c>
      <c r="E1562" s="95">
        <v>2008</v>
      </c>
      <c r="F1562" s="67" t="s">
        <v>53</v>
      </c>
      <c r="G1562" s="67"/>
      <c r="H1562" s="97">
        <v>238</v>
      </c>
      <c r="I1562" s="45"/>
      <c r="J1562" s="45">
        <v>244</v>
      </c>
      <c r="K1562" s="45"/>
      <c r="L1562" s="45"/>
      <c r="M1562" s="45"/>
      <c r="N1562" s="45"/>
      <c r="O1562" s="45"/>
      <c r="P1562" s="45"/>
      <c r="Q1562" s="41" t="str">
        <f>IF(CentrepointSourced[[#This Row],[Country]]="Northern Ireland","Northern Ireland",IFERROR(VLOOKUP(CentrepointSourced[[#This Row],[Local Authority]],LKP_LANameDQ[],2,FALSE),CentrepointSourced[[#This Row],[Local Authority]]))</f>
        <v>Stirling</v>
      </c>
      <c r="R1562" s="41" t="str">
        <f>IF(CentrepointSourced[[#This Row],[LA type]]="County","",INDEX(ConsolGeog[lad14cd],MATCH(CentrepointSourced[[#This Row],[Local Authority DQ]],ConsolGeog[la_name],0)))</f>
        <v>S12000030</v>
      </c>
      <c r="S1562" s="41" t="str">
        <f>IF(OR(CentrepointSourced[[#This Row],[Country]]="Northern Ireland",CentrepointSourced[[#This Row],[Country]]="Scotland",CentrepointSourced[[#This Row],[Country]]="Wales"),"Local Authority",CentrepointSourced[[#This Row],[LA type]])</f>
        <v>Local Authority</v>
      </c>
      <c r="T1562" s="41">
        <f>IF(TRIM(CentrepointSourced[[#This Row],[Presented HS]])="",0,IF(CentrepointSourced[[#This Row],[Presented HS]]="&lt;5",2.5,IF(CentrepointSourced[[#This Row],[Presented HS]]="&lt;10",5,VALUE(TRIM(CentrepointSourced[[#This Row],[Presented HS]])))))</f>
        <v>0</v>
      </c>
      <c r="U1562" s="41">
        <f>IF(TRIM(CentrepointSourced[[#This Row],[Assessed HS]])="",0,IF(CentrepointSourced[[#This Row],[Assessed HS]]="&lt;5",2.5,IF(CentrepointSourced[[#This Row],[Assessed HS]]="&lt;10",5,VALUE(TRIM(CentrepointSourced[[#This Row],[Assessed HS]])))))</f>
        <v>238</v>
      </c>
      <c r="V1562" s="41">
        <f>IF(TRIM(CentrepointSourced[[#This Row],[Presented CS]])="",0,IF(CentrepointSourced[[#This Row],[Presented CS]]="&lt;5",2.5,IF(CentrepointSourced[[#This Row],[Presented CS]]="&lt;10",5,VALUE(TRIM(CentrepointSourced[[#This Row],[Presented CS]])))))</f>
        <v>0</v>
      </c>
      <c r="W1562" s="41">
        <f>IF(TRIM(CentrepointSourced[[#This Row],[Assessed CS]])="",0,IF(CentrepointSourced[[#This Row],[Assessed CS]]="&lt;5",2.5,IF(CentrepointSourced[[#This Row],[Assessed CS]]="&lt;10",5,VALUE(TRIM(CentrepointSourced[[#This Row],[Assessed CS]])))))</f>
        <v>0</v>
      </c>
      <c r="X1562" s="106">
        <f>IF(CentrepointSourced[[#This Row],[Age]]="16-17",CentrepointSourced[[#This Row],[Presented HS DQ]],0)</f>
        <v>0</v>
      </c>
      <c r="Y1562" s="106">
        <f>IF(CentrepointSourced[[#This Row],[Age]]="16-24",CentrepointSourced[[#This Row],[Presented HS DQ]],0)</f>
        <v>0</v>
      </c>
      <c r="Z1562" s="106">
        <f>IF(CentrepointSourced[[#This Row],[Age]]="18-24",CentrepointSourced[[#This Row],[Presented HS DQ]],0)</f>
        <v>0</v>
      </c>
      <c r="AA1562" s="106">
        <f>IF(CentrepointSourced[[#This Row],[Age]]="16-17",CentrepointSourced[[#This Row],[Presented CS DQ]],0)</f>
        <v>0</v>
      </c>
      <c r="AB1562" s="106">
        <f>IF(CentrepointSourced[[#This Row],[Age]]="16-24",CentrepointSourced[[#This Row],[Presented CS DQ]],0)</f>
        <v>0</v>
      </c>
      <c r="AC1562" s="106">
        <f>IF(CentrepointSourced[[#This Row],[Age]]="18-24",CentrepointSourced[[#This Row],[Presented CS DQ]],0)</f>
        <v>0</v>
      </c>
      <c r="AD1562" s="107">
        <f>IF(CentrepointSourced[[#This Row],[Age]]="16-17",CentrepointSourced[[#This Row],[Assessed HS DQ]],0)</f>
        <v>0</v>
      </c>
      <c r="AE1562" s="107">
        <f>IF(CentrepointSourced[[#This Row],[Age]]="16-24",CentrepointSourced[[#This Row],[Assessed HS DQ]],0)</f>
        <v>238</v>
      </c>
      <c r="AF1562" s="107">
        <f>IF(CentrepointSourced[[#This Row],[Age]]="18-24",CentrepointSourced[[#This Row],[Assessed HS DQ]],0)</f>
        <v>0</v>
      </c>
      <c r="AG1562" s="107">
        <f>IF(CentrepointSourced[[#This Row],[Age]]="16-17",CentrepointSourced[[#This Row],[Assessed CS DQ]],0)</f>
        <v>0</v>
      </c>
      <c r="AH1562" s="107">
        <f>IF(CentrepointSourced[[#This Row],[Age]]="16-24",CentrepointSourced[[#This Row],[Assessed CS DQ]],0)</f>
        <v>0</v>
      </c>
      <c r="AI1562" s="107">
        <f>IF(CentrepointSourced[[#This Row],[Age]]="18-24",CentrepointSourced[[#This Row],[Assessed CS DQ]],0)</f>
        <v>0</v>
      </c>
    </row>
    <row r="1563" spans="1:35" customFormat="1" ht="13.5" customHeight="1">
      <c r="A1563" s="45" t="s">
        <v>94</v>
      </c>
      <c r="B1563" s="45" t="s">
        <v>217</v>
      </c>
      <c r="C1563" s="45"/>
      <c r="D1563" s="62" t="s">
        <v>37</v>
      </c>
      <c r="E1563" s="95">
        <v>2009</v>
      </c>
      <c r="F1563" s="67" t="s">
        <v>53</v>
      </c>
      <c r="G1563" s="67"/>
      <c r="H1563" s="97">
        <v>233</v>
      </c>
      <c r="I1563" s="45"/>
      <c r="J1563" s="45">
        <v>236</v>
      </c>
      <c r="K1563" s="45"/>
      <c r="L1563" s="45"/>
      <c r="M1563" s="45"/>
      <c r="N1563" s="45"/>
      <c r="O1563" s="45"/>
      <c r="P1563" s="45"/>
      <c r="Q1563" s="41" t="str">
        <f>IF(CentrepointSourced[[#This Row],[Country]]="Northern Ireland","Northern Ireland",IFERROR(VLOOKUP(CentrepointSourced[[#This Row],[Local Authority]],LKP_LANameDQ[],2,FALSE),CentrepointSourced[[#This Row],[Local Authority]]))</f>
        <v>Stirling</v>
      </c>
      <c r="R1563" s="41" t="str">
        <f>IF(CentrepointSourced[[#This Row],[LA type]]="County","",INDEX(ConsolGeog[lad14cd],MATCH(CentrepointSourced[[#This Row],[Local Authority DQ]],ConsolGeog[la_name],0)))</f>
        <v>S12000030</v>
      </c>
      <c r="S1563" s="41" t="str">
        <f>IF(OR(CentrepointSourced[[#This Row],[Country]]="Northern Ireland",CentrepointSourced[[#This Row],[Country]]="Scotland",CentrepointSourced[[#This Row],[Country]]="Wales"),"Local Authority",CentrepointSourced[[#This Row],[LA type]])</f>
        <v>Local Authority</v>
      </c>
      <c r="T1563" s="41">
        <f>IF(TRIM(CentrepointSourced[[#This Row],[Presented HS]])="",0,IF(CentrepointSourced[[#This Row],[Presented HS]]="&lt;5",2.5,IF(CentrepointSourced[[#This Row],[Presented HS]]="&lt;10",5,VALUE(TRIM(CentrepointSourced[[#This Row],[Presented HS]])))))</f>
        <v>0</v>
      </c>
      <c r="U1563" s="41">
        <f>IF(TRIM(CentrepointSourced[[#This Row],[Assessed HS]])="",0,IF(CentrepointSourced[[#This Row],[Assessed HS]]="&lt;5",2.5,IF(CentrepointSourced[[#This Row],[Assessed HS]]="&lt;10",5,VALUE(TRIM(CentrepointSourced[[#This Row],[Assessed HS]])))))</f>
        <v>233</v>
      </c>
      <c r="V1563" s="41">
        <f>IF(TRIM(CentrepointSourced[[#This Row],[Presented CS]])="",0,IF(CentrepointSourced[[#This Row],[Presented CS]]="&lt;5",2.5,IF(CentrepointSourced[[#This Row],[Presented CS]]="&lt;10",5,VALUE(TRIM(CentrepointSourced[[#This Row],[Presented CS]])))))</f>
        <v>0</v>
      </c>
      <c r="W1563" s="41">
        <f>IF(TRIM(CentrepointSourced[[#This Row],[Assessed CS]])="",0,IF(CentrepointSourced[[#This Row],[Assessed CS]]="&lt;5",2.5,IF(CentrepointSourced[[#This Row],[Assessed CS]]="&lt;10",5,VALUE(TRIM(CentrepointSourced[[#This Row],[Assessed CS]])))))</f>
        <v>0</v>
      </c>
      <c r="X1563" s="106">
        <f>IF(CentrepointSourced[[#This Row],[Age]]="16-17",CentrepointSourced[[#This Row],[Presented HS DQ]],0)</f>
        <v>0</v>
      </c>
      <c r="Y1563" s="106">
        <f>IF(CentrepointSourced[[#This Row],[Age]]="16-24",CentrepointSourced[[#This Row],[Presented HS DQ]],0)</f>
        <v>0</v>
      </c>
      <c r="Z1563" s="106">
        <f>IF(CentrepointSourced[[#This Row],[Age]]="18-24",CentrepointSourced[[#This Row],[Presented HS DQ]],0)</f>
        <v>0</v>
      </c>
      <c r="AA1563" s="106">
        <f>IF(CentrepointSourced[[#This Row],[Age]]="16-17",CentrepointSourced[[#This Row],[Presented CS DQ]],0)</f>
        <v>0</v>
      </c>
      <c r="AB1563" s="106">
        <f>IF(CentrepointSourced[[#This Row],[Age]]="16-24",CentrepointSourced[[#This Row],[Presented CS DQ]],0)</f>
        <v>0</v>
      </c>
      <c r="AC1563" s="106">
        <f>IF(CentrepointSourced[[#This Row],[Age]]="18-24",CentrepointSourced[[#This Row],[Presented CS DQ]],0)</f>
        <v>0</v>
      </c>
      <c r="AD1563" s="107">
        <f>IF(CentrepointSourced[[#This Row],[Age]]="16-17",CentrepointSourced[[#This Row],[Assessed HS DQ]],0)</f>
        <v>0</v>
      </c>
      <c r="AE1563" s="107">
        <f>IF(CentrepointSourced[[#This Row],[Age]]="16-24",CentrepointSourced[[#This Row],[Assessed HS DQ]],0)</f>
        <v>233</v>
      </c>
      <c r="AF1563" s="107">
        <f>IF(CentrepointSourced[[#This Row],[Age]]="18-24",CentrepointSourced[[#This Row],[Assessed HS DQ]],0)</f>
        <v>0</v>
      </c>
      <c r="AG1563" s="107">
        <f>IF(CentrepointSourced[[#This Row],[Age]]="16-17",CentrepointSourced[[#This Row],[Assessed CS DQ]],0)</f>
        <v>0</v>
      </c>
      <c r="AH1563" s="107">
        <f>IF(CentrepointSourced[[#This Row],[Age]]="16-24",CentrepointSourced[[#This Row],[Assessed CS DQ]],0)</f>
        <v>0</v>
      </c>
      <c r="AI1563" s="107">
        <f>IF(CentrepointSourced[[#This Row],[Age]]="18-24",CentrepointSourced[[#This Row],[Assessed CS DQ]],0)</f>
        <v>0</v>
      </c>
    </row>
    <row r="1564" spans="1:35" customFormat="1" ht="13.5" customHeight="1">
      <c r="A1564" s="45" t="s">
        <v>94</v>
      </c>
      <c r="B1564" s="45" t="s">
        <v>217</v>
      </c>
      <c r="C1564" s="45"/>
      <c r="D1564" s="62" t="s">
        <v>37</v>
      </c>
      <c r="E1564" s="95">
        <v>2010</v>
      </c>
      <c r="F1564" s="67" t="s">
        <v>53</v>
      </c>
      <c r="G1564" s="67"/>
      <c r="H1564" s="97">
        <v>186</v>
      </c>
      <c r="I1564" s="45"/>
      <c r="J1564" s="45">
        <v>175</v>
      </c>
      <c r="K1564" s="45"/>
      <c r="L1564" s="45"/>
      <c r="M1564" s="45"/>
      <c r="N1564" s="45"/>
      <c r="O1564" s="45"/>
      <c r="P1564" s="45"/>
      <c r="Q1564" s="41" t="str">
        <f>IF(CentrepointSourced[[#This Row],[Country]]="Northern Ireland","Northern Ireland",IFERROR(VLOOKUP(CentrepointSourced[[#This Row],[Local Authority]],LKP_LANameDQ[],2,FALSE),CentrepointSourced[[#This Row],[Local Authority]]))</f>
        <v>Stirling</v>
      </c>
      <c r="R1564" s="41" t="str">
        <f>IF(CentrepointSourced[[#This Row],[LA type]]="County","",INDEX(ConsolGeog[lad14cd],MATCH(CentrepointSourced[[#This Row],[Local Authority DQ]],ConsolGeog[la_name],0)))</f>
        <v>S12000030</v>
      </c>
      <c r="S1564" s="41" t="str">
        <f>IF(OR(CentrepointSourced[[#This Row],[Country]]="Northern Ireland",CentrepointSourced[[#This Row],[Country]]="Scotland",CentrepointSourced[[#This Row],[Country]]="Wales"),"Local Authority",CentrepointSourced[[#This Row],[LA type]])</f>
        <v>Local Authority</v>
      </c>
      <c r="T1564" s="41">
        <f>IF(TRIM(CentrepointSourced[[#This Row],[Presented HS]])="",0,IF(CentrepointSourced[[#This Row],[Presented HS]]="&lt;5",2.5,IF(CentrepointSourced[[#This Row],[Presented HS]]="&lt;10",5,VALUE(TRIM(CentrepointSourced[[#This Row],[Presented HS]])))))</f>
        <v>0</v>
      </c>
      <c r="U1564" s="41">
        <f>IF(TRIM(CentrepointSourced[[#This Row],[Assessed HS]])="",0,IF(CentrepointSourced[[#This Row],[Assessed HS]]="&lt;5",2.5,IF(CentrepointSourced[[#This Row],[Assessed HS]]="&lt;10",5,VALUE(TRIM(CentrepointSourced[[#This Row],[Assessed HS]])))))</f>
        <v>186</v>
      </c>
      <c r="V1564" s="41">
        <f>IF(TRIM(CentrepointSourced[[#This Row],[Presented CS]])="",0,IF(CentrepointSourced[[#This Row],[Presented CS]]="&lt;5",2.5,IF(CentrepointSourced[[#This Row],[Presented CS]]="&lt;10",5,VALUE(TRIM(CentrepointSourced[[#This Row],[Presented CS]])))))</f>
        <v>0</v>
      </c>
      <c r="W1564" s="41">
        <f>IF(TRIM(CentrepointSourced[[#This Row],[Assessed CS]])="",0,IF(CentrepointSourced[[#This Row],[Assessed CS]]="&lt;5",2.5,IF(CentrepointSourced[[#This Row],[Assessed CS]]="&lt;10",5,VALUE(TRIM(CentrepointSourced[[#This Row],[Assessed CS]])))))</f>
        <v>0</v>
      </c>
      <c r="X1564" s="106">
        <f>IF(CentrepointSourced[[#This Row],[Age]]="16-17",CentrepointSourced[[#This Row],[Presented HS DQ]],0)</f>
        <v>0</v>
      </c>
      <c r="Y1564" s="106">
        <f>IF(CentrepointSourced[[#This Row],[Age]]="16-24",CentrepointSourced[[#This Row],[Presented HS DQ]],0)</f>
        <v>0</v>
      </c>
      <c r="Z1564" s="106">
        <f>IF(CentrepointSourced[[#This Row],[Age]]="18-24",CentrepointSourced[[#This Row],[Presented HS DQ]],0)</f>
        <v>0</v>
      </c>
      <c r="AA1564" s="106">
        <f>IF(CentrepointSourced[[#This Row],[Age]]="16-17",CentrepointSourced[[#This Row],[Presented CS DQ]],0)</f>
        <v>0</v>
      </c>
      <c r="AB1564" s="106">
        <f>IF(CentrepointSourced[[#This Row],[Age]]="16-24",CentrepointSourced[[#This Row],[Presented CS DQ]],0)</f>
        <v>0</v>
      </c>
      <c r="AC1564" s="106">
        <f>IF(CentrepointSourced[[#This Row],[Age]]="18-24",CentrepointSourced[[#This Row],[Presented CS DQ]],0)</f>
        <v>0</v>
      </c>
      <c r="AD1564" s="107">
        <f>IF(CentrepointSourced[[#This Row],[Age]]="16-17",CentrepointSourced[[#This Row],[Assessed HS DQ]],0)</f>
        <v>0</v>
      </c>
      <c r="AE1564" s="107">
        <f>IF(CentrepointSourced[[#This Row],[Age]]="16-24",CentrepointSourced[[#This Row],[Assessed HS DQ]],0)</f>
        <v>186</v>
      </c>
      <c r="AF1564" s="107">
        <f>IF(CentrepointSourced[[#This Row],[Age]]="18-24",CentrepointSourced[[#This Row],[Assessed HS DQ]],0)</f>
        <v>0</v>
      </c>
      <c r="AG1564" s="107">
        <f>IF(CentrepointSourced[[#This Row],[Age]]="16-17",CentrepointSourced[[#This Row],[Assessed CS DQ]],0)</f>
        <v>0</v>
      </c>
      <c r="AH1564" s="107">
        <f>IF(CentrepointSourced[[#This Row],[Age]]="16-24",CentrepointSourced[[#This Row],[Assessed CS DQ]],0)</f>
        <v>0</v>
      </c>
      <c r="AI1564" s="107">
        <f>IF(CentrepointSourced[[#This Row],[Age]]="18-24",CentrepointSourced[[#This Row],[Assessed CS DQ]],0)</f>
        <v>0</v>
      </c>
    </row>
    <row r="1565" spans="1:35" customFormat="1" ht="13.5" customHeight="1">
      <c r="A1565" s="45" t="s">
        <v>94</v>
      </c>
      <c r="B1565" s="45" t="s">
        <v>217</v>
      </c>
      <c r="C1565" s="45"/>
      <c r="D1565" s="62" t="s">
        <v>37</v>
      </c>
      <c r="E1565" s="95">
        <v>2011</v>
      </c>
      <c r="F1565" s="67" t="s">
        <v>53</v>
      </c>
      <c r="G1565" s="67"/>
      <c r="H1565" s="97">
        <v>167</v>
      </c>
      <c r="I1565" s="45"/>
      <c r="J1565" s="45">
        <v>140</v>
      </c>
      <c r="K1565" s="45"/>
      <c r="L1565" s="45"/>
      <c r="M1565" s="45"/>
      <c r="N1565" s="45"/>
      <c r="O1565" s="45"/>
      <c r="P1565" s="45"/>
      <c r="Q1565" s="41" t="str">
        <f>IF(CentrepointSourced[[#This Row],[Country]]="Northern Ireland","Northern Ireland",IFERROR(VLOOKUP(CentrepointSourced[[#This Row],[Local Authority]],LKP_LANameDQ[],2,FALSE),CentrepointSourced[[#This Row],[Local Authority]]))</f>
        <v>Stirling</v>
      </c>
      <c r="R1565" s="41" t="str">
        <f>IF(CentrepointSourced[[#This Row],[LA type]]="County","",INDEX(ConsolGeog[lad14cd],MATCH(CentrepointSourced[[#This Row],[Local Authority DQ]],ConsolGeog[la_name],0)))</f>
        <v>S12000030</v>
      </c>
      <c r="S1565" s="41" t="str">
        <f>IF(OR(CentrepointSourced[[#This Row],[Country]]="Northern Ireland",CentrepointSourced[[#This Row],[Country]]="Scotland",CentrepointSourced[[#This Row],[Country]]="Wales"),"Local Authority",CentrepointSourced[[#This Row],[LA type]])</f>
        <v>Local Authority</v>
      </c>
      <c r="T1565" s="41">
        <f>IF(TRIM(CentrepointSourced[[#This Row],[Presented HS]])="",0,IF(CentrepointSourced[[#This Row],[Presented HS]]="&lt;5",2.5,IF(CentrepointSourced[[#This Row],[Presented HS]]="&lt;10",5,VALUE(TRIM(CentrepointSourced[[#This Row],[Presented HS]])))))</f>
        <v>0</v>
      </c>
      <c r="U1565" s="41">
        <f>IF(TRIM(CentrepointSourced[[#This Row],[Assessed HS]])="",0,IF(CentrepointSourced[[#This Row],[Assessed HS]]="&lt;5",2.5,IF(CentrepointSourced[[#This Row],[Assessed HS]]="&lt;10",5,VALUE(TRIM(CentrepointSourced[[#This Row],[Assessed HS]])))))</f>
        <v>167</v>
      </c>
      <c r="V1565" s="41">
        <f>IF(TRIM(CentrepointSourced[[#This Row],[Presented CS]])="",0,IF(CentrepointSourced[[#This Row],[Presented CS]]="&lt;5",2.5,IF(CentrepointSourced[[#This Row],[Presented CS]]="&lt;10",5,VALUE(TRIM(CentrepointSourced[[#This Row],[Presented CS]])))))</f>
        <v>0</v>
      </c>
      <c r="W1565" s="41">
        <f>IF(TRIM(CentrepointSourced[[#This Row],[Assessed CS]])="",0,IF(CentrepointSourced[[#This Row],[Assessed CS]]="&lt;5",2.5,IF(CentrepointSourced[[#This Row],[Assessed CS]]="&lt;10",5,VALUE(TRIM(CentrepointSourced[[#This Row],[Assessed CS]])))))</f>
        <v>0</v>
      </c>
      <c r="X1565" s="106">
        <f>IF(CentrepointSourced[[#This Row],[Age]]="16-17",CentrepointSourced[[#This Row],[Presented HS DQ]],0)</f>
        <v>0</v>
      </c>
      <c r="Y1565" s="106">
        <f>IF(CentrepointSourced[[#This Row],[Age]]="16-24",CentrepointSourced[[#This Row],[Presented HS DQ]],0)</f>
        <v>0</v>
      </c>
      <c r="Z1565" s="106">
        <f>IF(CentrepointSourced[[#This Row],[Age]]="18-24",CentrepointSourced[[#This Row],[Presented HS DQ]],0)</f>
        <v>0</v>
      </c>
      <c r="AA1565" s="106">
        <f>IF(CentrepointSourced[[#This Row],[Age]]="16-17",CentrepointSourced[[#This Row],[Presented CS DQ]],0)</f>
        <v>0</v>
      </c>
      <c r="AB1565" s="106">
        <f>IF(CentrepointSourced[[#This Row],[Age]]="16-24",CentrepointSourced[[#This Row],[Presented CS DQ]],0)</f>
        <v>0</v>
      </c>
      <c r="AC1565" s="106">
        <f>IF(CentrepointSourced[[#This Row],[Age]]="18-24",CentrepointSourced[[#This Row],[Presented CS DQ]],0)</f>
        <v>0</v>
      </c>
      <c r="AD1565" s="107">
        <f>IF(CentrepointSourced[[#This Row],[Age]]="16-17",CentrepointSourced[[#This Row],[Assessed HS DQ]],0)</f>
        <v>0</v>
      </c>
      <c r="AE1565" s="107">
        <f>IF(CentrepointSourced[[#This Row],[Age]]="16-24",CentrepointSourced[[#This Row],[Assessed HS DQ]],0)</f>
        <v>167</v>
      </c>
      <c r="AF1565" s="107">
        <f>IF(CentrepointSourced[[#This Row],[Age]]="18-24",CentrepointSourced[[#This Row],[Assessed HS DQ]],0)</f>
        <v>0</v>
      </c>
      <c r="AG1565" s="107">
        <f>IF(CentrepointSourced[[#This Row],[Age]]="16-17",CentrepointSourced[[#This Row],[Assessed CS DQ]],0)</f>
        <v>0</v>
      </c>
      <c r="AH1565" s="107">
        <f>IF(CentrepointSourced[[#This Row],[Age]]="16-24",CentrepointSourced[[#This Row],[Assessed CS DQ]],0)</f>
        <v>0</v>
      </c>
      <c r="AI1565" s="107">
        <f>IF(CentrepointSourced[[#This Row],[Age]]="18-24",CentrepointSourced[[#This Row],[Assessed CS DQ]],0)</f>
        <v>0</v>
      </c>
    </row>
    <row r="1566" spans="1:35" customFormat="1" ht="13.5" customHeight="1">
      <c r="A1566" s="45" t="s">
        <v>94</v>
      </c>
      <c r="B1566" s="45" t="s">
        <v>217</v>
      </c>
      <c r="C1566" s="45"/>
      <c r="D1566" s="62" t="s">
        <v>37</v>
      </c>
      <c r="E1566" s="95">
        <v>2012</v>
      </c>
      <c r="F1566" s="67" t="s">
        <v>53</v>
      </c>
      <c r="G1566" s="67"/>
      <c r="H1566" s="79"/>
      <c r="I1566" s="45"/>
      <c r="J1566" s="45">
        <v>120</v>
      </c>
      <c r="K1566" s="45"/>
      <c r="L1566" s="45"/>
      <c r="M1566" s="45"/>
      <c r="N1566" s="45"/>
      <c r="O1566" s="45"/>
      <c r="P1566" s="45"/>
      <c r="Q1566" s="41" t="str">
        <f>IF(CentrepointSourced[[#This Row],[Country]]="Northern Ireland","Northern Ireland",IFERROR(VLOOKUP(CentrepointSourced[[#This Row],[Local Authority]],LKP_LANameDQ[],2,FALSE),CentrepointSourced[[#This Row],[Local Authority]]))</f>
        <v>Stirling</v>
      </c>
      <c r="R1566" s="41" t="str">
        <f>IF(CentrepointSourced[[#This Row],[LA type]]="County","",INDEX(ConsolGeog[lad14cd],MATCH(CentrepointSourced[[#This Row],[Local Authority DQ]],ConsolGeog[la_name],0)))</f>
        <v>S12000030</v>
      </c>
      <c r="S1566" s="41" t="str">
        <f>IF(OR(CentrepointSourced[[#This Row],[Country]]="Northern Ireland",CentrepointSourced[[#This Row],[Country]]="Scotland",CentrepointSourced[[#This Row],[Country]]="Wales"),"Local Authority",CentrepointSourced[[#This Row],[LA type]])</f>
        <v>Local Authority</v>
      </c>
      <c r="T1566" s="41">
        <f>IF(TRIM(CentrepointSourced[[#This Row],[Presented HS]])="",0,IF(CentrepointSourced[[#This Row],[Presented HS]]="&lt;5",2.5,IF(CentrepointSourced[[#This Row],[Presented HS]]="&lt;10",5,VALUE(TRIM(CentrepointSourced[[#This Row],[Presented HS]])))))</f>
        <v>0</v>
      </c>
      <c r="U1566" s="41">
        <f>IF(TRIM(CentrepointSourced[[#This Row],[Assessed HS]])="",0,IF(CentrepointSourced[[#This Row],[Assessed HS]]="&lt;5",2.5,IF(CentrepointSourced[[#This Row],[Assessed HS]]="&lt;10",5,VALUE(TRIM(CentrepointSourced[[#This Row],[Assessed HS]])))))</f>
        <v>0</v>
      </c>
      <c r="V1566" s="41">
        <f>IF(TRIM(CentrepointSourced[[#This Row],[Presented CS]])="",0,IF(CentrepointSourced[[#This Row],[Presented CS]]="&lt;5",2.5,IF(CentrepointSourced[[#This Row],[Presented CS]]="&lt;10",5,VALUE(TRIM(CentrepointSourced[[#This Row],[Presented CS]])))))</f>
        <v>0</v>
      </c>
      <c r="W1566" s="41">
        <f>IF(TRIM(CentrepointSourced[[#This Row],[Assessed CS]])="",0,IF(CentrepointSourced[[#This Row],[Assessed CS]]="&lt;5",2.5,IF(CentrepointSourced[[#This Row],[Assessed CS]]="&lt;10",5,VALUE(TRIM(CentrepointSourced[[#This Row],[Assessed CS]])))))</f>
        <v>0</v>
      </c>
      <c r="X1566" s="106">
        <f>IF(CentrepointSourced[[#This Row],[Age]]="16-17",CentrepointSourced[[#This Row],[Presented HS DQ]],0)</f>
        <v>0</v>
      </c>
      <c r="Y1566" s="106">
        <f>IF(CentrepointSourced[[#This Row],[Age]]="16-24",CentrepointSourced[[#This Row],[Presented HS DQ]],0)</f>
        <v>0</v>
      </c>
      <c r="Z1566" s="106">
        <f>IF(CentrepointSourced[[#This Row],[Age]]="18-24",CentrepointSourced[[#This Row],[Presented HS DQ]],0)</f>
        <v>0</v>
      </c>
      <c r="AA1566" s="106">
        <f>IF(CentrepointSourced[[#This Row],[Age]]="16-17",CentrepointSourced[[#This Row],[Presented CS DQ]],0)</f>
        <v>0</v>
      </c>
      <c r="AB1566" s="106">
        <f>IF(CentrepointSourced[[#This Row],[Age]]="16-24",CentrepointSourced[[#This Row],[Presented CS DQ]],0)</f>
        <v>0</v>
      </c>
      <c r="AC1566" s="106">
        <f>IF(CentrepointSourced[[#This Row],[Age]]="18-24",CentrepointSourced[[#This Row],[Presented CS DQ]],0)</f>
        <v>0</v>
      </c>
      <c r="AD1566" s="107">
        <f>IF(CentrepointSourced[[#This Row],[Age]]="16-17",CentrepointSourced[[#This Row],[Assessed HS DQ]],0)</f>
        <v>0</v>
      </c>
      <c r="AE1566" s="107">
        <f>IF(CentrepointSourced[[#This Row],[Age]]="16-24",CentrepointSourced[[#This Row],[Assessed HS DQ]],0)</f>
        <v>0</v>
      </c>
      <c r="AF1566" s="107">
        <f>IF(CentrepointSourced[[#This Row],[Age]]="18-24",CentrepointSourced[[#This Row],[Assessed HS DQ]],0)</f>
        <v>0</v>
      </c>
      <c r="AG1566" s="107">
        <f>IF(CentrepointSourced[[#This Row],[Age]]="16-17",CentrepointSourced[[#This Row],[Assessed CS DQ]],0)</f>
        <v>0</v>
      </c>
      <c r="AH1566" s="107">
        <f>IF(CentrepointSourced[[#This Row],[Age]]="16-24",CentrepointSourced[[#This Row],[Assessed CS DQ]],0)</f>
        <v>0</v>
      </c>
      <c r="AI1566" s="107">
        <f>IF(CentrepointSourced[[#This Row],[Age]]="18-24",CentrepointSourced[[#This Row],[Assessed CS DQ]],0)</f>
        <v>0</v>
      </c>
    </row>
    <row r="1567" spans="1:35" customFormat="1" ht="13.5" customHeight="1">
      <c r="A1567" s="45" t="s">
        <v>94</v>
      </c>
      <c r="B1567" s="45" t="s">
        <v>217</v>
      </c>
      <c r="C1567" s="45"/>
      <c r="D1567" s="62" t="s">
        <v>37</v>
      </c>
      <c r="E1567" s="95">
        <v>2013</v>
      </c>
      <c r="F1567" s="67" t="s">
        <v>53</v>
      </c>
      <c r="G1567" s="67"/>
      <c r="H1567" s="79"/>
      <c r="I1567" s="45"/>
      <c r="J1567" s="45">
        <v>85</v>
      </c>
      <c r="K1567" s="45"/>
      <c r="L1567" s="45"/>
      <c r="M1567" s="45"/>
      <c r="N1567" s="45"/>
      <c r="O1567" s="45"/>
      <c r="P1567" s="45"/>
      <c r="Q1567" s="41" t="str">
        <f>IF(CentrepointSourced[[#This Row],[Country]]="Northern Ireland","Northern Ireland",IFERROR(VLOOKUP(CentrepointSourced[[#This Row],[Local Authority]],LKP_LANameDQ[],2,FALSE),CentrepointSourced[[#This Row],[Local Authority]]))</f>
        <v>Stirling</v>
      </c>
      <c r="R1567" s="41" t="str">
        <f>IF(CentrepointSourced[[#This Row],[LA type]]="County","",INDEX(ConsolGeog[lad14cd],MATCH(CentrepointSourced[[#This Row],[Local Authority DQ]],ConsolGeog[la_name],0)))</f>
        <v>S12000030</v>
      </c>
      <c r="S1567" s="41" t="str">
        <f>IF(OR(CentrepointSourced[[#This Row],[Country]]="Northern Ireland",CentrepointSourced[[#This Row],[Country]]="Scotland",CentrepointSourced[[#This Row],[Country]]="Wales"),"Local Authority",CentrepointSourced[[#This Row],[LA type]])</f>
        <v>Local Authority</v>
      </c>
      <c r="T1567" s="41">
        <f>IF(TRIM(CentrepointSourced[[#This Row],[Presented HS]])="",0,IF(CentrepointSourced[[#This Row],[Presented HS]]="&lt;5",2.5,IF(CentrepointSourced[[#This Row],[Presented HS]]="&lt;10",5,VALUE(TRIM(CentrepointSourced[[#This Row],[Presented HS]])))))</f>
        <v>0</v>
      </c>
      <c r="U1567" s="41">
        <f>IF(TRIM(CentrepointSourced[[#This Row],[Assessed HS]])="",0,IF(CentrepointSourced[[#This Row],[Assessed HS]]="&lt;5",2.5,IF(CentrepointSourced[[#This Row],[Assessed HS]]="&lt;10",5,VALUE(TRIM(CentrepointSourced[[#This Row],[Assessed HS]])))))</f>
        <v>0</v>
      </c>
      <c r="V1567" s="41">
        <f>IF(TRIM(CentrepointSourced[[#This Row],[Presented CS]])="",0,IF(CentrepointSourced[[#This Row],[Presented CS]]="&lt;5",2.5,IF(CentrepointSourced[[#This Row],[Presented CS]]="&lt;10",5,VALUE(TRIM(CentrepointSourced[[#This Row],[Presented CS]])))))</f>
        <v>0</v>
      </c>
      <c r="W1567" s="41">
        <f>IF(TRIM(CentrepointSourced[[#This Row],[Assessed CS]])="",0,IF(CentrepointSourced[[#This Row],[Assessed CS]]="&lt;5",2.5,IF(CentrepointSourced[[#This Row],[Assessed CS]]="&lt;10",5,VALUE(TRIM(CentrepointSourced[[#This Row],[Assessed CS]])))))</f>
        <v>0</v>
      </c>
      <c r="X1567" s="106">
        <f>IF(CentrepointSourced[[#This Row],[Age]]="16-17",CentrepointSourced[[#This Row],[Presented HS DQ]],0)</f>
        <v>0</v>
      </c>
      <c r="Y1567" s="106">
        <f>IF(CentrepointSourced[[#This Row],[Age]]="16-24",CentrepointSourced[[#This Row],[Presented HS DQ]],0)</f>
        <v>0</v>
      </c>
      <c r="Z1567" s="106">
        <f>IF(CentrepointSourced[[#This Row],[Age]]="18-24",CentrepointSourced[[#This Row],[Presented HS DQ]],0)</f>
        <v>0</v>
      </c>
      <c r="AA1567" s="106">
        <f>IF(CentrepointSourced[[#This Row],[Age]]="16-17",CentrepointSourced[[#This Row],[Presented CS DQ]],0)</f>
        <v>0</v>
      </c>
      <c r="AB1567" s="106">
        <f>IF(CentrepointSourced[[#This Row],[Age]]="16-24",CentrepointSourced[[#This Row],[Presented CS DQ]],0)</f>
        <v>0</v>
      </c>
      <c r="AC1567" s="106">
        <f>IF(CentrepointSourced[[#This Row],[Age]]="18-24",CentrepointSourced[[#This Row],[Presented CS DQ]],0)</f>
        <v>0</v>
      </c>
      <c r="AD1567" s="107">
        <f>IF(CentrepointSourced[[#This Row],[Age]]="16-17",CentrepointSourced[[#This Row],[Assessed HS DQ]],0)</f>
        <v>0</v>
      </c>
      <c r="AE1567" s="107">
        <f>IF(CentrepointSourced[[#This Row],[Age]]="16-24",CentrepointSourced[[#This Row],[Assessed HS DQ]],0)</f>
        <v>0</v>
      </c>
      <c r="AF1567" s="107">
        <f>IF(CentrepointSourced[[#This Row],[Age]]="18-24",CentrepointSourced[[#This Row],[Assessed HS DQ]],0)</f>
        <v>0</v>
      </c>
      <c r="AG1567" s="107">
        <f>IF(CentrepointSourced[[#This Row],[Age]]="16-17",CentrepointSourced[[#This Row],[Assessed CS DQ]],0)</f>
        <v>0</v>
      </c>
      <c r="AH1567" s="107">
        <f>IF(CentrepointSourced[[#This Row],[Age]]="16-24",CentrepointSourced[[#This Row],[Assessed CS DQ]],0)</f>
        <v>0</v>
      </c>
      <c r="AI1567" s="107">
        <f>IF(CentrepointSourced[[#This Row],[Age]]="18-24",CentrepointSourced[[#This Row],[Assessed CS DQ]],0)</f>
        <v>0</v>
      </c>
    </row>
    <row r="1568" spans="1:35" customFormat="1" ht="13.5" customHeight="1">
      <c r="A1568" s="45" t="s">
        <v>94</v>
      </c>
      <c r="B1568" s="45" t="s">
        <v>217</v>
      </c>
      <c r="C1568" s="45"/>
      <c r="D1568" s="62" t="s">
        <v>37</v>
      </c>
      <c r="E1568" s="95">
        <v>2014</v>
      </c>
      <c r="F1568" s="67" t="s">
        <v>53</v>
      </c>
      <c r="G1568" s="67"/>
      <c r="H1568" s="79"/>
      <c r="I1568" s="45"/>
      <c r="J1568" s="45">
        <v>108</v>
      </c>
      <c r="K1568" s="45"/>
      <c r="L1568" s="45"/>
      <c r="M1568" s="45"/>
      <c r="N1568" s="45"/>
      <c r="O1568" s="45"/>
      <c r="P1568" s="45"/>
      <c r="Q1568" s="41" t="str">
        <f>IF(CentrepointSourced[[#This Row],[Country]]="Northern Ireland","Northern Ireland",IFERROR(VLOOKUP(CentrepointSourced[[#This Row],[Local Authority]],LKP_LANameDQ[],2,FALSE),CentrepointSourced[[#This Row],[Local Authority]]))</f>
        <v>Stirling</v>
      </c>
      <c r="R1568" s="41" t="str">
        <f>IF(CentrepointSourced[[#This Row],[LA type]]="County","",INDEX(ConsolGeog[lad14cd],MATCH(CentrepointSourced[[#This Row],[Local Authority DQ]],ConsolGeog[la_name],0)))</f>
        <v>S12000030</v>
      </c>
      <c r="S1568" s="41" t="str">
        <f>IF(OR(CentrepointSourced[[#This Row],[Country]]="Northern Ireland",CentrepointSourced[[#This Row],[Country]]="Scotland",CentrepointSourced[[#This Row],[Country]]="Wales"),"Local Authority",CentrepointSourced[[#This Row],[LA type]])</f>
        <v>Local Authority</v>
      </c>
      <c r="T1568" s="41">
        <f>IF(TRIM(CentrepointSourced[[#This Row],[Presented HS]])="",0,IF(CentrepointSourced[[#This Row],[Presented HS]]="&lt;5",2.5,IF(CentrepointSourced[[#This Row],[Presented HS]]="&lt;10",5,VALUE(TRIM(CentrepointSourced[[#This Row],[Presented HS]])))))</f>
        <v>0</v>
      </c>
      <c r="U1568" s="41">
        <f>IF(TRIM(CentrepointSourced[[#This Row],[Assessed HS]])="",0,IF(CentrepointSourced[[#This Row],[Assessed HS]]="&lt;5",2.5,IF(CentrepointSourced[[#This Row],[Assessed HS]]="&lt;10",5,VALUE(TRIM(CentrepointSourced[[#This Row],[Assessed HS]])))))</f>
        <v>0</v>
      </c>
      <c r="V1568" s="41">
        <f>IF(TRIM(CentrepointSourced[[#This Row],[Presented CS]])="",0,IF(CentrepointSourced[[#This Row],[Presented CS]]="&lt;5",2.5,IF(CentrepointSourced[[#This Row],[Presented CS]]="&lt;10",5,VALUE(TRIM(CentrepointSourced[[#This Row],[Presented CS]])))))</f>
        <v>0</v>
      </c>
      <c r="W1568" s="41">
        <f>IF(TRIM(CentrepointSourced[[#This Row],[Assessed CS]])="",0,IF(CentrepointSourced[[#This Row],[Assessed CS]]="&lt;5",2.5,IF(CentrepointSourced[[#This Row],[Assessed CS]]="&lt;10",5,VALUE(TRIM(CentrepointSourced[[#This Row],[Assessed CS]])))))</f>
        <v>0</v>
      </c>
      <c r="X1568" s="106">
        <f>IF(CentrepointSourced[[#This Row],[Age]]="16-17",CentrepointSourced[[#This Row],[Presented HS DQ]],0)</f>
        <v>0</v>
      </c>
      <c r="Y1568" s="106">
        <f>IF(CentrepointSourced[[#This Row],[Age]]="16-24",CentrepointSourced[[#This Row],[Presented HS DQ]],0)</f>
        <v>0</v>
      </c>
      <c r="Z1568" s="106">
        <f>IF(CentrepointSourced[[#This Row],[Age]]="18-24",CentrepointSourced[[#This Row],[Presented HS DQ]],0)</f>
        <v>0</v>
      </c>
      <c r="AA1568" s="106">
        <f>IF(CentrepointSourced[[#This Row],[Age]]="16-17",CentrepointSourced[[#This Row],[Presented CS DQ]],0)</f>
        <v>0</v>
      </c>
      <c r="AB1568" s="106">
        <f>IF(CentrepointSourced[[#This Row],[Age]]="16-24",CentrepointSourced[[#This Row],[Presented CS DQ]],0)</f>
        <v>0</v>
      </c>
      <c r="AC1568" s="106">
        <f>IF(CentrepointSourced[[#This Row],[Age]]="18-24",CentrepointSourced[[#This Row],[Presented CS DQ]],0)</f>
        <v>0</v>
      </c>
      <c r="AD1568" s="107">
        <f>IF(CentrepointSourced[[#This Row],[Age]]="16-17",CentrepointSourced[[#This Row],[Assessed HS DQ]],0)</f>
        <v>0</v>
      </c>
      <c r="AE1568" s="107">
        <f>IF(CentrepointSourced[[#This Row],[Age]]="16-24",CentrepointSourced[[#This Row],[Assessed HS DQ]],0)</f>
        <v>0</v>
      </c>
      <c r="AF1568" s="107">
        <f>IF(CentrepointSourced[[#This Row],[Age]]="18-24",CentrepointSourced[[#This Row],[Assessed HS DQ]],0)</f>
        <v>0</v>
      </c>
      <c r="AG1568" s="107">
        <f>IF(CentrepointSourced[[#This Row],[Age]]="16-17",CentrepointSourced[[#This Row],[Assessed CS DQ]],0)</f>
        <v>0</v>
      </c>
      <c r="AH1568" s="107">
        <f>IF(CentrepointSourced[[#This Row],[Age]]="16-24",CentrepointSourced[[#This Row],[Assessed CS DQ]],0)</f>
        <v>0</v>
      </c>
      <c r="AI1568" s="107">
        <f>IF(CentrepointSourced[[#This Row],[Age]]="18-24",CentrepointSourced[[#This Row],[Assessed CS DQ]],0)</f>
        <v>0</v>
      </c>
    </row>
    <row r="1569" spans="1:35" customFormat="1" ht="13.5" customHeight="1">
      <c r="A1569" s="45" t="s">
        <v>94</v>
      </c>
      <c r="B1569" s="45" t="s">
        <v>218</v>
      </c>
      <c r="C1569" s="45"/>
      <c r="D1569" s="62" t="s">
        <v>37</v>
      </c>
      <c r="E1569" s="95">
        <v>2002</v>
      </c>
      <c r="F1569" s="67" t="s">
        <v>53</v>
      </c>
      <c r="G1569" s="67"/>
      <c r="H1569" s="97">
        <v>302</v>
      </c>
      <c r="I1569" s="45"/>
      <c r="J1569" s="45">
        <v>326</v>
      </c>
      <c r="K1569" s="45"/>
      <c r="L1569" s="45"/>
      <c r="M1569" s="45"/>
      <c r="N1569" s="45"/>
      <c r="O1569" s="45"/>
      <c r="P1569" s="45"/>
      <c r="Q1569" s="41" t="str">
        <f>IF(CentrepointSourced[[#This Row],[Country]]="Northern Ireland","Northern Ireland",IFERROR(VLOOKUP(CentrepointSourced[[#This Row],[Local Authority]],LKP_LANameDQ[],2,FALSE),CentrepointSourced[[#This Row],[Local Authority]]))</f>
        <v>West Dunbartonshire</v>
      </c>
      <c r="R1569" s="41" t="str">
        <f>IF(CentrepointSourced[[#This Row],[LA type]]="County","",INDEX(ConsolGeog[lad14cd],MATCH(CentrepointSourced[[#This Row],[Local Authority DQ]],ConsolGeog[la_name],0)))</f>
        <v>S12000039</v>
      </c>
      <c r="S1569" s="41" t="str">
        <f>IF(OR(CentrepointSourced[[#This Row],[Country]]="Northern Ireland",CentrepointSourced[[#This Row],[Country]]="Scotland",CentrepointSourced[[#This Row],[Country]]="Wales"),"Local Authority",CentrepointSourced[[#This Row],[LA type]])</f>
        <v>Local Authority</v>
      </c>
      <c r="T1569" s="41">
        <f>IF(TRIM(CentrepointSourced[[#This Row],[Presented HS]])="",0,IF(CentrepointSourced[[#This Row],[Presented HS]]="&lt;5",2.5,IF(CentrepointSourced[[#This Row],[Presented HS]]="&lt;10",5,VALUE(TRIM(CentrepointSourced[[#This Row],[Presented HS]])))))</f>
        <v>0</v>
      </c>
      <c r="U1569" s="41">
        <f>IF(TRIM(CentrepointSourced[[#This Row],[Assessed HS]])="",0,IF(CentrepointSourced[[#This Row],[Assessed HS]]="&lt;5",2.5,IF(CentrepointSourced[[#This Row],[Assessed HS]]="&lt;10",5,VALUE(TRIM(CentrepointSourced[[#This Row],[Assessed HS]])))))</f>
        <v>302</v>
      </c>
      <c r="V1569" s="41">
        <f>IF(TRIM(CentrepointSourced[[#This Row],[Presented CS]])="",0,IF(CentrepointSourced[[#This Row],[Presented CS]]="&lt;5",2.5,IF(CentrepointSourced[[#This Row],[Presented CS]]="&lt;10",5,VALUE(TRIM(CentrepointSourced[[#This Row],[Presented CS]])))))</f>
        <v>0</v>
      </c>
      <c r="W1569" s="41">
        <f>IF(TRIM(CentrepointSourced[[#This Row],[Assessed CS]])="",0,IF(CentrepointSourced[[#This Row],[Assessed CS]]="&lt;5",2.5,IF(CentrepointSourced[[#This Row],[Assessed CS]]="&lt;10",5,VALUE(TRIM(CentrepointSourced[[#This Row],[Assessed CS]])))))</f>
        <v>0</v>
      </c>
      <c r="X1569" s="106">
        <f>IF(CentrepointSourced[[#This Row],[Age]]="16-17",CentrepointSourced[[#This Row],[Presented HS DQ]],0)</f>
        <v>0</v>
      </c>
      <c r="Y1569" s="106">
        <f>IF(CentrepointSourced[[#This Row],[Age]]="16-24",CentrepointSourced[[#This Row],[Presented HS DQ]],0)</f>
        <v>0</v>
      </c>
      <c r="Z1569" s="106">
        <f>IF(CentrepointSourced[[#This Row],[Age]]="18-24",CentrepointSourced[[#This Row],[Presented HS DQ]],0)</f>
        <v>0</v>
      </c>
      <c r="AA1569" s="106">
        <f>IF(CentrepointSourced[[#This Row],[Age]]="16-17",CentrepointSourced[[#This Row],[Presented CS DQ]],0)</f>
        <v>0</v>
      </c>
      <c r="AB1569" s="106">
        <f>IF(CentrepointSourced[[#This Row],[Age]]="16-24",CentrepointSourced[[#This Row],[Presented CS DQ]],0)</f>
        <v>0</v>
      </c>
      <c r="AC1569" s="106">
        <f>IF(CentrepointSourced[[#This Row],[Age]]="18-24",CentrepointSourced[[#This Row],[Presented CS DQ]],0)</f>
        <v>0</v>
      </c>
      <c r="AD1569" s="107">
        <f>IF(CentrepointSourced[[#This Row],[Age]]="16-17",CentrepointSourced[[#This Row],[Assessed HS DQ]],0)</f>
        <v>0</v>
      </c>
      <c r="AE1569" s="107">
        <f>IF(CentrepointSourced[[#This Row],[Age]]="16-24",CentrepointSourced[[#This Row],[Assessed HS DQ]],0)</f>
        <v>302</v>
      </c>
      <c r="AF1569" s="107">
        <f>IF(CentrepointSourced[[#This Row],[Age]]="18-24",CentrepointSourced[[#This Row],[Assessed HS DQ]],0)</f>
        <v>0</v>
      </c>
      <c r="AG1569" s="107">
        <f>IF(CentrepointSourced[[#This Row],[Age]]="16-17",CentrepointSourced[[#This Row],[Assessed CS DQ]],0)</f>
        <v>0</v>
      </c>
      <c r="AH1569" s="107">
        <f>IF(CentrepointSourced[[#This Row],[Age]]="16-24",CentrepointSourced[[#This Row],[Assessed CS DQ]],0)</f>
        <v>0</v>
      </c>
      <c r="AI1569" s="107">
        <f>IF(CentrepointSourced[[#This Row],[Age]]="18-24",CentrepointSourced[[#This Row],[Assessed CS DQ]],0)</f>
        <v>0</v>
      </c>
    </row>
    <row r="1570" spans="1:35" customFormat="1" ht="13.5" customHeight="1">
      <c r="A1570" s="45" t="s">
        <v>94</v>
      </c>
      <c r="B1570" s="45" t="s">
        <v>218</v>
      </c>
      <c r="C1570" s="45"/>
      <c r="D1570" s="62" t="s">
        <v>37</v>
      </c>
      <c r="E1570" s="95">
        <v>2003</v>
      </c>
      <c r="F1570" s="67" t="s">
        <v>53</v>
      </c>
      <c r="G1570" s="67"/>
      <c r="H1570" s="97">
        <v>301</v>
      </c>
      <c r="I1570" s="45"/>
      <c r="J1570" s="45">
        <v>287</v>
      </c>
      <c r="K1570" s="45"/>
      <c r="L1570" s="45"/>
      <c r="M1570" s="45"/>
      <c r="N1570" s="45"/>
      <c r="O1570" s="45"/>
      <c r="P1570" s="45"/>
      <c r="Q1570" s="41" t="str">
        <f>IF(CentrepointSourced[[#This Row],[Country]]="Northern Ireland","Northern Ireland",IFERROR(VLOOKUP(CentrepointSourced[[#This Row],[Local Authority]],LKP_LANameDQ[],2,FALSE),CentrepointSourced[[#This Row],[Local Authority]]))</f>
        <v>West Dunbartonshire</v>
      </c>
      <c r="R1570" s="41" t="str">
        <f>IF(CentrepointSourced[[#This Row],[LA type]]="County","",INDEX(ConsolGeog[lad14cd],MATCH(CentrepointSourced[[#This Row],[Local Authority DQ]],ConsolGeog[la_name],0)))</f>
        <v>S12000039</v>
      </c>
      <c r="S1570" s="41" t="str">
        <f>IF(OR(CentrepointSourced[[#This Row],[Country]]="Northern Ireland",CentrepointSourced[[#This Row],[Country]]="Scotland",CentrepointSourced[[#This Row],[Country]]="Wales"),"Local Authority",CentrepointSourced[[#This Row],[LA type]])</f>
        <v>Local Authority</v>
      </c>
      <c r="T1570" s="41">
        <f>IF(TRIM(CentrepointSourced[[#This Row],[Presented HS]])="",0,IF(CentrepointSourced[[#This Row],[Presented HS]]="&lt;5",2.5,IF(CentrepointSourced[[#This Row],[Presented HS]]="&lt;10",5,VALUE(TRIM(CentrepointSourced[[#This Row],[Presented HS]])))))</f>
        <v>0</v>
      </c>
      <c r="U1570" s="41">
        <f>IF(TRIM(CentrepointSourced[[#This Row],[Assessed HS]])="",0,IF(CentrepointSourced[[#This Row],[Assessed HS]]="&lt;5",2.5,IF(CentrepointSourced[[#This Row],[Assessed HS]]="&lt;10",5,VALUE(TRIM(CentrepointSourced[[#This Row],[Assessed HS]])))))</f>
        <v>301</v>
      </c>
      <c r="V1570" s="41">
        <f>IF(TRIM(CentrepointSourced[[#This Row],[Presented CS]])="",0,IF(CentrepointSourced[[#This Row],[Presented CS]]="&lt;5",2.5,IF(CentrepointSourced[[#This Row],[Presented CS]]="&lt;10",5,VALUE(TRIM(CentrepointSourced[[#This Row],[Presented CS]])))))</f>
        <v>0</v>
      </c>
      <c r="W1570" s="41">
        <f>IF(TRIM(CentrepointSourced[[#This Row],[Assessed CS]])="",0,IF(CentrepointSourced[[#This Row],[Assessed CS]]="&lt;5",2.5,IF(CentrepointSourced[[#This Row],[Assessed CS]]="&lt;10",5,VALUE(TRIM(CentrepointSourced[[#This Row],[Assessed CS]])))))</f>
        <v>0</v>
      </c>
      <c r="X1570" s="106">
        <f>IF(CentrepointSourced[[#This Row],[Age]]="16-17",CentrepointSourced[[#This Row],[Presented HS DQ]],0)</f>
        <v>0</v>
      </c>
      <c r="Y1570" s="106">
        <f>IF(CentrepointSourced[[#This Row],[Age]]="16-24",CentrepointSourced[[#This Row],[Presented HS DQ]],0)</f>
        <v>0</v>
      </c>
      <c r="Z1570" s="106">
        <f>IF(CentrepointSourced[[#This Row],[Age]]="18-24",CentrepointSourced[[#This Row],[Presented HS DQ]],0)</f>
        <v>0</v>
      </c>
      <c r="AA1570" s="106">
        <f>IF(CentrepointSourced[[#This Row],[Age]]="16-17",CentrepointSourced[[#This Row],[Presented CS DQ]],0)</f>
        <v>0</v>
      </c>
      <c r="AB1570" s="106">
        <f>IF(CentrepointSourced[[#This Row],[Age]]="16-24",CentrepointSourced[[#This Row],[Presented CS DQ]],0)</f>
        <v>0</v>
      </c>
      <c r="AC1570" s="106">
        <f>IF(CentrepointSourced[[#This Row],[Age]]="18-24",CentrepointSourced[[#This Row],[Presented CS DQ]],0)</f>
        <v>0</v>
      </c>
      <c r="AD1570" s="107">
        <f>IF(CentrepointSourced[[#This Row],[Age]]="16-17",CentrepointSourced[[#This Row],[Assessed HS DQ]],0)</f>
        <v>0</v>
      </c>
      <c r="AE1570" s="107">
        <f>IF(CentrepointSourced[[#This Row],[Age]]="16-24",CentrepointSourced[[#This Row],[Assessed HS DQ]],0)</f>
        <v>301</v>
      </c>
      <c r="AF1570" s="107">
        <f>IF(CentrepointSourced[[#This Row],[Age]]="18-24",CentrepointSourced[[#This Row],[Assessed HS DQ]],0)</f>
        <v>0</v>
      </c>
      <c r="AG1570" s="107">
        <f>IF(CentrepointSourced[[#This Row],[Age]]="16-17",CentrepointSourced[[#This Row],[Assessed CS DQ]],0)</f>
        <v>0</v>
      </c>
      <c r="AH1570" s="107">
        <f>IF(CentrepointSourced[[#This Row],[Age]]="16-24",CentrepointSourced[[#This Row],[Assessed CS DQ]],0)</f>
        <v>0</v>
      </c>
      <c r="AI1570" s="107">
        <f>IF(CentrepointSourced[[#This Row],[Age]]="18-24",CentrepointSourced[[#This Row],[Assessed CS DQ]],0)</f>
        <v>0</v>
      </c>
    </row>
    <row r="1571" spans="1:35" customFormat="1" ht="13.5" customHeight="1">
      <c r="A1571" s="45" t="s">
        <v>94</v>
      </c>
      <c r="B1571" s="45" t="s">
        <v>218</v>
      </c>
      <c r="C1571" s="45"/>
      <c r="D1571" s="62" t="s">
        <v>37</v>
      </c>
      <c r="E1571" s="95">
        <v>2004</v>
      </c>
      <c r="F1571" s="67" t="s">
        <v>53</v>
      </c>
      <c r="G1571" s="67"/>
      <c r="H1571" s="97">
        <v>411</v>
      </c>
      <c r="I1571" s="45"/>
      <c r="J1571" s="45">
        <v>405</v>
      </c>
      <c r="K1571" s="45"/>
      <c r="L1571" s="45"/>
      <c r="M1571" s="45"/>
      <c r="N1571" s="45"/>
      <c r="O1571" s="45"/>
      <c r="P1571" s="45"/>
      <c r="Q1571" s="41" t="str">
        <f>IF(CentrepointSourced[[#This Row],[Country]]="Northern Ireland","Northern Ireland",IFERROR(VLOOKUP(CentrepointSourced[[#This Row],[Local Authority]],LKP_LANameDQ[],2,FALSE),CentrepointSourced[[#This Row],[Local Authority]]))</f>
        <v>West Dunbartonshire</v>
      </c>
      <c r="R1571" s="41" t="str">
        <f>IF(CentrepointSourced[[#This Row],[LA type]]="County","",INDEX(ConsolGeog[lad14cd],MATCH(CentrepointSourced[[#This Row],[Local Authority DQ]],ConsolGeog[la_name],0)))</f>
        <v>S12000039</v>
      </c>
      <c r="S1571" s="41" t="str">
        <f>IF(OR(CentrepointSourced[[#This Row],[Country]]="Northern Ireland",CentrepointSourced[[#This Row],[Country]]="Scotland",CentrepointSourced[[#This Row],[Country]]="Wales"),"Local Authority",CentrepointSourced[[#This Row],[LA type]])</f>
        <v>Local Authority</v>
      </c>
      <c r="T1571" s="41">
        <f>IF(TRIM(CentrepointSourced[[#This Row],[Presented HS]])="",0,IF(CentrepointSourced[[#This Row],[Presented HS]]="&lt;5",2.5,IF(CentrepointSourced[[#This Row],[Presented HS]]="&lt;10",5,VALUE(TRIM(CentrepointSourced[[#This Row],[Presented HS]])))))</f>
        <v>0</v>
      </c>
      <c r="U1571" s="41">
        <f>IF(TRIM(CentrepointSourced[[#This Row],[Assessed HS]])="",0,IF(CentrepointSourced[[#This Row],[Assessed HS]]="&lt;5",2.5,IF(CentrepointSourced[[#This Row],[Assessed HS]]="&lt;10",5,VALUE(TRIM(CentrepointSourced[[#This Row],[Assessed HS]])))))</f>
        <v>411</v>
      </c>
      <c r="V1571" s="41">
        <f>IF(TRIM(CentrepointSourced[[#This Row],[Presented CS]])="",0,IF(CentrepointSourced[[#This Row],[Presented CS]]="&lt;5",2.5,IF(CentrepointSourced[[#This Row],[Presented CS]]="&lt;10",5,VALUE(TRIM(CentrepointSourced[[#This Row],[Presented CS]])))))</f>
        <v>0</v>
      </c>
      <c r="W1571" s="41">
        <f>IF(TRIM(CentrepointSourced[[#This Row],[Assessed CS]])="",0,IF(CentrepointSourced[[#This Row],[Assessed CS]]="&lt;5",2.5,IF(CentrepointSourced[[#This Row],[Assessed CS]]="&lt;10",5,VALUE(TRIM(CentrepointSourced[[#This Row],[Assessed CS]])))))</f>
        <v>0</v>
      </c>
      <c r="X1571" s="106">
        <f>IF(CentrepointSourced[[#This Row],[Age]]="16-17",CentrepointSourced[[#This Row],[Presented HS DQ]],0)</f>
        <v>0</v>
      </c>
      <c r="Y1571" s="106">
        <f>IF(CentrepointSourced[[#This Row],[Age]]="16-24",CentrepointSourced[[#This Row],[Presented HS DQ]],0)</f>
        <v>0</v>
      </c>
      <c r="Z1571" s="106">
        <f>IF(CentrepointSourced[[#This Row],[Age]]="18-24",CentrepointSourced[[#This Row],[Presented HS DQ]],0)</f>
        <v>0</v>
      </c>
      <c r="AA1571" s="106">
        <f>IF(CentrepointSourced[[#This Row],[Age]]="16-17",CentrepointSourced[[#This Row],[Presented CS DQ]],0)</f>
        <v>0</v>
      </c>
      <c r="AB1571" s="106">
        <f>IF(CentrepointSourced[[#This Row],[Age]]="16-24",CentrepointSourced[[#This Row],[Presented CS DQ]],0)</f>
        <v>0</v>
      </c>
      <c r="AC1571" s="106">
        <f>IF(CentrepointSourced[[#This Row],[Age]]="18-24",CentrepointSourced[[#This Row],[Presented CS DQ]],0)</f>
        <v>0</v>
      </c>
      <c r="AD1571" s="107">
        <f>IF(CentrepointSourced[[#This Row],[Age]]="16-17",CentrepointSourced[[#This Row],[Assessed HS DQ]],0)</f>
        <v>0</v>
      </c>
      <c r="AE1571" s="107">
        <f>IF(CentrepointSourced[[#This Row],[Age]]="16-24",CentrepointSourced[[#This Row],[Assessed HS DQ]],0)</f>
        <v>411</v>
      </c>
      <c r="AF1571" s="107">
        <f>IF(CentrepointSourced[[#This Row],[Age]]="18-24",CentrepointSourced[[#This Row],[Assessed HS DQ]],0)</f>
        <v>0</v>
      </c>
      <c r="AG1571" s="107">
        <f>IF(CentrepointSourced[[#This Row],[Age]]="16-17",CentrepointSourced[[#This Row],[Assessed CS DQ]],0)</f>
        <v>0</v>
      </c>
      <c r="AH1571" s="107">
        <f>IF(CentrepointSourced[[#This Row],[Age]]="16-24",CentrepointSourced[[#This Row],[Assessed CS DQ]],0)</f>
        <v>0</v>
      </c>
      <c r="AI1571" s="107">
        <f>IF(CentrepointSourced[[#This Row],[Age]]="18-24",CentrepointSourced[[#This Row],[Assessed CS DQ]],0)</f>
        <v>0</v>
      </c>
    </row>
    <row r="1572" spans="1:35" customFormat="1" ht="13.5" customHeight="1">
      <c r="A1572" s="45" t="s">
        <v>94</v>
      </c>
      <c r="B1572" s="45" t="s">
        <v>218</v>
      </c>
      <c r="C1572" s="45"/>
      <c r="D1572" s="62" t="s">
        <v>37</v>
      </c>
      <c r="E1572" s="95">
        <v>2005</v>
      </c>
      <c r="F1572" s="67" t="s">
        <v>53</v>
      </c>
      <c r="G1572" s="67"/>
      <c r="H1572" s="97">
        <v>449</v>
      </c>
      <c r="I1572" s="45"/>
      <c r="J1572" s="45">
        <v>455</v>
      </c>
      <c r="K1572" s="45"/>
      <c r="L1572" s="45"/>
      <c r="M1572" s="45"/>
      <c r="N1572" s="45"/>
      <c r="O1572" s="45"/>
      <c r="P1572" s="45"/>
      <c r="Q1572" s="41" t="str">
        <f>IF(CentrepointSourced[[#This Row],[Country]]="Northern Ireland","Northern Ireland",IFERROR(VLOOKUP(CentrepointSourced[[#This Row],[Local Authority]],LKP_LANameDQ[],2,FALSE),CentrepointSourced[[#This Row],[Local Authority]]))</f>
        <v>West Dunbartonshire</v>
      </c>
      <c r="R1572" s="41" t="str">
        <f>IF(CentrepointSourced[[#This Row],[LA type]]="County","",INDEX(ConsolGeog[lad14cd],MATCH(CentrepointSourced[[#This Row],[Local Authority DQ]],ConsolGeog[la_name],0)))</f>
        <v>S12000039</v>
      </c>
      <c r="S1572" s="41" t="str">
        <f>IF(OR(CentrepointSourced[[#This Row],[Country]]="Northern Ireland",CentrepointSourced[[#This Row],[Country]]="Scotland",CentrepointSourced[[#This Row],[Country]]="Wales"),"Local Authority",CentrepointSourced[[#This Row],[LA type]])</f>
        <v>Local Authority</v>
      </c>
      <c r="T1572" s="41">
        <f>IF(TRIM(CentrepointSourced[[#This Row],[Presented HS]])="",0,IF(CentrepointSourced[[#This Row],[Presented HS]]="&lt;5",2.5,IF(CentrepointSourced[[#This Row],[Presented HS]]="&lt;10",5,VALUE(TRIM(CentrepointSourced[[#This Row],[Presented HS]])))))</f>
        <v>0</v>
      </c>
      <c r="U1572" s="41">
        <f>IF(TRIM(CentrepointSourced[[#This Row],[Assessed HS]])="",0,IF(CentrepointSourced[[#This Row],[Assessed HS]]="&lt;5",2.5,IF(CentrepointSourced[[#This Row],[Assessed HS]]="&lt;10",5,VALUE(TRIM(CentrepointSourced[[#This Row],[Assessed HS]])))))</f>
        <v>449</v>
      </c>
      <c r="V1572" s="41">
        <f>IF(TRIM(CentrepointSourced[[#This Row],[Presented CS]])="",0,IF(CentrepointSourced[[#This Row],[Presented CS]]="&lt;5",2.5,IF(CentrepointSourced[[#This Row],[Presented CS]]="&lt;10",5,VALUE(TRIM(CentrepointSourced[[#This Row],[Presented CS]])))))</f>
        <v>0</v>
      </c>
      <c r="W1572" s="41">
        <f>IF(TRIM(CentrepointSourced[[#This Row],[Assessed CS]])="",0,IF(CentrepointSourced[[#This Row],[Assessed CS]]="&lt;5",2.5,IF(CentrepointSourced[[#This Row],[Assessed CS]]="&lt;10",5,VALUE(TRIM(CentrepointSourced[[#This Row],[Assessed CS]])))))</f>
        <v>0</v>
      </c>
      <c r="X1572" s="106">
        <f>IF(CentrepointSourced[[#This Row],[Age]]="16-17",CentrepointSourced[[#This Row],[Presented HS DQ]],0)</f>
        <v>0</v>
      </c>
      <c r="Y1572" s="106">
        <f>IF(CentrepointSourced[[#This Row],[Age]]="16-24",CentrepointSourced[[#This Row],[Presented HS DQ]],0)</f>
        <v>0</v>
      </c>
      <c r="Z1572" s="106">
        <f>IF(CentrepointSourced[[#This Row],[Age]]="18-24",CentrepointSourced[[#This Row],[Presented HS DQ]],0)</f>
        <v>0</v>
      </c>
      <c r="AA1572" s="106">
        <f>IF(CentrepointSourced[[#This Row],[Age]]="16-17",CentrepointSourced[[#This Row],[Presented CS DQ]],0)</f>
        <v>0</v>
      </c>
      <c r="AB1572" s="106">
        <f>IF(CentrepointSourced[[#This Row],[Age]]="16-24",CentrepointSourced[[#This Row],[Presented CS DQ]],0)</f>
        <v>0</v>
      </c>
      <c r="AC1572" s="106">
        <f>IF(CentrepointSourced[[#This Row],[Age]]="18-24",CentrepointSourced[[#This Row],[Presented CS DQ]],0)</f>
        <v>0</v>
      </c>
      <c r="AD1572" s="107">
        <f>IF(CentrepointSourced[[#This Row],[Age]]="16-17",CentrepointSourced[[#This Row],[Assessed HS DQ]],0)</f>
        <v>0</v>
      </c>
      <c r="AE1572" s="107">
        <f>IF(CentrepointSourced[[#This Row],[Age]]="16-24",CentrepointSourced[[#This Row],[Assessed HS DQ]],0)</f>
        <v>449</v>
      </c>
      <c r="AF1572" s="107">
        <f>IF(CentrepointSourced[[#This Row],[Age]]="18-24",CentrepointSourced[[#This Row],[Assessed HS DQ]],0)</f>
        <v>0</v>
      </c>
      <c r="AG1572" s="107">
        <f>IF(CentrepointSourced[[#This Row],[Age]]="16-17",CentrepointSourced[[#This Row],[Assessed CS DQ]],0)</f>
        <v>0</v>
      </c>
      <c r="AH1572" s="107">
        <f>IF(CentrepointSourced[[#This Row],[Age]]="16-24",CentrepointSourced[[#This Row],[Assessed CS DQ]],0)</f>
        <v>0</v>
      </c>
      <c r="AI1572" s="107">
        <f>IF(CentrepointSourced[[#This Row],[Age]]="18-24",CentrepointSourced[[#This Row],[Assessed CS DQ]],0)</f>
        <v>0</v>
      </c>
    </row>
    <row r="1573" spans="1:35" customFormat="1" ht="13.5" customHeight="1">
      <c r="A1573" s="45" t="s">
        <v>94</v>
      </c>
      <c r="B1573" s="45" t="s">
        <v>218</v>
      </c>
      <c r="C1573" s="45"/>
      <c r="D1573" s="62" t="s">
        <v>37</v>
      </c>
      <c r="E1573" s="95">
        <v>2006</v>
      </c>
      <c r="F1573" s="67" t="s">
        <v>53</v>
      </c>
      <c r="G1573" s="67"/>
      <c r="H1573" s="97">
        <v>412</v>
      </c>
      <c r="I1573" s="45"/>
      <c r="J1573" s="45">
        <v>414</v>
      </c>
      <c r="K1573" s="45"/>
      <c r="L1573" s="45"/>
      <c r="M1573" s="45"/>
      <c r="N1573" s="45"/>
      <c r="O1573" s="45"/>
      <c r="P1573" s="45"/>
      <c r="Q1573" s="41" t="str">
        <f>IF(CentrepointSourced[[#This Row],[Country]]="Northern Ireland","Northern Ireland",IFERROR(VLOOKUP(CentrepointSourced[[#This Row],[Local Authority]],LKP_LANameDQ[],2,FALSE),CentrepointSourced[[#This Row],[Local Authority]]))</f>
        <v>West Dunbartonshire</v>
      </c>
      <c r="R1573" s="41" t="str">
        <f>IF(CentrepointSourced[[#This Row],[LA type]]="County","",INDEX(ConsolGeog[lad14cd],MATCH(CentrepointSourced[[#This Row],[Local Authority DQ]],ConsolGeog[la_name],0)))</f>
        <v>S12000039</v>
      </c>
      <c r="S1573" s="41" t="str">
        <f>IF(OR(CentrepointSourced[[#This Row],[Country]]="Northern Ireland",CentrepointSourced[[#This Row],[Country]]="Scotland",CentrepointSourced[[#This Row],[Country]]="Wales"),"Local Authority",CentrepointSourced[[#This Row],[LA type]])</f>
        <v>Local Authority</v>
      </c>
      <c r="T1573" s="41">
        <f>IF(TRIM(CentrepointSourced[[#This Row],[Presented HS]])="",0,IF(CentrepointSourced[[#This Row],[Presented HS]]="&lt;5",2.5,IF(CentrepointSourced[[#This Row],[Presented HS]]="&lt;10",5,VALUE(TRIM(CentrepointSourced[[#This Row],[Presented HS]])))))</f>
        <v>0</v>
      </c>
      <c r="U1573" s="41">
        <f>IF(TRIM(CentrepointSourced[[#This Row],[Assessed HS]])="",0,IF(CentrepointSourced[[#This Row],[Assessed HS]]="&lt;5",2.5,IF(CentrepointSourced[[#This Row],[Assessed HS]]="&lt;10",5,VALUE(TRIM(CentrepointSourced[[#This Row],[Assessed HS]])))))</f>
        <v>412</v>
      </c>
      <c r="V1573" s="41">
        <f>IF(TRIM(CentrepointSourced[[#This Row],[Presented CS]])="",0,IF(CentrepointSourced[[#This Row],[Presented CS]]="&lt;5",2.5,IF(CentrepointSourced[[#This Row],[Presented CS]]="&lt;10",5,VALUE(TRIM(CentrepointSourced[[#This Row],[Presented CS]])))))</f>
        <v>0</v>
      </c>
      <c r="W1573" s="41">
        <f>IF(TRIM(CentrepointSourced[[#This Row],[Assessed CS]])="",0,IF(CentrepointSourced[[#This Row],[Assessed CS]]="&lt;5",2.5,IF(CentrepointSourced[[#This Row],[Assessed CS]]="&lt;10",5,VALUE(TRIM(CentrepointSourced[[#This Row],[Assessed CS]])))))</f>
        <v>0</v>
      </c>
      <c r="X1573" s="106">
        <f>IF(CentrepointSourced[[#This Row],[Age]]="16-17",CentrepointSourced[[#This Row],[Presented HS DQ]],0)</f>
        <v>0</v>
      </c>
      <c r="Y1573" s="106">
        <f>IF(CentrepointSourced[[#This Row],[Age]]="16-24",CentrepointSourced[[#This Row],[Presented HS DQ]],0)</f>
        <v>0</v>
      </c>
      <c r="Z1573" s="106">
        <f>IF(CentrepointSourced[[#This Row],[Age]]="18-24",CentrepointSourced[[#This Row],[Presented HS DQ]],0)</f>
        <v>0</v>
      </c>
      <c r="AA1573" s="106">
        <f>IF(CentrepointSourced[[#This Row],[Age]]="16-17",CentrepointSourced[[#This Row],[Presented CS DQ]],0)</f>
        <v>0</v>
      </c>
      <c r="AB1573" s="106">
        <f>IF(CentrepointSourced[[#This Row],[Age]]="16-24",CentrepointSourced[[#This Row],[Presented CS DQ]],0)</f>
        <v>0</v>
      </c>
      <c r="AC1573" s="106">
        <f>IF(CentrepointSourced[[#This Row],[Age]]="18-24",CentrepointSourced[[#This Row],[Presented CS DQ]],0)</f>
        <v>0</v>
      </c>
      <c r="AD1573" s="107">
        <f>IF(CentrepointSourced[[#This Row],[Age]]="16-17",CentrepointSourced[[#This Row],[Assessed HS DQ]],0)</f>
        <v>0</v>
      </c>
      <c r="AE1573" s="107">
        <f>IF(CentrepointSourced[[#This Row],[Age]]="16-24",CentrepointSourced[[#This Row],[Assessed HS DQ]],0)</f>
        <v>412</v>
      </c>
      <c r="AF1573" s="107">
        <f>IF(CentrepointSourced[[#This Row],[Age]]="18-24",CentrepointSourced[[#This Row],[Assessed HS DQ]],0)</f>
        <v>0</v>
      </c>
      <c r="AG1573" s="107">
        <f>IF(CentrepointSourced[[#This Row],[Age]]="16-17",CentrepointSourced[[#This Row],[Assessed CS DQ]],0)</f>
        <v>0</v>
      </c>
      <c r="AH1573" s="107">
        <f>IF(CentrepointSourced[[#This Row],[Age]]="16-24",CentrepointSourced[[#This Row],[Assessed CS DQ]],0)</f>
        <v>0</v>
      </c>
      <c r="AI1573" s="107">
        <f>IF(CentrepointSourced[[#This Row],[Age]]="18-24",CentrepointSourced[[#This Row],[Assessed CS DQ]],0)</f>
        <v>0</v>
      </c>
    </row>
    <row r="1574" spans="1:35" customFormat="1" ht="13.5" customHeight="1">
      <c r="A1574" s="45" t="s">
        <v>94</v>
      </c>
      <c r="B1574" s="45" t="s">
        <v>218</v>
      </c>
      <c r="C1574" s="45"/>
      <c r="D1574" s="62" t="s">
        <v>37</v>
      </c>
      <c r="E1574" s="95">
        <v>2007</v>
      </c>
      <c r="F1574" s="67" t="s">
        <v>53</v>
      </c>
      <c r="G1574" s="67"/>
      <c r="H1574" s="97">
        <v>374</v>
      </c>
      <c r="I1574" s="45"/>
      <c r="J1574" s="45">
        <v>370</v>
      </c>
      <c r="K1574" s="45"/>
      <c r="L1574" s="45"/>
      <c r="M1574" s="45"/>
      <c r="N1574" s="45"/>
      <c r="O1574" s="45"/>
      <c r="P1574" s="45"/>
      <c r="Q1574" s="41" t="str">
        <f>IF(CentrepointSourced[[#This Row],[Country]]="Northern Ireland","Northern Ireland",IFERROR(VLOOKUP(CentrepointSourced[[#This Row],[Local Authority]],LKP_LANameDQ[],2,FALSE),CentrepointSourced[[#This Row],[Local Authority]]))</f>
        <v>West Dunbartonshire</v>
      </c>
      <c r="R1574" s="41" t="str">
        <f>IF(CentrepointSourced[[#This Row],[LA type]]="County","",INDEX(ConsolGeog[lad14cd],MATCH(CentrepointSourced[[#This Row],[Local Authority DQ]],ConsolGeog[la_name],0)))</f>
        <v>S12000039</v>
      </c>
      <c r="S1574" s="41" t="str">
        <f>IF(OR(CentrepointSourced[[#This Row],[Country]]="Northern Ireland",CentrepointSourced[[#This Row],[Country]]="Scotland",CentrepointSourced[[#This Row],[Country]]="Wales"),"Local Authority",CentrepointSourced[[#This Row],[LA type]])</f>
        <v>Local Authority</v>
      </c>
      <c r="T1574" s="41">
        <f>IF(TRIM(CentrepointSourced[[#This Row],[Presented HS]])="",0,IF(CentrepointSourced[[#This Row],[Presented HS]]="&lt;5",2.5,IF(CentrepointSourced[[#This Row],[Presented HS]]="&lt;10",5,VALUE(TRIM(CentrepointSourced[[#This Row],[Presented HS]])))))</f>
        <v>0</v>
      </c>
      <c r="U1574" s="41">
        <f>IF(TRIM(CentrepointSourced[[#This Row],[Assessed HS]])="",0,IF(CentrepointSourced[[#This Row],[Assessed HS]]="&lt;5",2.5,IF(CentrepointSourced[[#This Row],[Assessed HS]]="&lt;10",5,VALUE(TRIM(CentrepointSourced[[#This Row],[Assessed HS]])))))</f>
        <v>374</v>
      </c>
      <c r="V1574" s="41">
        <f>IF(TRIM(CentrepointSourced[[#This Row],[Presented CS]])="",0,IF(CentrepointSourced[[#This Row],[Presented CS]]="&lt;5",2.5,IF(CentrepointSourced[[#This Row],[Presented CS]]="&lt;10",5,VALUE(TRIM(CentrepointSourced[[#This Row],[Presented CS]])))))</f>
        <v>0</v>
      </c>
      <c r="W1574" s="41">
        <f>IF(TRIM(CentrepointSourced[[#This Row],[Assessed CS]])="",0,IF(CentrepointSourced[[#This Row],[Assessed CS]]="&lt;5",2.5,IF(CentrepointSourced[[#This Row],[Assessed CS]]="&lt;10",5,VALUE(TRIM(CentrepointSourced[[#This Row],[Assessed CS]])))))</f>
        <v>0</v>
      </c>
      <c r="X1574" s="106">
        <f>IF(CentrepointSourced[[#This Row],[Age]]="16-17",CentrepointSourced[[#This Row],[Presented HS DQ]],0)</f>
        <v>0</v>
      </c>
      <c r="Y1574" s="106">
        <f>IF(CentrepointSourced[[#This Row],[Age]]="16-24",CentrepointSourced[[#This Row],[Presented HS DQ]],0)</f>
        <v>0</v>
      </c>
      <c r="Z1574" s="106">
        <f>IF(CentrepointSourced[[#This Row],[Age]]="18-24",CentrepointSourced[[#This Row],[Presented HS DQ]],0)</f>
        <v>0</v>
      </c>
      <c r="AA1574" s="106">
        <f>IF(CentrepointSourced[[#This Row],[Age]]="16-17",CentrepointSourced[[#This Row],[Presented CS DQ]],0)</f>
        <v>0</v>
      </c>
      <c r="AB1574" s="106">
        <f>IF(CentrepointSourced[[#This Row],[Age]]="16-24",CentrepointSourced[[#This Row],[Presented CS DQ]],0)</f>
        <v>0</v>
      </c>
      <c r="AC1574" s="106">
        <f>IF(CentrepointSourced[[#This Row],[Age]]="18-24",CentrepointSourced[[#This Row],[Presented CS DQ]],0)</f>
        <v>0</v>
      </c>
      <c r="AD1574" s="107">
        <f>IF(CentrepointSourced[[#This Row],[Age]]="16-17",CentrepointSourced[[#This Row],[Assessed HS DQ]],0)</f>
        <v>0</v>
      </c>
      <c r="AE1574" s="107">
        <f>IF(CentrepointSourced[[#This Row],[Age]]="16-24",CentrepointSourced[[#This Row],[Assessed HS DQ]],0)</f>
        <v>374</v>
      </c>
      <c r="AF1574" s="107">
        <f>IF(CentrepointSourced[[#This Row],[Age]]="18-24",CentrepointSourced[[#This Row],[Assessed HS DQ]],0)</f>
        <v>0</v>
      </c>
      <c r="AG1574" s="107">
        <f>IF(CentrepointSourced[[#This Row],[Age]]="16-17",CentrepointSourced[[#This Row],[Assessed CS DQ]],0)</f>
        <v>0</v>
      </c>
      <c r="AH1574" s="107">
        <f>IF(CentrepointSourced[[#This Row],[Age]]="16-24",CentrepointSourced[[#This Row],[Assessed CS DQ]],0)</f>
        <v>0</v>
      </c>
      <c r="AI1574" s="107">
        <f>IF(CentrepointSourced[[#This Row],[Age]]="18-24",CentrepointSourced[[#This Row],[Assessed CS DQ]],0)</f>
        <v>0</v>
      </c>
    </row>
    <row r="1575" spans="1:35" customFormat="1" ht="13.5" customHeight="1">
      <c r="A1575" s="45" t="s">
        <v>94</v>
      </c>
      <c r="B1575" s="45" t="s">
        <v>218</v>
      </c>
      <c r="C1575" s="45"/>
      <c r="D1575" s="62" t="s">
        <v>37</v>
      </c>
      <c r="E1575" s="95">
        <v>2008</v>
      </c>
      <c r="F1575" s="67" t="s">
        <v>53</v>
      </c>
      <c r="G1575" s="67"/>
      <c r="H1575" s="97">
        <v>465</v>
      </c>
      <c r="I1575" s="45"/>
      <c r="J1575" s="45">
        <v>464</v>
      </c>
      <c r="K1575" s="45"/>
      <c r="L1575" s="45"/>
      <c r="M1575" s="45"/>
      <c r="N1575" s="45"/>
      <c r="O1575" s="45"/>
      <c r="P1575" s="45"/>
      <c r="Q1575" s="41" t="str">
        <f>IF(CentrepointSourced[[#This Row],[Country]]="Northern Ireland","Northern Ireland",IFERROR(VLOOKUP(CentrepointSourced[[#This Row],[Local Authority]],LKP_LANameDQ[],2,FALSE),CentrepointSourced[[#This Row],[Local Authority]]))</f>
        <v>West Dunbartonshire</v>
      </c>
      <c r="R1575" s="41" t="str">
        <f>IF(CentrepointSourced[[#This Row],[LA type]]="County","",INDEX(ConsolGeog[lad14cd],MATCH(CentrepointSourced[[#This Row],[Local Authority DQ]],ConsolGeog[la_name],0)))</f>
        <v>S12000039</v>
      </c>
      <c r="S1575" s="41" t="str">
        <f>IF(OR(CentrepointSourced[[#This Row],[Country]]="Northern Ireland",CentrepointSourced[[#This Row],[Country]]="Scotland",CentrepointSourced[[#This Row],[Country]]="Wales"),"Local Authority",CentrepointSourced[[#This Row],[LA type]])</f>
        <v>Local Authority</v>
      </c>
      <c r="T1575" s="41">
        <f>IF(TRIM(CentrepointSourced[[#This Row],[Presented HS]])="",0,IF(CentrepointSourced[[#This Row],[Presented HS]]="&lt;5",2.5,IF(CentrepointSourced[[#This Row],[Presented HS]]="&lt;10",5,VALUE(TRIM(CentrepointSourced[[#This Row],[Presented HS]])))))</f>
        <v>0</v>
      </c>
      <c r="U1575" s="41">
        <f>IF(TRIM(CentrepointSourced[[#This Row],[Assessed HS]])="",0,IF(CentrepointSourced[[#This Row],[Assessed HS]]="&lt;5",2.5,IF(CentrepointSourced[[#This Row],[Assessed HS]]="&lt;10",5,VALUE(TRIM(CentrepointSourced[[#This Row],[Assessed HS]])))))</f>
        <v>465</v>
      </c>
      <c r="V1575" s="41">
        <f>IF(TRIM(CentrepointSourced[[#This Row],[Presented CS]])="",0,IF(CentrepointSourced[[#This Row],[Presented CS]]="&lt;5",2.5,IF(CentrepointSourced[[#This Row],[Presented CS]]="&lt;10",5,VALUE(TRIM(CentrepointSourced[[#This Row],[Presented CS]])))))</f>
        <v>0</v>
      </c>
      <c r="W1575" s="41">
        <f>IF(TRIM(CentrepointSourced[[#This Row],[Assessed CS]])="",0,IF(CentrepointSourced[[#This Row],[Assessed CS]]="&lt;5",2.5,IF(CentrepointSourced[[#This Row],[Assessed CS]]="&lt;10",5,VALUE(TRIM(CentrepointSourced[[#This Row],[Assessed CS]])))))</f>
        <v>0</v>
      </c>
      <c r="X1575" s="106">
        <f>IF(CentrepointSourced[[#This Row],[Age]]="16-17",CentrepointSourced[[#This Row],[Presented HS DQ]],0)</f>
        <v>0</v>
      </c>
      <c r="Y1575" s="106">
        <f>IF(CentrepointSourced[[#This Row],[Age]]="16-24",CentrepointSourced[[#This Row],[Presented HS DQ]],0)</f>
        <v>0</v>
      </c>
      <c r="Z1575" s="106">
        <f>IF(CentrepointSourced[[#This Row],[Age]]="18-24",CentrepointSourced[[#This Row],[Presented HS DQ]],0)</f>
        <v>0</v>
      </c>
      <c r="AA1575" s="106">
        <f>IF(CentrepointSourced[[#This Row],[Age]]="16-17",CentrepointSourced[[#This Row],[Presented CS DQ]],0)</f>
        <v>0</v>
      </c>
      <c r="AB1575" s="106">
        <f>IF(CentrepointSourced[[#This Row],[Age]]="16-24",CentrepointSourced[[#This Row],[Presented CS DQ]],0)</f>
        <v>0</v>
      </c>
      <c r="AC1575" s="106">
        <f>IF(CentrepointSourced[[#This Row],[Age]]="18-24",CentrepointSourced[[#This Row],[Presented CS DQ]],0)</f>
        <v>0</v>
      </c>
      <c r="AD1575" s="107">
        <f>IF(CentrepointSourced[[#This Row],[Age]]="16-17",CentrepointSourced[[#This Row],[Assessed HS DQ]],0)</f>
        <v>0</v>
      </c>
      <c r="AE1575" s="107">
        <f>IF(CentrepointSourced[[#This Row],[Age]]="16-24",CentrepointSourced[[#This Row],[Assessed HS DQ]],0)</f>
        <v>465</v>
      </c>
      <c r="AF1575" s="107">
        <f>IF(CentrepointSourced[[#This Row],[Age]]="18-24",CentrepointSourced[[#This Row],[Assessed HS DQ]],0)</f>
        <v>0</v>
      </c>
      <c r="AG1575" s="107">
        <f>IF(CentrepointSourced[[#This Row],[Age]]="16-17",CentrepointSourced[[#This Row],[Assessed CS DQ]],0)</f>
        <v>0</v>
      </c>
      <c r="AH1575" s="107">
        <f>IF(CentrepointSourced[[#This Row],[Age]]="16-24",CentrepointSourced[[#This Row],[Assessed CS DQ]],0)</f>
        <v>0</v>
      </c>
      <c r="AI1575" s="107">
        <f>IF(CentrepointSourced[[#This Row],[Age]]="18-24",CentrepointSourced[[#This Row],[Assessed CS DQ]],0)</f>
        <v>0</v>
      </c>
    </row>
    <row r="1576" spans="1:35" customFormat="1" ht="13.5" customHeight="1">
      <c r="A1576" s="45" t="s">
        <v>94</v>
      </c>
      <c r="B1576" s="45" t="s">
        <v>218</v>
      </c>
      <c r="C1576" s="45"/>
      <c r="D1576" s="62" t="s">
        <v>37</v>
      </c>
      <c r="E1576" s="95">
        <v>2009</v>
      </c>
      <c r="F1576" s="67" t="s">
        <v>53</v>
      </c>
      <c r="G1576" s="67"/>
      <c r="H1576" s="97">
        <v>464</v>
      </c>
      <c r="I1576" s="45"/>
      <c r="J1576" s="45">
        <v>465</v>
      </c>
      <c r="K1576" s="45"/>
      <c r="L1576" s="45"/>
      <c r="M1576" s="45"/>
      <c r="N1576" s="45"/>
      <c r="O1576" s="45"/>
      <c r="P1576" s="45"/>
      <c r="Q1576" s="41" t="str">
        <f>IF(CentrepointSourced[[#This Row],[Country]]="Northern Ireland","Northern Ireland",IFERROR(VLOOKUP(CentrepointSourced[[#This Row],[Local Authority]],LKP_LANameDQ[],2,FALSE),CentrepointSourced[[#This Row],[Local Authority]]))</f>
        <v>West Dunbartonshire</v>
      </c>
      <c r="R1576" s="41" t="str">
        <f>IF(CentrepointSourced[[#This Row],[LA type]]="County","",INDEX(ConsolGeog[lad14cd],MATCH(CentrepointSourced[[#This Row],[Local Authority DQ]],ConsolGeog[la_name],0)))</f>
        <v>S12000039</v>
      </c>
      <c r="S1576" s="41" t="str">
        <f>IF(OR(CentrepointSourced[[#This Row],[Country]]="Northern Ireland",CentrepointSourced[[#This Row],[Country]]="Scotland",CentrepointSourced[[#This Row],[Country]]="Wales"),"Local Authority",CentrepointSourced[[#This Row],[LA type]])</f>
        <v>Local Authority</v>
      </c>
      <c r="T1576" s="41">
        <f>IF(TRIM(CentrepointSourced[[#This Row],[Presented HS]])="",0,IF(CentrepointSourced[[#This Row],[Presented HS]]="&lt;5",2.5,IF(CentrepointSourced[[#This Row],[Presented HS]]="&lt;10",5,VALUE(TRIM(CentrepointSourced[[#This Row],[Presented HS]])))))</f>
        <v>0</v>
      </c>
      <c r="U1576" s="41">
        <f>IF(TRIM(CentrepointSourced[[#This Row],[Assessed HS]])="",0,IF(CentrepointSourced[[#This Row],[Assessed HS]]="&lt;5",2.5,IF(CentrepointSourced[[#This Row],[Assessed HS]]="&lt;10",5,VALUE(TRIM(CentrepointSourced[[#This Row],[Assessed HS]])))))</f>
        <v>464</v>
      </c>
      <c r="V1576" s="41">
        <f>IF(TRIM(CentrepointSourced[[#This Row],[Presented CS]])="",0,IF(CentrepointSourced[[#This Row],[Presented CS]]="&lt;5",2.5,IF(CentrepointSourced[[#This Row],[Presented CS]]="&lt;10",5,VALUE(TRIM(CentrepointSourced[[#This Row],[Presented CS]])))))</f>
        <v>0</v>
      </c>
      <c r="W1576" s="41">
        <f>IF(TRIM(CentrepointSourced[[#This Row],[Assessed CS]])="",0,IF(CentrepointSourced[[#This Row],[Assessed CS]]="&lt;5",2.5,IF(CentrepointSourced[[#This Row],[Assessed CS]]="&lt;10",5,VALUE(TRIM(CentrepointSourced[[#This Row],[Assessed CS]])))))</f>
        <v>0</v>
      </c>
      <c r="X1576" s="106">
        <f>IF(CentrepointSourced[[#This Row],[Age]]="16-17",CentrepointSourced[[#This Row],[Presented HS DQ]],0)</f>
        <v>0</v>
      </c>
      <c r="Y1576" s="106">
        <f>IF(CentrepointSourced[[#This Row],[Age]]="16-24",CentrepointSourced[[#This Row],[Presented HS DQ]],0)</f>
        <v>0</v>
      </c>
      <c r="Z1576" s="106">
        <f>IF(CentrepointSourced[[#This Row],[Age]]="18-24",CentrepointSourced[[#This Row],[Presented HS DQ]],0)</f>
        <v>0</v>
      </c>
      <c r="AA1576" s="106">
        <f>IF(CentrepointSourced[[#This Row],[Age]]="16-17",CentrepointSourced[[#This Row],[Presented CS DQ]],0)</f>
        <v>0</v>
      </c>
      <c r="AB1576" s="106">
        <f>IF(CentrepointSourced[[#This Row],[Age]]="16-24",CentrepointSourced[[#This Row],[Presented CS DQ]],0)</f>
        <v>0</v>
      </c>
      <c r="AC1576" s="106">
        <f>IF(CentrepointSourced[[#This Row],[Age]]="18-24",CentrepointSourced[[#This Row],[Presented CS DQ]],0)</f>
        <v>0</v>
      </c>
      <c r="AD1576" s="107">
        <f>IF(CentrepointSourced[[#This Row],[Age]]="16-17",CentrepointSourced[[#This Row],[Assessed HS DQ]],0)</f>
        <v>0</v>
      </c>
      <c r="AE1576" s="107">
        <f>IF(CentrepointSourced[[#This Row],[Age]]="16-24",CentrepointSourced[[#This Row],[Assessed HS DQ]],0)</f>
        <v>464</v>
      </c>
      <c r="AF1576" s="107">
        <f>IF(CentrepointSourced[[#This Row],[Age]]="18-24",CentrepointSourced[[#This Row],[Assessed HS DQ]],0)</f>
        <v>0</v>
      </c>
      <c r="AG1576" s="107">
        <f>IF(CentrepointSourced[[#This Row],[Age]]="16-17",CentrepointSourced[[#This Row],[Assessed CS DQ]],0)</f>
        <v>0</v>
      </c>
      <c r="AH1576" s="107">
        <f>IF(CentrepointSourced[[#This Row],[Age]]="16-24",CentrepointSourced[[#This Row],[Assessed CS DQ]],0)</f>
        <v>0</v>
      </c>
      <c r="AI1576" s="107">
        <f>IF(CentrepointSourced[[#This Row],[Age]]="18-24",CentrepointSourced[[#This Row],[Assessed CS DQ]],0)</f>
        <v>0</v>
      </c>
    </row>
    <row r="1577" spans="1:35" customFormat="1" ht="13.5" customHeight="1">
      <c r="A1577" s="45" t="s">
        <v>94</v>
      </c>
      <c r="B1577" s="45" t="s">
        <v>218</v>
      </c>
      <c r="C1577" s="45"/>
      <c r="D1577" s="62" t="s">
        <v>37</v>
      </c>
      <c r="E1577" s="95">
        <v>2010</v>
      </c>
      <c r="F1577" s="67" t="s">
        <v>53</v>
      </c>
      <c r="G1577" s="67"/>
      <c r="H1577" s="97">
        <v>432</v>
      </c>
      <c r="I1577" s="45"/>
      <c r="J1577" s="45">
        <v>428</v>
      </c>
      <c r="K1577" s="45"/>
      <c r="L1577" s="45"/>
      <c r="M1577" s="45"/>
      <c r="N1577" s="45"/>
      <c r="O1577" s="45"/>
      <c r="P1577" s="45"/>
      <c r="Q1577" s="41" t="str">
        <f>IF(CentrepointSourced[[#This Row],[Country]]="Northern Ireland","Northern Ireland",IFERROR(VLOOKUP(CentrepointSourced[[#This Row],[Local Authority]],LKP_LANameDQ[],2,FALSE),CentrepointSourced[[#This Row],[Local Authority]]))</f>
        <v>West Dunbartonshire</v>
      </c>
      <c r="R1577" s="41" t="str">
        <f>IF(CentrepointSourced[[#This Row],[LA type]]="County","",INDEX(ConsolGeog[lad14cd],MATCH(CentrepointSourced[[#This Row],[Local Authority DQ]],ConsolGeog[la_name],0)))</f>
        <v>S12000039</v>
      </c>
      <c r="S1577" s="41" t="str">
        <f>IF(OR(CentrepointSourced[[#This Row],[Country]]="Northern Ireland",CentrepointSourced[[#This Row],[Country]]="Scotland",CentrepointSourced[[#This Row],[Country]]="Wales"),"Local Authority",CentrepointSourced[[#This Row],[LA type]])</f>
        <v>Local Authority</v>
      </c>
      <c r="T1577" s="41">
        <f>IF(TRIM(CentrepointSourced[[#This Row],[Presented HS]])="",0,IF(CentrepointSourced[[#This Row],[Presented HS]]="&lt;5",2.5,IF(CentrepointSourced[[#This Row],[Presented HS]]="&lt;10",5,VALUE(TRIM(CentrepointSourced[[#This Row],[Presented HS]])))))</f>
        <v>0</v>
      </c>
      <c r="U1577" s="41">
        <f>IF(TRIM(CentrepointSourced[[#This Row],[Assessed HS]])="",0,IF(CentrepointSourced[[#This Row],[Assessed HS]]="&lt;5",2.5,IF(CentrepointSourced[[#This Row],[Assessed HS]]="&lt;10",5,VALUE(TRIM(CentrepointSourced[[#This Row],[Assessed HS]])))))</f>
        <v>432</v>
      </c>
      <c r="V1577" s="41">
        <f>IF(TRIM(CentrepointSourced[[#This Row],[Presented CS]])="",0,IF(CentrepointSourced[[#This Row],[Presented CS]]="&lt;5",2.5,IF(CentrepointSourced[[#This Row],[Presented CS]]="&lt;10",5,VALUE(TRIM(CentrepointSourced[[#This Row],[Presented CS]])))))</f>
        <v>0</v>
      </c>
      <c r="W1577" s="41">
        <f>IF(TRIM(CentrepointSourced[[#This Row],[Assessed CS]])="",0,IF(CentrepointSourced[[#This Row],[Assessed CS]]="&lt;5",2.5,IF(CentrepointSourced[[#This Row],[Assessed CS]]="&lt;10",5,VALUE(TRIM(CentrepointSourced[[#This Row],[Assessed CS]])))))</f>
        <v>0</v>
      </c>
      <c r="X1577" s="106">
        <f>IF(CentrepointSourced[[#This Row],[Age]]="16-17",CentrepointSourced[[#This Row],[Presented HS DQ]],0)</f>
        <v>0</v>
      </c>
      <c r="Y1577" s="106">
        <f>IF(CentrepointSourced[[#This Row],[Age]]="16-24",CentrepointSourced[[#This Row],[Presented HS DQ]],0)</f>
        <v>0</v>
      </c>
      <c r="Z1577" s="106">
        <f>IF(CentrepointSourced[[#This Row],[Age]]="18-24",CentrepointSourced[[#This Row],[Presented HS DQ]],0)</f>
        <v>0</v>
      </c>
      <c r="AA1577" s="106">
        <f>IF(CentrepointSourced[[#This Row],[Age]]="16-17",CentrepointSourced[[#This Row],[Presented CS DQ]],0)</f>
        <v>0</v>
      </c>
      <c r="AB1577" s="106">
        <f>IF(CentrepointSourced[[#This Row],[Age]]="16-24",CentrepointSourced[[#This Row],[Presented CS DQ]],0)</f>
        <v>0</v>
      </c>
      <c r="AC1577" s="106">
        <f>IF(CentrepointSourced[[#This Row],[Age]]="18-24",CentrepointSourced[[#This Row],[Presented CS DQ]],0)</f>
        <v>0</v>
      </c>
      <c r="AD1577" s="107">
        <f>IF(CentrepointSourced[[#This Row],[Age]]="16-17",CentrepointSourced[[#This Row],[Assessed HS DQ]],0)</f>
        <v>0</v>
      </c>
      <c r="AE1577" s="107">
        <f>IF(CentrepointSourced[[#This Row],[Age]]="16-24",CentrepointSourced[[#This Row],[Assessed HS DQ]],0)</f>
        <v>432</v>
      </c>
      <c r="AF1577" s="107">
        <f>IF(CentrepointSourced[[#This Row],[Age]]="18-24",CentrepointSourced[[#This Row],[Assessed HS DQ]],0)</f>
        <v>0</v>
      </c>
      <c r="AG1577" s="107">
        <f>IF(CentrepointSourced[[#This Row],[Age]]="16-17",CentrepointSourced[[#This Row],[Assessed CS DQ]],0)</f>
        <v>0</v>
      </c>
      <c r="AH1577" s="107">
        <f>IF(CentrepointSourced[[#This Row],[Age]]="16-24",CentrepointSourced[[#This Row],[Assessed CS DQ]],0)</f>
        <v>0</v>
      </c>
      <c r="AI1577" s="107">
        <f>IF(CentrepointSourced[[#This Row],[Age]]="18-24",CentrepointSourced[[#This Row],[Assessed CS DQ]],0)</f>
        <v>0</v>
      </c>
    </row>
    <row r="1578" spans="1:35" customFormat="1" ht="13.5" customHeight="1">
      <c r="A1578" s="45" t="s">
        <v>94</v>
      </c>
      <c r="B1578" s="45" t="s">
        <v>218</v>
      </c>
      <c r="C1578" s="45"/>
      <c r="D1578" s="62" t="s">
        <v>37</v>
      </c>
      <c r="E1578" s="95">
        <v>2011</v>
      </c>
      <c r="F1578" s="67" t="s">
        <v>53</v>
      </c>
      <c r="G1578" s="67"/>
      <c r="H1578" s="97">
        <v>528</v>
      </c>
      <c r="I1578" s="45"/>
      <c r="J1578" s="45">
        <v>386</v>
      </c>
      <c r="K1578" s="45"/>
      <c r="L1578" s="45"/>
      <c r="M1578" s="45"/>
      <c r="N1578" s="45"/>
      <c r="O1578" s="45"/>
      <c r="P1578" s="45"/>
      <c r="Q1578" s="41" t="str">
        <f>IF(CentrepointSourced[[#This Row],[Country]]="Northern Ireland","Northern Ireland",IFERROR(VLOOKUP(CentrepointSourced[[#This Row],[Local Authority]],LKP_LANameDQ[],2,FALSE),CentrepointSourced[[#This Row],[Local Authority]]))</f>
        <v>West Dunbartonshire</v>
      </c>
      <c r="R1578" s="41" t="str">
        <f>IF(CentrepointSourced[[#This Row],[LA type]]="County","",INDEX(ConsolGeog[lad14cd],MATCH(CentrepointSourced[[#This Row],[Local Authority DQ]],ConsolGeog[la_name],0)))</f>
        <v>S12000039</v>
      </c>
      <c r="S1578" s="41" t="str">
        <f>IF(OR(CentrepointSourced[[#This Row],[Country]]="Northern Ireland",CentrepointSourced[[#This Row],[Country]]="Scotland",CentrepointSourced[[#This Row],[Country]]="Wales"),"Local Authority",CentrepointSourced[[#This Row],[LA type]])</f>
        <v>Local Authority</v>
      </c>
      <c r="T1578" s="41">
        <f>IF(TRIM(CentrepointSourced[[#This Row],[Presented HS]])="",0,IF(CentrepointSourced[[#This Row],[Presented HS]]="&lt;5",2.5,IF(CentrepointSourced[[#This Row],[Presented HS]]="&lt;10",5,VALUE(TRIM(CentrepointSourced[[#This Row],[Presented HS]])))))</f>
        <v>0</v>
      </c>
      <c r="U1578" s="41">
        <f>IF(TRIM(CentrepointSourced[[#This Row],[Assessed HS]])="",0,IF(CentrepointSourced[[#This Row],[Assessed HS]]="&lt;5",2.5,IF(CentrepointSourced[[#This Row],[Assessed HS]]="&lt;10",5,VALUE(TRIM(CentrepointSourced[[#This Row],[Assessed HS]])))))</f>
        <v>528</v>
      </c>
      <c r="V1578" s="41">
        <f>IF(TRIM(CentrepointSourced[[#This Row],[Presented CS]])="",0,IF(CentrepointSourced[[#This Row],[Presented CS]]="&lt;5",2.5,IF(CentrepointSourced[[#This Row],[Presented CS]]="&lt;10",5,VALUE(TRIM(CentrepointSourced[[#This Row],[Presented CS]])))))</f>
        <v>0</v>
      </c>
      <c r="W1578" s="41">
        <f>IF(TRIM(CentrepointSourced[[#This Row],[Assessed CS]])="",0,IF(CentrepointSourced[[#This Row],[Assessed CS]]="&lt;5",2.5,IF(CentrepointSourced[[#This Row],[Assessed CS]]="&lt;10",5,VALUE(TRIM(CentrepointSourced[[#This Row],[Assessed CS]])))))</f>
        <v>0</v>
      </c>
      <c r="X1578" s="106">
        <f>IF(CentrepointSourced[[#This Row],[Age]]="16-17",CentrepointSourced[[#This Row],[Presented HS DQ]],0)</f>
        <v>0</v>
      </c>
      <c r="Y1578" s="106">
        <f>IF(CentrepointSourced[[#This Row],[Age]]="16-24",CentrepointSourced[[#This Row],[Presented HS DQ]],0)</f>
        <v>0</v>
      </c>
      <c r="Z1578" s="106">
        <f>IF(CentrepointSourced[[#This Row],[Age]]="18-24",CentrepointSourced[[#This Row],[Presented HS DQ]],0)</f>
        <v>0</v>
      </c>
      <c r="AA1578" s="106">
        <f>IF(CentrepointSourced[[#This Row],[Age]]="16-17",CentrepointSourced[[#This Row],[Presented CS DQ]],0)</f>
        <v>0</v>
      </c>
      <c r="AB1578" s="106">
        <f>IF(CentrepointSourced[[#This Row],[Age]]="16-24",CentrepointSourced[[#This Row],[Presented CS DQ]],0)</f>
        <v>0</v>
      </c>
      <c r="AC1578" s="106">
        <f>IF(CentrepointSourced[[#This Row],[Age]]="18-24",CentrepointSourced[[#This Row],[Presented CS DQ]],0)</f>
        <v>0</v>
      </c>
      <c r="AD1578" s="107">
        <f>IF(CentrepointSourced[[#This Row],[Age]]="16-17",CentrepointSourced[[#This Row],[Assessed HS DQ]],0)</f>
        <v>0</v>
      </c>
      <c r="AE1578" s="107">
        <f>IF(CentrepointSourced[[#This Row],[Age]]="16-24",CentrepointSourced[[#This Row],[Assessed HS DQ]],0)</f>
        <v>528</v>
      </c>
      <c r="AF1578" s="107">
        <f>IF(CentrepointSourced[[#This Row],[Age]]="18-24",CentrepointSourced[[#This Row],[Assessed HS DQ]],0)</f>
        <v>0</v>
      </c>
      <c r="AG1578" s="107">
        <f>IF(CentrepointSourced[[#This Row],[Age]]="16-17",CentrepointSourced[[#This Row],[Assessed CS DQ]],0)</f>
        <v>0</v>
      </c>
      <c r="AH1578" s="107">
        <f>IF(CentrepointSourced[[#This Row],[Age]]="16-24",CentrepointSourced[[#This Row],[Assessed CS DQ]],0)</f>
        <v>0</v>
      </c>
      <c r="AI1578" s="107">
        <f>IF(CentrepointSourced[[#This Row],[Age]]="18-24",CentrepointSourced[[#This Row],[Assessed CS DQ]],0)</f>
        <v>0</v>
      </c>
    </row>
    <row r="1579" spans="1:35" customFormat="1" ht="13.5" customHeight="1">
      <c r="A1579" s="45" t="s">
        <v>94</v>
      </c>
      <c r="B1579" s="45" t="s">
        <v>218</v>
      </c>
      <c r="C1579" s="45"/>
      <c r="D1579" s="62" t="s">
        <v>37</v>
      </c>
      <c r="E1579" s="95">
        <v>2012</v>
      </c>
      <c r="F1579" s="67" t="s">
        <v>53</v>
      </c>
      <c r="G1579" s="67"/>
      <c r="H1579" s="79"/>
      <c r="I1579" s="45"/>
      <c r="J1579" s="45">
        <v>343</v>
      </c>
      <c r="K1579" s="45"/>
      <c r="L1579" s="45"/>
      <c r="M1579" s="45"/>
      <c r="N1579" s="45"/>
      <c r="O1579" s="45"/>
      <c r="P1579" s="45"/>
      <c r="Q1579" s="41" t="str">
        <f>IF(CentrepointSourced[[#This Row],[Country]]="Northern Ireland","Northern Ireland",IFERROR(VLOOKUP(CentrepointSourced[[#This Row],[Local Authority]],LKP_LANameDQ[],2,FALSE),CentrepointSourced[[#This Row],[Local Authority]]))</f>
        <v>West Dunbartonshire</v>
      </c>
      <c r="R1579" s="41" t="str">
        <f>IF(CentrepointSourced[[#This Row],[LA type]]="County","",INDEX(ConsolGeog[lad14cd],MATCH(CentrepointSourced[[#This Row],[Local Authority DQ]],ConsolGeog[la_name],0)))</f>
        <v>S12000039</v>
      </c>
      <c r="S1579" s="41" t="str">
        <f>IF(OR(CentrepointSourced[[#This Row],[Country]]="Northern Ireland",CentrepointSourced[[#This Row],[Country]]="Scotland",CentrepointSourced[[#This Row],[Country]]="Wales"),"Local Authority",CentrepointSourced[[#This Row],[LA type]])</f>
        <v>Local Authority</v>
      </c>
      <c r="T1579" s="41">
        <f>IF(TRIM(CentrepointSourced[[#This Row],[Presented HS]])="",0,IF(CentrepointSourced[[#This Row],[Presented HS]]="&lt;5",2.5,IF(CentrepointSourced[[#This Row],[Presented HS]]="&lt;10",5,VALUE(TRIM(CentrepointSourced[[#This Row],[Presented HS]])))))</f>
        <v>0</v>
      </c>
      <c r="U1579" s="41">
        <f>IF(TRIM(CentrepointSourced[[#This Row],[Assessed HS]])="",0,IF(CentrepointSourced[[#This Row],[Assessed HS]]="&lt;5",2.5,IF(CentrepointSourced[[#This Row],[Assessed HS]]="&lt;10",5,VALUE(TRIM(CentrepointSourced[[#This Row],[Assessed HS]])))))</f>
        <v>0</v>
      </c>
      <c r="V1579" s="41">
        <f>IF(TRIM(CentrepointSourced[[#This Row],[Presented CS]])="",0,IF(CentrepointSourced[[#This Row],[Presented CS]]="&lt;5",2.5,IF(CentrepointSourced[[#This Row],[Presented CS]]="&lt;10",5,VALUE(TRIM(CentrepointSourced[[#This Row],[Presented CS]])))))</f>
        <v>0</v>
      </c>
      <c r="W1579" s="41">
        <f>IF(TRIM(CentrepointSourced[[#This Row],[Assessed CS]])="",0,IF(CentrepointSourced[[#This Row],[Assessed CS]]="&lt;5",2.5,IF(CentrepointSourced[[#This Row],[Assessed CS]]="&lt;10",5,VALUE(TRIM(CentrepointSourced[[#This Row],[Assessed CS]])))))</f>
        <v>0</v>
      </c>
      <c r="X1579" s="106">
        <f>IF(CentrepointSourced[[#This Row],[Age]]="16-17",CentrepointSourced[[#This Row],[Presented HS DQ]],0)</f>
        <v>0</v>
      </c>
      <c r="Y1579" s="106">
        <f>IF(CentrepointSourced[[#This Row],[Age]]="16-24",CentrepointSourced[[#This Row],[Presented HS DQ]],0)</f>
        <v>0</v>
      </c>
      <c r="Z1579" s="106">
        <f>IF(CentrepointSourced[[#This Row],[Age]]="18-24",CentrepointSourced[[#This Row],[Presented HS DQ]],0)</f>
        <v>0</v>
      </c>
      <c r="AA1579" s="106">
        <f>IF(CentrepointSourced[[#This Row],[Age]]="16-17",CentrepointSourced[[#This Row],[Presented CS DQ]],0)</f>
        <v>0</v>
      </c>
      <c r="AB1579" s="106">
        <f>IF(CentrepointSourced[[#This Row],[Age]]="16-24",CentrepointSourced[[#This Row],[Presented CS DQ]],0)</f>
        <v>0</v>
      </c>
      <c r="AC1579" s="106">
        <f>IF(CentrepointSourced[[#This Row],[Age]]="18-24",CentrepointSourced[[#This Row],[Presented CS DQ]],0)</f>
        <v>0</v>
      </c>
      <c r="AD1579" s="107">
        <f>IF(CentrepointSourced[[#This Row],[Age]]="16-17",CentrepointSourced[[#This Row],[Assessed HS DQ]],0)</f>
        <v>0</v>
      </c>
      <c r="AE1579" s="107">
        <f>IF(CentrepointSourced[[#This Row],[Age]]="16-24",CentrepointSourced[[#This Row],[Assessed HS DQ]],0)</f>
        <v>0</v>
      </c>
      <c r="AF1579" s="107">
        <f>IF(CentrepointSourced[[#This Row],[Age]]="18-24",CentrepointSourced[[#This Row],[Assessed HS DQ]],0)</f>
        <v>0</v>
      </c>
      <c r="AG1579" s="107">
        <f>IF(CentrepointSourced[[#This Row],[Age]]="16-17",CentrepointSourced[[#This Row],[Assessed CS DQ]],0)</f>
        <v>0</v>
      </c>
      <c r="AH1579" s="107">
        <f>IF(CentrepointSourced[[#This Row],[Age]]="16-24",CentrepointSourced[[#This Row],[Assessed CS DQ]],0)</f>
        <v>0</v>
      </c>
      <c r="AI1579" s="107">
        <f>IF(CentrepointSourced[[#This Row],[Age]]="18-24",CentrepointSourced[[#This Row],[Assessed CS DQ]],0)</f>
        <v>0</v>
      </c>
    </row>
    <row r="1580" spans="1:35" customFormat="1" ht="13.5" customHeight="1">
      <c r="A1580" s="45" t="s">
        <v>94</v>
      </c>
      <c r="B1580" s="45" t="s">
        <v>218</v>
      </c>
      <c r="C1580" s="45"/>
      <c r="D1580" s="62" t="s">
        <v>37</v>
      </c>
      <c r="E1580" s="95">
        <v>2013</v>
      </c>
      <c r="F1580" s="67" t="s">
        <v>53</v>
      </c>
      <c r="G1580" s="67"/>
      <c r="H1580" s="79"/>
      <c r="I1580" s="45"/>
      <c r="J1580" s="45">
        <v>303</v>
      </c>
      <c r="K1580" s="45"/>
      <c r="L1580" s="45"/>
      <c r="M1580" s="45"/>
      <c r="N1580" s="45"/>
      <c r="O1580" s="45"/>
      <c r="P1580" s="45"/>
      <c r="Q1580" s="41" t="str">
        <f>IF(CentrepointSourced[[#This Row],[Country]]="Northern Ireland","Northern Ireland",IFERROR(VLOOKUP(CentrepointSourced[[#This Row],[Local Authority]],LKP_LANameDQ[],2,FALSE),CentrepointSourced[[#This Row],[Local Authority]]))</f>
        <v>West Dunbartonshire</v>
      </c>
      <c r="R1580" s="41" t="str">
        <f>IF(CentrepointSourced[[#This Row],[LA type]]="County","",INDEX(ConsolGeog[lad14cd],MATCH(CentrepointSourced[[#This Row],[Local Authority DQ]],ConsolGeog[la_name],0)))</f>
        <v>S12000039</v>
      </c>
      <c r="S1580" s="41" t="str">
        <f>IF(OR(CentrepointSourced[[#This Row],[Country]]="Northern Ireland",CentrepointSourced[[#This Row],[Country]]="Scotland",CentrepointSourced[[#This Row],[Country]]="Wales"),"Local Authority",CentrepointSourced[[#This Row],[LA type]])</f>
        <v>Local Authority</v>
      </c>
      <c r="T1580" s="41">
        <f>IF(TRIM(CentrepointSourced[[#This Row],[Presented HS]])="",0,IF(CentrepointSourced[[#This Row],[Presented HS]]="&lt;5",2.5,IF(CentrepointSourced[[#This Row],[Presented HS]]="&lt;10",5,VALUE(TRIM(CentrepointSourced[[#This Row],[Presented HS]])))))</f>
        <v>0</v>
      </c>
      <c r="U1580" s="41">
        <f>IF(TRIM(CentrepointSourced[[#This Row],[Assessed HS]])="",0,IF(CentrepointSourced[[#This Row],[Assessed HS]]="&lt;5",2.5,IF(CentrepointSourced[[#This Row],[Assessed HS]]="&lt;10",5,VALUE(TRIM(CentrepointSourced[[#This Row],[Assessed HS]])))))</f>
        <v>0</v>
      </c>
      <c r="V1580" s="41">
        <f>IF(TRIM(CentrepointSourced[[#This Row],[Presented CS]])="",0,IF(CentrepointSourced[[#This Row],[Presented CS]]="&lt;5",2.5,IF(CentrepointSourced[[#This Row],[Presented CS]]="&lt;10",5,VALUE(TRIM(CentrepointSourced[[#This Row],[Presented CS]])))))</f>
        <v>0</v>
      </c>
      <c r="W1580" s="41">
        <f>IF(TRIM(CentrepointSourced[[#This Row],[Assessed CS]])="",0,IF(CentrepointSourced[[#This Row],[Assessed CS]]="&lt;5",2.5,IF(CentrepointSourced[[#This Row],[Assessed CS]]="&lt;10",5,VALUE(TRIM(CentrepointSourced[[#This Row],[Assessed CS]])))))</f>
        <v>0</v>
      </c>
      <c r="X1580" s="106">
        <f>IF(CentrepointSourced[[#This Row],[Age]]="16-17",CentrepointSourced[[#This Row],[Presented HS DQ]],0)</f>
        <v>0</v>
      </c>
      <c r="Y1580" s="106">
        <f>IF(CentrepointSourced[[#This Row],[Age]]="16-24",CentrepointSourced[[#This Row],[Presented HS DQ]],0)</f>
        <v>0</v>
      </c>
      <c r="Z1580" s="106">
        <f>IF(CentrepointSourced[[#This Row],[Age]]="18-24",CentrepointSourced[[#This Row],[Presented HS DQ]],0)</f>
        <v>0</v>
      </c>
      <c r="AA1580" s="106">
        <f>IF(CentrepointSourced[[#This Row],[Age]]="16-17",CentrepointSourced[[#This Row],[Presented CS DQ]],0)</f>
        <v>0</v>
      </c>
      <c r="AB1580" s="106">
        <f>IF(CentrepointSourced[[#This Row],[Age]]="16-24",CentrepointSourced[[#This Row],[Presented CS DQ]],0)</f>
        <v>0</v>
      </c>
      <c r="AC1580" s="106">
        <f>IF(CentrepointSourced[[#This Row],[Age]]="18-24",CentrepointSourced[[#This Row],[Presented CS DQ]],0)</f>
        <v>0</v>
      </c>
      <c r="AD1580" s="107">
        <f>IF(CentrepointSourced[[#This Row],[Age]]="16-17",CentrepointSourced[[#This Row],[Assessed HS DQ]],0)</f>
        <v>0</v>
      </c>
      <c r="AE1580" s="107">
        <f>IF(CentrepointSourced[[#This Row],[Age]]="16-24",CentrepointSourced[[#This Row],[Assessed HS DQ]],0)</f>
        <v>0</v>
      </c>
      <c r="AF1580" s="107">
        <f>IF(CentrepointSourced[[#This Row],[Age]]="18-24",CentrepointSourced[[#This Row],[Assessed HS DQ]],0)</f>
        <v>0</v>
      </c>
      <c r="AG1580" s="107">
        <f>IF(CentrepointSourced[[#This Row],[Age]]="16-17",CentrepointSourced[[#This Row],[Assessed CS DQ]],0)</f>
        <v>0</v>
      </c>
      <c r="AH1580" s="107">
        <f>IF(CentrepointSourced[[#This Row],[Age]]="16-24",CentrepointSourced[[#This Row],[Assessed CS DQ]],0)</f>
        <v>0</v>
      </c>
      <c r="AI1580" s="107">
        <f>IF(CentrepointSourced[[#This Row],[Age]]="18-24",CentrepointSourced[[#This Row],[Assessed CS DQ]],0)</f>
        <v>0</v>
      </c>
    </row>
    <row r="1581" spans="1:35" customFormat="1" ht="13.5" customHeight="1">
      <c r="A1581" s="45" t="s">
        <v>94</v>
      </c>
      <c r="B1581" s="45" t="s">
        <v>218</v>
      </c>
      <c r="C1581" s="45"/>
      <c r="D1581" s="62" t="s">
        <v>37</v>
      </c>
      <c r="E1581" s="95">
        <v>2014</v>
      </c>
      <c r="F1581" s="67" t="s">
        <v>53</v>
      </c>
      <c r="G1581" s="67"/>
      <c r="H1581" s="79"/>
      <c r="I1581" s="45"/>
      <c r="J1581" s="45">
        <v>291</v>
      </c>
      <c r="K1581" s="45"/>
      <c r="L1581" s="45"/>
      <c r="M1581" s="45"/>
      <c r="N1581" s="45"/>
      <c r="O1581" s="45"/>
      <c r="P1581" s="45"/>
      <c r="Q1581" s="41" t="str">
        <f>IF(CentrepointSourced[[#This Row],[Country]]="Northern Ireland","Northern Ireland",IFERROR(VLOOKUP(CentrepointSourced[[#This Row],[Local Authority]],LKP_LANameDQ[],2,FALSE),CentrepointSourced[[#This Row],[Local Authority]]))</f>
        <v>West Dunbartonshire</v>
      </c>
      <c r="R1581" s="41" t="str">
        <f>IF(CentrepointSourced[[#This Row],[LA type]]="County","",INDEX(ConsolGeog[lad14cd],MATCH(CentrepointSourced[[#This Row],[Local Authority DQ]],ConsolGeog[la_name],0)))</f>
        <v>S12000039</v>
      </c>
      <c r="S1581" s="41" t="str">
        <f>IF(OR(CentrepointSourced[[#This Row],[Country]]="Northern Ireland",CentrepointSourced[[#This Row],[Country]]="Scotland",CentrepointSourced[[#This Row],[Country]]="Wales"),"Local Authority",CentrepointSourced[[#This Row],[LA type]])</f>
        <v>Local Authority</v>
      </c>
      <c r="T1581" s="41">
        <f>IF(TRIM(CentrepointSourced[[#This Row],[Presented HS]])="",0,IF(CentrepointSourced[[#This Row],[Presented HS]]="&lt;5",2.5,IF(CentrepointSourced[[#This Row],[Presented HS]]="&lt;10",5,VALUE(TRIM(CentrepointSourced[[#This Row],[Presented HS]])))))</f>
        <v>0</v>
      </c>
      <c r="U1581" s="41">
        <f>IF(TRIM(CentrepointSourced[[#This Row],[Assessed HS]])="",0,IF(CentrepointSourced[[#This Row],[Assessed HS]]="&lt;5",2.5,IF(CentrepointSourced[[#This Row],[Assessed HS]]="&lt;10",5,VALUE(TRIM(CentrepointSourced[[#This Row],[Assessed HS]])))))</f>
        <v>0</v>
      </c>
      <c r="V1581" s="41">
        <f>IF(TRIM(CentrepointSourced[[#This Row],[Presented CS]])="",0,IF(CentrepointSourced[[#This Row],[Presented CS]]="&lt;5",2.5,IF(CentrepointSourced[[#This Row],[Presented CS]]="&lt;10",5,VALUE(TRIM(CentrepointSourced[[#This Row],[Presented CS]])))))</f>
        <v>0</v>
      </c>
      <c r="W1581" s="41">
        <f>IF(TRIM(CentrepointSourced[[#This Row],[Assessed CS]])="",0,IF(CentrepointSourced[[#This Row],[Assessed CS]]="&lt;5",2.5,IF(CentrepointSourced[[#This Row],[Assessed CS]]="&lt;10",5,VALUE(TRIM(CentrepointSourced[[#This Row],[Assessed CS]])))))</f>
        <v>0</v>
      </c>
      <c r="X1581" s="106">
        <f>IF(CentrepointSourced[[#This Row],[Age]]="16-17",CentrepointSourced[[#This Row],[Presented HS DQ]],0)</f>
        <v>0</v>
      </c>
      <c r="Y1581" s="106">
        <f>IF(CentrepointSourced[[#This Row],[Age]]="16-24",CentrepointSourced[[#This Row],[Presented HS DQ]],0)</f>
        <v>0</v>
      </c>
      <c r="Z1581" s="106">
        <f>IF(CentrepointSourced[[#This Row],[Age]]="18-24",CentrepointSourced[[#This Row],[Presented HS DQ]],0)</f>
        <v>0</v>
      </c>
      <c r="AA1581" s="106">
        <f>IF(CentrepointSourced[[#This Row],[Age]]="16-17",CentrepointSourced[[#This Row],[Presented CS DQ]],0)</f>
        <v>0</v>
      </c>
      <c r="AB1581" s="106">
        <f>IF(CentrepointSourced[[#This Row],[Age]]="16-24",CentrepointSourced[[#This Row],[Presented CS DQ]],0)</f>
        <v>0</v>
      </c>
      <c r="AC1581" s="106">
        <f>IF(CentrepointSourced[[#This Row],[Age]]="18-24",CentrepointSourced[[#This Row],[Presented CS DQ]],0)</f>
        <v>0</v>
      </c>
      <c r="AD1581" s="107">
        <f>IF(CentrepointSourced[[#This Row],[Age]]="16-17",CentrepointSourced[[#This Row],[Assessed HS DQ]],0)</f>
        <v>0</v>
      </c>
      <c r="AE1581" s="107">
        <f>IF(CentrepointSourced[[#This Row],[Age]]="16-24",CentrepointSourced[[#This Row],[Assessed HS DQ]],0)</f>
        <v>0</v>
      </c>
      <c r="AF1581" s="107">
        <f>IF(CentrepointSourced[[#This Row],[Age]]="18-24",CentrepointSourced[[#This Row],[Assessed HS DQ]],0)</f>
        <v>0</v>
      </c>
      <c r="AG1581" s="107">
        <f>IF(CentrepointSourced[[#This Row],[Age]]="16-17",CentrepointSourced[[#This Row],[Assessed CS DQ]],0)</f>
        <v>0</v>
      </c>
      <c r="AH1581" s="107">
        <f>IF(CentrepointSourced[[#This Row],[Age]]="16-24",CentrepointSourced[[#This Row],[Assessed CS DQ]],0)</f>
        <v>0</v>
      </c>
      <c r="AI1581" s="107">
        <f>IF(CentrepointSourced[[#This Row],[Age]]="18-24",CentrepointSourced[[#This Row],[Assessed CS DQ]],0)</f>
        <v>0</v>
      </c>
    </row>
    <row r="1582" spans="1:35" customFormat="1" ht="13.5" customHeight="1">
      <c r="A1582" s="45" t="s">
        <v>94</v>
      </c>
      <c r="B1582" s="45" t="s">
        <v>219</v>
      </c>
      <c r="C1582" s="45"/>
      <c r="D1582" s="62" t="s">
        <v>37</v>
      </c>
      <c r="E1582" s="95">
        <v>2002</v>
      </c>
      <c r="F1582" s="67" t="s">
        <v>53</v>
      </c>
      <c r="G1582" s="67"/>
      <c r="H1582" s="97">
        <v>690</v>
      </c>
      <c r="I1582" s="45"/>
      <c r="J1582" s="45">
        <v>708</v>
      </c>
      <c r="K1582" s="45"/>
      <c r="L1582" s="45"/>
      <c r="M1582" s="45"/>
      <c r="N1582" s="45"/>
      <c r="O1582" s="45"/>
      <c r="P1582" s="45"/>
      <c r="Q1582" s="41" t="str">
        <f>IF(CentrepointSourced[[#This Row],[Country]]="Northern Ireland","Northern Ireland",IFERROR(VLOOKUP(CentrepointSourced[[#This Row],[Local Authority]],LKP_LANameDQ[],2,FALSE),CentrepointSourced[[#This Row],[Local Authority]]))</f>
        <v>West Lothian</v>
      </c>
      <c r="R1582" s="41" t="str">
        <f>IF(CentrepointSourced[[#This Row],[LA type]]="County","",INDEX(ConsolGeog[lad14cd],MATCH(CentrepointSourced[[#This Row],[Local Authority DQ]],ConsolGeog[la_name],0)))</f>
        <v>S12000040</v>
      </c>
      <c r="S1582" s="41" t="str">
        <f>IF(OR(CentrepointSourced[[#This Row],[Country]]="Northern Ireland",CentrepointSourced[[#This Row],[Country]]="Scotland",CentrepointSourced[[#This Row],[Country]]="Wales"),"Local Authority",CentrepointSourced[[#This Row],[LA type]])</f>
        <v>Local Authority</v>
      </c>
      <c r="T1582" s="41">
        <f>IF(TRIM(CentrepointSourced[[#This Row],[Presented HS]])="",0,IF(CentrepointSourced[[#This Row],[Presented HS]]="&lt;5",2.5,IF(CentrepointSourced[[#This Row],[Presented HS]]="&lt;10",5,VALUE(TRIM(CentrepointSourced[[#This Row],[Presented HS]])))))</f>
        <v>0</v>
      </c>
      <c r="U1582" s="41">
        <f>IF(TRIM(CentrepointSourced[[#This Row],[Assessed HS]])="",0,IF(CentrepointSourced[[#This Row],[Assessed HS]]="&lt;5",2.5,IF(CentrepointSourced[[#This Row],[Assessed HS]]="&lt;10",5,VALUE(TRIM(CentrepointSourced[[#This Row],[Assessed HS]])))))</f>
        <v>690</v>
      </c>
      <c r="V1582" s="41">
        <f>IF(TRIM(CentrepointSourced[[#This Row],[Presented CS]])="",0,IF(CentrepointSourced[[#This Row],[Presented CS]]="&lt;5",2.5,IF(CentrepointSourced[[#This Row],[Presented CS]]="&lt;10",5,VALUE(TRIM(CentrepointSourced[[#This Row],[Presented CS]])))))</f>
        <v>0</v>
      </c>
      <c r="W1582" s="41">
        <f>IF(TRIM(CentrepointSourced[[#This Row],[Assessed CS]])="",0,IF(CentrepointSourced[[#This Row],[Assessed CS]]="&lt;5",2.5,IF(CentrepointSourced[[#This Row],[Assessed CS]]="&lt;10",5,VALUE(TRIM(CentrepointSourced[[#This Row],[Assessed CS]])))))</f>
        <v>0</v>
      </c>
      <c r="X1582" s="106">
        <f>IF(CentrepointSourced[[#This Row],[Age]]="16-17",CentrepointSourced[[#This Row],[Presented HS DQ]],0)</f>
        <v>0</v>
      </c>
      <c r="Y1582" s="106">
        <f>IF(CentrepointSourced[[#This Row],[Age]]="16-24",CentrepointSourced[[#This Row],[Presented HS DQ]],0)</f>
        <v>0</v>
      </c>
      <c r="Z1582" s="106">
        <f>IF(CentrepointSourced[[#This Row],[Age]]="18-24",CentrepointSourced[[#This Row],[Presented HS DQ]],0)</f>
        <v>0</v>
      </c>
      <c r="AA1582" s="106">
        <f>IF(CentrepointSourced[[#This Row],[Age]]="16-17",CentrepointSourced[[#This Row],[Presented CS DQ]],0)</f>
        <v>0</v>
      </c>
      <c r="AB1582" s="106">
        <f>IF(CentrepointSourced[[#This Row],[Age]]="16-24",CentrepointSourced[[#This Row],[Presented CS DQ]],0)</f>
        <v>0</v>
      </c>
      <c r="AC1582" s="106">
        <f>IF(CentrepointSourced[[#This Row],[Age]]="18-24",CentrepointSourced[[#This Row],[Presented CS DQ]],0)</f>
        <v>0</v>
      </c>
      <c r="AD1582" s="107">
        <f>IF(CentrepointSourced[[#This Row],[Age]]="16-17",CentrepointSourced[[#This Row],[Assessed HS DQ]],0)</f>
        <v>0</v>
      </c>
      <c r="AE1582" s="107">
        <f>IF(CentrepointSourced[[#This Row],[Age]]="16-24",CentrepointSourced[[#This Row],[Assessed HS DQ]],0)</f>
        <v>690</v>
      </c>
      <c r="AF1582" s="107">
        <f>IF(CentrepointSourced[[#This Row],[Age]]="18-24",CentrepointSourced[[#This Row],[Assessed HS DQ]],0)</f>
        <v>0</v>
      </c>
      <c r="AG1582" s="107">
        <f>IF(CentrepointSourced[[#This Row],[Age]]="16-17",CentrepointSourced[[#This Row],[Assessed CS DQ]],0)</f>
        <v>0</v>
      </c>
      <c r="AH1582" s="107">
        <f>IF(CentrepointSourced[[#This Row],[Age]]="16-24",CentrepointSourced[[#This Row],[Assessed CS DQ]],0)</f>
        <v>0</v>
      </c>
      <c r="AI1582" s="107">
        <f>IF(CentrepointSourced[[#This Row],[Age]]="18-24",CentrepointSourced[[#This Row],[Assessed CS DQ]],0)</f>
        <v>0</v>
      </c>
    </row>
    <row r="1583" spans="1:35" customFormat="1" ht="13.5" customHeight="1">
      <c r="A1583" s="45" t="s">
        <v>94</v>
      </c>
      <c r="B1583" s="45" t="s">
        <v>219</v>
      </c>
      <c r="C1583" s="45"/>
      <c r="D1583" s="62" t="s">
        <v>37</v>
      </c>
      <c r="E1583" s="95">
        <v>2003</v>
      </c>
      <c r="F1583" s="67" t="s">
        <v>53</v>
      </c>
      <c r="G1583" s="67"/>
      <c r="H1583" s="97">
        <v>692</v>
      </c>
      <c r="I1583" s="45"/>
      <c r="J1583" s="45">
        <v>724</v>
      </c>
      <c r="K1583" s="45"/>
      <c r="L1583" s="45"/>
      <c r="M1583" s="45"/>
      <c r="N1583" s="45"/>
      <c r="O1583" s="45"/>
      <c r="P1583" s="45"/>
      <c r="Q1583" s="41" t="str">
        <f>IF(CentrepointSourced[[#This Row],[Country]]="Northern Ireland","Northern Ireland",IFERROR(VLOOKUP(CentrepointSourced[[#This Row],[Local Authority]],LKP_LANameDQ[],2,FALSE),CentrepointSourced[[#This Row],[Local Authority]]))</f>
        <v>West Lothian</v>
      </c>
      <c r="R1583" s="41" t="str">
        <f>IF(CentrepointSourced[[#This Row],[LA type]]="County","",INDEX(ConsolGeog[lad14cd],MATCH(CentrepointSourced[[#This Row],[Local Authority DQ]],ConsolGeog[la_name],0)))</f>
        <v>S12000040</v>
      </c>
      <c r="S1583" s="41" t="str">
        <f>IF(OR(CentrepointSourced[[#This Row],[Country]]="Northern Ireland",CentrepointSourced[[#This Row],[Country]]="Scotland",CentrepointSourced[[#This Row],[Country]]="Wales"),"Local Authority",CentrepointSourced[[#This Row],[LA type]])</f>
        <v>Local Authority</v>
      </c>
      <c r="T1583" s="41">
        <f>IF(TRIM(CentrepointSourced[[#This Row],[Presented HS]])="",0,IF(CentrepointSourced[[#This Row],[Presented HS]]="&lt;5",2.5,IF(CentrepointSourced[[#This Row],[Presented HS]]="&lt;10",5,VALUE(TRIM(CentrepointSourced[[#This Row],[Presented HS]])))))</f>
        <v>0</v>
      </c>
      <c r="U1583" s="41">
        <f>IF(TRIM(CentrepointSourced[[#This Row],[Assessed HS]])="",0,IF(CentrepointSourced[[#This Row],[Assessed HS]]="&lt;5",2.5,IF(CentrepointSourced[[#This Row],[Assessed HS]]="&lt;10",5,VALUE(TRIM(CentrepointSourced[[#This Row],[Assessed HS]])))))</f>
        <v>692</v>
      </c>
      <c r="V1583" s="41">
        <f>IF(TRIM(CentrepointSourced[[#This Row],[Presented CS]])="",0,IF(CentrepointSourced[[#This Row],[Presented CS]]="&lt;5",2.5,IF(CentrepointSourced[[#This Row],[Presented CS]]="&lt;10",5,VALUE(TRIM(CentrepointSourced[[#This Row],[Presented CS]])))))</f>
        <v>0</v>
      </c>
      <c r="W1583" s="41">
        <f>IF(TRIM(CentrepointSourced[[#This Row],[Assessed CS]])="",0,IF(CentrepointSourced[[#This Row],[Assessed CS]]="&lt;5",2.5,IF(CentrepointSourced[[#This Row],[Assessed CS]]="&lt;10",5,VALUE(TRIM(CentrepointSourced[[#This Row],[Assessed CS]])))))</f>
        <v>0</v>
      </c>
      <c r="X1583" s="106">
        <f>IF(CentrepointSourced[[#This Row],[Age]]="16-17",CentrepointSourced[[#This Row],[Presented HS DQ]],0)</f>
        <v>0</v>
      </c>
      <c r="Y1583" s="106">
        <f>IF(CentrepointSourced[[#This Row],[Age]]="16-24",CentrepointSourced[[#This Row],[Presented HS DQ]],0)</f>
        <v>0</v>
      </c>
      <c r="Z1583" s="106">
        <f>IF(CentrepointSourced[[#This Row],[Age]]="18-24",CentrepointSourced[[#This Row],[Presented HS DQ]],0)</f>
        <v>0</v>
      </c>
      <c r="AA1583" s="106">
        <f>IF(CentrepointSourced[[#This Row],[Age]]="16-17",CentrepointSourced[[#This Row],[Presented CS DQ]],0)</f>
        <v>0</v>
      </c>
      <c r="AB1583" s="106">
        <f>IF(CentrepointSourced[[#This Row],[Age]]="16-24",CentrepointSourced[[#This Row],[Presented CS DQ]],0)</f>
        <v>0</v>
      </c>
      <c r="AC1583" s="106">
        <f>IF(CentrepointSourced[[#This Row],[Age]]="18-24",CentrepointSourced[[#This Row],[Presented CS DQ]],0)</f>
        <v>0</v>
      </c>
      <c r="AD1583" s="107">
        <f>IF(CentrepointSourced[[#This Row],[Age]]="16-17",CentrepointSourced[[#This Row],[Assessed HS DQ]],0)</f>
        <v>0</v>
      </c>
      <c r="AE1583" s="107">
        <f>IF(CentrepointSourced[[#This Row],[Age]]="16-24",CentrepointSourced[[#This Row],[Assessed HS DQ]],0)</f>
        <v>692</v>
      </c>
      <c r="AF1583" s="107">
        <f>IF(CentrepointSourced[[#This Row],[Age]]="18-24",CentrepointSourced[[#This Row],[Assessed HS DQ]],0)</f>
        <v>0</v>
      </c>
      <c r="AG1583" s="107">
        <f>IF(CentrepointSourced[[#This Row],[Age]]="16-17",CentrepointSourced[[#This Row],[Assessed CS DQ]],0)</f>
        <v>0</v>
      </c>
      <c r="AH1583" s="107">
        <f>IF(CentrepointSourced[[#This Row],[Age]]="16-24",CentrepointSourced[[#This Row],[Assessed CS DQ]],0)</f>
        <v>0</v>
      </c>
      <c r="AI1583" s="107">
        <f>IF(CentrepointSourced[[#This Row],[Age]]="18-24",CentrepointSourced[[#This Row],[Assessed CS DQ]],0)</f>
        <v>0</v>
      </c>
    </row>
    <row r="1584" spans="1:35" customFormat="1" ht="13.5" customHeight="1">
      <c r="A1584" s="45" t="s">
        <v>94</v>
      </c>
      <c r="B1584" s="45" t="s">
        <v>219</v>
      </c>
      <c r="C1584" s="45"/>
      <c r="D1584" s="62" t="s">
        <v>37</v>
      </c>
      <c r="E1584" s="95">
        <v>2004</v>
      </c>
      <c r="F1584" s="67" t="s">
        <v>53</v>
      </c>
      <c r="G1584" s="67"/>
      <c r="H1584" s="97">
        <v>671</v>
      </c>
      <c r="I1584" s="45"/>
      <c r="J1584" s="45">
        <v>648</v>
      </c>
      <c r="K1584" s="45"/>
      <c r="L1584" s="45"/>
      <c r="M1584" s="45"/>
      <c r="N1584" s="45"/>
      <c r="O1584" s="45"/>
      <c r="P1584" s="45"/>
      <c r="Q1584" s="41" t="str">
        <f>IF(CentrepointSourced[[#This Row],[Country]]="Northern Ireland","Northern Ireland",IFERROR(VLOOKUP(CentrepointSourced[[#This Row],[Local Authority]],LKP_LANameDQ[],2,FALSE),CentrepointSourced[[#This Row],[Local Authority]]))</f>
        <v>West Lothian</v>
      </c>
      <c r="R1584" s="41" t="str">
        <f>IF(CentrepointSourced[[#This Row],[LA type]]="County","",INDEX(ConsolGeog[lad14cd],MATCH(CentrepointSourced[[#This Row],[Local Authority DQ]],ConsolGeog[la_name],0)))</f>
        <v>S12000040</v>
      </c>
      <c r="S1584" s="41" t="str">
        <f>IF(OR(CentrepointSourced[[#This Row],[Country]]="Northern Ireland",CentrepointSourced[[#This Row],[Country]]="Scotland",CentrepointSourced[[#This Row],[Country]]="Wales"),"Local Authority",CentrepointSourced[[#This Row],[LA type]])</f>
        <v>Local Authority</v>
      </c>
      <c r="T1584" s="41">
        <f>IF(TRIM(CentrepointSourced[[#This Row],[Presented HS]])="",0,IF(CentrepointSourced[[#This Row],[Presented HS]]="&lt;5",2.5,IF(CentrepointSourced[[#This Row],[Presented HS]]="&lt;10",5,VALUE(TRIM(CentrepointSourced[[#This Row],[Presented HS]])))))</f>
        <v>0</v>
      </c>
      <c r="U1584" s="41">
        <f>IF(TRIM(CentrepointSourced[[#This Row],[Assessed HS]])="",0,IF(CentrepointSourced[[#This Row],[Assessed HS]]="&lt;5",2.5,IF(CentrepointSourced[[#This Row],[Assessed HS]]="&lt;10",5,VALUE(TRIM(CentrepointSourced[[#This Row],[Assessed HS]])))))</f>
        <v>671</v>
      </c>
      <c r="V1584" s="41">
        <f>IF(TRIM(CentrepointSourced[[#This Row],[Presented CS]])="",0,IF(CentrepointSourced[[#This Row],[Presented CS]]="&lt;5",2.5,IF(CentrepointSourced[[#This Row],[Presented CS]]="&lt;10",5,VALUE(TRIM(CentrepointSourced[[#This Row],[Presented CS]])))))</f>
        <v>0</v>
      </c>
      <c r="W1584" s="41">
        <f>IF(TRIM(CentrepointSourced[[#This Row],[Assessed CS]])="",0,IF(CentrepointSourced[[#This Row],[Assessed CS]]="&lt;5",2.5,IF(CentrepointSourced[[#This Row],[Assessed CS]]="&lt;10",5,VALUE(TRIM(CentrepointSourced[[#This Row],[Assessed CS]])))))</f>
        <v>0</v>
      </c>
      <c r="X1584" s="106">
        <f>IF(CentrepointSourced[[#This Row],[Age]]="16-17",CentrepointSourced[[#This Row],[Presented HS DQ]],0)</f>
        <v>0</v>
      </c>
      <c r="Y1584" s="106">
        <f>IF(CentrepointSourced[[#This Row],[Age]]="16-24",CentrepointSourced[[#This Row],[Presented HS DQ]],0)</f>
        <v>0</v>
      </c>
      <c r="Z1584" s="106">
        <f>IF(CentrepointSourced[[#This Row],[Age]]="18-24",CentrepointSourced[[#This Row],[Presented HS DQ]],0)</f>
        <v>0</v>
      </c>
      <c r="AA1584" s="106">
        <f>IF(CentrepointSourced[[#This Row],[Age]]="16-17",CentrepointSourced[[#This Row],[Presented CS DQ]],0)</f>
        <v>0</v>
      </c>
      <c r="AB1584" s="106">
        <f>IF(CentrepointSourced[[#This Row],[Age]]="16-24",CentrepointSourced[[#This Row],[Presented CS DQ]],0)</f>
        <v>0</v>
      </c>
      <c r="AC1584" s="106">
        <f>IF(CentrepointSourced[[#This Row],[Age]]="18-24",CentrepointSourced[[#This Row],[Presented CS DQ]],0)</f>
        <v>0</v>
      </c>
      <c r="AD1584" s="107">
        <f>IF(CentrepointSourced[[#This Row],[Age]]="16-17",CentrepointSourced[[#This Row],[Assessed HS DQ]],0)</f>
        <v>0</v>
      </c>
      <c r="AE1584" s="107">
        <f>IF(CentrepointSourced[[#This Row],[Age]]="16-24",CentrepointSourced[[#This Row],[Assessed HS DQ]],0)</f>
        <v>671</v>
      </c>
      <c r="AF1584" s="107">
        <f>IF(CentrepointSourced[[#This Row],[Age]]="18-24",CentrepointSourced[[#This Row],[Assessed HS DQ]],0)</f>
        <v>0</v>
      </c>
      <c r="AG1584" s="107">
        <f>IF(CentrepointSourced[[#This Row],[Age]]="16-17",CentrepointSourced[[#This Row],[Assessed CS DQ]],0)</f>
        <v>0</v>
      </c>
      <c r="AH1584" s="107">
        <f>IF(CentrepointSourced[[#This Row],[Age]]="16-24",CentrepointSourced[[#This Row],[Assessed CS DQ]],0)</f>
        <v>0</v>
      </c>
      <c r="AI1584" s="107">
        <f>IF(CentrepointSourced[[#This Row],[Age]]="18-24",CentrepointSourced[[#This Row],[Assessed CS DQ]],0)</f>
        <v>0</v>
      </c>
    </row>
    <row r="1585" spans="1:35" customFormat="1" ht="13.5" customHeight="1">
      <c r="A1585" s="45" t="s">
        <v>94</v>
      </c>
      <c r="B1585" s="45" t="s">
        <v>219</v>
      </c>
      <c r="C1585" s="45"/>
      <c r="D1585" s="62" t="s">
        <v>37</v>
      </c>
      <c r="E1585" s="95">
        <v>2005</v>
      </c>
      <c r="F1585" s="67" t="s">
        <v>53</v>
      </c>
      <c r="G1585" s="67"/>
      <c r="H1585" s="97">
        <v>602</v>
      </c>
      <c r="I1585" s="45"/>
      <c r="J1585" s="45">
        <v>602</v>
      </c>
      <c r="K1585" s="45"/>
      <c r="L1585" s="45"/>
      <c r="M1585" s="45"/>
      <c r="N1585" s="45"/>
      <c r="O1585" s="45"/>
      <c r="P1585" s="45"/>
      <c r="Q1585" s="41" t="str">
        <f>IF(CentrepointSourced[[#This Row],[Country]]="Northern Ireland","Northern Ireland",IFERROR(VLOOKUP(CentrepointSourced[[#This Row],[Local Authority]],LKP_LANameDQ[],2,FALSE),CentrepointSourced[[#This Row],[Local Authority]]))</f>
        <v>West Lothian</v>
      </c>
      <c r="R1585" s="41" t="str">
        <f>IF(CentrepointSourced[[#This Row],[LA type]]="County","",INDEX(ConsolGeog[lad14cd],MATCH(CentrepointSourced[[#This Row],[Local Authority DQ]],ConsolGeog[la_name],0)))</f>
        <v>S12000040</v>
      </c>
      <c r="S1585" s="41" t="str">
        <f>IF(OR(CentrepointSourced[[#This Row],[Country]]="Northern Ireland",CentrepointSourced[[#This Row],[Country]]="Scotland",CentrepointSourced[[#This Row],[Country]]="Wales"),"Local Authority",CentrepointSourced[[#This Row],[LA type]])</f>
        <v>Local Authority</v>
      </c>
      <c r="T1585" s="41">
        <f>IF(TRIM(CentrepointSourced[[#This Row],[Presented HS]])="",0,IF(CentrepointSourced[[#This Row],[Presented HS]]="&lt;5",2.5,IF(CentrepointSourced[[#This Row],[Presented HS]]="&lt;10",5,VALUE(TRIM(CentrepointSourced[[#This Row],[Presented HS]])))))</f>
        <v>0</v>
      </c>
      <c r="U1585" s="41">
        <f>IF(TRIM(CentrepointSourced[[#This Row],[Assessed HS]])="",0,IF(CentrepointSourced[[#This Row],[Assessed HS]]="&lt;5",2.5,IF(CentrepointSourced[[#This Row],[Assessed HS]]="&lt;10",5,VALUE(TRIM(CentrepointSourced[[#This Row],[Assessed HS]])))))</f>
        <v>602</v>
      </c>
      <c r="V1585" s="41">
        <f>IF(TRIM(CentrepointSourced[[#This Row],[Presented CS]])="",0,IF(CentrepointSourced[[#This Row],[Presented CS]]="&lt;5",2.5,IF(CentrepointSourced[[#This Row],[Presented CS]]="&lt;10",5,VALUE(TRIM(CentrepointSourced[[#This Row],[Presented CS]])))))</f>
        <v>0</v>
      </c>
      <c r="W1585" s="41">
        <f>IF(TRIM(CentrepointSourced[[#This Row],[Assessed CS]])="",0,IF(CentrepointSourced[[#This Row],[Assessed CS]]="&lt;5",2.5,IF(CentrepointSourced[[#This Row],[Assessed CS]]="&lt;10",5,VALUE(TRIM(CentrepointSourced[[#This Row],[Assessed CS]])))))</f>
        <v>0</v>
      </c>
      <c r="X1585" s="106">
        <f>IF(CentrepointSourced[[#This Row],[Age]]="16-17",CentrepointSourced[[#This Row],[Presented HS DQ]],0)</f>
        <v>0</v>
      </c>
      <c r="Y1585" s="106">
        <f>IF(CentrepointSourced[[#This Row],[Age]]="16-24",CentrepointSourced[[#This Row],[Presented HS DQ]],0)</f>
        <v>0</v>
      </c>
      <c r="Z1585" s="106">
        <f>IF(CentrepointSourced[[#This Row],[Age]]="18-24",CentrepointSourced[[#This Row],[Presented HS DQ]],0)</f>
        <v>0</v>
      </c>
      <c r="AA1585" s="106">
        <f>IF(CentrepointSourced[[#This Row],[Age]]="16-17",CentrepointSourced[[#This Row],[Presented CS DQ]],0)</f>
        <v>0</v>
      </c>
      <c r="AB1585" s="106">
        <f>IF(CentrepointSourced[[#This Row],[Age]]="16-24",CentrepointSourced[[#This Row],[Presented CS DQ]],0)</f>
        <v>0</v>
      </c>
      <c r="AC1585" s="106">
        <f>IF(CentrepointSourced[[#This Row],[Age]]="18-24",CentrepointSourced[[#This Row],[Presented CS DQ]],0)</f>
        <v>0</v>
      </c>
      <c r="AD1585" s="107">
        <f>IF(CentrepointSourced[[#This Row],[Age]]="16-17",CentrepointSourced[[#This Row],[Assessed HS DQ]],0)</f>
        <v>0</v>
      </c>
      <c r="AE1585" s="107">
        <f>IF(CentrepointSourced[[#This Row],[Age]]="16-24",CentrepointSourced[[#This Row],[Assessed HS DQ]],0)</f>
        <v>602</v>
      </c>
      <c r="AF1585" s="107">
        <f>IF(CentrepointSourced[[#This Row],[Age]]="18-24",CentrepointSourced[[#This Row],[Assessed HS DQ]],0)</f>
        <v>0</v>
      </c>
      <c r="AG1585" s="107">
        <f>IF(CentrepointSourced[[#This Row],[Age]]="16-17",CentrepointSourced[[#This Row],[Assessed CS DQ]],0)</f>
        <v>0</v>
      </c>
      <c r="AH1585" s="107">
        <f>IF(CentrepointSourced[[#This Row],[Age]]="16-24",CentrepointSourced[[#This Row],[Assessed CS DQ]],0)</f>
        <v>0</v>
      </c>
      <c r="AI1585" s="107">
        <f>IF(CentrepointSourced[[#This Row],[Age]]="18-24",CentrepointSourced[[#This Row],[Assessed CS DQ]],0)</f>
        <v>0</v>
      </c>
    </row>
    <row r="1586" spans="1:35" customFormat="1" ht="13.5" customHeight="1">
      <c r="A1586" s="45" t="s">
        <v>94</v>
      </c>
      <c r="B1586" s="45" t="s">
        <v>219</v>
      </c>
      <c r="C1586" s="45"/>
      <c r="D1586" s="62" t="s">
        <v>37</v>
      </c>
      <c r="E1586" s="95">
        <v>2006</v>
      </c>
      <c r="F1586" s="67" t="s">
        <v>53</v>
      </c>
      <c r="G1586" s="67"/>
      <c r="H1586" s="97">
        <v>593</v>
      </c>
      <c r="I1586" s="45"/>
      <c r="J1586" s="45">
        <v>599</v>
      </c>
      <c r="K1586" s="45"/>
      <c r="L1586" s="45"/>
      <c r="M1586" s="45"/>
      <c r="N1586" s="45"/>
      <c r="O1586" s="45"/>
      <c r="P1586" s="45"/>
      <c r="Q1586" s="41" t="str">
        <f>IF(CentrepointSourced[[#This Row],[Country]]="Northern Ireland","Northern Ireland",IFERROR(VLOOKUP(CentrepointSourced[[#This Row],[Local Authority]],LKP_LANameDQ[],2,FALSE),CentrepointSourced[[#This Row],[Local Authority]]))</f>
        <v>West Lothian</v>
      </c>
      <c r="R1586" s="41" t="str">
        <f>IF(CentrepointSourced[[#This Row],[LA type]]="County","",INDEX(ConsolGeog[lad14cd],MATCH(CentrepointSourced[[#This Row],[Local Authority DQ]],ConsolGeog[la_name],0)))</f>
        <v>S12000040</v>
      </c>
      <c r="S1586" s="41" t="str">
        <f>IF(OR(CentrepointSourced[[#This Row],[Country]]="Northern Ireland",CentrepointSourced[[#This Row],[Country]]="Scotland",CentrepointSourced[[#This Row],[Country]]="Wales"),"Local Authority",CentrepointSourced[[#This Row],[LA type]])</f>
        <v>Local Authority</v>
      </c>
      <c r="T1586" s="41">
        <f>IF(TRIM(CentrepointSourced[[#This Row],[Presented HS]])="",0,IF(CentrepointSourced[[#This Row],[Presented HS]]="&lt;5",2.5,IF(CentrepointSourced[[#This Row],[Presented HS]]="&lt;10",5,VALUE(TRIM(CentrepointSourced[[#This Row],[Presented HS]])))))</f>
        <v>0</v>
      </c>
      <c r="U1586" s="41">
        <f>IF(TRIM(CentrepointSourced[[#This Row],[Assessed HS]])="",0,IF(CentrepointSourced[[#This Row],[Assessed HS]]="&lt;5",2.5,IF(CentrepointSourced[[#This Row],[Assessed HS]]="&lt;10",5,VALUE(TRIM(CentrepointSourced[[#This Row],[Assessed HS]])))))</f>
        <v>593</v>
      </c>
      <c r="V1586" s="41">
        <f>IF(TRIM(CentrepointSourced[[#This Row],[Presented CS]])="",0,IF(CentrepointSourced[[#This Row],[Presented CS]]="&lt;5",2.5,IF(CentrepointSourced[[#This Row],[Presented CS]]="&lt;10",5,VALUE(TRIM(CentrepointSourced[[#This Row],[Presented CS]])))))</f>
        <v>0</v>
      </c>
      <c r="W1586" s="41">
        <f>IF(TRIM(CentrepointSourced[[#This Row],[Assessed CS]])="",0,IF(CentrepointSourced[[#This Row],[Assessed CS]]="&lt;5",2.5,IF(CentrepointSourced[[#This Row],[Assessed CS]]="&lt;10",5,VALUE(TRIM(CentrepointSourced[[#This Row],[Assessed CS]])))))</f>
        <v>0</v>
      </c>
      <c r="X1586" s="106">
        <f>IF(CentrepointSourced[[#This Row],[Age]]="16-17",CentrepointSourced[[#This Row],[Presented HS DQ]],0)</f>
        <v>0</v>
      </c>
      <c r="Y1586" s="106">
        <f>IF(CentrepointSourced[[#This Row],[Age]]="16-24",CentrepointSourced[[#This Row],[Presented HS DQ]],0)</f>
        <v>0</v>
      </c>
      <c r="Z1586" s="106">
        <f>IF(CentrepointSourced[[#This Row],[Age]]="18-24",CentrepointSourced[[#This Row],[Presented HS DQ]],0)</f>
        <v>0</v>
      </c>
      <c r="AA1586" s="106">
        <f>IF(CentrepointSourced[[#This Row],[Age]]="16-17",CentrepointSourced[[#This Row],[Presented CS DQ]],0)</f>
        <v>0</v>
      </c>
      <c r="AB1586" s="106">
        <f>IF(CentrepointSourced[[#This Row],[Age]]="16-24",CentrepointSourced[[#This Row],[Presented CS DQ]],0)</f>
        <v>0</v>
      </c>
      <c r="AC1586" s="106">
        <f>IF(CentrepointSourced[[#This Row],[Age]]="18-24",CentrepointSourced[[#This Row],[Presented CS DQ]],0)</f>
        <v>0</v>
      </c>
      <c r="AD1586" s="107">
        <f>IF(CentrepointSourced[[#This Row],[Age]]="16-17",CentrepointSourced[[#This Row],[Assessed HS DQ]],0)</f>
        <v>0</v>
      </c>
      <c r="AE1586" s="107">
        <f>IF(CentrepointSourced[[#This Row],[Age]]="16-24",CentrepointSourced[[#This Row],[Assessed HS DQ]],0)</f>
        <v>593</v>
      </c>
      <c r="AF1586" s="107">
        <f>IF(CentrepointSourced[[#This Row],[Age]]="18-24",CentrepointSourced[[#This Row],[Assessed HS DQ]],0)</f>
        <v>0</v>
      </c>
      <c r="AG1586" s="107">
        <f>IF(CentrepointSourced[[#This Row],[Age]]="16-17",CentrepointSourced[[#This Row],[Assessed CS DQ]],0)</f>
        <v>0</v>
      </c>
      <c r="AH1586" s="107">
        <f>IF(CentrepointSourced[[#This Row],[Age]]="16-24",CentrepointSourced[[#This Row],[Assessed CS DQ]],0)</f>
        <v>0</v>
      </c>
      <c r="AI1586" s="107">
        <f>IF(CentrepointSourced[[#This Row],[Age]]="18-24",CentrepointSourced[[#This Row],[Assessed CS DQ]],0)</f>
        <v>0</v>
      </c>
    </row>
    <row r="1587" spans="1:35" customFormat="1" ht="13.5" customHeight="1">
      <c r="A1587" s="45" t="s">
        <v>94</v>
      </c>
      <c r="B1587" s="45" t="s">
        <v>219</v>
      </c>
      <c r="C1587" s="45"/>
      <c r="D1587" s="62" t="s">
        <v>37</v>
      </c>
      <c r="E1587" s="95">
        <v>2007</v>
      </c>
      <c r="F1587" s="67" t="s">
        <v>53</v>
      </c>
      <c r="G1587" s="67"/>
      <c r="H1587" s="97">
        <v>528</v>
      </c>
      <c r="I1587" s="45"/>
      <c r="J1587" s="45">
        <v>537</v>
      </c>
      <c r="K1587" s="45"/>
      <c r="L1587" s="45"/>
      <c r="M1587" s="45"/>
      <c r="N1587" s="45"/>
      <c r="O1587" s="45"/>
      <c r="P1587" s="45"/>
      <c r="Q1587" s="41" t="str">
        <f>IF(CentrepointSourced[[#This Row],[Country]]="Northern Ireland","Northern Ireland",IFERROR(VLOOKUP(CentrepointSourced[[#This Row],[Local Authority]],LKP_LANameDQ[],2,FALSE),CentrepointSourced[[#This Row],[Local Authority]]))</f>
        <v>West Lothian</v>
      </c>
      <c r="R1587" s="41" t="str">
        <f>IF(CentrepointSourced[[#This Row],[LA type]]="County","",INDEX(ConsolGeog[lad14cd],MATCH(CentrepointSourced[[#This Row],[Local Authority DQ]],ConsolGeog[la_name],0)))</f>
        <v>S12000040</v>
      </c>
      <c r="S1587" s="41" t="str">
        <f>IF(OR(CentrepointSourced[[#This Row],[Country]]="Northern Ireland",CentrepointSourced[[#This Row],[Country]]="Scotland",CentrepointSourced[[#This Row],[Country]]="Wales"),"Local Authority",CentrepointSourced[[#This Row],[LA type]])</f>
        <v>Local Authority</v>
      </c>
      <c r="T1587" s="41">
        <f>IF(TRIM(CentrepointSourced[[#This Row],[Presented HS]])="",0,IF(CentrepointSourced[[#This Row],[Presented HS]]="&lt;5",2.5,IF(CentrepointSourced[[#This Row],[Presented HS]]="&lt;10",5,VALUE(TRIM(CentrepointSourced[[#This Row],[Presented HS]])))))</f>
        <v>0</v>
      </c>
      <c r="U1587" s="41">
        <f>IF(TRIM(CentrepointSourced[[#This Row],[Assessed HS]])="",0,IF(CentrepointSourced[[#This Row],[Assessed HS]]="&lt;5",2.5,IF(CentrepointSourced[[#This Row],[Assessed HS]]="&lt;10",5,VALUE(TRIM(CentrepointSourced[[#This Row],[Assessed HS]])))))</f>
        <v>528</v>
      </c>
      <c r="V1587" s="41">
        <f>IF(TRIM(CentrepointSourced[[#This Row],[Presented CS]])="",0,IF(CentrepointSourced[[#This Row],[Presented CS]]="&lt;5",2.5,IF(CentrepointSourced[[#This Row],[Presented CS]]="&lt;10",5,VALUE(TRIM(CentrepointSourced[[#This Row],[Presented CS]])))))</f>
        <v>0</v>
      </c>
      <c r="W1587" s="41">
        <f>IF(TRIM(CentrepointSourced[[#This Row],[Assessed CS]])="",0,IF(CentrepointSourced[[#This Row],[Assessed CS]]="&lt;5",2.5,IF(CentrepointSourced[[#This Row],[Assessed CS]]="&lt;10",5,VALUE(TRIM(CentrepointSourced[[#This Row],[Assessed CS]])))))</f>
        <v>0</v>
      </c>
      <c r="X1587" s="106">
        <f>IF(CentrepointSourced[[#This Row],[Age]]="16-17",CentrepointSourced[[#This Row],[Presented HS DQ]],0)</f>
        <v>0</v>
      </c>
      <c r="Y1587" s="106">
        <f>IF(CentrepointSourced[[#This Row],[Age]]="16-24",CentrepointSourced[[#This Row],[Presented HS DQ]],0)</f>
        <v>0</v>
      </c>
      <c r="Z1587" s="106">
        <f>IF(CentrepointSourced[[#This Row],[Age]]="18-24",CentrepointSourced[[#This Row],[Presented HS DQ]],0)</f>
        <v>0</v>
      </c>
      <c r="AA1587" s="106">
        <f>IF(CentrepointSourced[[#This Row],[Age]]="16-17",CentrepointSourced[[#This Row],[Presented CS DQ]],0)</f>
        <v>0</v>
      </c>
      <c r="AB1587" s="106">
        <f>IF(CentrepointSourced[[#This Row],[Age]]="16-24",CentrepointSourced[[#This Row],[Presented CS DQ]],0)</f>
        <v>0</v>
      </c>
      <c r="AC1587" s="106">
        <f>IF(CentrepointSourced[[#This Row],[Age]]="18-24",CentrepointSourced[[#This Row],[Presented CS DQ]],0)</f>
        <v>0</v>
      </c>
      <c r="AD1587" s="107">
        <f>IF(CentrepointSourced[[#This Row],[Age]]="16-17",CentrepointSourced[[#This Row],[Assessed HS DQ]],0)</f>
        <v>0</v>
      </c>
      <c r="AE1587" s="107">
        <f>IF(CentrepointSourced[[#This Row],[Age]]="16-24",CentrepointSourced[[#This Row],[Assessed HS DQ]],0)</f>
        <v>528</v>
      </c>
      <c r="AF1587" s="107">
        <f>IF(CentrepointSourced[[#This Row],[Age]]="18-24",CentrepointSourced[[#This Row],[Assessed HS DQ]],0)</f>
        <v>0</v>
      </c>
      <c r="AG1587" s="107">
        <f>IF(CentrepointSourced[[#This Row],[Age]]="16-17",CentrepointSourced[[#This Row],[Assessed CS DQ]],0)</f>
        <v>0</v>
      </c>
      <c r="AH1587" s="107">
        <f>IF(CentrepointSourced[[#This Row],[Age]]="16-24",CentrepointSourced[[#This Row],[Assessed CS DQ]],0)</f>
        <v>0</v>
      </c>
      <c r="AI1587" s="107">
        <f>IF(CentrepointSourced[[#This Row],[Age]]="18-24",CentrepointSourced[[#This Row],[Assessed CS DQ]],0)</f>
        <v>0</v>
      </c>
    </row>
    <row r="1588" spans="1:35" customFormat="1" ht="13.5" customHeight="1">
      <c r="A1588" s="45" t="s">
        <v>94</v>
      </c>
      <c r="B1588" s="45" t="s">
        <v>219</v>
      </c>
      <c r="C1588" s="45"/>
      <c r="D1588" s="62" t="s">
        <v>37</v>
      </c>
      <c r="E1588" s="95">
        <v>2008</v>
      </c>
      <c r="F1588" s="67" t="s">
        <v>53</v>
      </c>
      <c r="G1588" s="67"/>
      <c r="H1588" s="97">
        <v>583</v>
      </c>
      <c r="I1588" s="45"/>
      <c r="J1588" s="45">
        <v>560</v>
      </c>
      <c r="K1588" s="45"/>
      <c r="L1588" s="45"/>
      <c r="M1588" s="45"/>
      <c r="N1588" s="45"/>
      <c r="O1588" s="45"/>
      <c r="P1588" s="45"/>
      <c r="Q1588" s="41" t="str">
        <f>IF(CentrepointSourced[[#This Row],[Country]]="Northern Ireland","Northern Ireland",IFERROR(VLOOKUP(CentrepointSourced[[#This Row],[Local Authority]],LKP_LANameDQ[],2,FALSE),CentrepointSourced[[#This Row],[Local Authority]]))</f>
        <v>West Lothian</v>
      </c>
      <c r="R1588" s="41" t="str">
        <f>IF(CentrepointSourced[[#This Row],[LA type]]="County","",INDEX(ConsolGeog[lad14cd],MATCH(CentrepointSourced[[#This Row],[Local Authority DQ]],ConsolGeog[la_name],0)))</f>
        <v>S12000040</v>
      </c>
      <c r="S1588" s="41" t="str">
        <f>IF(OR(CentrepointSourced[[#This Row],[Country]]="Northern Ireland",CentrepointSourced[[#This Row],[Country]]="Scotland",CentrepointSourced[[#This Row],[Country]]="Wales"),"Local Authority",CentrepointSourced[[#This Row],[LA type]])</f>
        <v>Local Authority</v>
      </c>
      <c r="T1588" s="41">
        <f>IF(TRIM(CentrepointSourced[[#This Row],[Presented HS]])="",0,IF(CentrepointSourced[[#This Row],[Presented HS]]="&lt;5",2.5,IF(CentrepointSourced[[#This Row],[Presented HS]]="&lt;10",5,VALUE(TRIM(CentrepointSourced[[#This Row],[Presented HS]])))))</f>
        <v>0</v>
      </c>
      <c r="U1588" s="41">
        <f>IF(TRIM(CentrepointSourced[[#This Row],[Assessed HS]])="",0,IF(CentrepointSourced[[#This Row],[Assessed HS]]="&lt;5",2.5,IF(CentrepointSourced[[#This Row],[Assessed HS]]="&lt;10",5,VALUE(TRIM(CentrepointSourced[[#This Row],[Assessed HS]])))))</f>
        <v>583</v>
      </c>
      <c r="V1588" s="41">
        <f>IF(TRIM(CentrepointSourced[[#This Row],[Presented CS]])="",0,IF(CentrepointSourced[[#This Row],[Presented CS]]="&lt;5",2.5,IF(CentrepointSourced[[#This Row],[Presented CS]]="&lt;10",5,VALUE(TRIM(CentrepointSourced[[#This Row],[Presented CS]])))))</f>
        <v>0</v>
      </c>
      <c r="W1588" s="41">
        <f>IF(TRIM(CentrepointSourced[[#This Row],[Assessed CS]])="",0,IF(CentrepointSourced[[#This Row],[Assessed CS]]="&lt;5",2.5,IF(CentrepointSourced[[#This Row],[Assessed CS]]="&lt;10",5,VALUE(TRIM(CentrepointSourced[[#This Row],[Assessed CS]])))))</f>
        <v>0</v>
      </c>
      <c r="X1588" s="106">
        <f>IF(CentrepointSourced[[#This Row],[Age]]="16-17",CentrepointSourced[[#This Row],[Presented HS DQ]],0)</f>
        <v>0</v>
      </c>
      <c r="Y1588" s="106">
        <f>IF(CentrepointSourced[[#This Row],[Age]]="16-24",CentrepointSourced[[#This Row],[Presented HS DQ]],0)</f>
        <v>0</v>
      </c>
      <c r="Z1588" s="106">
        <f>IF(CentrepointSourced[[#This Row],[Age]]="18-24",CentrepointSourced[[#This Row],[Presented HS DQ]],0)</f>
        <v>0</v>
      </c>
      <c r="AA1588" s="106">
        <f>IF(CentrepointSourced[[#This Row],[Age]]="16-17",CentrepointSourced[[#This Row],[Presented CS DQ]],0)</f>
        <v>0</v>
      </c>
      <c r="AB1588" s="106">
        <f>IF(CentrepointSourced[[#This Row],[Age]]="16-24",CentrepointSourced[[#This Row],[Presented CS DQ]],0)</f>
        <v>0</v>
      </c>
      <c r="AC1588" s="106">
        <f>IF(CentrepointSourced[[#This Row],[Age]]="18-24",CentrepointSourced[[#This Row],[Presented CS DQ]],0)</f>
        <v>0</v>
      </c>
      <c r="AD1588" s="107">
        <f>IF(CentrepointSourced[[#This Row],[Age]]="16-17",CentrepointSourced[[#This Row],[Assessed HS DQ]],0)</f>
        <v>0</v>
      </c>
      <c r="AE1588" s="107">
        <f>IF(CentrepointSourced[[#This Row],[Age]]="16-24",CentrepointSourced[[#This Row],[Assessed HS DQ]],0)</f>
        <v>583</v>
      </c>
      <c r="AF1588" s="107">
        <f>IF(CentrepointSourced[[#This Row],[Age]]="18-24",CentrepointSourced[[#This Row],[Assessed HS DQ]],0)</f>
        <v>0</v>
      </c>
      <c r="AG1588" s="107">
        <f>IF(CentrepointSourced[[#This Row],[Age]]="16-17",CentrepointSourced[[#This Row],[Assessed CS DQ]],0)</f>
        <v>0</v>
      </c>
      <c r="AH1588" s="107">
        <f>IF(CentrepointSourced[[#This Row],[Age]]="16-24",CentrepointSourced[[#This Row],[Assessed CS DQ]],0)</f>
        <v>0</v>
      </c>
      <c r="AI1588" s="107">
        <f>IF(CentrepointSourced[[#This Row],[Age]]="18-24",CentrepointSourced[[#This Row],[Assessed CS DQ]],0)</f>
        <v>0</v>
      </c>
    </row>
    <row r="1589" spans="1:35" customFormat="1" ht="13.5" customHeight="1">
      <c r="A1589" s="45" t="s">
        <v>94</v>
      </c>
      <c r="B1589" s="45" t="s">
        <v>219</v>
      </c>
      <c r="C1589" s="45"/>
      <c r="D1589" s="62" t="s">
        <v>37</v>
      </c>
      <c r="E1589" s="95">
        <v>2009</v>
      </c>
      <c r="F1589" s="67" t="s">
        <v>53</v>
      </c>
      <c r="G1589" s="67"/>
      <c r="H1589" s="97">
        <v>585</v>
      </c>
      <c r="I1589" s="45"/>
      <c r="J1589" s="45">
        <v>595</v>
      </c>
      <c r="K1589" s="45"/>
      <c r="L1589" s="45"/>
      <c r="M1589" s="45"/>
      <c r="N1589" s="45"/>
      <c r="O1589" s="45"/>
      <c r="P1589" s="45"/>
      <c r="Q1589" s="41" t="str">
        <f>IF(CentrepointSourced[[#This Row],[Country]]="Northern Ireland","Northern Ireland",IFERROR(VLOOKUP(CentrepointSourced[[#This Row],[Local Authority]],LKP_LANameDQ[],2,FALSE),CentrepointSourced[[#This Row],[Local Authority]]))</f>
        <v>West Lothian</v>
      </c>
      <c r="R1589" s="41" t="str">
        <f>IF(CentrepointSourced[[#This Row],[LA type]]="County","",INDEX(ConsolGeog[lad14cd],MATCH(CentrepointSourced[[#This Row],[Local Authority DQ]],ConsolGeog[la_name],0)))</f>
        <v>S12000040</v>
      </c>
      <c r="S1589" s="41" t="str">
        <f>IF(OR(CentrepointSourced[[#This Row],[Country]]="Northern Ireland",CentrepointSourced[[#This Row],[Country]]="Scotland",CentrepointSourced[[#This Row],[Country]]="Wales"),"Local Authority",CentrepointSourced[[#This Row],[LA type]])</f>
        <v>Local Authority</v>
      </c>
      <c r="T1589" s="41">
        <f>IF(TRIM(CentrepointSourced[[#This Row],[Presented HS]])="",0,IF(CentrepointSourced[[#This Row],[Presented HS]]="&lt;5",2.5,IF(CentrepointSourced[[#This Row],[Presented HS]]="&lt;10",5,VALUE(TRIM(CentrepointSourced[[#This Row],[Presented HS]])))))</f>
        <v>0</v>
      </c>
      <c r="U1589" s="41">
        <f>IF(TRIM(CentrepointSourced[[#This Row],[Assessed HS]])="",0,IF(CentrepointSourced[[#This Row],[Assessed HS]]="&lt;5",2.5,IF(CentrepointSourced[[#This Row],[Assessed HS]]="&lt;10",5,VALUE(TRIM(CentrepointSourced[[#This Row],[Assessed HS]])))))</f>
        <v>585</v>
      </c>
      <c r="V1589" s="41">
        <f>IF(TRIM(CentrepointSourced[[#This Row],[Presented CS]])="",0,IF(CentrepointSourced[[#This Row],[Presented CS]]="&lt;5",2.5,IF(CentrepointSourced[[#This Row],[Presented CS]]="&lt;10",5,VALUE(TRIM(CentrepointSourced[[#This Row],[Presented CS]])))))</f>
        <v>0</v>
      </c>
      <c r="W1589" s="41">
        <f>IF(TRIM(CentrepointSourced[[#This Row],[Assessed CS]])="",0,IF(CentrepointSourced[[#This Row],[Assessed CS]]="&lt;5",2.5,IF(CentrepointSourced[[#This Row],[Assessed CS]]="&lt;10",5,VALUE(TRIM(CentrepointSourced[[#This Row],[Assessed CS]])))))</f>
        <v>0</v>
      </c>
      <c r="X1589" s="106">
        <f>IF(CentrepointSourced[[#This Row],[Age]]="16-17",CentrepointSourced[[#This Row],[Presented HS DQ]],0)</f>
        <v>0</v>
      </c>
      <c r="Y1589" s="106">
        <f>IF(CentrepointSourced[[#This Row],[Age]]="16-24",CentrepointSourced[[#This Row],[Presented HS DQ]],0)</f>
        <v>0</v>
      </c>
      <c r="Z1589" s="106">
        <f>IF(CentrepointSourced[[#This Row],[Age]]="18-24",CentrepointSourced[[#This Row],[Presented HS DQ]],0)</f>
        <v>0</v>
      </c>
      <c r="AA1589" s="106">
        <f>IF(CentrepointSourced[[#This Row],[Age]]="16-17",CentrepointSourced[[#This Row],[Presented CS DQ]],0)</f>
        <v>0</v>
      </c>
      <c r="AB1589" s="106">
        <f>IF(CentrepointSourced[[#This Row],[Age]]="16-24",CentrepointSourced[[#This Row],[Presented CS DQ]],0)</f>
        <v>0</v>
      </c>
      <c r="AC1589" s="106">
        <f>IF(CentrepointSourced[[#This Row],[Age]]="18-24",CentrepointSourced[[#This Row],[Presented CS DQ]],0)</f>
        <v>0</v>
      </c>
      <c r="AD1589" s="107">
        <f>IF(CentrepointSourced[[#This Row],[Age]]="16-17",CentrepointSourced[[#This Row],[Assessed HS DQ]],0)</f>
        <v>0</v>
      </c>
      <c r="AE1589" s="107">
        <f>IF(CentrepointSourced[[#This Row],[Age]]="16-24",CentrepointSourced[[#This Row],[Assessed HS DQ]],0)</f>
        <v>585</v>
      </c>
      <c r="AF1589" s="107">
        <f>IF(CentrepointSourced[[#This Row],[Age]]="18-24",CentrepointSourced[[#This Row],[Assessed HS DQ]],0)</f>
        <v>0</v>
      </c>
      <c r="AG1589" s="107">
        <f>IF(CentrepointSourced[[#This Row],[Age]]="16-17",CentrepointSourced[[#This Row],[Assessed CS DQ]],0)</f>
        <v>0</v>
      </c>
      <c r="AH1589" s="107">
        <f>IF(CentrepointSourced[[#This Row],[Age]]="16-24",CentrepointSourced[[#This Row],[Assessed CS DQ]],0)</f>
        <v>0</v>
      </c>
      <c r="AI1589" s="107">
        <f>IF(CentrepointSourced[[#This Row],[Age]]="18-24",CentrepointSourced[[#This Row],[Assessed CS DQ]],0)</f>
        <v>0</v>
      </c>
    </row>
    <row r="1590" spans="1:35" customFormat="1" ht="13.5" customHeight="1">
      <c r="A1590" s="45" t="s">
        <v>94</v>
      </c>
      <c r="B1590" s="45" t="s">
        <v>219</v>
      </c>
      <c r="C1590" s="45"/>
      <c r="D1590" s="62" t="s">
        <v>37</v>
      </c>
      <c r="E1590" s="95">
        <v>2010</v>
      </c>
      <c r="F1590" s="67" t="s">
        <v>53</v>
      </c>
      <c r="G1590" s="67"/>
      <c r="H1590" s="97">
        <v>628</v>
      </c>
      <c r="I1590" s="45"/>
      <c r="J1590" s="45">
        <v>627</v>
      </c>
      <c r="K1590" s="45"/>
      <c r="L1590" s="45"/>
      <c r="M1590" s="45"/>
      <c r="N1590" s="45"/>
      <c r="O1590" s="45"/>
      <c r="P1590" s="45"/>
      <c r="Q1590" s="41" t="str">
        <f>IF(CentrepointSourced[[#This Row],[Country]]="Northern Ireland","Northern Ireland",IFERROR(VLOOKUP(CentrepointSourced[[#This Row],[Local Authority]],LKP_LANameDQ[],2,FALSE),CentrepointSourced[[#This Row],[Local Authority]]))</f>
        <v>West Lothian</v>
      </c>
      <c r="R1590" s="41" t="str">
        <f>IF(CentrepointSourced[[#This Row],[LA type]]="County","",INDEX(ConsolGeog[lad14cd],MATCH(CentrepointSourced[[#This Row],[Local Authority DQ]],ConsolGeog[la_name],0)))</f>
        <v>S12000040</v>
      </c>
      <c r="S1590" s="41" t="str">
        <f>IF(OR(CentrepointSourced[[#This Row],[Country]]="Northern Ireland",CentrepointSourced[[#This Row],[Country]]="Scotland",CentrepointSourced[[#This Row],[Country]]="Wales"),"Local Authority",CentrepointSourced[[#This Row],[LA type]])</f>
        <v>Local Authority</v>
      </c>
      <c r="T1590" s="41">
        <f>IF(TRIM(CentrepointSourced[[#This Row],[Presented HS]])="",0,IF(CentrepointSourced[[#This Row],[Presented HS]]="&lt;5",2.5,IF(CentrepointSourced[[#This Row],[Presented HS]]="&lt;10",5,VALUE(TRIM(CentrepointSourced[[#This Row],[Presented HS]])))))</f>
        <v>0</v>
      </c>
      <c r="U1590" s="41">
        <f>IF(TRIM(CentrepointSourced[[#This Row],[Assessed HS]])="",0,IF(CentrepointSourced[[#This Row],[Assessed HS]]="&lt;5",2.5,IF(CentrepointSourced[[#This Row],[Assessed HS]]="&lt;10",5,VALUE(TRIM(CentrepointSourced[[#This Row],[Assessed HS]])))))</f>
        <v>628</v>
      </c>
      <c r="V1590" s="41">
        <f>IF(TRIM(CentrepointSourced[[#This Row],[Presented CS]])="",0,IF(CentrepointSourced[[#This Row],[Presented CS]]="&lt;5",2.5,IF(CentrepointSourced[[#This Row],[Presented CS]]="&lt;10",5,VALUE(TRIM(CentrepointSourced[[#This Row],[Presented CS]])))))</f>
        <v>0</v>
      </c>
      <c r="W1590" s="41">
        <f>IF(TRIM(CentrepointSourced[[#This Row],[Assessed CS]])="",0,IF(CentrepointSourced[[#This Row],[Assessed CS]]="&lt;5",2.5,IF(CentrepointSourced[[#This Row],[Assessed CS]]="&lt;10",5,VALUE(TRIM(CentrepointSourced[[#This Row],[Assessed CS]])))))</f>
        <v>0</v>
      </c>
      <c r="X1590" s="106">
        <f>IF(CentrepointSourced[[#This Row],[Age]]="16-17",CentrepointSourced[[#This Row],[Presented HS DQ]],0)</f>
        <v>0</v>
      </c>
      <c r="Y1590" s="106">
        <f>IF(CentrepointSourced[[#This Row],[Age]]="16-24",CentrepointSourced[[#This Row],[Presented HS DQ]],0)</f>
        <v>0</v>
      </c>
      <c r="Z1590" s="106">
        <f>IF(CentrepointSourced[[#This Row],[Age]]="18-24",CentrepointSourced[[#This Row],[Presented HS DQ]],0)</f>
        <v>0</v>
      </c>
      <c r="AA1590" s="106">
        <f>IF(CentrepointSourced[[#This Row],[Age]]="16-17",CentrepointSourced[[#This Row],[Presented CS DQ]],0)</f>
        <v>0</v>
      </c>
      <c r="AB1590" s="106">
        <f>IF(CentrepointSourced[[#This Row],[Age]]="16-24",CentrepointSourced[[#This Row],[Presented CS DQ]],0)</f>
        <v>0</v>
      </c>
      <c r="AC1590" s="106">
        <f>IF(CentrepointSourced[[#This Row],[Age]]="18-24",CentrepointSourced[[#This Row],[Presented CS DQ]],0)</f>
        <v>0</v>
      </c>
      <c r="AD1590" s="107">
        <f>IF(CentrepointSourced[[#This Row],[Age]]="16-17",CentrepointSourced[[#This Row],[Assessed HS DQ]],0)</f>
        <v>0</v>
      </c>
      <c r="AE1590" s="107">
        <f>IF(CentrepointSourced[[#This Row],[Age]]="16-24",CentrepointSourced[[#This Row],[Assessed HS DQ]],0)</f>
        <v>628</v>
      </c>
      <c r="AF1590" s="107">
        <f>IF(CentrepointSourced[[#This Row],[Age]]="18-24",CentrepointSourced[[#This Row],[Assessed HS DQ]],0)</f>
        <v>0</v>
      </c>
      <c r="AG1590" s="107">
        <f>IF(CentrepointSourced[[#This Row],[Age]]="16-17",CentrepointSourced[[#This Row],[Assessed CS DQ]],0)</f>
        <v>0</v>
      </c>
      <c r="AH1590" s="107">
        <f>IF(CentrepointSourced[[#This Row],[Age]]="16-24",CentrepointSourced[[#This Row],[Assessed CS DQ]],0)</f>
        <v>0</v>
      </c>
      <c r="AI1590" s="107">
        <f>IF(CentrepointSourced[[#This Row],[Age]]="18-24",CentrepointSourced[[#This Row],[Assessed CS DQ]],0)</f>
        <v>0</v>
      </c>
    </row>
    <row r="1591" spans="1:35" customFormat="1" ht="13.5" customHeight="1">
      <c r="A1591" s="45" t="s">
        <v>94</v>
      </c>
      <c r="B1591" s="45" t="s">
        <v>219</v>
      </c>
      <c r="C1591" s="45"/>
      <c r="D1591" s="62" t="s">
        <v>37</v>
      </c>
      <c r="E1591" s="95">
        <v>2011</v>
      </c>
      <c r="F1591" s="67" t="s">
        <v>53</v>
      </c>
      <c r="G1591" s="67"/>
      <c r="H1591" s="97">
        <v>693</v>
      </c>
      <c r="I1591" s="45"/>
      <c r="J1591" s="45">
        <v>528</v>
      </c>
      <c r="K1591" s="45"/>
      <c r="L1591" s="45"/>
      <c r="M1591" s="45"/>
      <c r="N1591" s="45"/>
      <c r="O1591" s="45"/>
      <c r="P1591" s="45"/>
      <c r="Q1591" s="41" t="str">
        <f>IF(CentrepointSourced[[#This Row],[Country]]="Northern Ireland","Northern Ireland",IFERROR(VLOOKUP(CentrepointSourced[[#This Row],[Local Authority]],LKP_LANameDQ[],2,FALSE),CentrepointSourced[[#This Row],[Local Authority]]))</f>
        <v>West Lothian</v>
      </c>
      <c r="R1591" s="41" t="str">
        <f>IF(CentrepointSourced[[#This Row],[LA type]]="County","",INDEX(ConsolGeog[lad14cd],MATCH(CentrepointSourced[[#This Row],[Local Authority DQ]],ConsolGeog[la_name],0)))</f>
        <v>S12000040</v>
      </c>
      <c r="S1591" s="41" t="str">
        <f>IF(OR(CentrepointSourced[[#This Row],[Country]]="Northern Ireland",CentrepointSourced[[#This Row],[Country]]="Scotland",CentrepointSourced[[#This Row],[Country]]="Wales"),"Local Authority",CentrepointSourced[[#This Row],[LA type]])</f>
        <v>Local Authority</v>
      </c>
      <c r="T1591" s="41">
        <f>IF(TRIM(CentrepointSourced[[#This Row],[Presented HS]])="",0,IF(CentrepointSourced[[#This Row],[Presented HS]]="&lt;5",2.5,IF(CentrepointSourced[[#This Row],[Presented HS]]="&lt;10",5,VALUE(TRIM(CentrepointSourced[[#This Row],[Presented HS]])))))</f>
        <v>0</v>
      </c>
      <c r="U1591" s="41">
        <f>IF(TRIM(CentrepointSourced[[#This Row],[Assessed HS]])="",0,IF(CentrepointSourced[[#This Row],[Assessed HS]]="&lt;5",2.5,IF(CentrepointSourced[[#This Row],[Assessed HS]]="&lt;10",5,VALUE(TRIM(CentrepointSourced[[#This Row],[Assessed HS]])))))</f>
        <v>693</v>
      </c>
      <c r="V1591" s="41">
        <f>IF(TRIM(CentrepointSourced[[#This Row],[Presented CS]])="",0,IF(CentrepointSourced[[#This Row],[Presented CS]]="&lt;5",2.5,IF(CentrepointSourced[[#This Row],[Presented CS]]="&lt;10",5,VALUE(TRIM(CentrepointSourced[[#This Row],[Presented CS]])))))</f>
        <v>0</v>
      </c>
      <c r="W1591" s="41">
        <f>IF(TRIM(CentrepointSourced[[#This Row],[Assessed CS]])="",0,IF(CentrepointSourced[[#This Row],[Assessed CS]]="&lt;5",2.5,IF(CentrepointSourced[[#This Row],[Assessed CS]]="&lt;10",5,VALUE(TRIM(CentrepointSourced[[#This Row],[Assessed CS]])))))</f>
        <v>0</v>
      </c>
      <c r="X1591" s="106">
        <f>IF(CentrepointSourced[[#This Row],[Age]]="16-17",CentrepointSourced[[#This Row],[Presented HS DQ]],0)</f>
        <v>0</v>
      </c>
      <c r="Y1591" s="106">
        <f>IF(CentrepointSourced[[#This Row],[Age]]="16-24",CentrepointSourced[[#This Row],[Presented HS DQ]],0)</f>
        <v>0</v>
      </c>
      <c r="Z1591" s="106">
        <f>IF(CentrepointSourced[[#This Row],[Age]]="18-24",CentrepointSourced[[#This Row],[Presented HS DQ]],0)</f>
        <v>0</v>
      </c>
      <c r="AA1591" s="106">
        <f>IF(CentrepointSourced[[#This Row],[Age]]="16-17",CentrepointSourced[[#This Row],[Presented CS DQ]],0)</f>
        <v>0</v>
      </c>
      <c r="AB1591" s="106">
        <f>IF(CentrepointSourced[[#This Row],[Age]]="16-24",CentrepointSourced[[#This Row],[Presented CS DQ]],0)</f>
        <v>0</v>
      </c>
      <c r="AC1591" s="106">
        <f>IF(CentrepointSourced[[#This Row],[Age]]="18-24",CentrepointSourced[[#This Row],[Presented CS DQ]],0)</f>
        <v>0</v>
      </c>
      <c r="AD1591" s="107">
        <f>IF(CentrepointSourced[[#This Row],[Age]]="16-17",CentrepointSourced[[#This Row],[Assessed HS DQ]],0)</f>
        <v>0</v>
      </c>
      <c r="AE1591" s="107">
        <f>IF(CentrepointSourced[[#This Row],[Age]]="16-24",CentrepointSourced[[#This Row],[Assessed HS DQ]],0)</f>
        <v>693</v>
      </c>
      <c r="AF1591" s="107">
        <f>IF(CentrepointSourced[[#This Row],[Age]]="18-24",CentrepointSourced[[#This Row],[Assessed HS DQ]],0)</f>
        <v>0</v>
      </c>
      <c r="AG1591" s="107">
        <f>IF(CentrepointSourced[[#This Row],[Age]]="16-17",CentrepointSourced[[#This Row],[Assessed CS DQ]],0)</f>
        <v>0</v>
      </c>
      <c r="AH1591" s="107">
        <f>IF(CentrepointSourced[[#This Row],[Age]]="16-24",CentrepointSourced[[#This Row],[Assessed CS DQ]],0)</f>
        <v>0</v>
      </c>
      <c r="AI1591" s="107">
        <f>IF(CentrepointSourced[[#This Row],[Age]]="18-24",CentrepointSourced[[#This Row],[Assessed CS DQ]],0)</f>
        <v>0</v>
      </c>
    </row>
    <row r="1592" spans="1:35" customFormat="1" ht="13.5" customHeight="1">
      <c r="A1592" s="45" t="s">
        <v>94</v>
      </c>
      <c r="B1592" s="45" t="s">
        <v>219</v>
      </c>
      <c r="C1592" s="45"/>
      <c r="D1592" s="62" t="s">
        <v>37</v>
      </c>
      <c r="E1592" s="95">
        <v>2012</v>
      </c>
      <c r="F1592" s="67" t="s">
        <v>53</v>
      </c>
      <c r="G1592" s="67"/>
      <c r="H1592" s="79"/>
      <c r="I1592" s="45"/>
      <c r="J1592" s="45">
        <v>400</v>
      </c>
      <c r="K1592" s="45"/>
      <c r="L1592" s="45"/>
      <c r="M1592" s="45"/>
      <c r="N1592" s="45"/>
      <c r="O1592" s="45"/>
      <c r="P1592" s="45"/>
      <c r="Q1592" s="41" t="str">
        <f>IF(CentrepointSourced[[#This Row],[Country]]="Northern Ireland","Northern Ireland",IFERROR(VLOOKUP(CentrepointSourced[[#This Row],[Local Authority]],LKP_LANameDQ[],2,FALSE),CentrepointSourced[[#This Row],[Local Authority]]))</f>
        <v>West Lothian</v>
      </c>
      <c r="R1592" s="41" t="str">
        <f>IF(CentrepointSourced[[#This Row],[LA type]]="County","",INDEX(ConsolGeog[lad14cd],MATCH(CentrepointSourced[[#This Row],[Local Authority DQ]],ConsolGeog[la_name],0)))</f>
        <v>S12000040</v>
      </c>
      <c r="S1592" s="41" t="str">
        <f>IF(OR(CentrepointSourced[[#This Row],[Country]]="Northern Ireland",CentrepointSourced[[#This Row],[Country]]="Scotland",CentrepointSourced[[#This Row],[Country]]="Wales"),"Local Authority",CentrepointSourced[[#This Row],[LA type]])</f>
        <v>Local Authority</v>
      </c>
      <c r="T1592" s="41">
        <f>IF(TRIM(CentrepointSourced[[#This Row],[Presented HS]])="",0,IF(CentrepointSourced[[#This Row],[Presented HS]]="&lt;5",2.5,IF(CentrepointSourced[[#This Row],[Presented HS]]="&lt;10",5,VALUE(TRIM(CentrepointSourced[[#This Row],[Presented HS]])))))</f>
        <v>0</v>
      </c>
      <c r="U1592" s="41">
        <f>IF(TRIM(CentrepointSourced[[#This Row],[Assessed HS]])="",0,IF(CentrepointSourced[[#This Row],[Assessed HS]]="&lt;5",2.5,IF(CentrepointSourced[[#This Row],[Assessed HS]]="&lt;10",5,VALUE(TRIM(CentrepointSourced[[#This Row],[Assessed HS]])))))</f>
        <v>0</v>
      </c>
      <c r="V1592" s="41">
        <f>IF(TRIM(CentrepointSourced[[#This Row],[Presented CS]])="",0,IF(CentrepointSourced[[#This Row],[Presented CS]]="&lt;5",2.5,IF(CentrepointSourced[[#This Row],[Presented CS]]="&lt;10",5,VALUE(TRIM(CentrepointSourced[[#This Row],[Presented CS]])))))</f>
        <v>0</v>
      </c>
      <c r="W1592" s="41">
        <f>IF(TRIM(CentrepointSourced[[#This Row],[Assessed CS]])="",0,IF(CentrepointSourced[[#This Row],[Assessed CS]]="&lt;5",2.5,IF(CentrepointSourced[[#This Row],[Assessed CS]]="&lt;10",5,VALUE(TRIM(CentrepointSourced[[#This Row],[Assessed CS]])))))</f>
        <v>0</v>
      </c>
      <c r="X1592" s="106">
        <f>IF(CentrepointSourced[[#This Row],[Age]]="16-17",CentrepointSourced[[#This Row],[Presented HS DQ]],0)</f>
        <v>0</v>
      </c>
      <c r="Y1592" s="106">
        <f>IF(CentrepointSourced[[#This Row],[Age]]="16-24",CentrepointSourced[[#This Row],[Presented HS DQ]],0)</f>
        <v>0</v>
      </c>
      <c r="Z1592" s="106">
        <f>IF(CentrepointSourced[[#This Row],[Age]]="18-24",CentrepointSourced[[#This Row],[Presented HS DQ]],0)</f>
        <v>0</v>
      </c>
      <c r="AA1592" s="106">
        <f>IF(CentrepointSourced[[#This Row],[Age]]="16-17",CentrepointSourced[[#This Row],[Presented CS DQ]],0)</f>
        <v>0</v>
      </c>
      <c r="AB1592" s="106">
        <f>IF(CentrepointSourced[[#This Row],[Age]]="16-24",CentrepointSourced[[#This Row],[Presented CS DQ]],0)</f>
        <v>0</v>
      </c>
      <c r="AC1592" s="106">
        <f>IF(CentrepointSourced[[#This Row],[Age]]="18-24",CentrepointSourced[[#This Row],[Presented CS DQ]],0)</f>
        <v>0</v>
      </c>
      <c r="AD1592" s="107">
        <f>IF(CentrepointSourced[[#This Row],[Age]]="16-17",CentrepointSourced[[#This Row],[Assessed HS DQ]],0)</f>
        <v>0</v>
      </c>
      <c r="AE1592" s="107">
        <f>IF(CentrepointSourced[[#This Row],[Age]]="16-24",CentrepointSourced[[#This Row],[Assessed HS DQ]],0)</f>
        <v>0</v>
      </c>
      <c r="AF1592" s="107">
        <f>IF(CentrepointSourced[[#This Row],[Age]]="18-24",CentrepointSourced[[#This Row],[Assessed HS DQ]],0)</f>
        <v>0</v>
      </c>
      <c r="AG1592" s="107">
        <f>IF(CentrepointSourced[[#This Row],[Age]]="16-17",CentrepointSourced[[#This Row],[Assessed CS DQ]],0)</f>
        <v>0</v>
      </c>
      <c r="AH1592" s="107">
        <f>IF(CentrepointSourced[[#This Row],[Age]]="16-24",CentrepointSourced[[#This Row],[Assessed CS DQ]],0)</f>
        <v>0</v>
      </c>
      <c r="AI1592" s="107">
        <f>IF(CentrepointSourced[[#This Row],[Age]]="18-24",CentrepointSourced[[#This Row],[Assessed CS DQ]],0)</f>
        <v>0</v>
      </c>
    </row>
    <row r="1593" spans="1:35" customFormat="1" ht="13.5" customHeight="1">
      <c r="A1593" s="45" t="s">
        <v>94</v>
      </c>
      <c r="B1593" s="45" t="s">
        <v>219</v>
      </c>
      <c r="C1593" s="45"/>
      <c r="D1593" s="62" t="s">
        <v>37</v>
      </c>
      <c r="E1593" s="95">
        <v>2013</v>
      </c>
      <c r="F1593" s="67" t="s">
        <v>53</v>
      </c>
      <c r="G1593" s="67"/>
      <c r="H1593" s="79"/>
      <c r="I1593" s="45"/>
      <c r="J1593" s="45">
        <v>372</v>
      </c>
      <c r="K1593" s="45"/>
      <c r="L1593" s="45"/>
      <c r="M1593" s="45"/>
      <c r="N1593" s="45"/>
      <c r="O1593" s="45"/>
      <c r="P1593" s="45"/>
      <c r="Q1593" s="41" t="str">
        <f>IF(CentrepointSourced[[#This Row],[Country]]="Northern Ireland","Northern Ireland",IFERROR(VLOOKUP(CentrepointSourced[[#This Row],[Local Authority]],LKP_LANameDQ[],2,FALSE),CentrepointSourced[[#This Row],[Local Authority]]))</f>
        <v>West Lothian</v>
      </c>
      <c r="R1593" s="41" t="str">
        <f>IF(CentrepointSourced[[#This Row],[LA type]]="County","",INDEX(ConsolGeog[lad14cd],MATCH(CentrepointSourced[[#This Row],[Local Authority DQ]],ConsolGeog[la_name],0)))</f>
        <v>S12000040</v>
      </c>
      <c r="S1593" s="41" t="str">
        <f>IF(OR(CentrepointSourced[[#This Row],[Country]]="Northern Ireland",CentrepointSourced[[#This Row],[Country]]="Scotland",CentrepointSourced[[#This Row],[Country]]="Wales"),"Local Authority",CentrepointSourced[[#This Row],[LA type]])</f>
        <v>Local Authority</v>
      </c>
      <c r="T1593" s="41">
        <f>IF(TRIM(CentrepointSourced[[#This Row],[Presented HS]])="",0,IF(CentrepointSourced[[#This Row],[Presented HS]]="&lt;5",2.5,IF(CentrepointSourced[[#This Row],[Presented HS]]="&lt;10",5,VALUE(TRIM(CentrepointSourced[[#This Row],[Presented HS]])))))</f>
        <v>0</v>
      </c>
      <c r="U1593" s="41">
        <f>IF(TRIM(CentrepointSourced[[#This Row],[Assessed HS]])="",0,IF(CentrepointSourced[[#This Row],[Assessed HS]]="&lt;5",2.5,IF(CentrepointSourced[[#This Row],[Assessed HS]]="&lt;10",5,VALUE(TRIM(CentrepointSourced[[#This Row],[Assessed HS]])))))</f>
        <v>0</v>
      </c>
      <c r="V1593" s="41">
        <f>IF(TRIM(CentrepointSourced[[#This Row],[Presented CS]])="",0,IF(CentrepointSourced[[#This Row],[Presented CS]]="&lt;5",2.5,IF(CentrepointSourced[[#This Row],[Presented CS]]="&lt;10",5,VALUE(TRIM(CentrepointSourced[[#This Row],[Presented CS]])))))</f>
        <v>0</v>
      </c>
      <c r="W1593" s="41">
        <f>IF(TRIM(CentrepointSourced[[#This Row],[Assessed CS]])="",0,IF(CentrepointSourced[[#This Row],[Assessed CS]]="&lt;5",2.5,IF(CentrepointSourced[[#This Row],[Assessed CS]]="&lt;10",5,VALUE(TRIM(CentrepointSourced[[#This Row],[Assessed CS]])))))</f>
        <v>0</v>
      </c>
      <c r="X1593" s="106">
        <f>IF(CentrepointSourced[[#This Row],[Age]]="16-17",CentrepointSourced[[#This Row],[Presented HS DQ]],0)</f>
        <v>0</v>
      </c>
      <c r="Y1593" s="106">
        <f>IF(CentrepointSourced[[#This Row],[Age]]="16-24",CentrepointSourced[[#This Row],[Presented HS DQ]],0)</f>
        <v>0</v>
      </c>
      <c r="Z1593" s="106">
        <f>IF(CentrepointSourced[[#This Row],[Age]]="18-24",CentrepointSourced[[#This Row],[Presented HS DQ]],0)</f>
        <v>0</v>
      </c>
      <c r="AA1593" s="106">
        <f>IF(CentrepointSourced[[#This Row],[Age]]="16-17",CentrepointSourced[[#This Row],[Presented CS DQ]],0)</f>
        <v>0</v>
      </c>
      <c r="AB1593" s="106">
        <f>IF(CentrepointSourced[[#This Row],[Age]]="16-24",CentrepointSourced[[#This Row],[Presented CS DQ]],0)</f>
        <v>0</v>
      </c>
      <c r="AC1593" s="106">
        <f>IF(CentrepointSourced[[#This Row],[Age]]="18-24",CentrepointSourced[[#This Row],[Presented CS DQ]],0)</f>
        <v>0</v>
      </c>
      <c r="AD1593" s="107">
        <f>IF(CentrepointSourced[[#This Row],[Age]]="16-17",CentrepointSourced[[#This Row],[Assessed HS DQ]],0)</f>
        <v>0</v>
      </c>
      <c r="AE1593" s="107">
        <f>IF(CentrepointSourced[[#This Row],[Age]]="16-24",CentrepointSourced[[#This Row],[Assessed HS DQ]],0)</f>
        <v>0</v>
      </c>
      <c r="AF1593" s="107">
        <f>IF(CentrepointSourced[[#This Row],[Age]]="18-24",CentrepointSourced[[#This Row],[Assessed HS DQ]],0)</f>
        <v>0</v>
      </c>
      <c r="AG1593" s="107">
        <f>IF(CentrepointSourced[[#This Row],[Age]]="16-17",CentrepointSourced[[#This Row],[Assessed CS DQ]],0)</f>
        <v>0</v>
      </c>
      <c r="AH1593" s="107">
        <f>IF(CentrepointSourced[[#This Row],[Age]]="16-24",CentrepointSourced[[#This Row],[Assessed CS DQ]],0)</f>
        <v>0</v>
      </c>
      <c r="AI1593" s="107">
        <f>IF(CentrepointSourced[[#This Row],[Age]]="18-24",CentrepointSourced[[#This Row],[Assessed CS DQ]],0)</f>
        <v>0</v>
      </c>
    </row>
    <row r="1594" spans="1:35" customFormat="1" ht="13.5" customHeight="1">
      <c r="A1594" s="45" t="s">
        <v>94</v>
      </c>
      <c r="B1594" s="45" t="s">
        <v>219</v>
      </c>
      <c r="C1594" s="45"/>
      <c r="D1594" s="62" t="s">
        <v>37</v>
      </c>
      <c r="E1594" s="95">
        <v>2014</v>
      </c>
      <c r="F1594" s="67" t="s">
        <v>53</v>
      </c>
      <c r="G1594" s="67"/>
      <c r="H1594" s="79"/>
      <c r="I1594" s="45"/>
      <c r="J1594" s="45">
        <v>378</v>
      </c>
      <c r="K1594" s="45"/>
      <c r="L1594" s="45"/>
      <c r="M1594" s="45"/>
      <c r="N1594" s="45"/>
      <c r="O1594" s="45"/>
      <c r="P1594" s="45"/>
      <c r="Q1594" s="41" t="str">
        <f>IF(CentrepointSourced[[#This Row],[Country]]="Northern Ireland","Northern Ireland",IFERROR(VLOOKUP(CentrepointSourced[[#This Row],[Local Authority]],LKP_LANameDQ[],2,FALSE),CentrepointSourced[[#This Row],[Local Authority]]))</f>
        <v>West Lothian</v>
      </c>
      <c r="R1594" s="41" t="str">
        <f>IF(CentrepointSourced[[#This Row],[LA type]]="County","",INDEX(ConsolGeog[lad14cd],MATCH(CentrepointSourced[[#This Row],[Local Authority DQ]],ConsolGeog[la_name],0)))</f>
        <v>S12000040</v>
      </c>
      <c r="S1594" s="41" t="str">
        <f>IF(OR(CentrepointSourced[[#This Row],[Country]]="Northern Ireland",CentrepointSourced[[#This Row],[Country]]="Scotland",CentrepointSourced[[#This Row],[Country]]="Wales"),"Local Authority",CentrepointSourced[[#This Row],[LA type]])</f>
        <v>Local Authority</v>
      </c>
      <c r="T1594" s="41">
        <f>IF(TRIM(CentrepointSourced[[#This Row],[Presented HS]])="",0,IF(CentrepointSourced[[#This Row],[Presented HS]]="&lt;5",2.5,IF(CentrepointSourced[[#This Row],[Presented HS]]="&lt;10",5,VALUE(TRIM(CentrepointSourced[[#This Row],[Presented HS]])))))</f>
        <v>0</v>
      </c>
      <c r="U1594" s="41">
        <f>IF(TRIM(CentrepointSourced[[#This Row],[Assessed HS]])="",0,IF(CentrepointSourced[[#This Row],[Assessed HS]]="&lt;5",2.5,IF(CentrepointSourced[[#This Row],[Assessed HS]]="&lt;10",5,VALUE(TRIM(CentrepointSourced[[#This Row],[Assessed HS]])))))</f>
        <v>0</v>
      </c>
      <c r="V1594" s="41">
        <f>IF(TRIM(CentrepointSourced[[#This Row],[Presented CS]])="",0,IF(CentrepointSourced[[#This Row],[Presented CS]]="&lt;5",2.5,IF(CentrepointSourced[[#This Row],[Presented CS]]="&lt;10",5,VALUE(TRIM(CentrepointSourced[[#This Row],[Presented CS]])))))</f>
        <v>0</v>
      </c>
      <c r="W1594" s="41">
        <f>IF(TRIM(CentrepointSourced[[#This Row],[Assessed CS]])="",0,IF(CentrepointSourced[[#This Row],[Assessed CS]]="&lt;5",2.5,IF(CentrepointSourced[[#This Row],[Assessed CS]]="&lt;10",5,VALUE(TRIM(CentrepointSourced[[#This Row],[Assessed CS]])))))</f>
        <v>0</v>
      </c>
      <c r="X1594" s="106">
        <f>IF(CentrepointSourced[[#This Row],[Age]]="16-17",CentrepointSourced[[#This Row],[Presented HS DQ]],0)</f>
        <v>0</v>
      </c>
      <c r="Y1594" s="106">
        <f>IF(CentrepointSourced[[#This Row],[Age]]="16-24",CentrepointSourced[[#This Row],[Presented HS DQ]],0)</f>
        <v>0</v>
      </c>
      <c r="Z1594" s="106">
        <f>IF(CentrepointSourced[[#This Row],[Age]]="18-24",CentrepointSourced[[#This Row],[Presented HS DQ]],0)</f>
        <v>0</v>
      </c>
      <c r="AA1594" s="106">
        <f>IF(CentrepointSourced[[#This Row],[Age]]="16-17",CentrepointSourced[[#This Row],[Presented CS DQ]],0)</f>
        <v>0</v>
      </c>
      <c r="AB1594" s="106">
        <f>IF(CentrepointSourced[[#This Row],[Age]]="16-24",CentrepointSourced[[#This Row],[Presented CS DQ]],0)</f>
        <v>0</v>
      </c>
      <c r="AC1594" s="106">
        <f>IF(CentrepointSourced[[#This Row],[Age]]="18-24",CentrepointSourced[[#This Row],[Presented CS DQ]],0)</f>
        <v>0</v>
      </c>
      <c r="AD1594" s="107">
        <f>IF(CentrepointSourced[[#This Row],[Age]]="16-17",CentrepointSourced[[#This Row],[Assessed HS DQ]],0)</f>
        <v>0</v>
      </c>
      <c r="AE1594" s="107">
        <f>IF(CentrepointSourced[[#This Row],[Age]]="16-24",CentrepointSourced[[#This Row],[Assessed HS DQ]],0)</f>
        <v>0</v>
      </c>
      <c r="AF1594" s="107">
        <f>IF(CentrepointSourced[[#This Row],[Age]]="18-24",CentrepointSourced[[#This Row],[Assessed HS DQ]],0)</f>
        <v>0</v>
      </c>
      <c r="AG1594" s="107">
        <f>IF(CentrepointSourced[[#This Row],[Age]]="16-17",CentrepointSourced[[#This Row],[Assessed CS DQ]],0)</f>
        <v>0</v>
      </c>
      <c r="AH1594" s="107">
        <f>IF(CentrepointSourced[[#This Row],[Age]]="16-24",CentrepointSourced[[#This Row],[Assessed CS DQ]],0)</f>
        <v>0</v>
      </c>
      <c r="AI1594" s="107">
        <f>IF(CentrepointSourced[[#This Row],[Age]]="18-24",CentrepointSourced[[#This Row],[Assessed CS DQ]],0)</f>
        <v>0</v>
      </c>
    </row>
    <row r="1595" spans="1:35" customFormat="1" ht="13.5" customHeight="1">
      <c r="A1595" s="45" t="s">
        <v>16</v>
      </c>
      <c r="B1595" s="62" t="s">
        <v>17</v>
      </c>
      <c r="C1595" s="45"/>
      <c r="D1595" s="62" t="s">
        <v>18</v>
      </c>
      <c r="E1595" s="73">
        <v>2012</v>
      </c>
      <c r="F1595" s="67" t="s">
        <v>26</v>
      </c>
      <c r="G1595" s="73">
        <v>66</v>
      </c>
      <c r="H1595" s="74">
        <v>66</v>
      </c>
      <c r="I1595" s="45"/>
      <c r="J1595" s="98">
        <v>15</v>
      </c>
      <c r="K1595" s="45"/>
      <c r="L1595" s="45"/>
      <c r="M1595" s="45"/>
      <c r="N1595" s="45"/>
      <c r="O1595" s="45"/>
      <c r="P1595" s="45"/>
      <c r="Q1595" s="41" t="str">
        <f>IF(CentrepointSourced[[#This Row],[Country]]="Northern Ireland","Northern Ireland",IFERROR(VLOOKUP(CentrepointSourced[[#This Row],[Local Authority]],LKP_LANameDQ[],2,FALSE),CentrepointSourced[[#This Row],[Local Authority]]))</f>
        <v>Isle of Anglesey</v>
      </c>
      <c r="R1595" s="41" t="str">
        <f>IF(CentrepointSourced[[#This Row],[LA type]]="County","",INDEX(ConsolGeog[lad14cd],MATCH(CentrepointSourced[[#This Row],[Local Authority DQ]],ConsolGeog[la_name],0)))</f>
        <v>W06000001</v>
      </c>
      <c r="S1595" s="41" t="str">
        <f>IF(OR(CentrepointSourced[[#This Row],[Country]]="Northern Ireland",CentrepointSourced[[#This Row],[Country]]="Scotland",CentrepointSourced[[#This Row],[Country]]="Wales"),"Local Authority",CentrepointSourced[[#This Row],[LA type]])</f>
        <v>Local Authority</v>
      </c>
      <c r="T1595" s="41">
        <f>IF(TRIM(CentrepointSourced[[#This Row],[Presented HS]])="",0,IF(CentrepointSourced[[#This Row],[Presented HS]]="&lt;5",2.5,IF(CentrepointSourced[[#This Row],[Presented HS]]="&lt;10",5,VALUE(TRIM(CentrepointSourced[[#This Row],[Presented HS]])))))</f>
        <v>66</v>
      </c>
      <c r="U1595" s="41">
        <f>IF(TRIM(CentrepointSourced[[#This Row],[Assessed HS]])="",0,IF(CentrepointSourced[[#This Row],[Assessed HS]]="&lt;5",2.5,IF(CentrepointSourced[[#This Row],[Assessed HS]]="&lt;10",5,VALUE(TRIM(CentrepointSourced[[#This Row],[Assessed HS]])))))</f>
        <v>66</v>
      </c>
      <c r="V1595" s="41">
        <f>IF(TRIM(CentrepointSourced[[#This Row],[Presented CS]])="",0,IF(CentrepointSourced[[#This Row],[Presented CS]]="&lt;5",2.5,IF(CentrepointSourced[[#This Row],[Presented CS]]="&lt;10",5,VALUE(TRIM(CentrepointSourced[[#This Row],[Presented CS]])))))</f>
        <v>0</v>
      </c>
      <c r="W1595" s="41">
        <f>IF(TRIM(CentrepointSourced[[#This Row],[Assessed CS]])="",0,IF(CentrepointSourced[[#This Row],[Assessed CS]]="&lt;5",2.5,IF(CentrepointSourced[[#This Row],[Assessed CS]]="&lt;10",5,VALUE(TRIM(CentrepointSourced[[#This Row],[Assessed CS]])))))</f>
        <v>0</v>
      </c>
      <c r="X1595" s="106">
        <f>IF(CentrepointSourced[[#This Row],[Age]]="16-17",CentrepointSourced[[#This Row],[Presented HS DQ]],0)</f>
        <v>0</v>
      </c>
      <c r="Y1595" s="106">
        <f>IF(CentrepointSourced[[#This Row],[Age]]="16-24",CentrepointSourced[[#This Row],[Presented HS DQ]],0)</f>
        <v>0</v>
      </c>
      <c r="Z1595" s="106">
        <f>IF(CentrepointSourced[[#This Row],[Age]]="18-24",CentrepointSourced[[#This Row],[Presented HS DQ]],0)</f>
        <v>66</v>
      </c>
      <c r="AA1595" s="106">
        <f>IF(CentrepointSourced[[#This Row],[Age]]="16-17",CentrepointSourced[[#This Row],[Presented CS DQ]],0)</f>
        <v>0</v>
      </c>
      <c r="AB1595" s="106">
        <f>IF(CentrepointSourced[[#This Row],[Age]]="16-24",CentrepointSourced[[#This Row],[Presented CS DQ]],0)</f>
        <v>0</v>
      </c>
      <c r="AC1595" s="106">
        <f>IF(CentrepointSourced[[#This Row],[Age]]="18-24",CentrepointSourced[[#This Row],[Presented CS DQ]],0)</f>
        <v>0</v>
      </c>
      <c r="AD1595" s="106">
        <f>IF(CentrepointSourced[[#This Row],[Age]]="16-17",CentrepointSourced[[#This Row],[Assessed HS DQ]],0)</f>
        <v>0</v>
      </c>
      <c r="AE1595" s="106">
        <f>IF(CentrepointSourced[[#This Row],[Age]]="16-24",CentrepointSourced[[#This Row],[Assessed HS DQ]],0)</f>
        <v>0</v>
      </c>
      <c r="AF1595" s="106">
        <f>IF(CentrepointSourced[[#This Row],[Age]]="18-24",CentrepointSourced[[#This Row],[Assessed HS DQ]],0)</f>
        <v>66</v>
      </c>
      <c r="AG1595" s="106">
        <f>IF(CentrepointSourced[[#This Row],[Age]]="16-17",CentrepointSourced[[#This Row],[Assessed CS DQ]],0)</f>
        <v>0</v>
      </c>
      <c r="AH1595" s="106">
        <f>IF(CentrepointSourced[[#This Row],[Age]]="16-24",CentrepointSourced[[#This Row],[Assessed CS DQ]],0)</f>
        <v>0</v>
      </c>
      <c r="AI1595" s="106">
        <f>IF(CentrepointSourced[[#This Row],[Age]]="18-24",CentrepointSourced[[#This Row],[Assessed CS DQ]],0)</f>
        <v>0</v>
      </c>
    </row>
    <row r="1596" spans="1:35" customFormat="1" ht="13.5" customHeight="1">
      <c r="A1596" s="45" t="s">
        <v>16</v>
      </c>
      <c r="B1596" s="62" t="s">
        <v>17</v>
      </c>
      <c r="C1596" s="45"/>
      <c r="D1596" s="62" t="s">
        <v>18</v>
      </c>
      <c r="E1596" s="67">
        <v>2012</v>
      </c>
      <c r="F1596" s="67" t="s">
        <v>25</v>
      </c>
      <c r="G1596" s="67">
        <v>421</v>
      </c>
      <c r="H1596" s="68">
        <v>80</v>
      </c>
      <c r="I1596" s="45"/>
      <c r="J1596" s="98">
        <v>55</v>
      </c>
      <c r="K1596" s="45"/>
      <c r="L1596" s="45"/>
      <c r="M1596" s="45"/>
      <c r="N1596" s="45"/>
      <c r="O1596" s="45"/>
      <c r="P1596" s="45"/>
      <c r="Q1596" s="41" t="str">
        <f>IF(CentrepointSourced[[#This Row],[Country]]="Northern Ireland","Northern Ireland",IFERROR(VLOOKUP(CentrepointSourced[[#This Row],[Local Authority]],LKP_LANameDQ[],2,FALSE),CentrepointSourced[[#This Row],[Local Authority]]))</f>
        <v>Isle of Anglesey</v>
      </c>
      <c r="R1596" s="41" t="str">
        <f>IF(CentrepointSourced[[#This Row],[LA type]]="County","",INDEX(ConsolGeog[lad14cd],MATCH(CentrepointSourced[[#This Row],[Local Authority DQ]],ConsolGeog[la_name],0)))</f>
        <v>W06000001</v>
      </c>
      <c r="S1596" s="41" t="str">
        <f>IF(OR(CentrepointSourced[[#This Row],[Country]]="Northern Ireland",CentrepointSourced[[#This Row],[Country]]="Scotland",CentrepointSourced[[#This Row],[Country]]="Wales"),"Local Authority",CentrepointSourced[[#This Row],[LA type]])</f>
        <v>Local Authority</v>
      </c>
      <c r="T1596" s="41">
        <f>IF(TRIM(CentrepointSourced[[#This Row],[Presented HS]])="",0,IF(CentrepointSourced[[#This Row],[Presented HS]]="&lt;5",2.5,IF(CentrepointSourced[[#This Row],[Presented HS]]="&lt;10",5,VALUE(TRIM(CentrepointSourced[[#This Row],[Presented HS]])))))</f>
        <v>421</v>
      </c>
      <c r="U1596" s="41">
        <f>IF(TRIM(CentrepointSourced[[#This Row],[Assessed HS]])="",0,IF(CentrepointSourced[[#This Row],[Assessed HS]]="&lt;5",2.5,IF(CentrepointSourced[[#This Row],[Assessed HS]]="&lt;10",5,VALUE(TRIM(CentrepointSourced[[#This Row],[Assessed HS]])))))</f>
        <v>80</v>
      </c>
      <c r="V1596" s="41">
        <f>IF(TRIM(CentrepointSourced[[#This Row],[Presented CS]])="",0,IF(CentrepointSourced[[#This Row],[Presented CS]]="&lt;5",2.5,IF(CentrepointSourced[[#This Row],[Presented CS]]="&lt;10",5,VALUE(TRIM(CentrepointSourced[[#This Row],[Presented CS]])))))</f>
        <v>0</v>
      </c>
      <c r="W1596" s="41">
        <f>IF(TRIM(CentrepointSourced[[#This Row],[Assessed CS]])="",0,IF(CentrepointSourced[[#This Row],[Assessed CS]]="&lt;5",2.5,IF(CentrepointSourced[[#This Row],[Assessed CS]]="&lt;10",5,VALUE(TRIM(CentrepointSourced[[#This Row],[Assessed CS]])))))</f>
        <v>0</v>
      </c>
      <c r="X1596" s="106">
        <f>IF(CentrepointSourced[[#This Row],[Age]]="16-17",CentrepointSourced[[#This Row],[Presented HS DQ]],0)</f>
        <v>421</v>
      </c>
      <c r="Y1596" s="106">
        <f>IF(CentrepointSourced[[#This Row],[Age]]="16-24",CentrepointSourced[[#This Row],[Presented HS DQ]],0)</f>
        <v>0</v>
      </c>
      <c r="Z1596" s="106">
        <f>IF(CentrepointSourced[[#This Row],[Age]]="18-24",CentrepointSourced[[#This Row],[Presented HS DQ]],0)</f>
        <v>0</v>
      </c>
      <c r="AA1596" s="106">
        <f>IF(CentrepointSourced[[#This Row],[Age]]="16-17",CentrepointSourced[[#This Row],[Presented CS DQ]],0)</f>
        <v>0</v>
      </c>
      <c r="AB1596" s="106">
        <f>IF(CentrepointSourced[[#This Row],[Age]]="16-24",CentrepointSourced[[#This Row],[Presented CS DQ]],0)</f>
        <v>0</v>
      </c>
      <c r="AC1596" s="106">
        <f>IF(CentrepointSourced[[#This Row],[Age]]="18-24",CentrepointSourced[[#This Row],[Presented CS DQ]],0)</f>
        <v>0</v>
      </c>
      <c r="AD1596" s="107">
        <f>IF(CentrepointSourced[[#This Row],[Age]]="16-17",CentrepointSourced[[#This Row],[Assessed HS DQ]],0)</f>
        <v>80</v>
      </c>
      <c r="AE1596" s="107">
        <f>IF(CentrepointSourced[[#This Row],[Age]]="16-24",CentrepointSourced[[#This Row],[Assessed HS DQ]],0)</f>
        <v>0</v>
      </c>
      <c r="AF1596" s="107">
        <f>IF(CentrepointSourced[[#This Row],[Age]]="18-24",CentrepointSourced[[#This Row],[Assessed HS DQ]],0)</f>
        <v>0</v>
      </c>
      <c r="AG1596" s="107">
        <f>IF(CentrepointSourced[[#This Row],[Age]]="16-17",CentrepointSourced[[#This Row],[Assessed CS DQ]],0)</f>
        <v>0</v>
      </c>
      <c r="AH1596" s="107">
        <f>IF(CentrepointSourced[[#This Row],[Age]]="16-24",CentrepointSourced[[#This Row],[Assessed CS DQ]],0)</f>
        <v>0</v>
      </c>
      <c r="AI1596" s="107">
        <f>IF(CentrepointSourced[[#This Row],[Age]]="18-24",CentrepointSourced[[#This Row],[Assessed CS DQ]],0)</f>
        <v>0</v>
      </c>
    </row>
    <row r="1597" spans="1:35" customFormat="1" ht="13.5" customHeight="1">
      <c r="A1597" s="45" t="s">
        <v>16</v>
      </c>
      <c r="B1597" s="62" t="s">
        <v>17</v>
      </c>
      <c r="C1597" s="45"/>
      <c r="D1597" s="62" t="s">
        <v>18</v>
      </c>
      <c r="E1597" s="73">
        <v>2013</v>
      </c>
      <c r="F1597" s="73" t="s">
        <v>25</v>
      </c>
      <c r="G1597" s="73">
        <v>0</v>
      </c>
      <c r="H1597" s="74">
        <v>0</v>
      </c>
      <c r="I1597" s="45"/>
      <c r="J1597" s="73" t="s">
        <v>31</v>
      </c>
      <c r="K1597" s="45"/>
      <c r="L1597" s="45"/>
      <c r="M1597" s="45"/>
      <c r="N1597" s="45"/>
      <c r="O1597" s="45"/>
      <c r="P1597" s="45"/>
      <c r="Q1597" s="41" t="str">
        <f>IF(CentrepointSourced[[#This Row],[Country]]="Northern Ireland","Northern Ireland",IFERROR(VLOOKUP(CentrepointSourced[[#This Row],[Local Authority]],LKP_LANameDQ[],2,FALSE),CentrepointSourced[[#This Row],[Local Authority]]))</f>
        <v>Isle of Anglesey</v>
      </c>
      <c r="R1597" s="41" t="str">
        <f>IF(CentrepointSourced[[#This Row],[LA type]]="County","",INDEX(ConsolGeog[lad14cd],MATCH(CentrepointSourced[[#This Row],[Local Authority DQ]],ConsolGeog[la_name],0)))</f>
        <v>W06000001</v>
      </c>
      <c r="S1597" s="41" t="str">
        <f>IF(OR(CentrepointSourced[[#This Row],[Country]]="Northern Ireland",CentrepointSourced[[#This Row],[Country]]="Scotland",CentrepointSourced[[#This Row],[Country]]="Wales"),"Local Authority",CentrepointSourced[[#This Row],[LA type]])</f>
        <v>Local Authority</v>
      </c>
      <c r="T1597" s="41">
        <f>IF(TRIM(CentrepointSourced[[#This Row],[Presented HS]])="",0,IF(CentrepointSourced[[#This Row],[Presented HS]]="&lt;5",2.5,IF(CentrepointSourced[[#This Row],[Presented HS]]="&lt;10",5,VALUE(TRIM(CentrepointSourced[[#This Row],[Presented HS]])))))</f>
        <v>0</v>
      </c>
      <c r="U1597" s="41">
        <f>IF(TRIM(CentrepointSourced[[#This Row],[Assessed HS]])="",0,IF(CentrepointSourced[[#This Row],[Assessed HS]]="&lt;5",2.5,IF(CentrepointSourced[[#This Row],[Assessed HS]]="&lt;10",5,VALUE(TRIM(CentrepointSourced[[#This Row],[Assessed HS]])))))</f>
        <v>0</v>
      </c>
      <c r="V1597" s="41">
        <f>IF(TRIM(CentrepointSourced[[#This Row],[Presented CS]])="",0,IF(CentrepointSourced[[#This Row],[Presented CS]]="&lt;5",2.5,IF(CentrepointSourced[[#This Row],[Presented CS]]="&lt;10",5,VALUE(TRIM(CentrepointSourced[[#This Row],[Presented CS]])))))</f>
        <v>0</v>
      </c>
      <c r="W1597" s="41">
        <f>IF(TRIM(CentrepointSourced[[#This Row],[Assessed CS]])="",0,IF(CentrepointSourced[[#This Row],[Assessed CS]]="&lt;5",2.5,IF(CentrepointSourced[[#This Row],[Assessed CS]]="&lt;10",5,VALUE(TRIM(CentrepointSourced[[#This Row],[Assessed CS]])))))</f>
        <v>0</v>
      </c>
      <c r="X1597" s="106">
        <f>IF(CentrepointSourced[[#This Row],[Age]]="16-17",CentrepointSourced[[#This Row],[Presented HS DQ]],0)</f>
        <v>0</v>
      </c>
      <c r="Y1597" s="106">
        <f>IF(CentrepointSourced[[#This Row],[Age]]="16-24",CentrepointSourced[[#This Row],[Presented HS DQ]],0)</f>
        <v>0</v>
      </c>
      <c r="Z1597" s="106">
        <f>IF(CentrepointSourced[[#This Row],[Age]]="18-24",CentrepointSourced[[#This Row],[Presented HS DQ]],0)</f>
        <v>0</v>
      </c>
      <c r="AA1597" s="106">
        <f>IF(CentrepointSourced[[#This Row],[Age]]="16-17",CentrepointSourced[[#This Row],[Presented CS DQ]],0)</f>
        <v>0</v>
      </c>
      <c r="AB1597" s="106">
        <f>IF(CentrepointSourced[[#This Row],[Age]]="16-24",CentrepointSourced[[#This Row],[Presented CS DQ]],0)</f>
        <v>0</v>
      </c>
      <c r="AC1597" s="106">
        <f>IF(CentrepointSourced[[#This Row],[Age]]="18-24",CentrepointSourced[[#This Row],[Presented CS DQ]],0)</f>
        <v>0</v>
      </c>
      <c r="AD1597" s="107">
        <f>IF(CentrepointSourced[[#This Row],[Age]]="16-17",CentrepointSourced[[#This Row],[Assessed HS DQ]],0)</f>
        <v>0</v>
      </c>
      <c r="AE1597" s="107">
        <f>IF(CentrepointSourced[[#This Row],[Age]]="16-24",CentrepointSourced[[#This Row],[Assessed HS DQ]],0)</f>
        <v>0</v>
      </c>
      <c r="AF1597" s="107">
        <f>IF(CentrepointSourced[[#This Row],[Age]]="18-24",CentrepointSourced[[#This Row],[Assessed HS DQ]],0)</f>
        <v>0</v>
      </c>
      <c r="AG1597" s="107">
        <f>IF(CentrepointSourced[[#This Row],[Age]]="16-17",CentrepointSourced[[#This Row],[Assessed CS DQ]],0)</f>
        <v>0</v>
      </c>
      <c r="AH1597" s="107">
        <f>IF(CentrepointSourced[[#This Row],[Age]]="16-24",CentrepointSourced[[#This Row],[Assessed CS DQ]],0)</f>
        <v>0</v>
      </c>
      <c r="AI1597" s="107">
        <f>IF(CentrepointSourced[[#This Row],[Age]]="18-24",CentrepointSourced[[#This Row],[Assessed CS DQ]],0)</f>
        <v>0</v>
      </c>
    </row>
    <row r="1598" spans="1:35" customFormat="1" ht="13.5" customHeight="1">
      <c r="A1598" s="45" t="s">
        <v>16</v>
      </c>
      <c r="B1598" s="62" t="s">
        <v>17</v>
      </c>
      <c r="C1598" s="45"/>
      <c r="D1598" s="62" t="s">
        <v>18</v>
      </c>
      <c r="E1598" s="73">
        <v>2013</v>
      </c>
      <c r="F1598" s="67" t="s">
        <v>26</v>
      </c>
      <c r="G1598" s="73">
        <v>87</v>
      </c>
      <c r="H1598" s="74">
        <v>87</v>
      </c>
      <c r="I1598" s="45"/>
      <c r="J1598" s="98">
        <v>20</v>
      </c>
      <c r="K1598" s="45"/>
      <c r="L1598" s="45"/>
      <c r="M1598" s="45"/>
      <c r="N1598" s="45"/>
      <c r="O1598" s="45"/>
      <c r="P1598" s="45"/>
      <c r="Q1598" s="41" t="str">
        <f>IF(CentrepointSourced[[#This Row],[Country]]="Northern Ireland","Northern Ireland",IFERROR(VLOOKUP(CentrepointSourced[[#This Row],[Local Authority]],LKP_LANameDQ[],2,FALSE),CentrepointSourced[[#This Row],[Local Authority]]))</f>
        <v>Isle of Anglesey</v>
      </c>
      <c r="R1598" s="41" t="str">
        <f>IF(CentrepointSourced[[#This Row],[LA type]]="County","",INDEX(ConsolGeog[lad14cd],MATCH(CentrepointSourced[[#This Row],[Local Authority DQ]],ConsolGeog[la_name],0)))</f>
        <v>W06000001</v>
      </c>
      <c r="S1598" s="41" t="str">
        <f>IF(OR(CentrepointSourced[[#This Row],[Country]]="Northern Ireland",CentrepointSourced[[#This Row],[Country]]="Scotland",CentrepointSourced[[#This Row],[Country]]="Wales"),"Local Authority",CentrepointSourced[[#This Row],[LA type]])</f>
        <v>Local Authority</v>
      </c>
      <c r="T1598" s="41">
        <f>IF(TRIM(CentrepointSourced[[#This Row],[Presented HS]])="",0,IF(CentrepointSourced[[#This Row],[Presented HS]]="&lt;5",2.5,IF(CentrepointSourced[[#This Row],[Presented HS]]="&lt;10",5,VALUE(TRIM(CentrepointSourced[[#This Row],[Presented HS]])))))</f>
        <v>87</v>
      </c>
      <c r="U1598" s="41">
        <f>IF(TRIM(CentrepointSourced[[#This Row],[Assessed HS]])="",0,IF(CentrepointSourced[[#This Row],[Assessed HS]]="&lt;5",2.5,IF(CentrepointSourced[[#This Row],[Assessed HS]]="&lt;10",5,VALUE(TRIM(CentrepointSourced[[#This Row],[Assessed HS]])))))</f>
        <v>87</v>
      </c>
      <c r="V1598" s="41">
        <f>IF(TRIM(CentrepointSourced[[#This Row],[Presented CS]])="",0,IF(CentrepointSourced[[#This Row],[Presented CS]]="&lt;5",2.5,IF(CentrepointSourced[[#This Row],[Presented CS]]="&lt;10",5,VALUE(TRIM(CentrepointSourced[[#This Row],[Presented CS]])))))</f>
        <v>0</v>
      </c>
      <c r="W1598" s="41">
        <f>IF(TRIM(CentrepointSourced[[#This Row],[Assessed CS]])="",0,IF(CentrepointSourced[[#This Row],[Assessed CS]]="&lt;5",2.5,IF(CentrepointSourced[[#This Row],[Assessed CS]]="&lt;10",5,VALUE(TRIM(CentrepointSourced[[#This Row],[Assessed CS]])))))</f>
        <v>0</v>
      </c>
      <c r="X1598" s="106">
        <f>IF(CentrepointSourced[[#This Row],[Age]]="16-17",CentrepointSourced[[#This Row],[Presented HS DQ]],0)</f>
        <v>0</v>
      </c>
      <c r="Y1598" s="106">
        <f>IF(CentrepointSourced[[#This Row],[Age]]="16-24",CentrepointSourced[[#This Row],[Presented HS DQ]],0)</f>
        <v>0</v>
      </c>
      <c r="Z1598" s="106">
        <f>IF(CentrepointSourced[[#This Row],[Age]]="18-24",CentrepointSourced[[#This Row],[Presented HS DQ]],0)</f>
        <v>87</v>
      </c>
      <c r="AA1598" s="106">
        <f>IF(CentrepointSourced[[#This Row],[Age]]="16-17",CentrepointSourced[[#This Row],[Presented CS DQ]],0)</f>
        <v>0</v>
      </c>
      <c r="AB1598" s="106">
        <f>IF(CentrepointSourced[[#This Row],[Age]]="16-24",CentrepointSourced[[#This Row],[Presented CS DQ]],0)</f>
        <v>0</v>
      </c>
      <c r="AC1598" s="106">
        <f>IF(CentrepointSourced[[#This Row],[Age]]="18-24",CentrepointSourced[[#This Row],[Presented CS DQ]],0)</f>
        <v>0</v>
      </c>
      <c r="AD1598" s="107">
        <f>IF(CentrepointSourced[[#This Row],[Age]]="16-17",CentrepointSourced[[#This Row],[Assessed HS DQ]],0)</f>
        <v>0</v>
      </c>
      <c r="AE1598" s="107">
        <f>IF(CentrepointSourced[[#This Row],[Age]]="16-24",CentrepointSourced[[#This Row],[Assessed HS DQ]],0)</f>
        <v>0</v>
      </c>
      <c r="AF1598" s="107">
        <f>IF(CentrepointSourced[[#This Row],[Age]]="18-24",CentrepointSourced[[#This Row],[Assessed HS DQ]],0)</f>
        <v>87</v>
      </c>
      <c r="AG1598" s="107">
        <f>IF(CentrepointSourced[[#This Row],[Age]]="16-17",CentrepointSourced[[#This Row],[Assessed CS DQ]],0)</f>
        <v>0</v>
      </c>
      <c r="AH1598" s="107">
        <f>IF(CentrepointSourced[[#This Row],[Age]]="16-24",CentrepointSourced[[#This Row],[Assessed CS DQ]],0)</f>
        <v>0</v>
      </c>
      <c r="AI1598" s="107">
        <f>IF(CentrepointSourced[[#This Row],[Age]]="18-24",CentrepointSourced[[#This Row],[Assessed CS DQ]],0)</f>
        <v>0</v>
      </c>
    </row>
    <row r="1599" spans="1:35" customFormat="1" ht="13.5" customHeight="1">
      <c r="A1599" s="45" t="s">
        <v>16</v>
      </c>
      <c r="B1599" s="62" t="s">
        <v>17</v>
      </c>
      <c r="C1599" s="45"/>
      <c r="D1599" s="62" t="s">
        <v>18</v>
      </c>
      <c r="E1599" s="73">
        <v>2014</v>
      </c>
      <c r="F1599" s="73" t="s">
        <v>25</v>
      </c>
      <c r="G1599" s="73">
        <v>0</v>
      </c>
      <c r="H1599" s="74">
        <v>0</v>
      </c>
      <c r="I1599" s="45"/>
      <c r="J1599" s="73" t="s">
        <v>31</v>
      </c>
      <c r="K1599" s="45"/>
      <c r="L1599" s="45"/>
      <c r="M1599" s="45"/>
      <c r="N1599" s="45"/>
      <c r="O1599" s="45"/>
      <c r="P1599" s="45"/>
      <c r="Q1599" s="41" t="str">
        <f>IF(CentrepointSourced[[#This Row],[Country]]="Northern Ireland","Northern Ireland",IFERROR(VLOOKUP(CentrepointSourced[[#This Row],[Local Authority]],LKP_LANameDQ[],2,FALSE),CentrepointSourced[[#This Row],[Local Authority]]))</f>
        <v>Isle of Anglesey</v>
      </c>
      <c r="R1599" s="41" t="str">
        <f>IF(CentrepointSourced[[#This Row],[LA type]]="County","",INDEX(ConsolGeog[lad14cd],MATCH(CentrepointSourced[[#This Row],[Local Authority DQ]],ConsolGeog[la_name],0)))</f>
        <v>W06000001</v>
      </c>
      <c r="S1599" s="41" t="str">
        <f>IF(OR(CentrepointSourced[[#This Row],[Country]]="Northern Ireland",CentrepointSourced[[#This Row],[Country]]="Scotland",CentrepointSourced[[#This Row],[Country]]="Wales"),"Local Authority",CentrepointSourced[[#This Row],[LA type]])</f>
        <v>Local Authority</v>
      </c>
      <c r="T1599" s="41">
        <f>IF(TRIM(CentrepointSourced[[#This Row],[Presented HS]])="",0,IF(CentrepointSourced[[#This Row],[Presented HS]]="&lt;5",2.5,IF(CentrepointSourced[[#This Row],[Presented HS]]="&lt;10",5,VALUE(TRIM(CentrepointSourced[[#This Row],[Presented HS]])))))</f>
        <v>0</v>
      </c>
      <c r="U1599" s="41">
        <f>IF(TRIM(CentrepointSourced[[#This Row],[Assessed HS]])="",0,IF(CentrepointSourced[[#This Row],[Assessed HS]]="&lt;5",2.5,IF(CentrepointSourced[[#This Row],[Assessed HS]]="&lt;10",5,VALUE(TRIM(CentrepointSourced[[#This Row],[Assessed HS]])))))</f>
        <v>0</v>
      </c>
      <c r="V1599" s="41">
        <f>IF(TRIM(CentrepointSourced[[#This Row],[Presented CS]])="",0,IF(CentrepointSourced[[#This Row],[Presented CS]]="&lt;5",2.5,IF(CentrepointSourced[[#This Row],[Presented CS]]="&lt;10",5,VALUE(TRIM(CentrepointSourced[[#This Row],[Presented CS]])))))</f>
        <v>0</v>
      </c>
      <c r="W1599" s="41">
        <f>IF(TRIM(CentrepointSourced[[#This Row],[Assessed CS]])="",0,IF(CentrepointSourced[[#This Row],[Assessed CS]]="&lt;5",2.5,IF(CentrepointSourced[[#This Row],[Assessed CS]]="&lt;10",5,VALUE(TRIM(CentrepointSourced[[#This Row],[Assessed CS]])))))</f>
        <v>0</v>
      </c>
      <c r="X1599" s="106">
        <f>IF(CentrepointSourced[[#This Row],[Age]]="16-17",CentrepointSourced[[#This Row],[Presented HS DQ]],0)</f>
        <v>0</v>
      </c>
      <c r="Y1599" s="106">
        <f>IF(CentrepointSourced[[#This Row],[Age]]="16-24",CentrepointSourced[[#This Row],[Presented HS DQ]],0)</f>
        <v>0</v>
      </c>
      <c r="Z1599" s="106">
        <f>IF(CentrepointSourced[[#This Row],[Age]]="18-24",CentrepointSourced[[#This Row],[Presented HS DQ]],0)</f>
        <v>0</v>
      </c>
      <c r="AA1599" s="106">
        <f>IF(CentrepointSourced[[#This Row],[Age]]="16-17",CentrepointSourced[[#This Row],[Presented CS DQ]],0)</f>
        <v>0</v>
      </c>
      <c r="AB1599" s="106">
        <f>IF(CentrepointSourced[[#This Row],[Age]]="16-24",CentrepointSourced[[#This Row],[Presented CS DQ]],0)</f>
        <v>0</v>
      </c>
      <c r="AC1599" s="106">
        <f>IF(CentrepointSourced[[#This Row],[Age]]="18-24",CentrepointSourced[[#This Row],[Presented CS DQ]],0)</f>
        <v>0</v>
      </c>
      <c r="AD1599" s="107">
        <f>IF(CentrepointSourced[[#This Row],[Age]]="16-17",CentrepointSourced[[#This Row],[Assessed HS DQ]],0)</f>
        <v>0</v>
      </c>
      <c r="AE1599" s="107">
        <f>IF(CentrepointSourced[[#This Row],[Age]]="16-24",CentrepointSourced[[#This Row],[Assessed HS DQ]],0)</f>
        <v>0</v>
      </c>
      <c r="AF1599" s="107">
        <f>IF(CentrepointSourced[[#This Row],[Age]]="18-24",CentrepointSourced[[#This Row],[Assessed HS DQ]],0)</f>
        <v>0</v>
      </c>
      <c r="AG1599" s="107">
        <f>IF(CentrepointSourced[[#This Row],[Age]]="16-17",CentrepointSourced[[#This Row],[Assessed CS DQ]],0)</f>
        <v>0</v>
      </c>
      <c r="AH1599" s="107">
        <f>IF(CentrepointSourced[[#This Row],[Age]]="16-24",CentrepointSourced[[#This Row],[Assessed CS DQ]],0)</f>
        <v>0</v>
      </c>
      <c r="AI1599" s="107">
        <f>IF(CentrepointSourced[[#This Row],[Age]]="18-24",CentrepointSourced[[#This Row],[Assessed CS DQ]],0)</f>
        <v>0</v>
      </c>
    </row>
    <row r="1600" spans="1:35" customFormat="1" ht="13.5" customHeight="1">
      <c r="A1600" s="45" t="s">
        <v>16</v>
      </c>
      <c r="B1600" s="62" t="s">
        <v>17</v>
      </c>
      <c r="C1600" s="45"/>
      <c r="D1600" s="62" t="s">
        <v>18</v>
      </c>
      <c r="E1600" s="73">
        <v>2014</v>
      </c>
      <c r="F1600" s="67" t="s">
        <v>26</v>
      </c>
      <c r="G1600" s="73">
        <v>66</v>
      </c>
      <c r="H1600" s="74">
        <v>66</v>
      </c>
      <c r="I1600" s="45"/>
      <c r="J1600" s="98">
        <v>10</v>
      </c>
      <c r="K1600" s="45"/>
      <c r="L1600" s="45"/>
      <c r="M1600" s="45"/>
      <c r="N1600" s="45"/>
      <c r="O1600" s="45"/>
      <c r="P1600" s="45"/>
      <c r="Q1600" s="41" t="str">
        <f>IF(CentrepointSourced[[#This Row],[Country]]="Northern Ireland","Northern Ireland",IFERROR(VLOOKUP(CentrepointSourced[[#This Row],[Local Authority]],LKP_LANameDQ[],2,FALSE),CentrepointSourced[[#This Row],[Local Authority]]))</f>
        <v>Isle of Anglesey</v>
      </c>
      <c r="R1600" s="41" t="str">
        <f>IF(CentrepointSourced[[#This Row],[LA type]]="County","",INDEX(ConsolGeog[lad14cd],MATCH(CentrepointSourced[[#This Row],[Local Authority DQ]],ConsolGeog[la_name],0)))</f>
        <v>W06000001</v>
      </c>
      <c r="S1600" s="41" t="str">
        <f>IF(OR(CentrepointSourced[[#This Row],[Country]]="Northern Ireland",CentrepointSourced[[#This Row],[Country]]="Scotland",CentrepointSourced[[#This Row],[Country]]="Wales"),"Local Authority",CentrepointSourced[[#This Row],[LA type]])</f>
        <v>Local Authority</v>
      </c>
      <c r="T1600" s="41">
        <f>IF(TRIM(CentrepointSourced[[#This Row],[Presented HS]])="",0,IF(CentrepointSourced[[#This Row],[Presented HS]]="&lt;5",2.5,IF(CentrepointSourced[[#This Row],[Presented HS]]="&lt;10",5,VALUE(TRIM(CentrepointSourced[[#This Row],[Presented HS]])))))</f>
        <v>66</v>
      </c>
      <c r="U1600" s="41">
        <f>IF(TRIM(CentrepointSourced[[#This Row],[Assessed HS]])="",0,IF(CentrepointSourced[[#This Row],[Assessed HS]]="&lt;5",2.5,IF(CentrepointSourced[[#This Row],[Assessed HS]]="&lt;10",5,VALUE(TRIM(CentrepointSourced[[#This Row],[Assessed HS]])))))</f>
        <v>66</v>
      </c>
      <c r="V1600" s="41">
        <f>IF(TRIM(CentrepointSourced[[#This Row],[Presented CS]])="",0,IF(CentrepointSourced[[#This Row],[Presented CS]]="&lt;5",2.5,IF(CentrepointSourced[[#This Row],[Presented CS]]="&lt;10",5,VALUE(TRIM(CentrepointSourced[[#This Row],[Presented CS]])))))</f>
        <v>0</v>
      </c>
      <c r="W1600" s="41">
        <f>IF(TRIM(CentrepointSourced[[#This Row],[Assessed CS]])="",0,IF(CentrepointSourced[[#This Row],[Assessed CS]]="&lt;5",2.5,IF(CentrepointSourced[[#This Row],[Assessed CS]]="&lt;10",5,VALUE(TRIM(CentrepointSourced[[#This Row],[Assessed CS]])))))</f>
        <v>0</v>
      </c>
      <c r="X1600" s="106">
        <f>IF(CentrepointSourced[[#This Row],[Age]]="16-17",CentrepointSourced[[#This Row],[Presented HS DQ]],0)</f>
        <v>0</v>
      </c>
      <c r="Y1600" s="106">
        <f>IF(CentrepointSourced[[#This Row],[Age]]="16-24",CentrepointSourced[[#This Row],[Presented HS DQ]],0)</f>
        <v>0</v>
      </c>
      <c r="Z1600" s="106">
        <f>IF(CentrepointSourced[[#This Row],[Age]]="18-24",CentrepointSourced[[#This Row],[Presented HS DQ]],0)</f>
        <v>66</v>
      </c>
      <c r="AA1600" s="106">
        <f>IF(CentrepointSourced[[#This Row],[Age]]="16-17",CentrepointSourced[[#This Row],[Presented CS DQ]],0)</f>
        <v>0</v>
      </c>
      <c r="AB1600" s="106">
        <f>IF(CentrepointSourced[[#This Row],[Age]]="16-24",CentrepointSourced[[#This Row],[Presented CS DQ]],0)</f>
        <v>0</v>
      </c>
      <c r="AC1600" s="106">
        <f>IF(CentrepointSourced[[#This Row],[Age]]="18-24",CentrepointSourced[[#This Row],[Presented CS DQ]],0)</f>
        <v>0</v>
      </c>
      <c r="AD1600" s="107">
        <f>IF(CentrepointSourced[[#This Row],[Age]]="16-17",CentrepointSourced[[#This Row],[Assessed HS DQ]],0)</f>
        <v>0</v>
      </c>
      <c r="AE1600" s="107">
        <f>IF(CentrepointSourced[[#This Row],[Age]]="16-24",CentrepointSourced[[#This Row],[Assessed HS DQ]],0)</f>
        <v>0</v>
      </c>
      <c r="AF1600" s="107">
        <f>IF(CentrepointSourced[[#This Row],[Age]]="18-24",CentrepointSourced[[#This Row],[Assessed HS DQ]],0)</f>
        <v>66</v>
      </c>
      <c r="AG1600" s="107">
        <f>IF(CentrepointSourced[[#This Row],[Age]]="16-17",CentrepointSourced[[#This Row],[Assessed CS DQ]],0)</f>
        <v>0</v>
      </c>
      <c r="AH1600" s="107">
        <f>IF(CentrepointSourced[[#This Row],[Age]]="16-24",CentrepointSourced[[#This Row],[Assessed CS DQ]],0)</f>
        <v>0</v>
      </c>
      <c r="AI1600" s="107">
        <f>IF(CentrepointSourced[[#This Row],[Age]]="18-24",CentrepointSourced[[#This Row],[Assessed CS DQ]],0)</f>
        <v>0</v>
      </c>
    </row>
    <row r="1601" spans="1:35" customFormat="1" ht="13.5" customHeight="1">
      <c r="A1601" s="45" t="s">
        <v>16</v>
      </c>
      <c r="B1601" s="62" t="s">
        <v>35</v>
      </c>
      <c r="C1601" s="45"/>
      <c r="D1601" s="99"/>
      <c r="E1601" s="67">
        <v>2012</v>
      </c>
      <c r="F1601" s="67" t="s">
        <v>26</v>
      </c>
      <c r="G1601" s="67">
        <v>167</v>
      </c>
      <c r="H1601" s="68">
        <v>148</v>
      </c>
      <c r="I1601" s="45"/>
      <c r="J1601" s="98">
        <v>55</v>
      </c>
      <c r="K1601" s="45"/>
      <c r="L1601" s="45"/>
      <c r="M1601" s="45"/>
      <c r="N1601" s="45"/>
      <c r="O1601" s="45"/>
      <c r="P1601" s="45"/>
      <c r="Q1601" s="41" t="str">
        <f>IF(CentrepointSourced[[#This Row],[Country]]="Northern Ireland","Northern Ireland",IFERROR(VLOOKUP(CentrepointSourced[[#This Row],[Local Authority]],LKP_LANameDQ[],2,FALSE),CentrepointSourced[[#This Row],[Local Authority]]))</f>
        <v>Blaenau Gwent</v>
      </c>
      <c r="R1601" s="41" t="str">
        <f>IF(CentrepointSourced[[#This Row],[LA type]]="County","",INDEX(ConsolGeog[lad14cd],MATCH(CentrepointSourced[[#This Row],[Local Authority DQ]],ConsolGeog[la_name],0)))</f>
        <v>W06000019</v>
      </c>
      <c r="S1601" s="41" t="str">
        <f>IF(OR(CentrepointSourced[[#This Row],[Country]]="Northern Ireland",CentrepointSourced[[#This Row],[Country]]="Scotland",CentrepointSourced[[#This Row],[Country]]="Wales"),"Local Authority",CentrepointSourced[[#This Row],[LA type]])</f>
        <v>Local Authority</v>
      </c>
      <c r="T1601" s="41">
        <f>IF(TRIM(CentrepointSourced[[#This Row],[Presented HS]])="",0,IF(CentrepointSourced[[#This Row],[Presented HS]]="&lt;5",2.5,IF(CentrepointSourced[[#This Row],[Presented HS]]="&lt;10",5,VALUE(TRIM(CentrepointSourced[[#This Row],[Presented HS]])))))</f>
        <v>167</v>
      </c>
      <c r="U1601" s="41">
        <f>IF(TRIM(CentrepointSourced[[#This Row],[Assessed HS]])="",0,IF(CentrepointSourced[[#This Row],[Assessed HS]]="&lt;5",2.5,IF(CentrepointSourced[[#This Row],[Assessed HS]]="&lt;10",5,VALUE(TRIM(CentrepointSourced[[#This Row],[Assessed HS]])))))</f>
        <v>148</v>
      </c>
      <c r="V1601" s="41">
        <f>IF(TRIM(CentrepointSourced[[#This Row],[Presented CS]])="",0,IF(CentrepointSourced[[#This Row],[Presented CS]]="&lt;5",2.5,IF(CentrepointSourced[[#This Row],[Presented CS]]="&lt;10",5,VALUE(TRIM(CentrepointSourced[[#This Row],[Presented CS]])))))</f>
        <v>0</v>
      </c>
      <c r="W1601" s="41">
        <f>IF(TRIM(CentrepointSourced[[#This Row],[Assessed CS]])="",0,IF(CentrepointSourced[[#This Row],[Assessed CS]]="&lt;5",2.5,IF(CentrepointSourced[[#This Row],[Assessed CS]]="&lt;10",5,VALUE(TRIM(CentrepointSourced[[#This Row],[Assessed CS]])))))</f>
        <v>0</v>
      </c>
      <c r="X1601" s="106">
        <f>IF(CentrepointSourced[[#This Row],[Age]]="16-17",CentrepointSourced[[#This Row],[Presented HS DQ]],0)</f>
        <v>0</v>
      </c>
      <c r="Y1601" s="106">
        <f>IF(CentrepointSourced[[#This Row],[Age]]="16-24",CentrepointSourced[[#This Row],[Presented HS DQ]],0)</f>
        <v>0</v>
      </c>
      <c r="Z1601" s="106">
        <f>IF(CentrepointSourced[[#This Row],[Age]]="18-24",CentrepointSourced[[#This Row],[Presented HS DQ]],0)</f>
        <v>167</v>
      </c>
      <c r="AA1601" s="106">
        <f>IF(CentrepointSourced[[#This Row],[Age]]="16-17",CentrepointSourced[[#This Row],[Presented CS DQ]],0)</f>
        <v>0</v>
      </c>
      <c r="AB1601" s="106">
        <f>IF(CentrepointSourced[[#This Row],[Age]]="16-24",CentrepointSourced[[#This Row],[Presented CS DQ]],0)</f>
        <v>0</v>
      </c>
      <c r="AC1601" s="106">
        <f>IF(CentrepointSourced[[#This Row],[Age]]="18-24",CentrepointSourced[[#This Row],[Presented CS DQ]],0)</f>
        <v>0</v>
      </c>
      <c r="AD1601" s="107">
        <f>IF(CentrepointSourced[[#This Row],[Age]]="16-17",CentrepointSourced[[#This Row],[Assessed HS DQ]],0)</f>
        <v>0</v>
      </c>
      <c r="AE1601" s="107">
        <f>IF(CentrepointSourced[[#This Row],[Age]]="16-24",CentrepointSourced[[#This Row],[Assessed HS DQ]],0)</f>
        <v>0</v>
      </c>
      <c r="AF1601" s="107">
        <f>IF(CentrepointSourced[[#This Row],[Age]]="18-24",CentrepointSourced[[#This Row],[Assessed HS DQ]],0)</f>
        <v>148</v>
      </c>
      <c r="AG1601" s="107">
        <f>IF(CentrepointSourced[[#This Row],[Age]]="16-17",CentrepointSourced[[#This Row],[Assessed CS DQ]],0)</f>
        <v>0</v>
      </c>
      <c r="AH1601" s="107">
        <f>IF(CentrepointSourced[[#This Row],[Age]]="16-24",CentrepointSourced[[#This Row],[Assessed CS DQ]],0)</f>
        <v>0</v>
      </c>
      <c r="AI1601" s="107">
        <f>IF(CentrepointSourced[[#This Row],[Age]]="18-24",CentrepointSourced[[#This Row],[Assessed CS DQ]],0)</f>
        <v>0</v>
      </c>
    </row>
    <row r="1602" spans="1:35" customFormat="1" ht="13.5" customHeight="1">
      <c r="A1602" s="45" t="s">
        <v>16</v>
      </c>
      <c r="B1602" s="62" t="s">
        <v>35</v>
      </c>
      <c r="C1602" s="45"/>
      <c r="D1602" s="99"/>
      <c r="E1602" s="73">
        <v>2012</v>
      </c>
      <c r="F1602" s="73" t="s">
        <v>25</v>
      </c>
      <c r="G1602" s="73">
        <v>2</v>
      </c>
      <c r="H1602" s="74">
        <v>2</v>
      </c>
      <c r="I1602" s="45"/>
      <c r="J1602" s="73" t="s">
        <v>31</v>
      </c>
      <c r="K1602" s="45"/>
      <c r="L1602" s="45"/>
      <c r="M1602" s="45"/>
      <c r="N1602" s="45"/>
      <c r="O1602" s="45"/>
      <c r="P1602" s="45"/>
      <c r="Q1602" s="41" t="str">
        <f>IF(CentrepointSourced[[#This Row],[Country]]="Northern Ireland","Northern Ireland",IFERROR(VLOOKUP(CentrepointSourced[[#This Row],[Local Authority]],LKP_LANameDQ[],2,FALSE),CentrepointSourced[[#This Row],[Local Authority]]))</f>
        <v>Blaenau Gwent</v>
      </c>
      <c r="R1602" s="41" t="str">
        <f>IF(CentrepointSourced[[#This Row],[LA type]]="County","",INDEX(ConsolGeog[lad14cd],MATCH(CentrepointSourced[[#This Row],[Local Authority DQ]],ConsolGeog[la_name],0)))</f>
        <v>W06000019</v>
      </c>
      <c r="S1602" s="41" t="str">
        <f>IF(OR(CentrepointSourced[[#This Row],[Country]]="Northern Ireland",CentrepointSourced[[#This Row],[Country]]="Scotland",CentrepointSourced[[#This Row],[Country]]="Wales"),"Local Authority",CentrepointSourced[[#This Row],[LA type]])</f>
        <v>Local Authority</v>
      </c>
      <c r="T1602" s="41">
        <f>IF(TRIM(CentrepointSourced[[#This Row],[Presented HS]])="",0,IF(CentrepointSourced[[#This Row],[Presented HS]]="&lt;5",2.5,IF(CentrepointSourced[[#This Row],[Presented HS]]="&lt;10",5,VALUE(TRIM(CentrepointSourced[[#This Row],[Presented HS]])))))</f>
        <v>2</v>
      </c>
      <c r="U1602" s="41">
        <f>IF(TRIM(CentrepointSourced[[#This Row],[Assessed HS]])="",0,IF(CentrepointSourced[[#This Row],[Assessed HS]]="&lt;5",2.5,IF(CentrepointSourced[[#This Row],[Assessed HS]]="&lt;10",5,VALUE(TRIM(CentrepointSourced[[#This Row],[Assessed HS]])))))</f>
        <v>2</v>
      </c>
      <c r="V1602" s="41">
        <f>IF(TRIM(CentrepointSourced[[#This Row],[Presented CS]])="",0,IF(CentrepointSourced[[#This Row],[Presented CS]]="&lt;5",2.5,IF(CentrepointSourced[[#This Row],[Presented CS]]="&lt;10",5,VALUE(TRIM(CentrepointSourced[[#This Row],[Presented CS]])))))</f>
        <v>0</v>
      </c>
      <c r="W1602" s="41">
        <f>IF(TRIM(CentrepointSourced[[#This Row],[Assessed CS]])="",0,IF(CentrepointSourced[[#This Row],[Assessed CS]]="&lt;5",2.5,IF(CentrepointSourced[[#This Row],[Assessed CS]]="&lt;10",5,VALUE(TRIM(CentrepointSourced[[#This Row],[Assessed CS]])))))</f>
        <v>0</v>
      </c>
      <c r="X1602" s="106">
        <f>IF(CentrepointSourced[[#This Row],[Age]]="16-17",CentrepointSourced[[#This Row],[Presented HS DQ]],0)</f>
        <v>2</v>
      </c>
      <c r="Y1602" s="106">
        <f>IF(CentrepointSourced[[#This Row],[Age]]="16-24",CentrepointSourced[[#This Row],[Presented HS DQ]],0)</f>
        <v>0</v>
      </c>
      <c r="Z1602" s="106">
        <f>IF(CentrepointSourced[[#This Row],[Age]]="18-24",CentrepointSourced[[#This Row],[Presented HS DQ]],0)</f>
        <v>0</v>
      </c>
      <c r="AA1602" s="106">
        <f>IF(CentrepointSourced[[#This Row],[Age]]="16-17",CentrepointSourced[[#This Row],[Presented CS DQ]],0)</f>
        <v>0</v>
      </c>
      <c r="AB1602" s="106">
        <f>IF(CentrepointSourced[[#This Row],[Age]]="16-24",CentrepointSourced[[#This Row],[Presented CS DQ]],0)</f>
        <v>0</v>
      </c>
      <c r="AC1602" s="106">
        <f>IF(CentrepointSourced[[#This Row],[Age]]="18-24",CentrepointSourced[[#This Row],[Presented CS DQ]],0)</f>
        <v>0</v>
      </c>
      <c r="AD1602" s="107">
        <f>IF(CentrepointSourced[[#This Row],[Age]]="16-17",CentrepointSourced[[#This Row],[Assessed HS DQ]],0)</f>
        <v>2</v>
      </c>
      <c r="AE1602" s="107">
        <f>IF(CentrepointSourced[[#This Row],[Age]]="16-24",CentrepointSourced[[#This Row],[Assessed HS DQ]],0)</f>
        <v>0</v>
      </c>
      <c r="AF1602" s="107">
        <f>IF(CentrepointSourced[[#This Row],[Age]]="18-24",CentrepointSourced[[#This Row],[Assessed HS DQ]],0)</f>
        <v>0</v>
      </c>
      <c r="AG1602" s="107">
        <f>IF(CentrepointSourced[[#This Row],[Age]]="16-17",CentrepointSourced[[#This Row],[Assessed CS DQ]],0)</f>
        <v>0</v>
      </c>
      <c r="AH1602" s="107">
        <f>IF(CentrepointSourced[[#This Row],[Age]]="16-24",CentrepointSourced[[#This Row],[Assessed CS DQ]],0)</f>
        <v>0</v>
      </c>
      <c r="AI1602" s="107">
        <f>IF(CentrepointSourced[[#This Row],[Age]]="18-24",CentrepointSourced[[#This Row],[Assessed CS DQ]],0)</f>
        <v>0</v>
      </c>
    </row>
    <row r="1603" spans="1:35" customFormat="1" ht="13.5" customHeight="1">
      <c r="A1603" s="45" t="s">
        <v>16</v>
      </c>
      <c r="B1603" s="62" t="s">
        <v>35</v>
      </c>
      <c r="C1603" s="45"/>
      <c r="D1603" s="99"/>
      <c r="E1603" s="67">
        <v>2013</v>
      </c>
      <c r="F1603" s="67" t="s">
        <v>25</v>
      </c>
      <c r="G1603" s="67">
        <v>11</v>
      </c>
      <c r="H1603" s="68">
        <v>11</v>
      </c>
      <c r="I1603" s="45"/>
      <c r="J1603" s="98">
        <v>5</v>
      </c>
      <c r="K1603" s="45"/>
      <c r="L1603" s="45"/>
      <c r="M1603" s="45"/>
      <c r="N1603" s="45"/>
      <c r="O1603" s="45"/>
      <c r="P1603" s="45"/>
      <c r="Q1603" s="41" t="str">
        <f>IF(CentrepointSourced[[#This Row],[Country]]="Northern Ireland","Northern Ireland",IFERROR(VLOOKUP(CentrepointSourced[[#This Row],[Local Authority]],LKP_LANameDQ[],2,FALSE),CentrepointSourced[[#This Row],[Local Authority]]))</f>
        <v>Blaenau Gwent</v>
      </c>
      <c r="R1603" s="41" t="str">
        <f>IF(CentrepointSourced[[#This Row],[LA type]]="County","",INDEX(ConsolGeog[lad14cd],MATCH(CentrepointSourced[[#This Row],[Local Authority DQ]],ConsolGeog[la_name],0)))</f>
        <v>W06000019</v>
      </c>
      <c r="S1603" s="41" t="str">
        <f>IF(OR(CentrepointSourced[[#This Row],[Country]]="Northern Ireland",CentrepointSourced[[#This Row],[Country]]="Scotland",CentrepointSourced[[#This Row],[Country]]="Wales"),"Local Authority",CentrepointSourced[[#This Row],[LA type]])</f>
        <v>Local Authority</v>
      </c>
      <c r="T1603" s="41">
        <f>IF(TRIM(CentrepointSourced[[#This Row],[Presented HS]])="",0,IF(CentrepointSourced[[#This Row],[Presented HS]]="&lt;5",2.5,IF(CentrepointSourced[[#This Row],[Presented HS]]="&lt;10",5,VALUE(TRIM(CentrepointSourced[[#This Row],[Presented HS]])))))</f>
        <v>11</v>
      </c>
      <c r="U1603" s="41">
        <f>IF(TRIM(CentrepointSourced[[#This Row],[Assessed HS]])="",0,IF(CentrepointSourced[[#This Row],[Assessed HS]]="&lt;5",2.5,IF(CentrepointSourced[[#This Row],[Assessed HS]]="&lt;10",5,VALUE(TRIM(CentrepointSourced[[#This Row],[Assessed HS]])))))</f>
        <v>11</v>
      </c>
      <c r="V1603" s="41">
        <f>IF(TRIM(CentrepointSourced[[#This Row],[Presented CS]])="",0,IF(CentrepointSourced[[#This Row],[Presented CS]]="&lt;5",2.5,IF(CentrepointSourced[[#This Row],[Presented CS]]="&lt;10",5,VALUE(TRIM(CentrepointSourced[[#This Row],[Presented CS]])))))</f>
        <v>0</v>
      </c>
      <c r="W1603" s="41">
        <f>IF(TRIM(CentrepointSourced[[#This Row],[Assessed CS]])="",0,IF(CentrepointSourced[[#This Row],[Assessed CS]]="&lt;5",2.5,IF(CentrepointSourced[[#This Row],[Assessed CS]]="&lt;10",5,VALUE(TRIM(CentrepointSourced[[#This Row],[Assessed CS]])))))</f>
        <v>0</v>
      </c>
      <c r="X1603" s="106">
        <f>IF(CentrepointSourced[[#This Row],[Age]]="16-17",CentrepointSourced[[#This Row],[Presented HS DQ]],0)</f>
        <v>11</v>
      </c>
      <c r="Y1603" s="106">
        <f>IF(CentrepointSourced[[#This Row],[Age]]="16-24",CentrepointSourced[[#This Row],[Presented HS DQ]],0)</f>
        <v>0</v>
      </c>
      <c r="Z1603" s="106">
        <f>IF(CentrepointSourced[[#This Row],[Age]]="18-24",CentrepointSourced[[#This Row],[Presented HS DQ]],0)</f>
        <v>0</v>
      </c>
      <c r="AA1603" s="106">
        <f>IF(CentrepointSourced[[#This Row],[Age]]="16-17",CentrepointSourced[[#This Row],[Presented CS DQ]],0)</f>
        <v>0</v>
      </c>
      <c r="AB1603" s="106">
        <f>IF(CentrepointSourced[[#This Row],[Age]]="16-24",CentrepointSourced[[#This Row],[Presented CS DQ]],0)</f>
        <v>0</v>
      </c>
      <c r="AC1603" s="106">
        <f>IF(CentrepointSourced[[#This Row],[Age]]="18-24",CentrepointSourced[[#This Row],[Presented CS DQ]],0)</f>
        <v>0</v>
      </c>
      <c r="AD1603" s="107">
        <f>IF(CentrepointSourced[[#This Row],[Age]]="16-17",CentrepointSourced[[#This Row],[Assessed HS DQ]],0)</f>
        <v>11</v>
      </c>
      <c r="AE1603" s="107">
        <f>IF(CentrepointSourced[[#This Row],[Age]]="16-24",CentrepointSourced[[#This Row],[Assessed HS DQ]],0)</f>
        <v>0</v>
      </c>
      <c r="AF1603" s="107">
        <f>IF(CentrepointSourced[[#This Row],[Age]]="18-24",CentrepointSourced[[#This Row],[Assessed HS DQ]],0)</f>
        <v>0</v>
      </c>
      <c r="AG1603" s="107">
        <f>IF(CentrepointSourced[[#This Row],[Age]]="16-17",CentrepointSourced[[#This Row],[Assessed CS DQ]],0)</f>
        <v>0</v>
      </c>
      <c r="AH1603" s="107">
        <f>IF(CentrepointSourced[[#This Row],[Age]]="16-24",CentrepointSourced[[#This Row],[Assessed CS DQ]],0)</f>
        <v>0</v>
      </c>
      <c r="AI1603" s="107">
        <f>IF(CentrepointSourced[[#This Row],[Age]]="18-24",CentrepointSourced[[#This Row],[Assessed CS DQ]],0)</f>
        <v>0</v>
      </c>
    </row>
    <row r="1604" spans="1:35" customFormat="1" ht="13.5" customHeight="1">
      <c r="A1604" s="45" t="s">
        <v>16</v>
      </c>
      <c r="B1604" s="62" t="s">
        <v>35</v>
      </c>
      <c r="C1604" s="45"/>
      <c r="D1604" s="99"/>
      <c r="E1604" s="67">
        <v>2013</v>
      </c>
      <c r="F1604" s="67" t="s">
        <v>26</v>
      </c>
      <c r="G1604" s="67">
        <v>173</v>
      </c>
      <c r="H1604" s="68">
        <v>131</v>
      </c>
      <c r="I1604" s="45"/>
      <c r="J1604" s="98">
        <v>75</v>
      </c>
      <c r="K1604" s="45"/>
      <c r="L1604" s="45"/>
      <c r="M1604" s="45"/>
      <c r="N1604" s="45"/>
      <c r="O1604" s="45"/>
      <c r="P1604" s="45"/>
      <c r="Q1604" s="41" t="str">
        <f>IF(CentrepointSourced[[#This Row],[Country]]="Northern Ireland","Northern Ireland",IFERROR(VLOOKUP(CentrepointSourced[[#This Row],[Local Authority]],LKP_LANameDQ[],2,FALSE),CentrepointSourced[[#This Row],[Local Authority]]))</f>
        <v>Blaenau Gwent</v>
      </c>
      <c r="R1604" s="41" t="str">
        <f>IF(CentrepointSourced[[#This Row],[LA type]]="County","",INDEX(ConsolGeog[lad14cd],MATCH(CentrepointSourced[[#This Row],[Local Authority DQ]],ConsolGeog[la_name],0)))</f>
        <v>W06000019</v>
      </c>
      <c r="S1604" s="41" t="str">
        <f>IF(OR(CentrepointSourced[[#This Row],[Country]]="Northern Ireland",CentrepointSourced[[#This Row],[Country]]="Scotland",CentrepointSourced[[#This Row],[Country]]="Wales"),"Local Authority",CentrepointSourced[[#This Row],[LA type]])</f>
        <v>Local Authority</v>
      </c>
      <c r="T1604" s="41">
        <f>IF(TRIM(CentrepointSourced[[#This Row],[Presented HS]])="",0,IF(CentrepointSourced[[#This Row],[Presented HS]]="&lt;5",2.5,IF(CentrepointSourced[[#This Row],[Presented HS]]="&lt;10",5,VALUE(TRIM(CentrepointSourced[[#This Row],[Presented HS]])))))</f>
        <v>173</v>
      </c>
      <c r="U1604" s="41">
        <f>IF(TRIM(CentrepointSourced[[#This Row],[Assessed HS]])="",0,IF(CentrepointSourced[[#This Row],[Assessed HS]]="&lt;5",2.5,IF(CentrepointSourced[[#This Row],[Assessed HS]]="&lt;10",5,VALUE(TRIM(CentrepointSourced[[#This Row],[Assessed HS]])))))</f>
        <v>131</v>
      </c>
      <c r="V1604" s="41">
        <f>IF(TRIM(CentrepointSourced[[#This Row],[Presented CS]])="",0,IF(CentrepointSourced[[#This Row],[Presented CS]]="&lt;5",2.5,IF(CentrepointSourced[[#This Row],[Presented CS]]="&lt;10",5,VALUE(TRIM(CentrepointSourced[[#This Row],[Presented CS]])))))</f>
        <v>0</v>
      </c>
      <c r="W1604" s="41">
        <f>IF(TRIM(CentrepointSourced[[#This Row],[Assessed CS]])="",0,IF(CentrepointSourced[[#This Row],[Assessed CS]]="&lt;5",2.5,IF(CentrepointSourced[[#This Row],[Assessed CS]]="&lt;10",5,VALUE(TRIM(CentrepointSourced[[#This Row],[Assessed CS]])))))</f>
        <v>0</v>
      </c>
      <c r="X1604" s="106">
        <f>IF(CentrepointSourced[[#This Row],[Age]]="16-17",CentrepointSourced[[#This Row],[Presented HS DQ]],0)</f>
        <v>0</v>
      </c>
      <c r="Y1604" s="106">
        <f>IF(CentrepointSourced[[#This Row],[Age]]="16-24",CentrepointSourced[[#This Row],[Presented HS DQ]],0)</f>
        <v>0</v>
      </c>
      <c r="Z1604" s="106">
        <f>IF(CentrepointSourced[[#This Row],[Age]]="18-24",CentrepointSourced[[#This Row],[Presented HS DQ]],0)</f>
        <v>173</v>
      </c>
      <c r="AA1604" s="106">
        <f>IF(CentrepointSourced[[#This Row],[Age]]="16-17",CentrepointSourced[[#This Row],[Presented CS DQ]],0)</f>
        <v>0</v>
      </c>
      <c r="AB1604" s="106">
        <f>IF(CentrepointSourced[[#This Row],[Age]]="16-24",CentrepointSourced[[#This Row],[Presented CS DQ]],0)</f>
        <v>0</v>
      </c>
      <c r="AC1604" s="106">
        <f>IF(CentrepointSourced[[#This Row],[Age]]="18-24",CentrepointSourced[[#This Row],[Presented CS DQ]],0)</f>
        <v>0</v>
      </c>
      <c r="AD1604" s="107">
        <f>IF(CentrepointSourced[[#This Row],[Age]]="16-17",CentrepointSourced[[#This Row],[Assessed HS DQ]],0)</f>
        <v>0</v>
      </c>
      <c r="AE1604" s="107">
        <f>IF(CentrepointSourced[[#This Row],[Age]]="16-24",CentrepointSourced[[#This Row],[Assessed HS DQ]],0)</f>
        <v>0</v>
      </c>
      <c r="AF1604" s="107">
        <f>IF(CentrepointSourced[[#This Row],[Age]]="18-24",CentrepointSourced[[#This Row],[Assessed HS DQ]],0)</f>
        <v>131</v>
      </c>
      <c r="AG1604" s="107">
        <f>IF(CentrepointSourced[[#This Row],[Age]]="16-17",CentrepointSourced[[#This Row],[Assessed CS DQ]],0)</f>
        <v>0</v>
      </c>
      <c r="AH1604" s="107">
        <f>IF(CentrepointSourced[[#This Row],[Age]]="16-24",CentrepointSourced[[#This Row],[Assessed CS DQ]],0)</f>
        <v>0</v>
      </c>
      <c r="AI1604" s="107">
        <f>IF(CentrepointSourced[[#This Row],[Age]]="18-24",CentrepointSourced[[#This Row],[Assessed CS DQ]],0)</f>
        <v>0</v>
      </c>
    </row>
    <row r="1605" spans="1:35" customFormat="1" ht="13.5" customHeight="1">
      <c r="A1605" s="45" t="s">
        <v>16</v>
      </c>
      <c r="B1605" s="62" t="s">
        <v>35</v>
      </c>
      <c r="C1605" s="45"/>
      <c r="D1605" s="99"/>
      <c r="E1605" s="67">
        <v>2014</v>
      </c>
      <c r="F1605" s="67" t="s">
        <v>25</v>
      </c>
      <c r="G1605" s="67">
        <v>12</v>
      </c>
      <c r="H1605" s="68">
        <v>12</v>
      </c>
      <c r="I1605" s="45"/>
      <c r="J1605" s="98">
        <v>10</v>
      </c>
      <c r="K1605" s="45"/>
      <c r="L1605" s="45"/>
      <c r="M1605" s="45"/>
      <c r="N1605" s="45"/>
      <c r="O1605" s="45"/>
      <c r="P1605" s="45"/>
      <c r="Q1605" s="41" t="str">
        <f>IF(CentrepointSourced[[#This Row],[Country]]="Northern Ireland","Northern Ireland",IFERROR(VLOOKUP(CentrepointSourced[[#This Row],[Local Authority]],LKP_LANameDQ[],2,FALSE),CentrepointSourced[[#This Row],[Local Authority]]))</f>
        <v>Blaenau Gwent</v>
      </c>
      <c r="R1605" s="41" t="str">
        <f>IF(CentrepointSourced[[#This Row],[LA type]]="County","",INDEX(ConsolGeog[lad14cd],MATCH(CentrepointSourced[[#This Row],[Local Authority DQ]],ConsolGeog[la_name],0)))</f>
        <v>W06000019</v>
      </c>
      <c r="S1605" s="41" t="str">
        <f>IF(OR(CentrepointSourced[[#This Row],[Country]]="Northern Ireland",CentrepointSourced[[#This Row],[Country]]="Scotland",CentrepointSourced[[#This Row],[Country]]="Wales"),"Local Authority",CentrepointSourced[[#This Row],[LA type]])</f>
        <v>Local Authority</v>
      </c>
      <c r="T1605" s="41">
        <f>IF(TRIM(CentrepointSourced[[#This Row],[Presented HS]])="",0,IF(CentrepointSourced[[#This Row],[Presented HS]]="&lt;5",2.5,IF(CentrepointSourced[[#This Row],[Presented HS]]="&lt;10",5,VALUE(TRIM(CentrepointSourced[[#This Row],[Presented HS]])))))</f>
        <v>12</v>
      </c>
      <c r="U1605" s="41">
        <f>IF(TRIM(CentrepointSourced[[#This Row],[Assessed HS]])="",0,IF(CentrepointSourced[[#This Row],[Assessed HS]]="&lt;5",2.5,IF(CentrepointSourced[[#This Row],[Assessed HS]]="&lt;10",5,VALUE(TRIM(CentrepointSourced[[#This Row],[Assessed HS]])))))</f>
        <v>12</v>
      </c>
      <c r="V1605" s="41">
        <f>IF(TRIM(CentrepointSourced[[#This Row],[Presented CS]])="",0,IF(CentrepointSourced[[#This Row],[Presented CS]]="&lt;5",2.5,IF(CentrepointSourced[[#This Row],[Presented CS]]="&lt;10",5,VALUE(TRIM(CentrepointSourced[[#This Row],[Presented CS]])))))</f>
        <v>0</v>
      </c>
      <c r="W1605" s="41">
        <f>IF(TRIM(CentrepointSourced[[#This Row],[Assessed CS]])="",0,IF(CentrepointSourced[[#This Row],[Assessed CS]]="&lt;5",2.5,IF(CentrepointSourced[[#This Row],[Assessed CS]]="&lt;10",5,VALUE(TRIM(CentrepointSourced[[#This Row],[Assessed CS]])))))</f>
        <v>0</v>
      </c>
      <c r="X1605" s="106">
        <f>IF(CentrepointSourced[[#This Row],[Age]]="16-17",CentrepointSourced[[#This Row],[Presented HS DQ]],0)</f>
        <v>12</v>
      </c>
      <c r="Y1605" s="106">
        <f>IF(CentrepointSourced[[#This Row],[Age]]="16-24",CentrepointSourced[[#This Row],[Presented HS DQ]],0)</f>
        <v>0</v>
      </c>
      <c r="Z1605" s="106">
        <f>IF(CentrepointSourced[[#This Row],[Age]]="18-24",CentrepointSourced[[#This Row],[Presented HS DQ]],0)</f>
        <v>0</v>
      </c>
      <c r="AA1605" s="106">
        <f>IF(CentrepointSourced[[#This Row],[Age]]="16-17",CentrepointSourced[[#This Row],[Presented CS DQ]],0)</f>
        <v>0</v>
      </c>
      <c r="AB1605" s="106">
        <f>IF(CentrepointSourced[[#This Row],[Age]]="16-24",CentrepointSourced[[#This Row],[Presented CS DQ]],0)</f>
        <v>0</v>
      </c>
      <c r="AC1605" s="106">
        <f>IF(CentrepointSourced[[#This Row],[Age]]="18-24",CentrepointSourced[[#This Row],[Presented CS DQ]],0)</f>
        <v>0</v>
      </c>
      <c r="AD1605" s="107">
        <f>IF(CentrepointSourced[[#This Row],[Age]]="16-17",CentrepointSourced[[#This Row],[Assessed HS DQ]],0)</f>
        <v>12</v>
      </c>
      <c r="AE1605" s="107">
        <f>IF(CentrepointSourced[[#This Row],[Age]]="16-24",CentrepointSourced[[#This Row],[Assessed HS DQ]],0)</f>
        <v>0</v>
      </c>
      <c r="AF1605" s="107">
        <f>IF(CentrepointSourced[[#This Row],[Age]]="18-24",CentrepointSourced[[#This Row],[Assessed HS DQ]],0)</f>
        <v>0</v>
      </c>
      <c r="AG1605" s="107">
        <f>IF(CentrepointSourced[[#This Row],[Age]]="16-17",CentrepointSourced[[#This Row],[Assessed CS DQ]],0)</f>
        <v>0</v>
      </c>
      <c r="AH1605" s="107">
        <f>IF(CentrepointSourced[[#This Row],[Age]]="16-24",CentrepointSourced[[#This Row],[Assessed CS DQ]],0)</f>
        <v>0</v>
      </c>
      <c r="AI1605" s="107">
        <f>IF(CentrepointSourced[[#This Row],[Age]]="18-24",CentrepointSourced[[#This Row],[Assessed CS DQ]],0)</f>
        <v>0</v>
      </c>
    </row>
    <row r="1606" spans="1:35" customFormat="1" ht="13.5" customHeight="1">
      <c r="A1606" s="45" t="s">
        <v>16</v>
      </c>
      <c r="B1606" s="62" t="s">
        <v>35</v>
      </c>
      <c r="C1606" s="45"/>
      <c r="D1606" s="99"/>
      <c r="E1606" s="67">
        <v>2014</v>
      </c>
      <c r="F1606" s="67" t="s">
        <v>26</v>
      </c>
      <c r="G1606" s="67">
        <v>158</v>
      </c>
      <c r="H1606" s="68">
        <v>126</v>
      </c>
      <c r="I1606" s="45"/>
      <c r="J1606" s="98">
        <v>70</v>
      </c>
      <c r="K1606" s="45"/>
      <c r="L1606" s="45"/>
      <c r="M1606" s="45"/>
      <c r="N1606" s="45"/>
      <c r="O1606" s="45"/>
      <c r="P1606" s="45"/>
      <c r="Q1606" s="41" t="str">
        <f>IF(CentrepointSourced[[#This Row],[Country]]="Northern Ireland","Northern Ireland",IFERROR(VLOOKUP(CentrepointSourced[[#This Row],[Local Authority]],LKP_LANameDQ[],2,FALSE),CentrepointSourced[[#This Row],[Local Authority]]))</f>
        <v>Blaenau Gwent</v>
      </c>
      <c r="R1606" s="41" t="str">
        <f>IF(CentrepointSourced[[#This Row],[LA type]]="County","",INDEX(ConsolGeog[lad14cd],MATCH(CentrepointSourced[[#This Row],[Local Authority DQ]],ConsolGeog[la_name],0)))</f>
        <v>W06000019</v>
      </c>
      <c r="S1606" s="41" t="str">
        <f>IF(OR(CentrepointSourced[[#This Row],[Country]]="Northern Ireland",CentrepointSourced[[#This Row],[Country]]="Scotland",CentrepointSourced[[#This Row],[Country]]="Wales"),"Local Authority",CentrepointSourced[[#This Row],[LA type]])</f>
        <v>Local Authority</v>
      </c>
      <c r="T1606" s="41">
        <f>IF(TRIM(CentrepointSourced[[#This Row],[Presented HS]])="",0,IF(CentrepointSourced[[#This Row],[Presented HS]]="&lt;5",2.5,IF(CentrepointSourced[[#This Row],[Presented HS]]="&lt;10",5,VALUE(TRIM(CentrepointSourced[[#This Row],[Presented HS]])))))</f>
        <v>158</v>
      </c>
      <c r="U1606" s="41">
        <f>IF(TRIM(CentrepointSourced[[#This Row],[Assessed HS]])="",0,IF(CentrepointSourced[[#This Row],[Assessed HS]]="&lt;5",2.5,IF(CentrepointSourced[[#This Row],[Assessed HS]]="&lt;10",5,VALUE(TRIM(CentrepointSourced[[#This Row],[Assessed HS]])))))</f>
        <v>126</v>
      </c>
      <c r="V1606" s="41">
        <f>IF(TRIM(CentrepointSourced[[#This Row],[Presented CS]])="",0,IF(CentrepointSourced[[#This Row],[Presented CS]]="&lt;5",2.5,IF(CentrepointSourced[[#This Row],[Presented CS]]="&lt;10",5,VALUE(TRIM(CentrepointSourced[[#This Row],[Presented CS]])))))</f>
        <v>0</v>
      </c>
      <c r="W1606" s="41">
        <f>IF(TRIM(CentrepointSourced[[#This Row],[Assessed CS]])="",0,IF(CentrepointSourced[[#This Row],[Assessed CS]]="&lt;5",2.5,IF(CentrepointSourced[[#This Row],[Assessed CS]]="&lt;10",5,VALUE(TRIM(CentrepointSourced[[#This Row],[Assessed CS]])))))</f>
        <v>0</v>
      </c>
      <c r="X1606" s="106">
        <f>IF(CentrepointSourced[[#This Row],[Age]]="16-17",CentrepointSourced[[#This Row],[Presented HS DQ]],0)</f>
        <v>0</v>
      </c>
      <c r="Y1606" s="106">
        <f>IF(CentrepointSourced[[#This Row],[Age]]="16-24",CentrepointSourced[[#This Row],[Presented HS DQ]],0)</f>
        <v>0</v>
      </c>
      <c r="Z1606" s="106">
        <f>IF(CentrepointSourced[[#This Row],[Age]]="18-24",CentrepointSourced[[#This Row],[Presented HS DQ]],0)</f>
        <v>158</v>
      </c>
      <c r="AA1606" s="106">
        <f>IF(CentrepointSourced[[#This Row],[Age]]="16-17",CentrepointSourced[[#This Row],[Presented CS DQ]],0)</f>
        <v>0</v>
      </c>
      <c r="AB1606" s="106">
        <f>IF(CentrepointSourced[[#This Row],[Age]]="16-24",CentrepointSourced[[#This Row],[Presented CS DQ]],0)</f>
        <v>0</v>
      </c>
      <c r="AC1606" s="106">
        <f>IF(CentrepointSourced[[#This Row],[Age]]="18-24",CentrepointSourced[[#This Row],[Presented CS DQ]],0)</f>
        <v>0</v>
      </c>
      <c r="AD1606" s="107">
        <f>IF(CentrepointSourced[[#This Row],[Age]]="16-17",CentrepointSourced[[#This Row],[Assessed HS DQ]],0)</f>
        <v>0</v>
      </c>
      <c r="AE1606" s="107">
        <f>IF(CentrepointSourced[[#This Row],[Age]]="16-24",CentrepointSourced[[#This Row],[Assessed HS DQ]],0)</f>
        <v>0</v>
      </c>
      <c r="AF1606" s="107">
        <f>IF(CentrepointSourced[[#This Row],[Age]]="18-24",CentrepointSourced[[#This Row],[Assessed HS DQ]],0)</f>
        <v>126</v>
      </c>
      <c r="AG1606" s="107">
        <f>IF(CentrepointSourced[[#This Row],[Age]]="16-17",CentrepointSourced[[#This Row],[Assessed CS DQ]],0)</f>
        <v>0</v>
      </c>
      <c r="AH1606" s="107">
        <f>IF(CentrepointSourced[[#This Row],[Age]]="16-24",CentrepointSourced[[#This Row],[Assessed CS DQ]],0)</f>
        <v>0</v>
      </c>
      <c r="AI1606" s="107">
        <f>IF(CentrepointSourced[[#This Row],[Age]]="18-24",CentrepointSourced[[#This Row],[Assessed CS DQ]],0)</f>
        <v>0</v>
      </c>
    </row>
    <row r="1607" spans="1:35" customFormat="1" ht="13.5" customHeight="1">
      <c r="A1607" s="45" t="s">
        <v>16</v>
      </c>
      <c r="B1607" s="62" t="s">
        <v>81</v>
      </c>
      <c r="C1607" s="45"/>
      <c r="D1607" s="62" t="s">
        <v>37</v>
      </c>
      <c r="E1607" s="67">
        <v>2012</v>
      </c>
      <c r="F1607" s="67" t="s">
        <v>25</v>
      </c>
      <c r="G1607" s="67"/>
      <c r="H1607" s="79"/>
      <c r="I1607" s="45"/>
      <c r="J1607" s="45">
        <v>25</v>
      </c>
      <c r="K1607" s="45"/>
      <c r="L1607" s="45"/>
      <c r="M1607" s="45"/>
      <c r="N1607" s="45"/>
      <c r="O1607" s="45"/>
      <c r="P1607" s="45"/>
      <c r="Q1607" s="41" t="str">
        <f>IF(CentrepointSourced[[#This Row],[Country]]="Northern Ireland","Northern Ireland",IFERROR(VLOOKUP(CentrepointSourced[[#This Row],[Local Authority]],LKP_LANameDQ[],2,FALSE),CentrepointSourced[[#This Row],[Local Authority]]))</f>
        <v>Bridgend</v>
      </c>
      <c r="R1607" s="41" t="str">
        <f>IF(CentrepointSourced[[#This Row],[LA type]]="County","",INDEX(ConsolGeog[lad14cd],MATCH(CentrepointSourced[[#This Row],[Local Authority DQ]],ConsolGeog[la_name],0)))</f>
        <v>W06000013</v>
      </c>
      <c r="S1607" s="41" t="str">
        <f>IF(OR(CentrepointSourced[[#This Row],[Country]]="Northern Ireland",CentrepointSourced[[#This Row],[Country]]="Scotland",CentrepointSourced[[#This Row],[Country]]="Wales"),"Local Authority",CentrepointSourced[[#This Row],[LA type]])</f>
        <v>Local Authority</v>
      </c>
      <c r="T1607" s="41">
        <f>IF(TRIM(CentrepointSourced[[#This Row],[Presented HS]])="",0,IF(CentrepointSourced[[#This Row],[Presented HS]]="&lt;5",2.5,IF(CentrepointSourced[[#This Row],[Presented HS]]="&lt;10",5,VALUE(TRIM(CentrepointSourced[[#This Row],[Presented HS]])))))</f>
        <v>0</v>
      </c>
      <c r="U1607" s="41">
        <f>IF(TRIM(CentrepointSourced[[#This Row],[Assessed HS]])="",0,IF(CentrepointSourced[[#This Row],[Assessed HS]]="&lt;5",2.5,IF(CentrepointSourced[[#This Row],[Assessed HS]]="&lt;10",5,VALUE(TRIM(CentrepointSourced[[#This Row],[Assessed HS]])))))</f>
        <v>0</v>
      </c>
      <c r="V1607" s="41">
        <f>IF(TRIM(CentrepointSourced[[#This Row],[Presented CS]])="",0,IF(CentrepointSourced[[#This Row],[Presented CS]]="&lt;5",2.5,IF(CentrepointSourced[[#This Row],[Presented CS]]="&lt;10",5,VALUE(TRIM(CentrepointSourced[[#This Row],[Presented CS]])))))</f>
        <v>0</v>
      </c>
      <c r="W1607" s="41">
        <f>IF(TRIM(CentrepointSourced[[#This Row],[Assessed CS]])="",0,IF(CentrepointSourced[[#This Row],[Assessed CS]]="&lt;5",2.5,IF(CentrepointSourced[[#This Row],[Assessed CS]]="&lt;10",5,VALUE(TRIM(CentrepointSourced[[#This Row],[Assessed CS]])))))</f>
        <v>0</v>
      </c>
      <c r="X1607" s="106">
        <f>IF(CentrepointSourced[[#This Row],[Age]]="16-17",CentrepointSourced[[#This Row],[Presented HS DQ]],0)</f>
        <v>0</v>
      </c>
      <c r="Y1607" s="106">
        <f>IF(CentrepointSourced[[#This Row],[Age]]="16-24",CentrepointSourced[[#This Row],[Presented HS DQ]],0)</f>
        <v>0</v>
      </c>
      <c r="Z1607" s="106">
        <f>IF(CentrepointSourced[[#This Row],[Age]]="18-24",CentrepointSourced[[#This Row],[Presented HS DQ]],0)</f>
        <v>0</v>
      </c>
      <c r="AA1607" s="106">
        <f>IF(CentrepointSourced[[#This Row],[Age]]="16-17",CentrepointSourced[[#This Row],[Presented CS DQ]],0)</f>
        <v>0</v>
      </c>
      <c r="AB1607" s="106">
        <f>IF(CentrepointSourced[[#This Row],[Age]]="16-24",CentrepointSourced[[#This Row],[Presented CS DQ]],0)</f>
        <v>0</v>
      </c>
      <c r="AC1607" s="106">
        <f>IF(CentrepointSourced[[#This Row],[Age]]="18-24",CentrepointSourced[[#This Row],[Presented CS DQ]],0)</f>
        <v>0</v>
      </c>
      <c r="AD1607" s="107">
        <f>IF(CentrepointSourced[[#This Row],[Age]]="16-17",CentrepointSourced[[#This Row],[Assessed HS DQ]],0)</f>
        <v>0</v>
      </c>
      <c r="AE1607" s="107">
        <f>IF(CentrepointSourced[[#This Row],[Age]]="16-24",CentrepointSourced[[#This Row],[Assessed HS DQ]],0)</f>
        <v>0</v>
      </c>
      <c r="AF1607" s="107">
        <f>IF(CentrepointSourced[[#This Row],[Age]]="18-24",CentrepointSourced[[#This Row],[Assessed HS DQ]],0)</f>
        <v>0</v>
      </c>
      <c r="AG1607" s="107">
        <f>IF(CentrepointSourced[[#This Row],[Age]]="16-17",CentrepointSourced[[#This Row],[Assessed CS DQ]],0)</f>
        <v>0</v>
      </c>
      <c r="AH1607" s="107">
        <f>IF(CentrepointSourced[[#This Row],[Age]]="16-24",CentrepointSourced[[#This Row],[Assessed CS DQ]],0)</f>
        <v>0</v>
      </c>
      <c r="AI1607" s="107">
        <f>IF(CentrepointSourced[[#This Row],[Age]]="18-24",CentrepointSourced[[#This Row],[Assessed CS DQ]],0)</f>
        <v>0</v>
      </c>
    </row>
    <row r="1608" spans="1:35" customFormat="1" ht="13.5" customHeight="1">
      <c r="A1608" s="45" t="s">
        <v>16</v>
      </c>
      <c r="B1608" s="62" t="s">
        <v>81</v>
      </c>
      <c r="C1608" s="45"/>
      <c r="D1608" s="62" t="s">
        <v>37</v>
      </c>
      <c r="E1608" s="67">
        <v>2012</v>
      </c>
      <c r="F1608" s="67" t="s">
        <v>26</v>
      </c>
      <c r="G1608" s="67"/>
      <c r="H1608" s="79"/>
      <c r="I1608" s="45"/>
      <c r="J1608" s="45">
        <v>70</v>
      </c>
      <c r="K1608" s="45"/>
      <c r="L1608" s="45"/>
      <c r="M1608" s="45"/>
      <c r="N1608" s="45"/>
      <c r="O1608" s="45"/>
      <c r="P1608" s="45"/>
      <c r="Q1608" s="41" t="str">
        <f>IF(CentrepointSourced[[#This Row],[Country]]="Northern Ireland","Northern Ireland",IFERROR(VLOOKUP(CentrepointSourced[[#This Row],[Local Authority]],LKP_LANameDQ[],2,FALSE),CentrepointSourced[[#This Row],[Local Authority]]))</f>
        <v>Bridgend</v>
      </c>
      <c r="R1608" s="41" t="str">
        <f>IF(CentrepointSourced[[#This Row],[LA type]]="County","",INDEX(ConsolGeog[lad14cd],MATCH(CentrepointSourced[[#This Row],[Local Authority DQ]],ConsolGeog[la_name],0)))</f>
        <v>W06000013</v>
      </c>
      <c r="S1608" s="41" t="str">
        <f>IF(OR(CentrepointSourced[[#This Row],[Country]]="Northern Ireland",CentrepointSourced[[#This Row],[Country]]="Scotland",CentrepointSourced[[#This Row],[Country]]="Wales"),"Local Authority",CentrepointSourced[[#This Row],[LA type]])</f>
        <v>Local Authority</v>
      </c>
      <c r="T1608" s="41">
        <f>IF(TRIM(CentrepointSourced[[#This Row],[Presented HS]])="",0,IF(CentrepointSourced[[#This Row],[Presented HS]]="&lt;5",2.5,IF(CentrepointSourced[[#This Row],[Presented HS]]="&lt;10",5,VALUE(TRIM(CentrepointSourced[[#This Row],[Presented HS]])))))</f>
        <v>0</v>
      </c>
      <c r="U1608" s="41">
        <f>IF(TRIM(CentrepointSourced[[#This Row],[Assessed HS]])="",0,IF(CentrepointSourced[[#This Row],[Assessed HS]]="&lt;5",2.5,IF(CentrepointSourced[[#This Row],[Assessed HS]]="&lt;10",5,VALUE(TRIM(CentrepointSourced[[#This Row],[Assessed HS]])))))</f>
        <v>0</v>
      </c>
      <c r="V1608" s="41">
        <f>IF(TRIM(CentrepointSourced[[#This Row],[Presented CS]])="",0,IF(CentrepointSourced[[#This Row],[Presented CS]]="&lt;5",2.5,IF(CentrepointSourced[[#This Row],[Presented CS]]="&lt;10",5,VALUE(TRIM(CentrepointSourced[[#This Row],[Presented CS]])))))</f>
        <v>0</v>
      </c>
      <c r="W1608" s="41">
        <f>IF(TRIM(CentrepointSourced[[#This Row],[Assessed CS]])="",0,IF(CentrepointSourced[[#This Row],[Assessed CS]]="&lt;5",2.5,IF(CentrepointSourced[[#This Row],[Assessed CS]]="&lt;10",5,VALUE(TRIM(CentrepointSourced[[#This Row],[Assessed CS]])))))</f>
        <v>0</v>
      </c>
      <c r="X1608" s="106">
        <f>IF(CentrepointSourced[[#This Row],[Age]]="16-17",CentrepointSourced[[#This Row],[Presented HS DQ]],0)</f>
        <v>0</v>
      </c>
      <c r="Y1608" s="106">
        <f>IF(CentrepointSourced[[#This Row],[Age]]="16-24",CentrepointSourced[[#This Row],[Presented HS DQ]],0)</f>
        <v>0</v>
      </c>
      <c r="Z1608" s="106">
        <f>IF(CentrepointSourced[[#This Row],[Age]]="18-24",CentrepointSourced[[#This Row],[Presented HS DQ]],0)</f>
        <v>0</v>
      </c>
      <c r="AA1608" s="106">
        <f>IF(CentrepointSourced[[#This Row],[Age]]="16-17",CentrepointSourced[[#This Row],[Presented CS DQ]],0)</f>
        <v>0</v>
      </c>
      <c r="AB1608" s="106">
        <f>IF(CentrepointSourced[[#This Row],[Age]]="16-24",CentrepointSourced[[#This Row],[Presented CS DQ]],0)</f>
        <v>0</v>
      </c>
      <c r="AC1608" s="106">
        <f>IF(CentrepointSourced[[#This Row],[Age]]="18-24",CentrepointSourced[[#This Row],[Presented CS DQ]],0)</f>
        <v>0</v>
      </c>
      <c r="AD1608" s="107">
        <f>IF(CentrepointSourced[[#This Row],[Age]]="16-17",CentrepointSourced[[#This Row],[Assessed HS DQ]],0)</f>
        <v>0</v>
      </c>
      <c r="AE1608" s="107">
        <f>IF(CentrepointSourced[[#This Row],[Age]]="16-24",CentrepointSourced[[#This Row],[Assessed HS DQ]],0)</f>
        <v>0</v>
      </c>
      <c r="AF1608" s="107">
        <f>IF(CentrepointSourced[[#This Row],[Age]]="18-24",CentrepointSourced[[#This Row],[Assessed HS DQ]],0)</f>
        <v>0</v>
      </c>
      <c r="AG1608" s="107">
        <f>IF(CentrepointSourced[[#This Row],[Age]]="16-17",CentrepointSourced[[#This Row],[Assessed CS DQ]],0)</f>
        <v>0</v>
      </c>
      <c r="AH1608" s="107">
        <f>IF(CentrepointSourced[[#This Row],[Age]]="16-24",CentrepointSourced[[#This Row],[Assessed CS DQ]],0)</f>
        <v>0</v>
      </c>
      <c r="AI1608" s="107">
        <f>IF(CentrepointSourced[[#This Row],[Age]]="18-24",CentrepointSourced[[#This Row],[Assessed CS DQ]],0)</f>
        <v>0</v>
      </c>
    </row>
    <row r="1609" spans="1:35" customFormat="1" ht="13.5" customHeight="1">
      <c r="A1609" s="45" t="s">
        <v>16</v>
      </c>
      <c r="B1609" s="62" t="s">
        <v>81</v>
      </c>
      <c r="C1609" s="45"/>
      <c r="D1609" s="62" t="s">
        <v>37</v>
      </c>
      <c r="E1609" s="67">
        <v>2013</v>
      </c>
      <c r="F1609" s="67" t="s">
        <v>25</v>
      </c>
      <c r="G1609" s="67"/>
      <c r="H1609" s="79"/>
      <c r="I1609" s="45"/>
      <c r="J1609" s="45">
        <v>25</v>
      </c>
      <c r="K1609" s="45"/>
      <c r="L1609" s="45"/>
      <c r="M1609" s="45"/>
      <c r="N1609" s="45"/>
      <c r="O1609" s="45"/>
      <c r="P1609" s="45"/>
      <c r="Q1609" s="41" t="str">
        <f>IF(CentrepointSourced[[#This Row],[Country]]="Northern Ireland","Northern Ireland",IFERROR(VLOOKUP(CentrepointSourced[[#This Row],[Local Authority]],LKP_LANameDQ[],2,FALSE),CentrepointSourced[[#This Row],[Local Authority]]))</f>
        <v>Bridgend</v>
      </c>
      <c r="R1609" s="41" t="str">
        <f>IF(CentrepointSourced[[#This Row],[LA type]]="County","",INDEX(ConsolGeog[lad14cd],MATCH(CentrepointSourced[[#This Row],[Local Authority DQ]],ConsolGeog[la_name],0)))</f>
        <v>W06000013</v>
      </c>
      <c r="S1609" s="41" t="str">
        <f>IF(OR(CentrepointSourced[[#This Row],[Country]]="Northern Ireland",CentrepointSourced[[#This Row],[Country]]="Scotland",CentrepointSourced[[#This Row],[Country]]="Wales"),"Local Authority",CentrepointSourced[[#This Row],[LA type]])</f>
        <v>Local Authority</v>
      </c>
      <c r="T1609" s="41">
        <f>IF(TRIM(CentrepointSourced[[#This Row],[Presented HS]])="",0,IF(CentrepointSourced[[#This Row],[Presented HS]]="&lt;5",2.5,IF(CentrepointSourced[[#This Row],[Presented HS]]="&lt;10",5,VALUE(TRIM(CentrepointSourced[[#This Row],[Presented HS]])))))</f>
        <v>0</v>
      </c>
      <c r="U1609" s="41">
        <f>IF(TRIM(CentrepointSourced[[#This Row],[Assessed HS]])="",0,IF(CentrepointSourced[[#This Row],[Assessed HS]]="&lt;5",2.5,IF(CentrepointSourced[[#This Row],[Assessed HS]]="&lt;10",5,VALUE(TRIM(CentrepointSourced[[#This Row],[Assessed HS]])))))</f>
        <v>0</v>
      </c>
      <c r="V1609" s="41">
        <f>IF(TRIM(CentrepointSourced[[#This Row],[Presented CS]])="",0,IF(CentrepointSourced[[#This Row],[Presented CS]]="&lt;5",2.5,IF(CentrepointSourced[[#This Row],[Presented CS]]="&lt;10",5,VALUE(TRIM(CentrepointSourced[[#This Row],[Presented CS]])))))</f>
        <v>0</v>
      </c>
      <c r="W1609" s="41">
        <f>IF(TRIM(CentrepointSourced[[#This Row],[Assessed CS]])="",0,IF(CentrepointSourced[[#This Row],[Assessed CS]]="&lt;5",2.5,IF(CentrepointSourced[[#This Row],[Assessed CS]]="&lt;10",5,VALUE(TRIM(CentrepointSourced[[#This Row],[Assessed CS]])))))</f>
        <v>0</v>
      </c>
      <c r="X1609" s="106">
        <f>IF(CentrepointSourced[[#This Row],[Age]]="16-17",CentrepointSourced[[#This Row],[Presented HS DQ]],0)</f>
        <v>0</v>
      </c>
      <c r="Y1609" s="106">
        <f>IF(CentrepointSourced[[#This Row],[Age]]="16-24",CentrepointSourced[[#This Row],[Presented HS DQ]],0)</f>
        <v>0</v>
      </c>
      <c r="Z1609" s="106">
        <f>IF(CentrepointSourced[[#This Row],[Age]]="18-24",CentrepointSourced[[#This Row],[Presented HS DQ]],0)</f>
        <v>0</v>
      </c>
      <c r="AA1609" s="106">
        <f>IF(CentrepointSourced[[#This Row],[Age]]="16-17",CentrepointSourced[[#This Row],[Presented CS DQ]],0)</f>
        <v>0</v>
      </c>
      <c r="AB1609" s="106">
        <f>IF(CentrepointSourced[[#This Row],[Age]]="16-24",CentrepointSourced[[#This Row],[Presented CS DQ]],0)</f>
        <v>0</v>
      </c>
      <c r="AC1609" s="106">
        <f>IF(CentrepointSourced[[#This Row],[Age]]="18-24",CentrepointSourced[[#This Row],[Presented CS DQ]],0)</f>
        <v>0</v>
      </c>
      <c r="AD1609" s="107">
        <f>IF(CentrepointSourced[[#This Row],[Age]]="16-17",CentrepointSourced[[#This Row],[Assessed HS DQ]],0)</f>
        <v>0</v>
      </c>
      <c r="AE1609" s="107">
        <f>IF(CentrepointSourced[[#This Row],[Age]]="16-24",CentrepointSourced[[#This Row],[Assessed HS DQ]],0)</f>
        <v>0</v>
      </c>
      <c r="AF1609" s="107">
        <f>IF(CentrepointSourced[[#This Row],[Age]]="18-24",CentrepointSourced[[#This Row],[Assessed HS DQ]],0)</f>
        <v>0</v>
      </c>
      <c r="AG1609" s="107">
        <f>IF(CentrepointSourced[[#This Row],[Age]]="16-17",CentrepointSourced[[#This Row],[Assessed CS DQ]],0)</f>
        <v>0</v>
      </c>
      <c r="AH1609" s="107">
        <f>IF(CentrepointSourced[[#This Row],[Age]]="16-24",CentrepointSourced[[#This Row],[Assessed CS DQ]],0)</f>
        <v>0</v>
      </c>
      <c r="AI1609" s="107">
        <f>IF(CentrepointSourced[[#This Row],[Age]]="18-24",CentrepointSourced[[#This Row],[Assessed CS DQ]],0)</f>
        <v>0</v>
      </c>
    </row>
    <row r="1610" spans="1:35" customFormat="1" ht="13.5" customHeight="1">
      <c r="A1610" s="45" t="s">
        <v>16</v>
      </c>
      <c r="B1610" s="62" t="s">
        <v>81</v>
      </c>
      <c r="C1610" s="45"/>
      <c r="D1610" s="62" t="s">
        <v>37</v>
      </c>
      <c r="E1610" s="67">
        <v>2013</v>
      </c>
      <c r="F1610" s="67" t="s">
        <v>26</v>
      </c>
      <c r="G1610" s="67"/>
      <c r="H1610" s="79"/>
      <c r="I1610" s="45"/>
      <c r="J1610" s="45">
        <v>70</v>
      </c>
      <c r="K1610" s="45"/>
      <c r="L1610" s="45"/>
      <c r="M1610" s="45"/>
      <c r="N1610" s="45"/>
      <c r="O1610" s="45"/>
      <c r="P1610" s="45"/>
      <c r="Q1610" s="41" t="str">
        <f>IF(CentrepointSourced[[#This Row],[Country]]="Northern Ireland","Northern Ireland",IFERROR(VLOOKUP(CentrepointSourced[[#This Row],[Local Authority]],LKP_LANameDQ[],2,FALSE),CentrepointSourced[[#This Row],[Local Authority]]))</f>
        <v>Bridgend</v>
      </c>
      <c r="R1610" s="41" t="str">
        <f>IF(CentrepointSourced[[#This Row],[LA type]]="County","",INDEX(ConsolGeog[lad14cd],MATCH(CentrepointSourced[[#This Row],[Local Authority DQ]],ConsolGeog[la_name],0)))</f>
        <v>W06000013</v>
      </c>
      <c r="S1610" s="41" t="str">
        <f>IF(OR(CentrepointSourced[[#This Row],[Country]]="Northern Ireland",CentrepointSourced[[#This Row],[Country]]="Scotland",CentrepointSourced[[#This Row],[Country]]="Wales"),"Local Authority",CentrepointSourced[[#This Row],[LA type]])</f>
        <v>Local Authority</v>
      </c>
      <c r="T1610" s="41">
        <f>IF(TRIM(CentrepointSourced[[#This Row],[Presented HS]])="",0,IF(CentrepointSourced[[#This Row],[Presented HS]]="&lt;5",2.5,IF(CentrepointSourced[[#This Row],[Presented HS]]="&lt;10",5,VALUE(TRIM(CentrepointSourced[[#This Row],[Presented HS]])))))</f>
        <v>0</v>
      </c>
      <c r="U1610" s="41">
        <f>IF(TRIM(CentrepointSourced[[#This Row],[Assessed HS]])="",0,IF(CentrepointSourced[[#This Row],[Assessed HS]]="&lt;5",2.5,IF(CentrepointSourced[[#This Row],[Assessed HS]]="&lt;10",5,VALUE(TRIM(CentrepointSourced[[#This Row],[Assessed HS]])))))</f>
        <v>0</v>
      </c>
      <c r="V1610" s="41">
        <f>IF(TRIM(CentrepointSourced[[#This Row],[Presented CS]])="",0,IF(CentrepointSourced[[#This Row],[Presented CS]]="&lt;5",2.5,IF(CentrepointSourced[[#This Row],[Presented CS]]="&lt;10",5,VALUE(TRIM(CentrepointSourced[[#This Row],[Presented CS]])))))</f>
        <v>0</v>
      </c>
      <c r="W1610" s="41">
        <f>IF(TRIM(CentrepointSourced[[#This Row],[Assessed CS]])="",0,IF(CentrepointSourced[[#This Row],[Assessed CS]]="&lt;5",2.5,IF(CentrepointSourced[[#This Row],[Assessed CS]]="&lt;10",5,VALUE(TRIM(CentrepointSourced[[#This Row],[Assessed CS]])))))</f>
        <v>0</v>
      </c>
      <c r="X1610" s="106">
        <f>IF(CentrepointSourced[[#This Row],[Age]]="16-17",CentrepointSourced[[#This Row],[Presented HS DQ]],0)</f>
        <v>0</v>
      </c>
      <c r="Y1610" s="106">
        <f>IF(CentrepointSourced[[#This Row],[Age]]="16-24",CentrepointSourced[[#This Row],[Presented HS DQ]],0)</f>
        <v>0</v>
      </c>
      <c r="Z1610" s="106">
        <f>IF(CentrepointSourced[[#This Row],[Age]]="18-24",CentrepointSourced[[#This Row],[Presented HS DQ]],0)</f>
        <v>0</v>
      </c>
      <c r="AA1610" s="106">
        <f>IF(CentrepointSourced[[#This Row],[Age]]="16-17",CentrepointSourced[[#This Row],[Presented CS DQ]],0)</f>
        <v>0</v>
      </c>
      <c r="AB1610" s="106">
        <f>IF(CentrepointSourced[[#This Row],[Age]]="16-24",CentrepointSourced[[#This Row],[Presented CS DQ]],0)</f>
        <v>0</v>
      </c>
      <c r="AC1610" s="106">
        <f>IF(CentrepointSourced[[#This Row],[Age]]="18-24",CentrepointSourced[[#This Row],[Presented CS DQ]],0)</f>
        <v>0</v>
      </c>
      <c r="AD1610" s="107">
        <f>IF(CentrepointSourced[[#This Row],[Age]]="16-17",CentrepointSourced[[#This Row],[Assessed HS DQ]],0)</f>
        <v>0</v>
      </c>
      <c r="AE1610" s="107">
        <f>IF(CentrepointSourced[[#This Row],[Age]]="16-24",CentrepointSourced[[#This Row],[Assessed HS DQ]],0)</f>
        <v>0</v>
      </c>
      <c r="AF1610" s="107">
        <f>IF(CentrepointSourced[[#This Row],[Age]]="18-24",CentrepointSourced[[#This Row],[Assessed HS DQ]],0)</f>
        <v>0</v>
      </c>
      <c r="AG1610" s="107">
        <f>IF(CentrepointSourced[[#This Row],[Age]]="16-17",CentrepointSourced[[#This Row],[Assessed CS DQ]],0)</f>
        <v>0</v>
      </c>
      <c r="AH1610" s="107">
        <f>IF(CentrepointSourced[[#This Row],[Age]]="16-24",CentrepointSourced[[#This Row],[Assessed CS DQ]],0)</f>
        <v>0</v>
      </c>
      <c r="AI1610" s="107">
        <f>IF(CentrepointSourced[[#This Row],[Age]]="18-24",CentrepointSourced[[#This Row],[Assessed CS DQ]],0)</f>
        <v>0</v>
      </c>
    </row>
    <row r="1611" spans="1:35" customFormat="1" ht="13.5" customHeight="1">
      <c r="A1611" s="45" t="s">
        <v>16</v>
      </c>
      <c r="B1611" s="62" t="s">
        <v>81</v>
      </c>
      <c r="C1611" s="45"/>
      <c r="D1611" s="62" t="s">
        <v>37</v>
      </c>
      <c r="E1611" s="67">
        <v>2014</v>
      </c>
      <c r="F1611" s="67" t="s">
        <v>25</v>
      </c>
      <c r="G1611" s="67"/>
      <c r="H1611" s="79"/>
      <c r="I1611" s="45"/>
      <c r="J1611" s="45">
        <v>25</v>
      </c>
      <c r="K1611" s="45"/>
      <c r="L1611" s="45"/>
      <c r="M1611" s="45"/>
      <c r="N1611" s="45"/>
      <c r="O1611" s="45"/>
      <c r="P1611" s="45"/>
      <c r="Q1611" s="41" t="str">
        <f>IF(CentrepointSourced[[#This Row],[Country]]="Northern Ireland","Northern Ireland",IFERROR(VLOOKUP(CentrepointSourced[[#This Row],[Local Authority]],LKP_LANameDQ[],2,FALSE),CentrepointSourced[[#This Row],[Local Authority]]))</f>
        <v>Bridgend</v>
      </c>
      <c r="R1611" s="41" t="str">
        <f>IF(CentrepointSourced[[#This Row],[LA type]]="County","",INDEX(ConsolGeog[lad14cd],MATCH(CentrepointSourced[[#This Row],[Local Authority DQ]],ConsolGeog[la_name],0)))</f>
        <v>W06000013</v>
      </c>
      <c r="S1611" s="41" t="str">
        <f>IF(OR(CentrepointSourced[[#This Row],[Country]]="Northern Ireland",CentrepointSourced[[#This Row],[Country]]="Scotland",CentrepointSourced[[#This Row],[Country]]="Wales"),"Local Authority",CentrepointSourced[[#This Row],[LA type]])</f>
        <v>Local Authority</v>
      </c>
      <c r="T1611" s="41">
        <f>IF(TRIM(CentrepointSourced[[#This Row],[Presented HS]])="",0,IF(CentrepointSourced[[#This Row],[Presented HS]]="&lt;5",2.5,IF(CentrepointSourced[[#This Row],[Presented HS]]="&lt;10",5,VALUE(TRIM(CentrepointSourced[[#This Row],[Presented HS]])))))</f>
        <v>0</v>
      </c>
      <c r="U1611" s="41">
        <f>IF(TRIM(CentrepointSourced[[#This Row],[Assessed HS]])="",0,IF(CentrepointSourced[[#This Row],[Assessed HS]]="&lt;5",2.5,IF(CentrepointSourced[[#This Row],[Assessed HS]]="&lt;10",5,VALUE(TRIM(CentrepointSourced[[#This Row],[Assessed HS]])))))</f>
        <v>0</v>
      </c>
      <c r="V1611" s="41">
        <f>IF(TRIM(CentrepointSourced[[#This Row],[Presented CS]])="",0,IF(CentrepointSourced[[#This Row],[Presented CS]]="&lt;5",2.5,IF(CentrepointSourced[[#This Row],[Presented CS]]="&lt;10",5,VALUE(TRIM(CentrepointSourced[[#This Row],[Presented CS]])))))</f>
        <v>0</v>
      </c>
      <c r="W1611" s="41">
        <f>IF(TRIM(CentrepointSourced[[#This Row],[Assessed CS]])="",0,IF(CentrepointSourced[[#This Row],[Assessed CS]]="&lt;5",2.5,IF(CentrepointSourced[[#This Row],[Assessed CS]]="&lt;10",5,VALUE(TRIM(CentrepointSourced[[#This Row],[Assessed CS]])))))</f>
        <v>0</v>
      </c>
      <c r="X1611" s="106">
        <f>IF(CentrepointSourced[[#This Row],[Age]]="16-17",CentrepointSourced[[#This Row],[Presented HS DQ]],0)</f>
        <v>0</v>
      </c>
      <c r="Y1611" s="106">
        <f>IF(CentrepointSourced[[#This Row],[Age]]="16-24",CentrepointSourced[[#This Row],[Presented HS DQ]],0)</f>
        <v>0</v>
      </c>
      <c r="Z1611" s="106">
        <f>IF(CentrepointSourced[[#This Row],[Age]]="18-24",CentrepointSourced[[#This Row],[Presented HS DQ]],0)</f>
        <v>0</v>
      </c>
      <c r="AA1611" s="106">
        <f>IF(CentrepointSourced[[#This Row],[Age]]="16-17",CentrepointSourced[[#This Row],[Presented CS DQ]],0)</f>
        <v>0</v>
      </c>
      <c r="AB1611" s="106">
        <f>IF(CentrepointSourced[[#This Row],[Age]]="16-24",CentrepointSourced[[#This Row],[Presented CS DQ]],0)</f>
        <v>0</v>
      </c>
      <c r="AC1611" s="106">
        <f>IF(CentrepointSourced[[#This Row],[Age]]="18-24",CentrepointSourced[[#This Row],[Presented CS DQ]],0)</f>
        <v>0</v>
      </c>
      <c r="AD1611" s="107">
        <f>IF(CentrepointSourced[[#This Row],[Age]]="16-17",CentrepointSourced[[#This Row],[Assessed HS DQ]],0)</f>
        <v>0</v>
      </c>
      <c r="AE1611" s="107">
        <f>IF(CentrepointSourced[[#This Row],[Age]]="16-24",CentrepointSourced[[#This Row],[Assessed HS DQ]],0)</f>
        <v>0</v>
      </c>
      <c r="AF1611" s="107">
        <f>IF(CentrepointSourced[[#This Row],[Age]]="18-24",CentrepointSourced[[#This Row],[Assessed HS DQ]],0)</f>
        <v>0</v>
      </c>
      <c r="AG1611" s="107">
        <f>IF(CentrepointSourced[[#This Row],[Age]]="16-17",CentrepointSourced[[#This Row],[Assessed CS DQ]],0)</f>
        <v>0</v>
      </c>
      <c r="AH1611" s="107">
        <f>IF(CentrepointSourced[[#This Row],[Age]]="16-24",CentrepointSourced[[#This Row],[Assessed CS DQ]],0)</f>
        <v>0</v>
      </c>
      <c r="AI1611" s="107">
        <f>IF(CentrepointSourced[[#This Row],[Age]]="18-24",CentrepointSourced[[#This Row],[Assessed CS DQ]],0)</f>
        <v>0</v>
      </c>
    </row>
    <row r="1612" spans="1:35" customFormat="1" ht="13.5" customHeight="1">
      <c r="A1612" s="45" t="s">
        <v>16</v>
      </c>
      <c r="B1612" s="62" t="s">
        <v>81</v>
      </c>
      <c r="C1612" s="45"/>
      <c r="D1612" s="62" t="s">
        <v>37</v>
      </c>
      <c r="E1612" s="67">
        <v>2014</v>
      </c>
      <c r="F1612" s="67" t="s">
        <v>26</v>
      </c>
      <c r="G1612" s="67"/>
      <c r="H1612" s="79"/>
      <c r="I1612" s="45"/>
      <c r="J1612" s="45">
        <v>55</v>
      </c>
      <c r="K1612" s="45"/>
      <c r="L1612" s="45"/>
      <c r="M1612" s="45"/>
      <c r="N1612" s="45"/>
      <c r="O1612" s="45"/>
      <c r="P1612" s="45"/>
      <c r="Q1612" s="41" t="str">
        <f>IF(CentrepointSourced[[#This Row],[Country]]="Northern Ireland","Northern Ireland",IFERROR(VLOOKUP(CentrepointSourced[[#This Row],[Local Authority]],LKP_LANameDQ[],2,FALSE),CentrepointSourced[[#This Row],[Local Authority]]))</f>
        <v>Bridgend</v>
      </c>
      <c r="R1612" s="41" t="str">
        <f>IF(CentrepointSourced[[#This Row],[LA type]]="County","",INDEX(ConsolGeog[lad14cd],MATCH(CentrepointSourced[[#This Row],[Local Authority DQ]],ConsolGeog[la_name],0)))</f>
        <v>W06000013</v>
      </c>
      <c r="S1612" s="41" t="str">
        <f>IF(OR(CentrepointSourced[[#This Row],[Country]]="Northern Ireland",CentrepointSourced[[#This Row],[Country]]="Scotland",CentrepointSourced[[#This Row],[Country]]="Wales"),"Local Authority",CentrepointSourced[[#This Row],[LA type]])</f>
        <v>Local Authority</v>
      </c>
      <c r="T1612" s="41">
        <f>IF(TRIM(CentrepointSourced[[#This Row],[Presented HS]])="",0,IF(CentrepointSourced[[#This Row],[Presented HS]]="&lt;5",2.5,IF(CentrepointSourced[[#This Row],[Presented HS]]="&lt;10",5,VALUE(TRIM(CentrepointSourced[[#This Row],[Presented HS]])))))</f>
        <v>0</v>
      </c>
      <c r="U1612" s="41">
        <f>IF(TRIM(CentrepointSourced[[#This Row],[Assessed HS]])="",0,IF(CentrepointSourced[[#This Row],[Assessed HS]]="&lt;5",2.5,IF(CentrepointSourced[[#This Row],[Assessed HS]]="&lt;10",5,VALUE(TRIM(CentrepointSourced[[#This Row],[Assessed HS]])))))</f>
        <v>0</v>
      </c>
      <c r="V1612" s="41">
        <f>IF(TRIM(CentrepointSourced[[#This Row],[Presented CS]])="",0,IF(CentrepointSourced[[#This Row],[Presented CS]]="&lt;5",2.5,IF(CentrepointSourced[[#This Row],[Presented CS]]="&lt;10",5,VALUE(TRIM(CentrepointSourced[[#This Row],[Presented CS]])))))</f>
        <v>0</v>
      </c>
      <c r="W1612" s="41">
        <f>IF(TRIM(CentrepointSourced[[#This Row],[Assessed CS]])="",0,IF(CentrepointSourced[[#This Row],[Assessed CS]]="&lt;5",2.5,IF(CentrepointSourced[[#This Row],[Assessed CS]]="&lt;10",5,VALUE(TRIM(CentrepointSourced[[#This Row],[Assessed CS]])))))</f>
        <v>0</v>
      </c>
      <c r="X1612" s="106">
        <f>IF(CentrepointSourced[[#This Row],[Age]]="16-17",CentrepointSourced[[#This Row],[Presented HS DQ]],0)</f>
        <v>0</v>
      </c>
      <c r="Y1612" s="106">
        <f>IF(CentrepointSourced[[#This Row],[Age]]="16-24",CentrepointSourced[[#This Row],[Presented HS DQ]],0)</f>
        <v>0</v>
      </c>
      <c r="Z1612" s="106">
        <f>IF(CentrepointSourced[[#This Row],[Age]]="18-24",CentrepointSourced[[#This Row],[Presented HS DQ]],0)</f>
        <v>0</v>
      </c>
      <c r="AA1612" s="106">
        <f>IF(CentrepointSourced[[#This Row],[Age]]="16-17",CentrepointSourced[[#This Row],[Presented CS DQ]],0)</f>
        <v>0</v>
      </c>
      <c r="AB1612" s="106">
        <f>IF(CentrepointSourced[[#This Row],[Age]]="16-24",CentrepointSourced[[#This Row],[Presented CS DQ]],0)</f>
        <v>0</v>
      </c>
      <c r="AC1612" s="106">
        <f>IF(CentrepointSourced[[#This Row],[Age]]="18-24",CentrepointSourced[[#This Row],[Presented CS DQ]],0)</f>
        <v>0</v>
      </c>
      <c r="AD1612" s="107">
        <f>IF(CentrepointSourced[[#This Row],[Age]]="16-17",CentrepointSourced[[#This Row],[Assessed HS DQ]],0)</f>
        <v>0</v>
      </c>
      <c r="AE1612" s="107">
        <f>IF(CentrepointSourced[[#This Row],[Age]]="16-24",CentrepointSourced[[#This Row],[Assessed HS DQ]],0)</f>
        <v>0</v>
      </c>
      <c r="AF1612" s="107">
        <f>IF(CentrepointSourced[[#This Row],[Age]]="18-24",CentrepointSourced[[#This Row],[Assessed HS DQ]],0)</f>
        <v>0</v>
      </c>
      <c r="AG1612" s="107">
        <f>IF(CentrepointSourced[[#This Row],[Age]]="16-17",CentrepointSourced[[#This Row],[Assessed CS DQ]],0)</f>
        <v>0</v>
      </c>
      <c r="AH1612" s="107">
        <f>IF(CentrepointSourced[[#This Row],[Age]]="16-24",CentrepointSourced[[#This Row],[Assessed CS DQ]],0)</f>
        <v>0</v>
      </c>
      <c r="AI1612" s="107">
        <f>IF(CentrepointSourced[[#This Row],[Age]]="18-24",CentrepointSourced[[#This Row],[Assessed CS DQ]],0)</f>
        <v>0</v>
      </c>
    </row>
    <row r="1613" spans="1:35" customFormat="1" ht="13.5" customHeight="1">
      <c r="A1613" s="45" t="s">
        <v>16</v>
      </c>
      <c r="B1613" s="62" t="s">
        <v>33</v>
      </c>
      <c r="C1613" s="45"/>
      <c r="D1613" s="62" t="s">
        <v>37</v>
      </c>
      <c r="E1613" s="67">
        <v>2012</v>
      </c>
      <c r="F1613" s="67" t="s">
        <v>26</v>
      </c>
      <c r="G1613" s="67">
        <v>218</v>
      </c>
      <c r="H1613" s="68">
        <v>150</v>
      </c>
      <c r="I1613" s="45"/>
      <c r="J1613" s="98">
        <v>80</v>
      </c>
      <c r="K1613" s="45"/>
      <c r="L1613" s="45"/>
      <c r="M1613" s="45"/>
      <c r="N1613" s="45"/>
      <c r="O1613" s="45"/>
      <c r="P1613" s="45"/>
      <c r="Q1613" s="41" t="str">
        <f>IF(CentrepointSourced[[#This Row],[Country]]="Northern Ireland","Northern Ireland",IFERROR(VLOOKUP(CentrepointSourced[[#This Row],[Local Authority]],LKP_LANameDQ[],2,FALSE),CentrepointSourced[[#This Row],[Local Authority]]))</f>
        <v>Caerphilly</v>
      </c>
      <c r="R1613" s="41" t="str">
        <f>IF(CentrepointSourced[[#This Row],[LA type]]="County","",INDEX(ConsolGeog[lad14cd],MATCH(CentrepointSourced[[#This Row],[Local Authority DQ]],ConsolGeog[la_name],0)))</f>
        <v>W06000018</v>
      </c>
      <c r="S1613" s="41" t="str">
        <f>IF(OR(CentrepointSourced[[#This Row],[Country]]="Northern Ireland",CentrepointSourced[[#This Row],[Country]]="Scotland",CentrepointSourced[[#This Row],[Country]]="Wales"),"Local Authority",CentrepointSourced[[#This Row],[LA type]])</f>
        <v>Local Authority</v>
      </c>
      <c r="T1613" s="41">
        <f>IF(TRIM(CentrepointSourced[[#This Row],[Presented HS]])="",0,IF(CentrepointSourced[[#This Row],[Presented HS]]="&lt;5",2.5,IF(CentrepointSourced[[#This Row],[Presented HS]]="&lt;10",5,VALUE(TRIM(CentrepointSourced[[#This Row],[Presented HS]])))))</f>
        <v>218</v>
      </c>
      <c r="U1613" s="41">
        <f>IF(TRIM(CentrepointSourced[[#This Row],[Assessed HS]])="",0,IF(CentrepointSourced[[#This Row],[Assessed HS]]="&lt;5",2.5,IF(CentrepointSourced[[#This Row],[Assessed HS]]="&lt;10",5,VALUE(TRIM(CentrepointSourced[[#This Row],[Assessed HS]])))))</f>
        <v>150</v>
      </c>
      <c r="V1613" s="41">
        <f>IF(TRIM(CentrepointSourced[[#This Row],[Presented CS]])="",0,IF(CentrepointSourced[[#This Row],[Presented CS]]="&lt;5",2.5,IF(CentrepointSourced[[#This Row],[Presented CS]]="&lt;10",5,VALUE(TRIM(CentrepointSourced[[#This Row],[Presented CS]])))))</f>
        <v>0</v>
      </c>
      <c r="W1613" s="41">
        <f>IF(TRIM(CentrepointSourced[[#This Row],[Assessed CS]])="",0,IF(CentrepointSourced[[#This Row],[Assessed CS]]="&lt;5",2.5,IF(CentrepointSourced[[#This Row],[Assessed CS]]="&lt;10",5,VALUE(TRIM(CentrepointSourced[[#This Row],[Assessed CS]])))))</f>
        <v>0</v>
      </c>
      <c r="X1613" s="106">
        <f>IF(CentrepointSourced[[#This Row],[Age]]="16-17",CentrepointSourced[[#This Row],[Presented HS DQ]],0)</f>
        <v>0</v>
      </c>
      <c r="Y1613" s="106">
        <f>IF(CentrepointSourced[[#This Row],[Age]]="16-24",CentrepointSourced[[#This Row],[Presented HS DQ]],0)</f>
        <v>0</v>
      </c>
      <c r="Z1613" s="106">
        <f>IF(CentrepointSourced[[#This Row],[Age]]="18-24",CentrepointSourced[[#This Row],[Presented HS DQ]],0)</f>
        <v>218</v>
      </c>
      <c r="AA1613" s="106">
        <f>IF(CentrepointSourced[[#This Row],[Age]]="16-17",CentrepointSourced[[#This Row],[Presented CS DQ]],0)</f>
        <v>0</v>
      </c>
      <c r="AB1613" s="106">
        <f>IF(CentrepointSourced[[#This Row],[Age]]="16-24",CentrepointSourced[[#This Row],[Presented CS DQ]],0)</f>
        <v>0</v>
      </c>
      <c r="AC1613" s="106">
        <f>IF(CentrepointSourced[[#This Row],[Age]]="18-24",CentrepointSourced[[#This Row],[Presented CS DQ]],0)</f>
        <v>0</v>
      </c>
      <c r="AD1613" s="107">
        <f>IF(CentrepointSourced[[#This Row],[Age]]="16-17",CentrepointSourced[[#This Row],[Assessed HS DQ]],0)</f>
        <v>0</v>
      </c>
      <c r="AE1613" s="107">
        <f>IF(CentrepointSourced[[#This Row],[Age]]="16-24",CentrepointSourced[[#This Row],[Assessed HS DQ]],0)</f>
        <v>0</v>
      </c>
      <c r="AF1613" s="107">
        <f>IF(CentrepointSourced[[#This Row],[Age]]="18-24",CentrepointSourced[[#This Row],[Assessed HS DQ]],0)</f>
        <v>150</v>
      </c>
      <c r="AG1613" s="107">
        <f>IF(CentrepointSourced[[#This Row],[Age]]="16-17",CentrepointSourced[[#This Row],[Assessed CS DQ]],0)</f>
        <v>0</v>
      </c>
      <c r="AH1613" s="107">
        <f>IF(CentrepointSourced[[#This Row],[Age]]="16-24",CentrepointSourced[[#This Row],[Assessed CS DQ]],0)</f>
        <v>0</v>
      </c>
      <c r="AI1613" s="107">
        <f>IF(CentrepointSourced[[#This Row],[Age]]="18-24",CentrepointSourced[[#This Row],[Assessed CS DQ]],0)</f>
        <v>0</v>
      </c>
    </row>
    <row r="1614" spans="1:35" customFormat="1" ht="13.5" customHeight="1">
      <c r="A1614" s="45" t="s">
        <v>16</v>
      </c>
      <c r="B1614" s="62" t="s">
        <v>33</v>
      </c>
      <c r="C1614" s="45"/>
      <c r="D1614" s="62" t="s">
        <v>37</v>
      </c>
      <c r="E1614" s="67">
        <v>2012</v>
      </c>
      <c r="F1614" s="67" t="s">
        <v>25</v>
      </c>
      <c r="G1614" s="67">
        <v>12</v>
      </c>
      <c r="H1614" s="68">
        <v>12</v>
      </c>
      <c r="I1614" s="45"/>
      <c r="J1614" s="98">
        <v>10</v>
      </c>
      <c r="K1614" s="45"/>
      <c r="L1614" s="45"/>
      <c r="M1614" s="45"/>
      <c r="N1614" s="45"/>
      <c r="O1614" s="45"/>
      <c r="P1614" s="45"/>
      <c r="Q1614" s="41" t="str">
        <f>IF(CentrepointSourced[[#This Row],[Country]]="Northern Ireland","Northern Ireland",IFERROR(VLOOKUP(CentrepointSourced[[#This Row],[Local Authority]],LKP_LANameDQ[],2,FALSE),CentrepointSourced[[#This Row],[Local Authority]]))</f>
        <v>Caerphilly</v>
      </c>
      <c r="R1614" s="41" t="str">
        <f>IF(CentrepointSourced[[#This Row],[LA type]]="County","",INDEX(ConsolGeog[lad14cd],MATCH(CentrepointSourced[[#This Row],[Local Authority DQ]],ConsolGeog[la_name],0)))</f>
        <v>W06000018</v>
      </c>
      <c r="S1614" s="41" t="str">
        <f>IF(OR(CentrepointSourced[[#This Row],[Country]]="Northern Ireland",CentrepointSourced[[#This Row],[Country]]="Scotland",CentrepointSourced[[#This Row],[Country]]="Wales"),"Local Authority",CentrepointSourced[[#This Row],[LA type]])</f>
        <v>Local Authority</v>
      </c>
      <c r="T1614" s="41">
        <f>IF(TRIM(CentrepointSourced[[#This Row],[Presented HS]])="",0,IF(CentrepointSourced[[#This Row],[Presented HS]]="&lt;5",2.5,IF(CentrepointSourced[[#This Row],[Presented HS]]="&lt;10",5,VALUE(TRIM(CentrepointSourced[[#This Row],[Presented HS]])))))</f>
        <v>12</v>
      </c>
      <c r="U1614" s="41">
        <f>IF(TRIM(CentrepointSourced[[#This Row],[Assessed HS]])="",0,IF(CentrepointSourced[[#This Row],[Assessed HS]]="&lt;5",2.5,IF(CentrepointSourced[[#This Row],[Assessed HS]]="&lt;10",5,VALUE(TRIM(CentrepointSourced[[#This Row],[Assessed HS]])))))</f>
        <v>12</v>
      </c>
      <c r="V1614" s="41">
        <f>IF(TRIM(CentrepointSourced[[#This Row],[Presented CS]])="",0,IF(CentrepointSourced[[#This Row],[Presented CS]]="&lt;5",2.5,IF(CentrepointSourced[[#This Row],[Presented CS]]="&lt;10",5,VALUE(TRIM(CentrepointSourced[[#This Row],[Presented CS]])))))</f>
        <v>0</v>
      </c>
      <c r="W1614" s="41">
        <f>IF(TRIM(CentrepointSourced[[#This Row],[Assessed CS]])="",0,IF(CentrepointSourced[[#This Row],[Assessed CS]]="&lt;5",2.5,IF(CentrepointSourced[[#This Row],[Assessed CS]]="&lt;10",5,VALUE(TRIM(CentrepointSourced[[#This Row],[Assessed CS]])))))</f>
        <v>0</v>
      </c>
      <c r="X1614" s="106">
        <f>IF(CentrepointSourced[[#This Row],[Age]]="16-17",CentrepointSourced[[#This Row],[Presented HS DQ]],0)</f>
        <v>12</v>
      </c>
      <c r="Y1614" s="106">
        <f>IF(CentrepointSourced[[#This Row],[Age]]="16-24",CentrepointSourced[[#This Row],[Presented HS DQ]],0)</f>
        <v>0</v>
      </c>
      <c r="Z1614" s="106">
        <f>IF(CentrepointSourced[[#This Row],[Age]]="18-24",CentrepointSourced[[#This Row],[Presented HS DQ]],0)</f>
        <v>0</v>
      </c>
      <c r="AA1614" s="106">
        <f>IF(CentrepointSourced[[#This Row],[Age]]="16-17",CentrepointSourced[[#This Row],[Presented CS DQ]],0)</f>
        <v>0</v>
      </c>
      <c r="AB1614" s="106">
        <f>IF(CentrepointSourced[[#This Row],[Age]]="16-24",CentrepointSourced[[#This Row],[Presented CS DQ]],0)</f>
        <v>0</v>
      </c>
      <c r="AC1614" s="106">
        <f>IF(CentrepointSourced[[#This Row],[Age]]="18-24",CentrepointSourced[[#This Row],[Presented CS DQ]],0)</f>
        <v>0</v>
      </c>
      <c r="AD1614" s="107">
        <f>IF(CentrepointSourced[[#This Row],[Age]]="16-17",CentrepointSourced[[#This Row],[Assessed HS DQ]],0)</f>
        <v>12</v>
      </c>
      <c r="AE1614" s="107">
        <f>IF(CentrepointSourced[[#This Row],[Age]]="16-24",CentrepointSourced[[#This Row],[Assessed HS DQ]],0)</f>
        <v>0</v>
      </c>
      <c r="AF1614" s="107">
        <f>IF(CentrepointSourced[[#This Row],[Age]]="18-24",CentrepointSourced[[#This Row],[Assessed HS DQ]],0)</f>
        <v>0</v>
      </c>
      <c r="AG1614" s="107">
        <f>IF(CentrepointSourced[[#This Row],[Age]]="16-17",CentrepointSourced[[#This Row],[Assessed CS DQ]],0)</f>
        <v>0</v>
      </c>
      <c r="AH1614" s="107">
        <f>IF(CentrepointSourced[[#This Row],[Age]]="16-24",CentrepointSourced[[#This Row],[Assessed CS DQ]],0)</f>
        <v>0</v>
      </c>
      <c r="AI1614" s="107">
        <f>IF(CentrepointSourced[[#This Row],[Age]]="18-24",CentrepointSourced[[#This Row],[Assessed CS DQ]],0)</f>
        <v>0</v>
      </c>
    </row>
    <row r="1615" spans="1:35" customFormat="1" ht="13.5" customHeight="1">
      <c r="A1615" s="45" t="s">
        <v>16</v>
      </c>
      <c r="B1615" s="62" t="s">
        <v>33</v>
      </c>
      <c r="C1615" s="45"/>
      <c r="D1615" s="62" t="s">
        <v>37</v>
      </c>
      <c r="E1615" s="67">
        <v>2013</v>
      </c>
      <c r="F1615" s="67" t="s">
        <v>25</v>
      </c>
      <c r="G1615" s="67">
        <v>27</v>
      </c>
      <c r="H1615" s="68">
        <v>21</v>
      </c>
      <c r="I1615" s="45"/>
      <c r="J1615" s="98">
        <v>15</v>
      </c>
      <c r="K1615" s="45"/>
      <c r="L1615" s="45"/>
      <c r="M1615" s="45"/>
      <c r="N1615" s="45"/>
      <c r="O1615" s="45"/>
      <c r="P1615" s="45"/>
      <c r="Q1615" s="41" t="str">
        <f>IF(CentrepointSourced[[#This Row],[Country]]="Northern Ireland","Northern Ireland",IFERROR(VLOOKUP(CentrepointSourced[[#This Row],[Local Authority]],LKP_LANameDQ[],2,FALSE),CentrepointSourced[[#This Row],[Local Authority]]))</f>
        <v>Caerphilly</v>
      </c>
      <c r="R1615" s="41" t="str">
        <f>IF(CentrepointSourced[[#This Row],[LA type]]="County","",INDEX(ConsolGeog[lad14cd],MATCH(CentrepointSourced[[#This Row],[Local Authority DQ]],ConsolGeog[la_name],0)))</f>
        <v>W06000018</v>
      </c>
      <c r="S1615" s="41" t="str">
        <f>IF(OR(CentrepointSourced[[#This Row],[Country]]="Northern Ireland",CentrepointSourced[[#This Row],[Country]]="Scotland",CentrepointSourced[[#This Row],[Country]]="Wales"),"Local Authority",CentrepointSourced[[#This Row],[LA type]])</f>
        <v>Local Authority</v>
      </c>
      <c r="T1615" s="41">
        <f>IF(TRIM(CentrepointSourced[[#This Row],[Presented HS]])="",0,IF(CentrepointSourced[[#This Row],[Presented HS]]="&lt;5",2.5,IF(CentrepointSourced[[#This Row],[Presented HS]]="&lt;10",5,VALUE(TRIM(CentrepointSourced[[#This Row],[Presented HS]])))))</f>
        <v>27</v>
      </c>
      <c r="U1615" s="41">
        <f>IF(TRIM(CentrepointSourced[[#This Row],[Assessed HS]])="",0,IF(CentrepointSourced[[#This Row],[Assessed HS]]="&lt;5",2.5,IF(CentrepointSourced[[#This Row],[Assessed HS]]="&lt;10",5,VALUE(TRIM(CentrepointSourced[[#This Row],[Assessed HS]])))))</f>
        <v>21</v>
      </c>
      <c r="V1615" s="41">
        <f>IF(TRIM(CentrepointSourced[[#This Row],[Presented CS]])="",0,IF(CentrepointSourced[[#This Row],[Presented CS]]="&lt;5",2.5,IF(CentrepointSourced[[#This Row],[Presented CS]]="&lt;10",5,VALUE(TRIM(CentrepointSourced[[#This Row],[Presented CS]])))))</f>
        <v>0</v>
      </c>
      <c r="W1615" s="41">
        <f>IF(TRIM(CentrepointSourced[[#This Row],[Assessed CS]])="",0,IF(CentrepointSourced[[#This Row],[Assessed CS]]="&lt;5",2.5,IF(CentrepointSourced[[#This Row],[Assessed CS]]="&lt;10",5,VALUE(TRIM(CentrepointSourced[[#This Row],[Assessed CS]])))))</f>
        <v>0</v>
      </c>
      <c r="X1615" s="106">
        <f>IF(CentrepointSourced[[#This Row],[Age]]="16-17",CentrepointSourced[[#This Row],[Presented HS DQ]],0)</f>
        <v>27</v>
      </c>
      <c r="Y1615" s="106">
        <f>IF(CentrepointSourced[[#This Row],[Age]]="16-24",CentrepointSourced[[#This Row],[Presented HS DQ]],0)</f>
        <v>0</v>
      </c>
      <c r="Z1615" s="106">
        <f>IF(CentrepointSourced[[#This Row],[Age]]="18-24",CentrepointSourced[[#This Row],[Presented HS DQ]],0)</f>
        <v>0</v>
      </c>
      <c r="AA1615" s="106">
        <f>IF(CentrepointSourced[[#This Row],[Age]]="16-17",CentrepointSourced[[#This Row],[Presented CS DQ]],0)</f>
        <v>0</v>
      </c>
      <c r="AB1615" s="106">
        <f>IF(CentrepointSourced[[#This Row],[Age]]="16-24",CentrepointSourced[[#This Row],[Presented CS DQ]],0)</f>
        <v>0</v>
      </c>
      <c r="AC1615" s="106">
        <f>IF(CentrepointSourced[[#This Row],[Age]]="18-24",CentrepointSourced[[#This Row],[Presented CS DQ]],0)</f>
        <v>0</v>
      </c>
      <c r="AD1615" s="107">
        <f>IF(CentrepointSourced[[#This Row],[Age]]="16-17",CentrepointSourced[[#This Row],[Assessed HS DQ]],0)</f>
        <v>21</v>
      </c>
      <c r="AE1615" s="107">
        <f>IF(CentrepointSourced[[#This Row],[Age]]="16-24",CentrepointSourced[[#This Row],[Assessed HS DQ]],0)</f>
        <v>0</v>
      </c>
      <c r="AF1615" s="107">
        <f>IF(CentrepointSourced[[#This Row],[Age]]="18-24",CentrepointSourced[[#This Row],[Assessed HS DQ]],0)</f>
        <v>0</v>
      </c>
      <c r="AG1615" s="107">
        <f>IF(CentrepointSourced[[#This Row],[Age]]="16-17",CentrepointSourced[[#This Row],[Assessed CS DQ]],0)</f>
        <v>0</v>
      </c>
      <c r="AH1615" s="107">
        <f>IF(CentrepointSourced[[#This Row],[Age]]="16-24",CentrepointSourced[[#This Row],[Assessed CS DQ]],0)</f>
        <v>0</v>
      </c>
      <c r="AI1615" s="107">
        <f>IF(CentrepointSourced[[#This Row],[Age]]="18-24",CentrepointSourced[[#This Row],[Assessed CS DQ]],0)</f>
        <v>0</v>
      </c>
    </row>
    <row r="1616" spans="1:35" customFormat="1" ht="13.5" customHeight="1">
      <c r="A1616" s="45" t="s">
        <v>16</v>
      </c>
      <c r="B1616" s="62" t="s">
        <v>33</v>
      </c>
      <c r="C1616" s="45"/>
      <c r="D1616" s="62" t="s">
        <v>37</v>
      </c>
      <c r="E1616" s="67">
        <v>2013</v>
      </c>
      <c r="F1616" s="67" t="s">
        <v>26</v>
      </c>
      <c r="G1616" s="67">
        <v>255</v>
      </c>
      <c r="H1616" s="68">
        <v>140</v>
      </c>
      <c r="I1616" s="45"/>
      <c r="J1616" s="98">
        <v>85</v>
      </c>
      <c r="K1616" s="45"/>
      <c r="L1616" s="45"/>
      <c r="M1616" s="45"/>
      <c r="N1616" s="45"/>
      <c r="O1616" s="45"/>
      <c r="P1616" s="45"/>
      <c r="Q1616" s="41" t="str">
        <f>IF(CentrepointSourced[[#This Row],[Country]]="Northern Ireland","Northern Ireland",IFERROR(VLOOKUP(CentrepointSourced[[#This Row],[Local Authority]],LKP_LANameDQ[],2,FALSE),CentrepointSourced[[#This Row],[Local Authority]]))</f>
        <v>Caerphilly</v>
      </c>
      <c r="R1616" s="41" t="str">
        <f>IF(CentrepointSourced[[#This Row],[LA type]]="County","",INDEX(ConsolGeog[lad14cd],MATCH(CentrepointSourced[[#This Row],[Local Authority DQ]],ConsolGeog[la_name],0)))</f>
        <v>W06000018</v>
      </c>
      <c r="S1616" s="41" t="str">
        <f>IF(OR(CentrepointSourced[[#This Row],[Country]]="Northern Ireland",CentrepointSourced[[#This Row],[Country]]="Scotland",CentrepointSourced[[#This Row],[Country]]="Wales"),"Local Authority",CentrepointSourced[[#This Row],[LA type]])</f>
        <v>Local Authority</v>
      </c>
      <c r="T1616" s="41">
        <f>IF(TRIM(CentrepointSourced[[#This Row],[Presented HS]])="",0,IF(CentrepointSourced[[#This Row],[Presented HS]]="&lt;5",2.5,IF(CentrepointSourced[[#This Row],[Presented HS]]="&lt;10",5,VALUE(TRIM(CentrepointSourced[[#This Row],[Presented HS]])))))</f>
        <v>255</v>
      </c>
      <c r="U1616" s="41">
        <f>IF(TRIM(CentrepointSourced[[#This Row],[Assessed HS]])="",0,IF(CentrepointSourced[[#This Row],[Assessed HS]]="&lt;5",2.5,IF(CentrepointSourced[[#This Row],[Assessed HS]]="&lt;10",5,VALUE(TRIM(CentrepointSourced[[#This Row],[Assessed HS]])))))</f>
        <v>140</v>
      </c>
      <c r="V1616" s="41">
        <f>IF(TRIM(CentrepointSourced[[#This Row],[Presented CS]])="",0,IF(CentrepointSourced[[#This Row],[Presented CS]]="&lt;5",2.5,IF(CentrepointSourced[[#This Row],[Presented CS]]="&lt;10",5,VALUE(TRIM(CentrepointSourced[[#This Row],[Presented CS]])))))</f>
        <v>0</v>
      </c>
      <c r="W1616" s="41">
        <f>IF(TRIM(CentrepointSourced[[#This Row],[Assessed CS]])="",0,IF(CentrepointSourced[[#This Row],[Assessed CS]]="&lt;5",2.5,IF(CentrepointSourced[[#This Row],[Assessed CS]]="&lt;10",5,VALUE(TRIM(CentrepointSourced[[#This Row],[Assessed CS]])))))</f>
        <v>0</v>
      </c>
      <c r="X1616" s="106">
        <f>IF(CentrepointSourced[[#This Row],[Age]]="16-17",CentrepointSourced[[#This Row],[Presented HS DQ]],0)</f>
        <v>0</v>
      </c>
      <c r="Y1616" s="106">
        <f>IF(CentrepointSourced[[#This Row],[Age]]="16-24",CentrepointSourced[[#This Row],[Presented HS DQ]],0)</f>
        <v>0</v>
      </c>
      <c r="Z1616" s="106">
        <f>IF(CentrepointSourced[[#This Row],[Age]]="18-24",CentrepointSourced[[#This Row],[Presented HS DQ]],0)</f>
        <v>255</v>
      </c>
      <c r="AA1616" s="106">
        <f>IF(CentrepointSourced[[#This Row],[Age]]="16-17",CentrepointSourced[[#This Row],[Presented CS DQ]],0)</f>
        <v>0</v>
      </c>
      <c r="AB1616" s="106">
        <f>IF(CentrepointSourced[[#This Row],[Age]]="16-24",CentrepointSourced[[#This Row],[Presented CS DQ]],0)</f>
        <v>0</v>
      </c>
      <c r="AC1616" s="106">
        <f>IF(CentrepointSourced[[#This Row],[Age]]="18-24",CentrepointSourced[[#This Row],[Presented CS DQ]],0)</f>
        <v>0</v>
      </c>
      <c r="AD1616" s="107">
        <f>IF(CentrepointSourced[[#This Row],[Age]]="16-17",CentrepointSourced[[#This Row],[Assessed HS DQ]],0)</f>
        <v>0</v>
      </c>
      <c r="AE1616" s="107">
        <f>IF(CentrepointSourced[[#This Row],[Age]]="16-24",CentrepointSourced[[#This Row],[Assessed HS DQ]],0)</f>
        <v>0</v>
      </c>
      <c r="AF1616" s="107">
        <f>IF(CentrepointSourced[[#This Row],[Age]]="18-24",CentrepointSourced[[#This Row],[Assessed HS DQ]],0)</f>
        <v>140</v>
      </c>
      <c r="AG1616" s="107">
        <f>IF(CentrepointSourced[[#This Row],[Age]]="16-17",CentrepointSourced[[#This Row],[Assessed CS DQ]],0)</f>
        <v>0</v>
      </c>
      <c r="AH1616" s="107">
        <f>IF(CentrepointSourced[[#This Row],[Age]]="16-24",CentrepointSourced[[#This Row],[Assessed CS DQ]],0)</f>
        <v>0</v>
      </c>
      <c r="AI1616" s="107">
        <f>IF(CentrepointSourced[[#This Row],[Age]]="18-24",CentrepointSourced[[#This Row],[Assessed CS DQ]],0)</f>
        <v>0</v>
      </c>
    </row>
    <row r="1617" spans="1:35" customFormat="1" ht="13.5" customHeight="1">
      <c r="A1617" s="45" t="s">
        <v>16</v>
      </c>
      <c r="B1617" s="62" t="s">
        <v>33</v>
      </c>
      <c r="C1617" s="45"/>
      <c r="D1617" s="62" t="s">
        <v>37</v>
      </c>
      <c r="E1617" s="67">
        <v>2014</v>
      </c>
      <c r="F1617" s="67" t="s">
        <v>25</v>
      </c>
      <c r="G1617" s="75"/>
      <c r="H1617" s="100"/>
      <c r="I1617" s="45"/>
      <c r="J1617" s="98">
        <v>25</v>
      </c>
      <c r="K1617" s="45"/>
      <c r="L1617" s="45"/>
      <c r="M1617" s="45"/>
      <c r="N1617" s="45"/>
      <c r="O1617" s="45"/>
      <c r="P1617" s="45"/>
      <c r="Q1617" s="41" t="str">
        <f>IF(CentrepointSourced[[#This Row],[Country]]="Northern Ireland","Northern Ireland",IFERROR(VLOOKUP(CentrepointSourced[[#This Row],[Local Authority]],LKP_LANameDQ[],2,FALSE),CentrepointSourced[[#This Row],[Local Authority]]))</f>
        <v>Caerphilly</v>
      </c>
      <c r="R1617" s="41" t="str">
        <f>IF(CentrepointSourced[[#This Row],[LA type]]="County","",INDEX(ConsolGeog[lad14cd],MATCH(CentrepointSourced[[#This Row],[Local Authority DQ]],ConsolGeog[la_name],0)))</f>
        <v>W06000018</v>
      </c>
      <c r="S1617" s="41" t="str">
        <f>IF(OR(CentrepointSourced[[#This Row],[Country]]="Northern Ireland",CentrepointSourced[[#This Row],[Country]]="Scotland",CentrepointSourced[[#This Row],[Country]]="Wales"),"Local Authority",CentrepointSourced[[#This Row],[LA type]])</f>
        <v>Local Authority</v>
      </c>
      <c r="T1617" s="41">
        <f>IF(TRIM(CentrepointSourced[[#This Row],[Presented HS]])="",0,IF(CentrepointSourced[[#This Row],[Presented HS]]="&lt;5",2.5,IF(CentrepointSourced[[#This Row],[Presented HS]]="&lt;10",5,VALUE(TRIM(CentrepointSourced[[#This Row],[Presented HS]])))))</f>
        <v>0</v>
      </c>
      <c r="U1617" s="41">
        <f>IF(TRIM(CentrepointSourced[[#This Row],[Assessed HS]])="",0,IF(CentrepointSourced[[#This Row],[Assessed HS]]="&lt;5",2.5,IF(CentrepointSourced[[#This Row],[Assessed HS]]="&lt;10",5,VALUE(TRIM(CentrepointSourced[[#This Row],[Assessed HS]])))))</f>
        <v>0</v>
      </c>
      <c r="V1617" s="41">
        <f>IF(TRIM(CentrepointSourced[[#This Row],[Presented CS]])="",0,IF(CentrepointSourced[[#This Row],[Presented CS]]="&lt;5",2.5,IF(CentrepointSourced[[#This Row],[Presented CS]]="&lt;10",5,VALUE(TRIM(CentrepointSourced[[#This Row],[Presented CS]])))))</f>
        <v>0</v>
      </c>
      <c r="W1617" s="41">
        <f>IF(TRIM(CentrepointSourced[[#This Row],[Assessed CS]])="",0,IF(CentrepointSourced[[#This Row],[Assessed CS]]="&lt;5",2.5,IF(CentrepointSourced[[#This Row],[Assessed CS]]="&lt;10",5,VALUE(TRIM(CentrepointSourced[[#This Row],[Assessed CS]])))))</f>
        <v>0</v>
      </c>
      <c r="X1617" s="106">
        <f>IF(CentrepointSourced[[#This Row],[Age]]="16-17",CentrepointSourced[[#This Row],[Presented HS DQ]],0)</f>
        <v>0</v>
      </c>
      <c r="Y1617" s="106">
        <f>IF(CentrepointSourced[[#This Row],[Age]]="16-24",CentrepointSourced[[#This Row],[Presented HS DQ]],0)</f>
        <v>0</v>
      </c>
      <c r="Z1617" s="106">
        <f>IF(CentrepointSourced[[#This Row],[Age]]="18-24",CentrepointSourced[[#This Row],[Presented HS DQ]],0)</f>
        <v>0</v>
      </c>
      <c r="AA1617" s="106">
        <f>IF(CentrepointSourced[[#This Row],[Age]]="16-17",CentrepointSourced[[#This Row],[Presented CS DQ]],0)</f>
        <v>0</v>
      </c>
      <c r="AB1617" s="106">
        <f>IF(CentrepointSourced[[#This Row],[Age]]="16-24",CentrepointSourced[[#This Row],[Presented CS DQ]],0)</f>
        <v>0</v>
      </c>
      <c r="AC1617" s="106">
        <f>IF(CentrepointSourced[[#This Row],[Age]]="18-24",CentrepointSourced[[#This Row],[Presented CS DQ]],0)</f>
        <v>0</v>
      </c>
      <c r="AD1617" s="107">
        <f>IF(CentrepointSourced[[#This Row],[Age]]="16-17",CentrepointSourced[[#This Row],[Assessed HS DQ]],0)</f>
        <v>0</v>
      </c>
      <c r="AE1617" s="107">
        <f>IF(CentrepointSourced[[#This Row],[Age]]="16-24",CentrepointSourced[[#This Row],[Assessed HS DQ]],0)</f>
        <v>0</v>
      </c>
      <c r="AF1617" s="107">
        <f>IF(CentrepointSourced[[#This Row],[Age]]="18-24",CentrepointSourced[[#This Row],[Assessed HS DQ]],0)</f>
        <v>0</v>
      </c>
      <c r="AG1617" s="107">
        <f>IF(CentrepointSourced[[#This Row],[Age]]="16-17",CentrepointSourced[[#This Row],[Assessed CS DQ]],0)</f>
        <v>0</v>
      </c>
      <c r="AH1617" s="107">
        <f>IF(CentrepointSourced[[#This Row],[Age]]="16-24",CentrepointSourced[[#This Row],[Assessed CS DQ]],0)</f>
        <v>0</v>
      </c>
      <c r="AI1617" s="107">
        <f>IF(CentrepointSourced[[#This Row],[Age]]="18-24",CentrepointSourced[[#This Row],[Assessed CS DQ]],0)</f>
        <v>0</v>
      </c>
    </row>
    <row r="1618" spans="1:35" customFormat="1" ht="13.5" customHeight="1">
      <c r="A1618" s="45" t="s">
        <v>16</v>
      </c>
      <c r="B1618" s="62" t="s">
        <v>33</v>
      </c>
      <c r="C1618" s="45"/>
      <c r="D1618" s="62" t="s">
        <v>37</v>
      </c>
      <c r="E1618" s="67">
        <v>2014</v>
      </c>
      <c r="F1618" s="67" t="s">
        <v>26</v>
      </c>
      <c r="G1618" s="75"/>
      <c r="H1618" s="100"/>
      <c r="I1618" s="45"/>
      <c r="J1618" s="98">
        <v>75</v>
      </c>
      <c r="K1618" s="45"/>
      <c r="L1618" s="45"/>
      <c r="M1618" s="45"/>
      <c r="N1618" s="45"/>
      <c r="O1618" s="45"/>
      <c r="P1618" s="45"/>
      <c r="Q1618" s="41" t="str">
        <f>IF(CentrepointSourced[[#This Row],[Country]]="Northern Ireland","Northern Ireland",IFERROR(VLOOKUP(CentrepointSourced[[#This Row],[Local Authority]],LKP_LANameDQ[],2,FALSE),CentrepointSourced[[#This Row],[Local Authority]]))</f>
        <v>Caerphilly</v>
      </c>
      <c r="R1618" s="41" t="str">
        <f>IF(CentrepointSourced[[#This Row],[LA type]]="County","",INDEX(ConsolGeog[lad14cd],MATCH(CentrepointSourced[[#This Row],[Local Authority DQ]],ConsolGeog[la_name],0)))</f>
        <v>W06000018</v>
      </c>
      <c r="S1618" s="41" t="str">
        <f>IF(OR(CentrepointSourced[[#This Row],[Country]]="Northern Ireland",CentrepointSourced[[#This Row],[Country]]="Scotland",CentrepointSourced[[#This Row],[Country]]="Wales"),"Local Authority",CentrepointSourced[[#This Row],[LA type]])</f>
        <v>Local Authority</v>
      </c>
      <c r="T1618" s="41">
        <f>IF(TRIM(CentrepointSourced[[#This Row],[Presented HS]])="",0,IF(CentrepointSourced[[#This Row],[Presented HS]]="&lt;5",2.5,IF(CentrepointSourced[[#This Row],[Presented HS]]="&lt;10",5,VALUE(TRIM(CentrepointSourced[[#This Row],[Presented HS]])))))</f>
        <v>0</v>
      </c>
      <c r="U1618" s="41">
        <f>IF(TRIM(CentrepointSourced[[#This Row],[Assessed HS]])="",0,IF(CentrepointSourced[[#This Row],[Assessed HS]]="&lt;5",2.5,IF(CentrepointSourced[[#This Row],[Assessed HS]]="&lt;10",5,VALUE(TRIM(CentrepointSourced[[#This Row],[Assessed HS]])))))</f>
        <v>0</v>
      </c>
      <c r="V1618" s="41">
        <f>IF(TRIM(CentrepointSourced[[#This Row],[Presented CS]])="",0,IF(CentrepointSourced[[#This Row],[Presented CS]]="&lt;5",2.5,IF(CentrepointSourced[[#This Row],[Presented CS]]="&lt;10",5,VALUE(TRIM(CentrepointSourced[[#This Row],[Presented CS]])))))</f>
        <v>0</v>
      </c>
      <c r="W1618" s="41">
        <f>IF(TRIM(CentrepointSourced[[#This Row],[Assessed CS]])="",0,IF(CentrepointSourced[[#This Row],[Assessed CS]]="&lt;5",2.5,IF(CentrepointSourced[[#This Row],[Assessed CS]]="&lt;10",5,VALUE(TRIM(CentrepointSourced[[#This Row],[Assessed CS]])))))</f>
        <v>0</v>
      </c>
      <c r="X1618" s="106">
        <f>IF(CentrepointSourced[[#This Row],[Age]]="16-17",CentrepointSourced[[#This Row],[Presented HS DQ]],0)</f>
        <v>0</v>
      </c>
      <c r="Y1618" s="106">
        <f>IF(CentrepointSourced[[#This Row],[Age]]="16-24",CentrepointSourced[[#This Row],[Presented HS DQ]],0)</f>
        <v>0</v>
      </c>
      <c r="Z1618" s="106">
        <f>IF(CentrepointSourced[[#This Row],[Age]]="18-24",CentrepointSourced[[#This Row],[Presented HS DQ]],0)</f>
        <v>0</v>
      </c>
      <c r="AA1618" s="106">
        <f>IF(CentrepointSourced[[#This Row],[Age]]="16-17",CentrepointSourced[[#This Row],[Presented CS DQ]],0)</f>
        <v>0</v>
      </c>
      <c r="AB1618" s="106">
        <f>IF(CentrepointSourced[[#This Row],[Age]]="16-24",CentrepointSourced[[#This Row],[Presented CS DQ]],0)</f>
        <v>0</v>
      </c>
      <c r="AC1618" s="106">
        <f>IF(CentrepointSourced[[#This Row],[Age]]="18-24",CentrepointSourced[[#This Row],[Presented CS DQ]],0)</f>
        <v>0</v>
      </c>
      <c r="AD1618" s="107">
        <f>IF(CentrepointSourced[[#This Row],[Age]]="16-17",CentrepointSourced[[#This Row],[Assessed HS DQ]],0)</f>
        <v>0</v>
      </c>
      <c r="AE1618" s="107">
        <f>IF(CentrepointSourced[[#This Row],[Age]]="16-24",CentrepointSourced[[#This Row],[Assessed HS DQ]],0)</f>
        <v>0</v>
      </c>
      <c r="AF1618" s="107">
        <f>IF(CentrepointSourced[[#This Row],[Age]]="18-24",CentrepointSourced[[#This Row],[Assessed HS DQ]],0)</f>
        <v>0</v>
      </c>
      <c r="AG1618" s="107">
        <f>IF(CentrepointSourced[[#This Row],[Age]]="16-17",CentrepointSourced[[#This Row],[Assessed CS DQ]],0)</f>
        <v>0</v>
      </c>
      <c r="AH1618" s="107">
        <f>IF(CentrepointSourced[[#This Row],[Age]]="16-24",CentrepointSourced[[#This Row],[Assessed CS DQ]],0)</f>
        <v>0</v>
      </c>
      <c r="AI1618" s="107">
        <f>IF(CentrepointSourced[[#This Row],[Age]]="18-24",CentrepointSourced[[#This Row],[Assessed CS DQ]],0)</f>
        <v>0</v>
      </c>
    </row>
    <row r="1619" spans="1:35" customFormat="1" ht="13.5" customHeight="1">
      <c r="A1619" s="45" t="s">
        <v>16</v>
      </c>
      <c r="B1619" s="62" t="s">
        <v>38</v>
      </c>
      <c r="C1619" s="45"/>
      <c r="D1619" s="62" t="s">
        <v>37</v>
      </c>
      <c r="E1619" s="67">
        <v>2012</v>
      </c>
      <c r="F1619" s="67" t="s">
        <v>26</v>
      </c>
      <c r="G1619" s="67">
        <v>1566</v>
      </c>
      <c r="H1619" s="68">
        <v>792</v>
      </c>
      <c r="I1619" s="45"/>
      <c r="J1619" s="98">
        <v>290</v>
      </c>
      <c r="K1619" s="45"/>
      <c r="L1619" s="45"/>
      <c r="M1619" s="45"/>
      <c r="N1619" s="45"/>
      <c r="O1619" s="45"/>
      <c r="P1619" s="45"/>
      <c r="Q1619" s="41" t="str">
        <f>IF(CentrepointSourced[[#This Row],[Country]]="Northern Ireland","Northern Ireland",IFERROR(VLOOKUP(CentrepointSourced[[#This Row],[Local Authority]],LKP_LANameDQ[],2,FALSE),CentrepointSourced[[#This Row],[Local Authority]]))</f>
        <v>Cardiff</v>
      </c>
      <c r="R1619" s="41" t="str">
        <f>IF(CentrepointSourced[[#This Row],[LA type]]="County","",INDEX(ConsolGeog[lad14cd],MATCH(CentrepointSourced[[#This Row],[Local Authority DQ]],ConsolGeog[la_name],0)))</f>
        <v>W06000015</v>
      </c>
      <c r="S1619" s="41" t="str">
        <f>IF(OR(CentrepointSourced[[#This Row],[Country]]="Northern Ireland",CentrepointSourced[[#This Row],[Country]]="Scotland",CentrepointSourced[[#This Row],[Country]]="Wales"),"Local Authority",CentrepointSourced[[#This Row],[LA type]])</f>
        <v>Local Authority</v>
      </c>
      <c r="T1619" s="41">
        <f>IF(TRIM(CentrepointSourced[[#This Row],[Presented HS]])="",0,IF(CentrepointSourced[[#This Row],[Presented HS]]="&lt;5",2.5,IF(CentrepointSourced[[#This Row],[Presented HS]]="&lt;10",5,VALUE(TRIM(CentrepointSourced[[#This Row],[Presented HS]])))))</f>
        <v>1566</v>
      </c>
      <c r="U1619" s="41">
        <f>IF(TRIM(CentrepointSourced[[#This Row],[Assessed HS]])="",0,IF(CentrepointSourced[[#This Row],[Assessed HS]]="&lt;5",2.5,IF(CentrepointSourced[[#This Row],[Assessed HS]]="&lt;10",5,VALUE(TRIM(CentrepointSourced[[#This Row],[Assessed HS]])))))</f>
        <v>792</v>
      </c>
      <c r="V1619" s="41">
        <f>IF(TRIM(CentrepointSourced[[#This Row],[Presented CS]])="",0,IF(CentrepointSourced[[#This Row],[Presented CS]]="&lt;5",2.5,IF(CentrepointSourced[[#This Row],[Presented CS]]="&lt;10",5,VALUE(TRIM(CentrepointSourced[[#This Row],[Presented CS]])))))</f>
        <v>0</v>
      </c>
      <c r="W1619" s="41">
        <f>IF(TRIM(CentrepointSourced[[#This Row],[Assessed CS]])="",0,IF(CentrepointSourced[[#This Row],[Assessed CS]]="&lt;5",2.5,IF(CentrepointSourced[[#This Row],[Assessed CS]]="&lt;10",5,VALUE(TRIM(CentrepointSourced[[#This Row],[Assessed CS]])))))</f>
        <v>0</v>
      </c>
      <c r="X1619" s="106">
        <f>IF(CentrepointSourced[[#This Row],[Age]]="16-17",CentrepointSourced[[#This Row],[Presented HS DQ]],0)</f>
        <v>0</v>
      </c>
      <c r="Y1619" s="106">
        <f>IF(CentrepointSourced[[#This Row],[Age]]="16-24",CentrepointSourced[[#This Row],[Presented HS DQ]],0)</f>
        <v>0</v>
      </c>
      <c r="Z1619" s="106">
        <f>IF(CentrepointSourced[[#This Row],[Age]]="18-24",CentrepointSourced[[#This Row],[Presented HS DQ]],0)</f>
        <v>1566</v>
      </c>
      <c r="AA1619" s="106">
        <f>IF(CentrepointSourced[[#This Row],[Age]]="16-17",CentrepointSourced[[#This Row],[Presented CS DQ]],0)</f>
        <v>0</v>
      </c>
      <c r="AB1619" s="106">
        <f>IF(CentrepointSourced[[#This Row],[Age]]="16-24",CentrepointSourced[[#This Row],[Presented CS DQ]],0)</f>
        <v>0</v>
      </c>
      <c r="AC1619" s="106">
        <f>IF(CentrepointSourced[[#This Row],[Age]]="18-24",CentrepointSourced[[#This Row],[Presented CS DQ]],0)</f>
        <v>0</v>
      </c>
      <c r="AD1619" s="107">
        <f>IF(CentrepointSourced[[#This Row],[Age]]="16-17",CentrepointSourced[[#This Row],[Assessed HS DQ]],0)</f>
        <v>0</v>
      </c>
      <c r="AE1619" s="107">
        <f>IF(CentrepointSourced[[#This Row],[Age]]="16-24",CentrepointSourced[[#This Row],[Assessed HS DQ]],0)</f>
        <v>0</v>
      </c>
      <c r="AF1619" s="107">
        <f>IF(CentrepointSourced[[#This Row],[Age]]="18-24",CentrepointSourced[[#This Row],[Assessed HS DQ]],0)</f>
        <v>792</v>
      </c>
      <c r="AG1619" s="107">
        <f>IF(CentrepointSourced[[#This Row],[Age]]="16-17",CentrepointSourced[[#This Row],[Assessed CS DQ]],0)</f>
        <v>0</v>
      </c>
      <c r="AH1619" s="107">
        <f>IF(CentrepointSourced[[#This Row],[Age]]="16-24",CentrepointSourced[[#This Row],[Assessed CS DQ]],0)</f>
        <v>0</v>
      </c>
      <c r="AI1619" s="107">
        <f>IF(CentrepointSourced[[#This Row],[Age]]="18-24",CentrepointSourced[[#This Row],[Assessed CS DQ]],0)</f>
        <v>0</v>
      </c>
    </row>
    <row r="1620" spans="1:35" customFormat="1" ht="13.5" customHeight="1">
      <c r="A1620" s="45" t="s">
        <v>16</v>
      </c>
      <c r="B1620" s="62" t="s">
        <v>38</v>
      </c>
      <c r="C1620" s="45"/>
      <c r="D1620" s="62" t="s">
        <v>37</v>
      </c>
      <c r="E1620" s="67">
        <v>2012</v>
      </c>
      <c r="F1620" s="67" t="s">
        <v>25</v>
      </c>
      <c r="G1620" s="67">
        <v>20</v>
      </c>
      <c r="H1620" s="68">
        <v>20</v>
      </c>
      <c r="I1620" s="45"/>
      <c r="J1620" s="67">
        <v>10</v>
      </c>
      <c r="K1620" s="45"/>
      <c r="L1620" s="45"/>
      <c r="M1620" s="45"/>
      <c r="N1620" s="45"/>
      <c r="O1620" s="45"/>
      <c r="P1620" s="45"/>
      <c r="Q1620" s="41" t="str">
        <f>IF(CentrepointSourced[[#This Row],[Country]]="Northern Ireland","Northern Ireland",IFERROR(VLOOKUP(CentrepointSourced[[#This Row],[Local Authority]],LKP_LANameDQ[],2,FALSE),CentrepointSourced[[#This Row],[Local Authority]]))</f>
        <v>Cardiff</v>
      </c>
      <c r="R1620" s="41" t="str">
        <f>IF(CentrepointSourced[[#This Row],[LA type]]="County","",INDEX(ConsolGeog[lad14cd],MATCH(CentrepointSourced[[#This Row],[Local Authority DQ]],ConsolGeog[la_name],0)))</f>
        <v>W06000015</v>
      </c>
      <c r="S1620" s="41" t="str">
        <f>IF(OR(CentrepointSourced[[#This Row],[Country]]="Northern Ireland",CentrepointSourced[[#This Row],[Country]]="Scotland",CentrepointSourced[[#This Row],[Country]]="Wales"),"Local Authority",CentrepointSourced[[#This Row],[LA type]])</f>
        <v>Local Authority</v>
      </c>
      <c r="T1620" s="41">
        <f>IF(TRIM(CentrepointSourced[[#This Row],[Presented HS]])="",0,IF(CentrepointSourced[[#This Row],[Presented HS]]="&lt;5",2.5,IF(CentrepointSourced[[#This Row],[Presented HS]]="&lt;10",5,VALUE(TRIM(CentrepointSourced[[#This Row],[Presented HS]])))))</f>
        <v>20</v>
      </c>
      <c r="U1620" s="41">
        <f>IF(TRIM(CentrepointSourced[[#This Row],[Assessed HS]])="",0,IF(CentrepointSourced[[#This Row],[Assessed HS]]="&lt;5",2.5,IF(CentrepointSourced[[#This Row],[Assessed HS]]="&lt;10",5,VALUE(TRIM(CentrepointSourced[[#This Row],[Assessed HS]])))))</f>
        <v>20</v>
      </c>
      <c r="V1620" s="41">
        <f>IF(TRIM(CentrepointSourced[[#This Row],[Presented CS]])="",0,IF(CentrepointSourced[[#This Row],[Presented CS]]="&lt;5",2.5,IF(CentrepointSourced[[#This Row],[Presented CS]]="&lt;10",5,VALUE(TRIM(CentrepointSourced[[#This Row],[Presented CS]])))))</f>
        <v>0</v>
      </c>
      <c r="W1620" s="41">
        <f>IF(TRIM(CentrepointSourced[[#This Row],[Assessed CS]])="",0,IF(CentrepointSourced[[#This Row],[Assessed CS]]="&lt;5",2.5,IF(CentrepointSourced[[#This Row],[Assessed CS]]="&lt;10",5,VALUE(TRIM(CentrepointSourced[[#This Row],[Assessed CS]])))))</f>
        <v>0</v>
      </c>
      <c r="X1620" s="106">
        <f>IF(CentrepointSourced[[#This Row],[Age]]="16-17",CentrepointSourced[[#This Row],[Presented HS DQ]],0)</f>
        <v>20</v>
      </c>
      <c r="Y1620" s="106">
        <f>IF(CentrepointSourced[[#This Row],[Age]]="16-24",CentrepointSourced[[#This Row],[Presented HS DQ]],0)</f>
        <v>0</v>
      </c>
      <c r="Z1620" s="106">
        <f>IF(CentrepointSourced[[#This Row],[Age]]="18-24",CentrepointSourced[[#This Row],[Presented HS DQ]],0)</f>
        <v>0</v>
      </c>
      <c r="AA1620" s="106">
        <f>IF(CentrepointSourced[[#This Row],[Age]]="16-17",CentrepointSourced[[#This Row],[Presented CS DQ]],0)</f>
        <v>0</v>
      </c>
      <c r="AB1620" s="106">
        <f>IF(CentrepointSourced[[#This Row],[Age]]="16-24",CentrepointSourced[[#This Row],[Presented CS DQ]],0)</f>
        <v>0</v>
      </c>
      <c r="AC1620" s="106">
        <f>IF(CentrepointSourced[[#This Row],[Age]]="18-24",CentrepointSourced[[#This Row],[Presented CS DQ]],0)</f>
        <v>0</v>
      </c>
      <c r="AD1620" s="107">
        <f>IF(CentrepointSourced[[#This Row],[Age]]="16-17",CentrepointSourced[[#This Row],[Assessed HS DQ]],0)</f>
        <v>20</v>
      </c>
      <c r="AE1620" s="107">
        <f>IF(CentrepointSourced[[#This Row],[Age]]="16-24",CentrepointSourced[[#This Row],[Assessed HS DQ]],0)</f>
        <v>0</v>
      </c>
      <c r="AF1620" s="107">
        <f>IF(CentrepointSourced[[#This Row],[Age]]="18-24",CentrepointSourced[[#This Row],[Assessed HS DQ]],0)</f>
        <v>0</v>
      </c>
      <c r="AG1620" s="107">
        <f>IF(CentrepointSourced[[#This Row],[Age]]="16-17",CentrepointSourced[[#This Row],[Assessed CS DQ]],0)</f>
        <v>0</v>
      </c>
      <c r="AH1620" s="107">
        <f>IF(CentrepointSourced[[#This Row],[Age]]="16-24",CentrepointSourced[[#This Row],[Assessed CS DQ]],0)</f>
        <v>0</v>
      </c>
      <c r="AI1620" s="107">
        <f>IF(CentrepointSourced[[#This Row],[Age]]="18-24",CentrepointSourced[[#This Row],[Assessed CS DQ]],0)</f>
        <v>0</v>
      </c>
    </row>
    <row r="1621" spans="1:35" customFormat="1" ht="13.5" customHeight="1">
      <c r="A1621" s="45" t="s">
        <v>16</v>
      </c>
      <c r="B1621" s="62" t="s">
        <v>38</v>
      </c>
      <c r="C1621" s="45"/>
      <c r="D1621" s="62" t="s">
        <v>37</v>
      </c>
      <c r="E1621" s="67">
        <v>2013</v>
      </c>
      <c r="F1621" s="67" t="s">
        <v>25</v>
      </c>
      <c r="G1621" s="67">
        <v>450</v>
      </c>
      <c r="H1621" s="68">
        <v>66</v>
      </c>
      <c r="I1621" s="45"/>
      <c r="J1621" s="98">
        <v>40</v>
      </c>
      <c r="K1621" s="45"/>
      <c r="L1621" s="45"/>
      <c r="M1621" s="45"/>
      <c r="N1621" s="45"/>
      <c r="O1621" s="45"/>
      <c r="P1621" s="45"/>
      <c r="Q1621" s="41" t="str">
        <f>IF(CentrepointSourced[[#This Row],[Country]]="Northern Ireland","Northern Ireland",IFERROR(VLOOKUP(CentrepointSourced[[#This Row],[Local Authority]],LKP_LANameDQ[],2,FALSE),CentrepointSourced[[#This Row],[Local Authority]]))</f>
        <v>Cardiff</v>
      </c>
      <c r="R1621" s="41" t="str">
        <f>IF(CentrepointSourced[[#This Row],[LA type]]="County","",INDEX(ConsolGeog[lad14cd],MATCH(CentrepointSourced[[#This Row],[Local Authority DQ]],ConsolGeog[la_name],0)))</f>
        <v>W06000015</v>
      </c>
      <c r="S1621" s="41" t="str">
        <f>IF(OR(CentrepointSourced[[#This Row],[Country]]="Northern Ireland",CentrepointSourced[[#This Row],[Country]]="Scotland",CentrepointSourced[[#This Row],[Country]]="Wales"),"Local Authority",CentrepointSourced[[#This Row],[LA type]])</f>
        <v>Local Authority</v>
      </c>
      <c r="T1621" s="41">
        <f>IF(TRIM(CentrepointSourced[[#This Row],[Presented HS]])="",0,IF(CentrepointSourced[[#This Row],[Presented HS]]="&lt;5",2.5,IF(CentrepointSourced[[#This Row],[Presented HS]]="&lt;10",5,VALUE(TRIM(CentrepointSourced[[#This Row],[Presented HS]])))))</f>
        <v>450</v>
      </c>
      <c r="U1621" s="41">
        <f>IF(TRIM(CentrepointSourced[[#This Row],[Assessed HS]])="",0,IF(CentrepointSourced[[#This Row],[Assessed HS]]="&lt;5",2.5,IF(CentrepointSourced[[#This Row],[Assessed HS]]="&lt;10",5,VALUE(TRIM(CentrepointSourced[[#This Row],[Assessed HS]])))))</f>
        <v>66</v>
      </c>
      <c r="V1621" s="41">
        <f>IF(TRIM(CentrepointSourced[[#This Row],[Presented CS]])="",0,IF(CentrepointSourced[[#This Row],[Presented CS]]="&lt;5",2.5,IF(CentrepointSourced[[#This Row],[Presented CS]]="&lt;10",5,VALUE(TRIM(CentrepointSourced[[#This Row],[Presented CS]])))))</f>
        <v>0</v>
      </c>
      <c r="W1621" s="41">
        <f>IF(TRIM(CentrepointSourced[[#This Row],[Assessed CS]])="",0,IF(CentrepointSourced[[#This Row],[Assessed CS]]="&lt;5",2.5,IF(CentrepointSourced[[#This Row],[Assessed CS]]="&lt;10",5,VALUE(TRIM(CentrepointSourced[[#This Row],[Assessed CS]])))))</f>
        <v>0</v>
      </c>
      <c r="X1621" s="106">
        <f>IF(CentrepointSourced[[#This Row],[Age]]="16-17",CentrepointSourced[[#This Row],[Presented HS DQ]],0)</f>
        <v>450</v>
      </c>
      <c r="Y1621" s="106">
        <f>IF(CentrepointSourced[[#This Row],[Age]]="16-24",CentrepointSourced[[#This Row],[Presented HS DQ]],0)</f>
        <v>0</v>
      </c>
      <c r="Z1621" s="106">
        <f>IF(CentrepointSourced[[#This Row],[Age]]="18-24",CentrepointSourced[[#This Row],[Presented HS DQ]],0)</f>
        <v>0</v>
      </c>
      <c r="AA1621" s="106">
        <f>IF(CentrepointSourced[[#This Row],[Age]]="16-17",CentrepointSourced[[#This Row],[Presented CS DQ]],0)</f>
        <v>0</v>
      </c>
      <c r="AB1621" s="106">
        <f>IF(CentrepointSourced[[#This Row],[Age]]="16-24",CentrepointSourced[[#This Row],[Presented CS DQ]],0)</f>
        <v>0</v>
      </c>
      <c r="AC1621" s="106">
        <f>IF(CentrepointSourced[[#This Row],[Age]]="18-24",CentrepointSourced[[#This Row],[Presented CS DQ]],0)</f>
        <v>0</v>
      </c>
      <c r="AD1621" s="107">
        <f>IF(CentrepointSourced[[#This Row],[Age]]="16-17",CentrepointSourced[[#This Row],[Assessed HS DQ]],0)</f>
        <v>66</v>
      </c>
      <c r="AE1621" s="107">
        <f>IF(CentrepointSourced[[#This Row],[Age]]="16-24",CentrepointSourced[[#This Row],[Assessed HS DQ]],0)</f>
        <v>0</v>
      </c>
      <c r="AF1621" s="107">
        <f>IF(CentrepointSourced[[#This Row],[Age]]="18-24",CentrepointSourced[[#This Row],[Assessed HS DQ]],0)</f>
        <v>0</v>
      </c>
      <c r="AG1621" s="107">
        <f>IF(CentrepointSourced[[#This Row],[Age]]="16-17",CentrepointSourced[[#This Row],[Assessed CS DQ]],0)</f>
        <v>0</v>
      </c>
      <c r="AH1621" s="107">
        <f>IF(CentrepointSourced[[#This Row],[Age]]="16-24",CentrepointSourced[[#This Row],[Assessed CS DQ]],0)</f>
        <v>0</v>
      </c>
      <c r="AI1621" s="107">
        <f>IF(CentrepointSourced[[#This Row],[Age]]="18-24",CentrepointSourced[[#This Row],[Assessed CS DQ]],0)</f>
        <v>0</v>
      </c>
    </row>
    <row r="1622" spans="1:35" customFormat="1" ht="13.5" customHeight="1">
      <c r="A1622" s="45" t="s">
        <v>16</v>
      </c>
      <c r="B1622" s="62" t="s">
        <v>38</v>
      </c>
      <c r="C1622" s="45"/>
      <c r="D1622" s="62" t="s">
        <v>37</v>
      </c>
      <c r="E1622" s="67">
        <v>2013</v>
      </c>
      <c r="F1622" s="67" t="s">
        <v>26</v>
      </c>
      <c r="G1622" s="67">
        <v>1779</v>
      </c>
      <c r="H1622" s="68">
        <v>931</v>
      </c>
      <c r="I1622" s="45"/>
      <c r="J1622" s="98">
        <v>230</v>
      </c>
      <c r="K1622" s="45"/>
      <c r="L1622" s="45"/>
      <c r="M1622" s="45"/>
      <c r="N1622" s="45"/>
      <c r="O1622" s="45"/>
      <c r="P1622" s="45"/>
      <c r="Q1622" s="41" t="str">
        <f>IF(CentrepointSourced[[#This Row],[Country]]="Northern Ireland","Northern Ireland",IFERROR(VLOOKUP(CentrepointSourced[[#This Row],[Local Authority]],LKP_LANameDQ[],2,FALSE),CentrepointSourced[[#This Row],[Local Authority]]))</f>
        <v>Cardiff</v>
      </c>
      <c r="R1622" s="41" t="str">
        <f>IF(CentrepointSourced[[#This Row],[LA type]]="County","",INDEX(ConsolGeog[lad14cd],MATCH(CentrepointSourced[[#This Row],[Local Authority DQ]],ConsolGeog[la_name],0)))</f>
        <v>W06000015</v>
      </c>
      <c r="S1622" s="41" t="str">
        <f>IF(OR(CentrepointSourced[[#This Row],[Country]]="Northern Ireland",CentrepointSourced[[#This Row],[Country]]="Scotland",CentrepointSourced[[#This Row],[Country]]="Wales"),"Local Authority",CentrepointSourced[[#This Row],[LA type]])</f>
        <v>Local Authority</v>
      </c>
      <c r="T1622" s="41">
        <f>IF(TRIM(CentrepointSourced[[#This Row],[Presented HS]])="",0,IF(CentrepointSourced[[#This Row],[Presented HS]]="&lt;5",2.5,IF(CentrepointSourced[[#This Row],[Presented HS]]="&lt;10",5,VALUE(TRIM(CentrepointSourced[[#This Row],[Presented HS]])))))</f>
        <v>1779</v>
      </c>
      <c r="U1622" s="41">
        <f>IF(TRIM(CentrepointSourced[[#This Row],[Assessed HS]])="",0,IF(CentrepointSourced[[#This Row],[Assessed HS]]="&lt;5",2.5,IF(CentrepointSourced[[#This Row],[Assessed HS]]="&lt;10",5,VALUE(TRIM(CentrepointSourced[[#This Row],[Assessed HS]])))))</f>
        <v>931</v>
      </c>
      <c r="V1622" s="41">
        <f>IF(TRIM(CentrepointSourced[[#This Row],[Presented CS]])="",0,IF(CentrepointSourced[[#This Row],[Presented CS]]="&lt;5",2.5,IF(CentrepointSourced[[#This Row],[Presented CS]]="&lt;10",5,VALUE(TRIM(CentrepointSourced[[#This Row],[Presented CS]])))))</f>
        <v>0</v>
      </c>
      <c r="W1622" s="41">
        <f>IF(TRIM(CentrepointSourced[[#This Row],[Assessed CS]])="",0,IF(CentrepointSourced[[#This Row],[Assessed CS]]="&lt;5",2.5,IF(CentrepointSourced[[#This Row],[Assessed CS]]="&lt;10",5,VALUE(TRIM(CentrepointSourced[[#This Row],[Assessed CS]])))))</f>
        <v>0</v>
      </c>
      <c r="X1622" s="106">
        <f>IF(CentrepointSourced[[#This Row],[Age]]="16-17",CentrepointSourced[[#This Row],[Presented HS DQ]],0)</f>
        <v>0</v>
      </c>
      <c r="Y1622" s="106">
        <f>IF(CentrepointSourced[[#This Row],[Age]]="16-24",CentrepointSourced[[#This Row],[Presented HS DQ]],0)</f>
        <v>0</v>
      </c>
      <c r="Z1622" s="106">
        <f>IF(CentrepointSourced[[#This Row],[Age]]="18-24",CentrepointSourced[[#This Row],[Presented HS DQ]],0)</f>
        <v>1779</v>
      </c>
      <c r="AA1622" s="106">
        <f>IF(CentrepointSourced[[#This Row],[Age]]="16-17",CentrepointSourced[[#This Row],[Presented CS DQ]],0)</f>
        <v>0</v>
      </c>
      <c r="AB1622" s="106">
        <f>IF(CentrepointSourced[[#This Row],[Age]]="16-24",CentrepointSourced[[#This Row],[Presented CS DQ]],0)</f>
        <v>0</v>
      </c>
      <c r="AC1622" s="106">
        <f>IF(CentrepointSourced[[#This Row],[Age]]="18-24",CentrepointSourced[[#This Row],[Presented CS DQ]],0)</f>
        <v>0</v>
      </c>
      <c r="AD1622" s="107">
        <f>IF(CentrepointSourced[[#This Row],[Age]]="16-17",CentrepointSourced[[#This Row],[Assessed HS DQ]],0)</f>
        <v>0</v>
      </c>
      <c r="AE1622" s="107">
        <f>IF(CentrepointSourced[[#This Row],[Age]]="16-24",CentrepointSourced[[#This Row],[Assessed HS DQ]],0)</f>
        <v>0</v>
      </c>
      <c r="AF1622" s="107">
        <f>IF(CentrepointSourced[[#This Row],[Age]]="18-24",CentrepointSourced[[#This Row],[Assessed HS DQ]],0)</f>
        <v>931</v>
      </c>
      <c r="AG1622" s="107">
        <f>IF(CentrepointSourced[[#This Row],[Age]]="16-17",CentrepointSourced[[#This Row],[Assessed CS DQ]],0)</f>
        <v>0</v>
      </c>
      <c r="AH1622" s="107">
        <f>IF(CentrepointSourced[[#This Row],[Age]]="16-24",CentrepointSourced[[#This Row],[Assessed CS DQ]],0)</f>
        <v>0</v>
      </c>
      <c r="AI1622" s="107">
        <f>IF(CentrepointSourced[[#This Row],[Age]]="18-24",CentrepointSourced[[#This Row],[Assessed CS DQ]],0)</f>
        <v>0</v>
      </c>
    </row>
    <row r="1623" spans="1:35" customFormat="1" ht="13.5" customHeight="1">
      <c r="A1623" s="45" t="s">
        <v>16</v>
      </c>
      <c r="B1623" s="62" t="s">
        <v>38</v>
      </c>
      <c r="C1623" s="45"/>
      <c r="D1623" s="62" t="s">
        <v>37</v>
      </c>
      <c r="E1623" s="67">
        <v>2014</v>
      </c>
      <c r="F1623" s="67" t="s">
        <v>25</v>
      </c>
      <c r="G1623" s="67">
        <v>403</v>
      </c>
      <c r="H1623" s="68">
        <v>33</v>
      </c>
      <c r="I1623" s="45"/>
      <c r="J1623" s="98">
        <v>20</v>
      </c>
      <c r="K1623" s="45"/>
      <c r="L1623" s="45"/>
      <c r="M1623" s="45"/>
      <c r="N1623" s="45"/>
      <c r="O1623" s="45"/>
      <c r="P1623" s="45"/>
      <c r="Q1623" s="41" t="str">
        <f>IF(CentrepointSourced[[#This Row],[Country]]="Northern Ireland","Northern Ireland",IFERROR(VLOOKUP(CentrepointSourced[[#This Row],[Local Authority]],LKP_LANameDQ[],2,FALSE),CentrepointSourced[[#This Row],[Local Authority]]))</f>
        <v>Cardiff</v>
      </c>
      <c r="R1623" s="41" t="str">
        <f>IF(CentrepointSourced[[#This Row],[LA type]]="County","",INDEX(ConsolGeog[lad14cd],MATCH(CentrepointSourced[[#This Row],[Local Authority DQ]],ConsolGeog[la_name],0)))</f>
        <v>W06000015</v>
      </c>
      <c r="S1623" s="41" t="str">
        <f>IF(OR(CentrepointSourced[[#This Row],[Country]]="Northern Ireland",CentrepointSourced[[#This Row],[Country]]="Scotland",CentrepointSourced[[#This Row],[Country]]="Wales"),"Local Authority",CentrepointSourced[[#This Row],[LA type]])</f>
        <v>Local Authority</v>
      </c>
      <c r="T1623" s="41">
        <f>IF(TRIM(CentrepointSourced[[#This Row],[Presented HS]])="",0,IF(CentrepointSourced[[#This Row],[Presented HS]]="&lt;5",2.5,IF(CentrepointSourced[[#This Row],[Presented HS]]="&lt;10",5,VALUE(TRIM(CentrepointSourced[[#This Row],[Presented HS]])))))</f>
        <v>403</v>
      </c>
      <c r="U1623" s="41">
        <f>IF(TRIM(CentrepointSourced[[#This Row],[Assessed HS]])="",0,IF(CentrepointSourced[[#This Row],[Assessed HS]]="&lt;5",2.5,IF(CentrepointSourced[[#This Row],[Assessed HS]]="&lt;10",5,VALUE(TRIM(CentrepointSourced[[#This Row],[Assessed HS]])))))</f>
        <v>33</v>
      </c>
      <c r="V1623" s="41">
        <f>IF(TRIM(CentrepointSourced[[#This Row],[Presented CS]])="",0,IF(CentrepointSourced[[#This Row],[Presented CS]]="&lt;5",2.5,IF(CentrepointSourced[[#This Row],[Presented CS]]="&lt;10",5,VALUE(TRIM(CentrepointSourced[[#This Row],[Presented CS]])))))</f>
        <v>0</v>
      </c>
      <c r="W1623" s="41">
        <f>IF(TRIM(CentrepointSourced[[#This Row],[Assessed CS]])="",0,IF(CentrepointSourced[[#This Row],[Assessed CS]]="&lt;5",2.5,IF(CentrepointSourced[[#This Row],[Assessed CS]]="&lt;10",5,VALUE(TRIM(CentrepointSourced[[#This Row],[Assessed CS]])))))</f>
        <v>0</v>
      </c>
      <c r="X1623" s="106">
        <f>IF(CentrepointSourced[[#This Row],[Age]]="16-17",CentrepointSourced[[#This Row],[Presented HS DQ]],0)</f>
        <v>403</v>
      </c>
      <c r="Y1623" s="106">
        <f>IF(CentrepointSourced[[#This Row],[Age]]="16-24",CentrepointSourced[[#This Row],[Presented HS DQ]],0)</f>
        <v>0</v>
      </c>
      <c r="Z1623" s="106">
        <f>IF(CentrepointSourced[[#This Row],[Age]]="18-24",CentrepointSourced[[#This Row],[Presented HS DQ]],0)</f>
        <v>0</v>
      </c>
      <c r="AA1623" s="106">
        <f>IF(CentrepointSourced[[#This Row],[Age]]="16-17",CentrepointSourced[[#This Row],[Presented CS DQ]],0)</f>
        <v>0</v>
      </c>
      <c r="AB1623" s="106">
        <f>IF(CentrepointSourced[[#This Row],[Age]]="16-24",CentrepointSourced[[#This Row],[Presented CS DQ]],0)</f>
        <v>0</v>
      </c>
      <c r="AC1623" s="106">
        <f>IF(CentrepointSourced[[#This Row],[Age]]="18-24",CentrepointSourced[[#This Row],[Presented CS DQ]],0)</f>
        <v>0</v>
      </c>
      <c r="AD1623" s="107">
        <f>IF(CentrepointSourced[[#This Row],[Age]]="16-17",CentrepointSourced[[#This Row],[Assessed HS DQ]],0)</f>
        <v>33</v>
      </c>
      <c r="AE1623" s="107">
        <f>IF(CentrepointSourced[[#This Row],[Age]]="16-24",CentrepointSourced[[#This Row],[Assessed HS DQ]],0)</f>
        <v>0</v>
      </c>
      <c r="AF1623" s="107">
        <f>IF(CentrepointSourced[[#This Row],[Age]]="18-24",CentrepointSourced[[#This Row],[Assessed HS DQ]],0)</f>
        <v>0</v>
      </c>
      <c r="AG1623" s="107">
        <f>IF(CentrepointSourced[[#This Row],[Age]]="16-17",CentrepointSourced[[#This Row],[Assessed CS DQ]],0)</f>
        <v>0</v>
      </c>
      <c r="AH1623" s="107">
        <f>IF(CentrepointSourced[[#This Row],[Age]]="16-24",CentrepointSourced[[#This Row],[Assessed CS DQ]],0)</f>
        <v>0</v>
      </c>
      <c r="AI1623" s="107">
        <f>IF(CentrepointSourced[[#This Row],[Age]]="18-24",CentrepointSourced[[#This Row],[Assessed CS DQ]],0)</f>
        <v>0</v>
      </c>
    </row>
    <row r="1624" spans="1:35" customFormat="1" ht="13.5" customHeight="1">
      <c r="A1624" s="45" t="s">
        <v>16</v>
      </c>
      <c r="B1624" s="62" t="s">
        <v>38</v>
      </c>
      <c r="C1624" s="45"/>
      <c r="D1624" s="62" t="s">
        <v>37</v>
      </c>
      <c r="E1624" s="67">
        <v>2014</v>
      </c>
      <c r="F1624" s="67" t="s">
        <v>26</v>
      </c>
      <c r="G1624" s="67">
        <v>1614</v>
      </c>
      <c r="H1624" s="68">
        <v>743</v>
      </c>
      <c r="I1624" s="45"/>
      <c r="J1624" s="98">
        <v>260</v>
      </c>
      <c r="K1624" s="45"/>
      <c r="L1624" s="45"/>
      <c r="M1624" s="45"/>
      <c r="N1624" s="45"/>
      <c r="O1624" s="45"/>
      <c r="P1624" s="45"/>
      <c r="Q1624" s="41" t="str">
        <f>IF(CentrepointSourced[[#This Row],[Country]]="Northern Ireland","Northern Ireland",IFERROR(VLOOKUP(CentrepointSourced[[#This Row],[Local Authority]],LKP_LANameDQ[],2,FALSE),CentrepointSourced[[#This Row],[Local Authority]]))</f>
        <v>Cardiff</v>
      </c>
      <c r="R1624" s="41" t="str">
        <f>IF(CentrepointSourced[[#This Row],[LA type]]="County","",INDEX(ConsolGeog[lad14cd],MATCH(CentrepointSourced[[#This Row],[Local Authority DQ]],ConsolGeog[la_name],0)))</f>
        <v>W06000015</v>
      </c>
      <c r="S1624" s="41" t="str">
        <f>IF(OR(CentrepointSourced[[#This Row],[Country]]="Northern Ireland",CentrepointSourced[[#This Row],[Country]]="Scotland",CentrepointSourced[[#This Row],[Country]]="Wales"),"Local Authority",CentrepointSourced[[#This Row],[LA type]])</f>
        <v>Local Authority</v>
      </c>
      <c r="T1624" s="41">
        <f>IF(TRIM(CentrepointSourced[[#This Row],[Presented HS]])="",0,IF(CentrepointSourced[[#This Row],[Presented HS]]="&lt;5",2.5,IF(CentrepointSourced[[#This Row],[Presented HS]]="&lt;10",5,VALUE(TRIM(CentrepointSourced[[#This Row],[Presented HS]])))))</f>
        <v>1614</v>
      </c>
      <c r="U1624" s="41">
        <f>IF(TRIM(CentrepointSourced[[#This Row],[Assessed HS]])="",0,IF(CentrepointSourced[[#This Row],[Assessed HS]]="&lt;5",2.5,IF(CentrepointSourced[[#This Row],[Assessed HS]]="&lt;10",5,VALUE(TRIM(CentrepointSourced[[#This Row],[Assessed HS]])))))</f>
        <v>743</v>
      </c>
      <c r="V1624" s="41">
        <f>IF(TRIM(CentrepointSourced[[#This Row],[Presented CS]])="",0,IF(CentrepointSourced[[#This Row],[Presented CS]]="&lt;5",2.5,IF(CentrepointSourced[[#This Row],[Presented CS]]="&lt;10",5,VALUE(TRIM(CentrepointSourced[[#This Row],[Presented CS]])))))</f>
        <v>0</v>
      </c>
      <c r="W1624" s="41">
        <f>IF(TRIM(CentrepointSourced[[#This Row],[Assessed CS]])="",0,IF(CentrepointSourced[[#This Row],[Assessed CS]]="&lt;5",2.5,IF(CentrepointSourced[[#This Row],[Assessed CS]]="&lt;10",5,VALUE(TRIM(CentrepointSourced[[#This Row],[Assessed CS]])))))</f>
        <v>0</v>
      </c>
      <c r="X1624" s="106">
        <f>IF(CentrepointSourced[[#This Row],[Age]]="16-17",CentrepointSourced[[#This Row],[Presented HS DQ]],0)</f>
        <v>0</v>
      </c>
      <c r="Y1624" s="106">
        <f>IF(CentrepointSourced[[#This Row],[Age]]="16-24",CentrepointSourced[[#This Row],[Presented HS DQ]],0)</f>
        <v>0</v>
      </c>
      <c r="Z1624" s="106">
        <f>IF(CentrepointSourced[[#This Row],[Age]]="18-24",CentrepointSourced[[#This Row],[Presented HS DQ]],0)</f>
        <v>1614</v>
      </c>
      <c r="AA1624" s="106">
        <f>IF(CentrepointSourced[[#This Row],[Age]]="16-17",CentrepointSourced[[#This Row],[Presented CS DQ]],0)</f>
        <v>0</v>
      </c>
      <c r="AB1624" s="106">
        <f>IF(CentrepointSourced[[#This Row],[Age]]="16-24",CentrepointSourced[[#This Row],[Presented CS DQ]],0)</f>
        <v>0</v>
      </c>
      <c r="AC1624" s="106">
        <f>IF(CentrepointSourced[[#This Row],[Age]]="18-24",CentrepointSourced[[#This Row],[Presented CS DQ]],0)</f>
        <v>0</v>
      </c>
      <c r="AD1624" s="107">
        <f>IF(CentrepointSourced[[#This Row],[Age]]="16-17",CentrepointSourced[[#This Row],[Assessed HS DQ]],0)</f>
        <v>0</v>
      </c>
      <c r="AE1624" s="107">
        <f>IF(CentrepointSourced[[#This Row],[Age]]="16-24",CentrepointSourced[[#This Row],[Assessed HS DQ]],0)</f>
        <v>0</v>
      </c>
      <c r="AF1624" s="107">
        <f>IF(CentrepointSourced[[#This Row],[Age]]="18-24",CentrepointSourced[[#This Row],[Assessed HS DQ]],0)</f>
        <v>743</v>
      </c>
      <c r="AG1624" s="107">
        <f>IF(CentrepointSourced[[#This Row],[Age]]="16-17",CentrepointSourced[[#This Row],[Assessed CS DQ]],0)</f>
        <v>0</v>
      </c>
      <c r="AH1624" s="107">
        <f>IF(CentrepointSourced[[#This Row],[Age]]="16-24",CentrepointSourced[[#This Row],[Assessed CS DQ]],0)</f>
        <v>0</v>
      </c>
      <c r="AI1624" s="107">
        <f>IF(CentrepointSourced[[#This Row],[Age]]="18-24",CentrepointSourced[[#This Row],[Assessed CS DQ]],0)</f>
        <v>0</v>
      </c>
    </row>
    <row r="1625" spans="1:35" customFormat="1" ht="13.5" customHeight="1">
      <c r="A1625" s="45" t="s">
        <v>16</v>
      </c>
      <c r="B1625" s="62" t="s">
        <v>43</v>
      </c>
      <c r="C1625" s="45"/>
      <c r="D1625" s="62" t="s">
        <v>18</v>
      </c>
      <c r="E1625" s="67">
        <v>2012</v>
      </c>
      <c r="F1625" s="67" t="s">
        <v>26</v>
      </c>
      <c r="G1625" s="67">
        <v>433</v>
      </c>
      <c r="H1625" s="68">
        <v>433</v>
      </c>
      <c r="I1625" s="45"/>
      <c r="J1625" s="98">
        <v>155</v>
      </c>
      <c r="K1625" s="45"/>
      <c r="L1625" s="45"/>
      <c r="M1625" s="45"/>
      <c r="N1625" s="45"/>
      <c r="O1625" s="45"/>
      <c r="P1625" s="45"/>
      <c r="Q1625" s="41" t="str">
        <f>IF(CentrepointSourced[[#This Row],[Country]]="Northern Ireland","Northern Ireland",IFERROR(VLOOKUP(CentrepointSourced[[#This Row],[Local Authority]],LKP_LANameDQ[],2,FALSE),CentrepointSourced[[#This Row],[Local Authority]]))</f>
        <v>Carmarthenshire</v>
      </c>
      <c r="R1625" s="41" t="str">
        <f>IF(CentrepointSourced[[#This Row],[LA type]]="County","",INDEX(ConsolGeog[lad14cd],MATCH(CentrepointSourced[[#This Row],[Local Authority DQ]],ConsolGeog[la_name],0)))</f>
        <v>W06000010</v>
      </c>
      <c r="S1625" s="41" t="str">
        <f>IF(OR(CentrepointSourced[[#This Row],[Country]]="Northern Ireland",CentrepointSourced[[#This Row],[Country]]="Scotland",CentrepointSourced[[#This Row],[Country]]="Wales"),"Local Authority",CentrepointSourced[[#This Row],[LA type]])</f>
        <v>Local Authority</v>
      </c>
      <c r="T1625" s="41">
        <f>IF(TRIM(CentrepointSourced[[#This Row],[Presented HS]])="",0,IF(CentrepointSourced[[#This Row],[Presented HS]]="&lt;5",2.5,IF(CentrepointSourced[[#This Row],[Presented HS]]="&lt;10",5,VALUE(TRIM(CentrepointSourced[[#This Row],[Presented HS]])))))</f>
        <v>433</v>
      </c>
      <c r="U1625" s="41">
        <f>IF(TRIM(CentrepointSourced[[#This Row],[Assessed HS]])="",0,IF(CentrepointSourced[[#This Row],[Assessed HS]]="&lt;5",2.5,IF(CentrepointSourced[[#This Row],[Assessed HS]]="&lt;10",5,VALUE(TRIM(CentrepointSourced[[#This Row],[Assessed HS]])))))</f>
        <v>433</v>
      </c>
      <c r="V1625" s="41">
        <f>IF(TRIM(CentrepointSourced[[#This Row],[Presented CS]])="",0,IF(CentrepointSourced[[#This Row],[Presented CS]]="&lt;5",2.5,IF(CentrepointSourced[[#This Row],[Presented CS]]="&lt;10",5,VALUE(TRIM(CentrepointSourced[[#This Row],[Presented CS]])))))</f>
        <v>0</v>
      </c>
      <c r="W1625" s="41">
        <f>IF(TRIM(CentrepointSourced[[#This Row],[Assessed CS]])="",0,IF(CentrepointSourced[[#This Row],[Assessed CS]]="&lt;5",2.5,IF(CentrepointSourced[[#This Row],[Assessed CS]]="&lt;10",5,VALUE(TRIM(CentrepointSourced[[#This Row],[Assessed CS]])))))</f>
        <v>0</v>
      </c>
      <c r="X1625" s="106">
        <f>IF(CentrepointSourced[[#This Row],[Age]]="16-17",CentrepointSourced[[#This Row],[Presented HS DQ]],0)</f>
        <v>0</v>
      </c>
      <c r="Y1625" s="106">
        <f>IF(CentrepointSourced[[#This Row],[Age]]="16-24",CentrepointSourced[[#This Row],[Presented HS DQ]],0)</f>
        <v>0</v>
      </c>
      <c r="Z1625" s="106">
        <f>IF(CentrepointSourced[[#This Row],[Age]]="18-24",CentrepointSourced[[#This Row],[Presented HS DQ]],0)</f>
        <v>433</v>
      </c>
      <c r="AA1625" s="106">
        <f>IF(CentrepointSourced[[#This Row],[Age]]="16-17",CentrepointSourced[[#This Row],[Presented CS DQ]],0)</f>
        <v>0</v>
      </c>
      <c r="AB1625" s="106">
        <f>IF(CentrepointSourced[[#This Row],[Age]]="16-24",CentrepointSourced[[#This Row],[Presented CS DQ]],0)</f>
        <v>0</v>
      </c>
      <c r="AC1625" s="106">
        <f>IF(CentrepointSourced[[#This Row],[Age]]="18-24",CentrepointSourced[[#This Row],[Presented CS DQ]],0)</f>
        <v>0</v>
      </c>
      <c r="AD1625" s="107">
        <f>IF(CentrepointSourced[[#This Row],[Age]]="16-17",CentrepointSourced[[#This Row],[Assessed HS DQ]],0)</f>
        <v>0</v>
      </c>
      <c r="AE1625" s="107">
        <f>IF(CentrepointSourced[[#This Row],[Age]]="16-24",CentrepointSourced[[#This Row],[Assessed HS DQ]],0)</f>
        <v>0</v>
      </c>
      <c r="AF1625" s="107">
        <f>IF(CentrepointSourced[[#This Row],[Age]]="18-24",CentrepointSourced[[#This Row],[Assessed HS DQ]],0)</f>
        <v>433</v>
      </c>
      <c r="AG1625" s="107">
        <f>IF(CentrepointSourced[[#This Row],[Age]]="16-17",CentrepointSourced[[#This Row],[Assessed CS DQ]],0)</f>
        <v>0</v>
      </c>
      <c r="AH1625" s="107">
        <f>IF(CentrepointSourced[[#This Row],[Age]]="16-24",CentrepointSourced[[#This Row],[Assessed CS DQ]],0)</f>
        <v>0</v>
      </c>
      <c r="AI1625" s="107">
        <f>IF(CentrepointSourced[[#This Row],[Age]]="18-24",CentrepointSourced[[#This Row],[Assessed CS DQ]],0)</f>
        <v>0</v>
      </c>
    </row>
    <row r="1626" spans="1:35" customFormat="1" ht="13.5" customHeight="1">
      <c r="A1626" s="45" t="s">
        <v>16</v>
      </c>
      <c r="B1626" s="62" t="s">
        <v>43</v>
      </c>
      <c r="C1626" s="45"/>
      <c r="D1626" s="62" t="s">
        <v>18</v>
      </c>
      <c r="E1626" s="67">
        <v>2012</v>
      </c>
      <c r="F1626" s="67" t="s">
        <v>25</v>
      </c>
      <c r="G1626" s="67">
        <v>21</v>
      </c>
      <c r="H1626" s="68">
        <v>17</v>
      </c>
      <c r="I1626" s="45"/>
      <c r="J1626" s="98">
        <v>15</v>
      </c>
      <c r="K1626" s="45"/>
      <c r="L1626" s="45"/>
      <c r="M1626" s="45"/>
      <c r="N1626" s="45"/>
      <c r="O1626" s="45"/>
      <c r="P1626" s="45"/>
      <c r="Q1626" s="41" t="str">
        <f>IF(CentrepointSourced[[#This Row],[Country]]="Northern Ireland","Northern Ireland",IFERROR(VLOOKUP(CentrepointSourced[[#This Row],[Local Authority]],LKP_LANameDQ[],2,FALSE),CentrepointSourced[[#This Row],[Local Authority]]))</f>
        <v>Carmarthenshire</v>
      </c>
      <c r="R1626" s="41" t="str">
        <f>IF(CentrepointSourced[[#This Row],[LA type]]="County","",INDEX(ConsolGeog[lad14cd],MATCH(CentrepointSourced[[#This Row],[Local Authority DQ]],ConsolGeog[la_name],0)))</f>
        <v>W06000010</v>
      </c>
      <c r="S1626" s="41" t="str">
        <f>IF(OR(CentrepointSourced[[#This Row],[Country]]="Northern Ireland",CentrepointSourced[[#This Row],[Country]]="Scotland",CentrepointSourced[[#This Row],[Country]]="Wales"),"Local Authority",CentrepointSourced[[#This Row],[LA type]])</f>
        <v>Local Authority</v>
      </c>
      <c r="T1626" s="41">
        <f>IF(TRIM(CentrepointSourced[[#This Row],[Presented HS]])="",0,IF(CentrepointSourced[[#This Row],[Presented HS]]="&lt;5",2.5,IF(CentrepointSourced[[#This Row],[Presented HS]]="&lt;10",5,VALUE(TRIM(CentrepointSourced[[#This Row],[Presented HS]])))))</f>
        <v>21</v>
      </c>
      <c r="U1626" s="41">
        <f>IF(TRIM(CentrepointSourced[[#This Row],[Assessed HS]])="",0,IF(CentrepointSourced[[#This Row],[Assessed HS]]="&lt;5",2.5,IF(CentrepointSourced[[#This Row],[Assessed HS]]="&lt;10",5,VALUE(TRIM(CentrepointSourced[[#This Row],[Assessed HS]])))))</f>
        <v>17</v>
      </c>
      <c r="V1626" s="41">
        <f>IF(TRIM(CentrepointSourced[[#This Row],[Presented CS]])="",0,IF(CentrepointSourced[[#This Row],[Presented CS]]="&lt;5",2.5,IF(CentrepointSourced[[#This Row],[Presented CS]]="&lt;10",5,VALUE(TRIM(CentrepointSourced[[#This Row],[Presented CS]])))))</f>
        <v>0</v>
      </c>
      <c r="W1626" s="41">
        <f>IF(TRIM(CentrepointSourced[[#This Row],[Assessed CS]])="",0,IF(CentrepointSourced[[#This Row],[Assessed CS]]="&lt;5",2.5,IF(CentrepointSourced[[#This Row],[Assessed CS]]="&lt;10",5,VALUE(TRIM(CentrepointSourced[[#This Row],[Assessed CS]])))))</f>
        <v>0</v>
      </c>
      <c r="X1626" s="106">
        <f>IF(CentrepointSourced[[#This Row],[Age]]="16-17",CentrepointSourced[[#This Row],[Presented HS DQ]],0)</f>
        <v>21</v>
      </c>
      <c r="Y1626" s="106">
        <f>IF(CentrepointSourced[[#This Row],[Age]]="16-24",CentrepointSourced[[#This Row],[Presented HS DQ]],0)</f>
        <v>0</v>
      </c>
      <c r="Z1626" s="106">
        <f>IF(CentrepointSourced[[#This Row],[Age]]="18-24",CentrepointSourced[[#This Row],[Presented HS DQ]],0)</f>
        <v>0</v>
      </c>
      <c r="AA1626" s="106">
        <f>IF(CentrepointSourced[[#This Row],[Age]]="16-17",CentrepointSourced[[#This Row],[Presented CS DQ]],0)</f>
        <v>0</v>
      </c>
      <c r="AB1626" s="106">
        <f>IF(CentrepointSourced[[#This Row],[Age]]="16-24",CentrepointSourced[[#This Row],[Presented CS DQ]],0)</f>
        <v>0</v>
      </c>
      <c r="AC1626" s="106">
        <f>IF(CentrepointSourced[[#This Row],[Age]]="18-24",CentrepointSourced[[#This Row],[Presented CS DQ]],0)</f>
        <v>0</v>
      </c>
      <c r="AD1626" s="107">
        <f>IF(CentrepointSourced[[#This Row],[Age]]="16-17",CentrepointSourced[[#This Row],[Assessed HS DQ]],0)</f>
        <v>17</v>
      </c>
      <c r="AE1626" s="107">
        <f>IF(CentrepointSourced[[#This Row],[Age]]="16-24",CentrepointSourced[[#This Row],[Assessed HS DQ]],0)</f>
        <v>0</v>
      </c>
      <c r="AF1626" s="107">
        <f>IF(CentrepointSourced[[#This Row],[Age]]="18-24",CentrepointSourced[[#This Row],[Assessed HS DQ]],0)</f>
        <v>0</v>
      </c>
      <c r="AG1626" s="107">
        <f>IF(CentrepointSourced[[#This Row],[Age]]="16-17",CentrepointSourced[[#This Row],[Assessed CS DQ]],0)</f>
        <v>0</v>
      </c>
      <c r="AH1626" s="107">
        <f>IF(CentrepointSourced[[#This Row],[Age]]="16-24",CentrepointSourced[[#This Row],[Assessed CS DQ]],0)</f>
        <v>0</v>
      </c>
      <c r="AI1626" s="107">
        <f>IF(CentrepointSourced[[#This Row],[Age]]="18-24",CentrepointSourced[[#This Row],[Assessed CS DQ]],0)</f>
        <v>0</v>
      </c>
    </row>
    <row r="1627" spans="1:35" customFormat="1" ht="13.5" customHeight="1">
      <c r="A1627" s="45" t="s">
        <v>16</v>
      </c>
      <c r="B1627" s="62" t="s">
        <v>43</v>
      </c>
      <c r="C1627" s="45"/>
      <c r="D1627" s="62" t="s">
        <v>18</v>
      </c>
      <c r="E1627" s="67">
        <v>2013</v>
      </c>
      <c r="F1627" s="67" t="s">
        <v>25</v>
      </c>
      <c r="G1627" s="67">
        <v>74</v>
      </c>
      <c r="H1627" s="68">
        <v>74</v>
      </c>
      <c r="I1627" s="45"/>
      <c r="J1627" s="98">
        <v>40</v>
      </c>
      <c r="K1627" s="45"/>
      <c r="L1627" s="45"/>
      <c r="M1627" s="45"/>
      <c r="N1627" s="45"/>
      <c r="O1627" s="45"/>
      <c r="P1627" s="45"/>
      <c r="Q1627" s="41" t="str">
        <f>IF(CentrepointSourced[[#This Row],[Country]]="Northern Ireland","Northern Ireland",IFERROR(VLOOKUP(CentrepointSourced[[#This Row],[Local Authority]],LKP_LANameDQ[],2,FALSE),CentrepointSourced[[#This Row],[Local Authority]]))</f>
        <v>Carmarthenshire</v>
      </c>
      <c r="R1627" s="41" t="str">
        <f>IF(CentrepointSourced[[#This Row],[LA type]]="County","",INDEX(ConsolGeog[lad14cd],MATCH(CentrepointSourced[[#This Row],[Local Authority DQ]],ConsolGeog[la_name],0)))</f>
        <v>W06000010</v>
      </c>
      <c r="S1627" s="41" t="str">
        <f>IF(OR(CentrepointSourced[[#This Row],[Country]]="Northern Ireland",CentrepointSourced[[#This Row],[Country]]="Scotland",CentrepointSourced[[#This Row],[Country]]="Wales"),"Local Authority",CentrepointSourced[[#This Row],[LA type]])</f>
        <v>Local Authority</v>
      </c>
      <c r="T1627" s="41">
        <f>IF(TRIM(CentrepointSourced[[#This Row],[Presented HS]])="",0,IF(CentrepointSourced[[#This Row],[Presented HS]]="&lt;5",2.5,IF(CentrepointSourced[[#This Row],[Presented HS]]="&lt;10",5,VALUE(TRIM(CentrepointSourced[[#This Row],[Presented HS]])))))</f>
        <v>74</v>
      </c>
      <c r="U1627" s="41">
        <f>IF(TRIM(CentrepointSourced[[#This Row],[Assessed HS]])="",0,IF(CentrepointSourced[[#This Row],[Assessed HS]]="&lt;5",2.5,IF(CentrepointSourced[[#This Row],[Assessed HS]]="&lt;10",5,VALUE(TRIM(CentrepointSourced[[#This Row],[Assessed HS]])))))</f>
        <v>74</v>
      </c>
      <c r="V1627" s="41">
        <f>IF(TRIM(CentrepointSourced[[#This Row],[Presented CS]])="",0,IF(CentrepointSourced[[#This Row],[Presented CS]]="&lt;5",2.5,IF(CentrepointSourced[[#This Row],[Presented CS]]="&lt;10",5,VALUE(TRIM(CentrepointSourced[[#This Row],[Presented CS]])))))</f>
        <v>0</v>
      </c>
      <c r="W1627" s="41">
        <f>IF(TRIM(CentrepointSourced[[#This Row],[Assessed CS]])="",0,IF(CentrepointSourced[[#This Row],[Assessed CS]]="&lt;5",2.5,IF(CentrepointSourced[[#This Row],[Assessed CS]]="&lt;10",5,VALUE(TRIM(CentrepointSourced[[#This Row],[Assessed CS]])))))</f>
        <v>0</v>
      </c>
      <c r="X1627" s="106">
        <f>IF(CentrepointSourced[[#This Row],[Age]]="16-17",CentrepointSourced[[#This Row],[Presented HS DQ]],0)</f>
        <v>74</v>
      </c>
      <c r="Y1627" s="106">
        <f>IF(CentrepointSourced[[#This Row],[Age]]="16-24",CentrepointSourced[[#This Row],[Presented HS DQ]],0)</f>
        <v>0</v>
      </c>
      <c r="Z1627" s="106">
        <f>IF(CentrepointSourced[[#This Row],[Age]]="18-24",CentrepointSourced[[#This Row],[Presented HS DQ]],0)</f>
        <v>0</v>
      </c>
      <c r="AA1627" s="106">
        <f>IF(CentrepointSourced[[#This Row],[Age]]="16-17",CentrepointSourced[[#This Row],[Presented CS DQ]],0)</f>
        <v>0</v>
      </c>
      <c r="AB1627" s="106">
        <f>IF(CentrepointSourced[[#This Row],[Age]]="16-24",CentrepointSourced[[#This Row],[Presented CS DQ]],0)</f>
        <v>0</v>
      </c>
      <c r="AC1627" s="106">
        <f>IF(CentrepointSourced[[#This Row],[Age]]="18-24",CentrepointSourced[[#This Row],[Presented CS DQ]],0)</f>
        <v>0</v>
      </c>
      <c r="AD1627" s="107">
        <f>IF(CentrepointSourced[[#This Row],[Age]]="16-17",CentrepointSourced[[#This Row],[Assessed HS DQ]],0)</f>
        <v>74</v>
      </c>
      <c r="AE1627" s="107">
        <f>IF(CentrepointSourced[[#This Row],[Age]]="16-24",CentrepointSourced[[#This Row],[Assessed HS DQ]],0)</f>
        <v>0</v>
      </c>
      <c r="AF1627" s="107">
        <f>IF(CentrepointSourced[[#This Row],[Age]]="18-24",CentrepointSourced[[#This Row],[Assessed HS DQ]],0)</f>
        <v>0</v>
      </c>
      <c r="AG1627" s="107">
        <f>IF(CentrepointSourced[[#This Row],[Age]]="16-17",CentrepointSourced[[#This Row],[Assessed CS DQ]],0)</f>
        <v>0</v>
      </c>
      <c r="AH1627" s="107">
        <f>IF(CentrepointSourced[[#This Row],[Age]]="16-24",CentrepointSourced[[#This Row],[Assessed CS DQ]],0)</f>
        <v>0</v>
      </c>
      <c r="AI1627" s="107">
        <f>IF(CentrepointSourced[[#This Row],[Age]]="18-24",CentrepointSourced[[#This Row],[Assessed CS DQ]],0)</f>
        <v>0</v>
      </c>
    </row>
    <row r="1628" spans="1:35" customFormat="1" ht="13.5" customHeight="1">
      <c r="A1628" s="45" t="s">
        <v>16</v>
      </c>
      <c r="B1628" s="62" t="s">
        <v>43</v>
      </c>
      <c r="C1628" s="45"/>
      <c r="D1628" s="62" t="s">
        <v>18</v>
      </c>
      <c r="E1628" s="67">
        <v>2013</v>
      </c>
      <c r="F1628" s="67" t="s">
        <v>26</v>
      </c>
      <c r="G1628" s="67">
        <v>333</v>
      </c>
      <c r="H1628" s="68">
        <v>333</v>
      </c>
      <c r="I1628" s="45"/>
      <c r="J1628" s="98">
        <v>140</v>
      </c>
      <c r="K1628" s="45"/>
      <c r="L1628" s="45"/>
      <c r="M1628" s="45"/>
      <c r="N1628" s="45"/>
      <c r="O1628" s="45"/>
      <c r="P1628" s="45"/>
      <c r="Q1628" s="41" t="str">
        <f>IF(CentrepointSourced[[#This Row],[Country]]="Northern Ireland","Northern Ireland",IFERROR(VLOOKUP(CentrepointSourced[[#This Row],[Local Authority]],LKP_LANameDQ[],2,FALSE),CentrepointSourced[[#This Row],[Local Authority]]))</f>
        <v>Carmarthenshire</v>
      </c>
      <c r="R1628" s="41" t="str">
        <f>IF(CentrepointSourced[[#This Row],[LA type]]="County","",INDEX(ConsolGeog[lad14cd],MATCH(CentrepointSourced[[#This Row],[Local Authority DQ]],ConsolGeog[la_name],0)))</f>
        <v>W06000010</v>
      </c>
      <c r="S1628" s="41" t="str">
        <f>IF(OR(CentrepointSourced[[#This Row],[Country]]="Northern Ireland",CentrepointSourced[[#This Row],[Country]]="Scotland",CentrepointSourced[[#This Row],[Country]]="Wales"),"Local Authority",CentrepointSourced[[#This Row],[LA type]])</f>
        <v>Local Authority</v>
      </c>
      <c r="T1628" s="41">
        <f>IF(TRIM(CentrepointSourced[[#This Row],[Presented HS]])="",0,IF(CentrepointSourced[[#This Row],[Presented HS]]="&lt;5",2.5,IF(CentrepointSourced[[#This Row],[Presented HS]]="&lt;10",5,VALUE(TRIM(CentrepointSourced[[#This Row],[Presented HS]])))))</f>
        <v>333</v>
      </c>
      <c r="U1628" s="41">
        <f>IF(TRIM(CentrepointSourced[[#This Row],[Assessed HS]])="",0,IF(CentrepointSourced[[#This Row],[Assessed HS]]="&lt;5",2.5,IF(CentrepointSourced[[#This Row],[Assessed HS]]="&lt;10",5,VALUE(TRIM(CentrepointSourced[[#This Row],[Assessed HS]])))))</f>
        <v>333</v>
      </c>
      <c r="V1628" s="41">
        <f>IF(TRIM(CentrepointSourced[[#This Row],[Presented CS]])="",0,IF(CentrepointSourced[[#This Row],[Presented CS]]="&lt;5",2.5,IF(CentrepointSourced[[#This Row],[Presented CS]]="&lt;10",5,VALUE(TRIM(CentrepointSourced[[#This Row],[Presented CS]])))))</f>
        <v>0</v>
      </c>
      <c r="W1628" s="41">
        <f>IF(TRIM(CentrepointSourced[[#This Row],[Assessed CS]])="",0,IF(CentrepointSourced[[#This Row],[Assessed CS]]="&lt;5",2.5,IF(CentrepointSourced[[#This Row],[Assessed CS]]="&lt;10",5,VALUE(TRIM(CentrepointSourced[[#This Row],[Assessed CS]])))))</f>
        <v>0</v>
      </c>
      <c r="X1628" s="106">
        <f>IF(CentrepointSourced[[#This Row],[Age]]="16-17",CentrepointSourced[[#This Row],[Presented HS DQ]],0)</f>
        <v>0</v>
      </c>
      <c r="Y1628" s="106">
        <f>IF(CentrepointSourced[[#This Row],[Age]]="16-24",CentrepointSourced[[#This Row],[Presented HS DQ]],0)</f>
        <v>0</v>
      </c>
      <c r="Z1628" s="106">
        <f>IF(CentrepointSourced[[#This Row],[Age]]="18-24",CentrepointSourced[[#This Row],[Presented HS DQ]],0)</f>
        <v>333</v>
      </c>
      <c r="AA1628" s="106">
        <f>IF(CentrepointSourced[[#This Row],[Age]]="16-17",CentrepointSourced[[#This Row],[Presented CS DQ]],0)</f>
        <v>0</v>
      </c>
      <c r="AB1628" s="106">
        <f>IF(CentrepointSourced[[#This Row],[Age]]="16-24",CentrepointSourced[[#This Row],[Presented CS DQ]],0)</f>
        <v>0</v>
      </c>
      <c r="AC1628" s="106">
        <f>IF(CentrepointSourced[[#This Row],[Age]]="18-24",CentrepointSourced[[#This Row],[Presented CS DQ]],0)</f>
        <v>0</v>
      </c>
      <c r="AD1628" s="107">
        <f>IF(CentrepointSourced[[#This Row],[Age]]="16-17",CentrepointSourced[[#This Row],[Assessed HS DQ]],0)</f>
        <v>0</v>
      </c>
      <c r="AE1628" s="107">
        <f>IF(CentrepointSourced[[#This Row],[Age]]="16-24",CentrepointSourced[[#This Row],[Assessed HS DQ]],0)</f>
        <v>0</v>
      </c>
      <c r="AF1628" s="107">
        <f>IF(CentrepointSourced[[#This Row],[Age]]="18-24",CentrepointSourced[[#This Row],[Assessed HS DQ]],0)</f>
        <v>333</v>
      </c>
      <c r="AG1628" s="107">
        <f>IF(CentrepointSourced[[#This Row],[Age]]="16-17",CentrepointSourced[[#This Row],[Assessed CS DQ]],0)</f>
        <v>0</v>
      </c>
      <c r="AH1628" s="107">
        <f>IF(CentrepointSourced[[#This Row],[Age]]="16-24",CentrepointSourced[[#This Row],[Assessed CS DQ]],0)</f>
        <v>0</v>
      </c>
      <c r="AI1628" s="107">
        <f>IF(CentrepointSourced[[#This Row],[Age]]="18-24",CentrepointSourced[[#This Row],[Assessed CS DQ]],0)</f>
        <v>0</v>
      </c>
    </row>
    <row r="1629" spans="1:35" customFormat="1" ht="13.5" customHeight="1">
      <c r="A1629" s="45" t="s">
        <v>16</v>
      </c>
      <c r="B1629" s="62" t="s">
        <v>43</v>
      </c>
      <c r="C1629" s="45"/>
      <c r="D1629" s="62" t="s">
        <v>18</v>
      </c>
      <c r="E1629" s="67">
        <v>2014</v>
      </c>
      <c r="F1629" s="67" t="s">
        <v>25</v>
      </c>
      <c r="G1629" s="67">
        <v>58</v>
      </c>
      <c r="H1629" s="68">
        <v>58</v>
      </c>
      <c r="I1629" s="45"/>
      <c r="J1629" s="98">
        <v>35</v>
      </c>
      <c r="K1629" s="45"/>
      <c r="L1629" s="45"/>
      <c r="M1629" s="45"/>
      <c r="N1629" s="45"/>
      <c r="O1629" s="45"/>
      <c r="P1629" s="45"/>
      <c r="Q1629" s="41" t="str">
        <f>IF(CentrepointSourced[[#This Row],[Country]]="Northern Ireland","Northern Ireland",IFERROR(VLOOKUP(CentrepointSourced[[#This Row],[Local Authority]],LKP_LANameDQ[],2,FALSE),CentrepointSourced[[#This Row],[Local Authority]]))</f>
        <v>Carmarthenshire</v>
      </c>
      <c r="R1629" s="41" t="str">
        <f>IF(CentrepointSourced[[#This Row],[LA type]]="County","",INDEX(ConsolGeog[lad14cd],MATCH(CentrepointSourced[[#This Row],[Local Authority DQ]],ConsolGeog[la_name],0)))</f>
        <v>W06000010</v>
      </c>
      <c r="S1629" s="41" t="str">
        <f>IF(OR(CentrepointSourced[[#This Row],[Country]]="Northern Ireland",CentrepointSourced[[#This Row],[Country]]="Scotland",CentrepointSourced[[#This Row],[Country]]="Wales"),"Local Authority",CentrepointSourced[[#This Row],[LA type]])</f>
        <v>Local Authority</v>
      </c>
      <c r="T1629" s="41">
        <f>IF(TRIM(CentrepointSourced[[#This Row],[Presented HS]])="",0,IF(CentrepointSourced[[#This Row],[Presented HS]]="&lt;5",2.5,IF(CentrepointSourced[[#This Row],[Presented HS]]="&lt;10",5,VALUE(TRIM(CentrepointSourced[[#This Row],[Presented HS]])))))</f>
        <v>58</v>
      </c>
      <c r="U1629" s="41">
        <f>IF(TRIM(CentrepointSourced[[#This Row],[Assessed HS]])="",0,IF(CentrepointSourced[[#This Row],[Assessed HS]]="&lt;5",2.5,IF(CentrepointSourced[[#This Row],[Assessed HS]]="&lt;10",5,VALUE(TRIM(CentrepointSourced[[#This Row],[Assessed HS]])))))</f>
        <v>58</v>
      </c>
      <c r="V1629" s="41">
        <f>IF(TRIM(CentrepointSourced[[#This Row],[Presented CS]])="",0,IF(CentrepointSourced[[#This Row],[Presented CS]]="&lt;5",2.5,IF(CentrepointSourced[[#This Row],[Presented CS]]="&lt;10",5,VALUE(TRIM(CentrepointSourced[[#This Row],[Presented CS]])))))</f>
        <v>0</v>
      </c>
      <c r="W1629" s="41">
        <f>IF(TRIM(CentrepointSourced[[#This Row],[Assessed CS]])="",0,IF(CentrepointSourced[[#This Row],[Assessed CS]]="&lt;5",2.5,IF(CentrepointSourced[[#This Row],[Assessed CS]]="&lt;10",5,VALUE(TRIM(CentrepointSourced[[#This Row],[Assessed CS]])))))</f>
        <v>0</v>
      </c>
      <c r="X1629" s="106">
        <f>IF(CentrepointSourced[[#This Row],[Age]]="16-17",CentrepointSourced[[#This Row],[Presented HS DQ]],0)</f>
        <v>58</v>
      </c>
      <c r="Y1629" s="106">
        <f>IF(CentrepointSourced[[#This Row],[Age]]="16-24",CentrepointSourced[[#This Row],[Presented HS DQ]],0)</f>
        <v>0</v>
      </c>
      <c r="Z1629" s="106">
        <f>IF(CentrepointSourced[[#This Row],[Age]]="18-24",CentrepointSourced[[#This Row],[Presented HS DQ]],0)</f>
        <v>0</v>
      </c>
      <c r="AA1629" s="106">
        <f>IF(CentrepointSourced[[#This Row],[Age]]="16-17",CentrepointSourced[[#This Row],[Presented CS DQ]],0)</f>
        <v>0</v>
      </c>
      <c r="AB1629" s="106">
        <f>IF(CentrepointSourced[[#This Row],[Age]]="16-24",CentrepointSourced[[#This Row],[Presented CS DQ]],0)</f>
        <v>0</v>
      </c>
      <c r="AC1629" s="106">
        <f>IF(CentrepointSourced[[#This Row],[Age]]="18-24",CentrepointSourced[[#This Row],[Presented CS DQ]],0)</f>
        <v>0</v>
      </c>
      <c r="AD1629" s="107">
        <f>IF(CentrepointSourced[[#This Row],[Age]]="16-17",CentrepointSourced[[#This Row],[Assessed HS DQ]],0)</f>
        <v>58</v>
      </c>
      <c r="AE1629" s="107">
        <f>IF(CentrepointSourced[[#This Row],[Age]]="16-24",CentrepointSourced[[#This Row],[Assessed HS DQ]],0)</f>
        <v>0</v>
      </c>
      <c r="AF1629" s="107">
        <f>IF(CentrepointSourced[[#This Row],[Age]]="18-24",CentrepointSourced[[#This Row],[Assessed HS DQ]],0)</f>
        <v>0</v>
      </c>
      <c r="AG1629" s="107">
        <f>IF(CentrepointSourced[[#This Row],[Age]]="16-17",CentrepointSourced[[#This Row],[Assessed CS DQ]],0)</f>
        <v>0</v>
      </c>
      <c r="AH1629" s="107">
        <f>IF(CentrepointSourced[[#This Row],[Age]]="16-24",CentrepointSourced[[#This Row],[Assessed CS DQ]],0)</f>
        <v>0</v>
      </c>
      <c r="AI1629" s="107">
        <f>IF(CentrepointSourced[[#This Row],[Age]]="18-24",CentrepointSourced[[#This Row],[Assessed CS DQ]],0)</f>
        <v>0</v>
      </c>
    </row>
    <row r="1630" spans="1:35" customFormat="1" ht="13.5" customHeight="1">
      <c r="A1630" s="45" t="s">
        <v>16</v>
      </c>
      <c r="B1630" s="62" t="s">
        <v>43</v>
      </c>
      <c r="C1630" s="45"/>
      <c r="D1630" s="62" t="s">
        <v>18</v>
      </c>
      <c r="E1630" s="67">
        <v>2014</v>
      </c>
      <c r="F1630" s="67" t="s">
        <v>26</v>
      </c>
      <c r="G1630" s="67">
        <v>285</v>
      </c>
      <c r="H1630" s="68">
        <v>285</v>
      </c>
      <c r="I1630" s="45"/>
      <c r="J1630" s="98">
        <v>135</v>
      </c>
      <c r="K1630" s="45"/>
      <c r="L1630" s="45"/>
      <c r="M1630" s="45"/>
      <c r="N1630" s="45"/>
      <c r="O1630" s="45"/>
      <c r="P1630" s="45"/>
      <c r="Q1630" s="41" t="str">
        <f>IF(CentrepointSourced[[#This Row],[Country]]="Northern Ireland","Northern Ireland",IFERROR(VLOOKUP(CentrepointSourced[[#This Row],[Local Authority]],LKP_LANameDQ[],2,FALSE),CentrepointSourced[[#This Row],[Local Authority]]))</f>
        <v>Carmarthenshire</v>
      </c>
      <c r="R1630" s="41" t="str">
        <f>IF(CentrepointSourced[[#This Row],[LA type]]="County","",INDEX(ConsolGeog[lad14cd],MATCH(CentrepointSourced[[#This Row],[Local Authority DQ]],ConsolGeog[la_name],0)))</f>
        <v>W06000010</v>
      </c>
      <c r="S1630" s="41" t="str">
        <f>IF(OR(CentrepointSourced[[#This Row],[Country]]="Northern Ireland",CentrepointSourced[[#This Row],[Country]]="Scotland",CentrepointSourced[[#This Row],[Country]]="Wales"),"Local Authority",CentrepointSourced[[#This Row],[LA type]])</f>
        <v>Local Authority</v>
      </c>
      <c r="T1630" s="41">
        <f>IF(TRIM(CentrepointSourced[[#This Row],[Presented HS]])="",0,IF(CentrepointSourced[[#This Row],[Presented HS]]="&lt;5",2.5,IF(CentrepointSourced[[#This Row],[Presented HS]]="&lt;10",5,VALUE(TRIM(CentrepointSourced[[#This Row],[Presented HS]])))))</f>
        <v>285</v>
      </c>
      <c r="U1630" s="41">
        <f>IF(TRIM(CentrepointSourced[[#This Row],[Assessed HS]])="",0,IF(CentrepointSourced[[#This Row],[Assessed HS]]="&lt;5",2.5,IF(CentrepointSourced[[#This Row],[Assessed HS]]="&lt;10",5,VALUE(TRIM(CentrepointSourced[[#This Row],[Assessed HS]])))))</f>
        <v>285</v>
      </c>
      <c r="V1630" s="41">
        <f>IF(TRIM(CentrepointSourced[[#This Row],[Presented CS]])="",0,IF(CentrepointSourced[[#This Row],[Presented CS]]="&lt;5",2.5,IF(CentrepointSourced[[#This Row],[Presented CS]]="&lt;10",5,VALUE(TRIM(CentrepointSourced[[#This Row],[Presented CS]])))))</f>
        <v>0</v>
      </c>
      <c r="W1630" s="41">
        <f>IF(TRIM(CentrepointSourced[[#This Row],[Assessed CS]])="",0,IF(CentrepointSourced[[#This Row],[Assessed CS]]="&lt;5",2.5,IF(CentrepointSourced[[#This Row],[Assessed CS]]="&lt;10",5,VALUE(TRIM(CentrepointSourced[[#This Row],[Assessed CS]])))))</f>
        <v>0</v>
      </c>
      <c r="X1630" s="106">
        <f>IF(CentrepointSourced[[#This Row],[Age]]="16-17",CentrepointSourced[[#This Row],[Presented HS DQ]],0)</f>
        <v>0</v>
      </c>
      <c r="Y1630" s="106">
        <f>IF(CentrepointSourced[[#This Row],[Age]]="16-24",CentrepointSourced[[#This Row],[Presented HS DQ]],0)</f>
        <v>0</v>
      </c>
      <c r="Z1630" s="106">
        <f>IF(CentrepointSourced[[#This Row],[Age]]="18-24",CentrepointSourced[[#This Row],[Presented HS DQ]],0)</f>
        <v>285</v>
      </c>
      <c r="AA1630" s="106">
        <f>IF(CentrepointSourced[[#This Row],[Age]]="16-17",CentrepointSourced[[#This Row],[Presented CS DQ]],0)</f>
        <v>0</v>
      </c>
      <c r="AB1630" s="106">
        <f>IF(CentrepointSourced[[#This Row],[Age]]="16-24",CentrepointSourced[[#This Row],[Presented CS DQ]],0)</f>
        <v>0</v>
      </c>
      <c r="AC1630" s="106">
        <f>IF(CentrepointSourced[[#This Row],[Age]]="18-24",CentrepointSourced[[#This Row],[Presented CS DQ]],0)</f>
        <v>0</v>
      </c>
      <c r="AD1630" s="107">
        <f>IF(CentrepointSourced[[#This Row],[Age]]="16-17",CentrepointSourced[[#This Row],[Assessed HS DQ]],0)</f>
        <v>0</v>
      </c>
      <c r="AE1630" s="107">
        <f>IF(CentrepointSourced[[#This Row],[Age]]="16-24",CentrepointSourced[[#This Row],[Assessed HS DQ]],0)</f>
        <v>0</v>
      </c>
      <c r="AF1630" s="107">
        <f>IF(CentrepointSourced[[#This Row],[Age]]="18-24",CentrepointSourced[[#This Row],[Assessed HS DQ]],0)</f>
        <v>285</v>
      </c>
      <c r="AG1630" s="107">
        <f>IF(CentrepointSourced[[#This Row],[Age]]="16-17",CentrepointSourced[[#This Row],[Assessed CS DQ]],0)</f>
        <v>0</v>
      </c>
      <c r="AH1630" s="107">
        <f>IF(CentrepointSourced[[#This Row],[Age]]="16-24",CentrepointSourced[[#This Row],[Assessed CS DQ]],0)</f>
        <v>0</v>
      </c>
      <c r="AI1630" s="107">
        <f>IF(CentrepointSourced[[#This Row],[Age]]="18-24",CentrepointSourced[[#This Row],[Assessed CS DQ]],0)</f>
        <v>0</v>
      </c>
    </row>
    <row r="1631" spans="1:35" customFormat="1" ht="13.5" customHeight="1">
      <c r="A1631" s="45" t="s">
        <v>16</v>
      </c>
      <c r="B1631" s="62" t="s">
        <v>75</v>
      </c>
      <c r="C1631" s="45"/>
      <c r="D1631" s="62" t="s">
        <v>37</v>
      </c>
      <c r="E1631" s="67">
        <v>2012</v>
      </c>
      <c r="F1631" s="67" t="s">
        <v>25</v>
      </c>
      <c r="G1631" s="67"/>
      <c r="H1631" s="79"/>
      <c r="I1631" s="45"/>
      <c r="J1631" s="45">
        <v>10</v>
      </c>
      <c r="K1631" s="45"/>
      <c r="L1631" s="45"/>
      <c r="M1631" s="45"/>
      <c r="N1631" s="45"/>
      <c r="O1631" s="45"/>
      <c r="P1631" s="45"/>
      <c r="Q1631" s="41" t="str">
        <f>IF(CentrepointSourced[[#This Row],[Country]]="Northern Ireland","Northern Ireland",IFERROR(VLOOKUP(CentrepointSourced[[#This Row],[Local Authority]],LKP_LANameDQ[],2,FALSE),CentrepointSourced[[#This Row],[Local Authority]]))</f>
        <v>Ceredigion</v>
      </c>
      <c r="R1631" s="41" t="str">
        <f>IF(CentrepointSourced[[#This Row],[LA type]]="County","",INDEX(ConsolGeog[lad14cd],MATCH(CentrepointSourced[[#This Row],[Local Authority DQ]],ConsolGeog[la_name],0)))</f>
        <v>W06000008</v>
      </c>
      <c r="S1631" s="41" t="str">
        <f>IF(OR(CentrepointSourced[[#This Row],[Country]]="Northern Ireland",CentrepointSourced[[#This Row],[Country]]="Scotland",CentrepointSourced[[#This Row],[Country]]="Wales"),"Local Authority",CentrepointSourced[[#This Row],[LA type]])</f>
        <v>Local Authority</v>
      </c>
      <c r="T1631" s="41">
        <f>IF(TRIM(CentrepointSourced[[#This Row],[Presented HS]])="",0,IF(CentrepointSourced[[#This Row],[Presented HS]]="&lt;5",2.5,IF(CentrepointSourced[[#This Row],[Presented HS]]="&lt;10",5,VALUE(TRIM(CentrepointSourced[[#This Row],[Presented HS]])))))</f>
        <v>0</v>
      </c>
      <c r="U1631" s="41">
        <f>IF(TRIM(CentrepointSourced[[#This Row],[Assessed HS]])="",0,IF(CentrepointSourced[[#This Row],[Assessed HS]]="&lt;5",2.5,IF(CentrepointSourced[[#This Row],[Assessed HS]]="&lt;10",5,VALUE(TRIM(CentrepointSourced[[#This Row],[Assessed HS]])))))</f>
        <v>0</v>
      </c>
      <c r="V1631" s="41">
        <f>IF(TRIM(CentrepointSourced[[#This Row],[Presented CS]])="",0,IF(CentrepointSourced[[#This Row],[Presented CS]]="&lt;5",2.5,IF(CentrepointSourced[[#This Row],[Presented CS]]="&lt;10",5,VALUE(TRIM(CentrepointSourced[[#This Row],[Presented CS]])))))</f>
        <v>0</v>
      </c>
      <c r="W1631" s="41">
        <f>IF(TRIM(CentrepointSourced[[#This Row],[Assessed CS]])="",0,IF(CentrepointSourced[[#This Row],[Assessed CS]]="&lt;5",2.5,IF(CentrepointSourced[[#This Row],[Assessed CS]]="&lt;10",5,VALUE(TRIM(CentrepointSourced[[#This Row],[Assessed CS]])))))</f>
        <v>0</v>
      </c>
      <c r="X1631" s="106">
        <f>IF(CentrepointSourced[[#This Row],[Age]]="16-17",CentrepointSourced[[#This Row],[Presented HS DQ]],0)</f>
        <v>0</v>
      </c>
      <c r="Y1631" s="106">
        <f>IF(CentrepointSourced[[#This Row],[Age]]="16-24",CentrepointSourced[[#This Row],[Presented HS DQ]],0)</f>
        <v>0</v>
      </c>
      <c r="Z1631" s="106">
        <f>IF(CentrepointSourced[[#This Row],[Age]]="18-24",CentrepointSourced[[#This Row],[Presented HS DQ]],0)</f>
        <v>0</v>
      </c>
      <c r="AA1631" s="106">
        <f>IF(CentrepointSourced[[#This Row],[Age]]="16-17",CentrepointSourced[[#This Row],[Presented CS DQ]],0)</f>
        <v>0</v>
      </c>
      <c r="AB1631" s="106">
        <f>IF(CentrepointSourced[[#This Row],[Age]]="16-24",CentrepointSourced[[#This Row],[Presented CS DQ]],0)</f>
        <v>0</v>
      </c>
      <c r="AC1631" s="106">
        <f>IF(CentrepointSourced[[#This Row],[Age]]="18-24",CentrepointSourced[[#This Row],[Presented CS DQ]],0)</f>
        <v>0</v>
      </c>
      <c r="AD1631" s="107">
        <f>IF(CentrepointSourced[[#This Row],[Age]]="16-17",CentrepointSourced[[#This Row],[Assessed HS DQ]],0)</f>
        <v>0</v>
      </c>
      <c r="AE1631" s="107">
        <f>IF(CentrepointSourced[[#This Row],[Age]]="16-24",CentrepointSourced[[#This Row],[Assessed HS DQ]],0)</f>
        <v>0</v>
      </c>
      <c r="AF1631" s="107">
        <f>IF(CentrepointSourced[[#This Row],[Age]]="18-24",CentrepointSourced[[#This Row],[Assessed HS DQ]],0)</f>
        <v>0</v>
      </c>
      <c r="AG1631" s="107">
        <f>IF(CentrepointSourced[[#This Row],[Age]]="16-17",CentrepointSourced[[#This Row],[Assessed CS DQ]],0)</f>
        <v>0</v>
      </c>
      <c r="AH1631" s="107">
        <f>IF(CentrepointSourced[[#This Row],[Age]]="16-24",CentrepointSourced[[#This Row],[Assessed CS DQ]],0)</f>
        <v>0</v>
      </c>
      <c r="AI1631" s="107">
        <f>IF(CentrepointSourced[[#This Row],[Age]]="18-24",CentrepointSourced[[#This Row],[Assessed CS DQ]],0)</f>
        <v>0</v>
      </c>
    </row>
    <row r="1632" spans="1:35" customFormat="1" ht="13.5" customHeight="1">
      <c r="A1632" s="45" t="s">
        <v>16</v>
      </c>
      <c r="B1632" s="62" t="s">
        <v>75</v>
      </c>
      <c r="C1632" s="45"/>
      <c r="D1632" s="62" t="s">
        <v>37</v>
      </c>
      <c r="E1632" s="67">
        <v>2012</v>
      </c>
      <c r="F1632" s="67" t="s">
        <v>26</v>
      </c>
      <c r="G1632" s="67"/>
      <c r="H1632" s="79"/>
      <c r="I1632" s="45"/>
      <c r="J1632" s="45">
        <v>45</v>
      </c>
      <c r="K1632" s="45"/>
      <c r="L1632" s="45"/>
      <c r="M1632" s="45"/>
      <c r="N1632" s="45"/>
      <c r="O1632" s="45"/>
      <c r="P1632" s="45"/>
      <c r="Q1632" s="41" t="str">
        <f>IF(CentrepointSourced[[#This Row],[Country]]="Northern Ireland","Northern Ireland",IFERROR(VLOOKUP(CentrepointSourced[[#This Row],[Local Authority]],LKP_LANameDQ[],2,FALSE),CentrepointSourced[[#This Row],[Local Authority]]))</f>
        <v>Ceredigion</v>
      </c>
      <c r="R1632" s="41" t="str">
        <f>IF(CentrepointSourced[[#This Row],[LA type]]="County","",INDEX(ConsolGeog[lad14cd],MATCH(CentrepointSourced[[#This Row],[Local Authority DQ]],ConsolGeog[la_name],0)))</f>
        <v>W06000008</v>
      </c>
      <c r="S1632" s="41" t="str">
        <f>IF(OR(CentrepointSourced[[#This Row],[Country]]="Northern Ireland",CentrepointSourced[[#This Row],[Country]]="Scotland",CentrepointSourced[[#This Row],[Country]]="Wales"),"Local Authority",CentrepointSourced[[#This Row],[LA type]])</f>
        <v>Local Authority</v>
      </c>
      <c r="T1632" s="41">
        <f>IF(TRIM(CentrepointSourced[[#This Row],[Presented HS]])="",0,IF(CentrepointSourced[[#This Row],[Presented HS]]="&lt;5",2.5,IF(CentrepointSourced[[#This Row],[Presented HS]]="&lt;10",5,VALUE(TRIM(CentrepointSourced[[#This Row],[Presented HS]])))))</f>
        <v>0</v>
      </c>
      <c r="U1632" s="41">
        <f>IF(TRIM(CentrepointSourced[[#This Row],[Assessed HS]])="",0,IF(CentrepointSourced[[#This Row],[Assessed HS]]="&lt;5",2.5,IF(CentrepointSourced[[#This Row],[Assessed HS]]="&lt;10",5,VALUE(TRIM(CentrepointSourced[[#This Row],[Assessed HS]])))))</f>
        <v>0</v>
      </c>
      <c r="V1632" s="41">
        <f>IF(TRIM(CentrepointSourced[[#This Row],[Presented CS]])="",0,IF(CentrepointSourced[[#This Row],[Presented CS]]="&lt;5",2.5,IF(CentrepointSourced[[#This Row],[Presented CS]]="&lt;10",5,VALUE(TRIM(CentrepointSourced[[#This Row],[Presented CS]])))))</f>
        <v>0</v>
      </c>
      <c r="W1632" s="41">
        <f>IF(TRIM(CentrepointSourced[[#This Row],[Assessed CS]])="",0,IF(CentrepointSourced[[#This Row],[Assessed CS]]="&lt;5",2.5,IF(CentrepointSourced[[#This Row],[Assessed CS]]="&lt;10",5,VALUE(TRIM(CentrepointSourced[[#This Row],[Assessed CS]])))))</f>
        <v>0</v>
      </c>
      <c r="X1632" s="106">
        <f>IF(CentrepointSourced[[#This Row],[Age]]="16-17",CentrepointSourced[[#This Row],[Presented HS DQ]],0)</f>
        <v>0</v>
      </c>
      <c r="Y1632" s="106">
        <f>IF(CentrepointSourced[[#This Row],[Age]]="16-24",CentrepointSourced[[#This Row],[Presented HS DQ]],0)</f>
        <v>0</v>
      </c>
      <c r="Z1632" s="106">
        <f>IF(CentrepointSourced[[#This Row],[Age]]="18-24",CentrepointSourced[[#This Row],[Presented HS DQ]],0)</f>
        <v>0</v>
      </c>
      <c r="AA1632" s="106">
        <f>IF(CentrepointSourced[[#This Row],[Age]]="16-17",CentrepointSourced[[#This Row],[Presented CS DQ]],0)</f>
        <v>0</v>
      </c>
      <c r="AB1632" s="106">
        <f>IF(CentrepointSourced[[#This Row],[Age]]="16-24",CentrepointSourced[[#This Row],[Presented CS DQ]],0)</f>
        <v>0</v>
      </c>
      <c r="AC1632" s="106">
        <f>IF(CentrepointSourced[[#This Row],[Age]]="18-24",CentrepointSourced[[#This Row],[Presented CS DQ]],0)</f>
        <v>0</v>
      </c>
      <c r="AD1632" s="107">
        <f>IF(CentrepointSourced[[#This Row],[Age]]="16-17",CentrepointSourced[[#This Row],[Assessed HS DQ]],0)</f>
        <v>0</v>
      </c>
      <c r="AE1632" s="107">
        <f>IF(CentrepointSourced[[#This Row],[Age]]="16-24",CentrepointSourced[[#This Row],[Assessed HS DQ]],0)</f>
        <v>0</v>
      </c>
      <c r="AF1632" s="107">
        <f>IF(CentrepointSourced[[#This Row],[Age]]="18-24",CentrepointSourced[[#This Row],[Assessed HS DQ]],0)</f>
        <v>0</v>
      </c>
      <c r="AG1632" s="107">
        <f>IF(CentrepointSourced[[#This Row],[Age]]="16-17",CentrepointSourced[[#This Row],[Assessed CS DQ]],0)</f>
        <v>0</v>
      </c>
      <c r="AH1632" s="107">
        <f>IF(CentrepointSourced[[#This Row],[Age]]="16-24",CentrepointSourced[[#This Row],[Assessed CS DQ]],0)</f>
        <v>0</v>
      </c>
      <c r="AI1632" s="107">
        <f>IF(CentrepointSourced[[#This Row],[Age]]="18-24",CentrepointSourced[[#This Row],[Assessed CS DQ]],0)</f>
        <v>0</v>
      </c>
    </row>
    <row r="1633" spans="1:35" customFormat="1" ht="13.5" customHeight="1">
      <c r="A1633" s="45" t="s">
        <v>16</v>
      </c>
      <c r="B1633" s="62" t="s">
        <v>75</v>
      </c>
      <c r="C1633" s="45"/>
      <c r="D1633" s="62" t="s">
        <v>37</v>
      </c>
      <c r="E1633" s="67">
        <v>2013</v>
      </c>
      <c r="F1633" s="67" t="s">
        <v>25</v>
      </c>
      <c r="G1633" s="67"/>
      <c r="H1633" s="79"/>
      <c r="I1633" s="45"/>
      <c r="J1633" s="45">
        <v>5</v>
      </c>
      <c r="K1633" s="45"/>
      <c r="L1633" s="45"/>
      <c r="M1633" s="45"/>
      <c r="N1633" s="45"/>
      <c r="O1633" s="45"/>
      <c r="P1633" s="45"/>
      <c r="Q1633" s="41" t="str">
        <f>IF(CentrepointSourced[[#This Row],[Country]]="Northern Ireland","Northern Ireland",IFERROR(VLOOKUP(CentrepointSourced[[#This Row],[Local Authority]],LKP_LANameDQ[],2,FALSE),CentrepointSourced[[#This Row],[Local Authority]]))</f>
        <v>Ceredigion</v>
      </c>
      <c r="R1633" s="41" t="str">
        <f>IF(CentrepointSourced[[#This Row],[LA type]]="County","",INDEX(ConsolGeog[lad14cd],MATCH(CentrepointSourced[[#This Row],[Local Authority DQ]],ConsolGeog[la_name],0)))</f>
        <v>W06000008</v>
      </c>
      <c r="S1633" s="41" t="str">
        <f>IF(OR(CentrepointSourced[[#This Row],[Country]]="Northern Ireland",CentrepointSourced[[#This Row],[Country]]="Scotland",CentrepointSourced[[#This Row],[Country]]="Wales"),"Local Authority",CentrepointSourced[[#This Row],[LA type]])</f>
        <v>Local Authority</v>
      </c>
      <c r="T1633" s="41">
        <f>IF(TRIM(CentrepointSourced[[#This Row],[Presented HS]])="",0,IF(CentrepointSourced[[#This Row],[Presented HS]]="&lt;5",2.5,IF(CentrepointSourced[[#This Row],[Presented HS]]="&lt;10",5,VALUE(TRIM(CentrepointSourced[[#This Row],[Presented HS]])))))</f>
        <v>0</v>
      </c>
      <c r="U1633" s="41">
        <f>IF(TRIM(CentrepointSourced[[#This Row],[Assessed HS]])="",0,IF(CentrepointSourced[[#This Row],[Assessed HS]]="&lt;5",2.5,IF(CentrepointSourced[[#This Row],[Assessed HS]]="&lt;10",5,VALUE(TRIM(CentrepointSourced[[#This Row],[Assessed HS]])))))</f>
        <v>0</v>
      </c>
      <c r="V1633" s="41">
        <f>IF(TRIM(CentrepointSourced[[#This Row],[Presented CS]])="",0,IF(CentrepointSourced[[#This Row],[Presented CS]]="&lt;5",2.5,IF(CentrepointSourced[[#This Row],[Presented CS]]="&lt;10",5,VALUE(TRIM(CentrepointSourced[[#This Row],[Presented CS]])))))</f>
        <v>0</v>
      </c>
      <c r="W1633" s="41">
        <f>IF(TRIM(CentrepointSourced[[#This Row],[Assessed CS]])="",0,IF(CentrepointSourced[[#This Row],[Assessed CS]]="&lt;5",2.5,IF(CentrepointSourced[[#This Row],[Assessed CS]]="&lt;10",5,VALUE(TRIM(CentrepointSourced[[#This Row],[Assessed CS]])))))</f>
        <v>0</v>
      </c>
      <c r="X1633" s="106">
        <f>IF(CentrepointSourced[[#This Row],[Age]]="16-17",CentrepointSourced[[#This Row],[Presented HS DQ]],0)</f>
        <v>0</v>
      </c>
      <c r="Y1633" s="106">
        <f>IF(CentrepointSourced[[#This Row],[Age]]="16-24",CentrepointSourced[[#This Row],[Presented HS DQ]],0)</f>
        <v>0</v>
      </c>
      <c r="Z1633" s="106">
        <f>IF(CentrepointSourced[[#This Row],[Age]]="18-24",CentrepointSourced[[#This Row],[Presented HS DQ]],0)</f>
        <v>0</v>
      </c>
      <c r="AA1633" s="106">
        <f>IF(CentrepointSourced[[#This Row],[Age]]="16-17",CentrepointSourced[[#This Row],[Presented CS DQ]],0)</f>
        <v>0</v>
      </c>
      <c r="AB1633" s="106">
        <f>IF(CentrepointSourced[[#This Row],[Age]]="16-24",CentrepointSourced[[#This Row],[Presented CS DQ]],0)</f>
        <v>0</v>
      </c>
      <c r="AC1633" s="106">
        <f>IF(CentrepointSourced[[#This Row],[Age]]="18-24",CentrepointSourced[[#This Row],[Presented CS DQ]],0)</f>
        <v>0</v>
      </c>
      <c r="AD1633" s="107">
        <f>IF(CentrepointSourced[[#This Row],[Age]]="16-17",CentrepointSourced[[#This Row],[Assessed HS DQ]],0)</f>
        <v>0</v>
      </c>
      <c r="AE1633" s="107">
        <f>IF(CentrepointSourced[[#This Row],[Age]]="16-24",CentrepointSourced[[#This Row],[Assessed HS DQ]],0)</f>
        <v>0</v>
      </c>
      <c r="AF1633" s="107">
        <f>IF(CentrepointSourced[[#This Row],[Age]]="18-24",CentrepointSourced[[#This Row],[Assessed HS DQ]],0)</f>
        <v>0</v>
      </c>
      <c r="AG1633" s="107">
        <f>IF(CentrepointSourced[[#This Row],[Age]]="16-17",CentrepointSourced[[#This Row],[Assessed CS DQ]],0)</f>
        <v>0</v>
      </c>
      <c r="AH1633" s="107">
        <f>IF(CentrepointSourced[[#This Row],[Age]]="16-24",CentrepointSourced[[#This Row],[Assessed CS DQ]],0)</f>
        <v>0</v>
      </c>
      <c r="AI1633" s="107">
        <f>IF(CentrepointSourced[[#This Row],[Age]]="18-24",CentrepointSourced[[#This Row],[Assessed CS DQ]],0)</f>
        <v>0</v>
      </c>
    </row>
    <row r="1634" spans="1:35" customFormat="1" ht="13.5" customHeight="1">
      <c r="A1634" s="45" t="s">
        <v>16</v>
      </c>
      <c r="B1634" s="62" t="s">
        <v>75</v>
      </c>
      <c r="C1634" s="45"/>
      <c r="D1634" s="62" t="s">
        <v>37</v>
      </c>
      <c r="E1634" s="67">
        <v>2013</v>
      </c>
      <c r="F1634" s="67" t="s">
        <v>26</v>
      </c>
      <c r="G1634" s="67"/>
      <c r="H1634" s="79"/>
      <c r="I1634" s="45"/>
      <c r="J1634" s="45">
        <v>40</v>
      </c>
      <c r="K1634" s="45"/>
      <c r="L1634" s="45"/>
      <c r="M1634" s="45"/>
      <c r="N1634" s="45"/>
      <c r="O1634" s="45"/>
      <c r="P1634" s="45"/>
      <c r="Q1634" s="41" t="str">
        <f>IF(CentrepointSourced[[#This Row],[Country]]="Northern Ireland","Northern Ireland",IFERROR(VLOOKUP(CentrepointSourced[[#This Row],[Local Authority]],LKP_LANameDQ[],2,FALSE),CentrepointSourced[[#This Row],[Local Authority]]))</f>
        <v>Ceredigion</v>
      </c>
      <c r="R1634" s="41" t="str">
        <f>IF(CentrepointSourced[[#This Row],[LA type]]="County","",INDEX(ConsolGeog[lad14cd],MATCH(CentrepointSourced[[#This Row],[Local Authority DQ]],ConsolGeog[la_name],0)))</f>
        <v>W06000008</v>
      </c>
      <c r="S1634" s="41" t="str">
        <f>IF(OR(CentrepointSourced[[#This Row],[Country]]="Northern Ireland",CentrepointSourced[[#This Row],[Country]]="Scotland",CentrepointSourced[[#This Row],[Country]]="Wales"),"Local Authority",CentrepointSourced[[#This Row],[LA type]])</f>
        <v>Local Authority</v>
      </c>
      <c r="T1634" s="41">
        <f>IF(TRIM(CentrepointSourced[[#This Row],[Presented HS]])="",0,IF(CentrepointSourced[[#This Row],[Presented HS]]="&lt;5",2.5,IF(CentrepointSourced[[#This Row],[Presented HS]]="&lt;10",5,VALUE(TRIM(CentrepointSourced[[#This Row],[Presented HS]])))))</f>
        <v>0</v>
      </c>
      <c r="U1634" s="41">
        <f>IF(TRIM(CentrepointSourced[[#This Row],[Assessed HS]])="",0,IF(CentrepointSourced[[#This Row],[Assessed HS]]="&lt;5",2.5,IF(CentrepointSourced[[#This Row],[Assessed HS]]="&lt;10",5,VALUE(TRIM(CentrepointSourced[[#This Row],[Assessed HS]])))))</f>
        <v>0</v>
      </c>
      <c r="V1634" s="41">
        <f>IF(TRIM(CentrepointSourced[[#This Row],[Presented CS]])="",0,IF(CentrepointSourced[[#This Row],[Presented CS]]="&lt;5",2.5,IF(CentrepointSourced[[#This Row],[Presented CS]]="&lt;10",5,VALUE(TRIM(CentrepointSourced[[#This Row],[Presented CS]])))))</f>
        <v>0</v>
      </c>
      <c r="W1634" s="41">
        <f>IF(TRIM(CentrepointSourced[[#This Row],[Assessed CS]])="",0,IF(CentrepointSourced[[#This Row],[Assessed CS]]="&lt;5",2.5,IF(CentrepointSourced[[#This Row],[Assessed CS]]="&lt;10",5,VALUE(TRIM(CentrepointSourced[[#This Row],[Assessed CS]])))))</f>
        <v>0</v>
      </c>
      <c r="X1634" s="106">
        <f>IF(CentrepointSourced[[#This Row],[Age]]="16-17",CentrepointSourced[[#This Row],[Presented HS DQ]],0)</f>
        <v>0</v>
      </c>
      <c r="Y1634" s="106">
        <f>IF(CentrepointSourced[[#This Row],[Age]]="16-24",CentrepointSourced[[#This Row],[Presented HS DQ]],0)</f>
        <v>0</v>
      </c>
      <c r="Z1634" s="106">
        <f>IF(CentrepointSourced[[#This Row],[Age]]="18-24",CentrepointSourced[[#This Row],[Presented HS DQ]],0)</f>
        <v>0</v>
      </c>
      <c r="AA1634" s="106">
        <f>IF(CentrepointSourced[[#This Row],[Age]]="16-17",CentrepointSourced[[#This Row],[Presented CS DQ]],0)</f>
        <v>0</v>
      </c>
      <c r="AB1634" s="106">
        <f>IF(CentrepointSourced[[#This Row],[Age]]="16-24",CentrepointSourced[[#This Row],[Presented CS DQ]],0)</f>
        <v>0</v>
      </c>
      <c r="AC1634" s="106">
        <f>IF(CentrepointSourced[[#This Row],[Age]]="18-24",CentrepointSourced[[#This Row],[Presented CS DQ]],0)</f>
        <v>0</v>
      </c>
      <c r="AD1634" s="107">
        <f>IF(CentrepointSourced[[#This Row],[Age]]="16-17",CentrepointSourced[[#This Row],[Assessed HS DQ]],0)</f>
        <v>0</v>
      </c>
      <c r="AE1634" s="107">
        <f>IF(CentrepointSourced[[#This Row],[Age]]="16-24",CentrepointSourced[[#This Row],[Assessed HS DQ]],0)</f>
        <v>0</v>
      </c>
      <c r="AF1634" s="107">
        <f>IF(CentrepointSourced[[#This Row],[Age]]="18-24",CentrepointSourced[[#This Row],[Assessed HS DQ]],0)</f>
        <v>0</v>
      </c>
      <c r="AG1634" s="107">
        <f>IF(CentrepointSourced[[#This Row],[Age]]="16-17",CentrepointSourced[[#This Row],[Assessed CS DQ]],0)</f>
        <v>0</v>
      </c>
      <c r="AH1634" s="107">
        <f>IF(CentrepointSourced[[#This Row],[Age]]="16-24",CentrepointSourced[[#This Row],[Assessed CS DQ]],0)</f>
        <v>0</v>
      </c>
      <c r="AI1634" s="107">
        <f>IF(CentrepointSourced[[#This Row],[Age]]="18-24",CentrepointSourced[[#This Row],[Assessed CS DQ]],0)</f>
        <v>0</v>
      </c>
    </row>
    <row r="1635" spans="1:35" customFormat="1" ht="13.5" customHeight="1">
      <c r="A1635" s="45" t="s">
        <v>16</v>
      </c>
      <c r="B1635" s="62" t="s">
        <v>75</v>
      </c>
      <c r="C1635" s="45"/>
      <c r="D1635" s="62" t="s">
        <v>37</v>
      </c>
      <c r="E1635" s="67">
        <v>2014</v>
      </c>
      <c r="F1635" s="67" t="s">
        <v>25</v>
      </c>
      <c r="G1635" s="67"/>
      <c r="H1635" s="79"/>
      <c r="I1635" s="45"/>
      <c r="J1635" s="45" t="s">
        <v>31</v>
      </c>
      <c r="K1635" s="45"/>
      <c r="L1635" s="45"/>
      <c r="M1635" s="45"/>
      <c r="N1635" s="45"/>
      <c r="O1635" s="45"/>
      <c r="P1635" s="45"/>
      <c r="Q1635" s="41" t="str">
        <f>IF(CentrepointSourced[[#This Row],[Country]]="Northern Ireland","Northern Ireland",IFERROR(VLOOKUP(CentrepointSourced[[#This Row],[Local Authority]],LKP_LANameDQ[],2,FALSE),CentrepointSourced[[#This Row],[Local Authority]]))</f>
        <v>Ceredigion</v>
      </c>
      <c r="R1635" s="41" t="str">
        <f>IF(CentrepointSourced[[#This Row],[LA type]]="County","",INDEX(ConsolGeog[lad14cd],MATCH(CentrepointSourced[[#This Row],[Local Authority DQ]],ConsolGeog[la_name],0)))</f>
        <v>W06000008</v>
      </c>
      <c r="S1635" s="41" t="str">
        <f>IF(OR(CentrepointSourced[[#This Row],[Country]]="Northern Ireland",CentrepointSourced[[#This Row],[Country]]="Scotland",CentrepointSourced[[#This Row],[Country]]="Wales"),"Local Authority",CentrepointSourced[[#This Row],[LA type]])</f>
        <v>Local Authority</v>
      </c>
      <c r="T1635" s="41">
        <f>IF(TRIM(CentrepointSourced[[#This Row],[Presented HS]])="",0,IF(CentrepointSourced[[#This Row],[Presented HS]]="&lt;5",2.5,IF(CentrepointSourced[[#This Row],[Presented HS]]="&lt;10",5,VALUE(TRIM(CentrepointSourced[[#This Row],[Presented HS]])))))</f>
        <v>0</v>
      </c>
      <c r="U1635" s="41">
        <f>IF(TRIM(CentrepointSourced[[#This Row],[Assessed HS]])="",0,IF(CentrepointSourced[[#This Row],[Assessed HS]]="&lt;5",2.5,IF(CentrepointSourced[[#This Row],[Assessed HS]]="&lt;10",5,VALUE(TRIM(CentrepointSourced[[#This Row],[Assessed HS]])))))</f>
        <v>0</v>
      </c>
      <c r="V1635" s="41">
        <f>IF(TRIM(CentrepointSourced[[#This Row],[Presented CS]])="",0,IF(CentrepointSourced[[#This Row],[Presented CS]]="&lt;5",2.5,IF(CentrepointSourced[[#This Row],[Presented CS]]="&lt;10",5,VALUE(TRIM(CentrepointSourced[[#This Row],[Presented CS]])))))</f>
        <v>0</v>
      </c>
      <c r="W1635" s="41">
        <f>IF(TRIM(CentrepointSourced[[#This Row],[Assessed CS]])="",0,IF(CentrepointSourced[[#This Row],[Assessed CS]]="&lt;5",2.5,IF(CentrepointSourced[[#This Row],[Assessed CS]]="&lt;10",5,VALUE(TRIM(CentrepointSourced[[#This Row],[Assessed CS]])))))</f>
        <v>0</v>
      </c>
      <c r="X1635" s="106">
        <f>IF(CentrepointSourced[[#This Row],[Age]]="16-17",CentrepointSourced[[#This Row],[Presented HS DQ]],0)</f>
        <v>0</v>
      </c>
      <c r="Y1635" s="106">
        <f>IF(CentrepointSourced[[#This Row],[Age]]="16-24",CentrepointSourced[[#This Row],[Presented HS DQ]],0)</f>
        <v>0</v>
      </c>
      <c r="Z1635" s="106">
        <f>IF(CentrepointSourced[[#This Row],[Age]]="18-24",CentrepointSourced[[#This Row],[Presented HS DQ]],0)</f>
        <v>0</v>
      </c>
      <c r="AA1635" s="106">
        <f>IF(CentrepointSourced[[#This Row],[Age]]="16-17",CentrepointSourced[[#This Row],[Presented CS DQ]],0)</f>
        <v>0</v>
      </c>
      <c r="AB1635" s="106">
        <f>IF(CentrepointSourced[[#This Row],[Age]]="16-24",CentrepointSourced[[#This Row],[Presented CS DQ]],0)</f>
        <v>0</v>
      </c>
      <c r="AC1635" s="106">
        <f>IF(CentrepointSourced[[#This Row],[Age]]="18-24",CentrepointSourced[[#This Row],[Presented CS DQ]],0)</f>
        <v>0</v>
      </c>
      <c r="AD1635" s="107">
        <f>IF(CentrepointSourced[[#This Row],[Age]]="16-17",CentrepointSourced[[#This Row],[Assessed HS DQ]],0)</f>
        <v>0</v>
      </c>
      <c r="AE1635" s="107">
        <f>IF(CentrepointSourced[[#This Row],[Age]]="16-24",CentrepointSourced[[#This Row],[Assessed HS DQ]],0)</f>
        <v>0</v>
      </c>
      <c r="AF1635" s="107">
        <f>IF(CentrepointSourced[[#This Row],[Age]]="18-24",CentrepointSourced[[#This Row],[Assessed HS DQ]],0)</f>
        <v>0</v>
      </c>
      <c r="AG1635" s="107">
        <f>IF(CentrepointSourced[[#This Row],[Age]]="16-17",CentrepointSourced[[#This Row],[Assessed CS DQ]],0)</f>
        <v>0</v>
      </c>
      <c r="AH1635" s="107">
        <f>IF(CentrepointSourced[[#This Row],[Age]]="16-24",CentrepointSourced[[#This Row],[Assessed CS DQ]],0)</f>
        <v>0</v>
      </c>
      <c r="AI1635" s="107">
        <f>IF(CentrepointSourced[[#This Row],[Age]]="18-24",CentrepointSourced[[#This Row],[Assessed CS DQ]],0)</f>
        <v>0</v>
      </c>
    </row>
    <row r="1636" spans="1:35" customFormat="1" ht="13.5" customHeight="1">
      <c r="A1636" s="45" t="s">
        <v>16</v>
      </c>
      <c r="B1636" s="62" t="s">
        <v>75</v>
      </c>
      <c r="C1636" s="45"/>
      <c r="D1636" s="62" t="s">
        <v>37</v>
      </c>
      <c r="E1636" s="67">
        <v>2014</v>
      </c>
      <c r="F1636" s="67" t="s">
        <v>26</v>
      </c>
      <c r="G1636" s="67"/>
      <c r="H1636" s="79"/>
      <c r="I1636" s="45"/>
      <c r="J1636" s="45">
        <v>20</v>
      </c>
      <c r="K1636" s="45"/>
      <c r="L1636" s="45"/>
      <c r="M1636" s="45"/>
      <c r="N1636" s="45"/>
      <c r="O1636" s="45"/>
      <c r="P1636" s="45"/>
      <c r="Q1636" s="41" t="str">
        <f>IF(CentrepointSourced[[#This Row],[Country]]="Northern Ireland","Northern Ireland",IFERROR(VLOOKUP(CentrepointSourced[[#This Row],[Local Authority]],LKP_LANameDQ[],2,FALSE),CentrepointSourced[[#This Row],[Local Authority]]))</f>
        <v>Ceredigion</v>
      </c>
      <c r="R1636" s="41" t="str">
        <f>IF(CentrepointSourced[[#This Row],[LA type]]="County","",INDEX(ConsolGeog[lad14cd],MATCH(CentrepointSourced[[#This Row],[Local Authority DQ]],ConsolGeog[la_name],0)))</f>
        <v>W06000008</v>
      </c>
      <c r="S1636" s="41" t="str">
        <f>IF(OR(CentrepointSourced[[#This Row],[Country]]="Northern Ireland",CentrepointSourced[[#This Row],[Country]]="Scotland",CentrepointSourced[[#This Row],[Country]]="Wales"),"Local Authority",CentrepointSourced[[#This Row],[LA type]])</f>
        <v>Local Authority</v>
      </c>
      <c r="T1636" s="41">
        <f>IF(TRIM(CentrepointSourced[[#This Row],[Presented HS]])="",0,IF(CentrepointSourced[[#This Row],[Presented HS]]="&lt;5",2.5,IF(CentrepointSourced[[#This Row],[Presented HS]]="&lt;10",5,VALUE(TRIM(CentrepointSourced[[#This Row],[Presented HS]])))))</f>
        <v>0</v>
      </c>
      <c r="U1636" s="41">
        <f>IF(TRIM(CentrepointSourced[[#This Row],[Assessed HS]])="",0,IF(CentrepointSourced[[#This Row],[Assessed HS]]="&lt;5",2.5,IF(CentrepointSourced[[#This Row],[Assessed HS]]="&lt;10",5,VALUE(TRIM(CentrepointSourced[[#This Row],[Assessed HS]])))))</f>
        <v>0</v>
      </c>
      <c r="V1636" s="41">
        <f>IF(TRIM(CentrepointSourced[[#This Row],[Presented CS]])="",0,IF(CentrepointSourced[[#This Row],[Presented CS]]="&lt;5",2.5,IF(CentrepointSourced[[#This Row],[Presented CS]]="&lt;10",5,VALUE(TRIM(CentrepointSourced[[#This Row],[Presented CS]])))))</f>
        <v>0</v>
      </c>
      <c r="W1636" s="41">
        <f>IF(TRIM(CentrepointSourced[[#This Row],[Assessed CS]])="",0,IF(CentrepointSourced[[#This Row],[Assessed CS]]="&lt;5",2.5,IF(CentrepointSourced[[#This Row],[Assessed CS]]="&lt;10",5,VALUE(TRIM(CentrepointSourced[[#This Row],[Assessed CS]])))))</f>
        <v>0</v>
      </c>
      <c r="X1636" s="106">
        <f>IF(CentrepointSourced[[#This Row],[Age]]="16-17",CentrepointSourced[[#This Row],[Presented HS DQ]],0)</f>
        <v>0</v>
      </c>
      <c r="Y1636" s="106">
        <f>IF(CentrepointSourced[[#This Row],[Age]]="16-24",CentrepointSourced[[#This Row],[Presented HS DQ]],0)</f>
        <v>0</v>
      </c>
      <c r="Z1636" s="106">
        <f>IF(CentrepointSourced[[#This Row],[Age]]="18-24",CentrepointSourced[[#This Row],[Presented HS DQ]],0)</f>
        <v>0</v>
      </c>
      <c r="AA1636" s="106">
        <f>IF(CentrepointSourced[[#This Row],[Age]]="16-17",CentrepointSourced[[#This Row],[Presented CS DQ]],0)</f>
        <v>0</v>
      </c>
      <c r="AB1636" s="106">
        <f>IF(CentrepointSourced[[#This Row],[Age]]="16-24",CentrepointSourced[[#This Row],[Presented CS DQ]],0)</f>
        <v>0</v>
      </c>
      <c r="AC1636" s="106">
        <f>IF(CentrepointSourced[[#This Row],[Age]]="18-24",CentrepointSourced[[#This Row],[Presented CS DQ]],0)</f>
        <v>0</v>
      </c>
      <c r="AD1636" s="107">
        <f>IF(CentrepointSourced[[#This Row],[Age]]="16-17",CentrepointSourced[[#This Row],[Assessed HS DQ]],0)</f>
        <v>0</v>
      </c>
      <c r="AE1636" s="107">
        <f>IF(CentrepointSourced[[#This Row],[Age]]="16-24",CentrepointSourced[[#This Row],[Assessed HS DQ]],0)</f>
        <v>0</v>
      </c>
      <c r="AF1636" s="107">
        <f>IF(CentrepointSourced[[#This Row],[Age]]="18-24",CentrepointSourced[[#This Row],[Assessed HS DQ]],0)</f>
        <v>0</v>
      </c>
      <c r="AG1636" s="107">
        <f>IF(CentrepointSourced[[#This Row],[Age]]="16-17",CentrepointSourced[[#This Row],[Assessed CS DQ]],0)</f>
        <v>0</v>
      </c>
      <c r="AH1636" s="107">
        <f>IF(CentrepointSourced[[#This Row],[Age]]="16-24",CentrepointSourced[[#This Row],[Assessed CS DQ]],0)</f>
        <v>0</v>
      </c>
      <c r="AI1636" s="107">
        <f>IF(CentrepointSourced[[#This Row],[Age]]="18-24",CentrepointSourced[[#This Row],[Assessed CS DQ]],0)</f>
        <v>0</v>
      </c>
    </row>
    <row r="1637" spans="1:35" customFormat="1" ht="13.5" customHeight="1">
      <c r="A1637" s="45" t="s">
        <v>16</v>
      </c>
      <c r="B1637" s="62" t="s">
        <v>68</v>
      </c>
      <c r="C1637" s="45"/>
      <c r="D1637" s="62" t="s">
        <v>37</v>
      </c>
      <c r="E1637" s="67">
        <v>2012</v>
      </c>
      <c r="F1637" s="67" t="s">
        <v>25</v>
      </c>
      <c r="G1637" s="67"/>
      <c r="H1637" s="100"/>
      <c r="I1637" s="45"/>
      <c r="J1637" s="45">
        <v>5</v>
      </c>
      <c r="K1637" s="45"/>
      <c r="L1637" s="45"/>
      <c r="M1637" s="45"/>
      <c r="N1637" s="45"/>
      <c r="O1637" s="45"/>
      <c r="P1637" s="45"/>
      <c r="Q1637" s="41" t="str">
        <f>IF(CentrepointSourced[[#This Row],[Country]]="Northern Ireland","Northern Ireland",IFERROR(VLOOKUP(CentrepointSourced[[#This Row],[Local Authority]],LKP_LANameDQ[],2,FALSE),CentrepointSourced[[#This Row],[Local Authority]]))</f>
        <v>Conwy</v>
      </c>
      <c r="R1637" s="41" t="str">
        <f>IF(CentrepointSourced[[#This Row],[LA type]]="County","",INDEX(ConsolGeog[lad14cd],MATCH(CentrepointSourced[[#This Row],[Local Authority DQ]],ConsolGeog[la_name],0)))</f>
        <v>W06000003</v>
      </c>
      <c r="S1637" s="41" t="str">
        <f>IF(OR(CentrepointSourced[[#This Row],[Country]]="Northern Ireland",CentrepointSourced[[#This Row],[Country]]="Scotland",CentrepointSourced[[#This Row],[Country]]="Wales"),"Local Authority",CentrepointSourced[[#This Row],[LA type]])</f>
        <v>Local Authority</v>
      </c>
      <c r="T1637" s="41">
        <f>IF(TRIM(CentrepointSourced[[#This Row],[Presented HS]])="",0,IF(CentrepointSourced[[#This Row],[Presented HS]]="&lt;5",2.5,IF(CentrepointSourced[[#This Row],[Presented HS]]="&lt;10",5,VALUE(TRIM(CentrepointSourced[[#This Row],[Presented HS]])))))</f>
        <v>0</v>
      </c>
      <c r="U1637" s="41">
        <f>IF(TRIM(CentrepointSourced[[#This Row],[Assessed HS]])="",0,IF(CentrepointSourced[[#This Row],[Assessed HS]]="&lt;5",2.5,IF(CentrepointSourced[[#This Row],[Assessed HS]]="&lt;10",5,VALUE(TRIM(CentrepointSourced[[#This Row],[Assessed HS]])))))</f>
        <v>0</v>
      </c>
      <c r="V1637" s="41">
        <f>IF(TRIM(CentrepointSourced[[#This Row],[Presented CS]])="",0,IF(CentrepointSourced[[#This Row],[Presented CS]]="&lt;5",2.5,IF(CentrepointSourced[[#This Row],[Presented CS]]="&lt;10",5,VALUE(TRIM(CentrepointSourced[[#This Row],[Presented CS]])))))</f>
        <v>0</v>
      </c>
      <c r="W1637" s="41">
        <f>IF(TRIM(CentrepointSourced[[#This Row],[Assessed CS]])="",0,IF(CentrepointSourced[[#This Row],[Assessed CS]]="&lt;5",2.5,IF(CentrepointSourced[[#This Row],[Assessed CS]]="&lt;10",5,VALUE(TRIM(CentrepointSourced[[#This Row],[Assessed CS]])))))</f>
        <v>0</v>
      </c>
      <c r="X1637" s="106">
        <f>IF(CentrepointSourced[[#This Row],[Age]]="16-17",CentrepointSourced[[#This Row],[Presented HS DQ]],0)</f>
        <v>0</v>
      </c>
      <c r="Y1637" s="106">
        <f>IF(CentrepointSourced[[#This Row],[Age]]="16-24",CentrepointSourced[[#This Row],[Presented HS DQ]],0)</f>
        <v>0</v>
      </c>
      <c r="Z1637" s="106">
        <f>IF(CentrepointSourced[[#This Row],[Age]]="18-24",CentrepointSourced[[#This Row],[Presented HS DQ]],0)</f>
        <v>0</v>
      </c>
      <c r="AA1637" s="106">
        <f>IF(CentrepointSourced[[#This Row],[Age]]="16-17",CentrepointSourced[[#This Row],[Presented CS DQ]],0)</f>
        <v>0</v>
      </c>
      <c r="AB1637" s="106">
        <f>IF(CentrepointSourced[[#This Row],[Age]]="16-24",CentrepointSourced[[#This Row],[Presented CS DQ]],0)</f>
        <v>0</v>
      </c>
      <c r="AC1637" s="106">
        <f>IF(CentrepointSourced[[#This Row],[Age]]="18-24",CentrepointSourced[[#This Row],[Presented CS DQ]],0)</f>
        <v>0</v>
      </c>
      <c r="AD1637" s="107">
        <f>IF(CentrepointSourced[[#This Row],[Age]]="16-17",CentrepointSourced[[#This Row],[Assessed HS DQ]],0)</f>
        <v>0</v>
      </c>
      <c r="AE1637" s="107">
        <f>IF(CentrepointSourced[[#This Row],[Age]]="16-24",CentrepointSourced[[#This Row],[Assessed HS DQ]],0)</f>
        <v>0</v>
      </c>
      <c r="AF1637" s="107">
        <f>IF(CentrepointSourced[[#This Row],[Age]]="18-24",CentrepointSourced[[#This Row],[Assessed HS DQ]],0)</f>
        <v>0</v>
      </c>
      <c r="AG1637" s="107">
        <f>IF(CentrepointSourced[[#This Row],[Age]]="16-17",CentrepointSourced[[#This Row],[Assessed CS DQ]],0)</f>
        <v>0</v>
      </c>
      <c r="AH1637" s="107">
        <f>IF(CentrepointSourced[[#This Row],[Age]]="16-24",CentrepointSourced[[#This Row],[Assessed CS DQ]],0)</f>
        <v>0</v>
      </c>
      <c r="AI1637" s="107">
        <f>IF(CentrepointSourced[[#This Row],[Age]]="18-24",CentrepointSourced[[#This Row],[Assessed CS DQ]],0)</f>
        <v>0</v>
      </c>
    </row>
    <row r="1638" spans="1:35" customFormat="1" ht="13.5" customHeight="1">
      <c r="A1638" s="45" t="s">
        <v>16</v>
      </c>
      <c r="B1638" s="62" t="s">
        <v>68</v>
      </c>
      <c r="C1638" s="45"/>
      <c r="D1638" s="62" t="s">
        <v>37</v>
      </c>
      <c r="E1638" s="67">
        <v>2012</v>
      </c>
      <c r="F1638" s="67" t="s">
        <v>26</v>
      </c>
      <c r="G1638" s="67"/>
      <c r="H1638" s="79"/>
      <c r="I1638" s="45"/>
      <c r="J1638" s="45">
        <v>50</v>
      </c>
      <c r="K1638" s="45"/>
      <c r="L1638" s="45"/>
      <c r="M1638" s="45"/>
      <c r="N1638" s="45"/>
      <c r="O1638" s="45"/>
      <c r="P1638" s="45"/>
      <c r="Q1638" s="41" t="str">
        <f>IF(CentrepointSourced[[#This Row],[Country]]="Northern Ireland","Northern Ireland",IFERROR(VLOOKUP(CentrepointSourced[[#This Row],[Local Authority]],LKP_LANameDQ[],2,FALSE),CentrepointSourced[[#This Row],[Local Authority]]))</f>
        <v>Conwy</v>
      </c>
      <c r="R1638" s="41" t="str">
        <f>IF(CentrepointSourced[[#This Row],[LA type]]="County","",INDEX(ConsolGeog[lad14cd],MATCH(CentrepointSourced[[#This Row],[Local Authority DQ]],ConsolGeog[la_name],0)))</f>
        <v>W06000003</v>
      </c>
      <c r="S1638" s="41" t="str">
        <f>IF(OR(CentrepointSourced[[#This Row],[Country]]="Northern Ireland",CentrepointSourced[[#This Row],[Country]]="Scotland",CentrepointSourced[[#This Row],[Country]]="Wales"),"Local Authority",CentrepointSourced[[#This Row],[LA type]])</f>
        <v>Local Authority</v>
      </c>
      <c r="T1638" s="41">
        <f>IF(TRIM(CentrepointSourced[[#This Row],[Presented HS]])="",0,IF(CentrepointSourced[[#This Row],[Presented HS]]="&lt;5",2.5,IF(CentrepointSourced[[#This Row],[Presented HS]]="&lt;10",5,VALUE(TRIM(CentrepointSourced[[#This Row],[Presented HS]])))))</f>
        <v>0</v>
      </c>
      <c r="U1638" s="41">
        <f>IF(TRIM(CentrepointSourced[[#This Row],[Assessed HS]])="",0,IF(CentrepointSourced[[#This Row],[Assessed HS]]="&lt;5",2.5,IF(CentrepointSourced[[#This Row],[Assessed HS]]="&lt;10",5,VALUE(TRIM(CentrepointSourced[[#This Row],[Assessed HS]])))))</f>
        <v>0</v>
      </c>
      <c r="V1638" s="41">
        <f>IF(TRIM(CentrepointSourced[[#This Row],[Presented CS]])="",0,IF(CentrepointSourced[[#This Row],[Presented CS]]="&lt;5",2.5,IF(CentrepointSourced[[#This Row],[Presented CS]]="&lt;10",5,VALUE(TRIM(CentrepointSourced[[#This Row],[Presented CS]])))))</f>
        <v>0</v>
      </c>
      <c r="W1638" s="41">
        <f>IF(TRIM(CentrepointSourced[[#This Row],[Assessed CS]])="",0,IF(CentrepointSourced[[#This Row],[Assessed CS]]="&lt;5",2.5,IF(CentrepointSourced[[#This Row],[Assessed CS]]="&lt;10",5,VALUE(TRIM(CentrepointSourced[[#This Row],[Assessed CS]])))))</f>
        <v>0</v>
      </c>
      <c r="X1638" s="106">
        <f>IF(CentrepointSourced[[#This Row],[Age]]="16-17",CentrepointSourced[[#This Row],[Presented HS DQ]],0)</f>
        <v>0</v>
      </c>
      <c r="Y1638" s="106">
        <f>IF(CentrepointSourced[[#This Row],[Age]]="16-24",CentrepointSourced[[#This Row],[Presented HS DQ]],0)</f>
        <v>0</v>
      </c>
      <c r="Z1638" s="106">
        <f>IF(CentrepointSourced[[#This Row],[Age]]="18-24",CentrepointSourced[[#This Row],[Presented HS DQ]],0)</f>
        <v>0</v>
      </c>
      <c r="AA1638" s="106">
        <f>IF(CentrepointSourced[[#This Row],[Age]]="16-17",CentrepointSourced[[#This Row],[Presented CS DQ]],0)</f>
        <v>0</v>
      </c>
      <c r="AB1638" s="106">
        <f>IF(CentrepointSourced[[#This Row],[Age]]="16-24",CentrepointSourced[[#This Row],[Presented CS DQ]],0)</f>
        <v>0</v>
      </c>
      <c r="AC1638" s="106">
        <f>IF(CentrepointSourced[[#This Row],[Age]]="18-24",CentrepointSourced[[#This Row],[Presented CS DQ]],0)</f>
        <v>0</v>
      </c>
      <c r="AD1638" s="107">
        <f>IF(CentrepointSourced[[#This Row],[Age]]="16-17",CentrepointSourced[[#This Row],[Assessed HS DQ]],0)</f>
        <v>0</v>
      </c>
      <c r="AE1638" s="107">
        <f>IF(CentrepointSourced[[#This Row],[Age]]="16-24",CentrepointSourced[[#This Row],[Assessed HS DQ]],0)</f>
        <v>0</v>
      </c>
      <c r="AF1638" s="107">
        <f>IF(CentrepointSourced[[#This Row],[Age]]="18-24",CentrepointSourced[[#This Row],[Assessed HS DQ]],0)</f>
        <v>0</v>
      </c>
      <c r="AG1638" s="107">
        <f>IF(CentrepointSourced[[#This Row],[Age]]="16-17",CentrepointSourced[[#This Row],[Assessed CS DQ]],0)</f>
        <v>0</v>
      </c>
      <c r="AH1638" s="107">
        <f>IF(CentrepointSourced[[#This Row],[Age]]="16-24",CentrepointSourced[[#This Row],[Assessed CS DQ]],0)</f>
        <v>0</v>
      </c>
      <c r="AI1638" s="107">
        <f>IF(CentrepointSourced[[#This Row],[Age]]="18-24",CentrepointSourced[[#This Row],[Assessed CS DQ]],0)</f>
        <v>0</v>
      </c>
    </row>
    <row r="1639" spans="1:35" customFormat="1" ht="13.5" customHeight="1">
      <c r="A1639" s="45" t="s">
        <v>16</v>
      </c>
      <c r="B1639" s="62" t="s">
        <v>68</v>
      </c>
      <c r="C1639" s="45"/>
      <c r="D1639" s="62" t="s">
        <v>37</v>
      </c>
      <c r="E1639" s="67">
        <v>2013</v>
      </c>
      <c r="F1639" s="67" t="s">
        <v>25</v>
      </c>
      <c r="G1639" s="67"/>
      <c r="H1639" s="79"/>
      <c r="I1639" s="45"/>
      <c r="J1639" s="45">
        <v>10</v>
      </c>
      <c r="K1639" s="45"/>
      <c r="L1639" s="45"/>
      <c r="M1639" s="45"/>
      <c r="N1639" s="45"/>
      <c r="O1639" s="45"/>
      <c r="P1639" s="45"/>
      <c r="Q1639" s="41" t="str">
        <f>IF(CentrepointSourced[[#This Row],[Country]]="Northern Ireland","Northern Ireland",IFERROR(VLOOKUP(CentrepointSourced[[#This Row],[Local Authority]],LKP_LANameDQ[],2,FALSE),CentrepointSourced[[#This Row],[Local Authority]]))</f>
        <v>Conwy</v>
      </c>
      <c r="R1639" s="41" t="str">
        <f>IF(CentrepointSourced[[#This Row],[LA type]]="County","",INDEX(ConsolGeog[lad14cd],MATCH(CentrepointSourced[[#This Row],[Local Authority DQ]],ConsolGeog[la_name],0)))</f>
        <v>W06000003</v>
      </c>
      <c r="S1639" s="41" t="str">
        <f>IF(OR(CentrepointSourced[[#This Row],[Country]]="Northern Ireland",CentrepointSourced[[#This Row],[Country]]="Scotland",CentrepointSourced[[#This Row],[Country]]="Wales"),"Local Authority",CentrepointSourced[[#This Row],[LA type]])</f>
        <v>Local Authority</v>
      </c>
      <c r="T1639" s="41">
        <f>IF(TRIM(CentrepointSourced[[#This Row],[Presented HS]])="",0,IF(CentrepointSourced[[#This Row],[Presented HS]]="&lt;5",2.5,IF(CentrepointSourced[[#This Row],[Presented HS]]="&lt;10",5,VALUE(TRIM(CentrepointSourced[[#This Row],[Presented HS]])))))</f>
        <v>0</v>
      </c>
      <c r="U1639" s="41">
        <f>IF(TRIM(CentrepointSourced[[#This Row],[Assessed HS]])="",0,IF(CentrepointSourced[[#This Row],[Assessed HS]]="&lt;5",2.5,IF(CentrepointSourced[[#This Row],[Assessed HS]]="&lt;10",5,VALUE(TRIM(CentrepointSourced[[#This Row],[Assessed HS]])))))</f>
        <v>0</v>
      </c>
      <c r="V1639" s="41">
        <f>IF(TRIM(CentrepointSourced[[#This Row],[Presented CS]])="",0,IF(CentrepointSourced[[#This Row],[Presented CS]]="&lt;5",2.5,IF(CentrepointSourced[[#This Row],[Presented CS]]="&lt;10",5,VALUE(TRIM(CentrepointSourced[[#This Row],[Presented CS]])))))</f>
        <v>0</v>
      </c>
      <c r="W1639" s="41">
        <f>IF(TRIM(CentrepointSourced[[#This Row],[Assessed CS]])="",0,IF(CentrepointSourced[[#This Row],[Assessed CS]]="&lt;5",2.5,IF(CentrepointSourced[[#This Row],[Assessed CS]]="&lt;10",5,VALUE(TRIM(CentrepointSourced[[#This Row],[Assessed CS]])))))</f>
        <v>0</v>
      </c>
      <c r="X1639" s="106">
        <f>IF(CentrepointSourced[[#This Row],[Age]]="16-17",CentrepointSourced[[#This Row],[Presented HS DQ]],0)</f>
        <v>0</v>
      </c>
      <c r="Y1639" s="106">
        <f>IF(CentrepointSourced[[#This Row],[Age]]="16-24",CentrepointSourced[[#This Row],[Presented HS DQ]],0)</f>
        <v>0</v>
      </c>
      <c r="Z1639" s="106">
        <f>IF(CentrepointSourced[[#This Row],[Age]]="18-24",CentrepointSourced[[#This Row],[Presented HS DQ]],0)</f>
        <v>0</v>
      </c>
      <c r="AA1639" s="106">
        <f>IF(CentrepointSourced[[#This Row],[Age]]="16-17",CentrepointSourced[[#This Row],[Presented CS DQ]],0)</f>
        <v>0</v>
      </c>
      <c r="AB1639" s="106">
        <f>IF(CentrepointSourced[[#This Row],[Age]]="16-24",CentrepointSourced[[#This Row],[Presented CS DQ]],0)</f>
        <v>0</v>
      </c>
      <c r="AC1639" s="106">
        <f>IF(CentrepointSourced[[#This Row],[Age]]="18-24",CentrepointSourced[[#This Row],[Presented CS DQ]],0)</f>
        <v>0</v>
      </c>
      <c r="AD1639" s="107">
        <f>IF(CentrepointSourced[[#This Row],[Age]]="16-17",CentrepointSourced[[#This Row],[Assessed HS DQ]],0)</f>
        <v>0</v>
      </c>
      <c r="AE1639" s="107">
        <f>IF(CentrepointSourced[[#This Row],[Age]]="16-24",CentrepointSourced[[#This Row],[Assessed HS DQ]],0)</f>
        <v>0</v>
      </c>
      <c r="AF1639" s="107">
        <f>IF(CentrepointSourced[[#This Row],[Age]]="18-24",CentrepointSourced[[#This Row],[Assessed HS DQ]],0)</f>
        <v>0</v>
      </c>
      <c r="AG1639" s="107">
        <f>IF(CentrepointSourced[[#This Row],[Age]]="16-17",CentrepointSourced[[#This Row],[Assessed CS DQ]],0)</f>
        <v>0</v>
      </c>
      <c r="AH1639" s="107">
        <f>IF(CentrepointSourced[[#This Row],[Age]]="16-24",CentrepointSourced[[#This Row],[Assessed CS DQ]],0)</f>
        <v>0</v>
      </c>
      <c r="AI1639" s="107">
        <f>IF(CentrepointSourced[[#This Row],[Age]]="18-24",CentrepointSourced[[#This Row],[Assessed CS DQ]],0)</f>
        <v>0</v>
      </c>
    </row>
    <row r="1640" spans="1:35" customFormat="1" ht="13.5" customHeight="1">
      <c r="A1640" s="45" t="s">
        <v>16</v>
      </c>
      <c r="B1640" s="62" t="s">
        <v>68</v>
      </c>
      <c r="C1640" s="45"/>
      <c r="D1640" s="62" t="s">
        <v>37</v>
      </c>
      <c r="E1640" s="67">
        <v>2013</v>
      </c>
      <c r="F1640" s="67" t="s">
        <v>26</v>
      </c>
      <c r="G1640" s="67"/>
      <c r="H1640" s="79"/>
      <c r="I1640" s="45"/>
      <c r="J1640" s="45">
        <v>35</v>
      </c>
      <c r="K1640" s="45"/>
      <c r="L1640" s="45"/>
      <c r="M1640" s="45"/>
      <c r="N1640" s="45"/>
      <c r="O1640" s="45"/>
      <c r="P1640" s="45"/>
      <c r="Q1640" s="41" t="str">
        <f>IF(CentrepointSourced[[#This Row],[Country]]="Northern Ireland","Northern Ireland",IFERROR(VLOOKUP(CentrepointSourced[[#This Row],[Local Authority]],LKP_LANameDQ[],2,FALSE),CentrepointSourced[[#This Row],[Local Authority]]))</f>
        <v>Conwy</v>
      </c>
      <c r="R1640" s="41" t="str">
        <f>IF(CentrepointSourced[[#This Row],[LA type]]="County","",INDEX(ConsolGeog[lad14cd],MATCH(CentrepointSourced[[#This Row],[Local Authority DQ]],ConsolGeog[la_name],0)))</f>
        <v>W06000003</v>
      </c>
      <c r="S1640" s="41" t="str">
        <f>IF(OR(CentrepointSourced[[#This Row],[Country]]="Northern Ireland",CentrepointSourced[[#This Row],[Country]]="Scotland",CentrepointSourced[[#This Row],[Country]]="Wales"),"Local Authority",CentrepointSourced[[#This Row],[LA type]])</f>
        <v>Local Authority</v>
      </c>
      <c r="T1640" s="41">
        <f>IF(TRIM(CentrepointSourced[[#This Row],[Presented HS]])="",0,IF(CentrepointSourced[[#This Row],[Presented HS]]="&lt;5",2.5,IF(CentrepointSourced[[#This Row],[Presented HS]]="&lt;10",5,VALUE(TRIM(CentrepointSourced[[#This Row],[Presented HS]])))))</f>
        <v>0</v>
      </c>
      <c r="U1640" s="41">
        <f>IF(TRIM(CentrepointSourced[[#This Row],[Assessed HS]])="",0,IF(CentrepointSourced[[#This Row],[Assessed HS]]="&lt;5",2.5,IF(CentrepointSourced[[#This Row],[Assessed HS]]="&lt;10",5,VALUE(TRIM(CentrepointSourced[[#This Row],[Assessed HS]])))))</f>
        <v>0</v>
      </c>
      <c r="V1640" s="41">
        <f>IF(TRIM(CentrepointSourced[[#This Row],[Presented CS]])="",0,IF(CentrepointSourced[[#This Row],[Presented CS]]="&lt;5",2.5,IF(CentrepointSourced[[#This Row],[Presented CS]]="&lt;10",5,VALUE(TRIM(CentrepointSourced[[#This Row],[Presented CS]])))))</f>
        <v>0</v>
      </c>
      <c r="W1640" s="41">
        <f>IF(TRIM(CentrepointSourced[[#This Row],[Assessed CS]])="",0,IF(CentrepointSourced[[#This Row],[Assessed CS]]="&lt;5",2.5,IF(CentrepointSourced[[#This Row],[Assessed CS]]="&lt;10",5,VALUE(TRIM(CentrepointSourced[[#This Row],[Assessed CS]])))))</f>
        <v>0</v>
      </c>
      <c r="X1640" s="106">
        <f>IF(CentrepointSourced[[#This Row],[Age]]="16-17",CentrepointSourced[[#This Row],[Presented HS DQ]],0)</f>
        <v>0</v>
      </c>
      <c r="Y1640" s="106">
        <f>IF(CentrepointSourced[[#This Row],[Age]]="16-24",CentrepointSourced[[#This Row],[Presented HS DQ]],0)</f>
        <v>0</v>
      </c>
      <c r="Z1640" s="106">
        <f>IF(CentrepointSourced[[#This Row],[Age]]="18-24",CentrepointSourced[[#This Row],[Presented HS DQ]],0)</f>
        <v>0</v>
      </c>
      <c r="AA1640" s="106">
        <f>IF(CentrepointSourced[[#This Row],[Age]]="16-17",CentrepointSourced[[#This Row],[Presented CS DQ]],0)</f>
        <v>0</v>
      </c>
      <c r="AB1640" s="106">
        <f>IF(CentrepointSourced[[#This Row],[Age]]="16-24",CentrepointSourced[[#This Row],[Presented CS DQ]],0)</f>
        <v>0</v>
      </c>
      <c r="AC1640" s="106">
        <f>IF(CentrepointSourced[[#This Row],[Age]]="18-24",CentrepointSourced[[#This Row],[Presented CS DQ]],0)</f>
        <v>0</v>
      </c>
      <c r="AD1640" s="107">
        <f>IF(CentrepointSourced[[#This Row],[Age]]="16-17",CentrepointSourced[[#This Row],[Assessed HS DQ]],0)</f>
        <v>0</v>
      </c>
      <c r="AE1640" s="107">
        <f>IF(CentrepointSourced[[#This Row],[Age]]="16-24",CentrepointSourced[[#This Row],[Assessed HS DQ]],0)</f>
        <v>0</v>
      </c>
      <c r="AF1640" s="107">
        <f>IF(CentrepointSourced[[#This Row],[Age]]="18-24",CentrepointSourced[[#This Row],[Assessed HS DQ]],0)</f>
        <v>0</v>
      </c>
      <c r="AG1640" s="107">
        <f>IF(CentrepointSourced[[#This Row],[Age]]="16-17",CentrepointSourced[[#This Row],[Assessed CS DQ]],0)</f>
        <v>0</v>
      </c>
      <c r="AH1640" s="107">
        <f>IF(CentrepointSourced[[#This Row],[Age]]="16-24",CentrepointSourced[[#This Row],[Assessed CS DQ]],0)</f>
        <v>0</v>
      </c>
      <c r="AI1640" s="107">
        <f>IF(CentrepointSourced[[#This Row],[Age]]="18-24",CentrepointSourced[[#This Row],[Assessed CS DQ]],0)</f>
        <v>0</v>
      </c>
    </row>
    <row r="1641" spans="1:35" customFormat="1" ht="13.5" customHeight="1">
      <c r="A1641" s="45" t="s">
        <v>16</v>
      </c>
      <c r="B1641" s="62" t="s">
        <v>68</v>
      </c>
      <c r="C1641" s="45"/>
      <c r="D1641" s="62" t="s">
        <v>37</v>
      </c>
      <c r="E1641" s="67">
        <v>2014</v>
      </c>
      <c r="F1641" s="67" t="s">
        <v>25</v>
      </c>
      <c r="G1641" s="67"/>
      <c r="H1641" s="79"/>
      <c r="I1641" s="45"/>
      <c r="J1641" s="45" t="s">
        <v>31</v>
      </c>
      <c r="K1641" s="45"/>
      <c r="L1641" s="45"/>
      <c r="M1641" s="45"/>
      <c r="N1641" s="45"/>
      <c r="O1641" s="45"/>
      <c r="P1641" s="45"/>
      <c r="Q1641" s="41" t="str">
        <f>IF(CentrepointSourced[[#This Row],[Country]]="Northern Ireland","Northern Ireland",IFERROR(VLOOKUP(CentrepointSourced[[#This Row],[Local Authority]],LKP_LANameDQ[],2,FALSE),CentrepointSourced[[#This Row],[Local Authority]]))</f>
        <v>Conwy</v>
      </c>
      <c r="R1641" s="41" t="str">
        <f>IF(CentrepointSourced[[#This Row],[LA type]]="County","",INDEX(ConsolGeog[lad14cd],MATCH(CentrepointSourced[[#This Row],[Local Authority DQ]],ConsolGeog[la_name],0)))</f>
        <v>W06000003</v>
      </c>
      <c r="S1641" s="41" t="str">
        <f>IF(OR(CentrepointSourced[[#This Row],[Country]]="Northern Ireland",CentrepointSourced[[#This Row],[Country]]="Scotland",CentrepointSourced[[#This Row],[Country]]="Wales"),"Local Authority",CentrepointSourced[[#This Row],[LA type]])</f>
        <v>Local Authority</v>
      </c>
      <c r="T1641" s="41">
        <f>IF(TRIM(CentrepointSourced[[#This Row],[Presented HS]])="",0,IF(CentrepointSourced[[#This Row],[Presented HS]]="&lt;5",2.5,IF(CentrepointSourced[[#This Row],[Presented HS]]="&lt;10",5,VALUE(TRIM(CentrepointSourced[[#This Row],[Presented HS]])))))</f>
        <v>0</v>
      </c>
      <c r="U1641" s="41">
        <f>IF(TRIM(CentrepointSourced[[#This Row],[Assessed HS]])="",0,IF(CentrepointSourced[[#This Row],[Assessed HS]]="&lt;5",2.5,IF(CentrepointSourced[[#This Row],[Assessed HS]]="&lt;10",5,VALUE(TRIM(CentrepointSourced[[#This Row],[Assessed HS]])))))</f>
        <v>0</v>
      </c>
      <c r="V1641" s="41">
        <f>IF(TRIM(CentrepointSourced[[#This Row],[Presented CS]])="",0,IF(CentrepointSourced[[#This Row],[Presented CS]]="&lt;5",2.5,IF(CentrepointSourced[[#This Row],[Presented CS]]="&lt;10",5,VALUE(TRIM(CentrepointSourced[[#This Row],[Presented CS]])))))</f>
        <v>0</v>
      </c>
      <c r="W1641" s="41">
        <f>IF(TRIM(CentrepointSourced[[#This Row],[Assessed CS]])="",0,IF(CentrepointSourced[[#This Row],[Assessed CS]]="&lt;5",2.5,IF(CentrepointSourced[[#This Row],[Assessed CS]]="&lt;10",5,VALUE(TRIM(CentrepointSourced[[#This Row],[Assessed CS]])))))</f>
        <v>0</v>
      </c>
      <c r="X1641" s="106">
        <f>IF(CentrepointSourced[[#This Row],[Age]]="16-17",CentrepointSourced[[#This Row],[Presented HS DQ]],0)</f>
        <v>0</v>
      </c>
      <c r="Y1641" s="106">
        <f>IF(CentrepointSourced[[#This Row],[Age]]="16-24",CentrepointSourced[[#This Row],[Presented HS DQ]],0)</f>
        <v>0</v>
      </c>
      <c r="Z1641" s="106">
        <f>IF(CentrepointSourced[[#This Row],[Age]]="18-24",CentrepointSourced[[#This Row],[Presented HS DQ]],0)</f>
        <v>0</v>
      </c>
      <c r="AA1641" s="106">
        <f>IF(CentrepointSourced[[#This Row],[Age]]="16-17",CentrepointSourced[[#This Row],[Presented CS DQ]],0)</f>
        <v>0</v>
      </c>
      <c r="AB1641" s="106">
        <f>IF(CentrepointSourced[[#This Row],[Age]]="16-24",CentrepointSourced[[#This Row],[Presented CS DQ]],0)</f>
        <v>0</v>
      </c>
      <c r="AC1641" s="106">
        <f>IF(CentrepointSourced[[#This Row],[Age]]="18-24",CentrepointSourced[[#This Row],[Presented CS DQ]],0)</f>
        <v>0</v>
      </c>
      <c r="AD1641" s="107">
        <f>IF(CentrepointSourced[[#This Row],[Age]]="16-17",CentrepointSourced[[#This Row],[Assessed HS DQ]],0)</f>
        <v>0</v>
      </c>
      <c r="AE1641" s="107">
        <f>IF(CentrepointSourced[[#This Row],[Age]]="16-24",CentrepointSourced[[#This Row],[Assessed HS DQ]],0)</f>
        <v>0</v>
      </c>
      <c r="AF1641" s="107">
        <f>IF(CentrepointSourced[[#This Row],[Age]]="18-24",CentrepointSourced[[#This Row],[Assessed HS DQ]],0)</f>
        <v>0</v>
      </c>
      <c r="AG1641" s="107">
        <f>IF(CentrepointSourced[[#This Row],[Age]]="16-17",CentrepointSourced[[#This Row],[Assessed CS DQ]],0)</f>
        <v>0</v>
      </c>
      <c r="AH1641" s="107">
        <f>IF(CentrepointSourced[[#This Row],[Age]]="16-24",CentrepointSourced[[#This Row],[Assessed CS DQ]],0)</f>
        <v>0</v>
      </c>
      <c r="AI1641" s="107">
        <f>IF(CentrepointSourced[[#This Row],[Age]]="18-24",CentrepointSourced[[#This Row],[Assessed CS DQ]],0)</f>
        <v>0</v>
      </c>
    </row>
    <row r="1642" spans="1:35" customFormat="1" ht="13.5" customHeight="1">
      <c r="A1642" s="45" t="s">
        <v>16</v>
      </c>
      <c r="B1642" s="62" t="s">
        <v>68</v>
      </c>
      <c r="C1642" s="45"/>
      <c r="D1642" s="62" t="s">
        <v>37</v>
      </c>
      <c r="E1642" s="67">
        <v>2014</v>
      </c>
      <c r="F1642" s="67" t="s">
        <v>26</v>
      </c>
      <c r="G1642" s="67"/>
      <c r="H1642" s="79"/>
      <c r="I1642" s="45"/>
      <c r="J1642" s="45">
        <v>50</v>
      </c>
      <c r="K1642" s="45"/>
      <c r="L1642" s="45"/>
      <c r="M1642" s="45"/>
      <c r="N1642" s="45"/>
      <c r="O1642" s="45"/>
      <c r="P1642" s="45"/>
      <c r="Q1642" s="41" t="str">
        <f>IF(CentrepointSourced[[#This Row],[Country]]="Northern Ireland","Northern Ireland",IFERROR(VLOOKUP(CentrepointSourced[[#This Row],[Local Authority]],LKP_LANameDQ[],2,FALSE),CentrepointSourced[[#This Row],[Local Authority]]))</f>
        <v>Conwy</v>
      </c>
      <c r="R1642" s="41" t="str">
        <f>IF(CentrepointSourced[[#This Row],[LA type]]="County","",INDEX(ConsolGeog[lad14cd],MATCH(CentrepointSourced[[#This Row],[Local Authority DQ]],ConsolGeog[la_name],0)))</f>
        <v>W06000003</v>
      </c>
      <c r="S1642" s="41" t="str">
        <f>IF(OR(CentrepointSourced[[#This Row],[Country]]="Northern Ireland",CentrepointSourced[[#This Row],[Country]]="Scotland",CentrepointSourced[[#This Row],[Country]]="Wales"),"Local Authority",CentrepointSourced[[#This Row],[LA type]])</f>
        <v>Local Authority</v>
      </c>
      <c r="T1642" s="41">
        <f>IF(TRIM(CentrepointSourced[[#This Row],[Presented HS]])="",0,IF(CentrepointSourced[[#This Row],[Presented HS]]="&lt;5",2.5,IF(CentrepointSourced[[#This Row],[Presented HS]]="&lt;10",5,VALUE(TRIM(CentrepointSourced[[#This Row],[Presented HS]])))))</f>
        <v>0</v>
      </c>
      <c r="U1642" s="41">
        <f>IF(TRIM(CentrepointSourced[[#This Row],[Assessed HS]])="",0,IF(CentrepointSourced[[#This Row],[Assessed HS]]="&lt;5",2.5,IF(CentrepointSourced[[#This Row],[Assessed HS]]="&lt;10",5,VALUE(TRIM(CentrepointSourced[[#This Row],[Assessed HS]])))))</f>
        <v>0</v>
      </c>
      <c r="V1642" s="41">
        <f>IF(TRIM(CentrepointSourced[[#This Row],[Presented CS]])="",0,IF(CentrepointSourced[[#This Row],[Presented CS]]="&lt;5",2.5,IF(CentrepointSourced[[#This Row],[Presented CS]]="&lt;10",5,VALUE(TRIM(CentrepointSourced[[#This Row],[Presented CS]])))))</f>
        <v>0</v>
      </c>
      <c r="W1642" s="41">
        <f>IF(TRIM(CentrepointSourced[[#This Row],[Assessed CS]])="",0,IF(CentrepointSourced[[#This Row],[Assessed CS]]="&lt;5",2.5,IF(CentrepointSourced[[#This Row],[Assessed CS]]="&lt;10",5,VALUE(TRIM(CentrepointSourced[[#This Row],[Assessed CS]])))))</f>
        <v>0</v>
      </c>
      <c r="X1642" s="106">
        <f>IF(CentrepointSourced[[#This Row],[Age]]="16-17",CentrepointSourced[[#This Row],[Presented HS DQ]],0)</f>
        <v>0</v>
      </c>
      <c r="Y1642" s="106">
        <f>IF(CentrepointSourced[[#This Row],[Age]]="16-24",CentrepointSourced[[#This Row],[Presented HS DQ]],0)</f>
        <v>0</v>
      </c>
      <c r="Z1642" s="106">
        <f>IF(CentrepointSourced[[#This Row],[Age]]="18-24",CentrepointSourced[[#This Row],[Presented HS DQ]],0)</f>
        <v>0</v>
      </c>
      <c r="AA1642" s="106">
        <f>IF(CentrepointSourced[[#This Row],[Age]]="16-17",CentrepointSourced[[#This Row],[Presented CS DQ]],0)</f>
        <v>0</v>
      </c>
      <c r="AB1642" s="106">
        <f>IF(CentrepointSourced[[#This Row],[Age]]="16-24",CentrepointSourced[[#This Row],[Presented CS DQ]],0)</f>
        <v>0</v>
      </c>
      <c r="AC1642" s="106">
        <f>IF(CentrepointSourced[[#This Row],[Age]]="18-24",CentrepointSourced[[#This Row],[Presented CS DQ]],0)</f>
        <v>0</v>
      </c>
      <c r="AD1642" s="107">
        <f>IF(CentrepointSourced[[#This Row],[Age]]="16-17",CentrepointSourced[[#This Row],[Assessed HS DQ]],0)</f>
        <v>0</v>
      </c>
      <c r="AE1642" s="107">
        <f>IF(CentrepointSourced[[#This Row],[Age]]="16-24",CentrepointSourced[[#This Row],[Assessed HS DQ]],0)</f>
        <v>0</v>
      </c>
      <c r="AF1642" s="107">
        <f>IF(CentrepointSourced[[#This Row],[Age]]="18-24",CentrepointSourced[[#This Row],[Assessed HS DQ]],0)</f>
        <v>0</v>
      </c>
      <c r="AG1642" s="107">
        <f>IF(CentrepointSourced[[#This Row],[Age]]="16-17",CentrepointSourced[[#This Row],[Assessed CS DQ]],0)</f>
        <v>0</v>
      </c>
      <c r="AH1642" s="107">
        <f>IF(CentrepointSourced[[#This Row],[Age]]="16-24",CentrepointSourced[[#This Row],[Assessed CS DQ]],0)</f>
        <v>0</v>
      </c>
      <c r="AI1642" s="107">
        <f>IF(CentrepointSourced[[#This Row],[Age]]="18-24",CentrepointSourced[[#This Row],[Assessed CS DQ]],0)</f>
        <v>0</v>
      </c>
    </row>
    <row r="1643" spans="1:35" customFormat="1" ht="13.5" customHeight="1">
      <c r="A1643" s="45" t="s">
        <v>16</v>
      </c>
      <c r="B1643" s="62" t="s">
        <v>32</v>
      </c>
      <c r="C1643" s="45"/>
      <c r="D1643" s="62" t="s">
        <v>37</v>
      </c>
      <c r="E1643" s="67">
        <v>2012</v>
      </c>
      <c r="F1643" s="67" t="s">
        <v>26</v>
      </c>
      <c r="G1643" s="75"/>
      <c r="H1643" s="68">
        <v>74</v>
      </c>
      <c r="I1643" s="45"/>
      <c r="J1643" s="98">
        <v>20</v>
      </c>
      <c r="K1643" s="45"/>
      <c r="L1643" s="45"/>
      <c r="M1643" s="45"/>
      <c r="N1643" s="45"/>
      <c r="O1643" s="45"/>
      <c r="P1643" s="45"/>
      <c r="Q1643" s="41" t="str">
        <f>IF(CentrepointSourced[[#This Row],[Country]]="Northern Ireland","Northern Ireland",IFERROR(VLOOKUP(CentrepointSourced[[#This Row],[Local Authority]],LKP_LANameDQ[],2,FALSE),CentrepointSourced[[#This Row],[Local Authority]]))</f>
        <v>Denbighshire</v>
      </c>
      <c r="R1643" s="41" t="str">
        <f>IF(CentrepointSourced[[#This Row],[LA type]]="County","",INDEX(ConsolGeog[lad14cd],MATCH(CentrepointSourced[[#This Row],[Local Authority DQ]],ConsolGeog[la_name],0)))</f>
        <v>W06000004</v>
      </c>
      <c r="S1643" s="41" t="str">
        <f>IF(OR(CentrepointSourced[[#This Row],[Country]]="Northern Ireland",CentrepointSourced[[#This Row],[Country]]="Scotland",CentrepointSourced[[#This Row],[Country]]="Wales"),"Local Authority",CentrepointSourced[[#This Row],[LA type]])</f>
        <v>Local Authority</v>
      </c>
      <c r="T1643" s="41">
        <f>IF(TRIM(CentrepointSourced[[#This Row],[Presented HS]])="",0,IF(CentrepointSourced[[#This Row],[Presented HS]]="&lt;5",2.5,IF(CentrepointSourced[[#This Row],[Presented HS]]="&lt;10",5,VALUE(TRIM(CentrepointSourced[[#This Row],[Presented HS]])))))</f>
        <v>0</v>
      </c>
      <c r="U1643" s="41">
        <f>IF(TRIM(CentrepointSourced[[#This Row],[Assessed HS]])="",0,IF(CentrepointSourced[[#This Row],[Assessed HS]]="&lt;5",2.5,IF(CentrepointSourced[[#This Row],[Assessed HS]]="&lt;10",5,VALUE(TRIM(CentrepointSourced[[#This Row],[Assessed HS]])))))</f>
        <v>74</v>
      </c>
      <c r="V1643" s="41">
        <f>IF(TRIM(CentrepointSourced[[#This Row],[Presented CS]])="",0,IF(CentrepointSourced[[#This Row],[Presented CS]]="&lt;5",2.5,IF(CentrepointSourced[[#This Row],[Presented CS]]="&lt;10",5,VALUE(TRIM(CentrepointSourced[[#This Row],[Presented CS]])))))</f>
        <v>0</v>
      </c>
      <c r="W1643" s="41">
        <f>IF(TRIM(CentrepointSourced[[#This Row],[Assessed CS]])="",0,IF(CentrepointSourced[[#This Row],[Assessed CS]]="&lt;5",2.5,IF(CentrepointSourced[[#This Row],[Assessed CS]]="&lt;10",5,VALUE(TRIM(CentrepointSourced[[#This Row],[Assessed CS]])))))</f>
        <v>0</v>
      </c>
      <c r="X1643" s="106">
        <f>IF(CentrepointSourced[[#This Row],[Age]]="16-17",CentrepointSourced[[#This Row],[Presented HS DQ]],0)</f>
        <v>0</v>
      </c>
      <c r="Y1643" s="106">
        <f>IF(CentrepointSourced[[#This Row],[Age]]="16-24",CentrepointSourced[[#This Row],[Presented HS DQ]],0)</f>
        <v>0</v>
      </c>
      <c r="Z1643" s="106">
        <f>IF(CentrepointSourced[[#This Row],[Age]]="18-24",CentrepointSourced[[#This Row],[Presented HS DQ]],0)</f>
        <v>0</v>
      </c>
      <c r="AA1643" s="106">
        <f>IF(CentrepointSourced[[#This Row],[Age]]="16-17",CentrepointSourced[[#This Row],[Presented CS DQ]],0)</f>
        <v>0</v>
      </c>
      <c r="AB1643" s="106">
        <f>IF(CentrepointSourced[[#This Row],[Age]]="16-24",CentrepointSourced[[#This Row],[Presented CS DQ]],0)</f>
        <v>0</v>
      </c>
      <c r="AC1643" s="106">
        <f>IF(CentrepointSourced[[#This Row],[Age]]="18-24",CentrepointSourced[[#This Row],[Presented CS DQ]],0)</f>
        <v>0</v>
      </c>
      <c r="AD1643" s="107">
        <f>IF(CentrepointSourced[[#This Row],[Age]]="16-17",CentrepointSourced[[#This Row],[Assessed HS DQ]],0)</f>
        <v>0</v>
      </c>
      <c r="AE1643" s="107">
        <f>IF(CentrepointSourced[[#This Row],[Age]]="16-24",CentrepointSourced[[#This Row],[Assessed HS DQ]],0)</f>
        <v>0</v>
      </c>
      <c r="AF1643" s="107">
        <f>IF(CentrepointSourced[[#This Row],[Age]]="18-24",CentrepointSourced[[#This Row],[Assessed HS DQ]],0)</f>
        <v>74</v>
      </c>
      <c r="AG1643" s="107">
        <f>IF(CentrepointSourced[[#This Row],[Age]]="16-17",CentrepointSourced[[#This Row],[Assessed CS DQ]],0)</f>
        <v>0</v>
      </c>
      <c r="AH1643" s="107">
        <f>IF(CentrepointSourced[[#This Row],[Age]]="16-24",CentrepointSourced[[#This Row],[Assessed CS DQ]],0)</f>
        <v>0</v>
      </c>
      <c r="AI1643" s="107">
        <f>IF(CentrepointSourced[[#This Row],[Age]]="18-24",CentrepointSourced[[#This Row],[Assessed CS DQ]],0)</f>
        <v>0</v>
      </c>
    </row>
    <row r="1644" spans="1:35" customFormat="1" ht="13.5" customHeight="1">
      <c r="A1644" s="45" t="s">
        <v>16</v>
      </c>
      <c r="B1644" s="62" t="s">
        <v>32</v>
      </c>
      <c r="C1644" s="45"/>
      <c r="D1644" s="62" t="s">
        <v>37</v>
      </c>
      <c r="E1644" s="67">
        <v>2012</v>
      </c>
      <c r="F1644" s="67" t="s">
        <v>25</v>
      </c>
      <c r="G1644" s="67">
        <v>102</v>
      </c>
      <c r="H1644" s="68">
        <v>102</v>
      </c>
      <c r="I1644" s="45"/>
      <c r="J1644" s="98">
        <v>45</v>
      </c>
      <c r="K1644" s="45"/>
      <c r="L1644" s="45"/>
      <c r="M1644" s="45"/>
      <c r="N1644" s="45"/>
      <c r="O1644" s="45"/>
      <c r="P1644" s="45"/>
      <c r="Q1644" s="41" t="str">
        <f>IF(CentrepointSourced[[#This Row],[Country]]="Northern Ireland","Northern Ireland",IFERROR(VLOOKUP(CentrepointSourced[[#This Row],[Local Authority]],LKP_LANameDQ[],2,FALSE),CentrepointSourced[[#This Row],[Local Authority]]))</f>
        <v>Denbighshire</v>
      </c>
      <c r="R1644" s="41" t="str">
        <f>IF(CentrepointSourced[[#This Row],[LA type]]="County","",INDEX(ConsolGeog[lad14cd],MATCH(CentrepointSourced[[#This Row],[Local Authority DQ]],ConsolGeog[la_name],0)))</f>
        <v>W06000004</v>
      </c>
      <c r="S1644" s="41" t="str">
        <f>IF(OR(CentrepointSourced[[#This Row],[Country]]="Northern Ireland",CentrepointSourced[[#This Row],[Country]]="Scotland",CentrepointSourced[[#This Row],[Country]]="Wales"),"Local Authority",CentrepointSourced[[#This Row],[LA type]])</f>
        <v>Local Authority</v>
      </c>
      <c r="T1644" s="41">
        <f>IF(TRIM(CentrepointSourced[[#This Row],[Presented HS]])="",0,IF(CentrepointSourced[[#This Row],[Presented HS]]="&lt;5",2.5,IF(CentrepointSourced[[#This Row],[Presented HS]]="&lt;10",5,VALUE(TRIM(CentrepointSourced[[#This Row],[Presented HS]])))))</f>
        <v>102</v>
      </c>
      <c r="U1644" s="41">
        <f>IF(TRIM(CentrepointSourced[[#This Row],[Assessed HS]])="",0,IF(CentrepointSourced[[#This Row],[Assessed HS]]="&lt;5",2.5,IF(CentrepointSourced[[#This Row],[Assessed HS]]="&lt;10",5,VALUE(TRIM(CentrepointSourced[[#This Row],[Assessed HS]])))))</f>
        <v>102</v>
      </c>
      <c r="V1644" s="41">
        <f>IF(TRIM(CentrepointSourced[[#This Row],[Presented CS]])="",0,IF(CentrepointSourced[[#This Row],[Presented CS]]="&lt;5",2.5,IF(CentrepointSourced[[#This Row],[Presented CS]]="&lt;10",5,VALUE(TRIM(CentrepointSourced[[#This Row],[Presented CS]])))))</f>
        <v>0</v>
      </c>
      <c r="W1644" s="41">
        <f>IF(TRIM(CentrepointSourced[[#This Row],[Assessed CS]])="",0,IF(CentrepointSourced[[#This Row],[Assessed CS]]="&lt;5",2.5,IF(CentrepointSourced[[#This Row],[Assessed CS]]="&lt;10",5,VALUE(TRIM(CentrepointSourced[[#This Row],[Assessed CS]])))))</f>
        <v>0</v>
      </c>
      <c r="X1644" s="106">
        <f>IF(CentrepointSourced[[#This Row],[Age]]="16-17",CentrepointSourced[[#This Row],[Presented HS DQ]],0)</f>
        <v>102</v>
      </c>
      <c r="Y1644" s="106">
        <f>IF(CentrepointSourced[[#This Row],[Age]]="16-24",CentrepointSourced[[#This Row],[Presented HS DQ]],0)</f>
        <v>0</v>
      </c>
      <c r="Z1644" s="106">
        <f>IF(CentrepointSourced[[#This Row],[Age]]="18-24",CentrepointSourced[[#This Row],[Presented HS DQ]],0)</f>
        <v>0</v>
      </c>
      <c r="AA1644" s="106">
        <f>IF(CentrepointSourced[[#This Row],[Age]]="16-17",CentrepointSourced[[#This Row],[Presented CS DQ]],0)</f>
        <v>0</v>
      </c>
      <c r="AB1644" s="106">
        <f>IF(CentrepointSourced[[#This Row],[Age]]="16-24",CentrepointSourced[[#This Row],[Presented CS DQ]],0)</f>
        <v>0</v>
      </c>
      <c r="AC1644" s="106">
        <f>IF(CentrepointSourced[[#This Row],[Age]]="18-24",CentrepointSourced[[#This Row],[Presented CS DQ]],0)</f>
        <v>0</v>
      </c>
      <c r="AD1644" s="107">
        <f>IF(CentrepointSourced[[#This Row],[Age]]="16-17",CentrepointSourced[[#This Row],[Assessed HS DQ]],0)</f>
        <v>102</v>
      </c>
      <c r="AE1644" s="107">
        <f>IF(CentrepointSourced[[#This Row],[Age]]="16-24",CentrepointSourced[[#This Row],[Assessed HS DQ]],0)</f>
        <v>0</v>
      </c>
      <c r="AF1644" s="107">
        <f>IF(CentrepointSourced[[#This Row],[Age]]="18-24",CentrepointSourced[[#This Row],[Assessed HS DQ]],0)</f>
        <v>0</v>
      </c>
      <c r="AG1644" s="107">
        <f>IF(CentrepointSourced[[#This Row],[Age]]="16-17",CentrepointSourced[[#This Row],[Assessed CS DQ]],0)</f>
        <v>0</v>
      </c>
      <c r="AH1644" s="107">
        <f>IF(CentrepointSourced[[#This Row],[Age]]="16-24",CentrepointSourced[[#This Row],[Assessed CS DQ]],0)</f>
        <v>0</v>
      </c>
      <c r="AI1644" s="107">
        <f>IF(CentrepointSourced[[#This Row],[Age]]="18-24",CentrepointSourced[[#This Row],[Assessed CS DQ]],0)</f>
        <v>0</v>
      </c>
    </row>
    <row r="1645" spans="1:35" customFormat="1" ht="13.5" customHeight="1">
      <c r="A1645" s="45" t="s">
        <v>16</v>
      </c>
      <c r="B1645" s="62" t="s">
        <v>32</v>
      </c>
      <c r="C1645" s="45"/>
      <c r="D1645" s="62" t="s">
        <v>37</v>
      </c>
      <c r="E1645" s="67">
        <v>2013</v>
      </c>
      <c r="F1645" s="67" t="s">
        <v>25</v>
      </c>
      <c r="G1645" s="75"/>
      <c r="H1645" s="68">
        <v>2</v>
      </c>
      <c r="I1645" s="45"/>
      <c r="J1645" s="73" t="s">
        <v>31</v>
      </c>
      <c r="K1645" s="45"/>
      <c r="L1645" s="45"/>
      <c r="M1645" s="45"/>
      <c r="N1645" s="45"/>
      <c r="O1645" s="45"/>
      <c r="P1645" s="45"/>
      <c r="Q1645" s="41" t="str">
        <f>IF(CentrepointSourced[[#This Row],[Country]]="Northern Ireland","Northern Ireland",IFERROR(VLOOKUP(CentrepointSourced[[#This Row],[Local Authority]],LKP_LANameDQ[],2,FALSE),CentrepointSourced[[#This Row],[Local Authority]]))</f>
        <v>Denbighshire</v>
      </c>
      <c r="R1645" s="41" t="str">
        <f>IF(CentrepointSourced[[#This Row],[LA type]]="County","",INDEX(ConsolGeog[lad14cd],MATCH(CentrepointSourced[[#This Row],[Local Authority DQ]],ConsolGeog[la_name],0)))</f>
        <v>W06000004</v>
      </c>
      <c r="S1645" s="41" t="str">
        <f>IF(OR(CentrepointSourced[[#This Row],[Country]]="Northern Ireland",CentrepointSourced[[#This Row],[Country]]="Scotland",CentrepointSourced[[#This Row],[Country]]="Wales"),"Local Authority",CentrepointSourced[[#This Row],[LA type]])</f>
        <v>Local Authority</v>
      </c>
      <c r="T1645" s="41">
        <f>IF(TRIM(CentrepointSourced[[#This Row],[Presented HS]])="",0,IF(CentrepointSourced[[#This Row],[Presented HS]]="&lt;5",2.5,IF(CentrepointSourced[[#This Row],[Presented HS]]="&lt;10",5,VALUE(TRIM(CentrepointSourced[[#This Row],[Presented HS]])))))</f>
        <v>0</v>
      </c>
      <c r="U1645" s="41">
        <f>IF(TRIM(CentrepointSourced[[#This Row],[Assessed HS]])="",0,IF(CentrepointSourced[[#This Row],[Assessed HS]]="&lt;5",2.5,IF(CentrepointSourced[[#This Row],[Assessed HS]]="&lt;10",5,VALUE(TRIM(CentrepointSourced[[#This Row],[Assessed HS]])))))</f>
        <v>2</v>
      </c>
      <c r="V1645" s="41">
        <f>IF(TRIM(CentrepointSourced[[#This Row],[Presented CS]])="",0,IF(CentrepointSourced[[#This Row],[Presented CS]]="&lt;5",2.5,IF(CentrepointSourced[[#This Row],[Presented CS]]="&lt;10",5,VALUE(TRIM(CentrepointSourced[[#This Row],[Presented CS]])))))</f>
        <v>0</v>
      </c>
      <c r="W1645" s="41">
        <f>IF(TRIM(CentrepointSourced[[#This Row],[Assessed CS]])="",0,IF(CentrepointSourced[[#This Row],[Assessed CS]]="&lt;5",2.5,IF(CentrepointSourced[[#This Row],[Assessed CS]]="&lt;10",5,VALUE(TRIM(CentrepointSourced[[#This Row],[Assessed CS]])))))</f>
        <v>0</v>
      </c>
      <c r="X1645" s="106">
        <f>IF(CentrepointSourced[[#This Row],[Age]]="16-17",CentrepointSourced[[#This Row],[Presented HS DQ]],0)</f>
        <v>0</v>
      </c>
      <c r="Y1645" s="106">
        <f>IF(CentrepointSourced[[#This Row],[Age]]="16-24",CentrepointSourced[[#This Row],[Presented HS DQ]],0)</f>
        <v>0</v>
      </c>
      <c r="Z1645" s="106">
        <f>IF(CentrepointSourced[[#This Row],[Age]]="18-24",CentrepointSourced[[#This Row],[Presented HS DQ]],0)</f>
        <v>0</v>
      </c>
      <c r="AA1645" s="106">
        <f>IF(CentrepointSourced[[#This Row],[Age]]="16-17",CentrepointSourced[[#This Row],[Presented CS DQ]],0)</f>
        <v>0</v>
      </c>
      <c r="AB1645" s="106">
        <f>IF(CentrepointSourced[[#This Row],[Age]]="16-24",CentrepointSourced[[#This Row],[Presented CS DQ]],0)</f>
        <v>0</v>
      </c>
      <c r="AC1645" s="106">
        <f>IF(CentrepointSourced[[#This Row],[Age]]="18-24",CentrepointSourced[[#This Row],[Presented CS DQ]],0)</f>
        <v>0</v>
      </c>
      <c r="AD1645" s="107">
        <f>IF(CentrepointSourced[[#This Row],[Age]]="16-17",CentrepointSourced[[#This Row],[Assessed HS DQ]],0)</f>
        <v>2</v>
      </c>
      <c r="AE1645" s="107">
        <f>IF(CentrepointSourced[[#This Row],[Age]]="16-24",CentrepointSourced[[#This Row],[Assessed HS DQ]],0)</f>
        <v>0</v>
      </c>
      <c r="AF1645" s="107">
        <f>IF(CentrepointSourced[[#This Row],[Age]]="18-24",CentrepointSourced[[#This Row],[Assessed HS DQ]],0)</f>
        <v>0</v>
      </c>
      <c r="AG1645" s="107">
        <f>IF(CentrepointSourced[[#This Row],[Age]]="16-17",CentrepointSourced[[#This Row],[Assessed CS DQ]],0)</f>
        <v>0</v>
      </c>
      <c r="AH1645" s="107">
        <f>IF(CentrepointSourced[[#This Row],[Age]]="16-24",CentrepointSourced[[#This Row],[Assessed CS DQ]],0)</f>
        <v>0</v>
      </c>
      <c r="AI1645" s="107">
        <f>IF(CentrepointSourced[[#This Row],[Age]]="18-24",CentrepointSourced[[#This Row],[Assessed CS DQ]],0)</f>
        <v>0</v>
      </c>
    </row>
    <row r="1646" spans="1:35" customFormat="1" ht="13.5" customHeight="1">
      <c r="A1646" s="45" t="s">
        <v>16</v>
      </c>
      <c r="B1646" s="62" t="s">
        <v>32</v>
      </c>
      <c r="C1646" s="45"/>
      <c r="D1646" s="62" t="s">
        <v>37</v>
      </c>
      <c r="E1646" s="67">
        <v>2013</v>
      </c>
      <c r="F1646" s="67" t="s">
        <v>26</v>
      </c>
      <c r="G1646" s="75"/>
      <c r="H1646" s="68">
        <v>63</v>
      </c>
      <c r="I1646" s="45"/>
      <c r="J1646" s="98">
        <v>15</v>
      </c>
      <c r="K1646" s="45"/>
      <c r="L1646" s="45"/>
      <c r="M1646" s="45"/>
      <c r="N1646" s="45"/>
      <c r="O1646" s="45"/>
      <c r="P1646" s="45"/>
      <c r="Q1646" s="41" t="str">
        <f>IF(CentrepointSourced[[#This Row],[Country]]="Northern Ireland","Northern Ireland",IFERROR(VLOOKUP(CentrepointSourced[[#This Row],[Local Authority]],LKP_LANameDQ[],2,FALSE),CentrepointSourced[[#This Row],[Local Authority]]))</f>
        <v>Denbighshire</v>
      </c>
      <c r="R1646" s="41" t="str">
        <f>IF(CentrepointSourced[[#This Row],[LA type]]="County","",INDEX(ConsolGeog[lad14cd],MATCH(CentrepointSourced[[#This Row],[Local Authority DQ]],ConsolGeog[la_name],0)))</f>
        <v>W06000004</v>
      </c>
      <c r="S1646" s="41" t="str">
        <f>IF(OR(CentrepointSourced[[#This Row],[Country]]="Northern Ireland",CentrepointSourced[[#This Row],[Country]]="Scotland",CentrepointSourced[[#This Row],[Country]]="Wales"),"Local Authority",CentrepointSourced[[#This Row],[LA type]])</f>
        <v>Local Authority</v>
      </c>
      <c r="T1646" s="41">
        <f>IF(TRIM(CentrepointSourced[[#This Row],[Presented HS]])="",0,IF(CentrepointSourced[[#This Row],[Presented HS]]="&lt;5",2.5,IF(CentrepointSourced[[#This Row],[Presented HS]]="&lt;10",5,VALUE(TRIM(CentrepointSourced[[#This Row],[Presented HS]])))))</f>
        <v>0</v>
      </c>
      <c r="U1646" s="41">
        <f>IF(TRIM(CentrepointSourced[[#This Row],[Assessed HS]])="",0,IF(CentrepointSourced[[#This Row],[Assessed HS]]="&lt;5",2.5,IF(CentrepointSourced[[#This Row],[Assessed HS]]="&lt;10",5,VALUE(TRIM(CentrepointSourced[[#This Row],[Assessed HS]])))))</f>
        <v>63</v>
      </c>
      <c r="V1646" s="41">
        <f>IF(TRIM(CentrepointSourced[[#This Row],[Presented CS]])="",0,IF(CentrepointSourced[[#This Row],[Presented CS]]="&lt;5",2.5,IF(CentrepointSourced[[#This Row],[Presented CS]]="&lt;10",5,VALUE(TRIM(CentrepointSourced[[#This Row],[Presented CS]])))))</f>
        <v>0</v>
      </c>
      <c r="W1646" s="41">
        <f>IF(TRIM(CentrepointSourced[[#This Row],[Assessed CS]])="",0,IF(CentrepointSourced[[#This Row],[Assessed CS]]="&lt;5",2.5,IF(CentrepointSourced[[#This Row],[Assessed CS]]="&lt;10",5,VALUE(TRIM(CentrepointSourced[[#This Row],[Assessed CS]])))))</f>
        <v>0</v>
      </c>
      <c r="X1646" s="106">
        <f>IF(CentrepointSourced[[#This Row],[Age]]="16-17",CentrepointSourced[[#This Row],[Presented HS DQ]],0)</f>
        <v>0</v>
      </c>
      <c r="Y1646" s="106">
        <f>IF(CentrepointSourced[[#This Row],[Age]]="16-24",CentrepointSourced[[#This Row],[Presented HS DQ]],0)</f>
        <v>0</v>
      </c>
      <c r="Z1646" s="106">
        <f>IF(CentrepointSourced[[#This Row],[Age]]="18-24",CentrepointSourced[[#This Row],[Presented HS DQ]],0)</f>
        <v>0</v>
      </c>
      <c r="AA1646" s="106">
        <f>IF(CentrepointSourced[[#This Row],[Age]]="16-17",CentrepointSourced[[#This Row],[Presented CS DQ]],0)</f>
        <v>0</v>
      </c>
      <c r="AB1646" s="106">
        <f>IF(CentrepointSourced[[#This Row],[Age]]="16-24",CentrepointSourced[[#This Row],[Presented CS DQ]],0)</f>
        <v>0</v>
      </c>
      <c r="AC1646" s="106">
        <f>IF(CentrepointSourced[[#This Row],[Age]]="18-24",CentrepointSourced[[#This Row],[Presented CS DQ]],0)</f>
        <v>0</v>
      </c>
      <c r="AD1646" s="107">
        <f>IF(CentrepointSourced[[#This Row],[Age]]="16-17",CentrepointSourced[[#This Row],[Assessed HS DQ]],0)</f>
        <v>0</v>
      </c>
      <c r="AE1646" s="107">
        <f>IF(CentrepointSourced[[#This Row],[Age]]="16-24",CentrepointSourced[[#This Row],[Assessed HS DQ]],0)</f>
        <v>0</v>
      </c>
      <c r="AF1646" s="107">
        <f>IF(CentrepointSourced[[#This Row],[Age]]="18-24",CentrepointSourced[[#This Row],[Assessed HS DQ]],0)</f>
        <v>63</v>
      </c>
      <c r="AG1646" s="107">
        <f>IF(CentrepointSourced[[#This Row],[Age]]="16-17",CentrepointSourced[[#This Row],[Assessed CS DQ]],0)</f>
        <v>0</v>
      </c>
      <c r="AH1646" s="107">
        <f>IF(CentrepointSourced[[#This Row],[Age]]="16-24",CentrepointSourced[[#This Row],[Assessed CS DQ]],0)</f>
        <v>0</v>
      </c>
      <c r="AI1646" s="107">
        <f>IF(CentrepointSourced[[#This Row],[Age]]="18-24",CentrepointSourced[[#This Row],[Assessed CS DQ]],0)</f>
        <v>0</v>
      </c>
    </row>
    <row r="1647" spans="1:35" customFormat="1" ht="13.5" customHeight="1">
      <c r="A1647" s="45" t="s">
        <v>16</v>
      </c>
      <c r="B1647" s="62" t="s">
        <v>32</v>
      </c>
      <c r="C1647" s="45"/>
      <c r="D1647" s="62" t="s">
        <v>37</v>
      </c>
      <c r="E1647" s="67">
        <v>2014</v>
      </c>
      <c r="F1647" s="67" t="s">
        <v>25</v>
      </c>
      <c r="G1647" s="75"/>
      <c r="H1647" s="68">
        <v>4</v>
      </c>
      <c r="I1647" s="45"/>
      <c r="J1647" s="73" t="s">
        <v>31</v>
      </c>
      <c r="K1647" s="45"/>
      <c r="L1647" s="45"/>
      <c r="M1647" s="45"/>
      <c r="N1647" s="45"/>
      <c r="O1647" s="45"/>
      <c r="P1647" s="45"/>
      <c r="Q1647" s="41" t="str">
        <f>IF(CentrepointSourced[[#This Row],[Country]]="Northern Ireland","Northern Ireland",IFERROR(VLOOKUP(CentrepointSourced[[#This Row],[Local Authority]],LKP_LANameDQ[],2,FALSE),CentrepointSourced[[#This Row],[Local Authority]]))</f>
        <v>Denbighshire</v>
      </c>
      <c r="R1647" s="41" t="str">
        <f>IF(CentrepointSourced[[#This Row],[LA type]]="County","",INDEX(ConsolGeog[lad14cd],MATCH(CentrepointSourced[[#This Row],[Local Authority DQ]],ConsolGeog[la_name],0)))</f>
        <v>W06000004</v>
      </c>
      <c r="S1647" s="41" t="str">
        <f>IF(OR(CentrepointSourced[[#This Row],[Country]]="Northern Ireland",CentrepointSourced[[#This Row],[Country]]="Scotland",CentrepointSourced[[#This Row],[Country]]="Wales"),"Local Authority",CentrepointSourced[[#This Row],[LA type]])</f>
        <v>Local Authority</v>
      </c>
      <c r="T1647" s="41">
        <f>IF(TRIM(CentrepointSourced[[#This Row],[Presented HS]])="",0,IF(CentrepointSourced[[#This Row],[Presented HS]]="&lt;5",2.5,IF(CentrepointSourced[[#This Row],[Presented HS]]="&lt;10",5,VALUE(TRIM(CentrepointSourced[[#This Row],[Presented HS]])))))</f>
        <v>0</v>
      </c>
      <c r="U1647" s="41">
        <f>IF(TRIM(CentrepointSourced[[#This Row],[Assessed HS]])="",0,IF(CentrepointSourced[[#This Row],[Assessed HS]]="&lt;5",2.5,IF(CentrepointSourced[[#This Row],[Assessed HS]]="&lt;10",5,VALUE(TRIM(CentrepointSourced[[#This Row],[Assessed HS]])))))</f>
        <v>4</v>
      </c>
      <c r="V1647" s="41">
        <f>IF(TRIM(CentrepointSourced[[#This Row],[Presented CS]])="",0,IF(CentrepointSourced[[#This Row],[Presented CS]]="&lt;5",2.5,IF(CentrepointSourced[[#This Row],[Presented CS]]="&lt;10",5,VALUE(TRIM(CentrepointSourced[[#This Row],[Presented CS]])))))</f>
        <v>0</v>
      </c>
      <c r="W1647" s="41">
        <f>IF(TRIM(CentrepointSourced[[#This Row],[Assessed CS]])="",0,IF(CentrepointSourced[[#This Row],[Assessed CS]]="&lt;5",2.5,IF(CentrepointSourced[[#This Row],[Assessed CS]]="&lt;10",5,VALUE(TRIM(CentrepointSourced[[#This Row],[Assessed CS]])))))</f>
        <v>0</v>
      </c>
      <c r="X1647" s="106">
        <f>IF(CentrepointSourced[[#This Row],[Age]]="16-17",CentrepointSourced[[#This Row],[Presented HS DQ]],0)</f>
        <v>0</v>
      </c>
      <c r="Y1647" s="106">
        <f>IF(CentrepointSourced[[#This Row],[Age]]="16-24",CentrepointSourced[[#This Row],[Presented HS DQ]],0)</f>
        <v>0</v>
      </c>
      <c r="Z1647" s="106">
        <f>IF(CentrepointSourced[[#This Row],[Age]]="18-24",CentrepointSourced[[#This Row],[Presented HS DQ]],0)</f>
        <v>0</v>
      </c>
      <c r="AA1647" s="106">
        <f>IF(CentrepointSourced[[#This Row],[Age]]="16-17",CentrepointSourced[[#This Row],[Presented CS DQ]],0)</f>
        <v>0</v>
      </c>
      <c r="AB1647" s="106">
        <f>IF(CentrepointSourced[[#This Row],[Age]]="16-24",CentrepointSourced[[#This Row],[Presented CS DQ]],0)</f>
        <v>0</v>
      </c>
      <c r="AC1647" s="106">
        <f>IF(CentrepointSourced[[#This Row],[Age]]="18-24",CentrepointSourced[[#This Row],[Presented CS DQ]],0)</f>
        <v>0</v>
      </c>
      <c r="AD1647" s="107">
        <f>IF(CentrepointSourced[[#This Row],[Age]]="16-17",CentrepointSourced[[#This Row],[Assessed HS DQ]],0)</f>
        <v>4</v>
      </c>
      <c r="AE1647" s="107">
        <f>IF(CentrepointSourced[[#This Row],[Age]]="16-24",CentrepointSourced[[#This Row],[Assessed HS DQ]],0)</f>
        <v>0</v>
      </c>
      <c r="AF1647" s="107">
        <f>IF(CentrepointSourced[[#This Row],[Age]]="18-24",CentrepointSourced[[#This Row],[Assessed HS DQ]],0)</f>
        <v>0</v>
      </c>
      <c r="AG1647" s="107">
        <f>IF(CentrepointSourced[[#This Row],[Age]]="16-17",CentrepointSourced[[#This Row],[Assessed CS DQ]],0)</f>
        <v>0</v>
      </c>
      <c r="AH1647" s="107">
        <f>IF(CentrepointSourced[[#This Row],[Age]]="16-24",CentrepointSourced[[#This Row],[Assessed CS DQ]],0)</f>
        <v>0</v>
      </c>
      <c r="AI1647" s="107">
        <f>IF(CentrepointSourced[[#This Row],[Age]]="18-24",CentrepointSourced[[#This Row],[Assessed CS DQ]],0)</f>
        <v>0</v>
      </c>
    </row>
    <row r="1648" spans="1:35" customFormat="1" ht="13.5" customHeight="1">
      <c r="A1648" s="45" t="s">
        <v>16</v>
      </c>
      <c r="B1648" s="62" t="s">
        <v>32</v>
      </c>
      <c r="C1648" s="45"/>
      <c r="D1648" s="62" t="s">
        <v>37</v>
      </c>
      <c r="E1648" s="67">
        <v>2014</v>
      </c>
      <c r="F1648" s="67" t="s">
        <v>26</v>
      </c>
      <c r="G1648" s="75"/>
      <c r="H1648" s="68">
        <v>51</v>
      </c>
      <c r="I1648" s="45"/>
      <c r="J1648" s="98">
        <v>30</v>
      </c>
      <c r="K1648" s="45"/>
      <c r="L1648" s="45"/>
      <c r="M1648" s="45"/>
      <c r="N1648" s="45"/>
      <c r="O1648" s="45"/>
      <c r="P1648" s="45"/>
      <c r="Q1648" s="41" t="str">
        <f>IF(CentrepointSourced[[#This Row],[Country]]="Northern Ireland","Northern Ireland",IFERROR(VLOOKUP(CentrepointSourced[[#This Row],[Local Authority]],LKP_LANameDQ[],2,FALSE),CentrepointSourced[[#This Row],[Local Authority]]))</f>
        <v>Denbighshire</v>
      </c>
      <c r="R1648" s="41" t="str">
        <f>IF(CentrepointSourced[[#This Row],[LA type]]="County","",INDEX(ConsolGeog[lad14cd],MATCH(CentrepointSourced[[#This Row],[Local Authority DQ]],ConsolGeog[la_name],0)))</f>
        <v>W06000004</v>
      </c>
      <c r="S1648" s="41" t="str">
        <f>IF(OR(CentrepointSourced[[#This Row],[Country]]="Northern Ireland",CentrepointSourced[[#This Row],[Country]]="Scotland",CentrepointSourced[[#This Row],[Country]]="Wales"),"Local Authority",CentrepointSourced[[#This Row],[LA type]])</f>
        <v>Local Authority</v>
      </c>
      <c r="T1648" s="41">
        <f>IF(TRIM(CentrepointSourced[[#This Row],[Presented HS]])="",0,IF(CentrepointSourced[[#This Row],[Presented HS]]="&lt;5",2.5,IF(CentrepointSourced[[#This Row],[Presented HS]]="&lt;10",5,VALUE(TRIM(CentrepointSourced[[#This Row],[Presented HS]])))))</f>
        <v>0</v>
      </c>
      <c r="U1648" s="41">
        <f>IF(TRIM(CentrepointSourced[[#This Row],[Assessed HS]])="",0,IF(CentrepointSourced[[#This Row],[Assessed HS]]="&lt;5",2.5,IF(CentrepointSourced[[#This Row],[Assessed HS]]="&lt;10",5,VALUE(TRIM(CentrepointSourced[[#This Row],[Assessed HS]])))))</f>
        <v>51</v>
      </c>
      <c r="V1648" s="41">
        <f>IF(TRIM(CentrepointSourced[[#This Row],[Presented CS]])="",0,IF(CentrepointSourced[[#This Row],[Presented CS]]="&lt;5",2.5,IF(CentrepointSourced[[#This Row],[Presented CS]]="&lt;10",5,VALUE(TRIM(CentrepointSourced[[#This Row],[Presented CS]])))))</f>
        <v>0</v>
      </c>
      <c r="W1648" s="41">
        <f>IF(TRIM(CentrepointSourced[[#This Row],[Assessed CS]])="",0,IF(CentrepointSourced[[#This Row],[Assessed CS]]="&lt;5",2.5,IF(CentrepointSourced[[#This Row],[Assessed CS]]="&lt;10",5,VALUE(TRIM(CentrepointSourced[[#This Row],[Assessed CS]])))))</f>
        <v>0</v>
      </c>
      <c r="X1648" s="106">
        <f>IF(CentrepointSourced[[#This Row],[Age]]="16-17",CentrepointSourced[[#This Row],[Presented HS DQ]],0)</f>
        <v>0</v>
      </c>
      <c r="Y1648" s="106">
        <f>IF(CentrepointSourced[[#This Row],[Age]]="16-24",CentrepointSourced[[#This Row],[Presented HS DQ]],0)</f>
        <v>0</v>
      </c>
      <c r="Z1648" s="106">
        <f>IF(CentrepointSourced[[#This Row],[Age]]="18-24",CentrepointSourced[[#This Row],[Presented HS DQ]],0)</f>
        <v>0</v>
      </c>
      <c r="AA1648" s="106">
        <f>IF(CentrepointSourced[[#This Row],[Age]]="16-17",CentrepointSourced[[#This Row],[Presented CS DQ]],0)</f>
        <v>0</v>
      </c>
      <c r="AB1648" s="106">
        <f>IF(CentrepointSourced[[#This Row],[Age]]="16-24",CentrepointSourced[[#This Row],[Presented CS DQ]],0)</f>
        <v>0</v>
      </c>
      <c r="AC1648" s="106">
        <f>IF(CentrepointSourced[[#This Row],[Age]]="18-24",CentrepointSourced[[#This Row],[Presented CS DQ]],0)</f>
        <v>0</v>
      </c>
      <c r="AD1648" s="107">
        <f>IF(CentrepointSourced[[#This Row],[Age]]="16-17",CentrepointSourced[[#This Row],[Assessed HS DQ]],0)</f>
        <v>0</v>
      </c>
      <c r="AE1648" s="107">
        <f>IF(CentrepointSourced[[#This Row],[Age]]="16-24",CentrepointSourced[[#This Row],[Assessed HS DQ]],0)</f>
        <v>0</v>
      </c>
      <c r="AF1648" s="107">
        <f>IF(CentrepointSourced[[#This Row],[Age]]="18-24",CentrepointSourced[[#This Row],[Assessed HS DQ]],0)</f>
        <v>51</v>
      </c>
      <c r="AG1648" s="107">
        <f>IF(CentrepointSourced[[#This Row],[Age]]="16-17",CentrepointSourced[[#This Row],[Assessed CS DQ]],0)</f>
        <v>0</v>
      </c>
      <c r="AH1648" s="107">
        <f>IF(CentrepointSourced[[#This Row],[Age]]="16-24",CentrepointSourced[[#This Row],[Assessed CS DQ]],0)</f>
        <v>0</v>
      </c>
      <c r="AI1648" s="107">
        <f>IF(CentrepointSourced[[#This Row],[Age]]="18-24",CentrepointSourced[[#This Row],[Assessed CS DQ]],0)</f>
        <v>0</v>
      </c>
    </row>
    <row r="1649" spans="1:35" customFormat="1" ht="13.5" customHeight="1">
      <c r="A1649" s="45" t="s">
        <v>16</v>
      </c>
      <c r="B1649" s="62" t="s">
        <v>71</v>
      </c>
      <c r="C1649" s="45"/>
      <c r="D1649" s="62" t="s">
        <v>37</v>
      </c>
      <c r="E1649" s="67">
        <v>2012</v>
      </c>
      <c r="F1649" s="67" t="s">
        <v>25</v>
      </c>
      <c r="G1649" s="67"/>
      <c r="H1649" s="79"/>
      <c r="I1649" s="45"/>
      <c r="J1649" s="45" t="s">
        <v>31</v>
      </c>
      <c r="K1649" s="45"/>
      <c r="L1649" s="45"/>
      <c r="M1649" s="45"/>
      <c r="N1649" s="45"/>
      <c r="O1649" s="45"/>
      <c r="P1649" s="45"/>
      <c r="Q1649" s="41" t="str">
        <f>IF(CentrepointSourced[[#This Row],[Country]]="Northern Ireland","Northern Ireland",IFERROR(VLOOKUP(CentrepointSourced[[#This Row],[Local Authority]],LKP_LANameDQ[],2,FALSE),CentrepointSourced[[#This Row],[Local Authority]]))</f>
        <v>Flintshire</v>
      </c>
      <c r="R1649" s="41" t="str">
        <f>IF(CentrepointSourced[[#This Row],[LA type]]="County","",INDEX(ConsolGeog[lad14cd],MATCH(CentrepointSourced[[#This Row],[Local Authority DQ]],ConsolGeog[la_name],0)))</f>
        <v>W06000005</v>
      </c>
      <c r="S1649" s="41" t="str">
        <f>IF(OR(CentrepointSourced[[#This Row],[Country]]="Northern Ireland",CentrepointSourced[[#This Row],[Country]]="Scotland",CentrepointSourced[[#This Row],[Country]]="Wales"),"Local Authority",CentrepointSourced[[#This Row],[LA type]])</f>
        <v>Local Authority</v>
      </c>
      <c r="T1649" s="41">
        <f>IF(TRIM(CentrepointSourced[[#This Row],[Presented HS]])="",0,IF(CentrepointSourced[[#This Row],[Presented HS]]="&lt;5",2.5,IF(CentrepointSourced[[#This Row],[Presented HS]]="&lt;10",5,VALUE(TRIM(CentrepointSourced[[#This Row],[Presented HS]])))))</f>
        <v>0</v>
      </c>
      <c r="U1649" s="41">
        <f>IF(TRIM(CentrepointSourced[[#This Row],[Assessed HS]])="",0,IF(CentrepointSourced[[#This Row],[Assessed HS]]="&lt;5",2.5,IF(CentrepointSourced[[#This Row],[Assessed HS]]="&lt;10",5,VALUE(TRIM(CentrepointSourced[[#This Row],[Assessed HS]])))))</f>
        <v>0</v>
      </c>
      <c r="V1649" s="41">
        <f>IF(TRIM(CentrepointSourced[[#This Row],[Presented CS]])="",0,IF(CentrepointSourced[[#This Row],[Presented CS]]="&lt;5",2.5,IF(CentrepointSourced[[#This Row],[Presented CS]]="&lt;10",5,VALUE(TRIM(CentrepointSourced[[#This Row],[Presented CS]])))))</f>
        <v>0</v>
      </c>
      <c r="W1649" s="41">
        <f>IF(TRIM(CentrepointSourced[[#This Row],[Assessed CS]])="",0,IF(CentrepointSourced[[#This Row],[Assessed CS]]="&lt;5",2.5,IF(CentrepointSourced[[#This Row],[Assessed CS]]="&lt;10",5,VALUE(TRIM(CentrepointSourced[[#This Row],[Assessed CS]])))))</f>
        <v>0</v>
      </c>
      <c r="X1649" s="106">
        <f>IF(CentrepointSourced[[#This Row],[Age]]="16-17",CentrepointSourced[[#This Row],[Presented HS DQ]],0)</f>
        <v>0</v>
      </c>
      <c r="Y1649" s="106">
        <f>IF(CentrepointSourced[[#This Row],[Age]]="16-24",CentrepointSourced[[#This Row],[Presented HS DQ]],0)</f>
        <v>0</v>
      </c>
      <c r="Z1649" s="106">
        <f>IF(CentrepointSourced[[#This Row],[Age]]="18-24",CentrepointSourced[[#This Row],[Presented HS DQ]],0)</f>
        <v>0</v>
      </c>
      <c r="AA1649" s="106">
        <f>IF(CentrepointSourced[[#This Row],[Age]]="16-17",CentrepointSourced[[#This Row],[Presented CS DQ]],0)</f>
        <v>0</v>
      </c>
      <c r="AB1649" s="106">
        <f>IF(CentrepointSourced[[#This Row],[Age]]="16-24",CentrepointSourced[[#This Row],[Presented CS DQ]],0)</f>
        <v>0</v>
      </c>
      <c r="AC1649" s="106">
        <f>IF(CentrepointSourced[[#This Row],[Age]]="18-24",CentrepointSourced[[#This Row],[Presented CS DQ]],0)</f>
        <v>0</v>
      </c>
      <c r="AD1649" s="107">
        <f>IF(CentrepointSourced[[#This Row],[Age]]="16-17",CentrepointSourced[[#This Row],[Assessed HS DQ]],0)</f>
        <v>0</v>
      </c>
      <c r="AE1649" s="107">
        <f>IF(CentrepointSourced[[#This Row],[Age]]="16-24",CentrepointSourced[[#This Row],[Assessed HS DQ]],0)</f>
        <v>0</v>
      </c>
      <c r="AF1649" s="107">
        <f>IF(CentrepointSourced[[#This Row],[Age]]="18-24",CentrepointSourced[[#This Row],[Assessed HS DQ]],0)</f>
        <v>0</v>
      </c>
      <c r="AG1649" s="107">
        <f>IF(CentrepointSourced[[#This Row],[Age]]="16-17",CentrepointSourced[[#This Row],[Assessed CS DQ]],0)</f>
        <v>0</v>
      </c>
      <c r="AH1649" s="107">
        <f>IF(CentrepointSourced[[#This Row],[Age]]="16-24",CentrepointSourced[[#This Row],[Assessed CS DQ]],0)</f>
        <v>0</v>
      </c>
      <c r="AI1649" s="107">
        <f>IF(CentrepointSourced[[#This Row],[Age]]="18-24",CentrepointSourced[[#This Row],[Assessed CS DQ]],0)</f>
        <v>0</v>
      </c>
    </row>
    <row r="1650" spans="1:35" customFormat="1" ht="13.5" customHeight="1">
      <c r="A1650" s="45" t="s">
        <v>16</v>
      </c>
      <c r="B1650" s="62" t="s">
        <v>71</v>
      </c>
      <c r="C1650" s="45"/>
      <c r="D1650" s="62" t="s">
        <v>37</v>
      </c>
      <c r="E1650" s="67">
        <v>2012</v>
      </c>
      <c r="F1650" s="67" t="s">
        <v>26</v>
      </c>
      <c r="G1650" s="67"/>
      <c r="H1650" s="79"/>
      <c r="I1650" s="45"/>
      <c r="J1650" s="45">
        <v>30</v>
      </c>
      <c r="K1650" s="45"/>
      <c r="L1650" s="45"/>
      <c r="M1650" s="45"/>
      <c r="N1650" s="45"/>
      <c r="O1650" s="45"/>
      <c r="P1650" s="45"/>
      <c r="Q1650" s="41" t="str">
        <f>IF(CentrepointSourced[[#This Row],[Country]]="Northern Ireland","Northern Ireland",IFERROR(VLOOKUP(CentrepointSourced[[#This Row],[Local Authority]],LKP_LANameDQ[],2,FALSE),CentrepointSourced[[#This Row],[Local Authority]]))</f>
        <v>Flintshire</v>
      </c>
      <c r="R1650" s="41" t="str">
        <f>IF(CentrepointSourced[[#This Row],[LA type]]="County","",INDEX(ConsolGeog[lad14cd],MATCH(CentrepointSourced[[#This Row],[Local Authority DQ]],ConsolGeog[la_name],0)))</f>
        <v>W06000005</v>
      </c>
      <c r="S1650" s="41" t="str">
        <f>IF(OR(CentrepointSourced[[#This Row],[Country]]="Northern Ireland",CentrepointSourced[[#This Row],[Country]]="Scotland",CentrepointSourced[[#This Row],[Country]]="Wales"),"Local Authority",CentrepointSourced[[#This Row],[LA type]])</f>
        <v>Local Authority</v>
      </c>
      <c r="T1650" s="41">
        <f>IF(TRIM(CentrepointSourced[[#This Row],[Presented HS]])="",0,IF(CentrepointSourced[[#This Row],[Presented HS]]="&lt;5",2.5,IF(CentrepointSourced[[#This Row],[Presented HS]]="&lt;10",5,VALUE(TRIM(CentrepointSourced[[#This Row],[Presented HS]])))))</f>
        <v>0</v>
      </c>
      <c r="U1650" s="41">
        <f>IF(TRIM(CentrepointSourced[[#This Row],[Assessed HS]])="",0,IF(CentrepointSourced[[#This Row],[Assessed HS]]="&lt;5",2.5,IF(CentrepointSourced[[#This Row],[Assessed HS]]="&lt;10",5,VALUE(TRIM(CentrepointSourced[[#This Row],[Assessed HS]])))))</f>
        <v>0</v>
      </c>
      <c r="V1650" s="41">
        <f>IF(TRIM(CentrepointSourced[[#This Row],[Presented CS]])="",0,IF(CentrepointSourced[[#This Row],[Presented CS]]="&lt;5",2.5,IF(CentrepointSourced[[#This Row],[Presented CS]]="&lt;10",5,VALUE(TRIM(CentrepointSourced[[#This Row],[Presented CS]])))))</f>
        <v>0</v>
      </c>
      <c r="W1650" s="41">
        <f>IF(TRIM(CentrepointSourced[[#This Row],[Assessed CS]])="",0,IF(CentrepointSourced[[#This Row],[Assessed CS]]="&lt;5",2.5,IF(CentrepointSourced[[#This Row],[Assessed CS]]="&lt;10",5,VALUE(TRIM(CentrepointSourced[[#This Row],[Assessed CS]])))))</f>
        <v>0</v>
      </c>
      <c r="X1650" s="106">
        <f>IF(CentrepointSourced[[#This Row],[Age]]="16-17",CentrepointSourced[[#This Row],[Presented HS DQ]],0)</f>
        <v>0</v>
      </c>
      <c r="Y1650" s="106">
        <f>IF(CentrepointSourced[[#This Row],[Age]]="16-24",CentrepointSourced[[#This Row],[Presented HS DQ]],0)</f>
        <v>0</v>
      </c>
      <c r="Z1650" s="106">
        <f>IF(CentrepointSourced[[#This Row],[Age]]="18-24",CentrepointSourced[[#This Row],[Presented HS DQ]],0)</f>
        <v>0</v>
      </c>
      <c r="AA1650" s="106">
        <f>IF(CentrepointSourced[[#This Row],[Age]]="16-17",CentrepointSourced[[#This Row],[Presented CS DQ]],0)</f>
        <v>0</v>
      </c>
      <c r="AB1650" s="106">
        <f>IF(CentrepointSourced[[#This Row],[Age]]="16-24",CentrepointSourced[[#This Row],[Presented CS DQ]],0)</f>
        <v>0</v>
      </c>
      <c r="AC1650" s="106">
        <f>IF(CentrepointSourced[[#This Row],[Age]]="18-24",CentrepointSourced[[#This Row],[Presented CS DQ]],0)</f>
        <v>0</v>
      </c>
      <c r="AD1650" s="107">
        <f>IF(CentrepointSourced[[#This Row],[Age]]="16-17",CentrepointSourced[[#This Row],[Assessed HS DQ]],0)</f>
        <v>0</v>
      </c>
      <c r="AE1650" s="107">
        <f>IF(CentrepointSourced[[#This Row],[Age]]="16-24",CentrepointSourced[[#This Row],[Assessed HS DQ]],0)</f>
        <v>0</v>
      </c>
      <c r="AF1650" s="107">
        <f>IF(CentrepointSourced[[#This Row],[Age]]="18-24",CentrepointSourced[[#This Row],[Assessed HS DQ]],0)</f>
        <v>0</v>
      </c>
      <c r="AG1650" s="107">
        <f>IF(CentrepointSourced[[#This Row],[Age]]="16-17",CentrepointSourced[[#This Row],[Assessed CS DQ]],0)</f>
        <v>0</v>
      </c>
      <c r="AH1650" s="107">
        <f>IF(CentrepointSourced[[#This Row],[Age]]="16-24",CentrepointSourced[[#This Row],[Assessed CS DQ]],0)</f>
        <v>0</v>
      </c>
      <c r="AI1650" s="107">
        <f>IF(CentrepointSourced[[#This Row],[Age]]="18-24",CentrepointSourced[[#This Row],[Assessed CS DQ]],0)</f>
        <v>0</v>
      </c>
    </row>
    <row r="1651" spans="1:35" customFormat="1" ht="13.5" customHeight="1">
      <c r="A1651" s="45" t="s">
        <v>16</v>
      </c>
      <c r="B1651" s="62" t="s">
        <v>71</v>
      </c>
      <c r="C1651" s="45"/>
      <c r="D1651" s="62" t="s">
        <v>37</v>
      </c>
      <c r="E1651" s="67">
        <v>2013</v>
      </c>
      <c r="F1651" s="67" t="s">
        <v>25</v>
      </c>
      <c r="G1651" s="67"/>
      <c r="H1651" s="79"/>
      <c r="I1651" s="45"/>
      <c r="J1651" s="45" t="s">
        <v>31</v>
      </c>
      <c r="K1651" s="45"/>
      <c r="L1651" s="45"/>
      <c r="M1651" s="45"/>
      <c r="N1651" s="45"/>
      <c r="O1651" s="45"/>
      <c r="P1651" s="45"/>
      <c r="Q1651" s="41" t="str">
        <f>IF(CentrepointSourced[[#This Row],[Country]]="Northern Ireland","Northern Ireland",IFERROR(VLOOKUP(CentrepointSourced[[#This Row],[Local Authority]],LKP_LANameDQ[],2,FALSE),CentrepointSourced[[#This Row],[Local Authority]]))</f>
        <v>Flintshire</v>
      </c>
      <c r="R1651" s="41" t="str">
        <f>IF(CentrepointSourced[[#This Row],[LA type]]="County","",INDEX(ConsolGeog[lad14cd],MATCH(CentrepointSourced[[#This Row],[Local Authority DQ]],ConsolGeog[la_name],0)))</f>
        <v>W06000005</v>
      </c>
      <c r="S1651" s="41" t="str">
        <f>IF(OR(CentrepointSourced[[#This Row],[Country]]="Northern Ireland",CentrepointSourced[[#This Row],[Country]]="Scotland",CentrepointSourced[[#This Row],[Country]]="Wales"),"Local Authority",CentrepointSourced[[#This Row],[LA type]])</f>
        <v>Local Authority</v>
      </c>
      <c r="T1651" s="41">
        <f>IF(TRIM(CentrepointSourced[[#This Row],[Presented HS]])="",0,IF(CentrepointSourced[[#This Row],[Presented HS]]="&lt;5",2.5,IF(CentrepointSourced[[#This Row],[Presented HS]]="&lt;10",5,VALUE(TRIM(CentrepointSourced[[#This Row],[Presented HS]])))))</f>
        <v>0</v>
      </c>
      <c r="U1651" s="41">
        <f>IF(TRIM(CentrepointSourced[[#This Row],[Assessed HS]])="",0,IF(CentrepointSourced[[#This Row],[Assessed HS]]="&lt;5",2.5,IF(CentrepointSourced[[#This Row],[Assessed HS]]="&lt;10",5,VALUE(TRIM(CentrepointSourced[[#This Row],[Assessed HS]])))))</f>
        <v>0</v>
      </c>
      <c r="V1651" s="41">
        <f>IF(TRIM(CentrepointSourced[[#This Row],[Presented CS]])="",0,IF(CentrepointSourced[[#This Row],[Presented CS]]="&lt;5",2.5,IF(CentrepointSourced[[#This Row],[Presented CS]]="&lt;10",5,VALUE(TRIM(CentrepointSourced[[#This Row],[Presented CS]])))))</f>
        <v>0</v>
      </c>
      <c r="W1651" s="41">
        <f>IF(TRIM(CentrepointSourced[[#This Row],[Assessed CS]])="",0,IF(CentrepointSourced[[#This Row],[Assessed CS]]="&lt;5",2.5,IF(CentrepointSourced[[#This Row],[Assessed CS]]="&lt;10",5,VALUE(TRIM(CentrepointSourced[[#This Row],[Assessed CS]])))))</f>
        <v>0</v>
      </c>
      <c r="X1651" s="106">
        <f>IF(CentrepointSourced[[#This Row],[Age]]="16-17",CentrepointSourced[[#This Row],[Presented HS DQ]],0)</f>
        <v>0</v>
      </c>
      <c r="Y1651" s="106">
        <f>IF(CentrepointSourced[[#This Row],[Age]]="16-24",CentrepointSourced[[#This Row],[Presented HS DQ]],0)</f>
        <v>0</v>
      </c>
      <c r="Z1651" s="106">
        <f>IF(CentrepointSourced[[#This Row],[Age]]="18-24",CentrepointSourced[[#This Row],[Presented HS DQ]],0)</f>
        <v>0</v>
      </c>
      <c r="AA1651" s="106">
        <f>IF(CentrepointSourced[[#This Row],[Age]]="16-17",CentrepointSourced[[#This Row],[Presented CS DQ]],0)</f>
        <v>0</v>
      </c>
      <c r="AB1651" s="106">
        <f>IF(CentrepointSourced[[#This Row],[Age]]="16-24",CentrepointSourced[[#This Row],[Presented CS DQ]],0)</f>
        <v>0</v>
      </c>
      <c r="AC1651" s="106">
        <f>IF(CentrepointSourced[[#This Row],[Age]]="18-24",CentrepointSourced[[#This Row],[Presented CS DQ]],0)</f>
        <v>0</v>
      </c>
      <c r="AD1651" s="107">
        <f>IF(CentrepointSourced[[#This Row],[Age]]="16-17",CentrepointSourced[[#This Row],[Assessed HS DQ]],0)</f>
        <v>0</v>
      </c>
      <c r="AE1651" s="107">
        <f>IF(CentrepointSourced[[#This Row],[Age]]="16-24",CentrepointSourced[[#This Row],[Assessed HS DQ]],0)</f>
        <v>0</v>
      </c>
      <c r="AF1651" s="107">
        <f>IF(CentrepointSourced[[#This Row],[Age]]="18-24",CentrepointSourced[[#This Row],[Assessed HS DQ]],0)</f>
        <v>0</v>
      </c>
      <c r="AG1651" s="107">
        <f>IF(CentrepointSourced[[#This Row],[Age]]="16-17",CentrepointSourced[[#This Row],[Assessed CS DQ]],0)</f>
        <v>0</v>
      </c>
      <c r="AH1651" s="107">
        <f>IF(CentrepointSourced[[#This Row],[Age]]="16-24",CentrepointSourced[[#This Row],[Assessed CS DQ]],0)</f>
        <v>0</v>
      </c>
      <c r="AI1651" s="107">
        <f>IF(CentrepointSourced[[#This Row],[Age]]="18-24",CentrepointSourced[[#This Row],[Assessed CS DQ]],0)</f>
        <v>0</v>
      </c>
    </row>
    <row r="1652" spans="1:35" customFormat="1" ht="13.5" customHeight="1">
      <c r="A1652" s="45" t="s">
        <v>16</v>
      </c>
      <c r="B1652" s="62" t="s">
        <v>71</v>
      </c>
      <c r="C1652" s="45"/>
      <c r="D1652" s="62" t="s">
        <v>37</v>
      </c>
      <c r="E1652" s="67">
        <v>2013</v>
      </c>
      <c r="F1652" s="67" t="s">
        <v>26</v>
      </c>
      <c r="G1652" s="67"/>
      <c r="H1652" s="79"/>
      <c r="I1652" s="45"/>
      <c r="J1652" s="45">
        <v>20</v>
      </c>
      <c r="K1652" s="45"/>
      <c r="L1652" s="45"/>
      <c r="M1652" s="45"/>
      <c r="N1652" s="45"/>
      <c r="O1652" s="45"/>
      <c r="P1652" s="45"/>
      <c r="Q1652" s="41" t="str">
        <f>IF(CentrepointSourced[[#This Row],[Country]]="Northern Ireland","Northern Ireland",IFERROR(VLOOKUP(CentrepointSourced[[#This Row],[Local Authority]],LKP_LANameDQ[],2,FALSE),CentrepointSourced[[#This Row],[Local Authority]]))</f>
        <v>Flintshire</v>
      </c>
      <c r="R1652" s="41" t="str">
        <f>IF(CentrepointSourced[[#This Row],[LA type]]="County","",INDEX(ConsolGeog[lad14cd],MATCH(CentrepointSourced[[#This Row],[Local Authority DQ]],ConsolGeog[la_name],0)))</f>
        <v>W06000005</v>
      </c>
      <c r="S1652" s="41" t="str">
        <f>IF(OR(CentrepointSourced[[#This Row],[Country]]="Northern Ireland",CentrepointSourced[[#This Row],[Country]]="Scotland",CentrepointSourced[[#This Row],[Country]]="Wales"),"Local Authority",CentrepointSourced[[#This Row],[LA type]])</f>
        <v>Local Authority</v>
      </c>
      <c r="T1652" s="41">
        <f>IF(TRIM(CentrepointSourced[[#This Row],[Presented HS]])="",0,IF(CentrepointSourced[[#This Row],[Presented HS]]="&lt;5",2.5,IF(CentrepointSourced[[#This Row],[Presented HS]]="&lt;10",5,VALUE(TRIM(CentrepointSourced[[#This Row],[Presented HS]])))))</f>
        <v>0</v>
      </c>
      <c r="U1652" s="41">
        <f>IF(TRIM(CentrepointSourced[[#This Row],[Assessed HS]])="",0,IF(CentrepointSourced[[#This Row],[Assessed HS]]="&lt;5",2.5,IF(CentrepointSourced[[#This Row],[Assessed HS]]="&lt;10",5,VALUE(TRIM(CentrepointSourced[[#This Row],[Assessed HS]])))))</f>
        <v>0</v>
      </c>
      <c r="V1652" s="41">
        <f>IF(TRIM(CentrepointSourced[[#This Row],[Presented CS]])="",0,IF(CentrepointSourced[[#This Row],[Presented CS]]="&lt;5",2.5,IF(CentrepointSourced[[#This Row],[Presented CS]]="&lt;10",5,VALUE(TRIM(CentrepointSourced[[#This Row],[Presented CS]])))))</f>
        <v>0</v>
      </c>
      <c r="W1652" s="41">
        <f>IF(TRIM(CentrepointSourced[[#This Row],[Assessed CS]])="",0,IF(CentrepointSourced[[#This Row],[Assessed CS]]="&lt;5",2.5,IF(CentrepointSourced[[#This Row],[Assessed CS]]="&lt;10",5,VALUE(TRIM(CentrepointSourced[[#This Row],[Assessed CS]])))))</f>
        <v>0</v>
      </c>
      <c r="X1652" s="106">
        <f>IF(CentrepointSourced[[#This Row],[Age]]="16-17",CentrepointSourced[[#This Row],[Presented HS DQ]],0)</f>
        <v>0</v>
      </c>
      <c r="Y1652" s="106">
        <f>IF(CentrepointSourced[[#This Row],[Age]]="16-24",CentrepointSourced[[#This Row],[Presented HS DQ]],0)</f>
        <v>0</v>
      </c>
      <c r="Z1652" s="106">
        <f>IF(CentrepointSourced[[#This Row],[Age]]="18-24",CentrepointSourced[[#This Row],[Presented HS DQ]],0)</f>
        <v>0</v>
      </c>
      <c r="AA1652" s="106">
        <f>IF(CentrepointSourced[[#This Row],[Age]]="16-17",CentrepointSourced[[#This Row],[Presented CS DQ]],0)</f>
        <v>0</v>
      </c>
      <c r="AB1652" s="106">
        <f>IF(CentrepointSourced[[#This Row],[Age]]="16-24",CentrepointSourced[[#This Row],[Presented CS DQ]],0)</f>
        <v>0</v>
      </c>
      <c r="AC1652" s="106">
        <f>IF(CentrepointSourced[[#This Row],[Age]]="18-24",CentrepointSourced[[#This Row],[Presented CS DQ]],0)</f>
        <v>0</v>
      </c>
      <c r="AD1652" s="107">
        <f>IF(CentrepointSourced[[#This Row],[Age]]="16-17",CentrepointSourced[[#This Row],[Assessed HS DQ]],0)</f>
        <v>0</v>
      </c>
      <c r="AE1652" s="107">
        <f>IF(CentrepointSourced[[#This Row],[Age]]="16-24",CentrepointSourced[[#This Row],[Assessed HS DQ]],0)</f>
        <v>0</v>
      </c>
      <c r="AF1652" s="107">
        <f>IF(CentrepointSourced[[#This Row],[Age]]="18-24",CentrepointSourced[[#This Row],[Assessed HS DQ]],0)</f>
        <v>0</v>
      </c>
      <c r="AG1652" s="107">
        <f>IF(CentrepointSourced[[#This Row],[Age]]="16-17",CentrepointSourced[[#This Row],[Assessed CS DQ]],0)</f>
        <v>0</v>
      </c>
      <c r="AH1652" s="107">
        <f>IF(CentrepointSourced[[#This Row],[Age]]="16-24",CentrepointSourced[[#This Row],[Assessed CS DQ]],0)</f>
        <v>0</v>
      </c>
      <c r="AI1652" s="107">
        <f>IF(CentrepointSourced[[#This Row],[Age]]="18-24",CentrepointSourced[[#This Row],[Assessed CS DQ]],0)</f>
        <v>0</v>
      </c>
    </row>
    <row r="1653" spans="1:35" customFormat="1" ht="13.5" customHeight="1">
      <c r="A1653" s="45" t="s">
        <v>16</v>
      </c>
      <c r="B1653" s="62" t="s">
        <v>71</v>
      </c>
      <c r="C1653" s="45"/>
      <c r="D1653" s="62" t="s">
        <v>37</v>
      </c>
      <c r="E1653" s="67">
        <v>2014</v>
      </c>
      <c r="F1653" s="67" t="s">
        <v>25</v>
      </c>
      <c r="G1653" s="67"/>
      <c r="H1653" s="79"/>
      <c r="I1653" s="45"/>
      <c r="J1653" s="45" t="s">
        <v>31</v>
      </c>
      <c r="K1653" s="45"/>
      <c r="L1653" s="45"/>
      <c r="M1653" s="45"/>
      <c r="N1653" s="45"/>
      <c r="O1653" s="45"/>
      <c r="P1653" s="45"/>
      <c r="Q1653" s="41" t="str">
        <f>IF(CentrepointSourced[[#This Row],[Country]]="Northern Ireland","Northern Ireland",IFERROR(VLOOKUP(CentrepointSourced[[#This Row],[Local Authority]],LKP_LANameDQ[],2,FALSE),CentrepointSourced[[#This Row],[Local Authority]]))</f>
        <v>Flintshire</v>
      </c>
      <c r="R1653" s="41" t="str">
        <f>IF(CentrepointSourced[[#This Row],[LA type]]="County","",INDEX(ConsolGeog[lad14cd],MATCH(CentrepointSourced[[#This Row],[Local Authority DQ]],ConsolGeog[la_name],0)))</f>
        <v>W06000005</v>
      </c>
      <c r="S1653" s="41" t="str">
        <f>IF(OR(CentrepointSourced[[#This Row],[Country]]="Northern Ireland",CentrepointSourced[[#This Row],[Country]]="Scotland",CentrepointSourced[[#This Row],[Country]]="Wales"),"Local Authority",CentrepointSourced[[#This Row],[LA type]])</f>
        <v>Local Authority</v>
      </c>
      <c r="T1653" s="41">
        <f>IF(TRIM(CentrepointSourced[[#This Row],[Presented HS]])="",0,IF(CentrepointSourced[[#This Row],[Presented HS]]="&lt;5",2.5,IF(CentrepointSourced[[#This Row],[Presented HS]]="&lt;10",5,VALUE(TRIM(CentrepointSourced[[#This Row],[Presented HS]])))))</f>
        <v>0</v>
      </c>
      <c r="U1653" s="41">
        <f>IF(TRIM(CentrepointSourced[[#This Row],[Assessed HS]])="",0,IF(CentrepointSourced[[#This Row],[Assessed HS]]="&lt;5",2.5,IF(CentrepointSourced[[#This Row],[Assessed HS]]="&lt;10",5,VALUE(TRIM(CentrepointSourced[[#This Row],[Assessed HS]])))))</f>
        <v>0</v>
      </c>
      <c r="V1653" s="41">
        <f>IF(TRIM(CentrepointSourced[[#This Row],[Presented CS]])="",0,IF(CentrepointSourced[[#This Row],[Presented CS]]="&lt;5",2.5,IF(CentrepointSourced[[#This Row],[Presented CS]]="&lt;10",5,VALUE(TRIM(CentrepointSourced[[#This Row],[Presented CS]])))))</f>
        <v>0</v>
      </c>
      <c r="W1653" s="41">
        <f>IF(TRIM(CentrepointSourced[[#This Row],[Assessed CS]])="",0,IF(CentrepointSourced[[#This Row],[Assessed CS]]="&lt;5",2.5,IF(CentrepointSourced[[#This Row],[Assessed CS]]="&lt;10",5,VALUE(TRIM(CentrepointSourced[[#This Row],[Assessed CS]])))))</f>
        <v>0</v>
      </c>
      <c r="X1653" s="106">
        <f>IF(CentrepointSourced[[#This Row],[Age]]="16-17",CentrepointSourced[[#This Row],[Presented HS DQ]],0)</f>
        <v>0</v>
      </c>
      <c r="Y1653" s="106">
        <f>IF(CentrepointSourced[[#This Row],[Age]]="16-24",CentrepointSourced[[#This Row],[Presented HS DQ]],0)</f>
        <v>0</v>
      </c>
      <c r="Z1653" s="106">
        <f>IF(CentrepointSourced[[#This Row],[Age]]="18-24",CentrepointSourced[[#This Row],[Presented HS DQ]],0)</f>
        <v>0</v>
      </c>
      <c r="AA1653" s="106">
        <f>IF(CentrepointSourced[[#This Row],[Age]]="16-17",CentrepointSourced[[#This Row],[Presented CS DQ]],0)</f>
        <v>0</v>
      </c>
      <c r="AB1653" s="106">
        <f>IF(CentrepointSourced[[#This Row],[Age]]="16-24",CentrepointSourced[[#This Row],[Presented CS DQ]],0)</f>
        <v>0</v>
      </c>
      <c r="AC1653" s="106">
        <f>IF(CentrepointSourced[[#This Row],[Age]]="18-24",CentrepointSourced[[#This Row],[Presented CS DQ]],0)</f>
        <v>0</v>
      </c>
      <c r="AD1653" s="107">
        <f>IF(CentrepointSourced[[#This Row],[Age]]="16-17",CentrepointSourced[[#This Row],[Assessed HS DQ]],0)</f>
        <v>0</v>
      </c>
      <c r="AE1653" s="107">
        <f>IF(CentrepointSourced[[#This Row],[Age]]="16-24",CentrepointSourced[[#This Row],[Assessed HS DQ]],0)</f>
        <v>0</v>
      </c>
      <c r="AF1653" s="107">
        <f>IF(CentrepointSourced[[#This Row],[Age]]="18-24",CentrepointSourced[[#This Row],[Assessed HS DQ]],0)</f>
        <v>0</v>
      </c>
      <c r="AG1653" s="107">
        <f>IF(CentrepointSourced[[#This Row],[Age]]="16-17",CentrepointSourced[[#This Row],[Assessed CS DQ]],0)</f>
        <v>0</v>
      </c>
      <c r="AH1653" s="107">
        <f>IF(CentrepointSourced[[#This Row],[Age]]="16-24",CentrepointSourced[[#This Row],[Assessed CS DQ]],0)</f>
        <v>0</v>
      </c>
      <c r="AI1653" s="107">
        <f>IF(CentrepointSourced[[#This Row],[Age]]="18-24",CentrepointSourced[[#This Row],[Assessed CS DQ]],0)</f>
        <v>0</v>
      </c>
    </row>
    <row r="1654" spans="1:35" customFormat="1" ht="13.5" customHeight="1">
      <c r="A1654" s="45" t="s">
        <v>16</v>
      </c>
      <c r="B1654" s="62" t="s">
        <v>71</v>
      </c>
      <c r="C1654" s="45"/>
      <c r="D1654" s="62" t="s">
        <v>37</v>
      </c>
      <c r="E1654" s="67">
        <v>2014</v>
      </c>
      <c r="F1654" s="67" t="s">
        <v>26</v>
      </c>
      <c r="G1654" s="67"/>
      <c r="H1654" s="79"/>
      <c r="I1654" s="45"/>
      <c r="J1654" s="45">
        <v>25</v>
      </c>
      <c r="K1654" s="45"/>
      <c r="L1654" s="45"/>
      <c r="M1654" s="45"/>
      <c r="N1654" s="45"/>
      <c r="O1654" s="45"/>
      <c r="P1654" s="45"/>
      <c r="Q1654" s="41" t="str">
        <f>IF(CentrepointSourced[[#This Row],[Country]]="Northern Ireland","Northern Ireland",IFERROR(VLOOKUP(CentrepointSourced[[#This Row],[Local Authority]],LKP_LANameDQ[],2,FALSE),CentrepointSourced[[#This Row],[Local Authority]]))</f>
        <v>Flintshire</v>
      </c>
      <c r="R1654" s="41" t="str">
        <f>IF(CentrepointSourced[[#This Row],[LA type]]="County","",INDEX(ConsolGeog[lad14cd],MATCH(CentrepointSourced[[#This Row],[Local Authority DQ]],ConsolGeog[la_name],0)))</f>
        <v>W06000005</v>
      </c>
      <c r="S1654" s="41" t="str">
        <f>IF(OR(CentrepointSourced[[#This Row],[Country]]="Northern Ireland",CentrepointSourced[[#This Row],[Country]]="Scotland",CentrepointSourced[[#This Row],[Country]]="Wales"),"Local Authority",CentrepointSourced[[#This Row],[LA type]])</f>
        <v>Local Authority</v>
      </c>
      <c r="T1654" s="41">
        <f>IF(TRIM(CentrepointSourced[[#This Row],[Presented HS]])="",0,IF(CentrepointSourced[[#This Row],[Presented HS]]="&lt;5",2.5,IF(CentrepointSourced[[#This Row],[Presented HS]]="&lt;10",5,VALUE(TRIM(CentrepointSourced[[#This Row],[Presented HS]])))))</f>
        <v>0</v>
      </c>
      <c r="U1654" s="41">
        <f>IF(TRIM(CentrepointSourced[[#This Row],[Assessed HS]])="",0,IF(CentrepointSourced[[#This Row],[Assessed HS]]="&lt;5",2.5,IF(CentrepointSourced[[#This Row],[Assessed HS]]="&lt;10",5,VALUE(TRIM(CentrepointSourced[[#This Row],[Assessed HS]])))))</f>
        <v>0</v>
      </c>
      <c r="V1654" s="41">
        <f>IF(TRIM(CentrepointSourced[[#This Row],[Presented CS]])="",0,IF(CentrepointSourced[[#This Row],[Presented CS]]="&lt;5",2.5,IF(CentrepointSourced[[#This Row],[Presented CS]]="&lt;10",5,VALUE(TRIM(CentrepointSourced[[#This Row],[Presented CS]])))))</f>
        <v>0</v>
      </c>
      <c r="W1654" s="41">
        <f>IF(TRIM(CentrepointSourced[[#This Row],[Assessed CS]])="",0,IF(CentrepointSourced[[#This Row],[Assessed CS]]="&lt;5",2.5,IF(CentrepointSourced[[#This Row],[Assessed CS]]="&lt;10",5,VALUE(TRIM(CentrepointSourced[[#This Row],[Assessed CS]])))))</f>
        <v>0</v>
      </c>
      <c r="X1654" s="106">
        <f>IF(CentrepointSourced[[#This Row],[Age]]="16-17",CentrepointSourced[[#This Row],[Presented HS DQ]],0)</f>
        <v>0</v>
      </c>
      <c r="Y1654" s="106">
        <f>IF(CentrepointSourced[[#This Row],[Age]]="16-24",CentrepointSourced[[#This Row],[Presented HS DQ]],0)</f>
        <v>0</v>
      </c>
      <c r="Z1654" s="106">
        <f>IF(CentrepointSourced[[#This Row],[Age]]="18-24",CentrepointSourced[[#This Row],[Presented HS DQ]],0)</f>
        <v>0</v>
      </c>
      <c r="AA1654" s="106">
        <f>IF(CentrepointSourced[[#This Row],[Age]]="16-17",CentrepointSourced[[#This Row],[Presented CS DQ]],0)</f>
        <v>0</v>
      </c>
      <c r="AB1654" s="106">
        <f>IF(CentrepointSourced[[#This Row],[Age]]="16-24",CentrepointSourced[[#This Row],[Presented CS DQ]],0)</f>
        <v>0</v>
      </c>
      <c r="AC1654" s="106">
        <f>IF(CentrepointSourced[[#This Row],[Age]]="18-24",CentrepointSourced[[#This Row],[Presented CS DQ]],0)</f>
        <v>0</v>
      </c>
      <c r="AD1654" s="107">
        <f>IF(CentrepointSourced[[#This Row],[Age]]="16-17",CentrepointSourced[[#This Row],[Assessed HS DQ]],0)</f>
        <v>0</v>
      </c>
      <c r="AE1654" s="107">
        <f>IF(CentrepointSourced[[#This Row],[Age]]="16-24",CentrepointSourced[[#This Row],[Assessed HS DQ]],0)</f>
        <v>0</v>
      </c>
      <c r="AF1654" s="107">
        <f>IF(CentrepointSourced[[#This Row],[Age]]="18-24",CentrepointSourced[[#This Row],[Assessed HS DQ]],0)</f>
        <v>0</v>
      </c>
      <c r="AG1654" s="107">
        <f>IF(CentrepointSourced[[#This Row],[Age]]="16-17",CentrepointSourced[[#This Row],[Assessed CS DQ]],0)</f>
        <v>0</v>
      </c>
      <c r="AH1654" s="107">
        <f>IF(CentrepointSourced[[#This Row],[Age]]="16-24",CentrepointSourced[[#This Row],[Assessed CS DQ]],0)</f>
        <v>0</v>
      </c>
      <c r="AI1654" s="107">
        <f>IF(CentrepointSourced[[#This Row],[Age]]="18-24",CentrepointSourced[[#This Row],[Assessed CS DQ]],0)</f>
        <v>0</v>
      </c>
    </row>
    <row r="1655" spans="1:35" customFormat="1" ht="13.5" customHeight="1">
      <c r="A1655" s="45" t="s">
        <v>16</v>
      </c>
      <c r="B1655" s="62" t="s">
        <v>49</v>
      </c>
      <c r="C1655" s="45"/>
      <c r="D1655" s="62" t="s">
        <v>37</v>
      </c>
      <c r="E1655" s="67">
        <v>2012</v>
      </c>
      <c r="F1655" s="67" t="s">
        <v>26</v>
      </c>
      <c r="G1655" s="67">
        <v>129</v>
      </c>
      <c r="H1655" s="68">
        <v>129</v>
      </c>
      <c r="I1655" s="45"/>
      <c r="J1655" s="98">
        <v>50</v>
      </c>
      <c r="K1655" s="45"/>
      <c r="L1655" s="45"/>
      <c r="M1655" s="45"/>
      <c r="N1655" s="45"/>
      <c r="O1655" s="45"/>
      <c r="P1655" s="45"/>
      <c r="Q1655" s="41" t="str">
        <f>IF(CentrepointSourced[[#This Row],[Country]]="Northern Ireland","Northern Ireland",IFERROR(VLOOKUP(CentrepointSourced[[#This Row],[Local Authority]],LKP_LANameDQ[],2,FALSE),CentrepointSourced[[#This Row],[Local Authority]]))</f>
        <v>Gwynedd</v>
      </c>
      <c r="R1655" s="41" t="str">
        <f>IF(CentrepointSourced[[#This Row],[LA type]]="County","",INDEX(ConsolGeog[lad14cd],MATCH(CentrepointSourced[[#This Row],[Local Authority DQ]],ConsolGeog[la_name],0)))</f>
        <v>W06000002</v>
      </c>
      <c r="S1655" s="41" t="str">
        <f>IF(OR(CentrepointSourced[[#This Row],[Country]]="Northern Ireland",CentrepointSourced[[#This Row],[Country]]="Scotland",CentrepointSourced[[#This Row],[Country]]="Wales"),"Local Authority",CentrepointSourced[[#This Row],[LA type]])</f>
        <v>Local Authority</v>
      </c>
      <c r="T1655" s="41">
        <f>IF(TRIM(CentrepointSourced[[#This Row],[Presented HS]])="",0,IF(CentrepointSourced[[#This Row],[Presented HS]]="&lt;5",2.5,IF(CentrepointSourced[[#This Row],[Presented HS]]="&lt;10",5,VALUE(TRIM(CentrepointSourced[[#This Row],[Presented HS]])))))</f>
        <v>129</v>
      </c>
      <c r="U1655" s="41">
        <f>IF(TRIM(CentrepointSourced[[#This Row],[Assessed HS]])="",0,IF(CentrepointSourced[[#This Row],[Assessed HS]]="&lt;5",2.5,IF(CentrepointSourced[[#This Row],[Assessed HS]]="&lt;10",5,VALUE(TRIM(CentrepointSourced[[#This Row],[Assessed HS]])))))</f>
        <v>129</v>
      </c>
      <c r="V1655" s="41">
        <f>IF(TRIM(CentrepointSourced[[#This Row],[Presented CS]])="",0,IF(CentrepointSourced[[#This Row],[Presented CS]]="&lt;5",2.5,IF(CentrepointSourced[[#This Row],[Presented CS]]="&lt;10",5,VALUE(TRIM(CentrepointSourced[[#This Row],[Presented CS]])))))</f>
        <v>0</v>
      </c>
      <c r="W1655" s="41">
        <f>IF(TRIM(CentrepointSourced[[#This Row],[Assessed CS]])="",0,IF(CentrepointSourced[[#This Row],[Assessed CS]]="&lt;5",2.5,IF(CentrepointSourced[[#This Row],[Assessed CS]]="&lt;10",5,VALUE(TRIM(CentrepointSourced[[#This Row],[Assessed CS]])))))</f>
        <v>0</v>
      </c>
      <c r="X1655" s="106">
        <f>IF(CentrepointSourced[[#This Row],[Age]]="16-17",CentrepointSourced[[#This Row],[Presented HS DQ]],0)</f>
        <v>0</v>
      </c>
      <c r="Y1655" s="106">
        <f>IF(CentrepointSourced[[#This Row],[Age]]="16-24",CentrepointSourced[[#This Row],[Presented HS DQ]],0)</f>
        <v>0</v>
      </c>
      <c r="Z1655" s="106">
        <f>IF(CentrepointSourced[[#This Row],[Age]]="18-24",CentrepointSourced[[#This Row],[Presented HS DQ]],0)</f>
        <v>129</v>
      </c>
      <c r="AA1655" s="106">
        <f>IF(CentrepointSourced[[#This Row],[Age]]="16-17",CentrepointSourced[[#This Row],[Presented CS DQ]],0)</f>
        <v>0</v>
      </c>
      <c r="AB1655" s="106">
        <f>IF(CentrepointSourced[[#This Row],[Age]]="16-24",CentrepointSourced[[#This Row],[Presented CS DQ]],0)</f>
        <v>0</v>
      </c>
      <c r="AC1655" s="106">
        <f>IF(CentrepointSourced[[#This Row],[Age]]="18-24",CentrepointSourced[[#This Row],[Presented CS DQ]],0)</f>
        <v>0</v>
      </c>
      <c r="AD1655" s="107">
        <f>IF(CentrepointSourced[[#This Row],[Age]]="16-17",CentrepointSourced[[#This Row],[Assessed HS DQ]],0)</f>
        <v>0</v>
      </c>
      <c r="AE1655" s="107">
        <f>IF(CentrepointSourced[[#This Row],[Age]]="16-24",CentrepointSourced[[#This Row],[Assessed HS DQ]],0)</f>
        <v>0</v>
      </c>
      <c r="AF1655" s="107">
        <f>IF(CentrepointSourced[[#This Row],[Age]]="18-24",CentrepointSourced[[#This Row],[Assessed HS DQ]],0)</f>
        <v>129</v>
      </c>
      <c r="AG1655" s="107">
        <f>IF(CentrepointSourced[[#This Row],[Age]]="16-17",CentrepointSourced[[#This Row],[Assessed CS DQ]],0)</f>
        <v>0</v>
      </c>
      <c r="AH1655" s="107">
        <f>IF(CentrepointSourced[[#This Row],[Age]]="16-24",CentrepointSourced[[#This Row],[Assessed CS DQ]],0)</f>
        <v>0</v>
      </c>
      <c r="AI1655" s="107">
        <f>IF(CentrepointSourced[[#This Row],[Age]]="18-24",CentrepointSourced[[#This Row],[Assessed CS DQ]],0)</f>
        <v>0</v>
      </c>
    </row>
    <row r="1656" spans="1:35" customFormat="1" ht="13.5" customHeight="1">
      <c r="A1656" s="45" t="s">
        <v>16</v>
      </c>
      <c r="B1656" s="62" t="s">
        <v>49</v>
      </c>
      <c r="C1656" s="45"/>
      <c r="D1656" s="62" t="s">
        <v>37</v>
      </c>
      <c r="E1656" s="67">
        <v>2012</v>
      </c>
      <c r="F1656" s="67" t="s">
        <v>25</v>
      </c>
      <c r="G1656" s="75"/>
      <c r="H1656" s="68">
        <v>7</v>
      </c>
      <c r="I1656" s="45"/>
      <c r="J1656" s="73" t="s">
        <v>31</v>
      </c>
      <c r="K1656" s="45"/>
      <c r="L1656" s="45"/>
      <c r="M1656" s="45"/>
      <c r="N1656" s="45"/>
      <c r="O1656" s="45"/>
      <c r="P1656" s="45"/>
      <c r="Q1656" s="41" t="str">
        <f>IF(CentrepointSourced[[#This Row],[Country]]="Northern Ireland","Northern Ireland",IFERROR(VLOOKUP(CentrepointSourced[[#This Row],[Local Authority]],LKP_LANameDQ[],2,FALSE),CentrepointSourced[[#This Row],[Local Authority]]))</f>
        <v>Gwynedd</v>
      </c>
      <c r="R1656" s="41" t="str">
        <f>IF(CentrepointSourced[[#This Row],[LA type]]="County","",INDEX(ConsolGeog[lad14cd],MATCH(CentrepointSourced[[#This Row],[Local Authority DQ]],ConsolGeog[la_name],0)))</f>
        <v>W06000002</v>
      </c>
      <c r="S1656" s="41" t="str">
        <f>IF(OR(CentrepointSourced[[#This Row],[Country]]="Northern Ireland",CentrepointSourced[[#This Row],[Country]]="Scotland",CentrepointSourced[[#This Row],[Country]]="Wales"),"Local Authority",CentrepointSourced[[#This Row],[LA type]])</f>
        <v>Local Authority</v>
      </c>
      <c r="T1656" s="41">
        <f>IF(TRIM(CentrepointSourced[[#This Row],[Presented HS]])="",0,IF(CentrepointSourced[[#This Row],[Presented HS]]="&lt;5",2.5,IF(CentrepointSourced[[#This Row],[Presented HS]]="&lt;10",5,VALUE(TRIM(CentrepointSourced[[#This Row],[Presented HS]])))))</f>
        <v>0</v>
      </c>
      <c r="U1656" s="41">
        <f>IF(TRIM(CentrepointSourced[[#This Row],[Assessed HS]])="",0,IF(CentrepointSourced[[#This Row],[Assessed HS]]="&lt;5",2.5,IF(CentrepointSourced[[#This Row],[Assessed HS]]="&lt;10",5,VALUE(TRIM(CentrepointSourced[[#This Row],[Assessed HS]])))))</f>
        <v>7</v>
      </c>
      <c r="V1656" s="41">
        <f>IF(TRIM(CentrepointSourced[[#This Row],[Presented CS]])="",0,IF(CentrepointSourced[[#This Row],[Presented CS]]="&lt;5",2.5,IF(CentrepointSourced[[#This Row],[Presented CS]]="&lt;10",5,VALUE(TRIM(CentrepointSourced[[#This Row],[Presented CS]])))))</f>
        <v>0</v>
      </c>
      <c r="W1656" s="41">
        <f>IF(TRIM(CentrepointSourced[[#This Row],[Assessed CS]])="",0,IF(CentrepointSourced[[#This Row],[Assessed CS]]="&lt;5",2.5,IF(CentrepointSourced[[#This Row],[Assessed CS]]="&lt;10",5,VALUE(TRIM(CentrepointSourced[[#This Row],[Assessed CS]])))))</f>
        <v>0</v>
      </c>
      <c r="X1656" s="106">
        <f>IF(CentrepointSourced[[#This Row],[Age]]="16-17",CentrepointSourced[[#This Row],[Presented HS DQ]],0)</f>
        <v>0</v>
      </c>
      <c r="Y1656" s="106">
        <f>IF(CentrepointSourced[[#This Row],[Age]]="16-24",CentrepointSourced[[#This Row],[Presented HS DQ]],0)</f>
        <v>0</v>
      </c>
      <c r="Z1656" s="106">
        <f>IF(CentrepointSourced[[#This Row],[Age]]="18-24",CentrepointSourced[[#This Row],[Presented HS DQ]],0)</f>
        <v>0</v>
      </c>
      <c r="AA1656" s="106">
        <f>IF(CentrepointSourced[[#This Row],[Age]]="16-17",CentrepointSourced[[#This Row],[Presented CS DQ]],0)</f>
        <v>0</v>
      </c>
      <c r="AB1656" s="106">
        <f>IF(CentrepointSourced[[#This Row],[Age]]="16-24",CentrepointSourced[[#This Row],[Presented CS DQ]],0)</f>
        <v>0</v>
      </c>
      <c r="AC1656" s="106">
        <f>IF(CentrepointSourced[[#This Row],[Age]]="18-24",CentrepointSourced[[#This Row],[Presented CS DQ]],0)</f>
        <v>0</v>
      </c>
      <c r="AD1656" s="107">
        <f>IF(CentrepointSourced[[#This Row],[Age]]="16-17",CentrepointSourced[[#This Row],[Assessed HS DQ]],0)</f>
        <v>7</v>
      </c>
      <c r="AE1656" s="107">
        <f>IF(CentrepointSourced[[#This Row],[Age]]="16-24",CentrepointSourced[[#This Row],[Assessed HS DQ]],0)</f>
        <v>0</v>
      </c>
      <c r="AF1656" s="107">
        <f>IF(CentrepointSourced[[#This Row],[Age]]="18-24",CentrepointSourced[[#This Row],[Assessed HS DQ]],0)</f>
        <v>0</v>
      </c>
      <c r="AG1656" s="107">
        <f>IF(CentrepointSourced[[#This Row],[Age]]="16-17",CentrepointSourced[[#This Row],[Assessed CS DQ]],0)</f>
        <v>0</v>
      </c>
      <c r="AH1656" s="107">
        <f>IF(CentrepointSourced[[#This Row],[Age]]="16-24",CentrepointSourced[[#This Row],[Assessed CS DQ]],0)</f>
        <v>0</v>
      </c>
      <c r="AI1656" s="107">
        <f>IF(CentrepointSourced[[#This Row],[Age]]="18-24",CentrepointSourced[[#This Row],[Assessed CS DQ]],0)</f>
        <v>0</v>
      </c>
    </row>
    <row r="1657" spans="1:35" customFormat="1" ht="13.5" customHeight="1">
      <c r="A1657" s="45" t="s">
        <v>16</v>
      </c>
      <c r="B1657" s="62" t="s">
        <v>49</v>
      </c>
      <c r="C1657" s="45"/>
      <c r="D1657" s="62" t="s">
        <v>37</v>
      </c>
      <c r="E1657" s="67">
        <v>2013</v>
      </c>
      <c r="F1657" s="67" t="s">
        <v>25</v>
      </c>
      <c r="G1657" s="67">
        <v>20</v>
      </c>
      <c r="H1657" s="68">
        <v>20</v>
      </c>
      <c r="I1657" s="45"/>
      <c r="J1657" s="98">
        <v>10</v>
      </c>
      <c r="K1657" s="45"/>
      <c r="L1657" s="45"/>
      <c r="M1657" s="45"/>
      <c r="N1657" s="45"/>
      <c r="O1657" s="45"/>
      <c r="P1657" s="45"/>
      <c r="Q1657" s="41" t="str">
        <f>IF(CentrepointSourced[[#This Row],[Country]]="Northern Ireland","Northern Ireland",IFERROR(VLOOKUP(CentrepointSourced[[#This Row],[Local Authority]],LKP_LANameDQ[],2,FALSE),CentrepointSourced[[#This Row],[Local Authority]]))</f>
        <v>Gwynedd</v>
      </c>
      <c r="R1657" s="41" t="str">
        <f>IF(CentrepointSourced[[#This Row],[LA type]]="County","",INDEX(ConsolGeog[lad14cd],MATCH(CentrepointSourced[[#This Row],[Local Authority DQ]],ConsolGeog[la_name],0)))</f>
        <v>W06000002</v>
      </c>
      <c r="S1657" s="41" t="str">
        <f>IF(OR(CentrepointSourced[[#This Row],[Country]]="Northern Ireland",CentrepointSourced[[#This Row],[Country]]="Scotland",CentrepointSourced[[#This Row],[Country]]="Wales"),"Local Authority",CentrepointSourced[[#This Row],[LA type]])</f>
        <v>Local Authority</v>
      </c>
      <c r="T1657" s="41">
        <f>IF(TRIM(CentrepointSourced[[#This Row],[Presented HS]])="",0,IF(CentrepointSourced[[#This Row],[Presented HS]]="&lt;5",2.5,IF(CentrepointSourced[[#This Row],[Presented HS]]="&lt;10",5,VALUE(TRIM(CentrepointSourced[[#This Row],[Presented HS]])))))</f>
        <v>20</v>
      </c>
      <c r="U1657" s="41">
        <f>IF(TRIM(CentrepointSourced[[#This Row],[Assessed HS]])="",0,IF(CentrepointSourced[[#This Row],[Assessed HS]]="&lt;5",2.5,IF(CentrepointSourced[[#This Row],[Assessed HS]]="&lt;10",5,VALUE(TRIM(CentrepointSourced[[#This Row],[Assessed HS]])))))</f>
        <v>20</v>
      </c>
      <c r="V1657" s="41">
        <f>IF(TRIM(CentrepointSourced[[#This Row],[Presented CS]])="",0,IF(CentrepointSourced[[#This Row],[Presented CS]]="&lt;5",2.5,IF(CentrepointSourced[[#This Row],[Presented CS]]="&lt;10",5,VALUE(TRIM(CentrepointSourced[[#This Row],[Presented CS]])))))</f>
        <v>0</v>
      </c>
      <c r="W1657" s="41">
        <f>IF(TRIM(CentrepointSourced[[#This Row],[Assessed CS]])="",0,IF(CentrepointSourced[[#This Row],[Assessed CS]]="&lt;5",2.5,IF(CentrepointSourced[[#This Row],[Assessed CS]]="&lt;10",5,VALUE(TRIM(CentrepointSourced[[#This Row],[Assessed CS]])))))</f>
        <v>0</v>
      </c>
      <c r="X1657" s="106">
        <f>IF(CentrepointSourced[[#This Row],[Age]]="16-17",CentrepointSourced[[#This Row],[Presented HS DQ]],0)</f>
        <v>20</v>
      </c>
      <c r="Y1657" s="106">
        <f>IF(CentrepointSourced[[#This Row],[Age]]="16-24",CentrepointSourced[[#This Row],[Presented HS DQ]],0)</f>
        <v>0</v>
      </c>
      <c r="Z1657" s="106">
        <f>IF(CentrepointSourced[[#This Row],[Age]]="18-24",CentrepointSourced[[#This Row],[Presented HS DQ]],0)</f>
        <v>0</v>
      </c>
      <c r="AA1657" s="106">
        <f>IF(CentrepointSourced[[#This Row],[Age]]="16-17",CentrepointSourced[[#This Row],[Presented CS DQ]],0)</f>
        <v>0</v>
      </c>
      <c r="AB1657" s="106">
        <f>IF(CentrepointSourced[[#This Row],[Age]]="16-24",CentrepointSourced[[#This Row],[Presented CS DQ]],0)</f>
        <v>0</v>
      </c>
      <c r="AC1657" s="106">
        <f>IF(CentrepointSourced[[#This Row],[Age]]="18-24",CentrepointSourced[[#This Row],[Presented CS DQ]],0)</f>
        <v>0</v>
      </c>
      <c r="AD1657" s="107">
        <f>IF(CentrepointSourced[[#This Row],[Age]]="16-17",CentrepointSourced[[#This Row],[Assessed HS DQ]],0)</f>
        <v>20</v>
      </c>
      <c r="AE1657" s="107">
        <f>IF(CentrepointSourced[[#This Row],[Age]]="16-24",CentrepointSourced[[#This Row],[Assessed HS DQ]],0)</f>
        <v>0</v>
      </c>
      <c r="AF1657" s="107">
        <f>IF(CentrepointSourced[[#This Row],[Age]]="18-24",CentrepointSourced[[#This Row],[Assessed HS DQ]],0)</f>
        <v>0</v>
      </c>
      <c r="AG1657" s="107">
        <f>IF(CentrepointSourced[[#This Row],[Age]]="16-17",CentrepointSourced[[#This Row],[Assessed CS DQ]],0)</f>
        <v>0</v>
      </c>
      <c r="AH1657" s="107">
        <f>IF(CentrepointSourced[[#This Row],[Age]]="16-24",CentrepointSourced[[#This Row],[Assessed CS DQ]],0)</f>
        <v>0</v>
      </c>
      <c r="AI1657" s="107">
        <f>IF(CentrepointSourced[[#This Row],[Age]]="18-24",CentrepointSourced[[#This Row],[Assessed CS DQ]],0)</f>
        <v>0</v>
      </c>
    </row>
    <row r="1658" spans="1:35" customFormat="1" ht="13.5" customHeight="1">
      <c r="A1658" s="45" t="s">
        <v>16</v>
      </c>
      <c r="B1658" s="62" t="s">
        <v>49</v>
      </c>
      <c r="C1658" s="45"/>
      <c r="D1658" s="62" t="s">
        <v>37</v>
      </c>
      <c r="E1658" s="67">
        <v>2013</v>
      </c>
      <c r="F1658" s="67" t="s">
        <v>26</v>
      </c>
      <c r="G1658" s="67">
        <v>101</v>
      </c>
      <c r="H1658" s="68">
        <v>101</v>
      </c>
      <c r="I1658" s="45"/>
      <c r="J1658" s="98">
        <v>60</v>
      </c>
      <c r="K1658" s="45"/>
      <c r="L1658" s="45"/>
      <c r="M1658" s="45"/>
      <c r="N1658" s="45"/>
      <c r="O1658" s="45"/>
      <c r="P1658" s="45"/>
      <c r="Q1658" s="41" t="str">
        <f>IF(CentrepointSourced[[#This Row],[Country]]="Northern Ireland","Northern Ireland",IFERROR(VLOOKUP(CentrepointSourced[[#This Row],[Local Authority]],LKP_LANameDQ[],2,FALSE),CentrepointSourced[[#This Row],[Local Authority]]))</f>
        <v>Gwynedd</v>
      </c>
      <c r="R1658" s="41" t="str">
        <f>IF(CentrepointSourced[[#This Row],[LA type]]="County","",INDEX(ConsolGeog[lad14cd],MATCH(CentrepointSourced[[#This Row],[Local Authority DQ]],ConsolGeog[la_name],0)))</f>
        <v>W06000002</v>
      </c>
      <c r="S1658" s="41" t="str">
        <f>IF(OR(CentrepointSourced[[#This Row],[Country]]="Northern Ireland",CentrepointSourced[[#This Row],[Country]]="Scotland",CentrepointSourced[[#This Row],[Country]]="Wales"),"Local Authority",CentrepointSourced[[#This Row],[LA type]])</f>
        <v>Local Authority</v>
      </c>
      <c r="T1658" s="41">
        <f>IF(TRIM(CentrepointSourced[[#This Row],[Presented HS]])="",0,IF(CentrepointSourced[[#This Row],[Presented HS]]="&lt;5",2.5,IF(CentrepointSourced[[#This Row],[Presented HS]]="&lt;10",5,VALUE(TRIM(CentrepointSourced[[#This Row],[Presented HS]])))))</f>
        <v>101</v>
      </c>
      <c r="U1658" s="41">
        <f>IF(TRIM(CentrepointSourced[[#This Row],[Assessed HS]])="",0,IF(CentrepointSourced[[#This Row],[Assessed HS]]="&lt;5",2.5,IF(CentrepointSourced[[#This Row],[Assessed HS]]="&lt;10",5,VALUE(TRIM(CentrepointSourced[[#This Row],[Assessed HS]])))))</f>
        <v>101</v>
      </c>
      <c r="V1658" s="41">
        <f>IF(TRIM(CentrepointSourced[[#This Row],[Presented CS]])="",0,IF(CentrepointSourced[[#This Row],[Presented CS]]="&lt;5",2.5,IF(CentrepointSourced[[#This Row],[Presented CS]]="&lt;10",5,VALUE(TRIM(CentrepointSourced[[#This Row],[Presented CS]])))))</f>
        <v>0</v>
      </c>
      <c r="W1658" s="41">
        <f>IF(TRIM(CentrepointSourced[[#This Row],[Assessed CS]])="",0,IF(CentrepointSourced[[#This Row],[Assessed CS]]="&lt;5",2.5,IF(CentrepointSourced[[#This Row],[Assessed CS]]="&lt;10",5,VALUE(TRIM(CentrepointSourced[[#This Row],[Assessed CS]])))))</f>
        <v>0</v>
      </c>
      <c r="X1658" s="106">
        <f>IF(CentrepointSourced[[#This Row],[Age]]="16-17",CentrepointSourced[[#This Row],[Presented HS DQ]],0)</f>
        <v>0</v>
      </c>
      <c r="Y1658" s="106">
        <f>IF(CentrepointSourced[[#This Row],[Age]]="16-24",CentrepointSourced[[#This Row],[Presented HS DQ]],0)</f>
        <v>0</v>
      </c>
      <c r="Z1658" s="106">
        <f>IF(CentrepointSourced[[#This Row],[Age]]="18-24",CentrepointSourced[[#This Row],[Presented HS DQ]],0)</f>
        <v>101</v>
      </c>
      <c r="AA1658" s="106">
        <f>IF(CentrepointSourced[[#This Row],[Age]]="16-17",CentrepointSourced[[#This Row],[Presented CS DQ]],0)</f>
        <v>0</v>
      </c>
      <c r="AB1658" s="106">
        <f>IF(CentrepointSourced[[#This Row],[Age]]="16-24",CentrepointSourced[[#This Row],[Presented CS DQ]],0)</f>
        <v>0</v>
      </c>
      <c r="AC1658" s="106">
        <f>IF(CentrepointSourced[[#This Row],[Age]]="18-24",CentrepointSourced[[#This Row],[Presented CS DQ]],0)</f>
        <v>0</v>
      </c>
      <c r="AD1658" s="107">
        <f>IF(CentrepointSourced[[#This Row],[Age]]="16-17",CentrepointSourced[[#This Row],[Assessed HS DQ]],0)</f>
        <v>0</v>
      </c>
      <c r="AE1658" s="107">
        <f>IF(CentrepointSourced[[#This Row],[Age]]="16-24",CentrepointSourced[[#This Row],[Assessed HS DQ]],0)</f>
        <v>0</v>
      </c>
      <c r="AF1658" s="107">
        <f>IF(CentrepointSourced[[#This Row],[Age]]="18-24",CentrepointSourced[[#This Row],[Assessed HS DQ]],0)</f>
        <v>101</v>
      </c>
      <c r="AG1658" s="107">
        <f>IF(CentrepointSourced[[#This Row],[Age]]="16-17",CentrepointSourced[[#This Row],[Assessed CS DQ]],0)</f>
        <v>0</v>
      </c>
      <c r="AH1658" s="107">
        <f>IF(CentrepointSourced[[#This Row],[Age]]="16-24",CentrepointSourced[[#This Row],[Assessed CS DQ]],0)</f>
        <v>0</v>
      </c>
      <c r="AI1658" s="107">
        <f>IF(CentrepointSourced[[#This Row],[Age]]="18-24",CentrepointSourced[[#This Row],[Assessed CS DQ]],0)</f>
        <v>0</v>
      </c>
    </row>
    <row r="1659" spans="1:35" customFormat="1" ht="13.5" customHeight="1">
      <c r="A1659" s="45" t="s">
        <v>16</v>
      </c>
      <c r="B1659" s="62" t="s">
        <v>49</v>
      </c>
      <c r="C1659" s="45"/>
      <c r="D1659" s="62" t="s">
        <v>37</v>
      </c>
      <c r="E1659" s="67">
        <v>2014</v>
      </c>
      <c r="F1659" s="67" t="s">
        <v>25</v>
      </c>
      <c r="G1659" s="67">
        <v>10</v>
      </c>
      <c r="H1659" s="68">
        <v>10</v>
      </c>
      <c r="I1659" s="45"/>
      <c r="J1659" s="98">
        <v>5</v>
      </c>
      <c r="K1659" s="45"/>
      <c r="L1659" s="45"/>
      <c r="M1659" s="45"/>
      <c r="N1659" s="45"/>
      <c r="O1659" s="45"/>
      <c r="P1659" s="45"/>
      <c r="Q1659" s="41" t="str">
        <f>IF(CentrepointSourced[[#This Row],[Country]]="Northern Ireland","Northern Ireland",IFERROR(VLOOKUP(CentrepointSourced[[#This Row],[Local Authority]],LKP_LANameDQ[],2,FALSE),CentrepointSourced[[#This Row],[Local Authority]]))</f>
        <v>Gwynedd</v>
      </c>
      <c r="R1659" s="41" t="str">
        <f>IF(CentrepointSourced[[#This Row],[LA type]]="County","",INDEX(ConsolGeog[lad14cd],MATCH(CentrepointSourced[[#This Row],[Local Authority DQ]],ConsolGeog[la_name],0)))</f>
        <v>W06000002</v>
      </c>
      <c r="S1659" s="41" t="str">
        <f>IF(OR(CentrepointSourced[[#This Row],[Country]]="Northern Ireland",CentrepointSourced[[#This Row],[Country]]="Scotland",CentrepointSourced[[#This Row],[Country]]="Wales"),"Local Authority",CentrepointSourced[[#This Row],[LA type]])</f>
        <v>Local Authority</v>
      </c>
      <c r="T1659" s="41">
        <f>IF(TRIM(CentrepointSourced[[#This Row],[Presented HS]])="",0,IF(CentrepointSourced[[#This Row],[Presented HS]]="&lt;5",2.5,IF(CentrepointSourced[[#This Row],[Presented HS]]="&lt;10",5,VALUE(TRIM(CentrepointSourced[[#This Row],[Presented HS]])))))</f>
        <v>10</v>
      </c>
      <c r="U1659" s="41">
        <f>IF(TRIM(CentrepointSourced[[#This Row],[Assessed HS]])="",0,IF(CentrepointSourced[[#This Row],[Assessed HS]]="&lt;5",2.5,IF(CentrepointSourced[[#This Row],[Assessed HS]]="&lt;10",5,VALUE(TRIM(CentrepointSourced[[#This Row],[Assessed HS]])))))</f>
        <v>10</v>
      </c>
      <c r="V1659" s="41">
        <f>IF(TRIM(CentrepointSourced[[#This Row],[Presented CS]])="",0,IF(CentrepointSourced[[#This Row],[Presented CS]]="&lt;5",2.5,IF(CentrepointSourced[[#This Row],[Presented CS]]="&lt;10",5,VALUE(TRIM(CentrepointSourced[[#This Row],[Presented CS]])))))</f>
        <v>0</v>
      </c>
      <c r="W1659" s="41">
        <f>IF(TRIM(CentrepointSourced[[#This Row],[Assessed CS]])="",0,IF(CentrepointSourced[[#This Row],[Assessed CS]]="&lt;5",2.5,IF(CentrepointSourced[[#This Row],[Assessed CS]]="&lt;10",5,VALUE(TRIM(CentrepointSourced[[#This Row],[Assessed CS]])))))</f>
        <v>0</v>
      </c>
      <c r="X1659" s="106">
        <f>IF(CentrepointSourced[[#This Row],[Age]]="16-17",CentrepointSourced[[#This Row],[Presented HS DQ]],0)</f>
        <v>10</v>
      </c>
      <c r="Y1659" s="106">
        <f>IF(CentrepointSourced[[#This Row],[Age]]="16-24",CentrepointSourced[[#This Row],[Presented HS DQ]],0)</f>
        <v>0</v>
      </c>
      <c r="Z1659" s="106">
        <f>IF(CentrepointSourced[[#This Row],[Age]]="18-24",CentrepointSourced[[#This Row],[Presented HS DQ]],0)</f>
        <v>0</v>
      </c>
      <c r="AA1659" s="106">
        <f>IF(CentrepointSourced[[#This Row],[Age]]="16-17",CentrepointSourced[[#This Row],[Presented CS DQ]],0)</f>
        <v>0</v>
      </c>
      <c r="AB1659" s="106">
        <f>IF(CentrepointSourced[[#This Row],[Age]]="16-24",CentrepointSourced[[#This Row],[Presented CS DQ]],0)</f>
        <v>0</v>
      </c>
      <c r="AC1659" s="106">
        <f>IF(CentrepointSourced[[#This Row],[Age]]="18-24",CentrepointSourced[[#This Row],[Presented CS DQ]],0)</f>
        <v>0</v>
      </c>
      <c r="AD1659" s="107">
        <f>IF(CentrepointSourced[[#This Row],[Age]]="16-17",CentrepointSourced[[#This Row],[Assessed HS DQ]],0)</f>
        <v>10</v>
      </c>
      <c r="AE1659" s="107">
        <f>IF(CentrepointSourced[[#This Row],[Age]]="16-24",CentrepointSourced[[#This Row],[Assessed HS DQ]],0)</f>
        <v>0</v>
      </c>
      <c r="AF1659" s="107">
        <f>IF(CentrepointSourced[[#This Row],[Age]]="18-24",CentrepointSourced[[#This Row],[Assessed HS DQ]],0)</f>
        <v>0</v>
      </c>
      <c r="AG1659" s="107">
        <f>IF(CentrepointSourced[[#This Row],[Age]]="16-17",CentrepointSourced[[#This Row],[Assessed CS DQ]],0)</f>
        <v>0</v>
      </c>
      <c r="AH1659" s="107">
        <f>IF(CentrepointSourced[[#This Row],[Age]]="16-24",CentrepointSourced[[#This Row],[Assessed CS DQ]],0)</f>
        <v>0</v>
      </c>
      <c r="AI1659" s="107">
        <f>IF(CentrepointSourced[[#This Row],[Age]]="18-24",CentrepointSourced[[#This Row],[Assessed CS DQ]],0)</f>
        <v>0</v>
      </c>
    </row>
    <row r="1660" spans="1:35" customFormat="1" ht="13.5" customHeight="1">
      <c r="A1660" s="45" t="s">
        <v>16</v>
      </c>
      <c r="B1660" s="62" t="s">
        <v>49</v>
      </c>
      <c r="C1660" s="45"/>
      <c r="D1660" s="62" t="s">
        <v>37</v>
      </c>
      <c r="E1660" s="67">
        <v>2014</v>
      </c>
      <c r="F1660" s="67" t="s">
        <v>26</v>
      </c>
      <c r="G1660" s="67">
        <v>75</v>
      </c>
      <c r="H1660" s="68">
        <v>67</v>
      </c>
      <c r="I1660" s="45"/>
      <c r="J1660" s="98">
        <v>35</v>
      </c>
      <c r="K1660" s="45"/>
      <c r="L1660" s="45"/>
      <c r="M1660" s="45"/>
      <c r="N1660" s="45"/>
      <c r="O1660" s="45"/>
      <c r="P1660" s="45"/>
      <c r="Q1660" s="41" t="str">
        <f>IF(CentrepointSourced[[#This Row],[Country]]="Northern Ireland","Northern Ireland",IFERROR(VLOOKUP(CentrepointSourced[[#This Row],[Local Authority]],LKP_LANameDQ[],2,FALSE),CentrepointSourced[[#This Row],[Local Authority]]))</f>
        <v>Gwynedd</v>
      </c>
      <c r="R1660" s="41" t="str">
        <f>IF(CentrepointSourced[[#This Row],[LA type]]="County","",INDEX(ConsolGeog[lad14cd],MATCH(CentrepointSourced[[#This Row],[Local Authority DQ]],ConsolGeog[la_name],0)))</f>
        <v>W06000002</v>
      </c>
      <c r="S1660" s="41" t="str">
        <f>IF(OR(CentrepointSourced[[#This Row],[Country]]="Northern Ireland",CentrepointSourced[[#This Row],[Country]]="Scotland",CentrepointSourced[[#This Row],[Country]]="Wales"),"Local Authority",CentrepointSourced[[#This Row],[LA type]])</f>
        <v>Local Authority</v>
      </c>
      <c r="T1660" s="41">
        <f>IF(TRIM(CentrepointSourced[[#This Row],[Presented HS]])="",0,IF(CentrepointSourced[[#This Row],[Presented HS]]="&lt;5",2.5,IF(CentrepointSourced[[#This Row],[Presented HS]]="&lt;10",5,VALUE(TRIM(CentrepointSourced[[#This Row],[Presented HS]])))))</f>
        <v>75</v>
      </c>
      <c r="U1660" s="41">
        <f>IF(TRIM(CentrepointSourced[[#This Row],[Assessed HS]])="",0,IF(CentrepointSourced[[#This Row],[Assessed HS]]="&lt;5",2.5,IF(CentrepointSourced[[#This Row],[Assessed HS]]="&lt;10",5,VALUE(TRIM(CentrepointSourced[[#This Row],[Assessed HS]])))))</f>
        <v>67</v>
      </c>
      <c r="V1660" s="41">
        <f>IF(TRIM(CentrepointSourced[[#This Row],[Presented CS]])="",0,IF(CentrepointSourced[[#This Row],[Presented CS]]="&lt;5",2.5,IF(CentrepointSourced[[#This Row],[Presented CS]]="&lt;10",5,VALUE(TRIM(CentrepointSourced[[#This Row],[Presented CS]])))))</f>
        <v>0</v>
      </c>
      <c r="W1660" s="41">
        <f>IF(TRIM(CentrepointSourced[[#This Row],[Assessed CS]])="",0,IF(CentrepointSourced[[#This Row],[Assessed CS]]="&lt;5",2.5,IF(CentrepointSourced[[#This Row],[Assessed CS]]="&lt;10",5,VALUE(TRIM(CentrepointSourced[[#This Row],[Assessed CS]])))))</f>
        <v>0</v>
      </c>
      <c r="X1660" s="106">
        <f>IF(CentrepointSourced[[#This Row],[Age]]="16-17",CentrepointSourced[[#This Row],[Presented HS DQ]],0)</f>
        <v>0</v>
      </c>
      <c r="Y1660" s="106">
        <f>IF(CentrepointSourced[[#This Row],[Age]]="16-24",CentrepointSourced[[#This Row],[Presented HS DQ]],0)</f>
        <v>0</v>
      </c>
      <c r="Z1660" s="106">
        <f>IF(CentrepointSourced[[#This Row],[Age]]="18-24",CentrepointSourced[[#This Row],[Presented HS DQ]],0)</f>
        <v>75</v>
      </c>
      <c r="AA1660" s="106">
        <f>IF(CentrepointSourced[[#This Row],[Age]]="16-17",CentrepointSourced[[#This Row],[Presented CS DQ]],0)</f>
        <v>0</v>
      </c>
      <c r="AB1660" s="106">
        <f>IF(CentrepointSourced[[#This Row],[Age]]="16-24",CentrepointSourced[[#This Row],[Presented CS DQ]],0)</f>
        <v>0</v>
      </c>
      <c r="AC1660" s="106">
        <f>IF(CentrepointSourced[[#This Row],[Age]]="18-24",CentrepointSourced[[#This Row],[Presented CS DQ]],0)</f>
        <v>0</v>
      </c>
      <c r="AD1660" s="107">
        <f>IF(CentrepointSourced[[#This Row],[Age]]="16-17",CentrepointSourced[[#This Row],[Assessed HS DQ]],0)</f>
        <v>0</v>
      </c>
      <c r="AE1660" s="107">
        <f>IF(CentrepointSourced[[#This Row],[Age]]="16-24",CentrepointSourced[[#This Row],[Assessed HS DQ]],0)</f>
        <v>0</v>
      </c>
      <c r="AF1660" s="107">
        <f>IF(CentrepointSourced[[#This Row],[Age]]="18-24",CentrepointSourced[[#This Row],[Assessed HS DQ]],0)</f>
        <v>67</v>
      </c>
      <c r="AG1660" s="107">
        <f>IF(CentrepointSourced[[#This Row],[Age]]="16-17",CentrepointSourced[[#This Row],[Assessed CS DQ]],0)</f>
        <v>0</v>
      </c>
      <c r="AH1660" s="107">
        <f>IF(CentrepointSourced[[#This Row],[Age]]="16-24",CentrepointSourced[[#This Row],[Assessed CS DQ]],0)</f>
        <v>0</v>
      </c>
      <c r="AI1660" s="107">
        <f>IF(CentrepointSourced[[#This Row],[Age]]="18-24",CentrepointSourced[[#This Row],[Assessed CS DQ]],0)</f>
        <v>0</v>
      </c>
    </row>
    <row r="1661" spans="1:35" customFormat="1" ht="13.5" customHeight="1">
      <c r="A1661" s="45" t="s">
        <v>16</v>
      </c>
      <c r="B1661" s="62" t="s">
        <v>51</v>
      </c>
      <c r="C1661" s="45"/>
      <c r="D1661" s="62" t="s">
        <v>37</v>
      </c>
      <c r="E1661" s="67">
        <v>2012</v>
      </c>
      <c r="F1661" s="67" t="s">
        <v>25</v>
      </c>
      <c r="G1661" s="67">
        <v>34</v>
      </c>
      <c r="H1661" s="88">
        <v>26</v>
      </c>
      <c r="I1661" s="45"/>
      <c r="J1661" s="67">
        <v>30</v>
      </c>
      <c r="K1661" s="45"/>
      <c r="L1661" s="45"/>
      <c r="M1661" s="45"/>
      <c r="N1661" s="45"/>
      <c r="O1661" s="45"/>
      <c r="P1661" s="45"/>
      <c r="Q1661" s="41" t="str">
        <f>IF(CentrepointSourced[[#This Row],[Country]]="Northern Ireland","Northern Ireland",IFERROR(VLOOKUP(CentrepointSourced[[#This Row],[Local Authority]],LKP_LANameDQ[],2,FALSE),CentrepointSourced[[#This Row],[Local Authority]]))</f>
        <v>Local authority</v>
      </c>
      <c r="R1661" s="41" t="e">
        <f>IF(CentrepointSourced[[#This Row],[LA type]]="County","",INDEX(ConsolGeog[lad14cd],MATCH(CentrepointSourced[[#This Row],[Local Authority DQ]],ConsolGeog[la_name],0)))</f>
        <v>#N/A</v>
      </c>
      <c r="S1661" s="41" t="str">
        <f>IF(OR(CentrepointSourced[[#This Row],[Country]]="Northern Ireland",CentrepointSourced[[#This Row],[Country]]="Scotland",CentrepointSourced[[#This Row],[Country]]="Wales"),"Local Authority",CentrepointSourced[[#This Row],[LA type]])</f>
        <v>Local Authority</v>
      </c>
      <c r="T1661" s="41">
        <f>IF(TRIM(CentrepointSourced[[#This Row],[Presented HS]])="",0,IF(CentrepointSourced[[#This Row],[Presented HS]]="&lt;5",2.5,IF(CentrepointSourced[[#This Row],[Presented HS]]="&lt;10",5,VALUE(TRIM(CentrepointSourced[[#This Row],[Presented HS]])))))</f>
        <v>34</v>
      </c>
      <c r="U1661" s="41">
        <f>IF(TRIM(CentrepointSourced[[#This Row],[Assessed HS]])="",0,IF(CentrepointSourced[[#This Row],[Assessed HS]]="&lt;5",2.5,IF(CentrepointSourced[[#This Row],[Assessed HS]]="&lt;10",5,VALUE(TRIM(CentrepointSourced[[#This Row],[Assessed HS]])))))</f>
        <v>26</v>
      </c>
      <c r="V1661" s="41">
        <f>IF(TRIM(CentrepointSourced[[#This Row],[Presented CS]])="",0,IF(CentrepointSourced[[#This Row],[Presented CS]]="&lt;5",2.5,IF(CentrepointSourced[[#This Row],[Presented CS]]="&lt;10",5,VALUE(TRIM(CentrepointSourced[[#This Row],[Presented CS]])))))</f>
        <v>0</v>
      </c>
      <c r="W1661" s="41">
        <f>IF(TRIM(CentrepointSourced[[#This Row],[Assessed CS]])="",0,IF(CentrepointSourced[[#This Row],[Assessed CS]]="&lt;5",2.5,IF(CentrepointSourced[[#This Row],[Assessed CS]]="&lt;10",5,VALUE(TRIM(CentrepointSourced[[#This Row],[Assessed CS]])))))</f>
        <v>0</v>
      </c>
      <c r="X1661" s="106">
        <f>IF(CentrepointSourced[[#This Row],[Age]]="16-17",CentrepointSourced[[#This Row],[Presented HS DQ]],0)</f>
        <v>34</v>
      </c>
      <c r="Y1661" s="106">
        <f>IF(CentrepointSourced[[#This Row],[Age]]="16-24",CentrepointSourced[[#This Row],[Presented HS DQ]],0)</f>
        <v>0</v>
      </c>
      <c r="Z1661" s="106">
        <f>IF(CentrepointSourced[[#This Row],[Age]]="18-24",CentrepointSourced[[#This Row],[Presented HS DQ]],0)</f>
        <v>0</v>
      </c>
      <c r="AA1661" s="106">
        <f>IF(CentrepointSourced[[#This Row],[Age]]="16-17",CentrepointSourced[[#This Row],[Presented CS DQ]],0)</f>
        <v>0</v>
      </c>
      <c r="AB1661" s="106">
        <f>IF(CentrepointSourced[[#This Row],[Age]]="16-24",CentrepointSourced[[#This Row],[Presented CS DQ]],0)</f>
        <v>0</v>
      </c>
      <c r="AC1661" s="106">
        <f>IF(CentrepointSourced[[#This Row],[Age]]="18-24",CentrepointSourced[[#This Row],[Presented CS DQ]],0)</f>
        <v>0</v>
      </c>
      <c r="AD1661" s="107">
        <f>IF(CentrepointSourced[[#This Row],[Age]]="16-17",CentrepointSourced[[#This Row],[Assessed HS DQ]],0)</f>
        <v>26</v>
      </c>
      <c r="AE1661" s="107">
        <f>IF(CentrepointSourced[[#This Row],[Age]]="16-24",CentrepointSourced[[#This Row],[Assessed HS DQ]],0)</f>
        <v>0</v>
      </c>
      <c r="AF1661" s="107">
        <f>IF(CentrepointSourced[[#This Row],[Age]]="18-24",CentrepointSourced[[#This Row],[Assessed HS DQ]],0)</f>
        <v>0</v>
      </c>
      <c r="AG1661" s="107">
        <f>IF(CentrepointSourced[[#This Row],[Age]]="16-17",CentrepointSourced[[#This Row],[Assessed CS DQ]],0)</f>
        <v>0</v>
      </c>
      <c r="AH1661" s="107">
        <f>IF(CentrepointSourced[[#This Row],[Age]]="16-24",CentrepointSourced[[#This Row],[Assessed CS DQ]],0)</f>
        <v>0</v>
      </c>
      <c r="AI1661" s="107">
        <f>IF(CentrepointSourced[[#This Row],[Age]]="18-24",CentrepointSourced[[#This Row],[Assessed CS DQ]],0)</f>
        <v>0</v>
      </c>
    </row>
    <row r="1662" spans="1:35" customFormat="1" ht="13.5" customHeight="1">
      <c r="A1662" s="45" t="s">
        <v>16</v>
      </c>
      <c r="B1662" s="62" t="s">
        <v>55</v>
      </c>
      <c r="C1662" s="45"/>
      <c r="D1662" s="62" t="s">
        <v>37</v>
      </c>
      <c r="E1662" s="67">
        <v>2012</v>
      </c>
      <c r="F1662" s="67" t="s">
        <v>26</v>
      </c>
      <c r="G1662" s="67">
        <v>106</v>
      </c>
      <c r="H1662" s="68">
        <v>106</v>
      </c>
      <c r="I1662" s="45"/>
      <c r="J1662" s="98">
        <v>20</v>
      </c>
      <c r="K1662" s="45"/>
      <c r="L1662" s="45"/>
      <c r="M1662" s="45"/>
      <c r="N1662" s="45"/>
      <c r="O1662" s="45"/>
      <c r="P1662" s="45"/>
      <c r="Q1662" s="41" t="str">
        <f>IF(CentrepointSourced[[#This Row],[Country]]="Northern Ireland","Northern Ireland",IFERROR(VLOOKUP(CentrepointSourced[[#This Row],[Local Authority]],LKP_LANameDQ[],2,FALSE),CentrepointSourced[[#This Row],[Local Authority]]))</f>
        <v>Merthyr Tydfil</v>
      </c>
      <c r="R1662" s="41" t="str">
        <f>IF(CentrepointSourced[[#This Row],[LA type]]="County","",INDEX(ConsolGeog[lad14cd],MATCH(CentrepointSourced[[#This Row],[Local Authority DQ]],ConsolGeog[la_name],0)))</f>
        <v>W06000024</v>
      </c>
      <c r="S1662" s="41" t="str">
        <f>IF(OR(CentrepointSourced[[#This Row],[Country]]="Northern Ireland",CentrepointSourced[[#This Row],[Country]]="Scotland",CentrepointSourced[[#This Row],[Country]]="Wales"),"Local Authority",CentrepointSourced[[#This Row],[LA type]])</f>
        <v>Local Authority</v>
      </c>
      <c r="T1662" s="41">
        <f>IF(TRIM(CentrepointSourced[[#This Row],[Presented HS]])="",0,IF(CentrepointSourced[[#This Row],[Presented HS]]="&lt;5",2.5,IF(CentrepointSourced[[#This Row],[Presented HS]]="&lt;10",5,VALUE(TRIM(CentrepointSourced[[#This Row],[Presented HS]])))))</f>
        <v>106</v>
      </c>
      <c r="U1662" s="41">
        <f>IF(TRIM(CentrepointSourced[[#This Row],[Assessed HS]])="",0,IF(CentrepointSourced[[#This Row],[Assessed HS]]="&lt;5",2.5,IF(CentrepointSourced[[#This Row],[Assessed HS]]="&lt;10",5,VALUE(TRIM(CentrepointSourced[[#This Row],[Assessed HS]])))))</f>
        <v>106</v>
      </c>
      <c r="V1662" s="41">
        <f>IF(TRIM(CentrepointSourced[[#This Row],[Presented CS]])="",0,IF(CentrepointSourced[[#This Row],[Presented CS]]="&lt;5",2.5,IF(CentrepointSourced[[#This Row],[Presented CS]]="&lt;10",5,VALUE(TRIM(CentrepointSourced[[#This Row],[Presented CS]])))))</f>
        <v>0</v>
      </c>
      <c r="W1662" s="41">
        <f>IF(TRIM(CentrepointSourced[[#This Row],[Assessed CS]])="",0,IF(CentrepointSourced[[#This Row],[Assessed CS]]="&lt;5",2.5,IF(CentrepointSourced[[#This Row],[Assessed CS]]="&lt;10",5,VALUE(TRIM(CentrepointSourced[[#This Row],[Assessed CS]])))))</f>
        <v>0</v>
      </c>
      <c r="X1662" s="106">
        <f>IF(CentrepointSourced[[#This Row],[Age]]="16-17",CentrepointSourced[[#This Row],[Presented HS DQ]],0)</f>
        <v>0</v>
      </c>
      <c r="Y1662" s="106">
        <f>IF(CentrepointSourced[[#This Row],[Age]]="16-24",CentrepointSourced[[#This Row],[Presented HS DQ]],0)</f>
        <v>0</v>
      </c>
      <c r="Z1662" s="106">
        <f>IF(CentrepointSourced[[#This Row],[Age]]="18-24",CentrepointSourced[[#This Row],[Presented HS DQ]],0)</f>
        <v>106</v>
      </c>
      <c r="AA1662" s="106">
        <f>IF(CentrepointSourced[[#This Row],[Age]]="16-17",CentrepointSourced[[#This Row],[Presented CS DQ]],0)</f>
        <v>0</v>
      </c>
      <c r="AB1662" s="106">
        <f>IF(CentrepointSourced[[#This Row],[Age]]="16-24",CentrepointSourced[[#This Row],[Presented CS DQ]],0)</f>
        <v>0</v>
      </c>
      <c r="AC1662" s="106">
        <f>IF(CentrepointSourced[[#This Row],[Age]]="18-24",CentrepointSourced[[#This Row],[Presented CS DQ]],0)</f>
        <v>0</v>
      </c>
      <c r="AD1662" s="107">
        <f>IF(CentrepointSourced[[#This Row],[Age]]="16-17",CentrepointSourced[[#This Row],[Assessed HS DQ]],0)</f>
        <v>0</v>
      </c>
      <c r="AE1662" s="107">
        <f>IF(CentrepointSourced[[#This Row],[Age]]="16-24",CentrepointSourced[[#This Row],[Assessed HS DQ]],0)</f>
        <v>0</v>
      </c>
      <c r="AF1662" s="107">
        <f>IF(CentrepointSourced[[#This Row],[Age]]="18-24",CentrepointSourced[[#This Row],[Assessed HS DQ]],0)</f>
        <v>106</v>
      </c>
      <c r="AG1662" s="107">
        <f>IF(CentrepointSourced[[#This Row],[Age]]="16-17",CentrepointSourced[[#This Row],[Assessed CS DQ]],0)</f>
        <v>0</v>
      </c>
      <c r="AH1662" s="107">
        <f>IF(CentrepointSourced[[#This Row],[Age]]="16-24",CentrepointSourced[[#This Row],[Assessed CS DQ]],0)</f>
        <v>0</v>
      </c>
      <c r="AI1662" s="107">
        <f>IF(CentrepointSourced[[#This Row],[Age]]="18-24",CentrepointSourced[[#This Row],[Assessed CS DQ]],0)</f>
        <v>0</v>
      </c>
    </row>
    <row r="1663" spans="1:35" customFormat="1" ht="13.5" customHeight="1">
      <c r="A1663" s="45" t="s">
        <v>16</v>
      </c>
      <c r="B1663" s="62" t="s">
        <v>55</v>
      </c>
      <c r="C1663" s="45"/>
      <c r="D1663" s="62" t="s">
        <v>37</v>
      </c>
      <c r="E1663" s="67">
        <v>2012</v>
      </c>
      <c r="F1663" s="67" t="s">
        <v>25</v>
      </c>
      <c r="G1663" s="67">
        <v>13</v>
      </c>
      <c r="H1663" s="68">
        <v>13</v>
      </c>
      <c r="I1663" s="45"/>
      <c r="J1663" s="98">
        <v>5</v>
      </c>
      <c r="K1663" s="45"/>
      <c r="L1663" s="45"/>
      <c r="M1663" s="45"/>
      <c r="N1663" s="45"/>
      <c r="O1663" s="45"/>
      <c r="P1663" s="45"/>
      <c r="Q1663" s="41" t="str">
        <f>IF(CentrepointSourced[[#This Row],[Country]]="Northern Ireland","Northern Ireland",IFERROR(VLOOKUP(CentrepointSourced[[#This Row],[Local Authority]],LKP_LANameDQ[],2,FALSE),CentrepointSourced[[#This Row],[Local Authority]]))</f>
        <v>Merthyr Tydfil</v>
      </c>
      <c r="R1663" s="41" t="str">
        <f>IF(CentrepointSourced[[#This Row],[LA type]]="County","",INDEX(ConsolGeog[lad14cd],MATCH(CentrepointSourced[[#This Row],[Local Authority DQ]],ConsolGeog[la_name],0)))</f>
        <v>W06000024</v>
      </c>
      <c r="S1663" s="41" t="str">
        <f>IF(OR(CentrepointSourced[[#This Row],[Country]]="Northern Ireland",CentrepointSourced[[#This Row],[Country]]="Scotland",CentrepointSourced[[#This Row],[Country]]="Wales"),"Local Authority",CentrepointSourced[[#This Row],[LA type]])</f>
        <v>Local Authority</v>
      </c>
      <c r="T1663" s="41">
        <f>IF(TRIM(CentrepointSourced[[#This Row],[Presented HS]])="",0,IF(CentrepointSourced[[#This Row],[Presented HS]]="&lt;5",2.5,IF(CentrepointSourced[[#This Row],[Presented HS]]="&lt;10",5,VALUE(TRIM(CentrepointSourced[[#This Row],[Presented HS]])))))</f>
        <v>13</v>
      </c>
      <c r="U1663" s="41">
        <f>IF(TRIM(CentrepointSourced[[#This Row],[Assessed HS]])="",0,IF(CentrepointSourced[[#This Row],[Assessed HS]]="&lt;5",2.5,IF(CentrepointSourced[[#This Row],[Assessed HS]]="&lt;10",5,VALUE(TRIM(CentrepointSourced[[#This Row],[Assessed HS]])))))</f>
        <v>13</v>
      </c>
      <c r="V1663" s="41">
        <f>IF(TRIM(CentrepointSourced[[#This Row],[Presented CS]])="",0,IF(CentrepointSourced[[#This Row],[Presented CS]]="&lt;5",2.5,IF(CentrepointSourced[[#This Row],[Presented CS]]="&lt;10",5,VALUE(TRIM(CentrepointSourced[[#This Row],[Presented CS]])))))</f>
        <v>0</v>
      </c>
      <c r="W1663" s="41">
        <f>IF(TRIM(CentrepointSourced[[#This Row],[Assessed CS]])="",0,IF(CentrepointSourced[[#This Row],[Assessed CS]]="&lt;5",2.5,IF(CentrepointSourced[[#This Row],[Assessed CS]]="&lt;10",5,VALUE(TRIM(CentrepointSourced[[#This Row],[Assessed CS]])))))</f>
        <v>0</v>
      </c>
      <c r="X1663" s="106">
        <f>IF(CentrepointSourced[[#This Row],[Age]]="16-17",CentrepointSourced[[#This Row],[Presented HS DQ]],0)</f>
        <v>13</v>
      </c>
      <c r="Y1663" s="106">
        <f>IF(CentrepointSourced[[#This Row],[Age]]="16-24",CentrepointSourced[[#This Row],[Presented HS DQ]],0)</f>
        <v>0</v>
      </c>
      <c r="Z1663" s="106">
        <f>IF(CentrepointSourced[[#This Row],[Age]]="18-24",CentrepointSourced[[#This Row],[Presented HS DQ]],0)</f>
        <v>0</v>
      </c>
      <c r="AA1663" s="106">
        <f>IF(CentrepointSourced[[#This Row],[Age]]="16-17",CentrepointSourced[[#This Row],[Presented CS DQ]],0)</f>
        <v>0</v>
      </c>
      <c r="AB1663" s="106">
        <f>IF(CentrepointSourced[[#This Row],[Age]]="16-24",CentrepointSourced[[#This Row],[Presented CS DQ]],0)</f>
        <v>0</v>
      </c>
      <c r="AC1663" s="106">
        <f>IF(CentrepointSourced[[#This Row],[Age]]="18-24",CentrepointSourced[[#This Row],[Presented CS DQ]],0)</f>
        <v>0</v>
      </c>
      <c r="AD1663" s="107">
        <f>IF(CentrepointSourced[[#This Row],[Age]]="16-17",CentrepointSourced[[#This Row],[Assessed HS DQ]],0)</f>
        <v>13</v>
      </c>
      <c r="AE1663" s="107">
        <f>IF(CentrepointSourced[[#This Row],[Age]]="16-24",CentrepointSourced[[#This Row],[Assessed HS DQ]],0)</f>
        <v>0</v>
      </c>
      <c r="AF1663" s="107">
        <f>IF(CentrepointSourced[[#This Row],[Age]]="18-24",CentrepointSourced[[#This Row],[Assessed HS DQ]],0)</f>
        <v>0</v>
      </c>
      <c r="AG1663" s="107">
        <f>IF(CentrepointSourced[[#This Row],[Age]]="16-17",CentrepointSourced[[#This Row],[Assessed CS DQ]],0)</f>
        <v>0</v>
      </c>
      <c r="AH1663" s="107">
        <f>IF(CentrepointSourced[[#This Row],[Age]]="16-24",CentrepointSourced[[#This Row],[Assessed CS DQ]],0)</f>
        <v>0</v>
      </c>
      <c r="AI1663" s="107">
        <f>IF(CentrepointSourced[[#This Row],[Age]]="18-24",CentrepointSourced[[#This Row],[Assessed CS DQ]],0)</f>
        <v>0</v>
      </c>
    </row>
    <row r="1664" spans="1:35" customFormat="1" ht="13.5" customHeight="1">
      <c r="A1664" s="45" t="s">
        <v>16</v>
      </c>
      <c r="B1664" s="62" t="s">
        <v>55</v>
      </c>
      <c r="C1664" s="45"/>
      <c r="D1664" s="62" t="s">
        <v>37</v>
      </c>
      <c r="E1664" s="67">
        <v>2013</v>
      </c>
      <c r="F1664" s="67" t="s">
        <v>25</v>
      </c>
      <c r="G1664" s="67">
        <v>3</v>
      </c>
      <c r="H1664" s="68">
        <v>3</v>
      </c>
      <c r="I1664" s="45"/>
      <c r="J1664" s="73" t="s">
        <v>31</v>
      </c>
      <c r="K1664" s="45"/>
      <c r="L1664" s="45"/>
      <c r="M1664" s="45"/>
      <c r="N1664" s="45"/>
      <c r="O1664" s="45"/>
      <c r="P1664" s="45"/>
      <c r="Q1664" s="41" t="str">
        <f>IF(CentrepointSourced[[#This Row],[Country]]="Northern Ireland","Northern Ireland",IFERROR(VLOOKUP(CentrepointSourced[[#This Row],[Local Authority]],LKP_LANameDQ[],2,FALSE),CentrepointSourced[[#This Row],[Local Authority]]))</f>
        <v>Merthyr Tydfil</v>
      </c>
      <c r="R1664" s="41" t="str">
        <f>IF(CentrepointSourced[[#This Row],[LA type]]="County","",INDEX(ConsolGeog[lad14cd],MATCH(CentrepointSourced[[#This Row],[Local Authority DQ]],ConsolGeog[la_name],0)))</f>
        <v>W06000024</v>
      </c>
      <c r="S1664" s="41" t="str">
        <f>IF(OR(CentrepointSourced[[#This Row],[Country]]="Northern Ireland",CentrepointSourced[[#This Row],[Country]]="Scotland",CentrepointSourced[[#This Row],[Country]]="Wales"),"Local Authority",CentrepointSourced[[#This Row],[LA type]])</f>
        <v>Local Authority</v>
      </c>
      <c r="T1664" s="41">
        <f>IF(TRIM(CentrepointSourced[[#This Row],[Presented HS]])="",0,IF(CentrepointSourced[[#This Row],[Presented HS]]="&lt;5",2.5,IF(CentrepointSourced[[#This Row],[Presented HS]]="&lt;10",5,VALUE(TRIM(CentrepointSourced[[#This Row],[Presented HS]])))))</f>
        <v>3</v>
      </c>
      <c r="U1664" s="41">
        <f>IF(TRIM(CentrepointSourced[[#This Row],[Assessed HS]])="",0,IF(CentrepointSourced[[#This Row],[Assessed HS]]="&lt;5",2.5,IF(CentrepointSourced[[#This Row],[Assessed HS]]="&lt;10",5,VALUE(TRIM(CentrepointSourced[[#This Row],[Assessed HS]])))))</f>
        <v>3</v>
      </c>
      <c r="V1664" s="41">
        <f>IF(TRIM(CentrepointSourced[[#This Row],[Presented CS]])="",0,IF(CentrepointSourced[[#This Row],[Presented CS]]="&lt;5",2.5,IF(CentrepointSourced[[#This Row],[Presented CS]]="&lt;10",5,VALUE(TRIM(CentrepointSourced[[#This Row],[Presented CS]])))))</f>
        <v>0</v>
      </c>
      <c r="W1664" s="41">
        <f>IF(TRIM(CentrepointSourced[[#This Row],[Assessed CS]])="",0,IF(CentrepointSourced[[#This Row],[Assessed CS]]="&lt;5",2.5,IF(CentrepointSourced[[#This Row],[Assessed CS]]="&lt;10",5,VALUE(TRIM(CentrepointSourced[[#This Row],[Assessed CS]])))))</f>
        <v>0</v>
      </c>
      <c r="X1664" s="106">
        <f>IF(CentrepointSourced[[#This Row],[Age]]="16-17",CentrepointSourced[[#This Row],[Presented HS DQ]],0)</f>
        <v>3</v>
      </c>
      <c r="Y1664" s="106">
        <f>IF(CentrepointSourced[[#This Row],[Age]]="16-24",CentrepointSourced[[#This Row],[Presented HS DQ]],0)</f>
        <v>0</v>
      </c>
      <c r="Z1664" s="106">
        <f>IF(CentrepointSourced[[#This Row],[Age]]="18-24",CentrepointSourced[[#This Row],[Presented HS DQ]],0)</f>
        <v>0</v>
      </c>
      <c r="AA1664" s="106">
        <f>IF(CentrepointSourced[[#This Row],[Age]]="16-17",CentrepointSourced[[#This Row],[Presented CS DQ]],0)</f>
        <v>0</v>
      </c>
      <c r="AB1664" s="106">
        <f>IF(CentrepointSourced[[#This Row],[Age]]="16-24",CentrepointSourced[[#This Row],[Presented CS DQ]],0)</f>
        <v>0</v>
      </c>
      <c r="AC1664" s="106">
        <f>IF(CentrepointSourced[[#This Row],[Age]]="18-24",CentrepointSourced[[#This Row],[Presented CS DQ]],0)</f>
        <v>0</v>
      </c>
      <c r="AD1664" s="107">
        <f>IF(CentrepointSourced[[#This Row],[Age]]="16-17",CentrepointSourced[[#This Row],[Assessed HS DQ]],0)</f>
        <v>3</v>
      </c>
      <c r="AE1664" s="107">
        <f>IF(CentrepointSourced[[#This Row],[Age]]="16-24",CentrepointSourced[[#This Row],[Assessed HS DQ]],0)</f>
        <v>0</v>
      </c>
      <c r="AF1664" s="107">
        <f>IF(CentrepointSourced[[#This Row],[Age]]="18-24",CentrepointSourced[[#This Row],[Assessed HS DQ]],0)</f>
        <v>0</v>
      </c>
      <c r="AG1664" s="107">
        <f>IF(CentrepointSourced[[#This Row],[Age]]="16-17",CentrepointSourced[[#This Row],[Assessed CS DQ]],0)</f>
        <v>0</v>
      </c>
      <c r="AH1664" s="107">
        <f>IF(CentrepointSourced[[#This Row],[Age]]="16-24",CentrepointSourced[[#This Row],[Assessed CS DQ]],0)</f>
        <v>0</v>
      </c>
      <c r="AI1664" s="107">
        <f>IF(CentrepointSourced[[#This Row],[Age]]="18-24",CentrepointSourced[[#This Row],[Assessed CS DQ]],0)</f>
        <v>0</v>
      </c>
    </row>
    <row r="1665" spans="1:35" customFormat="1" ht="13.5" customHeight="1">
      <c r="A1665" s="45" t="s">
        <v>16</v>
      </c>
      <c r="B1665" s="62" t="s">
        <v>55</v>
      </c>
      <c r="C1665" s="45"/>
      <c r="D1665" s="62" t="s">
        <v>37</v>
      </c>
      <c r="E1665" s="67">
        <v>2013</v>
      </c>
      <c r="F1665" s="67" t="s">
        <v>26</v>
      </c>
      <c r="G1665" s="67">
        <v>26</v>
      </c>
      <c r="H1665" s="68">
        <v>26</v>
      </c>
      <c r="I1665" s="45"/>
      <c r="J1665" s="98">
        <v>20</v>
      </c>
      <c r="K1665" s="45"/>
      <c r="L1665" s="45"/>
      <c r="M1665" s="45"/>
      <c r="N1665" s="45"/>
      <c r="O1665" s="45"/>
      <c r="P1665" s="45"/>
      <c r="Q1665" s="41" t="str">
        <f>IF(CentrepointSourced[[#This Row],[Country]]="Northern Ireland","Northern Ireland",IFERROR(VLOOKUP(CentrepointSourced[[#This Row],[Local Authority]],LKP_LANameDQ[],2,FALSE),CentrepointSourced[[#This Row],[Local Authority]]))</f>
        <v>Merthyr Tydfil</v>
      </c>
      <c r="R1665" s="41" t="str">
        <f>IF(CentrepointSourced[[#This Row],[LA type]]="County","",INDEX(ConsolGeog[lad14cd],MATCH(CentrepointSourced[[#This Row],[Local Authority DQ]],ConsolGeog[la_name],0)))</f>
        <v>W06000024</v>
      </c>
      <c r="S1665" s="41" t="str">
        <f>IF(OR(CentrepointSourced[[#This Row],[Country]]="Northern Ireland",CentrepointSourced[[#This Row],[Country]]="Scotland",CentrepointSourced[[#This Row],[Country]]="Wales"),"Local Authority",CentrepointSourced[[#This Row],[LA type]])</f>
        <v>Local Authority</v>
      </c>
      <c r="T1665" s="41">
        <f>IF(TRIM(CentrepointSourced[[#This Row],[Presented HS]])="",0,IF(CentrepointSourced[[#This Row],[Presented HS]]="&lt;5",2.5,IF(CentrepointSourced[[#This Row],[Presented HS]]="&lt;10",5,VALUE(TRIM(CentrepointSourced[[#This Row],[Presented HS]])))))</f>
        <v>26</v>
      </c>
      <c r="U1665" s="41">
        <f>IF(TRIM(CentrepointSourced[[#This Row],[Assessed HS]])="",0,IF(CentrepointSourced[[#This Row],[Assessed HS]]="&lt;5",2.5,IF(CentrepointSourced[[#This Row],[Assessed HS]]="&lt;10",5,VALUE(TRIM(CentrepointSourced[[#This Row],[Assessed HS]])))))</f>
        <v>26</v>
      </c>
      <c r="V1665" s="41">
        <f>IF(TRIM(CentrepointSourced[[#This Row],[Presented CS]])="",0,IF(CentrepointSourced[[#This Row],[Presented CS]]="&lt;5",2.5,IF(CentrepointSourced[[#This Row],[Presented CS]]="&lt;10",5,VALUE(TRIM(CentrepointSourced[[#This Row],[Presented CS]])))))</f>
        <v>0</v>
      </c>
      <c r="W1665" s="41">
        <f>IF(TRIM(CentrepointSourced[[#This Row],[Assessed CS]])="",0,IF(CentrepointSourced[[#This Row],[Assessed CS]]="&lt;5",2.5,IF(CentrepointSourced[[#This Row],[Assessed CS]]="&lt;10",5,VALUE(TRIM(CentrepointSourced[[#This Row],[Assessed CS]])))))</f>
        <v>0</v>
      </c>
      <c r="X1665" s="106">
        <f>IF(CentrepointSourced[[#This Row],[Age]]="16-17",CentrepointSourced[[#This Row],[Presented HS DQ]],0)</f>
        <v>0</v>
      </c>
      <c r="Y1665" s="106">
        <f>IF(CentrepointSourced[[#This Row],[Age]]="16-24",CentrepointSourced[[#This Row],[Presented HS DQ]],0)</f>
        <v>0</v>
      </c>
      <c r="Z1665" s="106">
        <f>IF(CentrepointSourced[[#This Row],[Age]]="18-24",CentrepointSourced[[#This Row],[Presented HS DQ]],0)</f>
        <v>26</v>
      </c>
      <c r="AA1665" s="106">
        <f>IF(CentrepointSourced[[#This Row],[Age]]="16-17",CentrepointSourced[[#This Row],[Presented CS DQ]],0)</f>
        <v>0</v>
      </c>
      <c r="AB1665" s="106">
        <f>IF(CentrepointSourced[[#This Row],[Age]]="16-24",CentrepointSourced[[#This Row],[Presented CS DQ]],0)</f>
        <v>0</v>
      </c>
      <c r="AC1665" s="106">
        <f>IF(CentrepointSourced[[#This Row],[Age]]="18-24",CentrepointSourced[[#This Row],[Presented CS DQ]],0)</f>
        <v>0</v>
      </c>
      <c r="AD1665" s="107">
        <f>IF(CentrepointSourced[[#This Row],[Age]]="16-17",CentrepointSourced[[#This Row],[Assessed HS DQ]],0)</f>
        <v>0</v>
      </c>
      <c r="AE1665" s="107">
        <f>IF(CentrepointSourced[[#This Row],[Age]]="16-24",CentrepointSourced[[#This Row],[Assessed HS DQ]],0)</f>
        <v>0</v>
      </c>
      <c r="AF1665" s="107">
        <f>IF(CentrepointSourced[[#This Row],[Age]]="18-24",CentrepointSourced[[#This Row],[Assessed HS DQ]],0)</f>
        <v>26</v>
      </c>
      <c r="AG1665" s="107">
        <f>IF(CentrepointSourced[[#This Row],[Age]]="16-17",CentrepointSourced[[#This Row],[Assessed CS DQ]],0)</f>
        <v>0</v>
      </c>
      <c r="AH1665" s="107">
        <f>IF(CentrepointSourced[[#This Row],[Age]]="16-24",CentrepointSourced[[#This Row],[Assessed CS DQ]],0)</f>
        <v>0</v>
      </c>
      <c r="AI1665" s="107">
        <f>IF(CentrepointSourced[[#This Row],[Age]]="18-24",CentrepointSourced[[#This Row],[Assessed CS DQ]],0)</f>
        <v>0</v>
      </c>
    </row>
    <row r="1666" spans="1:35" customFormat="1" ht="13.5" customHeight="1">
      <c r="A1666" s="45" t="s">
        <v>16</v>
      </c>
      <c r="B1666" s="62" t="s">
        <v>55</v>
      </c>
      <c r="C1666" s="45"/>
      <c r="D1666" s="62" t="s">
        <v>37</v>
      </c>
      <c r="E1666" s="67">
        <v>2014</v>
      </c>
      <c r="F1666" s="67" t="s">
        <v>25</v>
      </c>
      <c r="G1666" s="67">
        <v>3</v>
      </c>
      <c r="H1666" s="68">
        <v>3</v>
      </c>
      <c r="I1666" s="45"/>
      <c r="J1666" s="73" t="s">
        <v>31</v>
      </c>
      <c r="K1666" s="45"/>
      <c r="L1666" s="45"/>
      <c r="M1666" s="45"/>
      <c r="N1666" s="45"/>
      <c r="O1666" s="45"/>
      <c r="P1666" s="45"/>
      <c r="Q1666" s="41" t="str">
        <f>IF(CentrepointSourced[[#This Row],[Country]]="Northern Ireland","Northern Ireland",IFERROR(VLOOKUP(CentrepointSourced[[#This Row],[Local Authority]],LKP_LANameDQ[],2,FALSE),CentrepointSourced[[#This Row],[Local Authority]]))</f>
        <v>Merthyr Tydfil</v>
      </c>
      <c r="R1666" s="41" t="str">
        <f>IF(CentrepointSourced[[#This Row],[LA type]]="County","",INDEX(ConsolGeog[lad14cd],MATCH(CentrepointSourced[[#This Row],[Local Authority DQ]],ConsolGeog[la_name],0)))</f>
        <v>W06000024</v>
      </c>
      <c r="S1666" s="41" t="str">
        <f>IF(OR(CentrepointSourced[[#This Row],[Country]]="Northern Ireland",CentrepointSourced[[#This Row],[Country]]="Scotland",CentrepointSourced[[#This Row],[Country]]="Wales"),"Local Authority",CentrepointSourced[[#This Row],[LA type]])</f>
        <v>Local Authority</v>
      </c>
      <c r="T1666" s="41">
        <f>IF(TRIM(CentrepointSourced[[#This Row],[Presented HS]])="",0,IF(CentrepointSourced[[#This Row],[Presented HS]]="&lt;5",2.5,IF(CentrepointSourced[[#This Row],[Presented HS]]="&lt;10",5,VALUE(TRIM(CentrepointSourced[[#This Row],[Presented HS]])))))</f>
        <v>3</v>
      </c>
      <c r="U1666" s="41">
        <f>IF(TRIM(CentrepointSourced[[#This Row],[Assessed HS]])="",0,IF(CentrepointSourced[[#This Row],[Assessed HS]]="&lt;5",2.5,IF(CentrepointSourced[[#This Row],[Assessed HS]]="&lt;10",5,VALUE(TRIM(CentrepointSourced[[#This Row],[Assessed HS]])))))</f>
        <v>3</v>
      </c>
      <c r="V1666" s="41">
        <f>IF(TRIM(CentrepointSourced[[#This Row],[Presented CS]])="",0,IF(CentrepointSourced[[#This Row],[Presented CS]]="&lt;5",2.5,IF(CentrepointSourced[[#This Row],[Presented CS]]="&lt;10",5,VALUE(TRIM(CentrepointSourced[[#This Row],[Presented CS]])))))</f>
        <v>0</v>
      </c>
      <c r="W1666" s="41">
        <f>IF(TRIM(CentrepointSourced[[#This Row],[Assessed CS]])="",0,IF(CentrepointSourced[[#This Row],[Assessed CS]]="&lt;5",2.5,IF(CentrepointSourced[[#This Row],[Assessed CS]]="&lt;10",5,VALUE(TRIM(CentrepointSourced[[#This Row],[Assessed CS]])))))</f>
        <v>0</v>
      </c>
      <c r="X1666" s="106">
        <f>IF(CentrepointSourced[[#This Row],[Age]]="16-17",CentrepointSourced[[#This Row],[Presented HS DQ]],0)</f>
        <v>3</v>
      </c>
      <c r="Y1666" s="106">
        <f>IF(CentrepointSourced[[#This Row],[Age]]="16-24",CentrepointSourced[[#This Row],[Presented HS DQ]],0)</f>
        <v>0</v>
      </c>
      <c r="Z1666" s="106">
        <f>IF(CentrepointSourced[[#This Row],[Age]]="18-24",CentrepointSourced[[#This Row],[Presented HS DQ]],0)</f>
        <v>0</v>
      </c>
      <c r="AA1666" s="106">
        <f>IF(CentrepointSourced[[#This Row],[Age]]="16-17",CentrepointSourced[[#This Row],[Presented CS DQ]],0)</f>
        <v>0</v>
      </c>
      <c r="AB1666" s="106">
        <f>IF(CentrepointSourced[[#This Row],[Age]]="16-24",CentrepointSourced[[#This Row],[Presented CS DQ]],0)</f>
        <v>0</v>
      </c>
      <c r="AC1666" s="106">
        <f>IF(CentrepointSourced[[#This Row],[Age]]="18-24",CentrepointSourced[[#This Row],[Presented CS DQ]],0)</f>
        <v>0</v>
      </c>
      <c r="AD1666" s="107">
        <f>IF(CentrepointSourced[[#This Row],[Age]]="16-17",CentrepointSourced[[#This Row],[Assessed HS DQ]],0)</f>
        <v>3</v>
      </c>
      <c r="AE1666" s="107">
        <f>IF(CentrepointSourced[[#This Row],[Age]]="16-24",CentrepointSourced[[#This Row],[Assessed HS DQ]],0)</f>
        <v>0</v>
      </c>
      <c r="AF1666" s="107">
        <f>IF(CentrepointSourced[[#This Row],[Age]]="18-24",CentrepointSourced[[#This Row],[Assessed HS DQ]],0)</f>
        <v>0</v>
      </c>
      <c r="AG1666" s="107">
        <f>IF(CentrepointSourced[[#This Row],[Age]]="16-17",CentrepointSourced[[#This Row],[Assessed CS DQ]],0)</f>
        <v>0</v>
      </c>
      <c r="AH1666" s="107">
        <f>IF(CentrepointSourced[[#This Row],[Age]]="16-24",CentrepointSourced[[#This Row],[Assessed CS DQ]],0)</f>
        <v>0</v>
      </c>
      <c r="AI1666" s="107">
        <f>IF(CentrepointSourced[[#This Row],[Age]]="18-24",CentrepointSourced[[#This Row],[Assessed CS DQ]],0)</f>
        <v>0</v>
      </c>
    </row>
    <row r="1667" spans="1:35" customFormat="1" ht="13.5" customHeight="1">
      <c r="A1667" s="45" t="s">
        <v>16</v>
      </c>
      <c r="B1667" s="62" t="s">
        <v>55</v>
      </c>
      <c r="C1667" s="45"/>
      <c r="D1667" s="62" t="s">
        <v>37</v>
      </c>
      <c r="E1667" s="67">
        <v>2014</v>
      </c>
      <c r="F1667" s="67" t="s">
        <v>26</v>
      </c>
      <c r="G1667" s="67">
        <v>31</v>
      </c>
      <c r="H1667" s="68">
        <v>31</v>
      </c>
      <c r="I1667" s="45"/>
      <c r="J1667" s="98">
        <v>10</v>
      </c>
      <c r="K1667" s="45"/>
      <c r="L1667" s="45"/>
      <c r="M1667" s="45"/>
      <c r="N1667" s="45"/>
      <c r="O1667" s="45"/>
      <c r="P1667" s="45"/>
      <c r="Q1667" s="41" t="str">
        <f>IF(CentrepointSourced[[#This Row],[Country]]="Northern Ireland","Northern Ireland",IFERROR(VLOOKUP(CentrepointSourced[[#This Row],[Local Authority]],LKP_LANameDQ[],2,FALSE),CentrepointSourced[[#This Row],[Local Authority]]))</f>
        <v>Merthyr Tydfil</v>
      </c>
      <c r="R1667" s="41" t="str">
        <f>IF(CentrepointSourced[[#This Row],[LA type]]="County","",INDEX(ConsolGeog[lad14cd],MATCH(CentrepointSourced[[#This Row],[Local Authority DQ]],ConsolGeog[la_name],0)))</f>
        <v>W06000024</v>
      </c>
      <c r="S1667" s="41" t="str">
        <f>IF(OR(CentrepointSourced[[#This Row],[Country]]="Northern Ireland",CentrepointSourced[[#This Row],[Country]]="Scotland",CentrepointSourced[[#This Row],[Country]]="Wales"),"Local Authority",CentrepointSourced[[#This Row],[LA type]])</f>
        <v>Local Authority</v>
      </c>
      <c r="T1667" s="41">
        <f>IF(TRIM(CentrepointSourced[[#This Row],[Presented HS]])="",0,IF(CentrepointSourced[[#This Row],[Presented HS]]="&lt;5",2.5,IF(CentrepointSourced[[#This Row],[Presented HS]]="&lt;10",5,VALUE(TRIM(CentrepointSourced[[#This Row],[Presented HS]])))))</f>
        <v>31</v>
      </c>
      <c r="U1667" s="41">
        <f>IF(TRIM(CentrepointSourced[[#This Row],[Assessed HS]])="",0,IF(CentrepointSourced[[#This Row],[Assessed HS]]="&lt;5",2.5,IF(CentrepointSourced[[#This Row],[Assessed HS]]="&lt;10",5,VALUE(TRIM(CentrepointSourced[[#This Row],[Assessed HS]])))))</f>
        <v>31</v>
      </c>
      <c r="V1667" s="41">
        <f>IF(TRIM(CentrepointSourced[[#This Row],[Presented CS]])="",0,IF(CentrepointSourced[[#This Row],[Presented CS]]="&lt;5",2.5,IF(CentrepointSourced[[#This Row],[Presented CS]]="&lt;10",5,VALUE(TRIM(CentrepointSourced[[#This Row],[Presented CS]])))))</f>
        <v>0</v>
      </c>
      <c r="W1667" s="41">
        <f>IF(TRIM(CentrepointSourced[[#This Row],[Assessed CS]])="",0,IF(CentrepointSourced[[#This Row],[Assessed CS]]="&lt;5",2.5,IF(CentrepointSourced[[#This Row],[Assessed CS]]="&lt;10",5,VALUE(TRIM(CentrepointSourced[[#This Row],[Assessed CS]])))))</f>
        <v>0</v>
      </c>
      <c r="X1667" s="106">
        <f>IF(CentrepointSourced[[#This Row],[Age]]="16-17",CentrepointSourced[[#This Row],[Presented HS DQ]],0)</f>
        <v>0</v>
      </c>
      <c r="Y1667" s="106">
        <f>IF(CentrepointSourced[[#This Row],[Age]]="16-24",CentrepointSourced[[#This Row],[Presented HS DQ]],0)</f>
        <v>0</v>
      </c>
      <c r="Z1667" s="106">
        <f>IF(CentrepointSourced[[#This Row],[Age]]="18-24",CentrepointSourced[[#This Row],[Presented HS DQ]],0)</f>
        <v>31</v>
      </c>
      <c r="AA1667" s="106">
        <f>IF(CentrepointSourced[[#This Row],[Age]]="16-17",CentrepointSourced[[#This Row],[Presented CS DQ]],0)</f>
        <v>0</v>
      </c>
      <c r="AB1667" s="106">
        <f>IF(CentrepointSourced[[#This Row],[Age]]="16-24",CentrepointSourced[[#This Row],[Presented CS DQ]],0)</f>
        <v>0</v>
      </c>
      <c r="AC1667" s="106">
        <f>IF(CentrepointSourced[[#This Row],[Age]]="18-24",CentrepointSourced[[#This Row],[Presented CS DQ]],0)</f>
        <v>0</v>
      </c>
      <c r="AD1667" s="107">
        <f>IF(CentrepointSourced[[#This Row],[Age]]="16-17",CentrepointSourced[[#This Row],[Assessed HS DQ]],0)</f>
        <v>0</v>
      </c>
      <c r="AE1667" s="107">
        <f>IF(CentrepointSourced[[#This Row],[Age]]="16-24",CentrepointSourced[[#This Row],[Assessed HS DQ]],0)</f>
        <v>0</v>
      </c>
      <c r="AF1667" s="107">
        <f>IF(CentrepointSourced[[#This Row],[Age]]="18-24",CentrepointSourced[[#This Row],[Assessed HS DQ]],0)</f>
        <v>31</v>
      </c>
      <c r="AG1667" s="107">
        <f>IF(CentrepointSourced[[#This Row],[Age]]="16-17",CentrepointSourced[[#This Row],[Assessed CS DQ]],0)</f>
        <v>0</v>
      </c>
      <c r="AH1667" s="107">
        <f>IF(CentrepointSourced[[#This Row],[Age]]="16-24",CentrepointSourced[[#This Row],[Assessed CS DQ]],0)</f>
        <v>0</v>
      </c>
      <c r="AI1667" s="107">
        <f>IF(CentrepointSourced[[#This Row],[Age]]="18-24",CentrepointSourced[[#This Row],[Assessed CS DQ]],0)</f>
        <v>0</v>
      </c>
    </row>
    <row r="1668" spans="1:35" customFormat="1" ht="13.5" customHeight="1">
      <c r="A1668" s="45" t="s">
        <v>16</v>
      </c>
      <c r="B1668" s="62" t="s">
        <v>87</v>
      </c>
      <c r="C1668" s="45"/>
      <c r="D1668" s="62" t="s">
        <v>37</v>
      </c>
      <c r="E1668" s="67">
        <v>2012</v>
      </c>
      <c r="F1668" s="67" t="s">
        <v>25</v>
      </c>
      <c r="G1668" s="67"/>
      <c r="H1668" s="79"/>
      <c r="I1668" s="45"/>
      <c r="J1668" s="45" t="s">
        <v>31</v>
      </c>
      <c r="K1668" s="45"/>
      <c r="L1668" s="45"/>
      <c r="M1668" s="45"/>
      <c r="N1668" s="45"/>
      <c r="O1668" s="45"/>
      <c r="P1668" s="45"/>
      <c r="Q1668" s="41" t="str">
        <f>IF(CentrepointSourced[[#This Row],[Country]]="Northern Ireland","Northern Ireland",IFERROR(VLOOKUP(CentrepointSourced[[#This Row],[Local Authority]],LKP_LANameDQ[],2,FALSE),CentrepointSourced[[#This Row],[Local Authority]]))</f>
        <v>Monmouthshire</v>
      </c>
      <c r="R1668" s="41" t="str">
        <f>IF(CentrepointSourced[[#This Row],[LA type]]="County","",INDEX(ConsolGeog[lad14cd],MATCH(CentrepointSourced[[#This Row],[Local Authority DQ]],ConsolGeog[la_name],0)))</f>
        <v>W06000021</v>
      </c>
      <c r="S1668" s="41" t="str">
        <f>IF(OR(CentrepointSourced[[#This Row],[Country]]="Northern Ireland",CentrepointSourced[[#This Row],[Country]]="Scotland",CentrepointSourced[[#This Row],[Country]]="Wales"),"Local Authority",CentrepointSourced[[#This Row],[LA type]])</f>
        <v>Local Authority</v>
      </c>
      <c r="T1668" s="41">
        <f>IF(TRIM(CentrepointSourced[[#This Row],[Presented HS]])="",0,IF(CentrepointSourced[[#This Row],[Presented HS]]="&lt;5",2.5,IF(CentrepointSourced[[#This Row],[Presented HS]]="&lt;10",5,VALUE(TRIM(CentrepointSourced[[#This Row],[Presented HS]])))))</f>
        <v>0</v>
      </c>
      <c r="U1668" s="41">
        <f>IF(TRIM(CentrepointSourced[[#This Row],[Assessed HS]])="",0,IF(CentrepointSourced[[#This Row],[Assessed HS]]="&lt;5",2.5,IF(CentrepointSourced[[#This Row],[Assessed HS]]="&lt;10",5,VALUE(TRIM(CentrepointSourced[[#This Row],[Assessed HS]])))))</f>
        <v>0</v>
      </c>
      <c r="V1668" s="41">
        <f>IF(TRIM(CentrepointSourced[[#This Row],[Presented CS]])="",0,IF(CentrepointSourced[[#This Row],[Presented CS]]="&lt;5",2.5,IF(CentrepointSourced[[#This Row],[Presented CS]]="&lt;10",5,VALUE(TRIM(CentrepointSourced[[#This Row],[Presented CS]])))))</f>
        <v>0</v>
      </c>
      <c r="W1668" s="41">
        <f>IF(TRIM(CentrepointSourced[[#This Row],[Assessed CS]])="",0,IF(CentrepointSourced[[#This Row],[Assessed CS]]="&lt;5",2.5,IF(CentrepointSourced[[#This Row],[Assessed CS]]="&lt;10",5,VALUE(TRIM(CentrepointSourced[[#This Row],[Assessed CS]])))))</f>
        <v>0</v>
      </c>
      <c r="X1668" s="106">
        <f>IF(CentrepointSourced[[#This Row],[Age]]="16-17",CentrepointSourced[[#This Row],[Presented HS DQ]],0)</f>
        <v>0</v>
      </c>
      <c r="Y1668" s="106">
        <f>IF(CentrepointSourced[[#This Row],[Age]]="16-24",CentrepointSourced[[#This Row],[Presented HS DQ]],0)</f>
        <v>0</v>
      </c>
      <c r="Z1668" s="106">
        <f>IF(CentrepointSourced[[#This Row],[Age]]="18-24",CentrepointSourced[[#This Row],[Presented HS DQ]],0)</f>
        <v>0</v>
      </c>
      <c r="AA1668" s="106">
        <f>IF(CentrepointSourced[[#This Row],[Age]]="16-17",CentrepointSourced[[#This Row],[Presented CS DQ]],0)</f>
        <v>0</v>
      </c>
      <c r="AB1668" s="106">
        <f>IF(CentrepointSourced[[#This Row],[Age]]="16-24",CentrepointSourced[[#This Row],[Presented CS DQ]],0)</f>
        <v>0</v>
      </c>
      <c r="AC1668" s="106">
        <f>IF(CentrepointSourced[[#This Row],[Age]]="18-24",CentrepointSourced[[#This Row],[Presented CS DQ]],0)</f>
        <v>0</v>
      </c>
      <c r="AD1668" s="107">
        <f>IF(CentrepointSourced[[#This Row],[Age]]="16-17",CentrepointSourced[[#This Row],[Assessed HS DQ]],0)</f>
        <v>0</v>
      </c>
      <c r="AE1668" s="107">
        <f>IF(CentrepointSourced[[#This Row],[Age]]="16-24",CentrepointSourced[[#This Row],[Assessed HS DQ]],0)</f>
        <v>0</v>
      </c>
      <c r="AF1668" s="107">
        <f>IF(CentrepointSourced[[#This Row],[Age]]="18-24",CentrepointSourced[[#This Row],[Assessed HS DQ]],0)</f>
        <v>0</v>
      </c>
      <c r="AG1668" s="107">
        <f>IF(CentrepointSourced[[#This Row],[Age]]="16-17",CentrepointSourced[[#This Row],[Assessed CS DQ]],0)</f>
        <v>0</v>
      </c>
      <c r="AH1668" s="107">
        <f>IF(CentrepointSourced[[#This Row],[Age]]="16-24",CentrepointSourced[[#This Row],[Assessed CS DQ]],0)</f>
        <v>0</v>
      </c>
      <c r="AI1668" s="107">
        <f>IF(CentrepointSourced[[#This Row],[Age]]="18-24",CentrepointSourced[[#This Row],[Assessed CS DQ]],0)</f>
        <v>0</v>
      </c>
    </row>
    <row r="1669" spans="1:35" customFormat="1" ht="13.5" customHeight="1">
      <c r="A1669" s="45" t="s">
        <v>16</v>
      </c>
      <c r="B1669" s="62" t="s">
        <v>87</v>
      </c>
      <c r="C1669" s="45"/>
      <c r="D1669" s="62" t="s">
        <v>37</v>
      </c>
      <c r="E1669" s="67">
        <v>2012</v>
      </c>
      <c r="F1669" s="67" t="s">
        <v>26</v>
      </c>
      <c r="G1669" s="67"/>
      <c r="H1669" s="79"/>
      <c r="I1669" s="45"/>
      <c r="J1669" s="45">
        <v>60</v>
      </c>
      <c r="K1669" s="45"/>
      <c r="L1669" s="45"/>
      <c r="M1669" s="45"/>
      <c r="N1669" s="45"/>
      <c r="O1669" s="45"/>
      <c r="P1669" s="45"/>
      <c r="Q1669" s="41" t="str">
        <f>IF(CentrepointSourced[[#This Row],[Country]]="Northern Ireland","Northern Ireland",IFERROR(VLOOKUP(CentrepointSourced[[#This Row],[Local Authority]],LKP_LANameDQ[],2,FALSE),CentrepointSourced[[#This Row],[Local Authority]]))</f>
        <v>Monmouthshire</v>
      </c>
      <c r="R1669" s="41" t="str">
        <f>IF(CentrepointSourced[[#This Row],[LA type]]="County","",INDEX(ConsolGeog[lad14cd],MATCH(CentrepointSourced[[#This Row],[Local Authority DQ]],ConsolGeog[la_name],0)))</f>
        <v>W06000021</v>
      </c>
      <c r="S1669" s="41" t="str">
        <f>IF(OR(CentrepointSourced[[#This Row],[Country]]="Northern Ireland",CentrepointSourced[[#This Row],[Country]]="Scotland",CentrepointSourced[[#This Row],[Country]]="Wales"),"Local Authority",CentrepointSourced[[#This Row],[LA type]])</f>
        <v>Local Authority</v>
      </c>
      <c r="T1669" s="41">
        <f>IF(TRIM(CentrepointSourced[[#This Row],[Presented HS]])="",0,IF(CentrepointSourced[[#This Row],[Presented HS]]="&lt;5",2.5,IF(CentrepointSourced[[#This Row],[Presented HS]]="&lt;10",5,VALUE(TRIM(CentrepointSourced[[#This Row],[Presented HS]])))))</f>
        <v>0</v>
      </c>
      <c r="U1669" s="41">
        <f>IF(TRIM(CentrepointSourced[[#This Row],[Assessed HS]])="",0,IF(CentrepointSourced[[#This Row],[Assessed HS]]="&lt;5",2.5,IF(CentrepointSourced[[#This Row],[Assessed HS]]="&lt;10",5,VALUE(TRIM(CentrepointSourced[[#This Row],[Assessed HS]])))))</f>
        <v>0</v>
      </c>
      <c r="V1669" s="41">
        <f>IF(TRIM(CentrepointSourced[[#This Row],[Presented CS]])="",0,IF(CentrepointSourced[[#This Row],[Presented CS]]="&lt;5",2.5,IF(CentrepointSourced[[#This Row],[Presented CS]]="&lt;10",5,VALUE(TRIM(CentrepointSourced[[#This Row],[Presented CS]])))))</f>
        <v>0</v>
      </c>
      <c r="W1669" s="41">
        <f>IF(TRIM(CentrepointSourced[[#This Row],[Assessed CS]])="",0,IF(CentrepointSourced[[#This Row],[Assessed CS]]="&lt;5",2.5,IF(CentrepointSourced[[#This Row],[Assessed CS]]="&lt;10",5,VALUE(TRIM(CentrepointSourced[[#This Row],[Assessed CS]])))))</f>
        <v>0</v>
      </c>
      <c r="X1669" s="106">
        <f>IF(CentrepointSourced[[#This Row],[Age]]="16-17",CentrepointSourced[[#This Row],[Presented HS DQ]],0)</f>
        <v>0</v>
      </c>
      <c r="Y1669" s="106">
        <f>IF(CentrepointSourced[[#This Row],[Age]]="16-24",CentrepointSourced[[#This Row],[Presented HS DQ]],0)</f>
        <v>0</v>
      </c>
      <c r="Z1669" s="106">
        <f>IF(CentrepointSourced[[#This Row],[Age]]="18-24",CentrepointSourced[[#This Row],[Presented HS DQ]],0)</f>
        <v>0</v>
      </c>
      <c r="AA1669" s="106">
        <f>IF(CentrepointSourced[[#This Row],[Age]]="16-17",CentrepointSourced[[#This Row],[Presented CS DQ]],0)</f>
        <v>0</v>
      </c>
      <c r="AB1669" s="106">
        <f>IF(CentrepointSourced[[#This Row],[Age]]="16-24",CentrepointSourced[[#This Row],[Presented CS DQ]],0)</f>
        <v>0</v>
      </c>
      <c r="AC1669" s="106">
        <f>IF(CentrepointSourced[[#This Row],[Age]]="18-24",CentrepointSourced[[#This Row],[Presented CS DQ]],0)</f>
        <v>0</v>
      </c>
      <c r="AD1669" s="107">
        <f>IF(CentrepointSourced[[#This Row],[Age]]="16-17",CentrepointSourced[[#This Row],[Assessed HS DQ]],0)</f>
        <v>0</v>
      </c>
      <c r="AE1669" s="107">
        <f>IF(CentrepointSourced[[#This Row],[Age]]="16-24",CentrepointSourced[[#This Row],[Assessed HS DQ]],0)</f>
        <v>0</v>
      </c>
      <c r="AF1669" s="107">
        <f>IF(CentrepointSourced[[#This Row],[Age]]="18-24",CentrepointSourced[[#This Row],[Assessed HS DQ]],0)</f>
        <v>0</v>
      </c>
      <c r="AG1669" s="107">
        <f>IF(CentrepointSourced[[#This Row],[Age]]="16-17",CentrepointSourced[[#This Row],[Assessed CS DQ]],0)</f>
        <v>0</v>
      </c>
      <c r="AH1669" s="107">
        <f>IF(CentrepointSourced[[#This Row],[Age]]="16-24",CentrepointSourced[[#This Row],[Assessed CS DQ]],0)</f>
        <v>0</v>
      </c>
      <c r="AI1669" s="107">
        <f>IF(CentrepointSourced[[#This Row],[Age]]="18-24",CentrepointSourced[[#This Row],[Assessed CS DQ]],0)</f>
        <v>0</v>
      </c>
    </row>
    <row r="1670" spans="1:35" customFormat="1" ht="13.5" customHeight="1">
      <c r="A1670" s="45" t="s">
        <v>16</v>
      </c>
      <c r="B1670" s="62" t="s">
        <v>87</v>
      </c>
      <c r="C1670" s="45"/>
      <c r="D1670" s="62" t="s">
        <v>37</v>
      </c>
      <c r="E1670" s="67">
        <v>2013</v>
      </c>
      <c r="F1670" s="67" t="s">
        <v>25</v>
      </c>
      <c r="G1670" s="67"/>
      <c r="H1670" s="79"/>
      <c r="I1670" s="45"/>
      <c r="J1670" s="45">
        <v>5</v>
      </c>
      <c r="K1670" s="45"/>
      <c r="L1670" s="45"/>
      <c r="M1670" s="45"/>
      <c r="N1670" s="45"/>
      <c r="O1670" s="45"/>
      <c r="P1670" s="45"/>
      <c r="Q1670" s="41" t="str">
        <f>IF(CentrepointSourced[[#This Row],[Country]]="Northern Ireland","Northern Ireland",IFERROR(VLOOKUP(CentrepointSourced[[#This Row],[Local Authority]],LKP_LANameDQ[],2,FALSE),CentrepointSourced[[#This Row],[Local Authority]]))</f>
        <v>Monmouthshire</v>
      </c>
      <c r="R1670" s="41" t="str">
        <f>IF(CentrepointSourced[[#This Row],[LA type]]="County","",INDEX(ConsolGeog[lad14cd],MATCH(CentrepointSourced[[#This Row],[Local Authority DQ]],ConsolGeog[la_name],0)))</f>
        <v>W06000021</v>
      </c>
      <c r="S1670" s="41" t="str">
        <f>IF(OR(CentrepointSourced[[#This Row],[Country]]="Northern Ireland",CentrepointSourced[[#This Row],[Country]]="Scotland",CentrepointSourced[[#This Row],[Country]]="Wales"),"Local Authority",CentrepointSourced[[#This Row],[LA type]])</f>
        <v>Local Authority</v>
      </c>
      <c r="T1670" s="41">
        <f>IF(TRIM(CentrepointSourced[[#This Row],[Presented HS]])="",0,IF(CentrepointSourced[[#This Row],[Presented HS]]="&lt;5",2.5,IF(CentrepointSourced[[#This Row],[Presented HS]]="&lt;10",5,VALUE(TRIM(CentrepointSourced[[#This Row],[Presented HS]])))))</f>
        <v>0</v>
      </c>
      <c r="U1670" s="41">
        <f>IF(TRIM(CentrepointSourced[[#This Row],[Assessed HS]])="",0,IF(CentrepointSourced[[#This Row],[Assessed HS]]="&lt;5",2.5,IF(CentrepointSourced[[#This Row],[Assessed HS]]="&lt;10",5,VALUE(TRIM(CentrepointSourced[[#This Row],[Assessed HS]])))))</f>
        <v>0</v>
      </c>
      <c r="V1670" s="41">
        <f>IF(TRIM(CentrepointSourced[[#This Row],[Presented CS]])="",0,IF(CentrepointSourced[[#This Row],[Presented CS]]="&lt;5",2.5,IF(CentrepointSourced[[#This Row],[Presented CS]]="&lt;10",5,VALUE(TRIM(CentrepointSourced[[#This Row],[Presented CS]])))))</f>
        <v>0</v>
      </c>
      <c r="W1670" s="41">
        <f>IF(TRIM(CentrepointSourced[[#This Row],[Assessed CS]])="",0,IF(CentrepointSourced[[#This Row],[Assessed CS]]="&lt;5",2.5,IF(CentrepointSourced[[#This Row],[Assessed CS]]="&lt;10",5,VALUE(TRIM(CentrepointSourced[[#This Row],[Assessed CS]])))))</f>
        <v>0</v>
      </c>
      <c r="X1670" s="106">
        <f>IF(CentrepointSourced[[#This Row],[Age]]="16-17",CentrepointSourced[[#This Row],[Presented HS DQ]],0)</f>
        <v>0</v>
      </c>
      <c r="Y1670" s="106">
        <f>IF(CentrepointSourced[[#This Row],[Age]]="16-24",CentrepointSourced[[#This Row],[Presented HS DQ]],0)</f>
        <v>0</v>
      </c>
      <c r="Z1670" s="106">
        <f>IF(CentrepointSourced[[#This Row],[Age]]="18-24",CentrepointSourced[[#This Row],[Presented HS DQ]],0)</f>
        <v>0</v>
      </c>
      <c r="AA1670" s="106">
        <f>IF(CentrepointSourced[[#This Row],[Age]]="16-17",CentrepointSourced[[#This Row],[Presented CS DQ]],0)</f>
        <v>0</v>
      </c>
      <c r="AB1670" s="106">
        <f>IF(CentrepointSourced[[#This Row],[Age]]="16-24",CentrepointSourced[[#This Row],[Presented CS DQ]],0)</f>
        <v>0</v>
      </c>
      <c r="AC1670" s="106">
        <f>IF(CentrepointSourced[[#This Row],[Age]]="18-24",CentrepointSourced[[#This Row],[Presented CS DQ]],0)</f>
        <v>0</v>
      </c>
      <c r="AD1670" s="107">
        <f>IF(CentrepointSourced[[#This Row],[Age]]="16-17",CentrepointSourced[[#This Row],[Assessed HS DQ]],0)</f>
        <v>0</v>
      </c>
      <c r="AE1670" s="107">
        <f>IF(CentrepointSourced[[#This Row],[Age]]="16-24",CentrepointSourced[[#This Row],[Assessed HS DQ]],0)</f>
        <v>0</v>
      </c>
      <c r="AF1670" s="107">
        <f>IF(CentrepointSourced[[#This Row],[Age]]="18-24",CentrepointSourced[[#This Row],[Assessed HS DQ]],0)</f>
        <v>0</v>
      </c>
      <c r="AG1670" s="107">
        <f>IF(CentrepointSourced[[#This Row],[Age]]="16-17",CentrepointSourced[[#This Row],[Assessed CS DQ]],0)</f>
        <v>0</v>
      </c>
      <c r="AH1670" s="107">
        <f>IF(CentrepointSourced[[#This Row],[Age]]="16-24",CentrepointSourced[[#This Row],[Assessed CS DQ]],0)</f>
        <v>0</v>
      </c>
      <c r="AI1670" s="107">
        <f>IF(CentrepointSourced[[#This Row],[Age]]="18-24",CentrepointSourced[[#This Row],[Assessed CS DQ]],0)</f>
        <v>0</v>
      </c>
    </row>
    <row r="1671" spans="1:35" customFormat="1" ht="13.5" customHeight="1">
      <c r="A1671" s="45" t="s">
        <v>16</v>
      </c>
      <c r="B1671" s="62" t="s">
        <v>87</v>
      </c>
      <c r="C1671" s="45"/>
      <c r="D1671" s="62" t="s">
        <v>37</v>
      </c>
      <c r="E1671" s="67">
        <v>2013</v>
      </c>
      <c r="F1671" s="67" t="s">
        <v>26</v>
      </c>
      <c r="G1671" s="67"/>
      <c r="H1671" s="79"/>
      <c r="I1671" s="45"/>
      <c r="J1671" s="45">
        <v>40</v>
      </c>
      <c r="K1671" s="45"/>
      <c r="L1671" s="45"/>
      <c r="M1671" s="45"/>
      <c r="N1671" s="45"/>
      <c r="O1671" s="45"/>
      <c r="P1671" s="45"/>
      <c r="Q1671" s="41" t="str">
        <f>IF(CentrepointSourced[[#This Row],[Country]]="Northern Ireland","Northern Ireland",IFERROR(VLOOKUP(CentrepointSourced[[#This Row],[Local Authority]],LKP_LANameDQ[],2,FALSE),CentrepointSourced[[#This Row],[Local Authority]]))</f>
        <v>Monmouthshire</v>
      </c>
      <c r="R1671" s="41" t="str">
        <f>IF(CentrepointSourced[[#This Row],[LA type]]="County","",INDEX(ConsolGeog[lad14cd],MATCH(CentrepointSourced[[#This Row],[Local Authority DQ]],ConsolGeog[la_name],0)))</f>
        <v>W06000021</v>
      </c>
      <c r="S1671" s="41" t="str">
        <f>IF(OR(CentrepointSourced[[#This Row],[Country]]="Northern Ireland",CentrepointSourced[[#This Row],[Country]]="Scotland",CentrepointSourced[[#This Row],[Country]]="Wales"),"Local Authority",CentrepointSourced[[#This Row],[LA type]])</f>
        <v>Local Authority</v>
      </c>
      <c r="T1671" s="41">
        <f>IF(TRIM(CentrepointSourced[[#This Row],[Presented HS]])="",0,IF(CentrepointSourced[[#This Row],[Presented HS]]="&lt;5",2.5,IF(CentrepointSourced[[#This Row],[Presented HS]]="&lt;10",5,VALUE(TRIM(CentrepointSourced[[#This Row],[Presented HS]])))))</f>
        <v>0</v>
      </c>
      <c r="U1671" s="41">
        <f>IF(TRIM(CentrepointSourced[[#This Row],[Assessed HS]])="",0,IF(CentrepointSourced[[#This Row],[Assessed HS]]="&lt;5",2.5,IF(CentrepointSourced[[#This Row],[Assessed HS]]="&lt;10",5,VALUE(TRIM(CentrepointSourced[[#This Row],[Assessed HS]])))))</f>
        <v>0</v>
      </c>
      <c r="V1671" s="41">
        <f>IF(TRIM(CentrepointSourced[[#This Row],[Presented CS]])="",0,IF(CentrepointSourced[[#This Row],[Presented CS]]="&lt;5",2.5,IF(CentrepointSourced[[#This Row],[Presented CS]]="&lt;10",5,VALUE(TRIM(CentrepointSourced[[#This Row],[Presented CS]])))))</f>
        <v>0</v>
      </c>
      <c r="W1671" s="41">
        <f>IF(TRIM(CentrepointSourced[[#This Row],[Assessed CS]])="",0,IF(CentrepointSourced[[#This Row],[Assessed CS]]="&lt;5",2.5,IF(CentrepointSourced[[#This Row],[Assessed CS]]="&lt;10",5,VALUE(TRIM(CentrepointSourced[[#This Row],[Assessed CS]])))))</f>
        <v>0</v>
      </c>
      <c r="X1671" s="106">
        <f>IF(CentrepointSourced[[#This Row],[Age]]="16-17",CentrepointSourced[[#This Row],[Presented HS DQ]],0)</f>
        <v>0</v>
      </c>
      <c r="Y1671" s="106">
        <f>IF(CentrepointSourced[[#This Row],[Age]]="16-24",CentrepointSourced[[#This Row],[Presented HS DQ]],0)</f>
        <v>0</v>
      </c>
      <c r="Z1671" s="106">
        <f>IF(CentrepointSourced[[#This Row],[Age]]="18-24",CentrepointSourced[[#This Row],[Presented HS DQ]],0)</f>
        <v>0</v>
      </c>
      <c r="AA1671" s="106">
        <f>IF(CentrepointSourced[[#This Row],[Age]]="16-17",CentrepointSourced[[#This Row],[Presented CS DQ]],0)</f>
        <v>0</v>
      </c>
      <c r="AB1671" s="106">
        <f>IF(CentrepointSourced[[#This Row],[Age]]="16-24",CentrepointSourced[[#This Row],[Presented CS DQ]],0)</f>
        <v>0</v>
      </c>
      <c r="AC1671" s="106">
        <f>IF(CentrepointSourced[[#This Row],[Age]]="18-24",CentrepointSourced[[#This Row],[Presented CS DQ]],0)</f>
        <v>0</v>
      </c>
      <c r="AD1671" s="107">
        <f>IF(CentrepointSourced[[#This Row],[Age]]="16-17",CentrepointSourced[[#This Row],[Assessed HS DQ]],0)</f>
        <v>0</v>
      </c>
      <c r="AE1671" s="107">
        <f>IF(CentrepointSourced[[#This Row],[Age]]="16-24",CentrepointSourced[[#This Row],[Assessed HS DQ]],0)</f>
        <v>0</v>
      </c>
      <c r="AF1671" s="107">
        <f>IF(CentrepointSourced[[#This Row],[Age]]="18-24",CentrepointSourced[[#This Row],[Assessed HS DQ]],0)</f>
        <v>0</v>
      </c>
      <c r="AG1671" s="107">
        <f>IF(CentrepointSourced[[#This Row],[Age]]="16-17",CentrepointSourced[[#This Row],[Assessed CS DQ]],0)</f>
        <v>0</v>
      </c>
      <c r="AH1671" s="107">
        <f>IF(CentrepointSourced[[#This Row],[Age]]="16-24",CentrepointSourced[[#This Row],[Assessed CS DQ]],0)</f>
        <v>0</v>
      </c>
      <c r="AI1671" s="107">
        <f>IF(CentrepointSourced[[#This Row],[Age]]="18-24",CentrepointSourced[[#This Row],[Assessed CS DQ]],0)</f>
        <v>0</v>
      </c>
    </row>
    <row r="1672" spans="1:35" customFormat="1" ht="13.5" customHeight="1">
      <c r="A1672" s="45" t="s">
        <v>16</v>
      </c>
      <c r="B1672" s="62" t="s">
        <v>87</v>
      </c>
      <c r="C1672" s="45"/>
      <c r="D1672" s="62" t="s">
        <v>37</v>
      </c>
      <c r="E1672" s="67">
        <v>2014</v>
      </c>
      <c r="F1672" s="67" t="s">
        <v>25</v>
      </c>
      <c r="G1672" s="67"/>
      <c r="H1672" s="79"/>
      <c r="I1672" s="45"/>
      <c r="J1672" s="45" t="s">
        <v>31</v>
      </c>
      <c r="K1672" s="45"/>
      <c r="L1672" s="45"/>
      <c r="M1672" s="45"/>
      <c r="N1672" s="45"/>
      <c r="O1672" s="45"/>
      <c r="P1672" s="45"/>
      <c r="Q1672" s="41" t="str">
        <f>IF(CentrepointSourced[[#This Row],[Country]]="Northern Ireland","Northern Ireland",IFERROR(VLOOKUP(CentrepointSourced[[#This Row],[Local Authority]],LKP_LANameDQ[],2,FALSE),CentrepointSourced[[#This Row],[Local Authority]]))</f>
        <v>Monmouthshire</v>
      </c>
      <c r="R1672" s="41" t="str">
        <f>IF(CentrepointSourced[[#This Row],[LA type]]="County","",INDEX(ConsolGeog[lad14cd],MATCH(CentrepointSourced[[#This Row],[Local Authority DQ]],ConsolGeog[la_name],0)))</f>
        <v>W06000021</v>
      </c>
      <c r="S1672" s="41" t="str">
        <f>IF(OR(CentrepointSourced[[#This Row],[Country]]="Northern Ireland",CentrepointSourced[[#This Row],[Country]]="Scotland",CentrepointSourced[[#This Row],[Country]]="Wales"),"Local Authority",CentrepointSourced[[#This Row],[LA type]])</f>
        <v>Local Authority</v>
      </c>
      <c r="T1672" s="41">
        <f>IF(TRIM(CentrepointSourced[[#This Row],[Presented HS]])="",0,IF(CentrepointSourced[[#This Row],[Presented HS]]="&lt;5",2.5,IF(CentrepointSourced[[#This Row],[Presented HS]]="&lt;10",5,VALUE(TRIM(CentrepointSourced[[#This Row],[Presented HS]])))))</f>
        <v>0</v>
      </c>
      <c r="U1672" s="41">
        <f>IF(TRIM(CentrepointSourced[[#This Row],[Assessed HS]])="",0,IF(CentrepointSourced[[#This Row],[Assessed HS]]="&lt;5",2.5,IF(CentrepointSourced[[#This Row],[Assessed HS]]="&lt;10",5,VALUE(TRIM(CentrepointSourced[[#This Row],[Assessed HS]])))))</f>
        <v>0</v>
      </c>
      <c r="V1672" s="41">
        <f>IF(TRIM(CentrepointSourced[[#This Row],[Presented CS]])="",0,IF(CentrepointSourced[[#This Row],[Presented CS]]="&lt;5",2.5,IF(CentrepointSourced[[#This Row],[Presented CS]]="&lt;10",5,VALUE(TRIM(CentrepointSourced[[#This Row],[Presented CS]])))))</f>
        <v>0</v>
      </c>
      <c r="W1672" s="41">
        <f>IF(TRIM(CentrepointSourced[[#This Row],[Assessed CS]])="",0,IF(CentrepointSourced[[#This Row],[Assessed CS]]="&lt;5",2.5,IF(CentrepointSourced[[#This Row],[Assessed CS]]="&lt;10",5,VALUE(TRIM(CentrepointSourced[[#This Row],[Assessed CS]])))))</f>
        <v>0</v>
      </c>
      <c r="X1672" s="106">
        <f>IF(CentrepointSourced[[#This Row],[Age]]="16-17",CentrepointSourced[[#This Row],[Presented HS DQ]],0)</f>
        <v>0</v>
      </c>
      <c r="Y1672" s="106">
        <f>IF(CentrepointSourced[[#This Row],[Age]]="16-24",CentrepointSourced[[#This Row],[Presented HS DQ]],0)</f>
        <v>0</v>
      </c>
      <c r="Z1672" s="106">
        <f>IF(CentrepointSourced[[#This Row],[Age]]="18-24",CentrepointSourced[[#This Row],[Presented HS DQ]],0)</f>
        <v>0</v>
      </c>
      <c r="AA1672" s="106">
        <f>IF(CentrepointSourced[[#This Row],[Age]]="16-17",CentrepointSourced[[#This Row],[Presented CS DQ]],0)</f>
        <v>0</v>
      </c>
      <c r="AB1672" s="106">
        <f>IF(CentrepointSourced[[#This Row],[Age]]="16-24",CentrepointSourced[[#This Row],[Presented CS DQ]],0)</f>
        <v>0</v>
      </c>
      <c r="AC1672" s="106">
        <f>IF(CentrepointSourced[[#This Row],[Age]]="18-24",CentrepointSourced[[#This Row],[Presented CS DQ]],0)</f>
        <v>0</v>
      </c>
      <c r="AD1672" s="107">
        <f>IF(CentrepointSourced[[#This Row],[Age]]="16-17",CentrepointSourced[[#This Row],[Assessed HS DQ]],0)</f>
        <v>0</v>
      </c>
      <c r="AE1672" s="107">
        <f>IF(CentrepointSourced[[#This Row],[Age]]="16-24",CentrepointSourced[[#This Row],[Assessed HS DQ]],0)</f>
        <v>0</v>
      </c>
      <c r="AF1672" s="107">
        <f>IF(CentrepointSourced[[#This Row],[Age]]="18-24",CentrepointSourced[[#This Row],[Assessed HS DQ]],0)</f>
        <v>0</v>
      </c>
      <c r="AG1672" s="107">
        <f>IF(CentrepointSourced[[#This Row],[Age]]="16-17",CentrepointSourced[[#This Row],[Assessed CS DQ]],0)</f>
        <v>0</v>
      </c>
      <c r="AH1672" s="107">
        <f>IF(CentrepointSourced[[#This Row],[Age]]="16-24",CentrepointSourced[[#This Row],[Assessed CS DQ]],0)</f>
        <v>0</v>
      </c>
      <c r="AI1672" s="107">
        <f>IF(CentrepointSourced[[#This Row],[Age]]="18-24",CentrepointSourced[[#This Row],[Assessed CS DQ]],0)</f>
        <v>0</v>
      </c>
    </row>
    <row r="1673" spans="1:35" customFormat="1" ht="13.5" customHeight="1">
      <c r="A1673" s="45" t="s">
        <v>16</v>
      </c>
      <c r="B1673" s="62" t="s">
        <v>87</v>
      </c>
      <c r="C1673" s="45"/>
      <c r="D1673" s="62" t="s">
        <v>37</v>
      </c>
      <c r="E1673" s="67">
        <v>2014</v>
      </c>
      <c r="F1673" s="67" t="s">
        <v>26</v>
      </c>
      <c r="G1673" s="67"/>
      <c r="H1673" s="79"/>
      <c r="I1673" s="45"/>
      <c r="J1673" s="45">
        <v>20</v>
      </c>
      <c r="K1673" s="45"/>
      <c r="L1673" s="45"/>
      <c r="M1673" s="45"/>
      <c r="N1673" s="45"/>
      <c r="O1673" s="45"/>
      <c r="P1673" s="45"/>
      <c r="Q1673" s="41" t="str">
        <f>IF(CentrepointSourced[[#This Row],[Country]]="Northern Ireland","Northern Ireland",IFERROR(VLOOKUP(CentrepointSourced[[#This Row],[Local Authority]],LKP_LANameDQ[],2,FALSE),CentrepointSourced[[#This Row],[Local Authority]]))</f>
        <v>Monmouthshire</v>
      </c>
      <c r="R1673" s="41" t="str">
        <f>IF(CentrepointSourced[[#This Row],[LA type]]="County","",INDEX(ConsolGeog[lad14cd],MATCH(CentrepointSourced[[#This Row],[Local Authority DQ]],ConsolGeog[la_name],0)))</f>
        <v>W06000021</v>
      </c>
      <c r="S1673" s="41" t="str">
        <f>IF(OR(CentrepointSourced[[#This Row],[Country]]="Northern Ireland",CentrepointSourced[[#This Row],[Country]]="Scotland",CentrepointSourced[[#This Row],[Country]]="Wales"),"Local Authority",CentrepointSourced[[#This Row],[LA type]])</f>
        <v>Local Authority</v>
      </c>
      <c r="T1673" s="41">
        <f>IF(TRIM(CentrepointSourced[[#This Row],[Presented HS]])="",0,IF(CentrepointSourced[[#This Row],[Presented HS]]="&lt;5",2.5,IF(CentrepointSourced[[#This Row],[Presented HS]]="&lt;10",5,VALUE(TRIM(CentrepointSourced[[#This Row],[Presented HS]])))))</f>
        <v>0</v>
      </c>
      <c r="U1673" s="41">
        <f>IF(TRIM(CentrepointSourced[[#This Row],[Assessed HS]])="",0,IF(CentrepointSourced[[#This Row],[Assessed HS]]="&lt;5",2.5,IF(CentrepointSourced[[#This Row],[Assessed HS]]="&lt;10",5,VALUE(TRIM(CentrepointSourced[[#This Row],[Assessed HS]])))))</f>
        <v>0</v>
      </c>
      <c r="V1673" s="41">
        <f>IF(TRIM(CentrepointSourced[[#This Row],[Presented CS]])="",0,IF(CentrepointSourced[[#This Row],[Presented CS]]="&lt;5",2.5,IF(CentrepointSourced[[#This Row],[Presented CS]]="&lt;10",5,VALUE(TRIM(CentrepointSourced[[#This Row],[Presented CS]])))))</f>
        <v>0</v>
      </c>
      <c r="W1673" s="41">
        <f>IF(TRIM(CentrepointSourced[[#This Row],[Assessed CS]])="",0,IF(CentrepointSourced[[#This Row],[Assessed CS]]="&lt;5",2.5,IF(CentrepointSourced[[#This Row],[Assessed CS]]="&lt;10",5,VALUE(TRIM(CentrepointSourced[[#This Row],[Assessed CS]])))))</f>
        <v>0</v>
      </c>
      <c r="X1673" s="106">
        <f>IF(CentrepointSourced[[#This Row],[Age]]="16-17",CentrepointSourced[[#This Row],[Presented HS DQ]],0)</f>
        <v>0</v>
      </c>
      <c r="Y1673" s="106">
        <f>IF(CentrepointSourced[[#This Row],[Age]]="16-24",CentrepointSourced[[#This Row],[Presented HS DQ]],0)</f>
        <v>0</v>
      </c>
      <c r="Z1673" s="106">
        <f>IF(CentrepointSourced[[#This Row],[Age]]="18-24",CentrepointSourced[[#This Row],[Presented HS DQ]],0)</f>
        <v>0</v>
      </c>
      <c r="AA1673" s="106">
        <f>IF(CentrepointSourced[[#This Row],[Age]]="16-17",CentrepointSourced[[#This Row],[Presented CS DQ]],0)</f>
        <v>0</v>
      </c>
      <c r="AB1673" s="106">
        <f>IF(CentrepointSourced[[#This Row],[Age]]="16-24",CentrepointSourced[[#This Row],[Presented CS DQ]],0)</f>
        <v>0</v>
      </c>
      <c r="AC1673" s="106">
        <f>IF(CentrepointSourced[[#This Row],[Age]]="18-24",CentrepointSourced[[#This Row],[Presented CS DQ]],0)</f>
        <v>0</v>
      </c>
      <c r="AD1673" s="107">
        <f>IF(CentrepointSourced[[#This Row],[Age]]="16-17",CentrepointSourced[[#This Row],[Assessed HS DQ]],0)</f>
        <v>0</v>
      </c>
      <c r="AE1673" s="107">
        <f>IF(CentrepointSourced[[#This Row],[Age]]="16-24",CentrepointSourced[[#This Row],[Assessed HS DQ]],0)</f>
        <v>0</v>
      </c>
      <c r="AF1673" s="107">
        <f>IF(CentrepointSourced[[#This Row],[Age]]="18-24",CentrepointSourced[[#This Row],[Assessed HS DQ]],0)</f>
        <v>0</v>
      </c>
      <c r="AG1673" s="107">
        <f>IF(CentrepointSourced[[#This Row],[Age]]="16-17",CentrepointSourced[[#This Row],[Assessed CS DQ]],0)</f>
        <v>0</v>
      </c>
      <c r="AH1673" s="107">
        <f>IF(CentrepointSourced[[#This Row],[Age]]="16-24",CentrepointSourced[[#This Row],[Assessed CS DQ]],0)</f>
        <v>0</v>
      </c>
      <c r="AI1673" s="107">
        <f>IF(CentrepointSourced[[#This Row],[Age]]="18-24",CentrepointSourced[[#This Row],[Assessed CS DQ]],0)</f>
        <v>0</v>
      </c>
    </row>
    <row r="1674" spans="1:35" customFormat="1" ht="13.5" customHeight="1">
      <c r="A1674" s="45" t="s">
        <v>16</v>
      </c>
      <c r="B1674" s="62" t="s">
        <v>79</v>
      </c>
      <c r="C1674" s="45"/>
      <c r="D1674" s="62" t="s">
        <v>37</v>
      </c>
      <c r="E1674" s="67">
        <v>2012</v>
      </c>
      <c r="F1674" s="67" t="s">
        <v>25</v>
      </c>
      <c r="G1674" s="67"/>
      <c r="H1674" s="79"/>
      <c r="I1674" s="45"/>
      <c r="J1674" s="45">
        <v>10</v>
      </c>
      <c r="K1674" s="45"/>
      <c r="L1674" s="45"/>
      <c r="M1674" s="45"/>
      <c r="N1674" s="45"/>
      <c r="O1674" s="45"/>
      <c r="P1674" s="45"/>
      <c r="Q1674" s="44" t="str">
        <f>IF(CentrepointSourced[[#This Row],[Country]]="Northern Ireland","Northern Ireland",IFERROR(VLOOKUP(CentrepointSourced[[#This Row],[Local Authority]],LKP_LANameDQ[],2,FALSE),CentrepointSourced[[#This Row],[Local Authority]]))</f>
        <v>Neath Port Talbot</v>
      </c>
      <c r="R1674" s="44" t="str">
        <f>IF(CentrepointSourced[[#This Row],[LA type]]="County","",INDEX(ConsolGeog[lad14cd],MATCH(CentrepointSourced[[#This Row],[Local Authority DQ]],ConsolGeog[la_name],0)))</f>
        <v>W06000012</v>
      </c>
      <c r="S1674" s="44" t="str">
        <f>IF(OR(CentrepointSourced[[#This Row],[Country]]="Northern Ireland",CentrepointSourced[[#This Row],[Country]]="Scotland",CentrepointSourced[[#This Row],[Country]]="Wales"),"Local Authority",CentrepointSourced[[#This Row],[LA type]])</f>
        <v>Local Authority</v>
      </c>
      <c r="T1674" s="44">
        <f>IF(TRIM(CentrepointSourced[[#This Row],[Presented HS]])="",0,IF(CentrepointSourced[[#This Row],[Presented HS]]="&lt;5",2.5,IF(CentrepointSourced[[#This Row],[Presented HS]]="&lt;10",5,VALUE(TRIM(CentrepointSourced[[#This Row],[Presented HS]])))))</f>
        <v>0</v>
      </c>
      <c r="U1674" s="44">
        <f>IF(TRIM(CentrepointSourced[[#This Row],[Assessed HS]])="",0,IF(CentrepointSourced[[#This Row],[Assessed HS]]="&lt;5",2.5,IF(CentrepointSourced[[#This Row],[Assessed HS]]="&lt;10",5,VALUE(TRIM(CentrepointSourced[[#This Row],[Assessed HS]])))))</f>
        <v>0</v>
      </c>
      <c r="V1674" s="44">
        <f>IF(TRIM(CentrepointSourced[[#This Row],[Presented CS]])="",0,IF(CentrepointSourced[[#This Row],[Presented CS]]="&lt;5",2.5,IF(CentrepointSourced[[#This Row],[Presented CS]]="&lt;10",5,VALUE(TRIM(CentrepointSourced[[#This Row],[Presented CS]])))))</f>
        <v>0</v>
      </c>
      <c r="W1674" s="44">
        <f>IF(TRIM(CentrepointSourced[[#This Row],[Assessed CS]])="",0,IF(CentrepointSourced[[#This Row],[Assessed CS]]="&lt;5",2.5,IF(CentrepointSourced[[#This Row],[Assessed CS]]="&lt;10",5,VALUE(TRIM(CentrepointSourced[[#This Row],[Assessed CS]])))))</f>
        <v>0</v>
      </c>
      <c r="X1674" s="106">
        <f>IF(CentrepointSourced[[#This Row],[Age]]="16-17",CentrepointSourced[[#This Row],[Presented HS DQ]],0)</f>
        <v>0</v>
      </c>
      <c r="Y1674" s="106">
        <f>IF(CentrepointSourced[[#This Row],[Age]]="16-24",CentrepointSourced[[#This Row],[Presented HS DQ]],0)</f>
        <v>0</v>
      </c>
      <c r="Z1674" s="106">
        <f>IF(CentrepointSourced[[#This Row],[Age]]="18-24",CentrepointSourced[[#This Row],[Presented HS DQ]],0)</f>
        <v>0</v>
      </c>
      <c r="AA1674" s="106">
        <f>IF(CentrepointSourced[[#This Row],[Age]]="16-17",CentrepointSourced[[#This Row],[Presented CS DQ]],0)</f>
        <v>0</v>
      </c>
      <c r="AB1674" s="106">
        <f>IF(CentrepointSourced[[#This Row],[Age]]="16-24",CentrepointSourced[[#This Row],[Presented CS DQ]],0)</f>
        <v>0</v>
      </c>
      <c r="AC1674" s="106">
        <f>IF(CentrepointSourced[[#This Row],[Age]]="18-24",CentrepointSourced[[#This Row],[Presented CS DQ]],0)</f>
        <v>0</v>
      </c>
      <c r="AD1674" s="107">
        <f>IF(CentrepointSourced[[#This Row],[Age]]="16-17",CentrepointSourced[[#This Row],[Assessed HS DQ]],0)</f>
        <v>0</v>
      </c>
      <c r="AE1674" s="107">
        <f>IF(CentrepointSourced[[#This Row],[Age]]="16-24",CentrepointSourced[[#This Row],[Assessed HS DQ]],0)</f>
        <v>0</v>
      </c>
      <c r="AF1674" s="107">
        <f>IF(CentrepointSourced[[#This Row],[Age]]="18-24",CentrepointSourced[[#This Row],[Assessed HS DQ]],0)</f>
        <v>0</v>
      </c>
      <c r="AG1674" s="107">
        <f>IF(CentrepointSourced[[#This Row],[Age]]="16-17",CentrepointSourced[[#This Row],[Assessed CS DQ]],0)</f>
        <v>0</v>
      </c>
      <c r="AH1674" s="107">
        <f>IF(CentrepointSourced[[#This Row],[Age]]="16-24",CentrepointSourced[[#This Row],[Assessed CS DQ]],0)</f>
        <v>0</v>
      </c>
      <c r="AI1674" s="107">
        <f>IF(CentrepointSourced[[#This Row],[Age]]="18-24",CentrepointSourced[[#This Row],[Assessed CS DQ]],0)</f>
        <v>0</v>
      </c>
    </row>
    <row r="1675" spans="1:35" customFormat="1" ht="13.5" customHeight="1">
      <c r="A1675" s="45" t="s">
        <v>16</v>
      </c>
      <c r="B1675" s="62" t="s">
        <v>79</v>
      </c>
      <c r="C1675" s="45"/>
      <c r="D1675" s="62" t="s">
        <v>37</v>
      </c>
      <c r="E1675" s="67">
        <v>2012</v>
      </c>
      <c r="F1675" s="67" t="s">
        <v>26</v>
      </c>
      <c r="G1675" s="67"/>
      <c r="H1675" s="79"/>
      <c r="I1675" s="45"/>
      <c r="J1675" s="45">
        <v>35</v>
      </c>
      <c r="K1675" s="45"/>
      <c r="L1675" s="45"/>
      <c r="M1675" s="45"/>
      <c r="N1675" s="45"/>
      <c r="O1675" s="45"/>
      <c r="P1675" s="45"/>
      <c r="Q1675" s="41" t="str">
        <f>IF(CentrepointSourced[[#This Row],[Country]]="Northern Ireland","Northern Ireland",IFERROR(VLOOKUP(CentrepointSourced[[#This Row],[Local Authority]],LKP_LANameDQ[],2,FALSE),CentrepointSourced[[#This Row],[Local Authority]]))</f>
        <v>Neath Port Talbot</v>
      </c>
      <c r="R1675" s="41" t="str">
        <f>IF(CentrepointSourced[[#This Row],[LA type]]="County","",INDEX(ConsolGeog[lad14cd],MATCH(CentrepointSourced[[#This Row],[Local Authority DQ]],ConsolGeog[la_name],0)))</f>
        <v>W06000012</v>
      </c>
      <c r="S1675" s="41" t="str">
        <f>IF(OR(CentrepointSourced[[#This Row],[Country]]="Northern Ireland",CentrepointSourced[[#This Row],[Country]]="Scotland",CentrepointSourced[[#This Row],[Country]]="Wales"),"Local Authority",CentrepointSourced[[#This Row],[LA type]])</f>
        <v>Local Authority</v>
      </c>
      <c r="T1675" s="41">
        <f>IF(TRIM(CentrepointSourced[[#This Row],[Presented HS]])="",0,IF(CentrepointSourced[[#This Row],[Presented HS]]="&lt;5",2.5,IF(CentrepointSourced[[#This Row],[Presented HS]]="&lt;10",5,VALUE(TRIM(CentrepointSourced[[#This Row],[Presented HS]])))))</f>
        <v>0</v>
      </c>
      <c r="U1675" s="41">
        <f>IF(TRIM(CentrepointSourced[[#This Row],[Assessed HS]])="",0,IF(CentrepointSourced[[#This Row],[Assessed HS]]="&lt;5",2.5,IF(CentrepointSourced[[#This Row],[Assessed HS]]="&lt;10",5,VALUE(TRIM(CentrepointSourced[[#This Row],[Assessed HS]])))))</f>
        <v>0</v>
      </c>
      <c r="V1675" s="41">
        <f>IF(TRIM(CentrepointSourced[[#This Row],[Presented CS]])="",0,IF(CentrepointSourced[[#This Row],[Presented CS]]="&lt;5",2.5,IF(CentrepointSourced[[#This Row],[Presented CS]]="&lt;10",5,VALUE(TRIM(CentrepointSourced[[#This Row],[Presented CS]])))))</f>
        <v>0</v>
      </c>
      <c r="W1675" s="41">
        <f>IF(TRIM(CentrepointSourced[[#This Row],[Assessed CS]])="",0,IF(CentrepointSourced[[#This Row],[Assessed CS]]="&lt;5",2.5,IF(CentrepointSourced[[#This Row],[Assessed CS]]="&lt;10",5,VALUE(TRIM(CentrepointSourced[[#This Row],[Assessed CS]])))))</f>
        <v>0</v>
      </c>
      <c r="X1675" s="106">
        <f>IF(CentrepointSourced[[#This Row],[Age]]="16-17",CentrepointSourced[[#This Row],[Presented HS DQ]],0)</f>
        <v>0</v>
      </c>
      <c r="Y1675" s="106">
        <f>IF(CentrepointSourced[[#This Row],[Age]]="16-24",CentrepointSourced[[#This Row],[Presented HS DQ]],0)</f>
        <v>0</v>
      </c>
      <c r="Z1675" s="106">
        <f>IF(CentrepointSourced[[#This Row],[Age]]="18-24",CentrepointSourced[[#This Row],[Presented HS DQ]],0)</f>
        <v>0</v>
      </c>
      <c r="AA1675" s="106">
        <f>IF(CentrepointSourced[[#This Row],[Age]]="16-17",CentrepointSourced[[#This Row],[Presented CS DQ]],0)</f>
        <v>0</v>
      </c>
      <c r="AB1675" s="106">
        <f>IF(CentrepointSourced[[#This Row],[Age]]="16-24",CentrepointSourced[[#This Row],[Presented CS DQ]],0)</f>
        <v>0</v>
      </c>
      <c r="AC1675" s="106">
        <f>IF(CentrepointSourced[[#This Row],[Age]]="18-24",CentrepointSourced[[#This Row],[Presented CS DQ]],0)</f>
        <v>0</v>
      </c>
      <c r="AD1675" s="107">
        <f>IF(CentrepointSourced[[#This Row],[Age]]="16-17",CentrepointSourced[[#This Row],[Assessed HS DQ]],0)</f>
        <v>0</v>
      </c>
      <c r="AE1675" s="107">
        <f>IF(CentrepointSourced[[#This Row],[Age]]="16-24",CentrepointSourced[[#This Row],[Assessed HS DQ]],0)</f>
        <v>0</v>
      </c>
      <c r="AF1675" s="107">
        <f>IF(CentrepointSourced[[#This Row],[Age]]="18-24",CentrepointSourced[[#This Row],[Assessed HS DQ]],0)</f>
        <v>0</v>
      </c>
      <c r="AG1675" s="107">
        <f>IF(CentrepointSourced[[#This Row],[Age]]="16-17",CentrepointSourced[[#This Row],[Assessed CS DQ]],0)</f>
        <v>0</v>
      </c>
      <c r="AH1675" s="107">
        <f>IF(CentrepointSourced[[#This Row],[Age]]="16-24",CentrepointSourced[[#This Row],[Assessed CS DQ]],0)</f>
        <v>0</v>
      </c>
      <c r="AI1675" s="107">
        <f>IF(CentrepointSourced[[#This Row],[Age]]="18-24",CentrepointSourced[[#This Row],[Assessed CS DQ]],0)</f>
        <v>0</v>
      </c>
    </row>
    <row r="1676" spans="1:35" customFormat="1" ht="13.5" customHeight="1">
      <c r="A1676" s="45" t="s">
        <v>16</v>
      </c>
      <c r="B1676" s="62" t="s">
        <v>79</v>
      </c>
      <c r="C1676" s="45"/>
      <c r="D1676" s="62" t="s">
        <v>37</v>
      </c>
      <c r="E1676" s="67">
        <v>2013</v>
      </c>
      <c r="F1676" s="67" t="s">
        <v>25</v>
      </c>
      <c r="G1676" s="67"/>
      <c r="H1676" s="79"/>
      <c r="I1676" s="45"/>
      <c r="J1676" s="45" t="s">
        <v>31</v>
      </c>
      <c r="K1676" s="45"/>
      <c r="L1676" s="45"/>
      <c r="M1676" s="45"/>
      <c r="N1676" s="45"/>
      <c r="O1676" s="45"/>
      <c r="P1676" s="45"/>
      <c r="Q1676" s="41" t="str">
        <f>IF(CentrepointSourced[[#This Row],[Country]]="Northern Ireland","Northern Ireland",IFERROR(VLOOKUP(CentrepointSourced[[#This Row],[Local Authority]],LKP_LANameDQ[],2,FALSE),CentrepointSourced[[#This Row],[Local Authority]]))</f>
        <v>Neath Port Talbot</v>
      </c>
      <c r="R1676" s="41" t="str">
        <f>IF(CentrepointSourced[[#This Row],[LA type]]="County","",INDEX(ConsolGeog[lad14cd],MATCH(CentrepointSourced[[#This Row],[Local Authority DQ]],ConsolGeog[la_name],0)))</f>
        <v>W06000012</v>
      </c>
      <c r="S1676" s="41" t="str">
        <f>IF(OR(CentrepointSourced[[#This Row],[Country]]="Northern Ireland",CentrepointSourced[[#This Row],[Country]]="Scotland",CentrepointSourced[[#This Row],[Country]]="Wales"),"Local Authority",CentrepointSourced[[#This Row],[LA type]])</f>
        <v>Local Authority</v>
      </c>
      <c r="T1676" s="41">
        <f>IF(TRIM(CentrepointSourced[[#This Row],[Presented HS]])="",0,IF(CentrepointSourced[[#This Row],[Presented HS]]="&lt;5",2.5,IF(CentrepointSourced[[#This Row],[Presented HS]]="&lt;10",5,VALUE(TRIM(CentrepointSourced[[#This Row],[Presented HS]])))))</f>
        <v>0</v>
      </c>
      <c r="U1676" s="41">
        <f>IF(TRIM(CentrepointSourced[[#This Row],[Assessed HS]])="",0,IF(CentrepointSourced[[#This Row],[Assessed HS]]="&lt;5",2.5,IF(CentrepointSourced[[#This Row],[Assessed HS]]="&lt;10",5,VALUE(TRIM(CentrepointSourced[[#This Row],[Assessed HS]])))))</f>
        <v>0</v>
      </c>
      <c r="V1676" s="41">
        <f>IF(TRIM(CentrepointSourced[[#This Row],[Presented CS]])="",0,IF(CentrepointSourced[[#This Row],[Presented CS]]="&lt;5",2.5,IF(CentrepointSourced[[#This Row],[Presented CS]]="&lt;10",5,VALUE(TRIM(CentrepointSourced[[#This Row],[Presented CS]])))))</f>
        <v>0</v>
      </c>
      <c r="W1676" s="41">
        <f>IF(TRIM(CentrepointSourced[[#This Row],[Assessed CS]])="",0,IF(CentrepointSourced[[#This Row],[Assessed CS]]="&lt;5",2.5,IF(CentrepointSourced[[#This Row],[Assessed CS]]="&lt;10",5,VALUE(TRIM(CentrepointSourced[[#This Row],[Assessed CS]])))))</f>
        <v>0</v>
      </c>
      <c r="X1676" s="106">
        <f>IF(CentrepointSourced[[#This Row],[Age]]="16-17",CentrepointSourced[[#This Row],[Presented HS DQ]],0)</f>
        <v>0</v>
      </c>
      <c r="Y1676" s="106">
        <f>IF(CentrepointSourced[[#This Row],[Age]]="16-24",CentrepointSourced[[#This Row],[Presented HS DQ]],0)</f>
        <v>0</v>
      </c>
      <c r="Z1676" s="106">
        <f>IF(CentrepointSourced[[#This Row],[Age]]="18-24",CentrepointSourced[[#This Row],[Presented HS DQ]],0)</f>
        <v>0</v>
      </c>
      <c r="AA1676" s="106">
        <f>IF(CentrepointSourced[[#This Row],[Age]]="16-17",CentrepointSourced[[#This Row],[Presented CS DQ]],0)</f>
        <v>0</v>
      </c>
      <c r="AB1676" s="106">
        <f>IF(CentrepointSourced[[#This Row],[Age]]="16-24",CentrepointSourced[[#This Row],[Presented CS DQ]],0)</f>
        <v>0</v>
      </c>
      <c r="AC1676" s="106">
        <f>IF(CentrepointSourced[[#This Row],[Age]]="18-24",CentrepointSourced[[#This Row],[Presented CS DQ]],0)</f>
        <v>0</v>
      </c>
      <c r="AD1676" s="107">
        <f>IF(CentrepointSourced[[#This Row],[Age]]="16-17",CentrepointSourced[[#This Row],[Assessed HS DQ]],0)</f>
        <v>0</v>
      </c>
      <c r="AE1676" s="107">
        <f>IF(CentrepointSourced[[#This Row],[Age]]="16-24",CentrepointSourced[[#This Row],[Assessed HS DQ]],0)</f>
        <v>0</v>
      </c>
      <c r="AF1676" s="107">
        <f>IF(CentrepointSourced[[#This Row],[Age]]="18-24",CentrepointSourced[[#This Row],[Assessed HS DQ]],0)</f>
        <v>0</v>
      </c>
      <c r="AG1676" s="107">
        <f>IF(CentrepointSourced[[#This Row],[Age]]="16-17",CentrepointSourced[[#This Row],[Assessed CS DQ]],0)</f>
        <v>0</v>
      </c>
      <c r="AH1676" s="107">
        <f>IF(CentrepointSourced[[#This Row],[Age]]="16-24",CentrepointSourced[[#This Row],[Assessed CS DQ]],0)</f>
        <v>0</v>
      </c>
      <c r="AI1676" s="107">
        <f>IF(CentrepointSourced[[#This Row],[Age]]="18-24",CentrepointSourced[[#This Row],[Assessed CS DQ]],0)</f>
        <v>0</v>
      </c>
    </row>
    <row r="1677" spans="1:35" customFormat="1" ht="13.5" customHeight="1">
      <c r="A1677" s="45" t="s">
        <v>16</v>
      </c>
      <c r="B1677" s="62" t="s">
        <v>79</v>
      </c>
      <c r="C1677" s="45"/>
      <c r="D1677" s="62" t="s">
        <v>37</v>
      </c>
      <c r="E1677" s="67">
        <v>2013</v>
      </c>
      <c r="F1677" s="67" t="s">
        <v>26</v>
      </c>
      <c r="G1677" s="67"/>
      <c r="H1677" s="79"/>
      <c r="I1677" s="45"/>
      <c r="J1677" s="45">
        <v>45</v>
      </c>
      <c r="K1677" s="45"/>
      <c r="L1677" s="45"/>
      <c r="M1677" s="45"/>
      <c r="N1677" s="45"/>
      <c r="O1677" s="45"/>
      <c r="P1677" s="45"/>
      <c r="Q1677" s="41" t="str">
        <f>IF(CentrepointSourced[[#This Row],[Country]]="Northern Ireland","Northern Ireland",IFERROR(VLOOKUP(CentrepointSourced[[#This Row],[Local Authority]],LKP_LANameDQ[],2,FALSE),CentrepointSourced[[#This Row],[Local Authority]]))</f>
        <v>Neath Port Talbot</v>
      </c>
      <c r="R1677" s="41" t="str">
        <f>IF(CentrepointSourced[[#This Row],[LA type]]="County","",INDEX(ConsolGeog[lad14cd],MATCH(CentrepointSourced[[#This Row],[Local Authority DQ]],ConsolGeog[la_name],0)))</f>
        <v>W06000012</v>
      </c>
      <c r="S1677" s="41" t="str">
        <f>IF(OR(CentrepointSourced[[#This Row],[Country]]="Northern Ireland",CentrepointSourced[[#This Row],[Country]]="Scotland",CentrepointSourced[[#This Row],[Country]]="Wales"),"Local Authority",CentrepointSourced[[#This Row],[LA type]])</f>
        <v>Local Authority</v>
      </c>
      <c r="T1677" s="41">
        <f>IF(TRIM(CentrepointSourced[[#This Row],[Presented HS]])="",0,IF(CentrepointSourced[[#This Row],[Presented HS]]="&lt;5",2.5,IF(CentrepointSourced[[#This Row],[Presented HS]]="&lt;10",5,VALUE(TRIM(CentrepointSourced[[#This Row],[Presented HS]])))))</f>
        <v>0</v>
      </c>
      <c r="U1677" s="41">
        <f>IF(TRIM(CentrepointSourced[[#This Row],[Assessed HS]])="",0,IF(CentrepointSourced[[#This Row],[Assessed HS]]="&lt;5",2.5,IF(CentrepointSourced[[#This Row],[Assessed HS]]="&lt;10",5,VALUE(TRIM(CentrepointSourced[[#This Row],[Assessed HS]])))))</f>
        <v>0</v>
      </c>
      <c r="V1677" s="41">
        <f>IF(TRIM(CentrepointSourced[[#This Row],[Presented CS]])="",0,IF(CentrepointSourced[[#This Row],[Presented CS]]="&lt;5",2.5,IF(CentrepointSourced[[#This Row],[Presented CS]]="&lt;10",5,VALUE(TRIM(CentrepointSourced[[#This Row],[Presented CS]])))))</f>
        <v>0</v>
      </c>
      <c r="W1677" s="41">
        <f>IF(TRIM(CentrepointSourced[[#This Row],[Assessed CS]])="",0,IF(CentrepointSourced[[#This Row],[Assessed CS]]="&lt;5",2.5,IF(CentrepointSourced[[#This Row],[Assessed CS]]="&lt;10",5,VALUE(TRIM(CentrepointSourced[[#This Row],[Assessed CS]])))))</f>
        <v>0</v>
      </c>
      <c r="X1677" s="106">
        <f>IF(CentrepointSourced[[#This Row],[Age]]="16-17",CentrepointSourced[[#This Row],[Presented HS DQ]],0)</f>
        <v>0</v>
      </c>
      <c r="Y1677" s="106">
        <f>IF(CentrepointSourced[[#This Row],[Age]]="16-24",CentrepointSourced[[#This Row],[Presented HS DQ]],0)</f>
        <v>0</v>
      </c>
      <c r="Z1677" s="106">
        <f>IF(CentrepointSourced[[#This Row],[Age]]="18-24",CentrepointSourced[[#This Row],[Presented HS DQ]],0)</f>
        <v>0</v>
      </c>
      <c r="AA1677" s="106">
        <f>IF(CentrepointSourced[[#This Row],[Age]]="16-17",CentrepointSourced[[#This Row],[Presented CS DQ]],0)</f>
        <v>0</v>
      </c>
      <c r="AB1677" s="106">
        <f>IF(CentrepointSourced[[#This Row],[Age]]="16-24",CentrepointSourced[[#This Row],[Presented CS DQ]],0)</f>
        <v>0</v>
      </c>
      <c r="AC1677" s="106">
        <f>IF(CentrepointSourced[[#This Row],[Age]]="18-24",CentrepointSourced[[#This Row],[Presented CS DQ]],0)</f>
        <v>0</v>
      </c>
      <c r="AD1677" s="107">
        <f>IF(CentrepointSourced[[#This Row],[Age]]="16-17",CentrepointSourced[[#This Row],[Assessed HS DQ]],0)</f>
        <v>0</v>
      </c>
      <c r="AE1677" s="107">
        <f>IF(CentrepointSourced[[#This Row],[Age]]="16-24",CentrepointSourced[[#This Row],[Assessed HS DQ]],0)</f>
        <v>0</v>
      </c>
      <c r="AF1677" s="107">
        <f>IF(CentrepointSourced[[#This Row],[Age]]="18-24",CentrepointSourced[[#This Row],[Assessed HS DQ]],0)</f>
        <v>0</v>
      </c>
      <c r="AG1677" s="107">
        <f>IF(CentrepointSourced[[#This Row],[Age]]="16-17",CentrepointSourced[[#This Row],[Assessed CS DQ]],0)</f>
        <v>0</v>
      </c>
      <c r="AH1677" s="107">
        <f>IF(CentrepointSourced[[#This Row],[Age]]="16-24",CentrepointSourced[[#This Row],[Assessed CS DQ]],0)</f>
        <v>0</v>
      </c>
      <c r="AI1677" s="107">
        <f>IF(CentrepointSourced[[#This Row],[Age]]="18-24",CentrepointSourced[[#This Row],[Assessed CS DQ]],0)</f>
        <v>0</v>
      </c>
    </row>
    <row r="1678" spans="1:35" customFormat="1" ht="13.5" customHeight="1">
      <c r="A1678" s="45" t="s">
        <v>16</v>
      </c>
      <c r="B1678" s="62" t="s">
        <v>79</v>
      </c>
      <c r="C1678" s="45"/>
      <c r="D1678" s="62" t="s">
        <v>37</v>
      </c>
      <c r="E1678" s="67">
        <v>2014</v>
      </c>
      <c r="F1678" s="67" t="s">
        <v>25</v>
      </c>
      <c r="G1678" s="67"/>
      <c r="H1678" s="79"/>
      <c r="I1678" s="45"/>
      <c r="J1678" s="45" t="s">
        <v>31</v>
      </c>
      <c r="K1678" s="45"/>
      <c r="L1678" s="45"/>
      <c r="M1678" s="45"/>
      <c r="N1678" s="45"/>
      <c r="O1678" s="45"/>
      <c r="P1678" s="45"/>
      <c r="Q1678" s="41" t="str">
        <f>IF(CentrepointSourced[[#This Row],[Country]]="Northern Ireland","Northern Ireland",IFERROR(VLOOKUP(CentrepointSourced[[#This Row],[Local Authority]],LKP_LANameDQ[],2,FALSE),CentrepointSourced[[#This Row],[Local Authority]]))</f>
        <v>Neath Port Talbot</v>
      </c>
      <c r="R1678" s="41" t="str">
        <f>IF(CentrepointSourced[[#This Row],[LA type]]="County","",INDEX(ConsolGeog[lad14cd],MATCH(CentrepointSourced[[#This Row],[Local Authority DQ]],ConsolGeog[la_name],0)))</f>
        <v>W06000012</v>
      </c>
      <c r="S1678" s="41" t="str">
        <f>IF(OR(CentrepointSourced[[#This Row],[Country]]="Northern Ireland",CentrepointSourced[[#This Row],[Country]]="Scotland",CentrepointSourced[[#This Row],[Country]]="Wales"),"Local Authority",CentrepointSourced[[#This Row],[LA type]])</f>
        <v>Local Authority</v>
      </c>
      <c r="T1678" s="41">
        <f>IF(TRIM(CentrepointSourced[[#This Row],[Presented HS]])="",0,IF(CentrepointSourced[[#This Row],[Presented HS]]="&lt;5",2.5,IF(CentrepointSourced[[#This Row],[Presented HS]]="&lt;10",5,VALUE(TRIM(CentrepointSourced[[#This Row],[Presented HS]])))))</f>
        <v>0</v>
      </c>
      <c r="U1678" s="41">
        <f>IF(TRIM(CentrepointSourced[[#This Row],[Assessed HS]])="",0,IF(CentrepointSourced[[#This Row],[Assessed HS]]="&lt;5",2.5,IF(CentrepointSourced[[#This Row],[Assessed HS]]="&lt;10",5,VALUE(TRIM(CentrepointSourced[[#This Row],[Assessed HS]])))))</f>
        <v>0</v>
      </c>
      <c r="V1678" s="41">
        <f>IF(TRIM(CentrepointSourced[[#This Row],[Presented CS]])="",0,IF(CentrepointSourced[[#This Row],[Presented CS]]="&lt;5",2.5,IF(CentrepointSourced[[#This Row],[Presented CS]]="&lt;10",5,VALUE(TRIM(CentrepointSourced[[#This Row],[Presented CS]])))))</f>
        <v>0</v>
      </c>
      <c r="W1678" s="41">
        <f>IF(TRIM(CentrepointSourced[[#This Row],[Assessed CS]])="",0,IF(CentrepointSourced[[#This Row],[Assessed CS]]="&lt;5",2.5,IF(CentrepointSourced[[#This Row],[Assessed CS]]="&lt;10",5,VALUE(TRIM(CentrepointSourced[[#This Row],[Assessed CS]])))))</f>
        <v>0</v>
      </c>
      <c r="X1678" s="106">
        <f>IF(CentrepointSourced[[#This Row],[Age]]="16-17",CentrepointSourced[[#This Row],[Presented HS DQ]],0)</f>
        <v>0</v>
      </c>
      <c r="Y1678" s="106">
        <f>IF(CentrepointSourced[[#This Row],[Age]]="16-24",CentrepointSourced[[#This Row],[Presented HS DQ]],0)</f>
        <v>0</v>
      </c>
      <c r="Z1678" s="106">
        <f>IF(CentrepointSourced[[#This Row],[Age]]="18-24",CentrepointSourced[[#This Row],[Presented HS DQ]],0)</f>
        <v>0</v>
      </c>
      <c r="AA1678" s="106">
        <f>IF(CentrepointSourced[[#This Row],[Age]]="16-17",CentrepointSourced[[#This Row],[Presented CS DQ]],0)</f>
        <v>0</v>
      </c>
      <c r="AB1678" s="106">
        <f>IF(CentrepointSourced[[#This Row],[Age]]="16-24",CentrepointSourced[[#This Row],[Presented CS DQ]],0)</f>
        <v>0</v>
      </c>
      <c r="AC1678" s="106">
        <f>IF(CentrepointSourced[[#This Row],[Age]]="18-24",CentrepointSourced[[#This Row],[Presented CS DQ]],0)</f>
        <v>0</v>
      </c>
      <c r="AD1678" s="107">
        <f>IF(CentrepointSourced[[#This Row],[Age]]="16-17",CentrepointSourced[[#This Row],[Assessed HS DQ]],0)</f>
        <v>0</v>
      </c>
      <c r="AE1678" s="107">
        <f>IF(CentrepointSourced[[#This Row],[Age]]="16-24",CentrepointSourced[[#This Row],[Assessed HS DQ]],0)</f>
        <v>0</v>
      </c>
      <c r="AF1678" s="107">
        <f>IF(CentrepointSourced[[#This Row],[Age]]="18-24",CentrepointSourced[[#This Row],[Assessed HS DQ]],0)</f>
        <v>0</v>
      </c>
      <c r="AG1678" s="107">
        <f>IF(CentrepointSourced[[#This Row],[Age]]="16-17",CentrepointSourced[[#This Row],[Assessed CS DQ]],0)</f>
        <v>0</v>
      </c>
      <c r="AH1678" s="107">
        <f>IF(CentrepointSourced[[#This Row],[Age]]="16-24",CentrepointSourced[[#This Row],[Assessed CS DQ]],0)</f>
        <v>0</v>
      </c>
      <c r="AI1678" s="107">
        <f>IF(CentrepointSourced[[#This Row],[Age]]="18-24",CentrepointSourced[[#This Row],[Assessed CS DQ]],0)</f>
        <v>0</v>
      </c>
    </row>
    <row r="1679" spans="1:35" customFormat="1" ht="13.5" customHeight="1">
      <c r="A1679" s="45" t="s">
        <v>16</v>
      </c>
      <c r="B1679" s="62" t="s">
        <v>79</v>
      </c>
      <c r="C1679" s="45"/>
      <c r="D1679" s="62" t="s">
        <v>37</v>
      </c>
      <c r="E1679" s="67">
        <v>2014</v>
      </c>
      <c r="F1679" s="67" t="s">
        <v>26</v>
      </c>
      <c r="G1679" s="67"/>
      <c r="H1679" s="79"/>
      <c r="I1679" s="45"/>
      <c r="J1679" s="45">
        <v>45</v>
      </c>
      <c r="K1679" s="45"/>
      <c r="L1679" s="45"/>
      <c r="M1679" s="45"/>
      <c r="N1679" s="45"/>
      <c r="O1679" s="45"/>
      <c r="P1679" s="45"/>
      <c r="Q1679" s="41" t="str">
        <f>IF(CentrepointSourced[[#This Row],[Country]]="Northern Ireland","Northern Ireland",IFERROR(VLOOKUP(CentrepointSourced[[#This Row],[Local Authority]],LKP_LANameDQ[],2,FALSE),CentrepointSourced[[#This Row],[Local Authority]]))</f>
        <v>Neath Port Talbot</v>
      </c>
      <c r="R1679" s="41" t="str">
        <f>IF(CentrepointSourced[[#This Row],[LA type]]="County","",INDEX(ConsolGeog[lad14cd],MATCH(CentrepointSourced[[#This Row],[Local Authority DQ]],ConsolGeog[la_name],0)))</f>
        <v>W06000012</v>
      </c>
      <c r="S1679" s="41" t="str">
        <f>IF(OR(CentrepointSourced[[#This Row],[Country]]="Northern Ireland",CentrepointSourced[[#This Row],[Country]]="Scotland",CentrepointSourced[[#This Row],[Country]]="Wales"),"Local Authority",CentrepointSourced[[#This Row],[LA type]])</f>
        <v>Local Authority</v>
      </c>
      <c r="T1679" s="41">
        <f>IF(TRIM(CentrepointSourced[[#This Row],[Presented HS]])="",0,IF(CentrepointSourced[[#This Row],[Presented HS]]="&lt;5",2.5,IF(CentrepointSourced[[#This Row],[Presented HS]]="&lt;10",5,VALUE(TRIM(CentrepointSourced[[#This Row],[Presented HS]])))))</f>
        <v>0</v>
      </c>
      <c r="U1679" s="41">
        <f>IF(TRIM(CentrepointSourced[[#This Row],[Assessed HS]])="",0,IF(CentrepointSourced[[#This Row],[Assessed HS]]="&lt;5",2.5,IF(CentrepointSourced[[#This Row],[Assessed HS]]="&lt;10",5,VALUE(TRIM(CentrepointSourced[[#This Row],[Assessed HS]])))))</f>
        <v>0</v>
      </c>
      <c r="V1679" s="41">
        <f>IF(TRIM(CentrepointSourced[[#This Row],[Presented CS]])="",0,IF(CentrepointSourced[[#This Row],[Presented CS]]="&lt;5",2.5,IF(CentrepointSourced[[#This Row],[Presented CS]]="&lt;10",5,VALUE(TRIM(CentrepointSourced[[#This Row],[Presented CS]])))))</f>
        <v>0</v>
      </c>
      <c r="W1679" s="41">
        <f>IF(TRIM(CentrepointSourced[[#This Row],[Assessed CS]])="",0,IF(CentrepointSourced[[#This Row],[Assessed CS]]="&lt;5",2.5,IF(CentrepointSourced[[#This Row],[Assessed CS]]="&lt;10",5,VALUE(TRIM(CentrepointSourced[[#This Row],[Assessed CS]])))))</f>
        <v>0</v>
      </c>
      <c r="X1679" s="106">
        <f>IF(CentrepointSourced[[#This Row],[Age]]="16-17",CentrepointSourced[[#This Row],[Presented HS DQ]],0)</f>
        <v>0</v>
      </c>
      <c r="Y1679" s="106">
        <f>IF(CentrepointSourced[[#This Row],[Age]]="16-24",CentrepointSourced[[#This Row],[Presented HS DQ]],0)</f>
        <v>0</v>
      </c>
      <c r="Z1679" s="106">
        <f>IF(CentrepointSourced[[#This Row],[Age]]="18-24",CentrepointSourced[[#This Row],[Presented HS DQ]],0)</f>
        <v>0</v>
      </c>
      <c r="AA1679" s="106">
        <f>IF(CentrepointSourced[[#This Row],[Age]]="16-17",CentrepointSourced[[#This Row],[Presented CS DQ]],0)</f>
        <v>0</v>
      </c>
      <c r="AB1679" s="106">
        <f>IF(CentrepointSourced[[#This Row],[Age]]="16-24",CentrepointSourced[[#This Row],[Presented CS DQ]],0)</f>
        <v>0</v>
      </c>
      <c r="AC1679" s="106">
        <f>IF(CentrepointSourced[[#This Row],[Age]]="18-24",CentrepointSourced[[#This Row],[Presented CS DQ]],0)</f>
        <v>0</v>
      </c>
      <c r="AD1679" s="107">
        <f>IF(CentrepointSourced[[#This Row],[Age]]="16-17",CentrepointSourced[[#This Row],[Assessed HS DQ]],0)</f>
        <v>0</v>
      </c>
      <c r="AE1679" s="107">
        <f>IF(CentrepointSourced[[#This Row],[Age]]="16-24",CentrepointSourced[[#This Row],[Assessed HS DQ]],0)</f>
        <v>0</v>
      </c>
      <c r="AF1679" s="107">
        <f>IF(CentrepointSourced[[#This Row],[Age]]="18-24",CentrepointSourced[[#This Row],[Assessed HS DQ]],0)</f>
        <v>0</v>
      </c>
      <c r="AG1679" s="107">
        <f>IF(CentrepointSourced[[#This Row],[Age]]="16-17",CentrepointSourced[[#This Row],[Assessed CS DQ]],0)</f>
        <v>0</v>
      </c>
      <c r="AH1679" s="107">
        <f>IF(CentrepointSourced[[#This Row],[Age]]="16-24",CentrepointSourced[[#This Row],[Assessed CS DQ]],0)</f>
        <v>0</v>
      </c>
      <c r="AI1679" s="107">
        <f>IF(CentrepointSourced[[#This Row],[Age]]="18-24",CentrepointSourced[[#This Row],[Assessed CS DQ]],0)</f>
        <v>0</v>
      </c>
    </row>
    <row r="1680" spans="1:35" customFormat="1" ht="13.5" customHeight="1">
      <c r="A1680" s="45" t="s">
        <v>16</v>
      </c>
      <c r="B1680" s="62" t="s">
        <v>91</v>
      </c>
      <c r="C1680" s="45"/>
      <c r="D1680" s="62" t="s">
        <v>37</v>
      </c>
      <c r="E1680" s="67">
        <v>2012</v>
      </c>
      <c r="F1680" s="67" t="s">
        <v>25</v>
      </c>
      <c r="G1680" s="67"/>
      <c r="H1680" s="79"/>
      <c r="I1680" s="45"/>
      <c r="J1680" s="45">
        <v>40</v>
      </c>
      <c r="K1680" s="45"/>
      <c r="L1680" s="45"/>
      <c r="M1680" s="45"/>
      <c r="N1680" s="45"/>
      <c r="O1680" s="45"/>
      <c r="P1680" s="45"/>
      <c r="Q1680" s="41" t="str">
        <f>IF(CentrepointSourced[[#This Row],[Country]]="Northern Ireland","Northern Ireland",IFERROR(VLOOKUP(CentrepointSourced[[#This Row],[Local Authority]],LKP_LANameDQ[],2,FALSE),CentrepointSourced[[#This Row],[Local Authority]]))</f>
        <v>Newport</v>
      </c>
      <c r="R1680" s="41" t="str">
        <f>IF(CentrepointSourced[[#This Row],[LA type]]="County","",INDEX(ConsolGeog[lad14cd],MATCH(CentrepointSourced[[#This Row],[Local Authority DQ]],ConsolGeog[la_name],0)))</f>
        <v>W06000022</v>
      </c>
      <c r="S1680" s="41" t="str">
        <f>IF(OR(CentrepointSourced[[#This Row],[Country]]="Northern Ireland",CentrepointSourced[[#This Row],[Country]]="Scotland",CentrepointSourced[[#This Row],[Country]]="Wales"),"Local Authority",CentrepointSourced[[#This Row],[LA type]])</f>
        <v>Local Authority</v>
      </c>
      <c r="T1680" s="41">
        <f>IF(TRIM(CentrepointSourced[[#This Row],[Presented HS]])="",0,IF(CentrepointSourced[[#This Row],[Presented HS]]="&lt;5",2.5,IF(CentrepointSourced[[#This Row],[Presented HS]]="&lt;10",5,VALUE(TRIM(CentrepointSourced[[#This Row],[Presented HS]])))))</f>
        <v>0</v>
      </c>
      <c r="U1680" s="41">
        <f>IF(TRIM(CentrepointSourced[[#This Row],[Assessed HS]])="",0,IF(CentrepointSourced[[#This Row],[Assessed HS]]="&lt;5",2.5,IF(CentrepointSourced[[#This Row],[Assessed HS]]="&lt;10",5,VALUE(TRIM(CentrepointSourced[[#This Row],[Assessed HS]])))))</f>
        <v>0</v>
      </c>
      <c r="V1680" s="41">
        <f>IF(TRIM(CentrepointSourced[[#This Row],[Presented CS]])="",0,IF(CentrepointSourced[[#This Row],[Presented CS]]="&lt;5",2.5,IF(CentrepointSourced[[#This Row],[Presented CS]]="&lt;10",5,VALUE(TRIM(CentrepointSourced[[#This Row],[Presented CS]])))))</f>
        <v>0</v>
      </c>
      <c r="W1680" s="41">
        <f>IF(TRIM(CentrepointSourced[[#This Row],[Assessed CS]])="",0,IF(CentrepointSourced[[#This Row],[Assessed CS]]="&lt;5",2.5,IF(CentrepointSourced[[#This Row],[Assessed CS]]="&lt;10",5,VALUE(TRIM(CentrepointSourced[[#This Row],[Assessed CS]])))))</f>
        <v>0</v>
      </c>
      <c r="X1680" s="106">
        <f>IF(CentrepointSourced[[#This Row],[Age]]="16-17",CentrepointSourced[[#This Row],[Presented HS DQ]],0)</f>
        <v>0</v>
      </c>
      <c r="Y1680" s="106">
        <f>IF(CentrepointSourced[[#This Row],[Age]]="16-24",CentrepointSourced[[#This Row],[Presented HS DQ]],0)</f>
        <v>0</v>
      </c>
      <c r="Z1680" s="106">
        <f>IF(CentrepointSourced[[#This Row],[Age]]="18-24",CentrepointSourced[[#This Row],[Presented HS DQ]],0)</f>
        <v>0</v>
      </c>
      <c r="AA1680" s="106">
        <f>IF(CentrepointSourced[[#This Row],[Age]]="16-17",CentrepointSourced[[#This Row],[Presented CS DQ]],0)</f>
        <v>0</v>
      </c>
      <c r="AB1680" s="106">
        <f>IF(CentrepointSourced[[#This Row],[Age]]="16-24",CentrepointSourced[[#This Row],[Presented CS DQ]],0)</f>
        <v>0</v>
      </c>
      <c r="AC1680" s="106">
        <f>IF(CentrepointSourced[[#This Row],[Age]]="18-24",CentrepointSourced[[#This Row],[Presented CS DQ]],0)</f>
        <v>0</v>
      </c>
      <c r="AD1680" s="107">
        <f>IF(CentrepointSourced[[#This Row],[Age]]="16-17",CentrepointSourced[[#This Row],[Assessed HS DQ]],0)</f>
        <v>0</v>
      </c>
      <c r="AE1680" s="107">
        <f>IF(CentrepointSourced[[#This Row],[Age]]="16-24",CentrepointSourced[[#This Row],[Assessed HS DQ]],0)</f>
        <v>0</v>
      </c>
      <c r="AF1680" s="107">
        <f>IF(CentrepointSourced[[#This Row],[Age]]="18-24",CentrepointSourced[[#This Row],[Assessed HS DQ]],0)</f>
        <v>0</v>
      </c>
      <c r="AG1680" s="107">
        <f>IF(CentrepointSourced[[#This Row],[Age]]="16-17",CentrepointSourced[[#This Row],[Assessed CS DQ]],0)</f>
        <v>0</v>
      </c>
      <c r="AH1680" s="107">
        <f>IF(CentrepointSourced[[#This Row],[Age]]="16-24",CentrepointSourced[[#This Row],[Assessed CS DQ]],0)</f>
        <v>0</v>
      </c>
      <c r="AI1680" s="107">
        <f>IF(CentrepointSourced[[#This Row],[Age]]="18-24",CentrepointSourced[[#This Row],[Assessed CS DQ]],0)</f>
        <v>0</v>
      </c>
    </row>
    <row r="1681" spans="1:35" customFormat="1" ht="13.5" customHeight="1">
      <c r="A1681" s="45" t="s">
        <v>16</v>
      </c>
      <c r="B1681" s="62" t="s">
        <v>91</v>
      </c>
      <c r="C1681" s="45"/>
      <c r="D1681" s="62" t="s">
        <v>37</v>
      </c>
      <c r="E1681" s="67">
        <v>2012</v>
      </c>
      <c r="F1681" s="67" t="s">
        <v>26</v>
      </c>
      <c r="G1681" s="67"/>
      <c r="H1681" s="79"/>
      <c r="I1681" s="45"/>
      <c r="J1681" s="45">
        <v>155</v>
      </c>
      <c r="K1681" s="45"/>
      <c r="L1681" s="45"/>
      <c r="M1681" s="45"/>
      <c r="N1681" s="45"/>
      <c r="O1681" s="45"/>
      <c r="P1681" s="45"/>
      <c r="Q1681" s="41" t="str">
        <f>IF(CentrepointSourced[[#This Row],[Country]]="Northern Ireland","Northern Ireland",IFERROR(VLOOKUP(CentrepointSourced[[#This Row],[Local Authority]],LKP_LANameDQ[],2,FALSE),CentrepointSourced[[#This Row],[Local Authority]]))</f>
        <v>Newport</v>
      </c>
      <c r="R1681" s="41" t="str">
        <f>IF(CentrepointSourced[[#This Row],[LA type]]="County","",INDEX(ConsolGeog[lad14cd],MATCH(CentrepointSourced[[#This Row],[Local Authority DQ]],ConsolGeog[la_name],0)))</f>
        <v>W06000022</v>
      </c>
      <c r="S1681" s="41" t="str">
        <f>IF(OR(CentrepointSourced[[#This Row],[Country]]="Northern Ireland",CentrepointSourced[[#This Row],[Country]]="Scotland",CentrepointSourced[[#This Row],[Country]]="Wales"),"Local Authority",CentrepointSourced[[#This Row],[LA type]])</f>
        <v>Local Authority</v>
      </c>
      <c r="T1681" s="41">
        <f>IF(TRIM(CentrepointSourced[[#This Row],[Presented HS]])="",0,IF(CentrepointSourced[[#This Row],[Presented HS]]="&lt;5",2.5,IF(CentrepointSourced[[#This Row],[Presented HS]]="&lt;10",5,VALUE(TRIM(CentrepointSourced[[#This Row],[Presented HS]])))))</f>
        <v>0</v>
      </c>
      <c r="U1681" s="41">
        <f>IF(TRIM(CentrepointSourced[[#This Row],[Assessed HS]])="",0,IF(CentrepointSourced[[#This Row],[Assessed HS]]="&lt;5",2.5,IF(CentrepointSourced[[#This Row],[Assessed HS]]="&lt;10",5,VALUE(TRIM(CentrepointSourced[[#This Row],[Assessed HS]])))))</f>
        <v>0</v>
      </c>
      <c r="V1681" s="41">
        <f>IF(TRIM(CentrepointSourced[[#This Row],[Presented CS]])="",0,IF(CentrepointSourced[[#This Row],[Presented CS]]="&lt;5",2.5,IF(CentrepointSourced[[#This Row],[Presented CS]]="&lt;10",5,VALUE(TRIM(CentrepointSourced[[#This Row],[Presented CS]])))))</f>
        <v>0</v>
      </c>
      <c r="W1681" s="41">
        <f>IF(TRIM(CentrepointSourced[[#This Row],[Assessed CS]])="",0,IF(CentrepointSourced[[#This Row],[Assessed CS]]="&lt;5",2.5,IF(CentrepointSourced[[#This Row],[Assessed CS]]="&lt;10",5,VALUE(TRIM(CentrepointSourced[[#This Row],[Assessed CS]])))))</f>
        <v>0</v>
      </c>
      <c r="X1681" s="106">
        <f>IF(CentrepointSourced[[#This Row],[Age]]="16-17",CentrepointSourced[[#This Row],[Presented HS DQ]],0)</f>
        <v>0</v>
      </c>
      <c r="Y1681" s="106">
        <f>IF(CentrepointSourced[[#This Row],[Age]]="16-24",CentrepointSourced[[#This Row],[Presented HS DQ]],0)</f>
        <v>0</v>
      </c>
      <c r="Z1681" s="106">
        <f>IF(CentrepointSourced[[#This Row],[Age]]="18-24",CentrepointSourced[[#This Row],[Presented HS DQ]],0)</f>
        <v>0</v>
      </c>
      <c r="AA1681" s="106">
        <f>IF(CentrepointSourced[[#This Row],[Age]]="16-17",CentrepointSourced[[#This Row],[Presented CS DQ]],0)</f>
        <v>0</v>
      </c>
      <c r="AB1681" s="106">
        <f>IF(CentrepointSourced[[#This Row],[Age]]="16-24",CentrepointSourced[[#This Row],[Presented CS DQ]],0)</f>
        <v>0</v>
      </c>
      <c r="AC1681" s="106">
        <f>IF(CentrepointSourced[[#This Row],[Age]]="18-24",CentrepointSourced[[#This Row],[Presented CS DQ]],0)</f>
        <v>0</v>
      </c>
      <c r="AD1681" s="107">
        <f>IF(CentrepointSourced[[#This Row],[Age]]="16-17",CentrepointSourced[[#This Row],[Assessed HS DQ]],0)</f>
        <v>0</v>
      </c>
      <c r="AE1681" s="107">
        <f>IF(CentrepointSourced[[#This Row],[Age]]="16-24",CentrepointSourced[[#This Row],[Assessed HS DQ]],0)</f>
        <v>0</v>
      </c>
      <c r="AF1681" s="107">
        <f>IF(CentrepointSourced[[#This Row],[Age]]="18-24",CentrepointSourced[[#This Row],[Assessed HS DQ]],0)</f>
        <v>0</v>
      </c>
      <c r="AG1681" s="107">
        <f>IF(CentrepointSourced[[#This Row],[Age]]="16-17",CentrepointSourced[[#This Row],[Assessed CS DQ]],0)</f>
        <v>0</v>
      </c>
      <c r="AH1681" s="107">
        <f>IF(CentrepointSourced[[#This Row],[Age]]="16-24",CentrepointSourced[[#This Row],[Assessed CS DQ]],0)</f>
        <v>0</v>
      </c>
      <c r="AI1681" s="107">
        <f>IF(CentrepointSourced[[#This Row],[Age]]="18-24",CentrepointSourced[[#This Row],[Assessed CS DQ]],0)</f>
        <v>0</v>
      </c>
    </row>
    <row r="1682" spans="1:35" customFormat="1" ht="13.5" customHeight="1">
      <c r="A1682" s="45" t="s">
        <v>16</v>
      </c>
      <c r="B1682" s="62" t="s">
        <v>91</v>
      </c>
      <c r="C1682" s="45"/>
      <c r="D1682" s="62" t="s">
        <v>37</v>
      </c>
      <c r="E1682" s="67">
        <v>2013</v>
      </c>
      <c r="F1682" s="67" t="s">
        <v>25</v>
      </c>
      <c r="G1682" s="67"/>
      <c r="H1682" s="79"/>
      <c r="I1682" s="45"/>
      <c r="J1682" s="45">
        <v>30</v>
      </c>
      <c r="K1682" s="45"/>
      <c r="L1682" s="45"/>
      <c r="M1682" s="45"/>
      <c r="N1682" s="45"/>
      <c r="O1682" s="45"/>
      <c r="P1682" s="45"/>
      <c r="Q1682" s="41" t="str">
        <f>IF(CentrepointSourced[[#This Row],[Country]]="Northern Ireland","Northern Ireland",IFERROR(VLOOKUP(CentrepointSourced[[#This Row],[Local Authority]],LKP_LANameDQ[],2,FALSE),CentrepointSourced[[#This Row],[Local Authority]]))</f>
        <v>Newport</v>
      </c>
      <c r="R1682" s="41" t="str">
        <f>IF(CentrepointSourced[[#This Row],[LA type]]="County","",INDEX(ConsolGeog[lad14cd],MATCH(CentrepointSourced[[#This Row],[Local Authority DQ]],ConsolGeog[la_name],0)))</f>
        <v>W06000022</v>
      </c>
      <c r="S1682" s="41" t="str">
        <f>IF(OR(CentrepointSourced[[#This Row],[Country]]="Northern Ireland",CentrepointSourced[[#This Row],[Country]]="Scotland",CentrepointSourced[[#This Row],[Country]]="Wales"),"Local Authority",CentrepointSourced[[#This Row],[LA type]])</f>
        <v>Local Authority</v>
      </c>
      <c r="T1682" s="41">
        <f>IF(TRIM(CentrepointSourced[[#This Row],[Presented HS]])="",0,IF(CentrepointSourced[[#This Row],[Presented HS]]="&lt;5",2.5,IF(CentrepointSourced[[#This Row],[Presented HS]]="&lt;10",5,VALUE(TRIM(CentrepointSourced[[#This Row],[Presented HS]])))))</f>
        <v>0</v>
      </c>
      <c r="U1682" s="41">
        <f>IF(TRIM(CentrepointSourced[[#This Row],[Assessed HS]])="",0,IF(CentrepointSourced[[#This Row],[Assessed HS]]="&lt;5",2.5,IF(CentrepointSourced[[#This Row],[Assessed HS]]="&lt;10",5,VALUE(TRIM(CentrepointSourced[[#This Row],[Assessed HS]])))))</f>
        <v>0</v>
      </c>
      <c r="V1682" s="41">
        <f>IF(TRIM(CentrepointSourced[[#This Row],[Presented CS]])="",0,IF(CentrepointSourced[[#This Row],[Presented CS]]="&lt;5",2.5,IF(CentrepointSourced[[#This Row],[Presented CS]]="&lt;10",5,VALUE(TRIM(CentrepointSourced[[#This Row],[Presented CS]])))))</f>
        <v>0</v>
      </c>
      <c r="W1682" s="41">
        <f>IF(TRIM(CentrepointSourced[[#This Row],[Assessed CS]])="",0,IF(CentrepointSourced[[#This Row],[Assessed CS]]="&lt;5",2.5,IF(CentrepointSourced[[#This Row],[Assessed CS]]="&lt;10",5,VALUE(TRIM(CentrepointSourced[[#This Row],[Assessed CS]])))))</f>
        <v>0</v>
      </c>
      <c r="X1682" s="106">
        <f>IF(CentrepointSourced[[#This Row],[Age]]="16-17",CentrepointSourced[[#This Row],[Presented HS DQ]],0)</f>
        <v>0</v>
      </c>
      <c r="Y1682" s="106">
        <f>IF(CentrepointSourced[[#This Row],[Age]]="16-24",CentrepointSourced[[#This Row],[Presented HS DQ]],0)</f>
        <v>0</v>
      </c>
      <c r="Z1682" s="106">
        <f>IF(CentrepointSourced[[#This Row],[Age]]="18-24",CentrepointSourced[[#This Row],[Presented HS DQ]],0)</f>
        <v>0</v>
      </c>
      <c r="AA1682" s="106">
        <f>IF(CentrepointSourced[[#This Row],[Age]]="16-17",CentrepointSourced[[#This Row],[Presented CS DQ]],0)</f>
        <v>0</v>
      </c>
      <c r="AB1682" s="106">
        <f>IF(CentrepointSourced[[#This Row],[Age]]="16-24",CentrepointSourced[[#This Row],[Presented CS DQ]],0)</f>
        <v>0</v>
      </c>
      <c r="AC1682" s="106">
        <f>IF(CentrepointSourced[[#This Row],[Age]]="18-24",CentrepointSourced[[#This Row],[Presented CS DQ]],0)</f>
        <v>0</v>
      </c>
      <c r="AD1682" s="107">
        <f>IF(CentrepointSourced[[#This Row],[Age]]="16-17",CentrepointSourced[[#This Row],[Assessed HS DQ]],0)</f>
        <v>0</v>
      </c>
      <c r="AE1682" s="107">
        <f>IF(CentrepointSourced[[#This Row],[Age]]="16-24",CentrepointSourced[[#This Row],[Assessed HS DQ]],0)</f>
        <v>0</v>
      </c>
      <c r="AF1682" s="107">
        <f>IF(CentrepointSourced[[#This Row],[Age]]="18-24",CentrepointSourced[[#This Row],[Assessed HS DQ]],0)</f>
        <v>0</v>
      </c>
      <c r="AG1682" s="107">
        <f>IF(CentrepointSourced[[#This Row],[Age]]="16-17",CentrepointSourced[[#This Row],[Assessed CS DQ]],0)</f>
        <v>0</v>
      </c>
      <c r="AH1682" s="107">
        <f>IF(CentrepointSourced[[#This Row],[Age]]="16-24",CentrepointSourced[[#This Row],[Assessed CS DQ]],0)</f>
        <v>0</v>
      </c>
      <c r="AI1682" s="107">
        <f>IF(CentrepointSourced[[#This Row],[Age]]="18-24",CentrepointSourced[[#This Row],[Assessed CS DQ]],0)</f>
        <v>0</v>
      </c>
    </row>
    <row r="1683" spans="1:35" customFormat="1" ht="13.5" customHeight="1">
      <c r="A1683" s="45" t="s">
        <v>16</v>
      </c>
      <c r="B1683" s="62" t="s">
        <v>91</v>
      </c>
      <c r="C1683" s="45"/>
      <c r="D1683" s="62" t="s">
        <v>37</v>
      </c>
      <c r="E1683" s="67">
        <v>2013</v>
      </c>
      <c r="F1683" s="67" t="s">
        <v>26</v>
      </c>
      <c r="G1683" s="67"/>
      <c r="H1683" s="79"/>
      <c r="I1683" s="45"/>
      <c r="J1683" s="45">
        <v>110</v>
      </c>
      <c r="K1683" s="45"/>
      <c r="L1683" s="45"/>
      <c r="M1683" s="45"/>
      <c r="N1683" s="45"/>
      <c r="O1683" s="45"/>
      <c r="P1683" s="45"/>
      <c r="Q1683" s="41" t="str">
        <f>IF(CentrepointSourced[[#This Row],[Country]]="Northern Ireland","Northern Ireland",IFERROR(VLOOKUP(CentrepointSourced[[#This Row],[Local Authority]],LKP_LANameDQ[],2,FALSE),CentrepointSourced[[#This Row],[Local Authority]]))</f>
        <v>Newport</v>
      </c>
      <c r="R1683" s="41" t="str">
        <f>IF(CentrepointSourced[[#This Row],[LA type]]="County","",INDEX(ConsolGeog[lad14cd],MATCH(CentrepointSourced[[#This Row],[Local Authority DQ]],ConsolGeog[la_name],0)))</f>
        <v>W06000022</v>
      </c>
      <c r="S1683" s="41" t="str">
        <f>IF(OR(CentrepointSourced[[#This Row],[Country]]="Northern Ireland",CentrepointSourced[[#This Row],[Country]]="Scotland",CentrepointSourced[[#This Row],[Country]]="Wales"),"Local Authority",CentrepointSourced[[#This Row],[LA type]])</f>
        <v>Local Authority</v>
      </c>
      <c r="T1683" s="41">
        <f>IF(TRIM(CentrepointSourced[[#This Row],[Presented HS]])="",0,IF(CentrepointSourced[[#This Row],[Presented HS]]="&lt;5",2.5,IF(CentrepointSourced[[#This Row],[Presented HS]]="&lt;10",5,VALUE(TRIM(CentrepointSourced[[#This Row],[Presented HS]])))))</f>
        <v>0</v>
      </c>
      <c r="U1683" s="41">
        <f>IF(TRIM(CentrepointSourced[[#This Row],[Assessed HS]])="",0,IF(CentrepointSourced[[#This Row],[Assessed HS]]="&lt;5",2.5,IF(CentrepointSourced[[#This Row],[Assessed HS]]="&lt;10",5,VALUE(TRIM(CentrepointSourced[[#This Row],[Assessed HS]])))))</f>
        <v>0</v>
      </c>
      <c r="V1683" s="41">
        <f>IF(TRIM(CentrepointSourced[[#This Row],[Presented CS]])="",0,IF(CentrepointSourced[[#This Row],[Presented CS]]="&lt;5",2.5,IF(CentrepointSourced[[#This Row],[Presented CS]]="&lt;10",5,VALUE(TRIM(CentrepointSourced[[#This Row],[Presented CS]])))))</f>
        <v>0</v>
      </c>
      <c r="W1683" s="41">
        <f>IF(TRIM(CentrepointSourced[[#This Row],[Assessed CS]])="",0,IF(CentrepointSourced[[#This Row],[Assessed CS]]="&lt;5",2.5,IF(CentrepointSourced[[#This Row],[Assessed CS]]="&lt;10",5,VALUE(TRIM(CentrepointSourced[[#This Row],[Assessed CS]])))))</f>
        <v>0</v>
      </c>
      <c r="X1683" s="106">
        <f>IF(CentrepointSourced[[#This Row],[Age]]="16-17",CentrepointSourced[[#This Row],[Presented HS DQ]],0)</f>
        <v>0</v>
      </c>
      <c r="Y1683" s="106">
        <f>IF(CentrepointSourced[[#This Row],[Age]]="16-24",CentrepointSourced[[#This Row],[Presented HS DQ]],0)</f>
        <v>0</v>
      </c>
      <c r="Z1683" s="106">
        <f>IF(CentrepointSourced[[#This Row],[Age]]="18-24",CentrepointSourced[[#This Row],[Presented HS DQ]],0)</f>
        <v>0</v>
      </c>
      <c r="AA1683" s="106">
        <f>IF(CentrepointSourced[[#This Row],[Age]]="16-17",CentrepointSourced[[#This Row],[Presented CS DQ]],0)</f>
        <v>0</v>
      </c>
      <c r="AB1683" s="106">
        <f>IF(CentrepointSourced[[#This Row],[Age]]="16-24",CentrepointSourced[[#This Row],[Presented CS DQ]],0)</f>
        <v>0</v>
      </c>
      <c r="AC1683" s="106">
        <f>IF(CentrepointSourced[[#This Row],[Age]]="18-24",CentrepointSourced[[#This Row],[Presented CS DQ]],0)</f>
        <v>0</v>
      </c>
      <c r="AD1683" s="107">
        <f>IF(CentrepointSourced[[#This Row],[Age]]="16-17",CentrepointSourced[[#This Row],[Assessed HS DQ]],0)</f>
        <v>0</v>
      </c>
      <c r="AE1683" s="107">
        <f>IF(CentrepointSourced[[#This Row],[Age]]="16-24",CentrepointSourced[[#This Row],[Assessed HS DQ]],0)</f>
        <v>0</v>
      </c>
      <c r="AF1683" s="107">
        <f>IF(CentrepointSourced[[#This Row],[Age]]="18-24",CentrepointSourced[[#This Row],[Assessed HS DQ]],0)</f>
        <v>0</v>
      </c>
      <c r="AG1683" s="107">
        <f>IF(CentrepointSourced[[#This Row],[Age]]="16-17",CentrepointSourced[[#This Row],[Assessed CS DQ]],0)</f>
        <v>0</v>
      </c>
      <c r="AH1683" s="107">
        <f>IF(CentrepointSourced[[#This Row],[Age]]="16-24",CentrepointSourced[[#This Row],[Assessed CS DQ]],0)</f>
        <v>0</v>
      </c>
      <c r="AI1683" s="107">
        <f>IF(CentrepointSourced[[#This Row],[Age]]="18-24",CentrepointSourced[[#This Row],[Assessed CS DQ]],0)</f>
        <v>0</v>
      </c>
    </row>
    <row r="1684" spans="1:35" customFormat="1" ht="13.5" customHeight="1">
      <c r="A1684" s="45" t="s">
        <v>16</v>
      </c>
      <c r="B1684" s="62" t="s">
        <v>91</v>
      </c>
      <c r="C1684" s="45"/>
      <c r="D1684" s="62" t="s">
        <v>37</v>
      </c>
      <c r="E1684" s="67">
        <v>2014</v>
      </c>
      <c r="F1684" s="67" t="s">
        <v>25</v>
      </c>
      <c r="G1684" s="67"/>
      <c r="H1684" s="79"/>
      <c r="I1684" s="45"/>
      <c r="J1684" s="45">
        <v>25</v>
      </c>
      <c r="K1684" s="45"/>
      <c r="L1684" s="45"/>
      <c r="M1684" s="45"/>
      <c r="N1684" s="45"/>
      <c r="O1684" s="45"/>
      <c r="P1684" s="45"/>
      <c r="Q1684" s="41" t="str">
        <f>IF(CentrepointSourced[[#This Row],[Country]]="Northern Ireland","Northern Ireland",IFERROR(VLOOKUP(CentrepointSourced[[#This Row],[Local Authority]],LKP_LANameDQ[],2,FALSE),CentrepointSourced[[#This Row],[Local Authority]]))</f>
        <v>Newport</v>
      </c>
      <c r="R1684" s="41" t="str">
        <f>IF(CentrepointSourced[[#This Row],[LA type]]="County","",INDEX(ConsolGeog[lad14cd],MATCH(CentrepointSourced[[#This Row],[Local Authority DQ]],ConsolGeog[la_name],0)))</f>
        <v>W06000022</v>
      </c>
      <c r="S1684" s="41" t="str">
        <f>IF(OR(CentrepointSourced[[#This Row],[Country]]="Northern Ireland",CentrepointSourced[[#This Row],[Country]]="Scotland",CentrepointSourced[[#This Row],[Country]]="Wales"),"Local Authority",CentrepointSourced[[#This Row],[LA type]])</f>
        <v>Local Authority</v>
      </c>
      <c r="T1684" s="41">
        <f>IF(TRIM(CentrepointSourced[[#This Row],[Presented HS]])="",0,IF(CentrepointSourced[[#This Row],[Presented HS]]="&lt;5",2.5,IF(CentrepointSourced[[#This Row],[Presented HS]]="&lt;10",5,VALUE(TRIM(CentrepointSourced[[#This Row],[Presented HS]])))))</f>
        <v>0</v>
      </c>
      <c r="U1684" s="41">
        <f>IF(TRIM(CentrepointSourced[[#This Row],[Assessed HS]])="",0,IF(CentrepointSourced[[#This Row],[Assessed HS]]="&lt;5",2.5,IF(CentrepointSourced[[#This Row],[Assessed HS]]="&lt;10",5,VALUE(TRIM(CentrepointSourced[[#This Row],[Assessed HS]])))))</f>
        <v>0</v>
      </c>
      <c r="V1684" s="41">
        <f>IF(TRIM(CentrepointSourced[[#This Row],[Presented CS]])="",0,IF(CentrepointSourced[[#This Row],[Presented CS]]="&lt;5",2.5,IF(CentrepointSourced[[#This Row],[Presented CS]]="&lt;10",5,VALUE(TRIM(CentrepointSourced[[#This Row],[Presented CS]])))))</f>
        <v>0</v>
      </c>
      <c r="W1684" s="41">
        <f>IF(TRIM(CentrepointSourced[[#This Row],[Assessed CS]])="",0,IF(CentrepointSourced[[#This Row],[Assessed CS]]="&lt;5",2.5,IF(CentrepointSourced[[#This Row],[Assessed CS]]="&lt;10",5,VALUE(TRIM(CentrepointSourced[[#This Row],[Assessed CS]])))))</f>
        <v>0</v>
      </c>
      <c r="X1684" s="106">
        <f>IF(CentrepointSourced[[#This Row],[Age]]="16-17",CentrepointSourced[[#This Row],[Presented HS DQ]],0)</f>
        <v>0</v>
      </c>
      <c r="Y1684" s="106">
        <f>IF(CentrepointSourced[[#This Row],[Age]]="16-24",CentrepointSourced[[#This Row],[Presented HS DQ]],0)</f>
        <v>0</v>
      </c>
      <c r="Z1684" s="106">
        <f>IF(CentrepointSourced[[#This Row],[Age]]="18-24",CentrepointSourced[[#This Row],[Presented HS DQ]],0)</f>
        <v>0</v>
      </c>
      <c r="AA1684" s="106">
        <f>IF(CentrepointSourced[[#This Row],[Age]]="16-17",CentrepointSourced[[#This Row],[Presented CS DQ]],0)</f>
        <v>0</v>
      </c>
      <c r="AB1684" s="106">
        <f>IF(CentrepointSourced[[#This Row],[Age]]="16-24",CentrepointSourced[[#This Row],[Presented CS DQ]],0)</f>
        <v>0</v>
      </c>
      <c r="AC1684" s="106">
        <f>IF(CentrepointSourced[[#This Row],[Age]]="18-24",CentrepointSourced[[#This Row],[Presented CS DQ]],0)</f>
        <v>0</v>
      </c>
      <c r="AD1684" s="107">
        <f>IF(CentrepointSourced[[#This Row],[Age]]="16-17",CentrepointSourced[[#This Row],[Assessed HS DQ]],0)</f>
        <v>0</v>
      </c>
      <c r="AE1684" s="107">
        <f>IF(CentrepointSourced[[#This Row],[Age]]="16-24",CentrepointSourced[[#This Row],[Assessed HS DQ]],0)</f>
        <v>0</v>
      </c>
      <c r="AF1684" s="107">
        <f>IF(CentrepointSourced[[#This Row],[Age]]="18-24",CentrepointSourced[[#This Row],[Assessed HS DQ]],0)</f>
        <v>0</v>
      </c>
      <c r="AG1684" s="107">
        <f>IF(CentrepointSourced[[#This Row],[Age]]="16-17",CentrepointSourced[[#This Row],[Assessed CS DQ]],0)</f>
        <v>0</v>
      </c>
      <c r="AH1684" s="107">
        <f>IF(CentrepointSourced[[#This Row],[Age]]="16-24",CentrepointSourced[[#This Row],[Assessed CS DQ]],0)</f>
        <v>0</v>
      </c>
      <c r="AI1684" s="107">
        <f>IF(CentrepointSourced[[#This Row],[Age]]="18-24",CentrepointSourced[[#This Row],[Assessed CS DQ]],0)</f>
        <v>0</v>
      </c>
    </row>
    <row r="1685" spans="1:35" customFormat="1" ht="13.5" customHeight="1">
      <c r="A1685" s="45" t="s">
        <v>16</v>
      </c>
      <c r="B1685" s="62" t="s">
        <v>91</v>
      </c>
      <c r="C1685" s="45"/>
      <c r="D1685" s="62" t="s">
        <v>37</v>
      </c>
      <c r="E1685" s="67">
        <v>2014</v>
      </c>
      <c r="F1685" s="67" t="s">
        <v>26</v>
      </c>
      <c r="G1685" s="67"/>
      <c r="H1685" s="79"/>
      <c r="I1685" s="45"/>
      <c r="J1685" s="45">
        <v>80</v>
      </c>
      <c r="K1685" s="45"/>
      <c r="L1685" s="45"/>
      <c r="M1685" s="45"/>
      <c r="N1685" s="45"/>
      <c r="O1685" s="45"/>
      <c r="P1685" s="45"/>
      <c r="Q1685" s="41" t="str">
        <f>IF(CentrepointSourced[[#This Row],[Country]]="Northern Ireland","Northern Ireland",IFERROR(VLOOKUP(CentrepointSourced[[#This Row],[Local Authority]],LKP_LANameDQ[],2,FALSE),CentrepointSourced[[#This Row],[Local Authority]]))</f>
        <v>Newport</v>
      </c>
      <c r="R1685" s="41" t="str">
        <f>IF(CentrepointSourced[[#This Row],[LA type]]="County","",INDEX(ConsolGeog[lad14cd],MATCH(CentrepointSourced[[#This Row],[Local Authority DQ]],ConsolGeog[la_name],0)))</f>
        <v>W06000022</v>
      </c>
      <c r="S1685" s="41" t="str">
        <f>IF(OR(CentrepointSourced[[#This Row],[Country]]="Northern Ireland",CentrepointSourced[[#This Row],[Country]]="Scotland",CentrepointSourced[[#This Row],[Country]]="Wales"),"Local Authority",CentrepointSourced[[#This Row],[LA type]])</f>
        <v>Local Authority</v>
      </c>
      <c r="T1685" s="41">
        <f>IF(TRIM(CentrepointSourced[[#This Row],[Presented HS]])="",0,IF(CentrepointSourced[[#This Row],[Presented HS]]="&lt;5",2.5,IF(CentrepointSourced[[#This Row],[Presented HS]]="&lt;10",5,VALUE(TRIM(CentrepointSourced[[#This Row],[Presented HS]])))))</f>
        <v>0</v>
      </c>
      <c r="U1685" s="41">
        <f>IF(TRIM(CentrepointSourced[[#This Row],[Assessed HS]])="",0,IF(CentrepointSourced[[#This Row],[Assessed HS]]="&lt;5",2.5,IF(CentrepointSourced[[#This Row],[Assessed HS]]="&lt;10",5,VALUE(TRIM(CentrepointSourced[[#This Row],[Assessed HS]])))))</f>
        <v>0</v>
      </c>
      <c r="V1685" s="41">
        <f>IF(TRIM(CentrepointSourced[[#This Row],[Presented CS]])="",0,IF(CentrepointSourced[[#This Row],[Presented CS]]="&lt;5",2.5,IF(CentrepointSourced[[#This Row],[Presented CS]]="&lt;10",5,VALUE(TRIM(CentrepointSourced[[#This Row],[Presented CS]])))))</f>
        <v>0</v>
      </c>
      <c r="W1685" s="41">
        <f>IF(TRIM(CentrepointSourced[[#This Row],[Assessed CS]])="",0,IF(CentrepointSourced[[#This Row],[Assessed CS]]="&lt;5",2.5,IF(CentrepointSourced[[#This Row],[Assessed CS]]="&lt;10",5,VALUE(TRIM(CentrepointSourced[[#This Row],[Assessed CS]])))))</f>
        <v>0</v>
      </c>
      <c r="X1685" s="106">
        <f>IF(CentrepointSourced[[#This Row],[Age]]="16-17",CentrepointSourced[[#This Row],[Presented HS DQ]],0)</f>
        <v>0</v>
      </c>
      <c r="Y1685" s="106">
        <f>IF(CentrepointSourced[[#This Row],[Age]]="16-24",CentrepointSourced[[#This Row],[Presented HS DQ]],0)</f>
        <v>0</v>
      </c>
      <c r="Z1685" s="106">
        <f>IF(CentrepointSourced[[#This Row],[Age]]="18-24",CentrepointSourced[[#This Row],[Presented HS DQ]],0)</f>
        <v>0</v>
      </c>
      <c r="AA1685" s="106">
        <f>IF(CentrepointSourced[[#This Row],[Age]]="16-17",CentrepointSourced[[#This Row],[Presented CS DQ]],0)</f>
        <v>0</v>
      </c>
      <c r="AB1685" s="106">
        <f>IF(CentrepointSourced[[#This Row],[Age]]="16-24",CentrepointSourced[[#This Row],[Presented CS DQ]],0)</f>
        <v>0</v>
      </c>
      <c r="AC1685" s="106">
        <f>IF(CentrepointSourced[[#This Row],[Age]]="18-24",CentrepointSourced[[#This Row],[Presented CS DQ]],0)</f>
        <v>0</v>
      </c>
      <c r="AD1685" s="107">
        <f>IF(CentrepointSourced[[#This Row],[Age]]="16-17",CentrepointSourced[[#This Row],[Assessed HS DQ]],0)</f>
        <v>0</v>
      </c>
      <c r="AE1685" s="107">
        <f>IF(CentrepointSourced[[#This Row],[Age]]="16-24",CentrepointSourced[[#This Row],[Assessed HS DQ]],0)</f>
        <v>0</v>
      </c>
      <c r="AF1685" s="107">
        <f>IF(CentrepointSourced[[#This Row],[Age]]="18-24",CentrepointSourced[[#This Row],[Assessed HS DQ]],0)</f>
        <v>0</v>
      </c>
      <c r="AG1685" s="107">
        <f>IF(CentrepointSourced[[#This Row],[Age]]="16-17",CentrepointSourced[[#This Row],[Assessed CS DQ]],0)</f>
        <v>0</v>
      </c>
      <c r="AH1685" s="107">
        <f>IF(CentrepointSourced[[#This Row],[Age]]="16-24",CentrepointSourced[[#This Row],[Assessed CS DQ]],0)</f>
        <v>0</v>
      </c>
      <c r="AI1685" s="107">
        <f>IF(CentrepointSourced[[#This Row],[Age]]="18-24",CentrepointSourced[[#This Row],[Assessed CS DQ]],0)</f>
        <v>0</v>
      </c>
    </row>
    <row r="1686" spans="1:35" customFormat="1" ht="13.5" customHeight="1">
      <c r="A1686" s="45" t="s">
        <v>16</v>
      </c>
      <c r="B1686" s="62" t="s">
        <v>58</v>
      </c>
      <c r="C1686" s="45"/>
      <c r="D1686" s="62" t="s">
        <v>37</v>
      </c>
      <c r="E1686" s="67">
        <v>2012</v>
      </c>
      <c r="F1686" s="67" t="s">
        <v>26</v>
      </c>
      <c r="G1686" s="67">
        <v>230</v>
      </c>
      <c r="H1686" s="68">
        <v>230</v>
      </c>
      <c r="I1686" s="45"/>
      <c r="J1686" s="98">
        <v>90</v>
      </c>
      <c r="K1686" s="45"/>
      <c r="L1686" s="45"/>
      <c r="M1686" s="45"/>
      <c r="N1686" s="45"/>
      <c r="O1686" s="45"/>
      <c r="P1686" s="45"/>
      <c r="Q1686" s="41" t="str">
        <f>IF(CentrepointSourced[[#This Row],[Country]]="Northern Ireland","Northern Ireland",IFERROR(VLOOKUP(CentrepointSourced[[#This Row],[Local Authority]],LKP_LANameDQ[],2,FALSE),CentrepointSourced[[#This Row],[Local Authority]]))</f>
        <v>Pembrokeshire</v>
      </c>
      <c r="R1686" s="41" t="str">
        <f>IF(CentrepointSourced[[#This Row],[LA type]]="County","",INDEX(ConsolGeog[lad14cd],MATCH(CentrepointSourced[[#This Row],[Local Authority DQ]],ConsolGeog[la_name],0)))</f>
        <v>W06000009</v>
      </c>
      <c r="S1686" s="41" t="str">
        <f>IF(OR(CentrepointSourced[[#This Row],[Country]]="Northern Ireland",CentrepointSourced[[#This Row],[Country]]="Scotland",CentrepointSourced[[#This Row],[Country]]="Wales"),"Local Authority",CentrepointSourced[[#This Row],[LA type]])</f>
        <v>Local Authority</v>
      </c>
      <c r="T1686" s="41">
        <f>IF(TRIM(CentrepointSourced[[#This Row],[Presented HS]])="",0,IF(CentrepointSourced[[#This Row],[Presented HS]]="&lt;5",2.5,IF(CentrepointSourced[[#This Row],[Presented HS]]="&lt;10",5,VALUE(TRIM(CentrepointSourced[[#This Row],[Presented HS]])))))</f>
        <v>230</v>
      </c>
      <c r="U1686" s="41">
        <f>IF(TRIM(CentrepointSourced[[#This Row],[Assessed HS]])="",0,IF(CentrepointSourced[[#This Row],[Assessed HS]]="&lt;5",2.5,IF(CentrepointSourced[[#This Row],[Assessed HS]]="&lt;10",5,VALUE(TRIM(CentrepointSourced[[#This Row],[Assessed HS]])))))</f>
        <v>230</v>
      </c>
      <c r="V1686" s="41">
        <f>IF(TRIM(CentrepointSourced[[#This Row],[Presented CS]])="",0,IF(CentrepointSourced[[#This Row],[Presented CS]]="&lt;5",2.5,IF(CentrepointSourced[[#This Row],[Presented CS]]="&lt;10",5,VALUE(TRIM(CentrepointSourced[[#This Row],[Presented CS]])))))</f>
        <v>0</v>
      </c>
      <c r="W1686" s="41">
        <f>IF(TRIM(CentrepointSourced[[#This Row],[Assessed CS]])="",0,IF(CentrepointSourced[[#This Row],[Assessed CS]]="&lt;5",2.5,IF(CentrepointSourced[[#This Row],[Assessed CS]]="&lt;10",5,VALUE(TRIM(CentrepointSourced[[#This Row],[Assessed CS]])))))</f>
        <v>0</v>
      </c>
      <c r="X1686" s="106">
        <f>IF(CentrepointSourced[[#This Row],[Age]]="16-17",CentrepointSourced[[#This Row],[Presented HS DQ]],0)</f>
        <v>0</v>
      </c>
      <c r="Y1686" s="106">
        <f>IF(CentrepointSourced[[#This Row],[Age]]="16-24",CentrepointSourced[[#This Row],[Presented HS DQ]],0)</f>
        <v>0</v>
      </c>
      <c r="Z1686" s="106">
        <f>IF(CentrepointSourced[[#This Row],[Age]]="18-24",CentrepointSourced[[#This Row],[Presented HS DQ]],0)</f>
        <v>230</v>
      </c>
      <c r="AA1686" s="106">
        <f>IF(CentrepointSourced[[#This Row],[Age]]="16-17",CentrepointSourced[[#This Row],[Presented CS DQ]],0)</f>
        <v>0</v>
      </c>
      <c r="AB1686" s="106">
        <f>IF(CentrepointSourced[[#This Row],[Age]]="16-24",CentrepointSourced[[#This Row],[Presented CS DQ]],0)</f>
        <v>0</v>
      </c>
      <c r="AC1686" s="106">
        <f>IF(CentrepointSourced[[#This Row],[Age]]="18-24",CentrepointSourced[[#This Row],[Presented CS DQ]],0)</f>
        <v>0</v>
      </c>
      <c r="AD1686" s="107">
        <f>IF(CentrepointSourced[[#This Row],[Age]]="16-17",CentrepointSourced[[#This Row],[Assessed HS DQ]],0)</f>
        <v>0</v>
      </c>
      <c r="AE1686" s="107">
        <f>IF(CentrepointSourced[[#This Row],[Age]]="16-24",CentrepointSourced[[#This Row],[Assessed HS DQ]],0)</f>
        <v>0</v>
      </c>
      <c r="AF1686" s="107">
        <f>IF(CentrepointSourced[[#This Row],[Age]]="18-24",CentrepointSourced[[#This Row],[Assessed HS DQ]],0)</f>
        <v>230</v>
      </c>
      <c r="AG1686" s="107">
        <f>IF(CentrepointSourced[[#This Row],[Age]]="16-17",CentrepointSourced[[#This Row],[Assessed CS DQ]],0)</f>
        <v>0</v>
      </c>
      <c r="AH1686" s="107">
        <f>IF(CentrepointSourced[[#This Row],[Age]]="16-24",CentrepointSourced[[#This Row],[Assessed CS DQ]],0)</f>
        <v>0</v>
      </c>
      <c r="AI1686" s="107">
        <f>IF(CentrepointSourced[[#This Row],[Age]]="18-24",CentrepointSourced[[#This Row],[Assessed CS DQ]],0)</f>
        <v>0</v>
      </c>
    </row>
    <row r="1687" spans="1:35" customFormat="1" ht="13.5" customHeight="1">
      <c r="A1687" s="45" t="s">
        <v>16</v>
      </c>
      <c r="B1687" s="62" t="s">
        <v>58</v>
      </c>
      <c r="C1687" s="45"/>
      <c r="D1687" s="62" t="s">
        <v>37</v>
      </c>
      <c r="E1687" s="67">
        <v>2012</v>
      </c>
      <c r="F1687" s="67" t="s">
        <v>25</v>
      </c>
      <c r="G1687" s="67">
        <v>12</v>
      </c>
      <c r="H1687" s="68">
        <v>12</v>
      </c>
      <c r="I1687" s="45"/>
      <c r="J1687" s="73" t="s">
        <v>31</v>
      </c>
      <c r="K1687" s="45"/>
      <c r="L1687" s="45"/>
      <c r="M1687" s="45"/>
      <c r="N1687" s="45"/>
      <c r="O1687" s="45"/>
      <c r="P1687" s="45"/>
      <c r="Q1687" s="41" t="str">
        <f>IF(CentrepointSourced[[#This Row],[Country]]="Northern Ireland","Northern Ireland",IFERROR(VLOOKUP(CentrepointSourced[[#This Row],[Local Authority]],LKP_LANameDQ[],2,FALSE),CentrepointSourced[[#This Row],[Local Authority]]))</f>
        <v>Pembrokeshire</v>
      </c>
      <c r="R1687" s="41" t="str">
        <f>IF(CentrepointSourced[[#This Row],[LA type]]="County","",INDEX(ConsolGeog[lad14cd],MATCH(CentrepointSourced[[#This Row],[Local Authority DQ]],ConsolGeog[la_name],0)))</f>
        <v>W06000009</v>
      </c>
      <c r="S1687" s="41" t="str">
        <f>IF(OR(CentrepointSourced[[#This Row],[Country]]="Northern Ireland",CentrepointSourced[[#This Row],[Country]]="Scotland",CentrepointSourced[[#This Row],[Country]]="Wales"),"Local Authority",CentrepointSourced[[#This Row],[LA type]])</f>
        <v>Local Authority</v>
      </c>
      <c r="T1687" s="41">
        <f>IF(TRIM(CentrepointSourced[[#This Row],[Presented HS]])="",0,IF(CentrepointSourced[[#This Row],[Presented HS]]="&lt;5",2.5,IF(CentrepointSourced[[#This Row],[Presented HS]]="&lt;10",5,VALUE(TRIM(CentrepointSourced[[#This Row],[Presented HS]])))))</f>
        <v>12</v>
      </c>
      <c r="U1687" s="41">
        <f>IF(TRIM(CentrepointSourced[[#This Row],[Assessed HS]])="",0,IF(CentrepointSourced[[#This Row],[Assessed HS]]="&lt;5",2.5,IF(CentrepointSourced[[#This Row],[Assessed HS]]="&lt;10",5,VALUE(TRIM(CentrepointSourced[[#This Row],[Assessed HS]])))))</f>
        <v>12</v>
      </c>
      <c r="V1687" s="41">
        <f>IF(TRIM(CentrepointSourced[[#This Row],[Presented CS]])="",0,IF(CentrepointSourced[[#This Row],[Presented CS]]="&lt;5",2.5,IF(CentrepointSourced[[#This Row],[Presented CS]]="&lt;10",5,VALUE(TRIM(CentrepointSourced[[#This Row],[Presented CS]])))))</f>
        <v>0</v>
      </c>
      <c r="W1687" s="41">
        <f>IF(TRIM(CentrepointSourced[[#This Row],[Assessed CS]])="",0,IF(CentrepointSourced[[#This Row],[Assessed CS]]="&lt;5",2.5,IF(CentrepointSourced[[#This Row],[Assessed CS]]="&lt;10",5,VALUE(TRIM(CentrepointSourced[[#This Row],[Assessed CS]])))))</f>
        <v>0</v>
      </c>
      <c r="X1687" s="106">
        <f>IF(CentrepointSourced[[#This Row],[Age]]="16-17",CentrepointSourced[[#This Row],[Presented HS DQ]],0)</f>
        <v>12</v>
      </c>
      <c r="Y1687" s="106">
        <f>IF(CentrepointSourced[[#This Row],[Age]]="16-24",CentrepointSourced[[#This Row],[Presented HS DQ]],0)</f>
        <v>0</v>
      </c>
      <c r="Z1687" s="106">
        <f>IF(CentrepointSourced[[#This Row],[Age]]="18-24",CentrepointSourced[[#This Row],[Presented HS DQ]],0)</f>
        <v>0</v>
      </c>
      <c r="AA1687" s="106">
        <f>IF(CentrepointSourced[[#This Row],[Age]]="16-17",CentrepointSourced[[#This Row],[Presented CS DQ]],0)</f>
        <v>0</v>
      </c>
      <c r="AB1687" s="106">
        <f>IF(CentrepointSourced[[#This Row],[Age]]="16-24",CentrepointSourced[[#This Row],[Presented CS DQ]],0)</f>
        <v>0</v>
      </c>
      <c r="AC1687" s="106">
        <f>IF(CentrepointSourced[[#This Row],[Age]]="18-24",CentrepointSourced[[#This Row],[Presented CS DQ]],0)</f>
        <v>0</v>
      </c>
      <c r="AD1687" s="107">
        <f>IF(CentrepointSourced[[#This Row],[Age]]="16-17",CentrepointSourced[[#This Row],[Assessed HS DQ]],0)</f>
        <v>12</v>
      </c>
      <c r="AE1687" s="107">
        <f>IF(CentrepointSourced[[#This Row],[Age]]="16-24",CentrepointSourced[[#This Row],[Assessed HS DQ]],0)</f>
        <v>0</v>
      </c>
      <c r="AF1687" s="107">
        <f>IF(CentrepointSourced[[#This Row],[Age]]="18-24",CentrepointSourced[[#This Row],[Assessed HS DQ]],0)</f>
        <v>0</v>
      </c>
      <c r="AG1687" s="107">
        <f>IF(CentrepointSourced[[#This Row],[Age]]="16-17",CentrepointSourced[[#This Row],[Assessed CS DQ]],0)</f>
        <v>0</v>
      </c>
      <c r="AH1687" s="107">
        <f>IF(CentrepointSourced[[#This Row],[Age]]="16-24",CentrepointSourced[[#This Row],[Assessed CS DQ]],0)</f>
        <v>0</v>
      </c>
      <c r="AI1687" s="107">
        <f>IF(CentrepointSourced[[#This Row],[Age]]="18-24",CentrepointSourced[[#This Row],[Assessed CS DQ]],0)</f>
        <v>0</v>
      </c>
    </row>
    <row r="1688" spans="1:35" customFormat="1" ht="13.5" customHeight="1">
      <c r="A1688" s="45" t="s">
        <v>16</v>
      </c>
      <c r="B1688" s="62" t="s">
        <v>58</v>
      </c>
      <c r="C1688" s="45"/>
      <c r="D1688" s="62" t="s">
        <v>37</v>
      </c>
      <c r="E1688" s="67">
        <v>2013</v>
      </c>
      <c r="F1688" s="67" t="s">
        <v>25</v>
      </c>
      <c r="G1688" s="67">
        <v>27</v>
      </c>
      <c r="H1688" s="68">
        <v>27</v>
      </c>
      <c r="I1688" s="45"/>
      <c r="J1688" s="98">
        <v>15</v>
      </c>
      <c r="K1688" s="45"/>
      <c r="L1688" s="45"/>
      <c r="M1688" s="45"/>
      <c r="N1688" s="45"/>
      <c r="O1688" s="45"/>
      <c r="P1688" s="45"/>
      <c r="Q1688" s="41" t="str">
        <f>IF(CentrepointSourced[[#This Row],[Country]]="Northern Ireland","Northern Ireland",IFERROR(VLOOKUP(CentrepointSourced[[#This Row],[Local Authority]],LKP_LANameDQ[],2,FALSE),CentrepointSourced[[#This Row],[Local Authority]]))</f>
        <v>Pembrokeshire</v>
      </c>
      <c r="R1688" s="41" t="str">
        <f>IF(CentrepointSourced[[#This Row],[LA type]]="County","",INDEX(ConsolGeog[lad14cd],MATCH(CentrepointSourced[[#This Row],[Local Authority DQ]],ConsolGeog[la_name],0)))</f>
        <v>W06000009</v>
      </c>
      <c r="S1688" s="41" t="str">
        <f>IF(OR(CentrepointSourced[[#This Row],[Country]]="Northern Ireland",CentrepointSourced[[#This Row],[Country]]="Scotland",CentrepointSourced[[#This Row],[Country]]="Wales"),"Local Authority",CentrepointSourced[[#This Row],[LA type]])</f>
        <v>Local Authority</v>
      </c>
      <c r="T1688" s="41">
        <f>IF(TRIM(CentrepointSourced[[#This Row],[Presented HS]])="",0,IF(CentrepointSourced[[#This Row],[Presented HS]]="&lt;5",2.5,IF(CentrepointSourced[[#This Row],[Presented HS]]="&lt;10",5,VALUE(TRIM(CentrepointSourced[[#This Row],[Presented HS]])))))</f>
        <v>27</v>
      </c>
      <c r="U1688" s="41">
        <f>IF(TRIM(CentrepointSourced[[#This Row],[Assessed HS]])="",0,IF(CentrepointSourced[[#This Row],[Assessed HS]]="&lt;5",2.5,IF(CentrepointSourced[[#This Row],[Assessed HS]]="&lt;10",5,VALUE(TRIM(CentrepointSourced[[#This Row],[Assessed HS]])))))</f>
        <v>27</v>
      </c>
      <c r="V1688" s="41">
        <f>IF(TRIM(CentrepointSourced[[#This Row],[Presented CS]])="",0,IF(CentrepointSourced[[#This Row],[Presented CS]]="&lt;5",2.5,IF(CentrepointSourced[[#This Row],[Presented CS]]="&lt;10",5,VALUE(TRIM(CentrepointSourced[[#This Row],[Presented CS]])))))</f>
        <v>0</v>
      </c>
      <c r="W1688" s="41">
        <f>IF(TRIM(CentrepointSourced[[#This Row],[Assessed CS]])="",0,IF(CentrepointSourced[[#This Row],[Assessed CS]]="&lt;5",2.5,IF(CentrepointSourced[[#This Row],[Assessed CS]]="&lt;10",5,VALUE(TRIM(CentrepointSourced[[#This Row],[Assessed CS]])))))</f>
        <v>0</v>
      </c>
      <c r="X1688" s="106">
        <f>IF(CentrepointSourced[[#This Row],[Age]]="16-17",CentrepointSourced[[#This Row],[Presented HS DQ]],0)</f>
        <v>27</v>
      </c>
      <c r="Y1688" s="106">
        <f>IF(CentrepointSourced[[#This Row],[Age]]="16-24",CentrepointSourced[[#This Row],[Presented HS DQ]],0)</f>
        <v>0</v>
      </c>
      <c r="Z1688" s="106">
        <f>IF(CentrepointSourced[[#This Row],[Age]]="18-24",CentrepointSourced[[#This Row],[Presented HS DQ]],0)</f>
        <v>0</v>
      </c>
      <c r="AA1688" s="106">
        <f>IF(CentrepointSourced[[#This Row],[Age]]="16-17",CentrepointSourced[[#This Row],[Presented CS DQ]],0)</f>
        <v>0</v>
      </c>
      <c r="AB1688" s="106">
        <f>IF(CentrepointSourced[[#This Row],[Age]]="16-24",CentrepointSourced[[#This Row],[Presented CS DQ]],0)</f>
        <v>0</v>
      </c>
      <c r="AC1688" s="106">
        <f>IF(CentrepointSourced[[#This Row],[Age]]="18-24",CentrepointSourced[[#This Row],[Presented CS DQ]],0)</f>
        <v>0</v>
      </c>
      <c r="AD1688" s="107">
        <f>IF(CentrepointSourced[[#This Row],[Age]]="16-17",CentrepointSourced[[#This Row],[Assessed HS DQ]],0)</f>
        <v>27</v>
      </c>
      <c r="AE1688" s="107">
        <f>IF(CentrepointSourced[[#This Row],[Age]]="16-24",CentrepointSourced[[#This Row],[Assessed HS DQ]],0)</f>
        <v>0</v>
      </c>
      <c r="AF1688" s="107">
        <f>IF(CentrepointSourced[[#This Row],[Age]]="18-24",CentrepointSourced[[#This Row],[Assessed HS DQ]],0)</f>
        <v>0</v>
      </c>
      <c r="AG1688" s="107">
        <f>IF(CentrepointSourced[[#This Row],[Age]]="16-17",CentrepointSourced[[#This Row],[Assessed CS DQ]],0)</f>
        <v>0</v>
      </c>
      <c r="AH1688" s="107">
        <f>IF(CentrepointSourced[[#This Row],[Age]]="16-24",CentrepointSourced[[#This Row],[Assessed CS DQ]],0)</f>
        <v>0</v>
      </c>
      <c r="AI1688" s="107">
        <f>IF(CentrepointSourced[[#This Row],[Age]]="18-24",CentrepointSourced[[#This Row],[Assessed CS DQ]],0)</f>
        <v>0</v>
      </c>
    </row>
    <row r="1689" spans="1:35" customFormat="1" ht="13.5" customHeight="1">
      <c r="A1689" s="45" t="s">
        <v>16</v>
      </c>
      <c r="B1689" s="62" t="s">
        <v>58</v>
      </c>
      <c r="C1689" s="45"/>
      <c r="D1689" s="62" t="s">
        <v>37</v>
      </c>
      <c r="E1689" s="67">
        <v>2013</v>
      </c>
      <c r="F1689" s="67" t="s">
        <v>26</v>
      </c>
      <c r="G1689" s="67">
        <v>162</v>
      </c>
      <c r="H1689" s="68">
        <v>162</v>
      </c>
      <c r="I1689" s="45"/>
      <c r="J1689" s="98">
        <v>40</v>
      </c>
      <c r="K1689" s="45"/>
      <c r="L1689" s="45"/>
      <c r="M1689" s="45"/>
      <c r="N1689" s="45"/>
      <c r="O1689" s="45"/>
      <c r="P1689" s="45"/>
      <c r="Q1689" s="41" t="str">
        <f>IF(CentrepointSourced[[#This Row],[Country]]="Northern Ireland","Northern Ireland",IFERROR(VLOOKUP(CentrepointSourced[[#This Row],[Local Authority]],LKP_LANameDQ[],2,FALSE),CentrepointSourced[[#This Row],[Local Authority]]))</f>
        <v>Pembrokeshire</v>
      </c>
      <c r="R1689" s="41" t="str">
        <f>IF(CentrepointSourced[[#This Row],[LA type]]="County","",INDEX(ConsolGeog[lad14cd],MATCH(CentrepointSourced[[#This Row],[Local Authority DQ]],ConsolGeog[la_name],0)))</f>
        <v>W06000009</v>
      </c>
      <c r="S1689" s="41" t="str">
        <f>IF(OR(CentrepointSourced[[#This Row],[Country]]="Northern Ireland",CentrepointSourced[[#This Row],[Country]]="Scotland",CentrepointSourced[[#This Row],[Country]]="Wales"),"Local Authority",CentrepointSourced[[#This Row],[LA type]])</f>
        <v>Local Authority</v>
      </c>
      <c r="T1689" s="41">
        <f>IF(TRIM(CentrepointSourced[[#This Row],[Presented HS]])="",0,IF(CentrepointSourced[[#This Row],[Presented HS]]="&lt;5",2.5,IF(CentrepointSourced[[#This Row],[Presented HS]]="&lt;10",5,VALUE(TRIM(CentrepointSourced[[#This Row],[Presented HS]])))))</f>
        <v>162</v>
      </c>
      <c r="U1689" s="41">
        <f>IF(TRIM(CentrepointSourced[[#This Row],[Assessed HS]])="",0,IF(CentrepointSourced[[#This Row],[Assessed HS]]="&lt;5",2.5,IF(CentrepointSourced[[#This Row],[Assessed HS]]="&lt;10",5,VALUE(TRIM(CentrepointSourced[[#This Row],[Assessed HS]])))))</f>
        <v>162</v>
      </c>
      <c r="V1689" s="41">
        <f>IF(TRIM(CentrepointSourced[[#This Row],[Presented CS]])="",0,IF(CentrepointSourced[[#This Row],[Presented CS]]="&lt;5",2.5,IF(CentrepointSourced[[#This Row],[Presented CS]]="&lt;10",5,VALUE(TRIM(CentrepointSourced[[#This Row],[Presented CS]])))))</f>
        <v>0</v>
      </c>
      <c r="W1689" s="41">
        <f>IF(TRIM(CentrepointSourced[[#This Row],[Assessed CS]])="",0,IF(CentrepointSourced[[#This Row],[Assessed CS]]="&lt;5",2.5,IF(CentrepointSourced[[#This Row],[Assessed CS]]="&lt;10",5,VALUE(TRIM(CentrepointSourced[[#This Row],[Assessed CS]])))))</f>
        <v>0</v>
      </c>
      <c r="X1689" s="106">
        <f>IF(CentrepointSourced[[#This Row],[Age]]="16-17",CentrepointSourced[[#This Row],[Presented HS DQ]],0)</f>
        <v>0</v>
      </c>
      <c r="Y1689" s="106">
        <f>IF(CentrepointSourced[[#This Row],[Age]]="16-24",CentrepointSourced[[#This Row],[Presented HS DQ]],0)</f>
        <v>0</v>
      </c>
      <c r="Z1689" s="106">
        <f>IF(CentrepointSourced[[#This Row],[Age]]="18-24",CentrepointSourced[[#This Row],[Presented HS DQ]],0)</f>
        <v>162</v>
      </c>
      <c r="AA1689" s="106">
        <f>IF(CentrepointSourced[[#This Row],[Age]]="16-17",CentrepointSourced[[#This Row],[Presented CS DQ]],0)</f>
        <v>0</v>
      </c>
      <c r="AB1689" s="106">
        <f>IF(CentrepointSourced[[#This Row],[Age]]="16-24",CentrepointSourced[[#This Row],[Presented CS DQ]],0)</f>
        <v>0</v>
      </c>
      <c r="AC1689" s="106">
        <f>IF(CentrepointSourced[[#This Row],[Age]]="18-24",CentrepointSourced[[#This Row],[Presented CS DQ]],0)</f>
        <v>0</v>
      </c>
      <c r="AD1689" s="107">
        <f>IF(CentrepointSourced[[#This Row],[Age]]="16-17",CentrepointSourced[[#This Row],[Assessed HS DQ]],0)</f>
        <v>0</v>
      </c>
      <c r="AE1689" s="107">
        <f>IF(CentrepointSourced[[#This Row],[Age]]="16-24",CentrepointSourced[[#This Row],[Assessed HS DQ]],0)</f>
        <v>0</v>
      </c>
      <c r="AF1689" s="107">
        <f>IF(CentrepointSourced[[#This Row],[Age]]="18-24",CentrepointSourced[[#This Row],[Assessed HS DQ]],0)</f>
        <v>162</v>
      </c>
      <c r="AG1689" s="107">
        <f>IF(CentrepointSourced[[#This Row],[Age]]="16-17",CentrepointSourced[[#This Row],[Assessed CS DQ]],0)</f>
        <v>0</v>
      </c>
      <c r="AH1689" s="107">
        <f>IF(CentrepointSourced[[#This Row],[Age]]="16-24",CentrepointSourced[[#This Row],[Assessed CS DQ]],0)</f>
        <v>0</v>
      </c>
      <c r="AI1689" s="107">
        <f>IF(CentrepointSourced[[#This Row],[Age]]="18-24",CentrepointSourced[[#This Row],[Assessed CS DQ]],0)</f>
        <v>0</v>
      </c>
    </row>
    <row r="1690" spans="1:35" customFormat="1" ht="13.5" customHeight="1">
      <c r="A1690" s="45" t="s">
        <v>16</v>
      </c>
      <c r="B1690" s="62" t="s">
        <v>58</v>
      </c>
      <c r="C1690" s="45"/>
      <c r="D1690" s="62" t="s">
        <v>37</v>
      </c>
      <c r="E1690" s="67">
        <v>2014</v>
      </c>
      <c r="F1690" s="67" t="s">
        <v>25</v>
      </c>
      <c r="G1690" s="67">
        <v>23</v>
      </c>
      <c r="H1690" s="68">
        <v>23</v>
      </c>
      <c r="I1690" s="45"/>
      <c r="J1690" s="73" t="s">
        <v>31</v>
      </c>
      <c r="K1690" s="45"/>
      <c r="L1690" s="45"/>
      <c r="M1690" s="45"/>
      <c r="N1690" s="45"/>
      <c r="O1690" s="45"/>
      <c r="P1690" s="45"/>
      <c r="Q1690" s="41" t="str">
        <f>IF(CentrepointSourced[[#This Row],[Country]]="Northern Ireland","Northern Ireland",IFERROR(VLOOKUP(CentrepointSourced[[#This Row],[Local Authority]],LKP_LANameDQ[],2,FALSE),CentrepointSourced[[#This Row],[Local Authority]]))</f>
        <v>Pembrokeshire</v>
      </c>
      <c r="R1690" s="41" t="str">
        <f>IF(CentrepointSourced[[#This Row],[LA type]]="County","",INDEX(ConsolGeog[lad14cd],MATCH(CentrepointSourced[[#This Row],[Local Authority DQ]],ConsolGeog[la_name],0)))</f>
        <v>W06000009</v>
      </c>
      <c r="S1690" s="41" t="str">
        <f>IF(OR(CentrepointSourced[[#This Row],[Country]]="Northern Ireland",CentrepointSourced[[#This Row],[Country]]="Scotland",CentrepointSourced[[#This Row],[Country]]="Wales"),"Local Authority",CentrepointSourced[[#This Row],[LA type]])</f>
        <v>Local Authority</v>
      </c>
      <c r="T1690" s="41">
        <f>IF(TRIM(CentrepointSourced[[#This Row],[Presented HS]])="",0,IF(CentrepointSourced[[#This Row],[Presented HS]]="&lt;5",2.5,IF(CentrepointSourced[[#This Row],[Presented HS]]="&lt;10",5,VALUE(TRIM(CentrepointSourced[[#This Row],[Presented HS]])))))</f>
        <v>23</v>
      </c>
      <c r="U1690" s="41">
        <f>IF(TRIM(CentrepointSourced[[#This Row],[Assessed HS]])="",0,IF(CentrepointSourced[[#This Row],[Assessed HS]]="&lt;5",2.5,IF(CentrepointSourced[[#This Row],[Assessed HS]]="&lt;10",5,VALUE(TRIM(CentrepointSourced[[#This Row],[Assessed HS]])))))</f>
        <v>23</v>
      </c>
      <c r="V1690" s="41">
        <f>IF(TRIM(CentrepointSourced[[#This Row],[Presented CS]])="",0,IF(CentrepointSourced[[#This Row],[Presented CS]]="&lt;5",2.5,IF(CentrepointSourced[[#This Row],[Presented CS]]="&lt;10",5,VALUE(TRIM(CentrepointSourced[[#This Row],[Presented CS]])))))</f>
        <v>0</v>
      </c>
      <c r="W1690" s="41">
        <f>IF(TRIM(CentrepointSourced[[#This Row],[Assessed CS]])="",0,IF(CentrepointSourced[[#This Row],[Assessed CS]]="&lt;5",2.5,IF(CentrepointSourced[[#This Row],[Assessed CS]]="&lt;10",5,VALUE(TRIM(CentrepointSourced[[#This Row],[Assessed CS]])))))</f>
        <v>0</v>
      </c>
      <c r="X1690" s="106">
        <f>IF(CentrepointSourced[[#This Row],[Age]]="16-17",CentrepointSourced[[#This Row],[Presented HS DQ]],0)</f>
        <v>23</v>
      </c>
      <c r="Y1690" s="106">
        <f>IF(CentrepointSourced[[#This Row],[Age]]="16-24",CentrepointSourced[[#This Row],[Presented HS DQ]],0)</f>
        <v>0</v>
      </c>
      <c r="Z1690" s="106">
        <f>IF(CentrepointSourced[[#This Row],[Age]]="18-24",CentrepointSourced[[#This Row],[Presented HS DQ]],0)</f>
        <v>0</v>
      </c>
      <c r="AA1690" s="106">
        <f>IF(CentrepointSourced[[#This Row],[Age]]="16-17",CentrepointSourced[[#This Row],[Presented CS DQ]],0)</f>
        <v>0</v>
      </c>
      <c r="AB1690" s="106">
        <f>IF(CentrepointSourced[[#This Row],[Age]]="16-24",CentrepointSourced[[#This Row],[Presented CS DQ]],0)</f>
        <v>0</v>
      </c>
      <c r="AC1690" s="106">
        <f>IF(CentrepointSourced[[#This Row],[Age]]="18-24",CentrepointSourced[[#This Row],[Presented CS DQ]],0)</f>
        <v>0</v>
      </c>
      <c r="AD1690" s="107">
        <f>IF(CentrepointSourced[[#This Row],[Age]]="16-17",CentrepointSourced[[#This Row],[Assessed HS DQ]],0)</f>
        <v>23</v>
      </c>
      <c r="AE1690" s="107">
        <f>IF(CentrepointSourced[[#This Row],[Age]]="16-24",CentrepointSourced[[#This Row],[Assessed HS DQ]],0)</f>
        <v>0</v>
      </c>
      <c r="AF1690" s="107">
        <f>IF(CentrepointSourced[[#This Row],[Age]]="18-24",CentrepointSourced[[#This Row],[Assessed HS DQ]],0)</f>
        <v>0</v>
      </c>
      <c r="AG1690" s="107">
        <f>IF(CentrepointSourced[[#This Row],[Age]]="16-17",CentrepointSourced[[#This Row],[Assessed CS DQ]],0)</f>
        <v>0</v>
      </c>
      <c r="AH1690" s="107">
        <f>IF(CentrepointSourced[[#This Row],[Age]]="16-24",CentrepointSourced[[#This Row],[Assessed CS DQ]],0)</f>
        <v>0</v>
      </c>
      <c r="AI1690" s="107">
        <f>IF(CentrepointSourced[[#This Row],[Age]]="18-24",CentrepointSourced[[#This Row],[Assessed CS DQ]],0)</f>
        <v>0</v>
      </c>
    </row>
    <row r="1691" spans="1:35" customFormat="1" ht="13.5" customHeight="1">
      <c r="A1691" s="45" t="s">
        <v>16</v>
      </c>
      <c r="B1691" s="62" t="s">
        <v>58</v>
      </c>
      <c r="C1691" s="45"/>
      <c r="D1691" s="62" t="s">
        <v>37</v>
      </c>
      <c r="E1691" s="67">
        <v>2014</v>
      </c>
      <c r="F1691" s="67" t="s">
        <v>26</v>
      </c>
      <c r="G1691" s="67">
        <v>167</v>
      </c>
      <c r="H1691" s="68">
        <v>167</v>
      </c>
      <c r="I1691" s="45"/>
      <c r="J1691" s="98">
        <v>50</v>
      </c>
      <c r="K1691" s="45"/>
      <c r="L1691" s="45"/>
      <c r="M1691" s="45"/>
      <c r="N1691" s="45"/>
      <c r="O1691" s="45"/>
      <c r="P1691" s="45"/>
      <c r="Q1691" s="41" t="str">
        <f>IF(CentrepointSourced[[#This Row],[Country]]="Northern Ireland","Northern Ireland",IFERROR(VLOOKUP(CentrepointSourced[[#This Row],[Local Authority]],LKP_LANameDQ[],2,FALSE),CentrepointSourced[[#This Row],[Local Authority]]))</f>
        <v>Pembrokeshire</v>
      </c>
      <c r="R1691" s="41" t="str">
        <f>IF(CentrepointSourced[[#This Row],[LA type]]="County","",INDEX(ConsolGeog[lad14cd],MATCH(CentrepointSourced[[#This Row],[Local Authority DQ]],ConsolGeog[la_name],0)))</f>
        <v>W06000009</v>
      </c>
      <c r="S1691" s="41" t="str">
        <f>IF(OR(CentrepointSourced[[#This Row],[Country]]="Northern Ireland",CentrepointSourced[[#This Row],[Country]]="Scotland",CentrepointSourced[[#This Row],[Country]]="Wales"),"Local Authority",CentrepointSourced[[#This Row],[LA type]])</f>
        <v>Local Authority</v>
      </c>
      <c r="T1691" s="41">
        <f>IF(TRIM(CentrepointSourced[[#This Row],[Presented HS]])="",0,IF(CentrepointSourced[[#This Row],[Presented HS]]="&lt;5",2.5,IF(CentrepointSourced[[#This Row],[Presented HS]]="&lt;10",5,VALUE(TRIM(CentrepointSourced[[#This Row],[Presented HS]])))))</f>
        <v>167</v>
      </c>
      <c r="U1691" s="41">
        <f>IF(TRIM(CentrepointSourced[[#This Row],[Assessed HS]])="",0,IF(CentrepointSourced[[#This Row],[Assessed HS]]="&lt;5",2.5,IF(CentrepointSourced[[#This Row],[Assessed HS]]="&lt;10",5,VALUE(TRIM(CentrepointSourced[[#This Row],[Assessed HS]])))))</f>
        <v>167</v>
      </c>
      <c r="V1691" s="41">
        <f>IF(TRIM(CentrepointSourced[[#This Row],[Presented CS]])="",0,IF(CentrepointSourced[[#This Row],[Presented CS]]="&lt;5",2.5,IF(CentrepointSourced[[#This Row],[Presented CS]]="&lt;10",5,VALUE(TRIM(CentrepointSourced[[#This Row],[Presented CS]])))))</f>
        <v>0</v>
      </c>
      <c r="W1691" s="41">
        <f>IF(TRIM(CentrepointSourced[[#This Row],[Assessed CS]])="",0,IF(CentrepointSourced[[#This Row],[Assessed CS]]="&lt;5",2.5,IF(CentrepointSourced[[#This Row],[Assessed CS]]="&lt;10",5,VALUE(TRIM(CentrepointSourced[[#This Row],[Assessed CS]])))))</f>
        <v>0</v>
      </c>
      <c r="X1691" s="106">
        <f>IF(CentrepointSourced[[#This Row],[Age]]="16-17",CentrepointSourced[[#This Row],[Presented HS DQ]],0)</f>
        <v>0</v>
      </c>
      <c r="Y1691" s="106">
        <f>IF(CentrepointSourced[[#This Row],[Age]]="16-24",CentrepointSourced[[#This Row],[Presented HS DQ]],0)</f>
        <v>0</v>
      </c>
      <c r="Z1691" s="106">
        <f>IF(CentrepointSourced[[#This Row],[Age]]="18-24",CentrepointSourced[[#This Row],[Presented HS DQ]],0)</f>
        <v>167</v>
      </c>
      <c r="AA1691" s="106">
        <f>IF(CentrepointSourced[[#This Row],[Age]]="16-17",CentrepointSourced[[#This Row],[Presented CS DQ]],0)</f>
        <v>0</v>
      </c>
      <c r="AB1691" s="106">
        <f>IF(CentrepointSourced[[#This Row],[Age]]="16-24",CentrepointSourced[[#This Row],[Presented CS DQ]],0)</f>
        <v>0</v>
      </c>
      <c r="AC1691" s="106">
        <f>IF(CentrepointSourced[[#This Row],[Age]]="18-24",CentrepointSourced[[#This Row],[Presented CS DQ]],0)</f>
        <v>0</v>
      </c>
      <c r="AD1691" s="107">
        <f>IF(CentrepointSourced[[#This Row],[Age]]="16-17",CentrepointSourced[[#This Row],[Assessed HS DQ]],0)</f>
        <v>0</v>
      </c>
      <c r="AE1691" s="107">
        <f>IF(CentrepointSourced[[#This Row],[Age]]="16-24",CentrepointSourced[[#This Row],[Assessed HS DQ]],0)</f>
        <v>0</v>
      </c>
      <c r="AF1691" s="107">
        <f>IF(CentrepointSourced[[#This Row],[Age]]="18-24",CentrepointSourced[[#This Row],[Assessed HS DQ]],0)</f>
        <v>167</v>
      </c>
      <c r="AG1691" s="107">
        <f>IF(CentrepointSourced[[#This Row],[Age]]="16-17",CentrepointSourced[[#This Row],[Assessed CS DQ]],0)</f>
        <v>0</v>
      </c>
      <c r="AH1691" s="107">
        <f>IF(CentrepointSourced[[#This Row],[Age]]="16-24",CentrepointSourced[[#This Row],[Assessed CS DQ]],0)</f>
        <v>0</v>
      </c>
      <c r="AI1691" s="107">
        <f>IF(CentrepointSourced[[#This Row],[Age]]="18-24",CentrepointSourced[[#This Row],[Assessed CS DQ]],0)</f>
        <v>0</v>
      </c>
    </row>
    <row r="1692" spans="1:35" customFormat="1" ht="13.5" customHeight="1">
      <c r="A1692" s="45" t="s">
        <v>16</v>
      </c>
      <c r="B1692" s="62" t="s">
        <v>29</v>
      </c>
      <c r="C1692" s="45"/>
      <c r="D1692" s="99"/>
      <c r="E1692" s="67">
        <v>2012</v>
      </c>
      <c r="F1692" s="67" t="s">
        <v>26</v>
      </c>
      <c r="G1692" s="67">
        <v>145</v>
      </c>
      <c r="H1692" s="68">
        <v>145</v>
      </c>
      <c r="I1692" s="45"/>
      <c r="J1692" s="98">
        <v>75</v>
      </c>
      <c r="K1692" s="45"/>
      <c r="L1692" s="45"/>
      <c r="M1692" s="45"/>
      <c r="N1692" s="45"/>
      <c r="O1692" s="45"/>
      <c r="P1692" s="45"/>
      <c r="Q1692" s="41" t="str">
        <f>IF(CentrepointSourced[[#This Row],[Country]]="Northern Ireland","Northern Ireland",IFERROR(VLOOKUP(CentrepointSourced[[#This Row],[Local Authority]],LKP_LANameDQ[],2,FALSE),CentrepointSourced[[#This Row],[Local Authority]]))</f>
        <v>Powys</v>
      </c>
      <c r="R1692" s="41" t="str">
        <f>IF(CentrepointSourced[[#This Row],[LA type]]="County","",INDEX(ConsolGeog[lad14cd],MATCH(CentrepointSourced[[#This Row],[Local Authority DQ]],ConsolGeog[la_name],0)))</f>
        <v>W06000023</v>
      </c>
      <c r="S1692" s="41" t="str">
        <f>IF(OR(CentrepointSourced[[#This Row],[Country]]="Northern Ireland",CentrepointSourced[[#This Row],[Country]]="Scotland",CentrepointSourced[[#This Row],[Country]]="Wales"),"Local Authority",CentrepointSourced[[#This Row],[LA type]])</f>
        <v>Local Authority</v>
      </c>
      <c r="T1692" s="41">
        <f>IF(TRIM(CentrepointSourced[[#This Row],[Presented HS]])="",0,IF(CentrepointSourced[[#This Row],[Presented HS]]="&lt;5",2.5,IF(CentrepointSourced[[#This Row],[Presented HS]]="&lt;10",5,VALUE(TRIM(CentrepointSourced[[#This Row],[Presented HS]])))))</f>
        <v>145</v>
      </c>
      <c r="U1692" s="41">
        <f>IF(TRIM(CentrepointSourced[[#This Row],[Assessed HS]])="",0,IF(CentrepointSourced[[#This Row],[Assessed HS]]="&lt;5",2.5,IF(CentrepointSourced[[#This Row],[Assessed HS]]="&lt;10",5,VALUE(TRIM(CentrepointSourced[[#This Row],[Assessed HS]])))))</f>
        <v>145</v>
      </c>
      <c r="V1692" s="41">
        <f>IF(TRIM(CentrepointSourced[[#This Row],[Presented CS]])="",0,IF(CentrepointSourced[[#This Row],[Presented CS]]="&lt;5",2.5,IF(CentrepointSourced[[#This Row],[Presented CS]]="&lt;10",5,VALUE(TRIM(CentrepointSourced[[#This Row],[Presented CS]])))))</f>
        <v>0</v>
      </c>
      <c r="W1692" s="41">
        <f>IF(TRIM(CentrepointSourced[[#This Row],[Assessed CS]])="",0,IF(CentrepointSourced[[#This Row],[Assessed CS]]="&lt;5",2.5,IF(CentrepointSourced[[#This Row],[Assessed CS]]="&lt;10",5,VALUE(TRIM(CentrepointSourced[[#This Row],[Assessed CS]])))))</f>
        <v>0</v>
      </c>
      <c r="X1692" s="106">
        <f>IF(CentrepointSourced[[#This Row],[Age]]="16-17",CentrepointSourced[[#This Row],[Presented HS DQ]],0)</f>
        <v>0</v>
      </c>
      <c r="Y1692" s="106">
        <f>IF(CentrepointSourced[[#This Row],[Age]]="16-24",CentrepointSourced[[#This Row],[Presented HS DQ]],0)</f>
        <v>0</v>
      </c>
      <c r="Z1692" s="106">
        <f>IF(CentrepointSourced[[#This Row],[Age]]="18-24",CentrepointSourced[[#This Row],[Presented HS DQ]],0)</f>
        <v>145</v>
      </c>
      <c r="AA1692" s="106">
        <f>IF(CentrepointSourced[[#This Row],[Age]]="16-17",CentrepointSourced[[#This Row],[Presented CS DQ]],0)</f>
        <v>0</v>
      </c>
      <c r="AB1692" s="106">
        <f>IF(CentrepointSourced[[#This Row],[Age]]="16-24",CentrepointSourced[[#This Row],[Presented CS DQ]],0)</f>
        <v>0</v>
      </c>
      <c r="AC1692" s="106">
        <f>IF(CentrepointSourced[[#This Row],[Age]]="18-24",CentrepointSourced[[#This Row],[Presented CS DQ]],0)</f>
        <v>0</v>
      </c>
      <c r="AD1692" s="107">
        <f>IF(CentrepointSourced[[#This Row],[Age]]="16-17",CentrepointSourced[[#This Row],[Assessed HS DQ]],0)</f>
        <v>0</v>
      </c>
      <c r="AE1692" s="107">
        <f>IF(CentrepointSourced[[#This Row],[Age]]="16-24",CentrepointSourced[[#This Row],[Assessed HS DQ]],0)</f>
        <v>0</v>
      </c>
      <c r="AF1692" s="107">
        <f>IF(CentrepointSourced[[#This Row],[Age]]="18-24",CentrepointSourced[[#This Row],[Assessed HS DQ]],0)</f>
        <v>145</v>
      </c>
      <c r="AG1692" s="107">
        <f>IF(CentrepointSourced[[#This Row],[Age]]="16-17",CentrepointSourced[[#This Row],[Assessed CS DQ]],0)</f>
        <v>0</v>
      </c>
      <c r="AH1692" s="107">
        <f>IF(CentrepointSourced[[#This Row],[Age]]="16-24",CentrepointSourced[[#This Row],[Assessed CS DQ]],0)</f>
        <v>0</v>
      </c>
      <c r="AI1692" s="107">
        <f>IF(CentrepointSourced[[#This Row],[Age]]="18-24",CentrepointSourced[[#This Row],[Assessed CS DQ]],0)</f>
        <v>0</v>
      </c>
    </row>
    <row r="1693" spans="1:35" customFormat="1" ht="13.5" customHeight="1">
      <c r="A1693" s="45" t="s">
        <v>16</v>
      </c>
      <c r="B1693" s="62" t="s">
        <v>29</v>
      </c>
      <c r="C1693" s="45"/>
      <c r="D1693" s="99"/>
      <c r="E1693" s="67">
        <v>2012</v>
      </c>
      <c r="F1693" s="67" t="s">
        <v>25</v>
      </c>
      <c r="G1693" s="67">
        <v>28</v>
      </c>
      <c r="H1693" s="68">
        <v>28</v>
      </c>
      <c r="I1693" s="45"/>
      <c r="J1693" s="67">
        <v>10</v>
      </c>
      <c r="K1693" s="45"/>
      <c r="L1693" s="45"/>
      <c r="M1693" s="45"/>
      <c r="N1693" s="45"/>
      <c r="O1693" s="45"/>
      <c r="P1693" s="45"/>
      <c r="Q1693" s="41" t="str">
        <f>IF(CentrepointSourced[[#This Row],[Country]]="Northern Ireland","Northern Ireland",IFERROR(VLOOKUP(CentrepointSourced[[#This Row],[Local Authority]],LKP_LANameDQ[],2,FALSE),CentrepointSourced[[#This Row],[Local Authority]]))</f>
        <v>Powys</v>
      </c>
      <c r="R1693" s="41" t="str">
        <f>IF(CentrepointSourced[[#This Row],[LA type]]="County","",INDEX(ConsolGeog[lad14cd],MATCH(CentrepointSourced[[#This Row],[Local Authority DQ]],ConsolGeog[la_name],0)))</f>
        <v>W06000023</v>
      </c>
      <c r="S1693" s="41" t="str">
        <f>IF(OR(CentrepointSourced[[#This Row],[Country]]="Northern Ireland",CentrepointSourced[[#This Row],[Country]]="Scotland",CentrepointSourced[[#This Row],[Country]]="Wales"),"Local Authority",CentrepointSourced[[#This Row],[LA type]])</f>
        <v>Local Authority</v>
      </c>
      <c r="T1693" s="41">
        <f>IF(TRIM(CentrepointSourced[[#This Row],[Presented HS]])="",0,IF(CentrepointSourced[[#This Row],[Presented HS]]="&lt;5",2.5,IF(CentrepointSourced[[#This Row],[Presented HS]]="&lt;10",5,VALUE(TRIM(CentrepointSourced[[#This Row],[Presented HS]])))))</f>
        <v>28</v>
      </c>
      <c r="U1693" s="41">
        <f>IF(TRIM(CentrepointSourced[[#This Row],[Assessed HS]])="",0,IF(CentrepointSourced[[#This Row],[Assessed HS]]="&lt;5",2.5,IF(CentrepointSourced[[#This Row],[Assessed HS]]="&lt;10",5,VALUE(TRIM(CentrepointSourced[[#This Row],[Assessed HS]])))))</f>
        <v>28</v>
      </c>
      <c r="V1693" s="41">
        <f>IF(TRIM(CentrepointSourced[[#This Row],[Presented CS]])="",0,IF(CentrepointSourced[[#This Row],[Presented CS]]="&lt;5",2.5,IF(CentrepointSourced[[#This Row],[Presented CS]]="&lt;10",5,VALUE(TRIM(CentrepointSourced[[#This Row],[Presented CS]])))))</f>
        <v>0</v>
      </c>
      <c r="W1693" s="41">
        <f>IF(TRIM(CentrepointSourced[[#This Row],[Assessed CS]])="",0,IF(CentrepointSourced[[#This Row],[Assessed CS]]="&lt;5",2.5,IF(CentrepointSourced[[#This Row],[Assessed CS]]="&lt;10",5,VALUE(TRIM(CentrepointSourced[[#This Row],[Assessed CS]])))))</f>
        <v>0</v>
      </c>
      <c r="X1693" s="106">
        <f>IF(CentrepointSourced[[#This Row],[Age]]="16-17",CentrepointSourced[[#This Row],[Presented HS DQ]],0)</f>
        <v>28</v>
      </c>
      <c r="Y1693" s="106">
        <f>IF(CentrepointSourced[[#This Row],[Age]]="16-24",CentrepointSourced[[#This Row],[Presented HS DQ]],0)</f>
        <v>0</v>
      </c>
      <c r="Z1693" s="106">
        <f>IF(CentrepointSourced[[#This Row],[Age]]="18-24",CentrepointSourced[[#This Row],[Presented HS DQ]],0)</f>
        <v>0</v>
      </c>
      <c r="AA1693" s="106">
        <f>IF(CentrepointSourced[[#This Row],[Age]]="16-17",CentrepointSourced[[#This Row],[Presented CS DQ]],0)</f>
        <v>0</v>
      </c>
      <c r="AB1693" s="106">
        <f>IF(CentrepointSourced[[#This Row],[Age]]="16-24",CentrepointSourced[[#This Row],[Presented CS DQ]],0)</f>
        <v>0</v>
      </c>
      <c r="AC1693" s="106">
        <f>IF(CentrepointSourced[[#This Row],[Age]]="18-24",CentrepointSourced[[#This Row],[Presented CS DQ]],0)</f>
        <v>0</v>
      </c>
      <c r="AD1693" s="107">
        <f>IF(CentrepointSourced[[#This Row],[Age]]="16-17",CentrepointSourced[[#This Row],[Assessed HS DQ]],0)</f>
        <v>28</v>
      </c>
      <c r="AE1693" s="107">
        <f>IF(CentrepointSourced[[#This Row],[Age]]="16-24",CentrepointSourced[[#This Row],[Assessed HS DQ]],0)</f>
        <v>0</v>
      </c>
      <c r="AF1693" s="107">
        <f>IF(CentrepointSourced[[#This Row],[Age]]="18-24",CentrepointSourced[[#This Row],[Assessed HS DQ]],0)</f>
        <v>0</v>
      </c>
      <c r="AG1693" s="107">
        <f>IF(CentrepointSourced[[#This Row],[Age]]="16-17",CentrepointSourced[[#This Row],[Assessed CS DQ]],0)</f>
        <v>0</v>
      </c>
      <c r="AH1693" s="107">
        <f>IF(CentrepointSourced[[#This Row],[Age]]="16-24",CentrepointSourced[[#This Row],[Assessed CS DQ]],0)</f>
        <v>0</v>
      </c>
      <c r="AI1693" s="107">
        <f>IF(CentrepointSourced[[#This Row],[Age]]="18-24",CentrepointSourced[[#This Row],[Assessed CS DQ]],0)</f>
        <v>0</v>
      </c>
    </row>
    <row r="1694" spans="1:35" customFormat="1" ht="13.5" customHeight="1">
      <c r="A1694" s="45" t="s">
        <v>16</v>
      </c>
      <c r="B1694" s="62" t="s">
        <v>29</v>
      </c>
      <c r="C1694" s="45"/>
      <c r="D1694" s="99"/>
      <c r="E1694" s="67">
        <v>2013</v>
      </c>
      <c r="F1694" s="67" t="s">
        <v>25</v>
      </c>
      <c r="G1694" s="67">
        <v>7</v>
      </c>
      <c r="H1694" s="68">
        <v>7</v>
      </c>
      <c r="I1694" s="45"/>
      <c r="J1694" s="98">
        <v>10</v>
      </c>
      <c r="K1694" s="45"/>
      <c r="L1694" s="45"/>
      <c r="M1694" s="45"/>
      <c r="N1694" s="45"/>
      <c r="O1694" s="45"/>
      <c r="P1694" s="45"/>
      <c r="Q1694" s="41" t="str">
        <f>IF(CentrepointSourced[[#This Row],[Country]]="Northern Ireland","Northern Ireland",IFERROR(VLOOKUP(CentrepointSourced[[#This Row],[Local Authority]],LKP_LANameDQ[],2,FALSE),CentrepointSourced[[#This Row],[Local Authority]]))</f>
        <v>Powys</v>
      </c>
      <c r="R1694" s="41" t="str">
        <f>IF(CentrepointSourced[[#This Row],[LA type]]="County","",INDEX(ConsolGeog[lad14cd],MATCH(CentrepointSourced[[#This Row],[Local Authority DQ]],ConsolGeog[la_name],0)))</f>
        <v>W06000023</v>
      </c>
      <c r="S1694" s="41" t="str">
        <f>IF(OR(CentrepointSourced[[#This Row],[Country]]="Northern Ireland",CentrepointSourced[[#This Row],[Country]]="Scotland",CentrepointSourced[[#This Row],[Country]]="Wales"),"Local Authority",CentrepointSourced[[#This Row],[LA type]])</f>
        <v>Local Authority</v>
      </c>
      <c r="T1694" s="41">
        <f>IF(TRIM(CentrepointSourced[[#This Row],[Presented HS]])="",0,IF(CentrepointSourced[[#This Row],[Presented HS]]="&lt;5",2.5,IF(CentrepointSourced[[#This Row],[Presented HS]]="&lt;10",5,VALUE(TRIM(CentrepointSourced[[#This Row],[Presented HS]])))))</f>
        <v>7</v>
      </c>
      <c r="U1694" s="41">
        <f>IF(TRIM(CentrepointSourced[[#This Row],[Assessed HS]])="",0,IF(CentrepointSourced[[#This Row],[Assessed HS]]="&lt;5",2.5,IF(CentrepointSourced[[#This Row],[Assessed HS]]="&lt;10",5,VALUE(TRIM(CentrepointSourced[[#This Row],[Assessed HS]])))))</f>
        <v>7</v>
      </c>
      <c r="V1694" s="41">
        <f>IF(TRIM(CentrepointSourced[[#This Row],[Presented CS]])="",0,IF(CentrepointSourced[[#This Row],[Presented CS]]="&lt;5",2.5,IF(CentrepointSourced[[#This Row],[Presented CS]]="&lt;10",5,VALUE(TRIM(CentrepointSourced[[#This Row],[Presented CS]])))))</f>
        <v>0</v>
      </c>
      <c r="W1694" s="41">
        <f>IF(TRIM(CentrepointSourced[[#This Row],[Assessed CS]])="",0,IF(CentrepointSourced[[#This Row],[Assessed CS]]="&lt;5",2.5,IF(CentrepointSourced[[#This Row],[Assessed CS]]="&lt;10",5,VALUE(TRIM(CentrepointSourced[[#This Row],[Assessed CS]])))))</f>
        <v>0</v>
      </c>
      <c r="X1694" s="106">
        <f>IF(CentrepointSourced[[#This Row],[Age]]="16-17",CentrepointSourced[[#This Row],[Presented HS DQ]],0)</f>
        <v>7</v>
      </c>
      <c r="Y1694" s="106">
        <f>IF(CentrepointSourced[[#This Row],[Age]]="16-24",CentrepointSourced[[#This Row],[Presented HS DQ]],0)</f>
        <v>0</v>
      </c>
      <c r="Z1694" s="106">
        <f>IF(CentrepointSourced[[#This Row],[Age]]="18-24",CentrepointSourced[[#This Row],[Presented HS DQ]],0)</f>
        <v>0</v>
      </c>
      <c r="AA1694" s="106">
        <f>IF(CentrepointSourced[[#This Row],[Age]]="16-17",CentrepointSourced[[#This Row],[Presented CS DQ]],0)</f>
        <v>0</v>
      </c>
      <c r="AB1694" s="106">
        <f>IF(CentrepointSourced[[#This Row],[Age]]="16-24",CentrepointSourced[[#This Row],[Presented CS DQ]],0)</f>
        <v>0</v>
      </c>
      <c r="AC1694" s="106">
        <f>IF(CentrepointSourced[[#This Row],[Age]]="18-24",CentrepointSourced[[#This Row],[Presented CS DQ]],0)</f>
        <v>0</v>
      </c>
      <c r="AD1694" s="107">
        <f>IF(CentrepointSourced[[#This Row],[Age]]="16-17",CentrepointSourced[[#This Row],[Assessed HS DQ]],0)</f>
        <v>7</v>
      </c>
      <c r="AE1694" s="107">
        <f>IF(CentrepointSourced[[#This Row],[Age]]="16-24",CentrepointSourced[[#This Row],[Assessed HS DQ]],0)</f>
        <v>0</v>
      </c>
      <c r="AF1694" s="107">
        <f>IF(CentrepointSourced[[#This Row],[Age]]="18-24",CentrepointSourced[[#This Row],[Assessed HS DQ]],0)</f>
        <v>0</v>
      </c>
      <c r="AG1694" s="107">
        <f>IF(CentrepointSourced[[#This Row],[Age]]="16-17",CentrepointSourced[[#This Row],[Assessed CS DQ]],0)</f>
        <v>0</v>
      </c>
      <c r="AH1694" s="107">
        <f>IF(CentrepointSourced[[#This Row],[Age]]="16-24",CentrepointSourced[[#This Row],[Assessed CS DQ]],0)</f>
        <v>0</v>
      </c>
      <c r="AI1694" s="107">
        <f>IF(CentrepointSourced[[#This Row],[Age]]="18-24",CentrepointSourced[[#This Row],[Assessed CS DQ]],0)</f>
        <v>0</v>
      </c>
    </row>
    <row r="1695" spans="1:35" customFormat="1" ht="13.5" customHeight="1">
      <c r="A1695" s="45" t="s">
        <v>16</v>
      </c>
      <c r="B1695" s="62" t="s">
        <v>29</v>
      </c>
      <c r="C1695" s="45"/>
      <c r="D1695" s="99"/>
      <c r="E1695" s="67">
        <v>2013</v>
      </c>
      <c r="F1695" s="67" t="s">
        <v>26</v>
      </c>
      <c r="G1695" s="67">
        <v>80</v>
      </c>
      <c r="H1695" s="68">
        <v>80</v>
      </c>
      <c r="I1695" s="45"/>
      <c r="J1695" s="98">
        <v>40</v>
      </c>
      <c r="K1695" s="45"/>
      <c r="L1695" s="45"/>
      <c r="M1695" s="45"/>
      <c r="N1695" s="45"/>
      <c r="O1695" s="45"/>
      <c r="P1695" s="45"/>
      <c r="Q1695" s="41" t="str">
        <f>IF(CentrepointSourced[[#This Row],[Country]]="Northern Ireland","Northern Ireland",IFERROR(VLOOKUP(CentrepointSourced[[#This Row],[Local Authority]],LKP_LANameDQ[],2,FALSE),CentrepointSourced[[#This Row],[Local Authority]]))</f>
        <v>Powys</v>
      </c>
      <c r="R1695" s="41" t="str">
        <f>IF(CentrepointSourced[[#This Row],[LA type]]="County","",INDEX(ConsolGeog[lad14cd],MATCH(CentrepointSourced[[#This Row],[Local Authority DQ]],ConsolGeog[la_name],0)))</f>
        <v>W06000023</v>
      </c>
      <c r="S1695" s="41" t="str">
        <f>IF(OR(CentrepointSourced[[#This Row],[Country]]="Northern Ireland",CentrepointSourced[[#This Row],[Country]]="Scotland",CentrepointSourced[[#This Row],[Country]]="Wales"),"Local Authority",CentrepointSourced[[#This Row],[LA type]])</f>
        <v>Local Authority</v>
      </c>
      <c r="T1695" s="41">
        <f>IF(TRIM(CentrepointSourced[[#This Row],[Presented HS]])="",0,IF(CentrepointSourced[[#This Row],[Presented HS]]="&lt;5",2.5,IF(CentrepointSourced[[#This Row],[Presented HS]]="&lt;10",5,VALUE(TRIM(CentrepointSourced[[#This Row],[Presented HS]])))))</f>
        <v>80</v>
      </c>
      <c r="U1695" s="41">
        <f>IF(TRIM(CentrepointSourced[[#This Row],[Assessed HS]])="",0,IF(CentrepointSourced[[#This Row],[Assessed HS]]="&lt;5",2.5,IF(CentrepointSourced[[#This Row],[Assessed HS]]="&lt;10",5,VALUE(TRIM(CentrepointSourced[[#This Row],[Assessed HS]])))))</f>
        <v>80</v>
      </c>
      <c r="V1695" s="41">
        <f>IF(TRIM(CentrepointSourced[[#This Row],[Presented CS]])="",0,IF(CentrepointSourced[[#This Row],[Presented CS]]="&lt;5",2.5,IF(CentrepointSourced[[#This Row],[Presented CS]]="&lt;10",5,VALUE(TRIM(CentrepointSourced[[#This Row],[Presented CS]])))))</f>
        <v>0</v>
      </c>
      <c r="W1695" s="41">
        <f>IF(TRIM(CentrepointSourced[[#This Row],[Assessed CS]])="",0,IF(CentrepointSourced[[#This Row],[Assessed CS]]="&lt;5",2.5,IF(CentrepointSourced[[#This Row],[Assessed CS]]="&lt;10",5,VALUE(TRIM(CentrepointSourced[[#This Row],[Assessed CS]])))))</f>
        <v>0</v>
      </c>
      <c r="X1695" s="106">
        <f>IF(CentrepointSourced[[#This Row],[Age]]="16-17",CentrepointSourced[[#This Row],[Presented HS DQ]],0)</f>
        <v>0</v>
      </c>
      <c r="Y1695" s="106">
        <f>IF(CentrepointSourced[[#This Row],[Age]]="16-24",CentrepointSourced[[#This Row],[Presented HS DQ]],0)</f>
        <v>0</v>
      </c>
      <c r="Z1695" s="106">
        <f>IF(CentrepointSourced[[#This Row],[Age]]="18-24",CentrepointSourced[[#This Row],[Presented HS DQ]],0)</f>
        <v>80</v>
      </c>
      <c r="AA1695" s="106">
        <f>IF(CentrepointSourced[[#This Row],[Age]]="16-17",CentrepointSourced[[#This Row],[Presented CS DQ]],0)</f>
        <v>0</v>
      </c>
      <c r="AB1695" s="106">
        <f>IF(CentrepointSourced[[#This Row],[Age]]="16-24",CentrepointSourced[[#This Row],[Presented CS DQ]],0)</f>
        <v>0</v>
      </c>
      <c r="AC1695" s="106">
        <f>IF(CentrepointSourced[[#This Row],[Age]]="18-24",CentrepointSourced[[#This Row],[Presented CS DQ]],0)</f>
        <v>0</v>
      </c>
      <c r="AD1695" s="107">
        <f>IF(CentrepointSourced[[#This Row],[Age]]="16-17",CentrepointSourced[[#This Row],[Assessed HS DQ]],0)</f>
        <v>0</v>
      </c>
      <c r="AE1695" s="107">
        <f>IF(CentrepointSourced[[#This Row],[Age]]="16-24",CentrepointSourced[[#This Row],[Assessed HS DQ]],0)</f>
        <v>0</v>
      </c>
      <c r="AF1695" s="107">
        <f>IF(CentrepointSourced[[#This Row],[Age]]="18-24",CentrepointSourced[[#This Row],[Assessed HS DQ]],0)</f>
        <v>80</v>
      </c>
      <c r="AG1695" s="107">
        <f>IF(CentrepointSourced[[#This Row],[Age]]="16-17",CentrepointSourced[[#This Row],[Assessed CS DQ]],0)</f>
        <v>0</v>
      </c>
      <c r="AH1695" s="107">
        <f>IF(CentrepointSourced[[#This Row],[Age]]="16-24",CentrepointSourced[[#This Row],[Assessed CS DQ]],0)</f>
        <v>0</v>
      </c>
      <c r="AI1695" s="107">
        <f>IF(CentrepointSourced[[#This Row],[Age]]="18-24",CentrepointSourced[[#This Row],[Assessed CS DQ]],0)</f>
        <v>0</v>
      </c>
    </row>
    <row r="1696" spans="1:35" customFormat="1" ht="13.5" customHeight="1">
      <c r="A1696" s="45" t="s">
        <v>16</v>
      </c>
      <c r="B1696" s="62" t="s">
        <v>29</v>
      </c>
      <c r="C1696" s="45"/>
      <c r="D1696" s="99"/>
      <c r="E1696" s="67">
        <v>2014</v>
      </c>
      <c r="F1696" s="67" t="s">
        <v>25</v>
      </c>
      <c r="G1696" s="67">
        <v>22</v>
      </c>
      <c r="H1696" s="68">
        <v>22</v>
      </c>
      <c r="I1696" s="45"/>
      <c r="J1696" s="98">
        <v>15</v>
      </c>
      <c r="K1696" s="45"/>
      <c r="L1696" s="45"/>
      <c r="M1696" s="45"/>
      <c r="N1696" s="45"/>
      <c r="O1696" s="45"/>
      <c r="P1696" s="45"/>
      <c r="Q1696" s="41" t="str">
        <f>IF(CentrepointSourced[[#This Row],[Country]]="Northern Ireland","Northern Ireland",IFERROR(VLOOKUP(CentrepointSourced[[#This Row],[Local Authority]],LKP_LANameDQ[],2,FALSE),CentrepointSourced[[#This Row],[Local Authority]]))</f>
        <v>Powys</v>
      </c>
      <c r="R1696" s="41" t="str">
        <f>IF(CentrepointSourced[[#This Row],[LA type]]="County","",INDEX(ConsolGeog[lad14cd],MATCH(CentrepointSourced[[#This Row],[Local Authority DQ]],ConsolGeog[la_name],0)))</f>
        <v>W06000023</v>
      </c>
      <c r="S1696" s="41" t="str">
        <f>IF(OR(CentrepointSourced[[#This Row],[Country]]="Northern Ireland",CentrepointSourced[[#This Row],[Country]]="Scotland",CentrepointSourced[[#This Row],[Country]]="Wales"),"Local Authority",CentrepointSourced[[#This Row],[LA type]])</f>
        <v>Local Authority</v>
      </c>
      <c r="T1696" s="41">
        <f>IF(TRIM(CentrepointSourced[[#This Row],[Presented HS]])="",0,IF(CentrepointSourced[[#This Row],[Presented HS]]="&lt;5",2.5,IF(CentrepointSourced[[#This Row],[Presented HS]]="&lt;10",5,VALUE(TRIM(CentrepointSourced[[#This Row],[Presented HS]])))))</f>
        <v>22</v>
      </c>
      <c r="U1696" s="41">
        <f>IF(TRIM(CentrepointSourced[[#This Row],[Assessed HS]])="",0,IF(CentrepointSourced[[#This Row],[Assessed HS]]="&lt;5",2.5,IF(CentrepointSourced[[#This Row],[Assessed HS]]="&lt;10",5,VALUE(TRIM(CentrepointSourced[[#This Row],[Assessed HS]])))))</f>
        <v>22</v>
      </c>
      <c r="V1696" s="41">
        <f>IF(TRIM(CentrepointSourced[[#This Row],[Presented CS]])="",0,IF(CentrepointSourced[[#This Row],[Presented CS]]="&lt;5",2.5,IF(CentrepointSourced[[#This Row],[Presented CS]]="&lt;10",5,VALUE(TRIM(CentrepointSourced[[#This Row],[Presented CS]])))))</f>
        <v>0</v>
      </c>
      <c r="W1696" s="41">
        <f>IF(TRIM(CentrepointSourced[[#This Row],[Assessed CS]])="",0,IF(CentrepointSourced[[#This Row],[Assessed CS]]="&lt;5",2.5,IF(CentrepointSourced[[#This Row],[Assessed CS]]="&lt;10",5,VALUE(TRIM(CentrepointSourced[[#This Row],[Assessed CS]])))))</f>
        <v>0</v>
      </c>
      <c r="X1696" s="106">
        <f>IF(CentrepointSourced[[#This Row],[Age]]="16-17",CentrepointSourced[[#This Row],[Presented HS DQ]],0)</f>
        <v>22</v>
      </c>
      <c r="Y1696" s="106">
        <f>IF(CentrepointSourced[[#This Row],[Age]]="16-24",CentrepointSourced[[#This Row],[Presented HS DQ]],0)</f>
        <v>0</v>
      </c>
      <c r="Z1696" s="106">
        <f>IF(CentrepointSourced[[#This Row],[Age]]="18-24",CentrepointSourced[[#This Row],[Presented HS DQ]],0)</f>
        <v>0</v>
      </c>
      <c r="AA1696" s="106">
        <f>IF(CentrepointSourced[[#This Row],[Age]]="16-17",CentrepointSourced[[#This Row],[Presented CS DQ]],0)</f>
        <v>0</v>
      </c>
      <c r="AB1696" s="106">
        <f>IF(CentrepointSourced[[#This Row],[Age]]="16-24",CentrepointSourced[[#This Row],[Presented CS DQ]],0)</f>
        <v>0</v>
      </c>
      <c r="AC1696" s="106">
        <f>IF(CentrepointSourced[[#This Row],[Age]]="18-24",CentrepointSourced[[#This Row],[Presented CS DQ]],0)</f>
        <v>0</v>
      </c>
      <c r="AD1696" s="107">
        <f>IF(CentrepointSourced[[#This Row],[Age]]="16-17",CentrepointSourced[[#This Row],[Assessed HS DQ]],0)</f>
        <v>22</v>
      </c>
      <c r="AE1696" s="107">
        <f>IF(CentrepointSourced[[#This Row],[Age]]="16-24",CentrepointSourced[[#This Row],[Assessed HS DQ]],0)</f>
        <v>0</v>
      </c>
      <c r="AF1696" s="107">
        <f>IF(CentrepointSourced[[#This Row],[Age]]="18-24",CentrepointSourced[[#This Row],[Assessed HS DQ]],0)</f>
        <v>0</v>
      </c>
      <c r="AG1696" s="107">
        <f>IF(CentrepointSourced[[#This Row],[Age]]="16-17",CentrepointSourced[[#This Row],[Assessed CS DQ]],0)</f>
        <v>0</v>
      </c>
      <c r="AH1696" s="107">
        <f>IF(CentrepointSourced[[#This Row],[Age]]="16-24",CentrepointSourced[[#This Row],[Assessed CS DQ]],0)</f>
        <v>0</v>
      </c>
      <c r="AI1696" s="107">
        <f>IF(CentrepointSourced[[#This Row],[Age]]="18-24",CentrepointSourced[[#This Row],[Assessed CS DQ]],0)</f>
        <v>0</v>
      </c>
    </row>
    <row r="1697" spans="1:35" customFormat="1" ht="13.5" customHeight="1">
      <c r="A1697" s="45" t="s">
        <v>16</v>
      </c>
      <c r="B1697" s="62" t="s">
        <v>29</v>
      </c>
      <c r="C1697" s="45"/>
      <c r="D1697" s="99"/>
      <c r="E1697" s="67">
        <v>2014</v>
      </c>
      <c r="F1697" s="67" t="s">
        <v>26</v>
      </c>
      <c r="G1697" s="67">
        <v>111</v>
      </c>
      <c r="H1697" s="68">
        <v>111</v>
      </c>
      <c r="I1697" s="45"/>
      <c r="J1697" s="67">
        <v>45</v>
      </c>
      <c r="K1697" s="45"/>
      <c r="L1697" s="45"/>
      <c r="M1697" s="45"/>
      <c r="N1697" s="45"/>
      <c r="O1697" s="45"/>
      <c r="P1697" s="45"/>
      <c r="Q1697" s="41" t="str">
        <f>IF(CentrepointSourced[[#This Row],[Country]]="Northern Ireland","Northern Ireland",IFERROR(VLOOKUP(CentrepointSourced[[#This Row],[Local Authority]],LKP_LANameDQ[],2,FALSE),CentrepointSourced[[#This Row],[Local Authority]]))</f>
        <v>Powys</v>
      </c>
      <c r="R1697" s="41" t="str">
        <f>IF(CentrepointSourced[[#This Row],[LA type]]="County","",INDEX(ConsolGeog[lad14cd],MATCH(CentrepointSourced[[#This Row],[Local Authority DQ]],ConsolGeog[la_name],0)))</f>
        <v>W06000023</v>
      </c>
      <c r="S1697" s="41" t="str">
        <f>IF(OR(CentrepointSourced[[#This Row],[Country]]="Northern Ireland",CentrepointSourced[[#This Row],[Country]]="Scotland",CentrepointSourced[[#This Row],[Country]]="Wales"),"Local Authority",CentrepointSourced[[#This Row],[LA type]])</f>
        <v>Local Authority</v>
      </c>
      <c r="T1697" s="41">
        <f>IF(TRIM(CentrepointSourced[[#This Row],[Presented HS]])="",0,IF(CentrepointSourced[[#This Row],[Presented HS]]="&lt;5",2.5,IF(CentrepointSourced[[#This Row],[Presented HS]]="&lt;10",5,VALUE(TRIM(CentrepointSourced[[#This Row],[Presented HS]])))))</f>
        <v>111</v>
      </c>
      <c r="U1697" s="41">
        <f>IF(TRIM(CentrepointSourced[[#This Row],[Assessed HS]])="",0,IF(CentrepointSourced[[#This Row],[Assessed HS]]="&lt;5",2.5,IF(CentrepointSourced[[#This Row],[Assessed HS]]="&lt;10",5,VALUE(TRIM(CentrepointSourced[[#This Row],[Assessed HS]])))))</f>
        <v>111</v>
      </c>
      <c r="V1697" s="41">
        <f>IF(TRIM(CentrepointSourced[[#This Row],[Presented CS]])="",0,IF(CentrepointSourced[[#This Row],[Presented CS]]="&lt;5",2.5,IF(CentrepointSourced[[#This Row],[Presented CS]]="&lt;10",5,VALUE(TRIM(CentrepointSourced[[#This Row],[Presented CS]])))))</f>
        <v>0</v>
      </c>
      <c r="W1697" s="41">
        <f>IF(TRIM(CentrepointSourced[[#This Row],[Assessed CS]])="",0,IF(CentrepointSourced[[#This Row],[Assessed CS]]="&lt;5",2.5,IF(CentrepointSourced[[#This Row],[Assessed CS]]="&lt;10",5,VALUE(TRIM(CentrepointSourced[[#This Row],[Assessed CS]])))))</f>
        <v>0</v>
      </c>
      <c r="X1697" s="106">
        <f>IF(CentrepointSourced[[#This Row],[Age]]="16-17",CentrepointSourced[[#This Row],[Presented HS DQ]],0)</f>
        <v>0</v>
      </c>
      <c r="Y1697" s="106">
        <f>IF(CentrepointSourced[[#This Row],[Age]]="16-24",CentrepointSourced[[#This Row],[Presented HS DQ]],0)</f>
        <v>0</v>
      </c>
      <c r="Z1697" s="106">
        <f>IF(CentrepointSourced[[#This Row],[Age]]="18-24",CentrepointSourced[[#This Row],[Presented HS DQ]],0)</f>
        <v>111</v>
      </c>
      <c r="AA1697" s="106">
        <f>IF(CentrepointSourced[[#This Row],[Age]]="16-17",CentrepointSourced[[#This Row],[Presented CS DQ]],0)</f>
        <v>0</v>
      </c>
      <c r="AB1697" s="106">
        <f>IF(CentrepointSourced[[#This Row],[Age]]="16-24",CentrepointSourced[[#This Row],[Presented CS DQ]],0)</f>
        <v>0</v>
      </c>
      <c r="AC1697" s="106">
        <f>IF(CentrepointSourced[[#This Row],[Age]]="18-24",CentrepointSourced[[#This Row],[Presented CS DQ]],0)</f>
        <v>0</v>
      </c>
      <c r="AD1697" s="107">
        <f>IF(CentrepointSourced[[#This Row],[Age]]="16-17",CentrepointSourced[[#This Row],[Assessed HS DQ]],0)</f>
        <v>0</v>
      </c>
      <c r="AE1697" s="107">
        <f>IF(CentrepointSourced[[#This Row],[Age]]="16-24",CentrepointSourced[[#This Row],[Assessed HS DQ]],0)</f>
        <v>0</v>
      </c>
      <c r="AF1697" s="107">
        <f>IF(CentrepointSourced[[#This Row],[Age]]="18-24",CentrepointSourced[[#This Row],[Assessed HS DQ]],0)</f>
        <v>111</v>
      </c>
      <c r="AG1697" s="107">
        <f>IF(CentrepointSourced[[#This Row],[Age]]="16-17",CentrepointSourced[[#This Row],[Assessed CS DQ]],0)</f>
        <v>0</v>
      </c>
      <c r="AH1697" s="107">
        <f>IF(CentrepointSourced[[#This Row],[Age]]="16-24",CentrepointSourced[[#This Row],[Assessed CS DQ]],0)</f>
        <v>0</v>
      </c>
      <c r="AI1697" s="107">
        <f>IF(CentrepointSourced[[#This Row],[Age]]="18-24",CentrepointSourced[[#This Row],[Assessed CS DQ]],0)</f>
        <v>0</v>
      </c>
    </row>
    <row r="1698" spans="1:35" customFormat="1" ht="13.5" customHeight="1">
      <c r="A1698" s="45" t="s">
        <v>16</v>
      </c>
      <c r="B1698" s="62" t="s">
        <v>27</v>
      </c>
      <c r="C1698" s="45"/>
      <c r="D1698" s="62" t="s">
        <v>37</v>
      </c>
      <c r="E1698" s="67">
        <v>2012</v>
      </c>
      <c r="F1698" s="67" t="s">
        <v>26</v>
      </c>
      <c r="G1698" s="67">
        <v>126</v>
      </c>
      <c r="H1698" s="68">
        <v>126</v>
      </c>
      <c r="I1698" s="45"/>
      <c r="J1698" s="98">
        <v>55</v>
      </c>
      <c r="K1698" s="45"/>
      <c r="L1698" s="45"/>
      <c r="M1698" s="45"/>
      <c r="N1698" s="45"/>
      <c r="O1698" s="45"/>
      <c r="P1698" s="45"/>
      <c r="Q1698" s="41" t="str">
        <f>IF(CentrepointSourced[[#This Row],[Country]]="Northern Ireland","Northern Ireland",IFERROR(VLOOKUP(CentrepointSourced[[#This Row],[Local Authority]],LKP_LANameDQ[],2,FALSE),CentrepointSourced[[#This Row],[Local Authority]]))</f>
        <v>Rhondda Cynon Taf</v>
      </c>
      <c r="R1698" s="41" t="str">
        <f>IF(CentrepointSourced[[#This Row],[LA type]]="County","",INDEX(ConsolGeog[lad14cd],MATCH(CentrepointSourced[[#This Row],[Local Authority DQ]],ConsolGeog[la_name],0)))</f>
        <v>W06000016</v>
      </c>
      <c r="S1698" s="41" t="str">
        <f>IF(OR(CentrepointSourced[[#This Row],[Country]]="Northern Ireland",CentrepointSourced[[#This Row],[Country]]="Scotland",CentrepointSourced[[#This Row],[Country]]="Wales"),"Local Authority",CentrepointSourced[[#This Row],[LA type]])</f>
        <v>Local Authority</v>
      </c>
      <c r="T1698" s="41">
        <f>IF(TRIM(CentrepointSourced[[#This Row],[Presented HS]])="",0,IF(CentrepointSourced[[#This Row],[Presented HS]]="&lt;5",2.5,IF(CentrepointSourced[[#This Row],[Presented HS]]="&lt;10",5,VALUE(TRIM(CentrepointSourced[[#This Row],[Presented HS]])))))</f>
        <v>126</v>
      </c>
      <c r="U1698" s="41">
        <f>IF(TRIM(CentrepointSourced[[#This Row],[Assessed HS]])="",0,IF(CentrepointSourced[[#This Row],[Assessed HS]]="&lt;5",2.5,IF(CentrepointSourced[[#This Row],[Assessed HS]]="&lt;10",5,VALUE(TRIM(CentrepointSourced[[#This Row],[Assessed HS]])))))</f>
        <v>126</v>
      </c>
      <c r="V1698" s="41">
        <f>IF(TRIM(CentrepointSourced[[#This Row],[Presented CS]])="",0,IF(CentrepointSourced[[#This Row],[Presented CS]]="&lt;5",2.5,IF(CentrepointSourced[[#This Row],[Presented CS]]="&lt;10",5,VALUE(TRIM(CentrepointSourced[[#This Row],[Presented CS]])))))</f>
        <v>0</v>
      </c>
      <c r="W1698" s="41">
        <f>IF(TRIM(CentrepointSourced[[#This Row],[Assessed CS]])="",0,IF(CentrepointSourced[[#This Row],[Assessed CS]]="&lt;5",2.5,IF(CentrepointSourced[[#This Row],[Assessed CS]]="&lt;10",5,VALUE(TRIM(CentrepointSourced[[#This Row],[Assessed CS]])))))</f>
        <v>0</v>
      </c>
      <c r="X1698" s="106">
        <f>IF(CentrepointSourced[[#This Row],[Age]]="16-17",CentrepointSourced[[#This Row],[Presented HS DQ]],0)</f>
        <v>0</v>
      </c>
      <c r="Y1698" s="106">
        <f>IF(CentrepointSourced[[#This Row],[Age]]="16-24",CentrepointSourced[[#This Row],[Presented HS DQ]],0)</f>
        <v>0</v>
      </c>
      <c r="Z1698" s="106">
        <f>IF(CentrepointSourced[[#This Row],[Age]]="18-24",CentrepointSourced[[#This Row],[Presented HS DQ]],0)</f>
        <v>126</v>
      </c>
      <c r="AA1698" s="106">
        <f>IF(CentrepointSourced[[#This Row],[Age]]="16-17",CentrepointSourced[[#This Row],[Presented CS DQ]],0)</f>
        <v>0</v>
      </c>
      <c r="AB1698" s="106">
        <f>IF(CentrepointSourced[[#This Row],[Age]]="16-24",CentrepointSourced[[#This Row],[Presented CS DQ]],0)</f>
        <v>0</v>
      </c>
      <c r="AC1698" s="106">
        <f>IF(CentrepointSourced[[#This Row],[Age]]="18-24",CentrepointSourced[[#This Row],[Presented CS DQ]],0)</f>
        <v>0</v>
      </c>
      <c r="AD1698" s="107">
        <f>IF(CentrepointSourced[[#This Row],[Age]]="16-17",CentrepointSourced[[#This Row],[Assessed HS DQ]],0)</f>
        <v>0</v>
      </c>
      <c r="AE1698" s="107">
        <f>IF(CentrepointSourced[[#This Row],[Age]]="16-24",CentrepointSourced[[#This Row],[Assessed HS DQ]],0)</f>
        <v>0</v>
      </c>
      <c r="AF1698" s="107">
        <f>IF(CentrepointSourced[[#This Row],[Age]]="18-24",CentrepointSourced[[#This Row],[Assessed HS DQ]],0)</f>
        <v>126</v>
      </c>
      <c r="AG1698" s="107">
        <f>IF(CentrepointSourced[[#This Row],[Age]]="16-17",CentrepointSourced[[#This Row],[Assessed CS DQ]],0)</f>
        <v>0</v>
      </c>
      <c r="AH1698" s="107">
        <f>IF(CentrepointSourced[[#This Row],[Age]]="16-24",CentrepointSourced[[#This Row],[Assessed CS DQ]],0)</f>
        <v>0</v>
      </c>
      <c r="AI1698" s="107">
        <f>IF(CentrepointSourced[[#This Row],[Age]]="18-24",CentrepointSourced[[#This Row],[Assessed CS DQ]],0)</f>
        <v>0</v>
      </c>
    </row>
    <row r="1699" spans="1:35" customFormat="1" ht="13.5" customHeight="1">
      <c r="A1699" s="45" t="s">
        <v>16</v>
      </c>
      <c r="B1699" s="62" t="s">
        <v>27</v>
      </c>
      <c r="C1699" s="45"/>
      <c r="D1699" s="62" t="s">
        <v>37</v>
      </c>
      <c r="E1699" s="67">
        <v>2012</v>
      </c>
      <c r="F1699" s="67" t="s">
        <v>25</v>
      </c>
      <c r="G1699" s="67">
        <v>30</v>
      </c>
      <c r="H1699" s="68">
        <v>30</v>
      </c>
      <c r="I1699" s="45"/>
      <c r="J1699" s="67">
        <v>20</v>
      </c>
      <c r="K1699" s="45"/>
      <c r="L1699" s="45"/>
      <c r="M1699" s="45"/>
      <c r="N1699" s="45"/>
      <c r="O1699" s="45"/>
      <c r="P1699" s="45"/>
      <c r="Q1699" s="41" t="str">
        <f>IF(CentrepointSourced[[#This Row],[Country]]="Northern Ireland","Northern Ireland",IFERROR(VLOOKUP(CentrepointSourced[[#This Row],[Local Authority]],LKP_LANameDQ[],2,FALSE),CentrepointSourced[[#This Row],[Local Authority]]))</f>
        <v>Rhondda Cynon Taf</v>
      </c>
      <c r="R1699" s="41" t="str">
        <f>IF(CentrepointSourced[[#This Row],[LA type]]="County","",INDEX(ConsolGeog[lad14cd],MATCH(CentrepointSourced[[#This Row],[Local Authority DQ]],ConsolGeog[la_name],0)))</f>
        <v>W06000016</v>
      </c>
      <c r="S1699" s="41" t="str">
        <f>IF(OR(CentrepointSourced[[#This Row],[Country]]="Northern Ireland",CentrepointSourced[[#This Row],[Country]]="Scotland",CentrepointSourced[[#This Row],[Country]]="Wales"),"Local Authority",CentrepointSourced[[#This Row],[LA type]])</f>
        <v>Local Authority</v>
      </c>
      <c r="T1699" s="41">
        <f>IF(TRIM(CentrepointSourced[[#This Row],[Presented HS]])="",0,IF(CentrepointSourced[[#This Row],[Presented HS]]="&lt;5",2.5,IF(CentrepointSourced[[#This Row],[Presented HS]]="&lt;10",5,VALUE(TRIM(CentrepointSourced[[#This Row],[Presented HS]])))))</f>
        <v>30</v>
      </c>
      <c r="U1699" s="41">
        <f>IF(TRIM(CentrepointSourced[[#This Row],[Assessed HS]])="",0,IF(CentrepointSourced[[#This Row],[Assessed HS]]="&lt;5",2.5,IF(CentrepointSourced[[#This Row],[Assessed HS]]="&lt;10",5,VALUE(TRIM(CentrepointSourced[[#This Row],[Assessed HS]])))))</f>
        <v>30</v>
      </c>
      <c r="V1699" s="41">
        <f>IF(TRIM(CentrepointSourced[[#This Row],[Presented CS]])="",0,IF(CentrepointSourced[[#This Row],[Presented CS]]="&lt;5",2.5,IF(CentrepointSourced[[#This Row],[Presented CS]]="&lt;10",5,VALUE(TRIM(CentrepointSourced[[#This Row],[Presented CS]])))))</f>
        <v>0</v>
      </c>
      <c r="W1699" s="41">
        <f>IF(TRIM(CentrepointSourced[[#This Row],[Assessed CS]])="",0,IF(CentrepointSourced[[#This Row],[Assessed CS]]="&lt;5",2.5,IF(CentrepointSourced[[#This Row],[Assessed CS]]="&lt;10",5,VALUE(TRIM(CentrepointSourced[[#This Row],[Assessed CS]])))))</f>
        <v>0</v>
      </c>
      <c r="X1699" s="106">
        <f>IF(CentrepointSourced[[#This Row],[Age]]="16-17",CentrepointSourced[[#This Row],[Presented HS DQ]],0)</f>
        <v>30</v>
      </c>
      <c r="Y1699" s="106">
        <f>IF(CentrepointSourced[[#This Row],[Age]]="16-24",CentrepointSourced[[#This Row],[Presented HS DQ]],0)</f>
        <v>0</v>
      </c>
      <c r="Z1699" s="106">
        <f>IF(CentrepointSourced[[#This Row],[Age]]="18-24",CentrepointSourced[[#This Row],[Presented HS DQ]],0)</f>
        <v>0</v>
      </c>
      <c r="AA1699" s="106">
        <f>IF(CentrepointSourced[[#This Row],[Age]]="16-17",CentrepointSourced[[#This Row],[Presented CS DQ]],0)</f>
        <v>0</v>
      </c>
      <c r="AB1699" s="106">
        <f>IF(CentrepointSourced[[#This Row],[Age]]="16-24",CentrepointSourced[[#This Row],[Presented CS DQ]],0)</f>
        <v>0</v>
      </c>
      <c r="AC1699" s="106">
        <f>IF(CentrepointSourced[[#This Row],[Age]]="18-24",CentrepointSourced[[#This Row],[Presented CS DQ]],0)</f>
        <v>0</v>
      </c>
      <c r="AD1699" s="107">
        <f>IF(CentrepointSourced[[#This Row],[Age]]="16-17",CentrepointSourced[[#This Row],[Assessed HS DQ]],0)</f>
        <v>30</v>
      </c>
      <c r="AE1699" s="107">
        <f>IF(CentrepointSourced[[#This Row],[Age]]="16-24",CentrepointSourced[[#This Row],[Assessed HS DQ]],0)</f>
        <v>0</v>
      </c>
      <c r="AF1699" s="107">
        <f>IF(CentrepointSourced[[#This Row],[Age]]="18-24",CentrepointSourced[[#This Row],[Assessed HS DQ]],0)</f>
        <v>0</v>
      </c>
      <c r="AG1699" s="107">
        <f>IF(CentrepointSourced[[#This Row],[Age]]="16-17",CentrepointSourced[[#This Row],[Assessed CS DQ]],0)</f>
        <v>0</v>
      </c>
      <c r="AH1699" s="107">
        <f>IF(CentrepointSourced[[#This Row],[Age]]="16-24",CentrepointSourced[[#This Row],[Assessed CS DQ]],0)</f>
        <v>0</v>
      </c>
      <c r="AI1699" s="107">
        <f>IF(CentrepointSourced[[#This Row],[Age]]="18-24",CentrepointSourced[[#This Row],[Assessed CS DQ]],0)</f>
        <v>0</v>
      </c>
    </row>
    <row r="1700" spans="1:35" customFormat="1" ht="13.5" customHeight="1">
      <c r="A1700" s="45" t="s">
        <v>16</v>
      </c>
      <c r="B1700" s="62" t="s">
        <v>27</v>
      </c>
      <c r="C1700" s="45"/>
      <c r="D1700" s="62" t="s">
        <v>37</v>
      </c>
      <c r="E1700" s="67">
        <v>2013</v>
      </c>
      <c r="F1700" s="67" t="s">
        <v>25</v>
      </c>
      <c r="G1700" s="67">
        <v>35</v>
      </c>
      <c r="H1700" s="68">
        <v>35</v>
      </c>
      <c r="I1700" s="45"/>
      <c r="J1700" s="67">
        <v>15</v>
      </c>
      <c r="K1700" s="45"/>
      <c r="L1700" s="45"/>
      <c r="M1700" s="45"/>
      <c r="N1700" s="45"/>
      <c r="O1700" s="45"/>
      <c r="P1700" s="45"/>
      <c r="Q1700" s="41" t="str">
        <f>IF(CentrepointSourced[[#This Row],[Country]]="Northern Ireland","Northern Ireland",IFERROR(VLOOKUP(CentrepointSourced[[#This Row],[Local Authority]],LKP_LANameDQ[],2,FALSE),CentrepointSourced[[#This Row],[Local Authority]]))</f>
        <v>Rhondda Cynon Taf</v>
      </c>
      <c r="R1700" s="41" t="str">
        <f>IF(CentrepointSourced[[#This Row],[LA type]]="County","",INDEX(ConsolGeog[lad14cd],MATCH(CentrepointSourced[[#This Row],[Local Authority DQ]],ConsolGeog[la_name],0)))</f>
        <v>W06000016</v>
      </c>
      <c r="S1700" s="41" t="str">
        <f>IF(OR(CentrepointSourced[[#This Row],[Country]]="Northern Ireland",CentrepointSourced[[#This Row],[Country]]="Scotland",CentrepointSourced[[#This Row],[Country]]="Wales"),"Local Authority",CentrepointSourced[[#This Row],[LA type]])</f>
        <v>Local Authority</v>
      </c>
      <c r="T1700" s="41">
        <f>IF(TRIM(CentrepointSourced[[#This Row],[Presented HS]])="",0,IF(CentrepointSourced[[#This Row],[Presented HS]]="&lt;5",2.5,IF(CentrepointSourced[[#This Row],[Presented HS]]="&lt;10",5,VALUE(TRIM(CentrepointSourced[[#This Row],[Presented HS]])))))</f>
        <v>35</v>
      </c>
      <c r="U1700" s="41">
        <f>IF(TRIM(CentrepointSourced[[#This Row],[Assessed HS]])="",0,IF(CentrepointSourced[[#This Row],[Assessed HS]]="&lt;5",2.5,IF(CentrepointSourced[[#This Row],[Assessed HS]]="&lt;10",5,VALUE(TRIM(CentrepointSourced[[#This Row],[Assessed HS]])))))</f>
        <v>35</v>
      </c>
      <c r="V1700" s="41">
        <f>IF(TRIM(CentrepointSourced[[#This Row],[Presented CS]])="",0,IF(CentrepointSourced[[#This Row],[Presented CS]]="&lt;5",2.5,IF(CentrepointSourced[[#This Row],[Presented CS]]="&lt;10",5,VALUE(TRIM(CentrepointSourced[[#This Row],[Presented CS]])))))</f>
        <v>0</v>
      </c>
      <c r="W1700" s="41">
        <f>IF(TRIM(CentrepointSourced[[#This Row],[Assessed CS]])="",0,IF(CentrepointSourced[[#This Row],[Assessed CS]]="&lt;5",2.5,IF(CentrepointSourced[[#This Row],[Assessed CS]]="&lt;10",5,VALUE(TRIM(CentrepointSourced[[#This Row],[Assessed CS]])))))</f>
        <v>0</v>
      </c>
      <c r="X1700" s="106">
        <f>IF(CentrepointSourced[[#This Row],[Age]]="16-17",CentrepointSourced[[#This Row],[Presented HS DQ]],0)</f>
        <v>35</v>
      </c>
      <c r="Y1700" s="106">
        <f>IF(CentrepointSourced[[#This Row],[Age]]="16-24",CentrepointSourced[[#This Row],[Presented HS DQ]],0)</f>
        <v>0</v>
      </c>
      <c r="Z1700" s="106">
        <f>IF(CentrepointSourced[[#This Row],[Age]]="18-24",CentrepointSourced[[#This Row],[Presented HS DQ]],0)</f>
        <v>0</v>
      </c>
      <c r="AA1700" s="106">
        <f>IF(CentrepointSourced[[#This Row],[Age]]="16-17",CentrepointSourced[[#This Row],[Presented CS DQ]],0)</f>
        <v>0</v>
      </c>
      <c r="AB1700" s="106">
        <f>IF(CentrepointSourced[[#This Row],[Age]]="16-24",CentrepointSourced[[#This Row],[Presented CS DQ]],0)</f>
        <v>0</v>
      </c>
      <c r="AC1700" s="106">
        <f>IF(CentrepointSourced[[#This Row],[Age]]="18-24",CentrepointSourced[[#This Row],[Presented CS DQ]],0)</f>
        <v>0</v>
      </c>
      <c r="AD1700" s="107">
        <f>IF(CentrepointSourced[[#This Row],[Age]]="16-17",CentrepointSourced[[#This Row],[Assessed HS DQ]],0)</f>
        <v>35</v>
      </c>
      <c r="AE1700" s="107">
        <f>IF(CentrepointSourced[[#This Row],[Age]]="16-24",CentrepointSourced[[#This Row],[Assessed HS DQ]],0)</f>
        <v>0</v>
      </c>
      <c r="AF1700" s="107">
        <f>IF(CentrepointSourced[[#This Row],[Age]]="18-24",CentrepointSourced[[#This Row],[Assessed HS DQ]],0)</f>
        <v>0</v>
      </c>
      <c r="AG1700" s="107">
        <f>IF(CentrepointSourced[[#This Row],[Age]]="16-17",CentrepointSourced[[#This Row],[Assessed CS DQ]],0)</f>
        <v>0</v>
      </c>
      <c r="AH1700" s="107">
        <f>IF(CentrepointSourced[[#This Row],[Age]]="16-24",CentrepointSourced[[#This Row],[Assessed CS DQ]],0)</f>
        <v>0</v>
      </c>
      <c r="AI1700" s="107">
        <f>IF(CentrepointSourced[[#This Row],[Age]]="18-24",CentrepointSourced[[#This Row],[Assessed CS DQ]],0)</f>
        <v>0</v>
      </c>
    </row>
    <row r="1701" spans="1:35" customFormat="1" ht="13.5" customHeight="1">
      <c r="A1701" s="45" t="s">
        <v>16</v>
      </c>
      <c r="B1701" s="62" t="s">
        <v>27</v>
      </c>
      <c r="C1701" s="45"/>
      <c r="D1701" s="62" t="s">
        <v>37</v>
      </c>
      <c r="E1701" s="67">
        <v>2013</v>
      </c>
      <c r="F1701" s="67" t="s">
        <v>26</v>
      </c>
      <c r="G1701" s="67">
        <v>121</v>
      </c>
      <c r="H1701" s="68">
        <v>121</v>
      </c>
      <c r="I1701" s="45"/>
      <c r="J1701" s="98">
        <v>30</v>
      </c>
      <c r="K1701" s="45"/>
      <c r="L1701" s="45"/>
      <c r="M1701" s="45"/>
      <c r="N1701" s="45"/>
      <c r="O1701" s="45"/>
      <c r="P1701" s="45"/>
      <c r="Q1701" s="41" t="str">
        <f>IF(CentrepointSourced[[#This Row],[Country]]="Northern Ireland","Northern Ireland",IFERROR(VLOOKUP(CentrepointSourced[[#This Row],[Local Authority]],LKP_LANameDQ[],2,FALSE),CentrepointSourced[[#This Row],[Local Authority]]))</f>
        <v>Rhondda Cynon Taf</v>
      </c>
      <c r="R1701" s="41" t="str">
        <f>IF(CentrepointSourced[[#This Row],[LA type]]="County","",INDEX(ConsolGeog[lad14cd],MATCH(CentrepointSourced[[#This Row],[Local Authority DQ]],ConsolGeog[la_name],0)))</f>
        <v>W06000016</v>
      </c>
      <c r="S1701" s="41" t="str">
        <f>IF(OR(CentrepointSourced[[#This Row],[Country]]="Northern Ireland",CentrepointSourced[[#This Row],[Country]]="Scotland",CentrepointSourced[[#This Row],[Country]]="Wales"),"Local Authority",CentrepointSourced[[#This Row],[LA type]])</f>
        <v>Local Authority</v>
      </c>
      <c r="T1701" s="41">
        <f>IF(TRIM(CentrepointSourced[[#This Row],[Presented HS]])="",0,IF(CentrepointSourced[[#This Row],[Presented HS]]="&lt;5",2.5,IF(CentrepointSourced[[#This Row],[Presented HS]]="&lt;10",5,VALUE(TRIM(CentrepointSourced[[#This Row],[Presented HS]])))))</f>
        <v>121</v>
      </c>
      <c r="U1701" s="41">
        <f>IF(TRIM(CentrepointSourced[[#This Row],[Assessed HS]])="",0,IF(CentrepointSourced[[#This Row],[Assessed HS]]="&lt;5",2.5,IF(CentrepointSourced[[#This Row],[Assessed HS]]="&lt;10",5,VALUE(TRIM(CentrepointSourced[[#This Row],[Assessed HS]])))))</f>
        <v>121</v>
      </c>
      <c r="V1701" s="41">
        <f>IF(TRIM(CentrepointSourced[[#This Row],[Presented CS]])="",0,IF(CentrepointSourced[[#This Row],[Presented CS]]="&lt;5",2.5,IF(CentrepointSourced[[#This Row],[Presented CS]]="&lt;10",5,VALUE(TRIM(CentrepointSourced[[#This Row],[Presented CS]])))))</f>
        <v>0</v>
      </c>
      <c r="W1701" s="41">
        <f>IF(TRIM(CentrepointSourced[[#This Row],[Assessed CS]])="",0,IF(CentrepointSourced[[#This Row],[Assessed CS]]="&lt;5",2.5,IF(CentrepointSourced[[#This Row],[Assessed CS]]="&lt;10",5,VALUE(TRIM(CentrepointSourced[[#This Row],[Assessed CS]])))))</f>
        <v>0</v>
      </c>
      <c r="X1701" s="106">
        <f>IF(CentrepointSourced[[#This Row],[Age]]="16-17",CentrepointSourced[[#This Row],[Presented HS DQ]],0)</f>
        <v>0</v>
      </c>
      <c r="Y1701" s="106">
        <f>IF(CentrepointSourced[[#This Row],[Age]]="16-24",CentrepointSourced[[#This Row],[Presented HS DQ]],0)</f>
        <v>0</v>
      </c>
      <c r="Z1701" s="106">
        <f>IF(CentrepointSourced[[#This Row],[Age]]="18-24",CentrepointSourced[[#This Row],[Presented HS DQ]],0)</f>
        <v>121</v>
      </c>
      <c r="AA1701" s="106">
        <f>IF(CentrepointSourced[[#This Row],[Age]]="16-17",CentrepointSourced[[#This Row],[Presented CS DQ]],0)</f>
        <v>0</v>
      </c>
      <c r="AB1701" s="106">
        <f>IF(CentrepointSourced[[#This Row],[Age]]="16-24",CentrepointSourced[[#This Row],[Presented CS DQ]],0)</f>
        <v>0</v>
      </c>
      <c r="AC1701" s="106">
        <f>IF(CentrepointSourced[[#This Row],[Age]]="18-24",CentrepointSourced[[#This Row],[Presented CS DQ]],0)</f>
        <v>0</v>
      </c>
      <c r="AD1701" s="107">
        <f>IF(CentrepointSourced[[#This Row],[Age]]="16-17",CentrepointSourced[[#This Row],[Assessed HS DQ]],0)</f>
        <v>0</v>
      </c>
      <c r="AE1701" s="107">
        <f>IF(CentrepointSourced[[#This Row],[Age]]="16-24",CentrepointSourced[[#This Row],[Assessed HS DQ]],0)</f>
        <v>0</v>
      </c>
      <c r="AF1701" s="107">
        <f>IF(CentrepointSourced[[#This Row],[Age]]="18-24",CentrepointSourced[[#This Row],[Assessed HS DQ]],0)</f>
        <v>121</v>
      </c>
      <c r="AG1701" s="107">
        <f>IF(CentrepointSourced[[#This Row],[Age]]="16-17",CentrepointSourced[[#This Row],[Assessed CS DQ]],0)</f>
        <v>0</v>
      </c>
      <c r="AH1701" s="107">
        <f>IF(CentrepointSourced[[#This Row],[Age]]="16-24",CentrepointSourced[[#This Row],[Assessed CS DQ]],0)</f>
        <v>0</v>
      </c>
      <c r="AI1701" s="107">
        <f>IF(CentrepointSourced[[#This Row],[Age]]="18-24",CentrepointSourced[[#This Row],[Assessed CS DQ]],0)</f>
        <v>0</v>
      </c>
    </row>
    <row r="1702" spans="1:35" customFormat="1" ht="13.5" customHeight="1">
      <c r="A1702" s="45" t="s">
        <v>16</v>
      </c>
      <c r="B1702" s="62" t="s">
        <v>27</v>
      </c>
      <c r="C1702" s="45"/>
      <c r="D1702" s="62" t="s">
        <v>37</v>
      </c>
      <c r="E1702" s="67">
        <v>2014</v>
      </c>
      <c r="F1702" s="67" t="s">
        <v>25</v>
      </c>
      <c r="G1702" s="67">
        <v>32</v>
      </c>
      <c r="H1702" s="68">
        <v>32</v>
      </c>
      <c r="I1702" s="45"/>
      <c r="J1702" s="67">
        <v>20</v>
      </c>
      <c r="K1702" s="45"/>
      <c r="L1702" s="45"/>
      <c r="M1702" s="45"/>
      <c r="N1702" s="45"/>
      <c r="O1702" s="45"/>
      <c r="P1702" s="45"/>
      <c r="Q1702" s="41" t="str">
        <f>IF(CentrepointSourced[[#This Row],[Country]]="Northern Ireland","Northern Ireland",IFERROR(VLOOKUP(CentrepointSourced[[#This Row],[Local Authority]],LKP_LANameDQ[],2,FALSE),CentrepointSourced[[#This Row],[Local Authority]]))</f>
        <v>Rhondda Cynon Taf</v>
      </c>
      <c r="R1702" s="41" t="str">
        <f>IF(CentrepointSourced[[#This Row],[LA type]]="County","",INDEX(ConsolGeog[lad14cd],MATCH(CentrepointSourced[[#This Row],[Local Authority DQ]],ConsolGeog[la_name],0)))</f>
        <v>W06000016</v>
      </c>
      <c r="S1702" s="41" t="str">
        <f>IF(OR(CentrepointSourced[[#This Row],[Country]]="Northern Ireland",CentrepointSourced[[#This Row],[Country]]="Scotland",CentrepointSourced[[#This Row],[Country]]="Wales"),"Local Authority",CentrepointSourced[[#This Row],[LA type]])</f>
        <v>Local Authority</v>
      </c>
      <c r="T1702" s="41">
        <f>IF(TRIM(CentrepointSourced[[#This Row],[Presented HS]])="",0,IF(CentrepointSourced[[#This Row],[Presented HS]]="&lt;5",2.5,IF(CentrepointSourced[[#This Row],[Presented HS]]="&lt;10",5,VALUE(TRIM(CentrepointSourced[[#This Row],[Presented HS]])))))</f>
        <v>32</v>
      </c>
      <c r="U1702" s="41">
        <f>IF(TRIM(CentrepointSourced[[#This Row],[Assessed HS]])="",0,IF(CentrepointSourced[[#This Row],[Assessed HS]]="&lt;5",2.5,IF(CentrepointSourced[[#This Row],[Assessed HS]]="&lt;10",5,VALUE(TRIM(CentrepointSourced[[#This Row],[Assessed HS]])))))</f>
        <v>32</v>
      </c>
      <c r="V1702" s="41">
        <f>IF(TRIM(CentrepointSourced[[#This Row],[Presented CS]])="",0,IF(CentrepointSourced[[#This Row],[Presented CS]]="&lt;5",2.5,IF(CentrepointSourced[[#This Row],[Presented CS]]="&lt;10",5,VALUE(TRIM(CentrepointSourced[[#This Row],[Presented CS]])))))</f>
        <v>0</v>
      </c>
      <c r="W1702" s="41">
        <f>IF(TRIM(CentrepointSourced[[#This Row],[Assessed CS]])="",0,IF(CentrepointSourced[[#This Row],[Assessed CS]]="&lt;5",2.5,IF(CentrepointSourced[[#This Row],[Assessed CS]]="&lt;10",5,VALUE(TRIM(CentrepointSourced[[#This Row],[Assessed CS]])))))</f>
        <v>0</v>
      </c>
      <c r="X1702" s="106">
        <f>IF(CentrepointSourced[[#This Row],[Age]]="16-17",CentrepointSourced[[#This Row],[Presented HS DQ]],0)</f>
        <v>32</v>
      </c>
      <c r="Y1702" s="106">
        <f>IF(CentrepointSourced[[#This Row],[Age]]="16-24",CentrepointSourced[[#This Row],[Presented HS DQ]],0)</f>
        <v>0</v>
      </c>
      <c r="Z1702" s="106">
        <f>IF(CentrepointSourced[[#This Row],[Age]]="18-24",CentrepointSourced[[#This Row],[Presented HS DQ]],0)</f>
        <v>0</v>
      </c>
      <c r="AA1702" s="106">
        <f>IF(CentrepointSourced[[#This Row],[Age]]="16-17",CentrepointSourced[[#This Row],[Presented CS DQ]],0)</f>
        <v>0</v>
      </c>
      <c r="AB1702" s="106">
        <f>IF(CentrepointSourced[[#This Row],[Age]]="16-24",CentrepointSourced[[#This Row],[Presented CS DQ]],0)</f>
        <v>0</v>
      </c>
      <c r="AC1702" s="106">
        <f>IF(CentrepointSourced[[#This Row],[Age]]="18-24",CentrepointSourced[[#This Row],[Presented CS DQ]],0)</f>
        <v>0</v>
      </c>
      <c r="AD1702" s="107">
        <f>IF(CentrepointSourced[[#This Row],[Age]]="16-17",CentrepointSourced[[#This Row],[Assessed HS DQ]],0)</f>
        <v>32</v>
      </c>
      <c r="AE1702" s="107">
        <f>IF(CentrepointSourced[[#This Row],[Age]]="16-24",CentrepointSourced[[#This Row],[Assessed HS DQ]],0)</f>
        <v>0</v>
      </c>
      <c r="AF1702" s="107">
        <f>IF(CentrepointSourced[[#This Row],[Age]]="18-24",CentrepointSourced[[#This Row],[Assessed HS DQ]],0)</f>
        <v>0</v>
      </c>
      <c r="AG1702" s="107">
        <f>IF(CentrepointSourced[[#This Row],[Age]]="16-17",CentrepointSourced[[#This Row],[Assessed CS DQ]],0)</f>
        <v>0</v>
      </c>
      <c r="AH1702" s="107">
        <f>IF(CentrepointSourced[[#This Row],[Age]]="16-24",CentrepointSourced[[#This Row],[Assessed CS DQ]],0)</f>
        <v>0</v>
      </c>
      <c r="AI1702" s="107">
        <f>IF(CentrepointSourced[[#This Row],[Age]]="18-24",CentrepointSourced[[#This Row],[Assessed CS DQ]],0)</f>
        <v>0</v>
      </c>
    </row>
    <row r="1703" spans="1:35" customFormat="1" ht="13.5" customHeight="1">
      <c r="A1703" s="45" t="s">
        <v>16</v>
      </c>
      <c r="B1703" s="62" t="s">
        <v>27</v>
      </c>
      <c r="C1703" s="45"/>
      <c r="D1703" s="62" t="s">
        <v>37</v>
      </c>
      <c r="E1703" s="67">
        <v>2014</v>
      </c>
      <c r="F1703" s="67" t="s">
        <v>26</v>
      </c>
      <c r="G1703" s="67">
        <v>86</v>
      </c>
      <c r="H1703" s="68">
        <v>86</v>
      </c>
      <c r="I1703" s="45"/>
      <c r="J1703" s="67">
        <v>35</v>
      </c>
      <c r="K1703" s="45"/>
      <c r="L1703" s="45"/>
      <c r="M1703" s="45"/>
      <c r="N1703" s="45"/>
      <c r="O1703" s="45"/>
      <c r="P1703" s="45"/>
      <c r="Q1703" s="41" t="str">
        <f>IF(CentrepointSourced[[#This Row],[Country]]="Northern Ireland","Northern Ireland",IFERROR(VLOOKUP(CentrepointSourced[[#This Row],[Local Authority]],LKP_LANameDQ[],2,FALSE),CentrepointSourced[[#This Row],[Local Authority]]))</f>
        <v>Rhondda Cynon Taf</v>
      </c>
      <c r="R1703" s="41" t="str">
        <f>IF(CentrepointSourced[[#This Row],[LA type]]="County","",INDEX(ConsolGeog[lad14cd],MATCH(CentrepointSourced[[#This Row],[Local Authority DQ]],ConsolGeog[la_name],0)))</f>
        <v>W06000016</v>
      </c>
      <c r="S1703" s="41" t="str">
        <f>IF(OR(CentrepointSourced[[#This Row],[Country]]="Northern Ireland",CentrepointSourced[[#This Row],[Country]]="Scotland",CentrepointSourced[[#This Row],[Country]]="Wales"),"Local Authority",CentrepointSourced[[#This Row],[LA type]])</f>
        <v>Local Authority</v>
      </c>
      <c r="T1703" s="41">
        <f>IF(TRIM(CentrepointSourced[[#This Row],[Presented HS]])="",0,IF(CentrepointSourced[[#This Row],[Presented HS]]="&lt;5",2.5,IF(CentrepointSourced[[#This Row],[Presented HS]]="&lt;10",5,VALUE(TRIM(CentrepointSourced[[#This Row],[Presented HS]])))))</f>
        <v>86</v>
      </c>
      <c r="U1703" s="41">
        <f>IF(TRIM(CentrepointSourced[[#This Row],[Assessed HS]])="",0,IF(CentrepointSourced[[#This Row],[Assessed HS]]="&lt;5",2.5,IF(CentrepointSourced[[#This Row],[Assessed HS]]="&lt;10",5,VALUE(TRIM(CentrepointSourced[[#This Row],[Assessed HS]])))))</f>
        <v>86</v>
      </c>
      <c r="V1703" s="41">
        <f>IF(TRIM(CentrepointSourced[[#This Row],[Presented CS]])="",0,IF(CentrepointSourced[[#This Row],[Presented CS]]="&lt;5",2.5,IF(CentrepointSourced[[#This Row],[Presented CS]]="&lt;10",5,VALUE(TRIM(CentrepointSourced[[#This Row],[Presented CS]])))))</f>
        <v>0</v>
      </c>
      <c r="W1703" s="41">
        <f>IF(TRIM(CentrepointSourced[[#This Row],[Assessed CS]])="",0,IF(CentrepointSourced[[#This Row],[Assessed CS]]="&lt;5",2.5,IF(CentrepointSourced[[#This Row],[Assessed CS]]="&lt;10",5,VALUE(TRIM(CentrepointSourced[[#This Row],[Assessed CS]])))))</f>
        <v>0</v>
      </c>
      <c r="X1703" s="106">
        <f>IF(CentrepointSourced[[#This Row],[Age]]="16-17",CentrepointSourced[[#This Row],[Presented HS DQ]],0)</f>
        <v>0</v>
      </c>
      <c r="Y1703" s="106">
        <f>IF(CentrepointSourced[[#This Row],[Age]]="16-24",CentrepointSourced[[#This Row],[Presented HS DQ]],0)</f>
        <v>0</v>
      </c>
      <c r="Z1703" s="106">
        <f>IF(CentrepointSourced[[#This Row],[Age]]="18-24",CentrepointSourced[[#This Row],[Presented HS DQ]],0)</f>
        <v>86</v>
      </c>
      <c r="AA1703" s="106">
        <f>IF(CentrepointSourced[[#This Row],[Age]]="16-17",CentrepointSourced[[#This Row],[Presented CS DQ]],0)</f>
        <v>0</v>
      </c>
      <c r="AB1703" s="106">
        <f>IF(CentrepointSourced[[#This Row],[Age]]="16-24",CentrepointSourced[[#This Row],[Presented CS DQ]],0)</f>
        <v>0</v>
      </c>
      <c r="AC1703" s="106">
        <f>IF(CentrepointSourced[[#This Row],[Age]]="18-24",CentrepointSourced[[#This Row],[Presented CS DQ]],0)</f>
        <v>0</v>
      </c>
      <c r="AD1703" s="107">
        <f>IF(CentrepointSourced[[#This Row],[Age]]="16-17",CentrepointSourced[[#This Row],[Assessed HS DQ]],0)</f>
        <v>0</v>
      </c>
      <c r="AE1703" s="107">
        <f>IF(CentrepointSourced[[#This Row],[Age]]="16-24",CentrepointSourced[[#This Row],[Assessed HS DQ]],0)</f>
        <v>0</v>
      </c>
      <c r="AF1703" s="107">
        <f>IF(CentrepointSourced[[#This Row],[Age]]="18-24",CentrepointSourced[[#This Row],[Assessed HS DQ]],0)</f>
        <v>86</v>
      </c>
      <c r="AG1703" s="107">
        <f>IF(CentrepointSourced[[#This Row],[Age]]="16-17",CentrepointSourced[[#This Row],[Assessed CS DQ]],0)</f>
        <v>0</v>
      </c>
      <c r="AH1703" s="107">
        <f>IF(CentrepointSourced[[#This Row],[Age]]="16-24",CentrepointSourced[[#This Row],[Assessed CS DQ]],0)</f>
        <v>0</v>
      </c>
      <c r="AI1703" s="107">
        <f>IF(CentrepointSourced[[#This Row],[Age]]="18-24",CentrepointSourced[[#This Row],[Assessed CS DQ]],0)</f>
        <v>0</v>
      </c>
    </row>
    <row r="1704" spans="1:35" customFormat="1" ht="13.5" customHeight="1">
      <c r="A1704" s="45" t="s">
        <v>16</v>
      </c>
      <c r="B1704" s="62" t="s">
        <v>62</v>
      </c>
      <c r="C1704" s="45"/>
      <c r="D1704" s="62" t="s">
        <v>18</v>
      </c>
      <c r="E1704" s="67">
        <v>2012</v>
      </c>
      <c r="F1704" s="67" t="s">
        <v>26</v>
      </c>
      <c r="G1704" s="67">
        <v>988</v>
      </c>
      <c r="H1704" s="100"/>
      <c r="I1704" s="45"/>
      <c r="J1704" s="98">
        <v>260</v>
      </c>
      <c r="K1704" s="45"/>
      <c r="L1704" s="45"/>
      <c r="M1704" s="45"/>
      <c r="N1704" s="45"/>
      <c r="O1704" s="45"/>
      <c r="P1704" s="45"/>
      <c r="Q1704" s="41" t="str">
        <f>IF(CentrepointSourced[[#This Row],[Country]]="Northern Ireland","Northern Ireland",IFERROR(VLOOKUP(CentrepointSourced[[#This Row],[Local Authority]],LKP_LANameDQ[],2,FALSE),CentrepointSourced[[#This Row],[Local Authority]]))</f>
        <v>Swansea</v>
      </c>
      <c r="R1704" s="41" t="str">
        <f>IF(CentrepointSourced[[#This Row],[LA type]]="County","",INDEX(ConsolGeog[lad14cd],MATCH(CentrepointSourced[[#This Row],[Local Authority DQ]],ConsolGeog[la_name],0)))</f>
        <v>W06000011</v>
      </c>
      <c r="S1704" s="41" t="str">
        <f>IF(OR(CentrepointSourced[[#This Row],[Country]]="Northern Ireland",CentrepointSourced[[#This Row],[Country]]="Scotland",CentrepointSourced[[#This Row],[Country]]="Wales"),"Local Authority",CentrepointSourced[[#This Row],[LA type]])</f>
        <v>Local Authority</v>
      </c>
      <c r="T1704" s="41">
        <f>IF(TRIM(CentrepointSourced[[#This Row],[Presented HS]])="",0,IF(CentrepointSourced[[#This Row],[Presented HS]]="&lt;5",2.5,IF(CentrepointSourced[[#This Row],[Presented HS]]="&lt;10",5,VALUE(TRIM(CentrepointSourced[[#This Row],[Presented HS]])))))</f>
        <v>988</v>
      </c>
      <c r="U1704" s="41">
        <f>IF(TRIM(CentrepointSourced[[#This Row],[Assessed HS]])="",0,IF(CentrepointSourced[[#This Row],[Assessed HS]]="&lt;5",2.5,IF(CentrepointSourced[[#This Row],[Assessed HS]]="&lt;10",5,VALUE(TRIM(CentrepointSourced[[#This Row],[Assessed HS]])))))</f>
        <v>0</v>
      </c>
      <c r="V1704" s="41">
        <f>IF(TRIM(CentrepointSourced[[#This Row],[Presented CS]])="",0,IF(CentrepointSourced[[#This Row],[Presented CS]]="&lt;5",2.5,IF(CentrepointSourced[[#This Row],[Presented CS]]="&lt;10",5,VALUE(TRIM(CentrepointSourced[[#This Row],[Presented CS]])))))</f>
        <v>0</v>
      </c>
      <c r="W1704" s="41">
        <f>IF(TRIM(CentrepointSourced[[#This Row],[Assessed CS]])="",0,IF(CentrepointSourced[[#This Row],[Assessed CS]]="&lt;5",2.5,IF(CentrepointSourced[[#This Row],[Assessed CS]]="&lt;10",5,VALUE(TRIM(CentrepointSourced[[#This Row],[Assessed CS]])))))</f>
        <v>0</v>
      </c>
      <c r="X1704" s="106">
        <f>IF(CentrepointSourced[[#This Row],[Age]]="16-17",CentrepointSourced[[#This Row],[Presented HS DQ]],0)</f>
        <v>0</v>
      </c>
      <c r="Y1704" s="106">
        <f>IF(CentrepointSourced[[#This Row],[Age]]="16-24",CentrepointSourced[[#This Row],[Presented HS DQ]],0)</f>
        <v>0</v>
      </c>
      <c r="Z1704" s="106">
        <f>IF(CentrepointSourced[[#This Row],[Age]]="18-24",CentrepointSourced[[#This Row],[Presented HS DQ]],0)</f>
        <v>988</v>
      </c>
      <c r="AA1704" s="106">
        <f>IF(CentrepointSourced[[#This Row],[Age]]="16-17",CentrepointSourced[[#This Row],[Presented CS DQ]],0)</f>
        <v>0</v>
      </c>
      <c r="AB1704" s="106">
        <f>IF(CentrepointSourced[[#This Row],[Age]]="16-24",CentrepointSourced[[#This Row],[Presented CS DQ]],0)</f>
        <v>0</v>
      </c>
      <c r="AC1704" s="106">
        <f>IF(CentrepointSourced[[#This Row],[Age]]="18-24",CentrepointSourced[[#This Row],[Presented CS DQ]],0)</f>
        <v>0</v>
      </c>
      <c r="AD1704" s="107">
        <f>IF(CentrepointSourced[[#This Row],[Age]]="16-17",CentrepointSourced[[#This Row],[Assessed HS DQ]],0)</f>
        <v>0</v>
      </c>
      <c r="AE1704" s="107">
        <f>IF(CentrepointSourced[[#This Row],[Age]]="16-24",CentrepointSourced[[#This Row],[Assessed HS DQ]],0)</f>
        <v>0</v>
      </c>
      <c r="AF1704" s="107">
        <f>IF(CentrepointSourced[[#This Row],[Age]]="18-24",CentrepointSourced[[#This Row],[Assessed HS DQ]],0)</f>
        <v>0</v>
      </c>
      <c r="AG1704" s="107">
        <f>IF(CentrepointSourced[[#This Row],[Age]]="16-17",CentrepointSourced[[#This Row],[Assessed CS DQ]],0)</f>
        <v>0</v>
      </c>
      <c r="AH1704" s="107">
        <f>IF(CentrepointSourced[[#This Row],[Age]]="16-24",CentrepointSourced[[#This Row],[Assessed CS DQ]],0)</f>
        <v>0</v>
      </c>
      <c r="AI1704" s="107">
        <f>IF(CentrepointSourced[[#This Row],[Age]]="18-24",CentrepointSourced[[#This Row],[Assessed CS DQ]],0)</f>
        <v>0</v>
      </c>
    </row>
    <row r="1705" spans="1:35" customFormat="1" ht="13.5" customHeight="1">
      <c r="A1705" s="45" t="s">
        <v>16</v>
      </c>
      <c r="B1705" s="62" t="s">
        <v>62</v>
      </c>
      <c r="C1705" s="45"/>
      <c r="D1705" s="62" t="s">
        <v>18</v>
      </c>
      <c r="E1705" s="67">
        <v>2012</v>
      </c>
      <c r="F1705" s="67" t="s">
        <v>25</v>
      </c>
      <c r="G1705" s="67">
        <v>36</v>
      </c>
      <c r="H1705" s="68">
        <v>36</v>
      </c>
      <c r="I1705" s="45"/>
      <c r="J1705" s="67">
        <v>20</v>
      </c>
      <c r="K1705" s="45"/>
      <c r="L1705" s="45"/>
      <c r="M1705" s="45"/>
      <c r="N1705" s="45"/>
      <c r="O1705" s="45"/>
      <c r="P1705" s="45"/>
      <c r="Q1705" s="41" t="str">
        <f>IF(CentrepointSourced[[#This Row],[Country]]="Northern Ireland","Northern Ireland",IFERROR(VLOOKUP(CentrepointSourced[[#This Row],[Local Authority]],LKP_LANameDQ[],2,FALSE),CentrepointSourced[[#This Row],[Local Authority]]))</f>
        <v>Swansea</v>
      </c>
      <c r="R1705" s="41" t="str">
        <f>IF(CentrepointSourced[[#This Row],[LA type]]="County","",INDEX(ConsolGeog[lad14cd],MATCH(CentrepointSourced[[#This Row],[Local Authority DQ]],ConsolGeog[la_name],0)))</f>
        <v>W06000011</v>
      </c>
      <c r="S1705" s="41" t="str">
        <f>IF(OR(CentrepointSourced[[#This Row],[Country]]="Northern Ireland",CentrepointSourced[[#This Row],[Country]]="Scotland",CentrepointSourced[[#This Row],[Country]]="Wales"),"Local Authority",CentrepointSourced[[#This Row],[LA type]])</f>
        <v>Local Authority</v>
      </c>
      <c r="T1705" s="41">
        <f>IF(TRIM(CentrepointSourced[[#This Row],[Presented HS]])="",0,IF(CentrepointSourced[[#This Row],[Presented HS]]="&lt;5",2.5,IF(CentrepointSourced[[#This Row],[Presented HS]]="&lt;10",5,VALUE(TRIM(CentrepointSourced[[#This Row],[Presented HS]])))))</f>
        <v>36</v>
      </c>
      <c r="U1705" s="41">
        <f>IF(TRIM(CentrepointSourced[[#This Row],[Assessed HS]])="",0,IF(CentrepointSourced[[#This Row],[Assessed HS]]="&lt;5",2.5,IF(CentrepointSourced[[#This Row],[Assessed HS]]="&lt;10",5,VALUE(TRIM(CentrepointSourced[[#This Row],[Assessed HS]])))))</f>
        <v>36</v>
      </c>
      <c r="V1705" s="41">
        <f>IF(TRIM(CentrepointSourced[[#This Row],[Presented CS]])="",0,IF(CentrepointSourced[[#This Row],[Presented CS]]="&lt;5",2.5,IF(CentrepointSourced[[#This Row],[Presented CS]]="&lt;10",5,VALUE(TRIM(CentrepointSourced[[#This Row],[Presented CS]])))))</f>
        <v>0</v>
      </c>
      <c r="W1705" s="41">
        <f>IF(TRIM(CentrepointSourced[[#This Row],[Assessed CS]])="",0,IF(CentrepointSourced[[#This Row],[Assessed CS]]="&lt;5",2.5,IF(CentrepointSourced[[#This Row],[Assessed CS]]="&lt;10",5,VALUE(TRIM(CentrepointSourced[[#This Row],[Assessed CS]])))))</f>
        <v>0</v>
      </c>
      <c r="X1705" s="106">
        <f>IF(CentrepointSourced[[#This Row],[Age]]="16-17",CentrepointSourced[[#This Row],[Presented HS DQ]],0)</f>
        <v>36</v>
      </c>
      <c r="Y1705" s="106">
        <f>IF(CentrepointSourced[[#This Row],[Age]]="16-24",CentrepointSourced[[#This Row],[Presented HS DQ]],0)</f>
        <v>0</v>
      </c>
      <c r="Z1705" s="106">
        <f>IF(CentrepointSourced[[#This Row],[Age]]="18-24",CentrepointSourced[[#This Row],[Presented HS DQ]],0)</f>
        <v>0</v>
      </c>
      <c r="AA1705" s="106">
        <f>IF(CentrepointSourced[[#This Row],[Age]]="16-17",CentrepointSourced[[#This Row],[Presented CS DQ]],0)</f>
        <v>0</v>
      </c>
      <c r="AB1705" s="106">
        <f>IF(CentrepointSourced[[#This Row],[Age]]="16-24",CentrepointSourced[[#This Row],[Presented CS DQ]],0)</f>
        <v>0</v>
      </c>
      <c r="AC1705" s="106">
        <f>IF(CentrepointSourced[[#This Row],[Age]]="18-24",CentrepointSourced[[#This Row],[Presented CS DQ]],0)</f>
        <v>0</v>
      </c>
      <c r="AD1705" s="107">
        <f>IF(CentrepointSourced[[#This Row],[Age]]="16-17",CentrepointSourced[[#This Row],[Assessed HS DQ]],0)</f>
        <v>36</v>
      </c>
      <c r="AE1705" s="107">
        <f>IF(CentrepointSourced[[#This Row],[Age]]="16-24",CentrepointSourced[[#This Row],[Assessed HS DQ]],0)</f>
        <v>0</v>
      </c>
      <c r="AF1705" s="107">
        <f>IF(CentrepointSourced[[#This Row],[Age]]="18-24",CentrepointSourced[[#This Row],[Assessed HS DQ]],0)</f>
        <v>0</v>
      </c>
      <c r="AG1705" s="107">
        <f>IF(CentrepointSourced[[#This Row],[Age]]="16-17",CentrepointSourced[[#This Row],[Assessed CS DQ]],0)</f>
        <v>0</v>
      </c>
      <c r="AH1705" s="107">
        <f>IF(CentrepointSourced[[#This Row],[Age]]="16-24",CentrepointSourced[[#This Row],[Assessed CS DQ]],0)</f>
        <v>0</v>
      </c>
      <c r="AI1705" s="107">
        <f>IF(CentrepointSourced[[#This Row],[Age]]="18-24",CentrepointSourced[[#This Row],[Assessed CS DQ]],0)</f>
        <v>0</v>
      </c>
    </row>
    <row r="1706" spans="1:35" customFormat="1" ht="13.5" customHeight="1">
      <c r="A1706" s="45" t="s">
        <v>16</v>
      </c>
      <c r="B1706" s="62" t="s">
        <v>62</v>
      </c>
      <c r="C1706" s="45"/>
      <c r="D1706" s="62" t="s">
        <v>18</v>
      </c>
      <c r="E1706" s="67">
        <v>2013</v>
      </c>
      <c r="F1706" s="67" t="s">
        <v>25</v>
      </c>
      <c r="G1706" s="67">
        <v>14</v>
      </c>
      <c r="H1706" s="100"/>
      <c r="I1706" s="45"/>
      <c r="J1706" s="98">
        <v>15</v>
      </c>
      <c r="K1706" s="45"/>
      <c r="L1706" s="45"/>
      <c r="M1706" s="45"/>
      <c r="N1706" s="45"/>
      <c r="O1706" s="45"/>
      <c r="P1706" s="45"/>
      <c r="Q1706" s="41" t="str">
        <f>IF(CentrepointSourced[[#This Row],[Country]]="Northern Ireland","Northern Ireland",IFERROR(VLOOKUP(CentrepointSourced[[#This Row],[Local Authority]],LKP_LANameDQ[],2,FALSE),CentrepointSourced[[#This Row],[Local Authority]]))</f>
        <v>Swansea</v>
      </c>
      <c r="R1706" s="41" t="str">
        <f>IF(CentrepointSourced[[#This Row],[LA type]]="County","",INDEX(ConsolGeog[lad14cd],MATCH(CentrepointSourced[[#This Row],[Local Authority DQ]],ConsolGeog[la_name],0)))</f>
        <v>W06000011</v>
      </c>
      <c r="S1706" s="41" t="str">
        <f>IF(OR(CentrepointSourced[[#This Row],[Country]]="Northern Ireland",CentrepointSourced[[#This Row],[Country]]="Scotland",CentrepointSourced[[#This Row],[Country]]="Wales"),"Local Authority",CentrepointSourced[[#This Row],[LA type]])</f>
        <v>Local Authority</v>
      </c>
      <c r="T1706" s="41">
        <f>IF(TRIM(CentrepointSourced[[#This Row],[Presented HS]])="",0,IF(CentrepointSourced[[#This Row],[Presented HS]]="&lt;5",2.5,IF(CentrepointSourced[[#This Row],[Presented HS]]="&lt;10",5,VALUE(TRIM(CentrepointSourced[[#This Row],[Presented HS]])))))</f>
        <v>14</v>
      </c>
      <c r="U1706" s="41">
        <f>IF(TRIM(CentrepointSourced[[#This Row],[Assessed HS]])="",0,IF(CentrepointSourced[[#This Row],[Assessed HS]]="&lt;5",2.5,IF(CentrepointSourced[[#This Row],[Assessed HS]]="&lt;10",5,VALUE(TRIM(CentrepointSourced[[#This Row],[Assessed HS]])))))</f>
        <v>0</v>
      </c>
      <c r="V1706" s="41">
        <f>IF(TRIM(CentrepointSourced[[#This Row],[Presented CS]])="",0,IF(CentrepointSourced[[#This Row],[Presented CS]]="&lt;5",2.5,IF(CentrepointSourced[[#This Row],[Presented CS]]="&lt;10",5,VALUE(TRIM(CentrepointSourced[[#This Row],[Presented CS]])))))</f>
        <v>0</v>
      </c>
      <c r="W1706" s="41">
        <f>IF(TRIM(CentrepointSourced[[#This Row],[Assessed CS]])="",0,IF(CentrepointSourced[[#This Row],[Assessed CS]]="&lt;5",2.5,IF(CentrepointSourced[[#This Row],[Assessed CS]]="&lt;10",5,VALUE(TRIM(CentrepointSourced[[#This Row],[Assessed CS]])))))</f>
        <v>0</v>
      </c>
      <c r="X1706" s="106">
        <f>IF(CentrepointSourced[[#This Row],[Age]]="16-17",CentrepointSourced[[#This Row],[Presented HS DQ]],0)</f>
        <v>14</v>
      </c>
      <c r="Y1706" s="106">
        <f>IF(CentrepointSourced[[#This Row],[Age]]="16-24",CentrepointSourced[[#This Row],[Presented HS DQ]],0)</f>
        <v>0</v>
      </c>
      <c r="Z1706" s="106">
        <f>IF(CentrepointSourced[[#This Row],[Age]]="18-24",CentrepointSourced[[#This Row],[Presented HS DQ]],0)</f>
        <v>0</v>
      </c>
      <c r="AA1706" s="106">
        <f>IF(CentrepointSourced[[#This Row],[Age]]="16-17",CentrepointSourced[[#This Row],[Presented CS DQ]],0)</f>
        <v>0</v>
      </c>
      <c r="AB1706" s="106">
        <f>IF(CentrepointSourced[[#This Row],[Age]]="16-24",CentrepointSourced[[#This Row],[Presented CS DQ]],0)</f>
        <v>0</v>
      </c>
      <c r="AC1706" s="106">
        <f>IF(CentrepointSourced[[#This Row],[Age]]="18-24",CentrepointSourced[[#This Row],[Presented CS DQ]],0)</f>
        <v>0</v>
      </c>
      <c r="AD1706" s="107">
        <f>IF(CentrepointSourced[[#This Row],[Age]]="16-17",CentrepointSourced[[#This Row],[Assessed HS DQ]],0)</f>
        <v>0</v>
      </c>
      <c r="AE1706" s="107">
        <f>IF(CentrepointSourced[[#This Row],[Age]]="16-24",CentrepointSourced[[#This Row],[Assessed HS DQ]],0)</f>
        <v>0</v>
      </c>
      <c r="AF1706" s="107">
        <f>IF(CentrepointSourced[[#This Row],[Age]]="18-24",CentrepointSourced[[#This Row],[Assessed HS DQ]],0)</f>
        <v>0</v>
      </c>
      <c r="AG1706" s="107">
        <f>IF(CentrepointSourced[[#This Row],[Age]]="16-17",CentrepointSourced[[#This Row],[Assessed CS DQ]],0)</f>
        <v>0</v>
      </c>
      <c r="AH1706" s="107">
        <f>IF(CentrepointSourced[[#This Row],[Age]]="16-24",CentrepointSourced[[#This Row],[Assessed CS DQ]],0)</f>
        <v>0</v>
      </c>
      <c r="AI1706" s="107">
        <f>IF(CentrepointSourced[[#This Row],[Age]]="18-24",CentrepointSourced[[#This Row],[Assessed CS DQ]],0)</f>
        <v>0</v>
      </c>
    </row>
    <row r="1707" spans="1:35" customFormat="1" ht="13.5" customHeight="1">
      <c r="A1707" s="45" t="s">
        <v>16</v>
      </c>
      <c r="B1707" s="62" t="s">
        <v>62</v>
      </c>
      <c r="C1707" s="45"/>
      <c r="D1707" s="62" t="s">
        <v>18</v>
      </c>
      <c r="E1707" s="67">
        <v>2013</v>
      </c>
      <c r="F1707" s="67" t="s">
        <v>26</v>
      </c>
      <c r="G1707" s="67">
        <v>854</v>
      </c>
      <c r="H1707" s="100"/>
      <c r="I1707" s="45"/>
      <c r="J1707" s="98">
        <v>225</v>
      </c>
      <c r="K1707" s="45"/>
      <c r="L1707" s="45"/>
      <c r="M1707" s="45"/>
      <c r="N1707" s="45"/>
      <c r="O1707" s="45"/>
      <c r="P1707" s="45"/>
      <c r="Q1707" s="41" t="str">
        <f>IF(CentrepointSourced[[#This Row],[Country]]="Northern Ireland","Northern Ireland",IFERROR(VLOOKUP(CentrepointSourced[[#This Row],[Local Authority]],LKP_LANameDQ[],2,FALSE),CentrepointSourced[[#This Row],[Local Authority]]))</f>
        <v>Swansea</v>
      </c>
      <c r="R1707" s="41" t="str">
        <f>IF(CentrepointSourced[[#This Row],[LA type]]="County","",INDEX(ConsolGeog[lad14cd],MATCH(CentrepointSourced[[#This Row],[Local Authority DQ]],ConsolGeog[la_name],0)))</f>
        <v>W06000011</v>
      </c>
      <c r="S1707" s="41" t="str">
        <f>IF(OR(CentrepointSourced[[#This Row],[Country]]="Northern Ireland",CentrepointSourced[[#This Row],[Country]]="Scotland",CentrepointSourced[[#This Row],[Country]]="Wales"),"Local Authority",CentrepointSourced[[#This Row],[LA type]])</f>
        <v>Local Authority</v>
      </c>
      <c r="T1707" s="41">
        <f>IF(TRIM(CentrepointSourced[[#This Row],[Presented HS]])="",0,IF(CentrepointSourced[[#This Row],[Presented HS]]="&lt;5",2.5,IF(CentrepointSourced[[#This Row],[Presented HS]]="&lt;10",5,VALUE(TRIM(CentrepointSourced[[#This Row],[Presented HS]])))))</f>
        <v>854</v>
      </c>
      <c r="U1707" s="41">
        <f>IF(TRIM(CentrepointSourced[[#This Row],[Assessed HS]])="",0,IF(CentrepointSourced[[#This Row],[Assessed HS]]="&lt;5",2.5,IF(CentrepointSourced[[#This Row],[Assessed HS]]="&lt;10",5,VALUE(TRIM(CentrepointSourced[[#This Row],[Assessed HS]])))))</f>
        <v>0</v>
      </c>
      <c r="V1707" s="41">
        <f>IF(TRIM(CentrepointSourced[[#This Row],[Presented CS]])="",0,IF(CentrepointSourced[[#This Row],[Presented CS]]="&lt;5",2.5,IF(CentrepointSourced[[#This Row],[Presented CS]]="&lt;10",5,VALUE(TRIM(CentrepointSourced[[#This Row],[Presented CS]])))))</f>
        <v>0</v>
      </c>
      <c r="W1707" s="41">
        <f>IF(TRIM(CentrepointSourced[[#This Row],[Assessed CS]])="",0,IF(CentrepointSourced[[#This Row],[Assessed CS]]="&lt;5",2.5,IF(CentrepointSourced[[#This Row],[Assessed CS]]="&lt;10",5,VALUE(TRIM(CentrepointSourced[[#This Row],[Assessed CS]])))))</f>
        <v>0</v>
      </c>
      <c r="X1707" s="106">
        <f>IF(CentrepointSourced[[#This Row],[Age]]="16-17",CentrepointSourced[[#This Row],[Presented HS DQ]],0)</f>
        <v>0</v>
      </c>
      <c r="Y1707" s="106">
        <f>IF(CentrepointSourced[[#This Row],[Age]]="16-24",CentrepointSourced[[#This Row],[Presented HS DQ]],0)</f>
        <v>0</v>
      </c>
      <c r="Z1707" s="106">
        <f>IF(CentrepointSourced[[#This Row],[Age]]="18-24",CentrepointSourced[[#This Row],[Presented HS DQ]],0)</f>
        <v>854</v>
      </c>
      <c r="AA1707" s="106">
        <f>IF(CentrepointSourced[[#This Row],[Age]]="16-17",CentrepointSourced[[#This Row],[Presented CS DQ]],0)</f>
        <v>0</v>
      </c>
      <c r="AB1707" s="106">
        <f>IF(CentrepointSourced[[#This Row],[Age]]="16-24",CentrepointSourced[[#This Row],[Presented CS DQ]],0)</f>
        <v>0</v>
      </c>
      <c r="AC1707" s="106">
        <f>IF(CentrepointSourced[[#This Row],[Age]]="18-24",CentrepointSourced[[#This Row],[Presented CS DQ]],0)</f>
        <v>0</v>
      </c>
      <c r="AD1707" s="107">
        <f>IF(CentrepointSourced[[#This Row],[Age]]="16-17",CentrepointSourced[[#This Row],[Assessed HS DQ]],0)</f>
        <v>0</v>
      </c>
      <c r="AE1707" s="107">
        <f>IF(CentrepointSourced[[#This Row],[Age]]="16-24",CentrepointSourced[[#This Row],[Assessed HS DQ]],0)</f>
        <v>0</v>
      </c>
      <c r="AF1707" s="107">
        <f>IF(CentrepointSourced[[#This Row],[Age]]="18-24",CentrepointSourced[[#This Row],[Assessed HS DQ]],0)</f>
        <v>0</v>
      </c>
      <c r="AG1707" s="107">
        <f>IF(CentrepointSourced[[#This Row],[Age]]="16-17",CentrepointSourced[[#This Row],[Assessed CS DQ]],0)</f>
        <v>0</v>
      </c>
      <c r="AH1707" s="107">
        <f>IF(CentrepointSourced[[#This Row],[Age]]="16-24",CentrepointSourced[[#This Row],[Assessed CS DQ]],0)</f>
        <v>0</v>
      </c>
      <c r="AI1707" s="107">
        <f>IF(CentrepointSourced[[#This Row],[Age]]="18-24",CentrepointSourced[[#This Row],[Assessed CS DQ]],0)</f>
        <v>0</v>
      </c>
    </row>
    <row r="1708" spans="1:35" customFormat="1" ht="13.5" customHeight="1">
      <c r="A1708" s="45" t="s">
        <v>16</v>
      </c>
      <c r="B1708" s="62" t="s">
        <v>62</v>
      </c>
      <c r="C1708" s="45"/>
      <c r="D1708" s="62" t="s">
        <v>18</v>
      </c>
      <c r="E1708" s="67">
        <v>2014</v>
      </c>
      <c r="F1708" s="67" t="s">
        <v>25</v>
      </c>
      <c r="G1708" s="67">
        <v>14</v>
      </c>
      <c r="H1708" s="100"/>
      <c r="I1708" s="45"/>
      <c r="J1708" s="98">
        <v>10</v>
      </c>
      <c r="K1708" s="45"/>
      <c r="L1708" s="45"/>
      <c r="M1708" s="45"/>
      <c r="N1708" s="45"/>
      <c r="O1708" s="45"/>
      <c r="P1708" s="45"/>
      <c r="Q1708" s="41" t="str">
        <f>IF(CentrepointSourced[[#This Row],[Country]]="Northern Ireland","Northern Ireland",IFERROR(VLOOKUP(CentrepointSourced[[#This Row],[Local Authority]],LKP_LANameDQ[],2,FALSE),CentrepointSourced[[#This Row],[Local Authority]]))</f>
        <v>Swansea</v>
      </c>
      <c r="R1708" s="41" t="str">
        <f>IF(CentrepointSourced[[#This Row],[LA type]]="County","",INDEX(ConsolGeog[lad14cd],MATCH(CentrepointSourced[[#This Row],[Local Authority DQ]],ConsolGeog[la_name],0)))</f>
        <v>W06000011</v>
      </c>
      <c r="S1708" s="41" t="str">
        <f>IF(OR(CentrepointSourced[[#This Row],[Country]]="Northern Ireland",CentrepointSourced[[#This Row],[Country]]="Scotland",CentrepointSourced[[#This Row],[Country]]="Wales"),"Local Authority",CentrepointSourced[[#This Row],[LA type]])</f>
        <v>Local Authority</v>
      </c>
      <c r="T1708" s="41">
        <f>IF(TRIM(CentrepointSourced[[#This Row],[Presented HS]])="",0,IF(CentrepointSourced[[#This Row],[Presented HS]]="&lt;5",2.5,IF(CentrepointSourced[[#This Row],[Presented HS]]="&lt;10",5,VALUE(TRIM(CentrepointSourced[[#This Row],[Presented HS]])))))</f>
        <v>14</v>
      </c>
      <c r="U1708" s="41">
        <f>IF(TRIM(CentrepointSourced[[#This Row],[Assessed HS]])="",0,IF(CentrepointSourced[[#This Row],[Assessed HS]]="&lt;5",2.5,IF(CentrepointSourced[[#This Row],[Assessed HS]]="&lt;10",5,VALUE(TRIM(CentrepointSourced[[#This Row],[Assessed HS]])))))</f>
        <v>0</v>
      </c>
      <c r="V1708" s="41">
        <f>IF(TRIM(CentrepointSourced[[#This Row],[Presented CS]])="",0,IF(CentrepointSourced[[#This Row],[Presented CS]]="&lt;5",2.5,IF(CentrepointSourced[[#This Row],[Presented CS]]="&lt;10",5,VALUE(TRIM(CentrepointSourced[[#This Row],[Presented CS]])))))</f>
        <v>0</v>
      </c>
      <c r="W1708" s="41">
        <f>IF(TRIM(CentrepointSourced[[#This Row],[Assessed CS]])="",0,IF(CentrepointSourced[[#This Row],[Assessed CS]]="&lt;5",2.5,IF(CentrepointSourced[[#This Row],[Assessed CS]]="&lt;10",5,VALUE(TRIM(CentrepointSourced[[#This Row],[Assessed CS]])))))</f>
        <v>0</v>
      </c>
      <c r="X1708" s="106">
        <f>IF(CentrepointSourced[[#This Row],[Age]]="16-17",CentrepointSourced[[#This Row],[Presented HS DQ]],0)</f>
        <v>14</v>
      </c>
      <c r="Y1708" s="106">
        <f>IF(CentrepointSourced[[#This Row],[Age]]="16-24",CentrepointSourced[[#This Row],[Presented HS DQ]],0)</f>
        <v>0</v>
      </c>
      <c r="Z1708" s="106">
        <f>IF(CentrepointSourced[[#This Row],[Age]]="18-24",CentrepointSourced[[#This Row],[Presented HS DQ]],0)</f>
        <v>0</v>
      </c>
      <c r="AA1708" s="106">
        <f>IF(CentrepointSourced[[#This Row],[Age]]="16-17",CentrepointSourced[[#This Row],[Presented CS DQ]],0)</f>
        <v>0</v>
      </c>
      <c r="AB1708" s="106">
        <f>IF(CentrepointSourced[[#This Row],[Age]]="16-24",CentrepointSourced[[#This Row],[Presented CS DQ]],0)</f>
        <v>0</v>
      </c>
      <c r="AC1708" s="106">
        <f>IF(CentrepointSourced[[#This Row],[Age]]="18-24",CentrepointSourced[[#This Row],[Presented CS DQ]],0)</f>
        <v>0</v>
      </c>
      <c r="AD1708" s="107">
        <f>IF(CentrepointSourced[[#This Row],[Age]]="16-17",CentrepointSourced[[#This Row],[Assessed HS DQ]],0)</f>
        <v>0</v>
      </c>
      <c r="AE1708" s="107">
        <f>IF(CentrepointSourced[[#This Row],[Age]]="16-24",CentrepointSourced[[#This Row],[Assessed HS DQ]],0)</f>
        <v>0</v>
      </c>
      <c r="AF1708" s="107">
        <f>IF(CentrepointSourced[[#This Row],[Age]]="18-24",CentrepointSourced[[#This Row],[Assessed HS DQ]],0)</f>
        <v>0</v>
      </c>
      <c r="AG1708" s="107">
        <f>IF(CentrepointSourced[[#This Row],[Age]]="16-17",CentrepointSourced[[#This Row],[Assessed CS DQ]],0)</f>
        <v>0</v>
      </c>
      <c r="AH1708" s="107">
        <f>IF(CentrepointSourced[[#This Row],[Age]]="16-24",CentrepointSourced[[#This Row],[Assessed CS DQ]],0)</f>
        <v>0</v>
      </c>
      <c r="AI1708" s="107">
        <f>IF(CentrepointSourced[[#This Row],[Age]]="18-24",CentrepointSourced[[#This Row],[Assessed CS DQ]],0)</f>
        <v>0</v>
      </c>
    </row>
    <row r="1709" spans="1:35" customFormat="1" ht="13.5" customHeight="1">
      <c r="A1709" s="45" t="s">
        <v>16</v>
      </c>
      <c r="B1709" s="62" t="s">
        <v>62</v>
      </c>
      <c r="C1709" s="45"/>
      <c r="D1709" s="62" t="s">
        <v>18</v>
      </c>
      <c r="E1709" s="67">
        <v>2014</v>
      </c>
      <c r="F1709" s="67" t="s">
        <v>26</v>
      </c>
      <c r="G1709" s="67">
        <v>815</v>
      </c>
      <c r="H1709" s="100"/>
      <c r="I1709" s="45"/>
      <c r="J1709" s="98">
        <v>190</v>
      </c>
      <c r="K1709" s="45"/>
      <c r="L1709" s="45"/>
      <c r="M1709" s="45"/>
      <c r="N1709" s="45"/>
      <c r="O1709" s="45"/>
      <c r="P1709" s="45"/>
      <c r="Q1709" s="41" t="str">
        <f>IF(CentrepointSourced[[#This Row],[Country]]="Northern Ireland","Northern Ireland",IFERROR(VLOOKUP(CentrepointSourced[[#This Row],[Local Authority]],LKP_LANameDQ[],2,FALSE),CentrepointSourced[[#This Row],[Local Authority]]))</f>
        <v>Swansea</v>
      </c>
      <c r="R1709" s="41" t="str">
        <f>IF(CentrepointSourced[[#This Row],[LA type]]="County","",INDEX(ConsolGeog[lad14cd],MATCH(CentrepointSourced[[#This Row],[Local Authority DQ]],ConsolGeog[la_name],0)))</f>
        <v>W06000011</v>
      </c>
      <c r="S1709" s="41" t="str">
        <f>IF(OR(CentrepointSourced[[#This Row],[Country]]="Northern Ireland",CentrepointSourced[[#This Row],[Country]]="Scotland",CentrepointSourced[[#This Row],[Country]]="Wales"),"Local Authority",CentrepointSourced[[#This Row],[LA type]])</f>
        <v>Local Authority</v>
      </c>
      <c r="T1709" s="41">
        <f>IF(TRIM(CentrepointSourced[[#This Row],[Presented HS]])="",0,IF(CentrepointSourced[[#This Row],[Presented HS]]="&lt;5",2.5,IF(CentrepointSourced[[#This Row],[Presented HS]]="&lt;10",5,VALUE(TRIM(CentrepointSourced[[#This Row],[Presented HS]])))))</f>
        <v>815</v>
      </c>
      <c r="U1709" s="41">
        <f>IF(TRIM(CentrepointSourced[[#This Row],[Assessed HS]])="",0,IF(CentrepointSourced[[#This Row],[Assessed HS]]="&lt;5",2.5,IF(CentrepointSourced[[#This Row],[Assessed HS]]="&lt;10",5,VALUE(TRIM(CentrepointSourced[[#This Row],[Assessed HS]])))))</f>
        <v>0</v>
      </c>
      <c r="V1709" s="41">
        <f>IF(TRIM(CentrepointSourced[[#This Row],[Presented CS]])="",0,IF(CentrepointSourced[[#This Row],[Presented CS]]="&lt;5",2.5,IF(CentrepointSourced[[#This Row],[Presented CS]]="&lt;10",5,VALUE(TRIM(CentrepointSourced[[#This Row],[Presented CS]])))))</f>
        <v>0</v>
      </c>
      <c r="W1709" s="41">
        <f>IF(TRIM(CentrepointSourced[[#This Row],[Assessed CS]])="",0,IF(CentrepointSourced[[#This Row],[Assessed CS]]="&lt;5",2.5,IF(CentrepointSourced[[#This Row],[Assessed CS]]="&lt;10",5,VALUE(TRIM(CentrepointSourced[[#This Row],[Assessed CS]])))))</f>
        <v>0</v>
      </c>
      <c r="X1709" s="106">
        <f>IF(CentrepointSourced[[#This Row],[Age]]="16-17",CentrepointSourced[[#This Row],[Presented HS DQ]],0)</f>
        <v>0</v>
      </c>
      <c r="Y1709" s="106">
        <f>IF(CentrepointSourced[[#This Row],[Age]]="16-24",CentrepointSourced[[#This Row],[Presented HS DQ]],0)</f>
        <v>0</v>
      </c>
      <c r="Z1709" s="106">
        <f>IF(CentrepointSourced[[#This Row],[Age]]="18-24",CentrepointSourced[[#This Row],[Presented HS DQ]],0)</f>
        <v>815</v>
      </c>
      <c r="AA1709" s="106">
        <f>IF(CentrepointSourced[[#This Row],[Age]]="16-17",CentrepointSourced[[#This Row],[Presented CS DQ]],0)</f>
        <v>0</v>
      </c>
      <c r="AB1709" s="106">
        <f>IF(CentrepointSourced[[#This Row],[Age]]="16-24",CentrepointSourced[[#This Row],[Presented CS DQ]],0)</f>
        <v>0</v>
      </c>
      <c r="AC1709" s="106">
        <f>IF(CentrepointSourced[[#This Row],[Age]]="18-24",CentrepointSourced[[#This Row],[Presented CS DQ]],0)</f>
        <v>0</v>
      </c>
      <c r="AD1709" s="107">
        <f>IF(CentrepointSourced[[#This Row],[Age]]="16-17",CentrepointSourced[[#This Row],[Assessed HS DQ]],0)</f>
        <v>0</v>
      </c>
      <c r="AE1709" s="107">
        <f>IF(CentrepointSourced[[#This Row],[Age]]="16-24",CentrepointSourced[[#This Row],[Assessed HS DQ]],0)</f>
        <v>0</v>
      </c>
      <c r="AF1709" s="107">
        <f>IF(CentrepointSourced[[#This Row],[Age]]="18-24",CentrepointSourced[[#This Row],[Assessed HS DQ]],0)</f>
        <v>0</v>
      </c>
      <c r="AG1709" s="107">
        <f>IF(CentrepointSourced[[#This Row],[Age]]="16-17",CentrepointSourced[[#This Row],[Assessed CS DQ]],0)</f>
        <v>0</v>
      </c>
      <c r="AH1709" s="107">
        <f>IF(CentrepointSourced[[#This Row],[Age]]="16-24",CentrepointSourced[[#This Row],[Assessed CS DQ]],0)</f>
        <v>0</v>
      </c>
      <c r="AI1709" s="107">
        <f>IF(CentrepointSourced[[#This Row],[Age]]="18-24",CentrepointSourced[[#This Row],[Assessed CS DQ]],0)</f>
        <v>0</v>
      </c>
    </row>
    <row r="1710" spans="1:35" customFormat="1" ht="13.5" customHeight="1">
      <c r="A1710" s="45" t="s">
        <v>16</v>
      </c>
      <c r="B1710" s="101" t="s">
        <v>24</v>
      </c>
      <c r="C1710" s="45"/>
      <c r="D1710" s="101" t="s">
        <v>37</v>
      </c>
      <c r="E1710" s="67">
        <v>2012</v>
      </c>
      <c r="F1710" s="67" t="s">
        <v>26</v>
      </c>
      <c r="G1710" s="67">
        <v>194</v>
      </c>
      <c r="H1710" s="68">
        <v>107</v>
      </c>
      <c r="I1710" s="45"/>
      <c r="J1710" s="67">
        <v>45</v>
      </c>
      <c r="K1710" s="45"/>
      <c r="L1710" s="45"/>
      <c r="M1710" s="45"/>
      <c r="N1710" s="45"/>
      <c r="O1710" s="45"/>
      <c r="P1710" s="45"/>
      <c r="Q1710" s="41" t="str">
        <f>IF(CentrepointSourced[[#This Row],[Country]]="Northern Ireland","Northern Ireland",IFERROR(VLOOKUP(CentrepointSourced[[#This Row],[Local Authority]],LKP_LANameDQ[],2,FALSE),CentrepointSourced[[#This Row],[Local Authority]]))</f>
        <v>Torfaen</v>
      </c>
      <c r="R1710" s="41" t="str">
        <f>IF(CentrepointSourced[[#This Row],[LA type]]="County","",INDEX(ConsolGeog[lad14cd],MATCH(CentrepointSourced[[#This Row],[Local Authority DQ]],ConsolGeog[la_name],0)))</f>
        <v>W06000020</v>
      </c>
      <c r="S1710" s="41" t="str">
        <f>IF(OR(CentrepointSourced[[#This Row],[Country]]="Northern Ireland",CentrepointSourced[[#This Row],[Country]]="Scotland",CentrepointSourced[[#This Row],[Country]]="Wales"),"Local Authority",CentrepointSourced[[#This Row],[LA type]])</f>
        <v>Local Authority</v>
      </c>
      <c r="T1710" s="41">
        <f>IF(TRIM(CentrepointSourced[[#This Row],[Presented HS]])="",0,IF(CentrepointSourced[[#This Row],[Presented HS]]="&lt;5",2.5,IF(CentrepointSourced[[#This Row],[Presented HS]]="&lt;10",5,VALUE(TRIM(CentrepointSourced[[#This Row],[Presented HS]])))))</f>
        <v>194</v>
      </c>
      <c r="U1710" s="41">
        <f>IF(TRIM(CentrepointSourced[[#This Row],[Assessed HS]])="",0,IF(CentrepointSourced[[#This Row],[Assessed HS]]="&lt;5",2.5,IF(CentrepointSourced[[#This Row],[Assessed HS]]="&lt;10",5,VALUE(TRIM(CentrepointSourced[[#This Row],[Assessed HS]])))))</f>
        <v>107</v>
      </c>
      <c r="V1710" s="41">
        <f>IF(TRIM(CentrepointSourced[[#This Row],[Presented CS]])="",0,IF(CentrepointSourced[[#This Row],[Presented CS]]="&lt;5",2.5,IF(CentrepointSourced[[#This Row],[Presented CS]]="&lt;10",5,VALUE(TRIM(CentrepointSourced[[#This Row],[Presented CS]])))))</f>
        <v>0</v>
      </c>
      <c r="W1710" s="41">
        <f>IF(TRIM(CentrepointSourced[[#This Row],[Assessed CS]])="",0,IF(CentrepointSourced[[#This Row],[Assessed CS]]="&lt;5",2.5,IF(CentrepointSourced[[#This Row],[Assessed CS]]="&lt;10",5,VALUE(TRIM(CentrepointSourced[[#This Row],[Assessed CS]])))))</f>
        <v>0</v>
      </c>
      <c r="X1710" s="106">
        <f>IF(CentrepointSourced[[#This Row],[Age]]="16-17",CentrepointSourced[[#This Row],[Presented HS DQ]],0)</f>
        <v>0</v>
      </c>
      <c r="Y1710" s="106">
        <f>IF(CentrepointSourced[[#This Row],[Age]]="16-24",CentrepointSourced[[#This Row],[Presented HS DQ]],0)</f>
        <v>0</v>
      </c>
      <c r="Z1710" s="106">
        <f>IF(CentrepointSourced[[#This Row],[Age]]="18-24",CentrepointSourced[[#This Row],[Presented HS DQ]],0)</f>
        <v>194</v>
      </c>
      <c r="AA1710" s="106">
        <f>IF(CentrepointSourced[[#This Row],[Age]]="16-17",CentrepointSourced[[#This Row],[Presented CS DQ]],0)</f>
        <v>0</v>
      </c>
      <c r="AB1710" s="106">
        <f>IF(CentrepointSourced[[#This Row],[Age]]="16-24",CentrepointSourced[[#This Row],[Presented CS DQ]],0)</f>
        <v>0</v>
      </c>
      <c r="AC1710" s="106">
        <f>IF(CentrepointSourced[[#This Row],[Age]]="18-24",CentrepointSourced[[#This Row],[Presented CS DQ]],0)</f>
        <v>0</v>
      </c>
      <c r="AD1710" s="107">
        <f>IF(CentrepointSourced[[#This Row],[Age]]="16-17",CentrepointSourced[[#This Row],[Assessed HS DQ]],0)</f>
        <v>0</v>
      </c>
      <c r="AE1710" s="107">
        <f>IF(CentrepointSourced[[#This Row],[Age]]="16-24",CentrepointSourced[[#This Row],[Assessed HS DQ]],0)</f>
        <v>0</v>
      </c>
      <c r="AF1710" s="107">
        <f>IF(CentrepointSourced[[#This Row],[Age]]="18-24",CentrepointSourced[[#This Row],[Assessed HS DQ]],0)</f>
        <v>107</v>
      </c>
      <c r="AG1710" s="107">
        <f>IF(CentrepointSourced[[#This Row],[Age]]="16-17",CentrepointSourced[[#This Row],[Assessed CS DQ]],0)</f>
        <v>0</v>
      </c>
      <c r="AH1710" s="107">
        <f>IF(CentrepointSourced[[#This Row],[Age]]="16-24",CentrepointSourced[[#This Row],[Assessed CS DQ]],0)</f>
        <v>0</v>
      </c>
      <c r="AI1710" s="107">
        <f>IF(CentrepointSourced[[#This Row],[Age]]="18-24",CentrepointSourced[[#This Row],[Assessed CS DQ]],0)</f>
        <v>0</v>
      </c>
    </row>
    <row r="1711" spans="1:35" customFormat="1" ht="13.5" customHeight="1">
      <c r="A1711" s="45" t="s">
        <v>16</v>
      </c>
      <c r="B1711" s="101" t="s">
        <v>24</v>
      </c>
      <c r="C1711" s="45"/>
      <c r="D1711" s="101" t="s">
        <v>37</v>
      </c>
      <c r="E1711" s="67">
        <v>2012</v>
      </c>
      <c r="F1711" s="67" t="s">
        <v>25</v>
      </c>
      <c r="G1711" s="67">
        <v>10</v>
      </c>
      <c r="H1711" s="68">
        <v>10</v>
      </c>
      <c r="I1711" s="45"/>
      <c r="J1711" s="98">
        <v>10</v>
      </c>
      <c r="K1711" s="45"/>
      <c r="L1711" s="45"/>
      <c r="M1711" s="45"/>
      <c r="N1711" s="45"/>
      <c r="O1711" s="45"/>
      <c r="P1711" s="45"/>
      <c r="Q1711" s="41" t="str">
        <f>IF(CentrepointSourced[[#This Row],[Country]]="Northern Ireland","Northern Ireland",IFERROR(VLOOKUP(CentrepointSourced[[#This Row],[Local Authority]],LKP_LANameDQ[],2,FALSE),CentrepointSourced[[#This Row],[Local Authority]]))</f>
        <v>Torfaen</v>
      </c>
      <c r="R1711" s="41" t="str">
        <f>IF(CentrepointSourced[[#This Row],[LA type]]="County","",INDEX(ConsolGeog[lad14cd],MATCH(CentrepointSourced[[#This Row],[Local Authority DQ]],ConsolGeog[la_name],0)))</f>
        <v>W06000020</v>
      </c>
      <c r="S1711" s="41" t="str">
        <f>IF(OR(CentrepointSourced[[#This Row],[Country]]="Northern Ireland",CentrepointSourced[[#This Row],[Country]]="Scotland",CentrepointSourced[[#This Row],[Country]]="Wales"),"Local Authority",CentrepointSourced[[#This Row],[LA type]])</f>
        <v>Local Authority</v>
      </c>
      <c r="T1711" s="41">
        <f>IF(TRIM(CentrepointSourced[[#This Row],[Presented HS]])="",0,IF(CentrepointSourced[[#This Row],[Presented HS]]="&lt;5",2.5,IF(CentrepointSourced[[#This Row],[Presented HS]]="&lt;10",5,VALUE(TRIM(CentrepointSourced[[#This Row],[Presented HS]])))))</f>
        <v>10</v>
      </c>
      <c r="U1711" s="41">
        <f>IF(TRIM(CentrepointSourced[[#This Row],[Assessed HS]])="",0,IF(CentrepointSourced[[#This Row],[Assessed HS]]="&lt;5",2.5,IF(CentrepointSourced[[#This Row],[Assessed HS]]="&lt;10",5,VALUE(TRIM(CentrepointSourced[[#This Row],[Assessed HS]])))))</f>
        <v>10</v>
      </c>
      <c r="V1711" s="41">
        <f>IF(TRIM(CentrepointSourced[[#This Row],[Presented CS]])="",0,IF(CentrepointSourced[[#This Row],[Presented CS]]="&lt;5",2.5,IF(CentrepointSourced[[#This Row],[Presented CS]]="&lt;10",5,VALUE(TRIM(CentrepointSourced[[#This Row],[Presented CS]])))))</f>
        <v>0</v>
      </c>
      <c r="W1711" s="41">
        <f>IF(TRIM(CentrepointSourced[[#This Row],[Assessed CS]])="",0,IF(CentrepointSourced[[#This Row],[Assessed CS]]="&lt;5",2.5,IF(CentrepointSourced[[#This Row],[Assessed CS]]="&lt;10",5,VALUE(TRIM(CentrepointSourced[[#This Row],[Assessed CS]])))))</f>
        <v>0</v>
      </c>
      <c r="X1711" s="106">
        <f>IF(CentrepointSourced[[#This Row],[Age]]="16-17",CentrepointSourced[[#This Row],[Presented HS DQ]],0)</f>
        <v>10</v>
      </c>
      <c r="Y1711" s="106">
        <f>IF(CentrepointSourced[[#This Row],[Age]]="16-24",CentrepointSourced[[#This Row],[Presented HS DQ]],0)</f>
        <v>0</v>
      </c>
      <c r="Z1711" s="106">
        <f>IF(CentrepointSourced[[#This Row],[Age]]="18-24",CentrepointSourced[[#This Row],[Presented HS DQ]],0)</f>
        <v>0</v>
      </c>
      <c r="AA1711" s="106">
        <f>IF(CentrepointSourced[[#This Row],[Age]]="16-17",CentrepointSourced[[#This Row],[Presented CS DQ]],0)</f>
        <v>0</v>
      </c>
      <c r="AB1711" s="106">
        <f>IF(CentrepointSourced[[#This Row],[Age]]="16-24",CentrepointSourced[[#This Row],[Presented CS DQ]],0)</f>
        <v>0</v>
      </c>
      <c r="AC1711" s="106">
        <f>IF(CentrepointSourced[[#This Row],[Age]]="18-24",CentrepointSourced[[#This Row],[Presented CS DQ]],0)</f>
        <v>0</v>
      </c>
      <c r="AD1711" s="107">
        <f>IF(CentrepointSourced[[#This Row],[Age]]="16-17",CentrepointSourced[[#This Row],[Assessed HS DQ]],0)</f>
        <v>10</v>
      </c>
      <c r="AE1711" s="107">
        <f>IF(CentrepointSourced[[#This Row],[Age]]="16-24",CentrepointSourced[[#This Row],[Assessed HS DQ]],0)</f>
        <v>0</v>
      </c>
      <c r="AF1711" s="107">
        <f>IF(CentrepointSourced[[#This Row],[Age]]="18-24",CentrepointSourced[[#This Row],[Assessed HS DQ]],0)</f>
        <v>0</v>
      </c>
      <c r="AG1711" s="107">
        <f>IF(CentrepointSourced[[#This Row],[Age]]="16-17",CentrepointSourced[[#This Row],[Assessed CS DQ]],0)</f>
        <v>0</v>
      </c>
      <c r="AH1711" s="107">
        <f>IF(CentrepointSourced[[#This Row],[Age]]="16-24",CentrepointSourced[[#This Row],[Assessed CS DQ]],0)</f>
        <v>0</v>
      </c>
      <c r="AI1711" s="107">
        <f>IF(CentrepointSourced[[#This Row],[Age]]="18-24",CentrepointSourced[[#This Row],[Assessed CS DQ]],0)</f>
        <v>0</v>
      </c>
    </row>
    <row r="1712" spans="1:35" customFormat="1" ht="13.5" customHeight="1">
      <c r="A1712" s="45" t="s">
        <v>16</v>
      </c>
      <c r="B1712" s="101" t="s">
        <v>24</v>
      </c>
      <c r="C1712" s="45"/>
      <c r="D1712" s="101" t="s">
        <v>37</v>
      </c>
      <c r="E1712" s="67">
        <v>2013</v>
      </c>
      <c r="F1712" s="67" t="s">
        <v>25</v>
      </c>
      <c r="G1712" s="67">
        <v>22</v>
      </c>
      <c r="H1712" s="68">
        <v>13</v>
      </c>
      <c r="I1712" s="45"/>
      <c r="J1712" s="67">
        <v>20</v>
      </c>
      <c r="K1712" s="45"/>
      <c r="L1712" s="45"/>
      <c r="M1712" s="45"/>
      <c r="N1712" s="45"/>
      <c r="O1712" s="45"/>
      <c r="P1712" s="45"/>
      <c r="Q1712" s="41" t="str">
        <f>IF(CentrepointSourced[[#This Row],[Country]]="Northern Ireland","Northern Ireland",IFERROR(VLOOKUP(CentrepointSourced[[#This Row],[Local Authority]],LKP_LANameDQ[],2,FALSE),CentrepointSourced[[#This Row],[Local Authority]]))</f>
        <v>Torfaen</v>
      </c>
      <c r="R1712" s="41" t="str">
        <f>IF(CentrepointSourced[[#This Row],[LA type]]="County","",INDEX(ConsolGeog[lad14cd],MATCH(CentrepointSourced[[#This Row],[Local Authority DQ]],ConsolGeog[la_name],0)))</f>
        <v>W06000020</v>
      </c>
      <c r="S1712" s="41" t="str">
        <f>IF(OR(CentrepointSourced[[#This Row],[Country]]="Northern Ireland",CentrepointSourced[[#This Row],[Country]]="Scotland",CentrepointSourced[[#This Row],[Country]]="Wales"),"Local Authority",CentrepointSourced[[#This Row],[LA type]])</f>
        <v>Local Authority</v>
      </c>
      <c r="T1712" s="41">
        <f>IF(TRIM(CentrepointSourced[[#This Row],[Presented HS]])="",0,IF(CentrepointSourced[[#This Row],[Presented HS]]="&lt;5",2.5,IF(CentrepointSourced[[#This Row],[Presented HS]]="&lt;10",5,VALUE(TRIM(CentrepointSourced[[#This Row],[Presented HS]])))))</f>
        <v>22</v>
      </c>
      <c r="U1712" s="41">
        <f>IF(TRIM(CentrepointSourced[[#This Row],[Assessed HS]])="",0,IF(CentrepointSourced[[#This Row],[Assessed HS]]="&lt;5",2.5,IF(CentrepointSourced[[#This Row],[Assessed HS]]="&lt;10",5,VALUE(TRIM(CentrepointSourced[[#This Row],[Assessed HS]])))))</f>
        <v>13</v>
      </c>
      <c r="V1712" s="41">
        <f>IF(TRIM(CentrepointSourced[[#This Row],[Presented CS]])="",0,IF(CentrepointSourced[[#This Row],[Presented CS]]="&lt;5",2.5,IF(CentrepointSourced[[#This Row],[Presented CS]]="&lt;10",5,VALUE(TRIM(CentrepointSourced[[#This Row],[Presented CS]])))))</f>
        <v>0</v>
      </c>
      <c r="W1712" s="41">
        <f>IF(TRIM(CentrepointSourced[[#This Row],[Assessed CS]])="",0,IF(CentrepointSourced[[#This Row],[Assessed CS]]="&lt;5",2.5,IF(CentrepointSourced[[#This Row],[Assessed CS]]="&lt;10",5,VALUE(TRIM(CentrepointSourced[[#This Row],[Assessed CS]])))))</f>
        <v>0</v>
      </c>
      <c r="X1712" s="106">
        <f>IF(CentrepointSourced[[#This Row],[Age]]="16-17",CentrepointSourced[[#This Row],[Presented HS DQ]],0)</f>
        <v>22</v>
      </c>
      <c r="Y1712" s="106">
        <f>IF(CentrepointSourced[[#This Row],[Age]]="16-24",CentrepointSourced[[#This Row],[Presented HS DQ]],0)</f>
        <v>0</v>
      </c>
      <c r="Z1712" s="106">
        <f>IF(CentrepointSourced[[#This Row],[Age]]="18-24",CentrepointSourced[[#This Row],[Presented HS DQ]],0)</f>
        <v>0</v>
      </c>
      <c r="AA1712" s="106">
        <f>IF(CentrepointSourced[[#This Row],[Age]]="16-17",CentrepointSourced[[#This Row],[Presented CS DQ]],0)</f>
        <v>0</v>
      </c>
      <c r="AB1712" s="106">
        <f>IF(CentrepointSourced[[#This Row],[Age]]="16-24",CentrepointSourced[[#This Row],[Presented CS DQ]],0)</f>
        <v>0</v>
      </c>
      <c r="AC1712" s="106">
        <f>IF(CentrepointSourced[[#This Row],[Age]]="18-24",CentrepointSourced[[#This Row],[Presented CS DQ]],0)</f>
        <v>0</v>
      </c>
      <c r="AD1712" s="107">
        <f>IF(CentrepointSourced[[#This Row],[Age]]="16-17",CentrepointSourced[[#This Row],[Assessed HS DQ]],0)</f>
        <v>13</v>
      </c>
      <c r="AE1712" s="107">
        <f>IF(CentrepointSourced[[#This Row],[Age]]="16-24",CentrepointSourced[[#This Row],[Assessed HS DQ]],0)</f>
        <v>0</v>
      </c>
      <c r="AF1712" s="107">
        <f>IF(CentrepointSourced[[#This Row],[Age]]="18-24",CentrepointSourced[[#This Row],[Assessed HS DQ]],0)</f>
        <v>0</v>
      </c>
      <c r="AG1712" s="107">
        <f>IF(CentrepointSourced[[#This Row],[Age]]="16-17",CentrepointSourced[[#This Row],[Assessed CS DQ]],0)</f>
        <v>0</v>
      </c>
      <c r="AH1712" s="107">
        <f>IF(CentrepointSourced[[#This Row],[Age]]="16-24",CentrepointSourced[[#This Row],[Assessed CS DQ]],0)</f>
        <v>0</v>
      </c>
      <c r="AI1712" s="107">
        <f>IF(CentrepointSourced[[#This Row],[Age]]="18-24",CentrepointSourced[[#This Row],[Assessed CS DQ]],0)</f>
        <v>0</v>
      </c>
    </row>
    <row r="1713" spans="1:35" customFormat="1" ht="13.5" customHeight="1">
      <c r="A1713" s="45" t="s">
        <v>16</v>
      </c>
      <c r="B1713" s="101" t="s">
        <v>24</v>
      </c>
      <c r="C1713" s="45"/>
      <c r="D1713" s="101" t="s">
        <v>37</v>
      </c>
      <c r="E1713" s="67">
        <v>2013</v>
      </c>
      <c r="F1713" s="67" t="s">
        <v>26</v>
      </c>
      <c r="G1713" s="67">
        <v>177</v>
      </c>
      <c r="H1713" s="68">
        <v>109</v>
      </c>
      <c r="I1713" s="45"/>
      <c r="J1713" s="67">
        <v>50</v>
      </c>
      <c r="K1713" s="45"/>
      <c r="L1713" s="45"/>
      <c r="M1713" s="45"/>
      <c r="N1713" s="45"/>
      <c r="O1713" s="45"/>
      <c r="P1713" s="45"/>
      <c r="Q1713" s="41" t="str">
        <f>IF(CentrepointSourced[[#This Row],[Country]]="Northern Ireland","Northern Ireland",IFERROR(VLOOKUP(CentrepointSourced[[#This Row],[Local Authority]],LKP_LANameDQ[],2,FALSE),CentrepointSourced[[#This Row],[Local Authority]]))</f>
        <v>Torfaen</v>
      </c>
      <c r="R1713" s="41" t="str">
        <f>IF(CentrepointSourced[[#This Row],[LA type]]="County","",INDEX(ConsolGeog[lad14cd],MATCH(CentrepointSourced[[#This Row],[Local Authority DQ]],ConsolGeog[la_name],0)))</f>
        <v>W06000020</v>
      </c>
      <c r="S1713" s="41" t="str">
        <f>IF(OR(CentrepointSourced[[#This Row],[Country]]="Northern Ireland",CentrepointSourced[[#This Row],[Country]]="Scotland",CentrepointSourced[[#This Row],[Country]]="Wales"),"Local Authority",CentrepointSourced[[#This Row],[LA type]])</f>
        <v>Local Authority</v>
      </c>
      <c r="T1713" s="41">
        <f>IF(TRIM(CentrepointSourced[[#This Row],[Presented HS]])="",0,IF(CentrepointSourced[[#This Row],[Presented HS]]="&lt;5",2.5,IF(CentrepointSourced[[#This Row],[Presented HS]]="&lt;10",5,VALUE(TRIM(CentrepointSourced[[#This Row],[Presented HS]])))))</f>
        <v>177</v>
      </c>
      <c r="U1713" s="41">
        <f>IF(TRIM(CentrepointSourced[[#This Row],[Assessed HS]])="",0,IF(CentrepointSourced[[#This Row],[Assessed HS]]="&lt;5",2.5,IF(CentrepointSourced[[#This Row],[Assessed HS]]="&lt;10",5,VALUE(TRIM(CentrepointSourced[[#This Row],[Assessed HS]])))))</f>
        <v>109</v>
      </c>
      <c r="V1713" s="41">
        <f>IF(TRIM(CentrepointSourced[[#This Row],[Presented CS]])="",0,IF(CentrepointSourced[[#This Row],[Presented CS]]="&lt;5",2.5,IF(CentrepointSourced[[#This Row],[Presented CS]]="&lt;10",5,VALUE(TRIM(CentrepointSourced[[#This Row],[Presented CS]])))))</f>
        <v>0</v>
      </c>
      <c r="W1713" s="41">
        <f>IF(TRIM(CentrepointSourced[[#This Row],[Assessed CS]])="",0,IF(CentrepointSourced[[#This Row],[Assessed CS]]="&lt;5",2.5,IF(CentrepointSourced[[#This Row],[Assessed CS]]="&lt;10",5,VALUE(TRIM(CentrepointSourced[[#This Row],[Assessed CS]])))))</f>
        <v>0</v>
      </c>
      <c r="X1713" s="106">
        <f>IF(CentrepointSourced[[#This Row],[Age]]="16-17",CentrepointSourced[[#This Row],[Presented HS DQ]],0)</f>
        <v>0</v>
      </c>
      <c r="Y1713" s="106">
        <f>IF(CentrepointSourced[[#This Row],[Age]]="16-24",CentrepointSourced[[#This Row],[Presented HS DQ]],0)</f>
        <v>0</v>
      </c>
      <c r="Z1713" s="106">
        <f>IF(CentrepointSourced[[#This Row],[Age]]="18-24",CentrepointSourced[[#This Row],[Presented HS DQ]],0)</f>
        <v>177</v>
      </c>
      <c r="AA1713" s="106">
        <f>IF(CentrepointSourced[[#This Row],[Age]]="16-17",CentrepointSourced[[#This Row],[Presented CS DQ]],0)</f>
        <v>0</v>
      </c>
      <c r="AB1713" s="106">
        <f>IF(CentrepointSourced[[#This Row],[Age]]="16-24",CentrepointSourced[[#This Row],[Presented CS DQ]],0)</f>
        <v>0</v>
      </c>
      <c r="AC1713" s="106">
        <f>IF(CentrepointSourced[[#This Row],[Age]]="18-24",CentrepointSourced[[#This Row],[Presented CS DQ]],0)</f>
        <v>0</v>
      </c>
      <c r="AD1713" s="107">
        <f>IF(CentrepointSourced[[#This Row],[Age]]="16-17",CentrepointSourced[[#This Row],[Assessed HS DQ]],0)</f>
        <v>0</v>
      </c>
      <c r="AE1713" s="107">
        <f>IF(CentrepointSourced[[#This Row],[Age]]="16-24",CentrepointSourced[[#This Row],[Assessed HS DQ]],0)</f>
        <v>0</v>
      </c>
      <c r="AF1713" s="107">
        <f>IF(CentrepointSourced[[#This Row],[Age]]="18-24",CentrepointSourced[[#This Row],[Assessed HS DQ]],0)</f>
        <v>109</v>
      </c>
      <c r="AG1713" s="107">
        <f>IF(CentrepointSourced[[#This Row],[Age]]="16-17",CentrepointSourced[[#This Row],[Assessed CS DQ]],0)</f>
        <v>0</v>
      </c>
      <c r="AH1713" s="107">
        <f>IF(CentrepointSourced[[#This Row],[Age]]="16-24",CentrepointSourced[[#This Row],[Assessed CS DQ]],0)</f>
        <v>0</v>
      </c>
      <c r="AI1713" s="107">
        <f>IF(CentrepointSourced[[#This Row],[Age]]="18-24",CentrepointSourced[[#This Row],[Assessed CS DQ]],0)</f>
        <v>0</v>
      </c>
    </row>
    <row r="1714" spans="1:35" customFormat="1" ht="13.5" customHeight="1">
      <c r="A1714" s="45" t="s">
        <v>16</v>
      </c>
      <c r="B1714" s="101" t="s">
        <v>24</v>
      </c>
      <c r="C1714" s="45"/>
      <c r="D1714" s="101" t="s">
        <v>37</v>
      </c>
      <c r="E1714" s="67">
        <v>2014</v>
      </c>
      <c r="F1714" s="67" t="s">
        <v>25</v>
      </c>
      <c r="G1714" s="67">
        <v>28</v>
      </c>
      <c r="H1714" s="68">
        <v>17</v>
      </c>
      <c r="I1714" s="45"/>
      <c r="J1714" s="67">
        <v>10</v>
      </c>
      <c r="K1714" s="45"/>
      <c r="L1714" s="45"/>
      <c r="M1714" s="45"/>
      <c r="N1714" s="45"/>
      <c r="O1714" s="45"/>
      <c r="P1714" s="45"/>
      <c r="Q1714" s="41" t="str">
        <f>IF(CentrepointSourced[[#This Row],[Country]]="Northern Ireland","Northern Ireland",IFERROR(VLOOKUP(CentrepointSourced[[#This Row],[Local Authority]],LKP_LANameDQ[],2,FALSE),CentrepointSourced[[#This Row],[Local Authority]]))</f>
        <v>Torfaen</v>
      </c>
      <c r="R1714" s="41" t="str">
        <f>IF(CentrepointSourced[[#This Row],[LA type]]="County","",INDEX(ConsolGeog[lad14cd],MATCH(CentrepointSourced[[#This Row],[Local Authority DQ]],ConsolGeog[la_name],0)))</f>
        <v>W06000020</v>
      </c>
      <c r="S1714" s="41" t="str">
        <f>IF(OR(CentrepointSourced[[#This Row],[Country]]="Northern Ireland",CentrepointSourced[[#This Row],[Country]]="Scotland",CentrepointSourced[[#This Row],[Country]]="Wales"),"Local Authority",CentrepointSourced[[#This Row],[LA type]])</f>
        <v>Local Authority</v>
      </c>
      <c r="T1714" s="41">
        <f>IF(TRIM(CentrepointSourced[[#This Row],[Presented HS]])="",0,IF(CentrepointSourced[[#This Row],[Presented HS]]="&lt;5",2.5,IF(CentrepointSourced[[#This Row],[Presented HS]]="&lt;10",5,VALUE(TRIM(CentrepointSourced[[#This Row],[Presented HS]])))))</f>
        <v>28</v>
      </c>
      <c r="U1714" s="41">
        <f>IF(TRIM(CentrepointSourced[[#This Row],[Assessed HS]])="",0,IF(CentrepointSourced[[#This Row],[Assessed HS]]="&lt;5",2.5,IF(CentrepointSourced[[#This Row],[Assessed HS]]="&lt;10",5,VALUE(TRIM(CentrepointSourced[[#This Row],[Assessed HS]])))))</f>
        <v>17</v>
      </c>
      <c r="V1714" s="41">
        <f>IF(TRIM(CentrepointSourced[[#This Row],[Presented CS]])="",0,IF(CentrepointSourced[[#This Row],[Presented CS]]="&lt;5",2.5,IF(CentrepointSourced[[#This Row],[Presented CS]]="&lt;10",5,VALUE(TRIM(CentrepointSourced[[#This Row],[Presented CS]])))))</f>
        <v>0</v>
      </c>
      <c r="W1714" s="41">
        <f>IF(TRIM(CentrepointSourced[[#This Row],[Assessed CS]])="",0,IF(CentrepointSourced[[#This Row],[Assessed CS]]="&lt;5",2.5,IF(CentrepointSourced[[#This Row],[Assessed CS]]="&lt;10",5,VALUE(TRIM(CentrepointSourced[[#This Row],[Assessed CS]])))))</f>
        <v>0</v>
      </c>
      <c r="X1714" s="106">
        <f>IF(CentrepointSourced[[#This Row],[Age]]="16-17",CentrepointSourced[[#This Row],[Presented HS DQ]],0)</f>
        <v>28</v>
      </c>
      <c r="Y1714" s="106">
        <f>IF(CentrepointSourced[[#This Row],[Age]]="16-24",CentrepointSourced[[#This Row],[Presented HS DQ]],0)</f>
        <v>0</v>
      </c>
      <c r="Z1714" s="106">
        <f>IF(CentrepointSourced[[#This Row],[Age]]="18-24",CentrepointSourced[[#This Row],[Presented HS DQ]],0)</f>
        <v>0</v>
      </c>
      <c r="AA1714" s="106">
        <f>IF(CentrepointSourced[[#This Row],[Age]]="16-17",CentrepointSourced[[#This Row],[Presented CS DQ]],0)</f>
        <v>0</v>
      </c>
      <c r="AB1714" s="106">
        <f>IF(CentrepointSourced[[#This Row],[Age]]="16-24",CentrepointSourced[[#This Row],[Presented CS DQ]],0)</f>
        <v>0</v>
      </c>
      <c r="AC1714" s="106">
        <f>IF(CentrepointSourced[[#This Row],[Age]]="18-24",CentrepointSourced[[#This Row],[Presented CS DQ]],0)</f>
        <v>0</v>
      </c>
      <c r="AD1714" s="107">
        <f>IF(CentrepointSourced[[#This Row],[Age]]="16-17",CentrepointSourced[[#This Row],[Assessed HS DQ]],0)</f>
        <v>17</v>
      </c>
      <c r="AE1714" s="107">
        <f>IF(CentrepointSourced[[#This Row],[Age]]="16-24",CentrepointSourced[[#This Row],[Assessed HS DQ]],0)</f>
        <v>0</v>
      </c>
      <c r="AF1714" s="107">
        <f>IF(CentrepointSourced[[#This Row],[Age]]="18-24",CentrepointSourced[[#This Row],[Assessed HS DQ]],0)</f>
        <v>0</v>
      </c>
      <c r="AG1714" s="107">
        <f>IF(CentrepointSourced[[#This Row],[Age]]="16-17",CentrepointSourced[[#This Row],[Assessed CS DQ]],0)</f>
        <v>0</v>
      </c>
      <c r="AH1714" s="107">
        <f>IF(CentrepointSourced[[#This Row],[Age]]="16-24",CentrepointSourced[[#This Row],[Assessed CS DQ]],0)</f>
        <v>0</v>
      </c>
      <c r="AI1714" s="107">
        <f>IF(CentrepointSourced[[#This Row],[Age]]="18-24",CentrepointSourced[[#This Row],[Assessed CS DQ]],0)</f>
        <v>0</v>
      </c>
    </row>
    <row r="1715" spans="1:35" customFormat="1" ht="13.5" customHeight="1">
      <c r="A1715" s="45" t="s">
        <v>16</v>
      </c>
      <c r="B1715" s="101" t="s">
        <v>24</v>
      </c>
      <c r="C1715" s="45"/>
      <c r="D1715" s="101" t="s">
        <v>37</v>
      </c>
      <c r="E1715" s="67">
        <v>2014</v>
      </c>
      <c r="F1715" s="67" t="s">
        <v>26</v>
      </c>
      <c r="G1715" s="67">
        <v>201</v>
      </c>
      <c r="H1715" s="68">
        <v>102</v>
      </c>
      <c r="I1715" s="45"/>
      <c r="J1715" s="67">
        <v>40</v>
      </c>
      <c r="K1715" s="45"/>
      <c r="L1715" s="45"/>
      <c r="M1715" s="45"/>
      <c r="N1715" s="45"/>
      <c r="O1715" s="45"/>
      <c r="P1715" s="45"/>
      <c r="Q1715" s="41" t="str">
        <f>IF(CentrepointSourced[[#This Row],[Country]]="Northern Ireland","Northern Ireland",IFERROR(VLOOKUP(CentrepointSourced[[#This Row],[Local Authority]],LKP_LANameDQ[],2,FALSE),CentrepointSourced[[#This Row],[Local Authority]]))</f>
        <v>Torfaen</v>
      </c>
      <c r="R1715" s="41" t="str">
        <f>IF(CentrepointSourced[[#This Row],[LA type]]="County","",INDEX(ConsolGeog[lad14cd],MATCH(CentrepointSourced[[#This Row],[Local Authority DQ]],ConsolGeog[la_name],0)))</f>
        <v>W06000020</v>
      </c>
      <c r="S1715" s="41" t="str">
        <f>IF(OR(CentrepointSourced[[#This Row],[Country]]="Northern Ireland",CentrepointSourced[[#This Row],[Country]]="Scotland",CentrepointSourced[[#This Row],[Country]]="Wales"),"Local Authority",CentrepointSourced[[#This Row],[LA type]])</f>
        <v>Local Authority</v>
      </c>
      <c r="T1715" s="41">
        <f>IF(TRIM(CentrepointSourced[[#This Row],[Presented HS]])="",0,IF(CentrepointSourced[[#This Row],[Presented HS]]="&lt;5",2.5,IF(CentrepointSourced[[#This Row],[Presented HS]]="&lt;10",5,VALUE(TRIM(CentrepointSourced[[#This Row],[Presented HS]])))))</f>
        <v>201</v>
      </c>
      <c r="U1715" s="41">
        <f>IF(TRIM(CentrepointSourced[[#This Row],[Assessed HS]])="",0,IF(CentrepointSourced[[#This Row],[Assessed HS]]="&lt;5",2.5,IF(CentrepointSourced[[#This Row],[Assessed HS]]="&lt;10",5,VALUE(TRIM(CentrepointSourced[[#This Row],[Assessed HS]])))))</f>
        <v>102</v>
      </c>
      <c r="V1715" s="41">
        <f>IF(TRIM(CentrepointSourced[[#This Row],[Presented CS]])="",0,IF(CentrepointSourced[[#This Row],[Presented CS]]="&lt;5",2.5,IF(CentrepointSourced[[#This Row],[Presented CS]]="&lt;10",5,VALUE(TRIM(CentrepointSourced[[#This Row],[Presented CS]])))))</f>
        <v>0</v>
      </c>
      <c r="W1715" s="41">
        <f>IF(TRIM(CentrepointSourced[[#This Row],[Assessed CS]])="",0,IF(CentrepointSourced[[#This Row],[Assessed CS]]="&lt;5",2.5,IF(CentrepointSourced[[#This Row],[Assessed CS]]="&lt;10",5,VALUE(TRIM(CentrepointSourced[[#This Row],[Assessed CS]])))))</f>
        <v>0</v>
      </c>
      <c r="X1715" s="106">
        <f>IF(CentrepointSourced[[#This Row],[Age]]="16-17",CentrepointSourced[[#This Row],[Presented HS DQ]],0)</f>
        <v>0</v>
      </c>
      <c r="Y1715" s="106">
        <f>IF(CentrepointSourced[[#This Row],[Age]]="16-24",CentrepointSourced[[#This Row],[Presented HS DQ]],0)</f>
        <v>0</v>
      </c>
      <c r="Z1715" s="106">
        <f>IF(CentrepointSourced[[#This Row],[Age]]="18-24",CentrepointSourced[[#This Row],[Presented HS DQ]],0)</f>
        <v>201</v>
      </c>
      <c r="AA1715" s="106">
        <f>IF(CentrepointSourced[[#This Row],[Age]]="16-17",CentrepointSourced[[#This Row],[Presented CS DQ]],0)</f>
        <v>0</v>
      </c>
      <c r="AB1715" s="106">
        <f>IF(CentrepointSourced[[#This Row],[Age]]="16-24",CentrepointSourced[[#This Row],[Presented CS DQ]],0)</f>
        <v>0</v>
      </c>
      <c r="AC1715" s="106">
        <f>IF(CentrepointSourced[[#This Row],[Age]]="18-24",CentrepointSourced[[#This Row],[Presented CS DQ]],0)</f>
        <v>0</v>
      </c>
      <c r="AD1715" s="107">
        <f>IF(CentrepointSourced[[#This Row],[Age]]="16-17",CentrepointSourced[[#This Row],[Assessed HS DQ]],0)</f>
        <v>0</v>
      </c>
      <c r="AE1715" s="107">
        <f>IF(CentrepointSourced[[#This Row],[Age]]="16-24",CentrepointSourced[[#This Row],[Assessed HS DQ]],0)</f>
        <v>0</v>
      </c>
      <c r="AF1715" s="107">
        <f>IF(CentrepointSourced[[#This Row],[Age]]="18-24",CentrepointSourced[[#This Row],[Assessed HS DQ]],0)</f>
        <v>102</v>
      </c>
      <c r="AG1715" s="107">
        <f>IF(CentrepointSourced[[#This Row],[Age]]="16-17",CentrepointSourced[[#This Row],[Assessed CS DQ]],0)</f>
        <v>0</v>
      </c>
      <c r="AH1715" s="107">
        <f>IF(CentrepointSourced[[#This Row],[Age]]="16-24",CentrepointSourced[[#This Row],[Assessed CS DQ]],0)</f>
        <v>0</v>
      </c>
      <c r="AI1715" s="107">
        <f>IF(CentrepointSourced[[#This Row],[Age]]="18-24",CentrepointSourced[[#This Row],[Assessed CS DQ]],0)</f>
        <v>0</v>
      </c>
    </row>
    <row r="1716" spans="1:35" customFormat="1" ht="13.5" customHeight="1">
      <c r="A1716" s="45" t="s">
        <v>16</v>
      </c>
      <c r="B1716" s="62" t="s">
        <v>84</v>
      </c>
      <c r="C1716" s="45"/>
      <c r="D1716" s="62" t="s">
        <v>37</v>
      </c>
      <c r="E1716" s="67">
        <v>2012</v>
      </c>
      <c r="F1716" s="67" t="s">
        <v>25</v>
      </c>
      <c r="G1716" s="67"/>
      <c r="H1716" s="79"/>
      <c r="I1716" s="45"/>
      <c r="J1716" s="45">
        <v>5</v>
      </c>
      <c r="K1716" s="45"/>
      <c r="L1716" s="45"/>
      <c r="M1716" s="45"/>
      <c r="N1716" s="45"/>
      <c r="O1716" s="45"/>
      <c r="P1716" s="45"/>
      <c r="Q1716" s="41" t="str">
        <f>IF(CentrepointSourced[[#This Row],[Country]]="Northern Ireland","Northern Ireland",IFERROR(VLOOKUP(CentrepointSourced[[#This Row],[Local Authority]],LKP_LANameDQ[],2,FALSE),CentrepointSourced[[#This Row],[Local Authority]]))</f>
        <v>Vale of Glamorgan</v>
      </c>
      <c r="R1716" s="41" t="str">
        <f>IF(CentrepointSourced[[#This Row],[LA type]]="County","",INDEX(ConsolGeog[lad14cd],MATCH(CentrepointSourced[[#This Row],[Local Authority DQ]],ConsolGeog[la_name],0)))</f>
        <v>W06000014</v>
      </c>
      <c r="S1716" s="41" t="str">
        <f>IF(OR(CentrepointSourced[[#This Row],[Country]]="Northern Ireland",CentrepointSourced[[#This Row],[Country]]="Scotland",CentrepointSourced[[#This Row],[Country]]="Wales"),"Local Authority",CentrepointSourced[[#This Row],[LA type]])</f>
        <v>Local Authority</v>
      </c>
      <c r="T1716" s="41">
        <f>IF(TRIM(CentrepointSourced[[#This Row],[Presented HS]])="",0,IF(CentrepointSourced[[#This Row],[Presented HS]]="&lt;5",2.5,IF(CentrepointSourced[[#This Row],[Presented HS]]="&lt;10",5,VALUE(TRIM(CentrepointSourced[[#This Row],[Presented HS]])))))</f>
        <v>0</v>
      </c>
      <c r="U1716" s="41">
        <f>IF(TRIM(CentrepointSourced[[#This Row],[Assessed HS]])="",0,IF(CentrepointSourced[[#This Row],[Assessed HS]]="&lt;5",2.5,IF(CentrepointSourced[[#This Row],[Assessed HS]]="&lt;10",5,VALUE(TRIM(CentrepointSourced[[#This Row],[Assessed HS]])))))</f>
        <v>0</v>
      </c>
      <c r="V1716" s="41">
        <f>IF(TRIM(CentrepointSourced[[#This Row],[Presented CS]])="",0,IF(CentrepointSourced[[#This Row],[Presented CS]]="&lt;5",2.5,IF(CentrepointSourced[[#This Row],[Presented CS]]="&lt;10",5,VALUE(TRIM(CentrepointSourced[[#This Row],[Presented CS]])))))</f>
        <v>0</v>
      </c>
      <c r="W1716" s="41">
        <f>IF(TRIM(CentrepointSourced[[#This Row],[Assessed CS]])="",0,IF(CentrepointSourced[[#This Row],[Assessed CS]]="&lt;5",2.5,IF(CentrepointSourced[[#This Row],[Assessed CS]]="&lt;10",5,VALUE(TRIM(CentrepointSourced[[#This Row],[Assessed CS]])))))</f>
        <v>0</v>
      </c>
      <c r="X1716" s="106">
        <f>IF(CentrepointSourced[[#This Row],[Age]]="16-17",CentrepointSourced[[#This Row],[Presented HS DQ]],0)</f>
        <v>0</v>
      </c>
      <c r="Y1716" s="106">
        <f>IF(CentrepointSourced[[#This Row],[Age]]="16-24",CentrepointSourced[[#This Row],[Presented HS DQ]],0)</f>
        <v>0</v>
      </c>
      <c r="Z1716" s="106">
        <f>IF(CentrepointSourced[[#This Row],[Age]]="18-24",CentrepointSourced[[#This Row],[Presented HS DQ]],0)</f>
        <v>0</v>
      </c>
      <c r="AA1716" s="106">
        <f>IF(CentrepointSourced[[#This Row],[Age]]="16-17",CentrepointSourced[[#This Row],[Presented CS DQ]],0)</f>
        <v>0</v>
      </c>
      <c r="AB1716" s="106">
        <f>IF(CentrepointSourced[[#This Row],[Age]]="16-24",CentrepointSourced[[#This Row],[Presented CS DQ]],0)</f>
        <v>0</v>
      </c>
      <c r="AC1716" s="106">
        <f>IF(CentrepointSourced[[#This Row],[Age]]="18-24",CentrepointSourced[[#This Row],[Presented CS DQ]],0)</f>
        <v>0</v>
      </c>
      <c r="AD1716" s="107">
        <f>IF(CentrepointSourced[[#This Row],[Age]]="16-17",CentrepointSourced[[#This Row],[Assessed HS DQ]],0)</f>
        <v>0</v>
      </c>
      <c r="AE1716" s="107">
        <f>IF(CentrepointSourced[[#This Row],[Age]]="16-24",CentrepointSourced[[#This Row],[Assessed HS DQ]],0)</f>
        <v>0</v>
      </c>
      <c r="AF1716" s="107">
        <f>IF(CentrepointSourced[[#This Row],[Age]]="18-24",CentrepointSourced[[#This Row],[Assessed HS DQ]],0)</f>
        <v>0</v>
      </c>
      <c r="AG1716" s="107">
        <f>IF(CentrepointSourced[[#This Row],[Age]]="16-17",CentrepointSourced[[#This Row],[Assessed CS DQ]],0)</f>
        <v>0</v>
      </c>
      <c r="AH1716" s="107">
        <f>IF(CentrepointSourced[[#This Row],[Age]]="16-24",CentrepointSourced[[#This Row],[Assessed CS DQ]],0)</f>
        <v>0</v>
      </c>
      <c r="AI1716" s="107">
        <f>IF(CentrepointSourced[[#This Row],[Age]]="18-24",CentrepointSourced[[#This Row],[Assessed CS DQ]],0)</f>
        <v>0</v>
      </c>
    </row>
    <row r="1717" spans="1:35" customFormat="1" ht="13.5" customHeight="1">
      <c r="A1717" s="45" t="s">
        <v>16</v>
      </c>
      <c r="B1717" s="62" t="s">
        <v>84</v>
      </c>
      <c r="C1717" s="45"/>
      <c r="D1717" s="62" t="s">
        <v>37</v>
      </c>
      <c r="E1717" s="67">
        <v>2012</v>
      </c>
      <c r="F1717" s="67" t="s">
        <v>26</v>
      </c>
      <c r="G1717" s="67"/>
      <c r="H1717" s="79"/>
      <c r="I1717" s="45"/>
      <c r="J1717" s="45">
        <v>65</v>
      </c>
      <c r="K1717" s="45"/>
      <c r="L1717" s="45"/>
      <c r="M1717" s="45"/>
      <c r="N1717" s="45"/>
      <c r="O1717" s="45"/>
      <c r="P1717" s="45"/>
      <c r="Q1717" s="41" t="str">
        <f>IF(CentrepointSourced[[#This Row],[Country]]="Northern Ireland","Northern Ireland",IFERROR(VLOOKUP(CentrepointSourced[[#This Row],[Local Authority]],LKP_LANameDQ[],2,FALSE),CentrepointSourced[[#This Row],[Local Authority]]))</f>
        <v>Vale of Glamorgan</v>
      </c>
      <c r="R1717" s="41" t="str">
        <f>IF(CentrepointSourced[[#This Row],[LA type]]="County","",INDEX(ConsolGeog[lad14cd],MATCH(CentrepointSourced[[#This Row],[Local Authority DQ]],ConsolGeog[la_name],0)))</f>
        <v>W06000014</v>
      </c>
      <c r="S1717" s="41" t="str">
        <f>IF(OR(CentrepointSourced[[#This Row],[Country]]="Northern Ireland",CentrepointSourced[[#This Row],[Country]]="Scotland",CentrepointSourced[[#This Row],[Country]]="Wales"),"Local Authority",CentrepointSourced[[#This Row],[LA type]])</f>
        <v>Local Authority</v>
      </c>
      <c r="T1717" s="41">
        <f>IF(TRIM(CentrepointSourced[[#This Row],[Presented HS]])="",0,IF(CentrepointSourced[[#This Row],[Presented HS]]="&lt;5",2.5,IF(CentrepointSourced[[#This Row],[Presented HS]]="&lt;10",5,VALUE(TRIM(CentrepointSourced[[#This Row],[Presented HS]])))))</f>
        <v>0</v>
      </c>
      <c r="U1717" s="41">
        <f>IF(TRIM(CentrepointSourced[[#This Row],[Assessed HS]])="",0,IF(CentrepointSourced[[#This Row],[Assessed HS]]="&lt;5",2.5,IF(CentrepointSourced[[#This Row],[Assessed HS]]="&lt;10",5,VALUE(TRIM(CentrepointSourced[[#This Row],[Assessed HS]])))))</f>
        <v>0</v>
      </c>
      <c r="V1717" s="41">
        <f>IF(TRIM(CentrepointSourced[[#This Row],[Presented CS]])="",0,IF(CentrepointSourced[[#This Row],[Presented CS]]="&lt;5",2.5,IF(CentrepointSourced[[#This Row],[Presented CS]]="&lt;10",5,VALUE(TRIM(CentrepointSourced[[#This Row],[Presented CS]])))))</f>
        <v>0</v>
      </c>
      <c r="W1717" s="41">
        <f>IF(TRIM(CentrepointSourced[[#This Row],[Assessed CS]])="",0,IF(CentrepointSourced[[#This Row],[Assessed CS]]="&lt;5",2.5,IF(CentrepointSourced[[#This Row],[Assessed CS]]="&lt;10",5,VALUE(TRIM(CentrepointSourced[[#This Row],[Assessed CS]])))))</f>
        <v>0</v>
      </c>
      <c r="X1717" s="106">
        <f>IF(CentrepointSourced[[#This Row],[Age]]="16-17",CentrepointSourced[[#This Row],[Presented HS DQ]],0)</f>
        <v>0</v>
      </c>
      <c r="Y1717" s="106">
        <f>IF(CentrepointSourced[[#This Row],[Age]]="16-24",CentrepointSourced[[#This Row],[Presented HS DQ]],0)</f>
        <v>0</v>
      </c>
      <c r="Z1717" s="106">
        <f>IF(CentrepointSourced[[#This Row],[Age]]="18-24",CentrepointSourced[[#This Row],[Presented HS DQ]],0)</f>
        <v>0</v>
      </c>
      <c r="AA1717" s="106">
        <f>IF(CentrepointSourced[[#This Row],[Age]]="16-17",CentrepointSourced[[#This Row],[Presented CS DQ]],0)</f>
        <v>0</v>
      </c>
      <c r="AB1717" s="106">
        <f>IF(CentrepointSourced[[#This Row],[Age]]="16-24",CentrepointSourced[[#This Row],[Presented CS DQ]],0)</f>
        <v>0</v>
      </c>
      <c r="AC1717" s="106">
        <f>IF(CentrepointSourced[[#This Row],[Age]]="18-24",CentrepointSourced[[#This Row],[Presented CS DQ]],0)</f>
        <v>0</v>
      </c>
      <c r="AD1717" s="107">
        <f>IF(CentrepointSourced[[#This Row],[Age]]="16-17",CentrepointSourced[[#This Row],[Assessed HS DQ]],0)</f>
        <v>0</v>
      </c>
      <c r="AE1717" s="107">
        <f>IF(CentrepointSourced[[#This Row],[Age]]="16-24",CentrepointSourced[[#This Row],[Assessed HS DQ]],0)</f>
        <v>0</v>
      </c>
      <c r="AF1717" s="107">
        <f>IF(CentrepointSourced[[#This Row],[Age]]="18-24",CentrepointSourced[[#This Row],[Assessed HS DQ]],0)</f>
        <v>0</v>
      </c>
      <c r="AG1717" s="107">
        <f>IF(CentrepointSourced[[#This Row],[Age]]="16-17",CentrepointSourced[[#This Row],[Assessed CS DQ]],0)</f>
        <v>0</v>
      </c>
      <c r="AH1717" s="107">
        <f>IF(CentrepointSourced[[#This Row],[Age]]="16-24",CentrepointSourced[[#This Row],[Assessed CS DQ]],0)</f>
        <v>0</v>
      </c>
      <c r="AI1717" s="107">
        <f>IF(CentrepointSourced[[#This Row],[Age]]="18-24",CentrepointSourced[[#This Row],[Assessed CS DQ]],0)</f>
        <v>0</v>
      </c>
    </row>
    <row r="1718" spans="1:35" customFormat="1" ht="13.5" customHeight="1">
      <c r="A1718" s="45" t="s">
        <v>16</v>
      </c>
      <c r="B1718" s="62" t="s">
        <v>84</v>
      </c>
      <c r="C1718" s="45"/>
      <c r="D1718" s="62" t="s">
        <v>37</v>
      </c>
      <c r="E1718" s="67">
        <v>2013</v>
      </c>
      <c r="F1718" s="67" t="s">
        <v>25</v>
      </c>
      <c r="G1718" s="67"/>
      <c r="H1718" s="79"/>
      <c r="I1718" s="45"/>
      <c r="J1718" s="45">
        <v>5</v>
      </c>
      <c r="K1718" s="45"/>
      <c r="L1718" s="45"/>
      <c r="M1718" s="45"/>
      <c r="N1718" s="45"/>
      <c r="O1718" s="45"/>
      <c r="P1718" s="45"/>
      <c r="Q1718" s="41" t="str">
        <f>IF(CentrepointSourced[[#This Row],[Country]]="Northern Ireland","Northern Ireland",IFERROR(VLOOKUP(CentrepointSourced[[#This Row],[Local Authority]],LKP_LANameDQ[],2,FALSE),CentrepointSourced[[#This Row],[Local Authority]]))</f>
        <v>Vale of Glamorgan</v>
      </c>
      <c r="R1718" s="41" t="str">
        <f>IF(CentrepointSourced[[#This Row],[LA type]]="County","",INDEX(ConsolGeog[lad14cd],MATCH(CentrepointSourced[[#This Row],[Local Authority DQ]],ConsolGeog[la_name],0)))</f>
        <v>W06000014</v>
      </c>
      <c r="S1718" s="41" t="str">
        <f>IF(OR(CentrepointSourced[[#This Row],[Country]]="Northern Ireland",CentrepointSourced[[#This Row],[Country]]="Scotland",CentrepointSourced[[#This Row],[Country]]="Wales"),"Local Authority",CentrepointSourced[[#This Row],[LA type]])</f>
        <v>Local Authority</v>
      </c>
      <c r="T1718" s="41">
        <f>IF(TRIM(CentrepointSourced[[#This Row],[Presented HS]])="",0,IF(CentrepointSourced[[#This Row],[Presented HS]]="&lt;5",2.5,IF(CentrepointSourced[[#This Row],[Presented HS]]="&lt;10",5,VALUE(TRIM(CentrepointSourced[[#This Row],[Presented HS]])))))</f>
        <v>0</v>
      </c>
      <c r="U1718" s="41">
        <f>IF(TRIM(CentrepointSourced[[#This Row],[Assessed HS]])="",0,IF(CentrepointSourced[[#This Row],[Assessed HS]]="&lt;5",2.5,IF(CentrepointSourced[[#This Row],[Assessed HS]]="&lt;10",5,VALUE(TRIM(CentrepointSourced[[#This Row],[Assessed HS]])))))</f>
        <v>0</v>
      </c>
      <c r="V1718" s="41">
        <f>IF(TRIM(CentrepointSourced[[#This Row],[Presented CS]])="",0,IF(CentrepointSourced[[#This Row],[Presented CS]]="&lt;5",2.5,IF(CentrepointSourced[[#This Row],[Presented CS]]="&lt;10",5,VALUE(TRIM(CentrepointSourced[[#This Row],[Presented CS]])))))</f>
        <v>0</v>
      </c>
      <c r="W1718" s="41">
        <f>IF(TRIM(CentrepointSourced[[#This Row],[Assessed CS]])="",0,IF(CentrepointSourced[[#This Row],[Assessed CS]]="&lt;5",2.5,IF(CentrepointSourced[[#This Row],[Assessed CS]]="&lt;10",5,VALUE(TRIM(CentrepointSourced[[#This Row],[Assessed CS]])))))</f>
        <v>0</v>
      </c>
      <c r="X1718" s="106">
        <f>IF(CentrepointSourced[[#This Row],[Age]]="16-17",CentrepointSourced[[#This Row],[Presented HS DQ]],0)</f>
        <v>0</v>
      </c>
      <c r="Y1718" s="106">
        <f>IF(CentrepointSourced[[#This Row],[Age]]="16-24",CentrepointSourced[[#This Row],[Presented HS DQ]],0)</f>
        <v>0</v>
      </c>
      <c r="Z1718" s="106">
        <f>IF(CentrepointSourced[[#This Row],[Age]]="18-24",CentrepointSourced[[#This Row],[Presented HS DQ]],0)</f>
        <v>0</v>
      </c>
      <c r="AA1718" s="106">
        <f>IF(CentrepointSourced[[#This Row],[Age]]="16-17",CentrepointSourced[[#This Row],[Presented CS DQ]],0)</f>
        <v>0</v>
      </c>
      <c r="AB1718" s="106">
        <f>IF(CentrepointSourced[[#This Row],[Age]]="16-24",CentrepointSourced[[#This Row],[Presented CS DQ]],0)</f>
        <v>0</v>
      </c>
      <c r="AC1718" s="106">
        <f>IF(CentrepointSourced[[#This Row],[Age]]="18-24",CentrepointSourced[[#This Row],[Presented CS DQ]],0)</f>
        <v>0</v>
      </c>
      <c r="AD1718" s="107">
        <f>IF(CentrepointSourced[[#This Row],[Age]]="16-17",CentrepointSourced[[#This Row],[Assessed HS DQ]],0)</f>
        <v>0</v>
      </c>
      <c r="AE1718" s="107">
        <f>IF(CentrepointSourced[[#This Row],[Age]]="16-24",CentrepointSourced[[#This Row],[Assessed HS DQ]],0)</f>
        <v>0</v>
      </c>
      <c r="AF1718" s="107">
        <f>IF(CentrepointSourced[[#This Row],[Age]]="18-24",CentrepointSourced[[#This Row],[Assessed HS DQ]],0)</f>
        <v>0</v>
      </c>
      <c r="AG1718" s="107">
        <f>IF(CentrepointSourced[[#This Row],[Age]]="16-17",CentrepointSourced[[#This Row],[Assessed CS DQ]],0)</f>
        <v>0</v>
      </c>
      <c r="AH1718" s="107">
        <f>IF(CentrepointSourced[[#This Row],[Age]]="16-24",CentrepointSourced[[#This Row],[Assessed CS DQ]],0)</f>
        <v>0</v>
      </c>
      <c r="AI1718" s="107">
        <f>IF(CentrepointSourced[[#This Row],[Age]]="18-24",CentrepointSourced[[#This Row],[Assessed CS DQ]],0)</f>
        <v>0</v>
      </c>
    </row>
    <row r="1719" spans="1:35" customFormat="1" ht="13.5" customHeight="1">
      <c r="A1719" s="45" t="s">
        <v>16</v>
      </c>
      <c r="B1719" s="62" t="s">
        <v>84</v>
      </c>
      <c r="C1719" s="45"/>
      <c r="D1719" s="62" t="s">
        <v>37</v>
      </c>
      <c r="E1719" s="67">
        <v>2013</v>
      </c>
      <c r="F1719" s="67" t="s">
        <v>26</v>
      </c>
      <c r="G1719" s="67"/>
      <c r="H1719" s="79"/>
      <c r="I1719" s="45"/>
      <c r="J1719" s="45">
        <v>70</v>
      </c>
      <c r="K1719" s="45"/>
      <c r="L1719" s="45"/>
      <c r="M1719" s="45"/>
      <c r="N1719" s="45"/>
      <c r="O1719" s="45"/>
      <c r="P1719" s="45"/>
      <c r="Q1719" s="41" t="str">
        <f>IF(CentrepointSourced[[#This Row],[Country]]="Northern Ireland","Northern Ireland",IFERROR(VLOOKUP(CentrepointSourced[[#This Row],[Local Authority]],LKP_LANameDQ[],2,FALSE),CentrepointSourced[[#This Row],[Local Authority]]))</f>
        <v>Vale of Glamorgan</v>
      </c>
      <c r="R1719" s="41" t="str">
        <f>IF(CentrepointSourced[[#This Row],[LA type]]="County","",INDEX(ConsolGeog[lad14cd],MATCH(CentrepointSourced[[#This Row],[Local Authority DQ]],ConsolGeog[la_name],0)))</f>
        <v>W06000014</v>
      </c>
      <c r="S1719" s="41" t="str">
        <f>IF(OR(CentrepointSourced[[#This Row],[Country]]="Northern Ireland",CentrepointSourced[[#This Row],[Country]]="Scotland",CentrepointSourced[[#This Row],[Country]]="Wales"),"Local Authority",CentrepointSourced[[#This Row],[LA type]])</f>
        <v>Local Authority</v>
      </c>
      <c r="T1719" s="41">
        <f>IF(TRIM(CentrepointSourced[[#This Row],[Presented HS]])="",0,IF(CentrepointSourced[[#This Row],[Presented HS]]="&lt;5",2.5,IF(CentrepointSourced[[#This Row],[Presented HS]]="&lt;10",5,VALUE(TRIM(CentrepointSourced[[#This Row],[Presented HS]])))))</f>
        <v>0</v>
      </c>
      <c r="U1719" s="41">
        <f>IF(TRIM(CentrepointSourced[[#This Row],[Assessed HS]])="",0,IF(CentrepointSourced[[#This Row],[Assessed HS]]="&lt;5",2.5,IF(CentrepointSourced[[#This Row],[Assessed HS]]="&lt;10",5,VALUE(TRIM(CentrepointSourced[[#This Row],[Assessed HS]])))))</f>
        <v>0</v>
      </c>
      <c r="V1719" s="41">
        <f>IF(TRIM(CentrepointSourced[[#This Row],[Presented CS]])="",0,IF(CentrepointSourced[[#This Row],[Presented CS]]="&lt;5",2.5,IF(CentrepointSourced[[#This Row],[Presented CS]]="&lt;10",5,VALUE(TRIM(CentrepointSourced[[#This Row],[Presented CS]])))))</f>
        <v>0</v>
      </c>
      <c r="W1719" s="41">
        <f>IF(TRIM(CentrepointSourced[[#This Row],[Assessed CS]])="",0,IF(CentrepointSourced[[#This Row],[Assessed CS]]="&lt;5",2.5,IF(CentrepointSourced[[#This Row],[Assessed CS]]="&lt;10",5,VALUE(TRIM(CentrepointSourced[[#This Row],[Assessed CS]])))))</f>
        <v>0</v>
      </c>
      <c r="X1719" s="106">
        <f>IF(CentrepointSourced[[#This Row],[Age]]="16-17",CentrepointSourced[[#This Row],[Presented HS DQ]],0)</f>
        <v>0</v>
      </c>
      <c r="Y1719" s="106">
        <f>IF(CentrepointSourced[[#This Row],[Age]]="16-24",CentrepointSourced[[#This Row],[Presented HS DQ]],0)</f>
        <v>0</v>
      </c>
      <c r="Z1719" s="106">
        <f>IF(CentrepointSourced[[#This Row],[Age]]="18-24",CentrepointSourced[[#This Row],[Presented HS DQ]],0)</f>
        <v>0</v>
      </c>
      <c r="AA1719" s="106">
        <f>IF(CentrepointSourced[[#This Row],[Age]]="16-17",CentrepointSourced[[#This Row],[Presented CS DQ]],0)</f>
        <v>0</v>
      </c>
      <c r="AB1719" s="106">
        <f>IF(CentrepointSourced[[#This Row],[Age]]="16-24",CentrepointSourced[[#This Row],[Presented CS DQ]],0)</f>
        <v>0</v>
      </c>
      <c r="AC1719" s="106">
        <f>IF(CentrepointSourced[[#This Row],[Age]]="18-24",CentrepointSourced[[#This Row],[Presented CS DQ]],0)</f>
        <v>0</v>
      </c>
      <c r="AD1719" s="107">
        <f>IF(CentrepointSourced[[#This Row],[Age]]="16-17",CentrepointSourced[[#This Row],[Assessed HS DQ]],0)</f>
        <v>0</v>
      </c>
      <c r="AE1719" s="107">
        <f>IF(CentrepointSourced[[#This Row],[Age]]="16-24",CentrepointSourced[[#This Row],[Assessed HS DQ]],0)</f>
        <v>0</v>
      </c>
      <c r="AF1719" s="107">
        <f>IF(CentrepointSourced[[#This Row],[Age]]="18-24",CentrepointSourced[[#This Row],[Assessed HS DQ]],0)</f>
        <v>0</v>
      </c>
      <c r="AG1719" s="107">
        <f>IF(CentrepointSourced[[#This Row],[Age]]="16-17",CentrepointSourced[[#This Row],[Assessed CS DQ]],0)</f>
        <v>0</v>
      </c>
      <c r="AH1719" s="107">
        <f>IF(CentrepointSourced[[#This Row],[Age]]="16-24",CentrepointSourced[[#This Row],[Assessed CS DQ]],0)</f>
        <v>0</v>
      </c>
      <c r="AI1719" s="107">
        <f>IF(CentrepointSourced[[#This Row],[Age]]="18-24",CentrepointSourced[[#This Row],[Assessed CS DQ]],0)</f>
        <v>0</v>
      </c>
    </row>
    <row r="1720" spans="1:35" customFormat="1" ht="13.5" customHeight="1">
      <c r="A1720" s="45" t="s">
        <v>16</v>
      </c>
      <c r="B1720" s="62" t="s">
        <v>84</v>
      </c>
      <c r="C1720" s="45"/>
      <c r="D1720" s="62" t="s">
        <v>37</v>
      </c>
      <c r="E1720" s="67">
        <v>2014</v>
      </c>
      <c r="F1720" s="67" t="s">
        <v>25</v>
      </c>
      <c r="G1720" s="67"/>
      <c r="H1720" s="79"/>
      <c r="I1720" s="45"/>
      <c r="J1720" s="45" t="s">
        <v>31</v>
      </c>
      <c r="K1720" s="45"/>
      <c r="L1720" s="45"/>
      <c r="M1720" s="45"/>
      <c r="N1720" s="45"/>
      <c r="O1720" s="45"/>
      <c r="P1720" s="45"/>
      <c r="Q1720" s="41" t="str">
        <f>IF(CentrepointSourced[[#This Row],[Country]]="Northern Ireland","Northern Ireland",IFERROR(VLOOKUP(CentrepointSourced[[#This Row],[Local Authority]],LKP_LANameDQ[],2,FALSE),CentrepointSourced[[#This Row],[Local Authority]]))</f>
        <v>Vale of Glamorgan</v>
      </c>
      <c r="R1720" s="41" t="str">
        <f>IF(CentrepointSourced[[#This Row],[LA type]]="County","",INDEX(ConsolGeog[lad14cd],MATCH(CentrepointSourced[[#This Row],[Local Authority DQ]],ConsolGeog[la_name],0)))</f>
        <v>W06000014</v>
      </c>
      <c r="S1720" s="41" t="str">
        <f>IF(OR(CentrepointSourced[[#This Row],[Country]]="Northern Ireland",CentrepointSourced[[#This Row],[Country]]="Scotland",CentrepointSourced[[#This Row],[Country]]="Wales"),"Local Authority",CentrepointSourced[[#This Row],[LA type]])</f>
        <v>Local Authority</v>
      </c>
      <c r="T1720" s="41">
        <f>IF(TRIM(CentrepointSourced[[#This Row],[Presented HS]])="",0,IF(CentrepointSourced[[#This Row],[Presented HS]]="&lt;5",2.5,IF(CentrepointSourced[[#This Row],[Presented HS]]="&lt;10",5,VALUE(TRIM(CentrepointSourced[[#This Row],[Presented HS]])))))</f>
        <v>0</v>
      </c>
      <c r="U1720" s="41">
        <f>IF(TRIM(CentrepointSourced[[#This Row],[Assessed HS]])="",0,IF(CentrepointSourced[[#This Row],[Assessed HS]]="&lt;5",2.5,IF(CentrepointSourced[[#This Row],[Assessed HS]]="&lt;10",5,VALUE(TRIM(CentrepointSourced[[#This Row],[Assessed HS]])))))</f>
        <v>0</v>
      </c>
      <c r="V1720" s="41">
        <f>IF(TRIM(CentrepointSourced[[#This Row],[Presented CS]])="",0,IF(CentrepointSourced[[#This Row],[Presented CS]]="&lt;5",2.5,IF(CentrepointSourced[[#This Row],[Presented CS]]="&lt;10",5,VALUE(TRIM(CentrepointSourced[[#This Row],[Presented CS]])))))</f>
        <v>0</v>
      </c>
      <c r="W1720" s="41">
        <f>IF(TRIM(CentrepointSourced[[#This Row],[Assessed CS]])="",0,IF(CentrepointSourced[[#This Row],[Assessed CS]]="&lt;5",2.5,IF(CentrepointSourced[[#This Row],[Assessed CS]]="&lt;10",5,VALUE(TRIM(CentrepointSourced[[#This Row],[Assessed CS]])))))</f>
        <v>0</v>
      </c>
      <c r="X1720" s="106">
        <f>IF(CentrepointSourced[[#This Row],[Age]]="16-17",CentrepointSourced[[#This Row],[Presented HS DQ]],0)</f>
        <v>0</v>
      </c>
      <c r="Y1720" s="106">
        <f>IF(CentrepointSourced[[#This Row],[Age]]="16-24",CentrepointSourced[[#This Row],[Presented HS DQ]],0)</f>
        <v>0</v>
      </c>
      <c r="Z1720" s="106">
        <f>IF(CentrepointSourced[[#This Row],[Age]]="18-24",CentrepointSourced[[#This Row],[Presented HS DQ]],0)</f>
        <v>0</v>
      </c>
      <c r="AA1720" s="106">
        <f>IF(CentrepointSourced[[#This Row],[Age]]="16-17",CentrepointSourced[[#This Row],[Presented CS DQ]],0)</f>
        <v>0</v>
      </c>
      <c r="AB1720" s="106">
        <f>IF(CentrepointSourced[[#This Row],[Age]]="16-24",CentrepointSourced[[#This Row],[Presented CS DQ]],0)</f>
        <v>0</v>
      </c>
      <c r="AC1720" s="106">
        <f>IF(CentrepointSourced[[#This Row],[Age]]="18-24",CentrepointSourced[[#This Row],[Presented CS DQ]],0)</f>
        <v>0</v>
      </c>
      <c r="AD1720" s="107">
        <f>IF(CentrepointSourced[[#This Row],[Age]]="16-17",CentrepointSourced[[#This Row],[Assessed HS DQ]],0)</f>
        <v>0</v>
      </c>
      <c r="AE1720" s="107">
        <f>IF(CentrepointSourced[[#This Row],[Age]]="16-24",CentrepointSourced[[#This Row],[Assessed HS DQ]],0)</f>
        <v>0</v>
      </c>
      <c r="AF1720" s="107">
        <f>IF(CentrepointSourced[[#This Row],[Age]]="18-24",CentrepointSourced[[#This Row],[Assessed HS DQ]],0)</f>
        <v>0</v>
      </c>
      <c r="AG1720" s="107">
        <f>IF(CentrepointSourced[[#This Row],[Age]]="16-17",CentrepointSourced[[#This Row],[Assessed CS DQ]],0)</f>
        <v>0</v>
      </c>
      <c r="AH1720" s="107">
        <f>IF(CentrepointSourced[[#This Row],[Age]]="16-24",CentrepointSourced[[#This Row],[Assessed CS DQ]],0)</f>
        <v>0</v>
      </c>
      <c r="AI1720" s="107">
        <f>IF(CentrepointSourced[[#This Row],[Age]]="18-24",CentrepointSourced[[#This Row],[Assessed CS DQ]],0)</f>
        <v>0</v>
      </c>
    </row>
    <row r="1721" spans="1:35" customFormat="1" ht="13.5" customHeight="1">
      <c r="A1721" s="45" t="s">
        <v>16</v>
      </c>
      <c r="B1721" s="62" t="s">
        <v>84</v>
      </c>
      <c r="C1721" s="45"/>
      <c r="D1721" s="62" t="s">
        <v>37</v>
      </c>
      <c r="E1721" s="67">
        <v>2014</v>
      </c>
      <c r="F1721" s="67" t="s">
        <v>26</v>
      </c>
      <c r="G1721" s="67"/>
      <c r="H1721" s="79"/>
      <c r="I1721" s="45"/>
      <c r="J1721" s="45">
        <v>65</v>
      </c>
      <c r="K1721" s="45"/>
      <c r="L1721" s="45"/>
      <c r="M1721" s="45"/>
      <c r="N1721" s="45"/>
      <c r="O1721" s="45"/>
      <c r="P1721" s="45"/>
      <c r="Q1721" s="41" t="str">
        <f>IF(CentrepointSourced[[#This Row],[Country]]="Northern Ireland","Northern Ireland",IFERROR(VLOOKUP(CentrepointSourced[[#This Row],[Local Authority]],LKP_LANameDQ[],2,FALSE),CentrepointSourced[[#This Row],[Local Authority]]))</f>
        <v>Vale of Glamorgan</v>
      </c>
      <c r="R1721" s="41" t="str">
        <f>IF(CentrepointSourced[[#This Row],[LA type]]="County","",INDEX(ConsolGeog[lad14cd],MATCH(CentrepointSourced[[#This Row],[Local Authority DQ]],ConsolGeog[la_name],0)))</f>
        <v>W06000014</v>
      </c>
      <c r="S1721" s="41" t="str">
        <f>IF(OR(CentrepointSourced[[#This Row],[Country]]="Northern Ireland",CentrepointSourced[[#This Row],[Country]]="Scotland",CentrepointSourced[[#This Row],[Country]]="Wales"),"Local Authority",CentrepointSourced[[#This Row],[LA type]])</f>
        <v>Local Authority</v>
      </c>
      <c r="T1721" s="41">
        <f>IF(TRIM(CentrepointSourced[[#This Row],[Presented HS]])="",0,IF(CentrepointSourced[[#This Row],[Presented HS]]="&lt;5",2.5,IF(CentrepointSourced[[#This Row],[Presented HS]]="&lt;10",5,VALUE(TRIM(CentrepointSourced[[#This Row],[Presented HS]])))))</f>
        <v>0</v>
      </c>
      <c r="U1721" s="41">
        <f>IF(TRIM(CentrepointSourced[[#This Row],[Assessed HS]])="",0,IF(CentrepointSourced[[#This Row],[Assessed HS]]="&lt;5",2.5,IF(CentrepointSourced[[#This Row],[Assessed HS]]="&lt;10",5,VALUE(TRIM(CentrepointSourced[[#This Row],[Assessed HS]])))))</f>
        <v>0</v>
      </c>
      <c r="V1721" s="41">
        <f>IF(TRIM(CentrepointSourced[[#This Row],[Presented CS]])="",0,IF(CentrepointSourced[[#This Row],[Presented CS]]="&lt;5",2.5,IF(CentrepointSourced[[#This Row],[Presented CS]]="&lt;10",5,VALUE(TRIM(CentrepointSourced[[#This Row],[Presented CS]])))))</f>
        <v>0</v>
      </c>
      <c r="W1721" s="41">
        <f>IF(TRIM(CentrepointSourced[[#This Row],[Assessed CS]])="",0,IF(CentrepointSourced[[#This Row],[Assessed CS]]="&lt;5",2.5,IF(CentrepointSourced[[#This Row],[Assessed CS]]="&lt;10",5,VALUE(TRIM(CentrepointSourced[[#This Row],[Assessed CS]])))))</f>
        <v>0</v>
      </c>
      <c r="X1721" s="106">
        <f>IF(CentrepointSourced[[#This Row],[Age]]="16-17",CentrepointSourced[[#This Row],[Presented HS DQ]],0)</f>
        <v>0</v>
      </c>
      <c r="Y1721" s="106">
        <f>IF(CentrepointSourced[[#This Row],[Age]]="16-24",CentrepointSourced[[#This Row],[Presented HS DQ]],0)</f>
        <v>0</v>
      </c>
      <c r="Z1721" s="106">
        <f>IF(CentrepointSourced[[#This Row],[Age]]="18-24",CentrepointSourced[[#This Row],[Presented HS DQ]],0)</f>
        <v>0</v>
      </c>
      <c r="AA1721" s="106">
        <f>IF(CentrepointSourced[[#This Row],[Age]]="16-17",CentrepointSourced[[#This Row],[Presented CS DQ]],0)</f>
        <v>0</v>
      </c>
      <c r="AB1721" s="106">
        <f>IF(CentrepointSourced[[#This Row],[Age]]="16-24",CentrepointSourced[[#This Row],[Presented CS DQ]],0)</f>
        <v>0</v>
      </c>
      <c r="AC1721" s="106">
        <f>IF(CentrepointSourced[[#This Row],[Age]]="18-24",CentrepointSourced[[#This Row],[Presented CS DQ]],0)</f>
        <v>0</v>
      </c>
      <c r="AD1721" s="107">
        <f>IF(CentrepointSourced[[#This Row],[Age]]="16-17",CentrepointSourced[[#This Row],[Assessed HS DQ]],0)</f>
        <v>0</v>
      </c>
      <c r="AE1721" s="107">
        <f>IF(CentrepointSourced[[#This Row],[Age]]="16-24",CentrepointSourced[[#This Row],[Assessed HS DQ]],0)</f>
        <v>0</v>
      </c>
      <c r="AF1721" s="107">
        <f>IF(CentrepointSourced[[#This Row],[Age]]="18-24",CentrepointSourced[[#This Row],[Assessed HS DQ]],0)</f>
        <v>0</v>
      </c>
      <c r="AG1721" s="107">
        <f>IF(CentrepointSourced[[#This Row],[Age]]="16-17",CentrepointSourced[[#This Row],[Assessed CS DQ]],0)</f>
        <v>0</v>
      </c>
      <c r="AH1721" s="107">
        <f>IF(CentrepointSourced[[#This Row],[Age]]="16-24",CentrepointSourced[[#This Row],[Assessed CS DQ]],0)</f>
        <v>0</v>
      </c>
      <c r="AI1721" s="107">
        <f>IF(CentrepointSourced[[#This Row],[Age]]="18-24",CentrepointSourced[[#This Row],[Assessed CS DQ]],0)</f>
        <v>0</v>
      </c>
    </row>
    <row r="1722" spans="1:35" customFormat="1" ht="13.5" customHeight="1">
      <c r="A1722" s="45" t="s">
        <v>16</v>
      </c>
      <c r="B1722" s="62" t="s">
        <v>39</v>
      </c>
      <c r="C1722" s="45"/>
      <c r="D1722" s="99"/>
      <c r="E1722" s="67">
        <v>2012</v>
      </c>
      <c r="F1722" s="67" t="s">
        <v>26</v>
      </c>
      <c r="G1722" s="67">
        <v>185</v>
      </c>
      <c r="H1722" s="68">
        <v>185</v>
      </c>
      <c r="I1722" s="45"/>
      <c r="J1722" s="67">
        <v>95</v>
      </c>
      <c r="K1722" s="45"/>
      <c r="L1722" s="45"/>
      <c r="M1722" s="45"/>
      <c r="N1722" s="45"/>
      <c r="O1722" s="45"/>
      <c r="P1722" s="45"/>
      <c r="Q1722" s="41" t="str">
        <f>IF(CentrepointSourced[[#This Row],[Country]]="Northern Ireland","Northern Ireland",IFERROR(VLOOKUP(CentrepointSourced[[#This Row],[Local Authority]],LKP_LANameDQ[],2,FALSE),CentrepointSourced[[#This Row],[Local Authority]]))</f>
        <v>Wrexham</v>
      </c>
      <c r="R1722" s="41" t="str">
        <f>IF(CentrepointSourced[[#This Row],[LA type]]="County","",INDEX(ConsolGeog[lad14cd],MATCH(CentrepointSourced[[#This Row],[Local Authority DQ]],ConsolGeog[la_name],0)))</f>
        <v>W06000006</v>
      </c>
      <c r="S1722" s="41" t="str">
        <f>IF(OR(CentrepointSourced[[#This Row],[Country]]="Northern Ireland",CentrepointSourced[[#This Row],[Country]]="Scotland",CentrepointSourced[[#This Row],[Country]]="Wales"),"Local Authority",CentrepointSourced[[#This Row],[LA type]])</f>
        <v>Local Authority</v>
      </c>
      <c r="T1722" s="41">
        <f>IF(TRIM(CentrepointSourced[[#This Row],[Presented HS]])="",0,IF(CentrepointSourced[[#This Row],[Presented HS]]="&lt;5",2.5,IF(CentrepointSourced[[#This Row],[Presented HS]]="&lt;10",5,VALUE(TRIM(CentrepointSourced[[#This Row],[Presented HS]])))))</f>
        <v>185</v>
      </c>
      <c r="U1722" s="41">
        <f>IF(TRIM(CentrepointSourced[[#This Row],[Assessed HS]])="",0,IF(CentrepointSourced[[#This Row],[Assessed HS]]="&lt;5",2.5,IF(CentrepointSourced[[#This Row],[Assessed HS]]="&lt;10",5,VALUE(TRIM(CentrepointSourced[[#This Row],[Assessed HS]])))))</f>
        <v>185</v>
      </c>
      <c r="V1722" s="41">
        <f>IF(TRIM(CentrepointSourced[[#This Row],[Presented CS]])="",0,IF(CentrepointSourced[[#This Row],[Presented CS]]="&lt;5",2.5,IF(CentrepointSourced[[#This Row],[Presented CS]]="&lt;10",5,VALUE(TRIM(CentrepointSourced[[#This Row],[Presented CS]])))))</f>
        <v>0</v>
      </c>
      <c r="W1722" s="41">
        <f>IF(TRIM(CentrepointSourced[[#This Row],[Assessed CS]])="",0,IF(CentrepointSourced[[#This Row],[Assessed CS]]="&lt;5",2.5,IF(CentrepointSourced[[#This Row],[Assessed CS]]="&lt;10",5,VALUE(TRIM(CentrepointSourced[[#This Row],[Assessed CS]])))))</f>
        <v>0</v>
      </c>
      <c r="X1722" s="106">
        <f>IF(CentrepointSourced[[#This Row],[Age]]="16-17",CentrepointSourced[[#This Row],[Presented HS DQ]],0)</f>
        <v>0</v>
      </c>
      <c r="Y1722" s="106">
        <f>IF(CentrepointSourced[[#This Row],[Age]]="16-24",CentrepointSourced[[#This Row],[Presented HS DQ]],0)</f>
        <v>0</v>
      </c>
      <c r="Z1722" s="106">
        <f>IF(CentrepointSourced[[#This Row],[Age]]="18-24",CentrepointSourced[[#This Row],[Presented HS DQ]],0)</f>
        <v>185</v>
      </c>
      <c r="AA1722" s="106">
        <f>IF(CentrepointSourced[[#This Row],[Age]]="16-17",CentrepointSourced[[#This Row],[Presented CS DQ]],0)</f>
        <v>0</v>
      </c>
      <c r="AB1722" s="106">
        <f>IF(CentrepointSourced[[#This Row],[Age]]="16-24",CentrepointSourced[[#This Row],[Presented CS DQ]],0)</f>
        <v>0</v>
      </c>
      <c r="AC1722" s="106">
        <f>IF(CentrepointSourced[[#This Row],[Age]]="18-24",CentrepointSourced[[#This Row],[Presented CS DQ]],0)</f>
        <v>0</v>
      </c>
      <c r="AD1722" s="107">
        <f>IF(CentrepointSourced[[#This Row],[Age]]="16-17",CentrepointSourced[[#This Row],[Assessed HS DQ]],0)</f>
        <v>0</v>
      </c>
      <c r="AE1722" s="107">
        <f>IF(CentrepointSourced[[#This Row],[Age]]="16-24",CentrepointSourced[[#This Row],[Assessed HS DQ]],0)</f>
        <v>0</v>
      </c>
      <c r="AF1722" s="107">
        <f>IF(CentrepointSourced[[#This Row],[Age]]="18-24",CentrepointSourced[[#This Row],[Assessed HS DQ]],0)</f>
        <v>185</v>
      </c>
      <c r="AG1722" s="107">
        <f>IF(CentrepointSourced[[#This Row],[Age]]="16-17",CentrepointSourced[[#This Row],[Assessed CS DQ]],0)</f>
        <v>0</v>
      </c>
      <c r="AH1722" s="107">
        <f>IF(CentrepointSourced[[#This Row],[Age]]="16-24",CentrepointSourced[[#This Row],[Assessed CS DQ]],0)</f>
        <v>0</v>
      </c>
      <c r="AI1722" s="107">
        <f>IF(CentrepointSourced[[#This Row],[Age]]="18-24",CentrepointSourced[[#This Row],[Assessed CS DQ]],0)</f>
        <v>0</v>
      </c>
    </row>
    <row r="1723" spans="1:35" customFormat="1" ht="13.5" customHeight="1">
      <c r="A1723" s="45" t="s">
        <v>16</v>
      </c>
      <c r="B1723" s="62" t="s">
        <v>39</v>
      </c>
      <c r="C1723" s="45"/>
      <c r="D1723" s="99"/>
      <c r="E1723" s="67">
        <v>2013</v>
      </c>
      <c r="F1723" s="67" t="s">
        <v>25</v>
      </c>
      <c r="G1723" s="67">
        <v>10</v>
      </c>
      <c r="H1723" s="68">
        <v>10</v>
      </c>
      <c r="I1723" s="45"/>
      <c r="J1723" s="67">
        <v>5</v>
      </c>
      <c r="K1723" s="45"/>
      <c r="L1723" s="45"/>
      <c r="M1723" s="45"/>
      <c r="N1723" s="45"/>
      <c r="O1723" s="45"/>
      <c r="P1723" s="45"/>
      <c r="Q1723" s="41" t="str">
        <f>IF(CentrepointSourced[[#This Row],[Country]]="Northern Ireland","Northern Ireland",IFERROR(VLOOKUP(CentrepointSourced[[#This Row],[Local Authority]],LKP_LANameDQ[],2,FALSE),CentrepointSourced[[#This Row],[Local Authority]]))</f>
        <v>Wrexham</v>
      </c>
      <c r="R1723" s="41" t="str">
        <f>IF(CentrepointSourced[[#This Row],[LA type]]="County","",INDEX(ConsolGeog[lad14cd],MATCH(CentrepointSourced[[#This Row],[Local Authority DQ]],ConsolGeog[la_name],0)))</f>
        <v>W06000006</v>
      </c>
      <c r="S1723" s="41" t="str">
        <f>IF(OR(CentrepointSourced[[#This Row],[Country]]="Northern Ireland",CentrepointSourced[[#This Row],[Country]]="Scotland",CentrepointSourced[[#This Row],[Country]]="Wales"),"Local Authority",CentrepointSourced[[#This Row],[LA type]])</f>
        <v>Local Authority</v>
      </c>
      <c r="T1723" s="41">
        <f>IF(TRIM(CentrepointSourced[[#This Row],[Presented HS]])="",0,IF(CentrepointSourced[[#This Row],[Presented HS]]="&lt;5",2.5,IF(CentrepointSourced[[#This Row],[Presented HS]]="&lt;10",5,VALUE(TRIM(CentrepointSourced[[#This Row],[Presented HS]])))))</f>
        <v>10</v>
      </c>
      <c r="U1723" s="41">
        <f>IF(TRIM(CentrepointSourced[[#This Row],[Assessed HS]])="",0,IF(CentrepointSourced[[#This Row],[Assessed HS]]="&lt;5",2.5,IF(CentrepointSourced[[#This Row],[Assessed HS]]="&lt;10",5,VALUE(TRIM(CentrepointSourced[[#This Row],[Assessed HS]])))))</f>
        <v>10</v>
      </c>
      <c r="V1723" s="41">
        <f>IF(TRIM(CentrepointSourced[[#This Row],[Presented CS]])="",0,IF(CentrepointSourced[[#This Row],[Presented CS]]="&lt;5",2.5,IF(CentrepointSourced[[#This Row],[Presented CS]]="&lt;10",5,VALUE(TRIM(CentrepointSourced[[#This Row],[Presented CS]])))))</f>
        <v>0</v>
      </c>
      <c r="W1723" s="41">
        <f>IF(TRIM(CentrepointSourced[[#This Row],[Assessed CS]])="",0,IF(CentrepointSourced[[#This Row],[Assessed CS]]="&lt;5",2.5,IF(CentrepointSourced[[#This Row],[Assessed CS]]="&lt;10",5,VALUE(TRIM(CentrepointSourced[[#This Row],[Assessed CS]])))))</f>
        <v>0</v>
      </c>
      <c r="X1723" s="106">
        <f>IF(CentrepointSourced[[#This Row],[Age]]="16-17",CentrepointSourced[[#This Row],[Presented HS DQ]],0)</f>
        <v>10</v>
      </c>
      <c r="Y1723" s="106">
        <f>IF(CentrepointSourced[[#This Row],[Age]]="16-24",CentrepointSourced[[#This Row],[Presented HS DQ]],0)</f>
        <v>0</v>
      </c>
      <c r="Z1723" s="106">
        <f>IF(CentrepointSourced[[#This Row],[Age]]="18-24",CentrepointSourced[[#This Row],[Presented HS DQ]],0)</f>
        <v>0</v>
      </c>
      <c r="AA1723" s="106">
        <f>IF(CentrepointSourced[[#This Row],[Age]]="16-17",CentrepointSourced[[#This Row],[Presented CS DQ]],0)</f>
        <v>0</v>
      </c>
      <c r="AB1723" s="106">
        <f>IF(CentrepointSourced[[#This Row],[Age]]="16-24",CentrepointSourced[[#This Row],[Presented CS DQ]],0)</f>
        <v>0</v>
      </c>
      <c r="AC1723" s="106">
        <f>IF(CentrepointSourced[[#This Row],[Age]]="18-24",CentrepointSourced[[#This Row],[Presented CS DQ]],0)</f>
        <v>0</v>
      </c>
      <c r="AD1723" s="107">
        <f>IF(CentrepointSourced[[#This Row],[Age]]="16-17",CentrepointSourced[[#This Row],[Assessed HS DQ]],0)</f>
        <v>10</v>
      </c>
      <c r="AE1723" s="107">
        <f>IF(CentrepointSourced[[#This Row],[Age]]="16-24",CentrepointSourced[[#This Row],[Assessed HS DQ]],0)</f>
        <v>0</v>
      </c>
      <c r="AF1723" s="107">
        <f>IF(CentrepointSourced[[#This Row],[Age]]="18-24",CentrepointSourced[[#This Row],[Assessed HS DQ]],0)</f>
        <v>0</v>
      </c>
      <c r="AG1723" s="107">
        <f>IF(CentrepointSourced[[#This Row],[Age]]="16-17",CentrepointSourced[[#This Row],[Assessed CS DQ]],0)</f>
        <v>0</v>
      </c>
      <c r="AH1723" s="107">
        <f>IF(CentrepointSourced[[#This Row],[Age]]="16-24",CentrepointSourced[[#This Row],[Assessed CS DQ]],0)</f>
        <v>0</v>
      </c>
      <c r="AI1723" s="107">
        <f>IF(CentrepointSourced[[#This Row],[Age]]="18-24",CentrepointSourced[[#This Row],[Assessed CS DQ]],0)</f>
        <v>0</v>
      </c>
    </row>
    <row r="1724" spans="1:35" customFormat="1" ht="13.5" customHeight="1">
      <c r="A1724" s="45" t="s">
        <v>16</v>
      </c>
      <c r="B1724" s="62" t="s">
        <v>39</v>
      </c>
      <c r="C1724" s="45"/>
      <c r="D1724" s="99"/>
      <c r="E1724" s="67">
        <v>2013</v>
      </c>
      <c r="F1724" s="67" t="s">
        <v>26</v>
      </c>
      <c r="G1724" s="67">
        <v>135</v>
      </c>
      <c r="H1724" s="68">
        <v>135</v>
      </c>
      <c r="I1724" s="45"/>
      <c r="J1724" s="67">
        <v>50</v>
      </c>
      <c r="K1724" s="45"/>
      <c r="L1724" s="45"/>
      <c r="M1724" s="45"/>
      <c r="N1724" s="45"/>
      <c r="O1724" s="45"/>
      <c r="P1724" s="45"/>
      <c r="Q1724" s="41" t="str">
        <f>IF(CentrepointSourced[[#This Row],[Country]]="Northern Ireland","Northern Ireland",IFERROR(VLOOKUP(CentrepointSourced[[#This Row],[Local Authority]],LKP_LANameDQ[],2,FALSE),CentrepointSourced[[#This Row],[Local Authority]]))</f>
        <v>Wrexham</v>
      </c>
      <c r="R1724" s="41" t="str">
        <f>IF(CentrepointSourced[[#This Row],[LA type]]="County","",INDEX(ConsolGeog[lad14cd],MATCH(CentrepointSourced[[#This Row],[Local Authority DQ]],ConsolGeog[la_name],0)))</f>
        <v>W06000006</v>
      </c>
      <c r="S1724" s="41" t="str">
        <f>IF(OR(CentrepointSourced[[#This Row],[Country]]="Northern Ireland",CentrepointSourced[[#This Row],[Country]]="Scotland",CentrepointSourced[[#This Row],[Country]]="Wales"),"Local Authority",CentrepointSourced[[#This Row],[LA type]])</f>
        <v>Local Authority</v>
      </c>
      <c r="T1724" s="41">
        <f>IF(TRIM(CentrepointSourced[[#This Row],[Presented HS]])="",0,IF(CentrepointSourced[[#This Row],[Presented HS]]="&lt;5",2.5,IF(CentrepointSourced[[#This Row],[Presented HS]]="&lt;10",5,VALUE(TRIM(CentrepointSourced[[#This Row],[Presented HS]])))))</f>
        <v>135</v>
      </c>
      <c r="U1724" s="41">
        <f>IF(TRIM(CentrepointSourced[[#This Row],[Assessed HS]])="",0,IF(CentrepointSourced[[#This Row],[Assessed HS]]="&lt;5",2.5,IF(CentrepointSourced[[#This Row],[Assessed HS]]="&lt;10",5,VALUE(TRIM(CentrepointSourced[[#This Row],[Assessed HS]])))))</f>
        <v>135</v>
      </c>
      <c r="V1724" s="41">
        <f>IF(TRIM(CentrepointSourced[[#This Row],[Presented CS]])="",0,IF(CentrepointSourced[[#This Row],[Presented CS]]="&lt;5",2.5,IF(CentrepointSourced[[#This Row],[Presented CS]]="&lt;10",5,VALUE(TRIM(CentrepointSourced[[#This Row],[Presented CS]])))))</f>
        <v>0</v>
      </c>
      <c r="W1724" s="41">
        <f>IF(TRIM(CentrepointSourced[[#This Row],[Assessed CS]])="",0,IF(CentrepointSourced[[#This Row],[Assessed CS]]="&lt;5",2.5,IF(CentrepointSourced[[#This Row],[Assessed CS]]="&lt;10",5,VALUE(TRIM(CentrepointSourced[[#This Row],[Assessed CS]])))))</f>
        <v>0</v>
      </c>
      <c r="X1724" s="106">
        <f>IF(CentrepointSourced[[#This Row],[Age]]="16-17",CentrepointSourced[[#This Row],[Presented HS DQ]],0)</f>
        <v>0</v>
      </c>
      <c r="Y1724" s="106">
        <f>IF(CentrepointSourced[[#This Row],[Age]]="16-24",CentrepointSourced[[#This Row],[Presented HS DQ]],0)</f>
        <v>0</v>
      </c>
      <c r="Z1724" s="106">
        <f>IF(CentrepointSourced[[#This Row],[Age]]="18-24",CentrepointSourced[[#This Row],[Presented HS DQ]],0)</f>
        <v>135</v>
      </c>
      <c r="AA1724" s="106">
        <f>IF(CentrepointSourced[[#This Row],[Age]]="16-17",CentrepointSourced[[#This Row],[Presented CS DQ]],0)</f>
        <v>0</v>
      </c>
      <c r="AB1724" s="106">
        <f>IF(CentrepointSourced[[#This Row],[Age]]="16-24",CentrepointSourced[[#This Row],[Presented CS DQ]],0)</f>
        <v>0</v>
      </c>
      <c r="AC1724" s="106">
        <f>IF(CentrepointSourced[[#This Row],[Age]]="18-24",CentrepointSourced[[#This Row],[Presented CS DQ]],0)</f>
        <v>0</v>
      </c>
      <c r="AD1724" s="107">
        <f>IF(CentrepointSourced[[#This Row],[Age]]="16-17",CentrepointSourced[[#This Row],[Assessed HS DQ]],0)</f>
        <v>0</v>
      </c>
      <c r="AE1724" s="107">
        <f>IF(CentrepointSourced[[#This Row],[Age]]="16-24",CentrepointSourced[[#This Row],[Assessed HS DQ]],0)</f>
        <v>0</v>
      </c>
      <c r="AF1724" s="107">
        <f>IF(CentrepointSourced[[#This Row],[Age]]="18-24",CentrepointSourced[[#This Row],[Assessed HS DQ]],0)</f>
        <v>135</v>
      </c>
      <c r="AG1724" s="107">
        <f>IF(CentrepointSourced[[#This Row],[Age]]="16-17",CentrepointSourced[[#This Row],[Assessed CS DQ]],0)</f>
        <v>0</v>
      </c>
      <c r="AH1724" s="107">
        <f>IF(CentrepointSourced[[#This Row],[Age]]="16-24",CentrepointSourced[[#This Row],[Assessed CS DQ]],0)</f>
        <v>0</v>
      </c>
      <c r="AI1724" s="107">
        <f>IF(CentrepointSourced[[#This Row],[Age]]="18-24",CentrepointSourced[[#This Row],[Assessed CS DQ]],0)</f>
        <v>0</v>
      </c>
    </row>
    <row r="1725" spans="1:35" customFormat="1" ht="13.5" customHeight="1">
      <c r="A1725" s="45" t="s">
        <v>16</v>
      </c>
      <c r="B1725" s="62" t="s">
        <v>39</v>
      </c>
      <c r="C1725" s="45"/>
      <c r="D1725" s="99"/>
      <c r="E1725" s="67">
        <v>2014</v>
      </c>
      <c r="F1725" s="67" t="s">
        <v>25</v>
      </c>
      <c r="G1725" s="67">
        <v>10</v>
      </c>
      <c r="H1725" s="68">
        <v>10</v>
      </c>
      <c r="I1725" s="45"/>
      <c r="J1725" s="67">
        <v>5</v>
      </c>
      <c r="K1725" s="45"/>
      <c r="L1725" s="45"/>
      <c r="M1725" s="45"/>
      <c r="N1725" s="45"/>
      <c r="O1725" s="45"/>
      <c r="P1725" s="45"/>
      <c r="Q1725" s="41" t="str">
        <f>IF(CentrepointSourced[[#This Row],[Country]]="Northern Ireland","Northern Ireland",IFERROR(VLOOKUP(CentrepointSourced[[#This Row],[Local Authority]],LKP_LANameDQ[],2,FALSE),CentrepointSourced[[#This Row],[Local Authority]]))</f>
        <v>Wrexham</v>
      </c>
      <c r="R1725" s="41" t="str">
        <f>IF(CentrepointSourced[[#This Row],[LA type]]="County","",INDEX(ConsolGeog[lad14cd],MATCH(CentrepointSourced[[#This Row],[Local Authority DQ]],ConsolGeog[la_name],0)))</f>
        <v>W06000006</v>
      </c>
      <c r="S1725" s="41" t="str">
        <f>IF(OR(CentrepointSourced[[#This Row],[Country]]="Northern Ireland",CentrepointSourced[[#This Row],[Country]]="Scotland",CentrepointSourced[[#This Row],[Country]]="Wales"),"Local Authority",CentrepointSourced[[#This Row],[LA type]])</f>
        <v>Local Authority</v>
      </c>
      <c r="T1725" s="41">
        <f>IF(TRIM(CentrepointSourced[[#This Row],[Presented HS]])="",0,IF(CentrepointSourced[[#This Row],[Presented HS]]="&lt;5",2.5,IF(CentrepointSourced[[#This Row],[Presented HS]]="&lt;10",5,VALUE(TRIM(CentrepointSourced[[#This Row],[Presented HS]])))))</f>
        <v>10</v>
      </c>
      <c r="U1725" s="41">
        <f>IF(TRIM(CentrepointSourced[[#This Row],[Assessed HS]])="",0,IF(CentrepointSourced[[#This Row],[Assessed HS]]="&lt;5",2.5,IF(CentrepointSourced[[#This Row],[Assessed HS]]="&lt;10",5,VALUE(TRIM(CentrepointSourced[[#This Row],[Assessed HS]])))))</f>
        <v>10</v>
      </c>
      <c r="V1725" s="41">
        <f>IF(TRIM(CentrepointSourced[[#This Row],[Presented CS]])="",0,IF(CentrepointSourced[[#This Row],[Presented CS]]="&lt;5",2.5,IF(CentrepointSourced[[#This Row],[Presented CS]]="&lt;10",5,VALUE(TRIM(CentrepointSourced[[#This Row],[Presented CS]])))))</f>
        <v>0</v>
      </c>
      <c r="W1725" s="41">
        <f>IF(TRIM(CentrepointSourced[[#This Row],[Assessed CS]])="",0,IF(CentrepointSourced[[#This Row],[Assessed CS]]="&lt;5",2.5,IF(CentrepointSourced[[#This Row],[Assessed CS]]="&lt;10",5,VALUE(TRIM(CentrepointSourced[[#This Row],[Assessed CS]])))))</f>
        <v>0</v>
      </c>
      <c r="X1725" s="106">
        <f>IF(CentrepointSourced[[#This Row],[Age]]="16-17",CentrepointSourced[[#This Row],[Presented HS DQ]],0)</f>
        <v>10</v>
      </c>
      <c r="Y1725" s="106">
        <f>IF(CentrepointSourced[[#This Row],[Age]]="16-24",CentrepointSourced[[#This Row],[Presented HS DQ]],0)</f>
        <v>0</v>
      </c>
      <c r="Z1725" s="106">
        <f>IF(CentrepointSourced[[#This Row],[Age]]="18-24",CentrepointSourced[[#This Row],[Presented HS DQ]],0)</f>
        <v>0</v>
      </c>
      <c r="AA1725" s="106">
        <f>IF(CentrepointSourced[[#This Row],[Age]]="16-17",CentrepointSourced[[#This Row],[Presented CS DQ]],0)</f>
        <v>0</v>
      </c>
      <c r="AB1725" s="106">
        <f>IF(CentrepointSourced[[#This Row],[Age]]="16-24",CentrepointSourced[[#This Row],[Presented CS DQ]],0)</f>
        <v>0</v>
      </c>
      <c r="AC1725" s="106">
        <f>IF(CentrepointSourced[[#This Row],[Age]]="18-24",CentrepointSourced[[#This Row],[Presented CS DQ]],0)</f>
        <v>0</v>
      </c>
      <c r="AD1725" s="107">
        <f>IF(CentrepointSourced[[#This Row],[Age]]="16-17",CentrepointSourced[[#This Row],[Assessed HS DQ]],0)</f>
        <v>10</v>
      </c>
      <c r="AE1725" s="107">
        <f>IF(CentrepointSourced[[#This Row],[Age]]="16-24",CentrepointSourced[[#This Row],[Assessed HS DQ]],0)</f>
        <v>0</v>
      </c>
      <c r="AF1725" s="107">
        <f>IF(CentrepointSourced[[#This Row],[Age]]="18-24",CentrepointSourced[[#This Row],[Assessed HS DQ]],0)</f>
        <v>0</v>
      </c>
      <c r="AG1725" s="107">
        <f>IF(CentrepointSourced[[#This Row],[Age]]="16-17",CentrepointSourced[[#This Row],[Assessed CS DQ]],0)</f>
        <v>0</v>
      </c>
      <c r="AH1725" s="107">
        <f>IF(CentrepointSourced[[#This Row],[Age]]="16-24",CentrepointSourced[[#This Row],[Assessed CS DQ]],0)</f>
        <v>0</v>
      </c>
      <c r="AI1725" s="107">
        <f>IF(CentrepointSourced[[#This Row],[Age]]="18-24",CentrepointSourced[[#This Row],[Assessed CS DQ]],0)</f>
        <v>0</v>
      </c>
    </row>
    <row r="1726" spans="1:35" customFormat="1" ht="13.5" customHeight="1">
      <c r="A1726" s="45" t="s">
        <v>16</v>
      </c>
      <c r="B1726" s="62" t="s">
        <v>39</v>
      </c>
      <c r="C1726" s="45"/>
      <c r="D1726" s="99"/>
      <c r="E1726" s="67">
        <v>2014</v>
      </c>
      <c r="F1726" s="67" t="s">
        <v>26</v>
      </c>
      <c r="G1726" s="67">
        <v>95</v>
      </c>
      <c r="H1726" s="68">
        <v>95</v>
      </c>
      <c r="I1726" s="45"/>
      <c r="J1726" s="67">
        <v>55</v>
      </c>
      <c r="K1726" s="45"/>
      <c r="L1726" s="45"/>
      <c r="M1726" s="45"/>
      <c r="N1726" s="45"/>
      <c r="O1726" s="45"/>
      <c r="P1726" s="45"/>
      <c r="Q1726" s="41" t="str">
        <f>IF(CentrepointSourced[[#This Row],[Country]]="Northern Ireland","Northern Ireland",IFERROR(VLOOKUP(CentrepointSourced[[#This Row],[Local Authority]],LKP_LANameDQ[],2,FALSE),CentrepointSourced[[#This Row],[Local Authority]]))</f>
        <v>Wrexham</v>
      </c>
      <c r="R1726" s="41" t="str">
        <f>IF(CentrepointSourced[[#This Row],[LA type]]="County","",INDEX(ConsolGeog[lad14cd],MATCH(CentrepointSourced[[#This Row],[Local Authority DQ]],ConsolGeog[la_name],0)))</f>
        <v>W06000006</v>
      </c>
      <c r="S1726" s="41" t="str">
        <f>IF(OR(CentrepointSourced[[#This Row],[Country]]="Northern Ireland",CentrepointSourced[[#This Row],[Country]]="Scotland",CentrepointSourced[[#This Row],[Country]]="Wales"),"Local Authority",CentrepointSourced[[#This Row],[LA type]])</f>
        <v>Local Authority</v>
      </c>
      <c r="T1726" s="41">
        <f>IF(TRIM(CentrepointSourced[[#This Row],[Presented HS]])="",0,IF(CentrepointSourced[[#This Row],[Presented HS]]="&lt;5",2.5,IF(CentrepointSourced[[#This Row],[Presented HS]]="&lt;10",5,VALUE(TRIM(CentrepointSourced[[#This Row],[Presented HS]])))))</f>
        <v>95</v>
      </c>
      <c r="U1726" s="41">
        <f>IF(TRIM(CentrepointSourced[[#This Row],[Assessed HS]])="",0,IF(CentrepointSourced[[#This Row],[Assessed HS]]="&lt;5",2.5,IF(CentrepointSourced[[#This Row],[Assessed HS]]="&lt;10",5,VALUE(TRIM(CentrepointSourced[[#This Row],[Assessed HS]])))))</f>
        <v>95</v>
      </c>
      <c r="V1726" s="41">
        <f>IF(TRIM(CentrepointSourced[[#This Row],[Presented CS]])="",0,IF(CentrepointSourced[[#This Row],[Presented CS]]="&lt;5",2.5,IF(CentrepointSourced[[#This Row],[Presented CS]]="&lt;10",5,VALUE(TRIM(CentrepointSourced[[#This Row],[Presented CS]])))))</f>
        <v>0</v>
      </c>
      <c r="W1726" s="41">
        <f>IF(TRIM(CentrepointSourced[[#This Row],[Assessed CS]])="",0,IF(CentrepointSourced[[#This Row],[Assessed CS]]="&lt;5",2.5,IF(CentrepointSourced[[#This Row],[Assessed CS]]="&lt;10",5,VALUE(TRIM(CentrepointSourced[[#This Row],[Assessed CS]])))))</f>
        <v>0</v>
      </c>
      <c r="X1726" s="106">
        <f>IF(CentrepointSourced[[#This Row],[Age]]="16-17",CentrepointSourced[[#This Row],[Presented HS DQ]],0)</f>
        <v>0</v>
      </c>
      <c r="Y1726" s="106">
        <f>IF(CentrepointSourced[[#This Row],[Age]]="16-24",CentrepointSourced[[#This Row],[Presented HS DQ]],0)</f>
        <v>0</v>
      </c>
      <c r="Z1726" s="106">
        <f>IF(CentrepointSourced[[#This Row],[Age]]="18-24",CentrepointSourced[[#This Row],[Presented HS DQ]],0)</f>
        <v>95</v>
      </c>
      <c r="AA1726" s="106">
        <f>IF(CentrepointSourced[[#This Row],[Age]]="16-17",CentrepointSourced[[#This Row],[Presented CS DQ]],0)</f>
        <v>0</v>
      </c>
      <c r="AB1726" s="106">
        <f>IF(CentrepointSourced[[#This Row],[Age]]="16-24",CentrepointSourced[[#This Row],[Presented CS DQ]],0)</f>
        <v>0</v>
      </c>
      <c r="AC1726" s="106">
        <f>IF(CentrepointSourced[[#This Row],[Age]]="18-24",CentrepointSourced[[#This Row],[Presented CS DQ]],0)</f>
        <v>0</v>
      </c>
      <c r="AD1726" s="107">
        <f>IF(CentrepointSourced[[#This Row],[Age]]="16-17",CentrepointSourced[[#This Row],[Assessed HS DQ]],0)</f>
        <v>0</v>
      </c>
      <c r="AE1726" s="107">
        <f>IF(CentrepointSourced[[#This Row],[Age]]="16-24",CentrepointSourced[[#This Row],[Assessed HS DQ]],0)</f>
        <v>0</v>
      </c>
      <c r="AF1726" s="107">
        <f>IF(CentrepointSourced[[#This Row],[Age]]="18-24",CentrepointSourced[[#This Row],[Assessed HS DQ]],0)</f>
        <v>95</v>
      </c>
      <c r="AG1726" s="107">
        <f>IF(CentrepointSourced[[#This Row],[Age]]="16-17",CentrepointSourced[[#This Row],[Assessed CS DQ]],0)</f>
        <v>0</v>
      </c>
      <c r="AH1726" s="107">
        <f>IF(CentrepointSourced[[#This Row],[Age]]="16-24",CentrepointSourced[[#This Row],[Assessed CS DQ]],0)</f>
        <v>0</v>
      </c>
      <c r="AI1726" s="107">
        <f>IF(CentrepointSourced[[#This Row],[Age]]="18-24",CentrepointSourced[[#This Row],[Assessed CS DQ]],0)</f>
        <v>0</v>
      </c>
    </row>
    <row r="1727" spans="1:35" ht="13.5" customHeight="1">
      <c r="A1727" s="21"/>
      <c r="B1727" s="21"/>
      <c r="C1727" s="21"/>
      <c r="D1727" s="21"/>
      <c r="E1727" s="20"/>
      <c r="F1727" s="149"/>
      <c r="G1727" s="22"/>
      <c r="H1727" s="1"/>
      <c r="I1727" s="1"/>
      <c r="J1727" s="21"/>
      <c r="K1727" s="1"/>
      <c r="L1727" s="1"/>
      <c r="M1727" s="1"/>
      <c r="N1727" s="20"/>
      <c r="O1727" s="20"/>
      <c r="P1727" s="1"/>
      <c r="Q1727" s="21"/>
      <c r="R1727" s="21"/>
      <c r="V1727" s="21"/>
      <c r="W1727" s="21"/>
      <c r="X1727" s="21"/>
      <c r="Y1727" s="21"/>
      <c r="Z1727" s="21"/>
      <c r="AA1727" s="21"/>
      <c r="AB1727" s="21"/>
    </row>
    <row r="1728" spans="1:35" ht="13.5" customHeight="1">
      <c r="A1728" s="21"/>
      <c r="B1728" s="21"/>
      <c r="C1728" s="21"/>
      <c r="D1728" s="21"/>
      <c r="E1728" s="20"/>
      <c r="F1728" s="149"/>
      <c r="G1728" s="22"/>
      <c r="H1728" s="1"/>
      <c r="I1728" s="1"/>
      <c r="J1728" s="21"/>
      <c r="K1728" s="1"/>
      <c r="L1728" s="1"/>
      <c r="M1728" s="1"/>
      <c r="N1728" s="20"/>
      <c r="O1728" s="20"/>
      <c r="P1728" s="1"/>
      <c r="Q1728" s="21"/>
      <c r="R1728" s="21"/>
      <c r="V1728" s="21"/>
      <c r="W1728" s="21"/>
      <c r="X1728" s="21"/>
      <c r="Y1728" s="21"/>
      <c r="Z1728" s="21"/>
      <c r="AA1728" s="21"/>
      <c r="AB1728" s="21"/>
    </row>
    <row r="1732" spans="4:5" ht="15" customHeight="1">
      <c r="D1732"/>
      <c r="E1732"/>
    </row>
    <row r="1733" spans="4:5" ht="15" customHeight="1">
      <c r="D1733"/>
      <c r="E1733"/>
    </row>
    <row r="1734" spans="4:5" ht="15" customHeight="1">
      <c r="D1734"/>
      <c r="E1734"/>
    </row>
    <row r="1735" spans="4:5" ht="15" customHeight="1">
      <c r="D1735"/>
      <c r="E1735"/>
    </row>
    <row r="1736" spans="4:5" ht="15" customHeight="1">
      <c r="D1736"/>
      <c r="E1736"/>
    </row>
    <row r="1737" spans="4:5" ht="15" customHeight="1">
      <c r="D1737"/>
      <c r="E1737"/>
    </row>
    <row r="1738" spans="4:5" ht="15" customHeight="1">
      <c r="D1738"/>
      <c r="E1738"/>
    </row>
    <row r="1739" spans="4:5" ht="15" customHeight="1">
      <c r="D1739"/>
      <c r="E1739"/>
    </row>
    <row r="1740" spans="4:5" ht="15" customHeight="1">
      <c r="D1740"/>
      <c r="E1740"/>
    </row>
    <row r="1741" spans="4:5" ht="15" customHeight="1">
      <c r="D1741"/>
      <c r="E1741"/>
    </row>
    <row r="1742" spans="4:5" ht="15" customHeight="1">
      <c r="D1742"/>
      <c r="E1742"/>
    </row>
    <row r="1743" spans="4:5" ht="15" customHeight="1">
      <c r="D1743"/>
      <c r="E1743"/>
    </row>
    <row r="1744" spans="4:5" ht="15" customHeight="1">
      <c r="D1744"/>
      <c r="E1744"/>
    </row>
    <row r="1745" spans="4:5" ht="15" customHeight="1">
      <c r="D1745"/>
      <c r="E1745"/>
    </row>
    <row r="1746" spans="4:5" ht="15" customHeight="1">
      <c r="D1746"/>
      <c r="E1746"/>
    </row>
    <row r="1747" spans="4:5" ht="15" customHeight="1">
      <c r="D1747"/>
      <c r="E1747"/>
    </row>
    <row r="1748" spans="4:5" ht="15" customHeight="1">
      <c r="D1748"/>
      <c r="E1748"/>
    </row>
    <row r="1749" spans="4:5" ht="15" customHeight="1">
      <c r="D1749"/>
      <c r="E1749"/>
    </row>
    <row r="1750" spans="4:5" ht="15" customHeight="1">
      <c r="D1750"/>
      <c r="E1750"/>
    </row>
    <row r="1751" spans="4:5" ht="15" customHeight="1">
      <c r="D1751"/>
      <c r="E1751"/>
    </row>
    <row r="1752" spans="4:5" ht="15" customHeight="1">
      <c r="D1752"/>
      <c r="E1752"/>
    </row>
    <row r="1753" spans="4:5" ht="15" customHeight="1">
      <c r="D1753"/>
      <c r="E1753"/>
    </row>
    <row r="1754" spans="4:5" ht="15" customHeight="1">
      <c r="D1754"/>
      <c r="E1754"/>
    </row>
    <row r="1755" spans="4:5" ht="15" customHeight="1">
      <c r="D1755"/>
      <c r="E1755"/>
    </row>
    <row r="1756" spans="4:5" ht="15" customHeight="1">
      <c r="D1756"/>
      <c r="E1756"/>
    </row>
    <row r="1757" spans="4:5" ht="15" customHeight="1">
      <c r="D1757"/>
      <c r="E1757"/>
    </row>
    <row r="1758" spans="4:5" ht="15" customHeight="1">
      <c r="D1758"/>
      <c r="E1758"/>
    </row>
    <row r="1759" spans="4:5" ht="15" customHeight="1">
      <c r="D1759"/>
      <c r="E1759"/>
    </row>
    <row r="1760" spans="4:5" ht="15" customHeight="1">
      <c r="D1760"/>
      <c r="E1760"/>
    </row>
    <row r="1761" spans="4:5" ht="15" customHeight="1">
      <c r="D1761"/>
      <c r="E1761"/>
    </row>
    <row r="1762" spans="4:5" ht="15" customHeight="1">
      <c r="D1762"/>
      <c r="E1762"/>
    </row>
    <row r="1763" spans="4:5" ht="15" customHeight="1">
      <c r="D1763"/>
      <c r="E1763"/>
    </row>
    <row r="1764" spans="4:5" ht="15" customHeight="1">
      <c r="D1764"/>
      <c r="E1764"/>
    </row>
    <row r="1765" spans="4:5" ht="15" customHeight="1">
      <c r="D1765"/>
      <c r="E1765"/>
    </row>
    <row r="1766" spans="4:5" ht="15" customHeight="1">
      <c r="D1766"/>
      <c r="E1766"/>
    </row>
  </sheetData>
  <sortState ref="A1:AA1800">
    <sortCondition ref="A1:A1800"/>
    <sortCondition ref="B1:B1800"/>
    <sortCondition ref="E1:E1800"/>
  </sortState>
  <pageMargins left="0.75" right="0.75" top="1" bottom="1" header="0.5" footer="0.5"/>
  <pageSetup paperSize="9" orientation="portrait" horizontalDpi="4294967292" verticalDpi="4294967292"/>
  <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I382"/>
  <sheetViews>
    <sheetView showGridLines="0" zoomScaleNormal="100" workbookViewId="0">
      <pane ySplit="1" topLeftCell="A2" activePane="bottomLeft" state="frozen"/>
      <selection pane="bottomLeft"/>
    </sheetView>
  </sheetViews>
  <sheetFormatPr defaultRowHeight="15"/>
  <cols>
    <col min="1" max="1" width="11.7109375" style="37" bestFit="1" customWidth="1"/>
    <col min="2" max="2" width="27.7109375" style="37" bestFit="1" customWidth="1"/>
    <col min="3" max="3" width="13" style="37" bestFit="1" customWidth="1"/>
    <col min="4" max="4" width="10" style="37" bestFit="1" customWidth="1"/>
    <col min="5" max="5" width="10.85546875" style="37" bestFit="1" customWidth="1"/>
    <col min="6" max="6" width="15.5703125" style="47" customWidth="1"/>
    <col min="7" max="7" width="11.7109375" style="37" customWidth="1"/>
    <col min="8" max="8" width="16.28515625" style="37" customWidth="1"/>
    <col min="9" max="9" width="14" style="37" customWidth="1"/>
    <col min="10" max="10" width="13.42578125" style="37" customWidth="1"/>
    <col min="11" max="11" width="14.28515625" style="37" customWidth="1"/>
    <col min="12" max="12" width="13.28515625" style="37" customWidth="1"/>
    <col min="13" max="13" width="13.7109375" style="37" customWidth="1"/>
    <col min="14" max="14" width="13.5703125" style="37" customWidth="1"/>
    <col min="15" max="15" width="13.85546875" style="37" customWidth="1"/>
    <col min="16" max="16" width="27.5703125" style="37" customWidth="1"/>
    <col min="17" max="17" width="27.85546875" style="37" customWidth="1"/>
    <col min="18" max="18" width="28" style="37" customWidth="1"/>
    <col min="19" max="19" width="26.28515625" style="48" customWidth="1"/>
    <col min="20" max="20" width="27.140625" style="37" customWidth="1"/>
    <col min="21" max="21" width="27.42578125" style="37" customWidth="1"/>
    <col min="22" max="22" width="27.28515625" style="37" customWidth="1"/>
    <col min="23" max="23" width="19.7109375" style="37" customWidth="1"/>
    <col min="24" max="24" width="14.42578125" style="37" customWidth="1"/>
    <col min="25" max="25" width="13.28515625" style="37" customWidth="1"/>
    <col min="26" max="29" width="13" style="37" customWidth="1"/>
    <col min="30" max="30" width="21.140625" style="37" customWidth="1"/>
    <col min="31" max="33" width="21.5703125" style="37" customWidth="1"/>
    <col min="34" max="34" width="19.28515625" style="37" customWidth="1"/>
    <col min="35" max="35" width="20.140625" style="37" customWidth="1"/>
    <col min="36" max="16384" width="9.140625" style="37"/>
  </cols>
  <sheetData>
    <row r="1" spans="1:35" s="124" customFormat="1" ht="30">
      <c r="A1" s="120" t="s">
        <v>884</v>
      </c>
      <c r="B1" s="120" t="s">
        <v>883</v>
      </c>
      <c r="C1" s="120" t="s">
        <v>882</v>
      </c>
      <c r="D1" s="120" t="s">
        <v>881</v>
      </c>
      <c r="E1" s="120" t="s">
        <v>880</v>
      </c>
      <c r="F1" s="121" t="s">
        <v>1211</v>
      </c>
      <c r="G1" s="122" t="s">
        <v>1004</v>
      </c>
      <c r="H1" s="122" t="s">
        <v>0</v>
      </c>
      <c r="I1" s="122" t="s">
        <v>1006</v>
      </c>
      <c r="J1" s="122" t="s">
        <v>1192</v>
      </c>
      <c r="K1" s="122" t="s">
        <v>1193</v>
      </c>
      <c r="L1" s="122" t="s">
        <v>1194</v>
      </c>
      <c r="M1" s="122" t="s">
        <v>1195</v>
      </c>
      <c r="N1" s="122" t="s">
        <v>1196</v>
      </c>
      <c r="O1" s="122" t="s">
        <v>1269</v>
      </c>
      <c r="P1" s="122" t="s">
        <v>1197</v>
      </c>
      <c r="Q1" s="122" t="s">
        <v>1198</v>
      </c>
      <c r="R1" s="122" t="s">
        <v>1201</v>
      </c>
      <c r="S1" s="122" t="s">
        <v>1200</v>
      </c>
      <c r="T1" s="122" t="s">
        <v>1199</v>
      </c>
      <c r="U1" s="122" t="s">
        <v>1202</v>
      </c>
      <c r="V1" s="122" t="s">
        <v>1203</v>
      </c>
      <c r="W1" s="123" t="s">
        <v>1204</v>
      </c>
      <c r="X1" s="122" t="s">
        <v>1205</v>
      </c>
      <c r="Y1" s="122" t="s">
        <v>1206</v>
      </c>
      <c r="Z1" s="122" t="s">
        <v>1208</v>
      </c>
      <c r="AA1" s="122" t="s">
        <v>1207</v>
      </c>
      <c r="AB1" s="122" t="s">
        <v>1209</v>
      </c>
      <c r="AC1" s="122" t="s">
        <v>1210</v>
      </c>
      <c r="AD1" s="148" t="s">
        <v>1302</v>
      </c>
      <c r="AE1" s="148" t="s">
        <v>1303</v>
      </c>
      <c r="AF1" s="148" t="s">
        <v>1304</v>
      </c>
      <c r="AG1" s="148" t="s">
        <v>1305</v>
      </c>
      <c r="AH1" s="148" t="s">
        <v>1306</v>
      </c>
      <c r="AI1" s="122" t="s">
        <v>1314</v>
      </c>
    </row>
    <row r="2" spans="1:35" s="35" customFormat="1">
      <c r="A2" s="38" t="s">
        <v>878</v>
      </c>
      <c r="B2" s="38" t="s">
        <v>879</v>
      </c>
      <c r="C2" s="38">
        <v>92028</v>
      </c>
      <c r="D2" s="38">
        <v>9386.11</v>
      </c>
      <c r="E2" s="38" t="s">
        <v>878</v>
      </c>
      <c r="F2" s="112">
        <f>IF(ISERROR(MATCH(ConsolGeog[[#This Row],[lad14cd]],CentrepointSourced[2014 ONS Code],0)),1,"")</f>
        <v>1</v>
      </c>
      <c r="G2" s="113" t="str">
        <f>TRIM(IF(ConsolGeog[[#This Row],[Not in Centre Point Sourced?]]=1,INDEX(LKP_MissingLATypesDQ[TYPE],MATCH(ConsolGeog[[#This Row],[lad14cd]],LKP_MissingLATypesDQ[ONS_CODE],0)),INDEX(CentrepointSourced[LA Type DQ],MATCH(ConsolGeog[[#This Row],[lad14cd]],CentrepointSourced[2014 ONS Code],0))))</f>
        <v>Unitary</v>
      </c>
      <c r="H2" s="113" t="str">
        <f>IF(OR(ConsolGeog[[#This Row],[LA Type]]="Unitary",ConsolGeog[[#This Row],[LA Type]]="District"),"England",INDEX(CentrepointSourced[Country],MATCH(ConsolGeog[[#This Row],[lad14cd]],CentrepointSourced[2014 ONS Code],0)))</f>
        <v>England</v>
      </c>
      <c r="I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Hartlepool</v>
      </c>
      <c r="J2" s="114">
        <f>SUMIFS(CentrepointSourced[Presented HS - 16-17],CentrepointSourced[2014 ONS Code],ConsolGeog[[#This Row],[lad14cd]],CentrepointSourced[Year],2014)</f>
        <v>0</v>
      </c>
      <c r="K2" s="114">
        <f>SUMIFS(CentrepointSourced[Presented HS - 16-24],CentrepointSourced[2014 ONS Code],ConsolGeog[[#This Row],[lad14cd]],CentrepointSourced[Year],2014)</f>
        <v>0</v>
      </c>
      <c r="L2" s="114">
        <f>SUMIFS(CentrepointSourced[Presented HS - 18-24],CentrepointSourced[2014 ONS Code],ConsolGeog[[#This Row],[lad14cd]],CentrepointSourced[Year],2014)</f>
        <v>0</v>
      </c>
      <c r="M2" s="114">
        <f>SUMIFS(CentrepointSourced[Assessed HS - 16-17],CentrepointSourced[2014 ONS Code],ConsolGeog[[#This Row],[lad14cd]],CentrepointSourced[Year],2014)</f>
        <v>0</v>
      </c>
      <c r="N2" s="114">
        <f>SUMIFS(CentrepointSourced[Assessed HS - 16-24],CentrepointSourced[2014 ONS Code],ConsolGeog[[#This Row],[lad14cd]],CentrepointSourced[Year],2014)</f>
        <v>0</v>
      </c>
      <c r="O2" s="114">
        <f>SUMIFS(CentrepointSourced[Assessed HS - 18-24],CentrepointSourced[2014 ONS Code],ConsolGeog[[#This Row],[lad14cd]],CentrepointSourced[Year],2014)</f>
        <v>0</v>
      </c>
      <c r="P2" s="114">
        <f>SUMIFS(CentrepointSourced[Presented CS - 16-17],CentrepointSourced[Local Authority DQ],ConsolGeog[[#This Row],[County Name]],CentrepointSourced[Year],2014)</f>
        <v>0</v>
      </c>
      <c r="Q2" s="114">
        <f>SUMIFS(CentrepointSourced[Presented CS - 16-24],CentrepointSourced[Local Authority DQ],ConsolGeog[[#This Row],[County Name]],CentrepointSourced[Year],2014)</f>
        <v>0</v>
      </c>
      <c r="R2" s="114">
        <f>SUMIFS(CentrepointSourced[Presented CS - 18-24],CentrepointSourced[Local Authority DQ],ConsolGeog[[#This Row],[County Name]],CentrepointSourced[Year],2014)</f>
        <v>0</v>
      </c>
      <c r="S2" s="114">
        <f>SUMIFS(CentrepointSourced[Assessed CS - 16-17],CentrepointSourced[Local Authority DQ],ConsolGeog[[#This Row],[County Name]],CentrepointSourced[Year],2014)</f>
        <v>0</v>
      </c>
      <c r="T2" s="114">
        <f>SUMIFS(CentrepointSourced[Assessed CS - 16-24],CentrepointSourced[Local Authority DQ],ConsolGeog[[#This Row],[County Name]],CentrepointSourced[Year],2014)</f>
        <v>0</v>
      </c>
      <c r="U2" s="114">
        <f>SUMIFS(CentrepointSourced[Assessed CS - 18-24],CentrepointSourced[Local Authority DQ],ConsolGeog[[#This Row],[County Name]],CentrepointSourced[Year],2014)</f>
        <v>0</v>
      </c>
      <c r="V2" s="114">
        <f>IF(ConsolGeog[[#This Row],[LA Type]]="District",SUMIFS(ConsolGeog[population],ConsolGeog[LA Type],"District",ConsolGeog[County Name],ConsolGeog[[#This Row],[County Name]]),IF(ConsolGeog[[#This Row],[LA Type]]="Unitary",ConsolGeog[[#This Row],[population]],0))</f>
        <v>92028</v>
      </c>
      <c r="W2" s="115">
        <f>IF(ConsolGeog[[#This Row],[COUNTY: Sum of districts'' populations '[non additive!']]]=0,0,ConsolGeog[[#This Row],[population]]/ConsolGeog[[#This Row],[COUNTY: Sum of districts'' populations '[non additive!']]])</f>
        <v>1</v>
      </c>
      <c r="X2" s="125">
        <f>ConsolGeog[[#This Row],[COUNTY: Presented CS - 16-17 (2014) '[non additive!']]]*ConsolGeog[[#This Row],[County Stats Distribution Factor]]</f>
        <v>0</v>
      </c>
      <c r="Y2" s="125">
        <f>ConsolGeog[[#This Row],[COUNTY: Presented CS - 16-24 (2014) '[non additive!']]]*ConsolGeog[[#This Row],[County Stats Distribution Factor]]</f>
        <v>0</v>
      </c>
      <c r="Z2" s="125">
        <f>ConsolGeog[[#This Row],[COUNTY: Presented CS - 18-24 (2014) '[non additive!']]]*ConsolGeog[[#This Row],[County Stats Distribution Factor]]</f>
        <v>0</v>
      </c>
      <c r="AA2" s="125">
        <f>ConsolGeog[[#This Row],[COUNTY: Assessed CS - 16-17 (2014) '[non additive!']]]*ConsolGeog[[#This Row],[County Stats Distribution Factor]]</f>
        <v>0</v>
      </c>
      <c r="AB2" s="125">
        <f>ConsolGeog[[#This Row],[COUNTY: Assessed CS - 16-24 (2014) '[non additive!']]]*ConsolGeog[[#This Row],[County Stats Distribution Factor]]</f>
        <v>0</v>
      </c>
      <c r="AC2" s="125">
        <f>ConsolGeog[[#This Row],[COUNTY: Assessed CS - 18-24 (2014) '[non additive!']]]*ConsolGeog[[#This Row],[County Stats Distribution Factor]]</f>
        <v>0</v>
      </c>
      <c r="AD2" s="125" t="str">
        <f>IF(AND(ConsolGeog[[#This Row],[Presented HS - 16-17 (2014)]]+ConsolGeog[[#This Row],[Presented HS - 18-24 (2014)]]&lt;&gt;0,ConsolGeog[[#This Row],[Presented HS - 16-24 (2014)]]&lt;&gt;0),"ERROR","")</f>
        <v/>
      </c>
      <c r="AE2" s="125" t="str">
        <f>IF(AND(ConsolGeog[[#This Row],[Presented CS - 16-17 (2014)]]+ConsolGeog[[#This Row],[Presented CS - 18-24 (2014)]]&lt;&gt;0,ConsolGeog[[#This Row],[Presented CS - 16-24 (2014)]]&lt;&gt;0),"ERROR","")</f>
        <v/>
      </c>
      <c r="AF2" s="125" t="str">
        <f>IF(AND(ConsolGeog[[#This Row],[Assessed HS - 16-17 (2014)]]+ConsolGeog[[#This Row],[Assessed HS - 18-24 (2014)]]&lt;&gt;0,ConsolGeog[[#This Row],[Assessed HS - 16-24 (2014)]]&lt;&gt;0),"ERROR","")</f>
        <v/>
      </c>
      <c r="AG2" s="125" t="str">
        <f>IF(AND(ConsolGeog[[#This Row],[Assessed CS - 16-17 (2014)]]+ConsolGeog[[#This Row],[Assessed CS - 18-24 (2014)]]&lt;&gt;0,ConsolGeog[[#This Row],[Assessed CS - 16-24 (2014)]]&lt;&gt;0),"ERROR","")</f>
        <v/>
      </c>
      <c r="AH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 spans="1:35" s="35" customFormat="1">
      <c r="A3" s="38" t="s">
        <v>876</v>
      </c>
      <c r="B3" s="38" t="s">
        <v>877</v>
      </c>
      <c r="C3" s="38">
        <v>138412</v>
      </c>
      <c r="D3" s="38">
        <v>5387.47</v>
      </c>
      <c r="E3" s="38" t="s">
        <v>876</v>
      </c>
      <c r="F3" s="112">
        <f>IF(ISERROR(MATCH(ConsolGeog[[#This Row],[lad14cd]],CentrepointSourced[2014 ONS Code],0)),1,"")</f>
        <v>1</v>
      </c>
      <c r="G3" s="113" t="str">
        <f>TRIM(IF(ConsolGeog[[#This Row],[Not in Centre Point Sourced?]]=1,INDEX(LKP_MissingLATypesDQ[TYPE],MATCH(ConsolGeog[[#This Row],[lad14cd]],LKP_MissingLATypesDQ[ONS_CODE],0)),INDEX(CentrepointSourced[LA Type DQ],MATCH(ConsolGeog[[#This Row],[lad14cd]],CentrepointSourced[2014 ONS Code],0))))</f>
        <v>Unitary</v>
      </c>
      <c r="H3" s="113" t="str">
        <f>IF(OR(ConsolGeog[[#This Row],[LA Type]]="Unitary",ConsolGeog[[#This Row],[LA Type]]="District"),"England",INDEX(CentrepointSourced[Country],MATCH(ConsolGeog[[#This Row],[lad14cd]],CentrepointSourced[2014 ONS Code],0)))</f>
        <v>England</v>
      </c>
      <c r="I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Middlesbrough</v>
      </c>
      <c r="J3" s="114">
        <f>SUMIFS(CentrepointSourced[Presented HS - 16-17],CentrepointSourced[2014 ONS Code],ConsolGeog[[#This Row],[lad14cd]],CentrepointSourced[Year],2014)</f>
        <v>0</v>
      </c>
      <c r="K3" s="114">
        <f>SUMIFS(CentrepointSourced[Presented HS - 16-24],CentrepointSourced[2014 ONS Code],ConsolGeog[[#This Row],[lad14cd]],CentrepointSourced[Year],2014)</f>
        <v>0</v>
      </c>
      <c r="L3" s="114">
        <f>SUMIFS(CentrepointSourced[Presented HS - 18-24],CentrepointSourced[2014 ONS Code],ConsolGeog[[#This Row],[lad14cd]],CentrepointSourced[Year],2014)</f>
        <v>0</v>
      </c>
      <c r="M3" s="114">
        <f>SUMIFS(CentrepointSourced[Assessed HS - 16-17],CentrepointSourced[2014 ONS Code],ConsolGeog[[#This Row],[lad14cd]],CentrepointSourced[Year],2014)</f>
        <v>0</v>
      </c>
      <c r="N3" s="114">
        <f>SUMIFS(CentrepointSourced[Assessed HS - 16-24],CentrepointSourced[2014 ONS Code],ConsolGeog[[#This Row],[lad14cd]],CentrepointSourced[Year],2014)</f>
        <v>0</v>
      </c>
      <c r="O3" s="114">
        <f>SUMIFS(CentrepointSourced[Assessed HS - 18-24],CentrepointSourced[2014 ONS Code],ConsolGeog[[#This Row],[lad14cd]],CentrepointSourced[Year],2014)</f>
        <v>0</v>
      </c>
      <c r="P3" s="114">
        <f>SUMIFS(CentrepointSourced[Presented CS - 16-17],CentrepointSourced[Local Authority DQ],ConsolGeog[[#This Row],[County Name]],CentrepointSourced[Year],2014)</f>
        <v>0</v>
      </c>
      <c r="Q3" s="114">
        <f>SUMIFS(CentrepointSourced[Presented CS - 16-24],CentrepointSourced[Local Authority DQ],ConsolGeog[[#This Row],[County Name]],CentrepointSourced[Year],2014)</f>
        <v>0</v>
      </c>
      <c r="R3" s="114">
        <f>SUMIFS(CentrepointSourced[Presented CS - 18-24],CentrepointSourced[Local Authority DQ],ConsolGeog[[#This Row],[County Name]],CentrepointSourced[Year],2014)</f>
        <v>0</v>
      </c>
      <c r="S3" s="114">
        <f>SUMIFS(CentrepointSourced[Assessed CS - 16-17],CentrepointSourced[Local Authority DQ],ConsolGeog[[#This Row],[County Name]],CentrepointSourced[Year],2014)</f>
        <v>0</v>
      </c>
      <c r="T3" s="114">
        <f>SUMIFS(CentrepointSourced[Assessed CS - 16-24],CentrepointSourced[Local Authority DQ],ConsolGeog[[#This Row],[County Name]],CentrepointSourced[Year],2014)</f>
        <v>0</v>
      </c>
      <c r="U3" s="114">
        <f>SUMIFS(CentrepointSourced[Assessed CS - 18-24],CentrepointSourced[Local Authority DQ],ConsolGeog[[#This Row],[County Name]],CentrepointSourced[Year],2014)</f>
        <v>0</v>
      </c>
      <c r="V3" s="114">
        <f>IF(ConsolGeog[[#This Row],[LA Type]]="District",SUMIFS(ConsolGeog[population],ConsolGeog[LA Type],"District",ConsolGeog[County Name],ConsolGeog[[#This Row],[County Name]]),IF(ConsolGeog[[#This Row],[LA Type]]="Unitary",ConsolGeog[[#This Row],[population]],0))</f>
        <v>138412</v>
      </c>
      <c r="W3" s="115">
        <f>IF(ConsolGeog[[#This Row],[COUNTY: Sum of districts'' populations '[non additive!']]]=0,0,ConsolGeog[[#This Row],[population]]/ConsolGeog[[#This Row],[COUNTY: Sum of districts'' populations '[non additive!']]])</f>
        <v>1</v>
      </c>
      <c r="X3" s="125">
        <f>ConsolGeog[[#This Row],[COUNTY: Presented CS - 16-17 (2014) '[non additive!']]]*ConsolGeog[[#This Row],[County Stats Distribution Factor]]</f>
        <v>0</v>
      </c>
      <c r="Y3" s="125">
        <f>ConsolGeog[[#This Row],[COUNTY: Presented CS - 16-24 (2014) '[non additive!']]]*ConsolGeog[[#This Row],[County Stats Distribution Factor]]</f>
        <v>0</v>
      </c>
      <c r="Z3" s="125">
        <f>ConsolGeog[[#This Row],[COUNTY: Presented CS - 18-24 (2014) '[non additive!']]]*ConsolGeog[[#This Row],[County Stats Distribution Factor]]</f>
        <v>0</v>
      </c>
      <c r="AA3" s="125">
        <f>ConsolGeog[[#This Row],[COUNTY: Assessed CS - 16-17 (2014) '[non additive!']]]*ConsolGeog[[#This Row],[County Stats Distribution Factor]]</f>
        <v>0</v>
      </c>
      <c r="AB3" s="125">
        <f>ConsolGeog[[#This Row],[COUNTY: Assessed CS - 16-24 (2014) '[non additive!']]]*ConsolGeog[[#This Row],[County Stats Distribution Factor]]</f>
        <v>0</v>
      </c>
      <c r="AC3" s="125">
        <f>ConsolGeog[[#This Row],[COUNTY: Assessed CS - 18-24 (2014) '[non additive!']]]*ConsolGeog[[#This Row],[County Stats Distribution Factor]]</f>
        <v>0</v>
      </c>
      <c r="AD3" s="125" t="str">
        <f>IF(AND(ConsolGeog[[#This Row],[Presented HS - 16-17 (2014)]]+ConsolGeog[[#This Row],[Presented HS - 18-24 (2014)]]&lt;&gt;0,ConsolGeog[[#This Row],[Presented HS - 16-24 (2014)]]&lt;&gt;0),"ERROR","")</f>
        <v/>
      </c>
      <c r="AE3" s="125" t="str">
        <f>IF(AND(ConsolGeog[[#This Row],[Presented CS - 16-17 (2014)]]+ConsolGeog[[#This Row],[Presented CS - 18-24 (2014)]]&lt;&gt;0,ConsolGeog[[#This Row],[Presented CS - 16-24 (2014)]]&lt;&gt;0),"ERROR","")</f>
        <v/>
      </c>
      <c r="AF3" s="125" t="str">
        <f>IF(AND(ConsolGeog[[#This Row],[Assessed HS - 16-17 (2014)]]+ConsolGeog[[#This Row],[Assessed HS - 18-24 (2014)]]&lt;&gt;0,ConsolGeog[[#This Row],[Assessed HS - 16-24 (2014)]]&lt;&gt;0),"ERROR","")</f>
        <v/>
      </c>
      <c r="AG3" s="125" t="str">
        <f>IF(AND(ConsolGeog[[#This Row],[Assessed CS - 16-17 (2014)]]+ConsolGeog[[#This Row],[Assessed CS - 18-24 (2014)]]&lt;&gt;0,ConsolGeog[[#This Row],[Assessed CS - 16-24 (2014)]]&lt;&gt;0),"ERROR","")</f>
        <v/>
      </c>
      <c r="AH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 spans="1:35">
      <c r="A4" s="38" t="s">
        <v>874</v>
      </c>
      <c r="B4" s="38" t="s">
        <v>875</v>
      </c>
      <c r="C4" s="38">
        <v>248752</v>
      </c>
      <c r="D4" s="38">
        <v>7803.11</v>
      </c>
      <c r="E4" s="38" t="s">
        <v>874</v>
      </c>
      <c r="F4" s="116">
        <f>IF(ISERROR(MATCH(ConsolGeog[[#This Row],[lad14cd]],CentrepointSourced[2014 ONS Code],0)),1,"")</f>
        <v>1</v>
      </c>
      <c r="G4" s="113" t="str">
        <f>TRIM(IF(ConsolGeog[[#This Row],[Not in Centre Point Sourced?]]=1,INDEX(LKP_MissingLATypesDQ[TYPE],MATCH(ConsolGeog[[#This Row],[lad14cd]],LKP_MissingLATypesDQ[ONS_CODE],0)),INDEX(CentrepointSourced[LA Type DQ],MATCH(ConsolGeog[[#This Row],[lad14cd]],CentrepointSourced[2014 ONS Code],0))))</f>
        <v>Unitary</v>
      </c>
      <c r="H4" s="117" t="str">
        <f>IF(OR(ConsolGeog[[#This Row],[LA Type]]="Unitary",ConsolGeog[[#This Row],[LA Type]]="District"),"England",INDEX(CentrepointSourced[Country],MATCH(ConsolGeog[[#This Row],[lad14cd]],CentrepointSourced[2014 ONS Code],0)))</f>
        <v>England</v>
      </c>
      <c r="I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v>
      </c>
      <c r="J4" s="114">
        <f>SUMIFS(CentrepointSourced[Presented HS - 16-17],CentrepointSourced[2014 ONS Code],ConsolGeog[[#This Row],[lad14cd]],CentrepointSourced[Year],2014)</f>
        <v>0</v>
      </c>
      <c r="K4" s="114">
        <f>SUMIFS(CentrepointSourced[Presented HS - 16-24],CentrepointSourced[2014 ONS Code],ConsolGeog[[#This Row],[lad14cd]],CentrepointSourced[Year],2014)</f>
        <v>0</v>
      </c>
      <c r="L4" s="114">
        <f>SUMIFS(CentrepointSourced[Presented HS - 18-24],CentrepointSourced[2014 ONS Code],ConsolGeog[[#This Row],[lad14cd]],CentrepointSourced[Year],2014)</f>
        <v>0</v>
      </c>
      <c r="M4" s="114">
        <f>SUMIFS(CentrepointSourced[Assessed HS - 16-17],CentrepointSourced[2014 ONS Code],ConsolGeog[[#This Row],[lad14cd]],CentrepointSourced[Year],2014)</f>
        <v>0</v>
      </c>
      <c r="N4" s="114">
        <f>SUMIFS(CentrepointSourced[Assessed HS - 16-24],CentrepointSourced[2014 ONS Code],ConsolGeog[[#This Row],[lad14cd]],CentrepointSourced[Year],2014)</f>
        <v>0</v>
      </c>
      <c r="O4" s="114">
        <f>SUMIFS(CentrepointSourced[Assessed HS - 18-24],CentrepointSourced[2014 ONS Code],ConsolGeog[[#This Row],[lad14cd]],CentrepointSourced[Year],2014)</f>
        <v>0</v>
      </c>
      <c r="P4" s="114">
        <f>SUMIFS(CentrepointSourced[Presented CS - 16-17],CentrepointSourced[Local Authority DQ],ConsolGeog[[#This Row],[County Name]],CentrepointSourced[Year],2014)</f>
        <v>0</v>
      </c>
      <c r="Q4" s="114">
        <f>SUMIFS(CentrepointSourced[Presented CS - 16-24],CentrepointSourced[Local Authority DQ],ConsolGeog[[#This Row],[County Name]],CentrepointSourced[Year],2014)</f>
        <v>0</v>
      </c>
      <c r="R4" s="114">
        <f>SUMIFS(CentrepointSourced[Presented CS - 18-24],CentrepointSourced[Local Authority DQ],ConsolGeog[[#This Row],[County Name]],CentrepointSourced[Year],2014)</f>
        <v>0</v>
      </c>
      <c r="S4" s="114">
        <f>SUMIFS(CentrepointSourced[Assessed CS - 16-17],CentrepointSourced[Local Authority DQ],ConsolGeog[[#This Row],[County Name]],CentrepointSourced[Year],2014)</f>
        <v>0</v>
      </c>
      <c r="T4" s="114">
        <f>SUMIFS(CentrepointSourced[Assessed CS - 16-24],CentrepointSourced[Local Authority DQ],ConsolGeog[[#This Row],[County Name]],CentrepointSourced[Year],2014)</f>
        <v>0</v>
      </c>
      <c r="U4" s="114">
        <f>SUMIFS(CentrepointSourced[Assessed CS - 18-24],CentrepointSourced[Local Authority DQ],ConsolGeog[[#This Row],[County Name]],CentrepointSourced[Year],2014)</f>
        <v>0</v>
      </c>
      <c r="V4" s="114">
        <f>IF(ConsolGeog[[#This Row],[LA Type]]="District",SUMIFS(ConsolGeog[population],ConsolGeog[LA Type],"District",ConsolGeog[County Name],ConsolGeog[[#This Row],[County Name]]),IF(ConsolGeog[[#This Row],[LA Type]]="Unitary",ConsolGeog[[#This Row],[population]],0))</f>
        <v>248752</v>
      </c>
      <c r="W4" s="115">
        <f>IF(ConsolGeog[[#This Row],[COUNTY: Sum of districts'' populations '[non additive!']]]=0,0,ConsolGeog[[#This Row],[population]]/ConsolGeog[[#This Row],[COUNTY: Sum of districts'' populations '[non additive!']]])</f>
        <v>1</v>
      </c>
      <c r="X4" s="125">
        <f>ConsolGeog[[#This Row],[COUNTY: Presented CS - 16-17 (2014) '[non additive!']]]*ConsolGeog[[#This Row],[County Stats Distribution Factor]]</f>
        <v>0</v>
      </c>
      <c r="Y4" s="125">
        <f>ConsolGeog[[#This Row],[COUNTY: Presented CS - 16-24 (2014) '[non additive!']]]*ConsolGeog[[#This Row],[County Stats Distribution Factor]]</f>
        <v>0</v>
      </c>
      <c r="Z4" s="125">
        <f>ConsolGeog[[#This Row],[COUNTY: Presented CS - 18-24 (2014) '[non additive!']]]*ConsolGeog[[#This Row],[County Stats Distribution Factor]]</f>
        <v>0</v>
      </c>
      <c r="AA4" s="125">
        <f>ConsolGeog[[#This Row],[COUNTY: Assessed CS - 16-17 (2014) '[non additive!']]]*ConsolGeog[[#This Row],[County Stats Distribution Factor]]</f>
        <v>0</v>
      </c>
      <c r="AB4" s="125">
        <f>ConsolGeog[[#This Row],[COUNTY: Assessed CS - 16-24 (2014) '[non additive!']]]*ConsolGeog[[#This Row],[County Stats Distribution Factor]]</f>
        <v>0</v>
      </c>
      <c r="AC4" s="125">
        <f>ConsolGeog[[#This Row],[COUNTY: Assessed CS - 18-24 (2014) '[non additive!']]]*ConsolGeog[[#This Row],[County Stats Distribution Factor]]</f>
        <v>0</v>
      </c>
      <c r="AD4" s="125" t="str">
        <f>IF(AND(ConsolGeog[[#This Row],[Presented HS - 16-17 (2014)]]+ConsolGeog[[#This Row],[Presented HS - 18-24 (2014)]]&lt;&gt;0,ConsolGeog[[#This Row],[Presented HS - 16-24 (2014)]]&lt;&gt;0),"ERROR","")</f>
        <v/>
      </c>
      <c r="AE4" s="125" t="str">
        <f>IF(AND(ConsolGeog[[#This Row],[Presented CS - 16-17 (2014)]]+ConsolGeog[[#This Row],[Presented CS - 18-24 (2014)]]&lt;&gt;0,ConsolGeog[[#This Row],[Presented CS - 16-24 (2014)]]&lt;&gt;0),"ERROR","")</f>
        <v/>
      </c>
      <c r="AF4" s="125" t="str">
        <f>IF(AND(ConsolGeog[[#This Row],[Assessed HS - 16-17 (2014)]]+ConsolGeog[[#This Row],[Assessed HS - 18-24 (2014)]]&lt;&gt;0,ConsolGeog[[#This Row],[Assessed HS - 16-24 (2014)]]&lt;&gt;0),"ERROR","")</f>
        <v/>
      </c>
      <c r="AG4" s="125" t="str">
        <f>IF(AND(ConsolGeog[[#This Row],[Assessed CS - 16-17 (2014)]]+ConsolGeog[[#This Row],[Assessed CS - 18-24 (2014)]]&lt;&gt;0,ConsolGeog[[#This Row],[Assessed CS - 16-24 (2014)]]&lt;&gt;0),"ERROR","")</f>
        <v/>
      </c>
      <c r="AH4" s="125" t="str">
        <f>IF(OR(ConsolGeog[[#This Row],[TEST: overlapping age ranges: Presented HS]]&lt;&gt;"",ConsolGeog[[#This Row],[TEST: overlapping age ranges: Presented CS]]&lt;&gt;"",ConsolGeog[[#This Row],[TEST: overlapping age ranges: Assessed HS]]&lt;&gt;"",ConsolGeog[[#This Row],[TEST: overlapping age ranges: Assessed CS]]&lt;&gt;""),"ERROR","")</f>
        <v/>
      </c>
      <c r="AI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 spans="1:35" s="35" customFormat="1">
      <c r="A5" s="38" t="s">
        <v>872</v>
      </c>
      <c r="B5" s="38" t="s">
        <v>873</v>
      </c>
      <c r="C5" s="38">
        <v>135177</v>
      </c>
      <c r="D5" s="38">
        <v>24489.51</v>
      </c>
      <c r="E5" s="38" t="s">
        <v>872</v>
      </c>
      <c r="F5" s="112">
        <f>IF(ISERROR(MATCH(ConsolGeog[[#This Row],[lad14cd]],CentrepointSourced[2014 ONS Code],0)),1,"")</f>
        <v>1</v>
      </c>
      <c r="G5" s="113" t="str">
        <f>TRIM(IF(ConsolGeog[[#This Row],[Not in Centre Point Sourced?]]=1,INDEX(LKP_MissingLATypesDQ[TYPE],MATCH(ConsolGeog[[#This Row],[lad14cd]],LKP_MissingLATypesDQ[ONS_CODE],0)),INDEX(CentrepointSourced[LA Type DQ],MATCH(ConsolGeog[[#This Row],[lad14cd]],CentrepointSourced[2014 ONS Code],0))))</f>
        <v>Unitary</v>
      </c>
      <c r="H5" s="113" t="str">
        <f>IF(OR(ConsolGeog[[#This Row],[LA Type]]="Unitary",ConsolGeog[[#This Row],[LA Type]]="District"),"England",INDEX(CentrepointSourced[Country],MATCH(ConsolGeog[[#This Row],[lad14cd]],CentrepointSourced[2014 ONS Code],0)))</f>
        <v>England</v>
      </c>
      <c r="I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Redcar and Cleveland</v>
      </c>
      <c r="J5" s="114">
        <f>SUMIFS(CentrepointSourced[Presented HS - 16-17],CentrepointSourced[2014 ONS Code],ConsolGeog[[#This Row],[lad14cd]],CentrepointSourced[Year],2014)</f>
        <v>0</v>
      </c>
      <c r="K5" s="114">
        <f>SUMIFS(CentrepointSourced[Presented HS - 16-24],CentrepointSourced[2014 ONS Code],ConsolGeog[[#This Row],[lad14cd]],CentrepointSourced[Year],2014)</f>
        <v>0</v>
      </c>
      <c r="L5" s="114">
        <f>SUMIFS(CentrepointSourced[Presented HS - 18-24],CentrepointSourced[2014 ONS Code],ConsolGeog[[#This Row],[lad14cd]],CentrepointSourced[Year],2014)</f>
        <v>0</v>
      </c>
      <c r="M5" s="114">
        <f>SUMIFS(CentrepointSourced[Assessed HS - 16-17],CentrepointSourced[2014 ONS Code],ConsolGeog[[#This Row],[lad14cd]],CentrepointSourced[Year],2014)</f>
        <v>0</v>
      </c>
      <c r="N5" s="114">
        <f>SUMIFS(CentrepointSourced[Assessed HS - 16-24],CentrepointSourced[2014 ONS Code],ConsolGeog[[#This Row],[lad14cd]],CentrepointSourced[Year],2014)</f>
        <v>0</v>
      </c>
      <c r="O5" s="114">
        <f>SUMIFS(CentrepointSourced[Assessed HS - 18-24],CentrepointSourced[2014 ONS Code],ConsolGeog[[#This Row],[lad14cd]],CentrepointSourced[Year],2014)</f>
        <v>0</v>
      </c>
      <c r="P5" s="114">
        <f>SUMIFS(CentrepointSourced[Presented CS - 16-17],CentrepointSourced[Local Authority DQ],ConsolGeog[[#This Row],[County Name]],CentrepointSourced[Year],2014)</f>
        <v>0</v>
      </c>
      <c r="Q5" s="114">
        <f>SUMIFS(CentrepointSourced[Presented CS - 16-24],CentrepointSourced[Local Authority DQ],ConsolGeog[[#This Row],[County Name]],CentrepointSourced[Year],2014)</f>
        <v>0</v>
      </c>
      <c r="R5" s="114">
        <f>SUMIFS(CentrepointSourced[Presented CS - 18-24],CentrepointSourced[Local Authority DQ],ConsolGeog[[#This Row],[County Name]],CentrepointSourced[Year],2014)</f>
        <v>0</v>
      </c>
      <c r="S5" s="114">
        <f>SUMIFS(CentrepointSourced[Assessed CS - 16-17],CentrepointSourced[Local Authority DQ],ConsolGeog[[#This Row],[County Name]],CentrepointSourced[Year],2014)</f>
        <v>0</v>
      </c>
      <c r="T5" s="114">
        <f>SUMIFS(CentrepointSourced[Assessed CS - 16-24],CentrepointSourced[Local Authority DQ],ConsolGeog[[#This Row],[County Name]],CentrepointSourced[Year],2014)</f>
        <v>0</v>
      </c>
      <c r="U5" s="114">
        <f>SUMIFS(CentrepointSourced[Assessed CS - 18-24],CentrepointSourced[Local Authority DQ],ConsolGeog[[#This Row],[County Name]],CentrepointSourced[Year],2014)</f>
        <v>0</v>
      </c>
      <c r="V5" s="114">
        <f>IF(ConsolGeog[[#This Row],[LA Type]]="District",SUMIFS(ConsolGeog[population],ConsolGeog[LA Type],"District",ConsolGeog[County Name],ConsolGeog[[#This Row],[County Name]]),IF(ConsolGeog[[#This Row],[LA Type]]="Unitary",ConsolGeog[[#This Row],[population]],0))</f>
        <v>135177</v>
      </c>
      <c r="W5" s="115">
        <f>IF(ConsolGeog[[#This Row],[COUNTY: Sum of districts'' populations '[non additive!']]]=0,0,ConsolGeog[[#This Row],[population]]/ConsolGeog[[#This Row],[COUNTY: Sum of districts'' populations '[non additive!']]])</f>
        <v>1</v>
      </c>
      <c r="X5" s="125">
        <f>ConsolGeog[[#This Row],[COUNTY: Presented CS - 16-17 (2014) '[non additive!']]]*ConsolGeog[[#This Row],[County Stats Distribution Factor]]</f>
        <v>0</v>
      </c>
      <c r="Y5" s="125">
        <f>ConsolGeog[[#This Row],[COUNTY: Presented CS - 16-24 (2014) '[non additive!']]]*ConsolGeog[[#This Row],[County Stats Distribution Factor]]</f>
        <v>0</v>
      </c>
      <c r="Z5" s="125">
        <f>ConsolGeog[[#This Row],[COUNTY: Presented CS - 18-24 (2014) '[non additive!']]]*ConsolGeog[[#This Row],[County Stats Distribution Factor]]</f>
        <v>0</v>
      </c>
      <c r="AA5" s="125">
        <f>ConsolGeog[[#This Row],[COUNTY: Assessed CS - 16-17 (2014) '[non additive!']]]*ConsolGeog[[#This Row],[County Stats Distribution Factor]]</f>
        <v>0</v>
      </c>
      <c r="AB5" s="125">
        <f>ConsolGeog[[#This Row],[COUNTY: Assessed CS - 16-24 (2014) '[non additive!']]]*ConsolGeog[[#This Row],[County Stats Distribution Factor]]</f>
        <v>0</v>
      </c>
      <c r="AC5" s="125">
        <f>ConsolGeog[[#This Row],[COUNTY: Assessed CS - 18-24 (2014) '[non additive!']]]*ConsolGeog[[#This Row],[County Stats Distribution Factor]]</f>
        <v>0</v>
      </c>
      <c r="AD5" s="125" t="str">
        <f>IF(AND(ConsolGeog[[#This Row],[Presented HS - 16-17 (2014)]]+ConsolGeog[[#This Row],[Presented HS - 18-24 (2014)]]&lt;&gt;0,ConsolGeog[[#This Row],[Presented HS - 16-24 (2014)]]&lt;&gt;0),"ERROR","")</f>
        <v/>
      </c>
      <c r="AE5" s="125" t="str">
        <f>IF(AND(ConsolGeog[[#This Row],[Presented CS - 16-17 (2014)]]+ConsolGeog[[#This Row],[Presented CS - 18-24 (2014)]]&lt;&gt;0,ConsolGeog[[#This Row],[Presented CS - 16-24 (2014)]]&lt;&gt;0),"ERROR","")</f>
        <v/>
      </c>
      <c r="AF5" s="125" t="str">
        <f>IF(AND(ConsolGeog[[#This Row],[Assessed HS - 16-17 (2014)]]+ConsolGeog[[#This Row],[Assessed HS - 18-24 (2014)]]&lt;&gt;0,ConsolGeog[[#This Row],[Assessed HS - 16-24 (2014)]]&lt;&gt;0),"ERROR","")</f>
        <v/>
      </c>
      <c r="AG5" s="125" t="str">
        <f>IF(AND(ConsolGeog[[#This Row],[Assessed CS - 16-17 (2014)]]+ConsolGeog[[#This Row],[Assessed CS - 18-24 (2014)]]&lt;&gt;0,ConsolGeog[[#This Row],[Assessed CS - 16-24 (2014)]]&lt;&gt;0),"ERROR","")</f>
        <v/>
      </c>
      <c r="AH5" s="125" t="str">
        <f>IF(OR(ConsolGeog[[#This Row],[TEST: overlapping age ranges: Presented HS]]&lt;&gt;"",ConsolGeog[[#This Row],[TEST: overlapping age ranges: Presented CS]]&lt;&gt;"",ConsolGeog[[#This Row],[TEST: overlapping age ranges: Assessed HS]]&lt;&gt;"",ConsolGeog[[#This Row],[TEST: overlapping age ranges: Assessed CS]]&lt;&gt;""),"ERROR","")</f>
        <v/>
      </c>
      <c r="AI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 spans="1:35" s="35" customFormat="1">
      <c r="A6" s="38" t="s">
        <v>870</v>
      </c>
      <c r="B6" s="38" t="s">
        <v>871</v>
      </c>
      <c r="C6" s="38">
        <v>191610</v>
      </c>
      <c r="D6" s="38">
        <v>20393.060000000001</v>
      </c>
      <c r="E6" s="38" t="s">
        <v>870</v>
      </c>
      <c r="F6" s="112">
        <f>IF(ISERROR(MATCH(ConsolGeog[[#This Row],[lad14cd]],CentrepointSourced[2014 ONS Code],0)),1,"")</f>
        <v>1</v>
      </c>
      <c r="G6" s="113" t="str">
        <f>TRIM(IF(ConsolGeog[[#This Row],[Not in Centre Point Sourced?]]=1,INDEX(LKP_MissingLATypesDQ[TYPE],MATCH(ConsolGeog[[#This Row],[lad14cd]],LKP_MissingLATypesDQ[ONS_CODE],0)),INDEX(CentrepointSourced[LA Type DQ],MATCH(ConsolGeog[[#This Row],[lad14cd]],CentrepointSourced[2014 ONS Code],0))))</f>
        <v>Unitary</v>
      </c>
      <c r="H6" s="113" t="str">
        <f>IF(OR(ConsolGeog[[#This Row],[LA Type]]="Unitary",ConsolGeog[[#This Row],[LA Type]]="District"),"England",INDEX(CentrepointSourced[Country],MATCH(ConsolGeog[[#This Row],[lad14cd]],CentrepointSourced[2014 ONS Code],0)))</f>
        <v>England</v>
      </c>
      <c r="I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Stockton-on-Tees</v>
      </c>
      <c r="J6" s="114">
        <f>SUMIFS(CentrepointSourced[Presented HS - 16-17],CentrepointSourced[2014 ONS Code],ConsolGeog[[#This Row],[lad14cd]],CentrepointSourced[Year],2014)</f>
        <v>0</v>
      </c>
      <c r="K6" s="114">
        <f>SUMIFS(CentrepointSourced[Presented HS - 16-24],CentrepointSourced[2014 ONS Code],ConsolGeog[[#This Row],[lad14cd]],CentrepointSourced[Year],2014)</f>
        <v>0</v>
      </c>
      <c r="L6" s="114">
        <f>SUMIFS(CentrepointSourced[Presented HS - 18-24],CentrepointSourced[2014 ONS Code],ConsolGeog[[#This Row],[lad14cd]],CentrepointSourced[Year],2014)</f>
        <v>0</v>
      </c>
      <c r="M6" s="114">
        <f>SUMIFS(CentrepointSourced[Assessed HS - 16-17],CentrepointSourced[2014 ONS Code],ConsolGeog[[#This Row],[lad14cd]],CentrepointSourced[Year],2014)</f>
        <v>0</v>
      </c>
      <c r="N6" s="114">
        <f>SUMIFS(CentrepointSourced[Assessed HS - 16-24],CentrepointSourced[2014 ONS Code],ConsolGeog[[#This Row],[lad14cd]],CentrepointSourced[Year],2014)</f>
        <v>0</v>
      </c>
      <c r="O6" s="114">
        <f>SUMIFS(CentrepointSourced[Assessed HS - 18-24],CentrepointSourced[2014 ONS Code],ConsolGeog[[#This Row],[lad14cd]],CentrepointSourced[Year],2014)</f>
        <v>0</v>
      </c>
      <c r="P6" s="114">
        <f>SUMIFS(CentrepointSourced[Presented CS - 16-17],CentrepointSourced[Local Authority DQ],ConsolGeog[[#This Row],[County Name]],CentrepointSourced[Year],2014)</f>
        <v>0</v>
      </c>
      <c r="Q6" s="114">
        <f>SUMIFS(CentrepointSourced[Presented CS - 16-24],CentrepointSourced[Local Authority DQ],ConsolGeog[[#This Row],[County Name]],CentrepointSourced[Year],2014)</f>
        <v>0</v>
      </c>
      <c r="R6" s="114">
        <f>SUMIFS(CentrepointSourced[Presented CS - 18-24],CentrepointSourced[Local Authority DQ],ConsolGeog[[#This Row],[County Name]],CentrepointSourced[Year],2014)</f>
        <v>0</v>
      </c>
      <c r="S6" s="114">
        <f>SUMIFS(CentrepointSourced[Assessed CS - 16-17],CentrepointSourced[Local Authority DQ],ConsolGeog[[#This Row],[County Name]],CentrepointSourced[Year],2014)</f>
        <v>0</v>
      </c>
      <c r="T6" s="114">
        <f>SUMIFS(CentrepointSourced[Assessed CS - 16-24],CentrepointSourced[Local Authority DQ],ConsolGeog[[#This Row],[County Name]],CentrepointSourced[Year],2014)</f>
        <v>0</v>
      </c>
      <c r="U6" s="114">
        <f>SUMIFS(CentrepointSourced[Assessed CS - 18-24],CentrepointSourced[Local Authority DQ],ConsolGeog[[#This Row],[County Name]],CentrepointSourced[Year],2014)</f>
        <v>0</v>
      </c>
      <c r="V6" s="114">
        <f>IF(ConsolGeog[[#This Row],[LA Type]]="District",SUMIFS(ConsolGeog[population],ConsolGeog[LA Type],"District",ConsolGeog[County Name],ConsolGeog[[#This Row],[County Name]]),IF(ConsolGeog[[#This Row],[LA Type]]="Unitary",ConsolGeog[[#This Row],[population]],0))</f>
        <v>191610</v>
      </c>
      <c r="W6" s="115">
        <f>IF(ConsolGeog[[#This Row],[COUNTY: Sum of districts'' populations '[non additive!']]]=0,0,ConsolGeog[[#This Row],[population]]/ConsolGeog[[#This Row],[COUNTY: Sum of districts'' populations '[non additive!']]])</f>
        <v>1</v>
      </c>
      <c r="X6" s="125">
        <f>ConsolGeog[[#This Row],[COUNTY: Presented CS - 16-17 (2014) '[non additive!']]]*ConsolGeog[[#This Row],[County Stats Distribution Factor]]</f>
        <v>0</v>
      </c>
      <c r="Y6" s="125">
        <f>ConsolGeog[[#This Row],[COUNTY: Presented CS - 16-24 (2014) '[non additive!']]]*ConsolGeog[[#This Row],[County Stats Distribution Factor]]</f>
        <v>0</v>
      </c>
      <c r="Z6" s="125">
        <f>ConsolGeog[[#This Row],[COUNTY: Presented CS - 18-24 (2014) '[non additive!']]]*ConsolGeog[[#This Row],[County Stats Distribution Factor]]</f>
        <v>0</v>
      </c>
      <c r="AA6" s="125">
        <f>ConsolGeog[[#This Row],[COUNTY: Assessed CS - 16-17 (2014) '[non additive!']]]*ConsolGeog[[#This Row],[County Stats Distribution Factor]]</f>
        <v>0</v>
      </c>
      <c r="AB6" s="125">
        <f>ConsolGeog[[#This Row],[COUNTY: Assessed CS - 16-24 (2014) '[non additive!']]]*ConsolGeog[[#This Row],[County Stats Distribution Factor]]</f>
        <v>0</v>
      </c>
      <c r="AC6" s="125">
        <f>ConsolGeog[[#This Row],[COUNTY: Assessed CS - 18-24 (2014) '[non additive!']]]*ConsolGeog[[#This Row],[County Stats Distribution Factor]]</f>
        <v>0</v>
      </c>
      <c r="AD6" s="125" t="str">
        <f>IF(AND(ConsolGeog[[#This Row],[Presented HS - 16-17 (2014)]]+ConsolGeog[[#This Row],[Presented HS - 18-24 (2014)]]&lt;&gt;0,ConsolGeog[[#This Row],[Presented HS - 16-24 (2014)]]&lt;&gt;0),"ERROR","")</f>
        <v/>
      </c>
      <c r="AE6" s="125" t="str">
        <f>IF(AND(ConsolGeog[[#This Row],[Presented CS - 16-17 (2014)]]+ConsolGeog[[#This Row],[Presented CS - 18-24 (2014)]]&lt;&gt;0,ConsolGeog[[#This Row],[Presented CS - 16-24 (2014)]]&lt;&gt;0),"ERROR","")</f>
        <v/>
      </c>
      <c r="AF6" s="125" t="str">
        <f>IF(AND(ConsolGeog[[#This Row],[Assessed HS - 16-17 (2014)]]+ConsolGeog[[#This Row],[Assessed HS - 18-24 (2014)]]&lt;&gt;0,ConsolGeog[[#This Row],[Assessed HS - 16-24 (2014)]]&lt;&gt;0),"ERROR","")</f>
        <v/>
      </c>
      <c r="AG6" s="125" t="str">
        <f>IF(AND(ConsolGeog[[#This Row],[Assessed CS - 16-17 (2014)]]+ConsolGeog[[#This Row],[Assessed CS - 18-24 (2014)]]&lt;&gt;0,ConsolGeog[[#This Row],[Assessed CS - 16-24 (2014)]]&lt;&gt;0),"ERROR","")</f>
        <v/>
      </c>
      <c r="AH6" s="125" t="str">
        <f>IF(OR(ConsolGeog[[#This Row],[TEST: overlapping age ranges: Presented HS]]&lt;&gt;"",ConsolGeog[[#This Row],[TEST: overlapping age ranges: Presented CS]]&lt;&gt;"",ConsolGeog[[#This Row],[TEST: overlapping age ranges: Assessed HS]]&lt;&gt;"",ConsolGeog[[#This Row],[TEST: overlapping age ranges: Assessed CS]]&lt;&gt;""),"ERROR","")</f>
        <v/>
      </c>
      <c r="AI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7" spans="1:35" s="35" customFormat="1">
      <c r="A7" s="38" t="s">
        <v>868</v>
      </c>
      <c r="B7" s="38" t="s">
        <v>869</v>
      </c>
      <c r="C7" s="38">
        <v>203201</v>
      </c>
      <c r="D7" s="38">
        <v>4335.33</v>
      </c>
      <c r="E7" s="38" t="s">
        <v>868</v>
      </c>
      <c r="F7" s="112">
        <f>IF(ISERROR(MATCH(ConsolGeog[[#This Row],[lad14cd]],CentrepointSourced[2014 ONS Code],0)),1,"")</f>
        <v>1</v>
      </c>
      <c r="G7" s="113" t="str">
        <f>TRIM(IF(ConsolGeog[[#This Row],[Not in Centre Point Sourced?]]=1,INDEX(LKP_MissingLATypesDQ[TYPE],MATCH(ConsolGeog[[#This Row],[lad14cd]],LKP_MissingLATypesDQ[ONS_CODE],0)),INDEX(CentrepointSourced[LA Type DQ],MATCH(ConsolGeog[[#This Row],[lad14cd]],CentrepointSourced[2014 ONS Code],0))))</f>
        <v>Unitary</v>
      </c>
      <c r="H7" s="113" t="str">
        <f>IF(OR(ConsolGeog[[#This Row],[LA Type]]="Unitary",ConsolGeog[[#This Row],[LA Type]]="District"),"England",INDEX(CentrepointSourced[Country],MATCH(ConsolGeog[[#This Row],[lad14cd]],CentrepointSourced[2014 ONS Code],0)))</f>
        <v>England</v>
      </c>
      <c r="I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Luton</v>
      </c>
      <c r="J7" s="114">
        <f>SUMIFS(CentrepointSourced[Presented HS - 16-17],CentrepointSourced[2014 ONS Code],ConsolGeog[[#This Row],[lad14cd]],CentrepointSourced[Year],2014)</f>
        <v>0</v>
      </c>
      <c r="K7" s="114">
        <f>SUMIFS(CentrepointSourced[Presented HS - 16-24],CentrepointSourced[2014 ONS Code],ConsolGeog[[#This Row],[lad14cd]],CentrepointSourced[Year],2014)</f>
        <v>0</v>
      </c>
      <c r="L7" s="114">
        <f>SUMIFS(CentrepointSourced[Presented HS - 18-24],CentrepointSourced[2014 ONS Code],ConsolGeog[[#This Row],[lad14cd]],CentrepointSourced[Year],2014)</f>
        <v>0</v>
      </c>
      <c r="M7" s="114">
        <f>SUMIFS(CentrepointSourced[Assessed HS - 16-17],CentrepointSourced[2014 ONS Code],ConsolGeog[[#This Row],[lad14cd]],CentrepointSourced[Year],2014)</f>
        <v>0</v>
      </c>
      <c r="N7" s="114">
        <f>SUMIFS(CentrepointSourced[Assessed HS - 16-24],CentrepointSourced[2014 ONS Code],ConsolGeog[[#This Row],[lad14cd]],CentrepointSourced[Year],2014)</f>
        <v>0</v>
      </c>
      <c r="O7" s="114">
        <f>SUMIFS(CentrepointSourced[Assessed HS - 18-24],CentrepointSourced[2014 ONS Code],ConsolGeog[[#This Row],[lad14cd]],CentrepointSourced[Year],2014)</f>
        <v>0</v>
      </c>
      <c r="P7" s="114">
        <f>SUMIFS(CentrepointSourced[Presented CS - 16-17],CentrepointSourced[Local Authority DQ],ConsolGeog[[#This Row],[County Name]],CentrepointSourced[Year],2014)</f>
        <v>0</v>
      </c>
      <c r="Q7" s="114">
        <f>SUMIFS(CentrepointSourced[Presented CS - 16-24],CentrepointSourced[Local Authority DQ],ConsolGeog[[#This Row],[County Name]],CentrepointSourced[Year],2014)</f>
        <v>0</v>
      </c>
      <c r="R7" s="114">
        <f>SUMIFS(CentrepointSourced[Presented CS - 18-24],CentrepointSourced[Local Authority DQ],ConsolGeog[[#This Row],[County Name]],CentrepointSourced[Year],2014)</f>
        <v>0</v>
      </c>
      <c r="S7" s="114">
        <f>SUMIFS(CentrepointSourced[Assessed CS - 16-17],CentrepointSourced[Local Authority DQ],ConsolGeog[[#This Row],[County Name]],CentrepointSourced[Year],2014)</f>
        <v>0</v>
      </c>
      <c r="T7" s="114">
        <f>SUMIFS(CentrepointSourced[Assessed CS - 16-24],CentrepointSourced[Local Authority DQ],ConsolGeog[[#This Row],[County Name]],CentrepointSourced[Year],2014)</f>
        <v>0</v>
      </c>
      <c r="U7" s="114">
        <f>SUMIFS(CentrepointSourced[Assessed CS - 18-24],CentrepointSourced[Local Authority DQ],ConsolGeog[[#This Row],[County Name]],CentrepointSourced[Year],2014)</f>
        <v>0</v>
      </c>
      <c r="V7" s="114">
        <f>IF(ConsolGeog[[#This Row],[LA Type]]="District",SUMIFS(ConsolGeog[population],ConsolGeog[LA Type],"District",ConsolGeog[County Name],ConsolGeog[[#This Row],[County Name]]),IF(ConsolGeog[[#This Row],[LA Type]]="Unitary",ConsolGeog[[#This Row],[population]],0))</f>
        <v>203201</v>
      </c>
      <c r="W7" s="115">
        <f>IF(ConsolGeog[[#This Row],[COUNTY: Sum of districts'' populations '[non additive!']]]=0,0,ConsolGeog[[#This Row],[population]]/ConsolGeog[[#This Row],[COUNTY: Sum of districts'' populations '[non additive!']]])</f>
        <v>1</v>
      </c>
      <c r="X7" s="125">
        <f>ConsolGeog[[#This Row],[COUNTY: Presented CS - 16-17 (2014) '[non additive!']]]*ConsolGeog[[#This Row],[County Stats Distribution Factor]]</f>
        <v>0</v>
      </c>
      <c r="Y7" s="125">
        <f>ConsolGeog[[#This Row],[COUNTY: Presented CS - 16-24 (2014) '[non additive!']]]*ConsolGeog[[#This Row],[County Stats Distribution Factor]]</f>
        <v>0</v>
      </c>
      <c r="Z7" s="125">
        <f>ConsolGeog[[#This Row],[COUNTY: Presented CS - 18-24 (2014) '[non additive!']]]*ConsolGeog[[#This Row],[County Stats Distribution Factor]]</f>
        <v>0</v>
      </c>
      <c r="AA7" s="125">
        <f>ConsolGeog[[#This Row],[COUNTY: Assessed CS - 16-17 (2014) '[non additive!']]]*ConsolGeog[[#This Row],[County Stats Distribution Factor]]</f>
        <v>0</v>
      </c>
      <c r="AB7" s="125">
        <f>ConsolGeog[[#This Row],[COUNTY: Assessed CS - 16-24 (2014) '[non additive!']]]*ConsolGeog[[#This Row],[County Stats Distribution Factor]]</f>
        <v>0</v>
      </c>
      <c r="AC7" s="125">
        <f>ConsolGeog[[#This Row],[COUNTY: Assessed CS - 18-24 (2014) '[non additive!']]]*ConsolGeog[[#This Row],[County Stats Distribution Factor]]</f>
        <v>0</v>
      </c>
      <c r="AD7" s="125" t="str">
        <f>IF(AND(ConsolGeog[[#This Row],[Presented HS - 16-17 (2014)]]+ConsolGeog[[#This Row],[Presented HS - 18-24 (2014)]]&lt;&gt;0,ConsolGeog[[#This Row],[Presented HS - 16-24 (2014)]]&lt;&gt;0),"ERROR","")</f>
        <v/>
      </c>
      <c r="AE7" s="125" t="str">
        <f>IF(AND(ConsolGeog[[#This Row],[Presented CS - 16-17 (2014)]]+ConsolGeog[[#This Row],[Presented CS - 18-24 (2014)]]&lt;&gt;0,ConsolGeog[[#This Row],[Presented CS - 16-24 (2014)]]&lt;&gt;0),"ERROR","")</f>
        <v/>
      </c>
      <c r="AF7" s="125" t="str">
        <f>IF(AND(ConsolGeog[[#This Row],[Assessed HS - 16-17 (2014)]]+ConsolGeog[[#This Row],[Assessed HS - 18-24 (2014)]]&lt;&gt;0,ConsolGeog[[#This Row],[Assessed HS - 16-24 (2014)]]&lt;&gt;0),"ERROR","")</f>
        <v/>
      </c>
      <c r="AG7" s="125" t="str">
        <f>IF(AND(ConsolGeog[[#This Row],[Assessed CS - 16-17 (2014)]]+ConsolGeog[[#This Row],[Assessed CS - 18-24 (2014)]]&lt;&gt;0,ConsolGeog[[#This Row],[Assessed CS - 16-24 (2014)]]&lt;&gt;0),"ERROR","")</f>
        <v/>
      </c>
      <c r="AH7" s="125" t="str">
        <f>IF(OR(ConsolGeog[[#This Row],[TEST: overlapping age ranges: Presented HS]]&lt;&gt;"",ConsolGeog[[#This Row],[TEST: overlapping age ranges: Presented CS]]&lt;&gt;"",ConsolGeog[[#This Row],[TEST: overlapping age ranges: Assessed HS]]&lt;&gt;"",ConsolGeog[[#This Row],[TEST: overlapping age ranges: Assessed CS]]&lt;&gt;""),"ERROR","")</f>
        <v/>
      </c>
      <c r="AI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 spans="1:35" s="35" customFormat="1">
      <c r="A8" s="38" t="s">
        <v>866</v>
      </c>
      <c r="B8" s="38" t="s">
        <v>867</v>
      </c>
      <c r="C8" s="38">
        <v>105564</v>
      </c>
      <c r="D8" s="38">
        <v>19747.509999999998</v>
      </c>
      <c r="E8" s="38" t="s">
        <v>866</v>
      </c>
      <c r="F8" s="112">
        <f>IF(ISERROR(MATCH(ConsolGeog[[#This Row],[lad14cd]],CentrepointSourced[2014 ONS Code],0)),1,"")</f>
        <v>1</v>
      </c>
      <c r="G8" s="113" t="str">
        <f>TRIM(IF(ConsolGeog[[#This Row],[Not in Centre Point Sourced?]]=1,INDEX(LKP_MissingLATypesDQ[TYPE],MATCH(ConsolGeog[[#This Row],[lad14cd]],LKP_MissingLATypesDQ[ONS_CODE],0)),INDEX(CentrepointSourced[LA Type DQ],MATCH(ConsolGeog[[#This Row],[lad14cd]],CentrepointSourced[2014 ONS Code],0))))</f>
        <v>Unitary</v>
      </c>
      <c r="H8" s="113" t="str">
        <f>IF(OR(ConsolGeog[[#This Row],[LA Type]]="Unitary",ConsolGeog[[#This Row],[LA Type]]="District"),"England",INDEX(CentrepointSourced[Country],MATCH(ConsolGeog[[#This Row],[lad14cd]],CentrepointSourced[2014 ONS Code],0)))</f>
        <v>England</v>
      </c>
      <c r="I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Darlington</v>
      </c>
      <c r="J8" s="114">
        <f>SUMIFS(CentrepointSourced[Presented HS - 16-17],CentrepointSourced[2014 ONS Code],ConsolGeog[[#This Row],[lad14cd]],CentrepointSourced[Year],2014)</f>
        <v>0</v>
      </c>
      <c r="K8" s="114">
        <f>SUMIFS(CentrepointSourced[Presented HS - 16-24],CentrepointSourced[2014 ONS Code],ConsolGeog[[#This Row],[lad14cd]],CentrepointSourced[Year],2014)</f>
        <v>0</v>
      </c>
      <c r="L8" s="114">
        <f>SUMIFS(CentrepointSourced[Presented HS - 18-24],CentrepointSourced[2014 ONS Code],ConsolGeog[[#This Row],[lad14cd]],CentrepointSourced[Year],2014)</f>
        <v>0</v>
      </c>
      <c r="M8" s="114">
        <f>SUMIFS(CentrepointSourced[Assessed HS - 16-17],CentrepointSourced[2014 ONS Code],ConsolGeog[[#This Row],[lad14cd]],CentrepointSourced[Year],2014)</f>
        <v>0</v>
      </c>
      <c r="N8" s="114">
        <f>SUMIFS(CentrepointSourced[Assessed HS - 16-24],CentrepointSourced[2014 ONS Code],ConsolGeog[[#This Row],[lad14cd]],CentrepointSourced[Year],2014)</f>
        <v>0</v>
      </c>
      <c r="O8" s="114">
        <f>SUMIFS(CentrepointSourced[Assessed HS - 18-24],CentrepointSourced[2014 ONS Code],ConsolGeog[[#This Row],[lad14cd]],CentrepointSourced[Year],2014)</f>
        <v>0</v>
      </c>
      <c r="P8" s="114">
        <f>SUMIFS(CentrepointSourced[Presented CS - 16-17],CentrepointSourced[Local Authority DQ],ConsolGeog[[#This Row],[County Name]],CentrepointSourced[Year],2014)</f>
        <v>0</v>
      </c>
      <c r="Q8" s="114">
        <f>SUMIFS(CentrepointSourced[Presented CS - 16-24],CentrepointSourced[Local Authority DQ],ConsolGeog[[#This Row],[County Name]],CentrepointSourced[Year],2014)</f>
        <v>0</v>
      </c>
      <c r="R8" s="114">
        <f>SUMIFS(CentrepointSourced[Presented CS - 18-24],CentrepointSourced[Local Authority DQ],ConsolGeog[[#This Row],[County Name]],CentrepointSourced[Year],2014)</f>
        <v>0</v>
      </c>
      <c r="S8" s="114">
        <f>SUMIFS(CentrepointSourced[Assessed CS - 16-17],CentrepointSourced[Local Authority DQ],ConsolGeog[[#This Row],[County Name]],CentrepointSourced[Year],2014)</f>
        <v>0</v>
      </c>
      <c r="T8" s="114">
        <f>SUMIFS(CentrepointSourced[Assessed CS - 16-24],CentrepointSourced[Local Authority DQ],ConsolGeog[[#This Row],[County Name]],CentrepointSourced[Year],2014)</f>
        <v>0</v>
      </c>
      <c r="U8" s="114">
        <f>SUMIFS(CentrepointSourced[Assessed CS - 18-24],CentrepointSourced[Local Authority DQ],ConsolGeog[[#This Row],[County Name]],CentrepointSourced[Year],2014)</f>
        <v>0</v>
      </c>
      <c r="V8" s="114">
        <f>IF(ConsolGeog[[#This Row],[LA Type]]="District",SUMIFS(ConsolGeog[population],ConsolGeog[LA Type],"District",ConsolGeog[County Name],ConsolGeog[[#This Row],[County Name]]),IF(ConsolGeog[[#This Row],[LA Type]]="Unitary",ConsolGeog[[#This Row],[population]],0))</f>
        <v>105564</v>
      </c>
      <c r="W8" s="115">
        <f>IF(ConsolGeog[[#This Row],[COUNTY: Sum of districts'' populations '[non additive!']]]=0,0,ConsolGeog[[#This Row],[population]]/ConsolGeog[[#This Row],[COUNTY: Sum of districts'' populations '[non additive!']]])</f>
        <v>1</v>
      </c>
      <c r="X8" s="125">
        <f>ConsolGeog[[#This Row],[COUNTY: Presented CS - 16-17 (2014) '[non additive!']]]*ConsolGeog[[#This Row],[County Stats Distribution Factor]]</f>
        <v>0</v>
      </c>
      <c r="Y8" s="125">
        <f>ConsolGeog[[#This Row],[COUNTY: Presented CS - 16-24 (2014) '[non additive!']]]*ConsolGeog[[#This Row],[County Stats Distribution Factor]]</f>
        <v>0</v>
      </c>
      <c r="Z8" s="125">
        <f>ConsolGeog[[#This Row],[COUNTY: Presented CS - 18-24 (2014) '[non additive!']]]*ConsolGeog[[#This Row],[County Stats Distribution Factor]]</f>
        <v>0</v>
      </c>
      <c r="AA8" s="125">
        <f>ConsolGeog[[#This Row],[COUNTY: Assessed CS - 16-17 (2014) '[non additive!']]]*ConsolGeog[[#This Row],[County Stats Distribution Factor]]</f>
        <v>0</v>
      </c>
      <c r="AB8" s="125">
        <f>ConsolGeog[[#This Row],[COUNTY: Assessed CS - 16-24 (2014) '[non additive!']]]*ConsolGeog[[#This Row],[County Stats Distribution Factor]]</f>
        <v>0</v>
      </c>
      <c r="AC8" s="125">
        <f>ConsolGeog[[#This Row],[COUNTY: Assessed CS - 18-24 (2014) '[non additive!']]]*ConsolGeog[[#This Row],[County Stats Distribution Factor]]</f>
        <v>0</v>
      </c>
      <c r="AD8" s="125" t="str">
        <f>IF(AND(ConsolGeog[[#This Row],[Presented HS - 16-17 (2014)]]+ConsolGeog[[#This Row],[Presented HS - 18-24 (2014)]]&lt;&gt;0,ConsolGeog[[#This Row],[Presented HS - 16-24 (2014)]]&lt;&gt;0),"ERROR","")</f>
        <v/>
      </c>
      <c r="AE8" s="125" t="str">
        <f>IF(AND(ConsolGeog[[#This Row],[Presented CS - 16-17 (2014)]]+ConsolGeog[[#This Row],[Presented CS - 18-24 (2014)]]&lt;&gt;0,ConsolGeog[[#This Row],[Presented CS - 16-24 (2014)]]&lt;&gt;0),"ERROR","")</f>
        <v/>
      </c>
      <c r="AF8" s="125" t="str">
        <f>IF(AND(ConsolGeog[[#This Row],[Assessed HS - 16-17 (2014)]]+ConsolGeog[[#This Row],[Assessed HS - 18-24 (2014)]]&lt;&gt;0,ConsolGeog[[#This Row],[Assessed HS - 16-24 (2014)]]&lt;&gt;0),"ERROR","")</f>
        <v/>
      </c>
      <c r="AG8" s="125" t="str">
        <f>IF(AND(ConsolGeog[[#This Row],[Assessed CS - 16-17 (2014)]]+ConsolGeog[[#This Row],[Assessed CS - 18-24 (2014)]]&lt;&gt;0,ConsolGeog[[#This Row],[Assessed CS - 16-24 (2014)]]&lt;&gt;0),"ERROR","")</f>
        <v/>
      </c>
      <c r="AH8" s="125" t="str">
        <f>IF(OR(ConsolGeog[[#This Row],[TEST: overlapping age ranges: Presented HS]]&lt;&gt;"",ConsolGeog[[#This Row],[TEST: overlapping age ranges: Presented CS]]&lt;&gt;"",ConsolGeog[[#This Row],[TEST: overlapping age ranges: Assessed HS]]&lt;&gt;"",ConsolGeog[[#This Row],[TEST: overlapping age ranges: Assessed CS]]&lt;&gt;""),"ERROR","")</f>
        <v/>
      </c>
      <c r="AI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 spans="1:35" s="35" customFormat="1" ht="15" customHeight="1">
      <c r="A9" s="38" t="s">
        <v>865</v>
      </c>
      <c r="B9" s="38" t="s">
        <v>208</v>
      </c>
      <c r="C9" s="38">
        <v>125746</v>
      </c>
      <c r="D9" s="38">
        <v>7909.52</v>
      </c>
      <c r="E9" s="38" t="s">
        <v>865</v>
      </c>
      <c r="F9" s="112" t="str">
        <f>IF(ISERROR(MATCH(ConsolGeog[[#This Row],[lad14cd]],CentrepointSourced[2014 ONS Code],0)),1,"")</f>
        <v/>
      </c>
      <c r="G9" s="113" t="str">
        <f>TRIM(IF(ConsolGeog[[#This Row],[Not in Centre Point Sourced?]]=1,INDEX(LKP_MissingLATypesDQ[TYPE],MATCH(ConsolGeog[[#This Row],[lad14cd]],LKP_MissingLATypesDQ[ONS_CODE],0)),INDEX(CentrepointSourced[LA Type DQ],MATCH(ConsolGeog[[#This Row],[lad14cd]],CentrepointSourced[2014 ONS Code],0))))</f>
        <v>Unitary</v>
      </c>
      <c r="H9" s="113" t="str">
        <f>IF(OR(ConsolGeog[[#This Row],[LA Type]]="Unitary",ConsolGeog[[#This Row],[LA Type]]="District"),"England",INDEX(CentrepointSourced[Country],MATCH(ConsolGeog[[#This Row],[lad14cd]],CentrepointSourced[2014 ONS Code],0)))</f>
        <v>England</v>
      </c>
      <c r="I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Halton</v>
      </c>
      <c r="J9" s="114">
        <f>SUMIFS(CentrepointSourced[Presented HS - 16-17],CentrepointSourced[2014 ONS Code],ConsolGeog[[#This Row],[lad14cd]],CentrepointSourced[Year],2014)</f>
        <v>0</v>
      </c>
      <c r="K9" s="114">
        <f>SUMIFS(CentrepointSourced[Presented HS - 16-24],CentrepointSourced[2014 ONS Code],ConsolGeog[[#This Row],[lad14cd]],CentrepointSourced[Year],2014)</f>
        <v>18</v>
      </c>
      <c r="L9" s="114">
        <f>SUMIFS(CentrepointSourced[Presented HS - 18-24],CentrepointSourced[2014 ONS Code],ConsolGeog[[#This Row],[lad14cd]],CentrepointSourced[Year],2014)</f>
        <v>0</v>
      </c>
      <c r="M9" s="114">
        <f>SUMIFS(CentrepointSourced[Assessed HS - 16-17],CentrepointSourced[2014 ONS Code],ConsolGeog[[#This Row],[lad14cd]],CentrepointSourced[Year],2014)</f>
        <v>0</v>
      </c>
      <c r="N9" s="114">
        <f>SUMIFS(CentrepointSourced[Assessed HS - 16-24],CentrepointSourced[2014 ONS Code],ConsolGeog[[#This Row],[lad14cd]],CentrepointSourced[Year],2014)</f>
        <v>18</v>
      </c>
      <c r="O9" s="114">
        <f>SUMIFS(CentrepointSourced[Assessed HS - 18-24],CentrepointSourced[2014 ONS Code],ConsolGeog[[#This Row],[lad14cd]],CentrepointSourced[Year],2014)</f>
        <v>0</v>
      </c>
      <c r="P9" s="114">
        <f>SUMIFS(CentrepointSourced[Presented CS - 16-17],CentrepointSourced[Local Authority DQ],ConsolGeog[[#This Row],[County Name]],CentrepointSourced[Year],2014)</f>
        <v>0</v>
      </c>
      <c r="Q9" s="114">
        <f>SUMIFS(CentrepointSourced[Presented CS - 16-24],CentrepointSourced[Local Authority DQ],ConsolGeog[[#This Row],[County Name]],CentrepointSourced[Year],2014)</f>
        <v>0</v>
      </c>
      <c r="R9" s="114">
        <f>SUMIFS(CentrepointSourced[Presented CS - 18-24],CentrepointSourced[Local Authority DQ],ConsolGeog[[#This Row],[County Name]],CentrepointSourced[Year],2014)</f>
        <v>0</v>
      </c>
      <c r="S9" s="114">
        <f>SUMIFS(CentrepointSourced[Assessed CS - 16-17],CentrepointSourced[Local Authority DQ],ConsolGeog[[#This Row],[County Name]],CentrepointSourced[Year],2014)</f>
        <v>0</v>
      </c>
      <c r="T9" s="114">
        <f>SUMIFS(CentrepointSourced[Assessed CS - 16-24],CentrepointSourced[Local Authority DQ],ConsolGeog[[#This Row],[County Name]],CentrepointSourced[Year],2014)</f>
        <v>0</v>
      </c>
      <c r="U9" s="114">
        <f>SUMIFS(CentrepointSourced[Assessed CS - 18-24],CentrepointSourced[Local Authority DQ],ConsolGeog[[#This Row],[County Name]],CentrepointSourced[Year],2014)</f>
        <v>0</v>
      </c>
      <c r="V9" s="114">
        <f>IF(ConsolGeog[[#This Row],[LA Type]]="District",SUMIFS(ConsolGeog[population],ConsolGeog[LA Type],"District",ConsolGeog[County Name],ConsolGeog[[#This Row],[County Name]]),IF(ConsolGeog[[#This Row],[LA Type]]="Unitary",ConsolGeog[[#This Row],[population]],0))</f>
        <v>125746</v>
      </c>
      <c r="W9" s="115">
        <f>IF(ConsolGeog[[#This Row],[COUNTY: Sum of districts'' populations '[non additive!']]]=0,0,ConsolGeog[[#This Row],[population]]/ConsolGeog[[#This Row],[COUNTY: Sum of districts'' populations '[non additive!']]])</f>
        <v>1</v>
      </c>
      <c r="X9" s="125">
        <f>ConsolGeog[[#This Row],[COUNTY: Presented CS - 16-17 (2014) '[non additive!']]]*ConsolGeog[[#This Row],[County Stats Distribution Factor]]</f>
        <v>0</v>
      </c>
      <c r="Y9" s="125">
        <f>ConsolGeog[[#This Row],[COUNTY: Presented CS - 16-24 (2014) '[non additive!']]]*ConsolGeog[[#This Row],[County Stats Distribution Factor]]</f>
        <v>0</v>
      </c>
      <c r="Z9" s="125">
        <f>ConsolGeog[[#This Row],[COUNTY: Presented CS - 18-24 (2014) '[non additive!']]]*ConsolGeog[[#This Row],[County Stats Distribution Factor]]</f>
        <v>0</v>
      </c>
      <c r="AA9" s="125">
        <f>ConsolGeog[[#This Row],[COUNTY: Assessed CS - 16-17 (2014) '[non additive!']]]*ConsolGeog[[#This Row],[County Stats Distribution Factor]]</f>
        <v>0</v>
      </c>
      <c r="AB9" s="125">
        <f>ConsolGeog[[#This Row],[COUNTY: Assessed CS - 16-24 (2014) '[non additive!']]]*ConsolGeog[[#This Row],[County Stats Distribution Factor]]</f>
        <v>0</v>
      </c>
      <c r="AC9" s="125">
        <f>ConsolGeog[[#This Row],[COUNTY: Assessed CS - 18-24 (2014) '[non additive!']]]*ConsolGeog[[#This Row],[County Stats Distribution Factor]]</f>
        <v>0</v>
      </c>
      <c r="AD9" s="125" t="str">
        <f>IF(AND(ConsolGeog[[#This Row],[Presented HS - 16-17 (2014)]]+ConsolGeog[[#This Row],[Presented HS - 18-24 (2014)]]&lt;&gt;0,ConsolGeog[[#This Row],[Presented HS - 16-24 (2014)]]&lt;&gt;0),"ERROR","")</f>
        <v/>
      </c>
      <c r="AE9" s="125" t="str">
        <f>IF(AND(ConsolGeog[[#This Row],[Presented CS - 16-17 (2014)]]+ConsolGeog[[#This Row],[Presented CS - 18-24 (2014)]]&lt;&gt;0,ConsolGeog[[#This Row],[Presented CS - 16-24 (2014)]]&lt;&gt;0),"ERROR","")</f>
        <v/>
      </c>
      <c r="AF9" s="125" t="str">
        <f>IF(AND(ConsolGeog[[#This Row],[Assessed HS - 16-17 (2014)]]+ConsolGeog[[#This Row],[Assessed HS - 18-24 (2014)]]&lt;&gt;0,ConsolGeog[[#This Row],[Assessed HS - 16-24 (2014)]]&lt;&gt;0),"ERROR","")</f>
        <v/>
      </c>
      <c r="AG9" s="125" t="str">
        <f>IF(AND(ConsolGeog[[#This Row],[Assessed CS - 16-17 (2014)]]+ConsolGeog[[#This Row],[Assessed CS - 18-24 (2014)]]&lt;&gt;0,ConsolGeog[[#This Row],[Assessed CS - 16-24 (2014)]]&lt;&gt;0),"ERROR","")</f>
        <v/>
      </c>
      <c r="AH9" s="125" t="str">
        <f>IF(OR(ConsolGeog[[#This Row],[TEST: overlapping age ranges: Presented HS]]&lt;&gt;"",ConsolGeog[[#This Row],[TEST: overlapping age ranges: Presented CS]]&lt;&gt;"",ConsolGeog[[#This Row],[TEST: overlapping age ranges: Assessed HS]]&lt;&gt;"",ConsolGeog[[#This Row],[TEST: overlapping age ranges: Assessed CS]]&lt;&gt;""),"ERROR","")</f>
        <v/>
      </c>
      <c r="AI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 spans="1:35" s="35" customFormat="1">
      <c r="A10" s="38" t="s">
        <v>863</v>
      </c>
      <c r="B10" s="38" t="s">
        <v>864</v>
      </c>
      <c r="C10" s="38">
        <v>93609</v>
      </c>
      <c r="D10" s="38">
        <v>5143.5600000000004</v>
      </c>
      <c r="E10" s="38" t="s">
        <v>863</v>
      </c>
      <c r="F10" s="112">
        <f>IF(ISERROR(MATCH(ConsolGeog[[#This Row],[lad14cd]],CentrepointSourced[2014 ONS Code],0)),1,"")</f>
        <v>1</v>
      </c>
      <c r="G10" s="113" t="str">
        <f>TRIM(IF(ConsolGeog[[#This Row],[Not in Centre Point Sourced?]]=1,INDEX(LKP_MissingLATypesDQ[TYPE],MATCH(ConsolGeog[[#This Row],[lad14cd]],LKP_MissingLATypesDQ[ONS_CODE],0)),INDEX(CentrepointSourced[LA Type DQ],MATCH(ConsolGeog[[#This Row],[lad14cd]],CentrepointSourced[2014 ONS Code],0))))</f>
        <v>District</v>
      </c>
      <c r="H10" s="113" t="str">
        <f>IF(OR(ConsolGeog[[#This Row],[LA Type]]="Unitary",ConsolGeog[[#This Row],[LA Type]]="District"),"England",INDEX(CentrepointSourced[Country],MATCH(ConsolGeog[[#This Row],[lad14cd]],CentrepointSourced[2014 ONS Code],0)))</f>
        <v>England</v>
      </c>
      <c r="I1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0" s="114">
        <f>SUMIFS(CentrepointSourced[Presented HS - 16-17],CentrepointSourced[2014 ONS Code],ConsolGeog[[#This Row],[lad14cd]],CentrepointSourced[Year],2014)</f>
        <v>0</v>
      </c>
      <c r="K10" s="114">
        <f>SUMIFS(CentrepointSourced[Presented HS - 16-24],CentrepointSourced[2014 ONS Code],ConsolGeog[[#This Row],[lad14cd]],CentrepointSourced[Year],2014)</f>
        <v>0</v>
      </c>
      <c r="L10" s="114">
        <f>SUMIFS(CentrepointSourced[Presented HS - 18-24],CentrepointSourced[2014 ONS Code],ConsolGeog[[#This Row],[lad14cd]],CentrepointSourced[Year],2014)</f>
        <v>0</v>
      </c>
      <c r="M10" s="114">
        <f>SUMIFS(CentrepointSourced[Assessed HS - 16-17],CentrepointSourced[2014 ONS Code],ConsolGeog[[#This Row],[lad14cd]],CentrepointSourced[Year],2014)</f>
        <v>0</v>
      </c>
      <c r="N10" s="114">
        <f>SUMIFS(CentrepointSourced[Assessed HS - 16-24],CentrepointSourced[2014 ONS Code],ConsolGeog[[#This Row],[lad14cd]],CentrepointSourced[Year],2014)</f>
        <v>0</v>
      </c>
      <c r="O10" s="114">
        <f>SUMIFS(CentrepointSourced[Assessed HS - 18-24],CentrepointSourced[2014 ONS Code],ConsolGeog[[#This Row],[lad14cd]],CentrepointSourced[Year],2014)</f>
        <v>0</v>
      </c>
      <c r="P10" s="114">
        <f>SUMIFS(CentrepointSourced[Presented CS - 16-17],CentrepointSourced[Local Authority DQ],ConsolGeog[[#This Row],[County Name]],CentrepointSourced[Year],2014)</f>
        <v>0</v>
      </c>
      <c r="Q10" s="114">
        <f>SUMIFS(CentrepointSourced[Presented CS - 16-24],CentrepointSourced[Local Authority DQ],ConsolGeog[[#This Row],[County Name]],CentrepointSourced[Year],2014)</f>
        <v>0</v>
      </c>
      <c r="R10" s="114">
        <f>SUMIFS(CentrepointSourced[Presented CS - 18-24],CentrepointSourced[Local Authority DQ],ConsolGeog[[#This Row],[County Name]],CentrepointSourced[Year],2014)</f>
        <v>0</v>
      </c>
      <c r="S10" s="114">
        <f>SUMIFS(CentrepointSourced[Assessed CS - 16-17],CentrepointSourced[Local Authority DQ],ConsolGeog[[#This Row],[County Name]],CentrepointSourced[Year],2014)</f>
        <v>0</v>
      </c>
      <c r="T10" s="114">
        <f>SUMIFS(CentrepointSourced[Assessed CS - 16-24],CentrepointSourced[Local Authority DQ],ConsolGeog[[#This Row],[County Name]],CentrepointSourced[Year],2014)</f>
        <v>0</v>
      </c>
      <c r="U10" s="114">
        <f>SUMIFS(CentrepointSourced[Assessed CS - 18-24],CentrepointSourced[Local Authority DQ],ConsolGeog[[#This Row],[County Name]],CentrepointSourced[Year],2014)</f>
        <v>0</v>
      </c>
      <c r="V10" s="114">
        <f>IF(ConsolGeog[[#This Row],[LA Type]]="District",SUMIFS(ConsolGeog[population],ConsolGeog[LA Type],"District",ConsolGeog[County Name],ConsolGeog[[#This Row],[County Name]]),IF(ConsolGeog[[#This Row],[LA Type]]="Unitary",ConsolGeog[[#This Row],[population]],0))</f>
        <v>1116062</v>
      </c>
      <c r="W10" s="115">
        <f>IF(ConsolGeog[[#This Row],[COUNTY: Sum of districts'' populations '[non additive!']]]=0,0,ConsolGeog[[#This Row],[population]]/ConsolGeog[[#This Row],[COUNTY: Sum of districts'' populations '[non additive!']]])</f>
        <v>8.3874372570699476E-2</v>
      </c>
      <c r="X10" s="125">
        <f>ConsolGeog[[#This Row],[COUNTY: Presented CS - 16-17 (2014) '[non additive!']]]*ConsolGeog[[#This Row],[County Stats Distribution Factor]]</f>
        <v>0</v>
      </c>
      <c r="Y10" s="125">
        <f>ConsolGeog[[#This Row],[COUNTY: Presented CS - 16-24 (2014) '[non additive!']]]*ConsolGeog[[#This Row],[County Stats Distribution Factor]]</f>
        <v>0</v>
      </c>
      <c r="Z10" s="125">
        <f>ConsolGeog[[#This Row],[COUNTY: Presented CS - 18-24 (2014) '[non additive!']]]*ConsolGeog[[#This Row],[County Stats Distribution Factor]]</f>
        <v>0</v>
      </c>
      <c r="AA10" s="125">
        <f>ConsolGeog[[#This Row],[COUNTY: Assessed CS - 16-17 (2014) '[non additive!']]]*ConsolGeog[[#This Row],[County Stats Distribution Factor]]</f>
        <v>0</v>
      </c>
      <c r="AB10" s="125">
        <f>ConsolGeog[[#This Row],[COUNTY: Assessed CS - 16-24 (2014) '[non additive!']]]*ConsolGeog[[#This Row],[County Stats Distribution Factor]]</f>
        <v>0</v>
      </c>
      <c r="AC10" s="125">
        <f>ConsolGeog[[#This Row],[COUNTY: Assessed CS - 18-24 (2014) '[non additive!']]]*ConsolGeog[[#This Row],[County Stats Distribution Factor]]</f>
        <v>0</v>
      </c>
      <c r="AD10" s="125" t="str">
        <f>IF(AND(ConsolGeog[[#This Row],[Presented HS - 16-17 (2014)]]+ConsolGeog[[#This Row],[Presented HS - 18-24 (2014)]]&lt;&gt;0,ConsolGeog[[#This Row],[Presented HS - 16-24 (2014)]]&lt;&gt;0),"ERROR","")</f>
        <v/>
      </c>
      <c r="AE10" s="125" t="str">
        <f>IF(AND(ConsolGeog[[#This Row],[Presented CS - 16-17 (2014)]]+ConsolGeog[[#This Row],[Presented CS - 18-24 (2014)]]&lt;&gt;0,ConsolGeog[[#This Row],[Presented CS - 16-24 (2014)]]&lt;&gt;0),"ERROR","")</f>
        <v/>
      </c>
      <c r="AF10" s="125" t="str">
        <f>IF(AND(ConsolGeog[[#This Row],[Assessed HS - 16-17 (2014)]]+ConsolGeog[[#This Row],[Assessed HS - 18-24 (2014)]]&lt;&gt;0,ConsolGeog[[#This Row],[Assessed HS - 16-24 (2014)]]&lt;&gt;0),"ERROR","")</f>
        <v/>
      </c>
      <c r="AG10" s="125" t="str">
        <f>IF(AND(ConsolGeog[[#This Row],[Assessed CS - 16-17 (2014)]]+ConsolGeog[[#This Row],[Assessed CS - 18-24 (2014)]]&lt;&gt;0,ConsolGeog[[#This Row],[Assessed CS - 16-24 (2014)]]&lt;&gt;0),"ERROR","")</f>
        <v/>
      </c>
      <c r="AH1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 spans="1:35" ht="15" customHeight="1">
      <c r="A11" s="38" t="s">
        <v>862</v>
      </c>
      <c r="B11" s="38" t="s">
        <v>206</v>
      </c>
      <c r="C11" s="38">
        <v>202228</v>
      </c>
      <c r="D11" s="38">
        <v>18065.39</v>
      </c>
      <c r="E11" s="38" t="s">
        <v>862</v>
      </c>
      <c r="F11" s="116" t="str">
        <f>IF(ISERROR(MATCH(ConsolGeog[[#This Row],[lad14cd]],CentrepointSourced[2014 ONS Code],0)),1,"")</f>
        <v/>
      </c>
      <c r="G11" s="113" t="str">
        <f>TRIM(IF(ConsolGeog[[#This Row],[Not in Centre Point Sourced?]]=1,INDEX(LKP_MissingLATypesDQ[TYPE],MATCH(ConsolGeog[[#This Row],[lad14cd]],LKP_MissingLATypesDQ[ONS_CODE],0)),INDEX(CentrepointSourced[LA Type DQ],MATCH(ConsolGeog[[#This Row],[lad14cd]],CentrepointSourced[2014 ONS Code],0))))</f>
        <v>Unitary</v>
      </c>
      <c r="H11" s="117" t="str">
        <f>IF(OR(ConsolGeog[[#This Row],[LA Type]]="Unitary",ConsolGeog[[#This Row],[LA Type]]="District"),"England",INDEX(CentrepointSourced[Country],MATCH(ConsolGeog[[#This Row],[lad14cd]],CentrepointSourced[2014 ONS Code],0)))</f>
        <v>England</v>
      </c>
      <c r="I1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Warrington</v>
      </c>
      <c r="J11" s="114">
        <f>SUMIFS(CentrepointSourced[Presented HS - 16-17],CentrepointSourced[2014 ONS Code],ConsolGeog[[#This Row],[lad14cd]],CentrepointSourced[Year],2014)</f>
        <v>44</v>
      </c>
      <c r="K11" s="114">
        <f>SUMIFS(CentrepointSourced[Presented HS - 16-24],CentrepointSourced[2014 ONS Code],ConsolGeog[[#This Row],[lad14cd]],CentrepointSourced[Year],2014)</f>
        <v>0</v>
      </c>
      <c r="L11" s="114">
        <f>SUMIFS(CentrepointSourced[Presented HS - 18-24],CentrepointSourced[2014 ONS Code],ConsolGeog[[#This Row],[lad14cd]],CentrepointSourced[Year],2014)</f>
        <v>65</v>
      </c>
      <c r="M11" s="114">
        <f>SUMIFS(CentrepointSourced[Assessed HS - 16-17],CentrepointSourced[2014 ONS Code],ConsolGeog[[#This Row],[lad14cd]],CentrepointSourced[Year],2014)</f>
        <v>45</v>
      </c>
      <c r="N11" s="114">
        <f>SUMIFS(CentrepointSourced[Assessed HS - 16-24],CentrepointSourced[2014 ONS Code],ConsolGeog[[#This Row],[lad14cd]],CentrepointSourced[Year],2014)</f>
        <v>0</v>
      </c>
      <c r="O11" s="114">
        <f>SUMIFS(CentrepointSourced[Assessed HS - 18-24],CentrepointSourced[2014 ONS Code],ConsolGeog[[#This Row],[lad14cd]],CentrepointSourced[Year],2014)</f>
        <v>67</v>
      </c>
      <c r="P11" s="114">
        <f>SUMIFS(CentrepointSourced[Presented CS - 16-17],CentrepointSourced[Local Authority DQ],ConsolGeog[[#This Row],[County Name]],CentrepointSourced[Year],2014)</f>
        <v>0</v>
      </c>
      <c r="Q11" s="114">
        <f>SUMIFS(CentrepointSourced[Presented CS - 16-24],CentrepointSourced[Local Authority DQ],ConsolGeog[[#This Row],[County Name]],CentrepointSourced[Year],2014)</f>
        <v>0</v>
      </c>
      <c r="R11" s="114">
        <f>SUMIFS(CentrepointSourced[Presented CS - 18-24],CentrepointSourced[Local Authority DQ],ConsolGeog[[#This Row],[County Name]],CentrepointSourced[Year],2014)</f>
        <v>0</v>
      </c>
      <c r="S11" s="114">
        <f>SUMIFS(CentrepointSourced[Assessed CS - 16-17],CentrepointSourced[Local Authority DQ],ConsolGeog[[#This Row],[County Name]],CentrepointSourced[Year],2014)</f>
        <v>0</v>
      </c>
      <c r="T11" s="114">
        <f>SUMIFS(CentrepointSourced[Assessed CS - 16-24],CentrepointSourced[Local Authority DQ],ConsolGeog[[#This Row],[County Name]],CentrepointSourced[Year],2014)</f>
        <v>0</v>
      </c>
      <c r="U11" s="114">
        <f>SUMIFS(CentrepointSourced[Assessed CS - 18-24],CentrepointSourced[Local Authority DQ],ConsolGeog[[#This Row],[County Name]],CentrepointSourced[Year],2014)</f>
        <v>0</v>
      </c>
      <c r="V11" s="114">
        <f>IF(ConsolGeog[[#This Row],[LA Type]]="District",SUMIFS(ConsolGeog[population],ConsolGeog[LA Type],"District",ConsolGeog[County Name],ConsolGeog[[#This Row],[County Name]]),IF(ConsolGeog[[#This Row],[LA Type]]="Unitary",ConsolGeog[[#This Row],[population]],0))</f>
        <v>202228</v>
      </c>
      <c r="W11" s="115">
        <f>IF(ConsolGeog[[#This Row],[COUNTY: Sum of districts'' populations '[non additive!']]]=0,0,ConsolGeog[[#This Row],[population]]/ConsolGeog[[#This Row],[COUNTY: Sum of districts'' populations '[non additive!']]])</f>
        <v>1</v>
      </c>
      <c r="X11" s="125">
        <f>ConsolGeog[[#This Row],[COUNTY: Presented CS - 16-17 (2014) '[non additive!']]]*ConsolGeog[[#This Row],[County Stats Distribution Factor]]</f>
        <v>0</v>
      </c>
      <c r="Y11" s="125">
        <f>ConsolGeog[[#This Row],[COUNTY: Presented CS - 16-24 (2014) '[non additive!']]]*ConsolGeog[[#This Row],[County Stats Distribution Factor]]</f>
        <v>0</v>
      </c>
      <c r="Z11" s="125">
        <f>ConsolGeog[[#This Row],[COUNTY: Presented CS - 18-24 (2014) '[non additive!']]]*ConsolGeog[[#This Row],[County Stats Distribution Factor]]</f>
        <v>0</v>
      </c>
      <c r="AA11" s="125">
        <f>ConsolGeog[[#This Row],[COUNTY: Assessed CS - 16-17 (2014) '[non additive!']]]*ConsolGeog[[#This Row],[County Stats Distribution Factor]]</f>
        <v>0</v>
      </c>
      <c r="AB11" s="125">
        <f>ConsolGeog[[#This Row],[COUNTY: Assessed CS - 16-24 (2014) '[non additive!']]]*ConsolGeog[[#This Row],[County Stats Distribution Factor]]</f>
        <v>0</v>
      </c>
      <c r="AC11" s="125">
        <f>ConsolGeog[[#This Row],[COUNTY: Assessed CS - 18-24 (2014) '[non additive!']]]*ConsolGeog[[#This Row],[County Stats Distribution Factor]]</f>
        <v>0</v>
      </c>
      <c r="AD11" s="125" t="str">
        <f>IF(AND(ConsolGeog[[#This Row],[Presented HS - 16-17 (2014)]]+ConsolGeog[[#This Row],[Presented HS - 18-24 (2014)]]&lt;&gt;0,ConsolGeog[[#This Row],[Presented HS - 16-24 (2014)]]&lt;&gt;0),"ERROR","")</f>
        <v/>
      </c>
      <c r="AE11" s="125" t="str">
        <f>IF(AND(ConsolGeog[[#This Row],[Presented CS - 16-17 (2014)]]+ConsolGeog[[#This Row],[Presented CS - 18-24 (2014)]]&lt;&gt;0,ConsolGeog[[#This Row],[Presented CS - 16-24 (2014)]]&lt;&gt;0),"ERROR","")</f>
        <v/>
      </c>
      <c r="AF11" s="125" t="str">
        <f>IF(AND(ConsolGeog[[#This Row],[Assessed HS - 16-17 (2014)]]+ConsolGeog[[#This Row],[Assessed HS - 18-24 (2014)]]&lt;&gt;0,ConsolGeog[[#This Row],[Assessed HS - 16-24 (2014)]]&lt;&gt;0),"ERROR","")</f>
        <v/>
      </c>
      <c r="AG11" s="125" t="str">
        <f>IF(AND(ConsolGeog[[#This Row],[Assessed CS - 16-17 (2014)]]+ConsolGeog[[#This Row],[Assessed CS - 18-24 (2014)]]&lt;&gt;0,ConsolGeog[[#This Row],[Assessed CS - 16-24 (2014)]]&lt;&gt;0),"ERROR","")</f>
        <v/>
      </c>
      <c r="AH1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2" spans="1:35">
      <c r="A12" s="38" t="s">
        <v>860</v>
      </c>
      <c r="B12" s="38" t="s">
        <v>861</v>
      </c>
      <c r="C12" s="38">
        <v>147489</v>
      </c>
      <c r="D12" s="38">
        <v>13701.18</v>
      </c>
      <c r="E12" s="38" t="s">
        <v>860</v>
      </c>
      <c r="F12" s="116" t="str">
        <f>IF(ISERROR(MATCH(ConsolGeog[[#This Row],[lad14cd]],CentrepointSourced[2014 ONS Code],0)),1,"")</f>
        <v/>
      </c>
      <c r="G12" s="113" t="str">
        <f>TRIM(IF(ConsolGeog[[#This Row],[Not in Centre Point Sourced?]]=1,INDEX(LKP_MissingLATypesDQ[TYPE],MATCH(ConsolGeog[[#This Row],[lad14cd]],LKP_MissingLATypesDQ[ONS_CODE],0)),INDEX(CentrepointSourced[LA Type DQ],MATCH(ConsolGeog[[#This Row],[lad14cd]],CentrepointSourced[2014 ONS Code],0))))</f>
        <v>Unitary</v>
      </c>
      <c r="H12" s="117" t="str">
        <f>IF(OR(ConsolGeog[[#This Row],[LA Type]]="Unitary",ConsolGeog[[#This Row],[LA Type]]="District"),"England",INDEX(CentrepointSourced[Country],MATCH(ConsolGeog[[#This Row],[lad14cd]],CentrepointSourced[2014 ONS Code],0)))</f>
        <v>England</v>
      </c>
      <c r="I1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Blackburn with Darwen</v>
      </c>
      <c r="J12" s="114">
        <f>SUMIFS(CentrepointSourced[Presented HS - 16-17],CentrepointSourced[2014 ONS Code],ConsolGeog[[#This Row],[lad14cd]],CentrepointSourced[Year],2014)</f>
        <v>65</v>
      </c>
      <c r="K12" s="114">
        <f>SUMIFS(CentrepointSourced[Presented HS - 16-24],CentrepointSourced[2014 ONS Code],ConsolGeog[[#This Row],[lad14cd]],CentrepointSourced[Year],2014)</f>
        <v>0</v>
      </c>
      <c r="L12" s="114">
        <f>SUMIFS(CentrepointSourced[Presented HS - 18-24],CentrepointSourced[2014 ONS Code],ConsolGeog[[#This Row],[lad14cd]],CentrepointSourced[Year],2014)</f>
        <v>363</v>
      </c>
      <c r="M12" s="114">
        <f>SUMIFS(CentrepointSourced[Assessed HS - 16-17],CentrepointSourced[2014 ONS Code],ConsolGeog[[#This Row],[lad14cd]],CentrepointSourced[Year],2014)</f>
        <v>3</v>
      </c>
      <c r="N12" s="114">
        <f>SUMIFS(CentrepointSourced[Assessed HS - 16-24],CentrepointSourced[2014 ONS Code],ConsolGeog[[#This Row],[lad14cd]],CentrepointSourced[Year],2014)</f>
        <v>0</v>
      </c>
      <c r="O12" s="114">
        <f>SUMIFS(CentrepointSourced[Assessed HS - 18-24],CentrepointSourced[2014 ONS Code],ConsolGeog[[#This Row],[lad14cd]],CentrepointSourced[Year],2014)</f>
        <v>67</v>
      </c>
      <c r="P12" s="114">
        <f>SUMIFS(CentrepointSourced[Presented CS - 16-17],CentrepointSourced[Local Authority DQ],ConsolGeog[[#This Row],[County Name]],CentrepointSourced[Year],2014)</f>
        <v>0</v>
      </c>
      <c r="Q12" s="114">
        <f>SUMIFS(CentrepointSourced[Presented CS - 16-24],CentrepointSourced[Local Authority DQ],ConsolGeog[[#This Row],[County Name]],CentrepointSourced[Year],2014)</f>
        <v>0</v>
      </c>
      <c r="R12" s="114">
        <f>SUMIFS(CentrepointSourced[Presented CS - 18-24],CentrepointSourced[Local Authority DQ],ConsolGeog[[#This Row],[County Name]],CentrepointSourced[Year],2014)</f>
        <v>0</v>
      </c>
      <c r="S12" s="114">
        <f>SUMIFS(CentrepointSourced[Assessed CS - 16-17],CentrepointSourced[Local Authority DQ],ConsolGeog[[#This Row],[County Name]],CentrepointSourced[Year],2014)</f>
        <v>0</v>
      </c>
      <c r="T12" s="114">
        <f>SUMIFS(CentrepointSourced[Assessed CS - 16-24],CentrepointSourced[Local Authority DQ],ConsolGeog[[#This Row],[County Name]],CentrepointSourced[Year],2014)</f>
        <v>0</v>
      </c>
      <c r="U12" s="114">
        <f>SUMIFS(CentrepointSourced[Assessed CS - 18-24],CentrepointSourced[Local Authority DQ],ConsolGeog[[#This Row],[County Name]],CentrepointSourced[Year],2014)</f>
        <v>0</v>
      </c>
      <c r="V12" s="114">
        <f>IF(ConsolGeog[[#This Row],[LA Type]]="District",SUMIFS(ConsolGeog[population],ConsolGeog[LA Type],"District",ConsolGeog[County Name],ConsolGeog[[#This Row],[County Name]]),IF(ConsolGeog[[#This Row],[LA Type]]="Unitary",ConsolGeog[[#This Row],[population]],0))</f>
        <v>147489</v>
      </c>
      <c r="W12" s="115">
        <f>IF(ConsolGeog[[#This Row],[COUNTY: Sum of districts'' populations '[non additive!']]]=0,0,ConsolGeog[[#This Row],[population]]/ConsolGeog[[#This Row],[COUNTY: Sum of districts'' populations '[non additive!']]])</f>
        <v>1</v>
      </c>
      <c r="X12" s="125">
        <f>ConsolGeog[[#This Row],[COUNTY: Presented CS - 16-17 (2014) '[non additive!']]]*ConsolGeog[[#This Row],[County Stats Distribution Factor]]</f>
        <v>0</v>
      </c>
      <c r="Y12" s="125">
        <f>ConsolGeog[[#This Row],[COUNTY: Presented CS - 16-24 (2014) '[non additive!']]]*ConsolGeog[[#This Row],[County Stats Distribution Factor]]</f>
        <v>0</v>
      </c>
      <c r="Z12" s="125">
        <f>ConsolGeog[[#This Row],[COUNTY: Presented CS - 18-24 (2014) '[non additive!']]]*ConsolGeog[[#This Row],[County Stats Distribution Factor]]</f>
        <v>0</v>
      </c>
      <c r="AA12" s="125">
        <f>ConsolGeog[[#This Row],[COUNTY: Assessed CS - 16-17 (2014) '[non additive!']]]*ConsolGeog[[#This Row],[County Stats Distribution Factor]]</f>
        <v>0</v>
      </c>
      <c r="AB12" s="125">
        <f>ConsolGeog[[#This Row],[COUNTY: Assessed CS - 16-24 (2014) '[non additive!']]]*ConsolGeog[[#This Row],[County Stats Distribution Factor]]</f>
        <v>0</v>
      </c>
      <c r="AC12" s="125">
        <f>ConsolGeog[[#This Row],[COUNTY: Assessed CS - 18-24 (2014) '[non additive!']]]*ConsolGeog[[#This Row],[County Stats Distribution Factor]]</f>
        <v>0</v>
      </c>
      <c r="AD12" s="125" t="str">
        <f>IF(AND(ConsolGeog[[#This Row],[Presented HS - 16-17 (2014)]]+ConsolGeog[[#This Row],[Presented HS - 18-24 (2014)]]&lt;&gt;0,ConsolGeog[[#This Row],[Presented HS - 16-24 (2014)]]&lt;&gt;0),"ERROR","")</f>
        <v/>
      </c>
      <c r="AE12" s="125" t="str">
        <f>IF(AND(ConsolGeog[[#This Row],[Presented CS - 16-17 (2014)]]+ConsolGeog[[#This Row],[Presented CS - 18-24 (2014)]]&lt;&gt;0,ConsolGeog[[#This Row],[Presented CS - 16-24 (2014)]]&lt;&gt;0),"ERROR","")</f>
        <v/>
      </c>
      <c r="AF12" s="125" t="str">
        <f>IF(AND(ConsolGeog[[#This Row],[Assessed HS - 16-17 (2014)]]+ConsolGeog[[#This Row],[Assessed HS - 18-24 (2014)]]&lt;&gt;0,ConsolGeog[[#This Row],[Assessed HS - 16-24 (2014)]]&lt;&gt;0),"ERROR","")</f>
        <v/>
      </c>
      <c r="AG12" s="125" t="str">
        <f>IF(AND(ConsolGeog[[#This Row],[Assessed CS - 16-17 (2014)]]+ConsolGeog[[#This Row],[Assessed CS - 18-24 (2014)]]&lt;&gt;0,ConsolGeog[[#This Row],[Assessed CS - 16-24 (2014)]]&lt;&gt;0),"ERROR","")</f>
        <v/>
      </c>
      <c r="AH1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 spans="1:35" s="35" customFormat="1">
      <c r="A13" s="38" t="s">
        <v>858</v>
      </c>
      <c r="B13" s="38" t="s">
        <v>859</v>
      </c>
      <c r="C13" s="38">
        <v>142065</v>
      </c>
      <c r="D13" s="38">
        <v>3488.1</v>
      </c>
      <c r="E13" s="38" t="s">
        <v>858</v>
      </c>
      <c r="F13" s="112">
        <f>IF(ISERROR(MATCH(ConsolGeog[[#This Row],[lad14cd]],CentrepointSourced[2014 ONS Code],0)),1,"")</f>
        <v>1</v>
      </c>
      <c r="G13" s="113" t="str">
        <f>TRIM(IF(ConsolGeog[[#This Row],[Not in Centre Point Sourced?]]=1,INDEX(LKP_MissingLATypesDQ[TYPE],MATCH(ConsolGeog[[#This Row],[lad14cd]],LKP_MissingLATypesDQ[ONS_CODE],0)),INDEX(CentrepointSourced[LA Type DQ],MATCH(ConsolGeog[[#This Row],[lad14cd]],CentrepointSourced[2014 ONS Code],0))))</f>
        <v>Unitary</v>
      </c>
      <c r="H13" s="113" t="str">
        <f>IF(OR(ConsolGeog[[#This Row],[LA Type]]="Unitary",ConsolGeog[[#This Row],[LA Type]]="District"),"England",INDEX(CentrepointSourced[Country],MATCH(ConsolGeog[[#This Row],[lad14cd]],CentrepointSourced[2014 ONS Code],0)))</f>
        <v>England</v>
      </c>
      <c r="I1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Blackpool</v>
      </c>
      <c r="J13" s="114">
        <f>SUMIFS(CentrepointSourced[Presented HS - 16-17],CentrepointSourced[2014 ONS Code],ConsolGeog[[#This Row],[lad14cd]],CentrepointSourced[Year],2014)</f>
        <v>0</v>
      </c>
      <c r="K13" s="114">
        <f>SUMIFS(CentrepointSourced[Presented HS - 16-24],CentrepointSourced[2014 ONS Code],ConsolGeog[[#This Row],[lad14cd]],CentrepointSourced[Year],2014)</f>
        <v>0</v>
      </c>
      <c r="L13" s="114">
        <f>SUMIFS(CentrepointSourced[Presented HS - 18-24],CentrepointSourced[2014 ONS Code],ConsolGeog[[#This Row],[lad14cd]],CentrepointSourced[Year],2014)</f>
        <v>0</v>
      </c>
      <c r="M13" s="114">
        <f>SUMIFS(CentrepointSourced[Assessed HS - 16-17],CentrepointSourced[2014 ONS Code],ConsolGeog[[#This Row],[lad14cd]],CentrepointSourced[Year],2014)</f>
        <v>0</v>
      </c>
      <c r="N13" s="114">
        <f>SUMIFS(CentrepointSourced[Assessed HS - 16-24],CentrepointSourced[2014 ONS Code],ConsolGeog[[#This Row],[lad14cd]],CentrepointSourced[Year],2014)</f>
        <v>0</v>
      </c>
      <c r="O13" s="114">
        <f>SUMIFS(CentrepointSourced[Assessed HS - 18-24],CentrepointSourced[2014 ONS Code],ConsolGeog[[#This Row],[lad14cd]],CentrepointSourced[Year],2014)</f>
        <v>0</v>
      </c>
      <c r="P13" s="114">
        <f>SUMIFS(CentrepointSourced[Presented CS - 16-17],CentrepointSourced[Local Authority DQ],ConsolGeog[[#This Row],[County Name]],CentrepointSourced[Year],2014)</f>
        <v>0</v>
      </c>
      <c r="Q13" s="114">
        <f>SUMIFS(CentrepointSourced[Presented CS - 16-24],CentrepointSourced[Local Authority DQ],ConsolGeog[[#This Row],[County Name]],CentrepointSourced[Year],2014)</f>
        <v>0</v>
      </c>
      <c r="R13" s="114">
        <f>SUMIFS(CentrepointSourced[Presented CS - 18-24],CentrepointSourced[Local Authority DQ],ConsolGeog[[#This Row],[County Name]],CentrepointSourced[Year],2014)</f>
        <v>0</v>
      </c>
      <c r="S13" s="114">
        <f>SUMIFS(CentrepointSourced[Assessed CS - 16-17],CentrepointSourced[Local Authority DQ],ConsolGeog[[#This Row],[County Name]],CentrepointSourced[Year],2014)</f>
        <v>0</v>
      </c>
      <c r="T13" s="114">
        <f>SUMIFS(CentrepointSourced[Assessed CS - 16-24],CentrepointSourced[Local Authority DQ],ConsolGeog[[#This Row],[County Name]],CentrepointSourced[Year],2014)</f>
        <v>0</v>
      </c>
      <c r="U13" s="114">
        <f>SUMIFS(CentrepointSourced[Assessed CS - 18-24],CentrepointSourced[Local Authority DQ],ConsolGeog[[#This Row],[County Name]],CentrepointSourced[Year],2014)</f>
        <v>0</v>
      </c>
      <c r="V13" s="114">
        <f>IF(ConsolGeog[[#This Row],[LA Type]]="District",SUMIFS(ConsolGeog[population],ConsolGeog[LA Type],"District",ConsolGeog[County Name],ConsolGeog[[#This Row],[County Name]]),IF(ConsolGeog[[#This Row],[LA Type]]="Unitary",ConsolGeog[[#This Row],[population]],0))</f>
        <v>142065</v>
      </c>
      <c r="W13" s="115">
        <f>IF(ConsolGeog[[#This Row],[COUNTY: Sum of districts'' populations '[non additive!']]]=0,0,ConsolGeog[[#This Row],[population]]/ConsolGeog[[#This Row],[COUNTY: Sum of districts'' populations '[non additive!']]])</f>
        <v>1</v>
      </c>
      <c r="X13" s="125">
        <f>ConsolGeog[[#This Row],[COUNTY: Presented CS - 16-17 (2014) '[non additive!']]]*ConsolGeog[[#This Row],[County Stats Distribution Factor]]</f>
        <v>0</v>
      </c>
      <c r="Y13" s="125">
        <f>ConsolGeog[[#This Row],[COUNTY: Presented CS - 16-24 (2014) '[non additive!']]]*ConsolGeog[[#This Row],[County Stats Distribution Factor]]</f>
        <v>0</v>
      </c>
      <c r="Z13" s="125">
        <f>ConsolGeog[[#This Row],[COUNTY: Presented CS - 18-24 (2014) '[non additive!']]]*ConsolGeog[[#This Row],[County Stats Distribution Factor]]</f>
        <v>0</v>
      </c>
      <c r="AA13" s="125">
        <f>ConsolGeog[[#This Row],[COUNTY: Assessed CS - 16-17 (2014) '[non additive!']]]*ConsolGeog[[#This Row],[County Stats Distribution Factor]]</f>
        <v>0</v>
      </c>
      <c r="AB13" s="125">
        <f>ConsolGeog[[#This Row],[COUNTY: Assessed CS - 16-24 (2014) '[non additive!']]]*ConsolGeog[[#This Row],[County Stats Distribution Factor]]</f>
        <v>0</v>
      </c>
      <c r="AC13" s="125">
        <f>ConsolGeog[[#This Row],[COUNTY: Assessed CS - 18-24 (2014) '[non additive!']]]*ConsolGeog[[#This Row],[County Stats Distribution Factor]]</f>
        <v>0</v>
      </c>
      <c r="AD13" s="125" t="str">
        <f>IF(AND(ConsolGeog[[#This Row],[Presented HS - 16-17 (2014)]]+ConsolGeog[[#This Row],[Presented HS - 18-24 (2014)]]&lt;&gt;0,ConsolGeog[[#This Row],[Presented HS - 16-24 (2014)]]&lt;&gt;0),"ERROR","")</f>
        <v/>
      </c>
      <c r="AE13" s="125" t="str">
        <f>IF(AND(ConsolGeog[[#This Row],[Presented CS - 16-17 (2014)]]+ConsolGeog[[#This Row],[Presented CS - 18-24 (2014)]]&lt;&gt;0,ConsolGeog[[#This Row],[Presented CS - 16-24 (2014)]]&lt;&gt;0),"ERROR","")</f>
        <v/>
      </c>
      <c r="AF13" s="125" t="str">
        <f>IF(AND(ConsolGeog[[#This Row],[Assessed HS - 16-17 (2014)]]+ConsolGeog[[#This Row],[Assessed HS - 18-24 (2014)]]&lt;&gt;0,ConsolGeog[[#This Row],[Assessed HS - 16-24 (2014)]]&lt;&gt;0),"ERROR","")</f>
        <v/>
      </c>
      <c r="AG13" s="125" t="str">
        <f>IF(AND(ConsolGeog[[#This Row],[Assessed CS - 16-17 (2014)]]+ConsolGeog[[#This Row],[Assessed CS - 18-24 (2014)]]&lt;&gt;0,ConsolGeog[[#This Row],[Assessed CS - 16-24 (2014)]]&lt;&gt;0),"ERROR","")</f>
        <v/>
      </c>
      <c r="AH1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4" spans="1:35" s="35" customFormat="1">
      <c r="A14" s="38" t="s">
        <v>856</v>
      </c>
      <c r="B14" s="38" t="s">
        <v>857</v>
      </c>
      <c r="C14" s="38">
        <v>256406</v>
      </c>
      <c r="D14" s="38">
        <v>7144.92</v>
      </c>
      <c r="E14" s="38" t="s">
        <v>856</v>
      </c>
      <c r="F14" s="112">
        <f>IF(ISERROR(MATCH(ConsolGeog[[#This Row],[lad14cd]],CentrepointSourced[2014 ONS Code],0)),1,"")</f>
        <v>1</v>
      </c>
      <c r="G14" s="113" t="str">
        <f>TRIM(IF(ConsolGeog[[#This Row],[Not in Centre Point Sourced?]]=1,INDEX(LKP_MissingLATypesDQ[TYPE],MATCH(ConsolGeog[[#This Row],[lad14cd]],LKP_MissingLATypesDQ[ONS_CODE],0)),INDEX(CentrepointSourced[LA Type DQ],MATCH(ConsolGeog[[#This Row],[lad14cd]],CentrepointSourced[2014 ONS Code],0))))</f>
        <v>Unitary</v>
      </c>
      <c r="H14" s="113" t="str">
        <f>IF(OR(ConsolGeog[[#This Row],[LA Type]]="Unitary",ConsolGeog[[#This Row],[LA Type]]="District"),"England",INDEX(CentrepointSourced[Country],MATCH(ConsolGeog[[#This Row],[lad14cd]],CentrepointSourced[2014 ONS Code],0)))</f>
        <v>England</v>
      </c>
      <c r="I1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Kingston upon Hull, City of</v>
      </c>
      <c r="J14" s="114">
        <f>SUMIFS(CentrepointSourced[Presented HS - 16-17],CentrepointSourced[2014 ONS Code],ConsolGeog[[#This Row],[lad14cd]],CentrepointSourced[Year],2014)</f>
        <v>0</v>
      </c>
      <c r="K14" s="114">
        <f>SUMIFS(CentrepointSourced[Presented HS - 16-24],CentrepointSourced[2014 ONS Code],ConsolGeog[[#This Row],[lad14cd]],CentrepointSourced[Year],2014)</f>
        <v>0</v>
      </c>
      <c r="L14" s="114">
        <f>SUMIFS(CentrepointSourced[Presented HS - 18-24],CentrepointSourced[2014 ONS Code],ConsolGeog[[#This Row],[lad14cd]],CentrepointSourced[Year],2014)</f>
        <v>0</v>
      </c>
      <c r="M14" s="114">
        <f>SUMIFS(CentrepointSourced[Assessed HS - 16-17],CentrepointSourced[2014 ONS Code],ConsolGeog[[#This Row],[lad14cd]],CentrepointSourced[Year],2014)</f>
        <v>0</v>
      </c>
      <c r="N14" s="114">
        <f>SUMIFS(CentrepointSourced[Assessed HS - 16-24],CentrepointSourced[2014 ONS Code],ConsolGeog[[#This Row],[lad14cd]],CentrepointSourced[Year],2014)</f>
        <v>0</v>
      </c>
      <c r="O14" s="114">
        <f>SUMIFS(CentrepointSourced[Assessed HS - 18-24],CentrepointSourced[2014 ONS Code],ConsolGeog[[#This Row],[lad14cd]],CentrepointSourced[Year],2014)</f>
        <v>0</v>
      </c>
      <c r="P14" s="114">
        <f>SUMIFS(CentrepointSourced[Presented CS - 16-17],CentrepointSourced[Local Authority DQ],ConsolGeog[[#This Row],[County Name]],CentrepointSourced[Year],2014)</f>
        <v>0</v>
      </c>
      <c r="Q14" s="114">
        <f>SUMIFS(CentrepointSourced[Presented CS - 16-24],CentrepointSourced[Local Authority DQ],ConsolGeog[[#This Row],[County Name]],CentrepointSourced[Year],2014)</f>
        <v>0</v>
      </c>
      <c r="R14" s="114">
        <f>SUMIFS(CentrepointSourced[Presented CS - 18-24],CentrepointSourced[Local Authority DQ],ConsolGeog[[#This Row],[County Name]],CentrepointSourced[Year],2014)</f>
        <v>0</v>
      </c>
      <c r="S14" s="114">
        <f>SUMIFS(CentrepointSourced[Assessed CS - 16-17],CentrepointSourced[Local Authority DQ],ConsolGeog[[#This Row],[County Name]],CentrepointSourced[Year],2014)</f>
        <v>0</v>
      </c>
      <c r="T14" s="114">
        <f>SUMIFS(CentrepointSourced[Assessed CS - 16-24],CentrepointSourced[Local Authority DQ],ConsolGeog[[#This Row],[County Name]],CentrepointSourced[Year],2014)</f>
        <v>0</v>
      </c>
      <c r="U14" s="114">
        <f>SUMIFS(CentrepointSourced[Assessed CS - 18-24],CentrepointSourced[Local Authority DQ],ConsolGeog[[#This Row],[County Name]],CentrepointSourced[Year],2014)</f>
        <v>0</v>
      </c>
      <c r="V14" s="114">
        <f>IF(ConsolGeog[[#This Row],[LA Type]]="District",SUMIFS(ConsolGeog[population],ConsolGeog[LA Type],"District",ConsolGeog[County Name],ConsolGeog[[#This Row],[County Name]]),IF(ConsolGeog[[#This Row],[LA Type]]="Unitary",ConsolGeog[[#This Row],[population]],0))</f>
        <v>256406</v>
      </c>
      <c r="W14" s="115">
        <f>IF(ConsolGeog[[#This Row],[COUNTY: Sum of districts'' populations '[non additive!']]]=0,0,ConsolGeog[[#This Row],[population]]/ConsolGeog[[#This Row],[COUNTY: Sum of districts'' populations '[non additive!']]])</f>
        <v>1</v>
      </c>
      <c r="X14" s="125">
        <f>ConsolGeog[[#This Row],[COUNTY: Presented CS - 16-17 (2014) '[non additive!']]]*ConsolGeog[[#This Row],[County Stats Distribution Factor]]</f>
        <v>0</v>
      </c>
      <c r="Y14" s="125">
        <f>ConsolGeog[[#This Row],[COUNTY: Presented CS - 16-24 (2014) '[non additive!']]]*ConsolGeog[[#This Row],[County Stats Distribution Factor]]</f>
        <v>0</v>
      </c>
      <c r="Z14" s="125">
        <f>ConsolGeog[[#This Row],[COUNTY: Presented CS - 18-24 (2014) '[non additive!']]]*ConsolGeog[[#This Row],[County Stats Distribution Factor]]</f>
        <v>0</v>
      </c>
      <c r="AA14" s="125">
        <f>ConsolGeog[[#This Row],[COUNTY: Assessed CS - 16-17 (2014) '[non additive!']]]*ConsolGeog[[#This Row],[County Stats Distribution Factor]]</f>
        <v>0</v>
      </c>
      <c r="AB14" s="125">
        <f>ConsolGeog[[#This Row],[COUNTY: Assessed CS - 16-24 (2014) '[non additive!']]]*ConsolGeog[[#This Row],[County Stats Distribution Factor]]</f>
        <v>0</v>
      </c>
      <c r="AC14" s="125">
        <f>ConsolGeog[[#This Row],[COUNTY: Assessed CS - 18-24 (2014) '[non additive!']]]*ConsolGeog[[#This Row],[County Stats Distribution Factor]]</f>
        <v>0</v>
      </c>
      <c r="AD14" s="125" t="str">
        <f>IF(AND(ConsolGeog[[#This Row],[Presented HS - 16-17 (2014)]]+ConsolGeog[[#This Row],[Presented HS - 18-24 (2014)]]&lt;&gt;0,ConsolGeog[[#This Row],[Presented HS - 16-24 (2014)]]&lt;&gt;0),"ERROR","")</f>
        <v/>
      </c>
      <c r="AE14" s="125" t="str">
        <f>IF(AND(ConsolGeog[[#This Row],[Presented CS - 16-17 (2014)]]+ConsolGeog[[#This Row],[Presented CS - 18-24 (2014)]]&lt;&gt;0,ConsolGeog[[#This Row],[Presented CS - 16-24 (2014)]]&lt;&gt;0),"ERROR","")</f>
        <v/>
      </c>
      <c r="AF14" s="125" t="str">
        <f>IF(AND(ConsolGeog[[#This Row],[Assessed HS - 16-17 (2014)]]+ConsolGeog[[#This Row],[Assessed HS - 18-24 (2014)]]&lt;&gt;0,ConsolGeog[[#This Row],[Assessed HS - 16-24 (2014)]]&lt;&gt;0),"ERROR","")</f>
        <v/>
      </c>
      <c r="AG14" s="125" t="str">
        <f>IF(AND(ConsolGeog[[#This Row],[Assessed CS - 16-17 (2014)]]+ConsolGeog[[#This Row],[Assessed CS - 18-24 (2014)]]&lt;&gt;0,ConsolGeog[[#This Row],[Assessed CS - 16-24 (2014)]]&lt;&gt;0),"ERROR","")</f>
        <v/>
      </c>
      <c r="AH1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 spans="1:35" s="35" customFormat="1" ht="15" customHeight="1">
      <c r="A15" s="38" t="s">
        <v>855</v>
      </c>
      <c r="B15" s="38" t="s">
        <v>279</v>
      </c>
      <c r="C15" s="38">
        <v>334179</v>
      </c>
      <c r="D15" s="38">
        <v>240767.65</v>
      </c>
      <c r="E15" s="38" t="s">
        <v>855</v>
      </c>
      <c r="F15" s="112" t="str">
        <f>IF(ISERROR(MATCH(ConsolGeog[[#This Row],[lad14cd]],CentrepointSourced[2014 ONS Code],0)),1,"")</f>
        <v/>
      </c>
      <c r="G15" s="113" t="str">
        <f>TRIM(IF(ConsolGeog[[#This Row],[Not in Centre Point Sourced?]]=1,INDEX(LKP_MissingLATypesDQ[TYPE],MATCH(ConsolGeog[[#This Row],[lad14cd]],LKP_MissingLATypesDQ[ONS_CODE],0)),INDEX(CentrepointSourced[LA Type DQ],MATCH(ConsolGeog[[#This Row],[lad14cd]],CentrepointSourced[2014 ONS Code],0))))</f>
        <v>Unitary</v>
      </c>
      <c r="H15" s="113" t="str">
        <f>IF(OR(ConsolGeog[[#This Row],[LA Type]]="Unitary",ConsolGeog[[#This Row],[LA Type]]="District"),"England",INDEX(CentrepointSourced[Country],MATCH(ConsolGeog[[#This Row],[lad14cd]],CentrepointSourced[2014 ONS Code],0)))</f>
        <v>England</v>
      </c>
      <c r="I1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Riding of Yorkshire</v>
      </c>
      <c r="J15" s="114">
        <f>SUMIFS(CentrepointSourced[Presented HS - 16-17],CentrepointSourced[2014 ONS Code],ConsolGeog[[#This Row],[lad14cd]],CentrepointSourced[Year],2014)</f>
        <v>2</v>
      </c>
      <c r="K15" s="114">
        <f>SUMIFS(CentrepointSourced[Presented HS - 16-24],CentrepointSourced[2014 ONS Code],ConsolGeog[[#This Row],[lad14cd]],CentrepointSourced[Year],2014)</f>
        <v>0</v>
      </c>
      <c r="L15" s="114">
        <f>SUMIFS(CentrepointSourced[Presented HS - 18-24],CentrepointSourced[2014 ONS Code],ConsolGeog[[#This Row],[lad14cd]],CentrepointSourced[Year],2014)</f>
        <v>77</v>
      </c>
      <c r="M15" s="114">
        <f>SUMIFS(CentrepointSourced[Assessed HS - 16-17],CentrepointSourced[2014 ONS Code],ConsolGeog[[#This Row],[lad14cd]],CentrepointSourced[Year],2014)</f>
        <v>2</v>
      </c>
      <c r="N15" s="114">
        <f>SUMIFS(CentrepointSourced[Assessed HS - 16-24],CentrepointSourced[2014 ONS Code],ConsolGeog[[#This Row],[lad14cd]],CentrepointSourced[Year],2014)</f>
        <v>0</v>
      </c>
      <c r="O15" s="114">
        <f>SUMIFS(CentrepointSourced[Assessed HS - 18-24],CentrepointSourced[2014 ONS Code],ConsolGeog[[#This Row],[lad14cd]],CentrepointSourced[Year],2014)</f>
        <v>77</v>
      </c>
      <c r="P15" s="114">
        <f>SUMIFS(CentrepointSourced[Presented CS - 16-17],CentrepointSourced[Local Authority DQ],ConsolGeog[[#This Row],[County Name]],CentrepointSourced[Year],2014)</f>
        <v>0</v>
      </c>
      <c r="Q15" s="114">
        <f>SUMIFS(CentrepointSourced[Presented CS - 16-24],CentrepointSourced[Local Authority DQ],ConsolGeog[[#This Row],[County Name]],CentrepointSourced[Year],2014)</f>
        <v>0</v>
      </c>
      <c r="R15" s="114">
        <f>SUMIFS(CentrepointSourced[Presented CS - 18-24],CentrepointSourced[Local Authority DQ],ConsolGeog[[#This Row],[County Name]],CentrepointSourced[Year],2014)</f>
        <v>0</v>
      </c>
      <c r="S15" s="114">
        <f>SUMIFS(CentrepointSourced[Assessed CS - 16-17],CentrepointSourced[Local Authority DQ],ConsolGeog[[#This Row],[County Name]],CentrepointSourced[Year],2014)</f>
        <v>0</v>
      </c>
      <c r="T15" s="114">
        <f>SUMIFS(CentrepointSourced[Assessed CS - 16-24],CentrepointSourced[Local Authority DQ],ConsolGeog[[#This Row],[County Name]],CentrepointSourced[Year],2014)</f>
        <v>0</v>
      </c>
      <c r="U15" s="114">
        <f>SUMIFS(CentrepointSourced[Assessed CS - 18-24],CentrepointSourced[Local Authority DQ],ConsolGeog[[#This Row],[County Name]],CentrepointSourced[Year],2014)</f>
        <v>0</v>
      </c>
      <c r="V15" s="114">
        <f>IF(ConsolGeog[[#This Row],[LA Type]]="District",SUMIFS(ConsolGeog[population],ConsolGeog[LA Type],"District",ConsolGeog[County Name],ConsolGeog[[#This Row],[County Name]]),IF(ConsolGeog[[#This Row],[LA Type]]="Unitary",ConsolGeog[[#This Row],[population]],0))</f>
        <v>334179</v>
      </c>
      <c r="W15" s="115">
        <f>IF(ConsolGeog[[#This Row],[COUNTY: Sum of districts'' populations '[non additive!']]]=0,0,ConsolGeog[[#This Row],[population]]/ConsolGeog[[#This Row],[COUNTY: Sum of districts'' populations '[non additive!']]])</f>
        <v>1</v>
      </c>
      <c r="X15" s="125">
        <f>ConsolGeog[[#This Row],[COUNTY: Presented CS - 16-17 (2014) '[non additive!']]]*ConsolGeog[[#This Row],[County Stats Distribution Factor]]</f>
        <v>0</v>
      </c>
      <c r="Y15" s="125">
        <f>ConsolGeog[[#This Row],[COUNTY: Presented CS - 16-24 (2014) '[non additive!']]]*ConsolGeog[[#This Row],[County Stats Distribution Factor]]</f>
        <v>0</v>
      </c>
      <c r="Z15" s="125">
        <f>ConsolGeog[[#This Row],[COUNTY: Presented CS - 18-24 (2014) '[non additive!']]]*ConsolGeog[[#This Row],[County Stats Distribution Factor]]</f>
        <v>0</v>
      </c>
      <c r="AA15" s="125">
        <f>ConsolGeog[[#This Row],[COUNTY: Assessed CS - 16-17 (2014) '[non additive!']]]*ConsolGeog[[#This Row],[County Stats Distribution Factor]]</f>
        <v>0</v>
      </c>
      <c r="AB15" s="125">
        <f>ConsolGeog[[#This Row],[COUNTY: Assessed CS - 16-24 (2014) '[non additive!']]]*ConsolGeog[[#This Row],[County Stats Distribution Factor]]</f>
        <v>0</v>
      </c>
      <c r="AC15" s="125">
        <f>ConsolGeog[[#This Row],[COUNTY: Assessed CS - 18-24 (2014) '[non additive!']]]*ConsolGeog[[#This Row],[County Stats Distribution Factor]]</f>
        <v>0</v>
      </c>
      <c r="AD15" s="125" t="str">
        <f>IF(AND(ConsolGeog[[#This Row],[Presented HS - 16-17 (2014)]]+ConsolGeog[[#This Row],[Presented HS - 18-24 (2014)]]&lt;&gt;0,ConsolGeog[[#This Row],[Presented HS - 16-24 (2014)]]&lt;&gt;0),"ERROR","")</f>
        <v/>
      </c>
      <c r="AE15" s="125" t="str">
        <f>IF(AND(ConsolGeog[[#This Row],[Presented CS - 16-17 (2014)]]+ConsolGeog[[#This Row],[Presented CS - 18-24 (2014)]]&lt;&gt;0,ConsolGeog[[#This Row],[Presented CS - 16-24 (2014)]]&lt;&gt;0),"ERROR","")</f>
        <v/>
      </c>
      <c r="AF15" s="125" t="str">
        <f>IF(AND(ConsolGeog[[#This Row],[Assessed HS - 16-17 (2014)]]+ConsolGeog[[#This Row],[Assessed HS - 18-24 (2014)]]&lt;&gt;0,ConsolGeog[[#This Row],[Assessed HS - 16-24 (2014)]]&lt;&gt;0),"ERROR","")</f>
        <v/>
      </c>
      <c r="AG15" s="125" t="str">
        <f>IF(AND(ConsolGeog[[#This Row],[Assessed CS - 16-17 (2014)]]+ConsolGeog[[#This Row],[Assessed CS - 18-24 (2014)]]&lt;&gt;0,ConsolGeog[[#This Row],[Assessed CS - 16-24 (2014)]]&lt;&gt;0),"ERROR","")</f>
        <v/>
      </c>
      <c r="AH1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 spans="1:35" s="35" customFormat="1">
      <c r="A16" s="38" t="s">
        <v>853</v>
      </c>
      <c r="B16" s="38" t="s">
        <v>854</v>
      </c>
      <c r="C16" s="38">
        <v>140205</v>
      </c>
      <c r="D16" s="38">
        <v>3253.61</v>
      </c>
      <c r="E16" s="38" t="s">
        <v>853</v>
      </c>
      <c r="F16" s="112">
        <f>IF(ISERROR(MATCH(ConsolGeog[[#This Row],[lad14cd]],CentrepointSourced[2014 ONS Code],0)),1,"")</f>
        <v>1</v>
      </c>
      <c r="G16" s="113" t="str">
        <f>TRIM(IF(ConsolGeog[[#This Row],[Not in Centre Point Sourced?]]=1,INDEX(LKP_MissingLATypesDQ[TYPE],MATCH(ConsolGeog[[#This Row],[lad14cd]],LKP_MissingLATypesDQ[ONS_CODE],0)),INDEX(CentrepointSourced[LA Type DQ],MATCH(ConsolGeog[[#This Row],[lad14cd]],CentrepointSourced[2014 ONS Code],0))))</f>
        <v>Unitary</v>
      </c>
      <c r="H16" s="113" t="str">
        <f>IF(OR(ConsolGeog[[#This Row],[LA Type]]="Unitary",ConsolGeog[[#This Row],[LA Type]]="District"),"England",INDEX(CentrepointSourced[Country],MATCH(ConsolGeog[[#This Row],[lad14cd]],CentrepointSourced[2014 ONS Code],0)))</f>
        <v>England</v>
      </c>
      <c r="I1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Slough</v>
      </c>
      <c r="J16" s="114">
        <f>SUMIFS(CentrepointSourced[Presented HS - 16-17],CentrepointSourced[2014 ONS Code],ConsolGeog[[#This Row],[lad14cd]],CentrepointSourced[Year],2014)</f>
        <v>0</v>
      </c>
      <c r="K16" s="114">
        <f>SUMIFS(CentrepointSourced[Presented HS - 16-24],CentrepointSourced[2014 ONS Code],ConsolGeog[[#This Row],[lad14cd]],CentrepointSourced[Year],2014)</f>
        <v>0</v>
      </c>
      <c r="L16" s="114">
        <f>SUMIFS(CentrepointSourced[Presented HS - 18-24],CentrepointSourced[2014 ONS Code],ConsolGeog[[#This Row],[lad14cd]],CentrepointSourced[Year],2014)</f>
        <v>0</v>
      </c>
      <c r="M16" s="114">
        <f>SUMIFS(CentrepointSourced[Assessed HS - 16-17],CentrepointSourced[2014 ONS Code],ConsolGeog[[#This Row],[lad14cd]],CentrepointSourced[Year],2014)</f>
        <v>0</v>
      </c>
      <c r="N16" s="114">
        <f>SUMIFS(CentrepointSourced[Assessed HS - 16-24],CentrepointSourced[2014 ONS Code],ConsolGeog[[#This Row],[lad14cd]],CentrepointSourced[Year],2014)</f>
        <v>0</v>
      </c>
      <c r="O16" s="114">
        <f>SUMIFS(CentrepointSourced[Assessed HS - 18-24],CentrepointSourced[2014 ONS Code],ConsolGeog[[#This Row],[lad14cd]],CentrepointSourced[Year],2014)</f>
        <v>0</v>
      </c>
      <c r="P16" s="114">
        <f>SUMIFS(CentrepointSourced[Presented CS - 16-17],CentrepointSourced[Local Authority DQ],ConsolGeog[[#This Row],[County Name]],CentrepointSourced[Year],2014)</f>
        <v>0</v>
      </c>
      <c r="Q16" s="114">
        <f>SUMIFS(CentrepointSourced[Presented CS - 16-24],CentrepointSourced[Local Authority DQ],ConsolGeog[[#This Row],[County Name]],CentrepointSourced[Year],2014)</f>
        <v>0</v>
      </c>
      <c r="R16" s="114">
        <f>SUMIFS(CentrepointSourced[Presented CS - 18-24],CentrepointSourced[Local Authority DQ],ConsolGeog[[#This Row],[County Name]],CentrepointSourced[Year],2014)</f>
        <v>0</v>
      </c>
      <c r="S16" s="114">
        <f>SUMIFS(CentrepointSourced[Assessed CS - 16-17],CentrepointSourced[Local Authority DQ],ConsolGeog[[#This Row],[County Name]],CentrepointSourced[Year],2014)</f>
        <v>0</v>
      </c>
      <c r="T16" s="114">
        <f>SUMIFS(CentrepointSourced[Assessed CS - 16-24],CentrepointSourced[Local Authority DQ],ConsolGeog[[#This Row],[County Name]],CentrepointSourced[Year],2014)</f>
        <v>0</v>
      </c>
      <c r="U16" s="114">
        <f>SUMIFS(CentrepointSourced[Assessed CS - 18-24],CentrepointSourced[Local Authority DQ],ConsolGeog[[#This Row],[County Name]],CentrepointSourced[Year],2014)</f>
        <v>0</v>
      </c>
      <c r="V16" s="114">
        <f>IF(ConsolGeog[[#This Row],[LA Type]]="District",SUMIFS(ConsolGeog[population],ConsolGeog[LA Type],"District",ConsolGeog[County Name],ConsolGeog[[#This Row],[County Name]]),IF(ConsolGeog[[#This Row],[LA Type]]="Unitary",ConsolGeog[[#This Row],[population]],0))</f>
        <v>140205</v>
      </c>
      <c r="W16" s="115">
        <f>IF(ConsolGeog[[#This Row],[COUNTY: Sum of districts'' populations '[non additive!']]]=0,0,ConsolGeog[[#This Row],[population]]/ConsolGeog[[#This Row],[COUNTY: Sum of districts'' populations '[non additive!']]])</f>
        <v>1</v>
      </c>
      <c r="X16" s="125">
        <f>ConsolGeog[[#This Row],[COUNTY: Presented CS - 16-17 (2014) '[non additive!']]]*ConsolGeog[[#This Row],[County Stats Distribution Factor]]</f>
        <v>0</v>
      </c>
      <c r="Y16" s="125">
        <f>ConsolGeog[[#This Row],[COUNTY: Presented CS - 16-24 (2014) '[non additive!']]]*ConsolGeog[[#This Row],[County Stats Distribution Factor]]</f>
        <v>0</v>
      </c>
      <c r="Z16" s="125">
        <f>ConsolGeog[[#This Row],[COUNTY: Presented CS - 18-24 (2014) '[non additive!']]]*ConsolGeog[[#This Row],[County Stats Distribution Factor]]</f>
        <v>0</v>
      </c>
      <c r="AA16" s="125">
        <f>ConsolGeog[[#This Row],[COUNTY: Assessed CS - 16-17 (2014) '[non additive!']]]*ConsolGeog[[#This Row],[County Stats Distribution Factor]]</f>
        <v>0</v>
      </c>
      <c r="AB16" s="125">
        <f>ConsolGeog[[#This Row],[COUNTY: Assessed CS - 16-24 (2014) '[non additive!']]]*ConsolGeog[[#This Row],[County Stats Distribution Factor]]</f>
        <v>0</v>
      </c>
      <c r="AC16" s="125">
        <f>ConsolGeog[[#This Row],[COUNTY: Assessed CS - 18-24 (2014) '[non additive!']]]*ConsolGeog[[#This Row],[County Stats Distribution Factor]]</f>
        <v>0</v>
      </c>
      <c r="AD16" s="125" t="str">
        <f>IF(AND(ConsolGeog[[#This Row],[Presented HS - 16-17 (2014)]]+ConsolGeog[[#This Row],[Presented HS - 18-24 (2014)]]&lt;&gt;0,ConsolGeog[[#This Row],[Presented HS - 16-24 (2014)]]&lt;&gt;0),"ERROR","")</f>
        <v/>
      </c>
      <c r="AE16" s="125" t="str">
        <f>IF(AND(ConsolGeog[[#This Row],[Presented CS - 16-17 (2014)]]+ConsolGeog[[#This Row],[Presented CS - 18-24 (2014)]]&lt;&gt;0,ConsolGeog[[#This Row],[Presented CS - 16-24 (2014)]]&lt;&gt;0),"ERROR","")</f>
        <v/>
      </c>
      <c r="AF16" s="125" t="str">
        <f>IF(AND(ConsolGeog[[#This Row],[Assessed HS - 16-17 (2014)]]+ConsolGeog[[#This Row],[Assessed HS - 18-24 (2014)]]&lt;&gt;0,ConsolGeog[[#This Row],[Assessed HS - 16-24 (2014)]]&lt;&gt;0),"ERROR","")</f>
        <v/>
      </c>
      <c r="AG16" s="125" t="str">
        <f>IF(AND(ConsolGeog[[#This Row],[Assessed CS - 16-17 (2014)]]+ConsolGeog[[#This Row],[Assessed CS - 18-24 (2014)]]&lt;&gt;0,ConsolGeog[[#This Row],[Assessed CS - 16-24 (2014)]]&lt;&gt;0),"ERROR","")</f>
        <v/>
      </c>
      <c r="AH1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 spans="1:35" s="35" customFormat="1" ht="15" customHeight="1">
      <c r="A17" s="38" t="s">
        <v>852</v>
      </c>
      <c r="B17" s="38" t="s">
        <v>192</v>
      </c>
      <c r="C17" s="38">
        <v>159616</v>
      </c>
      <c r="D17" s="38">
        <v>19184.490000000002</v>
      </c>
      <c r="E17" s="38" t="s">
        <v>852</v>
      </c>
      <c r="F17" s="112" t="str">
        <f>IF(ISERROR(MATCH(ConsolGeog[[#This Row],[lad14cd]],CentrepointSourced[2014 ONS Code],0)),1,"")</f>
        <v/>
      </c>
      <c r="G17" s="113" t="str">
        <f>TRIM(IF(ConsolGeog[[#This Row],[Not in Centre Point Sourced?]]=1,INDEX(LKP_MissingLATypesDQ[TYPE],MATCH(ConsolGeog[[#This Row],[lad14cd]],LKP_MissingLATypesDQ[ONS_CODE],0)),INDEX(CentrepointSourced[LA Type DQ],MATCH(ConsolGeog[[#This Row],[lad14cd]],CentrepointSourced[2014 ONS Code],0))))</f>
        <v>Unitary</v>
      </c>
      <c r="H17" s="113" t="str">
        <f>IF(OR(ConsolGeog[[#This Row],[LA Type]]="Unitary",ConsolGeog[[#This Row],[LA Type]]="District"),"England",INDEX(CentrepointSourced[Country],MATCH(ConsolGeog[[#This Row],[lad14cd]],CentrepointSourced[2014 ONS Code],0)))</f>
        <v>England</v>
      </c>
      <c r="I1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East Lincolnshire</v>
      </c>
      <c r="J17" s="114">
        <f>SUMIFS(CentrepointSourced[Presented HS - 16-17],CentrepointSourced[2014 ONS Code],ConsolGeog[[#This Row],[lad14cd]],CentrepointSourced[Year],2014)</f>
        <v>1</v>
      </c>
      <c r="K17" s="114">
        <f>SUMIFS(CentrepointSourced[Presented HS - 16-24],CentrepointSourced[2014 ONS Code],ConsolGeog[[#This Row],[lad14cd]],CentrepointSourced[Year],2014)</f>
        <v>0</v>
      </c>
      <c r="L17" s="114">
        <f>SUMIFS(CentrepointSourced[Presented HS - 18-24],CentrepointSourced[2014 ONS Code],ConsolGeog[[#This Row],[lad14cd]],CentrepointSourced[Year],2014)</f>
        <v>104</v>
      </c>
      <c r="M17" s="114">
        <f>SUMIFS(CentrepointSourced[Assessed HS - 16-17],CentrepointSourced[2014 ONS Code],ConsolGeog[[#This Row],[lad14cd]],CentrepointSourced[Year],2014)</f>
        <v>1</v>
      </c>
      <c r="N17" s="114">
        <f>SUMIFS(CentrepointSourced[Assessed HS - 16-24],CentrepointSourced[2014 ONS Code],ConsolGeog[[#This Row],[lad14cd]],CentrepointSourced[Year],2014)</f>
        <v>0</v>
      </c>
      <c r="O17" s="114">
        <f>SUMIFS(CentrepointSourced[Assessed HS - 18-24],CentrepointSourced[2014 ONS Code],ConsolGeog[[#This Row],[lad14cd]],CentrepointSourced[Year],2014)</f>
        <v>104</v>
      </c>
      <c r="P17" s="114">
        <f>SUMIFS(CentrepointSourced[Presented CS - 16-17],CentrepointSourced[Local Authority DQ],ConsolGeog[[#This Row],[County Name]],CentrepointSourced[Year],2014)</f>
        <v>0</v>
      </c>
      <c r="Q17" s="114">
        <f>SUMIFS(CentrepointSourced[Presented CS - 16-24],CentrepointSourced[Local Authority DQ],ConsolGeog[[#This Row],[County Name]],CentrepointSourced[Year],2014)</f>
        <v>0</v>
      </c>
      <c r="R17" s="114">
        <f>SUMIFS(CentrepointSourced[Presented CS - 18-24],CentrepointSourced[Local Authority DQ],ConsolGeog[[#This Row],[County Name]],CentrepointSourced[Year],2014)</f>
        <v>0</v>
      </c>
      <c r="S17" s="114">
        <f>SUMIFS(CentrepointSourced[Assessed CS - 16-17],CentrepointSourced[Local Authority DQ],ConsolGeog[[#This Row],[County Name]],CentrepointSourced[Year],2014)</f>
        <v>0</v>
      </c>
      <c r="T17" s="114">
        <f>SUMIFS(CentrepointSourced[Assessed CS - 16-24],CentrepointSourced[Local Authority DQ],ConsolGeog[[#This Row],[County Name]],CentrepointSourced[Year],2014)</f>
        <v>0</v>
      </c>
      <c r="U17" s="114">
        <f>SUMIFS(CentrepointSourced[Assessed CS - 18-24],CentrepointSourced[Local Authority DQ],ConsolGeog[[#This Row],[County Name]],CentrepointSourced[Year],2014)</f>
        <v>0</v>
      </c>
      <c r="V17" s="114">
        <f>IF(ConsolGeog[[#This Row],[LA Type]]="District",SUMIFS(ConsolGeog[population],ConsolGeog[LA Type],"District",ConsolGeog[County Name],ConsolGeog[[#This Row],[County Name]]),IF(ConsolGeog[[#This Row],[LA Type]]="Unitary",ConsolGeog[[#This Row],[population]],0))</f>
        <v>159616</v>
      </c>
      <c r="W17" s="115">
        <f>IF(ConsolGeog[[#This Row],[COUNTY: Sum of districts'' populations '[non additive!']]]=0,0,ConsolGeog[[#This Row],[population]]/ConsolGeog[[#This Row],[COUNTY: Sum of districts'' populations '[non additive!']]])</f>
        <v>1</v>
      </c>
      <c r="X17" s="125">
        <f>ConsolGeog[[#This Row],[COUNTY: Presented CS - 16-17 (2014) '[non additive!']]]*ConsolGeog[[#This Row],[County Stats Distribution Factor]]</f>
        <v>0</v>
      </c>
      <c r="Y17" s="125">
        <f>ConsolGeog[[#This Row],[COUNTY: Presented CS - 16-24 (2014) '[non additive!']]]*ConsolGeog[[#This Row],[County Stats Distribution Factor]]</f>
        <v>0</v>
      </c>
      <c r="Z17" s="125">
        <f>ConsolGeog[[#This Row],[COUNTY: Presented CS - 18-24 (2014) '[non additive!']]]*ConsolGeog[[#This Row],[County Stats Distribution Factor]]</f>
        <v>0</v>
      </c>
      <c r="AA17" s="125">
        <f>ConsolGeog[[#This Row],[COUNTY: Assessed CS - 16-17 (2014) '[non additive!']]]*ConsolGeog[[#This Row],[County Stats Distribution Factor]]</f>
        <v>0</v>
      </c>
      <c r="AB17" s="125">
        <f>ConsolGeog[[#This Row],[COUNTY: Assessed CS - 16-24 (2014) '[non additive!']]]*ConsolGeog[[#This Row],[County Stats Distribution Factor]]</f>
        <v>0</v>
      </c>
      <c r="AC17" s="125">
        <f>ConsolGeog[[#This Row],[COUNTY: Assessed CS - 18-24 (2014) '[non additive!']]]*ConsolGeog[[#This Row],[County Stats Distribution Factor]]</f>
        <v>0</v>
      </c>
      <c r="AD17" s="125" t="str">
        <f>IF(AND(ConsolGeog[[#This Row],[Presented HS - 16-17 (2014)]]+ConsolGeog[[#This Row],[Presented HS - 18-24 (2014)]]&lt;&gt;0,ConsolGeog[[#This Row],[Presented HS - 16-24 (2014)]]&lt;&gt;0),"ERROR","")</f>
        <v/>
      </c>
      <c r="AE17" s="125" t="str">
        <f>IF(AND(ConsolGeog[[#This Row],[Presented CS - 16-17 (2014)]]+ConsolGeog[[#This Row],[Presented CS - 18-24 (2014)]]&lt;&gt;0,ConsolGeog[[#This Row],[Presented CS - 16-24 (2014)]]&lt;&gt;0),"ERROR","")</f>
        <v/>
      </c>
      <c r="AF17" s="125" t="str">
        <f>IF(AND(ConsolGeog[[#This Row],[Assessed HS - 16-17 (2014)]]+ConsolGeog[[#This Row],[Assessed HS - 18-24 (2014)]]&lt;&gt;0,ConsolGeog[[#This Row],[Assessed HS - 16-24 (2014)]]&lt;&gt;0),"ERROR","")</f>
        <v/>
      </c>
      <c r="AG17" s="125" t="str">
        <f>IF(AND(ConsolGeog[[#This Row],[Assessed CS - 16-17 (2014)]]+ConsolGeog[[#This Row],[Assessed CS - 18-24 (2014)]]&lt;&gt;0,ConsolGeog[[#This Row],[Assessed CS - 16-24 (2014)]]&lt;&gt;0),"ERROR","")</f>
        <v/>
      </c>
      <c r="AH1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 spans="1:35" s="35" customFormat="1">
      <c r="A18" s="38" t="s">
        <v>850</v>
      </c>
      <c r="B18" s="38" t="s">
        <v>851</v>
      </c>
      <c r="C18" s="38">
        <v>167446</v>
      </c>
      <c r="D18" s="38">
        <v>84631.29</v>
      </c>
      <c r="E18" s="38" t="s">
        <v>850</v>
      </c>
      <c r="F18" s="112">
        <f>IF(ISERROR(MATCH(ConsolGeog[[#This Row],[lad14cd]],CentrepointSourced[2014 ONS Code],0)),1,"")</f>
        <v>1</v>
      </c>
      <c r="G18" s="113" t="str">
        <f>TRIM(IF(ConsolGeog[[#This Row],[Not in Centre Point Sourced?]]=1,INDEX(LKP_MissingLATypesDQ[TYPE],MATCH(ConsolGeog[[#This Row],[lad14cd]],LKP_MissingLATypesDQ[ONS_CODE],0)),INDEX(CentrepointSourced[LA Type DQ],MATCH(ConsolGeog[[#This Row],[lad14cd]],CentrepointSourced[2014 ONS Code],0))))</f>
        <v>Unitary</v>
      </c>
      <c r="H18" s="113" t="str">
        <f>IF(OR(ConsolGeog[[#This Row],[LA Type]]="Unitary",ConsolGeog[[#This Row],[LA Type]]="District"),"England",INDEX(CentrepointSourced[Country],MATCH(ConsolGeog[[#This Row],[lad14cd]],CentrepointSourced[2014 ONS Code],0)))</f>
        <v>England</v>
      </c>
      <c r="I1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Lincolnshire</v>
      </c>
      <c r="J18" s="114">
        <f>SUMIFS(CentrepointSourced[Presented HS - 16-17],CentrepointSourced[2014 ONS Code],ConsolGeog[[#This Row],[lad14cd]],CentrepointSourced[Year],2014)</f>
        <v>0</v>
      </c>
      <c r="K18" s="114">
        <f>SUMIFS(CentrepointSourced[Presented HS - 16-24],CentrepointSourced[2014 ONS Code],ConsolGeog[[#This Row],[lad14cd]],CentrepointSourced[Year],2014)</f>
        <v>0</v>
      </c>
      <c r="L18" s="114">
        <f>SUMIFS(CentrepointSourced[Presented HS - 18-24],CentrepointSourced[2014 ONS Code],ConsolGeog[[#This Row],[lad14cd]],CentrepointSourced[Year],2014)</f>
        <v>0</v>
      </c>
      <c r="M18" s="114">
        <f>SUMIFS(CentrepointSourced[Assessed HS - 16-17],CentrepointSourced[2014 ONS Code],ConsolGeog[[#This Row],[lad14cd]],CentrepointSourced[Year],2014)</f>
        <v>0</v>
      </c>
      <c r="N18" s="114">
        <f>SUMIFS(CentrepointSourced[Assessed HS - 16-24],CentrepointSourced[2014 ONS Code],ConsolGeog[[#This Row],[lad14cd]],CentrepointSourced[Year],2014)</f>
        <v>0</v>
      </c>
      <c r="O18" s="114">
        <f>SUMIFS(CentrepointSourced[Assessed HS - 18-24],CentrepointSourced[2014 ONS Code],ConsolGeog[[#This Row],[lad14cd]],CentrepointSourced[Year],2014)</f>
        <v>0</v>
      </c>
      <c r="P18" s="114">
        <f>SUMIFS(CentrepointSourced[Presented CS - 16-17],CentrepointSourced[Local Authority DQ],ConsolGeog[[#This Row],[County Name]],CentrepointSourced[Year],2014)</f>
        <v>0</v>
      </c>
      <c r="Q18" s="114">
        <f>SUMIFS(CentrepointSourced[Presented CS - 16-24],CentrepointSourced[Local Authority DQ],ConsolGeog[[#This Row],[County Name]],CentrepointSourced[Year],2014)</f>
        <v>0</v>
      </c>
      <c r="R18" s="114">
        <f>SUMIFS(CentrepointSourced[Presented CS - 18-24],CentrepointSourced[Local Authority DQ],ConsolGeog[[#This Row],[County Name]],CentrepointSourced[Year],2014)</f>
        <v>0</v>
      </c>
      <c r="S18" s="114">
        <f>SUMIFS(CentrepointSourced[Assessed CS - 16-17],CentrepointSourced[Local Authority DQ],ConsolGeog[[#This Row],[County Name]],CentrepointSourced[Year],2014)</f>
        <v>0</v>
      </c>
      <c r="T18" s="114">
        <f>SUMIFS(CentrepointSourced[Assessed CS - 16-24],CentrepointSourced[Local Authority DQ],ConsolGeog[[#This Row],[County Name]],CentrepointSourced[Year],2014)</f>
        <v>0</v>
      </c>
      <c r="U18" s="114">
        <f>SUMIFS(CentrepointSourced[Assessed CS - 18-24],CentrepointSourced[Local Authority DQ],ConsolGeog[[#This Row],[County Name]],CentrepointSourced[Year],2014)</f>
        <v>0</v>
      </c>
      <c r="V18" s="114">
        <f>IF(ConsolGeog[[#This Row],[LA Type]]="District",SUMIFS(ConsolGeog[population],ConsolGeog[LA Type],"District",ConsolGeog[County Name],ConsolGeog[[#This Row],[County Name]]),IF(ConsolGeog[[#This Row],[LA Type]]="Unitary",ConsolGeog[[#This Row],[population]],0))</f>
        <v>167446</v>
      </c>
      <c r="W18" s="115">
        <f>IF(ConsolGeog[[#This Row],[COUNTY: Sum of districts'' populations '[non additive!']]]=0,0,ConsolGeog[[#This Row],[population]]/ConsolGeog[[#This Row],[COUNTY: Sum of districts'' populations '[non additive!']]])</f>
        <v>1</v>
      </c>
      <c r="X18" s="125">
        <f>ConsolGeog[[#This Row],[COUNTY: Presented CS - 16-17 (2014) '[non additive!']]]*ConsolGeog[[#This Row],[County Stats Distribution Factor]]</f>
        <v>0</v>
      </c>
      <c r="Y18" s="125">
        <f>ConsolGeog[[#This Row],[COUNTY: Presented CS - 16-24 (2014) '[non additive!']]]*ConsolGeog[[#This Row],[County Stats Distribution Factor]]</f>
        <v>0</v>
      </c>
      <c r="Z18" s="125">
        <f>ConsolGeog[[#This Row],[COUNTY: Presented CS - 18-24 (2014) '[non additive!']]]*ConsolGeog[[#This Row],[County Stats Distribution Factor]]</f>
        <v>0</v>
      </c>
      <c r="AA18" s="125">
        <f>ConsolGeog[[#This Row],[COUNTY: Assessed CS - 16-17 (2014) '[non additive!']]]*ConsolGeog[[#This Row],[County Stats Distribution Factor]]</f>
        <v>0</v>
      </c>
      <c r="AB18" s="125">
        <f>ConsolGeog[[#This Row],[COUNTY: Assessed CS - 16-24 (2014) '[non additive!']]]*ConsolGeog[[#This Row],[County Stats Distribution Factor]]</f>
        <v>0</v>
      </c>
      <c r="AC18" s="125">
        <f>ConsolGeog[[#This Row],[COUNTY: Assessed CS - 18-24 (2014) '[non additive!']]]*ConsolGeog[[#This Row],[County Stats Distribution Factor]]</f>
        <v>0</v>
      </c>
      <c r="AD18" s="125" t="str">
        <f>IF(AND(ConsolGeog[[#This Row],[Presented HS - 16-17 (2014)]]+ConsolGeog[[#This Row],[Presented HS - 18-24 (2014)]]&lt;&gt;0,ConsolGeog[[#This Row],[Presented HS - 16-24 (2014)]]&lt;&gt;0),"ERROR","")</f>
        <v/>
      </c>
      <c r="AE18" s="125" t="str">
        <f>IF(AND(ConsolGeog[[#This Row],[Presented CS - 16-17 (2014)]]+ConsolGeog[[#This Row],[Presented CS - 18-24 (2014)]]&lt;&gt;0,ConsolGeog[[#This Row],[Presented CS - 16-24 (2014)]]&lt;&gt;0),"ERROR","")</f>
        <v/>
      </c>
      <c r="AF18" s="125" t="str">
        <f>IF(AND(ConsolGeog[[#This Row],[Assessed HS - 16-17 (2014)]]+ConsolGeog[[#This Row],[Assessed HS - 18-24 (2014)]]&lt;&gt;0,ConsolGeog[[#This Row],[Assessed HS - 16-24 (2014)]]&lt;&gt;0),"ERROR","")</f>
        <v/>
      </c>
      <c r="AG18" s="125" t="str">
        <f>IF(AND(ConsolGeog[[#This Row],[Assessed CS - 16-17 (2014)]]+ConsolGeog[[#This Row],[Assessed CS - 18-24 (2014)]]&lt;&gt;0,ConsolGeog[[#This Row],[Assessed CS - 16-24 (2014)]]&lt;&gt;0),"ERROR","")</f>
        <v/>
      </c>
      <c r="AH1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 spans="1:35" s="35" customFormat="1" ht="15" customHeight="1">
      <c r="A19" s="38" t="s">
        <v>849</v>
      </c>
      <c r="B19" s="38" t="s">
        <v>175</v>
      </c>
      <c r="C19" s="38">
        <v>254381</v>
      </c>
      <c r="D19" s="38">
        <v>71566.45</v>
      </c>
      <c r="E19" s="38" t="s">
        <v>849</v>
      </c>
      <c r="F19" s="112" t="str">
        <f>IF(ISERROR(MATCH(ConsolGeog[[#This Row],[lad14cd]],CentrepointSourced[2014 ONS Code],0)),1,"")</f>
        <v/>
      </c>
      <c r="G19" s="113" t="str">
        <f>TRIM(IF(ConsolGeog[[#This Row],[Not in Centre Point Sourced?]]=1,INDEX(LKP_MissingLATypesDQ[TYPE],MATCH(ConsolGeog[[#This Row],[lad14cd]],LKP_MissingLATypesDQ[ONS_CODE],0)),INDEX(CentrepointSourced[LA Type DQ],MATCH(ConsolGeog[[#This Row],[lad14cd]],CentrepointSourced[2014 ONS Code],0))))</f>
        <v>Unitary</v>
      </c>
      <c r="H19" s="113" t="str">
        <f>IF(OR(ConsolGeog[[#This Row],[LA Type]]="Unitary",ConsolGeog[[#This Row],[LA Type]]="District"),"England",INDEX(CentrepointSourced[Country],MATCH(ConsolGeog[[#This Row],[lad14cd]],CentrepointSourced[2014 ONS Code],0)))</f>
        <v>England</v>
      </c>
      <c r="I1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Central Bedfordshire</v>
      </c>
      <c r="J19" s="114">
        <f>SUMIFS(CentrepointSourced[Presented HS - 16-17],CentrepointSourced[2014 ONS Code],ConsolGeog[[#This Row],[lad14cd]],CentrepointSourced[Year],2014)</f>
        <v>62</v>
      </c>
      <c r="K19" s="114">
        <f>SUMIFS(CentrepointSourced[Presented HS - 16-24],CentrepointSourced[2014 ONS Code],ConsolGeog[[#This Row],[lad14cd]],CentrepointSourced[Year],2014)</f>
        <v>0</v>
      </c>
      <c r="L19" s="114">
        <f>SUMIFS(CentrepointSourced[Presented HS - 18-24],CentrepointSourced[2014 ONS Code],ConsolGeog[[#This Row],[lad14cd]],CentrepointSourced[Year],2014)</f>
        <v>451</v>
      </c>
      <c r="M19" s="114">
        <f>SUMIFS(CentrepointSourced[Assessed HS - 16-17],CentrepointSourced[2014 ONS Code],ConsolGeog[[#This Row],[lad14cd]],CentrepointSourced[Year],2014)</f>
        <v>6</v>
      </c>
      <c r="N19" s="114">
        <f>SUMIFS(CentrepointSourced[Assessed HS - 16-24],CentrepointSourced[2014 ONS Code],ConsolGeog[[#This Row],[lad14cd]],CentrepointSourced[Year],2014)</f>
        <v>0</v>
      </c>
      <c r="O19" s="114">
        <f>SUMIFS(CentrepointSourced[Assessed HS - 18-24],CentrepointSourced[2014 ONS Code],ConsolGeog[[#This Row],[lad14cd]],CentrepointSourced[Year],2014)</f>
        <v>80</v>
      </c>
      <c r="P19" s="114">
        <f>SUMIFS(CentrepointSourced[Presented CS - 16-17],CentrepointSourced[Local Authority DQ],ConsolGeog[[#This Row],[County Name]],CentrepointSourced[Year],2014)</f>
        <v>0</v>
      </c>
      <c r="Q19" s="114">
        <f>SUMIFS(CentrepointSourced[Presented CS - 16-24],CentrepointSourced[Local Authority DQ],ConsolGeog[[#This Row],[County Name]],CentrepointSourced[Year],2014)</f>
        <v>0</v>
      </c>
      <c r="R19" s="114">
        <f>SUMIFS(CentrepointSourced[Presented CS - 18-24],CentrepointSourced[Local Authority DQ],ConsolGeog[[#This Row],[County Name]],CentrepointSourced[Year],2014)</f>
        <v>0</v>
      </c>
      <c r="S19" s="114">
        <f>SUMIFS(CentrepointSourced[Assessed CS - 16-17],CentrepointSourced[Local Authority DQ],ConsolGeog[[#This Row],[County Name]],CentrepointSourced[Year],2014)</f>
        <v>0</v>
      </c>
      <c r="T19" s="114">
        <f>SUMIFS(CentrepointSourced[Assessed CS - 16-24],CentrepointSourced[Local Authority DQ],ConsolGeog[[#This Row],[County Name]],CentrepointSourced[Year],2014)</f>
        <v>0</v>
      </c>
      <c r="U19" s="114">
        <f>SUMIFS(CentrepointSourced[Assessed CS - 18-24],CentrepointSourced[Local Authority DQ],ConsolGeog[[#This Row],[County Name]],CentrepointSourced[Year],2014)</f>
        <v>0</v>
      </c>
      <c r="V19" s="114">
        <f>IF(ConsolGeog[[#This Row],[LA Type]]="District",SUMIFS(ConsolGeog[population],ConsolGeog[LA Type],"District",ConsolGeog[County Name],ConsolGeog[[#This Row],[County Name]]),IF(ConsolGeog[[#This Row],[LA Type]]="Unitary",ConsolGeog[[#This Row],[population]],0))</f>
        <v>254381</v>
      </c>
      <c r="W19" s="115">
        <f>IF(ConsolGeog[[#This Row],[COUNTY: Sum of districts'' populations '[non additive!']]]=0,0,ConsolGeog[[#This Row],[population]]/ConsolGeog[[#This Row],[COUNTY: Sum of districts'' populations '[non additive!']]])</f>
        <v>1</v>
      </c>
      <c r="X19" s="125">
        <f>ConsolGeog[[#This Row],[COUNTY: Presented CS - 16-17 (2014) '[non additive!']]]*ConsolGeog[[#This Row],[County Stats Distribution Factor]]</f>
        <v>0</v>
      </c>
      <c r="Y19" s="125">
        <f>ConsolGeog[[#This Row],[COUNTY: Presented CS - 16-24 (2014) '[non additive!']]]*ConsolGeog[[#This Row],[County Stats Distribution Factor]]</f>
        <v>0</v>
      </c>
      <c r="Z19" s="125">
        <f>ConsolGeog[[#This Row],[COUNTY: Presented CS - 18-24 (2014) '[non additive!']]]*ConsolGeog[[#This Row],[County Stats Distribution Factor]]</f>
        <v>0</v>
      </c>
      <c r="AA19" s="125">
        <f>ConsolGeog[[#This Row],[COUNTY: Assessed CS - 16-17 (2014) '[non additive!']]]*ConsolGeog[[#This Row],[County Stats Distribution Factor]]</f>
        <v>0</v>
      </c>
      <c r="AB19" s="125">
        <f>ConsolGeog[[#This Row],[COUNTY: Assessed CS - 16-24 (2014) '[non additive!']]]*ConsolGeog[[#This Row],[County Stats Distribution Factor]]</f>
        <v>0</v>
      </c>
      <c r="AC19" s="125">
        <f>ConsolGeog[[#This Row],[COUNTY: Assessed CS - 18-24 (2014) '[non additive!']]]*ConsolGeog[[#This Row],[County Stats Distribution Factor]]</f>
        <v>0</v>
      </c>
      <c r="AD19" s="125" t="str">
        <f>IF(AND(ConsolGeog[[#This Row],[Presented HS - 16-17 (2014)]]+ConsolGeog[[#This Row],[Presented HS - 18-24 (2014)]]&lt;&gt;0,ConsolGeog[[#This Row],[Presented HS - 16-24 (2014)]]&lt;&gt;0),"ERROR","")</f>
        <v/>
      </c>
      <c r="AE19" s="125" t="str">
        <f>IF(AND(ConsolGeog[[#This Row],[Presented CS - 16-17 (2014)]]+ConsolGeog[[#This Row],[Presented CS - 18-24 (2014)]]&lt;&gt;0,ConsolGeog[[#This Row],[Presented CS - 16-24 (2014)]]&lt;&gt;0),"ERROR","")</f>
        <v/>
      </c>
      <c r="AF19" s="125" t="str">
        <f>IF(AND(ConsolGeog[[#This Row],[Assessed HS - 16-17 (2014)]]+ConsolGeog[[#This Row],[Assessed HS - 18-24 (2014)]]&lt;&gt;0,ConsolGeog[[#This Row],[Assessed HS - 16-24 (2014)]]&lt;&gt;0),"ERROR","")</f>
        <v/>
      </c>
      <c r="AG19" s="125" t="str">
        <f>IF(AND(ConsolGeog[[#This Row],[Assessed CS - 16-17 (2014)]]+ConsolGeog[[#This Row],[Assessed CS - 18-24 (2014)]]&lt;&gt;0,ConsolGeog[[#This Row],[Assessed CS - 16-24 (2014)]]&lt;&gt;0),"ERROR","")</f>
        <v/>
      </c>
      <c r="AH1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 spans="1:35">
      <c r="A20" s="38" t="s">
        <v>848</v>
      </c>
      <c r="B20" s="38" t="s">
        <v>847</v>
      </c>
      <c r="C20" s="38">
        <v>316028</v>
      </c>
      <c r="D20" s="38">
        <v>501301.83</v>
      </c>
      <c r="E20" s="38" t="s">
        <v>846</v>
      </c>
      <c r="F20" s="116">
        <f>IF(ISERROR(MATCH(ConsolGeog[[#This Row],[lad14cd]],CentrepointSourced[2014 ONS Code],0)),1,"")</f>
        <v>1</v>
      </c>
      <c r="G20" s="113" t="str">
        <f>TRIM(IF(ConsolGeog[[#This Row],[Not in Centre Point Sourced?]]=1,INDEX(LKP_MissingLATypesDQ[TYPE],MATCH(ConsolGeog[[#This Row],[lad14cd]],LKP_MissingLATypesDQ[ONS_CODE],0)),INDEX(CentrepointSourced[LA Type DQ],MATCH(ConsolGeog[[#This Row],[lad14cd]],CentrepointSourced[2014 ONS Code],0))))</f>
        <v>Unitary</v>
      </c>
      <c r="H20" s="117" t="str">
        <f>IF(OR(ConsolGeog[[#This Row],[LA Type]]="Unitary",ConsolGeog[[#This Row],[LA Type]]="District"),"England",INDEX(CentrepointSourced[Country],MATCH(ConsolGeog[[#This Row],[lad14cd]],CentrepointSourced[2014 ONS Code],0)))</f>
        <v>England</v>
      </c>
      <c r="I2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Northumberland</v>
      </c>
      <c r="J20" s="114">
        <f>SUMIFS(CentrepointSourced[Presented HS - 16-17],CentrepointSourced[2014 ONS Code],ConsolGeog[[#This Row],[lad14cd]],CentrepointSourced[Year],2014)</f>
        <v>0</v>
      </c>
      <c r="K20" s="114">
        <f>SUMIFS(CentrepointSourced[Presented HS - 16-24],CentrepointSourced[2014 ONS Code],ConsolGeog[[#This Row],[lad14cd]],CentrepointSourced[Year],2014)</f>
        <v>0</v>
      </c>
      <c r="L20" s="114">
        <f>SUMIFS(CentrepointSourced[Presented HS - 18-24],CentrepointSourced[2014 ONS Code],ConsolGeog[[#This Row],[lad14cd]],CentrepointSourced[Year],2014)</f>
        <v>0</v>
      </c>
      <c r="M20" s="114">
        <f>SUMIFS(CentrepointSourced[Assessed HS - 16-17],CentrepointSourced[2014 ONS Code],ConsolGeog[[#This Row],[lad14cd]],CentrepointSourced[Year],2014)</f>
        <v>0</v>
      </c>
      <c r="N20" s="114">
        <f>SUMIFS(CentrepointSourced[Assessed HS - 16-24],CentrepointSourced[2014 ONS Code],ConsolGeog[[#This Row],[lad14cd]],CentrepointSourced[Year],2014)</f>
        <v>0</v>
      </c>
      <c r="O20" s="114">
        <f>SUMIFS(CentrepointSourced[Assessed HS - 18-24],CentrepointSourced[2014 ONS Code],ConsolGeog[[#This Row],[lad14cd]],CentrepointSourced[Year],2014)</f>
        <v>0</v>
      </c>
      <c r="P20" s="114">
        <f>SUMIFS(CentrepointSourced[Presented CS - 16-17],CentrepointSourced[Local Authority DQ],ConsolGeog[[#This Row],[County Name]],CentrepointSourced[Year],2014)</f>
        <v>0</v>
      </c>
      <c r="Q20" s="114">
        <f>SUMIFS(CentrepointSourced[Presented CS - 16-24],CentrepointSourced[Local Authority DQ],ConsolGeog[[#This Row],[County Name]],CentrepointSourced[Year],2014)</f>
        <v>0</v>
      </c>
      <c r="R20" s="114">
        <f>SUMIFS(CentrepointSourced[Presented CS - 18-24],CentrepointSourced[Local Authority DQ],ConsolGeog[[#This Row],[County Name]],CentrepointSourced[Year],2014)</f>
        <v>0</v>
      </c>
      <c r="S20" s="114">
        <f>SUMIFS(CentrepointSourced[Assessed CS - 16-17],CentrepointSourced[Local Authority DQ],ConsolGeog[[#This Row],[County Name]],CentrepointSourced[Year],2014)</f>
        <v>0</v>
      </c>
      <c r="T20" s="114">
        <f>SUMIFS(CentrepointSourced[Assessed CS - 16-24],CentrepointSourced[Local Authority DQ],ConsolGeog[[#This Row],[County Name]],CentrepointSourced[Year],2014)</f>
        <v>0</v>
      </c>
      <c r="U20" s="114">
        <f>SUMIFS(CentrepointSourced[Assessed CS - 18-24],CentrepointSourced[Local Authority DQ],ConsolGeog[[#This Row],[County Name]],CentrepointSourced[Year],2014)</f>
        <v>0</v>
      </c>
      <c r="V20" s="114">
        <f>IF(ConsolGeog[[#This Row],[LA Type]]="District",SUMIFS(ConsolGeog[population],ConsolGeog[LA Type],"District",ConsolGeog[County Name],ConsolGeog[[#This Row],[County Name]]),IF(ConsolGeog[[#This Row],[LA Type]]="Unitary",ConsolGeog[[#This Row],[population]],0))</f>
        <v>316028</v>
      </c>
      <c r="W20" s="115">
        <f>IF(ConsolGeog[[#This Row],[COUNTY: Sum of districts'' populations '[non additive!']]]=0,0,ConsolGeog[[#This Row],[population]]/ConsolGeog[[#This Row],[COUNTY: Sum of districts'' populations '[non additive!']]])</f>
        <v>1</v>
      </c>
      <c r="X20" s="125">
        <f>ConsolGeog[[#This Row],[COUNTY: Presented CS - 16-17 (2014) '[non additive!']]]*ConsolGeog[[#This Row],[County Stats Distribution Factor]]</f>
        <v>0</v>
      </c>
      <c r="Y20" s="125">
        <f>ConsolGeog[[#This Row],[COUNTY: Presented CS - 16-24 (2014) '[non additive!']]]*ConsolGeog[[#This Row],[County Stats Distribution Factor]]</f>
        <v>0</v>
      </c>
      <c r="Z20" s="125">
        <f>ConsolGeog[[#This Row],[COUNTY: Presented CS - 18-24 (2014) '[non additive!']]]*ConsolGeog[[#This Row],[County Stats Distribution Factor]]</f>
        <v>0</v>
      </c>
      <c r="AA20" s="125">
        <f>ConsolGeog[[#This Row],[COUNTY: Assessed CS - 16-17 (2014) '[non additive!']]]*ConsolGeog[[#This Row],[County Stats Distribution Factor]]</f>
        <v>0</v>
      </c>
      <c r="AB20" s="125">
        <f>ConsolGeog[[#This Row],[COUNTY: Assessed CS - 16-24 (2014) '[non additive!']]]*ConsolGeog[[#This Row],[County Stats Distribution Factor]]</f>
        <v>0</v>
      </c>
      <c r="AC20" s="125">
        <f>ConsolGeog[[#This Row],[COUNTY: Assessed CS - 18-24 (2014) '[non additive!']]]*ConsolGeog[[#This Row],[County Stats Distribution Factor]]</f>
        <v>0</v>
      </c>
      <c r="AD20" s="125" t="str">
        <f>IF(AND(ConsolGeog[[#This Row],[Presented HS - 16-17 (2014)]]+ConsolGeog[[#This Row],[Presented HS - 18-24 (2014)]]&lt;&gt;0,ConsolGeog[[#This Row],[Presented HS - 16-24 (2014)]]&lt;&gt;0),"ERROR","")</f>
        <v/>
      </c>
      <c r="AE20" s="125" t="str">
        <f>IF(AND(ConsolGeog[[#This Row],[Presented CS - 16-17 (2014)]]+ConsolGeog[[#This Row],[Presented CS - 18-24 (2014)]]&lt;&gt;0,ConsolGeog[[#This Row],[Presented CS - 16-24 (2014)]]&lt;&gt;0),"ERROR","")</f>
        <v/>
      </c>
      <c r="AF20" s="125" t="str">
        <f>IF(AND(ConsolGeog[[#This Row],[Assessed HS - 16-17 (2014)]]+ConsolGeog[[#This Row],[Assessed HS - 18-24 (2014)]]&lt;&gt;0,ConsolGeog[[#This Row],[Assessed HS - 16-24 (2014)]]&lt;&gt;0),"ERROR","")</f>
        <v/>
      </c>
      <c r="AG20" s="125" t="str">
        <f>IF(AND(ConsolGeog[[#This Row],[Assessed CS - 16-17 (2014)]]+ConsolGeog[[#This Row],[Assessed CS - 18-24 (2014)]]&lt;&gt;0,ConsolGeog[[#This Row],[Assessed CS - 16-24 (2014)]]&lt;&gt;0),"ERROR","")</f>
        <v/>
      </c>
      <c r="AH2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 spans="1:35">
      <c r="A21" s="38" t="s">
        <v>844</v>
      </c>
      <c r="B21" s="38" t="s">
        <v>845</v>
      </c>
      <c r="C21" s="38">
        <v>174137</v>
      </c>
      <c r="D21" s="38">
        <v>90275.35</v>
      </c>
      <c r="E21" s="38" t="s">
        <v>844</v>
      </c>
      <c r="F21" s="116">
        <f>IF(ISERROR(MATCH(ConsolGeog[[#This Row],[lad14cd]],CentrepointSourced[2014 ONS Code],0)),1,"")</f>
        <v>1</v>
      </c>
      <c r="G21" s="113" t="str">
        <f>TRIM(IF(ConsolGeog[[#This Row],[Not in Centre Point Sourced?]]=1,INDEX(LKP_MissingLATypesDQ[TYPE],MATCH(ConsolGeog[[#This Row],[lad14cd]],LKP_MissingLATypesDQ[ONS_CODE],0)),INDEX(CentrepointSourced[LA Type DQ],MATCH(ConsolGeog[[#This Row],[lad14cd]],CentrepointSourced[2014 ONS Code],0))))</f>
        <v>District</v>
      </c>
      <c r="H21" s="117" t="str">
        <f>IF(OR(ConsolGeog[[#This Row],[LA Type]]="Unitary",ConsolGeog[[#This Row],[LA Type]]="District"),"England",INDEX(CentrepointSourced[Country],MATCH(ConsolGeog[[#This Row],[lad14cd]],CentrepointSourced[2014 ONS Code],0)))</f>
        <v>England</v>
      </c>
      <c r="I2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Buckinghamshire</v>
      </c>
      <c r="J21" s="114">
        <f>SUMIFS(CentrepointSourced[Presented HS - 16-17],CentrepointSourced[2014 ONS Code],ConsolGeog[[#This Row],[lad14cd]],CentrepointSourced[Year],2014)</f>
        <v>0</v>
      </c>
      <c r="K21" s="114">
        <f>SUMIFS(CentrepointSourced[Presented HS - 16-24],CentrepointSourced[2014 ONS Code],ConsolGeog[[#This Row],[lad14cd]],CentrepointSourced[Year],2014)</f>
        <v>0</v>
      </c>
      <c r="L21" s="114">
        <f>SUMIFS(CentrepointSourced[Presented HS - 18-24],CentrepointSourced[2014 ONS Code],ConsolGeog[[#This Row],[lad14cd]],CentrepointSourced[Year],2014)</f>
        <v>0</v>
      </c>
      <c r="M21" s="114">
        <f>SUMIFS(CentrepointSourced[Assessed HS - 16-17],CentrepointSourced[2014 ONS Code],ConsolGeog[[#This Row],[lad14cd]],CentrepointSourced[Year],2014)</f>
        <v>0</v>
      </c>
      <c r="N21" s="114">
        <f>SUMIFS(CentrepointSourced[Assessed HS - 16-24],CentrepointSourced[2014 ONS Code],ConsolGeog[[#This Row],[lad14cd]],CentrepointSourced[Year],2014)</f>
        <v>0</v>
      </c>
      <c r="O21" s="114">
        <f>SUMIFS(CentrepointSourced[Assessed HS - 18-24],CentrepointSourced[2014 ONS Code],ConsolGeog[[#This Row],[lad14cd]],CentrepointSourced[Year],2014)</f>
        <v>0</v>
      </c>
      <c r="P21" s="114">
        <f>SUMIFS(CentrepointSourced[Presented CS - 16-17],CentrepointSourced[Local Authority DQ],ConsolGeog[[#This Row],[County Name]],CentrepointSourced[Year],2014)</f>
        <v>0</v>
      </c>
      <c r="Q21" s="114">
        <f>SUMIFS(CentrepointSourced[Presented CS - 16-24],CentrepointSourced[Local Authority DQ],ConsolGeog[[#This Row],[County Name]],CentrepointSourced[Year],2014)</f>
        <v>0</v>
      </c>
      <c r="R21" s="114">
        <f>SUMIFS(CentrepointSourced[Presented CS - 18-24],CentrepointSourced[Local Authority DQ],ConsolGeog[[#This Row],[County Name]],CentrepointSourced[Year],2014)</f>
        <v>0</v>
      </c>
      <c r="S21" s="114">
        <f>SUMIFS(CentrepointSourced[Assessed CS - 16-17],CentrepointSourced[Local Authority DQ],ConsolGeog[[#This Row],[County Name]],CentrepointSourced[Year],2014)</f>
        <v>0</v>
      </c>
      <c r="T21" s="114">
        <f>SUMIFS(CentrepointSourced[Assessed CS - 16-24],CentrepointSourced[Local Authority DQ],ConsolGeog[[#This Row],[County Name]],CentrepointSourced[Year],2014)</f>
        <v>0</v>
      </c>
      <c r="U21" s="114">
        <f>SUMIFS(CentrepointSourced[Assessed CS - 18-24],CentrepointSourced[Local Authority DQ],ConsolGeog[[#This Row],[County Name]],CentrepointSourced[Year],2014)</f>
        <v>0</v>
      </c>
      <c r="V21" s="114">
        <f>IF(ConsolGeog[[#This Row],[LA Type]]="District",SUMIFS(ConsolGeog[population],ConsolGeog[LA Type],"District",ConsolGeog[County Name],ConsolGeog[[#This Row],[County Name]]),IF(ConsolGeog[[#This Row],[LA Type]]="Unitary",ConsolGeog[[#This Row],[population]],0))</f>
        <v>505283</v>
      </c>
      <c r="W21" s="115">
        <f>IF(ConsolGeog[[#This Row],[COUNTY: Sum of districts'' populations '[non additive!']]]=0,0,ConsolGeog[[#This Row],[population]]/ConsolGeog[[#This Row],[COUNTY: Sum of districts'' populations '[non additive!']]])</f>
        <v>0.34463261182347316</v>
      </c>
      <c r="X21" s="125">
        <f>ConsolGeog[[#This Row],[COUNTY: Presented CS - 16-17 (2014) '[non additive!']]]*ConsolGeog[[#This Row],[County Stats Distribution Factor]]</f>
        <v>0</v>
      </c>
      <c r="Y21" s="125">
        <f>ConsolGeog[[#This Row],[COUNTY: Presented CS - 16-24 (2014) '[non additive!']]]*ConsolGeog[[#This Row],[County Stats Distribution Factor]]</f>
        <v>0</v>
      </c>
      <c r="Z21" s="125">
        <f>ConsolGeog[[#This Row],[COUNTY: Presented CS - 18-24 (2014) '[non additive!']]]*ConsolGeog[[#This Row],[County Stats Distribution Factor]]</f>
        <v>0</v>
      </c>
      <c r="AA21" s="125">
        <f>ConsolGeog[[#This Row],[COUNTY: Assessed CS - 16-17 (2014) '[non additive!']]]*ConsolGeog[[#This Row],[County Stats Distribution Factor]]</f>
        <v>0</v>
      </c>
      <c r="AB21" s="125">
        <f>ConsolGeog[[#This Row],[COUNTY: Assessed CS - 16-24 (2014) '[non additive!']]]*ConsolGeog[[#This Row],[County Stats Distribution Factor]]</f>
        <v>0</v>
      </c>
      <c r="AC21" s="125">
        <f>ConsolGeog[[#This Row],[COUNTY: Assessed CS - 18-24 (2014) '[non additive!']]]*ConsolGeog[[#This Row],[County Stats Distribution Factor]]</f>
        <v>0</v>
      </c>
      <c r="AD21" s="125" t="str">
        <f>IF(AND(ConsolGeog[[#This Row],[Presented HS - 16-17 (2014)]]+ConsolGeog[[#This Row],[Presented HS - 18-24 (2014)]]&lt;&gt;0,ConsolGeog[[#This Row],[Presented HS - 16-24 (2014)]]&lt;&gt;0),"ERROR","")</f>
        <v/>
      </c>
      <c r="AE21" s="125" t="str">
        <f>IF(AND(ConsolGeog[[#This Row],[Presented CS - 16-17 (2014)]]+ConsolGeog[[#This Row],[Presented CS - 18-24 (2014)]]&lt;&gt;0,ConsolGeog[[#This Row],[Presented CS - 16-24 (2014)]]&lt;&gt;0),"ERROR","")</f>
        <v/>
      </c>
      <c r="AF21" s="125" t="str">
        <f>IF(AND(ConsolGeog[[#This Row],[Assessed HS - 16-17 (2014)]]+ConsolGeog[[#This Row],[Assessed HS - 18-24 (2014)]]&lt;&gt;0,ConsolGeog[[#This Row],[Assessed HS - 16-24 (2014)]]&lt;&gt;0),"ERROR","")</f>
        <v/>
      </c>
      <c r="AG21" s="125" t="str">
        <f>IF(AND(ConsolGeog[[#This Row],[Assessed CS - 16-17 (2014)]]+ConsolGeog[[#This Row],[Assessed CS - 18-24 (2014)]]&lt;&gt;0,ConsolGeog[[#This Row],[Assessed CS - 16-24 (2014)]]&lt;&gt;0),"ERROR","")</f>
        <v/>
      </c>
      <c r="AH2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 spans="1:35" ht="15" customHeight="1">
      <c r="A22" s="38" t="s">
        <v>843</v>
      </c>
      <c r="B22" s="38" t="s">
        <v>275</v>
      </c>
      <c r="C22" s="38">
        <v>198051</v>
      </c>
      <c r="D22" s="38">
        <v>27193.63</v>
      </c>
      <c r="E22" s="38" t="s">
        <v>843</v>
      </c>
      <c r="F22" s="116" t="str">
        <f>IF(ISERROR(MATCH(ConsolGeog[[#This Row],[lad14cd]],CentrepointSourced[2014 ONS Code],0)),1,"")</f>
        <v/>
      </c>
      <c r="G22" s="113" t="str">
        <f>TRIM(IF(ConsolGeog[[#This Row],[Not in Centre Point Sourced?]]=1,INDEX(LKP_MissingLATypesDQ[TYPE],MATCH(ConsolGeog[[#This Row],[lad14cd]],LKP_MissingLATypesDQ[ONS_CODE],0)),INDEX(CentrepointSourced[LA Type DQ],MATCH(ConsolGeog[[#This Row],[lad14cd]],CentrepointSourced[2014 ONS Code],0))))</f>
        <v>Unitary</v>
      </c>
      <c r="H22" s="117" t="str">
        <f>IF(OR(ConsolGeog[[#This Row],[LA Type]]="Unitary",ConsolGeog[[#This Row],[LA Type]]="District"),"England",INDEX(CentrepointSourced[Country],MATCH(ConsolGeog[[#This Row],[lad14cd]],CentrepointSourced[2014 ONS Code],0)))</f>
        <v>England</v>
      </c>
      <c r="I2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York</v>
      </c>
      <c r="J22" s="114">
        <f>SUMIFS(CentrepointSourced[Presented HS - 16-17],CentrepointSourced[2014 ONS Code],ConsolGeog[[#This Row],[lad14cd]],CentrepointSourced[Year],2014)</f>
        <v>0</v>
      </c>
      <c r="K22" s="114">
        <f>SUMIFS(CentrepointSourced[Presented HS - 16-24],CentrepointSourced[2014 ONS Code],ConsolGeog[[#This Row],[lad14cd]],CentrepointSourced[Year],2014)</f>
        <v>0</v>
      </c>
      <c r="L22" s="114">
        <f>SUMIFS(CentrepointSourced[Presented HS - 18-24],CentrepointSourced[2014 ONS Code],ConsolGeog[[#This Row],[lad14cd]],CentrepointSourced[Year],2014)</f>
        <v>0</v>
      </c>
      <c r="M22" s="114">
        <f>SUMIFS(CentrepointSourced[Assessed HS - 16-17],CentrepointSourced[2014 ONS Code],ConsolGeog[[#This Row],[lad14cd]],CentrepointSourced[Year],2014)</f>
        <v>0</v>
      </c>
      <c r="N22" s="114">
        <f>SUMIFS(CentrepointSourced[Assessed HS - 16-24],CentrepointSourced[2014 ONS Code],ConsolGeog[[#This Row],[lad14cd]],CentrepointSourced[Year],2014)</f>
        <v>0</v>
      </c>
      <c r="O22" s="114">
        <f>SUMIFS(CentrepointSourced[Assessed HS - 18-24],CentrepointSourced[2014 ONS Code],ConsolGeog[[#This Row],[lad14cd]],CentrepointSourced[Year],2014)</f>
        <v>0</v>
      </c>
      <c r="P22" s="114">
        <f>SUMIFS(CentrepointSourced[Presented CS - 16-17],CentrepointSourced[Local Authority DQ],ConsolGeog[[#This Row],[County Name]],CentrepointSourced[Year],2014)</f>
        <v>2.5</v>
      </c>
      <c r="Q22" s="114">
        <f>SUMIFS(CentrepointSourced[Presented CS - 16-24],CentrepointSourced[Local Authority DQ],ConsolGeog[[#This Row],[County Name]],CentrepointSourced[Year],2014)</f>
        <v>0</v>
      </c>
      <c r="R22" s="114">
        <f>SUMIFS(CentrepointSourced[Presented CS - 18-24],CentrepointSourced[Local Authority DQ],ConsolGeog[[#This Row],[County Name]],CentrepointSourced[Year],2014)</f>
        <v>0</v>
      </c>
      <c r="S22" s="114">
        <f>SUMIFS(CentrepointSourced[Assessed CS - 16-17],CentrepointSourced[Local Authority DQ],ConsolGeog[[#This Row],[County Name]],CentrepointSourced[Year],2014)</f>
        <v>2.5</v>
      </c>
      <c r="T22" s="114">
        <f>SUMIFS(CentrepointSourced[Assessed CS - 16-24],CentrepointSourced[Local Authority DQ],ConsolGeog[[#This Row],[County Name]],CentrepointSourced[Year],2014)</f>
        <v>0</v>
      </c>
      <c r="U22" s="114">
        <f>SUMIFS(CentrepointSourced[Assessed CS - 18-24],CentrepointSourced[Local Authority DQ],ConsolGeog[[#This Row],[County Name]],CentrepointSourced[Year],2014)</f>
        <v>0</v>
      </c>
      <c r="V22" s="114">
        <f>IF(ConsolGeog[[#This Row],[LA Type]]="District",SUMIFS(ConsolGeog[population],ConsolGeog[LA Type],"District",ConsolGeog[County Name],ConsolGeog[[#This Row],[County Name]]),IF(ConsolGeog[[#This Row],[LA Type]]="Unitary",ConsolGeog[[#This Row],[population]],0))</f>
        <v>198051</v>
      </c>
      <c r="W22" s="115">
        <f>IF(ConsolGeog[[#This Row],[COUNTY: Sum of districts'' populations '[non additive!']]]=0,0,ConsolGeog[[#This Row],[population]]/ConsolGeog[[#This Row],[COUNTY: Sum of districts'' populations '[non additive!']]])</f>
        <v>1</v>
      </c>
      <c r="X22" s="125">
        <f>ConsolGeog[[#This Row],[COUNTY: Presented CS - 16-17 (2014) '[non additive!']]]*ConsolGeog[[#This Row],[County Stats Distribution Factor]]</f>
        <v>2.5</v>
      </c>
      <c r="Y22" s="125">
        <f>ConsolGeog[[#This Row],[COUNTY: Presented CS - 16-24 (2014) '[non additive!']]]*ConsolGeog[[#This Row],[County Stats Distribution Factor]]</f>
        <v>0</v>
      </c>
      <c r="Z22" s="125">
        <f>ConsolGeog[[#This Row],[COUNTY: Presented CS - 18-24 (2014) '[non additive!']]]*ConsolGeog[[#This Row],[County Stats Distribution Factor]]</f>
        <v>0</v>
      </c>
      <c r="AA22" s="125">
        <f>ConsolGeog[[#This Row],[COUNTY: Assessed CS - 16-17 (2014) '[non additive!']]]*ConsolGeog[[#This Row],[County Stats Distribution Factor]]</f>
        <v>2.5</v>
      </c>
      <c r="AB22" s="125">
        <f>ConsolGeog[[#This Row],[COUNTY: Assessed CS - 16-24 (2014) '[non additive!']]]*ConsolGeog[[#This Row],[County Stats Distribution Factor]]</f>
        <v>0</v>
      </c>
      <c r="AC22" s="125">
        <f>ConsolGeog[[#This Row],[COUNTY: Assessed CS - 18-24 (2014) '[non additive!']]]*ConsolGeog[[#This Row],[County Stats Distribution Factor]]</f>
        <v>0</v>
      </c>
      <c r="AD22" s="125" t="str">
        <f>IF(AND(ConsolGeog[[#This Row],[Presented HS - 16-17 (2014)]]+ConsolGeog[[#This Row],[Presented HS - 18-24 (2014)]]&lt;&gt;0,ConsolGeog[[#This Row],[Presented HS - 16-24 (2014)]]&lt;&gt;0),"ERROR","")</f>
        <v/>
      </c>
      <c r="AE22" s="125" t="str">
        <f>IF(AND(ConsolGeog[[#This Row],[Presented CS - 16-17 (2014)]]+ConsolGeog[[#This Row],[Presented CS - 18-24 (2014)]]&lt;&gt;0,ConsolGeog[[#This Row],[Presented CS - 16-24 (2014)]]&lt;&gt;0),"ERROR","")</f>
        <v/>
      </c>
      <c r="AF22" s="125" t="str">
        <f>IF(AND(ConsolGeog[[#This Row],[Assessed HS - 16-17 (2014)]]+ConsolGeog[[#This Row],[Assessed HS - 18-24 (2014)]]&lt;&gt;0,ConsolGeog[[#This Row],[Assessed HS - 16-24 (2014)]]&lt;&gt;0),"ERROR","")</f>
        <v/>
      </c>
      <c r="AG22" s="125" t="str">
        <f>IF(AND(ConsolGeog[[#This Row],[Assessed CS - 16-17 (2014)]]+ConsolGeog[[#This Row],[Assessed CS - 18-24 (2014)]]&lt;&gt;0,ConsolGeog[[#This Row],[Assessed CS - 16-24 (2014)]]&lt;&gt;0),"ERROR","")</f>
        <v/>
      </c>
      <c r="AH2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 spans="1:35" s="35" customFormat="1" ht="15" customHeight="1">
      <c r="A23" s="38" t="s">
        <v>842</v>
      </c>
      <c r="B23" s="38" t="s">
        <v>297</v>
      </c>
      <c r="C23" s="38">
        <v>329839</v>
      </c>
      <c r="D23" s="38">
        <v>7331.48</v>
      </c>
      <c r="E23" s="38" t="s">
        <v>842</v>
      </c>
      <c r="F23" s="112" t="str">
        <f>IF(ISERROR(MATCH(ConsolGeog[[#This Row],[lad14cd]],CentrepointSourced[2014 ONS Code],0)),1,"")</f>
        <v/>
      </c>
      <c r="G23" s="113" t="str">
        <f>TRIM(IF(ConsolGeog[[#This Row],[Not in Centre Point Sourced?]]=1,INDEX(LKP_MissingLATypesDQ[TYPE],MATCH(ConsolGeog[[#This Row],[lad14cd]],LKP_MissingLATypesDQ[ONS_CODE],0)),INDEX(CentrepointSourced[LA Type DQ],MATCH(ConsolGeog[[#This Row],[lad14cd]],CentrepointSourced[2014 ONS Code],0))))</f>
        <v>Unitary</v>
      </c>
      <c r="H23" s="113" t="str">
        <f>IF(OR(ConsolGeog[[#This Row],[LA Type]]="Unitary",ConsolGeog[[#This Row],[LA Type]]="District"),"England",INDEX(CentrepointSourced[Country],MATCH(ConsolGeog[[#This Row],[lad14cd]],CentrepointSourced[2014 ONS Code],0)))</f>
        <v>England</v>
      </c>
      <c r="I2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v>
      </c>
      <c r="J23" s="114">
        <f>SUMIFS(CentrepointSourced[Presented HS - 16-17],CentrepointSourced[2014 ONS Code],ConsolGeog[[#This Row],[lad14cd]],CentrepointSourced[Year],2014)</f>
        <v>25</v>
      </c>
      <c r="K23" s="114">
        <f>SUMIFS(CentrepointSourced[Presented HS - 16-24],CentrepointSourced[2014 ONS Code],ConsolGeog[[#This Row],[lad14cd]],CentrepointSourced[Year],2014)</f>
        <v>0</v>
      </c>
      <c r="L23" s="114">
        <f>SUMIFS(CentrepointSourced[Presented HS - 18-24],CentrepointSourced[2014 ONS Code],ConsolGeog[[#This Row],[lad14cd]],CentrepointSourced[Year],2014)</f>
        <v>348</v>
      </c>
      <c r="M23" s="114">
        <f>SUMIFS(CentrepointSourced[Assessed HS - 16-17],CentrepointSourced[2014 ONS Code],ConsolGeog[[#This Row],[lad14cd]],CentrepointSourced[Year],2014)</f>
        <v>10</v>
      </c>
      <c r="N23" s="114">
        <f>SUMIFS(CentrepointSourced[Assessed HS - 16-24],CentrepointSourced[2014 ONS Code],ConsolGeog[[#This Row],[lad14cd]],CentrepointSourced[Year],2014)</f>
        <v>0</v>
      </c>
      <c r="O23" s="114">
        <f>SUMIFS(CentrepointSourced[Assessed HS - 18-24],CentrepointSourced[2014 ONS Code],ConsolGeog[[#This Row],[lad14cd]],CentrepointSourced[Year],2014)</f>
        <v>137</v>
      </c>
      <c r="P23" s="114">
        <f>SUMIFS(CentrepointSourced[Presented CS - 16-17],CentrepointSourced[Local Authority DQ],ConsolGeog[[#This Row],[County Name]],CentrepointSourced[Year],2014)</f>
        <v>0</v>
      </c>
      <c r="Q23" s="114">
        <f>SUMIFS(CentrepointSourced[Presented CS - 16-24],CentrepointSourced[Local Authority DQ],ConsolGeog[[#This Row],[County Name]],CentrepointSourced[Year],2014)</f>
        <v>0</v>
      </c>
      <c r="R23" s="114">
        <f>SUMIFS(CentrepointSourced[Presented CS - 18-24],CentrepointSourced[Local Authority DQ],ConsolGeog[[#This Row],[County Name]],CentrepointSourced[Year],2014)</f>
        <v>0</v>
      </c>
      <c r="S23" s="114">
        <f>SUMIFS(CentrepointSourced[Assessed CS - 16-17],CentrepointSourced[Local Authority DQ],ConsolGeog[[#This Row],[County Name]],CentrepointSourced[Year],2014)</f>
        <v>0</v>
      </c>
      <c r="T23" s="114">
        <f>SUMIFS(CentrepointSourced[Assessed CS - 16-24],CentrepointSourced[Local Authority DQ],ConsolGeog[[#This Row],[County Name]],CentrepointSourced[Year],2014)</f>
        <v>0</v>
      </c>
      <c r="U23" s="114">
        <f>SUMIFS(CentrepointSourced[Assessed CS - 18-24],CentrepointSourced[Local Authority DQ],ConsolGeog[[#This Row],[County Name]],CentrepointSourced[Year],2014)</f>
        <v>0</v>
      </c>
      <c r="V23" s="114">
        <f>IF(ConsolGeog[[#This Row],[LA Type]]="District",SUMIFS(ConsolGeog[population],ConsolGeog[LA Type],"District",ConsolGeog[County Name],ConsolGeog[[#This Row],[County Name]]),IF(ConsolGeog[[#This Row],[LA Type]]="Unitary",ConsolGeog[[#This Row],[population]],0))</f>
        <v>329839</v>
      </c>
      <c r="W23" s="115">
        <f>IF(ConsolGeog[[#This Row],[COUNTY: Sum of districts'' populations '[non additive!']]]=0,0,ConsolGeog[[#This Row],[population]]/ConsolGeog[[#This Row],[COUNTY: Sum of districts'' populations '[non additive!']]])</f>
        <v>1</v>
      </c>
      <c r="X23" s="125">
        <f>ConsolGeog[[#This Row],[COUNTY: Presented CS - 16-17 (2014) '[non additive!']]]*ConsolGeog[[#This Row],[County Stats Distribution Factor]]</f>
        <v>0</v>
      </c>
      <c r="Y23" s="125">
        <f>ConsolGeog[[#This Row],[COUNTY: Presented CS - 16-24 (2014) '[non additive!']]]*ConsolGeog[[#This Row],[County Stats Distribution Factor]]</f>
        <v>0</v>
      </c>
      <c r="Z23" s="125">
        <f>ConsolGeog[[#This Row],[COUNTY: Presented CS - 18-24 (2014) '[non additive!']]]*ConsolGeog[[#This Row],[County Stats Distribution Factor]]</f>
        <v>0</v>
      </c>
      <c r="AA23" s="125">
        <f>ConsolGeog[[#This Row],[COUNTY: Assessed CS - 16-17 (2014) '[non additive!']]]*ConsolGeog[[#This Row],[County Stats Distribution Factor]]</f>
        <v>0</v>
      </c>
      <c r="AB23" s="125">
        <f>ConsolGeog[[#This Row],[COUNTY: Assessed CS - 16-24 (2014) '[non additive!']]]*ConsolGeog[[#This Row],[County Stats Distribution Factor]]</f>
        <v>0</v>
      </c>
      <c r="AC23" s="125">
        <f>ConsolGeog[[#This Row],[COUNTY: Assessed CS - 18-24 (2014) '[non additive!']]]*ConsolGeog[[#This Row],[County Stats Distribution Factor]]</f>
        <v>0</v>
      </c>
      <c r="AD23" s="125" t="str">
        <f>IF(AND(ConsolGeog[[#This Row],[Presented HS - 16-17 (2014)]]+ConsolGeog[[#This Row],[Presented HS - 18-24 (2014)]]&lt;&gt;0,ConsolGeog[[#This Row],[Presented HS - 16-24 (2014)]]&lt;&gt;0),"ERROR","")</f>
        <v/>
      </c>
      <c r="AE23" s="125" t="str">
        <f>IF(AND(ConsolGeog[[#This Row],[Presented CS - 16-17 (2014)]]+ConsolGeog[[#This Row],[Presented CS - 18-24 (2014)]]&lt;&gt;0,ConsolGeog[[#This Row],[Presented CS - 16-24 (2014)]]&lt;&gt;0),"ERROR","")</f>
        <v/>
      </c>
      <c r="AF23" s="125" t="str">
        <f>IF(AND(ConsolGeog[[#This Row],[Assessed HS - 16-17 (2014)]]+ConsolGeog[[#This Row],[Assessed HS - 18-24 (2014)]]&lt;&gt;0,ConsolGeog[[#This Row],[Assessed HS - 16-24 (2014)]]&lt;&gt;0),"ERROR","")</f>
        <v/>
      </c>
      <c r="AG23" s="125" t="str">
        <f>IF(AND(ConsolGeog[[#This Row],[Assessed CS - 16-17 (2014)]]+ConsolGeog[[#This Row],[Assessed CS - 18-24 (2014)]]&lt;&gt;0,ConsolGeog[[#This Row],[Assessed CS - 16-24 (2014)]]&lt;&gt;0),"ERROR","")</f>
        <v/>
      </c>
      <c r="AH2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 spans="1:35" s="35" customFormat="1" ht="15" customHeight="1">
      <c r="A24" s="38" t="s">
        <v>841</v>
      </c>
      <c r="B24" s="38" t="s">
        <v>294</v>
      </c>
      <c r="C24" s="38">
        <v>37369</v>
      </c>
      <c r="D24" s="38">
        <v>38151.51</v>
      </c>
      <c r="E24" s="38" t="s">
        <v>841</v>
      </c>
      <c r="F24" s="112" t="str">
        <f>IF(ISERROR(MATCH(ConsolGeog[[#This Row],[lad14cd]],CentrepointSourced[2014 ONS Code],0)),1,"")</f>
        <v/>
      </c>
      <c r="G24" s="113" t="str">
        <f>TRIM(IF(ConsolGeog[[#This Row],[Not in Centre Point Sourced?]]=1,INDEX(LKP_MissingLATypesDQ[TYPE],MATCH(ConsolGeog[[#This Row],[lad14cd]],LKP_MissingLATypesDQ[ONS_CODE],0)),INDEX(CentrepointSourced[LA Type DQ],MATCH(ConsolGeog[[#This Row],[lad14cd]],CentrepointSourced[2014 ONS Code],0))))</f>
        <v>Unitary</v>
      </c>
      <c r="H24" s="113" t="str">
        <f>IF(OR(ConsolGeog[[#This Row],[LA Type]]="Unitary",ConsolGeog[[#This Row],[LA Type]]="District"),"England",INDEX(CentrepointSourced[Country],MATCH(ConsolGeog[[#This Row],[lad14cd]],CentrepointSourced[2014 ONS Code],0)))</f>
        <v>England</v>
      </c>
      <c r="I2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Rutland</v>
      </c>
      <c r="J24" s="114">
        <f>SUMIFS(CentrepointSourced[Presented HS - 16-17],CentrepointSourced[2014 ONS Code],ConsolGeog[[#This Row],[lad14cd]],CentrepointSourced[Year],2014)</f>
        <v>2.5</v>
      </c>
      <c r="K24" s="114">
        <f>SUMIFS(CentrepointSourced[Presented HS - 16-24],CentrepointSourced[2014 ONS Code],ConsolGeog[[#This Row],[lad14cd]],CentrepointSourced[Year],2014)</f>
        <v>0</v>
      </c>
      <c r="L24" s="114">
        <f>SUMIFS(CentrepointSourced[Presented HS - 18-24],CentrepointSourced[2014 ONS Code],ConsolGeog[[#This Row],[lad14cd]],CentrepointSourced[Year],2014)</f>
        <v>2.5</v>
      </c>
      <c r="M24" s="114">
        <f>SUMIFS(CentrepointSourced[Assessed HS - 16-17],CentrepointSourced[2014 ONS Code],ConsolGeog[[#This Row],[lad14cd]],CentrepointSourced[Year],2014)</f>
        <v>2.5</v>
      </c>
      <c r="N24" s="114">
        <f>SUMIFS(CentrepointSourced[Assessed HS - 16-24],CentrepointSourced[2014 ONS Code],ConsolGeog[[#This Row],[lad14cd]],CentrepointSourced[Year],2014)</f>
        <v>0</v>
      </c>
      <c r="O24" s="114">
        <f>SUMIFS(CentrepointSourced[Assessed HS - 18-24],CentrepointSourced[2014 ONS Code],ConsolGeog[[#This Row],[lad14cd]],CentrepointSourced[Year],2014)</f>
        <v>2.5</v>
      </c>
      <c r="P24" s="114">
        <f>SUMIFS(CentrepointSourced[Presented CS - 16-17],CentrepointSourced[Local Authority DQ],ConsolGeog[[#This Row],[County Name]],CentrepointSourced[Year],2014)</f>
        <v>0</v>
      </c>
      <c r="Q24" s="114">
        <f>SUMIFS(CentrepointSourced[Presented CS - 16-24],CentrepointSourced[Local Authority DQ],ConsolGeog[[#This Row],[County Name]],CentrepointSourced[Year],2014)</f>
        <v>0</v>
      </c>
      <c r="R24" s="114">
        <f>SUMIFS(CentrepointSourced[Presented CS - 18-24],CentrepointSourced[Local Authority DQ],ConsolGeog[[#This Row],[County Name]],CentrepointSourced[Year],2014)</f>
        <v>0</v>
      </c>
      <c r="S24" s="114">
        <f>SUMIFS(CentrepointSourced[Assessed CS - 16-17],CentrepointSourced[Local Authority DQ],ConsolGeog[[#This Row],[County Name]],CentrepointSourced[Year],2014)</f>
        <v>0</v>
      </c>
      <c r="T24" s="114">
        <f>SUMIFS(CentrepointSourced[Assessed CS - 16-24],CentrepointSourced[Local Authority DQ],ConsolGeog[[#This Row],[County Name]],CentrepointSourced[Year],2014)</f>
        <v>0</v>
      </c>
      <c r="U24" s="114">
        <f>SUMIFS(CentrepointSourced[Assessed CS - 18-24],CentrepointSourced[Local Authority DQ],ConsolGeog[[#This Row],[County Name]],CentrepointSourced[Year],2014)</f>
        <v>0</v>
      </c>
      <c r="V24" s="114">
        <f>IF(ConsolGeog[[#This Row],[LA Type]]="District",SUMIFS(ConsolGeog[population],ConsolGeog[LA Type],"District",ConsolGeog[County Name],ConsolGeog[[#This Row],[County Name]]),IF(ConsolGeog[[#This Row],[LA Type]]="Unitary",ConsolGeog[[#This Row],[population]],0))</f>
        <v>37369</v>
      </c>
      <c r="W24" s="115">
        <f>IF(ConsolGeog[[#This Row],[COUNTY: Sum of districts'' populations '[non additive!']]]=0,0,ConsolGeog[[#This Row],[population]]/ConsolGeog[[#This Row],[COUNTY: Sum of districts'' populations '[non additive!']]])</f>
        <v>1</v>
      </c>
      <c r="X24" s="125">
        <f>ConsolGeog[[#This Row],[COUNTY: Presented CS - 16-17 (2014) '[non additive!']]]*ConsolGeog[[#This Row],[County Stats Distribution Factor]]</f>
        <v>0</v>
      </c>
      <c r="Y24" s="125">
        <f>ConsolGeog[[#This Row],[COUNTY: Presented CS - 16-24 (2014) '[non additive!']]]*ConsolGeog[[#This Row],[County Stats Distribution Factor]]</f>
        <v>0</v>
      </c>
      <c r="Z24" s="125">
        <f>ConsolGeog[[#This Row],[COUNTY: Presented CS - 18-24 (2014) '[non additive!']]]*ConsolGeog[[#This Row],[County Stats Distribution Factor]]</f>
        <v>0</v>
      </c>
      <c r="AA24" s="125">
        <f>ConsolGeog[[#This Row],[COUNTY: Assessed CS - 16-17 (2014) '[non additive!']]]*ConsolGeog[[#This Row],[County Stats Distribution Factor]]</f>
        <v>0</v>
      </c>
      <c r="AB24" s="125">
        <f>ConsolGeog[[#This Row],[COUNTY: Assessed CS - 16-24 (2014) '[non additive!']]]*ConsolGeog[[#This Row],[County Stats Distribution Factor]]</f>
        <v>0</v>
      </c>
      <c r="AC24" s="125">
        <f>ConsolGeog[[#This Row],[COUNTY: Assessed CS - 18-24 (2014) '[non additive!']]]*ConsolGeog[[#This Row],[County Stats Distribution Factor]]</f>
        <v>0</v>
      </c>
      <c r="AD24" s="125" t="str">
        <f>IF(AND(ConsolGeog[[#This Row],[Presented HS - 16-17 (2014)]]+ConsolGeog[[#This Row],[Presented HS - 18-24 (2014)]]&lt;&gt;0,ConsolGeog[[#This Row],[Presented HS - 16-24 (2014)]]&lt;&gt;0),"ERROR","")</f>
        <v/>
      </c>
      <c r="AE24" s="125" t="str">
        <f>IF(AND(ConsolGeog[[#This Row],[Presented CS - 16-17 (2014)]]+ConsolGeog[[#This Row],[Presented CS - 18-24 (2014)]]&lt;&gt;0,ConsolGeog[[#This Row],[Presented CS - 16-24 (2014)]]&lt;&gt;0),"ERROR","")</f>
        <v/>
      </c>
      <c r="AF24" s="125" t="str">
        <f>IF(AND(ConsolGeog[[#This Row],[Assessed HS - 16-17 (2014)]]+ConsolGeog[[#This Row],[Assessed HS - 18-24 (2014)]]&lt;&gt;0,ConsolGeog[[#This Row],[Assessed HS - 16-24 (2014)]]&lt;&gt;0),"ERROR","")</f>
        <v/>
      </c>
      <c r="AG24" s="125" t="str">
        <f>IF(AND(ConsolGeog[[#This Row],[Assessed CS - 16-17 (2014)]]+ConsolGeog[[#This Row],[Assessed CS - 18-24 (2014)]]&lt;&gt;0,ConsolGeog[[#This Row],[Assessed CS - 16-24 (2014)]]&lt;&gt;0),"ERROR","")</f>
        <v/>
      </c>
      <c r="AH2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 spans="1:35" s="35" customFormat="1" ht="15" customHeight="1">
      <c r="A25" s="38" t="s">
        <v>840</v>
      </c>
      <c r="B25" s="38" t="s">
        <v>293</v>
      </c>
      <c r="C25" s="38">
        <v>173658</v>
      </c>
      <c r="D25" s="38">
        <v>4175.6000000000004</v>
      </c>
      <c r="E25" s="38" t="s">
        <v>840</v>
      </c>
      <c r="F25" s="112" t="str">
        <f>IF(ISERROR(MATCH(ConsolGeog[[#This Row],[lad14cd]],CentrepointSourced[2014 ONS Code],0)),1,"")</f>
        <v/>
      </c>
      <c r="G25" s="113" t="str">
        <f>TRIM(IF(ConsolGeog[[#This Row],[Not in Centre Point Sourced?]]=1,INDEX(LKP_MissingLATypesDQ[TYPE],MATCH(ConsolGeog[[#This Row],[lad14cd]],LKP_MissingLATypesDQ[ONS_CODE],0)),INDEX(CentrepointSourced[LA Type DQ],MATCH(ConsolGeog[[#This Row],[lad14cd]],CentrepointSourced[2014 ONS Code],0))))</f>
        <v>Unitary</v>
      </c>
      <c r="H25" s="113" t="str">
        <f>IF(OR(ConsolGeog[[#This Row],[LA Type]]="Unitary",ConsolGeog[[#This Row],[LA Type]]="District"),"England",INDEX(CentrepointSourced[Country],MATCH(ConsolGeog[[#This Row],[lad14cd]],CentrepointSourced[2014 ONS Code],0)))</f>
        <v>England</v>
      </c>
      <c r="I2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Southend-on-Sea</v>
      </c>
      <c r="J25" s="114">
        <f>SUMIFS(CentrepointSourced[Presented HS - 16-17],CentrepointSourced[2014 ONS Code],ConsolGeog[[#This Row],[lad14cd]],CentrepointSourced[Year],2014)</f>
        <v>43</v>
      </c>
      <c r="K25" s="114">
        <f>SUMIFS(CentrepointSourced[Presented HS - 16-24],CentrepointSourced[2014 ONS Code],ConsolGeog[[#This Row],[lad14cd]],CentrepointSourced[Year],2014)</f>
        <v>0</v>
      </c>
      <c r="L25" s="114">
        <f>SUMIFS(CentrepointSourced[Presented HS - 18-24],CentrepointSourced[2014 ONS Code],ConsolGeog[[#This Row],[lad14cd]],CentrepointSourced[Year],2014)</f>
        <v>58</v>
      </c>
      <c r="M25" s="114">
        <f>SUMIFS(CentrepointSourced[Assessed HS - 16-17],CentrepointSourced[2014 ONS Code],ConsolGeog[[#This Row],[lad14cd]],CentrepointSourced[Year],2014)</f>
        <v>0</v>
      </c>
      <c r="N25" s="114">
        <f>SUMIFS(CentrepointSourced[Assessed HS - 16-24],CentrepointSourced[2014 ONS Code],ConsolGeog[[#This Row],[lad14cd]],CentrepointSourced[Year],2014)</f>
        <v>0</v>
      </c>
      <c r="O25" s="114">
        <f>SUMIFS(CentrepointSourced[Assessed HS - 18-24],CentrepointSourced[2014 ONS Code],ConsolGeog[[#This Row],[lad14cd]],CentrepointSourced[Year],2014)</f>
        <v>0</v>
      </c>
      <c r="P25" s="114">
        <f>SUMIFS(CentrepointSourced[Presented CS - 16-17],CentrepointSourced[Local Authority DQ],ConsolGeog[[#This Row],[County Name]],CentrepointSourced[Year],2014)</f>
        <v>0</v>
      </c>
      <c r="Q25" s="114">
        <f>SUMIFS(CentrepointSourced[Presented CS - 16-24],CentrepointSourced[Local Authority DQ],ConsolGeog[[#This Row],[County Name]],CentrepointSourced[Year],2014)</f>
        <v>0</v>
      </c>
      <c r="R25" s="114">
        <f>SUMIFS(CentrepointSourced[Presented CS - 18-24],CentrepointSourced[Local Authority DQ],ConsolGeog[[#This Row],[County Name]],CentrepointSourced[Year],2014)</f>
        <v>0</v>
      </c>
      <c r="S25" s="114">
        <f>SUMIFS(CentrepointSourced[Assessed CS - 16-17],CentrepointSourced[Local Authority DQ],ConsolGeog[[#This Row],[County Name]],CentrepointSourced[Year],2014)</f>
        <v>0</v>
      </c>
      <c r="T25" s="114">
        <f>SUMIFS(CentrepointSourced[Assessed CS - 16-24],CentrepointSourced[Local Authority DQ],ConsolGeog[[#This Row],[County Name]],CentrepointSourced[Year],2014)</f>
        <v>0</v>
      </c>
      <c r="U25" s="114">
        <f>SUMIFS(CentrepointSourced[Assessed CS - 18-24],CentrepointSourced[Local Authority DQ],ConsolGeog[[#This Row],[County Name]],CentrepointSourced[Year],2014)</f>
        <v>0</v>
      </c>
      <c r="V25" s="114">
        <f>IF(ConsolGeog[[#This Row],[LA Type]]="District",SUMIFS(ConsolGeog[population],ConsolGeog[LA Type],"District",ConsolGeog[County Name],ConsolGeog[[#This Row],[County Name]]),IF(ConsolGeog[[#This Row],[LA Type]]="Unitary",ConsolGeog[[#This Row],[population]],0))</f>
        <v>173658</v>
      </c>
      <c r="W25" s="115">
        <f>IF(ConsolGeog[[#This Row],[COUNTY: Sum of districts'' populations '[non additive!']]]=0,0,ConsolGeog[[#This Row],[population]]/ConsolGeog[[#This Row],[COUNTY: Sum of districts'' populations '[non additive!']]])</f>
        <v>1</v>
      </c>
      <c r="X25" s="125">
        <f>ConsolGeog[[#This Row],[COUNTY: Presented CS - 16-17 (2014) '[non additive!']]]*ConsolGeog[[#This Row],[County Stats Distribution Factor]]</f>
        <v>0</v>
      </c>
      <c r="Y25" s="125">
        <f>ConsolGeog[[#This Row],[COUNTY: Presented CS - 16-24 (2014) '[non additive!']]]*ConsolGeog[[#This Row],[County Stats Distribution Factor]]</f>
        <v>0</v>
      </c>
      <c r="Z25" s="125">
        <f>ConsolGeog[[#This Row],[COUNTY: Presented CS - 18-24 (2014) '[non additive!']]]*ConsolGeog[[#This Row],[County Stats Distribution Factor]]</f>
        <v>0</v>
      </c>
      <c r="AA25" s="125">
        <f>ConsolGeog[[#This Row],[COUNTY: Assessed CS - 16-17 (2014) '[non additive!']]]*ConsolGeog[[#This Row],[County Stats Distribution Factor]]</f>
        <v>0</v>
      </c>
      <c r="AB25" s="125">
        <f>ConsolGeog[[#This Row],[COUNTY: Assessed CS - 16-24 (2014) '[non additive!']]]*ConsolGeog[[#This Row],[County Stats Distribution Factor]]</f>
        <v>0</v>
      </c>
      <c r="AC25" s="125">
        <f>ConsolGeog[[#This Row],[COUNTY: Assessed CS - 18-24 (2014) '[non additive!']]]*ConsolGeog[[#This Row],[County Stats Distribution Factor]]</f>
        <v>0</v>
      </c>
      <c r="AD25" s="125" t="str">
        <f>IF(AND(ConsolGeog[[#This Row],[Presented HS - 16-17 (2014)]]+ConsolGeog[[#This Row],[Presented HS - 18-24 (2014)]]&lt;&gt;0,ConsolGeog[[#This Row],[Presented HS - 16-24 (2014)]]&lt;&gt;0),"ERROR","")</f>
        <v/>
      </c>
      <c r="AE25" s="125" t="str">
        <f>IF(AND(ConsolGeog[[#This Row],[Presented CS - 16-17 (2014)]]+ConsolGeog[[#This Row],[Presented CS - 18-24 (2014)]]&lt;&gt;0,ConsolGeog[[#This Row],[Presented CS - 16-24 (2014)]]&lt;&gt;0),"ERROR","")</f>
        <v/>
      </c>
      <c r="AF25" s="125" t="str">
        <f>IF(AND(ConsolGeog[[#This Row],[Assessed HS - 16-17 (2014)]]+ConsolGeog[[#This Row],[Assessed HS - 18-24 (2014)]]&lt;&gt;0,ConsolGeog[[#This Row],[Assessed HS - 16-24 (2014)]]&lt;&gt;0),"ERROR","")</f>
        <v/>
      </c>
      <c r="AG25" s="125" t="str">
        <f>IF(AND(ConsolGeog[[#This Row],[Assessed CS - 16-17 (2014)]]+ConsolGeog[[#This Row],[Assessed CS - 18-24 (2014)]]&lt;&gt;0,ConsolGeog[[#This Row],[Assessed CS - 16-24 (2014)]]&lt;&gt;0),"ERROR","")</f>
        <v/>
      </c>
      <c r="AH2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 spans="1:35" s="35" customFormat="1">
      <c r="A26" s="38" t="s">
        <v>838</v>
      </c>
      <c r="B26" s="38" t="s">
        <v>839</v>
      </c>
      <c r="C26" s="38">
        <v>305680</v>
      </c>
      <c r="D26" s="38">
        <v>7461.16</v>
      </c>
      <c r="E26" s="38" t="s">
        <v>838</v>
      </c>
      <c r="F26" s="112">
        <f>IF(ISERROR(MATCH(ConsolGeog[[#This Row],[lad14cd]],CentrepointSourced[2014 ONS Code],0)),1,"")</f>
        <v>1</v>
      </c>
      <c r="G26" s="113" t="str">
        <f>TRIM(IF(ConsolGeog[[#This Row],[Not in Centre Point Sourced?]]=1,INDEX(LKP_MissingLATypesDQ[TYPE],MATCH(ConsolGeog[[#This Row],[lad14cd]],LKP_MissingLATypesDQ[ONS_CODE],0)),INDEX(CentrepointSourced[LA Type DQ],MATCH(ConsolGeog[[#This Row],[lad14cd]],CentrepointSourced[2014 ONS Code],0))))</f>
        <v>Unitary</v>
      </c>
      <c r="H26" s="113" t="str">
        <f>IF(OR(ConsolGeog[[#This Row],[LA Type]]="Unitary",ConsolGeog[[#This Row],[LA Type]]="District"),"England",INDEX(CentrepointSourced[Country],MATCH(ConsolGeog[[#This Row],[lad14cd]],CentrepointSourced[2014 ONS Code],0)))</f>
        <v>England</v>
      </c>
      <c r="I2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v>
      </c>
      <c r="J26" s="114">
        <f>SUMIFS(CentrepointSourced[Presented HS - 16-17],CentrepointSourced[2014 ONS Code],ConsolGeog[[#This Row],[lad14cd]],CentrepointSourced[Year],2014)</f>
        <v>0</v>
      </c>
      <c r="K26" s="114">
        <f>SUMIFS(CentrepointSourced[Presented HS - 16-24],CentrepointSourced[2014 ONS Code],ConsolGeog[[#This Row],[lad14cd]],CentrepointSourced[Year],2014)</f>
        <v>0</v>
      </c>
      <c r="L26" s="114">
        <f>SUMIFS(CentrepointSourced[Presented HS - 18-24],CentrepointSourced[2014 ONS Code],ConsolGeog[[#This Row],[lad14cd]],CentrepointSourced[Year],2014)</f>
        <v>0</v>
      </c>
      <c r="M26" s="114">
        <f>SUMIFS(CentrepointSourced[Assessed HS - 16-17],CentrepointSourced[2014 ONS Code],ConsolGeog[[#This Row],[lad14cd]],CentrepointSourced[Year],2014)</f>
        <v>0</v>
      </c>
      <c r="N26" s="114">
        <f>SUMIFS(CentrepointSourced[Assessed HS - 16-24],CentrepointSourced[2014 ONS Code],ConsolGeog[[#This Row],[lad14cd]],CentrepointSourced[Year],2014)</f>
        <v>0</v>
      </c>
      <c r="O26" s="114">
        <f>SUMIFS(CentrepointSourced[Assessed HS - 18-24],CentrepointSourced[2014 ONS Code],ConsolGeog[[#This Row],[lad14cd]],CentrepointSourced[Year],2014)</f>
        <v>0</v>
      </c>
      <c r="P26" s="114">
        <f>SUMIFS(CentrepointSourced[Presented CS - 16-17],CentrepointSourced[Local Authority DQ],ConsolGeog[[#This Row],[County Name]],CentrepointSourced[Year],2014)</f>
        <v>0</v>
      </c>
      <c r="Q26" s="114">
        <f>SUMIFS(CentrepointSourced[Presented CS - 16-24],CentrepointSourced[Local Authority DQ],ConsolGeog[[#This Row],[County Name]],CentrepointSourced[Year],2014)</f>
        <v>0</v>
      </c>
      <c r="R26" s="114">
        <f>SUMIFS(CentrepointSourced[Presented CS - 18-24],CentrepointSourced[Local Authority DQ],ConsolGeog[[#This Row],[County Name]],CentrepointSourced[Year],2014)</f>
        <v>0</v>
      </c>
      <c r="S26" s="114">
        <f>SUMIFS(CentrepointSourced[Assessed CS - 16-17],CentrepointSourced[Local Authority DQ],ConsolGeog[[#This Row],[County Name]],CentrepointSourced[Year],2014)</f>
        <v>0</v>
      </c>
      <c r="T26" s="114">
        <f>SUMIFS(CentrepointSourced[Assessed CS - 16-24],CentrepointSourced[Local Authority DQ],ConsolGeog[[#This Row],[County Name]],CentrepointSourced[Year],2014)</f>
        <v>0</v>
      </c>
      <c r="U26" s="114">
        <f>SUMIFS(CentrepointSourced[Assessed CS - 18-24],CentrepointSourced[Local Authority DQ],ConsolGeog[[#This Row],[County Name]],CentrepointSourced[Year],2014)</f>
        <v>0</v>
      </c>
      <c r="V26" s="114">
        <f>IF(ConsolGeog[[#This Row],[LA Type]]="District",SUMIFS(ConsolGeog[population],ConsolGeog[LA Type],"District",ConsolGeog[County Name],ConsolGeog[[#This Row],[County Name]]),IF(ConsolGeog[[#This Row],[LA Type]]="Unitary",ConsolGeog[[#This Row],[population]],0))</f>
        <v>305680</v>
      </c>
      <c r="W26" s="115">
        <f>IF(ConsolGeog[[#This Row],[COUNTY: Sum of districts'' populations '[non additive!']]]=0,0,ConsolGeog[[#This Row],[population]]/ConsolGeog[[#This Row],[COUNTY: Sum of districts'' populations '[non additive!']]])</f>
        <v>1</v>
      </c>
      <c r="X26" s="125">
        <f>ConsolGeog[[#This Row],[COUNTY: Presented CS - 16-17 (2014) '[non additive!']]]*ConsolGeog[[#This Row],[County Stats Distribution Factor]]</f>
        <v>0</v>
      </c>
      <c r="Y26" s="125">
        <f>ConsolGeog[[#This Row],[COUNTY: Presented CS - 16-24 (2014) '[non additive!']]]*ConsolGeog[[#This Row],[County Stats Distribution Factor]]</f>
        <v>0</v>
      </c>
      <c r="Z26" s="125">
        <f>ConsolGeog[[#This Row],[COUNTY: Presented CS - 18-24 (2014) '[non additive!']]]*ConsolGeog[[#This Row],[County Stats Distribution Factor]]</f>
        <v>0</v>
      </c>
      <c r="AA26" s="125">
        <f>ConsolGeog[[#This Row],[COUNTY: Assessed CS - 16-17 (2014) '[non additive!']]]*ConsolGeog[[#This Row],[County Stats Distribution Factor]]</f>
        <v>0</v>
      </c>
      <c r="AB26" s="125">
        <f>ConsolGeog[[#This Row],[COUNTY: Assessed CS - 16-24 (2014) '[non additive!']]]*ConsolGeog[[#This Row],[County Stats Distribution Factor]]</f>
        <v>0</v>
      </c>
      <c r="AC26" s="125">
        <f>ConsolGeog[[#This Row],[COUNTY: Assessed CS - 18-24 (2014) '[non additive!']]]*ConsolGeog[[#This Row],[County Stats Distribution Factor]]</f>
        <v>0</v>
      </c>
      <c r="AD26" s="125" t="str">
        <f>IF(AND(ConsolGeog[[#This Row],[Presented HS - 16-17 (2014)]]+ConsolGeog[[#This Row],[Presented HS - 18-24 (2014)]]&lt;&gt;0,ConsolGeog[[#This Row],[Presented HS - 16-24 (2014)]]&lt;&gt;0),"ERROR","")</f>
        <v/>
      </c>
      <c r="AE26" s="125" t="str">
        <f>IF(AND(ConsolGeog[[#This Row],[Presented CS - 16-17 (2014)]]+ConsolGeog[[#This Row],[Presented CS - 18-24 (2014)]]&lt;&gt;0,ConsolGeog[[#This Row],[Presented CS - 16-24 (2014)]]&lt;&gt;0),"ERROR","")</f>
        <v/>
      </c>
      <c r="AF26" s="125" t="str">
        <f>IF(AND(ConsolGeog[[#This Row],[Assessed HS - 16-17 (2014)]]+ConsolGeog[[#This Row],[Assessed HS - 18-24 (2014)]]&lt;&gt;0,ConsolGeog[[#This Row],[Assessed HS - 16-24 (2014)]]&lt;&gt;0),"ERROR","")</f>
        <v/>
      </c>
      <c r="AG26" s="125" t="str">
        <f>IF(AND(ConsolGeog[[#This Row],[Assessed CS - 16-17 (2014)]]+ConsolGeog[[#This Row],[Assessed CS - 18-24 (2014)]]&lt;&gt;0,ConsolGeog[[#This Row],[Assessed CS - 16-24 (2014)]]&lt;&gt;0),"ERROR","")</f>
        <v/>
      </c>
      <c r="AH2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 spans="1:35">
      <c r="A27" s="38" t="s">
        <v>836</v>
      </c>
      <c r="B27" s="38" t="s">
        <v>837</v>
      </c>
      <c r="C27" s="38">
        <v>183477</v>
      </c>
      <c r="D27" s="38">
        <v>217973.24</v>
      </c>
      <c r="E27" s="38" t="s">
        <v>836</v>
      </c>
      <c r="F27" s="116">
        <f>IF(ISERROR(MATCH(ConsolGeog[[#This Row],[lad14cd]],CentrepointSourced[2014 ONS Code],0)),1,"")</f>
        <v>1</v>
      </c>
      <c r="G27" s="113" t="str">
        <f>TRIM(IF(ConsolGeog[[#This Row],[Not in Centre Point Sourced?]]=1,INDEX(LKP_MissingLATypesDQ[TYPE],MATCH(ConsolGeog[[#This Row],[lad14cd]],LKP_MissingLATypesDQ[ONS_CODE],0)),INDEX(CentrepointSourced[LA Type DQ],MATCH(ConsolGeog[[#This Row],[lad14cd]],CentrepointSourced[2014 ONS Code],0))))</f>
        <v>Unitary</v>
      </c>
      <c r="H27" s="117" t="str">
        <f>IF(OR(ConsolGeog[[#This Row],[LA Type]]="Unitary",ConsolGeog[[#This Row],[LA Type]]="District"),"England",INDEX(CentrepointSourced[Country],MATCH(ConsolGeog[[#This Row],[lad14cd]],CentrepointSourced[2014 ONS Code],0)))</f>
        <v>England</v>
      </c>
      <c r="I2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Herefordshire, County of</v>
      </c>
      <c r="J27" s="114">
        <f>SUMIFS(CentrepointSourced[Presented HS - 16-17],CentrepointSourced[2014 ONS Code],ConsolGeog[[#This Row],[lad14cd]],CentrepointSourced[Year],2014)</f>
        <v>0</v>
      </c>
      <c r="K27" s="114">
        <f>SUMIFS(CentrepointSourced[Presented HS - 16-24],CentrepointSourced[2014 ONS Code],ConsolGeog[[#This Row],[lad14cd]],CentrepointSourced[Year],2014)</f>
        <v>0</v>
      </c>
      <c r="L27" s="114">
        <f>SUMIFS(CentrepointSourced[Presented HS - 18-24],CentrepointSourced[2014 ONS Code],ConsolGeog[[#This Row],[lad14cd]],CentrepointSourced[Year],2014)</f>
        <v>0</v>
      </c>
      <c r="M27" s="114">
        <f>SUMIFS(CentrepointSourced[Assessed HS - 16-17],CentrepointSourced[2014 ONS Code],ConsolGeog[[#This Row],[lad14cd]],CentrepointSourced[Year],2014)</f>
        <v>0</v>
      </c>
      <c r="N27" s="114">
        <f>SUMIFS(CentrepointSourced[Assessed HS - 16-24],CentrepointSourced[2014 ONS Code],ConsolGeog[[#This Row],[lad14cd]],CentrepointSourced[Year],2014)</f>
        <v>0</v>
      </c>
      <c r="O27" s="114">
        <f>SUMIFS(CentrepointSourced[Assessed HS - 18-24],CentrepointSourced[2014 ONS Code],ConsolGeog[[#This Row],[lad14cd]],CentrepointSourced[Year],2014)</f>
        <v>0</v>
      </c>
      <c r="P27" s="114">
        <f>SUMIFS(CentrepointSourced[Presented CS - 16-17],CentrepointSourced[Local Authority DQ],ConsolGeog[[#This Row],[County Name]],CentrepointSourced[Year],2014)</f>
        <v>0</v>
      </c>
      <c r="Q27" s="114">
        <f>SUMIFS(CentrepointSourced[Presented CS - 16-24],CentrepointSourced[Local Authority DQ],ConsolGeog[[#This Row],[County Name]],CentrepointSourced[Year],2014)</f>
        <v>0</v>
      </c>
      <c r="R27" s="114">
        <f>SUMIFS(CentrepointSourced[Presented CS - 18-24],CentrepointSourced[Local Authority DQ],ConsolGeog[[#This Row],[County Name]],CentrepointSourced[Year],2014)</f>
        <v>0</v>
      </c>
      <c r="S27" s="114">
        <f>SUMIFS(CentrepointSourced[Assessed CS - 16-17],CentrepointSourced[Local Authority DQ],ConsolGeog[[#This Row],[County Name]],CentrepointSourced[Year],2014)</f>
        <v>0</v>
      </c>
      <c r="T27" s="114">
        <f>SUMIFS(CentrepointSourced[Assessed CS - 16-24],CentrepointSourced[Local Authority DQ],ConsolGeog[[#This Row],[County Name]],CentrepointSourced[Year],2014)</f>
        <v>0</v>
      </c>
      <c r="U27" s="114">
        <f>SUMIFS(CentrepointSourced[Assessed CS - 18-24],CentrepointSourced[Local Authority DQ],ConsolGeog[[#This Row],[County Name]],CentrepointSourced[Year],2014)</f>
        <v>0</v>
      </c>
      <c r="V27" s="114">
        <f>IF(ConsolGeog[[#This Row],[LA Type]]="District",SUMIFS(ConsolGeog[population],ConsolGeog[LA Type],"District",ConsolGeog[County Name],ConsolGeog[[#This Row],[County Name]]),IF(ConsolGeog[[#This Row],[LA Type]]="Unitary",ConsolGeog[[#This Row],[population]],0))</f>
        <v>183477</v>
      </c>
      <c r="W27" s="115">
        <f>IF(ConsolGeog[[#This Row],[COUNTY: Sum of districts'' populations '[non additive!']]]=0,0,ConsolGeog[[#This Row],[population]]/ConsolGeog[[#This Row],[COUNTY: Sum of districts'' populations '[non additive!']]])</f>
        <v>1</v>
      </c>
      <c r="X27" s="125">
        <f>ConsolGeog[[#This Row],[COUNTY: Presented CS - 16-17 (2014) '[non additive!']]]*ConsolGeog[[#This Row],[County Stats Distribution Factor]]</f>
        <v>0</v>
      </c>
      <c r="Y27" s="125">
        <f>ConsolGeog[[#This Row],[COUNTY: Presented CS - 16-24 (2014) '[non additive!']]]*ConsolGeog[[#This Row],[County Stats Distribution Factor]]</f>
        <v>0</v>
      </c>
      <c r="Z27" s="125">
        <f>ConsolGeog[[#This Row],[COUNTY: Presented CS - 18-24 (2014) '[non additive!']]]*ConsolGeog[[#This Row],[County Stats Distribution Factor]]</f>
        <v>0</v>
      </c>
      <c r="AA27" s="125">
        <f>ConsolGeog[[#This Row],[COUNTY: Assessed CS - 16-17 (2014) '[non additive!']]]*ConsolGeog[[#This Row],[County Stats Distribution Factor]]</f>
        <v>0</v>
      </c>
      <c r="AB27" s="125">
        <f>ConsolGeog[[#This Row],[COUNTY: Assessed CS - 16-24 (2014) '[non additive!']]]*ConsolGeog[[#This Row],[County Stats Distribution Factor]]</f>
        <v>0</v>
      </c>
      <c r="AC27" s="125">
        <f>ConsolGeog[[#This Row],[COUNTY: Assessed CS - 18-24 (2014) '[non additive!']]]*ConsolGeog[[#This Row],[County Stats Distribution Factor]]</f>
        <v>0</v>
      </c>
      <c r="AD27" s="125" t="str">
        <f>IF(AND(ConsolGeog[[#This Row],[Presented HS - 16-17 (2014)]]+ConsolGeog[[#This Row],[Presented HS - 18-24 (2014)]]&lt;&gt;0,ConsolGeog[[#This Row],[Presented HS - 16-24 (2014)]]&lt;&gt;0),"ERROR","")</f>
        <v/>
      </c>
      <c r="AE27" s="125" t="str">
        <f>IF(AND(ConsolGeog[[#This Row],[Presented CS - 16-17 (2014)]]+ConsolGeog[[#This Row],[Presented CS - 18-24 (2014)]]&lt;&gt;0,ConsolGeog[[#This Row],[Presented CS - 16-24 (2014)]]&lt;&gt;0),"ERROR","")</f>
        <v/>
      </c>
      <c r="AF27" s="125" t="str">
        <f>IF(AND(ConsolGeog[[#This Row],[Assessed HS - 16-17 (2014)]]+ConsolGeog[[#This Row],[Assessed HS - 18-24 (2014)]]&lt;&gt;0,ConsolGeog[[#This Row],[Assessed HS - 16-24 (2014)]]&lt;&gt;0),"ERROR","")</f>
        <v/>
      </c>
      <c r="AG27" s="125" t="str">
        <f>IF(AND(ConsolGeog[[#This Row],[Assessed CS - 16-17 (2014)]]+ConsolGeog[[#This Row],[Assessed CS - 18-24 (2014)]]&lt;&gt;0,ConsolGeog[[#This Row],[Assessed CS - 16-24 (2014)]]&lt;&gt;0),"ERROR","")</f>
        <v/>
      </c>
      <c r="AH2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 spans="1:35" s="35" customFormat="1">
      <c r="A28" s="38" t="s">
        <v>834</v>
      </c>
      <c r="B28" s="38" t="s">
        <v>835</v>
      </c>
      <c r="C28" s="38">
        <v>166641</v>
      </c>
      <c r="D28" s="38">
        <v>29031.32</v>
      </c>
      <c r="E28" s="38" t="s">
        <v>834</v>
      </c>
      <c r="F28" s="112">
        <f>IF(ISERROR(MATCH(ConsolGeog[[#This Row],[lad14cd]],CentrepointSourced[2014 ONS Code],0)),1,"")</f>
        <v>1</v>
      </c>
      <c r="G28" s="113" t="str">
        <f>TRIM(IF(ConsolGeog[[#This Row],[Not in Centre Point Sourced?]]=1,INDEX(LKP_MissingLATypesDQ[TYPE],MATCH(ConsolGeog[[#This Row],[lad14cd]],LKP_MissingLATypesDQ[ONS_CODE],0)),INDEX(CentrepointSourced[LA Type DQ],MATCH(ConsolGeog[[#This Row],[lad14cd]],CentrepointSourced[2014 ONS Code],0))))</f>
        <v>Unitary</v>
      </c>
      <c r="H28" s="113" t="str">
        <f>IF(OR(ConsolGeog[[#This Row],[LA Type]]="Unitary",ConsolGeog[[#This Row],[LA Type]]="District"),"England",INDEX(CentrepointSourced[Country],MATCH(ConsolGeog[[#This Row],[lad14cd]],CentrepointSourced[2014 ONS Code],0)))</f>
        <v>England</v>
      </c>
      <c r="I2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Telford and Wrekin</v>
      </c>
      <c r="J28" s="114">
        <f>SUMIFS(CentrepointSourced[Presented HS - 16-17],CentrepointSourced[2014 ONS Code],ConsolGeog[[#This Row],[lad14cd]],CentrepointSourced[Year],2014)</f>
        <v>0</v>
      </c>
      <c r="K28" s="114">
        <f>SUMIFS(CentrepointSourced[Presented HS - 16-24],CentrepointSourced[2014 ONS Code],ConsolGeog[[#This Row],[lad14cd]],CentrepointSourced[Year],2014)</f>
        <v>0</v>
      </c>
      <c r="L28" s="114">
        <f>SUMIFS(CentrepointSourced[Presented HS - 18-24],CentrepointSourced[2014 ONS Code],ConsolGeog[[#This Row],[lad14cd]],CentrepointSourced[Year],2014)</f>
        <v>0</v>
      </c>
      <c r="M28" s="114">
        <f>SUMIFS(CentrepointSourced[Assessed HS - 16-17],CentrepointSourced[2014 ONS Code],ConsolGeog[[#This Row],[lad14cd]],CentrepointSourced[Year],2014)</f>
        <v>0</v>
      </c>
      <c r="N28" s="114">
        <f>SUMIFS(CentrepointSourced[Assessed HS - 16-24],CentrepointSourced[2014 ONS Code],ConsolGeog[[#This Row],[lad14cd]],CentrepointSourced[Year],2014)</f>
        <v>0</v>
      </c>
      <c r="O28" s="114">
        <f>SUMIFS(CentrepointSourced[Assessed HS - 18-24],CentrepointSourced[2014 ONS Code],ConsolGeog[[#This Row],[lad14cd]],CentrepointSourced[Year],2014)</f>
        <v>0</v>
      </c>
      <c r="P28" s="114">
        <f>SUMIFS(CentrepointSourced[Presented CS - 16-17],CentrepointSourced[Local Authority DQ],ConsolGeog[[#This Row],[County Name]],CentrepointSourced[Year],2014)</f>
        <v>0</v>
      </c>
      <c r="Q28" s="114">
        <f>SUMIFS(CentrepointSourced[Presented CS - 16-24],CentrepointSourced[Local Authority DQ],ConsolGeog[[#This Row],[County Name]],CentrepointSourced[Year],2014)</f>
        <v>0</v>
      </c>
      <c r="R28" s="114">
        <f>SUMIFS(CentrepointSourced[Presented CS - 18-24],CentrepointSourced[Local Authority DQ],ConsolGeog[[#This Row],[County Name]],CentrepointSourced[Year],2014)</f>
        <v>0</v>
      </c>
      <c r="S28" s="114">
        <f>SUMIFS(CentrepointSourced[Assessed CS - 16-17],CentrepointSourced[Local Authority DQ],ConsolGeog[[#This Row],[County Name]],CentrepointSourced[Year],2014)</f>
        <v>0</v>
      </c>
      <c r="T28" s="114">
        <f>SUMIFS(CentrepointSourced[Assessed CS - 16-24],CentrepointSourced[Local Authority DQ],ConsolGeog[[#This Row],[County Name]],CentrepointSourced[Year],2014)</f>
        <v>0</v>
      </c>
      <c r="U28" s="114">
        <f>SUMIFS(CentrepointSourced[Assessed CS - 18-24],CentrepointSourced[Local Authority DQ],ConsolGeog[[#This Row],[County Name]],CentrepointSourced[Year],2014)</f>
        <v>0</v>
      </c>
      <c r="V28" s="114">
        <f>IF(ConsolGeog[[#This Row],[LA Type]]="District",SUMIFS(ConsolGeog[population],ConsolGeog[LA Type],"District",ConsolGeog[County Name],ConsolGeog[[#This Row],[County Name]]),IF(ConsolGeog[[#This Row],[LA Type]]="Unitary",ConsolGeog[[#This Row],[population]],0))</f>
        <v>166641</v>
      </c>
      <c r="W28" s="115">
        <f>IF(ConsolGeog[[#This Row],[COUNTY: Sum of districts'' populations '[non additive!']]]=0,0,ConsolGeog[[#This Row],[population]]/ConsolGeog[[#This Row],[COUNTY: Sum of districts'' populations '[non additive!']]])</f>
        <v>1</v>
      </c>
      <c r="X28" s="125">
        <f>ConsolGeog[[#This Row],[COUNTY: Presented CS - 16-17 (2014) '[non additive!']]]*ConsolGeog[[#This Row],[County Stats Distribution Factor]]</f>
        <v>0</v>
      </c>
      <c r="Y28" s="125">
        <f>ConsolGeog[[#This Row],[COUNTY: Presented CS - 16-24 (2014) '[non additive!']]]*ConsolGeog[[#This Row],[County Stats Distribution Factor]]</f>
        <v>0</v>
      </c>
      <c r="Z28" s="125">
        <f>ConsolGeog[[#This Row],[COUNTY: Presented CS - 18-24 (2014) '[non additive!']]]*ConsolGeog[[#This Row],[County Stats Distribution Factor]]</f>
        <v>0</v>
      </c>
      <c r="AA28" s="125">
        <f>ConsolGeog[[#This Row],[COUNTY: Assessed CS - 16-17 (2014) '[non additive!']]]*ConsolGeog[[#This Row],[County Stats Distribution Factor]]</f>
        <v>0</v>
      </c>
      <c r="AB28" s="125">
        <f>ConsolGeog[[#This Row],[COUNTY: Assessed CS - 16-24 (2014) '[non additive!']]]*ConsolGeog[[#This Row],[County Stats Distribution Factor]]</f>
        <v>0</v>
      </c>
      <c r="AC28" s="125">
        <f>ConsolGeog[[#This Row],[COUNTY: Assessed CS - 18-24 (2014) '[non additive!']]]*ConsolGeog[[#This Row],[County Stats Distribution Factor]]</f>
        <v>0</v>
      </c>
      <c r="AD28" s="125" t="str">
        <f>IF(AND(ConsolGeog[[#This Row],[Presented HS - 16-17 (2014)]]+ConsolGeog[[#This Row],[Presented HS - 18-24 (2014)]]&lt;&gt;0,ConsolGeog[[#This Row],[Presented HS - 16-24 (2014)]]&lt;&gt;0),"ERROR","")</f>
        <v/>
      </c>
      <c r="AE28" s="125" t="str">
        <f>IF(AND(ConsolGeog[[#This Row],[Presented CS - 16-17 (2014)]]+ConsolGeog[[#This Row],[Presented CS - 18-24 (2014)]]&lt;&gt;0,ConsolGeog[[#This Row],[Presented CS - 16-24 (2014)]]&lt;&gt;0),"ERROR","")</f>
        <v/>
      </c>
      <c r="AF28" s="125" t="str">
        <f>IF(AND(ConsolGeog[[#This Row],[Assessed HS - 16-17 (2014)]]+ConsolGeog[[#This Row],[Assessed HS - 18-24 (2014)]]&lt;&gt;0,ConsolGeog[[#This Row],[Assessed HS - 16-24 (2014)]]&lt;&gt;0),"ERROR","")</f>
        <v/>
      </c>
      <c r="AG28" s="125" t="str">
        <f>IF(AND(ConsolGeog[[#This Row],[Assessed CS - 16-17 (2014)]]+ConsolGeog[[#This Row],[Assessed CS - 18-24 (2014)]]&lt;&gt;0,ConsolGeog[[#This Row],[Assessed CS - 16-24 (2014)]]&lt;&gt;0),"ERROR","")</f>
        <v/>
      </c>
      <c r="AH2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 spans="1:35">
      <c r="A29" s="38" t="s">
        <v>832</v>
      </c>
      <c r="B29" s="38" t="s">
        <v>833</v>
      </c>
      <c r="C29" s="38">
        <v>113205</v>
      </c>
      <c r="D29" s="38">
        <v>10938.54</v>
      </c>
      <c r="E29" s="38" t="s">
        <v>832</v>
      </c>
      <c r="F29" s="116" t="str">
        <f>IF(ISERROR(MATCH(ConsolGeog[[#This Row],[lad14cd]],CentrepointSourced[2014 ONS Code],0)),1,"")</f>
        <v/>
      </c>
      <c r="G29" s="113" t="str">
        <f>TRIM(IF(ConsolGeog[[#This Row],[Not in Centre Point Sourced?]]=1,INDEX(LKP_MissingLATypesDQ[TYPE],MATCH(ConsolGeog[[#This Row],[lad14cd]],LKP_MissingLATypesDQ[ONS_CODE],0)),INDEX(CentrepointSourced[LA Type DQ],MATCH(ConsolGeog[[#This Row],[lad14cd]],CentrepointSourced[2014 ONS Code],0))))</f>
        <v>Unitary</v>
      </c>
      <c r="H29" s="117" t="str">
        <f>IF(OR(ConsolGeog[[#This Row],[LA Type]]="Unitary",ConsolGeog[[#This Row],[LA Type]]="District"),"England",INDEX(CentrepointSourced[Country],MATCH(ConsolGeog[[#This Row],[lad14cd]],CentrepointSourced[2014 ONS Code],0)))</f>
        <v>England</v>
      </c>
      <c r="I2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Bracknell Forest</v>
      </c>
      <c r="J29" s="114">
        <f>SUMIFS(CentrepointSourced[Presented HS - 16-17],CentrepointSourced[2014 ONS Code],ConsolGeog[[#This Row],[lad14cd]],CentrepointSourced[Year],2014)</f>
        <v>0</v>
      </c>
      <c r="K29" s="114">
        <f>SUMIFS(CentrepointSourced[Presented HS - 16-24],CentrepointSourced[2014 ONS Code],ConsolGeog[[#This Row],[lad14cd]],CentrepointSourced[Year],2014)</f>
        <v>29</v>
      </c>
      <c r="L29" s="114">
        <f>SUMIFS(CentrepointSourced[Presented HS - 18-24],CentrepointSourced[2014 ONS Code],ConsolGeog[[#This Row],[lad14cd]],CentrepointSourced[Year],2014)</f>
        <v>0</v>
      </c>
      <c r="M29" s="114">
        <f>SUMIFS(CentrepointSourced[Assessed HS - 16-17],CentrepointSourced[2014 ONS Code],ConsolGeog[[#This Row],[lad14cd]],CentrepointSourced[Year],2014)</f>
        <v>0</v>
      </c>
      <c r="N29" s="114">
        <f>SUMIFS(CentrepointSourced[Assessed HS - 16-24],CentrepointSourced[2014 ONS Code],ConsolGeog[[#This Row],[lad14cd]],CentrepointSourced[Year],2014)</f>
        <v>29</v>
      </c>
      <c r="O29" s="114">
        <f>SUMIFS(CentrepointSourced[Assessed HS - 18-24],CentrepointSourced[2014 ONS Code],ConsolGeog[[#This Row],[lad14cd]],CentrepointSourced[Year],2014)</f>
        <v>0</v>
      </c>
      <c r="P29" s="114">
        <f>SUMIFS(CentrepointSourced[Presented CS - 16-17],CentrepointSourced[Local Authority DQ],ConsolGeog[[#This Row],[County Name]],CentrepointSourced[Year],2014)</f>
        <v>0</v>
      </c>
      <c r="Q29" s="114">
        <f>SUMIFS(CentrepointSourced[Presented CS - 16-24],CentrepointSourced[Local Authority DQ],ConsolGeog[[#This Row],[County Name]],CentrepointSourced[Year],2014)</f>
        <v>0</v>
      </c>
      <c r="R29" s="114">
        <f>SUMIFS(CentrepointSourced[Presented CS - 18-24],CentrepointSourced[Local Authority DQ],ConsolGeog[[#This Row],[County Name]],CentrepointSourced[Year],2014)</f>
        <v>0</v>
      </c>
      <c r="S29" s="114">
        <f>SUMIFS(CentrepointSourced[Assessed CS - 16-17],CentrepointSourced[Local Authority DQ],ConsolGeog[[#This Row],[County Name]],CentrepointSourced[Year],2014)</f>
        <v>0</v>
      </c>
      <c r="T29" s="114">
        <f>SUMIFS(CentrepointSourced[Assessed CS - 16-24],CentrepointSourced[Local Authority DQ],ConsolGeog[[#This Row],[County Name]],CentrepointSourced[Year],2014)</f>
        <v>0</v>
      </c>
      <c r="U29" s="114">
        <f>SUMIFS(CentrepointSourced[Assessed CS - 18-24],CentrepointSourced[Local Authority DQ],ConsolGeog[[#This Row],[County Name]],CentrepointSourced[Year],2014)</f>
        <v>0</v>
      </c>
      <c r="V29" s="114">
        <f>IF(ConsolGeog[[#This Row],[LA Type]]="District",SUMIFS(ConsolGeog[population],ConsolGeog[LA Type],"District",ConsolGeog[County Name],ConsolGeog[[#This Row],[County Name]]),IF(ConsolGeog[[#This Row],[LA Type]]="Unitary",ConsolGeog[[#This Row],[population]],0))</f>
        <v>113205</v>
      </c>
      <c r="W29" s="115">
        <f>IF(ConsolGeog[[#This Row],[COUNTY: Sum of districts'' populations '[non additive!']]]=0,0,ConsolGeog[[#This Row],[population]]/ConsolGeog[[#This Row],[COUNTY: Sum of districts'' populations '[non additive!']]])</f>
        <v>1</v>
      </c>
      <c r="X29" s="125">
        <f>ConsolGeog[[#This Row],[COUNTY: Presented CS - 16-17 (2014) '[non additive!']]]*ConsolGeog[[#This Row],[County Stats Distribution Factor]]</f>
        <v>0</v>
      </c>
      <c r="Y29" s="125">
        <f>ConsolGeog[[#This Row],[COUNTY: Presented CS - 16-24 (2014) '[non additive!']]]*ConsolGeog[[#This Row],[County Stats Distribution Factor]]</f>
        <v>0</v>
      </c>
      <c r="Z29" s="125">
        <f>ConsolGeog[[#This Row],[COUNTY: Presented CS - 18-24 (2014) '[non additive!']]]*ConsolGeog[[#This Row],[County Stats Distribution Factor]]</f>
        <v>0</v>
      </c>
      <c r="AA29" s="125">
        <f>ConsolGeog[[#This Row],[COUNTY: Assessed CS - 16-17 (2014) '[non additive!']]]*ConsolGeog[[#This Row],[County Stats Distribution Factor]]</f>
        <v>0</v>
      </c>
      <c r="AB29" s="125">
        <f>ConsolGeog[[#This Row],[COUNTY: Assessed CS - 16-24 (2014) '[non additive!']]]*ConsolGeog[[#This Row],[County Stats Distribution Factor]]</f>
        <v>0</v>
      </c>
      <c r="AC29" s="125">
        <f>ConsolGeog[[#This Row],[COUNTY: Assessed CS - 18-24 (2014) '[non additive!']]]*ConsolGeog[[#This Row],[County Stats Distribution Factor]]</f>
        <v>0</v>
      </c>
      <c r="AD29" s="125" t="str">
        <f>IF(AND(ConsolGeog[[#This Row],[Presented HS - 16-17 (2014)]]+ConsolGeog[[#This Row],[Presented HS - 18-24 (2014)]]&lt;&gt;0,ConsolGeog[[#This Row],[Presented HS - 16-24 (2014)]]&lt;&gt;0),"ERROR","")</f>
        <v/>
      </c>
      <c r="AE29" s="125" t="str">
        <f>IF(AND(ConsolGeog[[#This Row],[Presented CS - 16-17 (2014)]]+ConsolGeog[[#This Row],[Presented CS - 18-24 (2014)]]&lt;&gt;0,ConsolGeog[[#This Row],[Presented CS - 16-24 (2014)]]&lt;&gt;0),"ERROR","")</f>
        <v/>
      </c>
      <c r="AF29" s="125" t="str">
        <f>IF(AND(ConsolGeog[[#This Row],[Assessed HS - 16-17 (2014)]]+ConsolGeog[[#This Row],[Assessed HS - 18-24 (2014)]]&lt;&gt;0,ConsolGeog[[#This Row],[Assessed HS - 16-24 (2014)]]&lt;&gt;0),"ERROR","")</f>
        <v/>
      </c>
      <c r="AG29" s="125" t="str">
        <f>IF(AND(ConsolGeog[[#This Row],[Assessed CS - 16-17 (2014)]]+ConsolGeog[[#This Row],[Assessed CS - 18-24 (2014)]]&lt;&gt;0,ConsolGeog[[#This Row],[Assessed CS - 16-24 (2014)]]&lt;&gt;0),"ERROR","")</f>
        <v/>
      </c>
      <c r="AH2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 spans="1:35" s="35" customFormat="1">
      <c r="A30" s="38" t="s">
        <v>830</v>
      </c>
      <c r="B30" s="38" t="s">
        <v>831</v>
      </c>
      <c r="C30" s="38">
        <v>153822</v>
      </c>
      <c r="D30" s="38">
        <v>70416.820000000007</v>
      </c>
      <c r="E30" s="38" t="s">
        <v>830</v>
      </c>
      <c r="F30" s="112">
        <f>IF(ISERROR(MATCH(ConsolGeog[[#This Row],[lad14cd]],CentrepointSourced[2014 ONS Code],0)),1,"")</f>
        <v>1</v>
      </c>
      <c r="G30" s="113" t="str">
        <f>TRIM(IF(ConsolGeog[[#This Row],[Not in Centre Point Sourced?]]=1,INDEX(LKP_MissingLATypesDQ[TYPE],MATCH(ConsolGeog[[#This Row],[lad14cd]],LKP_MissingLATypesDQ[ONS_CODE],0)),INDEX(CentrepointSourced[LA Type DQ],MATCH(ConsolGeog[[#This Row],[lad14cd]],CentrepointSourced[2014 ONS Code],0))))</f>
        <v>Unitary</v>
      </c>
      <c r="H30" s="113" t="str">
        <f>IF(OR(ConsolGeog[[#This Row],[LA Type]]="Unitary",ConsolGeog[[#This Row],[LA Type]]="District"),"England",INDEX(CentrepointSourced[Country],MATCH(ConsolGeog[[#This Row],[lad14cd]],CentrepointSourced[2014 ONS Code],0)))</f>
        <v>England</v>
      </c>
      <c r="I3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Berkshire</v>
      </c>
      <c r="J30" s="114">
        <f>SUMIFS(CentrepointSourced[Presented HS - 16-17],CentrepointSourced[2014 ONS Code],ConsolGeog[[#This Row],[lad14cd]],CentrepointSourced[Year],2014)</f>
        <v>0</v>
      </c>
      <c r="K30" s="114">
        <f>SUMIFS(CentrepointSourced[Presented HS - 16-24],CentrepointSourced[2014 ONS Code],ConsolGeog[[#This Row],[lad14cd]],CentrepointSourced[Year],2014)</f>
        <v>0</v>
      </c>
      <c r="L30" s="114">
        <f>SUMIFS(CentrepointSourced[Presented HS - 18-24],CentrepointSourced[2014 ONS Code],ConsolGeog[[#This Row],[lad14cd]],CentrepointSourced[Year],2014)</f>
        <v>0</v>
      </c>
      <c r="M30" s="114">
        <f>SUMIFS(CentrepointSourced[Assessed HS - 16-17],CentrepointSourced[2014 ONS Code],ConsolGeog[[#This Row],[lad14cd]],CentrepointSourced[Year],2014)</f>
        <v>0</v>
      </c>
      <c r="N30" s="114">
        <f>SUMIFS(CentrepointSourced[Assessed HS - 16-24],CentrepointSourced[2014 ONS Code],ConsolGeog[[#This Row],[lad14cd]],CentrepointSourced[Year],2014)</f>
        <v>0</v>
      </c>
      <c r="O30" s="114">
        <f>SUMIFS(CentrepointSourced[Assessed HS - 18-24],CentrepointSourced[2014 ONS Code],ConsolGeog[[#This Row],[lad14cd]],CentrepointSourced[Year],2014)</f>
        <v>0</v>
      </c>
      <c r="P30" s="114">
        <f>SUMIFS(CentrepointSourced[Presented CS - 16-17],CentrepointSourced[Local Authority DQ],ConsolGeog[[#This Row],[County Name]],CentrepointSourced[Year],2014)</f>
        <v>0</v>
      </c>
      <c r="Q30" s="114">
        <f>SUMIFS(CentrepointSourced[Presented CS - 16-24],CentrepointSourced[Local Authority DQ],ConsolGeog[[#This Row],[County Name]],CentrepointSourced[Year],2014)</f>
        <v>0</v>
      </c>
      <c r="R30" s="114">
        <f>SUMIFS(CentrepointSourced[Presented CS - 18-24],CentrepointSourced[Local Authority DQ],ConsolGeog[[#This Row],[County Name]],CentrepointSourced[Year],2014)</f>
        <v>0</v>
      </c>
      <c r="S30" s="114">
        <f>SUMIFS(CentrepointSourced[Assessed CS - 16-17],CentrepointSourced[Local Authority DQ],ConsolGeog[[#This Row],[County Name]],CentrepointSourced[Year],2014)</f>
        <v>0</v>
      </c>
      <c r="T30" s="114">
        <f>SUMIFS(CentrepointSourced[Assessed CS - 16-24],CentrepointSourced[Local Authority DQ],ConsolGeog[[#This Row],[County Name]],CentrepointSourced[Year],2014)</f>
        <v>0</v>
      </c>
      <c r="U30" s="114">
        <f>SUMIFS(CentrepointSourced[Assessed CS - 18-24],CentrepointSourced[Local Authority DQ],ConsolGeog[[#This Row],[County Name]],CentrepointSourced[Year],2014)</f>
        <v>0</v>
      </c>
      <c r="V30" s="114">
        <f>IF(ConsolGeog[[#This Row],[LA Type]]="District",SUMIFS(ConsolGeog[population],ConsolGeog[LA Type],"District",ConsolGeog[County Name],ConsolGeog[[#This Row],[County Name]]),IF(ConsolGeog[[#This Row],[LA Type]]="Unitary",ConsolGeog[[#This Row],[population]],0))</f>
        <v>153822</v>
      </c>
      <c r="W30" s="115">
        <f>IF(ConsolGeog[[#This Row],[COUNTY: Sum of districts'' populations '[non additive!']]]=0,0,ConsolGeog[[#This Row],[population]]/ConsolGeog[[#This Row],[COUNTY: Sum of districts'' populations '[non additive!']]])</f>
        <v>1</v>
      </c>
      <c r="X30" s="125">
        <f>ConsolGeog[[#This Row],[COUNTY: Presented CS - 16-17 (2014) '[non additive!']]]*ConsolGeog[[#This Row],[County Stats Distribution Factor]]</f>
        <v>0</v>
      </c>
      <c r="Y30" s="125">
        <f>ConsolGeog[[#This Row],[COUNTY: Presented CS - 16-24 (2014) '[non additive!']]]*ConsolGeog[[#This Row],[County Stats Distribution Factor]]</f>
        <v>0</v>
      </c>
      <c r="Z30" s="125">
        <f>ConsolGeog[[#This Row],[COUNTY: Presented CS - 18-24 (2014) '[non additive!']]]*ConsolGeog[[#This Row],[County Stats Distribution Factor]]</f>
        <v>0</v>
      </c>
      <c r="AA30" s="125">
        <f>ConsolGeog[[#This Row],[COUNTY: Assessed CS - 16-17 (2014) '[non additive!']]]*ConsolGeog[[#This Row],[County Stats Distribution Factor]]</f>
        <v>0</v>
      </c>
      <c r="AB30" s="125">
        <f>ConsolGeog[[#This Row],[COUNTY: Assessed CS - 16-24 (2014) '[non additive!']]]*ConsolGeog[[#This Row],[County Stats Distribution Factor]]</f>
        <v>0</v>
      </c>
      <c r="AC30" s="125">
        <f>ConsolGeog[[#This Row],[COUNTY: Assessed CS - 18-24 (2014) '[non additive!']]]*ConsolGeog[[#This Row],[County Stats Distribution Factor]]</f>
        <v>0</v>
      </c>
      <c r="AD30" s="125" t="str">
        <f>IF(AND(ConsolGeog[[#This Row],[Presented HS - 16-17 (2014)]]+ConsolGeog[[#This Row],[Presented HS - 18-24 (2014)]]&lt;&gt;0,ConsolGeog[[#This Row],[Presented HS - 16-24 (2014)]]&lt;&gt;0),"ERROR","")</f>
        <v/>
      </c>
      <c r="AE30" s="125" t="str">
        <f>IF(AND(ConsolGeog[[#This Row],[Presented CS - 16-17 (2014)]]+ConsolGeog[[#This Row],[Presented CS - 18-24 (2014)]]&lt;&gt;0,ConsolGeog[[#This Row],[Presented CS - 16-24 (2014)]]&lt;&gt;0),"ERROR","")</f>
        <v/>
      </c>
      <c r="AF30" s="125" t="str">
        <f>IF(AND(ConsolGeog[[#This Row],[Assessed HS - 16-17 (2014)]]+ConsolGeog[[#This Row],[Assessed HS - 18-24 (2014)]]&lt;&gt;0,ConsolGeog[[#This Row],[Assessed HS - 16-24 (2014)]]&lt;&gt;0),"ERROR","")</f>
        <v/>
      </c>
      <c r="AG30" s="125" t="str">
        <f>IF(AND(ConsolGeog[[#This Row],[Assessed CS - 16-17 (2014)]]+ConsolGeog[[#This Row],[Assessed CS - 18-24 (2014)]]&lt;&gt;0,ConsolGeog[[#This Row],[Assessed CS - 16-24 (2014)]]&lt;&gt;0),"ERROR","")</f>
        <v/>
      </c>
      <c r="AH3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 spans="1:35" s="35" customFormat="1">
      <c r="A31" s="38" t="s">
        <v>828</v>
      </c>
      <c r="B31" s="38" t="s">
        <v>829</v>
      </c>
      <c r="C31" s="38">
        <v>249008</v>
      </c>
      <c r="D31" s="38">
        <v>9345.02</v>
      </c>
      <c r="E31" s="38" t="s">
        <v>828</v>
      </c>
      <c r="F31" s="112" t="str">
        <f>IF(ISERROR(MATCH(ConsolGeog[[#This Row],[lad14cd]],CentrepointSourced[2014 ONS Code],0)),1,"")</f>
        <v/>
      </c>
      <c r="G31" s="113" t="str">
        <f>TRIM(IF(ConsolGeog[[#This Row],[Not in Centre Point Sourced?]]=1,INDEX(LKP_MissingLATypesDQ[TYPE],MATCH(ConsolGeog[[#This Row],[lad14cd]],LKP_MissingLATypesDQ[ONS_CODE],0)),INDEX(CentrepointSourced[LA Type DQ],MATCH(ConsolGeog[[#This Row],[lad14cd]],CentrepointSourced[2014 ONS Code],0))))</f>
        <v>Unitary</v>
      </c>
      <c r="H31" s="113" t="str">
        <f>IF(OR(ConsolGeog[[#This Row],[LA Type]]="Unitary",ConsolGeog[[#This Row],[LA Type]]="District"),"England",INDEX(CentrepointSourced[Country],MATCH(ConsolGeog[[#This Row],[lad14cd]],CentrepointSourced[2014 ONS Code],0)))</f>
        <v>England</v>
      </c>
      <c r="I3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Stoke-on-Trent</v>
      </c>
      <c r="J31" s="114">
        <f>SUMIFS(CentrepointSourced[Presented HS - 16-17],CentrepointSourced[2014 ONS Code],ConsolGeog[[#This Row],[lad14cd]],CentrepointSourced[Year],2014)</f>
        <v>48</v>
      </c>
      <c r="K31" s="114">
        <f>SUMIFS(CentrepointSourced[Presented HS - 16-24],CentrepointSourced[2014 ONS Code],ConsolGeog[[#This Row],[lad14cd]],CentrepointSourced[Year],2014)</f>
        <v>0</v>
      </c>
      <c r="L31" s="114">
        <f>SUMIFS(CentrepointSourced[Presented HS - 18-24],CentrepointSourced[2014 ONS Code],ConsolGeog[[#This Row],[lad14cd]],CentrepointSourced[Year],2014)</f>
        <v>599</v>
      </c>
      <c r="M31" s="114">
        <f>SUMIFS(CentrepointSourced[Assessed HS - 16-17],CentrepointSourced[2014 ONS Code],ConsolGeog[[#This Row],[lad14cd]],CentrepointSourced[Year],2014)</f>
        <v>0</v>
      </c>
      <c r="N31" s="114">
        <f>SUMIFS(CentrepointSourced[Assessed HS - 16-24],CentrepointSourced[2014 ONS Code],ConsolGeog[[#This Row],[lad14cd]],CentrepointSourced[Year],2014)</f>
        <v>0</v>
      </c>
      <c r="O31" s="114">
        <f>SUMIFS(CentrepointSourced[Assessed HS - 18-24],CentrepointSourced[2014 ONS Code],ConsolGeog[[#This Row],[lad14cd]],CentrepointSourced[Year],2014)</f>
        <v>0</v>
      </c>
      <c r="P31" s="114">
        <f>SUMIFS(CentrepointSourced[Presented CS - 16-17],CentrepointSourced[Local Authority DQ],ConsolGeog[[#This Row],[County Name]],CentrepointSourced[Year],2014)</f>
        <v>0</v>
      </c>
      <c r="Q31" s="114">
        <f>SUMIFS(CentrepointSourced[Presented CS - 16-24],CentrepointSourced[Local Authority DQ],ConsolGeog[[#This Row],[County Name]],CentrepointSourced[Year],2014)</f>
        <v>0</v>
      </c>
      <c r="R31" s="114">
        <f>SUMIFS(CentrepointSourced[Presented CS - 18-24],CentrepointSourced[Local Authority DQ],ConsolGeog[[#This Row],[County Name]],CentrepointSourced[Year],2014)</f>
        <v>0</v>
      </c>
      <c r="S31" s="114">
        <f>SUMIFS(CentrepointSourced[Assessed CS - 16-17],CentrepointSourced[Local Authority DQ],ConsolGeog[[#This Row],[County Name]],CentrepointSourced[Year],2014)</f>
        <v>0</v>
      </c>
      <c r="T31" s="114">
        <f>SUMIFS(CentrepointSourced[Assessed CS - 16-24],CentrepointSourced[Local Authority DQ],ConsolGeog[[#This Row],[County Name]],CentrepointSourced[Year],2014)</f>
        <v>0</v>
      </c>
      <c r="U31" s="114">
        <f>SUMIFS(CentrepointSourced[Assessed CS - 18-24],CentrepointSourced[Local Authority DQ],ConsolGeog[[#This Row],[County Name]],CentrepointSourced[Year],2014)</f>
        <v>0</v>
      </c>
      <c r="V31" s="114">
        <f>IF(ConsolGeog[[#This Row],[LA Type]]="District",SUMIFS(ConsolGeog[population],ConsolGeog[LA Type],"District",ConsolGeog[County Name],ConsolGeog[[#This Row],[County Name]]),IF(ConsolGeog[[#This Row],[LA Type]]="Unitary",ConsolGeog[[#This Row],[population]],0))</f>
        <v>249008</v>
      </c>
      <c r="W31" s="115">
        <f>IF(ConsolGeog[[#This Row],[COUNTY: Sum of districts'' populations '[non additive!']]]=0,0,ConsolGeog[[#This Row],[population]]/ConsolGeog[[#This Row],[COUNTY: Sum of districts'' populations '[non additive!']]])</f>
        <v>1</v>
      </c>
      <c r="X31" s="125">
        <f>ConsolGeog[[#This Row],[COUNTY: Presented CS - 16-17 (2014) '[non additive!']]]*ConsolGeog[[#This Row],[County Stats Distribution Factor]]</f>
        <v>0</v>
      </c>
      <c r="Y31" s="125">
        <f>ConsolGeog[[#This Row],[COUNTY: Presented CS - 16-24 (2014) '[non additive!']]]*ConsolGeog[[#This Row],[County Stats Distribution Factor]]</f>
        <v>0</v>
      </c>
      <c r="Z31" s="125">
        <f>ConsolGeog[[#This Row],[COUNTY: Presented CS - 18-24 (2014) '[non additive!']]]*ConsolGeog[[#This Row],[County Stats Distribution Factor]]</f>
        <v>0</v>
      </c>
      <c r="AA31" s="125">
        <f>ConsolGeog[[#This Row],[COUNTY: Assessed CS - 16-17 (2014) '[non additive!']]]*ConsolGeog[[#This Row],[County Stats Distribution Factor]]</f>
        <v>0</v>
      </c>
      <c r="AB31" s="125">
        <f>ConsolGeog[[#This Row],[COUNTY: Assessed CS - 16-24 (2014) '[non additive!']]]*ConsolGeog[[#This Row],[County Stats Distribution Factor]]</f>
        <v>0</v>
      </c>
      <c r="AC31" s="125">
        <f>ConsolGeog[[#This Row],[COUNTY: Assessed CS - 18-24 (2014) '[non additive!']]]*ConsolGeog[[#This Row],[County Stats Distribution Factor]]</f>
        <v>0</v>
      </c>
      <c r="AD31" s="125" t="str">
        <f>IF(AND(ConsolGeog[[#This Row],[Presented HS - 16-17 (2014)]]+ConsolGeog[[#This Row],[Presented HS - 18-24 (2014)]]&lt;&gt;0,ConsolGeog[[#This Row],[Presented HS - 16-24 (2014)]]&lt;&gt;0),"ERROR","")</f>
        <v/>
      </c>
      <c r="AE31" s="125" t="str">
        <f>IF(AND(ConsolGeog[[#This Row],[Presented CS - 16-17 (2014)]]+ConsolGeog[[#This Row],[Presented CS - 18-24 (2014)]]&lt;&gt;0,ConsolGeog[[#This Row],[Presented CS - 16-24 (2014)]]&lt;&gt;0),"ERROR","")</f>
        <v/>
      </c>
      <c r="AF31" s="125" t="str">
        <f>IF(AND(ConsolGeog[[#This Row],[Assessed HS - 16-17 (2014)]]+ConsolGeog[[#This Row],[Assessed HS - 18-24 (2014)]]&lt;&gt;0,ConsolGeog[[#This Row],[Assessed HS - 16-24 (2014)]]&lt;&gt;0),"ERROR","")</f>
        <v/>
      </c>
      <c r="AG31" s="125" t="str">
        <f>IF(AND(ConsolGeog[[#This Row],[Assessed CS - 16-17 (2014)]]+ConsolGeog[[#This Row],[Assessed CS - 18-24 (2014)]]&lt;&gt;0,ConsolGeog[[#This Row],[Assessed CS - 16-24 (2014)]]&lt;&gt;0),"ERROR","")</f>
        <v/>
      </c>
      <c r="AH3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 spans="1:35">
      <c r="A32" s="38" t="s">
        <v>826</v>
      </c>
      <c r="B32" s="38" t="s">
        <v>827</v>
      </c>
      <c r="C32" s="38">
        <v>176016</v>
      </c>
      <c r="D32" s="38">
        <v>34574.080000000002</v>
      </c>
      <c r="E32" s="38" t="s">
        <v>826</v>
      </c>
      <c r="F32" s="116">
        <f>IF(ISERROR(MATCH(ConsolGeog[[#This Row],[lad14cd]],CentrepointSourced[2014 ONS Code],0)),1,"")</f>
        <v>1</v>
      </c>
      <c r="G32" s="113" t="str">
        <f>TRIM(IF(ConsolGeog[[#This Row],[Not in Centre Point Sourced?]]=1,INDEX(LKP_MissingLATypesDQ[TYPE],MATCH(ConsolGeog[[#This Row],[lad14cd]],LKP_MissingLATypesDQ[ONS_CODE],0)),INDEX(CentrepointSourced[LA Type DQ],MATCH(ConsolGeog[[#This Row],[lad14cd]],CentrepointSourced[2014 ONS Code],0))))</f>
        <v>Unitary</v>
      </c>
      <c r="H32" s="117" t="str">
        <f>IF(OR(ConsolGeog[[#This Row],[LA Type]]="Unitary",ConsolGeog[[#This Row],[LA Type]]="District"),"England",INDEX(CentrepointSourced[Country],MATCH(ConsolGeog[[#This Row],[lad14cd]],CentrepointSourced[2014 ONS Code],0)))</f>
        <v>England</v>
      </c>
      <c r="I3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Bath and North East Somerset</v>
      </c>
      <c r="J32" s="114">
        <f>SUMIFS(CentrepointSourced[Presented HS - 16-17],CentrepointSourced[2014 ONS Code],ConsolGeog[[#This Row],[lad14cd]],CentrepointSourced[Year],2014)</f>
        <v>0</v>
      </c>
      <c r="K32" s="114">
        <f>SUMIFS(CentrepointSourced[Presented HS - 16-24],CentrepointSourced[2014 ONS Code],ConsolGeog[[#This Row],[lad14cd]],CentrepointSourced[Year],2014)</f>
        <v>0</v>
      </c>
      <c r="L32" s="114">
        <f>SUMIFS(CentrepointSourced[Presented HS - 18-24],CentrepointSourced[2014 ONS Code],ConsolGeog[[#This Row],[lad14cd]],CentrepointSourced[Year],2014)</f>
        <v>0</v>
      </c>
      <c r="M32" s="114">
        <f>SUMIFS(CentrepointSourced[Assessed HS - 16-17],CentrepointSourced[2014 ONS Code],ConsolGeog[[#This Row],[lad14cd]],CentrepointSourced[Year],2014)</f>
        <v>0</v>
      </c>
      <c r="N32" s="114">
        <f>SUMIFS(CentrepointSourced[Assessed HS - 16-24],CentrepointSourced[2014 ONS Code],ConsolGeog[[#This Row],[lad14cd]],CentrepointSourced[Year],2014)</f>
        <v>0</v>
      </c>
      <c r="O32" s="114">
        <f>SUMIFS(CentrepointSourced[Assessed HS - 18-24],CentrepointSourced[2014 ONS Code],ConsolGeog[[#This Row],[lad14cd]],CentrepointSourced[Year],2014)</f>
        <v>0</v>
      </c>
      <c r="P32" s="114">
        <f>SUMIFS(CentrepointSourced[Presented CS - 16-17],CentrepointSourced[Local Authority DQ],ConsolGeog[[#This Row],[County Name]],CentrepointSourced[Year],2014)</f>
        <v>0</v>
      </c>
      <c r="Q32" s="114">
        <f>SUMIFS(CentrepointSourced[Presented CS - 16-24],CentrepointSourced[Local Authority DQ],ConsolGeog[[#This Row],[County Name]],CentrepointSourced[Year],2014)</f>
        <v>0</v>
      </c>
      <c r="R32" s="114">
        <f>SUMIFS(CentrepointSourced[Presented CS - 18-24],CentrepointSourced[Local Authority DQ],ConsolGeog[[#This Row],[County Name]],CentrepointSourced[Year],2014)</f>
        <v>0</v>
      </c>
      <c r="S32" s="114">
        <f>SUMIFS(CentrepointSourced[Assessed CS - 16-17],CentrepointSourced[Local Authority DQ],ConsolGeog[[#This Row],[County Name]],CentrepointSourced[Year],2014)</f>
        <v>0</v>
      </c>
      <c r="T32" s="114">
        <f>SUMIFS(CentrepointSourced[Assessed CS - 16-24],CentrepointSourced[Local Authority DQ],ConsolGeog[[#This Row],[County Name]],CentrepointSourced[Year],2014)</f>
        <v>0</v>
      </c>
      <c r="U32" s="114">
        <f>SUMIFS(CentrepointSourced[Assessed CS - 18-24],CentrepointSourced[Local Authority DQ],ConsolGeog[[#This Row],[County Name]],CentrepointSourced[Year],2014)</f>
        <v>0</v>
      </c>
      <c r="V32" s="114">
        <f>IF(ConsolGeog[[#This Row],[LA Type]]="District",SUMIFS(ConsolGeog[population],ConsolGeog[LA Type],"District",ConsolGeog[County Name],ConsolGeog[[#This Row],[County Name]]),IF(ConsolGeog[[#This Row],[LA Type]]="Unitary",ConsolGeog[[#This Row],[population]],0))</f>
        <v>176016</v>
      </c>
      <c r="W32" s="115">
        <f>IF(ConsolGeog[[#This Row],[COUNTY: Sum of districts'' populations '[non additive!']]]=0,0,ConsolGeog[[#This Row],[population]]/ConsolGeog[[#This Row],[COUNTY: Sum of districts'' populations '[non additive!']]])</f>
        <v>1</v>
      </c>
      <c r="X32" s="125">
        <f>ConsolGeog[[#This Row],[COUNTY: Presented CS - 16-17 (2014) '[non additive!']]]*ConsolGeog[[#This Row],[County Stats Distribution Factor]]</f>
        <v>0</v>
      </c>
      <c r="Y32" s="125">
        <f>ConsolGeog[[#This Row],[COUNTY: Presented CS - 16-24 (2014) '[non additive!']]]*ConsolGeog[[#This Row],[County Stats Distribution Factor]]</f>
        <v>0</v>
      </c>
      <c r="Z32" s="125">
        <f>ConsolGeog[[#This Row],[COUNTY: Presented CS - 18-24 (2014) '[non additive!']]]*ConsolGeog[[#This Row],[County Stats Distribution Factor]]</f>
        <v>0</v>
      </c>
      <c r="AA32" s="125">
        <f>ConsolGeog[[#This Row],[COUNTY: Assessed CS - 16-17 (2014) '[non additive!']]]*ConsolGeog[[#This Row],[County Stats Distribution Factor]]</f>
        <v>0</v>
      </c>
      <c r="AB32" s="125">
        <f>ConsolGeog[[#This Row],[COUNTY: Assessed CS - 16-24 (2014) '[non additive!']]]*ConsolGeog[[#This Row],[County Stats Distribution Factor]]</f>
        <v>0</v>
      </c>
      <c r="AC32" s="125">
        <f>ConsolGeog[[#This Row],[COUNTY: Assessed CS - 18-24 (2014) '[non additive!']]]*ConsolGeog[[#This Row],[County Stats Distribution Factor]]</f>
        <v>0</v>
      </c>
      <c r="AD32" s="125" t="str">
        <f>IF(AND(ConsolGeog[[#This Row],[Presented HS - 16-17 (2014)]]+ConsolGeog[[#This Row],[Presented HS - 18-24 (2014)]]&lt;&gt;0,ConsolGeog[[#This Row],[Presented HS - 16-24 (2014)]]&lt;&gt;0),"ERROR","")</f>
        <v/>
      </c>
      <c r="AE32" s="125" t="str">
        <f>IF(AND(ConsolGeog[[#This Row],[Presented CS - 16-17 (2014)]]+ConsolGeog[[#This Row],[Presented CS - 18-24 (2014)]]&lt;&gt;0,ConsolGeog[[#This Row],[Presented CS - 16-24 (2014)]]&lt;&gt;0),"ERROR","")</f>
        <v/>
      </c>
      <c r="AF32" s="125" t="str">
        <f>IF(AND(ConsolGeog[[#This Row],[Assessed HS - 16-17 (2014)]]+ConsolGeog[[#This Row],[Assessed HS - 18-24 (2014)]]&lt;&gt;0,ConsolGeog[[#This Row],[Assessed HS - 16-24 (2014)]]&lt;&gt;0),"ERROR","")</f>
        <v/>
      </c>
      <c r="AG32" s="125" t="str">
        <f>IF(AND(ConsolGeog[[#This Row],[Assessed CS - 16-17 (2014)]]+ConsolGeog[[#This Row],[Assessed CS - 18-24 (2014)]]&lt;&gt;0,ConsolGeog[[#This Row],[Assessed CS - 16-24 (2014)]]&lt;&gt;0),"ERROR","")</f>
        <v/>
      </c>
      <c r="AH3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 spans="1:35" s="35" customFormat="1">
      <c r="A33" s="38" t="s">
        <v>824</v>
      </c>
      <c r="B33" s="38" t="s">
        <v>825</v>
      </c>
      <c r="C33" s="38">
        <v>428234</v>
      </c>
      <c r="D33" s="38">
        <v>10960.76</v>
      </c>
      <c r="E33" s="38" t="s">
        <v>824</v>
      </c>
      <c r="F33" s="112" t="str">
        <f>IF(ISERROR(MATCH(ConsolGeog[[#This Row],[lad14cd]],CentrepointSourced[2014 ONS Code],0)),1,"")</f>
        <v/>
      </c>
      <c r="G33" s="113" t="str">
        <f>TRIM(IF(ConsolGeog[[#This Row],[Not in Centre Point Sourced?]]=1,INDEX(LKP_MissingLATypesDQ[TYPE],MATCH(ConsolGeog[[#This Row],[lad14cd]],LKP_MissingLATypesDQ[ONS_CODE],0)),INDEX(CentrepointSourced[LA Type DQ],MATCH(ConsolGeog[[#This Row],[lad14cd]],CentrepointSourced[2014 ONS Code],0))))</f>
        <v>Unitary</v>
      </c>
      <c r="H33" s="113" t="str">
        <f>IF(OR(ConsolGeog[[#This Row],[LA Type]]="Unitary",ConsolGeog[[#This Row],[LA Type]]="District"),"England",INDEX(CentrepointSourced[Country],MATCH(ConsolGeog[[#This Row],[lad14cd]],CentrepointSourced[2014 ONS Code],0)))</f>
        <v>England</v>
      </c>
      <c r="I3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Bristol, City of</v>
      </c>
      <c r="J33" s="114">
        <f>SUMIFS(CentrepointSourced[Presented HS - 16-17],CentrepointSourced[2014 ONS Code],ConsolGeog[[#This Row],[lad14cd]],CentrepointSourced[Year],2014)</f>
        <v>0</v>
      </c>
      <c r="K33" s="114">
        <f>SUMIFS(CentrepointSourced[Presented HS - 16-24],CentrepointSourced[2014 ONS Code],ConsolGeog[[#This Row],[lad14cd]],CentrepointSourced[Year],2014)</f>
        <v>0</v>
      </c>
      <c r="L33" s="114">
        <f>SUMIFS(CentrepointSourced[Presented HS - 18-24],CentrepointSourced[2014 ONS Code],ConsolGeog[[#This Row],[lad14cd]],CentrepointSourced[Year],2014)</f>
        <v>0</v>
      </c>
      <c r="M33" s="114">
        <f>SUMIFS(CentrepointSourced[Assessed HS - 16-17],CentrepointSourced[2014 ONS Code],ConsolGeog[[#This Row],[lad14cd]],CentrepointSourced[Year],2014)</f>
        <v>25</v>
      </c>
      <c r="N33" s="114">
        <f>SUMIFS(CentrepointSourced[Assessed HS - 16-24],CentrepointSourced[2014 ONS Code],ConsolGeog[[#This Row],[lad14cd]],CentrepointSourced[Year],2014)</f>
        <v>0</v>
      </c>
      <c r="O33" s="114">
        <f>SUMIFS(CentrepointSourced[Assessed HS - 18-24],CentrepointSourced[2014 ONS Code],ConsolGeog[[#This Row],[lad14cd]],CentrepointSourced[Year],2014)</f>
        <v>174</v>
      </c>
      <c r="P33" s="114">
        <f>SUMIFS(CentrepointSourced[Presented CS - 16-17],CentrepointSourced[Local Authority DQ],ConsolGeog[[#This Row],[County Name]],CentrepointSourced[Year],2014)</f>
        <v>0</v>
      </c>
      <c r="Q33" s="114">
        <f>SUMIFS(CentrepointSourced[Presented CS - 16-24],CentrepointSourced[Local Authority DQ],ConsolGeog[[#This Row],[County Name]],CentrepointSourced[Year],2014)</f>
        <v>0</v>
      </c>
      <c r="R33" s="114">
        <f>SUMIFS(CentrepointSourced[Presented CS - 18-24],CentrepointSourced[Local Authority DQ],ConsolGeog[[#This Row],[County Name]],CentrepointSourced[Year],2014)</f>
        <v>0</v>
      </c>
      <c r="S33" s="114">
        <f>SUMIFS(CentrepointSourced[Assessed CS - 16-17],CentrepointSourced[Local Authority DQ],ConsolGeog[[#This Row],[County Name]],CentrepointSourced[Year],2014)</f>
        <v>0</v>
      </c>
      <c r="T33" s="114">
        <f>SUMIFS(CentrepointSourced[Assessed CS - 16-24],CentrepointSourced[Local Authority DQ],ConsolGeog[[#This Row],[County Name]],CentrepointSourced[Year],2014)</f>
        <v>0</v>
      </c>
      <c r="U33" s="114">
        <f>SUMIFS(CentrepointSourced[Assessed CS - 18-24],CentrepointSourced[Local Authority DQ],ConsolGeog[[#This Row],[County Name]],CentrepointSourced[Year],2014)</f>
        <v>0</v>
      </c>
      <c r="V33" s="114">
        <f>IF(ConsolGeog[[#This Row],[LA Type]]="District",SUMIFS(ConsolGeog[population],ConsolGeog[LA Type],"District",ConsolGeog[County Name],ConsolGeog[[#This Row],[County Name]]),IF(ConsolGeog[[#This Row],[LA Type]]="Unitary",ConsolGeog[[#This Row],[population]],0))</f>
        <v>428234</v>
      </c>
      <c r="W33" s="115">
        <f>IF(ConsolGeog[[#This Row],[COUNTY: Sum of districts'' populations '[non additive!']]]=0,0,ConsolGeog[[#This Row],[population]]/ConsolGeog[[#This Row],[COUNTY: Sum of districts'' populations '[non additive!']]])</f>
        <v>1</v>
      </c>
      <c r="X33" s="125">
        <f>ConsolGeog[[#This Row],[COUNTY: Presented CS - 16-17 (2014) '[non additive!']]]*ConsolGeog[[#This Row],[County Stats Distribution Factor]]</f>
        <v>0</v>
      </c>
      <c r="Y33" s="125">
        <f>ConsolGeog[[#This Row],[COUNTY: Presented CS - 16-24 (2014) '[non additive!']]]*ConsolGeog[[#This Row],[County Stats Distribution Factor]]</f>
        <v>0</v>
      </c>
      <c r="Z33" s="125">
        <f>ConsolGeog[[#This Row],[COUNTY: Presented CS - 18-24 (2014) '[non additive!']]]*ConsolGeog[[#This Row],[County Stats Distribution Factor]]</f>
        <v>0</v>
      </c>
      <c r="AA33" s="125">
        <f>ConsolGeog[[#This Row],[COUNTY: Assessed CS - 16-17 (2014) '[non additive!']]]*ConsolGeog[[#This Row],[County Stats Distribution Factor]]</f>
        <v>0</v>
      </c>
      <c r="AB33" s="125">
        <f>ConsolGeog[[#This Row],[COUNTY: Assessed CS - 16-24 (2014) '[non additive!']]]*ConsolGeog[[#This Row],[County Stats Distribution Factor]]</f>
        <v>0</v>
      </c>
      <c r="AC33" s="125">
        <f>ConsolGeog[[#This Row],[COUNTY: Assessed CS - 18-24 (2014) '[non additive!']]]*ConsolGeog[[#This Row],[County Stats Distribution Factor]]</f>
        <v>0</v>
      </c>
      <c r="AD33" s="125" t="str">
        <f>IF(AND(ConsolGeog[[#This Row],[Presented HS - 16-17 (2014)]]+ConsolGeog[[#This Row],[Presented HS - 18-24 (2014)]]&lt;&gt;0,ConsolGeog[[#This Row],[Presented HS - 16-24 (2014)]]&lt;&gt;0),"ERROR","")</f>
        <v/>
      </c>
      <c r="AE33" s="125" t="str">
        <f>IF(AND(ConsolGeog[[#This Row],[Presented CS - 16-17 (2014)]]+ConsolGeog[[#This Row],[Presented CS - 18-24 (2014)]]&lt;&gt;0,ConsolGeog[[#This Row],[Presented CS - 16-24 (2014)]]&lt;&gt;0),"ERROR","")</f>
        <v/>
      </c>
      <c r="AF33" s="125" t="str">
        <f>IF(AND(ConsolGeog[[#This Row],[Assessed HS - 16-17 (2014)]]+ConsolGeog[[#This Row],[Assessed HS - 18-24 (2014)]]&lt;&gt;0,ConsolGeog[[#This Row],[Assessed HS - 16-24 (2014)]]&lt;&gt;0),"ERROR","")</f>
        <v/>
      </c>
      <c r="AG33" s="125" t="str">
        <f>IF(AND(ConsolGeog[[#This Row],[Assessed CS - 16-17 (2014)]]+ConsolGeog[[#This Row],[Assessed CS - 18-24 (2014)]]&lt;&gt;0,ConsolGeog[[#This Row],[Assessed CS - 16-24 (2014)]]&lt;&gt;0),"ERROR","")</f>
        <v/>
      </c>
      <c r="AH3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4" spans="1:35" s="35" customFormat="1">
      <c r="A34" s="38" t="s">
        <v>822</v>
      </c>
      <c r="B34" s="38" t="s">
        <v>823</v>
      </c>
      <c r="C34" s="38">
        <v>202566</v>
      </c>
      <c r="D34" s="38">
        <v>37378.6</v>
      </c>
      <c r="E34" s="38" t="s">
        <v>822</v>
      </c>
      <c r="F34" s="112">
        <f>IF(ISERROR(MATCH(ConsolGeog[[#This Row],[lad14cd]],CentrepointSourced[2014 ONS Code],0)),1,"")</f>
        <v>1</v>
      </c>
      <c r="G34" s="113" t="str">
        <f>TRIM(IF(ConsolGeog[[#This Row],[Not in Centre Point Sourced?]]=1,INDEX(LKP_MissingLATypesDQ[TYPE],MATCH(ConsolGeog[[#This Row],[lad14cd]],LKP_MissingLATypesDQ[ONS_CODE],0)),INDEX(CentrepointSourced[LA Type DQ],MATCH(ConsolGeog[[#This Row],[lad14cd]],CentrepointSourced[2014 ONS Code],0))))</f>
        <v>Unitary</v>
      </c>
      <c r="H34" s="113" t="str">
        <f>IF(OR(ConsolGeog[[#This Row],[LA Type]]="Unitary",ConsolGeog[[#This Row],[LA Type]]="District"),"England",INDEX(CentrepointSourced[Country],MATCH(ConsolGeog[[#This Row],[lad14cd]],CentrepointSourced[2014 ONS Code],0)))</f>
        <v>England</v>
      </c>
      <c r="I3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Somerset</v>
      </c>
      <c r="J34" s="114">
        <f>SUMIFS(CentrepointSourced[Presented HS - 16-17],CentrepointSourced[2014 ONS Code],ConsolGeog[[#This Row],[lad14cd]],CentrepointSourced[Year],2014)</f>
        <v>0</v>
      </c>
      <c r="K34" s="114">
        <f>SUMIFS(CentrepointSourced[Presented HS - 16-24],CentrepointSourced[2014 ONS Code],ConsolGeog[[#This Row],[lad14cd]],CentrepointSourced[Year],2014)</f>
        <v>0</v>
      </c>
      <c r="L34" s="114">
        <f>SUMIFS(CentrepointSourced[Presented HS - 18-24],CentrepointSourced[2014 ONS Code],ConsolGeog[[#This Row],[lad14cd]],CentrepointSourced[Year],2014)</f>
        <v>0</v>
      </c>
      <c r="M34" s="114">
        <f>SUMIFS(CentrepointSourced[Assessed HS - 16-17],CentrepointSourced[2014 ONS Code],ConsolGeog[[#This Row],[lad14cd]],CentrepointSourced[Year],2014)</f>
        <v>0</v>
      </c>
      <c r="N34" s="114">
        <f>SUMIFS(CentrepointSourced[Assessed HS - 16-24],CentrepointSourced[2014 ONS Code],ConsolGeog[[#This Row],[lad14cd]],CentrepointSourced[Year],2014)</f>
        <v>0</v>
      </c>
      <c r="O34" s="114">
        <f>SUMIFS(CentrepointSourced[Assessed HS - 18-24],CentrepointSourced[2014 ONS Code],ConsolGeog[[#This Row],[lad14cd]],CentrepointSourced[Year],2014)</f>
        <v>0</v>
      </c>
      <c r="P34" s="114">
        <f>SUMIFS(CentrepointSourced[Presented CS - 16-17],CentrepointSourced[Local Authority DQ],ConsolGeog[[#This Row],[County Name]],CentrepointSourced[Year],2014)</f>
        <v>0</v>
      </c>
      <c r="Q34" s="114">
        <f>SUMIFS(CentrepointSourced[Presented CS - 16-24],CentrepointSourced[Local Authority DQ],ConsolGeog[[#This Row],[County Name]],CentrepointSourced[Year],2014)</f>
        <v>0</v>
      </c>
      <c r="R34" s="114">
        <f>SUMIFS(CentrepointSourced[Presented CS - 18-24],CentrepointSourced[Local Authority DQ],ConsolGeog[[#This Row],[County Name]],CentrepointSourced[Year],2014)</f>
        <v>0</v>
      </c>
      <c r="S34" s="114">
        <f>SUMIFS(CentrepointSourced[Assessed CS - 16-17],CentrepointSourced[Local Authority DQ],ConsolGeog[[#This Row],[County Name]],CentrepointSourced[Year],2014)</f>
        <v>0</v>
      </c>
      <c r="T34" s="114">
        <f>SUMIFS(CentrepointSourced[Assessed CS - 16-24],CentrepointSourced[Local Authority DQ],ConsolGeog[[#This Row],[County Name]],CentrepointSourced[Year],2014)</f>
        <v>0</v>
      </c>
      <c r="U34" s="114">
        <f>SUMIFS(CentrepointSourced[Assessed CS - 18-24],CentrepointSourced[Local Authority DQ],ConsolGeog[[#This Row],[County Name]],CentrepointSourced[Year],2014)</f>
        <v>0</v>
      </c>
      <c r="V34" s="114">
        <f>IF(ConsolGeog[[#This Row],[LA Type]]="District",SUMIFS(ConsolGeog[population],ConsolGeog[LA Type],"District",ConsolGeog[County Name],ConsolGeog[[#This Row],[County Name]]),IF(ConsolGeog[[#This Row],[LA Type]]="Unitary",ConsolGeog[[#This Row],[population]],0))</f>
        <v>202566</v>
      </c>
      <c r="W34" s="115">
        <f>IF(ConsolGeog[[#This Row],[COUNTY: Sum of districts'' populations '[non additive!']]]=0,0,ConsolGeog[[#This Row],[population]]/ConsolGeog[[#This Row],[COUNTY: Sum of districts'' populations '[non additive!']]])</f>
        <v>1</v>
      </c>
      <c r="X34" s="125">
        <f>ConsolGeog[[#This Row],[COUNTY: Presented CS - 16-17 (2014) '[non additive!']]]*ConsolGeog[[#This Row],[County Stats Distribution Factor]]</f>
        <v>0</v>
      </c>
      <c r="Y34" s="125">
        <f>ConsolGeog[[#This Row],[COUNTY: Presented CS - 16-24 (2014) '[non additive!']]]*ConsolGeog[[#This Row],[County Stats Distribution Factor]]</f>
        <v>0</v>
      </c>
      <c r="Z34" s="125">
        <f>ConsolGeog[[#This Row],[COUNTY: Presented CS - 18-24 (2014) '[non additive!']]]*ConsolGeog[[#This Row],[County Stats Distribution Factor]]</f>
        <v>0</v>
      </c>
      <c r="AA34" s="125">
        <f>ConsolGeog[[#This Row],[COUNTY: Assessed CS - 16-17 (2014) '[non additive!']]]*ConsolGeog[[#This Row],[County Stats Distribution Factor]]</f>
        <v>0</v>
      </c>
      <c r="AB34" s="125">
        <f>ConsolGeog[[#This Row],[COUNTY: Assessed CS - 16-24 (2014) '[non additive!']]]*ConsolGeog[[#This Row],[County Stats Distribution Factor]]</f>
        <v>0</v>
      </c>
      <c r="AC34" s="125">
        <f>ConsolGeog[[#This Row],[COUNTY: Assessed CS - 18-24 (2014) '[non additive!']]]*ConsolGeog[[#This Row],[County Stats Distribution Factor]]</f>
        <v>0</v>
      </c>
      <c r="AD34" s="125" t="str">
        <f>IF(AND(ConsolGeog[[#This Row],[Presented HS - 16-17 (2014)]]+ConsolGeog[[#This Row],[Presented HS - 18-24 (2014)]]&lt;&gt;0,ConsolGeog[[#This Row],[Presented HS - 16-24 (2014)]]&lt;&gt;0),"ERROR","")</f>
        <v/>
      </c>
      <c r="AE34" s="125" t="str">
        <f>IF(AND(ConsolGeog[[#This Row],[Presented CS - 16-17 (2014)]]+ConsolGeog[[#This Row],[Presented CS - 18-24 (2014)]]&lt;&gt;0,ConsolGeog[[#This Row],[Presented CS - 16-24 (2014)]]&lt;&gt;0),"ERROR","")</f>
        <v/>
      </c>
      <c r="AF34" s="125" t="str">
        <f>IF(AND(ConsolGeog[[#This Row],[Assessed HS - 16-17 (2014)]]+ConsolGeog[[#This Row],[Assessed HS - 18-24 (2014)]]&lt;&gt;0,ConsolGeog[[#This Row],[Assessed HS - 16-24 (2014)]]&lt;&gt;0),"ERROR","")</f>
        <v/>
      </c>
      <c r="AG34" s="125" t="str">
        <f>IF(AND(ConsolGeog[[#This Row],[Assessed CS - 16-17 (2014)]]+ConsolGeog[[#This Row],[Assessed CS - 18-24 (2014)]]&lt;&gt;0,ConsolGeog[[#This Row],[Assessed CS - 16-24 (2014)]]&lt;&gt;0),"ERROR","")</f>
        <v/>
      </c>
      <c r="AH3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 spans="1:35" s="35" customFormat="1">
      <c r="A35" s="38" t="s">
        <v>820</v>
      </c>
      <c r="B35" s="38" t="s">
        <v>821</v>
      </c>
      <c r="C35" s="38">
        <v>262767</v>
      </c>
      <c r="D35" s="38">
        <v>49694.559999999998</v>
      </c>
      <c r="E35" s="38" t="s">
        <v>820</v>
      </c>
      <c r="F35" s="112">
        <f>IF(ISERROR(MATCH(ConsolGeog[[#This Row],[lad14cd]],CentrepointSourced[2014 ONS Code],0)),1,"")</f>
        <v>1</v>
      </c>
      <c r="G35" s="113" t="str">
        <f>TRIM(IF(ConsolGeog[[#This Row],[Not in Centre Point Sourced?]]=1,INDEX(LKP_MissingLATypesDQ[TYPE],MATCH(ConsolGeog[[#This Row],[lad14cd]],LKP_MissingLATypesDQ[ONS_CODE],0)),INDEX(CentrepointSourced[LA Type DQ],MATCH(ConsolGeog[[#This Row],[lad14cd]],CentrepointSourced[2014 ONS Code],0))))</f>
        <v>Unitary</v>
      </c>
      <c r="H35" s="113" t="str">
        <f>IF(OR(ConsolGeog[[#This Row],[LA Type]]="Unitary",ConsolGeog[[#This Row],[LA Type]]="District"),"England",INDEX(CentrepointSourced[Country],MATCH(ConsolGeog[[#This Row],[lad14cd]],CentrepointSourced[2014 ONS Code],0)))</f>
        <v>England</v>
      </c>
      <c r="I3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 Gloucestershire</v>
      </c>
      <c r="J35" s="114">
        <f>SUMIFS(CentrepointSourced[Presented HS - 16-17],CentrepointSourced[2014 ONS Code],ConsolGeog[[#This Row],[lad14cd]],CentrepointSourced[Year],2014)</f>
        <v>0</v>
      </c>
      <c r="K35" s="114">
        <f>SUMIFS(CentrepointSourced[Presented HS - 16-24],CentrepointSourced[2014 ONS Code],ConsolGeog[[#This Row],[lad14cd]],CentrepointSourced[Year],2014)</f>
        <v>0</v>
      </c>
      <c r="L35" s="114">
        <f>SUMIFS(CentrepointSourced[Presented HS - 18-24],CentrepointSourced[2014 ONS Code],ConsolGeog[[#This Row],[lad14cd]],CentrepointSourced[Year],2014)</f>
        <v>0</v>
      </c>
      <c r="M35" s="114">
        <f>SUMIFS(CentrepointSourced[Assessed HS - 16-17],CentrepointSourced[2014 ONS Code],ConsolGeog[[#This Row],[lad14cd]],CentrepointSourced[Year],2014)</f>
        <v>0</v>
      </c>
      <c r="N35" s="114">
        <f>SUMIFS(CentrepointSourced[Assessed HS - 16-24],CentrepointSourced[2014 ONS Code],ConsolGeog[[#This Row],[lad14cd]],CentrepointSourced[Year],2014)</f>
        <v>0</v>
      </c>
      <c r="O35" s="114">
        <f>SUMIFS(CentrepointSourced[Assessed HS - 18-24],CentrepointSourced[2014 ONS Code],ConsolGeog[[#This Row],[lad14cd]],CentrepointSourced[Year],2014)</f>
        <v>0</v>
      </c>
      <c r="P35" s="114">
        <f>SUMIFS(CentrepointSourced[Presented CS - 16-17],CentrepointSourced[Local Authority DQ],ConsolGeog[[#This Row],[County Name]],CentrepointSourced[Year],2014)</f>
        <v>0</v>
      </c>
      <c r="Q35" s="114">
        <f>SUMIFS(CentrepointSourced[Presented CS - 16-24],CentrepointSourced[Local Authority DQ],ConsolGeog[[#This Row],[County Name]],CentrepointSourced[Year],2014)</f>
        <v>0</v>
      </c>
      <c r="R35" s="114">
        <f>SUMIFS(CentrepointSourced[Presented CS - 18-24],CentrepointSourced[Local Authority DQ],ConsolGeog[[#This Row],[County Name]],CentrepointSourced[Year],2014)</f>
        <v>0</v>
      </c>
      <c r="S35" s="114">
        <f>SUMIFS(CentrepointSourced[Assessed CS - 16-17],CentrepointSourced[Local Authority DQ],ConsolGeog[[#This Row],[County Name]],CentrepointSourced[Year],2014)</f>
        <v>0</v>
      </c>
      <c r="T35" s="114">
        <f>SUMIFS(CentrepointSourced[Assessed CS - 16-24],CentrepointSourced[Local Authority DQ],ConsolGeog[[#This Row],[County Name]],CentrepointSourced[Year],2014)</f>
        <v>0</v>
      </c>
      <c r="U35" s="114">
        <f>SUMIFS(CentrepointSourced[Assessed CS - 18-24],CentrepointSourced[Local Authority DQ],ConsolGeog[[#This Row],[County Name]],CentrepointSourced[Year],2014)</f>
        <v>0</v>
      </c>
      <c r="V35" s="114">
        <f>IF(ConsolGeog[[#This Row],[LA Type]]="District",SUMIFS(ConsolGeog[population],ConsolGeog[LA Type],"District",ConsolGeog[County Name],ConsolGeog[[#This Row],[County Name]]),IF(ConsolGeog[[#This Row],[LA Type]]="Unitary",ConsolGeog[[#This Row],[population]],0))</f>
        <v>262767</v>
      </c>
      <c r="W35" s="115">
        <f>IF(ConsolGeog[[#This Row],[COUNTY: Sum of districts'' populations '[non additive!']]]=0,0,ConsolGeog[[#This Row],[population]]/ConsolGeog[[#This Row],[COUNTY: Sum of districts'' populations '[non additive!']]])</f>
        <v>1</v>
      </c>
      <c r="X35" s="125">
        <f>ConsolGeog[[#This Row],[COUNTY: Presented CS - 16-17 (2014) '[non additive!']]]*ConsolGeog[[#This Row],[County Stats Distribution Factor]]</f>
        <v>0</v>
      </c>
      <c r="Y35" s="125">
        <f>ConsolGeog[[#This Row],[COUNTY: Presented CS - 16-24 (2014) '[non additive!']]]*ConsolGeog[[#This Row],[County Stats Distribution Factor]]</f>
        <v>0</v>
      </c>
      <c r="Z35" s="125">
        <f>ConsolGeog[[#This Row],[COUNTY: Presented CS - 18-24 (2014) '[non additive!']]]*ConsolGeog[[#This Row],[County Stats Distribution Factor]]</f>
        <v>0</v>
      </c>
      <c r="AA35" s="125">
        <f>ConsolGeog[[#This Row],[COUNTY: Assessed CS - 16-17 (2014) '[non additive!']]]*ConsolGeog[[#This Row],[County Stats Distribution Factor]]</f>
        <v>0</v>
      </c>
      <c r="AB35" s="125">
        <f>ConsolGeog[[#This Row],[COUNTY: Assessed CS - 16-24 (2014) '[non additive!']]]*ConsolGeog[[#This Row],[County Stats Distribution Factor]]</f>
        <v>0</v>
      </c>
      <c r="AC35" s="125">
        <f>ConsolGeog[[#This Row],[COUNTY: Assessed CS - 18-24 (2014) '[non additive!']]]*ConsolGeog[[#This Row],[County Stats Distribution Factor]]</f>
        <v>0</v>
      </c>
      <c r="AD35" s="125" t="str">
        <f>IF(AND(ConsolGeog[[#This Row],[Presented HS - 16-17 (2014)]]+ConsolGeog[[#This Row],[Presented HS - 18-24 (2014)]]&lt;&gt;0,ConsolGeog[[#This Row],[Presented HS - 16-24 (2014)]]&lt;&gt;0),"ERROR","")</f>
        <v/>
      </c>
      <c r="AE35" s="125" t="str">
        <f>IF(AND(ConsolGeog[[#This Row],[Presented CS - 16-17 (2014)]]+ConsolGeog[[#This Row],[Presented CS - 18-24 (2014)]]&lt;&gt;0,ConsolGeog[[#This Row],[Presented CS - 16-24 (2014)]]&lt;&gt;0),"ERROR","")</f>
        <v/>
      </c>
      <c r="AF35" s="125" t="str">
        <f>IF(AND(ConsolGeog[[#This Row],[Assessed HS - 16-17 (2014)]]+ConsolGeog[[#This Row],[Assessed HS - 18-24 (2014)]]&lt;&gt;0,ConsolGeog[[#This Row],[Assessed HS - 16-24 (2014)]]&lt;&gt;0),"ERROR","")</f>
        <v/>
      </c>
      <c r="AG35" s="125" t="str">
        <f>IF(AND(ConsolGeog[[#This Row],[Assessed CS - 16-17 (2014)]]+ConsolGeog[[#This Row],[Assessed CS - 18-24 (2014)]]&lt;&gt;0,ConsolGeog[[#This Row],[Assessed CS - 16-24 (2014)]]&lt;&gt;0),"ERROR","")</f>
        <v/>
      </c>
      <c r="AH3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 spans="1:35" s="35" customFormat="1">
      <c r="A36" s="38" t="s">
        <v>818</v>
      </c>
      <c r="B36" s="38" t="s">
        <v>819</v>
      </c>
      <c r="C36" s="38">
        <v>256384</v>
      </c>
      <c r="D36" s="38">
        <v>7983.36</v>
      </c>
      <c r="E36" s="38" t="s">
        <v>818</v>
      </c>
      <c r="F36" s="112">
        <f>IF(ISERROR(MATCH(ConsolGeog[[#This Row],[lad14cd]],CentrepointSourced[2014 ONS Code],0)),1,"")</f>
        <v>1</v>
      </c>
      <c r="G36" s="113" t="str">
        <f>TRIM(IF(ConsolGeog[[#This Row],[Not in Centre Point Sourced?]]=1,INDEX(LKP_MissingLATypesDQ[TYPE],MATCH(ConsolGeog[[#This Row],[lad14cd]],LKP_MissingLATypesDQ[ONS_CODE],0)),INDEX(CentrepointSourced[LA Type DQ],MATCH(ConsolGeog[[#This Row],[lad14cd]],CentrepointSourced[2014 ONS Code],0))))</f>
        <v>Unitary</v>
      </c>
      <c r="H36" s="113" t="str">
        <f>IF(OR(ConsolGeog[[#This Row],[LA Type]]="Unitary",ConsolGeog[[#This Row],[LA Type]]="District"),"England",INDEX(CentrepointSourced[Country],MATCH(ConsolGeog[[#This Row],[lad14cd]],CentrepointSourced[2014 ONS Code],0)))</f>
        <v>England</v>
      </c>
      <c r="I3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Plymouth</v>
      </c>
      <c r="J36" s="114">
        <f>SUMIFS(CentrepointSourced[Presented HS - 16-17],CentrepointSourced[2014 ONS Code],ConsolGeog[[#This Row],[lad14cd]],CentrepointSourced[Year],2014)</f>
        <v>0</v>
      </c>
      <c r="K36" s="114">
        <f>SUMIFS(CentrepointSourced[Presented HS - 16-24],CentrepointSourced[2014 ONS Code],ConsolGeog[[#This Row],[lad14cd]],CentrepointSourced[Year],2014)</f>
        <v>0</v>
      </c>
      <c r="L36" s="114">
        <f>SUMIFS(CentrepointSourced[Presented HS - 18-24],CentrepointSourced[2014 ONS Code],ConsolGeog[[#This Row],[lad14cd]],CentrepointSourced[Year],2014)</f>
        <v>0</v>
      </c>
      <c r="M36" s="114">
        <f>SUMIFS(CentrepointSourced[Assessed HS - 16-17],CentrepointSourced[2014 ONS Code],ConsolGeog[[#This Row],[lad14cd]],CentrepointSourced[Year],2014)</f>
        <v>0</v>
      </c>
      <c r="N36" s="114">
        <f>SUMIFS(CentrepointSourced[Assessed HS - 16-24],CentrepointSourced[2014 ONS Code],ConsolGeog[[#This Row],[lad14cd]],CentrepointSourced[Year],2014)</f>
        <v>0</v>
      </c>
      <c r="O36" s="114">
        <f>SUMIFS(CentrepointSourced[Assessed HS - 18-24],CentrepointSourced[2014 ONS Code],ConsolGeog[[#This Row],[lad14cd]],CentrepointSourced[Year],2014)</f>
        <v>0</v>
      </c>
      <c r="P36" s="114">
        <f>SUMIFS(CentrepointSourced[Presented CS - 16-17],CentrepointSourced[Local Authority DQ],ConsolGeog[[#This Row],[County Name]],CentrepointSourced[Year],2014)</f>
        <v>0</v>
      </c>
      <c r="Q36" s="114">
        <f>SUMIFS(CentrepointSourced[Presented CS - 16-24],CentrepointSourced[Local Authority DQ],ConsolGeog[[#This Row],[County Name]],CentrepointSourced[Year],2014)</f>
        <v>0</v>
      </c>
      <c r="R36" s="114">
        <f>SUMIFS(CentrepointSourced[Presented CS - 18-24],CentrepointSourced[Local Authority DQ],ConsolGeog[[#This Row],[County Name]],CentrepointSourced[Year],2014)</f>
        <v>0</v>
      </c>
      <c r="S36" s="114">
        <f>SUMIFS(CentrepointSourced[Assessed CS - 16-17],CentrepointSourced[Local Authority DQ],ConsolGeog[[#This Row],[County Name]],CentrepointSourced[Year],2014)</f>
        <v>0</v>
      </c>
      <c r="T36" s="114">
        <f>SUMIFS(CentrepointSourced[Assessed CS - 16-24],CentrepointSourced[Local Authority DQ],ConsolGeog[[#This Row],[County Name]],CentrepointSourced[Year],2014)</f>
        <v>0</v>
      </c>
      <c r="U36" s="114">
        <f>SUMIFS(CentrepointSourced[Assessed CS - 18-24],CentrepointSourced[Local Authority DQ],ConsolGeog[[#This Row],[County Name]],CentrepointSourced[Year],2014)</f>
        <v>0</v>
      </c>
      <c r="V36" s="114">
        <f>IF(ConsolGeog[[#This Row],[LA Type]]="District",SUMIFS(ConsolGeog[population],ConsolGeog[LA Type],"District",ConsolGeog[County Name],ConsolGeog[[#This Row],[County Name]]),IF(ConsolGeog[[#This Row],[LA Type]]="Unitary",ConsolGeog[[#This Row],[population]],0))</f>
        <v>256384</v>
      </c>
      <c r="W36" s="115">
        <f>IF(ConsolGeog[[#This Row],[COUNTY: Sum of districts'' populations '[non additive!']]]=0,0,ConsolGeog[[#This Row],[population]]/ConsolGeog[[#This Row],[COUNTY: Sum of districts'' populations '[non additive!']]])</f>
        <v>1</v>
      </c>
      <c r="X36" s="125">
        <f>ConsolGeog[[#This Row],[COUNTY: Presented CS - 16-17 (2014) '[non additive!']]]*ConsolGeog[[#This Row],[County Stats Distribution Factor]]</f>
        <v>0</v>
      </c>
      <c r="Y36" s="125">
        <f>ConsolGeog[[#This Row],[COUNTY: Presented CS - 16-24 (2014) '[non additive!']]]*ConsolGeog[[#This Row],[County Stats Distribution Factor]]</f>
        <v>0</v>
      </c>
      <c r="Z36" s="125">
        <f>ConsolGeog[[#This Row],[COUNTY: Presented CS - 18-24 (2014) '[non additive!']]]*ConsolGeog[[#This Row],[County Stats Distribution Factor]]</f>
        <v>0</v>
      </c>
      <c r="AA36" s="125">
        <f>ConsolGeog[[#This Row],[COUNTY: Assessed CS - 16-17 (2014) '[non additive!']]]*ConsolGeog[[#This Row],[County Stats Distribution Factor]]</f>
        <v>0</v>
      </c>
      <c r="AB36" s="125">
        <f>ConsolGeog[[#This Row],[COUNTY: Assessed CS - 16-24 (2014) '[non additive!']]]*ConsolGeog[[#This Row],[County Stats Distribution Factor]]</f>
        <v>0</v>
      </c>
      <c r="AC36" s="125">
        <f>ConsolGeog[[#This Row],[COUNTY: Assessed CS - 18-24 (2014) '[non additive!']]]*ConsolGeog[[#This Row],[County Stats Distribution Factor]]</f>
        <v>0</v>
      </c>
      <c r="AD36" s="125" t="str">
        <f>IF(AND(ConsolGeog[[#This Row],[Presented HS - 16-17 (2014)]]+ConsolGeog[[#This Row],[Presented HS - 18-24 (2014)]]&lt;&gt;0,ConsolGeog[[#This Row],[Presented HS - 16-24 (2014)]]&lt;&gt;0),"ERROR","")</f>
        <v/>
      </c>
      <c r="AE36" s="125" t="str">
        <f>IF(AND(ConsolGeog[[#This Row],[Presented CS - 16-17 (2014)]]+ConsolGeog[[#This Row],[Presented CS - 18-24 (2014)]]&lt;&gt;0,ConsolGeog[[#This Row],[Presented CS - 16-24 (2014)]]&lt;&gt;0),"ERROR","")</f>
        <v/>
      </c>
      <c r="AF36" s="125" t="str">
        <f>IF(AND(ConsolGeog[[#This Row],[Assessed HS - 16-17 (2014)]]+ConsolGeog[[#This Row],[Assessed HS - 18-24 (2014)]]&lt;&gt;0,ConsolGeog[[#This Row],[Assessed HS - 16-24 (2014)]]&lt;&gt;0),"ERROR","")</f>
        <v/>
      </c>
      <c r="AG36" s="125" t="str">
        <f>IF(AND(ConsolGeog[[#This Row],[Assessed CS - 16-17 (2014)]]+ConsolGeog[[#This Row],[Assessed CS - 18-24 (2014)]]&lt;&gt;0,ConsolGeog[[#This Row],[Assessed CS - 16-24 (2014)]]&lt;&gt;0),"ERROR","")</f>
        <v/>
      </c>
      <c r="AH3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 spans="1:35" s="35" customFormat="1">
      <c r="A37" s="38" t="s">
        <v>816</v>
      </c>
      <c r="B37" s="38" t="s">
        <v>817</v>
      </c>
      <c r="C37" s="38">
        <v>130959</v>
      </c>
      <c r="D37" s="38">
        <v>6287.4</v>
      </c>
      <c r="E37" s="38" t="s">
        <v>816</v>
      </c>
      <c r="F37" s="112">
        <f>IF(ISERROR(MATCH(ConsolGeog[[#This Row],[lad14cd]],CentrepointSourced[2014 ONS Code],0)),1,"")</f>
        <v>1</v>
      </c>
      <c r="G37" s="113" t="str">
        <f>TRIM(IF(ConsolGeog[[#This Row],[Not in Centre Point Sourced?]]=1,INDEX(LKP_MissingLATypesDQ[TYPE],MATCH(ConsolGeog[[#This Row],[lad14cd]],LKP_MissingLATypesDQ[ONS_CODE],0)),INDEX(CentrepointSourced[LA Type DQ],MATCH(ConsolGeog[[#This Row],[lad14cd]],CentrepointSourced[2014 ONS Code],0))))</f>
        <v>Unitary</v>
      </c>
      <c r="H37" s="113" t="str">
        <f>IF(OR(ConsolGeog[[#This Row],[LA Type]]="Unitary",ConsolGeog[[#This Row],[LA Type]]="District"),"England",INDEX(CentrepointSourced[Country],MATCH(ConsolGeog[[#This Row],[lad14cd]],CentrepointSourced[2014 ONS Code],0)))</f>
        <v>England</v>
      </c>
      <c r="I3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Torbay</v>
      </c>
      <c r="J37" s="114">
        <f>SUMIFS(CentrepointSourced[Presented HS - 16-17],CentrepointSourced[2014 ONS Code],ConsolGeog[[#This Row],[lad14cd]],CentrepointSourced[Year],2014)</f>
        <v>0</v>
      </c>
      <c r="K37" s="114">
        <f>SUMIFS(CentrepointSourced[Presented HS - 16-24],CentrepointSourced[2014 ONS Code],ConsolGeog[[#This Row],[lad14cd]],CentrepointSourced[Year],2014)</f>
        <v>0</v>
      </c>
      <c r="L37" s="114">
        <f>SUMIFS(CentrepointSourced[Presented HS - 18-24],CentrepointSourced[2014 ONS Code],ConsolGeog[[#This Row],[lad14cd]],CentrepointSourced[Year],2014)</f>
        <v>0</v>
      </c>
      <c r="M37" s="114">
        <f>SUMIFS(CentrepointSourced[Assessed HS - 16-17],CentrepointSourced[2014 ONS Code],ConsolGeog[[#This Row],[lad14cd]],CentrepointSourced[Year],2014)</f>
        <v>0</v>
      </c>
      <c r="N37" s="114">
        <f>SUMIFS(CentrepointSourced[Assessed HS - 16-24],CentrepointSourced[2014 ONS Code],ConsolGeog[[#This Row],[lad14cd]],CentrepointSourced[Year],2014)</f>
        <v>0</v>
      </c>
      <c r="O37" s="114">
        <f>SUMIFS(CentrepointSourced[Assessed HS - 18-24],CentrepointSourced[2014 ONS Code],ConsolGeog[[#This Row],[lad14cd]],CentrepointSourced[Year],2014)</f>
        <v>0</v>
      </c>
      <c r="P37" s="114">
        <f>SUMIFS(CentrepointSourced[Presented CS - 16-17],CentrepointSourced[Local Authority DQ],ConsolGeog[[#This Row],[County Name]],CentrepointSourced[Year],2014)</f>
        <v>0</v>
      </c>
      <c r="Q37" s="114">
        <f>SUMIFS(CentrepointSourced[Presented CS - 16-24],CentrepointSourced[Local Authority DQ],ConsolGeog[[#This Row],[County Name]],CentrepointSourced[Year],2014)</f>
        <v>0</v>
      </c>
      <c r="R37" s="114">
        <f>SUMIFS(CentrepointSourced[Presented CS - 18-24],CentrepointSourced[Local Authority DQ],ConsolGeog[[#This Row],[County Name]],CentrepointSourced[Year],2014)</f>
        <v>0</v>
      </c>
      <c r="S37" s="114">
        <f>SUMIFS(CentrepointSourced[Assessed CS - 16-17],CentrepointSourced[Local Authority DQ],ConsolGeog[[#This Row],[County Name]],CentrepointSourced[Year],2014)</f>
        <v>0</v>
      </c>
      <c r="T37" s="114">
        <f>SUMIFS(CentrepointSourced[Assessed CS - 16-24],CentrepointSourced[Local Authority DQ],ConsolGeog[[#This Row],[County Name]],CentrepointSourced[Year],2014)</f>
        <v>0</v>
      </c>
      <c r="U37" s="114">
        <f>SUMIFS(CentrepointSourced[Assessed CS - 18-24],CentrepointSourced[Local Authority DQ],ConsolGeog[[#This Row],[County Name]],CentrepointSourced[Year],2014)</f>
        <v>0</v>
      </c>
      <c r="V37" s="114">
        <f>IF(ConsolGeog[[#This Row],[LA Type]]="District",SUMIFS(ConsolGeog[population],ConsolGeog[LA Type],"District",ConsolGeog[County Name],ConsolGeog[[#This Row],[County Name]]),IF(ConsolGeog[[#This Row],[LA Type]]="Unitary",ConsolGeog[[#This Row],[population]],0))</f>
        <v>130959</v>
      </c>
      <c r="W37" s="115">
        <f>IF(ConsolGeog[[#This Row],[COUNTY: Sum of districts'' populations '[non additive!']]]=0,0,ConsolGeog[[#This Row],[population]]/ConsolGeog[[#This Row],[COUNTY: Sum of districts'' populations '[non additive!']]])</f>
        <v>1</v>
      </c>
      <c r="X37" s="125">
        <f>ConsolGeog[[#This Row],[COUNTY: Presented CS - 16-17 (2014) '[non additive!']]]*ConsolGeog[[#This Row],[County Stats Distribution Factor]]</f>
        <v>0</v>
      </c>
      <c r="Y37" s="125">
        <f>ConsolGeog[[#This Row],[COUNTY: Presented CS - 16-24 (2014) '[non additive!']]]*ConsolGeog[[#This Row],[County Stats Distribution Factor]]</f>
        <v>0</v>
      </c>
      <c r="Z37" s="125">
        <f>ConsolGeog[[#This Row],[COUNTY: Presented CS - 18-24 (2014) '[non additive!']]]*ConsolGeog[[#This Row],[County Stats Distribution Factor]]</f>
        <v>0</v>
      </c>
      <c r="AA37" s="125">
        <f>ConsolGeog[[#This Row],[COUNTY: Assessed CS - 16-17 (2014) '[non additive!']]]*ConsolGeog[[#This Row],[County Stats Distribution Factor]]</f>
        <v>0</v>
      </c>
      <c r="AB37" s="125">
        <f>ConsolGeog[[#This Row],[COUNTY: Assessed CS - 16-24 (2014) '[non additive!']]]*ConsolGeog[[#This Row],[County Stats Distribution Factor]]</f>
        <v>0</v>
      </c>
      <c r="AC37" s="125">
        <f>ConsolGeog[[#This Row],[COUNTY: Assessed CS - 18-24 (2014) '[non additive!']]]*ConsolGeog[[#This Row],[County Stats Distribution Factor]]</f>
        <v>0</v>
      </c>
      <c r="AD37" s="125" t="str">
        <f>IF(AND(ConsolGeog[[#This Row],[Presented HS - 16-17 (2014)]]+ConsolGeog[[#This Row],[Presented HS - 18-24 (2014)]]&lt;&gt;0,ConsolGeog[[#This Row],[Presented HS - 16-24 (2014)]]&lt;&gt;0),"ERROR","")</f>
        <v/>
      </c>
      <c r="AE37" s="125" t="str">
        <f>IF(AND(ConsolGeog[[#This Row],[Presented CS - 16-17 (2014)]]+ConsolGeog[[#This Row],[Presented CS - 18-24 (2014)]]&lt;&gt;0,ConsolGeog[[#This Row],[Presented CS - 16-24 (2014)]]&lt;&gt;0),"ERROR","")</f>
        <v/>
      </c>
      <c r="AF37" s="125" t="str">
        <f>IF(AND(ConsolGeog[[#This Row],[Assessed HS - 16-17 (2014)]]+ConsolGeog[[#This Row],[Assessed HS - 18-24 (2014)]]&lt;&gt;0,ConsolGeog[[#This Row],[Assessed HS - 16-24 (2014)]]&lt;&gt;0),"ERROR","")</f>
        <v/>
      </c>
      <c r="AG37" s="125" t="str">
        <f>IF(AND(ConsolGeog[[#This Row],[Assessed CS - 16-17 (2014)]]+ConsolGeog[[#This Row],[Assessed CS - 18-24 (2014)]]&lt;&gt;0,ConsolGeog[[#This Row],[Assessed CS - 16-24 (2014)]]&lt;&gt;0),"ERROR","")</f>
        <v/>
      </c>
      <c r="AH3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8" spans="1:35" s="35" customFormat="1">
      <c r="A38" s="38" t="s">
        <v>814</v>
      </c>
      <c r="B38" s="38" t="s">
        <v>815</v>
      </c>
      <c r="C38" s="38">
        <v>183491</v>
      </c>
      <c r="D38" s="38">
        <v>4617.88</v>
      </c>
      <c r="E38" s="38" t="s">
        <v>814</v>
      </c>
      <c r="F38" s="112">
        <f>IF(ISERROR(MATCH(ConsolGeog[[#This Row],[lad14cd]],CentrepointSourced[2014 ONS Code],0)),1,"")</f>
        <v>1</v>
      </c>
      <c r="G38" s="113" t="str">
        <f>TRIM(IF(ConsolGeog[[#This Row],[Not in Centre Point Sourced?]]=1,INDEX(LKP_MissingLATypesDQ[TYPE],MATCH(ConsolGeog[[#This Row],[lad14cd]],LKP_MissingLATypesDQ[ONS_CODE],0)),INDEX(CentrepointSourced[LA Type DQ],MATCH(ConsolGeog[[#This Row],[lad14cd]],CentrepointSourced[2014 ONS Code],0))))</f>
        <v>Unitary</v>
      </c>
      <c r="H38" s="113" t="str">
        <f>IF(OR(ConsolGeog[[#This Row],[LA Type]]="Unitary",ConsolGeog[[#This Row],[LA Type]]="District"),"England",INDEX(CentrepointSourced[Country],MATCH(ConsolGeog[[#This Row],[lad14cd]],CentrepointSourced[2014 ONS Code],0)))</f>
        <v>England</v>
      </c>
      <c r="I3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Bournemouth</v>
      </c>
      <c r="J38" s="114">
        <f>SUMIFS(CentrepointSourced[Presented HS - 16-17],CentrepointSourced[2014 ONS Code],ConsolGeog[[#This Row],[lad14cd]],CentrepointSourced[Year],2014)</f>
        <v>0</v>
      </c>
      <c r="K38" s="114">
        <f>SUMIFS(CentrepointSourced[Presented HS - 16-24],CentrepointSourced[2014 ONS Code],ConsolGeog[[#This Row],[lad14cd]],CentrepointSourced[Year],2014)</f>
        <v>0</v>
      </c>
      <c r="L38" s="114">
        <f>SUMIFS(CentrepointSourced[Presented HS - 18-24],CentrepointSourced[2014 ONS Code],ConsolGeog[[#This Row],[lad14cd]],CentrepointSourced[Year],2014)</f>
        <v>0</v>
      </c>
      <c r="M38" s="114">
        <f>SUMIFS(CentrepointSourced[Assessed HS - 16-17],CentrepointSourced[2014 ONS Code],ConsolGeog[[#This Row],[lad14cd]],CentrepointSourced[Year],2014)</f>
        <v>0</v>
      </c>
      <c r="N38" s="114">
        <f>SUMIFS(CentrepointSourced[Assessed HS - 16-24],CentrepointSourced[2014 ONS Code],ConsolGeog[[#This Row],[lad14cd]],CentrepointSourced[Year],2014)</f>
        <v>0</v>
      </c>
      <c r="O38" s="114">
        <f>SUMIFS(CentrepointSourced[Assessed HS - 18-24],CentrepointSourced[2014 ONS Code],ConsolGeog[[#This Row],[lad14cd]],CentrepointSourced[Year],2014)</f>
        <v>0</v>
      </c>
      <c r="P38" s="114">
        <f>SUMIFS(CentrepointSourced[Presented CS - 16-17],CentrepointSourced[Local Authority DQ],ConsolGeog[[#This Row],[County Name]],CentrepointSourced[Year],2014)</f>
        <v>0</v>
      </c>
      <c r="Q38" s="114">
        <f>SUMIFS(CentrepointSourced[Presented CS - 16-24],CentrepointSourced[Local Authority DQ],ConsolGeog[[#This Row],[County Name]],CentrepointSourced[Year],2014)</f>
        <v>0</v>
      </c>
      <c r="R38" s="114">
        <f>SUMIFS(CentrepointSourced[Presented CS - 18-24],CentrepointSourced[Local Authority DQ],ConsolGeog[[#This Row],[County Name]],CentrepointSourced[Year],2014)</f>
        <v>0</v>
      </c>
      <c r="S38" s="114">
        <f>SUMIFS(CentrepointSourced[Assessed CS - 16-17],CentrepointSourced[Local Authority DQ],ConsolGeog[[#This Row],[County Name]],CentrepointSourced[Year],2014)</f>
        <v>0</v>
      </c>
      <c r="T38" s="114">
        <f>SUMIFS(CentrepointSourced[Assessed CS - 16-24],CentrepointSourced[Local Authority DQ],ConsolGeog[[#This Row],[County Name]],CentrepointSourced[Year],2014)</f>
        <v>0</v>
      </c>
      <c r="U38" s="114">
        <f>SUMIFS(CentrepointSourced[Assessed CS - 18-24],CentrepointSourced[Local Authority DQ],ConsolGeog[[#This Row],[County Name]],CentrepointSourced[Year],2014)</f>
        <v>0</v>
      </c>
      <c r="V38" s="114">
        <f>IF(ConsolGeog[[#This Row],[LA Type]]="District",SUMIFS(ConsolGeog[population],ConsolGeog[LA Type],"District",ConsolGeog[County Name],ConsolGeog[[#This Row],[County Name]]),IF(ConsolGeog[[#This Row],[LA Type]]="Unitary",ConsolGeog[[#This Row],[population]],0))</f>
        <v>183491</v>
      </c>
      <c r="W38" s="115">
        <f>IF(ConsolGeog[[#This Row],[COUNTY: Sum of districts'' populations '[non additive!']]]=0,0,ConsolGeog[[#This Row],[population]]/ConsolGeog[[#This Row],[COUNTY: Sum of districts'' populations '[non additive!']]])</f>
        <v>1</v>
      </c>
      <c r="X38" s="125">
        <f>ConsolGeog[[#This Row],[COUNTY: Presented CS - 16-17 (2014) '[non additive!']]]*ConsolGeog[[#This Row],[County Stats Distribution Factor]]</f>
        <v>0</v>
      </c>
      <c r="Y38" s="125">
        <f>ConsolGeog[[#This Row],[COUNTY: Presented CS - 16-24 (2014) '[non additive!']]]*ConsolGeog[[#This Row],[County Stats Distribution Factor]]</f>
        <v>0</v>
      </c>
      <c r="Z38" s="125">
        <f>ConsolGeog[[#This Row],[COUNTY: Presented CS - 18-24 (2014) '[non additive!']]]*ConsolGeog[[#This Row],[County Stats Distribution Factor]]</f>
        <v>0</v>
      </c>
      <c r="AA38" s="125">
        <f>ConsolGeog[[#This Row],[COUNTY: Assessed CS - 16-17 (2014) '[non additive!']]]*ConsolGeog[[#This Row],[County Stats Distribution Factor]]</f>
        <v>0</v>
      </c>
      <c r="AB38" s="125">
        <f>ConsolGeog[[#This Row],[COUNTY: Assessed CS - 16-24 (2014) '[non additive!']]]*ConsolGeog[[#This Row],[County Stats Distribution Factor]]</f>
        <v>0</v>
      </c>
      <c r="AC38" s="125">
        <f>ConsolGeog[[#This Row],[COUNTY: Assessed CS - 18-24 (2014) '[non additive!']]]*ConsolGeog[[#This Row],[County Stats Distribution Factor]]</f>
        <v>0</v>
      </c>
      <c r="AD38" s="125" t="str">
        <f>IF(AND(ConsolGeog[[#This Row],[Presented HS - 16-17 (2014)]]+ConsolGeog[[#This Row],[Presented HS - 18-24 (2014)]]&lt;&gt;0,ConsolGeog[[#This Row],[Presented HS - 16-24 (2014)]]&lt;&gt;0),"ERROR","")</f>
        <v/>
      </c>
      <c r="AE38" s="125" t="str">
        <f>IF(AND(ConsolGeog[[#This Row],[Presented CS - 16-17 (2014)]]+ConsolGeog[[#This Row],[Presented CS - 18-24 (2014)]]&lt;&gt;0,ConsolGeog[[#This Row],[Presented CS - 16-24 (2014)]]&lt;&gt;0),"ERROR","")</f>
        <v/>
      </c>
      <c r="AF38" s="125" t="str">
        <f>IF(AND(ConsolGeog[[#This Row],[Assessed HS - 16-17 (2014)]]+ConsolGeog[[#This Row],[Assessed HS - 18-24 (2014)]]&lt;&gt;0,ConsolGeog[[#This Row],[Assessed HS - 16-24 (2014)]]&lt;&gt;0),"ERROR","")</f>
        <v/>
      </c>
      <c r="AG38" s="125" t="str">
        <f>IF(AND(ConsolGeog[[#This Row],[Assessed CS - 16-17 (2014)]]+ConsolGeog[[#This Row],[Assessed CS - 18-24 (2014)]]&lt;&gt;0,ConsolGeog[[#This Row],[Assessed CS - 16-24 (2014)]]&lt;&gt;0),"ERROR","")</f>
        <v/>
      </c>
      <c r="AH3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9" spans="1:35" s="35" customFormat="1" ht="15" customHeight="1">
      <c r="A39" s="38" t="s">
        <v>813</v>
      </c>
      <c r="B39" s="38" t="s">
        <v>200</v>
      </c>
      <c r="C39" s="38">
        <v>155698</v>
      </c>
      <c r="D39" s="38">
        <v>4039.86</v>
      </c>
      <c r="E39" s="38" t="s">
        <v>813</v>
      </c>
      <c r="F39" s="112" t="str">
        <f>IF(ISERROR(MATCH(ConsolGeog[[#This Row],[lad14cd]],CentrepointSourced[2014 ONS Code],0)),1,"")</f>
        <v/>
      </c>
      <c r="G39" s="113" t="str">
        <f>TRIM(IF(ConsolGeog[[#This Row],[Not in Centre Point Sourced?]]=1,INDEX(LKP_MissingLATypesDQ[TYPE],MATCH(ConsolGeog[[#This Row],[lad14cd]],LKP_MissingLATypesDQ[ONS_CODE],0)),INDEX(CentrepointSourced[LA Type DQ],MATCH(ConsolGeog[[#This Row],[lad14cd]],CentrepointSourced[2014 ONS Code],0))))</f>
        <v>Unitary</v>
      </c>
      <c r="H39" s="113" t="str">
        <f>IF(OR(ConsolGeog[[#This Row],[LA Type]]="Unitary",ConsolGeog[[#This Row],[LA Type]]="District"),"England",INDEX(CentrepointSourced[Country],MATCH(ConsolGeog[[#This Row],[lad14cd]],CentrepointSourced[2014 ONS Code],0)))</f>
        <v>England</v>
      </c>
      <c r="I3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Reading</v>
      </c>
      <c r="J39" s="114">
        <f>SUMIFS(CentrepointSourced[Presented HS - 16-17],CentrepointSourced[2014 ONS Code],ConsolGeog[[#This Row],[lad14cd]],CentrepointSourced[Year],2014)</f>
        <v>64</v>
      </c>
      <c r="K39" s="114">
        <f>SUMIFS(CentrepointSourced[Presented HS - 16-24],CentrepointSourced[2014 ONS Code],ConsolGeog[[#This Row],[lad14cd]],CentrepointSourced[Year],2014)</f>
        <v>0</v>
      </c>
      <c r="L39" s="114">
        <f>SUMIFS(CentrepointSourced[Presented HS - 18-24],CentrepointSourced[2014 ONS Code],ConsolGeog[[#This Row],[lad14cd]],CentrepointSourced[Year],2014)</f>
        <v>525</v>
      </c>
      <c r="M39" s="114">
        <f>SUMIFS(CentrepointSourced[Assessed HS - 16-17],CentrepointSourced[2014 ONS Code],ConsolGeog[[#This Row],[lad14cd]],CentrepointSourced[Year],2014)</f>
        <v>28</v>
      </c>
      <c r="N39" s="114">
        <f>SUMIFS(CentrepointSourced[Assessed HS - 16-24],CentrepointSourced[2014 ONS Code],ConsolGeog[[#This Row],[lad14cd]],CentrepointSourced[Year],2014)</f>
        <v>0</v>
      </c>
      <c r="O39" s="114">
        <f>SUMIFS(CentrepointSourced[Assessed HS - 18-24],CentrepointSourced[2014 ONS Code],ConsolGeog[[#This Row],[lad14cd]],CentrepointSourced[Year],2014)</f>
        <v>177</v>
      </c>
      <c r="P39" s="114">
        <f>SUMIFS(CentrepointSourced[Presented CS - 16-17],CentrepointSourced[Local Authority DQ],ConsolGeog[[#This Row],[County Name]],CentrepointSourced[Year],2014)</f>
        <v>0</v>
      </c>
      <c r="Q39" s="114">
        <f>SUMIFS(CentrepointSourced[Presented CS - 16-24],CentrepointSourced[Local Authority DQ],ConsolGeog[[#This Row],[County Name]],CentrepointSourced[Year],2014)</f>
        <v>0</v>
      </c>
      <c r="R39" s="114">
        <f>SUMIFS(CentrepointSourced[Presented CS - 18-24],CentrepointSourced[Local Authority DQ],ConsolGeog[[#This Row],[County Name]],CentrepointSourced[Year],2014)</f>
        <v>0</v>
      </c>
      <c r="S39" s="114">
        <f>SUMIFS(CentrepointSourced[Assessed CS - 16-17],CentrepointSourced[Local Authority DQ],ConsolGeog[[#This Row],[County Name]],CentrepointSourced[Year],2014)</f>
        <v>0</v>
      </c>
      <c r="T39" s="114">
        <f>SUMIFS(CentrepointSourced[Assessed CS - 16-24],CentrepointSourced[Local Authority DQ],ConsolGeog[[#This Row],[County Name]],CentrepointSourced[Year],2014)</f>
        <v>0</v>
      </c>
      <c r="U39" s="114">
        <f>SUMIFS(CentrepointSourced[Assessed CS - 18-24],CentrepointSourced[Local Authority DQ],ConsolGeog[[#This Row],[County Name]],CentrepointSourced[Year],2014)</f>
        <v>0</v>
      </c>
      <c r="V39" s="114">
        <f>IF(ConsolGeog[[#This Row],[LA Type]]="District",SUMIFS(ConsolGeog[population],ConsolGeog[LA Type],"District",ConsolGeog[County Name],ConsolGeog[[#This Row],[County Name]]),IF(ConsolGeog[[#This Row],[LA Type]]="Unitary",ConsolGeog[[#This Row],[population]],0))</f>
        <v>155698</v>
      </c>
      <c r="W39" s="115">
        <f>IF(ConsolGeog[[#This Row],[COUNTY: Sum of districts'' populations '[non additive!']]]=0,0,ConsolGeog[[#This Row],[population]]/ConsolGeog[[#This Row],[COUNTY: Sum of districts'' populations '[non additive!']]])</f>
        <v>1</v>
      </c>
      <c r="X39" s="125">
        <f>ConsolGeog[[#This Row],[COUNTY: Presented CS - 16-17 (2014) '[non additive!']]]*ConsolGeog[[#This Row],[County Stats Distribution Factor]]</f>
        <v>0</v>
      </c>
      <c r="Y39" s="125">
        <f>ConsolGeog[[#This Row],[COUNTY: Presented CS - 16-24 (2014) '[non additive!']]]*ConsolGeog[[#This Row],[County Stats Distribution Factor]]</f>
        <v>0</v>
      </c>
      <c r="Z39" s="125">
        <f>ConsolGeog[[#This Row],[COUNTY: Presented CS - 18-24 (2014) '[non additive!']]]*ConsolGeog[[#This Row],[County Stats Distribution Factor]]</f>
        <v>0</v>
      </c>
      <c r="AA39" s="125">
        <f>ConsolGeog[[#This Row],[COUNTY: Assessed CS - 16-17 (2014) '[non additive!']]]*ConsolGeog[[#This Row],[County Stats Distribution Factor]]</f>
        <v>0</v>
      </c>
      <c r="AB39" s="125">
        <f>ConsolGeog[[#This Row],[COUNTY: Assessed CS - 16-24 (2014) '[non additive!']]]*ConsolGeog[[#This Row],[County Stats Distribution Factor]]</f>
        <v>0</v>
      </c>
      <c r="AC39" s="125">
        <f>ConsolGeog[[#This Row],[COUNTY: Assessed CS - 18-24 (2014) '[non additive!']]]*ConsolGeog[[#This Row],[County Stats Distribution Factor]]</f>
        <v>0</v>
      </c>
      <c r="AD39" s="125" t="str">
        <f>IF(AND(ConsolGeog[[#This Row],[Presented HS - 16-17 (2014)]]+ConsolGeog[[#This Row],[Presented HS - 18-24 (2014)]]&lt;&gt;0,ConsolGeog[[#This Row],[Presented HS - 16-24 (2014)]]&lt;&gt;0),"ERROR","")</f>
        <v/>
      </c>
      <c r="AE39" s="125" t="str">
        <f>IF(AND(ConsolGeog[[#This Row],[Presented CS - 16-17 (2014)]]+ConsolGeog[[#This Row],[Presented CS - 18-24 (2014)]]&lt;&gt;0,ConsolGeog[[#This Row],[Presented CS - 16-24 (2014)]]&lt;&gt;0),"ERROR","")</f>
        <v/>
      </c>
      <c r="AF39" s="125" t="str">
        <f>IF(AND(ConsolGeog[[#This Row],[Assessed HS - 16-17 (2014)]]+ConsolGeog[[#This Row],[Assessed HS - 18-24 (2014)]]&lt;&gt;0,ConsolGeog[[#This Row],[Assessed HS - 16-24 (2014)]]&lt;&gt;0),"ERROR","")</f>
        <v/>
      </c>
      <c r="AG39" s="125" t="str">
        <f>IF(AND(ConsolGeog[[#This Row],[Assessed CS - 16-17 (2014)]]+ConsolGeog[[#This Row],[Assessed CS - 18-24 (2014)]]&lt;&gt;0,ConsolGeog[[#This Row],[Assessed CS - 16-24 (2014)]]&lt;&gt;0),"ERROR","")</f>
        <v/>
      </c>
      <c r="AH3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0" spans="1:35" ht="15" customHeight="1">
      <c r="A40" s="38" t="s">
        <v>812</v>
      </c>
      <c r="B40" s="38" t="s">
        <v>189</v>
      </c>
      <c r="C40" s="38">
        <v>147645</v>
      </c>
      <c r="D40" s="38">
        <v>6475.33</v>
      </c>
      <c r="E40" s="38" t="s">
        <v>812</v>
      </c>
      <c r="F40" s="116" t="str">
        <f>IF(ISERROR(MATCH(ConsolGeog[[#This Row],[lad14cd]],CentrepointSourced[2014 ONS Code],0)),1,"")</f>
        <v/>
      </c>
      <c r="G40" s="113" t="str">
        <f>TRIM(IF(ConsolGeog[[#This Row],[Not in Centre Point Sourced?]]=1,INDEX(LKP_MissingLATypesDQ[TYPE],MATCH(ConsolGeog[[#This Row],[lad14cd]],LKP_MissingLATypesDQ[ONS_CODE],0)),INDEX(CentrepointSourced[LA Type DQ],MATCH(ConsolGeog[[#This Row],[lad14cd]],CentrepointSourced[2014 ONS Code],0))))</f>
        <v>Unitary</v>
      </c>
      <c r="H40" s="117" t="str">
        <f>IF(OR(ConsolGeog[[#This Row],[LA Type]]="Unitary",ConsolGeog[[#This Row],[LA Type]]="District"),"England",INDEX(CentrepointSourced[Country],MATCH(ConsolGeog[[#This Row],[lad14cd]],CentrepointSourced[2014 ONS Code],0)))</f>
        <v>England</v>
      </c>
      <c r="I4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Poole</v>
      </c>
      <c r="J40" s="114">
        <f>SUMIFS(CentrepointSourced[Presented HS - 16-17],CentrepointSourced[2014 ONS Code],ConsolGeog[[#This Row],[lad14cd]],CentrepointSourced[Year],2014)</f>
        <v>61</v>
      </c>
      <c r="K40" s="114">
        <f>SUMIFS(CentrepointSourced[Presented HS - 16-24],CentrepointSourced[2014 ONS Code],ConsolGeog[[#This Row],[lad14cd]],CentrepointSourced[Year],2014)</f>
        <v>0</v>
      </c>
      <c r="L40" s="114">
        <f>SUMIFS(CentrepointSourced[Presented HS - 18-24],CentrepointSourced[2014 ONS Code],ConsolGeog[[#This Row],[lad14cd]],CentrepointSourced[Year],2014)</f>
        <v>509</v>
      </c>
      <c r="M40" s="114">
        <f>SUMIFS(CentrepointSourced[Assessed HS - 16-17],CentrepointSourced[2014 ONS Code],ConsolGeog[[#This Row],[lad14cd]],CentrepointSourced[Year],2014)</f>
        <v>0</v>
      </c>
      <c r="N40" s="114">
        <f>SUMIFS(CentrepointSourced[Assessed HS - 16-24],CentrepointSourced[2014 ONS Code],ConsolGeog[[#This Row],[lad14cd]],CentrepointSourced[Year],2014)</f>
        <v>0</v>
      </c>
      <c r="O40" s="114">
        <f>SUMIFS(CentrepointSourced[Assessed HS - 18-24],CentrepointSourced[2014 ONS Code],ConsolGeog[[#This Row],[lad14cd]],CentrepointSourced[Year],2014)</f>
        <v>0</v>
      </c>
      <c r="P40" s="114">
        <f>SUMIFS(CentrepointSourced[Presented CS - 16-17],CentrepointSourced[Local Authority DQ],ConsolGeog[[#This Row],[County Name]],CentrepointSourced[Year],2014)</f>
        <v>0</v>
      </c>
      <c r="Q40" s="114">
        <f>SUMIFS(CentrepointSourced[Presented CS - 16-24],CentrepointSourced[Local Authority DQ],ConsolGeog[[#This Row],[County Name]],CentrepointSourced[Year],2014)</f>
        <v>0</v>
      </c>
      <c r="R40" s="114">
        <f>SUMIFS(CentrepointSourced[Presented CS - 18-24],CentrepointSourced[Local Authority DQ],ConsolGeog[[#This Row],[County Name]],CentrepointSourced[Year],2014)</f>
        <v>0</v>
      </c>
      <c r="S40" s="114">
        <f>SUMIFS(CentrepointSourced[Assessed CS - 16-17],CentrepointSourced[Local Authority DQ],ConsolGeog[[#This Row],[County Name]],CentrepointSourced[Year],2014)</f>
        <v>0</v>
      </c>
      <c r="T40" s="114">
        <f>SUMIFS(CentrepointSourced[Assessed CS - 16-24],CentrepointSourced[Local Authority DQ],ConsolGeog[[#This Row],[County Name]],CentrepointSourced[Year],2014)</f>
        <v>0</v>
      </c>
      <c r="U40" s="114">
        <f>SUMIFS(CentrepointSourced[Assessed CS - 18-24],CentrepointSourced[Local Authority DQ],ConsolGeog[[#This Row],[County Name]],CentrepointSourced[Year],2014)</f>
        <v>0</v>
      </c>
      <c r="V40" s="114">
        <f>IF(ConsolGeog[[#This Row],[LA Type]]="District",SUMIFS(ConsolGeog[population],ConsolGeog[LA Type],"District",ConsolGeog[County Name],ConsolGeog[[#This Row],[County Name]]),IF(ConsolGeog[[#This Row],[LA Type]]="Unitary",ConsolGeog[[#This Row],[population]],0))</f>
        <v>147645</v>
      </c>
      <c r="W40" s="115">
        <f>IF(ConsolGeog[[#This Row],[COUNTY: Sum of districts'' populations '[non additive!']]]=0,0,ConsolGeog[[#This Row],[population]]/ConsolGeog[[#This Row],[COUNTY: Sum of districts'' populations '[non additive!']]])</f>
        <v>1</v>
      </c>
      <c r="X40" s="125">
        <f>ConsolGeog[[#This Row],[COUNTY: Presented CS - 16-17 (2014) '[non additive!']]]*ConsolGeog[[#This Row],[County Stats Distribution Factor]]</f>
        <v>0</v>
      </c>
      <c r="Y40" s="125">
        <f>ConsolGeog[[#This Row],[COUNTY: Presented CS - 16-24 (2014) '[non additive!']]]*ConsolGeog[[#This Row],[County Stats Distribution Factor]]</f>
        <v>0</v>
      </c>
      <c r="Z40" s="125">
        <f>ConsolGeog[[#This Row],[COUNTY: Presented CS - 18-24 (2014) '[non additive!']]]*ConsolGeog[[#This Row],[County Stats Distribution Factor]]</f>
        <v>0</v>
      </c>
      <c r="AA40" s="125">
        <f>ConsolGeog[[#This Row],[COUNTY: Assessed CS - 16-17 (2014) '[non additive!']]]*ConsolGeog[[#This Row],[County Stats Distribution Factor]]</f>
        <v>0</v>
      </c>
      <c r="AB40" s="125">
        <f>ConsolGeog[[#This Row],[COUNTY: Assessed CS - 16-24 (2014) '[non additive!']]]*ConsolGeog[[#This Row],[County Stats Distribution Factor]]</f>
        <v>0</v>
      </c>
      <c r="AC40" s="125">
        <f>ConsolGeog[[#This Row],[COUNTY: Assessed CS - 18-24 (2014) '[non additive!']]]*ConsolGeog[[#This Row],[County Stats Distribution Factor]]</f>
        <v>0</v>
      </c>
      <c r="AD40" s="125" t="str">
        <f>IF(AND(ConsolGeog[[#This Row],[Presented HS - 16-17 (2014)]]+ConsolGeog[[#This Row],[Presented HS - 18-24 (2014)]]&lt;&gt;0,ConsolGeog[[#This Row],[Presented HS - 16-24 (2014)]]&lt;&gt;0),"ERROR","")</f>
        <v/>
      </c>
      <c r="AE40" s="125" t="str">
        <f>IF(AND(ConsolGeog[[#This Row],[Presented CS - 16-17 (2014)]]+ConsolGeog[[#This Row],[Presented CS - 18-24 (2014)]]&lt;&gt;0,ConsolGeog[[#This Row],[Presented CS - 16-24 (2014)]]&lt;&gt;0),"ERROR","")</f>
        <v/>
      </c>
      <c r="AF40" s="125" t="str">
        <f>IF(AND(ConsolGeog[[#This Row],[Assessed HS - 16-17 (2014)]]+ConsolGeog[[#This Row],[Assessed HS - 18-24 (2014)]]&lt;&gt;0,ConsolGeog[[#This Row],[Assessed HS - 16-24 (2014)]]&lt;&gt;0),"ERROR","")</f>
        <v/>
      </c>
      <c r="AG40" s="125" t="str">
        <f>IF(AND(ConsolGeog[[#This Row],[Assessed CS - 16-17 (2014)]]+ConsolGeog[[#This Row],[Assessed CS - 18-24 (2014)]]&lt;&gt;0,ConsolGeog[[#This Row],[Assessed CS - 16-24 (2014)]]&lt;&gt;0),"ERROR","")</f>
        <v/>
      </c>
      <c r="AH40" s="125" t="str">
        <f>IF(OR(ConsolGeog[[#This Row],[TEST: overlapping age ranges: Presented HS]]&lt;&gt;"",ConsolGeog[[#This Row],[TEST: overlapping age ranges: Presented CS]]&lt;&gt;"",ConsolGeog[[#This Row],[TEST: overlapping age ranges: Assessed HS]]&lt;&gt;"",ConsolGeog[[#This Row],[TEST: overlapping age ranges: Assessed CS]]&lt;&gt;""),"ERROR","")</f>
        <v/>
      </c>
      <c r="AI4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1" spans="1:35" s="35" customFormat="1">
      <c r="A41" s="38" t="s">
        <v>810</v>
      </c>
      <c r="B41" s="38" t="s">
        <v>811</v>
      </c>
      <c r="C41" s="38">
        <v>209156</v>
      </c>
      <c r="D41" s="38">
        <v>23010.36</v>
      </c>
      <c r="E41" s="38" t="s">
        <v>810</v>
      </c>
      <c r="F41" s="112">
        <f>IF(ISERROR(MATCH(ConsolGeog[[#This Row],[lad14cd]],CentrepointSourced[2014 ONS Code],0)),1,"")</f>
        <v>1</v>
      </c>
      <c r="G41" s="113" t="str">
        <f>TRIM(IF(ConsolGeog[[#This Row],[Not in Centre Point Sourced?]]=1,INDEX(LKP_MissingLATypesDQ[TYPE],MATCH(ConsolGeog[[#This Row],[lad14cd]],LKP_MissingLATypesDQ[ONS_CODE],0)),INDEX(CentrepointSourced[LA Type DQ],MATCH(ConsolGeog[[#This Row],[lad14cd]],CentrepointSourced[2014 ONS Code],0))))</f>
        <v>Unitary</v>
      </c>
      <c r="H41" s="113" t="str">
        <f>IF(OR(ConsolGeog[[#This Row],[LA Type]]="Unitary",ConsolGeog[[#This Row],[LA Type]]="District"),"England",INDEX(CentrepointSourced[Country],MATCH(ConsolGeog[[#This Row],[lad14cd]],CentrepointSourced[2014 ONS Code],0)))</f>
        <v>England</v>
      </c>
      <c r="I4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Swindon</v>
      </c>
      <c r="J41" s="114">
        <f>SUMIFS(CentrepointSourced[Presented HS - 16-17],CentrepointSourced[2014 ONS Code],ConsolGeog[[#This Row],[lad14cd]],CentrepointSourced[Year],2014)</f>
        <v>0</v>
      </c>
      <c r="K41" s="114">
        <f>SUMIFS(CentrepointSourced[Presented HS - 16-24],CentrepointSourced[2014 ONS Code],ConsolGeog[[#This Row],[lad14cd]],CentrepointSourced[Year],2014)</f>
        <v>0</v>
      </c>
      <c r="L41" s="114">
        <f>SUMIFS(CentrepointSourced[Presented HS - 18-24],CentrepointSourced[2014 ONS Code],ConsolGeog[[#This Row],[lad14cd]],CentrepointSourced[Year],2014)</f>
        <v>0</v>
      </c>
      <c r="M41" s="114">
        <f>SUMIFS(CentrepointSourced[Assessed HS - 16-17],CentrepointSourced[2014 ONS Code],ConsolGeog[[#This Row],[lad14cd]],CentrepointSourced[Year],2014)</f>
        <v>0</v>
      </c>
      <c r="N41" s="114">
        <f>SUMIFS(CentrepointSourced[Assessed HS - 16-24],CentrepointSourced[2014 ONS Code],ConsolGeog[[#This Row],[lad14cd]],CentrepointSourced[Year],2014)</f>
        <v>0</v>
      </c>
      <c r="O41" s="114">
        <f>SUMIFS(CentrepointSourced[Assessed HS - 18-24],CentrepointSourced[2014 ONS Code],ConsolGeog[[#This Row],[lad14cd]],CentrepointSourced[Year],2014)</f>
        <v>0</v>
      </c>
      <c r="P41" s="114">
        <f>SUMIFS(CentrepointSourced[Presented CS - 16-17],CentrepointSourced[Local Authority DQ],ConsolGeog[[#This Row],[County Name]],CentrepointSourced[Year],2014)</f>
        <v>0</v>
      </c>
      <c r="Q41" s="114">
        <f>SUMIFS(CentrepointSourced[Presented CS - 16-24],CentrepointSourced[Local Authority DQ],ConsolGeog[[#This Row],[County Name]],CentrepointSourced[Year],2014)</f>
        <v>0</v>
      </c>
      <c r="R41" s="114">
        <f>SUMIFS(CentrepointSourced[Presented CS - 18-24],CentrepointSourced[Local Authority DQ],ConsolGeog[[#This Row],[County Name]],CentrepointSourced[Year],2014)</f>
        <v>0</v>
      </c>
      <c r="S41" s="114">
        <f>SUMIFS(CentrepointSourced[Assessed CS - 16-17],CentrepointSourced[Local Authority DQ],ConsolGeog[[#This Row],[County Name]],CentrepointSourced[Year],2014)</f>
        <v>0</v>
      </c>
      <c r="T41" s="114">
        <f>SUMIFS(CentrepointSourced[Assessed CS - 16-24],CentrepointSourced[Local Authority DQ],ConsolGeog[[#This Row],[County Name]],CentrepointSourced[Year],2014)</f>
        <v>0</v>
      </c>
      <c r="U41" s="114">
        <f>SUMIFS(CentrepointSourced[Assessed CS - 18-24],CentrepointSourced[Local Authority DQ],ConsolGeog[[#This Row],[County Name]],CentrepointSourced[Year],2014)</f>
        <v>0</v>
      </c>
      <c r="V41" s="114">
        <f>IF(ConsolGeog[[#This Row],[LA Type]]="District",SUMIFS(ConsolGeog[population],ConsolGeog[LA Type],"District",ConsolGeog[County Name],ConsolGeog[[#This Row],[County Name]]),IF(ConsolGeog[[#This Row],[LA Type]]="Unitary",ConsolGeog[[#This Row],[population]],0))</f>
        <v>209156</v>
      </c>
      <c r="W41" s="115">
        <f>IF(ConsolGeog[[#This Row],[COUNTY: Sum of districts'' populations '[non additive!']]]=0,0,ConsolGeog[[#This Row],[population]]/ConsolGeog[[#This Row],[COUNTY: Sum of districts'' populations '[non additive!']]])</f>
        <v>1</v>
      </c>
      <c r="X41" s="125">
        <f>ConsolGeog[[#This Row],[COUNTY: Presented CS - 16-17 (2014) '[non additive!']]]*ConsolGeog[[#This Row],[County Stats Distribution Factor]]</f>
        <v>0</v>
      </c>
      <c r="Y41" s="125">
        <f>ConsolGeog[[#This Row],[COUNTY: Presented CS - 16-24 (2014) '[non additive!']]]*ConsolGeog[[#This Row],[County Stats Distribution Factor]]</f>
        <v>0</v>
      </c>
      <c r="Z41" s="125">
        <f>ConsolGeog[[#This Row],[COUNTY: Presented CS - 18-24 (2014) '[non additive!']]]*ConsolGeog[[#This Row],[County Stats Distribution Factor]]</f>
        <v>0</v>
      </c>
      <c r="AA41" s="125">
        <f>ConsolGeog[[#This Row],[COUNTY: Assessed CS - 16-17 (2014) '[non additive!']]]*ConsolGeog[[#This Row],[County Stats Distribution Factor]]</f>
        <v>0</v>
      </c>
      <c r="AB41" s="125">
        <f>ConsolGeog[[#This Row],[COUNTY: Assessed CS - 16-24 (2014) '[non additive!']]]*ConsolGeog[[#This Row],[County Stats Distribution Factor]]</f>
        <v>0</v>
      </c>
      <c r="AC41" s="125">
        <f>ConsolGeog[[#This Row],[COUNTY: Assessed CS - 18-24 (2014) '[non additive!']]]*ConsolGeog[[#This Row],[County Stats Distribution Factor]]</f>
        <v>0</v>
      </c>
      <c r="AD41" s="125" t="str">
        <f>IF(AND(ConsolGeog[[#This Row],[Presented HS - 16-17 (2014)]]+ConsolGeog[[#This Row],[Presented HS - 18-24 (2014)]]&lt;&gt;0,ConsolGeog[[#This Row],[Presented HS - 16-24 (2014)]]&lt;&gt;0),"ERROR","")</f>
        <v/>
      </c>
      <c r="AE41" s="125" t="str">
        <f>IF(AND(ConsolGeog[[#This Row],[Presented CS - 16-17 (2014)]]+ConsolGeog[[#This Row],[Presented CS - 18-24 (2014)]]&lt;&gt;0,ConsolGeog[[#This Row],[Presented CS - 16-24 (2014)]]&lt;&gt;0),"ERROR","")</f>
        <v/>
      </c>
      <c r="AF41" s="125" t="str">
        <f>IF(AND(ConsolGeog[[#This Row],[Assessed HS - 16-17 (2014)]]+ConsolGeog[[#This Row],[Assessed HS - 18-24 (2014)]]&lt;&gt;0,ConsolGeog[[#This Row],[Assessed HS - 16-24 (2014)]]&lt;&gt;0),"ERROR","")</f>
        <v/>
      </c>
      <c r="AG41" s="125" t="str">
        <f>IF(AND(ConsolGeog[[#This Row],[Assessed CS - 16-17 (2014)]]+ConsolGeog[[#This Row],[Assessed CS - 18-24 (2014)]]&lt;&gt;0,ConsolGeog[[#This Row],[Assessed CS - 16-24 (2014)]]&lt;&gt;0),"ERROR","")</f>
        <v/>
      </c>
      <c r="AH41" s="125" t="str">
        <f>IF(OR(ConsolGeog[[#This Row],[TEST: overlapping age ranges: Presented HS]]&lt;&gt;"",ConsolGeog[[#This Row],[TEST: overlapping age ranges: Presented CS]]&lt;&gt;"",ConsolGeog[[#This Row],[TEST: overlapping age ranges: Assessed HS]]&lt;&gt;"",ConsolGeog[[#This Row],[TEST: overlapping age ranges: Assessed CS]]&lt;&gt;""),"ERROR","")</f>
        <v/>
      </c>
      <c r="AI4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2" spans="1:35" s="35" customFormat="1" ht="15" customHeight="1">
      <c r="A42" s="38" t="s">
        <v>809</v>
      </c>
      <c r="B42" s="38" t="s">
        <v>191</v>
      </c>
      <c r="C42" s="38">
        <v>183631</v>
      </c>
      <c r="D42" s="38">
        <v>34337.82</v>
      </c>
      <c r="E42" s="38" t="s">
        <v>809</v>
      </c>
      <c r="F42" s="112" t="str">
        <f>IF(ISERROR(MATCH(ConsolGeog[[#This Row],[lad14cd]],CentrepointSourced[2014 ONS Code],0)),1,"")</f>
        <v/>
      </c>
      <c r="G42" s="113" t="str">
        <f>TRIM(IF(ConsolGeog[[#This Row],[Not in Centre Point Sourced?]]=1,INDEX(LKP_MissingLATypesDQ[TYPE],MATCH(ConsolGeog[[#This Row],[lad14cd]],LKP_MissingLATypesDQ[ONS_CODE],0)),INDEX(CentrepointSourced[LA Type DQ],MATCH(ConsolGeog[[#This Row],[lad14cd]],CentrepointSourced[2014 ONS Code],0))))</f>
        <v>Unitary</v>
      </c>
      <c r="H42" s="113" t="str">
        <f>IF(OR(ConsolGeog[[#This Row],[LA Type]]="Unitary",ConsolGeog[[#This Row],[LA Type]]="District"),"England",INDEX(CentrepointSourced[Country],MATCH(ConsolGeog[[#This Row],[lad14cd]],CentrepointSourced[2014 ONS Code],0)))</f>
        <v>England</v>
      </c>
      <c r="I4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Peterborough</v>
      </c>
      <c r="J42" s="114">
        <f>SUMIFS(CentrepointSourced[Presented HS - 16-17],CentrepointSourced[2014 ONS Code],ConsolGeog[[#This Row],[lad14cd]],CentrepointSourced[Year],2014)</f>
        <v>13</v>
      </c>
      <c r="K42" s="114">
        <f>SUMIFS(CentrepointSourced[Presented HS - 16-24],CentrepointSourced[2014 ONS Code],ConsolGeog[[#This Row],[lad14cd]],CentrepointSourced[Year],2014)</f>
        <v>0</v>
      </c>
      <c r="L42" s="114">
        <f>SUMIFS(CentrepointSourced[Presented HS - 18-24],CentrepointSourced[2014 ONS Code],ConsolGeog[[#This Row],[lad14cd]],CentrepointSourced[Year],2014)</f>
        <v>279</v>
      </c>
      <c r="M42" s="114">
        <f>SUMIFS(CentrepointSourced[Assessed HS - 16-17],CentrepointSourced[2014 ONS Code],ConsolGeog[[#This Row],[lad14cd]],CentrepointSourced[Year],2014)</f>
        <v>12</v>
      </c>
      <c r="N42" s="114">
        <f>SUMIFS(CentrepointSourced[Assessed HS - 16-24],CentrepointSourced[2014 ONS Code],ConsolGeog[[#This Row],[lad14cd]],CentrepointSourced[Year],2014)</f>
        <v>0</v>
      </c>
      <c r="O42" s="114">
        <f>SUMIFS(CentrepointSourced[Assessed HS - 18-24],CentrepointSourced[2014 ONS Code],ConsolGeog[[#This Row],[lad14cd]],CentrepointSourced[Year],2014)</f>
        <v>241</v>
      </c>
      <c r="P42" s="114">
        <f>SUMIFS(CentrepointSourced[Presented CS - 16-17],CentrepointSourced[Local Authority DQ],ConsolGeog[[#This Row],[County Name]],CentrepointSourced[Year],2014)</f>
        <v>0</v>
      </c>
      <c r="Q42" s="114">
        <f>SUMIFS(CentrepointSourced[Presented CS - 16-24],CentrepointSourced[Local Authority DQ],ConsolGeog[[#This Row],[County Name]],CentrepointSourced[Year],2014)</f>
        <v>0</v>
      </c>
      <c r="R42" s="114">
        <f>SUMIFS(CentrepointSourced[Presented CS - 18-24],CentrepointSourced[Local Authority DQ],ConsolGeog[[#This Row],[County Name]],CentrepointSourced[Year],2014)</f>
        <v>0</v>
      </c>
      <c r="S42" s="114">
        <f>SUMIFS(CentrepointSourced[Assessed CS - 16-17],CentrepointSourced[Local Authority DQ],ConsolGeog[[#This Row],[County Name]],CentrepointSourced[Year],2014)</f>
        <v>0</v>
      </c>
      <c r="T42" s="114">
        <f>SUMIFS(CentrepointSourced[Assessed CS - 16-24],CentrepointSourced[Local Authority DQ],ConsolGeog[[#This Row],[County Name]],CentrepointSourced[Year],2014)</f>
        <v>0</v>
      </c>
      <c r="U42" s="114">
        <f>SUMIFS(CentrepointSourced[Assessed CS - 18-24],CentrepointSourced[Local Authority DQ],ConsolGeog[[#This Row],[County Name]],CentrepointSourced[Year],2014)</f>
        <v>0</v>
      </c>
      <c r="V42" s="114">
        <f>IF(ConsolGeog[[#This Row],[LA Type]]="District",SUMIFS(ConsolGeog[population],ConsolGeog[LA Type],"District",ConsolGeog[County Name],ConsolGeog[[#This Row],[County Name]]),IF(ConsolGeog[[#This Row],[LA Type]]="Unitary",ConsolGeog[[#This Row],[population]],0))</f>
        <v>183631</v>
      </c>
      <c r="W42" s="115">
        <f>IF(ConsolGeog[[#This Row],[COUNTY: Sum of districts'' populations '[non additive!']]]=0,0,ConsolGeog[[#This Row],[population]]/ConsolGeog[[#This Row],[COUNTY: Sum of districts'' populations '[non additive!']]])</f>
        <v>1</v>
      </c>
      <c r="X42" s="125">
        <f>ConsolGeog[[#This Row],[COUNTY: Presented CS - 16-17 (2014) '[non additive!']]]*ConsolGeog[[#This Row],[County Stats Distribution Factor]]</f>
        <v>0</v>
      </c>
      <c r="Y42" s="125">
        <f>ConsolGeog[[#This Row],[COUNTY: Presented CS - 16-24 (2014) '[non additive!']]]*ConsolGeog[[#This Row],[County Stats Distribution Factor]]</f>
        <v>0</v>
      </c>
      <c r="Z42" s="125">
        <f>ConsolGeog[[#This Row],[COUNTY: Presented CS - 18-24 (2014) '[non additive!']]]*ConsolGeog[[#This Row],[County Stats Distribution Factor]]</f>
        <v>0</v>
      </c>
      <c r="AA42" s="125">
        <f>ConsolGeog[[#This Row],[COUNTY: Assessed CS - 16-17 (2014) '[non additive!']]]*ConsolGeog[[#This Row],[County Stats Distribution Factor]]</f>
        <v>0</v>
      </c>
      <c r="AB42" s="125">
        <f>ConsolGeog[[#This Row],[COUNTY: Assessed CS - 16-24 (2014) '[non additive!']]]*ConsolGeog[[#This Row],[County Stats Distribution Factor]]</f>
        <v>0</v>
      </c>
      <c r="AC42" s="125">
        <f>ConsolGeog[[#This Row],[COUNTY: Assessed CS - 18-24 (2014) '[non additive!']]]*ConsolGeog[[#This Row],[County Stats Distribution Factor]]</f>
        <v>0</v>
      </c>
      <c r="AD42" s="125" t="str">
        <f>IF(AND(ConsolGeog[[#This Row],[Presented HS - 16-17 (2014)]]+ConsolGeog[[#This Row],[Presented HS - 18-24 (2014)]]&lt;&gt;0,ConsolGeog[[#This Row],[Presented HS - 16-24 (2014)]]&lt;&gt;0),"ERROR","")</f>
        <v/>
      </c>
      <c r="AE42" s="125" t="str">
        <f>IF(AND(ConsolGeog[[#This Row],[Presented CS - 16-17 (2014)]]+ConsolGeog[[#This Row],[Presented CS - 18-24 (2014)]]&lt;&gt;0,ConsolGeog[[#This Row],[Presented CS - 16-24 (2014)]]&lt;&gt;0),"ERROR","")</f>
        <v/>
      </c>
      <c r="AF42" s="125" t="str">
        <f>IF(AND(ConsolGeog[[#This Row],[Assessed HS - 16-17 (2014)]]+ConsolGeog[[#This Row],[Assessed HS - 18-24 (2014)]]&lt;&gt;0,ConsolGeog[[#This Row],[Assessed HS - 16-24 (2014)]]&lt;&gt;0),"ERROR","")</f>
        <v/>
      </c>
      <c r="AG42" s="125" t="str">
        <f>IF(AND(ConsolGeog[[#This Row],[Assessed CS - 16-17 (2014)]]+ConsolGeog[[#This Row],[Assessed CS - 18-24 (2014)]]&lt;&gt;0,ConsolGeog[[#This Row],[Assessed CS - 16-24 (2014)]]&lt;&gt;0),"ERROR","")</f>
        <v/>
      </c>
      <c r="AH42" s="125" t="str">
        <f>IF(OR(ConsolGeog[[#This Row],[TEST: overlapping age ranges: Presented HS]]&lt;&gt;"",ConsolGeog[[#This Row],[TEST: overlapping age ranges: Presented CS]]&lt;&gt;"",ConsolGeog[[#This Row],[TEST: overlapping age ranges: Assessed HS]]&lt;&gt;"",ConsolGeog[[#This Row],[TEST: overlapping age ranges: Assessed CS]]&lt;&gt;""),"ERROR","")</f>
        <v/>
      </c>
      <c r="AI4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3" spans="1:35">
      <c r="A43" s="38" t="s">
        <v>807</v>
      </c>
      <c r="B43" s="38" t="s">
        <v>808</v>
      </c>
      <c r="C43" s="38">
        <v>157705</v>
      </c>
      <c r="D43" s="38">
        <v>16337.6</v>
      </c>
      <c r="E43" s="38" t="s">
        <v>807</v>
      </c>
      <c r="F43" s="116">
        <f>IF(ISERROR(MATCH(ConsolGeog[[#This Row],[lad14cd]],CentrepointSourced[2014 ONS Code],0)),1,"")</f>
        <v>1</v>
      </c>
      <c r="G43" s="113" t="str">
        <f>TRIM(IF(ConsolGeog[[#This Row],[Not in Centre Point Sourced?]]=1,INDEX(LKP_MissingLATypesDQ[TYPE],MATCH(ConsolGeog[[#This Row],[lad14cd]],LKP_MissingLATypesDQ[ONS_CODE],0)),INDEX(CentrepointSourced[LA Type DQ],MATCH(ConsolGeog[[#This Row],[lad14cd]],CentrepointSourced[2014 ONS Code],0))))</f>
        <v>Unitary</v>
      </c>
      <c r="H43" s="117" t="str">
        <f>IF(OR(ConsolGeog[[#This Row],[LA Type]]="Unitary",ConsolGeog[[#This Row],[LA Type]]="District"),"England",INDEX(CentrepointSourced[Country],MATCH(ConsolGeog[[#This Row],[lad14cd]],CentrepointSourced[2014 ONS Code],0)))</f>
        <v>England</v>
      </c>
      <c r="I4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Thurrock</v>
      </c>
      <c r="J43" s="114">
        <f>SUMIFS(CentrepointSourced[Presented HS - 16-17],CentrepointSourced[2014 ONS Code],ConsolGeog[[#This Row],[lad14cd]],CentrepointSourced[Year],2014)</f>
        <v>0</v>
      </c>
      <c r="K43" s="114">
        <f>SUMIFS(CentrepointSourced[Presented HS - 16-24],CentrepointSourced[2014 ONS Code],ConsolGeog[[#This Row],[lad14cd]],CentrepointSourced[Year],2014)</f>
        <v>0</v>
      </c>
      <c r="L43" s="114">
        <f>SUMIFS(CentrepointSourced[Presented HS - 18-24],CentrepointSourced[2014 ONS Code],ConsolGeog[[#This Row],[lad14cd]],CentrepointSourced[Year],2014)</f>
        <v>0</v>
      </c>
      <c r="M43" s="114">
        <f>SUMIFS(CentrepointSourced[Assessed HS - 16-17],CentrepointSourced[2014 ONS Code],ConsolGeog[[#This Row],[lad14cd]],CentrepointSourced[Year],2014)</f>
        <v>0</v>
      </c>
      <c r="N43" s="114">
        <f>SUMIFS(CentrepointSourced[Assessed HS - 16-24],CentrepointSourced[2014 ONS Code],ConsolGeog[[#This Row],[lad14cd]],CentrepointSourced[Year],2014)</f>
        <v>0</v>
      </c>
      <c r="O43" s="114">
        <f>SUMIFS(CentrepointSourced[Assessed HS - 18-24],CentrepointSourced[2014 ONS Code],ConsolGeog[[#This Row],[lad14cd]],CentrepointSourced[Year],2014)</f>
        <v>0</v>
      </c>
      <c r="P43" s="114">
        <f>SUMIFS(CentrepointSourced[Presented CS - 16-17],CentrepointSourced[Local Authority DQ],ConsolGeog[[#This Row],[County Name]],CentrepointSourced[Year],2014)</f>
        <v>0</v>
      </c>
      <c r="Q43" s="114">
        <f>SUMIFS(CentrepointSourced[Presented CS - 16-24],CentrepointSourced[Local Authority DQ],ConsolGeog[[#This Row],[County Name]],CentrepointSourced[Year],2014)</f>
        <v>0</v>
      </c>
      <c r="R43" s="114">
        <f>SUMIFS(CentrepointSourced[Presented CS - 18-24],CentrepointSourced[Local Authority DQ],ConsolGeog[[#This Row],[County Name]],CentrepointSourced[Year],2014)</f>
        <v>0</v>
      </c>
      <c r="S43" s="114">
        <f>SUMIFS(CentrepointSourced[Assessed CS - 16-17],CentrepointSourced[Local Authority DQ],ConsolGeog[[#This Row],[County Name]],CentrepointSourced[Year],2014)</f>
        <v>0</v>
      </c>
      <c r="T43" s="114">
        <f>SUMIFS(CentrepointSourced[Assessed CS - 16-24],CentrepointSourced[Local Authority DQ],ConsolGeog[[#This Row],[County Name]],CentrepointSourced[Year],2014)</f>
        <v>0</v>
      </c>
      <c r="U43" s="114">
        <f>SUMIFS(CentrepointSourced[Assessed CS - 18-24],CentrepointSourced[Local Authority DQ],ConsolGeog[[#This Row],[County Name]],CentrepointSourced[Year],2014)</f>
        <v>0</v>
      </c>
      <c r="V43" s="114">
        <f>IF(ConsolGeog[[#This Row],[LA Type]]="District",SUMIFS(ConsolGeog[population],ConsolGeog[LA Type],"District",ConsolGeog[County Name],ConsolGeog[[#This Row],[County Name]]),IF(ConsolGeog[[#This Row],[LA Type]]="Unitary",ConsolGeog[[#This Row],[population]],0))</f>
        <v>157705</v>
      </c>
      <c r="W43" s="115">
        <f>IF(ConsolGeog[[#This Row],[COUNTY: Sum of districts'' populations '[non additive!']]]=0,0,ConsolGeog[[#This Row],[population]]/ConsolGeog[[#This Row],[COUNTY: Sum of districts'' populations '[non additive!']]])</f>
        <v>1</v>
      </c>
      <c r="X43" s="125">
        <f>ConsolGeog[[#This Row],[COUNTY: Presented CS - 16-17 (2014) '[non additive!']]]*ConsolGeog[[#This Row],[County Stats Distribution Factor]]</f>
        <v>0</v>
      </c>
      <c r="Y43" s="125">
        <f>ConsolGeog[[#This Row],[COUNTY: Presented CS - 16-24 (2014) '[non additive!']]]*ConsolGeog[[#This Row],[County Stats Distribution Factor]]</f>
        <v>0</v>
      </c>
      <c r="Z43" s="125">
        <f>ConsolGeog[[#This Row],[COUNTY: Presented CS - 18-24 (2014) '[non additive!']]]*ConsolGeog[[#This Row],[County Stats Distribution Factor]]</f>
        <v>0</v>
      </c>
      <c r="AA43" s="125">
        <f>ConsolGeog[[#This Row],[COUNTY: Assessed CS - 16-17 (2014) '[non additive!']]]*ConsolGeog[[#This Row],[County Stats Distribution Factor]]</f>
        <v>0</v>
      </c>
      <c r="AB43" s="125">
        <f>ConsolGeog[[#This Row],[COUNTY: Assessed CS - 16-24 (2014) '[non additive!']]]*ConsolGeog[[#This Row],[County Stats Distribution Factor]]</f>
        <v>0</v>
      </c>
      <c r="AC43" s="125">
        <f>ConsolGeog[[#This Row],[COUNTY: Assessed CS - 18-24 (2014) '[non additive!']]]*ConsolGeog[[#This Row],[County Stats Distribution Factor]]</f>
        <v>0</v>
      </c>
      <c r="AD43" s="125" t="str">
        <f>IF(AND(ConsolGeog[[#This Row],[Presented HS - 16-17 (2014)]]+ConsolGeog[[#This Row],[Presented HS - 18-24 (2014)]]&lt;&gt;0,ConsolGeog[[#This Row],[Presented HS - 16-24 (2014)]]&lt;&gt;0),"ERROR","")</f>
        <v/>
      </c>
      <c r="AE43" s="125" t="str">
        <f>IF(AND(ConsolGeog[[#This Row],[Presented CS - 16-17 (2014)]]+ConsolGeog[[#This Row],[Presented CS - 18-24 (2014)]]&lt;&gt;0,ConsolGeog[[#This Row],[Presented CS - 16-24 (2014)]]&lt;&gt;0),"ERROR","")</f>
        <v/>
      </c>
      <c r="AF43" s="125" t="str">
        <f>IF(AND(ConsolGeog[[#This Row],[Assessed HS - 16-17 (2014)]]+ConsolGeog[[#This Row],[Assessed HS - 18-24 (2014)]]&lt;&gt;0,ConsolGeog[[#This Row],[Assessed HS - 16-24 (2014)]]&lt;&gt;0),"ERROR","")</f>
        <v/>
      </c>
      <c r="AG43" s="125" t="str">
        <f>IF(AND(ConsolGeog[[#This Row],[Assessed CS - 16-17 (2014)]]+ConsolGeog[[#This Row],[Assessed CS - 18-24 (2014)]]&lt;&gt;0,ConsolGeog[[#This Row],[Assessed CS - 16-24 (2014)]]&lt;&gt;0),"ERROR","")</f>
        <v/>
      </c>
      <c r="AH43" s="125" t="str">
        <f>IF(OR(ConsolGeog[[#This Row],[TEST: overlapping age ranges: Presented HS]]&lt;&gt;"",ConsolGeog[[#This Row],[TEST: overlapping age ranges: Presented CS]]&lt;&gt;"",ConsolGeog[[#This Row],[TEST: overlapping age ranges: Assessed HS]]&lt;&gt;"",ConsolGeog[[#This Row],[TEST: overlapping age ranges: Assessed CS]]&lt;&gt;""),"ERROR","")</f>
        <v/>
      </c>
      <c r="AI4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4" spans="1:35" s="35" customFormat="1">
      <c r="A44" s="38" t="s">
        <v>805</v>
      </c>
      <c r="B44" s="38" t="s">
        <v>806</v>
      </c>
      <c r="C44" s="38">
        <v>263925</v>
      </c>
      <c r="D44" s="38">
        <v>19203.310000000001</v>
      </c>
      <c r="E44" s="38" t="s">
        <v>805</v>
      </c>
      <c r="F44" s="112">
        <f>IF(ISERROR(MATCH(ConsolGeog[[#This Row],[lad14cd]],CentrepointSourced[2014 ONS Code],0)),1,"")</f>
        <v>1</v>
      </c>
      <c r="G44" s="113" t="str">
        <f>TRIM(IF(ConsolGeog[[#This Row],[Not in Centre Point Sourced?]]=1,INDEX(LKP_MissingLATypesDQ[TYPE],MATCH(ConsolGeog[[#This Row],[lad14cd]],LKP_MissingLATypesDQ[ONS_CODE],0)),INDEX(CentrepointSourced[LA Type DQ],MATCH(ConsolGeog[[#This Row],[lad14cd]],CentrepointSourced[2014 ONS Code],0))))</f>
        <v>Unitary</v>
      </c>
      <c r="H44" s="113" t="str">
        <f>IF(OR(ConsolGeog[[#This Row],[LA Type]]="Unitary",ConsolGeog[[#This Row],[LA Type]]="District"),"England",INDEX(CentrepointSourced[Country],MATCH(ConsolGeog[[#This Row],[lad14cd]],CentrepointSourced[2014 ONS Code],0)))</f>
        <v>England</v>
      </c>
      <c r="I4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Medway</v>
      </c>
      <c r="J44" s="114">
        <f>SUMIFS(CentrepointSourced[Presented HS - 16-17],CentrepointSourced[2014 ONS Code],ConsolGeog[[#This Row],[lad14cd]],CentrepointSourced[Year],2014)</f>
        <v>0</v>
      </c>
      <c r="K44" s="114">
        <f>SUMIFS(CentrepointSourced[Presented HS - 16-24],CentrepointSourced[2014 ONS Code],ConsolGeog[[#This Row],[lad14cd]],CentrepointSourced[Year],2014)</f>
        <v>0</v>
      </c>
      <c r="L44" s="114">
        <f>SUMIFS(CentrepointSourced[Presented HS - 18-24],CentrepointSourced[2014 ONS Code],ConsolGeog[[#This Row],[lad14cd]],CentrepointSourced[Year],2014)</f>
        <v>0</v>
      </c>
      <c r="M44" s="114">
        <f>SUMIFS(CentrepointSourced[Assessed HS - 16-17],CentrepointSourced[2014 ONS Code],ConsolGeog[[#This Row],[lad14cd]],CentrepointSourced[Year],2014)</f>
        <v>0</v>
      </c>
      <c r="N44" s="114">
        <f>SUMIFS(CentrepointSourced[Assessed HS - 16-24],CentrepointSourced[2014 ONS Code],ConsolGeog[[#This Row],[lad14cd]],CentrepointSourced[Year],2014)</f>
        <v>0</v>
      </c>
      <c r="O44" s="114">
        <f>SUMIFS(CentrepointSourced[Assessed HS - 18-24],CentrepointSourced[2014 ONS Code],ConsolGeog[[#This Row],[lad14cd]],CentrepointSourced[Year],2014)</f>
        <v>0</v>
      </c>
      <c r="P44" s="114">
        <f>SUMIFS(CentrepointSourced[Presented CS - 16-17],CentrepointSourced[Local Authority DQ],ConsolGeog[[#This Row],[County Name]],CentrepointSourced[Year],2014)</f>
        <v>0</v>
      </c>
      <c r="Q44" s="114">
        <f>SUMIFS(CentrepointSourced[Presented CS - 16-24],CentrepointSourced[Local Authority DQ],ConsolGeog[[#This Row],[County Name]],CentrepointSourced[Year],2014)</f>
        <v>0</v>
      </c>
      <c r="R44" s="114">
        <f>SUMIFS(CentrepointSourced[Presented CS - 18-24],CentrepointSourced[Local Authority DQ],ConsolGeog[[#This Row],[County Name]],CentrepointSourced[Year],2014)</f>
        <v>0</v>
      </c>
      <c r="S44" s="114">
        <f>SUMIFS(CentrepointSourced[Assessed CS - 16-17],CentrepointSourced[Local Authority DQ],ConsolGeog[[#This Row],[County Name]],CentrepointSourced[Year],2014)</f>
        <v>0</v>
      </c>
      <c r="T44" s="114">
        <f>SUMIFS(CentrepointSourced[Assessed CS - 16-24],CentrepointSourced[Local Authority DQ],ConsolGeog[[#This Row],[County Name]],CentrepointSourced[Year],2014)</f>
        <v>0</v>
      </c>
      <c r="U44" s="114">
        <f>SUMIFS(CentrepointSourced[Assessed CS - 18-24],CentrepointSourced[Local Authority DQ],ConsolGeog[[#This Row],[County Name]],CentrepointSourced[Year],2014)</f>
        <v>0</v>
      </c>
      <c r="V44" s="114">
        <f>IF(ConsolGeog[[#This Row],[LA Type]]="District",SUMIFS(ConsolGeog[population],ConsolGeog[LA Type],"District",ConsolGeog[County Name],ConsolGeog[[#This Row],[County Name]]),IF(ConsolGeog[[#This Row],[LA Type]]="Unitary",ConsolGeog[[#This Row],[population]],0))</f>
        <v>263925</v>
      </c>
      <c r="W44" s="115">
        <f>IF(ConsolGeog[[#This Row],[COUNTY: Sum of districts'' populations '[non additive!']]]=0,0,ConsolGeog[[#This Row],[population]]/ConsolGeog[[#This Row],[COUNTY: Sum of districts'' populations '[non additive!']]])</f>
        <v>1</v>
      </c>
      <c r="X44" s="125">
        <f>ConsolGeog[[#This Row],[COUNTY: Presented CS - 16-17 (2014) '[non additive!']]]*ConsolGeog[[#This Row],[County Stats Distribution Factor]]</f>
        <v>0</v>
      </c>
      <c r="Y44" s="125">
        <f>ConsolGeog[[#This Row],[COUNTY: Presented CS - 16-24 (2014) '[non additive!']]]*ConsolGeog[[#This Row],[County Stats Distribution Factor]]</f>
        <v>0</v>
      </c>
      <c r="Z44" s="125">
        <f>ConsolGeog[[#This Row],[COUNTY: Presented CS - 18-24 (2014) '[non additive!']]]*ConsolGeog[[#This Row],[County Stats Distribution Factor]]</f>
        <v>0</v>
      </c>
      <c r="AA44" s="125">
        <f>ConsolGeog[[#This Row],[COUNTY: Assessed CS - 16-17 (2014) '[non additive!']]]*ConsolGeog[[#This Row],[County Stats Distribution Factor]]</f>
        <v>0</v>
      </c>
      <c r="AB44" s="125">
        <f>ConsolGeog[[#This Row],[COUNTY: Assessed CS - 16-24 (2014) '[non additive!']]]*ConsolGeog[[#This Row],[County Stats Distribution Factor]]</f>
        <v>0</v>
      </c>
      <c r="AC44" s="125">
        <f>ConsolGeog[[#This Row],[COUNTY: Assessed CS - 18-24 (2014) '[non additive!']]]*ConsolGeog[[#This Row],[County Stats Distribution Factor]]</f>
        <v>0</v>
      </c>
      <c r="AD44" s="125" t="str">
        <f>IF(AND(ConsolGeog[[#This Row],[Presented HS - 16-17 (2014)]]+ConsolGeog[[#This Row],[Presented HS - 18-24 (2014)]]&lt;&gt;0,ConsolGeog[[#This Row],[Presented HS - 16-24 (2014)]]&lt;&gt;0),"ERROR","")</f>
        <v/>
      </c>
      <c r="AE44" s="125" t="str">
        <f>IF(AND(ConsolGeog[[#This Row],[Presented CS - 16-17 (2014)]]+ConsolGeog[[#This Row],[Presented CS - 18-24 (2014)]]&lt;&gt;0,ConsolGeog[[#This Row],[Presented CS - 16-24 (2014)]]&lt;&gt;0),"ERROR","")</f>
        <v/>
      </c>
      <c r="AF44" s="125" t="str">
        <f>IF(AND(ConsolGeog[[#This Row],[Assessed HS - 16-17 (2014)]]+ConsolGeog[[#This Row],[Assessed HS - 18-24 (2014)]]&lt;&gt;0,ConsolGeog[[#This Row],[Assessed HS - 16-24 (2014)]]&lt;&gt;0),"ERROR","")</f>
        <v/>
      </c>
      <c r="AG44" s="125" t="str">
        <f>IF(AND(ConsolGeog[[#This Row],[Assessed CS - 16-17 (2014)]]+ConsolGeog[[#This Row],[Assessed CS - 18-24 (2014)]]&lt;&gt;0,ConsolGeog[[#This Row],[Assessed CS - 16-24 (2014)]]&lt;&gt;0),"ERROR","")</f>
        <v/>
      </c>
      <c r="AH44" s="125" t="str">
        <f>IF(OR(ConsolGeog[[#This Row],[TEST: overlapping age ranges: Presented HS]]&lt;&gt;"",ConsolGeog[[#This Row],[TEST: overlapping age ranges: Presented CS]]&lt;&gt;"",ConsolGeog[[#This Row],[TEST: overlapping age ranges: Assessed HS]]&lt;&gt;"",ConsolGeog[[#This Row],[TEST: overlapping age ranges: Assessed CS]]&lt;&gt;""),"ERROR","")</f>
        <v/>
      </c>
      <c r="AI4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5" spans="1:35">
      <c r="A45" s="38" t="s">
        <v>803</v>
      </c>
      <c r="B45" s="38" t="s">
        <v>804</v>
      </c>
      <c r="C45" s="38">
        <v>144560</v>
      </c>
      <c r="D45" s="38">
        <v>19650.96</v>
      </c>
      <c r="E45" s="38" t="s">
        <v>803</v>
      </c>
      <c r="F45" s="116">
        <f>IF(ISERROR(MATCH(ConsolGeog[[#This Row],[lad14cd]],CentrepointSourced[2014 ONS Code],0)),1,"")</f>
        <v>1</v>
      </c>
      <c r="G45" s="113" t="str">
        <f>TRIM(IF(ConsolGeog[[#This Row],[Not in Centre Point Sourced?]]=1,INDEX(LKP_MissingLATypesDQ[TYPE],MATCH(ConsolGeog[[#This Row],[lad14cd]],LKP_MissingLATypesDQ[ONS_CODE],0)),INDEX(CentrepointSourced[LA Type DQ],MATCH(ConsolGeog[[#This Row],[lad14cd]],CentrepointSourced[2014 ONS Code],0))))</f>
        <v>Unitary</v>
      </c>
      <c r="H45" s="117" t="str">
        <f>IF(OR(ConsolGeog[[#This Row],[LA Type]]="Unitary",ConsolGeog[[#This Row],[LA Type]]="District"),"England",INDEX(CentrepointSourced[Country],MATCH(ConsolGeog[[#This Row],[lad14cd]],CentrepointSourced[2014 ONS Code],0)))</f>
        <v>England</v>
      </c>
      <c r="I4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Windsor and Maidenhead</v>
      </c>
      <c r="J45" s="114">
        <f>SUMIFS(CentrepointSourced[Presented HS - 16-17],CentrepointSourced[2014 ONS Code],ConsolGeog[[#This Row],[lad14cd]],CentrepointSourced[Year],2014)</f>
        <v>0</v>
      </c>
      <c r="K45" s="114">
        <f>SUMIFS(CentrepointSourced[Presented HS - 16-24],CentrepointSourced[2014 ONS Code],ConsolGeog[[#This Row],[lad14cd]],CentrepointSourced[Year],2014)</f>
        <v>0</v>
      </c>
      <c r="L45" s="114">
        <f>SUMIFS(CentrepointSourced[Presented HS - 18-24],CentrepointSourced[2014 ONS Code],ConsolGeog[[#This Row],[lad14cd]],CentrepointSourced[Year],2014)</f>
        <v>0</v>
      </c>
      <c r="M45" s="114">
        <f>SUMIFS(CentrepointSourced[Assessed HS - 16-17],CentrepointSourced[2014 ONS Code],ConsolGeog[[#This Row],[lad14cd]],CentrepointSourced[Year],2014)</f>
        <v>0</v>
      </c>
      <c r="N45" s="114">
        <f>SUMIFS(CentrepointSourced[Assessed HS - 16-24],CentrepointSourced[2014 ONS Code],ConsolGeog[[#This Row],[lad14cd]],CentrepointSourced[Year],2014)</f>
        <v>0</v>
      </c>
      <c r="O45" s="114">
        <f>SUMIFS(CentrepointSourced[Assessed HS - 18-24],CentrepointSourced[2014 ONS Code],ConsolGeog[[#This Row],[lad14cd]],CentrepointSourced[Year],2014)</f>
        <v>0</v>
      </c>
      <c r="P45" s="114">
        <f>SUMIFS(CentrepointSourced[Presented CS - 16-17],CentrepointSourced[Local Authority DQ],ConsolGeog[[#This Row],[County Name]],CentrepointSourced[Year],2014)</f>
        <v>0</v>
      </c>
      <c r="Q45" s="114">
        <f>SUMIFS(CentrepointSourced[Presented CS - 16-24],CentrepointSourced[Local Authority DQ],ConsolGeog[[#This Row],[County Name]],CentrepointSourced[Year],2014)</f>
        <v>0</v>
      </c>
      <c r="R45" s="114">
        <f>SUMIFS(CentrepointSourced[Presented CS - 18-24],CentrepointSourced[Local Authority DQ],ConsolGeog[[#This Row],[County Name]],CentrepointSourced[Year],2014)</f>
        <v>0</v>
      </c>
      <c r="S45" s="114">
        <f>SUMIFS(CentrepointSourced[Assessed CS - 16-17],CentrepointSourced[Local Authority DQ],ConsolGeog[[#This Row],[County Name]],CentrepointSourced[Year],2014)</f>
        <v>0</v>
      </c>
      <c r="T45" s="114">
        <f>SUMIFS(CentrepointSourced[Assessed CS - 16-24],CentrepointSourced[Local Authority DQ],ConsolGeog[[#This Row],[County Name]],CentrepointSourced[Year],2014)</f>
        <v>0</v>
      </c>
      <c r="U45" s="114">
        <f>SUMIFS(CentrepointSourced[Assessed CS - 18-24],CentrepointSourced[Local Authority DQ],ConsolGeog[[#This Row],[County Name]],CentrepointSourced[Year],2014)</f>
        <v>0</v>
      </c>
      <c r="V45" s="114">
        <f>IF(ConsolGeog[[#This Row],[LA Type]]="District",SUMIFS(ConsolGeog[population],ConsolGeog[LA Type],"District",ConsolGeog[County Name],ConsolGeog[[#This Row],[County Name]]),IF(ConsolGeog[[#This Row],[LA Type]]="Unitary",ConsolGeog[[#This Row],[population]],0))</f>
        <v>144560</v>
      </c>
      <c r="W45" s="115">
        <f>IF(ConsolGeog[[#This Row],[COUNTY: Sum of districts'' populations '[non additive!']]]=0,0,ConsolGeog[[#This Row],[population]]/ConsolGeog[[#This Row],[COUNTY: Sum of districts'' populations '[non additive!']]])</f>
        <v>1</v>
      </c>
      <c r="X45" s="125">
        <f>ConsolGeog[[#This Row],[COUNTY: Presented CS - 16-17 (2014) '[non additive!']]]*ConsolGeog[[#This Row],[County Stats Distribution Factor]]</f>
        <v>0</v>
      </c>
      <c r="Y45" s="125">
        <f>ConsolGeog[[#This Row],[COUNTY: Presented CS - 16-24 (2014) '[non additive!']]]*ConsolGeog[[#This Row],[County Stats Distribution Factor]]</f>
        <v>0</v>
      </c>
      <c r="Z45" s="125">
        <f>ConsolGeog[[#This Row],[COUNTY: Presented CS - 18-24 (2014) '[non additive!']]]*ConsolGeog[[#This Row],[County Stats Distribution Factor]]</f>
        <v>0</v>
      </c>
      <c r="AA45" s="125">
        <f>ConsolGeog[[#This Row],[COUNTY: Assessed CS - 16-17 (2014) '[non additive!']]]*ConsolGeog[[#This Row],[County Stats Distribution Factor]]</f>
        <v>0</v>
      </c>
      <c r="AB45" s="125">
        <f>ConsolGeog[[#This Row],[COUNTY: Assessed CS - 16-24 (2014) '[non additive!']]]*ConsolGeog[[#This Row],[County Stats Distribution Factor]]</f>
        <v>0</v>
      </c>
      <c r="AC45" s="125">
        <f>ConsolGeog[[#This Row],[COUNTY: Assessed CS - 18-24 (2014) '[non additive!']]]*ConsolGeog[[#This Row],[County Stats Distribution Factor]]</f>
        <v>0</v>
      </c>
      <c r="AD45" s="125" t="str">
        <f>IF(AND(ConsolGeog[[#This Row],[Presented HS - 16-17 (2014)]]+ConsolGeog[[#This Row],[Presented HS - 18-24 (2014)]]&lt;&gt;0,ConsolGeog[[#This Row],[Presented HS - 16-24 (2014)]]&lt;&gt;0),"ERROR","")</f>
        <v/>
      </c>
      <c r="AE45" s="125" t="str">
        <f>IF(AND(ConsolGeog[[#This Row],[Presented CS - 16-17 (2014)]]+ConsolGeog[[#This Row],[Presented CS - 18-24 (2014)]]&lt;&gt;0,ConsolGeog[[#This Row],[Presented CS - 16-24 (2014)]]&lt;&gt;0),"ERROR","")</f>
        <v/>
      </c>
      <c r="AF45" s="125" t="str">
        <f>IF(AND(ConsolGeog[[#This Row],[Assessed HS - 16-17 (2014)]]+ConsolGeog[[#This Row],[Assessed HS - 18-24 (2014)]]&lt;&gt;0,ConsolGeog[[#This Row],[Assessed HS - 16-24 (2014)]]&lt;&gt;0),"ERROR","")</f>
        <v/>
      </c>
      <c r="AG45" s="125" t="str">
        <f>IF(AND(ConsolGeog[[#This Row],[Assessed CS - 16-17 (2014)]]+ConsolGeog[[#This Row],[Assessed CS - 18-24 (2014)]]&lt;&gt;0,ConsolGeog[[#This Row],[Assessed CS - 16-24 (2014)]]&lt;&gt;0),"ERROR","")</f>
        <v/>
      </c>
      <c r="AH45" s="125" t="str">
        <f>IF(OR(ConsolGeog[[#This Row],[TEST: overlapping age ranges: Presented HS]]&lt;&gt;"",ConsolGeog[[#This Row],[TEST: overlapping age ranges: Presented CS]]&lt;&gt;"",ConsolGeog[[#This Row],[TEST: overlapping age ranges: Assessed HS]]&lt;&gt;"",ConsolGeog[[#This Row],[TEST: overlapping age ranges: Assessed CS]]&lt;&gt;""),"ERROR","")</f>
        <v/>
      </c>
      <c r="AI4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6" spans="1:35" s="35" customFormat="1">
      <c r="A46" s="38" t="s">
        <v>801</v>
      </c>
      <c r="B46" s="38" t="s">
        <v>802</v>
      </c>
      <c r="C46" s="38">
        <v>154380</v>
      </c>
      <c r="D46" s="38">
        <v>17897.919999999998</v>
      </c>
      <c r="E46" s="38" t="s">
        <v>801</v>
      </c>
      <c r="F46" s="112">
        <f>IF(ISERROR(MATCH(ConsolGeog[[#This Row],[lad14cd]],CentrepointSourced[2014 ONS Code],0)),1,"")</f>
        <v>1</v>
      </c>
      <c r="G46" s="113" t="str">
        <f>TRIM(IF(ConsolGeog[[#This Row],[Not in Centre Point Sourced?]]=1,INDEX(LKP_MissingLATypesDQ[TYPE],MATCH(ConsolGeog[[#This Row],[lad14cd]],LKP_MissingLATypesDQ[ONS_CODE],0)),INDEX(CentrepointSourced[LA Type DQ],MATCH(ConsolGeog[[#This Row],[lad14cd]],CentrepointSourced[2014 ONS Code],0))))</f>
        <v>Unitary</v>
      </c>
      <c r="H46" s="113" t="str">
        <f>IF(OR(ConsolGeog[[#This Row],[LA Type]]="Unitary",ConsolGeog[[#This Row],[LA Type]]="District"),"England",INDEX(CentrepointSourced[Country],MATCH(ConsolGeog[[#This Row],[lad14cd]],CentrepointSourced[2014 ONS Code],0)))</f>
        <v>England</v>
      </c>
      <c r="I4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Wokingham</v>
      </c>
      <c r="J46" s="114">
        <f>SUMIFS(CentrepointSourced[Presented HS - 16-17],CentrepointSourced[2014 ONS Code],ConsolGeog[[#This Row],[lad14cd]],CentrepointSourced[Year],2014)</f>
        <v>0</v>
      </c>
      <c r="K46" s="114">
        <f>SUMIFS(CentrepointSourced[Presented HS - 16-24],CentrepointSourced[2014 ONS Code],ConsolGeog[[#This Row],[lad14cd]],CentrepointSourced[Year],2014)</f>
        <v>0</v>
      </c>
      <c r="L46" s="114">
        <f>SUMIFS(CentrepointSourced[Presented HS - 18-24],CentrepointSourced[2014 ONS Code],ConsolGeog[[#This Row],[lad14cd]],CentrepointSourced[Year],2014)</f>
        <v>0</v>
      </c>
      <c r="M46" s="114">
        <f>SUMIFS(CentrepointSourced[Assessed HS - 16-17],CentrepointSourced[2014 ONS Code],ConsolGeog[[#This Row],[lad14cd]],CentrepointSourced[Year],2014)</f>
        <v>0</v>
      </c>
      <c r="N46" s="114">
        <f>SUMIFS(CentrepointSourced[Assessed HS - 16-24],CentrepointSourced[2014 ONS Code],ConsolGeog[[#This Row],[lad14cd]],CentrepointSourced[Year],2014)</f>
        <v>0</v>
      </c>
      <c r="O46" s="114">
        <f>SUMIFS(CentrepointSourced[Assessed HS - 18-24],CentrepointSourced[2014 ONS Code],ConsolGeog[[#This Row],[lad14cd]],CentrepointSourced[Year],2014)</f>
        <v>0</v>
      </c>
      <c r="P46" s="114">
        <f>SUMIFS(CentrepointSourced[Presented CS - 16-17],CentrepointSourced[Local Authority DQ],ConsolGeog[[#This Row],[County Name]],CentrepointSourced[Year],2014)</f>
        <v>0</v>
      </c>
      <c r="Q46" s="114">
        <f>SUMIFS(CentrepointSourced[Presented CS - 16-24],CentrepointSourced[Local Authority DQ],ConsolGeog[[#This Row],[County Name]],CentrepointSourced[Year],2014)</f>
        <v>0</v>
      </c>
      <c r="R46" s="114">
        <f>SUMIFS(CentrepointSourced[Presented CS - 18-24],CentrepointSourced[Local Authority DQ],ConsolGeog[[#This Row],[County Name]],CentrepointSourced[Year],2014)</f>
        <v>0</v>
      </c>
      <c r="S46" s="114">
        <f>SUMIFS(CentrepointSourced[Assessed CS - 16-17],CentrepointSourced[Local Authority DQ],ConsolGeog[[#This Row],[County Name]],CentrepointSourced[Year],2014)</f>
        <v>0</v>
      </c>
      <c r="T46" s="114">
        <f>SUMIFS(CentrepointSourced[Assessed CS - 16-24],CentrepointSourced[Local Authority DQ],ConsolGeog[[#This Row],[County Name]],CentrepointSourced[Year],2014)</f>
        <v>0</v>
      </c>
      <c r="U46" s="114">
        <f>SUMIFS(CentrepointSourced[Assessed CS - 18-24],CentrepointSourced[Local Authority DQ],ConsolGeog[[#This Row],[County Name]],CentrepointSourced[Year],2014)</f>
        <v>0</v>
      </c>
      <c r="V46" s="114">
        <f>IF(ConsolGeog[[#This Row],[LA Type]]="District",SUMIFS(ConsolGeog[population],ConsolGeog[LA Type],"District",ConsolGeog[County Name],ConsolGeog[[#This Row],[County Name]]),IF(ConsolGeog[[#This Row],[LA Type]]="Unitary",ConsolGeog[[#This Row],[population]],0))</f>
        <v>154380</v>
      </c>
      <c r="W46" s="115">
        <f>IF(ConsolGeog[[#This Row],[COUNTY: Sum of districts'' populations '[non additive!']]]=0,0,ConsolGeog[[#This Row],[population]]/ConsolGeog[[#This Row],[COUNTY: Sum of districts'' populations '[non additive!']]])</f>
        <v>1</v>
      </c>
      <c r="X46" s="125">
        <f>ConsolGeog[[#This Row],[COUNTY: Presented CS - 16-17 (2014) '[non additive!']]]*ConsolGeog[[#This Row],[County Stats Distribution Factor]]</f>
        <v>0</v>
      </c>
      <c r="Y46" s="125">
        <f>ConsolGeog[[#This Row],[COUNTY: Presented CS - 16-24 (2014) '[non additive!']]]*ConsolGeog[[#This Row],[County Stats Distribution Factor]]</f>
        <v>0</v>
      </c>
      <c r="Z46" s="125">
        <f>ConsolGeog[[#This Row],[COUNTY: Presented CS - 18-24 (2014) '[non additive!']]]*ConsolGeog[[#This Row],[County Stats Distribution Factor]]</f>
        <v>0</v>
      </c>
      <c r="AA46" s="125">
        <f>ConsolGeog[[#This Row],[COUNTY: Assessed CS - 16-17 (2014) '[non additive!']]]*ConsolGeog[[#This Row],[County Stats Distribution Factor]]</f>
        <v>0</v>
      </c>
      <c r="AB46" s="125">
        <f>ConsolGeog[[#This Row],[COUNTY: Assessed CS - 16-24 (2014) '[non additive!']]]*ConsolGeog[[#This Row],[County Stats Distribution Factor]]</f>
        <v>0</v>
      </c>
      <c r="AC46" s="125">
        <f>ConsolGeog[[#This Row],[COUNTY: Assessed CS - 18-24 (2014) '[non additive!']]]*ConsolGeog[[#This Row],[County Stats Distribution Factor]]</f>
        <v>0</v>
      </c>
      <c r="AD46" s="125" t="str">
        <f>IF(AND(ConsolGeog[[#This Row],[Presented HS - 16-17 (2014)]]+ConsolGeog[[#This Row],[Presented HS - 18-24 (2014)]]&lt;&gt;0,ConsolGeog[[#This Row],[Presented HS - 16-24 (2014)]]&lt;&gt;0),"ERROR","")</f>
        <v/>
      </c>
      <c r="AE46" s="125" t="str">
        <f>IF(AND(ConsolGeog[[#This Row],[Presented CS - 16-17 (2014)]]+ConsolGeog[[#This Row],[Presented CS - 18-24 (2014)]]&lt;&gt;0,ConsolGeog[[#This Row],[Presented CS - 16-24 (2014)]]&lt;&gt;0),"ERROR","")</f>
        <v/>
      </c>
      <c r="AF46" s="125" t="str">
        <f>IF(AND(ConsolGeog[[#This Row],[Assessed HS - 16-17 (2014)]]+ConsolGeog[[#This Row],[Assessed HS - 18-24 (2014)]]&lt;&gt;0,ConsolGeog[[#This Row],[Assessed HS - 16-24 (2014)]]&lt;&gt;0),"ERROR","")</f>
        <v/>
      </c>
      <c r="AG46" s="125" t="str">
        <f>IF(AND(ConsolGeog[[#This Row],[Assessed CS - 16-17 (2014)]]+ConsolGeog[[#This Row],[Assessed CS - 18-24 (2014)]]&lt;&gt;0,ConsolGeog[[#This Row],[Assessed CS - 16-24 (2014)]]&lt;&gt;0),"ERROR","")</f>
        <v/>
      </c>
      <c r="AH46" s="125" t="str">
        <f>IF(OR(ConsolGeog[[#This Row],[TEST: overlapping age ranges: Presented HS]]&lt;&gt;"",ConsolGeog[[#This Row],[TEST: overlapping age ranges: Presented CS]]&lt;&gt;"",ConsolGeog[[#This Row],[TEST: overlapping age ranges: Assessed HS]]&lt;&gt;"",ConsolGeog[[#This Row],[TEST: overlapping age ranges: Assessed CS]]&lt;&gt;""),"ERROR","")</f>
        <v/>
      </c>
      <c r="AI4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7" spans="1:35" ht="15" customHeight="1">
      <c r="A47" s="38" t="s">
        <v>800</v>
      </c>
      <c r="B47" s="38" t="s">
        <v>193</v>
      </c>
      <c r="C47" s="38">
        <v>248821</v>
      </c>
      <c r="D47" s="38">
        <v>30862.53</v>
      </c>
      <c r="E47" s="38" t="s">
        <v>800</v>
      </c>
      <c r="F47" s="116" t="str">
        <f>IF(ISERROR(MATCH(ConsolGeog[[#This Row],[lad14cd]],CentrepointSourced[2014 ONS Code],0)),1,"")</f>
        <v/>
      </c>
      <c r="G47" s="113" t="str">
        <f>TRIM(IF(ConsolGeog[[#This Row],[Not in Centre Point Sourced?]]=1,INDEX(LKP_MissingLATypesDQ[TYPE],MATCH(ConsolGeog[[#This Row],[lad14cd]],LKP_MissingLATypesDQ[ONS_CODE],0)),INDEX(CentrepointSourced[LA Type DQ],MATCH(ConsolGeog[[#This Row],[lad14cd]],CentrepointSourced[2014 ONS Code],0))))</f>
        <v>Unitary</v>
      </c>
      <c r="H47" s="117" t="str">
        <f>IF(OR(ConsolGeog[[#This Row],[LA Type]]="Unitary",ConsolGeog[[#This Row],[LA Type]]="District"),"England",INDEX(CentrepointSourced[Country],MATCH(ConsolGeog[[#This Row],[lad14cd]],CentrepointSourced[2014 ONS Code],0)))</f>
        <v>England</v>
      </c>
      <c r="I4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Milton Keynes</v>
      </c>
      <c r="J47" s="114">
        <f>SUMIFS(CentrepointSourced[Presented HS - 16-17],CentrepointSourced[2014 ONS Code],ConsolGeog[[#This Row],[lad14cd]],CentrepointSourced[Year],2014)</f>
        <v>0</v>
      </c>
      <c r="K47" s="114">
        <f>SUMIFS(CentrepointSourced[Presented HS - 16-24],CentrepointSourced[2014 ONS Code],ConsolGeog[[#This Row],[lad14cd]],CentrepointSourced[Year],2014)</f>
        <v>0</v>
      </c>
      <c r="L47" s="114">
        <f>SUMIFS(CentrepointSourced[Presented HS - 18-24],CentrepointSourced[2014 ONS Code],ConsolGeog[[#This Row],[lad14cd]],CentrepointSourced[Year],2014)</f>
        <v>10037</v>
      </c>
      <c r="M47" s="114">
        <f>SUMIFS(CentrepointSourced[Assessed HS - 16-17],CentrepointSourced[2014 ONS Code],ConsolGeog[[#This Row],[lad14cd]],CentrepointSourced[Year],2014)</f>
        <v>1</v>
      </c>
      <c r="N47" s="114">
        <f>SUMIFS(CentrepointSourced[Assessed HS - 16-24],CentrepointSourced[2014 ONS Code],ConsolGeog[[#This Row],[lad14cd]],CentrepointSourced[Year],2014)</f>
        <v>0</v>
      </c>
      <c r="O47" s="114">
        <f>SUMIFS(CentrepointSourced[Assessed HS - 18-24],CentrepointSourced[2014 ONS Code],ConsolGeog[[#This Row],[lad14cd]],CentrepointSourced[Year],2014)</f>
        <v>242</v>
      </c>
      <c r="P47" s="114">
        <f>SUMIFS(CentrepointSourced[Presented CS - 16-17],CentrepointSourced[Local Authority DQ],ConsolGeog[[#This Row],[County Name]],CentrepointSourced[Year],2014)</f>
        <v>0</v>
      </c>
      <c r="Q47" s="114">
        <f>SUMIFS(CentrepointSourced[Presented CS - 16-24],CentrepointSourced[Local Authority DQ],ConsolGeog[[#This Row],[County Name]],CentrepointSourced[Year],2014)</f>
        <v>0</v>
      </c>
      <c r="R47" s="114">
        <f>SUMIFS(CentrepointSourced[Presented CS - 18-24],CentrepointSourced[Local Authority DQ],ConsolGeog[[#This Row],[County Name]],CentrepointSourced[Year],2014)</f>
        <v>0</v>
      </c>
      <c r="S47" s="114">
        <f>SUMIFS(CentrepointSourced[Assessed CS - 16-17],CentrepointSourced[Local Authority DQ],ConsolGeog[[#This Row],[County Name]],CentrepointSourced[Year],2014)</f>
        <v>0</v>
      </c>
      <c r="T47" s="114">
        <f>SUMIFS(CentrepointSourced[Assessed CS - 16-24],CentrepointSourced[Local Authority DQ],ConsolGeog[[#This Row],[County Name]],CentrepointSourced[Year],2014)</f>
        <v>0</v>
      </c>
      <c r="U47" s="114">
        <f>SUMIFS(CentrepointSourced[Assessed CS - 18-24],CentrepointSourced[Local Authority DQ],ConsolGeog[[#This Row],[County Name]],CentrepointSourced[Year],2014)</f>
        <v>0</v>
      </c>
      <c r="V47" s="114">
        <f>IF(ConsolGeog[[#This Row],[LA Type]]="District",SUMIFS(ConsolGeog[population],ConsolGeog[LA Type],"District",ConsolGeog[County Name],ConsolGeog[[#This Row],[County Name]]),IF(ConsolGeog[[#This Row],[LA Type]]="Unitary",ConsolGeog[[#This Row],[population]],0))</f>
        <v>248821</v>
      </c>
      <c r="W47" s="115">
        <f>IF(ConsolGeog[[#This Row],[COUNTY: Sum of districts'' populations '[non additive!']]]=0,0,ConsolGeog[[#This Row],[population]]/ConsolGeog[[#This Row],[COUNTY: Sum of districts'' populations '[non additive!']]])</f>
        <v>1</v>
      </c>
      <c r="X47" s="125">
        <f>ConsolGeog[[#This Row],[COUNTY: Presented CS - 16-17 (2014) '[non additive!']]]*ConsolGeog[[#This Row],[County Stats Distribution Factor]]</f>
        <v>0</v>
      </c>
      <c r="Y47" s="125">
        <f>ConsolGeog[[#This Row],[COUNTY: Presented CS - 16-24 (2014) '[non additive!']]]*ConsolGeog[[#This Row],[County Stats Distribution Factor]]</f>
        <v>0</v>
      </c>
      <c r="Z47" s="125">
        <f>ConsolGeog[[#This Row],[COUNTY: Presented CS - 18-24 (2014) '[non additive!']]]*ConsolGeog[[#This Row],[County Stats Distribution Factor]]</f>
        <v>0</v>
      </c>
      <c r="AA47" s="125">
        <f>ConsolGeog[[#This Row],[COUNTY: Assessed CS - 16-17 (2014) '[non additive!']]]*ConsolGeog[[#This Row],[County Stats Distribution Factor]]</f>
        <v>0</v>
      </c>
      <c r="AB47" s="125">
        <f>ConsolGeog[[#This Row],[COUNTY: Assessed CS - 16-24 (2014) '[non additive!']]]*ConsolGeog[[#This Row],[County Stats Distribution Factor]]</f>
        <v>0</v>
      </c>
      <c r="AC47" s="125">
        <f>ConsolGeog[[#This Row],[COUNTY: Assessed CS - 18-24 (2014) '[non additive!']]]*ConsolGeog[[#This Row],[County Stats Distribution Factor]]</f>
        <v>0</v>
      </c>
      <c r="AD47" s="125" t="str">
        <f>IF(AND(ConsolGeog[[#This Row],[Presented HS - 16-17 (2014)]]+ConsolGeog[[#This Row],[Presented HS - 18-24 (2014)]]&lt;&gt;0,ConsolGeog[[#This Row],[Presented HS - 16-24 (2014)]]&lt;&gt;0),"ERROR","")</f>
        <v/>
      </c>
      <c r="AE47" s="125" t="str">
        <f>IF(AND(ConsolGeog[[#This Row],[Presented CS - 16-17 (2014)]]+ConsolGeog[[#This Row],[Presented CS - 18-24 (2014)]]&lt;&gt;0,ConsolGeog[[#This Row],[Presented CS - 16-24 (2014)]]&lt;&gt;0),"ERROR","")</f>
        <v/>
      </c>
      <c r="AF47" s="125" t="str">
        <f>IF(AND(ConsolGeog[[#This Row],[Assessed HS - 16-17 (2014)]]+ConsolGeog[[#This Row],[Assessed HS - 18-24 (2014)]]&lt;&gt;0,ConsolGeog[[#This Row],[Assessed HS - 16-24 (2014)]]&lt;&gt;0),"ERROR","")</f>
        <v/>
      </c>
      <c r="AG47" s="125" t="str">
        <f>IF(AND(ConsolGeog[[#This Row],[Assessed CS - 16-17 (2014)]]+ConsolGeog[[#This Row],[Assessed CS - 18-24 (2014)]]&lt;&gt;0,ConsolGeog[[#This Row],[Assessed CS - 16-24 (2014)]]&lt;&gt;0),"ERROR","")</f>
        <v/>
      </c>
      <c r="AH47" s="125" t="str">
        <f>IF(OR(ConsolGeog[[#This Row],[TEST: overlapping age ranges: Presented HS]]&lt;&gt;"",ConsolGeog[[#This Row],[TEST: overlapping age ranges: Presented CS]]&lt;&gt;"",ConsolGeog[[#This Row],[TEST: overlapping age ranges: Assessed HS]]&lt;&gt;"",ConsolGeog[[#This Row],[TEST: overlapping age ranges: Assessed CS]]&lt;&gt;""),"ERROR","")</f>
        <v/>
      </c>
      <c r="AI4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48" spans="1:35" s="35" customFormat="1">
      <c r="A48" s="38" t="s">
        <v>798</v>
      </c>
      <c r="B48" s="38" t="s">
        <v>799</v>
      </c>
      <c r="C48" s="38">
        <v>273369</v>
      </c>
      <c r="D48" s="38">
        <v>8266.7099999999991</v>
      </c>
      <c r="E48" s="38" t="s">
        <v>798</v>
      </c>
      <c r="F48" s="112">
        <f>IF(ISERROR(MATCH(ConsolGeog[[#This Row],[lad14cd]],CentrepointSourced[2014 ONS Code],0)),1,"")</f>
        <v>1</v>
      </c>
      <c r="G48" s="113" t="str">
        <f>TRIM(IF(ConsolGeog[[#This Row],[Not in Centre Point Sourced?]]=1,INDEX(LKP_MissingLATypesDQ[TYPE],MATCH(ConsolGeog[[#This Row],[lad14cd]],LKP_MissingLATypesDQ[ONS_CODE],0)),INDEX(CentrepointSourced[LA Type DQ],MATCH(ConsolGeog[[#This Row],[lad14cd]],CentrepointSourced[2014 ONS Code],0))))</f>
        <v>Unitary</v>
      </c>
      <c r="H48" s="113" t="str">
        <f>IF(OR(ConsolGeog[[#This Row],[LA Type]]="Unitary",ConsolGeog[[#This Row],[LA Type]]="District"),"England",INDEX(CentrepointSourced[Country],MATCH(ConsolGeog[[#This Row],[lad14cd]],CentrepointSourced[2014 ONS Code],0)))</f>
        <v>England</v>
      </c>
      <c r="I4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Brighton and Hove</v>
      </c>
      <c r="J48" s="114">
        <f>SUMIFS(CentrepointSourced[Presented HS - 16-17],CentrepointSourced[2014 ONS Code],ConsolGeog[[#This Row],[lad14cd]],CentrepointSourced[Year],2014)</f>
        <v>0</v>
      </c>
      <c r="K48" s="114">
        <f>SUMIFS(CentrepointSourced[Presented HS - 16-24],CentrepointSourced[2014 ONS Code],ConsolGeog[[#This Row],[lad14cd]],CentrepointSourced[Year],2014)</f>
        <v>0</v>
      </c>
      <c r="L48" s="114">
        <f>SUMIFS(CentrepointSourced[Presented HS - 18-24],CentrepointSourced[2014 ONS Code],ConsolGeog[[#This Row],[lad14cd]],CentrepointSourced[Year],2014)</f>
        <v>0</v>
      </c>
      <c r="M48" s="114">
        <f>SUMIFS(CentrepointSourced[Assessed HS - 16-17],CentrepointSourced[2014 ONS Code],ConsolGeog[[#This Row],[lad14cd]],CentrepointSourced[Year],2014)</f>
        <v>0</v>
      </c>
      <c r="N48" s="114">
        <f>SUMIFS(CentrepointSourced[Assessed HS - 16-24],CentrepointSourced[2014 ONS Code],ConsolGeog[[#This Row],[lad14cd]],CentrepointSourced[Year],2014)</f>
        <v>0</v>
      </c>
      <c r="O48" s="114">
        <f>SUMIFS(CentrepointSourced[Assessed HS - 18-24],CentrepointSourced[2014 ONS Code],ConsolGeog[[#This Row],[lad14cd]],CentrepointSourced[Year],2014)</f>
        <v>0</v>
      </c>
      <c r="P48" s="114">
        <f>SUMIFS(CentrepointSourced[Presented CS - 16-17],CentrepointSourced[Local Authority DQ],ConsolGeog[[#This Row],[County Name]],CentrepointSourced[Year],2014)</f>
        <v>0</v>
      </c>
      <c r="Q48" s="114">
        <f>SUMIFS(CentrepointSourced[Presented CS - 16-24],CentrepointSourced[Local Authority DQ],ConsolGeog[[#This Row],[County Name]],CentrepointSourced[Year],2014)</f>
        <v>0</v>
      </c>
      <c r="R48" s="114">
        <f>SUMIFS(CentrepointSourced[Presented CS - 18-24],CentrepointSourced[Local Authority DQ],ConsolGeog[[#This Row],[County Name]],CentrepointSourced[Year],2014)</f>
        <v>0</v>
      </c>
      <c r="S48" s="114">
        <f>SUMIFS(CentrepointSourced[Assessed CS - 16-17],CentrepointSourced[Local Authority DQ],ConsolGeog[[#This Row],[County Name]],CentrepointSourced[Year],2014)</f>
        <v>0</v>
      </c>
      <c r="T48" s="114">
        <f>SUMIFS(CentrepointSourced[Assessed CS - 16-24],CentrepointSourced[Local Authority DQ],ConsolGeog[[#This Row],[County Name]],CentrepointSourced[Year],2014)</f>
        <v>0</v>
      </c>
      <c r="U48" s="114">
        <f>SUMIFS(CentrepointSourced[Assessed CS - 18-24],CentrepointSourced[Local Authority DQ],ConsolGeog[[#This Row],[County Name]],CentrepointSourced[Year],2014)</f>
        <v>0</v>
      </c>
      <c r="V48" s="114">
        <f>IF(ConsolGeog[[#This Row],[LA Type]]="District",SUMIFS(ConsolGeog[population],ConsolGeog[LA Type],"District",ConsolGeog[County Name],ConsolGeog[[#This Row],[County Name]]),IF(ConsolGeog[[#This Row],[LA Type]]="Unitary",ConsolGeog[[#This Row],[population]],0))</f>
        <v>273369</v>
      </c>
      <c r="W48" s="115">
        <f>IF(ConsolGeog[[#This Row],[COUNTY: Sum of districts'' populations '[non additive!']]]=0,0,ConsolGeog[[#This Row],[population]]/ConsolGeog[[#This Row],[COUNTY: Sum of districts'' populations '[non additive!']]])</f>
        <v>1</v>
      </c>
      <c r="X48" s="125">
        <f>ConsolGeog[[#This Row],[COUNTY: Presented CS - 16-17 (2014) '[non additive!']]]*ConsolGeog[[#This Row],[County Stats Distribution Factor]]</f>
        <v>0</v>
      </c>
      <c r="Y48" s="125">
        <f>ConsolGeog[[#This Row],[COUNTY: Presented CS - 16-24 (2014) '[non additive!']]]*ConsolGeog[[#This Row],[County Stats Distribution Factor]]</f>
        <v>0</v>
      </c>
      <c r="Z48" s="125">
        <f>ConsolGeog[[#This Row],[COUNTY: Presented CS - 18-24 (2014) '[non additive!']]]*ConsolGeog[[#This Row],[County Stats Distribution Factor]]</f>
        <v>0</v>
      </c>
      <c r="AA48" s="125">
        <f>ConsolGeog[[#This Row],[COUNTY: Assessed CS - 16-17 (2014) '[non additive!']]]*ConsolGeog[[#This Row],[County Stats Distribution Factor]]</f>
        <v>0</v>
      </c>
      <c r="AB48" s="125">
        <f>ConsolGeog[[#This Row],[COUNTY: Assessed CS - 16-24 (2014) '[non additive!']]]*ConsolGeog[[#This Row],[County Stats Distribution Factor]]</f>
        <v>0</v>
      </c>
      <c r="AC48" s="125">
        <f>ConsolGeog[[#This Row],[COUNTY: Assessed CS - 18-24 (2014) '[non additive!']]]*ConsolGeog[[#This Row],[County Stats Distribution Factor]]</f>
        <v>0</v>
      </c>
      <c r="AD48" s="125" t="str">
        <f>IF(AND(ConsolGeog[[#This Row],[Presented HS - 16-17 (2014)]]+ConsolGeog[[#This Row],[Presented HS - 18-24 (2014)]]&lt;&gt;0,ConsolGeog[[#This Row],[Presented HS - 16-24 (2014)]]&lt;&gt;0),"ERROR","")</f>
        <v/>
      </c>
      <c r="AE48" s="125" t="str">
        <f>IF(AND(ConsolGeog[[#This Row],[Presented CS - 16-17 (2014)]]+ConsolGeog[[#This Row],[Presented CS - 18-24 (2014)]]&lt;&gt;0,ConsolGeog[[#This Row],[Presented CS - 16-24 (2014)]]&lt;&gt;0),"ERROR","")</f>
        <v/>
      </c>
      <c r="AF48" s="125" t="str">
        <f>IF(AND(ConsolGeog[[#This Row],[Assessed HS - 16-17 (2014)]]+ConsolGeog[[#This Row],[Assessed HS - 18-24 (2014)]]&lt;&gt;0,ConsolGeog[[#This Row],[Assessed HS - 16-24 (2014)]]&lt;&gt;0),"ERROR","")</f>
        <v/>
      </c>
      <c r="AG48" s="125" t="str">
        <f>IF(AND(ConsolGeog[[#This Row],[Assessed CS - 16-17 (2014)]]+ConsolGeog[[#This Row],[Assessed CS - 18-24 (2014)]]&lt;&gt;0,ConsolGeog[[#This Row],[Assessed CS - 16-24 (2014)]]&lt;&gt;0),"ERROR","")</f>
        <v/>
      </c>
      <c r="AH48" s="125" t="str">
        <f>IF(OR(ConsolGeog[[#This Row],[TEST: overlapping age ranges: Presented HS]]&lt;&gt;"",ConsolGeog[[#This Row],[TEST: overlapping age ranges: Presented CS]]&lt;&gt;"",ConsolGeog[[#This Row],[TEST: overlapping age ranges: Assessed HS]]&lt;&gt;"",ConsolGeog[[#This Row],[TEST: overlapping age ranges: Assessed CS]]&lt;&gt;""),"ERROR","")</f>
        <v/>
      </c>
      <c r="AI4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49" spans="1:35" s="35" customFormat="1" ht="15" customHeight="1">
      <c r="A49" s="38" t="s">
        <v>797</v>
      </c>
      <c r="B49" s="38" t="s">
        <v>50</v>
      </c>
      <c r="C49" s="38">
        <v>123867</v>
      </c>
      <c r="D49" s="38">
        <v>4069.94</v>
      </c>
      <c r="E49" s="38" t="s">
        <v>797</v>
      </c>
      <c r="F49" s="112" t="str">
        <f>IF(ISERROR(MATCH(ConsolGeog[[#This Row],[lad14cd]],CentrepointSourced[2014 ONS Code],0)),1,"")</f>
        <v/>
      </c>
      <c r="G49" s="113" t="str">
        <f>TRIM(IF(ConsolGeog[[#This Row],[Not in Centre Point Sourced?]]=1,INDEX(LKP_MissingLATypesDQ[TYPE],MATCH(ConsolGeog[[#This Row],[lad14cd]],LKP_MissingLATypesDQ[ONS_CODE],0)),INDEX(CentrepointSourced[LA Type DQ],MATCH(ConsolGeog[[#This Row],[lad14cd]],CentrepointSourced[2014 ONS Code],0))))</f>
        <v>District</v>
      </c>
      <c r="H49" s="113" t="str">
        <f>IF(OR(ConsolGeog[[#This Row],[LA Type]]="Unitary",ConsolGeog[[#This Row],[LA Type]]="District"),"England",INDEX(CentrepointSourced[Country],MATCH(ConsolGeog[[#This Row],[lad14cd]],CentrepointSourced[2014 ONS Code],0)))</f>
        <v>England</v>
      </c>
      <c r="I4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49" s="114">
        <f>SUMIFS(CentrepointSourced[Presented HS - 16-17],CentrepointSourced[2014 ONS Code],ConsolGeog[[#This Row],[lad14cd]],CentrepointSourced[Year],2014)</f>
        <v>16</v>
      </c>
      <c r="K49" s="114">
        <f>SUMIFS(CentrepointSourced[Presented HS - 16-24],CentrepointSourced[2014 ONS Code],ConsolGeog[[#This Row],[lad14cd]],CentrepointSourced[Year],2014)</f>
        <v>0</v>
      </c>
      <c r="L49" s="114">
        <f>SUMIFS(CentrepointSourced[Presented HS - 18-24],CentrepointSourced[2014 ONS Code],ConsolGeog[[#This Row],[lad14cd]],CentrepointSourced[Year],2014)</f>
        <v>108</v>
      </c>
      <c r="M49" s="114">
        <f>SUMIFS(CentrepointSourced[Assessed HS - 16-17],CentrepointSourced[2014 ONS Code],ConsolGeog[[#This Row],[lad14cd]],CentrepointSourced[Year],2014)</f>
        <v>5</v>
      </c>
      <c r="N49" s="114">
        <f>SUMIFS(CentrepointSourced[Assessed HS - 16-24],CentrepointSourced[2014 ONS Code],ConsolGeog[[#This Row],[lad14cd]],CentrepointSourced[Year],2014)</f>
        <v>0</v>
      </c>
      <c r="O49" s="114">
        <f>SUMIFS(CentrepointSourced[Assessed HS - 18-24],CentrepointSourced[2014 ONS Code],ConsolGeog[[#This Row],[lad14cd]],CentrepointSourced[Year],2014)</f>
        <v>68</v>
      </c>
      <c r="P49" s="114">
        <f>SUMIFS(CentrepointSourced[Presented CS - 16-17],CentrepointSourced[Local Authority DQ],ConsolGeog[[#This Row],[County Name]],CentrepointSourced[Year],2014)</f>
        <v>0</v>
      </c>
      <c r="Q49" s="114">
        <f>SUMIFS(CentrepointSourced[Presented CS - 16-24],CentrepointSourced[Local Authority DQ],ConsolGeog[[#This Row],[County Name]],CentrepointSourced[Year],2014)</f>
        <v>0</v>
      </c>
      <c r="R49" s="114">
        <f>SUMIFS(CentrepointSourced[Presented CS - 18-24],CentrepointSourced[Local Authority DQ],ConsolGeog[[#This Row],[County Name]],CentrepointSourced[Year],2014)</f>
        <v>0</v>
      </c>
      <c r="S49" s="114">
        <f>SUMIFS(CentrepointSourced[Assessed CS - 16-17],CentrepointSourced[Local Authority DQ],ConsolGeog[[#This Row],[County Name]],CentrepointSourced[Year],2014)</f>
        <v>0</v>
      </c>
      <c r="T49" s="114">
        <f>SUMIFS(CentrepointSourced[Assessed CS - 16-24],CentrepointSourced[Local Authority DQ],ConsolGeog[[#This Row],[County Name]],CentrepointSourced[Year],2014)</f>
        <v>0</v>
      </c>
      <c r="U49" s="114">
        <f>SUMIFS(CentrepointSourced[Assessed CS - 18-24],CentrepointSourced[Local Authority DQ],ConsolGeog[[#This Row],[County Name]],CentrepointSourced[Year],2014)</f>
        <v>0</v>
      </c>
      <c r="V49" s="114">
        <f>IF(ConsolGeog[[#This Row],[LA Type]]="District",SUMIFS(ConsolGeog[population],ConsolGeog[LA Type],"District",ConsolGeog[County Name],ConsolGeog[[#This Row],[County Name]]),IF(ConsolGeog[[#This Row],[LA Type]]="Unitary",ConsolGeog[[#This Row],[population]],0))</f>
        <v>621210</v>
      </c>
      <c r="W49" s="115">
        <f>IF(ConsolGeog[[#This Row],[COUNTY: Sum of districts'' populations '[non additive!']]]=0,0,ConsolGeog[[#This Row],[population]]/ConsolGeog[[#This Row],[COUNTY: Sum of districts'' populations '[non additive!']]])</f>
        <v>0.19939633940213455</v>
      </c>
      <c r="X49" s="125">
        <f>ConsolGeog[[#This Row],[COUNTY: Presented CS - 16-17 (2014) '[non additive!']]]*ConsolGeog[[#This Row],[County Stats Distribution Factor]]</f>
        <v>0</v>
      </c>
      <c r="Y49" s="125">
        <f>ConsolGeog[[#This Row],[COUNTY: Presented CS - 16-24 (2014) '[non additive!']]]*ConsolGeog[[#This Row],[County Stats Distribution Factor]]</f>
        <v>0</v>
      </c>
      <c r="Z49" s="125">
        <f>ConsolGeog[[#This Row],[COUNTY: Presented CS - 18-24 (2014) '[non additive!']]]*ConsolGeog[[#This Row],[County Stats Distribution Factor]]</f>
        <v>0</v>
      </c>
      <c r="AA49" s="125">
        <f>ConsolGeog[[#This Row],[COUNTY: Assessed CS - 16-17 (2014) '[non additive!']]]*ConsolGeog[[#This Row],[County Stats Distribution Factor]]</f>
        <v>0</v>
      </c>
      <c r="AB49" s="125">
        <f>ConsolGeog[[#This Row],[COUNTY: Assessed CS - 16-24 (2014) '[non additive!']]]*ConsolGeog[[#This Row],[County Stats Distribution Factor]]</f>
        <v>0</v>
      </c>
      <c r="AC49" s="125">
        <f>ConsolGeog[[#This Row],[COUNTY: Assessed CS - 18-24 (2014) '[non additive!']]]*ConsolGeog[[#This Row],[County Stats Distribution Factor]]</f>
        <v>0</v>
      </c>
      <c r="AD49" s="125" t="str">
        <f>IF(AND(ConsolGeog[[#This Row],[Presented HS - 16-17 (2014)]]+ConsolGeog[[#This Row],[Presented HS - 18-24 (2014)]]&lt;&gt;0,ConsolGeog[[#This Row],[Presented HS - 16-24 (2014)]]&lt;&gt;0),"ERROR","")</f>
        <v/>
      </c>
      <c r="AE49" s="125" t="str">
        <f>IF(AND(ConsolGeog[[#This Row],[Presented CS - 16-17 (2014)]]+ConsolGeog[[#This Row],[Presented CS - 18-24 (2014)]]&lt;&gt;0,ConsolGeog[[#This Row],[Presented CS - 16-24 (2014)]]&lt;&gt;0),"ERROR","")</f>
        <v/>
      </c>
      <c r="AF49" s="125" t="str">
        <f>IF(AND(ConsolGeog[[#This Row],[Assessed HS - 16-17 (2014)]]+ConsolGeog[[#This Row],[Assessed HS - 18-24 (2014)]]&lt;&gt;0,ConsolGeog[[#This Row],[Assessed HS - 16-24 (2014)]]&lt;&gt;0),"ERROR","")</f>
        <v/>
      </c>
      <c r="AG49" s="125" t="str">
        <f>IF(AND(ConsolGeog[[#This Row],[Assessed CS - 16-17 (2014)]]+ConsolGeog[[#This Row],[Assessed CS - 18-24 (2014)]]&lt;&gt;0,ConsolGeog[[#This Row],[Assessed CS - 16-24 (2014)]]&lt;&gt;0),"ERROR","")</f>
        <v/>
      </c>
      <c r="AH49" s="125" t="str">
        <f>IF(OR(ConsolGeog[[#This Row],[TEST: overlapping age ranges: Presented HS]]&lt;&gt;"",ConsolGeog[[#This Row],[TEST: overlapping age ranges: Presented CS]]&lt;&gt;"",ConsolGeog[[#This Row],[TEST: overlapping age ranges: Assessed HS]]&lt;&gt;"",ConsolGeog[[#This Row],[TEST: overlapping age ranges: Assessed CS]]&lt;&gt;""),"ERROR","")</f>
        <v/>
      </c>
      <c r="AI4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0" spans="1:35" s="35" customFormat="1" ht="15" customHeight="1">
      <c r="A50" s="38" t="s">
        <v>796</v>
      </c>
      <c r="B50" s="38" t="s">
        <v>69</v>
      </c>
      <c r="C50" s="38">
        <v>83818</v>
      </c>
      <c r="D50" s="38">
        <v>65128.21</v>
      </c>
      <c r="E50" s="38" t="s">
        <v>796</v>
      </c>
      <c r="F50" s="112" t="str">
        <f>IF(ISERROR(MATCH(ConsolGeog[[#This Row],[lad14cd]],CentrepointSourced[2014 ONS Code],0)),1,"")</f>
        <v/>
      </c>
      <c r="G50" s="113" t="str">
        <f>TRIM(IF(ConsolGeog[[#This Row],[Not in Centre Point Sourced?]]=1,INDEX(LKP_MissingLATypesDQ[TYPE],MATCH(ConsolGeog[[#This Row],[lad14cd]],LKP_MissingLATypesDQ[ONS_CODE],0)),INDEX(CentrepointSourced[LA Type DQ],MATCH(ConsolGeog[[#This Row],[lad14cd]],CentrepointSourced[2014 ONS Code],0))))</f>
        <v>District</v>
      </c>
      <c r="H50" s="113" t="str">
        <f>IF(OR(ConsolGeog[[#This Row],[LA Type]]="Unitary",ConsolGeog[[#This Row],[LA Type]]="District"),"England",INDEX(CentrepointSourced[Country],MATCH(ConsolGeog[[#This Row],[lad14cd]],CentrepointSourced[2014 ONS Code],0)))</f>
        <v>England</v>
      </c>
      <c r="I5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50" s="114">
        <f>SUMIFS(CentrepointSourced[Presented HS - 16-17],CentrepointSourced[2014 ONS Code],ConsolGeog[[#This Row],[lad14cd]],CentrepointSourced[Year],2014)</f>
        <v>0</v>
      </c>
      <c r="K50" s="114">
        <f>SUMIFS(CentrepointSourced[Presented HS - 16-24],CentrepointSourced[2014 ONS Code],ConsolGeog[[#This Row],[lad14cd]],CentrepointSourced[Year],2014)</f>
        <v>0</v>
      </c>
      <c r="L50" s="114">
        <f>SUMIFS(CentrepointSourced[Presented HS - 18-24],CentrepointSourced[2014 ONS Code],ConsolGeog[[#This Row],[lad14cd]],CentrepointSourced[Year],2014)</f>
        <v>0</v>
      </c>
      <c r="M50" s="114">
        <f>SUMIFS(CentrepointSourced[Assessed HS - 16-17],CentrepointSourced[2014 ONS Code],ConsolGeog[[#This Row],[lad14cd]],CentrepointSourced[Year],2014)</f>
        <v>0</v>
      </c>
      <c r="N50" s="114">
        <f>SUMIFS(CentrepointSourced[Assessed HS - 16-24],CentrepointSourced[2014 ONS Code],ConsolGeog[[#This Row],[lad14cd]],CentrepointSourced[Year],2014)</f>
        <v>0</v>
      </c>
      <c r="O50" s="114">
        <f>SUMIFS(CentrepointSourced[Assessed HS - 18-24],CentrepointSourced[2014 ONS Code],ConsolGeog[[#This Row],[lad14cd]],CentrepointSourced[Year],2014)</f>
        <v>0</v>
      </c>
      <c r="P50" s="114">
        <f>SUMIFS(CentrepointSourced[Presented CS - 16-17],CentrepointSourced[Local Authority DQ],ConsolGeog[[#This Row],[County Name]],CentrepointSourced[Year],2014)</f>
        <v>0</v>
      </c>
      <c r="Q50" s="114">
        <f>SUMIFS(CentrepointSourced[Presented CS - 16-24],CentrepointSourced[Local Authority DQ],ConsolGeog[[#This Row],[County Name]],CentrepointSourced[Year],2014)</f>
        <v>0</v>
      </c>
      <c r="R50" s="114">
        <f>SUMIFS(CentrepointSourced[Presented CS - 18-24],CentrepointSourced[Local Authority DQ],ConsolGeog[[#This Row],[County Name]],CentrepointSourced[Year],2014)</f>
        <v>0</v>
      </c>
      <c r="S50" s="114">
        <f>SUMIFS(CentrepointSourced[Assessed CS - 16-17],CentrepointSourced[Local Authority DQ],ConsolGeog[[#This Row],[County Name]],CentrepointSourced[Year],2014)</f>
        <v>0</v>
      </c>
      <c r="T50" s="114">
        <f>SUMIFS(CentrepointSourced[Assessed CS - 16-24],CentrepointSourced[Local Authority DQ],ConsolGeog[[#This Row],[County Name]],CentrepointSourced[Year],2014)</f>
        <v>0</v>
      </c>
      <c r="U50" s="114">
        <f>SUMIFS(CentrepointSourced[Assessed CS - 18-24],CentrepointSourced[Local Authority DQ],ConsolGeog[[#This Row],[County Name]],CentrepointSourced[Year],2014)</f>
        <v>0</v>
      </c>
      <c r="V50" s="114">
        <f>IF(ConsolGeog[[#This Row],[LA Type]]="District",SUMIFS(ConsolGeog[population],ConsolGeog[LA Type],"District",ConsolGeog[County Name],ConsolGeog[[#This Row],[County Name]]),IF(ConsolGeog[[#This Row],[LA Type]]="Unitary",ConsolGeog[[#This Row],[population]],0))</f>
        <v>621210</v>
      </c>
      <c r="W50" s="115">
        <f>IF(ConsolGeog[[#This Row],[COUNTY: Sum of districts'' populations '[non additive!']]]=0,0,ConsolGeog[[#This Row],[population]]/ConsolGeog[[#This Row],[COUNTY: Sum of districts'' populations '[non additive!']]])</f>
        <v>0.13492699731169813</v>
      </c>
      <c r="X50" s="125">
        <f>ConsolGeog[[#This Row],[COUNTY: Presented CS - 16-17 (2014) '[non additive!']]]*ConsolGeog[[#This Row],[County Stats Distribution Factor]]</f>
        <v>0</v>
      </c>
      <c r="Y50" s="125">
        <f>ConsolGeog[[#This Row],[COUNTY: Presented CS - 16-24 (2014) '[non additive!']]]*ConsolGeog[[#This Row],[County Stats Distribution Factor]]</f>
        <v>0</v>
      </c>
      <c r="Z50" s="125">
        <f>ConsolGeog[[#This Row],[COUNTY: Presented CS - 18-24 (2014) '[non additive!']]]*ConsolGeog[[#This Row],[County Stats Distribution Factor]]</f>
        <v>0</v>
      </c>
      <c r="AA50" s="125">
        <f>ConsolGeog[[#This Row],[COUNTY: Assessed CS - 16-17 (2014) '[non additive!']]]*ConsolGeog[[#This Row],[County Stats Distribution Factor]]</f>
        <v>0</v>
      </c>
      <c r="AB50" s="125">
        <f>ConsolGeog[[#This Row],[COUNTY: Assessed CS - 16-24 (2014) '[non additive!']]]*ConsolGeog[[#This Row],[County Stats Distribution Factor]]</f>
        <v>0</v>
      </c>
      <c r="AC50" s="125">
        <f>ConsolGeog[[#This Row],[COUNTY: Assessed CS - 18-24 (2014) '[non additive!']]]*ConsolGeog[[#This Row],[County Stats Distribution Factor]]</f>
        <v>0</v>
      </c>
      <c r="AD50" s="125" t="str">
        <f>IF(AND(ConsolGeog[[#This Row],[Presented HS - 16-17 (2014)]]+ConsolGeog[[#This Row],[Presented HS - 18-24 (2014)]]&lt;&gt;0,ConsolGeog[[#This Row],[Presented HS - 16-24 (2014)]]&lt;&gt;0),"ERROR","")</f>
        <v/>
      </c>
      <c r="AE50" s="125" t="str">
        <f>IF(AND(ConsolGeog[[#This Row],[Presented CS - 16-17 (2014)]]+ConsolGeog[[#This Row],[Presented CS - 18-24 (2014)]]&lt;&gt;0,ConsolGeog[[#This Row],[Presented CS - 16-24 (2014)]]&lt;&gt;0),"ERROR","")</f>
        <v/>
      </c>
      <c r="AF50" s="125" t="str">
        <f>IF(AND(ConsolGeog[[#This Row],[Assessed HS - 16-17 (2014)]]+ConsolGeog[[#This Row],[Assessed HS - 18-24 (2014)]]&lt;&gt;0,ConsolGeog[[#This Row],[Assessed HS - 16-24 (2014)]]&lt;&gt;0),"ERROR","")</f>
        <v/>
      </c>
      <c r="AG50" s="125" t="str">
        <f>IF(AND(ConsolGeog[[#This Row],[Assessed CS - 16-17 (2014)]]+ConsolGeog[[#This Row],[Assessed CS - 18-24 (2014)]]&lt;&gt;0,ConsolGeog[[#This Row],[Assessed CS - 16-24 (2014)]]&lt;&gt;0),"ERROR","")</f>
        <v/>
      </c>
      <c r="AH50" s="125" t="str">
        <f>IF(OR(ConsolGeog[[#This Row],[TEST: overlapping age ranges: Presented HS]]&lt;&gt;"",ConsolGeog[[#This Row],[TEST: overlapping age ranges: Presented CS]]&lt;&gt;"",ConsolGeog[[#This Row],[TEST: overlapping age ranges: Assessed HS]]&lt;&gt;"",ConsolGeog[[#This Row],[TEST: overlapping age ranges: Assessed CS]]&lt;&gt;""),"ERROR","")</f>
        <v/>
      </c>
      <c r="AI5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1" spans="1:35" s="35" customFormat="1">
      <c r="A51" s="38" t="s">
        <v>794</v>
      </c>
      <c r="B51" s="38" t="s">
        <v>795</v>
      </c>
      <c r="C51" s="38">
        <v>205056</v>
      </c>
      <c r="D51" s="38">
        <v>4041.14</v>
      </c>
      <c r="E51" s="38" t="s">
        <v>794</v>
      </c>
      <c r="F51" s="112">
        <f>IF(ISERROR(MATCH(ConsolGeog[[#This Row],[lad14cd]],CentrepointSourced[2014 ONS Code],0)),1,"")</f>
        <v>1</v>
      </c>
      <c r="G51" s="113" t="str">
        <f>TRIM(IF(ConsolGeog[[#This Row],[Not in Centre Point Sourced?]]=1,INDEX(LKP_MissingLATypesDQ[TYPE],MATCH(ConsolGeog[[#This Row],[lad14cd]],LKP_MissingLATypesDQ[ONS_CODE],0)),INDEX(CentrepointSourced[LA Type DQ],MATCH(ConsolGeog[[#This Row],[lad14cd]],CentrepointSourced[2014 ONS Code],0))))</f>
        <v>Unitary</v>
      </c>
      <c r="H51" s="113" t="str">
        <f>IF(OR(ConsolGeog[[#This Row],[LA Type]]="Unitary",ConsolGeog[[#This Row],[LA Type]]="District"),"England",INDEX(CentrepointSourced[Country],MATCH(ConsolGeog[[#This Row],[lad14cd]],CentrepointSourced[2014 ONS Code],0)))</f>
        <v>England</v>
      </c>
      <c r="I5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Portsmouth</v>
      </c>
      <c r="J51" s="114">
        <f>SUMIFS(CentrepointSourced[Presented HS - 16-17],CentrepointSourced[2014 ONS Code],ConsolGeog[[#This Row],[lad14cd]],CentrepointSourced[Year],2014)</f>
        <v>0</v>
      </c>
      <c r="K51" s="114">
        <f>SUMIFS(CentrepointSourced[Presented HS - 16-24],CentrepointSourced[2014 ONS Code],ConsolGeog[[#This Row],[lad14cd]],CentrepointSourced[Year],2014)</f>
        <v>0</v>
      </c>
      <c r="L51" s="114">
        <f>SUMIFS(CentrepointSourced[Presented HS - 18-24],CentrepointSourced[2014 ONS Code],ConsolGeog[[#This Row],[lad14cd]],CentrepointSourced[Year],2014)</f>
        <v>0</v>
      </c>
      <c r="M51" s="114">
        <f>SUMIFS(CentrepointSourced[Assessed HS - 16-17],CentrepointSourced[2014 ONS Code],ConsolGeog[[#This Row],[lad14cd]],CentrepointSourced[Year],2014)</f>
        <v>0</v>
      </c>
      <c r="N51" s="114">
        <f>SUMIFS(CentrepointSourced[Assessed HS - 16-24],CentrepointSourced[2014 ONS Code],ConsolGeog[[#This Row],[lad14cd]],CentrepointSourced[Year],2014)</f>
        <v>0</v>
      </c>
      <c r="O51" s="114">
        <f>SUMIFS(CentrepointSourced[Assessed HS - 18-24],CentrepointSourced[2014 ONS Code],ConsolGeog[[#This Row],[lad14cd]],CentrepointSourced[Year],2014)</f>
        <v>0</v>
      </c>
      <c r="P51" s="114">
        <f>SUMIFS(CentrepointSourced[Presented CS - 16-17],CentrepointSourced[Local Authority DQ],ConsolGeog[[#This Row],[County Name]],CentrepointSourced[Year],2014)</f>
        <v>0</v>
      </c>
      <c r="Q51" s="114">
        <f>SUMIFS(CentrepointSourced[Presented CS - 16-24],CentrepointSourced[Local Authority DQ],ConsolGeog[[#This Row],[County Name]],CentrepointSourced[Year],2014)</f>
        <v>0</v>
      </c>
      <c r="R51" s="114">
        <f>SUMIFS(CentrepointSourced[Presented CS - 18-24],CentrepointSourced[Local Authority DQ],ConsolGeog[[#This Row],[County Name]],CentrepointSourced[Year],2014)</f>
        <v>0</v>
      </c>
      <c r="S51" s="114">
        <f>SUMIFS(CentrepointSourced[Assessed CS - 16-17],CentrepointSourced[Local Authority DQ],ConsolGeog[[#This Row],[County Name]],CentrepointSourced[Year],2014)</f>
        <v>0</v>
      </c>
      <c r="T51" s="114">
        <f>SUMIFS(CentrepointSourced[Assessed CS - 16-24],CentrepointSourced[Local Authority DQ],ConsolGeog[[#This Row],[County Name]],CentrepointSourced[Year],2014)</f>
        <v>0</v>
      </c>
      <c r="U51" s="114">
        <f>SUMIFS(CentrepointSourced[Assessed CS - 18-24],CentrepointSourced[Local Authority DQ],ConsolGeog[[#This Row],[County Name]],CentrepointSourced[Year],2014)</f>
        <v>0</v>
      </c>
      <c r="V51" s="114">
        <f>IF(ConsolGeog[[#This Row],[LA Type]]="District",SUMIFS(ConsolGeog[population],ConsolGeog[LA Type],"District",ConsolGeog[County Name],ConsolGeog[[#This Row],[County Name]]),IF(ConsolGeog[[#This Row],[LA Type]]="Unitary",ConsolGeog[[#This Row],[population]],0))</f>
        <v>205056</v>
      </c>
      <c r="W51" s="115">
        <f>IF(ConsolGeog[[#This Row],[COUNTY: Sum of districts'' populations '[non additive!']]]=0,0,ConsolGeog[[#This Row],[population]]/ConsolGeog[[#This Row],[COUNTY: Sum of districts'' populations '[non additive!']]])</f>
        <v>1</v>
      </c>
      <c r="X51" s="125">
        <f>ConsolGeog[[#This Row],[COUNTY: Presented CS - 16-17 (2014) '[non additive!']]]*ConsolGeog[[#This Row],[County Stats Distribution Factor]]</f>
        <v>0</v>
      </c>
      <c r="Y51" s="125">
        <f>ConsolGeog[[#This Row],[COUNTY: Presented CS - 16-24 (2014) '[non additive!']]]*ConsolGeog[[#This Row],[County Stats Distribution Factor]]</f>
        <v>0</v>
      </c>
      <c r="Z51" s="125">
        <f>ConsolGeog[[#This Row],[COUNTY: Presented CS - 18-24 (2014) '[non additive!']]]*ConsolGeog[[#This Row],[County Stats Distribution Factor]]</f>
        <v>0</v>
      </c>
      <c r="AA51" s="125">
        <f>ConsolGeog[[#This Row],[COUNTY: Assessed CS - 16-17 (2014) '[non additive!']]]*ConsolGeog[[#This Row],[County Stats Distribution Factor]]</f>
        <v>0</v>
      </c>
      <c r="AB51" s="125">
        <f>ConsolGeog[[#This Row],[COUNTY: Assessed CS - 16-24 (2014) '[non additive!']]]*ConsolGeog[[#This Row],[County Stats Distribution Factor]]</f>
        <v>0</v>
      </c>
      <c r="AC51" s="125">
        <f>ConsolGeog[[#This Row],[COUNTY: Assessed CS - 18-24 (2014) '[non additive!']]]*ConsolGeog[[#This Row],[County Stats Distribution Factor]]</f>
        <v>0</v>
      </c>
      <c r="AD51" s="125" t="str">
        <f>IF(AND(ConsolGeog[[#This Row],[Presented HS - 16-17 (2014)]]+ConsolGeog[[#This Row],[Presented HS - 18-24 (2014)]]&lt;&gt;0,ConsolGeog[[#This Row],[Presented HS - 16-24 (2014)]]&lt;&gt;0),"ERROR","")</f>
        <v/>
      </c>
      <c r="AE51" s="125" t="str">
        <f>IF(AND(ConsolGeog[[#This Row],[Presented CS - 16-17 (2014)]]+ConsolGeog[[#This Row],[Presented CS - 18-24 (2014)]]&lt;&gt;0,ConsolGeog[[#This Row],[Presented CS - 16-24 (2014)]]&lt;&gt;0),"ERROR","")</f>
        <v/>
      </c>
      <c r="AF51" s="125" t="str">
        <f>IF(AND(ConsolGeog[[#This Row],[Assessed HS - 16-17 (2014)]]+ConsolGeog[[#This Row],[Assessed HS - 18-24 (2014)]]&lt;&gt;0,ConsolGeog[[#This Row],[Assessed HS - 16-24 (2014)]]&lt;&gt;0),"ERROR","")</f>
        <v/>
      </c>
      <c r="AG51" s="125" t="str">
        <f>IF(AND(ConsolGeog[[#This Row],[Assessed CS - 16-17 (2014)]]+ConsolGeog[[#This Row],[Assessed CS - 18-24 (2014)]]&lt;&gt;0,ConsolGeog[[#This Row],[Assessed CS - 16-24 (2014)]]&lt;&gt;0),"ERROR","")</f>
        <v/>
      </c>
      <c r="AH51" s="125" t="str">
        <f>IF(OR(ConsolGeog[[#This Row],[TEST: overlapping age ranges: Presented HS]]&lt;&gt;"",ConsolGeog[[#This Row],[TEST: overlapping age ranges: Presented CS]]&lt;&gt;"",ConsolGeog[[#This Row],[TEST: overlapping age ranges: Assessed HS]]&lt;&gt;"",ConsolGeog[[#This Row],[TEST: overlapping age ranges: Assessed CS]]&lt;&gt;""),"ERROR","")</f>
        <v/>
      </c>
      <c r="AI5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2" spans="1:35" s="35" customFormat="1" ht="15" customHeight="1">
      <c r="A52" s="38" t="s">
        <v>793</v>
      </c>
      <c r="B52" s="38" t="s">
        <v>128</v>
      </c>
      <c r="C52" s="38">
        <v>90254</v>
      </c>
      <c r="D52" s="38">
        <v>2972.4</v>
      </c>
      <c r="E52" s="38" t="s">
        <v>793</v>
      </c>
      <c r="F52" s="112" t="str">
        <f>IF(ISERROR(MATCH(ConsolGeog[[#This Row],[lad14cd]],CentrepointSourced[2014 ONS Code],0)),1,"")</f>
        <v/>
      </c>
      <c r="G52" s="113" t="str">
        <f>TRIM(IF(ConsolGeog[[#This Row],[Not in Centre Point Sourced?]]=1,INDEX(LKP_MissingLATypesDQ[TYPE],MATCH(ConsolGeog[[#This Row],[lad14cd]],LKP_MissingLATypesDQ[ONS_CODE],0)),INDEX(CentrepointSourced[LA Type DQ],MATCH(ConsolGeog[[#This Row],[lad14cd]],CentrepointSourced[2014 ONS Code],0))))</f>
        <v>District</v>
      </c>
      <c r="H52" s="113" t="str">
        <f>IF(OR(ConsolGeog[[#This Row],[LA Type]]="Unitary",ConsolGeog[[#This Row],[LA Type]]="District"),"England",INDEX(CentrepointSourced[Country],MATCH(ConsolGeog[[#This Row],[lad14cd]],CentrepointSourced[2014 ONS Code],0)))</f>
        <v>England</v>
      </c>
      <c r="I5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52" s="114">
        <f>SUMIFS(CentrepointSourced[Presented HS - 16-17],CentrepointSourced[2014 ONS Code],ConsolGeog[[#This Row],[lad14cd]],CentrepointSourced[Year],2014)</f>
        <v>0</v>
      </c>
      <c r="K52" s="114">
        <f>SUMIFS(CentrepointSourced[Presented HS - 16-24],CentrepointSourced[2014 ONS Code],ConsolGeog[[#This Row],[lad14cd]],CentrepointSourced[Year],2014)</f>
        <v>0</v>
      </c>
      <c r="L52" s="114">
        <f>SUMIFS(CentrepointSourced[Presented HS - 18-24],CentrepointSourced[2014 ONS Code],ConsolGeog[[#This Row],[lad14cd]],CentrepointSourced[Year],2014)</f>
        <v>80</v>
      </c>
      <c r="M52" s="114">
        <f>SUMIFS(CentrepointSourced[Assessed HS - 16-17],CentrepointSourced[2014 ONS Code],ConsolGeog[[#This Row],[lad14cd]],CentrepointSourced[Year],2014)</f>
        <v>0</v>
      </c>
      <c r="N52" s="114">
        <f>SUMIFS(CentrepointSourced[Assessed HS - 16-24],CentrepointSourced[2014 ONS Code],ConsolGeog[[#This Row],[lad14cd]],CentrepointSourced[Year],2014)</f>
        <v>0</v>
      </c>
      <c r="O52" s="114">
        <f>SUMIFS(CentrepointSourced[Assessed HS - 18-24],CentrepointSourced[2014 ONS Code],ConsolGeog[[#This Row],[lad14cd]],CentrepointSourced[Year],2014)</f>
        <v>77</v>
      </c>
      <c r="P52" s="114">
        <f>SUMIFS(CentrepointSourced[Presented CS - 16-17],CentrepointSourced[Local Authority DQ],ConsolGeog[[#This Row],[County Name]],CentrepointSourced[Year],2014)</f>
        <v>190</v>
      </c>
      <c r="Q52" s="114">
        <f>SUMIFS(CentrepointSourced[Presented CS - 16-24],CentrepointSourced[Local Authority DQ],ConsolGeog[[#This Row],[County Name]],CentrepointSourced[Year],2014)</f>
        <v>0</v>
      </c>
      <c r="R52" s="114">
        <f>SUMIFS(CentrepointSourced[Presented CS - 18-24],CentrepointSourced[Local Authority DQ],ConsolGeog[[#This Row],[County Name]],CentrepointSourced[Year],2014)</f>
        <v>0</v>
      </c>
      <c r="S52" s="114">
        <f>SUMIFS(CentrepointSourced[Assessed CS - 16-17],CentrepointSourced[Local Authority DQ],ConsolGeog[[#This Row],[County Name]],CentrepointSourced[Year],2014)</f>
        <v>87</v>
      </c>
      <c r="T52" s="114">
        <f>SUMIFS(CentrepointSourced[Assessed CS - 16-24],CentrepointSourced[Local Authority DQ],ConsolGeog[[#This Row],[County Name]],CentrepointSourced[Year],2014)</f>
        <v>0</v>
      </c>
      <c r="U52" s="114">
        <f>SUMIFS(CentrepointSourced[Assessed CS - 18-24],CentrepointSourced[Local Authority DQ],ConsolGeog[[#This Row],[County Name]],CentrepointSourced[Year],2014)</f>
        <v>0</v>
      </c>
      <c r="V52" s="114">
        <f>IF(ConsolGeog[[#This Row],[LA Type]]="District",SUMIFS(ConsolGeog[population],ConsolGeog[LA Type],"District",ConsolGeog[County Name],ConsolGeog[[#This Row],[County Name]]),IF(ConsolGeog[[#This Row],[LA Type]]="Unitary",ConsolGeog[[#This Row],[population]],0))</f>
        <v>526671</v>
      </c>
      <c r="W52" s="115">
        <f>IF(ConsolGeog[[#This Row],[COUNTY: Sum of districts'' populations '[non additive!']]]=0,0,ConsolGeog[[#This Row],[population]]/ConsolGeog[[#This Row],[COUNTY: Sum of districts'' populations '[non additive!']]])</f>
        <v>0.17136694444919123</v>
      </c>
      <c r="X52" s="125">
        <f>ConsolGeog[[#This Row],[COUNTY: Presented CS - 16-17 (2014) '[non additive!']]]*ConsolGeog[[#This Row],[County Stats Distribution Factor]]</f>
        <v>32.559719445346332</v>
      </c>
      <c r="Y52" s="125">
        <f>ConsolGeog[[#This Row],[COUNTY: Presented CS - 16-24 (2014) '[non additive!']]]*ConsolGeog[[#This Row],[County Stats Distribution Factor]]</f>
        <v>0</v>
      </c>
      <c r="Z52" s="125">
        <f>ConsolGeog[[#This Row],[COUNTY: Presented CS - 18-24 (2014) '[non additive!']]]*ConsolGeog[[#This Row],[County Stats Distribution Factor]]</f>
        <v>0</v>
      </c>
      <c r="AA52" s="125">
        <f>ConsolGeog[[#This Row],[COUNTY: Assessed CS - 16-17 (2014) '[non additive!']]]*ConsolGeog[[#This Row],[County Stats Distribution Factor]]</f>
        <v>14.908924167079638</v>
      </c>
      <c r="AB52" s="125">
        <f>ConsolGeog[[#This Row],[COUNTY: Assessed CS - 16-24 (2014) '[non additive!']]]*ConsolGeog[[#This Row],[County Stats Distribution Factor]]</f>
        <v>0</v>
      </c>
      <c r="AC52" s="125">
        <f>ConsolGeog[[#This Row],[COUNTY: Assessed CS - 18-24 (2014) '[non additive!']]]*ConsolGeog[[#This Row],[County Stats Distribution Factor]]</f>
        <v>0</v>
      </c>
      <c r="AD52" s="125" t="str">
        <f>IF(AND(ConsolGeog[[#This Row],[Presented HS - 16-17 (2014)]]+ConsolGeog[[#This Row],[Presented HS - 18-24 (2014)]]&lt;&gt;0,ConsolGeog[[#This Row],[Presented HS - 16-24 (2014)]]&lt;&gt;0),"ERROR","")</f>
        <v/>
      </c>
      <c r="AE52" s="125" t="str">
        <f>IF(AND(ConsolGeog[[#This Row],[Presented CS - 16-17 (2014)]]+ConsolGeog[[#This Row],[Presented CS - 18-24 (2014)]]&lt;&gt;0,ConsolGeog[[#This Row],[Presented CS - 16-24 (2014)]]&lt;&gt;0),"ERROR","")</f>
        <v/>
      </c>
      <c r="AF52" s="125" t="str">
        <f>IF(AND(ConsolGeog[[#This Row],[Assessed HS - 16-17 (2014)]]+ConsolGeog[[#This Row],[Assessed HS - 18-24 (2014)]]&lt;&gt;0,ConsolGeog[[#This Row],[Assessed HS - 16-24 (2014)]]&lt;&gt;0),"ERROR","")</f>
        <v/>
      </c>
      <c r="AG52" s="125" t="str">
        <f>IF(AND(ConsolGeog[[#This Row],[Assessed CS - 16-17 (2014)]]+ConsolGeog[[#This Row],[Assessed CS - 18-24 (2014)]]&lt;&gt;0,ConsolGeog[[#This Row],[Assessed CS - 16-24 (2014)]]&lt;&gt;0),"ERROR","")</f>
        <v/>
      </c>
      <c r="AH52" s="125" t="str">
        <f>IF(OR(ConsolGeog[[#This Row],[TEST: overlapping age ranges: Presented HS]]&lt;&gt;"",ConsolGeog[[#This Row],[TEST: overlapping age ranges: Presented CS]]&lt;&gt;"",ConsolGeog[[#This Row],[TEST: overlapping age ranges: Assessed HS]]&lt;&gt;"",ConsolGeog[[#This Row],[TEST: overlapping age ranges: Assessed CS]]&lt;&gt;""),"ERROR","")</f>
        <v/>
      </c>
      <c r="AI5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3" spans="1:35" s="35" customFormat="1" ht="15" customHeight="1">
      <c r="A53" s="38" t="s">
        <v>792</v>
      </c>
      <c r="B53" s="38" t="s">
        <v>141</v>
      </c>
      <c r="C53" s="38">
        <v>97502</v>
      </c>
      <c r="D53" s="38">
        <v>29207.1</v>
      </c>
      <c r="E53" s="38" t="s">
        <v>792</v>
      </c>
      <c r="F53" s="112" t="str">
        <f>IF(ISERROR(MATCH(ConsolGeog[[#This Row],[lad14cd]],CentrepointSourced[2014 ONS Code],0)),1,"")</f>
        <v/>
      </c>
      <c r="G53" s="113" t="str">
        <f>TRIM(IF(ConsolGeog[[#This Row],[Not in Centre Point Sourced?]]=1,INDEX(LKP_MissingLATypesDQ[TYPE],MATCH(ConsolGeog[[#This Row],[lad14cd]],LKP_MissingLATypesDQ[ONS_CODE],0)),INDEX(CentrepointSourced[LA Type DQ],MATCH(ConsolGeog[[#This Row],[lad14cd]],CentrepointSourced[2014 ONS Code],0))))</f>
        <v>District</v>
      </c>
      <c r="H53" s="113" t="str">
        <f>IF(OR(ConsolGeog[[#This Row],[LA Type]]="Unitary",ConsolGeog[[#This Row],[LA Type]]="District"),"England",INDEX(CentrepointSourced[Country],MATCH(ConsolGeog[[#This Row],[lad14cd]],CentrepointSourced[2014 ONS Code],0)))</f>
        <v>England</v>
      </c>
      <c r="I5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53" s="114">
        <f>SUMIFS(CentrepointSourced[Presented HS - 16-17],CentrepointSourced[2014 ONS Code],ConsolGeog[[#This Row],[lad14cd]],CentrepointSourced[Year],2014)</f>
        <v>30</v>
      </c>
      <c r="K53" s="114">
        <f>SUMIFS(CentrepointSourced[Presented HS - 16-24],CentrepointSourced[2014 ONS Code],ConsolGeog[[#This Row],[lad14cd]],CentrepointSourced[Year],2014)</f>
        <v>0</v>
      </c>
      <c r="L53" s="114">
        <f>SUMIFS(CentrepointSourced[Presented HS - 18-24],CentrepointSourced[2014 ONS Code],ConsolGeog[[#This Row],[lad14cd]],CentrepointSourced[Year],2014)</f>
        <v>22</v>
      </c>
      <c r="M53" s="114">
        <f>SUMIFS(CentrepointSourced[Assessed HS - 16-17],CentrepointSourced[2014 ONS Code],ConsolGeog[[#This Row],[lad14cd]],CentrepointSourced[Year],2014)</f>
        <v>0</v>
      </c>
      <c r="N53" s="114">
        <f>SUMIFS(CentrepointSourced[Assessed HS - 16-24],CentrepointSourced[2014 ONS Code],ConsolGeog[[#This Row],[lad14cd]],CentrepointSourced[Year],2014)</f>
        <v>0</v>
      </c>
      <c r="O53" s="114">
        <f>SUMIFS(CentrepointSourced[Assessed HS - 18-24],CentrepointSourced[2014 ONS Code],ConsolGeog[[#This Row],[lad14cd]],CentrepointSourced[Year],2014)</f>
        <v>16</v>
      </c>
      <c r="P53" s="114">
        <f>SUMIFS(CentrepointSourced[Presented CS - 16-17],CentrepointSourced[Local Authority DQ],ConsolGeog[[#This Row],[County Name]],CentrepointSourced[Year],2014)</f>
        <v>190</v>
      </c>
      <c r="Q53" s="114">
        <f>SUMIFS(CentrepointSourced[Presented CS - 16-24],CentrepointSourced[Local Authority DQ],ConsolGeog[[#This Row],[County Name]],CentrepointSourced[Year],2014)</f>
        <v>0</v>
      </c>
      <c r="R53" s="114">
        <f>SUMIFS(CentrepointSourced[Presented CS - 18-24],CentrepointSourced[Local Authority DQ],ConsolGeog[[#This Row],[County Name]],CentrepointSourced[Year],2014)</f>
        <v>0</v>
      </c>
      <c r="S53" s="114">
        <f>SUMIFS(CentrepointSourced[Assessed CS - 16-17],CentrepointSourced[Local Authority DQ],ConsolGeog[[#This Row],[County Name]],CentrepointSourced[Year],2014)</f>
        <v>87</v>
      </c>
      <c r="T53" s="114">
        <f>SUMIFS(CentrepointSourced[Assessed CS - 16-24],CentrepointSourced[Local Authority DQ],ConsolGeog[[#This Row],[County Name]],CentrepointSourced[Year],2014)</f>
        <v>0</v>
      </c>
      <c r="U53" s="114">
        <f>SUMIFS(CentrepointSourced[Assessed CS - 18-24],CentrepointSourced[Local Authority DQ],ConsolGeog[[#This Row],[County Name]],CentrepointSourced[Year],2014)</f>
        <v>0</v>
      </c>
      <c r="V53" s="114">
        <f>IF(ConsolGeog[[#This Row],[LA Type]]="District",SUMIFS(ConsolGeog[population],ConsolGeog[LA Type],"District",ConsolGeog[County Name],ConsolGeog[[#This Row],[County Name]]),IF(ConsolGeog[[#This Row],[LA Type]]="Unitary",ConsolGeog[[#This Row],[population]],0))</f>
        <v>526671</v>
      </c>
      <c r="W53" s="115">
        <f>IF(ConsolGeog[[#This Row],[COUNTY: Sum of districts'' populations '[non additive!']]]=0,0,ConsolGeog[[#This Row],[population]]/ConsolGeog[[#This Row],[COUNTY: Sum of districts'' populations '[non additive!']]])</f>
        <v>0.18512885653472472</v>
      </c>
      <c r="X53" s="125">
        <f>ConsolGeog[[#This Row],[COUNTY: Presented CS - 16-17 (2014) '[non additive!']]]*ConsolGeog[[#This Row],[County Stats Distribution Factor]]</f>
        <v>35.174482741597693</v>
      </c>
      <c r="Y53" s="125">
        <f>ConsolGeog[[#This Row],[COUNTY: Presented CS - 16-24 (2014) '[non additive!']]]*ConsolGeog[[#This Row],[County Stats Distribution Factor]]</f>
        <v>0</v>
      </c>
      <c r="Z53" s="125">
        <f>ConsolGeog[[#This Row],[COUNTY: Presented CS - 18-24 (2014) '[non additive!']]]*ConsolGeog[[#This Row],[County Stats Distribution Factor]]</f>
        <v>0</v>
      </c>
      <c r="AA53" s="125">
        <f>ConsolGeog[[#This Row],[COUNTY: Assessed CS - 16-17 (2014) '[non additive!']]]*ConsolGeog[[#This Row],[County Stats Distribution Factor]]</f>
        <v>16.106210518521049</v>
      </c>
      <c r="AB53" s="125">
        <f>ConsolGeog[[#This Row],[COUNTY: Assessed CS - 16-24 (2014) '[non additive!']]]*ConsolGeog[[#This Row],[County Stats Distribution Factor]]</f>
        <v>0</v>
      </c>
      <c r="AC53" s="125">
        <f>ConsolGeog[[#This Row],[COUNTY: Assessed CS - 18-24 (2014) '[non additive!']]]*ConsolGeog[[#This Row],[County Stats Distribution Factor]]</f>
        <v>0</v>
      </c>
      <c r="AD53" s="125" t="str">
        <f>IF(AND(ConsolGeog[[#This Row],[Presented HS - 16-17 (2014)]]+ConsolGeog[[#This Row],[Presented HS - 18-24 (2014)]]&lt;&gt;0,ConsolGeog[[#This Row],[Presented HS - 16-24 (2014)]]&lt;&gt;0),"ERROR","")</f>
        <v/>
      </c>
      <c r="AE53" s="125" t="str">
        <f>IF(AND(ConsolGeog[[#This Row],[Presented CS - 16-17 (2014)]]+ConsolGeog[[#This Row],[Presented CS - 18-24 (2014)]]&lt;&gt;0,ConsolGeog[[#This Row],[Presented CS - 16-24 (2014)]]&lt;&gt;0),"ERROR","")</f>
        <v/>
      </c>
      <c r="AF53" s="125" t="str">
        <f>IF(AND(ConsolGeog[[#This Row],[Assessed HS - 16-17 (2014)]]+ConsolGeog[[#This Row],[Assessed HS - 18-24 (2014)]]&lt;&gt;0,ConsolGeog[[#This Row],[Assessed HS - 16-24 (2014)]]&lt;&gt;0),"ERROR","")</f>
        <v/>
      </c>
      <c r="AG53" s="125" t="str">
        <f>IF(AND(ConsolGeog[[#This Row],[Assessed CS - 16-17 (2014)]]+ConsolGeog[[#This Row],[Assessed CS - 18-24 (2014)]]&lt;&gt;0,ConsolGeog[[#This Row],[Assessed CS - 16-24 (2014)]]&lt;&gt;0),"ERROR","")</f>
        <v/>
      </c>
      <c r="AH53" s="125" t="str">
        <f>IF(OR(ConsolGeog[[#This Row],[TEST: overlapping age ranges: Presented HS]]&lt;&gt;"",ConsolGeog[[#This Row],[TEST: overlapping age ranges: Presented CS]]&lt;&gt;"",ConsolGeog[[#This Row],[TEST: overlapping age ranges: Assessed HS]]&lt;&gt;"",ConsolGeog[[#This Row],[TEST: overlapping age ranges: Assessed CS]]&lt;&gt;""),"ERROR","")</f>
        <v/>
      </c>
      <c r="AI5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4" spans="1:35">
      <c r="A54" s="38" t="s">
        <v>790</v>
      </c>
      <c r="B54" s="38" t="s">
        <v>791</v>
      </c>
      <c r="C54" s="38">
        <v>236882</v>
      </c>
      <c r="D54" s="38">
        <v>4988.93</v>
      </c>
      <c r="E54" s="38" t="s">
        <v>790</v>
      </c>
      <c r="F54" s="116">
        <f>IF(ISERROR(MATCH(ConsolGeog[[#This Row],[lad14cd]],CentrepointSourced[2014 ONS Code],0)),1,"")</f>
        <v>1</v>
      </c>
      <c r="G54" s="113" t="str">
        <f>TRIM(IF(ConsolGeog[[#This Row],[Not in Centre Point Sourced?]]=1,INDEX(LKP_MissingLATypesDQ[TYPE],MATCH(ConsolGeog[[#This Row],[lad14cd]],LKP_MissingLATypesDQ[ONS_CODE],0)),INDEX(CentrepointSourced[LA Type DQ],MATCH(ConsolGeog[[#This Row],[lad14cd]],CentrepointSourced[2014 ONS Code],0))))</f>
        <v>Unitary</v>
      </c>
      <c r="H54" s="117" t="str">
        <f>IF(OR(ConsolGeog[[#This Row],[LA Type]]="Unitary",ConsolGeog[[#This Row],[LA Type]]="District"),"England",INDEX(CentrepointSourced[Country],MATCH(ConsolGeog[[#This Row],[lad14cd]],CentrepointSourced[2014 ONS Code],0)))</f>
        <v>England</v>
      </c>
      <c r="I5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Southampton</v>
      </c>
      <c r="J54" s="114">
        <f>SUMIFS(CentrepointSourced[Presented HS - 16-17],CentrepointSourced[2014 ONS Code],ConsolGeog[[#This Row],[lad14cd]],CentrepointSourced[Year],2014)</f>
        <v>0</v>
      </c>
      <c r="K54" s="114">
        <f>SUMIFS(CentrepointSourced[Presented HS - 16-24],CentrepointSourced[2014 ONS Code],ConsolGeog[[#This Row],[lad14cd]],CentrepointSourced[Year],2014)</f>
        <v>0</v>
      </c>
      <c r="L54" s="114">
        <f>SUMIFS(CentrepointSourced[Presented HS - 18-24],CentrepointSourced[2014 ONS Code],ConsolGeog[[#This Row],[lad14cd]],CentrepointSourced[Year],2014)</f>
        <v>0</v>
      </c>
      <c r="M54" s="114">
        <f>SUMIFS(CentrepointSourced[Assessed HS - 16-17],CentrepointSourced[2014 ONS Code],ConsolGeog[[#This Row],[lad14cd]],CentrepointSourced[Year],2014)</f>
        <v>0</v>
      </c>
      <c r="N54" s="114">
        <f>SUMIFS(CentrepointSourced[Assessed HS - 16-24],CentrepointSourced[2014 ONS Code],ConsolGeog[[#This Row],[lad14cd]],CentrepointSourced[Year],2014)</f>
        <v>0</v>
      </c>
      <c r="O54" s="114">
        <f>SUMIFS(CentrepointSourced[Assessed HS - 18-24],CentrepointSourced[2014 ONS Code],ConsolGeog[[#This Row],[lad14cd]],CentrepointSourced[Year],2014)</f>
        <v>0</v>
      </c>
      <c r="P54" s="114">
        <f>SUMIFS(CentrepointSourced[Presented CS - 16-17],CentrepointSourced[Local Authority DQ],ConsolGeog[[#This Row],[County Name]],CentrepointSourced[Year],2014)</f>
        <v>0</v>
      </c>
      <c r="Q54" s="114">
        <f>SUMIFS(CentrepointSourced[Presented CS - 16-24],CentrepointSourced[Local Authority DQ],ConsolGeog[[#This Row],[County Name]],CentrepointSourced[Year],2014)</f>
        <v>0</v>
      </c>
      <c r="R54" s="114">
        <f>SUMIFS(CentrepointSourced[Presented CS - 18-24],CentrepointSourced[Local Authority DQ],ConsolGeog[[#This Row],[County Name]],CentrepointSourced[Year],2014)</f>
        <v>0</v>
      </c>
      <c r="S54" s="114">
        <f>SUMIFS(CentrepointSourced[Assessed CS - 16-17],CentrepointSourced[Local Authority DQ],ConsolGeog[[#This Row],[County Name]],CentrepointSourced[Year],2014)</f>
        <v>0</v>
      </c>
      <c r="T54" s="114">
        <f>SUMIFS(CentrepointSourced[Assessed CS - 16-24],CentrepointSourced[Local Authority DQ],ConsolGeog[[#This Row],[County Name]],CentrepointSourced[Year],2014)</f>
        <v>0</v>
      </c>
      <c r="U54" s="114">
        <f>SUMIFS(CentrepointSourced[Assessed CS - 18-24],CentrepointSourced[Local Authority DQ],ConsolGeog[[#This Row],[County Name]],CentrepointSourced[Year],2014)</f>
        <v>0</v>
      </c>
      <c r="V54" s="114">
        <f>IF(ConsolGeog[[#This Row],[LA Type]]="District",SUMIFS(ConsolGeog[population],ConsolGeog[LA Type],"District",ConsolGeog[County Name],ConsolGeog[[#This Row],[County Name]]),IF(ConsolGeog[[#This Row],[LA Type]]="Unitary",ConsolGeog[[#This Row],[population]],0))</f>
        <v>236882</v>
      </c>
      <c r="W54" s="115">
        <f>IF(ConsolGeog[[#This Row],[COUNTY: Sum of districts'' populations '[non additive!']]]=0,0,ConsolGeog[[#This Row],[population]]/ConsolGeog[[#This Row],[COUNTY: Sum of districts'' populations '[non additive!']]])</f>
        <v>1</v>
      </c>
      <c r="X54" s="125">
        <f>ConsolGeog[[#This Row],[COUNTY: Presented CS - 16-17 (2014) '[non additive!']]]*ConsolGeog[[#This Row],[County Stats Distribution Factor]]</f>
        <v>0</v>
      </c>
      <c r="Y54" s="125">
        <f>ConsolGeog[[#This Row],[COUNTY: Presented CS - 16-24 (2014) '[non additive!']]]*ConsolGeog[[#This Row],[County Stats Distribution Factor]]</f>
        <v>0</v>
      </c>
      <c r="Z54" s="125">
        <f>ConsolGeog[[#This Row],[COUNTY: Presented CS - 18-24 (2014) '[non additive!']]]*ConsolGeog[[#This Row],[County Stats Distribution Factor]]</f>
        <v>0</v>
      </c>
      <c r="AA54" s="125">
        <f>ConsolGeog[[#This Row],[COUNTY: Assessed CS - 16-17 (2014) '[non additive!']]]*ConsolGeog[[#This Row],[County Stats Distribution Factor]]</f>
        <v>0</v>
      </c>
      <c r="AB54" s="125">
        <f>ConsolGeog[[#This Row],[COUNTY: Assessed CS - 16-24 (2014) '[non additive!']]]*ConsolGeog[[#This Row],[County Stats Distribution Factor]]</f>
        <v>0</v>
      </c>
      <c r="AC54" s="125">
        <f>ConsolGeog[[#This Row],[COUNTY: Assessed CS - 18-24 (2014) '[non additive!']]]*ConsolGeog[[#This Row],[County Stats Distribution Factor]]</f>
        <v>0</v>
      </c>
      <c r="AD54" s="125" t="str">
        <f>IF(AND(ConsolGeog[[#This Row],[Presented HS - 16-17 (2014)]]+ConsolGeog[[#This Row],[Presented HS - 18-24 (2014)]]&lt;&gt;0,ConsolGeog[[#This Row],[Presented HS - 16-24 (2014)]]&lt;&gt;0),"ERROR","")</f>
        <v/>
      </c>
      <c r="AE54" s="125" t="str">
        <f>IF(AND(ConsolGeog[[#This Row],[Presented CS - 16-17 (2014)]]+ConsolGeog[[#This Row],[Presented CS - 18-24 (2014)]]&lt;&gt;0,ConsolGeog[[#This Row],[Presented CS - 16-24 (2014)]]&lt;&gt;0),"ERROR","")</f>
        <v/>
      </c>
      <c r="AF54" s="125" t="str">
        <f>IF(AND(ConsolGeog[[#This Row],[Assessed HS - 16-17 (2014)]]+ConsolGeog[[#This Row],[Assessed HS - 18-24 (2014)]]&lt;&gt;0,ConsolGeog[[#This Row],[Assessed HS - 16-24 (2014)]]&lt;&gt;0),"ERROR","")</f>
        <v/>
      </c>
      <c r="AG54" s="125" t="str">
        <f>IF(AND(ConsolGeog[[#This Row],[Assessed CS - 16-17 (2014)]]+ConsolGeog[[#This Row],[Assessed CS - 18-24 (2014)]]&lt;&gt;0,ConsolGeog[[#This Row],[Assessed CS - 16-24 (2014)]]&lt;&gt;0),"ERROR","")</f>
        <v/>
      </c>
      <c r="AH54" s="125" t="str">
        <f>IF(OR(ConsolGeog[[#This Row],[TEST: overlapping age ranges: Presented HS]]&lt;&gt;"",ConsolGeog[[#This Row],[TEST: overlapping age ranges: Presented CS]]&lt;&gt;"",ConsolGeog[[#This Row],[TEST: overlapping age ranges: Assessed HS]]&lt;&gt;"",ConsolGeog[[#This Row],[TEST: overlapping age ranges: Assessed CS]]&lt;&gt;""),"ERROR","")</f>
        <v/>
      </c>
      <c r="AI5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5" spans="1:35" s="35" customFormat="1" ht="15" customHeight="1">
      <c r="A55" s="38" t="s">
        <v>789</v>
      </c>
      <c r="B55" s="38" t="s">
        <v>80</v>
      </c>
      <c r="C55" s="38">
        <v>138265</v>
      </c>
      <c r="D55" s="38">
        <v>38016.1</v>
      </c>
      <c r="E55" s="38" t="s">
        <v>789</v>
      </c>
      <c r="F55" s="112" t="str">
        <f>IF(ISERROR(MATCH(ConsolGeog[[#This Row],[lad14cd]],CentrepointSourced[2014 ONS Code],0)),1,"")</f>
        <v/>
      </c>
      <c r="G55" s="113" t="str">
        <f>TRIM(IF(ConsolGeog[[#This Row],[Not in Centre Point Sourced?]]=1,INDEX(LKP_MissingLATypesDQ[TYPE],MATCH(ConsolGeog[[#This Row],[lad14cd]],LKP_MissingLATypesDQ[ONS_CODE],0)),INDEX(CentrepointSourced[LA Type DQ],MATCH(ConsolGeog[[#This Row],[lad14cd]],CentrepointSourced[2014 ONS Code],0))))</f>
        <v>District</v>
      </c>
      <c r="H55" s="113" t="str">
        <f>IF(OR(ConsolGeog[[#This Row],[LA Type]]="Unitary",ConsolGeog[[#This Row],[LA Type]]="District"),"England",INDEX(CentrepointSourced[Country],MATCH(ConsolGeog[[#This Row],[lad14cd]],CentrepointSourced[2014 ONS Code],0)))</f>
        <v>England</v>
      </c>
      <c r="I5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Isle of Wight</v>
      </c>
      <c r="J55" s="114">
        <f>SUMIFS(CentrepointSourced[Presented HS - 16-17],CentrepointSourced[2014 ONS Code],ConsolGeog[[#This Row],[lad14cd]],CentrepointSourced[Year],2014)</f>
        <v>12</v>
      </c>
      <c r="K55" s="114">
        <f>SUMIFS(CentrepointSourced[Presented HS - 16-24],CentrepointSourced[2014 ONS Code],ConsolGeog[[#This Row],[lad14cd]],CentrepointSourced[Year],2014)</f>
        <v>0</v>
      </c>
      <c r="L55" s="114">
        <f>SUMIFS(CentrepointSourced[Presented HS - 18-24],CentrepointSourced[2014 ONS Code],ConsolGeog[[#This Row],[lad14cd]],CentrepointSourced[Year],2014)</f>
        <v>527</v>
      </c>
      <c r="M55" s="114">
        <f>SUMIFS(CentrepointSourced[Assessed HS - 16-17],CentrepointSourced[2014 ONS Code],ConsolGeog[[#This Row],[lad14cd]],CentrepointSourced[Year],2014)</f>
        <v>0</v>
      </c>
      <c r="N55" s="114">
        <f>SUMIFS(CentrepointSourced[Assessed HS - 16-24],CentrepointSourced[2014 ONS Code],ConsolGeog[[#This Row],[lad14cd]],CentrepointSourced[Year],2014)</f>
        <v>0</v>
      </c>
      <c r="O55" s="114">
        <f>SUMIFS(CentrepointSourced[Assessed HS - 18-24],CentrepointSourced[2014 ONS Code],ConsolGeog[[#This Row],[lad14cd]],CentrepointSourced[Year],2014)</f>
        <v>168</v>
      </c>
      <c r="P55" s="114">
        <f>SUMIFS(CentrepointSourced[Presented CS - 16-17],CentrepointSourced[Local Authority DQ],ConsolGeog[[#This Row],[County Name]],CentrepointSourced[Year],2014)</f>
        <v>0</v>
      </c>
      <c r="Q55" s="114">
        <f>SUMIFS(CentrepointSourced[Presented CS - 16-24],CentrepointSourced[Local Authority DQ],ConsolGeog[[#This Row],[County Name]],CentrepointSourced[Year],2014)</f>
        <v>0</v>
      </c>
      <c r="R55" s="114">
        <f>SUMIFS(CentrepointSourced[Presented CS - 18-24],CentrepointSourced[Local Authority DQ],ConsolGeog[[#This Row],[County Name]],CentrepointSourced[Year],2014)</f>
        <v>0</v>
      </c>
      <c r="S55" s="114">
        <f>SUMIFS(CentrepointSourced[Assessed CS - 16-17],CentrepointSourced[Local Authority DQ],ConsolGeog[[#This Row],[County Name]],CentrepointSourced[Year],2014)</f>
        <v>0</v>
      </c>
      <c r="T55" s="114">
        <f>SUMIFS(CentrepointSourced[Assessed CS - 16-24],CentrepointSourced[Local Authority DQ],ConsolGeog[[#This Row],[County Name]],CentrepointSourced[Year],2014)</f>
        <v>0</v>
      </c>
      <c r="U55" s="114">
        <f>SUMIFS(CentrepointSourced[Assessed CS - 18-24],CentrepointSourced[Local Authority DQ],ConsolGeog[[#This Row],[County Name]],CentrepointSourced[Year],2014)</f>
        <v>0</v>
      </c>
      <c r="V55" s="114">
        <f>IF(ConsolGeog[[#This Row],[LA Type]]="District",SUMIFS(ConsolGeog[population],ConsolGeog[LA Type],"District",ConsolGeog[County Name],ConsolGeog[[#This Row],[County Name]]),IF(ConsolGeog[[#This Row],[LA Type]]="Unitary",ConsolGeog[[#This Row],[population]],0))</f>
        <v>138265</v>
      </c>
      <c r="W55" s="115">
        <f>IF(ConsolGeog[[#This Row],[COUNTY: Sum of districts'' populations '[non additive!']]]=0,0,ConsolGeog[[#This Row],[population]]/ConsolGeog[[#This Row],[COUNTY: Sum of districts'' populations '[non additive!']]])</f>
        <v>1</v>
      </c>
      <c r="X55" s="125">
        <f>ConsolGeog[[#This Row],[COUNTY: Presented CS - 16-17 (2014) '[non additive!']]]*ConsolGeog[[#This Row],[County Stats Distribution Factor]]</f>
        <v>0</v>
      </c>
      <c r="Y55" s="125">
        <f>ConsolGeog[[#This Row],[COUNTY: Presented CS - 16-24 (2014) '[non additive!']]]*ConsolGeog[[#This Row],[County Stats Distribution Factor]]</f>
        <v>0</v>
      </c>
      <c r="Z55" s="125">
        <f>ConsolGeog[[#This Row],[COUNTY: Presented CS - 18-24 (2014) '[non additive!']]]*ConsolGeog[[#This Row],[County Stats Distribution Factor]]</f>
        <v>0</v>
      </c>
      <c r="AA55" s="125">
        <f>ConsolGeog[[#This Row],[COUNTY: Assessed CS - 16-17 (2014) '[non additive!']]]*ConsolGeog[[#This Row],[County Stats Distribution Factor]]</f>
        <v>0</v>
      </c>
      <c r="AB55" s="125">
        <f>ConsolGeog[[#This Row],[COUNTY: Assessed CS - 16-24 (2014) '[non additive!']]]*ConsolGeog[[#This Row],[County Stats Distribution Factor]]</f>
        <v>0</v>
      </c>
      <c r="AC55" s="125">
        <f>ConsolGeog[[#This Row],[COUNTY: Assessed CS - 18-24 (2014) '[non additive!']]]*ConsolGeog[[#This Row],[County Stats Distribution Factor]]</f>
        <v>0</v>
      </c>
      <c r="AD55" s="125" t="str">
        <f>IF(AND(ConsolGeog[[#This Row],[Presented HS - 16-17 (2014)]]+ConsolGeog[[#This Row],[Presented HS - 18-24 (2014)]]&lt;&gt;0,ConsolGeog[[#This Row],[Presented HS - 16-24 (2014)]]&lt;&gt;0),"ERROR","")</f>
        <v/>
      </c>
      <c r="AE55" s="125" t="str">
        <f>IF(AND(ConsolGeog[[#This Row],[Presented CS - 16-17 (2014)]]+ConsolGeog[[#This Row],[Presented CS - 18-24 (2014)]]&lt;&gt;0,ConsolGeog[[#This Row],[Presented CS - 16-24 (2014)]]&lt;&gt;0),"ERROR","")</f>
        <v/>
      </c>
      <c r="AF55" s="125" t="str">
        <f>IF(AND(ConsolGeog[[#This Row],[Assessed HS - 16-17 (2014)]]+ConsolGeog[[#This Row],[Assessed HS - 18-24 (2014)]]&lt;&gt;0,ConsolGeog[[#This Row],[Assessed HS - 16-24 (2014)]]&lt;&gt;0),"ERROR","")</f>
        <v/>
      </c>
      <c r="AG55" s="125" t="str">
        <f>IF(AND(ConsolGeog[[#This Row],[Assessed CS - 16-17 (2014)]]+ConsolGeog[[#This Row],[Assessed CS - 18-24 (2014)]]&lt;&gt;0,ConsolGeog[[#This Row],[Assessed CS - 16-24 (2014)]]&lt;&gt;0),"ERROR","")</f>
        <v/>
      </c>
      <c r="AH55" s="125" t="str">
        <f>IF(OR(ConsolGeog[[#This Row],[TEST: overlapping age ranges: Presented HS]]&lt;&gt;"",ConsolGeog[[#This Row],[TEST: overlapping age ranges: Presented CS]]&lt;&gt;"",ConsolGeog[[#This Row],[TEST: overlapping age ranges: Assessed HS]]&lt;&gt;"",ConsolGeog[[#This Row],[TEST: overlapping age ranges: Assessed CS]]&lt;&gt;""),"ERROR","")</f>
        <v/>
      </c>
      <c r="AI5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6" spans="1:35" s="35" customFormat="1">
      <c r="A56" s="38" t="s">
        <v>787</v>
      </c>
      <c r="B56" s="38" t="s">
        <v>788</v>
      </c>
      <c r="C56" s="38">
        <v>513242</v>
      </c>
      <c r="D56" s="38">
        <v>222606.26</v>
      </c>
      <c r="E56" s="38" t="s">
        <v>787</v>
      </c>
      <c r="F56" s="112">
        <f>IF(ISERROR(MATCH(ConsolGeog[[#This Row],[lad14cd]],CentrepointSourced[2014 ONS Code],0)),1,"")</f>
        <v>1</v>
      </c>
      <c r="G56" s="113" t="str">
        <f>TRIM(IF(ConsolGeog[[#This Row],[Not in Centre Point Sourced?]]=1,INDEX(LKP_MissingLATypesDQ[TYPE],MATCH(ConsolGeog[[#This Row],[lad14cd]],LKP_MissingLATypesDQ[ONS_CODE],0)),INDEX(CentrepointSourced[LA Type DQ],MATCH(ConsolGeog[[#This Row],[lad14cd]],CentrepointSourced[2014 ONS Code],0))))</f>
        <v>Unitary</v>
      </c>
      <c r="H56" s="113" t="str">
        <f>IF(OR(ConsolGeog[[#This Row],[LA Type]]="Unitary",ConsolGeog[[#This Row],[LA Type]]="District"),"England",INDEX(CentrepointSourced[Country],MATCH(ConsolGeog[[#This Row],[lad14cd]],CentrepointSourced[2014 ONS Code],0)))</f>
        <v>England</v>
      </c>
      <c r="I5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County Durham</v>
      </c>
      <c r="J56" s="114">
        <f>SUMIFS(CentrepointSourced[Presented HS - 16-17],CentrepointSourced[2014 ONS Code],ConsolGeog[[#This Row],[lad14cd]],CentrepointSourced[Year],2014)</f>
        <v>0</v>
      </c>
      <c r="K56" s="114">
        <f>SUMIFS(CentrepointSourced[Presented HS - 16-24],CentrepointSourced[2014 ONS Code],ConsolGeog[[#This Row],[lad14cd]],CentrepointSourced[Year],2014)</f>
        <v>0</v>
      </c>
      <c r="L56" s="114">
        <f>SUMIFS(CentrepointSourced[Presented HS - 18-24],CentrepointSourced[2014 ONS Code],ConsolGeog[[#This Row],[lad14cd]],CentrepointSourced[Year],2014)</f>
        <v>0</v>
      </c>
      <c r="M56" s="114">
        <f>SUMIFS(CentrepointSourced[Assessed HS - 16-17],CentrepointSourced[2014 ONS Code],ConsolGeog[[#This Row],[lad14cd]],CentrepointSourced[Year],2014)</f>
        <v>0</v>
      </c>
      <c r="N56" s="114">
        <f>SUMIFS(CentrepointSourced[Assessed HS - 16-24],CentrepointSourced[2014 ONS Code],ConsolGeog[[#This Row],[lad14cd]],CentrepointSourced[Year],2014)</f>
        <v>0</v>
      </c>
      <c r="O56" s="114">
        <f>SUMIFS(CentrepointSourced[Assessed HS - 18-24],CentrepointSourced[2014 ONS Code],ConsolGeog[[#This Row],[lad14cd]],CentrepointSourced[Year],2014)</f>
        <v>0</v>
      </c>
      <c r="P56" s="114">
        <f>SUMIFS(CentrepointSourced[Presented CS - 16-17],CentrepointSourced[Local Authority DQ],ConsolGeog[[#This Row],[County Name]],CentrepointSourced[Year],2014)</f>
        <v>0</v>
      </c>
      <c r="Q56" s="114">
        <f>SUMIFS(CentrepointSourced[Presented CS - 16-24],CentrepointSourced[Local Authority DQ],ConsolGeog[[#This Row],[County Name]],CentrepointSourced[Year],2014)</f>
        <v>0</v>
      </c>
      <c r="R56" s="114">
        <f>SUMIFS(CentrepointSourced[Presented CS - 18-24],CentrepointSourced[Local Authority DQ],ConsolGeog[[#This Row],[County Name]],CentrepointSourced[Year],2014)</f>
        <v>0</v>
      </c>
      <c r="S56" s="114">
        <f>SUMIFS(CentrepointSourced[Assessed CS - 16-17],CentrepointSourced[Local Authority DQ],ConsolGeog[[#This Row],[County Name]],CentrepointSourced[Year],2014)</f>
        <v>0</v>
      </c>
      <c r="T56" s="114">
        <f>SUMIFS(CentrepointSourced[Assessed CS - 16-24],CentrepointSourced[Local Authority DQ],ConsolGeog[[#This Row],[County Name]],CentrepointSourced[Year],2014)</f>
        <v>0</v>
      </c>
      <c r="U56" s="114">
        <f>SUMIFS(CentrepointSourced[Assessed CS - 18-24],CentrepointSourced[Local Authority DQ],ConsolGeog[[#This Row],[County Name]],CentrepointSourced[Year],2014)</f>
        <v>0</v>
      </c>
      <c r="V56" s="114">
        <f>IF(ConsolGeog[[#This Row],[LA Type]]="District",SUMIFS(ConsolGeog[population],ConsolGeog[LA Type],"District",ConsolGeog[County Name],ConsolGeog[[#This Row],[County Name]]),IF(ConsolGeog[[#This Row],[LA Type]]="Unitary",ConsolGeog[[#This Row],[population]],0))</f>
        <v>513242</v>
      </c>
      <c r="W56" s="115">
        <f>IF(ConsolGeog[[#This Row],[COUNTY: Sum of districts'' populations '[non additive!']]]=0,0,ConsolGeog[[#This Row],[population]]/ConsolGeog[[#This Row],[COUNTY: Sum of districts'' populations '[non additive!']]])</f>
        <v>1</v>
      </c>
      <c r="X56" s="125">
        <f>ConsolGeog[[#This Row],[COUNTY: Presented CS - 16-17 (2014) '[non additive!']]]*ConsolGeog[[#This Row],[County Stats Distribution Factor]]</f>
        <v>0</v>
      </c>
      <c r="Y56" s="125">
        <f>ConsolGeog[[#This Row],[COUNTY: Presented CS - 16-24 (2014) '[non additive!']]]*ConsolGeog[[#This Row],[County Stats Distribution Factor]]</f>
        <v>0</v>
      </c>
      <c r="Z56" s="125">
        <f>ConsolGeog[[#This Row],[COUNTY: Presented CS - 18-24 (2014) '[non additive!']]]*ConsolGeog[[#This Row],[County Stats Distribution Factor]]</f>
        <v>0</v>
      </c>
      <c r="AA56" s="125">
        <f>ConsolGeog[[#This Row],[COUNTY: Assessed CS - 16-17 (2014) '[non additive!']]]*ConsolGeog[[#This Row],[County Stats Distribution Factor]]</f>
        <v>0</v>
      </c>
      <c r="AB56" s="125">
        <f>ConsolGeog[[#This Row],[COUNTY: Assessed CS - 16-24 (2014) '[non additive!']]]*ConsolGeog[[#This Row],[County Stats Distribution Factor]]</f>
        <v>0</v>
      </c>
      <c r="AC56" s="125">
        <f>ConsolGeog[[#This Row],[COUNTY: Assessed CS - 18-24 (2014) '[non additive!']]]*ConsolGeog[[#This Row],[County Stats Distribution Factor]]</f>
        <v>0</v>
      </c>
      <c r="AD56" s="125" t="str">
        <f>IF(AND(ConsolGeog[[#This Row],[Presented HS - 16-17 (2014)]]+ConsolGeog[[#This Row],[Presented HS - 18-24 (2014)]]&lt;&gt;0,ConsolGeog[[#This Row],[Presented HS - 16-24 (2014)]]&lt;&gt;0),"ERROR","")</f>
        <v/>
      </c>
      <c r="AE56" s="125" t="str">
        <f>IF(AND(ConsolGeog[[#This Row],[Presented CS - 16-17 (2014)]]+ConsolGeog[[#This Row],[Presented CS - 18-24 (2014)]]&lt;&gt;0,ConsolGeog[[#This Row],[Presented CS - 16-24 (2014)]]&lt;&gt;0),"ERROR","")</f>
        <v/>
      </c>
      <c r="AF56" s="125" t="str">
        <f>IF(AND(ConsolGeog[[#This Row],[Assessed HS - 16-17 (2014)]]+ConsolGeog[[#This Row],[Assessed HS - 18-24 (2014)]]&lt;&gt;0,ConsolGeog[[#This Row],[Assessed HS - 16-24 (2014)]]&lt;&gt;0),"ERROR","")</f>
        <v/>
      </c>
      <c r="AG56" s="125" t="str">
        <f>IF(AND(ConsolGeog[[#This Row],[Assessed CS - 16-17 (2014)]]+ConsolGeog[[#This Row],[Assessed CS - 18-24 (2014)]]&lt;&gt;0,ConsolGeog[[#This Row],[Assessed CS - 16-24 (2014)]]&lt;&gt;0),"ERROR","")</f>
        <v/>
      </c>
      <c r="AH56" s="125" t="str">
        <f>IF(OR(ConsolGeog[[#This Row],[TEST: overlapping age ranges: Presented HS]]&lt;&gt;"",ConsolGeog[[#This Row],[TEST: overlapping age ranges: Presented CS]]&lt;&gt;"",ConsolGeog[[#This Row],[TEST: overlapping age ranges: Assessed HS]]&lt;&gt;"",ConsolGeog[[#This Row],[TEST: overlapping age ranges: Assessed CS]]&lt;&gt;""),"ERROR","")</f>
        <v/>
      </c>
      <c r="AI5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7" spans="1:35" s="35" customFormat="1" ht="15" customHeight="1">
      <c r="A57" s="38" t="s">
        <v>786</v>
      </c>
      <c r="B57" s="38" t="s">
        <v>176</v>
      </c>
      <c r="C57" s="38">
        <v>370127</v>
      </c>
      <c r="D57" s="38">
        <v>116637.63</v>
      </c>
      <c r="E57" s="38" t="s">
        <v>786</v>
      </c>
      <c r="F57" s="112" t="str">
        <f>IF(ISERROR(MATCH(ConsolGeog[[#This Row],[lad14cd]],CentrepointSourced[2014 ONS Code],0)),1,"")</f>
        <v/>
      </c>
      <c r="G57" s="113" t="str">
        <f>TRIM(IF(ConsolGeog[[#This Row],[Not in Centre Point Sourced?]]=1,INDEX(LKP_MissingLATypesDQ[TYPE],MATCH(ConsolGeog[[#This Row],[lad14cd]],LKP_MissingLATypesDQ[ONS_CODE],0)),INDEX(CentrepointSourced[LA Type DQ],MATCH(ConsolGeog[[#This Row],[lad14cd]],CentrepointSourced[2014 ONS Code],0))))</f>
        <v>Unitary</v>
      </c>
      <c r="H57" s="113" t="str">
        <f>IF(OR(ConsolGeog[[#This Row],[LA Type]]="Unitary",ConsolGeog[[#This Row],[LA Type]]="District"),"England",INDEX(CentrepointSourced[Country],MATCH(ConsolGeog[[#This Row],[lad14cd]],CentrepointSourced[2014 ONS Code],0)))</f>
        <v>England</v>
      </c>
      <c r="I5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Cheshire East</v>
      </c>
      <c r="J57" s="114">
        <f>SUMIFS(CentrepointSourced[Presented HS - 16-17],CentrepointSourced[2014 ONS Code],ConsolGeog[[#This Row],[lad14cd]],CentrepointSourced[Year],2014)</f>
        <v>52</v>
      </c>
      <c r="K57" s="114">
        <f>SUMIFS(CentrepointSourced[Presented HS - 16-24],CentrepointSourced[2014 ONS Code],ConsolGeog[[#This Row],[lad14cd]],CentrepointSourced[Year],2014)</f>
        <v>0</v>
      </c>
      <c r="L57" s="114">
        <f>SUMIFS(CentrepointSourced[Presented HS - 18-24],CentrepointSourced[2014 ONS Code],ConsolGeog[[#This Row],[lad14cd]],CentrepointSourced[Year],2014)</f>
        <v>731</v>
      </c>
      <c r="M57" s="114">
        <f>SUMIFS(CentrepointSourced[Assessed HS - 16-17],CentrepointSourced[2014 ONS Code],ConsolGeog[[#This Row],[lad14cd]],CentrepointSourced[Year],2014)</f>
        <v>1</v>
      </c>
      <c r="N57" s="114">
        <f>SUMIFS(CentrepointSourced[Assessed HS - 16-24],CentrepointSourced[2014 ONS Code],ConsolGeog[[#This Row],[lad14cd]],CentrepointSourced[Year],2014)</f>
        <v>0</v>
      </c>
      <c r="O57" s="114">
        <f>SUMIFS(CentrepointSourced[Assessed HS - 18-24],CentrepointSourced[2014 ONS Code],ConsolGeog[[#This Row],[lad14cd]],CentrepointSourced[Year],2014)</f>
        <v>48</v>
      </c>
      <c r="P57" s="114">
        <f>SUMIFS(CentrepointSourced[Presented CS - 16-17],CentrepointSourced[Local Authority DQ],ConsolGeog[[#This Row],[County Name]],CentrepointSourced[Year],2014)</f>
        <v>0</v>
      </c>
      <c r="Q57" s="114">
        <f>SUMIFS(CentrepointSourced[Presented CS - 16-24],CentrepointSourced[Local Authority DQ],ConsolGeog[[#This Row],[County Name]],CentrepointSourced[Year],2014)</f>
        <v>0</v>
      </c>
      <c r="R57" s="114">
        <f>SUMIFS(CentrepointSourced[Presented CS - 18-24],CentrepointSourced[Local Authority DQ],ConsolGeog[[#This Row],[County Name]],CentrepointSourced[Year],2014)</f>
        <v>0</v>
      </c>
      <c r="S57" s="114">
        <f>SUMIFS(CentrepointSourced[Assessed CS - 16-17],CentrepointSourced[Local Authority DQ],ConsolGeog[[#This Row],[County Name]],CentrepointSourced[Year],2014)</f>
        <v>0</v>
      </c>
      <c r="T57" s="114">
        <f>SUMIFS(CentrepointSourced[Assessed CS - 16-24],CentrepointSourced[Local Authority DQ],ConsolGeog[[#This Row],[County Name]],CentrepointSourced[Year],2014)</f>
        <v>0</v>
      </c>
      <c r="U57" s="114">
        <f>SUMIFS(CentrepointSourced[Assessed CS - 18-24],CentrepointSourced[Local Authority DQ],ConsolGeog[[#This Row],[County Name]],CentrepointSourced[Year],2014)</f>
        <v>0</v>
      </c>
      <c r="V57" s="114">
        <f>IF(ConsolGeog[[#This Row],[LA Type]]="District",SUMIFS(ConsolGeog[population],ConsolGeog[LA Type],"District",ConsolGeog[County Name],ConsolGeog[[#This Row],[County Name]]),IF(ConsolGeog[[#This Row],[LA Type]]="Unitary",ConsolGeog[[#This Row],[population]],0))</f>
        <v>370127</v>
      </c>
      <c r="W57" s="115">
        <f>IF(ConsolGeog[[#This Row],[COUNTY: Sum of districts'' populations '[non additive!']]]=0,0,ConsolGeog[[#This Row],[population]]/ConsolGeog[[#This Row],[COUNTY: Sum of districts'' populations '[non additive!']]])</f>
        <v>1</v>
      </c>
      <c r="X57" s="125">
        <f>ConsolGeog[[#This Row],[COUNTY: Presented CS - 16-17 (2014) '[non additive!']]]*ConsolGeog[[#This Row],[County Stats Distribution Factor]]</f>
        <v>0</v>
      </c>
      <c r="Y57" s="125">
        <f>ConsolGeog[[#This Row],[COUNTY: Presented CS - 16-24 (2014) '[non additive!']]]*ConsolGeog[[#This Row],[County Stats Distribution Factor]]</f>
        <v>0</v>
      </c>
      <c r="Z57" s="125">
        <f>ConsolGeog[[#This Row],[COUNTY: Presented CS - 18-24 (2014) '[non additive!']]]*ConsolGeog[[#This Row],[County Stats Distribution Factor]]</f>
        <v>0</v>
      </c>
      <c r="AA57" s="125">
        <f>ConsolGeog[[#This Row],[COUNTY: Assessed CS - 16-17 (2014) '[non additive!']]]*ConsolGeog[[#This Row],[County Stats Distribution Factor]]</f>
        <v>0</v>
      </c>
      <c r="AB57" s="125">
        <f>ConsolGeog[[#This Row],[COUNTY: Assessed CS - 16-24 (2014) '[non additive!']]]*ConsolGeog[[#This Row],[County Stats Distribution Factor]]</f>
        <v>0</v>
      </c>
      <c r="AC57" s="125">
        <f>ConsolGeog[[#This Row],[COUNTY: Assessed CS - 18-24 (2014) '[non additive!']]]*ConsolGeog[[#This Row],[County Stats Distribution Factor]]</f>
        <v>0</v>
      </c>
      <c r="AD57" s="125" t="str">
        <f>IF(AND(ConsolGeog[[#This Row],[Presented HS - 16-17 (2014)]]+ConsolGeog[[#This Row],[Presented HS - 18-24 (2014)]]&lt;&gt;0,ConsolGeog[[#This Row],[Presented HS - 16-24 (2014)]]&lt;&gt;0),"ERROR","")</f>
        <v/>
      </c>
      <c r="AE57" s="125" t="str">
        <f>IF(AND(ConsolGeog[[#This Row],[Presented CS - 16-17 (2014)]]+ConsolGeog[[#This Row],[Presented CS - 18-24 (2014)]]&lt;&gt;0,ConsolGeog[[#This Row],[Presented CS - 16-24 (2014)]]&lt;&gt;0),"ERROR","")</f>
        <v/>
      </c>
      <c r="AF57" s="125" t="str">
        <f>IF(AND(ConsolGeog[[#This Row],[Assessed HS - 16-17 (2014)]]+ConsolGeog[[#This Row],[Assessed HS - 18-24 (2014)]]&lt;&gt;0,ConsolGeog[[#This Row],[Assessed HS - 16-24 (2014)]]&lt;&gt;0),"ERROR","")</f>
        <v/>
      </c>
      <c r="AG57" s="125" t="str">
        <f>IF(AND(ConsolGeog[[#This Row],[Assessed CS - 16-17 (2014)]]+ConsolGeog[[#This Row],[Assessed CS - 18-24 (2014)]]&lt;&gt;0,ConsolGeog[[#This Row],[Assessed CS - 16-24 (2014)]]&lt;&gt;0),"ERROR","")</f>
        <v/>
      </c>
      <c r="AH57" s="125" t="str">
        <f>IF(OR(ConsolGeog[[#This Row],[TEST: overlapping age ranges: Presented HS]]&lt;&gt;"",ConsolGeog[[#This Row],[TEST: overlapping age ranges: Presented CS]]&lt;&gt;"",ConsolGeog[[#This Row],[TEST: overlapping age ranges: Assessed HS]]&lt;&gt;"",ConsolGeog[[#This Row],[TEST: overlapping age ranges: Assessed CS]]&lt;&gt;""),"ERROR","")</f>
        <v/>
      </c>
      <c r="AI5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58" spans="1:35" s="35" customFormat="1" ht="15" customHeight="1">
      <c r="A58" s="38" t="s">
        <v>785</v>
      </c>
      <c r="B58" s="38" t="s">
        <v>177</v>
      </c>
      <c r="C58" s="38">
        <v>329608</v>
      </c>
      <c r="D58" s="38">
        <v>91665.600000000006</v>
      </c>
      <c r="E58" s="38" t="s">
        <v>785</v>
      </c>
      <c r="F58" s="112" t="str">
        <f>IF(ISERROR(MATCH(ConsolGeog[[#This Row],[lad14cd]],CentrepointSourced[2014 ONS Code],0)),1,"")</f>
        <v/>
      </c>
      <c r="G58" s="113" t="str">
        <f>TRIM(IF(ConsolGeog[[#This Row],[Not in Centre Point Sourced?]]=1,INDEX(LKP_MissingLATypesDQ[TYPE],MATCH(ConsolGeog[[#This Row],[lad14cd]],LKP_MissingLATypesDQ[ONS_CODE],0)),INDEX(CentrepointSourced[LA Type DQ],MATCH(ConsolGeog[[#This Row],[lad14cd]],CentrepointSourced[2014 ONS Code],0))))</f>
        <v>Unitary</v>
      </c>
      <c r="H58" s="113" t="str">
        <f>IF(OR(ConsolGeog[[#This Row],[LA Type]]="Unitary",ConsolGeog[[#This Row],[LA Type]]="District"),"England",INDEX(CentrepointSourced[Country],MATCH(ConsolGeog[[#This Row],[lad14cd]],CentrepointSourced[2014 ONS Code],0)))</f>
        <v>England</v>
      </c>
      <c r="I5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Cheshire West and Chester</v>
      </c>
      <c r="J58" s="114">
        <f>SUMIFS(CentrepointSourced[Presented HS - 16-17],CentrepointSourced[2014 ONS Code],ConsolGeog[[#This Row],[lad14cd]],CentrepointSourced[Year],2014)</f>
        <v>36</v>
      </c>
      <c r="K58" s="114">
        <f>SUMIFS(CentrepointSourced[Presented HS - 16-24],CentrepointSourced[2014 ONS Code],ConsolGeog[[#This Row],[lad14cd]],CentrepointSourced[Year],2014)</f>
        <v>0</v>
      </c>
      <c r="L58" s="114">
        <f>SUMIFS(CentrepointSourced[Presented HS - 18-24],CentrepointSourced[2014 ONS Code],ConsolGeog[[#This Row],[lad14cd]],CentrepointSourced[Year],2014)</f>
        <v>67</v>
      </c>
      <c r="M58" s="114">
        <f>SUMIFS(CentrepointSourced[Assessed HS - 16-17],CentrepointSourced[2014 ONS Code],ConsolGeog[[#This Row],[lad14cd]],CentrepointSourced[Year],2014)</f>
        <v>37</v>
      </c>
      <c r="N58" s="114">
        <f>SUMIFS(CentrepointSourced[Assessed HS - 16-24],CentrepointSourced[2014 ONS Code],ConsolGeog[[#This Row],[lad14cd]],CentrepointSourced[Year],2014)</f>
        <v>0</v>
      </c>
      <c r="O58" s="114">
        <f>SUMIFS(CentrepointSourced[Assessed HS - 18-24],CentrepointSourced[2014 ONS Code],ConsolGeog[[#This Row],[lad14cd]],CentrepointSourced[Year],2014)</f>
        <v>56</v>
      </c>
      <c r="P58" s="114">
        <f>SUMIFS(CentrepointSourced[Presented CS - 16-17],CentrepointSourced[Local Authority DQ],ConsolGeog[[#This Row],[County Name]],CentrepointSourced[Year],2014)</f>
        <v>0</v>
      </c>
      <c r="Q58" s="114">
        <f>SUMIFS(CentrepointSourced[Presented CS - 16-24],CentrepointSourced[Local Authority DQ],ConsolGeog[[#This Row],[County Name]],CentrepointSourced[Year],2014)</f>
        <v>0</v>
      </c>
      <c r="R58" s="114">
        <f>SUMIFS(CentrepointSourced[Presented CS - 18-24],CentrepointSourced[Local Authority DQ],ConsolGeog[[#This Row],[County Name]],CentrepointSourced[Year],2014)</f>
        <v>0</v>
      </c>
      <c r="S58" s="114">
        <f>SUMIFS(CentrepointSourced[Assessed CS - 16-17],CentrepointSourced[Local Authority DQ],ConsolGeog[[#This Row],[County Name]],CentrepointSourced[Year],2014)</f>
        <v>0</v>
      </c>
      <c r="T58" s="114">
        <f>SUMIFS(CentrepointSourced[Assessed CS - 16-24],CentrepointSourced[Local Authority DQ],ConsolGeog[[#This Row],[County Name]],CentrepointSourced[Year],2014)</f>
        <v>0</v>
      </c>
      <c r="U58" s="114">
        <f>SUMIFS(CentrepointSourced[Assessed CS - 18-24],CentrepointSourced[Local Authority DQ],ConsolGeog[[#This Row],[County Name]],CentrepointSourced[Year],2014)</f>
        <v>0</v>
      </c>
      <c r="V58" s="114">
        <f>IF(ConsolGeog[[#This Row],[LA Type]]="District",SUMIFS(ConsolGeog[population],ConsolGeog[LA Type],"District",ConsolGeog[County Name],ConsolGeog[[#This Row],[County Name]]),IF(ConsolGeog[[#This Row],[LA Type]]="Unitary",ConsolGeog[[#This Row],[population]],0))</f>
        <v>329608</v>
      </c>
      <c r="W58" s="115">
        <f>IF(ConsolGeog[[#This Row],[COUNTY: Sum of districts'' populations '[non additive!']]]=0,0,ConsolGeog[[#This Row],[population]]/ConsolGeog[[#This Row],[COUNTY: Sum of districts'' populations '[non additive!']]])</f>
        <v>1</v>
      </c>
      <c r="X58" s="125">
        <f>ConsolGeog[[#This Row],[COUNTY: Presented CS - 16-17 (2014) '[non additive!']]]*ConsolGeog[[#This Row],[County Stats Distribution Factor]]</f>
        <v>0</v>
      </c>
      <c r="Y58" s="125">
        <f>ConsolGeog[[#This Row],[COUNTY: Presented CS - 16-24 (2014) '[non additive!']]]*ConsolGeog[[#This Row],[County Stats Distribution Factor]]</f>
        <v>0</v>
      </c>
      <c r="Z58" s="125">
        <f>ConsolGeog[[#This Row],[COUNTY: Presented CS - 18-24 (2014) '[non additive!']]]*ConsolGeog[[#This Row],[County Stats Distribution Factor]]</f>
        <v>0</v>
      </c>
      <c r="AA58" s="125">
        <f>ConsolGeog[[#This Row],[COUNTY: Assessed CS - 16-17 (2014) '[non additive!']]]*ConsolGeog[[#This Row],[County Stats Distribution Factor]]</f>
        <v>0</v>
      </c>
      <c r="AB58" s="125">
        <f>ConsolGeog[[#This Row],[COUNTY: Assessed CS - 16-24 (2014) '[non additive!']]]*ConsolGeog[[#This Row],[County Stats Distribution Factor]]</f>
        <v>0</v>
      </c>
      <c r="AC58" s="125">
        <f>ConsolGeog[[#This Row],[COUNTY: Assessed CS - 18-24 (2014) '[non additive!']]]*ConsolGeog[[#This Row],[County Stats Distribution Factor]]</f>
        <v>0</v>
      </c>
      <c r="AD58" s="125" t="str">
        <f>IF(AND(ConsolGeog[[#This Row],[Presented HS - 16-17 (2014)]]+ConsolGeog[[#This Row],[Presented HS - 18-24 (2014)]]&lt;&gt;0,ConsolGeog[[#This Row],[Presented HS - 16-24 (2014)]]&lt;&gt;0),"ERROR","")</f>
        <v/>
      </c>
      <c r="AE58" s="125" t="str">
        <f>IF(AND(ConsolGeog[[#This Row],[Presented CS - 16-17 (2014)]]+ConsolGeog[[#This Row],[Presented CS - 18-24 (2014)]]&lt;&gt;0,ConsolGeog[[#This Row],[Presented CS - 16-24 (2014)]]&lt;&gt;0),"ERROR","")</f>
        <v/>
      </c>
      <c r="AF58" s="125" t="str">
        <f>IF(AND(ConsolGeog[[#This Row],[Assessed HS - 16-17 (2014)]]+ConsolGeog[[#This Row],[Assessed HS - 18-24 (2014)]]&lt;&gt;0,ConsolGeog[[#This Row],[Assessed HS - 16-24 (2014)]]&lt;&gt;0),"ERROR","")</f>
        <v/>
      </c>
      <c r="AG58" s="125" t="str">
        <f>IF(AND(ConsolGeog[[#This Row],[Assessed CS - 16-17 (2014)]]+ConsolGeog[[#This Row],[Assessed CS - 18-24 (2014)]]&lt;&gt;0,ConsolGeog[[#This Row],[Assessed CS - 16-24 (2014)]]&lt;&gt;0),"ERROR","")</f>
        <v/>
      </c>
      <c r="AH58" s="125" t="str">
        <f>IF(OR(ConsolGeog[[#This Row],[TEST: overlapping age ranges: Presented HS]]&lt;&gt;"",ConsolGeog[[#This Row],[TEST: overlapping age ranges: Presented CS]]&lt;&gt;"",ConsolGeog[[#This Row],[TEST: overlapping age ranges: Assessed HS]]&lt;&gt;"",ConsolGeog[[#This Row],[TEST: overlapping age ranges: Assessed CS]]&lt;&gt;""),"ERROR","")</f>
        <v/>
      </c>
      <c r="AI5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59" spans="1:35" s="35" customFormat="1">
      <c r="A59" s="38" t="s">
        <v>783</v>
      </c>
      <c r="B59" s="38" t="s">
        <v>784</v>
      </c>
      <c r="C59" s="38">
        <v>306129</v>
      </c>
      <c r="D59" s="38">
        <v>319730.32</v>
      </c>
      <c r="E59" s="38" t="s">
        <v>783</v>
      </c>
      <c r="F59" s="112">
        <f>IF(ISERROR(MATCH(ConsolGeog[[#This Row],[lad14cd]],CentrepointSourced[2014 ONS Code],0)),1,"")</f>
        <v>1</v>
      </c>
      <c r="G59" s="113" t="str">
        <f>TRIM(IF(ConsolGeog[[#This Row],[Not in Centre Point Sourced?]]=1,INDEX(LKP_MissingLATypesDQ[TYPE],MATCH(ConsolGeog[[#This Row],[lad14cd]],LKP_MissingLATypesDQ[ONS_CODE],0)),INDEX(CentrepointSourced[LA Type DQ],MATCH(ConsolGeog[[#This Row],[lad14cd]],CentrepointSourced[2014 ONS Code],0))))</f>
        <v>Unitary</v>
      </c>
      <c r="H59" s="113" t="str">
        <f>IF(OR(ConsolGeog[[#This Row],[LA Type]]="Unitary",ConsolGeog[[#This Row],[LA Type]]="District"),"England",INDEX(CentrepointSourced[Country],MATCH(ConsolGeog[[#This Row],[lad14cd]],CentrepointSourced[2014 ONS Code],0)))</f>
        <v>England</v>
      </c>
      <c r="I5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Shropshire</v>
      </c>
      <c r="J59" s="114">
        <f>SUMIFS(CentrepointSourced[Presented HS - 16-17],CentrepointSourced[2014 ONS Code],ConsolGeog[[#This Row],[lad14cd]],CentrepointSourced[Year],2014)</f>
        <v>0</v>
      </c>
      <c r="K59" s="114">
        <f>SUMIFS(CentrepointSourced[Presented HS - 16-24],CentrepointSourced[2014 ONS Code],ConsolGeog[[#This Row],[lad14cd]],CentrepointSourced[Year],2014)</f>
        <v>0</v>
      </c>
      <c r="L59" s="114">
        <f>SUMIFS(CentrepointSourced[Presented HS - 18-24],CentrepointSourced[2014 ONS Code],ConsolGeog[[#This Row],[lad14cd]],CentrepointSourced[Year],2014)</f>
        <v>0</v>
      </c>
      <c r="M59" s="114">
        <f>SUMIFS(CentrepointSourced[Assessed HS - 16-17],CentrepointSourced[2014 ONS Code],ConsolGeog[[#This Row],[lad14cd]],CentrepointSourced[Year],2014)</f>
        <v>0</v>
      </c>
      <c r="N59" s="114">
        <f>SUMIFS(CentrepointSourced[Assessed HS - 16-24],CentrepointSourced[2014 ONS Code],ConsolGeog[[#This Row],[lad14cd]],CentrepointSourced[Year],2014)</f>
        <v>0</v>
      </c>
      <c r="O59" s="114">
        <f>SUMIFS(CentrepointSourced[Assessed HS - 18-24],CentrepointSourced[2014 ONS Code],ConsolGeog[[#This Row],[lad14cd]],CentrepointSourced[Year],2014)</f>
        <v>0</v>
      </c>
      <c r="P59" s="114">
        <f>SUMIFS(CentrepointSourced[Presented CS - 16-17],CentrepointSourced[Local Authority DQ],ConsolGeog[[#This Row],[County Name]],CentrepointSourced[Year],2014)</f>
        <v>0</v>
      </c>
      <c r="Q59" s="114">
        <f>SUMIFS(CentrepointSourced[Presented CS - 16-24],CentrepointSourced[Local Authority DQ],ConsolGeog[[#This Row],[County Name]],CentrepointSourced[Year],2014)</f>
        <v>0</v>
      </c>
      <c r="R59" s="114">
        <f>SUMIFS(CentrepointSourced[Presented CS - 18-24],CentrepointSourced[Local Authority DQ],ConsolGeog[[#This Row],[County Name]],CentrepointSourced[Year],2014)</f>
        <v>0</v>
      </c>
      <c r="S59" s="114">
        <f>SUMIFS(CentrepointSourced[Assessed CS - 16-17],CentrepointSourced[Local Authority DQ],ConsolGeog[[#This Row],[County Name]],CentrepointSourced[Year],2014)</f>
        <v>0</v>
      </c>
      <c r="T59" s="114">
        <f>SUMIFS(CentrepointSourced[Assessed CS - 16-24],CentrepointSourced[Local Authority DQ],ConsolGeog[[#This Row],[County Name]],CentrepointSourced[Year],2014)</f>
        <v>0</v>
      </c>
      <c r="U59" s="114">
        <f>SUMIFS(CentrepointSourced[Assessed CS - 18-24],CentrepointSourced[Local Authority DQ],ConsolGeog[[#This Row],[County Name]],CentrepointSourced[Year],2014)</f>
        <v>0</v>
      </c>
      <c r="V59" s="114">
        <f>IF(ConsolGeog[[#This Row],[LA Type]]="District",SUMIFS(ConsolGeog[population],ConsolGeog[LA Type],"District",ConsolGeog[County Name],ConsolGeog[[#This Row],[County Name]]),IF(ConsolGeog[[#This Row],[LA Type]]="Unitary",ConsolGeog[[#This Row],[population]],0))</f>
        <v>306129</v>
      </c>
      <c r="W59" s="115">
        <f>IF(ConsolGeog[[#This Row],[COUNTY: Sum of districts'' populations '[non additive!']]]=0,0,ConsolGeog[[#This Row],[population]]/ConsolGeog[[#This Row],[COUNTY: Sum of districts'' populations '[non additive!']]])</f>
        <v>1</v>
      </c>
      <c r="X59" s="125">
        <f>ConsolGeog[[#This Row],[COUNTY: Presented CS - 16-17 (2014) '[non additive!']]]*ConsolGeog[[#This Row],[County Stats Distribution Factor]]</f>
        <v>0</v>
      </c>
      <c r="Y59" s="125">
        <f>ConsolGeog[[#This Row],[COUNTY: Presented CS - 16-24 (2014) '[non additive!']]]*ConsolGeog[[#This Row],[County Stats Distribution Factor]]</f>
        <v>0</v>
      </c>
      <c r="Z59" s="125">
        <f>ConsolGeog[[#This Row],[COUNTY: Presented CS - 18-24 (2014) '[non additive!']]]*ConsolGeog[[#This Row],[County Stats Distribution Factor]]</f>
        <v>0</v>
      </c>
      <c r="AA59" s="125">
        <f>ConsolGeog[[#This Row],[COUNTY: Assessed CS - 16-17 (2014) '[non additive!']]]*ConsolGeog[[#This Row],[County Stats Distribution Factor]]</f>
        <v>0</v>
      </c>
      <c r="AB59" s="125">
        <f>ConsolGeog[[#This Row],[COUNTY: Assessed CS - 16-24 (2014) '[non additive!']]]*ConsolGeog[[#This Row],[County Stats Distribution Factor]]</f>
        <v>0</v>
      </c>
      <c r="AC59" s="125">
        <f>ConsolGeog[[#This Row],[COUNTY: Assessed CS - 18-24 (2014) '[non additive!']]]*ConsolGeog[[#This Row],[County Stats Distribution Factor]]</f>
        <v>0</v>
      </c>
      <c r="AD59" s="125" t="str">
        <f>IF(AND(ConsolGeog[[#This Row],[Presented HS - 16-17 (2014)]]+ConsolGeog[[#This Row],[Presented HS - 18-24 (2014)]]&lt;&gt;0,ConsolGeog[[#This Row],[Presented HS - 16-24 (2014)]]&lt;&gt;0),"ERROR","")</f>
        <v/>
      </c>
      <c r="AE59" s="125" t="str">
        <f>IF(AND(ConsolGeog[[#This Row],[Presented CS - 16-17 (2014)]]+ConsolGeog[[#This Row],[Presented CS - 18-24 (2014)]]&lt;&gt;0,ConsolGeog[[#This Row],[Presented CS - 16-24 (2014)]]&lt;&gt;0),"ERROR","")</f>
        <v/>
      </c>
      <c r="AF59" s="125" t="str">
        <f>IF(AND(ConsolGeog[[#This Row],[Assessed HS - 16-17 (2014)]]+ConsolGeog[[#This Row],[Assessed HS - 18-24 (2014)]]&lt;&gt;0,ConsolGeog[[#This Row],[Assessed HS - 16-24 (2014)]]&lt;&gt;0),"ERROR","")</f>
        <v/>
      </c>
      <c r="AG59" s="125" t="str">
        <f>IF(AND(ConsolGeog[[#This Row],[Assessed CS - 16-17 (2014)]]+ConsolGeog[[#This Row],[Assessed CS - 18-24 (2014)]]&lt;&gt;0,ConsolGeog[[#This Row],[Assessed CS - 16-24 (2014)]]&lt;&gt;0),"ERROR","")</f>
        <v/>
      </c>
      <c r="AH59" s="125" t="str">
        <f>IF(OR(ConsolGeog[[#This Row],[TEST: overlapping age ranges: Presented HS]]&lt;&gt;"",ConsolGeog[[#This Row],[TEST: overlapping age ranges: Presented CS]]&lt;&gt;"",ConsolGeog[[#This Row],[TEST: overlapping age ranges: Assessed HS]]&lt;&gt;"",ConsolGeog[[#This Row],[TEST: overlapping age ranges: Assessed CS]]&lt;&gt;""),"ERROR","")</f>
        <v/>
      </c>
      <c r="AI5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0" spans="1:35" s="35" customFormat="1">
      <c r="A60" s="38" t="s">
        <v>781</v>
      </c>
      <c r="B60" s="38" t="s">
        <v>782</v>
      </c>
      <c r="C60" s="38">
        <v>532273</v>
      </c>
      <c r="D60" s="38">
        <v>354618.74</v>
      </c>
      <c r="E60" s="38" t="s">
        <v>781</v>
      </c>
      <c r="F60" s="112">
        <f>IF(ISERROR(MATCH(ConsolGeog[[#This Row],[lad14cd]],CentrepointSourced[2014 ONS Code],0)),1,"")</f>
        <v>1</v>
      </c>
      <c r="G60" s="113" t="str">
        <f>TRIM(IF(ConsolGeog[[#This Row],[Not in Centre Point Sourced?]]=1,INDEX(LKP_MissingLATypesDQ[TYPE],MATCH(ConsolGeog[[#This Row],[lad14cd]],LKP_MissingLATypesDQ[ONS_CODE],0)),INDEX(CentrepointSourced[LA Type DQ],MATCH(ConsolGeog[[#This Row],[lad14cd]],CentrepointSourced[2014 ONS Code],0))))</f>
        <v>Unitary</v>
      </c>
      <c r="H60" s="113" t="str">
        <f>IF(OR(ConsolGeog[[#This Row],[LA Type]]="Unitary",ConsolGeog[[#This Row],[LA Type]]="District"),"England",INDEX(CentrepointSourced[Country],MATCH(ConsolGeog[[#This Row],[lad14cd]],CentrepointSourced[2014 ONS Code],0)))</f>
        <v>England</v>
      </c>
      <c r="I6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Cornwall</v>
      </c>
      <c r="J60" s="114">
        <f>SUMIFS(CentrepointSourced[Presented HS - 16-17],CentrepointSourced[2014 ONS Code],ConsolGeog[[#This Row],[lad14cd]],CentrepointSourced[Year],2014)</f>
        <v>0</v>
      </c>
      <c r="K60" s="114">
        <f>SUMIFS(CentrepointSourced[Presented HS - 16-24],CentrepointSourced[2014 ONS Code],ConsolGeog[[#This Row],[lad14cd]],CentrepointSourced[Year],2014)</f>
        <v>0</v>
      </c>
      <c r="L60" s="114">
        <f>SUMIFS(CentrepointSourced[Presented HS - 18-24],CentrepointSourced[2014 ONS Code],ConsolGeog[[#This Row],[lad14cd]],CentrepointSourced[Year],2014)</f>
        <v>0</v>
      </c>
      <c r="M60" s="114">
        <f>SUMIFS(CentrepointSourced[Assessed HS - 16-17],CentrepointSourced[2014 ONS Code],ConsolGeog[[#This Row],[lad14cd]],CentrepointSourced[Year],2014)</f>
        <v>0</v>
      </c>
      <c r="N60" s="114">
        <f>SUMIFS(CentrepointSourced[Assessed HS - 16-24],CentrepointSourced[2014 ONS Code],ConsolGeog[[#This Row],[lad14cd]],CentrepointSourced[Year],2014)</f>
        <v>0</v>
      </c>
      <c r="O60" s="114">
        <f>SUMIFS(CentrepointSourced[Assessed HS - 18-24],CentrepointSourced[2014 ONS Code],ConsolGeog[[#This Row],[lad14cd]],CentrepointSourced[Year],2014)</f>
        <v>0</v>
      </c>
      <c r="P60" s="114">
        <f>SUMIFS(CentrepointSourced[Presented CS - 16-17],CentrepointSourced[Local Authority DQ],ConsolGeog[[#This Row],[County Name]],CentrepointSourced[Year],2014)</f>
        <v>0</v>
      </c>
      <c r="Q60" s="114">
        <f>SUMIFS(CentrepointSourced[Presented CS - 16-24],CentrepointSourced[Local Authority DQ],ConsolGeog[[#This Row],[County Name]],CentrepointSourced[Year],2014)</f>
        <v>0</v>
      </c>
      <c r="R60" s="114">
        <f>SUMIFS(CentrepointSourced[Presented CS - 18-24],CentrepointSourced[Local Authority DQ],ConsolGeog[[#This Row],[County Name]],CentrepointSourced[Year],2014)</f>
        <v>0</v>
      </c>
      <c r="S60" s="114">
        <f>SUMIFS(CentrepointSourced[Assessed CS - 16-17],CentrepointSourced[Local Authority DQ],ConsolGeog[[#This Row],[County Name]],CentrepointSourced[Year],2014)</f>
        <v>0</v>
      </c>
      <c r="T60" s="114">
        <f>SUMIFS(CentrepointSourced[Assessed CS - 16-24],CentrepointSourced[Local Authority DQ],ConsolGeog[[#This Row],[County Name]],CentrepointSourced[Year],2014)</f>
        <v>0</v>
      </c>
      <c r="U60" s="114">
        <f>SUMIFS(CentrepointSourced[Assessed CS - 18-24],CentrepointSourced[Local Authority DQ],ConsolGeog[[#This Row],[County Name]],CentrepointSourced[Year],2014)</f>
        <v>0</v>
      </c>
      <c r="V60" s="114">
        <f>IF(ConsolGeog[[#This Row],[LA Type]]="District",SUMIFS(ConsolGeog[population],ConsolGeog[LA Type],"District",ConsolGeog[County Name],ConsolGeog[[#This Row],[County Name]]),IF(ConsolGeog[[#This Row],[LA Type]]="Unitary",ConsolGeog[[#This Row],[population]],0))</f>
        <v>532273</v>
      </c>
      <c r="W60" s="115">
        <f>IF(ConsolGeog[[#This Row],[COUNTY: Sum of districts'' populations '[non additive!']]]=0,0,ConsolGeog[[#This Row],[population]]/ConsolGeog[[#This Row],[COUNTY: Sum of districts'' populations '[non additive!']]])</f>
        <v>1</v>
      </c>
      <c r="X60" s="125">
        <f>ConsolGeog[[#This Row],[COUNTY: Presented CS - 16-17 (2014) '[non additive!']]]*ConsolGeog[[#This Row],[County Stats Distribution Factor]]</f>
        <v>0</v>
      </c>
      <c r="Y60" s="125">
        <f>ConsolGeog[[#This Row],[COUNTY: Presented CS - 16-24 (2014) '[non additive!']]]*ConsolGeog[[#This Row],[County Stats Distribution Factor]]</f>
        <v>0</v>
      </c>
      <c r="Z60" s="125">
        <f>ConsolGeog[[#This Row],[COUNTY: Presented CS - 18-24 (2014) '[non additive!']]]*ConsolGeog[[#This Row],[County Stats Distribution Factor]]</f>
        <v>0</v>
      </c>
      <c r="AA60" s="125">
        <f>ConsolGeog[[#This Row],[COUNTY: Assessed CS - 16-17 (2014) '[non additive!']]]*ConsolGeog[[#This Row],[County Stats Distribution Factor]]</f>
        <v>0</v>
      </c>
      <c r="AB60" s="125">
        <f>ConsolGeog[[#This Row],[COUNTY: Assessed CS - 16-24 (2014) '[non additive!']]]*ConsolGeog[[#This Row],[County Stats Distribution Factor]]</f>
        <v>0</v>
      </c>
      <c r="AC60" s="125">
        <f>ConsolGeog[[#This Row],[COUNTY: Assessed CS - 18-24 (2014) '[non additive!']]]*ConsolGeog[[#This Row],[County Stats Distribution Factor]]</f>
        <v>0</v>
      </c>
      <c r="AD60" s="125" t="str">
        <f>IF(AND(ConsolGeog[[#This Row],[Presented HS - 16-17 (2014)]]+ConsolGeog[[#This Row],[Presented HS - 18-24 (2014)]]&lt;&gt;0,ConsolGeog[[#This Row],[Presented HS - 16-24 (2014)]]&lt;&gt;0),"ERROR","")</f>
        <v/>
      </c>
      <c r="AE60" s="125" t="str">
        <f>IF(AND(ConsolGeog[[#This Row],[Presented CS - 16-17 (2014)]]+ConsolGeog[[#This Row],[Presented CS - 18-24 (2014)]]&lt;&gt;0,ConsolGeog[[#This Row],[Presented CS - 16-24 (2014)]]&lt;&gt;0),"ERROR","")</f>
        <v/>
      </c>
      <c r="AF60" s="125" t="str">
        <f>IF(AND(ConsolGeog[[#This Row],[Assessed HS - 16-17 (2014)]]+ConsolGeog[[#This Row],[Assessed HS - 18-24 (2014)]]&lt;&gt;0,ConsolGeog[[#This Row],[Assessed HS - 16-24 (2014)]]&lt;&gt;0),"ERROR","")</f>
        <v/>
      </c>
      <c r="AG60" s="125" t="str">
        <f>IF(AND(ConsolGeog[[#This Row],[Assessed CS - 16-17 (2014)]]+ConsolGeog[[#This Row],[Assessed CS - 18-24 (2014)]]&lt;&gt;0,ConsolGeog[[#This Row],[Assessed CS - 16-24 (2014)]]&lt;&gt;0),"ERROR","")</f>
        <v/>
      </c>
      <c r="AH60" s="125" t="str">
        <f>IF(OR(ConsolGeog[[#This Row],[TEST: overlapping age ranges: Presented HS]]&lt;&gt;"",ConsolGeog[[#This Row],[TEST: overlapping age ranges: Presented CS]]&lt;&gt;"",ConsolGeog[[#This Row],[TEST: overlapping age ranges: Assessed HS]]&lt;&gt;"",ConsolGeog[[#This Row],[TEST: overlapping age ranges: Assessed CS]]&lt;&gt;""),"ERROR","")</f>
        <v/>
      </c>
      <c r="AI6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1" spans="1:35" s="35" customFormat="1">
      <c r="A61" s="38" t="s">
        <v>779</v>
      </c>
      <c r="B61" s="38" t="s">
        <v>780</v>
      </c>
      <c r="C61" s="38">
        <v>2203</v>
      </c>
      <c r="D61" s="38">
        <v>1637.47</v>
      </c>
      <c r="E61" s="38" t="s">
        <v>779</v>
      </c>
      <c r="F61" s="112" t="str">
        <f>IF(ISERROR(MATCH(ConsolGeog[[#This Row],[lad14cd]],CentrepointSourced[2014 ONS Code],0)),1,"")</f>
        <v/>
      </c>
      <c r="G61" s="113" t="str">
        <f>TRIM(IF(ConsolGeog[[#This Row],[Not in Centre Point Sourced?]]=1,INDEX(LKP_MissingLATypesDQ[TYPE],MATCH(ConsolGeog[[#This Row],[lad14cd]],LKP_MissingLATypesDQ[ONS_CODE],0)),INDEX(CentrepointSourced[LA Type DQ],MATCH(ConsolGeog[[#This Row],[lad14cd]],CentrepointSourced[2014 ONS Code],0))))</f>
        <v>Unitary</v>
      </c>
      <c r="H61" s="113" t="str">
        <f>IF(OR(ConsolGeog[[#This Row],[LA Type]]="Unitary",ConsolGeog[[#This Row],[LA Type]]="District"),"England",INDEX(CentrepointSourced[Country],MATCH(ConsolGeog[[#This Row],[lad14cd]],CentrepointSourced[2014 ONS Code],0)))</f>
        <v>England</v>
      </c>
      <c r="I6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Isles of Scilly</v>
      </c>
      <c r="J61" s="114">
        <f>SUMIFS(CentrepointSourced[Presented HS - 16-17],CentrepointSourced[2014 ONS Code],ConsolGeog[[#This Row],[lad14cd]],CentrepointSourced[Year],2014)</f>
        <v>0</v>
      </c>
      <c r="K61" s="114">
        <f>SUMIFS(CentrepointSourced[Presented HS - 16-24],CentrepointSourced[2014 ONS Code],ConsolGeog[[#This Row],[lad14cd]],CentrepointSourced[Year],2014)</f>
        <v>0</v>
      </c>
      <c r="L61" s="114">
        <f>SUMIFS(CentrepointSourced[Presented HS - 18-24],CentrepointSourced[2014 ONS Code],ConsolGeog[[#This Row],[lad14cd]],CentrepointSourced[Year],2014)</f>
        <v>0</v>
      </c>
      <c r="M61" s="114">
        <f>SUMIFS(CentrepointSourced[Assessed HS - 16-17],CentrepointSourced[2014 ONS Code],ConsolGeog[[#This Row],[lad14cd]],CentrepointSourced[Year],2014)</f>
        <v>0</v>
      </c>
      <c r="N61" s="114">
        <f>SUMIFS(CentrepointSourced[Assessed HS - 16-24],CentrepointSourced[2014 ONS Code],ConsolGeog[[#This Row],[lad14cd]],CentrepointSourced[Year],2014)</f>
        <v>0</v>
      </c>
      <c r="O61" s="114">
        <f>SUMIFS(CentrepointSourced[Assessed HS - 18-24],CentrepointSourced[2014 ONS Code],ConsolGeog[[#This Row],[lad14cd]],CentrepointSourced[Year],2014)</f>
        <v>0</v>
      </c>
      <c r="P61" s="114">
        <f>SUMIFS(CentrepointSourced[Presented CS - 16-17],CentrepointSourced[Local Authority DQ],ConsolGeog[[#This Row],[County Name]],CentrepointSourced[Year],2014)</f>
        <v>0</v>
      </c>
      <c r="Q61" s="114">
        <f>SUMIFS(CentrepointSourced[Presented CS - 16-24],CentrepointSourced[Local Authority DQ],ConsolGeog[[#This Row],[County Name]],CentrepointSourced[Year],2014)</f>
        <v>0</v>
      </c>
      <c r="R61" s="114">
        <f>SUMIFS(CentrepointSourced[Presented CS - 18-24],CentrepointSourced[Local Authority DQ],ConsolGeog[[#This Row],[County Name]],CentrepointSourced[Year],2014)</f>
        <v>0</v>
      </c>
      <c r="S61" s="114">
        <f>SUMIFS(CentrepointSourced[Assessed CS - 16-17],CentrepointSourced[Local Authority DQ],ConsolGeog[[#This Row],[County Name]],CentrepointSourced[Year],2014)</f>
        <v>0</v>
      </c>
      <c r="T61" s="114">
        <f>SUMIFS(CentrepointSourced[Assessed CS - 16-24],CentrepointSourced[Local Authority DQ],ConsolGeog[[#This Row],[County Name]],CentrepointSourced[Year],2014)</f>
        <v>0</v>
      </c>
      <c r="U61" s="114">
        <f>SUMIFS(CentrepointSourced[Assessed CS - 18-24],CentrepointSourced[Local Authority DQ],ConsolGeog[[#This Row],[County Name]],CentrepointSourced[Year],2014)</f>
        <v>0</v>
      </c>
      <c r="V61" s="114">
        <f>IF(ConsolGeog[[#This Row],[LA Type]]="District",SUMIFS(ConsolGeog[population],ConsolGeog[LA Type],"District",ConsolGeog[County Name],ConsolGeog[[#This Row],[County Name]]),IF(ConsolGeog[[#This Row],[LA Type]]="Unitary",ConsolGeog[[#This Row],[population]],0))</f>
        <v>2203</v>
      </c>
      <c r="W61" s="115">
        <f>IF(ConsolGeog[[#This Row],[COUNTY: Sum of districts'' populations '[non additive!']]]=0,0,ConsolGeog[[#This Row],[population]]/ConsolGeog[[#This Row],[COUNTY: Sum of districts'' populations '[non additive!']]])</f>
        <v>1</v>
      </c>
      <c r="X61" s="125">
        <f>ConsolGeog[[#This Row],[COUNTY: Presented CS - 16-17 (2014) '[non additive!']]]*ConsolGeog[[#This Row],[County Stats Distribution Factor]]</f>
        <v>0</v>
      </c>
      <c r="Y61" s="125">
        <f>ConsolGeog[[#This Row],[COUNTY: Presented CS - 16-24 (2014) '[non additive!']]]*ConsolGeog[[#This Row],[County Stats Distribution Factor]]</f>
        <v>0</v>
      </c>
      <c r="Z61" s="125">
        <f>ConsolGeog[[#This Row],[COUNTY: Presented CS - 18-24 (2014) '[non additive!']]]*ConsolGeog[[#This Row],[County Stats Distribution Factor]]</f>
        <v>0</v>
      </c>
      <c r="AA61" s="125">
        <f>ConsolGeog[[#This Row],[COUNTY: Assessed CS - 16-17 (2014) '[non additive!']]]*ConsolGeog[[#This Row],[County Stats Distribution Factor]]</f>
        <v>0</v>
      </c>
      <c r="AB61" s="125">
        <f>ConsolGeog[[#This Row],[COUNTY: Assessed CS - 16-24 (2014) '[non additive!']]]*ConsolGeog[[#This Row],[County Stats Distribution Factor]]</f>
        <v>0</v>
      </c>
      <c r="AC61" s="125">
        <f>ConsolGeog[[#This Row],[COUNTY: Assessed CS - 18-24 (2014) '[non additive!']]]*ConsolGeog[[#This Row],[County Stats Distribution Factor]]</f>
        <v>0</v>
      </c>
      <c r="AD61" s="125" t="str">
        <f>IF(AND(ConsolGeog[[#This Row],[Presented HS - 16-17 (2014)]]+ConsolGeog[[#This Row],[Presented HS - 18-24 (2014)]]&lt;&gt;0,ConsolGeog[[#This Row],[Presented HS - 16-24 (2014)]]&lt;&gt;0),"ERROR","")</f>
        <v/>
      </c>
      <c r="AE61" s="125" t="str">
        <f>IF(AND(ConsolGeog[[#This Row],[Presented CS - 16-17 (2014)]]+ConsolGeog[[#This Row],[Presented CS - 18-24 (2014)]]&lt;&gt;0,ConsolGeog[[#This Row],[Presented CS - 16-24 (2014)]]&lt;&gt;0),"ERROR","")</f>
        <v/>
      </c>
      <c r="AF61" s="125" t="str">
        <f>IF(AND(ConsolGeog[[#This Row],[Assessed HS - 16-17 (2014)]]+ConsolGeog[[#This Row],[Assessed HS - 18-24 (2014)]]&lt;&gt;0,ConsolGeog[[#This Row],[Assessed HS - 16-24 (2014)]]&lt;&gt;0),"ERROR","")</f>
        <v/>
      </c>
      <c r="AG61" s="125" t="str">
        <f>IF(AND(ConsolGeog[[#This Row],[Assessed CS - 16-17 (2014)]]+ConsolGeog[[#This Row],[Assessed CS - 18-24 (2014)]]&lt;&gt;0,ConsolGeog[[#This Row],[Assessed CS - 16-24 (2014)]]&lt;&gt;0),"ERROR","")</f>
        <v/>
      </c>
      <c r="AH61" s="125" t="str">
        <f>IF(OR(ConsolGeog[[#This Row],[TEST: overlapping age ranges: Presented HS]]&lt;&gt;"",ConsolGeog[[#This Row],[TEST: overlapping age ranges: Presented CS]]&lt;&gt;"",ConsolGeog[[#This Row],[TEST: overlapping age ranges: Assessed HS]]&lt;&gt;"",ConsolGeog[[#This Row],[TEST: overlapping age ranges: Assessed CS]]&lt;&gt;""),"ERROR","")</f>
        <v/>
      </c>
      <c r="AI6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2" spans="1:35">
      <c r="A62" s="38" t="s">
        <v>777</v>
      </c>
      <c r="B62" s="38" t="s">
        <v>778</v>
      </c>
      <c r="C62" s="38">
        <v>470981</v>
      </c>
      <c r="D62" s="38">
        <v>325534.12</v>
      </c>
      <c r="E62" s="38" t="s">
        <v>777</v>
      </c>
      <c r="F62" s="116">
        <f>IF(ISERROR(MATCH(ConsolGeog[[#This Row],[lad14cd]],CentrepointSourced[2014 ONS Code],0)),1,"")</f>
        <v>1</v>
      </c>
      <c r="G62" s="113" t="str">
        <f>TRIM(IF(ConsolGeog[[#This Row],[Not in Centre Point Sourced?]]=1,INDEX(LKP_MissingLATypesDQ[TYPE],MATCH(ConsolGeog[[#This Row],[lad14cd]],LKP_MissingLATypesDQ[ONS_CODE],0)),INDEX(CentrepointSourced[LA Type DQ],MATCH(ConsolGeog[[#This Row],[lad14cd]],CentrepointSourced[2014 ONS Code],0))))</f>
        <v>Unitary</v>
      </c>
      <c r="H62" s="117" t="str">
        <f>IF(OR(ConsolGeog[[#This Row],[LA Type]]="Unitary",ConsolGeog[[#This Row],[LA Type]]="District"),"England",INDEX(CentrepointSourced[Country],MATCH(ConsolGeog[[#This Row],[lad14cd]],CentrepointSourced[2014 ONS Code],0)))</f>
        <v>England</v>
      </c>
      <c r="I6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Wiltshire</v>
      </c>
      <c r="J62" s="114">
        <f>SUMIFS(CentrepointSourced[Presented HS - 16-17],CentrepointSourced[2014 ONS Code],ConsolGeog[[#This Row],[lad14cd]],CentrepointSourced[Year],2014)</f>
        <v>0</v>
      </c>
      <c r="K62" s="114">
        <f>SUMIFS(CentrepointSourced[Presented HS - 16-24],CentrepointSourced[2014 ONS Code],ConsolGeog[[#This Row],[lad14cd]],CentrepointSourced[Year],2014)</f>
        <v>0</v>
      </c>
      <c r="L62" s="114">
        <f>SUMIFS(CentrepointSourced[Presented HS - 18-24],CentrepointSourced[2014 ONS Code],ConsolGeog[[#This Row],[lad14cd]],CentrepointSourced[Year],2014)</f>
        <v>0</v>
      </c>
      <c r="M62" s="114">
        <f>SUMIFS(CentrepointSourced[Assessed HS - 16-17],CentrepointSourced[2014 ONS Code],ConsolGeog[[#This Row],[lad14cd]],CentrepointSourced[Year],2014)</f>
        <v>0</v>
      </c>
      <c r="N62" s="114">
        <f>SUMIFS(CentrepointSourced[Assessed HS - 16-24],CentrepointSourced[2014 ONS Code],ConsolGeog[[#This Row],[lad14cd]],CentrepointSourced[Year],2014)</f>
        <v>0</v>
      </c>
      <c r="O62" s="114">
        <f>SUMIFS(CentrepointSourced[Assessed HS - 18-24],CentrepointSourced[2014 ONS Code],ConsolGeog[[#This Row],[lad14cd]],CentrepointSourced[Year],2014)</f>
        <v>0</v>
      </c>
      <c r="P62" s="114">
        <f>SUMIFS(CentrepointSourced[Presented CS - 16-17],CentrepointSourced[Local Authority DQ],ConsolGeog[[#This Row],[County Name]],CentrepointSourced[Year],2014)</f>
        <v>0</v>
      </c>
      <c r="Q62" s="114">
        <f>SUMIFS(CentrepointSourced[Presented CS - 16-24],CentrepointSourced[Local Authority DQ],ConsolGeog[[#This Row],[County Name]],CentrepointSourced[Year],2014)</f>
        <v>0</v>
      </c>
      <c r="R62" s="114">
        <f>SUMIFS(CentrepointSourced[Presented CS - 18-24],CentrepointSourced[Local Authority DQ],ConsolGeog[[#This Row],[County Name]],CentrepointSourced[Year],2014)</f>
        <v>0</v>
      </c>
      <c r="S62" s="114">
        <f>SUMIFS(CentrepointSourced[Assessed CS - 16-17],CentrepointSourced[Local Authority DQ],ConsolGeog[[#This Row],[County Name]],CentrepointSourced[Year],2014)</f>
        <v>0</v>
      </c>
      <c r="T62" s="114">
        <f>SUMIFS(CentrepointSourced[Assessed CS - 16-24],CentrepointSourced[Local Authority DQ],ConsolGeog[[#This Row],[County Name]],CentrepointSourced[Year],2014)</f>
        <v>0</v>
      </c>
      <c r="U62" s="114">
        <f>SUMIFS(CentrepointSourced[Assessed CS - 18-24],CentrepointSourced[Local Authority DQ],ConsolGeog[[#This Row],[County Name]],CentrepointSourced[Year],2014)</f>
        <v>0</v>
      </c>
      <c r="V62" s="114">
        <f>IF(ConsolGeog[[#This Row],[LA Type]]="District",SUMIFS(ConsolGeog[population],ConsolGeog[LA Type],"District",ConsolGeog[County Name],ConsolGeog[[#This Row],[County Name]]),IF(ConsolGeog[[#This Row],[LA Type]]="Unitary",ConsolGeog[[#This Row],[population]],0))</f>
        <v>470981</v>
      </c>
      <c r="W62" s="115">
        <f>IF(ConsolGeog[[#This Row],[COUNTY: Sum of districts'' populations '[non additive!']]]=0,0,ConsolGeog[[#This Row],[population]]/ConsolGeog[[#This Row],[COUNTY: Sum of districts'' populations '[non additive!']]])</f>
        <v>1</v>
      </c>
      <c r="X62" s="125">
        <f>ConsolGeog[[#This Row],[COUNTY: Presented CS - 16-17 (2014) '[non additive!']]]*ConsolGeog[[#This Row],[County Stats Distribution Factor]]</f>
        <v>0</v>
      </c>
      <c r="Y62" s="125">
        <f>ConsolGeog[[#This Row],[COUNTY: Presented CS - 16-24 (2014) '[non additive!']]]*ConsolGeog[[#This Row],[County Stats Distribution Factor]]</f>
        <v>0</v>
      </c>
      <c r="Z62" s="125">
        <f>ConsolGeog[[#This Row],[COUNTY: Presented CS - 18-24 (2014) '[non additive!']]]*ConsolGeog[[#This Row],[County Stats Distribution Factor]]</f>
        <v>0</v>
      </c>
      <c r="AA62" s="125">
        <f>ConsolGeog[[#This Row],[COUNTY: Assessed CS - 16-17 (2014) '[non additive!']]]*ConsolGeog[[#This Row],[County Stats Distribution Factor]]</f>
        <v>0</v>
      </c>
      <c r="AB62" s="125">
        <f>ConsolGeog[[#This Row],[COUNTY: Assessed CS - 16-24 (2014) '[non additive!']]]*ConsolGeog[[#This Row],[County Stats Distribution Factor]]</f>
        <v>0</v>
      </c>
      <c r="AC62" s="125">
        <f>ConsolGeog[[#This Row],[COUNTY: Assessed CS - 18-24 (2014) '[non additive!']]]*ConsolGeog[[#This Row],[County Stats Distribution Factor]]</f>
        <v>0</v>
      </c>
      <c r="AD62" s="125" t="str">
        <f>IF(AND(ConsolGeog[[#This Row],[Presented HS - 16-17 (2014)]]+ConsolGeog[[#This Row],[Presented HS - 18-24 (2014)]]&lt;&gt;0,ConsolGeog[[#This Row],[Presented HS - 16-24 (2014)]]&lt;&gt;0),"ERROR","")</f>
        <v/>
      </c>
      <c r="AE62" s="125" t="str">
        <f>IF(AND(ConsolGeog[[#This Row],[Presented CS - 16-17 (2014)]]+ConsolGeog[[#This Row],[Presented CS - 18-24 (2014)]]&lt;&gt;0,ConsolGeog[[#This Row],[Presented CS - 16-24 (2014)]]&lt;&gt;0),"ERROR","")</f>
        <v/>
      </c>
      <c r="AF62" s="125" t="str">
        <f>IF(AND(ConsolGeog[[#This Row],[Assessed HS - 16-17 (2014)]]+ConsolGeog[[#This Row],[Assessed HS - 18-24 (2014)]]&lt;&gt;0,ConsolGeog[[#This Row],[Assessed HS - 16-24 (2014)]]&lt;&gt;0),"ERROR","")</f>
        <v/>
      </c>
      <c r="AG62" s="125" t="str">
        <f>IF(AND(ConsolGeog[[#This Row],[Assessed CS - 16-17 (2014)]]+ConsolGeog[[#This Row],[Assessed CS - 18-24 (2014)]]&lt;&gt;0,ConsolGeog[[#This Row],[Assessed CS - 16-24 (2014)]]&lt;&gt;0),"ERROR","")</f>
        <v/>
      </c>
      <c r="AH62" s="125" t="str">
        <f>IF(OR(ConsolGeog[[#This Row],[TEST: overlapping age ranges: Presented HS]]&lt;&gt;"",ConsolGeog[[#This Row],[TEST: overlapping age ranges: Presented CS]]&lt;&gt;"",ConsolGeog[[#This Row],[TEST: overlapping age ranges: Assessed HS]]&lt;&gt;"",ConsolGeog[[#This Row],[TEST: overlapping age ranges: Assessed CS]]&lt;&gt;""),"ERROR","")</f>
        <v/>
      </c>
      <c r="AI6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3" spans="1:35" s="35" customFormat="1" ht="15" customHeight="1">
      <c r="A63" s="38" t="s">
        <v>776</v>
      </c>
      <c r="B63" s="38" t="s">
        <v>119</v>
      </c>
      <c r="C63" s="38">
        <v>90588</v>
      </c>
      <c r="D63" s="38">
        <v>50943.05</v>
      </c>
      <c r="E63" s="38" t="s">
        <v>776</v>
      </c>
      <c r="F63" s="112" t="str">
        <f>IF(ISERROR(MATCH(ConsolGeog[[#This Row],[lad14cd]],CentrepointSourced[2014 ONS Code],0)),1,"")</f>
        <v/>
      </c>
      <c r="G63" s="113" t="str">
        <f>TRIM(IF(ConsolGeog[[#This Row],[Not in Centre Point Sourced?]]=1,INDEX(LKP_MissingLATypesDQ[TYPE],MATCH(ConsolGeog[[#This Row],[lad14cd]],LKP_MissingLATypesDQ[ONS_CODE],0)),INDEX(CentrepointSourced[LA Type DQ],MATCH(ConsolGeog[[#This Row],[lad14cd]],CentrepointSourced[2014 ONS Code],0))))</f>
        <v>District</v>
      </c>
      <c r="H63" s="113" t="str">
        <f>IF(OR(ConsolGeog[[#This Row],[LA Type]]="Unitary",ConsolGeog[[#This Row],[LA Type]]="District"),"England",INDEX(CentrepointSourced[Country],MATCH(ConsolGeog[[#This Row],[lad14cd]],CentrepointSourced[2014 ONS Code],0)))</f>
        <v>England</v>
      </c>
      <c r="I6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63" s="114">
        <f>SUMIFS(CentrepointSourced[Presented HS - 16-17],CentrepointSourced[2014 ONS Code],ConsolGeog[[#This Row],[lad14cd]],CentrepointSourced[Year],2014)</f>
        <v>0</v>
      </c>
      <c r="K63" s="114">
        <f>SUMIFS(CentrepointSourced[Presented HS - 16-24],CentrepointSourced[2014 ONS Code],ConsolGeog[[#This Row],[lad14cd]],CentrepointSourced[Year],2014)</f>
        <v>0</v>
      </c>
      <c r="L63" s="114">
        <f>SUMIFS(CentrepointSourced[Presented HS - 18-24],CentrepointSourced[2014 ONS Code],ConsolGeog[[#This Row],[lad14cd]],CentrepointSourced[Year],2014)</f>
        <v>30</v>
      </c>
      <c r="M63" s="114">
        <f>SUMIFS(CentrepointSourced[Assessed HS - 16-17],CentrepointSourced[2014 ONS Code],ConsolGeog[[#This Row],[lad14cd]],CentrepointSourced[Year],2014)</f>
        <v>0</v>
      </c>
      <c r="N63" s="114">
        <f>SUMIFS(CentrepointSourced[Assessed HS - 16-24],CentrepointSourced[2014 ONS Code],ConsolGeog[[#This Row],[lad14cd]],CentrepointSourced[Year],2014)</f>
        <v>0</v>
      </c>
      <c r="O63" s="114">
        <f>SUMIFS(CentrepointSourced[Assessed HS - 18-24],CentrepointSourced[2014 ONS Code],ConsolGeog[[#This Row],[lad14cd]],CentrepointSourced[Year],2014)</f>
        <v>26</v>
      </c>
      <c r="P63" s="114">
        <f>SUMIFS(CentrepointSourced[Presented CS - 16-17],CentrepointSourced[Local Authority DQ],ConsolGeog[[#This Row],[County Name]],CentrepointSourced[Year],2014)</f>
        <v>190</v>
      </c>
      <c r="Q63" s="114">
        <f>SUMIFS(CentrepointSourced[Presented CS - 16-24],CentrepointSourced[Local Authority DQ],ConsolGeog[[#This Row],[County Name]],CentrepointSourced[Year],2014)</f>
        <v>0</v>
      </c>
      <c r="R63" s="114">
        <f>SUMIFS(CentrepointSourced[Presented CS - 18-24],CentrepointSourced[Local Authority DQ],ConsolGeog[[#This Row],[County Name]],CentrepointSourced[Year],2014)</f>
        <v>0</v>
      </c>
      <c r="S63" s="114">
        <f>SUMIFS(CentrepointSourced[Assessed CS - 16-17],CentrepointSourced[Local Authority DQ],ConsolGeog[[#This Row],[County Name]],CentrepointSourced[Year],2014)</f>
        <v>87</v>
      </c>
      <c r="T63" s="114">
        <f>SUMIFS(CentrepointSourced[Assessed CS - 16-24],CentrepointSourced[Local Authority DQ],ConsolGeog[[#This Row],[County Name]],CentrepointSourced[Year],2014)</f>
        <v>0</v>
      </c>
      <c r="U63" s="114">
        <f>SUMIFS(CentrepointSourced[Assessed CS - 18-24],CentrepointSourced[Local Authority DQ],ConsolGeog[[#This Row],[County Name]],CentrepointSourced[Year],2014)</f>
        <v>0</v>
      </c>
      <c r="V63" s="114">
        <f>IF(ConsolGeog[[#This Row],[LA Type]]="District",SUMIFS(ConsolGeog[population],ConsolGeog[LA Type],"District",ConsolGeog[County Name],ConsolGeog[[#This Row],[County Name]]),IF(ConsolGeog[[#This Row],[LA Type]]="Unitary",ConsolGeog[[#This Row],[population]],0))</f>
        <v>526671</v>
      </c>
      <c r="W63" s="115">
        <f>IF(ConsolGeog[[#This Row],[COUNTY: Sum of districts'' populations '[non additive!']]]=0,0,ConsolGeog[[#This Row],[population]]/ConsolGeog[[#This Row],[COUNTY: Sum of districts'' populations '[non additive!']]])</f>
        <v>0.17200111644651025</v>
      </c>
      <c r="X63" s="125">
        <f>ConsolGeog[[#This Row],[COUNTY: Presented CS - 16-17 (2014) '[non additive!']]]*ConsolGeog[[#This Row],[County Stats Distribution Factor]]</f>
        <v>32.680212124836949</v>
      </c>
      <c r="Y63" s="125">
        <f>ConsolGeog[[#This Row],[COUNTY: Presented CS - 16-24 (2014) '[non additive!']]]*ConsolGeog[[#This Row],[County Stats Distribution Factor]]</f>
        <v>0</v>
      </c>
      <c r="Z63" s="125">
        <f>ConsolGeog[[#This Row],[COUNTY: Presented CS - 18-24 (2014) '[non additive!']]]*ConsolGeog[[#This Row],[County Stats Distribution Factor]]</f>
        <v>0</v>
      </c>
      <c r="AA63" s="125">
        <f>ConsolGeog[[#This Row],[COUNTY: Assessed CS - 16-17 (2014) '[non additive!']]]*ConsolGeog[[#This Row],[County Stats Distribution Factor]]</f>
        <v>14.964097130846392</v>
      </c>
      <c r="AB63" s="125">
        <f>ConsolGeog[[#This Row],[COUNTY: Assessed CS - 16-24 (2014) '[non additive!']]]*ConsolGeog[[#This Row],[County Stats Distribution Factor]]</f>
        <v>0</v>
      </c>
      <c r="AC63" s="125">
        <f>ConsolGeog[[#This Row],[COUNTY: Assessed CS - 18-24 (2014) '[non additive!']]]*ConsolGeog[[#This Row],[County Stats Distribution Factor]]</f>
        <v>0</v>
      </c>
      <c r="AD63" s="125" t="str">
        <f>IF(AND(ConsolGeog[[#This Row],[Presented HS - 16-17 (2014)]]+ConsolGeog[[#This Row],[Presented HS - 18-24 (2014)]]&lt;&gt;0,ConsolGeog[[#This Row],[Presented HS - 16-24 (2014)]]&lt;&gt;0),"ERROR","")</f>
        <v/>
      </c>
      <c r="AE63" s="125" t="str">
        <f>IF(AND(ConsolGeog[[#This Row],[Presented CS - 16-17 (2014)]]+ConsolGeog[[#This Row],[Presented CS - 18-24 (2014)]]&lt;&gt;0,ConsolGeog[[#This Row],[Presented CS - 16-24 (2014)]]&lt;&gt;0),"ERROR","")</f>
        <v/>
      </c>
      <c r="AF63" s="125" t="str">
        <f>IF(AND(ConsolGeog[[#This Row],[Assessed HS - 16-17 (2014)]]+ConsolGeog[[#This Row],[Assessed HS - 18-24 (2014)]]&lt;&gt;0,ConsolGeog[[#This Row],[Assessed HS - 16-24 (2014)]]&lt;&gt;0),"ERROR","")</f>
        <v/>
      </c>
      <c r="AG63" s="125" t="str">
        <f>IF(AND(ConsolGeog[[#This Row],[Assessed CS - 16-17 (2014)]]+ConsolGeog[[#This Row],[Assessed CS - 18-24 (2014)]]&lt;&gt;0,ConsolGeog[[#This Row],[Assessed CS - 16-24 (2014)]]&lt;&gt;0),"ERROR","")</f>
        <v/>
      </c>
      <c r="AH63" s="125" t="str">
        <f>IF(OR(ConsolGeog[[#This Row],[TEST: overlapping age ranges: Presented HS]]&lt;&gt;"",ConsolGeog[[#This Row],[TEST: overlapping age ranges: Presented CS]]&lt;&gt;"",ConsolGeog[[#This Row],[TEST: overlapping age ranges: Assessed HS]]&lt;&gt;"",ConsolGeog[[#This Row],[TEST: overlapping age ranges: Assessed CS]]&lt;&gt;""),"ERROR","")</f>
        <v/>
      </c>
      <c r="AI6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4" spans="1:35" ht="15" customHeight="1">
      <c r="A64" s="38" t="s">
        <v>775</v>
      </c>
      <c r="B64" s="38" t="s">
        <v>101</v>
      </c>
      <c r="C64" s="38">
        <v>148915</v>
      </c>
      <c r="D64" s="38">
        <v>83316.94</v>
      </c>
      <c r="E64" s="38" t="s">
        <v>775</v>
      </c>
      <c r="F64" s="116" t="str">
        <f>IF(ISERROR(MATCH(ConsolGeog[[#This Row],[lad14cd]],CentrepointSourced[2014 ONS Code],0)),1,"")</f>
        <v/>
      </c>
      <c r="G64" s="113" t="str">
        <f>TRIM(IF(ConsolGeog[[#This Row],[Not in Centre Point Sourced?]]=1,INDEX(LKP_MissingLATypesDQ[TYPE],MATCH(ConsolGeog[[#This Row],[lad14cd]],LKP_MissingLATypesDQ[ONS_CODE],0)),INDEX(CentrepointSourced[LA Type DQ],MATCH(ConsolGeog[[#This Row],[lad14cd]],CentrepointSourced[2014 ONS Code],0))))</f>
        <v>District</v>
      </c>
      <c r="H64" s="117" t="str">
        <f>IF(OR(ConsolGeog[[#This Row],[LA Type]]="Unitary",ConsolGeog[[#This Row],[LA Type]]="District"),"England",INDEX(CentrepointSourced[Country],MATCH(ConsolGeog[[#This Row],[lad14cd]],CentrepointSourced[2014 ONS Code],0)))</f>
        <v>England</v>
      </c>
      <c r="I6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64" s="114">
        <f>SUMIFS(CentrepointSourced[Presented HS - 16-17],CentrepointSourced[2014 ONS Code],ConsolGeog[[#This Row],[lad14cd]],CentrepointSourced[Year],2014)</f>
        <v>0</v>
      </c>
      <c r="K64" s="114">
        <f>SUMIFS(CentrepointSourced[Presented HS - 16-24],CentrepointSourced[2014 ONS Code],ConsolGeog[[#This Row],[lad14cd]],CentrepointSourced[Year],2014)</f>
        <v>0</v>
      </c>
      <c r="L64" s="114">
        <f>SUMIFS(CentrepointSourced[Presented HS - 18-24],CentrepointSourced[2014 ONS Code],ConsolGeog[[#This Row],[lad14cd]],CentrepointSourced[Year],2014)</f>
        <v>231</v>
      </c>
      <c r="M64" s="114">
        <f>SUMIFS(CentrepointSourced[Assessed HS - 16-17],CentrepointSourced[2014 ONS Code],ConsolGeog[[#This Row],[lad14cd]],CentrepointSourced[Year],2014)</f>
        <v>0</v>
      </c>
      <c r="N64" s="114">
        <f>SUMIFS(CentrepointSourced[Assessed HS - 16-24],CentrepointSourced[2014 ONS Code],ConsolGeog[[#This Row],[lad14cd]],CentrepointSourced[Year],2014)</f>
        <v>0</v>
      </c>
      <c r="O64" s="114">
        <f>SUMIFS(CentrepointSourced[Assessed HS - 18-24],CentrepointSourced[2014 ONS Code],ConsolGeog[[#This Row],[lad14cd]],CentrepointSourced[Year],2014)</f>
        <v>48</v>
      </c>
      <c r="P64" s="114">
        <f>SUMIFS(CentrepointSourced[Presented CS - 16-17],CentrepointSourced[Local Authority DQ],ConsolGeog[[#This Row],[County Name]],CentrepointSourced[Year],2014)</f>
        <v>190</v>
      </c>
      <c r="Q64" s="114">
        <f>SUMIFS(CentrepointSourced[Presented CS - 16-24],CentrepointSourced[Local Authority DQ],ConsolGeog[[#This Row],[County Name]],CentrepointSourced[Year],2014)</f>
        <v>0</v>
      </c>
      <c r="R64" s="114">
        <f>SUMIFS(CentrepointSourced[Presented CS - 18-24],CentrepointSourced[Local Authority DQ],ConsolGeog[[#This Row],[County Name]],CentrepointSourced[Year],2014)</f>
        <v>0</v>
      </c>
      <c r="S64" s="114">
        <f>SUMIFS(CentrepointSourced[Assessed CS - 16-17],CentrepointSourced[Local Authority DQ],ConsolGeog[[#This Row],[County Name]],CentrepointSourced[Year],2014)</f>
        <v>87</v>
      </c>
      <c r="T64" s="114">
        <f>SUMIFS(CentrepointSourced[Assessed CS - 16-24],CentrepointSourced[Local Authority DQ],ConsolGeog[[#This Row],[County Name]],CentrepointSourced[Year],2014)</f>
        <v>0</v>
      </c>
      <c r="U64" s="114">
        <f>SUMIFS(CentrepointSourced[Assessed CS - 18-24],CentrepointSourced[Local Authority DQ],ConsolGeog[[#This Row],[County Name]],CentrepointSourced[Year],2014)</f>
        <v>0</v>
      </c>
      <c r="V64" s="114">
        <f>IF(ConsolGeog[[#This Row],[LA Type]]="District",SUMIFS(ConsolGeog[population],ConsolGeog[LA Type],"District",ConsolGeog[County Name],ConsolGeog[[#This Row],[County Name]]),IF(ConsolGeog[[#This Row],[LA Type]]="Unitary",ConsolGeog[[#This Row],[population]],0))</f>
        <v>526671</v>
      </c>
      <c r="W64" s="115">
        <f>IF(ConsolGeog[[#This Row],[COUNTY: Sum of districts'' populations '[non additive!']]]=0,0,ConsolGeog[[#This Row],[population]]/ConsolGeog[[#This Row],[COUNTY: Sum of districts'' populations '[non additive!']]])</f>
        <v>0.28274767359509068</v>
      </c>
      <c r="X64" s="125">
        <f>ConsolGeog[[#This Row],[COUNTY: Presented CS - 16-17 (2014) '[non additive!']]]*ConsolGeog[[#This Row],[County Stats Distribution Factor]]</f>
        <v>53.722057983067231</v>
      </c>
      <c r="Y64" s="125">
        <f>ConsolGeog[[#This Row],[COUNTY: Presented CS - 16-24 (2014) '[non additive!']]]*ConsolGeog[[#This Row],[County Stats Distribution Factor]]</f>
        <v>0</v>
      </c>
      <c r="Z64" s="125">
        <f>ConsolGeog[[#This Row],[COUNTY: Presented CS - 18-24 (2014) '[non additive!']]]*ConsolGeog[[#This Row],[County Stats Distribution Factor]]</f>
        <v>0</v>
      </c>
      <c r="AA64" s="125">
        <f>ConsolGeog[[#This Row],[COUNTY: Assessed CS - 16-17 (2014) '[non additive!']]]*ConsolGeog[[#This Row],[County Stats Distribution Factor]]</f>
        <v>24.599047602772888</v>
      </c>
      <c r="AB64" s="125">
        <f>ConsolGeog[[#This Row],[COUNTY: Assessed CS - 16-24 (2014) '[non additive!']]]*ConsolGeog[[#This Row],[County Stats Distribution Factor]]</f>
        <v>0</v>
      </c>
      <c r="AC64" s="125">
        <f>ConsolGeog[[#This Row],[COUNTY: Assessed CS - 18-24 (2014) '[non additive!']]]*ConsolGeog[[#This Row],[County Stats Distribution Factor]]</f>
        <v>0</v>
      </c>
      <c r="AD64" s="125" t="str">
        <f>IF(AND(ConsolGeog[[#This Row],[Presented HS - 16-17 (2014)]]+ConsolGeog[[#This Row],[Presented HS - 18-24 (2014)]]&lt;&gt;0,ConsolGeog[[#This Row],[Presented HS - 16-24 (2014)]]&lt;&gt;0),"ERROR","")</f>
        <v/>
      </c>
      <c r="AE64" s="125" t="str">
        <f>IF(AND(ConsolGeog[[#This Row],[Presented CS - 16-17 (2014)]]+ConsolGeog[[#This Row],[Presented CS - 18-24 (2014)]]&lt;&gt;0,ConsolGeog[[#This Row],[Presented CS - 16-24 (2014)]]&lt;&gt;0),"ERROR","")</f>
        <v/>
      </c>
      <c r="AF64" s="125" t="str">
        <f>IF(AND(ConsolGeog[[#This Row],[Assessed HS - 16-17 (2014)]]+ConsolGeog[[#This Row],[Assessed HS - 18-24 (2014)]]&lt;&gt;0,ConsolGeog[[#This Row],[Assessed HS - 16-24 (2014)]]&lt;&gt;0),"ERROR","")</f>
        <v/>
      </c>
      <c r="AG64" s="125" t="str">
        <f>IF(AND(ConsolGeog[[#This Row],[Assessed CS - 16-17 (2014)]]+ConsolGeog[[#This Row],[Assessed CS - 18-24 (2014)]]&lt;&gt;0,ConsolGeog[[#This Row],[Assessed CS - 16-24 (2014)]]&lt;&gt;0),"ERROR","")</f>
        <v/>
      </c>
      <c r="AH64" s="125" t="str">
        <f>IF(OR(ConsolGeog[[#This Row],[TEST: overlapping age ranges: Presented HS]]&lt;&gt;"",ConsolGeog[[#This Row],[TEST: overlapping age ranges: Presented CS]]&lt;&gt;"",ConsolGeog[[#This Row],[TEST: overlapping age ranges: Assessed HS]]&lt;&gt;"",ConsolGeog[[#This Row],[TEST: overlapping age ranges: Assessed CS]]&lt;&gt;""),"ERROR","")</f>
        <v/>
      </c>
      <c r="AI6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5" spans="1:35" s="35" customFormat="1">
      <c r="A65" s="38" t="s">
        <v>773</v>
      </c>
      <c r="B65" s="38" t="s">
        <v>774</v>
      </c>
      <c r="C65" s="38">
        <v>157479</v>
      </c>
      <c r="D65" s="38">
        <v>47641.2</v>
      </c>
      <c r="E65" s="38" t="s">
        <v>773</v>
      </c>
      <c r="F65" s="112">
        <f>IF(ISERROR(MATCH(ConsolGeog[[#This Row],[lad14cd]],CentrepointSourced[2014 ONS Code],0)),1,"")</f>
        <v>1</v>
      </c>
      <c r="G65" s="113" t="str">
        <f>TRIM(IF(ConsolGeog[[#This Row],[Not in Centre Point Sourced?]]=1,INDEX(LKP_MissingLATypesDQ[TYPE],MATCH(ConsolGeog[[#This Row],[lad14cd]],LKP_MissingLATypesDQ[ONS_CODE],0)),INDEX(CentrepointSourced[LA Type DQ],MATCH(ConsolGeog[[#This Row],[lad14cd]],CentrepointSourced[2014 ONS Code],0))))</f>
        <v>Unitary</v>
      </c>
      <c r="H65" s="113" t="str">
        <f>IF(OR(ConsolGeog[[#This Row],[LA Type]]="Unitary",ConsolGeog[[#This Row],[LA Type]]="District"),"England",INDEX(CentrepointSourced[Country],MATCH(ConsolGeog[[#This Row],[lad14cd]],CentrepointSourced[2014 ONS Code],0)))</f>
        <v>England</v>
      </c>
      <c r="I6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Bedford</v>
      </c>
      <c r="J65" s="114">
        <f>SUMIFS(CentrepointSourced[Presented HS - 16-17],CentrepointSourced[2014 ONS Code],ConsolGeog[[#This Row],[lad14cd]],CentrepointSourced[Year],2014)</f>
        <v>0</v>
      </c>
      <c r="K65" s="114">
        <f>SUMIFS(CentrepointSourced[Presented HS - 16-24],CentrepointSourced[2014 ONS Code],ConsolGeog[[#This Row],[lad14cd]],CentrepointSourced[Year],2014)</f>
        <v>0</v>
      </c>
      <c r="L65" s="114">
        <f>SUMIFS(CentrepointSourced[Presented HS - 18-24],CentrepointSourced[2014 ONS Code],ConsolGeog[[#This Row],[lad14cd]],CentrepointSourced[Year],2014)</f>
        <v>0</v>
      </c>
      <c r="M65" s="114">
        <f>SUMIFS(CentrepointSourced[Assessed HS - 16-17],CentrepointSourced[2014 ONS Code],ConsolGeog[[#This Row],[lad14cd]],CentrepointSourced[Year],2014)</f>
        <v>0</v>
      </c>
      <c r="N65" s="114">
        <f>SUMIFS(CentrepointSourced[Assessed HS - 16-24],CentrepointSourced[2014 ONS Code],ConsolGeog[[#This Row],[lad14cd]],CentrepointSourced[Year],2014)</f>
        <v>0</v>
      </c>
      <c r="O65" s="114">
        <f>SUMIFS(CentrepointSourced[Assessed HS - 18-24],CentrepointSourced[2014 ONS Code],ConsolGeog[[#This Row],[lad14cd]],CentrepointSourced[Year],2014)</f>
        <v>0</v>
      </c>
      <c r="P65" s="114">
        <f>SUMIFS(CentrepointSourced[Presented CS - 16-17],CentrepointSourced[Local Authority DQ],ConsolGeog[[#This Row],[County Name]],CentrepointSourced[Year],2014)</f>
        <v>0</v>
      </c>
      <c r="Q65" s="114">
        <f>SUMIFS(CentrepointSourced[Presented CS - 16-24],CentrepointSourced[Local Authority DQ],ConsolGeog[[#This Row],[County Name]],CentrepointSourced[Year],2014)</f>
        <v>0</v>
      </c>
      <c r="R65" s="114">
        <f>SUMIFS(CentrepointSourced[Presented CS - 18-24],CentrepointSourced[Local Authority DQ],ConsolGeog[[#This Row],[County Name]],CentrepointSourced[Year],2014)</f>
        <v>0</v>
      </c>
      <c r="S65" s="114">
        <f>SUMIFS(CentrepointSourced[Assessed CS - 16-17],CentrepointSourced[Local Authority DQ],ConsolGeog[[#This Row],[County Name]],CentrepointSourced[Year],2014)</f>
        <v>0</v>
      </c>
      <c r="T65" s="114">
        <f>SUMIFS(CentrepointSourced[Assessed CS - 16-24],CentrepointSourced[Local Authority DQ],ConsolGeog[[#This Row],[County Name]],CentrepointSourced[Year],2014)</f>
        <v>0</v>
      </c>
      <c r="U65" s="114">
        <f>SUMIFS(CentrepointSourced[Assessed CS - 18-24],CentrepointSourced[Local Authority DQ],ConsolGeog[[#This Row],[County Name]],CentrepointSourced[Year],2014)</f>
        <v>0</v>
      </c>
      <c r="V65" s="114">
        <f>IF(ConsolGeog[[#This Row],[LA Type]]="District",SUMIFS(ConsolGeog[population],ConsolGeog[LA Type],"District",ConsolGeog[County Name],ConsolGeog[[#This Row],[County Name]]),IF(ConsolGeog[[#This Row],[LA Type]]="Unitary",ConsolGeog[[#This Row],[population]],0))</f>
        <v>157479</v>
      </c>
      <c r="W65" s="115">
        <f>IF(ConsolGeog[[#This Row],[COUNTY: Sum of districts'' populations '[non additive!']]]=0,0,ConsolGeog[[#This Row],[population]]/ConsolGeog[[#This Row],[COUNTY: Sum of districts'' populations '[non additive!']]])</f>
        <v>1</v>
      </c>
      <c r="X65" s="125">
        <f>ConsolGeog[[#This Row],[COUNTY: Presented CS - 16-17 (2014) '[non additive!']]]*ConsolGeog[[#This Row],[County Stats Distribution Factor]]</f>
        <v>0</v>
      </c>
      <c r="Y65" s="125">
        <f>ConsolGeog[[#This Row],[COUNTY: Presented CS - 16-24 (2014) '[non additive!']]]*ConsolGeog[[#This Row],[County Stats Distribution Factor]]</f>
        <v>0</v>
      </c>
      <c r="Z65" s="125">
        <f>ConsolGeog[[#This Row],[COUNTY: Presented CS - 18-24 (2014) '[non additive!']]]*ConsolGeog[[#This Row],[County Stats Distribution Factor]]</f>
        <v>0</v>
      </c>
      <c r="AA65" s="125">
        <f>ConsolGeog[[#This Row],[COUNTY: Assessed CS - 16-17 (2014) '[non additive!']]]*ConsolGeog[[#This Row],[County Stats Distribution Factor]]</f>
        <v>0</v>
      </c>
      <c r="AB65" s="125">
        <f>ConsolGeog[[#This Row],[COUNTY: Assessed CS - 16-24 (2014) '[non additive!']]]*ConsolGeog[[#This Row],[County Stats Distribution Factor]]</f>
        <v>0</v>
      </c>
      <c r="AC65" s="125">
        <f>ConsolGeog[[#This Row],[COUNTY: Assessed CS - 18-24 (2014) '[non additive!']]]*ConsolGeog[[#This Row],[County Stats Distribution Factor]]</f>
        <v>0</v>
      </c>
      <c r="AD65" s="125" t="str">
        <f>IF(AND(ConsolGeog[[#This Row],[Presented HS - 16-17 (2014)]]+ConsolGeog[[#This Row],[Presented HS - 18-24 (2014)]]&lt;&gt;0,ConsolGeog[[#This Row],[Presented HS - 16-24 (2014)]]&lt;&gt;0),"ERROR","")</f>
        <v/>
      </c>
      <c r="AE65" s="125" t="str">
        <f>IF(AND(ConsolGeog[[#This Row],[Presented CS - 16-17 (2014)]]+ConsolGeog[[#This Row],[Presented CS - 18-24 (2014)]]&lt;&gt;0,ConsolGeog[[#This Row],[Presented CS - 16-24 (2014)]]&lt;&gt;0),"ERROR","")</f>
        <v/>
      </c>
      <c r="AF65" s="125" t="str">
        <f>IF(AND(ConsolGeog[[#This Row],[Assessed HS - 16-17 (2014)]]+ConsolGeog[[#This Row],[Assessed HS - 18-24 (2014)]]&lt;&gt;0,ConsolGeog[[#This Row],[Assessed HS - 16-24 (2014)]]&lt;&gt;0),"ERROR","")</f>
        <v/>
      </c>
      <c r="AG65" s="125" t="str">
        <f>IF(AND(ConsolGeog[[#This Row],[Assessed CS - 16-17 (2014)]]+ConsolGeog[[#This Row],[Assessed CS - 18-24 (2014)]]&lt;&gt;0,ConsolGeog[[#This Row],[Assessed CS - 16-24 (2014)]]&lt;&gt;0),"ERROR","")</f>
        <v/>
      </c>
      <c r="AH65" s="125" t="str">
        <f>IF(OR(ConsolGeog[[#This Row],[TEST: overlapping age ranges: Presented HS]]&lt;&gt;"",ConsolGeog[[#This Row],[TEST: overlapping age ranges: Presented CS]]&lt;&gt;"",ConsolGeog[[#This Row],[TEST: overlapping age ranges: Assessed HS]]&lt;&gt;"",ConsolGeog[[#This Row],[TEST: overlapping age ranges: Assessed CS]]&lt;&gt;""),"ERROR","")</f>
        <v/>
      </c>
      <c r="AI6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6" spans="1:35" s="35" customFormat="1" ht="15" customHeight="1">
      <c r="A66" s="38" t="s">
        <v>772</v>
      </c>
      <c r="B66" s="38" t="s">
        <v>264</v>
      </c>
      <c r="C66" s="38">
        <v>92635</v>
      </c>
      <c r="D66" s="38">
        <v>19634.810000000001</v>
      </c>
      <c r="E66" s="38" t="s">
        <v>772</v>
      </c>
      <c r="F66" s="112" t="str">
        <f>IF(ISERROR(MATCH(ConsolGeog[[#This Row],[lad14cd]],CentrepointSourced[2014 ONS Code],0)),1,"")</f>
        <v/>
      </c>
      <c r="G66" s="113" t="str">
        <f>TRIM(IF(ConsolGeog[[#This Row],[Not in Centre Point Sourced?]]=1,INDEX(LKP_MissingLATypesDQ[TYPE],MATCH(ConsolGeog[[#This Row],[lad14cd]],LKP_MissingLATypesDQ[ONS_CODE],0)),INDEX(CentrepointSourced[LA Type DQ],MATCH(ConsolGeog[[#This Row],[lad14cd]],CentrepointSourced[2014 ONS Code],0))))</f>
        <v>District</v>
      </c>
      <c r="H66" s="113" t="str">
        <f>IF(OR(ConsolGeog[[#This Row],[LA Type]]="Unitary",ConsolGeog[[#This Row],[LA Type]]="District"),"England",INDEX(CentrepointSourced[Country],MATCH(ConsolGeog[[#This Row],[lad14cd]],CentrepointSourced[2014 ONS Code],0)))</f>
        <v>England</v>
      </c>
      <c r="I6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Buckinghamshire</v>
      </c>
      <c r="J66" s="114">
        <f>SUMIFS(CentrepointSourced[Presented HS - 16-17],CentrepointSourced[2014 ONS Code],ConsolGeog[[#This Row],[lad14cd]],CentrepointSourced[Year],2014)</f>
        <v>0</v>
      </c>
      <c r="K66" s="114">
        <f>SUMIFS(CentrepointSourced[Presented HS - 16-24],CentrepointSourced[2014 ONS Code],ConsolGeog[[#This Row],[lad14cd]],CentrepointSourced[Year],2014)</f>
        <v>0</v>
      </c>
      <c r="L66" s="114">
        <f>SUMIFS(CentrepointSourced[Presented HS - 18-24],CentrepointSourced[2014 ONS Code],ConsolGeog[[#This Row],[lad14cd]],CentrepointSourced[Year],2014)</f>
        <v>0</v>
      </c>
      <c r="M66" s="114">
        <f>SUMIFS(CentrepointSourced[Assessed HS - 16-17],CentrepointSourced[2014 ONS Code],ConsolGeog[[#This Row],[lad14cd]],CentrepointSourced[Year],2014)</f>
        <v>0</v>
      </c>
      <c r="N66" s="114">
        <f>SUMIFS(CentrepointSourced[Assessed HS - 16-24],CentrepointSourced[2014 ONS Code],ConsolGeog[[#This Row],[lad14cd]],CentrepointSourced[Year],2014)</f>
        <v>0</v>
      </c>
      <c r="O66" s="114">
        <f>SUMIFS(CentrepointSourced[Assessed HS - 18-24],CentrepointSourced[2014 ONS Code],ConsolGeog[[#This Row],[lad14cd]],CentrepointSourced[Year],2014)</f>
        <v>0</v>
      </c>
      <c r="P66" s="114">
        <f>SUMIFS(CentrepointSourced[Presented CS - 16-17],CentrepointSourced[Local Authority DQ],ConsolGeog[[#This Row],[County Name]],CentrepointSourced[Year],2014)</f>
        <v>0</v>
      </c>
      <c r="Q66" s="114">
        <f>SUMIFS(CentrepointSourced[Presented CS - 16-24],CentrepointSourced[Local Authority DQ],ConsolGeog[[#This Row],[County Name]],CentrepointSourced[Year],2014)</f>
        <v>0</v>
      </c>
      <c r="R66" s="114">
        <f>SUMIFS(CentrepointSourced[Presented CS - 18-24],CentrepointSourced[Local Authority DQ],ConsolGeog[[#This Row],[County Name]],CentrepointSourced[Year],2014)</f>
        <v>0</v>
      </c>
      <c r="S66" s="114">
        <f>SUMIFS(CentrepointSourced[Assessed CS - 16-17],CentrepointSourced[Local Authority DQ],ConsolGeog[[#This Row],[County Name]],CentrepointSourced[Year],2014)</f>
        <v>0</v>
      </c>
      <c r="T66" s="114">
        <f>SUMIFS(CentrepointSourced[Assessed CS - 16-24],CentrepointSourced[Local Authority DQ],ConsolGeog[[#This Row],[County Name]],CentrepointSourced[Year],2014)</f>
        <v>0</v>
      </c>
      <c r="U66" s="114">
        <f>SUMIFS(CentrepointSourced[Assessed CS - 18-24],CentrepointSourced[Local Authority DQ],ConsolGeog[[#This Row],[County Name]],CentrepointSourced[Year],2014)</f>
        <v>0</v>
      </c>
      <c r="V66" s="114">
        <f>IF(ConsolGeog[[#This Row],[LA Type]]="District",SUMIFS(ConsolGeog[population],ConsolGeog[LA Type],"District",ConsolGeog[County Name],ConsolGeog[[#This Row],[County Name]]),IF(ConsolGeog[[#This Row],[LA Type]]="Unitary",ConsolGeog[[#This Row],[population]],0))</f>
        <v>505283</v>
      </c>
      <c r="W66" s="115">
        <f>IF(ConsolGeog[[#This Row],[COUNTY: Sum of districts'' populations '[non additive!']]]=0,0,ConsolGeog[[#This Row],[population]]/ConsolGeog[[#This Row],[COUNTY: Sum of districts'' populations '[non additive!']]])</f>
        <v>0.18333290453072831</v>
      </c>
      <c r="X66" s="125">
        <f>ConsolGeog[[#This Row],[COUNTY: Presented CS - 16-17 (2014) '[non additive!']]]*ConsolGeog[[#This Row],[County Stats Distribution Factor]]</f>
        <v>0</v>
      </c>
      <c r="Y66" s="125">
        <f>ConsolGeog[[#This Row],[COUNTY: Presented CS - 16-24 (2014) '[non additive!']]]*ConsolGeog[[#This Row],[County Stats Distribution Factor]]</f>
        <v>0</v>
      </c>
      <c r="Z66" s="125">
        <f>ConsolGeog[[#This Row],[COUNTY: Presented CS - 18-24 (2014) '[non additive!']]]*ConsolGeog[[#This Row],[County Stats Distribution Factor]]</f>
        <v>0</v>
      </c>
      <c r="AA66" s="125">
        <f>ConsolGeog[[#This Row],[COUNTY: Assessed CS - 16-17 (2014) '[non additive!']]]*ConsolGeog[[#This Row],[County Stats Distribution Factor]]</f>
        <v>0</v>
      </c>
      <c r="AB66" s="125">
        <f>ConsolGeog[[#This Row],[COUNTY: Assessed CS - 16-24 (2014) '[non additive!']]]*ConsolGeog[[#This Row],[County Stats Distribution Factor]]</f>
        <v>0</v>
      </c>
      <c r="AC66" s="125">
        <f>ConsolGeog[[#This Row],[COUNTY: Assessed CS - 18-24 (2014) '[non additive!']]]*ConsolGeog[[#This Row],[County Stats Distribution Factor]]</f>
        <v>0</v>
      </c>
      <c r="AD66" s="125" t="str">
        <f>IF(AND(ConsolGeog[[#This Row],[Presented HS - 16-17 (2014)]]+ConsolGeog[[#This Row],[Presented HS - 18-24 (2014)]]&lt;&gt;0,ConsolGeog[[#This Row],[Presented HS - 16-24 (2014)]]&lt;&gt;0),"ERROR","")</f>
        <v/>
      </c>
      <c r="AE66" s="125" t="str">
        <f>IF(AND(ConsolGeog[[#This Row],[Presented CS - 16-17 (2014)]]+ConsolGeog[[#This Row],[Presented CS - 18-24 (2014)]]&lt;&gt;0,ConsolGeog[[#This Row],[Presented CS - 16-24 (2014)]]&lt;&gt;0),"ERROR","")</f>
        <v/>
      </c>
      <c r="AF66" s="125" t="str">
        <f>IF(AND(ConsolGeog[[#This Row],[Assessed HS - 16-17 (2014)]]+ConsolGeog[[#This Row],[Assessed HS - 18-24 (2014)]]&lt;&gt;0,ConsolGeog[[#This Row],[Assessed HS - 16-24 (2014)]]&lt;&gt;0),"ERROR","")</f>
        <v/>
      </c>
      <c r="AG66" s="125" t="str">
        <f>IF(AND(ConsolGeog[[#This Row],[Assessed CS - 16-17 (2014)]]+ConsolGeog[[#This Row],[Assessed CS - 18-24 (2014)]]&lt;&gt;0,ConsolGeog[[#This Row],[Assessed CS - 16-24 (2014)]]&lt;&gt;0),"ERROR","")</f>
        <v/>
      </c>
      <c r="AH66" s="125" t="str">
        <f>IF(OR(ConsolGeog[[#This Row],[TEST: overlapping age ranges: Presented HS]]&lt;&gt;"",ConsolGeog[[#This Row],[TEST: overlapping age ranges: Presented CS]]&lt;&gt;"",ConsolGeog[[#This Row],[TEST: overlapping age ranges: Assessed HS]]&lt;&gt;"",ConsolGeog[[#This Row],[TEST: overlapping age ranges: Assessed CS]]&lt;&gt;""),"ERROR","")</f>
        <v/>
      </c>
      <c r="AI6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7" spans="1:35" ht="15" customHeight="1">
      <c r="A67" s="38" t="s">
        <v>771</v>
      </c>
      <c r="B67" s="38" t="s">
        <v>242</v>
      </c>
      <c r="C67" s="38">
        <v>66867</v>
      </c>
      <c r="D67" s="38">
        <v>14127.52</v>
      </c>
      <c r="E67" s="38" t="s">
        <v>771</v>
      </c>
      <c r="F67" s="116" t="str">
        <f>IF(ISERROR(MATCH(ConsolGeog[[#This Row],[lad14cd]],CentrepointSourced[2014 ONS Code],0)),1,"")</f>
        <v/>
      </c>
      <c r="G67" s="113" t="str">
        <f>TRIM(IF(ConsolGeog[[#This Row],[Not in Centre Point Sourced?]]=1,INDEX(LKP_MissingLATypesDQ[TYPE],MATCH(ConsolGeog[[#This Row],[lad14cd]],LKP_MissingLATypesDQ[ONS_CODE],0)),INDEX(CentrepointSourced[LA Type DQ],MATCH(ConsolGeog[[#This Row],[lad14cd]],CentrepointSourced[2014 ONS Code],0))))</f>
        <v>District</v>
      </c>
      <c r="H67" s="117" t="str">
        <f>IF(OR(ConsolGeog[[#This Row],[LA Type]]="Unitary",ConsolGeog[[#This Row],[LA Type]]="District"),"England",INDEX(CentrepointSourced[Country],MATCH(ConsolGeog[[#This Row],[lad14cd]],CentrepointSourced[2014 ONS Code],0)))</f>
        <v>England</v>
      </c>
      <c r="I6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Buckinghamshire</v>
      </c>
      <c r="J67" s="114">
        <f>SUMIFS(CentrepointSourced[Presented HS - 16-17],CentrepointSourced[2014 ONS Code],ConsolGeog[[#This Row],[lad14cd]],CentrepointSourced[Year],2014)</f>
        <v>2</v>
      </c>
      <c r="K67" s="114">
        <f>SUMIFS(CentrepointSourced[Presented HS - 16-24],CentrepointSourced[2014 ONS Code],ConsolGeog[[#This Row],[lad14cd]],CentrepointSourced[Year],2014)</f>
        <v>0</v>
      </c>
      <c r="L67" s="114">
        <f>SUMIFS(CentrepointSourced[Presented HS - 18-24],CentrepointSourced[2014 ONS Code],ConsolGeog[[#This Row],[lad14cd]],CentrepointSourced[Year],2014)</f>
        <v>0</v>
      </c>
      <c r="M67" s="114">
        <f>SUMIFS(CentrepointSourced[Assessed HS - 16-17],CentrepointSourced[2014 ONS Code],ConsolGeog[[#This Row],[lad14cd]],CentrepointSourced[Year],2014)</f>
        <v>2</v>
      </c>
      <c r="N67" s="114">
        <f>SUMIFS(CentrepointSourced[Assessed HS - 16-24],CentrepointSourced[2014 ONS Code],ConsolGeog[[#This Row],[lad14cd]],CentrepointSourced[Year],2014)</f>
        <v>0</v>
      </c>
      <c r="O67" s="114">
        <f>SUMIFS(CentrepointSourced[Assessed HS - 18-24],CentrepointSourced[2014 ONS Code],ConsolGeog[[#This Row],[lad14cd]],CentrepointSourced[Year],2014)</f>
        <v>0</v>
      </c>
      <c r="P67" s="114">
        <f>SUMIFS(CentrepointSourced[Presented CS - 16-17],CentrepointSourced[Local Authority DQ],ConsolGeog[[#This Row],[County Name]],CentrepointSourced[Year],2014)</f>
        <v>0</v>
      </c>
      <c r="Q67" s="114">
        <f>SUMIFS(CentrepointSourced[Presented CS - 16-24],CentrepointSourced[Local Authority DQ],ConsolGeog[[#This Row],[County Name]],CentrepointSourced[Year],2014)</f>
        <v>0</v>
      </c>
      <c r="R67" s="114">
        <f>SUMIFS(CentrepointSourced[Presented CS - 18-24],CentrepointSourced[Local Authority DQ],ConsolGeog[[#This Row],[County Name]],CentrepointSourced[Year],2014)</f>
        <v>0</v>
      </c>
      <c r="S67" s="114">
        <f>SUMIFS(CentrepointSourced[Assessed CS - 16-17],CentrepointSourced[Local Authority DQ],ConsolGeog[[#This Row],[County Name]],CentrepointSourced[Year],2014)</f>
        <v>0</v>
      </c>
      <c r="T67" s="114">
        <f>SUMIFS(CentrepointSourced[Assessed CS - 16-24],CentrepointSourced[Local Authority DQ],ConsolGeog[[#This Row],[County Name]],CentrepointSourced[Year],2014)</f>
        <v>0</v>
      </c>
      <c r="U67" s="114">
        <f>SUMIFS(CentrepointSourced[Assessed CS - 18-24],CentrepointSourced[Local Authority DQ],ConsolGeog[[#This Row],[County Name]],CentrepointSourced[Year],2014)</f>
        <v>0</v>
      </c>
      <c r="V67" s="114">
        <f>IF(ConsolGeog[[#This Row],[LA Type]]="District",SUMIFS(ConsolGeog[population],ConsolGeog[LA Type],"District",ConsolGeog[County Name],ConsolGeog[[#This Row],[County Name]]),IF(ConsolGeog[[#This Row],[LA Type]]="Unitary",ConsolGeog[[#This Row],[population]],0))</f>
        <v>505283</v>
      </c>
      <c r="W67" s="115">
        <f>IF(ConsolGeog[[#This Row],[COUNTY: Sum of districts'' populations '[non additive!']]]=0,0,ConsolGeog[[#This Row],[population]]/ConsolGeog[[#This Row],[COUNTY: Sum of districts'' populations '[non additive!']]])</f>
        <v>0.13233574056518821</v>
      </c>
      <c r="X67" s="125">
        <f>ConsolGeog[[#This Row],[COUNTY: Presented CS - 16-17 (2014) '[non additive!']]]*ConsolGeog[[#This Row],[County Stats Distribution Factor]]</f>
        <v>0</v>
      </c>
      <c r="Y67" s="125">
        <f>ConsolGeog[[#This Row],[COUNTY: Presented CS - 16-24 (2014) '[non additive!']]]*ConsolGeog[[#This Row],[County Stats Distribution Factor]]</f>
        <v>0</v>
      </c>
      <c r="Z67" s="125">
        <f>ConsolGeog[[#This Row],[COUNTY: Presented CS - 18-24 (2014) '[non additive!']]]*ConsolGeog[[#This Row],[County Stats Distribution Factor]]</f>
        <v>0</v>
      </c>
      <c r="AA67" s="125">
        <f>ConsolGeog[[#This Row],[COUNTY: Assessed CS - 16-17 (2014) '[non additive!']]]*ConsolGeog[[#This Row],[County Stats Distribution Factor]]</f>
        <v>0</v>
      </c>
      <c r="AB67" s="125">
        <f>ConsolGeog[[#This Row],[COUNTY: Assessed CS - 16-24 (2014) '[non additive!']]]*ConsolGeog[[#This Row],[County Stats Distribution Factor]]</f>
        <v>0</v>
      </c>
      <c r="AC67" s="125">
        <f>ConsolGeog[[#This Row],[COUNTY: Assessed CS - 18-24 (2014) '[non additive!']]]*ConsolGeog[[#This Row],[County Stats Distribution Factor]]</f>
        <v>0</v>
      </c>
      <c r="AD67" s="125" t="str">
        <f>IF(AND(ConsolGeog[[#This Row],[Presented HS - 16-17 (2014)]]+ConsolGeog[[#This Row],[Presented HS - 18-24 (2014)]]&lt;&gt;0,ConsolGeog[[#This Row],[Presented HS - 16-24 (2014)]]&lt;&gt;0),"ERROR","")</f>
        <v/>
      </c>
      <c r="AE67" s="125" t="str">
        <f>IF(AND(ConsolGeog[[#This Row],[Presented CS - 16-17 (2014)]]+ConsolGeog[[#This Row],[Presented CS - 18-24 (2014)]]&lt;&gt;0,ConsolGeog[[#This Row],[Presented CS - 16-24 (2014)]]&lt;&gt;0),"ERROR","")</f>
        <v/>
      </c>
      <c r="AF67" s="125" t="str">
        <f>IF(AND(ConsolGeog[[#This Row],[Assessed HS - 16-17 (2014)]]+ConsolGeog[[#This Row],[Assessed HS - 18-24 (2014)]]&lt;&gt;0,ConsolGeog[[#This Row],[Assessed HS - 16-24 (2014)]]&lt;&gt;0),"ERROR","")</f>
        <v/>
      </c>
      <c r="AG67" s="125" t="str">
        <f>IF(AND(ConsolGeog[[#This Row],[Assessed CS - 16-17 (2014)]]+ConsolGeog[[#This Row],[Assessed CS - 18-24 (2014)]]&lt;&gt;0,ConsolGeog[[#This Row],[Assessed CS - 16-24 (2014)]]&lt;&gt;0),"ERROR","")</f>
        <v/>
      </c>
      <c r="AH67" s="125" t="str">
        <f>IF(OR(ConsolGeog[[#This Row],[TEST: overlapping age ranges: Presented HS]]&lt;&gt;"",ConsolGeog[[#This Row],[TEST: overlapping age ranges: Presented CS]]&lt;&gt;"",ConsolGeog[[#This Row],[TEST: overlapping age ranges: Assessed HS]]&lt;&gt;"",ConsolGeog[[#This Row],[TEST: overlapping age ranges: Assessed CS]]&lt;&gt;""),"ERROR","")</f>
        <v/>
      </c>
      <c r="AI6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8" spans="1:35" s="35" customFormat="1">
      <c r="A68" s="38" t="s">
        <v>769</v>
      </c>
      <c r="B68" s="38" t="s">
        <v>770</v>
      </c>
      <c r="C68" s="38">
        <v>171644</v>
      </c>
      <c r="D68" s="38">
        <v>32457.21</v>
      </c>
      <c r="E68" s="38" t="s">
        <v>769</v>
      </c>
      <c r="F68" s="112">
        <f>IF(ISERROR(MATCH(ConsolGeog[[#This Row],[lad14cd]],CentrepointSourced[2014 ONS Code],0)),1,"")</f>
        <v>1</v>
      </c>
      <c r="G68" s="113" t="str">
        <f>TRIM(IF(ConsolGeog[[#This Row],[Not in Centre Point Sourced?]]=1,INDEX(LKP_MissingLATypesDQ[TYPE],MATCH(ConsolGeog[[#This Row],[lad14cd]],LKP_MissingLATypesDQ[ONS_CODE],0)),INDEX(CentrepointSourced[LA Type DQ],MATCH(ConsolGeog[[#This Row],[lad14cd]],CentrepointSourced[2014 ONS Code],0))))</f>
        <v>District</v>
      </c>
      <c r="H68" s="113" t="str">
        <f>IF(OR(ConsolGeog[[#This Row],[LA Type]]="Unitary",ConsolGeog[[#This Row],[LA Type]]="District"),"England",INDEX(CentrepointSourced[Country],MATCH(ConsolGeog[[#This Row],[lad14cd]],CentrepointSourced[2014 ONS Code],0)))</f>
        <v>England</v>
      </c>
      <c r="I6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Buckinghamshire</v>
      </c>
      <c r="J68" s="114">
        <f>SUMIFS(CentrepointSourced[Presented HS - 16-17],CentrepointSourced[2014 ONS Code],ConsolGeog[[#This Row],[lad14cd]],CentrepointSourced[Year],2014)</f>
        <v>0</v>
      </c>
      <c r="K68" s="114">
        <f>SUMIFS(CentrepointSourced[Presented HS - 16-24],CentrepointSourced[2014 ONS Code],ConsolGeog[[#This Row],[lad14cd]],CentrepointSourced[Year],2014)</f>
        <v>0</v>
      </c>
      <c r="L68" s="114">
        <f>SUMIFS(CentrepointSourced[Presented HS - 18-24],CentrepointSourced[2014 ONS Code],ConsolGeog[[#This Row],[lad14cd]],CentrepointSourced[Year],2014)</f>
        <v>0</v>
      </c>
      <c r="M68" s="114">
        <f>SUMIFS(CentrepointSourced[Assessed HS - 16-17],CentrepointSourced[2014 ONS Code],ConsolGeog[[#This Row],[lad14cd]],CentrepointSourced[Year],2014)</f>
        <v>0</v>
      </c>
      <c r="N68" s="114">
        <f>SUMIFS(CentrepointSourced[Assessed HS - 16-24],CentrepointSourced[2014 ONS Code],ConsolGeog[[#This Row],[lad14cd]],CentrepointSourced[Year],2014)</f>
        <v>0</v>
      </c>
      <c r="O68" s="114">
        <f>SUMIFS(CentrepointSourced[Assessed HS - 18-24],CentrepointSourced[2014 ONS Code],ConsolGeog[[#This Row],[lad14cd]],CentrepointSourced[Year],2014)</f>
        <v>0</v>
      </c>
      <c r="P68" s="114">
        <f>SUMIFS(CentrepointSourced[Presented CS - 16-17],CentrepointSourced[Local Authority DQ],ConsolGeog[[#This Row],[County Name]],CentrepointSourced[Year],2014)</f>
        <v>0</v>
      </c>
      <c r="Q68" s="114">
        <f>SUMIFS(CentrepointSourced[Presented CS - 16-24],CentrepointSourced[Local Authority DQ],ConsolGeog[[#This Row],[County Name]],CentrepointSourced[Year],2014)</f>
        <v>0</v>
      </c>
      <c r="R68" s="114">
        <f>SUMIFS(CentrepointSourced[Presented CS - 18-24],CentrepointSourced[Local Authority DQ],ConsolGeog[[#This Row],[County Name]],CentrepointSourced[Year],2014)</f>
        <v>0</v>
      </c>
      <c r="S68" s="114">
        <f>SUMIFS(CentrepointSourced[Assessed CS - 16-17],CentrepointSourced[Local Authority DQ],ConsolGeog[[#This Row],[County Name]],CentrepointSourced[Year],2014)</f>
        <v>0</v>
      </c>
      <c r="T68" s="114">
        <f>SUMIFS(CentrepointSourced[Assessed CS - 16-24],CentrepointSourced[Local Authority DQ],ConsolGeog[[#This Row],[County Name]],CentrepointSourced[Year],2014)</f>
        <v>0</v>
      </c>
      <c r="U68" s="114">
        <f>SUMIFS(CentrepointSourced[Assessed CS - 18-24],CentrepointSourced[Local Authority DQ],ConsolGeog[[#This Row],[County Name]],CentrepointSourced[Year],2014)</f>
        <v>0</v>
      </c>
      <c r="V68" s="114">
        <f>IF(ConsolGeog[[#This Row],[LA Type]]="District",SUMIFS(ConsolGeog[population],ConsolGeog[LA Type],"District",ConsolGeog[County Name],ConsolGeog[[#This Row],[County Name]]),IF(ConsolGeog[[#This Row],[LA Type]]="Unitary",ConsolGeog[[#This Row],[population]],0))</f>
        <v>505283</v>
      </c>
      <c r="W68" s="115">
        <f>IF(ConsolGeog[[#This Row],[COUNTY: Sum of districts'' populations '[non additive!']]]=0,0,ConsolGeog[[#This Row],[population]]/ConsolGeog[[#This Row],[COUNTY: Sum of districts'' populations '[non additive!']]])</f>
        <v>0.33969874308061027</v>
      </c>
      <c r="X68" s="125">
        <f>ConsolGeog[[#This Row],[COUNTY: Presented CS - 16-17 (2014) '[non additive!']]]*ConsolGeog[[#This Row],[County Stats Distribution Factor]]</f>
        <v>0</v>
      </c>
      <c r="Y68" s="125">
        <f>ConsolGeog[[#This Row],[COUNTY: Presented CS - 16-24 (2014) '[non additive!']]]*ConsolGeog[[#This Row],[County Stats Distribution Factor]]</f>
        <v>0</v>
      </c>
      <c r="Z68" s="125">
        <f>ConsolGeog[[#This Row],[COUNTY: Presented CS - 18-24 (2014) '[non additive!']]]*ConsolGeog[[#This Row],[County Stats Distribution Factor]]</f>
        <v>0</v>
      </c>
      <c r="AA68" s="125">
        <f>ConsolGeog[[#This Row],[COUNTY: Assessed CS - 16-17 (2014) '[non additive!']]]*ConsolGeog[[#This Row],[County Stats Distribution Factor]]</f>
        <v>0</v>
      </c>
      <c r="AB68" s="125">
        <f>ConsolGeog[[#This Row],[COUNTY: Assessed CS - 16-24 (2014) '[non additive!']]]*ConsolGeog[[#This Row],[County Stats Distribution Factor]]</f>
        <v>0</v>
      </c>
      <c r="AC68" s="125">
        <f>ConsolGeog[[#This Row],[COUNTY: Assessed CS - 18-24 (2014) '[non additive!']]]*ConsolGeog[[#This Row],[County Stats Distribution Factor]]</f>
        <v>0</v>
      </c>
      <c r="AD68" s="125" t="str">
        <f>IF(AND(ConsolGeog[[#This Row],[Presented HS - 16-17 (2014)]]+ConsolGeog[[#This Row],[Presented HS - 18-24 (2014)]]&lt;&gt;0,ConsolGeog[[#This Row],[Presented HS - 16-24 (2014)]]&lt;&gt;0),"ERROR","")</f>
        <v/>
      </c>
      <c r="AE68" s="125" t="str">
        <f>IF(AND(ConsolGeog[[#This Row],[Presented CS - 16-17 (2014)]]+ConsolGeog[[#This Row],[Presented CS - 18-24 (2014)]]&lt;&gt;0,ConsolGeog[[#This Row],[Presented CS - 16-24 (2014)]]&lt;&gt;0),"ERROR","")</f>
        <v/>
      </c>
      <c r="AF68" s="125" t="str">
        <f>IF(AND(ConsolGeog[[#This Row],[Assessed HS - 16-17 (2014)]]+ConsolGeog[[#This Row],[Assessed HS - 18-24 (2014)]]&lt;&gt;0,ConsolGeog[[#This Row],[Assessed HS - 16-24 (2014)]]&lt;&gt;0),"ERROR","")</f>
        <v/>
      </c>
      <c r="AG68" s="125" t="str">
        <f>IF(AND(ConsolGeog[[#This Row],[Assessed CS - 16-17 (2014)]]+ConsolGeog[[#This Row],[Assessed CS - 18-24 (2014)]]&lt;&gt;0,ConsolGeog[[#This Row],[Assessed CS - 16-24 (2014)]]&lt;&gt;0),"ERROR","")</f>
        <v/>
      </c>
      <c r="AH68" s="125" t="str">
        <f>IF(OR(ConsolGeog[[#This Row],[TEST: overlapping age ranges: Presented HS]]&lt;&gt;"",ConsolGeog[[#This Row],[TEST: overlapping age ranges: Presented CS]]&lt;&gt;"",ConsolGeog[[#This Row],[TEST: overlapping age ranges: Assessed HS]]&lt;&gt;"",ConsolGeog[[#This Row],[TEST: overlapping age ranges: Assessed CS]]&lt;&gt;""),"ERROR","")</f>
        <v/>
      </c>
      <c r="AI6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69" spans="1:35" s="35" customFormat="1" ht="15" customHeight="1">
      <c r="A69" s="38" t="s">
        <v>768</v>
      </c>
      <c r="B69" s="38" t="s">
        <v>76</v>
      </c>
      <c r="C69" s="38">
        <v>95262</v>
      </c>
      <c r="D69" s="38">
        <v>54644.959999999999</v>
      </c>
      <c r="E69" s="38" t="s">
        <v>768</v>
      </c>
      <c r="F69" s="112" t="str">
        <f>IF(ISERROR(MATCH(ConsolGeog[[#This Row],[lad14cd]],CentrepointSourced[2014 ONS Code],0)),1,"")</f>
        <v/>
      </c>
      <c r="G69" s="113" t="str">
        <f>TRIM(IF(ConsolGeog[[#This Row],[Not in Centre Point Sourced?]]=1,INDEX(LKP_MissingLATypesDQ[TYPE],MATCH(ConsolGeog[[#This Row],[lad14cd]],LKP_MissingLATypesDQ[ONS_CODE],0)),INDEX(CentrepointSourced[LA Type DQ],MATCH(ConsolGeog[[#This Row],[lad14cd]],CentrepointSourced[2014 ONS Code],0))))</f>
        <v>District</v>
      </c>
      <c r="H69" s="113" t="str">
        <f>IF(OR(ConsolGeog[[#This Row],[LA Type]]="Unitary",ConsolGeog[[#This Row],[LA Type]]="District"),"England",INDEX(CentrepointSourced[Country],MATCH(ConsolGeog[[#This Row],[lad14cd]],CentrepointSourced[2014 ONS Code],0)))</f>
        <v>England</v>
      </c>
      <c r="I6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69" s="114">
        <f>SUMIFS(CentrepointSourced[Presented HS - 16-17],CentrepointSourced[2014 ONS Code],ConsolGeog[[#This Row],[lad14cd]],CentrepointSourced[Year],2014)</f>
        <v>0</v>
      </c>
      <c r="K69" s="114">
        <f>SUMIFS(CentrepointSourced[Presented HS - 16-24],CentrepointSourced[2014 ONS Code],ConsolGeog[[#This Row],[lad14cd]],CentrepointSourced[Year],2014)</f>
        <v>0</v>
      </c>
      <c r="L69" s="114">
        <f>SUMIFS(CentrepointSourced[Presented HS - 18-24],CentrepointSourced[2014 ONS Code],ConsolGeog[[#This Row],[lad14cd]],CentrepointSourced[Year],2014)</f>
        <v>0</v>
      </c>
      <c r="M69" s="114">
        <f>SUMIFS(CentrepointSourced[Assessed HS - 16-17],CentrepointSourced[2014 ONS Code],ConsolGeog[[#This Row],[lad14cd]],CentrepointSourced[Year],2014)</f>
        <v>0</v>
      </c>
      <c r="N69" s="114">
        <f>SUMIFS(CentrepointSourced[Assessed HS - 16-24],CentrepointSourced[2014 ONS Code],ConsolGeog[[#This Row],[lad14cd]],CentrepointSourced[Year],2014)</f>
        <v>0</v>
      </c>
      <c r="O69" s="114">
        <f>SUMIFS(CentrepointSourced[Assessed HS - 18-24],CentrepointSourced[2014 ONS Code],ConsolGeog[[#This Row],[lad14cd]],CentrepointSourced[Year],2014)</f>
        <v>0</v>
      </c>
      <c r="P69" s="114">
        <f>SUMIFS(CentrepointSourced[Presented CS - 16-17],CentrepointSourced[Local Authority DQ],ConsolGeog[[#This Row],[County Name]],CentrepointSourced[Year],2014)</f>
        <v>0</v>
      </c>
      <c r="Q69" s="114">
        <f>SUMIFS(CentrepointSourced[Presented CS - 16-24],CentrepointSourced[Local Authority DQ],ConsolGeog[[#This Row],[County Name]],CentrepointSourced[Year],2014)</f>
        <v>0</v>
      </c>
      <c r="R69" s="114">
        <f>SUMIFS(CentrepointSourced[Presented CS - 18-24],CentrepointSourced[Local Authority DQ],ConsolGeog[[#This Row],[County Name]],CentrepointSourced[Year],2014)</f>
        <v>0</v>
      </c>
      <c r="S69" s="114">
        <f>SUMIFS(CentrepointSourced[Assessed CS - 16-17],CentrepointSourced[Local Authority DQ],ConsolGeog[[#This Row],[County Name]],CentrepointSourced[Year],2014)</f>
        <v>0</v>
      </c>
      <c r="T69" s="114">
        <f>SUMIFS(CentrepointSourced[Assessed CS - 16-24],CentrepointSourced[Local Authority DQ],ConsolGeog[[#This Row],[County Name]],CentrepointSourced[Year],2014)</f>
        <v>0</v>
      </c>
      <c r="U69" s="114">
        <f>SUMIFS(CentrepointSourced[Assessed CS - 18-24],CentrepointSourced[Local Authority DQ],ConsolGeog[[#This Row],[County Name]],CentrepointSourced[Year],2014)</f>
        <v>0</v>
      </c>
      <c r="V69" s="114">
        <f>IF(ConsolGeog[[#This Row],[LA Type]]="District",SUMIFS(ConsolGeog[population],ConsolGeog[LA Type],"District",ConsolGeog[County Name],ConsolGeog[[#This Row],[County Name]]),IF(ConsolGeog[[#This Row],[LA Type]]="Unitary",ConsolGeog[[#This Row],[population]],0))</f>
        <v>621210</v>
      </c>
      <c r="W69" s="115">
        <f>IF(ConsolGeog[[#This Row],[COUNTY: Sum of districts'' populations '[non additive!']]]=0,0,ConsolGeog[[#This Row],[population]]/ConsolGeog[[#This Row],[COUNTY: Sum of districts'' populations '[non additive!']]])</f>
        <v>0.15334910899695756</v>
      </c>
      <c r="X69" s="125">
        <f>ConsolGeog[[#This Row],[COUNTY: Presented CS - 16-17 (2014) '[non additive!']]]*ConsolGeog[[#This Row],[County Stats Distribution Factor]]</f>
        <v>0</v>
      </c>
      <c r="Y69" s="125">
        <f>ConsolGeog[[#This Row],[COUNTY: Presented CS - 16-24 (2014) '[non additive!']]]*ConsolGeog[[#This Row],[County Stats Distribution Factor]]</f>
        <v>0</v>
      </c>
      <c r="Z69" s="125">
        <f>ConsolGeog[[#This Row],[COUNTY: Presented CS - 18-24 (2014) '[non additive!']]]*ConsolGeog[[#This Row],[County Stats Distribution Factor]]</f>
        <v>0</v>
      </c>
      <c r="AA69" s="125">
        <f>ConsolGeog[[#This Row],[COUNTY: Assessed CS - 16-17 (2014) '[non additive!']]]*ConsolGeog[[#This Row],[County Stats Distribution Factor]]</f>
        <v>0</v>
      </c>
      <c r="AB69" s="125">
        <f>ConsolGeog[[#This Row],[COUNTY: Assessed CS - 16-24 (2014) '[non additive!']]]*ConsolGeog[[#This Row],[County Stats Distribution Factor]]</f>
        <v>0</v>
      </c>
      <c r="AC69" s="125">
        <f>ConsolGeog[[#This Row],[COUNTY: Assessed CS - 18-24 (2014) '[non additive!']]]*ConsolGeog[[#This Row],[County Stats Distribution Factor]]</f>
        <v>0</v>
      </c>
      <c r="AD69" s="125" t="str">
        <f>IF(AND(ConsolGeog[[#This Row],[Presented HS - 16-17 (2014)]]+ConsolGeog[[#This Row],[Presented HS - 18-24 (2014)]]&lt;&gt;0,ConsolGeog[[#This Row],[Presented HS - 16-24 (2014)]]&lt;&gt;0),"ERROR","")</f>
        <v/>
      </c>
      <c r="AE69" s="125" t="str">
        <f>IF(AND(ConsolGeog[[#This Row],[Presented CS - 16-17 (2014)]]+ConsolGeog[[#This Row],[Presented CS - 18-24 (2014)]]&lt;&gt;0,ConsolGeog[[#This Row],[Presented CS - 16-24 (2014)]]&lt;&gt;0),"ERROR","")</f>
        <v/>
      </c>
      <c r="AF69" s="125" t="str">
        <f>IF(AND(ConsolGeog[[#This Row],[Assessed HS - 16-17 (2014)]]+ConsolGeog[[#This Row],[Assessed HS - 18-24 (2014)]]&lt;&gt;0,ConsolGeog[[#This Row],[Assessed HS - 16-24 (2014)]]&lt;&gt;0),"ERROR","")</f>
        <v/>
      </c>
      <c r="AG69" s="125" t="str">
        <f>IF(AND(ConsolGeog[[#This Row],[Assessed CS - 16-17 (2014)]]+ConsolGeog[[#This Row],[Assessed CS - 18-24 (2014)]]&lt;&gt;0,ConsolGeog[[#This Row],[Assessed CS - 16-24 (2014)]]&lt;&gt;0),"ERROR","")</f>
        <v/>
      </c>
      <c r="AH69" s="125" t="str">
        <f>IF(OR(ConsolGeog[[#This Row],[TEST: overlapping age ranges: Presented HS]]&lt;&gt;"",ConsolGeog[[#This Row],[TEST: overlapping age ranges: Presented CS]]&lt;&gt;"",ConsolGeog[[#This Row],[TEST: overlapping age ranges: Assessed HS]]&lt;&gt;"",ConsolGeog[[#This Row],[TEST: overlapping age ranges: Assessed CS]]&lt;&gt;""),"ERROR","")</f>
        <v/>
      </c>
      <c r="AI6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70" spans="1:35" s="35" customFormat="1" ht="15" customHeight="1">
      <c r="A70" s="38" t="s">
        <v>767</v>
      </c>
      <c r="B70" s="38" t="s">
        <v>143</v>
      </c>
      <c r="C70" s="38">
        <v>169508</v>
      </c>
      <c r="D70" s="38">
        <v>90618.31</v>
      </c>
      <c r="E70" s="38" t="s">
        <v>767</v>
      </c>
      <c r="F70" s="112" t="str">
        <f>IF(ISERROR(MATCH(ConsolGeog[[#This Row],[lad14cd]],CentrepointSourced[2014 ONS Code],0)),1,"")</f>
        <v/>
      </c>
      <c r="G70" s="113" t="str">
        <f>TRIM(IF(ConsolGeog[[#This Row],[Not in Centre Point Sourced?]]=1,INDEX(LKP_MissingLATypesDQ[TYPE],MATCH(ConsolGeog[[#This Row],[lad14cd]],LKP_MissingLATypesDQ[ONS_CODE],0)),INDEX(CentrepointSourced[LA Type DQ],MATCH(ConsolGeog[[#This Row],[lad14cd]],CentrepointSourced[2014 ONS Code],0))))</f>
        <v>District</v>
      </c>
      <c r="H70" s="113" t="str">
        <f>IF(OR(ConsolGeog[[#This Row],[LA Type]]="Unitary",ConsolGeog[[#This Row],[LA Type]]="District"),"England",INDEX(CentrepointSourced[Country],MATCH(ConsolGeog[[#This Row],[lad14cd]],CentrepointSourced[2014 ONS Code],0)))</f>
        <v>England</v>
      </c>
      <c r="I7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70" s="114">
        <f>SUMIFS(CentrepointSourced[Presented HS - 16-17],CentrepointSourced[2014 ONS Code],ConsolGeog[[#This Row],[lad14cd]],CentrepointSourced[Year],2014)</f>
        <v>32</v>
      </c>
      <c r="K70" s="114">
        <f>SUMIFS(CentrepointSourced[Presented HS - 16-24],CentrepointSourced[2014 ONS Code],ConsolGeog[[#This Row],[lad14cd]],CentrepointSourced[Year],2014)</f>
        <v>0</v>
      </c>
      <c r="L70" s="114">
        <f>SUMIFS(CentrepointSourced[Presented HS - 18-24],CentrepointSourced[2014 ONS Code],ConsolGeog[[#This Row],[lad14cd]],CentrepointSourced[Year],2014)</f>
        <v>252</v>
      </c>
      <c r="M70" s="114">
        <f>SUMIFS(CentrepointSourced[Assessed HS - 16-17],CentrepointSourced[2014 ONS Code],ConsolGeog[[#This Row],[lad14cd]],CentrepointSourced[Year],2014)</f>
        <v>26</v>
      </c>
      <c r="N70" s="114">
        <f>SUMIFS(CentrepointSourced[Assessed HS - 16-24],CentrepointSourced[2014 ONS Code],ConsolGeog[[#This Row],[lad14cd]],CentrepointSourced[Year],2014)</f>
        <v>0</v>
      </c>
      <c r="O70" s="114">
        <f>SUMIFS(CentrepointSourced[Assessed HS - 18-24],CentrepointSourced[2014 ONS Code],ConsolGeog[[#This Row],[lad14cd]],CentrepointSourced[Year],2014)</f>
        <v>97</v>
      </c>
      <c r="P70" s="114">
        <f>SUMIFS(CentrepointSourced[Presented CS - 16-17],CentrepointSourced[Local Authority DQ],ConsolGeog[[#This Row],[County Name]],CentrepointSourced[Year],2014)</f>
        <v>0</v>
      </c>
      <c r="Q70" s="114">
        <f>SUMIFS(CentrepointSourced[Presented CS - 16-24],CentrepointSourced[Local Authority DQ],ConsolGeog[[#This Row],[County Name]],CentrepointSourced[Year],2014)</f>
        <v>0</v>
      </c>
      <c r="R70" s="114">
        <f>SUMIFS(CentrepointSourced[Presented CS - 18-24],CentrepointSourced[Local Authority DQ],ConsolGeog[[#This Row],[County Name]],CentrepointSourced[Year],2014)</f>
        <v>0</v>
      </c>
      <c r="S70" s="114">
        <f>SUMIFS(CentrepointSourced[Assessed CS - 16-17],CentrepointSourced[Local Authority DQ],ConsolGeog[[#This Row],[County Name]],CentrepointSourced[Year],2014)</f>
        <v>0</v>
      </c>
      <c r="T70" s="114">
        <f>SUMIFS(CentrepointSourced[Assessed CS - 16-24],CentrepointSourced[Local Authority DQ],ConsolGeog[[#This Row],[County Name]],CentrepointSourced[Year],2014)</f>
        <v>0</v>
      </c>
      <c r="U70" s="114">
        <f>SUMIFS(CentrepointSourced[Assessed CS - 18-24],CentrepointSourced[Local Authority DQ],ConsolGeog[[#This Row],[County Name]],CentrepointSourced[Year],2014)</f>
        <v>0</v>
      </c>
      <c r="V70" s="114">
        <f>IF(ConsolGeog[[#This Row],[LA Type]]="District",SUMIFS(ConsolGeog[population],ConsolGeog[LA Type],"District",ConsolGeog[County Name],ConsolGeog[[#This Row],[County Name]]),IF(ConsolGeog[[#This Row],[LA Type]]="Unitary",ConsolGeog[[#This Row],[population]],0))</f>
        <v>621210</v>
      </c>
      <c r="W70" s="115">
        <f>IF(ConsolGeog[[#This Row],[COUNTY: Sum of districts'' populations '[non additive!']]]=0,0,ConsolGeog[[#This Row],[population]]/ConsolGeog[[#This Row],[COUNTY: Sum of districts'' populations '[non additive!']]])</f>
        <v>0.27286746832794062</v>
      </c>
      <c r="X70" s="125">
        <f>ConsolGeog[[#This Row],[COUNTY: Presented CS - 16-17 (2014) '[non additive!']]]*ConsolGeog[[#This Row],[County Stats Distribution Factor]]</f>
        <v>0</v>
      </c>
      <c r="Y70" s="125">
        <f>ConsolGeog[[#This Row],[COUNTY: Presented CS - 16-24 (2014) '[non additive!']]]*ConsolGeog[[#This Row],[County Stats Distribution Factor]]</f>
        <v>0</v>
      </c>
      <c r="Z70" s="125">
        <f>ConsolGeog[[#This Row],[COUNTY: Presented CS - 18-24 (2014) '[non additive!']]]*ConsolGeog[[#This Row],[County Stats Distribution Factor]]</f>
        <v>0</v>
      </c>
      <c r="AA70" s="125">
        <f>ConsolGeog[[#This Row],[COUNTY: Assessed CS - 16-17 (2014) '[non additive!']]]*ConsolGeog[[#This Row],[County Stats Distribution Factor]]</f>
        <v>0</v>
      </c>
      <c r="AB70" s="125">
        <f>ConsolGeog[[#This Row],[COUNTY: Assessed CS - 16-24 (2014) '[non additive!']]]*ConsolGeog[[#This Row],[County Stats Distribution Factor]]</f>
        <v>0</v>
      </c>
      <c r="AC70" s="125">
        <f>ConsolGeog[[#This Row],[COUNTY: Assessed CS - 18-24 (2014) '[non additive!']]]*ConsolGeog[[#This Row],[County Stats Distribution Factor]]</f>
        <v>0</v>
      </c>
      <c r="AD70" s="125" t="str">
        <f>IF(AND(ConsolGeog[[#This Row],[Presented HS - 16-17 (2014)]]+ConsolGeog[[#This Row],[Presented HS - 18-24 (2014)]]&lt;&gt;0,ConsolGeog[[#This Row],[Presented HS - 16-24 (2014)]]&lt;&gt;0),"ERROR","")</f>
        <v/>
      </c>
      <c r="AE70" s="125" t="str">
        <f>IF(AND(ConsolGeog[[#This Row],[Presented CS - 16-17 (2014)]]+ConsolGeog[[#This Row],[Presented CS - 18-24 (2014)]]&lt;&gt;0,ConsolGeog[[#This Row],[Presented CS - 16-24 (2014)]]&lt;&gt;0),"ERROR","")</f>
        <v/>
      </c>
      <c r="AF70" s="125" t="str">
        <f>IF(AND(ConsolGeog[[#This Row],[Assessed HS - 16-17 (2014)]]+ConsolGeog[[#This Row],[Assessed HS - 18-24 (2014)]]&lt;&gt;0,ConsolGeog[[#This Row],[Assessed HS - 16-24 (2014)]]&lt;&gt;0),"ERROR","")</f>
        <v/>
      </c>
      <c r="AG70" s="125" t="str">
        <f>IF(AND(ConsolGeog[[#This Row],[Assessed CS - 16-17 (2014)]]+ConsolGeog[[#This Row],[Assessed CS - 18-24 (2014)]]&lt;&gt;0,ConsolGeog[[#This Row],[Assessed CS - 16-24 (2014)]]&lt;&gt;0),"ERROR","")</f>
        <v/>
      </c>
      <c r="AH70" s="125" t="str">
        <f>IF(OR(ConsolGeog[[#This Row],[TEST: overlapping age ranges: Presented HS]]&lt;&gt;"",ConsolGeog[[#This Row],[TEST: overlapping age ranges: Presented CS]]&lt;&gt;"",ConsolGeog[[#This Row],[TEST: overlapping age ranges: Assessed HS]]&lt;&gt;"",ConsolGeog[[#This Row],[TEST: overlapping age ranges: Assessed CS]]&lt;&gt;""),"ERROR","")</f>
        <v/>
      </c>
      <c r="AI7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71" spans="1:35" ht="15" customHeight="1">
      <c r="A71" s="38" t="s">
        <v>766</v>
      </c>
      <c r="B71" s="38" t="s">
        <v>137</v>
      </c>
      <c r="C71" s="38">
        <v>148755</v>
      </c>
      <c r="D71" s="38">
        <v>90162.77</v>
      </c>
      <c r="E71" s="38" t="s">
        <v>766</v>
      </c>
      <c r="F71" s="116" t="str">
        <f>IF(ISERROR(MATCH(ConsolGeog[[#This Row],[lad14cd]],CentrepointSourced[2014 ONS Code],0)),1,"")</f>
        <v/>
      </c>
      <c r="G71" s="113" t="str">
        <f>TRIM(IF(ConsolGeog[[#This Row],[Not in Centre Point Sourced?]]=1,INDEX(LKP_MissingLATypesDQ[TYPE],MATCH(ConsolGeog[[#This Row],[lad14cd]],LKP_MissingLATypesDQ[ONS_CODE],0)),INDEX(CentrepointSourced[LA Type DQ],MATCH(ConsolGeog[[#This Row],[lad14cd]],CentrepointSourced[2014 ONS Code],0))))</f>
        <v>District</v>
      </c>
      <c r="H71" s="117" t="str">
        <f>IF(OR(ConsolGeog[[#This Row],[LA Type]]="Unitary",ConsolGeog[[#This Row],[LA Type]]="District"),"England",INDEX(CentrepointSourced[Country],MATCH(ConsolGeog[[#This Row],[lad14cd]],CentrepointSourced[2014 ONS Code],0)))</f>
        <v>England</v>
      </c>
      <c r="I7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Cambridgeshire</v>
      </c>
      <c r="J71" s="114">
        <f>SUMIFS(CentrepointSourced[Presented HS - 16-17],CentrepointSourced[2014 ONS Code],ConsolGeog[[#This Row],[lad14cd]],CentrepointSourced[Year],2014)</f>
        <v>0</v>
      </c>
      <c r="K71" s="114">
        <f>SUMIFS(CentrepointSourced[Presented HS - 16-24],CentrepointSourced[2014 ONS Code],ConsolGeog[[#This Row],[lad14cd]],CentrepointSourced[Year],2014)</f>
        <v>0</v>
      </c>
      <c r="L71" s="114">
        <f>SUMIFS(CentrepointSourced[Presented HS - 18-24],CentrepointSourced[2014 ONS Code],ConsolGeog[[#This Row],[lad14cd]],CentrepointSourced[Year],2014)</f>
        <v>0</v>
      </c>
      <c r="M71" s="114">
        <f>SUMIFS(CentrepointSourced[Assessed HS - 16-17],CentrepointSourced[2014 ONS Code],ConsolGeog[[#This Row],[lad14cd]],CentrepointSourced[Year],2014)</f>
        <v>3</v>
      </c>
      <c r="N71" s="114">
        <f>SUMIFS(CentrepointSourced[Assessed HS - 16-24],CentrepointSourced[2014 ONS Code],ConsolGeog[[#This Row],[lad14cd]],CentrepointSourced[Year],2014)</f>
        <v>0</v>
      </c>
      <c r="O71" s="114">
        <f>SUMIFS(CentrepointSourced[Assessed HS - 18-24],CentrepointSourced[2014 ONS Code],ConsolGeog[[#This Row],[lad14cd]],CentrepointSourced[Year],2014)</f>
        <v>40</v>
      </c>
      <c r="P71" s="114">
        <f>SUMIFS(CentrepointSourced[Presented CS - 16-17],CentrepointSourced[Local Authority DQ],ConsolGeog[[#This Row],[County Name]],CentrepointSourced[Year],2014)</f>
        <v>0</v>
      </c>
      <c r="Q71" s="114">
        <f>SUMIFS(CentrepointSourced[Presented CS - 16-24],CentrepointSourced[Local Authority DQ],ConsolGeog[[#This Row],[County Name]],CentrepointSourced[Year],2014)</f>
        <v>0</v>
      </c>
      <c r="R71" s="114">
        <f>SUMIFS(CentrepointSourced[Presented CS - 18-24],CentrepointSourced[Local Authority DQ],ConsolGeog[[#This Row],[County Name]],CentrepointSourced[Year],2014)</f>
        <v>0</v>
      </c>
      <c r="S71" s="114">
        <f>SUMIFS(CentrepointSourced[Assessed CS - 16-17],CentrepointSourced[Local Authority DQ],ConsolGeog[[#This Row],[County Name]],CentrepointSourced[Year],2014)</f>
        <v>0</v>
      </c>
      <c r="T71" s="114">
        <f>SUMIFS(CentrepointSourced[Assessed CS - 16-24],CentrepointSourced[Local Authority DQ],ConsolGeog[[#This Row],[County Name]],CentrepointSourced[Year],2014)</f>
        <v>0</v>
      </c>
      <c r="U71" s="114">
        <f>SUMIFS(CentrepointSourced[Assessed CS - 18-24],CentrepointSourced[Local Authority DQ],ConsolGeog[[#This Row],[County Name]],CentrepointSourced[Year],2014)</f>
        <v>0</v>
      </c>
      <c r="V71" s="114">
        <f>IF(ConsolGeog[[#This Row],[LA Type]]="District",SUMIFS(ConsolGeog[population],ConsolGeog[LA Type],"District",ConsolGeog[County Name],ConsolGeog[[#This Row],[County Name]]),IF(ConsolGeog[[#This Row],[LA Type]]="Unitary",ConsolGeog[[#This Row],[population]],0))</f>
        <v>621210</v>
      </c>
      <c r="W71" s="115">
        <f>IF(ConsolGeog[[#This Row],[COUNTY: Sum of districts'' populations '[non additive!']]]=0,0,ConsolGeog[[#This Row],[population]]/ConsolGeog[[#This Row],[COUNTY: Sum of districts'' populations '[non additive!']]])</f>
        <v>0.23946008596126914</v>
      </c>
      <c r="X71" s="125">
        <f>ConsolGeog[[#This Row],[COUNTY: Presented CS - 16-17 (2014) '[non additive!']]]*ConsolGeog[[#This Row],[County Stats Distribution Factor]]</f>
        <v>0</v>
      </c>
      <c r="Y71" s="125">
        <f>ConsolGeog[[#This Row],[COUNTY: Presented CS - 16-24 (2014) '[non additive!']]]*ConsolGeog[[#This Row],[County Stats Distribution Factor]]</f>
        <v>0</v>
      </c>
      <c r="Z71" s="125">
        <f>ConsolGeog[[#This Row],[COUNTY: Presented CS - 18-24 (2014) '[non additive!']]]*ConsolGeog[[#This Row],[County Stats Distribution Factor]]</f>
        <v>0</v>
      </c>
      <c r="AA71" s="125">
        <f>ConsolGeog[[#This Row],[COUNTY: Assessed CS - 16-17 (2014) '[non additive!']]]*ConsolGeog[[#This Row],[County Stats Distribution Factor]]</f>
        <v>0</v>
      </c>
      <c r="AB71" s="125">
        <f>ConsolGeog[[#This Row],[COUNTY: Assessed CS - 16-24 (2014) '[non additive!']]]*ConsolGeog[[#This Row],[County Stats Distribution Factor]]</f>
        <v>0</v>
      </c>
      <c r="AC71" s="125">
        <f>ConsolGeog[[#This Row],[COUNTY: Assessed CS - 18-24 (2014) '[non additive!']]]*ConsolGeog[[#This Row],[County Stats Distribution Factor]]</f>
        <v>0</v>
      </c>
      <c r="AD71" s="125" t="str">
        <f>IF(AND(ConsolGeog[[#This Row],[Presented HS - 16-17 (2014)]]+ConsolGeog[[#This Row],[Presented HS - 18-24 (2014)]]&lt;&gt;0,ConsolGeog[[#This Row],[Presented HS - 16-24 (2014)]]&lt;&gt;0),"ERROR","")</f>
        <v/>
      </c>
      <c r="AE71" s="125" t="str">
        <f>IF(AND(ConsolGeog[[#This Row],[Presented CS - 16-17 (2014)]]+ConsolGeog[[#This Row],[Presented CS - 18-24 (2014)]]&lt;&gt;0,ConsolGeog[[#This Row],[Presented CS - 16-24 (2014)]]&lt;&gt;0),"ERROR","")</f>
        <v/>
      </c>
      <c r="AF71" s="125" t="str">
        <f>IF(AND(ConsolGeog[[#This Row],[Assessed HS - 16-17 (2014)]]+ConsolGeog[[#This Row],[Assessed HS - 18-24 (2014)]]&lt;&gt;0,ConsolGeog[[#This Row],[Assessed HS - 16-24 (2014)]]&lt;&gt;0),"ERROR","")</f>
        <v/>
      </c>
      <c r="AG71" s="125" t="str">
        <f>IF(AND(ConsolGeog[[#This Row],[Assessed CS - 16-17 (2014)]]+ConsolGeog[[#This Row],[Assessed CS - 18-24 (2014)]]&lt;&gt;0,ConsolGeog[[#This Row],[Assessed CS - 16-24 (2014)]]&lt;&gt;0),"ERROR","")</f>
        <v/>
      </c>
      <c r="AH71" s="125" t="str">
        <f>IF(OR(ConsolGeog[[#This Row],[TEST: overlapping age ranges: Presented HS]]&lt;&gt;"",ConsolGeog[[#This Row],[TEST: overlapping age ranges: Presented CS]]&lt;&gt;"",ConsolGeog[[#This Row],[TEST: overlapping age ranges: Assessed HS]]&lt;&gt;"",ConsolGeog[[#This Row],[TEST: overlapping age ranges: Assessed CS]]&lt;&gt;""),"ERROR","")</f>
        <v/>
      </c>
      <c r="AI7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2" spans="1:35" s="35" customFormat="1" ht="15" customHeight="1">
      <c r="A72" s="38" t="s">
        <v>765</v>
      </c>
      <c r="B72" s="38" t="s">
        <v>223</v>
      </c>
      <c r="C72" s="38">
        <v>96422</v>
      </c>
      <c r="D72" s="38">
        <v>124158.29</v>
      </c>
      <c r="E72" s="38" t="s">
        <v>765</v>
      </c>
      <c r="F72" s="112" t="str">
        <f>IF(ISERROR(MATCH(ConsolGeog[[#This Row],[lad14cd]],CentrepointSourced[2014 ONS Code],0)),1,"")</f>
        <v/>
      </c>
      <c r="G72" s="113" t="str">
        <f>TRIM(IF(ConsolGeog[[#This Row],[Not in Centre Point Sourced?]]=1,INDEX(LKP_MissingLATypesDQ[TYPE],MATCH(ConsolGeog[[#This Row],[lad14cd]],LKP_MissingLATypesDQ[ONS_CODE],0)),INDEX(CentrepointSourced[LA Type DQ],MATCH(ConsolGeog[[#This Row],[lad14cd]],CentrepointSourced[2014 ONS Code],0))))</f>
        <v>District</v>
      </c>
      <c r="H72" s="113" t="str">
        <f>IF(OR(ConsolGeog[[#This Row],[LA Type]]="Unitary",ConsolGeog[[#This Row],[LA Type]]="District"),"England",INDEX(CentrepointSourced[Country],MATCH(ConsolGeog[[#This Row],[lad14cd]],CentrepointSourced[2014 ONS Code],0)))</f>
        <v>England</v>
      </c>
      <c r="I7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2" s="114">
        <f>SUMIFS(CentrepointSourced[Presented HS - 16-17],CentrepointSourced[2014 ONS Code],ConsolGeog[[#This Row],[lad14cd]],CentrepointSourced[Year],2014)</f>
        <v>0</v>
      </c>
      <c r="K72" s="114">
        <f>SUMIFS(CentrepointSourced[Presented HS - 16-24],CentrepointSourced[2014 ONS Code],ConsolGeog[[#This Row],[lad14cd]],CentrepointSourced[Year],2014)</f>
        <v>25</v>
      </c>
      <c r="L72" s="114">
        <f>SUMIFS(CentrepointSourced[Presented HS - 18-24],CentrepointSourced[2014 ONS Code],ConsolGeog[[#This Row],[lad14cd]],CentrepointSourced[Year],2014)</f>
        <v>0</v>
      </c>
      <c r="M72" s="114">
        <f>SUMIFS(CentrepointSourced[Assessed HS - 16-17],CentrepointSourced[2014 ONS Code],ConsolGeog[[#This Row],[lad14cd]],CentrepointSourced[Year],2014)</f>
        <v>0</v>
      </c>
      <c r="N72" s="114">
        <f>SUMIFS(CentrepointSourced[Assessed HS - 16-24],CentrepointSourced[2014 ONS Code],ConsolGeog[[#This Row],[lad14cd]],CentrepointSourced[Year],2014)</f>
        <v>25</v>
      </c>
      <c r="O72" s="114">
        <f>SUMIFS(CentrepointSourced[Assessed HS - 18-24],CentrepointSourced[2014 ONS Code],ConsolGeog[[#This Row],[lad14cd]],CentrepointSourced[Year],2014)</f>
        <v>0</v>
      </c>
      <c r="P72" s="114">
        <f>SUMIFS(CentrepointSourced[Presented CS - 16-17],CentrepointSourced[Local Authority DQ],ConsolGeog[[#This Row],[County Name]],CentrepointSourced[Year],2014)</f>
        <v>0</v>
      </c>
      <c r="Q72" s="114">
        <f>SUMIFS(CentrepointSourced[Presented CS - 16-24],CentrepointSourced[Local Authority DQ],ConsolGeog[[#This Row],[County Name]],CentrepointSourced[Year],2014)</f>
        <v>0</v>
      </c>
      <c r="R72" s="114">
        <f>SUMIFS(CentrepointSourced[Presented CS - 18-24],CentrepointSourced[Local Authority DQ],ConsolGeog[[#This Row],[County Name]],CentrepointSourced[Year],2014)</f>
        <v>0</v>
      </c>
      <c r="S72" s="114">
        <f>SUMIFS(CentrepointSourced[Assessed CS - 16-17],CentrepointSourced[Local Authority DQ],ConsolGeog[[#This Row],[County Name]],CentrepointSourced[Year],2014)</f>
        <v>114</v>
      </c>
      <c r="T72" s="114">
        <f>SUMIFS(CentrepointSourced[Assessed CS - 16-24],CentrepointSourced[Local Authority DQ],ConsolGeog[[#This Row],[County Name]],CentrepointSourced[Year],2014)</f>
        <v>0</v>
      </c>
      <c r="U72" s="114">
        <f>SUMIFS(CentrepointSourced[Assessed CS - 18-24],CentrepointSourced[Local Authority DQ],ConsolGeog[[#This Row],[County Name]],CentrepointSourced[Year],2014)</f>
        <v>0</v>
      </c>
      <c r="V72" s="114">
        <f>IF(ConsolGeog[[#This Row],[LA Type]]="District",SUMIFS(ConsolGeog[population],ConsolGeog[LA Type],"District",ConsolGeog[County Name],ConsolGeog[[#This Row],[County Name]]),IF(ConsolGeog[[#This Row],[LA Type]]="Unitary",ConsolGeog[[#This Row],[population]],0))</f>
        <v>499858</v>
      </c>
      <c r="W72" s="115">
        <f>IF(ConsolGeog[[#This Row],[COUNTY: Sum of districts'' populations '[non additive!']]]=0,0,ConsolGeog[[#This Row],[population]]/ConsolGeog[[#This Row],[COUNTY: Sum of districts'' populations '[non additive!']]])</f>
        <v>0.19289878325444426</v>
      </c>
      <c r="X72" s="125">
        <f>ConsolGeog[[#This Row],[COUNTY: Presented CS - 16-17 (2014) '[non additive!']]]*ConsolGeog[[#This Row],[County Stats Distribution Factor]]</f>
        <v>0</v>
      </c>
      <c r="Y72" s="125">
        <f>ConsolGeog[[#This Row],[COUNTY: Presented CS - 16-24 (2014) '[non additive!']]]*ConsolGeog[[#This Row],[County Stats Distribution Factor]]</f>
        <v>0</v>
      </c>
      <c r="Z72" s="125">
        <f>ConsolGeog[[#This Row],[COUNTY: Presented CS - 18-24 (2014) '[non additive!']]]*ConsolGeog[[#This Row],[County Stats Distribution Factor]]</f>
        <v>0</v>
      </c>
      <c r="AA72" s="125">
        <f>ConsolGeog[[#This Row],[COUNTY: Assessed CS - 16-17 (2014) '[non additive!']]]*ConsolGeog[[#This Row],[County Stats Distribution Factor]]</f>
        <v>21.990461291006646</v>
      </c>
      <c r="AB72" s="125">
        <f>ConsolGeog[[#This Row],[COUNTY: Assessed CS - 16-24 (2014) '[non additive!']]]*ConsolGeog[[#This Row],[County Stats Distribution Factor]]</f>
        <v>0</v>
      </c>
      <c r="AC72" s="125">
        <f>ConsolGeog[[#This Row],[COUNTY: Assessed CS - 18-24 (2014) '[non additive!']]]*ConsolGeog[[#This Row],[County Stats Distribution Factor]]</f>
        <v>0</v>
      </c>
      <c r="AD72" s="125" t="str">
        <f>IF(AND(ConsolGeog[[#This Row],[Presented HS - 16-17 (2014)]]+ConsolGeog[[#This Row],[Presented HS - 18-24 (2014)]]&lt;&gt;0,ConsolGeog[[#This Row],[Presented HS - 16-24 (2014)]]&lt;&gt;0),"ERROR","")</f>
        <v/>
      </c>
      <c r="AE72" s="125" t="str">
        <f>IF(AND(ConsolGeog[[#This Row],[Presented CS - 16-17 (2014)]]+ConsolGeog[[#This Row],[Presented CS - 18-24 (2014)]]&lt;&gt;0,ConsolGeog[[#This Row],[Presented CS - 16-24 (2014)]]&lt;&gt;0),"ERROR","")</f>
        <v/>
      </c>
      <c r="AF72" s="125" t="str">
        <f>IF(AND(ConsolGeog[[#This Row],[Assessed HS - 16-17 (2014)]]+ConsolGeog[[#This Row],[Assessed HS - 18-24 (2014)]]&lt;&gt;0,ConsolGeog[[#This Row],[Assessed HS - 16-24 (2014)]]&lt;&gt;0),"ERROR","")</f>
        <v/>
      </c>
      <c r="AG72" s="125" t="str">
        <f>IF(AND(ConsolGeog[[#This Row],[Assessed CS - 16-17 (2014)]]+ConsolGeog[[#This Row],[Assessed CS - 18-24 (2014)]]&lt;&gt;0,ConsolGeog[[#This Row],[Assessed CS - 16-24 (2014)]]&lt;&gt;0),"ERROR","")</f>
        <v/>
      </c>
      <c r="AH72" s="125" t="str">
        <f>IF(OR(ConsolGeog[[#This Row],[TEST: overlapping age ranges: Presented HS]]&lt;&gt;"",ConsolGeog[[#This Row],[TEST: overlapping age ranges: Presented CS]]&lt;&gt;"",ConsolGeog[[#This Row],[TEST: overlapping age ranges: Assessed HS]]&lt;&gt;"",ConsolGeog[[#This Row],[TEST: overlapping age ranges: Assessed CS]]&lt;&gt;""),"ERROR","")</f>
        <v/>
      </c>
      <c r="AI7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3" spans="1:35" s="35" customFormat="1">
      <c r="A73" s="38" t="s">
        <v>763</v>
      </c>
      <c r="B73" s="38" t="s">
        <v>764</v>
      </c>
      <c r="C73" s="38">
        <v>69087</v>
      </c>
      <c r="D73" s="38">
        <v>7796.05</v>
      </c>
      <c r="E73" s="38" t="s">
        <v>763</v>
      </c>
      <c r="F73" s="112" t="str">
        <f>IF(ISERROR(MATCH(ConsolGeog[[#This Row],[lad14cd]],CentrepointSourced[2014 ONS Code],0)),1,"")</f>
        <v/>
      </c>
      <c r="G73" s="113" t="str">
        <f>TRIM(IF(ConsolGeog[[#This Row],[Not in Centre Point Sourced?]]=1,INDEX(LKP_MissingLATypesDQ[TYPE],MATCH(ConsolGeog[[#This Row],[lad14cd]],LKP_MissingLATypesDQ[ONS_CODE],0)),INDEX(CentrepointSourced[LA Type DQ],MATCH(ConsolGeog[[#This Row],[lad14cd]],CentrepointSourced[2014 ONS Code],0))))</f>
        <v>District</v>
      </c>
      <c r="H73" s="113" t="str">
        <f>IF(OR(ConsolGeog[[#This Row],[LA Type]]="Unitary",ConsolGeog[[#This Row],[LA Type]]="District"),"England",INDEX(CentrepointSourced[Country],MATCH(ConsolGeog[[#This Row],[lad14cd]],CentrepointSourced[2014 ONS Code],0)))</f>
        <v>England</v>
      </c>
      <c r="I7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3" s="114">
        <f>SUMIFS(CentrepointSourced[Presented HS - 16-17],CentrepointSourced[2014 ONS Code],ConsolGeog[[#This Row],[lad14cd]],CentrepointSourced[Year],2014)</f>
        <v>0</v>
      </c>
      <c r="K73" s="114">
        <f>SUMIFS(CentrepointSourced[Presented HS - 16-24],CentrepointSourced[2014 ONS Code],ConsolGeog[[#This Row],[lad14cd]],CentrepointSourced[Year],2014)</f>
        <v>0</v>
      </c>
      <c r="L73" s="114">
        <f>SUMIFS(CentrepointSourced[Presented HS - 18-24],CentrepointSourced[2014 ONS Code],ConsolGeog[[#This Row],[lad14cd]],CentrepointSourced[Year],2014)</f>
        <v>38</v>
      </c>
      <c r="M73" s="114">
        <f>SUMIFS(CentrepointSourced[Assessed HS - 16-17],CentrepointSourced[2014 ONS Code],ConsolGeog[[#This Row],[lad14cd]],CentrepointSourced[Year],2014)</f>
        <v>0</v>
      </c>
      <c r="N73" s="114">
        <f>SUMIFS(CentrepointSourced[Assessed HS - 16-24],CentrepointSourced[2014 ONS Code],ConsolGeog[[#This Row],[lad14cd]],CentrepointSourced[Year],2014)</f>
        <v>0</v>
      </c>
      <c r="O73" s="114">
        <f>SUMIFS(CentrepointSourced[Assessed HS - 18-24],CentrepointSourced[2014 ONS Code],ConsolGeog[[#This Row],[lad14cd]],CentrepointSourced[Year],2014)</f>
        <v>31</v>
      </c>
      <c r="P73" s="114">
        <f>SUMIFS(CentrepointSourced[Presented CS - 16-17],CentrepointSourced[Local Authority DQ],ConsolGeog[[#This Row],[County Name]],CentrepointSourced[Year],2014)</f>
        <v>0</v>
      </c>
      <c r="Q73" s="114">
        <f>SUMIFS(CentrepointSourced[Presented CS - 16-24],CentrepointSourced[Local Authority DQ],ConsolGeog[[#This Row],[County Name]],CentrepointSourced[Year],2014)</f>
        <v>0</v>
      </c>
      <c r="R73" s="114">
        <f>SUMIFS(CentrepointSourced[Presented CS - 18-24],CentrepointSourced[Local Authority DQ],ConsolGeog[[#This Row],[County Name]],CentrepointSourced[Year],2014)</f>
        <v>0</v>
      </c>
      <c r="S73" s="114">
        <f>SUMIFS(CentrepointSourced[Assessed CS - 16-17],CentrepointSourced[Local Authority DQ],ConsolGeog[[#This Row],[County Name]],CentrepointSourced[Year],2014)</f>
        <v>114</v>
      </c>
      <c r="T73" s="114">
        <f>SUMIFS(CentrepointSourced[Assessed CS - 16-24],CentrepointSourced[Local Authority DQ],ConsolGeog[[#This Row],[County Name]],CentrepointSourced[Year],2014)</f>
        <v>0</v>
      </c>
      <c r="U73" s="114">
        <f>SUMIFS(CentrepointSourced[Assessed CS - 18-24],CentrepointSourced[Local Authority DQ],ConsolGeog[[#This Row],[County Name]],CentrepointSourced[Year],2014)</f>
        <v>0</v>
      </c>
      <c r="V73" s="114">
        <f>IF(ConsolGeog[[#This Row],[LA Type]]="District",SUMIFS(ConsolGeog[population],ConsolGeog[LA Type],"District",ConsolGeog[County Name],ConsolGeog[[#This Row],[County Name]]),IF(ConsolGeog[[#This Row],[LA Type]]="Unitary",ConsolGeog[[#This Row],[population]],0))</f>
        <v>499858</v>
      </c>
      <c r="W73" s="115">
        <f>IF(ConsolGeog[[#This Row],[COUNTY: Sum of districts'' populations '[non additive!']]]=0,0,ConsolGeog[[#This Row],[population]]/ConsolGeog[[#This Row],[COUNTY: Sum of districts'' populations '[non additive!']]])</f>
        <v>0.1382132525637281</v>
      </c>
      <c r="X73" s="125">
        <f>ConsolGeog[[#This Row],[COUNTY: Presented CS - 16-17 (2014) '[non additive!']]]*ConsolGeog[[#This Row],[County Stats Distribution Factor]]</f>
        <v>0</v>
      </c>
      <c r="Y73" s="125">
        <f>ConsolGeog[[#This Row],[COUNTY: Presented CS - 16-24 (2014) '[non additive!']]]*ConsolGeog[[#This Row],[County Stats Distribution Factor]]</f>
        <v>0</v>
      </c>
      <c r="Z73" s="125">
        <f>ConsolGeog[[#This Row],[COUNTY: Presented CS - 18-24 (2014) '[non additive!']]]*ConsolGeog[[#This Row],[County Stats Distribution Factor]]</f>
        <v>0</v>
      </c>
      <c r="AA73" s="125">
        <f>ConsolGeog[[#This Row],[COUNTY: Assessed CS - 16-17 (2014) '[non additive!']]]*ConsolGeog[[#This Row],[County Stats Distribution Factor]]</f>
        <v>15.756310792265003</v>
      </c>
      <c r="AB73" s="125">
        <f>ConsolGeog[[#This Row],[COUNTY: Assessed CS - 16-24 (2014) '[non additive!']]]*ConsolGeog[[#This Row],[County Stats Distribution Factor]]</f>
        <v>0</v>
      </c>
      <c r="AC73" s="125">
        <f>ConsolGeog[[#This Row],[COUNTY: Assessed CS - 18-24 (2014) '[non additive!']]]*ConsolGeog[[#This Row],[County Stats Distribution Factor]]</f>
        <v>0</v>
      </c>
      <c r="AD73" s="125" t="str">
        <f>IF(AND(ConsolGeog[[#This Row],[Presented HS - 16-17 (2014)]]+ConsolGeog[[#This Row],[Presented HS - 18-24 (2014)]]&lt;&gt;0,ConsolGeog[[#This Row],[Presented HS - 16-24 (2014)]]&lt;&gt;0),"ERROR","")</f>
        <v/>
      </c>
      <c r="AE73" s="125" t="str">
        <f>IF(AND(ConsolGeog[[#This Row],[Presented CS - 16-17 (2014)]]+ConsolGeog[[#This Row],[Presented CS - 18-24 (2014)]]&lt;&gt;0,ConsolGeog[[#This Row],[Presented CS - 16-24 (2014)]]&lt;&gt;0),"ERROR","")</f>
        <v/>
      </c>
      <c r="AF73" s="125" t="str">
        <f>IF(AND(ConsolGeog[[#This Row],[Assessed HS - 16-17 (2014)]]+ConsolGeog[[#This Row],[Assessed HS - 18-24 (2014)]]&lt;&gt;0,ConsolGeog[[#This Row],[Assessed HS - 16-24 (2014)]]&lt;&gt;0),"ERROR","")</f>
        <v/>
      </c>
      <c r="AG73" s="125" t="str">
        <f>IF(AND(ConsolGeog[[#This Row],[Assessed CS - 16-17 (2014)]]+ConsolGeog[[#This Row],[Assessed CS - 18-24 (2014)]]&lt;&gt;0,ConsolGeog[[#This Row],[Assessed CS - 16-24 (2014)]]&lt;&gt;0),"ERROR","")</f>
        <v/>
      </c>
      <c r="AH73" s="125" t="str">
        <f>IF(OR(ConsolGeog[[#This Row],[TEST: overlapping age ranges: Presented HS]]&lt;&gt;"",ConsolGeog[[#This Row],[TEST: overlapping age ranges: Presented CS]]&lt;&gt;"",ConsolGeog[[#This Row],[TEST: overlapping age ranges: Assessed HS]]&lt;&gt;"",ConsolGeog[[#This Row],[TEST: overlapping age ranges: Assessed CS]]&lt;&gt;""),"ERROR","")</f>
        <v/>
      </c>
      <c r="AI7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4" spans="1:35" s="35" customFormat="1" ht="15" customHeight="1">
      <c r="A74" s="38" t="s">
        <v>762</v>
      </c>
      <c r="B74" s="38" t="s">
        <v>60</v>
      </c>
      <c r="C74" s="38">
        <v>107524</v>
      </c>
      <c r="D74" s="38">
        <v>103929.92</v>
      </c>
      <c r="E74" s="38" t="s">
        <v>762</v>
      </c>
      <c r="F74" s="112" t="str">
        <f>IF(ISERROR(MATCH(ConsolGeog[[#This Row],[lad14cd]],CentrepointSourced[2014 ONS Code],0)),1,"")</f>
        <v/>
      </c>
      <c r="G74" s="113" t="str">
        <f>TRIM(IF(ConsolGeog[[#This Row],[Not in Centre Point Sourced?]]=1,INDEX(LKP_MissingLATypesDQ[TYPE],MATCH(ConsolGeog[[#This Row],[lad14cd]],LKP_MissingLATypesDQ[ONS_CODE],0)),INDEX(CentrepointSourced[LA Type DQ],MATCH(ConsolGeog[[#This Row],[lad14cd]],CentrepointSourced[2014 ONS Code],0))))</f>
        <v>District</v>
      </c>
      <c r="H74" s="113" t="str">
        <f>IF(OR(ConsolGeog[[#This Row],[LA Type]]="Unitary",ConsolGeog[[#This Row],[LA Type]]="District"),"England",INDEX(CentrepointSourced[Country],MATCH(ConsolGeog[[#This Row],[lad14cd]],CentrepointSourced[2014 ONS Code],0)))</f>
        <v>England</v>
      </c>
      <c r="I7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4" s="114">
        <f>SUMIFS(CentrepointSourced[Presented HS - 16-17],CentrepointSourced[2014 ONS Code],ConsolGeog[[#This Row],[lad14cd]],CentrepointSourced[Year],2014)</f>
        <v>2</v>
      </c>
      <c r="K74" s="114">
        <f>SUMIFS(CentrepointSourced[Presented HS - 16-24],CentrepointSourced[2014 ONS Code],ConsolGeog[[#This Row],[lad14cd]],CentrepointSourced[Year],2014)</f>
        <v>0</v>
      </c>
      <c r="L74" s="114">
        <f>SUMIFS(CentrepointSourced[Presented HS - 18-24],CentrepointSourced[2014 ONS Code],ConsolGeog[[#This Row],[lad14cd]],CentrepointSourced[Year],2014)</f>
        <v>41</v>
      </c>
      <c r="M74" s="114">
        <f>SUMIFS(CentrepointSourced[Assessed HS - 16-17],CentrepointSourced[2014 ONS Code],ConsolGeog[[#This Row],[lad14cd]],CentrepointSourced[Year],2014)</f>
        <v>2</v>
      </c>
      <c r="N74" s="114">
        <f>SUMIFS(CentrepointSourced[Assessed HS - 16-24],CentrepointSourced[2014 ONS Code],ConsolGeog[[#This Row],[lad14cd]],CentrepointSourced[Year],2014)</f>
        <v>0</v>
      </c>
      <c r="O74" s="114">
        <f>SUMIFS(CentrepointSourced[Assessed HS - 18-24],CentrepointSourced[2014 ONS Code],ConsolGeog[[#This Row],[lad14cd]],CentrepointSourced[Year],2014)</f>
        <v>41</v>
      </c>
      <c r="P74" s="114">
        <f>SUMIFS(CentrepointSourced[Presented CS - 16-17],CentrepointSourced[Local Authority DQ],ConsolGeog[[#This Row],[County Name]],CentrepointSourced[Year],2014)</f>
        <v>0</v>
      </c>
      <c r="Q74" s="114">
        <f>SUMIFS(CentrepointSourced[Presented CS - 16-24],CentrepointSourced[Local Authority DQ],ConsolGeog[[#This Row],[County Name]],CentrepointSourced[Year],2014)</f>
        <v>0</v>
      </c>
      <c r="R74" s="114">
        <f>SUMIFS(CentrepointSourced[Presented CS - 18-24],CentrepointSourced[Local Authority DQ],ConsolGeog[[#This Row],[County Name]],CentrepointSourced[Year],2014)</f>
        <v>0</v>
      </c>
      <c r="S74" s="114">
        <f>SUMIFS(CentrepointSourced[Assessed CS - 16-17],CentrepointSourced[Local Authority DQ],ConsolGeog[[#This Row],[County Name]],CentrepointSourced[Year],2014)</f>
        <v>114</v>
      </c>
      <c r="T74" s="114">
        <f>SUMIFS(CentrepointSourced[Assessed CS - 16-24],CentrepointSourced[Local Authority DQ],ConsolGeog[[#This Row],[County Name]],CentrepointSourced[Year],2014)</f>
        <v>0</v>
      </c>
      <c r="U74" s="114">
        <f>SUMIFS(CentrepointSourced[Assessed CS - 18-24],CentrepointSourced[Local Authority DQ],ConsolGeog[[#This Row],[County Name]],CentrepointSourced[Year],2014)</f>
        <v>0</v>
      </c>
      <c r="V74" s="114">
        <f>IF(ConsolGeog[[#This Row],[LA Type]]="District",SUMIFS(ConsolGeog[population],ConsolGeog[LA Type],"District",ConsolGeog[County Name],ConsolGeog[[#This Row],[County Name]]),IF(ConsolGeog[[#This Row],[LA Type]]="Unitary",ConsolGeog[[#This Row],[population]],0))</f>
        <v>499858</v>
      </c>
      <c r="W74" s="115">
        <f>IF(ConsolGeog[[#This Row],[COUNTY: Sum of districts'' populations '[non additive!']]]=0,0,ConsolGeog[[#This Row],[population]]/ConsolGeog[[#This Row],[COUNTY: Sum of districts'' populations '[non additive!']]])</f>
        <v>0.21510909098183884</v>
      </c>
      <c r="X74" s="125">
        <f>ConsolGeog[[#This Row],[COUNTY: Presented CS - 16-17 (2014) '[non additive!']]]*ConsolGeog[[#This Row],[County Stats Distribution Factor]]</f>
        <v>0</v>
      </c>
      <c r="Y74" s="125">
        <f>ConsolGeog[[#This Row],[COUNTY: Presented CS - 16-24 (2014) '[non additive!']]]*ConsolGeog[[#This Row],[County Stats Distribution Factor]]</f>
        <v>0</v>
      </c>
      <c r="Z74" s="125">
        <f>ConsolGeog[[#This Row],[COUNTY: Presented CS - 18-24 (2014) '[non additive!']]]*ConsolGeog[[#This Row],[County Stats Distribution Factor]]</f>
        <v>0</v>
      </c>
      <c r="AA74" s="125">
        <f>ConsolGeog[[#This Row],[COUNTY: Assessed CS - 16-17 (2014) '[non additive!']]]*ConsolGeog[[#This Row],[County Stats Distribution Factor]]</f>
        <v>24.522436371929626</v>
      </c>
      <c r="AB74" s="125">
        <f>ConsolGeog[[#This Row],[COUNTY: Assessed CS - 16-24 (2014) '[non additive!']]]*ConsolGeog[[#This Row],[County Stats Distribution Factor]]</f>
        <v>0</v>
      </c>
      <c r="AC74" s="125">
        <f>ConsolGeog[[#This Row],[COUNTY: Assessed CS - 18-24 (2014) '[non additive!']]]*ConsolGeog[[#This Row],[County Stats Distribution Factor]]</f>
        <v>0</v>
      </c>
      <c r="AD74" s="125" t="str">
        <f>IF(AND(ConsolGeog[[#This Row],[Presented HS - 16-17 (2014)]]+ConsolGeog[[#This Row],[Presented HS - 18-24 (2014)]]&lt;&gt;0,ConsolGeog[[#This Row],[Presented HS - 16-24 (2014)]]&lt;&gt;0),"ERROR","")</f>
        <v/>
      </c>
      <c r="AE74" s="125" t="str">
        <f>IF(AND(ConsolGeog[[#This Row],[Presented CS - 16-17 (2014)]]+ConsolGeog[[#This Row],[Presented CS - 18-24 (2014)]]&lt;&gt;0,ConsolGeog[[#This Row],[Presented CS - 16-24 (2014)]]&lt;&gt;0),"ERROR","")</f>
        <v/>
      </c>
      <c r="AF74" s="125" t="str">
        <f>IF(AND(ConsolGeog[[#This Row],[Assessed HS - 16-17 (2014)]]+ConsolGeog[[#This Row],[Assessed HS - 18-24 (2014)]]&lt;&gt;0,ConsolGeog[[#This Row],[Assessed HS - 16-24 (2014)]]&lt;&gt;0),"ERROR","")</f>
        <v/>
      </c>
      <c r="AG74" s="125" t="str">
        <f>IF(AND(ConsolGeog[[#This Row],[Assessed CS - 16-17 (2014)]]+ConsolGeog[[#This Row],[Assessed CS - 18-24 (2014)]]&lt;&gt;0,ConsolGeog[[#This Row],[Assessed CS - 16-24 (2014)]]&lt;&gt;0),"ERROR","")</f>
        <v/>
      </c>
      <c r="AH74" s="125" t="str">
        <f>IF(OR(ConsolGeog[[#This Row],[TEST: overlapping age ranges: Presented HS]]&lt;&gt;"",ConsolGeog[[#This Row],[TEST: overlapping age ranges: Presented CS]]&lt;&gt;"",ConsolGeog[[#This Row],[TEST: overlapping age ranges: Assessed HS]]&lt;&gt;"",ConsolGeog[[#This Row],[TEST: overlapping age ranges: Assessed CS]]&lt;&gt;""),"ERROR","")</f>
        <v/>
      </c>
      <c r="AI7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5" spans="1:35" s="35" customFormat="1" ht="15" customHeight="1">
      <c r="A75" s="38" t="s">
        <v>761</v>
      </c>
      <c r="B75" s="38" t="s">
        <v>273</v>
      </c>
      <c r="C75" s="38">
        <v>70603</v>
      </c>
      <c r="D75" s="38">
        <v>73173.94</v>
      </c>
      <c r="E75" s="38" t="s">
        <v>761</v>
      </c>
      <c r="F75" s="112" t="str">
        <f>IF(ISERROR(MATCH(ConsolGeog[[#This Row],[lad14cd]],CentrepointSourced[2014 ONS Code],0)),1,"")</f>
        <v/>
      </c>
      <c r="G75" s="113" t="str">
        <f>TRIM(IF(ConsolGeog[[#This Row],[Not in Centre Point Sourced?]]=1,INDEX(LKP_MissingLATypesDQ[TYPE],MATCH(ConsolGeog[[#This Row],[lad14cd]],LKP_MissingLATypesDQ[ONS_CODE],0)),INDEX(CentrepointSourced[LA Type DQ],MATCH(ConsolGeog[[#This Row],[lad14cd]],CentrepointSourced[2014 ONS Code],0))))</f>
        <v>District</v>
      </c>
      <c r="H75" s="113" t="str">
        <f>IF(OR(ConsolGeog[[#This Row],[LA Type]]="Unitary",ConsolGeog[[#This Row],[LA Type]]="District"),"England",INDEX(CentrepointSourced[Country],MATCH(ConsolGeog[[#This Row],[lad14cd]],CentrepointSourced[2014 ONS Code],0)))</f>
        <v>England</v>
      </c>
      <c r="I7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5" s="114">
        <f>SUMIFS(CentrepointSourced[Presented HS - 16-17],CentrepointSourced[2014 ONS Code],ConsolGeog[[#This Row],[lad14cd]],CentrepointSourced[Year],2014)</f>
        <v>0</v>
      </c>
      <c r="K75" s="114">
        <f>SUMIFS(CentrepointSourced[Presented HS - 16-24],CentrepointSourced[2014 ONS Code],ConsolGeog[[#This Row],[lad14cd]],CentrepointSourced[Year],2014)</f>
        <v>0</v>
      </c>
      <c r="L75" s="114">
        <f>SUMIFS(CentrepointSourced[Presented HS - 18-24],CentrepointSourced[2014 ONS Code],ConsolGeog[[#This Row],[lad14cd]],CentrepointSourced[Year],2014)</f>
        <v>0</v>
      </c>
      <c r="M75" s="114">
        <f>SUMIFS(CentrepointSourced[Assessed HS - 16-17],CentrepointSourced[2014 ONS Code],ConsolGeog[[#This Row],[lad14cd]],CentrepointSourced[Year],2014)</f>
        <v>0</v>
      </c>
      <c r="N75" s="114">
        <f>SUMIFS(CentrepointSourced[Assessed HS - 16-24],CentrepointSourced[2014 ONS Code],ConsolGeog[[#This Row],[lad14cd]],CentrepointSourced[Year],2014)</f>
        <v>0</v>
      </c>
      <c r="O75" s="114">
        <f>SUMIFS(CentrepointSourced[Assessed HS - 18-24],CentrepointSourced[2014 ONS Code],ConsolGeog[[#This Row],[lad14cd]],CentrepointSourced[Year],2014)</f>
        <v>0</v>
      </c>
      <c r="P75" s="114">
        <f>SUMIFS(CentrepointSourced[Presented CS - 16-17],CentrepointSourced[Local Authority DQ],ConsolGeog[[#This Row],[County Name]],CentrepointSourced[Year],2014)</f>
        <v>0</v>
      </c>
      <c r="Q75" s="114">
        <f>SUMIFS(CentrepointSourced[Presented CS - 16-24],CentrepointSourced[Local Authority DQ],ConsolGeog[[#This Row],[County Name]],CentrepointSourced[Year],2014)</f>
        <v>0</v>
      </c>
      <c r="R75" s="114">
        <f>SUMIFS(CentrepointSourced[Presented CS - 18-24],CentrepointSourced[Local Authority DQ],ConsolGeog[[#This Row],[County Name]],CentrepointSourced[Year],2014)</f>
        <v>0</v>
      </c>
      <c r="S75" s="114">
        <f>SUMIFS(CentrepointSourced[Assessed CS - 16-17],CentrepointSourced[Local Authority DQ],ConsolGeog[[#This Row],[County Name]],CentrepointSourced[Year],2014)</f>
        <v>114</v>
      </c>
      <c r="T75" s="114">
        <f>SUMIFS(CentrepointSourced[Assessed CS - 16-24],CentrepointSourced[Local Authority DQ],ConsolGeog[[#This Row],[County Name]],CentrepointSourced[Year],2014)</f>
        <v>0</v>
      </c>
      <c r="U75" s="114">
        <f>SUMIFS(CentrepointSourced[Assessed CS - 18-24],CentrepointSourced[Local Authority DQ],ConsolGeog[[#This Row],[County Name]],CentrepointSourced[Year],2014)</f>
        <v>0</v>
      </c>
      <c r="V75" s="114">
        <f>IF(ConsolGeog[[#This Row],[LA Type]]="District",SUMIFS(ConsolGeog[population],ConsolGeog[LA Type],"District",ConsolGeog[County Name],ConsolGeog[[#This Row],[County Name]]),IF(ConsolGeog[[#This Row],[LA Type]]="Unitary",ConsolGeog[[#This Row],[population]],0))</f>
        <v>499858</v>
      </c>
      <c r="W75" s="115">
        <f>IF(ConsolGeog[[#This Row],[COUNTY: Sum of districts'' populations '[non additive!']]]=0,0,ConsolGeog[[#This Row],[population]]/ConsolGeog[[#This Row],[COUNTY: Sum of districts'' populations '[non additive!']]])</f>
        <v>0.14124611389634656</v>
      </c>
      <c r="X75" s="125">
        <f>ConsolGeog[[#This Row],[COUNTY: Presented CS - 16-17 (2014) '[non additive!']]]*ConsolGeog[[#This Row],[County Stats Distribution Factor]]</f>
        <v>0</v>
      </c>
      <c r="Y75" s="125">
        <f>ConsolGeog[[#This Row],[COUNTY: Presented CS - 16-24 (2014) '[non additive!']]]*ConsolGeog[[#This Row],[County Stats Distribution Factor]]</f>
        <v>0</v>
      </c>
      <c r="Z75" s="125">
        <f>ConsolGeog[[#This Row],[COUNTY: Presented CS - 18-24 (2014) '[non additive!']]]*ConsolGeog[[#This Row],[County Stats Distribution Factor]]</f>
        <v>0</v>
      </c>
      <c r="AA75" s="125">
        <f>ConsolGeog[[#This Row],[COUNTY: Assessed CS - 16-17 (2014) '[non additive!']]]*ConsolGeog[[#This Row],[County Stats Distribution Factor]]</f>
        <v>16.102056984183509</v>
      </c>
      <c r="AB75" s="125">
        <f>ConsolGeog[[#This Row],[COUNTY: Assessed CS - 16-24 (2014) '[non additive!']]]*ConsolGeog[[#This Row],[County Stats Distribution Factor]]</f>
        <v>0</v>
      </c>
      <c r="AC75" s="125">
        <f>ConsolGeog[[#This Row],[COUNTY: Assessed CS - 18-24 (2014) '[non additive!']]]*ConsolGeog[[#This Row],[County Stats Distribution Factor]]</f>
        <v>0</v>
      </c>
      <c r="AD75" s="125" t="str">
        <f>IF(AND(ConsolGeog[[#This Row],[Presented HS - 16-17 (2014)]]+ConsolGeog[[#This Row],[Presented HS - 18-24 (2014)]]&lt;&gt;0,ConsolGeog[[#This Row],[Presented HS - 16-24 (2014)]]&lt;&gt;0),"ERROR","")</f>
        <v/>
      </c>
      <c r="AE75" s="125" t="str">
        <f>IF(AND(ConsolGeog[[#This Row],[Presented CS - 16-17 (2014)]]+ConsolGeog[[#This Row],[Presented CS - 18-24 (2014)]]&lt;&gt;0,ConsolGeog[[#This Row],[Presented CS - 16-24 (2014)]]&lt;&gt;0),"ERROR","")</f>
        <v/>
      </c>
      <c r="AF75" s="125" t="str">
        <f>IF(AND(ConsolGeog[[#This Row],[Assessed HS - 16-17 (2014)]]+ConsolGeog[[#This Row],[Assessed HS - 18-24 (2014)]]&lt;&gt;0,ConsolGeog[[#This Row],[Assessed HS - 16-24 (2014)]]&lt;&gt;0),"ERROR","")</f>
        <v/>
      </c>
      <c r="AG75" s="125" t="str">
        <f>IF(AND(ConsolGeog[[#This Row],[Assessed CS - 16-17 (2014)]]+ConsolGeog[[#This Row],[Assessed CS - 18-24 (2014)]]&lt;&gt;0,ConsolGeog[[#This Row],[Assessed CS - 16-24 (2014)]]&lt;&gt;0),"ERROR","")</f>
        <v/>
      </c>
      <c r="AH75" s="125" t="str">
        <f>IF(OR(ConsolGeog[[#This Row],[TEST: overlapping age ranges: Presented HS]]&lt;&gt;"",ConsolGeog[[#This Row],[TEST: overlapping age ranges: Presented CS]]&lt;&gt;"",ConsolGeog[[#This Row],[TEST: overlapping age ranges: Assessed HS]]&lt;&gt;"",ConsolGeog[[#This Row],[TEST: overlapping age ranges: Assessed CS]]&lt;&gt;""),"ERROR","")</f>
        <v/>
      </c>
      <c r="AI7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6" spans="1:35" s="35" customFormat="1" ht="15" customHeight="1">
      <c r="A76" s="38" t="s">
        <v>760</v>
      </c>
      <c r="B76" s="38" t="s">
        <v>149</v>
      </c>
      <c r="C76" s="38">
        <v>52564</v>
      </c>
      <c r="D76" s="38">
        <v>214235.65</v>
      </c>
      <c r="E76" s="38" t="s">
        <v>760</v>
      </c>
      <c r="F76" s="112" t="str">
        <f>IF(ISERROR(MATCH(ConsolGeog[[#This Row],[lad14cd]],CentrepointSourced[2014 ONS Code],0)),1,"")</f>
        <v/>
      </c>
      <c r="G76" s="113" t="str">
        <f>TRIM(IF(ConsolGeog[[#This Row],[Not in Centre Point Sourced?]]=1,INDEX(LKP_MissingLATypesDQ[TYPE],MATCH(ConsolGeog[[#This Row],[lad14cd]],LKP_MissingLATypesDQ[ONS_CODE],0)),INDEX(CentrepointSourced[LA Type DQ],MATCH(ConsolGeog[[#This Row],[lad14cd]],CentrepointSourced[2014 ONS Code],0))))</f>
        <v>District</v>
      </c>
      <c r="H76" s="113" t="str">
        <f>IF(OR(ConsolGeog[[#This Row],[LA Type]]="Unitary",ConsolGeog[[#This Row],[LA Type]]="District"),"England",INDEX(CentrepointSourced[Country],MATCH(ConsolGeog[[#This Row],[lad14cd]],CentrepointSourced[2014 ONS Code],0)))</f>
        <v>England</v>
      </c>
      <c r="I7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6" s="114">
        <f>SUMIFS(CentrepointSourced[Presented HS - 16-17],CentrepointSourced[2014 ONS Code],ConsolGeog[[#This Row],[lad14cd]],CentrepointSourced[Year],2014)</f>
        <v>1</v>
      </c>
      <c r="K76" s="114">
        <f>SUMIFS(CentrepointSourced[Presented HS - 16-24],CentrepointSourced[2014 ONS Code],ConsolGeog[[#This Row],[lad14cd]],CentrepointSourced[Year],2014)</f>
        <v>0</v>
      </c>
      <c r="L76" s="114">
        <f>SUMIFS(CentrepointSourced[Presented HS - 18-24],CentrepointSourced[2014 ONS Code],ConsolGeog[[#This Row],[lad14cd]],CentrepointSourced[Year],2014)</f>
        <v>8</v>
      </c>
      <c r="M76" s="114">
        <f>SUMIFS(CentrepointSourced[Assessed HS - 16-17],CentrepointSourced[2014 ONS Code],ConsolGeog[[#This Row],[lad14cd]],CentrepointSourced[Year],2014)</f>
        <v>1</v>
      </c>
      <c r="N76" s="114">
        <f>SUMIFS(CentrepointSourced[Assessed HS - 16-24],CentrepointSourced[2014 ONS Code],ConsolGeog[[#This Row],[lad14cd]],CentrepointSourced[Year],2014)</f>
        <v>0</v>
      </c>
      <c r="O76" s="114">
        <f>SUMIFS(CentrepointSourced[Assessed HS - 18-24],CentrepointSourced[2014 ONS Code],ConsolGeog[[#This Row],[lad14cd]],CentrepointSourced[Year],2014)</f>
        <v>8</v>
      </c>
      <c r="P76" s="114">
        <f>SUMIFS(CentrepointSourced[Presented CS - 16-17],CentrepointSourced[Local Authority DQ],ConsolGeog[[#This Row],[County Name]],CentrepointSourced[Year],2014)</f>
        <v>0</v>
      </c>
      <c r="Q76" s="114">
        <f>SUMIFS(CentrepointSourced[Presented CS - 16-24],CentrepointSourced[Local Authority DQ],ConsolGeog[[#This Row],[County Name]],CentrepointSourced[Year],2014)</f>
        <v>0</v>
      </c>
      <c r="R76" s="114">
        <f>SUMIFS(CentrepointSourced[Presented CS - 18-24],CentrepointSourced[Local Authority DQ],ConsolGeog[[#This Row],[County Name]],CentrepointSourced[Year],2014)</f>
        <v>0</v>
      </c>
      <c r="S76" s="114">
        <f>SUMIFS(CentrepointSourced[Assessed CS - 16-17],CentrepointSourced[Local Authority DQ],ConsolGeog[[#This Row],[County Name]],CentrepointSourced[Year],2014)</f>
        <v>114</v>
      </c>
      <c r="T76" s="114">
        <f>SUMIFS(CentrepointSourced[Assessed CS - 16-24],CentrepointSourced[Local Authority DQ],ConsolGeog[[#This Row],[County Name]],CentrepointSourced[Year],2014)</f>
        <v>0</v>
      </c>
      <c r="U76" s="114">
        <f>SUMIFS(CentrepointSourced[Assessed CS - 18-24],CentrepointSourced[Local Authority DQ],ConsolGeog[[#This Row],[County Name]],CentrepointSourced[Year],2014)</f>
        <v>0</v>
      </c>
      <c r="V76" s="114">
        <f>IF(ConsolGeog[[#This Row],[LA Type]]="District",SUMIFS(ConsolGeog[population],ConsolGeog[LA Type],"District",ConsolGeog[County Name],ConsolGeog[[#This Row],[County Name]]),IF(ConsolGeog[[#This Row],[LA Type]]="Unitary",ConsolGeog[[#This Row],[population]],0))</f>
        <v>499858</v>
      </c>
      <c r="W76" s="115">
        <f>IF(ConsolGeog[[#This Row],[COUNTY: Sum of districts'' populations '[non additive!']]]=0,0,ConsolGeog[[#This Row],[population]]/ConsolGeog[[#This Row],[COUNTY: Sum of districts'' populations '[non additive!']]])</f>
        <v>0.10515786483361275</v>
      </c>
      <c r="X76" s="125">
        <f>ConsolGeog[[#This Row],[COUNTY: Presented CS - 16-17 (2014) '[non additive!']]]*ConsolGeog[[#This Row],[County Stats Distribution Factor]]</f>
        <v>0</v>
      </c>
      <c r="Y76" s="125">
        <f>ConsolGeog[[#This Row],[COUNTY: Presented CS - 16-24 (2014) '[non additive!']]]*ConsolGeog[[#This Row],[County Stats Distribution Factor]]</f>
        <v>0</v>
      </c>
      <c r="Z76" s="125">
        <f>ConsolGeog[[#This Row],[COUNTY: Presented CS - 18-24 (2014) '[non additive!']]]*ConsolGeog[[#This Row],[County Stats Distribution Factor]]</f>
        <v>0</v>
      </c>
      <c r="AA76" s="125">
        <f>ConsolGeog[[#This Row],[COUNTY: Assessed CS - 16-17 (2014) '[non additive!']]]*ConsolGeog[[#This Row],[County Stats Distribution Factor]]</f>
        <v>11.987996591031854</v>
      </c>
      <c r="AB76" s="125">
        <f>ConsolGeog[[#This Row],[COUNTY: Assessed CS - 16-24 (2014) '[non additive!']]]*ConsolGeog[[#This Row],[County Stats Distribution Factor]]</f>
        <v>0</v>
      </c>
      <c r="AC76" s="125">
        <f>ConsolGeog[[#This Row],[COUNTY: Assessed CS - 18-24 (2014) '[non additive!']]]*ConsolGeog[[#This Row],[County Stats Distribution Factor]]</f>
        <v>0</v>
      </c>
      <c r="AD76" s="125" t="str">
        <f>IF(AND(ConsolGeog[[#This Row],[Presented HS - 16-17 (2014)]]+ConsolGeog[[#This Row],[Presented HS - 18-24 (2014)]]&lt;&gt;0,ConsolGeog[[#This Row],[Presented HS - 16-24 (2014)]]&lt;&gt;0),"ERROR","")</f>
        <v/>
      </c>
      <c r="AE76" s="125" t="str">
        <f>IF(AND(ConsolGeog[[#This Row],[Presented CS - 16-17 (2014)]]+ConsolGeog[[#This Row],[Presented CS - 18-24 (2014)]]&lt;&gt;0,ConsolGeog[[#This Row],[Presented CS - 16-24 (2014)]]&lt;&gt;0),"ERROR","")</f>
        <v/>
      </c>
      <c r="AF76" s="125" t="str">
        <f>IF(AND(ConsolGeog[[#This Row],[Assessed HS - 16-17 (2014)]]+ConsolGeog[[#This Row],[Assessed HS - 18-24 (2014)]]&lt;&gt;0,ConsolGeog[[#This Row],[Assessed HS - 16-24 (2014)]]&lt;&gt;0),"ERROR","")</f>
        <v/>
      </c>
      <c r="AG76" s="125" t="str">
        <f>IF(AND(ConsolGeog[[#This Row],[Assessed CS - 16-17 (2014)]]+ConsolGeog[[#This Row],[Assessed CS - 18-24 (2014)]]&lt;&gt;0,ConsolGeog[[#This Row],[Assessed CS - 16-24 (2014)]]&lt;&gt;0),"ERROR","")</f>
        <v/>
      </c>
      <c r="AH76" s="125" t="str">
        <f>IF(OR(ConsolGeog[[#This Row],[TEST: overlapping age ranges: Presented HS]]&lt;&gt;"",ConsolGeog[[#This Row],[TEST: overlapping age ranges: Presented CS]]&lt;&gt;"",ConsolGeog[[#This Row],[TEST: overlapping age ranges: Assessed HS]]&lt;&gt;"",ConsolGeog[[#This Row],[TEST: overlapping age ranges: Assessed CS]]&lt;&gt;""),"ERROR","")</f>
        <v/>
      </c>
      <c r="AI7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7" spans="1:35" s="35" customFormat="1" ht="15" customHeight="1">
      <c r="A77" s="38" t="s">
        <v>759</v>
      </c>
      <c r="B77" s="38" t="s">
        <v>109</v>
      </c>
      <c r="C77" s="38">
        <v>103658</v>
      </c>
      <c r="D77" s="38">
        <v>153362</v>
      </c>
      <c r="E77" s="38" t="s">
        <v>759</v>
      </c>
      <c r="F77" s="112" t="str">
        <f>IF(ISERROR(MATCH(ConsolGeog[[#This Row],[lad14cd]],CentrepointSourced[2014 ONS Code],0)),1,"")</f>
        <v/>
      </c>
      <c r="G77" s="113" t="str">
        <f>TRIM(IF(ConsolGeog[[#This Row],[Not in Centre Point Sourced?]]=1,INDEX(LKP_MissingLATypesDQ[TYPE],MATCH(ConsolGeog[[#This Row],[lad14cd]],LKP_MissingLATypesDQ[ONS_CODE],0)),INDEX(CentrepointSourced[LA Type DQ],MATCH(ConsolGeog[[#This Row],[lad14cd]],CentrepointSourced[2014 ONS Code],0))))</f>
        <v>District</v>
      </c>
      <c r="H77" s="113" t="str">
        <f>IF(OR(ConsolGeog[[#This Row],[LA Type]]="Unitary",ConsolGeog[[#This Row],[LA Type]]="District"),"England",INDEX(CentrepointSourced[Country],MATCH(ConsolGeog[[#This Row],[lad14cd]],CentrepointSourced[2014 ONS Code],0)))</f>
        <v>England</v>
      </c>
      <c r="I7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Cumbria</v>
      </c>
      <c r="J77" s="114">
        <f>SUMIFS(CentrepointSourced[Presented HS - 16-17],CentrepointSourced[2014 ONS Code],ConsolGeog[[#This Row],[lad14cd]],CentrepointSourced[Year],2014)</f>
        <v>0</v>
      </c>
      <c r="K77" s="114">
        <f>SUMIFS(CentrepointSourced[Presented HS - 16-24],CentrepointSourced[2014 ONS Code],ConsolGeog[[#This Row],[lad14cd]],CentrepointSourced[Year],2014)</f>
        <v>0</v>
      </c>
      <c r="L77" s="114">
        <f>SUMIFS(CentrepointSourced[Presented HS - 18-24],CentrepointSourced[2014 ONS Code],ConsolGeog[[#This Row],[lad14cd]],CentrepointSourced[Year],2014)</f>
        <v>123</v>
      </c>
      <c r="M77" s="114">
        <f>SUMIFS(CentrepointSourced[Assessed HS - 16-17],CentrepointSourced[2014 ONS Code],ConsolGeog[[#This Row],[lad14cd]],CentrepointSourced[Year],2014)</f>
        <v>0</v>
      </c>
      <c r="N77" s="114">
        <f>SUMIFS(CentrepointSourced[Assessed HS - 16-24],CentrepointSourced[2014 ONS Code],ConsolGeog[[#This Row],[lad14cd]],CentrepointSourced[Year],2014)</f>
        <v>0</v>
      </c>
      <c r="O77" s="114">
        <f>SUMIFS(CentrepointSourced[Assessed HS - 18-24],CentrepointSourced[2014 ONS Code],ConsolGeog[[#This Row],[lad14cd]],CentrepointSourced[Year],2014)</f>
        <v>4</v>
      </c>
      <c r="P77" s="114">
        <f>SUMIFS(CentrepointSourced[Presented CS - 16-17],CentrepointSourced[Local Authority DQ],ConsolGeog[[#This Row],[County Name]],CentrepointSourced[Year],2014)</f>
        <v>0</v>
      </c>
      <c r="Q77" s="114">
        <f>SUMIFS(CentrepointSourced[Presented CS - 16-24],CentrepointSourced[Local Authority DQ],ConsolGeog[[#This Row],[County Name]],CentrepointSourced[Year],2014)</f>
        <v>0</v>
      </c>
      <c r="R77" s="114">
        <f>SUMIFS(CentrepointSourced[Presented CS - 18-24],CentrepointSourced[Local Authority DQ],ConsolGeog[[#This Row],[County Name]],CentrepointSourced[Year],2014)</f>
        <v>0</v>
      </c>
      <c r="S77" s="114">
        <f>SUMIFS(CentrepointSourced[Assessed CS - 16-17],CentrepointSourced[Local Authority DQ],ConsolGeog[[#This Row],[County Name]],CentrepointSourced[Year],2014)</f>
        <v>114</v>
      </c>
      <c r="T77" s="114">
        <f>SUMIFS(CentrepointSourced[Assessed CS - 16-24],CentrepointSourced[Local Authority DQ],ConsolGeog[[#This Row],[County Name]],CentrepointSourced[Year],2014)</f>
        <v>0</v>
      </c>
      <c r="U77" s="114">
        <f>SUMIFS(CentrepointSourced[Assessed CS - 18-24],CentrepointSourced[Local Authority DQ],ConsolGeog[[#This Row],[County Name]],CentrepointSourced[Year],2014)</f>
        <v>0</v>
      </c>
      <c r="V77" s="114">
        <f>IF(ConsolGeog[[#This Row],[LA Type]]="District",SUMIFS(ConsolGeog[population],ConsolGeog[LA Type],"District",ConsolGeog[County Name],ConsolGeog[[#This Row],[County Name]]),IF(ConsolGeog[[#This Row],[LA Type]]="Unitary",ConsolGeog[[#This Row],[population]],0))</f>
        <v>499858</v>
      </c>
      <c r="W77" s="115">
        <f>IF(ConsolGeog[[#This Row],[COUNTY: Sum of districts'' populations '[non additive!']]]=0,0,ConsolGeog[[#This Row],[population]]/ConsolGeog[[#This Row],[COUNTY: Sum of districts'' populations '[non additive!']]])</f>
        <v>0.20737489447002949</v>
      </c>
      <c r="X77" s="125">
        <f>ConsolGeog[[#This Row],[COUNTY: Presented CS - 16-17 (2014) '[non additive!']]]*ConsolGeog[[#This Row],[County Stats Distribution Factor]]</f>
        <v>0</v>
      </c>
      <c r="Y77" s="125">
        <f>ConsolGeog[[#This Row],[COUNTY: Presented CS - 16-24 (2014) '[non additive!']]]*ConsolGeog[[#This Row],[County Stats Distribution Factor]]</f>
        <v>0</v>
      </c>
      <c r="Z77" s="125">
        <f>ConsolGeog[[#This Row],[COUNTY: Presented CS - 18-24 (2014) '[non additive!']]]*ConsolGeog[[#This Row],[County Stats Distribution Factor]]</f>
        <v>0</v>
      </c>
      <c r="AA77" s="125">
        <f>ConsolGeog[[#This Row],[COUNTY: Assessed CS - 16-17 (2014) '[non additive!']]]*ConsolGeog[[#This Row],[County Stats Distribution Factor]]</f>
        <v>23.640737969583363</v>
      </c>
      <c r="AB77" s="125">
        <f>ConsolGeog[[#This Row],[COUNTY: Assessed CS - 16-24 (2014) '[non additive!']]]*ConsolGeog[[#This Row],[County Stats Distribution Factor]]</f>
        <v>0</v>
      </c>
      <c r="AC77" s="125">
        <f>ConsolGeog[[#This Row],[COUNTY: Assessed CS - 18-24 (2014) '[non additive!']]]*ConsolGeog[[#This Row],[County Stats Distribution Factor]]</f>
        <v>0</v>
      </c>
      <c r="AD77" s="125" t="str">
        <f>IF(AND(ConsolGeog[[#This Row],[Presented HS - 16-17 (2014)]]+ConsolGeog[[#This Row],[Presented HS - 18-24 (2014)]]&lt;&gt;0,ConsolGeog[[#This Row],[Presented HS - 16-24 (2014)]]&lt;&gt;0),"ERROR","")</f>
        <v/>
      </c>
      <c r="AE77" s="125" t="str">
        <f>IF(AND(ConsolGeog[[#This Row],[Presented CS - 16-17 (2014)]]+ConsolGeog[[#This Row],[Presented CS - 18-24 (2014)]]&lt;&gt;0,ConsolGeog[[#This Row],[Presented CS - 16-24 (2014)]]&lt;&gt;0),"ERROR","")</f>
        <v/>
      </c>
      <c r="AF77" s="125" t="str">
        <f>IF(AND(ConsolGeog[[#This Row],[Assessed HS - 16-17 (2014)]]+ConsolGeog[[#This Row],[Assessed HS - 18-24 (2014)]]&lt;&gt;0,ConsolGeog[[#This Row],[Assessed HS - 16-24 (2014)]]&lt;&gt;0),"ERROR","")</f>
        <v/>
      </c>
      <c r="AG77" s="125" t="str">
        <f>IF(AND(ConsolGeog[[#This Row],[Assessed CS - 16-17 (2014)]]+ConsolGeog[[#This Row],[Assessed CS - 18-24 (2014)]]&lt;&gt;0,ConsolGeog[[#This Row],[Assessed CS - 16-24 (2014)]]&lt;&gt;0),"ERROR","")</f>
        <v/>
      </c>
      <c r="AH77" s="125" t="str">
        <f>IF(OR(ConsolGeog[[#This Row],[TEST: overlapping age ranges: Presented HS]]&lt;&gt;"",ConsolGeog[[#This Row],[TEST: overlapping age ranges: Presented CS]]&lt;&gt;"",ConsolGeog[[#This Row],[TEST: overlapping age ranges: Assessed HS]]&lt;&gt;"",ConsolGeog[[#This Row],[TEST: overlapping age ranges: Assessed CS]]&lt;&gt;""),"ERROR","")</f>
        <v/>
      </c>
      <c r="AI7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78" spans="1:35" s="35" customFormat="1" ht="15" customHeight="1">
      <c r="A78" s="38" t="s">
        <v>758</v>
      </c>
      <c r="B78" s="38" t="s">
        <v>224</v>
      </c>
      <c r="C78" s="38">
        <v>122309</v>
      </c>
      <c r="D78" s="38">
        <v>26538.48</v>
      </c>
      <c r="E78" s="38" t="s">
        <v>758</v>
      </c>
      <c r="F78" s="112" t="str">
        <f>IF(ISERROR(MATCH(ConsolGeog[[#This Row],[lad14cd]],CentrepointSourced[2014 ONS Code],0)),1,"")</f>
        <v/>
      </c>
      <c r="G78" s="113" t="str">
        <f>TRIM(IF(ConsolGeog[[#This Row],[Not in Centre Point Sourced?]]=1,INDEX(LKP_MissingLATypesDQ[TYPE],MATCH(ConsolGeog[[#This Row],[lad14cd]],LKP_MissingLATypesDQ[ONS_CODE],0)),INDEX(CentrepointSourced[LA Type DQ],MATCH(ConsolGeog[[#This Row],[lad14cd]],CentrepointSourced[2014 ONS Code],0))))</f>
        <v>District</v>
      </c>
      <c r="H78" s="113" t="str">
        <f>IF(OR(ConsolGeog[[#This Row],[LA Type]]="Unitary",ConsolGeog[[#This Row],[LA Type]]="District"),"England",INDEX(CentrepointSourced[Country],MATCH(ConsolGeog[[#This Row],[lad14cd]],CentrepointSourced[2014 ONS Code],0)))</f>
        <v>England</v>
      </c>
      <c r="I7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78" s="114">
        <f>SUMIFS(CentrepointSourced[Presented HS - 16-17],CentrepointSourced[2014 ONS Code],ConsolGeog[[#This Row],[lad14cd]],CentrepointSourced[Year],2014)</f>
        <v>5</v>
      </c>
      <c r="K78" s="114">
        <f>SUMIFS(CentrepointSourced[Presented HS - 16-24],CentrepointSourced[2014 ONS Code],ConsolGeog[[#This Row],[lad14cd]],CentrepointSourced[Year],2014)</f>
        <v>0</v>
      </c>
      <c r="L78" s="114">
        <f>SUMIFS(CentrepointSourced[Presented HS - 18-24],CentrepointSourced[2014 ONS Code],ConsolGeog[[#This Row],[lad14cd]],CentrepointSourced[Year],2014)</f>
        <v>139</v>
      </c>
      <c r="M78" s="114">
        <f>SUMIFS(CentrepointSourced[Assessed HS - 16-17],CentrepointSourced[2014 ONS Code],ConsolGeog[[#This Row],[lad14cd]],CentrepointSourced[Year],2014)</f>
        <v>1</v>
      </c>
      <c r="N78" s="114">
        <f>SUMIFS(CentrepointSourced[Assessed HS - 16-24],CentrepointSourced[2014 ONS Code],ConsolGeog[[#This Row],[lad14cd]],CentrepointSourced[Year],2014)</f>
        <v>0</v>
      </c>
      <c r="O78" s="114">
        <f>SUMIFS(CentrepointSourced[Assessed HS - 18-24],CentrepointSourced[2014 ONS Code],ConsolGeog[[#This Row],[lad14cd]],CentrepointSourced[Year],2014)</f>
        <v>62</v>
      </c>
      <c r="P78" s="114">
        <f>SUMIFS(CentrepointSourced[Presented CS - 16-17],CentrepointSourced[Local Authority DQ],ConsolGeog[[#This Row],[County Name]],CentrepointSourced[Year],2014)</f>
        <v>0</v>
      </c>
      <c r="Q78" s="114">
        <f>SUMIFS(CentrepointSourced[Presented CS - 16-24],CentrepointSourced[Local Authority DQ],ConsolGeog[[#This Row],[County Name]],CentrepointSourced[Year],2014)</f>
        <v>0</v>
      </c>
      <c r="R78" s="114">
        <f>SUMIFS(CentrepointSourced[Presented CS - 18-24],CentrepointSourced[Local Authority DQ],ConsolGeog[[#This Row],[County Name]],CentrepointSourced[Year],2014)</f>
        <v>0</v>
      </c>
      <c r="S78" s="114">
        <f>SUMIFS(CentrepointSourced[Assessed CS - 16-17],CentrepointSourced[Local Authority DQ],ConsolGeog[[#This Row],[County Name]],CentrepointSourced[Year],2014)</f>
        <v>0</v>
      </c>
      <c r="T78" s="114">
        <f>SUMIFS(CentrepointSourced[Assessed CS - 16-24],CentrepointSourced[Local Authority DQ],ConsolGeog[[#This Row],[County Name]],CentrepointSourced[Year],2014)</f>
        <v>0</v>
      </c>
      <c r="U78" s="114">
        <f>SUMIFS(CentrepointSourced[Assessed CS - 18-24],CentrepointSourced[Local Authority DQ],ConsolGeog[[#This Row],[County Name]],CentrepointSourced[Year],2014)</f>
        <v>0</v>
      </c>
      <c r="V78" s="114">
        <f>IF(ConsolGeog[[#This Row],[LA Type]]="District",SUMIFS(ConsolGeog[population],ConsolGeog[LA Type],"District",ConsolGeog[County Name],ConsolGeog[[#This Row],[County Name]]),IF(ConsolGeog[[#This Row],[LA Type]]="Unitary",ConsolGeog[[#This Row],[population]],0))</f>
        <v>769686</v>
      </c>
      <c r="W78" s="115">
        <f>IF(ConsolGeog[[#This Row],[COUNTY: Sum of districts'' populations '[non additive!']]]=0,0,ConsolGeog[[#This Row],[population]]/ConsolGeog[[#This Row],[COUNTY: Sum of districts'' populations '[non additive!']]])</f>
        <v>0.15890765844773064</v>
      </c>
      <c r="X78" s="125">
        <f>ConsolGeog[[#This Row],[COUNTY: Presented CS - 16-17 (2014) '[non additive!']]]*ConsolGeog[[#This Row],[County Stats Distribution Factor]]</f>
        <v>0</v>
      </c>
      <c r="Y78" s="125">
        <f>ConsolGeog[[#This Row],[COUNTY: Presented CS - 16-24 (2014) '[non additive!']]]*ConsolGeog[[#This Row],[County Stats Distribution Factor]]</f>
        <v>0</v>
      </c>
      <c r="Z78" s="125">
        <f>ConsolGeog[[#This Row],[COUNTY: Presented CS - 18-24 (2014) '[non additive!']]]*ConsolGeog[[#This Row],[County Stats Distribution Factor]]</f>
        <v>0</v>
      </c>
      <c r="AA78" s="125">
        <f>ConsolGeog[[#This Row],[COUNTY: Assessed CS - 16-17 (2014) '[non additive!']]]*ConsolGeog[[#This Row],[County Stats Distribution Factor]]</f>
        <v>0</v>
      </c>
      <c r="AB78" s="125">
        <f>ConsolGeog[[#This Row],[COUNTY: Assessed CS - 16-24 (2014) '[non additive!']]]*ConsolGeog[[#This Row],[County Stats Distribution Factor]]</f>
        <v>0</v>
      </c>
      <c r="AC78" s="125">
        <f>ConsolGeog[[#This Row],[COUNTY: Assessed CS - 18-24 (2014) '[non additive!']]]*ConsolGeog[[#This Row],[County Stats Distribution Factor]]</f>
        <v>0</v>
      </c>
      <c r="AD78" s="125" t="str">
        <f>IF(AND(ConsolGeog[[#This Row],[Presented HS - 16-17 (2014)]]+ConsolGeog[[#This Row],[Presented HS - 18-24 (2014)]]&lt;&gt;0,ConsolGeog[[#This Row],[Presented HS - 16-24 (2014)]]&lt;&gt;0),"ERROR","")</f>
        <v/>
      </c>
      <c r="AE78" s="125" t="str">
        <f>IF(AND(ConsolGeog[[#This Row],[Presented CS - 16-17 (2014)]]+ConsolGeog[[#This Row],[Presented CS - 18-24 (2014)]]&lt;&gt;0,ConsolGeog[[#This Row],[Presented CS - 16-24 (2014)]]&lt;&gt;0),"ERROR","")</f>
        <v/>
      </c>
      <c r="AF78" s="125" t="str">
        <f>IF(AND(ConsolGeog[[#This Row],[Assessed HS - 16-17 (2014)]]+ConsolGeog[[#This Row],[Assessed HS - 18-24 (2014)]]&lt;&gt;0,ConsolGeog[[#This Row],[Assessed HS - 16-24 (2014)]]&lt;&gt;0),"ERROR","")</f>
        <v/>
      </c>
      <c r="AG78" s="125" t="str">
        <f>IF(AND(ConsolGeog[[#This Row],[Assessed CS - 16-17 (2014)]]+ConsolGeog[[#This Row],[Assessed CS - 18-24 (2014)]]&lt;&gt;0,ConsolGeog[[#This Row],[Assessed CS - 16-24 (2014)]]&lt;&gt;0),"ERROR","")</f>
        <v/>
      </c>
      <c r="AH78" s="125" t="str">
        <f>IF(OR(ConsolGeog[[#This Row],[TEST: overlapping age ranges: Presented HS]]&lt;&gt;"",ConsolGeog[[#This Row],[TEST: overlapping age ranges: Presented CS]]&lt;&gt;"",ConsolGeog[[#This Row],[TEST: overlapping age ranges: Assessed HS]]&lt;&gt;"",ConsolGeog[[#This Row],[TEST: overlapping age ranges: Assessed CS]]&lt;&gt;""),"ERROR","")</f>
        <v/>
      </c>
      <c r="AI7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79" spans="1:35">
      <c r="A79" s="38" t="s">
        <v>756</v>
      </c>
      <c r="B79" s="38" t="s">
        <v>757</v>
      </c>
      <c r="C79" s="38">
        <v>75866</v>
      </c>
      <c r="D79" s="38">
        <v>16033.04</v>
      </c>
      <c r="E79" s="38" t="s">
        <v>756</v>
      </c>
      <c r="F79" s="116">
        <f>IF(ISERROR(MATCH(ConsolGeog[[#This Row],[lad14cd]],CentrepointSourced[2014 ONS Code],0)),1,"")</f>
        <v>1</v>
      </c>
      <c r="G79" s="113" t="str">
        <f>TRIM(IF(ConsolGeog[[#This Row],[Not in Centre Point Sourced?]]=1,INDEX(LKP_MissingLATypesDQ[TYPE],MATCH(ConsolGeog[[#This Row],[lad14cd]],LKP_MissingLATypesDQ[ONS_CODE],0)),INDEX(CentrepointSourced[LA Type DQ],MATCH(ConsolGeog[[#This Row],[lad14cd]],CentrepointSourced[2014 ONS Code],0))))</f>
        <v>District</v>
      </c>
      <c r="H79" s="117" t="str">
        <f>IF(OR(ConsolGeog[[#This Row],[LA Type]]="Unitary",ConsolGeog[[#This Row],[LA Type]]="District"),"England",INDEX(CentrepointSourced[Country],MATCH(ConsolGeog[[#This Row],[lad14cd]],CentrepointSourced[2014 ONS Code],0)))</f>
        <v>England</v>
      </c>
      <c r="I7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79" s="114">
        <f>SUMIFS(CentrepointSourced[Presented HS - 16-17],CentrepointSourced[2014 ONS Code],ConsolGeog[[#This Row],[lad14cd]],CentrepointSourced[Year],2014)</f>
        <v>0</v>
      </c>
      <c r="K79" s="114">
        <f>SUMIFS(CentrepointSourced[Presented HS - 16-24],CentrepointSourced[2014 ONS Code],ConsolGeog[[#This Row],[lad14cd]],CentrepointSourced[Year],2014)</f>
        <v>0</v>
      </c>
      <c r="L79" s="114">
        <f>SUMIFS(CentrepointSourced[Presented HS - 18-24],CentrepointSourced[2014 ONS Code],ConsolGeog[[#This Row],[lad14cd]],CentrepointSourced[Year],2014)</f>
        <v>0</v>
      </c>
      <c r="M79" s="114">
        <f>SUMIFS(CentrepointSourced[Assessed HS - 16-17],CentrepointSourced[2014 ONS Code],ConsolGeog[[#This Row],[lad14cd]],CentrepointSourced[Year],2014)</f>
        <v>0</v>
      </c>
      <c r="N79" s="114">
        <f>SUMIFS(CentrepointSourced[Assessed HS - 16-24],CentrepointSourced[2014 ONS Code],ConsolGeog[[#This Row],[lad14cd]],CentrepointSourced[Year],2014)</f>
        <v>0</v>
      </c>
      <c r="O79" s="114">
        <f>SUMIFS(CentrepointSourced[Assessed HS - 18-24],CentrepointSourced[2014 ONS Code],ConsolGeog[[#This Row],[lad14cd]],CentrepointSourced[Year],2014)</f>
        <v>0</v>
      </c>
      <c r="P79" s="114">
        <f>SUMIFS(CentrepointSourced[Presented CS - 16-17],CentrepointSourced[Local Authority DQ],ConsolGeog[[#This Row],[County Name]],CentrepointSourced[Year],2014)</f>
        <v>0</v>
      </c>
      <c r="Q79" s="114">
        <f>SUMIFS(CentrepointSourced[Presented CS - 16-24],CentrepointSourced[Local Authority DQ],ConsolGeog[[#This Row],[County Name]],CentrepointSourced[Year],2014)</f>
        <v>0</v>
      </c>
      <c r="R79" s="114">
        <f>SUMIFS(CentrepointSourced[Presented CS - 18-24],CentrepointSourced[Local Authority DQ],ConsolGeog[[#This Row],[County Name]],CentrepointSourced[Year],2014)</f>
        <v>0</v>
      </c>
      <c r="S79" s="114">
        <f>SUMIFS(CentrepointSourced[Assessed CS - 16-17],CentrepointSourced[Local Authority DQ],ConsolGeog[[#This Row],[County Name]],CentrepointSourced[Year],2014)</f>
        <v>0</v>
      </c>
      <c r="T79" s="114">
        <f>SUMIFS(CentrepointSourced[Assessed CS - 16-24],CentrepointSourced[Local Authority DQ],ConsolGeog[[#This Row],[County Name]],CentrepointSourced[Year],2014)</f>
        <v>0</v>
      </c>
      <c r="U79" s="114">
        <f>SUMIFS(CentrepointSourced[Assessed CS - 18-24],CentrepointSourced[Local Authority DQ],ConsolGeog[[#This Row],[County Name]],CentrepointSourced[Year],2014)</f>
        <v>0</v>
      </c>
      <c r="V79" s="114">
        <f>IF(ConsolGeog[[#This Row],[LA Type]]="District",SUMIFS(ConsolGeog[population],ConsolGeog[LA Type],"District",ConsolGeog[County Name],ConsolGeog[[#This Row],[County Name]]),IF(ConsolGeog[[#This Row],[LA Type]]="Unitary",ConsolGeog[[#This Row],[population]],0))</f>
        <v>769686</v>
      </c>
      <c r="W79" s="115">
        <f>IF(ConsolGeog[[#This Row],[COUNTY: Sum of districts'' populations '[non additive!']]]=0,0,ConsolGeog[[#This Row],[population]]/ConsolGeog[[#This Row],[COUNTY: Sum of districts'' populations '[non additive!']]])</f>
        <v>9.8567467772572193E-2</v>
      </c>
      <c r="X79" s="125">
        <f>ConsolGeog[[#This Row],[COUNTY: Presented CS - 16-17 (2014) '[non additive!']]]*ConsolGeog[[#This Row],[County Stats Distribution Factor]]</f>
        <v>0</v>
      </c>
      <c r="Y79" s="125">
        <f>ConsolGeog[[#This Row],[COUNTY: Presented CS - 16-24 (2014) '[non additive!']]]*ConsolGeog[[#This Row],[County Stats Distribution Factor]]</f>
        <v>0</v>
      </c>
      <c r="Z79" s="125">
        <f>ConsolGeog[[#This Row],[COUNTY: Presented CS - 18-24 (2014) '[non additive!']]]*ConsolGeog[[#This Row],[County Stats Distribution Factor]]</f>
        <v>0</v>
      </c>
      <c r="AA79" s="125">
        <f>ConsolGeog[[#This Row],[COUNTY: Assessed CS - 16-17 (2014) '[non additive!']]]*ConsolGeog[[#This Row],[County Stats Distribution Factor]]</f>
        <v>0</v>
      </c>
      <c r="AB79" s="125">
        <f>ConsolGeog[[#This Row],[COUNTY: Assessed CS - 16-24 (2014) '[non additive!']]]*ConsolGeog[[#This Row],[County Stats Distribution Factor]]</f>
        <v>0</v>
      </c>
      <c r="AC79" s="125">
        <f>ConsolGeog[[#This Row],[COUNTY: Assessed CS - 18-24 (2014) '[non additive!']]]*ConsolGeog[[#This Row],[County Stats Distribution Factor]]</f>
        <v>0</v>
      </c>
      <c r="AD79" s="125" t="str">
        <f>IF(AND(ConsolGeog[[#This Row],[Presented HS - 16-17 (2014)]]+ConsolGeog[[#This Row],[Presented HS - 18-24 (2014)]]&lt;&gt;0,ConsolGeog[[#This Row],[Presented HS - 16-24 (2014)]]&lt;&gt;0),"ERROR","")</f>
        <v/>
      </c>
      <c r="AE79" s="125" t="str">
        <f>IF(AND(ConsolGeog[[#This Row],[Presented CS - 16-17 (2014)]]+ConsolGeog[[#This Row],[Presented CS - 18-24 (2014)]]&lt;&gt;0,ConsolGeog[[#This Row],[Presented CS - 16-24 (2014)]]&lt;&gt;0),"ERROR","")</f>
        <v/>
      </c>
      <c r="AF79" s="125" t="str">
        <f>IF(AND(ConsolGeog[[#This Row],[Assessed HS - 16-17 (2014)]]+ConsolGeog[[#This Row],[Assessed HS - 18-24 (2014)]]&lt;&gt;0,ConsolGeog[[#This Row],[Assessed HS - 16-24 (2014)]]&lt;&gt;0),"ERROR","")</f>
        <v/>
      </c>
      <c r="AG79" s="125" t="str">
        <f>IF(AND(ConsolGeog[[#This Row],[Assessed CS - 16-17 (2014)]]+ConsolGeog[[#This Row],[Assessed CS - 18-24 (2014)]]&lt;&gt;0,ConsolGeog[[#This Row],[Assessed CS - 16-24 (2014)]]&lt;&gt;0),"ERROR","")</f>
        <v/>
      </c>
      <c r="AH79" s="125" t="str">
        <f>IF(OR(ConsolGeog[[#This Row],[TEST: overlapping age ranges: Presented HS]]&lt;&gt;"",ConsolGeog[[#This Row],[TEST: overlapping age ranges: Presented CS]]&lt;&gt;"",ConsolGeog[[#This Row],[TEST: overlapping age ranges: Assessed HS]]&lt;&gt;"",ConsolGeog[[#This Row],[TEST: overlapping age ranges: Assessed CS]]&lt;&gt;""),"ERROR","")</f>
        <v/>
      </c>
      <c r="AI7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0" spans="1:35" s="35" customFormat="1">
      <c r="A80" s="38" t="s">
        <v>754</v>
      </c>
      <c r="B80" s="38" t="s">
        <v>755</v>
      </c>
      <c r="C80" s="38">
        <v>103788</v>
      </c>
      <c r="D80" s="38">
        <v>6603.52</v>
      </c>
      <c r="E80" s="38" t="s">
        <v>754</v>
      </c>
      <c r="F80" s="112">
        <f>IF(ISERROR(MATCH(ConsolGeog[[#This Row],[lad14cd]],CentrepointSourced[2014 ONS Code],0)),1,"")</f>
        <v>1</v>
      </c>
      <c r="G80" s="113" t="str">
        <f>TRIM(IF(ConsolGeog[[#This Row],[Not in Centre Point Sourced?]]=1,INDEX(LKP_MissingLATypesDQ[TYPE],MATCH(ConsolGeog[[#This Row],[lad14cd]],LKP_MissingLATypesDQ[ONS_CODE],0)),INDEX(CentrepointSourced[LA Type DQ],MATCH(ConsolGeog[[#This Row],[lad14cd]],CentrepointSourced[2014 ONS Code],0))))</f>
        <v>District</v>
      </c>
      <c r="H80" s="113" t="str">
        <f>IF(OR(ConsolGeog[[#This Row],[LA Type]]="Unitary",ConsolGeog[[#This Row],[LA Type]]="District"),"England",INDEX(CentrepointSourced[Country],MATCH(ConsolGeog[[#This Row],[lad14cd]],CentrepointSourced[2014 ONS Code],0)))</f>
        <v>England</v>
      </c>
      <c r="I8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0" s="114">
        <f>SUMIFS(CentrepointSourced[Presented HS - 16-17],CentrepointSourced[2014 ONS Code],ConsolGeog[[#This Row],[lad14cd]],CentrepointSourced[Year],2014)</f>
        <v>0</v>
      </c>
      <c r="K80" s="114">
        <f>SUMIFS(CentrepointSourced[Presented HS - 16-24],CentrepointSourced[2014 ONS Code],ConsolGeog[[#This Row],[lad14cd]],CentrepointSourced[Year],2014)</f>
        <v>0</v>
      </c>
      <c r="L80" s="114">
        <f>SUMIFS(CentrepointSourced[Presented HS - 18-24],CentrepointSourced[2014 ONS Code],ConsolGeog[[#This Row],[lad14cd]],CentrepointSourced[Year],2014)</f>
        <v>0</v>
      </c>
      <c r="M80" s="114">
        <f>SUMIFS(CentrepointSourced[Assessed HS - 16-17],CentrepointSourced[2014 ONS Code],ConsolGeog[[#This Row],[lad14cd]],CentrepointSourced[Year],2014)</f>
        <v>0</v>
      </c>
      <c r="N80" s="114">
        <f>SUMIFS(CentrepointSourced[Assessed HS - 16-24],CentrepointSourced[2014 ONS Code],ConsolGeog[[#This Row],[lad14cd]],CentrepointSourced[Year],2014)</f>
        <v>0</v>
      </c>
      <c r="O80" s="114">
        <f>SUMIFS(CentrepointSourced[Assessed HS - 18-24],CentrepointSourced[2014 ONS Code],ConsolGeog[[#This Row],[lad14cd]],CentrepointSourced[Year],2014)</f>
        <v>0</v>
      </c>
      <c r="P80" s="114">
        <f>SUMIFS(CentrepointSourced[Presented CS - 16-17],CentrepointSourced[Local Authority DQ],ConsolGeog[[#This Row],[County Name]],CentrepointSourced[Year],2014)</f>
        <v>0</v>
      </c>
      <c r="Q80" s="114">
        <f>SUMIFS(CentrepointSourced[Presented CS - 16-24],CentrepointSourced[Local Authority DQ],ConsolGeog[[#This Row],[County Name]],CentrepointSourced[Year],2014)</f>
        <v>0</v>
      </c>
      <c r="R80" s="114">
        <f>SUMIFS(CentrepointSourced[Presented CS - 18-24],CentrepointSourced[Local Authority DQ],ConsolGeog[[#This Row],[County Name]],CentrepointSourced[Year],2014)</f>
        <v>0</v>
      </c>
      <c r="S80" s="114">
        <f>SUMIFS(CentrepointSourced[Assessed CS - 16-17],CentrepointSourced[Local Authority DQ],ConsolGeog[[#This Row],[County Name]],CentrepointSourced[Year],2014)</f>
        <v>0</v>
      </c>
      <c r="T80" s="114">
        <f>SUMIFS(CentrepointSourced[Assessed CS - 16-24],CentrepointSourced[Local Authority DQ],ConsolGeog[[#This Row],[County Name]],CentrepointSourced[Year],2014)</f>
        <v>0</v>
      </c>
      <c r="U80" s="114">
        <f>SUMIFS(CentrepointSourced[Assessed CS - 18-24],CentrepointSourced[Local Authority DQ],ConsolGeog[[#This Row],[County Name]],CentrepointSourced[Year],2014)</f>
        <v>0</v>
      </c>
      <c r="V80" s="114">
        <f>IF(ConsolGeog[[#This Row],[LA Type]]="District",SUMIFS(ConsolGeog[population],ConsolGeog[LA Type],"District",ConsolGeog[County Name],ConsolGeog[[#This Row],[County Name]]),IF(ConsolGeog[[#This Row],[LA Type]]="Unitary",ConsolGeog[[#This Row],[population]],0))</f>
        <v>769686</v>
      </c>
      <c r="W80" s="115">
        <f>IF(ConsolGeog[[#This Row],[COUNTY: Sum of districts'' populations '[non additive!']]]=0,0,ConsolGeog[[#This Row],[population]]/ConsolGeog[[#This Row],[COUNTY: Sum of districts'' populations '[non additive!']]])</f>
        <v>0.13484459896633172</v>
      </c>
      <c r="X80" s="125">
        <f>ConsolGeog[[#This Row],[COUNTY: Presented CS - 16-17 (2014) '[non additive!']]]*ConsolGeog[[#This Row],[County Stats Distribution Factor]]</f>
        <v>0</v>
      </c>
      <c r="Y80" s="125">
        <f>ConsolGeog[[#This Row],[COUNTY: Presented CS - 16-24 (2014) '[non additive!']]]*ConsolGeog[[#This Row],[County Stats Distribution Factor]]</f>
        <v>0</v>
      </c>
      <c r="Z80" s="125">
        <f>ConsolGeog[[#This Row],[COUNTY: Presented CS - 18-24 (2014) '[non additive!']]]*ConsolGeog[[#This Row],[County Stats Distribution Factor]]</f>
        <v>0</v>
      </c>
      <c r="AA80" s="125">
        <f>ConsolGeog[[#This Row],[COUNTY: Assessed CS - 16-17 (2014) '[non additive!']]]*ConsolGeog[[#This Row],[County Stats Distribution Factor]]</f>
        <v>0</v>
      </c>
      <c r="AB80" s="125">
        <f>ConsolGeog[[#This Row],[COUNTY: Assessed CS - 16-24 (2014) '[non additive!']]]*ConsolGeog[[#This Row],[County Stats Distribution Factor]]</f>
        <v>0</v>
      </c>
      <c r="AC80" s="125">
        <f>ConsolGeog[[#This Row],[COUNTY: Assessed CS - 18-24 (2014) '[non additive!']]]*ConsolGeog[[#This Row],[County Stats Distribution Factor]]</f>
        <v>0</v>
      </c>
      <c r="AD80" s="125" t="str">
        <f>IF(AND(ConsolGeog[[#This Row],[Presented HS - 16-17 (2014)]]+ConsolGeog[[#This Row],[Presented HS - 18-24 (2014)]]&lt;&gt;0,ConsolGeog[[#This Row],[Presented HS - 16-24 (2014)]]&lt;&gt;0),"ERROR","")</f>
        <v/>
      </c>
      <c r="AE80" s="125" t="str">
        <f>IF(AND(ConsolGeog[[#This Row],[Presented CS - 16-17 (2014)]]+ConsolGeog[[#This Row],[Presented CS - 18-24 (2014)]]&lt;&gt;0,ConsolGeog[[#This Row],[Presented CS - 16-24 (2014)]]&lt;&gt;0),"ERROR","")</f>
        <v/>
      </c>
      <c r="AF80" s="125" t="str">
        <f>IF(AND(ConsolGeog[[#This Row],[Assessed HS - 16-17 (2014)]]+ConsolGeog[[#This Row],[Assessed HS - 18-24 (2014)]]&lt;&gt;0,ConsolGeog[[#This Row],[Assessed HS - 16-24 (2014)]]&lt;&gt;0),"ERROR","")</f>
        <v/>
      </c>
      <c r="AG80" s="125" t="str">
        <f>IF(AND(ConsolGeog[[#This Row],[Assessed CS - 16-17 (2014)]]+ConsolGeog[[#This Row],[Assessed CS - 18-24 (2014)]]&lt;&gt;0,ConsolGeog[[#This Row],[Assessed CS - 16-24 (2014)]]&lt;&gt;0),"ERROR","")</f>
        <v/>
      </c>
      <c r="AH80" s="125" t="str">
        <f>IF(OR(ConsolGeog[[#This Row],[TEST: overlapping age ranges: Presented HS]]&lt;&gt;"",ConsolGeog[[#This Row],[TEST: overlapping age ranges: Presented CS]]&lt;&gt;"",ConsolGeog[[#This Row],[TEST: overlapping age ranges: Assessed HS]]&lt;&gt;"",ConsolGeog[[#This Row],[TEST: overlapping age ranges: Assessed CS]]&lt;&gt;""),"ERROR","")</f>
        <v/>
      </c>
      <c r="AI8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1" spans="1:35" ht="15" customHeight="1">
      <c r="A81" s="38" t="s">
        <v>753</v>
      </c>
      <c r="B81" s="38" t="s">
        <v>232</v>
      </c>
      <c r="C81" s="38">
        <v>71116</v>
      </c>
      <c r="D81" s="38">
        <v>79245.210000000006</v>
      </c>
      <c r="E81" s="38" t="s">
        <v>753</v>
      </c>
      <c r="F81" s="116" t="str">
        <f>IF(ISERROR(MATCH(ConsolGeog[[#This Row],[lad14cd]],CentrepointSourced[2014 ONS Code],0)),1,"")</f>
        <v/>
      </c>
      <c r="G81" s="113" t="str">
        <f>TRIM(IF(ConsolGeog[[#This Row],[Not in Centre Point Sourced?]]=1,INDEX(LKP_MissingLATypesDQ[TYPE],MATCH(ConsolGeog[[#This Row],[lad14cd]],LKP_MissingLATypesDQ[ONS_CODE],0)),INDEX(CentrepointSourced[LA Type DQ],MATCH(ConsolGeog[[#This Row],[lad14cd]],CentrepointSourced[2014 ONS Code],0))))</f>
        <v>District</v>
      </c>
      <c r="H81" s="117" t="str">
        <f>IF(OR(ConsolGeog[[#This Row],[LA Type]]="Unitary",ConsolGeog[[#This Row],[LA Type]]="District"),"England",INDEX(CentrepointSourced[Country],MATCH(ConsolGeog[[#This Row],[lad14cd]],CentrepointSourced[2014 ONS Code],0)))</f>
        <v>England</v>
      </c>
      <c r="I8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1" s="114">
        <f>SUMIFS(CentrepointSourced[Presented HS - 16-17],CentrepointSourced[2014 ONS Code],ConsolGeog[[#This Row],[lad14cd]],CentrepointSourced[Year],2014)</f>
        <v>0</v>
      </c>
      <c r="K81" s="114">
        <f>SUMIFS(CentrepointSourced[Presented HS - 16-24],CentrepointSourced[2014 ONS Code],ConsolGeog[[#This Row],[lad14cd]],CentrepointSourced[Year],2014)</f>
        <v>0</v>
      </c>
      <c r="L81" s="114">
        <f>SUMIFS(CentrepointSourced[Presented HS - 18-24],CentrepointSourced[2014 ONS Code],ConsolGeog[[#This Row],[lad14cd]],CentrepointSourced[Year],2014)</f>
        <v>44</v>
      </c>
      <c r="M81" s="114">
        <f>SUMIFS(CentrepointSourced[Assessed HS - 16-17],CentrepointSourced[2014 ONS Code],ConsolGeog[[#This Row],[lad14cd]],CentrepointSourced[Year],2014)</f>
        <v>0</v>
      </c>
      <c r="N81" s="114">
        <f>SUMIFS(CentrepointSourced[Assessed HS - 16-24],CentrepointSourced[2014 ONS Code],ConsolGeog[[#This Row],[lad14cd]],CentrepointSourced[Year],2014)</f>
        <v>0</v>
      </c>
      <c r="O81" s="114">
        <f>SUMIFS(CentrepointSourced[Assessed HS - 18-24],CentrepointSourced[2014 ONS Code],ConsolGeog[[#This Row],[lad14cd]],CentrepointSourced[Year],2014)</f>
        <v>40</v>
      </c>
      <c r="P81" s="114">
        <f>SUMIFS(CentrepointSourced[Presented CS - 16-17],CentrepointSourced[Local Authority DQ],ConsolGeog[[#This Row],[County Name]],CentrepointSourced[Year],2014)</f>
        <v>0</v>
      </c>
      <c r="Q81" s="114">
        <f>SUMIFS(CentrepointSourced[Presented CS - 16-24],CentrepointSourced[Local Authority DQ],ConsolGeog[[#This Row],[County Name]],CentrepointSourced[Year],2014)</f>
        <v>0</v>
      </c>
      <c r="R81" s="114">
        <f>SUMIFS(CentrepointSourced[Presented CS - 18-24],CentrepointSourced[Local Authority DQ],ConsolGeog[[#This Row],[County Name]],CentrepointSourced[Year],2014)</f>
        <v>0</v>
      </c>
      <c r="S81" s="114">
        <f>SUMIFS(CentrepointSourced[Assessed CS - 16-17],CentrepointSourced[Local Authority DQ],ConsolGeog[[#This Row],[County Name]],CentrepointSourced[Year],2014)</f>
        <v>0</v>
      </c>
      <c r="T81" s="114">
        <f>SUMIFS(CentrepointSourced[Assessed CS - 16-24],CentrepointSourced[Local Authority DQ],ConsolGeog[[#This Row],[County Name]],CentrepointSourced[Year],2014)</f>
        <v>0</v>
      </c>
      <c r="U81" s="114">
        <f>SUMIFS(CentrepointSourced[Assessed CS - 18-24],CentrepointSourced[Local Authority DQ],ConsolGeog[[#This Row],[County Name]],CentrepointSourced[Year],2014)</f>
        <v>0</v>
      </c>
      <c r="V81" s="114">
        <f>IF(ConsolGeog[[#This Row],[LA Type]]="District",SUMIFS(ConsolGeog[population],ConsolGeog[LA Type],"District",ConsolGeog[County Name],ConsolGeog[[#This Row],[County Name]]),IF(ConsolGeog[[#This Row],[LA Type]]="Unitary",ConsolGeog[[#This Row],[population]],0))</f>
        <v>769686</v>
      </c>
      <c r="W81" s="115">
        <f>IF(ConsolGeog[[#This Row],[COUNTY: Sum of districts'' populations '[non additive!']]]=0,0,ConsolGeog[[#This Row],[population]]/ConsolGeog[[#This Row],[COUNTY: Sum of districts'' populations '[non additive!']]])</f>
        <v>9.2396119976198079E-2</v>
      </c>
      <c r="X81" s="125">
        <f>ConsolGeog[[#This Row],[COUNTY: Presented CS - 16-17 (2014) '[non additive!']]]*ConsolGeog[[#This Row],[County Stats Distribution Factor]]</f>
        <v>0</v>
      </c>
      <c r="Y81" s="125">
        <f>ConsolGeog[[#This Row],[COUNTY: Presented CS - 16-24 (2014) '[non additive!']]]*ConsolGeog[[#This Row],[County Stats Distribution Factor]]</f>
        <v>0</v>
      </c>
      <c r="Z81" s="125">
        <f>ConsolGeog[[#This Row],[COUNTY: Presented CS - 18-24 (2014) '[non additive!']]]*ConsolGeog[[#This Row],[County Stats Distribution Factor]]</f>
        <v>0</v>
      </c>
      <c r="AA81" s="125">
        <f>ConsolGeog[[#This Row],[COUNTY: Assessed CS - 16-17 (2014) '[non additive!']]]*ConsolGeog[[#This Row],[County Stats Distribution Factor]]</f>
        <v>0</v>
      </c>
      <c r="AB81" s="125">
        <f>ConsolGeog[[#This Row],[COUNTY: Assessed CS - 16-24 (2014) '[non additive!']]]*ConsolGeog[[#This Row],[County Stats Distribution Factor]]</f>
        <v>0</v>
      </c>
      <c r="AC81" s="125">
        <f>ConsolGeog[[#This Row],[COUNTY: Assessed CS - 18-24 (2014) '[non additive!']]]*ConsolGeog[[#This Row],[County Stats Distribution Factor]]</f>
        <v>0</v>
      </c>
      <c r="AD81" s="125" t="str">
        <f>IF(AND(ConsolGeog[[#This Row],[Presented HS - 16-17 (2014)]]+ConsolGeog[[#This Row],[Presented HS - 18-24 (2014)]]&lt;&gt;0,ConsolGeog[[#This Row],[Presented HS - 16-24 (2014)]]&lt;&gt;0),"ERROR","")</f>
        <v/>
      </c>
      <c r="AE81" s="125" t="str">
        <f>IF(AND(ConsolGeog[[#This Row],[Presented CS - 16-17 (2014)]]+ConsolGeog[[#This Row],[Presented CS - 18-24 (2014)]]&lt;&gt;0,ConsolGeog[[#This Row],[Presented CS - 16-24 (2014)]]&lt;&gt;0),"ERROR","")</f>
        <v/>
      </c>
      <c r="AF81" s="125" t="str">
        <f>IF(AND(ConsolGeog[[#This Row],[Assessed HS - 16-17 (2014)]]+ConsolGeog[[#This Row],[Assessed HS - 18-24 (2014)]]&lt;&gt;0,ConsolGeog[[#This Row],[Assessed HS - 16-24 (2014)]]&lt;&gt;0),"ERROR","")</f>
        <v/>
      </c>
      <c r="AG81" s="125" t="str">
        <f>IF(AND(ConsolGeog[[#This Row],[Assessed CS - 16-17 (2014)]]+ConsolGeog[[#This Row],[Assessed CS - 18-24 (2014)]]&lt;&gt;0,ConsolGeog[[#This Row],[Assessed CS - 16-24 (2014)]]&lt;&gt;0),"ERROR","")</f>
        <v/>
      </c>
      <c r="AH81" s="125" t="str">
        <f>IF(OR(ConsolGeog[[#This Row],[TEST: overlapping age ranges: Presented HS]]&lt;&gt;"",ConsolGeog[[#This Row],[TEST: overlapping age ranges: Presented CS]]&lt;&gt;"",ConsolGeog[[#This Row],[TEST: overlapping age ranges: Assessed HS]]&lt;&gt;"",ConsolGeog[[#This Row],[TEST: overlapping age ranges: Assessed CS]]&lt;&gt;""),"ERROR","")</f>
        <v/>
      </c>
      <c r="AI8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2" spans="1:35" ht="15" customHeight="1">
      <c r="A82" s="38" t="s">
        <v>752</v>
      </c>
      <c r="B82" s="38" t="s">
        <v>236</v>
      </c>
      <c r="C82" s="38">
        <v>81944</v>
      </c>
      <c r="D82" s="38">
        <v>3053.75</v>
      </c>
      <c r="E82" s="38" t="s">
        <v>752</v>
      </c>
      <c r="F82" s="116" t="str">
        <f>IF(ISERROR(MATCH(ConsolGeog[[#This Row],[lad14cd]],CentrepointSourced[2014 ONS Code],0)),1,"")</f>
        <v/>
      </c>
      <c r="G82" s="113" t="str">
        <f>TRIM(IF(ConsolGeog[[#This Row],[Not in Centre Point Sourced?]]=1,INDEX(LKP_MissingLATypesDQ[TYPE],MATCH(ConsolGeog[[#This Row],[lad14cd]],LKP_MissingLATypesDQ[ONS_CODE],0)),INDEX(CentrepointSourced[LA Type DQ],MATCH(ConsolGeog[[#This Row],[lad14cd]],CentrepointSourced[2014 ONS Code],0))))</f>
        <v>District</v>
      </c>
      <c r="H82" s="117" t="str">
        <f>IF(OR(ConsolGeog[[#This Row],[LA Type]]="Unitary",ConsolGeog[[#This Row],[LA Type]]="District"),"England",INDEX(CentrepointSourced[Country],MATCH(ConsolGeog[[#This Row],[lad14cd]],CentrepointSourced[2014 ONS Code],0)))</f>
        <v>England</v>
      </c>
      <c r="I8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2" s="114">
        <f>SUMIFS(CentrepointSourced[Presented HS - 16-17],CentrepointSourced[2014 ONS Code],ConsolGeog[[#This Row],[lad14cd]],CentrepointSourced[Year],2014)</f>
        <v>3</v>
      </c>
      <c r="K82" s="114">
        <f>SUMIFS(CentrepointSourced[Presented HS - 16-24],CentrepointSourced[2014 ONS Code],ConsolGeog[[#This Row],[lad14cd]],CentrepointSourced[Year],2014)</f>
        <v>0</v>
      </c>
      <c r="L82" s="114">
        <f>SUMIFS(CentrepointSourced[Presented HS - 18-24],CentrepointSourced[2014 ONS Code],ConsolGeog[[#This Row],[lad14cd]],CentrepointSourced[Year],2014)</f>
        <v>63</v>
      </c>
      <c r="M82" s="114">
        <f>SUMIFS(CentrepointSourced[Assessed HS - 16-17],CentrepointSourced[2014 ONS Code],ConsolGeog[[#This Row],[lad14cd]],CentrepointSourced[Year],2014)</f>
        <v>3</v>
      </c>
      <c r="N82" s="114">
        <f>SUMIFS(CentrepointSourced[Assessed HS - 16-24],CentrepointSourced[2014 ONS Code],ConsolGeog[[#This Row],[lad14cd]],CentrepointSourced[Year],2014)</f>
        <v>0</v>
      </c>
      <c r="O82" s="114">
        <f>SUMIFS(CentrepointSourced[Assessed HS - 18-24],CentrepointSourced[2014 ONS Code],ConsolGeog[[#This Row],[lad14cd]],CentrepointSourced[Year],2014)</f>
        <v>63</v>
      </c>
      <c r="P82" s="114">
        <f>SUMIFS(CentrepointSourced[Presented CS - 16-17],CentrepointSourced[Local Authority DQ],ConsolGeog[[#This Row],[County Name]],CentrepointSourced[Year],2014)</f>
        <v>0</v>
      </c>
      <c r="Q82" s="114">
        <f>SUMIFS(CentrepointSourced[Presented CS - 16-24],CentrepointSourced[Local Authority DQ],ConsolGeog[[#This Row],[County Name]],CentrepointSourced[Year],2014)</f>
        <v>0</v>
      </c>
      <c r="R82" s="114">
        <f>SUMIFS(CentrepointSourced[Presented CS - 18-24],CentrepointSourced[Local Authority DQ],ConsolGeog[[#This Row],[County Name]],CentrepointSourced[Year],2014)</f>
        <v>0</v>
      </c>
      <c r="S82" s="114">
        <f>SUMIFS(CentrepointSourced[Assessed CS - 16-17],CentrepointSourced[Local Authority DQ],ConsolGeog[[#This Row],[County Name]],CentrepointSourced[Year],2014)</f>
        <v>0</v>
      </c>
      <c r="T82" s="114">
        <f>SUMIFS(CentrepointSourced[Assessed CS - 16-24],CentrepointSourced[Local Authority DQ],ConsolGeog[[#This Row],[County Name]],CentrepointSourced[Year],2014)</f>
        <v>0</v>
      </c>
      <c r="U82" s="114">
        <f>SUMIFS(CentrepointSourced[Assessed CS - 18-24],CentrepointSourced[Local Authority DQ],ConsolGeog[[#This Row],[County Name]],CentrepointSourced[Year],2014)</f>
        <v>0</v>
      </c>
      <c r="V82" s="114">
        <f>IF(ConsolGeog[[#This Row],[LA Type]]="District",SUMIFS(ConsolGeog[population],ConsolGeog[LA Type],"District",ConsolGeog[County Name],ConsolGeog[[#This Row],[County Name]]),IF(ConsolGeog[[#This Row],[LA Type]]="Unitary",ConsolGeog[[#This Row],[population]],0))</f>
        <v>1393587</v>
      </c>
      <c r="W82" s="115">
        <f>IF(ConsolGeog[[#This Row],[COUNTY: Sum of districts'' populations '[non additive!']]]=0,0,ConsolGeog[[#This Row],[population]]/ConsolGeog[[#This Row],[COUNTY: Sum of districts'' populations '[non additive!']]])</f>
        <v>5.8800778135846561E-2</v>
      </c>
      <c r="X82" s="125">
        <f>ConsolGeog[[#This Row],[COUNTY: Presented CS - 16-17 (2014) '[non additive!']]]*ConsolGeog[[#This Row],[County Stats Distribution Factor]]</f>
        <v>0</v>
      </c>
      <c r="Y82" s="125">
        <f>ConsolGeog[[#This Row],[COUNTY: Presented CS - 16-24 (2014) '[non additive!']]]*ConsolGeog[[#This Row],[County Stats Distribution Factor]]</f>
        <v>0</v>
      </c>
      <c r="Z82" s="125">
        <f>ConsolGeog[[#This Row],[COUNTY: Presented CS - 18-24 (2014) '[non additive!']]]*ConsolGeog[[#This Row],[County Stats Distribution Factor]]</f>
        <v>0</v>
      </c>
      <c r="AA82" s="125">
        <f>ConsolGeog[[#This Row],[COUNTY: Assessed CS - 16-17 (2014) '[non additive!']]]*ConsolGeog[[#This Row],[County Stats Distribution Factor]]</f>
        <v>0</v>
      </c>
      <c r="AB82" s="125">
        <f>ConsolGeog[[#This Row],[COUNTY: Assessed CS - 16-24 (2014) '[non additive!']]]*ConsolGeog[[#This Row],[County Stats Distribution Factor]]</f>
        <v>0</v>
      </c>
      <c r="AC82" s="125">
        <f>ConsolGeog[[#This Row],[COUNTY: Assessed CS - 18-24 (2014) '[non additive!']]]*ConsolGeog[[#This Row],[County Stats Distribution Factor]]</f>
        <v>0</v>
      </c>
      <c r="AD82" s="125" t="str">
        <f>IF(AND(ConsolGeog[[#This Row],[Presented HS - 16-17 (2014)]]+ConsolGeog[[#This Row],[Presented HS - 18-24 (2014)]]&lt;&gt;0,ConsolGeog[[#This Row],[Presented HS - 16-24 (2014)]]&lt;&gt;0),"ERROR","")</f>
        <v/>
      </c>
      <c r="AE82" s="125" t="str">
        <f>IF(AND(ConsolGeog[[#This Row],[Presented CS - 16-17 (2014)]]+ConsolGeog[[#This Row],[Presented CS - 18-24 (2014)]]&lt;&gt;0,ConsolGeog[[#This Row],[Presented CS - 16-24 (2014)]]&lt;&gt;0),"ERROR","")</f>
        <v/>
      </c>
      <c r="AF82" s="125" t="str">
        <f>IF(AND(ConsolGeog[[#This Row],[Assessed HS - 16-17 (2014)]]+ConsolGeog[[#This Row],[Assessed HS - 18-24 (2014)]]&lt;&gt;0,ConsolGeog[[#This Row],[Assessed HS - 16-24 (2014)]]&lt;&gt;0),"ERROR","")</f>
        <v/>
      </c>
      <c r="AG82" s="125" t="str">
        <f>IF(AND(ConsolGeog[[#This Row],[Assessed CS - 16-17 (2014)]]+ConsolGeog[[#This Row],[Assessed CS - 18-24 (2014)]]&lt;&gt;0,ConsolGeog[[#This Row],[Assessed CS - 16-24 (2014)]]&lt;&gt;0),"ERROR","")</f>
        <v/>
      </c>
      <c r="AH82" s="125" t="str">
        <f>IF(OR(ConsolGeog[[#This Row],[TEST: overlapping age ranges: Presented HS]]&lt;&gt;"",ConsolGeog[[#This Row],[TEST: overlapping age ranges: Presented CS]]&lt;&gt;"",ConsolGeog[[#This Row],[TEST: overlapping age ranges: Assessed HS]]&lt;&gt;"",ConsolGeog[[#This Row],[TEST: overlapping age ranges: Assessed CS]]&lt;&gt;""),"ERROR","")</f>
        <v/>
      </c>
      <c r="AI8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3" spans="1:35" s="35" customFormat="1">
      <c r="A83" s="38" t="s">
        <v>750</v>
      </c>
      <c r="B83" s="38" t="s">
        <v>751</v>
      </c>
      <c r="C83" s="38">
        <v>61629</v>
      </c>
      <c r="D83" s="38">
        <v>35876.76</v>
      </c>
      <c r="E83" s="38" t="s">
        <v>750</v>
      </c>
      <c r="F83" s="112">
        <f>IF(ISERROR(MATCH(ConsolGeog[[#This Row],[lad14cd]],CentrepointSourced[2014 ONS Code],0)),1,"")</f>
        <v>1</v>
      </c>
      <c r="G83" s="113" t="str">
        <f>TRIM(IF(ConsolGeog[[#This Row],[Not in Centre Point Sourced?]]=1,INDEX(LKP_MissingLATypesDQ[TYPE],MATCH(ConsolGeog[[#This Row],[lad14cd]],LKP_MissingLATypesDQ[ONS_CODE],0)),INDEX(CentrepointSourced[LA Type DQ],MATCH(ConsolGeog[[#This Row],[lad14cd]],CentrepointSourced[2014 ONS Code],0))))</f>
        <v>District</v>
      </c>
      <c r="H83" s="113" t="str">
        <f>IF(OR(ConsolGeog[[#This Row],[LA Type]]="Unitary",ConsolGeog[[#This Row],[LA Type]]="District"),"England",INDEX(CentrepointSourced[Country],MATCH(ConsolGeog[[#This Row],[lad14cd]],CentrepointSourced[2014 ONS Code],0)))</f>
        <v>England</v>
      </c>
      <c r="I8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3" s="114">
        <f>SUMIFS(CentrepointSourced[Presented HS - 16-17],CentrepointSourced[2014 ONS Code],ConsolGeog[[#This Row],[lad14cd]],CentrepointSourced[Year],2014)</f>
        <v>0</v>
      </c>
      <c r="K83" s="114">
        <f>SUMIFS(CentrepointSourced[Presented HS - 16-24],CentrepointSourced[2014 ONS Code],ConsolGeog[[#This Row],[lad14cd]],CentrepointSourced[Year],2014)</f>
        <v>0</v>
      </c>
      <c r="L83" s="114">
        <f>SUMIFS(CentrepointSourced[Presented HS - 18-24],CentrepointSourced[2014 ONS Code],ConsolGeog[[#This Row],[lad14cd]],CentrepointSourced[Year],2014)</f>
        <v>0</v>
      </c>
      <c r="M83" s="114">
        <f>SUMIFS(CentrepointSourced[Assessed HS - 16-17],CentrepointSourced[2014 ONS Code],ConsolGeog[[#This Row],[lad14cd]],CentrepointSourced[Year],2014)</f>
        <v>0</v>
      </c>
      <c r="N83" s="114">
        <f>SUMIFS(CentrepointSourced[Assessed HS - 16-24],CentrepointSourced[2014 ONS Code],ConsolGeog[[#This Row],[lad14cd]],CentrepointSourced[Year],2014)</f>
        <v>0</v>
      </c>
      <c r="O83" s="114">
        <f>SUMIFS(CentrepointSourced[Assessed HS - 18-24],CentrepointSourced[2014 ONS Code],ConsolGeog[[#This Row],[lad14cd]],CentrepointSourced[Year],2014)</f>
        <v>0</v>
      </c>
      <c r="P83" s="114">
        <f>SUMIFS(CentrepointSourced[Presented CS - 16-17],CentrepointSourced[Local Authority DQ],ConsolGeog[[#This Row],[County Name]],CentrepointSourced[Year],2014)</f>
        <v>0</v>
      </c>
      <c r="Q83" s="114">
        <f>SUMIFS(CentrepointSourced[Presented CS - 16-24],CentrepointSourced[Local Authority DQ],ConsolGeog[[#This Row],[County Name]],CentrepointSourced[Year],2014)</f>
        <v>0</v>
      </c>
      <c r="R83" s="114">
        <f>SUMIFS(CentrepointSourced[Presented CS - 18-24],CentrepointSourced[Local Authority DQ],ConsolGeog[[#This Row],[County Name]],CentrepointSourced[Year],2014)</f>
        <v>0</v>
      </c>
      <c r="S83" s="114">
        <f>SUMIFS(CentrepointSourced[Assessed CS - 16-17],CentrepointSourced[Local Authority DQ],ConsolGeog[[#This Row],[County Name]],CentrepointSourced[Year],2014)</f>
        <v>0</v>
      </c>
      <c r="T83" s="114">
        <f>SUMIFS(CentrepointSourced[Assessed CS - 16-24],CentrepointSourced[Local Authority DQ],ConsolGeog[[#This Row],[County Name]],CentrepointSourced[Year],2014)</f>
        <v>0</v>
      </c>
      <c r="U83" s="114">
        <f>SUMIFS(CentrepointSourced[Assessed CS - 18-24],CentrepointSourced[Local Authority DQ],ConsolGeog[[#This Row],[County Name]],CentrepointSourced[Year],2014)</f>
        <v>0</v>
      </c>
      <c r="V83" s="114">
        <f>IF(ConsolGeog[[#This Row],[LA Type]]="District",SUMIFS(ConsolGeog[population],ConsolGeog[LA Type],"District",ConsolGeog[County Name],ConsolGeog[[#This Row],[County Name]]),IF(ConsolGeog[[#This Row],[LA Type]]="Unitary",ConsolGeog[[#This Row],[population]],0))</f>
        <v>1393587</v>
      </c>
      <c r="W83" s="115">
        <f>IF(ConsolGeog[[#This Row],[COUNTY: Sum of districts'' populations '[non additive!']]]=0,0,ConsolGeog[[#This Row],[population]]/ConsolGeog[[#This Row],[COUNTY: Sum of districts'' populations '[non additive!']]])</f>
        <v>4.4223288535269058E-2</v>
      </c>
      <c r="X83" s="125">
        <f>ConsolGeog[[#This Row],[COUNTY: Presented CS - 16-17 (2014) '[non additive!']]]*ConsolGeog[[#This Row],[County Stats Distribution Factor]]</f>
        <v>0</v>
      </c>
      <c r="Y83" s="125">
        <f>ConsolGeog[[#This Row],[COUNTY: Presented CS - 16-24 (2014) '[non additive!']]]*ConsolGeog[[#This Row],[County Stats Distribution Factor]]</f>
        <v>0</v>
      </c>
      <c r="Z83" s="125">
        <f>ConsolGeog[[#This Row],[COUNTY: Presented CS - 18-24 (2014) '[non additive!']]]*ConsolGeog[[#This Row],[County Stats Distribution Factor]]</f>
        <v>0</v>
      </c>
      <c r="AA83" s="125">
        <f>ConsolGeog[[#This Row],[COUNTY: Assessed CS - 16-17 (2014) '[non additive!']]]*ConsolGeog[[#This Row],[County Stats Distribution Factor]]</f>
        <v>0</v>
      </c>
      <c r="AB83" s="125">
        <f>ConsolGeog[[#This Row],[COUNTY: Assessed CS - 16-24 (2014) '[non additive!']]]*ConsolGeog[[#This Row],[County Stats Distribution Factor]]</f>
        <v>0</v>
      </c>
      <c r="AC83" s="125">
        <f>ConsolGeog[[#This Row],[COUNTY: Assessed CS - 18-24 (2014) '[non additive!']]]*ConsolGeog[[#This Row],[County Stats Distribution Factor]]</f>
        <v>0</v>
      </c>
      <c r="AD83" s="125" t="str">
        <f>IF(AND(ConsolGeog[[#This Row],[Presented HS - 16-17 (2014)]]+ConsolGeog[[#This Row],[Presented HS - 18-24 (2014)]]&lt;&gt;0,ConsolGeog[[#This Row],[Presented HS - 16-24 (2014)]]&lt;&gt;0),"ERROR","")</f>
        <v/>
      </c>
      <c r="AE83" s="125" t="str">
        <f>IF(AND(ConsolGeog[[#This Row],[Presented CS - 16-17 (2014)]]+ConsolGeog[[#This Row],[Presented CS - 18-24 (2014)]]&lt;&gt;0,ConsolGeog[[#This Row],[Presented CS - 16-24 (2014)]]&lt;&gt;0),"ERROR","")</f>
        <v/>
      </c>
      <c r="AF83" s="125" t="str">
        <f>IF(AND(ConsolGeog[[#This Row],[Assessed HS - 16-17 (2014)]]+ConsolGeog[[#This Row],[Assessed HS - 18-24 (2014)]]&lt;&gt;0,ConsolGeog[[#This Row],[Assessed HS - 16-24 (2014)]]&lt;&gt;0),"ERROR","")</f>
        <v/>
      </c>
      <c r="AG83" s="125" t="str">
        <f>IF(AND(ConsolGeog[[#This Row],[Assessed CS - 16-17 (2014)]]+ConsolGeog[[#This Row],[Assessed CS - 18-24 (2014)]]&lt;&gt;0,ConsolGeog[[#This Row],[Assessed CS - 16-24 (2014)]]&lt;&gt;0),"ERROR","")</f>
        <v/>
      </c>
      <c r="AH83" s="125" t="str">
        <f>IF(OR(ConsolGeog[[#This Row],[TEST: overlapping age ranges: Presented HS]]&lt;&gt;"",ConsolGeog[[#This Row],[TEST: overlapping age ranges: Presented CS]]&lt;&gt;"",ConsolGeog[[#This Row],[TEST: overlapping age ranges: Assessed HS]]&lt;&gt;"",ConsolGeog[[#This Row],[TEST: overlapping age ranges: Assessed CS]]&lt;&gt;""),"ERROR","")</f>
        <v/>
      </c>
      <c r="AI8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4" spans="1:35" s="35" customFormat="1">
      <c r="A84" s="38" t="s">
        <v>748</v>
      </c>
      <c r="B84" s="38" t="s">
        <v>749</v>
      </c>
      <c r="C84" s="38">
        <v>83287</v>
      </c>
      <c r="D84" s="38">
        <v>16949.84</v>
      </c>
      <c r="E84" s="38" t="s">
        <v>748</v>
      </c>
      <c r="F84" s="112">
        <f>IF(ISERROR(MATCH(ConsolGeog[[#This Row],[lad14cd]],CentrepointSourced[2014 ONS Code],0)),1,"")</f>
        <v>1</v>
      </c>
      <c r="G84" s="113" t="str">
        <f>TRIM(IF(ConsolGeog[[#This Row],[Not in Centre Point Sourced?]]=1,INDEX(LKP_MissingLATypesDQ[TYPE],MATCH(ConsolGeog[[#This Row],[lad14cd]],LKP_MissingLATypesDQ[ONS_CODE],0)),INDEX(CentrepointSourced[LA Type DQ],MATCH(ConsolGeog[[#This Row],[lad14cd]],CentrepointSourced[2014 ONS Code],0))))</f>
        <v>District</v>
      </c>
      <c r="H84" s="113" t="str">
        <f>IF(OR(ConsolGeog[[#This Row],[LA Type]]="Unitary",ConsolGeog[[#This Row],[LA Type]]="District"),"England",INDEX(CentrepointSourced[Country],MATCH(ConsolGeog[[#This Row],[lad14cd]],CentrepointSourced[2014 ONS Code],0)))</f>
        <v>England</v>
      </c>
      <c r="I8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4" s="114">
        <f>SUMIFS(CentrepointSourced[Presented HS - 16-17],CentrepointSourced[2014 ONS Code],ConsolGeog[[#This Row],[lad14cd]],CentrepointSourced[Year],2014)</f>
        <v>0</v>
      </c>
      <c r="K84" s="114">
        <f>SUMIFS(CentrepointSourced[Presented HS - 16-24],CentrepointSourced[2014 ONS Code],ConsolGeog[[#This Row],[lad14cd]],CentrepointSourced[Year],2014)</f>
        <v>0</v>
      </c>
      <c r="L84" s="114">
        <f>SUMIFS(CentrepointSourced[Presented HS - 18-24],CentrepointSourced[2014 ONS Code],ConsolGeog[[#This Row],[lad14cd]],CentrepointSourced[Year],2014)</f>
        <v>0</v>
      </c>
      <c r="M84" s="114">
        <f>SUMIFS(CentrepointSourced[Assessed HS - 16-17],CentrepointSourced[2014 ONS Code],ConsolGeog[[#This Row],[lad14cd]],CentrepointSourced[Year],2014)</f>
        <v>0</v>
      </c>
      <c r="N84" s="114">
        <f>SUMIFS(CentrepointSourced[Assessed HS - 16-24],CentrepointSourced[2014 ONS Code],ConsolGeog[[#This Row],[lad14cd]],CentrepointSourced[Year],2014)</f>
        <v>0</v>
      </c>
      <c r="O84" s="114">
        <f>SUMIFS(CentrepointSourced[Assessed HS - 18-24],CentrepointSourced[2014 ONS Code],ConsolGeog[[#This Row],[lad14cd]],CentrepointSourced[Year],2014)</f>
        <v>0</v>
      </c>
      <c r="P84" s="114">
        <f>SUMIFS(CentrepointSourced[Presented CS - 16-17],CentrepointSourced[Local Authority DQ],ConsolGeog[[#This Row],[County Name]],CentrepointSourced[Year],2014)</f>
        <v>0</v>
      </c>
      <c r="Q84" s="114">
        <f>SUMIFS(CentrepointSourced[Presented CS - 16-24],CentrepointSourced[Local Authority DQ],ConsolGeog[[#This Row],[County Name]],CentrepointSourced[Year],2014)</f>
        <v>0</v>
      </c>
      <c r="R84" s="114">
        <f>SUMIFS(CentrepointSourced[Presented CS - 18-24],CentrepointSourced[Local Authority DQ],ConsolGeog[[#This Row],[County Name]],CentrepointSourced[Year],2014)</f>
        <v>0</v>
      </c>
      <c r="S84" s="114">
        <f>SUMIFS(CentrepointSourced[Assessed CS - 16-17],CentrepointSourced[Local Authority DQ],ConsolGeog[[#This Row],[County Name]],CentrepointSourced[Year],2014)</f>
        <v>0</v>
      </c>
      <c r="T84" s="114">
        <f>SUMIFS(CentrepointSourced[Assessed CS - 16-24],CentrepointSourced[Local Authority DQ],ConsolGeog[[#This Row],[County Name]],CentrepointSourced[Year],2014)</f>
        <v>0</v>
      </c>
      <c r="U84" s="114">
        <f>SUMIFS(CentrepointSourced[Assessed CS - 18-24],CentrepointSourced[Local Authority DQ],ConsolGeog[[#This Row],[County Name]],CentrepointSourced[Year],2014)</f>
        <v>0</v>
      </c>
      <c r="V84" s="114">
        <f>IF(ConsolGeog[[#This Row],[LA Type]]="District",SUMIFS(ConsolGeog[population],ConsolGeog[LA Type],"District",ConsolGeog[County Name],ConsolGeog[[#This Row],[County Name]]),IF(ConsolGeog[[#This Row],[LA Type]]="Unitary",ConsolGeog[[#This Row],[population]],0))</f>
        <v>1393587</v>
      </c>
      <c r="W84" s="115">
        <f>IF(ConsolGeog[[#This Row],[COUNTY: Sum of districts'' populations '[non additive!']]]=0,0,ConsolGeog[[#This Row],[population]]/ConsolGeog[[#This Row],[COUNTY: Sum of districts'' populations '[non additive!']]])</f>
        <v>5.9764478285173443E-2</v>
      </c>
      <c r="X84" s="125">
        <f>ConsolGeog[[#This Row],[COUNTY: Presented CS - 16-17 (2014) '[non additive!']]]*ConsolGeog[[#This Row],[County Stats Distribution Factor]]</f>
        <v>0</v>
      </c>
      <c r="Y84" s="125">
        <f>ConsolGeog[[#This Row],[COUNTY: Presented CS - 16-24 (2014) '[non additive!']]]*ConsolGeog[[#This Row],[County Stats Distribution Factor]]</f>
        <v>0</v>
      </c>
      <c r="Z84" s="125">
        <f>ConsolGeog[[#This Row],[COUNTY: Presented CS - 18-24 (2014) '[non additive!']]]*ConsolGeog[[#This Row],[County Stats Distribution Factor]]</f>
        <v>0</v>
      </c>
      <c r="AA84" s="125">
        <f>ConsolGeog[[#This Row],[COUNTY: Assessed CS - 16-17 (2014) '[non additive!']]]*ConsolGeog[[#This Row],[County Stats Distribution Factor]]</f>
        <v>0</v>
      </c>
      <c r="AB84" s="125">
        <f>ConsolGeog[[#This Row],[COUNTY: Assessed CS - 16-24 (2014) '[non additive!']]]*ConsolGeog[[#This Row],[County Stats Distribution Factor]]</f>
        <v>0</v>
      </c>
      <c r="AC84" s="125">
        <f>ConsolGeog[[#This Row],[COUNTY: Assessed CS - 18-24 (2014) '[non additive!']]]*ConsolGeog[[#This Row],[County Stats Distribution Factor]]</f>
        <v>0</v>
      </c>
      <c r="AD84" s="125" t="str">
        <f>IF(AND(ConsolGeog[[#This Row],[Presented HS - 16-17 (2014)]]+ConsolGeog[[#This Row],[Presented HS - 18-24 (2014)]]&lt;&gt;0,ConsolGeog[[#This Row],[Presented HS - 16-24 (2014)]]&lt;&gt;0),"ERROR","")</f>
        <v/>
      </c>
      <c r="AE84" s="125" t="str">
        <f>IF(AND(ConsolGeog[[#This Row],[Presented CS - 16-17 (2014)]]+ConsolGeog[[#This Row],[Presented CS - 18-24 (2014)]]&lt;&gt;0,ConsolGeog[[#This Row],[Presented CS - 16-24 (2014)]]&lt;&gt;0),"ERROR","")</f>
        <v/>
      </c>
      <c r="AF84" s="125" t="str">
        <f>IF(AND(ConsolGeog[[#This Row],[Assessed HS - 16-17 (2014)]]+ConsolGeog[[#This Row],[Assessed HS - 18-24 (2014)]]&lt;&gt;0,ConsolGeog[[#This Row],[Assessed HS - 16-24 (2014)]]&lt;&gt;0),"ERROR","")</f>
        <v/>
      </c>
      <c r="AG84" s="125" t="str">
        <f>IF(AND(ConsolGeog[[#This Row],[Assessed CS - 16-17 (2014)]]+ConsolGeog[[#This Row],[Assessed CS - 18-24 (2014)]]&lt;&gt;0,ConsolGeog[[#This Row],[Assessed CS - 16-24 (2014)]]&lt;&gt;0),"ERROR","")</f>
        <v/>
      </c>
      <c r="AH84" s="125" t="str">
        <f>IF(OR(ConsolGeog[[#This Row],[TEST: overlapping age ranges: Presented HS]]&lt;&gt;"",ConsolGeog[[#This Row],[TEST: overlapping age ranges: Presented CS]]&lt;&gt;"",ConsolGeog[[#This Row],[TEST: overlapping age ranges: Assessed HS]]&lt;&gt;"",ConsolGeog[[#This Row],[TEST: overlapping age ranges: Assessed CS]]&lt;&gt;""),"ERROR","")</f>
        <v/>
      </c>
      <c r="AI8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5" spans="1:35" s="35" customFormat="1" ht="15" customHeight="1">
      <c r="A85" s="38" t="s">
        <v>747</v>
      </c>
      <c r="B85" s="38" t="s">
        <v>158</v>
      </c>
      <c r="C85" s="38">
        <v>138048</v>
      </c>
      <c r="D85" s="38">
        <v>33764.120000000003</v>
      </c>
      <c r="E85" s="38" t="s">
        <v>747</v>
      </c>
      <c r="F85" s="112" t="str">
        <f>IF(ISERROR(MATCH(ConsolGeog[[#This Row],[lad14cd]],CentrepointSourced[2014 ONS Code],0)),1,"")</f>
        <v/>
      </c>
      <c r="G85" s="113" t="str">
        <f>TRIM(IF(ConsolGeog[[#This Row],[Not in Centre Point Sourced?]]=1,INDEX(LKP_MissingLATypesDQ[TYPE],MATCH(ConsolGeog[[#This Row],[lad14cd]],LKP_MissingLATypesDQ[ONS_CODE],0)),INDEX(CentrepointSourced[LA Type DQ],MATCH(ConsolGeog[[#This Row],[lad14cd]],CentrepointSourced[2014 ONS Code],0))))</f>
        <v>District</v>
      </c>
      <c r="H85" s="113" t="str">
        <f>IF(OR(ConsolGeog[[#This Row],[LA Type]]="Unitary",ConsolGeog[[#This Row],[LA Type]]="District"),"England",INDEX(CentrepointSourced[Country],MATCH(ConsolGeog[[#This Row],[lad14cd]],CentrepointSourced[2014 ONS Code],0)))</f>
        <v>England</v>
      </c>
      <c r="I8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5" s="114">
        <f>SUMIFS(CentrepointSourced[Presented HS - 16-17],CentrepointSourced[2014 ONS Code],ConsolGeog[[#This Row],[lad14cd]],CentrepointSourced[Year],2014)</f>
        <v>48</v>
      </c>
      <c r="K85" s="114">
        <f>SUMIFS(CentrepointSourced[Presented HS - 16-24],CentrepointSourced[2014 ONS Code],ConsolGeog[[#This Row],[lad14cd]],CentrepointSourced[Year],2014)</f>
        <v>0</v>
      </c>
      <c r="L85" s="114">
        <f>SUMIFS(CentrepointSourced[Presented HS - 18-24],CentrepointSourced[2014 ONS Code],ConsolGeog[[#This Row],[lad14cd]],CentrepointSourced[Year],2014)</f>
        <v>451</v>
      </c>
      <c r="M85" s="114">
        <f>SUMIFS(CentrepointSourced[Assessed HS - 16-17],CentrepointSourced[2014 ONS Code],ConsolGeog[[#This Row],[lad14cd]],CentrepointSourced[Year],2014)</f>
        <v>5</v>
      </c>
      <c r="N85" s="114">
        <f>SUMIFS(CentrepointSourced[Assessed HS - 16-24],CentrepointSourced[2014 ONS Code],ConsolGeog[[#This Row],[lad14cd]],CentrepointSourced[Year],2014)</f>
        <v>0</v>
      </c>
      <c r="O85" s="114">
        <f>SUMIFS(CentrepointSourced[Assessed HS - 18-24],CentrepointSourced[2014 ONS Code],ConsolGeog[[#This Row],[lad14cd]],CentrepointSourced[Year],2014)</f>
        <v>38</v>
      </c>
      <c r="P85" s="114">
        <f>SUMIFS(CentrepointSourced[Presented CS - 16-17],CentrepointSourced[Local Authority DQ],ConsolGeog[[#This Row],[County Name]],CentrepointSourced[Year],2014)</f>
        <v>0</v>
      </c>
      <c r="Q85" s="114">
        <f>SUMIFS(CentrepointSourced[Presented CS - 16-24],CentrepointSourced[Local Authority DQ],ConsolGeog[[#This Row],[County Name]],CentrepointSourced[Year],2014)</f>
        <v>0</v>
      </c>
      <c r="R85" s="114">
        <f>SUMIFS(CentrepointSourced[Presented CS - 18-24],CentrepointSourced[Local Authority DQ],ConsolGeog[[#This Row],[County Name]],CentrepointSourced[Year],2014)</f>
        <v>0</v>
      </c>
      <c r="S85" s="114">
        <f>SUMIFS(CentrepointSourced[Assessed CS - 16-17],CentrepointSourced[Local Authority DQ],ConsolGeog[[#This Row],[County Name]],CentrepointSourced[Year],2014)</f>
        <v>0</v>
      </c>
      <c r="T85" s="114">
        <f>SUMIFS(CentrepointSourced[Assessed CS - 16-24],CentrepointSourced[Local Authority DQ],ConsolGeog[[#This Row],[County Name]],CentrepointSourced[Year],2014)</f>
        <v>0</v>
      </c>
      <c r="U85" s="114">
        <f>SUMIFS(CentrepointSourced[Assessed CS - 18-24],CentrepointSourced[Local Authority DQ],ConsolGeog[[#This Row],[County Name]],CentrepointSourced[Year],2014)</f>
        <v>0</v>
      </c>
      <c r="V85" s="114">
        <f>IF(ConsolGeog[[#This Row],[LA Type]]="District",SUMIFS(ConsolGeog[population],ConsolGeog[LA Type],"District",ConsolGeog[County Name],ConsolGeog[[#This Row],[County Name]]),IF(ConsolGeog[[#This Row],[LA Type]]="Unitary",ConsolGeog[[#This Row],[population]],0))</f>
        <v>1393587</v>
      </c>
      <c r="W85" s="115">
        <f>IF(ConsolGeog[[#This Row],[COUNTY: Sum of districts'' populations '[non additive!']]]=0,0,ConsolGeog[[#This Row],[population]]/ConsolGeog[[#This Row],[COUNTY: Sum of districts'' populations '[non additive!']]])</f>
        <v>9.9059477449201239E-2</v>
      </c>
      <c r="X85" s="125">
        <f>ConsolGeog[[#This Row],[COUNTY: Presented CS - 16-17 (2014) '[non additive!']]]*ConsolGeog[[#This Row],[County Stats Distribution Factor]]</f>
        <v>0</v>
      </c>
      <c r="Y85" s="125">
        <f>ConsolGeog[[#This Row],[COUNTY: Presented CS - 16-24 (2014) '[non additive!']]]*ConsolGeog[[#This Row],[County Stats Distribution Factor]]</f>
        <v>0</v>
      </c>
      <c r="Z85" s="125">
        <f>ConsolGeog[[#This Row],[COUNTY: Presented CS - 18-24 (2014) '[non additive!']]]*ConsolGeog[[#This Row],[County Stats Distribution Factor]]</f>
        <v>0</v>
      </c>
      <c r="AA85" s="125">
        <f>ConsolGeog[[#This Row],[COUNTY: Assessed CS - 16-17 (2014) '[non additive!']]]*ConsolGeog[[#This Row],[County Stats Distribution Factor]]</f>
        <v>0</v>
      </c>
      <c r="AB85" s="125">
        <f>ConsolGeog[[#This Row],[COUNTY: Assessed CS - 16-24 (2014) '[non additive!']]]*ConsolGeog[[#This Row],[County Stats Distribution Factor]]</f>
        <v>0</v>
      </c>
      <c r="AC85" s="125">
        <f>ConsolGeog[[#This Row],[COUNTY: Assessed CS - 18-24 (2014) '[non additive!']]]*ConsolGeog[[#This Row],[County Stats Distribution Factor]]</f>
        <v>0</v>
      </c>
      <c r="AD85" s="125" t="str">
        <f>IF(AND(ConsolGeog[[#This Row],[Presented HS - 16-17 (2014)]]+ConsolGeog[[#This Row],[Presented HS - 18-24 (2014)]]&lt;&gt;0,ConsolGeog[[#This Row],[Presented HS - 16-24 (2014)]]&lt;&gt;0),"ERROR","")</f>
        <v/>
      </c>
      <c r="AE85" s="125" t="str">
        <f>IF(AND(ConsolGeog[[#This Row],[Presented CS - 16-17 (2014)]]+ConsolGeog[[#This Row],[Presented CS - 18-24 (2014)]]&lt;&gt;0,ConsolGeog[[#This Row],[Presented CS - 16-24 (2014)]]&lt;&gt;0),"ERROR","")</f>
        <v/>
      </c>
      <c r="AF85" s="125" t="str">
        <f>IF(AND(ConsolGeog[[#This Row],[Assessed HS - 16-17 (2014)]]+ConsolGeog[[#This Row],[Assessed HS - 18-24 (2014)]]&lt;&gt;0,ConsolGeog[[#This Row],[Assessed HS - 16-24 (2014)]]&lt;&gt;0),"ERROR","")</f>
        <v/>
      </c>
      <c r="AG85" s="125" t="str">
        <f>IF(AND(ConsolGeog[[#This Row],[Assessed CS - 16-17 (2014)]]+ConsolGeog[[#This Row],[Assessed CS - 18-24 (2014)]]&lt;&gt;0,ConsolGeog[[#This Row],[Assessed CS - 16-24 (2014)]]&lt;&gt;0),"ERROR","")</f>
        <v/>
      </c>
      <c r="AH85" s="125" t="str">
        <f>IF(OR(ConsolGeog[[#This Row],[TEST: overlapping age ranges: Presented HS]]&lt;&gt;"",ConsolGeog[[#This Row],[TEST: overlapping age ranges: Presented CS]]&lt;&gt;"",ConsolGeog[[#This Row],[TEST: overlapping age ranges: Assessed HS]]&lt;&gt;"",ConsolGeog[[#This Row],[TEST: overlapping age ranges: Assessed CS]]&lt;&gt;""),"ERROR","")</f>
        <v/>
      </c>
      <c r="AI8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6" spans="1:35" s="35" customFormat="1">
      <c r="A86" s="38" t="s">
        <v>745</v>
      </c>
      <c r="B86" s="38" t="s">
        <v>746</v>
      </c>
      <c r="C86" s="38">
        <v>79443</v>
      </c>
      <c r="D86" s="38">
        <v>64118.28</v>
      </c>
      <c r="E86" s="38" t="s">
        <v>745</v>
      </c>
      <c r="F86" s="112">
        <f>IF(ISERROR(MATCH(ConsolGeog[[#This Row],[lad14cd]],CentrepointSourced[2014 ONS Code],0)),1,"")</f>
        <v>1</v>
      </c>
      <c r="G86" s="113" t="str">
        <f>TRIM(IF(ConsolGeog[[#This Row],[Not in Centre Point Sourced?]]=1,INDEX(LKP_MissingLATypesDQ[TYPE],MATCH(ConsolGeog[[#This Row],[lad14cd]],LKP_MissingLATypesDQ[ONS_CODE],0)),INDEX(CentrepointSourced[LA Type DQ],MATCH(ConsolGeog[[#This Row],[lad14cd]],CentrepointSourced[2014 ONS Code],0))))</f>
        <v>District</v>
      </c>
      <c r="H86" s="113" t="str">
        <f>IF(OR(ConsolGeog[[#This Row],[LA Type]]="Unitary",ConsolGeog[[#This Row],[LA Type]]="District"),"England",INDEX(CentrepointSourced[Country],MATCH(ConsolGeog[[#This Row],[lad14cd]],CentrepointSourced[2014 ONS Code],0)))</f>
        <v>England</v>
      </c>
      <c r="I8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86" s="114">
        <f>SUMIFS(CentrepointSourced[Presented HS - 16-17],CentrepointSourced[2014 ONS Code],ConsolGeog[[#This Row],[lad14cd]],CentrepointSourced[Year],2014)</f>
        <v>0</v>
      </c>
      <c r="K86" s="114">
        <f>SUMIFS(CentrepointSourced[Presented HS - 16-24],CentrepointSourced[2014 ONS Code],ConsolGeog[[#This Row],[lad14cd]],CentrepointSourced[Year],2014)</f>
        <v>0</v>
      </c>
      <c r="L86" s="114">
        <f>SUMIFS(CentrepointSourced[Presented HS - 18-24],CentrepointSourced[2014 ONS Code],ConsolGeog[[#This Row],[lad14cd]],CentrepointSourced[Year],2014)</f>
        <v>0</v>
      </c>
      <c r="M86" s="114">
        <f>SUMIFS(CentrepointSourced[Assessed HS - 16-17],CentrepointSourced[2014 ONS Code],ConsolGeog[[#This Row],[lad14cd]],CentrepointSourced[Year],2014)</f>
        <v>0</v>
      </c>
      <c r="N86" s="114">
        <f>SUMIFS(CentrepointSourced[Assessed HS - 16-24],CentrepointSourced[2014 ONS Code],ConsolGeog[[#This Row],[lad14cd]],CentrepointSourced[Year],2014)</f>
        <v>0</v>
      </c>
      <c r="O86" s="114">
        <f>SUMIFS(CentrepointSourced[Assessed HS - 18-24],CentrepointSourced[2014 ONS Code],ConsolGeog[[#This Row],[lad14cd]],CentrepointSourced[Year],2014)</f>
        <v>0</v>
      </c>
      <c r="P86" s="114">
        <f>SUMIFS(CentrepointSourced[Presented CS - 16-17],CentrepointSourced[Local Authority DQ],ConsolGeog[[#This Row],[County Name]],CentrepointSourced[Year],2014)</f>
        <v>0</v>
      </c>
      <c r="Q86" s="114">
        <f>SUMIFS(CentrepointSourced[Presented CS - 16-24],CentrepointSourced[Local Authority DQ],ConsolGeog[[#This Row],[County Name]],CentrepointSourced[Year],2014)</f>
        <v>0</v>
      </c>
      <c r="R86" s="114">
        <f>SUMIFS(CentrepointSourced[Presented CS - 18-24],CentrepointSourced[Local Authority DQ],ConsolGeog[[#This Row],[County Name]],CentrepointSourced[Year],2014)</f>
        <v>0</v>
      </c>
      <c r="S86" s="114">
        <f>SUMIFS(CentrepointSourced[Assessed CS - 16-17],CentrepointSourced[Local Authority DQ],ConsolGeog[[#This Row],[County Name]],CentrepointSourced[Year],2014)</f>
        <v>0</v>
      </c>
      <c r="T86" s="114">
        <f>SUMIFS(CentrepointSourced[Assessed CS - 16-24],CentrepointSourced[Local Authority DQ],ConsolGeog[[#This Row],[County Name]],CentrepointSourced[Year],2014)</f>
        <v>0</v>
      </c>
      <c r="U86" s="114">
        <f>SUMIFS(CentrepointSourced[Assessed CS - 18-24],CentrepointSourced[Local Authority DQ],ConsolGeog[[#This Row],[County Name]],CentrepointSourced[Year],2014)</f>
        <v>0</v>
      </c>
      <c r="V86" s="114">
        <f>IF(ConsolGeog[[#This Row],[LA Type]]="District",SUMIFS(ConsolGeog[population],ConsolGeog[LA Type],"District",ConsolGeog[County Name],ConsolGeog[[#This Row],[County Name]]),IF(ConsolGeog[[#This Row],[LA Type]]="Unitary",ConsolGeog[[#This Row],[population]],0))</f>
        <v>1393587</v>
      </c>
      <c r="W86" s="115">
        <f>IF(ConsolGeog[[#This Row],[COUNTY: Sum of districts'' populations '[non additive!']]]=0,0,ConsolGeog[[#This Row],[population]]/ConsolGeog[[#This Row],[COUNTY: Sum of districts'' populations '[non additive!']]])</f>
        <v>5.7006128788514819E-2</v>
      </c>
      <c r="X86" s="125">
        <f>ConsolGeog[[#This Row],[COUNTY: Presented CS - 16-17 (2014) '[non additive!']]]*ConsolGeog[[#This Row],[County Stats Distribution Factor]]</f>
        <v>0</v>
      </c>
      <c r="Y86" s="125">
        <f>ConsolGeog[[#This Row],[COUNTY: Presented CS - 16-24 (2014) '[non additive!']]]*ConsolGeog[[#This Row],[County Stats Distribution Factor]]</f>
        <v>0</v>
      </c>
      <c r="Z86" s="125">
        <f>ConsolGeog[[#This Row],[COUNTY: Presented CS - 18-24 (2014) '[non additive!']]]*ConsolGeog[[#This Row],[County Stats Distribution Factor]]</f>
        <v>0</v>
      </c>
      <c r="AA86" s="125">
        <f>ConsolGeog[[#This Row],[COUNTY: Assessed CS - 16-17 (2014) '[non additive!']]]*ConsolGeog[[#This Row],[County Stats Distribution Factor]]</f>
        <v>0</v>
      </c>
      <c r="AB86" s="125">
        <f>ConsolGeog[[#This Row],[COUNTY: Assessed CS - 16-24 (2014) '[non additive!']]]*ConsolGeog[[#This Row],[County Stats Distribution Factor]]</f>
        <v>0</v>
      </c>
      <c r="AC86" s="125">
        <f>ConsolGeog[[#This Row],[COUNTY: Assessed CS - 18-24 (2014) '[non additive!']]]*ConsolGeog[[#This Row],[County Stats Distribution Factor]]</f>
        <v>0</v>
      </c>
      <c r="AD86" s="125" t="str">
        <f>IF(AND(ConsolGeog[[#This Row],[Presented HS - 16-17 (2014)]]+ConsolGeog[[#This Row],[Presented HS - 18-24 (2014)]]&lt;&gt;0,ConsolGeog[[#This Row],[Presented HS - 16-24 (2014)]]&lt;&gt;0),"ERROR","")</f>
        <v/>
      </c>
      <c r="AE86" s="125" t="str">
        <f>IF(AND(ConsolGeog[[#This Row],[Presented CS - 16-17 (2014)]]+ConsolGeog[[#This Row],[Presented CS - 18-24 (2014)]]&lt;&gt;0,ConsolGeog[[#This Row],[Presented CS - 16-24 (2014)]]&lt;&gt;0),"ERROR","")</f>
        <v/>
      </c>
      <c r="AF86" s="125" t="str">
        <f>IF(AND(ConsolGeog[[#This Row],[Assessed HS - 16-17 (2014)]]+ConsolGeog[[#This Row],[Assessed HS - 18-24 (2014)]]&lt;&gt;0,ConsolGeog[[#This Row],[Assessed HS - 16-24 (2014)]]&lt;&gt;0),"ERROR","")</f>
        <v/>
      </c>
      <c r="AG86" s="125" t="str">
        <f>IF(AND(ConsolGeog[[#This Row],[Assessed CS - 16-17 (2014)]]+ConsolGeog[[#This Row],[Assessed CS - 18-24 (2014)]]&lt;&gt;0,ConsolGeog[[#This Row],[Assessed CS - 16-24 (2014)]]&lt;&gt;0),"ERROR","")</f>
        <v/>
      </c>
      <c r="AH86" s="125" t="str">
        <f>IF(OR(ConsolGeog[[#This Row],[TEST: overlapping age ranges: Presented HS]]&lt;&gt;"",ConsolGeog[[#This Row],[TEST: overlapping age ranges: Presented CS]]&lt;&gt;"",ConsolGeog[[#This Row],[TEST: overlapping age ranges: Assessed HS]]&lt;&gt;"",ConsolGeog[[#This Row],[TEST: overlapping age ranges: Assessed CS]]&lt;&gt;""),"ERROR","")</f>
        <v/>
      </c>
      <c r="AI8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7" spans="1:35" ht="15" customHeight="1">
      <c r="A87" s="38" t="s">
        <v>744</v>
      </c>
      <c r="B87" s="38" t="s">
        <v>73</v>
      </c>
      <c r="C87" s="38">
        <v>112081</v>
      </c>
      <c r="D87" s="38">
        <v>10962.93</v>
      </c>
      <c r="E87" s="38" t="s">
        <v>744</v>
      </c>
      <c r="F87" s="116" t="str">
        <f>IF(ISERROR(MATCH(ConsolGeog[[#This Row],[lad14cd]],CentrepointSourced[2014 ONS Code],0)),1,"")</f>
        <v/>
      </c>
      <c r="G87" s="113" t="str">
        <f>TRIM(IF(ConsolGeog[[#This Row],[Not in Centre Point Sourced?]]=1,INDEX(LKP_MissingLATypesDQ[TYPE],MATCH(ConsolGeog[[#This Row],[lad14cd]],LKP_MissingLATypesDQ[ONS_CODE],0)),INDEX(CentrepointSourced[LA Type DQ],MATCH(ConsolGeog[[#This Row],[lad14cd]],CentrepointSourced[2014 ONS Code],0))))</f>
        <v>District</v>
      </c>
      <c r="H87" s="117" t="str">
        <f>IF(OR(ConsolGeog[[#This Row],[LA Type]]="Unitary",ConsolGeog[[#This Row],[LA Type]]="District"),"England",INDEX(CentrepointSourced[Country],MATCH(ConsolGeog[[#This Row],[lad14cd]],CentrepointSourced[2014 ONS Code],0)))</f>
        <v>England</v>
      </c>
      <c r="I8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7" s="114">
        <f>SUMIFS(CentrepointSourced[Presented HS - 16-17],CentrepointSourced[2014 ONS Code],ConsolGeog[[#This Row],[lad14cd]],CentrepointSourced[Year],2014)</f>
        <v>0</v>
      </c>
      <c r="K87" s="114">
        <f>SUMIFS(CentrepointSourced[Presented HS - 16-24],CentrepointSourced[2014 ONS Code],ConsolGeog[[#This Row],[lad14cd]],CentrepointSourced[Year],2014)</f>
        <v>1576</v>
      </c>
      <c r="L87" s="114">
        <f>SUMIFS(CentrepointSourced[Presented HS - 18-24],CentrepointSourced[2014 ONS Code],ConsolGeog[[#This Row],[lad14cd]],CentrepointSourced[Year],2014)</f>
        <v>0</v>
      </c>
      <c r="M87" s="114">
        <f>SUMIFS(CentrepointSourced[Assessed HS - 16-17],CentrepointSourced[2014 ONS Code],ConsolGeog[[#This Row],[lad14cd]],CentrepointSourced[Year],2014)</f>
        <v>0</v>
      </c>
      <c r="N87" s="114">
        <f>SUMIFS(CentrepointSourced[Assessed HS - 16-24],CentrepointSourced[2014 ONS Code],ConsolGeog[[#This Row],[lad14cd]],CentrepointSourced[Year],2014)</f>
        <v>0</v>
      </c>
      <c r="O87" s="114">
        <f>SUMIFS(CentrepointSourced[Assessed HS - 18-24],CentrepointSourced[2014 ONS Code],ConsolGeog[[#This Row],[lad14cd]],CentrepointSourced[Year],2014)</f>
        <v>0</v>
      </c>
      <c r="P87" s="114">
        <f>SUMIFS(CentrepointSourced[Presented CS - 16-17],CentrepointSourced[Local Authority DQ],ConsolGeog[[#This Row],[County Name]],CentrepointSourced[Year],2014)</f>
        <v>0</v>
      </c>
      <c r="Q87" s="114">
        <f>SUMIFS(CentrepointSourced[Presented CS - 16-24],CentrepointSourced[Local Authority DQ],ConsolGeog[[#This Row],[County Name]],CentrepointSourced[Year],2014)</f>
        <v>0</v>
      </c>
      <c r="R87" s="114">
        <f>SUMIFS(CentrepointSourced[Presented CS - 18-24],CentrepointSourced[Local Authority DQ],ConsolGeog[[#This Row],[County Name]],CentrepointSourced[Year],2014)</f>
        <v>0</v>
      </c>
      <c r="S87" s="114">
        <f>SUMIFS(CentrepointSourced[Assessed CS - 16-17],CentrepointSourced[Local Authority DQ],ConsolGeog[[#This Row],[County Name]],CentrepointSourced[Year],2014)</f>
        <v>0</v>
      </c>
      <c r="T87" s="114">
        <f>SUMIFS(CentrepointSourced[Assessed CS - 16-24],CentrepointSourced[Local Authority DQ],ConsolGeog[[#This Row],[County Name]],CentrepointSourced[Year],2014)</f>
        <v>0</v>
      </c>
      <c r="U87" s="114">
        <f>SUMIFS(CentrepointSourced[Assessed CS - 18-24],CentrepointSourced[Local Authority DQ],ConsolGeog[[#This Row],[County Name]],CentrepointSourced[Year],2014)</f>
        <v>0</v>
      </c>
      <c r="V87" s="114">
        <f>IF(ConsolGeog[[#This Row],[LA Type]]="District",SUMIFS(ConsolGeog[population],ConsolGeog[LA Type],"District",ConsolGeog[County Name],ConsolGeog[[#This Row],[County Name]]),IF(ConsolGeog[[#This Row],[LA Type]]="Unitary",ConsolGeog[[#This Row],[population]],0))</f>
        <v>769686</v>
      </c>
      <c r="W87" s="115">
        <f>IF(ConsolGeog[[#This Row],[COUNTY: Sum of districts'' populations '[non additive!']]]=0,0,ConsolGeog[[#This Row],[population]]/ConsolGeog[[#This Row],[COUNTY: Sum of districts'' populations '[non additive!']]])</f>
        <v>0.14561912260324339</v>
      </c>
      <c r="X87" s="125">
        <f>ConsolGeog[[#This Row],[COUNTY: Presented CS - 16-17 (2014) '[non additive!']]]*ConsolGeog[[#This Row],[County Stats Distribution Factor]]</f>
        <v>0</v>
      </c>
      <c r="Y87" s="125">
        <f>ConsolGeog[[#This Row],[COUNTY: Presented CS - 16-24 (2014) '[non additive!']]]*ConsolGeog[[#This Row],[County Stats Distribution Factor]]</f>
        <v>0</v>
      </c>
      <c r="Z87" s="125">
        <f>ConsolGeog[[#This Row],[COUNTY: Presented CS - 18-24 (2014) '[non additive!']]]*ConsolGeog[[#This Row],[County Stats Distribution Factor]]</f>
        <v>0</v>
      </c>
      <c r="AA87" s="125">
        <f>ConsolGeog[[#This Row],[COUNTY: Assessed CS - 16-17 (2014) '[non additive!']]]*ConsolGeog[[#This Row],[County Stats Distribution Factor]]</f>
        <v>0</v>
      </c>
      <c r="AB87" s="125">
        <f>ConsolGeog[[#This Row],[COUNTY: Assessed CS - 16-24 (2014) '[non additive!']]]*ConsolGeog[[#This Row],[County Stats Distribution Factor]]</f>
        <v>0</v>
      </c>
      <c r="AC87" s="125">
        <f>ConsolGeog[[#This Row],[COUNTY: Assessed CS - 18-24 (2014) '[non additive!']]]*ConsolGeog[[#This Row],[County Stats Distribution Factor]]</f>
        <v>0</v>
      </c>
      <c r="AD87" s="125" t="str">
        <f>IF(AND(ConsolGeog[[#This Row],[Presented HS - 16-17 (2014)]]+ConsolGeog[[#This Row],[Presented HS - 18-24 (2014)]]&lt;&gt;0,ConsolGeog[[#This Row],[Presented HS - 16-24 (2014)]]&lt;&gt;0),"ERROR","")</f>
        <v/>
      </c>
      <c r="AE87" s="125" t="str">
        <f>IF(AND(ConsolGeog[[#This Row],[Presented CS - 16-17 (2014)]]+ConsolGeog[[#This Row],[Presented CS - 18-24 (2014)]]&lt;&gt;0,ConsolGeog[[#This Row],[Presented CS - 16-24 (2014)]]&lt;&gt;0),"ERROR","")</f>
        <v/>
      </c>
      <c r="AF87" s="125" t="str">
        <f>IF(AND(ConsolGeog[[#This Row],[Assessed HS - 16-17 (2014)]]+ConsolGeog[[#This Row],[Assessed HS - 18-24 (2014)]]&lt;&gt;0,ConsolGeog[[#This Row],[Assessed HS - 16-24 (2014)]]&lt;&gt;0),"ERROR","")</f>
        <v/>
      </c>
      <c r="AG87" s="125" t="str">
        <f>IF(AND(ConsolGeog[[#This Row],[Assessed CS - 16-17 (2014)]]+ConsolGeog[[#This Row],[Assessed CS - 18-24 (2014)]]&lt;&gt;0,ConsolGeog[[#This Row],[Assessed CS - 16-24 (2014)]]&lt;&gt;0),"ERROR","")</f>
        <v/>
      </c>
      <c r="AH87" s="125" t="str">
        <f>IF(OR(ConsolGeog[[#This Row],[TEST: overlapping age ranges: Presented HS]]&lt;&gt;"",ConsolGeog[[#This Row],[TEST: overlapping age ranges: Presented CS]]&lt;&gt;"",ConsolGeog[[#This Row],[TEST: overlapping age ranges: Assessed HS]]&lt;&gt;"",ConsolGeog[[#This Row],[TEST: overlapping age ranges: Assessed CS]]&lt;&gt;""),"ERROR","")</f>
        <v/>
      </c>
      <c r="AI8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8" spans="1:35" s="35" customFormat="1" ht="15" customHeight="1">
      <c r="A88" s="38" t="s">
        <v>743</v>
      </c>
      <c r="B88" s="38" t="s">
        <v>144</v>
      </c>
      <c r="C88" s="38">
        <v>90892</v>
      </c>
      <c r="D88" s="38">
        <v>53914.69</v>
      </c>
      <c r="E88" s="38" t="s">
        <v>743</v>
      </c>
      <c r="F88" s="112" t="str">
        <f>IF(ISERROR(MATCH(ConsolGeog[[#This Row],[lad14cd]],CentrepointSourced[2014 ONS Code],0)),1,"")</f>
        <v/>
      </c>
      <c r="G88" s="113" t="str">
        <f>TRIM(IF(ConsolGeog[[#This Row],[Not in Centre Point Sourced?]]=1,INDEX(LKP_MissingLATypesDQ[TYPE],MATCH(ConsolGeog[[#This Row],[lad14cd]],LKP_MissingLATypesDQ[ONS_CODE],0)),INDEX(CentrepointSourced[LA Type DQ],MATCH(ConsolGeog[[#This Row],[lad14cd]],CentrepointSourced[2014 ONS Code],0))))</f>
        <v>District</v>
      </c>
      <c r="H88" s="113" t="str">
        <f>IF(OR(ConsolGeog[[#This Row],[LA Type]]="Unitary",ConsolGeog[[#This Row],[LA Type]]="District"),"England",INDEX(CentrepointSourced[Country],MATCH(ConsolGeog[[#This Row],[lad14cd]],CentrepointSourced[2014 ONS Code],0)))</f>
        <v>England</v>
      </c>
      <c r="I8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8" s="114">
        <f>SUMIFS(CentrepointSourced[Presented HS - 16-17],CentrepointSourced[2014 ONS Code],ConsolGeog[[#This Row],[lad14cd]],CentrepointSourced[Year],2014)</f>
        <v>0</v>
      </c>
      <c r="K88" s="114">
        <f>SUMIFS(CentrepointSourced[Presented HS - 16-24],CentrepointSourced[2014 ONS Code],ConsolGeog[[#This Row],[lad14cd]],CentrepointSourced[Year],2014)</f>
        <v>0</v>
      </c>
      <c r="L88" s="114">
        <f>SUMIFS(CentrepointSourced[Presented HS - 18-24],CentrepointSourced[2014 ONS Code],ConsolGeog[[#This Row],[lad14cd]],CentrepointSourced[Year],2014)</f>
        <v>0</v>
      </c>
      <c r="M88" s="114">
        <f>SUMIFS(CentrepointSourced[Assessed HS - 16-17],CentrepointSourced[2014 ONS Code],ConsolGeog[[#This Row],[lad14cd]],CentrepointSourced[Year],2014)</f>
        <v>0</v>
      </c>
      <c r="N88" s="114">
        <f>SUMIFS(CentrepointSourced[Assessed HS - 16-24],CentrepointSourced[2014 ONS Code],ConsolGeog[[#This Row],[lad14cd]],CentrepointSourced[Year],2014)</f>
        <v>0</v>
      </c>
      <c r="O88" s="114">
        <f>SUMIFS(CentrepointSourced[Assessed HS - 18-24],CentrepointSourced[2014 ONS Code],ConsolGeog[[#This Row],[lad14cd]],CentrepointSourced[Year],2014)</f>
        <v>0</v>
      </c>
      <c r="P88" s="114">
        <f>SUMIFS(CentrepointSourced[Presented CS - 16-17],CentrepointSourced[Local Authority DQ],ConsolGeog[[#This Row],[County Name]],CentrepointSourced[Year],2014)</f>
        <v>0</v>
      </c>
      <c r="Q88" s="114">
        <f>SUMIFS(CentrepointSourced[Presented CS - 16-24],CentrepointSourced[Local Authority DQ],ConsolGeog[[#This Row],[County Name]],CentrepointSourced[Year],2014)</f>
        <v>0</v>
      </c>
      <c r="R88" s="114">
        <f>SUMIFS(CentrepointSourced[Presented CS - 18-24],CentrepointSourced[Local Authority DQ],ConsolGeog[[#This Row],[County Name]],CentrepointSourced[Year],2014)</f>
        <v>0</v>
      </c>
      <c r="S88" s="114">
        <f>SUMIFS(CentrepointSourced[Assessed CS - 16-17],CentrepointSourced[Local Authority DQ],ConsolGeog[[#This Row],[County Name]],CentrepointSourced[Year],2014)</f>
        <v>0</v>
      </c>
      <c r="T88" s="114">
        <f>SUMIFS(CentrepointSourced[Assessed CS - 16-24],CentrepointSourced[Local Authority DQ],ConsolGeog[[#This Row],[County Name]],CentrepointSourced[Year],2014)</f>
        <v>0</v>
      </c>
      <c r="U88" s="114">
        <f>SUMIFS(CentrepointSourced[Assessed CS - 18-24],CentrepointSourced[Local Authority DQ],ConsolGeog[[#This Row],[County Name]],CentrepointSourced[Year],2014)</f>
        <v>0</v>
      </c>
      <c r="V88" s="114">
        <f>IF(ConsolGeog[[#This Row],[LA Type]]="District",SUMIFS(ConsolGeog[population],ConsolGeog[LA Type],"District",ConsolGeog[County Name],ConsolGeog[[#This Row],[County Name]]),IF(ConsolGeog[[#This Row],[LA Type]]="Unitary",ConsolGeog[[#This Row],[population]],0))</f>
        <v>769686</v>
      </c>
      <c r="W88" s="115">
        <f>IF(ConsolGeog[[#This Row],[COUNTY: Sum of districts'' populations '[non additive!']]]=0,0,ConsolGeog[[#This Row],[population]]/ConsolGeog[[#This Row],[COUNTY: Sum of districts'' populations '[non additive!']]])</f>
        <v>0.11808971450695478</v>
      </c>
      <c r="X88" s="125">
        <f>ConsolGeog[[#This Row],[COUNTY: Presented CS - 16-17 (2014) '[non additive!']]]*ConsolGeog[[#This Row],[County Stats Distribution Factor]]</f>
        <v>0</v>
      </c>
      <c r="Y88" s="125">
        <f>ConsolGeog[[#This Row],[COUNTY: Presented CS - 16-24 (2014) '[non additive!']]]*ConsolGeog[[#This Row],[County Stats Distribution Factor]]</f>
        <v>0</v>
      </c>
      <c r="Z88" s="125">
        <f>ConsolGeog[[#This Row],[COUNTY: Presented CS - 18-24 (2014) '[non additive!']]]*ConsolGeog[[#This Row],[County Stats Distribution Factor]]</f>
        <v>0</v>
      </c>
      <c r="AA88" s="125">
        <f>ConsolGeog[[#This Row],[COUNTY: Assessed CS - 16-17 (2014) '[non additive!']]]*ConsolGeog[[#This Row],[County Stats Distribution Factor]]</f>
        <v>0</v>
      </c>
      <c r="AB88" s="125">
        <f>ConsolGeog[[#This Row],[COUNTY: Assessed CS - 16-24 (2014) '[non additive!']]]*ConsolGeog[[#This Row],[County Stats Distribution Factor]]</f>
        <v>0</v>
      </c>
      <c r="AC88" s="125">
        <f>ConsolGeog[[#This Row],[COUNTY: Assessed CS - 18-24 (2014) '[non additive!']]]*ConsolGeog[[#This Row],[County Stats Distribution Factor]]</f>
        <v>0</v>
      </c>
      <c r="AD88" s="125" t="str">
        <f>IF(AND(ConsolGeog[[#This Row],[Presented HS - 16-17 (2014)]]+ConsolGeog[[#This Row],[Presented HS - 18-24 (2014)]]&lt;&gt;0,ConsolGeog[[#This Row],[Presented HS - 16-24 (2014)]]&lt;&gt;0),"ERROR","")</f>
        <v/>
      </c>
      <c r="AE88" s="125" t="str">
        <f>IF(AND(ConsolGeog[[#This Row],[Presented CS - 16-17 (2014)]]+ConsolGeog[[#This Row],[Presented CS - 18-24 (2014)]]&lt;&gt;0,ConsolGeog[[#This Row],[Presented CS - 16-24 (2014)]]&lt;&gt;0),"ERROR","")</f>
        <v/>
      </c>
      <c r="AF88" s="125" t="str">
        <f>IF(AND(ConsolGeog[[#This Row],[Assessed HS - 16-17 (2014)]]+ConsolGeog[[#This Row],[Assessed HS - 18-24 (2014)]]&lt;&gt;0,ConsolGeog[[#This Row],[Assessed HS - 16-24 (2014)]]&lt;&gt;0),"ERROR","")</f>
        <v/>
      </c>
      <c r="AG88" s="125" t="str">
        <f>IF(AND(ConsolGeog[[#This Row],[Assessed CS - 16-17 (2014)]]+ConsolGeog[[#This Row],[Assessed CS - 18-24 (2014)]]&lt;&gt;0,ConsolGeog[[#This Row],[Assessed CS - 16-24 (2014)]]&lt;&gt;0),"ERROR","")</f>
        <v/>
      </c>
      <c r="AH88" s="125" t="str">
        <f>IF(OR(ConsolGeog[[#This Row],[TEST: overlapping age ranges: Presented HS]]&lt;&gt;"",ConsolGeog[[#This Row],[TEST: overlapping age ranges: Presented CS]]&lt;&gt;"",ConsolGeog[[#This Row],[TEST: overlapping age ranges: Assessed HS]]&lt;&gt;"",ConsolGeog[[#This Row],[TEST: overlapping age ranges: Assessed CS]]&lt;&gt;""),"ERROR","")</f>
        <v/>
      </c>
      <c r="AI8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89" spans="1:35" s="35" customFormat="1">
      <c r="A89" s="38" t="s">
        <v>741</v>
      </c>
      <c r="B89" s="38" t="s">
        <v>742</v>
      </c>
      <c r="C89" s="38">
        <v>99023</v>
      </c>
      <c r="D89" s="38">
        <v>27560.03</v>
      </c>
      <c r="E89" s="38" t="s">
        <v>741</v>
      </c>
      <c r="F89" s="112">
        <f>IF(ISERROR(MATCH(ConsolGeog[[#This Row],[lad14cd]],CentrepointSourced[2014 ONS Code],0)),1,"")</f>
        <v>1</v>
      </c>
      <c r="G89" s="113" t="str">
        <f>TRIM(IF(ConsolGeog[[#This Row],[Not in Centre Point Sourced?]]=1,INDEX(LKP_MissingLATypesDQ[TYPE],MATCH(ConsolGeog[[#This Row],[lad14cd]],LKP_MissingLATypesDQ[ONS_CODE],0)),INDEX(CentrepointSourced[LA Type DQ],MATCH(ConsolGeog[[#This Row],[lad14cd]],CentrepointSourced[2014 ONS Code],0))))</f>
        <v>District</v>
      </c>
      <c r="H89" s="113" t="str">
        <f>IF(OR(ConsolGeog[[#This Row],[LA Type]]="Unitary",ConsolGeog[[#This Row],[LA Type]]="District"),"England",INDEX(CentrepointSourced[Country],MATCH(ConsolGeog[[#This Row],[lad14cd]],CentrepointSourced[2014 ONS Code],0)))</f>
        <v>England</v>
      </c>
      <c r="I8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89" s="114">
        <f>SUMIFS(CentrepointSourced[Presented HS - 16-17],CentrepointSourced[2014 ONS Code],ConsolGeog[[#This Row],[lad14cd]],CentrepointSourced[Year],2014)</f>
        <v>0</v>
      </c>
      <c r="K89" s="114">
        <f>SUMIFS(CentrepointSourced[Presented HS - 16-24],CentrepointSourced[2014 ONS Code],ConsolGeog[[#This Row],[lad14cd]],CentrepointSourced[Year],2014)</f>
        <v>0</v>
      </c>
      <c r="L89" s="114">
        <f>SUMIFS(CentrepointSourced[Presented HS - 18-24],CentrepointSourced[2014 ONS Code],ConsolGeog[[#This Row],[lad14cd]],CentrepointSourced[Year],2014)</f>
        <v>0</v>
      </c>
      <c r="M89" s="114">
        <f>SUMIFS(CentrepointSourced[Assessed HS - 16-17],CentrepointSourced[2014 ONS Code],ConsolGeog[[#This Row],[lad14cd]],CentrepointSourced[Year],2014)</f>
        <v>0</v>
      </c>
      <c r="N89" s="114">
        <f>SUMIFS(CentrepointSourced[Assessed HS - 16-24],CentrepointSourced[2014 ONS Code],ConsolGeog[[#This Row],[lad14cd]],CentrepointSourced[Year],2014)</f>
        <v>0</v>
      </c>
      <c r="O89" s="114">
        <f>SUMIFS(CentrepointSourced[Assessed HS - 18-24],CentrepointSourced[2014 ONS Code],ConsolGeog[[#This Row],[lad14cd]],CentrepointSourced[Year],2014)</f>
        <v>0</v>
      </c>
      <c r="P89" s="114">
        <f>SUMIFS(CentrepointSourced[Presented CS - 16-17],CentrepointSourced[Local Authority DQ],ConsolGeog[[#This Row],[County Name]],CentrepointSourced[Year],2014)</f>
        <v>0</v>
      </c>
      <c r="Q89" s="114">
        <f>SUMIFS(CentrepointSourced[Presented CS - 16-24],CentrepointSourced[Local Authority DQ],ConsolGeog[[#This Row],[County Name]],CentrepointSourced[Year],2014)</f>
        <v>0</v>
      </c>
      <c r="R89" s="114">
        <f>SUMIFS(CentrepointSourced[Presented CS - 18-24],CentrepointSourced[Local Authority DQ],ConsolGeog[[#This Row],[County Name]],CentrepointSourced[Year],2014)</f>
        <v>0</v>
      </c>
      <c r="S89" s="114">
        <f>SUMIFS(CentrepointSourced[Assessed CS - 16-17],CentrepointSourced[Local Authority DQ],ConsolGeog[[#This Row],[County Name]],CentrepointSourced[Year],2014)</f>
        <v>0</v>
      </c>
      <c r="T89" s="114">
        <f>SUMIFS(CentrepointSourced[Assessed CS - 16-24],CentrepointSourced[Local Authority DQ],ConsolGeog[[#This Row],[County Name]],CentrepointSourced[Year],2014)</f>
        <v>0</v>
      </c>
      <c r="U89" s="114">
        <f>SUMIFS(CentrepointSourced[Assessed CS - 18-24],CentrepointSourced[Local Authority DQ],ConsolGeog[[#This Row],[County Name]],CentrepointSourced[Year],2014)</f>
        <v>0</v>
      </c>
      <c r="V89" s="114">
        <f>IF(ConsolGeog[[#This Row],[LA Type]]="District",SUMIFS(ConsolGeog[population],ConsolGeog[LA Type],"District",ConsolGeog[County Name],ConsolGeog[[#This Row],[County Name]]),IF(ConsolGeog[[#This Row],[LA Type]]="Unitary",ConsolGeog[[#This Row],[population]],0))</f>
        <v>769686</v>
      </c>
      <c r="W89" s="115">
        <f>IF(ConsolGeog[[#This Row],[COUNTY: Sum of districts'' populations '[non additive!']]]=0,0,ConsolGeog[[#This Row],[population]]/ConsolGeog[[#This Row],[COUNTY: Sum of districts'' populations '[non additive!']]])</f>
        <v>0.12865376270323223</v>
      </c>
      <c r="X89" s="125">
        <f>ConsolGeog[[#This Row],[COUNTY: Presented CS - 16-17 (2014) '[non additive!']]]*ConsolGeog[[#This Row],[County Stats Distribution Factor]]</f>
        <v>0</v>
      </c>
      <c r="Y89" s="125">
        <f>ConsolGeog[[#This Row],[COUNTY: Presented CS - 16-24 (2014) '[non additive!']]]*ConsolGeog[[#This Row],[County Stats Distribution Factor]]</f>
        <v>0</v>
      </c>
      <c r="Z89" s="125">
        <f>ConsolGeog[[#This Row],[COUNTY: Presented CS - 18-24 (2014) '[non additive!']]]*ConsolGeog[[#This Row],[County Stats Distribution Factor]]</f>
        <v>0</v>
      </c>
      <c r="AA89" s="125">
        <f>ConsolGeog[[#This Row],[COUNTY: Assessed CS - 16-17 (2014) '[non additive!']]]*ConsolGeog[[#This Row],[County Stats Distribution Factor]]</f>
        <v>0</v>
      </c>
      <c r="AB89" s="125">
        <f>ConsolGeog[[#This Row],[COUNTY: Assessed CS - 16-24 (2014) '[non additive!']]]*ConsolGeog[[#This Row],[County Stats Distribution Factor]]</f>
        <v>0</v>
      </c>
      <c r="AC89" s="125">
        <f>ConsolGeog[[#This Row],[COUNTY: Assessed CS - 18-24 (2014) '[non additive!']]]*ConsolGeog[[#This Row],[County Stats Distribution Factor]]</f>
        <v>0</v>
      </c>
      <c r="AD89" s="125" t="str">
        <f>IF(AND(ConsolGeog[[#This Row],[Presented HS - 16-17 (2014)]]+ConsolGeog[[#This Row],[Presented HS - 18-24 (2014)]]&lt;&gt;0,ConsolGeog[[#This Row],[Presented HS - 16-24 (2014)]]&lt;&gt;0),"ERROR","")</f>
        <v/>
      </c>
      <c r="AE89" s="125" t="str">
        <f>IF(AND(ConsolGeog[[#This Row],[Presented CS - 16-17 (2014)]]+ConsolGeog[[#This Row],[Presented CS - 18-24 (2014)]]&lt;&gt;0,ConsolGeog[[#This Row],[Presented CS - 16-24 (2014)]]&lt;&gt;0),"ERROR","")</f>
        <v/>
      </c>
      <c r="AF89" s="125" t="str">
        <f>IF(AND(ConsolGeog[[#This Row],[Assessed HS - 16-17 (2014)]]+ConsolGeog[[#This Row],[Assessed HS - 18-24 (2014)]]&lt;&gt;0,ConsolGeog[[#This Row],[Assessed HS - 16-24 (2014)]]&lt;&gt;0),"ERROR","")</f>
        <v/>
      </c>
      <c r="AG89" s="125" t="str">
        <f>IF(AND(ConsolGeog[[#This Row],[Assessed CS - 16-17 (2014)]]+ConsolGeog[[#This Row],[Assessed CS - 18-24 (2014)]]&lt;&gt;0,ConsolGeog[[#This Row],[Assessed CS - 16-24 (2014)]]&lt;&gt;0),"ERROR","")</f>
        <v/>
      </c>
      <c r="AH89" s="125" t="str">
        <f>IF(OR(ConsolGeog[[#This Row],[TEST: overlapping age ranges: Presented HS]]&lt;&gt;"",ConsolGeog[[#This Row],[TEST: overlapping age ranges: Presented CS]]&lt;&gt;"",ConsolGeog[[#This Row],[TEST: overlapping age ranges: Assessed HS]]&lt;&gt;"",ConsolGeog[[#This Row],[TEST: overlapping age ranges: Assessed CS]]&lt;&gt;""),"ERROR","")</f>
        <v/>
      </c>
      <c r="AI8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0" spans="1:35" s="35" customFormat="1">
      <c r="A90" s="38" t="s">
        <v>739</v>
      </c>
      <c r="B90" s="38" t="s">
        <v>740</v>
      </c>
      <c r="C90" s="38">
        <v>94611</v>
      </c>
      <c r="D90" s="38">
        <v>33812.06</v>
      </c>
      <c r="E90" s="38" t="s">
        <v>739</v>
      </c>
      <c r="F90" s="112">
        <f>IF(ISERROR(MATCH(ConsolGeog[[#This Row],[lad14cd]],CentrepointSourced[2014 ONS Code],0)),1,"")</f>
        <v>1</v>
      </c>
      <c r="G90" s="113" t="str">
        <f>TRIM(IF(ConsolGeog[[#This Row],[Not in Centre Point Sourced?]]=1,INDEX(LKP_MissingLATypesDQ[TYPE],MATCH(ConsolGeog[[#This Row],[lad14cd]],LKP_MissingLATypesDQ[ONS_CODE],0)),INDEX(CentrepointSourced[LA Type DQ],MATCH(ConsolGeog[[#This Row],[lad14cd]],CentrepointSourced[2014 ONS Code],0))))</f>
        <v>District</v>
      </c>
      <c r="H90" s="113" t="str">
        <f>IF(OR(ConsolGeog[[#This Row],[LA Type]]="Unitary",ConsolGeog[[#This Row],[LA Type]]="District"),"England",INDEX(CentrepointSourced[Country],MATCH(ConsolGeog[[#This Row],[lad14cd]],CentrepointSourced[2014 ONS Code],0)))</f>
        <v>England</v>
      </c>
      <c r="I9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Derbyshire</v>
      </c>
      <c r="J90" s="114">
        <f>SUMIFS(CentrepointSourced[Presented HS - 16-17],CentrepointSourced[2014 ONS Code],ConsolGeog[[#This Row],[lad14cd]],CentrepointSourced[Year],2014)</f>
        <v>0</v>
      </c>
      <c r="K90" s="114">
        <f>SUMIFS(CentrepointSourced[Presented HS - 16-24],CentrepointSourced[2014 ONS Code],ConsolGeog[[#This Row],[lad14cd]],CentrepointSourced[Year],2014)</f>
        <v>0</v>
      </c>
      <c r="L90" s="114">
        <f>SUMIFS(CentrepointSourced[Presented HS - 18-24],CentrepointSourced[2014 ONS Code],ConsolGeog[[#This Row],[lad14cd]],CentrepointSourced[Year],2014)</f>
        <v>0</v>
      </c>
      <c r="M90" s="114">
        <f>SUMIFS(CentrepointSourced[Assessed HS - 16-17],CentrepointSourced[2014 ONS Code],ConsolGeog[[#This Row],[lad14cd]],CentrepointSourced[Year],2014)</f>
        <v>0</v>
      </c>
      <c r="N90" s="114">
        <f>SUMIFS(CentrepointSourced[Assessed HS - 16-24],CentrepointSourced[2014 ONS Code],ConsolGeog[[#This Row],[lad14cd]],CentrepointSourced[Year],2014)</f>
        <v>0</v>
      </c>
      <c r="O90" s="114">
        <f>SUMIFS(CentrepointSourced[Assessed HS - 18-24],CentrepointSourced[2014 ONS Code],ConsolGeog[[#This Row],[lad14cd]],CentrepointSourced[Year],2014)</f>
        <v>0</v>
      </c>
      <c r="P90" s="114">
        <f>SUMIFS(CentrepointSourced[Presented CS - 16-17],CentrepointSourced[Local Authority DQ],ConsolGeog[[#This Row],[County Name]],CentrepointSourced[Year],2014)</f>
        <v>0</v>
      </c>
      <c r="Q90" s="114">
        <f>SUMIFS(CentrepointSourced[Presented CS - 16-24],CentrepointSourced[Local Authority DQ],ConsolGeog[[#This Row],[County Name]],CentrepointSourced[Year],2014)</f>
        <v>0</v>
      </c>
      <c r="R90" s="114">
        <f>SUMIFS(CentrepointSourced[Presented CS - 18-24],CentrepointSourced[Local Authority DQ],ConsolGeog[[#This Row],[County Name]],CentrepointSourced[Year],2014)</f>
        <v>0</v>
      </c>
      <c r="S90" s="114">
        <f>SUMIFS(CentrepointSourced[Assessed CS - 16-17],CentrepointSourced[Local Authority DQ],ConsolGeog[[#This Row],[County Name]],CentrepointSourced[Year],2014)</f>
        <v>0</v>
      </c>
      <c r="T90" s="114">
        <f>SUMIFS(CentrepointSourced[Assessed CS - 16-24],CentrepointSourced[Local Authority DQ],ConsolGeog[[#This Row],[County Name]],CentrepointSourced[Year],2014)</f>
        <v>0</v>
      </c>
      <c r="U90" s="114">
        <f>SUMIFS(CentrepointSourced[Assessed CS - 18-24],CentrepointSourced[Local Authority DQ],ConsolGeog[[#This Row],[County Name]],CentrepointSourced[Year],2014)</f>
        <v>0</v>
      </c>
      <c r="V90" s="114">
        <f>IF(ConsolGeog[[#This Row],[LA Type]]="District",SUMIFS(ConsolGeog[population],ConsolGeog[LA Type],"District",ConsolGeog[County Name],ConsolGeog[[#This Row],[County Name]]),IF(ConsolGeog[[#This Row],[LA Type]]="Unitary",ConsolGeog[[#This Row],[population]],0))</f>
        <v>769686</v>
      </c>
      <c r="W90" s="115">
        <f>IF(ConsolGeog[[#This Row],[COUNTY: Sum of districts'' populations '[non additive!']]]=0,0,ConsolGeog[[#This Row],[population]]/ConsolGeog[[#This Row],[COUNTY: Sum of districts'' populations '[non additive!']]])</f>
        <v>0.12292155502373696</v>
      </c>
      <c r="X90" s="125">
        <f>ConsolGeog[[#This Row],[COUNTY: Presented CS - 16-17 (2014) '[non additive!']]]*ConsolGeog[[#This Row],[County Stats Distribution Factor]]</f>
        <v>0</v>
      </c>
      <c r="Y90" s="125">
        <f>ConsolGeog[[#This Row],[COUNTY: Presented CS - 16-24 (2014) '[non additive!']]]*ConsolGeog[[#This Row],[County Stats Distribution Factor]]</f>
        <v>0</v>
      </c>
      <c r="Z90" s="125">
        <f>ConsolGeog[[#This Row],[COUNTY: Presented CS - 18-24 (2014) '[non additive!']]]*ConsolGeog[[#This Row],[County Stats Distribution Factor]]</f>
        <v>0</v>
      </c>
      <c r="AA90" s="125">
        <f>ConsolGeog[[#This Row],[COUNTY: Assessed CS - 16-17 (2014) '[non additive!']]]*ConsolGeog[[#This Row],[County Stats Distribution Factor]]</f>
        <v>0</v>
      </c>
      <c r="AB90" s="125">
        <f>ConsolGeog[[#This Row],[COUNTY: Assessed CS - 16-24 (2014) '[non additive!']]]*ConsolGeog[[#This Row],[County Stats Distribution Factor]]</f>
        <v>0</v>
      </c>
      <c r="AC90" s="125">
        <f>ConsolGeog[[#This Row],[COUNTY: Assessed CS - 18-24 (2014) '[non additive!']]]*ConsolGeog[[#This Row],[County Stats Distribution Factor]]</f>
        <v>0</v>
      </c>
      <c r="AD90" s="125" t="str">
        <f>IF(AND(ConsolGeog[[#This Row],[Presented HS - 16-17 (2014)]]+ConsolGeog[[#This Row],[Presented HS - 18-24 (2014)]]&lt;&gt;0,ConsolGeog[[#This Row],[Presented HS - 16-24 (2014)]]&lt;&gt;0),"ERROR","")</f>
        <v/>
      </c>
      <c r="AE90" s="125" t="str">
        <f>IF(AND(ConsolGeog[[#This Row],[Presented CS - 16-17 (2014)]]+ConsolGeog[[#This Row],[Presented CS - 18-24 (2014)]]&lt;&gt;0,ConsolGeog[[#This Row],[Presented CS - 16-24 (2014)]]&lt;&gt;0),"ERROR","")</f>
        <v/>
      </c>
      <c r="AF90" s="125" t="str">
        <f>IF(AND(ConsolGeog[[#This Row],[Assessed HS - 16-17 (2014)]]+ConsolGeog[[#This Row],[Assessed HS - 18-24 (2014)]]&lt;&gt;0,ConsolGeog[[#This Row],[Assessed HS - 16-24 (2014)]]&lt;&gt;0),"ERROR","")</f>
        <v/>
      </c>
      <c r="AG90" s="125" t="str">
        <f>IF(AND(ConsolGeog[[#This Row],[Assessed CS - 16-17 (2014)]]+ConsolGeog[[#This Row],[Assessed CS - 18-24 (2014)]]&lt;&gt;0,ConsolGeog[[#This Row],[Assessed CS - 16-24 (2014)]]&lt;&gt;0),"ERROR","")</f>
        <v/>
      </c>
      <c r="AH90" s="125" t="str">
        <f>IF(OR(ConsolGeog[[#This Row],[TEST: overlapping age ranges: Presented HS]]&lt;&gt;"",ConsolGeog[[#This Row],[TEST: overlapping age ranges: Presented CS]]&lt;&gt;"",ConsolGeog[[#This Row],[TEST: overlapping age ranges: Assessed HS]]&lt;&gt;"",ConsolGeog[[#This Row],[TEST: overlapping age ranges: Assessed CS]]&lt;&gt;""),"ERROR","")</f>
        <v/>
      </c>
      <c r="AI9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1" spans="1:35">
      <c r="A91" s="38" t="s">
        <v>737</v>
      </c>
      <c r="B91" s="38" t="s">
        <v>738</v>
      </c>
      <c r="C91" s="38">
        <v>132457</v>
      </c>
      <c r="D91" s="38">
        <v>81434.66</v>
      </c>
      <c r="E91" s="38" t="s">
        <v>737</v>
      </c>
      <c r="F91" s="116">
        <f>IF(ISERROR(MATCH(ConsolGeog[[#This Row],[lad14cd]],CentrepointSourced[2014 ONS Code],0)),1,"")</f>
        <v>1</v>
      </c>
      <c r="G91" s="113" t="str">
        <f>TRIM(IF(ConsolGeog[[#This Row],[Not in Centre Point Sourced?]]=1,INDEX(LKP_MissingLATypesDQ[TYPE],MATCH(ConsolGeog[[#This Row],[lad14cd]],LKP_MissingLATypesDQ[ONS_CODE],0)),INDEX(CentrepointSourced[LA Type DQ],MATCH(ConsolGeog[[#This Row],[lad14cd]],CentrepointSourced[2014 ONS Code],0))))</f>
        <v>District</v>
      </c>
      <c r="H91" s="117" t="str">
        <f>IF(OR(ConsolGeog[[#This Row],[LA Type]]="Unitary",ConsolGeog[[#This Row],[LA Type]]="District"),"England",INDEX(CentrepointSourced[Country],MATCH(ConsolGeog[[#This Row],[lad14cd]],CentrepointSourced[2014 ONS Code],0)))</f>
        <v>England</v>
      </c>
      <c r="I9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1" s="114">
        <f>SUMIFS(CentrepointSourced[Presented HS - 16-17],CentrepointSourced[2014 ONS Code],ConsolGeog[[#This Row],[lad14cd]],CentrepointSourced[Year],2014)</f>
        <v>0</v>
      </c>
      <c r="K91" s="114">
        <f>SUMIFS(CentrepointSourced[Presented HS - 16-24],CentrepointSourced[2014 ONS Code],ConsolGeog[[#This Row],[lad14cd]],CentrepointSourced[Year],2014)</f>
        <v>0</v>
      </c>
      <c r="L91" s="114">
        <f>SUMIFS(CentrepointSourced[Presented HS - 18-24],CentrepointSourced[2014 ONS Code],ConsolGeog[[#This Row],[lad14cd]],CentrepointSourced[Year],2014)</f>
        <v>0</v>
      </c>
      <c r="M91" s="114">
        <f>SUMIFS(CentrepointSourced[Assessed HS - 16-17],CentrepointSourced[2014 ONS Code],ConsolGeog[[#This Row],[lad14cd]],CentrepointSourced[Year],2014)</f>
        <v>0</v>
      </c>
      <c r="N91" s="114">
        <f>SUMIFS(CentrepointSourced[Assessed HS - 16-24],CentrepointSourced[2014 ONS Code],ConsolGeog[[#This Row],[lad14cd]],CentrepointSourced[Year],2014)</f>
        <v>0</v>
      </c>
      <c r="O91" s="114">
        <f>SUMIFS(CentrepointSourced[Assessed HS - 18-24],CentrepointSourced[2014 ONS Code],ConsolGeog[[#This Row],[lad14cd]],CentrepointSourced[Year],2014)</f>
        <v>0</v>
      </c>
      <c r="P91" s="114">
        <f>SUMIFS(CentrepointSourced[Presented CS - 16-17],CentrepointSourced[Local Authority DQ],ConsolGeog[[#This Row],[County Name]],CentrepointSourced[Year],2014)</f>
        <v>0</v>
      </c>
      <c r="Q91" s="114">
        <f>SUMIFS(CentrepointSourced[Presented CS - 16-24],CentrepointSourced[Local Authority DQ],ConsolGeog[[#This Row],[County Name]],CentrepointSourced[Year],2014)</f>
        <v>0</v>
      </c>
      <c r="R91" s="114">
        <f>SUMIFS(CentrepointSourced[Presented CS - 18-24],CentrepointSourced[Local Authority DQ],ConsolGeog[[#This Row],[County Name]],CentrepointSourced[Year],2014)</f>
        <v>0</v>
      </c>
      <c r="S91" s="114">
        <f>SUMIFS(CentrepointSourced[Assessed CS - 16-17],CentrepointSourced[Local Authority DQ],ConsolGeog[[#This Row],[County Name]],CentrepointSourced[Year],2014)</f>
        <v>0</v>
      </c>
      <c r="T91" s="114">
        <f>SUMIFS(CentrepointSourced[Assessed CS - 16-24],CentrepointSourced[Local Authority DQ],ConsolGeog[[#This Row],[County Name]],CentrepointSourced[Year],2014)</f>
        <v>0</v>
      </c>
      <c r="U91" s="114">
        <f>SUMIFS(CentrepointSourced[Assessed CS - 18-24],CentrepointSourced[Local Authority DQ],ConsolGeog[[#This Row],[County Name]],CentrepointSourced[Year],2014)</f>
        <v>0</v>
      </c>
      <c r="V91" s="114">
        <f>IF(ConsolGeog[[#This Row],[LA Type]]="District",SUMIFS(ConsolGeog[population],ConsolGeog[LA Type],"District",ConsolGeog[County Name],ConsolGeog[[#This Row],[County Name]]),IF(ConsolGeog[[#This Row],[LA Type]]="Unitary",ConsolGeog[[#This Row],[population]],0))</f>
        <v>746399</v>
      </c>
      <c r="W91" s="115">
        <f>IF(ConsolGeog[[#This Row],[COUNTY: Sum of districts'' populations '[non additive!']]]=0,0,ConsolGeog[[#This Row],[population]]/ConsolGeog[[#This Row],[COUNTY: Sum of districts'' populations '[non additive!']]])</f>
        <v>0.1774613845945667</v>
      </c>
      <c r="X91" s="125">
        <f>ConsolGeog[[#This Row],[COUNTY: Presented CS - 16-17 (2014) '[non additive!']]]*ConsolGeog[[#This Row],[County Stats Distribution Factor]]</f>
        <v>0</v>
      </c>
      <c r="Y91" s="125">
        <f>ConsolGeog[[#This Row],[COUNTY: Presented CS - 16-24 (2014) '[non additive!']]]*ConsolGeog[[#This Row],[County Stats Distribution Factor]]</f>
        <v>0</v>
      </c>
      <c r="Z91" s="125">
        <f>ConsolGeog[[#This Row],[COUNTY: Presented CS - 18-24 (2014) '[non additive!']]]*ConsolGeog[[#This Row],[County Stats Distribution Factor]]</f>
        <v>0</v>
      </c>
      <c r="AA91" s="125">
        <f>ConsolGeog[[#This Row],[COUNTY: Assessed CS - 16-17 (2014) '[non additive!']]]*ConsolGeog[[#This Row],[County Stats Distribution Factor]]</f>
        <v>0</v>
      </c>
      <c r="AB91" s="125">
        <f>ConsolGeog[[#This Row],[COUNTY: Assessed CS - 16-24 (2014) '[non additive!']]]*ConsolGeog[[#This Row],[County Stats Distribution Factor]]</f>
        <v>0</v>
      </c>
      <c r="AC91" s="125">
        <f>ConsolGeog[[#This Row],[COUNTY: Assessed CS - 18-24 (2014) '[non additive!']]]*ConsolGeog[[#This Row],[County Stats Distribution Factor]]</f>
        <v>0</v>
      </c>
      <c r="AD91" s="125" t="str">
        <f>IF(AND(ConsolGeog[[#This Row],[Presented HS - 16-17 (2014)]]+ConsolGeog[[#This Row],[Presented HS - 18-24 (2014)]]&lt;&gt;0,ConsolGeog[[#This Row],[Presented HS - 16-24 (2014)]]&lt;&gt;0),"ERROR","")</f>
        <v/>
      </c>
      <c r="AE91" s="125" t="str">
        <f>IF(AND(ConsolGeog[[#This Row],[Presented CS - 16-17 (2014)]]+ConsolGeog[[#This Row],[Presented CS - 18-24 (2014)]]&lt;&gt;0,ConsolGeog[[#This Row],[Presented CS - 16-24 (2014)]]&lt;&gt;0),"ERROR","")</f>
        <v/>
      </c>
      <c r="AF91" s="125" t="str">
        <f>IF(AND(ConsolGeog[[#This Row],[Assessed HS - 16-17 (2014)]]+ConsolGeog[[#This Row],[Assessed HS - 18-24 (2014)]]&lt;&gt;0,ConsolGeog[[#This Row],[Assessed HS - 16-24 (2014)]]&lt;&gt;0),"ERROR","")</f>
        <v/>
      </c>
      <c r="AG91" s="125" t="str">
        <f>IF(AND(ConsolGeog[[#This Row],[Assessed CS - 16-17 (2014)]]+ConsolGeog[[#This Row],[Assessed CS - 18-24 (2014)]]&lt;&gt;0,ConsolGeog[[#This Row],[Assessed CS - 16-24 (2014)]]&lt;&gt;0),"ERROR","")</f>
        <v/>
      </c>
      <c r="AH91" s="125" t="str">
        <f>IF(OR(ConsolGeog[[#This Row],[TEST: overlapping age ranges: Presented HS]]&lt;&gt;"",ConsolGeog[[#This Row],[TEST: overlapping age ranges: Presented CS]]&lt;&gt;"",ConsolGeog[[#This Row],[TEST: overlapping age ranges: Assessed HS]]&lt;&gt;"",ConsolGeog[[#This Row],[TEST: overlapping age ranges: Assessed CS]]&lt;&gt;""),"ERROR","")</f>
        <v/>
      </c>
      <c r="AI9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2" spans="1:35" s="35" customFormat="1" ht="15" customHeight="1">
      <c r="A92" s="38" t="s">
        <v>736</v>
      </c>
      <c r="B92" s="38" t="s">
        <v>271</v>
      </c>
      <c r="C92" s="38">
        <v>117773</v>
      </c>
      <c r="D92" s="38">
        <v>4702.7700000000004</v>
      </c>
      <c r="E92" s="38" t="s">
        <v>736</v>
      </c>
      <c r="F92" s="112" t="str">
        <f>IF(ISERROR(MATCH(ConsolGeog[[#This Row],[lad14cd]],CentrepointSourced[2014 ONS Code],0)),1,"")</f>
        <v/>
      </c>
      <c r="G92" s="113" t="str">
        <f>TRIM(IF(ConsolGeog[[#This Row],[Not in Centre Point Sourced?]]=1,INDEX(LKP_MissingLATypesDQ[TYPE],MATCH(ConsolGeog[[#This Row],[lad14cd]],LKP_MissingLATypesDQ[ONS_CODE],0)),INDEX(CentrepointSourced[LA Type DQ],MATCH(ConsolGeog[[#This Row],[lad14cd]],CentrepointSourced[2014 ONS Code],0))))</f>
        <v>District</v>
      </c>
      <c r="H92" s="113" t="str">
        <f>IF(OR(ConsolGeog[[#This Row],[LA Type]]="Unitary",ConsolGeog[[#This Row],[LA Type]]="District"),"England",INDEX(CentrepointSourced[Country],MATCH(ConsolGeog[[#This Row],[lad14cd]],CentrepointSourced[2014 ONS Code],0)))</f>
        <v>England</v>
      </c>
      <c r="I9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2" s="114">
        <f>SUMIFS(CentrepointSourced[Presented HS - 16-17],CentrepointSourced[2014 ONS Code],ConsolGeog[[#This Row],[lad14cd]],CentrepointSourced[Year],2014)</f>
        <v>0</v>
      </c>
      <c r="K92" s="114">
        <f>SUMIFS(CentrepointSourced[Presented HS - 16-24],CentrepointSourced[2014 ONS Code],ConsolGeog[[#This Row],[lad14cd]],CentrepointSourced[Year],2014)</f>
        <v>0</v>
      </c>
      <c r="L92" s="114">
        <f>SUMIFS(CentrepointSourced[Presented HS - 18-24],CentrepointSourced[2014 ONS Code],ConsolGeog[[#This Row],[lad14cd]],CentrepointSourced[Year],2014)</f>
        <v>0</v>
      </c>
      <c r="M92" s="114">
        <f>SUMIFS(CentrepointSourced[Assessed HS - 16-17],CentrepointSourced[2014 ONS Code],ConsolGeog[[#This Row],[lad14cd]],CentrepointSourced[Year],2014)</f>
        <v>0</v>
      </c>
      <c r="N92" s="114">
        <f>SUMIFS(CentrepointSourced[Assessed HS - 16-24],CentrepointSourced[2014 ONS Code],ConsolGeog[[#This Row],[lad14cd]],CentrepointSourced[Year],2014)</f>
        <v>0</v>
      </c>
      <c r="O92" s="114">
        <f>SUMIFS(CentrepointSourced[Assessed HS - 18-24],CentrepointSourced[2014 ONS Code],ConsolGeog[[#This Row],[lad14cd]],CentrepointSourced[Year],2014)</f>
        <v>0</v>
      </c>
      <c r="P92" s="114">
        <f>SUMIFS(CentrepointSourced[Presented CS - 16-17],CentrepointSourced[Local Authority DQ],ConsolGeog[[#This Row],[County Name]],CentrepointSourced[Year],2014)</f>
        <v>0</v>
      </c>
      <c r="Q92" s="114">
        <f>SUMIFS(CentrepointSourced[Presented CS - 16-24],CentrepointSourced[Local Authority DQ],ConsolGeog[[#This Row],[County Name]],CentrepointSourced[Year],2014)</f>
        <v>0</v>
      </c>
      <c r="R92" s="114">
        <f>SUMIFS(CentrepointSourced[Presented CS - 18-24],CentrepointSourced[Local Authority DQ],ConsolGeog[[#This Row],[County Name]],CentrepointSourced[Year],2014)</f>
        <v>0</v>
      </c>
      <c r="S92" s="114">
        <f>SUMIFS(CentrepointSourced[Assessed CS - 16-17],CentrepointSourced[Local Authority DQ],ConsolGeog[[#This Row],[County Name]],CentrepointSourced[Year],2014)</f>
        <v>0</v>
      </c>
      <c r="T92" s="114">
        <f>SUMIFS(CentrepointSourced[Assessed CS - 16-24],CentrepointSourced[Local Authority DQ],ConsolGeog[[#This Row],[County Name]],CentrepointSourced[Year],2014)</f>
        <v>0</v>
      </c>
      <c r="U92" s="114">
        <f>SUMIFS(CentrepointSourced[Assessed CS - 18-24],CentrepointSourced[Local Authority DQ],ConsolGeog[[#This Row],[County Name]],CentrepointSourced[Year],2014)</f>
        <v>0</v>
      </c>
      <c r="V92" s="114">
        <f>IF(ConsolGeog[[#This Row],[LA Type]]="District",SUMIFS(ConsolGeog[population],ConsolGeog[LA Type],"District",ConsolGeog[County Name],ConsolGeog[[#This Row],[County Name]]),IF(ConsolGeog[[#This Row],[LA Type]]="Unitary",ConsolGeog[[#This Row],[population]],0))</f>
        <v>746399</v>
      </c>
      <c r="W92" s="115">
        <f>IF(ConsolGeog[[#This Row],[COUNTY: Sum of districts'' populations '[non additive!']]]=0,0,ConsolGeog[[#This Row],[population]]/ConsolGeog[[#This Row],[COUNTY: Sum of districts'' populations '[non additive!']]])</f>
        <v>0.15778826070238572</v>
      </c>
      <c r="X92" s="125">
        <f>ConsolGeog[[#This Row],[COUNTY: Presented CS - 16-17 (2014) '[non additive!']]]*ConsolGeog[[#This Row],[County Stats Distribution Factor]]</f>
        <v>0</v>
      </c>
      <c r="Y92" s="125">
        <f>ConsolGeog[[#This Row],[COUNTY: Presented CS - 16-24 (2014) '[non additive!']]]*ConsolGeog[[#This Row],[County Stats Distribution Factor]]</f>
        <v>0</v>
      </c>
      <c r="Z92" s="125">
        <f>ConsolGeog[[#This Row],[COUNTY: Presented CS - 18-24 (2014) '[non additive!']]]*ConsolGeog[[#This Row],[County Stats Distribution Factor]]</f>
        <v>0</v>
      </c>
      <c r="AA92" s="125">
        <f>ConsolGeog[[#This Row],[COUNTY: Assessed CS - 16-17 (2014) '[non additive!']]]*ConsolGeog[[#This Row],[County Stats Distribution Factor]]</f>
        <v>0</v>
      </c>
      <c r="AB92" s="125">
        <f>ConsolGeog[[#This Row],[COUNTY: Assessed CS - 16-24 (2014) '[non additive!']]]*ConsolGeog[[#This Row],[County Stats Distribution Factor]]</f>
        <v>0</v>
      </c>
      <c r="AC92" s="125">
        <f>ConsolGeog[[#This Row],[COUNTY: Assessed CS - 18-24 (2014) '[non additive!']]]*ConsolGeog[[#This Row],[County Stats Distribution Factor]]</f>
        <v>0</v>
      </c>
      <c r="AD92" s="125" t="str">
        <f>IF(AND(ConsolGeog[[#This Row],[Presented HS - 16-17 (2014)]]+ConsolGeog[[#This Row],[Presented HS - 18-24 (2014)]]&lt;&gt;0,ConsolGeog[[#This Row],[Presented HS - 16-24 (2014)]]&lt;&gt;0),"ERROR","")</f>
        <v/>
      </c>
      <c r="AE92" s="125" t="str">
        <f>IF(AND(ConsolGeog[[#This Row],[Presented CS - 16-17 (2014)]]+ConsolGeog[[#This Row],[Presented CS - 18-24 (2014)]]&lt;&gt;0,ConsolGeog[[#This Row],[Presented CS - 16-24 (2014)]]&lt;&gt;0),"ERROR","")</f>
        <v/>
      </c>
      <c r="AF92" s="125" t="str">
        <f>IF(AND(ConsolGeog[[#This Row],[Assessed HS - 16-17 (2014)]]+ConsolGeog[[#This Row],[Assessed HS - 18-24 (2014)]]&lt;&gt;0,ConsolGeog[[#This Row],[Assessed HS - 16-24 (2014)]]&lt;&gt;0),"ERROR","")</f>
        <v/>
      </c>
      <c r="AG92" s="125" t="str">
        <f>IF(AND(ConsolGeog[[#This Row],[Assessed CS - 16-17 (2014)]]+ConsolGeog[[#This Row],[Assessed CS - 18-24 (2014)]]&lt;&gt;0,ConsolGeog[[#This Row],[Assessed CS - 16-24 (2014)]]&lt;&gt;0),"ERROR","")</f>
        <v/>
      </c>
      <c r="AH92" s="125" t="str">
        <f>IF(OR(ConsolGeog[[#This Row],[TEST: overlapping age ranges: Presented HS]]&lt;&gt;"",ConsolGeog[[#This Row],[TEST: overlapping age ranges: Presented CS]]&lt;&gt;"",ConsolGeog[[#This Row],[TEST: overlapping age ranges: Assessed HS]]&lt;&gt;"",ConsolGeog[[#This Row],[TEST: overlapping age ranges: Assessed CS]]&lt;&gt;""),"ERROR","")</f>
        <v/>
      </c>
      <c r="AI9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3" spans="1:35">
      <c r="A93" s="38" t="s">
        <v>734</v>
      </c>
      <c r="B93" s="38" t="s">
        <v>735</v>
      </c>
      <c r="C93" s="38">
        <v>77750</v>
      </c>
      <c r="D93" s="38">
        <v>91293.48</v>
      </c>
      <c r="E93" s="38" t="s">
        <v>734</v>
      </c>
      <c r="F93" s="116">
        <f>IF(ISERROR(MATCH(ConsolGeog[[#This Row],[lad14cd]],CentrepointSourced[2014 ONS Code],0)),1,"")</f>
        <v>1</v>
      </c>
      <c r="G93" s="113" t="str">
        <f>TRIM(IF(ConsolGeog[[#This Row],[Not in Centre Point Sourced?]]=1,INDEX(LKP_MissingLATypesDQ[TYPE],MATCH(ConsolGeog[[#This Row],[lad14cd]],LKP_MissingLATypesDQ[ONS_CODE],0)),INDEX(CentrepointSourced[LA Type DQ],MATCH(ConsolGeog[[#This Row],[lad14cd]],CentrepointSourced[2014 ONS Code],0))))</f>
        <v>District</v>
      </c>
      <c r="H93" s="117" t="str">
        <f>IF(OR(ConsolGeog[[#This Row],[LA Type]]="Unitary",ConsolGeog[[#This Row],[LA Type]]="District"),"England",INDEX(CentrepointSourced[Country],MATCH(ConsolGeog[[#This Row],[lad14cd]],CentrepointSourced[2014 ONS Code],0)))</f>
        <v>England</v>
      </c>
      <c r="I9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3" s="114">
        <f>SUMIFS(CentrepointSourced[Presented HS - 16-17],CentrepointSourced[2014 ONS Code],ConsolGeog[[#This Row],[lad14cd]],CentrepointSourced[Year],2014)</f>
        <v>0</v>
      </c>
      <c r="K93" s="114">
        <f>SUMIFS(CentrepointSourced[Presented HS - 16-24],CentrepointSourced[2014 ONS Code],ConsolGeog[[#This Row],[lad14cd]],CentrepointSourced[Year],2014)</f>
        <v>0</v>
      </c>
      <c r="L93" s="114">
        <f>SUMIFS(CentrepointSourced[Presented HS - 18-24],CentrepointSourced[2014 ONS Code],ConsolGeog[[#This Row],[lad14cd]],CentrepointSourced[Year],2014)</f>
        <v>0</v>
      </c>
      <c r="M93" s="114">
        <f>SUMIFS(CentrepointSourced[Assessed HS - 16-17],CentrepointSourced[2014 ONS Code],ConsolGeog[[#This Row],[lad14cd]],CentrepointSourced[Year],2014)</f>
        <v>0</v>
      </c>
      <c r="N93" s="114">
        <f>SUMIFS(CentrepointSourced[Assessed HS - 16-24],CentrepointSourced[2014 ONS Code],ConsolGeog[[#This Row],[lad14cd]],CentrepointSourced[Year],2014)</f>
        <v>0</v>
      </c>
      <c r="O93" s="114">
        <f>SUMIFS(CentrepointSourced[Assessed HS - 18-24],CentrepointSourced[2014 ONS Code],ConsolGeog[[#This Row],[lad14cd]],CentrepointSourced[Year],2014)</f>
        <v>0</v>
      </c>
      <c r="P93" s="114">
        <f>SUMIFS(CentrepointSourced[Presented CS - 16-17],CentrepointSourced[Local Authority DQ],ConsolGeog[[#This Row],[County Name]],CentrepointSourced[Year],2014)</f>
        <v>0</v>
      </c>
      <c r="Q93" s="114">
        <f>SUMIFS(CentrepointSourced[Presented CS - 16-24],CentrepointSourced[Local Authority DQ],ConsolGeog[[#This Row],[County Name]],CentrepointSourced[Year],2014)</f>
        <v>0</v>
      </c>
      <c r="R93" s="114">
        <f>SUMIFS(CentrepointSourced[Presented CS - 18-24],CentrepointSourced[Local Authority DQ],ConsolGeog[[#This Row],[County Name]],CentrepointSourced[Year],2014)</f>
        <v>0</v>
      </c>
      <c r="S93" s="114">
        <f>SUMIFS(CentrepointSourced[Assessed CS - 16-17],CentrepointSourced[Local Authority DQ],ConsolGeog[[#This Row],[County Name]],CentrepointSourced[Year],2014)</f>
        <v>0</v>
      </c>
      <c r="T93" s="114">
        <f>SUMIFS(CentrepointSourced[Assessed CS - 16-24],CentrepointSourced[Local Authority DQ],ConsolGeog[[#This Row],[County Name]],CentrepointSourced[Year],2014)</f>
        <v>0</v>
      </c>
      <c r="U93" s="114">
        <f>SUMIFS(CentrepointSourced[Assessed CS - 18-24],CentrepointSourced[Local Authority DQ],ConsolGeog[[#This Row],[County Name]],CentrepointSourced[Year],2014)</f>
        <v>0</v>
      </c>
      <c r="V93" s="114">
        <f>IF(ConsolGeog[[#This Row],[LA Type]]="District",SUMIFS(ConsolGeog[population],ConsolGeog[LA Type],"District",ConsolGeog[County Name],ConsolGeog[[#This Row],[County Name]]),IF(ConsolGeog[[#This Row],[LA Type]]="Unitary",ConsolGeog[[#This Row],[population]],0))</f>
        <v>746399</v>
      </c>
      <c r="W93" s="115">
        <f>IF(ConsolGeog[[#This Row],[COUNTY: Sum of districts'' populations '[non additive!']]]=0,0,ConsolGeog[[#This Row],[population]]/ConsolGeog[[#This Row],[COUNTY: Sum of districts'' populations '[non additive!']]])</f>
        <v>0.10416680622562463</v>
      </c>
      <c r="X93" s="125">
        <f>ConsolGeog[[#This Row],[COUNTY: Presented CS - 16-17 (2014) '[non additive!']]]*ConsolGeog[[#This Row],[County Stats Distribution Factor]]</f>
        <v>0</v>
      </c>
      <c r="Y93" s="125">
        <f>ConsolGeog[[#This Row],[COUNTY: Presented CS - 16-24 (2014) '[non additive!']]]*ConsolGeog[[#This Row],[County Stats Distribution Factor]]</f>
        <v>0</v>
      </c>
      <c r="Z93" s="125">
        <f>ConsolGeog[[#This Row],[COUNTY: Presented CS - 18-24 (2014) '[non additive!']]]*ConsolGeog[[#This Row],[County Stats Distribution Factor]]</f>
        <v>0</v>
      </c>
      <c r="AA93" s="125">
        <f>ConsolGeog[[#This Row],[COUNTY: Assessed CS - 16-17 (2014) '[non additive!']]]*ConsolGeog[[#This Row],[County Stats Distribution Factor]]</f>
        <v>0</v>
      </c>
      <c r="AB93" s="125">
        <f>ConsolGeog[[#This Row],[COUNTY: Assessed CS - 16-24 (2014) '[non additive!']]]*ConsolGeog[[#This Row],[County Stats Distribution Factor]]</f>
        <v>0</v>
      </c>
      <c r="AC93" s="125">
        <f>ConsolGeog[[#This Row],[COUNTY: Assessed CS - 18-24 (2014) '[non additive!']]]*ConsolGeog[[#This Row],[County Stats Distribution Factor]]</f>
        <v>0</v>
      </c>
      <c r="AD93" s="125" t="str">
        <f>IF(AND(ConsolGeog[[#This Row],[Presented HS - 16-17 (2014)]]+ConsolGeog[[#This Row],[Presented HS - 18-24 (2014)]]&lt;&gt;0,ConsolGeog[[#This Row],[Presented HS - 16-24 (2014)]]&lt;&gt;0),"ERROR","")</f>
        <v/>
      </c>
      <c r="AE93" s="125" t="str">
        <f>IF(AND(ConsolGeog[[#This Row],[Presented CS - 16-17 (2014)]]+ConsolGeog[[#This Row],[Presented CS - 18-24 (2014)]]&lt;&gt;0,ConsolGeog[[#This Row],[Presented CS - 16-24 (2014)]]&lt;&gt;0),"ERROR","")</f>
        <v/>
      </c>
      <c r="AF93" s="125" t="str">
        <f>IF(AND(ConsolGeog[[#This Row],[Assessed HS - 16-17 (2014)]]+ConsolGeog[[#This Row],[Assessed HS - 18-24 (2014)]]&lt;&gt;0,ConsolGeog[[#This Row],[Assessed HS - 16-24 (2014)]]&lt;&gt;0),"ERROR","")</f>
        <v/>
      </c>
      <c r="AG93" s="125" t="str">
        <f>IF(AND(ConsolGeog[[#This Row],[Assessed CS - 16-17 (2014)]]+ConsolGeog[[#This Row],[Assessed CS - 18-24 (2014)]]&lt;&gt;0,ConsolGeog[[#This Row],[Assessed CS - 16-24 (2014)]]&lt;&gt;0),"ERROR","")</f>
        <v/>
      </c>
      <c r="AH93" s="125" t="str">
        <f>IF(OR(ConsolGeog[[#This Row],[TEST: overlapping age ranges: Presented HS]]&lt;&gt;"",ConsolGeog[[#This Row],[TEST: overlapping age ranges: Presented CS]]&lt;&gt;"",ConsolGeog[[#This Row],[TEST: overlapping age ranges: Assessed HS]]&lt;&gt;"",ConsolGeog[[#This Row],[TEST: overlapping age ranges: Assessed CS]]&lt;&gt;""),"ERROR","")</f>
        <v/>
      </c>
      <c r="AI9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4" spans="1:35" s="35" customFormat="1" ht="15" customHeight="1">
      <c r="A94" s="38" t="s">
        <v>733</v>
      </c>
      <c r="B94" s="38" t="s">
        <v>85</v>
      </c>
      <c r="C94" s="38">
        <v>93667</v>
      </c>
      <c r="D94" s="38">
        <v>108605.1</v>
      </c>
      <c r="E94" s="38" t="s">
        <v>733</v>
      </c>
      <c r="F94" s="112" t="str">
        <f>IF(ISERROR(MATCH(ConsolGeog[[#This Row],[lad14cd]],CentrepointSourced[2014 ONS Code],0)),1,"")</f>
        <v/>
      </c>
      <c r="G94" s="113" t="str">
        <f>TRIM(IF(ConsolGeog[[#This Row],[Not in Centre Point Sourced?]]=1,INDEX(LKP_MissingLATypesDQ[TYPE],MATCH(ConsolGeog[[#This Row],[lad14cd]],LKP_MissingLATypesDQ[ONS_CODE],0)),INDEX(CentrepointSourced[LA Type DQ],MATCH(ConsolGeog[[#This Row],[lad14cd]],CentrepointSourced[2014 ONS Code],0))))</f>
        <v>District</v>
      </c>
      <c r="H94" s="113" t="str">
        <f>IF(OR(ConsolGeog[[#This Row],[LA Type]]="Unitary",ConsolGeog[[#This Row],[LA Type]]="District"),"England",INDEX(CentrepointSourced[Country],MATCH(ConsolGeog[[#This Row],[lad14cd]],CentrepointSourced[2014 ONS Code],0)))</f>
        <v>England</v>
      </c>
      <c r="I9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4" s="114">
        <f>SUMIFS(CentrepointSourced[Presented HS - 16-17],CentrepointSourced[2014 ONS Code],ConsolGeog[[#This Row],[lad14cd]],CentrepointSourced[Year],2014)</f>
        <v>34</v>
      </c>
      <c r="K94" s="114">
        <f>SUMIFS(CentrepointSourced[Presented HS - 16-24],CentrepointSourced[2014 ONS Code],ConsolGeog[[#This Row],[lad14cd]],CentrepointSourced[Year],2014)</f>
        <v>0</v>
      </c>
      <c r="L94" s="114">
        <f>SUMIFS(CentrepointSourced[Presented HS - 18-24],CentrepointSourced[2014 ONS Code],ConsolGeog[[#This Row],[lad14cd]],CentrepointSourced[Year],2014)</f>
        <v>307</v>
      </c>
      <c r="M94" s="114">
        <f>SUMIFS(CentrepointSourced[Assessed HS - 16-17],CentrepointSourced[2014 ONS Code],ConsolGeog[[#This Row],[lad14cd]],CentrepointSourced[Year],2014)</f>
        <v>3</v>
      </c>
      <c r="N94" s="114">
        <f>SUMIFS(CentrepointSourced[Assessed HS - 16-24],CentrepointSourced[2014 ONS Code],ConsolGeog[[#This Row],[lad14cd]],CentrepointSourced[Year],2014)</f>
        <v>0</v>
      </c>
      <c r="O94" s="114">
        <f>SUMIFS(CentrepointSourced[Assessed HS - 18-24],CentrepointSourced[2014 ONS Code],ConsolGeog[[#This Row],[lad14cd]],CentrepointSourced[Year],2014)</f>
        <v>33</v>
      </c>
      <c r="P94" s="114">
        <f>SUMIFS(CentrepointSourced[Presented CS - 16-17],CentrepointSourced[Local Authority DQ],ConsolGeog[[#This Row],[County Name]],CentrepointSourced[Year],2014)</f>
        <v>0</v>
      </c>
      <c r="Q94" s="114">
        <f>SUMIFS(CentrepointSourced[Presented CS - 16-24],CentrepointSourced[Local Authority DQ],ConsolGeog[[#This Row],[County Name]],CentrepointSourced[Year],2014)</f>
        <v>0</v>
      </c>
      <c r="R94" s="114">
        <f>SUMIFS(CentrepointSourced[Presented CS - 18-24],CentrepointSourced[Local Authority DQ],ConsolGeog[[#This Row],[County Name]],CentrepointSourced[Year],2014)</f>
        <v>0</v>
      </c>
      <c r="S94" s="114">
        <f>SUMIFS(CentrepointSourced[Assessed CS - 16-17],CentrepointSourced[Local Authority DQ],ConsolGeog[[#This Row],[County Name]],CentrepointSourced[Year],2014)</f>
        <v>0</v>
      </c>
      <c r="T94" s="114">
        <f>SUMIFS(CentrepointSourced[Assessed CS - 16-24],CentrepointSourced[Local Authority DQ],ConsolGeog[[#This Row],[County Name]],CentrepointSourced[Year],2014)</f>
        <v>0</v>
      </c>
      <c r="U94" s="114">
        <f>SUMIFS(CentrepointSourced[Assessed CS - 18-24],CentrepointSourced[Local Authority DQ],ConsolGeog[[#This Row],[County Name]],CentrepointSourced[Year],2014)</f>
        <v>0</v>
      </c>
      <c r="V94" s="114">
        <f>IF(ConsolGeog[[#This Row],[LA Type]]="District",SUMIFS(ConsolGeog[population],ConsolGeog[LA Type],"District",ConsolGeog[County Name],ConsolGeog[[#This Row],[County Name]]),IF(ConsolGeog[[#This Row],[LA Type]]="Unitary",ConsolGeog[[#This Row],[population]],0))</f>
        <v>746399</v>
      </c>
      <c r="W94" s="115">
        <f>IF(ConsolGeog[[#This Row],[COUNTY: Sum of districts'' populations '[non additive!']]]=0,0,ConsolGeog[[#This Row],[population]]/ConsolGeog[[#This Row],[COUNTY: Sum of districts'' populations '[non additive!']]])</f>
        <v>0.12549186159145442</v>
      </c>
      <c r="X94" s="125">
        <f>ConsolGeog[[#This Row],[COUNTY: Presented CS - 16-17 (2014) '[non additive!']]]*ConsolGeog[[#This Row],[County Stats Distribution Factor]]</f>
        <v>0</v>
      </c>
      <c r="Y94" s="125">
        <f>ConsolGeog[[#This Row],[COUNTY: Presented CS - 16-24 (2014) '[non additive!']]]*ConsolGeog[[#This Row],[County Stats Distribution Factor]]</f>
        <v>0</v>
      </c>
      <c r="Z94" s="125">
        <f>ConsolGeog[[#This Row],[COUNTY: Presented CS - 18-24 (2014) '[non additive!']]]*ConsolGeog[[#This Row],[County Stats Distribution Factor]]</f>
        <v>0</v>
      </c>
      <c r="AA94" s="125">
        <f>ConsolGeog[[#This Row],[COUNTY: Assessed CS - 16-17 (2014) '[non additive!']]]*ConsolGeog[[#This Row],[County Stats Distribution Factor]]</f>
        <v>0</v>
      </c>
      <c r="AB94" s="125">
        <f>ConsolGeog[[#This Row],[COUNTY: Assessed CS - 16-24 (2014) '[non additive!']]]*ConsolGeog[[#This Row],[County Stats Distribution Factor]]</f>
        <v>0</v>
      </c>
      <c r="AC94" s="125">
        <f>ConsolGeog[[#This Row],[COUNTY: Assessed CS - 18-24 (2014) '[non additive!']]]*ConsolGeog[[#This Row],[County Stats Distribution Factor]]</f>
        <v>0</v>
      </c>
      <c r="AD94" s="125" t="str">
        <f>IF(AND(ConsolGeog[[#This Row],[Presented HS - 16-17 (2014)]]+ConsolGeog[[#This Row],[Presented HS - 18-24 (2014)]]&lt;&gt;0,ConsolGeog[[#This Row],[Presented HS - 16-24 (2014)]]&lt;&gt;0),"ERROR","")</f>
        <v/>
      </c>
      <c r="AE94" s="125" t="str">
        <f>IF(AND(ConsolGeog[[#This Row],[Presented CS - 16-17 (2014)]]+ConsolGeog[[#This Row],[Presented CS - 18-24 (2014)]]&lt;&gt;0,ConsolGeog[[#This Row],[Presented CS - 16-24 (2014)]]&lt;&gt;0),"ERROR","")</f>
        <v/>
      </c>
      <c r="AF94" s="125" t="str">
        <f>IF(AND(ConsolGeog[[#This Row],[Assessed HS - 16-17 (2014)]]+ConsolGeog[[#This Row],[Assessed HS - 18-24 (2014)]]&lt;&gt;0,ConsolGeog[[#This Row],[Assessed HS - 16-24 (2014)]]&lt;&gt;0),"ERROR","")</f>
        <v/>
      </c>
      <c r="AG94" s="125" t="str">
        <f>IF(AND(ConsolGeog[[#This Row],[Assessed CS - 16-17 (2014)]]+ConsolGeog[[#This Row],[Assessed CS - 18-24 (2014)]]&lt;&gt;0,ConsolGeog[[#This Row],[Assessed CS - 16-24 (2014)]]&lt;&gt;0),"ERROR","")</f>
        <v/>
      </c>
      <c r="AH94" s="125" t="str">
        <f>IF(OR(ConsolGeog[[#This Row],[TEST: overlapping age ranges: Presented HS]]&lt;&gt;"",ConsolGeog[[#This Row],[TEST: overlapping age ranges: Presented CS]]&lt;&gt;"",ConsolGeog[[#This Row],[TEST: overlapping age ranges: Assessed HS]]&lt;&gt;"",ConsolGeog[[#This Row],[TEST: overlapping age ranges: Assessed CS]]&lt;&gt;""),"ERROR","")</f>
        <v/>
      </c>
      <c r="AI9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5" spans="1:35">
      <c r="A95" s="38" t="s">
        <v>731</v>
      </c>
      <c r="B95" s="38" t="s">
        <v>732</v>
      </c>
      <c r="C95" s="38">
        <v>83140</v>
      </c>
      <c r="D95" s="38">
        <v>88649.78</v>
      </c>
      <c r="E95" s="38" t="s">
        <v>731</v>
      </c>
      <c r="F95" s="116" t="str">
        <f>IF(ISERROR(MATCH(ConsolGeog[[#This Row],[lad14cd]],CentrepointSourced[2014 ONS Code],0)),1,"")</f>
        <v/>
      </c>
      <c r="G95" s="113" t="str">
        <f>TRIM(IF(ConsolGeog[[#This Row],[Not in Centre Point Sourced?]]=1,INDEX(LKP_MissingLATypesDQ[TYPE],MATCH(ConsolGeog[[#This Row],[lad14cd]],LKP_MissingLATypesDQ[ONS_CODE],0)),INDEX(CentrepointSourced[LA Type DQ],MATCH(ConsolGeog[[#This Row],[lad14cd]],CentrepointSourced[2014 ONS Code],0))))</f>
        <v>District</v>
      </c>
      <c r="H95" s="117" t="str">
        <f>IF(OR(ConsolGeog[[#This Row],[LA Type]]="Unitary",ConsolGeog[[#This Row],[LA Type]]="District"),"England",INDEX(CentrepointSourced[Country],MATCH(ConsolGeog[[#This Row],[lad14cd]],CentrepointSourced[2014 ONS Code],0)))</f>
        <v>England</v>
      </c>
      <c r="I9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5" s="114">
        <f>SUMIFS(CentrepointSourced[Presented HS - 16-17],CentrepointSourced[2014 ONS Code],ConsolGeog[[#This Row],[lad14cd]],CentrepointSourced[Year],2014)</f>
        <v>0</v>
      </c>
      <c r="K95" s="114">
        <f>SUMIFS(CentrepointSourced[Presented HS - 16-24],CentrepointSourced[2014 ONS Code],ConsolGeog[[#This Row],[lad14cd]],CentrepointSourced[Year],2014)</f>
        <v>0</v>
      </c>
      <c r="L95" s="114">
        <f>SUMIFS(CentrepointSourced[Presented HS - 18-24],CentrepointSourced[2014 ONS Code],ConsolGeog[[#This Row],[lad14cd]],CentrepointSourced[Year],2014)</f>
        <v>2</v>
      </c>
      <c r="M95" s="114">
        <f>SUMIFS(CentrepointSourced[Assessed HS - 16-17],CentrepointSourced[2014 ONS Code],ConsolGeog[[#This Row],[lad14cd]],CentrepointSourced[Year],2014)</f>
        <v>0</v>
      </c>
      <c r="N95" s="114">
        <f>SUMIFS(CentrepointSourced[Assessed HS - 16-24],CentrepointSourced[2014 ONS Code],ConsolGeog[[#This Row],[lad14cd]],CentrepointSourced[Year],2014)</f>
        <v>0</v>
      </c>
      <c r="O95" s="114">
        <f>SUMIFS(CentrepointSourced[Assessed HS - 18-24],CentrepointSourced[2014 ONS Code],ConsolGeog[[#This Row],[lad14cd]],CentrepointSourced[Year],2014)</f>
        <v>2</v>
      </c>
      <c r="P95" s="114">
        <f>SUMIFS(CentrepointSourced[Presented CS - 16-17],CentrepointSourced[Local Authority DQ],ConsolGeog[[#This Row],[County Name]],CentrepointSourced[Year],2014)</f>
        <v>0</v>
      </c>
      <c r="Q95" s="114">
        <f>SUMIFS(CentrepointSourced[Presented CS - 16-24],CentrepointSourced[Local Authority DQ],ConsolGeog[[#This Row],[County Name]],CentrepointSourced[Year],2014)</f>
        <v>0</v>
      </c>
      <c r="R95" s="114">
        <f>SUMIFS(CentrepointSourced[Presented CS - 18-24],CentrepointSourced[Local Authority DQ],ConsolGeog[[#This Row],[County Name]],CentrepointSourced[Year],2014)</f>
        <v>0</v>
      </c>
      <c r="S95" s="114">
        <f>SUMIFS(CentrepointSourced[Assessed CS - 16-17],CentrepointSourced[Local Authority DQ],ConsolGeog[[#This Row],[County Name]],CentrepointSourced[Year],2014)</f>
        <v>0</v>
      </c>
      <c r="T95" s="114">
        <f>SUMIFS(CentrepointSourced[Assessed CS - 16-24],CentrepointSourced[Local Authority DQ],ConsolGeog[[#This Row],[County Name]],CentrepointSourced[Year],2014)</f>
        <v>0</v>
      </c>
      <c r="U95" s="114">
        <f>SUMIFS(CentrepointSourced[Assessed CS - 18-24],CentrepointSourced[Local Authority DQ],ConsolGeog[[#This Row],[County Name]],CentrepointSourced[Year],2014)</f>
        <v>0</v>
      </c>
      <c r="V95" s="114">
        <f>IF(ConsolGeog[[#This Row],[LA Type]]="District",SUMIFS(ConsolGeog[population],ConsolGeog[LA Type],"District",ConsolGeog[County Name],ConsolGeog[[#This Row],[County Name]]),IF(ConsolGeog[[#This Row],[LA Type]]="Unitary",ConsolGeog[[#This Row],[population]],0))</f>
        <v>746399</v>
      </c>
      <c r="W95" s="115">
        <f>IF(ConsolGeog[[#This Row],[COUNTY: Sum of districts'' populations '[non additive!']]]=0,0,ConsolGeog[[#This Row],[population]]/ConsolGeog[[#This Row],[COUNTY: Sum of districts'' populations '[non additive!']]])</f>
        <v>0.11138814494660362</v>
      </c>
      <c r="X95" s="125">
        <f>ConsolGeog[[#This Row],[COUNTY: Presented CS - 16-17 (2014) '[non additive!']]]*ConsolGeog[[#This Row],[County Stats Distribution Factor]]</f>
        <v>0</v>
      </c>
      <c r="Y95" s="125">
        <f>ConsolGeog[[#This Row],[COUNTY: Presented CS - 16-24 (2014) '[non additive!']]]*ConsolGeog[[#This Row],[County Stats Distribution Factor]]</f>
        <v>0</v>
      </c>
      <c r="Z95" s="125">
        <f>ConsolGeog[[#This Row],[COUNTY: Presented CS - 18-24 (2014) '[non additive!']]]*ConsolGeog[[#This Row],[County Stats Distribution Factor]]</f>
        <v>0</v>
      </c>
      <c r="AA95" s="125">
        <f>ConsolGeog[[#This Row],[COUNTY: Assessed CS - 16-17 (2014) '[non additive!']]]*ConsolGeog[[#This Row],[County Stats Distribution Factor]]</f>
        <v>0</v>
      </c>
      <c r="AB95" s="125">
        <f>ConsolGeog[[#This Row],[COUNTY: Assessed CS - 16-24 (2014) '[non additive!']]]*ConsolGeog[[#This Row],[County Stats Distribution Factor]]</f>
        <v>0</v>
      </c>
      <c r="AC95" s="125">
        <f>ConsolGeog[[#This Row],[COUNTY: Assessed CS - 18-24 (2014) '[non additive!']]]*ConsolGeog[[#This Row],[County Stats Distribution Factor]]</f>
        <v>0</v>
      </c>
      <c r="AD95" s="125" t="str">
        <f>IF(AND(ConsolGeog[[#This Row],[Presented HS - 16-17 (2014)]]+ConsolGeog[[#This Row],[Presented HS - 18-24 (2014)]]&lt;&gt;0,ConsolGeog[[#This Row],[Presented HS - 16-24 (2014)]]&lt;&gt;0),"ERROR","")</f>
        <v/>
      </c>
      <c r="AE95" s="125" t="str">
        <f>IF(AND(ConsolGeog[[#This Row],[Presented CS - 16-17 (2014)]]+ConsolGeog[[#This Row],[Presented CS - 18-24 (2014)]]&lt;&gt;0,ConsolGeog[[#This Row],[Presented CS - 16-24 (2014)]]&lt;&gt;0),"ERROR","")</f>
        <v/>
      </c>
      <c r="AF95" s="125" t="str">
        <f>IF(AND(ConsolGeog[[#This Row],[Assessed HS - 16-17 (2014)]]+ConsolGeog[[#This Row],[Assessed HS - 18-24 (2014)]]&lt;&gt;0,ConsolGeog[[#This Row],[Assessed HS - 16-24 (2014)]]&lt;&gt;0),"ERROR","")</f>
        <v/>
      </c>
      <c r="AG95" s="125" t="str">
        <f>IF(AND(ConsolGeog[[#This Row],[Assessed CS - 16-17 (2014)]]+ConsolGeog[[#This Row],[Assessed CS - 18-24 (2014)]]&lt;&gt;0,ConsolGeog[[#This Row],[Assessed CS - 16-24 (2014)]]&lt;&gt;0),"ERROR","")</f>
        <v/>
      </c>
      <c r="AH95" s="125" t="str">
        <f>IF(OR(ConsolGeog[[#This Row],[TEST: overlapping age ranges: Presented HS]]&lt;&gt;"",ConsolGeog[[#This Row],[TEST: overlapping age ranges: Presented CS]]&lt;&gt;"",ConsolGeog[[#This Row],[TEST: overlapping age ranges: Assessed HS]]&lt;&gt;"",ConsolGeog[[#This Row],[TEST: overlapping age ranges: Assessed CS]]&lt;&gt;""),"ERROR","")</f>
        <v/>
      </c>
      <c r="AI9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6" spans="1:35" s="35" customFormat="1">
      <c r="A96" s="38" t="s">
        <v>729</v>
      </c>
      <c r="B96" s="38" t="s">
        <v>730</v>
      </c>
      <c r="C96" s="38">
        <v>124220</v>
      </c>
      <c r="D96" s="38">
        <v>67387</v>
      </c>
      <c r="E96" s="38" t="s">
        <v>729</v>
      </c>
      <c r="F96" s="112">
        <f>IF(ISERROR(MATCH(ConsolGeog[[#This Row],[lad14cd]],CentrepointSourced[2014 ONS Code],0)),1,"")</f>
        <v>1</v>
      </c>
      <c r="G96" s="113" t="str">
        <f>TRIM(IF(ConsolGeog[[#This Row],[Not in Centre Point Sourced?]]=1,INDEX(LKP_MissingLATypesDQ[TYPE],MATCH(ConsolGeog[[#This Row],[lad14cd]],LKP_MissingLATypesDQ[ONS_CODE],0)),INDEX(CentrepointSourced[LA Type DQ],MATCH(ConsolGeog[[#This Row],[lad14cd]],CentrepointSourced[2014 ONS Code],0))))</f>
        <v>District</v>
      </c>
      <c r="H96" s="113" t="str">
        <f>IF(OR(ConsolGeog[[#This Row],[LA Type]]="Unitary",ConsolGeog[[#This Row],[LA Type]]="District"),"England",INDEX(CentrepointSourced[Country],MATCH(ConsolGeog[[#This Row],[lad14cd]],CentrepointSourced[2014 ONS Code],0)))</f>
        <v>England</v>
      </c>
      <c r="I9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6" s="114">
        <f>SUMIFS(CentrepointSourced[Presented HS - 16-17],CentrepointSourced[2014 ONS Code],ConsolGeog[[#This Row],[lad14cd]],CentrepointSourced[Year],2014)</f>
        <v>0</v>
      </c>
      <c r="K96" s="114">
        <f>SUMIFS(CentrepointSourced[Presented HS - 16-24],CentrepointSourced[2014 ONS Code],ConsolGeog[[#This Row],[lad14cd]],CentrepointSourced[Year],2014)</f>
        <v>0</v>
      </c>
      <c r="L96" s="114">
        <f>SUMIFS(CentrepointSourced[Presented HS - 18-24],CentrepointSourced[2014 ONS Code],ConsolGeog[[#This Row],[lad14cd]],CentrepointSourced[Year],2014)</f>
        <v>0</v>
      </c>
      <c r="M96" s="114">
        <f>SUMIFS(CentrepointSourced[Assessed HS - 16-17],CentrepointSourced[2014 ONS Code],ConsolGeog[[#This Row],[lad14cd]],CentrepointSourced[Year],2014)</f>
        <v>0</v>
      </c>
      <c r="N96" s="114">
        <f>SUMIFS(CentrepointSourced[Assessed HS - 16-24],CentrepointSourced[2014 ONS Code],ConsolGeog[[#This Row],[lad14cd]],CentrepointSourced[Year],2014)</f>
        <v>0</v>
      </c>
      <c r="O96" s="114">
        <f>SUMIFS(CentrepointSourced[Assessed HS - 18-24],CentrepointSourced[2014 ONS Code],ConsolGeog[[#This Row],[lad14cd]],CentrepointSourced[Year],2014)</f>
        <v>0</v>
      </c>
      <c r="P96" s="114">
        <f>SUMIFS(CentrepointSourced[Presented CS - 16-17],CentrepointSourced[Local Authority DQ],ConsolGeog[[#This Row],[County Name]],CentrepointSourced[Year],2014)</f>
        <v>0</v>
      </c>
      <c r="Q96" s="114">
        <f>SUMIFS(CentrepointSourced[Presented CS - 16-24],CentrepointSourced[Local Authority DQ],ConsolGeog[[#This Row],[County Name]],CentrepointSourced[Year],2014)</f>
        <v>0</v>
      </c>
      <c r="R96" s="114">
        <f>SUMIFS(CentrepointSourced[Presented CS - 18-24],CentrepointSourced[Local Authority DQ],ConsolGeog[[#This Row],[County Name]],CentrepointSourced[Year],2014)</f>
        <v>0</v>
      </c>
      <c r="S96" s="114">
        <f>SUMIFS(CentrepointSourced[Assessed CS - 16-17],CentrepointSourced[Local Authority DQ],ConsolGeog[[#This Row],[County Name]],CentrepointSourced[Year],2014)</f>
        <v>0</v>
      </c>
      <c r="T96" s="114">
        <f>SUMIFS(CentrepointSourced[Assessed CS - 16-24],CentrepointSourced[Local Authority DQ],ConsolGeog[[#This Row],[County Name]],CentrepointSourced[Year],2014)</f>
        <v>0</v>
      </c>
      <c r="U96" s="114">
        <f>SUMIFS(CentrepointSourced[Assessed CS - 18-24],CentrepointSourced[Local Authority DQ],ConsolGeog[[#This Row],[County Name]],CentrepointSourced[Year],2014)</f>
        <v>0</v>
      </c>
      <c r="V96" s="114">
        <f>IF(ConsolGeog[[#This Row],[LA Type]]="District",SUMIFS(ConsolGeog[population],ConsolGeog[LA Type],"District",ConsolGeog[County Name],ConsolGeog[[#This Row],[County Name]]),IF(ConsolGeog[[#This Row],[LA Type]]="Unitary",ConsolGeog[[#This Row],[population]],0))</f>
        <v>746399</v>
      </c>
      <c r="W96" s="115">
        <f>IF(ConsolGeog[[#This Row],[COUNTY: Sum of districts'' populations '[non additive!']]]=0,0,ConsolGeog[[#This Row],[population]]/ConsolGeog[[#This Row],[COUNTY: Sum of districts'' populations '[non additive!']]])</f>
        <v>0.16642573208163461</v>
      </c>
      <c r="X96" s="125">
        <f>ConsolGeog[[#This Row],[COUNTY: Presented CS - 16-17 (2014) '[non additive!']]]*ConsolGeog[[#This Row],[County Stats Distribution Factor]]</f>
        <v>0</v>
      </c>
      <c r="Y96" s="125">
        <f>ConsolGeog[[#This Row],[COUNTY: Presented CS - 16-24 (2014) '[non additive!']]]*ConsolGeog[[#This Row],[County Stats Distribution Factor]]</f>
        <v>0</v>
      </c>
      <c r="Z96" s="125">
        <f>ConsolGeog[[#This Row],[COUNTY: Presented CS - 18-24 (2014) '[non additive!']]]*ConsolGeog[[#This Row],[County Stats Distribution Factor]]</f>
        <v>0</v>
      </c>
      <c r="AA96" s="125">
        <f>ConsolGeog[[#This Row],[COUNTY: Assessed CS - 16-17 (2014) '[non additive!']]]*ConsolGeog[[#This Row],[County Stats Distribution Factor]]</f>
        <v>0</v>
      </c>
      <c r="AB96" s="125">
        <f>ConsolGeog[[#This Row],[COUNTY: Assessed CS - 16-24 (2014) '[non additive!']]]*ConsolGeog[[#This Row],[County Stats Distribution Factor]]</f>
        <v>0</v>
      </c>
      <c r="AC96" s="125">
        <f>ConsolGeog[[#This Row],[COUNTY: Assessed CS - 18-24 (2014) '[non additive!']]]*ConsolGeog[[#This Row],[County Stats Distribution Factor]]</f>
        <v>0</v>
      </c>
      <c r="AD96" s="125" t="str">
        <f>IF(AND(ConsolGeog[[#This Row],[Presented HS - 16-17 (2014)]]+ConsolGeog[[#This Row],[Presented HS - 18-24 (2014)]]&lt;&gt;0,ConsolGeog[[#This Row],[Presented HS - 16-24 (2014)]]&lt;&gt;0),"ERROR","")</f>
        <v/>
      </c>
      <c r="AE96" s="125" t="str">
        <f>IF(AND(ConsolGeog[[#This Row],[Presented CS - 16-17 (2014)]]+ConsolGeog[[#This Row],[Presented CS - 18-24 (2014)]]&lt;&gt;0,ConsolGeog[[#This Row],[Presented CS - 16-24 (2014)]]&lt;&gt;0),"ERROR","")</f>
        <v/>
      </c>
      <c r="AF96" s="125" t="str">
        <f>IF(AND(ConsolGeog[[#This Row],[Assessed HS - 16-17 (2014)]]+ConsolGeog[[#This Row],[Assessed HS - 18-24 (2014)]]&lt;&gt;0,ConsolGeog[[#This Row],[Assessed HS - 16-24 (2014)]]&lt;&gt;0),"ERROR","")</f>
        <v/>
      </c>
      <c r="AG96" s="125" t="str">
        <f>IF(AND(ConsolGeog[[#This Row],[Assessed CS - 16-17 (2014)]]+ConsolGeog[[#This Row],[Assessed CS - 18-24 (2014)]]&lt;&gt;0,ConsolGeog[[#This Row],[Assessed CS - 16-24 (2014)]]&lt;&gt;0),"ERROR","")</f>
        <v/>
      </c>
      <c r="AH96" s="125" t="str">
        <f>IF(OR(ConsolGeog[[#This Row],[TEST: overlapping age ranges: Presented HS]]&lt;&gt;"",ConsolGeog[[#This Row],[TEST: overlapping age ranges: Presented CS]]&lt;&gt;"",ConsolGeog[[#This Row],[TEST: overlapping age ranges: Assessed HS]]&lt;&gt;"",ConsolGeog[[#This Row],[TEST: overlapping age ranges: Assessed CS]]&lt;&gt;""),"ERROR","")</f>
        <v/>
      </c>
      <c r="AI9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7" spans="1:35" s="35" customFormat="1" ht="15" customHeight="1">
      <c r="A97" s="38" t="s">
        <v>728</v>
      </c>
      <c r="B97" s="38" t="s">
        <v>100</v>
      </c>
      <c r="C97" s="38">
        <v>63839</v>
      </c>
      <c r="D97" s="38">
        <v>98385.32</v>
      </c>
      <c r="E97" s="38" t="s">
        <v>728</v>
      </c>
      <c r="F97" s="112" t="str">
        <f>IF(ISERROR(MATCH(ConsolGeog[[#This Row],[lad14cd]],CentrepointSourced[2014 ONS Code],0)),1,"")</f>
        <v/>
      </c>
      <c r="G97" s="113" t="str">
        <f>TRIM(IF(ConsolGeog[[#This Row],[Not in Centre Point Sourced?]]=1,INDEX(LKP_MissingLATypesDQ[TYPE],MATCH(ConsolGeog[[#This Row],[lad14cd]],LKP_MissingLATypesDQ[ONS_CODE],0)),INDEX(CentrepointSourced[LA Type DQ],MATCH(ConsolGeog[[#This Row],[lad14cd]],CentrepointSourced[2014 ONS Code],0))))</f>
        <v>District</v>
      </c>
      <c r="H97" s="113" t="str">
        <f>IF(OR(ConsolGeog[[#This Row],[LA Type]]="Unitary",ConsolGeog[[#This Row],[LA Type]]="District"),"England",INDEX(CentrepointSourced[Country],MATCH(ConsolGeog[[#This Row],[lad14cd]],CentrepointSourced[2014 ONS Code],0)))</f>
        <v>England</v>
      </c>
      <c r="I9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7" s="114">
        <f>SUMIFS(CentrepointSourced[Presented HS - 16-17],CentrepointSourced[2014 ONS Code],ConsolGeog[[#This Row],[lad14cd]],CentrepointSourced[Year],2014)</f>
        <v>60</v>
      </c>
      <c r="K97" s="114">
        <f>SUMIFS(CentrepointSourced[Presented HS - 16-24],CentrepointSourced[2014 ONS Code],ConsolGeog[[#This Row],[lad14cd]],CentrepointSourced[Year],2014)</f>
        <v>0</v>
      </c>
      <c r="L97" s="114">
        <f>SUMIFS(CentrepointSourced[Presented HS - 18-24],CentrepointSourced[2014 ONS Code],ConsolGeog[[#This Row],[lad14cd]],CentrepointSourced[Year],2014)</f>
        <v>133</v>
      </c>
      <c r="M97" s="114">
        <f>SUMIFS(CentrepointSourced[Assessed HS - 16-17],CentrepointSourced[2014 ONS Code],ConsolGeog[[#This Row],[lad14cd]],CentrepointSourced[Year],2014)</f>
        <v>7</v>
      </c>
      <c r="N97" s="114">
        <f>SUMIFS(CentrepointSourced[Assessed HS - 16-24],CentrepointSourced[2014 ONS Code],ConsolGeog[[#This Row],[lad14cd]],CentrepointSourced[Year],2014)</f>
        <v>0</v>
      </c>
      <c r="O97" s="114">
        <f>SUMIFS(CentrepointSourced[Assessed HS - 18-24],CentrepointSourced[2014 ONS Code],ConsolGeog[[#This Row],[lad14cd]],CentrepointSourced[Year],2014)</f>
        <v>25</v>
      </c>
      <c r="P97" s="114">
        <f>SUMIFS(CentrepointSourced[Presented CS - 16-17],CentrepointSourced[Local Authority DQ],ConsolGeog[[#This Row],[County Name]],CentrepointSourced[Year],2014)</f>
        <v>0</v>
      </c>
      <c r="Q97" s="114">
        <f>SUMIFS(CentrepointSourced[Presented CS - 16-24],CentrepointSourced[Local Authority DQ],ConsolGeog[[#This Row],[County Name]],CentrepointSourced[Year],2014)</f>
        <v>0</v>
      </c>
      <c r="R97" s="114">
        <f>SUMIFS(CentrepointSourced[Presented CS - 18-24],CentrepointSourced[Local Authority DQ],ConsolGeog[[#This Row],[County Name]],CentrepointSourced[Year],2014)</f>
        <v>0</v>
      </c>
      <c r="S97" s="114">
        <f>SUMIFS(CentrepointSourced[Assessed CS - 16-17],CentrepointSourced[Local Authority DQ],ConsolGeog[[#This Row],[County Name]],CentrepointSourced[Year],2014)</f>
        <v>0</v>
      </c>
      <c r="T97" s="114">
        <f>SUMIFS(CentrepointSourced[Assessed CS - 16-24],CentrepointSourced[Local Authority DQ],ConsolGeog[[#This Row],[County Name]],CentrepointSourced[Year],2014)</f>
        <v>0</v>
      </c>
      <c r="U97" s="114">
        <f>SUMIFS(CentrepointSourced[Assessed CS - 18-24],CentrepointSourced[Local Authority DQ],ConsolGeog[[#This Row],[County Name]],CentrepointSourced[Year],2014)</f>
        <v>0</v>
      </c>
      <c r="V97" s="114">
        <f>IF(ConsolGeog[[#This Row],[LA Type]]="District",SUMIFS(ConsolGeog[population],ConsolGeog[LA Type],"District",ConsolGeog[County Name],ConsolGeog[[#This Row],[County Name]]),IF(ConsolGeog[[#This Row],[LA Type]]="Unitary",ConsolGeog[[#This Row],[population]],0))</f>
        <v>746399</v>
      </c>
      <c r="W97" s="115">
        <f>IF(ConsolGeog[[#This Row],[COUNTY: Sum of districts'' populations '[non additive!']]]=0,0,ConsolGeog[[#This Row],[population]]/ConsolGeog[[#This Row],[COUNTY: Sum of districts'' populations '[non additive!']]])</f>
        <v>8.5529321448715764E-2</v>
      </c>
      <c r="X97" s="125">
        <f>ConsolGeog[[#This Row],[COUNTY: Presented CS - 16-17 (2014) '[non additive!']]]*ConsolGeog[[#This Row],[County Stats Distribution Factor]]</f>
        <v>0</v>
      </c>
      <c r="Y97" s="125">
        <f>ConsolGeog[[#This Row],[COUNTY: Presented CS - 16-24 (2014) '[non additive!']]]*ConsolGeog[[#This Row],[County Stats Distribution Factor]]</f>
        <v>0</v>
      </c>
      <c r="Z97" s="125">
        <f>ConsolGeog[[#This Row],[COUNTY: Presented CS - 18-24 (2014) '[non additive!']]]*ConsolGeog[[#This Row],[County Stats Distribution Factor]]</f>
        <v>0</v>
      </c>
      <c r="AA97" s="125">
        <f>ConsolGeog[[#This Row],[COUNTY: Assessed CS - 16-17 (2014) '[non additive!']]]*ConsolGeog[[#This Row],[County Stats Distribution Factor]]</f>
        <v>0</v>
      </c>
      <c r="AB97" s="125">
        <f>ConsolGeog[[#This Row],[COUNTY: Assessed CS - 16-24 (2014) '[non additive!']]]*ConsolGeog[[#This Row],[County Stats Distribution Factor]]</f>
        <v>0</v>
      </c>
      <c r="AC97" s="125">
        <f>ConsolGeog[[#This Row],[COUNTY: Assessed CS - 18-24 (2014) '[non additive!']]]*ConsolGeog[[#This Row],[County Stats Distribution Factor]]</f>
        <v>0</v>
      </c>
      <c r="AD97" s="125" t="str">
        <f>IF(AND(ConsolGeog[[#This Row],[Presented HS - 16-17 (2014)]]+ConsolGeog[[#This Row],[Presented HS - 18-24 (2014)]]&lt;&gt;0,ConsolGeog[[#This Row],[Presented HS - 16-24 (2014)]]&lt;&gt;0),"ERROR","")</f>
        <v/>
      </c>
      <c r="AE97" s="125" t="str">
        <f>IF(AND(ConsolGeog[[#This Row],[Presented CS - 16-17 (2014)]]+ConsolGeog[[#This Row],[Presented CS - 18-24 (2014)]]&lt;&gt;0,ConsolGeog[[#This Row],[Presented CS - 16-24 (2014)]]&lt;&gt;0),"ERROR","")</f>
        <v/>
      </c>
      <c r="AF97" s="125" t="str">
        <f>IF(AND(ConsolGeog[[#This Row],[Assessed HS - 16-17 (2014)]]+ConsolGeog[[#This Row],[Assessed HS - 18-24 (2014)]]&lt;&gt;0,ConsolGeog[[#This Row],[Assessed HS - 16-24 (2014)]]&lt;&gt;0),"ERROR","")</f>
        <v/>
      </c>
      <c r="AG97" s="125" t="str">
        <f>IF(AND(ConsolGeog[[#This Row],[Assessed CS - 16-17 (2014)]]+ConsolGeog[[#This Row],[Assessed CS - 18-24 (2014)]]&lt;&gt;0,ConsolGeog[[#This Row],[Assessed CS - 16-24 (2014)]]&lt;&gt;0),"ERROR","")</f>
        <v/>
      </c>
      <c r="AH97" s="125" t="str">
        <f>IF(OR(ConsolGeog[[#This Row],[TEST: overlapping age ranges: Presented HS]]&lt;&gt;"",ConsolGeog[[#This Row],[TEST: overlapping age ranges: Presented CS]]&lt;&gt;"",ConsolGeog[[#This Row],[TEST: overlapping age ranges: Assessed HS]]&lt;&gt;"",ConsolGeog[[#This Row],[TEST: overlapping age ranges: Assessed CS]]&lt;&gt;""),"ERROR","")</f>
        <v/>
      </c>
      <c r="AI9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8" spans="1:35" s="35" customFormat="1" ht="15" customHeight="1">
      <c r="A98" s="38" t="s">
        <v>727</v>
      </c>
      <c r="B98" s="38" t="s">
        <v>102</v>
      </c>
      <c r="C98" s="38">
        <v>53553</v>
      </c>
      <c r="D98" s="38">
        <v>115963.56</v>
      </c>
      <c r="E98" s="38" t="s">
        <v>727</v>
      </c>
      <c r="F98" s="112" t="str">
        <f>IF(ISERROR(MATCH(ConsolGeog[[#This Row],[lad14cd]],CentrepointSourced[2014 ONS Code],0)),1,"")</f>
        <v/>
      </c>
      <c r="G98" s="113" t="str">
        <f>TRIM(IF(ConsolGeog[[#This Row],[Not in Centre Point Sourced?]]=1,INDEX(LKP_MissingLATypesDQ[TYPE],MATCH(ConsolGeog[[#This Row],[lad14cd]],LKP_MissingLATypesDQ[ONS_CODE],0)),INDEX(CentrepointSourced[LA Type DQ],MATCH(ConsolGeog[[#This Row],[lad14cd]],CentrepointSourced[2014 ONS Code],0))))</f>
        <v>District</v>
      </c>
      <c r="H98" s="113" t="str">
        <f>IF(OR(ConsolGeog[[#This Row],[LA Type]]="Unitary",ConsolGeog[[#This Row],[LA Type]]="District"),"England",INDEX(CentrepointSourced[Country],MATCH(ConsolGeog[[#This Row],[lad14cd]],CentrepointSourced[2014 ONS Code],0)))</f>
        <v>England</v>
      </c>
      <c r="I9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Devon</v>
      </c>
      <c r="J98" s="114">
        <f>SUMIFS(CentrepointSourced[Presented HS - 16-17],CentrepointSourced[2014 ONS Code],ConsolGeog[[#This Row],[lad14cd]],CentrepointSourced[Year],2014)</f>
        <v>1</v>
      </c>
      <c r="K98" s="114">
        <f>SUMIFS(CentrepointSourced[Presented HS - 16-24],CentrepointSourced[2014 ONS Code],ConsolGeog[[#This Row],[lad14cd]],CentrepointSourced[Year],2014)</f>
        <v>0</v>
      </c>
      <c r="L98" s="114">
        <f>SUMIFS(CentrepointSourced[Presented HS - 18-24],CentrepointSourced[2014 ONS Code],ConsolGeog[[#This Row],[lad14cd]],CentrepointSourced[Year],2014)</f>
        <v>9</v>
      </c>
      <c r="M98" s="114">
        <f>SUMIFS(CentrepointSourced[Assessed HS - 16-17],CentrepointSourced[2014 ONS Code],ConsolGeog[[#This Row],[lad14cd]],CentrepointSourced[Year],2014)</f>
        <v>1</v>
      </c>
      <c r="N98" s="114">
        <f>SUMIFS(CentrepointSourced[Assessed HS - 16-24],CentrepointSourced[2014 ONS Code],ConsolGeog[[#This Row],[lad14cd]],CentrepointSourced[Year],2014)</f>
        <v>0</v>
      </c>
      <c r="O98" s="114">
        <f>SUMIFS(CentrepointSourced[Assessed HS - 18-24],CentrepointSourced[2014 ONS Code],ConsolGeog[[#This Row],[lad14cd]],CentrepointSourced[Year],2014)</f>
        <v>9</v>
      </c>
      <c r="P98" s="114">
        <f>SUMIFS(CentrepointSourced[Presented CS - 16-17],CentrepointSourced[Local Authority DQ],ConsolGeog[[#This Row],[County Name]],CentrepointSourced[Year],2014)</f>
        <v>0</v>
      </c>
      <c r="Q98" s="114">
        <f>SUMIFS(CentrepointSourced[Presented CS - 16-24],CentrepointSourced[Local Authority DQ],ConsolGeog[[#This Row],[County Name]],CentrepointSourced[Year],2014)</f>
        <v>0</v>
      </c>
      <c r="R98" s="114">
        <f>SUMIFS(CentrepointSourced[Presented CS - 18-24],CentrepointSourced[Local Authority DQ],ConsolGeog[[#This Row],[County Name]],CentrepointSourced[Year],2014)</f>
        <v>0</v>
      </c>
      <c r="S98" s="114">
        <f>SUMIFS(CentrepointSourced[Assessed CS - 16-17],CentrepointSourced[Local Authority DQ],ConsolGeog[[#This Row],[County Name]],CentrepointSourced[Year],2014)</f>
        <v>0</v>
      </c>
      <c r="T98" s="114">
        <f>SUMIFS(CentrepointSourced[Assessed CS - 16-24],CentrepointSourced[Local Authority DQ],ConsolGeog[[#This Row],[County Name]],CentrepointSourced[Year],2014)</f>
        <v>0</v>
      </c>
      <c r="U98" s="114">
        <f>SUMIFS(CentrepointSourced[Assessed CS - 18-24],CentrepointSourced[Local Authority DQ],ConsolGeog[[#This Row],[County Name]],CentrepointSourced[Year],2014)</f>
        <v>0</v>
      </c>
      <c r="V98" s="114">
        <f>IF(ConsolGeog[[#This Row],[LA Type]]="District",SUMIFS(ConsolGeog[population],ConsolGeog[LA Type],"District",ConsolGeog[County Name],ConsolGeog[[#This Row],[County Name]]),IF(ConsolGeog[[#This Row],[LA Type]]="Unitary",ConsolGeog[[#This Row],[population]],0))</f>
        <v>746399</v>
      </c>
      <c r="W98" s="115">
        <f>IF(ConsolGeog[[#This Row],[COUNTY: Sum of districts'' populations '[non additive!']]]=0,0,ConsolGeog[[#This Row],[population]]/ConsolGeog[[#This Row],[COUNTY: Sum of districts'' populations '[non additive!']]])</f>
        <v>7.1748488409014488E-2</v>
      </c>
      <c r="X98" s="125">
        <f>ConsolGeog[[#This Row],[COUNTY: Presented CS - 16-17 (2014) '[non additive!']]]*ConsolGeog[[#This Row],[County Stats Distribution Factor]]</f>
        <v>0</v>
      </c>
      <c r="Y98" s="125">
        <f>ConsolGeog[[#This Row],[COUNTY: Presented CS - 16-24 (2014) '[non additive!']]]*ConsolGeog[[#This Row],[County Stats Distribution Factor]]</f>
        <v>0</v>
      </c>
      <c r="Z98" s="125">
        <f>ConsolGeog[[#This Row],[COUNTY: Presented CS - 18-24 (2014) '[non additive!']]]*ConsolGeog[[#This Row],[County Stats Distribution Factor]]</f>
        <v>0</v>
      </c>
      <c r="AA98" s="125">
        <f>ConsolGeog[[#This Row],[COUNTY: Assessed CS - 16-17 (2014) '[non additive!']]]*ConsolGeog[[#This Row],[County Stats Distribution Factor]]</f>
        <v>0</v>
      </c>
      <c r="AB98" s="125">
        <f>ConsolGeog[[#This Row],[COUNTY: Assessed CS - 16-24 (2014) '[non additive!']]]*ConsolGeog[[#This Row],[County Stats Distribution Factor]]</f>
        <v>0</v>
      </c>
      <c r="AC98" s="125">
        <f>ConsolGeog[[#This Row],[COUNTY: Assessed CS - 18-24 (2014) '[non additive!']]]*ConsolGeog[[#This Row],[County Stats Distribution Factor]]</f>
        <v>0</v>
      </c>
      <c r="AD98" s="125" t="str">
        <f>IF(AND(ConsolGeog[[#This Row],[Presented HS - 16-17 (2014)]]+ConsolGeog[[#This Row],[Presented HS - 18-24 (2014)]]&lt;&gt;0,ConsolGeog[[#This Row],[Presented HS - 16-24 (2014)]]&lt;&gt;0),"ERROR","")</f>
        <v/>
      </c>
      <c r="AE98" s="125" t="str">
        <f>IF(AND(ConsolGeog[[#This Row],[Presented CS - 16-17 (2014)]]+ConsolGeog[[#This Row],[Presented CS - 18-24 (2014)]]&lt;&gt;0,ConsolGeog[[#This Row],[Presented CS - 16-24 (2014)]]&lt;&gt;0),"ERROR","")</f>
        <v/>
      </c>
      <c r="AF98" s="125" t="str">
        <f>IF(AND(ConsolGeog[[#This Row],[Assessed HS - 16-17 (2014)]]+ConsolGeog[[#This Row],[Assessed HS - 18-24 (2014)]]&lt;&gt;0,ConsolGeog[[#This Row],[Assessed HS - 16-24 (2014)]]&lt;&gt;0),"ERROR","")</f>
        <v/>
      </c>
      <c r="AG98" s="125" t="str">
        <f>IF(AND(ConsolGeog[[#This Row],[Assessed CS - 16-17 (2014)]]+ConsolGeog[[#This Row],[Assessed CS - 18-24 (2014)]]&lt;&gt;0,ConsolGeog[[#This Row],[Assessed CS - 16-24 (2014)]]&lt;&gt;0),"ERROR","")</f>
        <v/>
      </c>
      <c r="AH98" s="125" t="str">
        <f>IF(OR(ConsolGeog[[#This Row],[TEST: overlapping age ranges: Presented HS]]&lt;&gt;"",ConsolGeog[[#This Row],[TEST: overlapping age ranges: Presented CS]]&lt;&gt;"",ConsolGeog[[#This Row],[TEST: overlapping age ranges: Assessed HS]]&lt;&gt;"",ConsolGeog[[#This Row],[TEST: overlapping age ranges: Assessed CS]]&lt;&gt;""),"ERROR","")</f>
        <v/>
      </c>
      <c r="AI9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99" spans="1:35" s="35" customFormat="1" ht="15" customHeight="1">
      <c r="A99" s="38" t="s">
        <v>726</v>
      </c>
      <c r="B99" s="38" t="s">
        <v>228</v>
      </c>
      <c r="C99" s="38">
        <v>115732</v>
      </c>
      <c r="D99" s="38">
        <v>4661.37</v>
      </c>
      <c r="E99" s="38" t="s">
        <v>726</v>
      </c>
      <c r="F99" s="112" t="str">
        <f>IF(ISERROR(MATCH(ConsolGeog[[#This Row],[lad14cd]],CentrepointSourced[2014 ONS Code],0)),1,"")</f>
        <v/>
      </c>
      <c r="G99" s="113" t="str">
        <f>TRIM(IF(ConsolGeog[[#This Row],[Not in Centre Point Sourced?]]=1,INDEX(LKP_MissingLATypesDQ[TYPE],MATCH(ConsolGeog[[#This Row],[lad14cd]],LKP_MissingLATypesDQ[ONS_CODE],0)),INDEX(CentrepointSourced[LA Type DQ],MATCH(ConsolGeog[[#This Row],[lad14cd]],CentrepointSourced[2014 ONS Code],0))))</f>
        <v>District</v>
      </c>
      <c r="H99" s="113" t="str">
        <f>IF(OR(ConsolGeog[[#This Row],[LA Type]]="Unitary",ConsolGeog[[#This Row],[LA Type]]="District"),"England",INDEX(CentrepointSourced[Country],MATCH(ConsolGeog[[#This Row],[lad14cd]],CentrepointSourced[2014 ONS Code],0)))</f>
        <v>England</v>
      </c>
      <c r="I9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99" s="114">
        <f>SUMIFS(CentrepointSourced[Presented HS - 16-17],CentrepointSourced[2014 ONS Code],ConsolGeog[[#This Row],[lad14cd]],CentrepointSourced[Year],2014)</f>
        <v>0</v>
      </c>
      <c r="K99" s="114">
        <f>SUMIFS(CentrepointSourced[Presented HS - 16-24],CentrepointSourced[2014 ONS Code],ConsolGeog[[#This Row],[lad14cd]],CentrepointSourced[Year],2014)</f>
        <v>0</v>
      </c>
      <c r="L99" s="114">
        <f>SUMIFS(CentrepointSourced[Presented HS - 18-24],CentrepointSourced[2014 ONS Code],ConsolGeog[[#This Row],[lad14cd]],CentrepointSourced[Year],2014)</f>
        <v>0</v>
      </c>
      <c r="M99" s="114">
        <f>SUMIFS(CentrepointSourced[Assessed HS - 16-17],CentrepointSourced[2014 ONS Code],ConsolGeog[[#This Row],[lad14cd]],CentrepointSourced[Year],2014)</f>
        <v>0</v>
      </c>
      <c r="N99" s="114">
        <f>SUMIFS(CentrepointSourced[Assessed HS - 16-24],CentrepointSourced[2014 ONS Code],ConsolGeog[[#This Row],[lad14cd]],CentrepointSourced[Year],2014)</f>
        <v>0</v>
      </c>
      <c r="O99" s="114">
        <f>SUMIFS(CentrepointSourced[Assessed HS - 18-24],CentrepointSourced[2014 ONS Code],ConsolGeog[[#This Row],[lad14cd]],CentrepointSourced[Year],2014)</f>
        <v>0</v>
      </c>
      <c r="P99" s="114">
        <f>SUMIFS(CentrepointSourced[Presented CS - 16-17],CentrepointSourced[Local Authority DQ],ConsolGeog[[#This Row],[County Name]],CentrepointSourced[Year],2014)</f>
        <v>145</v>
      </c>
      <c r="Q99" s="114">
        <f>SUMIFS(CentrepointSourced[Presented CS - 16-24],CentrepointSourced[Local Authority DQ],ConsolGeog[[#This Row],[County Name]],CentrepointSourced[Year],2014)</f>
        <v>0</v>
      </c>
      <c r="R99" s="114">
        <f>SUMIFS(CentrepointSourced[Presented CS - 18-24],CentrepointSourced[Local Authority DQ],ConsolGeog[[#This Row],[County Name]],CentrepointSourced[Year],2014)</f>
        <v>0</v>
      </c>
      <c r="S99" s="114">
        <f>SUMIFS(CentrepointSourced[Assessed CS - 16-17],CentrepointSourced[Local Authority DQ],ConsolGeog[[#This Row],[County Name]],CentrepointSourced[Year],2014)</f>
        <v>140</v>
      </c>
      <c r="T99" s="114">
        <f>SUMIFS(CentrepointSourced[Assessed CS - 16-24],CentrepointSourced[Local Authority DQ],ConsolGeog[[#This Row],[County Name]],CentrepointSourced[Year],2014)</f>
        <v>0</v>
      </c>
      <c r="U99" s="114">
        <f>SUMIFS(CentrepointSourced[Assessed CS - 18-24],CentrepointSourced[Local Authority DQ],ConsolGeog[[#This Row],[County Name]],CentrepointSourced[Year],2014)</f>
        <v>0</v>
      </c>
      <c r="V99" s="114">
        <f>IF(ConsolGeog[[#This Row],[LA Type]]="District",SUMIFS(ConsolGeog[population],ConsolGeog[LA Type],"District",ConsolGeog[County Name],ConsolGeog[[#This Row],[County Name]]),IF(ConsolGeog[[#This Row],[LA Type]]="Unitary",ConsolGeog[[#This Row],[population]],0))</f>
        <v>596984</v>
      </c>
      <c r="W99" s="115">
        <f>IF(ConsolGeog[[#This Row],[COUNTY: Sum of districts'' populations '[non additive!']]]=0,0,ConsolGeog[[#This Row],[population]]/ConsolGeog[[#This Row],[COUNTY: Sum of districts'' populations '[non additive!']]])</f>
        <v>0.19386114200715598</v>
      </c>
      <c r="X99" s="125">
        <f>ConsolGeog[[#This Row],[COUNTY: Presented CS - 16-17 (2014) '[non additive!']]]*ConsolGeog[[#This Row],[County Stats Distribution Factor]]</f>
        <v>28.109865591037618</v>
      </c>
      <c r="Y99" s="125">
        <f>ConsolGeog[[#This Row],[COUNTY: Presented CS - 16-24 (2014) '[non additive!']]]*ConsolGeog[[#This Row],[County Stats Distribution Factor]]</f>
        <v>0</v>
      </c>
      <c r="Z99" s="125">
        <f>ConsolGeog[[#This Row],[COUNTY: Presented CS - 18-24 (2014) '[non additive!']]]*ConsolGeog[[#This Row],[County Stats Distribution Factor]]</f>
        <v>0</v>
      </c>
      <c r="AA99" s="125">
        <f>ConsolGeog[[#This Row],[COUNTY: Assessed CS - 16-17 (2014) '[non additive!']]]*ConsolGeog[[#This Row],[County Stats Distribution Factor]]</f>
        <v>27.140559881001838</v>
      </c>
      <c r="AB99" s="125">
        <f>ConsolGeog[[#This Row],[COUNTY: Assessed CS - 16-24 (2014) '[non additive!']]]*ConsolGeog[[#This Row],[County Stats Distribution Factor]]</f>
        <v>0</v>
      </c>
      <c r="AC99" s="125">
        <f>ConsolGeog[[#This Row],[COUNTY: Assessed CS - 18-24 (2014) '[non additive!']]]*ConsolGeog[[#This Row],[County Stats Distribution Factor]]</f>
        <v>0</v>
      </c>
      <c r="AD99" s="125" t="str">
        <f>IF(AND(ConsolGeog[[#This Row],[Presented HS - 16-17 (2014)]]+ConsolGeog[[#This Row],[Presented HS - 18-24 (2014)]]&lt;&gt;0,ConsolGeog[[#This Row],[Presented HS - 16-24 (2014)]]&lt;&gt;0),"ERROR","")</f>
        <v/>
      </c>
      <c r="AE99" s="125" t="str">
        <f>IF(AND(ConsolGeog[[#This Row],[Presented CS - 16-17 (2014)]]+ConsolGeog[[#This Row],[Presented CS - 18-24 (2014)]]&lt;&gt;0,ConsolGeog[[#This Row],[Presented CS - 16-24 (2014)]]&lt;&gt;0),"ERROR","")</f>
        <v/>
      </c>
      <c r="AF99" s="125" t="str">
        <f>IF(AND(ConsolGeog[[#This Row],[Assessed HS - 16-17 (2014)]]+ConsolGeog[[#This Row],[Assessed HS - 18-24 (2014)]]&lt;&gt;0,ConsolGeog[[#This Row],[Assessed HS - 16-24 (2014)]]&lt;&gt;0),"ERROR","")</f>
        <v/>
      </c>
      <c r="AG99" s="125" t="str">
        <f>IF(AND(ConsolGeog[[#This Row],[Assessed CS - 16-17 (2014)]]+ConsolGeog[[#This Row],[Assessed CS - 18-24 (2014)]]&lt;&gt;0,ConsolGeog[[#This Row],[Assessed CS - 16-24 (2014)]]&lt;&gt;0),"ERROR","")</f>
        <v/>
      </c>
      <c r="AH99" s="125" t="str">
        <f>IF(OR(ConsolGeog[[#This Row],[TEST: overlapping age ranges: Presented HS]]&lt;&gt;"",ConsolGeog[[#This Row],[TEST: overlapping age ranges: Presented CS]]&lt;&gt;"",ConsolGeog[[#This Row],[TEST: overlapping age ranges: Assessed HS]]&lt;&gt;"",ConsolGeog[[#This Row],[TEST: overlapping age ranges: Assessed CS]]&lt;&gt;""),"ERROR","")</f>
        <v/>
      </c>
      <c r="AI9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0" spans="1:35" s="35" customFormat="1" ht="15" customHeight="1">
      <c r="A100" s="38" t="s">
        <v>725</v>
      </c>
      <c r="B100" s="38" t="s">
        <v>65</v>
      </c>
      <c r="C100" s="38">
        <v>82881</v>
      </c>
      <c r="D100" s="38">
        <v>116451.96</v>
      </c>
      <c r="E100" s="38" t="s">
        <v>725</v>
      </c>
      <c r="F100" s="112" t="str">
        <f>IF(ISERROR(MATCH(ConsolGeog[[#This Row],[lad14cd]],CentrepointSourced[2014 ONS Code],0)),1,"")</f>
        <v/>
      </c>
      <c r="G100" s="113" t="str">
        <f>TRIM(IF(ConsolGeog[[#This Row],[Not in Centre Point Sourced?]]=1,INDEX(LKP_MissingLATypesDQ[TYPE],MATCH(ConsolGeog[[#This Row],[lad14cd]],LKP_MissingLATypesDQ[ONS_CODE],0)),INDEX(CentrepointSourced[LA Type DQ],MATCH(ConsolGeog[[#This Row],[lad14cd]],CentrepointSourced[2014 ONS Code],0))))</f>
        <v>District</v>
      </c>
      <c r="H100" s="113" t="str">
        <f>IF(OR(ConsolGeog[[#This Row],[LA Type]]="Unitary",ConsolGeog[[#This Row],[LA Type]]="District"),"England",INDEX(CentrepointSourced[Country],MATCH(ConsolGeog[[#This Row],[lad14cd]],CentrepointSourced[2014 ONS Code],0)))</f>
        <v>England</v>
      </c>
      <c r="I10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00" s="114">
        <f>SUMIFS(CentrepointSourced[Presented HS - 16-17],CentrepointSourced[2014 ONS Code],ConsolGeog[[#This Row],[lad14cd]],CentrepointSourced[Year],2014)</f>
        <v>0</v>
      </c>
      <c r="K100" s="114">
        <f>SUMIFS(CentrepointSourced[Presented HS - 16-24],CentrepointSourced[2014 ONS Code],ConsolGeog[[#This Row],[lad14cd]],CentrepointSourced[Year],2014)</f>
        <v>0</v>
      </c>
      <c r="L100" s="114">
        <f>SUMIFS(CentrepointSourced[Presented HS - 18-24],CentrepointSourced[2014 ONS Code],ConsolGeog[[#This Row],[lad14cd]],CentrepointSourced[Year],2014)</f>
        <v>38</v>
      </c>
      <c r="M100" s="114">
        <f>SUMIFS(CentrepointSourced[Assessed HS - 16-17],CentrepointSourced[2014 ONS Code],ConsolGeog[[#This Row],[lad14cd]],CentrepointSourced[Year],2014)</f>
        <v>0</v>
      </c>
      <c r="N100" s="114">
        <f>SUMIFS(CentrepointSourced[Assessed HS - 16-24],CentrepointSourced[2014 ONS Code],ConsolGeog[[#This Row],[lad14cd]],CentrepointSourced[Year],2014)</f>
        <v>0</v>
      </c>
      <c r="O100" s="114">
        <f>SUMIFS(CentrepointSourced[Assessed HS - 18-24],CentrepointSourced[2014 ONS Code],ConsolGeog[[#This Row],[lad14cd]],CentrepointSourced[Year],2014)</f>
        <v>38</v>
      </c>
      <c r="P100" s="114">
        <f>SUMIFS(CentrepointSourced[Presented CS - 16-17],CentrepointSourced[Local Authority DQ],ConsolGeog[[#This Row],[County Name]],CentrepointSourced[Year],2014)</f>
        <v>145</v>
      </c>
      <c r="Q100" s="114">
        <f>SUMIFS(CentrepointSourced[Presented CS - 16-24],CentrepointSourced[Local Authority DQ],ConsolGeog[[#This Row],[County Name]],CentrepointSourced[Year],2014)</f>
        <v>0</v>
      </c>
      <c r="R100" s="114">
        <f>SUMIFS(CentrepointSourced[Presented CS - 18-24],CentrepointSourced[Local Authority DQ],ConsolGeog[[#This Row],[County Name]],CentrepointSourced[Year],2014)</f>
        <v>0</v>
      </c>
      <c r="S100" s="114">
        <f>SUMIFS(CentrepointSourced[Assessed CS - 16-17],CentrepointSourced[Local Authority DQ],ConsolGeog[[#This Row],[County Name]],CentrepointSourced[Year],2014)</f>
        <v>140</v>
      </c>
      <c r="T100" s="114">
        <f>SUMIFS(CentrepointSourced[Assessed CS - 16-24],CentrepointSourced[Local Authority DQ],ConsolGeog[[#This Row],[County Name]],CentrepointSourced[Year],2014)</f>
        <v>0</v>
      </c>
      <c r="U100" s="114">
        <f>SUMIFS(CentrepointSourced[Assessed CS - 18-24],CentrepointSourced[Local Authority DQ],ConsolGeog[[#This Row],[County Name]],CentrepointSourced[Year],2014)</f>
        <v>0</v>
      </c>
      <c r="V100" s="114">
        <f>IF(ConsolGeog[[#This Row],[LA Type]]="District",SUMIFS(ConsolGeog[population],ConsolGeog[LA Type],"District",ConsolGeog[County Name],ConsolGeog[[#This Row],[County Name]]),IF(ConsolGeog[[#This Row],[LA Type]]="Unitary",ConsolGeog[[#This Row],[population]],0))</f>
        <v>596984</v>
      </c>
      <c r="W100" s="115">
        <f>IF(ConsolGeog[[#This Row],[COUNTY: Sum of districts'' populations '[non additive!']]]=0,0,ConsolGeog[[#This Row],[population]]/ConsolGeog[[#This Row],[COUNTY: Sum of districts'' populations '[non additive!']]])</f>
        <v>0.13883286654248689</v>
      </c>
      <c r="X100" s="125">
        <f>ConsolGeog[[#This Row],[COUNTY: Presented CS - 16-17 (2014) '[non additive!']]]*ConsolGeog[[#This Row],[County Stats Distribution Factor]]</f>
        <v>20.130765648660599</v>
      </c>
      <c r="Y100" s="125">
        <f>ConsolGeog[[#This Row],[COUNTY: Presented CS - 16-24 (2014) '[non additive!']]]*ConsolGeog[[#This Row],[County Stats Distribution Factor]]</f>
        <v>0</v>
      </c>
      <c r="Z100" s="125">
        <f>ConsolGeog[[#This Row],[COUNTY: Presented CS - 18-24 (2014) '[non additive!']]]*ConsolGeog[[#This Row],[County Stats Distribution Factor]]</f>
        <v>0</v>
      </c>
      <c r="AA100" s="125">
        <f>ConsolGeog[[#This Row],[COUNTY: Assessed CS - 16-17 (2014) '[non additive!']]]*ConsolGeog[[#This Row],[County Stats Distribution Factor]]</f>
        <v>19.436601315948163</v>
      </c>
      <c r="AB100" s="125">
        <f>ConsolGeog[[#This Row],[COUNTY: Assessed CS - 16-24 (2014) '[non additive!']]]*ConsolGeog[[#This Row],[County Stats Distribution Factor]]</f>
        <v>0</v>
      </c>
      <c r="AC100" s="125">
        <f>ConsolGeog[[#This Row],[COUNTY: Assessed CS - 18-24 (2014) '[non additive!']]]*ConsolGeog[[#This Row],[County Stats Distribution Factor]]</f>
        <v>0</v>
      </c>
      <c r="AD100" s="125" t="str">
        <f>IF(AND(ConsolGeog[[#This Row],[Presented HS - 16-17 (2014)]]+ConsolGeog[[#This Row],[Presented HS - 18-24 (2014)]]&lt;&gt;0,ConsolGeog[[#This Row],[Presented HS - 16-24 (2014)]]&lt;&gt;0),"ERROR","")</f>
        <v/>
      </c>
      <c r="AE100" s="125" t="str">
        <f>IF(AND(ConsolGeog[[#This Row],[Presented CS - 16-17 (2014)]]+ConsolGeog[[#This Row],[Presented CS - 18-24 (2014)]]&lt;&gt;0,ConsolGeog[[#This Row],[Presented CS - 16-24 (2014)]]&lt;&gt;0),"ERROR","")</f>
        <v/>
      </c>
      <c r="AF100" s="125" t="str">
        <f>IF(AND(ConsolGeog[[#This Row],[Assessed HS - 16-17 (2014)]]+ConsolGeog[[#This Row],[Assessed HS - 18-24 (2014)]]&lt;&gt;0,ConsolGeog[[#This Row],[Assessed HS - 16-24 (2014)]]&lt;&gt;0),"ERROR","")</f>
        <v/>
      </c>
      <c r="AG100" s="125" t="str">
        <f>IF(AND(ConsolGeog[[#This Row],[Assessed CS - 16-17 (2014)]]+ConsolGeog[[#This Row],[Assessed CS - 18-24 (2014)]]&lt;&gt;0,ConsolGeog[[#This Row],[Assessed CS - 16-24 (2014)]]&lt;&gt;0),"ERROR","")</f>
        <v/>
      </c>
      <c r="AH10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1" spans="1:35" ht="15" customHeight="1">
      <c r="A101" s="38" t="s">
        <v>724</v>
      </c>
      <c r="B101" s="38" t="s">
        <v>124</v>
      </c>
      <c r="C101" s="38">
        <v>81961</v>
      </c>
      <c r="D101" s="38">
        <v>52650.63</v>
      </c>
      <c r="E101" s="38" t="s">
        <v>724</v>
      </c>
      <c r="F101" s="116" t="str">
        <f>IF(ISERROR(MATCH(ConsolGeog[[#This Row],[lad14cd]],CentrepointSourced[2014 ONS Code],0)),1,"")</f>
        <v/>
      </c>
      <c r="G101" s="113" t="str">
        <f>TRIM(IF(ConsolGeog[[#This Row],[Not in Centre Point Sourced?]]=1,INDEX(LKP_MissingLATypesDQ[TYPE],MATCH(ConsolGeog[[#This Row],[lad14cd]],LKP_MissingLATypesDQ[ONS_CODE],0)),INDEX(CentrepointSourced[LA Type DQ],MATCH(ConsolGeog[[#This Row],[lad14cd]],CentrepointSourced[2014 ONS Code],0))))</f>
        <v>District</v>
      </c>
      <c r="H101" s="117" t="str">
        <f>IF(OR(ConsolGeog[[#This Row],[LA Type]]="Unitary",ConsolGeog[[#This Row],[LA Type]]="District"),"England",INDEX(CentrepointSourced[Country],MATCH(ConsolGeog[[#This Row],[lad14cd]],CentrepointSourced[2014 ONS Code],0)))</f>
        <v>England</v>
      </c>
      <c r="I10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01" s="114">
        <f>SUMIFS(CentrepointSourced[Presented HS - 16-17],CentrepointSourced[2014 ONS Code],ConsolGeog[[#This Row],[lad14cd]],CentrepointSourced[Year],2014)</f>
        <v>17</v>
      </c>
      <c r="K101" s="114">
        <f>SUMIFS(CentrepointSourced[Presented HS - 16-24],CentrepointSourced[2014 ONS Code],ConsolGeog[[#This Row],[lad14cd]],CentrepointSourced[Year],2014)</f>
        <v>0</v>
      </c>
      <c r="L101" s="114">
        <f>SUMIFS(CentrepointSourced[Presented HS - 18-24],CentrepointSourced[2014 ONS Code],ConsolGeog[[#This Row],[lad14cd]],CentrepointSourced[Year],2014)</f>
        <v>331</v>
      </c>
      <c r="M101" s="114">
        <f>SUMIFS(CentrepointSourced[Assessed HS - 16-17],CentrepointSourced[2014 ONS Code],ConsolGeog[[#This Row],[lad14cd]],CentrepointSourced[Year],2014)</f>
        <v>0</v>
      </c>
      <c r="N101" s="114">
        <f>SUMIFS(CentrepointSourced[Assessed HS - 16-24],CentrepointSourced[2014 ONS Code],ConsolGeog[[#This Row],[lad14cd]],CentrepointSourced[Year],2014)</f>
        <v>0</v>
      </c>
      <c r="O101" s="114">
        <f>SUMIFS(CentrepointSourced[Assessed HS - 18-24],CentrepointSourced[2014 ONS Code],ConsolGeog[[#This Row],[lad14cd]],CentrepointSourced[Year],2014)</f>
        <v>10</v>
      </c>
      <c r="P101" s="114">
        <f>SUMIFS(CentrepointSourced[Presented CS - 16-17],CentrepointSourced[Local Authority DQ],ConsolGeog[[#This Row],[County Name]],CentrepointSourced[Year],2014)</f>
        <v>145</v>
      </c>
      <c r="Q101" s="114">
        <f>SUMIFS(CentrepointSourced[Presented CS - 16-24],CentrepointSourced[Local Authority DQ],ConsolGeog[[#This Row],[County Name]],CentrepointSourced[Year],2014)</f>
        <v>0</v>
      </c>
      <c r="R101" s="114">
        <f>SUMIFS(CentrepointSourced[Presented CS - 18-24],CentrepointSourced[Local Authority DQ],ConsolGeog[[#This Row],[County Name]],CentrepointSourced[Year],2014)</f>
        <v>0</v>
      </c>
      <c r="S101" s="114">
        <f>SUMIFS(CentrepointSourced[Assessed CS - 16-17],CentrepointSourced[Local Authority DQ],ConsolGeog[[#This Row],[County Name]],CentrepointSourced[Year],2014)</f>
        <v>140</v>
      </c>
      <c r="T101" s="114">
        <f>SUMIFS(CentrepointSourced[Assessed CS - 16-24],CentrepointSourced[Local Authority DQ],ConsolGeog[[#This Row],[County Name]],CentrepointSourced[Year],2014)</f>
        <v>0</v>
      </c>
      <c r="U101" s="114">
        <f>SUMIFS(CentrepointSourced[Assessed CS - 18-24],CentrepointSourced[Local Authority DQ],ConsolGeog[[#This Row],[County Name]],CentrepointSourced[Year],2014)</f>
        <v>0</v>
      </c>
      <c r="V101" s="114">
        <f>IF(ConsolGeog[[#This Row],[LA Type]]="District",SUMIFS(ConsolGeog[population],ConsolGeog[LA Type],"District",ConsolGeog[County Name],ConsolGeog[[#This Row],[County Name]]),IF(ConsolGeog[[#This Row],[LA Type]]="Unitary",ConsolGeog[[#This Row],[population]],0))</f>
        <v>596984</v>
      </c>
      <c r="W101" s="115">
        <f>IF(ConsolGeog[[#This Row],[COUNTY: Sum of districts'' populations '[non additive!']]]=0,0,ConsolGeog[[#This Row],[population]]/ConsolGeog[[#This Row],[COUNTY: Sum of districts'' populations '[non additive!']]])</f>
        <v>0.13729178671455181</v>
      </c>
      <c r="X101" s="125">
        <f>ConsolGeog[[#This Row],[COUNTY: Presented CS - 16-17 (2014) '[non additive!']]]*ConsolGeog[[#This Row],[County Stats Distribution Factor]]</f>
        <v>19.907309073610012</v>
      </c>
      <c r="Y101" s="125">
        <f>ConsolGeog[[#This Row],[COUNTY: Presented CS - 16-24 (2014) '[non additive!']]]*ConsolGeog[[#This Row],[County Stats Distribution Factor]]</f>
        <v>0</v>
      </c>
      <c r="Z101" s="125">
        <f>ConsolGeog[[#This Row],[COUNTY: Presented CS - 18-24 (2014) '[non additive!']]]*ConsolGeog[[#This Row],[County Stats Distribution Factor]]</f>
        <v>0</v>
      </c>
      <c r="AA101" s="125">
        <f>ConsolGeog[[#This Row],[COUNTY: Assessed CS - 16-17 (2014) '[non additive!']]]*ConsolGeog[[#This Row],[County Stats Distribution Factor]]</f>
        <v>19.220850140037253</v>
      </c>
      <c r="AB101" s="125">
        <f>ConsolGeog[[#This Row],[COUNTY: Assessed CS - 16-24 (2014) '[non additive!']]]*ConsolGeog[[#This Row],[County Stats Distribution Factor]]</f>
        <v>0</v>
      </c>
      <c r="AC101" s="125">
        <f>ConsolGeog[[#This Row],[COUNTY: Assessed CS - 18-24 (2014) '[non additive!']]]*ConsolGeog[[#This Row],[County Stats Distribution Factor]]</f>
        <v>0</v>
      </c>
      <c r="AD101" s="125" t="str">
        <f>IF(AND(ConsolGeog[[#This Row],[Presented HS - 16-17 (2014)]]+ConsolGeog[[#This Row],[Presented HS - 18-24 (2014)]]&lt;&gt;0,ConsolGeog[[#This Row],[Presented HS - 16-24 (2014)]]&lt;&gt;0),"ERROR","")</f>
        <v/>
      </c>
      <c r="AE101" s="125" t="str">
        <f>IF(AND(ConsolGeog[[#This Row],[Presented CS - 16-17 (2014)]]+ConsolGeog[[#This Row],[Presented CS - 18-24 (2014)]]&lt;&gt;0,ConsolGeog[[#This Row],[Presented CS - 16-24 (2014)]]&lt;&gt;0),"ERROR","")</f>
        <v/>
      </c>
      <c r="AF101" s="125" t="str">
        <f>IF(AND(ConsolGeog[[#This Row],[Assessed HS - 16-17 (2014)]]+ConsolGeog[[#This Row],[Assessed HS - 18-24 (2014)]]&lt;&gt;0,ConsolGeog[[#This Row],[Assessed HS - 16-24 (2014)]]&lt;&gt;0),"ERROR","")</f>
        <v/>
      </c>
      <c r="AG101" s="125" t="str">
        <f>IF(AND(ConsolGeog[[#This Row],[Assessed CS - 16-17 (2014)]]+ConsolGeog[[#This Row],[Assessed CS - 18-24 (2014)]]&lt;&gt;0,ConsolGeog[[#This Row],[Assessed CS - 16-24 (2014)]]&lt;&gt;0),"ERROR","")</f>
        <v/>
      </c>
      <c r="AH10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2" spans="1:35">
      <c r="A102" s="38" t="s">
        <v>722</v>
      </c>
      <c r="B102" s="38" t="s">
        <v>723</v>
      </c>
      <c r="C102" s="38">
        <v>47752</v>
      </c>
      <c r="D102" s="38">
        <v>5038.96</v>
      </c>
      <c r="E102" s="38" t="s">
        <v>722</v>
      </c>
      <c r="F102" s="116">
        <f>IF(ISERROR(MATCH(ConsolGeog[[#This Row],[lad14cd]],CentrepointSourced[2014 ONS Code],0)),1,"")</f>
        <v>1</v>
      </c>
      <c r="G102" s="113" t="str">
        <f>TRIM(IF(ConsolGeog[[#This Row],[Not in Centre Point Sourced?]]=1,INDEX(LKP_MissingLATypesDQ[TYPE],MATCH(ConsolGeog[[#This Row],[lad14cd]],LKP_MissingLATypesDQ[ONS_CODE],0)),INDEX(CentrepointSourced[LA Type DQ],MATCH(ConsolGeog[[#This Row],[lad14cd]],CentrepointSourced[2014 ONS Code],0))))</f>
        <v>District</v>
      </c>
      <c r="H102" s="117" t="str">
        <f>IF(OR(ConsolGeog[[#This Row],[LA Type]]="Unitary",ConsolGeog[[#This Row],[LA Type]]="District"),"England",INDEX(CentrepointSourced[Country],MATCH(ConsolGeog[[#This Row],[lad14cd]],CentrepointSourced[2014 ONS Code],0)))</f>
        <v>England</v>
      </c>
      <c r="I10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2" s="114">
        <f>SUMIFS(CentrepointSourced[Presented HS - 16-17],CentrepointSourced[2014 ONS Code],ConsolGeog[[#This Row],[lad14cd]],CentrepointSourced[Year],2014)</f>
        <v>0</v>
      </c>
      <c r="K102" s="114">
        <f>SUMIFS(CentrepointSourced[Presented HS - 16-24],CentrepointSourced[2014 ONS Code],ConsolGeog[[#This Row],[lad14cd]],CentrepointSourced[Year],2014)</f>
        <v>0</v>
      </c>
      <c r="L102" s="114">
        <f>SUMIFS(CentrepointSourced[Presented HS - 18-24],CentrepointSourced[2014 ONS Code],ConsolGeog[[#This Row],[lad14cd]],CentrepointSourced[Year],2014)</f>
        <v>0</v>
      </c>
      <c r="M102" s="114">
        <f>SUMIFS(CentrepointSourced[Assessed HS - 16-17],CentrepointSourced[2014 ONS Code],ConsolGeog[[#This Row],[lad14cd]],CentrepointSourced[Year],2014)</f>
        <v>0</v>
      </c>
      <c r="N102" s="114">
        <f>SUMIFS(CentrepointSourced[Assessed HS - 16-24],CentrepointSourced[2014 ONS Code],ConsolGeog[[#This Row],[lad14cd]],CentrepointSourced[Year],2014)</f>
        <v>0</v>
      </c>
      <c r="O102" s="114">
        <f>SUMIFS(CentrepointSourced[Assessed HS - 18-24],CentrepointSourced[2014 ONS Code],ConsolGeog[[#This Row],[lad14cd]],CentrepointSourced[Year],2014)</f>
        <v>0</v>
      </c>
      <c r="P102" s="114">
        <f>SUMIFS(CentrepointSourced[Presented CS - 16-17],CentrepointSourced[Local Authority DQ],ConsolGeog[[#This Row],[County Name]],CentrepointSourced[Year],2014)</f>
        <v>0</v>
      </c>
      <c r="Q102" s="114">
        <f>SUMIFS(CentrepointSourced[Presented CS - 16-24],CentrepointSourced[Local Authority DQ],ConsolGeog[[#This Row],[County Name]],CentrepointSourced[Year],2014)</f>
        <v>0</v>
      </c>
      <c r="R102" s="114">
        <f>SUMIFS(CentrepointSourced[Presented CS - 18-24],CentrepointSourced[Local Authority DQ],ConsolGeog[[#This Row],[County Name]],CentrepointSourced[Year],2014)</f>
        <v>0</v>
      </c>
      <c r="S102" s="114">
        <f>SUMIFS(CentrepointSourced[Assessed CS - 16-17],CentrepointSourced[Local Authority DQ],ConsolGeog[[#This Row],[County Name]],CentrepointSourced[Year],2014)</f>
        <v>0</v>
      </c>
      <c r="T102" s="114">
        <f>SUMIFS(CentrepointSourced[Assessed CS - 16-24],CentrepointSourced[Local Authority DQ],ConsolGeog[[#This Row],[County Name]],CentrepointSourced[Year],2014)</f>
        <v>0</v>
      </c>
      <c r="U102" s="114">
        <f>SUMIFS(CentrepointSourced[Assessed CS - 18-24],CentrepointSourced[Local Authority DQ],ConsolGeog[[#This Row],[County Name]],CentrepointSourced[Year],2014)</f>
        <v>0</v>
      </c>
      <c r="V102" s="114">
        <f>IF(ConsolGeog[[#This Row],[LA Type]]="District",SUMIFS(ConsolGeog[population],ConsolGeog[LA Type],"District",ConsolGeog[County Name],ConsolGeog[[#This Row],[County Name]]),IF(ConsolGeog[[#This Row],[LA Type]]="Unitary",ConsolGeog[[#This Row],[population]],0))</f>
        <v>412905</v>
      </c>
      <c r="W102" s="115">
        <f>IF(ConsolGeog[[#This Row],[COUNTY: Sum of districts'' populations '[non additive!']]]=0,0,ConsolGeog[[#This Row],[population]]/ConsolGeog[[#This Row],[COUNTY: Sum of districts'' populations '[non additive!']]])</f>
        <v>0.11564887807122703</v>
      </c>
      <c r="X102" s="125">
        <f>ConsolGeog[[#This Row],[COUNTY: Presented CS - 16-17 (2014) '[non additive!']]]*ConsolGeog[[#This Row],[County Stats Distribution Factor]]</f>
        <v>0</v>
      </c>
      <c r="Y102" s="125">
        <f>ConsolGeog[[#This Row],[COUNTY: Presented CS - 16-24 (2014) '[non additive!']]]*ConsolGeog[[#This Row],[County Stats Distribution Factor]]</f>
        <v>0</v>
      </c>
      <c r="Z102" s="125">
        <f>ConsolGeog[[#This Row],[COUNTY: Presented CS - 18-24 (2014) '[non additive!']]]*ConsolGeog[[#This Row],[County Stats Distribution Factor]]</f>
        <v>0</v>
      </c>
      <c r="AA102" s="125">
        <f>ConsolGeog[[#This Row],[COUNTY: Assessed CS - 16-17 (2014) '[non additive!']]]*ConsolGeog[[#This Row],[County Stats Distribution Factor]]</f>
        <v>0</v>
      </c>
      <c r="AB102" s="125">
        <f>ConsolGeog[[#This Row],[COUNTY: Assessed CS - 16-24 (2014) '[non additive!']]]*ConsolGeog[[#This Row],[County Stats Distribution Factor]]</f>
        <v>0</v>
      </c>
      <c r="AC102" s="125">
        <f>ConsolGeog[[#This Row],[COUNTY: Assessed CS - 18-24 (2014) '[non additive!']]]*ConsolGeog[[#This Row],[County Stats Distribution Factor]]</f>
        <v>0</v>
      </c>
      <c r="AD102" s="125" t="str">
        <f>IF(AND(ConsolGeog[[#This Row],[Presented HS - 16-17 (2014)]]+ConsolGeog[[#This Row],[Presented HS - 18-24 (2014)]]&lt;&gt;0,ConsolGeog[[#This Row],[Presented HS - 16-24 (2014)]]&lt;&gt;0),"ERROR","")</f>
        <v/>
      </c>
      <c r="AE102" s="125" t="str">
        <f>IF(AND(ConsolGeog[[#This Row],[Presented CS - 16-17 (2014)]]+ConsolGeog[[#This Row],[Presented CS - 18-24 (2014)]]&lt;&gt;0,ConsolGeog[[#This Row],[Presented CS - 16-24 (2014)]]&lt;&gt;0),"ERROR","")</f>
        <v/>
      </c>
      <c r="AF102" s="125" t="str">
        <f>IF(AND(ConsolGeog[[#This Row],[Assessed HS - 16-17 (2014)]]+ConsolGeog[[#This Row],[Assessed HS - 18-24 (2014)]]&lt;&gt;0,ConsolGeog[[#This Row],[Assessed HS - 16-24 (2014)]]&lt;&gt;0),"ERROR","")</f>
        <v/>
      </c>
      <c r="AG102" s="125" t="str">
        <f>IF(AND(ConsolGeog[[#This Row],[Assessed CS - 16-17 (2014)]]+ConsolGeog[[#This Row],[Assessed CS - 18-24 (2014)]]&lt;&gt;0,ConsolGeog[[#This Row],[Assessed CS - 16-24 (2014)]]&lt;&gt;0),"ERROR","")</f>
        <v/>
      </c>
      <c r="AH10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3" spans="1:35" s="35" customFormat="1">
      <c r="A103" s="38" t="s">
        <v>720</v>
      </c>
      <c r="B103" s="38" t="s">
        <v>721</v>
      </c>
      <c r="C103" s="38">
        <v>87166</v>
      </c>
      <c r="D103" s="38">
        <v>35436.57</v>
      </c>
      <c r="E103" s="38" t="s">
        <v>720</v>
      </c>
      <c r="F103" s="112">
        <f>IF(ISERROR(MATCH(ConsolGeog[[#This Row],[lad14cd]],CentrepointSourced[2014 ONS Code],0)),1,"")</f>
        <v>1</v>
      </c>
      <c r="G103" s="113" t="str">
        <f>TRIM(IF(ConsolGeog[[#This Row],[Not in Centre Point Sourced?]]=1,INDEX(LKP_MissingLATypesDQ[TYPE],MATCH(ConsolGeog[[#This Row],[lad14cd]],LKP_MissingLATypesDQ[ONS_CODE],0)),INDEX(CentrepointSourced[LA Type DQ],MATCH(ConsolGeog[[#This Row],[lad14cd]],CentrepointSourced[2014 ONS Code],0))))</f>
        <v>District</v>
      </c>
      <c r="H103" s="113" t="str">
        <f>IF(OR(ConsolGeog[[#This Row],[LA Type]]="Unitary",ConsolGeog[[#This Row],[LA Type]]="District"),"England",INDEX(CentrepointSourced[Country],MATCH(ConsolGeog[[#This Row],[lad14cd]],CentrepointSourced[2014 ONS Code],0)))</f>
        <v>England</v>
      </c>
      <c r="I10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3" s="114">
        <f>SUMIFS(CentrepointSourced[Presented HS - 16-17],CentrepointSourced[2014 ONS Code],ConsolGeog[[#This Row],[lad14cd]],CentrepointSourced[Year],2014)</f>
        <v>0</v>
      </c>
      <c r="K103" s="114">
        <f>SUMIFS(CentrepointSourced[Presented HS - 16-24],CentrepointSourced[2014 ONS Code],ConsolGeog[[#This Row],[lad14cd]],CentrepointSourced[Year],2014)</f>
        <v>0</v>
      </c>
      <c r="L103" s="114">
        <f>SUMIFS(CentrepointSourced[Presented HS - 18-24],CentrepointSourced[2014 ONS Code],ConsolGeog[[#This Row],[lad14cd]],CentrepointSourced[Year],2014)</f>
        <v>0</v>
      </c>
      <c r="M103" s="114">
        <f>SUMIFS(CentrepointSourced[Assessed HS - 16-17],CentrepointSourced[2014 ONS Code],ConsolGeog[[#This Row],[lad14cd]],CentrepointSourced[Year],2014)</f>
        <v>0</v>
      </c>
      <c r="N103" s="114">
        <f>SUMIFS(CentrepointSourced[Assessed HS - 16-24],CentrepointSourced[2014 ONS Code],ConsolGeog[[#This Row],[lad14cd]],CentrepointSourced[Year],2014)</f>
        <v>0</v>
      </c>
      <c r="O103" s="114">
        <f>SUMIFS(CentrepointSourced[Assessed HS - 18-24],CentrepointSourced[2014 ONS Code],ConsolGeog[[#This Row],[lad14cd]],CentrepointSourced[Year],2014)</f>
        <v>0</v>
      </c>
      <c r="P103" s="114">
        <f>SUMIFS(CentrepointSourced[Presented CS - 16-17],CentrepointSourced[Local Authority DQ],ConsolGeog[[#This Row],[County Name]],CentrepointSourced[Year],2014)</f>
        <v>0</v>
      </c>
      <c r="Q103" s="114">
        <f>SUMIFS(CentrepointSourced[Presented CS - 16-24],CentrepointSourced[Local Authority DQ],ConsolGeog[[#This Row],[County Name]],CentrepointSourced[Year],2014)</f>
        <v>0</v>
      </c>
      <c r="R103" s="114">
        <f>SUMIFS(CentrepointSourced[Presented CS - 18-24],CentrepointSourced[Local Authority DQ],ConsolGeog[[#This Row],[County Name]],CentrepointSourced[Year],2014)</f>
        <v>0</v>
      </c>
      <c r="S103" s="114">
        <f>SUMIFS(CentrepointSourced[Assessed CS - 16-17],CentrepointSourced[Local Authority DQ],ConsolGeog[[#This Row],[County Name]],CentrepointSourced[Year],2014)</f>
        <v>0</v>
      </c>
      <c r="T103" s="114">
        <f>SUMIFS(CentrepointSourced[Assessed CS - 16-24],CentrepointSourced[Local Authority DQ],ConsolGeog[[#This Row],[County Name]],CentrepointSourced[Year],2014)</f>
        <v>0</v>
      </c>
      <c r="U103" s="114">
        <f>SUMIFS(CentrepointSourced[Assessed CS - 18-24],CentrepointSourced[Local Authority DQ],ConsolGeog[[#This Row],[County Name]],CentrepointSourced[Year],2014)</f>
        <v>0</v>
      </c>
      <c r="V103" s="114">
        <f>IF(ConsolGeog[[#This Row],[LA Type]]="District",SUMIFS(ConsolGeog[population],ConsolGeog[LA Type],"District",ConsolGeog[County Name],ConsolGeog[[#This Row],[County Name]]),IF(ConsolGeog[[#This Row],[LA Type]]="Unitary",ConsolGeog[[#This Row],[population]],0))</f>
        <v>412905</v>
      </c>
      <c r="W103" s="115">
        <f>IF(ConsolGeog[[#This Row],[COUNTY: Sum of districts'' populations '[non additive!']]]=0,0,ConsolGeog[[#This Row],[population]]/ConsolGeog[[#This Row],[COUNTY: Sum of districts'' populations '[non additive!']]])</f>
        <v>0.21110424916142939</v>
      </c>
      <c r="X103" s="125">
        <f>ConsolGeog[[#This Row],[COUNTY: Presented CS - 16-17 (2014) '[non additive!']]]*ConsolGeog[[#This Row],[County Stats Distribution Factor]]</f>
        <v>0</v>
      </c>
      <c r="Y103" s="125">
        <f>ConsolGeog[[#This Row],[COUNTY: Presented CS - 16-24 (2014) '[non additive!']]]*ConsolGeog[[#This Row],[County Stats Distribution Factor]]</f>
        <v>0</v>
      </c>
      <c r="Z103" s="125">
        <f>ConsolGeog[[#This Row],[COUNTY: Presented CS - 18-24 (2014) '[non additive!']]]*ConsolGeog[[#This Row],[County Stats Distribution Factor]]</f>
        <v>0</v>
      </c>
      <c r="AA103" s="125">
        <f>ConsolGeog[[#This Row],[COUNTY: Assessed CS - 16-17 (2014) '[non additive!']]]*ConsolGeog[[#This Row],[County Stats Distribution Factor]]</f>
        <v>0</v>
      </c>
      <c r="AB103" s="125">
        <f>ConsolGeog[[#This Row],[COUNTY: Assessed CS - 16-24 (2014) '[non additive!']]]*ConsolGeog[[#This Row],[County Stats Distribution Factor]]</f>
        <v>0</v>
      </c>
      <c r="AC103" s="125">
        <f>ConsolGeog[[#This Row],[COUNTY: Assessed CS - 18-24 (2014) '[non additive!']]]*ConsolGeog[[#This Row],[County Stats Distribution Factor]]</f>
        <v>0</v>
      </c>
      <c r="AD103" s="125" t="str">
        <f>IF(AND(ConsolGeog[[#This Row],[Presented HS - 16-17 (2014)]]+ConsolGeog[[#This Row],[Presented HS - 18-24 (2014)]]&lt;&gt;0,ConsolGeog[[#This Row],[Presented HS - 16-24 (2014)]]&lt;&gt;0),"ERROR","")</f>
        <v/>
      </c>
      <c r="AE103" s="125" t="str">
        <f>IF(AND(ConsolGeog[[#This Row],[Presented CS - 16-17 (2014)]]+ConsolGeog[[#This Row],[Presented CS - 18-24 (2014)]]&lt;&gt;0,ConsolGeog[[#This Row],[Presented CS - 16-24 (2014)]]&lt;&gt;0),"ERROR","")</f>
        <v/>
      </c>
      <c r="AF103" s="125" t="str">
        <f>IF(AND(ConsolGeog[[#This Row],[Assessed HS - 16-17 (2014)]]+ConsolGeog[[#This Row],[Assessed HS - 18-24 (2014)]]&lt;&gt;0,ConsolGeog[[#This Row],[Assessed HS - 16-24 (2014)]]&lt;&gt;0),"ERROR","")</f>
        <v/>
      </c>
      <c r="AG103" s="125" t="str">
        <f>IF(AND(ConsolGeog[[#This Row],[Assessed CS - 16-17 (2014)]]+ConsolGeog[[#This Row],[Assessed CS - 18-24 (2014)]]&lt;&gt;0,ConsolGeog[[#This Row],[Assessed CS - 16-24 (2014)]]&lt;&gt;0),"ERROR","")</f>
        <v/>
      </c>
      <c r="AH10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4" spans="1:35" ht="15" customHeight="1">
      <c r="A104" s="38" t="s">
        <v>719</v>
      </c>
      <c r="B104" s="38" t="s">
        <v>138</v>
      </c>
      <c r="C104" s="38">
        <v>68583</v>
      </c>
      <c r="D104" s="38">
        <v>60921.760000000002</v>
      </c>
      <c r="E104" s="38" t="s">
        <v>719</v>
      </c>
      <c r="F104" s="116" t="str">
        <f>IF(ISERROR(MATCH(ConsolGeog[[#This Row],[lad14cd]],CentrepointSourced[2014 ONS Code],0)),1,"")</f>
        <v/>
      </c>
      <c r="G104" s="113" t="str">
        <f>TRIM(IF(ConsolGeog[[#This Row],[Not in Centre Point Sourced?]]=1,INDEX(LKP_MissingLATypesDQ[TYPE],MATCH(ConsolGeog[[#This Row],[lad14cd]],LKP_MissingLATypesDQ[ONS_CODE],0)),INDEX(CentrepointSourced[LA Type DQ],MATCH(ConsolGeog[[#This Row],[lad14cd]],CentrepointSourced[2014 ONS Code],0))))</f>
        <v>District</v>
      </c>
      <c r="H104" s="117" t="str">
        <f>IF(OR(ConsolGeog[[#This Row],[LA Type]]="Unitary",ConsolGeog[[#This Row],[LA Type]]="District"),"England",INDEX(CentrepointSourced[Country],MATCH(ConsolGeog[[#This Row],[lad14cd]],CentrepointSourced[2014 ONS Code],0)))</f>
        <v>England</v>
      </c>
      <c r="I10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4" s="114">
        <f>SUMIFS(CentrepointSourced[Presented HS - 16-17],CentrepointSourced[2014 ONS Code],ConsolGeog[[#This Row],[lad14cd]],CentrepointSourced[Year],2014)</f>
        <v>15</v>
      </c>
      <c r="K104" s="114">
        <f>SUMIFS(CentrepointSourced[Presented HS - 16-24],CentrepointSourced[2014 ONS Code],ConsolGeog[[#This Row],[lad14cd]],CentrepointSourced[Year],2014)</f>
        <v>0</v>
      </c>
      <c r="L104" s="114">
        <f>SUMIFS(CentrepointSourced[Presented HS - 18-24],CentrepointSourced[2014 ONS Code],ConsolGeog[[#This Row],[lad14cd]],CentrepointSourced[Year],2014)</f>
        <v>147</v>
      </c>
      <c r="M104" s="114">
        <f>SUMIFS(CentrepointSourced[Assessed HS - 16-17],CentrepointSourced[2014 ONS Code],ConsolGeog[[#This Row],[lad14cd]],CentrepointSourced[Year],2014)</f>
        <v>0</v>
      </c>
      <c r="N104" s="114">
        <f>SUMIFS(CentrepointSourced[Assessed HS - 16-24],CentrepointSourced[2014 ONS Code],ConsolGeog[[#This Row],[lad14cd]],CentrepointSourced[Year],2014)</f>
        <v>0</v>
      </c>
      <c r="O104" s="114">
        <f>SUMIFS(CentrepointSourced[Assessed HS - 18-24],CentrepointSourced[2014 ONS Code],ConsolGeog[[#This Row],[lad14cd]],CentrepointSourced[Year],2014)</f>
        <v>11</v>
      </c>
      <c r="P104" s="114">
        <f>SUMIFS(CentrepointSourced[Presented CS - 16-17],CentrepointSourced[Local Authority DQ],ConsolGeog[[#This Row],[County Name]],CentrepointSourced[Year],2014)</f>
        <v>0</v>
      </c>
      <c r="Q104" s="114">
        <f>SUMIFS(CentrepointSourced[Presented CS - 16-24],CentrepointSourced[Local Authority DQ],ConsolGeog[[#This Row],[County Name]],CentrepointSourced[Year],2014)</f>
        <v>0</v>
      </c>
      <c r="R104" s="114">
        <f>SUMIFS(CentrepointSourced[Presented CS - 18-24],CentrepointSourced[Local Authority DQ],ConsolGeog[[#This Row],[County Name]],CentrepointSourced[Year],2014)</f>
        <v>0</v>
      </c>
      <c r="S104" s="114">
        <f>SUMIFS(CentrepointSourced[Assessed CS - 16-17],CentrepointSourced[Local Authority DQ],ConsolGeog[[#This Row],[County Name]],CentrepointSourced[Year],2014)</f>
        <v>0</v>
      </c>
      <c r="T104" s="114">
        <f>SUMIFS(CentrepointSourced[Assessed CS - 16-24],CentrepointSourced[Local Authority DQ],ConsolGeog[[#This Row],[County Name]],CentrepointSourced[Year],2014)</f>
        <v>0</v>
      </c>
      <c r="U104" s="114">
        <f>SUMIFS(CentrepointSourced[Assessed CS - 18-24],CentrepointSourced[Local Authority DQ],ConsolGeog[[#This Row],[County Name]],CentrepointSourced[Year],2014)</f>
        <v>0</v>
      </c>
      <c r="V104" s="114">
        <f>IF(ConsolGeog[[#This Row],[LA Type]]="District",SUMIFS(ConsolGeog[population],ConsolGeog[LA Type],"District",ConsolGeog[County Name],ConsolGeog[[#This Row],[County Name]]),IF(ConsolGeog[[#This Row],[LA Type]]="Unitary",ConsolGeog[[#This Row],[population]],0))</f>
        <v>412905</v>
      </c>
      <c r="W104" s="115">
        <f>IF(ConsolGeog[[#This Row],[COUNTY: Sum of districts'' populations '[non additive!']]]=0,0,ConsolGeog[[#This Row],[population]]/ConsolGeog[[#This Row],[COUNTY: Sum of districts'' populations '[non additive!']]])</f>
        <v>0.16609873941947906</v>
      </c>
      <c r="X104" s="125">
        <f>ConsolGeog[[#This Row],[COUNTY: Presented CS - 16-17 (2014) '[non additive!']]]*ConsolGeog[[#This Row],[County Stats Distribution Factor]]</f>
        <v>0</v>
      </c>
      <c r="Y104" s="125">
        <f>ConsolGeog[[#This Row],[COUNTY: Presented CS - 16-24 (2014) '[non additive!']]]*ConsolGeog[[#This Row],[County Stats Distribution Factor]]</f>
        <v>0</v>
      </c>
      <c r="Z104" s="125">
        <f>ConsolGeog[[#This Row],[COUNTY: Presented CS - 18-24 (2014) '[non additive!']]]*ConsolGeog[[#This Row],[County Stats Distribution Factor]]</f>
        <v>0</v>
      </c>
      <c r="AA104" s="125">
        <f>ConsolGeog[[#This Row],[COUNTY: Assessed CS - 16-17 (2014) '[non additive!']]]*ConsolGeog[[#This Row],[County Stats Distribution Factor]]</f>
        <v>0</v>
      </c>
      <c r="AB104" s="125">
        <f>ConsolGeog[[#This Row],[COUNTY: Assessed CS - 16-24 (2014) '[non additive!']]]*ConsolGeog[[#This Row],[County Stats Distribution Factor]]</f>
        <v>0</v>
      </c>
      <c r="AC104" s="125">
        <f>ConsolGeog[[#This Row],[COUNTY: Assessed CS - 18-24 (2014) '[non additive!']]]*ConsolGeog[[#This Row],[County Stats Distribution Factor]]</f>
        <v>0</v>
      </c>
      <c r="AD104" s="125" t="str">
        <f>IF(AND(ConsolGeog[[#This Row],[Presented HS - 16-17 (2014)]]+ConsolGeog[[#This Row],[Presented HS - 18-24 (2014)]]&lt;&gt;0,ConsolGeog[[#This Row],[Presented HS - 16-24 (2014)]]&lt;&gt;0),"ERROR","")</f>
        <v/>
      </c>
      <c r="AE104" s="125" t="str">
        <f>IF(AND(ConsolGeog[[#This Row],[Presented CS - 16-17 (2014)]]+ConsolGeog[[#This Row],[Presented CS - 18-24 (2014)]]&lt;&gt;0,ConsolGeog[[#This Row],[Presented CS - 16-24 (2014)]]&lt;&gt;0),"ERROR","")</f>
        <v/>
      </c>
      <c r="AF104" s="125" t="str">
        <f>IF(AND(ConsolGeog[[#This Row],[Assessed HS - 16-17 (2014)]]+ConsolGeog[[#This Row],[Assessed HS - 18-24 (2014)]]&lt;&gt;0,ConsolGeog[[#This Row],[Assessed HS - 16-24 (2014)]]&lt;&gt;0),"ERROR","")</f>
        <v/>
      </c>
      <c r="AG104" s="125" t="str">
        <f>IF(AND(ConsolGeog[[#This Row],[Assessed CS - 16-17 (2014)]]+ConsolGeog[[#This Row],[Assessed CS - 18-24 (2014)]]&lt;&gt;0,ConsolGeog[[#This Row],[Assessed CS - 16-24 (2014)]]&lt;&gt;0),"ERROR","")</f>
        <v/>
      </c>
      <c r="AH10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5" spans="1:35" ht="15" customHeight="1">
      <c r="A105" s="38" t="s">
        <v>718</v>
      </c>
      <c r="B105" s="38" t="s">
        <v>110</v>
      </c>
      <c r="C105" s="38">
        <v>44973</v>
      </c>
      <c r="D105" s="38">
        <v>40441.57</v>
      </c>
      <c r="E105" s="38" t="s">
        <v>718</v>
      </c>
      <c r="F105" s="116" t="str">
        <f>IF(ISERROR(MATCH(ConsolGeog[[#This Row],[lad14cd]],CentrepointSourced[2014 ONS Code],0)),1,"")</f>
        <v/>
      </c>
      <c r="G105" s="113" t="str">
        <f>TRIM(IF(ConsolGeog[[#This Row],[Not in Centre Point Sourced?]]=1,INDEX(LKP_MissingLATypesDQ[TYPE],MATCH(ConsolGeog[[#This Row],[lad14cd]],LKP_MissingLATypesDQ[ONS_CODE],0)),INDEX(CentrepointSourced[LA Type DQ],MATCH(ConsolGeog[[#This Row],[lad14cd]],CentrepointSourced[2014 ONS Code],0))))</f>
        <v>District</v>
      </c>
      <c r="H105" s="117" t="str">
        <f>IF(OR(ConsolGeog[[#This Row],[LA Type]]="Unitary",ConsolGeog[[#This Row],[LA Type]]="District"),"England",INDEX(CentrepointSourced[Country],MATCH(ConsolGeog[[#This Row],[lad14cd]],CentrepointSourced[2014 ONS Code],0)))</f>
        <v>England</v>
      </c>
      <c r="I10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5" s="114">
        <f>SUMIFS(CentrepointSourced[Presented HS - 16-17],CentrepointSourced[2014 ONS Code],ConsolGeog[[#This Row],[lad14cd]],CentrepointSourced[Year],2014)</f>
        <v>10</v>
      </c>
      <c r="K105" s="114">
        <f>SUMIFS(CentrepointSourced[Presented HS - 16-24],CentrepointSourced[2014 ONS Code],ConsolGeog[[#This Row],[lad14cd]],CentrepointSourced[Year],2014)</f>
        <v>0</v>
      </c>
      <c r="L105" s="114">
        <f>SUMIFS(CentrepointSourced[Presented HS - 18-24],CentrepointSourced[2014 ONS Code],ConsolGeog[[#This Row],[lad14cd]],CentrepointSourced[Year],2014)</f>
        <v>73</v>
      </c>
      <c r="M105" s="114">
        <f>SUMIFS(CentrepointSourced[Assessed HS - 16-17],CentrepointSourced[2014 ONS Code],ConsolGeog[[#This Row],[lad14cd]],CentrepointSourced[Year],2014)</f>
        <v>1</v>
      </c>
      <c r="N105" s="114">
        <f>SUMIFS(CentrepointSourced[Assessed HS - 16-24],CentrepointSourced[2014 ONS Code],ConsolGeog[[#This Row],[lad14cd]],CentrepointSourced[Year],2014)</f>
        <v>0</v>
      </c>
      <c r="O105" s="114">
        <f>SUMIFS(CentrepointSourced[Assessed HS - 18-24],CentrepointSourced[2014 ONS Code],ConsolGeog[[#This Row],[lad14cd]],CentrepointSourced[Year],2014)</f>
        <v>14</v>
      </c>
      <c r="P105" s="114">
        <f>SUMIFS(CentrepointSourced[Presented CS - 16-17],CentrepointSourced[Local Authority DQ],ConsolGeog[[#This Row],[County Name]],CentrepointSourced[Year],2014)</f>
        <v>0</v>
      </c>
      <c r="Q105" s="114">
        <f>SUMIFS(CentrepointSourced[Presented CS - 16-24],CentrepointSourced[Local Authority DQ],ConsolGeog[[#This Row],[County Name]],CentrepointSourced[Year],2014)</f>
        <v>0</v>
      </c>
      <c r="R105" s="114">
        <f>SUMIFS(CentrepointSourced[Presented CS - 18-24],CentrepointSourced[Local Authority DQ],ConsolGeog[[#This Row],[County Name]],CentrepointSourced[Year],2014)</f>
        <v>0</v>
      </c>
      <c r="S105" s="114">
        <f>SUMIFS(CentrepointSourced[Assessed CS - 16-17],CentrepointSourced[Local Authority DQ],ConsolGeog[[#This Row],[County Name]],CentrepointSourced[Year],2014)</f>
        <v>0</v>
      </c>
      <c r="T105" s="114">
        <f>SUMIFS(CentrepointSourced[Assessed CS - 16-24],CentrepointSourced[Local Authority DQ],ConsolGeog[[#This Row],[County Name]],CentrepointSourced[Year],2014)</f>
        <v>0</v>
      </c>
      <c r="U105" s="114">
        <f>SUMIFS(CentrepointSourced[Assessed CS - 18-24],CentrepointSourced[Local Authority DQ],ConsolGeog[[#This Row],[County Name]],CentrepointSourced[Year],2014)</f>
        <v>0</v>
      </c>
      <c r="V105" s="114">
        <f>IF(ConsolGeog[[#This Row],[LA Type]]="District",SUMIFS(ConsolGeog[population],ConsolGeog[LA Type],"District",ConsolGeog[County Name],ConsolGeog[[#This Row],[County Name]]),IF(ConsolGeog[[#This Row],[LA Type]]="Unitary",ConsolGeog[[#This Row],[population]],0))</f>
        <v>412905</v>
      </c>
      <c r="W105" s="115">
        <f>IF(ConsolGeog[[#This Row],[COUNTY: Sum of districts'' populations '[non additive!']]]=0,0,ConsolGeog[[#This Row],[population]]/ConsolGeog[[#This Row],[COUNTY: Sum of districts'' populations '[non additive!']]])</f>
        <v>0.10891851636574999</v>
      </c>
      <c r="X105" s="125">
        <f>ConsolGeog[[#This Row],[COUNTY: Presented CS - 16-17 (2014) '[non additive!']]]*ConsolGeog[[#This Row],[County Stats Distribution Factor]]</f>
        <v>0</v>
      </c>
      <c r="Y105" s="125">
        <f>ConsolGeog[[#This Row],[COUNTY: Presented CS - 16-24 (2014) '[non additive!']]]*ConsolGeog[[#This Row],[County Stats Distribution Factor]]</f>
        <v>0</v>
      </c>
      <c r="Z105" s="125">
        <f>ConsolGeog[[#This Row],[COUNTY: Presented CS - 18-24 (2014) '[non additive!']]]*ConsolGeog[[#This Row],[County Stats Distribution Factor]]</f>
        <v>0</v>
      </c>
      <c r="AA105" s="125">
        <f>ConsolGeog[[#This Row],[COUNTY: Assessed CS - 16-17 (2014) '[non additive!']]]*ConsolGeog[[#This Row],[County Stats Distribution Factor]]</f>
        <v>0</v>
      </c>
      <c r="AB105" s="125">
        <f>ConsolGeog[[#This Row],[COUNTY: Assessed CS - 16-24 (2014) '[non additive!']]]*ConsolGeog[[#This Row],[County Stats Distribution Factor]]</f>
        <v>0</v>
      </c>
      <c r="AC105" s="125">
        <f>ConsolGeog[[#This Row],[COUNTY: Assessed CS - 18-24 (2014) '[non additive!']]]*ConsolGeog[[#This Row],[County Stats Distribution Factor]]</f>
        <v>0</v>
      </c>
      <c r="AD105" s="125" t="str">
        <f>IF(AND(ConsolGeog[[#This Row],[Presented HS - 16-17 (2014)]]+ConsolGeog[[#This Row],[Presented HS - 18-24 (2014)]]&lt;&gt;0,ConsolGeog[[#This Row],[Presented HS - 16-24 (2014)]]&lt;&gt;0),"ERROR","")</f>
        <v/>
      </c>
      <c r="AE105" s="125" t="str">
        <f>IF(AND(ConsolGeog[[#This Row],[Presented CS - 16-17 (2014)]]+ConsolGeog[[#This Row],[Presented CS - 18-24 (2014)]]&lt;&gt;0,ConsolGeog[[#This Row],[Presented CS - 16-24 (2014)]]&lt;&gt;0),"ERROR","")</f>
        <v/>
      </c>
      <c r="AF105" s="125" t="str">
        <f>IF(AND(ConsolGeog[[#This Row],[Assessed HS - 16-17 (2014)]]+ConsolGeog[[#This Row],[Assessed HS - 18-24 (2014)]]&lt;&gt;0,ConsolGeog[[#This Row],[Assessed HS - 16-24 (2014)]]&lt;&gt;0),"ERROR","")</f>
        <v/>
      </c>
      <c r="AG105" s="125" t="str">
        <f>IF(AND(ConsolGeog[[#This Row],[Assessed CS - 16-17 (2014)]]+ConsolGeog[[#This Row],[Assessed CS - 18-24 (2014)]]&lt;&gt;0,ConsolGeog[[#This Row],[Assessed CS - 16-24 (2014)]]&lt;&gt;0),"ERROR","")</f>
        <v/>
      </c>
      <c r="AH10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6" spans="1:35" s="35" customFormat="1" ht="15" customHeight="1">
      <c r="A106" s="38" t="s">
        <v>717</v>
      </c>
      <c r="B106" s="38" t="s">
        <v>107</v>
      </c>
      <c r="C106" s="38">
        <v>99264</v>
      </c>
      <c r="D106" s="38">
        <v>108147.42</v>
      </c>
      <c r="E106" s="38" t="s">
        <v>717</v>
      </c>
      <c r="F106" s="112" t="str">
        <f>IF(ISERROR(MATCH(ConsolGeog[[#This Row],[lad14cd]],CentrepointSourced[2014 ONS Code],0)),1,"")</f>
        <v/>
      </c>
      <c r="G106" s="113" t="str">
        <f>TRIM(IF(ConsolGeog[[#This Row],[Not in Centre Point Sourced?]]=1,INDEX(LKP_MissingLATypesDQ[TYPE],MATCH(ConsolGeog[[#This Row],[lad14cd]],LKP_MissingLATypesDQ[ONS_CODE],0)),INDEX(CentrepointSourced[LA Type DQ],MATCH(ConsolGeog[[#This Row],[lad14cd]],CentrepointSourced[2014 ONS Code],0))))</f>
        <v>District</v>
      </c>
      <c r="H106" s="113" t="str">
        <f>IF(OR(ConsolGeog[[#This Row],[LA Type]]="Unitary",ConsolGeog[[#This Row],[LA Type]]="District"),"England",INDEX(CentrepointSourced[Country],MATCH(ConsolGeog[[#This Row],[lad14cd]],CentrepointSourced[2014 ONS Code],0)))</f>
        <v>England</v>
      </c>
      <c r="I10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6" s="114">
        <f>SUMIFS(CentrepointSourced[Presented HS - 16-17],CentrepointSourced[2014 ONS Code],ConsolGeog[[#This Row],[lad14cd]],CentrepointSourced[Year],2014)</f>
        <v>0</v>
      </c>
      <c r="K106" s="114">
        <f>SUMIFS(CentrepointSourced[Presented HS - 16-24],CentrepointSourced[2014 ONS Code],ConsolGeog[[#This Row],[lad14cd]],CentrepointSourced[Year],2014)</f>
        <v>0</v>
      </c>
      <c r="L106" s="114">
        <f>SUMIFS(CentrepointSourced[Presented HS - 18-24],CentrepointSourced[2014 ONS Code],ConsolGeog[[#This Row],[lad14cd]],CentrepointSourced[Year],2014)</f>
        <v>0</v>
      </c>
      <c r="M106" s="114">
        <f>SUMIFS(CentrepointSourced[Assessed HS - 16-17],CentrepointSourced[2014 ONS Code],ConsolGeog[[#This Row],[lad14cd]],CentrepointSourced[Year],2014)</f>
        <v>0</v>
      </c>
      <c r="N106" s="114">
        <f>SUMIFS(CentrepointSourced[Assessed HS - 16-24],CentrepointSourced[2014 ONS Code],ConsolGeog[[#This Row],[lad14cd]],CentrepointSourced[Year],2014)</f>
        <v>0</v>
      </c>
      <c r="O106" s="114">
        <f>SUMIFS(CentrepointSourced[Assessed HS - 18-24],CentrepointSourced[2014 ONS Code],ConsolGeog[[#This Row],[lad14cd]],CentrepointSourced[Year],2014)</f>
        <v>19</v>
      </c>
      <c r="P106" s="114">
        <f>SUMIFS(CentrepointSourced[Presented CS - 16-17],CentrepointSourced[Local Authority DQ],ConsolGeog[[#This Row],[County Name]],CentrepointSourced[Year],2014)</f>
        <v>0</v>
      </c>
      <c r="Q106" s="114">
        <f>SUMIFS(CentrepointSourced[Presented CS - 16-24],CentrepointSourced[Local Authority DQ],ConsolGeog[[#This Row],[County Name]],CentrepointSourced[Year],2014)</f>
        <v>0</v>
      </c>
      <c r="R106" s="114">
        <f>SUMIFS(CentrepointSourced[Presented CS - 18-24],CentrepointSourced[Local Authority DQ],ConsolGeog[[#This Row],[County Name]],CentrepointSourced[Year],2014)</f>
        <v>0</v>
      </c>
      <c r="S106" s="114">
        <f>SUMIFS(CentrepointSourced[Assessed CS - 16-17],CentrepointSourced[Local Authority DQ],ConsolGeog[[#This Row],[County Name]],CentrepointSourced[Year],2014)</f>
        <v>0</v>
      </c>
      <c r="T106" s="114">
        <f>SUMIFS(CentrepointSourced[Assessed CS - 16-24],CentrepointSourced[Local Authority DQ],ConsolGeog[[#This Row],[County Name]],CentrepointSourced[Year],2014)</f>
        <v>0</v>
      </c>
      <c r="U106" s="114">
        <f>SUMIFS(CentrepointSourced[Assessed CS - 18-24],CentrepointSourced[Local Authority DQ],ConsolGeog[[#This Row],[County Name]],CentrepointSourced[Year],2014)</f>
        <v>0</v>
      </c>
      <c r="V106" s="114">
        <f>IF(ConsolGeog[[#This Row],[LA Type]]="District",SUMIFS(ConsolGeog[population],ConsolGeog[LA Type],"District",ConsolGeog[County Name],ConsolGeog[[#This Row],[County Name]]),IF(ConsolGeog[[#This Row],[LA Type]]="Unitary",ConsolGeog[[#This Row],[population]],0))</f>
        <v>412905</v>
      </c>
      <c r="W106" s="115">
        <f>IF(ConsolGeog[[#This Row],[COUNTY: Sum of districts'' populations '[non additive!']]]=0,0,ConsolGeog[[#This Row],[population]]/ConsolGeog[[#This Row],[COUNTY: Sum of districts'' populations '[non additive!']]])</f>
        <v>0.24040396701420425</v>
      </c>
      <c r="X106" s="125">
        <f>ConsolGeog[[#This Row],[COUNTY: Presented CS - 16-17 (2014) '[non additive!']]]*ConsolGeog[[#This Row],[County Stats Distribution Factor]]</f>
        <v>0</v>
      </c>
      <c r="Y106" s="125">
        <f>ConsolGeog[[#This Row],[COUNTY: Presented CS - 16-24 (2014) '[non additive!']]]*ConsolGeog[[#This Row],[County Stats Distribution Factor]]</f>
        <v>0</v>
      </c>
      <c r="Z106" s="125">
        <f>ConsolGeog[[#This Row],[COUNTY: Presented CS - 18-24 (2014) '[non additive!']]]*ConsolGeog[[#This Row],[County Stats Distribution Factor]]</f>
        <v>0</v>
      </c>
      <c r="AA106" s="125">
        <f>ConsolGeog[[#This Row],[COUNTY: Assessed CS - 16-17 (2014) '[non additive!']]]*ConsolGeog[[#This Row],[County Stats Distribution Factor]]</f>
        <v>0</v>
      </c>
      <c r="AB106" s="125">
        <f>ConsolGeog[[#This Row],[COUNTY: Assessed CS - 16-24 (2014) '[non additive!']]]*ConsolGeog[[#This Row],[County Stats Distribution Factor]]</f>
        <v>0</v>
      </c>
      <c r="AC106" s="125">
        <f>ConsolGeog[[#This Row],[COUNTY: Assessed CS - 18-24 (2014) '[non additive!']]]*ConsolGeog[[#This Row],[County Stats Distribution Factor]]</f>
        <v>0</v>
      </c>
      <c r="AD106" s="125" t="str">
        <f>IF(AND(ConsolGeog[[#This Row],[Presented HS - 16-17 (2014)]]+ConsolGeog[[#This Row],[Presented HS - 18-24 (2014)]]&lt;&gt;0,ConsolGeog[[#This Row],[Presented HS - 16-24 (2014)]]&lt;&gt;0),"ERROR","")</f>
        <v/>
      </c>
      <c r="AE106" s="125" t="str">
        <f>IF(AND(ConsolGeog[[#This Row],[Presented CS - 16-17 (2014)]]+ConsolGeog[[#This Row],[Presented CS - 18-24 (2014)]]&lt;&gt;0,ConsolGeog[[#This Row],[Presented CS - 16-24 (2014)]]&lt;&gt;0),"ERROR","")</f>
        <v/>
      </c>
      <c r="AF106" s="125" t="str">
        <f>IF(AND(ConsolGeog[[#This Row],[Assessed HS - 16-17 (2014)]]+ConsolGeog[[#This Row],[Assessed HS - 18-24 (2014)]]&lt;&gt;0,ConsolGeog[[#This Row],[Assessed HS - 16-24 (2014)]]&lt;&gt;0),"ERROR","")</f>
        <v/>
      </c>
      <c r="AG106" s="125" t="str">
        <f>IF(AND(ConsolGeog[[#This Row],[Assessed CS - 16-17 (2014)]]+ConsolGeog[[#This Row],[Assessed CS - 18-24 (2014)]]&lt;&gt;0,ConsolGeog[[#This Row],[Assessed CS - 16-24 (2014)]]&lt;&gt;0),"ERROR","")</f>
        <v/>
      </c>
      <c r="AH10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07" spans="1:35" s="35" customFormat="1" ht="15" customHeight="1">
      <c r="A107" s="38" t="s">
        <v>716</v>
      </c>
      <c r="B107" s="38" t="s">
        <v>106</v>
      </c>
      <c r="C107" s="38">
        <v>65167</v>
      </c>
      <c r="D107" s="38">
        <v>4175.88</v>
      </c>
      <c r="E107" s="38" t="s">
        <v>716</v>
      </c>
      <c r="F107" s="112" t="str">
        <f>IF(ISERROR(MATCH(ConsolGeog[[#This Row],[lad14cd]],CentrepointSourced[2014 ONS Code],0)),1,"")</f>
        <v/>
      </c>
      <c r="G107" s="113" t="str">
        <f>TRIM(IF(ConsolGeog[[#This Row],[Not in Centre Point Sourced?]]=1,INDEX(LKP_MissingLATypesDQ[TYPE],MATCH(ConsolGeog[[#This Row],[lad14cd]],LKP_MissingLATypesDQ[ONS_CODE],0)),INDEX(CentrepointSourced[LA Type DQ],MATCH(ConsolGeog[[#This Row],[lad14cd]],CentrepointSourced[2014 ONS Code],0))))</f>
        <v>District</v>
      </c>
      <c r="H107" s="113" t="str">
        <f>IF(OR(ConsolGeog[[#This Row],[LA Type]]="Unitary",ConsolGeog[[#This Row],[LA Type]]="District"),"England",INDEX(CentrepointSourced[Country],MATCH(ConsolGeog[[#This Row],[lad14cd]],CentrepointSourced[2014 ONS Code],0)))</f>
        <v>England</v>
      </c>
      <c r="I10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Dorset</v>
      </c>
      <c r="J107" s="114">
        <f>SUMIFS(CentrepointSourced[Presented HS - 16-17],CentrepointSourced[2014 ONS Code],ConsolGeog[[#This Row],[lad14cd]],CentrepointSourced[Year],2014)</f>
        <v>0</v>
      </c>
      <c r="K107" s="114">
        <f>SUMIFS(CentrepointSourced[Presented HS - 16-24],CentrepointSourced[2014 ONS Code],ConsolGeog[[#This Row],[lad14cd]],CentrepointSourced[Year],2014)</f>
        <v>0</v>
      </c>
      <c r="L107" s="114">
        <f>SUMIFS(CentrepointSourced[Presented HS - 18-24],CentrepointSourced[2014 ONS Code],ConsolGeog[[#This Row],[lad14cd]],CentrepointSourced[Year],2014)</f>
        <v>0</v>
      </c>
      <c r="M107" s="114">
        <f>SUMIFS(CentrepointSourced[Assessed HS - 16-17],CentrepointSourced[2014 ONS Code],ConsolGeog[[#This Row],[lad14cd]],CentrepointSourced[Year],2014)</f>
        <v>0</v>
      </c>
      <c r="N107" s="114">
        <f>SUMIFS(CentrepointSourced[Assessed HS - 16-24],CentrepointSourced[2014 ONS Code],ConsolGeog[[#This Row],[lad14cd]],CentrepointSourced[Year],2014)</f>
        <v>0</v>
      </c>
      <c r="O107" s="114">
        <f>SUMIFS(CentrepointSourced[Assessed HS - 18-24],CentrepointSourced[2014 ONS Code],ConsolGeog[[#This Row],[lad14cd]],CentrepointSourced[Year],2014)</f>
        <v>30</v>
      </c>
      <c r="P107" s="114">
        <f>SUMIFS(CentrepointSourced[Presented CS - 16-17],CentrepointSourced[Local Authority DQ],ConsolGeog[[#This Row],[County Name]],CentrepointSourced[Year],2014)</f>
        <v>0</v>
      </c>
      <c r="Q107" s="114">
        <f>SUMIFS(CentrepointSourced[Presented CS - 16-24],CentrepointSourced[Local Authority DQ],ConsolGeog[[#This Row],[County Name]],CentrepointSourced[Year],2014)</f>
        <v>0</v>
      </c>
      <c r="R107" s="114">
        <f>SUMIFS(CentrepointSourced[Presented CS - 18-24],CentrepointSourced[Local Authority DQ],ConsolGeog[[#This Row],[County Name]],CentrepointSourced[Year],2014)</f>
        <v>0</v>
      </c>
      <c r="S107" s="114">
        <f>SUMIFS(CentrepointSourced[Assessed CS - 16-17],CentrepointSourced[Local Authority DQ],ConsolGeog[[#This Row],[County Name]],CentrepointSourced[Year],2014)</f>
        <v>0</v>
      </c>
      <c r="T107" s="114">
        <f>SUMIFS(CentrepointSourced[Assessed CS - 16-24],CentrepointSourced[Local Authority DQ],ConsolGeog[[#This Row],[County Name]],CentrepointSourced[Year],2014)</f>
        <v>0</v>
      </c>
      <c r="U107" s="114">
        <f>SUMIFS(CentrepointSourced[Assessed CS - 18-24],CentrepointSourced[Local Authority DQ],ConsolGeog[[#This Row],[County Name]],CentrepointSourced[Year],2014)</f>
        <v>0</v>
      </c>
      <c r="V107" s="114">
        <f>IF(ConsolGeog[[#This Row],[LA Type]]="District",SUMIFS(ConsolGeog[population],ConsolGeog[LA Type],"District",ConsolGeog[County Name],ConsolGeog[[#This Row],[County Name]]),IF(ConsolGeog[[#This Row],[LA Type]]="Unitary",ConsolGeog[[#This Row],[population]],0))</f>
        <v>412905</v>
      </c>
      <c r="W107" s="115">
        <f>IF(ConsolGeog[[#This Row],[COUNTY: Sum of districts'' populations '[non additive!']]]=0,0,ConsolGeog[[#This Row],[population]]/ConsolGeog[[#This Row],[COUNTY: Sum of districts'' populations '[non additive!']]])</f>
        <v>0.15782564996791029</v>
      </c>
      <c r="X107" s="125">
        <f>ConsolGeog[[#This Row],[COUNTY: Presented CS - 16-17 (2014) '[non additive!']]]*ConsolGeog[[#This Row],[County Stats Distribution Factor]]</f>
        <v>0</v>
      </c>
      <c r="Y107" s="125">
        <f>ConsolGeog[[#This Row],[COUNTY: Presented CS - 16-24 (2014) '[non additive!']]]*ConsolGeog[[#This Row],[County Stats Distribution Factor]]</f>
        <v>0</v>
      </c>
      <c r="Z107" s="125">
        <f>ConsolGeog[[#This Row],[COUNTY: Presented CS - 18-24 (2014) '[non additive!']]]*ConsolGeog[[#This Row],[County Stats Distribution Factor]]</f>
        <v>0</v>
      </c>
      <c r="AA107" s="125">
        <f>ConsolGeog[[#This Row],[COUNTY: Assessed CS - 16-17 (2014) '[non additive!']]]*ConsolGeog[[#This Row],[County Stats Distribution Factor]]</f>
        <v>0</v>
      </c>
      <c r="AB107" s="125">
        <f>ConsolGeog[[#This Row],[COUNTY: Assessed CS - 16-24 (2014) '[non additive!']]]*ConsolGeog[[#This Row],[County Stats Distribution Factor]]</f>
        <v>0</v>
      </c>
      <c r="AC107" s="125">
        <f>ConsolGeog[[#This Row],[COUNTY: Assessed CS - 18-24 (2014) '[non additive!']]]*ConsolGeog[[#This Row],[County Stats Distribution Factor]]</f>
        <v>0</v>
      </c>
      <c r="AD107" s="125" t="str">
        <f>IF(AND(ConsolGeog[[#This Row],[Presented HS - 16-17 (2014)]]+ConsolGeog[[#This Row],[Presented HS - 18-24 (2014)]]&lt;&gt;0,ConsolGeog[[#This Row],[Presented HS - 16-24 (2014)]]&lt;&gt;0),"ERROR","")</f>
        <v/>
      </c>
      <c r="AE107" s="125" t="str">
        <f>IF(AND(ConsolGeog[[#This Row],[Presented CS - 16-17 (2014)]]+ConsolGeog[[#This Row],[Presented CS - 18-24 (2014)]]&lt;&gt;0,ConsolGeog[[#This Row],[Presented CS - 16-24 (2014)]]&lt;&gt;0),"ERROR","")</f>
        <v/>
      </c>
      <c r="AF107" s="125" t="str">
        <f>IF(AND(ConsolGeog[[#This Row],[Assessed HS - 16-17 (2014)]]+ConsolGeog[[#This Row],[Assessed HS - 18-24 (2014)]]&lt;&gt;0,ConsolGeog[[#This Row],[Assessed HS - 16-24 (2014)]]&lt;&gt;0),"ERROR","")</f>
        <v/>
      </c>
      <c r="AG107" s="125" t="str">
        <f>IF(AND(ConsolGeog[[#This Row],[Assessed CS - 16-17 (2014)]]+ConsolGeog[[#This Row],[Assessed CS - 18-24 (2014)]]&lt;&gt;0,ConsolGeog[[#This Row],[Assessed CS - 16-24 (2014)]]&lt;&gt;0),"ERROR","")</f>
        <v/>
      </c>
      <c r="AH10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08" spans="1:35" s="35" customFormat="1" ht="15" customHeight="1">
      <c r="A108" s="38" t="s">
        <v>715</v>
      </c>
      <c r="B108" s="38" t="s">
        <v>72</v>
      </c>
      <c r="C108" s="38">
        <v>99412</v>
      </c>
      <c r="D108" s="38">
        <v>4415.8900000000003</v>
      </c>
      <c r="E108" s="38" t="s">
        <v>715</v>
      </c>
      <c r="F108" s="112" t="str">
        <f>IF(ISERROR(MATCH(ConsolGeog[[#This Row],[lad14cd]],CentrepointSourced[2014 ONS Code],0)),1,"")</f>
        <v/>
      </c>
      <c r="G108" s="113" t="str">
        <f>TRIM(IF(ConsolGeog[[#This Row],[Not in Centre Point Sourced?]]=1,INDEX(LKP_MissingLATypesDQ[TYPE],MATCH(ConsolGeog[[#This Row],[lad14cd]],LKP_MissingLATypesDQ[ONS_CODE],0)),INDEX(CentrepointSourced[LA Type DQ],MATCH(ConsolGeog[[#This Row],[lad14cd]],CentrepointSourced[2014 ONS Code],0))))</f>
        <v>District</v>
      </c>
      <c r="H108" s="113" t="str">
        <f>IF(OR(ConsolGeog[[#This Row],[LA Type]]="Unitary",ConsolGeog[[#This Row],[LA Type]]="District"),"England",INDEX(CentrepointSourced[Country],MATCH(ConsolGeog[[#This Row],[lad14cd]],CentrepointSourced[2014 ONS Code],0)))</f>
        <v>England</v>
      </c>
      <c r="I10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East Sussex</v>
      </c>
      <c r="J108" s="114">
        <f>SUMIFS(CentrepointSourced[Presented HS - 16-17],CentrepointSourced[2014 ONS Code],ConsolGeog[[#This Row],[lad14cd]],CentrepointSourced[Year],2014)</f>
        <v>36</v>
      </c>
      <c r="K108" s="114">
        <f>SUMIFS(CentrepointSourced[Presented HS - 16-24],CentrepointSourced[2014 ONS Code],ConsolGeog[[#This Row],[lad14cd]],CentrepointSourced[Year],2014)</f>
        <v>0</v>
      </c>
      <c r="L108" s="114">
        <f>SUMIFS(CentrepointSourced[Presented HS - 18-24],CentrepointSourced[2014 ONS Code],ConsolGeog[[#This Row],[lad14cd]],CentrepointSourced[Year],2014)</f>
        <v>0</v>
      </c>
      <c r="M108" s="114">
        <f>SUMIFS(CentrepointSourced[Assessed HS - 16-17],CentrepointSourced[2014 ONS Code],ConsolGeog[[#This Row],[lad14cd]],CentrepointSourced[Year],2014)</f>
        <v>0</v>
      </c>
      <c r="N108" s="114">
        <f>SUMIFS(CentrepointSourced[Assessed HS - 16-24],CentrepointSourced[2014 ONS Code],ConsolGeog[[#This Row],[lad14cd]],CentrepointSourced[Year],2014)</f>
        <v>0</v>
      </c>
      <c r="O108" s="114">
        <f>SUMIFS(CentrepointSourced[Assessed HS - 18-24],CentrepointSourced[2014 ONS Code],ConsolGeog[[#This Row],[lad14cd]],CentrepointSourced[Year],2014)</f>
        <v>0</v>
      </c>
      <c r="P108" s="114">
        <f>SUMIFS(CentrepointSourced[Presented CS - 16-17],CentrepointSourced[Local Authority DQ],ConsolGeog[[#This Row],[County Name]],CentrepointSourced[Year],2014)</f>
        <v>190</v>
      </c>
      <c r="Q108" s="114">
        <f>SUMIFS(CentrepointSourced[Presented CS - 16-24],CentrepointSourced[Local Authority DQ],ConsolGeog[[#This Row],[County Name]],CentrepointSourced[Year],2014)</f>
        <v>0</v>
      </c>
      <c r="R108" s="114">
        <f>SUMIFS(CentrepointSourced[Presented CS - 18-24],CentrepointSourced[Local Authority DQ],ConsolGeog[[#This Row],[County Name]],CentrepointSourced[Year],2014)</f>
        <v>0</v>
      </c>
      <c r="S108" s="114">
        <f>SUMIFS(CentrepointSourced[Assessed CS - 16-17],CentrepointSourced[Local Authority DQ],ConsolGeog[[#This Row],[County Name]],CentrepointSourced[Year],2014)</f>
        <v>87</v>
      </c>
      <c r="T108" s="114">
        <f>SUMIFS(CentrepointSourced[Assessed CS - 16-24],CentrepointSourced[Local Authority DQ],ConsolGeog[[#This Row],[County Name]],CentrepointSourced[Year],2014)</f>
        <v>0</v>
      </c>
      <c r="U108" s="114">
        <f>SUMIFS(CentrepointSourced[Assessed CS - 18-24],CentrepointSourced[Local Authority DQ],ConsolGeog[[#This Row],[County Name]],CentrepointSourced[Year],2014)</f>
        <v>0</v>
      </c>
      <c r="V108" s="114">
        <f>IF(ConsolGeog[[#This Row],[LA Type]]="District",SUMIFS(ConsolGeog[population],ConsolGeog[LA Type],"District",ConsolGeog[County Name],ConsolGeog[[#This Row],[County Name]]),IF(ConsolGeog[[#This Row],[LA Type]]="Unitary",ConsolGeog[[#This Row],[population]],0))</f>
        <v>526671</v>
      </c>
      <c r="W108" s="115">
        <f>IF(ConsolGeog[[#This Row],[COUNTY: Sum of districts'' populations '[non additive!']]]=0,0,ConsolGeog[[#This Row],[population]]/ConsolGeog[[#This Row],[COUNTY: Sum of districts'' populations '[non additive!']]])</f>
        <v>0.18875540897448312</v>
      </c>
      <c r="X108" s="125">
        <f>ConsolGeog[[#This Row],[COUNTY: Presented CS - 16-17 (2014) '[non additive!']]]*ConsolGeog[[#This Row],[County Stats Distribution Factor]]</f>
        <v>35.863527705151796</v>
      </c>
      <c r="Y108" s="125">
        <f>ConsolGeog[[#This Row],[COUNTY: Presented CS - 16-24 (2014) '[non additive!']]]*ConsolGeog[[#This Row],[County Stats Distribution Factor]]</f>
        <v>0</v>
      </c>
      <c r="Z108" s="125">
        <f>ConsolGeog[[#This Row],[COUNTY: Presented CS - 18-24 (2014) '[non additive!']]]*ConsolGeog[[#This Row],[County Stats Distribution Factor]]</f>
        <v>0</v>
      </c>
      <c r="AA108" s="125">
        <f>ConsolGeog[[#This Row],[COUNTY: Assessed CS - 16-17 (2014) '[non additive!']]]*ConsolGeog[[#This Row],[County Stats Distribution Factor]]</f>
        <v>16.421720580780033</v>
      </c>
      <c r="AB108" s="125">
        <f>ConsolGeog[[#This Row],[COUNTY: Assessed CS - 16-24 (2014) '[non additive!']]]*ConsolGeog[[#This Row],[County Stats Distribution Factor]]</f>
        <v>0</v>
      </c>
      <c r="AC108" s="125">
        <f>ConsolGeog[[#This Row],[COUNTY: Assessed CS - 18-24 (2014) '[non additive!']]]*ConsolGeog[[#This Row],[County Stats Distribution Factor]]</f>
        <v>0</v>
      </c>
      <c r="AD108" s="125" t="str">
        <f>IF(AND(ConsolGeog[[#This Row],[Presented HS - 16-17 (2014)]]+ConsolGeog[[#This Row],[Presented HS - 18-24 (2014)]]&lt;&gt;0,ConsolGeog[[#This Row],[Presented HS - 16-24 (2014)]]&lt;&gt;0),"ERROR","")</f>
        <v/>
      </c>
      <c r="AE108" s="125" t="str">
        <f>IF(AND(ConsolGeog[[#This Row],[Presented CS - 16-17 (2014)]]+ConsolGeog[[#This Row],[Presented CS - 18-24 (2014)]]&lt;&gt;0,ConsolGeog[[#This Row],[Presented CS - 16-24 (2014)]]&lt;&gt;0),"ERROR","")</f>
        <v/>
      </c>
      <c r="AF108" s="125" t="str">
        <f>IF(AND(ConsolGeog[[#This Row],[Assessed HS - 16-17 (2014)]]+ConsolGeog[[#This Row],[Assessed HS - 18-24 (2014)]]&lt;&gt;0,ConsolGeog[[#This Row],[Assessed HS - 16-24 (2014)]]&lt;&gt;0),"ERROR","")</f>
        <v/>
      </c>
      <c r="AG108" s="125" t="str">
        <f>IF(AND(ConsolGeog[[#This Row],[Assessed CS - 16-17 (2014)]]+ConsolGeog[[#This Row],[Assessed CS - 18-24 (2014)]]&lt;&gt;0,ConsolGeog[[#This Row],[Assessed CS - 16-24 (2014)]]&lt;&gt;0),"ERROR","")</f>
        <v/>
      </c>
      <c r="AH10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09" spans="1:35" s="35" customFormat="1" ht="15" customHeight="1">
      <c r="A109" s="38" t="s">
        <v>714</v>
      </c>
      <c r="B109" s="38" t="s">
        <v>261</v>
      </c>
      <c r="C109" s="38">
        <v>174497</v>
      </c>
      <c r="D109" s="38">
        <v>11002.46</v>
      </c>
      <c r="E109" s="38" t="s">
        <v>714</v>
      </c>
      <c r="F109" s="112" t="str">
        <f>IF(ISERROR(MATCH(ConsolGeog[[#This Row],[lad14cd]],CentrepointSourced[2014 ONS Code],0)),1,"")</f>
        <v/>
      </c>
      <c r="G109" s="113" t="str">
        <f>TRIM(IF(ConsolGeog[[#This Row],[Not in Centre Point Sourced?]]=1,INDEX(LKP_MissingLATypesDQ[TYPE],MATCH(ConsolGeog[[#This Row],[lad14cd]],LKP_MissingLATypesDQ[ONS_CODE],0)),INDEX(CentrepointSourced[LA Type DQ],MATCH(ConsolGeog[[#This Row],[lad14cd]],CentrepointSourced[2014 ONS Code],0))))</f>
        <v>District</v>
      </c>
      <c r="H109" s="113" t="str">
        <f>IF(OR(ConsolGeog[[#This Row],[LA Type]]="Unitary",ConsolGeog[[#This Row],[LA Type]]="District"),"England",INDEX(CentrepointSourced[Country],MATCH(ConsolGeog[[#This Row],[lad14cd]],CentrepointSourced[2014 ONS Code],0)))</f>
        <v>England</v>
      </c>
      <c r="I10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09" s="114">
        <f>SUMIFS(CentrepointSourced[Presented HS - 16-17],CentrepointSourced[2014 ONS Code],ConsolGeog[[#This Row],[lad14cd]],CentrepointSourced[Year],2014)</f>
        <v>0</v>
      </c>
      <c r="K109" s="114">
        <f>SUMIFS(CentrepointSourced[Presented HS - 16-24],CentrepointSourced[2014 ONS Code],ConsolGeog[[#This Row],[lad14cd]],CentrepointSourced[Year],2014)</f>
        <v>0</v>
      </c>
      <c r="L109" s="114">
        <f>SUMIFS(CentrepointSourced[Presented HS - 18-24],CentrepointSourced[2014 ONS Code],ConsolGeog[[#This Row],[lad14cd]],CentrepointSourced[Year],2014)</f>
        <v>0</v>
      </c>
      <c r="M109" s="114">
        <f>SUMIFS(CentrepointSourced[Assessed HS - 16-17],CentrepointSourced[2014 ONS Code],ConsolGeog[[#This Row],[lad14cd]],CentrepointSourced[Year],2014)</f>
        <v>0</v>
      </c>
      <c r="N109" s="114">
        <f>SUMIFS(CentrepointSourced[Assessed HS - 16-24],CentrepointSourced[2014 ONS Code],ConsolGeog[[#This Row],[lad14cd]],CentrepointSourced[Year],2014)</f>
        <v>0</v>
      </c>
      <c r="O109" s="114">
        <f>SUMIFS(CentrepointSourced[Assessed HS - 18-24],CentrepointSourced[2014 ONS Code],ConsolGeog[[#This Row],[lad14cd]],CentrepointSourced[Year],2014)</f>
        <v>0</v>
      </c>
      <c r="P109" s="114">
        <f>SUMIFS(CentrepointSourced[Presented CS - 16-17],CentrepointSourced[Local Authority DQ],ConsolGeog[[#This Row],[County Name]],CentrepointSourced[Year],2014)</f>
        <v>0</v>
      </c>
      <c r="Q109" s="114">
        <f>SUMIFS(CentrepointSourced[Presented CS - 16-24],CentrepointSourced[Local Authority DQ],ConsolGeog[[#This Row],[County Name]],CentrepointSourced[Year],2014)</f>
        <v>0</v>
      </c>
      <c r="R109" s="114">
        <f>SUMIFS(CentrepointSourced[Presented CS - 18-24],CentrepointSourced[Local Authority DQ],ConsolGeog[[#This Row],[County Name]],CentrepointSourced[Year],2014)</f>
        <v>0</v>
      </c>
      <c r="S109" s="114">
        <f>SUMIFS(CentrepointSourced[Assessed CS - 16-17],CentrepointSourced[Local Authority DQ],ConsolGeog[[#This Row],[County Name]],CentrepointSourced[Year],2014)</f>
        <v>0</v>
      </c>
      <c r="T109" s="114">
        <f>SUMIFS(CentrepointSourced[Assessed CS - 16-24],CentrepointSourced[Local Authority DQ],ConsolGeog[[#This Row],[County Name]],CentrepointSourced[Year],2014)</f>
        <v>0</v>
      </c>
      <c r="U109" s="114">
        <f>SUMIFS(CentrepointSourced[Assessed CS - 18-24],CentrepointSourced[Local Authority DQ],ConsolGeog[[#This Row],[County Name]],CentrepointSourced[Year],2014)</f>
        <v>0</v>
      </c>
      <c r="V109" s="114">
        <f>IF(ConsolGeog[[#This Row],[LA Type]]="District",SUMIFS(ConsolGeog[population],ConsolGeog[LA Type],"District",ConsolGeog[County Name],ConsolGeog[[#This Row],[County Name]]),IF(ConsolGeog[[#This Row],[LA Type]]="Unitary",ConsolGeog[[#This Row],[population]],0))</f>
        <v>1393587</v>
      </c>
      <c r="W109" s="115">
        <f>IF(ConsolGeog[[#This Row],[COUNTY: Sum of districts'' populations '[non additive!']]]=0,0,ConsolGeog[[#This Row],[population]]/ConsolGeog[[#This Row],[COUNTY: Sum of districts'' populations '[non additive!']]])</f>
        <v>0.12521428515047858</v>
      </c>
      <c r="X109" s="125">
        <f>ConsolGeog[[#This Row],[COUNTY: Presented CS - 16-17 (2014) '[non additive!']]]*ConsolGeog[[#This Row],[County Stats Distribution Factor]]</f>
        <v>0</v>
      </c>
      <c r="Y109" s="125">
        <f>ConsolGeog[[#This Row],[COUNTY: Presented CS - 16-24 (2014) '[non additive!']]]*ConsolGeog[[#This Row],[County Stats Distribution Factor]]</f>
        <v>0</v>
      </c>
      <c r="Z109" s="125">
        <f>ConsolGeog[[#This Row],[COUNTY: Presented CS - 18-24 (2014) '[non additive!']]]*ConsolGeog[[#This Row],[County Stats Distribution Factor]]</f>
        <v>0</v>
      </c>
      <c r="AA109" s="125">
        <f>ConsolGeog[[#This Row],[COUNTY: Assessed CS - 16-17 (2014) '[non additive!']]]*ConsolGeog[[#This Row],[County Stats Distribution Factor]]</f>
        <v>0</v>
      </c>
      <c r="AB109" s="125">
        <f>ConsolGeog[[#This Row],[COUNTY: Assessed CS - 16-24 (2014) '[non additive!']]]*ConsolGeog[[#This Row],[County Stats Distribution Factor]]</f>
        <v>0</v>
      </c>
      <c r="AC109" s="125">
        <f>ConsolGeog[[#This Row],[COUNTY: Assessed CS - 18-24 (2014) '[non additive!']]]*ConsolGeog[[#This Row],[County Stats Distribution Factor]]</f>
        <v>0</v>
      </c>
      <c r="AD109" s="125" t="str">
        <f>IF(AND(ConsolGeog[[#This Row],[Presented HS - 16-17 (2014)]]+ConsolGeog[[#This Row],[Presented HS - 18-24 (2014)]]&lt;&gt;0,ConsolGeog[[#This Row],[Presented HS - 16-24 (2014)]]&lt;&gt;0),"ERROR","")</f>
        <v/>
      </c>
      <c r="AE109" s="125" t="str">
        <f>IF(AND(ConsolGeog[[#This Row],[Presented CS - 16-17 (2014)]]+ConsolGeog[[#This Row],[Presented CS - 18-24 (2014)]]&lt;&gt;0,ConsolGeog[[#This Row],[Presented CS - 16-24 (2014)]]&lt;&gt;0),"ERROR","")</f>
        <v/>
      </c>
      <c r="AF109" s="125" t="str">
        <f>IF(AND(ConsolGeog[[#This Row],[Assessed HS - 16-17 (2014)]]+ConsolGeog[[#This Row],[Assessed HS - 18-24 (2014)]]&lt;&gt;0,ConsolGeog[[#This Row],[Assessed HS - 16-24 (2014)]]&lt;&gt;0),"ERROR","")</f>
        <v/>
      </c>
      <c r="AG109" s="125" t="str">
        <f>IF(AND(ConsolGeog[[#This Row],[Assessed CS - 16-17 (2014)]]+ConsolGeog[[#This Row],[Assessed CS - 18-24 (2014)]]&lt;&gt;0,ConsolGeog[[#This Row],[Assessed CS - 16-24 (2014)]]&lt;&gt;0),"ERROR","")</f>
        <v/>
      </c>
      <c r="AH10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0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0" spans="1:35" s="35" customFormat="1" ht="15" customHeight="1">
      <c r="A110" s="38" t="s">
        <v>713</v>
      </c>
      <c r="B110" s="38" t="s">
        <v>57</v>
      </c>
      <c r="C110" s="38">
        <v>147084</v>
      </c>
      <c r="D110" s="38">
        <v>61170.84</v>
      </c>
      <c r="E110" s="38" t="s">
        <v>713</v>
      </c>
      <c r="F110" s="112" t="str">
        <f>IF(ISERROR(MATCH(ConsolGeog[[#This Row],[lad14cd]],CentrepointSourced[2014 ONS Code],0)),1,"")</f>
        <v/>
      </c>
      <c r="G110" s="113" t="str">
        <f>TRIM(IF(ConsolGeog[[#This Row],[Not in Centre Point Sourced?]]=1,INDEX(LKP_MissingLATypesDQ[TYPE],MATCH(ConsolGeog[[#This Row],[lad14cd]],LKP_MissingLATypesDQ[ONS_CODE],0)),INDEX(CentrepointSourced[LA Type DQ],MATCH(ConsolGeog[[#This Row],[lad14cd]],CentrepointSourced[2014 ONS Code],0))))</f>
        <v>District</v>
      </c>
      <c r="H110" s="113" t="str">
        <f>IF(OR(ConsolGeog[[#This Row],[LA Type]]="Unitary",ConsolGeog[[#This Row],[LA Type]]="District"),"England",INDEX(CentrepointSourced[Country],MATCH(ConsolGeog[[#This Row],[lad14cd]],CentrepointSourced[2014 ONS Code],0)))</f>
        <v>England</v>
      </c>
      <c r="I11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0" s="114">
        <f>SUMIFS(CentrepointSourced[Presented HS - 16-17],CentrepointSourced[2014 ONS Code],ConsolGeog[[#This Row],[lad14cd]],CentrepointSourced[Year],2014)</f>
        <v>25</v>
      </c>
      <c r="K110" s="114">
        <f>SUMIFS(CentrepointSourced[Presented HS - 16-24],CentrepointSourced[2014 ONS Code],ConsolGeog[[#This Row],[lad14cd]],CentrepointSourced[Year],2014)</f>
        <v>0</v>
      </c>
      <c r="L110" s="114">
        <f>SUMIFS(CentrepointSourced[Presented HS - 18-24],CentrepointSourced[2014 ONS Code],ConsolGeog[[#This Row],[lad14cd]],CentrepointSourced[Year],2014)</f>
        <v>95</v>
      </c>
      <c r="M110" s="114">
        <f>SUMIFS(CentrepointSourced[Assessed HS - 16-17],CentrepointSourced[2014 ONS Code],ConsolGeog[[#This Row],[lad14cd]],CentrepointSourced[Year],2014)</f>
        <v>13</v>
      </c>
      <c r="N110" s="114">
        <f>SUMIFS(CentrepointSourced[Assessed HS - 16-24],CentrepointSourced[2014 ONS Code],ConsolGeog[[#This Row],[lad14cd]],CentrepointSourced[Year],2014)</f>
        <v>0</v>
      </c>
      <c r="O110" s="114">
        <f>SUMIFS(CentrepointSourced[Assessed HS - 18-24],CentrepointSourced[2014 ONS Code],ConsolGeog[[#This Row],[lad14cd]],CentrepointSourced[Year],2014)</f>
        <v>65</v>
      </c>
      <c r="P110" s="114">
        <f>SUMIFS(CentrepointSourced[Presented CS - 16-17],CentrepointSourced[Local Authority DQ],ConsolGeog[[#This Row],[County Name]],CentrepointSourced[Year],2014)</f>
        <v>0</v>
      </c>
      <c r="Q110" s="114">
        <f>SUMIFS(CentrepointSourced[Presented CS - 16-24],CentrepointSourced[Local Authority DQ],ConsolGeog[[#This Row],[County Name]],CentrepointSourced[Year],2014)</f>
        <v>0</v>
      </c>
      <c r="R110" s="114">
        <f>SUMIFS(CentrepointSourced[Presented CS - 18-24],CentrepointSourced[Local Authority DQ],ConsolGeog[[#This Row],[County Name]],CentrepointSourced[Year],2014)</f>
        <v>0</v>
      </c>
      <c r="S110" s="114">
        <f>SUMIFS(CentrepointSourced[Assessed CS - 16-17],CentrepointSourced[Local Authority DQ],ConsolGeog[[#This Row],[County Name]],CentrepointSourced[Year],2014)</f>
        <v>0</v>
      </c>
      <c r="T110" s="114">
        <f>SUMIFS(CentrepointSourced[Assessed CS - 16-24],CentrepointSourced[Local Authority DQ],ConsolGeog[[#This Row],[County Name]],CentrepointSourced[Year],2014)</f>
        <v>0</v>
      </c>
      <c r="U110" s="114">
        <f>SUMIFS(CentrepointSourced[Assessed CS - 18-24],CentrepointSourced[Local Authority DQ],ConsolGeog[[#This Row],[County Name]],CentrepointSourced[Year],2014)</f>
        <v>0</v>
      </c>
      <c r="V110" s="114">
        <f>IF(ConsolGeog[[#This Row],[LA Type]]="District",SUMIFS(ConsolGeog[population],ConsolGeog[LA Type],"District",ConsolGeog[County Name],ConsolGeog[[#This Row],[County Name]]),IF(ConsolGeog[[#This Row],[LA Type]]="Unitary",ConsolGeog[[#This Row],[population]],0))</f>
        <v>1393587</v>
      </c>
      <c r="W110" s="115">
        <f>IF(ConsolGeog[[#This Row],[COUNTY: Sum of districts'' populations '[non additive!']]]=0,0,ConsolGeog[[#This Row],[population]]/ConsolGeog[[#This Row],[COUNTY: Sum of districts'' populations '[non additive!']]])</f>
        <v>0.1055434644553946</v>
      </c>
      <c r="X110" s="125">
        <f>ConsolGeog[[#This Row],[COUNTY: Presented CS - 16-17 (2014) '[non additive!']]]*ConsolGeog[[#This Row],[County Stats Distribution Factor]]</f>
        <v>0</v>
      </c>
      <c r="Y110" s="125">
        <f>ConsolGeog[[#This Row],[COUNTY: Presented CS - 16-24 (2014) '[non additive!']]]*ConsolGeog[[#This Row],[County Stats Distribution Factor]]</f>
        <v>0</v>
      </c>
      <c r="Z110" s="125">
        <f>ConsolGeog[[#This Row],[COUNTY: Presented CS - 18-24 (2014) '[non additive!']]]*ConsolGeog[[#This Row],[County Stats Distribution Factor]]</f>
        <v>0</v>
      </c>
      <c r="AA110" s="125">
        <f>ConsolGeog[[#This Row],[COUNTY: Assessed CS - 16-17 (2014) '[non additive!']]]*ConsolGeog[[#This Row],[County Stats Distribution Factor]]</f>
        <v>0</v>
      </c>
      <c r="AB110" s="125">
        <f>ConsolGeog[[#This Row],[COUNTY: Assessed CS - 16-24 (2014) '[non additive!']]]*ConsolGeog[[#This Row],[County Stats Distribution Factor]]</f>
        <v>0</v>
      </c>
      <c r="AC110" s="125">
        <f>ConsolGeog[[#This Row],[COUNTY: Assessed CS - 18-24 (2014) '[non additive!']]]*ConsolGeog[[#This Row],[County Stats Distribution Factor]]</f>
        <v>0</v>
      </c>
      <c r="AD110" s="125" t="str">
        <f>IF(AND(ConsolGeog[[#This Row],[Presented HS - 16-17 (2014)]]+ConsolGeog[[#This Row],[Presented HS - 18-24 (2014)]]&lt;&gt;0,ConsolGeog[[#This Row],[Presented HS - 16-24 (2014)]]&lt;&gt;0),"ERROR","")</f>
        <v/>
      </c>
      <c r="AE110" s="125" t="str">
        <f>IF(AND(ConsolGeog[[#This Row],[Presented CS - 16-17 (2014)]]+ConsolGeog[[#This Row],[Presented CS - 18-24 (2014)]]&lt;&gt;0,ConsolGeog[[#This Row],[Presented CS - 16-24 (2014)]]&lt;&gt;0),"ERROR","")</f>
        <v/>
      </c>
      <c r="AF110" s="125" t="str">
        <f>IF(AND(ConsolGeog[[#This Row],[Assessed HS - 16-17 (2014)]]+ConsolGeog[[#This Row],[Assessed HS - 18-24 (2014)]]&lt;&gt;0,ConsolGeog[[#This Row],[Assessed HS - 16-24 (2014)]]&lt;&gt;0),"ERROR","")</f>
        <v/>
      </c>
      <c r="AG110" s="125" t="str">
        <f>IF(AND(ConsolGeog[[#This Row],[Assessed CS - 16-17 (2014)]]+ConsolGeog[[#This Row],[Assessed CS - 18-24 (2014)]]&lt;&gt;0,ConsolGeog[[#This Row],[Assessed CS - 16-24 (2014)]]&lt;&gt;0),"ERROR","")</f>
        <v/>
      </c>
      <c r="AH11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1" spans="1:35" s="35" customFormat="1" ht="15" customHeight="1">
      <c r="A111" s="38" t="s">
        <v>712</v>
      </c>
      <c r="B111" s="38" t="s">
        <v>272</v>
      </c>
      <c r="C111" s="38">
        <v>73601</v>
      </c>
      <c r="D111" s="38">
        <v>15311.75</v>
      </c>
      <c r="E111" s="38" t="s">
        <v>712</v>
      </c>
      <c r="F111" s="112" t="str">
        <f>IF(ISERROR(MATCH(ConsolGeog[[#This Row],[lad14cd]],CentrepointSourced[2014 ONS Code],0)),1,"")</f>
        <v/>
      </c>
      <c r="G111" s="113" t="str">
        <f>TRIM(IF(ConsolGeog[[#This Row],[Not in Centre Point Sourced?]]=1,INDEX(LKP_MissingLATypesDQ[TYPE],MATCH(ConsolGeog[[#This Row],[lad14cd]],LKP_MissingLATypesDQ[ONS_CODE],0)),INDEX(CentrepointSourced[LA Type DQ],MATCH(ConsolGeog[[#This Row],[lad14cd]],CentrepointSourced[2014 ONS Code],0))))</f>
        <v>District</v>
      </c>
      <c r="H111" s="113" t="str">
        <f>IF(OR(ConsolGeog[[#This Row],[LA Type]]="Unitary",ConsolGeog[[#This Row],[LA Type]]="District"),"England",INDEX(CentrepointSourced[Country],MATCH(ConsolGeog[[#This Row],[lad14cd]],CentrepointSourced[2014 ONS Code],0)))</f>
        <v>England</v>
      </c>
      <c r="I11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1" s="114">
        <f>SUMIFS(CentrepointSourced[Presented HS - 16-17],CentrepointSourced[2014 ONS Code],ConsolGeog[[#This Row],[lad14cd]],CentrepointSourced[Year],2014)</f>
        <v>0</v>
      </c>
      <c r="K111" s="114">
        <f>SUMIFS(CentrepointSourced[Presented HS - 16-24],CentrepointSourced[2014 ONS Code],ConsolGeog[[#This Row],[lad14cd]],CentrepointSourced[Year],2014)</f>
        <v>0</v>
      </c>
      <c r="L111" s="114">
        <f>SUMIFS(CentrepointSourced[Presented HS - 18-24],CentrepointSourced[2014 ONS Code],ConsolGeog[[#This Row],[lad14cd]],CentrepointSourced[Year],2014)</f>
        <v>0</v>
      </c>
      <c r="M111" s="114">
        <f>SUMIFS(CentrepointSourced[Assessed HS - 16-17],CentrepointSourced[2014 ONS Code],ConsolGeog[[#This Row],[lad14cd]],CentrepointSourced[Year],2014)</f>
        <v>0</v>
      </c>
      <c r="N111" s="114">
        <f>SUMIFS(CentrepointSourced[Assessed HS - 16-24],CentrepointSourced[2014 ONS Code],ConsolGeog[[#This Row],[lad14cd]],CentrepointSourced[Year],2014)</f>
        <v>0</v>
      </c>
      <c r="O111" s="114">
        <f>SUMIFS(CentrepointSourced[Assessed HS - 18-24],CentrepointSourced[2014 ONS Code],ConsolGeog[[#This Row],[lad14cd]],CentrepointSourced[Year],2014)</f>
        <v>0</v>
      </c>
      <c r="P111" s="114">
        <f>SUMIFS(CentrepointSourced[Presented CS - 16-17],CentrepointSourced[Local Authority DQ],ConsolGeog[[#This Row],[County Name]],CentrepointSourced[Year],2014)</f>
        <v>0</v>
      </c>
      <c r="Q111" s="114">
        <f>SUMIFS(CentrepointSourced[Presented CS - 16-24],CentrepointSourced[Local Authority DQ],ConsolGeog[[#This Row],[County Name]],CentrepointSourced[Year],2014)</f>
        <v>0</v>
      </c>
      <c r="R111" s="114">
        <f>SUMIFS(CentrepointSourced[Presented CS - 18-24],CentrepointSourced[Local Authority DQ],ConsolGeog[[#This Row],[County Name]],CentrepointSourced[Year],2014)</f>
        <v>0</v>
      </c>
      <c r="S111" s="114">
        <f>SUMIFS(CentrepointSourced[Assessed CS - 16-17],CentrepointSourced[Local Authority DQ],ConsolGeog[[#This Row],[County Name]],CentrepointSourced[Year],2014)</f>
        <v>0</v>
      </c>
      <c r="T111" s="114">
        <f>SUMIFS(CentrepointSourced[Assessed CS - 16-24],CentrepointSourced[Local Authority DQ],ConsolGeog[[#This Row],[County Name]],CentrepointSourced[Year],2014)</f>
        <v>0</v>
      </c>
      <c r="U111" s="114">
        <f>SUMIFS(CentrepointSourced[Assessed CS - 18-24],CentrepointSourced[Local Authority DQ],ConsolGeog[[#This Row],[County Name]],CentrepointSourced[Year],2014)</f>
        <v>0</v>
      </c>
      <c r="V111" s="114">
        <f>IF(ConsolGeog[[#This Row],[LA Type]]="District",SUMIFS(ConsolGeog[population],ConsolGeog[LA Type],"District",ConsolGeog[County Name],ConsolGeog[[#This Row],[County Name]]),IF(ConsolGeog[[#This Row],[LA Type]]="Unitary",ConsolGeog[[#This Row],[population]],0))</f>
        <v>1393587</v>
      </c>
      <c r="W111" s="115">
        <f>IF(ConsolGeog[[#This Row],[COUNTY: Sum of districts'' populations '[non additive!']]]=0,0,ConsolGeog[[#This Row],[population]]/ConsolGeog[[#This Row],[COUNTY: Sum of districts'' populations '[non additive!']]])</f>
        <v>5.2814069017578381E-2</v>
      </c>
      <c r="X111" s="125">
        <f>ConsolGeog[[#This Row],[COUNTY: Presented CS - 16-17 (2014) '[non additive!']]]*ConsolGeog[[#This Row],[County Stats Distribution Factor]]</f>
        <v>0</v>
      </c>
      <c r="Y111" s="125">
        <f>ConsolGeog[[#This Row],[COUNTY: Presented CS - 16-24 (2014) '[non additive!']]]*ConsolGeog[[#This Row],[County Stats Distribution Factor]]</f>
        <v>0</v>
      </c>
      <c r="Z111" s="125">
        <f>ConsolGeog[[#This Row],[COUNTY: Presented CS - 18-24 (2014) '[non additive!']]]*ConsolGeog[[#This Row],[County Stats Distribution Factor]]</f>
        <v>0</v>
      </c>
      <c r="AA111" s="125">
        <f>ConsolGeog[[#This Row],[COUNTY: Assessed CS - 16-17 (2014) '[non additive!']]]*ConsolGeog[[#This Row],[County Stats Distribution Factor]]</f>
        <v>0</v>
      </c>
      <c r="AB111" s="125">
        <f>ConsolGeog[[#This Row],[COUNTY: Assessed CS - 16-24 (2014) '[non additive!']]]*ConsolGeog[[#This Row],[County Stats Distribution Factor]]</f>
        <v>0</v>
      </c>
      <c r="AC111" s="125">
        <f>ConsolGeog[[#This Row],[COUNTY: Assessed CS - 18-24 (2014) '[non additive!']]]*ConsolGeog[[#This Row],[County Stats Distribution Factor]]</f>
        <v>0</v>
      </c>
      <c r="AD111" s="125" t="str">
        <f>IF(AND(ConsolGeog[[#This Row],[Presented HS - 16-17 (2014)]]+ConsolGeog[[#This Row],[Presented HS - 18-24 (2014)]]&lt;&gt;0,ConsolGeog[[#This Row],[Presented HS - 16-24 (2014)]]&lt;&gt;0),"ERROR","")</f>
        <v/>
      </c>
      <c r="AE111" s="125" t="str">
        <f>IF(AND(ConsolGeog[[#This Row],[Presented CS - 16-17 (2014)]]+ConsolGeog[[#This Row],[Presented CS - 18-24 (2014)]]&lt;&gt;0,ConsolGeog[[#This Row],[Presented CS - 16-24 (2014)]]&lt;&gt;0),"ERROR","")</f>
        <v/>
      </c>
      <c r="AF111" s="125" t="str">
        <f>IF(AND(ConsolGeog[[#This Row],[Assessed HS - 16-17 (2014)]]+ConsolGeog[[#This Row],[Assessed HS - 18-24 (2014)]]&lt;&gt;0,ConsolGeog[[#This Row],[Assessed HS - 16-24 (2014)]]&lt;&gt;0),"ERROR","")</f>
        <v/>
      </c>
      <c r="AG111" s="125" t="str">
        <f>IF(AND(ConsolGeog[[#This Row],[Assessed CS - 16-17 (2014)]]+ConsolGeog[[#This Row],[Assessed CS - 18-24 (2014)]]&lt;&gt;0,ConsolGeog[[#This Row],[Assessed CS - 16-24 (2014)]]&lt;&gt;0),"ERROR","")</f>
        <v/>
      </c>
      <c r="AH11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2" spans="1:35" s="35" customFormat="1" ht="15" customHeight="1">
      <c r="A112" s="38" t="s">
        <v>711</v>
      </c>
      <c r="B112" s="38" t="s">
        <v>52</v>
      </c>
      <c r="C112" s="38">
        <v>121688</v>
      </c>
      <c r="D112" s="38">
        <v>4053.68</v>
      </c>
      <c r="E112" s="38" t="s">
        <v>711</v>
      </c>
      <c r="F112" s="112" t="str">
        <f>IF(ISERROR(MATCH(ConsolGeog[[#This Row],[lad14cd]],CentrepointSourced[2014 ONS Code],0)),1,"")</f>
        <v/>
      </c>
      <c r="G112" s="113" t="str">
        <f>TRIM(IF(ConsolGeog[[#This Row],[Not in Centre Point Sourced?]]=1,INDEX(LKP_MissingLATypesDQ[TYPE],MATCH(ConsolGeog[[#This Row],[lad14cd]],LKP_MissingLATypesDQ[ONS_CODE],0)),INDEX(CentrepointSourced[LA Type DQ],MATCH(ConsolGeog[[#This Row],[lad14cd]],CentrepointSourced[2014 ONS Code],0))))</f>
        <v>District</v>
      </c>
      <c r="H112" s="113" t="str">
        <f>IF(OR(ConsolGeog[[#This Row],[LA Type]]="Unitary",ConsolGeog[[#This Row],[LA Type]]="District"),"England",INDEX(CentrepointSourced[Country],MATCH(ConsolGeog[[#This Row],[lad14cd]],CentrepointSourced[2014 ONS Code],0)))</f>
        <v>England</v>
      </c>
      <c r="I11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12" s="114">
        <f>SUMIFS(CentrepointSourced[Presented HS - 16-17],CentrepointSourced[2014 ONS Code],ConsolGeog[[#This Row],[lad14cd]],CentrepointSourced[Year],2014)</f>
        <v>0</v>
      </c>
      <c r="K112" s="114">
        <f>SUMIFS(CentrepointSourced[Presented HS - 16-24],CentrepointSourced[2014 ONS Code],ConsolGeog[[#This Row],[lad14cd]],CentrepointSourced[Year],2014)</f>
        <v>288</v>
      </c>
      <c r="L112" s="114">
        <f>SUMIFS(CentrepointSourced[Presented HS - 18-24],CentrepointSourced[2014 ONS Code],ConsolGeog[[#This Row],[lad14cd]],CentrepointSourced[Year],2014)</f>
        <v>0</v>
      </c>
      <c r="M112" s="114">
        <f>SUMIFS(CentrepointSourced[Assessed HS - 16-17],CentrepointSourced[2014 ONS Code],ConsolGeog[[#This Row],[lad14cd]],CentrepointSourced[Year],2014)</f>
        <v>0</v>
      </c>
      <c r="N112" s="114">
        <f>SUMIFS(CentrepointSourced[Assessed HS - 16-24],CentrepointSourced[2014 ONS Code],ConsolGeog[[#This Row],[lad14cd]],CentrepointSourced[Year],2014)</f>
        <v>0</v>
      </c>
      <c r="O112" s="114">
        <f>SUMIFS(CentrepointSourced[Assessed HS - 18-24],CentrepointSourced[2014 ONS Code],ConsolGeog[[#This Row],[lad14cd]],CentrepointSourced[Year],2014)</f>
        <v>0</v>
      </c>
      <c r="P112" s="114">
        <f>SUMIFS(CentrepointSourced[Presented CS - 16-17],CentrepointSourced[Local Authority DQ],ConsolGeog[[#This Row],[County Name]],CentrepointSourced[Year],2014)</f>
        <v>145</v>
      </c>
      <c r="Q112" s="114">
        <f>SUMIFS(CentrepointSourced[Presented CS - 16-24],CentrepointSourced[Local Authority DQ],ConsolGeog[[#This Row],[County Name]],CentrepointSourced[Year],2014)</f>
        <v>0</v>
      </c>
      <c r="R112" s="114">
        <f>SUMIFS(CentrepointSourced[Presented CS - 18-24],CentrepointSourced[Local Authority DQ],ConsolGeog[[#This Row],[County Name]],CentrepointSourced[Year],2014)</f>
        <v>0</v>
      </c>
      <c r="S112" s="114">
        <f>SUMIFS(CentrepointSourced[Assessed CS - 16-17],CentrepointSourced[Local Authority DQ],ConsolGeog[[#This Row],[County Name]],CentrepointSourced[Year],2014)</f>
        <v>140</v>
      </c>
      <c r="T112" s="114">
        <f>SUMIFS(CentrepointSourced[Assessed CS - 16-24],CentrepointSourced[Local Authority DQ],ConsolGeog[[#This Row],[County Name]],CentrepointSourced[Year],2014)</f>
        <v>0</v>
      </c>
      <c r="U112" s="114">
        <f>SUMIFS(CentrepointSourced[Assessed CS - 18-24],CentrepointSourced[Local Authority DQ],ConsolGeog[[#This Row],[County Name]],CentrepointSourced[Year],2014)</f>
        <v>0</v>
      </c>
      <c r="V112" s="114">
        <f>IF(ConsolGeog[[#This Row],[LA Type]]="District",SUMIFS(ConsolGeog[population],ConsolGeog[LA Type],"District",ConsolGeog[County Name],ConsolGeog[[#This Row],[County Name]]),IF(ConsolGeog[[#This Row],[LA Type]]="Unitary",ConsolGeog[[#This Row],[population]],0))</f>
        <v>596984</v>
      </c>
      <c r="W112" s="115">
        <f>IF(ConsolGeog[[#This Row],[COUNTY: Sum of districts'' populations '[non additive!']]]=0,0,ConsolGeog[[#This Row],[population]]/ConsolGeog[[#This Row],[COUNTY: Sum of districts'' populations '[non additive!']]])</f>
        <v>0.20383795880626615</v>
      </c>
      <c r="X112" s="125">
        <f>ConsolGeog[[#This Row],[COUNTY: Presented CS - 16-17 (2014) '[non additive!']]]*ConsolGeog[[#This Row],[County Stats Distribution Factor]]</f>
        <v>29.556504026908591</v>
      </c>
      <c r="Y112" s="125">
        <f>ConsolGeog[[#This Row],[COUNTY: Presented CS - 16-24 (2014) '[non additive!']]]*ConsolGeog[[#This Row],[County Stats Distribution Factor]]</f>
        <v>0</v>
      </c>
      <c r="Z112" s="125">
        <f>ConsolGeog[[#This Row],[COUNTY: Presented CS - 18-24 (2014) '[non additive!']]]*ConsolGeog[[#This Row],[County Stats Distribution Factor]]</f>
        <v>0</v>
      </c>
      <c r="AA112" s="125">
        <f>ConsolGeog[[#This Row],[COUNTY: Assessed CS - 16-17 (2014) '[non additive!']]]*ConsolGeog[[#This Row],[County Stats Distribution Factor]]</f>
        <v>28.537314232877261</v>
      </c>
      <c r="AB112" s="125">
        <f>ConsolGeog[[#This Row],[COUNTY: Assessed CS - 16-24 (2014) '[non additive!']]]*ConsolGeog[[#This Row],[County Stats Distribution Factor]]</f>
        <v>0</v>
      </c>
      <c r="AC112" s="125">
        <f>ConsolGeog[[#This Row],[COUNTY: Assessed CS - 18-24 (2014) '[non additive!']]]*ConsolGeog[[#This Row],[County Stats Distribution Factor]]</f>
        <v>0</v>
      </c>
      <c r="AD112" s="125" t="str">
        <f>IF(AND(ConsolGeog[[#This Row],[Presented HS - 16-17 (2014)]]+ConsolGeog[[#This Row],[Presented HS - 18-24 (2014)]]&lt;&gt;0,ConsolGeog[[#This Row],[Presented HS - 16-24 (2014)]]&lt;&gt;0),"ERROR","")</f>
        <v/>
      </c>
      <c r="AE112" s="125" t="str">
        <f>IF(AND(ConsolGeog[[#This Row],[Presented CS - 16-17 (2014)]]+ConsolGeog[[#This Row],[Presented CS - 18-24 (2014)]]&lt;&gt;0,ConsolGeog[[#This Row],[Presented CS - 16-24 (2014)]]&lt;&gt;0),"ERROR","")</f>
        <v/>
      </c>
      <c r="AF112" s="125" t="str">
        <f>IF(AND(ConsolGeog[[#This Row],[Assessed HS - 16-17 (2014)]]+ConsolGeog[[#This Row],[Assessed HS - 18-24 (2014)]]&lt;&gt;0,ConsolGeog[[#This Row],[Assessed HS - 16-24 (2014)]]&lt;&gt;0),"ERROR","")</f>
        <v/>
      </c>
      <c r="AG112" s="125" t="str">
        <f>IF(AND(ConsolGeog[[#This Row],[Assessed CS - 16-17 (2014)]]+ConsolGeog[[#This Row],[Assessed CS - 18-24 (2014)]]&lt;&gt;0,ConsolGeog[[#This Row],[Assessed CS - 16-24 (2014)]]&lt;&gt;0),"ERROR","")</f>
        <v/>
      </c>
      <c r="AH11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3" spans="1:35" s="35" customFormat="1" ht="15" customHeight="1">
      <c r="A113" s="38" t="s">
        <v>710</v>
      </c>
      <c r="B113" s="38" t="s">
        <v>48</v>
      </c>
      <c r="C113" s="38">
        <v>112779</v>
      </c>
      <c r="D113" s="38">
        <v>46065.47</v>
      </c>
      <c r="E113" s="38" t="s">
        <v>710</v>
      </c>
      <c r="F113" s="112" t="str">
        <f>IF(ISERROR(MATCH(ConsolGeog[[#This Row],[lad14cd]],CentrepointSourced[2014 ONS Code],0)),1,"")</f>
        <v/>
      </c>
      <c r="G113" s="113" t="str">
        <f>TRIM(IF(ConsolGeog[[#This Row],[Not in Centre Point Sourced?]]=1,INDEX(LKP_MissingLATypesDQ[TYPE],MATCH(ConsolGeog[[#This Row],[lad14cd]],LKP_MissingLATypesDQ[ONS_CODE],0)),INDEX(CentrepointSourced[LA Type DQ],MATCH(ConsolGeog[[#This Row],[lad14cd]],CentrepointSourced[2014 ONS Code],0))))</f>
        <v>District</v>
      </c>
      <c r="H113" s="113" t="str">
        <f>IF(OR(ConsolGeog[[#This Row],[LA Type]]="Unitary",ConsolGeog[[#This Row],[LA Type]]="District"),"England",INDEX(CentrepointSourced[Country],MATCH(ConsolGeog[[#This Row],[lad14cd]],CentrepointSourced[2014 ONS Code],0)))</f>
        <v>England</v>
      </c>
      <c r="I11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13" s="114">
        <f>SUMIFS(CentrepointSourced[Presented HS - 16-17],CentrepointSourced[2014 ONS Code],ConsolGeog[[#This Row],[lad14cd]],CentrepointSourced[Year],2014)</f>
        <v>0</v>
      </c>
      <c r="K113" s="114">
        <f>SUMIFS(CentrepointSourced[Presented HS - 16-24],CentrepointSourced[2014 ONS Code],ConsolGeog[[#This Row],[lad14cd]],CentrepointSourced[Year],2014)</f>
        <v>0</v>
      </c>
      <c r="L113" s="114">
        <f>SUMIFS(CentrepointSourced[Presented HS - 18-24],CentrepointSourced[2014 ONS Code],ConsolGeog[[#This Row],[lad14cd]],CentrepointSourced[Year],2014)</f>
        <v>16</v>
      </c>
      <c r="M113" s="114">
        <f>SUMIFS(CentrepointSourced[Assessed HS - 16-17],CentrepointSourced[2014 ONS Code],ConsolGeog[[#This Row],[lad14cd]],CentrepointSourced[Year],2014)</f>
        <v>0</v>
      </c>
      <c r="N113" s="114">
        <f>SUMIFS(CentrepointSourced[Assessed HS - 16-24],CentrepointSourced[2014 ONS Code],ConsolGeog[[#This Row],[lad14cd]],CentrepointSourced[Year],2014)</f>
        <v>0</v>
      </c>
      <c r="O113" s="114">
        <f>SUMIFS(CentrepointSourced[Assessed HS - 18-24],CentrepointSourced[2014 ONS Code],ConsolGeog[[#This Row],[lad14cd]],CentrepointSourced[Year],2014)</f>
        <v>16</v>
      </c>
      <c r="P113" s="114">
        <f>SUMIFS(CentrepointSourced[Presented CS - 16-17],CentrepointSourced[Local Authority DQ],ConsolGeog[[#This Row],[County Name]],CentrepointSourced[Year],2014)</f>
        <v>145</v>
      </c>
      <c r="Q113" s="114">
        <f>SUMIFS(CentrepointSourced[Presented CS - 16-24],CentrepointSourced[Local Authority DQ],ConsolGeog[[#This Row],[County Name]],CentrepointSourced[Year],2014)</f>
        <v>0</v>
      </c>
      <c r="R113" s="114">
        <f>SUMIFS(CentrepointSourced[Presented CS - 18-24],CentrepointSourced[Local Authority DQ],ConsolGeog[[#This Row],[County Name]],CentrepointSourced[Year],2014)</f>
        <v>0</v>
      </c>
      <c r="S113" s="114">
        <f>SUMIFS(CentrepointSourced[Assessed CS - 16-17],CentrepointSourced[Local Authority DQ],ConsolGeog[[#This Row],[County Name]],CentrepointSourced[Year],2014)</f>
        <v>140</v>
      </c>
      <c r="T113" s="114">
        <f>SUMIFS(CentrepointSourced[Assessed CS - 16-24],CentrepointSourced[Local Authority DQ],ConsolGeog[[#This Row],[County Name]],CentrepointSourced[Year],2014)</f>
        <v>0</v>
      </c>
      <c r="U113" s="114">
        <f>SUMIFS(CentrepointSourced[Assessed CS - 18-24],CentrepointSourced[Local Authority DQ],ConsolGeog[[#This Row],[County Name]],CentrepointSourced[Year],2014)</f>
        <v>0</v>
      </c>
      <c r="V113" s="114">
        <f>IF(ConsolGeog[[#This Row],[LA Type]]="District",SUMIFS(ConsolGeog[population],ConsolGeog[LA Type],"District",ConsolGeog[County Name],ConsolGeog[[#This Row],[County Name]]),IF(ConsolGeog[[#This Row],[LA Type]]="Unitary",ConsolGeog[[#This Row],[population]],0))</f>
        <v>596984</v>
      </c>
      <c r="W113" s="115">
        <f>IF(ConsolGeog[[#This Row],[COUNTY: Sum of districts'' populations '[non additive!']]]=0,0,ConsolGeog[[#This Row],[population]]/ConsolGeog[[#This Row],[COUNTY: Sum of districts'' populations '[non additive!']]])</f>
        <v>0.18891461077683824</v>
      </c>
      <c r="X113" s="125">
        <f>ConsolGeog[[#This Row],[COUNTY: Presented CS - 16-17 (2014) '[non additive!']]]*ConsolGeog[[#This Row],[County Stats Distribution Factor]]</f>
        <v>27.392618562641545</v>
      </c>
      <c r="Y113" s="125">
        <f>ConsolGeog[[#This Row],[COUNTY: Presented CS - 16-24 (2014) '[non additive!']]]*ConsolGeog[[#This Row],[County Stats Distribution Factor]]</f>
        <v>0</v>
      </c>
      <c r="Z113" s="125">
        <f>ConsolGeog[[#This Row],[COUNTY: Presented CS - 18-24 (2014) '[non additive!']]]*ConsolGeog[[#This Row],[County Stats Distribution Factor]]</f>
        <v>0</v>
      </c>
      <c r="AA113" s="125">
        <f>ConsolGeog[[#This Row],[COUNTY: Assessed CS - 16-17 (2014) '[non additive!']]]*ConsolGeog[[#This Row],[County Stats Distribution Factor]]</f>
        <v>26.448045508757353</v>
      </c>
      <c r="AB113" s="125">
        <f>ConsolGeog[[#This Row],[COUNTY: Assessed CS - 16-24 (2014) '[non additive!']]]*ConsolGeog[[#This Row],[County Stats Distribution Factor]]</f>
        <v>0</v>
      </c>
      <c r="AC113" s="125">
        <f>ConsolGeog[[#This Row],[COUNTY: Assessed CS - 18-24 (2014) '[non additive!']]]*ConsolGeog[[#This Row],[County Stats Distribution Factor]]</f>
        <v>0</v>
      </c>
      <c r="AD113" s="125" t="str">
        <f>IF(AND(ConsolGeog[[#This Row],[Presented HS - 16-17 (2014)]]+ConsolGeog[[#This Row],[Presented HS - 18-24 (2014)]]&lt;&gt;0,ConsolGeog[[#This Row],[Presented HS - 16-24 (2014)]]&lt;&gt;0),"ERROR","")</f>
        <v/>
      </c>
      <c r="AE113" s="125" t="str">
        <f>IF(AND(ConsolGeog[[#This Row],[Presented CS - 16-17 (2014)]]+ConsolGeog[[#This Row],[Presented CS - 18-24 (2014)]]&lt;&gt;0,ConsolGeog[[#This Row],[Presented CS - 16-24 (2014)]]&lt;&gt;0),"ERROR","")</f>
        <v/>
      </c>
      <c r="AF113" s="125" t="str">
        <f>IF(AND(ConsolGeog[[#This Row],[Assessed HS - 16-17 (2014)]]+ConsolGeog[[#This Row],[Assessed HS - 18-24 (2014)]]&lt;&gt;0,ConsolGeog[[#This Row],[Assessed HS - 16-24 (2014)]]&lt;&gt;0),"ERROR","")</f>
        <v/>
      </c>
      <c r="AG113" s="125" t="str">
        <f>IF(AND(ConsolGeog[[#This Row],[Assessed CS - 16-17 (2014)]]+ConsolGeog[[#This Row],[Assessed CS - 18-24 (2014)]]&lt;&gt;0,ConsolGeog[[#This Row],[Assessed CS - 16-24 (2014)]]&lt;&gt;0),"ERROR","")</f>
        <v/>
      </c>
      <c r="AH11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4" spans="1:35" s="35" customFormat="1">
      <c r="A114" s="38" t="s">
        <v>708</v>
      </c>
      <c r="B114" s="38" t="s">
        <v>709</v>
      </c>
      <c r="C114" s="38">
        <v>81943</v>
      </c>
      <c r="D114" s="38">
        <v>41441.83</v>
      </c>
      <c r="E114" s="38" t="s">
        <v>708</v>
      </c>
      <c r="F114" s="112">
        <f>IF(ISERROR(MATCH(ConsolGeog[[#This Row],[lad14cd]],CentrepointSourced[2014 ONS Code],0)),1,"")</f>
        <v>1</v>
      </c>
      <c r="G114" s="113" t="str">
        <f>TRIM(IF(ConsolGeog[[#This Row],[Not in Centre Point Sourced?]]=1,INDEX(LKP_MissingLATypesDQ[TYPE],MATCH(ConsolGeog[[#This Row],[lad14cd]],LKP_MissingLATypesDQ[ONS_CODE],0)),INDEX(CentrepointSourced[LA Type DQ],MATCH(ConsolGeog[[#This Row],[lad14cd]],CentrepointSourced[2014 ONS Code],0))))</f>
        <v>District</v>
      </c>
      <c r="H114" s="113" t="str">
        <f>IF(OR(ConsolGeog[[#This Row],[LA Type]]="Unitary",ConsolGeog[[#This Row],[LA Type]]="District"),"England",INDEX(CentrepointSourced[Country],MATCH(ConsolGeog[[#This Row],[lad14cd]],CentrepointSourced[2014 ONS Code],0)))</f>
        <v>England</v>
      </c>
      <c r="I11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Gloucestershire</v>
      </c>
      <c r="J114" s="114">
        <f>SUMIFS(CentrepointSourced[Presented HS - 16-17],CentrepointSourced[2014 ONS Code],ConsolGeog[[#This Row],[lad14cd]],CentrepointSourced[Year],2014)</f>
        <v>0</v>
      </c>
      <c r="K114" s="114">
        <f>SUMIFS(CentrepointSourced[Presented HS - 16-24],CentrepointSourced[2014 ONS Code],ConsolGeog[[#This Row],[lad14cd]],CentrepointSourced[Year],2014)</f>
        <v>0</v>
      </c>
      <c r="L114" s="114">
        <f>SUMIFS(CentrepointSourced[Presented HS - 18-24],CentrepointSourced[2014 ONS Code],ConsolGeog[[#This Row],[lad14cd]],CentrepointSourced[Year],2014)</f>
        <v>0</v>
      </c>
      <c r="M114" s="114">
        <f>SUMIFS(CentrepointSourced[Assessed HS - 16-17],CentrepointSourced[2014 ONS Code],ConsolGeog[[#This Row],[lad14cd]],CentrepointSourced[Year],2014)</f>
        <v>0</v>
      </c>
      <c r="N114" s="114">
        <f>SUMIFS(CentrepointSourced[Assessed HS - 16-24],CentrepointSourced[2014 ONS Code],ConsolGeog[[#This Row],[lad14cd]],CentrepointSourced[Year],2014)</f>
        <v>0</v>
      </c>
      <c r="O114" s="114">
        <f>SUMIFS(CentrepointSourced[Assessed HS - 18-24],CentrepointSourced[2014 ONS Code],ConsolGeog[[#This Row],[lad14cd]],CentrepointSourced[Year],2014)</f>
        <v>0</v>
      </c>
      <c r="P114" s="114">
        <f>SUMIFS(CentrepointSourced[Presented CS - 16-17],CentrepointSourced[Local Authority DQ],ConsolGeog[[#This Row],[County Name]],CentrepointSourced[Year],2014)</f>
        <v>145</v>
      </c>
      <c r="Q114" s="114">
        <f>SUMIFS(CentrepointSourced[Presented CS - 16-24],CentrepointSourced[Local Authority DQ],ConsolGeog[[#This Row],[County Name]],CentrepointSourced[Year],2014)</f>
        <v>0</v>
      </c>
      <c r="R114" s="114">
        <f>SUMIFS(CentrepointSourced[Presented CS - 18-24],CentrepointSourced[Local Authority DQ],ConsolGeog[[#This Row],[County Name]],CentrepointSourced[Year],2014)</f>
        <v>0</v>
      </c>
      <c r="S114" s="114">
        <f>SUMIFS(CentrepointSourced[Assessed CS - 16-17],CentrepointSourced[Local Authority DQ],ConsolGeog[[#This Row],[County Name]],CentrepointSourced[Year],2014)</f>
        <v>140</v>
      </c>
      <c r="T114" s="114">
        <f>SUMIFS(CentrepointSourced[Assessed CS - 16-24],CentrepointSourced[Local Authority DQ],ConsolGeog[[#This Row],[County Name]],CentrepointSourced[Year],2014)</f>
        <v>0</v>
      </c>
      <c r="U114" s="114">
        <f>SUMIFS(CentrepointSourced[Assessed CS - 18-24],CentrepointSourced[Local Authority DQ],ConsolGeog[[#This Row],[County Name]],CentrepointSourced[Year],2014)</f>
        <v>0</v>
      </c>
      <c r="V114" s="114">
        <f>IF(ConsolGeog[[#This Row],[LA Type]]="District",SUMIFS(ConsolGeog[population],ConsolGeog[LA Type],"District",ConsolGeog[County Name],ConsolGeog[[#This Row],[County Name]]),IF(ConsolGeog[[#This Row],[LA Type]]="Unitary",ConsolGeog[[#This Row],[population]],0))</f>
        <v>596984</v>
      </c>
      <c r="W114" s="115">
        <f>IF(ConsolGeog[[#This Row],[COUNTY: Sum of districts'' populations '[non additive!']]]=0,0,ConsolGeog[[#This Row],[population]]/ConsolGeog[[#This Row],[COUNTY: Sum of districts'' populations '[non additive!']]])</f>
        <v>0.1372616351527009</v>
      </c>
      <c r="X114" s="125">
        <f>ConsolGeog[[#This Row],[COUNTY: Presented CS - 16-17 (2014) '[non additive!']]]*ConsolGeog[[#This Row],[County Stats Distribution Factor]]</f>
        <v>19.902937097141631</v>
      </c>
      <c r="Y114" s="125">
        <f>ConsolGeog[[#This Row],[COUNTY: Presented CS - 16-24 (2014) '[non additive!']]]*ConsolGeog[[#This Row],[County Stats Distribution Factor]]</f>
        <v>0</v>
      </c>
      <c r="Z114" s="125">
        <f>ConsolGeog[[#This Row],[COUNTY: Presented CS - 18-24 (2014) '[non additive!']]]*ConsolGeog[[#This Row],[County Stats Distribution Factor]]</f>
        <v>0</v>
      </c>
      <c r="AA114" s="125">
        <f>ConsolGeog[[#This Row],[COUNTY: Assessed CS - 16-17 (2014) '[non additive!']]]*ConsolGeog[[#This Row],[County Stats Distribution Factor]]</f>
        <v>19.216628921378128</v>
      </c>
      <c r="AB114" s="125">
        <f>ConsolGeog[[#This Row],[COUNTY: Assessed CS - 16-24 (2014) '[non additive!']]]*ConsolGeog[[#This Row],[County Stats Distribution Factor]]</f>
        <v>0</v>
      </c>
      <c r="AC114" s="125">
        <f>ConsolGeog[[#This Row],[COUNTY: Assessed CS - 18-24 (2014) '[non additive!']]]*ConsolGeog[[#This Row],[County Stats Distribution Factor]]</f>
        <v>0</v>
      </c>
      <c r="AD114" s="125" t="str">
        <f>IF(AND(ConsolGeog[[#This Row],[Presented HS - 16-17 (2014)]]+ConsolGeog[[#This Row],[Presented HS - 18-24 (2014)]]&lt;&gt;0,ConsolGeog[[#This Row],[Presented HS - 16-24 (2014)]]&lt;&gt;0),"ERROR","")</f>
        <v/>
      </c>
      <c r="AE114" s="125" t="str">
        <f>IF(AND(ConsolGeog[[#This Row],[Presented CS - 16-17 (2014)]]+ConsolGeog[[#This Row],[Presented CS - 18-24 (2014)]]&lt;&gt;0,ConsolGeog[[#This Row],[Presented CS - 16-24 (2014)]]&lt;&gt;0),"ERROR","")</f>
        <v/>
      </c>
      <c r="AF114" s="125" t="str">
        <f>IF(AND(ConsolGeog[[#This Row],[Assessed HS - 16-17 (2014)]]+ConsolGeog[[#This Row],[Assessed HS - 18-24 (2014)]]&lt;&gt;0,ConsolGeog[[#This Row],[Assessed HS - 16-24 (2014)]]&lt;&gt;0),"ERROR","")</f>
        <v/>
      </c>
      <c r="AG114" s="125" t="str">
        <f>IF(AND(ConsolGeog[[#This Row],[Assessed CS - 16-17 (2014)]]+ConsolGeog[[#This Row],[Assessed CS - 18-24 (2014)]]&lt;&gt;0,ConsolGeog[[#This Row],[Assessed CS - 16-24 (2014)]]&lt;&gt;0),"ERROR","")</f>
        <v/>
      </c>
      <c r="AH11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5" spans="1:35" s="35" customFormat="1">
      <c r="A115" s="38" t="s">
        <v>706</v>
      </c>
      <c r="B115" s="38" t="s">
        <v>707</v>
      </c>
      <c r="C115" s="38">
        <v>167799</v>
      </c>
      <c r="D115" s="38">
        <v>63380.74</v>
      </c>
      <c r="E115" s="38" t="s">
        <v>706</v>
      </c>
      <c r="F115" s="112" t="str">
        <f>IF(ISERROR(MATCH(ConsolGeog[[#This Row],[lad14cd]],CentrepointSourced[2014 ONS Code],0)),1,"")</f>
        <v/>
      </c>
      <c r="G115" s="113" t="str">
        <f>TRIM(IF(ConsolGeog[[#This Row],[Not in Centre Point Sourced?]]=1,INDEX(LKP_MissingLATypesDQ[TYPE],MATCH(ConsolGeog[[#This Row],[lad14cd]],LKP_MissingLATypesDQ[ONS_CODE],0)),INDEX(CentrepointSourced[LA Type DQ],MATCH(ConsolGeog[[#This Row],[lad14cd]],CentrepointSourced[2014 ONS Code],0))))</f>
        <v>District</v>
      </c>
      <c r="H115" s="113" t="str">
        <f>IF(OR(ConsolGeog[[#This Row],[LA Type]]="Unitary",ConsolGeog[[#This Row],[LA Type]]="District"),"England",INDEX(CentrepointSourced[Country],MATCH(ConsolGeog[[#This Row],[lad14cd]],CentrepointSourced[2014 ONS Code],0)))</f>
        <v>England</v>
      </c>
      <c r="I11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15" s="114">
        <f>SUMIFS(CentrepointSourced[Presented HS - 16-17],CentrepointSourced[2014 ONS Code],ConsolGeog[[#This Row],[lad14cd]],CentrepointSourced[Year],2014)</f>
        <v>0</v>
      </c>
      <c r="K115" s="114">
        <f>SUMIFS(CentrepointSourced[Presented HS - 16-24],CentrepointSourced[2014 ONS Code],ConsolGeog[[#This Row],[lad14cd]],CentrepointSourced[Year],2014)</f>
        <v>0</v>
      </c>
      <c r="L115" s="114">
        <f>SUMIFS(CentrepointSourced[Presented HS - 18-24],CentrepointSourced[2014 ONS Code],ConsolGeog[[#This Row],[lad14cd]],CentrepointSourced[Year],2014)</f>
        <v>0</v>
      </c>
      <c r="M115" s="114">
        <f>SUMIFS(CentrepointSourced[Assessed HS - 16-17],CentrepointSourced[2014 ONS Code],ConsolGeog[[#This Row],[lad14cd]],CentrepointSourced[Year],2014)</f>
        <v>0</v>
      </c>
      <c r="N115" s="114">
        <f>SUMIFS(CentrepointSourced[Assessed HS - 16-24],CentrepointSourced[2014 ONS Code],ConsolGeog[[#This Row],[lad14cd]],CentrepointSourced[Year],2014)</f>
        <v>0</v>
      </c>
      <c r="O115" s="114">
        <f>SUMIFS(CentrepointSourced[Assessed HS - 18-24],CentrepointSourced[2014 ONS Code],ConsolGeog[[#This Row],[lad14cd]],CentrepointSourced[Year],2014)</f>
        <v>0</v>
      </c>
      <c r="P115" s="114">
        <f>SUMIFS(CentrepointSourced[Presented CS - 16-17],CentrepointSourced[Local Authority DQ],ConsolGeog[[#This Row],[County Name]],CentrepointSourced[Year],2014)</f>
        <v>128</v>
      </c>
      <c r="Q115" s="114">
        <f>SUMIFS(CentrepointSourced[Presented CS - 16-24],CentrepointSourced[Local Authority DQ],ConsolGeog[[#This Row],[County Name]],CentrepointSourced[Year],2014)</f>
        <v>0</v>
      </c>
      <c r="R115" s="114">
        <f>SUMIFS(CentrepointSourced[Presented CS - 18-24],CentrepointSourced[Local Authority DQ],ConsolGeog[[#This Row],[County Name]],CentrepointSourced[Year],2014)</f>
        <v>2</v>
      </c>
      <c r="S115" s="114">
        <f>SUMIFS(CentrepointSourced[Assessed CS - 16-17],CentrepointSourced[Local Authority DQ],ConsolGeog[[#This Row],[County Name]],CentrepointSourced[Year],2014)</f>
        <v>35</v>
      </c>
      <c r="T115" s="114">
        <f>SUMIFS(CentrepointSourced[Assessed CS - 16-24],CentrepointSourced[Local Authority DQ],ConsolGeog[[#This Row],[County Name]],CentrepointSourced[Year],2014)</f>
        <v>0</v>
      </c>
      <c r="U115" s="114">
        <f>SUMIFS(CentrepointSourced[Assessed CS - 18-24],CentrepointSourced[Local Authority DQ],ConsolGeog[[#This Row],[County Name]],CentrepointSourced[Year],2014)</f>
        <v>0</v>
      </c>
      <c r="V115" s="114">
        <f>IF(ConsolGeog[[#This Row],[LA Type]]="District",SUMIFS(ConsolGeog[population],ConsolGeog[LA Type],"District",ConsolGeog[County Name],ConsolGeog[[#This Row],[County Name]]),IF(ConsolGeog[[#This Row],[LA Type]]="Unitary",ConsolGeog[[#This Row],[population]],0))</f>
        <v>1317788</v>
      </c>
      <c r="W115" s="115">
        <f>IF(ConsolGeog[[#This Row],[COUNTY: Sum of districts'' populations '[non additive!']]]=0,0,ConsolGeog[[#This Row],[population]]/ConsolGeog[[#This Row],[COUNTY: Sum of districts'' populations '[non additive!']]])</f>
        <v>0.1273338351844151</v>
      </c>
      <c r="X115" s="125">
        <f>ConsolGeog[[#This Row],[COUNTY: Presented CS - 16-17 (2014) '[non additive!']]]*ConsolGeog[[#This Row],[County Stats Distribution Factor]]</f>
        <v>16.298730903605133</v>
      </c>
      <c r="Y115" s="125">
        <f>ConsolGeog[[#This Row],[COUNTY: Presented CS - 16-24 (2014) '[non additive!']]]*ConsolGeog[[#This Row],[County Stats Distribution Factor]]</f>
        <v>0</v>
      </c>
      <c r="Z115" s="125">
        <f>ConsolGeog[[#This Row],[COUNTY: Presented CS - 18-24 (2014) '[non additive!']]]*ConsolGeog[[#This Row],[County Stats Distribution Factor]]</f>
        <v>0.2546676703688302</v>
      </c>
      <c r="AA115" s="125">
        <f>ConsolGeog[[#This Row],[COUNTY: Assessed CS - 16-17 (2014) '[non additive!']]]*ConsolGeog[[#This Row],[County Stats Distribution Factor]]</f>
        <v>4.4566842314545285</v>
      </c>
      <c r="AB115" s="125">
        <f>ConsolGeog[[#This Row],[COUNTY: Assessed CS - 16-24 (2014) '[non additive!']]]*ConsolGeog[[#This Row],[County Stats Distribution Factor]]</f>
        <v>0</v>
      </c>
      <c r="AC115" s="125">
        <f>ConsolGeog[[#This Row],[COUNTY: Assessed CS - 18-24 (2014) '[non additive!']]]*ConsolGeog[[#This Row],[County Stats Distribution Factor]]</f>
        <v>0</v>
      </c>
      <c r="AD115" s="125" t="str">
        <f>IF(AND(ConsolGeog[[#This Row],[Presented HS - 16-17 (2014)]]+ConsolGeog[[#This Row],[Presented HS - 18-24 (2014)]]&lt;&gt;0,ConsolGeog[[#This Row],[Presented HS - 16-24 (2014)]]&lt;&gt;0),"ERROR","")</f>
        <v/>
      </c>
      <c r="AE115" s="125" t="str">
        <f>IF(AND(ConsolGeog[[#This Row],[Presented CS - 16-17 (2014)]]+ConsolGeog[[#This Row],[Presented CS - 18-24 (2014)]]&lt;&gt;0,ConsolGeog[[#This Row],[Presented CS - 16-24 (2014)]]&lt;&gt;0),"ERROR","")</f>
        <v/>
      </c>
      <c r="AF115" s="125" t="str">
        <f>IF(AND(ConsolGeog[[#This Row],[Assessed HS - 16-17 (2014)]]+ConsolGeog[[#This Row],[Assessed HS - 18-24 (2014)]]&lt;&gt;0,ConsolGeog[[#This Row],[Assessed HS - 16-24 (2014)]]&lt;&gt;0),"ERROR","")</f>
        <v/>
      </c>
      <c r="AG115" s="125" t="str">
        <f>IF(AND(ConsolGeog[[#This Row],[Assessed CS - 16-17 (2014)]]+ConsolGeog[[#This Row],[Assessed CS - 18-24 (2014)]]&lt;&gt;0,ConsolGeog[[#This Row],[Assessed CS - 16-24 (2014)]]&lt;&gt;0),"ERROR","")</f>
        <v/>
      </c>
      <c r="AH11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6" spans="1:35" s="35" customFormat="1">
      <c r="A116" s="38" t="s">
        <v>704</v>
      </c>
      <c r="B116" s="38" t="s">
        <v>705</v>
      </c>
      <c r="C116" s="38">
        <v>88011</v>
      </c>
      <c r="D116" s="38">
        <v>4506.8599999999997</v>
      </c>
      <c r="E116" s="38" t="s">
        <v>704</v>
      </c>
      <c r="F116" s="112" t="str">
        <f>IF(ISERROR(MATCH(ConsolGeog[[#This Row],[lad14cd]],CentrepointSourced[2014 ONS Code],0)),1,"")</f>
        <v/>
      </c>
      <c r="G116" s="113" t="str">
        <f>TRIM(IF(ConsolGeog[[#This Row],[Not in Centre Point Sourced?]]=1,INDEX(LKP_MissingLATypesDQ[TYPE],MATCH(ConsolGeog[[#This Row],[lad14cd]],LKP_MissingLATypesDQ[ONS_CODE],0)),INDEX(CentrepointSourced[LA Type DQ],MATCH(ConsolGeog[[#This Row],[lad14cd]],CentrepointSourced[2014 ONS Code],0))))</f>
        <v>District</v>
      </c>
      <c r="H116" s="113" t="str">
        <f>IF(OR(ConsolGeog[[#This Row],[LA Type]]="Unitary",ConsolGeog[[#This Row],[LA Type]]="District"),"England",INDEX(CentrepointSourced[Country],MATCH(ConsolGeog[[#This Row],[lad14cd]],CentrepointSourced[2014 ONS Code],0)))</f>
        <v>England</v>
      </c>
      <c r="I11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6" s="114">
        <f>SUMIFS(CentrepointSourced[Presented HS - 16-17],CentrepointSourced[2014 ONS Code],ConsolGeog[[#This Row],[lad14cd]],CentrepointSourced[Year],2014)</f>
        <v>6</v>
      </c>
      <c r="K116" s="114">
        <f>SUMIFS(CentrepointSourced[Presented HS - 16-24],CentrepointSourced[2014 ONS Code],ConsolGeog[[#This Row],[lad14cd]],CentrepointSourced[Year],2014)</f>
        <v>0</v>
      </c>
      <c r="L116" s="114">
        <f>SUMIFS(CentrepointSourced[Presented HS - 18-24],CentrepointSourced[2014 ONS Code],ConsolGeog[[#This Row],[lad14cd]],CentrepointSourced[Year],2014)</f>
        <v>46</v>
      </c>
      <c r="M116" s="114">
        <f>SUMIFS(CentrepointSourced[Assessed HS - 16-17],CentrepointSourced[2014 ONS Code],ConsolGeog[[#This Row],[lad14cd]],CentrepointSourced[Year],2014)</f>
        <v>1</v>
      </c>
      <c r="N116" s="114">
        <f>SUMIFS(CentrepointSourced[Assessed HS - 16-24],CentrepointSourced[2014 ONS Code],ConsolGeog[[#This Row],[lad14cd]],CentrepointSourced[Year],2014)</f>
        <v>0</v>
      </c>
      <c r="O116" s="114">
        <f>SUMIFS(CentrepointSourced[Assessed HS - 18-24],CentrepointSourced[2014 ONS Code],ConsolGeog[[#This Row],[lad14cd]],CentrepointSourced[Year],2014)</f>
        <v>13</v>
      </c>
      <c r="P116" s="114">
        <f>SUMIFS(CentrepointSourced[Presented CS - 16-17],CentrepointSourced[Local Authority DQ],ConsolGeog[[#This Row],[County Name]],CentrepointSourced[Year],2014)</f>
        <v>0</v>
      </c>
      <c r="Q116" s="114">
        <f>SUMIFS(CentrepointSourced[Presented CS - 16-24],CentrepointSourced[Local Authority DQ],ConsolGeog[[#This Row],[County Name]],CentrepointSourced[Year],2014)</f>
        <v>0</v>
      </c>
      <c r="R116" s="114">
        <f>SUMIFS(CentrepointSourced[Presented CS - 18-24],CentrepointSourced[Local Authority DQ],ConsolGeog[[#This Row],[County Name]],CentrepointSourced[Year],2014)</f>
        <v>0</v>
      </c>
      <c r="S116" s="114">
        <f>SUMIFS(CentrepointSourced[Assessed CS - 16-17],CentrepointSourced[Local Authority DQ],ConsolGeog[[#This Row],[County Name]],CentrepointSourced[Year],2014)</f>
        <v>0</v>
      </c>
      <c r="T116" s="114">
        <f>SUMIFS(CentrepointSourced[Assessed CS - 16-24],CentrepointSourced[Local Authority DQ],ConsolGeog[[#This Row],[County Name]],CentrepointSourced[Year],2014)</f>
        <v>0</v>
      </c>
      <c r="U116" s="114">
        <f>SUMIFS(CentrepointSourced[Assessed CS - 18-24],CentrepointSourced[Local Authority DQ],ConsolGeog[[#This Row],[County Name]],CentrepointSourced[Year],2014)</f>
        <v>0</v>
      </c>
      <c r="V116" s="114">
        <f>IF(ConsolGeog[[#This Row],[LA Type]]="District",SUMIFS(ConsolGeog[population],ConsolGeog[LA Type],"District",ConsolGeog[County Name],ConsolGeog[[#This Row],[County Name]]),IF(ConsolGeog[[#This Row],[LA Type]]="Unitary",ConsolGeog[[#This Row],[population]],0))</f>
        <v>1393587</v>
      </c>
      <c r="W116" s="115">
        <f>IF(ConsolGeog[[#This Row],[COUNTY: Sum of districts'' populations '[non additive!']]]=0,0,ConsolGeog[[#This Row],[population]]/ConsolGeog[[#This Row],[COUNTY: Sum of districts'' populations '[non additive!']]])</f>
        <v>6.3154291766498977E-2</v>
      </c>
      <c r="X116" s="125">
        <f>ConsolGeog[[#This Row],[COUNTY: Presented CS - 16-17 (2014) '[non additive!']]]*ConsolGeog[[#This Row],[County Stats Distribution Factor]]</f>
        <v>0</v>
      </c>
      <c r="Y116" s="125">
        <f>ConsolGeog[[#This Row],[COUNTY: Presented CS - 16-24 (2014) '[non additive!']]]*ConsolGeog[[#This Row],[County Stats Distribution Factor]]</f>
        <v>0</v>
      </c>
      <c r="Z116" s="125">
        <f>ConsolGeog[[#This Row],[COUNTY: Presented CS - 18-24 (2014) '[non additive!']]]*ConsolGeog[[#This Row],[County Stats Distribution Factor]]</f>
        <v>0</v>
      </c>
      <c r="AA116" s="125">
        <f>ConsolGeog[[#This Row],[COUNTY: Assessed CS - 16-17 (2014) '[non additive!']]]*ConsolGeog[[#This Row],[County Stats Distribution Factor]]</f>
        <v>0</v>
      </c>
      <c r="AB116" s="125">
        <f>ConsolGeog[[#This Row],[COUNTY: Assessed CS - 16-24 (2014) '[non additive!']]]*ConsolGeog[[#This Row],[County Stats Distribution Factor]]</f>
        <v>0</v>
      </c>
      <c r="AC116" s="125">
        <f>ConsolGeog[[#This Row],[COUNTY: Assessed CS - 18-24 (2014) '[non additive!']]]*ConsolGeog[[#This Row],[County Stats Distribution Factor]]</f>
        <v>0</v>
      </c>
      <c r="AD116" s="125" t="str">
        <f>IF(AND(ConsolGeog[[#This Row],[Presented HS - 16-17 (2014)]]+ConsolGeog[[#This Row],[Presented HS - 18-24 (2014)]]&lt;&gt;0,ConsolGeog[[#This Row],[Presented HS - 16-24 (2014)]]&lt;&gt;0),"ERROR","")</f>
        <v/>
      </c>
      <c r="AE116" s="125" t="str">
        <f>IF(AND(ConsolGeog[[#This Row],[Presented CS - 16-17 (2014)]]+ConsolGeog[[#This Row],[Presented CS - 18-24 (2014)]]&lt;&gt;0,ConsolGeog[[#This Row],[Presented CS - 16-24 (2014)]]&lt;&gt;0),"ERROR","")</f>
        <v/>
      </c>
      <c r="AF116" s="125" t="str">
        <f>IF(AND(ConsolGeog[[#This Row],[Assessed HS - 16-17 (2014)]]+ConsolGeog[[#This Row],[Assessed HS - 18-24 (2014)]]&lt;&gt;0,ConsolGeog[[#This Row],[Assessed HS - 16-24 (2014)]]&lt;&gt;0),"ERROR","")</f>
        <v/>
      </c>
      <c r="AG116" s="125" t="str">
        <f>IF(AND(ConsolGeog[[#This Row],[Assessed CS - 16-17 (2014)]]+ConsolGeog[[#This Row],[Assessed CS - 18-24 (2014)]]&lt;&gt;0,ConsolGeog[[#This Row],[Assessed CS - 16-24 (2014)]]&lt;&gt;0),"ERROR","")</f>
        <v/>
      </c>
      <c r="AH11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7" spans="1:35" s="35" customFormat="1">
      <c r="A117" s="38" t="s">
        <v>702</v>
      </c>
      <c r="B117" s="38" t="s">
        <v>703</v>
      </c>
      <c r="C117" s="38">
        <v>168310</v>
      </c>
      <c r="D117" s="38">
        <v>33877.56</v>
      </c>
      <c r="E117" s="38" t="s">
        <v>702</v>
      </c>
      <c r="F117" s="112">
        <f>IF(ISERROR(MATCH(ConsolGeog[[#This Row],[lad14cd]],CentrepointSourced[2014 ONS Code],0)),1,"")</f>
        <v>1</v>
      </c>
      <c r="G117" s="113" t="str">
        <f>TRIM(IF(ConsolGeog[[#This Row],[Not in Centre Point Sourced?]]=1,INDEX(LKP_MissingLATypesDQ[TYPE],MATCH(ConsolGeog[[#This Row],[lad14cd]],LKP_MissingLATypesDQ[ONS_CODE],0)),INDEX(CentrepointSourced[LA Type DQ],MATCH(ConsolGeog[[#This Row],[lad14cd]],CentrepointSourced[2014 ONS Code],0))))</f>
        <v>District</v>
      </c>
      <c r="H117" s="113" t="str">
        <f>IF(OR(ConsolGeog[[#This Row],[LA Type]]="Unitary",ConsolGeog[[#This Row],[LA Type]]="District"),"England",INDEX(CentrepointSourced[Country],MATCH(ConsolGeog[[#This Row],[lad14cd]],CentrepointSourced[2014 ONS Code],0)))</f>
        <v>England</v>
      </c>
      <c r="I11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7" s="114">
        <f>SUMIFS(CentrepointSourced[Presented HS - 16-17],CentrepointSourced[2014 ONS Code],ConsolGeog[[#This Row],[lad14cd]],CentrepointSourced[Year],2014)</f>
        <v>0</v>
      </c>
      <c r="K117" s="114">
        <f>SUMIFS(CentrepointSourced[Presented HS - 16-24],CentrepointSourced[2014 ONS Code],ConsolGeog[[#This Row],[lad14cd]],CentrepointSourced[Year],2014)</f>
        <v>0</v>
      </c>
      <c r="L117" s="114">
        <f>SUMIFS(CentrepointSourced[Presented HS - 18-24],CentrepointSourced[2014 ONS Code],ConsolGeog[[#This Row],[lad14cd]],CentrepointSourced[Year],2014)</f>
        <v>0</v>
      </c>
      <c r="M117" s="114">
        <f>SUMIFS(CentrepointSourced[Assessed HS - 16-17],CentrepointSourced[2014 ONS Code],ConsolGeog[[#This Row],[lad14cd]],CentrepointSourced[Year],2014)</f>
        <v>0</v>
      </c>
      <c r="N117" s="114">
        <f>SUMIFS(CentrepointSourced[Assessed HS - 16-24],CentrepointSourced[2014 ONS Code],ConsolGeog[[#This Row],[lad14cd]],CentrepointSourced[Year],2014)</f>
        <v>0</v>
      </c>
      <c r="O117" s="114">
        <f>SUMIFS(CentrepointSourced[Assessed HS - 18-24],CentrepointSourced[2014 ONS Code],ConsolGeog[[#This Row],[lad14cd]],CentrepointSourced[Year],2014)</f>
        <v>0</v>
      </c>
      <c r="P117" s="114">
        <f>SUMIFS(CentrepointSourced[Presented CS - 16-17],CentrepointSourced[Local Authority DQ],ConsolGeog[[#This Row],[County Name]],CentrepointSourced[Year],2014)</f>
        <v>0</v>
      </c>
      <c r="Q117" s="114">
        <f>SUMIFS(CentrepointSourced[Presented CS - 16-24],CentrepointSourced[Local Authority DQ],ConsolGeog[[#This Row],[County Name]],CentrepointSourced[Year],2014)</f>
        <v>0</v>
      </c>
      <c r="R117" s="114">
        <f>SUMIFS(CentrepointSourced[Presented CS - 18-24],CentrepointSourced[Local Authority DQ],ConsolGeog[[#This Row],[County Name]],CentrepointSourced[Year],2014)</f>
        <v>0</v>
      </c>
      <c r="S117" s="114">
        <f>SUMIFS(CentrepointSourced[Assessed CS - 16-17],CentrepointSourced[Local Authority DQ],ConsolGeog[[#This Row],[County Name]],CentrepointSourced[Year],2014)</f>
        <v>0</v>
      </c>
      <c r="T117" s="114">
        <f>SUMIFS(CentrepointSourced[Assessed CS - 16-24],CentrepointSourced[Local Authority DQ],ConsolGeog[[#This Row],[County Name]],CentrepointSourced[Year],2014)</f>
        <v>0</v>
      </c>
      <c r="U117" s="114">
        <f>SUMIFS(CentrepointSourced[Assessed CS - 18-24],CentrepointSourced[Local Authority DQ],ConsolGeog[[#This Row],[County Name]],CentrepointSourced[Year],2014)</f>
        <v>0</v>
      </c>
      <c r="V117" s="114">
        <f>IF(ConsolGeog[[#This Row],[LA Type]]="District",SUMIFS(ConsolGeog[population],ConsolGeog[LA Type],"District",ConsolGeog[County Name],ConsolGeog[[#This Row],[County Name]]),IF(ConsolGeog[[#This Row],[LA Type]]="Unitary",ConsolGeog[[#This Row],[population]],0))</f>
        <v>1393587</v>
      </c>
      <c r="W117" s="115">
        <f>IF(ConsolGeog[[#This Row],[COUNTY: Sum of districts'' populations '[non additive!']]]=0,0,ConsolGeog[[#This Row],[population]]/ConsolGeog[[#This Row],[COUNTY: Sum of districts'' populations '[non additive!']]])</f>
        <v>0.12077466279464433</v>
      </c>
      <c r="X117" s="125">
        <f>ConsolGeog[[#This Row],[COUNTY: Presented CS - 16-17 (2014) '[non additive!']]]*ConsolGeog[[#This Row],[County Stats Distribution Factor]]</f>
        <v>0</v>
      </c>
      <c r="Y117" s="125">
        <f>ConsolGeog[[#This Row],[COUNTY: Presented CS - 16-24 (2014) '[non additive!']]]*ConsolGeog[[#This Row],[County Stats Distribution Factor]]</f>
        <v>0</v>
      </c>
      <c r="Z117" s="125">
        <f>ConsolGeog[[#This Row],[COUNTY: Presented CS - 18-24 (2014) '[non additive!']]]*ConsolGeog[[#This Row],[County Stats Distribution Factor]]</f>
        <v>0</v>
      </c>
      <c r="AA117" s="125">
        <f>ConsolGeog[[#This Row],[COUNTY: Assessed CS - 16-17 (2014) '[non additive!']]]*ConsolGeog[[#This Row],[County Stats Distribution Factor]]</f>
        <v>0</v>
      </c>
      <c r="AB117" s="125">
        <f>ConsolGeog[[#This Row],[COUNTY: Assessed CS - 16-24 (2014) '[non additive!']]]*ConsolGeog[[#This Row],[County Stats Distribution Factor]]</f>
        <v>0</v>
      </c>
      <c r="AC117" s="125">
        <f>ConsolGeog[[#This Row],[COUNTY: Assessed CS - 18-24 (2014) '[non additive!']]]*ConsolGeog[[#This Row],[County Stats Distribution Factor]]</f>
        <v>0</v>
      </c>
      <c r="AD117" s="125" t="str">
        <f>IF(AND(ConsolGeog[[#This Row],[Presented HS - 16-17 (2014)]]+ConsolGeog[[#This Row],[Presented HS - 18-24 (2014)]]&lt;&gt;0,ConsolGeog[[#This Row],[Presented HS - 16-24 (2014)]]&lt;&gt;0),"ERROR","")</f>
        <v/>
      </c>
      <c r="AE117" s="125" t="str">
        <f>IF(AND(ConsolGeog[[#This Row],[Presented CS - 16-17 (2014)]]+ConsolGeog[[#This Row],[Presented CS - 18-24 (2014)]]&lt;&gt;0,ConsolGeog[[#This Row],[Presented CS - 16-24 (2014)]]&lt;&gt;0),"ERROR","")</f>
        <v/>
      </c>
      <c r="AF117" s="125" t="str">
        <f>IF(AND(ConsolGeog[[#This Row],[Assessed HS - 16-17 (2014)]]+ConsolGeog[[#This Row],[Assessed HS - 18-24 (2014)]]&lt;&gt;0,ConsolGeog[[#This Row],[Assessed HS - 16-24 (2014)]]&lt;&gt;0),"ERROR","")</f>
        <v/>
      </c>
      <c r="AG117" s="125" t="str">
        <f>IF(AND(ConsolGeog[[#This Row],[Assessed CS - 16-17 (2014)]]+ConsolGeog[[#This Row],[Assessed CS - 18-24 (2014)]]&lt;&gt;0,ConsolGeog[[#This Row],[Assessed CS - 16-24 (2014)]]&lt;&gt;0),"ERROR","")</f>
        <v/>
      </c>
      <c r="AH11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8" spans="1:35" ht="15" customHeight="1">
      <c r="A118" s="38" t="s">
        <v>701</v>
      </c>
      <c r="B118" s="38" t="s">
        <v>129</v>
      </c>
      <c r="C118" s="38">
        <v>173074</v>
      </c>
      <c r="D118" s="38">
        <v>32908.17</v>
      </c>
      <c r="E118" s="38" t="s">
        <v>701</v>
      </c>
      <c r="F118" s="116" t="str">
        <f>IF(ISERROR(MATCH(ConsolGeog[[#This Row],[lad14cd]],CentrepointSourced[2014 ONS Code],0)),1,"")</f>
        <v/>
      </c>
      <c r="G118" s="113" t="str">
        <f>TRIM(IF(ConsolGeog[[#This Row],[Not in Centre Point Sourced?]]=1,INDEX(LKP_MissingLATypesDQ[TYPE],MATCH(ConsolGeog[[#This Row],[lad14cd]],LKP_MissingLATypesDQ[ONS_CODE],0)),INDEX(CentrepointSourced[LA Type DQ],MATCH(ConsolGeog[[#This Row],[lad14cd]],CentrepointSourced[2014 ONS Code],0))))</f>
        <v>District</v>
      </c>
      <c r="H118" s="117" t="str">
        <f>IF(OR(ConsolGeog[[#This Row],[LA Type]]="Unitary",ConsolGeog[[#This Row],[LA Type]]="District"),"England",INDEX(CentrepointSourced[Country],MATCH(ConsolGeog[[#This Row],[lad14cd]],CentrepointSourced[2014 ONS Code],0)))</f>
        <v>England</v>
      </c>
      <c r="I11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8" s="114">
        <f>SUMIFS(CentrepointSourced[Presented HS - 16-17],CentrepointSourced[2014 ONS Code],ConsolGeog[[#This Row],[lad14cd]],CentrepointSourced[Year],2014)</f>
        <v>0</v>
      </c>
      <c r="K118" s="114">
        <f>SUMIFS(CentrepointSourced[Presented HS - 16-24],CentrepointSourced[2014 ONS Code],ConsolGeog[[#This Row],[lad14cd]],CentrepointSourced[Year],2014)</f>
        <v>248</v>
      </c>
      <c r="L118" s="114">
        <f>SUMIFS(CentrepointSourced[Presented HS - 18-24],CentrepointSourced[2014 ONS Code],ConsolGeog[[#This Row],[lad14cd]],CentrepointSourced[Year],2014)</f>
        <v>0</v>
      </c>
      <c r="M118" s="114">
        <f>SUMIFS(CentrepointSourced[Assessed HS - 16-17],CentrepointSourced[2014 ONS Code],ConsolGeog[[#This Row],[lad14cd]],CentrepointSourced[Year],2014)</f>
        <v>0</v>
      </c>
      <c r="N118" s="114">
        <f>SUMIFS(CentrepointSourced[Assessed HS - 16-24],CentrepointSourced[2014 ONS Code],ConsolGeog[[#This Row],[lad14cd]],CentrepointSourced[Year],2014)</f>
        <v>110</v>
      </c>
      <c r="O118" s="114">
        <f>SUMIFS(CentrepointSourced[Assessed HS - 18-24],CentrepointSourced[2014 ONS Code],ConsolGeog[[#This Row],[lad14cd]],CentrepointSourced[Year],2014)</f>
        <v>0</v>
      </c>
      <c r="P118" s="114">
        <f>SUMIFS(CentrepointSourced[Presented CS - 16-17],CentrepointSourced[Local Authority DQ],ConsolGeog[[#This Row],[County Name]],CentrepointSourced[Year],2014)</f>
        <v>0</v>
      </c>
      <c r="Q118" s="114">
        <f>SUMIFS(CentrepointSourced[Presented CS - 16-24],CentrepointSourced[Local Authority DQ],ConsolGeog[[#This Row],[County Name]],CentrepointSourced[Year],2014)</f>
        <v>0</v>
      </c>
      <c r="R118" s="114">
        <f>SUMIFS(CentrepointSourced[Presented CS - 18-24],CentrepointSourced[Local Authority DQ],ConsolGeog[[#This Row],[County Name]],CentrepointSourced[Year],2014)</f>
        <v>0</v>
      </c>
      <c r="S118" s="114">
        <f>SUMIFS(CentrepointSourced[Assessed CS - 16-17],CentrepointSourced[Local Authority DQ],ConsolGeog[[#This Row],[County Name]],CentrepointSourced[Year],2014)</f>
        <v>0</v>
      </c>
      <c r="T118" s="114">
        <f>SUMIFS(CentrepointSourced[Assessed CS - 16-24],CentrepointSourced[Local Authority DQ],ConsolGeog[[#This Row],[County Name]],CentrepointSourced[Year],2014)</f>
        <v>0</v>
      </c>
      <c r="U118" s="114">
        <f>SUMIFS(CentrepointSourced[Assessed CS - 18-24],CentrepointSourced[Local Authority DQ],ConsolGeog[[#This Row],[County Name]],CentrepointSourced[Year],2014)</f>
        <v>0</v>
      </c>
      <c r="V118" s="114">
        <f>IF(ConsolGeog[[#This Row],[LA Type]]="District",SUMIFS(ConsolGeog[population],ConsolGeog[LA Type],"District",ConsolGeog[County Name],ConsolGeog[[#This Row],[County Name]]),IF(ConsolGeog[[#This Row],[LA Type]]="Unitary",ConsolGeog[[#This Row],[population]],0))</f>
        <v>1393587</v>
      </c>
      <c r="W118" s="115">
        <f>IF(ConsolGeog[[#This Row],[COUNTY: Sum of districts'' populations '[non additive!']]]=0,0,ConsolGeog[[#This Row],[population]]/ConsolGeog[[#This Row],[COUNTY: Sum of districts'' populations '[non additive!']]])</f>
        <v>0.1241931791843638</v>
      </c>
      <c r="X118" s="125">
        <f>ConsolGeog[[#This Row],[COUNTY: Presented CS - 16-17 (2014) '[non additive!']]]*ConsolGeog[[#This Row],[County Stats Distribution Factor]]</f>
        <v>0</v>
      </c>
      <c r="Y118" s="125">
        <f>ConsolGeog[[#This Row],[COUNTY: Presented CS - 16-24 (2014) '[non additive!']]]*ConsolGeog[[#This Row],[County Stats Distribution Factor]]</f>
        <v>0</v>
      </c>
      <c r="Z118" s="125">
        <f>ConsolGeog[[#This Row],[COUNTY: Presented CS - 18-24 (2014) '[non additive!']]]*ConsolGeog[[#This Row],[County Stats Distribution Factor]]</f>
        <v>0</v>
      </c>
      <c r="AA118" s="125">
        <f>ConsolGeog[[#This Row],[COUNTY: Assessed CS - 16-17 (2014) '[non additive!']]]*ConsolGeog[[#This Row],[County Stats Distribution Factor]]</f>
        <v>0</v>
      </c>
      <c r="AB118" s="125">
        <f>ConsolGeog[[#This Row],[COUNTY: Assessed CS - 16-24 (2014) '[non additive!']]]*ConsolGeog[[#This Row],[County Stats Distribution Factor]]</f>
        <v>0</v>
      </c>
      <c r="AC118" s="125">
        <f>ConsolGeog[[#This Row],[COUNTY: Assessed CS - 18-24 (2014) '[non additive!']]]*ConsolGeog[[#This Row],[County Stats Distribution Factor]]</f>
        <v>0</v>
      </c>
      <c r="AD118" s="125" t="str">
        <f>IF(AND(ConsolGeog[[#This Row],[Presented HS - 16-17 (2014)]]+ConsolGeog[[#This Row],[Presented HS - 18-24 (2014)]]&lt;&gt;0,ConsolGeog[[#This Row],[Presented HS - 16-24 (2014)]]&lt;&gt;0),"ERROR","")</f>
        <v/>
      </c>
      <c r="AE118" s="125" t="str">
        <f>IF(AND(ConsolGeog[[#This Row],[Presented CS - 16-17 (2014)]]+ConsolGeog[[#This Row],[Presented CS - 18-24 (2014)]]&lt;&gt;0,ConsolGeog[[#This Row],[Presented CS - 16-24 (2014)]]&lt;&gt;0),"ERROR","")</f>
        <v/>
      </c>
      <c r="AF118" s="125" t="str">
        <f>IF(AND(ConsolGeog[[#This Row],[Assessed HS - 16-17 (2014)]]+ConsolGeog[[#This Row],[Assessed HS - 18-24 (2014)]]&lt;&gt;0,ConsolGeog[[#This Row],[Assessed HS - 16-24 (2014)]]&lt;&gt;0),"ERROR","")</f>
        <v/>
      </c>
      <c r="AG118" s="125" t="str">
        <f>IF(AND(ConsolGeog[[#This Row],[Assessed CS - 16-17 (2014)]]+ConsolGeog[[#This Row],[Assessed CS - 18-24 (2014)]]&lt;&gt;0,ConsolGeog[[#This Row],[Assessed CS - 16-24 (2014)]]&lt;&gt;0),"ERROR","")</f>
        <v/>
      </c>
      <c r="AH11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19" spans="1:35" s="35" customFormat="1">
      <c r="A119" s="38" t="s">
        <v>699</v>
      </c>
      <c r="B119" s="38" t="s">
        <v>700</v>
      </c>
      <c r="C119" s="38">
        <v>124659</v>
      </c>
      <c r="D119" s="38">
        <v>33898.559999999998</v>
      </c>
      <c r="E119" s="38" t="s">
        <v>699</v>
      </c>
      <c r="F119" s="112">
        <f>IF(ISERROR(MATCH(ConsolGeog[[#This Row],[lad14cd]],CentrepointSourced[2014 ONS Code],0)),1,"")</f>
        <v>1</v>
      </c>
      <c r="G119" s="113" t="str">
        <f>TRIM(IF(ConsolGeog[[#This Row],[Not in Centre Point Sourced?]]=1,INDEX(LKP_MissingLATypesDQ[TYPE],MATCH(ConsolGeog[[#This Row],[lad14cd]],LKP_MissingLATypesDQ[ONS_CODE],0)),INDEX(CentrepointSourced[LA Type DQ],MATCH(ConsolGeog[[#This Row],[lad14cd]],CentrepointSourced[2014 ONS Code],0))))</f>
        <v>District</v>
      </c>
      <c r="H119" s="113" t="str">
        <f>IF(OR(ConsolGeog[[#This Row],[LA Type]]="Unitary",ConsolGeog[[#This Row],[LA Type]]="District"),"England",INDEX(CentrepointSourced[Country],MATCH(ConsolGeog[[#This Row],[lad14cd]],CentrepointSourced[2014 ONS Code],0)))</f>
        <v>England</v>
      </c>
      <c r="I11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Essex</v>
      </c>
      <c r="J119" s="114">
        <f>SUMIFS(CentrepointSourced[Presented HS - 16-17],CentrepointSourced[2014 ONS Code],ConsolGeog[[#This Row],[lad14cd]],CentrepointSourced[Year],2014)</f>
        <v>0</v>
      </c>
      <c r="K119" s="114">
        <f>SUMIFS(CentrepointSourced[Presented HS - 16-24],CentrepointSourced[2014 ONS Code],ConsolGeog[[#This Row],[lad14cd]],CentrepointSourced[Year],2014)</f>
        <v>0</v>
      </c>
      <c r="L119" s="114">
        <f>SUMIFS(CentrepointSourced[Presented HS - 18-24],CentrepointSourced[2014 ONS Code],ConsolGeog[[#This Row],[lad14cd]],CentrepointSourced[Year],2014)</f>
        <v>0</v>
      </c>
      <c r="M119" s="114">
        <f>SUMIFS(CentrepointSourced[Assessed HS - 16-17],CentrepointSourced[2014 ONS Code],ConsolGeog[[#This Row],[lad14cd]],CentrepointSourced[Year],2014)</f>
        <v>0</v>
      </c>
      <c r="N119" s="114">
        <f>SUMIFS(CentrepointSourced[Assessed HS - 16-24],CentrepointSourced[2014 ONS Code],ConsolGeog[[#This Row],[lad14cd]],CentrepointSourced[Year],2014)</f>
        <v>0</v>
      </c>
      <c r="O119" s="114">
        <f>SUMIFS(CentrepointSourced[Assessed HS - 18-24],CentrepointSourced[2014 ONS Code],ConsolGeog[[#This Row],[lad14cd]],CentrepointSourced[Year],2014)</f>
        <v>0</v>
      </c>
      <c r="P119" s="114">
        <f>SUMIFS(CentrepointSourced[Presented CS - 16-17],CentrepointSourced[Local Authority DQ],ConsolGeog[[#This Row],[County Name]],CentrepointSourced[Year],2014)</f>
        <v>0</v>
      </c>
      <c r="Q119" s="114">
        <f>SUMIFS(CentrepointSourced[Presented CS - 16-24],CentrepointSourced[Local Authority DQ],ConsolGeog[[#This Row],[County Name]],CentrepointSourced[Year],2014)</f>
        <v>0</v>
      </c>
      <c r="R119" s="114">
        <f>SUMIFS(CentrepointSourced[Presented CS - 18-24],CentrepointSourced[Local Authority DQ],ConsolGeog[[#This Row],[County Name]],CentrepointSourced[Year],2014)</f>
        <v>0</v>
      </c>
      <c r="S119" s="114">
        <f>SUMIFS(CentrepointSourced[Assessed CS - 16-17],CentrepointSourced[Local Authority DQ],ConsolGeog[[#This Row],[County Name]],CentrepointSourced[Year],2014)</f>
        <v>0</v>
      </c>
      <c r="T119" s="114">
        <f>SUMIFS(CentrepointSourced[Assessed CS - 16-24],CentrepointSourced[Local Authority DQ],ConsolGeog[[#This Row],[County Name]],CentrepointSourced[Year],2014)</f>
        <v>0</v>
      </c>
      <c r="U119" s="114">
        <f>SUMIFS(CentrepointSourced[Assessed CS - 18-24],CentrepointSourced[Local Authority DQ],ConsolGeog[[#This Row],[County Name]],CentrepointSourced[Year],2014)</f>
        <v>0</v>
      </c>
      <c r="V119" s="114">
        <f>IF(ConsolGeog[[#This Row],[LA Type]]="District",SUMIFS(ConsolGeog[population],ConsolGeog[LA Type],"District",ConsolGeog[County Name],ConsolGeog[[#This Row],[County Name]]),IF(ConsolGeog[[#This Row],[LA Type]]="Unitary",ConsolGeog[[#This Row],[population]],0))</f>
        <v>1393587</v>
      </c>
      <c r="W119" s="115">
        <f>IF(ConsolGeog[[#This Row],[COUNTY: Sum of districts'' populations '[non additive!']]]=0,0,ConsolGeog[[#This Row],[population]]/ConsolGeog[[#This Row],[COUNTY: Sum of districts'' populations '[non additive!']]])</f>
        <v>8.945189643703623E-2</v>
      </c>
      <c r="X119" s="125">
        <f>ConsolGeog[[#This Row],[COUNTY: Presented CS - 16-17 (2014) '[non additive!']]]*ConsolGeog[[#This Row],[County Stats Distribution Factor]]</f>
        <v>0</v>
      </c>
      <c r="Y119" s="125">
        <f>ConsolGeog[[#This Row],[COUNTY: Presented CS - 16-24 (2014) '[non additive!']]]*ConsolGeog[[#This Row],[County Stats Distribution Factor]]</f>
        <v>0</v>
      </c>
      <c r="Z119" s="125">
        <f>ConsolGeog[[#This Row],[COUNTY: Presented CS - 18-24 (2014) '[non additive!']]]*ConsolGeog[[#This Row],[County Stats Distribution Factor]]</f>
        <v>0</v>
      </c>
      <c r="AA119" s="125">
        <f>ConsolGeog[[#This Row],[COUNTY: Assessed CS - 16-17 (2014) '[non additive!']]]*ConsolGeog[[#This Row],[County Stats Distribution Factor]]</f>
        <v>0</v>
      </c>
      <c r="AB119" s="125">
        <f>ConsolGeog[[#This Row],[COUNTY: Assessed CS - 16-24 (2014) '[non additive!']]]*ConsolGeog[[#This Row],[County Stats Distribution Factor]]</f>
        <v>0</v>
      </c>
      <c r="AC119" s="125">
        <f>ConsolGeog[[#This Row],[COUNTY: Assessed CS - 18-24 (2014) '[non additive!']]]*ConsolGeog[[#This Row],[County Stats Distribution Factor]]</f>
        <v>0</v>
      </c>
      <c r="AD119" s="125" t="str">
        <f>IF(AND(ConsolGeog[[#This Row],[Presented HS - 16-17 (2014)]]+ConsolGeog[[#This Row],[Presented HS - 18-24 (2014)]]&lt;&gt;0,ConsolGeog[[#This Row],[Presented HS - 16-24 (2014)]]&lt;&gt;0),"ERROR","")</f>
        <v/>
      </c>
      <c r="AE119" s="125" t="str">
        <f>IF(AND(ConsolGeog[[#This Row],[Presented CS - 16-17 (2014)]]+ConsolGeog[[#This Row],[Presented CS - 18-24 (2014)]]&lt;&gt;0,ConsolGeog[[#This Row],[Presented CS - 16-24 (2014)]]&lt;&gt;0),"ERROR","")</f>
        <v/>
      </c>
      <c r="AF119" s="125" t="str">
        <f>IF(AND(ConsolGeog[[#This Row],[Assessed HS - 16-17 (2014)]]+ConsolGeog[[#This Row],[Assessed HS - 18-24 (2014)]]&lt;&gt;0,ConsolGeog[[#This Row],[Assessed HS - 16-24 (2014)]]&lt;&gt;0),"ERROR","")</f>
        <v/>
      </c>
      <c r="AG119" s="125" t="str">
        <f>IF(AND(ConsolGeog[[#This Row],[Assessed CS - 16-17 (2014)]]+ConsolGeog[[#This Row],[Assessed CS - 18-24 (2014)]]&lt;&gt;0,ConsolGeog[[#This Row],[Assessed CS - 16-24 (2014)]]&lt;&gt;0),"ERROR","")</f>
        <v/>
      </c>
      <c r="AH11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1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0" spans="1:35" s="35" customFormat="1">
      <c r="A120" s="38" t="s">
        <v>697</v>
      </c>
      <c r="B120" s="38" t="s">
        <v>698</v>
      </c>
      <c r="C120" s="38">
        <v>115608</v>
      </c>
      <c r="D120" s="38">
        <v>51444.15</v>
      </c>
      <c r="E120" s="38" t="s">
        <v>697</v>
      </c>
      <c r="F120" s="112">
        <f>IF(ISERROR(MATCH(ConsolGeog[[#This Row],[lad14cd]],CentrepointSourced[2014 ONS Code],0)),1,"")</f>
        <v>1</v>
      </c>
      <c r="G120" s="113" t="str">
        <f>TRIM(IF(ConsolGeog[[#This Row],[Not in Centre Point Sourced?]]=1,INDEX(LKP_MissingLATypesDQ[TYPE],MATCH(ConsolGeog[[#This Row],[lad14cd]],LKP_MissingLATypesDQ[ONS_CODE],0)),INDEX(CentrepointSourced[LA Type DQ],MATCH(ConsolGeog[[#This Row],[lad14cd]],CentrepointSourced[2014 ONS Code],0))))</f>
        <v>District</v>
      </c>
      <c r="H120" s="113" t="str">
        <f>IF(OR(ConsolGeog[[#This Row],[LA Type]]="Unitary",ConsolGeog[[#This Row],[LA Type]]="District"),"England",INDEX(CentrepointSourced[Country],MATCH(ConsolGeog[[#This Row],[lad14cd]],CentrepointSourced[2014 ONS Code],0)))</f>
        <v>England</v>
      </c>
      <c r="I12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0" s="114">
        <f>SUMIFS(CentrepointSourced[Presented HS - 16-17],CentrepointSourced[2014 ONS Code],ConsolGeog[[#This Row],[lad14cd]],CentrepointSourced[Year],2014)</f>
        <v>0</v>
      </c>
      <c r="K120" s="114">
        <f>SUMIFS(CentrepointSourced[Presented HS - 16-24],CentrepointSourced[2014 ONS Code],ConsolGeog[[#This Row],[lad14cd]],CentrepointSourced[Year],2014)</f>
        <v>0</v>
      </c>
      <c r="L120" s="114">
        <f>SUMIFS(CentrepointSourced[Presented HS - 18-24],CentrepointSourced[2014 ONS Code],ConsolGeog[[#This Row],[lad14cd]],CentrepointSourced[Year],2014)</f>
        <v>0</v>
      </c>
      <c r="M120" s="114">
        <f>SUMIFS(CentrepointSourced[Assessed HS - 16-17],CentrepointSourced[2014 ONS Code],ConsolGeog[[#This Row],[lad14cd]],CentrepointSourced[Year],2014)</f>
        <v>0</v>
      </c>
      <c r="N120" s="114">
        <f>SUMIFS(CentrepointSourced[Assessed HS - 16-24],CentrepointSourced[2014 ONS Code],ConsolGeog[[#This Row],[lad14cd]],CentrepointSourced[Year],2014)</f>
        <v>0</v>
      </c>
      <c r="O120" s="114">
        <f>SUMIFS(CentrepointSourced[Assessed HS - 18-24],CentrepointSourced[2014 ONS Code],ConsolGeog[[#This Row],[lad14cd]],CentrepointSourced[Year],2014)</f>
        <v>0</v>
      </c>
      <c r="P120" s="114">
        <f>SUMIFS(CentrepointSourced[Presented CS - 16-17],CentrepointSourced[Local Authority DQ],ConsolGeog[[#This Row],[County Name]],CentrepointSourced[Year],2014)</f>
        <v>128</v>
      </c>
      <c r="Q120" s="114">
        <f>SUMIFS(CentrepointSourced[Presented CS - 16-24],CentrepointSourced[Local Authority DQ],ConsolGeog[[#This Row],[County Name]],CentrepointSourced[Year],2014)</f>
        <v>0</v>
      </c>
      <c r="R120" s="114">
        <f>SUMIFS(CentrepointSourced[Presented CS - 18-24],CentrepointSourced[Local Authority DQ],ConsolGeog[[#This Row],[County Name]],CentrepointSourced[Year],2014)</f>
        <v>2</v>
      </c>
      <c r="S120" s="114">
        <f>SUMIFS(CentrepointSourced[Assessed CS - 16-17],CentrepointSourced[Local Authority DQ],ConsolGeog[[#This Row],[County Name]],CentrepointSourced[Year],2014)</f>
        <v>35</v>
      </c>
      <c r="T120" s="114">
        <f>SUMIFS(CentrepointSourced[Assessed CS - 16-24],CentrepointSourced[Local Authority DQ],ConsolGeog[[#This Row],[County Name]],CentrepointSourced[Year],2014)</f>
        <v>0</v>
      </c>
      <c r="U120" s="114">
        <f>SUMIFS(CentrepointSourced[Assessed CS - 18-24],CentrepointSourced[Local Authority DQ],ConsolGeog[[#This Row],[County Name]],CentrepointSourced[Year],2014)</f>
        <v>0</v>
      </c>
      <c r="V120" s="114">
        <f>IF(ConsolGeog[[#This Row],[LA Type]]="District",SUMIFS(ConsolGeog[population],ConsolGeog[LA Type],"District",ConsolGeog[County Name],ConsolGeog[[#This Row],[County Name]]),IF(ConsolGeog[[#This Row],[LA Type]]="Unitary",ConsolGeog[[#This Row],[population]],0))</f>
        <v>1317788</v>
      </c>
      <c r="W120" s="115">
        <f>IF(ConsolGeog[[#This Row],[COUNTY: Sum of districts'' populations '[non additive!']]]=0,0,ConsolGeog[[#This Row],[population]]/ConsolGeog[[#This Row],[COUNTY: Sum of districts'' populations '[non additive!']]])</f>
        <v>8.7728830434030361E-2</v>
      </c>
      <c r="X120" s="125">
        <f>ConsolGeog[[#This Row],[COUNTY: Presented CS - 16-17 (2014) '[non additive!']]]*ConsolGeog[[#This Row],[County Stats Distribution Factor]]</f>
        <v>11.229290295555886</v>
      </c>
      <c r="Y120" s="125">
        <f>ConsolGeog[[#This Row],[COUNTY: Presented CS - 16-24 (2014) '[non additive!']]]*ConsolGeog[[#This Row],[County Stats Distribution Factor]]</f>
        <v>0</v>
      </c>
      <c r="Z120" s="125">
        <f>ConsolGeog[[#This Row],[COUNTY: Presented CS - 18-24 (2014) '[non additive!']]]*ConsolGeog[[#This Row],[County Stats Distribution Factor]]</f>
        <v>0.17545766086806072</v>
      </c>
      <c r="AA120" s="125">
        <f>ConsolGeog[[#This Row],[COUNTY: Assessed CS - 16-17 (2014) '[non additive!']]]*ConsolGeog[[#This Row],[County Stats Distribution Factor]]</f>
        <v>3.0705090651910627</v>
      </c>
      <c r="AB120" s="125">
        <f>ConsolGeog[[#This Row],[COUNTY: Assessed CS - 16-24 (2014) '[non additive!']]]*ConsolGeog[[#This Row],[County Stats Distribution Factor]]</f>
        <v>0</v>
      </c>
      <c r="AC120" s="125">
        <f>ConsolGeog[[#This Row],[COUNTY: Assessed CS - 18-24 (2014) '[non additive!']]]*ConsolGeog[[#This Row],[County Stats Distribution Factor]]</f>
        <v>0</v>
      </c>
      <c r="AD120" s="125" t="str">
        <f>IF(AND(ConsolGeog[[#This Row],[Presented HS - 16-17 (2014)]]+ConsolGeog[[#This Row],[Presented HS - 18-24 (2014)]]&lt;&gt;0,ConsolGeog[[#This Row],[Presented HS - 16-24 (2014)]]&lt;&gt;0),"ERROR","")</f>
        <v/>
      </c>
      <c r="AE120" s="125" t="str">
        <f>IF(AND(ConsolGeog[[#This Row],[Presented CS - 16-17 (2014)]]+ConsolGeog[[#This Row],[Presented CS - 18-24 (2014)]]&lt;&gt;0,ConsolGeog[[#This Row],[Presented CS - 16-24 (2014)]]&lt;&gt;0),"ERROR","")</f>
        <v/>
      </c>
      <c r="AF120" s="125" t="str">
        <f>IF(AND(ConsolGeog[[#This Row],[Assessed HS - 16-17 (2014)]]+ConsolGeog[[#This Row],[Assessed HS - 18-24 (2014)]]&lt;&gt;0,ConsolGeog[[#This Row],[Assessed HS - 16-24 (2014)]]&lt;&gt;0),"ERROR","")</f>
        <v/>
      </c>
      <c r="AG120" s="125" t="str">
        <f>IF(AND(ConsolGeog[[#This Row],[Assessed CS - 16-17 (2014)]]+ConsolGeog[[#This Row],[Assessed CS - 18-24 (2014)]]&lt;&gt;0,ConsolGeog[[#This Row],[Assessed CS - 16-24 (2014)]]&lt;&gt;0),"ERROR","")</f>
        <v/>
      </c>
      <c r="AH12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1" spans="1:35" s="35" customFormat="1" ht="15" customHeight="1">
      <c r="A121" s="38" t="s">
        <v>696</v>
      </c>
      <c r="B121" s="38" t="s">
        <v>47</v>
      </c>
      <c r="C121" s="38">
        <v>125199</v>
      </c>
      <c r="D121" s="38">
        <v>7977.76</v>
      </c>
      <c r="E121" s="38" t="s">
        <v>696</v>
      </c>
      <c r="F121" s="112" t="str">
        <f>IF(ISERROR(MATCH(ConsolGeog[[#This Row],[lad14cd]],CentrepointSourced[2014 ONS Code],0)),1,"")</f>
        <v/>
      </c>
      <c r="G121" s="113" t="str">
        <f>TRIM(IF(ConsolGeog[[#This Row],[Not in Centre Point Sourced?]]=1,INDEX(LKP_MissingLATypesDQ[TYPE],MATCH(ConsolGeog[[#This Row],[lad14cd]],LKP_MissingLATypesDQ[ONS_CODE],0)),INDEX(CentrepointSourced[LA Type DQ],MATCH(ConsolGeog[[#This Row],[lad14cd]],CentrepointSourced[2014 ONS Code],0))))</f>
        <v>District</v>
      </c>
      <c r="H121" s="113" t="str">
        <f>IF(OR(ConsolGeog[[#This Row],[LA Type]]="Unitary",ConsolGeog[[#This Row],[LA Type]]="District"),"England",INDEX(CentrepointSourced[Country],MATCH(ConsolGeog[[#This Row],[lad14cd]],CentrepointSourced[2014 ONS Code],0)))</f>
        <v>England</v>
      </c>
      <c r="I12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1" s="114">
        <f>SUMIFS(CentrepointSourced[Presented HS - 16-17],CentrepointSourced[2014 ONS Code],ConsolGeog[[#This Row],[lad14cd]],CentrepointSourced[Year],2014)</f>
        <v>0</v>
      </c>
      <c r="K121" s="114">
        <f>SUMIFS(CentrepointSourced[Presented HS - 16-24],CentrepointSourced[2014 ONS Code],ConsolGeog[[#This Row],[lad14cd]],CentrepointSourced[Year],2014)</f>
        <v>0</v>
      </c>
      <c r="L121" s="114">
        <f>SUMIFS(CentrepointSourced[Presented HS - 18-24],CentrepointSourced[2014 ONS Code],ConsolGeog[[#This Row],[lad14cd]],CentrepointSourced[Year],2014)</f>
        <v>0</v>
      </c>
      <c r="M121" s="114">
        <f>SUMIFS(CentrepointSourced[Assessed HS - 16-17],CentrepointSourced[2014 ONS Code],ConsolGeog[[#This Row],[lad14cd]],CentrepointSourced[Year],2014)</f>
        <v>1</v>
      </c>
      <c r="N121" s="114">
        <f>SUMIFS(CentrepointSourced[Assessed HS - 16-24],CentrepointSourced[2014 ONS Code],ConsolGeog[[#This Row],[lad14cd]],CentrepointSourced[Year],2014)</f>
        <v>0</v>
      </c>
      <c r="O121" s="114">
        <f>SUMIFS(CentrepointSourced[Assessed HS - 18-24],CentrepointSourced[2014 ONS Code],ConsolGeog[[#This Row],[lad14cd]],CentrepointSourced[Year],2014)</f>
        <v>21</v>
      </c>
      <c r="P121" s="114">
        <f>SUMIFS(CentrepointSourced[Presented CS - 16-17],CentrepointSourced[Local Authority DQ],ConsolGeog[[#This Row],[County Name]],CentrepointSourced[Year],2014)</f>
        <v>128</v>
      </c>
      <c r="Q121" s="114">
        <f>SUMIFS(CentrepointSourced[Presented CS - 16-24],CentrepointSourced[Local Authority DQ],ConsolGeog[[#This Row],[County Name]],CentrepointSourced[Year],2014)</f>
        <v>0</v>
      </c>
      <c r="R121" s="114">
        <f>SUMIFS(CentrepointSourced[Presented CS - 18-24],CentrepointSourced[Local Authority DQ],ConsolGeog[[#This Row],[County Name]],CentrepointSourced[Year],2014)</f>
        <v>2</v>
      </c>
      <c r="S121" s="114">
        <f>SUMIFS(CentrepointSourced[Assessed CS - 16-17],CentrepointSourced[Local Authority DQ],ConsolGeog[[#This Row],[County Name]],CentrepointSourced[Year],2014)</f>
        <v>35</v>
      </c>
      <c r="T121" s="114">
        <f>SUMIFS(CentrepointSourced[Assessed CS - 16-24],CentrepointSourced[Local Authority DQ],ConsolGeog[[#This Row],[County Name]],CentrepointSourced[Year],2014)</f>
        <v>0</v>
      </c>
      <c r="U121" s="114">
        <f>SUMIFS(CentrepointSourced[Assessed CS - 18-24],CentrepointSourced[Local Authority DQ],ConsolGeog[[#This Row],[County Name]],CentrepointSourced[Year],2014)</f>
        <v>0</v>
      </c>
      <c r="V121" s="114">
        <f>IF(ConsolGeog[[#This Row],[LA Type]]="District",SUMIFS(ConsolGeog[population],ConsolGeog[LA Type],"District",ConsolGeog[County Name],ConsolGeog[[#This Row],[County Name]]),IF(ConsolGeog[[#This Row],[LA Type]]="Unitary",ConsolGeog[[#This Row],[population]],0))</f>
        <v>1317788</v>
      </c>
      <c r="W121" s="115">
        <f>IF(ConsolGeog[[#This Row],[COUNTY: Sum of districts'' populations '[non additive!']]]=0,0,ConsolGeog[[#This Row],[population]]/ConsolGeog[[#This Row],[COUNTY: Sum of districts'' populations '[non additive!']]])</f>
        <v>9.5006935865252981E-2</v>
      </c>
      <c r="X121" s="125">
        <f>ConsolGeog[[#This Row],[COUNTY: Presented CS - 16-17 (2014) '[non additive!']]]*ConsolGeog[[#This Row],[County Stats Distribution Factor]]</f>
        <v>12.160887790752382</v>
      </c>
      <c r="Y121" s="125">
        <f>ConsolGeog[[#This Row],[COUNTY: Presented CS - 16-24 (2014) '[non additive!']]]*ConsolGeog[[#This Row],[County Stats Distribution Factor]]</f>
        <v>0</v>
      </c>
      <c r="Z121" s="125">
        <f>ConsolGeog[[#This Row],[COUNTY: Presented CS - 18-24 (2014) '[non additive!']]]*ConsolGeog[[#This Row],[County Stats Distribution Factor]]</f>
        <v>0.19001387173050596</v>
      </c>
      <c r="AA121" s="125">
        <f>ConsolGeog[[#This Row],[COUNTY: Assessed CS - 16-17 (2014) '[non additive!']]]*ConsolGeog[[#This Row],[County Stats Distribution Factor]]</f>
        <v>3.3252427552838544</v>
      </c>
      <c r="AB121" s="125">
        <f>ConsolGeog[[#This Row],[COUNTY: Assessed CS - 16-24 (2014) '[non additive!']]]*ConsolGeog[[#This Row],[County Stats Distribution Factor]]</f>
        <v>0</v>
      </c>
      <c r="AC121" s="125">
        <f>ConsolGeog[[#This Row],[COUNTY: Assessed CS - 18-24 (2014) '[non additive!']]]*ConsolGeog[[#This Row],[County Stats Distribution Factor]]</f>
        <v>0</v>
      </c>
      <c r="AD121" s="125" t="str">
        <f>IF(AND(ConsolGeog[[#This Row],[Presented HS - 16-17 (2014)]]+ConsolGeog[[#This Row],[Presented HS - 18-24 (2014)]]&lt;&gt;0,ConsolGeog[[#This Row],[Presented HS - 16-24 (2014)]]&lt;&gt;0),"ERROR","")</f>
        <v/>
      </c>
      <c r="AE121" s="125" t="str">
        <f>IF(AND(ConsolGeog[[#This Row],[Presented CS - 16-17 (2014)]]+ConsolGeog[[#This Row],[Presented CS - 18-24 (2014)]]&lt;&gt;0,ConsolGeog[[#This Row],[Presented CS - 16-24 (2014)]]&lt;&gt;0),"ERROR","")</f>
        <v/>
      </c>
      <c r="AF121" s="125" t="str">
        <f>IF(AND(ConsolGeog[[#This Row],[Assessed HS - 16-17 (2014)]]+ConsolGeog[[#This Row],[Assessed HS - 18-24 (2014)]]&lt;&gt;0,ConsolGeog[[#This Row],[Assessed HS - 16-24 (2014)]]&lt;&gt;0),"ERROR","")</f>
        <v/>
      </c>
      <c r="AG121" s="125" t="str">
        <f>IF(AND(ConsolGeog[[#This Row],[Assessed CS - 16-17 (2014)]]+ConsolGeog[[#This Row],[Assessed CS - 18-24 (2014)]]&lt;&gt;0,ConsolGeog[[#This Row],[Assessed CS - 16-24 (2014)]]&lt;&gt;0),"ERROR","")</f>
        <v/>
      </c>
      <c r="AH12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22" spans="1:35" s="35" customFormat="1" ht="15" customHeight="1">
      <c r="A122" s="38" t="s">
        <v>695</v>
      </c>
      <c r="B122" s="38" t="s">
        <v>234</v>
      </c>
      <c r="C122" s="38">
        <v>111581</v>
      </c>
      <c r="D122" s="38">
        <v>7423.27</v>
      </c>
      <c r="E122" s="38" t="s">
        <v>695</v>
      </c>
      <c r="F122" s="112" t="str">
        <f>IF(ISERROR(MATCH(ConsolGeog[[#This Row],[lad14cd]],CentrepointSourced[2014 ONS Code],0)),1,"")</f>
        <v/>
      </c>
      <c r="G122" s="113" t="str">
        <f>TRIM(IF(ConsolGeog[[#This Row],[Not in Centre Point Sourced?]]=1,INDEX(LKP_MissingLATypesDQ[TYPE],MATCH(ConsolGeog[[#This Row],[lad14cd]],LKP_MissingLATypesDQ[ONS_CODE],0)),INDEX(CentrepointSourced[LA Type DQ],MATCH(ConsolGeog[[#This Row],[lad14cd]],CentrepointSourced[2014 ONS Code],0))))</f>
        <v>District</v>
      </c>
      <c r="H122" s="113" t="str">
        <f>IF(OR(ConsolGeog[[#This Row],[LA Type]]="Unitary",ConsolGeog[[#This Row],[LA Type]]="District"),"England",INDEX(CentrepointSourced[Country],MATCH(ConsolGeog[[#This Row],[lad14cd]],CentrepointSourced[2014 ONS Code],0)))</f>
        <v>England</v>
      </c>
      <c r="I12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2" s="114">
        <f>SUMIFS(CentrepointSourced[Presented HS - 16-17],CentrepointSourced[2014 ONS Code],ConsolGeog[[#This Row],[lad14cd]],CentrepointSourced[Year],2014)</f>
        <v>17</v>
      </c>
      <c r="K122" s="114">
        <f>SUMIFS(CentrepointSourced[Presented HS - 16-24],CentrepointSourced[2014 ONS Code],ConsolGeog[[#This Row],[lad14cd]],CentrepointSourced[Year],2014)</f>
        <v>0</v>
      </c>
      <c r="L122" s="114">
        <f>SUMIFS(CentrepointSourced[Presented HS - 18-24],CentrepointSourced[2014 ONS Code],ConsolGeog[[#This Row],[lad14cd]],CentrepointSourced[Year],2014)</f>
        <v>221</v>
      </c>
      <c r="M122" s="114">
        <f>SUMIFS(CentrepointSourced[Assessed HS - 16-17],CentrepointSourced[2014 ONS Code],ConsolGeog[[#This Row],[lad14cd]],CentrepointSourced[Year],2014)</f>
        <v>2</v>
      </c>
      <c r="N122" s="114">
        <f>SUMIFS(CentrepointSourced[Assessed HS - 16-24],CentrepointSourced[2014 ONS Code],ConsolGeog[[#This Row],[lad14cd]],CentrepointSourced[Year],2014)</f>
        <v>0</v>
      </c>
      <c r="O122" s="114">
        <f>SUMIFS(CentrepointSourced[Assessed HS - 18-24],CentrepointSourced[2014 ONS Code],ConsolGeog[[#This Row],[lad14cd]],CentrepointSourced[Year],2014)</f>
        <v>61</v>
      </c>
      <c r="P122" s="114">
        <f>SUMIFS(CentrepointSourced[Presented CS - 16-17],CentrepointSourced[Local Authority DQ],ConsolGeog[[#This Row],[County Name]],CentrepointSourced[Year],2014)</f>
        <v>128</v>
      </c>
      <c r="Q122" s="114">
        <f>SUMIFS(CentrepointSourced[Presented CS - 16-24],CentrepointSourced[Local Authority DQ],ConsolGeog[[#This Row],[County Name]],CentrepointSourced[Year],2014)</f>
        <v>0</v>
      </c>
      <c r="R122" s="114">
        <f>SUMIFS(CentrepointSourced[Presented CS - 18-24],CentrepointSourced[Local Authority DQ],ConsolGeog[[#This Row],[County Name]],CentrepointSourced[Year],2014)</f>
        <v>2</v>
      </c>
      <c r="S122" s="114">
        <f>SUMIFS(CentrepointSourced[Assessed CS - 16-17],CentrepointSourced[Local Authority DQ],ConsolGeog[[#This Row],[County Name]],CentrepointSourced[Year],2014)</f>
        <v>35</v>
      </c>
      <c r="T122" s="114">
        <f>SUMIFS(CentrepointSourced[Assessed CS - 16-24],CentrepointSourced[Local Authority DQ],ConsolGeog[[#This Row],[County Name]],CentrepointSourced[Year],2014)</f>
        <v>0</v>
      </c>
      <c r="U122" s="114">
        <f>SUMIFS(CentrepointSourced[Assessed CS - 18-24],CentrepointSourced[Local Authority DQ],ConsolGeog[[#This Row],[County Name]],CentrepointSourced[Year],2014)</f>
        <v>0</v>
      </c>
      <c r="V122" s="114">
        <f>IF(ConsolGeog[[#This Row],[LA Type]]="District",SUMIFS(ConsolGeog[population],ConsolGeog[LA Type],"District",ConsolGeog[County Name],ConsolGeog[[#This Row],[County Name]]),IF(ConsolGeog[[#This Row],[LA Type]]="Unitary",ConsolGeog[[#This Row],[population]],0))</f>
        <v>1317788</v>
      </c>
      <c r="W122" s="115">
        <f>IF(ConsolGeog[[#This Row],[COUNTY: Sum of districts'' populations '[non additive!']]]=0,0,ConsolGeog[[#This Row],[population]]/ConsolGeog[[#This Row],[COUNTY: Sum of districts'' populations '[non additive!']]])</f>
        <v>8.4672951946747121E-2</v>
      </c>
      <c r="X122" s="125">
        <f>ConsolGeog[[#This Row],[COUNTY: Presented CS - 16-17 (2014) '[non additive!']]]*ConsolGeog[[#This Row],[County Stats Distribution Factor]]</f>
        <v>10.838137849183632</v>
      </c>
      <c r="Y122" s="125">
        <f>ConsolGeog[[#This Row],[COUNTY: Presented CS - 16-24 (2014) '[non additive!']]]*ConsolGeog[[#This Row],[County Stats Distribution Factor]]</f>
        <v>0</v>
      </c>
      <c r="Z122" s="125">
        <f>ConsolGeog[[#This Row],[COUNTY: Presented CS - 18-24 (2014) '[non additive!']]]*ConsolGeog[[#This Row],[County Stats Distribution Factor]]</f>
        <v>0.16934590389349424</v>
      </c>
      <c r="AA122" s="125">
        <f>ConsolGeog[[#This Row],[COUNTY: Assessed CS - 16-17 (2014) '[non additive!']]]*ConsolGeog[[#This Row],[County Stats Distribution Factor]]</f>
        <v>2.9635533181361491</v>
      </c>
      <c r="AB122" s="125">
        <f>ConsolGeog[[#This Row],[COUNTY: Assessed CS - 16-24 (2014) '[non additive!']]]*ConsolGeog[[#This Row],[County Stats Distribution Factor]]</f>
        <v>0</v>
      </c>
      <c r="AC122" s="125">
        <f>ConsolGeog[[#This Row],[COUNTY: Assessed CS - 18-24 (2014) '[non additive!']]]*ConsolGeog[[#This Row],[County Stats Distribution Factor]]</f>
        <v>0</v>
      </c>
      <c r="AD122" s="125" t="str">
        <f>IF(AND(ConsolGeog[[#This Row],[Presented HS - 16-17 (2014)]]+ConsolGeog[[#This Row],[Presented HS - 18-24 (2014)]]&lt;&gt;0,ConsolGeog[[#This Row],[Presented HS - 16-24 (2014)]]&lt;&gt;0),"ERROR","")</f>
        <v/>
      </c>
      <c r="AE122" s="125" t="str">
        <f>IF(AND(ConsolGeog[[#This Row],[Presented CS - 16-17 (2014)]]+ConsolGeog[[#This Row],[Presented CS - 18-24 (2014)]]&lt;&gt;0,ConsolGeog[[#This Row],[Presented CS - 16-24 (2014)]]&lt;&gt;0),"ERROR","")</f>
        <v/>
      </c>
      <c r="AF122" s="125" t="str">
        <f>IF(AND(ConsolGeog[[#This Row],[Assessed HS - 16-17 (2014)]]+ConsolGeog[[#This Row],[Assessed HS - 18-24 (2014)]]&lt;&gt;0,ConsolGeog[[#This Row],[Assessed HS - 16-24 (2014)]]&lt;&gt;0),"ERROR","")</f>
        <v/>
      </c>
      <c r="AG122" s="125" t="str">
        <f>IF(AND(ConsolGeog[[#This Row],[Assessed CS - 16-17 (2014)]]+ConsolGeog[[#This Row],[Assessed CS - 18-24 (2014)]]&lt;&gt;0,ConsolGeog[[#This Row],[Assessed CS - 16-24 (2014)]]&lt;&gt;0),"ERROR","")</f>
        <v/>
      </c>
      <c r="AH12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3" spans="1:35" s="35" customFormat="1">
      <c r="A123" s="38" t="s">
        <v>693</v>
      </c>
      <c r="B123" s="38" t="s">
        <v>694</v>
      </c>
      <c r="C123" s="38">
        <v>82622</v>
      </c>
      <c r="D123" s="38">
        <v>2532.09</v>
      </c>
      <c r="E123" s="38" t="s">
        <v>693</v>
      </c>
      <c r="F123" s="112">
        <f>IF(ISERROR(MATCH(ConsolGeog[[#This Row],[lad14cd]],CentrepointSourced[2014 ONS Code],0)),1,"")</f>
        <v>1</v>
      </c>
      <c r="G123" s="113" t="str">
        <f>TRIM(IF(ConsolGeog[[#This Row],[Not in Centre Point Sourced?]]=1,INDEX(LKP_MissingLATypesDQ[TYPE],MATCH(ConsolGeog[[#This Row],[lad14cd]],LKP_MissingLATypesDQ[ONS_CODE],0)),INDEX(CentrepointSourced[LA Type DQ],MATCH(ConsolGeog[[#This Row],[lad14cd]],CentrepointSourced[2014 ONS Code],0))))</f>
        <v>District</v>
      </c>
      <c r="H123" s="113" t="str">
        <f>IF(OR(ConsolGeog[[#This Row],[LA Type]]="Unitary",ConsolGeog[[#This Row],[LA Type]]="District"),"England",INDEX(CentrepointSourced[Country],MATCH(ConsolGeog[[#This Row],[lad14cd]],CentrepointSourced[2014 ONS Code],0)))</f>
        <v>England</v>
      </c>
      <c r="I12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3" s="114">
        <f>SUMIFS(CentrepointSourced[Presented HS - 16-17],CentrepointSourced[2014 ONS Code],ConsolGeog[[#This Row],[lad14cd]],CentrepointSourced[Year],2014)</f>
        <v>0</v>
      </c>
      <c r="K123" s="114">
        <f>SUMIFS(CentrepointSourced[Presented HS - 16-24],CentrepointSourced[2014 ONS Code],ConsolGeog[[#This Row],[lad14cd]],CentrepointSourced[Year],2014)</f>
        <v>0</v>
      </c>
      <c r="L123" s="114">
        <f>SUMIFS(CentrepointSourced[Presented HS - 18-24],CentrepointSourced[2014 ONS Code],ConsolGeog[[#This Row],[lad14cd]],CentrepointSourced[Year],2014)</f>
        <v>0</v>
      </c>
      <c r="M123" s="114">
        <f>SUMIFS(CentrepointSourced[Assessed HS - 16-17],CentrepointSourced[2014 ONS Code],ConsolGeog[[#This Row],[lad14cd]],CentrepointSourced[Year],2014)</f>
        <v>0</v>
      </c>
      <c r="N123" s="114">
        <f>SUMIFS(CentrepointSourced[Assessed HS - 16-24],CentrepointSourced[2014 ONS Code],ConsolGeog[[#This Row],[lad14cd]],CentrepointSourced[Year],2014)</f>
        <v>0</v>
      </c>
      <c r="O123" s="114">
        <f>SUMIFS(CentrepointSourced[Assessed HS - 18-24],CentrepointSourced[2014 ONS Code],ConsolGeog[[#This Row],[lad14cd]],CentrepointSourced[Year],2014)</f>
        <v>0</v>
      </c>
      <c r="P123" s="114">
        <f>SUMIFS(CentrepointSourced[Presented CS - 16-17],CentrepointSourced[Local Authority DQ],ConsolGeog[[#This Row],[County Name]],CentrepointSourced[Year],2014)</f>
        <v>128</v>
      </c>
      <c r="Q123" s="114">
        <f>SUMIFS(CentrepointSourced[Presented CS - 16-24],CentrepointSourced[Local Authority DQ],ConsolGeog[[#This Row],[County Name]],CentrepointSourced[Year],2014)</f>
        <v>0</v>
      </c>
      <c r="R123" s="114">
        <f>SUMIFS(CentrepointSourced[Presented CS - 18-24],CentrepointSourced[Local Authority DQ],ConsolGeog[[#This Row],[County Name]],CentrepointSourced[Year],2014)</f>
        <v>2</v>
      </c>
      <c r="S123" s="114">
        <f>SUMIFS(CentrepointSourced[Assessed CS - 16-17],CentrepointSourced[Local Authority DQ],ConsolGeog[[#This Row],[County Name]],CentrepointSourced[Year],2014)</f>
        <v>35</v>
      </c>
      <c r="T123" s="114">
        <f>SUMIFS(CentrepointSourced[Assessed CS - 16-24],CentrepointSourced[Local Authority DQ],ConsolGeog[[#This Row],[County Name]],CentrepointSourced[Year],2014)</f>
        <v>0</v>
      </c>
      <c r="U123" s="114">
        <f>SUMIFS(CentrepointSourced[Assessed CS - 18-24],CentrepointSourced[Local Authority DQ],ConsolGeog[[#This Row],[County Name]],CentrepointSourced[Year],2014)</f>
        <v>0</v>
      </c>
      <c r="V123" s="114">
        <f>IF(ConsolGeog[[#This Row],[LA Type]]="District",SUMIFS(ConsolGeog[population],ConsolGeog[LA Type],"District",ConsolGeog[County Name],ConsolGeog[[#This Row],[County Name]]),IF(ConsolGeog[[#This Row],[LA Type]]="Unitary",ConsolGeog[[#This Row],[population]],0))</f>
        <v>1317788</v>
      </c>
      <c r="W123" s="115">
        <f>IF(ConsolGeog[[#This Row],[COUNTY: Sum of districts'' populations '[non additive!']]]=0,0,ConsolGeog[[#This Row],[population]]/ConsolGeog[[#This Row],[COUNTY: Sum of districts'' populations '[non additive!']]])</f>
        <v>6.2697490036333611E-2</v>
      </c>
      <c r="X123" s="125">
        <f>ConsolGeog[[#This Row],[COUNTY: Presented CS - 16-17 (2014) '[non additive!']]]*ConsolGeog[[#This Row],[County Stats Distribution Factor]]</f>
        <v>8.0252787246507022</v>
      </c>
      <c r="Y123" s="125">
        <f>ConsolGeog[[#This Row],[COUNTY: Presented CS - 16-24 (2014) '[non additive!']]]*ConsolGeog[[#This Row],[County Stats Distribution Factor]]</f>
        <v>0</v>
      </c>
      <c r="Z123" s="125">
        <f>ConsolGeog[[#This Row],[COUNTY: Presented CS - 18-24 (2014) '[non additive!']]]*ConsolGeog[[#This Row],[County Stats Distribution Factor]]</f>
        <v>0.12539498007266722</v>
      </c>
      <c r="AA123" s="125">
        <f>ConsolGeog[[#This Row],[COUNTY: Assessed CS - 16-17 (2014) '[non additive!']]]*ConsolGeog[[#This Row],[County Stats Distribution Factor]]</f>
        <v>2.1944121512716763</v>
      </c>
      <c r="AB123" s="125">
        <f>ConsolGeog[[#This Row],[COUNTY: Assessed CS - 16-24 (2014) '[non additive!']]]*ConsolGeog[[#This Row],[County Stats Distribution Factor]]</f>
        <v>0</v>
      </c>
      <c r="AC123" s="125">
        <f>ConsolGeog[[#This Row],[COUNTY: Assessed CS - 18-24 (2014) '[non additive!']]]*ConsolGeog[[#This Row],[County Stats Distribution Factor]]</f>
        <v>0</v>
      </c>
      <c r="AD123" s="125" t="str">
        <f>IF(AND(ConsolGeog[[#This Row],[Presented HS - 16-17 (2014)]]+ConsolGeog[[#This Row],[Presented HS - 18-24 (2014)]]&lt;&gt;0,ConsolGeog[[#This Row],[Presented HS - 16-24 (2014)]]&lt;&gt;0),"ERROR","")</f>
        <v/>
      </c>
      <c r="AE123" s="125" t="str">
        <f>IF(AND(ConsolGeog[[#This Row],[Presented CS - 16-17 (2014)]]+ConsolGeog[[#This Row],[Presented CS - 18-24 (2014)]]&lt;&gt;0,ConsolGeog[[#This Row],[Presented CS - 16-24 (2014)]]&lt;&gt;0),"ERROR","")</f>
        <v/>
      </c>
      <c r="AF123" s="125" t="str">
        <f>IF(AND(ConsolGeog[[#This Row],[Assessed HS - 16-17 (2014)]]+ConsolGeog[[#This Row],[Assessed HS - 18-24 (2014)]]&lt;&gt;0,ConsolGeog[[#This Row],[Assessed HS - 16-24 (2014)]]&lt;&gt;0),"ERROR","")</f>
        <v/>
      </c>
      <c r="AG123" s="125" t="str">
        <f>IF(AND(ConsolGeog[[#This Row],[Assessed CS - 16-17 (2014)]]+ConsolGeog[[#This Row],[Assessed CS - 18-24 (2014)]]&lt;&gt;0,ConsolGeog[[#This Row],[Assessed CS - 16-24 (2014)]]&lt;&gt;0),"ERROR","")</f>
        <v/>
      </c>
      <c r="AH12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4" spans="1:35" s="35" customFormat="1" ht="15" customHeight="1">
      <c r="A124" s="38" t="s">
        <v>692</v>
      </c>
      <c r="B124" s="38" t="s">
        <v>241</v>
      </c>
      <c r="C124" s="38">
        <v>93807</v>
      </c>
      <c r="D124" s="38">
        <v>3904.46</v>
      </c>
      <c r="E124" s="38" t="s">
        <v>692</v>
      </c>
      <c r="F124" s="112" t="str">
        <f>IF(ISERROR(MATCH(ConsolGeog[[#This Row],[lad14cd]],CentrepointSourced[2014 ONS Code],0)),1,"")</f>
        <v/>
      </c>
      <c r="G124" s="113" t="str">
        <f>TRIM(IF(ConsolGeog[[#This Row],[Not in Centre Point Sourced?]]=1,INDEX(LKP_MissingLATypesDQ[TYPE],MATCH(ConsolGeog[[#This Row],[lad14cd]],LKP_MissingLATypesDQ[ONS_CODE],0)),INDEX(CentrepointSourced[LA Type DQ],MATCH(ConsolGeog[[#This Row],[lad14cd]],CentrepointSourced[2014 ONS Code],0))))</f>
        <v>District</v>
      </c>
      <c r="H124" s="113" t="str">
        <f>IF(OR(ConsolGeog[[#This Row],[LA Type]]="Unitary",ConsolGeog[[#This Row],[LA Type]]="District"),"England",INDEX(CentrepointSourced[Country],MATCH(ConsolGeog[[#This Row],[lad14cd]],CentrepointSourced[2014 ONS Code],0)))</f>
        <v>England</v>
      </c>
      <c r="I12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4" s="114">
        <f>SUMIFS(CentrepointSourced[Presented HS - 16-17],CentrepointSourced[2014 ONS Code],ConsolGeog[[#This Row],[lad14cd]],CentrepointSourced[Year],2014)</f>
        <v>0</v>
      </c>
      <c r="K124" s="114">
        <f>SUMIFS(CentrepointSourced[Presented HS - 16-24],CentrepointSourced[2014 ONS Code],ConsolGeog[[#This Row],[lad14cd]],CentrepointSourced[Year],2014)</f>
        <v>0</v>
      </c>
      <c r="L124" s="114">
        <f>SUMIFS(CentrepointSourced[Presented HS - 18-24],CentrepointSourced[2014 ONS Code],ConsolGeog[[#This Row],[lad14cd]],CentrepointSourced[Year],2014)</f>
        <v>0</v>
      </c>
      <c r="M124" s="114">
        <f>SUMIFS(CentrepointSourced[Assessed HS - 16-17],CentrepointSourced[2014 ONS Code],ConsolGeog[[#This Row],[lad14cd]],CentrepointSourced[Year],2014)</f>
        <v>1</v>
      </c>
      <c r="N124" s="114">
        <f>SUMIFS(CentrepointSourced[Assessed HS - 16-24],CentrepointSourced[2014 ONS Code],ConsolGeog[[#This Row],[lad14cd]],CentrepointSourced[Year],2014)</f>
        <v>0</v>
      </c>
      <c r="O124" s="114">
        <f>SUMIFS(CentrepointSourced[Assessed HS - 18-24],CentrepointSourced[2014 ONS Code],ConsolGeog[[#This Row],[lad14cd]],CentrepointSourced[Year],2014)</f>
        <v>23</v>
      </c>
      <c r="P124" s="114">
        <f>SUMIFS(CentrepointSourced[Presented CS - 16-17],CentrepointSourced[Local Authority DQ],ConsolGeog[[#This Row],[County Name]],CentrepointSourced[Year],2014)</f>
        <v>128</v>
      </c>
      <c r="Q124" s="114">
        <f>SUMIFS(CentrepointSourced[Presented CS - 16-24],CentrepointSourced[Local Authority DQ],ConsolGeog[[#This Row],[County Name]],CentrepointSourced[Year],2014)</f>
        <v>0</v>
      </c>
      <c r="R124" s="114">
        <f>SUMIFS(CentrepointSourced[Presented CS - 18-24],CentrepointSourced[Local Authority DQ],ConsolGeog[[#This Row],[County Name]],CentrepointSourced[Year],2014)</f>
        <v>2</v>
      </c>
      <c r="S124" s="114">
        <f>SUMIFS(CentrepointSourced[Assessed CS - 16-17],CentrepointSourced[Local Authority DQ],ConsolGeog[[#This Row],[County Name]],CentrepointSourced[Year],2014)</f>
        <v>35</v>
      </c>
      <c r="T124" s="114">
        <f>SUMIFS(CentrepointSourced[Assessed CS - 16-24],CentrepointSourced[Local Authority DQ],ConsolGeog[[#This Row],[County Name]],CentrepointSourced[Year],2014)</f>
        <v>0</v>
      </c>
      <c r="U124" s="114">
        <f>SUMIFS(CentrepointSourced[Assessed CS - 18-24],CentrepointSourced[Local Authority DQ],ConsolGeog[[#This Row],[County Name]],CentrepointSourced[Year],2014)</f>
        <v>0</v>
      </c>
      <c r="V124" s="114">
        <f>IF(ConsolGeog[[#This Row],[LA Type]]="District",SUMIFS(ConsolGeog[population],ConsolGeog[LA Type],"District",ConsolGeog[County Name],ConsolGeog[[#This Row],[County Name]]),IF(ConsolGeog[[#This Row],[LA Type]]="Unitary",ConsolGeog[[#This Row],[population]],0))</f>
        <v>1317788</v>
      </c>
      <c r="W124" s="115">
        <f>IF(ConsolGeog[[#This Row],[COUNTY: Sum of districts'' populations '[non additive!']]]=0,0,ConsolGeog[[#This Row],[population]]/ConsolGeog[[#This Row],[COUNTY: Sum of districts'' populations '[non additive!']]])</f>
        <v>7.118519822611831E-2</v>
      </c>
      <c r="X124" s="125">
        <f>ConsolGeog[[#This Row],[COUNTY: Presented CS - 16-17 (2014) '[non additive!']]]*ConsolGeog[[#This Row],[County Stats Distribution Factor]]</f>
        <v>9.1117053729431436</v>
      </c>
      <c r="Y124" s="125">
        <f>ConsolGeog[[#This Row],[COUNTY: Presented CS - 16-24 (2014) '[non additive!']]]*ConsolGeog[[#This Row],[County Stats Distribution Factor]]</f>
        <v>0</v>
      </c>
      <c r="Z124" s="125">
        <f>ConsolGeog[[#This Row],[COUNTY: Presented CS - 18-24 (2014) '[non additive!']]]*ConsolGeog[[#This Row],[County Stats Distribution Factor]]</f>
        <v>0.14237039645223662</v>
      </c>
      <c r="AA124" s="125">
        <f>ConsolGeog[[#This Row],[COUNTY: Assessed CS - 16-17 (2014) '[non additive!']]]*ConsolGeog[[#This Row],[County Stats Distribution Factor]]</f>
        <v>2.4914819379141409</v>
      </c>
      <c r="AB124" s="125">
        <f>ConsolGeog[[#This Row],[COUNTY: Assessed CS - 16-24 (2014) '[non additive!']]]*ConsolGeog[[#This Row],[County Stats Distribution Factor]]</f>
        <v>0</v>
      </c>
      <c r="AC124" s="125">
        <f>ConsolGeog[[#This Row],[COUNTY: Assessed CS - 18-24 (2014) '[non additive!']]]*ConsolGeog[[#This Row],[County Stats Distribution Factor]]</f>
        <v>0</v>
      </c>
      <c r="AD124" s="125" t="str">
        <f>IF(AND(ConsolGeog[[#This Row],[Presented HS - 16-17 (2014)]]+ConsolGeog[[#This Row],[Presented HS - 18-24 (2014)]]&lt;&gt;0,ConsolGeog[[#This Row],[Presented HS - 16-24 (2014)]]&lt;&gt;0),"ERROR","")</f>
        <v/>
      </c>
      <c r="AE124" s="125" t="str">
        <f>IF(AND(ConsolGeog[[#This Row],[Presented CS - 16-17 (2014)]]+ConsolGeog[[#This Row],[Presented CS - 18-24 (2014)]]&lt;&gt;0,ConsolGeog[[#This Row],[Presented CS - 16-24 (2014)]]&lt;&gt;0),"ERROR","")</f>
        <v/>
      </c>
      <c r="AF124" s="125" t="str">
        <f>IF(AND(ConsolGeog[[#This Row],[Assessed HS - 16-17 (2014)]]+ConsolGeog[[#This Row],[Assessed HS - 18-24 (2014)]]&lt;&gt;0,ConsolGeog[[#This Row],[Assessed HS - 16-24 (2014)]]&lt;&gt;0),"ERROR","")</f>
        <v/>
      </c>
      <c r="AG124" s="125" t="str">
        <f>IF(AND(ConsolGeog[[#This Row],[Assessed CS - 16-17 (2014)]]+ConsolGeog[[#This Row],[Assessed CS - 18-24 (2014)]]&lt;&gt;0,ConsolGeog[[#This Row],[Assessed CS - 16-24 (2014)]]&lt;&gt;0),"ERROR","")</f>
        <v/>
      </c>
      <c r="AH12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25" spans="1:35" s="35" customFormat="1" ht="15" customHeight="1">
      <c r="A125" s="38" t="s">
        <v>691</v>
      </c>
      <c r="B125" s="38" t="s">
        <v>245</v>
      </c>
      <c r="C125" s="38">
        <v>116398</v>
      </c>
      <c r="D125" s="38">
        <v>62757.99</v>
      </c>
      <c r="E125" s="38" t="s">
        <v>691</v>
      </c>
      <c r="F125" s="112" t="str">
        <f>IF(ISERROR(MATCH(ConsolGeog[[#This Row],[lad14cd]],CentrepointSourced[2014 ONS Code],0)),1,"")</f>
        <v/>
      </c>
      <c r="G125" s="113" t="str">
        <f>TRIM(IF(ConsolGeog[[#This Row],[Not in Centre Point Sourced?]]=1,INDEX(LKP_MissingLATypesDQ[TYPE],MATCH(ConsolGeog[[#This Row],[lad14cd]],LKP_MissingLATypesDQ[ONS_CODE],0)),INDEX(CentrepointSourced[LA Type DQ],MATCH(ConsolGeog[[#This Row],[lad14cd]],CentrepointSourced[2014 ONS Code],0))))</f>
        <v>District</v>
      </c>
      <c r="H125" s="113" t="str">
        <f>IF(OR(ConsolGeog[[#This Row],[LA Type]]="Unitary",ConsolGeog[[#This Row],[LA Type]]="District"),"England",INDEX(CentrepointSourced[Country],MATCH(ConsolGeog[[#This Row],[lad14cd]],CentrepointSourced[2014 ONS Code],0)))</f>
        <v>England</v>
      </c>
      <c r="I12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5" s="114">
        <f>SUMIFS(CentrepointSourced[Presented HS - 16-17],CentrepointSourced[2014 ONS Code],ConsolGeog[[#This Row],[lad14cd]],CentrepointSourced[Year],2014)</f>
        <v>1</v>
      </c>
      <c r="K125" s="114">
        <f>SUMIFS(CentrepointSourced[Presented HS - 16-24],CentrepointSourced[2014 ONS Code],ConsolGeog[[#This Row],[lad14cd]],CentrepointSourced[Year],2014)</f>
        <v>0</v>
      </c>
      <c r="L125" s="114">
        <f>SUMIFS(CentrepointSourced[Presented HS - 18-24],CentrepointSourced[2014 ONS Code],ConsolGeog[[#This Row],[lad14cd]],CentrepointSourced[Year],2014)</f>
        <v>12</v>
      </c>
      <c r="M125" s="114">
        <f>SUMIFS(CentrepointSourced[Assessed HS - 16-17],CentrepointSourced[2014 ONS Code],ConsolGeog[[#This Row],[lad14cd]],CentrepointSourced[Year],2014)</f>
        <v>1</v>
      </c>
      <c r="N125" s="114">
        <f>SUMIFS(CentrepointSourced[Assessed HS - 16-24],CentrepointSourced[2014 ONS Code],ConsolGeog[[#This Row],[lad14cd]],CentrepointSourced[Year],2014)</f>
        <v>0</v>
      </c>
      <c r="O125" s="114">
        <f>SUMIFS(CentrepointSourced[Assessed HS - 18-24],CentrepointSourced[2014 ONS Code],ConsolGeog[[#This Row],[lad14cd]],CentrepointSourced[Year],2014)</f>
        <v>12</v>
      </c>
      <c r="P125" s="114">
        <f>SUMIFS(CentrepointSourced[Presented CS - 16-17],CentrepointSourced[Local Authority DQ],ConsolGeog[[#This Row],[County Name]],CentrepointSourced[Year],2014)</f>
        <v>128</v>
      </c>
      <c r="Q125" s="114">
        <f>SUMIFS(CentrepointSourced[Presented CS - 16-24],CentrepointSourced[Local Authority DQ],ConsolGeog[[#This Row],[County Name]],CentrepointSourced[Year],2014)</f>
        <v>0</v>
      </c>
      <c r="R125" s="114">
        <f>SUMIFS(CentrepointSourced[Presented CS - 18-24],CentrepointSourced[Local Authority DQ],ConsolGeog[[#This Row],[County Name]],CentrepointSourced[Year],2014)</f>
        <v>2</v>
      </c>
      <c r="S125" s="114">
        <f>SUMIFS(CentrepointSourced[Assessed CS - 16-17],CentrepointSourced[Local Authority DQ],ConsolGeog[[#This Row],[County Name]],CentrepointSourced[Year],2014)</f>
        <v>35</v>
      </c>
      <c r="T125" s="114">
        <f>SUMIFS(CentrepointSourced[Assessed CS - 16-24],CentrepointSourced[Local Authority DQ],ConsolGeog[[#This Row],[County Name]],CentrepointSourced[Year],2014)</f>
        <v>0</v>
      </c>
      <c r="U125" s="114">
        <f>SUMIFS(CentrepointSourced[Assessed CS - 18-24],CentrepointSourced[Local Authority DQ],ConsolGeog[[#This Row],[County Name]],CentrepointSourced[Year],2014)</f>
        <v>0</v>
      </c>
      <c r="V125" s="114">
        <f>IF(ConsolGeog[[#This Row],[LA Type]]="District",SUMIFS(ConsolGeog[population],ConsolGeog[LA Type],"District",ConsolGeog[County Name],ConsolGeog[[#This Row],[County Name]]),IF(ConsolGeog[[#This Row],[LA Type]]="Unitary",ConsolGeog[[#This Row],[population]],0))</f>
        <v>1317788</v>
      </c>
      <c r="W125" s="115">
        <f>IF(ConsolGeog[[#This Row],[COUNTY: Sum of districts'' populations '[non additive!']]]=0,0,ConsolGeog[[#This Row],[population]]/ConsolGeog[[#This Row],[COUNTY: Sum of districts'' populations '[non additive!']]])</f>
        <v>8.8328319881498391E-2</v>
      </c>
      <c r="X125" s="125">
        <f>ConsolGeog[[#This Row],[COUNTY: Presented CS - 16-17 (2014) '[non additive!']]]*ConsolGeog[[#This Row],[County Stats Distribution Factor]]</f>
        <v>11.306024944831794</v>
      </c>
      <c r="Y125" s="125">
        <f>ConsolGeog[[#This Row],[COUNTY: Presented CS - 16-24 (2014) '[non additive!']]]*ConsolGeog[[#This Row],[County Stats Distribution Factor]]</f>
        <v>0</v>
      </c>
      <c r="Z125" s="125">
        <f>ConsolGeog[[#This Row],[COUNTY: Presented CS - 18-24 (2014) '[non additive!']]]*ConsolGeog[[#This Row],[County Stats Distribution Factor]]</f>
        <v>0.17665663976299678</v>
      </c>
      <c r="AA125" s="125">
        <f>ConsolGeog[[#This Row],[COUNTY: Assessed CS - 16-17 (2014) '[non additive!']]]*ConsolGeog[[#This Row],[County Stats Distribution Factor]]</f>
        <v>3.0914911958524436</v>
      </c>
      <c r="AB125" s="125">
        <f>ConsolGeog[[#This Row],[COUNTY: Assessed CS - 16-24 (2014) '[non additive!']]]*ConsolGeog[[#This Row],[County Stats Distribution Factor]]</f>
        <v>0</v>
      </c>
      <c r="AC125" s="125">
        <f>ConsolGeog[[#This Row],[COUNTY: Assessed CS - 18-24 (2014) '[non additive!']]]*ConsolGeog[[#This Row],[County Stats Distribution Factor]]</f>
        <v>0</v>
      </c>
      <c r="AD125" s="125" t="str">
        <f>IF(AND(ConsolGeog[[#This Row],[Presented HS - 16-17 (2014)]]+ConsolGeog[[#This Row],[Presented HS - 18-24 (2014)]]&lt;&gt;0,ConsolGeog[[#This Row],[Presented HS - 16-24 (2014)]]&lt;&gt;0),"ERROR","")</f>
        <v/>
      </c>
      <c r="AE125" s="125" t="str">
        <f>IF(AND(ConsolGeog[[#This Row],[Presented CS - 16-17 (2014)]]+ConsolGeog[[#This Row],[Presented CS - 18-24 (2014)]]&lt;&gt;0,ConsolGeog[[#This Row],[Presented CS - 16-24 (2014)]]&lt;&gt;0),"ERROR","")</f>
        <v/>
      </c>
      <c r="AF125" s="125" t="str">
        <f>IF(AND(ConsolGeog[[#This Row],[Assessed HS - 16-17 (2014)]]+ConsolGeog[[#This Row],[Assessed HS - 18-24 (2014)]]&lt;&gt;0,ConsolGeog[[#This Row],[Assessed HS - 16-24 (2014)]]&lt;&gt;0),"ERROR","")</f>
        <v/>
      </c>
      <c r="AG125" s="125" t="str">
        <f>IF(AND(ConsolGeog[[#This Row],[Assessed CS - 16-17 (2014)]]+ConsolGeog[[#This Row],[Assessed CS - 18-24 (2014)]]&lt;&gt;0,ConsolGeog[[#This Row],[Assessed CS - 16-24 (2014)]]&lt;&gt;0),"ERROR","")</f>
        <v/>
      </c>
      <c r="AH12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6" spans="1:35" s="35" customFormat="1" ht="15" customHeight="1">
      <c r="A126" s="38" t="s">
        <v>690</v>
      </c>
      <c r="B126" s="38" t="s">
        <v>151</v>
      </c>
      <c r="C126" s="38">
        <v>116595</v>
      </c>
      <c r="D126" s="38">
        <v>66097.460000000006</v>
      </c>
      <c r="E126" s="38" t="s">
        <v>690</v>
      </c>
      <c r="F126" s="112" t="str">
        <f>IF(ISERROR(MATCH(ConsolGeog[[#This Row],[lad14cd]],CentrepointSourced[2014 ONS Code],0)),1,"")</f>
        <v/>
      </c>
      <c r="G126" s="113" t="str">
        <f>TRIM(IF(ConsolGeog[[#This Row],[Not in Centre Point Sourced?]]=1,INDEX(LKP_MissingLATypesDQ[TYPE],MATCH(ConsolGeog[[#This Row],[lad14cd]],LKP_MissingLATypesDQ[ONS_CODE],0)),INDEX(CentrepointSourced[LA Type DQ],MATCH(ConsolGeog[[#This Row],[lad14cd]],CentrepointSourced[2014 ONS Code],0))))</f>
        <v>District</v>
      </c>
      <c r="H126" s="113" t="str">
        <f>IF(OR(ConsolGeog[[#This Row],[LA Type]]="Unitary",ConsolGeog[[#This Row],[LA Type]]="District"),"England",INDEX(CentrepointSourced[Country],MATCH(ConsolGeog[[#This Row],[lad14cd]],CentrepointSourced[2014 ONS Code],0)))</f>
        <v>England</v>
      </c>
      <c r="I12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6" s="114">
        <f>SUMIFS(CentrepointSourced[Presented HS - 16-17],CentrepointSourced[2014 ONS Code],ConsolGeog[[#This Row],[lad14cd]],CentrepointSourced[Year],2014)</f>
        <v>2</v>
      </c>
      <c r="K126" s="114">
        <f>SUMIFS(CentrepointSourced[Presented HS - 16-24],CentrepointSourced[2014 ONS Code],ConsolGeog[[#This Row],[lad14cd]],CentrepointSourced[Year],2014)</f>
        <v>0</v>
      </c>
      <c r="L126" s="114">
        <f>SUMIFS(CentrepointSourced[Presented HS - 18-24],CentrepointSourced[2014 ONS Code],ConsolGeog[[#This Row],[lad14cd]],CentrepointSourced[Year],2014)</f>
        <v>31</v>
      </c>
      <c r="M126" s="114">
        <f>SUMIFS(CentrepointSourced[Assessed HS - 16-17],CentrepointSourced[2014 ONS Code],ConsolGeog[[#This Row],[lad14cd]],CentrepointSourced[Year],2014)</f>
        <v>2</v>
      </c>
      <c r="N126" s="114">
        <f>SUMIFS(CentrepointSourced[Assessed HS - 16-24],CentrepointSourced[2014 ONS Code],ConsolGeog[[#This Row],[lad14cd]],CentrepointSourced[Year],2014)</f>
        <v>0</v>
      </c>
      <c r="O126" s="114">
        <f>SUMIFS(CentrepointSourced[Assessed HS - 18-24],CentrepointSourced[2014 ONS Code],ConsolGeog[[#This Row],[lad14cd]],CentrepointSourced[Year],2014)</f>
        <v>21</v>
      </c>
      <c r="P126" s="114">
        <f>SUMIFS(CentrepointSourced[Presented CS - 16-17],CentrepointSourced[Local Authority DQ],ConsolGeog[[#This Row],[County Name]],CentrepointSourced[Year],2014)</f>
        <v>128</v>
      </c>
      <c r="Q126" s="114">
        <f>SUMIFS(CentrepointSourced[Presented CS - 16-24],CentrepointSourced[Local Authority DQ],ConsolGeog[[#This Row],[County Name]],CentrepointSourced[Year],2014)</f>
        <v>0</v>
      </c>
      <c r="R126" s="114">
        <f>SUMIFS(CentrepointSourced[Presented CS - 18-24],CentrepointSourced[Local Authority DQ],ConsolGeog[[#This Row],[County Name]],CentrepointSourced[Year],2014)</f>
        <v>2</v>
      </c>
      <c r="S126" s="114">
        <f>SUMIFS(CentrepointSourced[Assessed CS - 16-17],CentrepointSourced[Local Authority DQ],ConsolGeog[[#This Row],[County Name]],CentrepointSourced[Year],2014)</f>
        <v>35</v>
      </c>
      <c r="T126" s="114">
        <f>SUMIFS(CentrepointSourced[Assessed CS - 16-24],CentrepointSourced[Local Authority DQ],ConsolGeog[[#This Row],[County Name]],CentrepointSourced[Year],2014)</f>
        <v>0</v>
      </c>
      <c r="U126" s="114">
        <f>SUMIFS(CentrepointSourced[Assessed CS - 18-24],CentrepointSourced[Local Authority DQ],ConsolGeog[[#This Row],[County Name]],CentrepointSourced[Year],2014)</f>
        <v>0</v>
      </c>
      <c r="V126" s="114">
        <f>IF(ConsolGeog[[#This Row],[LA Type]]="District",SUMIFS(ConsolGeog[population],ConsolGeog[LA Type],"District",ConsolGeog[County Name],ConsolGeog[[#This Row],[County Name]]),IF(ConsolGeog[[#This Row],[LA Type]]="Unitary",ConsolGeog[[#This Row],[population]],0))</f>
        <v>1317788</v>
      </c>
      <c r="W126" s="115">
        <f>IF(ConsolGeog[[#This Row],[COUNTY: Sum of districts'' populations '[non additive!']]]=0,0,ConsolGeog[[#This Row],[population]]/ConsolGeog[[#This Row],[COUNTY: Sum of districts'' populations '[non additive!']]])</f>
        <v>8.8477812819664464E-2</v>
      </c>
      <c r="X126" s="125">
        <f>ConsolGeog[[#This Row],[COUNTY: Presented CS - 16-17 (2014) '[non additive!']]]*ConsolGeog[[#This Row],[County Stats Distribution Factor]]</f>
        <v>11.325160040917051</v>
      </c>
      <c r="Y126" s="125">
        <f>ConsolGeog[[#This Row],[COUNTY: Presented CS - 16-24 (2014) '[non additive!']]]*ConsolGeog[[#This Row],[County Stats Distribution Factor]]</f>
        <v>0</v>
      </c>
      <c r="Z126" s="125">
        <f>ConsolGeog[[#This Row],[COUNTY: Presented CS - 18-24 (2014) '[non additive!']]]*ConsolGeog[[#This Row],[County Stats Distribution Factor]]</f>
        <v>0.17695562563932893</v>
      </c>
      <c r="AA126" s="125">
        <f>ConsolGeog[[#This Row],[COUNTY: Assessed CS - 16-17 (2014) '[non additive!']]]*ConsolGeog[[#This Row],[County Stats Distribution Factor]]</f>
        <v>3.0967234486882562</v>
      </c>
      <c r="AB126" s="125">
        <f>ConsolGeog[[#This Row],[COUNTY: Assessed CS - 16-24 (2014) '[non additive!']]]*ConsolGeog[[#This Row],[County Stats Distribution Factor]]</f>
        <v>0</v>
      </c>
      <c r="AC126" s="125">
        <f>ConsolGeog[[#This Row],[COUNTY: Assessed CS - 18-24 (2014) '[non additive!']]]*ConsolGeog[[#This Row],[County Stats Distribution Factor]]</f>
        <v>0</v>
      </c>
      <c r="AD126" s="125" t="str">
        <f>IF(AND(ConsolGeog[[#This Row],[Presented HS - 16-17 (2014)]]+ConsolGeog[[#This Row],[Presented HS - 18-24 (2014)]]&lt;&gt;0,ConsolGeog[[#This Row],[Presented HS - 16-24 (2014)]]&lt;&gt;0),"ERROR","")</f>
        <v/>
      </c>
      <c r="AE126" s="125" t="str">
        <f>IF(AND(ConsolGeog[[#This Row],[Presented CS - 16-17 (2014)]]+ConsolGeog[[#This Row],[Presented CS - 18-24 (2014)]]&lt;&gt;0,ConsolGeog[[#This Row],[Presented CS - 16-24 (2014)]]&lt;&gt;0),"ERROR","")</f>
        <v/>
      </c>
      <c r="AF126" s="125" t="str">
        <f>IF(AND(ConsolGeog[[#This Row],[Assessed HS - 16-17 (2014)]]+ConsolGeog[[#This Row],[Assessed HS - 18-24 (2014)]]&lt;&gt;0,ConsolGeog[[#This Row],[Assessed HS - 16-24 (2014)]]&lt;&gt;0),"ERROR","")</f>
        <v/>
      </c>
      <c r="AG126" s="125" t="str">
        <f>IF(AND(ConsolGeog[[#This Row],[Assessed CS - 16-17 (2014)]]+ConsolGeog[[#This Row],[Assessed CS - 18-24 (2014)]]&lt;&gt;0,ConsolGeog[[#This Row],[Assessed CS - 16-24 (2014)]]&lt;&gt;0),"ERROR","")</f>
        <v/>
      </c>
      <c r="AH12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7" spans="1:35" ht="15" customHeight="1">
      <c r="A127" s="38" t="s">
        <v>689</v>
      </c>
      <c r="B127" s="38" t="s">
        <v>77</v>
      </c>
      <c r="C127" s="38">
        <v>91033</v>
      </c>
      <c r="D127" s="38">
        <v>21526.53</v>
      </c>
      <c r="E127" s="38" t="s">
        <v>689</v>
      </c>
      <c r="F127" s="116" t="str">
        <f>IF(ISERROR(MATCH(ConsolGeog[[#This Row],[lad14cd]],CentrepointSourced[2014 ONS Code],0)),1,"")</f>
        <v/>
      </c>
      <c r="G127" s="113" t="str">
        <f>TRIM(IF(ConsolGeog[[#This Row],[Not in Centre Point Sourced?]]=1,INDEX(LKP_MissingLATypesDQ[TYPE],MATCH(ConsolGeog[[#This Row],[lad14cd]],LKP_MissingLATypesDQ[ONS_CODE],0)),INDEX(CentrepointSourced[LA Type DQ],MATCH(ConsolGeog[[#This Row],[lad14cd]],CentrepointSourced[2014 ONS Code],0))))</f>
        <v>District</v>
      </c>
      <c r="H127" s="117" t="str">
        <f>IF(OR(ConsolGeog[[#This Row],[LA Type]]="Unitary",ConsolGeog[[#This Row],[LA Type]]="District"),"England",INDEX(CentrepointSourced[Country],MATCH(ConsolGeog[[#This Row],[lad14cd]],CentrepointSourced[2014 ONS Code],0)))</f>
        <v>England</v>
      </c>
      <c r="I12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7" s="114">
        <f>SUMIFS(CentrepointSourced[Presented HS - 16-17],CentrepointSourced[2014 ONS Code],ConsolGeog[[#This Row],[lad14cd]],CentrepointSourced[Year],2014)</f>
        <v>7</v>
      </c>
      <c r="K127" s="114">
        <f>SUMIFS(CentrepointSourced[Presented HS - 16-24],CentrepointSourced[2014 ONS Code],ConsolGeog[[#This Row],[lad14cd]],CentrepointSourced[Year],2014)</f>
        <v>0</v>
      </c>
      <c r="L127" s="114">
        <f>SUMIFS(CentrepointSourced[Presented HS - 18-24],CentrepointSourced[2014 ONS Code],ConsolGeog[[#This Row],[lad14cd]],CentrepointSourced[Year],2014)</f>
        <v>60</v>
      </c>
      <c r="M127" s="114">
        <f>SUMIFS(CentrepointSourced[Assessed HS - 16-17],CentrepointSourced[2014 ONS Code],ConsolGeog[[#This Row],[lad14cd]],CentrepointSourced[Year],2014)</f>
        <v>2</v>
      </c>
      <c r="N127" s="114">
        <f>SUMIFS(CentrepointSourced[Assessed HS - 16-24],CentrepointSourced[2014 ONS Code],ConsolGeog[[#This Row],[lad14cd]],CentrepointSourced[Year],2014)</f>
        <v>0</v>
      </c>
      <c r="O127" s="114">
        <f>SUMIFS(CentrepointSourced[Assessed HS - 18-24],CentrepointSourced[2014 ONS Code],ConsolGeog[[#This Row],[lad14cd]],CentrepointSourced[Year],2014)</f>
        <v>12</v>
      </c>
      <c r="P127" s="114">
        <f>SUMIFS(CentrepointSourced[Presented CS - 16-17],CentrepointSourced[Local Authority DQ],ConsolGeog[[#This Row],[County Name]],CentrepointSourced[Year],2014)</f>
        <v>128</v>
      </c>
      <c r="Q127" s="114">
        <f>SUMIFS(CentrepointSourced[Presented CS - 16-24],CentrepointSourced[Local Authority DQ],ConsolGeog[[#This Row],[County Name]],CentrepointSourced[Year],2014)</f>
        <v>0</v>
      </c>
      <c r="R127" s="114">
        <f>SUMIFS(CentrepointSourced[Presented CS - 18-24],CentrepointSourced[Local Authority DQ],ConsolGeog[[#This Row],[County Name]],CentrepointSourced[Year],2014)</f>
        <v>2</v>
      </c>
      <c r="S127" s="114">
        <f>SUMIFS(CentrepointSourced[Assessed CS - 16-17],CentrepointSourced[Local Authority DQ],ConsolGeog[[#This Row],[County Name]],CentrepointSourced[Year],2014)</f>
        <v>35</v>
      </c>
      <c r="T127" s="114">
        <f>SUMIFS(CentrepointSourced[Assessed CS - 16-24],CentrepointSourced[Local Authority DQ],ConsolGeog[[#This Row],[County Name]],CentrepointSourced[Year],2014)</f>
        <v>0</v>
      </c>
      <c r="U127" s="114">
        <f>SUMIFS(CentrepointSourced[Assessed CS - 18-24],CentrepointSourced[Local Authority DQ],ConsolGeog[[#This Row],[County Name]],CentrepointSourced[Year],2014)</f>
        <v>0</v>
      </c>
      <c r="V127" s="114">
        <f>IF(ConsolGeog[[#This Row],[LA Type]]="District",SUMIFS(ConsolGeog[population],ConsolGeog[LA Type],"District",ConsolGeog[County Name],ConsolGeog[[#This Row],[County Name]]),IF(ConsolGeog[[#This Row],[LA Type]]="Unitary",ConsolGeog[[#This Row],[population]],0))</f>
        <v>1317788</v>
      </c>
      <c r="W127" s="115">
        <f>IF(ConsolGeog[[#This Row],[COUNTY: Sum of districts'' populations '[non additive!']]]=0,0,ConsolGeog[[#This Row],[population]]/ConsolGeog[[#This Row],[COUNTY: Sum of districts'' populations '[non additive!']]])</f>
        <v>6.9080155533363483E-2</v>
      </c>
      <c r="X127" s="125">
        <f>ConsolGeog[[#This Row],[COUNTY: Presented CS - 16-17 (2014) '[non additive!']]]*ConsolGeog[[#This Row],[County Stats Distribution Factor]]</f>
        <v>8.8422599082705258</v>
      </c>
      <c r="Y127" s="125">
        <f>ConsolGeog[[#This Row],[COUNTY: Presented CS - 16-24 (2014) '[non additive!']]]*ConsolGeog[[#This Row],[County Stats Distribution Factor]]</f>
        <v>0</v>
      </c>
      <c r="Z127" s="125">
        <f>ConsolGeog[[#This Row],[COUNTY: Presented CS - 18-24 (2014) '[non additive!']]]*ConsolGeog[[#This Row],[County Stats Distribution Factor]]</f>
        <v>0.13816031106672697</v>
      </c>
      <c r="AA127" s="125">
        <f>ConsolGeog[[#This Row],[COUNTY: Assessed CS - 16-17 (2014) '[non additive!']]]*ConsolGeog[[#This Row],[County Stats Distribution Factor]]</f>
        <v>2.4178054436677221</v>
      </c>
      <c r="AB127" s="125">
        <f>ConsolGeog[[#This Row],[COUNTY: Assessed CS - 16-24 (2014) '[non additive!']]]*ConsolGeog[[#This Row],[County Stats Distribution Factor]]</f>
        <v>0</v>
      </c>
      <c r="AC127" s="125">
        <f>ConsolGeog[[#This Row],[COUNTY: Assessed CS - 18-24 (2014) '[non additive!']]]*ConsolGeog[[#This Row],[County Stats Distribution Factor]]</f>
        <v>0</v>
      </c>
      <c r="AD127" s="125" t="str">
        <f>IF(AND(ConsolGeog[[#This Row],[Presented HS - 16-17 (2014)]]+ConsolGeog[[#This Row],[Presented HS - 18-24 (2014)]]&lt;&gt;0,ConsolGeog[[#This Row],[Presented HS - 16-24 (2014)]]&lt;&gt;0),"ERROR","")</f>
        <v/>
      </c>
      <c r="AE127" s="125" t="str">
        <f>IF(AND(ConsolGeog[[#This Row],[Presented CS - 16-17 (2014)]]+ConsolGeog[[#This Row],[Presented CS - 18-24 (2014)]]&lt;&gt;0,ConsolGeog[[#This Row],[Presented CS - 16-24 (2014)]]&lt;&gt;0),"ERROR","")</f>
        <v/>
      </c>
      <c r="AF127" s="125" t="str">
        <f>IF(AND(ConsolGeog[[#This Row],[Assessed HS - 16-17 (2014)]]+ConsolGeog[[#This Row],[Assessed HS - 18-24 (2014)]]&lt;&gt;0,ConsolGeog[[#This Row],[Assessed HS - 16-24 (2014)]]&lt;&gt;0),"ERROR","")</f>
        <v/>
      </c>
      <c r="AG127" s="125" t="str">
        <f>IF(AND(ConsolGeog[[#This Row],[Assessed CS - 16-17 (2014)]]+ConsolGeog[[#This Row],[Assessed CS - 18-24 (2014)]]&lt;&gt;0,ConsolGeog[[#This Row],[Assessed CS - 16-24 (2014)]]&lt;&gt;0),"ERROR","")</f>
        <v/>
      </c>
      <c r="AH12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8" spans="1:35" s="35" customFormat="1" ht="15" customHeight="1">
      <c r="A128" s="38" t="s">
        <v>688</v>
      </c>
      <c r="B128" s="38" t="s">
        <v>268</v>
      </c>
      <c r="C128" s="38">
        <v>120684</v>
      </c>
      <c r="D128" s="38">
        <v>5536.97</v>
      </c>
      <c r="E128" s="38" t="s">
        <v>688</v>
      </c>
      <c r="F128" s="112" t="str">
        <f>IF(ISERROR(MATCH(ConsolGeog[[#This Row],[lad14cd]],CentrepointSourced[2014 ONS Code],0)),1,"")</f>
        <v/>
      </c>
      <c r="G128" s="113" t="str">
        <f>TRIM(IF(ConsolGeog[[#This Row],[Not in Centre Point Sourced?]]=1,INDEX(LKP_MissingLATypesDQ[TYPE],MATCH(ConsolGeog[[#This Row],[lad14cd]],LKP_MissingLATypesDQ[ONS_CODE],0)),INDEX(CentrepointSourced[LA Type DQ],MATCH(ConsolGeog[[#This Row],[lad14cd]],CentrepointSourced[2014 ONS Code],0))))</f>
        <v>District</v>
      </c>
      <c r="H128" s="113" t="str">
        <f>IF(OR(ConsolGeog[[#This Row],[LA Type]]="Unitary",ConsolGeog[[#This Row],[LA Type]]="District"),"England",INDEX(CentrepointSourced[Country],MATCH(ConsolGeog[[#This Row],[lad14cd]],CentrepointSourced[2014 ONS Code],0)))</f>
        <v>England</v>
      </c>
      <c r="I12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8" s="114">
        <f>SUMIFS(CentrepointSourced[Presented HS - 16-17],CentrepointSourced[2014 ONS Code],ConsolGeog[[#This Row],[lad14cd]],CentrepointSourced[Year],2014)</f>
        <v>0</v>
      </c>
      <c r="K128" s="114">
        <f>SUMIFS(CentrepointSourced[Presented HS - 16-24],CentrepointSourced[2014 ONS Code],ConsolGeog[[#This Row],[lad14cd]],CentrepointSourced[Year],2014)</f>
        <v>0</v>
      </c>
      <c r="L128" s="114">
        <f>SUMIFS(CentrepointSourced[Presented HS - 18-24],CentrepointSourced[2014 ONS Code],ConsolGeog[[#This Row],[lad14cd]],CentrepointSourced[Year],2014)</f>
        <v>0</v>
      </c>
      <c r="M128" s="114">
        <f>SUMIFS(CentrepointSourced[Assessed HS - 16-17],CentrepointSourced[2014 ONS Code],ConsolGeog[[#This Row],[lad14cd]],CentrepointSourced[Year],2014)</f>
        <v>0</v>
      </c>
      <c r="N128" s="114">
        <f>SUMIFS(CentrepointSourced[Assessed HS - 16-24],CentrepointSourced[2014 ONS Code],ConsolGeog[[#This Row],[lad14cd]],CentrepointSourced[Year],2014)</f>
        <v>0</v>
      </c>
      <c r="O128" s="114">
        <f>SUMIFS(CentrepointSourced[Assessed HS - 18-24],CentrepointSourced[2014 ONS Code],ConsolGeog[[#This Row],[lad14cd]],CentrepointSourced[Year],2014)</f>
        <v>0</v>
      </c>
      <c r="P128" s="114">
        <f>SUMIFS(CentrepointSourced[Presented CS - 16-17],CentrepointSourced[Local Authority DQ],ConsolGeog[[#This Row],[County Name]],CentrepointSourced[Year],2014)</f>
        <v>128</v>
      </c>
      <c r="Q128" s="114">
        <f>SUMIFS(CentrepointSourced[Presented CS - 16-24],CentrepointSourced[Local Authority DQ],ConsolGeog[[#This Row],[County Name]],CentrepointSourced[Year],2014)</f>
        <v>0</v>
      </c>
      <c r="R128" s="114">
        <f>SUMIFS(CentrepointSourced[Presented CS - 18-24],CentrepointSourced[Local Authority DQ],ConsolGeog[[#This Row],[County Name]],CentrepointSourced[Year],2014)</f>
        <v>2</v>
      </c>
      <c r="S128" s="114">
        <f>SUMIFS(CentrepointSourced[Assessed CS - 16-17],CentrepointSourced[Local Authority DQ],ConsolGeog[[#This Row],[County Name]],CentrepointSourced[Year],2014)</f>
        <v>35</v>
      </c>
      <c r="T128" s="114">
        <f>SUMIFS(CentrepointSourced[Assessed CS - 16-24],CentrepointSourced[Local Authority DQ],ConsolGeog[[#This Row],[County Name]],CentrepointSourced[Year],2014)</f>
        <v>0</v>
      </c>
      <c r="U128" s="114">
        <f>SUMIFS(CentrepointSourced[Assessed CS - 18-24],CentrepointSourced[Local Authority DQ],ConsolGeog[[#This Row],[County Name]],CentrepointSourced[Year],2014)</f>
        <v>0</v>
      </c>
      <c r="V128" s="114">
        <f>IF(ConsolGeog[[#This Row],[LA Type]]="District",SUMIFS(ConsolGeog[population],ConsolGeog[LA Type],"District",ConsolGeog[County Name],ConsolGeog[[#This Row],[County Name]]),IF(ConsolGeog[[#This Row],[LA Type]]="Unitary",ConsolGeog[[#This Row],[population]],0))</f>
        <v>1317788</v>
      </c>
      <c r="W128" s="115">
        <f>IF(ConsolGeog[[#This Row],[COUNTY: Sum of districts'' populations '[non additive!']]]=0,0,ConsolGeog[[#This Row],[population]]/ConsolGeog[[#This Row],[COUNTY: Sum of districts'' populations '[non additive!']]])</f>
        <v>9.1580739845862916E-2</v>
      </c>
      <c r="X128" s="125">
        <f>ConsolGeog[[#This Row],[COUNTY: Presented CS - 16-17 (2014) '[non additive!']]]*ConsolGeog[[#This Row],[County Stats Distribution Factor]]</f>
        <v>11.722334700270453</v>
      </c>
      <c r="Y128" s="125">
        <f>ConsolGeog[[#This Row],[COUNTY: Presented CS - 16-24 (2014) '[non additive!']]]*ConsolGeog[[#This Row],[County Stats Distribution Factor]]</f>
        <v>0</v>
      </c>
      <c r="Z128" s="125">
        <f>ConsolGeog[[#This Row],[COUNTY: Presented CS - 18-24 (2014) '[non additive!']]]*ConsolGeog[[#This Row],[County Stats Distribution Factor]]</f>
        <v>0.18316147969172583</v>
      </c>
      <c r="AA128" s="125">
        <f>ConsolGeog[[#This Row],[COUNTY: Assessed CS - 16-17 (2014) '[non additive!']]]*ConsolGeog[[#This Row],[County Stats Distribution Factor]]</f>
        <v>3.2053258946052021</v>
      </c>
      <c r="AB128" s="125">
        <f>ConsolGeog[[#This Row],[COUNTY: Assessed CS - 16-24 (2014) '[non additive!']]]*ConsolGeog[[#This Row],[County Stats Distribution Factor]]</f>
        <v>0</v>
      </c>
      <c r="AC128" s="125">
        <f>ConsolGeog[[#This Row],[COUNTY: Assessed CS - 18-24 (2014) '[non additive!']]]*ConsolGeog[[#This Row],[County Stats Distribution Factor]]</f>
        <v>0</v>
      </c>
      <c r="AD128" s="125" t="str">
        <f>IF(AND(ConsolGeog[[#This Row],[Presented HS - 16-17 (2014)]]+ConsolGeog[[#This Row],[Presented HS - 18-24 (2014)]]&lt;&gt;0,ConsolGeog[[#This Row],[Presented HS - 16-24 (2014)]]&lt;&gt;0),"ERROR","")</f>
        <v/>
      </c>
      <c r="AE128" s="125" t="str">
        <f>IF(AND(ConsolGeog[[#This Row],[Presented CS - 16-17 (2014)]]+ConsolGeog[[#This Row],[Presented CS - 18-24 (2014)]]&lt;&gt;0,ConsolGeog[[#This Row],[Presented CS - 16-24 (2014)]]&lt;&gt;0),"ERROR","")</f>
        <v/>
      </c>
      <c r="AF128" s="125" t="str">
        <f>IF(AND(ConsolGeog[[#This Row],[Assessed HS - 16-17 (2014)]]+ConsolGeog[[#This Row],[Assessed HS - 18-24 (2014)]]&lt;&gt;0,ConsolGeog[[#This Row],[Assessed HS - 16-24 (2014)]]&lt;&gt;0),"ERROR","")</f>
        <v/>
      </c>
      <c r="AG128" s="125" t="str">
        <f>IF(AND(ConsolGeog[[#This Row],[Assessed CS - 16-17 (2014)]]+ConsolGeog[[#This Row],[Assessed CS - 18-24 (2014)]]&lt;&gt;0,ConsolGeog[[#This Row],[Assessed CS - 16-24 (2014)]]&lt;&gt;0),"ERROR","")</f>
        <v/>
      </c>
      <c r="AH12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29" spans="1:35" s="35" customFormat="1" ht="15" customHeight="1">
      <c r="A129" s="38" t="s">
        <v>687</v>
      </c>
      <c r="B129" s="38" t="s">
        <v>237</v>
      </c>
      <c r="C129" s="38">
        <v>176462</v>
      </c>
      <c r="D129" s="38">
        <v>75313.48</v>
      </c>
      <c r="E129" s="38" t="s">
        <v>687</v>
      </c>
      <c r="F129" s="112" t="str">
        <f>IF(ISERROR(MATCH(ConsolGeog[[#This Row],[lad14cd]],CentrepointSourced[2014 ONS Code],0)),1,"")</f>
        <v/>
      </c>
      <c r="G129" s="113" t="str">
        <f>TRIM(IF(ConsolGeog[[#This Row],[Not in Centre Point Sourced?]]=1,INDEX(LKP_MissingLATypesDQ[TYPE],MATCH(ConsolGeog[[#This Row],[lad14cd]],LKP_MissingLATypesDQ[ONS_CODE],0)),INDEX(CentrepointSourced[LA Type DQ],MATCH(ConsolGeog[[#This Row],[lad14cd]],CentrepointSourced[2014 ONS Code],0))))</f>
        <v>District</v>
      </c>
      <c r="H129" s="113" t="str">
        <f>IF(OR(ConsolGeog[[#This Row],[LA Type]]="Unitary",ConsolGeog[[#This Row],[LA Type]]="District"),"England",INDEX(CentrepointSourced[Country],MATCH(ConsolGeog[[#This Row],[lad14cd]],CentrepointSourced[2014 ONS Code],0)))</f>
        <v>England</v>
      </c>
      <c r="I12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Hampshire</v>
      </c>
      <c r="J129" s="114">
        <f>SUMIFS(CentrepointSourced[Presented HS - 16-17],CentrepointSourced[2014 ONS Code],ConsolGeog[[#This Row],[lad14cd]],CentrepointSourced[Year],2014)</f>
        <v>0</v>
      </c>
      <c r="K129" s="114">
        <f>SUMIFS(CentrepointSourced[Presented HS - 16-24],CentrepointSourced[2014 ONS Code],ConsolGeog[[#This Row],[lad14cd]],CentrepointSourced[Year],2014)</f>
        <v>73</v>
      </c>
      <c r="L129" s="114">
        <f>SUMIFS(CentrepointSourced[Presented HS - 18-24],CentrepointSourced[2014 ONS Code],ConsolGeog[[#This Row],[lad14cd]],CentrepointSourced[Year],2014)</f>
        <v>0</v>
      </c>
      <c r="M129" s="114">
        <f>SUMIFS(CentrepointSourced[Assessed HS - 16-17],CentrepointSourced[2014 ONS Code],ConsolGeog[[#This Row],[lad14cd]],CentrepointSourced[Year],2014)</f>
        <v>0</v>
      </c>
      <c r="N129" s="114">
        <f>SUMIFS(CentrepointSourced[Assessed HS - 16-24],CentrepointSourced[2014 ONS Code],ConsolGeog[[#This Row],[lad14cd]],CentrepointSourced[Year],2014)</f>
        <v>73</v>
      </c>
      <c r="O129" s="114">
        <f>SUMIFS(CentrepointSourced[Assessed HS - 18-24],CentrepointSourced[2014 ONS Code],ConsolGeog[[#This Row],[lad14cd]],CentrepointSourced[Year],2014)</f>
        <v>0</v>
      </c>
      <c r="P129" s="114">
        <f>SUMIFS(CentrepointSourced[Presented CS - 16-17],CentrepointSourced[Local Authority DQ],ConsolGeog[[#This Row],[County Name]],CentrepointSourced[Year],2014)</f>
        <v>128</v>
      </c>
      <c r="Q129" s="114">
        <f>SUMIFS(CentrepointSourced[Presented CS - 16-24],CentrepointSourced[Local Authority DQ],ConsolGeog[[#This Row],[County Name]],CentrepointSourced[Year],2014)</f>
        <v>0</v>
      </c>
      <c r="R129" s="114">
        <f>SUMIFS(CentrepointSourced[Presented CS - 18-24],CentrepointSourced[Local Authority DQ],ConsolGeog[[#This Row],[County Name]],CentrepointSourced[Year],2014)</f>
        <v>2</v>
      </c>
      <c r="S129" s="114">
        <f>SUMIFS(CentrepointSourced[Assessed CS - 16-17],CentrepointSourced[Local Authority DQ],ConsolGeog[[#This Row],[County Name]],CentrepointSourced[Year],2014)</f>
        <v>35</v>
      </c>
      <c r="T129" s="114">
        <f>SUMIFS(CentrepointSourced[Assessed CS - 16-24],CentrepointSourced[Local Authority DQ],ConsolGeog[[#This Row],[County Name]],CentrepointSourced[Year],2014)</f>
        <v>0</v>
      </c>
      <c r="U129" s="114">
        <f>SUMIFS(CentrepointSourced[Assessed CS - 18-24],CentrepointSourced[Local Authority DQ],ConsolGeog[[#This Row],[County Name]],CentrepointSourced[Year],2014)</f>
        <v>0</v>
      </c>
      <c r="V129" s="114">
        <f>IF(ConsolGeog[[#This Row],[LA Type]]="District",SUMIFS(ConsolGeog[population],ConsolGeog[LA Type],"District",ConsolGeog[County Name],ConsolGeog[[#This Row],[County Name]]),IF(ConsolGeog[[#This Row],[LA Type]]="Unitary",ConsolGeog[[#This Row],[population]],0))</f>
        <v>1317788</v>
      </c>
      <c r="W129" s="115">
        <f>IF(ConsolGeog[[#This Row],[COUNTY: Sum of districts'' populations '[non additive!']]]=0,0,ConsolGeog[[#This Row],[population]]/ConsolGeog[[#This Row],[COUNTY: Sum of districts'' populations '[non additive!']]])</f>
        <v>0.13390773022671326</v>
      </c>
      <c r="X129" s="125">
        <f>ConsolGeog[[#This Row],[COUNTY: Presented CS - 16-17 (2014) '[non additive!']]]*ConsolGeog[[#This Row],[County Stats Distribution Factor]]</f>
        <v>17.140189469019298</v>
      </c>
      <c r="Y129" s="125">
        <f>ConsolGeog[[#This Row],[COUNTY: Presented CS - 16-24 (2014) '[non additive!']]]*ConsolGeog[[#This Row],[County Stats Distribution Factor]]</f>
        <v>0</v>
      </c>
      <c r="Z129" s="125">
        <f>ConsolGeog[[#This Row],[COUNTY: Presented CS - 18-24 (2014) '[non additive!']]]*ConsolGeog[[#This Row],[County Stats Distribution Factor]]</f>
        <v>0.26781546045342652</v>
      </c>
      <c r="AA129" s="125">
        <f>ConsolGeog[[#This Row],[COUNTY: Assessed CS - 16-17 (2014) '[non additive!']]]*ConsolGeog[[#This Row],[County Stats Distribution Factor]]</f>
        <v>4.6867705579349641</v>
      </c>
      <c r="AB129" s="125">
        <f>ConsolGeog[[#This Row],[COUNTY: Assessed CS - 16-24 (2014) '[non additive!']]]*ConsolGeog[[#This Row],[County Stats Distribution Factor]]</f>
        <v>0</v>
      </c>
      <c r="AC129" s="125">
        <f>ConsolGeog[[#This Row],[COUNTY: Assessed CS - 18-24 (2014) '[non additive!']]]*ConsolGeog[[#This Row],[County Stats Distribution Factor]]</f>
        <v>0</v>
      </c>
      <c r="AD129" s="125" t="str">
        <f>IF(AND(ConsolGeog[[#This Row],[Presented HS - 16-17 (2014)]]+ConsolGeog[[#This Row],[Presented HS - 18-24 (2014)]]&lt;&gt;0,ConsolGeog[[#This Row],[Presented HS - 16-24 (2014)]]&lt;&gt;0),"ERROR","")</f>
        <v/>
      </c>
      <c r="AE129" s="125" t="str">
        <f>IF(AND(ConsolGeog[[#This Row],[Presented CS - 16-17 (2014)]]+ConsolGeog[[#This Row],[Presented CS - 18-24 (2014)]]&lt;&gt;0,ConsolGeog[[#This Row],[Presented CS - 16-24 (2014)]]&lt;&gt;0),"ERROR","")</f>
        <v/>
      </c>
      <c r="AF129" s="125" t="str">
        <f>IF(AND(ConsolGeog[[#This Row],[Assessed HS - 16-17 (2014)]]+ConsolGeog[[#This Row],[Assessed HS - 18-24 (2014)]]&lt;&gt;0,ConsolGeog[[#This Row],[Assessed HS - 16-24 (2014)]]&lt;&gt;0),"ERROR","")</f>
        <v/>
      </c>
      <c r="AG129" s="125" t="str">
        <f>IF(AND(ConsolGeog[[#This Row],[Assessed CS - 16-17 (2014)]]+ConsolGeog[[#This Row],[Assessed CS - 18-24 (2014)]]&lt;&gt;0,ConsolGeog[[#This Row],[Assessed CS - 16-24 (2014)]]&lt;&gt;0),"ERROR","")</f>
        <v/>
      </c>
      <c r="AH12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2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0" spans="1:35" ht="15" customHeight="1">
      <c r="A130" s="38" t="s">
        <v>686</v>
      </c>
      <c r="B130" s="38" t="s">
        <v>231</v>
      </c>
      <c r="C130" s="38">
        <v>144847</v>
      </c>
      <c r="D130" s="38">
        <v>21247.56</v>
      </c>
      <c r="E130" s="38" t="s">
        <v>686</v>
      </c>
      <c r="F130" s="116" t="str">
        <f>IF(ISERROR(MATCH(ConsolGeog[[#This Row],[lad14cd]],CentrepointSourced[2014 ONS Code],0)),1,"")</f>
        <v/>
      </c>
      <c r="G130" s="113" t="str">
        <f>TRIM(IF(ConsolGeog[[#This Row],[Not in Centre Point Sourced?]]=1,INDEX(LKP_MissingLATypesDQ[TYPE],MATCH(ConsolGeog[[#This Row],[lad14cd]],LKP_MissingLATypesDQ[ONS_CODE],0)),INDEX(CentrepointSourced[LA Type DQ],MATCH(ConsolGeog[[#This Row],[lad14cd]],CentrepointSourced[2014 ONS Code],0))))</f>
        <v>District</v>
      </c>
      <c r="H130" s="117" t="str">
        <f>IF(OR(ConsolGeog[[#This Row],[LA Type]]="Unitary",ConsolGeog[[#This Row],[LA Type]]="District"),"England",INDEX(CentrepointSourced[Country],MATCH(ConsolGeog[[#This Row],[lad14cd]],CentrepointSourced[2014 ONS Code],0)))</f>
        <v>England</v>
      </c>
      <c r="I13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0" s="114">
        <f>SUMIFS(CentrepointSourced[Presented HS - 16-17],CentrepointSourced[2014 ONS Code],ConsolGeog[[#This Row],[lad14cd]],CentrepointSourced[Year],2014)</f>
        <v>0</v>
      </c>
      <c r="K130" s="114">
        <f>SUMIFS(CentrepointSourced[Presented HS - 16-24],CentrepointSourced[2014 ONS Code],ConsolGeog[[#This Row],[lad14cd]],CentrepointSourced[Year],2014)</f>
        <v>0</v>
      </c>
      <c r="L130" s="114">
        <f>SUMIFS(CentrepointSourced[Presented HS - 18-24],CentrepointSourced[2014 ONS Code],ConsolGeog[[#This Row],[lad14cd]],CentrepointSourced[Year],2014)</f>
        <v>0</v>
      </c>
      <c r="M130" s="114">
        <f>SUMIFS(CentrepointSourced[Assessed HS - 16-17],CentrepointSourced[2014 ONS Code],ConsolGeog[[#This Row],[lad14cd]],CentrepointSourced[Year],2014)</f>
        <v>0</v>
      </c>
      <c r="N130" s="114">
        <f>SUMIFS(CentrepointSourced[Assessed HS - 16-24],CentrepointSourced[2014 ONS Code],ConsolGeog[[#This Row],[lad14cd]],CentrepointSourced[Year],2014)</f>
        <v>0</v>
      </c>
      <c r="O130" s="114">
        <f>SUMIFS(CentrepointSourced[Assessed HS - 18-24],CentrepointSourced[2014 ONS Code],ConsolGeog[[#This Row],[lad14cd]],CentrepointSourced[Year],2014)</f>
        <v>63</v>
      </c>
      <c r="P130" s="114">
        <f>SUMIFS(CentrepointSourced[Presented CS - 16-17],CentrepointSourced[Local Authority DQ],ConsolGeog[[#This Row],[County Name]],CentrepointSourced[Year],2014)</f>
        <v>0</v>
      </c>
      <c r="Q130" s="114">
        <f>SUMIFS(CentrepointSourced[Presented CS - 16-24],CentrepointSourced[Local Authority DQ],ConsolGeog[[#This Row],[County Name]],CentrepointSourced[Year],2014)</f>
        <v>0</v>
      </c>
      <c r="R130" s="114">
        <f>SUMIFS(CentrepointSourced[Presented CS - 18-24],CentrepointSourced[Local Authority DQ],ConsolGeog[[#This Row],[County Name]],CentrepointSourced[Year],2014)</f>
        <v>0</v>
      </c>
      <c r="S130" s="114">
        <f>SUMIFS(CentrepointSourced[Assessed CS - 16-17],CentrepointSourced[Local Authority DQ],ConsolGeog[[#This Row],[County Name]],CentrepointSourced[Year],2014)</f>
        <v>0</v>
      </c>
      <c r="T130" s="114">
        <f>SUMIFS(CentrepointSourced[Assessed CS - 16-24],CentrepointSourced[Local Authority DQ],ConsolGeog[[#This Row],[County Name]],CentrepointSourced[Year],2014)</f>
        <v>0</v>
      </c>
      <c r="U130" s="114">
        <f>SUMIFS(CentrepointSourced[Assessed CS - 18-24],CentrepointSourced[Local Authority DQ],ConsolGeog[[#This Row],[County Name]],CentrepointSourced[Year],2014)</f>
        <v>0</v>
      </c>
      <c r="V130" s="114">
        <f>IF(ConsolGeog[[#This Row],[LA Type]]="District",SUMIFS(ConsolGeog[population],ConsolGeog[LA Type],"District",ConsolGeog[County Name],ConsolGeog[[#This Row],[County Name]]),IF(ConsolGeog[[#This Row],[LA Type]]="Unitary",ConsolGeog[[#This Row],[population]],0))</f>
        <v>1116062</v>
      </c>
      <c r="W130" s="115">
        <f>IF(ConsolGeog[[#This Row],[COUNTY: Sum of districts'' populations '[non additive!']]]=0,0,ConsolGeog[[#This Row],[population]]/ConsolGeog[[#This Row],[COUNTY: Sum of districts'' populations '[non additive!']]])</f>
        <v>0.1297840084153031</v>
      </c>
      <c r="X130" s="125">
        <f>ConsolGeog[[#This Row],[COUNTY: Presented CS - 16-17 (2014) '[non additive!']]]*ConsolGeog[[#This Row],[County Stats Distribution Factor]]</f>
        <v>0</v>
      </c>
      <c r="Y130" s="125">
        <f>ConsolGeog[[#This Row],[COUNTY: Presented CS - 16-24 (2014) '[non additive!']]]*ConsolGeog[[#This Row],[County Stats Distribution Factor]]</f>
        <v>0</v>
      </c>
      <c r="Z130" s="125">
        <f>ConsolGeog[[#This Row],[COUNTY: Presented CS - 18-24 (2014) '[non additive!']]]*ConsolGeog[[#This Row],[County Stats Distribution Factor]]</f>
        <v>0</v>
      </c>
      <c r="AA130" s="125">
        <f>ConsolGeog[[#This Row],[COUNTY: Assessed CS - 16-17 (2014) '[non additive!']]]*ConsolGeog[[#This Row],[County Stats Distribution Factor]]</f>
        <v>0</v>
      </c>
      <c r="AB130" s="125">
        <f>ConsolGeog[[#This Row],[COUNTY: Assessed CS - 16-24 (2014) '[non additive!']]]*ConsolGeog[[#This Row],[County Stats Distribution Factor]]</f>
        <v>0</v>
      </c>
      <c r="AC130" s="125">
        <f>ConsolGeog[[#This Row],[COUNTY: Assessed CS - 18-24 (2014) '[non additive!']]]*ConsolGeog[[#This Row],[County Stats Distribution Factor]]</f>
        <v>0</v>
      </c>
      <c r="AD130" s="125" t="str">
        <f>IF(AND(ConsolGeog[[#This Row],[Presented HS - 16-17 (2014)]]+ConsolGeog[[#This Row],[Presented HS - 18-24 (2014)]]&lt;&gt;0,ConsolGeog[[#This Row],[Presented HS - 16-24 (2014)]]&lt;&gt;0),"ERROR","")</f>
        <v/>
      </c>
      <c r="AE130" s="125" t="str">
        <f>IF(AND(ConsolGeog[[#This Row],[Presented CS - 16-17 (2014)]]+ConsolGeog[[#This Row],[Presented CS - 18-24 (2014)]]&lt;&gt;0,ConsolGeog[[#This Row],[Presented CS - 16-24 (2014)]]&lt;&gt;0),"ERROR","")</f>
        <v/>
      </c>
      <c r="AF130" s="125" t="str">
        <f>IF(AND(ConsolGeog[[#This Row],[Assessed HS - 16-17 (2014)]]+ConsolGeog[[#This Row],[Assessed HS - 18-24 (2014)]]&lt;&gt;0,ConsolGeog[[#This Row],[Assessed HS - 16-24 (2014)]]&lt;&gt;0),"ERROR","")</f>
        <v/>
      </c>
      <c r="AG130" s="125" t="str">
        <f>IF(AND(ConsolGeog[[#This Row],[Assessed CS - 16-17 (2014)]]+ConsolGeog[[#This Row],[Assessed CS - 18-24 (2014)]]&lt;&gt;0,ConsolGeog[[#This Row],[Assessed CS - 16-24 (2014)]]&lt;&gt;0),"ERROR","")</f>
        <v/>
      </c>
      <c r="AH13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31" spans="1:35" s="35" customFormat="1">
      <c r="A131" s="38" t="s">
        <v>684</v>
      </c>
      <c r="B131" s="38" t="s">
        <v>685</v>
      </c>
      <c r="C131" s="38">
        <v>100031</v>
      </c>
      <c r="D131" s="38">
        <v>10116</v>
      </c>
      <c r="E131" s="38" t="s">
        <v>684</v>
      </c>
      <c r="F131" s="112">
        <f>IF(ISERROR(MATCH(ConsolGeog[[#This Row],[lad14cd]],CentrepointSourced[2014 ONS Code],0)),1,"")</f>
        <v>1</v>
      </c>
      <c r="G131" s="113" t="str">
        <f>TRIM(IF(ConsolGeog[[#This Row],[Not in Centre Point Sourced?]]=1,INDEX(LKP_MissingLATypesDQ[TYPE],MATCH(ConsolGeog[[#This Row],[lad14cd]],LKP_MissingLATypesDQ[ONS_CODE],0)),INDEX(CentrepointSourced[LA Type DQ],MATCH(ConsolGeog[[#This Row],[lad14cd]],CentrepointSourced[2014 ONS Code],0))))</f>
        <v>District</v>
      </c>
      <c r="H131" s="113" t="str">
        <f>IF(OR(ConsolGeog[[#This Row],[LA Type]]="Unitary",ConsolGeog[[#This Row],[LA Type]]="District"),"England",INDEX(CentrepointSourced[Country],MATCH(ConsolGeog[[#This Row],[lad14cd]],CentrepointSourced[2014 ONS Code],0)))</f>
        <v>England</v>
      </c>
      <c r="I13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1" s="114">
        <f>SUMIFS(CentrepointSourced[Presented HS - 16-17],CentrepointSourced[2014 ONS Code],ConsolGeog[[#This Row],[lad14cd]],CentrepointSourced[Year],2014)</f>
        <v>0</v>
      </c>
      <c r="K131" s="114">
        <f>SUMIFS(CentrepointSourced[Presented HS - 16-24],CentrepointSourced[2014 ONS Code],ConsolGeog[[#This Row],[lad14cd]],CentrepointSourced[Year],2014)</f>
        <v>0</v>
      </c>
      <c r="L131" s="114">
        <f>SUMIFS(CentrepointSourced[Presented HS - 18-24],CentrepointSourced[2014 ONS Code],ConsolGeog[[#This Row],[lad14cd]],CentrepointSourced[Year],2014)</f>
        <v>0</v>
      </c>
      <c r="M131" s="114">
        <f>SUMIFS(CentrepointSourced[Assessed HS - 16-17],CentrepointSourced[2014 ONS Code],ConsolGeog[[#This Row],[lad14cd]],CentrepointSourced[Year],2014)</f>
        <v>0</v>
      </c>
      <c r="N131" s="114">
        <f>SUMIFS(CentrepointSourced[Assessed HS - 16-24],CentrepointSourced[2014 ONS Code],ConsolGeog[[#This Row],[lad14cd]],CentrepointSourced[Year],2014)</f>
        <v>0</v>
      </c>
      <c r="O131" s="114">
        <f>SUMIFS(CentrepointSourced[Assessed HS - 18-24],CentrepointSourced[2014 ONS Code],ConsolGeog[[#This Row],[lad14cd]],CentrepointSourced[Year],2014)</f>
        <v>0</v>
      </c>
      <c r="P131" s="114">
        <f>SUMIFS(CentrepointSourced[Presented CS - 16-17],CentrepointSourced[Local Authority DQ],ConsolGeog[[#This Row],[County Name]],CentrepointSourced[Year],2014)</f>
        <v>0</v>
      </c>
      <c r="Q131" s="114">
        <f>SUMIFS(CentrepointSourced[Presented CS - 16-24],CentrepointSourced[Local Authority DQ],ConsolGeog[[#This Row],[County Name]],CentrepointSourced[Year],2014)</f>
        <v>0</v>
      </c>
      <c r="R131" s="114">
        <f>SUMIFS(CentrepointSourced[Presented CS - 18-24],CentrepointSourced[Local Authority DQ],ConsolGeog[[#This Row],[County Name]],CentrepointSourced[Year],2014)</f>
        <v>0</v>
      </c>
      <c r="S131" s="114">
        <f>SUMIFS(CentrepointSourced[Assessed CS - 16-17],CentrepointSourced[Local Authority DQ],ConsolGeog[[#This Row],[County Name]],CentrepointSourced[Year],2014)</f>
        <v>0</v>
      </c>
      <c r="T131" s="114">
        <f>SUMIFS(CentrepointSourced[Assessed CS - 16-24],CentrepointSourced[Local Authority DQ],ConsolGeog[[#This Row],[County Name]],CentrepointSourced[Year],2014)</f>
        <v>0</v>
      </c>
      <c r="U131" s="114">
        <f>SUMIFS(CentrepointSourced[Assessed CS - 18-24],CentrepointSourced[Local Authority DQ],ConsolGeog[[#This Row],[County Name]],CentrepointSourced[Year],2014)</f>
        <v>0</v>
      </c>
      <c r="V131" s="114">
        <f>IF(ConsolGeog[[#This Row],[LA Type]]="District",SUMIFS(ConsolGeog[population],ConsolGeog[LA Type],"District",ConsolGeog[County Name],ConsolGeog[[#This Row],[County Name]]),IF(ConsolGeog[[#This Row],[LA Type]]="Unitary",ConsolGeog[[#This Row],[population]],0))</f>
        <v>1116062</v>
      </c>
      <c r="W131" s="115">
        <f>IF(ConsolGeog[[#This Row],[COUNTY: Sum of districts'' populations '[non additive!']]]=0,0,ConsolGeog[[#This Row],[population]]/ConsolGeog[[#This Row],[COUNTY: Sum of districts'' populations '[non additive!']]])</f>
        <v>8.9628533181848324E-2</v>
      </c>
      <c r="X131" s="125">
        <f>ConsolGeog[[#This Row],[COUNTY: Presented CS - 16-17 (2014) '[non additive!']]]*ConsolGeog[[#This Row],[County Stats Distribution Factor]]</f>
        <v>0</v>
      </c>
      <c r="Y131" s="125">
        <f>ConsolGeog[[#This Row],[COUNTY: Presented CS - 16-24 (2014) '[non additive!']]]*ConsolGeog[[#This Row],[County Stats Distribution Factor]]</f>
        <v>0</v>
      </c>
      <c r="Z131" s="125">
        <f>ConsolGeog[[#This Row],[COUNTY: Presented CS - 18-24 (2014) '[non additive!']]]*ConsolGeog[[#This Row],[County Stats Distribution Factor]]</f>
        <v>0</v>
      </c>
      <c r="AA131" s="125">
        <f>ConsolGeog[[#This Row],[COUNTY: Assessed CS - 16-17 (2014) '[non additive!']]]*ConsolGeog[[#This Row],[County Stats Distribution Factor]]</f>
        <v>0</v>
      </c>
      <c r="AB131" s="125">
        <f>ConsolGeog[[#This Row],[COUNTY: Assessed CS - 16-24 (2014) '[non additive!']]]*ConsolGeog[[#This Row],[County Stats Distribution Factor]]</f>
        <v>0</v>
      </c>
      <c r="AC131" s="125">
        <f>ConsolGeog[[#This Row],[COUNTY: Assessed CS - 18-24 (2014) '[non additive!']]]*ConsolGeog[[#This Row],[County Stats Distribution Factor]]</f>
        <v>0</v>
      </c>
      <c r="AD131" s="125" t="str">
        <f>IF(AND(ConsolGeog[[#This Row],[Presented HS - 16-17 (2014)]]+ConsolGeog[[#This Row],[Presented HS - 18-24 (2014)]]&lt;&gt;0,ConsolGeog[[#This Row],[Presented HS - 16-24 (2014)]]&lt;&gt;0),"ERROR","")</f>
        <v/>
      </c>
      <c r="AE131" s="125" t="str">
        <f>IF(AND(ConsolGeog[[#This Row],[Presented CS - 16-17 (2014)]]+ConsolGeog[[#This Row],[Presented CS - 18-24 (2014)]]&lt;&gt;0,ConsolGeog[[#This Row],[Presented CS - 16-24 (2014)]]&lt;&gt;0),"ERROR","")</f>
        <v/>
      </c>
      <c r="AF131" s="125" t="str">
        <f>IF(AND(ConsolGeog[[#This Row],[Assessed HS - 16-17 (2014)]]+ConsolGeog[[#This Row],[Assessed HS - 18-24 (2014)]]&lt;&gt;0,ConsolGeog[[#This Row],[Assessed HS - 16-24 (2014)]]&lt;&gt;0),"ERROR","")</f>
        <v/>
      </c>
      <c r="AG131" s="125" t="str">
        <f>IF(AND(ConsolGeog[[#This Row],[Assessed CS - 16-17 (2014)]]+ConsolGeog[[#This Row],[Assessed CS - 18-24 (2014)]]&lt;&gt;0,ConsolGeog[[#This Row],[Assessed CS - 16-24 (2014)]]&lt;&gt;0),"ERROR","")</f>
        <v/>
      </c>
      <c r="AH13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2" spans="1:35" s="35" customFormat="1">
      <c r="A132" s="38" t="s">
        <v>682</v>
      </c>
      <c r="B132" s="38" t="s">
        <v>683</v>
      </c>
      <c r="C132" s="38">
        <v>127114</v>
      </c>
      <c r="D132" s="38">
        <v>37537.51</v>
      </c>
      <c r="E132" s="38" t="s">
        <v>682</v>
      </c>
      <c r="F132" s="112" t="str">
        <f>IF(ISERROR(MATCH(ConsolGeog[[#This Row],[lad14cd]],CentrepointSourced[2014 ONS Code],0)),1,"")</f>
        <v/>
      </c>
      <c r="G132" s="113" t="str">
        <f>TRIM(IF(ConsolGeog[[#This Row],[Not in Centre Point Sourced?]]=1,INDEX(LKP_MissingLATypesDQ[TYPE],MATCH(ConsolGeog[[#This Row],[lad14cd]],LKP_MissingLATypesDQ[ONS_CODE],0)),INDEX(CentrepointSourced[LA Type DQ],MATCH(ConsolGeog[[#This Row],[lad14cd]],CentrepointSourced[2014 ONS Code],0))))</f>
        <v>District</v>
      </c>
      <c r="H132" s="113" t="str">
        <f>IF(OR(ConsolGeog[[#This Row],[LA Type]]="Unitary",ConsolGeog[[#This Row],[LA Type]]="District"),"England",INDEX(CentrepointSourced[Country],MATCH(ConsolGeog[[#This Row],[lad14cd]],CentrepointSourced[2014 ONS Code],0)))</f>
        <v>England</v>
      </c>
      <c r="I13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2" s="114">
        <f>SUMIFS(CentrepointSourced[Presented HS - 16-17],CentrepointSourced[2014 ONS Code],ConsolGeog[[#This Row],[lad14cd]],CentrepointSourced[Year],2014)</f>
        <v>21</v>
      </c>
      <c r="K132" s="114">
        <f>SUMIFS(CentrepointSourced[Presented HS - 16-24],CentrepointSourced[2014 ONS Code],ConsolGeog[[#This Row],[lad14cd]],CentrepointSourced[Year],2014)</f>
        <v>0</v>
      </c>
      <c r="L132" s="114">
        <f>SUMIFS(CentrepointSourced[Presented HS - 18-24],CentrepointSourced[2014 ONS Code],ConsolGeog[[#This Row],[lad14cd]],CentrepointSourced[Year],2014)</f>
        <v>96</v>
      </c>
      <c r="M132" s="114">
        <f>SUMIFS(CentrepointSourced[Assessed HS - 16-17],CentrepointSourced[2014 ONS Code],ConsolGeog[[#This Row],[lad14cd]],CentrepointSourced[Year],2014)</f>
        <v>3</v>
      </c>
      <c r="N132" s="114">
        <f>SUMIFS(CentrepointSourced[Assessed HS - 16-24],CentrepointSourced[2014 ONS Code],ConsolGeog[[#This Row],[lad14cd]],CentrepointSourced[Year],2014)</f>
        <v>0</v>
      </c>
      <c r="O132" s="114">
        <f>SUMIFS(CentrepointSourced[Assessed HS - 18-24],CentrepointSourced[2014 ONS Code],ConsolGeog[[#This Row],[lad14cd]],CentrepointSourced[Year],2014)</f>
        <v>27</v>
      </c>
      <c r="P132" s="114">
        <f>SUMIFS(CentrepointSourced[Presented CS - 16-17],CentrepointSourced[Local Authority DQ],ConsolGeog[[#This Row],[County Name]],CentrepointSourced[Year],2014)</f>
        <v>0</v>
      </c>
      <c r="Q132" s="114">
        <f>SUMIFS(CentrepointSourced[Presented CS - 16-24],CentrepointSourced[Local Authority DQ],ConsolGeog[[#This Row],[County Name]],CentrepointSourced[Year],2014)</f>
        <v>0</v>
      </c>
      <c r="R132" s="114">
        <f>SUMIFS(CentrepointSourced[Presented CS - 18-24],CentrepointSourced[Local Authority DQ],ConsolGeog[[#This Row],[County Name]],CentrepointSourced[Year],2014)</f>
        <v>0</v>
      </c>
      <c r="S132" s="114">
        <f>SUMIFS(CentrepointSourced[Assessed CS - 16-17],CentrepointSourced[Local Authority DQ],ConsolGeog[[#This Row],[County Name]],CentrepointSourced[Year],2014)</f>
        <v>0</v>
      </c>
      <c r="T132" s="114">
        <f>SUMIFS(CentrepointSourced[Assessed CS - 16-24],CentrepointSourced[Local Authority DQ],ConsolGeog[[#This Row],[County Name]],CentrepointSourced[Year],2014)</f>
        <v>0</v>
      </c>
      <c r="U132" s="114">
        <f>SUMIFS(CentrepointSourced[Assessed CS - 18-24],CentrepointSourced[Local Authority DQ],ConsolGeog[[#This Row],[County Name]],CentrepointSourced[Year],2014)</f>
        <v>0</v>
      </c>
      <c r="V132" s="114">
        <f>IF(ConsolGeog[[#This Row],[LA Type]]="District",SUMIFS(ConsolGeog[population],ConsolGeog[LA Type],"District",ConsolGeog[County Name],ConsolGeog[[#This Row],[County Name]]),IF(ConsolGeog[[#This Row],[LA Type]]="Unitary",ConsolGeog[[#This Row],[population]],0))</f>
        <v>1116062</v>
      </c>
      <c r="W132" s="115">
        <f>IF(ConsolGeog[[#This Row],[COUNTY: Sum of districts'' populations '[non additive!']]]=0,0,ConsolGeog[[#This Row],[population]]/ConsolGeog[[#This Row],[COUNTY: Sum of districts'' populations '[non additive!']]])</f>
        <v>0.11389510618585706</v>
      </c>
      <c r="X132" s="125">
        <f>ConsolGeog[[#This Row],[COUNTY: Presented CS - 16-17 (2014) '[non additive!']]]*ConsolGeog[[#This Row],[County Stats Distribution Factor]]</f>
        <v>0</v>
      </c>
      <c r="Y132" s="125">
        <f>ConsolGeog[[#This Row],[COUNTY: Presented CS - 16-24 (2014) '[non additive!']]]*ConsolGeog[[#This Row],[County Stats Distribution Factor]]</f>
        <v>0</v>
      </c>
      <c r="Z132" s="125">
        <f>ConsolGeog[[#This Row],[COUNTY: Presented CS - 18-24 (2014) '[non additive!']]]*ConsolGeog[[#This Row],[County Stats Distribution Factor]]</f>
        <v>0</v>
      </c>
      <c r="AA132" s="125">
        <f>ConsolGeog[[#This Row],[COUNTY: Assessed CS - 16-17 (2014) '[non additive!']]]*ConsolGeog[[#This Row],[County Stats Distribution Factor]]</f>
        <v>0</v>
      </c>
      <c r="AB132" s="125">
        <f>ConsolGeog[[#This Row],[COUNTY: Assessed CS - 16-24 (2014) '[non additive!']]]*ConsolGeog[[#This Row],[County Stats Distribution Factor]]</f>
        <v>0</v>
      </c>
      <c r="AC132" s="125">
        <f>ConsolGeog[[#This Row],[COUNTY: Assessed CS - 18-24 (2014) '[non additive!']]]*ConsolGeog[[#This Row],[County Stats Distribution Factor]]</f>
        <v>0</v>
      </c>
      <c r="AD132" s="125" t="str">
        <f>IF(AND(ConsolGeog[[#This Row],[Presented HS - 16-17 (2014)]]+ConsolGeog[[#This Row],[Presented HS - 18-24 (2014)]]&lt;&gt;0,ConsolGeog[[#This Row],[Presented HS - 16-24 (2014)]]&lt;&gt;0),"ERROR","")</f>
        <v/>
      </c>
      <c r="AE132" s="125" t="str">
        <f>IF(AND(ConsolGeog[[#This Row],[Presented CS - 16-17 (2014)]]+ConsolGeog[[#This Row],[Presented CS - 18-24 (2014)]]&lt;&gt;0,ConsolGeog[[#This Row],[Presented CS - 16-24 (2014)]]&lt;&gt;0),"ERROR","")</f>
        <v/>
      </c>
      <c r="AF132" s="125" t="str">
        <f>IF(AND(ConsolGeog[[#This Row],[Assessed HS - 16-17 (2014)]]+ConsolGeog[[#This Row],[Assessed HS - 18-24 (2014)]]&lt;&gt;0,ConsolGeog[[#This Row],[Assessed HS - 16-24 (2014)]]&lt;&gt;0),"ERROR","")</f>
        <v/>
      </c>
      <c r="AG132" s="125" t="str">
        <f>IF(AND(ConsolGeog[[#This Row],[Assessed CS - 16-17 (2014)]]+ConsolGeog[[#This Row],[Assessed CS - 18-24 (2014)]]&lt;&gt;0,ConsolGeog[[#This Row],[Assessed CS - 16-24 (2014)]]&lt;&gt;0),"ERROR","")</f>
        <v/>
      </c>
      <c r="AH13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3" spans="1:35" s="35" customFormat="1" ht="15" customHeight="1">
      <c r="A133" s="38" t="s">
        <v>681</v>
      </c>
      <c r="B133" s="38" t="s">
        <v>78</v>
      </c>
      <c r="C133" s="38">
        <v>80734</v>
      </c>
      <c r="D133" s="38">
        <v>7299.32</v>
      </c>
      <c r="E133" s="38" t="s">
        <v>681</v>
      </c>
      <c r="F133" s="112" t="str">
        <f>IF(ISERROR(MATCH(ConsolGeog[[#This Row],[lad14cd]],CentrepointSourced[2014 ONS Code],0)),1,"")</f>
        <v/>
      </c>
      <c r="G133" s="113" t="str">
        <f>TRIM(IF(ConsolGeog[[#This Row],[Not in Centre Point Sourced?]]=1,INDEX(LKP_MissingLATypesDQ[TYPE],MATCH(ConsolGeog[[#This Row],[lad14cd]],LKP_MissingLATypesDQ[ONS_CODE],0)),INDEX(CentrepointSourced[LA Type DQ],MATCH(ConsolGeog[[#This Row],[lad14cd]],CentrepointSourced[2014 ONS Code],0))))</f>
        <v>District</v>
      </c>
      <c r="H133" s="113" t="str">
        <f>IF(OR(ConsolGeog[[#This Row],[LA Type]]="Unitary",ConsolGeog[[#This Row],[LA Type]]="District"),"England",INDEX(CentrepointSourced[Country],MATCH(ConsolGeog[[#This Row],[lad14cd]],CentrepointSourced[2014 ONS Code],0)))</f>
        <v>England</v>
      </c>
      <c r="I13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33" s="114">
        <f>SUMIFS(CentrepointSourced[Presented HS - 16-17],CentrepointSourced[2014 ONS Code],ConsolGeog[[#This Row],[lad14cd]],CentrepointSourced[Year],2014)</f>
        <v>5</v>
      </c>
      <c r="K133" s="114">
        <f>SUMIFS(CentrepointSourced[Presented HS - 16-24],CentrepointSourced[2014 ONS Code],ConsolGeog[[#This Row],[lad14cd]],CentrepointSourced[Year],2014)</f>
        <v>0</v>
      </c>
      <c r="L133" s="114">
        <f>SUMIFS(CentrepointSourced[Presented HS - 18-24],CentrepointSourced[2014 ONS Code],ConsolGeog[[#This Row],[lad14cd]],CentrepointSourced[Year],2014)</f>
        <v>7</v>
      </c>
      <c r="M133" s="114">
        <f>SUMIFS(CentrepointSourced[Assessed HS - 16-17],CentrepointSourced[2014 ONS Code],ConsolGeog[[#This Row],[lad14cd]],CentrepointSourced[Year],2014)</f>
        <v>5</v>
      </c>
      <c r="N133" s="114">
        <f>SUMIFS(CentrepointSourced[Assessed HS - 16-24],CentrepointSourced[2014 ONS Code],ConsolGeog[[#This Row],[lad14cd]],CentrepointSourced[Year],2014)</f>
        <v>0</v>
      </c>
      <c r="O133" s="114">
        <f>SUMIFS(CentrepointSourced[Assessed HS - 18-24],CentrepointSourced[2014 ONS Code],ConsolGeog[[#This Row],[lad14cd]],CentrepointSourced[Year],2014)</f>
        <v>7</v>
      </c>
      <c r="P133" s="114">
        <f>SUMIFS(CentrepointSourced[Presented CS - 16-17],CentrepointSourced[Local Authority DQ],ConsolGeog[[#This Row],[County Name]],CentrepointSourced[Year],2014)</f>
        <v>0</v>
      </c>
      <c r="Q133" s="114">
        <f>SUMIFS(CentrepointSourced[Presented CS - 16-24],CentrepointSourced[Local Authority DQ],ConsolGeog[[#This Row],[County Name]],CentrepointSourced[Year],2014)</f>
        <v>0</v>
      </c>
      <c r="R133" s="114">
        <f>SUMIFS(CentrepointSourced[Presented CS - 18-24],CentrepointSourced[Local Authority DQ],ConsolGeog[[#This Row],[County Name]],CentrepointSourced[Year],2014)</f>
        <v>0</v>
      </c>
      <c r="S133" s="114">
        <f>SUMIFS(CentrepointSourced[Assessed CS - 16-17],CentrepointSourced[Local Authority DQ],ConsolGeog[[#This Row],[County Name]],CentrepointSourced[Year],2014)</f>
        <v>0</v>
      </c>
      <c r="T133" s="114">
        <f>SUMIFS(CentrepointSourced[Assessed CS - 16-24],CentrepointSourced[Local Authority DQ],ConsolGeog[[#This Row],[County Name]],CentrepointSourced[Year],2014)</f>
        <v>0</v>
      </c>
      <c r="U133" s="114">
        <f>SUMIFS(CentrepointSourced[Assessed CS - 18-24],CentrepointSourced[Local Authority DQ],ConsolGeog[[#This Row],[County Name]],CentrepointSourced[Year],2014)</f>
        <v>0</v>
      </c>
      <c r="V133" s="114">
        <f>IF(ConsolGeog[[#This Row],[LA Type]]="District",SUMIFS(ConsolGeog[population],ConsolGeog[LA Type],"District",ConsolGeog[County Name],ConsolGeog[[#This Row],[County Name]]),IF(ConsolGeog[[#This Row],[LA Type]]="Unitary",ConsolGeog[[#This Row],[population]],0))</f>
        <v>1171339</v>
      </c>
      <c r="W133" s="115">
        <f>IF(ConsolGeog[[#This Row],[COUNTY: Sum of districts'' populations '[non additive!']]]=0,0,ConsolGeog[[#This Row],[population]]/ConsolGeog[[#This Row],[COUNTY: Sum of districts'' populations '[non additive!']]])</f>
        <v>6.8924538498248589E-2</v>
      </c>
      <c r="X133" s="125">
        <f>ConsolGeog[[#This Row],[COUNTY: Presented CS - 16-17 (2014) '[non additive!']]]*ConsolGeog[[#This Row],[County Stats Distribution Factor]]</f>
        <v>0</v>
      </c>
      <c r="Y133" s="125">
        <f>ConsolGeog[[#This Row],[COUNTY: Presented CS - 16-24 (2014) '[non additive!']]]*ConsolGeog[[#This Row],[County Stats Distribution Factor]]</f>
        <v>0</v>
      </c>
      <c r="Z133" s="125">
        <f>ConsolGeog[[#This Row],[COUNTY: Presented CS - 18-24 (2014) '[non additive!']]]*ConsolGeog[[#This Row],[County Stats Distribution Factor]]</f>
        <v>0</v>
      </c>
      <c r="AA133" s="125">
        <f>ConsolGeog[[#This Row],[COUNTY: Assessed CS - 16-17 (2014) '[non additive!']]]*ConsolGeog[[#This Row],[County Stats Distribution Factor]]</f>
        <v>0</v>
      </c>
      <c r="AB133" s="125">
        <f>ConsolGeog[[#This Row],[COUNTY: Assessed CS - 16-24 (2014) '[non additive!']]]*ConsolGeog[[#This Row],[County Stats Distribution Factor]]</f>
        <v>0</v>
      </c>
      <c r="AC133" s="125">
        <f>ConsolGeog[[#This Row],[COUNTY: Assessed CS - 18-24 (2014) '[non additive!']]]*ConsolGeog[[#This Row],[County Stats Distribution Factor]]</f>
        <v>0</v>
      </c>
      <c r="AD133" s="125" t="str">
        <f>IF(AND(ConsolGeog[[#This Row],[Presented HS - 16-17 (2014)]]+ConsolGeog[[#This Row],[Presented HS - 18-24 (2014)]]&lt;&gt;0,ConsolGeog[[#This Row],[Presented HS - 16-24 (2014)]]&lt;&gt;0),"ERROR","")</f>
        <v/>
      </c>
      <c r="AE133" s="125" t="str">
        <f>IF(AND(ConsolGeog[[#This Row],[Presented CS - 16-17 (2014)]]+ConsolGeog[[#This Row],[Presented CS - 18-24 (2014)]]&lt;&gt;0,ConsolGeog[[#This Row],[Presented CS - 16-24 (2014)]]&lt;&gt;0),"ERROR","")</f>
        <v/>
      </c>
      <c r="AF133" s="125" t="str">
        <f>IF(AND(ConsolGeog[[#This Row],[Assessed HS - 16-17 (2014)]]+ConsolGeog[[#This Row],[Assessed HS - 18-24 (2014)]]&lt;&gt;0,ConsolGeog[[#This Row],[Assessed HS - 16-24 (2014)]]&lt;&gt;0),"ERROR","")</f>
        <v/>
      </c>
      <c r="AG133" s="125" t="str">
        <f>IF(AND(ConsolGeog[[#This Row],[Assessed CS - 16-17 (2014)]]+ConsolGeog[[#This Row],[Assessed CS - 18-24 (2014)]]&lt;&gt;0,ConsolGeog[[#This Row],[Assessed CS - 16-24 (2014)]]&lt;&gt;0),"ERROR","")</f>
        <v/>
      </c>
      <c r="AH13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4" spans="1:35">
      <c r="A134" s="38" t="s">
        <v>679</v>
      </c>
      <c r="B134" s="38" t="s">
        <v>680</v>
      </c>
      <c r="C134" s="38">
        <v>138375</v>
      </c>
      <c r="D134" s="38">
        <v>57585.64</v>
      </c>
      <c r="E134" s="38" t="s">
        <v>679</v>
      </c>
      <c r="F134" s="116">
        <f>IF(ISERROR(MATCH(ConsolGeog[[#This Row],[lad14cd]],CentrepointSourced[2014 ONS Code],0)),1,"")</f>
        <v>1</v>
      </c>
      <c r="G134" s="113" t="str">
        <f>TRIM(IF(ConsolGeog[[#This Row],[Not in Centre Point Sourced?]]=1,INDEX(LKP_MissingLATypesDQ[TYPE],MATCH(ConsolGeog[[#This Row],[lad14cd]],LKP_MissingLATypesDQ[ONS_CODE],0)),INDEX(CentrepointSourced[LA Type DQ],MATCH(ConsolGeog[[#This Row],[lad14cd]],CentrepointSourced[2014 ONS Code],0))))</f>
        <v>District</v>
      </c>
      <c r="H134" s="117" t="str">
        <f>IF(OR(ConsolGeog[[#This Row],[LA Type]]="Unitary",ConsolGeog[[#This Row],[LA Type]]="District"),"England",INDEX(CentrepointSourced[Country],MATCH(ConsolGeog[[#This Row],[lad14cd]],CentrepointSourced[2014 ONS Code],0)))</f>
        <v>England</v>
      </c>
      <c r="I13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34" s="114">
        <f>SUMIFS(CentrepointSourced[Presented HS - 16-17],CentrepointSourced[2014 ONS Code],ConsolGeog[[#This Row],[lad14cd]],CentrepointSourced[Year],2014)</f>
        <v>0</v>
      </c>
      <c r="K134" s="114">
        <f>SUMIFS(CentrepointSourced[Presented HS - 16-24],CentrepointSourced[2014 ONS Code],ConsolGeog[[#This Row],[lad14cd]],CentrepointSourced[Year],2014)</f>
        <v>0</v>
      </c>
      <c r="L134" s="114">
        <f>SUMIFS(CentrepointSourced[Presented HS - 18-24],CentrepointSourced[2014 ONS Code],ConsolGeog[[#This Row],[lad14cd]],CentrepointSourced[Year],2014)</f>
        <v>0</v>
      </c>
      <c r="M134" s="114">
        <f>SUMIFS(CentrepointSourced[Assessed HS - 16-17],CentrepointSourced[2014 ONS Code],ConsolGeog[[#This Row],[lad14cd]],CentrepointSourced[Year],2014)</f>
        <v>0</v>
      </c>
      <c r="N134" s="114">
        <f>SUMIFS(CentrepointSourced[Assessed HS - 16-24],CentrepointSourced[2014 ONS Code],ConsolGeog[[#This Row],[lad14cd]],CentrepointSourced[Year],2014)</f>
        <v>0</v>
      </c>
      <c r="O134" s="114">
        <f>SUMIFS(CentrepointSourced[Assessed HS - 18-24],CentrepointSourced[2014 ONS Code],ConsolGeog[[#This Row],[lad14cd]],CentrepointSourced[Year],2014)</f>
        <v>0</v>
      </c>
      <c r="P134" s="114">
        <f>SUMIFS(CentrepointSourced[Presented CS - 16-17],CentrepointSourced[Local Authority DQ],ConsolGeog[[#This Row],[County Name]],CentrepointSourced[Year],2014)</f>
        <v>0</v>
      </c>
      <c r="Q134" s="114">
        <f>SUMIFS(CentrepointSourced[Presented CS - 16-24],CentrepointSourced[Local Authority DQ],ConsolGeog[[#This Row],[County Name]],CentrepointSourced[Year],2014)</f>
        <v>0</v>
      </c>
      <c r="R134" s="114">
        <f>SUMIFS(CentrepointSourced[Presented CS - 18-24],CentrepointSourced[Local Authority DQ],ConsolGeog[[#This Row],[County Name]],CentrepointSourced[Year],2014)</f>
        <v>0</v>
      </c>
      <c r="S134" s="114">
        <f>SUMIFS(CentrepointSourced[Assessed CS - 16-17],CentrepointSourced[Local Authority DQ],ConsolGeog[[#This Row],[County Name]],CentrepointSourced[Year],2014)</f>
        <v>0</v>
      </c>
      <c r="T134" s="114">
        <f>SUMIFS(CentrepointSourced[Assessed CS - 16-24],CentrepointSourced[Local Authority DQ],ConsolGeog[[#This Row],[County Name]],CentrepointSourced[Year],2014)</f>
        <v>0</v>
      </c>
      <c r="U134" s="114">
        <f>SUMIFS(CentrepointSourced[Assessed CS - 18-24],CentrepointSourced[Local Authority DQ],ConsolGeog[[#This Row],[County Name]],CentrepointSourced[Year],2014)</f>
        <v>0</v>
      </c>
      <c r="V134" s="114">
        <f>IF(ConsolGeog[[#This Row],[LA Type]]="District",SUMIFS(ConsolGeog[population],ConsolGeog[LA Type],"District",ConsolGeog[County Name],ConsolGeog[[#This Row],[County Name]]),IF(ConsolGeog[[#This Row],[LA Type]]="Unitary",ConsolGeog[[#This Row],[population]],0))</f>
        <v>1171339</v>
      </c>
      <c r="W134" s="115">
        <f>IF(ConsolGeog[[#This Row],[COUNTY: Sum of districts'' populations '[non additive!']]]=0,0,ConsolGeog[[#This Row],[population]]/ConsolGeog[[#This Row],[COUNTY: Sum of districts'' populations '[non additive!']]])</f>
        <v>0.11813403293154245</v>
      </c>
      <c r="X134" s="125">
        <f>ConsolGeog[[#This Row],[COUNTY: Presented CS - 16-17 (2014) '[non additive!']]]*ConsolGeog[[#This Row],[County Stats Distribution Factor]]</f>
        <v>0</v>
      </c>
      <c r="Y134" s="125">
        <f>ConsolGeog[[#This Row],[COUNTY: Presented CS - 16-24 (2014) '[non additive!']]]*ConsolGeog[[#This Row],[County Stats Distribution Factor]]</f>
        <v>0</v>
      </c>
      <c r="Z134" s="125">
        <f>ConsolGeog[[#This Row],[COUNTY: Presented CS - 18-24 (2014) '[non additive!']]]*ConsolGeog[[#This Row],[County Stats Distribution Factor]]</f>
        <v>0</v>
      </c>
      <c r="AA134" s="125">
        <f>ConsolGeog[[#This Row],[COUNTY: Assessed CS - 16-17 (2014) '[non additive!']]]*ConsolGeog[[#This Row],[County Stats Distribution Factor]]</f>
        <v>0</v>
      </c>
      <c r="AB134" s="125">
        <f>ConsolGeog[[#This Row],[COUNTY: Assessed CS - 16-24 (2014) '[non additive!']]]*ConsolGeog[[#This Row],[County Stats Distribution Factor]]</f>
        <v>0</v>
      </c>
      <c r="AC134" s="125">
        <f>ConsolGeog[[#This Row],[COUNTY: Assessed CS - 18-24 (2014) '[non additive!']]]*ConsolGeog[[#This Row],[County Stats Distribution Factor]]</f>
        <v>0</v>
      </c>
      <c r="AD134" s="125" t="str">
        <f>IF(AND(ConsolGeog[[#This Row],[Presented HS - 16-17 (2014)]]+ConsolGeog[[#This Row],[Presented HS - 18-24 (2014)]]&lt;&gt;0,ConsolGeog[[#This Row],[Presented HS - 16-24 (2014)]]&lt;&gt;0),"ERROR","")</f>
        <v/>
      </c>
      <c r="AE134" s="125" t="str">
        <f>IF(AND(ConsolGeog[[#This Row],[Presented CS - 16-17 (2014)]]+ConsolGeog[[#This Row],[Presented CS - 18-24 (2014)]]&lt;&gt;0,ConsolGeog[[#This Row],[Presented CS - 16-24 (2014)]]&lt;&gt;0),"ERROR","")</f>
        <v/>
      </c>
      <c r="AF134" s="125" t="str">
        <f>IF(AND(ConsolGeog[[#This Row],[Assessed HS - 16-17 (2014)]]+ConsolGeog[[#This Row],[Assessed HS - 18-24 (2014)]]&lt;&gt;0,ConsolGeog[[#This Row],[Assessed HS - 16-24 (2014)]]&lt;&gt;0),"ERROR","")</f>
        <v/>
      </c>
      <c r="AG134" s="125" t="str">
        <f>IF(AND(ConsolGeog[[#This Row],[Assessed CS - 16-17 (2014)]]+ConsolGeog[[#This Row],[Assessed CS - 18-24 (2014)]]&lt;&gt;0,ConsolGeog[[#This Row],[Assessed CS - 16-24 (2014)]]&lt;&gt;0),"ERROR","")</f>
        <v/>
      </c>
      <c r="AH13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5" spans="1:35" ht="15" customHeight="1">
      <c r="A135" s="38" t="s">
        <v>678</v>
      </c>
      <c r="B135" s="38" t="s">
        <v>246</v>
      </c>
      <c r="C135" s="38">
        <v>87317</v>
      </c>
      <c r="D135" s="38">
        <v>8881.34</v>
      </c>
      <c r="E135" s="38" t="s">
        <v>678</v>
      </c>
      <c r="F135" s="116" t="str">
        <f>IF(ISERROR(MATCH(ConsolGeog[[#This Row],[lad14cd]],CentrepointSourced[2014 ONS Code],0)),1,"")</f>
        <v/>
      </c>
      <c r="G135" s="113" t="str">
        <f>TRIM(IF(ConsolGeog[[#This Row],[Not in Centre Point Sourced?]]=1,INDEX(LKP_MissingLATypesDQ[TYPE],MATCH(ConsolGeog[[#This Row],[lad14cd]],LKP_MissingLATypesDQ[ONS_CODE],0)),INDEX(CentrepointSourced[LA Type DQ],MATCH(ConsolGeog[[#This Row],[lad14cd]],CentrepointSourced[2014 ONS Code],0))))</f>
        <v>District</v>
      </c>
      <c r="H135" s="117" t="str">
        <f>IF(OR(ConsolGeog[[#This Row],[LA Type]]="Unitary",ConsolGeog[[#This Row],[LA Type]]="District"),"England",INDEX(CentrepointSourced[Country],MATCH(ConsolGeog[[#This Row],[lad14cd]],CentrepointSourced[2014 ONS Code],0)))</f>
        <v>England</v>
      </c>
      <c r="I13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5" s="114">
        <f>SUMIFS(CentrepointSourced[Presented HS - 16-17],CentrepointSourced[2014 ONS Code],ConsolGeog[[#This Row],[lad14cd]],CentrepointSourced[Year],2014)</f>
        <v>0</v>
      </c>
      <c r="K135" s="114">
        <f>SUMIFS(CentrepointSourced[Presented HS - 16-24],CentrepointSourced[2014 ONS Code],ConsolGeog[[#This Row],[lad14cd]],CentrepointSourced[Year],2014)</f>
        <v>0</v>
      </c>
      <c r="L135" s="114">
        <f>SUMIFS(CentrepointSourced[Presented HS - 18-24],CentrepointSourced[2014 ONS Code],ConsolGeog[[#This Row],[lad14cd]],CentrepointSourced[Year],2014)</f>
        <v>0</v>
      </c>
      <c r="M135" s="114">
        <f>SUMIFS(CentrepointSourced[Assessed HS - 16-17],CentrepointSourced[2014 ONS Code],ConsolGeog[[#This Row],[lad14cd]],CentrepointSourced[Year],2014)</f>
        <v>0</v>
      </c>
      <c r="N135" s="114">
        <f>SUMIFS(CentrepointSourced[Assessed HS - 16-24],CentrepointSourced[2014 ONS Code],ConsolGeog[[#This Row],[lad14cd]],CentrepointSourced[Year],2014)</f>
        <v>0</v>
      </c>
      <c r="O135" s="114">
        <f>SUMIFS(CentrepointSourced[Assessed HS - 18-24],CentrepointSourced[2014 ONS Code],ConsolGeog[[#This Row],[lad14cd]],CentrepointSourced[Year],2014)</f>
        <v>0</v>
      </c>
      <c r="P135" s="114">
        <f>SUMIFS(CentrepointSourced[Presented CS - 16-17],CentrepointSourced[Local Authority DQ],ConsolGeog[[#This Row],[County Name]],CentrepointSourced[Year],2014)</f>
        <v>0</v>
      </c>
      <c r="Q135" s="114">
        <f>SUMIFS(CentrepointSourced[Presented CS - 16-24],CentrepointSourced[Local Authority DQ],ConsolGeog[[#This Row],[County Name]],CentrepointSourced[Year],2014)</f>
        <v>0</v>
      </c>
      <c r="R135" s="114">
        <f>SUMIFS(CentrepointSourced[Presented CS - 18-24],CentrepointSourced[Local Authority DQ],ConsolGeog[[#This Row],[County Name]],CentrepointSourced[Year],2014)</f>
        <v>0</v>
      </c>
      <c r="S135" s="114">
        <f>SUMIFS(CentrepointSourced[Assessed CS - 16-17],CentrepointSourced[Local Authority DQ],ConsolGeog[[#This Row],[County Name]],CentrepointSourced[Year],2014)</f>
        <v>0</v>
      </c>
      <c r="T135" s="114">
        <f>SUMIFS(CentrepointSourced[Assessed CS - 16-24],CentrepointSourced[Local Authority DQ],ConsolGeog[[#This Row],[County Name]],CentrepointSourced[Year],2014)</f>
        <v>0</v>
      </c>
      <c r="U135" s="114">
        <f>SUMIFS(CentrepointSourced[Assessed CS - 18-24],CentrepointSourced[Local Authority DQ],ConsolGeog[[#This Row],[County Name]],CentrepointSourced[Year],2014)</f>
        <v>0</v>
      </c>
      <c r="V135" s="114">
        <f>IF(ConsolGeog[[#This Row],[LA Type]]="District",SUMIFS(ConsolGeog[population],ConsolGeog[LA Type],"District",ConsolGeog[County Name],ConsolGeog[[#This Row],[County Name]]),IF(ConsolGeog[[#This Row],[LA Type]]="Unitary",ConsolGeog[[#This Row],[population]],0))</f>
        <v>1116062</v>
      </c>
      <c r="W135" s="115">
        <f>IF(ConsolGeog[[#This Row],[COUNTY: Sum of districts'' populations '[non additive!']]]=0,0,ConsolGeog[[#This Row],[population]]/ConsolGeog[[#This Row],[COUNTY: Sum of districts'' populations '[non additive!']]])</f>
        <v>7.8236692943581987E-2</v>
      </c>
      <c r="X135" s="125">
        <f>ConsolGeog[[#This Row],[COUNTY: Presented CS - 16-17 (2014) '[non additive!']]]*ConsolGeog[[#This Row],[County Stats Distribution Factor]]</f>
        <v>0</v>
      </c>
      <c r="Y135" s="125">
        <f>ConsolGeog[[#This Row],[COUNTY: Presented CS - 16-24 (2014) '[non additive!']]]*ConsolGeog[[#This Row],[County Stats Distribution Factor]]</f>
        <v>0</v>
      </c>
      <c r="Z135" s="125">
        <f>ConsolGeog[[#This Row],[COUNTY: Presented CS - 18-24 (2014) '[non additive!']]]*ConsolGeog[[#This Row],[County Stats Distribution Factor]]</f>
        <v>0</v>
      </c>
      <c r="AA135" s="125">
        <f>ConsolGeog[[#This Row],[COUNTY: Assessed CS - 16-17 (2014) '[non additive!']]]*ConsolGeog[[#This Row],[County Stats Distribution Factor]]</f>
        <v>0</v>
      </c>
      <c r="AB135" s="125">
        <f>ConsolGeog[[#This Row],[COUNTY: Assessed CS - 16-24 (2014) '[non additive!']]]*ConsolGeog[[#This Row],[County Stats Distribution Factor]]</f>
        <v>0</v>
      </c>
      <c r="AC135" s="125">
        <f>ConsolGeog[[#This Row],[COUNTY: Assessed CS - 18-24 (2014) '[non additive!']]]*ConsolGeog[[#This Row],[County Stats Distribution Factor]]</f>
        <v>0</v>
      </c>
      <c r="AD135" s="125" t="str">
        <f>IF(AND(ConsolGeog[[#This Row],[Presented HS - 16-17 (2014)]]+ConsolGeog[[#This Row],[Presented HS - 18-24 (2014)]]&lt;&gt;0,ConsolGeog[[#This Row],[Presented HS - 16-24 (2014)]]&lt;&gt;0),"ERROR","")</f>
        <v/>
      </c>
      <c r="AE135" s="125" t="str">
        <f>IF(AND(ConsolGeog[[#This Row],[Presented CS - 16-17 (2014)]]+ConsolGeog[[#This Row],[Presented CS - 18-24 (2014)]]&lt;&gt;0,ConsolGeog[[#This Row],[Presented CS - 16-24 (2014)]]&lt;&gt;0),"ERROR","")</f>
        <v/>
      </c>
      <c r="AF135" s="125" t="str">
        <f>IF(AND(ConsolGeog[[#This Row],[Assessed HS - 16-17 (2014)]]+ConsolGeog[[#This Row],[Assessed HS - 18-24 (2014)]]&lt;&gt;0,ConsolGeog[[#This Row],[Assessed HS - 16-24 (2014)]]&lt;&gt;0),"ERROR","")</f>
        <v/>
      </c>
      <c r="AG135" s="125" t="str">
        <f>IF(AND(ConsolGeog[[#This Row],[Assessed CS - 16-17 (2014)]]+ConsolGeog[[#This Row],[Assessed CS - 18-24 (2014)]]&lt;&gt;0,ConsolGeog[[#This Row],[Assessed CS - 16-24 (2014)]]&lt;&gt;0),"ERROR","")</f>
        <v/>
      </c>
      <c r="AH13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6" spans="1:35" ht="15" customHeight="1">
      <c r="A136" s="38" t="s">
        <v>677</v>
      </c>
      <c r="B136" s="38" t="s">
        <v>248</v>
      </c>
      <c r="C136" s="38">
        <v>90301</v>
      </c>
      <c r="D136" s="38">
        <v>2142.48</v>
      </c>
      <c r="E136" s="38" t="s">
        <v>677</v>
      </c>
      <c r="F136" s="116" t="str">
        <f>IF(ISERROR(MATCH(ConsolGeog[[#This Row],[lad14cd]],CentrepointSourced[2014 ONS Code],0)),1,"")</f>
        <v/>
      </c>
      <c r="G136" s="113" t="str">
        <f>TRIM(IF(ConsolGeog[[#This Row],[Not in Centre Point Sourced?]]=1,INDEX(LKP_MissingLATypesDQ[TYPE],MATCH(ConsolGeog[[#This Row],[lad14cd]],LKP_MissingLATypesDQ[ONS_CODE],0)),INDEX(CentrepointSourced[LA Type DQ],MATCH(ConsolGeog[[#This Row],[lad14cd]],CentrepointSourced[2014 ONS Code],0))))</f>
        <v>District</v>
      </c>
      <c r="H136" s="117" t="str">
        <f>IF(OR(ConsolGeog[[#This Row],[LA Type]]="Unitary",ConsolGeog[[#This Row],[LA Type]]="District"),"England",INDEX(CentrepointSourced[Country],MATCH(ConsolGeog[[#This Row],[lad14cd]],CentrepointSourced[2014 ONS Code],0)))</f>
        <v>England</v>
      </c>
      <c r="I13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36" s="114">
        <f>SUMIFS(CentrepointSourced[Presented HS - 16-17],CentrepointSourced[2014 ONS Code],ConsolGeog[[#This Row],[lad14cd]],CentrepointSourced[Year],2014)</f>
        <v>0</v>
      </c>
      <c r="K136" s="114">
        <f>SUMIFS(CentrepointSourced[Presented HS - 16-24],CentrepointSourced[2014 ONS Code],ConsolGeog[[#This Row],[lad14cd]],CentrepointSourced[Year],2014)</f>
        <v>0</v>
      </c>
      <c r="L136" s="114">
        <f>SUMIFS(CentrepointSourced[Presented HS - 18-24],CentrepointSourced[2014 ONS Code],ConsolGeog[[#This Row],[lad14cd]],CentrepointSourced[Year],2014)</f>
        <v>0</v>
      </c>
      <c r="M136" s="114">
        <f>SUMIFS(CentrepointSourced[Assessed HS - 16-17],CentrepointSourced[2014 ONS Code],ConsolGeog[[#This Row],[lad14cd]],CentrepointSourced[Year],2014)</f>
        <v>0</v>
      </c>
      <c r="N136" s="114">
        <f>SUMIFS(CentrepointSourced[Assessed HS - 16-24],CentrepointSourced[2014 ONS Code],ConsolGeog[[#This Row],[lad14cd]],CentrepointSourced[Year],2014)</f>
        <v>0</v>
      </c>
      <c r="O136" s="114">
        <f>SUMIFS(CentrepointSourced[Assessed HS - 18-24],CentrepointSourced[2014 ONS Code],ConsolGeog[[#This Row],[lad14cd]],CentrepointSourced[Year],2014)</f>
        <v>0</v>
      </c>
      <c r="P136" s="114">
        <f>SUMIFS(CentrepointSourced[Presented CS - 16-17],CentrepointSourced[Local Authority DQ],ConsolGeog[[#This Row],[County Name]],CentrepointSourced[Year],2014)</f>
        <v>0</v>
      </c>
      <c r="Q136" s="114">
        <f>SUMIFS(CentrepointSourced[Presented CS - 16-24],CentrepointSourced[Local Authority DQ],ConsolGeog[[#This Row],[County Name]],CentrepointSourced[Year],2014)</f>
        <v>0</v>
      </c>
      <c r="R136" s="114">
        <f>SUMIFS(CentrepointSourced[Presented CS - 18-24],CentrepointSourced[Local Authority DQ],ConsolGeog[[#This Row],[County Name]],CentrepointSourced[Year],2014)</f>
        <v>0</v>
      </c>
      <c r="S136" s="114">
        <f>SUMIFS(CentrepointSourced[Assessed CS - 16-17],CentrepointSourced[Local Authority DQ],ConsolGeog[[#This Row],[County Name]],CentrepointSourced[Year],2014)</f>
        <v>0</v>
      </c>
      <c r="T136" s="114">
        <f>SUMIFS(CentrepointSourced[Assessed CS - 16-24],CentrepointSourced[Local Authority DQ],ConsolGeog[[#This Row],[County Name]],CentrepointSourced[Year],2014)</f>
        <v>0</v>
      </c>
      <c r="U136" s="114">
        <f>SUMIFS(CentrepointSourced[Assessed CS - 18-24],CentrepointSourced[Local Authority DQ],ConsolGeog[[#This Row],[County Name]],CentrepointSourced[Year],2014)</f>
        <v>0</v>
      </c>
      <c r="V136" s="114">
        <f>IF(ConsolGeog[[#This Row],[LA Type]]="District",SUMIFS(ConsolGeog[population],ConsolGeog[LA Type],"District",ConsolGeog[County Name],ConsolGeog[[#This Row],[County Name]]),IF(ConsolGeog[[#This Row],[LA Type]]="Unitary",ConsolGeog[[#This Row],[population]],0))</f>
        <v>1116062</v>
      </c>
      <c r="W136" s="115">
        <f>IF(ConsolGeog[[#This Row],[COUNTY: Sum of districts'' populations '[non additive!']]]=0,0,ConsolGeog[[#This Row],[population]]/ConsolGeog[[#This Row],[COUNTY: Sum of districts'' populations '[non additive!']]])</f>
        <v>8.091037953088627E-2</v>
      </c>
      <c r="X136" s="125">
        <f>ConsolGeog[[#This Row],[COUNTY: Presented CS - 16-17 (2014) '[non additive!']]]*ConsolGeog[[#This Row],[County Stats Distribution Factor]]</f>
        <v>0</v>
      </c>
      <c r="Y136" s="125">
        <f>ConsolGeog[[#This Row],[COUNTY: Presented CS - 16-24 (2014) '[non additive!']]]*ConsolGeog[[#This Row],[County Stats Distribution Factor]]</f>
        <v>0</v>
      </c>
      <c r="Z136" s="125">
        <f>ConsolGeog[[#This Row],[COUNTY: Presented CS - 18-24 (2014) '[non additive!']]]*ConsolGeog[[#This Row],[County Stats Distribution Factor]]</f>
        <v>0</v>
      </c>
      <c r="AA136" s="125">
        <f>ConsolGeog[[#This Row],[COUNTY: Assessed CS - 16-17 (2014) '[non additive!']]]*ConsolGeog[[#This Row],[County Stats Distribution Factor]]</f>
        <v>0</v>
      </c>
      <c r="AB136" s="125">
        <f>ConsolGeog[[#This Row],[COUNTY: Assessed CS - 16-24 (2014) '[non additive!']]]*ConsolGeog[[#This Row],[County Stats Distribution Factor]]</f>
        <v>0</v>
      </c>
      <c r="AC136" s="125">
        <f>ConsolGeog[[#This Row],[COUNTY: Assessed CS - 18-24 (2014) '[non additive!']]]*ConsolGeog[[#This Row],[County Stats Distribution Factor]]</f>
        <v>0</v>
      </c>
      <c r="AD136" s="125" t="str">
        <f>IF(AND(ConsolGeog[[#This Row],[Presented HS - 16-17 (2014)]]+ConsolGeog[[#This Row],[Presented HS - 18-24 (2014)]]&lt;&gt;0,ConsolGeog[[#This Row],[Presented HS - 16-24 (2014)]]&lt;&gt;0),"ERROR","")</f>
        <v/>
      </c>
      <c r="AE136" s="125" t="str">
        <f>IF(AND(ConsolGeog[[#This Row],[Presented CS - 16-17 (2014)]]+ConsolGeog[[#This Row],[Presented CS - 18-24 (2014)]]&lt;&gt;0,ConsolGeog[[#This Row],[Presented CS - 16-24 (2014)]]&lt;&gt;0),"ERROR","")</f>
        <v/>
      </c>
      <c r="AF136" s="125" t="str">
        <f>IF(AND(ConsolGeog[[#This Row],[Assessed HS - 16-17 (2014)]]+ConsolGeog[[#This Row],[Assessed HS - 18-24 (2014)]]&lt;&gt;0,ConsolGeog[[#This Row],[Assessed HS - 16-24 (2014)]]&lt;&gt;0),"ERROR","")</f>
        <v/>
      </c>
      <c r="AG136" s="125" t="str">
        <f>IF(AND(ConsolGeog[[#This Row],[Assessed CS - 16-17 (2014)]]+ConsolGeog[[#This Row],[Assessed CS - 18-24 (2014)]]&lt;&gt;0,ConsolGeog[[#This Row],[Assessed CS - 16-24 (2014)]]&lt;&gt;0),"ERROR","")</f>
        <v/>
      </c>
      <c r="AH13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37" spans="1:35">
      <c r="A137" s="38" t="s">
        <v>675</v>
      </c>
      <c r="B137" s="38" t="s">
        <v>676</v>
      </c>
      <c r="C137" s="38">
        <v>117956</v>
      </c>
      <c r="D137" s="38">
        <v>58061.67</v>
      </c>
      <c r="E137" s="38" t="s">
        <v>675</v>
      </c>
      <c r="F137" s="116">
        <f>IF(ISERROR(MATCH(ConsolGeog[[#This Row],[lad14cd]],CentrepointSourced[2014 ONS Code],0)),1,"")</f>
        <v>1</v>
      </c>
      <c r="G137" s="113" t="str">
        <f>TRIM(IF(ConsolGeog[[#This Row],[Not in Centre Point Sourced?]]=1,INDEX(LKP_MissingLATypesDQ[TYPE],MATCH(ConsolGeog[[#This Row],[lad14cd]],LKP_MissingLATypesDQ[ONS_CODE],0)),INDEX(CentrepointSourced[LA Type DQ],MATCH(ConsolGeog[[#This Row],[lad14cd]],CentrepointSourced[2014 ONS Code],0))))</f>
        <v>District</v>
      </c>
      <c r="H137" s="117" t="str">
        <f>IF(OR(ConsolGeog[[#This Row],[LA Type]]="Unitary",ConsolGeog[[#This Row],[LA Type]]="District"),"England",INDEX(CentrepointSourced[Country],MATCH(ConsolGeog[[#This Row],[lad14cd]],CentrepointSourced[2014 ONS Code],0)))</f>
        <v>England</v>
      </c>
      <c r="I13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37" s="114">
        <f>SUMIFS(CentrepointSourced[Presented HS - 16-17],CentrepointSourced[2014 ONS Code],ConsolGeog[[#This Row],[lad14cd]],CentrepointSourced[Year],2014)</f>
        <v>0</v>
      </c>
      <c r="K137" s="114">
        <f>SUMIFS(CentrepointSourced[Presented HS - 16-24],CentrepointSourced[2014 ONS Code],ConsolGeog[[#This Row],[lad14cd]],CentrepointSourced[Year],2014)</f>
        <v>0</v>
      </c>
      <c r="L137" s="114">
        <f>SUMIFS(CentrepointSourced[Presented HS - 18-24],CentrepointSourced[2014 ONS Code],ConsolGeog[[#This Row],[lad14cd]],CentrepointSourced[Year],2014)</f>
        <v>0</v>
      </c>
      <c r="M137" s="114">
        <f>SUMIFS(CentrepointSourced[Assessed HS - 16-17],CentrepointSourced[2014 ONS Code],ConsolGeog[[#This Row],[lad14cd]],CentrepointSourced[Year],2014)</f>
        <v>0</v>
      </c>
      <c r="N137" s="114">
        <f>SUMIFS(CentrepointSourced[Assessed HS - 16-24],CentrepointSourced[2014 ONS Code],ConsolGeog[[#This Row],[lad14cd]],CentrepointSourced[Year],2014)</f>
        <v>0</v>
      </c>
      <c r="O137" s="114">
        <f>SUMIFS(CentrepointSourced[Assessed HS - 18-24],CentrepointSourced[2014 ONS Code],ConsolGeog[[#This Row],[lad14cd]],CentrepointSourced[Year],2014)</f>
        <v>0</v>
      </c>
      <c r="P137" s="114">
        <f>SUMIFS(CentrepointSourced[Presented CS - 16-17],CentrepointSourced[Local Authority DQ],ConsolGeog[[#This Row],[County Name]],CentrepointSourced[Year],2014)</f>
        <v>0</v>
      </c>
      <c r="Q137" s="114">
        <f>SUMIFS(CentrepointSourced[Presented CS - 16-24],CentrepointSourced[Local Authority DQ],ConsolGeog[[#This Row],[County Name]],CentrepointSourced[Year],2014)</f>
        <v>0</v>
      </c>
      <c r="R137" s="114">
        <f>SUMIFS(CentrepointSourced[Presented CS - 18-24],CentrepointSourced[Local Authority DQ],ConsolGeog[[#This Row],[County Name]],CentrepointSourced[Year],2014)</f>
        <v>0</v>
      </c>
      <c r="S137" s="114">
        <f>SUMIFS(CentrepointSourced[Assessed CS - 16-17],CentrepointSourced[Local Authority DQ],ConsolGeog[[#This Row],[County Name]],CentrepointSourced[Year],2014)</f>
        <v>0</v>
      </c>
      <c r="T137" s="114">
        <f>SUMIFS(CentrepointSourced[Assessed CS - 16-24],CentrepointSourced[Local Authority DQ],ConsolGeog[[#This Row],[County Name]],CentrepointSourced[Year],2014)</f>
        <v>59</v>
      </c>
      <c r="U137" s="114">
        <f>SUMIFS(CentrepointSourced[Assessed CS - 18-24],CentrepointSourced[Local Authority DQ],ConsolGeog[[#This Row],[County Name]],CentrepointSourced[Year],2014)</f>
        <v>0</v>
      </c>
      <c r="V137" s="114">
        <f>IF(ConsolGeog[[#This Row],[LA Type]]="District",SUMIFS(ConsolGeog[population],ConsolGeog[LA Type],"District",ConsolGeog[County Name],ConsolGeog[[#This Row],[County Name]]),IF(ConsolGeog[[#This Row],[LA Type]]="Unitary",ConsolGeog[[#This Row],[population]],0))</f>
        <v>1463740</v>
      </c>
      <c r="W137" s="115">
        <f>IF(ConsolGeog[[#This Row],[COUNTY: Sum of districts'' populations '[non additive!']]]=0,0,ConsolGeog[[#This Row],[population]]/ConsolGeog[[#This Row],[COUNTY: Sum of districts'' populations '[non additive!']]])</f>
        <v>8.0585349857215077E-2</v>
      </c>
      <c r="X137" s="125">
        <f>ConsolGeog[[#This Row],[COUNTY: Presented CS - 16-17 (2014) '[non additive!']]]*ConsolGeog[[#This Row],[County Stats Distribution Factor]]</f>
        <v>0</v>
      </c>
      <c r="Y137" s="125">
        <f>ConsolGeog[[#This Row],[COUNTY: Presented CS - 16-24 (2014) '[non additive!']]]*ConsolGeog[[#This Row],[County Stats Distribution Factor]]</f>
        <v>0</v>
      </c>
      <c r="Z137" s="125">
        <f>ConsolGeog[[#This Row],[COUNTY: Presented CS - 18-24 (2014) '[non additive!']]]*ConsolGeog[[#This Row],[County Stats Distribution Factor]]</f>
        <v>0</v>
      </c>
      <c r="AA137" s="125">
        <f>ConsolGeog[[#This Row],[COUNTY: Assessed CS - 16-17 (2014) '[non additive!']]]*ConsolGeog[[#This Row],[County Stats Distribution Factor]]</f>
        <v>0</v>
      </c>
      <c r="AB137" s="125">
        <f>ConsolGeog[[#This Row],[COUNTY: Assessed CS - 16-24 (2014) '[non additive!']]]*ConsolGeog[[#This Row],[County Stats Distribution Factor]]</f>
        <v>4.7545356415756892</v>
      </c>
      <c r="AC137" s="125">
        <f>ConsolGeog[[#This Row],[COUNTY: Assessed CS - 18-24 (2014) '[non additive!']]]*ConsolGeog[[#This Row],[County Stats Distribution Factor]]</f>
        <v>0</v>
      </c>
      <c r="AD137" s="125" t="str">
        <f>IF(AND(ConsolGeog[[#This Row],[Presented HS - 16-17 (2014)]]+ConsolGeog[[#This Row],[Presented HS - 18-24 (2014)]]&lt;&gt;0,ConsolGeog[[#This Row],[Presented HS - 16-24 (2014)]]&lt;&gt;0),"ERROR","")</f>
        <v/>
      </c>
      <c r="AE137" s="125" t="str">
        <f>IF(AND(ConsolGeog[[#This Row],[Presented CS - 16-17 (2014)]]+ConsolGeog[[#This Row],[Presented CS - 18-24 (2014)]]&lt;&gt;0,ConsolGeog[[#This Row],[Presented CS - 16-24 (2014)]]&lt;&gt;0),"ERROR","")</f>
        <v/>
      </c>
      <c r="AF137" s="125" t="str">
        <f>IF(AND(ConsolGeog[[#This Row],[Assessed HS - 16-17 (2014)]]+ConsolGeog[[#This Row],[Assessed HS - 18-24 (2014)]]&lt;&gt;0,ConsolGeog[[#This Row],[Assessed HS - 16-24 (2014)]]&lt;&gt;0),"ERROR","")</f>
        <v/>
      </c>
      <c r="AG137" s="125" t="str">
        <f>IF(AND(ConsolGeog[[#This Row],[Assessed CS - 16-17 (2014)]]+ConsolGeog[[#This Row],[Assessed CS - 18-24 (2014)]]&lt;&gt;0,ConsolGeog[[#This Row],[Assessed CS - 16-24 (2014)]]&lt;&gt;0),"ERROR","")</f>
        <v/>
      </c>
      <c r="AH13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38" spans="1:35" s="35" customFormat="1">
      <c r="A138" s="38" t="s">
        <v>673</v>
      </c>
      <c r="B138" s="38" t="s">
        <v>674</v>
      </c>
      <c r="C138" s="38">
        <v>151145</v>
      </c>
      <c r="D138" s="38">
        <v>30885.19</v>
      </c>
      <c r="E138" s="38" t="s">
        <v>673</v>
      </c>
      <c r="F138" s="112">
        <f>IF(ISERROR(MATCH(ConsolGeog[[#This Row],[lad14cd]],CentrepointSourced[2014 ONS Code],0)),1,"")</f>
        <v>1</v>
      </c>
      <c r="G138" s="113" t="str">
        <f>TRIM(IF(ConsolGeog[[#This Row],[Not in Centre Point Sourced?]]=1,INDEX(LKP_MissingLATypesDQ[TYPE],MATCH(ConsolGeog[[#This Row],[lad14cd]],LKP_MissingLATypesDQ[ONS_CODE],0)),INDEX(CentrepointSourced[LA Type DQ],MATCH(ConsolGeog[[#This Row],[lad14cd]],CentrepointSourced[2014 ONS Code],0))))</f>
        <v>District</v>
      </c>
      <c r="H138" s="113" t="str">
        <f>IF(OR(ConsolGeog[[#This Row],[LA Type]]="Unitary",ConsolGeog[[#This Row],[LA Type]]="District"),"England",INDEX(CentrepointSourced[Country],MATCH(ConsolGeog[[#This Row],[lad14cd]],CentrepointSourced[2014 ONS Code],0)))</f>
        <v>England</v>
      </c>
      <c r="I13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38" s="114">
        <f>SUMIFS(CentrepointSourced[Presented HS - 16-17],CentrepointSourced[2014 ONS Code],ConsolGeog[[#This Row],[lad14cd]],CentrepointSourced[Year],2014)</f>
        <v>0</v>
      </c>
      <c r="K138" s="114">
        <f>SUMIFS(CentrepointSourced[Presented HS - 16-24],CentrepointSourced[2014 ONS Code],ConsolGeog[[#This Row],[lad14cd]],CentrepointSourced[Year],2014)</f>
        <v>0</v>
      </c>
      <c r="L138" s="114">
        <f>SUMIFS(CentrepointSourced[Presented HS - 18-24],CentrepointSourced[2014 ONS Code],ConsolGeog[[#This Row],[lad14cd]],CentrepointSourced[Year],2014)</f>
        <v>0</v>
      </c>
      <c r="M138" s="114">
        <f>SUMIFS(CentrepointSourced[Assessed HS - 16-17],CentrepointSourced[2014 ONS Code],ConsolGeog[[#This Row],[lad14cd]],CentrepointSourced[Year],2014)</f>
        <v>0</v>
      </c>
      <c r="N138" s="114">
        <f>SUMIFS(CentrepointSourced[Assessed HS - 16-24],CentrepointSourced[2014 ONS Code],ConsolGeog[[#This Row],[lad14cd]],CentrepointSourced[Year],2014)</f>
        <v>0</v>
      </c>
      <c r="O138" s="114">
        <f>SUMIFS(CentrepointSourced[Assessed HS - 18-24],CentrepointSourced[2014 ONS Code],ConsolGeog[[#This Row],[lad14cd]],CentrepointSourced[Year],2014)</f>
        <v>0</v>
      </c>
      <c r="P138" s="114">
        <f>SUMIFS(CentrepointSourced[Presented CS - 16-17],CentrepointSourced[Local Authority DQ],ConsolGeog[[#This Row],[County Name]],CentrepointSourced[Year],2014)</f>
        <v>0</v>
      </c>
      <c r="Q138" s="114">
        <f>SUMIFS(CentrepointSourced[Presented CS - 16-24],CentrepointSourced[Local Authority DQ],ConsolGeog[[#This Row],[County Name]],CentrepointSourced[Year],2014)</f>
        <v>0</v>
      </c>
      <c r="R138" s="114">
        <f>SUMIFS(CentrepointSourced[Presented CS - 18-24],CentrepointSourced[Local Authority DQ],ConsolGeog[[#This Row],[County Name]],CentrepointSourced[Year],2014)</f>
        <v>0</v>
      </c>
      <c r="S138" s="114">
        <f>SUMIFS(CentrepointSourced[Assessed CS - 16-17],CentrepointSourced[Local Authority DQ],ConsolGeog[[#This Row],[County Name]],CentrepointSourced[Year],2014)</f>
        <v>0</v>
      </c>
      <c r="T138" s="114">
        <f>SUMIFS(CentrepointSourced[Assessed CS - 16-24],CentrepointSourced[Local Authority DQ],ConsolGeog[[#This Row],[County Name]],CentrepointSourced[Year],2014)</f>
        <v>59</v>
      </c>
      <c r="U138" s="114">
        <f>SUMIFS(CentrepointSourced[Assessed CS - 18-24],CentrepointSourced[Local Authority DQ],ConsolGeog[[#This Row],[County Name]],CentrepointSourced[Year],2014)</f>
        <v>0</v>
      </c>
      <c r="V138" s="114">
        <f>IF(ConsolGeog[[#This Row],[LA Type]]="District",SUMIFS(ConsolGeog[population],ConsolGeog[LA Type],"District",ConsolGeog[County Name],ConsolGeog[[#This Row],[County Name]]),IF(ConsolGeog[[#This Row],[LA Type]]="Unitary",ConsolGeog[[#This Row],[population]],0))</f>
        <v>1463740</v>
      </c>
      <c r="W138" s="115">
        <f>IF(ConsolGeog[[#This Row],[COUNTY: Sum of districts'' populations '[non additive!']]]=0,0,ConsolGeog[[#This Row],[population]]/ConsolGeog[[#This Row],[COUNTY: Sum of districts'' populations '[non additive!']]])</f>
        <v>0.10325945864702747</v>
      </c>
      <c r="X138" s="125">
        <f>ConsolGeog[[#This Row],[COUNTY: Presented CS - 16-17 (2014) '[non additive!']]]*ConsolGeog[[#This Row],[County Stats Distribution Factor]]</f>
        <v>0</v>
      </c>
      <c r="Y138" s="125">
        <f>ConsolGeog[[#This Row],[COUNTY: Presented CS - 16-24 (2014) '[non additive!']]]*ConsolGeog[[#This Row],[County Stats Distribution Factor]]</f>
        <v>0</v>
      </c>
      <c r="Z138" s="125">
        <f>ConsolGeog[[#This Row],[COUNTY: Presented CS - 18-24 (2014) '[non additive!']]]*ConsolGeog[[#This Row],[County Stats Distribution Factor]]</f>
        <v>0</v>
      </c>
      <c r="AA138" s="125">
        <f>ConsolGeog[[#This Row],[COUNTY: Assessed CS - 16-17 (2014) '[non additive!']]]*ConsolGeog[[#This Row],[County Stats Distribution Factor]]</f>
        <v>0</v>
      </c>
      <c r="AB138" s="125">
        <f>ConsolGeog[[#This Row],[COUNTY: Assessed CS - 16-24 (2014) '[non additive!']]]*ConsolGeog[[#This Row],[County Stats Distribution Factor]]</f>
        <v>6.0923080601746209</v>
      </c>
      <c r="AC138" s="125">
        <f>ConsolGeog[[#This Row],[COUNTY: Assessed CS - 18-24 (2014) '[non additive!']]]*ConsolGeog[[#This Row],[County Stats Distribution Factor]]</f>
        <v>0</v>
      </c>
      <c r="AD138" s="125" t="str">
        <f>IF(AND(ConsolGeog[[#This Row],[Presented HS - 16-17 (2014)]]+ConsolGeog[[#This Row],[Presented HS - 18-24 (2014)]]&lt;&gt;0,ConsolGeog[[#This Row],[Presented HS - 16-24 (2014)]]&lt;&gt;0),"ERROR","")</f>
        <v/>
      </c>
      <c r="AE138" s="125" t="str">
        <f>IF(AND(ConsolGeog[[#This Row],[Presented CS - 16-17 (2014)]]+ConsolGeog[[#This Row],[Presented CS - 18-24 (2014)]]&lt;&gt;0,ConsolGeog[[#This Row],[Presented CS - 16-24 (2014)]]&lt;&gt;0),"ERROR","")</f>
        <v/>
      </c>
      <c r="AF138" s="125" t="str">
        <f>IF(AND(ConsolGeog[[#This Row],[Assessed HS - 16-17 (2014)]]+ConsolGeog[[#This Row],[Assessed HS - 18-24 (2014)]]&lt;&gt;0,ConsolGeog[[#This Row],[Assessed HS - 16-24 (2014)]]&lt;&gt;0),"ERROR","")</f>
        <v/>
      </c>
      <c r="AG138" s="125" t="str">
        <f>IF(AND(ConsolGeog[[#This Row],[Assessed CS - 16-17 (2014)]]+ConsolGeog[[#This Row],[Assessed CS - 18-24 (2014)]]&lt;&gt;0,ConsolGeog[[#This Row],[Assessed CS - 16-24 (2014)]]&lt;&gt;0),"ERROR","")</f>
        <v/>
      </c>
      <c r="AH13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39" spans="1:35" s="35" customFormat="1" ht="15" customHeight="1">
      <c r="A139" s="38" t="s">
        <v>672</v>
      </c>
      <c r="B139" s="38" t="s">
        <v>123</v>
      </c>
      <c r="C139" s="38">
        <v>97365</v>
      </c>
      <c r="D139" s="38">
        <v>7276.85</v>
      </c>
      <c r="E139" s="38" t="s">
        <v>672</v>
      </c>
      <c r="F139" s="112" t="str">
        <f>IF(ISERROR(MATCH(ConsolGeog[[#This Row],[lad14cd]],CentrepointSourced[2014 ONS Code],0)),1,"")</f>
        <v/>
      </c>
      <c r="G139" s="113" t="str">
        <f>TRIM(IF(ConsolGeog[[#This Row],[Not in Centre Point Sourced?]]=1,INDEX(LKP_MissingLATypesDQ[TYPE],MATCH(ConsolGeog[[#This Row],[lad14cd]],LKP_MissingLATypesDQ[ONS_CODE],0)),INDEX(CentrepointSourced[LA Type DQ],MATCH(ConsolGeog[[#This Row],[lad14cd]],CentrepointSourced[2014 ONS Code],0))))</f>
        <v>District</v>
      </c>
      <c r="H139" s="113" t="str">
        <f>IF(OR(ConsolGeog[[#This Row],[LA Type]]="Unitary",ConsolGeog[[#This Row],[LA Type]]="District"),"England",INDEX(CentrepointSourced[Country],MATCH(ConsolGeog[[#This Row],[lad14cd]],CentrepointSourced[2014 ONS Code],0)))</f>
        <v>England</v>
      </c>
      <c r="I13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39" s="114">
        <f>SUMIFS(CentrepointSourced[Presented HS - 16-17],CentrepointSourced[2014 ONS Code],ConsolGeog[[#This Row],[lad14cd]],CentrepointSourced[Year],2014)</f>
        <v>0</v>
      </c>
      <c r="K139" s="114">
        <f>SUMIFS(CentrepointSourced[Presented HS - 16-24],CentrepointSourced[2014 ONS Code],ConsolGeog[[#This Row],[lad14cd]],CentrepointSourced[Year],2014)</f>
        <v>0</v>
      </c>
      <c r="L139" s="114">
        <f>SUMIFS(CentrepointSourced[Presented HS - 18-24],CentrepointSourced[2014 ONS Code],ConsolGeog[[#This Row],[lad14cd]],CentrepointSourced[Year],2014)</f>
        <v>0</v>
      </c>
      <c r="M139" s="114">
        <f>SUMIFS(CentrepointSourced[Assessed HS - 16-17],CentrepointSourced[2014 ONS Code],ConsolGeog[[#This Row],[lad14cd]],CentrepointSourced[Year],2014)</f>
        <v>0</v>
      </c>
      <c r="N139" s="114">
        <f>SUMIFS(CentrepointSourced[Assessed HS - 16-24],CentrepointSourced[2014 ONS Code],ConsolGeog[[#This Row],[lad14cd]],CentrepointSourced[Year],2014)</f>
        <v>0</v>
      </c>
      <c r="O139" s="114">
        <f>SUMIFS(CentrepointSourced[Assessed HS - 18-24],CentrepointSourced[2014 ONS Code],ConsolGeog[[#This Row],[lad14cd]],CentrepointSourced[Year],2014)</f>
        <v>0</v>
      </c>
      <c r="P139" s="114">
        <f>SUMIFS(CentrepointSourced[Presented CS - 16-17],CentrepointSourced[Local Authority DQ],ConsolGeog[[#This Row],[County Name]],CentrepointSourced[Year],2014)</f>
        <v>0</v>
      </c>
      <c r="Q139" s="114">
        <f>SUMIFS(CentrepointSourced[Presented CS - 16-24],CentrepointSourced[Local Authority DQ],ConsolGeog[[#This Row],[County Name]],CentrepointSourced[Year],2014)</f>
        <v>0</v>
      </c>
      <c r="R139" s="114">
        <f>SUMIFS(CentrepointSourced[Presented CS - 18-24],CentrepointSourced[Local Authority DQ],ConsolGeog[[#This Row],[County Name]],CentrepointSourced[Year],2014)</f>
        <v>0</v>
      </c>
      <c r="S139" s="114">
        <f>SUMIFS(CentrepointSourced[Assessed CS - 16-17],CentrepointSourced[Local Authority DQ],ConsolGeog[[#This Row],[County Name]],CentrepointSourced[Year],2014)</f>
        <v>0</v>
      </c>
      <c r="T139" s="114">
        <f>SUMIFS(CentrepointSourced[Assessed CS - 16-24],CentrepointSourced[Local Authority DQ],ConsolGeog[[#This Row],[County Name]],CentrepointSourced[Year],2014)</f>
        <v>59</v>
      </c>
      <c r="U139" s="114">
        <f>SUMIFS(CentrepointSourced[Assessed CS - 18-24],CentrepointSourced[Local Authority DQ],ConsolGeog[[#This Row],[County Name]],CentrepointSourced[Year],2014)</f>
        <v>0</v>
      </c>
      <c r="V139" s="114">
        <f>IF(ConsolGeog[[#This Row],[LA Type]]="District",SUMIFS(ConsolGeog[population],ConsolGeog[LA Type],"District",ConsolGeog[County Name],ConsolGeog[[#This Row],[County Name]]),IF(ConsolGeog[[#This Row],[LA Type]]="Unitary",ConsolGeog[[#This Row],[population]],0))</f>
        <v>1463740</v>
      </c>
      <c r="W139" s="115">
        <f>IF(ConsolGeog[[#This Row],[COUNTY: Sum of districts'' populations '[non additive!']]]=0,0,ConsolGeog[[#This Row],[population]]/ConsolGeog[[#This Row],[COUNTY: Sum of districts'' populations '[non additive!']]])</f>
        <v>6.65179608400399E-2</v>
      </c>
      <c r="X139" s="125">
        <f>ConsolGeog[[#This Row],[COUNTY: Presented CS - 16-17 (2014) '[non additive!']]]*ConsolGeog[[#This Row],[County Stats Distribution Factor]]</f>
        <v>0</v>
      </c>
      <c r="Y139" s="125">
        <f>ConsolGeog[[#This Row],[COUNTY: Presented CS - 16-24 (2014) '[non additive!']]]*ConsolGeog[[#This Row],[County Stats Distribution Factor]]</f>
        <v>0</v>
      </c>
      <c r="Z139" s="125">
        <f>ConsolGeog[[#This Row],[COUNTY: Presented CS - 18-24 (2014) '[non additive!']]]*ConsolGeog[[#This Row],[County Stats Distribution Factor]]</f>
        <v>0</v>
      </c>
      <c r="AA139" s="125">
        <f>ConsolGeog[[#This Row],[COUNTY: Assessed CS - 16-17 (2014) '[non additive!']]]*ConsolGeog[[#This Row],[County Stats Distribution Factor]]</f>
        <v>0</v>
      </c>
      <c r="AB139" s="125">
        <f>ConsolGeog[[#This Row],[COUNTY: Assessed CS - 16-24 (2014) '[non additive!']]]*ConsolGeog[[#This Row],[County Stats Distribution Factor]]</f>
        <v>3.9245596895623542</v>
      </c>
      <c r="AC139" s="125">
        <f>ConsolGeog[[#This Row],[COUNTY: Assessed CS - 18-24 (2014) '[non additive!']]]*ConsolGeog[[#This Row],[County Stats Distribution Factor]]</f>
        <v>0</v>
      </c>
      <c r="AD139" s="125" t="str">
        <f>IF(AND(ConsolGeog[[#This Row],[Presented HS - 16-17 (2014)]]+ConsolGeog[[#This Row],[Presented HS - 18-24 (2014)]]&lt;&gt;0,ConsolGeog[[#This Row],[Presented HS - 16-24 (2014)]]&lt;&gt;0),"ERROR","")</f>
        <v/>
      </c>
      <c r="AE139" s="125" t="str">
        <f>IF(AND(ConsolGeog[[#This Row],[Presented CS - 16-17 (2014)]]+ConsolGeog[[#This Row],[Presented CS - 18-24 (2014)]]&lt;&gt;0,ConsolGeog[[#This Row],[Presented CS - 16-24 (2014)]]&lt;&gt;0),"ERROR","")</f>
        <v/>
      </c>
      <c r="AF139" s="125" t="str">
        <f>IF(AND(ConsolGeog[[#This Row],[Assessed HS - 16-17 (2014)]]+ConsolGeog[[#This Row],[Assessed HS - 18-24 (2014)]]&lt;&gt;0,ConsolGeog[[#This Row],[Assessed HS - 16-24 (2014)]]&lt;&gt;0),"ERROR","")</f>
        <v/>
      </c>
      <c r="AG139" s="125" t="str">
        <f>IF(AND(ConsolGeog[[#This Row],[Assessed CS - 16-17 (2014)]]+ConsolGeog[[#This Row],[Assessed CS - 18-24 (2014)]]&lt;&gt;0,ConsolGeog[[#This Row],[Assessed CS - 16-24 (2014)]]&lt;&gt;0),"ERROR","")</f>
        <v/>
      </c>
      <c r="AH13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3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0" spans="1:35" ht="15" customHeight="1">
      <c r="A140" s="38" t="s">
        <v>671</v>
      </c>
      <c r="B140" s="38" t="s">
        <v>114</v>
      </c>
      <c r="C140" s="38">
        <v>111674</v>
      </c>
      <c r="D140" s="38">
        <v>31485.09</v>
      </c>
      <c r="E140" s="38" t="s">
        <v>671</v>
      </c>
      <c r="F140" s="116" t="str">
        <f>IF(ISERROR(MATCH(ConsolGeog[[#This Row],[lad14cd]],CentrepointSourced[2014 ONS Code],0)),1,"")</f>
        <v/>
      </c>
      <c r="G140" s="113" t="str">
        <f>TRIM(IF(ConsolGeog[[#This Row],[Not in Centre Point Sourced?]]=1,INDEX(LKP_MissingLATypesDQ[TYPE],MATCH(ConsolGeog[[#This Row],[lad14cd]],LKP_MissingLATypesDQ[ONS_CODE],0)),INDEX(CentrepointSourced[LA Type DQ],MATCH(ConsolGeog[[#This Row],[lad14cd]],CentrepointSourced[2014 ONS Code],0))))</f>
        <v>District</v>
      </c>
      <c r="H140" s="117" t="str">
        <f>IF(OR(ConsolGeog[[#This Row],[LA Type]]="Unitary",ConsolGeog[[#This Row],[LA Type]]="District"),"England",INDEX(CentrepointSourced[Country],MATCH(ConsolGeog[[#This Row],[lad14cd]],CentrepointSourced[2014 ONS Code],0)))</f>
        <v>England</v>
      </c>
      <c r="I14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0" s="114">
        <f>SUMIFS(CentrepointSourced[Presented HS - 16-17],CentrepointSourced[2014 ONS Code],ConsolGeog[[#This Row],[lad14cd]],CentrepointSourced[Year],2014)</f>
        <v>37</v>
      </c>
      <c r="K140" s="114">
        <f>SUMIFS(CentrepointSourced[Presented HS - 16-24],CentrepointSourced[2014 ONS Code],ConsolGeog[[#This Row],[lad14cd]],CentrepointSourced[Year],2014)</f>
        <v>0</v>
      </c>
      <c r="L140" s="114">
        <f>SUMIFS(CentrepointSourced[Presented HS - 18-24],CentrepointSourced[2014 ONS Code],ConsolGeog[[#This Row],[lad14cd]],CentrepointSourced[Year],2014)</f>
        <v>210</v>
      </c>
      <c r="M140" s="114">
        <f>SUMIFS(CentrepointSourced[Assessed HS - 16-17],CentrepointSourced[2014 ONS Code],ConsolGeog[[#This Row],[lad14cd]],CentrepointSourced[Year],2014)</f>
        <v>13</v>
      </c>
      <c r="N140" s="114">
        <f>SUMIFS(CentrepointSourced[Assessed HS - 16-24],CentrepointSourced[2014 ONS Code],ConsolGeog[[#This Row],[lad14cd]],CentrepointSourced[Year],2014)</f>
        <v>0</v>
      </c>
      <c r="O140" s="114">
        <f>SUMIFS(CentrepointSourced[Assessed HS - 18-24],CentrepointSourced[2014 ONS Code],ConsolGeog[[#This Row],[lad14cd]],CentrepointSourced[Year],2014)</f>
        <v>65</v>
      </c>
      <c r="P140" s="114">
        <f>SUMIFS(CentrepointSourced[Presented CS - 16-17],CentrepointSourced[Local Authority DQ],ConsolGeog[[#This Row],[County Name]],CentrepointSourced[Year],2014)</f>
        <v>0</v>
      </c>
      <c r="Q140" s="114">
        <f>SUMIFS(CentrepointSourced[Presented CS - 16-24],CentrepointSourced[Local Authority DQ],ConsolGeog[[#This Row],[County Name]],CentrepointSourced[Year],2014)</f>
        <v>0</v>
      </c>
      <c r="R140" s="114">
        <f>SUMIFS(CentrepointSourced[Presented CS - 18-24],CentrepointSourced[Local Authority DQ],ConsolGeog[[#This Row],[County Name]],CentrepointSourced[Year],2014)</f>
        <v>0</v>
      </c>
      <c r="S140" s="114">
        <f>SUMIFS(CentrepointSourced[Assessed CS - 16-17],CentrepointSourced[Local Authority DQ],ConsolGeog[[#This Row],[County Name]],CentrepointSourced[Year],2014)</f>
        <v>0</v>
      </c>
      <c r="T140" s="114">
        <f>SUMIFS(CentrepointSourced[Assessed CS - 16-24],CentrepointSourced[Local Authority DQ],ConsolGeog[[#This Row],[County Name]],CentrepointSourced[Year],2014)</f>
        <v>59</v>
      </c>
      <c r="U140" s="114">
        <f>SUMIFS(CentrepointSourced[Assessed CS - 18-24],CentrepointSourced[Local Authority DQ],ConsolGeog[[#This Row],[County Name]],CentrepointSourced[Year],2014)</f>
        <v>0</v>
      </c>
      <c r="V140" s="114">
        <f>IF(ConsolGeog[[#This Row],[LA Type]]="District",SUMIFS(ConsolGeog[population],ConsolGeog[LA Type],"District",ConsolGeog[County Name],ConsolGeog[[#This Row],[County Name]]),IF(ConsolGeog[[#This Row],[LA Type]]="Unitary",ConsolGeog[[#This Row],[population]],0))</f>
        <v>1463740</v>
      </c>
      <c r="W140" s="115">
        <f>IF(ConsolGeog[[#This Row],[COUNTY: Sum of districts'' populations '[non additive!']]]=0,0,ConsolGeog[[#This Row],[population]]/ConsolGeog[[#This Row],[COUNTY: Sum of districts'' populations '[non additive!']]])</f>
        <v>7.6293604055365019E-2</v>
      </c>
      <c r="X140" s="125">
        <f>ConsolGeog[[#This Row],[COUNTY: Presented CS - 16-17 (2014) '[non additive!']]]*ConsolGeog[[#This Row],[County Stats Distribution Factor]]</f>
        <v>0</v>
      </c>
      <c r="Y140" s="125">
        <f>ConsolGeog[[#This Row],[COUNTY: Presented CS - 16-24 (2014) '[non additive!']]]*ConsolGeog[[#This Row],[County Stats Distribution Factor]]</f>
        <v>0</v>
      </c>
      <c r="Z140" s="125">
        <f>ConsolGeog[[#This Row],[COUNTY: Presented CS - 18-24 (2014) '[non additive!']]]*ConsolGeog[[#This Row],[County Stats Distribution Factor]]</f>
        <v>0</v>
      </c>
      <c r="AA140" s="125">
        <f>ConsolGeog[[#This Row],[COUNTY: Assessed CS - 16-17 (2014) '[non additive!']]]*ConsolGeog[[#This Row],[County Stats Distribution Factor]]</f>
        <v>0</v>
      </c>
      <c r="AB140" s="125">
        <f>ConsolGeog[[#This Row],[COUNTY: Assessed CS - 16-24 (2014) '[non additive!']]]*ConsolGeog[[#This Row],[County Stats Distribution Factor]]</f>
        <v>4.5013226392665358</v>
      </c>
      <c r="AC140" s="125">
        <f>ConsolGeog[[#This Row],[COUNTY: Assessed CS - 18-24 (2014) '[non additive!']]]*ConsolGeog[[#This Row],[County Stats Distribution Factor]]</f>
        <v>0</v>
      </c>
      <c r="AD140" s="125" t="str">
        <f>IF(AND(ConsolGeog[[#This Row],[Presented HS - 16-17 (2014)]]+ConsolGeog[[#This Row],[Presented HS - 18-24 (2014)]]&lt;&gt;0,ConsolGeog[[#This Row],[Presented HS - 16-24 (2014)]]&lt;&gt;0),"ERROR","")</f>
        <v/>
      </c>
      <c r="AE140" s="125" t="str">
        <f>IF(AND(ConsolGeog[[#This Row],[Presented CS - 16-17 (2014)]]+ConsolGeog[[#This Row],[Presented CS - 18-24 (2014)]]&lt;&gt;0,ConsolGeog[[#This Row],[Presented CS - 16-24 (2014)]]&lt;&gt;0),"ERROR","")</f>
        <v/>
      </c>
      <c r="AF140" s="125" t="str">
        <f>IF(AND(ConsolGeog[[#This Row],[Assessed HS - 16-17 (2014)]]+ConsolGeog[[#This Row],[Assessed HS - 18-24 (2014)]]&lt;&gt;0,ConsolGeog[[#This Row],[Assessed HS - 16-24 (2014)]]&lt;&gt;0),"ERROR","")</f>
        <v/>
      </c>
      <c r="AG140" s="125" t="str">
        <f>IF(AND(ConsolGeog[[#This Row],[Assessed CS - 16-17 (2014)]]+ConsolGeog[[#This Row],[Assessed CS - 18-24 (2014)]]&lt;&gt;0,ConsolGeog[[#This Row],[Assessed CS - 16-24 (2014)]]&lt;&gt;0),"ERROR","")</f>
        <v/>
      </c>
      <c r="AH14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1" spans="1:35" s="35" customFormat="1" ht="15" customHeight="1">
      <c r="A141" s="38" t="s">
        <v>670</v>
      </c>
      <c r="B141" s="38" t="s">
        <v>230</v>
      </c>
      <c r="C141" s="38">
        <v>106597</v>
      </c>
      <c r="D141" s="38">
        <v>4497.07</v>
      </c>
      <c r="E141" s="38" t="s">
        <v>670</v>
      </c>
      <c r="F141" s="112" t="str">
        <f>IF(ISERROR(MATCH(ConsolGeog[[#This Row],[lad14cd]],CentrepointSourced[2014 ONS Code],0)),1,"")</f>
        <v/>
      </c>
      <c r="G141" s="113" t="str">
        <f>TRIM(IF(ConsolGeog[[#This Row],[Not in Centre Point Sourced?]]=1,INDEX(LKP_MissingLATypesDQ[TYPE],MATCH(ConsolGeog[[#This Row],[lad14cd]],LKP_MissingLATypesDQ[ONS_CODE],0)),INDEX(CentrepointSourced[LA Type DQ],MATCH(ConsolGeog[[#This Row],[lad14cd]],CentrepointSourced[2014 ONS Code],0))))</f>
        <v>District</v>
      </c>
      <c r="H141" s="113" t="str">
        <f>IF(OR(ConsolGeog[[#This Row],[LA Type]]="Unitary",ConsolGeog[[#This Row],[LA Type]]="District"),"England",INDEX(CentrepointSourced[Country],MATCH(ConsolGeog[[#This Row],[lad14cd]],CentrepointSourced[2014 ONS Code],0)))</f>
        <v>England</v>
      </c>
      <c r="I14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141" s="114">
        <f>SUMIFS(CentrepointSourced[Presented HS - 16-17],CentrepointSourced[2014 ONS Code],ConsolGeog[[#This Row],[lad14cd]],CentrepointSourced[Year],2014)</f>
        <v>0</v>
      </c>
      <c r="K141" s="114">
        <f>SUMIFS(CentrepointSourced[Presented HS - 16-24],CentrepointSourced[2014 ONS Code],ConsolGeog[[#This Row],[lad14cd]],CentrepointSourced[Year],2014)</f>
        <v>0</v>
      </c>
      <c r="L141" s="114">
        <f>SUMIFS(CentrepointSourced[Presented HS - 18-24],CentrepointSourced[2014 ONS Code],ConsolGeog[[#This Row],[lad14cd]],CentrepointSourced[Year],2014)</f>
        <v>0</v>
      </c>
      <c r="M141" s="114">
        <f>SUMIFS(CentrepointSourced[Assessed HS - 16-17],CentrepointSourced[2014 ONS Code],ConsolGeog[[#This Row],[lad14cd]],CentrepointSourced[Year],2014)</f>
        <v>0</v>
      </c>
      <c r="N141" s="114">
        <f>SUMIFS(CentrepointSourced[Assessed HS - 16-24],CentrepointSourced[2014 ONS Code],ConsolGeog[[#This Row],[lad14cd]],CentrepointSourced[Year],2014)</f>
        <v>0</v>
      </c>
      <c r="O141" s="114">
        <f>SUMIFS(CentrepointSourced[Assessed HS - 18-24],CentrepointSourced[2014 ONS Code],ConsolGeog[[#This Row],[lad14cd]],CentrepointSourced[Year],2014)</f>
        <v>0</v>
      </c>
      <c r="P141" s="114">
        <f>SUMIFS(CentrepointSourced[Presented CS - 16-17],CentrepointSourced[Local Authority DQ],ConsolGeog[[#This Row],[County Name]],CentrepointSourced[Year],2014)</f>
        <v>0</v>
      </c>
      <c r="Q141" s="114">
        <f>SUMIFS(CentrepointSourced[Presented CS - 16-24],CentrepointSourced[Local Authority DQ],ConsolGeog[[#This Row],[County Name]],CentrepointSourced[Year],2014)</f>
        <v>0</v>
      </c>
      <c r="R141" s="114">
        <f>SUMIFS(CentrepointSourced[Presented CS - 18-24],CentrepointSourced[Local Authority DQ],ConsolGeog[[#This Row],[County Name]],CentrepointSourced[Year],2014)</f>
        <v>0</v>
      </c>
      <c r="S141" s="114">
        <f>SUMIFS(CentrepointSourced[Assessed CS - 16-17],CentrepointSourced[Local Authority DQ],ConsolGeog[[#This Row],[County Name]],CentrepointSourced[Year],2014)</f>
        <v>0</v>
      </c>
      <c r="T141" s="114">
        <f>SUMIFS(CentrepointSourced[Assessed CS - 16-24],CentrepointSourced[Local Authority DQ],ConsolGeog[[#This Row],[County Name]],CentrepointSourced[Year],2014)</f>
        <v>0</v>
      </c>
      <c r="U141" s="114">
        <f>SUMIFS(CentrepointSourced[Assessed CS - 18-24],CentrepointSourced[Local Authority DQ],ConsolGeog[[#This Row],[County Name]],CentrepointSourced[Year],2014)</f>
        <v>0</v>
      </c>
      <c r="V141" s="114">
        <f>IF(ConsolGeog[[#This Row],[LA Type]]="District",SUMIFS(ConsolGeog[population],ConsolGeog[LA Type],"District",ConsolGeog[County Name],ConsolGeog[[#This Row],[County Name]]),IF(ConsolGeog[[#This Row],[LA Type]]="Unitary",ConsolGeog[[#This Row],[population]],0))</f>
        <v>806892</v>
      </c>
      <c r="W141" s="115">
        <f>IF(ConsolGeog[[#This Row],[COUNTY: Sum of districts'' populations '[non additive!']]]=0,0,ConsolGeog[[#This Row],[population]]/ConsolGeog[[#This Row],[COUNTY: Sum of districts'' populations '[non additive!']]])</f>
        <v>0.1321081383877892</v>
      </c>
      <c r="X141" s="125">
        <f>ConsolGeog[[#This Row],[COUNTY: Presented CS - 16-17 (2014) '[non additive!']]]*ConsolGeog[[#This Row],[County Stats Distribution Factor]]</f>
        <v>0</v>
      </c>
      <c r="Y141" s="125">
        <f>ConsolGeog[[#This Row],[COUNTY: Presented CS - 16-24 (2014) '[non additive!']]]*ConsolGeog[[#This Row],[County Stats Distribution Factor]]</f>
        <v>0</v>
      </c>
      <c r="Z141" s="125">
        <f>ConsolGeog[[#This Row],[COUNTY: Presented CS - 18-24 (2014) '[non additive!']]]*ConsolGeog[[#This Row],[County Stats Distribution Factor]]</f>
        <v>0</v>
      </c>
      <c r="AA141" s="125">
        <f>ConsolGeog[[#This Row],[COUNTY: Assessed CS - 16-17 (2014) '[non additive!']]]*ConsolGeog[[#This Row],[County Stats Distribution Factor]]</f>
        <v>0</v>
      </c>
      <c r="AB141" s="125">
        <f>ConsolGeog[[#This Row],[COUNTY: Assessed CS - 16-24 (2014) '[non additive!']]]*ConsolGeog[[#This Row],[County Stats Distribution Factor]]</f>
        <v>0</v>
      </c>
      <c r="AC141" s="125">
        <f>ConsolGeog[[#This Row],[COUNTY: Assessed CS - 18-24 (2014) '[non additive!']]]*ConsolGeog[[#This Row],[County Stats Distribution Factor]]</f>
        <v>0</v>
      </c>
      <c r="AD141" s="125" t="str">
        <f>IF(AND(ConsolGeog[[#This Row],[Presented HS - 16-17 (2014)]]+ConsolGeog[[#This Row],[Presented HS - 18-24 (2014)]]&lt;&gt;0,ConsolGeog[[#This Row],[Presented HS - 16-24 (2014)]]&lt;&gt;0),"ERROR","")</f>
        <v/>
      </c>
      <c r="AE141" s="125" t="str">
        <f>IF(AND(ConsolGeog[[#This Row],[Presented CS - 16-17 (2014)]]+ConsolGeog[[#This Row],[Presented CS - 18-24 (2014)]]&lt;&gt;0,ConsolGeog[[#This Row],[Presented CS - 16-24 (2014)]]&lt;&gt;0),"ERROR","")</f>
        <v/>
      </c>
      <c r="AF141" s="125" t="str">
        <f>IF(AND(ConsolGeog[[#This Row],[Assessed HS - 16-17 (2014)]]+ConsolGeog[[#This Row],[Assessed HS - 18-24 (2014)]]&lt;&gt;0,ConsolGeog[[#This Row],[Assessed HS - 16-24 (2014)]]&lt;&gt;0),"ERROR","")</f>
        <v/>
      </c>
      <c r="AG141" s="125" t="str">
        <f>IF(AND(ConsolGeog[[#This Row],[Assessed CS - 16-17 (2014)]]+ConsolGeog[[#This Row],[Assessed CS - 18-24 (2014)]]&lt;&gt;0,ConsolGeog[[#This Row],[Assessed CS - 16-24 (2014)]]&lt;&gt;0),"ERROR","")</f>
        <v/>
      </c>
      <c r="AH14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42" spans="1:35" s="35" customFormat="1">
      <c r="A142" s="38" t="s">
        <v>668</v>
      </c>
      <c r="B142" s="38" t="s">
        <v>669</v>
      </c>
      <c r="C142" s="38">
        <v>131301</v>
      </c>
      <c r="D142" s="38">
        <v>53027.07</v>
      </c>
      <c r="E142" s="38" t="s">
        <v>668</v>
      </c>
      <c r="F142" s="112">
        <f>IF(ISERROR(MATCH(ConsolGeog[[#This Row],[lad14cd]],CentrepointSourced[2014 ONS Code],0)),1,"")</f>
        <v>1</v>
      </c>
      <c r="G142" s="113" t="str">
        <f>TRIM(IF(ConsolGeog[[#This Row],[Not in Centre Point Sourced?]]=1,INDEX(LKP_MissingLATypesDQ[TYPE],MATCH(ConsolGeog[[#This Row],[lad14cd]],LKP_MissingLATypesDQ[ONS_CODE],0)),INDEX(CentrepointSourced[LA Type DQ],MATCH(ConsolGeog[[#This Row],[lad14cd]],CentrepointSourced[2014 ONS Code],0))))</f>
        <v>District</v>
      </c>
      <c r="H142" s="113" t="str">
        <f>IF(OR(ConsolGeog[[#This Row],[LA Type]]="Unitary",ConsolGeog[[#This Row],[LA Type]]="District"),"England",INDEX(CentrepointSourced[Country],MATCH(ConsolGeog[[#This Row],[lad14cd]],CentrepointSourced[2014 ONS Code],0)))</f>
        <v>England</v>
      </c>
      <c r="I14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142" s="114">
        <f>SUMIFS(CentrepointSourced[Presented HS - 16-17],CentrepointSourced[2014 ONS Code],ConsolGeog[[#This Row],[lad14cd]],CentrepointSourced[Year],2014)</f>
        <v>0</v>
      </c>
      <c r="K142" s="114">
        <f>SUMIFS(CentrepointSourced[Presented HS - 16-24],CentrepointSourced[2014 ONS Code],ConsolGeog[[#This Row],[lad14cd]],CentrepointSourced[Year],2014)</f>
        <v>0</v>
      </c>
      <c r="L142" s="114">
        <f>SUMIFS(CentrepointSourced[Presented HS - 18-24],CentrepointSourced[2014 ONS Code],ConsolGeog[[#This Row],[lad14cd]],CentrepointSourced[Year],2014)</f>
        <v>0</v>
      </c>
      <c r="M142" s="114">
        <f>SUMIFS(CentrepointSourced[Assessed HS - 16-17],CentrepointSourced[2014 ONS Code],ConsolGeog[[#This Row],[lad14cd]],CentrepointSourced[Year],2014)</f>
        <v>0</v>
      </c>
      <c r="N142" s="114">
        <f>SUMIFS(CentrepointSourced[Assessed HS - 16-24],CentrepointSourced[2014 ONS Code],ConsolGeog[[#This Row],[lad14cd]],CentrepointSourced[Year],2014)</f>
        <v>0</v>
      </c>
      <c r="O142" s="114">
        <f>SUMIFS(CentrepointSourced[Assessed HS - 18-24],CentrepointSourced[2014 ONS Code],ConsolGeog[[#This Row],[lad14cd]],CentrepointSourced[Year],2014)</f>
        <v>0</v>
      </c>
      <c r="P142" s="114">
        <f>SUMIFS(CentrepointSourced[Presented CS - 16-17],CentrepointSourced[Local Authority DQ],ConsolGeog[[#This Row],[County Name]],CentrepointSourced[Year],2014)</f>
        <v>0</v>
      </c>
      <c r="Q142" s="114">
        <f>SUMIFS(CentrepointSourced[Presented CS - 16-24],CentrepointSourced[Local Authority DQ],ConsolGeog[[#This Row],[County Name]],CentrepointSourced[Year],2014)</f>
        <v>0</v>
      </c>
      <c r="R142" s="114">
        <f>SUMIFS(CentrepointSourced[Presented CS - 18-24],CentrepointSourced[Local Authority DQ],ConsolGeog[[#This Row],[County Name]],CentrepointSourced[Year],2014)</f>
        <v>0</v>
      </c>
      <c r="S142" s="114">
        <f>SUMIFS(CentrepointSourced[Assessed CS - 16-17],CentrepointSourced[Local Authority DQ],ConsolGeog[[#This Row],[County Name]],CentrepointSourced[Year],2014)</f>
        <v>0</v>
      </c>
      <c r="T142" s="114">
        <f>SUMIFS(CentrepointSourced[Assessed CS - 16-24],CentrepointSourced[Local Authority DQ],ConsolGeog[[#This Row],[County Name]],CentrepointSourced[Year],2014)</f>
        <v>0</v>
      </c>
      <c r="U142" s="114">
        <f>SUMIFS(CentrepointSourced[Assessed CS - 18-24],CentrepointSourced[Local Authority DQ],ConsolGeog[[#This Row],[County Name]],CentrepointSourced[Year],2014)</f>
        <v>0</v>
      </c>
      <c r="V142" s="114">
        <f>IF(ConsolGeog[[#This Row],[LA Type]]="District",SUMIFS(ConsolGeog[population],ConsolGeog[LA Type],"District",ConsolGeog[County Name],ConsolGeog[[#This Row],[County Name]]),IF(ConsolGeog[[#This Row],[LA Type]]="Unitary",ConsolGeog[[#This Row],[population]],0))</f>
        <v>806892</v>
      </c>
      <c r="W142" s="115">
        <f>IF(ConsolGeog[[#This Row],[COUNTY: Sum of districts'' populations '[non additive!']]]=0,0,ConsolGeog[[#This Row],[population]]/ConsolGeog[[#This Row],[COUNTY: Sum of districts'' populations '[non additive!']]])</f>
        <v>0.16272437947085855</v>
      </c>
      <c r="X142" s="125">
        <f>ConsolGeog[[#This Row],[COUNTY: Presented CS - 16-17 (2014) '[non additive!']]]*ConsolGeog[[#This Row],[County Stats Distribution Factor]]</f>
        <v>0</v>
      </c>
      <c r="Y142" s="125">
        <f>ConsolGeog[[#This Row],[COUNTY: Presented CS - 16-24 (2014) '[non additive!']]]*ConsolGeog[[#This Row],[County Stats Distribution Factor]]</f>
        <v>0</v>
      </c>
      <c r="Z142" s="125">
        <f>ConsolGeog[[#This Row],[COUNTY: Presented CS - 18-24 (2014) '[non additive!']]]*ConsolGeog[[#This Row],[County Stats Distribution Factor]]</f>
        <v>0</v>
      </c>
      <c r="AA142" s="125">
        <f>ConsolGeog[[#This Row],[COUNTY: Assessed CS - 16-17 (2014) '[non additive!']]]*ConsolGeog[[#This Row],[County Stats Distribution Factor]]</f>
        <v>0</v>
      </c>
      <c r="AB142" s="125">
        <f>ConsolGeog[[#This Row],[COUNTY: Assessed CS - 16-24 (2014) '[non additive!']]]*ConsolGeog[[#This Row],[County Stats Distribution Factor]]</f>
        <v>0</v>
      </c>
      <c r="AC142" s="125">
        <f>ConsolGeog[[#This Row],[COUNTY: Assessed CS - 18-24 (2014) '[non additive!']]]*ConsolGeog[[#This Row],[County Stats Distribution Factor]]</f>
        <v>0</v>
      </c>
      <c r="AD142" s="125" t="str">
        <f>IF(AND(ConsolGeog[[#This Row],[Presented HS - 16-17 (2014)]]+ConsolGeog[[#This Row],[Presented HS - 18-24 (2014)]]&lt;&gt;0,ConsolGeog[[#This Row],[Presented HS - 16-24 (2014)]]&lt;&gt;0),"ERROR","")</f>
        <v/>
      </c>
      <c r="AE142" s="125" t="str">
        <f>IF(AND(ConsolGeog[[#This Row],[Presented CS - 16-17 (2014)]]+ConsolGeog[[#This Row],[Presented CS - 18-24 (2014)]]&lt;&gt;0,ConsolGeog[[#This Row],[Presented CS - 16-24 (2014)]]&lt;&gt;0),"ERROR","")</f>
        <v/>
      </c>
      <c r="AF142" s="125" t="str">
        <f>IF(AND(ConsolGeog[[#This Row],[Assessed HS - 16-17 (2014)]]+ConsolGeog[[#This Row],[Assessed HS - 18-24 (2014)]]&lt;&gt;0,ConsolGeog[[#This Row],[Assessed HS - 16-24 (2014)]]&lt;&gt;0),"ERROR","")</f>
        <v/>
      </c>
      <c r="AG142" s="125" t="str">
        <f>IF(AND(ConsolGeog[[#This Row],[Assessed CS - 16-17 (2014)]]+ConsolGeog[[#This Row],[Assessed CS - 18-24 (2014)]]&lt;&gt;0,ConsolGeog[[#This Row],[Assessed CS - 16-24 (2014)]]&lt;&gt;0),"ERROR","")</f>
        <v/>
      </c>
      <c r="AH14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43" spans="1:35" s="35" customFormat="1" ht="15" customHeight="1">
      <c r="A143" s="38" t="s">
        <v>667</v>
      </c>
      <c r="B143" s="38" t="s">
        <v>139</v>
      </c>
      <c r="C143" s="38">
        <v>139860</v>
      </c>
      <c r="D143" s="38">
        <v>33402.39</v>
      </c>
      <c r="E143" s="38" t="s">
        <v>667</v>
      </c>
      <c r="F143" s="112" t="str">
        <f>IF(ISERROR(MATCH(ConsolGeog[[#This Row],[lad14cd]],CentrepointSourced[2014 ONS Code],0)),1,"")</f>
        <v/>
      </c>
      <c r="G143" s="113" t="str">
        <f>TRIM(IF(ConsolGeog[[#This Row],[Not in Centre Point Sourced?]]=1,INDEX(LKP_MissingLATypesDQ[TYPE],MATCH(ConsolGeog[[#This Row],[lad14cd]],LKP_MissingLATypesDQ[ONS_CODE],0)),INDEX(CentrepointSourced[LA Type DQ],MATCH(ConsolGeog[[#This Row],[lad14cd]],CentrepointSourced[2014 ONS Code],0))))</f>
        <v>District</v>
      </c>
      <c r="H143" s="113" t="str">
        <f>IF(OR(ConsolGeog[[#This Row],[LA Type]]="Unitary",ConsolGeog[[#This Row],[LA Type]]="District"),"England",INDEX(CentrepointSourced[Country],MATCH(ConsolGeog[[#This Row],[lad14cd]],CentrepointSourced[2014 ONS Code],0)))</f>
        <v>England</v>
      </c>
      <c r="I14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143" s="114">
        <f>SUMIFS(CentrepointSourced[Presented HS - 16-17],CentrepointSourced[2014 ONS Code],ConsolGeog[[#This Row],[lad14cd]],CentrepointSourced[Year],2014)</f>
        <v>16</v>
      </c>
      <c r="K143" s="114">
        <f>SUMIFS(CentrepointSourced[Presented HS - 16-24],CentrepointSourced[2014 ONS Code],ConsolGeog[[#This Row],[lad14cd]],CentrepointSourced[Year],2014)</f>
        <v>0</v>
      </c>
      <c r="L143" s="114">
        <f>SUMIFS(CentrepointSourced[Presented HS - 18-24],CentrepointSourced[2014 ONS Code],ConsolGeog[[#This Row],[lad14cd]],CentrepointSourced[Year],2014)</f>
        <v>30</v>
      </c>
      <c r="M143" s="114">
        <f>SUMIFS(CentrepointSourced[Assessed HS - 16-17],CentrepointSourced[2014 ONS Code],ConsolGeog[[#This Row],[lad14cd]],CentrepointSourced[Year],2014)</f>
        <v>0</v>
      </c>
      <c r="N143" s="114">
        <f>SUMIFS(CentrepointSourced[Assessed HS - 16-24],CentrepointSourced[2014 ONS Code],ConsolGeog[[#This Row],[lad14cd]],CentrepointSourced[Year],2014)</f>
        <v>0</v>
      </c>
      <c r="O143" s="114">
        <f>SUMIFS(CentrepointSourced[Assessed HS - 18-24],CentrepointSourced[2014 ONS Code],ConsolGeog[[#This Row],[lad14cd]],CentrepointSourced[Year],2014)</f>
        <v>20</v>
      </c>
      <c r="P143" s="114">
        <f>SUMIFS(CentrepointSourced[Presented CS - 16-17],CentrepointSourced[Local Authority DQ],ConsolGeog[[#This Row],[County Name]],CentrepointSourced[Year],2014)</f>
        <v>0</v>
      </c>
      <c r="Q143" s="114">
        <f>SUMIFS(CentrepointSourced[Presented CS - 16-24],CentrepointSourced[Local Authority DQ],ConsolGeog[[#This Row],[County Name]],CentrepointSourced[Year],2014)</f>
        <v>0</v>
      </c>
      <c r="R143" s="114">
        <f>SUMIFS(CentrepointSourced[Presented CS - 18-24],CentrepointSourced[Local Authority DQ],ConsolGeog[[#This Row],[County Name]],CentrepointSourced[Year],2014)</f>
        <v>0</v>
      </c>
      <c r="S143" s="114">
        <f>SUMIFS(CentrepointSourced[Assessed CS - 16-17],CentrepointSourced[Local Authority DQ],ConsolGeog[[#This Row],[County Name]],CentrepointSourced[Year],2014)</f>
        <v>0</v>
      </c>
      <c r="T143" s="114">
        <f>SUMIFS(CentrepointSourced[Assessed CS - 16-24],CentrepointSourced[Local Authority DQ],ConsolGeog[[#This Row],[County Name]],CentrepointSourced[Year],2014)</f>
        <v>0</v>
      </c>
      <c r="U143" s="114">
        <f>SUMIFS(CentrepointSourced[Assessed CS - 18-24],CentrepointSourced[Local Authority DQ],ConsolGeog[[#This Row],[County Name]],CentrepointSourced[Year],2014)</f>
        <v>0</v>
      </c>
      <c r="V143" s="114">
        <f>IF(ConsolGeog[[#This Row],[LA Type]]="District",SUMIFS(ConsolGeog[population],ConsolGeog[LA Type],"District",ConsolGeog[County Name],ConsolGeog[[#This Row],[County Name]]),IF(ConsolGeog[[#This Row],[LA Type]]="Unitary",ConsolGeog[[#This Row],[population]],0))</f>
        <v>806892</v>
      </c>
      <c r="W143" s="115">
        <f>IF(ConsolGeog[[#This Row],[COUNTY: Sum of districts'' populations '[non additive!']]]=0,0,ConsolGeog[[#This Row],[population]]/ConsolGeog[[#This Row],[COUNTY: Sum of districts'' populations '[non additive!']]])</f>
        <v>0.17333174699959847</v>
      </c>
      <c r="X143" s="125">
        <f>ConsolGeog[[#This Row],[COUNTY: Presented CS - 16-17 (2014) '[non additive!']]]*ConsolGeog[[#This Row],[County Stats Distribution Factor]]</f>
        <v>0</v>
      </c>
      <c r="Y143" s="125">
        <f>ConsolGeog[[#This Row],[COUNTY: Presented CS - 16-24 (2014) '[non additive!']]]*ConsolGeog[[#This Row],[County Stats Distribution Factor]]</f>
        <v>0</v>
      </c>
      <c r="Z143" s="125">
        <f>ConsolGeog[[#This Row],[COUNTY: Presented CS - 18-24 (2014) '[non additive!']]]*ConsolGeog[[#This Row],[County Stats Distribution Factor]]</f>
        <v>0</v>
      </c>
      <c r="AA143" s="125">
        <f>ConsolGeog[[#This Row],[COUNTY: Assessed CS - 16-17 (2014) '[non additive!']]]*ConsolGeog[[#This Row],[County Stats Distribution Factor]]</f>
        <v>0</v>
      </c>
      <c r="AB143" s="125">
        <f>ConsolGeog[[#This Row],[COUNTY: Assessed CS - 16-24 (2014) '[non additive!']]]*ConsolGeog[[#This Row],[County Stats Distribution Factor]]</f>
        <v>0</v>
      </c>
      <c r="AC143" s="125">
        <f>ConsolGeog[[#This Row],[COUNTY: Assessed CS - 18-24 (2014) '[non additive!']]]*ConsolGeog[[#This Row],[County Stats Distribution Factor]]</f>
        <v>0</v>
      </c>
      <c r="AD143" s="125" t="str">
        <f>IF(AND(ConsolGeog[[#This Row],[Presented HS - 16-17 (2014)]]+ConsolGeog[[#This Row],[Presented HS - 18-24 (2014)]]&lt;&gt;0,ConsolGeog[[#This Row],[Presented HS - 16-24 (2014)]]&lt;&gt;0),"ERROR","")</f>
        <v/>
      </c>
      <c r="AE143" s="125" t="str">
        <f>IF(AND(ConsolGeog[[#This Row],[Presented CS - 16-17 (2014)]]+ConsolGeog[[#This Row],[Presented CS - 18-24 (2014)]]&lt;&gt;0,ConsolGeog[[#This Row],[Presented CS - 16-24 (2014)]]&lt;&gt;0),"ERROR","")</f>
        <v/>
      </c>
      <c r="AF143" s="125" t="str">
        <f>IF(AND(ConsolGeog[[#This Row],[Assessed HS - 16-17 (2014)]]+ConsolGeog[[#This Row],[Assessed HS - 18-24 (2014)]]&lt;&gt;0,ConsolGeog[[#This Row],[Assessed HS - 16-24 (2014)]]&lt;&gt;0),"ERROR","")</f>
        <v/>
      </c>
      <c r="AG143" s="125" t="str">
        <f>IF(AND(ConsolGeog[[#This Row],[Assessed CS - 16-17 (2014)]]+ConsolGeog[[#This Row],[Assessed CS - 18-24 (2014)]]&lt;&gt;0,ConsolGeog[[#This Row],[Assessed CS - 16-24 (2014)]]&lt;&gt;0),"ERROR","")</f>
        <v/>
      </c>
      <c r="AH14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44" spans="1:35" s="35" customFormat="1">
      <c r="A144" s="38" t="s">
        <v>665</v>
      </c>
      <c r="B144" s="38" t="s">
        <v>666</v>
      </c>
      <c r="C144" s="38">
        <v>101720</v>
      </c>
      <c r="D144" s="38">
        <v>9901.8700000000008</v>
      </c>
      <c r="E144" s="38" t="s">
        <v>665</v>
      </c>
      <c r="F144" s="112">
        <f>IF(ISERROR(MATCH(ConsolGeog[[#This Row],[lad14cd]],CentrepointSourced[2014 ONS Code],0)),1,"")</f>
        <v>1</v>
      </c>
      <c r="G144" s="113" t="str">
        <f>TRIM(IF(ConsolGeog[[#This Row],[Not in Centre Point Sourced?]]=1,INDEX(LKP_MissingLATypesDQ[TYPE],MATCH(ConsolGeog[[#This Row],[lad14cd]],LKP_MissingLATypesDQ[ONS_CODE],0)),INDEX(CentrepointSourced[LA Type DQ],MATCH(ConsolGeog[[#This Row],[lad14cd]],CentrepointSourced[2014 ONS Code],0))))</f>
        <v>District</v>
      </c>
      <c r="H144" s="113" t="str">
        <f>IF(OR(ConsolGeog[[#This Row],[LA Type]]="Unitary",ConsolGeog[[#This Row],[LA Type]]="District"),"England",INDEX(CentrepointSourced[Country],MATCH(ConsolGeog[[#This Row],[lad14cd]],CentrepointSourced[2014 ONS Code],0)))</f>
        <v>England</v>
      </c>
      <c r="I14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4" s="114">
        <f>SUMIFS(CentrepointSourced[Presented HS - 16-17],CentrepointSourced[2014 ONS Code],ConsolGeog[[#This Row],[lad14cd]],CentrepointSourced[Year],2014)</f>
        <v>0</v>
      </c>
      <c r="K144" s="114">
        <f>SUMIFS(CentrepointSourced[Presented HS - 16-24],CentrepointSourced[2014 ONS Code],ConsolGeog[[#This Row],[lad14cd]],CentrepointSourced[Year],2014)</f>
        <v>0</v>
      </c>
      <c r="L144" s="114">
        <f>SUMIFS(CentrepointSourced[Presented HS - 18-24],CentrepointSourced[2014 ONS Code],ConsolGeog[[#This Row],[lad14cd]],CentrepointSourced[Year],2014)</f>
        <v>0</v>
      </c>
      <c r="M144" s="114">
        <f>SUMIFS(CentrepointSourced[Assessed HS - 16-17],CentrepointSourced[2014 ONS Code],ConsolGeog[[#This Row],[lad14cd]],CentrepointSourced[Year],2014)</f>
        <v>0</v>
      </c>
      <c r="N144" s="114">
        <f>SUMIFS(CentrepointSourced[Assessed HS - 16-24],CentrepointSourced[2014 ONS Code],ConsolGeog[[#This Row],[lad14cd]],CentrepointSourced[Year],2014)</f>
        <v>0</v>
      </c>
      <c r="O144" s="114">
        <f>SUMIFS(CentrepointSourced[Assessed HS - 18-24],CentrepointSourced[2014 ONS Code],ConsolGeog[[#This Row],[lad14cd]],CentrepointSourced[Year],2014)</f>
        <v>0</v>
      </c>
      <c r="P144" s="114">
        <f>SUMIFS(CentrepointSourced[Presented CS - 16-17],CentrepointSourced[Local Authority DQ],ConsolGeog[[#This Row],[County Name]],CentrepointSourced[Year],2014)</f>
        <v>0</v>
      </c>
      <c r="Q144" s="114">
        <f>SUMIFS(CentrepointSourced[Presented CS - 16-24],CentrepointSourced[Local Authority DQ],ConsolGeog[[#This Row],[County Name]],CentrepointSourced[Year],2014)</f>
        <v>0</v>
      </c>
      <c r="R144" s="114">
        <f>SUMIFS(CentrepointSourced[Presented CS - 18-24],CentrepointSourced[Local Authority DQ],ConsolGeog[[#This Row],[County Name]],CentrepointSourced[Year],2014)</f>
        <v>0</v>
      </c>
      <c r="S144" s="114">
        <f>SUMIFS(CentrepointSourced[Assessed CS - 16-17],CentrepointSourced[Local Authority DQ],ConsolGeog[[#This Row],[County Name]],CentrepointSourced[Year],2014)</f>
        <v>0</v>
      </c>
      <c r="T144" s="114">
        <f>SUMIFS(CentrepointSourced[Assessed CS - 16-24],CentrepointSourced[Local Authority DQ],ConsolGeog[[#This Row],[County Name]],CentrepointSourced[Year],2014)</f>
        <v>59</v>
      </c>
      <c r="U144" s="114">
        <f>SUMIFS(CentrepointSourced[Assessed CS - 18-24],CentrepointSourced[Local Authority DQ],ConsolGeog[[#This Row],[County Name]],CentrepointSourced[Year],2014)</f>
        <v>0</v>
      </c>
      <c r="V144" s="114">
        <f>IF(ConsolGeog[[#This Row],[LA Type]]="District",SUMIFS(ConsolGeog[population],ConsolGeog[LA Type],"District",ConsolGeog[County Name],ConsolGeog[[#This Row],[County Name]]),IF(ConsolGeog[[#This Row],[LA Type]]="Unitary",ConsolGeog[[#This Row],[population]],0))</f>
        <v>1463740</v>
      </c>
      <c r="W144" s="115">
        <f>IF(ConsolGeog[[#This Row],[COUNTY: Sum of districts'' populations '[non additive!']]]=0,0,ConsolGeog[[#This Row],[population]]/ConsolGeog[[#This Row],[COUNTY: Sum of districts'' populations '[non additive!']]])</f>
        <v>6.949321600830749E-2</v>
      </c>
      <c r="X144" s="125">
        <f>ConsolGeog[[#This Row],[COUNTY: Presented CS - 16-17 (2014) '[non additive!']]]*ConsolGeog[[#This Row],[County Stats Distribution Factor]]</f>
        <v>0</v>
      </c>
      <c r="Y144" s="125">
        <f>ConsolGeog[[#This Row],[COUNTY: Presented CS - 16-24 (2014) '[non additive!']]]*ConsolGeog[[#This Row],[County Stats Distribution Factor]]</f>
        <v>0</v>
      </c>
      <c r="Z144" s="125">
        <f>ConsolGeog[[#This Row],[COUNTY: Presented CS - 18-24 (2014) '[non additive!']]]*ConsolGeog[[#This Row],[County Stats Distribution Factor]]</f>
        <v>0</v>
      </c>
      <c r="AA144" s="125">
        <f>ConsolGeog[[#This Row],[COUNTY: Assessed CS - 16-17 (2014) '[non additive!']]]*ConsolGeog[[#This Row],[County Stats Distribution Factor]]</f>
        <v>0</v>
      </c>
      <c r="AB144" s="125">
        <f>ConsolGeog[[#This Row],[COUNTY: Assessed CS - 16-24 (2014) '[non additive!']]]*ConsolGeog[[#This Row],[County Stats Distribution Factor]]</f>
        <v>4.1000997444901417</v>
      </c>
      <c r="AC144" s="125">
        <f>ConsolGeog[[#This Row],[COUNTY: Assessed CS - 18-24 (2014) '[non additive!']]]*ConsolGeog[[#This Row],[County Stats Distribution Factor]]</f>
        <v>0</v>
      </c>
      <c r="AD144" s="125" t="str">
        <f>IF(AND(ConsolGeog[[#This Row],[Presented HS - 16-17 (2014)]]+ConsolGeog[[#This Row],[Presented HS - 18-24 (2014)]]&lt;&gt;0,ConsolGeog[[#This Row],[Presented HS - 16-24 (2014)]]&lt;&gt;0),"ERROR","")</f>
        <v/>
      </c>
      <c r="AE144" s="125" t="str">
        <f>IF(AND(ConsolGeog[[#This Row],[Presented CS - 16-17 (2014)]]+ConsolGeog[[#This Row],[Presented CS - 18-24 (2014)]]&lt;&gt;0,ConsolGeog[[#This Row],[Presented CS - 16-24 (2014)]]&lt;&gt;0),"ERROR","")</f>
        <v/>
      </c>
      <c r="AF144" s="125" t="str">
        <f>IF(AND(ConsolGeog[[#This Row],[Assessed HS - 16-17 (2014)]]+ConsolGeog[[#This Row],[Assessed HS - 18-24 (2014)]]&lt;&gt;0,ConsolGeog[[#This Row],[Assessed HS - 16-24 (2014)]]&lt;&gt;0),"ERROR","")</f>
        <v/>
      </c>
      <c r="AG144" s="125" t="str">
        <f>IF(AND(ConsolGeog[[#This Row],[Assessed CS - 16-17 (2014)]]+ConsolGeog[[#This Row],[Assessed CS - 18-24 (2014)]]&lt;&gt;0,ConsolGeog[[#This Row],[Assessed CS - 16-24 (2014)]]&lt;&gt;0),"ERROR","")</f>
        <v/>
      </c>
      <c r="AH14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5" spans="1:35" s="35" customFormat="1" ht="15" customHeight="1">
      <c r="A145" s="38" t="s">
        <v>664</v>
      </c>
      <c r="B145" s="38" t="s">
        <v>83</v>
      </c>
      <c r="C145" s="38">
        <v>155143</v>
      </c>
      <c r="D145" s="38">
        <v>39333.339999999997</v>
      </c>
      <c r="E145" s="38" t="s">
        <v>664</v>
      </c>
      <c r="F145" s="112" t="str">
        <f>IF(ISERROR(MATCH(ConsolGeog[[#This Row],[lad14cd]],CentrepointSourced[2014 ONS Code],0)),1,"")</f>
        <v/>
      </c>
      <c r="G145" s="113" t="str">
        <f>TRIM(IF(ConsolGeog[[#This Row],[Not in Centre Point Sourced?]]=1,INDEX(LKP_MissingLATypesDQ[TYPE],MATCH(ConsolGeog[[#This Row],[lad14cd]],LKP_MissingLATypesDQ[ONS_CODE],0)),INDEX(CentrepointSourced[LA Type DQ],MATCH(ConsolGeog[[#This Row],[lad14cd]],CentrepointSourced[2014 ONS Code],0))))</f>
        <v>District</v>
      </c>
      <c r="H145" s="113" t="str">
        <f>IF(OR(ConsolGeog[[#This Row],[LA Type]]="Unitary",ConsolGeog[[#This Row],[LA Type]]="District"),"England",INDEX(CentrepointSourced[Country],MATCH(ConsolGeog[[#This Row],[lad14cd]],CentrepointSourced[2014 ONS Code],0)))</f>
        <v>England</v>
      </c>
      <c r="I14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5" s="114">
        <f>SUMIFS(CentrepointSourced[Presented HS - 16-17],CentrepointSourced[2014 ONS Code],ConsolGeog[[#This Row],[lad14cd]],CentrepointSourced[Year],2014)</f>
        <v>0</v>
      </c>
      <c r="K145" s="114">
        <f>SUMIFS(CentrepointSourced[Presented HS - 16-24],CentrepointSourced[2014 ONS Code],ConsolGeog[[#This Row],[lad14cd]],CentrepointSourced[Year],2014)</f>
        <v>0</v>
      </c>
      <c r="L145" s="114">
        <f>SUMIFS(CentrepointSourced[Presented HS - 18-24],CentrepointSourced[2014 ONS Code],ConsolGeog[[#This Row],[lad14cd]],CentrepointSourced[Year],2014)</f>
        <v>0</v>
      </c>
      <c r="M145" s="114">
        <f>SUMIFS(CentrepointSourced[Assessed HS - 16-17],CentrepointSourced[2014 ONS Code],ConsolGeog[[#This Row],[lad14cd]],CentrepointSourced[Year],2014)</f>
        <v>11</v>
      </c>
      <c r="N145" s="114">
        <f>SUMIFS(CentrepointSourced[Assessed HS - 16-24],CentrepointSourced[2014 ONS Code],ConsolGeog[[#This Row],[lad14cd]],CentrepointSourced[Year],2014)</f>
        <v>0</v>
      </c>
      <c r="O145" s="114">
        <f>SUMIFS(CentrepointSourced[Assessed HS - 18-24],CentrepointSourced[2014 ONS Code],ConsolGeog[[#This Row],[lad14cd]],CentrepointSourced[Year],2014)</f>
        <v>66</v>
      </c>
      <c r="P145" s="114">
        <f>SUMIFS(CentrepointSourced[Presented CS - 16-17],CentrepointSourced[Local Authority DQ],ConsolGeog[[#This Row],[County Name]],CentrepointSourced[Year],2014)</f>
        <v>0</v>
      </c>
      <c r="Q145" s="114">
        <f>SUMIFS(CentrepointSourced[Presented CS - 16-24],CentrepointSourced[Local Authority DQ],ConsolGeog[[#This Row],[County Name]],CentrepointSourced[Year],2014)</f>
        <v>0</v>
      </c>
      <c r="R145" s="114">
        <f>SUMIFS(CentrepointSourced[Presented CS - 18-24],CentrepointSourced[Local Authority DQ],ConsolGeog[[#This Row],[County Name]],CentrepointSourced[Year],2014)</f>
        <v>0</v>
      </c>
      <c r="S145" s="114">
        <f>SUMIFS(CentrepointSourced[Assessed CS - 16-17],CentrepointSourced[Local Authority DQ],ConsolGeog[[#This Row],[County Name]],CentrepointSourced[Year],2014)</f>
        <v>0</v>
      </c>
      <c r="T145" s="114">
        <f>SUMIFS(CentrepointSourced[Assessed CS - 16-24],CentrepointSourced[Local Authority DQ],ConsolGeog[[#This Row],[County Name]],CentrepointSourced[Year],2014)</f>
        <v>59</v>
      </c>
      <c r="U145" s="114">
        <f>SUMIFS(CentrepointSourced[Assessed CS - 18-24],CentrepointSourced[Local Authority DQ],ConsolGeog[[#This Row],[County Name]],CentrepointSourced[Year],2014)</f>
        <v>0</v>
      </c>
      <c r="V145" s="114">
        <f>IF(ConsolGeog[[#This Row],[LA Type]]="District",SUMIFS(ConsolGeog[population],ConsolGeog[LA Type],"District",ConsolGeog[County Name],ConsolGeog[[#This Row],[County Name]]),IF(ConsolGeog[[#This Row],[LA Type]]="Unitary",ConsolGeog[[#This Row],[population]],0))</f>
        <v>1463740</v>
      </c>
      <c r="W145" s="115">
        <f>IF(ConsolGeog[[#This Row],[COUNTY: Sum of districts'' populations '[non additive!']]]=0,0,ConsolGeog[[#This Row],[population]]/ConsolGeog[[#This Row],[COUNTY: Sum of districts'' populations '[non additive!']]])</f>
        <v>0.10599081804145545</v>
      </c>
      <c r="X145" s="125">
        <f>ConsolGeog[[#This Row],[COUNTY: Presented CS - 16-17 (2014) '[non additive!']]]*ConsolGeog[[#This Row],[County Stats Distribution Factor]]</f>
        <v>0</v>
      </c>
      <c r="Y145" s="125">
        <f>ConsolGeog[[#This Row],[COUNTY: Presented CS - 16-24 (2014) '[non additive!']]]*ConsolGeog[[#This Row],[County Stats Distribution Factor]]</f>
        <v>0</v>
      </c>
      <c r="Z145" s="125">
        <f>ConsolGeog[[#This Row],[COUNTY: Presented CS - 18-24 (2014) '[non additive!']]]*ConsolGeog[[#This Row],[County Stats Distribution Factor]]</f>
        <v>0</v>
      </c>
      <c r="AA145" s="125">
        <f>ConsolGeog[[#This Row],[COUNTY: Assessed CS - 16-17 (2014) '[non additive!']]]*ConsolGeog[[#This Row],[County Stats Distribution Factor]]</f>
        <v>0</v>
      </c>
      <c r="AB145" s="125">
        <f>ConsolGeog[[#This Row],[COUNTY: Assessed CS - 16-24 (2014) '[non additive!']]]*ConsolGeog[[#This Row],[County Stats Distribution Factor]]</f>
        <v>6.2534582644458716</v>
      </c>
      <c r="AC145" s="125">
        <f>ConsolGeog[[#This Row],[COUNTY: Assessed CS - 18-24 (2014) '[non additive!']]]*ConsolGeog[[#This Row],[County Stats Distribution Factor]]</f>
        <v>0</v>
      </c>
      <c r="AD145" s="125" t="str">
        <f>IF(AND(ConsolGeog[[#This Row],[Presented HS - 16-17 (2014)]]+ConsolGeog[[#This Row],[Presented HS - 18-24 (2014)]]&lt;&gt;0,ConsolGeog[[#This Row],[Presented HS - 16-24 (2014)]]&lt;&gt;0),"ERROR","")</f>
        <v/>
      </c>
      <c r="AE145" s="125" t="str">
        <f>IF(AND(ConsolGeog[[#This Row],[Presented CS - 16-17 (2014)]]+ConsolGeog[[#This Row],[Presented CS - 18-24 (2014)]]&lt;&gt;0,ConsolGeog[[#This Row],[Presented CS - 16-24 (2014)]]&lt;&gt;0),"ERROR","")</f>
        <v/>
      </c>
      <c r="AF145" s="125" t="str">
        <f>IF(AND(ConsolGeog[[#This Row],[Assessed HS - 16-17 (2014)]]+ConsolGeog[[#This Row],[Assessed HS - 18-24 (2014)]]&lt;&gt;0,ConsolGeog[[#This Row],[Assessed HS - 16-24 (2014)]]&lt;&gt;0),"ERROR","")</f>
        <v/>
      </c>
      <c r="AG145" s="125" t="str">
        <f>IF(AND(ConsolGeog[[#This Row],[Assessed CS - 16-17 (2014)]]+ConsolGeog[[#This Row],[Assessed CS - 18-24 (2014)]]&lt;&gt;0,ConsolGeog[[#This Row],[Assessed CS - 16-24 (2014)]]&lt;&gt;0),"ERROR","")</f>
        <v/>
      </c>
      <c r="AH14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6" spans="1:35" s="35" customFormat="1" ht="15" customHeight="1">
      <c r="A146" s="38" t="s">
        <v>663</v>
      </c>
      <c r="B146" s="38" t="s">
        <v>254</v>
      </c>
      <c r="C146" s="38">
        <v>114893</v>
      </c>
      <c r="D146" s="38">
        <v>36919.86</v>
      </c>
      <c r="E146" s="38" t="s">
        <v>663</v>
      </c>
      <c r="F146" s="112" t="str">
        <f>IF(ISERROR(MATCH(ConsolGeog[[#This Row],[lad14cd]],CentrepointSourced[2014 ONS Code],0)),1,"")</f>
        <v/>
      </c>
      <c r="G146" s="113" t="str">
        <f>TRIM(IF(ConsolGeog[[#This Row],[Not in Centre Point Sourced?]]=1,INDEX(LKP_MissingLATypesDQ[TYPE],MATCH(ConsolGeog[[#This Row],[lad14cd]],LKP_MissingLATypesDQ[ONS_CODE],0)),INDEX(CentrepointSourced[LA Type DQ],MATCH(ConsolGeog[[#This Row],[lad14cd]],CentrepointSourced[2014 ONS Code],0))))</f>
        <v>District</v>
      </c>
      <c r="H146" s="113" t="str">
        <f>IF(OR(ConsolGeog[[#This Row],[LA Type]]="Unitary",ConsolGeog[[#This Row],[LA Type]]="District"),"England",INDEX(CentrepointSourced[Country],MATCH(ConsolGeog[[#This Row],[lad14cd]],CentrepointSourced[2014 ONS Code],0)))</f>
        <v>England</v>
      </c>
      <c r="I14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6" s="114">
        <f>SUMIFS(CentrepointSourced[Presented HS - 16-17],CentrepointSourced[2014 ONS Code],ConsolGeog[[#This Row],[lad14cd]],CentrepointSourced[Year],2014)</f>
        <v>0</v>
      </c>
      <c r="K146" s="114">
        <f>SUMIFS(CentrepointSourced[Presented HS - 16-24],CentrepointSourced[2014 ONS Code],ConsolGeog[[#This Row],[lad14cd]],CentrepointSourced[Year],2014)</f>
        <v>0</v>
      </c>
      <c r="L146" s="114">
        <f>SUMIFS(CentrepointSourced[Presented HS - 18-24],CentrepointSourced[2014 ONS Code],ConsolGeog[[#This Row],[lad14cd]],CentrepointSourced[Year],2014)</f>
        <v>0</v>
      </c>
      <c r="M146" s="114">
        <f>SUMIFS(CentrepointSourced[Assessed HS - 16-17],CentrepointSourced[2014 ONS Code],ConsolGeog[[#This Row],[lad14cd]],CentrepointSourced[Year],2014)</f>
        <v>0</v>
      </c>
      <c r="N146" s="114">
        <f>SUMIFS(CentrepointSourced[Assessed HS - 16-24],CentrepointSourced[2014 ONS Code],ConsolGeog[[#This Row],[lad14cd]],CentrepointSourced[Year],2014)</f>
        <v>0</v>
      </c>
      <c r="O146" s="114">
        <f>SUMIFS(CentrepointSourced[Assessed HS - 18-24],CentrepointSourced[2014 ONS Code],ConsolGeog[[#This Row],[lad14cd]],CentrepointSourced[Year],2014)</f>
        <v>0</v>
      </c>
      <c r="P146" s="114">
        <f>SUMIFS(CentrepointSourced[Presented CS - 16-17],CentrepointSourced[Local Authority DQ],ConsolGeog[[#This Row],[County Name]],CentrepointSourced[Year],2014)</f>
        <v>0</v>
      </c>
      <c r="Q146" s="114">
        <f>SUMIFS(CentrepointSourced[Presented CS - 16-24],CentrepointSourced[Local Authority DQ],ConsolGeog[[#This Row],[County Name]],CentrepointSourced[Year],2014)</f>
        <v>0</v>
      </c>
      <c r="R146" s="114">
        <f>SUMIFS(CentrepointSourced[Presented CS - 18-24],CentrepointSourced[Local Authority DQ],ConsolGeog[[#This Row],[County Name]],CentrepointSourced[Year],2014)</f>
        <v>0</v>
      </c>
      <c r="S146" s="114">
        <f>SUMIFS(CentrepointSourced[Assessed CS - 16-17],CentrepointSourced[Local Authority DQ],ConsolGeog[[#This Row],[County Name]],CentrepointSourced[Year],2014)</f>
        <v>0</v>
      </c>
      <c r="T146" s="114">
        <f>SUMIFS(CentrepointSourced[Assessed CS - 16-24],CentrepointSourced[Local Authority DQ],ConsolGeog[[#This Row],[County Name]],CentrepointSourced[Year],2014)</f>
        <v>59</v>
      </c>
      <c r="U146" s="114">
        <f>SUMIFS(CentrepointSourced[Assessed CS - 18-24],CentrepointSourced[Local Authority DQ],ConsolGeog[[#This Row],[County Name]],CentrepointSourced[Year],2014)</f>
        <v>0</v>
      </c>
      <c r="V146" s="114">
        <f>IF(ConsolGeog[[#This Row],[LA Type]]="District",SUMIFS(ConsolGeog[population],ConsolGeog[LA Type],"District",ConsolGeog[County Name],ConsolGeog[[#This Row],[County Name]]),IF(ConsolGeog[[#This Row],[LA Type]]="Unitary",ConsolGeog[[#This Row],[population]],0))</f>
        <v>1463740</v>
      </c>
      <c r="W146" s="115">
        <f>IF(ConsolGeog[[#This Row],[COUNTY: Sum of districts'' populations '[non additive!']]]=0,0,ConsolGeog[[#This Row],[population]]/ConsolGeog[[#This Row],[COUNTY: Sum of districts'' populations '[non additive!']]])</f>
        <v>7.849276510855753E-2</v>
      </c>
      <c r="X146" s="125">
        <f>ConsolGeog[[#This Row],[COUNTY: Presented CS - 16-17 (2014) '[non additive!']]]*ConsolGeog[[#This Row],[County Stats Distribution Factor]]</f>
        <v>0</v>
      </c>
      <c r="Y146" s="125">
        <f>ConsolGeog[[#This Row],[COUNTY: Presented CS - 16-24 (2014) '[non additive!']]]*ConsolGeog[[#This Row],[County Stats Distribution Factor]]</f>
        <v>0</v>
      </c>
      <c r="Z146" s="125">
        <f>ConsolGeog[[#This Row],[COUNTY: Presented CS - 18-24 (2014) '[non additive!']]]*ConsolGeog[[#This Row],[County Stats Distribution Factor]]</f>
        <v>0</v>
      </c>
      <c r="AA146" s="125">
        <f>ConsolGeog[[#This Row],[COUNTY: Assessed CS - 16-17 (2014) '[non additive!']]]*ConsolGeog[[#This Row],[County Stats Distribution Factor]]</f>
        <v>0</v>
      </c>
      <c r="AB146" s="125">
        <f>ConsolGeog[[#This Row],[COUNTY: Assessed CS - 16-24 (2014) '[non additive!']]]*ConsolGeog[[#This Row],[County Stats Distribution Factor]]</f>
        <v>4.6310731414048947</v>
      </c>
      <c r="AC146" s="125">
        <f>ConsolGeog[[#This Row],[COUNTY: Assessed CS - 18-24 (2014) '[non additive!']]]*ConsolGeog[[#This Row],[County Stats Distribution Factor]]</f>
        <v>0</v>
      </c>
      <c r="AD146" s="125" t="str">
        <f>IF(AND(ConsolGeog[[#This Row],[Presented HS - 16-17 (2014)]]+ConsolGeog[[#This Row],[Presented HS - 18-24 (2014)]]&lt;&gt;0,ConsolGeog[[#This Row],[Presented HS - 16-24 (2014)]]&lt;&gt;0),"ERROR","")</f>
        <v/>
      </c>
      <c r="AE146" s="125" t="str">
        <f>IF(AND(ConsolGeog[[#This Row],[Presented CS - 16-17 (2014)]]+ConsolGeog[[#This Row],[Presented CS - 18-24 (2014)]]&lt;&gt;0,ConsolGeog[[#This Row],[Presented CS - 16-24 (2014)]]&lt;&gt;0),"ERROR","")</f>
        <v/>
      </c>
      <c r="AF146" s="125" t="str">
        <f>IF(AND(ConsolGeog[[#This Row],[Assessed HS - 16-17 (2014)]]+ConsolGeog[[#This Row],[Assessed HS - 18-24 (2014)]]&lt;&gt;0,ConsolGeog[[#This Row],[Assessed HS - 16-24 (2014)]]&lt;&gt;0),"ERROR","")</f>
        <v/>
      </c>
      <c r="AG146" s="125" t="str">
        <f>IF(AND(ConsolGeog[[#This Row],[Assessed CS - 16-17 (2014)]]+ConsolGeog[[#This Row],[Assessed CS - 18-24 (2014)]]&lt;&gt;0,ConsolGeog[[#This Row],[Assessed CS - 16-24 (2014)]]&lt;&gt;0),"ERROR","")</f>
        <v/>
      </c>
      <c r="AH14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7" spans="1:35" s="35" customFormat="1">
      <c r="A147" s="38" t="s">
        <v>661</v>
      </c>
      <c r="B147" s="38" t="s">
        <v>662</v>
      </c>
      <c r="C147" s="38">
        <v>107969</v>
      </c>
      <c r="D147" s="38">
        <v>35670.31</v>
      </c>
      <c r="E147" s="38" t="s">
        <v>661</v>
      </c>
      <c r="F147" s="112">
        <f>IF(ISERROR(MATCH(ConsolGeog[[#This Row],[lad14cd]],CentrepointSourced[2014 ONS Code],0)),1,"")</f>
        <v>1</v>
      </c>
      <c r="G147" s="113" t="str">
        <f>TRIM(IF(ConsolGeog[[#This Row],[Not in Centre Point Sourced?]]=1,INDEX(LKP_MissingLATypesDQ[TYPE],MATCH(ConsolGeog[[#This Row],[lad14cd]],LKP_MissingLATypesDQ[ONS_CODE],0)),INDEX(CentrepointSourced[LA Type DQ],MATCH(ConsolGeog[[#This Row],[lad14cd]],CentrepointSourced[2014 ONS Code],0))))</f>
        <v>District</v>
      </c>
      <c r="H147" s="113" t="str">
        <f>IF(OR(ConsolGeog[[#This Row],[LA Type]]="Unitary",ConsolGeog[[#This Row],[LA Type]]="District"),"England",INDEX(CentrepointSourced[Country],MATCH(ConsolGeog[[#This Row],[lad14cd]],CentrepointSourced[2014 ONS Code],0)))</f>
        <v>England</v>
      </c>
      <c r="I14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7" s="114">
        <f>SUMIFS(CentrepointSourced[Presented HS - 16-17],CentrepointSourced[2014 ONS Code],ConsolGeog[[#This Row],[lad14cd]],CentrepointSourced[Year],2014)</f>
        <v>0</v>
      </c>
      <c r="K147" s="114">
        <f>SUMIFS(CentrepointSourced[Presented HS - 16-24],CentrepointSourced[2014 ONS Code],ConsolGeog[[#This Row],[lad14cd]],CentrepointSourced[Year],2014)</f>
        <v>0</v>
      </c>
      <c r="L147" s="114">
        <f>SUMIFS(CentrepointSourced[Presented HS - 18-24],CentrepointSourced[2014 ONS Code],ConsolGeog[[#This Row],[lad14cd]],CentrepointSourced[Year],2014)</f>
        <v>0</v>
      </c>
      <c r="M147" s="114">
        <f>SUMIFS(CentrepointSourced[Assessed HS - 16-17],CentrepointSourced[2014 ONS Code],ConsolGeog[[#This Row],[lad14cd]],CentrepointSourced[Year],2014)</f>
        <v>0</v>
      </c>
      <c r="N147" s="114">
        <f>SUMIFS(CentrepointSourced[Assessed HS - 16-24],CentrepointSourced[2014 ONS Code],ConsolGeog[[#This Row],[lad14cd]],CentrepointSourced[Year],2014)</f>
        <v>0</v>
      </c>
      <c r="O147" s="114">
        <f>SUMIFS(CentrepointSourced[Assessed HS - 18-24],CentrepointSourced[2014 ONS Code],ConsolGeog[[#This Row],[lad14cd]],CentrepointSourced[Year],2014)</f>
        <v>0</v>
      </c>
      <c r="P147" s="114">
        <f>SUMIFS(CentrepointSourced[Presented CS - 16-17],CentrepointSourced[Local Authority DQ],ConsolGeog[[#This Row],[County Name]],CentrepointSourced[Year],2014)</f>
        <v>0</v>
      </c>
      <c r="Q147" s="114">
        <f>SUMIFS(CentrepointSourced[Presented CS - 16-24],CentrepointSourced[Local Authority DQ],ConsolGeog[[#This Row],[County Name]],CentrepointSourced[Year],2014)</f>
        <v>0</v>
      </c>
      <c r="R147" s="114">
        <f>SUMIFS(CentrepointSourced[Presented CS - 18-24],CentrepointSourced[Local Authority DQ],ConsolGeog[[#This Row],[County Name]],CentrepointSourced[Year],2014)</f>
        <v>0</v>
      </c>
      <c r="S147" s="114">
        <f>SUMIFS(CentrepointSourced[Assessed CS - 16-17],CentrepointSourced[Local Authority DQ],ConsolGeog[[#This Row],[County Name]],CentrepointSourced[Year],2014)</f>
        <v>0</v>
      </c>
      <c r="T147" s="114">
        <f>SUMIFS(CentrepointSourced[Assessed CS - 16-24],CentrepointSourced[Local Authority DQ],ConsolGeog[[#This Row],[County Name]],CentrepointSourced[Year],2014)</f>
        <v>59</v>
      </c>
      <c r="U147" s="114">
        <f>SUMIFS(CentrepointSourced[Assessed CS - 18-24],CentrepointSourced[Local Authority DQ],ConsolGeog[[#This Row],[County Name]],CentrepointSourced[Year],2014)</f>
        <v>0</v>
      </c>
      <c r="V147" s="114">
        <f>IF(ConsolGeog[[#This Row],[LA Type]]="District",SUMIFS(ConsolGeog[population],ConsolGeog[LA Type],"District",ConsolGeog[County Name],ConsolGeog[[#This Row],[County Name]]),IF(ConsolGeog[[#This Row],[LA Type]]="Unitary",ConsolGeog[[#This Row],[population]],0))</f>
        <v>1463740</v>
      </c>
      <c r="W147" s="115">
        <f>IF(ConsolGeog[[#This Row],[COUNTY: Sum of districts'' populations '[non additive!']]]=0,0,ConsolGeog[[#This Row],[population]]/ConsolGeog[[#This Row],[COUNTY: Sum of districts'' populations '[non additive!']]])</f>
        <v>7.3762416822659757E-2</v>
      </c>
      <c r="X147" s="125">
        <f>ConsolGeog[[#This Row],[COUNTY: Presented CS - 16-17 (2014) '[non additive!']]]*ConsolGeog[[#This Row],[County Stats Distribution Factor]]</f>
        <v>0</v>
      </c>
      <c r="Y147" s="125">
        <f>ConsolGeog[[#This Row],[COUNTY: Presented CS - 16-24 (2014) '[non additive!']]]*ConsolGeog[[#This Row],[County Stats Distribution Factor]]</f>
        <v>0</v>
      </c>
      <c r="Z147" s="125">
        <f>ConsolGeog[[#This Row],[COUNTY: Presented CS - 18-24 (2014) '[non additive!']]]*ConsolGeog[[#This Row],[County Stats Distribution Factor]]</f>
        <v>0</v>
      </c>
      <c r="AA147" s="125">
        <f>ConsolGeog[[#This Row],[COUNTY: Assessed CS - 16-17 (2014) '[non additive!']]]*ConsolGeog[[#This Row],[County Stats Distribution Factor]]</f>
        <v>0</v>
      </c>
      <c r="AB147" s="125">
        <f>ConsolGeog[[#This Row],[COUNTY: Assessed CS - 16-24 (2014) '[non additive!']]]*ConsolGeog[[#This Row],[County Stats Distribution Factor]]</f>
        <v>4.3519825925369258</v>
      </c>
      <c r="AC147" s="125">
        <f>ConsolGeog[[#This Row],[COUNTY: Assessed CS - 18-24 (2014) '[non additive!']]]*ConsolGeog[[#This Row],[County Stats Distribution Factor]]</f>
        <v>0</v>
      </c>
      <c r="AD147" s="125" t="str">
        <f>IF(AND(ConsolGeog[[#This Row],[Presented HS - 16-17 (2014)]]+ConsolGeog[[#This Row],[Presented HS - 18-24 (2014)]]&lt;&gt;0,ConsolGeog[[#This Row],[Presented HS - 16-24 (2014)]]&lt;&gt;0),"ERROR","")</f>
        <v/>
      </c>
      <c r="AE147" s="125" t="str">
        <f>IF(AND(ConsolGeog[[#This Row],[Presented CS - 16-17 (2014)]]+ConsolGeog[[#This Row],[Presented CS - 18-24 (2014)]]&lt;&gt;0,ConsolGeog[[#This Row],[Presented CS - 16-24 (2014)]]&lt;&gt;0),"ERROR","")</f>
        <v/>
      </c>
      <c r="AF147" s="125" t="str">
        <f>IF(AND(ConsolGeog[[#This Row],[Assessed HS - 16-17 (2014)]]+ConsolGeog[[#This Row],[Assessed HS - 18-24 (2014)]]&lt;&gt;0,ConsolGeog[[#This Row],[Assessed HS - 16-24 (2014)]]&lt;&gt;0),"ERROR","")</f>
        <v/>
      </c>
      <c r="AG147" s="125" t="str">
        <f>IF(AND(ConsolGeog[[#This Row],[Assessed CS - 16-17 (2014)]]+ConsolGeog[[#This Row],[Assessed CS - 18-24 (2014)]]&lt;&gt;0,ConsolGeog[[#This Row],[Assessed CS - 16-24 (2014)]]&lt;&gt;0),"ERROR","")</f>
        <v/>
      </c>
      <c r="AH14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8" spans="1:35" ht="15" customHeight="1">
      <c r="A148" s="38" t="s">
        <v>660</v>
      </c>
      <c r="B148" s="38" t="s">
        <v>162</v>
      </c>
      <c r="C148" s="38">
        <v>135835</v>
      </c>
      <c r="D148" s="38">
        <v>37338.550000000003</v>
      </c>
      <c r="E148" s="38" t="s">
        <v>660</v>
      </c>
      <c r="F148" s="116" t="str">
        <f>IF(ISERROR(MATCH(ConsolGeog[[#This Row],[lad14cd]],CentrepointSourced[2014 ONS Code],0)),1,"")</f>
        <v/>
      </c>
      <c r="G148" s="113" t="str">
        <f>TRIM(IF(ConsolGeog[[#This Row],[Not in Centre Point Sourced?]]=1,INDEX(LKP_MissingLATypesDQ[TYPE],MATCH(ConsolGeog[[#This Row],[lad14cd]],LKP_MissingLATypesDQ[ONS_CODE],0)),INDEX(CentrepointSourced[LA Type DQ],MATCH(ConsolGeog[[#This Row],[lad14cd]],CentrepointSourced[2014 ONS Code],0))))</f>
        <v>District</v>
      </c>
      <c r="H148" s="117" t="str">
        <f>IF(OR(ConsolGeog[[#This Row],[LA Type]]="Unitary",ConsolGeog[[#This Row],[LA Type]]="District"),"England",INDEX(CentrepointSourced[Country],MATCH(ConsolGeog[[#This Row],[lad14cd]],CentrepointSourced[2014 ONS Code],0)))</f>
        <v>England</v>
      </c>
      <c r="I14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48" s="114">
        <f>SUMIFS(CentrepointSourced[Presented HS - 16-17],CentrepointSourced[2014 ONS Code],ConsolGeog[[#This Row],[lad14cd]],CentrepointSourced[Year],2014)</f>
        <v>31</v>
      </c>
      <c r="K148" s="114">
        <f>SUMIFS(CentrepointSourced[Presented HS - 16-24],CentrepointSourced[2014 ONS Code],ConsolGeog[[#This Row],[lad14cd]],CentrepointSourced[Year],2014)</f>
        <v>0</v>
      </c>
      <c r="L148" s="114">
        <f>SUMIFS(CentrepointSourced[Presented HS - 18-24],CentrepointSourced[2014 ONS Code],ConsolGeog[[#This Row],[lad14cd]],CentrepointSourced[Year],2014)</f>
        <v>72</v>
      </c>
      <c r="M148" s="114">
        <f>SUMIFS(CentrepointSourced[Assessed HS - 16-17],CentrepointSourced[2014 ONS Code],ConsolGeog[[#This Row],[lad14cd]],CentrepointSourced[Year],2014)</f>
        <v>31</v>
      </c>
      <c r="N148" s="114">
        <f>SUMIFS(CentrepointSourced[Assessed HS - 16-24],CentrepointSourced[2014 ONS Code],ConsolGeog[[#This Row],[lad14cd]],CentrepointSourced[Year],2014)</f>
        <v>0</v>
      </c>
      <c r="O148" s="114">
        <f>SUMIFS(CentrepointSourced[Assessed HS - 18-24],CentrepointSourced[2014 ONS Code],ConsolGeog[[#This Row],[lad14cd]],CentrepointSourced[Year],2014)</f>
        <v>72</v>
      </c>
      <c r="P148" s="114">
        <f>SUMIFS(CentrepointSourced[Presented CS - 16-17],CentrepointSourced[Local Authority DQ],ConsolGeog[[#This Row],[County Name]],CentrepointSourced[Year],2014)</f>
        <v>0</v>
      </c>
      <c r="Q148" s="114">
        <f>SUMIFS(CentrepointSourced[Presented CS - 16-24],CentrepointSourced[Local Authority DQ],ConsolGeog[[#This Row],[County Name]],CentrepointSourced[Year],2014)</f>
        <v>0</v>
      </c>
      <c r="R148" s="114">
        <f>SUMIFS(CentrepointSourced[Presented CS - 18-24],CentrepointSourced[Local Authority DQ],ConsolGeog[[#This Row],[County Name]],CentrepointSourced[Year],2014)</f>
        <v>0</v>
      </c>
      <c r="S148" s="114">
        <f>SUMIFS(CentrepointSourced[Assessed CS - 16-17],CentrepointSourced[Local Authority DQ],ConsolGeog[[#This Row],[County Name]],CentrepointSourced[Year],2014)</f>
        <v>0</v>
      </c>
      <c r="T148" s="114">
        <f>SUMIFS(CentrepointSourced[Assessed CS - 16-24],CentrepointSourced[Local Authority DQ],ConsolGeog[[#This Row],[County Name]],CentrepointSourced[Year],2014)</f>
        <v>59</v>
      </c>
      <c r="U148" s="114">
        <f>SUMIFS(CentrepointSourced[Assessed CS - 18-24],CentrepointSourced[Local Authority DQ],ConsolGeog[[#This Row],[County Name]],CentrepointSourced[Year],2014)</f>
        <v>0</v>
      </c>
      <c r="V148" s="114">
        <f>IF(ConsolGeog[[#This Row],[LA Type]]="District",SUMIFS(ConsolGeog[population],ConsolGeog[LA Type],"District",ConsolGeog[County Name],ConsolGeog[[#This Row],[County Name]]),IF(ConsolGeog[[#This Row],[LA Type]]="Unitary",ConsolGeog[[#This Row],[population]],0))</f>
        <v>1463740</v>
      </c>
      <c r="W148" s="115">
        <f>IF(ConsolGeog[[#This Row],[COUNTY: Sum of districts'' populations '[non additive!']]]=0,0,ConsolGeog[[#This Row],[population]]/ConsolGeog[[#This Row],[COUNTY: Sum of districts'' populations '[non additive!']]])</f>
        <v>9.2799950810936366E-2</v>
      </c>
      <c r="X148" s="125">
        <f>ConsolGeog[[#This Row],[COUNTY: Presented CS - 16-17 (2014) '[non additive!']]]*ConsolGeog[[#This Row],[County Stats Distribution Factor]]</f>
        <v>0</v>
      </c>
      <c r="Y148" s="125">
        <f>ConsolGeog[[#This Row],[COUNTY: Presented CS - 16-24 (2014) '[non additive!']]]*ConsolGeog[[#This Row],[County Stats Distribution Factor]]</f>
        <v>0</v>
      </c>
      <c r="Z148" s="125">
        <f>ConsolGeog[[#This Row],[COUNTY: Presented CS - 18-24 (2014) '[non additive!']]]*ConsolGeog[[#This Row],[County Stats Distribution Factor]]</f>
        <v>0</v>
      </c>
      <c r="AA148" s="125">
        <f>ConsolGeog[[#This Row],[COUNTY: Assessed CS - 16-17 (2014) '[non additive!']]]*ConsolGeog[[#This Row],[County Stats Distribution Factor]]</f>
        <v>0</v>
      </c>
      <c r="AB148" s="125">
        <f>ConsolGeog[[#This Row],[COUNTY: Assessed CS - 16-24 (2014) '[non additive!']]]*ConsolGeog[[#This Row],[County Stats Distribution Factor]]</f>
        <v>5.4751970978452453</v>
      </c>
      <c r="AC148" s="125">
        <f>ConsolGeog[[#This Row],[COUNTY: Assessed CS - 18-24 (2014) '[non additive!']]]*ConsolGeog[[#This Row],[County Stats Distribution Factor]]</f>
        <v>0</v>
      </c>
      <c r="AD148" s="125" t="str">
        <f>IF(AND(ConsolGeog[[#This Row],[Presented HS - 16-17 (2014)]]+ConsolGeog[[#This Row],[Presented HS - 18-24 (2014)]]&lt;&gt;0,ConsolGeog[[#This Row],[Presented HS - 16-24 (2014)]]&lt;&gt;0),"ERROR","")</f>
        <v/>
      </c>
      <c r="AE148" s="125" t="str">
        <f>IF(AND(ConsolGeog[[#This Row],[Presented CS - 16-17 (2014)]]+ConsolGeog[[#This Row],[Presented CS - 18-24 (2014)]]&lt;&gt;0,ConsolGeog[[#This Row],[Presented CS - 16-24 (2014)]]&lt;&gt;0),"ERROR","")</f>
        <v/>
      </c>
      <c r="AF148" s="125" t="str">
        <f>IF(AND(ConsolGeog[[#This Row],[Assessed HS - 16-17 (2014)]]+ConsolGeog[[#This Row],[Assessed HS - 18-24 (2014)]]&lt;&gt;0,ConsolGeog[[#This Row],[Assessed HS - 16-24 (2014)]]&lt;&gt;0),"ERROR","")</f>
        <v/>
      </c>
      <c r="AG148" s="125" t="str">
        <f>IF(AND(ConsolGeog[[#This Row],[Assessed CS - 16-17 (2014)]]+ConsolGeog[[#This Row],[Assessed CS - 18-24 (2014)]]&lt;&gt;0,ConsolGeog[[#This Row],[Assessed CS - 16-24 (2014)]]&lt;&gt;0),"ERROR","")</f>
        <v/>
      </c>
      <c r="AH14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49" spans="1:35" s="35" customFormat="1">
      <c r="A149" s="38" t="s">
        <v>658</v>
      </c>
      <c r="B149" s="38" t="s">
        <v>659</v>
      </c>
      <c r="C149" s="38">
        <v>104640</v>
      </c>
      <c r="D149" s="38">
        <v>3248.21</v>
      </c>
      <c r="E149" s="38" t="s">
        <v>658</v>
      </c>
      <c r="F149" s="112">
        <f>IF(ISERROR(MATCH(ConsolGeog[[#This Row],[lad14cd]],CentrepointSourced[2014 ONS Code],0)),1,"")</f>
        <v>1</v>
      </c>
      <c r="G149" s="113" t="str">
        <f>TRIM(IF(ConsolGeog[[#This Row],[Not in Centre Point Sourced?]]=1,INDEX(LKP_MissingLATypesDQ[TYPE],MATCH(ConsolGeog[[#This Row],[lad14cd]],LKP_MissingLATypesDQ[ONS_CODE],0)),INDEX(CentrepointSourced[LA Type DQ],MATCH(ConsolGeog[[#This Row],[lad14cd]],CentrepointSourced[2014 ONS Code],0))))</f>
        <v>District</v>
      </c>
      <c r="H149" s="113" t="str">
        <f>IF(OR(ConsolGeog[[#This Row],[LA Type]]="Unitary",ConsolGeog[[#This Row],[LA Type]]="District"),"England",INDEX(CentrepointSourced[Country],MATCH(ConsolGeog[[#This Row],[lad14cd]],CentrepointSourced[2014 ONS Code],0)))</f>
        <v>England</v>
      </c>
      <c r="I14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149" s="114">
        <f>SUMIFS(CentrepointSourced[Presented HS - 16-17],CentrepointSourced[2014 ONS Code],ConsolGeog[[#This Row],[lad14cd]],CentrepointSourced[Year],2014)</f>
        <v>0</v>
      </c>
      <c r="K149" s="114">
        <f>SUMIFS(CentrepointSourced[Presented HS - 16-24],CentrepointSourced[2014 ONS Code],ConsolGeog[[#This Row],[lad14cd]],CentrepointSourced[Year],2014)</f>
        <v>0</v>
      </c>
      <c r="L149" s="114">
        <f>SUMIFS(CentrepointSourced[Presented HS - 18-24],CentrepointSourced[2014 ONS Code],ConsolGeog[[#This Row],[lad14cd]],CentrepointSourced[Year],2014)</f>
        <v>0</v>
      </c>
      <c r="M149" s="114">
        <f>SUMIFS(CentrepointSourced[Assessed HS - 16-17],CentrepointSourced[2014 ONS Code],ConsolGeog[[#This Row],[lad14cd]],CentrepointSourced[Year],2014)</f>
        <v>0</v>
      </c>
      <c r="N149" s="114">
        <f>SUMIFS(CentrepointSourced[Assessed HS - 16-24],CentrepointSourced[2014 ONS Code],ConsolGeog[[#This Row],[lad14cd]],CentrepointSourced[Year],2014)</f>
        <v>0</v>
      </c>
      <c r="O149" s="114">
        <f>SUMIFS(CentrepointSourced[Assessed HS - 18-24],CentrepointSourced[2014 ONS Code],ConsolGeog[[#This Row],[lad14cd]],CentrepointSourced[Year],2014)</f>
        <v>0</v>
      </c>
      <c r="P149" s="114">
        <f>SUMIFS(CentrepointSourced[Presented CS - 16-17],CentrepointSourced[Local Authority DQ],ConsolGeog[[#This Row],[County Name]],CentrepointSourced[Year],2014)</f>
        <v>0</v>
      </c>
      <c r="Q149" s="114">
        <f>SUMIFS(CentrepointSourced[Presented CS - 16-24],CentrepointSourced[Local Authority DQ],ConsolGeog[[#This Row],[County Name]],CentrepointSourced[Year],2014)</f>
        <v>0</v>
      </c>
      <c r="R149" s="114">
        <f>SUMIFS(CentrepointSourced[Presented CS - 18-24],CentrepointSourced[Local Authority DQ],ConsolGeog[[#This Row],[County Name]],CentrepointSourced[Year],2014)</f>
        <v>0</v>
      </c>
      <c r="S149" s="114">
        <f>SUMIFS(CentrepointSourced[Assessed CS - 16-17],CentrepointSourced[Local Authority DQ],ConsolGeog[[#This Row],[County Name]],CentrepointSourced[Year],2014)</f>
        <v>0</v>
      </c>
      <c r="T149" s="114">
        <f>SUMIFS(CentrepointSourced[Assessed CS - 16-24],CentrepointSourced[Local Authority DQ],ConsolGeog[[#This Row],[County Name]],CentrepointSourced[Year],2014)</f>
        <v>0</v>
      </c>
      <c r="U149" s="114">
        <f>SUMIFS(CentrepointSourced[Assessed CS - 18-24],CentrepointSourced[Local Authority DQ],ConsolGeog[[#This Row],[County Name]],CentrepointSourced[Year],2014)</f>
        <v>0</v>
      </c>
      <c r="V149" s="114">
        <f>IF(ConsolGeog[[#This Row],[LA Type]]="District",SUMIFS(ConsolGeog[population],ConsolGeog[LA Type],"District",ConsolGeog[County Name],ConsolGeog[[#This Row],[County Name]]),IF(ConsolGeog[[#This Row],[LA Type]]="Unitary",ConsolGeog[[#This Row],[population]],0))</f>
        <v>806892</v>
      </c>
      <c r="W149" s="115">
        <f>IF(ConsolGeog[[#This Row],[COUNTY: Sum of districts'' populations '[non additive!']]]=0,0,ConsolGeog[[#This Row],[population]]/ConsolGeog[[#This Row],[COUNTY: Sum of districts'' populations '[non additive!']]])</f>
        <v>0.12968278282595441</v>
      </c>
      <c r="X149" s="125">
        <f>ConsolGeog[[#This Row],[COUNTY: Presented CS - 16-17 (2014) '[non additive!']]]*ConsolGeog[[#This Row],[County Stats Distribution Factor]]</f>
        <v>0</v>
      </c>
      <c r="Y149" s="125">
        <f>ConsolGeog[[#This Row],[COUNTY: Presented CS - 16-24 (2014) '[non additive!']]]*ConsolGeog[[#This Row],[County Stats Distribution Factor]]</f>
        <v>0</v>
      </c>
      <c r="Z149" s="125">
        <f>ConsolGeog[[#This Row],[COUNTY: Presented CS - 18-24 (2014) '[non additive!']]]*ConsolGeog[[#This Row],[County Stats Distribution Factor]]</f>
        <v>0</v>
      </c>
      <c r="AA149" s="125">
        <f>ConsolGeog[[#This Row],[COUNTY: Assessed CS - 16-17 (2014) '[non additive!']]]*ConsolGeog[[#This Row],[County Stats Distribution Factor]]</f>
        <v>0</v>
      </c>
      <c r="AB149" s="125">
        <f>ConsolGeog[[#This Row],[COUNTY: Assessed CS - 16-24 (2014) '[non additive!']]]*ConsolGeog[[#This Row],[County Stats Distribution Factor]]</f>
        <v>0</v>
      </c>
      <c r="AC149" s="125">
        <f>ConsolGeog[[#This Row],[COUNTY: Assessed CS - 18-24 (2014) '[non additive!']]]*ConsolGeog[[#This Row],[County Stats Distribution Factor]]</f>
        <v>0</v>
      </c>
      <c r="AD149" s="125" t="str">
        <f>IF(AND(ConsolGeog[[#This Row],[Presented HS - 16-17 (2014)]]+ConsolGeog[[#This Row],[Presented HS - 18-24 (2014)]]&lt;&gt;0,ConsolGeog[[#This Row],[Presented HS - 16-24 (2014)]]&lt;&gt;0),"ERROR","")</f>
        <v/>
      </c>
      <c r="AE149" s="125" t="str">
        <f>IF(AND(ConsolGeog[[#This Row],[Presented CS - 16-17 (2014)]]+ConsolGeog[[#This Row],[Presented CS - 18-24 (2014)]]&lt;&gt;0,ConsolGeog[[#This Row],[Presented CS - 16-24 (2014)]]&lt;&gt;0),"ERROR","")</f>
        <v/>
      </c>
      <c r="AF149" s="125" t="str">
        <f>IF(AND(ConsolGeog[[#This Row],[Assessed HS - 16-17 (2014)]]+ConsolGeog[[#This Row],[Assessed HS - 18-24 (2014)]]&lt;&gt;0,ConsolGeog[[#This Row],[Assessed HS - 16-24 (2014)]]&lt;&gt;0),"ERROR","")</f>
        <v/>
      </c>
      <c r="AG149" s="125" t="str">
        <f>IF(AND(ConsolGeog[[#This Row],[Assessed CS - 16-17 (2014)]]+ConsolGeog[[#This Row],[Assessed CS - 18-24 (2014)]]&lt;&gt;0,ConsolGeog[[#This Row],[Assessed CS - 16-24 (2014)]]&lt;&gt;0),"ERROR","")</f>
        <v/>
      </c>
      <c r="AH14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4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0" spans="1:35" ht="15" customHeight="1">
      <c r="A150" s="38" t="s">
        <v>657</v>
      </c>
      <c r="B150" s="38" t="s">
        <v>120</v>
      </c>
      <c r="C150" s="38">
        <v>93637</v>
      </c>
      <c r="D150" s="38">
        <v>21696.91</v>
      </c>
      <c r="E150" s="38" t="s">
        <v>657</v>
      </c>
      <c r="F150" s="116" t="str">
        <f>IF(ISERROR(MATCH(ConsolGeog[[#This Row],[lad14cd]],CentrepointSourced[2014 ONS Code],0)),1,"")</f>
        <v/>
      </c>
      <c r="G150" s="113" t="str">
        <f>TRIM(IF(ConsolGeog[[#This Row],[Not in Centre Point Sourced?]]=1,INDEX(LKP_MissingLATypesDQ[TYPE],MATCH(ConsolGeog[[#This Row],[lad14cd]],LKP_MissingLATypesDQ[ONS_CODE],0)),INDEX(CentrepointSourced[LA Type DQ],MATCH(ConsolGeog[[#This Row],[lad14cd]],CentrepointSourced[2014 ONS Code],0))))</f>
        <v>District</v>
      </c>
      <c r="H150" s="117" t="str">
        <f>IF(OR(ConsolGeog[[#This Row],[LA Type]]="Unitary",ConsolGeog[[#This Row],[LA Type]]="District"),"England",INDEX(CentrepointSourced[Country],MATCH(ConsolGeog[[#This Row],[lad14cd]],CentrepointSourced[2014 ONS Code],0)))</f>
        <v>England</v>
      </c>
      <c r="I15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150" s="114">
        <f>SUMIFS(CentrepointSourced[Presented HS - 16-17],CentrepointSourced[2014 ONS Code],ConsolGeog[[#This Row],[lad14cd]],CentrepointSourced[Year],2014)</f>
        <v>0</v>
      </c>
      <c r="K150" s="114">
        <f>SUMIFS(CentrepointSourced[Presented HS - 16-24],CentrepointSourced[2014 ONS Code],ConsolGeog[[#This Row],[lad14cd]],CentrepointSourced[Year],2014)</f>
        <v>0</v>
      </c>
      <c r="L150" s="114">
        <f>SUMIFS(CentrepointSourced[Presented HS - 18-24],CentrepointSourced[2014 ONS Code],ConsolGeog[[#This Row],[lad14cd]],CentrepointSourced[Year],2014)</f>
        <v>0</v>
      </c>
      <c r="M150" s="114">
        <f>SUMIFS(CentrepointSourced[Assessed HS - 16-17],CentrepointSourced[2014 ONS Code],ConsolGeog[[#This Row],[lad14cd]],CentrepointSourced[Year],2014)</f>
        <v>1</v>
      </c>
      <c r="N150" s="114">
        <f>SUMIFS(CentrepointSourced[Assessed HS - 16-24],CentrepointSourced[2014 ONS Code],ConsolGeog[[#This Row],[lad14cd]],CentrepointSourced[Year],2014)</f>
        <v>0</v>
      </c>
      <c r="O150" s="114">
        <f>SUMIFS(CentrepointSourced[Assessed HS - 18-24],CentrepointSourced[2014 ONS Code],ConsolGeog[[#This Row],[lad14cd]],CentrepointSourced[Year],2014)</f>
        <v>0</v>
      </c>
      <c r="P150" s="114">
        <f>SUMIFS(CentrepointSourced[Presented CS - 16-17],CentrepointSourced[Local Authority DQ],ConsolGeog[[#This Row],[County Name]],CentrepointSourced[Year],2014)</f>
        <v>74</v>
      </c>
      <c r="Q150" s="114">
        <f>SUMIFS(CentrepointSourced[Presented CS - 16-24],CentrepointSourced[Local Authority DQ],ConsolGeog[[#This Row],[County Name]],CentrepointSourced[Year],2014)</f>
        <v>0</v>
      </c>
      <c r="R150" s="114">
        <f>SUMIFS(CentrepointSourced[Presented CS - 18-24],CentrepointSourced[Local Authority DQ],ConsolGeog[[#This Row],[County Name]],CentrepointSourced[Year],2014)</f>
        <v>0</v>
      </c>
      <c r="S150" s="114">
        <f>SUMIFS(CentrepointSourced[Assessed CS - 16-17],CentrepointSourced[Local Authority DQ],ConsolGeog[[#This Row],[County Name]],CentrepointSourced[Year],2014)</f>
        <v>73</v>
      </c>
      <c r="T150" s="114">
        <f>SUMIFS(CentrepointSourced[Assessed CS - 16-24],CentrepointSourced[Local Authority DQ],ConsolGeog[[#This Row],[County Name]],CentrepointSourced[Year],2014)</f>
        <v>0</v>
      </c>
      <c r="U150" s="114">
        <f>SUMIFS(CentrepointSourced[Assessed CS - 18-24],CentrepointSourced[Local Authority DQ],ConsolGeog[[#This Row],[County Name]],CentrepointSourced[Year],2014)</f>
        <v>0</v>
      </c>
      <c r="V150" s="114">
        <f>IF(ConsolGeog[[#This Row],[LA Type]]="District",SUMIFS(ConsolGeog[population],ConsolGeog[LA Type],"District",ConsolGeog[County Name],ConsolGeog[[#This Row],[County Name]]),IF(ConsolGeog[[#This Row],[LA Type]]="Unitary",ConsolGeog[[#This Row],[population]],0))</f>
        <v>566169</v>
      </c>
      <c r="W150" s="115">
        <f>IF(ConsolGeog[[#This Row],[COUNTY: Sum of districts'' populations '[non additive!']]]=0,0,ConsolGeog[[#This Row],[population]]/ConsolGeog[[#This Row],[COUNTY: Sum of districts'' populations '[non additive!']]])</f>
        <v>0.16538701341825499</v>
      </c>
      <c r="X150" s="125">
        <f>ConsolGeog[[#This Row],[COUNTY: Presented CS - 16-17 (2014) '[non additive!']]]*ConsolGeog[[#This Row],[County Stats Distribution Factor]]</f>
        <v>12.238638992950868</v>
      </c>
      <c r="Y150" s="125">
        <f>ConsolGeog[[#This Row],[COUNTY: Presented CS - 16-24 (2014) '[non additive!']]]*ConsolGeog[[#This Row],[County Stats Distribution Factor]]</f>
        <v>0</v>
      </c>
      <c r="Z150" s="125">
        <f>ConsolGeog[[#This Row],[COUNTY: Presented CS - 18-24 (2014) '[non additive!']]]*ConsolGeog[[#This Row],[County Stats Distribution Factor]]</f>
        <v>0</v>
      </c>
      <c r="AA150" s="125">
        <f>ConsolGeog[[#This Row],[COUNTY: Assessed CS - 16-17 (2014) '[non additive!']]]*ConsolGeog[[#This Row],[County Stats Distribution Factor]]</f>
        <v>12.073251979532614</v>
      </c>
      <c r="AB150" s="125">
        <f>ConsolGeog[[#This Row],[COUNTY: Assessed CS - 16-24 (2014) '[non additive!']]]*ConsolGeog[[#This Row],[County Stats Distribution Factor]]</f>
        <v>0</v>
      </c>
      <c r="AC150" s="125">
        <f>ConsolGeog[[#This Row],[COUNTY: Assessed CS - 18-24 (2014) '[non additive!']]]*ConsolGeog[[#This Row],[County Stats Distribution Factor]]</f>
        <v>0</v>
      </c>
      <c r="AD150" s="125" t="str">
        <f>IF(AND(ConsolGeog[[#This Row],[Presented HS - 16-17 (2014)]]+ConsolGeog[[#This Row],[Presented HS - 18-24 (2014)]]&lt;&gt;0,ConsolGeog[[#This Row],[Presented HS - 16-24 (2014)]]&lt;&gt;0),"ERROR","")</f>
        <v/>
      </c>
      <c r="AE150" s="125" t="str">
        <f>IF(AND(ConsolGeog[[#This Row],[Presented CS - 16-17 (2014)]]+ConsolGeog[[#This Row],[Presented CS - 18-24 (2014)]]&lt;&gt;0,ConsolGeog[[#This Row],[Presented CS - 16-24 (2014)]]&lt;&gt;0),"ERROR","")</f>
        <v/>
      </c>
      <c r="AF150" s="125" t="str">
        <f>IF(AND(ConsolGeog[[#This Row],[Assessed HS - 16-17 (2014)]]+ConsolGeog[[#This Row],[Assessed HS - 18-24 (2014)]]&lt;&gt;0,ConsolGeog[[#This Row],[Assessed HS - 16-24 (2014)]]&lt;&gt;0),"ERROR","")</f>
        <v/>
      </c>
      <c r="AG150" s="125" t="str">
        <f>IF(AND(ConsolGeog[[#This Row],[Assessed CS - 16-17 (2014)]]+ConsolGeog[[#This Row],[Assessed CS - 18-24 (2014)]]&lt;&gt;0,ConsolGeog[[#This Row],[Assessed CS - 16-24 (2014)]]&lt;&gt;0),"ERROR","")</f>
        <v/>
      </c>
      <c r="AH15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51" spans="1:35" s="35" customFormat="1">
      <c r="A151" s="38" t="s">
        <v>655</v>
      </c>
      <c r="B151" s="38" t="s">
        <v>656</v>
      </c>
      <c r="C151" s="38">
        <v>74631</v>
      </c>
      <c r="D151" s="38">
        <v>57707.13</v>
      </c>
      <c r="E151" s="38" t="s">
        <v>655</v>
      </c>
      <c r="F151" s="112">
        <f>IF(ISERROR(MATCH(ConsolGeog[[#This Row],[lad14cd]],CentrepointSourced[2014 ONS Code],0)),1,"")</f>
        <v>1</v>
      </c>
      <c r="G151" s="113" t="str">
        <f>TRIM(IF(ConsolGeog[[#This Row],[Not in Centre Point Sourced?]]=1,INDEX(LKP_MissingLATypesDQ[TYPE],MATCH(ConsolGeog[[#This Row],[lad14cd]],LKP_MissingLATypesDQ[ONS_CODE],0)),INDEX(CentrepointSourced[LA Type DQ],MATCH(ConsolGeog[[#This Row],[lad14cd]],CentrepointSourced[2014 ONS Code],0))))</f>
        <v>District</v>
      </c>
      <c r="H151" s="113" t="str">
        <f>IF(OR(ConsolGeog[[#This Row],[LA Type]]="Unitary",ConsolGeog[[#This Row],[LA Type]]="District"),"England",INDEX(CentrepointSourced[Country],MATCH(ConsolGeog[[#This Row],[lad14cd]],CentrepointSourced[2014 ONS Code],0)))</f>
        <v>England</v>
      </c>
      <c r="I15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151" s="114">
        <f>SUMIFS(CentrepointSourced[Presented HS - 16-17],CentrepointSourced[2014 ONS Code],ConsolGeog[[#This Row],[lad14cd]],CentrepointSourced[Year],2014)</f>
        <v>0</v>
      </c>
      <c r="K151" s="114">
        <f>SUMIFS(CentrepointSourced[Presented HS - 16-24],CentrepointSourced[2014 ONS Code],ConsolGeog[[#This Row],[lad14cd]],CentrepointSourced[Year],2014)</f>
        <v>0</v>
      </c>
      <c r="L151" s="114">
        <f>SUMIFS(CentrepointSourced[Presented HS - 18-24],CentrepointSourced[2014 ONS Code],ConsolGeog[[#This Row],[lad14cd]],CentrepointSourced[Year],2014)</f>
        <v>0</v>
      </c>
      <c r="M151" s="114">
        <f>SUMIFS(CentrepointSourced[Assessed HS - 16-17],CentrepointSourced[2014 ONS Code],ConsolGeog[[#This Row],[lad14cd]],CentrepointSourced[Year],2014)</f>
        <v>0</v>
      </c>
      <c r="N151" s="114">
        <f>SUMIFS(CentrepointSourced[Assessed HS - 16-24],CentrepointSourced[2014 ONS Code],ConsolGeog[[#This Row],[lad14cd]],CentrepointSourced[Year],2014)</f>
        <v>0</v>
      </c>
      <c r="O151" s="114">
        <f>SUMIFS(CentrepointSourced[Assessed HS - 18-24],CentrepointSourced[2014 ONS Code],ConsolGeog[[#This Row],[lad14cd]],CentrepointSourced[Year],2014)</f>
        <v>0</v>
      </c>
      <c r="P151" s="114">
        <f>SUMIFS(CentrepointSourced[Presented CS - 16-17],CentrepointSourced[Local Authority DQ],ConsolGeog[[#This Row],[County Name]],CentrepointSourced[Year],2014)</f>
        <v>74</v>
      </c>
      <c r="Q151" s="114">
        <f>SUMIFS(CentrepointSourced[Presented CS - 16-24],CentrepointSourced[Local Authority DQ],ConsolGeog[[#This Row],[County Name]],CentrepointSourced[Year],2014)</f>
        <v>0</v>
      </c>
      <c r="R151" s="114">
        <f>SUMIFS(CentrepointSourced[Presented CS - 18-24],CentrepointSourced[Local Authority DQ],ConsolGeog[[#This Row],[County Name]],CentrepointSourced[Year],2014)</f>
        <v>0</v>
      </c>
      <c r="S151" s="114">
        <f>SUMIFS(CentrepointSourced[Assessed CS - 16-17],CentrepointSourced[Local Authority DQ],ConsolGeog[[#This Row],[County Name]],CentrepointSourced[Year],2014)</f>
        <v>73</v>
      </c>
      <c r="T151" s="114">
        <f>SUMIFS(CentrepointSourced[Assessed CS - 16-24],CentrepointSourced[Local Authority DQ],ConsolGeog[[#This Row],[County Name]],CentrepointSourced[Year],2014)</f>
        <v>0</v>
      </c>
      <c r="U151" s="114">
        <f>SUMIFS(CentrepointSourced[Assessed CS - 18-24],CentrepointSourced[Local Authority DQ],ConsolGeog[[#This Row],[County Name]],CentrepointSourced[Year],2014)</f>
        <v>0</v>
      </c>
      <c r="V151" s="114">
        <f>IF(ConsolGeog[[#This Row],[LA Type]]="District",SUMIFS(ConsolGeog[population],ConsolGeog[LA Type],"District",ConsolGeog[County Name],ConsolGeog[[#This Row],[County Name]]),IF(ConsolGeog[[#This Row],[LA Type]]="Unitary",ConsolGeog[[#This Row],[population]],0))</f>
        <v>566169</v>
      </c>
      <c r="W151" s="115">
        <f>IF(ConsolGeog[[#This Row],[COUNTY: Sum of districts'' populations '[non additive!']]]=0,0,ConsolGeog[[#This Row],[population]]/ConsolGeog[[#This Row],[COUNTY: Sum of districts'' populations '[non additive!']]])</f>
        <v>0.13181753151444181</v>
      </c>
      <c r="X151" s="125">
        <f>ConsolGeog[[#This Row],[COUNTY: Presented CS - 16-17 (2014) '[non additive!']]]*ConsolGeog[[#This Row],[County Stats Distribution Factor]]</f>
        <v>9.7544973320686932</v>
      </c>
      <c r="Y151" s="125">
        <f>ConsolGeog[[#This Row],[COUNTY: Presented CS - 16-24 (2014) '[non additive!']]]*ConsolGeog[[#This Row],[County Stats Distribution Factor]]</f>
        <v>0</v>
      </c>
      <c r="Z151" s="125">
        <f>ConsolGeog[[#This Row],[COUNTY: Presented CS - 18-24 (2014) '[non additive!']]]*ConsolGeog[[#This Row],[County Stats Distribution Factor]]</f>
        <v>0</v>
      </c>
      <c r="AA151" s="125">
        <f>ConsolGeog[[#This Row],[COUNTY: Assessed CS - 16-17 (2014) '[non additive!']]]*ConsolGeog[[#This Row],[County Stats Distribution Factor]]</f>
        <v>9.622679800554252</v>
      </c>
      <c r="AB151" s="125">
        <f>ConsolGeog[[#This Row],[COUNTY: Assessed CS - 16-24 (2014) '[non additive!']]]*ConsolGeog[[#This Row],[County Stats Distribution Factor]]</f>
        <v>0</v>
      </c>
      <c r="AC151" s="125">
        <f>ConsolGeog[[#This Row],[COUNTY: Assessed CS - 18-24 (2014) '[non additive!']]]*ConsolGeog[[#This Row],[County Stats Distribution Factor]]</f>
        <v>0</v>
      </c>
      <c r="AD151" s="125" t="str">
        <f>IF(AND(ConsolGeog[[#This Row],[Presented HS - 16-17 (2014)]]+ConsolGeog[[#This Row],[Presented HS - 18-24 (2014)]]&lt;&gt;0,ConsolGeog[[#This Row],[Presented HS - 16-24 (2014)]]&lt;&gt;0),"ERROR","")</f>
        <v/>
      </c>
      <c r="AE151" s="125" t="str">
        <f>IF(AND(ConsolGeog[[#This Row],[Presented CS - 16-17 (2014)]]+ConsolGeog[[#This Row],[Presented CS - 18-24 (2014)]]&lt;&gt;0,ConsolGeog[[#This Row],[Presented CS - 16-24 (2014)]]&lt;&gt;0),"ERROR","")</f>
        <v/>
      </c>
      <c r="AF151" s="125" t="str">
        <f>IF(AND(ConsolGeog[[#This Row],[Assessed HS - 16-17 (2014)]]+ConsolGeog[[#This Row],[Assessed HS - 18-24 (2014)]]&lt;&gt;0,ConsolGeog[[#This Row],[Assessed HS - 16-24 (2014)]]&lt;&gt;0),"ERROR","")</f>
        <v/>
      </c>
      <c r="AG151" s="125" t="str">
        <f>IF(AND(ConsolGeog[[#This Row],[Assessed CS - 16-17 (2014)]]+ConsolGeog[[#This Row],[Assessed CS - 18-24 (2014)]]&lt;&gt;0,ConsolGeog[[#This Row],[Assessed CS - 16-24 (2014)]]&lt;&gt;0),"ERROR","")</f>
        <v/>
      </c>
      <c r="AH15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2" spans="1:35" s="35" customFormat="1" ht="15" customHeight="1">
      <c r="A152" s="38" t="s">
        <v>654</v>
      </c>
      <c r="B152" s="38" t="s">
        <v>99</v>
      </c>
      <c r="C152" s="38">
        <v>134186</v>
      </c>
      <c r="D152" s="38">
        <v>10333.530000000001</v>
      </c>
      <c r="E152" s="38" t="s">
        <v>654</v>
      </c>
      <c r="F152" s="112" t="str">
        <f>IF(ISERROR(MATCH(ConsolGeog[[#This Row],[lad14cd]],CentrepointSourced[2014 ONS Code],0)),1,"")</f>
        <v/>
      </c>
      <c r="G152" s="113" t="str">
        <f>TRIM(IF(ConsolGeog[[#This Row],[Not in Centre Point Sourced?]]=1,INDEX(LKP_MissingLATypesDQ[TYPE],MATCH(ConsolGeog[[#This Row],[lad14cd]],LKP_MissingLATypesDQ[ONS_CODE],0)),INDEX(CentrepointSourced[LA Type DQ],MATCH(ConsolGeog[[#This Row],[lad14cd]],CentrepointSourced[2014 ONS Code],0))))</f>
        <v>District</v>
      </c>
      <c r="H152" s="113" t="str">
        <f>IF(OR(ConsolGeog[[#This Row],[LA Type]]="Unitary",ConsolGeog[[#This Row],[LA Type]]="District"),"England",INDEX(CentrepointSourced[Country],MATCH(ConsolGeog[[#This Row],[lad14cd]],CentrepointSourced[2014 ONS Code],0)))</f>
        <v>England</v>
      </c>
      <c r="I15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52" s="114">
        <f>SUMIFS(CentrepointSourced[Presented HS - 16-17],CentrepointSourced[2014 ONS Code],ConsolGeog[[#This Row],[lad14cd]],CentrepointSourced[Year],2014)</f>
        <v>12</v>
      </c>
      <c r="K152" s="114">
        <f>SUMIFS(CentrepointSourced[Presented HS - 16-24],CentrepointSourced[2014 ONS Code],ConsolGeog[[#This Row],[lad14cd]],CentrepointSourced[Year],2014)</f>
        <v>0</v>
      </c>
      <c r="L152" s="114">
        <f>SUMIFS(CentrepointSourced[Presented HS - 18-24],CentrepointSourced[2014 ONS Code],ConsolGeog[[#This Row],[lad14cd]],CentrepointSourced[Year],2014)</f>
        <v>117</v>
      </c>
      <c r="M152" s="114">
        <f>SUMIFS(CentrepointSourced[Assessed HS - 16-17],CentrepointSourced[2014 ONS Code],ConsolGeog[[#This Row],[lad14cd]],CentrepointSourced[Year],2014)</f>
        <v>12</v>
      </c>
      <c r="N152" s="114">
        <f>SUMIFS(CentrepointSourced[Assessed HS - 16-24],CentrepointSourced[2014 ONS Code],ConsolGeog[[#This Row],[lad14cd]],CentrepointSourced[Year],2014)</f>
        <v>0</v>
      </c>
      <c r="O152" s="114">
        <f>SUMIFS(CentrepointSourced[Assessed HS - 18-24],CentrepointSourced[2014 ONS Code],ConsolGeog[[#This Row],[lad14cd]],CentrepointSourced[Year],2014)</f>
        <v>117</v>
      </c>
      <c r="P152" s="114">
        <f>SUMIFS(CentrepointSourced[Presented CS - 16-17],CentrepointSourced[Local Authority DQ],ConsolGeog[[#This Row],[County Name]],CentrepointSourced[Year],2014)</f>
        <v>0</v>
      </c>
      <c r="Q152" s="114">
        <f>SUMIFS(CentrepointSourced[Presented CS - 16-24],CentrepointSourced[Local Authority DQ],ConsolGeog[[#This Row],[County Name]],CentrepointSourced[Year],2014)</f>
        <v>0</v>
      </c>
      <c r="R152" s="114">
        <f>SUMIFS(CentrepointSourced[Presented CS - 18-24],CentrepointSourced[Local Authority DQ],ConsolGeog[[#This Row],[County Name]],CentrepointSourced[Year],2014)</f>
        <v>0</v>
      </c>
      <c r="S152" s="114">
        <f>SUMIFS(CentrepointSourced[Assessed CS - 16-17],CentrepointSourced[Local Authority DQ],ConsolGeog[[#This Row],[County Name]],CentrepointSourced[Year],2014)</f>
        <v>0</v>
      </c>
      <c r="T152" s="114">
        <f>SUMIFS(CentrepointSourced[Assessed CS - 16-24],CentrepointSourced[Local Authority DQ],ConsolGeog[[#This Row],[County Name]],CentrepointSourced[Year],2014)</f>
        <v>59</v>
      </c>
      <c r="U152" s="114">
        <f>SUMIFS(CentrepointSourced[Assessed CS - 18-24],CentrepointSourced[Local Authority DQ],ConsolGeog[[#This Row],[County Name]],CentrepointSourced[Year],2014)</f>
        <v>0</v>
      </c>
      <c r="V152" s="114">
        <f>IF(ConsolGeog[[#This Row],[LA Type]]="District",SUMIFS(ConsolGeog[population],ConsolGeog[LA Type],"District",ConsolGeog[County Name],ConsolGeog[[#This Row],[County Name]]),IF(ConsolGeog[[#This Row],[LA Type]]="Unitary",ConsolGeog[[#This Row],[population]],0))</f>
        <v>1463740</v>
      </c>
      <c r="W152" s="115">
        <f>IF(ConsolGeog[[#This Row],[COUNTY: Sum of districts'' populations '[non additive!']]]=0,0,ConsolGeog[[#This Row],[population]]/ConsolGeog[[#This Row],[COUNTY: Sum of districts'' populations '[non additive!']]])</f>
        <v>9.1673384617486711E-2</v>
      </c>
      <c r="X152" s="125">
        <f>ConsolGeog[[#This Row],[COUNTY: Presented CS - 16-17 (2014) '[non additive!']]]*ConsolGeog[[#This Row],[County Stats Distribution Factor]]</f>
        <v>0</v>
      </c>
      <c r="Y152" s="125">
        <f>ConsolGeog[[#This Row],[COUNTY: Presented CS - 16-24 (2014) '[non additive!']]]*ConsolGeog[[#This Row],[County Stats Distribution Factor]]</f>
        <v>0</v>
      </c>
      <c r="Z152" s="125">
        <f>ConsolGeog[[#This Row],[COUNTY: Presented CS - 18-24 (2014) '[non additive!']]]*ConsolGeog[[#This Row],[County Stats Distribution Factor]]</f>
        <v>0</v>
      </c>
      <c r="AA152" s="125">
        <f>ConsolGeog[[#This Row],[COUNTY: Assessed CS - 16-17 (2014) '[non additive!']]]*ConsolGeog[[#This Row],[County Stats Distribution Factor]]</f>
        <v>0</v>
      </c>
      <c r="AB152" s="125">
        <f>ConsolGeog[[#This Row],[COUNTY: Assessed CS - 16-24 (2014) '[non additive!']]]*ConsolGeog[[#This Row],[County Stats Distribution Factor]]</f>
        <v>5.4087296924317156</v>
      </c>
      <c r="AC152" s="125">
        <f>ConsolGeog[[#This Row],[COUNTY: Assessed CS - 18-24 (2014) '[non additive!']]]*ConsolGeog[[#This Row],[County Stats Distribution Factor]]</f>
        <v>0</v>
      </c>
      <c r="AD152" s="125" t="str">
        <f>IF(AND(ConsolGeog[[#This Row],[Presented HS - 16-17 (2014)]]+ConsolGeog[[#This Row],[Presented HS - 18-24 (2014)]]&lt;&gt;0,ConsolGeog[[#This Row],[Presented HS - 16-24 (2014)]]&lt;&gt;0),"ERROR","")</f>
        <v/>
      </c>
      <c r="AE152" s="125" t="str">
        <f>IF(AND(ConsolGeog[[#This Row],[Presented CS - 16-17 (2014)]]+ConsolGeog[[#This Row],[Presented CS - 18-24 (2014)]]&lt;&gt;0,ConsolGeog[[#This Row],[Presented CS - 16-24 (2014)]]&lt;&gt;0),"ERROR","")</f>
        <v/>
      </c>
      <c r="AF152" s="125" t="str">
        <f>IF(AND(ConsolGeog[[#This Row],[Assessed HS - 16-17 (2014)]]+ConsolGeog[[#This Row],[Assessed HS - 18-24 (2014)]]&lt;&gt;0,ConsolGeog[[#This Row],[Assessed HS - 16-24 (2014)]]&lt;&gt;0),"ERROR","")</f>
        <v/>
      </c>
      <c r="AG152" s="125" t="str">
        <f>IF(AND(ConsolGeog[[#This Row],[Assessed CS - 16-17 (2014)]]+ConsolGeog[[#This Row],[Assessed CS - 18-24 (2014)]]&lt;&gt;0,ConsolGeog[[#This Row],[Assessed CS - 16-24 (2014)]]&lt;&gt;0),"ERROR","")</f>
        <v/>
      </c>
      <c r="AH15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53" spans="1:35" s="35" customFormat="1" ht="15" customHeight="1">
      <c r="A153" s="38" t="s">
        <v>653</v>
      </c>
      <c r="B153" s="38" t="s">
        <v>134</v>
      </c>
      <c r="C153" s="38">
        <v>120805</v>
      </c>
      <c r="D153" s="38">
        <v>24013.56</v>
      </c>
      <c r="E153" s="38" t="s">
        <v>653</v>
      </c>
      <c r="F153" s="112" t="str">
        <f>IF(ISERROR(MATCH(ConsolGeog[[#This Row],[lad14cd]],CentrepointSourced[2014 ONS Code],0)),1,"")</f>
        <v/>
      </c>
      <c r="G153" s="113" t="str">
        <f>TRIM(IF(ConsolGeog[[#This Row],[Not in Centre Point Sourced?]]=1,INDEX(LKP_MissingLATypesDQ[TYPE],MATCH(ConsolGeog[[#This Row],[lad14cd]],LKP_MissingLATypesDQ[ONS_CODE],0)),INDEX(CentrepointSourced[LA Type DQ],MATCH(ConsolGeog[[#This Row],[lad14cd]],CentrepointSourced[2014 ONS Code],0))))</f>
        <v>District</v>
      </c>
      <c r="H153" s="113" t="str">
        <f>IF(OR(ConsolGeog[[#This Row],[LA Type]]="Unitary",ConsolGeog[[#This Row],[LA Type]]="District"),"England",INDEX(CentrepointSourced[Country],MATCH(ConsolGeog[[#This Row],[lad14cd]],CentrepointSourced[2014 ONS Code],0)))</f>
        <v>England</v>
      </c>
      <c r="I15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53" s="114">
        <f>SUMIFS(CentrepointSourced[Presented HS - 16-17],CentrepointSourced[2014 ONS Code],ConsolGeog[[#This Row],[lad14cd]],CentrepointSourced[Year],2014)</f>
        <v>3</v>
      </c>
      <c r="K153" s="114">
        <f>SUMIFS(CentrepointSourced[Presented HS - 16-24],CentrepointSourced[2014 ONS Code],ConsolGeog[[#This Row],[lad14cd]],CentrepointSourced[Year],2014)</f>
        <v>0</v>
      </c>
      <c r="L153" s="114">
        <f>SUMIFS(CentrepointSourced[Presented HS - 18-24],CentrepointSourced[2014 ONS Code],ConsolGeog[[#This Row],[lad14cd]],CentrepointSourced[Year],2014)</f>
        <v>36</v>
      </c>
      <c r="M153" s="114">
        <f>SUMIFS(CentrepointSourced[Assessed HS - 16-17],CentrepointSourced[2014 ONS Code],ConsolGeog[[#This Row],[lad14cd]],CentrepointSourced[Year],2014)</f>
        <v>2</v>
      </c>
      <c r="N153" s="114">
        <f>SUMIFS(CentrepointSourced[Assessed HS - 16-24],CentrepointSourced[2014 ONS Code],ConsolGeog[[#This Row],[lad14cd]],CentrepointSourced[Year],2014)</f>
        <v>0</v>
      </c>
      <c r="O153" s="114">
        <f>SUMIFS(CentrepointSourced[Assessed HS - 18-24],CentrepointSourced[2014 ONS Code],ConsolGeog[[#This Row],[lad14cd]],CentrepointSourced[Year],2014)</f>
        <v>36</v>
      </c>
      <c r="P153" s="114">
        <f>SUMIFS(CentrepointSourced[Presented CS - 16-17],CentrepointSourced[Local Authority DQ],ConsolGeog[[#This Row],[County Name]],CentrepointSourced[Year],2014)</f>
        <v>0</v>
      </c>
      <c r="Q153" s="114">
        <f>SUMIFS(CentrepointSourced[Presented CS - 16-24],CentrepointSourced[Local Authority DQ],ConsolGeog[[#This Row],[County Name]],CentrepointSourced[Year],2014)</f>
        <v>0</v>
      </c>
      <c r="R153" s="114">
        <f>SUMIFS(CentrepointSourced[Presented CS - 18-24],CentrepointSourced[Local Authority DQ],ConsolGeog[[#This Row],[County Name]],CentrepointSourced[Year],2014)</f>
        <v>0</v>
      </c>
      <c r="S153" s="114">
        <f>SUMIFS(CentrepointSourced[Assessed CS - 16-17],CentrepointSourced[Local Authority DQ],ConsolGeog[[#This Row],[County Name]],CentrepointSourced[Year],2014)</f>
        <v>0</v>
      </c>
      <c r="T153" s="114">
        <f>SUMIFS(CentrepointSourced[Assessed CS - 16-24],CentrepointSourced[Local Authority DQ],ConsolGeog[[#This Row],[County Name]],CentrepointSourced[Year],2014)</f>
        <v>59</v>
      </c>
      <c r="U153" s="114">
        <f>SUMIFS(CentrepointSourced[Assessed CS - 18-24],CentrepointSourced[Local Authority DQ],ConsolGeog[[#This Row],[County Name]],CentrepointSourced[Year],2014)</f>
        <v>0</v>
      </c>
      <c r="V153" s="114">
        <f>IF(ConsolGeog[[#This Row],[LA Type]]="District",SUMIFS(ConsolGeog[population],ConsolGeog[LA Type],"District",ConsolGeog[County Name],ConsolGeog[[#This Row],[County Name]]),IF(ConsolGeog[[#This Row],[LA Type]]="Unitary",ConsolGeog[[#This Row],[population]],0))</f>
        <v>1463740</v>
      </c>
      <c r="W153" s="115">
        <f>IF(ConsolGeog[[#This Row],[COUNTY: Sum of districts'' populations '[non additive!']]]=0,0,ConsolGeog[[#This Row],[population]]/ConsolGeog[[#This Row],[COUNTY: Sum of districts'' populations '[non additive!']]])</f>
        <v>8.2531733777856719E-2</v>
      </c>
      <c r="X153" s="125">
        <f>ConsolGeog[[#This Row],[COUNTY: Presented CS - 16-17 (2014) '[non additive!']]]*ConsolGeog[[#This Row],[County Stats Distribution Factor]]</f>
        <v>0</v>
      </c>
      <c r="Y153" s="125">
        <f>ConsolGeog[[#This Row],[COUNTY: Presented CS - 16-24 (2014) '[non additive!']]]*ConsolGeog[[#This Row],[County Stats Distribution Factor]]</f>
        <v>0</v>
      </c>
      <c r="Z153" s="125">
        <f>ConsolGeog[[#This Row],[COUNTY: Presented CS - 18-24 (2014) '[non additive!']]]*ConsolGeog[[#This Row],[County Stats Distribution Factor]]</f>
        <v>0</v>
      </c>
      <c r="AA153" s="125">
        <f>ConsolGeog[[#This Row],[COUNTY: Assessed CS - 16-17 (2014) '[non additive!']]]*ConsolGeog[[#This Row],[County Stats Distribution Factor]]</f>
        <v>0</v>
      </c>
      <c r="AB153" s="125">
        <f>ConsolGeog[[#This Row],[COUNTY: Assessed CS - 16-24 (2014) '[non additive!']]]*ConsolGeog[[#This Row],[County Stats Distribution Factor]]</f>
        <v>4.8693722928935461</v>
      </c>
      <c r="AC153" s="125">
        <f>ConsolGeog[[#This Row],[COUNTY: Assessed CS - 18-24 (2014) '[non additive!']]]*ConsolGeog[[#This Row],[County Stats Distribution Factor]]</f>
        <v>0</v>
      </c>
      <c r="AD153" s="125" t="str">
        <f>IF(AND(ConsolGeog[[#This Row],[Presented HS - 16-17 (2014)]]+ConsolGeog[[#This Row],[Presented HS - 18-24 (2014)]]&lt;&gt;0,ConsolGeog[[#This Row],[Presented HS - 16-24 (2014)]]&lt;&gt;0),"ERROR","")</f>
        <v/>
      </c>
      <c r="AE153" s="125" t="str">
        <f>IF(AND(ConsolGeog[[#This Row],[Presented CS - 16-17 (2014)]]+ConsolGeog[[#This Row],[Presented CS - 18-24 (2014)]]&lt;&gt;0,ConsolGeog[[#This Row],[Presented CS - 16-24 (2014)]]&lt;&gt;0),"ERROR","")</f>
        <v/>
      </c>
      <c r="AF153" s="125" t="str">
        <f>IF(AND(ConsolGeog[[#This Row],[Assessed HS - 16-17 (2014)]]+ConsolGeog[[#This Row],[Assessed HS - 18-24 (2014)]]&lt;&gt;0,ConsolGeog[[#This Row],[Assessed HS - 16-24 (2014)]]&lt;&gt;0),"ERROR","")</f>
        <v/>
      </c>
      <c r="AG153" s="125" t="str">
        <f>IF(AND(ConsolGeog[[#This Row],[Assessed CS - 16-17 (2014)]]+ConsolGeog[[#This Row],[Assessed CS - 18-24 (2014)]]&lt;&gt;0,ConsolGeog[[#This Row],[Assessed CS - 16-24 (2014)]]&lt;&gt;0),"ERROR","")</f>
        <v/>
      </c>
      <c r="AH15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54" spans="1:35" ht="15" customHeight="1">
      <c r="A154" s="38" t="s">
        <v>652</v>
      </c>
      <c r="B154" s="38" t="s">
        <v>133</v>
      </c>
      <c r="C154" s="38">
        <v>115049</v>
      </c>
      <c r="D154" s="38">
        <v>33132.82</v>
      </c>
      <c r="E154" s="38" t="s">
        <v>652</v>
      </c>
      <c r="F154" s="116" t="str">
        <f>IF(ISERROR(MATCH(ConsolGeog[[#This Row],[lad14cd]],CentrepointSourced[2014 ONS Code],0)),1,"")</f>
        <v/>
      </c>
      <c r="G154" s="113" t="str">
        <f>TRIM(IF(ConsolGeog[[#This Row],[Not in Centre Point Sourced?]]=1,INDEX(LKP_MissingLATypesDQ[TYPE],MATCH(ConsolGeog[[#This Row],[lad14cd]],LKP_MissingLATypesDQ[ONS_CODE],0)),INDEX(CentrepointSourced[LA Type DQ],MATCH(ConsolGeog[[#This Row],[lad14cd]],CentrepointSourced[2014 ONS Code],0))))</f>
        <v>District</v>
      </c>
      <c r="H154" s="117" t="str">
        <f>IF(OR(ConsolGeog[[#This Row],[LA Type]]="Unitary",ConsolGeog[[#This Row],[LA Type]]="District"),"England",INDEX(CentrepointSourced[Country],MATCH(ConsolGeog[[#This Row],[lad14cd]],CentrepointSourced[2014 ONS Code],0)))</f>
        <v>England</v>
      </c>
      <c r="I15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Kent</v>
      </c>
      <c r="J154" s="114">
        <f>SUMIFS(CentrepointSourced[Presented HS - 16-17],CentrepointSourced[2014 ONS Code],ConsolGeog[[#This Row],[lad14cd]],CentrepointSourced[Year],2014)</f>
        <v>30</v>
      </c>
      <c r="K154" s="114">
        <f>SUMIFS(CentrepointSourced[Presented HS - 16-24],CentrepointSourced[2014 ONS Code],ConsolGeog[[#This Row],[lad14cd]],CentrepointSourced[Year],2014)</f>
        <v>0</v>
      </c>
      <c r="L154" s="114">
        <f>SUMIFS(CentrepointSourced[Presented HS - 18-24],CentrepointSourced[2014 ONS Code],ConsolGeog[[#This Row],[lad14cd]],CentrepointSourced[Year],2014)</f>
        <v>273</v>
      </c>
      <c r="M154" s="114">
        <f>SUMIFS(CentrepointSourced[Assessed HS - 16-17],CentrepointSourced[2014 ONS Code],ConsolGeog[[#This Row],[lad14cd]],CentrepointSourced[Year],2014)</f>
        <v>0</v>
      </c>
      <c r="N154" s="114">
        <f>SUMIFS(CentrepointSourced[Assessed HS - 16-24],CentrepointSourced[2014 ONS Code],ConsolGeog[[#This Row],[lad14cd]],CentrepointSourced[Year],2014)</f>
        <v>0</v>
      </c>
      <c r="O154" s="114">
        <f>SUMIFS(CentrepointSourced[Assessed HS - 18-24],CentrepointSourced[2014 ONS Code],ConsolGeog[[#This Row],[lad14cd]],CentrepointSourced[Year],2014)</f>
        <v>21</v>
      </c>
      <c r="P154" s="114">
        <f>SUMIFS(CentrepointSourced[Presented CS - 16-17],CentrepointSourced[Local Authority DQ],ConsolGeog[[#This Row],[County Name]],CentrepointSourced[Year],2014)</f>
        <v>0</v>
      </c>
      <c r="Q154" s="114">
        <f>SUMIFS(CentrepointSourced[Presented CS - 16-24],CentrepointSourced[Local Authority DQ],ConsolGeog[[#This Row],[County Name]],CentrepointSourced[Year],2014)</f>
        <v>0</v>
      </c>
      <c r="R154" s="114">
        <f>SUMIFS(CentrepointSourced[Presented CS - 18-24],CentrepointSourced[Local Authority DQ],ConsolGeog[[#This Row],[County Name]],CentrepointSourced[Year],2014)</f>
        <v>0</v>
      </c>
      <c r="S154" s="114">
        <f>SUMIFS(CentrepointSourced[Assessed CS - 16-17],CentrepointSourced[Local Authority DQ],ConsolGeog[[#This Row],[County Name]],CentrepointSourced[Year],2014)</f>
        <v>0</v>
      </c>
      <c r="T154" s="114">
        <f>SUMIFS(CentrepointSourced[Assessed CS - 16-24],CentrepointSourced[Local Authority DQ],ConsolGeog[[#This Row],[County Name]],CentrepointSourced[Year],2014)</f>
        <v>59</v>
      </c>
      <c r="U154" s="114">
        <f>SUMIFS(CentrepointSourced[Assessed CS - 18-24],CentrepointSourced[Local Authority DQ],ConsolGeog[[#This Row],[County Name]],CentrepointSourced[Year],2014)</f>
        <v>0</v>
      </c>
      <c r="V154" s="114">
        <f>IF(ConsolGeog[[#This Row],[LA Type]]="District",SUMIFS(ConsolGeog[population],ConsolGeog[LA Type],"District",ConsolGeog[County Name],ConsolGeog[[#This Row],[County Name]]),IF(ConsolGeog[[#This Row],[LA Type]]="Unitary",ConsolGeog[[#This Row],[population]],0))</f>
        <v>1463740</v>
      </c>
      <c r="W154" s="115">
        <f>IF(ConsolGeog[[#This Row],[COUNTY: Sum of districts'' populations '[non additive!']]]=0,0,ConsolGeog[[#This Row],[population]]/ConsolGeog[[#This Row],[COUNTY: Sum of districts'' populations '[non additive!']]])</f>
        <v>7.8599341413092494E-2</v>
      </c>
      <c r="X154" s="125">
        <f>ConsolGeog[[#This Row],[COUNTY: Presented CS - 16-17 (2014) '[non additive!']]]*ConsolGeog[[#This Row],[County Stats Distribution Factor]]</f>
        <v>0</v>
      </c>
      <c r="Y154" s="125">
        <f>ConsolGeog[[#This Row],[COUNTY: Presented CS - 16-24 (2014) '[non additive!']]]*ConsolGeog[[#This Row],[County Stats Distribution Factor]]</f>
        <v>0</v>
      </c>
      <c r="Z154" s="125">
        <f>ConsolGeog[[#This Row],[COUNTY: Presented CS - 18-24 (2014) '[non additive!']]]*ConsolGeog[[#This Row],[County Stats Distribution Factor]]</f>
        <v>0</v>
      </c>
      <c r="AA154" s="125">
        <f>ConsolGeog[[#This Row],[COUNTY: Assessed CS - 16-17 (2014) '[non additive!']]]*ConsolGeog[[#This Row],[County Stats Distribution Factor]]</f>
        <v>0</v>
      </c>
      <c r="AB154" s="125">
        <f>ConsolGeog[[#This Row],[COUNTY: Assessed CS - 16-24 (2014) '[non additive!']]]*ConsolGeog[[#This Row],[County Stats Distribution Factor]]</f>
        <v>4.6373611433724573</v>
      </c>
      <c r="AC154" s="125">
        <f>ConsolGeog[[#This Row],[COUNTY: Assessed CS - 18-24 (2014) '[non additive!']]]*ConsolGeog[[#This Row],[County Stats Distribution Factor]]</f>
        <v>0</v>
      </c>
      <c r="AD154" s="125" t="str">
        <f>IF(AND(ConsolGeog[[#This Row],[Presented HS - 16-17 (2014)]]+ConsolGeog[[#This Row],[Presented HS - 18-24 (2014)]]&lt;&gt;0,ConsolGeog[[#This Row],[Presented HS - 16-24 (2014)]]&lt;&gt;0),"ERROR","")</f>
        <v/>
      </c>
      <c r="AE154" s="125" t="str">
        <f>IF(AND(ConsolGeog[[#This Row],[Presented CS - 16-17 (2014)]]+ConsolGeog[[#This Row],[Presented CS - 18-24 (2014)]]&lt;&gt;0,ConsolGeog[[#This Row],[Presented CS - 16-24 (2014)]]&lt;&gt;0),"ERROR","")</f>
        <v/>
      </c>
      <c r="AF154" s="125" t="str">
        <f>IF(AND(ConsolGeog[[#This Row],[Assessed HS - 16-17 (2014)]]+ConsolGeog[[#This Row],[Assessed HS - 18-24 (2014)]]&lt;&gt;0,ConsolGeog[[#This Row],[Assessed HS - 16-24 (2014)]]&lt;&gt;0),"ERROR","")</f>
        <v/>
      </c>
      <c r="AG154" s="125" t="str">
        <f>IF(AND(ConsolGeog[[#This Row],[Assessed CS - 16-17 (2014)]]+ConsolGeog[[#This Row],[Assessed CS - 18-24 (2014)]]&lt;&gt;0,ConsolGeog[[#This Row],[Assessed CS - 16-24 (2014)]]&lt;&gt;0),"ERROR","")</f>
        <v/>
      </c>
      <c r="AH15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55" spans="1:35" ht="15" customHeight="1">
      <c r="A155" s="38" t="s">
        <v>651</v>
      </c>
      <c r="B155" s="38" t="s">
        <v>152</v>
      </c>
      <c r="C155" s="38">
        <v>56170</v>
      </c>
      <c r="D155" s="38">
        <v>2352.33</v>
      </c>
      <c r="E155" s="38" t="s">
        <v>651</v>
      </c>
      <c r="F155" s="116" t="str">
        <f>IF(ISERROR(MATCH(ConsolGeog[[#This Row],[lad14cd]],CentrepointSourced[2014 ONS Code],0)),1,"")</f>
        <v/>
      </c>
      <c r="G155" s="113" t="str">
        <f>TRIM(IF(ConsolGeog[[#This Row],[Not in Centre Point Sourced?]]=1,INDEX(LKP_MissingLATypesDQ[TYPE],MATCH(ConsolGeog[[#This Row],[lad14cd]],LKP_MissingLATypesDQ[ONS_CODE],0)),INDEX(CentrepointSourced[LA Type DQ],MATCH(ConsolGeog[[#This Row],[lad14cd]],CentrepointSourced[2014 ONS Code],0))))</f>
        <v>District</v>
      </c>
      <c r="H155" s="117" t="str">
        <f>IF(OR(ConsolGeog[[#This Row],[LA Type]]="Unitary",ConsolGeog[[#This Row],[LA Type]]="District"),"England",INDEX(CentrepointSourced[Country],MATCH(ConsolGeog[[#This Row],[lad14cd]],CentrepointSourced[2014 ONS Code],0)))</f>
        <v>England</v>
      </c>
      <c r="I15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55" s="114">
        <f>SUMIFS(CentrepointSourced[Presented HS - 16-17],CentrepointSourced[2014 ONS Code],ConsolGeog[[#This Row],[lad14cd]],CentrepointSourced[Year],2014)</f>
        <v>3</v>
      </c>
      <c r="K155" s="114">
        <f>SUMIFS(CentrepointSourced[Presented HS - 16-24],CentrepointSourced[2014 ONS Code],ConsolGeog[[#This Row],[lad14cd]],CentrepointSourced[Year],2014)</f>
        <v>0</v>
      </c>
      <c r="L155" s="114">
        <f>SUMIFS(CentrepointSourced[Presented HS - 18-24],CentrepointSourced[2014 ONS Code],ConsolGeog[[#This Row],[lad14cd]],CentrepointSourced[Year],2014)</f>
        <v>26</v>
      </c>
      <c r="M155" s="114">
        <f>SUMIFS(CentrepointSourced[Assessed HS - 16-17],CentrepointSourced[2014 ONS Code],ConsolGeog[[#This Row],[lad14cd]],CentrepointSourced[Year],2014)</f>
        <v>3</v>
      </c>
      <c r="N155" s="114">
        <f>SUMIFS(CentrepointSourced[Assessed HS - 16-24],CentrepointSourced[2014 ONS Code],ConsolGeog[[#This Row],[lad14cd]],CentrepointSourced[Year],2014)</f>
        <v>0</v>
      </c>
      <c r="O155" s="114">
        <f>SUMIFS(CentrepointSourced[Assessed HS - 18-24],CentrepointSourced[2014 ONS Code],ConsolGeog[[#This Row],[lad14cd]],CentrepointSourced[Year],2014)</f>
        <v>26</v>
      </c>
      <c r="P155" s="114">
        <f>SUMIFS(CentrepointSourced[Presented CS - 16-17],CentrepointSourced[Local Authority DQ],ConsolGeog[[#This Row],[County Name]],CentrepointSourced[Year],2014)</f>
        <v>37</v>
      </c>
      <c r="Q155" s="114">
        <f>SUMIFS(CentrepointSourced[Presented CS - 16-24],CentrepointSourced[Local Authority DQ],ConsolGeog[[#This Row],[County Name]],CentrepointSourced[Year],2014)</f>
        <v>0</v>
      </c>
      <c r="R155" s="114">
        <f>SUMIFS(CentrepointSourced[Presented CS - 18-24],CentrepointSourced[Local Authority DQ],ConsolGeog[[#This Row],[County Name]],CentrepointSourced[Year],2014)</f>
        <v>0</v>
      </c>
      <c r="S155" s="114">
        <f>SUMIFS(CentrepointSourced[Assessed CS - 16-17],CentrepointSourced[Local Authority DQ],ConsolGeog[[#This Row],[County Name]],CentrepointSourced[Year],2014)</f>
        <v>0</v>
      </c>
      <c r="T155" s="114">
        <f>SUMIFS(CentrepointSourced[Assessed CS - 16-24],CentrepointSourced[Local Authority DQ],ConsolGeog[[#This Row],[County Name]],CentrepointSourced[Year],2014)</f>
        <v>0</v>
      </c>
      <c r="U155" s="114">
        <f>SUMIFS(CentrepointSourced[Assessed CS - 18-24],CentrepointSourced[Local Authority DQ],ConsolGeog[[#This Row],[County Name]],CentrepointSourced[Year],2014)</f>
        <v>0</v>
      </c>
      <c r="V155" s="114">
        <f>IF(ConsolGeog[[#This Row],[LA Type]]="District",SUMIFS(ConsolGeog[population],ConsolGeog[LA Type],"District",ConsolGeog[County Name],ConsolGeog[[#This Row],[County Name]]),IF(ConsolGeog[[#This Row],[LA Type]]="Unitary",ConsolGeog[[#This Row],[population]],0))</f>
        <v>650489</v>
      </c>
      <c r="W155" s="115">
        <f>IF(ConsolGeog[[#This Row],[COUNTY: Sum of districts'' populations '[non additive!']]]=0,0,ConsolGeog[[#This Row],[population]]/ConsolGeog[[#This Row],[COUNTY: Sum of districts'' populations '[non additive!']]])</f>
        <v>8.6350422528282567E-2</v>
      </c>
      <c r="X155" s="125">
        <f>ConsolGeog[[#This Row],[COUNTY: Presented CS - 16-17 (2014) '[non additive!']]]*ConsolGeog[[#This Row],[County Stats Distribution Factor]]</f>
        <v>3.1949656335464551</v>
      </c>
      <c r="Y155" s="125">
        <f>ConsolGeog[[#This Row],[COUNTY: Presented CS - 16-24 (2014) '[non additive!']]]*ConsolGeog[[#This Row],[County Stats Distribution Factor]]</f>
        <v>0</v>
      </c>
      <c r="Z155" s="125">
        <f>ConsolGeog[[#This Row],[COUNTY: Presented CS - 18-24 (2014) '[non additive!']]]*ConsolGeog[[#This Row],[County Stats Distribution Factor]]</f>
        <v>0</v>
      </c>
      <c r="AA155" s="125">
        <f>ConsolGeog[[#This Row],[COUNTY: Assessed CS - 16-17 (2014) '[non additive!']]]*ConsolGeog[[#This Row],[County Stats Distribution Factor]]</f>
        <v>0</v>
      </c>
      <c r="AB155" s="125">
        <f>ConsolGeog[[#This Row],[COUNTY: Assessed CS - 16-24 (2014) '[non additive!']]]*ConsolGeog[[#This Row],[County Stats Distribution Factor]]</f>
        <v>0</v>
      </c>
      <c r="AC155" s="125">
        <f>ConsolGeog[[#This Row],[COUNTY: Assessed CS - 18-24 (2014) '[non additive!']]]*ConsolGeog[[#This Row],[County Stats Distribution Factor]]</f>
        <v>0</v>
      </c>
      <c r="AD155" s="125" t="str">
        <f>IF(AND(ConsolGeog[[#This Row],[Presented HS - 16-17 (2014)]]+ConsolGeog[[#This Row],[Presented HS - 18-24 (2014)]]&lt;&gt;0,ConsolGeog[[#This Row],[Presented HS - 16-24 (2014)]]&lt;&gt;0),"ERROR","")</f>
        <v/>
      </c>
      <c r="AE155" s="125" t="str">
        <f>IF(AND(ConsolGeog[[#This Row],[Presented CS - 16-17 (2014)]]+ConsolGeog[[#This Row],[Presented CS - 18-24 (2014)]]&lt;&gt;0,ConsolGeog[[#This Row],[Presented CS - 16-24 (2014)]]&lt;&gt;0),"ERROR","")</f>
        <v/>
      </c>
      <c r="AF155" s="125" t="str">
        <f>IF(AND(ConsolGeog[[#This Row],[Assessed HS - 16-17 (2014)]]+ConsolGeog[[#This Row],[Assessed HS - 18-24 (2014)]]&lt;&gt;0,ConsolGeog[[#This Row],[Assessed HS - 16-24 (2014)]]&lt;&gt;0),"ERROR","")</f>
        <v/>
      </c>
      <c r="AG155" s="125" t="str">
        <f>IF(AND(ConsolGeog[[#This Row],[Assessed CS - 16-17 (2014)]]+ConsolGeog[[#This Row],[Assessed CS - 18-24 (2014)]]&lt;&gt;0,ConsolGeog[[#This Row],[Assessed CS - 16-24 (2014)]]&lt;&gt;0),"ERROR","")</f>
        <v/>
      </c>
      <c r="AH15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6" spans="1:35" s="35" customFormat="1">
      <c r="A156" s="38" t="s">
        <v>649</v>
      </c>
      <c r="B156" s="38" t="s">
        <v>650</v>
      </c>
      <c r="C156" s="38">
        <v>87059</v>
      </c>
      <c r="D156" s="38">
        <v>11070.03</v>
      </c>
      <c r="E156" s="38" t="s">
        <v>649</v>
      </c>
      <c r="F156" s="112">
        <f>IF(ISERROR(MATCH(ConsolGeog[[#This Row],[lad14cd]],CentrepointSourced[2014 ONS Code],0)),1,"")</f>
        <v>1</v>
      </c>
      <c r="G156" s="113" t="str">
        <f>TRIM(IF(ConsolGeog[[#This Row],[Not in Centre Point Sourced?]]=1,INDEX(LKP_MissingLATypesDQ[TYPE],MATCH(ConsolGeog[[#This Row],[lad14cd]],LKP_MissingLATypesDQ[ONS_CODE],0)),INDEX(CentrepointSourced[LA Type DQ],MATCH(ConsolGeog[[#This Row],[lad14cd]],CentrepointSourced[2014 ONS Code],0))))</f>
        <v>District</v>
      </c>
      <c r="H156" s="113" t="str">
        <f>IF(OR(ConsolGeog[[#This Row],[LA Type]]="Unitary",ConsolGeog[[#This Row],[LA Type]]="District"),"England",INDEX(CentrepointSourced[Country],MATCH(ConsolGeog[[#This Row],[lad14cd]],CentrepointSourced[2014 ONS Code],0)))</f>
        <v>England</v>
      </c>
      <c r="I15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56" s="114">
        <f>SUMIFS(CentrepointSourced[Presented HS - 16-17],CentrepointSourced[2014 ONS Code],ConsolGeog[[#This Row],[lad14cd]],CentrepointSourced[Year],2014)</f>
        <v>0</v>
      </c>
      <c r="K156" s="114">
        <f>SUMIFS(CentrepointSourced[Presented HS - 16-24],CentrepointSourced[2014 ONS Code],ConsolGeog[[#This Row],[lad14cd]],CentrepointSourced[Year],2014)</f>
        <v>0</v>
      </c>
      <c r="L156" s="114">
        <f>SUMIFS(CentrepointSourced[Presented HS - 18-24],CentrepointSourced[2014 ONS Code],ConsolGeog[[#This Row],[lad14cd]],CentrepointSourced[Year],2014)</f>
        <v>0</v>
      </c>
      <c r="M156" s="114">
        <f>SUMIFS(CentrepointSourced[Assessed HS - 16-17],CentrepointSourced[2014 ONS Code],ConsolGeog[[#This Row],[lad14cd]],CentrepointSourced[Year],2014)</f>
        <v>0</v>
      </c>
      <c r="N156" s="114">
        <f>SUMIFS(CentrepointSourced[Assessed HS - 16-24],CentrepointSourced[2014 ONS Code],ConsolGeog[[#This Row],[lad14cd]],CentrepointSourced[Year],2014)</f>
        <v>0</v>
      </c>
      <c r="O156" s="114">
        <f>SUMIFS(CentrepointSourced[Assessed HS - 18-24],CentrepointSourced[2014 ONS Code],ConsolGeog[[#This Row],[lad14cd]],CentrepointSourced[Year],2014)</f>
        <v>0</v>
      </c>
      <c r="P156" s="114">
        <f>SUMIFS(CentrepointSourced[Presented CS - 16-17],CentrepointSourced[Local Authority DQ],ConsolGeog[[#This Row],[County Name]],CentrepointSourced[Year],2014)</f>
        <v>0</v>
      </c>
      <c r="Q156" s="114">
        <f>SUMIFS(CentrepointSourced[Presented CS - 16-24],CentrepointSourced[Local Authority DQ],ConsolGeog[[#This Row],[County Name]],CentrepointSourced[Year],2014)</f>
        <v>0</v>
      </c>
      <c r="R156" s="114">
        <f>SUMIFS(CentrepointSourced[Presented CS - 18-24],CentrepointSourced[Local Authority DQ],ConsolGeog[[#This Row],[County Name]],CentrepointSourced[Year],2014)</f>
        <v>0</v>
      </c>
      <c r="S156" s="114">
        <f>SUMIFS(CentrepointSourced[Assessed CS - 16-17],CentrepointSourced[Local Authority DQ],ConsolGeog[[#This Row],[County Name]],CentrepointSourced[Year],2014)</f>
        <v>0</v>
      </c>
      <c r="T156" s="114">
        <f>SUMIFS(CentrepointSourced[Assessed CS - 16-24],CentrepointSourced[Local Authority DQ],ConsolGeog[[#This Row],[County Name]],CentrepointSourced[Year],2014)</f>
        <v>0</v>
      </c>
      <c r="U156" s="114">
        <f>SUMIFS(CentrepointSourced[Assessed CS - 18-24],CentrepointSourced[Local Authority DQ],ConsolGeog[[#This Row],[County Name]],CentrepointSourced[Year],2014)</f>
        <v>0</v>
      </c>
      <c r="V156" s="114">
        <f>IF(ConsolGeog[[#This Row],[LA Type]]="District",SUMIFS(ConsolGeog[population],ConsolGeog[LA Type],"District",ConsolGeog[County Name],ConsolGeog[[#This Row],[County Name]]),IF(ConsolGeog[[#This Row],[LA Type]]="Unitary",ConsolGeog[[#This Row],[population]],0))</f>
        <v>1171339</v>
      </c>
      <c r="W156" s="115">
        <f>IF(ConsolGeog[[#This Row],[COUNTY: Sum of districts'' populations '[non additive!']]]=0,0,ConsolGeog[[#This Row],[population]]/ConsolGeog[[#This Row],[COUNTY: Sum of districts'' populations '[non additive!']]])</f>
        <v>7.43243416295368E-2</v>
      </c>
      <c r="X156" s="125">
        <f>ConsolGeog[[#This Row],[COUNTY: Presented CS - 16-17 (2014) '[non additive!']]]*ConsolGeog[[#This Row],[County Stats Distribution Factor]]</f>
        <v>0</v>
      </c>
      <c r="Y156" s="125">
        <f>ConsolGeog[[#This Row],[COUNTY: Presented CS - 16-24 (2014) '[non additive!']]]*ConsolGeog[[#This Row],[County Stats Distribution Factor]]</f>
        <v>0</v>
      </c>
      <c r="Z156" s="125">
        <f>ConsolGeog[[#This Row],[COUNTY: Presented CS - 18-24 (2014) '[non additive!']]]*ConsolGeog[[#This Row],[County Stats Distribution Factor]]</f>
        <v>0</v>
      </c>
      <c r="AA156" s="125">
        <f>ConsolGeog[[#This Row],[COUNTY: Assessed CS - 16-17 (2014) '[non additive!']]]*ConsolGeog[[#This Row],[County Stats Distribution Factor]]</f>
        <v>0</v>
      </c>
      <c r="AB156" s="125">
        <f>ConsolGeog[[#This Row],[COUNTY: Assessed CS - 16-24 (2014) '[non additive!']]]*ConsolGeog[[#This Row],[County Stats Distribution Factor]]</f>
        <v>0</v>
      </c>
      <c r="AC156" s="125">
        <f>ConsolGeog[[#This Row],[COUNTY: Assessed CS - 18-24 (2014) '[non additive!']]]*ConsolGeog[[#This Row],[County Stats Distribution Factor]]</f>
        <v>0</v>
      </c>
      <c r="AD156" s="125" t="str">
        <f>IF(AND(ConsolGeog[[#This Row],[Presented HS - 16-17 (2014)]]+ConsolGeog[[#This Row],[Presented HS - 18-24 (2014)]]&lt;&gt;0,ConsolGeog[[#This Row],[Presented HS - 16-24 (2014)]]&lt;&gt;0),"ERROR","")</f>
        <v/>
      </c>
      <c r="AE156" s="125" t="str">
        <f>IF(AND(ConsolGeog[[#This Row],[Presented CS - 16-17 (2014)]]+ConsolGeog[[#This Row],[Presented CS - 18-24 (2014)]]&lt;&gt;0,ConsolGeog[[#This Row],[Presented CS - 16-24 (2014)]]&lt;&gt;0),"ERROR","")</f>
        <v/>
      </c>
      <c r="AF156" s="125" t="str">
        <f>IF(AND(ConsolGeog[[#This Row],[Assessed HS - 16-17 (2014)]]+ConsolGeog[[#This Row],[Assessed HS - 18-24 (2014)]]&lt;&gt;0,ConsolGeog[[#This Row],[Assessed HS - 16-24 (2014)]]&lt;&gt;0),"ERROR","")</f>
        <v/>
      </c>
      <c r="AG156" s="125" t="str">
        <f>IF(AND(ConsolGeog[[#This Row],[Assessed CS - 16-17 (2014)]]+ConsolGeog[[#This Row],[Assessed CS - 18-24 (2014)]]&lt;&gt;0,ConsolGeog[[#This Row],[Assessed CS - 16-24 (2014)]]&lt;&gt;0),"ERROR","")</f>
        <v/>
      </c>
      <c r="AH15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7" spans="1:35" s="35" customFormat="1" ht="15" customHeight="1">
      <c r="A157" s="38" t="s">
        <v>648</v>
      </c>
      <c r="B157" s="38" t="s">
        <v>63</v>
      </c>
      <c r="C157" s="38">
        <v>107155</v>
      </c>
      <c r="D157" s="38">
        <v>20279.689999999999</v>
      </c>
      <c r="E157" s="38" t="s">
        <v>648</v>
      </c>
      <c r="F157" s="112" t="str">
        <f>IF(ISERROR(MATCH(ConsolGeog[[#This Row],[lad14cd]],CentrepointSourced[2014 ONS Code],0)),1,"")</f>
        <v/>
      </c>
      <c r="G157" s="113" t="str">
        <f>TRIM(IF(ConsolGeog[[#This Row],[Not in Centre Point Sourced?]]=1,INDEX(LKP_MissingLATypesDQ[TYPE],MATCH(ConsolGeog[[#This Row],[lad14cd]],LKP_MissingLATypesDQ[ONS_CODE],0)),INDEX(CentrepointSourced[LA Type DQ],MATCH(ConsolGeog[[#This Row],[lad14cd]],CentrepointSourced[2014 ONS Code],0))))</f>
        <v>District</v>
      </c>
      <c r="H157" s="113" t="str">
        <f>IF(OR(ConsolGeog[[#This Row],[LA Type]]="Unitary",ConsolGeog[[#This Row],[LA Type]]="District"),"England",INDEX(CentrepointSourced[Country],MATCH(ConsolGeog[[#This Row],[lad14cd]],CentrepointSourced[2014 ONS Code],0)))</f>
        <v>England</v>
      </c>
      <c r="I15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57" s="114">
        <f>SUMIFS(CentrepointSourced[Presented HS - 16-17],CentrepointSourced[2014 ONS Code],ConsolGeog[[#This Row],[lad14cd]],CentrepointSourced[Year],2014)</f>
        <v>11</v>
      </c>
      <c r="K157" s="114">
        <f>SUMIFS(CentrepointSourced[Presented HS - 16-24],CentrepointSourced[2014 ONS Code],ConsolGeog[[#This Row],[lad14cd]],CentrepointSourced[Year],2014)</f>
        <v>0</v>
      </c>
      <c r="L157" s="114">
        <f>SUMIFS(CentrepointSourced[Presented HS - 18-24],CentrepointSourced[2014 ONS Code],ConsolGeog[[#This Row],[lad14cd]],CentrepointSourced[Year],2014)</f>
        <v>14</v>
      </c>
      <c r="M157" s="114">
        <f>SUMIFS(CentrepointSourced[Assessed HS - 16-17],CentrepointSourced[2014 ONS Code],ConsolGeog[[#This Row],[lad14cd]],CentrepointSourced[Year],2014)</f>
        <v>11</v>
      </c>
      <c r="N157" s="114">
        <f>SUMIFS(CentrepointSourced[Assessed HS - 16-24],CentrepointSourced[2014 ONS Code],ConsolGeog[[#This Row],[lad14cd]],CentrepointSourced[Year],2014)</f>
        <v>0</v>
      </c>
      <c r="O157" s="114">
        <f>SUMIFS(CentrepointSourced[Assessed HS - 18-24],CentrepointSourced[2014 ONS Code],ConsolGeog[[#This Row],[lad14cd]],CentrepointSourced[Year],2014)</f>
        <v>14</v>
      </c>
      <c r="P157" s="114">
        <f>SUMIFS(CentrepointSourced[Presented CS - 16-17],CentrepointSourced[Local Authority DQ],ConsolGeog[[#This Row],[County Name]],CentrepointSourced[Year],2014)</f>
        <v>0</v>
      </c>
      <c r="Q157" s="114">
        <f>SUMIFS(CentrepointSourced[Presented CS - 16-24],CentrepointSourced[Local Authority DQ],ConsolGeog[[#This Row],[County Name]],CentrepointSourced[Year],2014)</f>
        <v>0</v>
      </c>
      <c r="R157" s="114">
        <f>SUMIFS(CentrepointSourced[Presented CS - 18-24],CentrepointSourced[Local Authority DQ],ConsolGeog[[#This Row],[County Name]],CentrepointSourced[Year],2014)</f>
        <v>0</v>
      </c>
      <c r="S157" s="114">
        <f>SUMIFS(CentrepointSourced[Assessed CS - 16-17],CentrepointSourced[Local Authority DQ],ConsolGeog[[#This Row],[County Name]],CentrepointSourced[Year],2014)</f>
        <v>0</v>
      </c>
      <c r="T157" s="114">
        <f>SUMIFS(CentrepointSourced[Assessed CS - 16-24],CentrepointSourced[Local Authority DQ],ConsolGeog[[#This Row],[County Name]],CentrepointSourced[Year],2014)</f>
        <v>0</v>
      </c>
      <c r="U157" s="114">
        <f>SUMIFS(CentrepointSourced[Assessed CS - 18-24],CentrepointSourced[Local Authority DQ],ConsolGeog[[#This Row],[County Name]],CentrepointSourced[Year],2014)</f>
        <v>0</v>
      </c>
      <c r="V157" s="114">
        <f>IF(ConsolGeog[[#This Row],[LA Type]]="District",SUMIFS(ConsolGeog[population],ConsolGeog[LA Type],"District",ConsolGeog[County Name],ConsolGeog[[#This Row],[County Name]]),IF(ConsolGeog[[#This Row],[LA Type]]="Unitary",ConsolGeog[[#This Row],[population]],0))</f>
        <v>1171339</v>
      </c>
      <c r="W157" s="115">
        <f>IF(ConsolGeog[[#This Row],[COUNTY: Sum of districts'' populations '[non additive!']]]=0,0,ConsolGeog[[#This Row],[population]]/ConsolGeog[[#This Row],[COUNTY: Sum of districts'' populations '[non additive!']]])</f>
        <v>9.1480775420266891E-2</v>
      </c>
      <c r="X157" s="125">
        <f>ConsolGeog[[#This Row],[COUNTY: Presented CS - 16-17 (2014) '[non additive!']]]*ConsolGeog[[#This Row],[County Stats Distribution Factor]]</f>
        <v>0</v>
      </c>
      <c r="Y157" s="125">
        <f>ConsolGeog[[#This Row],[COUNTY: Presented CS - 16-24 (2014) '[non additive!']]]*ConsolGeog[[#This Row],[County Stats Distribution Factor]]</f>
        <v>0</v>
      </c>
      <c r="Z157" s="125">
        <f>ConsolGeog[[#This Row],[COUNTY: Presented CS - 18-24 (2014) '[non additive!']]]*ConsolGeog[[#This Row],[County Stats Distribution Factor]]</f>
        <v>0</v>
      </c>
      <c r="AA157" s="125">
        <f>ConsolGeog[[#This Row],[COUNTY: Assessed CS - 16-17 (2014) '[non additive!']]]*ConsolGeog[[#This Row],[County Stats Distribution Factor]]</f>
        <v>0</v>
      </c>
      <c r="AB157" s="125">
        <f>ConsolGeog[[#This Row],[COUNTY: Assessed CS - 16-24 (2014) '[non additive!']]]*ConsolGeog[[#This Row],[County Stats Distribution Factor]]</f>
        <v>0</v>
      </c>
      <c r="AC157" s="125">
        <f>ConsolGeog[[#This Row],[COUNTY: Assessed CS - 18-24 (2014) '[non additive!']]]*ConsolGeog[[#This Row],[County Stats Distribution Factor]]</f>
        <v>0</v>
      </c>
      <c r="AD157" s="125" t="str">
        <f>IF(AND(ConsolGeog[[#This Row],[Presented HS - 16-17 (2014)]]+ConsolGeog[[#This Row],[Presented HS - 18-24 (2014)]]&lt;&gt;0,ConsolGeog[[#This Row],[Presented HS - 16-24 (2014)]]&lt;&gt;0),"ERROR","")</f>
        <v/>
      </c>
      <c r="AE157" s="125" t="str">
        <f>IF(AND(ConsolGeog[[#This Row],[Presented CS - 16-17 (2014)]]+ConsolGeog[[#This Row],[Presented CS - 18-24 (2014)]]&lt;&gt;0,ConsolGeog[[#This Row],[Presented CS - 16-24 (2014)]]&lt;&gt;0),"ERROR","")</f>
        <v/>
      </c>
      <c r="AF157" s="125" t="str">
        <f>IF(AND(ConsolGeog[[#This Row],[Assessed HS - 16-17 (2014)]]+ConsolGeog[[#This Row],[Assessed HS - 18-24 (2014)]]&lt;&gt;0,ConsolGeog[[#This Row],[Assessed HS - 16-24 (2014)]]&lt;&gt;0),"ERROR","")</f>
        <v/>
      </c>
      <c r="AG157" s="125" t="str">
        <f>IF(AND(ConsolGeog[[#This Row],[Assessed CS - 16-17 (2014)]]+ConsolGeog[[#This Row],[Assessed CS - 18-24 (2014)]]&lt;&gt;0,ConsolGeog[[#This Row],[Assessed CS - 16-24 (2014)]]&lt;&gt;0),"ERROR","")</f>
        <v/>
      </c>
      <c r="AH15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8" spans="1:35" s="35" customFormat="1" ht="15" customHeight="1">
      <c r="A158" s="38" t="s">
        <v>647</v>
      </c>
      <c r="B158" s="38" t="s">
        <v>249</v>
      </c>
      <c r="C158" s="38">
        <v>64637</v>
      </c>
      <c r="D158" s="38">
        <v>36153.769999999997</v>
      </c>
      <c r="E158" s="38" t="s">
        <v>647</v>
      </c>
      <c r="F158" s="112" t="str">
        <f>IF(ISERROR(MATCH(ConsolGeog[[#This Row],[lad14cd]],CentrepointSourced[2014 ONS Code],0)),1,"")</f>
        <v/>
      </c>
      <c r="G158" s="113" t="str">
        <f>TRIM(IF(ConsolGeog[[#This Row],[Not in Centre Point Sourced?]]=1,INDEX(LKP_MissingLATypesDQ[TYPE],MATCH(ConsolGeog[[#This Row],[lad14cd]],LKP_MissingLATypesDQ[ONS_CODE],0)),INDEX(CentrepointSourced[LA Type DQ],MATCH(ConsolGeog[[#This Row],[lad14cd]],CentrepointSourced[2014 ONS Code],0))))</f>
        <v>District</v>
      </c>
      <c r="H158" s="113" t="str">
        <f>IF(OR(ConsolGeog[[#This Row],[LA Type]]="Unitary",ConsolGeog[[#This Row],[LA Type]]="District"),"England",INDEX(CentrepointSourced[Country],MATCH(ConsolGeog[[#This Row],[lad14cd]],CentrepointSourced[2014 ONS Code],0)))</f>
        <v>England</v>
      </c>
      <c r="I15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58" s="114">
        <f>SUMIFS(CentrepointSourced[Presented HS - 16-17],CentrepointSourced[2014 ONS Code],ConsolGeog[[#This Row],[lad14cd]],CentrepointSourced[Year],2014)</f>
        <v>26</v>
      </c>
      <c r="K158" s="114">
        <f>SUMIFS(CentrepointSourced[Presented HS - 16-24],CentrepointSourced[2014 ONS Code],ConsolGeog[[#This Row],[lad14cd]],CentrepointSourced[Year],2014)</f>
        <v>0</v>
      </c>
      <c r="L158" s="114">
        <f>SUMIFS(CentrepointSourced[Presented HS - 18-24],CentrepointSourced[2014 ONS Code],ConsolGeog[[#This Row],[lad14cd]],CentrepointSourced[Year],2014)</f>
        <v>23</v>
      </c>
      <c r="M158" s="114">
        <f>SUMIFS(CentrepointSourced[Assessed HS - 16-17],CentrepointSourced[2014 ONS Code],ConsolGeog[[#This Row],[lad14cd]],CentrepointSourced[Year],2014)</f>
        <v>3</v>
      </c>
      <c r="N158" s="114">
        <f>SUMIFS(CentrepointSourced[Assessed HS - 16-24],CentrepointSourced[2014 ONS Code],ConsolGeog[[#This Row],[lad14cd]],CentrepointSourced[Year],2014)</f>
        <v>0</v>
      </c>
      <c r="O158" s="114">
        <f>SUMIFS(CentrepointSourced[Assessed HS - 18-24],CentrepointSourced[2014 ONS Code],ConsolGeog[[#This Row],[lad14cd]],CentrepointSourced[Year],2014)</f>
        <v>23</v>
      </c>
      <c r="P158" s="114">
        <f>SUMIFS(CentrepointSourced[Presented CS - 16-17],CentrepointSourced[Local Authority DQ],ConsolGeog[[#This Row],[County Name]],CentrepointSourced[Year],2014)</f>
        <v>0</v>
      </c>
      <c r="Q158" s="114">
        <f>SUMIFS(CentrepointSourced[Presented CS - 16-24],CentrepointSourced[Local Authority DQ],ConsolGeog[[#This Row],[County Name]],CentrepointSourced[Year],2014)</f>
        <v>0</v>
      </c>
      <c r="R158" s="114">
        <f>SUMIFS(CentrepointSourced[Presented CS - 18-24],CentrepointSourced[Local Authority DQ],ConsolGeog[[#This Row],[County Name]],CentrepointSourced[Year],2014)</f>
        <v>0</v>
      </c>
      <c r="S158" s="114">
        <f>SUMIFS(CentrepointSourced[Assessed CS - 16-17],CentrepointSourced[Local Authority DQ],ConsolGeog[[#This Row],[County Name]],CentrepointSourced[Year],2014)</f>
        <v>0</v>
      </c>
      <c r="T158" s="114">
        <f>SUMIFS(CentrepointSourced[Assessed CS - 16-24],CentrepointSourced[Local Authority DQ],ConsolGeog[[#This Row],[County Name]],CentrepointSourced[Year],2014)</f>
        <v>0</v>
      </c>
      <c r="U158" s="114">
        <f>SUMIFS(CentrepointSourced[Assessed CS - 18-24],CentrepointSourced[Local Authority DQ],ConsolGeog[[#This Row],[County Name]],CentrepointSourced[Year],2014)</f>
        <v>0</v>
      </c>
      <c r="V158" s="114">
        <f>IF(ConsolGeog[[#This Row],[LA Type]]="District",SUMIFS(ConsolGeog[population],ConsolGeog[LA Type],"District",ConsolGeog[County Name],ConsolGeog[[#This Row],[County Name]]),IF(ConsolGeog[[#This Row],[LA Type]]="Unitary",ConsolGeog[[#This Row],[population]],0))</f>
        <v>713653</v>
      </c>
      <c r="W158" s="115">
        <f>IF(ConsolGeog[[#This Row],[COUNTY: Sum of districts'' populations '[non additive!']]]=0,0,ConsolGeog[[#This Row],[population]]/ConsolGeog[[#This Row],[COUNTY: Sum of districts'' populations '[non additive!']]])</f>
        <v>9.0572028703025137E-2</v>
      </c>
      <c r="X158" s="125">
        <f>ConsolGeog[[#This Row],[COUNTY: Presented CS - 16-17 (2014) '[non additive!']]]*ConsolGeog[[#This Row],[County Stats Distribution Factor]]</f>
        <v>0</v>
      </c>
      <c r="Y158" s="125">
        <f>ConsolGeog[[#This Row],[COUNTY: Presented CS - 16-24 (2014) '[non additive!']]]*ConsolGeog[[#This Row],[County Stats Distribution Factor]]</f>
        <v>0</v>
      </c>
      <c r="Z158" s="125">
        <f>ConsolGeog[[#This Row],[COUNTY: Presented CS - 18-24 (2014) '[non additive!']]]*ConsolGeog[[#This Row],[County Stats Distribution Factor]]</f>
        <v>0</v>
      </c>
      <c r="AA158" s="125">
        <f>ConsolGeog[[#This Row],[COUNTY: Assessed CS - 16-17 (2014) '[non additive!']]]*ConsolGeog[[#This Row],[County Stats Distribution Factor]]</f>
        <v>0</v>
      </c>
      <c r="AB158" s="125">
        <f>ConsolGeog[[#This Row],[COUNTY: Assessed CS - 16-24 (2014) '[non additive!']]]*ConsolGeog[[#This Row],[County Stats Distribution Factor]]</f>
        <v>0</v>
      </c>
      <c r="AC158" s="125">
        <f>ConsolGeog[[#This Row],[COUNTY: Assessed CS - 18-24 (2014) '[non additive!']]]*ConsolGeog[[#This Row],[County Stats Distribution Factor]]</f>
        <v>0</v>
      </c>
      <c r="AD158" s="125" t="str">
        <f>IF(AND(ConsolGeog[[#This Row],[Presented HS - 16-17 (2014)]]+ConsolGeog[[#This Row],[Presented HS - 18-24 (2014)]]&lt;&gt;0,ConsolGeog[[#This Row],[Presented HS - 16-24 (2014)]]&lt;&gt;0),"ERROR","")</f>
        <v/>
      </c>
      <c r="AE158" s="125" t="str">
        <f>IF(AND(ConsolGeog[[#This Row],[Presented CS - 16-17 (2014)]]+ConsolGeog[[#This Row],[Presented CS - 18-24 (2014)]]&lt;&gt;0,ConsolGeog[[#This Row],[Presented CS - 16-24 (2014)]]&lt;&gt;0),"ERROR","")</f>
        <v/>
      </c>
      <c r="AF158" s="125" t="str">
        <f>IF(AND(ConsolGeog[[#This Row],[Assessed HS - 16-17 (2014)]]+ConsolGeog[[#This Row],[Assessed HS - 18-24 (2014)]]&lt;&gt;0,ConsolGeog[[#This Row],[Assessed HS - 16-24 (2014)]]&lt;&gt;0),"ERROR","")</f>
        <v/>
      </c>
      <c r="AG158" s="125" t="str">
        <f>IF(AND(ConsolGeog[[#This Row],[Assessed CS - 16-17 (2014)]]+ConsolGeog[[#This Row],[Assessed CS - 18-24 (2014)]]&lt;&gt;0,ConsolGeog[[#This Row],[Assessed CS - 16-24 (2014)]]&lt;&gt;0),"ERROR","")</f>
        <v/>
      </c>
      <c r="AH15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59" spans="1:35" s="35" customFormat="1" ht="15" customHeight="1">
      <c r="A159" s="38" t="s">
        <v>646</v>
      </c>
      <c r="B159" s="38" t="s">
        <v>233</v>
      </c>
      <c r="C159" s="38">
        <v>136401</v>
      </c>
      <c r="D159" s="38">
        <v>176025.58</v>
      </c>
      <c r="E159" s="38" t="s">
        <v>646</v>
      </c>
      <c r="F159" s="112" t="str">
        <f>IF(ISERROR(MATCH(ConsolGeog[[#This Row],[lad14cd]],CentrepointSourced[2014 ONS Code],0)),1,"")</f>
        <v/>
      </c>
      <c r="G159" s="113" t="str">
        <f>TRIM(IF(ConsolGeog[[#This Row],[Not in Centre Point Sourced?]]=1,INDEX(LKP_MissingLATypesDQ[TYPE],MATCH(ConsolGeog[[#This Row],[lad14cd]],LKP_MissingLATypesDQ[ONS_CODE],0)),INDEX(CentrepointSourced[LA Type DQ],MATCH(ConsolGeog[[#This Row],[lad14cd]],CentrepointSourced[2014 ONS Code],0))))</f>
        <v>District</v>
      </c>
      <c r="H159" s="113" t="str">
        <f>IF(OR(ConsolGeog[[#This Row],[LA Type]]="Unitary",ConsolGeog[[#This Row],[LA Type]]="District"),"England",INDEX(CentrepointSourced[Country],MATCH(ConsolGeog[[#This Row],[lad14cd]],CentrepointSourced[2014 ONS Code],0)))</f>
        <v>England</v>
      </c>
      <c r="I15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59" s="114">
        <f>SUMIFS(CentrepointSourced[Presented HS - 16-17],CentrepointSourced[2014 ONS Code],ConsolGeog[[#This Row],[lad14cd]],CentrepointSourced[Year],2014)</f>
        <v>43</v>
      </c>
      <c r="K159" s="114">
        <f>SUMIFS(CentrepointSourced[Presented HS - 16-24],CentrepointSourced[2014 ONS Code],ConsolGeog[[#This Row],[lad14cd]],CentrepointSourced[Year],2014)</f>
        <v>0</v>
      </c>
      <c r="L159" s="114">
        <f>SUMIFS(CentrepointSourced[Presented HS - 18-24],CentrepointSourced[2014 ONS Code],ConsolGeog[[#This Row],[lad14cd]],CentrepointSourced[Year],2014)</f>
        <v>254</v>
      </c>
      <c r="M159" s="114">
        <f>SUMIFS(CentrepointSourced[Assessed HS - 16-17],CentrepointSourced[2014 ONS Code],ConsolGeog[[#This Row],[lad14cd]],CentrepointSourced[Year],2014)</f>
        <v>1</v>
      </c>
      <c r="N159" s="114">
        <f>SUMIFS(CentrepointSourced[Assessed HS - 16-24],CentrepointSourced[2014 ONS Code],ConsolGeog[[#This Row],[lad14cd]],CentrepointSourced[Year],2014)</f>
        <v>0</v>
      </c>
      <c r="O159" s="114">
        <f>SUMIFS(CentrepointSourced[Assessed HS - 18-24],CentrepointSourced[2014 ONS Code],ConsolGeog[[#This Row],[lad14cd]],CentrepointSourced[Year],2014)</f>
        <v>30</v>
      </c>
      <c r="P159" s="114">
        <f>SUMIFS(CentrepointSourced[Presented CS - 16-17],CentrepointSourced[Local Authority DQ],ConsolGeog[[#This Row],[County Name]],CentrepointSourced[Year],2014)</f>
        <v>0</v>
      </c>
      <c r="Q159" s="114">
        <f>SUMIFS(CentrepointSourced[Presented CS - 16-24],CentrepointSourced[Local Authority DQ],ConsolGeog[[#This Row],[County Name]],CentrepointSourced[Year],2014)</f>
        <v>0</v>
      </c>
      <c r="R159" s="114">
        <f>SUMIFS(CentrepointSourced[Presented CS - 18-24],CentrepointSourced[Local Authority DQ],ConsolGeog[[#This Row],[County Name]],CentrepointSourced[Year],2014)</f>
        <v>0</v>
      </c>
      <c r="S159" s="114">
        <f>SUMIFS(CentrepointSourced[Assessed CS - 16-17],CentrepointSourced[Local Authority DQ],ConsolGeog[[#This Row],[County Name]],CentrepointSourced[Year],2014)</f>
        <v>0</v>
      </c>
      <c r="T159" s="114">
        <f>SUMIFS(CentrepointSourced[Assessed CS - 16-24],CentrepointSourced[Local Authority DQ],ConsolGeog[[#This Row],[County Name]],CentrepointSourced[Year],2014)</f>
        <v>0</v>
      </c>
      <c r="U159" s="114">
        <f>SUMIFS(CentrepointSourced[Assessed CS - 18-24],CentrepointSourced[Local Authority DQ],ConsolGeog[[#This Row],[County Name]],CentrepointSourced[Year],2014)</f>
        <v>0</v>
      </c>
      <c r="V159" s="114">
        <f>IF(ConsolGeog[[#This Row],[LA Type]]="District",SUMIFS(ConsolGeog[population],ConsolGeog[LA Type],"District",ConsolGeog[County Name],ConsolGeog[[#This Row],[County Name]]),IF(ConsolGeog[[#This Row],[LA Type]]="Unitary",ConsolGeog[[#This Row],[population]],0))</f>
        <v>713653</v>
      </c>
      <c r="W159" s="115">
        <f>IF(ConsolGeog[[#This Row],[COUNTY: Sum of districts'' populations '[non additive!']]]=0,0,ConsolGeog[[#This Row],[population]]/ConsolGeog[[#This Row],[COUNTY: Sum of districts'' populations '[non additive!']]])</f>
        <v>0.19113070357722872</v>
      </c>
      <c r="X159" s="125">
        <f>ConsolGeog[[#This Row],[COUNTY: Presented CS - 16-17 (2014) '[non additive!']]]*ConsolGeog[[#This Row],[County Stats Distribution Factor]]</f>
        <v>0</v>
      </c>
      <c r="Y159" s="125">
        <f>ConsolGeog[[#This Row],[COUNTY: Presented CS - 16-24 (2014) '[non additive!']]]*ConsolGeog[[#This Row],[County Stats Distribution Factor]]</f>
        <v>0</v>
      </c>
      <c r="Z159" s="125">
        <f>ConsolGeog[[#This Row],[COUNTY: Presented CS - 18-24 (2014) '[non additive!']]]*ConsolGeog[[#This Row],[County Stats Distribution Factor]]</f>
        <v>0</v>
      </c>
      <c r="AA159" s="125">
        <f>ConsolGeog[[#This Row],[COUNTY: Assessed CS - 16-17 (2014) '[non additive!']]]*ConsolGeog[[#This Row],[County Stats Distribution Factor]]</f>
        <v>0</v>
      </c>
      <c r="AB159" s="125">
        <f>ConsolGeog[[#This Row],[COUNTY: Assessed CS - 16-24 (2014) '[non additive!']]]*ConsolGeog[[#This Row],[County Stats Distribution Factor]]</f>
        <v>0</v>
      </c>
      <c r="AC159" s="125">
        <f>ConsolGeog[[#This Row],[COUNTY: Assessed CS - 18-24 (2014) '[non additive!']]]*ConsolGeog[[#This Row],[County Stats Distribution Factor]]</f>
        <v>0</v>
      </c>
      <c r="AD159" s="125" t="str">
        <f>IF(AND(ConsolGeog[[#This Row],[Presented HS - 16-17 (2014)]]+ConsolGeog[[#This Row],[Presented HS - 18-24 (2014)]]&lt;&gt;0,ConsolGeog[[#This Row],[Presented HS - 16-24 (2014)]]&lt;&gt;0),"ERROR","")</f>
        <v/>
      </c>
      <c r="AE159" s="125" t="str">
        <f>IF(AND(ConsolGeog[[#This Row],[Presented CS - 16-17 (2014)]]+ConsolGeog[[#This Row],[Presented CS - 18-24 (2014)]]&lt;&gt;0,ConsolGeog[[#This Row],[Presented CS - 16-24 (2014)]]&lt;&gt;0),"ERROR","")</f>
        <v/>
      </c>
      <c r="AF159" s="125" t="str">
        <f>IF(AND(ConsolGeog[[#This Row],[Assessed HS - 16-17 (2014)]]+ConsolGeog[[#This Row],[Assessed HS - 18-24 (2014)]]&lt;&gt;0,ConsolGeog[[#This Row],[Assessed HS - 16-24 (2014)]]&lt;&gt;0),"ERROR","")</f>
        <v/>
      </c>
      <c r="AG159" s="125" t="str">
        <f>IF(AND(ConsolGeog[[#This Row],[Assessed CS - 16-17 (2014)]]+ConsolGeog[[#This Row],[Assessed CS - 18-24 (2014)]]&lt;&gt;0,ConsolGeog[[#This Row],[Assessed CS - 16-24 (2014)]]&lt;&gt;0),"ERROR","")</f>
        <v/>
      </c>
      <c r="AH15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5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0" spans="1:35">
      <c r="A160" s="38" t="s">
        <v>644</v>
      </c>
      <c r="B160" s="38" t="s">
        <v>645</v>
      </c>
      <c r="C160" s="38">
        <v>93541</v>
      </c>
      <c r="D160" s="38">
        <v>3568.8</v>
      </c>
      <c r="E160" s="38" t="s">
        <v>644</v>
      </c>
      <c r="F160" s="116" t="str">
        <f>IF(ISERROR(MATCH(ConsolGeog[[#This Row],[lad14cd]],CentrepointSourced[2014 ONS Code],0)),1,"")</f>
        <v/>
      </c>
      <c r="G160" s="113" t="str">
        <f>TRIM(IF(ConsolGeog[[#This Row],[Not in Centre Point Sourced?]]=1,INDEX(LKP_MissingLATypesDQ[TYPE],MATCH(ConsolGeog[[#This Row],[lad14cd]],LKP_MissingLATypesDQ[ONS_CODE],0)),INDEX(CentrepointSourced[LA Type DQ],MATCH(ConsolGeog[[#This Row],[lad14cd]],CentrepointSourced[2014 ONS Code],0))))</f>
        <v>District</v>
      </c>
      <c r="H160" s="117" t="str">
        <f>IF(OR(ConsolGeog[[#This Row],[LA Type]]="Unitary",ConsolGeog[[#This Row],[LA Type]]="District"),"England",INDEX(CentrepointSourced[Country],MATCH(ConsolGeog[[#This Row],[lad14cd]],CentrepointSourced[2014 ONS Code],0)))</f>
        <v>England</v>
      </c>
      <c r="I16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0" s="114">
        <f>SUMIFS(CentrepointSourced[Presented HS - 16-17],CentrepointSourced[2014 ONS Code],ConsolGeog[[#This Row],[lad14cd]],CentrepointSourced[Year],2014)</f>
        <v>0</v>
      </c>
      <c r="K160" s="114">
        <f>SUMIFS(CentrepointSourced[Presented HS - 16-24],CentrepointSourced[2014 ONS Code],ConsolGeog[[#This Row],[lad14cd]],CentrepointSourced[Year],2014)</f>
        <v>0</v>
      </c>
      <c r="L160" s="114">
        <f>SUMIFS(CentrepointSourced[Presented HS - 18-24],CentrepointSourced[2014 ONS Code],ConsolGeog[[#This Row],[lad14cd]],CentrepointSourced[Year],2014)</f>
        <v>353</v>
      </c>
      <c r="M160" s="114">
        <f>SUMIFS(CentrepointSourced[Assessed HS - 16-17],CentrepointSourced[2014 ONS Code],ConsolGeog[[#This Row],[lad14cd]],CentrepointSourced[Year],2014)</f>
        <v>0</v>
      </c>
      <c r="N160" s="114">
        <f>SUMIFS(CentrepointSourced[Assessed HS - 16-24],CentrepointSourced[2014 ONS Code],ConsolGeog[[#This Row],[lad14cd]],CentrepointSourced[Year],2014)</f>
        <v>0</v>
      </c>
      <c r="O160" s="114">
        <f>SUMIFS(CentrepointSourced[Assessed HS - 18-24],CentrepointSourced[2014 ONS Code],ConsolGeog[[#This Row],[lad14cd]],CentrepointSourced[Year],2014)</f>
        <v>353</v>
      </c>
      <c r="P160" s="114">
        <f>SUMIFS(CentrepointSourced[Presented CS - 16-17],CentrepointSourced[Local Authority DQ],ConsolGeog[[#This Row],[County Name]],CentrepointSourced[Year],2014)</f>
        <v>0</v>
      </c>
      <c r="Q160" s="114">
        <f>SUMIFS(CentrepointSourced[Presented CS - 16-24],CentrepointSourced[Local Authority DQ],ConsolGeog[[#This Row],[County Name]],CentrepointSourced[Year],2014)</f>
        <v>0</v>
      </c>
      <c r="R160" s="114">
        <f>SUMIFS(CentrepointSourced[Presented CS - 18-24],CentrepointSourced[Local Authority DQ],ConsolGeog[[#This Row],[County Name]],CentrepointSourced[Year],2014)</f>
        <v>0</v>
      </c>
      <c r="S160" s="114">
        <f>SUMIFS(CentrepointSourced[Assessed CS - 16-17],CentrepointSourced[Local Authority DQ],ConsolGeog[[#This Row],[County Name]],CentrepointSourced[Year],2014)</f>
        <v>0</v>
      </c>
      <c r="T160" s="114">
        <f>SUMIFS(CentrepointSourced[Assessed CS - 16-24],CentrepointSourced[Local Authority DQ],ConsolGeog[[#This Row],[County Name]],CentrepointSourced[Year],2014)</f>
        <v>0</v>
      </c>
      <c r="U160" s="114">
        <f>SUMIFS(CentrepointSourced[Assessed CS - 18-24],CentrepointSourced[Local Authority DQ],ConsolGeog[[#This Row],[County Name]],CentrepointSourced[Year],2014)</f>
        <v>0</v>
      </c>
      <c r="V160" s="114">
        <f>IF(ConsolGeog[[#This Row],[LA Type]]="District",SUMIFS(ConsolGeog[population],ConsolGeog[LA Type],"District",ConsolGeog[County Name],ConsolGeog[[#This Row],[County Name]]),IF(ConsolGeog[[#This Row],[LA Type]]="Unitary",ConsolGeog[[#This Row],[population]],0))</f>
        <v>713653</v>
      </c>
      <c r="W160" s="115">
        <f>IF(ConsolGeog[[#This Row],[COUNTY: Sum of districts'' populations '[non additive!']]]=0,0,ConsolGeog[[#This Row],[population]]/ConsolGeog[[#This Row],[COUNTY: Sum of districts'' populations '[non additive!']]])</f>
        <v>0.13107350491064984</v>
      </c>
      <c r="X160" s="125">
        <f>ConsolGeog[[#This Row],[COUNTY: Presented CS - 16-17 (2014) '[non additive!']]]*ConsolGeog[[#This Row],[County Stats Distribution Factor]]</f>
        <v>0</v>
      </c>
      <c r="Y160" s="125">
        <f>ConsolGeog[[#This Row],[COUNTY: Presented CS - 16-24 (2014) '[non additive!']]]*ConsolGeog[[#This Row],[County Stats Distribution Factor]]</f>
        <v>0</v>
      </c>
      <c r="Z160" s="125">
        <f>ConsolGeog[[#This Row],[COUNTY: Presented CS - 18-24 (2014) '[non additive!']]]*ConsolGeog[[#This Row],[County Stats Distribution Factor]]</f>
        <v>0</v>
      </c>
      <c r="AA160" s="125">
        <f>ConsolGeog[[#This Row],[COUNTY: Assessed CS - 16-17 (2014) '[non additive!']]]*ConsolGeog[[#This Row],[County Stats Distribution Factor]]</f>
        <v>0</v>
      </c>
      <c r="AB160" s="125">
        <f>ConsolGeog[[#This Row],[COUNTY: Assessed CS - 16-24 (2014) '[non additive!']]]*ConsolGeog[[#This Row],[County Stats Distribution Factor]]</f>
        <v>0</v>
      </c>
      <c r="AC160" s="125">
        <f>ConsolGeog[[#This Row],[COUNTY: Assessed CS - 18-24 (2014) '[non additive!']]]*ConsolGeog[[#This Row],[County Stats Distribution Factor]]</f>
        <v>0</v>
      </c>
      <c r="AD160" s="125" t="str">
        <f>IF(AND(ConsolGeog[[#This Row],[Presented HS - 16-17 (2014)]]+ConsolGeog[[#This Row],[Presented HS - 18-24 (2014)]]&lt;&gt;0,ConsolGeog[[#This Row],[Presented HS - 16-24 (2014)]]&lt;&gt;0),"ERROR","")</f>
        <v/>
      </c>
      <c r="AE160" s="125" t="str">
        <f>IF(AND(ConsolGeog[[#This Row],[Presented CS - 16-17 (2014)]]+ConsolGeog[[#This Row],[Presented CS - 18-24 (2014)]]&lt;&gt;0,ConsolGeog[[#This Row],[Presented CS - 16-24 (2014)]]&lt;&gt;0),"ERROR","")</f>
        <v/>
      </c>
      <c r="AF160" s="125" t="str">
        <f>IF(AND(ConsolGeog[[#This Row],[Assessed HS - 16-17 (2014)]]+ConsolGeog[[#This Row],[Assessed HS - 18-24 (2014)]]&lt;&gt;0,ConsolGeog[[#This Row],[Assessed HS - 16-24 (2014)]]&lt;&gt;0),"ERROR","")</f>
        <v/>
      </c>
      <c r="AG160" s="125" t="str">
        <f>IF(AND(ConsolGeog[[#This Row],[Assessed CS - 16-17 (2014)]]+ConsolGeog[[#This Row],[Assessed CS - 18-24 (2014)]]&lt;&gt;0,ConsolGeog[[#This Row],[Assessed CS - 16-24 (2014)]]&lt;&gt;0),"ERROR","")</f>
        <v/>
      </c>
      <c r="AH16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1" spans="1:35" ht="15" customHeight="1">
      <c r="A161" s="38" t="s">
        <v>643</v>
      </c>
      <c r="B161" s="38" t="s">
        <v>86</v>
      </c>
      <c r="C161" s="38">
        <v>107766</v>
      </c>
      <c r="D161" s="38">
        <v>92244.28</v>
      </c>
      <c r="E161" s="38" t="s">
        <v>643</v>
      </c>
      <c r="F161" s="116" t="str">
        <f>IF(ISERROR(MATCH(ConsolGeog[[#This Row],[lad14cd]],CentrepointSourced[2014 ONS Code],0)),1,"")</f>
        <v/>
      </c>
      <c r="G161" s="113" t="str">
        <f>TRIM(IF(ConsolGeog[[#This Row],[Not in Centre Point Sourced?]]=1,INDEX(LKP_MissingLATypesDQ[TYPE],MATCH(ConsolGeog[[#This Row],[lad14cd]],LKP_MissingLATypesDQ[ONS_CODE],0)),INDEX(CentrepointSourced[LA Type DQ],MATCH(ConsolGeog[[#This Row],[lad14cd]],CentrepointSourced[2014 ONS Code],0))))</f>
        <v>District</v>
      </c>
      <c r="H161" s="117" t="str">
        <f>IF(OR(ConsolGeog[[#This Row],[LA Type]]="Unitary",ConsolGeog[[#This Row],[LA Type]]="District"),"England",INDEX(CentrepointSourced[Country],MATCH(ConsolGeog[[#This Row],[lad14cd]],CentrepointSourced[2014 ONS Code],0)))</f>
        <v>England</v>
      </c>
      <c r="I16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1" s="114">
        <f>SUMIFS(CentrepointSourced[Presented HS - 16-17],CentrepointSourced[2014 ONS Code],ConsolGeog[[#This Row],[lad14cd]],CentrepointSourced[Year],2014)</f>
        <v>0</v>
      </c>
      <c r="K161" s="114">
        <f>SUMIFS(CentrepointSourced[Presented HS - 16-24],CentrepointSourced[2014 ONS Code],ConsolGeog[[#This Row],[lad14cd]],CentrepointSourced[Year],2014)</f>
        <v>0</v>
      </c>
      <c r="L161" s="114">
        <f>SUMIFS(CentrepointSourced[Presented HS - 18-24],CentrepointSourced[2014 ONS Code],ConsolGeog[[#This Row],[lad14cd]],CentrepointSourced[Year],2014)</f>
        <v>0</v>
      </c>
      <c r="M161" s="114">
        <f>SUMIFS(CentrepointSourced[Assessed HS - 16-17],CentrepointSourced[2014 ONS Code],ConsolGeog[[#This Row],[lad14cd]],CentrepointSourced[Year],2014)</f>
        <v>0</v>
      </c>
      <c r="N161" s="114">
        <f>SUMIFS(CentrepointSourced[Assessed HS - 16-24],CentrepointSourced[2014 ONS Code],ConsolGeog[[#This Row],[lad14cd]],CentrepointSourced[Year],2014)</f>
        <v>0</v>
      </c>
      <c r="O161" s="114">
        <f>SUMIFS(CentrepointSourced[Assessed HS - 18-24],CentrepointSourced[2014 ONS Code],ConsolGeog[[#This Row],[lad14cd]],CentrepointSourced[Year],2014)</f>
        <v>0</v>
      </c>
      <c r="P161" s="114">
        <f>SUMIFS(CentrepointSourced[Presented CS - 16-17],CentrepointSourced[Local Authority DQ],ConsolGeog[[#This Row],[County Name]],CentrepointSourced[Year],2014)</f>
        <v>0</v>
      </c>
      <c r="Q161" s="114">
        <f>SUMIFS(CentrepointSourced[Presented CS - 16-24],CentrepointSourced[Local Authority DQ],ConsolGeog[[#This Row],[County Name]],CentrepointSourced[Year],2014)</f>
        <v>0</v>
      </c>
      <c r="R161" s="114">
        <f>SUMIFS(CentrepointSourced[Presented CS - 18-24],CentrepointSourced[Local Authority DQ],ConsolGeog[[#This Row],[County Name]],CentrepointSourced[Year],2014)</f>
        <v>0</v>
      </c>
      <c r="S161" s="114">
        <f>SUMIFS(CentrepointSourced[Assessed CS - 16-17],CentrepointSourced[Local Authority DQ],ConsolGeog[[#This Row],[County Name]],CentrepointSourced[Year],2014)</f>
        <v>0</v>
      </c>
      <c r="T161" s="114">
        <f>SUMIFS(CentrepointSourced[Assessed CS - 16-24],CentrepointSourced[Local Authority DQ],ConsolGeog[[#This Row],[County Name]],CentrepointSourced[Year],2014)</f>
        <v>0</v>
      </c>
      <c r="U161" s="114">
        <f>SUMIFS(CentrepointSourced[Assessed CS - 18-24],CentrepointSourced[Local Authority DQ],ConsolGeog[[#This Row],[County Name]],CentrepointSourced[Year],2014)</f>
        <v>0</v>
      </c>
      <c r="V161" s="114">
        <f>IF(ConsolGeog[[#This Row],[LA Type]]="District",SUMIFS(ConsolGeog[population],ConsolGeog[LA Type],"District",ConsolGeog[County Name],ConsolGeog[[#This Row],[County Name]]),IF(ConsolGeog[[#This Row],[LA Type]]="Unitary",ConsolGeog[[#This Row],[population]],0))</f>
        <v>713653</v>
      </c>
      <c r="W161" s="115">
        <f>IF(ConsolGeog[[#This Row],[COUNTY: Sum of districts'' populations '[non additive!']]]=0,0,ConsolGeog[[#This Row],[population]]/ConsolGeog[[#This Row],[COUNTY: Sum of districts'' populations '[non additive!']]])</f>
        <v>0.15100616125764202</v>
      </c>
      <c r="X161" s="125">
        <f>ConsolGeog[[#This Row],[COUNTY: Presented CS - 16-17 (2014) '[non additive!']]]*ConsolGeog[[#This Row],[County Stats Distribution Factor]]</f>
        <v>0</v>
      </c>
      <c r="Y161" s="125">
        <f>ConsolGeog[[#This Row],[COUNTY: Presented CS - 16-24 (2014) '[non additive!']]]*ConsolGeog[[#This Row],[County Stats Distribution Factor]]</f>
        <v>0</v>
      </c>
      <c r="Z161" s="125">
        <f>ConsolGeog[[#This Row],[COUNTY: Presented CS - 18-24 (2014) '[non additive!']]]*ConsolGeog[[#This Row],[County Stats Distribution Factor]]</f>
        <v>0</v>
      </c>
      <c r="AA161" s="125">
        <f>ConsolGeog[[#This Row],[COUNTY: Assessed CS - 16-17 (2014) '[non additive!']]]*ConsolGeog[[#This Row],[County Stats Distribution Factor]]</f>
        <v>0</v>
      </c>
      <c r="AB161" s="125">
        <f>ConsolGeog[[#This Row],[COUNTY: Assessed CS - 16-24 (2014) '[non additive!']]]*ConsolGeog[[#This Row],[County Stats Distribution Factor]]</f>
        <v>0</v>
      </c>
      <c r="AC161" s="125">
        <f>ConsolGeog[[#This Row],[COUNTY: Assessed CS - 18-24 (2014) '[non additive!']]]*ConsolGeog[[#This Row],[County Stats Distribution Factor]]</f>
        <v>0</v>
      </c>
      <c r="AD161" s="125" t="str">
        <f>IF(AND(ConsolGeog[[#This Row],[Presented HS - 16-17 (2014)]]+ConsolGeog[[#This Row],[Presented HS - 18-24 (2014)]]&lt;&gt;0,ConsolGeog[[#This Row],[Presented HS - 16-24 (2014)]]&lt;&gt;0),"ERROR","")</f>
        <v/>
      </c>
      <c r="AE161" s="125" t="str">
        <f>IF(AND(ConsolGeog[[#This Row],[Presented CS - 16-17 (2014)]]+ConsolGeog[[#This Row],[Presented CS - 18-24 (2014)]]&lt;&gt;0,ConsolGeog[[#This Row],[Presented CS - 16-24 (2014)]]&lt;&gt;0),"ERROR","")</f>
        <v/>
      </c>
      <c r="AF161" s="125" t="str">
        <f>IF(AND(ConsolGeog[[#This Row],[Assessed HS - 16-17 (2014)]]+ConsolGeog[[#This Row],[Assessed HS - 18-24 (2014)]]&lt;&gt;0,ConsolGeog[[#This Row],[Assessed HS - 16-24 (2014)]]&lt;&gt;0),"ERROR","")</f>
        <v/>
      </c>
      <c r="AG161" s="125" t="str">
        <f>IF(AND(ConsolGeog[[#This Row],[Assessed CS - 16-17 (2014)]]+ConsolGeog[[#This Row],[Assessed CS - 18-24 (2014)]]&lt;&gt;0,ConsolGeog[[#This Row],[Assessed CS - 16-24 (2014)]]&lt;&gt;0),"ERROR","")</f>
        <v/>
      </c>
      <c r="AH16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2" spans="1:35" s="35" customFormat="1">
      <c r="A162" s="38" t="s">
        <v>641</v>
      </c>
      <c r="B162" s="38" t="s">
        <v>642</v>
      </c>
      <c r="C162" s="38">
        <v>88270</v>
      </c>
      <c r="D162" s="38">
        <v>74238.31</v>
      </c>
      <c r="E162" s="38" t="s">
        <v>641</v>
      </c>
      <c r="F162" s="112">
        <f>IF(ISERROR(MATCH(ConsolGeog[[#This Row],[lad14cd]],CentrepointSourced[2014 ONS Code],0)),1,"")</f>
        <v>1</v>
      </c>
      <c r="G162" s="113" t="str">
        <f>TRIM(IF(ConsolGeog[[#This Row],[Not in Centre Point Sourced?]]=1,INDEX(LKP_MissingLATypesDQ[TYPE],MATCH(ConsolGeog[[#This Row],[lad14cd]],LKP_MissingLATypesDQ[ONS_CODE],0)),INDEX(CentrepointSourced[LA Type DQ],MATCH(ConsolGeog[[#This Row],[lad14cd]],CentrepointSourced[2014 ONS Code],0))))</f>
        <v>District</v>
      </c>
      <c r="H162" s="113" t="str">
        <f>IF(OR(ConsolGeog[[#This Row],[LA Type]]="Unitary",ConsolGeog[[#This Row],[LA Type]]="District"),"England",INDEX(CentrepointSourced[Country],MATCH(ConsolGeog[[#This Row],[lad14cd]],CentrepointSourced[2014 ONS Code],0)))</f>
        <v>England</v>
      </c>
      <c r="I16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2" s="114">
        <f>SUMIFS(CentrepointSourced[Presented HS - 16-17],CentrepointSourced[2014 ONS Code],ConsolGeog[[#This Row],[lad14cd]],CentrepointSourced[Year],2014)</f>
        <v>0</v>
      </c>
      <c r="K162" s="114">
        <f>SUMIFS(CentrepointSourced[Presented HS - 16-24],CentrepointSourced[2014 ONS Code],ConsolGeog[[#This Row],[lad14cd]],CentrepointSourced[Year],2014)</f>
        <v>0</v>
      </c>
      <c r="L162" s="114">
        <f>SUMIFS(CentrepointSourced[Presented HS - 18-24],CentrepointSourced[2014 ONS Code],ConsolGeog[[#This Row],[lad14cd]],CentrepointSourced[Year],2014)</f>
        <v>0</v>
      </c>
      <c r="M162" s="114">
        <f>SUMIFS(CentrepointSourced[Assessed HS - 16-17],CentrepointSourced[2014 ONS Code],ConsolGeog[[#This Row],[lad14cd]],CentrepointSourced[Year],2014)</f>
        <v>0</v>
      </c>
      <c r="N162" s="114">
        <f>SUMIFS(CentrepointSourced[Assessed HS - 16-24],CentrepointSourced[2014 ONS Code],ConsolGeog[[#This Row],[lad14cd]],CentrepointSourced[Year],2014)</f>
        <v>0</v>
      </c>
      <c r="O162" s="114">
        <f>SUMIFS(CentrepointSourced[Assessed HS - 18-24],CentrepointSourced[2014 ONS Code],ConsolGeog[[#This Row],[lad14cd]],CentrepointSourced[Year],2014)</f>
        <v>0</v>
      </c>
      <c r="P162" s="114">
        <f>SUMIFS(CentrepointSourced[Presented CS - 16-17],CentrepointSourced[Local Authority DQ],ConsolGeog[[#This Row],[County Name]],CentrepointSourced[Year],2014)</f>
        <v>0</v>
      </c>
      <c r="Q162" s="114">
        <f>SUMIFS(CentrepointSourced[Presented CS - 16-24],CentrepointSourced[Local Authority DQ],ConsolGeog[[#This Row],[County Name]],CentrepointSourced[Year],2014)</f>
        <v>0</v>
      </c>
      <c r="R162" s="114">
        <f>SUMIFS(CentrepointSourced[Presented CS - 18-24],CentrepointSourced[Local Authority DQ],ConsolGeog[[#This Row],[County Name]],CentrepointSourced[Year],2014)</f>
        <v>0</v>
      </c>
      <c r="S162" s="114">
        <f>SUMIFS(CentrepointSourced[Assessed CS - 16-17],CentrepointSourced[Local Authority DQ],ConsolGeog[[#This Row],[County Name]],CentrepointSourced[Year],2014)</f>
        <v>0</v>
      </c>
      <c r="T162" s="114">
        <f>SUMIFS(CentrepointSourced[Assessed CS - 16-24],CentrepointSourced[Local Authority DQ],ConsolGeog[[#This Row],[County Name]],CentrepointSourced[Year],2014)</f>
        <v>0</v>
      </c>
      <c r="U162" s="114">
        <f>SUMIFS(CentrepointSourced[Assessed CS - 18-24],CentrepointSourced[Local Authority DQ],ConsolGeog[[#This Row],[County Name]],CentrepointSourced[Year],2014)</f>
        <v>0</v>
      </c>
      <c r="V162" s="114">
        <f>IF(ConsolGeog[[#This Row],[LA Type]]="District",SUMIFS(ConsolGeog[population],ConsolGeog[LA Type],"District",ConsolGeog[County Name],ConsolGeog[[#This Row],[County Name]]),IF(ConsolGeog[[#This Row],[LA Type]]="Unitary",ConsolGeog[[#This Row],[population]],0))</f>
        <v>713653</v>
      </c>
      <c r="W162" s="115">
        <f>IF(ConsolGeog[[#This Row],[COUNTY: Sum of districts'' populations '[non additive!']]]=0,0,ConsolGeog[[#This Row],[population]]/ConsolGeog[[#This Row],[COUNTY: Sum of districts'' populations '[non additive!']]])</f>
        <v>0.12368756244281184</v>
      </c>
      <c r="X162" s="125">
        <f>ConsolGeog[[#This Row],[COUNTY: Presented CS - 16-17 (2014) '[non additive!']]]*ConsolGeog[[#This Row],[County Stats Distribution Factor]]</f>
        <v>0</v>
      </c>
      <c r="Y162" s="125">
        <f>ConsolGeog[[#This Row],[COUNTY: Presented CS - 16-24 (2014) '[non additive!']]]*ConsolGeog[[#This Row],[County Stats Distribution Factor]]</f>
        <v>0</v>
      </c>
      <c r="Z162" s="125">
        <f>ConsolGeog[[#This Row],[COUNTY: Presented CS - 18-24 (2014) '[non additive!']]]*ConsolGeog[[#This Row],[County Stats Distribution Factor]]</f>
        <v>0</v>
      </c>
      <c r="AA162" s="125">
        <f>ConsolGeog[[#This Row],[COUNTY: Assessed CS - 16-17 (2014) '[non additive!']]]*ConsolGeog[[#This Row],[County Stats Distribution Factor]]</f>
        <v>0</v>
      </c>
      <c r="AB162" s="125">
        <f>ConsolGeog[[#This Row],[COUNTY: Assessed CS - 16-24 (2014) '[non additive!']]]*ConsolGeog[[#This Row],[County Stats Distribution Factor]]</f>
        <v>0</v>
      </c>
      <c r="AC162" s="125">
        <f>ConsolGeog[[#This Row],[COUNTY: Assessed CS - 18-24 (2014) '[non additive!']]]*ConsolGeog[[#This Row],[County Stats Distribution Factor]]</f>
        <v>0</v>
      </c>
      <c r="AD162" s="125" t="str">
        <f>IF(AND(ConsolGeog[[#This Row],[Presented HS - 16-17 (2014)]]+ConsolGeog[[#This Row],[Presented HS - 18-24 (2014)]]&lt;&gt;0,ConsolGeog[[#This Row],[Presented HS - 16-24 (2014)]]&lt;&gt;0),"ERROR","")</f>
        <v/>
      </c>
      <c r="AE162" s="125" t="str">
        <f>IF(AND(ConsolGeog[[#This Row],[Presented CS - 16-17 (2014)]]+ConsolGeog[[#This Row],[Presented CS - 18-24 (2014)]]&lt;&gt;0,ConsolGeog[[#This Row],[Presented CS - 16-24 (2014)]]&lt;&gt;0),"ERROR","")</f>
        <v/>
      </c>
      <c r="AF162" s="125" t="str">
        <f>IF(AND(ConsolGeog[[#This Row],[Assessed HS - 16-17 (2014)]]+ConsolGeog[[#This Row],[Assessed HS - 18-24 (2014)]]&lt;&gt;0,ConsolGeog[[#This Row],[Assessed HS - 16-24 (2014)]]&lt;&gt;0),"ERROR","")</f>
        <v/>
      </c>
      <c r="AG162" s="125" t="str">
        <f>IF(AND(ConsolGeog[[#This Row],[Assessed CS - 16-17 (2014)]]+ConsolGeog[[#This Row],[Assessed CS - 18-24 (2014)]]&lt;&gt;0,ConsolGeog[[#This Row],[Assessed CS - 16-24 (2014)]]&lt;&gt;0),"ERROR","")</f>
        <v/>
      </c>
      <c r="AH16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3" spans="1:35" s="35" customFormat="1">
      <c r="A163" s="38" t="s">
        <v>639</v>
      </c>
      <c r="B163" s="38" t="s">
        <v>640</v>
      </c>
      <c r="C163" s="38">
        <v>133788</v>
      </c>
      <c r="D163" s="38">
        <v>94259.45</v>
      </c>
      <c r="E163" s="38" t="s">
        <v>639</v>
      </c>
      <c r="F163" s="112">
        <f>IF(ISERROR(MATCH(ConsolGeog[[#This Row],[lad14cd]],CentrepointSourced[2014 ONS Code],0)),1,"")</f>
        <v>1</v>
      </c>
      <c r="G163" s="113" t="str">
        <f>TRIM(IF(ConsolGeog[[#This Row],[Not in Centre Point Sourced?]]=1,INDEX(LKP_MissingLATypesDQ[TYPE],MATCH(ConsolGeog[[#This Row],[lad14cd]],LKP_MissingLATypesDQ[ONS_CODE],0)),INDEX(CentrepointSourced[LA Type DQ],MATCH(ConsolGeog[[#This Row],[lad14cd]],CentrepointSourced[2014 ONS Code],0))))</f>
        <v>District</v>
      </c>
      <c r="H163" s="113" t="str">
        <f>IF(OR(ConsolGeog[[#This Row],[LA Type]]="Unitary",ConsolGeog[[#This Row],[LA Type]]="District"),"England",INDEX(CentrepointSourced[Country],MATCH(ConsolGeog[[#This Row],[lad14cd]],CentrepointSourced[2014 ONS Code],0)))</f>
        <v>England</v>
      </c>
      <c r="I16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3" s="114">
        <f>SUMIFS(CentrepointSourced[Presented HS - 16-17],CentrepointSourced[2014 ONS Code],ConsolGeog[[#This Row],[lad14cd]],CentrepointSourced[Year],2014)</f>
        <v>0</v>
      </c>
      <c r="K163" s="114">
        <f>SUMIFS(CentrepointSourced[Presented HS - 16-24],CentrepointSourced[2014 ONS Code],ConsolGeog[[#This Row],[lad14cd]],CentrepointSourced[Year],2014)</f>
        <v>0</v>
      </c>
      <c r="L163" s="114">
        <f>SUMIFS(CentrepointSourced[Presented HS - 18-24],CentrepointSourced[2014 ONS Code],ConsolGeog[[#This Row],[lad14cd]],CentrepointSourced[Year],2014)</f>
        <v>0</v>
      </c>
      <c r="M163" s="114">
        <f>SUMIFS(CentrepointSourced[Assessed HS - 16-17],CentrepointSourced[2014 ONS Code],ConsolGeog[[#This Row],[lad14cd]],CentrepointSourced[Year],2014)</f>
        <v>0</v>
      </c>
      <c r="N163" s="114">
        <f>SUMIFS(CentrepointSourced[Assessed HS - 16-24],CentrepointSourced[2014 ONS Code],ConsolGeog[[#This Row],[lad14cd]],CentrepointSourced[Year],2014)</f>
        <v>0</v>
      </c>
      <c r="O163" s="114">
        <f>SUMIFS(CentrepointSourced[Assessed HS - 18-24],CentrepointSourced[2014 ONS Code],ConsolGeog[[#This Row],[lad14cd]],CentrepointSourced[Year],2014)</f>
        <v>0</v>
      </c>
      <c r="P163" s="114">
        <f>SUMIFS(CentrepointSourced[Presented CS - 16-17],CentrepointSourced[Local Authority DQ],ConsolGeog[[#This Row],[County Name]],CentrepointSourced[Year],2014)</f>
        <v>0</v>
      </c>
      <c r="Q163" s="114">
        <f>SUMIFS(CentrepointSourced[Presented CS - 16-24],CentrepointSourced[Local Authority DQ],ConsolGeog[[#This Row],[County Name]],CentrepointSourced[Year],2014)</f>
        <v>0</v>
      </c>
      <c r="R163" s="114">
        <f>SUMIFS(CentrepointSourced[Presented CS - 18-24],CentrepointSourced[Local Authority DQ],ConsolGeog[[#This Row],[County Name]],CentrepointSourced[Year],2014)</f>
        <v>0</v>
      </c>
      <c r="S163" s="114">
        <f>SUMIFS(CentrepointSourced[Assessed CS - 16-17],CentrepointSourced[Local Authority DQ],ConsolGeog[[#This Row],[County Name]],CentrepointSourced[Year],2014)</f>
        <v>0</v>
      </c>
      <c r="T163" s="114">
        <f>SUMIFS(CentrepointSourced[Assessed CS - 16-24],CentrepointSourced[Local Authority DQ],ConsolGeog[[#This Row],[County Name]],CentrepointSourced[Year],2014)</f>
        <v>0</v>
      </c>
      <c r="U163" s="114">
        <f>SUMIFS(CentrepointSourced[Assessed CS - 18-24],CentrepointSourced[Local Authority DQ],ConsolGeog[[#This Row],[County Name]],CentrepointSourced[Year],2014)</f>
        <v>0</v>
      </c>
      <c r="V163" s="114">
        <f>IF(ConsolGeog[[#This Row],[LA Type]]="District",SUMIFS(ConsolGeog[population],ConsolGeog[LA Type],"District",ConsolGeog[County Name],ConsolGeog[[#This Row],[County Name]]),IF(ConsolGeog[[#This Row],[LA Type]]="Unitary",ConsolGeog[[#This Row],[population]],0))</f>
        <v>713653</v>
      </c>
      <c r="W163" s="115">
        <f>IF(ConsolGeog[[#This Row],[COUNTY: Sum of districts'' populations '[non additive!']]]=0,0,ConsolGeog[[#This Row],[population]]/ConsolGeog[[#This Row],[COUNTY: Sum of districts'' populations '[non additive!']]])</f>
        <v>0.18746926027074784</v>
      </c>
      <c r="X163" s="125">
        <f>ConsolGeog[[#This Row],[COUNTY: Presented CS - 16-17 (2014) '[non additive!']]]*ConsolGeog[[#This Row],[County Stats Distribution Factor]]</f>
        <v>0</v>
      </c>
      <c r="Y163" s="125">
        <f>ConsolGeog[[#This Row],[COUNTY: Presented CS - 16-24 (2014) '[non additive!']]]*ConsolGeog[[#This Row],[County Stats Distribution Factor]]</f>
        <v>0</v>
      </c>
      <c r="Z163" s="125">
        <f>ConsolGeog[[#This Row],[COUNTY: Presented CS - 18-24 (2014) '[non additive!']]]*ConsolGeog[[#This Row],[County Stats Distribution Factor]]</f>
        <v>0</v>
      </c>
      <c r="AA163" s="125">
        <f>ConsolGeog[[#This Row],[COUNTY: Assessed CS - 16-17 (2014) '[non additive!']]]*ConsolGeog[[#This Row],[County Stats Distribution Factor]]</f>
        <v>0</v>
      </c>
      <c r="AB163" s="125">
        <f>ConsolGeog[[#This Row],[COUNTY: Assessed CS - 16-24 (2014) '[non additive!']]]*ConsolGeog[[#This Row],[County Stats Distribution Factor]]</f>
        <v>0</v>
      </c>
      <c r="AC163" s="125">
        <f>ConsolGeog[[#This Row],[COUNTY: Assessed CS - 18-24 (2014) '[non additive!']]]*ConsolGeog[[#This Row],[County Stats Distribution Factor]]</f>
        <v>0</v>
      </c>
      <c r="AD163" s="125" t="str">
        <f>IF(AND(ConsolGeog[[#This Row],[Presented HS - 16-17 (2014)]]+ConsolGeog[[#This Row],[Presented HS - 18-24 (2014)]]&lt;&gt;0,ConsolGeog[[#This Row],[Presented HS - 16-24 (2014)]]&lt;&gt;0),"ERROR","")</f>
        <v/>
      </c>
      <c r="AE163" s="125" t="str">
        <f>IF(AND(ConsolGeog[[#This Row],[Presented CS - 16-17 (2014)]]+ConsolGeog[[#This Row],[Presented CS - 18-24 (2014)]]&lt;&gt;0,ConsolGeog[[#This Row],[Presented CS - 16-24 (2014)]]&lt;&gt;0),"ERROR","")</f>
        <v/>
      </c>
      <c r="AF163" s="125" t="str">
        <f>IF(AND(ConsolGeog[[#This Row],[Assessed HS - 16-17 (2014)]]+ConsolGeog[[#This Row],[Assessed HS - 18-24 (2014)]]&lt;&gt;0,ConsolGeog[[#This Row],[Assessed HS - 16-24 (2014)]]&lt;&gt;0),"ERROR","")</f>
        <v/>
      </c>
      <c r="AG163" s="125" t="str">
        <f>IF(AND(ConsolGeog[[#This Row],[Assessed CS - 16-17 (2014)]]+ConsolGeog[[#This Row],[Assessed CS - 18-24 (2014)]]&lt;&gt;0,ConsolGeog[[#This Row],[Assessed CS - 16-24 (2014)]]&lt;&gt;0),"ERROR","")</f>
        <v/>
      </c>
      <c r="AH16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4" spans="1:35" s="35" customFormat="1" ht="15" customHeight="1">
      <c r="A164" s="38" t="s">
        <v>638</v>
      </c>
      <c r="B164" s="38" t="s">
        <v>274</v>
      </c>
      <c r="C164" s="38">
        <v>89250</v>
      </c>
      <c r="D164" s="38">
        <v>115571.73</v>
      </c>
      <c r="E164" s="38" t="s">
        <v>638</v>
      </c>
      <c r="F164" s="112" t="str">
        <f>IF(ISERROR(MATCH(ConsolGeog[[#This Row],[lad14cd]],CentrepointSourced[2014 ONS Code],0)),1,"")</f>
        <v/>
      </c>
      <c r="G164" s="113" t="str">
        <f>TRIM(IF(ConsolGeog[[#This Row],[Not in Centre Point Sourced?]]=1,INDEX(LKP_MissingLATypesDQ[TYPE],MATCH(ConsolGeog[[#This Row],[lad14cd]],LKP_MissingLATypesDQ[ONS_CODE],0)),INDEX(CentrepointSourced[LA Type DQ],MATCH(ConsolGeog[[#This Row],[lad14cd]],CentrepointSourced[2014 ONS Code],0))))</f>
        <v>District</v>
      </c>
      <c r="H164" s="113" t="str">
        <f>IF(OR(ConsolGeog[[#This Row],[LA Type]]="Unitary",ConsolGeog[[#This Row],[LA Type]]="District"),"England",INDEX(CentrepointSourced[Country],MATCH(ConsolGeog[[#This Row],[lad14cd]],CentrepointSourced[2014 ONS Code],0)))</f>
        <v>England</v>
      </c>
      <c r="I16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Lincolnshire</v>
      </c>
      <c r="J164" s="114">
        <f>SUMIFS(CentrepointSourced[Presented HS - 16-17],CentrepointSourced[2014 ONS Code],ConsolGeog[[#This Row],[lad14cd]],CentrepointSourced[Year],2014)</f>
        <v>1</v>
      </c>
      <c r="K164" s="114">
        <f>SUMIFS(CentrepointSourced[Presented HS - 16-24],CentrepointSourced[2014 ONS Code],ConsolGeog[[#This Row],[lad14cd]],CentrepointSourced[Year],2014)</f>
        <v>0</v>
      </c>
      <c r="L164" s="114">
        <f>SUMIFS(CentrepointSourced[Presented HS - 18-24],CentrepointSourced[2014 ONS Code],ConsolGeog[[#This Row],[lad14cd]],CentrepointSourced[Year],2014)</f>
        <v>25</v>
      </c>
      <c r="M164" s="114">
        <f>SUMIFS(CentrepointSourced[Assessed HS - 16-17],CentrepointSourced[2014 ONS Code],ConsolGeog[[#This Row],[lad14cd]],CentrepointSourced[Year],2014)</f>
        <v>1</v>
      </c>
      <c r="N164" s="114">
        <f>SUMIFS(CentrepointSourced[Assessed HS - 16-24],CentrepointSourced[2014 ONS Code],ConsolGeog[[#This Row],[lad14cd]],CentrepointSourced[Year],2014)</f>
        <v>0</v>
      </c>
      <c r="O164" s="114">
        <f>SUMIFS(CentrepointSourced[Assessed HS - 18-24],CentrepointSourced[2014 ONS Code],ConsolGeog[[#This Row],[lad14cd]],CentrepointSourced[Year],2014)</f>
        <v>25</v>
      </c>
      <c r="P164" s="114">
        <f>SUMIFS(CentrepointSourced[Presented CS - 16-17],CentrepointSourced[Local Authority DQ],ConsolGeog[[#This Row],[County Name]],CentrepointSourced[Year],2014)</f>
        <v>0</v>
      </c>
      <c r="Q164" s="114">
        <f>SUMIFS(CentrepointSourced[Presented CS - 16-24],CentrepointSourced[Local Authority DQ],ConsolGeog[[#This Row],[County Name]],CentrepointSourced[Year],2014)</f>
        <v>0</v>
      </c>
      <c r="R164" s="114">
        <f>SUMIFS(CentrepointSourced[Presented CS - 18-24],CentrepointSourced[Local Authority DQ],ConsolGeog[[#This Row],[County Name]],CentrepointSourced[Year],2014)</f>
        <v>0</v>
      </c>
      <c r="S164" s="114">
        <f>SUMIFS(CentrepointSourced[Assessed CS - 16-17],CentrepointSourced[Local Authority DQ],ConsolGeog[[#This Row],[County Name]],CentrepointSourced[Year],2014)</f>
        <v>0</v>
      </c>
      <c r="T164" s="114">
        <f>SUMIFS(CentrepointSourced[Assessed CS - 16-24],CentrepointSourced[Local Authority DQ],ConsolGeog[[#This Row],[County Name]],CentrepointSourced[Year],2014)</f>
        <v>0</v>
      </c>
      <c r="U164" s="114">
        <f>SUMIFS(CentrepointSourced[Assessed CS - 18-24],CentrepointSourced[Local Authority DQ],ConsolGeog[[#This Row],[County Name]],CentrepointSourced[Year],2014)</f>
        <v>0</v>
      </c>
      <c r="V164" s="114">
        <f>IF(ConsolGeog[[#This Row],[LA Type]]="District",SUMIFS(ConsolGeog[population],ConsolGeog[LA Type],"District",ConsolGeog[County Name],ConsolGeog[[#This Row],[County Name]]),IF(ConsolGeog[[#This Row],[LA Type]]="Unitary",ConsolGeog[[#This Row],[population]],0))</f>
        <v>713653</v>
      </c>
      <c r="W164" s="115">
        <f>IF(ConsolGeog[[#This Row],[COUNTY: Sum of districts'' populations '[non additive!']]]=0,0,ConsolGeog[[#This Row],[population]]/ConsolGeog[[#This Row],[COUNTY: Sum of districts'' populations '[non additive!']]])</f>
        <v>0.1250607788378946</v>
      </c>
      <c r="X164" s="125">
        <f>ConsolGeog[[#This Row],[COUNTY: Presented CS - 16-17 (2014) '[non additive!']]]*ConsolGeog[[#This Row],[County Stats Distribution Factor]]</f>
        <v>0</v>
      </c>
      <c r="Y164" s="125">
        <f>ConsolGeog[[#This Row],[COUNTY: Presented CS - 16-24 (2014) '[non additive!']]]*ConsolGeog[[#This Row],[County Stats Distribution Factor]]</f>
        <v>0</v>
      </c>
      <c r="Z164" s="125">
        <f>ConsolGeog[[#This Row],[COUNTY: Presented CS - 18-24 (2014) '[non additive!']]]*ConsolGeog[[#This Row],[County Stats Distribution Factor]]</f>
        <v>0</v>
      </c>
      <c r="AA164" s="125">
        <f>ConsolGeog[[#This Row],[COUNTY: Assessed CS - 16-17 (2014) '[non additive!']]]*ConsolGeog[[#This Row],[County Stats Distribution Factor]]</f>
        <v>0</v>
      </c>
      <c r="AB164" s="125">
        <f>ConsolGeog[[#This Row],[COUNTY: Assessed CS - 16-24 (2014) '[non additive!']]]*ConsolGeog[[#This Row],[County Stats Distribution Factor]]</f>
        <v>0</v>
      </c>
      <c r="AC164" s="125">
        <f>ConsolGeog[[#This Row],[COUNTY: Assessed CS - 18-24 (2014) '[non additive!']]]*ConsolGeog[[#This Row],[County Stats Distribution Factor]]</f>
        <v>0</v>
      </c>
      <c r="AD164" s="125" t="str">
        <f>IF(AND(ConsolGeog[[#This Row],[Presented HS - 16-17 (2014)]]+ConsolGeog[[#This Row],[Presented HS - 18-24 (2014)]]&lt;&gt;0,ConsolGeog[[#This Row],[Presented HS - 16-24 (2014)]]&lt;&gt;0),"ERROR","")</f>
        <v/>
      </c>
      <c r="AE164" s="125" t="str">
        <f>IF(AND(ConsolGeog[[#This Row],[Presented CS - 16-17 (2014)]]+ConsolGeog[[#This Row],[Presented CS - 18-24 (2014)]]&lt;&gt;0,ConsolGeog[[#This Row],[Presented CS - 16-24 (2014)]]&lt;&gt;0),"ERROR","")</f>
        <v/>
      </c>
      <c r="AF164" s="125" t="str">
        <f>IF(AND(ConsolGeog[[#This Row],[Assessed HS - 16-17 (2014)]]+ConsolGeog[[#This Row],[Assessed HS - 18-24 (2014)]]&lt;&gt;0,ConsolGeog[[#This Row],[Assessed HS - 16-24 (2014)]]&lt;&gt;0),"ERROR","")</f>
        <v/>
      </c>
      <c r="AG164" s="125" t="str">
        <f>IF(AND(ConsolGeog[[#This Row],[Assessed CS - 16-17 (2014)]]+ConsolGeog[[#This Row],[Assessed CS - 18-24 (2014)]]&lt;&gt;0,ConsolGeog[[#This Row],[Assessed CS - 16-24 (2014)]]&lt;&gt;0),"ERROR","")</f>
        <v/>
      </c>
      <c r="AH16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5" spans="1:35" ht="15" customHeight="1">
      <c r="A165" s="38" t="s">
        <v>637</v>
      </c>
      <c r="B165" s="38" t="s">
        <v>227</v>
      </c>
      <c r="C165" s="38">
        <v>130491</v>
      </c>
      <c r="D165" s="38">
        <v>130511.64</v>
      </c>
      <c r="E165" s="38" t="s">
        <v>637</v>
      </c>
      <c r="F165" s="116" t="str">
        <f>IF(ISERROR(MATCH(ConsolGeog[[#This Row],[lad14cd]],CentrepointSourced[2014 ONS Code],0)),1,"")</f>
        <v/>
      </c>
      <c r="G165" s="113" t="str">
        <f>TRIM(IF(ConsolGeog[[#This Row],[Not in Centre Point Sourced?]]=1,INDEX(LKP_MissingLATypesDQ[TYPE],MATCH(ConsolGeog[[#This Row],[lad14cd]],LKP_MissingLATypesDQ[ONS_CODE],0)),INDEX(CentrepointSourced[LA Type DQ],MATCH(ConsolGeog[[#This Row],[lad14cd]],CentrepointSourced[2014 ONS Code],0))))</f>
        <v>District</v>
      </c>
      <c r="H165" s="117" t="str">
        <f>IF(OR(ConsolGeog[[#This Row],[LA Type]]="Unitary",ConsolGeog[[#This Row],[LA Type]]="District"),"England",INDEX(CentrepointSourced[Country],MATCH(ConsolGeog[[#This Row],[lad14cd]],CentrepointSourced[2014 ONS Code],0)))</f>
        <v>England</v>
      </c>
      <c r="I16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5" s="114">
        <f>SUMIFS(CentrepointSourced[Presented HS - 16-17],CentrepointSourced[2014 ONS Code],ConsolGeog[[#This Row],[lad14cd]],CentrepointSourced[Year],2014)</f>
        <v>0</v>
      </c>
      <c r="K165" s="114">
        <f>SUMIFS(CentrepointSourced[Presented HS - 16-24],CentrepointSourced[2014 ONS Code],ConsolGeog[[#This Row],[lad14cd]],CentrepointSourced[Year],2014)</f>
        <v>25</v>
      </c>
      <c r="L165" s="114">
        <f>SUMIFS(CentrepointSourced[Presented HS - 18-24],CentrepointSourced[2014 ONS Code],ConsolGeog[[#This Row],[lad14cd]],CentrepointSourced[Year],2014)</f>
        <v>0</v>
      </c>
      <c r="M165" s="114">
        <f>SUMIFS(CentrepointSourced[Assessed HS - 16-17],CentrepointSourced[2014 ONS Code],ConsolGeog[[#This Row],[lad14cd]],CentrepointSourced[Year],2014)</f>
        <v>0</v>
      </c>
      <c r="N165" s="114">
        <f>SUMIFS(CentrepointSourced[Assessed HS - 16-24],CentrepointSourced[2014 ONS Code],ConsolGeog[[#This Row],[lad14cd]],CentrepointSourced[Year],2014)</f>
        <v>396</v>
      </c>
      <c r="O165" s="114">
        <f>SUMIFS(CentrepointSourced[Assessed HS - 18-24],CentrepointSourced[2014 ONS Code],ConsolGeog[[#This Row],[lad14cd]],CentrepointSourced[Year],2014)</f>
        <v>0</v>
      </c>
      <c r="P165" s="114">
        <f>SUMIFS(CentrepointSourced[Presented CS - 16-17],CentrepointSourced[Local Authority DQ],ConsolGeog[[#This Row],[County Name]],CentrepointSourced[Year],2014)</f>
        <v>0</v>
      </c>
      <c r="Q165" s="114">
        <f>SUMIFS(CentrepointSourced[Presented CS - 16-24],CentrepointSourced[Local Authority DQ],ConsolGeog[[#This Row],[County Name]],CentrepointSourced[Year],2014)</f>
        <v>0</v>
      </c>
      <c r="R165" s="114">
        <f>SUMIFS(CentrepointSourced[Presented CS - 18-24],CentrepointSourced[Local Authority DQ],ConsolGeog[[#This Row],[County Name]],CentrepointSourced[Year],2014)</f>
        <v>0</v>
      </c>
      <c r="S165" s="114">
        <f>SUMIFS(CentrepointSourced[Assessed CS - 16-17],CentrepointSourced[Local Authority DQ],ConsolGeog[[#This Row],[County Name]],CentrepointSourced[Year],2014)</f>
        <v>0</v>
      </c>
      <c r="T165" s="114">
        <f>SUMIFS(CentrepointSourced[Assessed CS - 16-24],CentrepointSourced[Local Authority DQ],ConsolGeog[[#This Row],[County Name]],CentrepointSourced[Year],2014)</f>
        <v>0</v>
      </c>
      <c r="U165" s="114">
        <f>SUMIFS(CentrepointSourced[Assessed CS - 18-24],CentrepointSourced[Local Authority DQ],ConsolGeog[[#This Row],[County Name]],CentrepointSourced[Year],2014)</f>
        <v>0</v>
      </c>
      <c r="V165" s="114">
        <f>IF(ConsolGeog[[#This Row],[LA Type]]="District",SUMIFS(ConsolGeog[population],ConsolGeog[LA Type],"District",ConsolGeog[County Name],ConsolGeog[[#This Row],[County Name]]),IF(ConsolGeog[[#This Row],[LA Type]]="Unitary",ConsolGeog[[#This Row],[population]],0))</f>
        <v>857888</v>
      </c>
      <c r="W165" s="115">
        <f>IF(ConsolGeog[[#This Row],[COUNTY: Sum of districts'' populations '[non additive!']]]=0,0,ConsolGeog[[#This Row],[population]]/ConsolGeog[[#This Row],[COUNTY: Sum of districts'' populations '[non additive!']]])</f>
        <v>0.15210726808161437</v>
      </c>
      <c r="X165" s="125">
        <f>ConsolGeog[[#This Row],[COUNTY: Presented CS - 16-17 (2014) '[non additive!']]]*ConsolGeog[[#This Row],[County Stats Distribution Factor]]</f>
        <v>0</v>
      </c>
      <c r="Y165" s="125">
        <f>ConsolGeog[[#This Row],[COUNTY: Presented CS - 16-24 (2014) '[non additive!']]]*ConsolGeog[[#This Row],[County Stats Distribution Factor]]</f>
        <v>0</v>
      </c>
      <c r="Z165" s="125">
        <f>ConsolGeog[[#This Row],[COUNTY: Presented CS - 18-24 (2014) '[non additive!']]]*ConsolGeog[[#This Row],[County Stats Distribution Factor]]</f>
        <v>0</v>
      </c>
      <c r="AA165" s="125">
        <f>ConsolGeog[[#This Row],[COUNTY: Assessed CS - 16-17 (2014) '[non additive!']]]*ConsolGeog[[#This Row],[County Stats Distribution Factor]]</f>
        <v>0</v>
      </c>
      <c r="AB165" s="125">
        <f>ConsolGeog[[#This Row],[COUNTY: Assessed CS - 16-24 (2014) '[non additive!']]]*ConsolGeog[[#This Row],[County Stats Distribution Factor]]</f>
        <v>0</v>
      </c>
      <c r="AC165" s="125">
        <f>ConsolGeog[[#This Row],[COUNTY: Assessed CS - 18-24 (2014) '[non additive!']]]*ConsolGeog[[#This Row],[County Stats Distribution Factor]]</f>
        <v>0</v>
      </c>
      <c r="AD165" s="125" t="str">
        <f>IF(AND(ConsolGeog[[#This Row],[Presented HS - 16-17 (2014)]]+ConsolGeog[[#This Row],[Presented HS - 18-24 (2014)]]&lt;&gt;0,ConsolGeog[[#This Row],[Presented HS - 16-24 (2014)]]&lt;&gt;0),"ERROR","")</f>
        <v/>
      </c>
      <c r="AE165" s="125" t="str">
        <f>IF(AND(ConsolGeog[[#This Row],[Presented CS - 16-17 (2014)]]+ConsolGeog[[#This Row],[Presented CS - 18-24 (2014)]]&lt;&gt;0,ConsolGeog[[#This Row],[Presented CS - 16-24 (2014)]]&lt;&gt;0),"ERROR","")</f>
        <v/>
      </c>
      <c r="AF165" s="125" t="str">
        <f>IF(AND(ConsolGeog[[#This Row],[Assessed HS - 16-17 (2014)]]+ConsolGeog[[#This Row],[Assessed HS - 18-24 (2014)]]&lt;&gt;0,ConsolGeog[[#This Row],[Assessed HS - 16-24 (2014)]]&lt;&gt;0),"ERROR","")</f>
        <v/>
      </c>
      <c r="AG165" s="125" t="str">
        <f>IF(AND(ConsolGeog[[#This Row],[Assessed CS - 16-17 (2014)]]+ConsolGeog[[#This Row],[Assessed CS - 18-24 (2014)]]&lt;&gt;0,ConsolGeog[[#This Row],[Assessed CS - 16-24 (2014)]]&lt;&gt;0),"ERROR","")</f>
        <v/>
      </c>
      <c r="AH16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66" spans="1:35" s="35" customFormat="1" ht="15" customHeight="1">
      <c r="A166" s="38" t="s">
        <v>636</v>
      </c>
      <c r="B166" s="38" t="s">
        <v>256</v>
      </c>
      <c r="C166" s="38">
        <v>124646</v>
      </c>
      <c r="D166" s="38">
        <v>55239.88</v>
      </c>
      <c r="E166" s="38" t="s">
        <v>636</v>
      </c>
      <c r="F166" s="112" t="str">
        <f>IF(ISERROR(MATCH(ConsolGeog[[#This Row],[lad14cd]],CentrepointSourced[2014 ONS Code],0)),1,"")</f>
        <v/>
      </c>
      <c r="G166" s="113" t="str">
        <f>TRIM(IF(ConsolGeog[[#This Row],[Not in Centre Point Sourced?]]=1,INDEX(LKP_MissingLATypesDQ[TYPE],MATCH(ConsolGeog[[#This Row],[lad14cd]],LKP_MissingLATypesDQ[ONS_CODE],0)),INDEX(CentrepointSourced[LA Type DQ],MATCH(ConsolGeog[[#This Row],[lad14cd]],CentrepointSourced[2014 ONS Code],0))))</f>
        <v>District</v>
      </c>
      <c r="H166" s="113" t="str">
        <f>IF(OR(ConsolGeog[[#This Row],[LA Type]]="Unitary",ConsolGeog[[#This Row],[LA Type]]="District"),"England",INDEX(CentrepointSourced[Country],MATCH(ConsolGeog[[#This Row],[lad14cd]],CentrepointSourced[2014 ONS Code],0)))</f>
        <v>England</v>
      </c>
      <c r="I16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6" s="114">
        <f>SUMIFS(CentrepointSourced[Presented HS - 16-17],CentrepointSourced[2014 ONS Code],ConsolGeog[[#This Row],[lad14cd]],CentrepointSourced[Year],2014)</f>
        <v>5</v>
      </c>
      <c r="K166" s="114">
        <f>SUMIFS(CentrepointSourced[Presented HS - 16-24],CentrepointSourced[2014 ONS Code],ConsolGeog[[#This Row],[lad14cd]],CentrepointSourced[Year],2014)</f>
        <v>0</v>
      </c>
      <c r="L166" s="114">
        <f>SUMIFS(CentrepointSourced[Presented HS - 18-24],CentrepointSourced[2014 ONS Code],ConsolGeog[[#This Row],[lad14cd]],CentrepointSourced[Year],2014)</f>
        <v>31</v>
      </c>
      <c r="M166" s="114">
        <f>SUMIFS(CentrepointSourced[Assessed HS - 16-17],CentrepointSourced[2014 ONS Code],ConsolGeog[[#This Row],[lad14cd]],CentrepointSourced[Year],2014)</f>
        <v>5</v>
      </c>
      <c r="N166" s="114">
        <f>SUMIFS(CentrepointSourced[Assessed HS - 16-24],CentrepointSourced[2014 ONS Code],ConsolGeog[[#This Row],[lad14cd]],CentrepointSourced[Year],2014)</f>
        <v>0</v>
      </c>
      <c r="O166" s="114">
        <f>SUMIFS(CentrepointSourced[Assessed HS - 18-24],CentrepointSourced[2014 ONS Code],ConsolGeog[[#This Row],[lad14cd]],CentrepointSourced[Year],2014)</f>
        <v>31</v>
      </c>
      <c r="P166" s="114">
        <f>SUMIFS(CentrepointSourced[Presented CS - 16-17],CentrepointSourced[Local Authority DQ],ConsolGeog[[#This Row],[County Name]],CentrepointSourced[Year],2014)</f>
        <v>0</v>
      </c>
      <c r="Q166" s="114">
        <f>SUMIFS(CentrepointSourced[Presented CS - 16-24],CentrepointSourced[Local Authority DQ],ConsolGeog[[#This Row],[County Name]],CentrepointSourced[Year],2014)</f>
        <v>0</v>
      </c>
      <c r="R166" s="114">
        <f>SUMIFS(CentrepointSourced[Presented CS - 18-24],CentrepointSourced[Local Authority DQ],ConsolGeog[[#This Row],[County Name]],CentrepointSourced[Year],2014)</f>
        <v>0</v>
      </c>
      <c r="S166" s="114">
        <f>SUMIFS(CentrepointSourced[Assessed CS - 16-17],CentrepointSourced[Local Authority DQ],ConsolGeog[[#This Row],[County Name]],CentrepointSourced[Year],2014)</f>
        <v>0</v>
      </c>
      <c r="T166" s="114">
        <f>SUMIFS(CentrepointSourced[Assessed CS - 16-24],CentrepointSourced[Local Authority DQ],ConsolGeog[[#This Row],[County Name]],CentrepointSourced[Year],2014)</f>
        <v>0</v>
      </c>
      <c r="U166" s="114">
        <f>SUMIFS(CentrepointSourced[Assessed CS - 18-24],CentrepointSourced[Local Authority DQ],ConsolGeog[[#This Row],[County Name]],CentrepointSourced[Year],2014)</f>
        <v>0</v>
      </c>
      <c r="V166" s="114">
        <f>IF(ConsolGeog[[#This Row],[LA Type]]="District",SUMIFS(ConsolGeog[population],ConsolGeog[LA Type],"District",ConsolGeog[County Name],ConsolGeog[[#This Row],[County Name]]),IF(ConsolGeog[[#This Row],[LA Type]]="Unitary",ConsolGeog[[#This Row],[population]],0))</f>
        <v>857888</v>
      </c>
      <c r="W166" s="115">
        <f>IF(ConsolGeog[[#This Row],[COUNTY: Sum of districts'' populations '[non additive!']]]=0,0,ConsolGeog[[#This Row],[population]]/ConsolGeog[[#This Row],[COUNTY: Sum of districts'' populations '[non additive!']]])</f>
        <v>0.1452940243947928</v>
      </c>
      <c r="X166" s="125">
        <f>ConsolGeog[[#This Row],[COUNTY: Presented CS - 16-17 (2014) '[non additive!']]]*ConsolGeog[[#This Row],[County Stats Distribution Factor]]</f>
        <v>0</v>
      </c>
      <c r="Y166" s="125">
        <f>ConsolGeog[[#This Row],[COUNTY: Presented CS - 16-24 (2014) '[non additive!']]]*ConsolGeog[[#This Row],[County Stats Distribution Factor]]</f>
        <v>0</v>
      </c>
      <c r="Z166" s="125">
        <f>ConsolGeog[[#This Row],[COUNTY: Presented CS - 18-24 (2014) '[non additive!']]]*ConsolGeog[[#This Row],[County Stats Distribution Factor]]</f>
        <v>0</v>
      </c>
      <c r="AA166" s="125">
        <f>ConsolGeog[[#This Row],[COUNTY: Assessed CS - 16-17 (2014) '[non additive!']]]*ConsolGeog[[#This Row],[County Stats Distribution Factor]]</f>
        <v>0</v>
      </c>
      <c r="AB166" s="125">
        <f>ConsolGeog[[#This Row],[COUNTY: Assessed CS - 16-24 (2014) '[non additive!']]]*ConsolGeog[[#This Row],[County Stats Distribution Factor]]</f>
        <v>0</v>
      </c>
      <c r="AC166" s="125">
        <f>ConsolGeog[[#This Row],[COUNTY: Assessed CS - 18-24 (2014) '[non additive!']]]*ConsolGeog[[#This Row],[County Stats Distribution Factor]]</f>
        <v>0</v>
      </c>
      <c r="AD166" s="125" t="str">
        <f>IF(AND(ConsolGeog[[#This Row],[Presented HS - 16-17 (2014)]]+ConsolGeog[[#This Row],[Presented HS - 18-24 (2014)]]&lt;&gt;0,ConsolGeog[[#This Row],[Presented HS - 16-24 (2014)]]&lt;&gt;0),"ERROR","")</f>
        <v/>
      </c>
      <c r="AE166" s="125" t="str">
        <f>IF(AND(ConsolGeog[[#This Row],[Presented CS - 16-17 (2014)]]+ConsolGeog[[#This Row],[Presented CS - 18-24 (2014)]]&lt;&gt;0,ConsolGeog[[#This Row],[Presented CS - 16-24 (2014)]]&lt;&gt;0),"ERROR","")</f>
        <v/>
      </c>
      <c r="AF166" s="125" t="str">
        <f>IF(AND(ConsolGeog[[#This Row],[Assessed HS - 16-17 (2014)]]+ConsolGeog[[#This Row],[Assessed HS - 18-24 (2014)]]&lt;&gt;0,ConsolGeog[[#This Row],[Assessed HS - 16-24 (2014)]]&lt;&gt;0),"ERROR","")</f>
        <v/>
      </c>
      <c r="AG166" s="125" t="str">
        <f>IF(AND(ConsolGeog[[#This Row],[Assessed CS - 16-17 (2014)]]+ConsolGeog[[#This Row],[Assessed CS - 18-24 (2014)]]&lt;&gt;0,ConsolGeog[[#This Row],[Assessed CS - 16-24 (2014)]]&lt;&gt;0),"ERROR","")</f>
        <v/>
      </c>
      <c r="AH16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7" spans="1:35" s="35" customFormat="1">
      <c r="A167" s="38" t="s">
        <v>634</v>
      </c>
      <c r="B167" s="38" t="s">
        <v>635</v>
      </c>
      <c r="C167" s="38">
        <v>97277</v>
      </c>
      <c r="D167" s="38">
        <v>17418.830000000002</v>
      </c>
      <c r="E167" s="38" t="s">
        <v>634</v>
      </c>
      <c r="F167" s="112">
        <f>IF(ISERROR(MATCH(ConsolGeog[[#This Row],[lad14cd]],CentrepointSourced[2014 ONS Code],0)),1,"")</f>
        <v>1</v>
      </c>
      <c r="G167" s="113" t="str">
        <f>TRIM(IF(ConsolGeog[[#This Row],[Not in Centre Point Sourced?]]=1,INDEX(LKP_MissingLATypesDQ[TYPE],MATCH(ConsolGeog[[#This Row],[lad14cd]],LKP_MissingLATypesDQ[ONS_CODE],0)),INDEX(CentrepointSourced[LA Type DQ],MATCH(ConsolGeog[[#This Row],[lad14cd]],CentrepointSourced[2014 ONS Code],0))))</f>
        <v>District</v>
      </c>
      <c r="H167" s="113" t="str">
        <f>IF(OR(ConsolGeog[[#This Row],[LA Type]]="Unitary",ConsolGeog[[#This Row],[LA Type]]="District"),"England",INDEX(CentrepointSourced[Country],MATCH(ConsolGeog[[#This Row],[lad14cd]],CentrepointSourced[2014 ONS Code],0)))</f>
        <v>England</v>
      </c>
      <c r="I16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7" s="114">
        <f>SUMIFS(CentrepointSourced[Presented HS - 16-17],CentrepointSourced[2014 ONS Code],ConsolGeog[[#This Row],[lad14cd]],CentrepointSourced[Year],2014)</f>
        <v>0</v>
      </c>
      <c r="K167" s="114">
        <f>SUMIFS(CentrepointSourced[Presented HS - 16-24],CentrepointSourced[2014 ONS Code],ConsolGeog[[#This Row],[lad14cd]],CentrepointSourced[Year],2014)</f>
        <v>0</v>
      </c>
      <c r="L167" s="114">
        <f>SUMIFS(CentrepointSourced[Presented HS - 18-24],CentrepointSourced[2014 ONS Code],ConsolGeog[[#This Row],[lad14cd]],CentrepointSourced[Year],2014)</f>
        <v>0</v>
      </c>
      <c r="M167" s="114">
        <f>SUMIFS(CentrepointSourced[Assessed HS - 16-17],CentrepointSourced[2014 ONS Code],ConsolGeog[[#This Row],[lad14cd]],CentrepointSourced[Year],2014)</f>
        <v>0</v>
      </c>
      <c r="N167" s="114">
        <f>SUMIFS(CentrepointSourced[Assessed HS - 16-24],CentrepointSourced[2014 ONS Code],ConsolGeog[[#This Row],[lad14cd]],CentrepointSourced[Year],2014)</f>
        <v>0</v>
      </c>
      <c r="O167" s="114">
        <f>SUMIFS(CentrepointSourced[Assessed HS - 18-24],CentrepointSourced[2014 ONS Code],ConsolGeog[[#This Row],[lad14cd]],CentrepointSourced[Year],2014)</f>
        <v>0</v>
      </c>
      <c r="P167" s="114">
        <f>SUMIFS(CentrepointSourced[Presented CS - 16-17],CentrepointSourced[Local Authority DQ],ConsolGeog[[#This Row],[County Name]],CentrepointSourced[Year],2014)</f>
        <v>0</v>
      </c>
      <c r="Q167" s="114">
        <f>SUMIFS(CentrepointSourced[Presented CS - 16-24],CentrepointSourced[Local Authority DQ],ConsolGeog[[#This Row],[County Name]],CentrepointSourced[Year],2014)</f>
        <v>0</v>
      </c>
      <c r="R167" s="114">
        <f>SUMIFS(CentrepointSourced[Presented CS - 18-24],CentrepointSourced[Local Authority DQ],ConsolGeog[[#This Row],[County Name]],CentrepointSourced[Year],2014)</f>
        <v>0</v>
      </c>
      <c r="S167" s="114">
        <f>SUMIFS(CentrepointSourced[Assessed CS - 16-17],CentrepointSourced[Local Authority DQ],ConsolGeog[[#This Row],[County Name]],CentrepointSourced[Year],2014)</f>
        <v>0</v>
      </c>
      <c r="T167" s="114">
        <f>SUMIFS(CentrepointSourced[Assessed CS - 16-24],CentrepointSourced[Local Authority DQ],ConsolGeog[[#This Row],[County Name]],CentrepointSourced[Year],2014)</f>
        <v>0</v>
      </c>
      <c r="U167" s="114">
        <f>SUMIFS(CentrepointSourced[Assessed CS - 18-24],CentrepointSourced[Local Authority DQ],ConsolGeog[[#This Row],[County Name]],CentrepointSourced[Year],2014)</f>
        <v>0</v>
      </c>
      <c r="V167" s="114">
        <f>IF(ConsolGeog[[#This Row],[LA Type]]="District",SUMIFS(ConsolGeog[population],ConsolGeog[LA Type],"District",ConsolGeog[County Name],ConsolGeog[[#This Row],[County Name]]),IF(ConsolGeog[[#This Row],[LA Type]]="Unitary",ConsolGeog[[#This Row],[population]],0))</f>
        <v>857888</v>
      </c>
      <c r="W167" s="115">
        <f>IF(ConsolGeog[[#This Row],[COUNTY: Sum of districts'' populations '[non additive!']]]=0,0,ConsolGeog[[#This Row],[population]]/ConsolGeog[[#This Row],[COUNTY: Sum of districts'' populations '[non additive!']]])</f>
        <v>0.11339125853258235</v>
      </c>
      <c r="X167" s="125">
        <f>ConsolGeog[[#This Row],[COUNTY: Presented CS - 16-17 (2014) '[non additive!']]]*ConsolGeog[[#This Row],[County Stats Distribution Factor]]</f>
        <v>0</v>
      </c>
      <c r="Y167" s="125">
        <f>ConsolGeog[[#This Row],[COUNTY: Presented CS - 16-24 (2014) '[non additive!']]]*ConsolGeog[[#This Row],[County Stats Distribution Factor]]</f>
        <v>0</v>
      </c>
      <c r="Z167" s="125">
        <f>ConsolGeog[[#This Row],[COUNTY: Presented CS - 18-24 (2014) '[non additive!']]]*ConsolGeog[[#This Row],[County Stats Distribution Factor]]</f>
        <v>0</v>
      </c>
      <c r="AA167" s="125">
        <f>ConsolGeog[[#This Row],[COUNTY: Assessed CS - 16-17 (2014) '[non additive!']]]*ConsolGeog[[#This Row],[County Stats Distribution Factor]]</f>
        <v>0</v>
      </c>
      <c r="AB167" s="125">
        <f>ConsolGeog[[#This Row],[COUNTY: Assessed CS - 16-24 (2014) '[non additive!']]]*ConsolGeog[[#This Row],[County Stats Distribution Factor]]</f>
        <v>0</v>
      </c>
      <c r="AC167" s="125">
        <f>ConsolGeog[[#This Row],[COUNTY: Assessed CS - 18-24 (2014) '[non additive!']]]*ConsolGeog[[#This Row],[County Stats Distribution Factor]]</f>
        <v>0</v>
      </c>
      <c r="AD167" s="125" t="str">
        <f>IF(AND(ConsolGeog[[#This Row],[Presented HS - 16-17 (2014)]]+ConsolGeog[[#This Row],[Presented HS - 18-24 (2014)]]&lt;&gt;0,ConsolGeog[[#This Row],[Presented HS - 16-24 (2014)]]&lt;&gt;0),"ERROR","")</f>
        <v/>
      </c>
      <c r="AE167" s="125" t="str">
        <f>IF(AND(ConsolGeog[[#This Row],[Presented CS - 16-17 (2014)]]+ConsolGeog[[#This Row],[Presented CS - 18-24 (2014)]]&lt;&gt;0,ConsolGeog[[#This Row],[Presented CS - 16-24 (2014)]]&lt;&gt;0),"ERROR","")</f>
        <v/>
      </c>
      <c r="AF167" s="125" t="str">
        <f>IF(AND(ConsolGeog[[#This Row],[Assessed HS - 16-17 (2014)]]+ConsolGeog[[#This Row],[Assessed HS - 18-24 (2014)]]&lt;&gt;0,ConsolGeog[[#This Row],[Assessed HS - 16-24 (2014)]]&lt;&gt;0),"ERROR","")</f>
        <v/>
      </c>
      <c r="AG167" s="125" t="str">
        <f>IF(AND(ConsolGeog[[#This Row],[Assessed CS - 16-17 (2014)]]+ConsolGeog[[#This Row],[Assessed CS - 18-24 (2014)]]&lt;&gt;0,ConsolGeog[[#This Row],[Assessed CS - 16-24 (2014)]]&lt;&gt;0),"ERROR","")</f>
        <v/>
      </c>
      <c r="AH16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8" spans="1:35" s="35" customFormat="1">
      <c r="A168" s="38" t="s">
        <v>632</v>
      </c>
      <c r="B168" s="38" t="s">
        <v>633</v>
      </c>
      <c r="C168" s="38">
        <v>147451</v>
      </c>
      <c r="D168" s="38">
        <v>142879.4</v>
      </c>
      <c r="E168" s="38" t="s">
        <v>632</v>
      </c>
      <c r="F168" s="112" t="str">
        <f>IF(ISERROR(MATCH(ConsolGeog[[#This Row],[lad14cd]],CentrepointSourced[2014 ONS Code],0)),1,"")</f>
        <v/>
      </c>
      <c r="G168" s="113" t="str">
        <f>TRIM(IF(ConsolGeog[[#This Row],[Not in Centre Point Sourced?]]=1,INDEX(LKP_MissingLATypesDQ[TYPE],MATCH(ConsolGeog[[#This Row],[lad14cd]],LKP_MissingLATypesDQ[ONS_CODE],0)),INDEX(CentrepointSourced[LA Type DQ],MATCH(ConsolGeog[[#This Row],[lad14cd]],CentrepointSourced[2014 ONS Code],0))))</f>
        <v>District</v>
      </c>
      <c r="H168" s="113" t="str">
        <f>IF(OR(ConsolGeog[[#This Row],[LA Type]]="Unitary",ConsolGeog[[#This Row],[LA Type]]="District"),"England",INDEX(CentrepointSourced[Country],MATCH(ConsolGeog[[#This Row],[lad14cd]],CentrepointSourced[2014 ONS Code],0)))</f>
        <v>England</v>
      </c>
      <c r="I16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8" s="114">
        <f>SUMIFS(CentrepointSourced[Presented HS - 16-17],CentrepointSourced[2014 ONS Code],ConsolGeog[[#This Row],[lad14cd]],CentrepointSourced[Year],2014)</f>
        <v>24</v>
      </c>
      <c r="K168" s="114">
        <f>SUMIFS(CentrepointSourced[Presented HS - 16-24],CentrepointSourced[2014 ONS Code],ConsolGeog[[#This Row],[lad14cd]],CentrepointSourced[Year],2014)</f>
        <v>0</v>
      </c>
      <c r="L168" s="114">
        <f>SUMIFS(CentrepointSourced[Presented HS - 18-24],CentrepointSourced[2014 ONS Code],ConsolGeog[[#This Row],[lad14cd]],CentrepointSourced[Year],2014)</f>
        <v>344</v>
      </c>
      <c r="M168" s="114">
        <f>SUMIFS(CentrepointSourced[Assessed HS - 16-17],CentrepointSourced[2014 ONS Code],ConsolGeog[[#This Row],[lad14cd]],CentrepointSourced[Year],2014)</f>
        <v>2</v>
      </c>
      <c r="N168" s="114">
        <f>SUMIFS(CentrepointSourced[Assessed HS - 16-24],CentrepointSourced[2014 ONS Code],ConsolGeog[[#This Row],[lad14cd]],CentrepointSourced[Year],2014)</f>
        <v>0</v>
      </c>
      <c r="O168" s="114">
        <f>SUMIFS(CentrepointSourced[Assessed HS - 18-24],CentrepointSourced[2014 ONS Code],ConsolGeog[[#This Row],[lad14cd]],CentrepointSourced[Year],2014)</f>
        <v>26</v>
      </c>
      <c r="P168" s="114">
        <f>SUMIFS(CentrepointSourced[Presented CS - 16-17],CentrepointSourced[Local Authority DQ],ConsolGeog[[#This Row],[County Name]],CentrepointSourced[Year],2014)</f>
        <v>0</v>
      </c>
      <c r="Q168" s="114">
        <f>SUMIFS(CentrepointSourced[Presented CS - 16-24],CentrepointSourced[Local Authority DQ],ConsolGeog[[#This Row],[County Name]],CentrepointSourced[Year],2014)</f>
        <v>0</v>
      </c>
      <c r="R168" s="114">
        <f>SUMIFS(CentrepointSourced[Presented CS - 18-24],CentrepointSourced[Local Authority DQ],ConsolGeog[[#This Row],[County Name]],CentrepointSourced[Year],2014)</f>
        <v>0</v>
      </c>
      <c r="S168" s="114">
        <f>SUMIFS(CentrepointSourced[Assessed CS - 16-17],CentrepointSourced[Local Authority DQ],ConsolGeog[[#This Row],[County Name]],CentrepointSourced[Year],2014)</f>
        <v>0</v>
      </c>
      <c r="T168" s="114">
        <f>SUMIFS(CentrepointSourced[Assessed CS - 16-24],CentrepointSourced[Local Authority DQ],ConsolGeog[[#This Row],[County Name]],CentrepointSourced[Year],2014)</f>
        <v>0</v>
      </c>
      <c r="U168" s="114">
        <f>SUMIFS(CentrepointSourced[Assessed CS - 18-24],CentrepointSourced[Local Authority DQ],ConsolGeog[[#This Row],[County Name]],CentrepointSourced[Year],2014)</f>
        <v>0</v>
      </c>
      <c r="V168" s="114">
        <f>IF(ConsolGeog[[#This Row],[LA Type]]="District",SUMIFS(ConsolGeog[population],ConsolGeog[LA Type],"District",ConsolGeog[County Name],ConsolGeog[[#This Row],[County Name]]),IF(ConsolGeog[[#This Row],[LA Type]]="Unitary",ConsolGeog[[#This Row],[population]],0))</f>
        <v>857888</v>
      </c>
      <c r="W168" s="115">
        <f>IF(ConsolGeog[[#This Row],[COUNTY: Sum of districts'' populations '[non additive!']]]=0,0,ConsolGeog[[#This Row],[population]]/ConsolGeog[[#This Row],[COUNTY: Sum of districts'' populations '[non additive!']]])</f>
        <v>0.17187674847998807</v>
      </c>
      <c r="X168" s="125">
        <f>ConsolGeog[[#This Row],[COUNTY: Presented CS - 16-17 (2014) '[non additive!']]]*ConsolGeog[[#This Row],[County Stats Distribution Factor]]</f>
        <v>0</v>
      </c>
      <c r="Y168" s="125">
        <f>ConsolGeog[[#This Row],[COUNTY: Presented CS - 16-24 (2014) '[non additive!']]]*ConsolGeog[[#This Row],[County Stats Distribution Factor]]</f>
        <v>0</v>
      </c>
      <c r="Z168" s="125">
        <f>ConsolGeog[[#This Row],[COUNTY: Presented CS - 18-24 (2014) '[non additive!']]]*ConsolGeog[[#This Row],[County Stats Distribution Factor]]</f>
        <v>0</v>
      </c>
      <c r="AA168" s="125">
        <f>ConsolGeog[[#This Row],[COUNTY: Assessed CS - 16-17 (2014) '[non additive!']]]*ConsolGeog[[#This Row],[County Stats Distribution Factor]]</f>
        <v>0</v>
      </c>
      <c r="AB168" s="125">
        <f>ConsolGeog[[#This Row],[COUNTY: Assessed CS - 16-24 (2014) '[non additive!']]]*ConsolGeog[[#This Row],[County Stats Distribution Factor]]</f>
        <v>0</v>
      </c>
      <c r="AC168" s="125">
        <f>ConsolGeog[[#This Row],[COUNTY: Assessed CS - 18-24 (2014) '[non additive!']]]*ConsolGeog[[#This Row],[County Stats Distribution Factor]]</f>
        <v>0</v>
      </c>
      <c r="AD168" s="125" t="str">
        <f>IF(AND(ConsolGeog[[#This Row],[Presented HS - 16-17 (2014)]]+ConsolGeog[[#This Row],[Presented HS - 18-24 (2014)]]&lt;&gt;0,ConsolGeog[[#This Row],[Presented HS - 16-24 (2014)]]&lt;&gt;0),"ERROR","")</f>
        <v/>
      </c>
      <c r="AE168" s="125" t="str">
        <f>IF(AND(ConsolGeog[[#This Row],[Presented CS - 16-17 (2014)]]+ConsolGeog[[#This Row],[Presented CS - 18-24 (2014)]]&lt;&gt;0,ConsolGeog[[#This Row],[Presented CS - 16-24 (2014)]]&lt;&gt;0),"ERROR","")</f>
        <v/>
      </c>
      <c r="AF168" s="125" t="str">
        <f>IF(AND(ConsolGeog[[#This Row],[Assessed HS - 16-17 (2014)]]+ConsolGeog[[#This Row],[Assessed HS - 18-24 (2014)]]&lt;&gt;0,ConsolGeog[[#This Row],[Assessed HS - 16-24 (2014)]]&lt;&gt;0),"ERROR","")</f>
        <v/>
      </c>
      <c r="AG168" s="125" t="str">
        <f>IF(AND(ConsolGeog[[#This Row],[Assessed CS - 16-17 (2014)]]+ConsolGeog[[#This Row],[Assessed CS - 18-24 (2014)]]&lt;&gt;0,ConsolGeog[[#This Row],[Assessed CS - 16-24 (2014)]]&lt;&gt;0),"ERROR","")</f>
        <v/>
      </c>
      <c r="AH16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69" spans="1:35">
      <c r="A169" s="38" t="s">
        <v>630</v>
      </c>
      <c r="B169" s="38" t="s">
        <v>631</v>
      </c>
      <c r="C169" s="38">
        <v>101499</v>
      </c>
      <c r="D169" s="38">
        <v>96333.07</v>
      </c>
      <c r="E169" s="38" t="s">
        <v>630</v>
      </c>
      <c r="F169" s="116">
        <f>IF(ISERROR(MATCH(ConsolGeog[[#This Row],[lad14cd]],CentrepointSourced[2014 ONS Code],0)),1,"")</f>
        <v>1</v>
      </c>
      <c r="G169" s="113" t="str">
        <f>TRIM(IF(ConsolGeog[[#This Row],[Not in Centre Point Sourced?]]=1,INDEX(LKP_MissingLATypesDQ[TYPE],MATCH(ConsolGeog[[#This Row],[lad14cd]],LKP_MissingLATypesDQ[ONS_CODE],0)),INDEX(CentrepointSourced[LA Type DQ],MATCH(ConsolGeog[[#This Row],[lad14cd]],CentrepointSourced[2014 ONS Code],0))))</f>
        <v>District</v>
      </c>
      <c r="H169" s="117" t="str">
        <f>IF(OR(ConsolGeog[[#This Row],[LA Type]]="Unitary",ConsolGeog[[#This Row],[LA Type]]="District"),"England",INDEX(CentrepointSourced[Country],MATCH(ConsolGeog[[#This Row],[lad14cd]],CentrepointSourced[2014 ONS Code],0)))</f>
        <v>England</v>
      </c>
      <c r="I16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69" s="114">
        <f>SUMIFS(CentrepointSourced[Presented HS - 16-17],CentrepointSourced[2014 ONS Code],ConsolGeog[[#This Row],[lad14cd]],CentrepointSourced[Year],2014)</f>
        <v>0</v>
      </c>
      <c r="K169" s="114">
        <f>SUMIFS(CentrepointSourced[Presented HS - 16-24],CentrepointSourced[2014 ONS Code],ConsolGeog[[#This Row],[lad14cd]],CentrepointSourced[Year],2014)</f>
        <v>0</v>
      </c>
      <c r="L169" s="114">
        <f>SUMIFS(CentrepointSourced[Presented HS - 18-24],CentrepointSourced[2014 ONS Code],ConsolGeog[[#This Row],[lad14cd]],CentrepointSourced[Year],2014)</f>
        <v>0</v>
      </c>
      <c r="M169" s="114">
        <f>SUMIFS(CentrepointSourced[Assessed HS - 16-17],CentrepointSourced[2014 ONS Code],ConsolGeog[[#This Row],[lad14cd]],CentrepointSourced[Year],2014)</f>
        <v>0</v>
      </c>
      <c r="N169" s="114">
        <f>SUMIFS(CentrepointSourced[Assessed HS - 16-24],CentrepointSourced[2014 ONS Code],ConsolGeog[[#This Row],[lad14cd]],CentrepointSourced[Year],2014)</f>
        <v>0</v>
      </c>
      <c r="O169" s="114">
        <f>SUMIFS(CentrepointSourced[Assessed HS - 18-24],CentrepointSourced[2014 ONS Code],ConsolGeog[[#This Row],[lad14cd]],CentrepointSourced[Year],2014)</f>
        <v>0</v>
      </c>
      <c r="P169" s="114">
        <f>SUMIFS(CentrepointSourced[Presented CS - 16-17],CentrepointSourced[Local Authority DQ],ConsolGeog[[#This Row],[County Name]],CentrepointSourced[Year],2014)</f>
        <v>0</v>
      </c>
      <c r="Q169" s="114">
        <f>SUMIFS(CentrepointSourced[Presented CS - 16-24],CentrepointSourced[Local Authority DQ],ConsolGeog[[#This Row],[County Name]],CentrepointSourced[Year],2014)</f>
        <v>0</v>
      </c>
      <c r="R169" s="114">
        <f>SUMIFS(CentrepointSourced[Presented CS - 18-24],CentrepointSourced[Local Authority DQ],ConsolGeog[[#This Row],[County Name]],CentrepointSourced[Year],2014)</f>
        <v>0</v>
      </c>
      <c r="S169" s="114">
        <f>SUMIFS(CentrepointSourced[Assessed CS - 16-17],CentrepointSourced[Local Authority DQ],ConsolGeog[[#This Row],[County Name]],CentrepointSourced[Year],2014)</f>
        <v>0</v>
      </c>
      <c r="T169" s="114">
        <f>SUMIFS(CentrepointSourced[Assessed CS - 16-24],CentrepointSourced[Local Authority DQ],ConsolGeog[[#This Row],[County Name]],CentrepointSourced[Year],2014)</f>
        <v>0</v>
      </c>
      <c r="U169" s="114">
        <f>SUMIFS(CentrepointSourced[Assessed CS - 18-24],CentrepointSourced[Local Authority DQ],ConsolGeog[[#This Row],[County Name]],CentrepointSourced[Year],2014)</f>
        <v>0</v>
      </c>
      <c r="V169" s="114">
        <f>IF(ConsolGeog[[#This Row],[LA Type]]="District",SUMIFS(ConsolGeog[population],ConsolGeog[LA Type],"District",ConsolGeog[County Name],ConsolGeog[[#This Row],[County Name]]),IF(ConsolGeog[[#This Row],[LA Type]]="Unitary",ConsolGeog[[#This Row],[population]],0))</f>
        <v>857888</v>
      </c>
      <c r="W169" s="115">
        <f>IF(ConsolGeog[[#This Row],[COUNTY: Sum of districts'' populations '[non additive!']]]=0,0,ConsolGeog[[#This Row],[population]]/ConsolGeog[[#This Row],[COUNTY: Sum of districts'' populations '[non additive!']]])</f>
        <v>0.118312646872319</v>
      </c>
      <c r="X169" s="125">
        <f>ConsolGeog[[#This Row],[COUNTY: Presented CS - 16-17 (2014) '[non additive!']]]*ConsolGeog[[#This Row],[County Stats Distribution Factor]]</f>
        <v>0</v>
      </c>
      <c r="Y169" s="125">
        <f>ConsolGeog[[#This Row],[COUNTY: Presented CS - 16-24 (2014) '[non additive!']]]*ConsolGeog[[#This Row],[County Stats Distribution Factor]]</f>
        <v>0</v>
      </c>
      <c r="Z169" s="125">
        <f>ConsolGeog[[#This Row],[COUNTY: Presented CS - 18-24 (2014) '[non additive!']]]*ConsolGeog[[#This Row],[County Stats Distribution Factor]]</f>
        <v>0</v>
      </c>
      <c r="AA169" s="125">
        <f>ConsolGeog[[#This Row],[COUNTY: Assessed CS - 16-17 (2014) '[non additive!']]]*ConsolGeog[[#This Row],[County Stats Distribution Factor]]</f>
        <v>0</v>
      </c>
      <c r="AB169" s="125">
        <f>ConsolGeog[[#This Row],[COUNTY: Assessed CS - 16-24 (2014) '[non additive!']]]*ConsolGeog[[#This Row],[County Stats Distribution Factor]]</f>
        <v>0</v>
      </c>
      <c r="AC169" s="125">
        <f>ConsolGeog[[#This Row],[COUNTY: Assessed CS - 18-24 (2014) '[non additive!']]]*ConsolGeog[[#This Row],[County Stats Distribution Factor]]</f>
        <v>0</v>
      </c>
      <c r="AD169" s="125" t="str">
        <f>IF(AND(ConsolGeog[[#This Row],[Presented HS - 16-17 (2014)]]+ConsolGeog[[#This Row],[Presented HS - 18-24 (2014)]]&lt;&gt;0,ConsolGeog[[#This Row],[Presented HS - 16-24 (2014)]]&lt;&gt;0),"ERROR","")</f>
        <v/>
      </c>
      <c r="AE169" s="125" t="str">
        <f>IF(AND(ConsolGeog[[#This Row],[Presented CS - 16-17 (2014)]]+ConsolGeog[[#This Row],[Presented CS - 18-24 (2014)]]&lt;&gt;0,ConsolGeog[[#This Row],[Presented CS - 16-24 (2014)]]&lt;&gt;0),"ERROR","")</f>
        <v/>
      </c>
      <c r="AF169" s="125" t="str">
        <f>IF(AND(ConsolGeog[[#This Row],[Assessed HS - 16-17 (2014)]]+ConsolGeog[[#This Row],[Assessed HS - 18-24 (2014)]]&lt;&gt;0,ConsolGeog[[#This Row],[Assessed HS - 16-24 (2014)]]&lt;&gt;0),"ERROR","")</f>
        <v/>
      </c>
      <c r="AG169" s="125" t="str">
        <f>IF(AND(ConsolGeog[[#This Row],[Assessed CS - 16-17 (2014)]]+ConsolGeog[[#This Row],[Assessed CS - 18-24 (2014)]]&lt;&gt;0,ConsolGeog[[#This Row],[Assessed CS - 16-24 (2014)]]&lt;&gt;0),"ERROR","")</f>
        <v/>
      </c>
      <c r="AH16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6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0" spans="1:35" s="35" customFormat="1" ht="15" customHeight="1">
      <c r="A170" s="38" t="s">
        <v>629</v>
      </c>
      <c r="B170" s="38" t="s">
        <v>159</v>
      </c>
      <c r="C170" s="38">
        <v>75757</v>
      </c>
      <c r="D170" s="38">
        <v>16568.86</v>
      </c>
      <c r="E170" s="38" t="s">
        <v>629</v>
      </c>
      <c r="F170" s="112" t="str">
        <f>IF(ISERROR(MATCH(ConsolGeog[[#This Row],[lad14cd]],CentrepointSourced[2014 ONS Code],0)),1,"")</f>
        <v/>
      </c>
      <c r="G170" s="113" t="str">
        <f>TRIM(IF(ConsolGeog[[#This Row],[Not in Centre Point Sourced?]]=1,INDEX(LKP_MissingLATypesDQ[TYPE],MATCH(ConsolGeog[[#This Row],[lad14cd]],LKP_MissingLATypesDQ[ONS_CODE],0)),INDEX(CentrepointSourced[LA Type DQ],MATCH(ConsolGeog[[#This Row],[lad14cd]],CentrepointSourced[2014 ONS Code],0))))</f>
        <v>District</v>
      </c>
      <c r="H170" s="113" t="str">
        <f>IF(OR(ConsolGeog[[#This Row],[LA Type]]="Unitary",ConsolGeog[[#This Row],[LA Type]]="District"),"England",INDEX(CentrepointSourced[Country],MATCH(ConsolGeog[[#This Row],[lad14cd]],CentrepointSourced[2014 ONS Code],0)))</f>
        <v>England</v>
      </c>
      <c r="I17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0" s="114">
        <f>SUMIFS(CentrepointSourced[Presented HS - 16-17],CentrepointSourced[2014 ONS Code],ConsolGeog[[#This Row],[lad14cd]],CentrepointSourced[Year],2014)</f>
        <v>2</v>
      </c>
      <c r="K170" s="114">
        <f>SUMIFS(CentrepointSourced[Presented HS - 16-24],CentrepointSourced[2014 ONS Code],ConsolGeog[[#This Row],[lad14cd]],CentrepointSourced[Year],2014)</f>
        <v>0</v>
      </c>
      <c r="L170" s="114">
        <f>SUMIFS(CentrepointSourced[Presented HS - 18-24],CentrepointSourced[2014 ONS Code],ConsolGeog[[#This Row],[lad14cd]],CentrepointSourced[Year],2014)</f>
        <v>31</v>
      </c>
      <c r="M170" s="114">
        <f>SUMIFS(CentrepointSourced[Assessed HS - 16-17],CentrepointSourced[2014 ONS Code],ConsolGeog[[#This Row],[lad14cd]],CentrepointSourced[Year],2014)</f>
        <v>2</v>
      </c>
      <c r="N170" s="114">
        <f>SUMIFS(CentrepointSourced[Assessed HS - 16-24],CentrepointSourced[2014 ONS Code],ConsolGeog[[#This Row],[lad14cd]],CentrepointSourced[Year],2014)</f>
        <v>0</v>
      </c>
      <c r="O170" s="114">
        <f>SUMIFS(CentrepointSourced[Assessed HS - 18-24],CentrepointSourced[2014 ONS Code],ConsolGeog[[#This Row],[lad14cd]],CentrepointSourced[Year],2014)</f>
        <v>31</v>
      </c>
      <c r="P170" s="114">
        <f>SUMIFS(CentrepointSourced[Presented CS - 16-17],CentrepointSourced[Local Authority DQ],ConsolGeog[[#This Row],[County Name]],CentrepointSourced[Year],2014)</f>
        <v>0</v>
      </c>
      <c r="Q170" s="114">
        <f>SUMIFS(CentrepointSourced[Presented CS - 16-24],CentrepointSourced[Local Authority DQ],ConsolGeog[[#This Row],[County Name]],CentrepointSourced[Year],2014)</f>
        <v>0</v>
      </c>
      <c r="R170" s="114">
        <f>SUMIFS(CentrepointSourced[Presented CS - 18-24],CentrepointSourced[Local Authority DQ],ConsolGeog[[#This Row],[County Name]],CentrepointSourced[Year],2014)</f>
        <v>0</v>
      </c>
      <c r="S170" s="114">
        <f>SUMIFS(CentrepointSourced[Assessed CS - 16-17],CentrepointSourced[Local Authority DQ],ConsolGeog[[#This Row],[County Name]],CentrepointSourced[Year],2014)</f>
        <v>0</v>
      </c>
      <c r="T170" s="114">
        <f>SUMIFS(CentrepointSourced[Assessed CS - 16-24],CentrepointSourced[Local Authority DQ],ConsolGeog[[#This Row],[County Name]],CentrepointSourced[Year],2014)</f>
        <v>0</v>
      </c>
      <c r="U170" s="114">
        <f>SUMIFS(CentrepointSourced[Assessed CS - 18-24],CentrepointSourced[Local Authority DQ],ConsolGeog[[#This Row],[County Name]],CentrepointSourced[Year],2014)</f>
        <v>0</v>
      </c>
      <c r="V170" s="114">
        <f>IF(ConsolGeog[[#This Row],[LA Type]]="District",SUMIFS(ConsolGeog[population],ConsolGeog[LA Type],"District",ConsolGeog[County Name],ConsolGeog[[#This Row],[County Name]]),IF(ConsolGeog[[#This Row],[LA Type]]="Unitary",ConsolGeog[[#This Row],[population]],0))</f>
        <v>1171339</v>
      </c>
      <c r="W170" s="115">
        <f>IF(ConsolGeog[[#This Row],[COUNTY: Sum of districts'' populations '[non additive!']]]=0,0,ConsolGeog[[#This Row],[population]]/ConsolGeog[[#This Row],[COUNTY: Sum of districts'' populations '[non additive!']]])</f>
        <v>6.4675555069881568E-2</v>
      </c>
      <c r="X170" s="125">
        <f>ConsolGeog[[#This Row],[COUNTY: Presented CS - 16-17 (2014) '[non additive!']]]*ConsolGeog[[#This Row],[County Stats Distribution Factor]]</f>
        <v>0</v>
      </c>
      <c r="Y170" s="125">
        <f>ConsolGeog[[#This Row],[COUNTY: Presented CS - 16-24 (2014) '[non additive!']]]*ConsolGeog[[#This Row],[County Stats Distribution Factor]]</f>
        <v>0</v>
      </c>
      <c r="Z170" s="125">
        <f>ConsolGeog[[#This Row],[COUNTY: Presented CS - 18-24 (2014) '[non additive!']]]*ConsolGeog[[#This Row],[County Stats Distribution Factor]]</f>
        <v>0</v>
      </c>
      <c r="AA170" s="125">
        <f>ConsolGeog[[#This Row],[COUNTY: Assessed CS - 16-17 (2014) '[non additive!']]]*ConsolGeog[[#This Row],[County Stats Distribution Factor]]</f>
        <v>0</v>
      </c>
      <c r="AB170" s="125">
        <f>ConsolGeog[[#This Row],[COUNTY: Assessed CS - 16-24 (2014) '[non additive!']]]*ConsolGeog[[#This Row],[County Stats Distribution Factor]]</f>
        <v>0</v>
      </c>
      <c r="AC170" s="125">
        <f>ConsolGeog[[#This Row],[COUNTY: Assessed CS - 18-24 (2014) '[non additive!']]]*ConsolGeog[[#This Row],[County Stats Distribution Factor]]</f>
        <v>0</v>
      </c>
      <c r="AD170" s="125" t="str">
        <f>IF(AND(ConsolGeog[[#This Row],[Presented HS - 16-17 (2014)]]+ConsolGeog[[#This Row],[Presented HS - 18-24 (2014)]]&lt;&gt;0,ConsolGeog[[#This Row],[Presented HS - 16-24 (2014)]]&lt;&gt;0),"ERROR","")</f>
        <v/>
      </c>
      <c r="AE170" s="125" t="str">
        <f>IF(AND(ConsolGeog[[#This Row],[Presented CS - 16-17 (2014)]]+ConsolGeog[[#This Row],[Presented CS - 18-24 (2014)]]&lt;&gt;0,ConsolGeog[[#This Row],[Presented CS - 16-24 (2014)]]&lt;&gt;0),"ERROR","")</f>
        <v/>
      </c>
      <c r="AF170" s="125" t="str">
        <f>IF(AND(ConsolGeog[[#This Row],[Assessed HS - 16-17 (2014)]]+ConsolGeog[[#This Row],[Assessed HS - 18-24 (2014)]]&lt;&gt;0,ConsolGeog[[#This Row],[Assessed HS - 16-24 (2014)]]&lt;&gt;0),"ERROR","")</f>
        <v/>
      </c>
      <c r="AG170" s="125" t="str">
        <f>IF(AND(ConsolGeog[[#This Row],[Assessed CS - 16-17 (2014)]]+ConsolGeog[[#This Row],[Assessed CS - 18-24 (2014)]]&lt;&gt;0,ConsolGeog[[#This Row],[Assessed CS - 16-24 (2014)]]&lt;&gt;0),"ERROR","")</f>
        <v/>
      </c>
      <c r="AH17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1" spans="1:35" s="35" customFormat="1" ht="15" customHeight="1">
      <c r="A171" s="38" t="s">
        <v>628</v>
      </c>
      <c r="B171" s="38" t="s">
        <v>127</v>
      </c>
      <c r="C171" s="38">
        <v>89452</v>
      </c>
      <c r="D171" s="38">
        <v>16936.37</v>
      </c>
      <c r="E171" s="38" t="s">
        <v>628</v>
      </c>
      <c r="F171" s="112" t="str">
        <f>IF(ISERROR(MATCH(ConsolGeog[[#This Row],[lad14cd]],CentrepointSourced[2014 ONS Code],0)),1,"")</f>
        <v/>
      </c>
      <c r="G171" s="113" t="str">
        <f>TRIM(IF(ConsolGeog[[#This Row],[Not in Centre Point Sourced?]]=1,INDEX(LKP_MissingLATypesDQ[TYPE],MATCH(ConsolGeog[[#This Row],[lad14cd]],LKP_MissingLATypesDQ[ONS_CODE],0)),INDEX(CentrepointSourced[LA Type DQ],MATCH(ConsolGeog[[#This Row],[lad14cd]],CentrepointSourced[2014 ONS Code],0))))</f>
        <v>District</v>
      </c>
      <c r="H171" s="113" t="str">
        <f>IF(OR(ConsolGeog[[#This Row],[LA Type]]="Unitary",ConsolGeog[[#This Row],[LA Type]]="District"),"England",INDEX(CentrepointSourced[Country],MATCH(ConsolGeog[[#This Row],[lad14cd]],CentrepointSourced[2014 ONS Code],0)))</f>
        <v>England</v>
      </c>
      <c r="I17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1" s="114">
        <f>SUMIFS(CentrepointSourced[Presented HS - 16-17],CentrepointSourced[2014 ONS Code],ConsolGeog[[#This Row],[lad14cd]],CentrepointSourced[Year],2014)</f>
        <v>0</v>
      </c>
      <c r="K171" s="114">
        <f>SUMIFS(CentrepointSourced[Presented HS - 16-24],CentrepointSourced[2014 ONS Code],ConsolGeog[[#This Row],[lad14cd]],CentrepointSourced[Year],2014)</f>
        <v>0</v>
      </c>
      <c r="L171" s="114">
        <f>SUMIFS(CentrepointSourced[Presented HS - 18-24],CentrepointSourced[2014 ONS Code],ConsolGeog[[#This Row],[lad14cd]],CentrepointSourced[Year],2014)</f>
        <v>0</v>
      </c>
      <c r="M171" s="114">
        <f>SUMIFS(CentrepointSourced[Assessed HS - 16-17],CentrepointSourced[2014 ONS Code],ConsolGeog[[#This Row],[lad14cd]],CentrepointSourced[Year],2014)</f>
        <v>20</v>
      </c>
      <c r="N171" s="114">
        <f>SUMIFS(CentrepointSourced[Assessed HS - 16-24],CentrepointSourced[2014 ONS Code],ConsolGeog[[#This Row],[lad14cd]],CentrepointSourced[Year],2014)</f>
        <v>0</v>
      </c>
      <c r="O171" s="114">
        <f>SUMIFS(CentrepointSourced[Assessed HS - 18-24],CentrepointSourced[2014 ONS Code],ConsolGeog[[#This Row],[lad14cd]],CentrepointSourced[Year],2014)</f>
        <v>63</v>
      </c>
      <c r="P171" s="114">
        <f>SUMIFS(CentrepointSourced[Presented CS - 16-17],CentrepointSourced[Local Authority DQ],ConsolGeog[[#This Row],[County Name]],CentrepointSourced[Year],2014)</f>
        <v>0</v>
      </c>
      <c r="Q171" s="114">
        <f>SUMIFS(CentrepointSourced[Presented CS - 16-24],CentrepointSourced[Local Authority DQ],ConsolGeog[[#This Row],[County Name]],CentrepointSourced[Year],2014)</f>
        <v>0</v>
      </c>
      <c r="R171" s="114">
        <f>SUMIFS(CentrepointSourced[Presented CS - 18-24],CentrepointSourced[Local Authority DQ],ConsolGeog[[#This Row],[County Name]],CentrepointSourced[Year],2014)</f>
        <v>0</v>
      </c>
      <c r="S171" s="114">
        <f>SUMIFS(CentrepointSourced[Assessed CS - 16-17],CentrepointSourced[Local Authority DQ],ConsolGeog[[#This Row],[County Name]],CentrepointSourced[Year],2014)</f>
        <v>0</v>
      </c>
      <c r="T171" s="114">
        <f>SUMIFS(CentrepointSourced[Assessed CS - 16-24],CentrepointSourced[Local Authority DQ],ConsolGeog[[#This Row],[County Name]],CentrepointSourced[Year],2014)</f>
        <v>0</v>
      </c>
      <c r="U171" s="114">
        <f>SUMIFS(CentrepointSourced[Assessed CS - 18-24],CentrepointSourced[Local Authority DQ],ConsolGeog[[#This Row],[County Name]],CentrepointSourced[Year],2014)</f>
        <v>0</v>
      </c>
      <c r="V171" s="114">
        <f>IF(ConsolGeog[[#This Row],[LA Type]]="District",SUMIFS(ConsolGeog[population],ConsolGeog[LA Type],"District",ConsolGeog[County Name],ConsolGeog[[#This Row],[County Name]]),IF(ConsolGeog[[#This Row],[LA Type]]="Unitary",ConsolGeog[[#This Row],[population]],0))</f>
        <v>1171339</v>
      </c>
      <c r="W171" s="115">
        <f>IF(ConsolGeog[[#This Row],[COUNTY: Sum of districts'' populations '[non additive!']]]=0,0,ConsolGeog[[#This Row],[population]]/ConsolGeog[[#This Row],[COUNTY: Sum of districts'' populations '[non additive!']]])</f>
        <v>7.6367302719366467E-2</v>
      </c>
      <c r="X171" s="125">
        <f>ConsolGeog[[#This Row],[COUNTY: Presented CS - 16-17 (2014) '[non additive!']]]*ConsolGeog[[#This Row],[County Stats Distribution Factor]]</f>
        <v>0</v>
      </c>
      <c r="Y171" s="125">
        <f>ConsolGeog[[#This Row],[COUNTY: Presented CS - 16-24 (2014) '[non additive!']]]*ConsolGeog[[#This Row],[County Stats Distribution Factor]]</f>
        <v>0</v>
      </c>
      <c r="Z171" s="125">
        <f>ConsolGeog[[#This Row],[COUNTY: Presented CS - 18-24 (2014) '[non additive!']]]*ConsolGeog[[#This Row],[County Stats Distribution Factor]]</f>
        <v>0</v>
      </c>
      <c r="AA171" s="125">
        <f>ConsolGeog[[#This Row],[COUNTY: Assessed CS - 16-17 (2014) '[non additive!']]]*ConsolGeog[[#This Row],[County Stats Distribution Factor]]</f>
        <v>0</v>
      </c>
      <c r="AB171" s="125">
        <f>ConsolGeog[[#This Row],[COUNTY: Assessed CS - 16-24 (2014) '[non additive!']]]*ConsolGeog[[#This Row],[County Stats Distribution Factor]]</f>
        <v>0</v>
      </c>
      <c r="AC171" s="125">
        <f>ConsolGeog[[#This Row],[COUNTY: Assessed CS - 18-24 (2014) '[non additive!']]]*ConsolGeog[[#This Row],[County Stats Distribution Factor]]</f>
        <v>0</v>
      </c>
      <c r="AD171" s="125" t="str">
        <f>IF(AND(ConsolGeog[[#This Row],[Presented HS - 16-17 (2014)]]+ConsolGeog[[#This Row],[Presented HS - 18-24 (2014)]]&lt;&gt;0,ConsolGeog[[#This Row],[Presented HS - 16-24 (2014)]]&lt;&gt;0),"ERROR","")</f>
        <v/>
      </c>
      <c r="AE171" s="125" t="str">
        <f>IF(AND(ConsolGeog[[#This Row],[Presented CS - 16-17 (2014)]]+ConsolGeog[[#This Row],[Presented CS - 18-24 (2014)]]&lt;&gt;0,ConsolGeog[[#This Row],[Presented CS - 16-24 (2014)]]&lt;&gt;0),"ERROR","")</f>
        <v/>
      </c>
      <c r="AF171" s="125" t="str">
        <f>IF(AND(ConsolGeog[[#This Row],[Assessed HS - 16-17 (2014)]]+ConsolGeog[[#This Row],[Assessed HS - 18-24 (2014)]]&lt;&gt;0,ConsolGeog[[#This Row],[Assessed HS - 16-24 (2014)]]&lt;&gt;0),"ERROR","")</f>
        <v/>
      </c>
      <c r="AG171" s="125" t="str">
        <f>IF(AND(ConsolGeog[[#This Row],[Assessed CS - 16-17 (2014)]]+ConsolGeog[[#This Row],[Assessed CS - 18-24 (2014)]]&lt;&gt;0,ConsolGeog[[#This Row],[Assessed CS - 16-24 (2014)]]&lt;&gt;0),"ERROR","")</f>
        <v/>
      </c>
      <c r="AH17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72" spans="1:35" s="35" customFormat="1">
      <c r="A172" s="38" t="s">
        <v>627</v>
      </c>
      <c r="B172" s="38" t="s">
        <v>626</v>
      </c>
      <c r="C172" s="38">
        <v>83957</v>
      </c>
      <c r="D172" s="38">
        <v>2596.4</v>
      </c>
      <c r="E172" s="38" t="s">
        <v>625</v>
      </c>
      <c r="F172" s="112">
        <f>IF(ISERROR(MATCH(ConsolGeog[[#This Row],[lad14cd]],CentrepointSourced[2014 ONS Code],0)),1,"")</f>
        <v>1</v>
      </c>
      <c r="G172" s="113" t="str">
        <f>TRIM(IF(ConsolGeog[[#This Row],[Not in Centre Point Sourced?]]=1,INDEX(LKP_MissingLATypesDQ[TYPE],MATCH(ConsolGeog[[#This Row],[lad14cd]],LKP_MissingLATypesDQ[ONS_CODE],0)),INDEX(CentrepointSourced[LA Type DQ],MATCH(ConsolGeog[[#This Row],[lad14cd]],CentrepointSourced[2014 ONS Code],0))))</f>
        <v>District</v>
      </c>
      <c r="H172" s="113" t="str">
        <f>IF(OR(ConsolGeog[[#This Row],[LA Type]]="Unitary",ConsolGeog[[#This Row],[LA Type]]="District"),"England",INDEX(CentrepointSourced[Country],MATCH(ConsolGeog[[#This Row],[lad14cd]],CentrepointSourced[2014 ONS Code],0)))</f>
        <v>England</v>
      </c>
      <c r="I17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172" s="114">
        <f>SUMIFS(CentrepointSourced[Presented HS - 16-17],CentrepointSourced[2014 ONS Code],ConsolGeog[[#This Row],[lad14cd]],CentrepointSourced[Year],2014)</f>
        <v>0</v>
      </c>
      <c r="K172" s="114">
        <f>SUMIFS(CentrepointSourced[Presented HS - 16-24],CentrepointSourced[2014 ONS Code],ConsolGeog[[#This Row],[lad14cd]],CentrepointSourced[Year],2014)</f>
        <v>0</v>
      </c>
      <c r="L172" s="114">
        <f>SUMIFS(CentrepointSourced[Presented HS - 18-24],CentrepointSourced[2014 ONS Code],ConsolGeog[[#This Row],[lad14cd]],CentrepointSourced[Year],2014)</f>
        <v>0</v>
      </c>
      <c r="M172" s="114">
        <f>SUMIFS(CentrepointSourced[Assessed HS - 16-17],CentrepointSourced[2014 ONS Code],ConsolGeog[[#This Row],[lad14cd]],CentrepointSourced[Year],2014)</f>
        <v>0</v>
      </c>
      <c r="N172" s="114">
        <f>SUMIFS(CentrepointSourced[Assessed HS - 16-24],CentrepointSourced[2014 ONS Code],ConsolGeog[[#This Row],[lad14cd]],CentrepointSourced[Year],2014)</f>
        <v>0</v>
      </c>
      <c r="O172" s="114">
        <f>SUMIFS(CentrepointSourced[Assessed HS - 18-24],CentrepointSourced[2014 ONS Code],ConsolGeog[[#This Row],[lad14cd]],CentrepointSourced[Year],2014)</f>
        <v>0</v>
      </c>
      <c r="P172" s="114">
        <f>SUMIFS(CentrepointSourced[Presented CS - 16-17],CentrepointSourced[Local Authority DQ],ConsolGeog[[#This Row],[County Name]],CentrepointSourced[Year],2014)</f>
        <v>0</v>
      </c>
      <c r="Q172" s="114">
        <f>SUMIFS(CentrepointSourced[Presented CS - 16-24],CentrepointSourced[Local Authority DQ],ConsolGeog[[#This Row],[County Name]],CentrepointSourced[Year],2014)</f>
        <v>0</v>
      </c>
      <c r="R172" s="114">
        <f>SUMIFS(CentrepointSourced[Presented CS - 18-24],CentrepointSourced[Local Authority DQ],ConsolGeog[[#This Row],[County Name]],CentrepointSourced[Year],2014)</f>
        <v>0</v>
      </c>
      <c r="S172" s="114">
        <f>SUMIFS(CentrepointSourced[Assessed CS - 16-17],CentrepointSourced[Local Authority DQ],ConsolGeog[[#This Row],[County Name]],CentrepointSourced[Year],2014)</f>
        <v>0</v>
      </c>
      <c r="T172" s="114">
        <f>SUMIFS(CentrepointSourced[Assessed CS - 16-24],CentrepointSourced[Local Authority DQ],ConsolGeog[[#This Row],[County Name]],CentrepointSourced[Year],2014)</f>
        <v>0</v>
      </c>
      <c r="U172" s="114">
        <f>SUMIFS(CentrepointSourced[Assessed CS - 18-24],CentrepointSourced[Local Authority DQ],ConsolGeog[[#This Row],[County Name]],CentrepointSourced[Year],2014)</f>
        <v>0</v>
      </c>
      <c r="V172" s="114">
        <f>IF(ConsolGeog[[#This Row],[LA Type]]="District",SUMIFS(ConsolGeog[population],ConsolGeog[LA Type],"District",ConsolGeog[County Name],ConsolGeog[[#This Row],[County Name]]),IF(ConsolGeog[[#This Row],[LA Type]]="Unitary",ConsolGeog[[#This Row],[population]],0))</f>
        <v>1116062</v>
      </c>
      <c r="W172" s="115">
        <f>IF(ConsolGeog[[#This Row],[COUNTY: Sum of districts'' populations '[non additive!']]]=0,0,ConsolGeog[[#This Row],[population]]/ConsolGeog[[#This Row],[COUNTY: Sum of districts'' populations '[non additive!']]])</f>
        <v>7.5226107510156251E-2</v>
      </c>
      <c r="X172" s="125">
        <f>ConsolGeog[[#This Row],[COUNTY: Presented CS - 16-17 (2014) '[non additive!']]]*ConsolGeog[[#This Row],[County Stats Distribution Factor]]</f>
        <v>0</v>
      </c>
      <c r="Y172" s="125">
        <f>ConsolGeog[[#This Row],[COUNTY: Presented CS - 16-24 (2014) '[non additive!']]]*ConsolGeog[[#This Row],[County Stats Distribution Factor]]</f>
        <v>0</v>
      </c>
      <c r="Z172" s="125">
        <f>ConsolGeog[[#This Row],[COUNTY: Presented CS - 18-24 (2014) '[non additive!']]]*ConsolGeog[[#This Row],[County Stats Distribution Factor]]</f>
        <v>0</v>
      </c>
      <c r="AA172" s="125">
        <f>ConsolGeog[[#This Row],[COUNTY: Assessed CS - 16-17 (2014) '[non additive!']]]*ConsolGeog[[#This Row],[County Stats Distribution Factor]]</f>
        <v>0</v>
      </c>
      <c r="AB172" s="125">
        <f>ConsolGeog[[#This Row],[COUNTY: Assessed CS - 16-24 (2014) '[non additive!']]]*ConsolGeog[[#This Row],[County Stats Distribution Factor]]</f>
        <v>0</v>
      </c>
      <c r="AC172" s="125">
        <f>ConsolGeog[[#This Row],[COUNTY: Assessed CS - 18-24 (2014) '[non additive!']]]*ConsolGeog[[#This Row],[County Stats Distribution Factor]]</f>
        <v>0</v>
      </c>
      <c r="AD172" s="125" t="str">
        <f>IF(AND(ConsolGeog[[#This Row],[Presented HS - 16-17 (2014)]]+ConsolGeog[[#This Row],[Presented HS - 18-24 (2014)]]&lt;&gt;0,ConsolGeog[[#This Row],[Presented HS - 16-24 (2014)]]&lt;&gt;0),"ERROR","")</f>
        <v/>
      </c>
      <c r="AE172" s="125" t="str">
        <f>IF(AND(ConsolGeog[[#This Row],[Presented CS - 16-17 (2014)]]+ConsolGeog[[#This Row],[Presented CS - 18-24 (2014)]]&lt;&gt;0,ConsolGeog[[#This Row],[Presented CS - 16-24 (2014)]]&lt;&gt;0),"ERROR","")</f>
        <v/>
      </c>
      <c r="AF172" s="125" t="str">
        <f>IF(AND(ConsolGeog[[#This Row],[Assessed HS - 16-17 (2014)]]+ConsolGeog[[#This Row],[Assessed HS - 18-24 (2014)]]&lt;&gt;0,ConsolGeog[[#This Row],[Assessed HS - 16-24 (2014)]]&lt;&gt;0),"ERROR","")</f>
        <v/>
      </c>
      <c r="AG172" s="125" t="str">
        <f>IF(AND(ConsolGeog[[#This Row],[Assessed CS - 16-17 (2014)]]+ConsolGeog[[#This Row],[Assessed CS - 18-24 (2014)]]&lt;&gt;0,ConsolGeog[[#This Row],[Assessed CS - 16-24 (2014)]]&lt;&gt;0),"ERROR","")</f>
        <v/>
      </c>
      <c r="AH17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3" spans="1:35" ht="15" customHeight="1">
      <c r="A173" s="38" t="s">
        <v>624</v>
      </c>
      <c r="B173" s="38" t="s">
        <v>291</v>
      </c>
      <c r="C173" s="38">
        <v>276786</v>
      </c>
      <c r="D173" s="38">
        <v>13980.34</v>
      </c>
      <c r="E173" s="38" t="s">
        <v>624</v>
      </c>
      <c r="F173" s="116" t="str">
        <f>IF(ISERROR(MATCH(ConsolGeog[[#This Row],[lad14cd]],CentrepointSourced[2014 ONS Code],0)),1,"")</f>
        <v/>
      </c>
      <c r="G173" s="113" t="str">
        <f>TRIM(IF(ConsolGeog[[#This Row],[Not in Centre Point Sourced?]]=1,INDEX(LKP_MissingLATypesDQ[TYPE],MATCH(ConsolGeog[[#This Row],[lad14cd]],LKP_MissingLATypesDQ[ONS_CODE],0)),INDEX(CentrepointSourced[LA Type DQ],MATCH(ConsolGeog[[#This Row],[lad14cd]],CentrepointSourced[2014 ONS Code],0))))</f>
        <v>Unitary</v>
      </c>
      <c r="H173" s="117" t="str">
        <f>IF(OR(ConsolGeog[[#This Row],[LA Type]]="Unitary",ConsolGeog[[#This Row],[LA Type]]="District"),"England",INDEX(CentrepointSourced[Country],MATCH(ConsolGeog[[#This Row],[lad14cd]],CentrepointSourced[2014 ONS Code],0)))</f>
        <v>England</v>
      </c>
      <c r="I17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Bolton</v>
      </c>
      <c r="J173" s="114">
        <f>SUMIFS(CentrepointSourced[Presented HS - 16-17],CentrepointSourced[2014 ONS Code],ConsolGeog[[#This Row],[lad14cd]],CentrepointSourced[Year],2014)</f>
        <v>0</v>
      </c>
      <c r="K173" s="114">
        <f>SUMIFS(CentrepointSourced[Presented HS - 16-24],CentrepointSourced[2014 ONS Code],ConsolGeog[[#This Row],[lad14cd]],CentrepointSourced[Year],2014)</f>
        <v>0</v>
      </c>
      <c r="L173" s="114">
        <f>SUMIFS(CentrepointSourced[Presented HS - 18-24],CentrepointSourced[2014 ONS Code],ConsolGeog[[#This Row],[lad14cd]],CentrepointSourced[Year],2014)</f>
        <v>0</v>
      </c>
      <c r="M173" s="114">
        <f>SUMIFS(CentrepointSourced[Assessed HS - 16-17],CentrepointSourced[2014 ONS Code],ConsolGeog[[#This Row],[lad14cd]],CentrepointSourced[Year],2014)</f>
        <v>1</v>
      </c>
      <c r="N173" s="114">
        <f>SUMIFS(CentrepointSourced[Assessed HS - 16-24],CentrepointSourced[2014 ONS Code],ConsolGeog[[#This Row],[lad14cd]],CentrepointSourced[Year],2014)</f>
        <v>0</v>
      </c>
      <c r="O173" s="114">
        <f>SUMIFS(CentrepointSourced[Assessed HS - 18-24],CentrepointSourced[2014 ONS Code],ConsolGeog[[#This Row],[lad14cd]],CentrepointSourced[Year],2014)</f>
        <v>173</v>
      </c>
      <c r="P173" s="114">
        <f>SUMIFS(CentrepointSourced[Presented CS - 16-17],CentrepointSourced[Local Authority DQ],ConsolGeog[[#This Row],[County Name]],CentrepointSourced[Year],2014)</f>
        <v>0</v>
      </c>
      <c r="Q173" s="114">
        <f>SUMIFS(CentrepointSourced[Presented CS - 16-24],CentrepointSourced[Local Authority DQ],ConsolGeog[[#This Row],[County Name]],CentrepointSourced[Year],2014)</f>
        <v>0</v>
      </c>
      <c r="R173" s="114">
        <f>SUMIFS(CentrepointSourced[Presented CS - 18-24],CentrepointSourced[Local Authority DQ],ConsolGeog[[#This Row],[County Name]],CentrepointSourced[Year],2014)</f>
        <v>0</v>
      </c>
      <c r="S173" s="114">
        <f>SUMIFS(CentrepointSourced[Assessed CS - 16-17],CentrepointSourced[Local Authority DQ],ConsolGeog[[#This Row],[County Name]],CentrepointSourced[Year],2014)</f>
        <v>0</v>
      </c>
      <c r="T173" s="114">
        <f>SUMIFS(CentrepointSourced[Assessed CS - 16-24],CentrepointSourced[Local Authority DQ],ConsolGeog[[#This Row],[County Name]],CentrepointSourced[Year],2014)</f>
        <v>0</v>
      </c>
      <c r="U173" s="114">
        <f>SUMIFS(CentrepointSourced[Assessed CS - 18-24],CentrepointSourced[Local Authority DQ],ConsolGeog[[#This Row],[County Name]],CentrepointSourced[Year],2014)</f>
        <v>0</v>
      </c>
      <c r="V173" s="114">
        <f>IF(ConsolGeog[[#This Row],[LA Type]]="District",SUMIFS(ConsolGeog[population],ConsolGeog[LA Type],"District",ConsolGeog[County Name],ConsolGeog[[#This Row],[County Name]]),IF(ConsolGeog[[#This Row],[LA Type]]="Unitary",ConsolGeog[[#This Row],[population]],0))</f>
        <v>276786</v>
      </c>
      <c r="W173" s="115">
        <f>IF(ConsolGeog[[#This Row],[COUNTY: Sum of districts'' populations '[non additive!']]]=0,0,ConsolGeog[[#This Row],[population]]/ConsolGeog[[#This Row],[COUNTY: Sum of districts'' populations '[non additive!']]])</f>
        <v>1</v>
      </c>
      <c r="X173" s="125">
        <f>ConsolGeog[[#This Row],[COUNTY: Presented CS - 16-17 (2014) '[non additive!']]]*ConsolGeog[[#This Row],[County Stats Distribution Factor]]</f>
        <v>0</v>
      </c>
      <c r="Y173" s="125">
        <f>ConsolGeog[[#This Row],[COUNTY: Presented CS - 16-24 (2014) '[non additive!']]]*ConsolGeog[[#This Row],[County Stats Distribution Factor]]</f>
        <v>0</v>
      </c>
      <c r="Z173" s="125">
        <f>ConsolGeog[[#This Row],[COUNTY: Presented CS - 18-24 (2014) '[non additive!']]]*ConsolGeog[[#This Row],[County Stats Distribution Factor]]</f>
        <v>0</v>
      </c>
      <c r="AA173" s="125">
        <f>ConsolGeog[[#This Row],[COUNTY: Assessed CS - 16-17 (2014) '[non additive!']]]*ConsolGeog[[#This Row],[County Stats Distribution Factor]]</f>
        <v>0</v>
      </c>
      <c r="AB173" s="125">
        <f>ConsolGeog[[#This Row],[COUNTY: Assessed CS - 16-24 (2014) '[non additive!']]]*ConsolGeog[[#This Row],[County Stats Distribution Factor]]</f>
        <v>0</v>
      </c>
      <c r="AC173" s="125">
        <f>ConsolGeog[[#This Row],[COUNTY: Assessed CS - 18-24 (2014) '[non additive!']]]*ConsolGeog[[#This Row],[County Stats Distribution Factor]]</f>
        <v>0</v>
      </c>
      <c r="AD173" s="125" t="str">
        <f>IF(AND(ConsolGeog[[#This Row],[Presented HS - 16-17 (2014)]]+ConsolGeog[[#This Row],[Presented HS - 18-24 (2014)]]&lt;&gt;0,ConsolGeog[[#This Row],[Presented HS - 16-24 (2014)]]&lt;&gt;0),"ERROR","")</f>
        <v/>
      </c>
      <c r="AE173" s="125" t="str">
        <f>IF(AND(ConsolGeog[[#This Row],[Presented CS - 16-17 (2014)]]+ConsolGeog[[#This Row],[Presented CS - 18-24 (2014)]]&lt;&gt;0,ConsolGeog[[#This Row],[Presented CS - 16-24 (2014)]]&lt;&gt;0),"ERROR","")</f>
        <v/>
      </c>
      <c r="AF173" s="125" t="str">
        <f>IF(AND(ConsolGeog[[#This Row],[Assessed HS - 16-17 (2014)]]+ConsolGeog[[#This Row],[Assessed HS - 18-24 (2014)]]&lt;&gt;0,ConsolGeog[[#This Row],[Assessed HS - 16-24 (2014)]]&lt;&gt;0),"ERROR","")</f>
        <v/>
      </c>
      <c r="AG173" s="125" t="str">
        <f>IF(AND(ConsolGeog[[#This Row],[Assessed CS - 16-17 (2014)]]+ConsolGeog[[#This Row],[Assessed CS - 18-24 (2014)]]&lt;&gt;0,ConsolGeog[[#This Row],[Assessed CS - 16-24 (2014)]]&lt;&gt;0),"ERROR","")</f>
        <v/>
      </c>
      <c r="AH17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74" spans="1:35" s="35" customFormat="1" ht="15" customHeight="1">
      <c r="A174" s="38" t="s">
        <v>623</v>
      </c>
      <c r="B174" s="38" t="s">
        <v>239</v>
      </c>
      <c r="C174" s="38">
        <v>140202</v>
      </c>
      <c r="D174" s="38">
        <v>14229.4</v>
      </c>
      <c r="E174" s="38" t="s">
        <v>623</v>
      </c>
      <c r="F174" s="112" t="str">
        <f>IF(ISERROR(MATCH(ConsolGeog[[#This Row],[lad14cd]],CentrepointSourced[2014 ONS Code],0)),1,"")</f>
        <v/>
      </c>
      <c r="G174" s="113" t="str">
        <f>TRIM(IF(ConsolGeog[[#This Row],[Not in Centre Point Sourced?]]=1,INDEX(LKP_MissingLATypesDQ[TYPE],MATCH(ConsolGeog[[#This Row],[lad14cd]],LKP_MissingLATypesDQ[ONS_CODE],0)),INDEX(CentrepointSourced[LA Type DQ],MATCH(ConsolGeog[[#This Row],[lad14cd]],CentrepointSourced[2014 ONS Code],0))))</f>
        <v>District</v>
      </c>
      <c r="H174" s="113" t="str">
        <f>IF(OR(ConsolGeog[[#This Row],[LA Type]]="Unitary",ConsolGeog[[#This Row],[LA Type]]="District"),"England",INDEX(CentrepointSourced[Country],MATCH(ConsolGeog[[#This Row],[lad14cd]],CentrepointSourced[2014 ONS Code],0)))</f>
        <v>England</v>
      </c>
      <c r="I17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4" s="114">
        <f>SUMIFS(CentrepointSourced[Presented HS - 16-17],CentrepointSourced[2014 ONS Code],ConsolGeog[[#This Row],[lad14cd]],CentrepointSourced[Year],2014)</f>
        <v>16</v>
      </c>
      <c r="K174" s="114">
        <f>SUMIFS(CentrepointSourced[Presented HS - 16-24],CentrepointSourced[2014 ONS Code],ConsolGeog[[#This Row],[lad14cd]],CentrepointSourced[Year],2014)</f>
        <v>0</v>
      </c>
      <c r="L174" s="114">
        <f>SUMIFS(CentrepointSourced[Presented HS - 18-24],CentrepointSourced[2014 ONS Code],ConsolGeog[[#This Row],[lad14cd]],CentrepointSourced[Year],2014)</f>
        <v>29</v>
      </c>
      <c r="M174" s="114">
        <f>SUMIFS(CentrepointSourced[Assessed HS - 16-17],CentrepointSourced[2014 ONS Code],ConsolGeog[[#This Row],[lad14cd]],CentrepointSourced[Year],2014)</f>
        <v>16</v>
      </c>
      <c r="N174" s="114">
        <f>SUMIFS(CentrepointSourced[Assessed HS - 16-24],CentrepointSourced[2014 ONS Code],ConsolGeog[[#This Row],[lad14cd]],CentrepointSourced[Year],2014)</f>
        <v>0</v>
      </c>
      <c r="O174" s="114">
        <f>SUMIFS(CentrepointSourced[Assessed HS - 18-24],CentrepointSourced[2014 ONS Code],ConsolGeog[[#This Row],[lad14cd]],CentrepointSourced[Year],2014)</f>
        <v>29</v>
      </c>
      <c r="P174" s="114">
        <f>SUMIFS(CentrepointSourced[Presented CS - 16-17],CentrepointSourced[Local Authority DQ],ConsolGeog[[#This Row],[County Name]],CentrepointSourced[Year],2014)</f>
        <v>0</v>
      </c>
      <c r="Q174" s="114">
        <f>SUMIFS(CentrepointSourced[Presented CS - 16-24],CentrepointSourced[Local Authority DQ],ConsolGeog[[#This Row],[County Name]],CentrepointSourced[Year],2014)</f>
        <v>0</v>
      </c>
      <c r="R174" s="114">
        <f>SUMIFS(CentrepointSourced[Presented CS - 18-24],CentrepointSourced[Local Authority DQ],ConsolGeog[[#This Row],[County Name]],CentrepointSourced[Year],2014)</f>
        <v>0</v>
      </c>
      <c r="S174" s="114">
        <f>SUMIFS(CentrepointSourced[Assessed CS - 16-17],CentrepointSourced[Local Authority DQ],ConsolGeog[[#This Row],[County Name]],CentrepointSourced[Year],2014)</f>
        <v>0</v>
      </c>
      <c r="T174" s="114">
        <f>SUMIFS(CentrepointSourced[Assessed CS - 16-24],CentrepointSourced[Local Authority DQ],ConsolGeog[[#This Row],[County Name]],CentrepointSourced[Year],2014)</f>
        <v>0</v>
      </c>
      <c r="U174" s="114">
        <f>SUMIFS(CentrepointSourced[Assessed CS - 18-24],CentrepointSourced[Local Authority DQ],ConsolGeog[[#This Row],[County Name]],CentrepointSourced[Year],2014)</f>
        <v>0</v>
      </c>
      <c r="V174" s="114">
        <f>IF(ConsolGeog[[#This Row],[LA Type]]="District",SUMIFS(ConsolGeog[population],ConsolGeog[LA Type],"District",ConsolGeog[County Name],ConsolGeog[[#This Row],[County Name]]),IF(ConsolGeog[[#This Row],[LA Type]]="Unitary",ConsolGeog[[#This Row],[population]],0))</f>
        <v>1171339</v>
      </c>
      <c r="W174" s="115">
        <f>IF(ConsolGeog[[#This Row],[COUNTY: Sum of districts'' populations '[non additive!']]]=0,0,ConsolGeog[[#This Row],[population]]/ConsolGeog[[#This Row],[COUNTY: Sum of districts'' populations '[non additive!']]])</f>
        <v>0.11969378634195565</v>
      </c>
      <c r="X174" s="125">
        <f>ConsolGeog[[#This Row],[COUNTY: Presented CS - 16-17 (2014) '[non additive!']]]*ConsolGeog[[#This Row],[County Stats Distribution Factor]]</f>
        <v>0</v>
      </c>
      <c r="Y174" s="125">
        <f>ConsolGeog[[#This Row],[COUNTY: Presented CS - 16-24 (2014) '[non additive!']]]*ConsolGeog[[#This Row],[County Stats Distribution Factor]]</f>
        <v>0</v>
      </c>
      <c r="Z174" s="125">
        <f>ConsolGeog[[#This Row],[COUNTY: Presented CS - 18-24 (2014) '[non additive!']]]*ConsolGeog[[#This Row],[County Stats Distribution Factor]]</f>
        <v>0</v>
      </c>
      <c r="AA174" s="125">
        <f>ConsolGeog[[#This Row],[COUNTY: Assessed CS - 16-17 (2014) '[non additive!']]]*ConsolGeog[[#This Row],[County Stats Distribution Factor]]</f>
        <v>0</v>
      </c>
      <c r="AB174" s="125">
        <f>ConsolGeog[[#This Row],[COUNTY: Assessed CS - 16-24 (2014) '[non additive!']]]*ConsolGeog[[#This Row],[County Stats Distribution Factor]]</f>
        <v>0</v>
      </c>
      <c r="AC174" s="125">
        <f>ConsolGeog[[#This Row],[COUNTY: Assessed CS - 18-24 (2014) '[non additive!']]]*ConsolGeog[[#This Row],[County Stats Distribution Factor]]</f>
        <v>0</v>
      </c>
      <c r="AD174" s="125" t="str">
        <f>IF(AND(ConsolGeog[[#This Row],[Presented HS - 16-17 (2014)]]+ConsolGeog[[#This Row],[Presented HS - 18-24 (2014)]]&lt;&gt;0,ConsolGeog[[#This Row],[Presented HS - 16-24 (2014)]]&lt;&gt;0),"ERROR","")</f>
        <v/>
      </c>
      <c r="AE174" s="125" t="str">
        <f>IF(AND(ConsolGeog[[#This Row],[Presented CS - 16-17 (2014)]]+ConsolGeog[[#This Row],[Presented CS - 18-24 (2014)]]&lt;&gt;0,ConsolGeog[[#This Row],[Presented CS - 16-24 (2014)]]&lt;&gt;0),"ERROR","")</f>
        <v/>
      </c>
      <c r="AF174" s="125" t="str">
        <f>IF(AND(ConsolGeog[[#This Row],[Assessed HS - 16-17 (2014)]]+ConsolGeog[[#This Row],[Assessed HS - 18-24 (2014)]]&lt;&gt;0,ConsolGeog[[#This Row],[Assessed HS - 16-24 (2014)]]&lt;&gt;0),"ERROR","")</f>
        <v/>
      </c>
      <c r="AG174" s="125" t="str">
        <f>IF(AND(ConsolGeog[[#This Row],[Assessed CS - 16-17 (2014)]]+ConsolGeog[[#This Row],[Assessed CS - 18-24 (2014)]]&lt;&gt;0,ConsolGeog[[#This Row],[Assessed CS - 16-24 (2014)]]&lt;&gt;0),"ERROR","")</f>
        <v/>
      </c>
      <c r="AH17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5" spans="1:35" s="35" customFormat="1" ht="15" customHeight="1">
      <c r="A175" s="38" t="s">
        <v>622</v>
      </c>
      <c r="B175" s="38" t="s">
        <v>267</v>
      </c>
      <c r="C175" s="38">
        <v>57132</v>
      </c>
      <c r="D175" s="38">
        <v>58316.11</v>
      </c>
      <c r="E175" s="38" t="s">
        <v>622</v>
      </c>
      <c r="F175" s="112" t="str">
        <f>IF(ISERROR(MATCH(ConsolGeog[[#This Row],[lad14cd]],CentrepointSourced[2014 ONS Code],0)),1,"")</f>
        <v/>
      </c>
      <c r="G175" s="113" t="str">
        <f>TRIM(IF(ConsolGeog[[#This Row],[Not in Centre Point Sourced?]]=1,INDEX(LKP_MissingLATypesDQ[TYPE],MATCH(ConsolGeog[[#This Row],[lad14cd]],LKP_MissingLATypesDQ[ONS_CODE],0)),INDEX(CentrepointSourced[LA Type DQ],MATCH(ConsolGeog[[#This Row],[lad14cd]],CentrepointSourced[2014 ONS Code],0))))</f>
        <v>District</v>
      </c>
      <c r="H175" s="113" t="str">
        <f>IF(OR(ConsolGeog[[#This Row],[LA Type]]="Unitary",ConsolGeog[[#This Row],[LA Type]]="District"),"England",INDEX(CentrepointSourced[Country],MATCH(ConsolGeog[[#This Row],[lad14cd]],CentrepointSourced[2014 ONS Code],0)))</f>
        <v>England</v>
      </c>
      <c r="I17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5" s="114">
        <f>SUMIFS(CentrepointSourced[Presented HS - 16-17],CentrepointSourced[2014 ONS Code],ConsolGeog[[#This Row],[lad14cd]],CentrepointSourced[Year],2014)</f>
        <v>7</v>
      </c>
      <c r="K175" s="114">
        <f>SUMIFS(CentrepointSourced[Presented HS - 16-24],CentrepointSourced[2014 ONS Code],ConsolGeog[[#This Row],[lad14cd]],CentrepointSourced[Year],2014)</f>
        <v>0</v>
      </c>
      <c r="L175" s="114">
        <f>SUMIFS(CentrepointSourced[Presented HS - 18-24],CentrepointSourced[2014 ONS Code],ConsolGeog[[#This Row],[lad14cd]],CentrepointSourced[Year],2014)</f>
        <v>57</v>
      </c>
      <c r="M175" s="114">
        <f>SUMIFS(CentrepointSourced[Assessed HS - 16-17],CentrepointSourced[2014 ONS Code],ConsolGeog[[#This Row],[lad14cd]],CentrepointSourced[Year],2014)</f>
        <v>1</v>
      </c>
      <c r="N175" s="114">
        <f>SUMIFS(CentrepointSourced[Assessed HS - 16-24],CentrepointSourced[2014 ONS Code],ConsolGeog[[#This Row],[lad14cd]],CentrepointSourced[Year],2014)</f>
        <v>0</v>
      </c>
      <c r="O175" s="114">
        <f>SUMIFS(CentrepointSourced[Assessed HS - 18-24],CentrepointSourced[2014 ONS Code],ConsolGeog[[#This Row],[lad14cd]],CentrepointSourced[Year],2014)</f>
        <v>1</v>
      </c>
      <c r="P175" s="114">
        <f>SUMIFS(CentrepointSourced[Presented CS - 16-17],CentrepointSourced[Local Authority DQ],ConsolGeog[[#This Row],[County Name]],CentrepointSourced[Year],2014)</f>
        <v>0</v>
      </c>
      <c r="Q175" s="114">
        <f>SUMIFS(CentrepointSourced[Presented CS - 16-24],CentrepointSourced[Local Authority DQ],ConsolGeog[[#This Row],[County Name]],CentrepointSourced[Year],2014)</f>
        <v>0</v>
      </c>
      <c r="R175" s="114">
        <f>SUMIFS(CentrepointSourced[Presented CS - 18-24],CentrepointSourced[Local Authority DQ],ConsolGeog[[#This Row],[County Name]],CentrepointSourced[Year],2014)</f>
        <v>0</v>
      </c>
      <c r="S175" s="114">
        <f>SUMIFS(CentrepointSourced[Assessed CS - 16-17],CentrepointSourced[Local Authority DQ],ConsolGeog[[#This Row],[County Name]],CentrepointSourced[Year],2014)</f>
        <v>0</v>
      </c>
      <c r="T175" s="114">
        <f>SUMIFS(CentrepointSourced[Assessed CS - 16-24],CentrepointSourced[Local Authority DQ],ConsolGeog[[#This Row],[County Name]],CentrepointSourced[Year],2014)</f>
        <v>0</v>
      </c>
      <c r="U175" s="114">
        <f>SUMIFS(CentrepointSourced[Assessed CS - 18-24],CentrepointSourced[Local Authority DQ],ConsolGeog[[#This Row],[County Name]],CentrepointSourced[Year],2014)</f>
        <v>0</v>
      </c>
      <c r="V175" s="114">
        <f>IF(ConsolGeog[[#This Row],[LA Type]]="District",SUMIFS(ConsolGeog[population],ConsolGeog[LA Type],"District",ConsolGeog[County Name],ConsolGeog[[#This Row],[County Name]]),IF(ConsolGeog[[#This Row],[LA Type]]="Unitary",ConsolGeog[[#This Row],[population]],0))</f>
        <v>1171339</v>
      </c>
      <c r="W175" s="115">
        <f>IF(ConsolGeog[[#This Row],[COUNTY: Sum of districts'' populations '[non additive!']]]=0,0,ConsolGeog[[#This Row],[population]]/ConsolGeog[[#This Row],[COUNTY: Sum of districts'' populations '[non additive!']]])</f>
        <v>4.8774949011345138E-2</v>
      </c>
      <c r="X175" s="125">
        <f>ConsolGeog[[#This Row],[COUNTY: Presented CS - 16-17 (2014) '[non additive!']]]*ConsolGeog[[#This Row],[County Stats Distribution Factor]]</f>
        <v>0</v>
      </c>
      <c r="Y175" s="125">
        <f>ConsolGeog[[#This Row],[COUNTY: Presented CS - 16-24 (2014) '[non additive!']]]*ConsolGeog[[#This Row],[County Stats Distribution Factor]]</f>
        <v>0</v>
      </c>
      <c r="Z175" s="125">
        <f>ConsolGeog[[#This Row],[COUNTY: Presented CS - 18-24 (2014) '[non additive!']]]*ConsolGeog[[#This Row],[County Stats Distribution Factor]]</f>
        <v>0</v>
      </c>
      <c r="AA175" s="125">
        <f>ConsolGeog[[#This Row],[COUNTY: Assessed CS - 16-17 (2014) '[non additive!']]]*ConsolGeog[[#This Row],[County Stats Distribution Factor]]</f>
        <v>0</v>
      </c>
      <c r="AB175" s="125">
        <f>ConsolGeog[[#This Row],[COUNTY: Assessed CS - 16-24 (2014) '[non additive!']]]*ConsolGeog[[#This Row],[County Stats Distribution Factor]]</f>
        <v>0</v>
      </c>
      <c r="AC175" s="125">
        <f>ConsolGeog[[#This Row],[COUNTY: Assessed CS - 18-24 (2014) '[non additive!']]]*ConsolGeog[[#This Row],[County Stats Distribution Factor]]</f>
        <v>0</v>
      </c>
      <c r="AD175" s="125" t="str">
        <f>IF(AND(ConsolGeog[[#This Row],[Presented HS - 16-17 (2014)]]+ConsolGeog[[#This Row],[Presented HS - 18-24 (2014)]]&lt;&gt;0,ConsolGeog[[#This Row],[Presented HS - 16-24 (2014)]]&lt;&gt;0),"ERROR","")</f>
        <v/>
      </c>
      <c r="AE175" s="125" t="str">
        <f>IF(AND(ConsolGeog[[#This Row],[Presented CS - 16-17 (2014)]]+ConsolGeog[[#This Row],[Presented CS - 18-24 (2014)]]&lt;&gt;0,ConsolGeog[[#This Row],[Presented CS - 16-24 (2014)]]&lt;&gt;0),"ERROR","")</f>
        <v/>
      </c>
      <c r="AF175" s="125" t="str">
        <f>IF(AND(ConsolGeog[[#This Row],[Assessed HS - 16-17 (2014)]]+ConsolGeog[[#This Row],[Assessed HS - 18-24 (2014)]]&lt;&gt;0,ConsolGeog[[#This Row],[Assessed HS - 16-24 (2014)]]&lt;&gt;0),"ERROR","")</f>
        <v/>
      </c>
      <c r="AG175" s="125" t="str">
        <f>IF(AND(ConsolGeog[[#This Row],[Assessed CS - 16-17 (2014)]]+ConsolGeog[[#This Row],[Assessed CS - 18-24 (2014)]]&lt;&gt;0,ConsolGeog[[#This Row],[Assessed CS - 16-24 (2014)]]&lt;&gt;0),"ERROR","")</f>
        <v/>
      </c>
      <c r="AH17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6" spans="1:35" s="35" customFormat="1">
      <c r="A176" s="38" t="s">
        <v>620</v>
      </c>
      <c r="B176" s="38" t="s">
        <v>621</v>
      </c>
      <c r="C176" s="38">
        <v>67982</v>
      </c>
      <c r="D176" s="38">
        <v>13804.82</v>
      </c>
      <c r="E176" s="38" t="s">
        <v>620</v>
      </c>
      <c r="F176" s="112">
        <f>IF(ISERROR(MATCH(ConsolGeog[[#This Row],[lad14cd]],CentrepointSourced[2014 ONS Code],0)),1,"")</f>
        <v>1</v>
      </c>
      <c r="G176" s="113" t="str">
        <f>TRIM(IF(ConsolGeog[[#This Row],[Not in Centre Point Sourced?]]=1,INDEX(LKP_MissingLATypesDQ[TYPE],MATCH(ConsolGeog[[#This Row],[lad14cd]],LKP_MissingLATypesDQ[ONS_CODE],0)),INDEX(CentrepointSourced[LA Type DQ],MATCH(ConsolGeog[[#This Row],[lad14cd]],CentrepointSourced[2014 ONS Code],0))))</f>
        <v>District</v>
      </c>
      <c r="H176" s="113" t="str">
        <f>IF(OR(ConsolGeog[[#This Row],[LA Type]]="Unitary",ConsolGeog[[#This Row],[LA Type]]="District"),"England",INDEX(CentrepointSourced[Country],MATCH(ConsolGeog[[#This Row],[lad14cd]],CentrepointSourced[2014 ONS Code],0)))</f>
        <v>England</v>
      </c>
      <c r="I17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6" s="114">
        <f>SUMIFS(CentrepointSourced[Presented HS - 16-17],CentrepointSourced[2014 ONS Code],ConsolGeog[[#This Row],[lad14cd]],CentrepointSourced[Year],2014)</f>
        <v>0</v>
      </c>
      <c r="K176" s="114">
        <f>SUMIFS(CentrepointSourced[Presented HS - 16-24],CentrepointSourced[2014 ONS Code],ConsolGeog[[#This Row],[lad14cd]],CentrepointSourced[Year],2014)</f>
        <v>0</v>
      </c>
      <c r="L176" s="114">
        <f>SUMIFS(CentrepointSourced[Presented HS - 18-24],CentrepointSourced[2014 ONS Code],ConsolGeog[[#This Row],[lad14cd]],CentrepointSourced[Year],2014)</f>
        <v>0</v>
      </c>
      <c r="M176" s="114">
        <f>SUMIFS(CentrepointSourced[Assessed HS - 16-17],CentrepointSourced[2014 ONS Code],ConsolGeog[[#This Row],[lad14cd]],CentrepointSourced[Year],2014)</f>
        <v>0</v>
      </c>
      <c r="N176" s="114">
        <f>SUMIFS(CentrepointSourced[Assessed HS - 16-24],CentrepointSourced[2014 ONS Code],ConsolGeog[[#This Row],[lad14cd]],CentrepointSourced[Year],2014)</f>
        <v>0</v>
      </c>
      <c r="O176" s="114">
        <f>SUMIFS(CentrepointSourced[Assessed HS - 18-24],CentrepointSourced[2014 ONS Code],ConsolGeog[[#This Row],[lad14cd]],CentrepointSourced[Year],2014)</f>
        <v>0</v>
      </c>
      <c r="P176" s="114">
        <f>SUMIFS(CentrepointSourced[Presented CS - 16-17],CentrepointSourced[Local Authority DQ],ConsolGeog[[#This Row],[County Name]],CentrepointSourced[Year],2014)</f>
        <v>0</v>
      </c>
      <c r="Q176" s="114">
        <f>SUMIFS(CentrepointSourced[Presented CS - 16-24],CentrepointSourced[Local Authority DQ],ConsolGeog[[#This Row],[County Name]],CentrepointSourced[Year],2014)</f>
        <v>0</v>
      </c>
      <c r="R176" s="114">
        <f>SUMIFS(CentrepointSourced[Presented CS - 18-24],CentrepointSourced[Local Authority DQ],ConsolGeog[[#This Row],[County Name]],CentrepointSourced[Year],2014)</f>
        <v>0</v>
      </c>
      <c r="S176" s="114">
        <f>SUMIFS(CentrepointSourced[Assessed CS - 16-17],CentrepointSourced[Local Authority DQ],ConsolGeog[[#This Row],[County Name]],CentrepointSourced[Year],2014)</f>
        <v>0</v>
      </c>
      <c r="T176" s="114">
        <f>SUMIFS(CentrepointSourced[Assessed CS - 16-24],CentrepointSourced[Local Authority DQ],ConsolGeog[[#This Row],[County Name]],CentrepointSourced[Year],2014)</f>
        <v>0</v>
      </c>
      <c r="U176" s="114">
        <f>SUMIFS(CentrepointSourced[Assessed CS - 18-24],CentrepointSourced[Local Authority DQ],ConsolGeog[[#This Row],[County Name]],CentrepointSourced[Year],2014)</f>
        <v>0</v>
      </c>
      <c r="V176" s="114">
        <f>IF(ConsolGeog[[#This Row],[LA Type]]="District",SUMIFS(ConsolGeog[population],ConsolGeog[LA Type],"District",ConsolGeog[County Name],ConsolGeog[[#This Row],[County Name]]),IF(ConsolGeog[[#This Row],[LA Type]]="Unitary",ConsolGeog[[#This Row],[population]],0))</f>
        <v>1171339</v>
      </c>
      <c r="W176" s="115">
        <f>IF(ConsolGeog[[#This Row],[COUNTY: Sum of districts'' populations '[non additive!']]]=0,0,ConsolGeog[[#This Row],[population]]/ConsolGeog[[#This Row],[COUNTY: Sum of districts'' populations '[non additive!']]])</f>
        <v>5.8037852406519375E-2</v>
      </c>
      <c r="X176" s="125">
        <f>ConsolGeog[[#This Row],[COUNTY: Presented CS - 16-17 (2014) '[non additive!']]]*ConsolGeog[[#This Row],[County Stats Distribution Factor]]</f>
        <v>0</v>
      </c>
      <c r="Y176" s="125">
        <f>ConsolGeog[[#This Row],[COUNTY: Presented CS - 16-24 (2014) '[non additive!']]]*ConsolGeog[[#This Row],[County Stats Distribution Factor]]</f>
        <v>0</v>
      </c>
      <c r="Z176" s="125">
        <f>ConsolGeog[[#This Row],[COUNTY: Presented CS - 18-24 (2014) '[non additive!']]]*ConsolGeog[[#This Row],[County Stats Distribution Factor]]</f>
        <v>0</v>
      </c>
      <c r="AA176" s="125">
        <f>ConsolGeog[[#This Row],[COUNTY: Assessed CS - 16-17 (2014) '[non additive!']]]*ConsolGeog[[#This Row],[County Stats Distribution Factor]]</f>
        <v>0</v>
      </c>
      <c r="AB176" s="125">
        <f>ConsolGeog[[#This Row],[COUNTY: Assessed CS - 16-24 (2014) '[non additive!']]]*ConsolGeog[[#This Row],[County Stats Distribution Factor]]</f>
        <v>0</v>
      </c>
      <c r="AC176" s="125">
        <f>ConsolGeog[[#This Row],[COUNTY: Assessed CS - 18-24 (2014) '[non additive!']]]*ConsolGeog[[#This Row],[County Stats Distribution Factor]]</f>
        <v>0</v>
      </c>
      <c r="AD176" s="125" t="str">
        <f>IF(AND(ConsolGeog[[#This Row],[Presented HS - 16-17 (2014)]]+ConsolGeog[[#This Row],[Presented HS - 18-24 (2014)]]&lt;&gt;0,ConsolGeog[[#This Row],[Presented HS - 16-24 (2014)]]&lt;&gt;0),"ERROR","")</f>
        <v/>
      </c>
      <c r="AE176" s="125" t="str">
        <f>IF(AND(ConsolGeog[[#This Row],[Presented CS - 16-17 (2014)]]+ConsolGeog[[#This Row],[Presented CS - 18-24 (2014)]]&lt;&gt;0,ConsolGeog[[#This Row],[Presented CS - 16-24 (2014)]]&lt;&gt;0),"ERROR","")</f>
        <v/>
      </c>
      <c r="AF176" s="125" t="str">
        <f>IF(AND(ConsolGeog[[#This Row],[Assessed HS - 16-17 (2014)]]+ConsolGeog[[#This Row],[Assessed HS - 18-24 (2014)]]&lt;&gt;0,ConsolGeog[[#This Row],[Assessed HS - 16-24 (2014)]]&lt;&gt;0),"ERROR","")</f>
        <v/>
      </c>
      <c r="AG176" s="125" t="str">
        <f>IF(AND(ConsolGeog[[#This Row],[Assessed CS - 16-17 (2014)]]+ConsolGeog[[#This Row],[Assessed CS - 18-24 (2014)]]&lt;&gt;0,ConsolGeog[[#This Row],[Assessed CS - 16-24 (2014)]]&lt;&gt;0),"ERROR","")</f>
        <v/>
      </c>
      <c r="AH17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7" spans="1:35" s="35" customFormat="1">
      <c r="A177" s="38" t="s">
        <v>618</v>
      </c>
      <c r="B177" s="38" t="s">
        <v>619</v>
      </c>
      <c r="C177" s="38">
        <v>109057</v>
      </c>
      <c r="D177" s="38">
        <v>11295.57</v>
      </c>
      <c r="E177" s="38" t="s">
        <v>618</v>
      </c>
      <c r="F177" s="112">
        <f>IF(ISERROR(MATCH(ConsolGeog[[#This Row],[lad14cd]],CentrepointSourced[2014 ONS Code],0)),1,"")</f>
        <v>1</v>
      </c>
      <c r="G177" s="113" t="str">
        <f>TRIM(IF(ConsolGeog[[#This Row],[Not in Centre Point Sourced?]]=1,INDEX(LKP_MissingLATypesDQ[TYPE],MATCH(ConsolGeog[[#This Row],[lad14cd]],LKP_MissingLATypesDQ[ONS_CODE],0)),INDEX(CentrepointSourced[LA Type DQ],MATCH(ConsolGeog[[#This Row],[lad14cd]],CentrepointSourced[2014 ONS Code],0))))</f>
        <v>District</v>
      </c>
      <c r="H177" s="113" t="str">
        <f>IF(OR(ConsolGeog[[#This Row],[LA Type]]="Unitary",ConsolGeog[[#This Row],[LA Type]]="District"),"England",INDEX(CentrepointSourced[Country],MATCH(ConsolGeog[[#This Row],[lad14cd]],CentrepointSourced[2014 ONS Code],0)))</f>
        <v>England</v>
      </c>
      <c r="I17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7" s="114">
        <f>SUMIFS(CentrepointSourced[Presented HS - 16-17],CentrepointSourced[2014 ONS Code],ConsolGeog[[#This Row],[lad14cd]],CentrepointSourced[Year],2014)</f>
        <v>0</v>
      </c>
      <c r="K177" s="114">
        <f>SUMIFS(CentrepointSourced[Presented HS - 16-24],CentrepointSourced[2014 ONS Code],ConsolGeog[[#This Row],[lad14cd]],CentrepointSourced[Year],2014)</f>
        <v>0</v>
      </c>
      <c r="L177" s="114">
        <f>SUMIFS(CentrepointSourced[Presented HS - 18-24],CentrepointSourced[2014 ONS Code],ConsolGeog[[#This Row],[lad14cd]],CentrepointSourced[Year],2014)</f>
        <v>0</v>
      </c>
      <c r="M177" s="114">
        <f>SUMIFS(CentrepointSourced[Assessed HS - 16-17],CentrepointSourced[2014 ONS Code],ConsolGeog[[#This Row],[lad14cd]],CentrepointSourced[Year],2014)</f>
        <v>0</v>
      </c>
      <c r="N177" s="114">
        <f>SUMIFS(CentrepointSourced[Assessed HS - 16-24],CentrepointSourced[2014 ONS Code],ConsolGeog[[#This Row],[lad14cd]],CentrepointSourced[Year],2014)</f>
        <v>0</v>
      </c>
      <c r="O177" s="114">
        <f>SUMIFS(CentrepointSourced[Assessed HS - 18-24],CentrepointSourced[2014 ONS Code],ConsolGeog[[#This Row],[lad14cd]],CentrepointSourced[Year],2014)</f>
        <v>0</v>
      </c>
      <c r="P177" s="114">
        <f>SUMIFS(CentrepointSourced[Presented CS - 16-17],CentrepointSourced[Local Authority DQ],ConsolGeog[[#This Row],[County Name]],CentrepointSourced[Year],2014)</f>
        <v>0</v>
      </c>
      <c r="Q177" s="114">
        <f>SUMIFS(CentrepointSourced[Presented CS - 16-24],CentrepointSourced[Local Authority DQ],ConsolGeog[[#This Row],[County Name]],CentrepointSourced[Year],2014)</f>
        <v>0</v>
      </c>
      <c r="R177" s="114">
        <f>SUMIFS(CentrepointSourced[Presented CS - 18-24],CentrepointSourced[Local Authority DQ],ConsolGeog[[#This Row],[County Name]],CentrepointSourced[Year],2014)</f>
        <v>0</v>
      </c>
      <c r="S177" s="114">
        <f>SUMIFS(CentrepointSourced[Assessed CS - 16-17],CentrepointSourced[Local Authority DQ],ConsolGeog[[#This Row],[County Name]],CentrepointSourced[Year],2014)</f>
        <v>0</v>
      </c>
      <c r="T177" s="114">
        <f>SUMIFS(CentrepointSourced[Assessed CS - 16-24],CentrepointSourced[Local Authority DQ],ConsolGeog[[#This Row],[County Name]],CentrepointSourced[Year],2014)</f>
        <v>0</v>
      </c>
      <c r="U177" s="114">
        <f>SUMIFS(CentrepointSourced[Assessed CS - 18-24],CentrepointSourced[Local Authority DQ],ConsolGeog[[#This Row],[County Name]],CentrepointSourced[Year],2014)</f>
        <v>0</v>
      </c>
      <c r="V177" s="114">
        <f>IF(ConsolGeog[[#This Row],[LA Type]]="District",SUMIFS(ConsolGeog[population],ConsolGeog[LA Type],"District",ConsolGeog[County Name],ConsolGeog[[#This Row],[County Name]]),IF(ConsolGeog[[#This Row],[LA Type]]="Unitary",ConsolGeog[[#This Row],[population]],0))</f>
        <v>1171339</v>
      </c>
      <c r="W177" s="115">
        <f>IF(ConsolGeog[[#This Row],[COUNTY: Sum of districts'' populations '[non additive!']]]=0,0,ConsolGeog[[#This Row],[population]]/ConsolGeog[[#This Row],[COUNTY: Sum of districts'' populations '[non additive!']]])</f>
        <v>9.3104558116821862E-2</v>
      </c>
      <c r="X177" s="125">
        <f>ConsolGeog[[#This Row],[COUNTY: Presented CS - 16-17 (2014) '[non additive!']]]*ConsolGeog[[#This Row],[County Stats Distribution Factor]]</f>
        <v>0</v>
      </c>
      <c r="Y177" s="125">
        <f>ConsolGeog[[#This Row],[COUNTY: Presented CS - 16-24 (2014) '[non additive!']]]*ConsolGeog[[#This Row],[County Stats Distribution Factor]]</f>
        <v>0</v>
      </c>
      <c r="Z177" s="125">
        <f>ConsolGeog[[#This Row],[COUNTY: Presented CS - 18-24 (2014) '[non additive!']]]*ConsolGeog[[#This Row],[County Stats Distribution Factor]]</f>
        <v>0</v>
      </c>
      <c r="AA177" s="125">
        <f>ConsolGeog[[#This Row],[COUNTY: Assessed CS - 16-17 (2014) '[non additive!']]]*ConsolGeog[[#This Row],[County Stats Distribution Factor]]</f>
        <v>0</v>
      </c>
      <c r="AB177" s="125">
        <f>ConsolGeog[[#This Row],[COUNTY: Assessed CS - 16-24 (2014) '[non additive!']]]*ConsolGeog[[#This Row],[County Stats Distribution Factor]]</f>
        <v>0</v>
      </c>
      <c r="AC177" s="125">
        <f>ConsolGeog[[#This Row],[COUNTY: Assessed CS - 18-24 (2014) '[non additive!']]]*ConsolGeog[[#This Row],[County Stats Distribution Factor]]</f>
        <v>0</v>
      </c>
      <c r="AD177" s="125" t="str">
        <f>IF(AND(ConsolGeog[[#This Row],[Presented HS - 16-17 (2014)]]+ConsolGeog[[#This Row],[Presented HS - 18-24 (2014)]]&lt;&gt;0,ConsolGeog[[#This Row],[Presented HS - 16-24 (2014)]]&lt;&gt;0),"ERROR","")</f>
        <v/>
      </c>
      <c r="AE177" s="125" t="str">
        <f>IF(AND(ConsolGeog[[#This Row],[Presented CS - 16-17 (2014)]]+ConsolGeog[[#This Row],[Presented CS - 18-24 (2014)]]&lt;&gt;0,ConsolGeog[[#This Row],[Presented CS - 16-24 (2014)]]&lt;&gt;0),"ERROR","")</f>
        <v/>
      </c>
      <c r="AF177" s="125" t="str">
        <f>IF(AND(ConsolGeog[[#This Row],[Assessed HS - 16-17 (2014)]]+ConsolGeog[[#This Row],[Assessed HS - 18-24 (2014)]]&lt;&gt;0,ConsolGeog[[#This Row],[Assessed HS - 16-24 (2014)]]&lt;&gt;0),"ERROR","")</f>
        <v/>
      </c>
      <c r="AG177" s="125" t="str">
        <f>IF(AND(ConsolGeog[[#This Row],[Assessed CS - 16-17 (2014)]]+ConsolGeog[[#This Row],[Assessed CS - 18-24 (2014)]]&lt;&gt;0,ConsolGeog[[#This Row],[Assessed CS - 16-24 (2014)]]&lt;&gt;0),"ERROR","")</f>
        <v/>
      </c>
      <c r="AH17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8" spans="1:35" ht="15" customHeight="1">
      <c r="A178" s="38" t="s">
        <v>617</v>
      </c>
      <c r="B178" s="38" t="s">
        <v>104</v>
      </c>
      <c r="C178" s="38">
        <v>110685</v>
      </c>
      <c r="D178" s="38">
        <v>34678.959999999999</v>
      </c>
      <c r="E178" s="38" t="s">
        <v>617</v>
      </c>
      <c r="F178" s="116" t="str">
        <f>IF(ISERROR(MATCH(ConsolGeog[[#This Row],[lad14cd]],CentrepointSourced[2014 ONS Code],0)),1,"")</f>
        <v/>
      </c>
      <c r="G178" s="113" t="str">
        <f>TRIM(IF(ConsolGeog[[#This Row],[Not in Centre Point Sourced?]]=1,INDEX(LKP_MissingLATypesDQ[TYPE],MATCH(ConsolGeog[[#This Row],[lad14cd]],LKP_MissingLATypesDQ[ONS_CODE],0)),INDEX(CentrepointSourced[LA Type DQ],MATCH(ConsolGeog[[#This Row],[lad14cd]],CentrepointSourced[2014 ONS Code],0))))</f>
        <v>District</v>
      </c>
      <c r="H178" s="117" t="str">
        <f>IF(OR(ConsolGeog[[#This Row],[LA Type]]="Unitary",ConsolGeog[[#This Row],[LA Type]]="District"),"England",INDEX(CentrepointSourced[Country],MATCH(ConsolGeog[[#This Row],[lad14cd]],CentrepointSourced[2014 ONS Code],0)))</f>
        <v>England</v>
      </c>
      <c r="I17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8" s="114">
        <f>SUMIFS(CentrepointSourced[Presented HS - 16-17],CentrepointSourced[2014 ONS Code],ConsolGeog[[#This Row],[lad14cd]],CentrepointSourced[Year],2014)</f>
        <v>0</v>
      </c>
      <c r="K178" s="114">
        <f>SUMIFS(CentrepointSourced[Presented HS - 16-24],CentrepointSourced[2014 ONS Code],ConsolGeog[[#This Row],[lad14cd]],CentrepointSourced[Year],2014)</f>
        <v>17</v>
      </c>
      <c r="L178" s="114">
        <f>SUMIFS(CentrepointSourced[Presented HS - 18-24],CentrepointSourced[2014 ONS Code],ConsolGeog[[#This Row],[lad14cd]],CentrepointSourced[Year],2014)</f>
        <v>0</v>
      </c>
      <c r="M178" s="114">
        <f>SUMIFS(CentrepointSourced[Assessed HS - 16-17],CentrepointSourced[2014 ONS Code],ConsolGeog[[#This Row],[lad14cd]],CentrepointSourced[Year],2014)</f>
        <v>0</v>
      </c>
      <c r="N178" s="114">
        <f>SUMIFS(CentrepointSourced[Assessed HS - 16-24],CentrepointSourced[2014 ONS Code],ConsolGeog[[#This Row],[lad14cd]],CentrepointSourced[Year],2014)</f>
        <v>17</v>
      </c>
      <c r="O178" s="114">
        <f>SUMIFS(CentrepointSourced[Assessed HS - 18-24],CentrepointSourced[2014 ONS Code],ConsolGeog[[#This Row],[lad14cd]],CentrepointSourced[Year],2014)</f>
        <v>0</v>
      </c>
      <c r="P178" s="114">
        <f>SUMIFS(CentrepointSourced[Presented CS - 16-17],CentrepointSourced[Local Authority DQ],ConsolGeog[[#This Row],[County Name]],CentrepointSourced[Year],2014)</f>
        <v>0</v>
      </c>
      <c r="Q178" s="114">
        <f>SUMIFS(CentrepointSourced[Presented CS - 16-24],CentrepointSourced[Local Authority DQ],ConsolGeog[[#This Row],[County Name]],CentrepointSourced[Year],2014)</f>
        <v>0</v>
      </c>
      <c r="R178" s="114">
        <f>SUMIFS(CentrepointSourced[Presented CS - 18-24],CentrepointSourced[Local Authority DQ],ConsolGeog[[#This Row],[County Name]],CentrepointSourced[Year],2014)</f>
        <v>0</v>
      </c>
      <c r="S178" s="114">
        <f>SUMIFS(CentrepointSourced[Assessed CS - 16-17],CentrepointSourced[Local Authority DQ],ConsolGeog[[#This Row],[County Name]],CentrepointSourced[Year],2014)</f>
        <v>0</v>
      </c>
      <c r="T178" s="114">
        <f>SUMIFS(CentrepointSourced[Assessed CS - 16-24],CentrepointSourced[Local Authority DQ],ConsolGeog[[#This Row],[County Name]],CentrepointSourced[Year],2014)</f>
        <v>0</v>
      </c>
      <c r="U178" s="114">
        <f>SUMIFS(CentrepointSourced[Assessed CS - 18-24],CentrepointSourced[Local Authority DQ],ConsolGeog[[#This Row],[County Name]],CentrepointSourced[Year],2014)</f>
        <v>0</v>
      </c>
      <c r="V178" s="114">
        <f>IF(ConsolGeog[[#This Row],[LA Type]]="District",SUMIFS(ConsolGeog[population],ConsolGeog[LA Type],"District",ConsolGeog[County Name],ConsolGeog[[#This Row],[County Name]]),IF(ConsolGeog[[#This Row],[LA Type]]="Unitary",ConsolGeog[[#This Row],[population]],0))</f>
        <v>1171339</v>
      </c>
      <c r="W178" s="115">
        <f>IF(ConsolGeog[[#This Row],[COUNTY: Sum of districts'' populations '[non additive!']]]=0,0,ConsolGeog[[#This Row],[population]]/ConsolGeog[[#This Row],[COUNTY: Sum of districts'' populations '[non additive!']]])</f>
        <v>9.4494420488005604E-2</v>
      </c>
      <c r="X178" s="125">
        <f>ConsolGeog[[#This Row],[COUNTY: Presented CS - 16-17 (2014) '[non additive!']]]*ConsolGeog[[#This Row],[County Stats Distribution Factor]]</f>
        <v>0</v>
      </c>
      <c r="Y178" s="125">
        <f>ConsolGeog[[#This Row],[COUNTY: Presented CS - 16-24 (2014) '[non additive!']]]*ConsolGeog[[#This Row],[County Stats Distribution Factor]]</f>
        <v>0</v>
      </c>
      <c r="Z178" s="125">
        <f>ConsolGeog[[#This Row],[COUNTY: Presented CS - 18-24 (2014) '[non additive!']]]*ConsolGeog[[#This Row],[County Stats Distribution Factor]]</f>
        <v>0</v>
      </c>
      <c r="AA178" s="125">
        <f>ConsolGeog[[#This Row],[COUNTY: Assessed CS - 16-17 (2014) '[non additive!']]]*ConsolGeog[[#This Row],[County Stats Distribution Factor]]</f>
        <v>0</v>
      </c>
      <c r="AB178" s="125">
        <f>ConsolGeog[[#This Row],[COUNTY: Assessed CS - 16-24 (2014) '[non additive!']]]*ConsolGeog[[#This Row],[County Stats Distribution Factor]]</f>
        <v>0</v>
      </c>
      <c r="AC178" s="125">
        <f>ConsolGeog[[#This Row],[COUNTY: Assessed CS - 18-24 (2014) '[non additive!']]]*ConsolGeog[[#This Row],[County Stats Distribution Factor]]</f>
        <v>0</v>
      </c>
      <c r="AD178" s="125" t="str">
        <f>IF(AND(ConsolGeog[[#This Row],[Presented HS - 16-17 (2014)]]+ConsolGeog[[#This Row],[Presented HS - 18-24 (2014)]]&lt;&gt;0,ConsolGeog[[#This Row],[Presented HS - 16-24 (2014)]]&lt;&gt;0),"ERROR","")</f>
        <v/>
      </c>
      <c r="AE178" s="125" t="str">
        <f>IF(AND(ConsolGeog[[#This Row],[Presented CS - 16-17 (2014)]]+ConsolGeog[[#This Row],[Presented CS - 18-24 (2014)]]&lt;&gt;0,ConsolGeog[[#This Row],[Presented CS - 16-24 (2014)]]&lt;&gt;0),"ERROR","")</f>
        <v/>
      </c>
      <c r="AF178" s="125" t="str">
        <f>IF(AND(ConsolGeog[[#This Row],[Assessed HS - 16-17 (2014)]]+ConsolGeog[[#This Row],[Assessed HS - 18-24 (2014)]]&lt;&gt;0,ConsolGeog[[#This Row],[Assessed HS - 16-24 (2014)]]&lt;&gt;0),"ERROR","")</f>
        <v/>
      </c>
      <c r="AG178" s="125" t="str">
        <f>IF(AND(ConsolGeog[[#This Row],[Assessed CS - 16-17 (2014)]]+ConsolGeog[[#This Row],[Assessed CS - 18-24 (2014)]]&lt;&gt;0,ConsolGeog[[#This Row],[Assessed CS - 16-24 (2014)]]&lt;&gt;0),"ERROR","")</f>
        <v/>
      </c>
      <c r="AH17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79" spans="1:35" s="35" customFormat="1" ht="15" customHeight="1">
      <c r="A179" s="38" t="s">
        <v>616</v>
      </c>
      <c r="B179" s="38" t="s">
        <v>266</v>
      </c>
      <c r="C179" s="38">
        <v>107749</v>
      </c>
      <c r="D179" s="38">
        <v>28255.43</v>
      </c>
      <c r="E179" s="38" t="s">
        <v>616</v>
      </c>
      <c r="F179" s="112" t="str">
        <f>IF(ISERROR(MATCH(ConsolGeog[[#This Row],[lad14cd]],CentrepointSourced[2014 ONS Code],0)),1,"")</f>
        <v/>
      </c>
      <c r="G179" s="113" t="str">
        <f>TRIM(IF(ConsolGeog[[#This Row],[Not in Centre Point Sourced?]]=1,INDEX(LKP_MissingLATypesDQ[TYPE],MATCH(ConsolGeog[[#This Row],[lad14cd]],LKP_MissingLATypesDQ[ONS_CODE],0)),INDEX(CentrepointSourced[LA Type DQ],MATCH(ConsolGeog[[#This Row],[lad14cd]],CentrepointSourced[2014 ONS Code],0))))</f>
        <v>District</v>
      </c>
      <c r="H179" s="113" t="str">
        <f>IF(OR(ConsolGeog[[#This Row],[LA Type]]="Unitary",ConsolGeog[[#This Row],[LA Type]]="District"),"England",INDEX(CentrepointSourced[Country],MATCH(ConsolGeog[[#This Row],[lad14cd]],CentrepointSourced[2014 ONS Code],0)))</f>
        <v>England</v>
      </c>
      <c r="I17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Lancashire</v>
      </c>
      <c r="J179" s="114">
        <f>SUMIFS(CentrepointSourced[Presented HS - 16-17],CentrepointSourced[2014 ONS Code],ConsolGeog[[#This Row],[lad14cd]],CentrepointSourced[Year],2014)</f>
        <v>0</v>
      </c>
      <c r="K179" s="114">
        <f>SUMIFS(CentrepointSourced[Presented HS - 16-24],CentrepointSourced[2014 ONS Code],ConsolGeog[[#This Row],[lad14cd]],CentrepointSourced[Year],2014)</f>
        <v>0</v>
      </c>
      <c r="L179" s="114">
        <f>SUMIFS(CentrepointSourced[Presented HS - 18-24],CentrepointSourced[2014 ONS Code],ConsolGeog[[#This Row],[lad14cd]],CentrepointSourced[Year],2014)</f>
        <v>0</v>
      </c>
      <c r="M179" s="114">
        <f>SUMIFS(CentrepointSourced[Assessed HS - 16-17],CentrepointSourced[2014 ONS Code],ConsolGeog[[#This Row],[lad14cd]],CentrepointSourced[Year],2014)</f>
        <v>0</v>
      </c>
      <c r="N179" s="114">
        <f>SUMIFS(CentrepointSourced[Assessed HS - 16-24],CentrepointSourced[2014 ONS Code],ConsolGeog[[#This Row],[lad14cd]],CentrepointSourced[Year],2014)</f>
        <v>0</v>
      </c>
      <c r="O179" s="114">
        <f>SUMIFS(CentrepointSourced[Assessed HS - 18-24],CentrepointSourced[2014 ONS Code],ConsolGeog[[#This Row],[lad14cd]],CentrepointSourced[Year],2014)</f>
        <v>0</v>
      </c>
      <c r="P179" s="114">
        <f>SUMIFS(CentrepointSourced[Presented CS - 16-17],CentrepointSourced[Local Authority DQ],ConsolGeog[[#This Row],[County Name]],CentrepointSourced[Year],2014)</f>
        <v>0</v>
      </c>
      <c r="Q179" s="114">
        <f>SUMIFS(CentrepointSourced[Presented CS - 16-24],CentrepointSourced[Local Authority DQ],ConsolGeog[[#This Row],[County Name]],CentrepointSourced[Year],2014)</f>
        <v>0</v>
      </c>
      <c r="R179" s="114">
        <f>SUMIFS(CentrepointSourced[Presented CS - 18-24],CentrepointSourced[Local Authority DQ],ConsolGeog[[#This Row],[County Name]],CentrepointSourced[Year],2014)</f>
        <v>0</v>
      </c>
      <c r="S179" s="114">
        <f>SUMIFS(CentrepointSourced[Assessed CS - 16-17],CentrepointSourced[Local Authority DQ],ConsolGeog[[#This Row],[County Name]],CentrepointSourced[Year],2014)</f>
        <v>0</v>
      </c>
      <c r="T179" s="114">
        <f>SUMIFS(CentrepointSourced[Assessed CS - 16-24],CentrepointSourced[Local Authority DQ],ConsolGeog[[#This Row],[County Name]],CentrepointSourced[Year],2014)</f>
        <v>0</v>
      </c>
      <c r="U179" s="114">
        <f>SUMIFS(CentrepointSourced[Assessed CS - 18-24],CentrepointSourced[Local Authority DQ],ConsolGeog[[#This Row],[County Name]],CentrepointSourced[Year],2014)</f>
        <v>0</v>
      </c>
      <c r="V179" s="114">
        <f>IF(ConsolGeog[[#This Row],[LA Type]]="District",SUMIFS(ConsolGeog[population],ConsolGeog[LA Type],"District",ConsolGeog[County Name],ConsolGeog[[#This Row],[County Name]]),IF(ConsolGeog[[#This Row],[LA Type]]="Unitary",ConsolGeog[[#This Row],[population]],0))</f>
        <v>1171339</v>
      </c>
      <c r="W179" s="115">
        <f>IF(ConsolGeog[[#This Row],[COUNTY: Sum of districts'' populations '[non additive!']]]=0,0,ConsolGeog[[#This Row],[population]]/ConsolGeog[[#This Row],[COUNTY: Sum of districts'' populations '[non additive!']]])</f>
        <v>9.1987887366509605E-2</v>
      </c>
      <c r="X179" s="125">
        <f>ConsolGeog[[#This Row],[COUNTY: Presented CS - 16-17 (2014) '[non additive!']]]*ConsolGeog[[#This Row],[County Stats Distribution Factor]]</f>
        <v>0</v>
      </c>
      <c r="Y179" s="125">
        <f>ConsolGeog[[#This Row],[COUNTY: Presented CS - 16-24 (2014) '[non additive!']]]*ConsolGeog[[#This Row],[County Stats Distribution Factor]]</f>
        <v>0</v>
      </c>
      <c r="Z179" s="125">
        <f>ConsolGeog[[#This Row],[COUNTY: Presented CS - 18-24 (2014) '[non additive!']]]*ConsolGeog[[#This Row],[County Stats Distribution Factor]]</f>
        <v>0</v>
      </c>
      <c r="AA179" s="125">
        <f>ConsolGeog[[#This Row],[COUNTY: Assessed CS - 16-17 (2014) '[non additive!']]]*ConsolGeog[[#This Row],[County Stats Distribution Factor]]</f>
        <v>0</v>
      </c>
      <c r="AB179" s="125">
        <f>ConsolGeog[[#This Row],[COUNTY: Assessed CS - 16-24 (2014) '[non additive!']]]*ConsolGeog[[#This Row],[County Stats Distribution Factor]]</f>
        <v>0</v>
      </c>
      <c r="AC179" s="125">
        <f>ConsolGeog[[#This Row],[COUNTY: Assessed CS - 18-24 (2014) '[non additive!']]]*ConsolGeog[[#This Row],[County Stats Distribution Factor]]</f>
        <v>0</v>
      </c>
      <c r="AD179" s="125" t="str">
        <f>IF(AND(ConsolGeog[[#This Row],[Presented HS - 16-17 (2014)]]+ConsolGeog[[#This Row],[Presented HS - 18-24 (2014)]]&lt;&gt;0,ConsolGeog[[#This Row],[Presented HS - 16-24 (2014)]]&lt;&gt;0),"ERROR","")</f>
        <v/>
      </c>
      <c r="AE179" s="125" t="str">
        <f>IF(AND(ConsolGeog[[#This Row],[Presented CS - 16-17 (2014)]]+ConsolGeog[[#This Row],[Presented CS - 18-24 (2014)]]&lt;&gt;0,ConsolGeog[[#This Row],[Presented CS - 16-24 (2014)]]&lt;&gt;0),"ERROR","")</f>
        <v/>
      </c>
      <c r="AF179" s="125" t="str">
        <f>IF(AND(ConsolGeog[[#This Row],[Assessed HS - 16-17 (2014)]]+ConsolGeog[[#This Row],[Assessed HS - 18-24 (2014)]]&lt;&gt;0,ConsolGeog[[#This Row],[Assessed HS - 16-24 (2014)]]&lt;&gt;0),"ERROR","")</f>
        <v/>
      </c>
      <c r="AG179" s="125" t="str">
        <f>IF(AND(ConsolGeog[[#This Row],[Assessed CS - 16-17 (2014)]]+ConsolGeog[[#This Row],[Assessed CS - 18-24 (2014)]]&lt;&gt;0,ConsolGeog[[#This Row],[Assessed CS - 16-24 (2014)]]&lt;&gt;0),"ERROR","")</f>
        <v/>
      </c>
      <c r="AH17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7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0" spans="1:35" s="35" customFormat="1" ht="15" customHeight="1">
      <c r="A180" s="38" t="s">
        <v>615</v>
      </c>
      <c r="B180" s="38" t="s">
        <v>56</v>
      </c>
      <c r="C180" s="38">
        <v>93915</v>
      </c>
      <c r="D180" s="38">
        <v>13046.66</v>
      </c>
      <c r="E180" s="38" t="s">
        <v>615</v>
      </c>
      <c r="F180" s="112" t="str">
        <f>IF(ISERROR(MATCH(ConsolGeog[[#This Row],[lad14cd]],CentrepointSourced[2014 ONS Code],0)),1,"")</f>
        <v/>
      </c>
      <c r="G180" s="113" t="str">
        <f>TRIM(IF(ConsolGeog[[#This Row],[Not in Centre Point Sourced?]]=1,INDEX(LKP_MissingLATypesDQ[TYPE],MATCH(ConsolGeog[[#This Row],[lad14cd]],LKP_MissingLATypesDQ[ONS_CODE],0)),INDEX(CentrepointSourced[LA Type DQ],MATCH(ConsolGeog[[#This Row],[lad14cd]],CentrepointSourced[2014 ONS Code],0))))</f>
        <v>District</v>
      </c>
      <c r="H180" s="113" t="str">
        <f>IF(OR(ConsolGeog[[#This Row],[LA Type]]="Unitary",ConsolGeog[[#This Row],[LA Type]]="District"),"England",INDEX(CentrepointSourced[Country],MATCH(ConsolGeog[[#This Row],[lad14cd]],CentrepointSourced[2014 ONS Code],0)))</f>
        <v>England</v>
      </c>
      <c r="I18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0" s="114">
        <f>SUMIFS(CentrepointSourced[Presented HS - 16-17],CentrepointSourced[2014 ONS Code],ConsolGeog[[#This Row],[lad14cd]],CentrepointSourced[Year],2014)</f>
        <v>8</v>
      </c>
      <c r="K180" s="114">
        <f>SUMIFS(CentrepointSourced[Presented HS - 16-24],CentrepointSourced[2014 ONS Code],ConsolGeog[[#This Row],[lad14cd]],CentrepointSourced[Year],2014)</f>
        <v>0</v>
      </c>
      <c r="L180" s="114">
        <f>SUMIFS(CentrepointSourced[Presented HS - 18-24],CentrepointSourced[2014 ONS Code],ConsolGeog[[#This Row],[lad14cd]],CentrepointSourced[Year],2014)</f>
        <v>78</v>
      </c>
      <c r="M180" s="114">
        <f>SUMIFS(CentrepointSourced[Assessed HS - 16-17],CentrepointSourced[2014 ONS Code],ConsolGeog[[#This Row],[lad14cd]],CentrepointSourced[Year],2014)</f>
        <v>2</v>
      </c>
      <c r="N180" s="114">
        <f>SUMIFS(CentrepointSourced[Assessed HS - 16-24],CentrepointSourced[2014 ONS Code],ConsolGeog[[#This Row],[lad14cd]],CentrepointSourced[Year],2014)</f>
        <v>0</v>
      </c>
      <c r="O180" s="114">
        <f>SUMIFS(CentrepointSourced[Assessed HS - 18-24],CentrepointSourced[2014 ONS Code],ConsolGeog[[#This Row],[lad14cd]],CentrepointSourced[Year],2014)</f>
        <v>0</v>
      </c>
      <c r="P180" s="114">
        <f>SUMIFS(CentrepointSourced[Presented CS - 16-17],CentrepointSourced[Local Authority DQ],ConsolGeog[[#This Row],[County Name]],CentrepointSourced[Year],2014)</f>
        <v>37</v>
      </c>
      <c r="Q180" s="114">
        <f>SUMIFS(CentrepointSourced[Presented CS - 16-24],CentrepointSourced[Local Authority DQ],ConsolGeog[[#This Row],[County Name]],CentrepointSourced[Year],2014)</f>
        <v>0</v>
      </c>
      <c r="R180" s="114">
        <f>SUMIFS(CentrepointSourced[Presented CS - 18-24],CentrepointSourced[Local Authority DQ],ConsolGeog[[#This Row],[County Name]],CentrepointSourced[Year],2014)</f>
        <v>0</v>
      </c>
      <c r="S180" s="114">
        <f>SUMIFS(CentrepointSourced[Assessed CS - 16-17],CentrepointSourced[Local Authority DQ],ConsolGeog[[#This Row],[County Name]],CentrepointSourced[Year],2014)</f>
        <v>0</v>
      </c>
      <c r="T180" s="114">
        <f>SUMIFS(CentrepointSourced[Assessed CS - 16-24],CentrepointSourced[Local Authority DQ],ConsolGeog[[#This Row],[County Name]],CentrepointSourced[Year],2014)</f>
        <v>0</v>
      </c>
      <c r="U180" s="114">
        <f>SUMIFS(CentrepointSourced[Assessed CS - 18-24],CentrepointSourced[Local Authority DQ],ConsolGeog[[#This Row],[County Name]],CentrepointSourced[Year],2014)</f>
        <v>0</v>
      </c>
      <c r="V180" s="114">
        <f>IF(ConsolGeog[[#This Row],[LA Type]]="District",SUMIFS(ConsolGeog[population],ConsolGeog[LA Type],"District",ConsolGeog[County Name],ConsolGeog[[#This Row],[County Name]]),IF(ConsolGeog[[#This Row],[LA Type]]="Unitary",ConsolGeog[[#This Row],[population]],0))</f>
        <v>650489</v>
      </c>
      <c r="W180" s="115">
        <f>IF(ConsolGeog[[#This Row],[COUNTY: Sum of districts'' populations '[non additive!']]]=0,0,ConsolGeog[[#This Row],[population]]/ConsolGeog[[#This Row],[COUNTY: Sum of districts'' populations '[non additive!']]])</f>
        <v>0.14437600020907349</v>
      </c>
      <c r="X180" s="125">
        <f>ConsolGeog[[#This Row],[COUNTY: Presented CS - 16-17 (2014) '[non additive!']]]*ConsolGeog[[#This Row],[County Stats Distribution Factor]]</f>
        <v>5.3419120077357185</v>
      </c>
      <c r="Y180" s="125">
        <f>ConsolGeog[[#This Row],[COUNTY: Presented CS - 16-24 (2014) '[non additive!']]]*ConsolGeog[[#This Row],[County Stats Distribution Factor]]</f>
        <v>0</v>
      </c>
      <c r="Z180" s="125">
        <f>ConsolGeog[[#This Row],[COUNTY: Presented CS - 18-24 (2014) '[non additive!']]]*ConsolGeog[[#This Row],[County Stats Distribution Factor]]</f>
        <v>0</v>
      </c>
      <c r="AA180" s="125">
        <f>ConsolGeog[[#This Row],[COUNTY: Assessed CS - 16-17 (2014) '[non additive!']]]*ConsolGeog[[#This Row],[County Stats Distribution Factor]]</f>
        <v>0</v>
      </c>
      <c r="AB180" s="125">
        <f>ConsolGeog[[#This Row],[COUNTY: Assessed CS - 16-24 (2014) '[non additive!']]]*ConsolGeog[[#This Row],[County Stats Distribution Factor]]</f>
        <v>0</v>
      </c>
      <c r="AC180" s="125">
        <f>ConsolGeog[[#This Row],[COUNTY: Assessed CS - 18-24 (2014) '[non additive!']]]*ConsolGeog[[#This Row],[County Stats Distribution Factor]]</f>
        <v>0</v>
      </c>
      <c r="AD180" s="125" t="str">
        <f>IF(AND(ConsolGeog[[#This Row],[Presented HS - 16-17 (2014)]]+ConsolGeog[[#This Row],[Presented HS - 18-24 (2014)]]&lt;&gt;0,ConsolGeog[[#This Row],[Presented HS - 16-24 (2014)]]&lt;&gt;0),"ERROR","")</f>
        <v/>
      </c>
      <c r="AE180" s="125" t="str">
        <f>IF(AND(ConsolGeog[[#This Row],[Presented CS - 16-17 (2014)]]+ConsolGeog[[#This Row],[Presented CS - 18-24 (2014)]]&lt;&gt;0,ConsolGeog[[#This Row],[Presented CS - 16-24 (2014)]]&lt;&gt;0),"ERROR","")</f>
        <v/>
      </c>
      <c r="AF180" s="125" t="str">
        <f>IF(AND(ConsolGeog[[#This Row],[Assessed HS - 16-17 (2014)]]+ConsolGeog[[#This Row],[Assessed HS - 18-24 (2014)]]&lt;&gt;0,ConsolGeog[[#This Row],[Assessed HS - 16-24 (2014)]]&lt;&gt;0),"ERROR","")</f>
        <v/>
      </c>
      <c r="AG180" s="125" t="str">
        <f>IF(AND(ConsolGeog[[#This Row],[Assessed CS - 16-17 (2014)]]+ConsolGeog[[#This Row],[Assessed CS - 18-24 (2014)]]&lt;&gt;0,ConsolGeog[[#This Row],[Assessed CS - 16-24 (2014)]]&lt;&gt;0),"ERROR","")</f>
        <v/>
      </c>
      <c r="AH18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1" spans="1:35" s="35" customFormat="1" ht="15" customHeight="1">
      <c r="A181" s="38" t="s">
        <v>614</v>
      </c>
      <c r="B181" s="38" t="s">
        <v>251</v>
      </c>
      <c r="C181" s="38">
        <v>166100</v>
      </c>
      <c r="D181" s="38">
        <v>27905.68</v>
      </c>
      <c r="E181" s="38" t="s">
        <v>614</v>
      </c>
      <c r="F181" s="112" t="str">
        <f>IF(ISERROR(MATCH(ConsolGeog[[#This Row],[lad14cd]],CentrepointSourced[2014 ONS Code],0)),1,"")</f>
        <v/>
      </c>
      <c r="G181" s="113" t="str">
        <f>TRIM(IF(ConsolGeog[[#This Row],[Not in Centre Point Sourced?]]=1,INDEX(LKP_MissingLATypesDQ[TYPE],MATCH(ConsolGeog[[#This Row],[lad14cd]],LKP_MissingLATypesDQ[ONS_CODE],0)),INDEX(CentrepointSourced[LA Type DQ],MATCH(ConsolGeog[[#This Row],[lad14cd]],CentrepointSourced[2014 ONS Code],0))))</f>
        <v>District</v>
      </c>
      <c r="H181" s="113" t="str">
        <f>IF(OR(ConsolGeog[[#This Row],[LA Type]]="Unitary",ConsolGeog[[#This Row],[LA Type]]="District"),"England",INDEX(CentrepointSourced[Country],MATCH(ConsolGeog[[#This Row],[lad14cd]],CentrepointSourced[2014 ONS Code],0)))</f>
        <v>England</v>
      </c>
      <c r="I18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1" s="114">
        <f>SUMIFS(CentrepointSourced[Presented HS - 16-17],CentrepointSourced[2014 ONS Code],ConsolGeog[[#This Row],[lad14cd]],CentrepointSourced[Year],2014)</f>
        <v>0</v>
      </c>
      <c r="K181" s="114">
        <f>SUMIFS(CentrepointSourced[Presented HS - 16-24],CentrepointSourced[2014 ONS Code],ConsolGeog[[#This Row],[lad14cd]],CentrepointSourced[Year],2014)</f>
        <v>0</v>
      </c>
      <c r="L181" s="114">
        <f>SUMIFS(CentrepointSourced[Presented HS - 18-24],CentrepointSourced[2014 ONS Code],ConsolGeog[[#This Row],[lad14cd]],CentrepointSourced[Year],2014)</f>
        <v>0</v>
      </c>
      <c r="M181" s="114">
        <f>SUMIFS(CentrepointSourced[Assessed HS - 16-17],CentrepointSourced[2014 ONS Code],ConsolGeog[[#This Row],[lad14cd]],CentrepointSourced[Year],2014)</f>
        <v>0</v>
      </c>
      <c r="N181" s="114">
        <f>SUMIFS(CentrepointSourced[Assessed HS - 16-24],CentrepointSourced[2014 ONS Code],ConsolGeog[[#This Row],[lad14cd]],CentrepointSourced[Year],2014)</f>
        <v>0</v>
      </c>
      <c r="O181" s="114">
        <f>SUMIFS(CentrepointSourced[Assessed HS - 18-24],CentrepointSourced[2014 ONS Code],ConsolGeog[[#This Row],[lad14cd]],CentrepointSourced[Year],2014)</f>
        <v>0</v>
      </c>
      <c r="P181" s="114">
        <f>SUMIFS(CentrepointSourced[Presented CS - 16-17],CentrepointSourced[Local Authority DQ],ConsolGeog[[#This Row],[County Name]],CentrepointSourced[Year],2014)</f>
        <v>37</v>
      </c>
      <c r="Q181" s="114">
        <f>SUMIFS(CentrepointSourced[Presented CS - 16-24],CentrepointSourced[Local Authority DQ],ConsolGeog[[#This Row],[County Name]],CentrepointSourced[Year],2014)</f>
        <v>0</v>
      </c>
      <c r="R181" s="114">
        <f>SUMIFS(CentrepointSourced[Presented CS - 18-24],CentrepointSourced[Local Authority DQ],ConsolGeog[[#This Row],[County Name]],CentrepointSourced[Year],2014)</f>
        <v>0</v>
      </c>
      <c r="S181" s="114">
        <f>SUMIFS(CentrepointSourced[Assessed CS - 16-17],CentrepointSourced[Local Authority DQ],ConsolGeog[[#This Row],[County Name]],CentrepointSourced[Year],2014)</f>
        <v>0</v>
      </c>
      <c r="T181" s="114">
        <f>SUMIFS(CentrepointSourced[Assessed CS - 16-24],CentrepointSourced[Local Authority DQ],ConsolGeog[[#This Row],[County Name]],CentrepointSourced[Year],2014)</f>
        <v>0</v>
      </c>
      <c r="U181" s="114">
        <f>SUMIFS(CentrepointSourced[Assessed CS - 18-24],CentrepointSourced[Local Authority DQ],ConsolGeog[[#This Row],[County Name]],CentrepointSourced[Year],2014)</f>
        <v>0</v>
      </c>
      <c r="V181" s="114">
        <f>IF(ConsolGeog[[#This Row],[LA Type]]="District",SUMIFS(ConsolGeog[population],ConsolGeog[LA Type],"District",ConsolGeog[County Name],ConsolGeog[[#This Row],[County Name]]),IF(ConsolGeog[[#This Row],[LA Type]]="Unitary",ConsolGeog[[#This Row],[population]],0))</f>
        <v>650489</v>
      </c>
      <c r="W181" s="115">
        <f>IF(ConsolGeog[[#This Row],[COUNTY: Sum of districts'' populations '[non additive!']]]=0,0,ConsolGeog[[#This Row],[population]]/ConsolGeog[[#This Row],[COUNTY: Sum of districts'' populations '[non additive!']]])</f>
        <v>0.25534636250574566</v>
      </c>
      <c r="X181" s="125">
        <f>ConsolGeog[[#This Row],[COUNTY: Presented CS - 16-17 (2014) '[non additive!']]]*ConsolGeog[[#This Row],[County Stats Distribution Factor]]</f>
        <v>9.4478154127125897</v>
      </c>
      <c r="Y181" s="125">
        <f>ConsolGeog[[#This Row],[COUNTY: Presented CS - 16-24 (2014) '[non additive!']]]*ConsolGeog[[#This Row],[County Stats Distribution Factor]]</f>
        <v>0</v>
      </c>
      <c r="Z181" s="125">
        <f>ConsolGeog[[#This Row],[COUNTY: Presented CS - 18-24 (2014) '[non additive!']]]*ConsolGeog[[#This Row],[County Stats Distribution Factor]]</f>
        <v>0</v>
      </c>
      <c r="AA181" s="125">
        <f>ConsolGeog[[#This Row],[COUNTY: Assessed CS - 16-17 (2014) '[non additive!']]]*ConsolGeog[[#This Row],[County Stats Distribution Factor]]</f>
        <v>0</v>
      </c>
      <c r="AB181" s="125">
        <f>ConsolGeog[[#This Row],[COUNTY: Assessed CS - 16-24 (2014) '[non additive!']]]*ConsolGeog[[#This Row],[County Stats Distribution Factor]]</f>
        <v>0</v>
      </c>
      <c r="AC181" s="125">
        <f>ConsolGeog[[#This Row],[COUNTY: Assessed CS - 18-24 (2014) '[non additive!']]]*ConsolGeog[[#This Row],[County Stats Distribution Factor]]</f>
        <v>0</v>
      </c>
      <c r="AD181" s="125" t="str">
        <f>IF(AND(ConsolGeog[[#This Row],[Presented HS - 16-17 (2014)]]+ConsolGeog[[#This Row],[Presented HS - 18-24 (2014)]]&lt;&gt;0,ConsolGeog[[#This Row],[Presented HS - 16-24 (2014)]]&lt;&gt;0),"ERROR","")</f>
        <v/>
      </c>
      <c r="AE181" s="125" t="str">
        <f>IF(AND(ConsolGeog[[#This Row],[Presented CS - 16-17 (2014)]]+ConsolGeog[[#This Row],[Presented CS - 18-24 (2014)]]&lt;&gt;0,ConsolGeog[[#This Row],[Presented CS - 16-24 (2014)]]&lt;&gt;0),"ERROR","")</f>
        <v/>
      </c>
      <c r="AF181" s="125" t="str">
        <f>IF(AND(ConsolGeog[[#This Row],[Assessed HS - 16-17 (2014)]]+ConsolGeog[[#This Row],[Assessed HS - 18-24 (2014)]]&lt;&gt;0,ConsolGeog[[#This Row],[Assessed HS - 16-24 (2014)]]&lt;&gt;0),"ERROR","")</f>
        <v/>
      </c>
      <c r="AG181" s="125" t="str">
        <f>IF(AND(ConsolGeog[[#This Row],[Assessed CS - 16-17 (2014)]]+ConsolGeog[[#This Row],[Assessed CS - 18-24 (2014)]]&lt;&gt;0,ConsolGeog[[#This Row],[Assessed CS - 16-24 (2014)]]&lt;&gt;0),"ERROR","")</f>
        <v/>
      </c>
      <c r="AH18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2" spans="1:35" ht="15" customHeight="1">
      <c r="A182" s="38" t="s">
        <v>613</v>
      </c>
      <c r="B182" s="38" t="s">
        <v>113</v>
      </c>
      <c r="C182" s="38">
        <v>85382</v>
      </c>
      <c r="D182" s="38">
        <v>59177.75</v>
      </c>
      <c r="E182" s="38" t="s">
        <v>613</v>
      </c>
      <c r="F182" s="116" t="str">
        <f>IF(ISERROR(MATCH(ConsolGeog[[#This Row],[lad14cd]],CentrepointSourced[2014 ONS Code],0)),1,"")</f>
        <v/>
      </c>
      <c r="G182" s="113" t="str">
        <f>TRIM(IF(ConsolGeog[[#This Row],[Not in Centre Point Sourced?]]=1,INDEX(LKP_MissingLATypesDQ[TYPE],MATCH(ConsolGeog[[#This Row],[lad14cd]],LKP_MissingLATypesDQ[ONS_CODE],0)),INDEX(CentrepointSourced[LA Type DQ],MATCH(ConsolGeog[[#This Row],[lad14cd]],CentrepointSourced[2014 ONS Code],0))))</f>
        <v>District</v>
      </c>
      <c r="H182" s="117" t="str">
        <f>IF(OR(ConsolGeog[[#This Row],[LA Type]]="Unitary",ConsolGeog[[#This Row],[LA Type]]="District"),"England",INDEX(CentrepointSourced[Country],MATCH(ConsolGeog[[#This Row],[lad14cd]],CentrepointSourced[2014 ONS Code],0)))</f>
        <v>England</v>
      </c>
      <c r="I18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2" s="114">
        <f>SUMIFS(CentrepointSourced[Presented HS - 16-17],CentrepointSourced[2014 ONS Code],ConsolGeog[[#This Row],[lad14cd]],CentrepointSourced[Year],2014)</f>
        <v>15</v>
      </c>
      <c r="K182" s="114">
        <f>SUMIFS(CentrepointSourced[Presented HS - 16-24],CentrepointSourced[2014 ONS Code],ConsolGeog[[#This Row],[lad14cd]],CentrepointSourced[Year],2014)</f>
        <v>0</v>
      </c>
      <c r="L182" s="114">
        <f>SUMIFS(CentrepointSourced[Presented HS - 18-24],CentrepointSourced[2014 ONS Code],ConsolGeog[[#This Row],[lad14cd]],CentrepointSourced[Year],2014)</f>
        <v>119</v>
      </c>
      <c r="M182" s="114">
        <f>SUMIFS(CentrepointSourced[Assessed HS - 16-17],CentrepointSourced[2014 ONS Code],ConsolGeog[[#This Row],[lad14cd]],CentrepointSourced[Year],2014)</f>
        <v>0</v>
      </c>
      <c r="N182" s="114">
        <f>SUMIFS(CentrepointSourced[Assessed HS - 16-24],CentrepointSourced[2014 ONS Code],ConsolGeog[[#This Row],[lad14cd]],CentrepointSourced[Year],2014)</f>
        <v>0</v>
      </c>
      <c r="O182" s="114">
        <f>SUMIFS(CentrepointSourced[Assessed HS - 18-24],CentrepointSourced[2014 ONS Code],ConsolGeog[[#This Row],[lad14cd]],CentrepointSourced[Year],2014)</f>
        <v>11</v>
      </c>
      <c r="P182" s="114">
        <f>SUMIFS(CentrepointSourced[Presented CS - 16-17],CentrepointSourced[Local Authority DQ],ConsolGeog[[#This Row],[County Name]],CentrepointSourced[Year],2014)</f>
        <v>37</v>
      </c>
      <c r="Q182" s="114">
        <f>SUMIFS(CentrepointSourced[Presented CS - 16-24],CentrepointSourced[Local Authority DQ],ConsolGeog[[#This Row],[County Name]],CentrepointSourced[Year],2014)</f>
        <v>0</v>
      </c>
      <c r="R182" s="114">
        <f>SUMIFS(CentrepointSourced[Presented CS - 18-24],CentrepointSourced[Local Authority DQ],ConsolGeog[[#This Row],[County Name]],CentrepointSourced[Year],2014)</f>
        <v>0</v>
      </c>
      <c r="S182" s="114">
        <f>SUMIFS(CentrepointSourced[Assessed CS - 16-17],CentrepointSourced[Local Authority DQ],ConsolGeog[[#This Row],[County Name]],CentrepointSourced[Year],2014)</f>
        <v>0</v>
      </c>
      <c r="T182" s="114">
        <f>SUMIFS(CentrepointSourced[Assessed CS - 16-24],CentrepointSourced[Local Authority DQ],ConsolGeog[[#This Row],[County Name]],CentrepointSourced[Year],2014)</f>
        <v>0</v>
      </c>
      <c r="U182" s="114">
        <f>SUMIFS(CentrepointSourced[Assessed CS - 18-24],CentrepointSourced[Local Authority DQ],ConsolGeog[[#This Row],[County Name]],CentrepointSourced[Year],2014)</f>
        <v>0</v>
      </c>
      <c r="V182" s="114">
        <f>IF(ConsolGeog[[#This Row],[LA Type]]="District",SUMIFS(ConsolGeog[population],ConsolGeog[LA Type],"District",ConsolGeog[County Name],ConsolGeog[[#This Row],[County Name]]),IF(ConsolGeog[[#This Row],[LA Type]]="Unitary",ConsolGeog[[#This Row],[population]],0))</f>
        <v>650489</v>
      </c>
      <c r="W182" s="115">
        <f>IF(ConsolGeog[[#This Row],[COUNTY: Sum of districts'' populations '[non additive!']]]=0,0,ConsolGeog[[#This Row],[population]]/ConsolGeog[[#This Row],[COUNTY: Sum of districts'' populations '[non additive!']]])</f>
        <v>0.13125817654103297</v>
      </c>
      <c r="X182" s="125">
        <f>ConsolGeog[[#This Row],[COUNTY: Presented CS - 16-17 (2014) '[non additive!']]]*ConsolGeog[[#This Row],[County Stats Distribution Factor]]</f>
        <v>4.8565525320182203</v>
      </c>
      <c r="Y182" s="125">
        <f>ConsolGeog[[#This Row],[COUNTY: Presented CS - 16-24 (2014) '[non additive!']]]*ConsolGeog[[#This Row],[County Stats Distribution Factor]]</f>
        <v>0</v>
      </c>
      <c r="Z182" s="125">
        <f>ConsolGeog[[#This Row],[COUNTY: Presented CS - 18-24 (2014) '[non additive!']]]*ConsolGeog[[#This Row],[County Stats Distribution Factor]]</f>
        <v>0</v>
      </c>
      <c r="AA182" s="125">
        <f>ConsolGeog[[#This Row],[COUNTY: Assessed CS - 16-17 (2014) '[non additive!']]]*ConsolGeog[[#This Row],[County Stats Distribution Factor]]</f>
        <v>0</v>
      </c>
      <c r="AB182" s="125">
        <f>ConsolGeog[[#This Row],[COUNTY: Assessed CS - 16-24 (2014) '[non additive!']]]*ConsolGeog[[#This Row],[County Stats Distribution Factor]]</f>
        <v>0</v>
      </c>
      <c r="AC182" s="125">
        <f>ConsolGeog[[#This Row],[COUNTY: Assessed CS - 18-24 (2014) '[non additive!']]]*ConsolGeog[[#This Row],[County Stats Distribution Factor]]</f>
        <v>0</v>
      </c>
      <c r="AD182" s="125" t="str">
        <f>IF(AND(ConsolGeog[[#This Row],[Presented HS - 16-17 (2014)]]+ConsolGeog[[#This Row],[Presented HS - 18-24 (2014)]]&lt;&gt;0,ConsolGeog[[#This Row],[Presented HS - 16-24 (2014)]]&lt;&gt;0),"ERROR","")</f>
        <v/>
      </c>
      <c r="AE182" s="125" t="str">
        <f>IF(AND(ConsolGeog[[#This Row],[Presented CS - 16-17 (2014)]]+ConsolGeog[[#This Row],[Presented CS - 18-24 (2014)]]&lt;&gt;0,ConsolGeog[[#This Row],[Presented CS - 16-24 (2014)]]&lt;&gt;0),"ERROR","")</f>
        <v/>
      </c>
      <c r="AF182" s="125" t="str">
        <f>IF(AND(ConsolGeog[[#This Row],[Assessed HS - 16-17 (2014)]]+ConsolGeog[[#This Row],[Assessed HS - 18-24 (2014)]]&lt;&gt;0,ConsolGeog[[#This Row],[Assessed HS - 16-24 (2014)]]&lt;&gt;0),"ERROR","")</f>
        <v/>
      </c>
      <c r="AG182" s="125" t="str">
        <f>IF(AND(ConsolGeog[[#This Row],[Assessed CS - 16-17 (2014)]]+ConsolGeog[[#This Row],[Assessed CS - 18-24 (2014)]]&lt;&gt;0,ConsolGeog[[#This Row],[Assessed CS - 16-24 (2014)]]&lt;&gt;0),"ERROR","")</f>
        <v/>
      </c>
      <c r="AH18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3" spans="1:35" s="35" customFormat="1" ht="15" customHeight="1">
      <c r="A183" s="38" t="s">
        <v>612</v>
      </c>
      <c r="B183" s="38" t="s">
        <v>263</v>
      </c>
      <c r="C183" s="38">
        <v>105078</v>
      </c>
      <c r="D183" s="38">
        <v>29734.91</v>
      </c>
      <c r="E183" s="38" t="s">
        <v>612</v>
      </c>
      <c r="F183" s="112" t="str">
        <f>IF(ISERROR(MATCH(ConsolGeog[[#This Row],[lad14cd]],CentrepointSourced[2014 ONS Code],0)),1,"")</f>
        <v/>
      </c>
      <c r="G183" s="113" t="str">
        <f>TRIM(IF(ConsolGeog[[#This Row],[Not in Centre Point Sourced?]]=1,INDEX(LKP_MissingLATypesDQ[TYPE],MATCH(ConsolGeog[[#This Row],[lad14cd]],LKP_MissingLATypesDQ[ONS_CODE],0)),INDEX(CentrepointSourced[LA Type DQ],MATCH(ConsolGeog[[#This Row],[lad14cd]],CentrepointSourced[2014 ONS Code],0))))</f>
        <v>District</v>
      </c>
      <c r="H183" s="113" t="str">
        <f>IF(OR(ConsolGeog[[#This Row],[LA Type]]="Unitary",ConsolGeog[[#This Row],[LA Type]]="District"),"England",INDEX(CentrepointSourced[Country],MATCH(ConsolGeog[[#This Row],[lad14cd]],CentrepointSourced[2014 ONS Code],0)))</f>
        <v>England</v>
      </c>
      <c r="I18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3" s="114">
        <f>SUMIFS(CentrepointSourced[Presented HS - 16-17],CentrepointSourced[2014 ONS Code],ConsolGeog[[#This Row],[lad14cd]],CentrepointSourced[Year],2014)</f>
        <v>29</v>
      </c>
      <c r="K183" s="114">
        <f>SUMIFS(CentrepointSourced[Presented HS - 16-24],CentrepointSourced[2014 ONS Code],ConsolGeog[[#This Row],[lad14cd]],CentrepointSourced[Year],2014)</f>
        <v>0</v>
      </c>
      <c r="L183" s="114">
        <f>SUMIFS(CentrepointSourced[Presented HS - 18-24],CentrepointSourced[2014 ONS Code],ConsolGeog[[#This Row],[lad14cd]],CentrepointSourced[Year],2014)</f>
        <v>225</v>
      </c>
      <c r="M183" s="114">
        <f>SUMIFS(CentrepointSourced[Assessed HS - 16-17],CentrepointSourced[2014 ONS Code],ConsolGeog[[#This Row],[lad14cd]],CentrepointSourced[Year],2014)</f>
        <v>0</v>
      </c>
      <c r="N183" s="114">
        <f>SUMIFS(CentrepointSourced[Assessed HS - 16-24],CentrepointSourced[2014 ONS Code],ConsolGeog[[#This Row],[lad14cd]],CentrepointSourced[Year],2014)</f>
        <v>0</v>
      </c>
      <c r="O183" s="114">
        <f>SUMIFS(CentrepointSourced[Assessed HS - 18-24],CentrepointSourced[2014 ONS Code],ConsolGeog[[#This Row],[lad14cd]],CentrepointSourced[Year],2014)</f>
        <v>0</v>
      </c>
      <c r="P183" s="114">
        <f>SUMIFS(CentrepointSourced[Presented CS - 16-17],CentrepointSourced[Local Authority DQ],ConsolGeog[[#This Row],[County Name]],CentrepointSourced[Year],2014)</f>
        <v>37</v>
      </c>
      <c r="Q183" s="114">
        <f>SUMIFS(CentrepointSourced[Presented CS - 16-24],CentrepointSourced[Local Authority DQ],ConsolGeog[[#This Row],[County Name]],CentrepointSourced[Year],2014)</f>
        <v>0</v>
      </c>
      <c r="R183" s="114">
        <f>SUMIFS(CentrepointSourced[Presented CS - 18-24],CentrepointSourced[Local Authority DQ],ConsolGeog[[#This Row],[County Name]],CentrepointSourced[Year],2014)</f>
        <v>0</v>
      </c>
      <c r="S183" s="114">
        <f>SUMIFS(CentrepointSourced[Assessed CS - 16-17],CentrepointSourced[Local Authority DQ],ConsolGeog[[#This Row],[County Name]],CentrepointSourced[Year],2014)</f>
        <v>0</v>
      </c>
      <c r="T183" s="114">
        <f>SUMIFS(CentrepointSourced[Assessed CS - 16-24],CentrepointSourced[Local Authority DQ],ConsolGeog[[#This Row],[County Name]],CentrepointSourced[Year],2014)</f>
        <v>0</v>
      </c>
      <c r="U183" s="114">
        <f>SUMIFS(CentrepointSourced[Assessed CS - 18-24],CentrepointSourced[Local Authority DQ],ConsolGeog[[#This Row],[County Name]],CentrepointSourced[Year],2014)</f>
        <v>0</v>
      </c>
      <c r="V183" s="114">
        <f>IF(ConsolGeog[[#This Row],[LA Type]]="District",SUMIFS(ConsolGeog[population],ConsolGeog[LA Type],"District",ConsolGeog[County Name],ConsolGeog[[#This Row],[County Name]]),IF(ConsolGeog[[#This Row],[LA Type]]="Unitary",ConsolGeog[[#This Row],[population]],0))</f>
        <v>650489</v>
      </c>
      <c r="W183" s="115">
        <f>IF(ConsolGeog[[#This Row],[COUNTY: Sum of districts'' populations '[non additive!']]]=0,0,ConsolGeog[[#This Row],[population]]/ConsolGeog[[#This Row],[COUNTY: Sum of districts'' populations '[non additive!']]])</f>
        <v>0.16153693605887262</v>
      </c>
      <c r="X183" s="125">
        <f>ConsolGeog[[#This Row],[COUNTY: Presented CS - 16-17 (2014) '[non additive!']]]*ConsolGeog[[#This Row],[County Stats Distribution Factor]]</f>
        <v>5.976866634178287</v>
      </c>
      <c r="Y183" s="125">
        <f>ConsolGeog[[#This Row],[COUNTY: Presented CS - 16-24 (2014) '[non additive!']]]*ConsolGeog[[#This Row],[County Stats Distribution Factor]]</f>
        <v>0</v>
      </c>
      <c r="Z183" s="125">
        <f>ConsolGeog[[#This Row],[COUNTY: Presented CS - 18-24 (2014) '[non additive!']]]*ConsolGeog[[#This Row],[County Stats Distribution Factor]]</f>
        <v>0</v>
      </c>
      <c r="AA183" s="125">
        <f>ConsolGeog[[#This Row],[COUNTY: Assessed CS - 16-17 (2014) '[non additive!']]]*ConsolGeog[[#This Row],[County Stats Distribution Factor]]</f>
        <v>0</v>
      </c>
      <c r="AB183" s="125">
        <f>ConsolGeog[[#This Row],[COUNTY: Assessed CS - 16-24 (2014) '[non additive!']]]*ConsolGeog[[#This Row],[County Stats Distribution Factor]]</f>
        <v>0</v>
      </c>
      <c r="AC183" s="125">
        <f>ConsolGeog[[#This Row],[COUNTY: Assessed CS - 18-24 (2014) '[non additive!']]]*ConsolGeog[[#This Row],[County Stats Distribution Factor]]</f>
        <v>0</v>
      </c>
      <c r="AD183" s="125" t="str">
        <f>IF(AND(ConsolGeog[[#This Row],[Presented HS - 16-17 (2014)]]+ConsolGeog[[#This Row],[Presented HS - 18-24 (2014)]]&lt;&gt;0,ConsolGeog[[#This Row],[Presented HS - 16-24 (2014)]]&lt;&gt;0),"ERROR","")</f>
        <v/>
      </c>
      <c r="AE183" s="125" t="str">
        <f>IF(AND(ConsolGeog[[#This Row],[Presented CS - 16-17 (2014)]]+ConsolGeog[[#This Row],[Presented CS - 18-24 (2014)]]&lt;&gt;0,ConsolGeog[[#This Row],[Presented CS - 16-24 (2014)]]&lt;&gt;0),"ERROR","")</f>
        <v/>
      </c>
      <c r="AF183" s="125" t="str">
        <f>IF(AND(ConsolGeog[[#This Row],[Assessed HS - 16-17 (2014)]]+ConsolGeog[[#This Row],[Assessed HS - 18-24 (2014)]]&lt;&gt;0,ConsolGeog[[#This Row],[Assessed HS - 16-24 (2014)]]&lt;&gt;0),"ERROR","")</f>
        <v/>
      </c>
      <c r="AG183" s="125" t="str">
        <f>IF(AND(ConsolGeog[[#This Row],[Assessed CS - 16-17 (2014)]]+ConsolGeog[[#This Row],[Assessed CS - 18-24 (2014)]]&lt;&gt;0,ConsolGeog[[#This Row],[Assessed CS - 16-24 (2014)]]&lt;&gt;0),"ERROR","")</f>
        <v/>
      </c>
      <c r="AH18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4" spans="1:35" s="35" customFormat="1">
      <c r="A184" s="38" t="s">
        <v>610</v>
      </c>
      <c r="B184" s="38" t="s">
        <v>611</v>
      </c>
      <c r="C184" s="38">
        <v>50376</v>
      </c>
      <c r="D184" s="38">
        <v>48137.68</v>
      </c>
      <c r="E184" s="38" t="s">
        <v>610</v>
      </c>
      <c r="F184" s="112">
        <f>IF(ISERROR(MATCH(ConsolGeog[[#This Row],[lad14cd]],CentrepointSourced[2014 ONS Code],0)),1,"")</f>
        <v>1</v>
      </c>
      <c r="G184" s="113" t="str">
        <f>TRIM(IF(ConsolGeog[[#This Row],[Not in Centre Point Sourced?]]=1,INDEX(LKP_MissingLATypesDQ[TYPE],MATCH(ConsolGeog[[#This Row],[lad14cd]],LKP_MissingLATypesDQ[ONS_CODE],0)),INDEX(CentrepointSourced[LA Type DQ],MATCH(ConsolGeog[[#This Row],[lad14cd]],CentrepointSourced[2014 ONS Code],0))))</f>
        <v>District</v>
      </c>
      <c r="H184" s="113" t="str">
        <f>IF(OR(ConsolGeog[[#This Row],[LA Type]]="Unitary",ConsolGeog[[#This Row],[LA Type]]="District"),"England",INDEX(CentrepointSourced[Country],MATCH(ConsolGeog[[#This Row],[lad14cd]],CentrepointSourced[2014 ONS Code],0)))</f>
        <v>England</v>
      </c>
      <c r="I18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4" s="114">
        <f>SUMIFS(CentrepointSourced[Presented HS - 16-17],CentrepointSourced[2014 ONS Code],ConsolGeog[[#This Row],[lad14cd]],CentrepointSourced[Year],2014)</f>
        <v>0</v>
      </c>
      <c r="K184" s="114">
        <f>SUMIFS(CentrepointSourced[Presented HS - 16-24],CentrepointSourced[2014 ONS Code],ConsolGeog[[#This Row],[lad14cd]],CentrepointSourced[Year],2014)</f>
        <v>0</v>
      </c>
      <c r="L184" s="114">
        <f>SUMIFS(CentrepointSourced[Presented HS - 18-24],CentrepointSourced[2014 ONS Code],ConsolGeog[[#This Row],[lad14cd]],CentrepointSourced[Year],2014)</f>
        <v>0</v>
      </c>
      <c r="M184" s="114">
        <f>SUMIFS(CentrepointSourced[Assessed HS - 16-17],CentrepointSourced[2014 ONS Code],ConsolGeog[[#This Row],[lad14cd]],CentrepointSourced[Year],2014)</f>
        <v>0</v>
      </c>
      <c r="N184" s="114">
        <f>SUMIFS(CentrepointSourced[Assessed HS - 16-24],CentrepointSourced[2014 ONS Code],ConsolGeog[[#This Row],[lad14cd]],CentrepointSourced[Year],2014)</f>
        <v>0</v>
      </c>
      <c r="O184" s="114">
        <f>SUMIFS(CentrepointSourced[Assessed HS - 18-24],CentrepointSourced[2014 ONS Code],ConsolGeog[[#This Row],[lad14cd]],CentrepointSourced[Year],2014)</f>
        <v>0</v>
      </c>
      <c r="P184" s="114">
        <f>SUMIFS(CentrepointSourced[Presented CS - 16-17],CentrepointSourced[Local Authority DQ],ConsolGeog[[#This Row],[County Name]],CentrepointSourced[Year],2014)</f>
        <v>37</v>
      </c>
      <c r="Q184" s="114">
        <f>SUMIFS(CentrepointSourced[Presented CS - 16-24],CentrepointSourced[Local Authority DQ],ConsolGeog[[#This Row],[County Name]],CentrepointSourced[Year],2014)</f>
        <v>0</v>
      </c>
      <c r="R184" s="114">
        <f>SUMIFS(CentrepointSourced[Presented CS - 18-24],CentrepointSourced[Local Authority DQ],ConsolGeog[[#This Row],[County Name]],CentrepointSourced[Year],2014)</f>
        <v>0</v>
      </c>
      <c r="S184" s="114">
        <f>SUMIFS(CentrepointSourced[Assessed CS - 16-17],CentrepointSourced[Local Authority DQ],ConsolGeog[[#This Row],[County Name]],CentrepointSourced[Year],2014)</f>
        <v>0</v>
      </c>
      <c r="T184" s="114">
        <f>SUMIFS(CentrepointSourced[Assessed CS - 16-24],CentrepointSourced[Local Authority DQ],ConsolGeog[[#This Row],[County Name]],CentrepointSourced[Year],2014)</f>
        <v>0</v>
      </c>
      <c r="U184" s="114">
        <f>SUMIFS(CentrepointSourced[Assessed CS - 18-24],CentrepointSourced[Local Authority DQ],ConsolGeog[[#This Row],[County Name]],CentrepointSourced[Year],2014)</f>
        <v>0</v>
      </c>
      <c r="V184" s="114">
        <f>IF(ConsolGeog[[#This Row],[LA Type]]="District",SUMIFS(ConsolGeog[population],ConsolGeog[LA Type],"District",ConsolGeog[County Name],ConsolGeog[[#This Row],[County Name]]),IF(ConsolGeog[[#This Row],[LA Type]]="Unitary",ConsolGeog[[#This Row],[population]],0))</f>
        <v>650489</v>
      </c>
      <c r="W184" s="115">
        <f>IF(ConsolGeog[[#This Row],[COUNTY: Sum of districts'' populations '[non additive!']]]=0,0,ConsolGeog[[#This Row],[population]]/ConsolGeog[[#This Row],[COUNTY: Sum of districts'' populations '[non additive!']]])</f>
        <v>7.7443277288316945E-2</v>
      </c>
      <c r="X184" s="125">
        <f>ConsolGeog[[#This Row],[COUNTY: Presented CS - 16-17 (2014) '[non additive!']]]*ConsolGeog[[#This Row],[County Stats Distribution Factor]]</f>
        <v>2.8654012596677267</v>
      </c>
      <c r="Y184" s="125">
        <f>ConsolGeog[[#This Row],[COUNTY: Presented CS - 16-24 (2014) '[non additive!']]]*ConsolGeog[[#This Row],[County Stats Distribution Factor]]</f>
        <v>0</v>
      </c>
      <c r="Z184" s="125">
        <f>ConsolGeog[[#This Row],[COUNTY: Presented CS - 18-24 (2014) '[non additive!']]]*ConsolGeog[[#This Row],[County Stats Distribution Factor]]</f>
        <v>0</v>
      </c>
      <c r="AA184" s="125">
        <f>ConsolGeog[[#This Row],[COUNTY: Assessed CS - 16-17 (2014) '[non additive!']]]*ConsolGeog[[#This Row],[County Stats Distribution Factor]]</f>
        <v>0</v>
      </c>
      <c r="AB184" s="125">
        <f>ConsolGeog[[#This Row],[COUNTY: Assessed CS - 16-24 (2014) '[non additive!']]]*ConsolGeog[[#This Row],[County Stats Distribution Factor]]</f>
        <v>0</v>
      </c>
      <c r="AC184" s="125">
        <f>ConsolGeog[[#This Row],[COUNTY: Assessed CS - 18-24 (2014) '[non additive!']]]*ConsolGeog[[#This Row],[County Stats Distribution Factor]]</f>
        <v>0</v>
      </c>
      <c r="AD184" s="125" t="str">
        <f>IF(AND(ConsolGeog[[#This Row],[Presented HS - 16-17 (2014)]]+ConsolGeog[[#This Row],[Presented HS - 18-24 (2014)]]&lt;&gt;0,ConsolGeog[[#This Row],[Presented HS - 16-24 (2014)]]&lt;&gt;0),"ERROR","")</f>
        <v/>
      </c>
      <c r="AE184" s="125" t="str">
        <f>IF(AND(ConsolGeog[[#This Row],[Presented CS - 16-17 (2014)]]+ConsolGeog[[#This Row],[Presented CS - 18-24 (2014)]]&lt;&gt;0,ConsolGeog[[#This Row],[Presented CS - 16-24 (2014)]]&lt;&gt;0),"ERROR","")</f>
        <v/>
      </c>
      <c r="AF184" s="125" t="str">
        <f>IF(AND(ConsolGeog[[#This Row],[Assessed HS - 16-17 (2014)]]+ConsolGeog[[#This Row],[Assessed HS - 18-24 (2014)]]&lt;&gt;0,ConsolGeog[[#This Row],[Assessed HS - 16-24 (2014)]]&lt;&gt;0),"ERROR","")</f>
        <v/>
      </c>
      <c r="AG184" s="125" t="str">
        <f>IF(AND(ConsolGeog[[#This Row],[Assessed CS - 16-17 (2014)]]+ConsolGeog[[#This Row],[Assessed CS - 18-24 (2014)]]&lt;&gt;0,ConsolGeog[[#This Row],[Assessed CS - 16-24 (2014)]]&lt;&gt;0),"ERROR","")</f>
        <v/>
      </c>
      <c r="AH18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5" spans="1:35" s="35" customFormat="1">
      <c r="A185" s="38" t="s">
        <v>608</v>
      </c>
      <c r="B185" s="38" t="s">
        <v>609</v>
      </c>
      <c r="C185" s="38">
        <v>93468</v>
      </c>
      <c r="D185" s="38">
        <v>27932.85</v>
      </c>
      <c r="E185" s="38" t="s">
        <v>608</v>
      </c>
      <c r="F185" s="112" t="str">
        <f>IF(ISERROR(MATCH(ConsolGeog[[#This Row],[lad14cd]],CentrepointSourced[2014 ONS Code],0)),1,"")</f>
        <v/>
      </c>
      <c r="G185" s="113" t="str">
        <f>TRIM(IF(ConsolGeog[[#This Row],[Not in Centre Point Sourced?]]=1,INDEX(LKP_MissingLATypesDQ[TYPE],MATCH(ConsolGeog[[#This Row],[lad14cd]],LKP_MissingLATypesDQ[ONS_CODE],0)),INDEX(CentrepointSourced[LA Type DQ],MATCH(ConsolGeog[[#This Row],[lad14cd]],CentrepointSourced[2014 ONS Code],0))))</f>
        <v>District</v>
      </c>
      <c r="H185" s="113" t="str">
        <f>IF(OR(ConsolGeog[[#This Row],[LA Type]]="Unitary",ConsolGeog[[#This Row],[LA Type]]="District"),"England",INDEX(CentrepointSourced[Country],MATCH(ConsolGeog[[#This Row],[lad14cd]],CentrepointSourced[2014 ONS Code],0)))</f>
        <v>England</v>
      </c>
      <c r="I18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Leicestershire</v>
      </c>
      <c r="J185" s="114">
        <f>SUMIFS(CentrepointSourced[Presented HS - 16-17],CentrepointSourced[2014 ONS Code],ConsolGeog[[#This Row],[lad14cd]],CentrepointSourced[Year],2014)</f>
        <v>0</v>
      </c>
      <c r="K185" s="114">
        <f>SUMIFS(CentrepointSourced[Presented HS - 16-24],CentrepointSourced[2014 ONS Code],ConsolGeog[[#This Row],[lad14cd]],CentrepointSourced[Year],2014)</f>
        <v>218</v>
      </c>
      <c r="L185" s="114">
        <f>SUMIFS(CentrepointSourced[Presented HS - 18-24],CentrepointSourced[2014 ONS Code],ConsolGeog[[#This Row],[lad14cd]],CentrepointSourced[Year],2014)</f>
        <v>0</v>
      </c>
      <c r="M185" s="114">
        <f>SUMIFS(CentrepointSourced[Assessed HS - 16-17],CentrepointSourced[2014 ONS Code],ConsolGeog[[#This Row],[lad14cd]],CentrepointSourced[Year],2014)</f>
        <v>0</v>
      </c>
      <c r="N185" s="114">
        <f>SUMIFS(CentrepointSourced[Assessed HS - 16-24],CentrepointSourced[2014 ONS Code],ConsolGeog[[#This Row],[lad14cd]],CentrepointSourced[Year],2014)</f>
        <v>22</v>
      </c>
      <c r="O185" s="114">
        <f>SUMIFS(CentrepointSourced[Assessed HS - 18-24],CentrepointSourced[2014 ONS Code],ConsolGeog[[#This Row],[lad14cd]],CentrepointSourced[Year],2014)</f>
        <v>0</v>
      </c>
      <c r="P185" s="114">
        <f>SUMIFS(CentrepointSourced[Presented CS - 16-17],CentrepointSourced[Local Authority DQ],ConsolGeog[[#This Row],[County Name]],CentrepointSourced[Year],2014)</f>
        <v>37</v>
      </c>
      <c r="Q185" s="114">
        <f>SUMIFS(CentrepointSourced[Presented CS - 16-24],CentrepointSourced[Local Authority DQ],ConsolGeog[[#This Row],[County Name]],CentrepointSourced[Year],2014)</f>
        <v>0</v>
      </c>
      <c r="R185" s="114">
        <f>SUMIFS(CentrepointSourced[Presented CS - 18-24],CentrepointSourced[Local Authority DQ],ConsolGeog[[#This Row],[County Name]],CentrepointSourced[Year],2014)</f>
        <v>0</v>
      </c>
      <c r="S185" s="114">
        <f>SUMIFS(CentrepointSourced[Assessed CS - 16-17],CentrepointSourced[Local Authority DQ],ConsolGeog[[#This Row],[County Name]],CentrepointSourced[Year],2014)</f>
        <v>0</v>
      </c>
      <c r="T185" s="114">
        <f>SUMIFS(CentrepointSourced[Assessed CS - 16-24],CentrepointSourced[Local Authority DQ],ConsolGeog[[#This Row],[County Name]],CentrepointSourced[Year],2014)</f>
        <v>0</v>
      </c>
      <c r="U185" s="114">
        <f>SUMIFS(CentrepointSourced[Assessed CS - 18-24],CentrepointSourced[Local Authority DQ],ConsolGeog[[#This Row],[County Name]],CentrepointSourced[Year],2014)</f>
        <v>0</v>
      </c>
      <c r="V185" s="114">
        <f>IF(ConsolGeog[[#This Row],[LA Type]]="District",SUMIFS(ConsolGeog[population],ConsolGeog[LA Type],"District",ConsolGeog[County Name],ConsolGeog[[#This Row],[County Name]]),IF(ConsolGeog[[#This Row],[LA Type]]="Unitary",ConsolGeog[[#This Row],[population]],0))</f>
        <v>650489</v>
      </c>
      <c r="W185" s="115">
        <f>IF(ConsolGeog[[#This Row],[COUNTY: Sum of districts'' populations '[non additive!']]]=0,0,ConsolGeog[[#This Row],[population]]/ConsolGeog[[#This Row],[COUNTY: Sum of districts'' populations '[non additive!']]])</f>
        <v>0.14368882486867571</v>
      </c>
      <c r="X185" s="125">
        <f>ConsolGeog[[#This Row],[COUNTY: Presented CS - 16-17 (2014) '[non additive!']]]*ConsolGeog[[#This Row],[County Stats Distribution Factor]]</f>
        <v>5.3164865201410008</v>
      </c>
      <c r="Y185" s="125">
        <f>ConsolGeog[[#This Row],[COUNTY: Presented CS - 16-24 (2014) '[non additive!']]]*ConsolGeog[[#This Row],[County Stats Distribution Factor]]</f>
        <v>0</v>
      </c>
      <c r="Z185" s="125">
        <f>ConsolGeog[[#This Row],[COUNTY: Presented CS - 18-24 (2014) '[non additive!']]]*ConsolGeog[[#This Row],[County Stats Distribution Factor]]</f>
        <v>0</v>
      </c>
      <c r="AA185" s="125">
        <f>ConsolGeog[[#This Row],[COUNTY: Assessed CS - 16-17 (2014) '[non additive!']]]*ConsolGeog[[#This Row],[County Stats Distribution Factor]]</f>
        <v>0</v>
      </c>
      <c r="AB185" s="125">
        <f>ConsolGeog[[#This Row],[COUNTY: Assessed CS - 16-24 (2014) '[non additive!']]]*ConsolGeog[[#This Row],[County Stats Distribution Factor]]</f>
        <v>0</v>
      </c>
      <c r="AC185" s="125">
        <f>ConsolGeog[[#This Row],[COUNTY: Assessed CS - 18-24 (2014) '[non additive!']]]*ConsolGeog[[#This Row],[County Stats Distribution Factor]]</f>
        <v>0</v>
      </c>
      <c r="AD185" s="125" t="str">
        <f>IF(AND(ConsolGeog[[#This Row],[Presented HS - 16-17 (2014)]]+ConsolGeog[[#This Row],[Presented HS - 18-24 (2014)]]&lt;&gt;0,ConsolGeog[[#This Row],[Presented HS - 16-24 (2014)]]&lt;&gt;0),"ERROR","")</f>
        <v/>
      </c>
      <c r="AE185" s="125" t="str">
        <f>IF(AND(ConsolGeog[[#This Row],[Presented CS - 16-17 (2014)]]+ConsolGeog[[#This Row],[Presented CS - 18-24 (2014)]]&lt;&gt;0,ConsolGeog[[#This Row],[Presented CS - 16-24 (2014)]]&lt;&gt;0),"ERROR","")</f>
        <v/>
      </c>
      <c r="AF185" s="125" t="str">
        <f>IF(AND(ConsolGeog[[#This Row],[Assessed HS - 16-17 (2014)]]+ConsolGeog[[#This Row],[Assessed HS - 18-24 (2014)]]&lt;&gt;0,ConsolGeog[[#This Row],[Assessed HS - 16-24 (2014)]]&lt;&gt;0),"ERROR","")</f>
        <v/>
      </c>
      <c r="AG185" s="125" t="str">
        <f>IF(AND(ConsolGeog[[#This Row],[Assessed CS - 16-17 (2014)]]+ConsolGeog[[#This Row],[Assessed CS - 18-24 (2014)]]&lt;&gt;0,ConsolGeog[[#This Row],[Assessed CS - 16-24 (2014)]]&lt;&gt;0),"ERROR","")</f>
        <v/>
      </c>
      <c r="AH18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6" spans="1:35">
      <c r="A186" s="38" t="s">
        <v>606</v>
      </c>
      <c r="B186" s="38" t="s">
        <v>607</v>
      </c>
      <c r="C186" s="38">
        <v>132512</v>
      </c>
      <c r="D186" s="38">
        <v>3902.6</v>
      </c>
      <c r="E186" s="38" t="s">
        <v>606</v>
      </c>
      <c r="F186" s="116">
        <f>IF(ISERROR(MATCH(ConsolGeog[[#This Row],[lad14cd]],CentrepointSourced[2014 ONS Code],0)),1,"")</f>
        <v>1</v>
      </c>
      <c r="G186" s="113" t="str">
        <f>TRIM(IF(ConsolGeog[[#This Row],[Not in Centre Point Sourced?]]=1,INDEX(LKP_MissingLATypesDQ[TYPE],MATCH(ConsolGeog[[#This Row],[lad14cd]],LKP_MissingLATypesDQ[ONS_CODE],0)),INDEX(CentrepointSourced[LA Type DQ],MATCH(ConsolGeog[[#This Row],[lad14cd]],CentrepointSourced[2014 ONS Code],0))))</f>
        <v>District</v>
      </c>
      <c r="H186" s="117" t="str">
        <f>IF(OR(ConsolGeog[[#This Row],[LA Type]]="Unitary",ConsolGeog[[#This Row],[LA Type]]="District"),"England",INDEX(CentrepointSourced[Country],MATCH(ConsolGeog[[#This Row],[lad14cd]],CentrepointSourced[2014 ONS Code],0)))</f>
        <v>England</v>
      </c>
      <c r="I18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86" s="114">
        <f>SUMIFS(CentrepointSourced[Presented HS - 16-17],CentrepointSourced[2014 ONS Code],ConsolGeog[[#This Row],[lad14cd]],CentrepointSourced[Year],2014)</f>
        <v>0</v>
      </c>
      <c r="K186" s="114">
        <f>SUMIFS(CentrepointSourced[Presented HS - 16-24],CentrepointSourced[2014 ONS Code],ConsolGeog[[#This Row],[lad14cd]],CentrepointSourced[Year],2014)</f>
        <v>0</v>
      </c>
      <c r="L186" s="114">
        <f>SUMIFS(CentrepointSourced[Presented HS - 18-24],CentrepointSourced[2014 ONS Code],ConsolGeog[[#This Row],[lad14cd]],CentrepointSourced[Year],2014)</f>
        <v>0</v>
      </c>
      <c r="M186" s="114">
        <f>SUMIFS(CentrepointSourced[Assessed HS - 16-17],CentrepointSourced[2014 ONS Code],ConsolGeog[[#This Row],[lad14cd]],CentrepointSourced[Year],2014)</f>
        <v>0</v>
      </c>
      <c r="N186" s="114">
        <f>SUMIFS(CentrepointSourced[Assessed HS - 16-24],CentrepointSourced[2014 ONS Code],ConsolGeog[[#This Row],[lad14cd]],CentrepointSourced[Year],2014)</f>
        <v>0</v>
      </c>
      <c r="O186" s="114">
        <f>SUMIFS(CentrepointSourced[Assessed HS - 18-24],CentrepointSourced[2014 ONS Code],ConsolGeog[[#This Row],[lad14cd]],CentrepointSourced[Year],2014)</f>
        <v>0</v>
      </c>
      <c r="P186" s="114">
        <f>SUMIFS(CentrepointSourced[Presented CS - 16-17],CentrepointSourced[Local Authority DQ],ConsolGeog[[#This Row],[County Name]],CentrepointSourced[Year],2014)</f>
        <v>0</v>
      </c>
      <c r="Q186" s="114">
        <f>SUMIFS(CentrepointSourced[Presented CS - 16-24],CentrepointSourced[Local Authority DQ],ConsolGeog[[#This Row],[County Name]],CentrepointSourced[Year],2014)</f>
        <v>0</v>
      </c>
      <c r="R186" s="114">
        <f>SUMIFS(CentrepointSourced[Presented CS - 18-24],CentrepointSourced[Local Authority DQ],ConsolGeog[[#This Row],[County Name]],CentrepointSourced[Year],2014)</f>
        <v>0</v>
      </c>
      <c r="S186" s="114">
        <f>SUMIFS(CentrepointSourced[Assessed CS - 16-17],CentrepointSourced[Local Authority DQ],ConsolGeog[[#This Row],[County Name]],CentrepointSourced[Year],2014)</f>
        <v>0</v>
      </c>
      <c r="T186" s="114">
        <f>SUMIFS(CentrepointSourced[Assessed CS - 16-24],CentrepointSourced[Local Authority DQ],ConsolGeog[[#This Row],[County Name]],CentrepointSourced[Year],2014)</f>
        <v>0</v>
      </c>
      <c r="U186" s="114">
        <f>SUMIFS(CentrepointSourced[Assessed CS - 18-24],CentrepointSourced[Local Authority DQ],ConsolGeog[[#This Row],[County Name]],CentrepointSourced[Year],2014)</f>
        <v>0</v>
      </c>
      <c r="V186" s="114">
        <f>IF(ConsolGeog[[#This Row],[LA Type]]="District",SUMIFS(ConsolGeog[population],ConsolGeog[LA Type],"District",ConsolGeog[County Name],ConsolGeog[[#This Row],[County Name]]),IF(ConsolGeog[[#This Row],[LA Type]]="Unitary",ConsolGeog[[#This Row],[population]],0))</f>
        <v>857888</v>
      </c>
      <c r="W186" s="115">
        <f>IF(ConsolGeog[[#This Row],[COUNTY: Sum of districts'' populations '[non additive!']]]=0,0,ConsolGeog[[#This Row],[population]]/ConsolGeog[[#This Row],[COUNTY: Sum of districts'' populations '[non additive!']]])</f>
        <v>0.15446305345219888</v>
      </c>
      <c r="X186" s="125">
        <f>ConsolGeog[[#This Row],[COUNTY: Presented CS - 16-17 (2014) '[non additive!']]]*ConsolGeog[[#This Row],[County Stats Distribution Factor]]</f>
        <v>0</v>
      </c>
      <c r="Y186" s="125">
        <f>ConsolGeog[[#This Row],[COUNTY: Presented CS - 16-24 (2014) '[non additive!']]]*ConsolGeog[[#This Row],[County Stats Distribution Factor]]</f>
        <v>0</v>
      </c>
      <c r="Z186" s="125">
        <f>ConsolGeog[[#This Row],[COUNTY: Presented CS - 18-24 (2014) '[non additive!']]]*ConsolGeog[[#This Row],[County Stats Distribution Factor]]</f>
        <v>0</v>
      </c>
      <c r="AA186" s="125">
        <f>ConsolGeog[[#This Row],[COUNTY: Assessed CS - 16-17 (2014) '[non additive!']]]*ConsolGeog[[#This Row],[County Stats Distribution Factor]]</f>
        <v>0</v>
      </c>
      <c r="AB186" s="125">
        <f>ConsolGeog[[#This Row],[COUNTY: Assessed CS - 16-24 (2014) '[non additive!']]]*ConsolGeog[[#This Row],[County Stats Distribution Factor]]</f>
        <v>0</v>
      </c>
      <c r="AC186" s="125">
        <f>ConsolGeog[[#This Row],[COUNTY: Assessed CS - 18-24 (2014) '[non additive!']]]*ConsolGeog[[#This Row],[County Stats Distribution Factor]]</f>
        <v>0</v>
      </c>
      <c r="AD186" s="125" t="str">
        <f>IF(AND(ConsolGeog[[#This Row],[Presented HS - 16-17 (2014)]]+ConsolGeog[[#This Row],[Presented HS - 18-24 (2014)]]&lt;&gt;0,ConsolGeog[[#This Row],[Presented HS - 16-24 (2014)]]&lt;&gt;0),"ERROR","")</f>
        <v/>
      </c>
      <c r="AE186" s="125" t="str">
        <f>IF(AND(ConsolGeog[[#This Row],[Presented CS - 16-17 (2014)]]+ConsolGeog[[#This Row],[Presented CS - 18-24 (2014)]]&lt;&gt;0,ConsolGeog[[#This Row],[Presented CS - 16-24 (2014)]]&lt;&gt;0),"ERROR","")</f>
        <v/>
      </c>
      <c r="AF186" s="125" t="str">
        <f>IF(AND(ConsolGeog[[#This Row],[Assessed HS - 16-17 (2014)]]+ConsolGeog[[#This Row],[Assessed HS - 18-24 (2014)]]&lt;&gt;0,ConsolGeog[[#This Row],[Assessed HS - 16-24 (2014)]]&lt;&gt;0),"ERROR","")</f>
        <v/>
      </c>
      <c r="AG186" s="125" t="str">
        <f>IF(AND(ConsolGeog[[#This Row],[Assessed CS - 16-17 (2014)]]+ConsolGeog[[#This Row],[Assessed CS - 18-24 (2014)]]&lt;&gt;0,ConsolGeog[[#This Row],[Assessed CS - 16-24 (2014)]]&lt;&gt;0),"ERROR","")</f>
        <v/>
      </c>
      <c r="AH18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7" spans="1:35" s="35" customFormat="1" ht="15" customHeight="1">
      <c r="A187" s="38" t="s">
        <v>605</v>
      </c>
      <c r="B187" s="38" t="s">
        <v>92</v>
      </c>
      <c r="C187" s="38">
        <v>124012</v>
      </c>
      <c r="D187" s="38">
        <v>90770.68</v>
      </c>
      <c r="E187" s="38" t="s">
        <v>605</v>
      </c>
      <c r="F187" s="112" t="str">
        <f>IF(ISERROR(MATCH(ConsolGeog[[#This Row],[lad14cd]],CentrepointSourced[2014 ONS Code],0)),1,"")</f>
        <v/>
      </c>
      <c r="G187" s="113" t="str">
        <f>TRIM(IF(ConsolGeog[[#This Row],[Not in Centre Point Sourced?]]=1,INDEX(LKP_MissingLATypesDQ[TYPE],MATCH(ConsolGeog[[#This Row],[lad14cd]],LKP_MissingLATypesDQ[ONS_CODE],0)),INDEX(CentrepointSourced[LA Type DQ],MATCH(ConsolGeog[[#This Row],[lad14cd]],CentrepointSourced[2014 ONS Code],0))))</f>
        <v>District</v>
      </c>
      <c r="H187" s="113" t="str">
        <f>IF(OR(ConsolGeog[[#This Row],[LA Type]]="Unitary",ConsolGeog[[#This Row],[LA Type]]="District"),"England",INDEX(CentrepointSourced[Country],MATCH(ConsolGeog[[#This Row],[lad14cd]],CentrepointSourced[2014 ONS Code],0)))</f>
        <v>England</v>
      </c>
      <c r="I18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Norfolk</v>
      </c>
      <c r="J187" s="114">
        <f>SUMIFS(CentrepointSourced[Presented HS - 16-17],CentrepointSourced[2014 ONS Code],ConsolGeog[[#This Row],[lad14cd]],CentrepointSourced[Year],2014)</f>
        <v>5</v>
      </c>
      <c r="K187" s="114">
        <f>SUMIFS(CentrepointSourced[Presented HS - 16-24],CentrepointSourced[2014 ONS Code],ConsolGeog[[#This Row],[lad14cd]],CentrepointSourced[Year],2014)</f>
        <v>0</v>
      </c>
      <c r="L187" s="114">
        <f>SUMIFS(CentrepointSourced[Presented HS - 18-24],CentrepointSourced[2014 ONS Code],ConsolGeog[[#This Row],[lad14cd]],CentrepointSourced[Year],2014)</f>
        <v>17</v>
      </c>
      <c r="M187" s="114">
        <f>SUMIFS(CentrepointSourced[Assessed HS - 16-17],CentrepointSourced[2014 ONS Code],ConsolGeog[[#This Row],[lad14cd]],CentrepointSourced[Year],2014)</f>
        <v>5</v>
      </c>
      <c r="N187" s="114">
        <f>SUMIFS(CentrepointSourced[Assessed HS - 16-24],CentrepointSourced[2014 ONS Code],ConsolGeog[[#This Row],[lad14cd]],CentrepointSourced[Year],2014)</f>
        <v>0</v>
      </c>
      <c r="O187" s="114">
        <f>SUMIFS(CentrepointSourced[Assessed HS - 18-24],CentrepointSourced[2014 ONS Code],ConsolGeog[[#This Row],[lad14cd]],CentrepointSourced[Year],2014)</f>
        <v>17</v>
      </c>
      <c r="P187" s="114">
        <f>SUMIFS(CentrepointSourced[Presented CS - 16-17],CentrepointSourced[Local Authority DQ],ConsolGeog[[#This Row],[County Name]],CentrepointSourced[Year],2014)</f>
        <v>0</v>
      </c>
      <c r="Q187" s="114">
        <f>SUMIFS(CentrepointSourced[Presented CS - 16-24],CentrepointSourced[Local Authority DQ],ConsolGeog[[#This Row],[County Name]],CentrepointSourced[Year],2014)</f>
        <v>0</v>
      </c>
      <c r="R187" s="114">
        <f>SUMIFS(CentrepointSourced[Presented CS - 18-24],CentrepointSourced[Local Authority DQ],ConsolGeog[[#This Row],[County Name]],CentrepointSourced[Year],2014)</f>
        <v>0</v>
      </c>
      <c r="S187" s="114">
        <f>SUMIFS(CentrepointSourced[Assessed CS - 16-17],CentrepointSourced[Local Authority DQ],ConsolGeog[[#This Row],[County Name]],CentrepointSourced[Year],2014)</f>
        <v>0</v>
      </c>
      <c r="T187" s="114">
        <f>SUMIFS(CentrepointSourced[Assessed CS - 16-24],CentrepointSourced[Local Authority DQ],ConsolGeog[[#This Row],[County Name]],CentrepointSourced[Year],2014)</f>
        <v>0</v>
      </c>
      <c r="U187" s="114">
        <f>SUMIFS(CentrepointSourced[Assessed CS - 18-24],CentrepointSourced[Local Authority DQ],ConsolGeog[[#This Row],[County Name]],CentrepointSourced[Year],2014)</f>
        <v>0</v>
      </c>
      <c r="V187" s="114">
        <f>IF(ConsolGeog[[#This Row],[LA Type]]="District",SUMIFS(ConsolGeog[population],ConsolGeog[LA Type],"District",ConsolGeog[County Name],ConsolGeog[[#This Row],[County Name]]),IF(ConsolGeog[[#This Row],[LA Type]]="Unitary",ConsolGeog[[#This Row],[population]],0))</f>
        <v>857888</v>
      </c>
      <c r="W187" s="115">
        <f>IF(ConsolGeog[[#This Row],[COUNTY: Sum of districts'' populations '[non additive!']]]=0,0,ConsolGeog[[#This Row],[population]]/ConsolGeog[[#This Row],[COUNTY: Sum of districts'' populations '[non additive!']]])</f>
        <v>0.14455500018650452</v>
      </c>
      <c r="X187" s="125">
        <f>ConsolGeog[[#This Row],[COUNTY: Presented CS - 16-17 (2014) '[non additive!']]]*ConsolGeog[[#This Row],[County Stats Distribution Factor]]</f>
        <v>0</v>
      </c>
      <c r="Y187" s="125">
        <f>ConsolGeog[[#This Row],[COUNTY: Presented CS - 16-24 (2014) '[non additive!']]]*ConsolGeog[[#This Row],[County Stats Distribution Factor]]</f>
        <v>0</v>
      </c>
      <c r="Z187" s="125">
        <f>ConsolGeog[[#This Row],[COUNTY: Presented CS - 18-24 (2014) '[non additive!']]]*ConsolGeog[[#This Row],[County Stats Distribution Factor]]</f>
        <v>0</v>
      </c>
      <c r="AA187" s="125">
        <f>ConsolGeog[[#This Row],[COUNTY: Assessed CS - 16-17 (2014) '[non additive!']]]*ConsolGeog[[#This Row],[County Stats Distribution Factor]]</f>
        <v>0</v>
      </c>
      <c r="AB187" s="125">
        <f>ConsolGeog[[#This Row],[COUNTY: Assessed CS - 16-24 (2014) '[non additive!']]]*ConsolGeog[[#This Row],[County Stats Distribution Factor]]</f>
        <v>0</v>
      </c>
      <c r="AC187" s="125">
        <f>ConsolGeog[[#This Row],[COUNTY: Assessed CS - 18-24 (2014) '[non additive!']]]*ConsolGeog[[#This Row],[County Stats Distribution Factor]]</f>
        <v>0</v>
      </c>
      <c r="AD187" s="125" t="str">
        <f>IF(AND(ConsolGeog[[#This Row],[Presented HS - 16-17 (2014)]]+ConsolGeog[[#This Row],[Presented HS - 18-24 (2014)]]&lt;&gt;0,ConsolGeog[[#This Row],[Presented HS - 16-24 (2014)]]&lt;&gt;0),"ERROR","")</f>
        <v/>
      </c>
      <c r="AE187" s="125" t="str">
        <f>IF(AND(ConsolGeog[[#This Row],[Presented CS - 16-17 (2014)]]+ConsolGeog[[#This Row],[Presented CS - 18-24 (2014)]]&lt;&gt;0,ConsolGeog[[#This Row],[Presented CS - 16-24 (2014)]]&lt;&gt;0),"ERROR","")</f>
        <v/>
      </c>
      <c r="AF187" s="125" t="str">
        <f>IF(AND(ConsolGeog[[#This Row],[Assessed HS - 16-17 (2014)]]+ConsolGeog[[#This Row],[Assessed HS - 18-24 (2014)]]&lt;&gt;0,ConsolGeog[[#This Row],[Assessed HS - 16-24 (2014)]]&lt;&gt;0),"ERROR","")</f>
        <v/>
      </c>
      <c r="AG187" s="125" t="str">
        <f>IF(AND(ConsolGeog[[#This Row],[Assessed CS - 16-17 (2014)]]+ConsolGeog[[#This Row],[Assessed CS - 18-24 (2014)]]&lt;&gt;0,ConsolGeog[[#This Row],[Assessed CS - 16-24 (2014)]]&lt;&gt;0),"ERROR","")</f>
        <v/>
      </c>
      <c r="AH18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8" spans="1:35" ht="15" customHeight="1">
      <c r="A188" s="38" t="s">
        <v>604</v>
      </c>
      <c r="B188" s="38" t="s">
        <v>238</v>
      </c>
      <c r="C188" s="38">
        <v>212069</v>
      </c>
      <c r="D188" s="38">
        <v>8076.17</v>
      </c>
      <c r="E188" s="38" t="s">
        <v>604</v>
      </c>
      <c r="F188" s="116" t="str">
        <f>IF(ISERROR(MATCH(ConsolGeog[[#This Row],[lad14cd]],CentrepointSourced[2014 ONS Code],0)),1,"")</f>
        <v/>
      </c>
      <c r="G188" s="113" t="str">
        <f>TRIM(IF(ConsolGeog[[#This Row],[Not in Centre Point Sourced?]]=1,INDEX(LKP_MissingLATypesDQ[TYPE],MATCH(ConsolGeog[[#This Row],[lad14cd]],LKP_MissingLATypesDQ[ONS_CODE],0)),INDEX(CentrepointSourced[LA Type DQ],MATCH(ConsolGeog[[#This Row],[lad14cd]],CentrepointSourced[2014 ONS Code],0))))</f>
        <v>District</v>
      </c>
      <c r="H188" s="117" t="str">
        <f>IF(OR(ConsolGeog[[#This Row],[LA Type]]="Unitary",ConsolGeog[[#This Row],[LA Type]]="District"),"England",INDEX(CentrepointSourced[Country],MATCH(ConsolGeog[[#This Row],[lad14cd]],CentrepointSourced[2014 ONS Code],0)))</f>
        <v>England</v>
      </c>
      <c r="I18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88" s="114">
        <f>SUMIFS(CentrepointSourced[Presented HS - 16-17],CentrepointSourced[2014 ONS Code],ConsolGeog[[#This Row],[lad14cd]],CentrepointSourced[Year],2014)</f>
        <v>0</v>
      </c>
      <c r="K188" s="114">
        <f>SUMIFS(CentrepointSourced[Presented HS - 16-24],CentrepointSourced[2014 ONS Code],ConsolGeog[[#This Row],[lad14cd]],CentrepointSourced[Year],2014)</f>
        <v>174</v>
      </c>
      <c r="L188" s="114">
        <f>SUMIFS(CentrepointSourced[Presented HS - 18-24],CentrepointSourced[2014 ONS Code],ConsolGeog[[#This Row],[lad14cd]],CentrepointSourced[Year],2014)</f>
        <v>0</v>
      </c>
      <c r="M188" s="114">
        <f>SUMIFS(CentrepointSourced[Assessed HS - 16-17],CentrepointSourced[2014 ONS Code],ConsolGeog[[#This Row],[lad14cd]],CentrepointSourced[Year],2014)</f>
        <v>0</v>
      </c>
      <c r="N188" s="114">
        <f>SUMIFS(CentrepointSourced[Assessed HS - 16-24],CentrepointSourced[2014 ONS Code],ConsolGeog[[#This Row],[lad14cd]],CentrepointSourced[Year],2014)</f>
        <v>0</v>
      </c>
      <c r="O188" s="114">
        <f>SUMIFS(CentrepointSourced[Assessed HS - 18-24],CentrepointSourced[2014 ONS Code],ConsolGeog[[#This Row],[lad14cd]],CentrepointSourced[Year],2014)</f>
        <v>0</v>
      </c>
      <c r="P188" s="114">
        <f>SUMIFS(CentrepointSourced[Presented CS - 16-17],CentrepointSourced[Local Authority DQ],ConsolGeog[[#This Row],[County Name]],CentrepointSourced[Year],2014)</f>
        <v>35</v>
      </c>
      <c r="Q188" s="114">
        <f>SUMIFS(CentrepointSourced[Presented CS - 16-24],CentrepointSourced[Local Authority DQ],ConsolGeog[[#This Row],[County Name]],CentrepointSourced[Year],2014)</f>
        <v>0</v>
      </c>
      <c r="R188" s="114">
        <f>SUMIFS(CentrepointSourced[Presented CS - 18-24],CentrepointSourced[Local Authority DQ],ConsolGeog[[#This Row],[County Name]],CentrepointSourced[Year],2014)</f>
        <v>0</v>
      </c>
      <c r="S188" s="114">
        <f>SUMIFS(CentrepointSourced[Assessed CS - 16-17],CentrepointSourced[Local Authority DQ],ConsolGeog[[#This Row],[County Name]],CentrepointSourced[Year],2014)</f>
        <v>35</v>
      </c>
      <c r="T188" s="114">
        <f>SUMIFS(CentrepointSourced[Assessed CS - 16-24],CentrepointSourced[Local Authority DQ],ConsolGeog[[#This Row],[County Name]],CentrepointSourced[Year],2014)</f>
        <v>0</v>
      </c>
      <c r="U188" s="114">
        <f>SUMIFS(CentrepointSourced[Assessed CS - 18-24],CentrepointSourced[Local Authority DQ],ConsolGeog[[#This Row],[County Name]],CentrepointSourced[Year],2014)</f>
        <v>0</v>
      </c>
      <c r="V188" s="114">
        <f>IF(ConsolGeog[[#This Row],[LA Type]]="District",SUMIFS(ConsolGeog[population],ConsolGeog[LA Type],"District",ConsolGeog[County Name],ConsolGeog[[#This Row],[County Name]]),IF(ConsolGeog[[#This Row],[LA Type]]="Unitary",ConsolGeog[[#This Row],[population]],0))</f>
        <v>691952</v>
      </c>
      <c r="W188" s="115">
        <f>IF(ConsolGeog[[#This Row],[COUNTY: Sum of districts'' populations '[non additive!']]]=0,0,ConsolGeog[[#This Row],[population]]/ConsolGeog[[#This Row],[COUNTY: Sum of districts'' populations '[non additive!']]])</f>
        <v>0.30647935116886721</v>
      </c>
      <c r="X188" s="125">
        <f>ConsolGeog[[#This Row],[COUNTY: Presented CS - 16-17 (2014) '[non additive!']]]*ConsolGeog[[#This Row],[County Stats Distribution Factor]]</f>
        <v>10.726777290910352</v>
      </c>
      <c r="Y188" s="125">
        <f>ConsolGeog[[#This Row],[COUNTY: Presented CS - 16-24 (2014) '[non additive!']]]*ConsolGeog[[#This Row],[County Stats Distribution Factor]]</f>
        <v>0</v>
      </c>
      <c r="Z188" s="125">
        <f>ConsolGeog[[#This Row],[COUNTY: Presented CS - 18-24 (2014) '[non additive!']]]*ConsolGeog[[#This Row],[County Stats Distribution Factor]]</f>
        <v>0</v>
      </c>
      <c r="AA188" s="125">
        <f>ConsolGeog[[#This Row],[COUNTY: Assessed CS - 16-17 (2014) '[non additive!']]]*ConsolGeog[[#This Row],[County Stats Distribution Factor]]</f>
        <v>10.726777290910352</v>
      </c>
      <c r="AB188" s="125">
        <f>ConsolGeog[[#This Row],[COUNTY: Assessed CS - 16-24 (2014) '[non additive!']]]*ConsolGeog[[#This Row],[County Stats Distribution Factor]]</f>
        <v>0</v>
      </c>
      <c r="AC188" s="125">
        <f>ConsolGeog[[#This Row],[COUNTY: Assessed CS - 18-24 (2014) '[non additive!']]]*ConsolGeog[[#This Row],[County Stats Distribution Factor]]</f>
        <v>0</v>
      </c>
      <c r="AD188" s="125" t="str">
        <f>IF(AND(ConsolGeog[[#This Row],[Presented HS - 16-17 (2014)]]+ConsolGeog[[#This Row],[Presented HS - 18-24 (2014)]]&lt;&gt;0,ConsolGeog[[#This Row],[Presented HS - 16-24 (2014)]]&lt;&gt;0),"ERROR","")</f>
        <v/>
      </c>
      <c r="AE188" s="125" t="str">
        <f>IF(AND(ConsolGeog[[#This Row],[Presented CS - 16-17 (2014)]]+ConsolGeog[[#This Row],[Presented CS - 18-24 (2014)]]&lt;&gt;0,ConsolGeog[[#This Row],[Presented CS - 16-24 (2014)]]&lt;&gt;0),"ERROR","")</f>
        <v/>
      </c>
      <c r="AF188" s="125" t="str">
        <f>IF(AND(ConsolGeog[[#This Row],[Assessed HS - 16-17 (2014)]]+ConsolGeog[[#This Row],[Assessed HS - 18-24 (2014)]]&lt;&gt;0,ConsolGeog[[#This Row],[Assessed HS - 16-24 (2014)]]&lt;&gt;0),"ERROR","")</f>
        <v/>
      </c>
      <c r="AG188" s="125" t="str">
        <f>IF(AND(ConsolGeog[[#This Row],[Assessed CS - 16-17 (2014)]]+ConsolGeog[[#This Row],[Assessed CS - 18-24 (2014)]]&lt;&gt;0,ConsolGeog[[#This Row],[Assessed CS - 16-24 (2014)]]&lt;&gt;0),"ERROR","")</f>
        <v/>
      </c>
      <c r="AH18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89" spans="1:35" ht="15" customHeight="1">
      <c r="A189" s="38" t="s">
        <v>603</v>
      </c>
      <c r="B189" s="38" t="s">
        <v>243</v>
      </c>
      <c r="C189" s="38">
        <v>85189</v>
      </c>
      <c r="D189" s="38">
        <v>63401.85</v>
      </c>
      <c r="E189" s="38" t="s">
        <v>603</v>
      </c>
      <c r="F189" s="116" t="str">
        <f>IF(ISERROR(MATCH(ConsolGeog[[#This Row],[lad14cd]],CentrepointSourced[2014 ONS Code],0)),1,"")</f>
        <v/>
      </c>
      <c r="G189" s="113" t="str">
        <f>TRIM(IF(ConsolGeog[[#This Row],[Not in Centre Point Sourced?]]=1,INDEX(LKP_MissingLATypesDQ[TYPE],MATCH(ConsolGeog[[#This Row],[lad14cd]],LKP_MissingLATypesDQ[ONS_CODE],0)),INDEX(CentrepointSourced[LA Type DQ],MATCH(ConsolGeog[[#This Row],[lad14cd]],CentrepointSourced[2014 ONS Code],0))))</f>
        <v>District</v>
      </c>
      <c r="H189" s="117" t="str">
        <f>IF(OR(ConsolGeog[[#This Row],[LA Type]]="Unitary",ConsolGeog[[#This Row],[LA Type]]="District"),"England",INDEX(CentrepointSourced[Country],MATCH(ConsolGeog[[#This Row],[lad14cd]],CentrepointSourced[2014 ONS Code],0)))</f>
        <v>England</v>
      </c>
      <c r="I18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89" s="114">
        <f>SUMIFS(CentrepointSourced[Presented HS - 16-17],CentrepointSourced[2014 ONS Code],ConsolGeog[[#This Row],[lad14cd]],CentrepointSourced[Year],2014)</f>
        <v>4</v>
      </c>
      <c r="K189" s="114">
        <f>SUMIFS(CentrepointSourced[Presented HS - 16-24],CentrepointSourced[2014 ONS Code],ConsolGeog[[#This Row],[lad14cd]],CentrepointSourced[Year],2014)</f>
        <v>0</v>
      </c>
      <c r="L189" s="114">
        <f>SUMIFS(CentrepointSourced[Presented HS - 18-24],CentrepointSourced[2014 ONS Code],ConsolGeog[[#This Row],[lad14cd]],CentrepointSourced[Year],2014)</f>
        <v>109</v>
      </c>
      <c r="M189" s="114">
        <f>SUMIFS(CentrepointSourced[Assessed HS - 16-17],CentrepointSourced[2014 ONS Code],ConsolGeog[[#This Row],[lad14cd]],CentrepointSourced[Year],2014)</f>
        <v>1</v>
      </c>
      <c r="N189" s="114">
        <f>SUMIFS(CentrepointSourced[Assessed HS - 16-24],CentrepointSourced[2014 ONS Code],ConsolGeog[[#This Row],[lad14cd]],CentrepointSourced[Year],2014)</f>
        <v>0</v>
      </c>
      <c r="O189" s="114">
        <f>SUMIFS(CentrepointSourced[Assessed HS - 18-24],CentrepointSourced[2014 ONS Code],ConsolGeog[[#This Row],[lad14cd]],CentrepointSourced[Year],2014)</f>
        <v>4</v>
      </c>
      <c r="P189" s="114">
        <f>SUMIFS(CentrepointSourced[Presented CS - 16-17],CentrepointSourced[Local Authority DQ],ConsolGeog[[#This Row],[County Name]],CentrepointSourced[Year],2014)</f>
        <v>35</v>
      </c>
      <c r="Q189" s="114">
        <f>SUMIFS(CentrepointSourced[Presented CS - 16-24],CentrepointSourced[Local Authority DQ],ConsolGeog[[#This Row],[County Name]],CentrepointSourced[Year],2014)</f>
        <v>0</v>
      </c>
      <c r="R189" s="114">
        <f>SUMIFS(CentrepointSourced[Presented CS - 18-24],CentrepointSourced[Local Authority DQ],ConsolGeog[[#This Row],[County Name]],CentrepointSourced[Year],2014)</f>
        <v>0</v>
      </c>
      <c r="S189" s="114">
        <f>SUMIFS(CentrepointSourced[Assessed CS - 16-17],CentrepointSourced[Local Authority DQ],ConsolGeog[[#This Row],[County Name]],CentrepointSourced[Year],2014)</f>
        <v>35</v>
      </c>
      <c r="T189" s="114">
        <f>SUMIFS(CentrepointSourced[Assessed CS - 16-24],CentrepointSourced[Local Authority DQ],ConsolGeog[[#This Row],[County Name]],CentrepointSourced[Year],2014)</f>
        <v>0</v>
      </c>
      <c r="U189" s="114">
        <f>SUMIFS(CentrepointSourced[Assessed CS - 18-24],CentrepointSourced[Local Authority DQ],ConsolGeog[[#This Row],[County Name]],CentrepointSourced[Year],2014)</f>
        <v>0</v>
      </c>
      <c r="V189" s="114">
        <f>IF(ConsolGeog[[#This Row],[LA Type]]="District",SUMIFS(ConsolGeog[population],ConsolGeog[LA Type],"District",ConsolGeog[County Name],ConsolGeog[[#This Row],[County Name]]),IF(ConsolGeog[[#This Row],[LA Type]]="Unitary",ConsolGeog[[#This Row],[population]],0))</f>
        <v>691952</v>
      </c>
      <c r="W189" s="115">
        <f>IF(ConsolGeog[[#This Row],[COUNTY: Sum of districts'' populations '[non additive!']]]=0,0,ConsolGeog[[#This Row],[population]]/ConsolGeog[[#This Row],[COUNTY: Sum of districts'' populations '[non additive!']]])</f>
        <v>0.12311403103105417</v>
      </c>
      <c r="X189" s="125">
        <f>ConsolGeog[[#This Row],[COUNTY: Presented CS - 16-17 (2014) '[non additive!']]]*ConsolGeog[[#This Row],[County Stats Distribution Factor]]</f>
        <v>4.3089910860868956</v>
      </c>
      <c r="Y189" s="125">
        <f>ConsolGeog[[#This Row],[COUNTY: Presented CS - 16-24 (2014) '[non additive!']]]*ConsolGeog[[#This Row],[County Stats Distribution Factor]]</f>
        <v>0</v>
      </c>
      <c r="Z189" s="125">
        <f>ConsolGeog[[#This Row],[COUNTY: Presented CS - 18-24 (2014) '[non additive!']]]*ConsolGeog[[#This Row],[County Stats Distribution Factor]]</f>
        <v>0</v>
      </c>
      <c r="AA189" s="125">
        <f>ConsolGeog[[#This Row],[COUNTY: Assessed CS - 16-17 (2014) '[non additive!']]]*ConsolGeog[[#This Row],[County Stats Distribution Factor]]</f>
        <v>4.3089910860868956</v>
      </c>
      <c r="AB189" s="125">
        <f>ConsolGeog[[#This Row],[COUNTY: Assessed CS - 16-24 (2014) '[non additive!']]]*ConsolGeog[[#This Row],[County Stats Distribution Factor]]</f>
        <v>0</v>
      </c>
      <c r="AC189" s="125">
        <f>ConsolGeog[[#This Row],[COUNTY: Assessed CS - 18-24 (2014) '[non additive!']]]*ConsolGeog[[#This Row],[County Stats Distribution Factor]]</f>
        <v>0</v>
      </c>
      <c r="AD189" s="125" t="str">
        <f>IF(AND(ConsolGeog[[#This Row],[Presented HS - 16-17 (2014)]]+ConsolGeog[[#This Row],[Presented HS - 18-24 (2014)]]&lt;&gt;0,ConsolGeog[[#This Row],[Presented HS - 16-24 (2014)]]&lt;&gt;0),"ERROR","")</f>
        <v/>
      </c>
      <c r="AE189" s="125" t="str">
        <f>IF(AND(ConsolGeog[[#This Row],[Presented CS - 16-17 (2014)]]+ConsolGeog[[#This Row],[Presented CS - 18-24 (2014)]]&lt;&gt;0,ConsolGeog[[#This Row],[Presented CS - 16-24 (2014)]]&lt;&gt;0),"ERROR","")</f>
        <v/>
      </c>
      <c r="AF189" s="125" t="str">
        <f>IF(AND(ConsolGeog[[#This Row],[Assessed HS - 16-17 (2014)]]+ConsolGeog[[#This Row],[Assessed HS - 18-24 (2014)]]&lt;&gt;0,ConsolGeog[[#This Row],[Assessed HS - 16-24 (2014)]]&lt;&gt;0),"ERROR","")</f>
        <v/>
      </c>
      <c r="AG189" s="125" t="str">
        <f>IF(AND(ConsolGeog[[#This Row],[Assessed CS - 16-17 (2014)]]+ConsolGeog[[#This Row],[Assessed CS - 18-24 (2014)]]&lt;&gt;0,ConsolGeog[[#This Row],[Assessed CS - 16-24 (2014)]]&lt;&gt;0),"ERROR","")</f>
        <v/>
      </c>
      <c r="AH18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8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0" spans="1:35" ht="15" customHeight="1">
      <c r="A190" s="38" t="s">
        <v>602</v>
      </c>
      <c r="B190" s="38" t="s">
        <v>64</v>
      </c>
      <c r="C190" s="38">
        <v>61255</v>
      </c>
      <c r="D190" s="38">
        <v>8028.28</v>
      </c>
      <c r="E190" s="38" t="s">
        <v>602</v>
      </c>
      <c r="F190" s="116" t="str">
        <f>IF(ISERROR(MATCH(ConsolGeog[[#This Row],[lad14cd]],CentrepointSourced[2014 ONS Code],0)),1,"")</f>
        <v/>
      </c>
      <c r="G190" s="113" t="str">
        <f>TRIM(IF(ConsolGeog[[#This Row],[Not in Centre Point Sourced?]]=1,INDEX(LKP_MissingLATypesDQ[TYPE],MATCH(ConsolGeog[[#This Row],[lad14cd]],LKP_MissingLATypesDQ[ONS_CODE],0)),INDEX(CentrepointSourced[LA Type DQ],MATCH(ConsolGeog[[#This Row],[lad14cd]],CentrepointSourced[2014 ONS Code],0))))</f>
        <v>District</v>
      </c>
      <c r="H190" s="117" t="str">
        <f>IF(OR(ConsolGeog[[#This Row],[LA Type]]="Unitary",ConsolGeog[[#This Row],[LA Type]]="District"),"England",INDEX(CentrepointSourced[Country],MATCH(ConsolGeog[[#This Row],[lad14cd]],CentrepointSourced[2014 ONS Code],0)))</f>
        <v>England</v>
      </c>
      <c r="I19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0" s="114">
        <f>SUMIFS(CentrepointSourced[Presented HS - 16-17],CentrepointSourced[2014 ONS Code],ConsolGeog[[#This Row],[lad14cd]],CentrepointSourced[Year],2014)</f>
        <v>0</v>
      </c>
      <c r="K190" s="114">
        <f>SUMIFS(CentrepointSourced[Presented HS - 16-24],CentrepointSourced[2014 ONS Code],ConsolGeog[[#This Row],[lad14cd]],CentrepointSourced[Year],2014)</f>
        <v>0</v>
      </c>
      <c r="L190" s="114">
        <f>SUMIFS(CentrepointSourced[Presented HS - 18-24],CentrepointSourced[2014 ONS Code],ConsolGeog[[#This Row],[lad14cd]],CentrepointSourced[Year],2014)</f>
        <v>191</v>
      </c>
      <c r="M190" s="114">
        <f>SUMIFS(CentrepointSourced[Assessed HS - 16-17],CentrepointSourced[2014 ONS Code],ConsolGeog[[#This Row],[lad14cd]],CentrepointSourced[Year],2014)</f>
        <v>5</v>
      </c>
      <c r="N190" s="114">
        <f>SUMIFS(CentrepointSourced[Assessed HS - 16-24],CentrepointSourced[2014 ONS Code],ConsolGeog[[#This Row],[lad14cd]],CentrepointSourced[Year],2014)</f>
        <v>0</v>
      </c>
      <c r="O190" s="114">
        <f>SUMIFS(CentrepointSourced[Assessed HS - 18-24],CentrepointSourced[2014 ONS Code],ConsolGeog[[#This Row],[lad14cd]],CentrepointSourced[Year],2014)</f>
        <v>16</v>
      </c>
      <c r="P190" s="114">
        <f>SUMIFS(CentrepointSourced[Presented CS - 16-17],CentrepointSourced[Local Authority DQ],ConsolGeog[[#This Row],[County Name]],CentrepointSourced[Year],2014)</f>
        <v>35</v>
      </c>
      <c r="Q190" s="114">
        <f>SUMIFS(CentrepointSourced[Presented CS - 16-24],CentrepointSourced[Local Authority DQ],ConsolGeog[[#This Row],[County Name]],CentrepointSourced[Year],2014)</f>
        <v>0</v>
      </c>
      <c r="R190" s="114">
        <f>SUMIFS(CentrepointSourced[Presented CS - 18-24],CentrepointSourced[Local Authority DQ],ConsolGeog[[#This Row],[County Name]],CentrepointSourced[Year],2014)</f>
        <v>0</v>
      </c>
      <c r="S190" s="114">
        <f>SUMIFS(CentrepointSourced[Assessed CS - 16-17],CentrepointSourced[Local Authority DQ],ConsolGeog[[#This Row],[County Name]],CentrepointSourced[Year],2014)</f>
        <v>35</v>
      </c>
      <c r="T190" s="114">
        <f>SUMIFS(CentrepointSourced[Assessed CS - 16-24],CentrepointSourced[Local Authority DQ],ConsolGeog[[#This Row],[County Name]],CentrepointSourced[Year],2014)</f>
        <v>0</v>
      </c>
      <c r="U190" s="114">
        <f>SUMIFS(CentrepointSourced[Assessed CS - 18-24],CentrepointSourced[Local Authority DQ],ConsolGeog[[#This Row],[County Name]],CentrepointSourced[Year],2014)</f>
        <v>0</v>
      </c>
      <c r="V190" s="114">
        <f>IF(ConsolGeog[[#This Row],[LA Type]]="District",SUMIFS(ConsolGeog[population],ConsolGeog[LA Type],"District",ConsolGeog[County Name],ConsolGeog[[#This Row],[County Name]]),IF(ConsolGeog[[#This Row],[LA Type]]="Unitary",ConsolGeog[[#This Row],[population]],0))</f>
        <v>691952</v>
      </c>
      <c r="W190" s="115">
        <f>IF(ConsolGeog[[#This Row],[COUNTY: Sum of districts'' populations '[non additive!']]]=0,0,ConsolGeog[[#This Row],[population]]/ConsolGeog[[#This Row],[COUNTY: Sum of districts'' populations '[non additive!']]])</f>
        <v>8.8524926584502978E-2</v>
      </c>
      <c r="X190" s="125">
        <f>ConsolGeog[[#This Row],[COUNTY: Presented CS - 16-17 (2014) '[non additive!']]]*ConsolGeog[[#This Row],[County Stats Distribution Factor]]</f>
        <v>3.0983724304576041</v>
      </c>
      <c r="Y190" s="125">
        <f>ConsolGeog[[#This Row],[COUNTY: Presented CS - 16-24 (2014) '[non additive!']]]*ConsolGeog[[#This Row],[County Stats Distribution Factor]]</f>
        <v>0</v>
      </c>
      <c r="Z190" s="125">
        <f>ConsolGeog[[#This Row],[COUNTY: Presented CS - 18-24 (2014) '[non additive!']]]*ConsolGeog[[#This Row],[County Stats Distribution Factor]]</f>
        <v>0</v>
      </c>
      <c r="AA190" s="125">
        <f>ConsolGeog[[#This Row],[COUNTY: Assessed CS - 16-17 (2014) '[non additive!']]]*ConsolGeog[[#This Row],[County Stats Distribution Factor]]</f>
        <v>3.0983724304576041</v>
      </c>
      <c r="AB190" s="125">
        <f>ConsolGeog[[#This Row],[COUNTY: Assessed CS - 16-24 (2014) '[non additive!']]]*ConsolGeog[[#This Row],[County Stats Distribution Factor]]</f>
        <v>0</v>
      </c>
      <c r="AC190" s="125">
        <f>ConsolGeog[[#This Row],[COUNTY: Assessed CS - 18-24 (2014) '[non additive!']]]*ConsolGeog[[#This Row],[County Stats Distribution Factor]]</f>
        <v>0</v>
      </c>
      <c r="AD190" s="125" t="str">
        <f>IF(AND(ConsolGeog[[#This Row],[Presented HS - 16-17 (2014)]]+ConsolGeog[[#This Row],[Presented HS - 18-24 (2014)]]&lt;&gt;0,ConsolGeog[[#This Row],[Presented HS - 16-24 (2014)]]&lt;&gt;0),"ERROR","")</f>
        <v/>
      </c>
      <c r="AE190" s="125" t="str">
        <f>IF(AND(ConsolGeog[[#This Row],[Presented CS - 16-17 (2014)]]+ConsolGeog[[#This Row],[Presented CS - 18-24 (2014)]]&lt;&gt;0,ConsolGeog[[#This Row],[Presented CS - 16-24 (2014)]]&lt;&gt;0),"ERROR","")</f>
        <v/>
      </c>
      <c r="AF190" s="125" t="str">
        <f>IF(AND(ConsolGeog[[#This Row],[Assessed HS - 16-17 (2014)]]+ConsolGeog[[#This Row],[Assessed HS - 18-24 (2014)]]&lt;&gt;0,ConsolGeog[[#This Row],[Assessed HS - 16-24 (2014)]]&lt;&gt;0),"ERROR","")</f>
        <v/>
      </c>
      <c r="AG190" s="125" t="str">
        <f>IF(AND(ConsolGeog[[#This Row],[Assessed CS - 16-17 (2014)]]+ConsolGeog[[#This Row],[Assessed CS - 18-24 (2014)]]&lt;&gt;0,ConsolGeog[[#This Row],[Assessed CS - 16-24 (2014)]]&lt;&gt;0),"ERROR","")</f>
        <v/>
      </c>
      <c r="AH190"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191" spans="1:35" s="35" customFormat="1" ht="15" customHeight="1">
      <c r="A191" s="38" t="s">
        <v>601</v>
      </c>
      <c r="B191" s="38" t="s">
        <v>67</v>
      </c>
      <c r="C191" s="38">
        <v>77843</v>
      </c>
      <c r="D191" s="38">
        <v>66259.009999999995</v>
      </c>
      <c r="E191" s="38" t="s">
        <v>601</v>
      </c>
      <c r="F191" s="112" t="str">
        <f>IF(ISERROR(MATCH(ConsolGeog[[#This Row],[lad14cd]],CentrepointSourced[2014 ONS Code],0)),1,"")</f>
        <v/>
      </c>
      <c r="G191" s="113" t="str">
        <f>TRIM(IF(ConsolGeog[[#This Row],[Not in Centre Point Sourced?]]=1,INDEX(LKP_MissingLATypesDQ[TYPE],MATCH(ConsolGeog[[#This Row],[lad14cd]],LKP_MissingLATypesDQ[ONS_CODE],0)),INDEX(CentrepointSourced[LA Type DQ],MATCH(ConsolGeog[[#This Row],[lad14cd]],CentrepointSourced[2014 ONS Code],0))))</f>
        <v>District</v>
      </c>
      <c r="H191" s="113" t="str">
        <f>IF(OR(ConsolGeog[[#This Row],[LA Type]]="Unitary",ConsolGeog[[#This Row],[LA Type]]="District"),"England",INDEX(CentrepointSourced[Country],MATCH(ConsolGeog[[#This Row],[lad14cd]],CentrepointSourced[2014 ONS Code],0)))</f>
        <v>England</v>
      </c>
      <c r="I19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1" s="114">
        <f>SUMIFS(CentrepointSourced[Presented HS - 16-17],CentrepointSourced[2014 ONS Code],ConsolGeog[[#This Row],[lad14cd]],CentrepointSourced[Year],2014)</f>
        <v>0</v>
      </c>
      <c r="K191" s="114">
        <f>SUMIFS(CentrepointSourced[Presented HS - 16-24],CentrepointSourced[2014 ONS Code],ConsolGeog[[#This Row],[lad14cd]],CentrepointSourced[Year],2014)</f>
        <v>0</v>
      </c>
      <c r="L191" s="114">
        <f>SUMIFS(CentrepointSourced[Presented HS - 18-24],CentrepointSourced[2014 ONS Code],ConsolGeog[[#This Row],[lad14cd]],CentrepointSourced[Year],2014)</f>
        <v>0</v>
      </c>
      <c r="M191" s="114">
        <f>SUMIFS(CentrepointSourced[Assessed HS - 16-17],CentrepointSourced[2014 ONS Code],ConsolGeog[[#This Row],[lad14cd]],CentrepointSourced[Year],2014)</f>
        <v>0</v>
      </c>
      <c r="N191" s="114">
        <f>SUMIFS(CentrepointSourced[Assessed HS - 16-24],CentrepointSourced[2014 ONS Code],ConsolGeog[[#This Row],[lad14cd]],CentrepointSourced[Year],2014)</f>
        <v>0</v>
      </c>
      <c r="O191" s="114">
        <f>SUMIFS(CentrepointSourced[Assessed HS - 18-24],CentrepointSourced[2014 ONS Code],ConsolGeog[[#This Row],[lad14cd]],CentrepointSourced[Year],2014)</f>
        <v>0</v>
      </c>
      <c r="P191" s="114">
        <f>SUMIFS(CentrepointSourced[Presented CS - 16-17],CentrepointSourced[Local Authority DQ],ConsolGeog[[#This Row],[County Name]],CentrepointSourced[Year],2014)</f>
        <v>35</v>
      </c>
      <c r="Q191" s="114">
        <f>SUMIFS(CentrepointSourced[Presented CS - 16-24],CentrepointSourced[Local Authority DQ],ConsolGeog[[#This Row],[County Name]],CentrepointSourced[Year],2014)</f>
        <v>0</v>
      </c>
      <c r="R191" s="114">
        <f>SUMIFS(CentrepointSourced[Presented CS - 18-24],CentrepointSourced[Local Authority DQ],ConsolGeog[[#This Row],[County Name]],CentrepointSourced[Year],2014)</f>
        <v>0</v>
      </c>
      <c r="S191" s="114">
        <f>SUMIFS(CentrepointSourced[Assessed CS - 16-17],CentrepointSourced[Local Authority DQ],ConsolGeog[[#This Row],[County Name]],CentrepointSourced[Year],2014)</f>
        <v>35</v>
      </c>
      <c r="T191" s="114">
        <f>SUMIFS(CentrepointSourced[Assessed CS - 16-24],CentrepointSourced[Local Authority DQ],ConsolGeog[[#This Row],[County Name]],CentrepointSourced[Year],2014)</f>
        <v>0</v>
      </c>
      <c r="U191" s="114">
        <f>SUMIFS(CentrepointSourced[Assessed CS - 18-24],CentrepointSourced[Local Authority DQ],ConsolGeog[[#This Row],[County Name]],CentrepointSourced[Year],2014)</f>
        <v>0</v>
      </c>
      <c r="V191" s="114">
        <f>IF(ConsolGeog[[#This Row],[LA Type]]="District",SUMIFS(ConsolGeog[population],ConsolGeog[LA Type],"District",ConsolGeog[County Name],ConsolGeog[[#This Row],[County Name]]),IF(ConsolGeog[[#This Row],[LA Type]]="Unitary",ConsolGeog[[#This Row],[population]],0))</f>
        <v>691952</v>
      </c>
      <c r="W191" s="115">
        <f>IF(ConsolGeog[[#This Row],[COUNTY: Sum of districts'' populations '[non additive!']]]=0,0,ConsolGeog[[#This Row],[population]]/ConsolGeog[[#This Row],[COUNTY: Sum of districts'' populations '[non additive!']]])</f>
        <v>0.11249768770088099</v>
      </c>
      <c r="X191" s="125">
        <f>ConsolGeog[[#This Row],[COUNTY: Presented CS - 16-17 (2014) '[non additive!']]]*ConsolGeog[[#This Row],[County Stats Distribution Factor]]</f>
        <v>3.9374190695308346</v>
      </c>
      <c r="Y191" s="125">
        <f>ConsolGeog[[#This Row],[COUNTY: Presented CS - 16-24 (2014) '[non additive!']]]*ConsolGeog[[#This Row],[County Stats Distribution Factor]]</f>
        <v>0</v>
      </c>
      <c r="Z191" s="125">
        <f>ConsolGeog[[#This Row],[COUNTY: Presented CS - 18-24 (2014) '[non additive!']]]*ConsolGeog[[#This Row],[County Stats Distribution Factor]]</f>
        <v>0</v>
      </c>
      <c r="AA191" s="125">
        <f>ConsolGeog[[#This Row],[COUNTY: Assessed CS - 16-17 (2014) '[non additive!']]]*ConsolGeog[[#This Row],[County Stats Distribution Factor]]</f>
        <v>3.9374190695308346</v>
      </c>
      <c r="AB191" s="125">
        <f>ConsolGeog[[#This Row],[COUNTY: Assessed CS - 16-24 (2014) '[non additive!']]]*ConsolGeog[[#This Row],[County Stats Distribution Factor]]</f>
        <v>0</v>
      </c>
      <c r="AC191" s="125">
        <f>ConsolGeog[[#This Row],[COUNTY: Assessed CS - 18-24 (2014) '[non additive!']]]*ConsolGeog[[#This Row],[County Stats Distribution Factor]]</f>
        <v>0</v>
      </c>
      <c r="AD191" s="125" t="str">
        <f>IF(AND(ConsolGeog[[#This Row],[Presented HS - 16-17 (2014)]]+ConsolGeog[[#This Row],[Presented HS - 18-24 (2014)]]&lt;&gt;0,ConsolGeog[[#This Row],[Presented HS - 16-24 (2014)]]&lt;&gt;0),"ERROR","")</f>
        <v/>
      </c>
      <c r="AE191" s="125" t="str">
        <f>IF(AND(ConsolGeog[[#This Row],[Presented CS - 16-17 (2014)]]+ConsolGeog[[#This Row],[Presented CS - 18-24 (2014)]]&lt;&gt;0,ConsolGeog[[#This Row],[Presented CS - 16-24 (2014)]]&lt;&gt;0),"ERROR","")</f>
        <v/>
      </c>
      <c r="AF191" s="125" t="str">
        <f>IF(AND(ConsolGeog[[#This Row],[Assessed HS - 16-17 (2014)]]+ConsolGeog[[#This Row],[Assessed HS - 18-24 (2014)]]&lt;&gt;0,ConsolGeog[[#This Row],[Assessed HS - 16-24 (2014)]]&lt;&gt;0),"ERROR","")</f>
        <v/>
      </c>
      <c r="AG191" s="125" t="str">
        <f>IF(AND(ConsolGeog[[#This Row],[Assessed CS - 16-17 (2014)]]+ConsolGeog[[#This Row],[Assessed CS - 18-24 (2014)]]&lt;&gt;0,ConsolGeog[[#This Row],[Assessed CS - 16-24 (2014)]]&lt;&gt;0),"ERROR","")</f>
        <v/>
      </c>
      <c r="AH191"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2" spans="1:35" ht="15" customHeight="1">
      <c r="A192" s="38" t="s">
        <v>600</v>
      </c>
      <c r="B192" s="38" t="s">
        <v>70</v>
      </c>
      <c r="C192" s="38">
        <v>86765</v>
      </c>
      <c r="D192" s="38">
        <v>50978.8</v>
      </c>
      <c r="E192" s="38" t="s">
        <v>600</v>
      </c>
      <c r="F192" s="116" t="str">
        <f>IF(ISERROR(MATCH(ConsolGeog[[#This Row],[lad14cd]],CentrepointSourced[2014 ONS Code],0)),1,"")</f>
        <v/>
      </c>
      <c r="G192" s="113" t="str">
        <f>TRIM(IF(ConsolGeog[[#This Row],[Not in Centre Point Sourced?]]=1,INDEX(LKP_MissingLATypesDQ[TYPE],MATCH(ConsolGeog[[#This Row],[lad14cd]],LKP_MissingLATypesDQ[ONS_CODE],0)),INDEX(CentrepointSourced[LA Type DQ],MATCH(ConsolGeog[[#This Row],[lad14cd]],CentrepointSourced[2014 ONS Code],0))))</f>
        <v>District</v>
      </c>
      <c r="H192" s="117" t="str">
        <f>IF(OR(ConsolGeog[[#This Row],[LA Type]]="Unitary",ConsolGeog[[#This Row],[LA Type]]="District"),"England",INDEX(CentrepointSourced[Country],MATCH(ConsolGeog[[#This Row],[lad14cd]],CentrepointSourced[2014 ONS Code],0)))</f>
        <v>England</v>
      </c>
      <c r="I19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2" s="114">
        <f>SUMIFS(CentrepointSourced[Presented HS - 16-17],CentrepointSourced[2014 ONS Code],ConsolGeog[[#This Row],[lad14cd]],CentrepointSourced[Year],2014)</f>
        <v>6</v>
      </c>
      <c r="K192" s="114">
        <f>SUMIFS(CentrepointSourced[Presented HS - 16-24],CentrepointSourced[2014 ONS Code],ConsolGeog[[#This Row],[lad14cd]],CentrepointSourced[Year],2014)</f>
        <v>0</v>
      </c>
      <c r="L192" s="114">
        <f>SUMIFS(CentrepointSourced[Presented HS - 18-24],CentrepointSourced[2014 ONS Code],ConsolGeog[[#This Row],[lad14cd]],CentrepointSourced[Year],2014)</f>
        <v>24</v>
      </c>
      <c r="M192" s="114">
        <f>SUMIFS(CentrepointSourced[Assessed HS - 16-17],CentrepointSourced[2014 ONS Code],ConsolGeog[[#This Row],[lad14cd]],CentrepointSourced[Year],2014)</f>
        <v>6</v>
      </c>
      <c r="N192" s="114">
        <f>SUMIFS(CentrepointSourced[Assessed HS - 16-24],CentrepointSourced[2014 ONS Code],ConsolGeog[[#This Row],[lad14cd]],CentrepointSourced[Year],2014)</f>
        <v>0</v>
      </c>
      <c r="O192" s="114">
        <f>SUMIFS(CentrepointSourced[Assessed HS - 18-24],CentrepointSourced[2014 ONS Code],ConsolGeog[[#This Row],[lad14cd]],CentrepointSourced[Year],2014)</f>
        <v>24</v>
      </c>
      <c r="P192" s="114">
        <f>SUMIFS(CentrepointSourced[Presented CS - 16-17],CentrepointSourced[Local Authority DQ],ConsolGeog[[#This Row],[County Name]],CentrepointSourced[Year],2014)</f>
        <v>35</v>
      </c>
      <c r="Q192" s="114">
        <f>SUMIFS(CentrepointSourced[Presented CS - 16-24],CentrepointSourced[Local Authority DQ],ConsolGeog[[#This Row],[County Name]],CentrepointSourced[Year],2014)</f>
        <v>0</v>
      </c>
      <c r="R192" s="114">
        <f>SUMIFS(CentrepointSourced[Presented CS - 18-24],CentrepointSourced[Local Authority DQ],ConsolGeog[[#This Row],[County Name]],CentrepointSourced[Year],2014)</f>
        <v>0</v>
      </c>
      <c r="S192" s="114">
        <f>SUMIFS(CentrepointSourced[Assessed CS - 16-17],CentrepointSourced[Local Authority DQ],ConsolGeog[[#This Row],[County Name]],CentrepointSourced[Year],2014)</f>
        <v>35</v>
      </c>
      <c r="T192" s="114">
        <f>SUMIFS(CentrepointSourced[Assessed CS - 16-24],CentrepointSourced[Local Authority DQ],ConsolGeog[[#This Row],[County Name]],CentrepointSourced[Year],2014)</f>
        <v>0</v>
      </c>
      <c r="U192" s="114">
        <f>SUMIFS(CentrepointSourced[Assessed CS - 18-24],CentrepointSourced[Local Authority DQ],ConsolGeog[[#This Row],[County Name]],CentrepointSourced[Year],2014)</f>
        <v>0</v>
      </c>
      <c r="V192" s="114">
        <f>IF(ConsolGeog[[#This Row],[LA Type]]="District",SUMIFS(ConsolGeog[population],ConsolGeog[LA Type],"District",ConsolGeog[County Name],ConsolGeog[[#This Row],[County Name]]),IF(ConsolGeog[[#This Row],[LA Type]]="Unitary",ConsolGeog[[#This Row],[population]],0))</f>
        <v>691952</v>
      </c>
      <c r="W192" s="115">
        <f>IF(ConsolGeog[[#This Row],[COUNTY: Sum of districts'' populations '[non additive!']]]=0,0,ConsolGeog[[#This Row],[population]]/ConsolGeog[[#This Row],[COUNTY: Sum of districts'' populations '[non additive!']]])</f>
        <v>0.12539164566328301</v>
      </c>
      <c r="X192" s="125">
        <f>ConsolGeog[[#This Row],[COUNTY: Presented CS - 16-17 (2014) '[non additive!']]]*ConsolGeog[[#This Row],[County Stats Distribution Factor]]</f>
        <v>4.3887075982149053</v>
      </c>
      <c r="Y192" s="125">
        <f>ConsolGeog[[#This Row],[COUNTY: Presented CS - 16-24 (2014) '[non additive!']]]*ConsolGeog[[#This Row],[County Stats Distribution Factor]]</f>
        <v>0</v>
      </c>
      <c r="Z192" s="125">
        <f>ConsolGeog[[#This Row],[COUNTY: Presented CS - 18-24 (2014) '[non additive!']]]*ConsolGeog[[#This Row],[County Stats Distribution Factor]]</f>
        <v>0</v>
      </c>
      <c r="AA192" s="125">
        <f>ConsolGeog[[#This Row],[COUNTY: Assessed CS - 16-17 (2014) '[non additive!']]]*ConsolGeog[[#This Row],[County Stats Distribution Factor]]</f>
        <v>4.3887075982149053</v>
      </c>
      <c r="AB192" s="125">
        <f>ConsolGeog[[#This Row],[COUNTY: Assessed CS - 16-24 (2014) '[non additive!']]]*ConsolGeog[[#This Row],[County Stats Distribution Factor]]</f>
        <v>0</v>
      </c>
      <c r="AC192" s="125">
        <f>ConsolGeog[[#This Row],[COUNTY: Assessed CS - 18-24 (2014) '[non additive!']]]*ConsolGeog[[#This Row],[County Stats Distribution Factor]]</f>
        <v>0</v>
      </c>
      <c r="AD192" s="125" t="str">
        <f>IF(AND(ConsolGeog[[#This Row],[Presented HS - 16-17 (2014)]]+ConsolGeog[[#This Row],[Presented HS - 18-24 (2014)]]&lt;&gt;0,ConsolGeog[[#This Row],[Presented HS - 16-24 (2014)]]&lt;&gt;0),"ERROR","")</f>
        <v/>
      </c>
      <c r="AE192" s="125" t="str">
        <f>IF(AND(ConsolGeog[[#This Row],[Presented CS - 16-17 (2014)]]+ConsolGeog[[#This Row],[Presented CS - 18-24 (2014)]]&lt;&gt;0,ConsolGeog[[#This Row],[Presented CS - 16-24 (2014)]]&lt;&gt;0),"ERROR","")</f>
        <v/>
      </c>
      <c r="AF192" s="125" t="str">
        <f>IF(AND(ConsolGeog[[#This Row],[Assessed HS - 16-17 (2014)]]+ConsolGeog[[#This Row],[Assessed HS - 18-24 (2014)]]&lt;&gt;0,ConsolGeog[[#This Row],[Assessed HS - 16-24 (2014)]]&lt;&gt;0),"ERROR","")</f>
        <v/>
      </c>
      <c r="AG192" s="125" t="str">
        <f>IF(AND(ConsolGeog[[#This Row],[Assessed CS - 16-17 (2014)]]+ConsolGeog[[#This Row],[Assessed CS - 18-24 (2014)]]&lt;&gt;0,ConsolGeog[[#This Row],[Assessed CS - 16-24 (2014)]]&lt;&gt;0),"ERROR","")</f>
        <v/>
      </c>
      <c r="AH192"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3" spans="1:35" ht="15" customHeight="1">
      <c r="A193" s="38" t="s">
        <v>599</v>
      </c>
      <c r="B193" s="38" t="s">
        <v>259</v>
      </c>
      <c r="C193" s="38">
        <v>93475</v>
      </c>
      <c r="D193" s="38">
        <v>23349.24</v>
      </c>
      <c r="E193" s="38" t="s">
        <v>599</v>
      </c>
      <c r="F193" s="116" t="str">
        <f>IF(ISERROR(MATCH(ConsolGeog[[#This Row],[lad14cd]],CentrepointSourced[2014 ONS Code],0)),1,"")</f>
        <v/>
      </c>
      <c r="G193" s="113" t="str">
        <f>TRIM(IF(ConsolGeog[[#This Row],[Not in Centre Point Sourced?]]=1,INDEX(LKP_MissingLATypesDQ[TYPE],MATCH(ConsolGeog[[#This Row],[lad14cd]],LKP_MissingLATypesDQ[ONS_CODE],0)),INDEX(CentrepointSourced[LA Type DQ],MATCH(ConsolGeog[[#This Row],[lad14cd]],CentrepointSourced[2014 ONS Code],0))))</f>
        <v>District</v>
      </c>
      <c r="H193" s="117" t="str">
        <f>IF(OR(ConsolGeog[[#This Row],[LA Type]]="Unitary",ConsolGeog[[#This Row],[LA Type]]="District"),"England",INDEX(CentrepointSourced[Country],MATCH(ConsolGeog[[#This Row],[lad14cd]],CentrepointSourced[2014 ONS Code],0)))</f>
        <v>England</v>
      </c>
      <c r="I19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3" s="114">
        <f>SUMIFS(CentrepointSourced[Presented HS - 16-17],CentrepointSourced[2014 ONS Code],ConsolGeog[[#This Row],[lad14cd]],CentrepointSourced[Year],2014)</f>
        <v>0</v>
      </c>
      <c r="K193" s="114">
        <f>SUMIFS(CentrepointSourced[Presented HS - 16-24],CentrepointSourced[2014 ONS Code],ConsolGeog[[#This Row],[lad14cd]],CentrepointSourced[Year],2014)</f>
        <v>0</v>
      </c>
      <c r="L193" s="114">
        <f>SUMIFS(CentrepointSourced[Presented HS - 18-24],CentrepointSourced[2014 ONS Code],ConsolGeog[[#This Row],[lad14cd]],CentrepointSourced[Year],2014)</f>
        <v>30</v>
      </c>
      <c r="M193" s="114">
        <f>SUMIFS(CentrepointSourced[Assessed HS - 16-17],CentrepointSourced[2014 ONS Code],ConsolGeog[[#This Row],[lad14cd]],CentrepointSourced[Year],2014)</f>
        <v>0</v>
      </c>
      <c r="N193" s="114">
        <f>SUMIFS(CentrepointSourced[Assessed HS - 16-24],CentrepointSourced[2014 ONS Code],ConsolGeog[[#This Row],[lad14cd]],CentrepointSourced[Year],2014)</f>
        <v>0</v>
      </c>
      <c r="O193" s="114">
        <f>SUMIFS(CentrepointSourced[Assessed HS - 18-24],CentrepointSourced[2014 ONS Code],ConsolGeog[[#This Row],[lad14cd]],CentrepointSourced[Year],2014)</f>
        <v>0</v>
      </c>
      <c r="P193" s="114">
        <f>SUMIFS(CentrepointSourced[Presented CS - 16-17],CentrepointSourced[Local Authority DQ],ConsolGeog[[#This Row],[County Name]],CentrepointSourced[Year],2014)</f>
        <v>35</v>
      </c>
      <c r="Q193" s="114">
        <f>SUMIFS(CentrepointSourced[Presented CS - 16-24],CentrepointSourced[Local Authority DQ],ConsolGeog[[#This Row],[County Name]],CentrepointSourced[Year],2014)</f>
        <v>0</v>
      </c>
      <c r="R193" s="114">
        <f>SUMIFS(CentrepointSourced[Presented CS - 18-24],CentrepointSourced[Local Authority DQ],ConsolGeog[[#This Row],[County Name]],CentrepointSourced[Year],2014)</f>
        <v>0</v>
      </c>
      <c r="S193" s="114">
        <f>SUMIFS(CentrepointSourced[Assessed CS - 16-17],CentrepointSourced[Local Authority DQ],ConsolGeog[[#This Row],[County Name]],CentrepointSourced[Year],2014)</f>
        <v>35</v>
      </c>
      <c r="T193" s="114">
        <f>SUMIFS(CentrepointSourced[Assessed CS - 16-24],CentrepointSourced[Local Authority DQ],ConsolGeog[[#This Row],[County Name]],CentrepointSourced[Year],2014)</f>
        <v>0</v>
      </c>
      <c r="U193" s="114">
        <f>SUMIFS(CentrepointSourced[Assessed CS - 18-24],CentrepointSourced[Local Authority DQ],ConsolGeog[[#This Row],[County Name]],CentrepointSourced[Year],2014)</f>
        <v>0</v>
      </c>
      <c r="V193" s="114">
        <f>IF(ConsolGeog[[#This Row],[LA Type]]="District",SUMIFS(ConsolGeog[population],ConsolGeog[LA Type],"District",ConsolGeog[County Name],ConsolGeog[[#This Row],[County Name]]),IF(ConsolGeog[[#This Row],[LA Type]]="Unitary",ConsolGeog[[#This Row],[population]],0))</f>
        <v>691952</v>
      </c>
      <c r="W193" s="115">
        <f>IF(ConsolGeog[[#This Row],[COUNTY: Sum of districts'' populations '[non additive!']]]=0,0,ConsolGeog[[#This Row],[population]]/ConsolGeog[[#This Row],[COUNTY: Sum of districts'' populations '[non additive!']]])</f>
        <v>0.13508885009364813</v>
      </c>
      <c r="X193" s="125">
        <f>ConsolGeog[[#This Row],[COUNTY: Presented CS - 16-17 (2014) '[non additive!']]]*ConsolGeog[[#This Row],[County Stats Distribution Factor]]</f>
        <v>4.7281097532776846</v>
      </c>
      <c r="Y193" s="125">
        <f>ConsolGeog[[#This Row],[COUNTY: Presented CS - 16-24 (2014) '[non additive!']]]*ConsolGeog[[#This Row],[County Stats Distribution Factor]]</f>
        <v>0</v>
      </c>
      <c r="Z193" s="125">
        <f>ConsolGeog[[#This Row],[COUNTY: Presented CS - 18-24 (2014) '[non additive!']]]*ConsolGeog[[#This Row],[County Stats Distribution Factor]]</f>
        <v>0</v>
      </c>
      <c r="AA193" s="125">
        <f>ConsolGeog[[#This Row],[COUNTY: Assessed CS - 16-17 (2014) '[non additive!']]]*ConsolGeog[[#This Row],[County Stats Distribution Factor]]</f>
        <v>4.7281097532776846</v>
      </c>
      <c r="AB193" s="125">
        <f>ConsolGeog[[#This Row],[COUNTY: Assessed CS - 16-24 (2014) '[non additive!']]]*ConsolGeog[[#This Row],[County Stats Distribution Factor]]</f>
        <v>0</v>
      </c>
      <c r="AC193" s="125">
        <f>ConsolGeog[[#This Row],[COUNTY: Assessed CS - 18-24 (2014) '[non additive!']]]*ConsolGeog[[#This Row],[County Stats Distribution Factor]]</f>
        <v>0</v>
      </c>
      <c r="AD193" s="125" t="str">
        <f>IF(AND(ConsolGeog[[#This Row],[Presented HS - 16-17 (2014)]]+ConsolGeog[[#This Row],[Presented HS - 18-24 (2014)]]&lt;&gt;0,ConsolGeog[[#This Row],[Presented HS - 16-24 (2014)]]&lt;&gt;0),"ERROR","")</f>
        <v/>
      </c>
      <c r="AE193" s="125" t="str">
        <f>IF(AND(ConsolGeog[[#This Row],[Presented CS - 16-17 (2014)]]+ConsolGeog[[#This Row],[Presented CS - 18-24 (2014)]]&lt;&gt;0,ConsolGeog[[#This Row],[Presented CS - 16-24 (2014)]]&lt;&gt;0),"ERROR","")</f>
        <v/>
      </c>
      <c r="AF193" s="125" t="str">
        <f>IF(AND(ConsolGeog[[#This Row],[Assessed HS - 16-17 (2014)]]+ConsolGeog[[#This Row],[Assessed HS - 18-24 (2014)]]&lt;&gt;0,ConsolGeog[[#This Row],[Assessed HS - 16-24 (2014)]]&lt;&gt;0),"ERROR","")</f>
        <v/>
      </c>
      <c r="AG193" s="125" t="str">
        <f>IF(AND(ConsolGeog[[#This Row],[Assessed CS - 16-17 (2014)]]+ConsolGeog[[#This Row],[Assessed CS - 18-24 (2014)]]&lt;&gt;0,ConsolGeog[[#This Row],[Assessed CS - 16-24 (2014)]]&lt;&gt;0),"ERROR","")</f>
        <v/>
      </c>
      <c r="AH193"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4" spans="1:35" s="35" customFormat="1" ht="15" customHeight="1">
      <c r="A194" s="38" t="s">
        <v>598</v>
      </c>
      <c r="B194" s="38" t="s">
        <v>115</v>
      </c>
      <c r="C194" s="38">
        <v>75356</v>
      </c>
      <c r="D194" s="38">
        <v>16303.94</v>
      </c>
      <c r="E194" s="38" t="s">
        <v>598</v>
      </c>
      <c r="F194" s="112" t="str">
        <f>IF(ISERROR(MATCH(ConsolGeog[[#This Row],[lad14cd]],CentrepointSourced[2014 ONS Code],0)),1,"")</f>
        <v/>
      </c>
      <c r="G194" s="113" t="str">
        <f>TRIM(IF(ConsolGeog[[#This Row],[Not in Centre Point Sourced?]]=1,INDEX(LKP_MissingLATypesDQ[TYPE],MATCH(ConsolGeog[[#This Row],[lad14cd]],LKP_MissingLATypesDQ[ONS_CODE],0)),INDEX(CentrepointSourced[LA Type DQ],MATCH(ConsolGeog[[#This Row],[lad14cd]],CentrepointSourced[2014 ONS Code],0))))</f>
        <v>District</v>
      </c>
      <c r="H194" s="113" t="str">
        <f>IF(OR(ConsolGeog[[#This Row],[LA Type]]="Unitary",ConsolGeog[[#This Row],[LA Type]]="District"),"England",INDEX(CentrepointSourced[Country],MATCH(ConsolGeog[[#This Row],[lad14cd]],CentrepointSourced[2014 ONS Code],0)))</f>
        <v>England</v>
      </c>
      <c r="I19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Northamptonshire</v>
      </c>
      <c r="J194" s="114">
        <f>SUMIFS(CentrepointSourced[Presented HS - 16-17],CentrepointSourced[2014 ONS Code],ConsolGeog[[#This Row],[lad14cd]],CentrepointSourced[Year],2014)</f>
        <v>8</v>
      </c>
      <c r="K194" s="114">
        <f>SUMIFS(CentrepointSourced[Presented HS - 16-24],CentrepointSourced[2014 ONS Code],ConsolGeog[[#This Row],[lad14cd]],CentrepointSourced[Year],2014)</f>
        <v>0</v>
      </c>
      <c r="L194" s="114">
        <f>SUMIFS(CentrepointSourced[Presented HS - 18-24],CentrepointSourced[2014 ONS Code],ConsolGeog[[#This Row],[lad14cd]],CentrepointSourced[Year],2014)</f>
        <v>55</v>
      </c>
      <c r="M194" s="114">
        <f>SUMIFS(CentrepointSourced[Assessed HS - 16-17],CentrepointSourced[2014 ONS Code],ConsolGeog[[#This Row],[lad14cd]],CentrepointSourced[Year],2014)</f>
        <v>8</v>
      </c>
      <c r="N194" s="114">
        <f>SUMIFS(CentrepointSourced[Assessed HS - 16-24],CentrepointSourced[2014 ONS Code],ConsolGeog[[#This Row],[lad14cd]],CentrepointSourced[Year],2014)</f>
        <v>0</v>
      </c>
      <c r="O194" s="114">
        <f>SUMIFS(CentrepointSourced[Assessed HS - 18-24],CentrepointSourced[2014 ONS Code],ConsolGeog[[#This Row],[lad14cd]],CentrepointSourced[Year],2014)</f>
        <v>55</v>
      </c>
      <c r="P194" s="114">
        <f>SUMIFS(CentrepointSourced[Presented CS - 16-17],CentrepointSourced[Local Authority DQ],ConsolGeog[[#This Row],[County Name]],CentrepointSourced[Year],2014)</f>
        <v>35</v>
      </c>
      <c r="Q194" s="114">
        <f>SUMIFS(CentrepointSourced[Presented CS - 16-24],CentrepointSourced[Local Authority DQ],ConsolGeog[[#This Row],[County Name]],CentrepointSourced[Year],2014)</f>
        <v>0</v>
      </c>
      <c r="R194" s="114">
        <f>SUMIFS(CentrepointSourced[Presented CS - 18-24],CentrepointSourced[Local Authority DQ],ConsolGeog[[#This Row],[County Name]],CentrepointSourced[Year],2014)</f>
        <v>0</v>
      </c>
      <c r="S194" s="114">
        <f>SUMIFS(CentrepointSourced[Assessed CS - 16-17],CentrepointSourced[Local Authority DQ],ConsolGeog[[#This Row],[County Name]],CentrepointSourced[Year],2014)</f>
        <v>35</v>
      </c>
      <c r="T194" s="114">
        <f>SUMIFS(CentrepointSourced[Assessed CS - 16-24],CentrepointSourced[Local Authority DQ],ConsolGeog[[#This Row],[County Name]],CentrepointSourced[Year],2014)</f>
        <v>0</v>
      </c>
      <c r="U194" s="114">
        <f>SUMIFS(CentrepointSourced[Assessed CS - 18-24],CentrepointSourced[Local Authority DQ],ConsolGeog[[#This Row],[County Name]],CentrepointSourced[Year],2014)</f>
        <v>0</v>
      </c>
      <c r="V194" s="114">
        <f>IF(ConsolGeog[[#This Row],[LA Type]]="District",SUMIFS(ConsolGeog[population],ConsolGeog[LA Type],"District",ConsolGeog[County Name],ConsolGeog[[#This Row],[County Name]]),IF(ConsolGeog[[#This Row],[LA Type]]="Unitary",ConsolGeog[[#This Row],[population]],0))</f>
        <v>691952</v>
      </c>
      <c r="W194" s="115">
        <f>IF(ConsolGeog[[#This Row],[COUNTY: Sum of districts'' populations '[non additive!']]]=0,0,ConsolGeog[[#This Row],[population]]/ConsolGeog[[#This Row],[COUNTY: Sum of districts'' populations '[non additive!']]])</f>
        <v>0.10890350775776354</v>
      </c>
      <c r="X194" s="125">
        <f>ConsolGeog[[#This Row],[COUNTY: Presented CS - 16-17 (2014) '[non additive!']]]*ConsolGeog[[#This Row],[County Stats Distribution Factor]]</f>
        <v>3.8116227715217241</v>
      </c>
      <c r="Y194" s="125">
        <f>ConsolGeog[[#This Row],[COUNTY: Presented CS - 16-24 (2014) '[non additive!']]]*ConsolGeog[[#This Row],[County Stats Distribution Factor]]</f>
        <v>0</v>
      </c>
      <c r="Z194" s="125">
        <f>ConsolGeog[[#This Row],[COUNTY: Presented CS - 18-24 (2014) '[non additive!']]]*ConsolGeog[[#This Row],[County Stats Distribution Factor]]</f>
        <v>0</v>
      </c>
      <c r="AA194" s="125">
        <f>ConsolGeog[[#This Row],[COUNTY: Assessed CS - 16-17 (2014) '[non additive!']]]*ConsolGeog[[#This Row],[County Stats Distribution Factor]]</f>
        <v>3.8116227715217241</v>
      </c>
      <c r="AB194" s="125">
        <f>ConsolGeog[[#This Row],[COUNTY: Assessed CS - 16-24 (2014) '[non additive!']]]*ConsolGeog[[#This Row],[County Stats Distribution Factor]]</f>
        <v>0</v>
      </c>
      <c r="AC194" s="125">
        <f>ConsolGeog[[#This Row],[COUNTY: Assessed CS - 18-24 (2014) '[non additive!']]]*ConsolGeog[[#This Row],[County Stats Distribution Factor]]</f>
        <v>0</v>
      </c>
      <c r="AD194" s="125" t="str">
        <f>IF(AND(ConsolGeog[[#This Row],[Presented HS - 16-17 (2014)]]+ConsolGeog[[#This Row],[Presented HS - 18-24 (2014)]]&lt;&gt;0,ConsolGeog[[#This Row],[Presented HS - 16-24 (2014)]]&lt;&gt;0),"ERROR","")</f>
        <v/>
      </c>
      <c r="AE194" s="125" t="str">
        <f>IF(AND(ConsolGeog[[#This Row],[Presented CS - 16-17 (2014)]]+ConsolGeog[[#This Row],[Presented CS - 18-24 (2014)]]&lt;&gt;0,ConsolGeog[[#This Row],[Presented CS - 16-24 (2014)]]&lt;&gt;0),"ERROR","")</f>
        <v/>
      </c>
      <c r="AF194" s="125" t="str">
        <f>IF(AND(ConsolGeog[[#This Row],[Assessed HS - 16-17 (2014)]]+ConsolGeog[[#This Row],[Assessed HS - 18-24 (2014)]]&lt;&gt;0,ConsolGeog[[#This Row],[Assessed HS - 16-24 (2014)]]&lt;&gt;0),"ERROR","")</f>
        <v/>
      </c>
      <c r="AG194" s="125" t="str">
        <f>IF(AND(ConsolGeog[[#This Row],[Assessed CS - 16-17 (2014)]]+ConsolGeog[[#This Row],[Assessed CS - 18-24 (2014)]]&lt;&gt;0,ConsolGeog[[#This Row],[Assessed CS - 16-24 (2014)]]&lt;&gt;0),"ERROR","")</f>
        <v/>
      </c>
      <c r="AH194"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5" spans="1:35" s="35" customFormat="1" ht="15" customHeight="1">
      <c r="A195" s="38" t="s">
        <v>597</v>
      </c>
      <c r="B195" s="38" t="s">
        <v>66</v>
      </c>
      <c r="C195" s="38">
        <v>55409</v>
      </c>
      <c r="D195" s="38">
        <v>117738.81</v>
      </c>
      <c r="E195" s="38" t="s">
        <v>597</v>
      </c>
      <c r="F195" s="112" t="str">
        <f>IF(ISERROR(MATCH(ConsolGeog[[#This Row],[lad14cd]],CentrepointSourced[2014 ONS Code],0)),1,"")</f>
        <v/>
      </c>
      <c r="G195" s="113" t="str">
        <f>TRIM(IF(ConsolGeog[[#This Row],[Not in Centre Point Sourced?]]=1,INDEX(LKP_MissingLATypesDQ[TYPE],MATCH(ConsolGeog[[#This Row],[lad14cd]],LKP_MissingLATypesDQ[ONS_CODE],0)),INDEX(CentrepointSourced[LA Type DQ],MATCH(ConsolGeog[[#This Row],[lad14cd]],CentrepointSourced[2014 ONS Code],0))))</f>
        <v>District</v>
      </c>
      <c r="H195" s="113" t="str">
        <f>IF(OR(ConsolGeog[[#This Row],[LA Type]]="Unitary",ConsolGeog[[#This Row],[LA Type]]="District"),"England",INDEX(CentrepointSourced[Country],MATCH(ConsolGeog[[#This Row],[lad14cd]],CentrepointSourced[2014 ONS Code],0)))</f>
        <v>England</v>
      </c>
      <c r="I19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5" s="114">
        <f>SUMIFS(CentrepointSourced[Presented HS - 16-17],CentrepointSourced[2014 ONS Code],ConsolGeog[[#This Row],[lad14cd]],CentrepointSourced[Year],2014)</f>
        <v>15</v>
      </c>
      <c r="K195" s="114">
        <f>SUMIFS(CentrepointSourced[Presented HS - 16-24],CentrepointSourced[2014 ONS Code],ConsolGeog[[#This Row],[lad14cd]],CentrepointSourced[Year],2014)</f>
        <v>0</v>
      </c>
      <c r="L195" s="114">
        <f>SUMIFS(CentrepointSourced[Presented HS - 18-24],CentrepointSourced[2014 ONS Code],ConsolGeog[[#This Row],[lad14cd]],CentrepointSourced[Year],2014)</f>
        <v>58</v>
      </c>
      <c r="M195" s="114">
        <f>SUMIFS(CentrepointSourced[Assessed HS - 16-17],CentrepointSourced[2014 ONS Code],ConsolGeog[[#This Row],[lad14cd]],CentrepointSourced[Year],2014)</f>
        <v>1</v>
      </c>
      <c r="N195" s="114">
        <f>SUMIFS(CentrepointSourced[Assessed HS - 16-24],CentrepointSourced[2014 ONS Code],ConsolGeog[[#This Row],[lad14cd]],CentrepointSourced[Year],2014)</f>
        <v>0</v>
      </c>
      <c r="O195" s="114">
        <f>SUMIFS(CentrepointSourced[Assessed HS - 18-24],CentrepointSourced[2014 ONS Code],ConsolGeog[[#This Row],[lad14cd]],CentrepointSourced[Year],2014)</f>
        <v>15</v>
      </c>
      <c r="P195" s="114">
        <f>SUMIFS(CentrepointSourced[Presented CS - 16-17],CentrepointSourced[Local Authority DQ],ConsolGeog[[#This Row],[County Name]],CentrepointSourced[Year],2014)</f>
        <v>0</v>
      </c>
      <c r="Q195" s="114">
        <f>SUMIFS(CentrepointSourced[Presented CS - 16-24],CentrepointSourced[Local Authority DQ],ConsolGeog[[#This Row],[County Name]],CentrepointSourced[Year],2014)</f>
        <v>1660</v>
      </c>
      <c r="R195" s="114">
        <f>SUMIFS(CentrepointSourced[Presented CS - 18-24],CentrepointSourced[Local Authority DQ],ConsolGeog[[#This Row],[County Name]],CentrepointSourced[Year],2014)</f>
        <v>0</v>
      </c>
      <c r="S195" s="114">
        <f>SUMIFS(CentrepointSourced[Assessed CS - 16-17],CentrepointSourced[Local Authority DQ],ConsolGeog[[#This Row],[County Name]],CentrepointSourced[Year],2014)</f>
        <v>0</v>
      </c>
      <c r="T195" s="114">
        <f>SUMIFS(CentrepointSourced[Assessed CS - 16-24],CentrepointSourced[Local Authority DQ],ConsolGeog[[#This Row],[County Name]],CentrepointSourced[Year],2014)</f>
        <v>1660</v>
      </c>
      <c r="U195" s="114">
        <f>SUMIFS(CentrepointSourced[Assessed CS - 18-24],CentrepointSourced[Local Authority DQ],ConsolGeog[[#This Row],[County Name]],CentrepointSourced[Year],2014)</f>
        <v>0</v>
      </c>
      <c r="V195" s="114">
        <f>IF(ConsolGeog[[#This Row],[LA Type]]="District",SUMIFS(ConsolGeog[population],ConsolGeog[LA Type],"District",ConsolGeog[County Name],ConsolGeog[[#This Row],[County Name]]),IF(ConsolGeog[[#This Row],[LA Type]]="Unitary",ConsolGeog[[#This Row],[population]],0))</f>
        <v>598376</v>
      </c>
      <c r="W195" s="115">
        <f>IF(ConsolGeog[[#This Row],[COUNTY: Sum of districts'' populations '[non additive!']]]=0,0,ConsolGeog[[#This Row],[population]]/ConsolGeog[[#This Row],[COUNTY: Sum of districts'' populations '[non additive!']]])</f>
        <v>9.2598967873043031E-2</v>
      </c>
      <c r="X195" s="125">
        <f>ConsolGeog[[#This Row],[COUNTY: Presented CS - 16-17 (2014) '[non additive!']]]*ConsolGeog[[#This Row],[County Stats Distribution Factor]]</f>
        <v>0</v>
      </c>
      <c r="Y195" s="125">
        <f>ConsolGeog[[#This Row],[COUNTY: Presented CS - 16-24 (2014) '[non additive!']]]*ConsolGeog[[#This Row],[County Stats Distribution Factor]]</f>
        <v>153.71428666925144</v>
      </c>
      <c r="Z195" s="125">
        <f>ConsolGeog[[#This Row],[COUNTY: Presented CS - 18-24 (2014) '[non additive!']]]*ConsolGeog[[#This Row],[County Stats Distribution Factor]]</f>
        <v>0</v>
      </c>
      <c r="AA195" s="125">
        <f>ConsolGeog[[#This Row],[COUNTY: Assessed CS - 16-17 (2014) '[non additive!']]]*ConsolGeog[[#This Row],[County Stats Distribution Factor]]</f>
        <v>0</v>
      </c>
      <c r="AB195" s="125">
        <f>ConsolGeog[[#This Row],[COUNTY: Assessed CS - 16-24 (2014) '[non additive!']]]*ConsolGeog[[#This Row],[County Stats Distribution Factor]]</f>
        <v>153.71428666925144</v>
      </c>
      <c r="AC195" s="125">
        <f>ConsolGeog[[#This Row],[COUNTY: Assessed CS - 18-24 (2014) '[non additive!']]]*ConsolGeog[[#This Row],[County Stats Distribution Factor]]</f>
        <v>0</v>
      </c>
      <c r="AD195" s="125" t="str">
        <f>IF(AND(ConsolGeog[[#This Row],[Presented HS - 16-17 (2014)]]+ConsolGeog[[#This Row],[Presented HS - 18-24 (2014)]]&lt;&gt;0,ConsolGeog[[#This Row],[Presented HS - 16-24 (2014)]]&lt;&gt;0),"ERROR","")</f>
        <v/>
      </c>
      <c r="AE195" s="125" t="str">
        <f>IF(AND(ConsolGeog[[#This Row],[Presented CS - 16-17 (2014)]]+ConsolGeog[[#This Row],[Presented CS - 18-24 (2014)]]&lt;&gt;0,ConsolGeog[[#This Row],[Presented CS - 16-24 (2014)]]&lt;&gt;0),"ERROR","")</f>
        <v/>
      </c>
      <c r="AF195" s="125" t="str">
        <f>IF(AND(ConsolGeog[[#This Row],[Assessed HS - 16-17 (2014)]]+ConsolGeog[[#This Row],[Assessed HS - 18-24 (2014)]]&lt;&gt;0,ConsolGeog[[#This Row],[Assessed HS - 16-24 (2014)]]&lt;&gt;0),"ERROR","")</f>
        <v/>
      </c>
      <c r="AG195" s="125" t="str">
        <f>IF(AND(ConsolGeog[[#This Row],[Assessed CS - 16-17 (2014)]]+ConsolGeog[[#This Row],[Assessed CS - 18-24 (2014)]]&lt;&gt;0,ConsolGeog[[#This Row],[Assessed CS - 16-24 (2014)]]&lt;&gt;0),"ERROR","")</f>
        <v/>
      </c>
      <c r="AH195"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6" spans="1:35" ht="15" customHeight="1">
      <c r="A196" s="38" t="s">
        <v>596</v>
      </c>
      <c r="B196" s="38" t="s">
        <v>125</v>
      </c>
      <c r="C196" s="38">
        <v>89140</v>
      </c>
      <c r="D196" s="38">
        <v>131116.95000000001</v>
      </c>
      <c r="E196" s="38" t="s">
        <v>596</v>
      </c>
      <c r="F196" s="116" t="str">
        <f>IF(ISERROR(MATCH(ConsolGeog[[#This Row],[lad14cd]],CentrepointSourced[2014 ONS Code],0)),1,"")</f>
        <v/>
      </c>
      <c r="G196" s="113" t="str">
        <f>TRIM(IF(ConsolGeog[[#This Row],[Not in Centre Point Sourced?]]=1,INDEX(LKP_MissingLATypesDQ[TYPE],MATCH(ConsolGeog[[#This Row],[lad14cd]],LKP_MissingLATypesDQ[ONS_CODE],0)),INDEX(CentrepointSourced[LA Type DQ],MATCH(ConsolGeog[[#This Row],[lad14cd]],CentrepointSourced[2014 ONS Code],0))))</f>
        <v>District</v>
      </c>
      <c r="H196" s="117" t="str">
        <f>IF(OR(ConsolGeog[[#This Row],[LA Type]]="Unitary",ConsolGeog[[#This Row],[LA Type]]="District"),"England",INDEX(CentrepointSourced[Country],MATCH(ConsolGeog[[#This Row],[lad14cd]],CentrepointSourced[2014 ONS Code],0)))</f>
        <v>England</v>
      </c>
      <c r="I19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6" s="114">
        <f>SUMIFS(CentrepointSourced[Presented HS - 16-17],CentrepointSourced[2014 ONS Code],ConsolGeog[[#This Row],[lad14cd]],CentrepointSourced[Year],2014)</f>
        <v>0</v>
      </c>
      <c r="K196" s="114">
        <f>SUMIFS(CentrepointSourced[Presented HS - 16-24],CentrepointSourced[2014 ONS Code],ConsolGeog[[#This Row],[lad14cd]],CentrepointSourced[Year],2014)</f>
        <v>0</v>
      </c>
      <c r="L196" s="114">
        <f>SUMIFS(CentrepointSourced[Presented HS - 18-24],CentrepointSourced[2014 ONS Code],ConsolGeog[[#This Row],[lad14cd]],CentrepointSourced[Year],2014)</f>
        <v>6</v>
      </c>
      <c r="M196" s="114">
        <f>SUMIFS(CentrepointSourced[Assessed HS - 16-17],CentrepointSourced[2014 ONS Code],ConsolGeog[[#This Row],[lad14cd]],CentrepointSourced[Year],2014)</f>
        <v>0</v>
      </c>
      <c r="N196" s="114">
        <f>SUMIFS(CentrepointSourced[Assessed HS - 16-24],CentrepointSourced[2014 ONS Code],ConsolGeog[[#This Row],[lad14cd]],CentrepointSourced[Year],2014)</f>
        <v>0</v>
      </c>
      <c r="O196" s="114">
        <f>SUMIFS(CentrepointSourced[Assessed HS - 18-24],CentrepointSourced[2014 ONS Code],ConsolGeog[[#This Row],[lad14cd]],CentrepointSourced[Year],2014)</f>
        <v>6</v>
      </c>
      <c r="P196" s="114">
        <f>SUMIFS(CentrepointSourced[Presented CS - 16-17],CentrepointSourced[Local Authority DQ],ConsolGeog[[#This Row],[County Name]],CentrepointSourced[Year],2014)</f>
        <v>0</v>
      </c>
      <c r="Q196" s="114">
        <f>SUMIFS(CentrepointSourced[Presented CS - 16-24],CentrepointSourced[Local Authority DQ],ConsolGeog[[#This Row],[County Name]],CentrepointSourced[Year],2014)</f>
        <v>1660</v>
      </c>
      <c r="R196" s="114">
        <f>SUMIFS(CentrepointSourced[Presented CS - 18-24],CentrepointSourced[Local Authority DQ],ConsolGeog[[#This Row],[County Name]],CentrepointSourced[Year],2014)</f>
        <v>0</v>
      </c>
      <c r="S196" s="114">
        <f>SUMIFS(CentrepointSourced[Assessed CS - 16-17],CentrepointSourced[Local Authority DQ],ConsolGeog[[#This Row],[County Name]],CentrepointSourced[Year],2014)</f>
        <v>0</v>
      </c>
      <c r="T196" s="114">
        <f>SUMIFS(CentrepointSourced[Assessed CS - 16-24],CentrepointSourced[Local Authority DQ],ConsolGeog[[#This Row],[County Name]],CentrepointSourced[Year],2014)</f>
        <v>1660</v>
      </c>
      <c r="U196" s="114">
        <f>SUMIFS(CentrepointSourced[Assessed CS - 18-24],CentrepointSourced[Local Authority DQ],ConsolGeog[[#This Row],[County Name]],CentrepointSourced[Year],2014)</f>
        <v>0</v>
      </c>
      <c r="V196" s="114">
        <f>IF(ConsolGeog[[#This Row],[LA Type]]="District",SUMIFS(ConsolGeog[population],ConsolGeog[LA Type],"District",ConsolGeog[County Name],ConsolGeog[[#This Row],[County Name]]),IF(ConsolGeog[[#This Row],[LA Type]]="Unitary",ConsolGeog[[#This Row],[population]],0))</f>
        <v>598376</v>
      </c>
      <c r="W196" s="115">
        <f>IF(ConsolGeog[[#This Row],[COUNTY: Sum of districts'' populations '[non additive!']]]=0,0,ConsolGeog[[#This Row],[population]]/ConsolGeog[[#This Row],[COUNTY: Sum of districts'' populations '[non additive!']]])</f>
        <v>0.14896987847106166</v>
      </c>
      <c r="X196" s="125">
        <f>ConsolGeog[[#This Row],[COUNTY: Presented CS - 16-17 (2014) '[non additive!']]]*ConsolGeog[[#This Row],[County Stats Distribution Factor]]</f>
        <v>0</v>
      </c>
      <c r="Y196" s="125">
        <f>ConsolGeog[[#This Row],[COUNTY: Presented CS - 16-24 (2014) '[non additive!']]]*ConsolGeog[[#This Row],[County Stats Distribution Factor]]</f>
        <v>247.28999826196235</v>
      </c>
      <c r="Z196" s="125">
        <f>ConsolGeog[[#This Row],[COUNTY: Presented CS - 18-24 (2014) '[non additive!']]]*ConsolGeog[[#This Row],[County Stats Distribution Factor]]</f>
        <v>0</v>
      </c>
      <c r="AA196" s="125">
        <f>ConsolGeog[[#This Row],[COUNTY: Assessed CS - 16-17 (2014) '[non additive!']]]*ConsolGeog[[#This Row],[County Stats Distribution Factor]]</f>
        <v>0</v>
      </c>
      <c r="AB196" s="125">
        <f>ConsolGeog[[#This Row],[COUNTY: Assessed CS - 16-24 (2014) '[non additive!']]]*ConsolGeog[[#This Row],[County Stats Distribution Factor]]</f>
        <v>247.28999826196235</v>
      </c>
      <c r="AC196" s="125">
        <f>ConsolGeog[[#This Row],[COUNTY: Assessed CS - 18-24 (2014) '[non additive!']]]*ConsolGeog[[#This Row],[County Stats Distribution Factor]]</f>
        <v>0</v>
      </c>
      <c r="AD196" s="125" t="str">
        <f>IF(AND(ConsolGeog[[#This Row],[Presented HS - 16-17 (2014)]]+ConsolGeog[[#This Row],[Presented HS - 18-24 (2014)]]&lt;&gt;0,ConsolGeog[[#This Row],[Presented HS - 16-24 (2014)]]&lt;&gt;0),"ERROR","")</f>
        <v/>
      </c>
      <c r="AE196" s="125" t="str">
        <f>IF(AND(ConsolGeog[[#This Row],[Presented CS - 16-17 (2014)]]+ConsolGeog[[#This Row],[Presented CS - 18-24 (2014)]]&lt;&gt;0,ConsolGeog[[#This Row],[Presented CS - 16-24 (2014)]]&lt;&gt;0),"ERROR","")</f>
        <v/>
      </c>
      <c r="AF196" s="125" t="str">
        <f>IF(AND(ConsolGeog[[#This Row],[Assessed HS - 16-17 (2014)]]+ConsolGeog[[#This Row],[Assessed HS - 18-24 (2014)]]&lt;&gt;0,ConsolGeog[[#This Row],[Assessed HS - 16-24 (2014)]]&lt;&gt;0),"ERROR","")</f>
        <v/>
      </c>
      <c r="AG196" s="125" t="str">
        <f>IF(AND(ConsolGeog[[#This Row],[Assessed CS - 16-17 (2014)]]+ConsolGeog[[#This Row],[Assessed CS - 18-24 (2014)]]&lt;&gt;0,ConsolGeog[[#This Row],[Assessed CS - 16-24 (2014)]]&lt;&gt;0),"ERROR","")</f>
        <v/>
      </c>
      <c r="AH196"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7" spans="1:35" ht="15" customHeight="1">
      <c r="A197" s="38" t="s">
        <v>595</v>
      </c>
      <c r="B197" s="38" t="s">
        <v>145</v>
      </c>
      <c r="C197" s="38">
        <v>157869</v>
      </c>
      <c r="D197" s="38">
        <v>130793.68</v>
      </c>
      <c r="E197" s="38" t="s">
        <v>595</v>
      </c>
      <c r="F197" s="116" t="str">
        <f>IF(ISERROR(MATCH(ConsolGeog[[#This Row],[lad14cd]],CentrepointSourced[2014 ONS Code],0)),1,"")</f>
        <v/>
      </c>
      <c r="G197" s="113" t="str">
        <f>TRIM(IF(ConsolGeog[[#This Row],[Not in Centre Point Sourced?]]=1,INDEX(LKP_MissingLATypesDQ[TYPE],MATCH(ConsolGeog[[#This Row],[lad14cd]],LKP_MissingLATypesDQ[ONS_CODE],0)),INDEX(CentrepointSourced[LA Type DQ],MATCH(ConsolGeog[[#This Row],[lad14cd]],CentrepointSourced[2014 ONS Code],0))))</f>
        <v>District</v>
      </c>
      <c r="H197" s="117" t="str">
        <f>IF(OR(ConsolGeog[[#This Row],[LA Type]]="Unitary",ConsolGeog[[#This Row],[LA Type]]="District"),"England",INDEX(CentrepointSourced[Country],MATCH(ConsolGeog[[#This Row],[lad14cd]],CentrepointSourced[2014 ONS Code],0)))</f>
        <v>England</v>
      </c>
      <c r="I19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7" s="114">
        <f>SUMIFS(CentrepointSourced[Presented HS - 16-17],CentrepointSourced[2014 ONS Code],ConsolGeog[[#This Row],[lad14cd]],CentrepointSourced[Year],2014)</f>
        <v>69</v>
      </c>
      <c r="K197" s="114">
        <f>SUMIFS(CentrepointSourced[Presented HS - 16-24],CentrepointSourced[2014 ONS Code],ConsolGeog[[#This Row],[lad14cd]],CentrepointSourced[Year],2014)</f>
        <v>0</v>
      </c>
      <c r="L197" s="114">
        <f>SUMIFS(CentrepointSourced[Presented HS - 18-24],CentrepointSourced[2014 ONS Code],ConsolGeog[[#This Row],[lad14cd]],CentrepointSourced[Year],2014)</f>
        <v>253</v>
      </c>
      <c r="M197" s="114">
        <f>SUMIFS(CentrepointSourced[Assessed HS - 16-17],CentrepointSourced[2014 ONS Code],ConsolGeog[[#This Row],[lad14cd]],CentrepointSourced[Year],2014)</f>
        <v>7</v>
      </c>
      <c r="N197" s="114">
        <f>SUMIFS(CentrepointSourced[Assessed HS - 16-24],CentrepointSourced[2014 ONS Code],ConsolGeog[[#This Row],[lad14cd]],CentrepointSourced[Year],2014)</f>
        <v>0</v>
      </c>
      <c r="O197" s="114">
        <f>SUMIFS(CentrepointSourced[Assessed HS - 18-24],CentrepointSourced[2014 ONS Code],ConsolGeog[[#This Row],[lad14cd]],CentrepointSourced[Year],2014)</f>
        <v>59</v>
      </c>
      <c r="P197" s="114">
        <f>SUMIFS(CentrepointSourced[Presented CS - 16-17],CentrepointSourced[Local Authority DQ],ConsolGeog[[#This Row],[County Name]],CentrepointSourced[Year],2014)</f>
        <v>0</v>
      </c>
      <c r="Q197" s="114">
        <f>SUMIFS(CentrepointSourced[Presented CS - 16-24],CentrepointSourced[Local Authority DQ],ConsolGeog[[#This Row],[County Name]],CentrepointSourced[Year],2014)</f>
        <v>1660</v>
      </c>
      <c r="R197" s="114">
        <f>SUMIFS(CentrepointSourced[Presented CS - 18-24],CentrepointSourced[Local Authority DQ],ConsolGeog[[#This Row],[County Name]],CentrepointSourced[Year],2014)</f>
        <v>0</v>
      </c>
      <c r="S197" s="114">
        <f>SUMIFS(CentrepointSourced[Assessed CS - 16-17],CentrepointSourced[Local Authority DQ],ConsolGeog[[#This Row],[County Name]],CentrepointSourced[Year],2014)</f>
        <v>0</v>
      </c>
      <c r="T197" s="114">
        <f>SUMIFS(CentrepointSourced[Assessed CS - 16-24],CentrepointSourced[Local Authority DQ],ConsolGeog[[#This Row],[County Name]],CentrepointSourced[Year],2014)</f>
        <v>1660</v>
      </c>
      <c r="U197" s="114">
        <f>SUMIFS(CentrepointSourced[Assessed CS - 18-24],CentrepointSourced[Local Authority DQ],ConsolGeog[[#This Row],[County Name]],CentrepointSourced[Year],2014)</f>
        <v>0</v>
      </c>
      <c r="V197" s="114">
        <f>IF(ConsolGeog[[#This Row],[LA Type]]="District",SUMIFS(ConsolGeog[population],ConsolGeog[LA Type],"District",ConsolGeog[County Name],ConsolGeog[[#This Row],[County Name]]),IF(ConsolGeog[[#This Row],[LA Type]]="Unitary",ConsolGeog[[#This Row],[population]],0))</f>
        <v>598376</v>
      </c>
      <c r="W197" s="115">
        <f>IF(ConsolGeog[[#This Row],[COUNTY: Sum of districts'' populations '[non additive!']]]=0,0,ConsolGeog[[#This Row],[population]]/ConsolGeog[[#This Row],[COUNTY: Sum of districts'' populations '[non additive!']]])</f>
        <v>0.26382909742369348</v>
      </c>
      <c r="X197" s="125">
        <f>ConsolGeog[[#This Row],[COUNTY: Presented CS - 16-17 (2014) '[non additive!']]]*ConsolGeog[[#This Row],[County Stats Distribution Factor]]</f>
        <v>0</v>
      </c>
      <c r="Y197" s="125">
        <f>ConsolGeog[[#This Row],[COUNTY: Presented CS - 16-24 (2014) '[non additive!']]]*ConsolGeog[[#This Row],[County Stats Distribution Factor]]</f>
        <v>437.95630172333119</v>
      </c>
      <c r="Z197" s="125">
        <f>ConsolGeog[[#This Row],[COUNTY: Presented CS - 18-24 (2014) '[non additive!']]]*ConsolGeog[[#This Row],[County Stats Distribution Factor]]</f>
        <v>0</v>
      </c>
      <c r="AA197" s="125">
        <f>ConsolGeog[[#This Row],[COUNTY: Assessed CS - 16-17 (2014) '[non additive!']]]*ConsolGeog[[#This Row],[County Stats Distribution Factor]]</f>
        <v>0</v>
      </c>
      <c r="AB197" s="125">
        <f>ConsolGeog[[#This Row],[COUNTY: Assessed CS - 16-24 (2014) '[non additive!']]]*ConsolGeog[[#This Row],[County Stats Distribution Factor]]</f>
        <v>437.95630172333119</v>
      </c>
      <c r="AC197" s="125">
        <f>ConsolGeog[[#This Row],[COUNTY: Assessed CS - 18-24 (2014) '[non additive!']]]*ConsolGeog[[#This Row],[County Stats Distribution Factor]]</f>
        <v>0</v>
      </c>
      <c r="AD197" s="125" t="str">
        <f>IF(AND(ConsolGeog[[#This Row],[Presented HS - 16-17 (2014)]]+ConsolGeog[[#This Row],[Presented HS - 18-24 (2014)]]&lt;&gt;0,ConsolGeog[[#This Row],[Presented HS - 16-24 (2014)]]&lt;&gt;0),"ERROR","")</f>
        <v/>
      </c>
      <c r="AE197" s="125" t="str">
        <f>IF(AND(ConsolGeog[[#This Row],[Presented CS - 16-17 (2014)]]+ConsolGeog[[#This Row],[Presented CS - 18-24 (2014)]]&lt;&gt;0,ConsolGeog[[#This Row],[Presented CS - 16-24 (2014)]]&lt;&gt;0),"ERROR","")</f>
        <v/>
      </c>
      <c r="AF197" s="125" t="str">
        <f>IF(AND(ConsolGeog[[#This Row],[Assessed HS - 16-17 (2014)]]+ConsolGeog[[#This Row],[Assessed HS - 18-24 (2014)]]&lt;&gt;0,ConsolGeog[[#This Row],[Assessed HS - 16-24 (2014)]]&lt;&gt;0),"ERROR","")</f>
        <v/>
      </c>
      <c r="AG197" s="125" t="str">
        <f>IF(AND(ConsolGeog[[#This Row],[Assessed CS - 16-17 (2014)]]+ConsolGeog[[#This Row],[Assessed CS - 18-24 (2014)]]&lt;&gt;0,ConsolGeog[[#This Row],[Assessed CS - 16-24 (2014)]]&lt;&gt;0),"ERROR","")</f>
        <v/>
      </c>
      <c r="AH197"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8" spans="1:35" s="35" customFormat="1">
      <c r="A198" s="38" t="s">
        <v>593</v>
      </c>
      <c r="B198" s="38" t="s">
        <v>594</v>
      </c>
      <c r="C198" s="38">
        <v>51965</v>
      </c>
      <c r="D198" s="38">
        <v>131867.12</v>
      </c>
      <c r="E198" s="38" t="s">
        <v>593</v>
      </c>
      <c r="F198" s="112">
        <f>IF(ISERROR(MATCH(ConsolGeog[[#This Row],[lad14cd]],CentrepointSourced[2014 ONS Code],0)),1,"")</f>
        <v>1</v>
      </c>
      <c r="G198" s="113" t="str">
        <f>TRIM(IF(ConsolGeog[[#This Row],[Not in Centre Point Sourced?]]=1,INDEX(LKP_MissingLATypesDQ[TYPE],MATCH(ConsolGeog[[#This Row],[lad14cd]],LKP_MissingLATypesDQ[ONS_CODE],0)),INDEX(CentrepointSourced[LA Type DQ],MATCH(ConsolGeog[[#This Row],[lad14cd]],CentrepointSourced[2014 ONS Code],0))))</f>
        <v>District</v>
      </c>
      <c r="H198" s="113" t="str">
        <f>IF(OR(ConsolGeog[[#This Row],[LA Type]]="Unitary",ConsolGeog[[#This Row],[LA Type]]="District"),"England",INDEX(CentrepointSourced[Country],MATCH(ConsolGeog[[#This Row],[lad14cd]],CentrepointSourced[2014 ONS Code],0)))</f>
        <v>England</v>
      </c>
      <c r="I19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8" s="114">
        <f>SUMIFS(CentrepointSourced[Presented HS - 16-17],CentrepointSourced[2014 ONS Code],ConsolGeog[[#This Row],[lad14cd]],CentrepointSourced[Year],2014)</f>
        <v>0</v>
      </c>
      <c r="K198" s="114">
        <f>SUMIFS(CentrepointSourced[Presented HS - 16-24],CentrepointSourced[2014 ONS Code],ConsolGeog[[#This Row],[lad14cd]],CentrepointSourced[Year],2014)</f>
        <v>0</v>
      </c>
      <c r="L198" s="114">
        <f>SUMIFS(CentrepointSourced[Presented HS - 18-24],CentrepointSourced[2014 ONS Code],ConsolGeog[[#This Row],[lad14cd]],CentrepointSourced[Year],2014)</f>
        <v>0</v>
      </c>
      <c r="M198" s="114">
        <f>SUMIFS(CentrepointSourced[Assessed HS - 16-17],CentrepointSourced[2014 ONS Code],ConsolGeog[[#This Row],[lad14cd]],CentrepointSourced[Year],2014)</f>
        <v>0</v>
      </c>
      <c r="N198" s="114">
        <f>SUMIFS(CentrepointSourced[Assessed HS - 16-24],CentrepointSourced[2014 ONS Code],ConsolGeog[[#This Row],[lad14cd]],CentrepointSourced[Year],2014)</f>
        <v>0</v>
      </c>
      <c r="O198" s="114">
        <f>SUMIFS(CentrepointSourced[Assessed HS - 18-24],CentrepointSourced[2014 ONS Code],ConsolGeog[[#This Row],[lad14cd]],CentrepointSourced[Year],2014)</f>
        <v>0</v>
      </c>
      <c r="P198" s="114">
        <f>SUMIFS(CentrepointSourced[Presented CS - 16-17],CentrepointSourced[Local Authority DQ],ConsolGeog[[#This Row],[County Name]],CentrepointSourced[Year],2014)</f>
        <v>0</v>
      </c>
      <c r="Q198" s="114">
        <f>SUMIFS(CentrepointSourced[Presented CS - 16-24],CentrepointSourced[Local Authority DQ],ConsolGeog[[#This Row],[County Name]],CentrepointSourced[Year],2014)</f>
        <v>1660</v>
      </c>
      <c r="R198" s="114">
        <f>SUMIFS(CentrepointSourced[Presented CS - 18-24],CentrepointSourced[Local Authority DQ],ConsolGeog[[#This Row],[County Name]],CentrepointSourced[Year],2014)</f>
        <v>0</v>
      </c>
      <c r="S198" s="114">
        <f>SUMIFS(CentrepointSourced[Assessed CS - 16-17],CentrepointSourced[Local Authority DQ],ConsolGeog[[#This Row],[County Name]],CentrepointSourced[Year],2014)</f>
        <v>0</v>
      </c>
      <c r="T198" s="114">
        <f>SUMIFS(CentrepointSourced[Assessed CS - 16-24],CentrepointSourced[Local Authority DQ],ConsolGeog[[#This Row],[County Name]],CentrepointSourced[Year],2014)</f>
        <v>1660</v>
      </c>
      <c r="U198" s="114">
        <f>SUMIFS(CentrepointSourced[Assessed CS - 18-24],CentrepointSourced[Local Authority DQ],ConsolGeog[[#This Row],[County Name]],CentrepointSourced[Year],2014)</f>
        <v>0</v>
      </c>
      <c r="V198" s="114">
        <f>IF(ConsolGeog[[#This Row],[LA Type]]="District",SUMIFS(ConsolGeog[population],ConsolGeog[LA Type],"District",ConsolGeog[County Name],ConsolGeog[[#This Row],[County Name]]),IF(ConsolGeog[[#This Row],[LA Type]]="Unitary",ConsolGeog[[#This Row],[population]],0))</f>
        <v>598376</v>
      </c>
      <c r="W198" s="115">
        <f>IF(ConsolGeog[[#This Row],[COUNTY: Sum of districts'' populations '[non additive!']]]=0,0,ConsolGeog[[#This Row],[population]]/ConsolGeog[[#This Row],[COUNTY: Sum of districts'' populations '[non additive!']]])</f>
        <v>8.6843389440752969E-2</v>
      </c>
      <c r="X198" s="125">
        <f>ConsolGeog[[#This Row],[COUNTY: Presented CS - 16-17 (2014) '[non additive!']]]*ConsolGeog[[#This Row],[County Stats Distribution Factor]]</f>
        <v>0</v>
      </c>
      <c r="Y198" s="125">
        <f>ConsolGeog[[#This Row],[COUNTY: Presented CS - 16-24 (2014) '[non additive!']]]*ConsolGeog[[#This Row],[County Stats Distribution Factor]]</f>
        <v>144.16002647164993</v>
      </c>
      <c r="Z198" s="125">
        <f>ConsolGeog[[#This Row],[COUNTY: Presented CS - 18-24 (2014) '[non additive!']]]*ConsolGeog[[#This Row],[County Stats Distribution Factor]]</f>
        <v>0</v>
      </c>
      <c r="AA198" s="125">
        <f>ConsolGeog[[#This Row],[COUNTY: Assessed CS - 16-17 (2014) '[non additive!']]]*ConsolGeog[[#This Row],[County Stats Distribution Factor]]</f>
        <v>0</v>
      </c>
      <c r="AB198" s="125">
        <f>ConsolGeog[[#This Row],[COUNTY: Assessed CS - 16-24 (2014) '[non additive!']]]*ConsolGeog[[#This Row],[County Stats Distribution Factor]]</f>
        <v>144.16002647164993</v>
      </c>
      <c r="AC198" s="125">
        <f>ConsolGeog[[#This Row],[COUNTY: Assessed CS - 18-24 (2014) '[non additive!']]]*ConsolGeog[[#This Row],[County Stats Distribution Factor]]</f>
        <v>0</v>
      </c>
      <c r="AD198" s="125" t="str">
        <f>IF(AND(ConsolGeog[[#This Row],[Presented HS - 16-17 (2014)]]+ConsolGeog[[#This Row],[Presented HS - 18-24 (2014)]]&lt;&gt;0,ConsolGeog[[#This Row],[Presented HS - 16-24 (2014)]]&lt;&gt;0),"ERROR","")</f>
        <v/>
      </c>
      <c r="AE198" s="125" t="str">
        <f>IF(AND(ConsolGeog[[#This Row],[Presented CS - 16-17 (2014)]]+ConsolGeog[[#This Row],[Presented CS - 18-24 (2014)]]&lt;&gt;0,ConsolGeog[[#This Row],[Presented CS - 16-24 (2014)]]&lt;&gt;0),"ERROR","")</f>
        <v/>
      </c>
      <c r="AF198" s="125" t="str">
        <f>IF(AND(ConsolGeog[[#This Row],[Assessed HS - 16-17 (2014)]]+ConsolGeog[[#This Row],[Assessed HS - 18-24 (2014)]]&lt;&gt;0,ConsolGeog[[#This Row],[Assessed HS - 16-24 (2014)]]&lt;&gt;0),"ERROR","")</f>
        <v/>
      </c>
      <c r="AG198" s="125" t="str">
        <f>IF(AND(ConsolGeog[[#This Row],[Assessed CS - 16-17 (2014)]]+ConsolGeog[[#This Row],[Assessed CS - 18-24 (2014)]]&lt;&gt;0,ConsolGeog[[#This Row],[Assessed CS - 16-24 (2014)]]&lt;&gt;0),"ERROR","")</f>
        <v/>
      </c>
      <c r="AH198"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199" spans="1:35" s="35" customFormat="1">
      <c r="A199" s="38" t="s">
        <v>591</v>
      </c>
      <c r="B199" s="38" t="s">
        <v>592</v>
      </c>
      <c r="C199" s="38">
        <v>51751</v>
      </c>
      <c r="D199" s="38">
        <v>150659.41</v>
      </c>
      <c r="E199" s="38" t="s">
        <v>591</v>
      </c>
      <c r="F199" s="112">
        <f>IF(ISERROR(MATCH(ConsolGeog[[#This Row],[lad14cd]],CentrepointSourced[2014 ONS Code],0)),1,"")</f>
        <v>1</v>
      </c>
      <c r="G199" s="113" t="str">
        <f>TRIM(IF(ConsolGeog[[#This Row],[Not in Centre Point Sourced?]]=1,INDEX(LKP_MissingLATypesDQ[TYPE],MATCH(ConsolGeog[[#This Row],[lad14cd]],LKP_MissingLATypesDQ[ONS_CODE],0)),INDEX(CentrepointSourced[LA Type DQ],MATCH(ConsolGeog[[#This Row],[lad14cd]],CentrepointSourced[2014 ONS Code],0))))</f>
        <v>District</v>
      </c>
      <c r="H199" s="113" t="str">
        <f>IF(OR(ConsolGeog[[#This Row],[LA Type]]="Unitary",ConsolGeog[[#This Row],[LA Type]]="District"),"England",INDEX(CentrepointSourced[Country],MATCH(ConsolGeog[[#This Row],[lad14cd]],CentrepointSourced[2014 ONS Code],0)))</f>
        <v>England</v>
      </c>
      <c r="I19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199" s="114">
        <f>SUMIFS(CentrepointSourced[Presented HS - 16-17],CentrepointSourced[2014 ONS Code],ConsolGeog[[#This Row],[lad14cd]],CentrepointSourced[Year],2014)</f>
        <v>0</v>
      </c>
      <c r="K199" s="114">
        <f>SUMIFS(CentrepointSourced[Presented HS - 16-24],CentrepointSourced[2014 ONS Code],ConsolGeog[[#This Row],[lad14cd]],CentrepointSourced[Year],2014)</f>
        <v>0</v>
      </c>
      <c r="L199" s="114">
        <f>SUMIFS(CentrepointSourced[Presented HS - 18-24],CentrepointSourced[2014 ONS Code],ConsolGeog[[#This Row],[lad14cd]],CentrepointSourced[Year],2014)</f>
        <v>0</v>
      </c>
      <c r="M199" s="114">
        <f>SUMIFS(CentrepointSourced[Assessed HS - 16-17],CentrepointSourced[2014 ONS Code],ConsolGeog[[#This Row],[lad14cd]],CentrepointSourced[Year],2014)</f>
        <v>0</v>
      </c>
      <c r="N199" s="114">
        <f>SUMIFS(CentrepointSourced[Assessed HS - 16-24],CentrepointSourced[2014 ONS Code],ConsolGeog[[#This Row],[lad14cd]],CentrepointSourced[Year],2014)</f>
        <v>0</v>
      </c>
      <c r="O199" s="114">
        <f>SUMIFS(CentrepointSourced[Assessed HS - 18-24],CentrepointSourced[2014 ONS Code],ConsolGeog[[#This Row],[lad14cd]],CentrepointSourced[Year],2014)</f>
        <v>0</v>
      </c>
      <c r="P199" s="114">
        <f>SUMIFS(CentrepointSourced[Presented CS - 16-17],CentrepointSourced[Local Authority DQ],ConsolGeog[[#This Row],[County Name]],CentrepointSourced[Year],2014)</f>
        <v>0</v>
      </c>
      <c r="Q199" s="114">
        <f>SUMIFS(CentrepointSourced[Presented CS - 16-24],CentrepointSourced[Local Authority DQ],ConsolGeog[[#This Row],[County Name]],CentrepointSourced[Year],2014)</f>
        <v>1660</v>
      </c>
      <c r="R199" s="114">
        <f>SUMIFS(CentrepointSourced[Presented CS - 18-24],CentrepointSourced[Local Authority DQ],ConsolGeog[[#This Row],[County Name]],CentrepointSourced[Year],2014)</f>
        <v>0</v>
      </c>
      <c r="S199" s="114">
        <f>SUMIFS(CentrepointSourced[Assessed CS - 16-17],CentrepointSourced[Local Authority DQ],ConsolGeog[[#This Row],[County Name]],CentrepointSourced[Year],2014)</f>
        <v>0</v>
      </c>
      <c r="T199" s="114">
        <f>SUMIFS(CentrepointSourced[Assessed CS - 16-24],CentrepointSourced[Local Authority DQ],ConsolGeog[[#This Row],[County Name]],CentrepointSourced[Year],2014)</f>
        <v>1660</v>
      </c>
      <c r="U199" s="114">
        <f>SUMIFS(CentrepointSourced[Assessed CS - 18-24],CentrepointSourced[Local Authority DQ],ConsolGeog[[#This Row],[County Name]],CentrepointSourced[Year],2014)</f>
        <v>0</v>
      </c>
      <c r="V199" s="114">
        <f>IF(ConsolGeog[[#This Row],[LA Type]]="District",SUMIFS(ConsolGeog[population],ConsolGeog[LA Type],"District",ConsolGeog[County Name],ConsolGeog[[#This Row],[County Name]]),IF(ConsolGeog[[#This Row],[LA Type]]="Unitary",ConsolGeog[[#This Row],[population]],0))</f>
        <v>598376</v>
      </c>
      <c r="W199" s="115">
        <f>IF(ConsolGeog[[#This Row],[COUNTY: Sum of districts'' populations '[non additive!']]]=0,0,ConsolGeog[[#This Row],[population]]/ConsolGeog[[#This Row],[COUNTY: Sum of districts'' populations '[non additive!']]])</f>
        <v>8.6485754776261081E-2</v>
      </c>
      <c r="X199" s="125">
        <f>ConsolGeog[[#This Row],[COUNTY: Presented CS - 16-17 (2014) '[non additive!']]]*ConsolGeog[[#This Row],[County Stats Distribution Factor]]</f>
        <v>0</v>
      </c>
      <c r="Y199" s="125">
        <f>ConsolGeog[[#This Row],[COUNTY: Presented CS - 16-24 (2014) '[non additive!']]]*ConsolGeog[[#This Row],[County Stats Distribution Factor]]</f>
        <v>143.5663529285934</v>
      </c>
      <c r="Z199" s="125">
        <f>ConsolGeog[[#This Row],[COUNTY: Presented CS - 18-24 (2014) '[non additive!']]]*ConsolGeog[[#This Row],[County Stats Distribution Factor]]</f>
        <v>0</v>
      </c>
      <c r="AA199" s="125">
        <f>ConsolGeog[[#This Row],[COUNTY: Assessed CS - 16-17 (2014) '[non additive!']]]*ConsolGeog[[#This Row],[County Stats Distribution Factor]]</f>
        <v>0</v>
      </c>
      <c r="AB199" s="125">
        <f>ConsolGeog[[#This Row],[COUNTY: Assessed CS - 16-24 (2014) '[non additive!']]]*ConsolGeog[[#This Row],[County Stats Distribution Factor]]</f>
        <v>143.5663529285934</v>
      </c>
      <c r="AC199" s="125">
        <f>ConsolGeog[[#This Row],[COUNTY: Assessed CS - 18-24 (2014) '[non additive!']]]*ConsolGeog[[#This Row],[County Stats Distribution Factor]]</f>
        <v>0</v>
      </c>
      <c r="AD199" s="125" t="str">
        <f>IF(AND(ConsolGeog[[#This Row],[Presented HS - 16-17 (2014)]]+ConsolGeog[[#This Row],[Presented HS - 18-24 (2014)]]&lt;&gt;0,ConsolGeog[[#This Row],[Presented HS - 16-24 (2014)]]&lt;&gt;0),"ERROR","")</f>
        <v/>
      </c>
      <c r="AE199" s="125" t="str">
        <f>IF(AND(ConsolGeog[[#This Row],[Presented CS - 16-17 (2014)]]+ConsolGeog[[#This Row],[Presented CS - 18-24 (2014)]]&lt;&gt;0,ConsolGeog[[#This Row],[Presented CS - 16-24 (2014)]]&lt;&gt;0),"ERROR","")</f>
        <v/>
      </c>
      <c r="AF199" s="125" t="str">
        <f>IF(AND(ConsolGeog[[#This Row],[Assessed HS - 16-17 (2014)]]+ConsolGeog[[#This Row],[Assessed HS - 18-24 (2014)]]&lt;&gt;0,ConsolGeog[[#This Row],[Assessed HS - 16-24 (2014)]]&lt;&gt;0),"ERROR","")</f>
        <v/>
      </c>
      <c r="AG199" s="125" t="str">
        <f>IF(AND(ConsolGeog[[#This Row],[Assessed CS - 16-17 (2014)]]+ConsolGeog[[#This Row],[Assessed CS - 18-24 (2014)]]&lt;&gt;0,ConsolGeog[[#This Row],[Assessed CS - 16-24 (2014)]]&lt;&gt;0),"ERROR","")</f>
        <v/>
      </c>
      <c r="AH199" s="125" t="str">
        <f>IF(OR(ConsolGeog[[#This Row],[TEST: overlapping age ranges: Presented HS]]&lt;&gt;"",ConsolGeog[[#This Row],[TEST: overlapping age ranges: Presented CS]]&lt;&gt;"",ConsolGeog[[#This Row],[TEST: overlapping age ranges: Assessed HS]]&lt;&gt;"",ConsolGeog[[#This Row],[TEST: overlapping age ranges: Assessed CS]]&lt;&gt;""),"ERROR","")</f>
        <v/>
      </c>
      <c r="AI19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0" spans="1:35" ht="15" customHeight="1">
      <c r="A200" s="38" t="s">
        <v>590</v>
      </c>
      <c r="B200" s="38" t="s">
        <v>46</v>
      </c>
      <c r="C200" s="38">
        <v>108793</v>
      </c>
      <c r="D200" s="38">
        <v>81654.13</v>
      </c>
      <c r="E200" s="38" t="s">
        <v>590</v>
      </c>
      <c r="F200" s="116" t="str">
        <f>IF(ISERROR(MATCH(ConsolGeog[[#This Row],[lad14cd]],CentrepointSourced[2014 ONS Code],0)),1,"")</f>
        <v/>
      </c>
      <c r="G200" s="113" t="str">
        <f>TRIM(IF(ConsolGeog[[#This Row],[Not in Centre Point Sourced?]]=1,INDEX(LKP_MissingLATypesDQ[TYPE],MATCH(ConsolGeog[[#This Row],[lad14cd]],LKP_MissingLATypesDQ[ONS_CODE],0)),INDEX(CentrepointSourced[LA Type DQ],MATCH(ConsolGeog[[#This Row],[lad14cd]],CentrepointSourced[2014 ONS Code],0))))</f>
        <v>District</v>
      </c>
      <c r="H200" s="117" t="str">
        <f>IF(OR(ConsolGeog[[#This Row],[LA Type]]="Unitary",ConsolGeog[[#This Row],[LA Type]]="District"),"England",INDEX(CentrepointSourced[Country],MATCH(ConsolGeog[[#This Row],[lad14cd]],CentrepointSourced[2014 ONS Code],0)))</f>
        <v>England</v>
      </c>
      <c r="I20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200" s="114">
        <f>SUMIFS(CentrepointSourced[Presented HS - 16-17],CentrepointSourced[2014 ONS Code],ConsolGeog[[#This Row],[lad14cd]],CentrepointSourced[Year],2014)</f>
        <v>10</v>
      </c>
      <c r="K200" s="114">
        <f>SUMIFS(CentrepointSourced[Presented HS - 16-24],CentrepointSourced[2014 ONS Code],ConsolGeog[[#This Row],[lad14cd]],CentrepointSourced[Year],2014)</f>
        <v>0</v>
      </c>
      <c r="L200" s="114">
        <f>SUMIFS(CentrepointSourced[Presented HS - 18-24],CentrepointSourced[2014 ONS Code],ConsolGeog[[#This Row],[lad14cd]],CentrepointSourced[Year],2014)</f>
        <v>300</v>
      </c>
      <c r="M200" s="114">
        <f>SUMIFS(CentrepointSourced[Assessed HS - 16-17],CentrepointSourced[2014 ONS Code],ConsolGeog[[#This Row],[lad14cd]],CentrepointSourced[Year],2014)</f>
        <v>2</v>
      </c>
      <c r="N200" s="114">
        <f>SUMIFS(CentrepointSourced[Assessed HS - 16-24],CentrepointSourced[2014 ONS Code],ConsolGeog[[#This Row],[lad14cd]],CentrepointSourced[Year],2014)</f>
        <v>0</v>
      </c>
      <c r="O200" s="114">
        <f>SUMIFS(CentrepointSourced[Assessed HS - 18-24],CentrepointSourced[2014 ONS Code],ConsolGeog[[#This Row],[lad14cd]],CentrepointSourced[Year],2014)</f>
        <v>51</v>
      </c>
      <c r="P200" s="114">
        <f>SUMIFS(CentrepointSourced[Presented CS - 16-17],CentrepointSourced[Local Authority DQ],ConsolGeog[[#This Row],[County Name]],CentrepointSourced[Year],2014)</f>
        <v>0</v>
      </c>
      <c r="Q200" s="114">
        <f>SUMIFS(CentrepointSourced[Presented CS - 16-24],CentrepointSourced[Local Authority DQ],ConsolGeog[[#This Row],[County Name]],CentrepointSourced[Year],2014)</f>
        <v>1660</v>
      </c>
      <c r="R200" s="114">
        <f>SUMIFS(CentrepointSourced[Presented CS - 18-24],CentrepointSourced[Local Authority DQ],ConsolGeog[[#This Row],[County Name]],CentrepointSourced[Year],2014)</f>
        <v>0</v>
      </c>
      <c r="S200" s="114">
        <f>SUMIFS(CentrepointSourced[Assessed CS - 16-17],CentrepointSourced[Local Authority DQ],ConsolGeog[[#This Row],[County Name]],CentrepointSourced[Year],2014)</f>
        <v>0</v>
      </c>
      <c r="T200" s="114">
        <f>SUMIFS(CentrepointSourced[Assessed CS - 16-24],CentrepointSourced[Local Authority DQ],ConsolGeog[[#This Row],[County Name]],CentrepointSourced[Year],2014)</f>
        <v>1660</v>
      </c>
      <c r="U200" s="114">
        <f>SUMIFS(CentrepointSourced[Assessed CS - 18-24],CentrepointSourced[Local Authority DQ],ConsolGeog[[#This Row],[County Name]],CentrepointSourced[Year],2014)</f>
        <v>0</v>
      </c>
      <c r="V200" s="114">
        <f>IF(ConsolGeog[[#This Row],[LA Type]]="District",SUMIFS(ConsolGeog[population],ConsolGeog[LA Type],"District",ConsolGeog[County Name],ConsolGeog[[#This Row],[County Name]]),IF(ConsolGeog[[#This Row],[LA Type]]="Unitary",ConsolGeog[[#This Row],[population]],0))</f>
        <v>598376</v>
      </c>
      <c r="W200" s="115">
        <f>IF(ConsolGeog[[#This Row],[COUNTY: Sum of districts'' populations '[non additive!']]]=0,0,ConsolGeog[[#This Row],[population]]/ConsolGeog[[#This Row],[COUNTY: Sum of districts'' populations '[non additive!']]])</f>
        <v>0.18181377595358103</v>
      </c>
      <c r="X200" s="125">
        <f>ConsolGeog[[#This Row],[COUNTY: Presented CS - 16-17 (2014) '[non additive!']]]*ConsolGeog[[#This Row],[County Stats Distribution Factor]]</f>
        <v>0</v>
      </c>
      <c r="Y200" s="125">
        <f>ConsolGeog[[#This Row],[COUNTY: Presented CS - 16-24 (2014) '[non additive!']]]*ConsolGeog[[#This Row],[County Stats Distribution Factor]]</f>
        <v>301.81086808294452</v>
      </c>
      <c r="Z200" s="125">
        <f>ConsolGeog[[#This Row],[COUNTY: Presented CS - 18-24 (2014) '[non additive!']]]*ConsolGeog[[#This Row],[County Stats Distribution Factor]]</f>
        <v>0</v>
      </c>
      <c r="AA200" s="125">
        <f>ConsolGeog[[#This Row],[COUNTY: Assessed CS - 16-17 (2014) '[non additive!']]]*ConsolGeog[[#This Row],[County Stats Distribution Factor]]</f>
        <v>0</v>
      </c>
      <c r="AB200" s="125">
        <f>ConsolGeog[[#This Row],[COUNTY: Assessed CS - 16-24 (2014) '[non additive!']]]*ConsolGeog[[#This Row],[County Stats Distribution Factor]]</f>
        <v>301.81086808294452</v>
      </c>
      <c r="AC200" s="125">
        <f>ConsolGeog[[#This Row],[COUNTY: Assessed CS - 18-24 (2014) '[non additive!']]]*ConsolGeog[[#This Row],[County Stats Distribution Factor]]</f>
        <v>0</v>
      </c>
      <c r="AD200" s="125" t="str">
        <f>IF(AND(ConsolGeog[[#This Row],[Presented HS - 16-17 (2014)]]+ConsolGeog[[#This Row],[Presented HS - 18-24 (2014)]]&lt;&gt;0,ConsolGeog[[#This Row],[Presented HS - 16-24 (2014)]]&lt;&gt;0),"ERROR","")</f>
        <v/>
      </c>
      <c r="AE200" s="125" t="str">
        <f>IF(AND(ConsolGeog[[#This Row],[Presented CS - 16-17 (2014)]]+ConsolGeog[[#This Row],[Presented CS - 18-24 (2014)]]&lt;&gt;0,ConsolGeog[[#This Row],[Presented CS - 16-24 (2014)]]&lt;&gt;0),"ERROR","")</f>
        <v/>
      </c>
      <c r="AF200" s="125" t="str">
        <f>IF(AND(ConsolGeog[[#This Row],[Assessed HS - 16-17 (2014)]]+ConsolGeog[[#This Row],[Assessed HS - 18-24 (2014)]]&lt;&gt;0,ConsolGeog[[#This Row],[Assessed HS - 16-24 (2014)]]&lt;&gt;0),"ERROR","")</f>
        <v/>
      </c>
      <c r="AG200" s="125" t="str">
        <f>IF(AND(ConsolGeog[[#This Row],[Assessed CS - 16-17 (2014)]]+ConsolGeog[[#This Row],[Assessed CS - 18-24 (2014)]]&lt;&gt;0,ConsolGeog[[#This Row],[Assessed CS - 16-24 (2014)]]&lt;&gt;0),"ERROR","")</f>
        <v/>
      </c>
      <c r="AH20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1" spans="1:35" s="35" customFormat="1" ht="15" customHeight="1">
      <c r="A201" s="38" t="s">
        <v>589</v>
      </c>
      <c r="B201" s="38" t="s">
        <v>255</v>
      </c>
      <c r="C201" s="38">
        <v>83449</v>
      </c>
      <c r="D201" s="38">
        <v>59931.19</v>
      </c>
      <c r="E201" s="38" t="s">
        <v>589</v>
      </c>
      <c r="F201" s="112" t="str">
        <f>IF(ISERROR(MATCH(ConsolGeog[[#This Row],[lad14cd]],CentrepointSourced[2014 ONS Code],0)),1,"")</f>
        <v/>
      </c>
      <c r="G201" s="113" t="str">
        <f>TRIM(IF(ConsolGeog[[#This Row],[Not in Centre Point Sourced?]]=1,INDEX(LKP_MissingLATypesDQ[TYPE],MATCH(ConsolGeog[[#This Row],[lad14cd]],LKP_MissingLATypesDQ[ONS_CODE],0)),INDEX(CentrepointSourced[LA Type DQ],MATCH(ConsolGeog[[#This Row],[lad14cd]],CentrepointSourced[2014 ONS Code],0))))</f>
        <v>District</v>
      </c>
      <c r="H201" s="113" t="str">
        <f>IF(OR(ConsolGeog[[#This Row],[LA Type]]="Unitary",ConsolGeog[[#This Row],[LA Type]]="District"),"England",INDEX(CentrepointSourced[Country],MATCH(ConsolGeog[[#This Row],[lad14cd]],CentrepointSourced[2014 ONS Code],0)))</f>
        <v>England</v>
      </c>
      <c r="I20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Yorkshire</v>
      </c>
      <c r="J201" s="114">
        <f>SUMIFS(CentrepointSourced[Presented HS - 16-17],CentrepointSourced[2014 ONS Code],ConsolGeog[[#This Row],[lad14cd]],CentrepointSourced[Year],2014)</f>
        <v>0</v>
      </c>
      <c r="K201" s="114">
        <f>SUMIFS(CentrepointSourced[Presented HS - 16-24],CentrepointSourced[2014 ONS Code],ConsolGeog[[#This Row],[lad14cd]],CentrepointSourced[Year],2014)</f>
        <v>177</v>
      </c>
      <c r="L201" s="114">
        <f>SUMIFS(CentrepointSourced[Presented HS - 18-24],CentrepointSourced[2014 ONS Code],ConsolGeog[[#This Row],[lad14cd]],CentrepointSourced[Year],2014)</f>
        <v>0</v>
      </c>
      <c r="M201" s="114">
        <f>SUMIFS(CentrepointSourced[Assessed HS - 16-17],CentrepointSourced[2014 ONS Code],ConsolGeog[[#This Row],[lad14cd]],CentrepointSourced[Year],2014)</f>
        <v>0</v>
      </c>
      <c r="N201" s="114">
        <f>SUMIFS(CentrepointSourced[Assessed HS - 16-24],CentrepointSourced[2014 ONS Code],ConsolGeog[[#This Row],[lad14cd]],CentrepointSourced[Year],2014)</f>
        <v>9</v>
      </c>
      <c r="O201" s="114">
        <f>SUMIFS(CentrepointSourced[Assessed HS - 18-24],CentrepointSourced[2014 ONS Code],ConsolGeog[[#This Row],[lad14cd]],CentrepointSourced[Year],2014)</f>
        <v>0</v>
      </c>
      <c r="P201" s="114">
        <f>SUMIFS(CentrepointSourced[Presented CS - 16-17],CentrepointSourced[Local Authority DQ],ConsolGeog[[#This Row],[County Name]],CentrepointSourced[Year],2014)</f>
        <v>0</v>
      </c>
      <c r="Q201" s="114">
        <f>SUMIFS(CentrepointSourced[Presented CS - 16-24],CentrepointSourced[Local Authority DQ],ConsolGeog[[#This Row],[County Name]],CentrepointSourced[Year],2014)</f>
        <v>1660</v>
      </c>
      <c r="R201" s="114">
        <f>SUMIFS(CentrepointSourced[Presented CS - 18-24],CentrepointSourced[Local Authority DQ],ConsolGeog[[#This Row],[County Name]],CentrepointSourced[Year],2014)</f>
        <v>0</v>
      </c>
      <c r="S201" s="114">
        <f>SUMIFS(CentrepointSourced[Assessed CS - 16-17],CentrepointSourced[Local Authority DQ],ConsolGeog[[#This Row],[County Name]],CentrepointSourced[Year],2014)</f>
        <v>0</v>
      </c>
      <c r="T201" s="114">
        <f>SUMIFS(CentrepointSourced[Assessed CS - 16-24],CentrepointSourced[Local Authority DQ],ConsolGeog[[#This Row],[County Name]],CentrepointSourced[Year],2014)</f>
        <v>1660</v>
      </c>
      <c r="U201" s="114">
        <f>SUMIFS(CentrepointSourced[Assessed CS - 18-24],CentrepointSourced[Local Authority DQ],ConsolGeog[[#This Row],[County Name]],CentrepointSourced[Year],2014)</f>
        <v>0</v>
      </c>
      <c r="V201" s="114">
        <f>IF(ConsolGeog[[#This Row],[LA Type]]="District",SUMIFS(ConsolGeog[population],ConsolGeog[LA Type],"District",ConsolGeog[County Name],ConsolGeog[[#This Row],[County Name]]),IF(ConsolGeog[[#This Row],[LA Type]]="Unitary",ConsolGeog[[#This Row],[population]],0))</f>
        <v>598376</v>
      </c>
      <c r="W201" s="115">
        <f>IF(ConsolGeog[[#This Row],[COUNTY: Sum of districts'' populations '[non additive!']]]=0,0,ConsolGeog[[#This Row],[population]]/ConsolGeog[[#This Row],[COUNTY: Sum of districts'' populations '[non additive!']]])</f>
        <v>0.13945913606160676</v>
      </c>
      <c r="X201" s="125">
        <f>ConsolGeog[[#This Row],[COUNTY: Presented CS - 16-17 (2014) '[non additive!']]]*ConsolGeog[[#This Row],[County Stats Distribution Factor]]</f>
        <v>0</v>
      </c>
      <c r="Y201" s="125">
        <f>ConsolGeog[[#This Row],[COUNTY: Presented CS - 16-24 (2014) '[non additive!']]]*ConsolGeog[[#This Row],[County Stats Distribution Factor]]</f>
        <v>231.50216586226722</v>
      </c>
      <c r="Z201" s="125">
        <f>ConsolGeog[[#This Row],[COUNTY: Presented CS - 18-24 (2014) '[non additive!']]]*ConsolGeog[[#This Row],[County Stats Distribution Factor]]</f>
        <v>0</v>
      </c>
      <c r="AA201" s="125">
        <f>ConsolGeog[[#This Row],[COUNTY: Assessed CS - 16-17 (2014) '[non additive!']]]*ConsolGeog[[#This Row],[County Stats Distribution Factor]]</f>
        <v>0</v>
      </c>
      <c r="AB201" s="125">
        <f>ConsolGeog[[#This Row],[COUNTY: Assessed CS - 16-24 (2014) '[non additive!']]]*ConsolGeog[[#This Row],[County Stats Distribution Factor]]</f>
        <v>231.50216586226722</v>
      </c>
      <c r="AC201" s="125">
        <f>ConsolGeog[[#This Row],[COUNTY: Assessed CS - 18-24 (2014) '[non additive!']]]*ConsolGeog[[#This Row],[County Stats Distribution Factor]]</f>
        <v>0</v>
      </c>
      <c r="AD201" s="125" t="str">
        <f>IF(AND(ConsolGeog[[#This Row],[Presented HS - 16-17 (2014)]]+ConsolGeog[[#This Row],[Presented HS - 18-24 (2014)]]&lt;&gt;0,ConsolGeog[[#This Row],[Presented HS - 16-24 (2014)]]&lt;&gt;0),"ERROR","")</f>
        <v/>
      </c>
      <c r="AE201" s="125" t="str">
        <f>IF(AND(ConsolGeog[[#This Row],[Presented CS - 16-17 (2014)]]+ConsolGeog[[#This Row],[Presented CS - 18-24 (2014)]]&lt;&gt;0,ConsolGeog[[#This Row],[Presented CS - 16-24 (2014)]]&lt;&gt;0),"ERROR","")</f>
        <v/>
      </c>
      <c r="AF201" s="125" t="str">
        <f>IF(AND(ConsolGeog[[#This Row],[Assessed HS - 16-17 (2014)]]+ConsolGeog[[#This Row],[Assessed HS - 18-24 (2014)]]&lt;&gt;0,ConsolGeog[[#This Row],[Assessed HS - 16-24 (2014)]]&lt;&gt;0),"ERROR","")</f>
        <v/>
      </c>
      <c r="AG201" s="125" t="str">
        <f>IF(AND(ConsolGeog[[#This Row],[Assessed CS - 16-17 (2014)]]+ConsolGeog[[#This Row],[Assessed CS - 18-24 (2014)]]&lt;&gt;0,ConsolGeog[[#This Row],[Assessed CS - 16-24 (2014)]]&lt;&gt;0),"ERROR","")</f>
        <v/>
      </c>
      <c r="AH20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2" spans="1:35" s="35" customFormat="1" ht="15" customHeight="1">
      <c r="A202" s="38" t="s">
        <v>588</v>
      </c>
      <c r="B202" s="38" t="s">
        <v>225</v>
      </c>
      <c r="C202" s="38">
        <v>119497</v>
      </c>
      <c r="D202" s="38">
        <v>10955.69</v>
      </c>
      <c r="E202" s="38" t="s">
        <v>588</v>
      </c>
      <c r="F202" s="112" t="str">
        <f>IF(ISERROR(MATCH(ConsolGeog[[#This Row],[lad14cd]],CentrepointSourced[2014 ONS Code],0)),1,"")</f>
        <v/>
      </c>
      <c r="G202" s="113" t="str">
        <f>TRIM(IF(ConsolGeog[[#This Row],[Not in Centre Point Sourced?]]=1,INDEX(LKP_MissingLATypesDQ[TYPE],MATCH(ConsolGeog[[#This Row],[lad14cd]],LKP_MissingLATypesDQ[ONS_CODE],0)),INDEX(CentrepointSourced[LA Type DQ],MATCH(ConsolGeog[[#This Row],[lad14cd]],CentrepointSourced[2014 ONS Code],0))))</f>
        <v>District</v>
      </c>
      <c r="H202" s="113" t="str">
        <f>IF(OR(ConsolGeog[[#This Row],[LA Type]]="Unitary",ConsolGeog[[#This Row],[LA Type]]="District"),"England",INDEX(CentrepointSourced[Country],MATCH(ConsolGeog[[#This Row],[lad14cd]],CentrepointSourced[2014 ONS Code],0)))</f>
        <v>England</v>
      </c>
      <c r="I20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2" s="114">
        <f>SUMIFS(CentrepointSourced[Presented HS - 16-17],CentrepointSourced[2014 ONS Code],ConsolGeog[[#This Row],[lad14cd]],CentrepointSourced[Year],2014)</f>
        <v>0</v>
      </c>
      <c r="K202" s="114">
        <f>SUMIFS(CentrepointSourced[Presented HS - 16-24],CentrepointSourced[2014 ONS Code],ConsolGeog[[#This Row],[lad14cd]],CentrepointSourced[Year],2014)</f>
        <v>0</v>
      </c>
      <c r="L202" s="114">
        <f>SUMIFS(CentrepointSourced[Presented HS - 18-24],CentrepointSourced[2014 ONS Code],ConsolGeog[[#This Row],[lad14cd]],CentrepointSourced[Year],2014)</f>
        <v>0</v>
      </c>
      <c r="M202" s="114">
        <f>SUMIFS(CentrepointSourced[Assessed HS - 16-17],CentrepointSourced[2014 ONS Code],ConsolGeog[[#This Row],[lad14cd]],CentrepointSourced[Year],2014)</f>
        <v>0</v>
      </c>
      <c r="N202" s="114">
        <f>SUMIFS(CentrepointSourced[Assessed HS - 16-24],CentrepointSourced[2014 ONS Code],ConsolGeog[[#This Row],[lad14cd]],CentrepointSourced[Year],2014)</f>
        <v>0</v>
      </c>
      <c r="O202" s="114">
        <f>SUMIFS(CentrepointSourced[Assessed HS - 18-24],CentrepointSourced[2014 ONS Code],ConsolGeog[[#This Row],[lad14cd]],CentrepointSourced[Year],2014)</f>
        <v>0</v>
      </c>
      <c r="P202" s="114">
        <f>SUMIFS(CentrepointSourced[Presented CS - 16-17],CentrepointSourced[Local Authority DQ],ConsolGeog[[#This Row],[County Name]],CentrepointSourced[Year],2014)</f>
        <v>0</v>
      </c>
      <c r="Q202" s="114">
        <f>SUMIFS(CentrepointSourced[Presented CS - 16-24],CentrepointSourced[Local Authority DQ],ConsolGeog[[#This Row],[County Name]],CentrepointSourced[Year],2014)</f>
        <v>0</v>
      </c>
      <c r="R202" s="114">
        <f>SUMIFS(CentrepointSourced[Presented CS - 18-24],CentrepointSourced[Local Authority DQ],ConsolGeog[[#This Row],[County Name]],CentrepointSourced[Year],2014)</f>
        <v>0</v>
      </c>
      <c r="S202" s="114">
        <f>SUMIFS(CentrepointSourced[Assessed CS - 16-17],CentrepointSourced[Local Authority DQ],ConsolGeog[[#This Row],[County Name]],CentrepointSourced[Year],2014)</f>
        <v>0</v>
      </c>
      <c r="T202" s="114">
        <f>SUMIFS(CentrepointSourced[Assessed CS - 16-24],CentrepointSourced[Local Authority DQ],ConsolGeog[[#This Row],[County Name]],CentrepointSourced[Year],2014)</f>
        <v>0</v>
      </c>
      <c r="U202" s="114">
        <f>SUMIFS(CentrepointSourced[Assessed CS - 18-24],CentrepointSourced[Local Authority DQ],ConsolGeog[[#This Row],[County Name]],CentrepointSourced[Year],2014)</f>
        <v>0</v>
      </c>
      <c r="V202" s="114">
        <f>IF(ConsolGeog[[#This Row],[LA Type]]="District",SUMIFS(ConsolGeog[population],ConsolGeog[LA Type],"District",ConsolGeog[County Name],ConsolGeog[[#This Row],[County Name]]),IF(ConsolGeog[[#This Row],[LA Type]]="Unitary",ConsolGeog[[#This Row],[population]],0))</f>
        <v>785802</v>
      </c>
      <c r="W202" s="115">
        <f>IF(ConsolGeog[[#This Row],[COUNTY: Sum of districts'' populations '[non additive!']]]=0,0,ConsolGeog[[#This Row],[population]]/ConsolGeog[[#This Row],[COUNTY: Sum of districts'' populations '[non additive!']]])</f>
        <v>0.1520701143545066</v>
      </c>
      <c r="X202" s="125">
        <f>ConsolGeog[[#This Row],[COUNTY: Presented CS - 16-17 (2014) '[non additive!']]]*ConsolGeog[[#This Row],[County Stats Distribution Factor]]</f>
        <v>0</v>
      </c>
      <c r="Y202" s="125">
        <f>ConsolGeog[[#This Row],[COUNTY: Presented CS - 16-24 (2014) '[non additive!']]]*ConsolGeog[[#This Row],[County Stats Distribution Factor]]</f>
        <v>0</v>
      </c>
      <c r="Z202" s="125">
        <f>ConsolGeog[[#This Row],[COUNTY: Presented CS - 18-24 (2014) '[non additive!']]]*ConsolGeog[[#This Row],[County Stats Distribution Factor]]</f>
        <v>0</v>
      </c>
      <c r="AA202" s="125">
        <f>ConsolGeog[[#This Row],[COUNTY: Assessed CS - 16-17 (2014) '[non additive!']]]*ConsolGeog[[#This Row],[County Stats Distribution Factor]]</f>
        <v>0</v>
      </c>
      <c r="AB202" s="125">
        <f>ConsolGeog[[#This Row],[COUNTY: Assessed CS - 16-24 (2014) '[non additive!']]]*ConsolGeog[[#This Row],[County Stats Distribution Factor]]</f>
        <v>0</v>
      </c>
      <c r="AC202" s="125">
        <f>ConsolGeog[[#This Row],[COUNTY: Assessed CS - 18-24 (2014) '[non additive!']]]*ConsolGeog[[#This Row],[County Stats Distribution Factor]]</f>
        <v>0</v>
      </c>
      <c r="AD202" s="125" t="str">
        <f>IF(AND(ConsolGeog[[#This Row],[Presented HS - 16-17 (2014)]]+ConsolGeog[[#This Row],[Presented HS - 18-24 (2014)]]&lt;&gt;0,ConsolGeog[[#This Row],[Presented HS - 16-24 (2014)]]&lt;&gt;0),"ERROR","")</f>
        <v/>
      </c>
      <c r="AE202" s="125" t="str">
        <f>IF(AND(ConsolGeog[[#This Row],[Presented CS - 16-17 (2014)]]+ConsolGeog[[#This Row],[Presented CS - 18-24 (2014)]]&lt;&gt;0,ConsolGeog[[#This Row],[Presented CS - 16-24 (2014)]]&lt;&gt;0),"ERROR","")</f>
        <v/>
      </c>
      <c r="AF202" s="125" t="str">
        <f>IF(AND(ConsolGeog[[#This Row],[Assessed HS - 16-17 (2014)]]+ConsolGeog[[#This Row],[Assessed HS - 18-24 (2014)]]&lt;&gt;0,ConsolGeog[[#This Row],[Assessed HS - 16-24 (2014)]]&lt;&gt;0),"ERROR","")</f>
        <v/>
      </c>
      <c r="AG202" s="125" t="str">
        <f>IF(AND(ConsolGeog[[#This Row],[Assessed CS - 16-17 (2014)]]+ConsolGeog[[#This Row],[Assessed CS - 18-24 (2014)]]&lt;&gt;0,ConsolGeog[[#This Row],[Assessed CS - 16-24 (2014)]]&lt;&gt;0),"ERROR","")</f>
        <v/>
      </c>
      <c r="AH20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3" spans="1:35" s="35" customFormat="1">
      <c r="A203" s="38" t="s">
        <v>586</v>
      </c>
      <c r="B203" s="38" t="s">
        <v>587</v>
      </c>
      <c r="C203" s="38">
        <v>112863</v>
      </c>
      <c r="D203" s="38">
        <v>63787.08</v>
      </c>
      <c r="E203" s="38" t="s">
        <v>586</v>
      </c>
      <c r="F203" s="112">
        <f>IF(ISERROR(MATCH(ConsolGeog[[#This Row],[lad14cd]],CentrepointSourced[2014 ONS Code],0)),1,"")</f>
        <v>1</v>
      </c>
      <c r="G203" s="113" t="str">
        <f>TRIM(IF(ConsolGeog[[#This Row],[Not in Centre Point Sourced?]]=1,INDEX(LKP_MissingLATypesDQ[TYPE],MATCH(ConsolGeog[[#This Row],[lad14cd]],LKP_MissingLATypesDQ[ONS_CODE],0)),INDEX(CentrepointSourced[LA Type DQ],MATCH(ConsolGeog[[#This Row],[lad14cd]],CentrepointSourced[2014 ONS Code],0))))</f>
        <v>District</v>
      </c>
      <c r="H203" s="113" t="str">
        <f>IF(OR(ConsolGeog[[#This Row],[LA Type]]="Unitary",ConsolGeog[[#This Row],[LA Type]]="District"),"England",INDEX(CentrepointSourced[Country],MATCH(ConsolGeog[[#This Row],[lad14cd]],CentrepointSourced[2014 ONS Code],0)))</f>
        <v>England</v>
      </c>
      <c r="I20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3" s="114">
        <f>SUMIFS(CentrepointSourced[Presented HS - 16-17],CentrepointSourced[2014 ONS Code],ConsolGeog[[#This Row],[lad14cd]],CentrepointSourced[Year],2014)</f>
        <v>0</v>
      </c>
      <c r="K203" s="114">
        <f>SUMIFS(CentrepointSourced[Presented HS - 16-24],CentrepointSourced[2014 ONS Code],ConsolGeog[[#This Row],[lad14cd]],CentrepointSourced[Year],2014)</f>
        <v>0</v>
      </c>
      <c r="L203" s="114">
        <f>SUMIFS(CentrepointSourced[Presented HS - 18-24],CentrepointSourced[2014 ONS Code],ConsolGeog[[#This Row],[lad14cd]],CentrepointSourced[Year],2014)</f>
        <v>0</v>
      </c>
      <c r="M203" s="114">
        <f>SUMIFS(CentrepointSourced[Assessed HS - 16-17],CentrepointSourced[2014 ONS Code],ConsolGeog[[#This Row],[lad14cd]],CentrepointSourced[Year],2014)</f>
        <v>0</v>
      </c>
      <c r="N203" s="114">
        <f>SUMIFS(CentrepointSourced[Assessed HS - 16-24],CentrepointSourced[2014 ONS Code],ConsolGeog[[#This Row],[lad14cd]],CentrepointSourced[Year],2014)</f>
        <v>0</v>
      </c>
      <c r="O203" s="114">
        <f>SUMIFS(CentrepointSourced[Assessed HS - 18-24],CentrepointSourced[2014 ONS Code],ConsolGeog[[#This Row],[lad14cd]],CentrepointSourced[Year],2014)</f>
        <v>0</v>
      </c>
      <c r="P203" s="114">
        <f>SUMIFS(CentrepointSourced[Presented CS - 16-17],CentrepointSourced[Local Authority DQ],ConsolGeog[[#This Row],[County Name]],CentrepointSourced[Year],2014)</f>
        <v>0</v>
      </c>
      <c r="Q203" s="114">
        <f>SUMIFS(CentrepointSourced[Presented CS - 16-24],CentrepointSourced[Local Authority DQ],ConsolGeog[[#This Row],[County Name]],CentrepointSourced[Year],2014)</f>
        <v>0</v>
      </c>
      <c r="R203" s="114">
        <f>SUMIFS(CentrepointSourced[Presented CS - 18-24],CentrepointSourced[Local Authority DQ],ConsolGeog[[#This Row],[County Name]],CentrepointSourced[Year],2014)</f>
        <v>0</v>
      </c>
      <c r="S203" s="114">
        <f>SUMIFS(CentrepointSourced[Assessed CS - 16-17],CentrepointSourced[Local Authority DQ],ConsolGeog[[#This Row],[County Name]],CentrepointSourced[Year],2014)</f>
        <v>0</v>
      </c>
      <c r="T203" s="114">
        <f>SUMIFS(CentrepointSourced[Assessed CS - 16-24],CentrepointSourced[Local Authority DQ],ConsolGeog[[#This Row],[County Name]],CentrepointSourced[Year],2014)</f>
        <v>0</v>
      </c>
      <c r="U203" s="114">
        <f>SUMIFS(CentrepointSourced[Assessed CS - 18-24],CentrepointSourced[Local Authority DQ],ConsolGeog[[#This Row],[County Name]],CentrepointSourced[Year],2014)</f>
        <v>0</v>
      </c>
      <c r="V203" s="114">
        <f>IF(ConsolGeog[[#This Row],[LA Type]]="District",SUMIFS(ConsolGeog[population],ConsolGeog[LA Type],"District",ConsolGeog[County Name],ConsolGeog[[#This Row],[County Name]]),IF(ConsolGeog[[#This Row],[LA Type]]="Unitary",ConsolGeog[[#This Row],[population]],0))</f>
        <v>785802</v>
      </c>
      <c r="W203" s="115">
        <f>IF(ConsolGeog[[#This Row],[COUNTY: Sum of districts'' populations '[non additive!']]]=0,0,ConsolGeog[[#This Row],[population]]/ConsolGeog[[#This Row],[COUNTY: Sum of districts'' populations '[non additive!']]])</f>
        <v>0.14362778409828431</v>
      </c>
      <c r="X203" s="125">
        <f>ConsolGeog[[#This Row],[COUNTY: Presented CS - 16-17 (2014) '[non additive!']]]*ConsolGeog[[#This Row],[County Stats Distribution Factor]]</f>
        <v>0</v>
      </c>
      <c r="Y203" s="125">
        <f>ConsolGeog[[#This Row],[COUNTY: Presented CS - 16-24 (2014) '[non additive!']]]*ConsolGeog[[#This Row],[County Stats Distribution Factor]]</f>
        <v>0</v>
      </c>
      <c r="Z203" s="125">
        <f>ConsolGeog[[#This Row],[COUNTY: Presented CS - 18-24 (2014) '[non additive!']]]*ConsolGeog[[#This Row],[County Stats Distribution Factor]]</f>
        <v>0</v>
      </c>
      <c r="AA203" s="125">
        <f>ConsolGeog[[#This Row],[COUNTY: Assessed CS - 16-17 (2014) '[non additive!']]]*ConsolGeog[[#This Row],[County Stats Distribution Factor]]</f>
        <v>0</v>
      </c>
      <c r="AB203" s="125">
        <f>ConsolGeog[[#This Row],[COUNTY: Assessed CS - 16-24 (2014) '[non additive!']]]*ConsolGeog[[#This Row],[County Stats Distribution Factor]]</f>
        <v>0</v>
      </c>
      <c r="AC203" s="125">
        <f>ConsolGeog[[#This Row],[COUNTY: Assessed CS - 18-24 (2014) '[non additive!']]]*ConsolGeog[[#This Row],[County Stats Distribution Factor]]</f>
        <v>0</v>
      </c>
      <c r="AD203" s="125" t="str">
        <f>IF(AND(ConsolGeog[[#This Row],[Presented HS - 16-17 (2014)]]+ConsolGeog[[#This Row],[Presented HS - 18-24 (2014)]]&lt;&gt;0,ConsolGeog[[#This Row],[Presented HS - 16-24 (2014)]]&lt;&gt;0),"ERROR","")</f>
        <v/>
      </c>
      <c r="AE203" s="125" t="str">
        <f>IF(AND(ConsolGeog[[#This Row],[Presented CS - 16-17 (2014)]]+ConsolGeog[[#This Row],[Presented CS - 18-24 (2014)]]&lt;&gt;0,ConsolGeog[[#This Row],[Presented CS - 16-24 (2014)]]&lt;&gt;0),"ERROR","")</f>
        <v/>
      </c>
      <c r="AF203" s="125" t="str">
        <f>IF(AND(ConsolGeog[[#This Row],[Assessed HS - 16-17 (2014)]]+ConsolGeog[[#This Row],[Assessed HS - 18-24 (2014)]]&lt;&gt;0,ConsolGeog[[#This Row],[Assessed HS - 16-24 (2014)]]&lt;&gt;0),"ERROR","")</f>
        <v/>
      </c>
      <c r="AG203" s="125" t="str">
        <f>IF(AND(ConsolGeog[[#This Row],[Assessed CS - 16-17 (2014)]]+ConsolGeog[[#This Row],[Assessed CS - 18-24 (2014)]]&lt;&gt;0,ConsolGeog[[#This Row],[Assessed CS - 16-24 (2014)]]&lt;&gt;0),"ERROR","")</f>
        <v/>
      </c>
      <c r="AH20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4" spans="1:35" s="35" customFormat="1" ht="15" customHeight="1">
      <c r="A204" s="38" t="s">
        <v>585</v>
      </c>
      <c r="B204" s="38" t="s">
        <v>122</v>
      </c>
      <c r="C204" s="38">
        <v>109487</v>
      </c>
      <c r="D204" s="38">
        <v>8009.84</v>
      </c>
      <c r="E204" s="38" t="s">
        <v>585</v>
      </c>
      <c r="F204" s="112" t="str">
        <f>IF(ISERROR(MATCH(ConsolGeog[[#This Row],[lad14cd]],CentrepointSourced[2014 ONS Code],0)),1,"")</f>
        <v/>
      </c>
      <c r="G204" s="113" t="str">
        <f>TRIM(IF(ConsolGeog[[#This Row],[Not in Centre Point Sourced?]]=1,INDEX(LKP_MissingLATypesDQ[TYPE],MATCH(ConsolGeog[[#This Row],[lad14cd]],LKP_MissingLATypesDQ[ONS_CODE],0)),INDEX(CentrepointSourced[LA Type DQ],MATCH(ConsolGeog[[#This Row],[lad14cd]],CentrepointSourced[2014 ONS Code],0))))</f>
        <v>District</v>
      </c>
      <c r="H204" s="113" t="str">
        <f>IF(OR(ConsolGeog[[#This Row],[LA Type]]="Unitary",ConsolGeog[[#This Row],[LA Type]]="District"),"England",INDEX(CentrepointSourced[Country],MATCH(ConsolGeog[[#This Row],[lad14cd]],CentrepointSourced[2014 ONS Code],0)))</f>
        <v>England</v>
      </c>
      <c r="I20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4" s="114">
        <f>SUMIFS(CentrepointSourced[Presented HS - 16-17],CentrepointSourced[2014 ONS Code],ConsolGeog[[#This Row],[lad14cd]],CentrepointSourced[Year],2014)</f>
        <v>0</v>
      </c>
      <c r="K204" s="114">
        <f>SUMIFS(CentrepointSourced[Presented HS - 16-24],CentrepointSourced[2014 ONS Code],ConsolGeog[[#This Row],[lad14cd]],CentrepointSourced[Year],2014)</f>
        <v>0</v>
      </c>
      <c r="L204" s="114">
        <f>SUMIFS(CentrepointSourced[Presented HS - 18-24],CentrepointSourced[2014 ONS Code],ConsolGeog[[#This Row],[lad14cd]],CentrepointSourced[Year],2014)</f>
        <v>62</v>
      </c>
      <c r="M204" s="114">
        <f>SUMIFS(CentrepointSourced[Assessed HS - 16-17],CentrepointSourced[2014 ONS Code],ConsolGeog[[#This Row],[lad14cd]],CentrepointSourced[Year],2014)</f>
        <v>0</v>
      </c>
      <c r="N204" s="114">
        <f>SUMIFS(CentrepointSourced[Assessed HS - 16-24],CentrepointSourced[2014 ONS Code],ConsolGeog[[#This Row],[lad14cd]],CentrepointSourced[Year],2014)</f>
        <v>0</v>
      </c>
      <c r="O204" s="114">
        <f>SUMIFS(CentrepointSourced[Assessed HS - 18-24],CentrepointSourced[2014 ONS Code],ConsolGeog[[#This Row],[lad14cd]],CentrepointSourced[Year],2014)</f>
        <v>10</v>
      </c>
      <c r="P204" s="114">
        <f>SUMIFS(CentrepointSourced[Presented CS - 16-17],CentrepointSourced[Local Authority DQ],ConsolGeog[[#This Row],[County Name]],CentrepointSourced[Year],2014)</f>
        <v>0</v>
      </c>
      <c r="Q204" s="114">
        <f>SUMIFS(CentrepointSourced[Presented CS - 16-24],CentrepointSourced[Local Authority DQ],ConsolGeog[[#This Row],[County Name]],CentrepointSourced[Year],2014)</f>
        <v>0</v>
      </c>
      <c r="R204" s="114">
        <f>SUMIFS(CentrepointSourced[Presented CS - 18-24],CentrepointSourced[Local Authority DQ],ConsolGeog[[#This Row],[County Name]],CentrepointSourced[Year],2014)</f>
        <v>0</v>
      </c>
      <c r="S204" s="114">
        <f>SUMIFS(CentrepointSourced[Assessed CS - 16-17],CentrepointSourced[Local Authority DQ],ConsolGeog[[#This Row],[County Name]],CentrepointSourced[Year],2014)</f>
        <v>0</v>
      </c>
      <c r="T204" s="114">
        <f>SUMIFS(CentrepointSourced[Assessed CS - 16-24],CentrepointSourced[Local Authority DQ],ConsolGeog[[#This Row],[County Name]],CentrepointSourced[Year],2014)</f>
        <v>0</v>
      </c>
      <c r="U204" s="114">
        <f>SUMIFS(CentrepointSourced[Assessed CS - 18-24],CentrepointSourced[Local Authority DQ],ConsolGeog[[#This Row],[County Name]],CentrepointSourced[Year],2014)</f>
        <v>0</v>
      </c>
      <c r="V204" s="114">
        <f>IF(ConsolGeog[[#This Row],[LA Type]]="District",SUMIFS(ConsolGeog[population],ConsolGeog[LA Type],"District",ConsolGeog[County Name],ConsolGeog[[#This Row],[County Name]]),IF(ConsolGeog[[#This Row],[LA Type]]="Unitary",ConsolGeog[[#This Row],[population]],0))</f>
        <v>785802</v>
      </c>
      <c r="W204" s="115">
        <f>IF(ConsolGeog[[#This Row],[COUNTY: Sum of districts'' populations '[non additive!']]]=0,0,ConsolGeog[[#This Row],[population]]/ConsolGeog[[#This Row],[COUNTY: Sum of districts'' populations '[non additive!']]])</f>
        <v>0.13933153644302254</v>
      </c>
      <c r="X204" s="125">
        <f>ConsolGeog[[#This Row],[COUNTY: Presented CS - 16-17 (2014) '[non additive!']]]*ConsolGeog[[#This Row],[County Stats Distribution Factor]]</f>
        <v>0</v>
      </c>
      <c r="Y204" s="125">
        <f>ConsolGeog[[#This Row],[COUNTY: Presented CS - 16-24 (2014) '[non additive!']]]*ConsolGeog[[#This Row],[County Stats Distribution Factor]]</f>
        <v>0</v>
      </c>
      <c r="Z204" s="125">
        <f>ConsolGeog[[#This Row],[COUNTY: Presented CS - 18-24 (2014) '[non additive!']]]*ConsolGeog[[#This Row],[County Stats Distribution Factor]]</f>
        <v>0</v>
      </c>
      <c r="AA204" s="125">
        <f>ConsolGeog[[#This Row],[COUNTY: Assessed CS - 16-17 (2014) '[non additive!']]]*ConsolGeog[[#This Row],[County Stats Distribution Factor]]</f>
        <v>0</v>
      </c>
      <c r="AB204" s="125">
        <f>ConsolGeog[[#This Row],[COUNTY: Assessed CS - 16-24 (2014) '[non additive!']]]*ConsolGeog[[#This Row],[County Stats Distribution Factor]]</f>
        <v>0</v>
      </c>
      <c r="AC204" s="125">
        <f>ConsolGeog[[#This Row],[COUNTY: Assessed CS - 18-24 (2014) '[non additive!']]]*ConsolGeog[[#This Row],[County Stats Distribution Factor]]</f>
        <v>0</v>
      </c>
      <c r="AD204" s="125" t="str">
        <f>IF(AND(ConsolGeog[[#This Row],[Presented HS - 16-17 (2014)]]+ConsolGeog[[#This Row],[Presented HS - 18-24 (2014)]]&lt;&gt;0,ConsolGeog[[#This Row],[Presented HS - 16-24 (2014)]]&lt;&gt;0),"ERROR","")</f>
        <v/>
      </c>
      <c r="AE204" s="125" t="str">
        <f>IF(AND(ConsolGeog[[#This Row],[Presented CS - 16-17 (2014)]]+ConsolGeog[[#This Row],[Presented CS - 18-24 (2014)]]&lt;&gt;0,ConsolGeog[[#This Row],[Presented CS - 16-24 (2014)]]&lt;&gt;0),"ERROR","")</f>
        <v/>
      </c>
      <c r="AF204" s="125" t="str">
        <f>IF(AND(ConsolGeog[[#This Row],[Assessed HS - 16-17 (2014)]]+ConsolGeog[[#This Row],[Assessed HS - 18-24 (2014)]]&lt;&gt;0,ConsolGeog[[#This Row],[Assessed HS - 16-24 (2014)]]&lt;&gt;0),"ERROR","")</f>
        <v/>
      </c>
      <c r="AG204" s="125" t="str">
        <f>IF(AND(ConsolGeog[[#This Row],[Assessed CS - 16-17 (2014)]]+ConsolGeog[[#This Row],[Assessed CS - 18-24 (2014)]]&lt;&gt;0,ConsolGeog[[#This Row],[Assessed CS - 16-24 (2014)]]&lt;&gt;0),"ERROR","")</f>
        <v/>
      </c>
      <c r="AH20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5" spans="1:35" s="35" customFormat="1" ht="15" customHeight="1">
      <c r="A205" s="38" t="s">
        <v>584</v>
      </c>
      <c r="B205" s="38" t="s">
        <v>235</v>
      </c>
      <c r="C205" s="38">
        <v>113543</v>
      </c>
      <c r="D205" s="38">
        <v>11997.63</v>
      </c>
      <c r="E205" s="38" t="s">
        <v>584</v>
      </c>
      <c r="F205" s="112" t="str">
        <f>IF(ISERROR(MATCH(ConsolGeog[[#This Row],[lad14cd]],CentrepointSourced[2014 ONS Code],0)),1,"")</f>
        <v/>
      </c>
      <c r="G205" s="113" t="str">
        <f>TRIM(IF(ConsolGeog[[#This Row],[Not in Centre Point Sourced?]]=1,INDEX(LKP_MissingLATypesDQ[TYPE],MATCH(ConsolGeog[[#This Row],[lad14cd]],LKP_MissingLATypesDQ[ONS_CODE],0)),INDEX(CentrepointSourced[LA Type DQ],MATCH(ConsolGeog[[#This Row],[lad14cd]],CentrepointSourced[2014 ONS Code],0))))</f>
        <v>District</v>
      </c>
      <c r="H205" s="113" t="str">
        <f>IF(OR(ConsolGeog[[#This Row],[LA Type]]="Unitary",ConsolGeog[[#This Row],[LA Type]]="District"),"England",INDEX(CentrepointSourced[Country],MATCH(ConsolGeog[[#This Row],[lad14cd]],CentrepointSourced[2014 ONS Code],0)))</f>
        <v>England</v>
      </c>
      <c r="I20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5" s="114">
        <f>SUMIFS(CentrepointSourced[Presented HS - 16-17],CentrepointSourced[2014 ONS Code],ConsolGeog[[#This Row],[lad14cd]],CentrepointSourced[Year],2014)</f>
        <v>6</v>
      </c>
      <c r="K205" s="114">
        <f>SUMIFS(CentrepointSourced[Presented HS - 16-24],CentrepointSourced[2014 ONS Code],ConsolGeog[[#This Row],[lad14cd]],CentrepointSourced[Year],2014)</f>
        <v>0</v>
      </c>
      <c r="L205" s="114">
        <f>SUMIFS(CentrepointSourced[Presented HS - 18-24],CentrepointSourced[2014 ONS Code],ConsolGeog[[#This Row],[lad14cd]],CentrepointSourced[Year],2014)</f>
        <v>64</v>
      </c>
      <c r="M205" s="114">
        <f>SUMIFS(CentrepointSourced[Assessed HS - 16-17],CentrepointSourced[2014 ONS Code],ConsolGeog[[#This Row],[lad14cd]],CentrepointSourced[Year],2014)</f>
        <v>0</v>
      </c>
      <c r="N205" s="114">
        <f>SUMIFS(CentrepointSourced[Assessed HS - 16-24],CentrepointSourced[2014 ONS Code],ConsolGeog[[#This Row],[lad14cd]],CentrepointSourced[Year],2014)</f>
        <v>0</v>
      </c>
      <c r="O205" s="114">
        <f>SUMIFS(CentrepointSourced[Assessed HS - 18-24],CentrepointSourced[2014 ONS Code],ConsolGeog[[#This Row],[lad14cd]],CentrepointSourced[Year],2014)</f>
        <v>46</v>
      </c>
      <c r="P205" s="114">
        <f>SUMIFS(CentrepointSourced[Presented CS - 16-17],CentrepointSourced[Local Authority DQ],ConsolGeog[[#This Row],[County Name]],CentrepointSourced[Year],2014)</f>
        <v>0</v>
      </c>
      <c r="Q205" s="114">
        <f>SUMIFS(CentrepointSourced[Presented CS - 16-24],CentrepointSourced[Local Authority DQ],ConsolGeog[[#This Row],[County Name]],CentrepointSourced[Year],2014)</f>
        <v>0</v>
      </c>
      <c r="R205" s="114">
        <f>SUMIFS(CentrepointSourced[Presented CS - 18-24],CentrepointSourced[Local Authority DQ],ConsolGeog[[#This Row],[County Name]],CentrepointSourced[Year],2014)</f>
        <v>0</v>
      </c>
      <c r="S205" s="114">
        <f>SUMIFS(CentrepointSourced[Assessed CS - 16-17],CentrepointSourced[Local Authority DQ],ConsolGeog[[#This Row],[County Name]],CentrepointSourced[Year],2014)</f>
        <v>0</v>
      </c>
      <c r="T205" s="114">
        <f>SUMIFS(CentrepointSourced[Assessed CS - 16-24],CentrepointSourced[Local Authority DQ],ConsolGeog[[#This Row],[County Name]],CentrepointSourced[Year],2014)</f>
        <v>0</v>
      </c>
      <c r="U205" s="114">
        <f>SUMIFS(CentrepointSourced[Assessed CS - 18-24],CentrepointSourced[Local Authority DQ],ConsolGeog[[#This Row],[County Name]],CentrepointSourced[Year],2014)</f>
        <v>0</v>
      </c>
      <c r="V205" s="114">
        <f>IF(ConsolGeog[[#This Row],[LA Type]]="District",SUMIFS(ConsolGeog[population],ConsolGeog[LA Type],"District",ConsolGeog[County Name],ConsolGeog[[#This Row],[County Name]]),IF(ConsolGeog[[#This Row],[LA Type]]="Unitary",ConsolGeog[[#This Row],[population]],0))</f>
        <v>785802</v>
      </c>
      <c r="W205" s="115">
        <f>IF(ConsolGeog[[#This Row],[COUNTY: Sum of districts'' populations '[non additive!']]]=0,0,ConsolGeog[[#This Row],[population]]/ConsolGeog[[#This Row],[COUNTY: Sum of districts'' populations '[non additive!']]])</f>
        <v>0.14449314203832517</v>
      </c>
      <c r="X205" s="125">
        <f>ConsolGeog[[#This Row],[COUNTY: Presented CS - 16-17 (2014) '[non additive!']]]*ConsolGeog[[#This Row],[County Stats Distribution Factor]]</f>
        <v>0</v>
      </c>
      <c r="Y205" s="125">
        <f>ConsolGeog[[#This Row],[COUNTY: Presented CS - 16-24 (2014) '[non additive!']]]*ConsolGeog[[#This Row],[County Stats Distribution Factor]]</f>
        <v>0</v>
      </c>
      <c r="Z205" s="125">
        <f>ConsolGeog[[#This Row],[COUNTY: Presented CS - 18-24 (2014) '[non additive!']]]*ConsolGeog[[#This Row],[County Stats Distribution Factor]]</f>
        <v>0</v>
      </c>
      <c r="AA205" s="125">
        <f>ConsolGeog[[#This Row],[COUNTY: Assessed CS - 16-17 (2014) '[non additive!']]]*ConsolGeog[[#This Row],[County Stats Distribution Factor]]</f>
        <v>0</v>
      </c>
      <c r="AB205" s="125">
        <f>ConsolGeog[[#This Row],[COUNTY: Assessed CS - 16-24 (2014) '[non additive!']]]*ConsolGeog[[#This Row],[County Stats Distribution Factor]]</f>
        <v>0</v>
      </c>
      <c r="AC205" s="125">
        <f>ConsolGeog[[#This Row],[COUNTY: Assessed CS - 18-24 (2014) '[non additive!']]]*ConsolGeog[[#This Row],[County Stats Distribution Factor]]</f>
        <v>0</v>
      </c>
      <c r="AD205" s="125" t="str">
        <f>IF(AND(ConsolGeog[[#This Row],[Presented HS - 16-17 (2014)]]+ConsolGeog[[#This Row],[Presented HS - 18-24 (2014)]]&lt;&gt;0,ConsolGeog[[#This Row],[Presented HS - 16-24 (2014)]]&lt;&gt;0),"ERROR","")</f>
        <v/>
      </c>
      <c r="AE205" s="125" t="str">
        <f>IF(AND(ConsolGeog[[#This Row],[Presented CS - 16-17 (2014)]]+ConsolGeog[[#This Row],[Presented CS - 18-24 (2014)]]&lt;&gt;0,ConsolGeog[[#This Row],[Presented CS - 16-24 (2014)]]&lt;&gt;0),"ERROR","")</f>
        <v/>
      </c>
      <c r="AF205" s="125" t="str">
        <f>IF(AND(ConsolGeog[[#This Row],[Assessed HS - 16-17 (2014)]]+ConsolGeog[[#This Row],[Assessed HS - 18-24 (2014)]]&lt;&gt;0,ConsolGeog[[#This Row],[Assessed HS - 16-24 (2014)]]&lt;&gt;0),"ERROR","")</f>
        <v/>
      </c>
      <c r="AG205" s="125" t="str">
        <f>IF(AND(ConsolGeog[[#This Row],[Assessed CS - 16-17 (2014)]]+ConsolGeog[[#This Row],[Assessed CS - 18-24 (2014)]]&lt;&gt;0,ConsolGeog[[#This Row],[Assessed CS - 16-24 (2014)]]&lt;&gt;0),"ERROR","")</f>
        <v/>
      </c>
      <c r="AH20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6" spans="1:35" s="35" customFormat="1">
      <c r="A206" s="38" t="s">
        <v>582</v>
      </c>
      <c r="B206" s="38" t="s">
        <v>583</v>
      </c>
      <c r="C206" s="38">
        <v>254096</v>
      </c>
      <c r="D206" s="38">
        <v>1976.9</v>
      </c>
      <c r="E206" s="38" t="s">
        <v>582</v>
      </c>
      <c r="F206" s="112">
        <f>IF(ISERROR(MATCH(ConsolGeog[[#This Row],[lad14cd]],CentrepointSourced[2014 ONS Code],0)),1,"")</f>
        <v>1</v>
      </c>
      <c r="G206" s="113" t="str">
        <f>TRIM(IF(ConsolGeog[[#This Row],[Not in Centre Point Sourced?]]=1,INDEX(LKP_MissingLATypesDQ[TYPE],MATCH(ConsolGeog[[#This Row],[lad14cd]],LKP_MissingLATypesDQ[ONS_CODE],0)),INDEX(CentrepointSourced[LA Type DQ],MATCH(ConsolGeog[[#This Row],[lad14cd]],CentrepointSourced[2014 ONS Code],0))))</f>
        <v>Unitary</v>
      </c>
      <c r="H206" s="113" t="str">
        <f>IF(OR(ConsolGeog[[#This Row],[LA Type]]="Unitary",ConsolGeog[[#This Row],[LA Type]]="District"),"England",INDEX(CentrepointSourced[Country],MATCH(ConsolGeog[[#This Row],[lad14cd]],CentrepointSourced[2014 ONS Code],0)))</f>
        <v>England</v>
      </c>
      <c r="I20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Tower Hamlets</v>
      </c>
      <c r="J206" s="114">
        <f>SUMIFS(CentrepointSourced[Presented HS - 16-17],CentrepointSourced[2014 ONS Code],ConsolGeog[[#This Row],[lad14cd]],CentrepointSourced[Year],2014)</f>
        <v>0</v>
      </c>
      <c r="K206" s="114">
        <f>SUMIFS(CentrepointSourced[Presented HS - 16-24],CentrepointSourced[2014 ONS Code],ConsolGeog[[#This Row],[lad14cd]],CentrepointSourced[Year],2014)</f>
        <v>0</v>
      </c>
      <c r="L206" s="114">
        <f>SUMIFS(CentrepointSourced[Presented HS - 18-24],CentrepointSourced[2014 ONS Code],ConsolGeog[[#This Row],[lad14cd]],CentrepointSourced[Year],2014)</f>
        <v>0</v>
      </c>
      <c r="M206" s="114">
        <f>SUMIFS(CentrepointSourced[Assessed HS - 16-17],CentrepointSourced[2014 ONS Code],ConsolGeog[[#This Row],[lad14cd]],CentrepointSourced[Year],2014)</f>
        <v>0</v>
      </c>
      <c r="N206" s="114">
        <f>SUMIFS(CentrepointSourced[Assessed HS - 16-24],CentrepointSourced[2014 ONS Code],ConsolGeog[[#This Row],[lad14cd]],CentrepointSourced[Year],2014)</f>
        <v>0</v>
      </c>
      <c r="O206" s="114">
        <f>SUMIFS(CentrepointSourced[Assessed HS - 18-24],CentrepointSourced[2014 ONS Code],ConsolGeog[[#This Row],[lad14cd]],CentrepointSourced[Year],2014)</f>
        <v>0</v>
      </c>
      <c r="P206" s="114">
        <f>SUMIFS(CentrepointSourced[Presented CS - 16-17],CentrepointSourced[Local Authority DQ],ConsolGeog[[#This Row],[County Name]],CentrepointSourced[Year],2014)</f>
        <v>0</v>
      </c>
      <c r="Q206" s="114">
        <f>SUMIFS(CentrepointSourced[Presented CS - 16-24],CentrepointSourced[Local Authority DQ],ConsolGeog[[#This Row],[County Name]],CentrepointSourced[Year],2014)</f>
        <v>0</v>
      </c>
      <c r="R206" s="114">
        <f>SUMIFS(CentrepointSourced[Presented CS - 18-24],CentrepointSourced[Local Authority DQ],ConsolGeog[[#This Row],[County Name]],CentrepointSourced[Year],2014)</f>
        <v>0</v>
      </c>
      <c r="S206" s="114">
        <f>SUMIFS(CentrepointSourced[Assessed CS - 16-17],CentrepointSourced[Local Authority DQ],ConsolGeog[[#This Row],[County Name]],CentrepointSourced[Year],2014)</f>
        <v>0</v>
      </c>
      <c r="T206" s="114">
        <f>SUMIFS(CentrepointSourced[Assessed CS - 16-24],CentrepointSourced[Local Authority DQ],ConsolGeog[[#This Row],[County Name]],CentrepointSourced[Year],2014)</f>
        <v>0</v>
      </c>
      <c r="U206" s="114">
        <f>SUMIFS(CentrepointSourced[Assessed CS - 18-24],CentrepointSourced[Local Authority DQ],ConsolGeog[[#This Row],[County Name]],CentrepointSourced[Year],2014)</f>
        <v>0</v>
      </c>
      <c r="V206" s="114">
        <f>IF(ConsolGeog[[#This Row],[LA Type]]="District",SUMIFS(ConsolGeog[population],ConsolGeog[LA Type],"District",ConsolGeog[County Name],ConsolGeog[[#This Row],[County Name]]),IF(ConsolGeog[[#This Row],[LA Type]]="Unitary",ConsolGeog[[#This Row],[population]],0))</f>
        <v>254096</v>
      </c>
      <c r="W206" s="115">
        <f>IF(ConsolGeog[[#This Row],[COUNTY: Sum of districts'' populations '[non additive!']]]=0,0,ConsolGeog[[#This Row],[population]]/ConsolGeog[[#This Row],[COUNTY: Sum of districts'' populations '[non additive!']]])</f>
        <v>1</v>
      </c>
      <c r="X206" s="125">
        <f>ConsolGeog[[#This Row],[COUNTY: Presented CS - 16-17 (2014) '[non additive!']]]*ConsolGeog[[#This Row],[County Stats Distribution Factor]]</f>
        <v>0</v>
      </c>
      <c r="Y206" s="125">
        <f>ConsolGeog[[#This Row],[COUNTY: Presented CS - 16-24 (2014) '[non additive!']]]*ConsolGeog[[#This Row],[County Stats Distribution Factor]]</f>
        <v>0</v>
      </c>
      <c r="Z206" s="125">
        <f>ConsolGeog[[#This Row],[COUNTY: Presented CS - 18-24 (2014) '[non additive!']]]*ConsolGeog[[#This Row],[County Stats Distribution Factor]]</f>
        <v>0</v>
      </c>
      <c r="AA206" s="125">
        <f>ConsolGeog[[#This Row],[COUNTY: Assessed CS - 16-17 (2014) '[non additive!']]]*ConsolGeog[[#This Row],[County Stats Distribution Factor]]</f>
        <v>0</v>
      </c>
      <c r="AB206" s="125">
        <f>ConsolGeog[[#This Row],[COUNTY: Assessed CS - 16-24 (2014) '[non additive!']]]*ConsolGeog[[#This Row],[County Stats Distribution Factor]]</f>
        <v>0</v>
      </c>
      <c r="AC206" s="125">
        <f>ConsolGeog[[#This Row],[COUNTY: Assessed CS - 18-24 (2014) '[non additive!']]]*ConsolGeog[[#This Row],[County Stats Distribution Factor]]</f>
        <v>0</v>
      </c>
      <c r="AD206" s="125" t="str">
        <f>IF(AND(ConsolGeog[[#This Row],[Presented HS - 16-17 (2014)]]+ConsolGeog[[#This Row],[Presented HS - 18-24 (2014)]]&lt;&gt;0,ConsolGeog[[#This Row],[Presented HS - 16-24 (2014)]]&lt;&gt;0),"ERROR","")</f>
        <v/>
      </c>
      <c r="AE206" s="125" t="str">
        <f>IF(AND(ConsolGeog[[#This Row],[Presented CS - 16-17 (2014)]]+ConsolGeog[[#This Row],[Presented CS - 18-24 (2014)]]&lt;&gt;0,ConsolGeog[[#This Row],[Presented CS - 16-24 (2014)]]&lt;&gt;0),"ERROR","")</f>
        <v/>
      </c>
      <c r="AF206" s="125" t="str">
        <f>IF(AND(ConsolGeog[[#This Row],[Assessed HS - 16-17 (2014)]]+ConsolGeog[[#This Row],[Assessed HS - 18-24 (2014)]]&lt;&gt;0,ConsolGeog[[#This Row],[Assessed HS - 16-24 (2014)]]&lt;&gt;0),"ERROR","")</f>
        <v/>
      </c>
      <c r="AG206" s="125" t="str">
        <f>IF(AND(ConsolGeog[[#This Row],[Assessed CS - 16-17 (2014)]]+ConsolGeog[[#This Row],[Assessed CS - 18-24 (2014)]]&lt;&gt;0,ConsolGeog[[#This Row],[Assessed CS - 16-24 (2014)]]&lt;&gt;0),"ERROR","")</f>
        <v/>
      </c>
      <c r="AH20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7" spans="1:35" s="35" customFormat="1" ht="15" customHeight="1">
      <c r="A207" s="38" t="s">
        <v>581</v>
      </c>
      <c r="B207" s="38" t="s">
        <v>258</v>
      </c>
      <c r="C207" s="38">
        <v>104466</v>
      </c>
      <c r="D207" s="38">
        <v>7671.65</v>
      </c>
      <c r="E207" s="38" t="s">
        <v>581</v>
      </c>
      <c r="F207" s="112" t="str">
        <f>IF(ISERROR(MATCH(ConsolGeog[[#This Row],[lad14cd]],CentrepointSourced[2014 ONS Code],0)),1,"")</f>
        <v/>
      </c>
      <c r="G207" s="113" t="str">
        <f>TRIM(IF(ConsolGeog[[#This Row],[Not in Centre Point Sourced?]]=1,INDEX(LKP_MissingLATypesDQ[TYPE],MATCH(ConsolGeog[[#This Row],[lad14cd]],LKP_MissingLATypesDQ[ONS_CODE],0)),INDEX(CentrepointSourced[LA Type DQ],MATCH(ConsolGeog[[#This Row],[lad14cd]],CentrepointSourced[2014 ONS Code],0))))</f>
        <v>District</v>
      </c>
      <c r="H207" s="113" t="str">
        <f>IF(OR(ConsolGeog[[#This Row],[LA Type]]="Unitary",ConsolGeog[[#This Row],[LA Type]]="District"),"England",INDEX(CentrepointSourced[Country],MATCH(ConsolGeog[[#This Row],[lad14cd]],CentrepointSourced[2014 ONS Code],0)))</f>
        <v>England</v>
      </c>
      <c r="I20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7" s="114">
        <f>SUMIFS(CentrepointSourced[Presented HS - 16-17],CentrepointSourced[2014 ONS Code],ConsolGeog[[#This Row],[lad14cd]],CentrepointSourced[Year],2014)</f>
        <v>0</v>
      </c>
      <c r="K207" s="114">
        <f>SUMIFS(CentrepointSourced[Presented HS - 16-24],CentrepointSourced[2014 ONS Code],ConsolGeog[[#This Row],[lad14cd]],CentrepointSourced[Year],2014)</f>
        <v>0</v>
      </c>
      <c r="L207" s="114">
        <f>SUMIFS(CentrepointSourced[Presented HS - 18-24],CentrepointSourced[2014 ONS Code],ConsolGeog[[#This Row],[lad14cd]],CentrepointSourced[Year],2014)</f>
        <v>0</v>
      </c>
      <c r="M207" s="114">
        <f>SUMIFS(CentrepointSourced[Assessed HS - 16-17],CentrepointSourced[2014 ONS Code],ConsolGeog[[#This Row],[lad14cd]],CentrepointSourced[Year],2014)</f>
        <v>1</v>
      </c>
      <c r="N207" s="114">
        <f>SUMIFS(CentrepointSourced[Assessed HS - 16-24],CentrepointSourced[2014 ONS Code],ConsolGeog[[#This Row],[lad14cd]],CentrepointSourced[Year],2014)</f>
        <v>0</v>
      </c>
      <c r="O207" s="114">
        <f>SUMIFS(CentrepointSourced[Assessed HS - 18-24],CentrepointSourced[2014 ONS Code],ConsolGeog[[#This Row],[lad14cd]],CentrepointSourced[Year],2014)</f>
        <v>45</v>
      </c>
      <c r="P207" s="114">
        <f>SUMIFS(CentrepointSourced[Presented CS - 16-17],CentrepointSourced[Local Authority DQ],ConsolGeog[[#This Row],[County Name]],CentrepointSourced[Year],2014)</f>
        <v>0</v>
      </c>
      <c r="Q207" s="114">
        <f>SUMIFS(CentrepointSourced[Presented CS - 16-24],CentrepointSourced[Local Authority DQ],ConsolGeog[[#This Row],[County Name]],CentrepointSourced[Year],2014)</f>
        <v>0</v>
      </c>
      <c r="R207" s="114">
        <f>SUMIFS(CentrepointSourced[Presented CS - 18-24],CentrepointSourced[Local Authority DQ],ConsolGeog[[#This Row],[County Name]],CentrepointSourced[Year],2014)</f>
        <v>0</v>
      </c>
      <c r="S207" s="114">
        <f>SUMIFS(CentrepointSourced[Assessed CS - 16-17],CentrepointSourced[Local Authority DQ],ConsolGeog[[#This Row],[County Name]],CentrepointSourced[Year],2014)</f>
        <v>0</v>
      </c>
      <c r="T207" s="114">
        <f>SUMIFS(CentrepointSourced[Assessed CS - 16-24],CentrepointSourced[Local Authority DQ],ConsolGeog[[#This Row],[County Name]],CentrepointSourced[Year],2014)</f>
        <v>0</v>
      </c>
      <c r="U207" s="114">
        <f>SUMIFS(CentrepointSourced[Assessed CS - 18-24],CentrepointSourced[Local Authority DQ],ConsolGeog[[#This Row],[County Name]],CentrepointSourced[Year],2014)</f>
        <v>0</v>
      </c>
      <c r="V207" s="114">
        <f>IF(ConsolGeog[[#This Row],[LA Type]]="District",SUMIFS(ConsolGeog[population],ConsolGeog[LA Type],"District",ConsolGeog[County Name],ConsolGeog[[#This Row],[County Name]]),IF(ConsolGeog[[#This Row],[LA Type]]="Unitary",ConsolGeog[[#This Row],[population]],0))</f>
        <v>785802</v>
      </c>
      <c r="W207" s="115">
        <f>IF(ConsolGeog[[#This Row],[COUNTY: Sum of districts'' populations '[non additive!']]]=0,0,ConsolGeog[[#This Row],[population]]/ConsolGeog[[#This Row],[COUNTY: Sum of districts'' populations '[non additive!']]])</f>
        <v>0.13294188612398544</v>
      </c>
      <c r="X207" s="125">
        <f>ConsolGeog[[#This Row],[COUNTY: Presented CS - 16-17 (2014) '[non additive!']]]*ConsolGeog[[#This Row],[County Stats Distribution Factor]]</f>
        <v>0</v>
      </c>
      <c r="Y207" s="125">
        <f>ConsolGeog[[#This Row],[COUNTY: Presented CS - 16-24 (2014) '[non additive!']]]*ConsolGeog[[#This Row],[County Stats Distribution Factor]]</f>
        <v>0</v>
      </c>
      <c r="Z207" s="125">
        <f>ConsolGeog[[#This Row],[COUNTY: Presented CS - 18-24 (2014) '[non additive!']]]*ConsolGeog[[#This Row],[County Stats Distribution Factor]]</f>
        <v>0</v>
      </c>
      <c r="AA207" s="125">
        <f>ConsolGeog[[#This Row],[COUNTY: Assessed CS - 16-17 (2014) '[non additive!']]]*ConsolGeog[[#This Row],[County Stats Distribution Factor]]</f>
        <v>0</v>
      </c>
      <c r="AB207" s="125">
        <f>ConsolGeog[[#This Row],[COUNTY: Assessed CS - 16-24 (2014) '[non additive!']]]*ConsolGeog[[#This Row],[County Stats Distribution Factor]]</f>
        <v>0</v>
      </c>
      <c r="AC207" s="125">
        <f>ConsolGeog[[#This Row],[COUNTY: Assessed CS - 18-24 (2014) '[non additive!']]]*ConsolGeog[[#This Row],[County Stats Distribution Factor]]</f>
        <v>0</v>
      </c>
      <c r="AD207" s="125" t="str">
        <f>IF(AND(ConsolGeog[[#This Row],[Presented HS - 16-17 (2014)]]+ConsolGeog[[#This Row],[Presented HS - 18-24 (2014)]]&lt;&gt;0,ConsolGeog[[#This Row],[Presented HS - 16-24 (2014)]]&lt;&gt;0),"ERROR","")</f>
        <v/>
      </c>
      <c r="AE207" s="125" t="str">
        <f>IF(AND(ConsolGeog[[#This Row],[Presented CS - 16-17 (2014)]]+ConsolGeog[[#This Row],[Presented CS - 18-24 (2014)]]&lt;&gt;0,ConsolGeog[[#This Row],[Presented CS - 16-24 (2014)]]&lt;&gt;0),"ERROR","")</f>
        <v/>
      </c>
      <c r="AF207" s="125" t="str">
        <f>IF(AND(ConsolGeog[[#This Row],[Assessed HS - 16-17 (2014)]]+ConsolGeog[[#This Row],[Assessed HS - 18-24 (2014)]]&lt;&gt;0,ConsolGeog[[#This Row],[Assessed HS - 16-24 (2014)]]&lt;&gt;0),"ERROR","")</f>
        <v/>
      </c>
      <c r="AG207" s="125" t="str">
        <f>IF(AND(ConsolGeog[[#This Row],[Assessed CS - 16-17 (2014)]]+ConsolGeog[[#This Row],[Assessed CS - 18-24 (2014)]]&lt;&gt;0,ConsolGeog[[#This Row],[Assessed CS - 16-24 (2014)]]&lt;&gt;0),"ERROR","")</f>
        <v/>
      </c>
      <c r="AH20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08" spans="1:35">
      <c r="A208" s="38" t="s">
        <v>579</v>
      </c>
      <c r="B208" s="38" t="s">
        <v>580</v>
      </c>
      <c r="C208" s="38">
        <v>114817</v>
      </c>
      <c r="D208" s="38">
        <v>65131.85</v>
      </c>
      <c r="E208" s="38" t="s">
        <v>579</v>
      </c>
      <c r="F208" s="116">
        <f>IF(ISERROR(MATCH(ConsolGeog[[#This Row],[lad14cd]],CentrepointSourced[2014 ONS Code],0)),1,"")</f>
        <v>1</v>
      </c>
      <c r="G208" s="113" t="str">
        <f>TRIM(IF(ConsolGeog[[#This Row],[Not in Centre Point Sourced?]]=1,INDEX(LKP_MissingLATypesDQ[TYPE],MATCH(ConsolGeog[[#This Row],[lad14cd]],LKP_MissingLATypesDQ[ONS_CODE],0)),INDEX(CentrepointSourced[LA Type DQ],MATCH(ConsolGeog[[#This Row],[lad14cd]],CentrepointSourced[2014 ONS Code],0))))</f>
        <v>District</v>
      </c>
      <c r="H208" s="117" t="str">
        <f>IF(OR(ConsolGeog[[#This Row],[LA Type]]="Unitary",ConsolGeog[[#This Row],[LA Type]]="District"),"England",INDEX(CentrepointSourced[Country],MATCH(ConsolGeog[[#This Row],[lad14cd]],CentrepointSourced[2014 ONS Code],0)))</f>
        <v>England</v>
      </c>
      <c r="I20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8" s="114">
        <f>SUMIFS(CentrepointSourced[Presented HS - 16-17],CentrepointSourced[2014 ONS Code],ConsolGeog[[#This Row],[lad14cd]],CentrepointSourced[Year],2014)</f>
        <v>0</v>
      </c>
      <c r="K208" s="114">
        <f>SUMIFS(CentrepointSourced[Presented HS - 16-24],CentrepointSourced[2014 ONS Code],ConsolGeog[[#This Row],[lad14cd]],CentrepointSourced[Year],2014)</f>
        <v>0</v>
      </c>
      <c r="L208" s="114">
        <f>SUMIFS(CentrepointSourced[Presented HS - 18-24],CentrepointSourced[2014 ONS Code],ConsolGeog[[#This Row],[lad14cd]],CentrepointSourced[Year],2014)</f>
        <v>0</v>
      </c>
      <c r="M208" s="114">
        <f>SUMIFS(CentrepointSourced[Assessed HS - 16-17],CentrepointSourced[2014 ONS Code],ConsolGeog[[#This Row],[lad14cd]],CentrepointSourced[Year],2014)</f>
        <v>0</v>
      </c>
      <c r="N208" s="114">
        <f>SUMIFS(CentrepointSourced[Assessed HS - 16-24],CentrepointSourced[2014 ONS Code],ConsolGeog[[#This Row],[lad14cd]],CentrepointSourced[Year],2014)</f>
        <v>0</v>
      </c>
      <c r="O208" s="114">
        <f>SUMIFS(CentrepointSourced[Assessed HS - 18-24],CentrepointSourced[2014 ONS Code],ConsolGeog[[#This Row],[lad14cd]],CentrepointSourced[Year],2014)</f>
        <v>0</v>
      </c>
      <c r="P208" s="114">
        <f>SUMIFS(CentrepointSourced[Presented CS - 16-17],CentrepointSourced[Local Authority DQ],ConsolGeog[[#This Row],[County Name]],CentrepointSourced[Year],2014)</f>
        <v>0</v>
      </c>
      <c r="Q208" s="114">
        <f>SUMIFS(CentrepointSourced[Presented CS - 16-24],CentrepointSourced[Local Authority DQ],ConsolGeog[[#This Row],[County Name]],CentrepointSourced[Year],2014)</f>
        <v>0</v>
      </c>
      <c r="R208" s="114">
        <f>SUMIFS(CentrepointSourced[Presented CS - 18-24],CentrepointSourced[Local Authority DQ],ConsolGeog[[#This Row],[County Name]],CentrepointSourced[Year],2014)</f>
        <v>0</v>
      </c>
      <c r="S208" s="114">
        <f>SUMIFS(CentrepointSourced[Assessed CS - 16-17],CentrepointSourced[Local Authority DQ],ConsolGeog[[#This Row],[County Name]],CentrepointSourced[Year],2014)</f>
        <v>0</v>
      </c>
      <c r="T208" s="114">
        <f>SUMIFS(CentrepointSourced[Assessed CS - 16-24],CentrepointSourced[Local Authority DQ],ConsolGeog[[#This Row],[County Name]],CentrepointSourced[Year],2014)</f>
        <v>0</v>
      </c>
      <c r="U208" s="114">
        <f>SUMIFS(CentrepointSourced[Assessed CS - 18-24],CentrepointSourced[Local Authority DQ],ConsolGeog[[#This Row],[County Name]],CentrepointSourced[Year],2014)</f>
        <v>0</v>
      </c>
      <c r="V208" s="114">
        <f>IF(ConsolGeog[[#This Row],[LA Type]]="District",SUMIFS(ConsolGeog[population],ConsolGeog[LA Type],"District",ConsolGeog[County Name],ConsolGeog[[#This Row],[County Name]]),IF(ConsolGeog[[#This Row],[LA Type]]="Unitary",ConsolGeog[[#This Row],[population]],0))</f>
        <v>785802</v>
      </c>
      <c r="W208" s="115">
        <f>IF(ConsolGeog[[#This Row],[COUNTY: Sum of districts'' populations '[non additive!']]]=0,0,ConsolGeog[[#This Row],[population]]/ConsolGeog[[#This Row],[COUNTY: Sum of districts'' populations '[non additive!']]])</f>
        <v>0.14611441559069588</v>
      </c>
      <c r="X208" s="125">
        <f>ConsolGeog[[#This Row],[COUNTY: Presented CS - 16-17 (2014) '[non additive!']]]*ConsolGeog[[#This Row],[County Stats Distribution Factor]]</f>
        <v>0</v>
      </c>
      <c r="Y208" s="125">
        <f>ConsolGeog[[#This Row],[COUNTY: Presented CS - 16-24 (2014) '[non additive!']]]*ConsolGeog[[#This Row],[County Stats Distribution Factor]]</f>
        <v>0</v>
      </c>
      <c r="Z208" s="125">
        <f>ConsolGeog[[#This Row],[COUNTY: Presented CS - 18-24 (2014) '[non additive!']]]*ConsolGeog[[#This Row],[County Stats Distribution Factor]]</f>
        <v>0</v>
      </c>
      <c r="AA208" s="125">
        <f>ConsolGeog[[#This Row],[COUNTY: Assessed CS - 16-17 (2014) '[non additive!']]]*ConsolGeog[[#This Row],[County Stats Distribution Factor]]</f>
        <v>0</v>
      </c>
      <c r="AB208" s="125">
        <f>ConsolGeog[[#This Row],[COUNTY: Assessed CS - 16-24 (2014) '[non additive!']]]*ConsolGeog[[#This Row],[County Stats Distribution Factor]]</f>
        <v>0</v>
      </c>
      <c r="AC208" s="125">
        <f>ConsolGeog[[#This Row],[COUNTY: Assessed CS - 18-24 (2014) '[non additive!']]]*ConsolGeog[[#This Row],[County Stats Distribution Factor]]</f>
        <v>0</v>
      </c>
      <c r="AD208" s="125" t="str">
        <f>IF(AND(ConsolGeog[[#This Row],[Presented HS - 16-17 (2014)]]+ConsolGeog[[#This Row],[Presented HS - 18-24 (2014)]]&lt;&gt;0,ConsolGeog[[#This Row],[Presented HS - 16-24 (2014)]]&lt;&gt;0),"ERROR","")</f>
        <v/>
      </c>
      <c r="AE208" s="125" t="str">
        <f>IF(AND(ConsolGeog[[#This Row],[Presented CS - 16-17 (2014)]]+ConsolGeog[[#This Row],[Presented CS - 18-24 (2014)]]&lt;&gt;0,ConsolGeog[[#This Row],[Presented CS - 16-24 (2014)]]&lt;&gt;0),"ERROR","")</f>
        <v/>
      </c>
      <c r="AF208" s="125" t="str">
        <f>IF(AND(ConsolGeog[[#This Row],[Assessed HS - 16-17 (2014)]]+ConsolGeog[[#This Row],[Assessed HS - 18-24 (2014)]]&lt;&gt;0,ConsolGeog[[#This Row],[Assessed HS - 16-24 (2014)]]&lt;&gt;0),"ERROR","")</f>
        <v/>
      </c>
      <c r="AG208" s="125" t="str">
        <f>IF(AND(ConsolGeog[[#This Row],[Assessed CS - 16-17 (2014)]]+ConsolGeog[[#This Row],[Assessed CS - 18-24 (2014)]]&lt;&gt;0,ConsolGeog[[#This Row],[Assessed CS - 16-24 (2014)]]&lt;&gt;0),"ERROR","")</f>
        <v/>
      </c>
      <c r="AH20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09" spans="1:35" ht="15" customHeight="1">
      <c r="A209" s="38" t="s">
        <v>578</v>
      </c>
      <c r="B209" s="38" t="s">
        <v>240</v>
      </c>
      <c r="C209" s="38">
        <v>111129</v>
      </c>
      <c r="D209" s="38">
        <v>40923.64</v>
      </c>
      <c r="E209" s="38" t="s">
        <v>578</v>
      </c>
      <c r="F209" s="116" t="str">
        <f>IF(ISERROR(MATCH(ConsolGeog[[#This Row],[lad14cd]],CentrepointSourced[2014 ONS Code],0)),1,"")</f>
        <v/>
      </c>
      <c r="G209" s="113" t="str">
        <f>TRIM(IF(ConsolGeog[[#This Row],[Not in Centre Point Sourced?]]=1,INDEX(LKP_MissingLATypesDQ[TYPE],MATCH(ConsolGeog[[#This Row],[lad14cd]],LKP_MissingLATypesDQ[ONS_CODE],0)),INDEX(CentrepointSourced[LA Type DQ],MATCH(ConsolGeog[[#This Row],[lad14cd]],CentrepointSourced[2014 ONS Code],0))))</f>
        <v>District</v>
      </c>
      <c r="H209" s="117" t="str">
        <f>IF(OR(ConsolGeog[[#This Row],[LA Type]]="Unitary",ConsolGeog[[#This Row],[LA Type]]="District"),"England",INDEX(CentrepointSourced[Country],MATCH(ConsolGeog[[#This Row],[lad14cd]],CentrepointSourced[2014 ONS Code],0)))</f>
        <v>England</v>
      </c>
      <c r="I20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Nottinghamshire</v>
      </c>
      <c r="J209" s="114">
        <f>SUMIFS(CentrepointSourced[Presented HS - 16-17],CentrepointSourced[2014 ONS Code],ConsolGeog[[#This Row],[lad14cd]],CentrepointSourced[Year],2014)</f>
        <v>0</v>
      </c>
      <c r="K209" s="114">
        <f>SUMIFS(CentrepointSourced[Presented HS - 16-24],CentrepointSourced[2014 ONS Code],ConsolGeog[[#This Row],[lad14cd]],CentrepointSourced[Year],2014)</f>
        <v>0</v>
      </c>
      <c r="L209" s="114">
        <f>SUMIFS(CentrepointSourced[Presented HS - 18-24],CentrepointSourced[2014 ONS Code],ConsolGeog[[#This Row],[lad14cd]],CentrepointSourced[Year],2014)</f>
        <v>222</v>
      </c>
      <c r="M209" s="114">
        <f>SUMIFS(CentrepointSourced[Assessed HS - 16-17],CentrepointSourced[2014 ONS Code],ConsolGeog[[#This Row],[lad14cd]],CentrepointSourced[Year],2014)</f>
        <v>0</v>
      </c>
      <c r="N209" s="114">
        <f>SUMIFS(CentrepointSourced[Assessed HS - 16-24],CentrepointSourced[2014 ONS Code],ConsolGeog[[#This Row],[lad14cd]],CentrepointSourced[Year],2014)</f>
        <v>0</v>
      </c>
      <c r="O209" s="114">
        <f>SUMIFS(CentrepointSourced[Assessed HS - 18-24],CentrepointSourced[2014 ONS Code],ConsolGeog[[#This Row],[lad14cd]],CentrepointSourced[Year],2014)</f>
        <v>4</v>
      </c>
      <c r="P209" s="114">
        <f>SUMIFS(CentrepointSourced[Presented CS - 16-17],CentrepointSourced[Local Authority DQ],ConsolGeog[[#This Row],[County Name]],CentrepointSourced[Year],2014)</f>
        <v>0</v>
      </c>
      <c r="Q209" s="114">
        <f>SUMIFS(CentrepointSourced[Presented CS - 16-24],CentrepointSourced[Local Authority DQ],ConsolGeog[[#This Row],[County Name]],CentrepointSourced[Year],2014)</f>
        <v>0</v>
      </c>
      <c r="R209" s="114">
        <f>SUMIFS(CentrepointSourced[Presented CS - 18-24],CentrepointSourced[Local Authority DQ],ConsolGeog[[#This Row],[County Name]],CentrepointSourced[Year],2014)</f>
        <v>0</v>
      </c>
      <c r="S209" s="114">
        <f>SUMIFS(CentrepointSourced[Assessed CS - 16-17],CentrepointSourced[Local Authority DQ],ConsolGeog[[#This Row],[County Name]],CentrepointSourced[Year],2014)</f>
        <v>0</v>
      </c>
      <c r="T209" s="114">
        <f>SUMIFS(CentrepointSourced[Assessed CS - 16-24],CentrepointSourced[Local Authority DQ],ConsolGeog[[#This Row],[County Name]],CentrepointSourced[Year],2014)</f>
        <v>0</v>
      </c>
      <c r="U209" s="114">
        <f>SUMIFS(CentrepointSourced[Assessed CS - 18-24],CentrepointSourced[Local Authority DQ],ConsolGeog[[#This Row],[County Name]],CentrepointSourced[Year],2014)</f>
        <v>0</v>
      </c>
      <c r="V209" s="114">
        <f>IF(ConsolGeog[[#This Row],[LA Type]]="District",SUMIFS(ConsolGeog[population],ConsolGeog[LA Type],"District",ConsolGeog[County Name],ConsolGeog[[#This Row],[County Name]]),IF(ConsolGeog[[#This Row],[LA Type]]="Unitary",ConsolGeog[[#This Row],[population]],0))</f>
        <v>785802</v>
      </c>
      <c r="W209" s="115">
        <f>IF(ConsolGeog[[#This Row],[COUNTY: Sum of districts'' populations '[non additive!']]]=0,0,ConsolGeog[[#This Row],[population]]/ConsolGeog[[#This Row],[COUNTY: Sum of districts'' populations '[non additive!']]])</f>
        <v>0.14142112135118007</v>
      </c>
      <c r="X209" s="125">
        <f>ConsolGeog[[#This Row],[COUNTY: Presented CS - 16-17 (2014) '[non additive!']]]*ConsolGeog[[#This Row],[County Stats Distribution Factor]]</f>
        <v>0</v>
      </c>
      <c r="Y209" s="125">
        <f>ConsolGeog[[#This Row],[COUNTY: Presented CS - 16-24 (2014) '[non additive!']]]*ConsolGeog[[#This Row],[County Stats Distribution Factor]]</f>
        <v>0</v>
      </c>
      <c r="Z209" s="125">
        <f>ConsolGeog[[#This Row],[COUNTY: Presented CS - 18-24 (2014) '[non additive!']]]*ConsolGeog[[#This Row],[County Stats Distribution Factor]]</f>
        <v>0</v>
      </c>
      <c r="AA209" s="125">
        <f>ConsolGeog[[#This Row],[COUNTY: Assessed CS - 16-17 (2014) '[non additive!']]]*ConsolGeog[[#This Row],[County Stats Distribution Factor]]</f>
        <v>0</v>
      </c>
      <c r="AB209" s="125">
        <f>ConsolGeog[[#This Row],[COUNTY: Assessed CS - 16-24 (2014) '[non additive!']]]*ConsolGeog[[#This Row],[County Stats Distribution Factor]]</f>
        <v>0</v>
      </c>
      <c r="AC209" s="125">
        <f>ConsolGeog[[#This Row],[COUNTY: Assessed CS - 18-24 (2014) '[non additive!']]]*ConsolGeog[[#This Row],[County Stats Distribution Factor]]</f>
        <v>0</v>
      </c>
      <c r="AD209" s="125" t="str">
        <f>IF(AND(ConsolGeog[[#This Row],[Presented HS - 16-17 (2014)]]+ConsolGeog[[#This Row],[Presented HS - 18-24 (2014)]]&lt;&gt;0,ConsolGeog[[#This Row],[Presented HS - 16-24 (2014)]]&lt;&gt;0),"ERROR","")</f>
        <v/>
      </c>
      <c r="AE209" s="125" t="str">
        <f>IF(AND(ConsolGeog[[#This Row],[Presented CS - 16-17 (2014)]]+ConsolGeog[[#This Row],[Presented CS - 18-24 (2014)]]&lt;&gt;0,ConsolGeog[[#This Row],[Presented CS - 16-24 (2014)]]&lt;&gt;0),"ERROR","")</f>
        <v/>
      </c>
      <c r="AF209" s="125" t="str">
        <f>IF(AND(ConsolGeog[[#This Row],[Assessed HS - 16-17 (2014)]]+ConsolGeog[[#This Row],[Assessed HS - 18-24 (2014)]]&lt;&gt;0,ConsolGeog[[#This Row],[Assessed HS - 16-24 (2014)]]&lt;&gt;0),"ERROR","")</f>
        <v/>
      </c>
      <c r="AG209" s="125" t="str">
        <f>IF(AND(ConsolGeog[[#This Row],[Assessed CS - 16-17 (2014)]]+ConsolGeog[[#This Row],[Assessed CS - 18-24 (2014)]]&lt;&gt;0,ConsolGeog[[#This Row],[Assessed CS - 16-24 (2014)]]&lt;&gt;0),"ERROR","")</f>
        <v/>
      </c>
      <c r="AH20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0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0" spans="1:35">
      <c r="A210" s="38" t="s">
        <v>576</v>
      </c>
      <c r="B210" s="38" t="s">
        <v>577</v>
      </c>
      <c r="C210" s="38">
        <v>141868</v>
      </c>
      <c r="D210" s="38">
        <v>58876.86</v>
      </c>
      <c r="E210" s="38" t="s">
        <v>576</v>
      </c>
      <c r="F210" s="116">
        <f>IF(ISERROR(MATCH(ConsolGeog[[#This Row],[lad14cd]],CentrepointSourced[2014 ONS Code],0)),1,"")</f>
        <v>1</v>
      </c>
      <c r="G210" s="113" t="str">
        <f>TRIM(IF(ConsolGeog[[#This Row],[Not in Centre Point Sourced?]]=1,INDEX(LKP_MissingLATypesDQ[TYPE],MATCH(ConsolGeog[[#This Row],[lad14cd]],LKP_MissingLATypesDQ[ONS_CODE],0)),INDEX(CentrepointSourced[LA Type DQ],MATCH(ConsolGeog[[#This Row],[lad14cd]],CentrepointSourced[2014 ONS Code],0))))</f>
        <v>District</v>
      </c>
      <c r="H210" s="117" t="str">
        <f>IF(OR(ConsolGeog[[#This Row],[LA Type]]="Unitary",ConsolGeog[[#This Row],[LA Type]]="District"),"England",INDEX(CentrepointSourced[Country],MATCH(ConsolGeog[[#This Row],[lad14cd]],CentrepointSourced[2014 ONS Code],0)))</f>
        <v>England</v>
      </c>
      <c r="I21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0" s="114">
        <f>SUMIFS(CentrepointSourced[Presented HS - 16-17],CentrepointSourced[2014 ONS Code],ConsolGeog[[#This Row],[lad14cd]],CentrepointSourced[Year],2014)</f>
        <v>0</v>
      </c>
      <c r="K210" s="114">
        <f>SUMIFS(CentrepointSourced[Presented HS - 16-24],CentrepointSourced[2014 ONS Code],ConsolGeog[[#This Row],[lad14cd]],CentrepointSourced[Year],2014)</f>
        <v>0</v>
      </c>
      <c r="L210" s="114">
        <f>SUMIFS(CentrepointSourced[Presented HS - 18-24],CentrepointSourced[2014 ONS Code],ConsolGeog[[#This Row],[lad14cd]],CentrepointSourced[Year],2014)</f>
        <v>0</v>
      </c>
      <c r="M210" s="114">
        <f>SUMIFS(CentrepointSourced[Assessed HS - 16-17],CentrepointSourced[2014 ONS Code],ConsolGeog[[#This Row],[lad14cd]],CentrepointSourced[Year],2014)</f>
        <v>0</v>
      </c>
      <c r="N210" s="114">
        <f>SUMIFS(CentrepointSourced[Assessed HS - 16-24],CentrepointSourced[2014 ONS Code],ConsolGeog[[#This Row],[lad14cd]],CentrepointSourced[Year],2014)</f>
        <v>0</v>
      </c>
      <c r="O210" s="114">
        <f>SUMIFS(CentrepointSourced[Assessed HS - 18-24],CentrepointSourced[2014 ONS Code],ConsolGeog[[#This Row],[lad14cd]],CentrepointSourced[Year],2014)</f>
        <v>0</v>
      </c>
      <c r="P210" s="114">
        <f>SUMIFS(CentrepointSourced[Presented CS - 16-17],CentrepointSourced[Local Authority DQ],ConsolGeog[[#This Row],[County Name]],CentrepointSourced[Year],2014)</f>
        <v>51</v>
      </c>
      <c r="Q210" s="114">
        <f>SUMIFS(CentrepointSourced[Presented CS - 16-24],CentrepointSourced[Local Authority DQ],ConsolGeog[[#This Row],[County Name]],CentrepointSourced[Year],2014)</f>
        <v>0</v>
      </c>
      <c r="R210" s="114">
        <f>SUMIFS(CentrepointSourced[Presented CS - 18-24],CentrepointSourced[Local Authority DQ],ConsolGeog[[#This Row],[County Name]],CentrepointSourced[Year],2014)</f>
        <v>0</v>
      </c>
      <c r="S210" s="114">
        <f>SUMIFS(CentrepointSourced[Assessed CS - 16-17],CentrepointSourced[Local Authority DQ],ConsolGeog[[#This Row],[County Name]],CentrepointSourced[Year],2014)</f>
        <v>51</v>
      </c>
      <c r="T210" s="114">
        <f>SUMIFS(CentrepointSourced[Assessed CS - 16-24],CentrepointSourced[Local Authority DQ],ConsolGeog[[#This Row],[County Name]],CentrepointSourced[Year],2014)</f>
        <v>0</v>
      </c>
      <c r="U210" s="114">
        <f>SUMIFS(CentrepointSourced[Assessed CS - 18-24],CentrepointSourced[Local Authority DQ],ConsolGeog[[#This Row],[County Name]],CentrepointSourced[Year],2014)</f>
        <v>0</v>
      </c>
      <c r="V210" s="114">
        <f>IF(ConsolGeog[[#This Row],[LA Type]]="District",SUMIFS(ConsolGeog[population],ConsolGeog[LA Type],"District",ConsolGeog[County Name],ConsolGeog[[#This Row],[County Name]]),IF(ConsolGeog[[#This Row],[LA Type]]="Unitary",ConsolGeog[[#This Row],[population]],0))</f>
        <v>653798</v>
      </c>
      <c r="W210" s="115">
        <f>IF(ConsolGeog[[#This Row],[COUNTY: Sum of districts'' populations '[non additive!']]]=0,0,ConsolGeog[[#This Row],[population]]/ConsolGeog[[#This Row],[COUNTY: Sum of districts'' populations '[non additive!']]])</f>
        <v>0.21699056895248992</v>
      </c>
      <c r="X210" s="125">
        <f>ConsolGeog[[#This Row],[COUNTY: Presented CS - 16-17 (2014) '[non additive!']]]*ConsolGeog[[#This Row],[County Stats Distribution Factor]]</f>
        <v>11.066519016576986</v>
      </c>
      <c r="Y210" s="125">
        <f>ConsolGeog[[#This Row],[COUNTY: Presented CS - 16-24 (2014) '[non additive!']]]*ConsolGeog[[#This Row],[County Stats Distribution Factor]]</f>
        <v>0</v>
      </c>
      <c r="Z210" s="125">
        <f>ConsolGeog[[#This Row],[COUNTY: Presented CS - 18-24 (2014) '[non additive!']]]*ConsolGeog[[#This Row],[County Stats Distribution Factor]]</f>
        <v>0</v>
      </c>
      <c r="AA210" s="125">
        <f>ConsolGeog[[#This Row],[COUNTY: Assessed CS - 16-17 (2014) '[non additive!']]]*ConsolGeog[[#This Row],[County Stats Distribution Factor]]</f>
        <v>11.066519016576986</v>
      </c>
      <c r="AB210" s="125">
        <f>ConsolGeog[[#This Row],[COUNTY: Assessed CS - 16-24 (2014) '[non additive!']]]*ConsolGeog[[#This Row],[County Stats Distribution Factor]]</f>
        <v>0</v>
      </c>
      <c r="AC210" s="125">
        <f>ConsolGeog[[#This Row],[COUNTY: Assessed CS - 18-24 (2014) '[non additive!']]]*ConsolGeog[[#This Row],[County Stats Distribution Factor]]</f>
        <v>0</v>
      </c>
      <c r="AD210" s="125" t="str">
        <f>IF(AND(ConsolGeog[[#This Row],[Presented HS - 16-17 (2014)]]+ConsolGeog[[#This Row],[Presented HS - 18-24 (2014)]]&lt;&gt;0,ConsolGeog[[#This Row],[Presented HS - 16-24 (2014)]]&lt;&gt;0),"ERROR","")</f>
        <v/>
      </c>
      <c r="AE210" s="125" t="str">
        <f>IF(AND(ConsolGeog[[#This Row],[Presented CS - 16-17 (2014)]]+ConsolGeog[[#This Row],[Presented CS - 18-24 (2014)]]&lt;&gt;0,ConsolGeog[[#This Row],[Presented CS - 16-24 (2014)]]&lt;&gt;0),"ERROR","")</f>
        <v/>
      </c>
      <c r="AF210" s="125" t="str">
        <f>IF(AND(ConsolGeog[[#This Row],[Assessed HS - 16-17 (2014)]]+ConsolGeog[[#This Row],[Assessed HS - 18-24 (2014)]]&lt;&gt;0,ConsolGeog[[#This Row],[Assessed HS - 16-24 (2014)]]&lt;&gt;0),"ERROR","")</f>
        <v/>
      </c>
      <c r="AG210" s="125" t="str">
        <f>IF(AND(ConsolGeog[[#This Row],[Assessed CS - 16-17 (2014)]]+ConsolGeog[[#This Row],[Assessed CS - 18-24 (2014)]]&lt;&gt;0,ConsolGeog[[#This Row],[Assessed CS - 16-24 (2014)]]&lt;&gt;0),"ERROR","")</f>
        <v/>
      </c>
      <c r="AH21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1" spans="1:35" ht="15" customHeight="1">
      <c r="A211" s="38" t="s">
        <v>575</v>
      </c>
      <c r="B211" s="38" t="s">
        <v>89</v>
      </c>
      <c r="C211" s="38">
        <v>151906</v>
      </c>
      <c r="D211" s="38">
        <v>4559.58</v>
      </c>
      <c r="E211" s="38" t="s">
        <v>575</v>
      </c>
      <c r="F211" s="116" t="str">
        <f>IF(ISERROR(MATCH(ConsolGeog[[#This Row],[lad14cd]],CentrepointSourced[2014 ONS Code],0)),1,"")</f>
        <v/>
      </c>
      <c r="G211" s="113" t="str">
        <f>TRIM(IF(ConsolGeog[[#This Row],[Not in Centre Point Sourced?]]=1,INDEX(LKP_MissingLATypesDQ[TYPE],MATCH(ConsolGeog[[#This Row],[lad14cd]],LKP_MissingLATypesDQ[ONS_CODE],0)),INDEX(CentrepointSourced[LA Type DQ],MATCH(ConsolGeog[[#This Row],[lad14cd]],CentrepointSourced[2014 ONS Code],0))))</f>
        <v>District</v>
      </c>
      <c r="H211" s="117" t="str">
        <f>IF(OR(ConsolGeog[[#This Row],[LA Type]]="Unitary",ConsolGeog[[#This Row],[LA Type]]="District"),"England",INDEX(CentrepointSourced[Country],MATCH(ConsolGeog[[#This Row],[lad14cd]],CentrepointSourced[2014 ONS Code],0)))</f>
        <v>England</v>
      </c>
      <c r="I21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1" s="114">
        <f>SUMIFS(CentrepointSourced[Presented HS - 16-17],CentrepointSourced[2014 ONS Code],ConsolGeog[[#This Row],[lad14cd]],CentrepointSourced[Year],2014)</f>
        <v>0</v>
      </c>
      <c r="K211" s="114">
        <f>SUMIFS(CentrepointSourced[Presented HS - 16-24],CentrepointSourced[2014 ONS Code],ConsolGeog[[#This Row],[lad14cd]],CentrepointSourced[Year],2014)</f>
        <v>0</v>
      </c>
      <c r="L211" s="114">
        <f>SUMIFS(CentrepointSourced[Presented HS - 18-24],CentrepointSourced[2014 ONS Code],ConsolGeog[[#This Row],[lad14cd]],CentrepointSourced[Year],2014)</f>
        <v>0</v>
      </c>
      <c r="M211" s="114">
        <f>SUMIFS(CentrepointSourced[Assessed HS - 16-17],CentrepointSourced[2014 ONS Code],ConsolGeog[[#This Row],[lad14cd]],CentrepointSourced[Year],2014)</f>
        <v>0</v>
      </c>
      <c r="N211" s="114">
        <f>SUMIFS(CentrepointSourced[Assessed HS - 16-24],CentrepointSourced[2014 ONS Code],ConsolGeog[[#This Row],[lad14cd]],CentrepointSourced[Year],2014)</f>
        <v>0</v>
      </c>
      <c r="O211" s="114">
        <f>SUMIFS(CentrepointSourced[Assessed HS - 18-24],CentrepointSourced[2014 ONS Code],ConsolGeog[[#This Row],[lad14cd]],CentrepointSourced[Year],2014)</f>
        <v>0</v>
      </c>
      <c r="P211" s="114">
        <f>SUMIFS(CentrepointSourced[Presented CS - 16-17],CentrepointSourced[Local Authority DQ],ConsolGeog[[#This Row],[County Name]],CentrepointSourced[Year],2014)</f>
        <v>51</v>
      </c>
      <c r="Q211" s="114">
        <f>SUMIFS(CentrepointSourced[Presented CS - 16-24],CentrepointSourced[Local Authority DQ],ConsolGeog[[#This Row],[County Name]],CentrepointSourced[Year],2014)</f>
        <v>0</v>
      </c>
      <c r="R211" s="114">
        <f>SUMIFS(CentrepointSourced[Presented CS - 18-24],CentrepointSourced[Local Authority DQ],ConsolGeog[[#This Row],[County Name]],CentrepointSourced[Year],2014)</f>
        <v>0</v>
      </c>
      <c r="S211" s="114">
        <f>SUMIFS(CentrepointSourced[Assessed CS - 16-17],CentrepointSourced[Local Authority DQ],ConsolGeog[[#This Row],[County Name]],CentrepointSourced[Year],2014)</f>
        <v>51</v>
      </c>
      <c r="T211" s="114">
        <f>SUMIFS(CentrepointSourced[Assessed CS - 16-24],CentrepointSourced[Local Authority DQ],ConsolGeog[[#This Row],[County Name]],CentrepointSourced[Year],2014)</f>
        <v>0</v>
      </c>
      <c r="U211" s="114">
        <f>SUMIFS(CentrepointSourced[Assessed CS - 18-24],CentrepointSourced[Local Authority DQ],ConsolGeog[[#This Row],[County Name]],CentrepointSourced[Year],2014)</f>
        <v>0</v>
      </c>
      <c r="V211" s="114">
        <f>IF(ConsolGeog[[#This Row],[LA Type]]="District",SUMIFS(ConsolGeog[population],ConsolGeog[LA Type],"District",ConsolGeog[County Name],ConsolGeog[[#This Row],[County Name]]),IF(ConsolGeog[[#This Row],[LA Type]]="Unitary",ConsolGeog[[#This Row],[population]],0))</f>
        <v>653798</v>
      </c>
      <c r="W211" s="115">
        <f>IF(ConsolGeog[[#This Row],[COUNTY: Sum of districts'' populations '[non additive!']]]=0,0,ConsolGeog[[#This Row],[population]]/ConsolGeog[[#This Row],[COUNTY: Sum of districts'' populations '[non additive!']]])</f>
        <v>0.23234393497685829</v>
      </c>
      <c r="X211" s="125">
        <f>ConsolGeog[[#This Row],[COUNTY: Presented CS - 16-17 (2014) '[non additive!']]]*ConsolGeog[[#This Row],[County Stats Distribution Factor]]</f>
        <v>11.849540683819773</v>
      </c>
      <c r="Y211" s="125">
        <f>ConsolGeog[[#This Row],[COUNTY: Presented CS - 16-24 (2014) '[non additive!']]]*ConsolGeog[[#This Row],[County Stats Distribution Factor]]</f>
        <v>0</v>
      </c>
      <c r="Z211" s="125">
        <f>ConsolGeog[[#This Row],[COUNTY: Presented CS - 18-24 (2014) '[non additive!']]]*ConsolGeog[[#This Row],[County Stats Distribution Factor]]</f>
        <v>0</v>
      </c>
      <c r="AA211" s="125">
        <f>ConsolGeog[[#This Row],[COUNTY: Assessed CS - 16-17 (2014) '[non additive!']]]*ConsolGeog[[#This Row],[County Stats Distribution Factor]]</f>
        <v>11.849540683819773</v>
      </c>
      <c r="AB211" s="125">
        <f>ConsolGeog[[#This Row],[COUNTY: Assessed CS - 16-24 (2014) '[non additive!']]]*ConsolGeog[[#This Row],[County Stats Distribution Factor]]</f>
        <v>0</v>
      </c>
      <c r="AC211" s="125">
        <f>ConsolGeog[[#This Row],[COUNTY: Assessed CS - 18-24 (2014) '[non additive!']]]*ConsolGeog[[#This Row],[County Stats Distribution Factor]]</f>
        <v>0</v>
      </c>
      <c r="AD211" s="125" t="str">
        <f>IF(AND(ConsolGeog[[#This Row],[Presented HS - 16-17 (2014)]]+ConsolGeog[[#This Row],[Presented HS - 18-24 (2014)]]&lt;&gt;0,ConsolGeog[[#This Row],[Presented HS - 16-24 (2014)]]&lt;&gt;0),"ERROR","")</f>
        <v/>
      </c>
      <c r="AE211" s="125" t="str">
        <f>IF(AND(ConsolGeog[[#This Row],[Presented CS - 16-17 (2014)]]+ConsolGeog[[#This Row],[Presented CS - 18-24 (2014)]]&lt;&gt;0,ConsolGeog[[#This Row],[Presented CS - 16-24 (2014)]]&lt;&gt;0),"ERROR","")</f>
        <v/>
      </c>
      <c r="AF211" s="125" t="str">
        <f>IF(AND(ConsolGeog[[#This Row],[Assessed HS - 16-17 (2014)]]+ConsolGeog[[#This Row],[Assessed HS - 18-24 (2014)]]&lt;&gt;0,ConsolGeog[[#This Row],[Assessed HS - 16-24 (2014)]]&lt;&gt;0),"ERROR","")</f>
        <v/>
      </c>
      <c r="AG211" s="125" t="str">
        <f>IF(AND(ConsolGeog[[#This Row],[Assessed CS - 16-17 (2014)]]+ConsolGeog[[#This Row],[Assessed CS - 18-24 (2014)]]&lt;&gt;0,ConsolGeog[[#This Row],[Assessed CS - 16-24 (2014)]]&lt;&gt;0),"ERROR","")</f>
        <v/>
      </c>
      <c r="AH21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2" spans="1:35" s="35" customFormat="1">
      <c r="A212" s="38" t="s">
        <v>573</v>
      </c>
      <c r="B212" s="38" t="s">
        <v>574</v>
      </c>
      <c r="C212" s="38">
        <v>134257</v>
      </c>
      <c r="D212" s="38">
        <v>67853.37</v>
      </c>
      <c r="E212" s="38" t="s">
        <v>573</v>
      </c>
      <c r="F212" s="112">
        <f>IF(ISERROR(MATCH(ConsolGeog[[#This Row],[lad14cd]],CentrepointSourced[2014 ONS Code],0)),1,"")</f>
        <v>1</v>
      </c>
      <c r="G212" s="113" t="str">
        <f>TRIM(IF(ConsolGeog[[#This Row],[Not in Centre Point Sourced?]]=1,INDEX(LKP_MissingLATypesDQ[TYPE],MATCH(ConsolGeog[[#This Row],[lad14cd]],LKP_MissingLATypesDQ[ONS_CODE],0)),INDEX(CentrepointSourced[LA Type DQ],MATCH(ConsolGeog[[#This Row],[lad14cd]],CentrepointSourced[2014 ONS Code],0))))</f>
        <v>District</v>
      </c>
      <c r="H212" s="113" t="str">
        <f>IF(OR(ConsolGeog[[#This Row],[LA Type]]="Unitary",ConsolGeog[[#This Row],[LA Type]]="District"),"England",INDEX(CentrepointSourced[Country],MATCH(ConsolGeog[[#This Row],[lad14cd]],CentrepointSourced[2014 ONS Code],0)))</f>
        <v>England</v>
      </c>
      <c r="I21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2" s="114">
        <f>SUMIFS(CentrepointSourced[Presented HS - 16-17],CentrepointSourced[2014 ONS Code],ConsolGeog[[#This Row],[lad14cd]],CentrepointSourced[Year],2014)</f>
        <v>0</v>
      </c>
      <c r="K212" s="114">
        <f>SUMIFS(CentrepointSourced[Presented HS - 16-24],CentrepointSourced[2014 ONS Code],ConsolGeog[[#This Row],[lad14cd]],CentrepointSourced[Year],2014)</f>
        <v>0</v>
      </c>
      <c r="L212" s="114">
        <f>SUMIFS(CentrepointSourced[Presented HS - 18-24],CentrepointSourced[2014 ONS Code],ConsolGeog[[#This Row],[lad14cd]],CentrepointSourced[Year],2014)</f>
        <v>0</v>
      </c>
      <c r="M212" s="114">
        <f>SUMIFS(CentrepointSourced[Assessed HS - 16-17],CentrepointSourced[2014 ONS Code],ConsolGeog[[#This Row],[lad14cd]],CentrepointSourced[Year],2014)</f>
        <v>0</v>
      </c>
      <c r="N212" s="114">
        <f>SUMIFS(CentrepointSourced[Assessed HS - 16-24],CentrepointSourced[2014 ONS Code],ConsolGeog[[#This Row],[lad14cd]],CentrepointSourced[Year],2014)</f>
        <v>0</v>
      </c>
      <c r="O212" s="114">
        <f>SUMIFS(CentrepointSourced[Assessed HS - 18-24],CentrepointSourced[2014 ONS Code],ConsolGeog[[#This Row],[lad14cd]],CentrepointSourced[Year],2014)</f>
        <v>0</v>
      </c>
      <c r="P212" s="114">
        <f>SUMIFS(CentrepointSourced[Presented CS - 16-17],CentrepointSourced[Local Authority DQ],ConsolGeog[[#This Row],[County Name]],CentrepointSourced[Year],2014)</f>
        <v>51</v>
      </c>
      <c r="Q212" s="114">
        <f>SUMIFS(CentrepointSourced[Presented CS - 16-24],CentrepointSourced[Local Authority DQ],ConsolGeog[[#This Row],[County Name]],CentrepointSourced[Year],2014)</f>
        <v>0</v>
      </c>
      <c r="R212" s="114">
        <f>SUMIFS(CentrepointSourced[Presented CS - 18-24],CentrepointSourced[Local Authority DQ],ConsolGeog[[#This Row],[County Name]],CentrepointSourced[Year],2014)</f>
        <v>0</v>
      </c>
      <c r="S212" s="114">
        <f>SUMIFS(CentrepointSourced[Assessed CS - 16-17],CentrepointSourced[Local Authority DQ],ConsolGeog[[#This Row],[County Name]],CentrepointSourced[Year],2014)</f>
        <v>51</v>
      </c>
      <c r="T212" s="114">
        <f>SUMIFS(CentrepointSourced[Assessed CS - 16-24],CentrepointSourced[Local Authority DQ],ConsolGeog[[#This Row],[County Name]],CentrepointSourced[Year],2014)</f>
        <v>0</v>
      </c>
      <c r="U212" s="114">
        <f>SUMIFS(CentrepointSourced[Assessed CS - 18-24],CentrepointSourced[Local Authority DQ],ConsolGeog[[#This Row],[County Name]],CentrepointSourced[Year],2014)</f>
        <v>0</v>
      </c>
      <c r="V212" s="114">
        <f>IF(ConsolGeog[[#This Row],[LA Type]]="District",SUMIFS(ConsolGeog[population],ConsolGeog[LA Type],"District",ConsolGeog[County Name],ConsolGeog[[#This Row],[County Name]]),IF(ConsolGeog[[#This Row],[LA Type]]="Unitary",ConsolGeog[[#This Row],[population]],0))</f>
        <v>653798</v>
      </c>
      <c r="W212" s="115">
        <f>IF(ConsolGeog[[#This Row],[COUNTY: Sum of districts'' populations '[non additive!']]]=0,0,ConsolGeog[[#This Row],[population]]/ConsolGeog[[#This Row],[COUNTY: Sum of districts'' populations '[non additive!']]])</f>
        <v>0.20534935867041501</v>
      </c>
      <c r="X212" s="125">
        <f>ConsolGeog[[#This Row],[COUNTY: Presented CS - 16-17 (2014) '[non additive!']]]*ConsolGeog[[#This Row],[County Stats Distribution Factor]]</f>
        <v>10.472817292191166</v>
      </c>
      <c r="Y212" s="125">
        <f>ConsolGeog[[#This Row],[COUNTY: Presented CS - 16-24 (2014) '[non additive!']]]*ConsolGeog[[#This Row],[County Stats Distribution Factor]]</f>
        <v>0</v>
      </c>
      <c r="Z212" s="125">
        <f>ConsolGeog[[#This Row],[COUNTY: Presented CS - 18-24 (2014) '[non additive!']]]*ConsolGeog[[#This Row],[County Stats Distribution Factor]]</f>
        <v>0</v>
      </c>
      <c r="AA212" s="125">
        <f>ConsolGeog[[#This Row],[COUNTY: Assessed CS - 16-17 (2014) '[non additive!']]]*ConsolGeog[[#This Row],[County Stats Distribution Factor]]</f>
        <v>10.472817292191166</v>
      </c>
      <c r="AB212" s="125">
        <f>ConsolGeog[[#This Row],[COUNTY: Assessed CS - 16-24 (2014) '[non additive!']]]*ConsolGeog[[#This Row],[County Stats Distribution Factor]]</f>
        <v>0</v>
      </c>
      <c r="AC212" s="125">
        <f>ConsolGeog[[#This Row],[COUNTY: Assessed CS - 18-24 (2014) '[non additive!']]]*ConsolGeog[[#This Row],[County Stats Distribution Factor]]</f>
        <v>0</v>
      </c>
      <c r="AD212" s="125" t="str">
        <f>IF(AND(ConsolGeog[[#This Row],[Presented HS - 16-17 (2014)]]+ConsolGeog[[#This Row],[Presented HS - 18-24 (2014)]]&lt;&gt;0,ConsolGeog[[#This Row],[Presented HS - 16-24 (2014)]]&lt;&gt;0),"ERROR","")</f>
        <v/>
      </c>
      <c r="AE212" s="125" t="str">
        <f>IF(AND(ConsolGeog[[#This Row],[Presented CS - 16-17 (2014)]]+ConsolGeog[[#This Row],[Presented CS - 18-24 (2014)]]&lt;&gt;0,ConsolGeog[[#This Row],[Presented CS - 16-24 (2014)]]&lt;&gt;0),"ERROR","")</f>
        <v/>
      </c>
      <c r="AF212" s="125" t="str">
        <f>IF(AND(ConsolGeog[[#This Row],[Assessed HS - 16-17 (2014)]]+ConsolGeog[[#This Row],[Assessed HS - 18-24 (2014)]]&lt;&gt;0,ConsolGeog[[#This Row],[Assessed HS - 16-24 (2014)]]&lt;&gt;0),"ERROR","")</f>
        <v/>
      </c>
      <c r="AG212" s="125" t="str">
        <f>IF(AND(ConsolGeog[[#This Row],[Assessed CS - 16-17 (2014)]]+ConsolGeog[[#This Row],[Assessed CS - 18-24 (2014)]]&lt;&gt;0,ConsolGeog[[#This Row],[Assessed CS - 16-24 (2014)]]&lt;&gt;0),"ERROR","")</f>
        <v/>
      </c>
      <c r="AH21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3" spans="1:35" s="35" customFormat="1">
      <c r="A213" s="38" t="s">
        <v>571</v>
      </c>
      <c r="B213" s="38" t="s">
        <v>572</v>
      </c>
      <c r="C213" s="38">
        <v>120988</v>
      </c>
      <c r="D213" s="38">
        <v>57761.77</v>
      </c>
      <c r="E213" s="38" t="s">
        <v>571</v>
      </c>
      <c r="F213" s="112">
        <f>IF(ISERROR(MATCH(ConsolGeog[[#This Row],[lad14cd]],CentrepointSourced[2014 ONS Code],0)),1,"")</f>
        <v>1</v>
      </c>
      <c r="G213" s="113" t="str">
        <f>TRIM(IF(ConsolGeog[[#This Row],[Not in Centre Point Sourced?]]=1,INDEX(LKP_MissingLATypesDQ[TYPE],MATCH(ConsolGeog[[#This Row],[lad14cd]],LKP_MissingLATypesDQ[ONS_CODE],0)),INDEX(CentrepointSourced[LA Type DQ],MATCH(ConsolGeog[[#This Row],[lad14cd]],CentrepointSourced[2014 ONS Code],0))))</f>
        <v>District</v>
      </c>
      <c r="H213" s="113" t="str">
        <f>IF(OR(ConsolGeog[[#This Row],[LA Type]]="Unitary",ConsolGeog[[#This Row],[LA Type]]="District"),"England",INDEX(CentrepointSourced[Country],MATCH(ConsolGeog[[#This Row],[lad14cd]],CentrepointSourced[2014 ONS Code],0)))</f>
        <v>England</v>
      </c>
      <c r="I21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3" s="114">
        <f>SUMIFS(CentrepointSourced[Presented HS - 16-17],CentrepointSourced[2014 ONS Code],ConsolGeog[[#This Row],[lad14cd]],CentrepointSourced[Year],2014)</f>
        <v>0</v>
      </c>
      <c r="K213" s="114">
        <f>SUMIFS(CentrepointSourced[Presented HS - 16-24],CentrepointSourced[2014 ONS Code],ConsolGeog[[#This Row],[lad14cd]],CentrepointSourced[Year],2014)</f>
        <v>0</v>
      </c>
      <c r="L213" s="114">
        <f>SUMIFS(CentrepointSourced[Presented HS - 18-24],CentrepointSourced[2014 ONS Code],ConsolGeog[[#This Row],[lad14cd]],CentrepointSourced[Year],2014)</f>
        <v>0</v>
      </c>
      <c r="M213" s="114">
        <f>SUMIFS(CentrepointSourced[Assessed HS - 16-17],CentrepointSourced[2014 ONS Code],ConsolGeog[[#This Row],[lad14cd]],CentrepointSourced[Year],2014)</f>
        <v>0</v>
      </c>
      <c r="N213" s="114">
        <f>SUMIFS(CentrepointSourced[Assessed HS - 16-24],CentrepointSourced[2014 ONS Code],ConsolGeog[[#This Row],[lad14cd]],CentrepointSourced[Year],2014)</f>
        <v>0</v>
      </c>
      <c r="O213" s="114">
        <f>SUMIFS(CentrepointSourced[Assessed HS - 18-24],CentrepointSourced[2014 ONS Code],ConsolGeog[[#This Row],[lad14cd]],CentrepointSourced[Year],2014)</f>
        <v>0</v>
      </c>
      <c r="P213" s="114">
        <f>SUMIFS(CentrepointSourced[Presented CS - 16-17],CentrepointSourced[Local Authority DQ],ConsolGeog[[#This Row],[County Name]],CentrepointSourced[Year],2014)</f>
        <v>51</v>
      </c>
      <c r="Q213" s="114">
        <f>SUMIFS(CentrepointSourced[Presented CS - 16-24],CentrepointSourced[Local Authority DQ],ConsolGeog[[#This Row],[County Name]],CentrepointSourced[Year],2014)</f>
        <v>0</v>
      </c>
      <c r="R213" s="114">
        <f>SUMIFS(CentrepointSourced[Presented CS - 18-24],CentrepointSourced[Local Authority DQ],ConsolGeog[[#This Row],[County Name]],CentrepointSourced[Year],2014)</f>
        <v>0</v>
      </c>
      <c r="S213" s="114">
        <f>SUMIFS(CentrepointSourced[Assessed CS - 16-17],CentrepointSourced[Local Authority DQ],ConsolGeog[[#This Row],[County Name]],CentrepointSourced[Year],2014)</f>
        <v>51</v>
      </c>
      <c r="T213" s="114">
        <f>SUMIFS(CentrepointSourced[Assessed CS - 16-24],CentrepointSourced[Local Authority DQ],ConsolGeog[[#This Row],[County Name]],CentrepointSourced[Year],2014)</f>
        <v>0</v>
      </c>
      <c r="U213" s="114">
        <f>SUMIFS(CentrepointSourced[Assessed CS - 18-24],CentrepointSourced[Local Authority DQ],ConsolGeog[[#This Row],[County Name]],CentrepointSourced[Year],2014)</f>
        <v>0</v>
      </c>
      <c r="V213" s="114">
        <f>IF(ConsolGeog[[#This Row],[LA Type]]="District",SUMIFS(ConsolGeog[population],ConsolGeog[LA Type],"District",ConsolGeog[County Name],ConsolGeog[[#This Row],[County Name]]),IF(ConsolGeog[[#This Row],[LA Type]]="Unitary",ConsolGeog[[#This Row],[population]],0))</f>
        <v>653798</v>
      </c>
      <c r="W213" s="115">
        <f>IF(ConsolGeog[[#This Row],[COUNTY: Sum of districts'' populations '[non additive!']]]=0,0,ConsolGeog[[#This Row],[population]]/ConsolGeog[[#This Row],[COUNTY: Sum of districts'' populations '[non additive!']]])</f>
        <v>0.18505409927837038</v>
      </c>
      <c r="X213" s="125">
        <f>ConsolGeog[[#This Row],[COUNTY: Presented CS - 16-17 (2014) '[non additive!']]]*ConsolGeog[[#This Row],[County Stats Distribution Factor]]</f>
        <v>9.4377590631968893</v>
      </c>
      <c r="Y213" s="125">
        <f>ConsolGeog[[#This Row],[COUNTY: Presented CS - 16-24 (2014) '[non additive!']]]*ConsolGeog[[#This Row],[County Stats Distribution Factor]]</f>
        <v>0</v>
      </c>
      <c r="Z213" s="125">
        <f>ConsolGeog[[#This Row],[COUNTY: Presented CS - 18-24 (2014) '[non additive!']]]*ConsolGeog[[#This Row],[County Stats Distribution Factor]]</f>
        <v>0</v>
      </c>
      <c r="AA213" s="125">
        <f>ConsolGeog[[#This Row],[COUNTY: Assessed CS - 16-17 (2014) '[non additive!']]]*ConsolGeog[[#This Row],[County Stats Distribution Factor]]</f>
        <v>9.4377590631968893</v>
      </c>
      <c r="AB213" s="125">
        <f>ConsolGeog[[#This Row],[COUNTY: Assessed CS - 16-24 (2014) '[non additive!']]]*ConsolGeog[[#This Row],[County Stats Distribution Factor]]</f>
        <v>0</v>
      </c>
      <c r="AC213" s="125">
        <f>ConsolGeog[[#This Row],[COUNTY: Assessed CS - 18-24 (2014) '[non additive!']]]*ConsolGeog[[#This Row],[County Stats Distribution Factor]]</f>
        <v>0</v>
      </c>
      <c r="AD213" s="125" t="str">
        <f>IF(AND(ConsolGeog[[#This Row],[Presented HS - 16-17 (2014)]]+ConsolGeog[[#This Row],[Presented HS - 18-24 (2014)]]&lt;&gt;0,ConsolGeog[[#This Row],[Presented HS - 16-24 (2014)]]&lt;&gt;0),"ERROR","")</f>
        <v/>
      </c>
      <c r="AE213" s="125" t="str">
        <f>IF(AND(ConsolGeog[[#This Row],[Presented CS - 16-17 (2014)]]+ConsolGeog[[#This Row],[Presented CS - 18-24 (2014)]]&lt;&gt;0,ConsolGeog[[#This Row],[Presented CS - 16-24 (2014)]]&lt;&gt;0),"ERROR","")</f>
        <v/>
      </c>
      <c r="AF213" s="125" t="str">
        <f>IF(AND(ConsolGeog[[#This Row],[Assessed HS - 16-17 (2014)]]+ConsolGeog[[#This Row],[Assessed HS - 18-24 (2014)]]&lt;&gt;0,ConsolGeog[[#This Row],[Assessed HS - 16-24 (2014)]]&lt;&gt;0),"ERROR","")</f>
        <v/>
      </c>
      <c r="AG213" s="125" t="str">
        <f>IF(AND(ConsolGeog[[#This Row],[Assessed CS - 16-17 (2014)]]+ConsolGeog[[#This Row],[Assessed CS - 18-24 (2014)]]&lt;&gt;0,ConsolGeog[[#This Row],[Assessed CS - 16-24 (2014)]]&lt;&gt;0),"ERROR","")</f>
        <v/>
      </c>
      <c r="AH21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4" spans="1:35" s="35" customFormat="1">
      <c r="A214" s="38" t="s">
        <v>569</v>
      </c>
      <c r="B214" s="38" t="s">
        <v>570</v>
      </c>
      <c r="C214" s="38">
        <v>104779</v>
      </c>
      <c r="D214" s="38">
        <v>71439.929999999993</v>
      </c>
      <c r="E214" s="38" t="s">
        <v>569</v>
      </c>
      <c r="F214" s="112">
        <f>IF(ISERROR(MATCH(ConsolGeog[[#This Row],[lad14cd]],CentrepointSourced[2014 ONS Code],0)),1,"")</f>
        <v>1</v>
      </c>
      <c r="G214" s="113" t="str">
        <f>TRIM(IF(ConsolGeog[[#This Row],[Not in Centre Point Sourced?]]=1,INDEX(LKP_MissingLATypesDQ[TYPE],MATCH(ConsolGeog[[#This Row],[lad14cd]],LKP_MissingLATypesDQ[ONS_CODE],0)),INDEX(CentrepointSourced[LA Type DQ],MATCH(ConsolGeog[[#This Row],[lad14cd]],CentrepointSourced[2014 ONS Code],0))))</f>
        <v>District</v>
      </c>
      <c r="H214" s="113" t="str">
        <f>IF(OR(ConsolGeog[[#This Row],[LA Type]]="Unitary",ConsolGeog[[#This Row],[LA Type]]="District"),"England",INDEX(CentrepointSourced[Country],MATCH(ConsolGeog[[#This Row],[lad14cd]],CentrepointSourced[2014 ONS Code],0)))</f>
        <v>England</v>
      </c>
      <c r="I21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Oxfordshire</v>
      </c>
      <c r="J214" s="114">
        <f>SUMIFS(CentrepointSourced[Presented HS - 16-17],CentrepointSourced[2014 ONS Code],ConsolGeog[[#This Row],[lad14cd]],CentrepointSourced[Year],2014)</f>
        <v>0</v>
      </c>
      <c r="K214" s="114">
        <f>SUMIFS(CentrepointSourced[Presented HS - 16-24],CentrepointSourced[2014 ONS Code],ConsolGeog[[#This Row],[lad14cd]],CentrepointSourced[Year],2014)</f>
        <v>0</v>
      </c>
      <c r="L214" s="114">
        <f>SUMIFS(CentrepointSourced[Presented HS - 18-24],CentrepointSourced[2014 ONS Code],ConsolGeog[[#This Row],[lad14cd]],CentrepointSourced[Year],2014)</f>
        <v>0</v>
      </c>
      <c r="M214" s="114">
        <f>SUMIFS(CentrepointSourced[Assessed HS - 16-17],CentrepointSourced[2014 ONS Code],ConsolGeog[[#This Row],[lad14cd]],CentrepointSourced[Year],2014)</f>
        <v>0</v>
      </c>
      <c r="N214" s="114">
        <f>SUMIFS(CentrepointSourced[Assessed HS - 16-24],CentrepointSourced[2014 ONS Code],ConsolGeog[[#This Row],[lad14cd]],CentrepointSourced[Year],2014)</f>
        <v>0</v>
      </c>
      <c r="O214" s="114">
        <f>SUMIFS(CentrepointSourced[Assessed HS - 18-24],CentrepointSourced[2014 ONS Code],ConsolGeog[[#This Row],[lad14cd]],CentrepointSourced[Year],2014)</f>
        <v>0</v>
      </c>
      <c r="P214" s="114">
        <f>SUMIFS(CentrepointSourced[Presented CS - 16-17],CentrepointSourced[Local Authority DQ],ConsolGeog[[#This Row],[County Name]],CentrepointSourced[Year],2014)</f>
        <v>51</v>
      </c>
      <c r="Q214" s="114">
        <f>SUMIFS(CentrepointSourced[Presented CS - 16-24],CentrepointSourced[Local Authority DQ],ConsolGeog[[#This Row],[County Name]],CentrepointSourced[Year],2014)</f>
        <v>0</v>
      </c>
      <c r="R214" s="114">
        <f>SUMIFS(CentrepointSourced[Presented CS - 18-24],CentrepointSourced[Local Authority DQ],ConsolGeog[[#This Row],[County Name]],CentrepointSourced[Year],2014)</f>
        <v>0</v>
      </c>
      <c r="S214" s="114">
        <f>SUMIFS(CentrepointSourced[Assessed CS - 16-17],CentrepointSourced[Local Authority DQ],ConsolGeog[[#This Row],[County Name]],CentrepointSourced[Year],2014)</f>
        <v>51</v>
      </c>
      <c r="T214" s="114">
        <f>SUMIFS(CentrepointSourced[Assessed CS - 16-24],CentrepointSourced[Local Authority DQ],ConsolGeog[[#This Row],[County Name]],CentrepointSourced[Year],2014)</f>
        <v>0</v>
      </c>
      <c r="U214" s="114">
        <f>SUMIFS(CentrepointSourced[Assessed CS - 18-24],CentrepointSourced[Local Authority DQ],ConsolGeog[[#This Row],[County Name]],CentrepointSourced[Year],2014)</f>
        <v>0</v>
      </c>
      <c r="V214" s="114">
        <f>IF(ConsolGeog[[#This Row],[LA Type]]="District",SUMIFS(ConsolGeog[population],ConsolGeog[LA Type],"District",ConsolGeog[County Name],ConsolGeog[[#This Row],[County Name]]),IF(ConsolGeog[[#This Row],[LA Type]]="Unitary",ConsolGeog[[#This Row],[population]],0))</f>
        <v>653798</v>
      </c>
      <c r="W214" s="115">
        <f>IF(ConsolGeog[[#This Row],[COUNTY: Sum of districts'' populations '[non additive!']]]=0,0,ConsolGeog[[#This Row],[population]]/ConsolGeog[[#This Row],[COUNTY: Sum of districts'' populations '[non additive!']]])</f>
        <v>0.16026203812186637</v>
      </c>
      <c r="X214" s="125">
        <f>ConsolGeog[[#This Row],[COUNTY: Presented CS - 16-17 (2014) '[non additive!']]]*ConsolGeog[[#This Row],[County Stats Distribution Factor]]</f>
        <v>8.1733639442151844</v>
      </c>
      <c r="Y214" s="125">
        <f>ConsolGeog[[#This Row],[COUNTY: Presented CS - 16-24 (2014) '[non additive!']]]*ConsolGeog[[#This Row],[County Stats Distribution Factor]]</f>
        <v>0</v>
      </c>
      <c r="Z214" s="125">
        <f>ConsolGeog[[#This Row],[COUNTY: Presented CS - 18-24 (2014) '[non additive!']]]*ConsolGeog[[#This Row],[County Stats Distribution Factor]]</f>
        <v>0</v>
      </c>
      <c r="AA214" s="125">
        <f>ConsolGeog[[#This Row],[COUNTY: Assessed CS - 16-17 (2014) '[non additive!']]]*ConsolGeog[[#This Row],[County Stats Distribution Factor]]</f>
        <v>8.1733639442151844</v>
      </c>
      <c r="AB214" s="125">
        <f>ConsolGeog[[#This Row],[COUNTY: Assessed CS - 16-24 (2014) '[non additive!']]]*ConsolGeog[[#This Row],[County Stats Distribution Factor]]</f>
        <v>0</v>
      </c>
      <c r="AC214" s="125">
        <f>ConsolGeog[[#This Row],[COUNTY: Assessed CS - 18-24 (2014) '[non additive!']]]*ConsolGeog[[#This Row],[County Stats Distribution Factor]]</f>
        <v>0</v>
      </c>
      <c r="AD214" s="125" t="str">
        <f>IF(AND(ConsolGeog[[#This Row],[Presented HS - 16-17 (2014)]]+ConsolGeog[[#This Row],[Presented HS - 18-24 (2014)]]&lt;&gt;0,ConsolGeog[[#This Row],[Presented HS - 16-24 (2014)]]&lt;&gt;0),"ERROR","")</f>
        <v/>
      </c>
      <c r="AE214" s="125" t="str">
        <f>IF(AND(ConsolGeog[[#This Row],[Presented CS - 16-17 (2014)]]+ConsolGeog[[#This Row],[Presented CS - 18-24 (2014)]]&lt;&gt;0,ConsolGeog[[#This Row],[Presented CS - 16-24 (2014)]]&lt;&gt;0),"ERROR","")</f>
        <v/>
      </c>
      <c r="AF214" s="125" t="str">
        <f>IF(AND(ConsolGeog[[#This Row],[Assessed HS - 16-17 (2014)]]+ConsolGeog[[#This Row],[Assessed HS - 18-24 (2014)]]&lt;&gt;0,ConsolGeog[[#This Row],[Assessed HS - 16-24 (2014)]]&lt;&gt;0),"ERROR","")</f>
        <v/>
      </c>
      <c r="AG214" s="125" t="str">
        <f>IF(AND(ConsolGeog[[#This Row],[Assessed CS - 16-17 (2014)]]+ConsolGeog[[#This Row],[Assessed CS - 18-24 (2014)]]&lt;&gt;0,ConsolGeog[[#This Row],[Assessed CS - 16-24 (2014)]]&lt;&gt;0),"ERROR","")</f>
        <v/>
      </c>
      <c r="AH21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5" spans="1:35" s="35" customFormat="1" ht="15" customHeight="1">
      <c r="A215" s="38" t="s">
        <v>568</v>
      </c>
      <c r="B215" s="38" t="s">
        <v>250</v>
      </c>
      <c r="C215" s="38">
        <v>109279</v>
      </c>
      <c r="D215" s="38">
        <v>73943.509999999995</v>
      </c>
      <c r="E215" s="38" t="s">
        <v>568</v>
      </c>
      <c r="F215" s="112" t="str">
        <f>IF(ISERROR(MATCH(ConsolGeog[[#This Row],[lad14cd]],CentrepointSourced[2014 ONS Code],0)),1,"")</f>
        <v/>
      </c>
      <c r="G215" s="113" t="str">
        <f>TRIM(IF(ConsolGeog[[#This Row],[Not in Centre Point Sourced?]]=1,INDEX(LKP_MissingLATypesDQ[TYPE],MATCH(ConsolGeog[[#This Row],[lad14cd]],LKP_MissingLATypesDQ[ONS_CODE],0)),INDEX(CentrepointSourced[LA Type DQ],MATCH(ConsolGeog[[#This Row],[lad14cd]],CentrepointSourced[2014 ONS Code],0))))</f>
        <v>District</v>
      </c>
      <c r="H215" s="113" t="str">
        <f>IF(OR(ConsolGeog[[#This Row],[LA Type]]="Unitary",ConsolGeog[[#This Row],[LA Type]]="District"),"England",INDEX(CentrepointSourced[Country],MATCH(ConsolGeog[[#This Row],[lad14cd]],CentrepointSourced[2014 ONS Code],0)))</f>
        <v>England</v>
      </c>
      <c r="I21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5" s="114">
        <f>SUMIFS(CentrepointSourced[Presented HS - 16-17],CentrepointSourced[2014 ONS Code],ConsolGeog[[#This Row],[lad14cd]],CentrepointSourced[Year],2014)</f>
        <v>0</v>
      </c>
      <c r="K215" s="114">
        <f>SUMIFS(CentrepointSourced[Presented HS - 16-24],CentrepointSourced[2014 ONS Code],ConsolGeog[[#This Row],[lad14cd]],CentrepointSourced[Year],2014)</f>
        <v>0</v>
      </c>
      <c r="L215" s="114">
        <f>SUMIFS(CentrepointSourced[Presented HS - 18-24],CentrepointSourced[2014 ONS Code],ConsolGeog[[#This Row],[lad14cd]],CentrepointSourced[Year],2014)</f>
        <v>0</v>
      </c>
      <c r="M215" s="114">
        <f>SUMIFS(CentrepointSourced[Assessed HS - 16-17],CentrepointSourced[2014 ONS Code],ConsolGeog[[#This Row],[lad14cd]],CentrepointSourced[Year],2014)</f>
        <v>3</v>
      </c>
      <c r="N215" s="114">
        <f>SUMIFS(CentrepointSourced[Assessed HS - 16-24],CentrepointSourced[2014 ONS Code],ConsolGeog[[#This Row],[lad14cd]],CentrepointSourced[Year],2014)</f>
        <v>0</v>
      </c>
      <c r="O215" s="114">
        <f>SUMIFS(CentrepointSourced[Assessed HS - 18-24],CentrepointSourced[2014 ONS Code],ConsolGeog[[#This Row],[lad14cd]],CentrepointSourced[Year],2014)</f>
        <v>43</v>
      </c>
      <c r="P215" s="114">
        <f>SUMIFS(CentrepointSourced[Presented CS - 16-17],CentrepointSourced[Local Authority DQ],ConsolGeog[[#This Row],[County Name]],CentrepointSourced[Year],2014)</f>
        <v>79</v>
      </c>
      <c r="Q215" s="114">
        <f>SUMIFS(CentrepointSourced[Presented CS - 16-24],CentrepointSourced[Local Authority DQ],ConsolGeog[[#This Row],[County Name]],CentrepointSourced[Year],2014)</f>
        <v>0</v>
      </c>
      <c r="R215" s="114">
        <f>SUMIFS(CentrepointSourced[Presented CS - 18-24],CentrepointSourced[Local Authority DQ],ConsolGeog[[#This Row],[County Name]],CentrepointSourced[Year],2014)</f>
        <v>2</v>
      </c>
      <c r="S215" s="114">
        <f>SUMIFS(CentrepointSourced[Assessed CS - 16-17],CentrepointSourced[Local Authority DQ],ConsolGeog[[#This Row],[County Name]],CentrepointSourced[Year],2014)</f>
        <v>69</v>
      </c>
      <c r="T215" s="114">
        <f>SUMIFS(CentrepointSourced[Assessed CS - 16-24],CentrepointSourced[Local Authority DQ],ConsolGeog[[#This Row],[County Name]],CentrepointSourced[Year],2014)</f>
        <v>0</v>
      </c>
      <c r="U215" s="114">
        <f>SUMIFS(CentrepointSourced[Assessed CS - 18-24],CentrepointSourced[Local Authority DQ],ConsolGeog[[#This Row],[County Name]],CentrepointSourced[Year],2014)</f>
        <v>0</v>
      </c>
      <c r="V215" s="114">
        <f>IF(ConsolGeog[[#This Row],[LA Type]]="District",SUMIFS(ConsolGeog[population],ConsolGeog[LA Type],"District",ConsolGeog[County Name],ConsolGeog[[#This Row],[County Name]]),IF(ConsolGeog[[#This Row],[LA Type]]="Unitary",ConsolGeog[[#This Row],[population]],0))</f>
        <v>529972</v>
      </c>
      <c r="W215" s="115">
        <f>IF(ConsolGeog[[#This Row],[COUNTY: Sum of districts'' populations '[non additive!']]]=0,0,ConsolGeog[[#This Row],[population]]/ConsolGeog[[#This Row],[COUNTY: Sum of districts'' populations '[non additive!']]])</f>
        <v>0.20619768591548232</v>
      </c>
      <c r="X215" s="125">
        <f>ConsolGeog[[#This Row],[COUNTY: Presented CS - 16-17 (2014) '[non additive!']]]*ConsolGeog[[#This Row],[County Stats Distribution Factor]]</f>
        <v>16.289617187323103</v>
      </c>
      <c r="Y215" s="125">
        <f>ConsolGeog[[#This Row],[COUNTY: Presented CS - 16-24 (2014) '[non additive!']]]*ConsolGeog[[#This Row],[County Stats Distribution Factor]]</f>
        <v>0</v>
      </c>
      <c r="Z215" s="125">
        <f>ConsolGeog[[#This Row],[COUNTY: Presented CS - 18-24 (2014) '[non additive!']]]*ConsolGeog[[#This Row],[County Stats Distribution Factor]]</f>
        <v>0.41239537183096464</v>
      </c>
      <c r="AA215" s="125">
        <f>ConsolGeog[[#This Row],[COUNTY: Assessed CS - 16-17 (2014) '[non additive!']]]*ConsolGeog[[#This Row],[County Stats Distribution Factor]]</f>
        <v>14.227640328168279</v>
      </c>
      <c r="AB215" s="125">
        <f>ConsolGeog[[#This Row],[COUNTY: Assessed CS - 16-24 (2014) '[non additive!']]]*ConsolGeog[[#This Row],[County Stats Distribution Factor]]</f>
        <v>0</v>
      </c>
      <c r="AC215" s="125">
        <f>ConsolGeog[[#This Row],[COUNTY: Assessed CS - 18-24 (2014) '[non additive!']]]*ConsolGeog[[#This Row],[County Stats Distribution Factor]]</f>
        <v>0</v>
      </c>
      <c r="AD215" s="125" t="str">
        <f>IF(AND(ConsolGeog[[#This Row],[Presented HS - 16-17 (2014)]]+ConsolGeog[[#This Row],[Presented HS - 18-24 (2014)]]&lt;&gt;0,ConsolGeog[[#This Row],[Presented HS - 16-24 (2014)]]&lt;&gt;0),"ERROR","")</f>
        <v/>
      </c>
      <c r="AE215" s="125" t="str">
        <f>IF(AND(ConsolGeog[[#This Row],[Presented CS - 16-17 (2014)]]+ConsolGeog[[#This Row],[Presented CS - 18-24 (2014)]]&lt;&gt;0,ConsolGeog[[#This Row],[Presented CS - 16-24 (2014)]]&lt;&gt;0),"ERROR","")</f>
        <v/>
      </c>
      <c r="AF215" s="125" t="str">
        <f>IF(AND(ConsolGeog[[#This Row],[Assessed HS - 16-17 (2014)]]+ConsolGeog[[#This Row],[Assessed HS - 18-24 (2014)]]&lt;&gt;0,ConsolGeog[[#This Row],[Assessed HS - 16-24 (2014)]]&lt;&gt;0),"ERROR","")</f>
        <v/>
      </c>
      <c r="AG215" s="125" t="str">
        <f>IF(AND(ConsolGeog[[#This Row],[Assessed CS - 16-17 (2014)]]+ConsolGeog[[#This Row],[Assessed CS - 18-24 (2014)]]&lt;&gt;0,ConsolGeog[[#This Row],[Assessed CS - 16-24 (2014)]]&lt;&gt;0),"ERROR","")</f>
        <v/>
      </c>
      <c r="AH21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16" spans="1:35">
      <c r="A216" s="38" t="s">
        <v>566</v>
      </c>
      <c r="B216" s="38" t="s">
        <v>567</v>
      </c>
      <c r="C216" s="38">
        <v>114588</v>
      </c>
      <c r="D216" s="38">
        <v>56436.28</v>
      </c>
      <c r="E216" s="38" t="s">
        <v>566</v>
      </c>
      <c r="F216" s="116">
        <f>IF(ISERROR(MATCH(ConsolGeog[[#This Row],[lad14cd]],CentrepointSourced[2014 ONS Code],0)),1,"")</f>
        <v>1</v>
      </c>
      <c r="G216" s="113" t="str">
        <f>TRIM(IF(ConsolGeog[[#This Row],[Not in Centre Point Sourced?]]=1,INDEX(LKP_MissingLATypesDQ[TYPE],MATCH(ConsolGeog[[#This Row],[lad14cd]],LKP_MissingLATypesDQ[ONS_CODE],0)),INDEX(CentrepointSourced[LA Type DQ],MATCH(ConsolGeog[[#This Row],[lad14cd]],CentrepointSourced[2014 ONS Code],0))))</f>
        <v>District</v>
      </c>
      <c r="H216" s="117" t="str">
        <f>IF(OR(ConsolGeog[[#This Row],[LA Type]]="Unitary",ConsolGeog[[#This Row],[LA Type]]="District"),"England",INDEX(CentrepointSourced[Country],MATCH(ConsolGeog[[#This Row],[lad14cd]],CentrepointSourced[2014 ONS Code],0)))</f>
        <v>England</v>
      </c>
      <c r="I21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6" s="114">
        <f>SUMIFS(CentrepointSourced[Presented HS - 16-17],CentrepointSourced[2014 ONS Code],ConsolGeog[[#This Row],[lad14cd]],CentrepointSourced[Year],2014)</f>
        <v>0</v>
      </c>
      <c r="K216" s="114">
        <f>SUMIFS(CentrepointSourced[Presented HS - 16-24],CentrepointSourced[2014 ONS Code],ConsolGeog[[#This Row],[lad14cd]],CentrepointSourced[Year],2014)</f>
        <v>0</v>
      </c>
      <c r="L216" s="114">
        <f>SUMIFS(CentrepointSourced[Presented HS - 18-24],CentrepointSourced[2014 ONS Code],ConsolGeog[[#This Row],[lad14cd]],CentrepointSourced[Year],2014)</f>
        <v>0</v>
      </c>
      <c r="M216" s="114">
        <f>SUMIFS(CentrepointSourced[Assessed HS - 16-17],CentrepointSourced[2014 ONS Code],ConsolGeog[[#This Row],[lad14cd]],CentrepointSourced[Year],2014)</f>
        <v>0</v>
      </c>
      <c r="N216" s="114">
        <f>SUMIFS(CentrepointSourced[Assessed HS - 16-24],CentrepointSourced[2014 ONS Code],ConsolGeog[[#This Row],[lad14cd]],CentrepointSourced[Year],2014)</f>
        <v>0</v>
      </c>
      <c r="O216" s="114">
        <f>SUMIFS(CentrepointSourced[Assessed HS - 18-24],CentrepointSourced[2014 ONS Code],ConsolGeog[[#This Row],[lad14cd]],CentrepointSourced[Year],2014)</f>
        <v>0</v>
      </c>
      <c r="P216" s="114">
        <f>SUMIFS(CentrepointSourced[Presented CS - 16-17],CentrepointSourced[Local Authority DQ],ConsolGeog[[#This Row],[County Name]],CentrepointSourced[Year],2014)</f>
        <v>79</v>
      </c>
      <c r="Q216" s="114">
        <f>SUMIFS(CentrepointSourced[Presented CS - 16-24],CentrepointSourced[Local Authority DQ],ConsolGeog[[#This Row],[County Name]],CentrepointSourced[Year],2014)</f>
        <v>0</v>
      </c>
      <c r="R216" s="114">
        <f>SUMIFS(CentrepointSourced[Presented CS - 18-24],CentrepointSourced[Local Authority DQ],ConsolGeog[[#This Row],[County Name]],CentrepointSourced[Year],2014)</f>
        <v>2</v>
      </c>
      <c r="S216" s="114">
        <f>SUMIFS(CentrepointSourced[Assessed CS - 16-17],CentrepointSourced[Local Authority DQ],ConsolGeog[[#This Row],[County Name]],CentrepointSourced[Year],2014)</f>
        <v>69</v>
      </c>
      <c r="T216" s="114">
        <f>SUMIFS(CentrepointSourced[Assessed CS - 16-24],CentrepointSourced[Local Authority DQ],ConsolGeog[[#This Row],[County Name]],CentrepointSourced[Year],2014)</f>
        <v>0</v>
      </c>
      <c r="U216" s="114">
        <f>SUMIFS(CentrepointSourced[Assessed CS - 18-24],CentrepointSourced[Local Authority DQ],ConsolGeog[[#This Row],[County Name]],CentrepointSourced[Year],2014)</f>
        <v>0</v>
      </c>
      <c r="V216" s="114">
        <f>IF(ConsolGeog[[#This Row],[LA Type]]="District",SUMIFS(ConsolGeog[population],ConsolGeog[LA Type],"District",ConsolGeog[County Name],ConsolGeog[[#This Row],[County Name]]),IF(ConsolGeog[[#This Row],[LA Type]]="Unitary",ConsolGeog[[#This Row],[population]],0))</f>
        <v>529972</v>
      </c>
      <c r="W216" s="115">
        <f>IF(ConsolGeog[[#This Row],[COUNTY: Sum of districts'' populations '[non additive!']]]=0,0,ConsolGeog[[#This Row],[population]]/ConsolGeog[[#This Row],[COUNTY: Sum of districts'' populations '[non additive!']]])</f>
        <v>0.21621519627452015</v>
      </c>
      <c r="X216" s="125">
        <f>ConsolGeog[[#This Row],[COUNTY: Presented CS - 16-17 (2014) '[non additive!']]]*ConsolGeog[[#This Row],[County Stats Distribution Factor]]</f>
        <v>17.081000505687093</v>
      </c>
      <c r="Y216" s="125">
        <f>ConsolGeog[[#This Row],[COUNTY: Presented CS - 16-24 (2014) '[non additive!']]]*ConsolGeog[[#This Row],[County Stats Distribution Factor]]</f>
        <v>0</v>
      </c>
      <c r="Z216" s="125">
        <f>ConsolGeog[[#This Row],[COUNTY: Presented CS - 18-24 (2014) '[non additive!']]]*ConsolGeog[[#This Row],[County Stats Distribution Factor]]</f>
        <v>0.43243039254904031</v>
      </c>
      <c r="AA216" s="125">
        <f>ConsolGeog[[#This Row],[COUNTY: Assessed CS - 16-17 (2014) '[non additive!']]]*ConsolGeog[[#This Row],[County Stats Distribution Factor]]</f>
        <v>14.918848542941891</v>
      </c>
      <c r="AB216" s="125">
        <f>ConsolGeog[[#This Row],[COUNTY: Assessed CS - 16-24 (2014) '[non additive!']]]*ConsolGeog[[#This Row],[County Stats Distribution Factor]]</f>
        <v>0</v>
      </c>
      <c r="AC216" s="125">
        <f>ConsolGeog[[#This Row],[COUNTY: Assessed CS - 18-24 (2014) '[non additive!']]]*ConsolGeog[[#This Row],[County Stats Distribution Factor]]</f>
        <v>0</v>
      </c>
      <c r="AD216" s="125" t="str">
        <f>IF(AND(ConsolGeog[[#This Row],[Presented HS - 16-17 (2014)]]+ConsolGeog[[#This Row],[Presented HS - 18-24 (2014)]]&lt;&gt;0,ConsolGeog[[#This Row],[Presented HS - 16-24 (2014)]]&lt;&gt;0),"ERROR","")</f>
        <v/>
      </c>
      <c r="AE216" s="125" t="str">
        <f>IF(AND(ConsolGeog[[#This Row],[Presented CS - 16-17 (2014)]]+ConsolGeog[[#This Row],[Presented CS - 18-24 (2014)]]&lt;&gt;0,ConsolGeog[[#This Row],[Presented CS - 16-24 (2014)]]&lt;&gt;0),"ERROR","")</f>
        <v/>
      </c>
      <c r="AF216" s="125" t="str">
        <f>IF(AND(ConsolGeog[[#This Row],[Assessed HS - 16-17 (2014)]]+ConsolGeog[[#This Row],[Assessed HS - 18-24 (2014)]]&lt;&gt;0,ConsolGeog[[#This Row],[Assessed HS - 16-24 (2014)]]&lt;&gt;0),"ERROR","")</f>
        <v/>
      </c>
      <c r="AG216" s="125" t="str">
        <f>IF(AND(ConsolGeog[[#This Row],[Assessed CS - 16-17 (2014)]]+ConsolGeog[[#This Row],[Assessed CS - 18-24 (2014)]]&lt;&gt;0,ConsolGeog[[#This Row],[Assessed CS - 16-24 (2014)]]&lt;&gt;0),"ERROR","")</f>
        <v/>
      </c>
      <c r="AH21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7" spans="1:35" s="35" customFormat="1">
      <c r="A217" s="38" t="s">
        <v>564</v>
      </c>
      <c r="B217" s="38" t="s">
        <v>565</v>
      </c>
      <c r="C217" s="38">
        <v>161243</v>
      </c>
      <c r="D217" s="38">
        <v>95904.23</v>
      </c>
      <c r="E217" s="38" t="s">
        <v>564</v>
      </c>
      <c r="F217" s="112">
        <f>IF(ISERROR(MATCH(ConsolGeog[[#This Row],[lad14cd]],CentrepointSourced[2014 ONS Code],0)),1,"")</f>
        <v>1</v>
      </c>
      <c r="G217" s="113" t="str">
        <f>TRIM(IF(ConsolGeog[[#This Row],[Not in Centre Point Sourced?]]=1,INDEX(LKP_MissingLATypesDQ[TYPE],MATCH(ConsolGeog[[#This Row],[lad14cd]],LKP_MissingLATypesDQ[ONS_CODE],0)),INDEX(CentrepointSourced[LA Type DQ],MATCH(ConsolGeog[[#This Row],[lad14cd]],CentrepointSourced[2014 ONS Code],0))))</f>
        <v>District</v>
      </c>
      <c r="H217" s="113" t="str">
        <f>IF(OR(ConsolGeog[[#This Row],[LA Type]]="Unitary",ConsolGeog[[#This Row],[LA Type]]="District"),"England",INDEX(CentrepointSourced[Country],MATCH(ConsolGeog[[#This Row],[lad14cd]],CentrepointSourced[2014 ONS Code],0)))</f>
        <v>England</v>
      </c>
      <c r="I21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7" s="114">
        <f>SUMIFS(CentrepointSourced[Presented HS - 16-17],CentrepointSourced[2014 ONS Code],ConsolGeog[[#This Row],[lad14cd]],CentrepointSourced[Year],2014)</f>
        <v>0</v>
      </c>
      <c r="K217" s="114">
        <f>SUMIFS(CentrepointSourced[Presented HS - 16-24],CentrepointSourced[2014 ONS Code],ConsolGeog[[#This Row],[lad14cd]],CentrepointSourced[Year],2014)</f>
        <v>0</v>
      </c>
      <c r="L217" s="114">
        <f>SUMIFS(CentrepointSourced[Presented HS - 18-24],CentrepointSourced[2014 ONS Code],ConsolGeog[[#This Row],[lad14cd]],CentrepointSourced[Year],2014)</f>
        <v>0</v>
      </c>
      <c r="M217" s="114">
        <f>SUMIFS(CentrepointSourced[Assessed HS - 16-17],CentrepointSourced[2014 ONS Code],ConsolGeog[[#This Row],[lad14cd]],CentrepointSourced[Year],2014)</f>
        <v>0</v>
      </c>
      <c r="N217" s="114">
        <f>SUMIFS(CentrepointSourced[Assessed HS - 16-24],CentrepointSourced[2014 ONS Code],ConsolGeog[[#This Row],[lad14cd]],CentrepointSourced[Year],2014)</f>
        <v>0</v>
      </c>
      <c r="O217" s="114">
        <f>SUMIFS(CentrepointSourced[Assessed HS - 18-24],CentrepointSourced[2014 ONS Code],ConsolGeog[[#This Row],[lad14cd]],CentrepointSourced[Year],2014)</f>
        <v>0</v>
      </c>
      <c r="P217" s="114">
        <f>SUMIFS(CentrepointSourced[Presented CS - 16-17],CentrepointSourced[Local Authority DQ],ConsolGeog[[#This Row],[County Name]],CentrepointSourced[Year],2014)</f>
        <v>79</v>
      </c>
      <c r="Q217" s="114">
        <f>SUMIFS(CentrepointSourced[Presented CS - 16-24],CentrepointSourced[Local Authority DQ],ConsolGeog[[#This Row],[County Name]],CentrepointSourced[Year],2014)</f>
        <v>0</v>
      </c>
      <c r="R217" s="114">
        <f>SUMIFS(CentrepointSourced[Presented CS - 18-24],CentrepointSourced[Local Authority DQ],ConsolGeog[[#This Row],[County Name]],CentrepointSourced[Year],2014)</f>
        <v>2</v>
      </c>
      <c r="S217" s="114">
        <f>SUMIFS(CentrepointSourced[Assessed CS - 16-17],CentrepointSourced[Local Authority DQ],ConsolGeog[[#This Row],[County Name]],CentrepointSourced[Year],2014)</f>
        <v>69</v>
      </c>
      <c r="T217" s="114">
        <f>SUMIFS(CentrepointSourced[Assessed CS - 16-24],CentrepointSourced[Local Authority DQ],ConsolGeog[[#This Row],[County Name]],CentrepointSourced[Year],2014)</f>
        <v>0</v>
      </c>
      <c r="U217" s="114">
        <f>SUMIFS(CentrepointSourced[Assessed CS - 18-24],CentrepointSourced[Local Authority DQ],ConsolGeog[[#This Row],[County Name]],CentrepointSourced[Year],2014)</f>
        <v>0</v>
      </c>
      <c r="V217" s="114">
        <f>IF(ConsolGeog[[#This Row],[LA Type]]="District",SUMIFS(ConsolGeog[population],ConsolGeog[LA Type],"District",ConsolGeog[County Name],ConsolGeog[[#This Row],[County Name]]),IF(ConsolGeog[[#This Row],[LA Type]]="Unitary",ConsolGeog[[#This Row],[population]],0))</f>
        <v>529972</v>
      </c>
      <c r="W217" s="115">
        <f>IF(ConsolGeog[[#This Row],[COUNTY: Sum of districts'' populations '[non additive!']]]=0,0,ConsolGeog[[#This Row],[population]]/ConsolGeog[[#This Row],[COUNTY: Sum of districts'' populations '[non additive!']]])</f>
        <v>0.30424814895881291</v>
      </c>
      <c r="X217" s="125">
        <f>ConsolGeog[[#This Row],[COUNTY: Presented CS - 16-17 (2014) '[non additive!']]]*ConsolGeog[[#This Row],[County Stats Distribution Factor]]</f>
        <v>24.03560376774622</v>
      </c>
      <c r="Y217" s="125">
        <f>ConsolGeog[[#This Row],[COUNTY: Presented CS - 16-24 (2014) '[non additive!']]]*ConsolGeog[[#This Row],[County Stats Distribution Factor]]</f>
        <v>0</v>
      </c>
      <c r="Z217" s="125">
        <f>ConsolGeog[[#This Row],[COUNTY: Presented CS - 18-24 (2014) '[non additive!']]]*ConsolGeog[[#This Row],[County Stats Distribution Factor]]</f>
        <v>0.60849629791762583</v>
      </c>
      <c r="AA217" s="125">
        <f>ConsolGeog[[#This Row],[COUNTY: Assessed CS - 16-17 (2014) '[non additive!']]]*ConsolGeog[[#This Row],[County Stats Distribution Factor]]</f>
        <v>20.99312227815809</v>
      </c>
      <c r="AB217" s="125">
        <f>ConsolGeog[[#This Row],[COUNTY: Assessed CS - 16-24 (2014) '[non additive!']]]*ConsolGeog[[#This Row],[County Stats Distribution Factor]]</f>
        <v>0</v>
      </c>
      <c r="AC217" s="125">
        <f>ConsolGeog[[#This Row],[COUNTY: Assessed CS - 18-24 (2014) '[non additive!']]]*ConsolGeog[[#This Row],[County Stats Distribution Factor]]</f>
        <v>0</v>
      </c>
      <c r="AD217" s="125" t="str">
        <f>IF(AND(ConsolGeog[[#This Row],[Presented HS - 16-17 (2014)]]+ConsolGeog[[#This Row],[Presented HS - 18-24 (2014)]]&lt;&gt;0,ConsolGeog[[#This Row],[Presented HS - 16-24 (2014)]]&lt;&gt;0),"ERROR","")</f>
        <v/>
      </c>
      <c r="AE217" s="125" t="str">
        <f>IF(AND(ConsolGeog[[#This Row],[Presented CS - 16-17 (2014)]]+ConsolGeog[[#This Row],[Presented CS - 18-24 (2014)]]&lt;&gt;0,ConsolGeog[[#This Row],[Presented CS - 16-24 (2014)]]&lt;&gt;0),"ERROR","")</f>
        <v/>
      </c>
      <c r="AF217" s="125" t="str">
        <f>IF(AND(ConsolGeog[[#This Row],[Assessed HS - 16-17 (2014)]]+ConsolGeog[[#This Row],[Assessed HS - 18-24 (2014)]]&lt;&gt;0,ConsolGeog[[#This Row],[Assessed HS - 16-24 (2014)]]&lt;&gt;0),"ERROR","")</f>
        <v/>
      </c>
      <c r="AG217" s="125" t="str">
        <f>IF(AND(ConsolGeog[[#This Row],[Assessed CS - 16-17 (2014)]]+ConsolGeog[[#This Row],[Assessed CS - 18-24 (2014)]]&lt;&gt;0,ConsolGeog[[#This Row],[Assessed CS - 16-24 (2014)]]&lt;&gt;0),"ERROR","")</f>
        <v/>
      </c>
      <c r="AH21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18" spans="1:35" s="35" customFormat="1" ht="15" customHeight="1">
      <c r="A218" s="38" t="s">
        <v>563</v>
      </c>
      <c r="B218" s="38" t="s">
        <v>156</v>
      </c>
      <c r="C218" s="38">
        <v>110187</v>
      </c>
      <c r="D218" s="38">
        <v>46236.29</v>
      </c>
      <c r="E218" s="38" t="s">
        <v>563</v>
      </c>
      <c r="F218" s="112" t="str">
        <f>IF(ISERROR(MATCH(ConsolGeog[[#This Row],[lad14cd]],CentrepointSourced[2014 ONS Code],0)),1,"")</f>
        <v/>
      </c>
      <c r="G218" s="113" t="str">
        <f>TRIM(IF(ConsolGeog[[#This Row],[Not in Centre Point Sourced?]]=1,INDEX(LKP_MissingLATypesDQ[TYPE],MATCH(ConsolGeog[[#This Row],[lad14cd]],LKP_MissingLATypesDQ[ONS_CODE],0)),INDEX(CentrepointSourced[LA Type DQ],MATCH(ConsolGeog[[#This Row],[lad14cd]],CentrepointSourced[2014 ONS Code],0))))</f>
        <v>District</v>
      </c>
      <c r="H218" s="113" t="str">
        <f>IF(OR(ConsolGeog[[#This Row],[LA Type]]="Unitary",ConsolGeog[[#This Row],[LA Type]]="District"),"England",INDEX(CentrepointSourced[Country],MATCH(ConsolGeog[[#This Row],[lad14cd]],CentrepointSourced[2014 ONS Code],0)))</f>
        <v>England</v>
      </c>
      <c r="I21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8" s="114">
        <f>SUMIFS(CentrepointSourced[Presented HS - 16-17],CentrepointSourced[2014 ONS Code],ConsolGeog[[#This Row],[lad14cd]],CentrepointSourced[Year],2014)</f>
        <v>0</v>
      </c>
      <c r="K218" s="114">
        <f>SUMIFS(CentrepointSourced[Presented HS - 16-24],CentrepointSourced[2014 ONS Code],ConsolGeog[[#This Row],[lad14cd]],CentrepointSourced[Year],2014)</f>
        <v>0</v>
      </c>
      <c r="L218" s="114">
        <f>SUMIFS(CentrepointSourced[Presented HS - 18-24],CentrepointSourced[2014 ONS Code],ConsolGeog[[#This Row],[lad14cd]],CentrepointSourced[Year],2014)</f>
        <v>0</v>
      </c>
      <c r="M218" s="114">
        <f>SUMIFS(CentrepointSourced[Assessed HS - 16-17],CentrepointSourced[2014 ONS Code],ConsolGeog[[#This Row],[lad14cd]],CentrepointSourced[Year],2014)</f>
        <v>2</v>
      </c>
      <c r="N218" s="114">
        <f>SUMIFS(CentrepointSourced[Assessed HS - 16-24],CentrepointSourced[2014 ONS Code],ConsolGeog[[#This Row],[lad14cd]],CentrepointSourced[Year],2014)</f>
        <v>0</v>
      </c>
      <c r="O218" s="114">
        <f>SUMIFS(CentrepointSourced[Assessed HS - 18-24],CentrepointSourced[2014 ONS Code],ConsolGeog[[#This Row],[lad14cd]],CentrepointSourced[Year],2014)</f>
        <v>51</v>
      </c>
      <c r="P218" s="114">
        <f>SUMIFS(CentrepointSourced[Presented CS - 16-17],CentrepointSourced[Local Authority DQ],ConsolGeog[[#This Row],[County Name]],CentrepointSourced[Year],2014)</f>
        <v>79</v>
      </c>
      <c r="Q218" s="114">
        <f>SUMIFS(CentrepointSourced[Presented CS - 16-24],CentrepointSourced[Local Authority DQ],ConsolGeog[[#This Row],[County Name]],CentrepointSourced[Year],2014)</f>
        <v>0</v>
      </c>
      <c r="R218" s="114">
        <f>SUMIFS(CentrepointSourced[Presented CS - 18-24],CentrepointSourced[Local Authority DQ],ConsolGeog[[#This Row],[County Name]],CentrepointSourced[Year],2014)</f>
        <v>2</v>
      </c>
      <c r="S218" s="114">
        <f>SUMIFS(CentrepointSourced[Assessed CS - 16-17],CentrepointSourced[Local Authority DQ],ConsolGeog[[#This Row],[County Name]],CentrepointSourced[Year],2014)</f>
        <v>69</v>
      </c>
      <c r="T218" s="114">
        <f>SUMIFS(CentrepointSourced[Assessed CS - 16-24],CentrepointSourced[Local Authority DQ],ConsolGeog[[#This Row],[County Name]],CentrepointSourced[Year],2014)</f>
        <v>0</v>
      </c>
      <c r="U218" s="114">
        <f>SUMIFS(CentrepointSourced[Assessed CS - 18-24],CentrepointSourced[Local Authority DQ],ConsolGeog[[#This Row],[County Name]],CentrepointSourced[Year],2014)</f>
        <v>0</v>
      </c>
      <c r="V218" s="114">
        <f>IF(ConsolGeog[[#This Row],[LA Type]]="District",SUMIFS(ConsolGeog[population],ConsolGeog[LA Type],"District",ConsolGeog[County Name],ConsolGeog[[#This Row],[County Name]]),IF(ConsolGeog[[#This Row],[LA Type]]="Unitary",ConsolGeog[[#This Row],[population]],0))</f>
        <v>529972</v>
      </c>
      <c r="W218" s="115">
        <f>IF(ConsolGeog[[#This Row],[COUNTY: Sum of districts'' populations '[non additive!']]]=0,0,ConsolGeog[[#This Row],[population]]/ConsolGeog[[#This Row],[COUNTY: Sum of districts'' populations '[non additive!']]])</f>
        <v>0.20791098397651198</v>
      </c>
      <c r="X218" s="125">
        <f>ConsolGeog[[#This Row],[COUNTY: Presented CS - 16-17 (2014) '[non additive!']]]*ConsolGeog[[#This Row],[County Stats Distribution Factor]]</f>
        <v>16.424967734144445</v>
      </c>
      <c r="Y218" s="125">
        <f>ConsolGeog[[#This Row],[COUNTY: Presented CS - 16-24 (2014) '[non additive!']]]*ConsolGeog[[#This Row],[County Stats Distribution Factor]]</f>
        <v>0</v>
      </c>
      <c r="Z218" s="125">
        <f>ConsolGeog[[#This Row],[COUNTY: Presented CS - 18-24 (2014) '[non additive!']]]*ConsolGeog[[#This Row],[County Stats Distribution Factor]]</f>
        <v>0.41582196795302395</v>
      </c>
      <c r="AA218" s="125">
        <f>ConsolGeog[[#This Row],[COUNTY: Assessed CS - 16-17 (2014) '[non additive!']]]*ConsolGeog[[#This Row],[County Stats Distribution Factor]]</f>
        <v>14.345857894379327</v>
      </c>
      <c r="AB218" s="125">
        <f>ConsolGeog[[#This Row],[COUNTY: Assessed CS - 16-24 (2014) '[non additive!']]]*ConsolGeog[[#This Row],[County Stats Distribution Factor]]</f>
        <v>0</v>
      </c>
      <c r="AC218" s="125">
        <f>ConsolGeog[[#This Row],[COUNTY: Assessed CS - 18-24 (2014) '[non additive!']]]*ConsolGeog[[#This Row],[County Stats Distribution Factor]]</f>
        <v>0</v>
      </c>
      <c r="AD218" s="125" t="str">
        <f>IF(AND(ConsolGeog[[#This Row],[Presented HS - 16-17 (2014)]]+ConsolGeog[[#This Row],[Presented HS - 18-24 (2014)]]&lt;&gt;0,ConsolGeog[[#This Row],[Presented HS - 16-24 (2014)]]&lt;&gt;0),"ERROR","")</f>
        <v/>
      </c>
      <c r="AE218" s="125" t="str">
        <f>IF(AND(ConsolGeog[[#This Row],[Presented CS - 16-17 (2014)]]+ConsolGeog[[#This Row],[Presented CS - 18-24 (2014)]]&lt;&gt;0,ConsolGeog[[#This Row],[Presented CS - 16-24 (2014)]]&lt;&gt;0),"ERROR","")</f>
        <v/>
      </c>
      <c r="AF218" s="125" t="str">
        <f>IF(AND(ConsolGeog[[#This Row],[Assessed HS - 16-17 (2014)]]+ConsolGeog[[#This Row],[Assessed HS - 18-24 (2014)]]&lt;&gt;0,ConsolGeog[[#This Row],[Assessed HS - 16-24 (2014)]]&lt;&gt;0),"ERROR","")</f>
        <v/>
      </c>
      <c r="AG218" s="125" t="str">
        <f>IF(AND(ConsolGeog[[#This Row],[Assessed CS - 16-17 (2014)]]+ConsolGeog[[#This Row],[Assessed CS - 18-24 (2014)]]&lt;&gt;0,ConsolGeog[[#This Row],[Assessed CS - 16-24 (2014)]]&lt;&gt;0),"ERROR","")</f>
        <v/>
      </c>
      <c r="AH21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19" spans="1:35" s="35" customFormat="1">
      <c r="A219" s="38" t="s">
        <v>561</v>
      </c>
      <c r="B219" s="38" t="s">
        <v>562</v>
      </c>
      <c r="C219" s="38">
        <v>34675</v>
      </c>
      <c r="D219" s="38">
        <v>72534.509999999995</v>
      </c>
      <c r="E219" s="38" t="s">
        <v>561</v>
      </c>
      <c r="F219" s="112">
        <f>IF(ISERROR(MATCH(ConsolGeog[[#This Row],[lad14cd]],CentrepointSourced[2014 ONS Code],0)),1,"")</f>
        <v>1</v>
      </c>
      <c r="G219" s="113" t="str">
        <f>TRIM(IF(ConsolGeog[[#This Row],[Not in Centre Point Sourced?]]=1,INDEX(LKP_MissingLATypesDQ[TYPE],MATCH(ConsolGeog[[#This Row],[lad14cd]],LKP_MissingLATypesDQ[ONS_CODE],0)),INDEX(CentrepointSourced[LA Type DQ],MATCH(ConsolGeog[[#This Row],[lad14cd]],CentrepointSourced[2014 ONS Code],0))))</f>
        <v>District</v>
      </c>
      <c r="H219" s="113" t="str">
        <f>IF(OR(ConsolGeog[[#This Row],[LA Type]]="Unitary",ConsolGeog[[#This Row],[LA Type]]="District"),"England",INDEX(CentrepointSourced[Country],MATCH(ConsolGeog[[#This Row],[lad14cd]],CentrepointSourced[2014 ONS Code],0)))</f>
        <v>England</v>
      </c>
      <c r="I21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Somerset</v>
      </c>
      <c r="J219" s="114">
        <f>SUMIFS(CentrepointSourced[Presented HS - 16-17],CentrepointSourced[2014 ONS Code],ConsolGeog[[#This Row],[lad14cd]],CentrepointSourced[Year],2014)</f>
        <v>0</v>
      </c>
      <c r="K219" s="114">
        <f>SUMIFS(CentrepointSourced[Presented HS - 16-24],CentrepointSourced[2014 ONS Code],ConsolGeog[[#This Row],[lad14cd]],CentrepointSourced[Year],2014)</f>
        <v>0</v>
      </c>
      <c r="L219" s="114">
        <f>SUMIFS(CentrepointSourced[Presented HS - 18-24],CentrepointSourced[2014 ONS Code],ConsolGeog[[#This Row],[lad14cd]],CentrepointSourced[Year],2014)</f>
        <v>0</v>
      </c>
      <c r="M219" s="114">
        <f>SUMIFS(CentrepointSourced[Assessed HS - 16-17],CentrepointSourced[2014 ONS Code],ConsolGeog[[#This Row],[lad14cd]],CentrepointSourced[Year],2014)</f>
        <v>0</v>
      </c>
      <c r="N219" s="114">
        <f>SUMIFS(CentrepointSourced[Assessed HS - 16-24],CentrepointSourced[2014 ONS Code],ConsolGeog[[#This Row],[lad14cd]],CentrepointSourced[Year],2014)</f>
        <v>0</v>
      </c>
      <c r="O219" s="114">
        <f>SUMIFS(CentrepointSourced[Assessed HS - 18-24],CentrepointSourced[2014 ONS Code],ConsolGeog[[#This Row],[lad14cd]],CentrepointSourced[Year],2014)</f>
        <v>0</v>
      </c>
      <c r="P219" s="114">
        <f>SUMIFS(CentrepointSourced[Presented CS - 16-17],CentrepointSourced[Local Authority DQ],ConsolGeog[[#This Row],[County Name]],CentrepointSourced[Year],2014)</f>
        <v>79</v>
      </c>
      <c r="Q219" s="114">
        <f>SUMIFS(CentrepointSourced[Presented CS - 16-24],CentrepointSourced[Local Authority DQ],ConsolGeog[[#This Row],[County Name]],CentrepointSourced[Year],2014)</f>
        <v>0</v>
      </c>
      <c r="R219" s="114">
        <f>SUMIFS(CentrepointSourced[Presented CS - 18-24],CentrepointSourced[Local Authority DQ],ConsolGeog[[#This Row],[County Name]],CentrepointSourced[Year],2014)</f>
        <v>2</v>
      </c>
      <c r="S219" s="114">
        <f>SUMIFS(CentrepointSourced[Assessed CS - 16-17],CentrepointSourced[Local Authority DQ],ConsolGeog[[#This Row],[County Name]],CentrepointSourced[Year],2014)</f>
        <v>69</v>
      </c>
      <c r="T219" s="114">
        <f>SUMIFS(CentrepointSourced[Assessed CS - 16-24],CentrepointSourced[Local Authority DQ],ConsolGeog[[#This Row],[County Name]],CentrepointSourced[Year],2014)</f>
        <v>0</v>
      </c>
      <c r="U219" s="114">
        <f>SUMIFS(CentrepointSourced[Assessed CS - 18-24],CentrepointSourced[Local Authority DQ],ConsolGeog[[#This Row],[County Name]],CentrepointSourced[Year],2014)</f>
        <v>0</v>
      </c>
      <c r="V219" s="114">
        <f>IF(ConsolGeog[[#This Row],[LA Type]]="District",SUMIFS(ConsolGeog[population],ConsolGeog[LA Type],"District",ConsolGeog[County Name],ConsolGeog[[#This Row],[County Name]]),IF(ConsolGeog[[#This Row],[LA Type]]="Unitary",ConsolGeog[[#This Row],[population]],0))</f>
        <v>529972</v>
      </c>
      <c r="W219" s="115">
        <f>IF(ConsolGeog[[#This Row],[COUNTY: Sum of districts'' populations '[non additive!']]]=0,0,ConsolGeog[[#This Row],[population]]/ConsolGeog[[#This Row],[COUNTY: Sum of districts'' populations '[non additive!']]])</f>
        <v>6.5427984874672621E-2</v>
      </c>
      <c r="X219" s="125">
        <f>ConsolGeog[[#This Row],[COUNTY: Presented CS - 16-17 (2014) '[non additive!']]]*ConsolGeog[[#This Row],[County Stats Distribution Factor]]</f>
        <v>5.1688108050991373</v>
      </c>
      <c r="Y219" s="125">
        <f>ConsolGeog[[#This Row],[COUNTY: Presented CS - 16-24 (2014) '[non additive!']]]*ConsolGeog[[#This Row],[County Stats Distribution Factor]]</f>
        <v>0</v>
      </c>
      <c r="Z219" s="125">
        <f>ConsolGeog[[#This Row],[COUNTY: Presented CS - 18-24 (2014) '[non additive!']]]*ConsolGeog[[#This Row],[County Stats Distribution Factor]]</f>
        <v>0.13085596974934524</v>
      </c>
      <c r="AA219" s="125">
        <f>ConsolGeog[[#This Row],[COUNTY: Assessed CS - 16-17 (2014) '[non additive!']]]*ConsolGeog[[#This Row],[County Stats Distribution Factor]]</f>
        <v>4.5145309563524112</v>
      </c>
      <c r="AB219" s="125">
        <f>ConsolGeog[[#This Row],[COUNTY: Assessed CS - 16-24 (2014) '[non additive!']]]*ConsolGeog[[#This Row],[County Stats Distribution Factor]]</f>
        <v>0</v>
      </c>
      <c r="AC219" s="125">
        <f>ConsolGeog[[#This Row],[COUNTY: Assessed CS - 18-24 (2014) '[non additive!']]]*ConsolGeog[[#This Row],[County Stats Distribution Factor]]</f>
        <v>0</v>
      </c>
      <c r="AD219" s="125" t="str">
        <f>IF(AND(ConsolGeog[[#This Row],[Presented HS - 16-17 (2014)]]+ConsolGeog[[#This Row],[Presented HS - 18-24 (2014)]]&lt;&gt;0,ConsolGeog[[#This Row],[Presented HS - 16-24 (2014)]]&lt;&gt;0),"ERROR","")</f>
        <v/>
      </c>
      <c r="AE219" s="125" t="str">
        <f>IF(AND(ConsolGeog[[#This Row],[Presented CS - 16-17 (2014)]]+ConsolGeog[[#This Row],[Presented CS - 18-24 (2014)]]&lt;&gt;0,ConsolGeog[[#This Row],[Presented CS - 16-24 (2014)]]&lt;&gt;0),"ERROR","")</f>
        <v/>
      </c>
      <c r="AF219" s="125" t="str">
        <f>IF(AND(ConsolGeog[[#This Row],[Assessed HS - 16-17 (2014)]]+ConsolGeog[[#This Row],[Assessed HS - 18-24 (2014)]]&lt;&gt;0,ConsolGeog[[#This Row],[Assessed HS - 16-24 (2014)]]&lt;&gt;0),"ERROR","")</f>
        <v/>
      </c>
      <c r="AG219" s="125" t="str">
        <f>IF(AND(ConsolGeog[[#This Row],[Assessed CS - 16-17 (2014)]]+ConsolGeog[[#This Row],[Assessed CS - 18-24 (2014)]]&lt;&gt;0,ConsolGeog[[#This Row],[Assessed CS - 16-24 (2014)]]&lt;&gt;0),"ERROR","")</f>
        <v/>
      </c>
      <c r="AH21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1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0" spans="1:35" s="35" customFormat="1" ht="15" customHeight="1">
      <c r="A220" s="38" t="s">
        <v>560</v>
      </c>
      <c r="B220" s="38" t="s">
        <v>59</v>
      </c>
      <c r="C220" s="38">
        <v>97462</v>
      </c>
      <c r="D220" s="38">
        <v>7888.09</v>
      </c>
      <c r="E220" s="38" t="s">
        <v>560</v>
      </c>
      <c r="F220" s="112" t="str">
        <f>IF(ISERROR(MATCH(ConsolGeog[[#This Row],[lad14cd]],CentrepointSourced[2014 ONS Code],0)),1,"")</f>
        <v/>
      </c>
      <c r="G220" s="113" t="str">
        <f>TRIM(IF(ConsolGeog[[#This Row],[Not in Centre Point Sourced?]]=1,INDEX(LKP_MissingLATypesDQ[TYPE],MATCH(ConsolGeog[[#This Row],[lad14cd]],LKP_MissingLATypesDQ[ONS_CODE],0)),INDEX(CentrepointSourced[LA Type DQ],MATCH(ConsolGeog[[#This Row],[lad14cd]],CentrepointSourced[2014 ONS Code],0))))</f>
        <v>District</v>
      </c>
      <c r="H220" s="113" t="str">
        <f>IF(OR(ConsolGeog[[#This Row],[LA Type]]="Unitary",ConsolGeog[[#This Row],[LA Type]]="District"),"England",INDEX(CentrepointSourced[Country],MATCH(ConsolGeog[[#This Row],[lad14cd]],CentrepointSourced[2014 ONS Code],0)))</f>
        <v>England</v>
      </c>
      <c r="I22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0" s="114">
        <f>SUMIFS(CentrepointSourced[Presented HS - 16-17],CentrepointSourced[2014 ONS Code],ConsolGeog[[#This Row],[lad14cd]],CentrepointSourced[Year],2014)</f>
        <v>0</v>
      </c>
      <c r="K220" s="114">
        <f>SUMIFS(CentrepointSourced[Presented HS - 16-24],CentrepointSourced[2014 ONS Code],ConsolGeog[[#This Row],[lad14cd]],CentrepointSourced[Year],2014)</f>
        <v>95</v>
      </c>
      <c r="L220" s="114">
        <f>SUMIFS(CentrepointSourced[Presented HS - 18-24],CentrepointSourced[2014 ONS Code],ConsolGeog[[#This Row],[lad14cd]],CentrepointSourced[Year],2014)</f>
        <v>0</v>
      </c>
      <c r="M220" s="114">
        <f>SUMIFS(CentrepointSourced[Assessed HS - 16-17],CentrepointSourced[2014 ONS Code],ConsolGeog[[#This Row],[lad14cd]],CentrepointSourced[Year],2014)</f>
        <v>1</v>
      </c>
      <c r="N220" s="114">
        <f>SUMIFS(CentrepointSourced[Assessed HS - 16-24],CentrepointSourced[2014 ONS Code],ConsolGeog[[#This Row],[lad14cd]],CentrepointSourced[Year],2014)</f>
        <v>0</v>
      </c>
      <c r="O220" s="114">
        <f>SUMIFS(CentrepointSourced[Assessed HS - 18-24],CentrepointSourced[2014 ONS Code],ConsolGeog[[#This Row],[lad14cd]],CentrepointSourced[Year],2014)</f>
        <v>42</v>
      </c>
      <c r="P220" s="114">
        <f>SUMIFS(CentrepointSourced[Presented CS - 16-17],CentrepointSourced[Local Authority DQ],ConsolGeog[[#This Row],[County Name]],CentrepointSourced[Year],2014)</f>
        <v>0</v>
      </c>
      <c r="Q220" s="114">
        <f>SUMIFS(CentrepointSourced[Presented CS - 16-24],CentrepointSourced[Local Authority DQ],ConsolGeog[[#This Row],[County Name]],CentrepointSourced[Year],2014)</f>
        <v>0</v>
      </c>
      <c r="R220" s="114">
        <f>SUMIFS(CentrepointSourced[Presented CS - 18-24],CentrepointSourced[Local Authority DQ],ConsolGeog[[#This Row],[County Name]],CentrepointSourced[Year],2014)</f>
        <v>0</v>
      </c>
      <c r="S220" s="114">
        <f>SUMIFS(CentrepointSourced[Assessed CS - 16-17],CentrepointSourced[Local Authority DQ],ConsolGeog[[#This Row],[County Name]],CentrepointSourced[Year],2014)</f>
        <v>0</v>
      </c>
      <c r="T220" s="114">
        <f>SUMIFS(CentrepointSourced[Assessed CS - 16-24],CentrepointSourced[Local Authority DQ],ConsolGeog[[#This Row],[County Name]],CentrepointSourced[Year],2014)</f>
        <v>0</v>
      </c>
      <c r="U220" s="114">
        <f>SUMIFS(CentrepointSourced[Assessed CS - 18-24],CentrepointSourced[Local Authority DQ],ConsolGeog[[#This Row],[County Name]],CentrepointSourced[Year],2014)</f>
        <v>0</v>
      </c>
      <c r="V220" s="114">
        <f>IF(ConsolGeog[[#This Row],[LA Type]]="District",SUMIFS(ConsolGeog[population],ConsolGeog[LA Type],"District",ConsolGeog[County Name],ConsolGeog[[#This Row],[County Name]]),IF(ConsolGeog[[#This Row],[LA Type]]="Unitary",ConsolGeog[[#This Row],[population]],0))</f>
        <v>848489</v>
      </c>
      <c r="W220" s="115">
        <f>IF(ConsolGeog[[#This Row],[COUNTY: Sum of districts'' populations '[non additive!']]]=0,0,ConsolGeog[[#This Row],[population]]/ConsolGeog[[#This Row],[COUNTY: Sum of districts'' populations '[non additive!']]])</f>
        <v>0.11486536655159937</v>
      </c>
      <c r="X220" s="125">
        <f>ConsolGeog[[#This Row],[COUNTY: Presented CS - 16-17 (2014) '[non additive!']]]*ConsolGeog[[#This Row],[County Stats Distribution Factor]]</f>
        <v>0</v>
      </c>
      <c r="Y220" s="125">
        <f>ConsolGeog[[#This Row],[COUNTY: Presented CS - 16-24 (2014) '[non additive!']]]*ConsolGeog[[#This Row],[County Stats Distribution Factor]]</f>
        <v>0</v>
      </c>
      <c r="Z220" s="125">
        <f>ConsolGeog[[#This Row],[COUNTY: Presented CS - 18-24 (2014) '[non additive!']]]*ConsolGeog[[#This Row],[County Stats Distribution Factor]]</f>
        <v>0</v>
      </c>
      <c r="AA220" s="125">
        <f>ConsolGeog[[#This Row],[COUNTY: Assessed CS - 16-17 (2014) '[non additive!']]]*ConsolGeog[[#This Row],[County Stats Distribution Factor]]</f>
        <v>0</v>
      </c>
      <c r="AB220" s="125">
        <f>ConsolGeog[[#This Row],[COUNTY: Assessed CS - 16-24 (2014) '[non additive!']]]*ConsolGeog[[#This Row],[County Stats Distribution Factor]]</f>
        <v>0</v>
      </c>
      <c r="AC220" s="125">
        <f>ConsolGeog[[#This Row],[COUNTY: Assessed CS - 18-24 (2014) '[non additive!']]]*ConsolGeog[[#This Row],[County Stats Distribution Factor]]</f>
        <v>0</v>
      </c>
      <c r="AD220" s="125" t="str">
        <f>IF(AND(ConsolGeog[[#This Row],[Presented HS - 16-17 (2014)]]+ConsolGeog[[#This Row],[Presented HS - 18-24 (2014)]]&lt;&gt;0,ConsolGeog[[#This Row],[Presented HS - 16-24 (2014)]]&lt;&gt;0),"ERROR","")</f>
        <v/>
      </c>
      <c r="AE220" s="125" t="str">
        <f>IF(AND(ConsolGeog[[#This Row],[Presented CS - 16-17 (2014)]]+ConsolGeog[[#This Row],[Presented CS - 18-24 (2014)]]&lt;&gt;0,ConsolGeog[[#This Row],[Presented CS - 16-24 (2014)]]&lt;&gt;0),"ERROR","")</f>
        <v/>
      </c>
      <c r="AF220" s="125" t="str">
        <f>IF(AND(ConsolGeog[[#This Row],[Assessed HS - 16-17 (2014)]]+ConsolGeog[[#This Row],[Assessed HS - 18-24 (2014)]]&lt;&gt;0,ConsolGeog[[#This Row],[Assessed HS - 16-24 (2014)]]&lt;&gt;0),"ERROR","")</f>
        <v/>
      </c>
      <c r="AG220" s="125" t="str">
        <f>IF(AND(ConsolGeog[[#This Row],[Assessed CS - 16-17 (2014)]]+ConsolGeog[[#This Row],[Assessed CS - 18-24 (2014)]]&lt;&gt;0,ConsolGeog[[#This Row],[Assessed CS - 16-24 (2014)]]&lt;&gt;0),"ERROR","")</f>
        <v/>
      </c>
      <c r="AH22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21" spans="1:35" ht="15" customHeight="1">
      <c r="A221" s="38" t="s">
        <v>559</v>
      </c>
      <c r="B221" s="38" t="s">
        <v>41</v>
      </c>
      <c r="C221" s="38">
        <v>113583</v>
      </c>
      <c r="D221" s="38">
        <v>38696.29</v>
      </c>
      <c r="E221" s="38" t="s">
        <v>559</v>
      </c>
      <c r="F221" s="116" t="str">
        <f>IF(ISERROR(MATCH(ConsolGeog[[#This Row],[lad14cd]],CentrepointSourced[2014 ONS Code],0)),1,"")</f>
        <v/>
      </c>
      <c r="G221" s="113" t="str">
        <f>TRIM(IF(ConsolGeog[[#This Row],[Not in Centre Point Sourced?]]=1,INDEX(LKP_MissingLATypesDQ[TYPE],MATCH(ConsolGeog[[#This Row],[lad14cd]],LKP_MissingLATypesDQ[ONS_CODE],0)),INDEX(CentrepointSourced[LA Type DQ],MATCH(ConsolGeog[[#This Row],[lad14cd]],CentrepointSourced[2014 ONS Code],0))))</f>
        <v>District</v>
      </c>
      <c r="H221" s="117" t="str">
        <f>IF(OR(ConsolGeog[[#This Row],[LA Type]]="Unitary",ConsolGeog[[#This Row],[LA Type]]="District"),"England",INDEX(CentrepointSourced[Country],MATCH(ConsolGeog[[#This Row],[lad14cd]],CentrepointSourced[2014 ONS Code],0)))</f>
        <v>England</v>
      </c>
      <c r="I22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1" s="114">
        <f>SUMIFS(CentrepointSourced[Presented HS - 16-17],CentrepointSourced[2014 ONS Code],ConsolGeog[[#This Row],[lad14cd]],CentrepointSourced[Year],2014)</f>
        <v>35</v>
      </c>
      <c r="K221" s="114">
        <f>SUMIFS(CentrepointSourced[Presented HS - 16-24],CentrepointSourced[2014 ONS Code],ConsolGeog[[#This Row],[lad14cd]],CentrepointSourced[Year],2014)</f>
        <v>0</v>
      </c>
      <c r="L221" s="114">
        <f>SUMIFS(CentrepointSourced[Presented HS - 18-24],CentrepointSourced[2014 ONS Code],ConsolGeog[[#This Row],[lad14cd]],CentrepointSourced[Year],2014)</f>
        <v>284</v>
      </c>
      <c r="M221" s="114">
        <f>SUMIFS(CentrepointSourced[Assessed HS - 16-17],CentrepointSourced[2014 ONS Code],ConsolGeog[[#This Row],[lad14cd]],CentrepointSourced[Year],2014)</f>
        <v>10</v>
      </c>
      <c r="N221" s="114">
        <f>SUMIFS(CentrepointSourced[Assessed HS - 16-24],CentrepointSourced[2014 ONS Code],ConsolGeog[[#This Row],[lad14cd]],CentrepointSourced[Year],2014)</f>
        <v>0</v>
      </c>
      <c r="O221" s="114">
        <f>SUMIFS(CentrepointSourced[Assessed HS - 18-24],CentrepointSourced[2014 ONS Code],ConsolGeog[[#This Row],[lad14cd]],CentrepointSourced[Year],2014)</f>
        <v>71</v>
      </c>
      <c r="P221" s="114">
        <f>SUMIFS(CentrepointSourced[Presented CS - 16-17],CentrepointSourced[Local Authority DQ],ConsolGeog[[#This Row],[County Name]],CentrepointSourced[Year],2014)</f>
        <v>0</v>
      </c>
      <c r="Q221" s="114">
        <f>SUMIFS(CentrepointSourced[Presented CS - 16-24],CentrepointSourced[Local Authority DQ],ConsolGeog[[#This Row],[County Name]],CentrepointSourced[Year],2014)</f>
        <v>0</v>
      </c>
      <c r="R221" s="114">
        <f>SUMIFS(CentrepointSourced[Presented CS - 18-24],CentrepointSourced[Local Authority DQ],ConsolGeog[[#This Row],[County Name]],CentrepointSourced[Year],2014)</f>
        <v>0</v>
      </c>
      <c r="S221" s="114">
        <f>SUMIFS(CentrepointSourced[Assessed CS - 16-17],CentrepointSourced[Local Authority DQ],ConsolGeog[[#This Row],[County Name]],CentrepointSourced[Year],2014)</f>
        <v>0</v>
      </c>
      <c r="T221" s="114">
        <f>SUMIFS(CentrepointSourced[Assessed CS - 16-24],CentrepointSourced[Local Authority DQ],ConsolGeog[[#This Row],[County Name]],CentrepointSourced[Year],2014)</f>
        <v>0</v>
      </c>
      <c r="U221" s="114">
        <f>SUMIFS(CentrepointSourced[Assessed CS - 18-24],CentrepointSourced[Local Authority DQ],ConsolGeog[[#This Row],[County Name]],CentrepointSourced[Year],2014)</f>
        <v>0</v>
      </c>
      <c r="V221" s="114">
        <f>IF(ConsolGeog[[#This Row],[LA Type]]="District",SUMIFS(ConsolGeog[population],ConsolGeog[LA Type],"District",ConsolGeog[County Name],ConsolGeog[[#This Row],[County Name]]),IF(ConsolGeog[[#This Row],[LA Type]]="Unitary",ConsolGeog[[#This Row],[population]],0))</f>
        <v>848489</v>
      </c>
      <c r="W221" s="115">
        <f>IF(ConsolGeog[[#This Row],[COUNTY: Sum of districts'' populations '[non additive!']]]=0,0,ConsolGeog[[#This Row],[population]]/ConsolGeog[[#This Row],[COUNTY: Sum of districts'' populations '[non additive!']]])</f>
        <v>0.13386502358899172</v>
      </c>
      <c r="X221" s="125">
        <f>ConsolGeog[[#This Row],[COUNTY: Presented CS - 16-17 (2014) '[non additive!']]]*ConsolGeog[[#This Row],[County Stats Distribution Factor]]</f>
        <v>0</v>
      </c>
      <c r="Y221" s="125">
        <f>ConsolGeog[[#This Row],[COUNTY: Presented CS - 16-24 (2014) '[non additive!']]]*ConsolGeog[[#This Row],[County Stats Distribution Factor]]</f>
        <v>0</v>
      </c>
      <c r="Z221" s="125">
        <f>ConsolGeog[[#This Row],[COUNTY: Presented CS - 18-24 (2014) '[non additive!']]]*ConsolGeog[[#This Row],[County Stats Distribution Factor]]</f>
        <v>0</v>
      </c>
      <c r="AA221" s="125">
        <f>ConsolGeog[[#This Row],[COUNTY: Assessed CS - 16-17 (2014) '[non additive!']]]*ConsolGeog[[#This Row],[County Stats Distribution Factor]]</f>
        <v>0</v>
      </c>
      <c r="AB221" s="125">
        <f>ConsolGeog[[#This Row],[COUNTY: Assessed CS - 16-24 (2014) '[non additive!']]]*ConsolGeog[[#This Row],[County Stats Distribution Factor]]</f>
        <v>0</v>
      </c>
      <c r="AC221" s="125">
        <f>ConsolGeog[[#This Row],[COUNTY: Assessed CS - 18-24 (2014) '[non additive!']]]*ConsolGeog[[#This Row],[County Stats Distribution Factor]]</f>
        <v>0</v>
      </c>
      <c r="AD221" s="125" t="str">
        <f>IF(AND(ConsolGeog[[#This Row],[Presented HS - 16-17 (2014)]]+ConsolGeog[[#This Row],[Presented HS - 18-24 (2014)]]&lt;&gt;0,ConsolGeog[[#This Row],[Presented HS - 16-24 (2014)]]&lt;&gt;0),"ERROR","")</f>
        <v/>
      </c>
      <c r="AE221" s="125" t="str">
        <f>IF(AND(ConsolGeog[[#This Row],[Presented CS - 16-17 (2014)]]+ConsolGeog[[#This Row],[Presented CS - 18-24 (2014)]]&lt;&gt;0,ConsolGeog[[#This Row],[Presented CS - 16-24 (2014)]]&lt;&gt;0),"ERROR","")</f>
        <v/>
      </c>
      <c r="AF221" s="125" t="str">
        <f>IF(AND(ConsolGeog[[#This Row],[Assessed HS - 16-17 (2014)]]+ConsolGeog[[#This Row],[Assessed HS - 18-24 (2014)]]&lt;&gt;0,ConsolGeog[[#This Row],[Assessed HS - 16-24 (2014)]]&lt;&gt;0),"ERROR","")</f>
        <v/>
      </c>
      <c r="AG221" s="125" t="str">
        <f>IF(AND(ConsolGeog[[#This Row],[Assessed CS - 16-17 (2014)]]+ConsolGeog[[#This Row],[Assessed CS - 18-24 (2014)]]&lt;&gt;0,ConsolGeog[[#This Row],[Assessed CS - 16-24 (2014)]]&lt;&gt;0),"ERROR","")</f>
        <v/>
      </c>
      <c r="AH22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2" spans="1:35" ht="15" customHeight="1">
      <c r="A222" s="38" t="s">
        <v>558</v>
      </c>
      <c r="B222" s="38" t="s">
        <v>82</v>
      </c>
      <c r="C222" s="38">
        <v>100654</v>
      </c>
      <c r="D222" s="38">
        <v>33129.71</v>
      </c>
      <c r="E222" s="38" t="s">
        <v>558</v>
      </c>
      <c r="F222" s="116" t="str">
        <f>IF(ISERROR(MATCH(ConsolGeog[[#This Row],[lad14cd]],CentrepointSourced[2014 ONS Code],0)),1,"")</f>
        <v/>
      </c>
      <c r="G222" s="113" t="str">
        <f>TRIM(IF(ConsolGeog[[#This Row],[Not in Centre Point Sourced?]]=1,INDEX(LKP_MissingLATypesDQ[TYPE],MATCH(ConsolGeog[[#This Row],[lad14cd]],LKP_MissingLATypesDQ[ONS_CODE],0)),INDEX(CentrepointSourced[LA Type DQ],MATCH(ConsolGeog[[#This Row],[lad14cd]],CentrepointSourced[2014 ONS Code],0))))</f>
        <v>District</v>
      </c>
      <c r="H222" s="117" t="str">
        <f>IF(OR(ConsolGeog[[#This Row],[LA Type]]="Unitary",ConsolGeog[[#This Row],[LA Type]]="District"),"England",INDEX(CentrepointSourced[Country],MATCH(ConsolGeog[[#This Row],[lad14cd]],CentrepointSourced[2014 ONS Code],0)))</f>
        <v>England</v>
      </c>
      <c r="I22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2" s="114">
        <f>SUMIFS(CentrepointSourced[Presented HS - 16-17],CentrepointSourced[2014 ONS Code],ConsolGeog[[#This Row],[lad14cd]],CentrepointSourced[Year],2014)</f>
        <v>1</v>
      </c>
      <c r="K222" s="114">
        <f>SUMIFS(CentrepointSourced[Presented HS - 16-24],CentrepointSourced[2014 ONS Code],ConsolGeog[[#This Row],[lad14cd]],CentrepointSourced[Year],2014)</f>
        <v>0</v>
      </c>
      <c r="L222" s="114">
        <f>SUMIFS(CentrepointSourced[Presented HS - 18-24],CentrepointSourced[2014 ONS Code],ConsolGeog[[#This Row],[lad14cd]],CentrepointSourced[Year],2014)</f>
        <v>13</v>
      </c>
      <c r="M222" s="114">
        <f>SUMIFS(CentrepointSourced[Assessed HS - 16-17],CentrepointSourced[2014 ONS Code],ConsolGeog[[#This Row],[lad14cd]],CentrepointSourced[Year],2014)</f>
        <v>1</v>
      </c>
      <c r="N222" s="114">
        <f>SUMIFS(CentrepointSourced[Assessed HS - 16-24],CentrepointSourced[2014 ONS Code],ConsolGeog[[#This Row],[lad14cd]],CentrepointSourced[Year],2014)</f>
        <v>0</v>
      </c>
      <c r="O222" s="114">
        <f>SUMIFS(CentrepointSourced[Assessed HS - 18-24],CentrepointSourced[2014 ONS Code],ConsolGeog[[#This Row],[lad14cd]],CentrepointSourced[Year],2014)</f>
        <v>13</v>
      </c>
      <c r="P222" s="114">
        <f>SUMIFS(CentrepointSourced[Presented CS - 16-17],CentrepointSourced[Local Authority DQ],ConsolGeog[[#This Row],[County Name]],CentrepointSourced[Year],2014)</f>
        <v>0</v>
      </c>
      <c r="Q222" s="114">
        <f>SUMIFS(CentrepointSourced[Presented CS - 16-24],CentrepointSourced[Local Authority DQ],ConsolGeog[[#This Row],[County Name]],CentrepointSourced[Year],2014)</f>
        <v>0</v>
      </c>
      <c r="R222" s="114">
        <f>SUMIFS(CentrepointSourced[Presented CS - 18-24],CentrepointSourced[Local Authority DQ],ConsolGeog[[#This Row],[County Name]],CentrepointSourced[Year],2014)</f>
        <v>0</v>
      </c>
      <c r="S222" s="114">
        <f>SUMIFS(CentrepointSourced[Assessed CS - 16-17],CentrepointSourced[Local Authority DQ],ConsolGeog[[#This Row],[County Name]],CentrepointSourced[Year],2014)</f>
        <v>0</v>
      </c>
      <c r="T222" s="114">
        <f>SUMIFS(CentrepointSourced[Assessed CS - 16-24],CentrepointSourced[Local Authority DQ],ConsolGeog[[#This Row],[County Name]],CentrepointSourced[Year],2014)</f>
        <v>0</v>
      </c>
      <c r="U222" s="114">
        <f>SUMIFS(CentrepointSourced[Assessed CS - 18-24],CentrepointSourced[Local Authority DQ],ConsolGeog[[#This Row],[County Name]],CentrepointSourced[Year],2014)</f>
        <v>0</v>
      </c>
      <c r="V222" s="114">
        <f>IF(ConsolGeog[[#This Row],[LA Type]]="District",SUMIFS(ConsolGeog[population],ConsolGeog[LA Type],"District",ConsolGeog[County Name],ConsolGeog[[#This Row],[County Name]]),IF(ConsolGeog[[#This Row],[LA Type]]="Unitary",ConsolGeog[[#This Row],[population]],0))</f>
        <v>848489</v>
      </c>
      <c r="W222" s="115">
        <f>IF(ConsolGeog[[#This Row],[COUNTY: Sum of districts'' populations '[non additive!']]]=0,0,ConsolGeog[[#This Row],[population]]/ConsolGeog[[#This Row],[COUNTY: Sum of districts'' populations '[non additive!']]])</f>
        <v>0.11862734814476086</v>
      </c>
      <c r="X222" s="125">
        <f>ConsolGeog[[#This Row],[COUNTY: Presented CS - 16-17 (2014) '[non additive!']]]*ConsolGeog[[#This Row],[County Stats Distribution Factor]]</f>
        <v>0</v>
      </c>
      <c r="Y222" s="125">
        <f>ConsolGeog[[#This Row],[COUNTY: Presented CS - 16-24 (2014) '[non additive!']]]*ConsolGeog[[#This Row],[County Stats Distribution Factor]]</f>
        <v>0</v>
      </c>
      <c r="Z222" s="125">
        <f>ConsolGeog[[#This Row],[COUNTY: Presented CS - 18-24 (2014) '[non additive!']]]*ConsolGeog[[#This Row],[County Stats Distribution Factor]]</f>
        <v>0</v>
      </c>
      <c r="AA222" s="125">
        <f>ConsolGeog[[#This Row],[COUNTY: Assessed CS - 16-17 (2014) '[non additive!']]]*ConsolGeog[[#This Row],[County Stats Distribution Factor]]</f>
        <v>0</v>
      </c>
      <c r="AB222" s="125">
        <f>ConsolGeog[[#This Row],[COUNTY: Assessed CS - 16-24 (2014) '[non additive!']]]*ConsolGeog[[#This Row],[County Stats Distribution Factor]]</f>
        <v>0</v>
      </c>
      <c r="AC222" s="125">
        <f>ConsolGeog[[#This Row],[COUNTY: Assessed CS - 18-24 (2014) '[non additive!']]]*ConsolGeog[[#This Row],[County Stats Distribution Factor]]</f>
        <v>0</v>
      </c>
      <c r="AD222" s="125" t="str">
        <f>IF(AND(ConsolGeog[[#This Row],[Presented HS - 16-17 (2014)]]+ConsolGeog[[#This Row],[Presented HS - 18-24 (2014)]]&lt;&gt;0,ConsolGeog[[#This Row],[Presented HS - 16-24 (2014)]]&lt;&gt;0),"ERROR","")</f>
        <v/>
      </c>
      <c r="AE222" s="125" t="str">
        <f>IF(AND(ConsolGeog[[#This Row],[Presented CS - 16-17 (2014)]]+ConsolGeog[[#This Row],[Presented CS - 18-24 (2014)]]&lt;&gt;0,ConsolGeog[[#This Row],[Presented CS - 16-24 (2014)]]&lt;&gt;0),"ERROR","")</f>
        <v/>
      </c>
      <c r="AF222" s="125" t="str">
        <f>IF(AND(ConsolGeog[[#This Row],[Assessed HS - 16-17 (2014)]]+ConsolGeog[[#This Row],[Assessed HS - 18-24 (2014)]]&lt;&gt;0,ConsolGeog[[#This Row],[Assessed HS - 16-24 (2014)]]&lt;&gt;0),"ERROR","")</f>
        <v/>
      </c>
      <c r="AG222" s="125" t="str">
        <f>IF(AND(ConsolGeog[[#This Row],[Assessed CS - 16-17 (2014)]]+ConsolGeog[[#This Row],[Assessed CS - 18-24 (2014)]]&lt;&gt;0,ConsolGeog[[#This Row],[Assessed CS - 16-24 (2014)]]&lt;&gt;0),"ERROR","")</f>
        <v/>
      </c>
      <c r="AH22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3" spans="1:35">
      <c r="A223" s="38" t="s">
        <v>556</v>
      </c>
      <c r="B223" s="38" t="s">
        <v>557</v>
      </c>
      <c r="C223" s="38">
        <v>123871</v>
      </c>
      <c r="D223" s="38">
        <v>21095.75</v>
      </c>
      <c r="E223" s="38" t="s">
        <v>556</v>
      </c>
      <c r="F223" s="116">
        <f>IF(ISERROR(MATCH(ConsolGeog[[#This Row],[lad14cd]],CentrepointSourced[2014 ONS Code],0)),1,"")</f>
        <v>1</v>
      </c>
      <c r="G223" s="113" t="str">
        <f>TRIM(IF(ConsolGeog[[#This Row],[Not in Centre Point Sourced?]]=1,INDEX(LKP_MissingLATypesDQ[TYPE],MATCH(ConsolGeog[[#This Row],[lad14cd]],LKP_MissingLATypesDQ[ONS_CODE],0)),INDEX(CentrepointSourced[LA Type DQ],MATCH(ConsolGeog[[#This Row],[lad14cd]],CentrepointSourced[2014 ONS Code],0))))</f>
        <v>District</v>
      </c>
      <c r="H223" s="117" t="str">
        <f>IF(OR(ConsolGeog[[#This Row],[LA Type]]="Unitary",ConsolGeog[[#This Row],[LA Type]]="District"),"England",INDEX(CentrepointSourced[Country],MATCH(ConsolGeog[[#This Row],[lad14cd]],CentrepointSourced[2014 ONS Code],0)))</f>
        <v>England</v>
      </c>
      <c r="I22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3" s="114">
        <f>SUMIFS(CentrepointSourced[Presented HS - 16-17],CentrepointSourced[2014 ONS Code],ConsolGeog[[#This Row],[lad14cd]],CentrepointSourced[Year],2014)</f>
        <v>0</v>
      </c>
      <c r="K223" s="114">
        <f>SUMIFS(CentrepointSourced[Presented HS - 16-24],CentrepointSourced[2014 ONS Code],ConsolGeog[[#This Row],[lad14cd]],CentrepointSourced[Year],2014)</f>
        <v>0</v>
      </c>
      <c r="L223" s="114">
        <f>SUMIFS(CentrepointSourced[Presented HS - 18-24],CentrepointSourced[2014 ONS Code],ConsolGeog[[#This Row],[lad14cd]],CentrepointSourced[Year],2014)</f>
        <v>0</v>
      </c>
      <c r="M223" s="114">
        <f>SUMIFS(CentrepointSourced[Assessed HS - 16-17],CentrepointSourced[2014 ONS Code],ConsolGeog[[#This Row],[lad14cd]],CentrepointSourced[Year],2014)</f>
        <v>0</v>
      </c>
      <c r="N223" s="114">
        <f>SUMIFS(CentrepointSourced[Assessed HS - 16-24],CentrepointSourced[2014 ONS Code],ConsolGeog[[#This Row],[lad14cd]],CentrepointSourced[Year],2014)</f>
        <v>0</v>
      </c>
      <c r="O223" s="114">
        <f>SUMIFS(CentrepointSourced[Assessed HS - 18-24],CentrepointSourced[2014 ONS Code],ConsolGeog[[#This Row],[lad14cd]],CentrepointSourced[Year],2014)</f>
        <v>0</v>
      </c>
      <c r="P223" s="114">
        <f>SUMIFS(CentrepointSourced[Presented CS - 16-17],CentrepointSourced[Local Authority DQ],ConsolGeog[[#This Row],[County Name]],CentrepointSourced[Year],2014)</f>
        <v>0</v>
      </c>
      <c r="Q223" s="114">
        <f>SUMIFS(CentrepointSourced[Presented CS - 16-24],CentrepointSourced[Local Authority DQ],ConsolGeog[[#This Row],[County Name]],CentrepointSourced[Year],2014)</f>
        <v>0</v>
      </c>
      <c r="R223" s="114">
        <f>SUMIFS(CentrepointSourced[Presented CS - 18-24],CentrepointSourced[Local Authority DQ],ConsolGeog[[#This Row],[County Name]],CentrepointSourced[Year],2014)</f>
        <v>0</v>
      </c>
      <c r="S223" s="114">
        <f>SUMIFS(CentrepointSourced[Assessed CS - 16-17],CentrepointSourced[Local Authority DQ],ConsolGeog[[#This Row],[County Name]],CentrepointSourced[Year],2014)</f>
        <v>0</v>
      </c>
      <c r="T223" s="114">
        <f>SUMIFS(CentrepointSourced[Assessed CS - 16-24],CentrepointSourced[Local Authority DQ],ConsolGeog[[#This Row],[County Name]],CentrepointSourced[Year],2014)</f>
        <v>0</v>
      </c>
      <c r="U223" s="114">
        <f>SUMIFS(CentrepointSourced[Assessed CS - 18-24],CentrepointSourced[Local Authority DQ],ConsolGeog[[#This Row],[County Name]],CentrepointSourced[Year],2014)</f>
        <v>0</v>
      </c>
      <c r="V223" s="114">
        <f>IF(ConsolGeog[[#This Row],[LA Type]]="District",SUMIFS(ConsolGeog[population],ConsolGeog[LA Type],"District",ConsolGeog[County Name],ConsolGeog[[#This Row],[County Name]]),IF(ConsolGeog[[#This Row],[LA Type]]="Unitary",ConsolGeog[[#This Row],[population]],0))</f>
        <v>848489</v>
      </c>
      <c r="W223" s="115">
        <f>IF(ConsolGeog[[#This Row],[COUNTY: Sum of districts'' populations '[non additive!']]]=0,0,ConsolGeog[[#This Row],[population]]/ConsolGeog[[#This Row],[COUNTY: Sum of districts'' populations '[non additive!']]])</f>
        <v>0.14599010711983301</v>
      </c>
      <c r="X223" s="125">
        <f>ConsolGeog[[#This Row],[COUNTY: Presented CS - 16-17 (2014) '[non additive!']]]*ConsolGeog[[#This Row],[County Stats Distribution Factor]]</f>
        <v>0</v>
      </c>
      <c r="Y223" s="125">
        <f>ConsolGeog[[#This Row],[COUNTY: Presented CS - 16-24 (2014) '[non additive!']]]*ConsolGeog[[#This Row],[County Stats Distribution Factor]]</f>
        <v>0</v>
      </c>
      <c r="Z223" s="125">
        <f>ConsolGeog[[#This Row],[COUNTY: Presented CS - 18-24 (2014) '[non additive!']]]*ConsolGeog[[#This Row],[County Stats Distribution Factor]]</f>
        <v>0</v>
      </c>
      <c r="AA223" s="125">
        <f>ConsolGeog[[#This Row],[COUNTY: Assessed CS - 16-17 (2014) '[non additive!']]]*ConsolGeog[[#This Row],[County Stats Distribution Factor]]</f>
        <v>0</v>
      </c>
      <c r="AB223" s="125">
        <f>ConsolGeog[[#This Row],[COUNTY: Assessed CS - 16-24 (2014) '[non additive!']]]*ConsolGeog[[#This Row],[County Stats Distribution Factor]]</f>
        <v>0</v>
      </c>
      <c r="AC223" s="125">
        <f>ConsolGeog[[#This Row],[COUNTY: Assessed CS - 18-24 (2014) '[non additive!']]]*ConsolGeog[[#This Row],[County Stats Distribution Factor]]</f>
        <v>0</v>
      </c>
      <c r="AD223" s="125" t="str">
        <f>IF(AND(ConsolGeog[[#This Row],[Presented HS - 16-17 (2014)]]+ConsolGeog[[#This Row],[Presented HS - 18-24 (2014)]]&lt;&gt;0,ConsolGeog[[#This Row],[Presented HS - 16-24 (2014)]]&lt;&gt;0),"ERROR","")</f>
        <v/>
      </c>
      <c r="AE223" s="125" t="str">
        <f>IF(AND(ConsolGeog[[#This Row],[Presented CS - 16-17 (2014)]]+ConsolGeog[[#This Row],[Presented CS - 18-24 (2014)]]&lt;&gt;0,ConsolGeog[[#This Row],[Presented CS - 16-24 (2014)]]&lt;&gt;0),"ERROR","")</f>
        <v/>
      </c>
      <c r="AF223" s="125" t="str">
        <f>IF(AND(ConsolGeog[[#This Row],[Assessed HS - 16-17 (2014)]]+ConsolGeog[[#This Row],[Assessed HS - 18-24 (2014)]]&lt;&gt;0,ConsolGeog[[#This Row],[Assessed HS - 16-24 (2014)]]&lt;&gt;0),"ERROR","")</f>
        <v/>
      </c>
      <c r="AG223" s="125" t="str">
        <f>IF(AND(ConsolGeog[[#This Row],[Assessed CS - 16-17 (2014)]]+ConsolGeog[[#This Row],[Assessed CS - 18-24 (2014)]]&lt;&gt;0,ConsolGeog[[#This Row],[Assessed CS - 16-24 (2014)]]&lt;&gt;0),"ERROR","")</f>
        <v/>
      </c>
      <c r="AH22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4" spans="1:35">
      <c r="A224" s="38" t="s">
        <v>555</v>
      </c>
      <c r="B224" s="38" t="s">
        <v>93</v>
      </c>
      <c r="C224" s="38">
        <v>108131</v>
      </c>
      <c r="D224" s="38">
        <v>40731.519999999997</v>
      </c>
      <c r="E224" s="38" t="s">
        <v>555</v>
      </c>
      <c r="F224" s="116">
        <f>IF(ISERROR(MATCH(ConsolGeog[[#This Row],[lad14cd]],CentrepointSourced[2014 ONS Code],0)),1,"")</f>
        <v>1</v>
      </c>
      <c r="G224" s="113" t="str">
        <f>TRIM(IF(ConsolGeog[[#This Row],[Not in Centre Point Sourced?]]=1,INDEX(LKP_MissingLATypesDQ[TYPE],MATCH(ConsolGeog[[#This Row],[lad14cd]],LKP_MissingLATypesDQ[ONS_CODE],0)),INDEX(CentrepointSourced[LA Type DQ],MATCH(ConsolGeog[[#This Row],[lad14cd]],CentrepointSourced[2014 ONS Code],0))))</f>
        <v>District</v>
      </c>
      <c r="H224" s="117" t="str">
        <f>IF(OR(ConsolGeog[[#This Row],[LA Type]]="Unitary",ConsolGeog[[#This Row],[LA Type]]="District"),"England",INDEX(CentrepointSourced[Country],MATCH(ConsolGeog[[#This Row],[lad14cd]],CentrepointSourced[2014 ONS Code],0)))</f>
        <v>England</v>
      </c>
      <c r="I22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4" s="114">
        <f>SUMIFS(CentrepointSourced[Presented HS - 16-17],CentrepointSourced[2014 ONS Code],ConsolGeog[[#This Row],[lad14cd]],CentrepointSourced[Year],2014)</f>
        <v>0</v>
      </c>
      <c r="K224" s="114">
        <f>SUMIFS(CentrepointSourced[Presented HS - 16-24],CentrepointSourced[2014 ONS Code],ConsolGeog[[#This Row],[lad14cd]],CentrepointSourced[Year],2014)</f>
        <v>0</v>
      </c>
      <c r="L224" s="114">
        <f>SUMIFS(CentrepointSourced[Presented HS - 18-24],CentrepointSourced[2014 ONS Code],ConsolGeog[[#This Row],[lad14cd]],CentrepointSourced[Year],2014)</f>
        <v>0</v>
      </c>
      <c r="M224" s="114">
        <f>SUMIFS(CentrepointSourced[Assessed HS - 16-17],CentrepointSourced[2014 ONS Code],ConsolGeog[[#This Row],[lad14cd]],CentrepointSourced[Year],2014)</f>
        <v>0</v>
      </c>
      <c r="N224" s="114">
        <f>SUMIFS(CentrepointSourced[Assessed HS - 16-24],CentrepointSourced[2014 ONS Code],ConsolGeog[[#This Row],[lad14cd]],CentrepointSourced[Year],2014)</f>
        <v>0</v>
      </c>
      <c r="O224" s="114">
        <f>SUMIFS(CentrepointSourced[Assessed HS - 18-24],CentrepointSourced[2014 ONS Code],ConsolGeog[[#This Row],[lad14cd]],CentrepointSourced[Year],2014)</f>
        <v>0</v>
      </c>
      <c r="P224" s="114">
        <f>SUMIFS(CentrepointSourced[Presented CS - 16-17],CentrepointSourced[Local Authority DQ],ConsolGeog[[#This Row],[County Name]],CentrepointSourced[Year],2014)</f>
        <v>0</v>
      </c>
      <c r="Q224" s="114">
        <f>SUMIFS(CentrepointSourced[Presented CS - 16-24],CentrepointSourced[Local Authority DQ],ConsolGeog[[#This Row],[County Name]],CentrepointSourced[Year],2014)</f>
        <v>0</v>
      </c>
      <c r="R224" s="114">
        <f>SUMIFS(CentrepointSourced[Presented CS - 18-24],CentrepointSourced[Local Authority DQ],ConsolGeog[[#This Row],[County Name]],CentrepointSourced[Year],2014)</f>
        <v>0</v>
      </c>
      <c r="S224" s="114">
        <f>SUMIFS(CentrepointSourced[Assessed CS - 16-17],CentrepointSourced[Local Authority DQ],ConsolGeog[[#This Row],[County Name]],CentrepointSourced[Year],2014)</f>
        <v>0</v>
      </c>
      <c r="T224" s="114">
        <f>SUMIFS(CentrepointSourced[Assessed CS - 16-24],CentrepointSourced[Local Authority DQ],ConsolGeog[[#This Row],[County Name]],CentrepointSourced[Year],2014)</f>
        <v>0</v>
      </c>
      <c r="U224" s="114">
        <f>SUMIFS(CentrepointSourced[Assessed CS - 18-24],CentrepointSourced[Local Authority DQ],ConsolGeog[[#This Row],[County Name]],CentrepointSourced[Year],2014)</f>
        <v>0</v>
      </c>
      <c r="V224" s="114">
        <f>IF(ConsolGeog[[#This Row],[LA Type]]="District",SUMIFS(ConsolGeog[population],ConsolGeog[LA Type],"District",ConsolGeog[County Name],ConsolGeog[[#This Row],[County Name]]),IF(ConsolGeog[[#This Row],[LA Type]]="Unitary",ConsolGeog[[#This Row],[population]],0))</f>
        <v>848489</v>
      </c>
      <c r="W224" s="115">
        <f>IF(ConsolGeog[[#This Row],[COUNTY: Sum of districts'' populations '[non additive!']]]=0,0,ConsolGeog[[#This Row],[population]]/ConsolGeog[[#This Row],[COUNTY: Sum of districts'' populations '[non additive!']]])</f>
        <v>0.12743948359966953</v>
      </c>
      <c r="X224" s="125">
        <f>ConsolGeog[[#This Row],[COUNTY: Presented CS - 16-17 (2014) '[non additive!']]]*ConsolGeog[[#This Row],[County Stats Distribution Factor]]</f>
        <v>0</v>
      </c>
      <c r="Y224" s="125">
        <f>ConsolGeog[[#This Row],[COUNTY: Presented CS - 16-24 (2014) '[non additive!']]]*ConsolGeog[[#This Row],[County Stats Distribution Factor]]</f>
        <v>0</v>
      </c>
      <c r="Z224" s="125">
        <f>ConsolGeog[[#This Row],[COUNTY: Presented CS - 18-24 (2014) '[non additive!']]]*ConsolGeog[[#This Row],[County Stats Distribution Factor]]</f>
        <v>0</v>
      </c>
      <c r="AA224" s="125">
        <f>ConsolGeog[[#This Row],[COUNTY: Assessed CS - 16-17 (2014) '[non additive!']]]*ConsolGeog[[#This Row],[County Stats Distribution Factor]]</f>
        <v>0</v>
      </c>
      <c r="AB224" s="125">
        <f>ConsolGeog[[#This Row],[COUNTY: Assessed CS - 16-24 (2014) '[non additive!']]]*ConsolGeog[[#This Row],[County Stats Distribution Factor]]</f>
        <v>0</v>
      </c>
      <c r="AC224" s="125">
        <f>ConsolGeog[[#This Row],[COUNTY: Assessed CS - 18-24 (2014) '[non additive!']]]*ConsolGeog[[#This Row],[County Stats Distribution Factor]]</f>
        <v>0</v>
      </c>
      <c r="AD224" s="125" t="str">
        <f>IF(AND(ConsolGeog[[#This Row],[Presented HS - 16-17 (2014)]]+ConsolGeog[[#This Row],[Presented HS - 18-24 (2014)]]&lt;&gt;0,ConsolGeog[[#This Row],[Presented HS - 16-24 (2014)]]&lt;&gt;0),"ERROR","")</f>
        <v/>
      </c>
      <c r="AE224" s="125" t="str">
        <f>IF(AND(ConsolGeog[[#This Row],[Presented CS - 16-17 (2014)]]+ConsolGeog[[#This Row],[Presented CS - 18-24 (2014)]]&lt;&gt;0,ConsolGeog[[#This Row],[Presented CS - 16-24 (2014)]]&lt;&gt;0),"ERROR","")</f>
        <v/>
      </c>
      <c r="AF224" s="125" t="str">
        <f>IF(AND(ConsolGeog[[#This Row],[Assessed HS - 16-17 (2014)]]+ConsolGeog[[#This Row],[Assessed HS - 18-24 (2014)]]&lt;&gt;0,ConsolGeog[[#This Row],[Assessed HS - 16-24 (2014)]]&lt;&gt;0),"ERROR","")</f>
        <v/>
      </c>
      <c r="AG224" s="125" t="str">
        <f>IF(AND(ConsolGeog[[#This Row],[Assessed CS - 16-17 (2014)]]+ConsolGeog[[#This Row],[Assessed CS - 18-24 (2014)]]&lt;&gt;0,ConsolGeog[[#This Row],[Assessed CS - 16-24 (2014)]]&lt;&gt;0),"ERROR","")</f>
        <v/>
      </c>
      <c r="AH22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5" spans="1:35" s="35" customFormat="1" ht="15" customHeight="1">
      <c r="A225" s="38" t="s">
        <v>554</v>
      </c>
      <c r="B225" s="38" t="s">
        <v>96</v>
      </c>
      <c r="C225" s="38">
        <v>130869</v>
      </c>
      <c r="D225" s="38">
        <v>59817.26</v>
      </c>
      <c r="E225" s="38" t="s">
        <v>554</v>
      </c>
      <c r="F225" s="112" t="str">
        <f>IF(ISERROR(MATCH(ConsolGeog[[#This Row],[lad14cd]],CentrepointSourced[2014 ONS Code],0)),1,"")</f>
        <v/>
      </c>
      <c r="G225" s="113" t="str">
        <f>TRIM(IF(ConsolGeog[[#This Row],[Not in Centre Point Sourced?]]=1,INDEX(LKP_MissingLATypesDQ[TYPE],MATCH(ConsolGeog[[#This Row],[lad14cd]],LKP_MissingLATypesDQ[ONS_CODE],0)),INDEX(CentrepointSourced[LA Type DQ],MATCH(ConsolGeog[[#This Row],[lad14cd]],CentrepointSourced[2014 ONS Code],0))))</f>
        <v>District</v>
      </c>
      <c r="H225" s="113" t="str">
        <f>IF(OR(ConsolGeog[[#This Row],[LA Type]]="Unitary",ConsolGeog[[#This Row],[LA Type]]="District"),"England",INDEX(CentrepointSourced[Country],MATCH(ConsolGeog[[#This Row],[lad14cd]],CentrepointSourced[2014 ONS Code],0)))</f>
        <v>England</v>
      </c>
      <c r="I22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5" s="114">
        <f>SUMIFS(CentrepointSourced[Presented HS - 16-17],CentrepointSourced[2014 ONS Code],ConsolGeog[[#This Row],[lad14cd]],CentrepointSourced[Year],2014)</f>
        <v>1</v>
      </c>
      <c r="K225" s="114">
        <f>SUMIFS(CentrepointSourced[Presented HS - 16-24],CentrepointSourced[2014 ONS Code],ConsolGeog[[#This Row],[lad14cd]],CentrepointSourced[Year],2014)</f>
        <v>0</v>
      </c>
      <c r="L225" s="114">
        <f>SUMIFS(CentrepointSourced[Presented HS - 18-24],CentrepointSourced[2014 ONS Code],ConsolGeog[[#This Row],[lad14cd]],CentrepointSourced[Year],2014)</f>
        <v>7</v>
      </c>
      <c r="M225" s="114">
        <f>SUMIFS(CentrepointSourced[Assessed HS - 16-17],CentrepointSourced[2014 ONS Code],ConsolGeog[[#This Row],[lad14cd]],CentrepointSourced[Year],2014)</f>
        <v>1</v>
      </c>
      <c r="N225" s="114">
        <f>SUMIFS(CentrepointSourced[Assessed HS - 16-24],CentrepointSourced[2014 ONS Code],ConsolGeog[[#This Row],[lad14cd]],CentrepointSourced[Year],2014)</f>
        <v>0</v>
      </c>
      <c r="O225" s="114">
        <f>SUMIFS(CentrepointSourced[Assessed HS - 18-24],CentrepointSourced[2014 ONS Code],ConsolGeog[[#This Row],[lad14cd]],CentrepointSourced[Year],2014)</f>
        <v>7</v>
      </c>
      <c r="P225" s="114">
        <f>SUMIFS(CentrepointSourced[Presented CS - 16-17],CentrepointSourced[Local Authority DQ],ConsolGeog[[#This Row],[County Name]],CentrepointSourced[Year],2014)</f>
        <v>0</v>
      </c>
      <c r="Q225" s="114">
        <f>SUMIFS(CentrepointSourced[Presented CS - 16-24],CentrepointSourced[Local Authority DQ],ConsolGeog[[#This Row],[County Name]],CentrepointSourced[Year],2014)</f>
        <v>0</v>
      </c>
      <c r="R225" s="114">
        <f>SUMIFS(CentrepointSourced[Presented CS - 18-24],CentrepointSourced[Local Authority DQ],ConsolGeog[[#This Row],[County Name]],CentrepointSourced[Year],2014)</f>
        <v>0</v>
      </c>
      <c r="S225" s="114">
        <f>SUMIFS(CentrepointSourced[Assessed CS - 16-17],CentrepointSourced[Local Authority DQ],ConsolGeog[[#This Row],[County Name]],CentrepointSourced[Year],2014)</f>
        <v>0</v>
      </c>
      <c r="T225" s="114">
        <f>SUMIFS(CentrepointSourced[Assessed CS - 16-24],CentrepointSourced[Local Authority DQ],ConsolGeog[[#This Row],[County Name]],CentrepointSourced[Year],2014)</f>
        <v>0</v>
      </c>
      <c r="U225" s="114">
        <f>SUMIFS(CentrepointSourced[Assessed CS - 18-24],CentrepointSourced[Local Authority DQ],ConsolGeog[[#This Row],[County Name]],CentrepointSourced[Year],2014)</f>
        <v>0</v>
      </c>
      <c r="V225" s="114">
        <f>IF(ConsolGeog[[#This Row],[LA Type]]="District",SUMIFS(ConsolGeog[population],ConsolGeog[LA Type],"District",ConsolGeog[County Name],ConsolGeog[[#This Row],[County Name]]),IF(ConsolGeog[[#This Row],[LA Type]]="Unitary",ConsolGeog[[#This Row],[population]],0))</f>
        <v>848489</v>
      </c>
      <c r="W225" s="115">
        <f>IF(ConsolGeog[[#This Row],[COUNTY: Sum of districts'' populations '[non additive!']]]=0,0,ConsolGeog[[#This Row],[population]]/ConsolGeog[[#This Row],[COUNTY: Sum of districts'' populations '[non additive!']]])</f>
        <v>0.15423770962263506</v>
      </c>
      <c r="X225" s="125">
        <f>ConsolGeog[[#This Row],[COUNTY: Presented CS - 16-17 (2014) '[non additive!']]]*ConsolGeog[[#This Row],[County Stats Distribution Factor]]</f>
        <v>0</v>
      </c>
      <c r="Y225" s="125">
        <f>ConsolGeog[[#This Row],[COUNTY: Presented CS - 16-24 (2014) '[non additive!']]]*ConsolGeog[[#This Row],[County Stats Distribution Factor]]</f>
        <v>0</v>
      </c>
      <c r="Z225" s="125">
        <f>ConsolGeog[[#This Row],[COUNTY: Presented CS - 18-24 (2014) '[non additive!']]]*ConsolGeog[[#This Row],[County Stats Distribution Factor]]</f>
        <v>0</v>
      </c>
      <c r="AA225" s="125">
        <f>ConsolGeog[[#This Row],[COUNTY: Assessed CS - 16-17 (2014) '[non additive!']]]*ConsolGeog[[#This Row],[County Stats Distribution Factor]]</f>
        <v>0</v>
      </c>
      <c r="AB225" s="125">
        <f>ConsolGeog[[#This Row],[COUNTY: Assessed CS - 16-24 (2014) '[non additive!']]]*ConsolGeog[[#This Row],[County Stats Distribution Factor]]</f>
        <v>0</v>
      </c>
      <c r="AC225" s="125">
        <f>ConsolGeog[[#This Row],[COUNTY: Assessed CS - 18-24 (2014) '[non additive!']]]*ConsolGeog[[#This Row],[County Stats Distribution Factor]]</f>
        <v>0</v>
      </c>
      <c r="AD225" s="125" t="str">
        <f>IF(AND(ConsolGeog[[#This Row],[Presented HS - 16-17 (2014)]]+ConsolGeog[[#This Row],[Presented HS - 18-24 (2014)]]&lt;&gt;0,ConsolGeog[[#This Row],[Presented HS - 16-24 (2014)]]&lt;&gt;0),"ERROR","")</f>
        <v/>
      </c>
      <c r="AE225" s="125" t="str">
        <f>IF(AND(ConsolGeog[[#This Row],[Presented CS - 16-17 (2014)]]+ConsolGeog[[#This Row],[Presented CS - 18-24 (2014)]]&lt;&gt;0,ConsolGeog[[#This Row],[Presented CS - 16-24 (2014)]]&lt;&gt;0),"ERROR","")</f>
        <v/>
      </c>
      <c r="AF225" s="125" t="str">
        <f>IF(AND(ConsolGeog[[#This Row],[Assessed HS - 16-17 (2014)]]+ConsolGeog[[#This Row],[Assessed HS - 18-24 (2014)]]&lt;&gt;0,ConsolGeog[[#This Row],[Assessed HS - 16-24 (2014)]]&lt;&gt;0),"ERROR","")</f>
        <v/>
      </c>
      <c r="AG225" s="125" t="str">
        <f>IF(AND(ConsolGeog[[#This Row],[Assessed CS - 16-17 (2014)]]+ConsolGeog[[#This Row],[Assessed CS - 18-24 (2014)]]&lt;&gt;0,ConsolGeog[[#This Row],[Assessed CS - 16-24 (2014)]]&lt;&gt;0),"ERROR","")</f>
        <v/>
      </c>
      <c r="AH22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6" spans="1:35" s="35" customFormat="1" ht="15" customHeight="1">
      <c r="A226" s="38" t="s">
        <v>553</v>
      </c>
      <c r="B226" s="38" t="s">
        <v>44</v>
      </c>
      <c r="C226" s="38">
        <v>97106</v>
      </c>
      <c r="D226" s="38">
        <v>57584.71</v>
      </c>
      <c r="E226" s="38" t="s">
        <v>553</v>
      </c>
      <c r="F226" s="112" t="str">
        <f>IF(ISERROR(MATCH(ConsolGeog[[#This Row],[lad14cd]],CentrepointSourced[2014 ONS Code],0)),1,"")</f>
        <v/>
      </c>
      <c r="G226" s="113" t="str">
        <f>TRIM(IF(ConsolGeog[[#This Row],[Not in Centre Point Sourced?]]=1,INDEX(LKP_MissingLATypesDQ[TYPE],MATCH(ConsolGeog[[#This Row],[lad14cd]],LKP_MissingLATypesDQ[ONS_CODE],0)),INDEX(CentrepointSourced[LA Type DQ],MATCH(ConsolGeog[[#This Row],[lad14cd]],CentrepointSourced[2014 ONS Code],0))))</f>
        <v>District</v>
      </c>
      <c r="H226" s="113" t="str">
        <f>IF(OR(ConsolGeog[[#This Row],[LA Type]]="Unitary",ConsolGeog[[#This Row],[LA Type]]="District"),"England",INDEX(CentrepointSourced[Country],MATCH(ConsolGeog[[#This Row],[lad14cd]],CentrepointSourced[2014 ONS Code],0)))</f>
        <v>England</v>
      </c>
      <c r="I22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6" s="114">
        <f>SUMIFS(CentrepointSourced[Presented HS - 16-17],CentrepointSourced[2014 ONS Code],ConsolGeog[[#This Row],[lad14cd]],CentrepointSourced[Year],2014)</f>
        <v>1</v>
      </c>
      <c r="K226" s="114">
        <f>SUMIFS(CentrepointSourced[Presented HS - 16-24],CentrepointSourced[2014 ONS Code],ConsolGeog[[#This Row],[lad14cd]],CentrepointSourced[Year],2014)</f>
        <v>0</v>
      </c>
      <c r="L226" s="114">
        <f>SUMIFS(CentrepointSourced[Presented HS - 18-24],CentrepointSourced[2014 ONS Code],ConsolGeog[[#This Row],[lad14cd]],CentrepointSourced[Year],2014)</f>
        <v>23</v>
      </c>
      <c r="M226" s="114">
        <f>SUMIFS(CentrepointSourced[Assessed HS - 16-17],CentrepointSourced[2014 ONS Code],ConsolGeog[[#This Row],[lad14cd]],CentrepointSourced[Year],2014)</f>
        <v>1</v>
      </c>
      <c r="N226" s="114">
        <f>SUMIFS(CentrepointSourced[Assessed HS - 16-24],CentrepointSourced[2014 ONS Code],ConsolGeog[[#This Row],[lad14cd]],CentrepointSourced[Year],2014)</f>
        <v>0</v>
      </c>
      <c r="O226" s="114">
        <f>SUMIFS(CentrepointSourced[Assessed HS - 18-24],CentrepointSourced[2014 ONS Code],ConsolGeog[[#This Row],[lad14cd]],CentrepointSourced[Year],2014)</f>
        <v>19</v>
      </c>
      <c r="P226" s="114">
        <f>SUMIFS(CentrepointSourced[Presented CS - 16-17],CentrepointSourced[Local Authority DQ],ConsolGeog[[#This Row],[County Name]],CentrepointSourced[Year],2014)</f>
        <v>0</v>
      </c>
      <c r="Q226" s="114">
        <f>SUMIFS(CentrepointSourced[Presented CS - 16-24],CentrepointSourced[Local Authority DQ],ConsolGeog[[#This Row],[County Name]],CentrepointSourced[Year],2014)</f>
        <v>0</v>
      </c>
      <c r="R226" s="114">
        <f>SUMIFS(CentrepointSourced[Presented CS - 18-24],CentrepointSourced[Local Authority DQ],ConsolGeog[[#This Row],[County Name]],CentrepointSourced[Year],2014)</f>
        <v>0</v>
      </c>
      <c r="S226" s="114">
        <f>SUMIFS(CentrepointSourced[Assessed CS - 16-17],CentrepointSourced[Local Authority DQ],ConsolGeog[[#This Row],[County Name]],CentrepointSourced[Year],2014)</f>
        <v>0</v>
      </c>
      <c r="T226" s="114">
        <f>SUMIFS(CentrepointSourced[Assessed CS - 16-24],CentrepointSourced[Local Authority DQ],ConsolGeog[[#This Row],[County Name]],CentrepointSourced[Year],2014)</f>
        <v>0</v>
      </c>
      <c r="U226" s="114">
        <f>SUMIFS(CentrepointSourced[Assessed CS - 18-24],CentrepointSourced[Local Authority DQ],ConsolGeog[[#This Row],[County Name]],CentrepointSourced[Year],2014)</f>
        <v>0</v>
      </c>
      <c r="V226" s="114">
        <f>IF(ConsolGeog[[#This Row],[LA Type]]="District",SUMIFS(ConsolGeog[population],ConsolGeog[LA Type],"District",ConsolGeog[County Name],ConsolGeog[[#This Row],[County Name]]),IF(ConsolGeog[[#This Row],[LA Type]]="Unitary",ConsolGeog[[#This Row],[population]],0))</f>
        <v>848489</v>
      </c>
      <c r="W226" s="115">
        <f>IF(ConsolGeog[[#This Row],[COUNTY: Sum of districts'' populations '[non additive!']]]=0,0,ConsolGeog[[#This Row],[population]]/ConsolGeog[[#This Row],[COUNTY: Sum of districts'' populations '[non additive!']]])</f>
        <v>0.11444579717592096</v>
      </c>
      <c r="X226" s="125">
        <f>ConsolGeog[[#This Row],[COUNTY: Presented CS - 16-17 (2014) '[non additive!']]]*ConsolGeog[[#This Row],[County Stats Distribution Factor]]</f>
        <v>0</v>
      </c>
      <c r="Y226" s="125">
        <f>ConsolGeog[[#This Row],[COUNTY: Presented CS - 16-24 (2014) '[non additive!']]]*ConsolGeog[[#This Row],[County Stats Distribution Factor]]</f>
        <v>0</v>
      </c>
      <c r="Z226" s="125">
        <f>ConsolGeog[[#This Row],[COUNTY: Presented CS - 18-24 (2014) '[non additive!']]]*ConsolGeog[[#This Row],[County Stats Distribution Factor]]</f>
        <v>0</v>
      </c>
      <c r="AA226" s="125">
        <f>ConsolGeog[[#This Row],[COUNTY: Assessed CS - 16-17 (2014) '[non additive!']]]*ConsolGeog[[#This Row],[County Stats Distribution Factor]]</f>
        <v>0</v>
      </c>
      <c r="AB226" s="125">
        <f>ConsolGeog[[#This Row],[COUNTY: Assessed CS - 16-24 (2014) '[non additive!']]]*ConsolGeog[[#This Row],[County Stats Distribution Factor]]</f>
        <v>0</v>
      </c>
      <c r="AC226" s="125">
        <f>ConsolGeog[[#This Row],[COUNTY: Assessed CS - 18-24 (2014) '[non additive!']]]*ConsolGeog[[#This Row],[County Stats Distribution Factor]]</f>
        <v>0</v>
      </c>
      <c r="AD226" s="125" t="str">
        <f>IF(AND(ConsolGeog[[#This Row],[Presented HS - 16-17 (2014)]]+ConsolGeog[[#This Row],[Presented HS - 18-24 (2014)]]&lt;&gt;0,ConsolGeog[[#This Row],[Presented HS - 16-24 (2014)]]&lt;&gt;0),"ERROR","")</f>
        <v/>
      </c>
      <c r="AE226" s="125" t="str">
        <f>IF(AND(ConsolGeog[[#This Row],[Presented CS - 16-17 (2014)]]+ConsolGeog[[#This Row],[Presented CS - 18-24 (2014)]]&lt;&gt;0,ConsolGeog[[#This Row],[Presented CS - 16-24 (2014)]]&lt;&gt;0),"ERROR","")</f>
        <v/>
      </c>
      <c r="AF226" s="125" t="str">
        <f>IF(AND(ConsolGeog[[#This Row],[Assessed HS - 16-17 (2014)]]+ConsolGeog[[#This Row],[Assessed HS - 18-24 (2014)]]&lt;&gt;0,ConsolGeog[[#This Row],[Assessed HS - 16-24 (2014)]]&lt;&gt;0),"ERROR","")</f>
        <v/>
      </c>
      <c r="AG226" s="125" t="str">
        <f>IF(AND(ConsolGeog[[#This Row],[Assessed CS - 16-17 (2014)]]+ConsolGeog[[#This Row],[Assessed CS - 18-24 (2014)]]&lt;&gt;0,ConsolGeog[[#This Row],[Assessed CS - 16-24 (2014)]]&lt;&gt;0),"ERROR","")</f>
        <v/>
      </c>
      <c r="AH22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7" spans="1:35" s="35" customFormat="1" ht="15" customHeight="1">
      <c r="A227" s="38" t="s">
        <v>552</v>
      </c>
      <c r="B227" s="38" t="s">
        <v>97</v>
      </c>
      <c r="C227" s="38">
        <v>76813</v>
      </c>
      <c r="D227" s="38">
        <v>3084.62</v>
      </c>
      <c r="E227" s="38" t="s">
        <v>552</v>
      </c>
      <c r="F227" s="112" t="str">
        <f>IF(ISERROR(MATCH(ConsolGeog[[#This Row],[lad14cd]],CentrepointSourced[2014 ONS Code],0)),1,"")</f>
        <v/>
      </c>
      <c r="G227" s="113" t="str">
        <f>TRIM(IF(ConsolGeog[[#This Row],[Not in Centre Point Sourced?]]=1,INDEX(LKP_MissingLATypesDQ[TYPE],MATCH(ConsolGeog[[#This Row],[lad14cd]],LKP_MissingLATypesDQ[ONS_CODE],0)),INDEX(CentrepointSourced[LA Type DQ],MATCH(ConsolGeog[[#This Row],[lad14cd]],CentrepointSourced[2014 ONS Code],0))))</f>
        <v>District</v>
      </c>
      <c r="H227" s="113" t="str">
        <f>IF(OR(ConsolGeog[[#This Row],[LA Type]]="Unitary",ConsolGeog[[#This Row],[LA Type]]="District"),"England",INDEX(CentrepointSourced[Country],MATCH(ConsolGeog[[#This Row],[lad14cd]],CentrepointSourced[2014 ONS Code],0)))</f>
        <v>England</v>
      </c>
      <c r="I22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Staffordshire</v>
      </c>
      <c r="J227" s="114">
        <f>SUMIFS(CentrepointSourced[Presented HS - 16-17],CentrepointSourced[2014 ONS Code],ConsolGeog[[#This Row],[lad14cd]],CentrepointSourced[Year],2014)</f>
        <v>23</v>
      </c>
      <c r="K227" s="114">
        <f>SUMIFS(CentrepointSourced[Presented HS - 16-24],CentrepointSourced[2014 ONS Code],ConsolGeog[[#This Row],[lad14cd]],CentrepointSourced[Year],2014)</f>
        <v>0</v>
      </c>
      <c r="L227" s="114">
        <f>SUMIFS(CentrepointSourced[Presented HS - 18-24],CentrepointSourced[2014 ONS Code],ConsolGeog[[#This Row],[lad14cd]],CentrepointSourced[Year],2014)</f>
        <v>48</v>
      </c>
      <c r="M227" s="114">
        <f>SUMIFS(CentrepointSourced[Assessed HS - 16-17],CentrepointSourced[2014 ONS Code],ConsolGeog[[#This Row],[lad14cd]],CentrepointSourced[Year],2014)</f>
        <v>23</v>
      </c>
      <c r="N227" s="114">
        <f>SUMIFS(CentrepointSourced[Assessed HS - 16-24],CentrepointSourced[2014 ONS Code],ConsolGeog[[#This Row],[lad14cd]],CentrepointSourced[Year],2014)</f>
        <v>0</v>
      </c>
      <c r="O227" s="114">
        <f>SUMIFS(CentrepointSourced[Assessed HS - 18-24],CentrepointSourced[2014 ONS Code],ConsolGeog[[#This Row],[lad14cd]],CentrepointSourced[Year],2014)</f>
        <v>48</v>
      </c>
      <c r="P227" s="114">
        <f>SUMIFS(CentrepointSourced[Presented CS - 16-17],CentrepointSourced[Local Authority DQ],ConsolGeog[[#This Row],[County Name]],CentrepointSourced[Year],2014)</f>
        <v>0</v>
      </c>
      <c r="Q227" s="114">
        <f>SUMIFS(CentrepointSourced[Presented CS - 16-24],CentrepointSourced[Local Authority DQ],ConsolGeog[[#This Row],[County Name]],CentrepointSourced[Year],2014)</f>
        <v>0</v>
      </c>
      <c r="R227" s="114">
        <f>SUMIFS(CentrepointSourced[Presented CS - 18-24],CentrepointSourced[Local Authority DQ],ConsolGeog[[#This Row],[County Name]],CentrepointSourced[Year],2014)</f>
        <v>0</v>
      </c>
      <c r="S227" s="114">
        <f>SUMIFS(CentrepointSourced[Assessed CS - 16-17],CentrepointSourced[Local Authority DQ],ConsolGeog[[#This Row],[County Name]],CentrepointSourced[Year],2014)</f>
        <v>0</v>
      </c>
      <c r="T227" s="114">
        <f>SUMIFS(CentrepointSourced[Assessed CS - 16-24],CentrepointSourced[Local Authority DQ],ConsolGeog[[#This Row],[County Name]],CentrepointSourced[Year],2014)</f>
        <v>0</v>
      </c>
      <c r="U227" s="114">
        <f>SUMIFS(CentrepointSourced[Assessed CS - 18-24],CentrepointSourced[Local Authority DQ],ConsolGeog[[#This Row],[County Name]],CentrepointSourced[Year],2014)</f>
        <v>0</v>
      </c>
      <c r="V227" s="114">
        <f>IF(ConsolGeog[[#This Row],[LA Type]]="District",SUMIFS(ConsolGeog[population],ConsolGeog[LA Type],"District",ConsolGeog[County Name],ConsolGeog[[#This Row],[County Name]]),IF(ConsolGeog[[#This Row],[LA Type]]="Unitary",ConsolGeog[[#This Row],[population]],0))</f>
        <v>848489</v>
      </c>
      <c r="W227" s="115">
        <f>IF(ConsolGeog[[#This Row],[COUNTY: Sum of districts'' populations '[non additive!']]]=0,0,ConsolGeog[[#This Row],[population]]/ConsolGeog[[#This Row],[COUNTY: Sum of districts'' populations '[non additive!']]])</f>
        <v>9.0529164196589462E-2</v>
      </c>
      <c r="X227" s="125">
        <f>ConsolGeog[[#This Row],[COUNTY: Presented CS - 16-17 (2014) '[non additive!']]]*ConsolGeog[[#This Row],[County Stats Distribution Factor]]</f>
        <v>0</v>
      </c>
      <c r="Y227" s="125">
        <f>ConsolGeog[[#This Row],[COUNTY: Presented CS - 16-24 (2014) '[non additive!']]]*ConsolGeog[[#This Row],[County Stats Distribution Factor]]</f>
        <v>0</v>
      </c>
      <c r="Z227" s="125">
        <f>ConsolGeog[[#This Row],[COUNTY: Presented CS - 18-24 (2014) '[non additive!']]]*ConsolGeog[[#This Row],[County Stats Distribution Factor]]</f>
        <v>0</v>
      </c>
      <c r="AA227" s="125">
        <f>ConsolGeog[[#This Row],[COUNTY: Assessed CS - 16-17 (2014) '[non additive!']]]*ConsolGeog[[#This Row],[County Stats Distribution Factor]]</f>
        <v>0</v>
      </c>
      <c r="AB227" s="125">
        <f>ConsolGeog[[#This Row],[COUNTY: Assessed CS - 16-24 (2014) '[non additive!']]]*ConsolGeog[[#This Row],[County Stats Distribution Factor]]</f>
        <v>0</v>
      </c>
      <c r="AC227" s="125">
        <f>ConsolGeog[[#This Row],[COUNTY: Assessed CS - 18-24 (2014) '[non additive!']]]*ConsolGeog[[#This Row],[County Stats Distribution Factor]]</f>
        <v>0</v>
      </c>
      <c r="AD227" s="125" t="str">
        <f>IF(AND(ConsolGeog[[#This Row],[Presented HS - 16-17 (2014)]]+ConsolGeog[[#This Row],[Presented HS - 18-24 (2014)]]&lt;&gt;0,ConsolGeog[[#This Row],[Presented HS - 16-24 (2014)]]&lt;&gt;0),"ERROR","")</f>
        <v/>
      </c>
      <c r="AE227" s="125" t="str">
        <f>IF(AND(ConsolGeog[[#This Row],[Presented CS - 16-17 (2014)]]+ConsolGeog[[#This Row],[Presented CS - 18-24 (2014)]]&lt;&gt;0,ConsolGeog[[#This Row],[Presented CS - 16-24 (2014)]]&lt;&gt;0),"ERROR","")</f>
        <v/>
      </c>
      <c r="AF227" s="125" t="str">
        <f>IF(AND(ConsolGeog[[#This Row],[Assessed HS - 16-17 (2014)]]+ConsolGeog[[#This Row],[Assessed HS - 18-24 (2014)]]&lt;&gt;0,ConsolGeog[[#This Row],[Assessed HS - 16-24 (2014)]]&lt;&gt;0),"ERROR","")</f>
        <v/>
      </c>
      <c r="AG227" s="125" t="str">
        <f>IF(AND(ConsolGeog[[#This Row],[Assessed CS - 16-17 (2014)]]+ConsolGeog[[#This Row],[Assessed CS - 18-24 (2014)]]&lt;&gt;0,ConsolGeog[[#This Row],[Assessed CS - 16-24 (2014)]]&lt;&gt;0),"ERROR","")</f>
        <v/>
      </c>
      <c r="AH22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28" spans="1:35" s="35" customFormat="1" ht="15" customHeight="1">
      <c r="A228" s="38" t="s">
        <v>551</v>
      </c>
      <c r="B228" s="38" t="s">
        <v>229</v>
      </c>
      <c r="C228" s="38">
        <v>87740</v>
      </c>
      <c r="D228" s="38">
        <v>59377.66</v>
      </c>
      <c r="E228" s="38" t="s">
        <v>551</v>
      </c>
      <c r="F228" s="112" t="str">
        <f>IF(ISERROR(MATCH(ConsolGeog[[#This Row],[lad14cd]],CentrepointSourced[2014 ONS Code],0)),1,"")</f>
        <v/>
      </c>
      <c r="G228" s="113" t="str">
        <f>TRIM(IF(ConsolGeog[[#This Row],[Not in Centre Point Sourced?]]=1,INDEX(LKP_MissingLATypesDQ[TYPE],MATCH(ConsolGeog[[#This Row],[lad14cd]],LKP_MissingLATypesDQ[ONS_CODE],0)),INDEX(CentrepointSourced[LA Type DQ],MATCH(ConsolGeog[[#This Row],[lad14cd]],CentrepointSourced[2014 ONS Code],0))))</f>
        <v>District</v>
      </c>
      <c r="H228" s="113" t="str">
        <f>IF(OR(ConsolGeog[[#This Row],[LA Type]]="Unitary",ConsolGeog[[#This Row],[LA Type]]="District"),"England",INDEX(CentrepointSourced[Country],MATCH(ConsolGeog[[#This Row],[lad14cd]],CentrepointSourced[2014 ONS Code],0)))</f>
        <v>England</v>
      </c>
      <c r="I22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28" s="114">
        <f>SUMIFS(CentrepointSourced[Presented HS - 16-17],CentrepointSourced[2014 ONS Code],ConsolGeog[[#This Row],[lad14cd]],CentrepointSourced[Year],2014)</f>
        <v>0</v>
      </c>
      <c r="K228" s="114">
        <f>SUMIFS(CentrepointSourced[Presented HS - 16-24],CentrepointSourced[2014 ONS Code],ConsolGeog[[#This Row],[lad14cd]],CentrepointSourced[Year],2014)</f>
        <v>0</v>
      </c>
      <c r="L228" s="114">
        <f>SUMIFS(CentrepointSourced[Presented HS - 18-24],CentrepointSourced[2014 ONS Code],ConsolGeog[[#This Row],[lad14cd]],CentrepointSourced[Year],2014)</f>
        <v>0</v>
      </c>
      <c r="M228" s="114">
        <f>SUMIFS(CentrepointSourced[Assessed HS - 16-17],CentrepointSourced[2014 ONS Code],ConsolGeog[[#This Row],[lad14cd]],CentrepointSourced[Year],2014)</f>
        <v>0</v>
      </c>
      <c r="N228" s="114">
        <f>SUMIFS(CentrepointSourced[Assessed HS - 16-24],CentrepointSourced[2014 ONS Code],ConsolGeog[[#This Row],[lad14cd]],CentrepointSourced[Year],2014)</f>
        <v>46</v>
      </c>
      <c r="O228" s="114">
        <f>SUMIFS(CentrepointSourced[Assessed HS - 18-24],CentrepointSourced[2014 ONS Code],ConsolGeog[[#This Row],[lad14cd]],CentrepointSourced[Year],2014)</f>
        <v>0</v>
      </c>
      <c r="P228" s="114">
        <f>SUMIFS(CentrepointSourced[Presented CS - 16-17],CentrepointSourced[Local Authority DQ],ConsolGeog[[#This Row],[County Name]],CentrepointSourced[Year],2014)</f>
        <v>0</v>
      </c>
      <c r="Q228" s="114">
        <f>SUMIFS(CentrepointSourced[Presented CS - 16-24],CentrepointSourced[Local Authority DQ],ConsolGeog[[#This Row],[County Name]],CentrepointSourced[Year],2014)</f>
        <v>0</v>
      </c>
      <c r="R228" s="114">
        <f>SUMIFS(CentrepointSourced[Presented CS - 18-24],CentrepointSourced[Local Authority DQ],ConsolGeog[[#This Row],[County Name]],CentrepointSourced[Year],2014)</f>
        <v>0</v>
      </c>
      <c r="S228" s="114">
        <f>SUMIFS(CentrepointSourced[Assessed CS - 16-17],CentrepointSourced[Local Authority DQ],ConsolGeog[[#This Row],[County Name]],CentrepointSourced[Year],2014)</f>
        <v>0</v>
      </c>
      <c r="T228" s="114">
        <f>SUMIFS(CentrepointSourced[Assessed CS - 16-24],CentrepointSourced[Local Authority DQ],ConsolGeog[[#This Row],[County Name]],CentrepointSourced[Year],2014)</f>
        <v>0</v>
      </c>
      <c r="U228" s="114">
        <f>SUMIFS(CentrepointSourced[Assessed CS - 18-24],CentrepointSourced[Local Authority DQ],ConsolGeog[[#This Row],[County Name]],CentrepointSourced[Year],2014)</f>
        <v>0</v>
      </c>
      <c r="V228" s="114">
        <f>IF(ConsolGeog[[#This Row],[LA Type]]="District",SUMIFS(ConsolGeog[population],ConsolGeog[LA Type],"District",ConsolGeog[County Name],ConsolGeog[[#This Row],[County Name]]),IF(ConsolGeog[[#This Row],[LA Type]]="Unitary",ConsolGeog[[#This Row],[population]],0))</f>
        <v>728163</v>
      </c>
      <c r="W228" s="115">
        <f>IF(ConsolGeog[[#This Row],[COUNTY: Sum of districts'' populations '[non additive!']]]=0,0,ConsolGeog[[#This Row],[population]]/ConsolGeog[[#This Row],[COUNTY: Sum of districts'' populations '[non additive!']]])</f>
        <v>0.12049499905927656</v>
      </c>
      <c r="X228" s="125">
        <f>ConsolGeog[[#This Row],[COUNTY: Presented CS - 16-17 (2014) '[non additive!']]]*ConsolGeog[[#This Row],[County Stats Distribution Factor]]</f>
        <v>0</v>
      </c>
      <c r="Y228" s="125">
        <f>ConsolGeog[[#This Row],[COUNTY: Presented CS - 16-24 (2014) '[non additive!']]]*ConsolGeog[[#This Row],[County Stats Distribution Factor]]</f>
        <v>0</v>
      </c>
      <c r="Z228" s="125">
        <f>ConsolGeog[[#This Row],[COUNTY: Presented CS - 18-24 (2014) '[non additive!']]]*ConsolGeog[[#This Row],[County Stats Distribution Factor]]</f>
        <v>0</v>
      </c>
      <c r="AA228" s="125">
        <f>ConsolGeog[[#This Row],[COUNTY: Assessed CS - 16-17 (2014) '[non additive!']]]*ConsolGeog[[#This Row],[County Stats Distribution Factor]]</f>
        <v>0</v>
      </c>
      <c r="AB228" s="125">
        <f>ConsolGeog[[#This Row],[COUNTY: Assessed CS - 16-24 (2014) '[non additive!']]]*ConsolGeog[[#This Row],[County Stats Distribution Factor]]</f>
        <v>0</v>
      </c>
      <c r="AC228" s="125">
        <f>ConsolGeog[[#This Row],[COUNTY: Assessed CS - 18-24 (2014) '[non additive!']]]*ConsolGeog[[#This Row],[County Stats Distribution Factor]]</f>
        <v>0</v>
      </c>
      <c r="AD228" s="125" t="str">
        <f>IF(AND(ConsolGeog[[#This Row],[Presented HS - 16-17 (2014)]]+ConsolGeog[[#This Row],[Presented HS - 18-24 (2014)]]&lt;&gt;0,ConsolGeog[[#This Row],[Presented HS - 16-24 (2014)]]&lt;&gt;0),"ERROR","")</f>
        <v/>
      </c>
      <c r="AE228" s="125" t="str">
        <f>IF(AND(ConsolGeog[[#This Row],[Presented CS - 16-17 (2014)]]+ConsolGeog[[#This Row],[Presented CS - 18-24 (2014)]]&lt;&gt;0,ConsolGeog[[#This Row],[Presented CS - 16-24 (2014)]]&lt;&gt;0),"ERROR","")</f>
        <v/>
      </c>
      <c r="AF228" s="125" t="str">
        <f>IF(AND(ConsolGeog[[#This Row],[Assessed HS - 16-17 (2014)]]+ConsolGeog[[#This Row],[Assessed HS - 18-24 (2014)]]&lt;&gt;0,ConsolGeog[[#This Row],[Assessed HS - 16-24 (2014)]]&lt;&gt;0),"ERROR","")</f>
        <v/>
      </c>
      <c r="AG228" s="125" t="str">
        <f>IF(AND(ConsolGeog[[#This Row],[Assessed CS - 16-17 (2014)]]+ConsolGeog[[#This Row],[Assessed CS - 18-24 (2014)]]&lt;&gt;0,ConsolGeog[[#This Row],[Assessed CS - 16-24 (2014)]]&lt;&gt;0),"ERROR","")</f>
        <v/>
      </c>
      <c r="AH22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29" spans="1:35">
      <c r="A229" s="38" t="s">
        <v>549</v>
      </c>
      <c r="B229" s="38" t="s">
        <v>550</v>
      </c>
      <c r="C229" s="38">
        <v>59748</v>
      </c>
      <c r="D229" s="38">
        <v>37771.06</v>
      </c>
      <c r="E229" s="38" t="s">
        <v>549</v>
      </c>
      <c r="F229" s="116">
        <f>IF(ISERROR(MATCH(ConsolGeog[[#This Row],[lad14cd]],CentrepointSourced[2014 ONS Code],0)),1,"")</f>
        <v>1</v>
      </c>
      <c r="G229" s="113" t="str">
        <f>TRIM(IF(ConsolGeog[[#This Row],[Not in Centre Point Sourced?]]=1,INDEX(LKP_MissingLATypesDQ[TYPE],MATCH(ConsolGeog[[#This Row],[lad14cd]],LKP_MissingLATypesDQ[ONS_CODE],0)),INDEX(CentrepointSourced[LA Type DQ],MATCH(ConsolGeog[[#This Row],[lad14cd]],CentrepointSourced[2014 ONS Code],0))))</f>
        <v>District</v>
      </c>
      <c r="H229" s="117" t="str">
        <f>IF(OR(ConsolGeog[[#This Row],[LA Type]]="Unitary",ConsolGeog[[#This Row],[LA Type]]="District"),"England",INDEX(CentrepointSourced[Country],MATCH(ConsolGeog[[#This Row],[lad14cd]],CentrepointSourced[2014 ONS Code],0)))</f>
        <v>England</v>
      </c>
      <c r="I22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29" s="114">
        <f>SUMIFS(CentrepointSourced[Presented HS - 16-17],CentrepointSourced[2014 ONS Code],ConsolGeog[[#This Row],[lad14cd]],CentrepointSourced[Year],2014)</f>
        <v>0</v>
      </c>
      <c r="K229" s="114">
        <f>SUMIFS(CentrepointSourced[Presented HS - 16-24],CentrepointSourced[2014 ONS Code],ConsolGeog[[#This Row],[lad14cd]],CentrepointSourced[Year],2014)</f>
        <v>0</v>
      </c>
      <c r="L229" s="114">
        <f>SUMIFS(CentrepointSourced[Presented HS - 18-24],CentrepointSourced[2014 ONS Code],ConsolGeog[[#This Row],[lad14cd]],CentrepointSourced[Year],2014)</f>
        <v>0</v>
      </c>
      <c r="M229" s="114">
        <f>SUMIFS(CentrepointSourced[Assessed HS - 16-17],CentrepointSourced[2014 ONS Code],ConsolGeog[[#This Row],[lad14cd]],CentrepointSourced[Year],2014)</f>
        <v>0</v>
      </c>
      <c r="N229" s="114">
        <f>SUMIFS(CentrepointSourced[Assessed HS - 16-24],CentrepointSourced[2014 ONS Code],ConsolGeog[[#This Row],[lad14cd]],CentrepointSourced[Year],2014)</f>
        <v>0</v>
      </c>
      <c r="O229" s="114">
        <f>SUMIFS(CentrepointSourced[Assessed HS - 18-24],CentrepointSourced[2014 ONS Code],ConsolGeog[[#This Row],[lad14cd]],CentrepointSourced[Year],2014)</f>
        <v>0</v>
      </c>
      <c r="P229" s="114">
        <f>SUMIFS(CentrepointSourced[Presented CS - 16-17],CentrepointSourced[Local Authority DQ],ConsolGeog[[#This Row],[County Name]],CentrepointSourced[Year],2014)</f>
        <v>0</v>
      </c>
      <c r="Q229" s="114">
        <f>SUMIFS(CentrepointSourced[Presented CS - 16-24],CentrepointSourced[Local Authority DQ],ConsolGeog[[#This Row],[County Name]],CentrepointSourced[Year],2014)</f>
        <v>0</v>
      </c>
      <c r="R229" s="114">
        <f>SUMIFS(CentrepointSourced[Presented CS - 18-24],CentrepointSourced[Local Authority DQ],ConsolGeog[[#This Row],[County Name]],CentrepointSourced[Year],2014)</f>
        <v>0</v>
      </c>
      <c r="S229" s="114">
        <f>SUMIFS(CentrepointSourced[Assessed CS - 16-17],CentrepointSourced[Local Authority DQ],ConsolGeog[[#This Row],[County Name]],CentrepointSourced[Year],2014)</f>
        <v>0</v>
      </c>
      <c r="T229" s="114">
        <f>SUMIFS(CentrepointSourced[Assessed CS - 16-24],CentrepointSourced[Local Authority DQ],ConsolGeog[[#This Row],[County Name]],CentrepointSourced[Year],2014)</f>
        <v>0</v>
      </c>
      <c r="U229" s="114">
        <f>SUMIFS(CentrepointSourced[Assessed CS - 18-24],CentrepointSourced[Local Authority DQ],ConsolGeog[[#This Row],[County Name]],CentrepointSourced[Year],2014)</f>
        <v>0</v>
      </c>
      <c r="V229" s="114">
        <f>IF(ConsolGeog[[#This Row],[LA Type]]="District",SUMIFS(ConsolGeog[population],ConsolGeog[LA Type],"District",ConsolGeog[County Name],ConsolGeog[[#This Row],[County Name]]),IF(ConsolGeog[[#This Row],[LA Type]]="Unitary",ConsolGeog[[#This Row],[population]],0))</f>
        <v>728163</v>
      </c>
      <c r="W229" s="115">
        <f>IF(ConsolGeog[[#This Row],[COUNTY: Sum of districts'' populations '[non additive!']]]=0,0,ConsolGeog[[#This Row],[population]]/ConsolGeog[[#This Row],[COUNTY: Sum of districts'' populations '[non additive!']]])</f>
        <v>8.2053056801842439E-2</v>
      </c>
      <c r="X229" s="125">
        <f>ConsolGeog[[#This Row],[COUNTY: Presented CS - 16-17 (2014) '[non additive!']]]*ConsolGeog[[#This Row],[County Stats Distribution Factor]]</f>
        <v>0</v>
      </c>
      <c r="Y229" s="125">
        <f>ConsolGeog[[#This Row],[COUNTY: Presented CS - 16-24 (2014) '[non additive!']]]*ConsolGeog[[#This Row],[County Stats Distribution Factor]]</f>
        <v>0</v>
      </c>
      <c r="Z229" s="125">
        <f>ConsolGeog[[#This Row],[COUNTY: Presented CS - 18-24 (2014) '[non additive!']]]*ConsolGeog[[#This Row],[County Stats Distribution Factor]]</f>
        <v>0</v>
      </c>
      <c r="AA229" s="125">
        <f>ConsolGeog[[#This Row],[COUNTY: Assessed CS - 16-17 (2014) '[non additive!']]]*ConsolGeog[[#This Row],[County Stats Distribution Factor]]</f>
        <v>0</v>
      </c>
      <c r="AB229" s="125">
        <f>ConsolGeog[[#This Row],[COUNTY: Assessed CS - 16-24 (2014) '[non additive!']]]*ConsolGeog[[#This Row],[County Stats Distribution Factor]]</f>
        <v>0</v>
      </c>
      <c r="AC229" s="125">
        <f>ConsolGeog[[#This Row],[COUNTY: Assessed CS - 18-24 (2014) '[non additive!']]]*ConsolGeog[[#This Row],[County Stats Distribution Factor]]</f>
        <v>0</v>
      </c>
      <c r="AD229" s="125" t="str">
        <f>IF(AND(ConsolGeog[[#This Row],[Presented HS - 16-17 (2014)]]+ConsolGeog[[#This Row],[Presented HS - 18-24 (2014)]]&lt;&gt;0,ConsolGeog[[#This Row],[Presented HS - 16-24 (2014)]]&lt;&gt;0),"ERROR","")</f>
        <v/>
      </c>
      <c r="AE229" s="125" t="str">
        <f>IF(AND(ConsolGeog[[#This Row],[Presented CS - 16-17 (2014)]]+ConsolGeog[[#This Row],[Presented CS - 18-24 (2014)]]&lt;&gt;0,ConsolGeog[[#This Row],[Presented CS - 16-24 (2014)]]&lt;&gt;0),"ERROR","")</f>
        <v/>
      </c>
      <c r="AF229" s="125" t="str">
        <f>IF(AND(ConsolGeog[[#This Row],[Assessed HS - 16-17 (2014)]]+ConsolGeog[[#This Row],[Assessed HS - 18-24 (2014)]]&lt;&gt;0,ConsolGeog[[#This Row],[Assessed HS - 16-24 (2014)]]&lt;&gt;0),"ERROR","")</f>
        <v/>
      </c>
      <c r="AG229" s="125" t="str">
        <f>IF(AND(ConsolGeog[[#This Row],[Assessed CS - 16-17 (2014)]]+ConsolGeog[[#This Row],[Assessed CS - 18-24 (2014)]]&lt;&gt;0,ConsolGeog[[#This Row],[Assessed CS - 16-24 (2014)]]&lt;&gt;0),"ERROR","")</f>
        <v/>
      </c>
      <c r="AH22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2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0" spans="1:35">
      <c r="A230" s="38" t="s">
        <v>547</v>
      </c>
      <c r="B230" s="38" t="s">
        <v>548</v>
      </c>
      <c r="C230" s="38">
        <v>133384</v>
      </c>
      <c r="D230" s="38">
        <v>3941.46</v>
      </c>
      <c r="E230" s="38" t="s">
        <v>547</v>
      </c>
      <c r="F230" s="116">
        <f>IF(ISERROR(MATCH(ConsolGeog[[#This Row],[lad14cd]],CentrepointSourced[2014 ONS Code],0)),1,"")</f>
        <v>1</v>
      </c>
      <c r="G230" s="113" t="str">
        <f>TRIM(IF(ConsolGeog[[#This Row],[Not in Centre Point Sourced?]]=1,INDEX(LKP_MissingLATypesDQ[TYPE],MATCH(ConsolGeog[[#This Row],[lad14cd]],LKP_MissingLATypesDQ[ONS_CODE],0)),INDEX(CentrepointSourced[LA Type DQ],MATCH(ConsolGeog[[#This Row],[lad14cd]],CentrepointSourced[2014 ONS Code],0))))</f>
        <v>District</v>
      </c>
      <c r="H230" s="117" t="str">
        <f>IF(OR(ConsolGeog[[#This Row],[LA Type]]="Unitary",ConsolGeog[[#This Row],[LA Type]]="District"),"England",INDEX(CentrepointSourced[Country],MATCH(ConsolGeog[[#This Row],[lad14cd]],CentrepointSourced[2014 ONS Code],0)))</f>
        <v>England</v>
      </c>
      <c r="I23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0" s="114">
        <f>SUMIFS(CentrepointSourced[Presented HS - 16-17],CentrepointSourced[2014 ONS Code],ConsolGeog[[#This Row],[lad14cd]],CentrepointSourced[Year],2014)</f>
        <v>0</v>
      </c>
      <c r="K230" s="114">
        <f>SUMIFS(CentrepointSourced[Presented HS - 16-24],CentrepointSourced[2014 ONS Code],ConsolGeog[[#This Row],[lad14cd]],CentrepointSourced[Year],2014)</f>
        <v>0</v>
      </c>
      <c r="L230" s="114">
        <f>SUMIFS(CentrepointSourced[Presented HS - 18-24],CentrepointSourced[2014 ONS Code],ConsolGeog[[#This Row],[lad14cd]],CentrepointSourced[Year],2014)</f>
        <v>0</v>
      </c>
      <c r="M230" s="114">
        <f>SUMIFS(CentrepointSourced[Assessed HS - 16-17],CentrepointSourced[2014 ONS Code],ConsolGeog[[#This Row],[lad14cd]],CentrepointSourced[Year],2014)</f>
        <v>0</v>
      </c>
      <c r="N230" s="114">
        <f>SUMIFS(CentrepointSourced[Assessed HS - 16-24],CentrepointSourced[2014 ONS Code],ConsolGeog[[#This Row],[lad14cd]],CentrepointSourced[Year],2014)</f>
        <v>0</v>
      </c>
      <c r="O230" s="114">
        <f>SUMIFS(CentrepointSourced[Assessed HS - 18-24],CentrepointSourced[2014 ONS Code],ConsolGeog[[#This Row],[lad14cd]],CentrepointSourced[Year],2014)</f>
        <v>0</v>
      </c>
      <c r="P230" s="114">
        <f>SUMIFS(CentrepointSourced[Presented CS - 16-17],CentrepointSourced[Local Authority DQ],ConsolGeog[[#This Row],[County Name]],CentrepointSourced[Year],2014)</f>
        <v>0</v>
      </c>
      <c r="Q230" s="114">
        <f>SUMIFS(CentrepointSourced[Presented CS - 16-24],CentrepointSourced[Local Authority DQ],ConsolGeog[[#This Row],[County Name]],CentrepointSourced[Year],2014)</f>
        <v>0</v>
      </c>
      <c r="R230" s="114">
        <f>SUMIFS(CentrepointSourced[Presented CS - 18-24],CentrepointSourced[Local Authority DQ],ConsolGeog[[#This Row],[County Name]],CentrepointSourced[Year],2014)</f>
        <v>0</v>
      </c>
      <c r="S230" s="114">
        <f>SUMIFS(CentrepointSourced[Assessed CS - 16-17],CentrepointSourced[Local Authority DQ],ConsolGeog[[#This Row],[County Name]],CentrepointSourced[Year],2014)</f>
        <v>0</v>
      </c>
      <c r="T230" s="114">
        <f>SUMIFS(CentrepointSourced[Assessed CS - 16-24],CentrepointSourced[Local Authority DQ],ConsolGeog[[#This Row],[County Name]],CentrepointSourced[Year],2014)</f>
        <v>0</v>
      </c>
      <c r="U230" s="114">
        <f>SUMIFS(CentrepointSourced[Assessed CS - 18-24],CentrepointSourced[Local Authority DQ],ConsolGeog[[#This Row],[County Name]],CentrepointSourced[Year],2014)</f>
        <v>0</v>
      </c>
      <c r="V230" s="114">
        <f>IF(ConsolGeog[[#This Row],[LA Type]]="District",SUMIFS(ConsolGeog[population],ConsolGeog[LA Type],"District",ConsolGeog[County Name],ConsolGeog[[#This Row],[County Name]]),IF(ConsolGeog[[#This Row],[LA Type]]="Unitary",ConsolGeog[[#This Row],[population]],0))</f>
        <v>728163</v>
      </c>
      <c r="W230" s="115">
        <f>IF(ConsolGeog[[#This Row],[COUNTY: Sum of districts'' populations '[non additive!']]]=0,0,ConsolGeog[[#This Row],[population]]/ConsolGeog[[#This Row],[COUNTY: Sum of districts'' populations '[non additive!']]])</f>
        <v>0.18317876629271193</v>
      </c>
      <c r="X230" s="125">
        <f>ConsolGeog[[#This Row],[COUNTY: Presented CS - 16-17 (2014) '[non additive!']]]*ConsolGeog[[#This Row],[County Stats Distribution Factor]]</f>
        <v>0</v>
      </c>
      <c r="Y230" s="125">
        <f>ConsolGeog[[#This Row],[COUNTY: Presented CS - 16-24 (2014) '[non additive!']]]*ConsolGeog[[#This Row],[County Stats Distribution Factor]]</f>
        <v>0</v>
      </c>
      <c r="Z230" s="125">
        <f>ConsolGeog[[#This Row],[COUNTY: Presented CS - 18-24 (2014) '[non additive!']]]*ConsolGeog[[#This Row],[County Stats Distribution Factor]]</f>
        <v>0</v>
      </c>
      <c r="AA230" s="125">
        <f>ConsolGeog[[#This Row],[COUNTY: Assessed CS - 16-17 (2014) '[non additive!']]]*ConsolGeog[[#This Row],[County Stats Distribution Factor]]</f>
        <v>0</v>
      </c>
      <c r="AB230" s="125">
        <f>ConsolGeog[[#This Row],[COUNTY: Assessed CS - 16-24 (2014) '[non additive!']]]*ConsolGeog[[#This Row],[County Stats Distribution Factor]]</f>
        <v>0</v>
      </c>
      <c r="AC230" s="125">
        <f>ConsolGeog[[#This Row],[COUNTY: Assessed CS - 18-24 (2014) '[non additive!']]]*ConsolGeog[[#This Row],[County Stats Distribution Factor]]</f>
        <v>0</v>
      </c>
      <c r="AD230" s="125" t="str">
        <f>IF(AND(ConsolGeog[[#This Row],[Presented HS - 16-17 (2014)]]+ConsolGeog[[#This Row],[Presented HS - 18-24 (2014)]]&lt;&gt;0,ConsolGeog[[#This Row],[Presented HS - 16-24 (2014)]]&lt;&gt;0),"ERROR","")</f>
        <v/>
      </c>
      <c r="AE230" s="125" t="str">
        <f>IF(AND(ConsolGeog[[#This Row],[Presented CS - 16-17 (2014)]]+ConsolGeog[[#This Row],[Presented CS - 18-24 (2014)]]&lt;&gt;0,ConsolGeog[[#This Row],[Presented CS - 16-24 (2014)]]&lt;&gt;0),"ERROR","")</f>
        <v/>
      </c>
      <c r="AF230" s="125" t="str">
        <f>IF(AND(ConsolGeog[[#This Row],[Assessed HS - 16-17 (2014)]]+ConsolGeog[[#This Row],[Assessed HS - 18-24 (2014)]]&lt;&gt;0,ConsolGeog[[#This Row],[Assessed HS - 16-24 (2014)]]&lt;&gt;0),"ERROR","")</f>
        <v/>
      </c>
      <c r="AG230" s="125" t="str">
        <f>IF(AND(ConsolGeog[[#This Row],[Assessed CS - 16-17 (2014)]]+ConsolGeog[[#This Row],[Assessed CS - 18-24 (2014)]]&lt;&gt;0,ConsolGeog[[#This Row],[Assessed CS - 16-24 (2014)]]&lt;&gt;0),"ERROR","")</f>
        <v/>
      </c>
      <c r="AH23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1" spans="1:35" ht="15" customHeight="1">
      <c r="A231" s="38" t="s">
        <v>546</v>
      </c>
      <c r="B231" s="38" t="s">
        <v>140</v>
      </c>
      <c r="C231" s="38">
        <v>96731</v>
      </c>
      <c r="D231" s="38">
        <v>87107.11</v>
      </c>
      <c r="E231" s="38" t="s">
        <v>546</v>
      </c>
      <c r="F231" s="116" t="str">
        <f>IF(ISERROR(MATCH(ConsolGeog[[#This Row],[lad14cd]],CentrepointSourced[2014 ONS Code],0)),1,"")</f>
        <v/>
      </c>
      <c r="G231" s="113" t="str">
        <f>TRIM(IF(ConsolGeog[[#This Row],[Not in Centre Point Sourced?]]=1,INDEX(LKP_MissingLATypesDQ[TYPE],MATCH(ConsolGeog[[#This Row],[lad14cd]],LKP_MissingLATypesDQ[ONS_CODE],0)),INDEX(CentrepointSourced[LA Type DQ],MATCH(ConsolGeog[[#This Row],[lad14cd]],CentrepointSourced[2014 ONS Code],0))))</f>
        <v>District</v>
      </c>
      <c r="H231" s="117" t="str">
        <f>IF(OR(ConsolGeog[[#This Row],[LA Type]]="Unitary",ConsolGeog[[#This Row],[LA Type]]="District"),"England",INDEX(CentrepointSourced[Country],MATCH(ConsolGeog[[#This Row],[lad14cd]],CentrepointSourced[2014 ONS Code],0)))</f>
        <v>England</v>
      </c>
      <c r="I23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1" s="114">
        <f>SUMIFS(CentrepointSourced[Presented HS - 16-17],CentrepointSourced[2014 ONS Code],ConsolGeog[[#This Row],[lad14cd]],CentrepointSourced[Year],2014)</f>
        <v>0</v>
      </c>
      <c r="K231" s="114">
        <f>SUMIFS(CentrepointSourced[Presented HS - 16-24],CentrepointSourced[2014 ONS Code],ConsolGeog[[#This Row],[lad14cd]],CentrepointSourced[Year],2014)</f>
        <v>0</v>
      </c>
      <c r="L231" s="114">
        <f>SUMIFS(CentrepointSourced[Presented HS - 18-24],CentrepointSourced[2014 ONS Code],ConsolGeog[[#This Row],[lad14cd]],CentrepointSourced[Year],2014)</f>
        <v>0</v>
      </c>
      <c r="M231" s="114">
        <f>SUMIFS(CentrepointSourced[Assessed HS - 16-17],CentrepointSourced[2014 ONS Code],ConsolGeog[[#This Row],[lad14cd]],CentrepointSourced[Year],2014)</f>
        <v>0</v>
      </c>
      <c r="N231" s="114">
        <f>SUMIFS(CentrepointSourced[Assessed HS - 16-24],CentrepointSourced[2014 ONS Code],ConsolGeog[[#This Row],[lad14cd]],CentrepointSourced[Year],2014)</f>
        <v>0</v>
      </c>
      <c r="O231" s="114">
        <f>SUMIFS(CentrepointSourced[Assessed HS - 18-24],CentrepointSourced[2014 ONS Code],ConsolGeog[[#This Row],[lad14cd]],CentrepointSourced[Year],2014)</f>
        <v>0</v>
      </c>
      <c r="P231" s="114">
        <f>SUMIFS(CentrepointSourced[Presented CS - 16-17],CentrepointSourced[Local Authority DQ],ConsolGeog[[#This Row],[County Name]],CentrepointSourced[Year],2014)</f>
        <v>0</v>
      </c>
      <c r="Q231" s="114">
        <f>SUMIFS(CentrepointSourced[Presented CS - 16-24],CentrepointSourced[Local Authority DQ],ConsolGeog[[#This Row],[County Name]],CentrepointSourced[Year],2014)</f>
        <v>0</v>
      </c>
      <c r="R231" s="114">
        <f>SUMIFS(CentrepointSourced[Presented CS - 18-24],CentrepointSourced[Local Authority DQ],ConsolGeog[[#This Row],[County Name]],CentrepointSourced[Year],2014)</f>
        <v>0</v>
      </c>
      <c r="S231" s="114">
        <f>SUMIFS(CentrepointSourced[Assessed CS - 16-17],CentrepointSourced[Local Authority DQ],ConsolGeog[[#This Row],[County Name]],CentrepointSourced[Year],2014)</f>
        <v>0</v>
      </c>
      <c r="T231" s="114">
        <f>SUMIFS(CentrepointSourced[Assessed CS - 16-24],CentrepointSourced[Local Authority DQ],ConsolGeog[[#This Row],[County Name]],CentrepointSourced[Year],2014)</f>
        <v>0</v>
      </c>
      <c r="U231" s="114">
        <f>SUMIFS(CentrepointSourced[Assessed CS - 18-24],CentrepointSourced[Local Authority DQ],ConsolGeog[[#This Row],[County Name]],CentrepointSourced[Year],2014)</f>
        <v>0</v>
      </c>
      <c r="V231" s="114">
        <f>IF(ConsolGeog[[#This Row],[LA Type]]="District",SUMIFS(ConsolGeog[population],ConsolGeog[LA Type],"District",ConsolGeog[County Name],ConsolGeog[[#This Row],[County Name]]),IF(ConsolGeog[[#This Row],[LA Type]]="Unitary",ConsolGeog[[#This Row],[population]],0))</f>
        <v>728163</v>
      </c>
      <c r="W231" s="115">
        <f>IF(ConsolGeog[[#This Row],[COUNTY: Sum of districts'' populations '[non additive!']]]=0,0,ConsolGeog[[#This Row],[population]]/ConsolGeog[[#This Row],[COUNTY: Sum of districts'' populations '[non additive!']]])</f>
        <v>0.13284250916347026</v>
      </c>
      <c r="X231" s="125">
        <f>ConsolGeog[[#This Row],[COUNTY: Presented CS - 16-17 (2014) '[non additive!']]]*ConsolGeog[[#This Row],[County Stats Distribution Factor]]</f>
        <v>0</v>
      </c>
      <c r="Y231" s="125">
        <f>ConsolGeog[[#This Row],[COUNTY: Presented CS - 16-24 (2014) '[non additive!']]]*ConsolGeog[[#This Row],[County Stats Distribution Factor]]</f>
        <v>0</v>
      </c>
      <c r="Z231" s="125">
        <f>ConsolGeog[[#This Row],[COUNTY: Presented CS - 18-24 (2014) '[non additive!']]]*ConsolGeog[[#This Row],[County Stats Distribution Factor]]</f>
        <v>0</v>
      </c>
      <c r="AA231" s="125">
        <f>ConsolGeog[[#This Row],[COUNTY: Assessed CS - 16-17 (2014) '[non additive!']]]*ConsolGeog[[#This Row],[County Stats Distribution Factor]]</f>
        <v>0</v>
      </c>
      <c r="AB231" s="125">
        <f>ConsolGeog[[#This Row],[COUNTY: Assessed CS - 16-24 (2014) '[non additive!']]]*ConsolGeog[[#This Row],[County Stats Distribution Factor]]</f>
        <v>0</v>
      </c>
      <c r="AC231" s="125">
        <f>ConsolGeog[[#This Row],[COUNTY: Assessed CS - 18-24 (2014) '[non additive!']]]*ConsolGeog[[#This Row],[County Stats Distribution Factor]]</f>
        <v>0</v>
      </c>
      <c r="AD231" s="125" t="str">
        <f>IF(AND(ConsolGeog[[#This Row],[Presented HS - 16-17 (2014)]]+ConsolGeog[[#This Row],[Presented HS - 18-24 (2014)]]&lt;&gt;0,ConsolGeog[[#This Row],[Presented HS - 16-24 (2014)]]&lt;&gt;0),"ERROR","")</f>
        <v/>
      </c>
      <c r="AE231" s="125" t="str">
        <f>IF(AND(ConsolGeog[[#This Row],[Presented CS - 16-17 (2014)]]+ConsolGeog[[#This Row],[Presented CS - 18-24 (2014)]]&lt;&gt;0,ConsolGeog[[#This Row],[Presented CS - 16-24 (2014)]]&lt;&gt;0),"ERROR","")</f>
        <v/>
      </c>
      <c r="AF231" s="125" t="str">
        <f>IF(AND(ConsolGeog[[#This Row],[Assessed HS - 16-17 (2014)]]+ConsolGeog[[#This Row],[Assessed HS - 18-24 (2014)]]&lt;&gt;0,ConsolGeog[[#This Row],[Assessed HS - 16-24 (2014)]]&lt;&gt;0),"ERROR","")</f>
        <v/>
      </c>
      <c r="AG231" s="125" t="str">
        <f>IF(AND(ConsolGeog[[#This Row],[Assessed CS - 16-17 (2014)]]+ConsolGeog[[#This Row],[Assessed CS - 18-24 (2014)]]&lt;&gt;0,ConsolGeog[[#This Row],[Assessed CS - 16-24 (2014)]]&lt;&gt;0),"ERROR","")</f>
        <v/>
      </c>
      <c r="AH23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2" spans="1:35">
      <c r="A232" s="38" t="s">
        <v>544</v>
      </c>
      <c r="B232" s="38" t="s">
        <v>545</v>
      </c>
      <c r="C232" s="38">
        <v>111008</v>
      </c>
      <c r="D232" s="38">
        <v>65696.41</v>
      </c>
      <c r="E232" s="38" t="s">
        <v>544</v>
      </c>
      <c r="F232" s="116">
        <f>IF(ISERROR(MATCH(ConsolGeog[[#This Row],[lad14cd]],CentrepointSourced[2014 ONS Code],0)),1,"")</f>
        <v>1</v>
      </c>
      <c r="G232" s="113" t="str">
        <f>TRIM(IF(ConsolGeog[[#This Row],[Not in Centre Point Sourced?]]=1,INDEX(LKP_MissingLATypesDQ[TYPE],MATCH(ConsolGeog[[#This Row],[lad14cd]],LKP_MissingLATypesDQ[ONS_CODE],0)),INDEX(CentrepointSourced[LA Type DQ],MATCH(ConsolGeog[[#This Row],[lad14cd]],CentrepointSourced[2014 ONS Code],0))))</f>
        <v>District</v>
      </c>
      <c r="H232" s="117" t="str">
        <f>IF(OR(ConsolGeog[[#This Row],[LA Type]]="Unitary",ConsolGeog[[#This Row],[LA Type]]="District"),"England",INDEX(CentrepointSourced[Country],MATCH(ConsolGeog[[#This Row],[lad14cd]],CentrepointSourced[2014 ONS Code],0)))</f>
        <v>England</v>
      </c>
      <c r="I23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2" s="114">
        <f>SUMIFS(CentrepointSourced[Presented HS - 16-17],CentrepointSourced[2014 ONS Code],ConsolGeog[[#This Row],[lad14cd]],CentrepointSourced[Year],2014)</f>
        <v>0</v>
      </c>
      <c r="K232" s="114">
        <f>SUMIFS(CentrepointSourced[Presented HS - 16-24],CentrepointSourced[2014 ONS Code],ConsolGeog[[#This Row],[lad14cd]],CentrepointSourced[Year],2014)</f>
        <v>0</v>
      </c>
      <c r="L232" s="114">
        <f>SUMIFS(CentrepointSourced[Presented HS - 18-24],CentrepointSourced[2014 ONS Code],ConsolGeog[[#This Row],[lad14cd]],CentrepointSourced[Year],2014)</f>
        <v>0</v>
      </c>
      <c r="M232" s="114">
        <f>SUMIFS(CentrepointSourced[Assessed HS - 16-17],CentrepointSourced[2014 ONS Code],ConsolGeog[[#This Row],[lad14cd]],CentrepointSourced[Year],2014)</f>
        <v>0</v>
      </c>
      <c r="N232" s="114">
        <f>SUMIFS(CentrepointSourced[Assessed HS - 16-24],CentrepointSourced[2014 ONS Code],ConsolGeog[[#This Row],[lad14cd]],CentrepointSourced[Year],2014)</f>
        <v>0</v>
      </c>
      <c r="O232" s="114">
        <f>SUMIFS(CentrepointSourced[Assessed HS - 18-24],CentrepointSourced[2014 ONS Code],ConsolGeog[[#This Row],[lad14cd]],CentrepointSourced[Year],2014)</f>
        <v>0</v>
      </c>
      <c r="P232" s="114">
        <f>SUMIFS(CentrepointSourced[Presented CS - 16-17],CentrepointSourced[Local Authority DQ],ConsolGeog[[#This Row],[County Name]],CentrepointSourced[Year],2014)</f>
        <v>0</v>
      </c>
      <c r="Q232" s="114">
        <f>SUMIFS(CentrepointSourced[Presented CS - 16-24],CentrepointSourced[Local Authority DQ],ConsolGeog[[#This Row],[County Name]],CentrepointSourced[Year],2014)</f>
        <v>0</v>
      </c>
      <c r="R232" s="114">
        <f>SUMIFS(CentrepointSourced[Presented CS - 18-24],CentrepointSourced[Local Authority DQ],ConsolGeog[[#This Row],[County Name]],CentrepointSourced[Year],2014)</f>
        <v>0</v>
      </c>
      <c r="S232" s="114">
        <f>SUMIFS(CentrepointSourced[Assessed CS - 16-17],CentrepointSourced[Local Authority DQ],ConsolGeog[[#This Row],[County Name]],CentrepointSourced[Year],2014)</f>
        <v>0</v>
      </c>
      <c r="T232" s="114">
        <f>SUMIFS(CentrepointSourced[Assessed CS - 16-24],CentrepointSourced[Local Authority DQ],ConsolGeog[[#This Row],[County Name]],CentrepointSourced[Year],2014)</f>
        <v>0</v>
      </c>
      <c r="U232" s="114">
        <f>SUMIFS(CentrepointSourced[Assessed CS - 18-24],CentrepointSourced[Local Authority DQ],ConsolGeog[[#This Row],[County Name]],CentrepointSourced[Year],2014)</f>
        <v>0</v>
      </c>
      <c r="V232" s="114">
        <f>IF(ConsolGeog[[#This Row],[LA Type]]="District",SUMIFS(ConsolGeog[population],ConsolGeog[LA Type],"District",ConsolGeog[County Name],ConsolGeog[[#This Row],[County Name]]),IF(ConsolGeog[[#This Row],[LA Type]]="Unitary",ConsolGeog[[#This Row],[population]],0))</f>
        <v>728163</v>
      </c>
      <c r="W232" s="115">
        <f>IF(ConsolGeog[[#This Row],[COUNTY: Sum of districts'' populations '[non additive!']]]=0,0,ConsolGeog[[#This Row],[population]]/ConsolGeog[[#This Row],[COUNTY: Sum of districts'' populations '[non additive!']]])</f>
        <v>0.15244938289915858</v>
      </c>
      <c r="X232" s="125">
        <f>ConsolGeog[[#This Row],[COUNTY: Presented CS - 16-17 (2014) '[non additive!']]]*ConsolGeog[[#This Row],[County Stats Distribution Factor]]</f>
        <v>0</v>
      </c>
      <c r="Y232" s="125">
        <f>ConsolGeog[[#This Row],[COUNTY: Presented CS - 16-24 (2014) '[non additive!']]]*ConsolGeog[[#This Row],[County Stats Distribution Factor]]</f>
        <v>0</v>
      </c>
      <c r="Z232" s="125">
        <f>ConsolGeog[[#This Row],[COUNTY: Presented CS - 18-24 (2014) '[non additive!']]]*ConsolGeog[[#This Row],[County Stats Distribution Factor]]</f>
        <v>0</v>
      </c>
      <c r="AA232" s="125">
        <f>ConsolGeog[[#This Row],[COUNTY: Assessed CS - 16-17 (2014) '[non additive!']]]*ConsolGeog[[#This Row],[County Stats Distribution Factor]]</f>
        <v>0</v>
      </c>
      <c r="AB232" s="125">
        <f>ConsolGeog[[#This Row],[COUNTY: Assessed CS - 16-24 (2014) '[non additive!']]]*ConsolGeog[[#This Row],[County Stats Distribution Factor]]</f>
        <v>0</v>
      </c>
      <c r="AC232" s="125">
        <f>ConsolGeog[[#This Row],[COUNTY: Assessed CS - 18-24 (2014) '[non additive!']]]*ConsolGeog[[#This Row],[County Stats Distribution Factor]]</f>
        <v>0</v>
      </c>
      <c r="AD232" s="125" t="str">
        <f>IF(AND(ConsolGeog[[#This Row],[Presented HS - 16-17 (2014)]]+ConsolGeog[[#This Row],[Presented HS - 18-24 (2014)]]&lt;&gt;0,ConsolGeog[[#This Row],[Presented HS - 16-24 (2014)]]&lt;&gt;0),"ERROR","")</f>
        <v/>
      </c>
      <c r="AE232" s="125" t="str">
        <f>IF(AND(ConsolGeog[[#This Row],[Presented CS - 16-17 (2014)]]+ConsolGeog[[#This Row],[Presented CS - 18-24 (2014)]]&lt;&gt;0,ConsolGeog[[#This Row],[Presented CS - 16-24 (2014)]]&lt;&gt;0),"ERROR","")</f>
        <v/>
      </c>
      <c r="AF232" s="125" t="str">
        <f>IF(AND(ConsolGeog[[#This Row],[Assessed HS - 16-17 (2014)]]+ConsolGeog[[#This Row],[Assessed HS - 18-24 (2014)]]&lt;&gt;0,ConsolGeog[[#This Row],[Assessed HS - 16-24 (2014)]]&lt;&gt;0),"ERROR","")</f>
        <v/>
      </c>
      <c r="AG232" s="125" t="str">
        <f>IF(AND(ConsolGeog[[#This Row],[Assessed CS - 16-17 (2014)]]+ConsolGeog[[#This Row],[Assessed CS - 18-24 (2014)]]&lt;&gt;0,ConsolGeog[[#This Row],[Assessed CS - 16-24 (2014)]]&lt;&gt;0),"ERROR","")</f>
        <v/>
      </c>
      <c r="AH23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3" spans="1:35" s="35" customFormat="1" ht="15" customHeight="1">
      <c r="A233" s="38" t="s">
        <v>543</v>
      </c>
      <c r="B233" s="38" t="s">
        <v>135</v>
      </c>
      <c r="C233" s="38">
        <v>124298</v>
      </c>
      <c r="D233" s="38">
        <v>89156.43</v>
      </c>
      <c r="E233" s="38" t="s">
        <v>543</v>
      </c>
      <c r="F233" s="112" t="str">
        <f>IF(ISERROR(MATCH(ConsolGeog[[#This Row],[lad14cd]],CentrepointSourced[2014 ONS Code],0)),1,"")</f>
        <v/>
      </c>
      <c r="G233" s="113" t="str">
        <f>TRIM(IF(ConsolGeog[[#This Row],[Not in Centre Point Sourced?]]=1,INDEX(LKP_MissingLATypesDQ[TYPE],MATCH(ConsolGeog[[#This Row],[lad14cd]],LKP_MissingLATypesDQ[ONS_CODE],0)),INDEX(CentrepointSourced[LA Type DQ],MATCH(ConsolGeog[[#This Row],[lad14cd]],CentrepointSourced[2014 ONS Code],0))))</f>
        <v>District</v>
      </c>
      <c r="H233" s="113" t="str">
        <f>IF(OR(ConsolGeog[[#This Row],[LA Type]]="Unitary",ConsolGeog[[#This Row],[LA Type]]="District"),"England",INDEX(CentrepointSourced[Country],MATCH(ConsolGeog[[#This Row],[lad14cd]],CentrepointSourced[2014 ONS Code],0)))</f>
        <v>England</v>
      </c>
      <c r="I23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3" s="114">
        <f>SUMIFS(CentrepointSourced[Presented HS - 16-17],CentrepointSourced[2014 ONS Code],ConsolGeog[[#This Row],[lad14cd]],CentrepointSourced[Year],2014)</f>
        <v>1</v>
      </c>
      <c r="K233" s="114">
        <f>SUMIFS(CentrepointSourced[Presented HS - 16-24],CentrepointSourced[2014 ONS Code],ConsolGeog[[#This Row],[lad14cd]],CentrepointSourced[Year],2014)</f>
        <v>0</v>
      </c>
      <c r="L233" s="114">
        <f>SUMIFS(CentrepointSourced[Presented HS - 18-24],CentrepointSourced[2014 ONS Code],ConsolGeog[[#This Row],[lad14cd]],CentrepointSourced[Year],2014)</f>
        <v>7</v>
      </c>
      <c r="M233" s="114">
        <f>SUMIFS(CentrepointSourced[Assessed HS - 16-17],CentrepointSourced[2014 ONS Code],ConsolGeog[[#This Row],[lad14cd]],CentrepointSourced[Year],2014)</f>
        <v>1</v>
      </c>
      <c r="N233" s="114">
        <f>SUMIFS(CentrepointSourced[Assessed HS - 16-24],CentrepointSourced[2014 ONS Code],ConsolGeog[[#This Row],[lad14cd]],CentrepointSourced[Year],2014)</f>
        <v>0</v>
      </c>
      <c r="O233" s="114">
        <f>SUMIFS(CentrepointSourced[Assessed HS - 18-24],CentrepointSourced[2014 ONS Code],ConsolGeog[[#This Row],[lad14cd]],CentrepointSourced[Year],2014)</f>
        <v>7</v>
      </c>
      <c r="P233" s="114">
        <f>SUMIFS(CentrepointSourced[Presented CS - 16-17],CentrepointSourced[Local Authority DQ],ConsolGeog[[#This Row],[County Name]],CentrepointSourced[Year],2014)</f>
        <v>0</v>
      </c>
      <c r="Q233" s="114">
        <f>SUMIFS(CentrepointSourced[Presented CS - 16-24],CentrepointSourced[Local Authority DQ],ConsolGeog[[#This Row],[County Name]],CentrepointSourced[Year],2014)</f>
        <v>0</v>
      </c>
      <c r="R233" s="114">
        <f>SUMIFS(CentrepointSourced[Presented CS - 18-24],CentrepointSourced[Local Authority DQ],ConsolGeog[[#This Row],[County Name]],CentrepointSourced[Year],2014)</f>
        <v>0</v>
      </c>
      <c r="S233" s="114">
        <f>SUMIFS(CentrepointSourced[Assessed CS - 16-17],CentrepointSourced[Local Authority DQ],ConsolGeog[[#This Row],[County Name]],CentrepointSourced[Year],2014)</f>
        <v>0</v>
      </c>
      <c r="T233" s="114">
        <f>SUMIFS(CentrepointSourced[Assessed CS - 16-24],CentrepointSourced[Local Authority DQ],ConsolGeog[[#This Row],[County Name]],CentrepointSourced[Year],2014)</f>
        <v>0</v>
      </c>
      <c r="U233" s="114">
        <f>SUMIFS(CentrepointSourced[Assessed CS - 18-24],CentrepointSourced[Local Authority DQ],ConsolGeog[[#This Row],[County Name]],CentrepointSourced[Year],2014)</f>
        <v>0</v>
      </c>
      <c r="V233" s="114">
        <f>IF(ConsolGeog[[#This Row],[LA Type]]="District",SUMIFS(ConsolGeog[population],ConsolGeog[LA Type],"District",ConsolGeog[County Name],ConsolGeog[[#This Row],[County Name]]),IF(ConsolGeog[[#This Row],[LA Type]]="Unitary",ConsolGeog[[#This Row],[population]],0))</f>
        <v>728163</v>
      </c>
      <c r="W233" s="115">
        <f>IF(ConsolGeog[[#This Row],[COUNTY: Sum of districts'' populations '[non additive!']]]=0,0,ConsolGeog[[#This Row],[population]]/ConsolGeog[[#This Row],[COUNTY: Sum of districts'' populations '[non additive!']]])</f>
        <v>0.17070079089434645</v>
      </c>
      <c r="X233" s="125">
        <f>ConsolGeog[[#This Row],[COUNTY: Presented CS - 16-17 (2014) '[non additive!']]]*ConsolGeog[[#This Row],[County Stats Distribution Factor]]</f>
        <v>0</v>
      </c>
      <c r="Y233" s="125">
        <f>ConsolGeog[[#This Row],[COUNTY: Presented CS - 16-24 (2014) '[non additive!']]]*ConsolGeog[[#This Row],[County Stats Distribution Factor]]</f>
        <v>0</v>
      </c>
      <c r="Z233" s="125">
        <f>ConsolGeog[[#This Row],[COUNTY: Presented CS - 18-24 (2014) '[non additive!']]]*ConsolGeog[[#This Row],[County Stats Distribution Factor]]</f>
        <v>0</v>
      </c>
      <c r="AA233" s="125">
        <f>ConsolGeog[[#This Row],[COUNTY: Assessed CS - 16-17 (2014) '[non additive!']]]*ConsolGeog[[#This Row],[County Stats Distribution Factor]]</f>
        <v>0</v>
      </c>
      <c r="AB233" s="125">
        <f>ConsolGeog[[#This Row],[COUNTY: Assessed CS - 16-24 (2014) '[non additive!']]]*ConsolGeog[[#This Row],[County Stats Distribution Factor]]</f>
        <v>0</v>
      </c>
      <c r="AC233" s="125">
        <f>ConsolGeog[[#This Row],[COUNTY: Assessed CS - 18-24 (2014) '[non additive!']]]*ConsolGeog[[#This Row],[County Stats Distribution Factor]]</f>
        <v>0</v>
      </c>
      <c r="AD233" s="125" t="str">
        <f>IF(AND(ConsolGeog[[#This Row],[Presented HS - 16-17 (2014)]]+ConsolGeog[[#This Row],[Presented HS - 18-24 (2014)]]&lt;&gt;0,ConsolGeog[[#This Row],[Presented HS - 16-24 (2014)]]&lt;&gt;0),"ERROR","")</f>
        <v/>
      </c>
      <c r="AE233" s="125" t="str">
        <f>IF(AND(ConsolGeog[[#This Row],[Presented CS - 16-17 (2014)]]+ConsolGeog[[#This Row],[Presented CS - 18-24 (2014)]]&lt;&gt;0,ConsolGeog[[#This Row],[Presented CS - 16-24 (2014)]]&lt;&gt;0),"ERROR","")</f>
        <v/>
      </c>
      <c r="AF233" s="125" t="str">
        <f>IF(AND(ConsolGeog[[#This Row],[Assessed HS - 16-17 (2014)]]+ConsolGeog[[#This Row],[Assessed HS - 18-24 (2014)]]&lt;&gt;0,ConsolGeog[[#This Row],[Assessed HS - 16-24 (2014)]]&lt;&gt;0),"ERROR","")</f>
        <v/>
      </c>
      <c r="AG233" s="125" t="str">
        <f>IF(AND(ConsolGeog[[#This Row],[Assessed CS - 16-17 (2014)]]+ConsolGeog[[#This Row],[Assessed CS - 18-24 (2014)]]&lt;&gt;0,ConsolGeog[[#This Row],[Assessed CS - 16-24 (2014)]]&lt;&gt;0),"ERROR","")</f>
        <v/>
      </c>
      <c r="AH23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4" spans="1:35" s="35" customFormat="1" ht="15" customHeight="1">
      <c r="A234" s="38" t="s">
        <v>542</v>
      </c>
      <c r="B234" s="38" t="s">
        <v>131</v>
      </c>
      <c r="C234" s="38">
        <v>115254</v>
      </c>
      <c r="D234" s="38">
        <v>36968.26</v>
      </c>
      <c r="E234" s="38" t="s">
        <v>542</v>
      </c>
      <c r="F234" s="112" t="str">
        <f>IF(ISERROR(MATCH(ConsolGeog[[#This Row],[lad14cd]],CentrepointSourced[2014 ONS Code],0)),1,"")</f>
        <v/>
      </c>
      <c r="G234" s="113" t="str">
        <f>TRIM(IF(ConsolGeog[[#This Row],[Not in Centre Point Sourced?]]=1,INDEX(LKP_MissingLATypesDQ[TYPE],MATCH(ConsolGeog[[#This Row],[lad14cd]],LKP_MissingLATypesDQ[ONS_CODE],0)),INDEX(CentrepointSourced[LA Type DQ],MATCH(ConsolGeog[[#This Row],[lad14cd]],CentrepointSourced[2014 ONS Code],0))))</f>
        <v>District</v>
      </c>
      <c r="H234" s="113" t="str">
        <f>IF(OR(ConsolGeog[[#This Row],[LA Type]]="Unitary",ConsolGeog[[#This Row],[LA Type]]="District"),"England",INDEX(CentrepointSourced[Country],MATCH(ConsolGeog[[#This Row],[lad14cd]],CentrepointSourced[2014 ONS Code],0)))</f>
        <v>England</v>
      </c>
      <c r="I23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Suffolk</v>
      </c>
      <c r="J234" s="114">
        <f>SUMIFS(CentrepointSourced[Presented HS - 16-17],CentrepointSourced[2014 ONS Code],ConsolGeog[[#This Row],[lad14cd]],CentrepointSourced[Year],2014)</f>
        <v>0</v>
      </c>
      <c r="K234" s="114">
        <f>SUMIFS(CentrepointSourced[Presented HS - 16-24],CentrepointSourced[2014 ONS Code],ConsolGeog[[#This Row],[lad14cd]],CentrepointSourced[Year],2014)</f>
        <v>0</v>
      </c>
      <c r="L234" s="114">
        <f>SUMIFS(CentrepointSourced[Presented HS - 18-24],CentrepointSourced[2014 ONS Code],ConsolGeog[[#This Row],[lad14cd]],CentrepointSourced[Year],2014)</f>
        <v>18</v>
      </c>
      <c r="M234" s="114">
        <f>SUMIFS(CentrepointSourced[Assessed HS - 16-17],CentrepointSourced[2014 ONS Code],ConsolGeog[[#This Row],[lad14cd]],CentrepointSourced[Year],2014)</f>
        <v>0</v>
      </c>
      <c r="N234" s="114">
        <f>SUMIFS(CentrepointSourced[Assessed HS - 16-24],CentrepointSourced[2014 ONS Code],ConsolGeog[[#This Row],[lad14cd]],CentrepointSourced[Year],2014)</f>
        <v>0</v>
      </c>
      <c r="O234" s="114">
        <f>SUMIFS(CentrepointSourced[Assessed HS - 18-24],CentrepointSourced[2014 ONS Code],ConsolGeog[[#This Row],[lad14cd]],CentrepointSourced[Year],2014)</f>
        <v>18</v>
      </c>
      <c r="P234" s="114">
        <f>SUMIFS(CentrepointSourced[Presented CS - 16-17],CentrepointSourced[Local Authority DQ],ConsolGeog[[#This Row],[County Name]],CentrepointSourced[Year],2014)</f>
        <v>0</v>
      </c>
      <c r="Q234" s="114">
        <f>SUMIFS(CentrepointSourced[Presented CS - 16-24],CentrepointSourced[Local Authority DQ],ConsolGeog[[#This Row],[County Name]],CentrepointSourced[Year],2014)</f>
        <v>0</v>
      </c>
      <c r="R234" s="114">
        <f>SUMIFS(CentrepointSourced[Presented CS - 18-24],CentrepointSourced[Local Authority DQ],ConsolGeog[[#This Row],[County Name]],CentrepointSourced[Year],2014)</f>
        <v>0</v>
      </c>
      <c r="S234" s="114">
        <f>SUMIFS(CentrepointSourced[Assessed CS - 16-17],CentrepointSourced[Local Authority DQ],ConsolGeog[[#This Row],[County Name]],CentrepointSourced[Year],2014)</f>
        <v>0</v>
      </c>
      <c r="T234" s="114">
        <f>SUMIFS(CentrepointSourced[Assessed CS - 16-24],CentrepointSourced[Local Authority DQ],ConsolGeog[[#This Row],[County Name]],CentrepointSourced[Year],2014)</f>
        <v>0</v>
      </c>
      <c r="U234" s="114">
        <f>SUMIFS(CentrepointSourced[Assessed CS - 18-24],CentrepointSourced[Local Authority DQ],ConsolGeog[[#This Row],[County Name]],CentrepointSourced[Year],2014)</f>
        <v>0</v>
      </c>
      <c r="V234" s="114">
        <f>IF(ConsolGeog[[#This Row],[LA Type]]="District",SUMIFS(ConsolGeog[population],ConsolGeog[LA Type],"District",ConsolGeog[County Name],ConsolGeog[[#This Row],[County Name]]),IF(ConsolGeog[[#This Row],[LA Type]]="Unitary",ConsolGeog[[#This Row],[population]],0))</f>
        <v>728163</v>
      </c>
      <c r="W234" s="115">
        <f>IF(ConsolGeog[[#This Row],[COUNTY: Sum of districts'' populations '[non additive!']]]=0,0,ConsolGeog[[#This Row],[population]]/ConsolGeog[[#This Row],[COUNTY: Sum of districts'' populations '[non additive!']]])</f>
        <v>0.15828049488919377</v>
      </c>
      <c r="X234" s="125">
        <f>ConsolGeog[[#This Row],[COUNTY: Presented CS - 16-17 (2014) '[non additive!']]]*ConsolGeog[[#This Row],[County Stats Distribution Factor]]</f>
        <v>0</v>
      </c>
      <c r="Y234" s="125">
        <f>ConsolGeog[[#This Row],[COUNTY: Presented CS - 16-24 (2014) '[non additive!']]]*ConsolGeog[[#This Row],[County Stats Distribution Factor]]</f>
        <v>0</v>
      </c>
      <c r="Z234" s="125">
        <f>ConsolGeog[[#This Row],[COUNTY: Presented CS - 18-24 (2014) '[non additive!']]]*ConsolGeog[[#This Row],[County Stats Distribution Factor]]</f>
        <v>0</v>
      </c>
      <c r="AA234" s="125">
        <f>ConsolGeog[[#This Row],[COUNTY: Assessed CS - 16-17 (2014) '[non additive!']]]*ConsolGeog[[#This Row],[County Stats Distribution Factor]]</f>
        <v>0</v>
      </c>
      <c r="AB234" s="125">
        <f>ConsolGeog[[#This Row],[COUNTY: Assessed CS - 16-24 (2014) '[non additive!']]]*ConsolGeog[[#This Row],[County Stats Distribution Factor]]</f>
        <v>0</v>
      </c>
      <c r="AC234" s="125">
        <f>ConsolGeog[[#This Row],[COUNTY: Assessed CS - 18-24 (2014) '[non additive!']]]*ConsolGeog[[#This Row],[County Stats Distribution Factor]]</f>
        <v>0</v>
      </c>
      <c r="AD234" s="125" t="str">
        <f>IF(AND(ConsolGeog[[#This Row],[Presented HS - 16-17 (2014)]]+ConsolGeog[[#This Row],[Presented HS - 18-24 (2014)]]&lt;&gt;0,ConsolGeog[[#This Row],[Presented HS - 16-24 (2014)]]&lt;&gt;0),"ERROR","")</f>
        <v/>
      </c>
      <c r="AE234" s="125" t="str">
        <f>IF(AND(ConsolGeog[[#This Row],[Presented CS - 16-17 (2014)]]+ConsolGeog[[#This Row],[Presented CS - 18-24 (2014)]]&lt;&gt;0,ConsolGeog[[#This Row],[Presented CS - 16-24 (2014)]]&lt;&gt;0),"ERROR","")</f>
        <v/>
      </c>
      <c r="AF234" s="125" t="str">
        <f>IF(AND(ConsolGeog[[#This Row],[Assessed HS - 16-17 (2014)]]+ConsolGeog[[#This Row],[Assessed HS - 18-24 (2014)]]&lt;&gt;0,ConsolGeog[[#This Row],[Assessed HS - 16-24 (2014)]]&lt;&gt;0),"ERROR","")</f>
        <v/>
      </c>
      <c r="AG234" s="125" t="str">
        <f>IF(AND(ConsolGeog[[#This Row],[Assessed CS - 16-17 (2014)]]+ConsolGeog[[#This Row],[Assessed CS - 18-24 (2014)]]&lt;&gt;0,ConsolGeog[[#This Row],[Assessed CS - 16-24 (2014)]]&lt;&gt;0),"ERROR","")</f>
        <v/>
      </c>
      <c r="AH23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5" spans="1:35" s="35" customFormat="1" ht="15" customHeight="1">
      <c r="A235" s="38" t="s">
        <v>541</v>
      </c>
      <c r="B235" s="38" t="s">
        <v>117</v>
      </c>
      <c r="C235" s="38">
        <v>80510</v>
      </c>
      <c r="D235" s="38">
        <v>7804.32</v>
      </c>
      <c r="E235" s="38" t="s">
        <v>541</v>
      </c>
      <c r="F235" s="112" t="str">
        <f>IF(ISERROR(MATCH(ConsolGeog[[#This Row],[lad14cd]],CentrepointSourced[2014 ONS Code],0)),1,"")</f>
        <v/>
      </c>
      <c r="G235" s="113" t="str">
        <f>TRIM(IF(ConsolGeog[[#This Row],[Not in Centre Point Sourced?]]=1,INDEX(LKP_MissingLATypesDQ[TYPE],MATCH(ConsolGeog[[#This Row],[lad14cd]],LKP_MissingLATypesDQ[ONS_CODE],0)),INDEX(CentrepointSourced[LA Type DQ],MATCH(ConsolGeog[[#This Row],[lad14cd]],CentrepointSourced[2014 ONS Code],0))))</f>
        <v>District</v>
      </c>
      <c r="H235" s="113" t="str">
        <f>IF(OR(ConsolGeog[[#This Row],[LA Type]]="Unitary",ConsolGeog[[#This Row],[LA Type]]="District"),"England",INDEX(CentrepointSourced[Country],MATCH(ConsolGeog[[#This Row],[lad14cd]],CentrepointSourced[2014 ONS Code],0)))</f>
        <v>England</v>
      </c>
      <c r="I23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5" s="114">
        <f>SUMIFS(CentrepointSourced[Presented HS - 16-17],CentrepointSourced[2014 ONS Code],ConsolGeog[[#This Row],[lad14cd]],CentrepointSourced[Year],2014)</f>
        <v>1</v>
      </c>
      <c r="K235" s="114">
        <f>SUMIFS(CentrepointSourced[Presented HS - 16-24],CentrepointSourced[2014 ONS Code],ConsolGeog[[#This Row],[lad14cd]],CentrepointSourced[Year],2014)</f>
        <v>0</v>
      </c>
      <c r="L235" s="114">
        <f>SUMIFS(CentrepointSourced[Presented HS - 18-24],CentrepointSourced[2014 ONS Code],ConsolGeog[[#This Row],[lad14cd]],CentrepointSourced[Year],2014)</f>
        <v>0</v>
      </c>
      <c r="M235" s="114">
        <f>SUMIFS(CentrepointSourced[Assessed HS - 16-17],CentrepointSourced[2014 ONS Code],ConsolGeog[[#This Row],[lad14cd]],CentrepointSourced[Year],2014)</f>
        <v>0</v>
      </c>
      <c r="N235" s="114">
        <f>SUMIFS(CentrepointSourced[Assessed HS - 16-24],CentrepointSourced[2014 ONS Code],ConsolGeog[[#This Row],[lad14cd]],CentrepointSourced[Year],2014)</f>
        <v>0</v>
      </c>
      <c r="O235" s="114">
        <f>SUMIFS(CentrepointSourced[Assessed HS - 18-24],CentrepointSourced[2014 ONS Code],ConsolGeog[[#This Row],[lad14cd]],CentrepointSourced[Year],2014)</f>
        <v>0</v>
      </c>
      <c r="P235" s="114">
        <f>SUMIFS(CentrepointSourced[Presented CS - 16-17],CentrepointSourced[Local Authority DQ],ConsolGeog[[#This Row],[County Name]],CentrepointSourced[Year],2014)</f>
        <v>0</v>
      </c>
      <c r="Q235" s="114">
        <f>SUMIFS(CentrepointSourced[Presented CS - 16-24],CentrepointSourced[Local Authority DQ],ConsolGeog[[#This Row],[County Name]],CentrepointSourced[Year],2014)</f>
        <v>0</v>
      </c>
      <c r="R235" s="114">
        <f>SUMIFS(CentrepointSourced[Presented CS - 18-24],CentrepointSourced[Local Authority DQ],ConsolGeog[[#This Row],[County Name]],CentrepointSourced[Year],2014)</f>
        <v>0</v>
      </c>
      <c r="S235" s="114">
        <f>SUMIFS(CentrepointSourced[Assessed CS - 16-17],CentrepointSourced[Local Authority DQ],ConsolGeog[[#This Row],[County Name]],CentrepointSourced[Year],2014)</f>
        <v>0</v>
      </c>
      <c r="T235" s="114">
        <f>SUMIFS(CentrepointSourced[Assessed CS - 16-24],CentrepointSourced[Local Authority DQ],ConsolGeog[[#This Row],[County Name]],CentrepointSourced[Year],2014)</f>
        <v>0</v>
      </c>
      <c r="U235" s="114">
        <f>SUMIFS(CentrepointSourced[Assessed CS - 18-24],CentrepointSourced[Local Authority DQ],ConsolGeog[[#This Row],[County Name]],CentrepointSourced[Year],2014)</f>
        <v>0</v>
      </c>
      <c r="V235" s="114">
        <f>IF(ConsolGeog[[#This Row],[LA Type]]="District",SUMIFS(ConsolGeog[population],ConsolGeog[LA Type],"District",ConsolGeog[County Name],ConsolGeog[[#This Row],[County Name]]),IF(ConsolGeog[[#This Row],[LA Type]]="Unitary",ConsolGeog[[#This Row],[population]],0))</f>
        <v>1132390</v>
      </c>
      <c r="W235" s="115">
        <f>IF(ConsolGeog[[#This Row],[COUNTY: Sum of districts'' populations '[non additive!']]]=0,0,ConsolGeog[[#This Row],[population]]/ConsolGeog[[#This Row],[COUNTY: Sum of districts'' populations '[non additive!']]])</f>
        <v>7.1097413435300558E-2</v>
      </c>
      <c r="X235" s="125">
        <f>ConsolGeog[[#This Row],[COUNTY: Presented CS - 16-17 (2014) '[non additive!']]]*ConsolGeog[[#This Row],[County Stats Distribution Factor]]</f>
        <v>0</v>
      </c>
      <c r="Y235" s="125">
        <f>ConsolGeog[[#This Row],[COUNTY: Presented CS - 16-24 (2014) '[non additive!']]]*ConsolGeog[[#This Row],[County Stats Distribution Factor]]</f>
        <v>0</v>
      </c>
      <c r="Z235" s="125">
        <f>ConsolGeog[[#This Row],[COUNTY: Presented CS - 18-24 (2014) '[non additive!']]]*ConsolGeog[[#This Row],[County Stats Distribution Factor]]</f>
        <v>0</v>
      </c>
      <c r="AA235" s="125">
        <f>ConsolGeog[[#This Row],[COUNTY: Assessed CS - 16-17 (2014) '[non additive!']]]*ConsolGeog[[#This Row],[County Stats Distribution Factor]]</f>
        <v>0</v>
      </c>
      <c r="AB235" s="125">
        <f>ConsolGeog[[#This Row],[COUNTY: Assessed CS - 16-24 (2014) '[non additive!']]]*ConsolGeog[[#This Row],[County Stats Distribution Factor]]</f>
        <v>0</v>
      </c>
      <c r="AC235" s="125">
        <f>ConsolGeog[[#This Row],[COUNTY: Assessed CS - 18-24 (2014) '[non additive!']]]*ConsolGeog[[#This Row],[County Stats Distribution Factor]]</f>
        <v>0</v>
      </c>
      <c r="AD235" s="125" t="str">
        <f>IF(AND(ConsolGeog[[#This Row],[Presented HS - 16-17 (2014)]]+ConsolGeog[[#This Row],[Presented HS - 18-24 (2014)]]&lt;&gt;0,ConsolGeog[[#This Row],[Presented HS - 16-24 (2014)]]&lt;&gt;0),"ERROR","")</f>
        <v/>
      </c>
      <c r="AE235" s="125" t="str">
        <f>IF(AND(ConsolGeog[[#This Row],[Presented CS - 16-17 (2014)]]+ConsolGeog[[#This Row],[Presented CS - 18-24 (2014)]]&lt;&gt;0,ConsolGeog[[#This Row],[Presented CS - 16-24 (2014)]]&lt;&gt;0),"ERROR","")</f>
        <v/>
      </c>
      <c r="AF235" s="125" t="str">
        <f>IF(AND(ConsolGeog[[#This Row],[Assessed HS - 16-17 (2014)]]+ConsolGeog[[#This Row],[Assessed HS - 18-24 (2014)]]&lt;&gt;0,ConsolGeog[[#This Row],[Assessed HS - 16-24 (2014)]]&lt;&gt;0),"ERROR","")</f>
        <v/>
      </c>
      <c r="AG235" s="125" t="str">
        <f>IF(AND(ConsolGeog[[#This Row],[Assessed CS - 16-17 (2014)]]+ConsolGeog[[#This Row],[Assessed CS - 18-24 (2014)]]&lt;&gt;0,ConsolGeog[[#This Row],[Assessed CS - 16-24 (2014)]]&lt;&gt;0),"ERROR","")</f>
        <v/>
      </c>
      <c r="AH23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6" spans="1:35" s="35" customFormat="1" ht="15" customHeight="1">
      <c r="A236" s="38" t="s">
        <v>540</v>
      </c>
      <c r="B236" s="38" t="s">
        <v>155</v>
      </c>
      <c r="C236" s="38">
        <v>130875</v>
      </c>
      <c r="D236" s="38">
        <v>9506.07</v>
      </c>
      <c r="E236" s="38" t="s">
        <v>540</v>
      </c>
      <c r="F236" s="112" t="str">
        <f>IF(ISERROR(MATCH(ConsolGeog[[#This Row],[lad14cd]],CentrepointSourced[2014 ONS Code],0)),1,"")</f>
        <v/>
      </c>
      <c r="G236" s="113" t="str">
        <f>TRIM(IF(ConsolGeog[[#This Row],[Not in Centre Point Sourced?]]=1,INDEX(LKP_MissingLATypesDQ[TYPE],MATCH(ConsolGeog[[#This Row],[lad14cd]],LKP_MissingLATypesDQ[ONS_CODE],0)),INDEX(CentrepointSourced[LA Type DQ],MATCH(ConsolGeog[[#This Row],[lad14cd]],CentrepointSourced[2014 ONS Code],0))))</f>
        <v>District</v>
      </c>
      <c r="H236" s="113" t="str">
        <f>IF(OR(ConsolGeog[[#This Row],[LA Type]]="Unitary",ConsolGeog[[#This Row],[LA Type]]="District"),"England",INDEX(CentrepointSourced[Country],MATCH(ConsolGeog[[#This Row],[lad14cd]],CentrepointSourced[2014 ONS Code],0)))</f>
        <v>England</v>
      </c>
      <c r="I23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6" s="114">
        <f>SUMIFS(CentrepointSourced[Presented HS - 16-17],CentrepointSourced[2014 ONS Code],ConsolGeog[[#This Row],[lad14cd]],CentrepointSourced[Year],2014)</f>
        <v>0</v>
      </c>
      <c r="K236" s="114">
        <f>SUMIFS(CentrepointSourced[Presented HS - 16-24],CentrepointSourced[2014 ONS Code],ConsolGeog[[#This Row],[lad14cd]],CentrepointSourced[Year],2014)</f>
        <v>0</v>
      </c>
      <c r="L236" s="114">
        <f>SUMIFS(CentrepointSourced[Presented HS - 18-24],CentrepointSourced[2014 ONS Code],ConsolGeog[[#This Row],[lad14cd]],CentrepointSourced[Year],2014)</f>
        <v>0</v>
      </c>
      <c r="M236" s="114">
        <f>SUMIFS(CentrepointSourced[Assessed HS - 16-17],CentrepointSourced[2014 ONS Code],ConsolGeog[[#This Row],[lad14cd]],CentrepointSourced[Year],2014)</f>
        <v>0</v>
      </c>
      <c r="N236" s="114">
        <f>SUMIFS(CentrepointSourced[Assessed HS - 16-24],CentrepointSourced[2014 ONS Code],ConsolGeog[[#This Row],[lad14cd]],CentrepointSourced[Year],2014)</f>
        <v>0</v>
      </c>
      <c r="O236" s="114">
        <f>SUMIFS(CentrepointSourced[Assessed HS - 18-24],CentrepointSourced[2014 ONS Code],ConsolGeog[[#This Row],[lad14cd]],CentrepointSourced[Year],2014)</f>
        <v>10</v>
      </c>
      <c r="P236" s="114">
        <f>SUMIFS(CentrepointSourced[Presented CS - 16-17],CentrepointSourced[Local Authority DQ],ConsolGeog[[#This Row],[County Name]],CentrepointSourced[Year],2014)</f>
        <v>0</v>
      </c>
      <c r="Q236" s="114">
        <f>SUMIFS(CentrepointSourced[Presented CS - 16-24],CentrepointSourced[Local Authority DQ],ConsolGeog[[#This Row],[County Name]],CentrepointSourced[Year],2014)</f>
        <v>0</v>
      </c>
      <c r="R236" s="114">
        <f>SUMIFS(CentrepointSourced[Presented CS - 18-24],CentrepointSourced[Local Authority DQ],ConsolGeog[[#This Row],[County Name]],CentrepointSourced[Year],2014)</f>
        <v>0</v>
      </c>
      <c r="S236" s="114">
        <f>SUMIFS(CentrepointSourced[Assessed CS - 16-17],CentrepointSourced[Local Authority DQ],ConsolGeog[[#This Row],[County Name]],CentrepointSourced[Year],2014)</f>
        <v>0</v>
      </c>
      <c r="T236" s="114">
        <f>SUMIFS(CentrepointSourced[Assessed CS - 16-24],CentrepointSourced[Local Authority DQ],ConsolGeog[[#This Row],[County Name]],CentrepointSourced[Year],2014)</f>
        <v>0</v>
      </c>
      <c r="U236" s="114">
        <f>SUMIFS(CentrepointSourced[Assessed CS - 18-24],CentrepointSourced[Local Authority DQ],ConsolGeog[[#This Row],[County Name]],CentrepointSourced[Year],2014)</f>
        <v>0</v>
      </c>
      <c r="V236" s="114">
        <f>IF(ConsolGeog[[#This Row],[LA Type]]="District",SUMIFS(ConsolGeog[population],ConsolGeog[LA Type],"District",ConsolGeog[County Name],ConsolGeog[[#This Row],[County Name]]),IF(ConsolGeog[[#This Row],[LA Type]]="Unitary",ConsolGeog[[#This Row],[population]],0))</f>
        <v>1132390</v>
      </c>
      <c r="W236" s="115">
        <f>IF(ConsolGeog[[#This Row],[COUNTY: Sum of districts'' populations '[non additive!']]]=0,0,ConsolGeog[[#This Row],[population]]/ConsolGeog[[#This Row],[COUNTY: Sum of districts'' populations '[non additive!']]])</f>
        <v>0.11557413965153349</v>
      </c>
      <c r="X236" s="125">
        <f>ConsolGeog[[#This Row],[COUNTY: Presented CS - 16-17 (2014) '[non additive!']]]*ConsolGeog[[#This Row],[County Stats Distribution Factor]]</f>
        <v>0</v>
      </c>
      <c r="Y236" s="125">
        <f>ConsolGeog[[#This Row],[COUNTY: Presented CS - 16-24 (2014) '[non additive!']]]*ConsolGeog[[#This Row],[County Stats Distribution Factor]]</f>
        <v>0</v>
      </c>
      <c r="Z236" s="125">
        <f>ConsolGeog[[#This Row],[COUNTY: Presented CS - 18-24 (2014) '[non additive!']]]*ConsolGeog[[#This Row],[County Stats Distribution Factor]]</f>
        <v>0</v>
      </c>
      <c r="AA236" s="125">
        <f>ConsolGeog[[#This Row],[COUNTY: Assessed CS - 16-17 (2014) '[non additive!']]]*ConsolGeog[[#This Row],[County Stats Distribution Factor]]</f>
        <v>0</v>
      </c>
      <c r="AB236" s="125">
        <f>ConsolGeog[[#This Row],[COUNTY: Assessed CS - 16-24 (2014) '[non additive!']]]*ConsolGeog[[#This Row],[County Stats Distribution Factor]]</f>
        <v>0</v>
      </c>
      <c r="AC236" s="125">
        <f>ConsolGeog[[#This Row],[COUNTY: Assessed CS - 18-24 (2014) '[non additive!']]]*ConsolGeog[[#This Row],[County Stats Distribution Factor]]</f>
        <v>0</v>
      </c>
      <c r="AD236" s="125" t="str">
        <f>IF(AND(ConsolGeog[[#This Row],[Presented HS - 16-17 (2014)]]+ConsolGeog[[#This Row],[Presented HS - 18-24 (2014)]]&lt;&gt;0,ConsolGeog[[#This Row],[Presented HS - 16-24 (2014)]]&lt;&gt;0),"ERROR","")</f>
        <v/>
      </c>
      <c r="AE236" s="125" t="str">
        <f>IF(AND(ConsolGeog[[#This Row],[Presented CS - 16-17 (2014)]]+ConsolGeog[[#This Row],[Presented CS - 18-24 (2014)]]&lt;&gt;0,ConsolGeog[[#This Row],[Presented CS - 16-24 (2014)]]&lt;&gt;0),"ERROR","")</f>
        <v/>
      </c>
      <c r="AF236" s="125" t="str">
        <f>IF(AND(ConsolGeog[[#This Row],[Assessed HS - 16-17 (2014)]]+ConsolGeog[[#This Row],[Assessed HS - 18-24 (2014)]]&lt;&gt;0,ConsolGeog[[#This Row],[Assessed HS - 16-24 (2014)]]&lt;&gt;0),"ERROR","")</f>
        <v/>
      </c>
      <c r="AG236" s="125" t="str">
        <f>IF(AND(ConsolGeog[[#This Row],[Assessed CS - 16-17 (2014)]]+ConsolGeog[[#This Row],[Assessed CS - 18-24 (2014)]]&lt;&gt;0,ConsolGeog[[#This Row],[Assessed CS - 16-24 (2014)]]&lt;&gt;0),"ERROR","")</f>
        <v/>
      </c>
      <c r="AH23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37" spans="1:35" s="35" customFormat="1" ht="15" customHeight="1">
      <c r="A237" s="38" t="s">
        <v>539</v>
      </c>
      <c r="B237" s="38" t="s">
        <v>262</v>
      </c>
      <c r="C237" s="38">
        <v>75102</v>
      </c>
      <c r="D237" s="38">
        <v>3407.29</v>
      </c>
      <c r="E237" s="38" t="s">
        <v>539</v>
      </c>
      <c r="F237" s="112" t="str">
        <f>IF(ISERROR(MATCH(ConsolGeog[[#This Row],[lad14cd]],CentrepointSourced[2014 ONS Code],0)),1,"")</f>
        <v/>
      </c>
      <c r="G237" s="113" t="str">
        <f>TRIM(IF(ConsolGeog[[#This Row],[Not in Centre Point Sourced?]]=1,INDEX(LKP_MissingLATypesDQ[TYPE],MATCH(ConsolGeog[[#This Row],[lad14cd]],LKP_MissingLATypesDQ[ONS_CODE],0)),INDEX(CentrepointSourced[LA Type DQ],MATCH(ConsolGeog[[#This Row],[lad14cd]],CentrepointSourced[2014 ONS Code],0))))</f>
        <v>District</v>
      </c>
      <c r="H237" s="113" t="str">
        <f>IF(OR(ConsolGeog[[#This Row],[LA Type]]="Unitary",ConsolGeog[[#This Row],[LA Type]]="District"),"England",INDEX(CentrepointSourced[Country],MATCH(ConsolGeog[[#This Row],[lad14cd]],CentrepointSourced[2014 ONS Code],0)))</f>
        <v>England</v>
      </c>
      <c r="I23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7" s="114">
        <f>SUMIFS(CentrepointSourced[Presented HS - 16-17],CentrepointSourced[2014 ONS Code],ConsolGeog[[#This Row],[lad14cd]],CentrepointSourced[Year],2014)</f>
        <v>0</v>
      </c>
      <c r="K237" s="114">
        <f>SUMIFS(CentrepointSourced[Presented HS - 16-24],CentrepointSourced[2014 ONS Code],ConsolGeog[[#This Row],[lad14cd]],CentrepointSourced[Year],2014)</f>
        <v>0</v>
      </c>
      <c r="L237" s="114">
        <f>SUMIFS(CentrepointSourced[Presented HS - 18-24],CentrepointSourced[2014 ONS Code],ConsolGeog[[#This Row],[lad14cd]],CentrepointSourced[Year],2014)</f>
        <v>29</v>
      </c>
      <c r="M237" s="114">
        <f>SUMIFS(CentrepointSourced[Assessed HS - 16-17],CentrepointSourced[2014 ONS Code],ConsolGeog[[#This Row],[lad14cd]],CentrepointSourced[Year],2014)</f>
        <v>0</v>
      </c>
      <c r="N237" s="114">
        <f>SUMIFS(CentrepointSourced[Assessed HS - 16-24],CentrepointSourced[2014 ONS Code],ConsolGeog[[#This Row],[lad14cd]],CentrepointSourced[Year],2014)</f>
        <v>0</v>
      </c>
      <c r="O237" s="114">
        <f>SUMIFS(CentrepointSourced[Assessed HS - 18-24],CentrepointSourced[2014 ONS Code],ConsolGeog[[#This Row],[lad14cd]],CentrepointSourced[Year],2014)</f>
        <v>29</v>
      </c>
      <c r="P237" s="114">
        <f>SUMIFS(CentrepointSourced[Presented CS - 16-17],CentrepointSourced[Local Authority DQ],ConsolGeog[[#This Row],[County Name]],CentrepointSourced[Year],2014)</f>
        <v>0</v>
      </c>
      <c r="Q237" s="114">
        <f>SUMIFS(CentrepointSourced[Presented CS - 16-24],CentrepointSourced[Local Authority DQ],ConsolGeog[[#This Row],[County Name]],CentrepointSourced[Year],2014)</f>
        <v>0</v>
      </c>
      <c r="R237" s="114">
        <f>SUMIFS(CentrepointSourced[Presented CS - 18-24],CentrepointSourced[Local Authority DQ],ConsolGeog[[#This Row],[County Name]],CentrepointSourced[Year],2014)</f>
        <v>0</v>
      </c>
      <c r="S237" s="114">
        <f>SUMIFS(CentrepointSourced[Assessed CS - 16-17],CentrepointSourced[Local Authority DQ],ConsolGeog[[#This Row],[County Name]],CentrepointSourced[Year],2014)</f>
        <v>0</v>
      </c>
      <c r="T237" s="114">
        <f>SUMIFS(CentrepointSourced[Assessed CS - 16-24],CentrepointSourced[Local Authority DQ],ConsolGeog[[#This Row],[County Name]],CentrepointSourced[Year],2014)</f>
        <v>0</v>
      </c>
      <c r="U237" s="114">
        <f>SUMIFS(CentrepointSourced[Assessed CS - 18-24],CentrepointSourced[Local Authority DQ],ConsolGeog[[#This Row],[County Name]],CentrepointSourced[Year],2014)</f>
        <v>0</v>
      </c>
      <c r="V237" s="114">
        <f>IF(ConsolGeog[[#This Row],[LA Type]]="District",SUMIFS(ConsolGeog[population],ConsolGeog[LA Type],"District",ConsolGeog[County Name],ConsolGeog[[#This Row],[County Name]]),IF(ConsolGeog[[#This Row],[LA Type]]="Unitary",ConsolGeog[[#This Row],[population]],0))</f>
        <v>1132390</v>
      </c>
      <c r="W237" s="115">
        <f>IF(ConsolGeog[[#This Row],[COUNTY: Sum of districts'' populations '[non additive!']]]=0,0,ConsolGeog[[#This Row],[population]]/ConsolGeog[[#This Row],[COUNTY: Sum of districts'' populations '[non additive!']]])</f>
        <v>6.6321673628343597E-2</v>
      </c>
      <c r="X237" s="125">
        <f>ConsolGeog[[#This Row],[COUNTY: Presented CS - 16-17 (2014) '[non additive!']]]*ConsolGeog[[#This Row],[County Stats Distribution Factor]]</f>
        <v>0</v>
      </c>
      <c r="Y237" s="125">
        <f>ConsolGeog[[#This Row],[COUNTY: Presented CS - 16-24 (2014) '[non additive!']]]*ConsolGeog[[#This Row],[County Stats Distribution Factor]]</f>
        <v>0</v>
      </c>
      <c r="Z237" s="125">
        <f>ConsolGeog[[#This Row],[COUNTY: Presented CS - 18-24 (2014) '[non additive!']]]*ConsolGeog[[#This Row],[County Stats Distribution Factor]]</f>
        <v>0</v>
      </c>
      <c r="AA237" s="125">
        <f>ConsolGeog[[#This Row],[COUNTY: Assessed CS - 16-17 (2014) '[non additive!']]]*ConsolGeog[[#This Row],[County Stats Distribution Factor]]</f>
        <v>0</v>
      </c>
      <c r="AB237" s="125">
        <f>ConsolGeog[[#This Row],[COUNTY: Assessed CS - 16-24 (2014) '[non additive!']]]*ConsolGeog[[#This Row],[County Stats Distribution Factor]]</f>
        <v>0</v>
      </c>
      <c r="AC237" s="125">
        <f>ConsolGeog[[#This Row],[COUNTY: Assessed CS - 18-24 (2014) '[non additive!']]]*ConsolGeog[[#This Row],[County Stats Distribution Factor]]</f>
        <v>0</v>
      </c>
      <c r="AD237" s="125" t="str">
        <f>IF(AND(ConsolGeog[[#This Row],[Presented HS - 16-17 (2014)]]+ConsolGeog[[#This Row],[Presented HS - 18-24 (2014)]]&lt;&gt;0,ConsolGeog[[#This Row],[Presented HS - 16-24 (2014)]]&lt;&gt;0),"ERROR","")</f>
        <v/>
      </c>
      <c r="AE237" s="125" t="str">
        <f>IF(AND(ConsolGeog[[#This Row],[Presented CS - 16-17 (2014)]]+ConsolGeog[[#This Row],[Presented CS - 18-24 (2014)]]&lt;&gt;0,ConsolGeog[[#This Row],[Presented CS - 16-24 (2014)]]&lt;&gt;0),"ERROR","")</f>
        <v/>
      </c>
      <c r="AF237" s="125" t="str">
        <f>IF(AND(ConsolGeog[[#This Row],[Assessed HS - 16-17 (2014)]]+ConsolGeog[[#This Row],[Assessed HS - 18-24 (2014)]]&lt;&gt;0,ConsolGeog[[#This Row],[Assessed HS - 16-24 (2014)]]&lt;&gt;0),"ERROR","")</f>
        <v/>
      </c>
      <c r="AG237" s="125" t="str">
        <f>IF(AND(ConsolGeog[[#This Row],[Assessed CS - 16-17 (2014)]]+ConsolGeog[[#This Row],[Assessed CS - 18-24 (2014)]]&lt;&gt;0,ConsolGeog[[#This Row],[Assessed CS - 16-24 (2014)]]&lt;&gt;0),"ERROR","")</f>
        <v/>
      </c>
      <c r="AH23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8" spans="1:35" s="35" customFormat="1" ht="15" customHeight="1">
      <c r="A238" s="38" t="s">
        <v>538</v>
      </c>
      <c r="B238" s="38" t="s">
        <v>111</v>
      </c>
      <c r="C238" s="38">
        <v>137183</v>
      </c>
      <c r="D238" s="38">
        <v>27093.26</v>
      </c>
      <c r="E238" s="38" t="s">
        <v>538</v>
      </c>
      <c r="F238" s="112" t="str">
        <f>IF(ISERROR(MATCH(ConsolGeog[[#This Row],[lad14cd]],CentrepointSourced[2014 ONS Code],0)),1,"")</f>
        <v/>
      </c>
      <c r="G238" s="113" t="str">
        <f>TRIM(IF(ConsolGeog[[#This Row],[Not in Centre Point Sourced?]]=1,INDEX(LKP_MissingLATypesDQ[TYPE],MATCH(ConsolGeog[[#This Row],[lad14cd]],LKP_MissingLATypesDQ[ONS_CODE],0)),INDEX(CentrepointSourced[LA Type DQ],MATCH(ConsolGeog[[#This Row],[lad14cd]],CentrepointSourced[2014 ONS Code],0))))</f>
        <v>District</v>
      </c>
      <c r="H238" s="113" t="str">
        <f>IF(OR(ConsolGeog[[#This Row],[LA Type]]="Unitary",ConsolGeog[[#This Row],[LA Type]]="District"),"England",INDEX(CentrepointSourced[Country],MATCH(ConsolGeog[[#This Row],[lad14cd]],CentrepointSourced[2014 ONS Code],0)))</f>
        <v>England</v>
      </c>
      <c r="I23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8" s="114">
        <f>SUMIFS(CentrepointSourced[Presented HS - 16-17],CentrepointSourced[2014 ONS Code],ConsolGeog[[#This Row],[lad14cd]],CentrepointSourced[Year],2014)</f>
        <v>1</v>
      </c>
      <c r="K238" s="114">
        <f>SUMIFS(CentrepointSourced[Presented HS - 16-24],CentrepointSourced[2014 ONS Code],ConsolGeog[[#This Row],[lad14cd]],CentrepointSourced[Year],2014)</f>
        <v>0</v>
      </c>
      <c r="L238" s="114">
        <f>SUMIFS(CentrepointSourced[Presented HS - 18-24],CentrepointSourced[2014 ONS Code],ConsolGeog[[#This Row],[lad14cd]],CentrepointSourced[Year],2014)</f>
        <v>6</v>
      </c>
      <c r="M238" s="114">
        <f>SUMIFS(CentrepointSourced[Assessed HS - 16-17],CentrepointSourced[2014 ONS Code],ConsolGeog[[#This Row],[lad14cd]],CentrepointSourced[Year],2014)</f>
        <v>1</v>
      </c>
      <c r="N238" s="114">
        <f>SUMIFS(CentrepointSourced[Assessed HS - 16-24],CentrepointSourced[2014 ONS Code],ConsolGeog[[#This Row],[lad14cd]],CentrepointSourced[Year],2014)</f>
        <v>0</v>
      </c>
      <c r="O238" s="114">
        <f>SUMIFS(CentrepointSourced[Assessed HS - 18-24],CentrepointSourced[2014 ONS Code],ConsolGeog[[#This Row],[lad14cd]],CentrepointSourced[Year],2014)</f>
        <v>6</v>
      </c>
      <c r="P238" s="114">
        <f>SUMIFS(CentrepointSourced[Presented CS - 16-17],CentrepointSourced[Local Authority DQ],ConsolGeog[[#This Row],[County Name]],CentrepointSourced[Year],2014)</f>
        <v>0</v>
      </c>
      <c r="Q238" s="114">
        <f>SUMIFS(CentrepointSourced[Presented CS - 16-24],CentrepointSourced[Local Authority DQ],ConsolGeog[[#This Row],[County Name]],CentrepointSourced[Year],2014)</f>
        <v>0</v>
      </c>
      <c r="R238" s="114">
        <f>SUMIFS(CentrepointSourced[Presented CS - 18-24],CentrepointSourced[Local Authority DQ],ConsolGeog[[#This Row],[County Name]],CentrepointSourced[Year],2014)</f>
        <v>0</v>
      </c>
      <c r="S238" s="114">
        <f>SUMIFS(CentrepointSourced[Assessed CS - 16-17],CentrepointSourced[Local Authority DQ],ConsolGeog[[#This Row],[County Name]],CentrepointSourced[Year],2014)</f>
        <v>0</v>
      </c>
      <c r="T238" s="114">
        <f>SUMIFS(CentrepointSourced[Assessed CS - 16-24],CentrepointSourced[Local Authority DQ],ConsolGeog[[#This Row],[County Name]],CentrepointSourced[Year],2014)</f>
        <v>0</v>
      </c>
      <c r="U238" s="114">
        <f>SUMIFS(CentrepointSourced[Assessed CS - 18-24],CentrepointSourced[Local Authority DQ],ConsolGeog[[#This Row],[County Name]],CentrepointSourced[Year],2014)</f>
        <v>0</v>
      </c>
      <c r="V238" s="114">
        <f>IF(ConsolGeog[[#This Row],[LA Type]]="District",SUMIFS(ConsolGeog[population],ConsolGeog[LA Type],"District",ConsolGeog[County Name],ConsolGeog[[#This Row],[County Name]]),IF(ConsolGeog[[#This Row],[LA Type]]="Unitary",ConsolGeog[[#This Row],[population]],0))</f>
        <v>1132390</v>
      </c>
      <c r="W238" s="115">
        <f>IF(ConsolGeog[[#This Row],[COUNTY: Sum of districts'' populations '[non additive!']]]=0,0,ConsolGeog[[#This Row],[population]]/ConsolGeog[[#This Row],[COUNTY: Sum of districts'' populations '[non additive!']]])</f>
        <v>0.12114465864234053</v>
      </c>
      <c r="X238" s="125">
        <f>ConsolGeog[[#This Row],[COUNTY: Presented CS - 16-17 (2014) '[non additive!']]]*ConsolGeog[[#This Row],[County Stats Distribution Factor]]</f>
        <v>0</v>
      </c>
      <c r="Y238" s="125">
        <f>ConsolGeog[[#This Row],[COUNTY: Presented CS - 16-24 (2014) '[non additive!']]]*ConsolGeog[[#This Row],[County Stats Distribution Factor]]</f>
        <v>0</v>
      </c>
      <c r="Z238" s="125">
        <f>ConsolGeog[[#This Row],[COUNTY: Presented CS - 18-24 (2014) '[non additive!']]]*ConsolGeog[[#This Row],[County Stats Distribution Factor]]</f>
        <v>0</v>
      </c>
      <c r="AA238" s="125">
        <f>ConsolGeog[[#This Row],[COUNTY: Assessed CS - 16-17 (2014) '[non additive!']]]*ConsolGeog[[#This Row],[County Stats Distribution Factor]]</f>
        <v>0</v>
      </c>
      <c r="AB238" s="125">
        <f>ConsolGeog[[#This Row],[COUNTY: Assessed CS - 16-24 (2014) '[non additive!']]]*ConsolGeog[[#This Row],[County Stats Distribution Factor]]</f>
        <v>0</v>
      </c>
      <c r="AC238" s="125">
        <f>ConsolGeog[[#This Row],[COUNTY: Assessed CS - 18-24 (2014) '[non additive!']]]*ConsolGeog[[#This Row],[County Stats Distribution Factor]]</f>
        <v>0</v>
      </c>
      <c r="AD238" s="125" t="str">
        <f>IF(AND(ConsolGeog[[#This Row],[Presented HS - 16-17 (2014)]]+ConsolGeog[[#This Row],[Presented HS - 18-24 (2014)]]&lt;&gt;0,ConsolGeog[[#This Row],[Presented HS - 16-24 (2014)]]&lt;&gt;0),"ERROR","")</f>
        <v/>
      </c>
      <c r="AE238" s="125" t="str">
        <f>IF(AND(ConsolGeog[[#This Row],[Presented CS - 16-17 (2014)]]+ConsolGeog[[#This Row],[Presented CS - 18-24 (2014)]]&lt;&gt;0,ConsolGeog[[#This Row],[Presented CS - 16-24 (2014)]]&lt;&gt;0),"ERROR","")</f>
        <v/>
      </c>
      <c r="AF238" s="125" t="str">
        <f>IF(AND(ConsolGeog[[#This Row],[Assessed HS - 16-17 (2014)]]+ConsolGeog[[#This Row],[Assessed HS - 18-24 (2014)]]&lt;&gt;0,ConsolGeog[[#This Row],[Assessed HS - 16-24 (2014)]]&lt;&gt;0),"ERROR","")</f>
        <v/>
      </c>
      <c r="AG238" s="125" t="str">
        <f>IF(AND(ConsolGeog[[#This Row],[Assessed CS - 16-17 (2014)]]+ConsolGeog[[#This Row],[Assessed CS - 18-24 (2014)]]&lt;&gt;0,ConsolGeog[[#This Row],[Assessed CS - 16-24 (2014)]]&lt;&gt;0),"ERROR","")</f>
        <v/>
      </c>
      <c r="AH23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39" spans="1:35" s="35" customFormat="1" ht="15" customHeight="1">
      <c r="A239" s="38" t="s">
        <v>537</v>
      </c>
      <c r="B239" s="38" t="s">
        <v>147</v>
      </c>
      <c r="C239" s="38">
        <v>85375</v>
      </c>
      <c r="D239" s="38">
        <v>25832.26</v>
      </c>
      <c r="E239" s="38" t="s">
        <v>537</v>
      </c>
      <c r="F239" s="112" t="str">
        <f>IF(ISERROR(MATCH(ConsolGeog[[#This Row],[lad14cd]],CentrepointSourced[2014 ONS Code],0)),1,"")</f>
        <v/>
      </c>
      <c r="G239" s="113" t="str">
        <f>TRIM(IF(ConsolGeog[[#This Row],[Not in Centre Point Sourced?]]=1,INDEX(LKP_MissingLATypesDQ[TYPE],MATCH(ConsolGeog[[#This Row],[lad14cd]],LKP_MissingLATypesDQ[ONS_CODE],0)),INDEX(CentrepointSourced[LA Type DQ],MATCH(ConsolGeog[[#This Row],[lad14cd]],CentrepointSourced[2014 ONS Code],0))))</f>
        <v>District</v>
      </c>
      <c r="H239" s="113" t="str">
        <f>IF(OR(ConsolGeog[[#This Row],[LA Type]]="Unitary",ConsolGeog[[#This Row],[LA Type]]="District"),"England",INDEX(CentrepointSourced[Country],MATCH(ConsolGeog[[#This Row],[lad14cd]],CentrepointSourced[2014 ONS Code],0)))</f>
        <v>England</v>
      </c>
      <c r="I23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39" s="114">
        <f>SUMIFS(CentrepointSourced[Presented HS - 16-17],CentrepointSourced[2014 ONS Code],ConsolGeog[[#This Row],[lad14cd]],CentrepointSourced[Year],2014)</f>
        <v>0</v>
      </c>
      <c r="K239" s="114">
        <f>SUMIFS(CentrepointSourced[Presented HS - 16-24],CentrepointSourced[2014 ONS Code],ConsolGeog[[#This Row],[lad14cd]],CentrepointSourced[Year],2014)</f>
        <v>0</v>
      </c>
      <c r="L239" s="114">
        <f>SUMIFS(CentrepointSourced[Presented HS - 18-24],CentrepointSourced[2014 ONS Code],ConsolGeog[[#This Row],[lad14cd]],CentrepointSourced[Year],2014)</f>
        <v>6</v>
      </c>
      <c r="M239" s="114">
        <f>SUMIFS(CentrepointSourced[Assessed HS - 16-17],CentrepointSourced[2014 ONS Code],ConsolGeog[[#This Row],[lad14cd]],CentrepointSourced[Year],2014)</f>
        <v>0</v>
      </c>
      <c r="N239" s="114">
        <f>SUMIFS(CentrepointSourced[Assessed HS - 16-24],CentrepointSourced[2014 ONS Code],ConsolGeog[[#This Row],[lad14cd]],CentrepointSourced[Year],2014)</f>
        <v>0</v>
      </c>
      <c r="O239" s="114">
        <f>SUMIFS(CentrepointSourced[Assessed HS - 18-24],CentrepointSourced[2014 ONS Code],ConsolGeog[[#This Row],[lad14cd]],CentrepointSourced[Year],2014)</f>
        <v>6</v>
      </c>
      <c r="P239" s="114">
        <f>SUMIFS(CentrepointSourced[Presented CS - 16-17],CentrepointSourced[Local Authority DQ],ConsolGeog[[#This Row],[County Name]],CentrepointSourced[Year],2014)</f>
        <v>0</v>
      </c>
      <c r="Q239" s="114">
        <f>SUMIFS(CentrepointSourced[Presented CS - 16-24],CentrepointSourced[Local Authority DQ],ConsolGeog[[#This Row],[County Name]],CentrepointSourced[Year],2014)</f>
        <v>0</v>
      </c>
      <c r="R239" s="114">
        <f>SUMIFS(CentrepointSourced[Presented CS - 18-24],CentrepointSourced[Local Authority DQ],ConsolGeog[[#This Row],[County Name]],CentrepointSourced[Year],2014)</f>
        <v>0</v>
      </c>
      <c r="S239" s="114">
        <f>SUMIFS(CentrepointSourced[Assessed CS - 16-17],CentrepointSourced[Local Authority DQ],ConsolGeog[[#This Row],[County Name]],CentrepointSourced[Year],2014)</f>
        <v>0</v>
      </c>
      <c r="T239" s="114">
        <f>SUMIFS(CentrepointSourced[Assessed CS - 16-24],CentrepointSourced[Local Authority DQ],ConsolGeog[[#This Row],[County Name]],CentrepointSourced[Year],2014)</f>
        <v>0</v>
      </c>
      <c r="U239" s="114">
        <f>SUMIFS(CentrepointSourced[Assessed CS - 18-24],CentrepointSourced[Local Authority DQ],ConsolGeog[[#This Row],[County Name]],CentrepointSourced[Year],2014)</f>
        <v>0</v>
      </c>
      <c r="V239" s="114">
        <f>IF(ConsolGeog[[#This Row],[LA Type]]="District",SUMIFS(ConsolGeog[population],ConsolGeog[LA Type],"District",ConsolGeog[County Name],ConsolGeog[[#This Row],[County Name]]),IF(ConsolGeog[[#This Row],[LA Type]]="Unitary",ConsolGeog[[#This Row],[population]],0))</f>
        <v>1132390</v>
      </c>
      <c r="W239" s="115">
        <f>IF(ConsolGeog[[#This Row],[COUNTY: Sum of districts'' populations '[non additive!']]]=0,0,ConsolGeog[[#This Row],[population]]/ConsolGeog[[#This Row],[COUNTY: Sum of districts'' populations '[non additive!']]])</f>
        <v>7.5393636468001304E-2</v>
      </c>
      <c r="X239" s="125">
        <f>ConsolGeog[[#This Row],[COUNTY: Presented CS - 16-17 (2014) '[non additive!']]]*ConsolGeog[[#This Row],[County Stats Distribution Factor]]</f>
        <v>0</v>
      </c>
      <c r="Y239" s="125">
        <f>ConsolGeog[[#This Row],[COUNTY: Presented CS - 16-24 (2014) '[non additive!']]]*ConsolGeog[[#This Row],[County Stats Distribution Factor]]</f>
        <v>0</v>
      </c>
      <c r="Z239" s="125">
        <f>ConsolGeog[[#This Row],[COUNTY: Presented CS - 18-24 (2014) '[non additive!']]]*ConsolGeog[[#This Row],[County Stats Distribution Factor]]</f>
        <v>0</v>
      </c>
      <c r="AA239" s="125">
        <f>ConsolGeog[[#This Row],[COUNTY: Assessed CS - 16-17 (2014) '[non additive!']]]*ConsolGeog[[#This Row],[County Stats Distribution Factor]]</f>
        <v>0</v>
      </c>
      <c r="AB239" s="125">
        <f>ConsolGeog[[#This Row],[COUNTY: Assessed CS - 16-24 (2014) '[non additive!']]]*ConsolGeog[[#This Row],[County Stats Distribution Factor]]</f>
        <v>0</v>
      </c>
      <c r="AC239" s="125">
        <f>ConsolGeog[[#This Row],[COUNTY: Assessed CS - 18-24 (2014) '[non additive!']]]*ConsolGeog[[#This Row],[County Stats Distribution Factor]]</f>
        <v>0</v>
      </c>
      <c r="AD239" s="125" t="str">
        <f>IF(AND(ConsolGeog[[#This Row],[Presented HS - 16-17 (2014)]]+ConsolGeog[[#This Row],[Presented HS - 18-24 (2014)]]&lt;&gt;0,ConsolGeog[[#This Row],[Presented HS - 16-24 (2014)]]&lt;&gt;0),"ERROR","")</f>
        <v/>
      </c>
      <c r="AE239" s="125" t="str">
        <f>IF(AND(ConsolGeog[[#This Row],[Presented CS - 16-17 (2014)]]+ConsolGeog[[#This Row],[Presented CS - 18-24 (2014)]]&lt;&gt;0,ConsolGeog[[#This Row],[Presented CS - 16-24 (2014)]]&lt;&gt;0),"ERROR","")</f>
        <v/>
      </c>
      <c r="AF239" s="125" t="str">
        <f>IF(AND(ConsolGeog[[#This Row],[Assessed HS - 16-17 (2014)]]+ConsolGeog[[#This Row],[Assessed HS - 18-24 (2014)]]&lt;&gt;0,ConsolGeog[[#This Row],[Assessed HS - 16-24 (2014)]]&lt;&gt;0),"ERROR","")</f>
        <v/>
      </c>
      <c r="AG239" s="125" t="str">
        <f>IF(AND(ConsolGeog[[#This Row],[Assessed CS - 16-17 (2014)]]+ConsolGeog[[#This Row],[Assessed CS - 18-24 (2014)]]&lt;&gt;0,ConsolGeog[[#This Row],[Assessed CS - 16-24 (2014)]]&lt;&gt;0),"ERROR","")</f>
        <v/>
      </c>
      <c r="AH23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3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0" spans="1:35" s="35" customFormat="1" ht="15" customHeight="1">
      <c r="A240" s="38" t="s">
        <v>536</v>
      </c>
      <c r="B240" s="38" t="s">
        <v>265</v>
      </c>
      <c r="C240" s="38">
        <v>149518</v>
      </c>
      <c r="D240" s="38">
        <v>22070.82</v>
      </c>
      <c r="E240" s="38" t="s">
        <v>536</v>
      </c>
      <c r="F240" s="112" t="str">
        <f>IF(ISERROR(MATCH(ConsolGeog[[#This Row],[lad14cd]],CentrepointSourced[2014 ONS Code],0)),1,"")</f>
        <v/>
      </c>
      <c r="G240" s="113" t="str">
        <f>TRIM(IF(ConsolGeog[[#This Row],[Not in Centre Point Sourced?]]=1,INDEX(LKP_MissingLATypesDQ[TYPE],MATCH(ConsolGeog[[#This Row],[lad14cd]],LKP_MissingLATypesDQ[ONS_CODE],0)),INDEX(CentrepointSourced[LA Type DQ],MATCH(ConsolGeog[[#This Row],[lad14cd]],CentrepointSourced[2014 ONS Code],0))))</f>
        <v>District</v>
      </c>
      <c r="H240" s="113" t="str">
        <f>IF(OR(ConsolGeog[[#This Row],[LA Type]]="Unitary",ConsolGeog[[#This Row],[LA Type]]="District"),"England",INDEX(CentrepointSourced[Country],MATCH(ConsolGeog[[#This Row],[lad14cd]],CentrepointSourced[2014 ONS Code],0)))</f>
        <v>England</v>
      </c>
      <c r="I24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240" s="114">
        <f>SUMIFS(CentrepointSourced[Presented HS - 16-17],CentrepointSourced[2014 ONS Code],ConsolGeog[[#This Row],[lad14cd]],CentrepointSourced[Year],2014)</f>
        <v>0</v>
      </c>
      <c r="K240" s="114">
        <f>SUMIFS(CentrepointSourced[Presented HS - 16-24],CentrepointSourced[2014 ONS Code],ConsolGeog[[#This Row],[lad14cd]],CentrepointSourced[Year],2014)</f>
        <v>0</v>
      </c>
      <c r="L240" s="114">
        <f>SUMIFS(CentrepointSourced[Presented HS - 18-24],CentrepointSourced[2014 ONS Code],ConsolGeog[[#This Row],[lad14cd]],CentrepointSourced[Year],2014)</f>
        <v>0</v>
      </c>
      <c r="M240" s="114">
        <f>SUMIFS(CentrepointSourced[Assessed HS - 16-17],CentrepointSourced[2014 ONS Code],ConsolGeog[[#This Row],[lad14cd]],CentrepointSourced[Year],2014)</f>
        <v>0</v>
      </c>
      <c r="N240" s="114">
        <f>SUMIFS(CentrepointSourced[Assessed HS - 16-24],CentrepointSourced[2014 ONS Code],ConsolGeog[[#This Row],[lad14cd]],CentrepointSourced[Year],2014)</f>
        <v>0</v>
      </c>
      <c r="O240" s="114">
        <f>SUMIFS(CentrepointSourced[Assessed HS - 18-24],CentrepointSourced[2014 ONS Code],ConsolGeog[[#This Row],[lad14cd]],CentrepointSourced[Year],2014)</f>
        <v>0</v>
      </c>
      <c r="P240" s="114">
        <f>SUMIFS(CentrepointSourced[Presented CS - 16-17],CentrepointSourced[Local Authority DQ],ConsolGeog[[#This Row],[County Name]],CentrepointSourced[Year],2014)</f>
        <v>0</v>
      </c>
      <c r="Q240" s="114">
        <f>SUMIFS(CentrepointSourced[Presented CS - 16-24],CentrepointSourced[Local Authority DQ],ConsolGeog[[#This Row],[County Name]],CentrepointSourced[Year],2014)</f>
        <v>0</v>
      </c>
      <c r="R240" s="114">
        <f>SUMIFS(CentrepointSourced[Presented CS - 18-24],CentrepointSourced[Local Authority DQ],ConsolGeog[[#This Row],[County Name]],CentrepointSourced[Year],2014)</f>
        <v>0</v>
      </c>
      <c r="S240" s="114">
        <f>SUMIFS(CentrepointSourced[Assessed CS - 16-17],CentrepointSourced[Local Authority DQ],ConsolGeog[[#This Row],[County Name]],CentrepointSourced[Year],2014)</f>
        <v>0</v>
      </c>
      <c r="T240" s="114">
        <f>SUMIFS(CentrepointSourced[Assessed CS - 16-24],CentrepointSourced[Local Authority DQ],ConsolGeog[[#This Row],[County Name]],CentrepointSourced[Year],2014)</f>
        <v>0</v>
      </c>
      <c r="U240" s="114">
        <f>SUMIFS(CentrepointSourced[Assessed CS - 18-24],CentrepointSourced[Local Authority DQ],ConsolGeog[[#This Row],[County Name]],CentrepointSourced[Year],2014)</f>
        <v>0</v>
      </c>
      <c r="V240" s="114">
        <f>IF(ConsolGeog[[#This Row],[LA Type]]="District",SUMIFS(ConsolGeog[population],ConsolGeog[LA Type],"District",ConsolGeog[County Name],ConsolGeog[[#This Row],[County Name]]),IF(ConsolGeog[[#This Row],[LA Type]]="Unitary",ConsolGeog[[#This Row],[population]],0))</f>
        <v>806892</v>
      </c>
      <c r="W240" s="115">
        <f>IF(ConsolGeog[[#This Row],[COUNTY: Sum of districts'' populations '[non additive!']]]=0,0,ConsolGeog[[#This Row],[population]]/ConsolGeog[[#This Row],[COUNTY: Sum of districts'' populations '[non additive!']]])</f>
        <v>0.1853011307585154</v>
      </c>
      <c r="X240" s="125">
        <f>ConsolGeog[[#This Row],[COUNTY: Presented CS - 16-17 (2014) '[non additive!']]]*ConsolGeog[[#This Row],[County Stats Distribution Factor]]</f>
        <v>0</v>
      </c>
      <c r="Y240" s="125">
        <f>ConsolGeog[[#This Row],[COUNTY: Presented CS - 16-24 (2014) '[non additive!']]]*ConsolGeog[[#This Row],[County Stats Distribution Factor]]</f>
        <v>0</v>
      </c>
      <c r="Z240" s="125">
        <f>ConsolGeog[[#This Row],[COUNTY: Presented CS - 18-24 (2014) '[non additive!']]]*ConsolGeog[[#This Row],[County Stats Distribution Factor]]</f>
        <v>0</v>
      </c>
      <c r="AA240" s="125">
        <f>ConsolGeog[[#This Row],[COUNTY: Assessed CS - 16-17 (2014) '[non additive!']]]*ConsolGeog[[#This Row],[County Stats Distribution Factor]]</f>
        <v>0</v>
      </c>
      <c r="AB240" s="125">
        <f>ConsolGeog[[#This Row],[COUNTY: Assessed CS - 16-24 (2014) '[non additive!']]]*ConsolGeog[[#This Row],[County Stats Distribution Factor]]</f>
        <v>0</v>
      </c>
      <c r="AC240" s="125">
        <f>ConsolGeog[[#This Row],[COUNTY: Assessed CS - 18-24 (2014) '[non additive!']]]*ConsolGeog[[#This Row],[County Stats Distribution Factor]]</f>
        <v>0</v>
      </c>
      <c r="AD240" s="125" t="str">
        <f>IF(AND(ConsolGeog[[#This Row],[Presented HS - 16-17 (2014)]]+ConsolGeog[[#This Row],[Presented HS - 18-24 (2014)]]&lt;&gt;0,ConsolGeog[[#This Row],[Presented HS - 16-24 (2014)]]&lt;&gt;0),"ERROR","")</f>
        <v/>
      </c>
      <c r="AE240" s="125" t="str">
        <f>IF(AND(ConsolGeog[[#This Row],[Presented CS - 16-17 (2014)]]+ConsolGeog[[#This Row],[Presented CS - 18-24 (2014)]]&lt;&gt;0,ConsolGeog[[#This Row],[Presented CS - 16-24 (2014)]]&lt;&gt;0),"ERROR","")</f>
        <v/>
      </c>
      <c r="AF240" s="125" t="str">
        <f>IF(AND(ConsolGeog[[#This Row],[Assessed HS - 16-17 (2014)]]+ConsolGeog[[#This Row],[Assessed HS - 18-24 (2014)]]&lt;&gt;0,ConsolGeog[[#This Row],[Assessed HS - 16-24 (2014)]]&lt;&gt;0),"ERROR","")</f>
        <v/>
      </c>
      <c r="AG240" s="125" t="str">
        <f>IF(AND(ConsolGeog[[#This Row],[Assessed CS - 16-17 (2014)]]+ConsolGeog[[#This Row],[Assessed CS - 18-24 (2014)]]&lt;&gt;0,ConsolGeog[[#This Row],[Assessed CS - 16-24 (2014)]]&lt;&gt;0),"ERROR","")</f>
        <v/>
      </c>
      <c r="AH24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1" spans="1:35" ht="15" customHeight="1">
      <c r="A241" s="38" t="s">
        <v>535</v>
      </c>
      <c r="B241" s="38" t="s">
        <v>61</v>
      </c>
      <c r="C241" s="38">
        <v>113794</v>
      </c>
      <c r="D241" s="38">
        <v>78623.08</v>
      </c>
      <c r="E241" s="38" t="s">
        <v>535</v>
      </c>
      <c r="F241" s="116" t="str">
        <f>IF(ISERROR(MATCH(ConsolGeog[[#This Row],[lad14cd]],CentrepointSourced[2014 ONS Code],0)),1,"")</f>
        <v/>
      </c>
      <c r="G241" s="113" t="str">
        <f>TRIM(IF(ConsolGeog[[#This Row],[Not in Centre Point Sourced?]]=1,INDEX(LKP_MissingLATypesDQ[TYPE],MATCH(ConsolGeog[[#This Row],[lad14cd]],LKP_MissingLATypesDQ[ONS_CODE],0)),INDEX(CentrepointSourced[LA Type DQ],MATCH(ConsolGeog[[#This Row],[lad14cd]],CentrepointSourced[2014 ONS Code],0))))</f>
        <v>District</v>
      </c>
      <c r="H241" s="117" t="str">
        <f>IF(OR(ConsolGeog[[#This Row],[LA Type]]="Unitary",ConsolGeog[[#This Row],[LA Type]]="District"),"England",INDEX(CentrepointSourced[Country],MATCH(ConsolGeog[[#This Row],[lad14cd]],CentrepointSourced[2014 ONS Code],0)))</f>
        <v>England</v>
      </c>
      <c r="I24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241" s="114">
        <f>SUMIFS(CentrepointSourced[Presented HS - 16-17],CentrepointSourced[2014 ONS Code],ConsolGeog[[#This Row],[lad14cd]],CentrepointSourced[Year],2014)</f>
        <v>0</v>
      </c>
      <c r="K241" s="114">
        <f>SUMIFS(CentrepointSourced[Presented HS - 16-24],CentrepointSourced[2014 ONS Code],ConsolGeog[[#This Row],[lad14cd]],CentrepointSourced[Year],2014)</f>
        <v>0</v>
      </c>
      <c r="L241" s="114">
        <f>SUMIFS(CentrepointSourced[Presented HS - 18-24],CentrepointSourced[2014 ONS Code],ConsolGeog[[#This Row],[lad14cd]],CentrepointSourced[Year],2014)</f>
        <v>3</v>
      </c>
      <c r="M241" s="114">
        <f>SUMIFS(CentrepointSourced[Assessed HS - 16-17],CentrepointSourced[2014 ONS Code],ConsolGeog[[#This Row],[lad14cd]],CentrepointSourced[Year],2014)</f>
        <v>0</v>
      </c>
      <c r="N241" s="114">
        <f>SUMIFS(CentrepointSourced[Assessed HS - 16-24],CentrepointSourced[2014 ONS Code],ConsolGeog[[#This Row],[lad14cd]],CentrepointSourced[Year],2014)</f>
        <v>0</v>
      </c>
      <c r="O241" s="114">
        <f>SUMIFS(CentrepointSourced[Assessed HS - 18-24],CentrepointSourced[2014 ONS Code],ConsolGeog[[#This Row],[lad14cd]],CentrepointSourced[Year],2014)</f>
        <v>22</v>
      </c>
      <c r="P241" s="114">
        <f>SUMIFS(CentrepointSourced[Presented CS - 16-17],CentrepointSourced[Local Authority DQ],ConsolGeog[[#This Row],[County Name]],CentrepointSourced[Year],2014)</f>
        <v>0</v>
      </c>
      <c r="Q241" s="114">
        <f>SUMIFS(CentrepointSourced[Presented CS - 16-24],CentrepointSourced[Local Authority DQ],ConsolGeog[[#This Row],[County Name]],CentrepointSourced[Year],2014)</f>
        <v>0</v>
      </c>
      <c r="R241" s="114">
        <f>SUMIFS(CentrepointSourced[Presented CS - 18-24],CentrepointSourced[Local Authority DQ],ConsolGeog[[#This Row],[County Name]],CentrepointSourced[Year],2014)</f>
        <v>0</v>
      </c>
      <c r="S241" s="114">
        <f>SUMIFS(CentrepointSourced[Assessed CS - 16-17],CentrepointSourced[Local Authority DQ],ConsolGeog[[#This Row],[County Name]],CentrepointSourced[Year],2014)</f>
        <v>0</v>
      </c>
      <c r="T241" s="114">
        <f>SUMIFS(CentrepointSourced[Assessed CS - 16-24],CentrepointSourced[Local Authority DQ],ConsolGeog[[#This Row],[County Name]],CentrepointSourced[Year],2014)</f>
        <v>0</v>
      </c>
      <c r="U241" s="114">
        <f>SUMIFS(CentrepointSourced[Assessed CS - 18-24],CentrepointSourced[Local Authority DQ],ConsolGeog[[#This Row],[County Name]],CentrepointSourced[Year],2014)</f>
        <v>0</v>
      </c>
      <c r="V241" s="114">
        <f>IF(ConsolGeog[[#This Row],[LA Type]]="District",SUMIFS(ConsolGeog[population],ConsolGeog[LA Type],"District",ConsolGeog[County Name],ConsolGeog[[#This Row],[County Name]]),IF(ConsolGeog[[#This Row],[LA Type]]="Unitary",ConsolGeog[[#This Row],[population]],0))</f>
        <v>806892</v>
      </c>
      <c r="W241" s="115">
        <f>IF(ConsolGeog[[#This Row],[COUNTY: Sum of districts'' populations '[non additive!']]]=0,0,ConsolGeog[[#This Row],[population]]/ConsolGeog[[#This Row],[COUNTY: Sum of districts'' populations '[non additive!']]])</f>
        <v>0.14102754767676468</v>
      </c>
      <c r="X241" s="125">
        <f>ConsolGeog[[#This Row],[COUNTY: Presented CS - 16-17 (2014) '[non additive!']]]*ConsolGeog[[#This Row],[County Stats Distribution Factor]]</f>
        <v>0</v>
      </c>
      <c r="Y241" s="125">
        <f>ConsolGeog[[#This Row],[COUNTY: Presented CS - 16-24 (2014) '[non additive!']]]*ConsolGeog[[#This Row],[County Stats Distribution Factor]]</f>
        <v>0</v>
      </c>
      <c r="Z241" s="125">
        <f>ConsolGeog[[#This Row],[COUNTY: Presented CS - 18-24 (2014) '[non additive!']]]*ConsolGeog[[#This Row],[County Stats Distribution Factor]]</f>
        <v>0</v>
      </c>
      <c r="AA241" s="125">
        <f>ConsolGeog[[#This Row],[COUNTY: Assessed CS - 16-17 (2014) '[non additive!']]]*ConsolGeog[[#This Row],[County Stats Distribution Factor]]</f>
        <v>0</v>
      </c>
      <c r="AB241" s="125">
        <f>ConsolGeog[[#This Row],[COUNTY: Assessed CS - 16-24 (2014) '[non additive!']]]*ConsolGeog[[#This Row],[County Stats Distribution Factor]]</f>
        <v>0</v>
      </c>
      <c r="AC241" s="125">
        <f>ConsolGeog[[#This Row],[COUNTY: Assessed CS - 18-24 (2014) '[non additive!']]]*ConsolGeog[[#This Row],[County Stats Distribution Factor]]</f>
        <v>0</v>
      </c>
      <c r="AD241" s="125" t="str">
        <f>IF(AND(ConsolGeog[[#This Row],[Presented HS - 16-17 (2014)]]+ConsolGeog[[#This Row],[Presented HS - 18-24 (2014)]]&lt;&gt;0,ConsolGeog[[#This Row],[Presented HS - 16-24 (2014)]]&lt;&gt;0),"ERROR","")</f>
        <v/>
      </c>
      <c r="AE241" s="125" t="str">
        <f>IF(AND(ConsolGeog[[#This Row],[Presented CS - 16-17 (2014)]]+ConsolGeog[[#This Row],[Presented CS - 18-24 (2014)]]&lt;&gt;0,ConsolGeog[[#This Row],[Presented CS - 16-24 (2014)]]&lt;&gt;0),"ERROR","")</f>
        <v/>
      </c>
      <c r="AF241" s="125" t="str">
        <f>IF(AND(ConsolGeog[[#This Row],[Assessed HS - 16-17 (2014)]]+ConsolGeog[[#This Row],[Assessed HS - 18-24 (2014)]]&lt;&gt;0,ConsolGeog[[#This Row],[Assessed HS - 16-24 (2014)]]&lt;&gt;0),"ERROR","")</f>
        <v/>
      </c>
      <c r="AG241" s="125" t="str">
        <f>IF(AND(ConsolGeog[[#This Row],[Assessed CS - 16-17 (2014)]]+ConsolGeog[[#This Row],[Assessed CS - 18-24 (2014)]]&lt;&gt;0,ConsolGeog[[#This Row],[Assessed CS - 16-24 (2014)]]&lt;&gt;0),"ERROR","")</f>
        <v/>
      </c>
      <c r="AH24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42" spans="1:35" s="35" customFormat="1">
      <c r="A242" s="38" t="s">
        <v>533</v>
      </c>
      <c r="B242" s="38" t="s">
        <v>534</v>
      </c>
      <c r="C242" s="38">
        <v>137835</v>
      </c>
      <c r="D242" s="38">
        <v>12913.41</v>
      </c>
      <c r="E242" s="38" t="s">
        <v>533</v>
      </c>
      <c r="F242" s="112">
        <f>IF(ISERROR(MATCH(ConsolGeog[[#This Row],[lad14cd]],CentrepointSourced[2014 ONS Code],0)),1,"")</f>
        <v>1</v>
      </c>
      <c r="G242" s="113" t="str">
        <f>TRIM(IF(ConsolGeog[[#This Row],[Not in Centre Point Sourced?]]=1,INDEX(LKP_MissingLATypesDQ[TYPE],MATCH(ConsolGeog[[#This Row],[lad14cd]],LKP_MissingLATypesDQ[ONS_CODE],0)),INDEX(CentrepointSourced[LA Type DQ],MATCH(ConsolGeog[[#This Row],[lad14cd]],CentrepointSourced[2014 ONS Code],0))))</f>
        <v>District</v>
      </c>
      <c r="H242" s="113" t="str">
        <f>IF(OR(ConsolGeog[[#This Row],[LA Type]]="Unitary",ConsolGeog[[#This Row],[LA Type]]="District"),"England",INDEX(CentrepointSourced[Country],MATCH(ConsolGeog[[#This Row],[lad14cd]],CentrepointSourced[2014 ONS Code],0)))</f>
        <v>England</v>
      </c>
      <c r="I24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2" s="114">
        <f>SUMIFS(CentrepointSourced[Presented HS - 16-17],CentrepointSourced[2014 ONS Code],ConsolGeog[[#This Row],[lad14cd]],CentrepointSourced[Year],2014)</f>
        <v>0</v>
      </c>
      <c r="K242" s="114">
        <f>SUMIFS(CentrepointSourced[Presented HS - 16-24],CentrepointSourced[2014 ONS Code],ConsolGeog[[#This Row],[lad14cd]],CentrepointSourced[Year],2014)</f>
        <v>0</v>
      </c>
      <c r="L242" s="114">
        <f>SUMIFS(CentrepointSourced[Presented HS - 18-24],CentrepointSourced[2014 ONS Code],ConsolGeog[[#This Row],[lad14cd]],CentrepointSourced[Year],2014)</f>
        <v>0</v>
      </c>
      <c r="M242" s="114">
        <f>SUMIFS(CentrepointSourced[Assessed HS - 16-17],CentrepointSourced[2014 ONS Code],ConsolGeog[[#This Row],[lad14cd]],CentrepointSourced[Year],2014)</f>
        <v>0</v>
      </c>
      <c r="N242" s="114">
        <f>SUMIFS(CentrepointSourced[Assessed HS - 16-24],CentrepointSourced[2014 ONS Code],ConsolGeog[[#This Row],[lad14cd]],CentrepointSourced[Year],2014)</f>
        <v>0</v>
      </c>
      <c r="O242" s="114">
        <f>SUMIFS(CentrepointSourced[Assessed HS - 18-24],CentrepointSourced[2014 ONS Code],ConsolGeog[[#This Row],[lad14cd]],CentrepointSourced[Year],2014)</f>
        <v>0</v>
      </c>
      <c r="P242" s="114">
        <f>SUMIFS(CentrepointSourced[Presented CS - 16-17],CentrepointSourced[Local Authority DQ],ConsolGeog[[#This Row],[County Name]],CentrepointSourced[Year],2014)</f>
        <v>0</v>
      </c>
      <c r="Q242" s="114">
        <f>SUMIFS(CentrepointSourced[Presented CS - 16-24],CentrepointSourced[Local Authority DQ],ConsolGeog[[#This Row],[County Name]],CentrepointSourced[Year],2014)</f>
        <v>0</v>
      </c>
      <c r="R242" s="114">
        <f>SUMIFS(CentrepointSourced[Presented CS - 18-24],CentrepointSourced[Local Authority DQ],ConsolGeog[[#This Row],[County Name]],CentrepointSourced[Year],2014)</f>
        <v>0</v>
      </c>
      <c r="S242" s="114">
        <f>SUMIFS(CentrepointSourced[Assessed CS - 16-17],CentrepointSourced[Local Authority DQ],ConsolGeog[[#This Row],[County Name]],CentrepointSourced[Year],2014)</f>
        <v>0</v>
      </c>
      <c r="T242" s="114">
        <f>SUMIFS(CentrepointSourced[Assessed CS - 16-24],CentrepointSourced[Local Authority DQ],ConsolGeog[[#This Row],[County Name]],CentrepointSourced[Year],2014)</f>
        <v>0</v>
      </c>
      <c r="U242" s="114">
        <f>SUMIFS(CentrepointSourced[Assessed CS - 18-24],CentrepointSourced[Local Authority DQ],ConsolGeog[[#This Row],[County Name]],CentrepointSourced[Year],2014)</f>
        <v>0</v>
      </c>
      <c r="V242" s="114">
        <f>IF(ConsolGeog[[#This Row],[LA Type]]="District",SUMIFS(ConsolGeog[population],ConsolGeog[LA Type],"District",ConsolGeog[County Name],ConsolGeog[[#This Row],[County Name]]),IF(ConsolGeog[[#This Row],[LA Type]]="Unitary",ConsolGeog[[#This Row],[population]],0))</f>
        <v>1132390</v>
      </c>
      <c r="W242" s="115">
        <f>IF(ConsolGeog[[#This Row],[COUNTY: Sum of districts'' populations '[non additive!']]]=0,0,ConsolGeog[[#This Row],[population]]/ConsolGeog[[#This Row],[COUNTY: Sum of districts'' populations '[non additive!']]])</f>
        <v>0.12172043200664082</v>
      </c>
      <c r="X242" s="125">
        <f>ConsolGeog[[#This Row],[COUNTY: Presented CS - 16-17 (2014) '[non additive!']]]*ConsolGeog[[#This Row],[County Stats Distribution Factor]]</f>
        <v>0</v>
      </c>
      <c r="Y242" s="125">
        <f>ConsolGeog[[#This Row],[COUNTY: Presented CS - 16-24 (2014) '[non additive!']]]*ConsolGeog[[#This Row],[County Stats Distribution Factor]]</f>
        <v>0</v>
      </c>
      <c r="Z242" s="125">
        <f>ConsolGeog[[#This Row],[COUNTY: Presented CS - 18-24 (2014) '[non additive!']]]*ConsolGeog[[#This Row],[County Stats Distribution Factor]]</f>
        <v>0</v>
      </c>
      <c r="AA242" s="125">
        <f>ConsolGeog[[#This Row],[COUNTY: Assessed CS - 16-17 (2014) '[non additive!']]]*ConsolGeog[[#This Row],[County Stats Distribution Factor]]</f>
        <v>0</v>
      </c>
      <c r="AB242" s="125">
        <f>ConsolGeog[[#This Row],[COUNTY: Assessed CS - 16-24 (2014) '[non additive!']]]*ConsolGeog[[#This Row],[County Stats Distribution Factor]]</f>
        <v>0</v>
      </c>
      <c r="AC242" s="125">
        <f>ConsolGeog[[#This Row],[COUNTY: Assessed CS - 18-24 (2014) '[non additive!']]]*ConsolGeog[[#This Row],[County Stats Distribution Factor]]</f>
        <v>0</v>
      </c>
      <c r="AD242" s="125" t="str">
        <f>IF(AND(ConsolGeog[[#This Row],[Presented HS - 16-17 (2014)]]+ConsolGeog[[#This Row],[Presented HS - 18-24 (2014)]]&lt;&gt;0,ConsolGeog[[#This Row],[Presented HS - 16-24 (2014)]]&lt;&gt;0),"ERROR","")</f>
        <v/>
      </c>
      <c r="AE242" s="125" t="str">
        <f>IF(AND(ConsolGeog[[#This Row],[Presented CS - 16-17 (2014)]]+ConsolGeog[[#This Row],[Presented CS - 18-24 (2014)]]&lt;&gt;0,ConsolGeog[[#This Row],[Presented CS - 16-24 (2014)]]&lt;&gt;0),"ERROR","")</f>
        <v/>
      </c>
      <c r="AF242" s="125" t="str">
        <f>IF(AND(ConsolGeog[[#This Row],[Assessed HS - 16-17 (2014)]]+ConsolGeog[[#This Row],[Assessed HS - 18-24 (2014)]]&lt;&gt;0,ConsolGeog[[#This Row],[Assessed HS - 16-24 (2014)]]&lt;&gt;0),"ERROR","")</f>
        <v/>
      </c>
      <c r="AG242" s="125" t="str">
        <f>IF(AND(ConsolGeog[[#This Row],[Assessed CS - 16-17 (2014)]]+ConsolGeog[[#This Row],[Assessed CS - 18-24 (2014)]]&lt;&gt;0,ConsolGeog[[#This Row],[Assessed CS - 16-24 (2014)]]&lt;&gt;0),"ERROR","")</f>
        <v/>
      </c>
      <c r="AH24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3" spans="1:35">
      <c r="A243" s="38" t="s">
        <v>531</v>
      </c>
      <c r="B243" s="38" t="s">
        <v>532</v>
      </c>
      <c r="C243" s="38">
        <v>95598</v>
      </c>
      <c r="D243" s="38">
        <v>4488.4399999999996</v>
      </c>
      <c r="E243" s="38" t="s">
        <v>531</v>
      </c>
      <c r="F243" s="116">
        <f>IF(ISERROR(MATCH(ConsolGeog[[#This Row],[lad14cd]],CentrepointSourced[2014 ONS Code],0)),1,"")</f>
        <v>1</v>
      </c>
      <c r="G243" s="113" t="str">
        <f>TRIM(IF(ConsolGeog[[#This Row],[Not in Centre Point Sourced?]]=1,INDEX(LKP_MissingLATypesDQ[TYPE],MATCH(ConsolGeog[[#This Row],[lad14cd]],LKP_MissingLATypesDQ[ONS_CODE],0)),INDEX(CentrepointSourced[LA Type DQ],MATCH(ConsolGeog[[#This Row],[lad14cd]],CentrepointSourced[2014 ONS Code],0))))</f>
        <v>District</v>
      </c>
      <c r="H243" s="117" t="str">
        <f>IF(OR(ConsolGeog[[#This Row],[LA Type]]="Unitary",ConsolGeog[[#This Row],[LA Type]]="District"),"England",INDEX(CentrepointSourced[Country],MATCH(ConsolGeog[[#This Row],[lad14cd]],CentrepointSourced[2014 ONS Code],0)))</f>
        <v>England</v>
      </c>
      <c r="I24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3" s="114">
        <f>SUMIFS(CentrepointSourced[Presented HS - 16-17],CentrepointSourced[2014 ONS Code],ConsolGeog[[#This Row],[lad14cd]],CentrepointSourced[Year],2014)</f>
        <v>0</v>
      </c>
      <c r="K243" s="114">
        <f>SUMIFS(CentrepointSourced[Presented HS - 16-24],CentrepointSourced[2014 ONS Code],ConsolGeog[[#This Row],[lad14cd]],CentrepointSourced[Year],2014)</f>
        <v>0</v>
      </c>
      <c r="L243" s="114">
        <f>SUMIFS(CentrepointSourced[Presented HS - 18-24],CentrepointSourced[2014 ONS Code],ConsolGeog[[#This Row],[lad14cd]],CentrepointSourced[Year],2014)</f>
        <v>0</v>
      </c>
      <c r="M243" s="114">
        <f>SUMIFS(CentrepointSourced[Assessed HS - 16-17],CentrepointSourced[2014 ONS Code],ConsolGeog[[#This Row],[lad14cd]],CentrepointSourced[Year],2014)</f>
        <v>0</v>
      </c>
      <c r="N243" s="114">
        <f>SUMIFS(CentrepointSourced[Assessed HS - 16-24],CentrepointSourced[2014 ONS Code],ConsolGeog[[#This Row],[lad14cd]],CentrepointSourced[Year],2014)</f>
        <v>0</v>
      </c>
      <c r="O243" s="114">
        <f>SUMIFS(CentrepointSourced[Assessed HS - 18-24],CentrepointSourced[2014 ONS Code],ConsolGeog[[#This Row],[lad14cd]],CentrepointSourced[Year],2014)</f>
        <v>0</v>
      </c>
      <c r="P243" s="114">
        <f>SUMIFS(CentrepointSourced[Presented CS - 16-17],CentrepointSourced[Local Authority DQ],ConsolGeog[[#This Row],[County Name]],CentrepointSourced[Year],2014)</f>
        <v>0</v>
      </c>
      <c r="Q243" s="114">
        <f>SUMIFS(CentrepointSourced[Presented CS - 16-24],CentrepointSourced[Local Authority DQ],ConsolGeog[[#This Row],[County Name]],CentrepointSourced[Year],2014)</f>
        <v>0</v>
      </c>
      <c r="R243" s="114">
        <f>SUMIFS(CentrepointSourced[Presented CS - 18-24],CentrepointSourced[Local Authority DQ],ConsolGeog[[#This Row],[County Name]],CentrepointSourced[Year],2014)</f>
        <v>0</v>
      </c>
      <c r="S243" s="114">
        <f>SUMIFS(CentrepointSourced[Assessed CS - 16-17],CentrepointSourced[Local Authority DQ],ConsolGeog[[#This Row],[County Name]],CentrepointSourced[Year],2014)</f>
        <v>0</v>
      </c>
      <c r="T243" s="114">
        <f>SUMIFS(CentrepointSourced[Assessed CS - 16-24],CentrepointSourced[Local Authority DQ],ConsolGeog[[#This Row],[County Name]],CentrepointSourced[Year],2014)</f>
        <v>0</v>
      </c>
      <c r="U243" s="114">
        <f>SUMIFS(CentrepointSourced[Assessed CS - 18-24],CentrepointSourced[Local Authority DQ],ConsolGeog[[#This Row],[County Name]],CentrepointSourced[Year],2014)</f>
        <v>0</v>
      </c>
      <c r="V243" s="114">
        <f>IF(ConsolGeog[[#This Row],[LA Type]]="District",SUMIFS(ConsolGeog[population],ConsolGeog[LA Type],"District",ConsolGeog[County Name],ConsolGeog[[#This Row],[County Name]]),IF(ConsolGeog[[#This Row],[LA Type]]="Unitary",ConsolGeog[[#This Row],[population]],0))</f>
        <v>1132390</v>
      </c>
      <c r="W243" s="115">
        <f>IF(ConsolGeog[[#This Row],[COUNTY: Sum of districts'' populations '[non additive!']]]=0,0,ConsolGeog[[#This Row],[population]]/ConsolGeog[[#This Row],[COUNTY: Sum of districts'' populations '[non additive!']]])</f>
        <v>8.4421444908556242E-2</v>
      </c>
      <c r="X243" s="125">
        <f>ConsolGeog[[#This Row],[COUNTY: Presented CS - 16-17 (2014) '[non additive!']]]*ConsolGeog[[#This Row],[County Stats Distribution Factor]]</f>
        <v>0</v>
      </c>
      <c r="Y243" s="125">
        <f>ConsolGeog[[#This Row],[COUNTY: Presented CS - 16-24 (2014) '[non additive!']]]*ConsolGeog[[#This Row],[County Stats Distribution Factor]]</f>
        <v>0</v>
      </c>
      <c r="Z243" s="125">
        <f>ConsolGeog[[#This Row],[COUNTY: Presented CS - 18-24 (2014) '[non additive!']]]*ConsolGeog[[#This Row],[County Stats Distribution Factor]]</f>
        <v>0</v>
      </c>
      <c r="AA243" s="125">
        <f>ConsolGeog[[#This Row],[COUNTY: Assessed CS - 16-17 (2014) '[non additive!']]]*ConsolGeog[[#This Row],[County Stats Distribution Factor]]</f>
        <v>0</v>
      </c>
      <c r="AB243" s="125">
        <f>ConsolGeog[[#This Row],[COUNTY: Assessed CS - 16-24 (2014) '[non additive!']]]*ConsolGeog[[#This Row],[County Stats Distribution Factor]]</f>
        <v>0</v>
      </c>
      <c r="AC243" s="125">
        <f>ConsolGeog[[#This Row],[COUNTY: Assessed CS - 18-24 (2014) '[non additive!']]]*ConsolGeog[[#This Row],[County Stats Distribution Factor]]</f>
        <v>0</v>
      </c>
      <c r="AD243" s="125" t="str">
        <f>IF(AND(ConsolGeog[[#This Row],[Presented HS - 16-17 (2014)]]+ConsolGeog[[#This Row],[Presented HS - 18-24 (2014)]]&lt;&gt;0,ConsolGeog[[#This Row],[Presented HS - 16-24 (2014)]]&lt;&gt;0),"ERROR","")</f>
        <v/>
      </c>
      <c r="AE243" s="125" t="str">
        <f>IF(AND(ConsolGeog[[#This Row],[Presented CS - 16-17 (2014)]]+ConsolGeog[[#This Row],[Presented CS - 18-24 (2014)]]&lt;&gt;0,ConsolGeog[[#This Row],[Presented CS - 16-24 (2014)]]&lt;&gt;0),"ERROR","")</f>
        <v/>
      </c>
      <c r="AF243" s="125" t="str">
        <f>IF(AND(ConsolGeog[[#This Row],[Assessed HS - 16-17 (2014)]]+ConsolGeog[[#This Row],[Assessed HS - 18-24 (2014)]]&lt;&gt;0,ConsolGeog[[#This Row],[Assessed HS - 16-24 (2014)]]&lt;&gt;0),"ERROR","")</f>
        <v/>
      </c>
      <c r="AG243" s="125" t="str">
        <f>IF(AND(ConsolGeog[[#This Row],[Assessed CS - 16-17 (2014)]]+ConsolGeog[[#This Row],[Assessed CS - 18-24 (2014)]]&lt;&gt;0,ConsolGeog[[#This Row],[Assessed CS - 16-24 (2014)]]&lt;&gt;0),"ERROR","")</f>
        <v/>
      </c>
      <c r="AH24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4" spans="1:35" s="35" customFormat="1" ht="15" customHeight="1">
      <c r="A244" s="38" t="s">
        <v>530</v>
      </c>
      <c r="B244" s="38" t="s">
        <v>244</v>
      </c>
      <c r="C244" s="38">
        <v>86144</v>
      </c>
      <c r="D244" s="38">
        <v>9509.2800000000007</v>
      </c>
      <c r="E244" s="38" t="s">
        <v>530</v>
      </c>
      <c r="F244" s="112" t="str">
        <f>IF(ISERROR(MATCH(ConsolGeog[[#This Row],[lad14cd]],CentrepointSourced[2014 ONS Code],0)),1,"")</f>
        <v/>
      </c>
      <c r="G244" s="113" t="str">
        <f>TRIM(IF(ConsolGeog[[#This Row],[Not in Centre Point Sourced?]]=1,INDEX(LKP_MissingLATypesDQ[TYPE],MATCH(ConsolGeog[[#This Row],[lad14cd]],LKP_MissingLATypesDQ[ONS_CODE],0)),INDEX(CentrepointSourced[LA Type DQ],MATCH(ConsolGeog[[#This Row],[lad14cd]],CentrepointSourced[2014 ONS Code],0))))</f>
        <v>District</v>
      </c>
      <c r="H244" s="113" t="str">
        <f>IF(OR(ConsolGeog[[#This Row],[LA Type]]="Unitary",ConsolGeog[[#This Row],[LA Type]]="District"),"England",INDEX(CentrepointSourced[Country],MATCH(ConsolGeog[[#This Row],[lad14cd]],CentrepointSourced[2014 ONS Code],0)))</f>
        <v>England</v>
      </c>
      <c r="I24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4" s="114">
        <f>SUMIFS(CentrepointSourced[Presented HS - 16-17],CentrepointSourced[2014 ONS Code],ConsolGeog[[#This Row],[lad14cd]],CentrepointSourced[Year],2014)</f>
        <v>0</v>
      </c>
      <c r="K244" s="114">
        <f>SUMIFS(CentrepointSourced[Presented HS - 16-24],CentrepointSourced[2014 ONS Code],ConsolGeog[[#This Row],[lad14cd]],CentrepointSourced[Year],2014)</f>
        <v>0</v>
      </c>
      <c r="L244" s="114">
        <f>SUMIFS(CentrepointSourced[Presented HS - 18-24],CentrepointSourced[2014 ONS Code],ConsolGeog[[#This Row],[lad14cd]],CentrepointSourced[Year],2014)</f>
        <v>0</v>
      </c>
      <c r="M244" s="114">
        <f>SUMIFS(CentrepointSourced[Assessed HS - 16-17],CentrepointSourced[2014 ONS Code],ConsolGeog[[#This Row],[lad14cd]],CentrepointSourced[Year],2014)</f>
        <v>0</v>
      </c>
      <c r="N244" s="114">
        <f>SUMIFS(CentrepointSourced[Assessed HS - 16-24],CentrepointSourced[2014 ONS Code],ConsolGeog[[#This Row],[lad14cd]],CentrepointSourced[Year],2014)</f>
        <v>0</v>
      </c>
      <c r="O244" s="114">
        <f>SUMIFS(CentrepointSourced[Assessed HS - 18-24],CentrepointSourced[2014 ONS Code],ConsolGeog[[#This Row],[lad14cd]],CentrepointSourced[Year],2014)</f>
        <v>38</v>
      </c>
      <c r="P244" s="114">
        <f>SUMIFS(CentrepointSourced[Presented CS - 16-17],CentrepointSourced[Local Authority DQ],ConsolGeog[[#This Row],[County Name]],CentrepointSourced[Year],2014)</f>
        <v>0</v>
      </c>
      <c r="Q244" s="114">
        <f>SUMIFS(CentrepointSourced[Presented CS - 16-24],CentrepointSourced[Local Authority DQ],ConsolGeog[[#This Row],[County Name]],CentrepointSourced[Year],2014)</f>
        <v>0</v>
      </c>
      <c r="R244" s="114">
        <f>SUMIFS(CentrepointSourced[Presented CS - 18-24],CentrepointSourced[Local Authority DQ],ConsolGeog[[#This Row],[County Name]],CentrepointSourced[Year],2014)</f>
        <v>0</v>
      </c>
      <c r="S244" s="114">
        <f>SUMIFS(CentrepointSourced[Assessed CS - 16-17],CentrepointSourced[Local Authority DQ],ConsolGeog[[#This Row],[County Name]],CentrepointSourced[Year],2014)</f>
        <v>0</v>
      </c>
      <c r="T244" s="114">
        <f>SUMIFS(CentrepointSourced[Assessed CS - 16-24],CentrepointSourced[Local Authority DQ],ConsolGeog[[#This Row],[County Name]],CentrepointSourced[Year],2014)</f>
        <v>0</v>
      </c>
      <c r="U244" s="114">
        <f>SUMIFS(CentrepointSourced[Assessed CS - 18-24],CentrepointSourced[Local Authority DQ],ConsolGeog[[#This Row],[County Name]],CentrepointSourced[Year],2014)</f>
        <v>0</v>
      </c>
      <c r="V244" s="114">
        <f>IF(ConsolGeog[[#This Row],[LA Type]]="District",SUMIFS(ConsolGeog[population],ConsolGeog[LA Type],"District",ConsolGeog[County Name],ConsolGeog[[#This Row],[County Name]]),IF(ConsolGeog[[#This Row],[LA Type]]="Unitary",ConsolGeog[[#This Row],[population]],0))</f>
        <v>1132390</v>
      </c>
      <c r="W244" s="115">
        <f>IF(ConsolGeog[[#This Row],[COUNTY: Sum of districts'' populations '[non additive!']]]=0,0,ConsolGeog[[#This Row],[population]]/ConsolGeog[[#This Row],[COUNTY: Sum of districts'' populations '[non additive!']]])</f>
        <v>7.6072731126202109E-2</v>
      </c>
      <c r="X244" s="125">
        <f>ConsolGeog[[#This Row],[COUNTY: Presented CS - 16-17 (2014) '[non additive!']]]*ConsolGeog[[#This Row],[County Stats Distribution Factor]]</f>
        <v>0</v>
      </c>
      <c r="Y244" s="125">
        <f>ConsolGeog[[#This Row],[COUNTY: Presented CS - 16-24 (2014) '[non additive!']]]*ConsolGeog[[#This Row],[County Stats Distribution Factor]]</f>
        <v>0</v>
      </c>
      <c r="Z244" s="125">
        <f>ConsolGeog[[#This Row],[COUNTY: Presented CS - 18-24 (2014) '[non additive!']]]*ConsolGeog[[#This Row],[County Stats Distribution Factor]]</f>
        <v>0</v>
      </c>
      <c r="AA244" s="125">
        <f>ConsolGeog[[#This Row],[COUNTY: Assessed CS - 16-17 (2014) '[non additive!']]]*ConsolGeog[[#This Row],[County Stats Distribution Factor]]</f>
        <v>0</v>
      </c>
      <c r="AB244" s="125">
        <f>ConsolGeog[[#This Row],[COUNTY: Assessed CS - 16-24 (2014) '[non additive!']]]*ConsolGeog[[#This Row],[County Stats Distribution Factor]]</f>
        <v>0</v>
      </c>
      <c r="AC244" s="125">
        <f>ConsolGeog[[#This Row],[COUNTY: Assessed CS - 18-24 (2014) '[non additive!']]]*ConsolGeog[[#This Row],[County Stats Distribution Factor]]</f>
        <v>0</v>
      </c>
      <c r="AD244" s="125" t="str">
        <f>IF(AND(ConsolGeog[[#This Row],[Presented HS - 16-17 (2014)]]+ConsolGeog[[#This Row],[Presented HS - 18-24 (2014)]]&lt;&gt;0,ConsolGeog[[#This Row],[Presented HS - 16-24 (2014)]]&lt;&gt;0),"ERROR","")</f>
        <v/>
      </c>
      <c r="AE244" s="125" t="str">
        <f>IF(AND(ConsolGeog[[#This Row],[Presented CS - 16-17 (2014)]]+ConsolGeog[[#This Row],[Presented CS - 18-24 (2014)]]&lt;&gt;0,ConsolGeog[[#This Row],[Presented CS - 16-24 (2014)]]&lt;&gt;0),"ERROR","")</f>
        <v/>
      </c>
      <c r="AF244" s="125" t="str">
        <f>IF(AND(ConsolGeog[[#This Row],[Assessed HS - 16-17 (2014)]]+ConsolGeog[[#This Row],[Assessed HS - 18-24 (2014)]]&lt;&gt;0,ConsolGeog[[#This Row],[Assessed HS - 16-24 (2014)]]&lt;&gt;0),"ERROR","")</f>
        <v/>
      </c>
      <c r="AG244" s="125" t="str">
        <f>IF(AND(ConsolGeog[[#This Row],[Assessed CS - 16-17 (2014)]]+ConsolGeog[[#This Row],[Assessed CS - 18-24 (2014)]]&lt;&gt;0,ConsolGeog[[#This Row],[Assessed CS - 16-24 (2014)]]&lt;&gt;0),"ERROR","")</f>
        <v/>
      </c>
      <c r="AH24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45" spans="1:35" s="35" customFormat="1" ht="15" customHeight="1">
      <c r="A245" s="38" t="s">
        <v>529</v>
      </c>
      <c r="B245" s="38" t="s">
        <v>252</v>
      </c>
      <c r="C245" s="38">
        <v>82998</v>
      </c>
      <c r="D245" s="38">
        <v>24818.98</v>
      </c>
      <c r="E245" s="38" t="s">
        <v>529</v>
      </c>
      <c r="F245" s="112" t="str">
        <f>IF(ISERROR(MATCH(ConsolGeog[[#This Row],[lad14cd]],CentrepointSourced[2014 ONS Code],0)),1,"")</f>
        <v/>
      </c>
      <c r="G245" s="113" t="str">
        <f>TRIM(IF(ConsolGeog[[#This Row],[Not in Centre Point Sourced?]]=1,INDEX(LKP_MissingLATypesDQ[TYPE],MATCH(ConsolGeog[[#This Row],[lad14cd]],LKP_MissingLATypesDQ[ONS_CODE],0)),INDEX(CentrepointSourced[LA Type DQ],MATCH(ConsolGeog[[#This Row],[lad14cd]],CentrepointSourced[2014 ONS Code],0))))</f>
        <v>District</v>
      </c>
      <c r="H245" s="113" t="str">
        <f>IF(OR(ConsolGeog[[#This Row],[LA Type]]="Unitary",ConsolGeog[[#This Row],[LA Type]]="District"),"England",INDEX(CentrepointSourced[Country],MATCH(ConsolGeog[[#This Row],[lad14cd]],CentrepointSourced[2014 ONS Code],0)))</f>
        <v>England</v>
      </c>
      <c r="I24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5" s="114">
        <f>SUMIFS(CentrepointSourced[Presented HS - 16-17],CentrepointSourced[2014 ONS Code],ConsolGeog[[#This Row],[lad14cd]],CentrepointSourced[Year],2014)</f>
        <v>0</v>
      </c>
      <c r="K245" s="114">
        <f>SUMIFS(CentrepointSourced[Presented HS - 16-24],CentrepointSourced[2014 ONS Code],ConsolGeog[[#This Row],[lad14cd]],CentrepointSourced[Year],2014)</f>
        <v>0</v>
      </c>
      <c r="L245" s="114">
        <f>SUMIFS(CentrepointSourced[Presented HS - 18-24],CentrepointSourced[2014 ONS Code],ConsolGeog[[#This Row],[lad14cd]],CentrepointSourced[Year],2014)</f>
        <v>0</v>
      </c>
      <c r="M245" s="114">
        <f>SUMIFS(CentrepointSourced[Assessed HS - 16-17],CentrepointSourced[2014 ONS Code],ConsolGeog[[#This Row],[lad14cd]],CentrepointSourced[Year],2014)</f>
        <v>1</v>
      </c>
      <c r="N245" s="114">
        <f>SUMIFS(CentrepointSourced[Assessed HS - 16-24],CentrepointSourced[2014 ONS Code],ConsolGeog[[#This Row],[lad14cd]],CentrepointSourced[Year],2014)</f>
        <v>0</v>
      </c>
      <c r="O245" s="114">
        <f>SUMIFS(CentrepointSourced[Assessed HS - 18-24],CentrepointSourced[2014 ONS Code],ConsolGeog[[#This Row],[lad14cd]],CentrepointSourced[Year],2014)</f>
        <v>13</v>
      </c>
      <c r="P245" s="114">
        <f>SUMIFS(CentrepointSourced[Presented CS - 16-17],CentrepointSourced[Local Authority DQ],ConsolGeog[[#This Row],[County Name]],CentrepointSourced[Year],2014)</f>
        <v>0</v>
      </c>
      <c r="Q245" s="114">
        <f>SUMIFS(CentrepointSourced[Presented CS - 16-24],CentrepointSourced[Local Authority DQ],ConsolGeog[[#This Row],[County Name]],CentrepointSourced[Year],2014)</f>
        <v>0</v>
      </c>
      <c r="R245" s="114">
        <f>SUMIFS(CentrepointSourced[Presented CS - 18-24],CentrepointSourced[Local Authority DQ],ConsolGeog[[#This Row],[County Name]],CentrepointSourced[Year],2014)</f>
        <v>0</v>
      </c>
      <c r="S245" s="114">
        <f>SUMIFS(CentrepointSourced[Assessed CS - 16-17],CentrepointSourced[Local Authority DQ],ConsolGeog[[#This Row],[County Name]],CentrepointSourced[Year],2014)</f>
        <v>0</v>
      </c>
      <c r="T245" s="114">
        <f>SUMIFS(CentrepointSourced[Assessed CS - 16-24],CentrepointSourced[Local Authority DQ],ConsolGeog[[#This Row],[County Name]],CentrepointSourced[Year],2014)</f>
        <v>0</v>
      </c>
      <c r="U245" s="114">
        <f>SUMIFS(CentrepointSourced[Assessed CS - 18-24],CentrepointSourced[Local Authority DQ],ConsolGeog[[#This Row],[County Name]],CentrepointSourced[Year],2014)</f>
        <v>0</v>
      </c>
      <c r="V245" s="114">
        <f>IF(ConsolGeog[[#This Row],[LA Type]]="District",SUMIFS(ConsolGeog[population],ConsolGeog[LA Type],"District",ConsolGeog[County Name],ConsolGeog[[#This Row],[County Name]]),IF(ConsolGeog[[#This Row],[LA Type]]="Unitary",ConsolGeog[[#This Row],[population]],0))</f>
        <v>1132390</v>
      </c>
      <c r="W245" s="115">
        <f>IF(ConsolGeog[[#This Row],[COUNTY: Sum of districts'' populations '[non additive!']]]=0,0,ConsolGeog[[#This Row],[population]]/ConsolGeog[[#This Row],[COUNTY: Sum of districts'' populations '[non additive!']]])</f>
        <v>7.3294536334655019E-2</v>
      </c>
      <c r="X245" s="125">
        <f>ConsolGeog[[#This Row],[COUNTY: Presented CS - 16-17 (2014) '[non additive!']]]*ConsolGeog[[#This Row],[County Stats Distribution Factor]]</f>
        <v>0</v>
      </c>
      <c r="Y245" s="125">
        <f>ConsolGeog[[#This Row],[COUNTY: Presented CS - 16-24 (2014) '[non additive!']]]*ConsolGeog[[#This Row],[County Stats Distribution Factor]]</f>
        <v>0</v>
      </c>
      <c r="Z245" s="125">
        <f>ConsolGeog[[#This Row],[COUNTY: Presented CS - 18-24 (2014) '[non additive!']]]*ConsolGeog[[#This Row],[County Stats Distribution Factor]]</f>
        <v>0</v>
      </c>
      <c r="AA245" s="125">
        <f>ConsolGeog[[#This Row],[COUNTY: Assessed CS - 16-17 (2014) '[non additive!']]]*ConsolGeog[[#This Row],[County Stats Distribution Factor]]</f>
        <v>0</v>
      </c>
      <c r="AB245" s="125">
        <f>ConsolGeog[[#This Row],[COUNTY: Assessed CS - 16-24 (2014) '[non additive!']]]*ConsolGeog[[#This Row],[County Stats Distribution Factor]]</f>
        <v>0</v>
      </c>
      <c r="AC245" s="125">
        <f>ConsolGeog[[#This Row],[COUNTY: Assessed CS - 18-24 (2014) '[non additive!']]]*ConsolGeog[[#This Row],[County Stats Distribution Factor]]</f>
        <v>0</v>
      </c>
      <c r="AD245" s="125" t="str">
        <f>IF(AND(ConsolGeog[[#This Row],[Presented HS - 16-17 (2014)]]+ConsolGeog[[#This Row],[Presented HS - 18-24 (2014)]]&lt;&gt;0,ConsolGeog[[#This Row],[Presented HS - 16-24 (2014)]]&lt;&gt;0),"ERROR","")</f>
        <v/>
      </c>
      <c r="AE245" s="125" t="str">
        <f>IF(AND(ConsolGeog[[#This Row],[Presented CS - 16-17 (2014)]]+ConsolGeog[[#This Row],[Presented CS - 18-24 (2014)]]&lt;&gt;0,ConsolGeog[[#This Row],[Presented CS - 16-24 (2014)]]&lt;&gt;0),"ERROR","")</f>
        <v/>
      </c>
      <c r="AF245" s="125" t="str">
        <f>IF(AND(ConsolGeog[[#This Row],[Assessed HS - 16-17 (2014)]]+ConsolGeog[[#This Row],[Assessed HS - 18-24 (2014)]]&lt;&gt;0,ConsolGeog[[#This Row],[Assessed HS - 16-24 (2014)]]&lt;&gt;0),"ERROR","")</f>
        <v/>
      </c>
      <c r="AG245" s="125" t="str">
        <f>IF(AND(ConsolGeog[[#This Row],[Assessed CS - 16-17 (2014)]]+ConsolGeog[[#This Row],[Assessed CS - 18-24 (2014)]]&lt;&gt;0,ConsolGeog[[#This Row],[Assessed CS - 16-24 (2014)]]&lt;&gt;0),"ERROR","")</f>
        <v/>
      </c>
      <c r="AH24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46" spans="1:35" s="35" customFormat="1" ht="15" customHeight="1">
      <c r="A246" s="38" t="s">
        <v>528</v>
      </c>
      <c r="B246" s="38" t="s">
        <v>247</v>
      </c>
      <c r="C246" s="38">
        <v>121572</v>
      </c>
      <c r="D246" s="38">
        <v>34516.93</v>
      </c>
      <c r="E246" s="38" t="s">
        <v>528</v>
      </c>
      <c r="F246" s="112" t="str">
        <f>IF(ISERROR(MATCH(ConsolGeog[[#This Row],[lad14cd]],CentrepointSourced[2014 ONS Code],0)),1,"")</f>
        <v/>
      </c>
      <c r="G246" s="113" t="str">
        <f>TRIM(IF(ConsolGeog[[#This Row],[Not in Centre Point Sourced?]]=1,INDEX(LKP_MissingLATypesDQ[TYPE],MATCH(ConsolGeog[[#This Row],[lad14cd]],LKP_MissingLATypesDQ[ONS_CODE],0)),INDEX(CentrepointSourced[LA Type DQ],MATCH(ConsolGeog[[#This Row],[lad14cd]],CentrepointSourced[2014 ONS Code],0))))</f>
        <v>District</v>
      </c>
      <c r="H246" s="113" t="str">
        <f>IF(OR(ConsolGeog[[#This Row],[LA Type]]="Unitary",ConsolGeog[[#This Row],[LA Type]]="District"),"England",INDEX(CentrepointSourced[Country],MATCH(ConsolGeog[[#This Row],[lad14cd]],CentrepointSourced[2014 ONS Code],0)))</f>
        <v>England</v>
      </c>
      <c r="I24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6" s="114">
        <f>SUMIFS(CentrepointSourced[Presented HS - 16-17],CentrepointSourced[2014 ONS Code],ConsolGeog[[#This Row],[lad14cd]],CentrepointSourced[Year],2014)</f>
        <v>0</v>
      </c>
      <c r="K246" s="114">
        <f>SUMIFS(CentrepointSourced[Presented HS - 16-24],CentrepointSourced[2014 ONS Code],ConsolGeog[[#This Row],[lad14cd]],CentrepointSourced[Year],2014)</f>
        <v>0</v>
      </c>
      <c r="L246" s="114">
        <f>SUMIFS(CentrepointSourced[Presented HS - 18-24],CentrepointSourced[2014 ONS Code],ConsolGeog[[#This Row],[lad14cd]],CentrepointSourced[Year],2014)</f>
        <v>174</v>
      </c>
      <c r="M246" s="114">
        <f>SUMIFS(CentrepointSourced[Assessed HS - 16-17],CentrepointSourced[2014 ONS Code],ConsolGeog[[#This Row],[lad14cd]],CentrepointSourced[Year],2014)</f>
        <v>0</v>
      </c>
      <c r="N246" s="114">
        <f>SUMIFS(CentrepointSourced[Assessed HS - 16-24],CentrepointSourced[2014 ONS Code],ConsolGeog[[#This Row],[lad14cd]],CentrepointSourced[Year],2014)</f>
        <v>0</v>
      </c>
      <c r="O246" s="114">
        <f>SUMIFS(CentrepointSourced[Assessed HS - 18-24],CentrepointSourced[2014 ONS Code],ConsolGeog[[#This Row],[lad14cd]],CentrepointSourced[Year],2014)</f>
        <v>2</v>
      </c>
      <c r="P246" s="114">
        <f>SUMIFS(CentrepointSourced[Presented CS - 16-17],CentrepointSourced[Local Authority DQ],ConsolGeog[[#This Row],[County Name]],CentrepointSourced[Year],2014)</f>
        <v>0</v>
      </c>
      <c r="Q246" s="114">
        <f>SUMIFS(CentrepointSourced[Presented CS - 16-24],CentrepointSourced[Local Authority DQ],ConsolGeog[[#This Row],[County Name]],CentrepointSourced[Year],2014)</f>
        <v>0</v>
      </c>
      <c r="R246" s="114">
        <f>SUMIFS(CentrepointSourced[Presented CS - 18-24],CentrepointSourced[Local Authority DQ],ConsolGeog[[#This Row],[County Name]],CentrepointSourced[Year],2014)</f>
        <v>0</v>
      </c>
      <c r="S246" s="114">
        <f>SUMIFS(CentrepointSourced[Assessed CS - 16-17],CentrepointSourced[Local Authority DQ],ConsolGeog[[#This Row],[County Name]],CentrepointSourced[Year],2014)</f>
        <v>0</v>
      </c>
      <c r="T246" s="114">
        <f>SUMIFS(CentrepointSourced[Assessed CS - 16-24],CentrepointSourced[Local Authority DQ],ConsolGeog[[#This Row],[County Name]],CentrepointSourced[Year],2014)</f>
        <v>0</v>
      </c>
      <c r="U246" s="114">
        <f>SUMIFS(CentrepointSourced[Assessed CS - 18-24],CentrepointSourced[Local Authority DQ],ConsolGeog[[#This Row],[County Name]],CentrepointSourced[Year],2014)</f>
        <v>0</v>
      </c>
      <c r="V246" s="114">
        <f>IF(ConsolGeog[[#This Row],[LA Type]]="District",SUMIFS(ConsolGeog[population],ConsolGeog[LA Type],"District",ConsolGeog[County Name],ConsolGeog[[#This Row],[County Name]]),IF(ConsolGeog[[#This Row],[LA Type]]="Unitary",ConsolGeog[[#This Row],[population]],0))</f>
        <v>1132390</v>
      </c>
      <c r="W246" s="115">
        <f>IF(ConsolGeog[[#This Row],[COUNTY: Sum of districts'' populations '[non additive!']]]=0,0,ConsolGeog[[#This Row],[population]]/ConsolGeog[[#This Row],[COUNTY: Sum of districts'' populations '[non additive!']]])</f>
        <v>0.10735877215446975</v>
      </c>
      <c r="X246" s="125">
        <f>ConsolGeog[[#This Row],[COUNTY: Presented CS - 16-17 (2014) '[non additive!']]]*ConsolGeog[[#This Row],[County Stats Distribution Factor]]</f>
        <v>0</v>
      </c>
      <c r="Y246" s="125">
        <f>ConsolGeog[[#This Row],[COUNTY: Presented CS - 16-24 (2014) '[non additive!']]]*ConsolGeog[[#This Row],[County Stats Distribution Factor]]</f>
        <v>0</v>
      </c>
      <c r="Z246" s="125">
        <f>ConsolGeog[[#This Row],[COUNTY: Presented CS - 18-24 (2014) '[non additive!']]]*ConsolGeog[[#This Row],[County Stats Distribution Factor]]</f>
        <v>0</v>
      </c>
      <c r="AA246" s="125">
        <f>ConsolGeog[[#This Row],[COUNTY: Assessed CS - 16-17 (2014) '[non additive!']]]*ConsolGeog[[#This Row],[County Stats Distribution Factor]]</f>
        <v>0</v>
      </c>
      <c r="AB246" s="125">
        <f>ConsolGeog[[#This Row],[COUNTY: Assessed CS - 16-24 (2014) '[non additive!']]]*ConsolGeog[[#This Row],[County Stats Distribution Factor]]</f>
        <v>0</v>
      </c>
      <c r="AC246" s="125">
        <f>ConsolGeog[[#This Row],[COUNTY: Assessed CS - 18-24 (2014) '[non additive!']]]*ConsolGeog[[#This Row],[County Stats Distribution Factor]]</f>
        <v>0</v>
      </c>
      <c r="AD246" s="125" t="str">
        <f>IF(AND(ConsolGeog[[#This Row],[Presented HS - 16-17 (2014)]]+ConsolGeog[[#This Row],[Presented HS - 18-24 (2014)]]&lt;&gt;0,ConsolGeog[[#This Row],[Presented HS - 16-24 (2014)]]&lt;&gt;0),"ERROR","")</f>
        <v/>
      </c>
      <c r="AE246" s="125" t="str">
        <f>IF(AND(ConsolGeog[[#This Row],[Presented CS - 16-17 (2014)]]+ConsolGeog[[#This Row],[Presented CS - 18-24 (2014)]]&lt;&gt;0,ConsolGeog[[#This Row],[Presented CS - 16-24 (2014)]]&lt;&gt;0),"ERROR","")</f>
        <v/>
      </c>
      <c r="AF246" s="125" t="str">
        <f>IF(AND(ConsolGeog[[#This Row],[Assessed HS - 16-17 (2014)]]+ConsolGeog[[#This Row],[Assessed HS - 18-24 (2014)]]&lt;&gt;0,ConsolGeog[[#This Row],[Assessed HS - 16-24 (2014)]]&lt;&gt;0),"ERROR","")</f>
        <v/>
      </c>
      <c r="AG246" s="125" t="str">
        <f>IF(AND(ConsolGeog[[#This Row],[Assessed CS - 16-17 (2014)]]+ConsolGeog[[#This Row],[Assessed CS - 18-24 (2014)]]&lt;&gt;0,ConsolGeog[[#This Row],[Assessed CS - 16-24 (2014)]]&lt;&gt;0),"ERROR","")</f>
        <v/>
      </c>
      <c r="AH24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7" spans="1:35" s="35" customFormat="1" ht="15" customHeight="1">
      <c r="A247" s="38" t="s">
        <v>527</v>
      </c>
      <c r="B247" s="38" t="s">
        <v>257</v>
      </c>
      <c r="C247" s="38">
        <v>99198</v>
      </c>
      <c r="D247" s="38">
        <v>6359.57</v>
      </c>
      <c r="E247" s="38" t="s">
        <v>527</v>
      </c>
      <c r="F247" s="112" t="str">
        <f>IF(ISERROR(MATCH(ConsolGeog[[#This Row],[lad14cd]],CentrepointSourced[2014 ONS Code],0)),1,"")</f>
        <v/>
      </c>
      <c r="G247" s="113" t="str">
        <f>TRIM(IF(ConsolGeog[[#This Row],[Not in Centre Point Sourced?]]=1,INDEX(LKP_MissingLATypesDQ[TYPE],MATCH(ConsolGeog[[#This Row],[lad14cd]],LKP_MissingLATypesDQ[ONS_CODE],0)),INDEX(CentrepointSourced[LA Type DQ],MATCH(ConsolGeog[[#This Row],[lad14cd]],CentrepointSourced[2014 ONS Code],0))))</f>
        <v>District</v>
      </c>
      <c r="H247" s="113" t="str">
        <f>IF(OR(ConsolGeog[[#This Row],[LA Type]]="Unitary",ConsolGeog[[#This Row],[LA Type]]="District"),"England",INDEX(CentrepointSourced[Country],MATCH(ConsolGeog[[#This Row],[lad14cd]],CentrepointSourced[2014 ONS Code],0)))</f>
        <v>England</v>
      </c>
      <c r="I24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Surrey</v>
      </c>
      <c r="J247" s="114">
        <f>SUMIFS(CentrepointSourced[Presented HS - 16-17],CentrepointSourced[2014 ONS Code],ConsolGeog[[#This Row],[lad14cd]],CentrepointSourced[Year],2014)</f>
        <v>0</v>
      </c>
      <c r="K247" s="114">
        <f>SUMIFS(CentrepointSourced[Presented HS - 16-24],CentrepointSourced[2014 ONS Code],ConsolGeog[[#This Row],[lad14cd]],CentrepointSourced[Year],2014)</f>
        <v>0</v>
      </c>
      <c r="L247" s="114">
        <f>SUMIFS(CentrepointSourced[Presented HS - 18-24],CentrepointSourced[2014 ONS Code],ConsolGeog[[#This Row],[lad14cd]],CentrepointSourced[Year],2014)</f>
        <v>0</v>
      </c>
      <c r="M247" s="114">
        <f>SUMIFS(CentrepointSourced[Assessed HS - 16-17],CentrepointSourced[2014 ONS Code],ConsolGeog[[#This Row],[lad14cd]],CentrepointSourced[Year],2014)</f>
        <v>0</v>
      </c>
      <c r="N247" s="114">
        <f>SUMIFS(CentrepointSourced[Assessed HS - 16-24],CentrepointSourced[2014 ONS Code],ConsolGeog[[#This Row],[lad14cd]],CentrepointSourced[Year],2014)</f>
        <v>0</v>
      </c>
      <c r="O247" s="114">
        <f>SUMIFS(CentrepointSourced[Assessed HS - 18-24],CentrepointSourced[2014 ONS Code],ConsolGeog[[#This Row],[lad14cd]],CentrepointSourced[Year],2014)</f>
        <v>11</v>
      </c>
      <c r="P247" s="114">
        <f>SUMIFS(CentrepointSourced[Presented CS - 16-17],CentrepointSourced[Local Authority DQ],ConsolGeog[[#This Row],[County Name]],CentrepointSourced[Year],2014)</f>
        <v>0</v>
      </c>
      <c r="Q247" s="114">
        <f>SUMIFS(CentrepointSourced[Presented CS - 16-24],CentrepointSourced[Local Authority DQ],ConsolGeog[[#This Row],[County Name]],CentrepointSourced[Year],2014)</f>
        <v>0</v>
      </c>
      <c r="R247" s="114">
        <f>SUMIFS(CentrepointSourced[Presented CS - 18-24],CentrepointSourced[Local Authority DQ],ConsolGeog[[#This Row],[County Name]],CentrepointSourced[Year],2014)</f>
        <v>0</v>
      </c>
      <c r="S247" s="114">
        <f>SUMIFS(CentrepointSourced[Assessed CS - 16-17],CentrepointSourced[Local Authority DQ],ConsolGeog[[#This Row],[County Name]],CentrepointSourced[Year],2014)</f>
        <v>0</v>
      </c>
      <c r="T247" s="114">
        <f>SUMIFS(CentrepointSourced[Assessed CS - 16-24],CentrepointSourced[Local Authority DQ],ConsolGeog[[#This Row],[County Name]],CentrepointSourced[Year],2014)</f>
        <v>0</v>
      </c>
      <c r="U247" s="114">
        <f>SUMIFS(CentrepointSourced[Assessed CS - 18-24],CentrepointSourced[Local Authority DQ],ConsolGeog[[#This Row],[County Name]],CentrepointSourced[Year],2014)</f>
        <v>0</v>
      </c>
      <c r="V247" s="114">
        <f>IF(ConsolGeog[[#This Row],[LA Type]]="District",SUMIFS(ConsolGeog[population],ConsolGeog[LA Type],"District",ConsolGeog[County Name],ConsolGeog[[#This Row],[County Name]]),IF(ConsolGeog[[#This Row],[LA Type]]="Unitary",ConsolGeog[[#This Row],[population]],0))</f>
        <v>1132390</v>
      </c>
      <c r="W247" s="115">
        <f>IF(ConsolGeog[[#This Row],[COUNTY: Sum of districts'' populations '[non additive!']]]=0,0,ConsolGeog[[#This Row],[population]]/ConsolGeog[[#This Row],[COUNTY: Sum of districts'' populations '[non additive!']]])</f>
        <v>8.760056164395659E-2</v>
      </c>
      <c r="X247" s="125">
        <f>ConsolGeog[[#This Row],[COUNTY: Presented CS - 16-17 (2014) '[non additive!']]]*ConsolGeog[[#This Row],[County Stats Distribution Factor]]</f>
        <v>0</v>
      </c>
      <c r="Y247" s="125">
        <f>ConsolGeog[[#This Row],[COUNTY: Presented CS - 16-24 (2014) '[non additive!']]]*ConsolGeog[[#This Row],[County Stats Distribution Factor]]</f>
        <v>0</v>
      </c>
      <c r="Z247" s="125">
        <f>ConsolGeog[[#This Row],[COUNTY: Presented CS - 18-24 (2014) '[non additive!']]]*ConsolGeog[[#This Row],[County Stats Distribution Factor]]</f>
        <v>0</v>
      </c>
      <c r="AA247" s="125">
        <f>ConsolGeog[[#This Row],[COUNTY: Assessed CS - 16-17 (2014) '[non additive!']]]*ConsolGeog[[#This Row],[County Stats Distribution Factor]]</f>
        <v>0</v>
      </c>
      <c r="AB247" s="125">
        <f>ConsolGeog[[#This Row],[COUNTY: Assessed CS - 16-24 (2014) '[non additive!']]]*ConsolGeog[[#This Row],[County Stats Distribution Factor]]</f>
        <v>0</v>
      </c>
      <c r="AC247" s="125">
        <f>ConsolGeog[[#This Row],[COUNTY: Assessed CS - 18-24 (2014) '[non additive!']]]*ConsolGeog[[#This Row],[County Stats Distribution Factor]]</f>
        <v>0</v>
      </c>
      <c r="AD247" s="125" t="str">
        <f>IF(AND(ConsolGeog[[#This Row],[Presented HS - 16-17 (2014)]]+ConsolGeog[[#This Row],[Presented HS - 18-24 (2014)]]&lt;&gt;0,ConsolGeog[[#This Row],[Presented HS - 16-24 (2014)]]&lt;&gt;0),"ERROR","")</f>
        <v/>
      </c>
      <c r="AE247" s="125" t="str">
        <f>IF(AND(ConsolGeog[[#This Row],[Presented CS - 16-17 (2014)]]+ConsolGeog[[#This Row],[Presented CS - 18-24 (2014)]]&lt;&gt;0,ConsolGeog[[#This Row],[Presented CS - 16-24 (2014)]]&lt;&gt;0),"ERROR","")</f>
        <v/>
      </c>
      <c r="AF247" s="125" t="str">
        <f>IF(AND(ConsolGeog[[#This Row],[Assessed HS - 16-17 (2014)]]+ConsolGeog[[#This Row],[Assessed HS - 18-24 (2014)]]&lt;&gt;0,ConsolGeog[[#This Row],[Assessed HS - 16-24 (2014)]]&lt;&gt;0),"ERROR","")</f>
        <v/>
      </c>
      <c r="AG247" s="125" t="str">
        <f>IF(AND(ConsolGeog[[#This Row],[Assessed CS - 16-17 (2014)]]+ConsolGeog[[#This Row],[Assessed CS - 18-24 (2014)]]&lt;&gt;0,ConsolGeog[[#This Row],[Assessed CS - 16-24 (2014)]]&lt;&gt;0),"ERROR","")</f>
        <v/>
      </c>
      <c r="AH24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48" spans="1:35" ht="15" customHeight="1">
      <c r="A248" s="38" t="s">
        <v>526</v>
      </c>
      <c r="B248" s="38" t="s">
        <v>88</v>
      </c>
      <c r="C248" s="38">
        <v>62014</v>
      </c>
      <c r="D248" s="38">
        <v>28426.69</v>
      </c>
      <c r="E248" s="38" t="s">
        <v>526</v>
      </c>
      <c r="F248" s="116" t="str">
        <f>IF(ISERROR(MATCH(ConsolGeog[[#This Row],[lad14cd]],CentrepointSourced[2014 ONS Code],0)),1,"")</f>
        <v/>
      </c>
      <c r="G248" s="113" t="str">
        <f>TRIM(IF(ConsolGeog[[#This Row],[Not in Centre Point Sourced?]]=1,INDEX(LKP_MissingLATypesDQ[TYPE],MATCH(ConsolGeog[[#This Row],[lad14cd]],LKP_MissingLATypesDQ[ONS_CODE],0)),INDEX(CentrepointSourced[LA Type DQ],MATCH(ConsolGeog[[#This Row],[lad14cd]],CentrepointSourced[2014 ONS Code],0))))</f>
        <v>District</v>
      </c>
      <c r="H248" s="117" t="str">
        <f>IF(OR(ConsolGeog[[#This Row],[LA Type]]="Unitary",ConsolGeog[[#This Row],[LA Type]]="District"),"England",INDEX(CentrepointSourced[Country],MATCH(ConsolGeog[[#This Row],[lad14cd]],CentrepointSourced[2014 ONS Code],0)))</f>
        <v>England</v>
      </c>
      <c r="I24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48" s="114">
        <f>SUMIFS(CentrepointSourced[Presented HS - 16-17],CentrepointSourced[2014 ONS Code],ConsolGeog[[#This Row],[lad14cd]],CentrepointSourced[Year],2014)</f>
        <v>0</v>
      </c>
      <c r="K248" s="114">
        <f>SUMIFS(CentrepointSourced[Presented HS - 16-24],CentrepointSourced[2014 ONS Code],ConsolGeog[[#This Row],[lad14cd]],CentrepointSourced[Year],2014)</f>
        <v>16</v>
      </c>
      <c r="L248" s="114">
        <f>SUMIFS(CentrepointSourced[Presented HS - 18-24],CentrepointSourced[2014 ONS Code],ConsolGeog[[#This Row],[lad14cd]],CentrepointSourced[Year],2014)</f>
        <v>0</v>
      </c>
      <c r="M248" s="114">
        <f>SUMIFS(CentrepointSourced[Assessed HS - 16-17],CentrepointSourced[2014 ONS Code],ConsolGeog[[#This Row],[lad14cd]],CentrepointSourced[Year],2014)</f>
        <v>0</v>
      </c>
      <c r="N248" s="114">
        <f>SUMIFS(CentrepointSourced[Assessed HS - 16-24],CentrepointSourced[2014 ONS Code],ConsolGeog[[#This Row],[lad14cd]],CentrepointSourced[Year],2014)</f>
        <v>16</v>
      </c>
      <c r="O248" s="114">
        <f>SUMIFS(CentrepointSourced[Assessed HS - 18-24],CentrepointSourced[2014 ONS Code],ConsolGeog[[#This Row],[lad14cd]],CentrepointSourced[Year],2014)</f>
        <v>0</v>
      </c>
      <c r="P248" s="114">
        <f>SUMIFS(CentrepointSourced[Presented CS - 16-17],CentrepointSourced[Local Authority DQ],ConsolGeog[[#This Row],[County Name]],CentrepointSourced[Year],2014)</f>
        <v>0</v>
      </c>
      <c r="Q248" s="114">
        <f>SUMIFS(CentrepointSourced[Presented CS - 16-24],CentrepointSourced[Local Authority DQ],ConsolGeog[[#This Row],[County Name]],CentrepointSourced[Year],2014)</f>
        <v>0</v>
      </c>
      <c r="R248" s="114">
        <f>SUMIFS(CentrepointSourced[Presented CS - 18-24],CentrepointSourced[Local Authority DQ],ConsolGeog[[#This Row],[County Name]],CentrepointSourced[Year],2014)</f>
        <v>0</v>
      </c>
      <c r="S248" s="114">
        <f>SUMIFS(CentrepointSourced[Assessed CS - 16-17],CentrepointSourced[Local Authority DQ],ConsolGeog[[#This Row],[County Name]],CentrepointSourced[Year],2014)</f>
        <v>0</v>
      </c>
      <c r="T248" s="114">
        <f>SUMIFS(CentrepointSourced[Assessed CS - 16-24],CentrepointSourced[Local Authority DQ],ConsolGeog[[#This Row],[County Name]],CentrepointSourced[Year],2014)</f>
        <v>0</v>
      </c>
      <c r="U248" s="114">
        <f>SUMIFS(CentrepointSourced[Assessed CS - 18-24],CentrepointSourced[Local Authority DQ],ConsolGeog[[#This Row],[County Name]],CentrepointSourced[Year],2014)</f>
        <v>0</v>
      </c>
      <c r="V248" s="114">
        <f>IF(ConsolGeog[[#This Row],[LA Type]]="District",SUMIFS(ConsolGeog[population],ConsolGeog[LA Type],"District",ConsolGeog[County Name],ConsolGeog[[#This Row],[County Name]]),IF(ConsolGeog[[#This Row],[LA Type]]="Unitary",ConsolGeog[[#This Row],[population]],0))</f>
        <v>545474</v>
      </c>
      <c r="W248" s="115">
        <f>IF(ConsolGeog[[#This Row],[COUNTY: Sum of districts'' populations '[non additive!']]]=0,0,ConsolGeog[[#This Row],[population]]/ConsolGeog[[#This Row],[COUNTY: Sum of districts'' populations '[non additive!']]])</f>
        <v>0.11368827845140191</v>
      </c>
      <c r="X248" s="125">
        <f>ConsolGeog[[#This Row],[COUNTY: Presented CS - 16-17 (2014) '[non additive!']]]*ConsolGeog[[#This Row],[County Stats Distribution Factor]]</f>
        <v>0</v>
      </c>
      <c r="Y248" s="125">
        <f>ConsolGeog[[#This Row],[COUNTY: Presented CS - 16-24 (2014) '[non additive!']]]*ConsolGeog[[#This Row],[County Stats Distribution Factor]]</f>
        <v>0</v>
      </c>
      <c r="Z248" s="125">
        <f>ConsolGeog[[#This Row],[COUNTY: Presented CS - 18-24 (2014) '[non additive!']]]*ConsolGeog[[#This Row],[County Stats Distribution Factor]]</f>
        <v>0</v>
      </c>
      <c r="AA248" s="125">
        <f>ConsolGeog[[#This Row],[COUNTY: Assessed CS - 16-17 (2014) '[non additive!']]]*ConsolGeog[[#This Row],[County Stats Distribution Factor]]</f>
        <v>0</v>
      </c>
      <c r="AB248" s="125">
        <f>ConsolGeog[[#This Row],[COUNTY: Assessed CS - 16-24 (2014) '[non additive!']]]*ConsolGeog[[#This Row],[County Stats Distribution Factor]]</f>
        <v>0</v>
      </c>
      <c r="AC248" s="125">
        <f>ConsolGeog[[#This Row],[COUNTY: Assessed CS - 18-24 (2014) '[non additive!']]]*ConsolGeog[[#This Row],[County Stats Distribution Factor]]</f>
        <v>0</v>
      </c>
      <c r="AD248" s="125" t="str">
        <f>IF(AND(ConsolGeog[[#This Row],[Presented HS - 16-17 (2014)]]+ConsolGeog[[#This Row],[Presented HS - 18-24 (2014)]]&lt;&gt;0,ConsolGeog[[#This Row],[Presented HS - 16-24 (2014)]]&lt;&gt;0),"ERROR","")</f>
        <v/>
      </c>
      <c r="AE248" s="125" t="str">
        <f>IF(AND(ConsolGeog[[#This Row],[Presented CS - 16-17 (2014)]]+ConsolGeog[[#This Row],[Presented CS - 18-24 (2014)]]&lt;&gt;0,ConsolGeog[[#This Row],[Presented CS - 16-24 (2014)]]&lt;&gt;0),"ERROR","")</f>
        <v/>
      </c>
      <c r="AF248" s="125" t="str">
        <f>IF(AND(ConsolGeog[[#This Row],[Assessed HS - 16-17 (2014)]]+ConsolGeog[[#This Row],[Assessed HS - 18-24 (2014)]]&lt;&gt;0,ConsolGeog[[#This Row],[Assessed HS - 16-24 (2014)]]&lt;&gt;0),"ERROR","")</f>
        <v/>
      </c>
      <c r="AG248" s="125" t="str">
        <f>IF(AND(ConsolGeog[[#This Row],[Assessed CS - 16-17 (2014)]]+ConsolGeog[[#This Row],[Assessed CS - 18-24 (2014)]]&lt;&gt;0,ConsolGeog[[#This Row],[Assessed CS - 16-24 (2014)]]&lt;&gt;0),"ERROR","")</f>
        <v/>
      </c>
      <c r="AH24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49" spans="1:35">
      <c r="A249" s="38" t="s">
        <v>524</v>
      </c>
      <c r="B249" s="38" t="s">
        <v>525</v>
      </c>
      <c r="C249" s="38">
        <v>125252</v>
      </c>
      <c r="D249" s="38">
        <v>7895.14</v>
      </c>
      <c r="E249" s="38" t="s">
        <v>524</v>
      </c>
      <c r="F249" s="116">
        <f>IF(ISERROR(MATCH(ConsolGeog[[#This Row],[lad14cd]],CentrepointSourced[2014 ONS Code],0)),1,"")</f>
        <v>1</v>
      </c>
      <c r="G249" s="113" t="str">
        <f>TRIM(IF(ConsolGeog[[#This Row],[Not in Centre Point Sourced?]]=1,INDEX(LKP_MissingLATypesDQ[TYPE],MATCH(ConsolGeog[[#This Row],[lad14cd]],LKP_MissingLATypesDQ[ONS_CODE],0)),INDEX(CentrepointSourced[LA Type DQ],MATCH(ConsolGeog[[#This Row],[lad14cd]],CentrepointSourced[2014 ONS Code],0))))</f>
        <v>District</v>
      </c>
      <c r="H249" s="117" t="str">
        <f>IF(OR(ConsolGeog[[#This Row],[LA Type]]="Unitary",ConsolGeog[[#This Row],[LA Type]]="District"),"England",INDEX(CentrepointSourced[Country],MATCH(ConsolGeog[[#This Row],[lad14cd]],CentrepointSourced[2014 ONS Code],0)))</f>
        <v>England</v>
      </c>
      <c r="I24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49" s="114">
        <f>SUMIFS(CentrepointSourced[Presented HS - 16-17],CentrepointSourced[2014 ONS Code],ConsolGeog[[#This Row],[lad14cd]],CentrepointSourced[Year],2014)</f>
        <v>0</v>
      </c>
      <c r="K249" s="114">
        <f>SUMIFS(CentrepointSourced[Presented HS - 16-24],CentrepointSourced[2014 ONS Code],ConsolGeog[[#This Row],[lad14cd]],CentrepointSourced[Year],2014)</f>
        <v>0</v>
      </c>
      <c r="L249" s="114">
        <f>SUMIFS(CentrepointSourced[Presented HS - 18-24],CentrepointSourced[2014 ONS Code],ConsolGeog[[#This Row],[lad14cd]],CentrepointSourced[Year],2014)</f>
        <v>0</v>
      </c>
      <c r="M249" s="114">
        <f>SUMIFS(CentrepointSourced[Assessed HS - 16-17],CentrepointSourced[2014 ONS Code],ConsolGeog[[#This Row],[lad14cd]],CentrepointSourced[Year],2014)</f>
        <v>0</v>
      </c>
      <c r="N249" s="114">
        <f>SUMIFS(CentrepointSourced[Assessed HS - 16-24],CentrepointSourced[2014 ONS Code],ConsolGeog[[#This Row],[lad14cd]],CentrepointSourced[Year],2014)</f>
        <v>0</v>
      </c>
      <c r="O249" s="114">
        <f>SUMIFS(CentrepointSourced[Assessed HS - 18-24],CentrepointSourced[2014 ONS Code],ConsolGeog[[#This Row],[lad14cd]],CentrepointSourced[Year],2014)</f>
        <v>0</v>
      </c>
      <c r="P249" s="114">
        <f>SUMIFS(CentrepointSourced[Presented CS - 16-17],CentrepointSourced[Local Authority DQ],ConsolGeog[[#This Row],[County Name]],CentrepointSourced[Year],2014)</f>
        <v>0</v>
      </c>
      <c r="Q249" s="114">
        <f>SUMIFS(CentrepointSourced[Presented CS - 16-24],CentrepointSourced[Local Authority DQ],ConsolGeog[[#This Row],[County Name]],CentrepointSourced[Year],2014)</f>
        <v>0</v>
      </c>
      <c r="R249" s="114">
        <f>SUMIFS(CentrepointSourced[Presented CS - 18-24],CentrepointSourced[Local Authority DQ],ConsolGeog[[#This Row],[County Name]],CentrepointSourced[Year],2014)</f>
        <v>0</v>
      </c>
      <c r="S249" s="114">
        <f>SUMIFS(CentrepointSourced[Assessed CS - 16-17],CentrepointSourced[Local Authority DQ],ConsolGeog[[#This Row],[County Name]],CentrepointSourced[Year],2014)</f>
        <v>0</v>
      </c>
      <c r="T249" s="114">
        <f>SUMIFS(CentrepointSourced[Assessed CS - 16-24],CentrepointSourced[Local Authority DQ],ConsolGeog[[#This Row],[County Name]],CentrepointSourced[Year],2014)</f>
        <v>0</v>
      </c>
      <c r="U249" s="114">
        <f>SUMIFS(CentrepointSourced[Assessed CS - 18-24],CentrepointSourced[Local Authority DQ],ConsolGeog[[#This Row],[County Name]],CentrepointSourced[Year],2014)</f>
        <v>0</v>
      </c>
      <c r="V249" s="114">
        <f>IF(ConsolGeog[[#This Row],[LA Type]]="District",SUMIFS(ConsolGeog[population],ConsolGeog[LA Type],"District",ConsolGeog[County Name],ConsolGeog[[#This Row],[County Name]]),IF(ConsolGeog[[#This Row],[LA Type]]="Unitary",ConsolGeog[[#This Row],[population]],0))</f>
        <v>545474</v>
      </c>
      <c r="W249" s="115">
        <f>IF(ConsolGeog[[#This Row],[COUNTY: Sum of districts'' populations '[non additive!']]]=0,0,ConsolGeog[[#This Row],[population]]/ConsolGeog[[#This Row],[COUNTY: Sum of districts'' populations '[non additive!']]])</f>
        <v>0.22962047686965831</v>
      </c>
      <c r="X249" s="125">
        <f>ConsolGeog[[#This Row],[COUNTY: Presented CS - 16-17 (2014) '[non additive!']]]*ConsolGeog[[#This Row],[County Stats Distribution Factor]]</f>
        <v>0</v>
      </c>
      <c r="Y249" s="125">
        <f>ConsolGeog[[#This Row],[COUNTY: Presented CS - 16-24 (2014) '[non additive!']]]*ConsolGeog[[#This Row],[County Stats Distribution Factor]]</f>
        <v>0</v>
      </c>
      <c r="Z249" s="125">
        <f>ConsolGeog[[#This Row],[COUNTY: Presented CS - 18-24 (2014) '[non additive!']]]*ConsolGeog[[#This Row],[County Stats Distribution Factor]]</f>
        <v>0</v>
      </c>
      <c r="AA249" s="125">
        <f>ConsolGeog[[#This Row],[COUNTY: Assessed CS - 16-17 (2014) '[non additive!']]]*ConsolGeog[[#This Row],[County Stats Distribution Factor]]</f>
        <v>0</v>
      </c>
      <c r="AB249" s="125">
        <f>ConsolGeog[[#This Row],[COUNTY: Assessed CS - 16-24 (2014) '[non additive!']]]*ConsolGeog[[#This Row],[County Stats Distribution Factor]]</f>
        <v>0</v>
      </c>
      <c r="AC249" s="125">
        <f>ConsolGeog[[#This Row],[COUNTY: Assessed CS - 18-24 (2014) '[non additive!']]]*ConsolGeog[[#This Row],[County Stats Distribution Factor]]</f>
        <v>0</v>
      </c>
      <c r="AD249" s="125" t="str">
        <f>IF(AND(ConsolGeog[[#This Row],[Presented HS - 16-17 (2014)]]+ConsolGeog[[#This Row],[Presented HS - 18-24 (2014)]]&lt;&gt;0,ConsolGeog[[#This Row],[Presented HS - 16-24 (2014)]]&lt;&gt;0),"ERROR","")</f>
        <v/>
      </c>
      <c r="AE249" s="125" t="str">
        <f>IF(AND(ConsolGeog[[#This Row],[Presented CS - 16-17 (2014)]]+ConsolGeog[[#This Row],[Presented CS - 18-24 (2014)]]&lt;&gt;0,ConsolGeog[[#This Row],[Presented CS - 16-24 (2014)]]&lt;&gt;0),"ERROR","")</f>
        <v/>
      </c>
      <c r="AF249" s="125" t="str">
        <f>IF(AND(ConsolGeog[[#This Row],[Assessed HS - 16-17 (2014)]]+ConsolGeog[[#This Row],[Assessed HS - 18-24 (2014)]]&lt;&gt;0,ConsolGeog[[#This Row],[Assessed HS - 16-24 (2014)]]&lt;&gt;0),"ERROR","")</f>
        <v/>
      </c>
      <c r="AG249" s="125" t="str">
        <f>IF(AND(ConsolGeog[[#This Row],[Assessed CS - 16-17 (2014)]]+ConsolGeog[[#This Row],[Assessed CS - 18-24 (2014)]]&lt;&gt;0,ConsolGeog[[#This Row],[Assessed CS - 16-24 (2014)]]&lt;&gt;0),"ERROR","")</f>
        <v/>
      </c>
      <c r="AH24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4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0" spans="1:35" s="35" customFormat="1">
      <c r="A250" s="38" t="s">
        <v>522</v>
      </c>
      <c r="B250" s="38" t="s">
        <v>523</v>
      </c>
      <c r="C250" s="38">
        <v>100075</v>
      </c>
      <c r="D250" s="38">
        <v>35111.410000000003</v>
      </c>
      <c r="E250" s="38" t="s">
        <v>522</v>
      </c>
      <c r="F250" s="112">
        <f>IF(ISERROR(MATCH(ConsolGeog[[#This Row],[lad14cd]],CentrepointSourced[2014 ONS Code],0)),1,"")</f>
        <v>1</v>
      </c>
      <c r="G250" s="113" t="str">
        <f>TRIM(IF(ConsolGeog[[#This Row],[Not in Centre Point Sourced?]]=1,INDEX(LKP_MissingLATypesDQ[TYPE],MATCH(ConsolGeog[[#This Row],[lad14cd]],LKP_MissingLATypesDQ[ONS_CODE],0)),INDEX(CentrepointSourced[LA Type DQ],MATCH(ConsolGeog[[#This Row],[lad14cd]],CentrepointSourced[2014 ONS Code],0))))</f>
        <v>District</v>
      </c>
      <c r="H250" s="113" t="str">
        <f>IF(OR(ConsolGeog[[#This Row],[LA Type]]="Unitary",ConsolGeog[[#This Row],[LA Type]]="District"),"England",INDEX(CentrepointSourced[Country],MATCH(ConsolGeog[[#This Row],[lad14cd]],CentrepointSourced[2014 ONS Code],0)))</f>
        <v>England</v>
      </c>
      <c r="I25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50" s="114">
        <f>SUMIFS(CentrepointSourced[Presented HS - 16-17],CentrepointSourced[2014 ONS Code],ConsolGeog[[#This Row],[lad14cd]],CentrepointSourced[Year],2014)</f>
        <v>0</v>
      </c>
      <c r="K250" s="114">
        <f>SUMIFS(CentrepointSourced[Presented HS - 16-24],CentrepointSourced[2014 ONS Code],ConsolGeog[[#This Row],[lad14cd]],CentrepointSourced[Year],2014)</f>
        <v>0</v>
      </c>
      <c r="L250" s="114">
        <f>SUMIFS(CentrepointSourced[Presented HS - 18-24],CentrepointSourced[2014 ONS Code],ConsolGeog[[#This Row],[lad14cd]],CentrepointSourced[Year],2014)</f>
        <v>0</v>
      </c>
      <c r="M250" s="114">
        <f>SUMIFS(CentrepointSourced[Assessed HS - 16-17],CentrepointSourced[2014 ONS Code],ConsolGeog[[#This Row],[lad14cd]],CentrepointSourced[Year],2014)</f>
        <v>0</v>
      </c>
      <c r="N250" s="114">
        <f>SUMIFS(CentrepointSourced[Assessed HS - 16-24],CentrepointSourced[2014 ONS Code],ConsolGeog[[#This Row],[lad14cd]],CentrepointSourced[Year],2014)</f>
        <v>0</v>
      </c>
      <c r="O250" s="114">
        <f>SUMIFS(CentrepointSourced[Assessed HS - 18-24],CentrepointSourced[2014 ONS Code],ConsolGeog[[#This Row],[lad14cd]],CentrepointSourced[Year],2014)</f>
        <v>0</v>
      </c>
      <c r="P250" s="114">
        <f>SUMIFS(CentrepointSourced[Presented CS - 16-17],CentrepointSourced[Local Authority DQ],ConsolGeog[[#This Row],[County Name]],CentrepointSourced[Year],2014)</f>
        <v>0</v>
      </c>
      <c r="Q250" s="114">
        <f>SUMIFS(CentrepointSourced[Presented CS - 16-24],CentrepointSourced[Local Authority DQ],ConsolGeog[[#This Row],[County Name]],CentrepointSourced[Year],2014)</f>
        <v>0</v>
      </c>
      <c r="R250" s="114">
        <f>SUMIFS(CentrepointSourced[Presented CS - 18-24],CentrepointSourced[Local Authority DQ],ConsolGeog[[#This Row],[County Name]],CentrepointSourced[Year],2014)</f>
        <v>0</v>
      </c>
      <c r="S250" s="114">
        <f>SUMIFS(CentrepointSourced[Assessed CS - 16-17],CentrepointSourced[Local Authority DQ],ConsolGeog[[#This Row],[County Name]],CentrepointSourced[Year],2014)</f>
        <v>0</v>
      </c>
      <c r="T250" s="114">
        <f>SUMIFS(CentrepointSourced[Assessed CS - 16-24],CentrepointSourced[Local Authority DQ],ConsolGeog[[#This Row],[County Name]],CentrepointSourced[Year],2014)</f>
        <v>0</v>
      </c>
      <c r="U250" s="114">
        <f>SUMIFS(CentrepointSourced[Assessed CS - 18-24],CentrepointSourced[Local Authority DQ],ConsolGeog[[#This Row],[County Name]],CentrepointSourced[Year],2014)</f>
        <v>0</v>
      </c>
      <c r="V250" s="114">
        <f>IF(ConsolGeog[[#This Row],[LA Type]]="District",SUMIFS(ConsolGeog[population],ConsolGeog[LA Type],"District",ConsolGeog[County Name],ConsolGeog[[#This Row],[County Name]]),IF(ConsolGeog[[#This Row],[LA Type]]="Unitary",ConsolGeog[[#This Row],[population]],0))</f>
        <v>545474</v>
      </c>
      <c r="W250" s="115">
        <f>IF(ConsolGeog[[#This Row],[COUNTY: Sum of districts'' populations '[non additive!']]]=0,0,ConsolGeog[[#This Row],[population]]/ConsolGeog[[#This Row],[COUNTY: Sum of districts'' populations '[non additive!']]])</f>
        <v>0.18346428977366475</v>
      </c>
      <c r="X250" s="125">
        <f>ConsolGeog[[#This Row],[COUNTY: Presented CS - 16-17 (2014) '[non additive!']]]*ConsolGeog[[#This Row],[County Stats Distribution Factor]]</f>
        <v>0</v>
      </c>
      <c r="Y250" s="125">
        <f>ConsolGeog[[#This Row],[COUNTY: Presented CS - 16-24 (2014) '[non additive!']]]*ConsolGeog[[#This Row],[County Stats Distribution Factor]]</f>
        <v>0</v>
      </c>
      <c r="Z250" s="125">
        <f>ConsolGeog[[#This Row],[COUNTY: Presented CS - 18-24 (2014) '[non additive!']]]*ConsolGeog[[#This Row],[County Stats Distribution Factor]]</f>
        <v>0</v>
      </c>
      <c r="AA250" s="125">
        <f>ConsolGeog[[#This Row],[COUNTY: Assessed CS - 16-17 (2014) '[non additive!']]]*ConsolGeog[[#This Row],[County Stats Distribution Factor]]</f>
        <v>0</v>
      </c>
      <c r="AB250" s="125">
        <f>ConsolGeog[[#This Row],[COUNTY: Assessed CS - 16-24 (2014) '[non additive!']]]*ConsolGeog[[#This Row],[County Stats Distribution Factor]]</f>
        <v>0</v>
      </c>
      <c r="AC250" s="125">
        <f>ConsolGeog[[#This Row],[COUNTY: Assessed CS - 18-24 (2014) '[non additive!']]]*ConsolGeog[[#This Row],[County Stats Distribution Factor]]</f>
        <v>0</v>
      </c>
      <c r="AD250" s="125" t="str">
        <f>IF(AND(ConsolGeog[[#This Row],[Presented HS - 16-17 (2014)]]+ConsolGeog[[#This Row],[Presented HS - 18-24 (2014)]]&lt;&gt;0,ConsolGeog[[#This Row],[Presented HS - 16-24 (2014)]]&lt;&gt;0),"ERROR","")</f>
        <v/>
      </c>
      <c r="AE250" s="125" t="str">
        <f>IF(AND(ConsolGeog[[#This Row],[Presented CS - 16-17 (2014)]]+ConsolGeog[[#This Row],[Presented CS - 18-24 (2014)]]&lt;&gt;0,ConsolGeog[[#This Row],[Presented CS - 16-24 (2014)]]&lt;&gt;0),"ERROR","")</f>
        <v/>
      </c>
      <c r="AF250" s="125" t="str">
        <f>IF(AND(ConsolGeog[[#This Row],[Assessed HS - 16-17 (2014)]]+ConsolGeog[[#This Row],[Assessed HS - 18-24 (2014)]]&lt;&gt;0,ConsolGeog[[#This Row],[Assessed HS - 16-24 (2014)]]&lt;&gt;0),"ERROR","")</f>
        <v/>
      </c>
      <c r="AG250" s="125" t="str">
        <f>IF(AND(ConsolGeog[[#This Row],[Assessed CS - 16-17 (2014)]]+ConsolGeog[[#This Row],[Assessed CS - 18-24 (2014)]]&lt;&gt;0,ConsolGeog[[#This Row],[Assessed CS - 16-24 (2014)]]&lt;&gt;0),"ERROR","")</f>
        <v/>
      </c>
      <c r="AH25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1" spans="1:35">
      <c r="A251" s="38" t="s">
        <v>520</v>
      </c>
      <c r="B251" s="38" t="s">
        <v>521</v>
      </c>
      <c r="C251" s="38">
        <v>120485</v>
      </c>
      <c r="D251" s="38">
        <v>97786.63</v>
      </c>
      <c r="E251" s="38" t="s">
        <v>520</v>
      </c>
      <c r="F251" s="116">
        <f>IF(ISERROR(MATCH(ConsolGeog[[#This Row],[lad14cd]],CentrepointSourced[2014 ONS Code],0)),1,"")</f>
        <v>1</v>
      </c>
      <c r="G251" s="113" t="str">
        <f>TRIM(IF(ConsolGeog[[#This Row],[Not in Centre Point Sourced?]]=1,INDEX(LKP_MissingLATypesDQ[TYPE],MATCH(ConsolGeog[[#This Row],[lad14cd]],LKP_MissingLATypesDQ[ONS_CODE],0)),INDEX(CentrepointSourced[LA Type DQ],MATCH(ConsolGeog[[#This Row],[lad14cd]],CentrepointSourced[2014 ONS Code],0))))</f>
        <v>District</v>
      </c>
      <c r="H251" s="117" t="str">
        <f>IF(OR(ConsolGeog[[#This Row],[LA Type]]="Unitary",ConsolGeog[[#This Row],[LA Type]]="District"),"England",INDEX(CentrepointSourced[Country],MATCH(ConsolGeog[[#This Row],[lad14cd]],CentrepointSourced[2014 ONS Code],0)))</f>
        <v>England</v>
      </c>
      <c r="I25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51" s="114">
        <f>SUMIFS(CentrepointSourced[Presented HS - 16-17],CentrepointSourced[2014 ONS Code],ConsolGeog[[#This Row],[lad14cd]],CentrepointSourced[Year],2014)</f>
        <v>0</v>
      </c>
      <c r="K251" s="114">
        <f>SUMIFS(CentrepointSourced[Presented HS - 16-24],CentrepointSourced[2014 ONS Code],ConsolGeog[[#This Row],[lad14cd]],CentrepointSourced[Year],2014)</f>
        <v>0</v>
      </c>
      <c r="L251" s="114">
        <f>SUMIFS(CentrepointSourced[Presented HS - 18-24],CentrepointSourced[2014 ONS Code],ConsolGeog[[#This Row],[lad14cd]],CentrepointSourced[Year],2014)</f>
        <v>0</v>
      </c>
      <c r="M251" s="114">
        <f>SUMIFS(CentrepointSourced[Assessed HS - 16-17],CentrepointSourced[2014 ONS Code],ConsolGeog[[#This Row],[lad14cd]],CentrepointSourced[Year],2014)</f>
        <v>0</v>
      </c>
      <c r="N251" s="114">
        <f>SUMIFS(CentrepointSourced[Assessed HS - 16-24],CentrepointSourced[2014 ONS Code],ConsolGeog[[#This Row],[lad14cd]],CentrepointSourced[Year],2014)</f>
        <v>0</v>
      </c>
      <c r="O251" s="114">
        <f>SUMIFS(CentrepointSourced[Assessed HS - 18-24],CentrepointSourced[2014 ONS Code],ConsolGeog[[#This Row],[lad14cd]],CentrepointSourced[Year],2014)</f>
        <v>0</v>
      </c>
      <c r="P251" s="114">
        <f>SUMIFS(CentrepointSourced[Presented CS - 16-17],CentrepointSourced[Local Authority DQ],ConsolGeog[[#This Row],[County Name]],CentrepointSourced[Year],2014)</f>
        <v>0</v>
      </c>
      <c r="Q251" s="114">
        <f>SUMIFS(CentrepointSourced[Presented CS - 16-24],CentrepointSourced[Local Authority DQ],ConsolGeog[[#This Row],[County Name]],CentrepointSourced[Year],2014)</f>
        <v>0</v>
      </c>
      <c r="R251" s="114">
        <f>SUMIFS(CentrepointSourced[Presented CS - 18-24],CentrepointSourced[Local Authority DQ],ConsolGeog[[#This Row],[County Name]],CentrepointSourced[Year],2014)</f>
        <v>0</v>
      </c>
      <c r="S251" s="114">
        <f>SUMIFS(CentrepointSourced[Assessed CS - 16-17],CentrepointSourced[Local Authority DQ],ConsolGeog[[#This Row],[County Name]],CentrepointSourced[Year],2014)</f>
        <v>0</v>
      </c>
      <c r="T251" s="114">
        <f>SUMIFS(CentrepointSourced[Assessed CS - 16-24],CentrepointSourced[Local Authority DQ],ConsolGeog[[#This Row],[County Name]],CentrepointSourced[Year],2014)</f>
        <v>0</v>
      </c>
      <c r="U251" s="114">
        <f>SUMIFS(CentrepointSourced[Assessed CS - 18-24],CentrepointSourced[Local Authority DQ],ConsolGeog[[#This Row],[County Name]],CentrepointSourced[Year],2014)</f>
        <v>0</v>
      </c>
      <c r="V251" s="114">
        <f>IF(ConsolGeog[[#This Row],[LA Type]]="District",SUMIFS(ConsolGeog[population],ConsolGeog[LA Type],"District",ConsolGeog[County Name],ConsolGeog[[#This Row],[County Name]]),IF(ConsolGeog[[#This Row],[LA Type]]="Unitary",ConsolGeog[[#This Row],[population]],0))</f>
        <v>545474</v>
      </c>
      <c r="W251" s="115">
        <f>IF(ConsolGeog[[#This Row],[COUNTY: Sum of districts'' populations '[non additive!']]]=0,0,ConsolGeog[[#This Row],[population]]/ConsolGeog[[#This Row],[COUNTY: Sum of districts'' populations '[non additive!']]])</f>
        <v>0.22088128856737443</v>
      </c>
      <c r="X251" s="125">
        <f>ConsolGeog[[#This Row],[COUNTY: Presented CS - 16-17 (2014) '[non additive!']]]*ConsolGeog[[#This Row],[County Stats Distribution Factor]]</f>
        <v>0</v>
      </c>
      <c r="Y251" s="125">
        <f>ConsolGeog[[#This Row],[COUNTY: Presented CS - 16-24 (2014) '[non additive!']]]*ConsolGeog[[#This Row],[County Stats Distribution Factor]]</f>
        <v>0</v>
      </c>
      <c r="Z251" s="125">
        <f>ConsolGeog[[#This Row],[COUNTY: Presented CS - 18-24 (2014) '[non additive!']]]*ConsolGeog[[#This Row],[County Stats Distribution Factor]]</f>
        <v>0</v>
      </c>
      <c r="AA251" s="125">
        <f>ConsolGeog[[#This Row],[COUNTY: Assessed CS - 16-17 (2014) '[non additive!']]]*ConsolGeog[[#This Row],[County Stats Distribution Factor]]</f>
        <v>0</v>
      </c>
      <c r="AB251" s="125">
        <f>ConsolGeog[[#This Row],[COUNTY: Assessed CS - 16-24 (2014) '[non additive!']]]*ConsolGeog[[#This Row],[County Stats Distribution Factor]]</f>
        <v>0</v>
      </c>
      <c r="AC251" s="125">
        <f>ConsolGeog[[#This Row],[COUNTY: Assessed CS - 18-24 (2014) '[non additive!']]]*ConsolGeog[[#This Row],[County Stats Distribution Factor]]</f>
        <v>0</v>
      </c>
      <c r="AD251" s="125" t="str">
        <f>IF(AND(ConsolGeog[[#This Row],[Presented HS - 16-17 (2014)]]+ConsolGeog[[#This Row],[Presented HS - 18-24 (2014)]]&lt;&gt;0,ConsolGeog[[#This Row],[Presented HS - 16-24 (2014)]]&lt;&gt;0),"ERROR","")</f>
        <v/>
      </c>
      <c r="AE251" s="125" t="str">
        <f>IF(AND(ConsolGeog[[#This Row],[Presented CS - 16-17 (2014)]]+ConsolGeog[[#This Row],[Presented CS - 18-24 (2014)]]&lt;&gt;0,ConsolGeog[[#This Row],[Presented CS - 16-24 (2014)]]&lt;&gt;0),"ERROR","")</f>
        <v/>
      </c>
      <c r="AF251" s="125" t="str">
        <f>IF(AND(ConsolGeog[[#This Row],[Assessed HS - 16-17 (2014)]]+ConsolGeog[[#This Row],[Assessed HS - 18-24 (2014)]]&lt;&gt;0,ConsolGeog[[#This Row],[Assessed HS - 16-24 (2014)]]&lt;&gt;0),"ERROR","")</f>
        <v/>
      </c>
      <c r="AG251" s="125" t="str">
        <f>IF(AND(ConsolGeog[[#This Row],[Assessed CS - 16-17 (2014)]]+ConsolGeog[[#This Row],[Assessed CS - 18-24 (2014)]]&lt;&gt;0,ConsolGeog[[#This Row],[Assessed CS - 16-24 (2014)]]&lt;&gt;0),"ERROR","")</f>
        <v/>
      </c>
      <c r="AH25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2" spans="1:35" s="35" customFormat="1" ht="15" customHeight="1">
      <c r="A252" s="38" t="s">
        <v>519</v>
      </c>
      <c r="B252" s="38" t="s">
        <v>253</v>
      </c>
      <c r="C252" s="38">
        <v>137648</v>
      </c>
      <c r="D252" s="38">
        <v>28288.3</v>
      </c>
      <c r="E252" s="38" t="s">
        <v>519</v>
      </c>
      <c r="F252" s="112" t="str">
        <f>IF(ISERROR(MATCH(ConsolGeog[[#This Row],[lad14cd]],CentrepointSourced[2014 ONS Code],0)),1,"")</f>
        <v/>
      </c>
      <c r="G252" s="113" t="str">
        <f>TRIM(IF(ConsolGeog[[#This Row],[Not in Centre Point Sourced?]]=1,INDEX(LKP_MissingLATypesDQ[TYPE],MATCH(ConsolGeog[[#This Row],[lad14cd]],LKP_MissingLATypesDQ[ONS_CODE],0)),INDEX(CentrepointSourced[LA Type DQ],MATCH(ConsolGeog[[#This Row],[lad14cd]],CentrepointSourced[2014 ONS Code],0))))</f>
        <v>District</v>
      </c>
      <c r="H252" s="113" t="str">
        <f>IF(OR(ConsolGeog[[#This Row],[LA Type]]="Unitary",ConsolGeog[[#This Row],[LA Type]]="District"),"England",INDEX(CentrepointSourced[Country],MATCH(ConsolGeog[[#This Row],[lad14cd]],CentrepointSourced[2014 ONS Code],0)))</f>
        <v>England</v>
      </c>
      <c r="I25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Warwickshire</v>
      </c>
      <c r="J252" s="114">
        <f>SUMIFS(CentrepointSourced[Presented HS - 16-17],CentrepointSourced[2014 ONS Code],ConsolGeog[[#This Row],[lad14cd]],CentrepointSourced[Year],2014)</f>
        <v>0</v>
      </c>
      <c r="K252" s="114">
        <f>SUMIFS(CentrepointSourced[Presented HS - 16-24],CentrepointSourced[2014 ONS Code],ConsolGeog[[#This Row],[lad14cd]],CentrepointSourced[Year],2014)</f>
        <v>38</v>
      </c>
      <c r="L252" s="114">
        <f>SUMIFS(CentrepointSourced[Presented HS - 18-24],CentrepointSourced[2014 ONS Code],ConsolGeog[[#This Row],[lad14cd]],CentrepointSourced[Year],2014)</f>
        <v>0</v>
      </c>
      <c r="M252" s="114">
        <f>SUMIFS(CentrepointSourced[Assessed HS - 16-17],CentrepointSourced[2014 ONS Code],ConsolGeog[[#This Row],[lad14cd]],CentrepointSourced[Year],2014)</f>
        <v>0</v>
      </c>
      <c r="N252" s="114">
        <f>SUMIFS(CentrepointSourced[Assessed HS - 16-24],CentrepointSourced[2014 ONS Code],ConsolGeog[[#This Row],[lad14cd]],CentrepointSourced[Year],2014)</f>
        <v>0</v>
      </c>
      <c r="O252" s="114">
        <f>SUMIFS(CentrepointSourced[Assessed HS - 18-24],CentrepointSourced[2014 ONS Code],ConsolGeog[[#This Row],[lad14cd]],CentrepointSourced[Year],2014)</f>
        <v>0</v>
      </c>
      <c r="P252" s="114">
        <f>SUMIFS(CentrepointSourced[Presented CS - 16-17],CentrepointSourced[Local Authority DQ],ConsolGeog[[#This Row],[County Name]],CentrepointSourced[Year],2014)</f>
        <v>0</v>
      </c>
      <c r="Q252" s="114">
        <f>SUMIFS(CentrepointSourced[Presented CS - 16-24],CentrepointSourced[Local Authority DQ],ConsolGeog[[#This Row],[County Name]],CentrepointSourced[Year],2014)</f>
        <v>0</v>
      </c>
      <c r="R252" s="114">
        <f>SUMIFS(CentrepointSourced[Presented CS - 18-24],CentrepointSourced[Local Authority DQ],ConsolGeog[[#This Row],[County Name]],CentrepointSourced[Year],2014)</f>
        <v>0</v>
      </c>
      <c r="S252" s="114">
        <f>SUMIFS(CentrepointSourced[Assessed CS - 16-17],CentrepointSourced[Local Authority DQ],ConsolGeog[[#This Row],[County Name]],CentrepointSourced[Year],2014)</f>
        <v>0</v>
      </c>
      <c r="T252" s="114">
        <f>SUMIFS(CentrepointSourced[Assessed CS - 16-24],CentrepointSourced[Local Authority DQ],ConsolGeog[[#This Row],[County Name]],CentrepointSourced[Year],2014)</f>
        <v>0</v>
      </c>
      <c r="U252" s="114">
        <f>SUMIFS(CentrepointSourced[Assessed CS - 18-24],CentrepointSourced[Local Authority DQ],ConsolGeog[[#This Row],[County Name]],CentrepointSourced[Year],2014)</f>
        <v>0</v>
      </c>
      <c r="V252" s="114">
        <f>IF(ConsolGeog[[#This Row],[LA Type]]="District",SUMIFS(ConsolGeog[population],ConsolGeog[LA Type],"District",ConsolGeog[County Name],ConsolGeog[[#This Row],[County Name]]),IF(ConsolGeog[[#This Row],[LA Type]]="Unitary",ConsolGeog[[#This Row],[population]],0))</f>
        <v>545474</v>
      </c>
      <c r="W252" s="115">
        <f>IF(ConsolGeog[[#This Row],[COUNTY: Sum of districts'' populations '[non additive!']]]=0,0,ConsolGeog[[#This Row],[population]]/ConsolGeog[[#This Row],[COUNTY: Sum of districts'' populations '[non additive!']]])</f>
        <v>0.25234566633790062</v>
      </c>
      <c r="X252" s="125">
        <f>ConsolGeog[[#This Row],[COUNTY: Presented CS - 16-17 (2014) '[non additive!']]]*ConsolGeog[[#This Row],[County Stats Distribution Factor]]</f>
        <v>0</v>
      </c>
      <c r="Y252" s="125">
        <f>ConsolGeog[[#This Row],[COUNTY: Presented CS - 16-24 (2014) '[non additive!']]]*ConsolGeog[[#This Row],[County Stats Distribution Factor]]</f>
        <v>0</v>
      </c>
      <c r="Z252" s="125">
        <f>ConsolGeog[[#This Row],[COUNTY: Presented CS - 18-24 (2014) '[non additive!']]]*ConsolGeog[[#This Row],[County Stats Distribution Factor]]</f>
        <v>0</v>
      </c>
      <c r="AA252" s="125">
        <f>ConsolGeog[[#This Row],[COUNTY: Assessed CS - 16-17 (2014) '[non additive!']]]*ConsolGeog[[#This Row],[County Stats Distribution Factor]]</f>
        <v>0</v>
      </c>
      <c r="AB252" s="125">
        <f>ConsolGeog[[#This Row],[COUNTY: Assessed CS - 16-24 (2014) '[non additive!']]]*ConsolGeog[[#This Row],[County Stats Distribution Factor]]</f>
        <v>0</v>
      </c>
      <c r="AC252" s="125">
        <f>ConsolGeog[[#This Row],[COUNTY: Assessed CS - 18-24 (2014) '[non additive!']]]*ConsolGeog[[#This Row],[County Stats Distribution Factor]]</f>
        <v>0</v>
      </c>
      <c r="AD252" s="125" t="str">
        <f>IF(AND(ConsolGeog[[#This Row],[Presented HS - 16-17 (2014)]]+ConsolGeog[[#This Row],[Presented HS - 18-24 (2014)]]&lt;&gt;0,ConsolGeog[[#This Row],[Presented HS - 16-24 (2014)]]&lt;&gt;0),"ERROR","")</f>
        <v/>
      </c>
      <c r="AE252" s="125" t="str">
        <f>IF(AND(ConsolGeog[[#This Row],[Presented CS - 16-17 (2014)]]+ConsolGeog[[#This Row],[Presented CS - 18-24 (2014)]]&lt;&gt;0,ConsolGeog[[#This Row],[Presented CS - 16-24 (2014)]]&lt;&gt;0),"ERROR","")</f>
        <v/>
      </c>
      <c r="AF252" s="125" t="str">
        <f>IF(AND(ConsolGeog[[#This Row],[Assessed HS - 16-17 (2014)]]+ConsolGeog[[#This Row],[Assessed HS - 18-24 (2014)]]&lt;&gt;0,ConsolGeog[[#This Row],[Assessed HS - 16-24 (2014)]]&lt;&gt;0),"ERROR","")</f>
        <v/>
      </c>
      <c r="AG252" s="125" t="str">
        <f>IF(AND(ConsolGeog[[#This Row],[Assessed CS - 16-17 (2014)]]+ConsolGeog[[#This Row],[Assessed CS - 18-24 (2014)]]&lt;&gt;0,ConsolGeog[[#This Row],[Assessed CS - 16-24 (2014)]]&lt;&gt;0),"ERROR","")</f>
        <v/>
      </c>
      <c r="AH25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3" spans="1:35" s="35" customFormat="1">
      <c r="A253" s="38" t="s">
        <v>517</v>
      </c>
      <c r="B253" s="38" t="s">
        <v>518</v>
      </c>
      <c r="C253" s="38">
        <v>61182</v>
      </c>
      <c r="D253" s="38">
        <v>4180.71</v>
      </c>
      <c r="E253" s="38" t="s">
        <v>517</v>
      </c>
      <c r="F253" s="112">
        <f>IF(ISERROR(MATCH(ConsolGeog[[#This Row],[lad14cd]],CentrepointSourced[2014 ONS Code],0)),1,"")</f>
        <v>1</v>
      </c>
      <c r="G253" s="113" t="str">
        <f>TRIM(IF(ConsolGeog[[#This Row],[Not in Centre Point Sourced?]]=1,INDEX(LKP_MissingLATypesDQ[TYPE],MATCH(ConsolGeog[[#This Row],[lad14cd]],LKP_MissingLATypesDQ[ONS_CODE],0)),INDEX(CentrepointSourced[LA Type DQ],MATCH(ConsolGeog[[#This Row],[lad14cd]],CentrepointSourced[2014 ONS Code],0))))</f>
        <v>District</v>
      </c>
      <c r="H253" s="113" t="str">
        <f>IF(OR(ConsolGeog[[#This Row],[LA Type]]="Unitary",ConsolGeog[[#This Row],[LA Type]]="District"),"England",INDEX(CentrepointSourced[Country],MATCH(ConsolGeog[[#This Row],[lad14cd]],CentrepointSourced[2014 ONS Code],0)))</f>
        <v>England</v>
      </c>
      <c r="I25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 Sussex</v>
      </c>
      <c r="J253" s="114">
        <f>SUMIFS(CentrepointSourced[Presented HS - 16-17],CentrepointSourced[2014 ONS Code],ConsolGeog[[#This Row],[lad14cd]],CentrepointSourced[Year],2014)</f>
        <v>0</v>
      </c>
      <c r="K253" s="114">
        <f>SUMIFS(CentrepointSourced[Presented HS - 16-24],CentrepointSourced[2014 ONS Code],ConsolGeog[[#This Row],[lad14cd]],CentrepointSourced[Year],2014)</f>
        <v>0</v>
      </c>
      <c r="L253" s="114">
        <f>SUMIFS(CentrepointSourced[Presented HS - 18-24],CentrepointSourced[2014 ONS Code],ConsolGeog[[#This Row],[lad14cd]],CentrepointSourced[Year],2014)</f>
        <v>0</v>
      </c>
      <c r="M253" s="114">
        <f>SUMIFS(CentrepointSourced[Assessed HS - 16-17],CentrepointSourced[2014 ONS Code],ConsolGeog[[#This Row],[lad14cd]],CentrepointSourced[Year],2014)</f>
        <v>0</v>
      </c>
      <c r="N253" s="114">
        <f>SUMIFS(CentrepointSourced[Assessed HS - 16-24],CentrepointSourced[2014 ONS Code],ConsolGeog[[#This Row],[lad14cd]],CentrepointSourced[Year],2014)</f>
        <v>0</v>
      </c>
      <c r="O253" s="114">
        <f>SUMIFS(CentrepointSourced[Assessed HS - 18-24],CentrepointSourced[2014 ONS Code],ConsolGeog[[#This Row],[lad14cd]],CentrepointSourced[Year],2014)</f>
        <v>0</v>
      </c>
      <c r="P253" s="114">
        <f>SUMIFS(CentrepointSourced[Presented CS - 16-17],CentrepointSourced[Local Authority DQ],ConsolGeog[[#This Row],[County Name]],CentrepointSourced[Year],2014)</f>
        <v>0</v>
      </c>
      <c r="Q253" s="114">
        <f>SUMIFS(CentrepointSourced[Presented CS - 16-24],CentrepointSourced[Local Authority DQ],ConsolGeog[[#This Row],[County Name]],CentrepointSourced[Year],2014)</f>
        <v>0</v>
      </c>
      <c r="R253" s="114">
        <f>SUMIFS(CentrepointSourced[Presented CS - 18-24],CentrepointSourced[Local Authority DQ],ConsolGeog[[#This Row],[County Name]],CentrepointSourced[Year],2014)</f>
        <v>0</v>
      </c>
      <c r="S253" s="114">
        <f>SUMIFS(CentrepointSourced[Assessed CS - 16-17],CentrepointSourced[Local Authority DQ],ConsolGeog[[#This Row],[County Name]],CentrepointSourced[Year],2014)</f>
        <v>0</v>
      </c>
      <c r="T253" s="114">
        <f>SUMIFS(CentrepointSourced[Assessed CS - 16-24],CentrepointSourced[Local Authority DQ],ConsolGeog[[#This Row],[County Name]],CentrepointSourced[Year],2014)</f>
        <v>0</v>
      </c>
      <c r="U253" s="114">
        <f>SUMIFS(CentrepointSourced[Assessed CS - 18-24],CentrepointSourced[Local Authority DQ],ConsolGeog[[#This Row],[County Name]],CentrepointSourced[Year],2014)</f>
        <v>0</v>
      </c>
      <c r="V253" s="114">
        <f>IF(ConsolGeog[[#This Row],[LA Type]]="District",SUMIFS(ConsolGeog[population],ConsolGeog[LA Type],"District",ConsolGeog[County Name],ConsolGeog[[#This Row],[County Name]]),IF(ConsolGeog[[#This Row],[LA Type]]="Unitary",ConsolGeog[[#This Row],[population]],0))</f>
        <v>806892</v>
      </c>
      <c r="W253" s="115">
        <f>IF(ConsolGeog[[#This Row],[COUNTY: Sum of districts'' populations '[non additive!']]]=0,0,ConsolGeog[[#This Row],[population]]/ConsolGeog[[#This Row],[COUNTY: Sum of districts'' populations '[non additive!']]])</f>
        <v>7.5824273880519322E-2</v>
      </c>
      <c r="X253" s="125">
        <f>ConsolGeog[[#This Row],[COUNTY: Presented CS - 16-17 (2014) '[non additive!']]]*ConsolGeog[[#This Row],[County Stats Distribution Factor]]</f>
        <v>0</v>
      </c>
      <c r="Y253" s="125">
        <f>ConsolGeog[[#This Row],[COUNTY: Presented CS - 16-24 (2014) '[non additive!']]]*ConsolGeog[[#This Row],[County Stats Distribution Factor]]</f>
        <v>0</v>
      </c>
      <c r="Z253" s="125">
        <f>ConsolGeog[[#This Row],[COUNTY: Presented CS - 18-24 (2014) '[non additive!']]]*ConsolGeog[[#This Row],[County Stats Distribution Factor]]</f>
        <v>0</v>
      </c>
      <c r="AA253" s="125">
        <f>ConsolGeog[[#This Row],[COUNTY: Assessed CS - 16-17 (2014) '[non additive!']]]*ConsolGeog[[#This Row],[County Stats Distribution Factor]]</f>
        <v>0</v>
      </c>
      <c r="AB253" s="125">
        <f>ConsolGeog[[#This Row],[COUNTY: Assessed CS - 16-24 (2014) '[non additive!']]]*ConsolGeog[[#This Row],[County Stats Distribution Factor]]</f>
        <v>0</v>
      </c>
      <c r="AC253" s="125">
        <f>ConsolGeog[[#This Row],[COUNTY: Assessed CS - 18-24 (2014) '[non additive!']]]*ConsolGeog[[#This Row],[County Stats Distribution Factor]]</f>
        <v>0</v>
      </c>
      <c r="AD253" s="125" t="str">
        <f>IF(AND(ConsolGeog[[#This Row],[Presented HS - 16-17 (2014)]]+ConsolGeog[[#This Row],[Presented HS - 18-24 (2014)]]&lt;&gt;0,ConsolGeog[[#This Row],[Presented HS - 16-24 (2014)]]&lt;&gt;0),"ERROR","")</f>
        <v/>
      </c>
      <c r="AE253" s="125" t="str">
        <f>IF(AND(ConsolGeog[[#This Row],[Presented CS - 16-17 (2014)]]+ConsolGeog[[#This Row],[Presented CS - 18-24 (2014)]]&lt;&gt;0,ConsolGeog[[#This Row],[Presented CS - 16-24 (2014)]]&lt;&gt;0),"ERROR","")</f>
        <v/>
      </c>
      <c r="AF253" s="125" t="str">
        <f>IF(AND(ConsolGeog[[#This Row],[Assessed HS - 16-17 (2014)]]+ConsolGeog[[#This Row],[Assessed HS - 18-24 (2014)]]&lt;&gt;0,ConsolGeog[[#This Row],[Assessed HS - 16-24 (2014)]]&lt;&gt;0),"ERROR","")</f>
        <v/>
      </c>
      <c r="AG253" s="125" t="str">
        <f>IF(AND(ConsolGeog[[#This Row],[Assessed CS - 16-17 (2014)]]+ConsolGeog[[#This Row],[Assessed CS - 18-24 (2014)]]&lt;&gt;0,ConsolGeog[[#This Row],[Assessed CS - 16-24 (2014)]]&lt;&gt;0),"ERROR","")</f>
        <v/>
      </c>
      <c r="AH25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4" spans="1:35" s="35" customFormat="1" ht="15" customHeight="1">
      <c r="A254" s="38" t="s">
        <v>516</v>
      </c>
      <c r="B254" s="38" t="s">
        <v>148</v>
      </c>
      <c r="C254" s="38">
        <v>84214</v>
      </c>
      <c r="D254" s="38">
        <v>5424.98</v>
      </c>
      <c r="E254" s="38" t="s">
        <v>516</v>
      </c>
      <c r="F254" s="112" t="str">
        <f>IF(ISERROR(MATCH(ConsolGeog[[#This Row],[lad14cd]],CentrepointSourced[2014 ONS Code],0)),1,"")</f>
        <v/>
      </c>
      <c r="G254" s="113" t="str">
        <f>TRIM(IF(ConsolGeog[[#This Row],[Not in Centre Point Sourced?]]=1,INDEX(LKP_MissingLATypesDQ[TYPE],MATCH(ConsolGeog[[#This Row],[lad14cd]],LKP_MissingLATypesDQ[ONS_CODE],0)),INDEX(CentrepointSourced[LA Type DQ],MATCH(ConsolGeog[[#This Row],[lad14cd]],CentrepointSourced[2014 ONS Code],0))))</f>
        <v>District</v>
      </c>
      <c r="H254" s="113" t="str">
        <f>IF(OR(ConsolGeog[[#This Row],[LA Type]]="Unitary",ConsolGeog[[#This Row],[LA Type]]="District"),"England",INDEX(CentrepointSourced[Country],MATCH(ConsolGeog[[#This Row],[lad14cd]],CentrepointSourced[2014 ONS Code],0)))</f>
        <v>England</v>
      </c>
      <c r="I25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254" s="114">
        <f>SUMIFS(CentrepointSourced[Presented HS - 16-17],CentrepointSourced[2014 ONS Code],ConsolGeog[[#This Row],[lad14cd]],CentrepointSourced[Year],2014)</f>
        <v>9</v>
      </c>
      <c r="K254" s="114">
        <f>SUMIFS(CentrepointSourced[Presented HS - 16-24],CentrepointSourced[2014 ONS Code],ConsolGeog[[#This Row],[lad14cd]],CentrepointSourced[Year],2014)</f>
        <v>0</v>
      </c>
      <c r="L254" s="114">
        <f>SUMIFS(CentrepointSourced[Presented HS - 18-24],CentrepointSourced[2014 ONS Code],ConsolGeog[[#This Row],[lad14cd]],CentrepointSourced[Year],2014)</f>
        <v>43</v>
      </c>
      <c r="M254" s="114">
        <f>SUMIFS(CentrepointSourced[Assessed HS - 16-17],CentrepointSourced[2014 ONS Code],ConsolGeog[[#This Row],[lad14cd]],CentrepointSourced[Year],2014)</f>
        <v>0</v>
      </c>
      <c r="N254" s="114">
        <f>SUMIFS(CentrepointSourced[Assessed HS - 16-24],CentrepointSourced[2014 ONS Code],ConsolGeog[[#This Row],[lad14cd]],CentrepointSourced[Year],2014)</f>
        <v>0</v>
      </c>
      <c r="O254" s="114">
        <f>SUMIFS(CentrepointSourced[Assessed HS - 18-24],CentrepointSourced[2014 ONS Code],ConsolGeog[[#This Row],[lad14cd]],CentrepointSourced[Year],2014)</f>
        <v>0</v>
      </c>
      <c r="P254" s="114">
        <f>SUMIFS(CentrepointSourced[Presented CS - 16-17],CentrepointSourced[Local Authority DQ],ConsolGeog[[#This Row],[County Name]],CentrepointSourced[Year],2014)</f>
        <v>74</v>
      </c>
      <c r="Q254" s="114">
        <f>SUMIFS(CentrepointSourced[Presented CS - 16-24],CentrepointSourced[Local Authority DQ],ConsolGeog[[#This Row],[County Name]],CentrepointSourced[Year],2014)</f>
        <v>0</v>
      </c>
      <c r="R254" s="114">
        <f>SUMIFS(CentrepointSourced[Presented CS - 18-24],CentrepointSourced[Local Authority DQ],ConsolGeog[[#This Row],[County Name]],CentrepointSourced[Year],2014)</f>
        <v>0</v>
      </c>
      <c r="S254" s="114">
        <f>SUMIFS(CentrepointSourced[Assessed CS - 16-17],CentrepointSourced[Local Authority DQ],ConsolGeog[[#This Row],[County Name]],CentrepointSourced[Year],2014)</f>
        <v>73</v>
      </c>
      <c r="T254" s="114">
        <f>SUMIFS(CentrepointSourced[Assessed CS - 16-24],CentrepointSourced[Local Authority DQ],ConsolGeog[[#This Row],[County Name]],CentrepointSourced[Year],2014)</f>
        <v>0</v>
      </c>
      <c r="U254" s="114">
        <f>SUMIFS(CentrepointSourced[Assessed CS - 18-24],CentrepointSourced[Local Authority DQ],ConsolGeog[[#This Row],[County Name]],CentrepointSourced[Year],2014)</f>
        <v>0</v>
      </c>
      <c r="V254" s="114">
        <f>IF(ConsolGeog[[#This Row],[LA Type]]="District",SUMIFS(ConsolGeog[population],ConsolGeog[LA Type],"District",ConsolGeog[County Name],ConsolGeog[[#This Row],[County Name]]),IF(ConsolGeog[[#This Row],[LA Type]]="Unitary",ConsolGeog[[#This Row],[population]],0))</f>
        <v>566169</v>
      </c>
      <c r="W254" s="115">
        <f>IF(ConsolGeog[[#This Row],[COUNTY: Sum of districts'' populations '[non additive!']]]=0,0,ConsolGeog[[#This Row],[population]]/ConsolGeog[[#This Row],[COUNTY: Sum of districts'' populations '[non additive!']]])</f>
        <v>0.14874357303208052</v>
      </c>
      <c r="X254" s="125">
        <f>ConsolGeog[[#This Row],[COUNTY: Presented CS - 16-17 (2014) '[non additive!']]]*ConsolGeog[[#This Row],[County Stats Distribution Factor]]</f>
        <v>11.007024404373958</v>
      </c>
      <c r="Y254" s="125">
        <f>ConsolGeog[[#This Row],[COUNTY: Presented CS - 16-24 (2014) '[non additive!']]]*ConsolGeog[[#This Row],[County Stats Distribution Factor]]</f>
        <v>0</v>
      </c>
      <c r="Z254" s="125">
        <f>ConsolGeog[[#This Row],[COUNTY: Presented CS - 18-24 (2014) '[non additive!']]]*ConsolGeog[[#This Row],[County Stats Distribution Factor]]</f>
        <v>0</v>
      </c>
      <c r="AA254" s="125">
        <f>ConsolGeog[[#This Row],[COUNTY: Assessed CS - 16-17 (2014) '[non additive!']]]*ConsolGeog[[#This Row],[County Stats Distribution Factor]]</f>
        <v>10.858280831341878</v>
      </c>
      <c r="AB254" s="125">
        <f>ConsolGeog[[#This Row],[COUNTY: Assessed CS - 16-24 (2014) '[non additive!']]]*ConsolGeog[[#This Row],[County Stats Distribution Factor]]</f>
        <v>0</v>
      </c>
      <c r="AC254" s="125">
        <f>ConsolGeog[[#This Row],[COUNTY: Assessed CS - 18-24 (2014) '[non additive!']]]*ConsolGeog[[#This Row],[County Stats Distribution Factor]]</f>
        <v>0</v>
      </c>
      <c r="AD254" s="125" t="str">
        <f>IF(AND(ConsolGeog[[#This Row],[Presented HS - 16-17 (2014)]]+ConsolGeog[[#This Row],[Presented HS - 18-24 (2014)]]&lt;&gt;0,ConsolGeog[[#This Row],[Presented HS - 16-24 (2014)]]&lt;&gt;0),"ERROR","")</f>
        <v/>
      </c>
      <c r="AE254" s="125" t="str">
        <f>IF(AND(ConsolGeog[[#This Row],[Presented CS - 16-17 (2014)]]+ConsolGeog[[#This Row],[Presented CS - 18-24 (2014)]]&lt;&gt;0,ConsolGeog[[#This Row],[Presented CS - 16-24 (2014)]]&lt;&gt;0),"ERROR","")</f>
        <v/>
      </c>
      <c r="AF254" s="125" t="str">
        <f>IF(AND(ConsolGeog[[#This Row],[Assessed HS - 16-17 (2014)]]+ConsolGeog[[#This Row],[Assessed HS - 18-24 (2014)]]&lt;&gt;0,ConsolGeog[[#This Row],[Assessed HS - 16-24 (2014)]]&lt;&gt;0),"ERROR","")</f>
        <v/>
      </c>
      <c r="AG254" s="125" t="str">
        <f>IF(AND(ConsolGeog[[#This Row],[Assessed CS - 16-17 (2014)]]+ConsolGeog[[#This Row],[Assessed CS - 18-24 (2014)]]&lt;&gt;0,ConsolGeog[[#This Row],[Assessed CS - 16-24 (2014)]]&lt;&gt;0),"ERROR","")</f>
        <v/>
      </c>
      <c r="AH25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5" spans="1:35" s="35" customFormat="1">
      <c r="A255" s="38" t="s">
        <v>514</v>
      </c>
      <c r="B255" s="38" t="s">
        <v>515</v>
      </c>
      <c r="C255" s="38">
        <v>98768</v>
      </c>
      <c r="D255" s="38">
        <v>3327.91</v>
      </c>
      <c r="E255" s="38" t="s">
        <v>514</v>
      </c>
      <c r="F255" s="112" t="str">
        <f>IF(ISERROR(MATCH(ConsolGeog[[#This Row],[lad14cd]],CentrepointSourced[2014 ONS Code],0)),1,"")</f>
        <v/>
      </c>
      <c r="G255" s="113" t="str">
        <f>TRIM(IF(ConsolGeog[[#This Row],[Not in Centre Point Sourced?]]=1,INDEX(LKP_MissingLATypesDQ[TYPE],MATCH(ConsolGeog[[#This Row],[lad14cd]],LKP_MissingLATypesDQ[ONS_CODE],0)),INDEX(CentrepointSourced[LA Type DQ],MATCH(ConsolGeog[[#This Row],[lad14cd]],CentrepointSourced[2014 ONS Code],0))))</f>
        <v>District</v>
      </c>
      <c r="H255" s="113" t="str">
        <f>IF(OR(ConsolGeog[[#This Row],[LA Type]]="Unitary",ConsolGeog[[#This Row],[LA Type]]="District"),"England",INDEX(CentrepointSourced[Country],MATCH(ConsolGeog[[#This Row],[lad14cd]],CentrepointSourced[2014 ONS Code],0)))</f>
        <v>England</v>
      </c>
      <c r="I25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255" s="114">
        <f>SUMIFS(CentrepointSourced[Presented HS - 16-17],CentrepointSourced[2014 ONS Code],ConsolGeog[[#This Row],[lad14cd]],CentrepointSourced[Year],2014)</f>
        <v>0</v>
      </c>
      <c r="K255" s="114">
        <f>SUMIFS(CentrepointSourced[Presented HS - 16-24],CentrepointSourced[2014 ONS Code],ConsolGeog[[#This Row],[lad14cd]],CentrepointSourced[Year],2014)</f>
        <v>34</v>
      </c>
      <c r="L255" s="114">
        <f>SUMIFS(CentrepointSourced[Presented HS - 18-24],CentrepointSourced[2014 ONS Code],ConsolGeog[[#This Row],[lad14cd]],CentrepointSourced[Year],2014)</f>
        <v>121</v>
      </c>
      <c r="M255" s="114">
        <f>SUMIFS(CentrepointSourced[Assessed HS - 16-17],CentrepointSourced[2014 ONS Code],ConsolGeog[[#This Row],[lad14cd]],CentrepointSourced[Year],2014)</f>
        <v>0</v>
      </c>
      <c r="N255" s="114">
        <f>SUMIFS(CentrepointSourced[Assessed HS - 16-24],CentrepointSourced[2014 ONS Code],ConsolGeog[[#This Row],[lad14cd]],CentrepointSourced[Year],2014)</f>
        <v>0</v>
      </c>
      <c r="O255" s="114">
        <f>SUMIFS(CentrepointSourced[Assessed HS - 18-24],CentrepointSourced[2014 ONS Code],ConsolGeog[[#This Row],[lad14cd]],CentrepointSourced[Year],2014)</f>
        <v>0</v>
      </c>
      <c r="P255" s="114">
        <f>SUMIFS(CentrepointSourced[Presented CS - 16-17],CentrepointSourced[Local Authority DQ],ConsolGeog[[#This Row],[County Name]],CentrepointSourced[Year],2014)</f>
        <v>74</v>
      </c>
      <c r="Q255" s="114">
        <f>SUMIFS(CentrepointSourced[Presented CS - 16-24],CentrepointSourced[Local Authority DQ],ConsolGeog[[#This Row],[County Name]],CentrepointSourced[Year],2014)</f>
        <v>0</v>
      </c>
      <c r="R255" s="114">
        <f>SUMIFS(CentrepointSourced[Presented CS - 18-24],CentrepointSourced[Local Authority DQ],ConsolGeog[[#This Row],[County Name]],CentrepointSourced[Year],2014)</f>
        <v>0</v>
      </c>
      <c r="S255" s="114">
        <f>SUMIFS(CentrepointSourced[Assessed CS - 16-17],CentrepointSourced[Local Authority DQ],ConsolGeog[[#This Row],[County Name]],CentrepointSourced[Year],2014)</f>
        <v>73</v>
      </c>
      <c r="T255" s="114">
        <f>SUMIFS(CentrepointSourced[Assessed CS - 16-24],CentrepointSourced[Local Authority DQ],ConsolGeog[[#This Row],[County Name]],CentrepointSourced[Year],2014)</f>
        <v>0</v>
      </c>
      <c r="U255" s="114">
        <f>SUMIFS(CentrepointSourced[Assessed CS - 18-24],CentrepointSourced[Local Authority DQ],ConsolGeog[[#This Row],[County Name]],CentrepointSourced[Year],2014)</f>
        <v>0</v>
      </c>
      <c r="V255" s="114">
        <f>IF(ConsolGeog[[#This Row],[LA Type]]="District",SUMIFS(ConsolGeog[population],ConsolGeog[LA Type],"District",ConsolGeog[County Name],ConsolGeog[[#This Row],[County Name]]),IF(ConsolGeog[[#This Row],[LA Type]]="Unitary",ConsolGeog[[#This Row],[population]],0))</f>
        <v>566169</v>
      </c>
      <c r="W255" s="115">
        <f>IF(ConsolGeog[[#This Row],[COUNTY: Sum of districts'' populations '[non additive!']]]=0,0,ConsolGeog[[#This Row],[population]]/ConsolGeog[[#This Row],[COUNTY: Sum of districts'' populations '[non additive!']]])</f>
        <v>0.1744496784529001</v>
      </c>
      <c r="X255" s="125">
        <f>ConsolGeog[[#This Row],[COUNTY: Presented CS - 16-17 (2014) '[non additive!']]]*ConsolGeog[[#This Row],[County Stats Distribution Factor]]</f>
        <v>12.909276205514608</v>
      </c>
      <c r="Y255" s="125">
        <f>ConsolGeog[[#This Row],[COUNTY: Presented CS - 16-24 (2014) '[non additive!']]]*ConsolGeog[[#This Row],[County Stats Distribution Factor]]</f>
        <v>0</v>
      </c>
      <c r="Z255" s="125">
        <f>ConsolGeog[[#This Row],[COUNTY: Presented CS - 18-24 (2014) '[non additive!']]]*ConsolGeog[[#This Row],[County Stats Distribution Factor]]</f>
        <v>0</v>
      </c>
      <c r="AA255" s="125">
        <f>ConsolGeog[[#This Row],[COUNTY: Assessed CS - 16-17 (2014) '[non additive!']]]*ConsolGeog[[#This Row],[County Stats Distribution Factor]]</f>
        <v>12.734826527061708</v>
      </c>
      <c r="AB255" s="125">
        <f>ConsolGeog[[#This Row],[COUNTY: Assessed CS - 16-24 (2014) '[non additive!']]]*ConsolGeog[[#This Row],[County Stats Distribution Factor]]</f>
        <v>0</v>
      </c>
      <c r="AC255" s="125">
        <f>ConsolGeog[[#This Row],[COUNTY: Assessed CS - 18-24 (2014) '[non additive!']]]*ConsolGeog[[#This Row],[County Stats Distribution Factor]]</f>
        <v>0</v>
      </c>
      <c r="AD255" s="125" t="str">
        <f>IF(AND(ConsolGeog[[#This Row],[Presented HS - 16-17 (2014)]]+ConsolGeog[[#This Row],[Presented HS - 18-24 (2014)]]&lt;&gt;0,ConsolGeog[[#This Row],[Presented HS - 16-24 (2014)]]&lt;&gt;0),"ERROR","")</f>
        <v>ERROR</v>
      </c>
      <c r="AE255" s="125" t="str">
        <f>IF(AND(ConsolGeog[[#This Row],[Presented CS - 16-17 (2014)]]+ConsolGeog[[#This Row],[Presented CS - 18-24 (2014)]]&lt;&gt;0,ConsolGeog[[#This Row],[Presented CS - 16-24 (2014)]]&lt;&gt;0),"ERROR","")</f>
        <v/>
      </c>
      <c r="AF255" s="125" t="str">
        <f>IF(AND(ConsolGeog[[#This Row],[Assessed HS - 16-17 (2014)]]+ConsolGeog[[#This Row],[Assessed HS - 18-24 (2014)]]&lt;&gt;0,ConsolGeog[[#This Row],[Assessed HS - 16-24 (2014)]]&lt;&gt;0),"ERROR","")</f>
        <v/>
      </c>
      <c r="AG255" s="125" t="str">
        <f>IF(AND(ConsolGeog[[#This Row],[Assessed CS - 16-17 (2014)]]+ConsolGeog[[#This Row],[Assessed CS - 18-24 (2014)]]&lt;&gt;0,ConsolGeog[[#This Row],[Assessed CS - 16-24 (2014)]]&lt;&gt;0),"ERROR","")</f>
        <v/>
      </c>
      <c r="AH255" s="125" t="str">
        <f>IF(OR(ConsolGeog[[#This Row],[TEST: overlapping age ranges: Presented HS]]&lt;&gt;"",ConsolGeog[[#This Row],[TEST: overlapping age ranges: Presented CS]]&lt;&gt;"",ConsolGeog[[#This Row],[TEST: overlapping age ranges: Assessed HS]]&lt;&gt;"",ConsolGeog[[#This Row],[TEST: overlapping age ranges: Assessed CS]]&lt;&gt;""),"ERROR","")</f>
        <v>ERROR</v>
      </c>
      <c r="AI25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6" spans="1:35">
      <c r="A256" s="38" t="s">
        <v>512</v>
      </c>
      <c r="B256" s="38" t="s">
        <v>513</v>
      </c>
      <c r="C256" s="38">
        <v>116944</v>
      </c>
      <c r="D256" s="38">
        <v>66354.12</v>
      </c>
      <c r="E256" s="38" t="s">
        <v>512</v>
      </c>
      <c r="F256" s="116" t="str">
        <f>IF(ISERROR(MATCH(ConsolGeog[[#This Row],[lad14cd]],CentrepointSourced[2014 ONS Code],0)),1,"")</f>
        <v/>
      </c>
      <c r="G256" s="113" t="str">
        <f>TRIM(IF(ConsolGeog[[#This Row],[Not in Centre Point Sourced?]]=1,INDEX(LKP_MissingLATypesDQ[TYPE],MATCH(ConsolGeog[[#This Row],[lad14cd]],LKP_MissingLATypesDQ[ONS_CODE],0)),INDEX(CentrepointSourced[LA Type DQ],MATCH(ConsolGeog[[#This Row],[lad14cd]],CentrepointSourced[2014 ONS Code],0))))</f>
        <v>District</v>
      </c>
      <c r="H256" s="117" t="str">
        <f>IF(OR(ConsolGeog[[#This Row],[LA Type]]="Unitary",ConsolGeog[[#This Row],[LA Type]]="District"),"England",INDEX(CentrepointSourced[Country],MATCH(ConsolGeog[[#This Row],[lad14cd]],CentrepointSourced[2014 ONS Code],0)))</f>
        <v>England</v>
      </c>
      <c r="I25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256" s="114">
        <f>SUMIFS(CentrepointSourced[Presented HS - 16-17],CentrepointSourced[2014 ONS Code],ConsolGeog[[#This Row],[lad14cd]],CentrepointSourced[Year],2014)</f>
        <v>63</v>
      </c>
      <c r="K256" s="114">
        <f>SUMIFS(CentrepointSourced[Presented HS - 16-24],CentrepointSourced[2014 ONS Code],ConsolGeog[[#This Row],[lad14cd]],CentrepointSourced[Year],2014)</f>
        <v>0</v>
      </c>
      <c r="L256" s="114">
        <f>SUMIFS(CentrepointSourced[Presented HS - 18-24],CentrepointSourced[2014 ONS Code],ConsolGeog[[#This Row],[lad14cd]],CentrepointSourced[Year],2014)</f>
        <v>0</v>
      </c>
      <c r="M256" s="114">
        <f>SUMIFS(CentrepointSourced[Assessed HS - 16-17],CentrepointSourced[2014 ONS Code],ConsolGeog[[#This Row],[lad14cd]],CentrepointSourced[Year],2014)</f>
        <v>63</v>
      </c>
      <c r="N256" s="114">
        <f>SUMIFS(CentrepointSourced[Assessed HS - 16-24],CentrepointSourced[2014 ONS Code],ConsolGeog[[#This Row],[lad14cd]],CentrepointSourced[Year],2014)</f>
        <v>0</v>
      </c>
      <c r="O256" s="114">
        <f>SUMIFS(CentrepointSourced[Assessed HS - 18-24],CentrepointSourced[2014 ONS Code],ConsolGeog[[#This Row],[lad14cd]],CentrepointSourced[Year],2014)</f>
        <v>0</v>
      </c>
      <c r="P256" s="114">
        <f>SUMIFS(CentrepointSourced[Presented CS - 16-17],CentrepointSourced[Local Authority DQ],ConsolGeog[[#This Row],[County Name]],CentrepointSourced[Year],2014)</f>
        <v>74</v>
      </c>
      <c r="Q256" s="114">
        <f>SUMIFS(CentrepointSourced[Presented CS - 16-24],CentrepointSourced[Local Authority DQ],ConsolGeog[[#This Row],[County Name]],CentrepointSourced[Year],2014)</f>
        <v>0</v>
      </c>
      <c r="R256" s="114">
        <f>SUMIFS(CentrepointSourced[Presented CS - 18-24],CentrepointSourced[Local Authority DQ],ConsolGeog[[#This Row],[County Name]],CentrepointSourced[Year],2014)</f>
        <v>0</v>
      </c>
      <c r="S256" s="114">
        <f>SUMIFS(CentrepointSourced[Assessed CS - 16-17],CentrepointSourced[Local Authority DQ],ConsolGeog[[#This Row],[County Name]],CentrepointSourced[Year],2014)</f>
        <v>73</v>
      </c>
      <c r="T256" s="114">
        <f>SUMIFS(CentrepointSourced[Assessed CS - 16-24],CentrepointSourced[Local Authority DQ],ConsolGeog[[#This Row],[County Name]],CentrepointSourced[Year],2014)</f>
        <v>0</v>
      </c>
      <c r="U256" s="114">
        <f>SUMIFS(CentrepointSourced[Assessed CS - 18-24],CentrepointSourced[Local Authority DQ],ConsolGeog[[#This Row],[County Name]],CentrepointSourced[Year],2014)</f>
        <v>0</v>
      </c>
      <c r="V256" s="114">
        <f>IF(ConsolGeog[[#This Row],[LA Type]]="District",SUMIFS(ConsolGeog[population],ConsolGeog[LA Type],"District",ConsolGeog[County Name],ConsolGeog[[#This Row],[County Name]]),IF(ConsolGeog[[#This Row],[LA Type]]="Unitary",ConsolGeog[[#This Row],[population]],0))</f>
        <v>566169</v>
      </c>
      <c r="W256" s="115">
        <f>IF(ConsolGeog[[#This Row],[COUNTY: Sum of districts'' populations '[non additive!']]]=0,0,ConsolGeog[[#This Row],[population]]/ConsolGeog[[#This Row],[COUNTY: Sum of districts'' populations '[non additive!']]])</f>
        <v>0.20655316698724233</v>
      </c>
      <c r="X256" s="125">
        <f>ConsolGeog[[#This Row],[COUNTY: Presented CS - 16-17 (2014) '[non additive!']]]*ConsolGeog[[#This Row],[County Stats Distribution Factor]]</f>
        <v>15.284934357055931</v>
      </c>
      <c r="Y256" s="125">
        <f>ConsolGeog[[#This Row],[COUNTY: Presented CS - 16-24 (2014) '[non additive!']]]*ConsolGeog[[#This Row],[County Stats Distribution Factor]]</f>
        <v>0</v>
      </c>
      <c r="Z256" s="125">
        <f>ConsolGeog[[#This Row],[COUNTY: Presented CS - 18-24 (2014) '[non additive!']]]*ConsolGeog[[#This Row],[County Stats Distribution Factor]]</f>
        <v>0</v>
      </c>
      <c r="AA256" s="125">
        <f>ConsolGeog[[#This Row],[COUNTY: Assessed CS - 16-17 (2014) '[non additive!']]]*ConsolGeog[[#This Row],[County Stats Distribution Factor]]</f>
        <v>15.07838119006869</v>
      </c>
      <c r="AB256" s="125">
        <f>ConsolGeog[[#This Row],[COUNTY: Assessed CS - 16-24 (2014) '[non additive!']]]*ConsolGeog[[#This Row],[County Stats Distribution Factor]]</f>
        <v>0</v>
      </c>
      <c r="AC256" s="125">
        <f>ConsolGeog[[#This Row],[COUNTY: Assessed CS - 18-24 (2014) '[non additive!']]]*ConsolGeog[[#This Row],[County Stats Distribution Factor]]</f>
        <v>0</v>
      </c>
      <c r="AD256" s="125" t="str">
        <f>IF(AND(ConsolGeog[[#This Row],[Presented HS - 16-17 (2014)]]+ConsolGeog[[#This Row],[Presented HS - 18-24 (2014)]]&lt;&gt;0,ConsolGeog[[#This Row],[Presented HS - 16-24 (2014)]]&lt;&gt;0),"ERROR","")</f>
        <v/>
      </c>
      <c r="AE256" s="125" t="str">
        <f>IF(AND(ConsolGeog[[#This Row],[Presented CS - 16-17 (2014)]]+ConsolGeog[[#This Row],[Presented CS - 18-24 (2014)]]&lt;&gt;0,ConsolGeog[[#This Row],[Presented CS - 16-24 (2014)]]&lt;&gt;0),"ERROR","")</f>
        <v/>
      </c>
      <c r="AF256" s="125" t="str">
        <f>IF(AND(ConsolGeog[[#This Row],[Assessed HS - 16-17 (2014)]]+ConsolGeog[[#This Row],[Assessed HS - 18-24 (2014)]]&lt;&gt;0,ConsolGeog[[#This Row],[Assessed HS - 16-24 (2014)]]&lt;&gt;0),"ERROR","")</f>
        <v/>
      </c>
      <c r="AG256" s="125" t="str">
        <f>IF(AND(ConsolGeog[[#This Row],[Assessed CS - 16-17 (2014)]]+ConsolGeog[[#This Row],[Assessed CS - 18-24 (2014)]]&lt;&gt;0,ConsolGeog[[#This Row],[Assessed CS - 16-24 (2014)]]&lt;&gt;0),"ERROR","")</f>
        <v/>
      </c>
      <c r="AH25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7" spans="1:35" ht="15" customHeight="1">
      <c r="A257" s="38" t="s">
        <v>511</v>
      </c>
      <c r="B257" s="38" t="s">
        <v>221</v>
      </c>
      <c r="C257" s="38">
        <v>97975</v>
      </c>
      <c r="D257" s="38">
        <v>19540.66</v>
      </c>
      <c r="E257" s="38" t="s">
        <v>511</v>
      </c>
      <c r="F257" s="116" t="str">
        <f>IF(ISERROR(MATCH(ConsolGeog[[#This Row],[lad14cd]],CentrepointSourced[2014 ONS Code],0)),1,"")</f>
        <v/>
      </c>
      <c r="G257" s="113" t="str">
        <f>TRIM(IF(ConsolGeog[[#This Row],[Not in Centre Point Sourced?]]=1,INDEX(LKP_MissingLATypesDQ[TYPE],MATCH(ConsolGeog[[#This Row],[lad14cd]],LKP_MissingLATypesDQ[ONS_CODE],0)),INDEX(CentrepointSourced[LA Type DQ],MATCH(ConsolGeog[[#This Row],[lad14cd]],CentrepointSourced[2014 ONS Code],0))))</f>
        <v>District</v>
      </c>
      <c r="H257" s="117" t="str">
        <f>IF(OR(ConsolGeog[[#This Row],[LA Type]]="Unitary",ConsolGeog[[#This Row],[LA Type]]="District"),"England",INDEX(CentrepointSourced[Country],MATCH(ConsolGeog[[#This Row],[lad14cd]],CentrepointSourced[2014 ONS Code],0)))</f>
        <v>England</v>
      </c>
      <c r="I25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Worcestershire</v>
      </c>
      <c r="J257" s="114">
        <f>SUMIFS(CentrepointSourced[Presented HS - 16-17],CentrepointSourced[2014 ONS Code],ConsolGeog[[#This Row],[lad14cd]],CentrepointSourced[Year],2014)</f>
        <v>0</v>
      </c>
      <c r="K257" s="114">
        <f>SUMIFS(CentrepointSourced[Presented HS - 16-24],CentrepointSourced[2014 ONS Code],ConsolGeog[[#This Row],[lad14cd]],CentrepointSourced[Year],2014)</f>
        <v>0</v>
      </c>
      <c r="L257" s="114">
        <f>SUMIFS(CentrepointSourced[Presented HS - 18-24],CentrepointSourced[2014 ONS Code],ConsolGeog[[#This Row],[lad14cd]],CentrepointSourced[Year],2014)</f>
        <v>0</v>
      </c>
      <c r="M257" s="114">
        <f>SUMIFS(CentrepointSourced[Assessed HS - 16-17],CentrepointSourced[2014 ONS Code],ConsolGeog[[#This Row],[lad14cd]],CentrepointSourced[Year],2014)</f>
        <v>0</v>
      </c>
      <c r="N257" s="114">
        <f>SUMIFS(CentrepointSourced[Assessed HS - 16-24],CentrepointSourced[2014 ONS Code],ConsolGeog[[#This Row],[lad14cd]],CentrepointSourced[Year],2014)</f>
        <v>0</v>
      </c>
      <c r="O257" s="114">
        <f>SUMIFS(CentrepointSourced[Assessed HS - 18-24],CentrepointSourced[2014 ONS Code],ConsolGeog[[#This Row],[lad14cd]],CentrepointSourced[Year],2014)</f>
        <v>0</v>
      </c>
      <c r="P257" s="114">
        <f>SUMIFS(CentrepointSourced[Presented CS - 16-17],CentrepointSourced[Local Authority DQ],ConsolGeog[[#This Row],[County Name]],CentrepointSourced[Year],2014)</f>
        <v>74</v>
      </c>
      <c r="Q257" s="114">
        <f>SUMIFS(CentrepointSourced[Presented CS - 16-24],CentrepointSourced[Local Authority DQ],ConsolGeog[[#This Row],[County Name]],CentrepointSourced[Year],2014)</f>
        <v>0</v>
      </c>
      <c r="R257" s="114">
        <f>SUMIFS(CentrepointSourced[Presented CS - 18-24],CentrepointSourced[Local Authority DQ],ConsolGeog[[#This Row],[County Name]],CentrepointSourced[Year],2014)</f>
        <v>0</v>
      </c>
      <c r="S257" s="114">
        <f>SUMIFS(CentrepointSourced[Assessed CS - 16-17],CentrepointSourced[Local Authority DQ],ConsolGeog[[#This Row],[County Name]],CentrepointSourced[Year],2014)</f>
        <v>73</v>
      </c>
      <c r="T257" s="114">
        <f>SUMIFS(CentrepointSourced[Assessed CS - 16-24],CentrepointSourced[Local Authority DQ],ConsolGeog[[#This Row],[County Name]],CentrepointSourced[Year],2014)</f>
        <v>0</v>
      </c>
      <c r="U257" s="114">
        <f>SUMIFS(CentrepointSourced[Assessed CS - 18-24],CentrepointSourced[Local Authority DQ],ConsolGeog[[#This Row],[County Name]],CentrepointSourced[Year],2014)</f>
        <v>0</v>
      </c>
      <c r="V257" s="114">
        <f>IF(ConsolGeog[[#This Row],[LA Type]]="District",SUMIFS(ConsolGeog[population],ConsolGeog[LA Type],"District",ConsolGeog[County Name],ConsolGeog[[#This Row],[County Name]]),IF(ConsolGeog[[#This Row],[LA Type]]="Unitary",ConsolGeog[[#This Row],[population]],0))</f>
        <v>566169</v>
      </c>
      <c r="W257" s="115">
        <f>IF(ConsolGeog[[#This Row],[COUNTY: Sum of districts'' populations '[non additive!']]]=0,0,ConsolGeog[[#This Row],[population]]/ConsolGeog[[#This Row],[COUNTY: Sum of districts'' populations '[non additive!']]])</f>
        <v>0.17304903659508028</v>
      </c>
      <c r="X257" s="125">
        <f>ConsolGeog[[#This Row],[COUNTY: Presented CS - 16-17 (2014) '[non additive!']]]*ConsolGeog[[#This Row],[County Stats Distribution Factor]]</f>
        <v>12.805628708035941</v>
      </c>
      <c r="Y257" s="125">
        <f>ConsolGeog[[#This Row],[COUNTY: Presented CS - 16-24 (2014) '[non additive!']]]*ConsolGeog[[#This Row],[County Stats Distribution Factor]]</f>
        <v>0</v>
      </c>
      <c r="Z257" s="125">
        <f>ConsolGeog[[#This Row],[COUNTY: Presented CS - 18-24 (2014) '[non additive!']]]*ConsolGeog[[#This Row],[County Stats Distribution Factor]]</f>
        <v>0</v>
      </c>
      <c r="AA257" s="125">
        <f>ConsolGeog[[#This Row],[COUNTY: Assessed CS - 16-17 (2014) '[non additive!']]]*ConsolGeog[[#This Row],[County Stats Distribution Factor]]</f>
        <v>12.63257967144086</v>
      </c>
      <c r="AB257" s="125">
        <f>ConsolGeog[[#This Row],[COUNTY: Assessed CS - 16-24 (2014) '[non additive!']]]*ConsolGeog[[#This Row],[County Stats Distribution Factor]]</f>
        <v>0</v>
      </c>
      <c r="AC257" s="125">
        <f>ConsolGeog[[#This Row],[COUNTY: Assessed CS - 18-24 (2014) '[non additive!']]]*ConsolGeog[[#This Row],[County Stats Distribution Factor]]</f>
        <v>0</v>
      </c>
      <c r="AD257" s="125" t="str">
        <f>IF(AND(ConsolGeog[[#This Row],[Presented HS - 16-17 (2014)]]+ConsolGeog[[#This Row],[Presented HS - 18-24 (2014)]]&lt;&gt;0,ConsolGeog[[#This Row],[Presented HS - 16-24 (2014)]]&lt;&gt;0),"ERROR","")</f>
        <v/>
      </c>
      <c r="AE257" s="125" t="str">
        <f>IF(AND(ConsolGeog[[#This Row],[Presented CS - 16-17 (2014)]]+ConsolGeog[[#This Row],[Presented CS - 18-24 (2014)]]&lt;&gt;0,ConsolGeog[[#This Row],[Presented CS - 16-24 (2014)]]&lt;&gt;0),"ERROR","")</f>
        <v/>
      </c>
      <c r="AF257" s="125" t="str">
        <f>IF(AND(ConsolGeog[[#This Row],[Assessed HS - 16-17 (2014)]]+ConsolGeog[[#This Row],[Assessed HS - 18-24 (2014)]]&lt;&gt;0,ConsolGeog[[#This Row],[Assessed HS - 16-24 (2014)]]&lt;&gt;0),"ERROR","")</f>
        <v/>
      </c>
      <c r="AG257" s="125" t="str">
        <f>IF(AND(ConsolGeog[[#This Row],[Assessed CS - 16-17 (2014)]]+ConsolGeog[[#This Row],[Assessed CS - 18-24 (2014)]]&lt;&gt;0,ConsolGeog[[#This Row],[Assessed CS - 16-24 (2014)]]&lt;&gt;0),"ERROR","")</f>
        <v/>
      </c>
      <c r="AH25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58" spans="1:35" ht="15" customHeight="1">
      <c r="A258" s="38" t="s">
        <v>510</v>
      </c>
      <c r="B258" s="38" t="s">
        <v>116</v>
      </c>
      <c r="C258" s="38">
        <v>140664</v>
      </c>
      <c r="D258" s="38">
        <v>16117.63</v>
      </c>
      <c r="E258" s="38" t="s">
        <v>509</v>
      </c>
      <c r="F258" s="116" t="str">
        <f>IF(ISERROR(MATCH(ConsolGeog[[#This Row],[lad14cd]],CentrepointSourced[2014 ONS Code],0)),1,"")</f>
        <v/>
      </c>
      <c r="G258" s="113" t="str">
        <f>TRIM(IF(ConsolGeog[[#This Row],[Not in Centre Point Sourced?]]=1,INDEX(LKP_MissingLATypesDQ[TYPE],MATCH(ConsolGeog[[#This Row],[lad14cd]],LKP_MissingLATypesDQ[ONS_CODE],0)),INDEX(CentrepointSourced[LA Type DQ],MATCH(ConsolGeog[[#This Row],[lad14cd]],CentrepointSourced[2014 ONS Code],0))))</f>
        <v>District</v>
      </c>
      <c r="H258" s="117" t="str">
        <f>IF(OR(ConsolGeog[[#This Row],[LA Type]]="Unitary",ConsolGeog[[#This Row],[LA Type]]="District"),"England",INDEX(CentrepointSourced[Country],MATCH(ConsolGeog[[#This Row],[lad14cd]],CentrepointSourced[2014 ONS Code],0)))</f>
        <v>England</v>
      </c>
      <c r="I25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258" s="114">
        <f>SUMIFS(CentrepointSourced[Presented HS - 16-17],CentrepointSourced[2014 ONS Code],ConsolGeog[[#This Row],[lad14cd]],CentrepointSourced[Year],2014)</f>
        <v>0</v>
      </c>
      <c r="K258" s="114">
        <f>SUMIFS(CentrepointSourced[Presented HS - 16-24],CentrepointSourced[2014 ONS Code],ConsolGeog[[#This Row],[lad14cd]],CentrepointSourced[Year],2014)</f>
        <v>0</v>
      </c>
      <c r="L258" s="114">
        <f>SUMIFS(CentrepointSourced[Presented HS - 18-24],CentrepointSourced[2014 ONS Code],ConsolGeog[[#This Row],[lad14cd]],CentrepointSourced[Year],2014)</f>
        <v>0</v>
      </c>
      <c r="M258" s="114">
        <f>SUMIFS(CentrepointSourced[Assessed HS - 16-17],CentrepointSourced[2014 ONS Code],ConsolGeog[[#This Row],[lad14cd]],CentrepointSourced[Year],2014)</f>
        <v>8</v>
      </c>
      <c r="N258" s="114">
        <f>SUMIFS(CentrepointSourced[Assessed HS - 16-24],CentrepointSourced[2014 ONS Code],ConsolGeog[[#This Row],[lad14cd]],CentrepointSourced[Year],2014)</f>
        <v>0</v>
      </c>
      <c r="O258" s="114">
        <f>SUMIFS(CentrepointSourced[Assessed HS - 18-24],CentrepointSourced[2014 ONS Code],ConsolGeog[[#This Row],[lad14cd]],CentrepointSourced[Year],2014)</f>
        <v>26</v>
      </c>
      <c r="P258" s="114">
        <f>SUMIFS(CentrepointSourced[Presented CS - 16-17],CentrepointSourced[Local Authority DQ],ConsolGeog[[#This Row],[County Name]],CentrepointSourced[Year],2014)</f>
        <v>0</v>
      </c>
      <c r="Q258" s="114">
        <f>SUMIFS(CentrepointSourced[Presented CS - 16-24],CentrepointSourced[Local Authority DQ],ConsolGeog[[#This Row],[County Name]],CentrepointSourced[Year],2014)</f>
        <v>0</v>
      </c>
      <c r="R258" s="114">
        <f>SUMIFS(CentrepointSourced[Presented CS - 18-24],CentrepointSourced[Local Authority DQ],ConsolGeog[[#This Row],[County Name]],CentrepointSourced[Year],2014)</f>
        <v>0</v>
      </c>
      <c r="S258" s="114">
        <f>SUMIFS(CentrepointSourced[Assessed CS - 16-17],CentrepointSourced[Local Authority DQ],ConsolGeog[[#This Row],[County Name]],CentrepointSourced[Year],2014)</f>
        <v>0</v>
      </c>
      <c r="T258" s="114">
        <f>SUMIFS(CentrepointSourced[Assessed CS - 16-24],CentrepointSourced[Local Authority DQ],ConsolGeog[[#This Row],[County Name]],CentrepointSourced[Year],2014)</f>
        <v>0</v>
      </c>
      <c r="U258" s="114">
        <f>SUMIFS(CentrepointSourced[Assessed CS - 18-24],CentrepointSourced[Local Authority DQ],ConsolGeog[[#This Row],[County Name]],CentrepointSourced[Year],2014)</f>
        <v>0</v>
      </c>
      <c r="V258" s="114">
        <f>IF(ConsolGeog[[#This Row],[LA Type]]="District",SUMIFS(ConsolGeog[population],ConsolGeog[LA Type],"District",ConsolGeog[County Name],ConsolGeog[[#This Row],[County Name]]),IF(ConsolGeog[[#This Row],[LA Type]]="Unitary",ConsolGeog[[#This Row],[population]],0))</f>
        <v>1116062</v>
      </c>
      <c r="W258" s="115">
        <f>IF(ConsolGeog[[#This Row],[COUNTY: Sum of districts'' populations '[non additive!']]]=0,0,ConsolGeog[[#This Row],[population]]/ConsolGeog[[#This Row],[COUNTY: Sum of districts'' populations '[non additive!']]])</f>
        <v>0.12603600875220194</v>
      </c>
      <c r="X258" s="125">
        <f>ConsolGeog[[#This Row],[COUNTY: Presented CS - 16-17 (2014) '[non additive!']]]*ConsolGeog[[#This Row],[County Stats Distribution Factor]]</f>
        <v>0</v>
      </c>
      <c r="Y258" s="125">
        <f>ConsolGeog[[#This Row],[COUNTY: Presented CS - 16-24 (2014) '[non additive!']]]*ConsolGeog[[#This Row],[County Stats Distribution Factor]]</f>
        <v>0</v>
      </c>
      <c r="Z258" s="125">
        <f>ConsolGeog[[#This Row],[COUNTY: Presented CS - 18-24 (2014) '[non additive!']]]*ConsolGeog[[#This Row],[County Stats Distribution Factor]]</f>
        <v>0</v>
      </c>
      <c r="AA258" s="125">
        <f>ConsolGeog[[#This Row],[COUNTY: Assessed CS - 16-17 (2014) '[non additive!']]]*ConsolGeog[[#This Row],[County Stats Distribution Factor]]</f>
        <v>0</v>
      </c>
      <c r="AB258" s="125">
        <f>ConsolGeog[[#This Row],[COUNTY: Assessed CS - 16-24 (2014) '[non additive!']]]*ConsolGeog[[#This Row],[County Stats Distribution Factor]]</f>
        <v>0</v>
      </c>
      <c r="AC258" s="125">
        <f>ConsolGeog[[#This Row],[COUNTY: Assessed CS - 18-24 (2014) '[non additive!']]]*ConsolGeog[[#This Row],[County Stats Distribution Factor]]</f>
        <v>0</v>
      </c>
      <c r="AD258" s="125" t="str">
        <f>IF(AND(ConsolGeog[[#This Row],[Presented HS - 16-17 (2014)]]+ConsolGeog[[#This Row],[Presented HS - 18-24 (2014)]]&lt;&gt;0,ConsolGeog[[#This Row],[Presented HS - 16-24 (2014)]]&lt;&gt;0),"ERROR","")</f>
        <v/>
      </c>
      <c r="AE258" s="125" t="str">
        <f>IF(AND(ConsolGeog[[#This Row],[Presented CS - 16-17 (2014)]]+ConsolGeog[[#This Row],[Presented CS - 18-24 (2014)]]&lt;&gt;0,ConsolGeog[[#This Row],[Presented CS - 16-24 (2014)]]&lt;&gt;0),"ERROR","")</f>
        <v/>
      </c>
      <c r="AF258" s="125" t="str">
        <f>IF(AND(ConsolGeog[[#This Row],[Assessed HS - 16-17 (2014)]]+ConsolGeog[[#This Row],[Assessed HS - 18-24 (2014)]]&lt;&gt;0,ConsolGeog[[#This Row],[Assessed HS - 16-24 (2014)]]&lt;&gt;0),"ERROR","")</f>
        <v/>
      </c>
      <c r="AG258" s="125" t="str">
        <f>IF(AND(ConsolGeog[[#This Row],[Assessed CS - 16-17 (2014)]]+ConsolGeog[[#This Row],[Assessed CS - 18-24 (2014)]]&lt;&gt;0,ConsolGeog[[#This Row],[Assessed CS - 16-24 (2014)]]&lt;&gt;0),"ERROR","")</f>
        <v/>
      </c>
      <c r="AH25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59" spans="1:35">
      <c r="A259" s="38" t="s">
        <v>507</v>
      </c>
      <c r="B259" s="38" t="s">
        <v>508</v>
      </c>
      <c r="C259" s="38">
        <v>258249</v>
      </c>
      <c r="D259" s="38">
        <v>3881.4</v>
      </c>
      <c r="E259" s="38" t="s">
        <v>507</v>
      </c>
      <c r="F259" s="116">
        <f>IF(ISERROR(MATCH(ConsolGeog[[#This Row],[lad14cd]],CentrepointSourced[2014 ONS Code],0)),1,"")</f>
        <v>1</v>
      </c>
      <c r="G259" s="113" t="str">
        <f>TRIM(IF(ConsolGeog[[#This Row],[Not in Centre Point Sourced?]]=1,INDEX(LKP_MissingLATypesDQ[TYPE],MATCH(ConsolGeog[[#This Row],[lad14cd]],LKP_MissingLATypesDQ[ONS_CODE],0)),INDEX(CentrepointSourced[LA Type DQ],MATCH(ConsolGeog[[#This Row],[lad14cd]],CentrepointSourced[2014 ONS Code],0))))</f>
        <v>Unitary</v>
      </c>
      <c r="H259" s="117" t="str">
        <f>IF(OR(ConsolGeog[[#This Row],[LA Type]]="Unitary",ConsolGeog[[#This Row],[LA Type]]="District"),"England",INDEX(CentrepointSourced[Country],MATCH(ConsolGeog[[#This Row],[lad14cd]],CentrepointSourced[2014 ONS Code],0)))</f>
        <v>England</v>
      </c>
      <c r="I25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Waltham Forest</v>
      </c>
      <c r="J259" s="114">
        <f>SUMIFS(CentrepointSourced[Presented HS - 16-17],CentrepointSourced[2014 ONS Code],ConsolGeog[[#This Row],[lad14cd]],CentrepointSourced[Year],2014)</f>
        <v>0</v>
      </c>
      <c r="K259" s="114">
        <f>SUMIFS(CentrepointSourced[Presented HS - 16-24],CentrepointSourced[2014 ONS Code],ConsolGeog[[#This Row],[lad14cd]],CentrepointSourced[Year],2014)</f>
        <v>0</v>
      </c>
      <c r="L259" s="114">
        <f>SUMIFS(CentrepointSourced[Presented HS - 18-24],CentrepointSourced[2014 ONS Code],ConsolGeog[[#This Row],[lad14cd]],CentrepointSourced[Year],2014)</f>
        <v>0</v>
      </c>
      <c r="M259" s="114">
        <f>SUMIFS(CentrepointSourced[Assessed HS - 16-17],CentrepointSourced[2014 ONS Code],ConsolGeog[[#This Row],[lad14cd]],CentrepointSourced[Year],2014)</f>
        <v>0</v>
      </c>
      <c r="N259" s="114">
        <f>SUMIFS(CentrepointSourced[Assessed HS - 16-24],CentrepointSourced[2014 ONS Code],ConsolGeog[[#This Row],[lad14cd]],CentrepointSourced[Year],2014)</f>
        <v>0</v>
      </c>
      <c r="O259" s="114">
        <f>SUMIFS(CentrepointSourced[Assessed HS - 18-24],CentrepointSourced[2014 ONS Code],ConsolGeog[[#This Row],[lad14cd]],CentrepointSourced[Year],2014)</f>
        <v>0</v>
      </c>
      <c r="P259" s="114">
        <f>SUMIFS(CentrepointSourced[Presented CS - 16-17],CentrepointSourced[Local Authority DQ],ConsolGeog[[#This Row],[County Name]],CentrepointSourced[Year],2014)</f>
        <v>0</v>
      </c>
      <c r="Q259" s="114">
        <f>SUMIFS(CentrepointSourced[Presented CS - 16-24],CentrepointSourced[Local Authority DQ],ConsolGeog[[#This Row],[County Name]],CentrepointSourced[Year],2014)</f>
        <v>0</v>
      </c>
      <c r="R259" s="114">
        <f>SUMIFS(CentrepointSourced[Presented CS - 18-24],CentrepointSourced[Local Authority DQ],ConsolGeog[[#This Row],[County Name]],CentrepointSourced[Year],2014)</f>
        <v>0</v>
      </c>
      <c r="S259" s="114">
        <f>SUMIFS(CentrepointSourced[Assessed CS - 16-17],CentrepointSourced[Local Authority DQ],ConsolGeog[[#This Row],[County Name]],CentrepointSourced[Year],2014)</f>
        <v>0</v>
      </c>
      <c r="T259" s="114">
        <f>SUMIFS(CentrepointSourced[Assessed CS - 16-24],CentrepointSourced[Local Authority DQ],ConsolGeog[[#This Row],[County Name]],CentrepointSourced[Year],2014)</f>
        <v>0</v>
      </c>
      <c r="U259" s="114">
        <f>SUMIFS(CentrepointSourced[Assessed CS - 18-24],CentrepointSourced[Local Authority DQ],ConsolGeog[[#This Row],[County Name]],CentrepointSourced[Year],2014)</f>
        <v>0</v>
      </c>
      <c r="V259" s="114">
        <f>IF(ConsolGeog[[#This Row],[LA Type]]="District",SUMIFS(ConsolGeog[population],ConsolGeog[LA Type],"District",ConsolGeog[County Name],ConsolGeog[[#This Row],[County Name]]),IF(ConsolGeog[[#This Row],[LA Type]]="Unitary",ConsolGeog[[#This Row],[population]],0))</f>
        <v>258249</v>
      </c>
      <c r="W259" s="115">
        <f>IF(ConsolGeog[[#This Row],[COUNTY: Sum of districts'' populations '[non additive!']]]=0,0,ConsolGeog[[#This Row],[population]]/ConsolGeog[[#This Row],[COUNTY: Sum of districts'' populations '[non additive!']]])</f>
        <v>1</v>
      </c>
      <c r="X259" s="125">
        <f>ConsolGeog[[#This Row],[COUNTY: Presented CS - 16-17 (2014) '[non additive!']]]*ConsolGeog[[#This Row],[County Stats Distribution Factor]]</f>
        <v>0</v>
      </c>
      <c r="Y259" s="125">
        <f>ConsolGeog[[#This Row],[COUNTY: Presented CS - 16-24 (2014) '[non additive!']]]*ConsolGeog[[#This Row],[County Stats Distribution Factor]]</f>
        <v>0</v>
      </c>
      <c r="Z259" s="125">
        <f>ConsolGeog[[#This Row],[COUNTY: Presented CS - 18-24 (2014) '[non additive!']]]*ConsolGeog[[#This Row],[County Stats Distribution Factor]]</f>
        <v>0</v>
      </c>
      <c r="AA259" s="125">
        <f>ConsolGeog[[#This Row],[COUNTY: Assessed CS - 16-17 (2014) '[non additive!']]]*ConsolGeog[[#This Row],[County Stats Distribution Factor]]</f>
        <v>0</v>
      </c>
      <c r="AB259" s="125">
        <f>ConsolGeog[[#This Row],[COUNTY: Assessed CS - 16-24 (2014) '[non additive!']]]*ConsolGeog[[#This Row],[County Stats Distribution Factor]]</f>
        <v>0</v>
      </c>
      <c r="AC259" s="125">
        <f>ConsolGeog[[#This Row],[COUNTY: Assessed CS - 18-24 (2014) '[non additive!']]]*ConsolGeog[[#This Row],[County Stats Distribution Factor]]</f>
        <v>0</v>
      </c>
      <c r="AD259" s="125" t="str">
        <f>IF(AND(ConsolGeog[[#This Row],[Presented HS - 16-17 (2014)]]+ConsolGeog[[#This Row],[Presented HS - 18-24 (2014)]]&lt;&gt;0,ConsolGeog[[#This Row],[Presented HS - 16-24 (2014)]]&lt;&gt;0),"ERROR","")</f>
        <v/>
      </c>
      <c r="AE259" s="125" t="str">
        <f>IF(AND(ConsolGeog[[#This Row],[Presented CS - 16-17 (2014)]]+ConsolGeog[[#This Row],[Presented CS - 18-24 (2014)]]&lt;&gt;0,ConsolGeog[[#This Row],[Presented CS - 16-24 (2014)]]&lt;&gt;0),"ERROR","")</f>
        <v/>
      </c>
      <c r="AF259" s="125" t="str">
        <f>IF(AND(ConsolGeog[[#This Row],[Assessed HS - 16-17 (2014)]]+ConsolGeog[[#This Row],[Assessed HS - 18-24 (2014)]]&lt;&gt;0,ConsolGeog[[#This Row],[Assessed HS - 16-24 (2014)]]&lt;&gt;0),"ERROR","")</f>
        <v/>
      </c>
      <c r="AG259" s="125" t="str">
        <f>IF(AND(ConsolGeog[[#This Row],[Assessed CS - 16-17 (2014)]]+ConsolGeog[[#This Row],[Assessed CS - 18-24 (2014)]]&lt;&gt;0,ConsolGeog[[#This Row],[Assessed CS - 16-24 (2014)]]&lt;&gt;0),"ERROR","")</f>
        <v/>
      </c>
      <c r="AH25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5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0" spans="1:35" s="35" customFormat="1">
      <c r="A260" s="38" t="s">
        <v>506</v>
      </c>
      <c r="B260" s="38" t="s">
        <v>505</v>
      </c>
      <c r="C260" s="38">
        <v>110535</v>
      </c>
      <c r="D260" s="38">
        <v>12955.42</v>
      </c>
      <c r="E260" s="38" t="s">
        <v>504</v>
      </c>
      <c r="F260" s="112">
        <f>IF(ISERROR(MATCH(ConsolGeog[[#This Row],[lad14cd]],CentrepointSourced[2014 ONS Code],0)),1,"")</f>
        <v>1</v>
      </c>
      <c r="G260" s="113" t="str">
        <f>TRIM(IF(ConsolGeog[[#This Row],[Not in Centre Point Sourced?]]=1,INDEX(LKP_MissingLATypesDQ[TYPE],MATCH(ConsolGeog[[#This Row],[lad14cd]],LKP_MissingLATypesDQ[ONS_CODE],0)),INDEX(CentrepointSourced[LA Type DQ],MATCH(ConsolGeog[[#This Row],[lad14cd]],CentrepointSourced[2014 ONS Code],0))))</f>
        <v>District</v>
      </c>
      <c r="H260" s="113" t="str">
        <f>IF(OR(ConsolGeog[[#This Row],[LA Type]]="Unitary",ConsolGeog[[#This Row],[LA Type]]="District"),"England",INDEX(CentrepointSourced[Country],MATCH(ConsolGeog[[#This Row],[lad14cd]],CentrepointSourced[2014 ONS Code],0)))</f>
        <v>England</v>
      </c>
      <c r="I26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260" s="114">
        <f>SUMIFS(CentrepointSourced[Presented HS - 16-17],CentrepointSourced[2014 ONS Code],ConsolGeog[[#This Row],[lad14cd]],CentrepointSourced[Year],2014)</f>
        <v>0</v>
      </c>
      <c r="K260" s="114">
        <f>SUMIFS(CentrepointSourced[Presented HS - 16-24],CentrepointSourced[2014 ONS Code],ConsolGeog[[#This Row],[lad14cd]],CentrepointSourced[Year],2014)</f>
        <v>0</v>
      </c>
      <c r="L260" s="114">
        <f>SUMIFS(CentrepointSourced[Presented HS - 18-24],CentrepointSourced[2014 ONS Code],ConsolGeog[[#This Row],[lad14cd]],CentrepointSourced[Year],2014)</f>
        <v>0</v>
      </c>
      <c r="M260" s="114">
        <f>SUMIFS(CentrepointSourced[Assessed HS - 16-17],CentrepointSourced[2014 ONS Code],ConsolGeog[[#This Row],[lad14cd]],CentrepointSourced[Year],2014)</f>
        <v>0</v>
      </c>
      <c r="N260" s="114">
        <f>SUMIFS(CentrepointSourced[Assessed HS - 16-24],CentrepointSourced[2014 ONS Code],ConsolGeog[[#This Row],[lad14cd]],CentrepointSourced[Year],2014)</f>
        <v>0</v>
      </c>
      <c r="O260" s="114">
        <f>SUMIFS(CentrepointSourced[Assessed HS - 18-24],CentrepointSourced[2014 ONS Code],ConsolGeog[[#This Row],[lad14cd]],CentrepointSourced[Year],2014)</f>
        <v>0</v>
      </c>
      <c r="P260" s="114">
        <f>SUMIFS(CentrepointSourced[Presented CS - 16-17],CentrepointSourced[Local Authority DQ],ConsolGeog[[#This Row],[County Name]],CentrepointSourced[Year],2014)</f>
        <v>0</v>
      </c>
      <c r="Q260" s="114">
        <f>SUMIFS(CentrepointSourced[Presented CS - 16-24],CentrepointSourced[Local Authority DQ],ConsolGeog[[#This Row],[County Name]],CentrepointSourced[Year],2014)</f>
        <v>0</v>
      </c>
      <c r="R260" s="114">
        <f>SUMIFS(CentrepointSourced[Presented CS - 18-24],CentrepointSourced[Local Authority DQ],ConsolGeog[[#This Row],[County Name]],CentrepointSourced[Year],2014)</f>
        <v>0</v>
      </c>
      <c r="S260" s="114">
        <f>SUMIFS(CentrepointSourced[Assessed CS - 16-17],CentrepointSourced[Local Authority DQ],ConsolGeog[[#This Row],[County Name]],CentrepointSourced[Year],2014)</f>
        <v>0</v>
      </c>
      <c r="T260" s="114">
        <f>SUMIFS(CentrepointSourced[Assessed CS - 16-24],CentrepointSourced[Local Authority DQ],ConsolGeog[[#This Row],[County Name]],CentrepointSourced[Year],2014)</f>
        <v>0</v>
      </c>
      <c r="U260" s="114">
        <f>SUMIFS(CentrepointSourced[Assessed CS - 18-24],CentrepointSourced[Local Authority DQ],ConsolGeog[[#This Row],[County Name]],CentrepointSourced[Year],2014)</f>
        <v>0</v>
      </c>
      <c r="V260" s="114">
        <f>IF(ConsolGeog[[#This Row],[LA Type]]="District",SUMIFS(ConsolGeog[population],ConsolGeog[LA Type],"District",ConsolGeog[County Name],ConsolGeog[[#This Row],[County Name]]),IF(ConsolGeog[[#This Row],[LA Type]]="Unitary",ConsolGeog[[#This Row],[population]],0))</f>
        <v>1116062</v>
      </c>
      <c r="W260" s="115">
        <f>IF(ConsolGeog[[#This Row],[COUNTY: Sum of districts'' populations '[non additive!']]]=0,0,ConsolGeog[[#This Row],[population]]/ConsolGeog[[#This Row],[COUNTY: Sum of districts'' populations '[non additive!']]])</f>
        <v>9.904019669158165E-2</v>
      </c>
      <c r="X260" s="125">
        <f>ConsolGeog[[#This Row],[COUNTY: Presented CS - 16-17 (2014) '[non additive!']]]*ConsolGeog[[#This Row],[County Stats Distribution Factor]]</f>
        <v>0</v>
      </c>
      <c r="Y260" s="125">
        <f>ConsolGeog[[#This Row],[COUNTY: Presented CS - 16-24 (2014) '[non additive!']]]*ConsolGeog[[#This Row],[County Stats Distribution Factor]]</f>
        <v>0</v>
      </c>
      <c r="Z260" s="125">
        <f>ConsolGeog[[#This Row],[COUNTY: Presented CS - 18-24 (2014) '[non additive!']]]*ConsolGeog[[#This Row],[County Stats Distribution Factor]]</f>
        <v>0</v>
      </c>
      <c r="AA260" s="125">
        <f>ConsolGeog[[#This Row],[COUNTY: Assessed CS - 16-17 (2014) '[non additive!']]]*ConsolGeog[[#This Row],[County Stats Distribution Factor]]</f>
        <v>0</v>
      </c>
      <c r="AB260" s="125">
        <f>ConsolGeog[[#This Row],[COUNTY: Assessed CS - 16-24 (2014) '[non additive!']]]*ConsolGeog[[#This Row],[County Stats Distribution Factor]]</f>
        <v>0</v>
      </c>
      <c r="AC260" s="125">
        <f>ConsolGeog[[#This Row],[COUNTY: Assessed CS - 18-24 (2014) '[non additive!']]]*ConsolGeog[[#This Row],[County Stats Distribution Factor]]</f>
        <v>0</v>
      </c>
      <c r="AD260" s="125" t="str">
        <f>IF(AND(ConsolGeog[[#This Row],[Presented HS - 16-17 (2014)]]+ConsolGeog[[#This Row],[Presented HS - 18-24 (2014)]]&lt;&gt;0,ConsolGeog[[#This Row],[Presented HS - 16-24 (2014)]]&lt;&gt;0),"ERROR","")</f>
        <v/>
      </c>
      <c r="AE260" s="125" t="str">
        <f>IF(AND(ConsolGeog[[#This Row],[Presented CS - 16-17 (2014)]]+ConsolGeog[[#This Row],[Presented CS - 18-24 (2014)]]&lt;&gt;0,ConsolGeog[[#This Row],[Presented CS - 16-24 (2014)]]&lt;&gt;0),"ERROR","")</f>
        <v/>
      </c>
      <c r="AF260" s="125" t="str">
        <f>IF(AND(ConsolGeog[[#This Row],[Assessed HS - 16-17 (2014)]]+ConsolGeog[[#This Row],[Assessed HS - 18-24 (2014)]]&lt;&gt;0,ConsolGeog[[#This Row],[Assessed HS - 16-24 (2014)]]&lt;&gt;0),"ERROR","")</f>
        <v/>
      </c>
      <c r="AG260" s="125" t="str">
        <f>IF(AND(ConsolGeog[[#This Row],[Assessed CS - 16-17 (2014)]]+ConsolGeog[[#This Row],[Assessed CS - 18-24 (2014)]]&lt;&gt;0,ConsolGeog[[#This Row],[Assessed CS - 16-24 (2014)]]&lt;&gt;0),"ERROR","")</f>
        <v/>
      </c>
      <c r="AH26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1" spans="1:35">
      <c r="A261" s="38" t="s">
        <v>503</v>
      </c>
      <c r="B261" s="38" t="s">
        <v>502</v>
      </c>
      <c r="C261" s="38">
        <v>137687</v>
      </c>
      <c r="D261" s="38">
        <v>47568.68</v>
      </c>
      <c r="E261" s="38" t="s">
        <v>501</v>
      </c>
      <c r="F261" s="116">
        <f>IF(ISERROR(MATCH(ConsolGeog[[#This Row],[lad14cd]],CentrepointSourced[2014 ONS Code],0)),1,"")</f>
        <v>1</v>
      </c>
      <c r="G261" s="113" t="str">
        <f>TRIM(IF(ConsolGeog[[#This Row],[Not in Centre Point Sourced?]]=1,INDEX(LKP_MissingLATypesDQ[TYPE],MATCH(ConsolGeog[[#This Row],[lad14cd]],LKP_MissingLATypesDQ[ONS_CODE],0)),INDEX(CentrepointSourced[LA Type DQ],MATCH(ConsolGeog[[#This Row],[lad14cd]],CentrepointSourced[2014 ONS Code],0))))</f>
        <v>District</v>
      </c>
      <c r="H261" s="117" t="str">
        <f>IF(OR(ConsolGeog[[#This Row],[LA Type]]="Unitary",ConsolGeog[[#This Row],[LA Type]]="District"),"England",INDEX(CentrepointSourced[Country],MATCH(ConsolGeog[[#This Row],[lad14cd]],CentrepointSourced[2014 ONS Code],0)))</f>
        <v>England</v>
      </c>
      <c r="I26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Hertfordshire</v>
      </c>
      <c r="J261" s="114">
        <f>SUMIFS(CentrepointSourced[Presented HS - 16-17],CentrepointSourced[2014 ONS Code],ConsolGeog[[#This Row],[lad14cd]],CentrepointSourced[Year],2014)</f>
        <v>0</v>
      </c>
      <c r="K261" s="114">
        <f>SUMIFS(CentrepointSourced[Presented HS - 16-24],CentrepointSourced[2014 ONS Code],ConsolGeog[[#This Row],[lad14cd]],CentrepointSourced[Year],2014)</f>
        <v>0</v>
      </c>
      <c r="L261" s="114">
        <f>SUMIFS(CentrepointSourced[Presented HS - 18-24],CentrepointSourced[2014 ONS Code],ConsolGeog[[#This Row],[lad14cd]],CentrepointSourced[Year],2014)</f>
        <v>0</v>
      </c>
      <c r="M261" s="114">
        <f>SUMIFS(CentrepointSourced[Assessed HS - 16-17],CentrepointSourced[2014 ONS Code],ConsolGeog[[#This Row],[lad14cd]],CentrepointSourced[Year],2014)</f>
        <v>0</v>
      </c>
      <c r="N261" s="114">
        <f>SUMIFS(CentrepointSourced[Assessed HS - 16-24],CentrepointSourced[2014 ONS Code],ConsolGeog[[#This Row],[lad14cd]],CentrepointSourced[Year],2014)</f>
        <v>0</v>
      </c>
      <c r="O261" s="114">
        <f>SUMIFS(CentrepointSourced[Assessed HS - 18-24],CentrepointSourced[2014 ONS Code],ConsolGeog[[#This Row],[lad14cd]],CentrepointSourced[Year],2014)</f>
        <v>0</v>
      </c>
      <c r="P261" s="114">
        <f>SUMIFS(CentrepointSourced[Presented CS - 16-17],CentrepointSourced[Local Authority DQ],ConsolGeog[[#This Row],[County Name]],CentrepointSourced[Year],2014)</f>
        <v>0</v>
      </c>
      <c r="Q261" s="114">
        <f>SUMIFS(CentrepointSourced[Presented CS - 16-24],CentrepointSourced[Local Authority DQ],ConsolGeog[[#This Row],[County Name]],CentrepointSourced[Year],2014)</f>
        <v>0</v>
      </c>
      <c r="R261" s="114">
        <f>SUMIFS(CentrepointSourced[Presented CS - 18-24],CentrepointSourced[Local Authority DQ],ConsolGeog[[#This Row],[County Name]],CentrepointSourced[Year],2014)</f>
        <v>0</v>
      </c>
      <c r="S261" s="114">
        <f>SUMIFS(CentrepointSourced[Assessed CS - 16-17],CentrepointSourced[Local Authority DQ],ConsolGeog[[#This Row],[County Name]],CentrepointSourced[Year],2014)</f>
        <v>0</v>
      </c>
      <c r="T261" s="114">
        <f>SUMIFS(CentrepointSourced[Assessed CS - 16-24],CentrepointSourced[Local Authority DQ],ConsolGeog[[#This Row],[County Name]],CentrepointSourced[Year],2014)</f>
        <v>0</v>
      </c>
      <c r="U261" s="114">
        <f>SUMIFS(CentrepointSourced[Assessed CS - 18-24],CentrepointSourced[Local Authority DQ],ConsolGeog[[#This Row],[County Name]],CentrepointSourced[Year],2014)</f>
        <v>0</v>
      </c>
      <c r="V261" s="114">
        <f>IF(ConsolGeog[[#This Row],[LA Type]]="District",SUMIFS(ConsolGeog[population],ConsolGeog[LA Type],"District",ConsolGeog[County Name],ConsolGeog[[#This Row],[County Name]]),IF(ConsolGeog[[#This Row],[LA Type]]="Unitary",ConsolGeog[[#This Row],[population]],0))</f>
        <v>1116062</v>
      </c>
      <c r="W261" s="115">
        <f>IF(ConsolGeog[[#This Row],[COUNTY: Sum of districts'' populations '[non additive!']]]=0,0,ConsolGeog[[#This Row],[population]]/ConsolGeog[[#This Row],[COUNTY: Sum of districts'' populations '[non additive!']]])</f>
        <v>0.12336859421788396</v>
      </c>
      <c r="X261" s="125">
        <f>ConsolGeog[[#This Row],[COUNTY: Presented CS - 16-17 (2014) '[non additive!']]]*ConsolGeog[[#This Row],[County Stats Distribution Factor]]</f>
        <v>0</v>
      </c>
      <c r="Y261" s="125">
        <f>ConsolGeog[[#This Row],[COUNTY: Presented CS - 16-24 (2014) '[non additive!']]]*ConsolGeog[[#This Row],[County Stats Distribution Factor]]</f>
        <v>0</v>
      </c>
      <c r="Z261" s="125">
        <f>ConsolGeog[[#This Row],[COUNTY: Presented CS - 18-24 (2014) '[non additive!']]]*ConsolGeog[[#This Row],[County Stats Distribution Factor]]</f>
        <v>0</v>
      </c>
      <c r="AA261" s="125">
        <f>ConsolGeog[[#This Row],[COUNTY: Assessed CS - 16-17 (2014) '[non additive!']]]*ConsolGeog[[#This Row],[County Stats Distribution Factor]]</f>
        <v>0</v>
      </c>
      <c r="AB261" s="125">
        <f>ConsolGeog[[#This Row],[COUNTY: Assessed CS - 16-24 (2014) '[non additive!']]]*ConsolGeog[[#This Row],[County Stats Distribution Factor]]</f>
        <v>0</v>
      </c>
      <c r="AC261" s="125">
        <f>ConsolGeog[[#This Row],[COUNTY: Assessed CS - 18-24 (2014) '[non additive!']]]*ConsolGeog[[#This Row],[County Stats Distribution Factor]]</f>
        <v>0</v>
      </c>
      <c r="AD261" s="125" t="str">
        <f>IF(AND(ConsolGeog[[#This Row],[Presented HS - 16-17 (2014)]]+ConsolGeog[[#This Row],[Presented HS - 18-24 (2014)]]&lt;&gt;0,ConsolGeog[[#This Row],[Presented HS - 16-24 (2014)]]&lt;&gt;0),"ERROR","")</f>
        <v/>
      </c>
      <c r="AE261" s="125" t="str">
        <f>IF(AND(ConsolGeog[[#This Row],[Presented CS - 16-17 (2014)]]+ConsolGeog[[#This Row],[Presented CS - 18-24 (2014)]]&lt;&gt;0,ConsolGeog[[#This Row],[Presented CS - 16-24 (2014)]]&lt;&gt;0),"ERROR","")</f>
        <v/>
      </c>
      <c r="AF261" s="125" t="str">
        <f>IF(AND(ConsolGeog[[#This Row],[Assessed HS - 16-17 (2014)]]+ConsolGeog[[#This Row],[Assessed HS - 18-24 (2014)]]&lt;&gt;0,ConsolGeog[[#This Row],[Assessed HS - 16-24 (2014)]]&lt;&gt;0),"ERROR","")</f>
        <v/>
      </c>
      <c r="AG261" s="125" t="str">
        <f>IF(AND(ConsolGeog[[#This Row],[Assessed CS - 16-17 (2014)]]+ConsolGeog[[#This Row],[Assessed CS - 18-24 (2014)]]&lt;&gt;0,ConsolGeog[[#This Row],[Assessed CS - 16-24 (2014)]]&lt;&gt;0),"ERROR","")</f>
        <v/>
      </c>
      <c r="AH26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2" spans="1:35" ht="15" customHeight="1">
      <c r="A262" s="38" t="s">
        <v>500</v>
      </c>
      <c r="B262" s="38" t="s">
        <v>174</v>
      </c>
      <c r="C262" s="38">
        <v>185060</v>
      </c>
      <c r="D262" s="38">
        <v>9948.44</v>
      </c>
      <c r="E262" s="38" t="s">
        <v>500</v>
      </c>
      <c r="F262" s="116" t="str">
        <f>IF(ISERROR(MATCH(ConsolGeog[[#This Row],[lad14cd]],CentrepointSourced[2014 ONS Code],0)),1,"")</f>
        <v/>
      </c>
      <c r="G262" s="113" t="str">
        <f>TRIM(IF(ConsolGeog[[#This Row],[Not in Centre Point Sourced?]]=1,INDEX(LKP_MissingLATypesDQ[TYPE],MATCH(ConsolGeog[[#This Row],[lad14cd]],LKP_MissingLATypesDQ[ONS_CODE],0)),INDEX(CentrepointSourced[LA Type DQ],MATCH(ConsolGeog[[#This Row],[lad14cd]],CentrepointSourced[2014 ONS Code],0))))</f>
        <v>Unitary</v>
      </c>
      <c r="H262" s="117" t="str">
        <f>IF(OR(ConsolGeog[[#This Row],[LA Type]]="Unitary",ConsolGeog[[#This Row],[LA Type]]="District"),"England",INDEX(CentrepointSourced[Country],MATCH(ConsolGeog[[#This Row],[lad14cd]],CentrepointSourced[2014 ONS Code],0)))</f>
        <v>England</v>
      </c>
      <c r="I26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Bury</v>
      </c>
      <c r="J262" s="114">
        <f>SUMIFS(CentrepointSourced[Presented HS - 16-17],CentrepointSourced[2014 ONS Code],ConsolGeog[[#This Row],[lad14cd]],CentrepointSourced[Year],2014)</f>
        <v>4</v>
      </c>
      <c r="K262" s="114">
        <f>SUMIFS(CentrepointSourced[Presented HS - 16-24],CentrepointSourced[2014 ONS Code],ConsolGeog[[#This Row],[lad14cd]],CentrepointSourced[Year],2014)</f>
        <v>0</v>
      </c>
      <c r="L262" s="114">
        <f>SUMIFS(CentrepointSourced[Presented HS - 18-24],CentrepointSourced[2014 ONS Code],ConsolGeog[[#This Row],[lad14cd]],CentrepointSourced[Year],2014)</f>
        <v>125</v>
      </c>
      <c r="M262" s="114">
        <f>SUMIFS(CentrepointSourced[Assessed HS - 16-17],CentrepointSourced[2014 ONS Code],ConsolGeog[[#This Row],[lad14cd]],CentrepointSourced[Year],2014)</f>
        <v>4</v>
      </c>
      <c r="N262" s="114">
        <f>SUMIFS(CentrepointSourced[Assessed HS - 16-24],CentrepointSourced[2014 ONS Code],ConsolGeog[[#This Row],[lad14cd]],CentrepointSourced[Year],2014)</f>
        <v>0</v>
      </c>
      <c r="O262" s="114">
        <f>SUMIFS(CentrepointSourced[Assessed HS - 18-24],CentrepointSourced[2014 ONS Code],ConsolGeog[[#This Row],[lad14cd]],CentrepointSourced[Year],2014)</f>
        <v>125</v>
      </c>
      <c r="P262" s="114">
        <f>SUMIFS(CentrepointSourced[Presented CS - 16-17],CentrepointSourced[Local Authority DQ],ConsolGeog[[#This Row],[County Name]],CentrepointSourced[Year],2014)</f>
        <v>0</v>
      </c>
      <c r="Q262" s="114">
        <f>SUMIFS(CentrepointSourced[Presented CS - 16-24],CentrepointSourced[Local Authority DQ],ConsolGeog[[#This Row],[County Name]],CentrepointSourced[Year],2014)</f>
        <v>0</v>
      </c>
      <c r="R262" s="114">
        <f>SUMIFS(CentrepointSourced[Presented CS - 18-24],CentrepointSourced[Local Authority DQ],ConsolGeog[[#This Row],[County Name]],CentrepointSourced[Year],2014)</f>
        <v>0</v>
      </c>
      <c r="S262" s="114">
        <f>SUMIFS(CentrepointSourced[Assessed CS - 16-17],CentrepointSourced[Local Authority DQ],ConsolGeog[[#This Row],[County Name]],CentrepointSourced[Year],2014)</f>
        <v>0</v>
      </c>
      <c r="T262" s="114">
        <f>SUMIFS(CentrepointSourced[Assessed CS - 16-24],CentrepointSourced[Local Authority DQ],ConsolGeog[[#This Row],[County Name]],CentrepointSourced[Year],2014)</f>
        <v>0</v>
      </c>
      <c r="U262" s="114">
        <f>SUMIFS(CentrepointSourced[Assessed CS - 18-24],CentrepointSourced[Local Authority DQ],ConsolGeog[[#This Row],[County Name]],CentrepointSourced[Year],2014)</f>
        <v>0</v>
      </c>
      <c r="V262" s="114">
        <f>IF(ConsolGeog[[#This Row],[LA Type]]="District",SUMIFS(ConsolGeog[population],ConsolGeog[LA Type],"District",ConsolGeog[County Name],ConsolGeog[[#This Row],[County Name]]),IF(ConsolGeog[[#This Row],[LA Type]]="Unitary",ConsolGeog[[#This Row],[population]],0))</f>
        <v>185060</v>
      </c>
      <c r="W262" s="115">
        <f>IF(ConsolGeog[[#This Row],[COUNTY: Sum of districts'' populations '[non additive!']]]=0,0,ConsolGeog[[#This Row],[population]]/ConsolGeog[[#This Row],[COUNTY: Sum of districts'' populations '[non additive!']]])</f>
        <v>1</v>
      </c>
      <c r="X262" s="125">
        <f>ConsolGeog[[#This Row],[COUNTY: Presented CS - 16-17 (2014) '[non additive!']]]*ConsolGeog[[#This Row],[County Stats Distribution Factor]]</f>
        <v>0</v>
      </c>
      <c r="Y262" s="125">
        <f>ConsolGeog[[#This Row],[COUNTY: Presented CS - 16-24 (2014) '[non additive!']]]*ConsolGeog[[#This Row],[County Stats Distribution Factor]]</f>
        <v>0</v>
      </c>
      <c r="Z262" s="125">
        <f>ConsolGeog[[#This Row],[COUNTY: Presented CS - 18-24 (2014) '[non additive!']]]*ConsolGeog[[#This Row],[County Stats Distribution Factor]]</f>
        <v>0</v>
      </c>
      <c r="AA262" s="125">
        <f>ConsolGeog[[#This Row],[COUNTY: Assessed CS - 16-17 (2014) '[non additive!']]]*ConsolGeog[[#This Row],[County Stats Distribution Factor]]</f>
        <v>0</v>
      </c>
      <c r="AB262" s="125">
        <f>ConsolGeog[[#This Row],[COUNTY: Assessed CS - 16-24 (2014) '[non additive!']]]*ConsolGeog[[#This Row],[County Stats Distribution Factor]]</f>
        <v>0</v>
      </c>
      <c r="AC262" s="125">
        <f>ConsolGeog[[#This Row],[COUNTY: Assessed CS - 18-24 (2014) '[non additive!']]]*ConsolGeog[[#This Row],[County Stats Distribution Factor]]</f>
        <v>0</v>
      </c>
      <c r="AD262" s="125" t="str">
        <f>IF(AND(ConsolGeog[[#This Row],[Presented HS - 16-17 (2014)]]+ConsolGeog[[#This Row],[Presented HS - 18-24 (2014)]]&lt;&gt;0,ConsolGeog[[#This Row],[Presented HS - 16-24 (2014)]]&lt;&gt;0),"ERROR","")</f>
        <v/>
      </c>
      <c r="AE262" s="125" t="str">
        <f>IF(AND(ConsolGeog[[#This Row],[Presented CS - 16-17 (2014)]]+ConsolGeog[[#This Row],[Presented CS - 18-24 (2014)]]&lt;&gt;0,ConsolGeog[[#This Row],[Presented CS - 16-24 (2014)]]&lt;&gt;0),"ERROR","")</f>
        <v/>
      </c>
      <c r="AF262" s="125" t="str">
        <f>IF(AND(ConsolGeog[[#This Row],[Assessed HS - 16-17 (2014)]]+ConsolGeog[[#This Row],[Assessed HS - 18-24 (2014)]]&lt;&gt;0,ConsolGeog[[#This Row],[Assessed HS - 16-24 (2014)]]&lt;&gt;0),"ERROR","")</f>
        <v/>
      </c>
      <c r="AG262" s="125" t="str">
        <f>IF(AND(ConsolGeog[[#This Row],[Assessed CS - 16-17 (2014)]]+ConsolGeog[[#This Row],[Assessed CS - 18-24 (2014)]]&lt;&gt;0,ConsolGeog[[#This Row],[Assessed CS - 16-24 (2014)]]&lt;&gt;0),"ERROR","")</f>
        <v/>
      </c>
      <c r="AH26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3" spans="1:35" s="35" customFormat="1" ht="15" customHeight="1">
      <c r="A263" s="38" t="s">
        <v>499</v>
      </c>
      <c r="B263" s="38" t="s">
        <v>183</v>
      </c>
      <c r="C263" s="38">
        <v>306995</v>
      </c>
      <c r="D263" s="38">
        <v>3426.29</v>
      </c>
      <c r="E263" s="38" t="s">
        <v>499</v>
      </c>
      <c r="F263" s="112" t="str">
        <f>IF(ISERROR(MATCH(ConsolGeog[[#This Row],[lad14cd]],CentrepointSourced[2014 ONS Code],0)),1,"")</f>
        <v/>
      </c>
      <c r="G263" s="113" t="str">
        <f>TRIM(IF(ConsolGeog[[#This Row],[Not in Centre Point Sourced?]]=1,INDEX(LKP_MissingLATypesDQ[TYPE],MATCH(ConsolGeog[[#This Row],[lad14cd]],LKP_MissingLATypesDQ[ONS_CODE],0)),INDEX(CentrepointSourced[LA Type DQ],MATCH(ConsolGeog[[#This Row],[lad14cd]],CentrepointSourced[2014 ONS Code],0))))</f>
        <v>Unitary</v>
      </c>
      <c r="H263" s="113" t="str">
        <f>IF(OR(ConsolGeog[[#This Row],[LA Type]]="Unitary",ConsolGeog[[#This Row],[LA Type]]="District"),"England",INDEX(CentrepointSourced[Country],MATCH(ConsolGeog[[#This Row],[lad14cd]],CentrepointSourced[2014 ONS Code],0)))</f>
        <v>England</v>
      </c>
      <c r="I26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Wandsworth</v>
      </c>
      <c r="J263" s="114">
        <f>SUMIFS(CentrepointSourced[Presented HS - 16-17],CentrepointSourced[2014 ONS Code],ConsolGeog[[#This Row],[lad14cd]],CentrepointSourced[Year],2014)</f>
        <v>18</v>
      </c>
      <c r="K263" s="114">
        <f>SUMIFS(CentrepointSourced[Presented HS - 16-24],CentrepointSourced[2014 ONS Code],ConsolGeog[[#This Row],[lad14cd]],CentrepointSourced[Year],2014)</f>
        <v>0</v>
      </c>
      <c r="L263" s="114">
        <f>SUMIFS(CentrepointSourced[Presented HS - 18-24],CentrepointSourced[2014 ONS Code],ConsolGeog[[#This Row],[lad14cd]],CentrepointSourced[Year],2014)</f>
        <v>222</v>
      </c>
      <c r="M263" s="114">
        <f>SUMIFS(CentrepointSourced[Assessed HS - 16-17],CentrepointSourced[2014 ONS Code],ConsolGeog[[#This Row],[lad14cd]],CentrepointSourced[Year],2014)</f>
        <v>18</v>
      </c>
      <c r="N263" s="114">
        <f>SUMIFS(CentrepointSourced[Assessed HS - 16-24],CentrepointSourced[2014 ONS Code],ConsolGeog[[#This Row],[lad14cd]],CentrepointSourced[Year],2014)</f>
        <v>0</v>
      </c>
      <c r="O263" s="114">
        <f>SUMIFS(CentrepointSourced[Assessed HS - 18-24],CentrepointSourced[2014 ONS Code],ConsolGeog[[#This Row],[lad14cd]],CentrepointSourced[Year],2014)</f>
        <v>222</v>
      </c>
      <c r="P263" s="114">
        <f>SUMIFS(CentrepointSourced[Presented CS - 16-17],CentrepointSourced[Local Authority DQ],ConsolGeog[[#This Row],[County Name]],CentrepointSourced[Year],2014)</f>
        <v>0</v>
      </c>
      <c r="Q263" s="114">
        <f>SUMIFS(CentrepointSourced[Presented CS - 16-24],CentrepointSourced[Local Authority DQ],ConsolGeog[[#This Row],[County Name]],CentrepointSourced[Year],2014)</f>
        <v>0</v>
      </c>
      <c r="R263" s="114">
        <f>SUMIFS(CentrepointSourced[Presented CS - 18-24],CentrepointSourced[Local Authority DQ],ConsolGeog[[#This Row],[County Name]],CentrepointSourced[Year],2014)</f>
        <v>0</v>
      </c>
      <c r="S263" s="114">
        <f>SUMIFS(CentrepointSourced[Assessed CS - 16-17],CentrepointSourced[Local Authority DQ],ConsolGeog[[#This Row],[County Name]],CentrepointSourced[Year],2014)</f>
        <v>0</v>
      </c>
      <c r="T263" s="114">
        <f>SUMIFS(CentrepointSourced[Assessed CS - 16-24],CentrepointSourced[Local Authority DQ],ConsolGeog[[#This Row],[County Name]],CentrepointSourced[Year],2014)</f>
        <v>0</v>
      </c>
      <c r="U263" s="114">
        <f>SUMIFS(CentrepointSourced[Assessed CS - 18-24],CentrepointSourced[Local Authority DQ],ConsolGeog[[#This Row],[County Name]],CentrepointSourced[Year],2014)</f>
        <v>0</v>
      </c>
      <c r="V263" s="114">
        <f>IF(ConsolGeog[[#This Row],[LA Type]]="District",SUMIFS(ConsolGeog[population],ConsolGeog[LA Type],"District",ConsolGeog[County Name],ConsolGeog[[#This Row],[County Name]]),IF(ConsolGeog[[#This Row],[LA Type]]="Unitary",ConsolGeog[[#This Row],[population]],0))</f>
        <v>306995</v>
      </c>
      <c r="W263" s="115">
        <f>IF(ConsolGeog[[#This Row],[COUNTY: Sum of districts'' populations '[non additive!']]]=0,0,ConsolGeog[[#This Row],[population]]/ConsolGeog[[#This Row],[COUNTY: Sum of districts'' populations '[non additive!']]])</f>
        <v>1</v>
      </c>
      <c r="X263" s="125">
        <f>ConsolGeog[[#This Row],[COUNTY: Presented CS - 16-17 (2014) '[non additive!']]]*ConsolGeog[[#This Row],[County Stats Distribution Factor]]</f>
        <v>0</v>
      </c>
      <c r="Y263" s="125">
        <f>ConsolGeog[[#This Row],[COUNTY: Presented CS - 16-24 (2014) '[non additive!']]]*ConsolGeog[[#This Row],[County Stats Distribution Factor]]</f>
        <v>0</v>
      </c>
      <c r="Z263" s="125">
        <f>ConsolGeog[[#This Row],[COUNTY: Presented CS - 18-24 (2014) '[non additive!']]]*ConsolGeog[[#This Row],[County Stats Distribution Factor]]</f>
        <v>0</v>
      </c>
      <c r="AA263" s="125">
        <f>ConsolGeog[[#This Row],[COUNTY: Assessed CS - 16-17 (2014) '[non additive!']]]*ConsolGeog[[#This Row],[County Stats Distribution Factor]]</f>
        <v>0</v>
      </c>
      <c r="AB263" s="125">
        <f>ConsolGeog[[#This Row],[COUNTY: Assessed CS - 16-24 (2014) '[non additive!']]]*ConsolGeog[[#This Row],[County Stats Distribution Factor]]</f>
        <v>0</v>
      </c>
      <c r="AC263" s="125">
        <f>ConsolGeog[[#This Row],[COUNTY: Assessed CS - 18-24 (2014) '[non additive!']]]*ConsolGeog[[#This Row],[County Stats Distribution Factor]]</f>
        <v>0</v>
      </c>
      <c r="AD263" s="125" t="str">
        <f>IF(AND(ConsolGeog[[#This Row],[Presented HS - 16-17 (2014)]]+ConsolGeog[[#This Row],[Presented HS - 18-24 (2014)]]&lt;&gt;0,ConsolGeog[[#This Row],[Presented HS - 16-24 (2014)]]&lt;&gt;0),"ERROR","")</f>
        <v/>
      </c>
      <c r="AE263" s="125" t="str">
        <f>IF(AND(ConsolGeog[[#This Row],[Presented CS - 16-17 (2014)]]+ConsolGeog[[#This Row],[Presented CS - 18-24 (2014)]]&lt;&gt;0,ConsolGeog[[#This Row],[Presented CS - 16-24 (2014)]]&lt;&gt;0),"ERROR","")</f>
        <v/>
      </c>
      <c r="AF263" s="125" t="str">
        <f>IF(AND(ConsolGeog[[#This Row],[Assessed HS - 16-17 (2014)]]+ConsolGeog[[#This Row],[Assessed HS - 18-24 (2014)]]&lt;&gt;0,ConsolGeog[[#This Row],[Assessed HS - 16-24 (2014)]]&lt;&gt;0),"ERROR","")</f>
        <v/>
      </c>
      <c r="AG263" s="125" t="str">
        <f>IF(AND(ConsolGeog[[#This Row],[Assessed CS - 16-17 (2014)]]+ConsolGeog[[#This Row],[Assessed CS - 18-24 (2014)]]&lt;&gt;0,ConsolGeog[[#This Row],[Assessed CS - 16-24 (2014)]]&lt;&gt;0),"ERROR","")</f>
        <v/>
      </c>
      <c r="AH26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4" spans="1:35" s="35" customFormat="1">
      <c r="A264" s="38" t="s">
        <v>497</v>
      </c>
      <c r="B264" s="38" t="s">
        <v>498</v>
      </c>
      <c r="C264" s="38">
        <v>503127</v>
      </c>
      <c r="D264" s="38">
        <v>11564.49</v>
      </c>
      <c r="E264" s="38" t="s">
        <v>497</v>
      </c>
      <c r="F264" s="112">
        <f>IF(ISERROR(MATCH(ConsolGeog[[#This Row],[lad14cd]],CentrepointSourced[2014 ONS Code],0)),1,"")</f>
        <v>1</v>
      </c>
      <c r="G264" s="113" t="str">
        <f>TRIM(IF(ConsolGeog[[#This Row],[Not in Centre Point Sourced?]]=1,INDEX(LKP_MissingLATypesDQ[TYPE],MATCH(ConsolGeog[[#This Row],[lad14cd]],LKP_MissingLATypesDQ[ONS_CODE],0)),INDEX(CentrepointSourced[LA Type DQ],MATCH(ConsolGeog[[#This Row],[lad14cd]],CentrepointSourced[2014 ONS Code],0))))</f>
        <v>Unitary</v>
      </c>
      <c r="H264" s="113" t="str">
        <f>IF(OR(ConsolGeog[[#This Row],[LA Type]]="Unitary",ConsolGeog[[#This Row],[LA Type]]="District"),"England",INDEX(CentrepointSourced[Country],MATCH(ConsolGeog[[#This Row],[lad14cd]],CentrepointSourced[2014 ONS Code],0)))</f>
        <v>England</v>
      </c>
      <c r="I26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Manchester</v>
      </c>
      <c r="J264" s="114">
        <f>SUMIFS(CentrepointSourced[Presented HS - 16-17],CentrepointSourced[2014 ONS Code],ConsolGeog[[#This Row],[lad14cd]],CentrepointSourced[Year],2014)</f>
        <v>0</v>
      </c>
      <c r="K264" s="114">
        <f>SUMIFS(CentrepointSourced[Presented HS - 16-24],CentrepointSourced[2014 ONS Code],ConsolGeog[[#This Row],[lad14cd]],CentrepointSourced[Year],2014)</f>
        <v>0</v>
      </c>
      <c r="L264" s="114">
        <f>SUMIFS(CentrepointSourced[Presented HS - 18-24],CentrepointSourced[2014 ONS Code],ConsolGeog[[#This Row],[lad14cd]],CentrepointSourced[Year],2014)</f>
        <v>0</v>
      </c>
      <c r="M264" s="114">
        <f>SUMIFS(CentrepointSourced[Assessed HS - 16-17],CentrepointSourced[2014 ONS Code],ConsolGeog[[#This Row],[lad14cd]],CentrepointSourced[Year],2014)</f>
        <v>0</v>
      </c>
      <c r="N264" s="114">
        <f>SUMIFS(CentrepointSourced[Assessed HS - 16-24],CentrepointSourced[2014 ONS Code],ConsolGeog[[#This Row],[lad14cd]],CentrepointSourced[Year],2014)</f>
        <v>0</v>
      </c>
      <c r="O264" s="114">
        <f>SUMIFS(CentrepointSourced[Assessed HS - 18-24],CentrepointSourced[2014 ONS Code],ConsolGeog[[#This Row],[lad14cd]],CentrepointSourced[Year],2014)</f>
        <v>0</v>
      </c>
      <c r="P264" s="114">
        <f>SUMIFS(CentrepointSourced[Presented CS - 16-17],CentrepointSourced[Local Authority DQ],ConsolGeog[[#This Row],[County Name]],CentrepointSourced[Year],2014)</f>
        <v>0</v>
      </c>
      <c r="Q264" s="114">
        <f>SUMIFS(CentrepointSourced[Presented CS - 16-24],CentrepointSourced[Local Authority DQ],ConsolGeog[[#This Row],[County Name]],CentrepointSourced[Year],2014)</f>
        <v>0</v>
      </c>
      <c r="R264" s="114">
        <f>SUMIFS(CentrepointSourced[Presented CS - 18-24],CentrepointSourced[Local Authority DQ],ConsolGeog[[#This Row],[County Name]],CentrepointSourced[Year],2014)</f>
        <v>0</v>
      </c>
      <c r="S264" s="114">
        <f>SUMIFS(CentrepointSourced[Assessed CS - 16-17],CentrepointSourced[Local Authority DQ],ConsolGeog[[#This Row],[County Name]],CentrepointSourced[Year],2014)</f>
        <v>0</v>
      </c>
      <c r="T264" s="114">
        <f>SUMIFS(CentrepointSourced[Assessed CS - 16-24],CentrepointSourced[Local Authority DQ],ConsolGeog[[#This Row],[County Name]],CentrepointSourced[Year],2014)</f>
        <v>0</v>
      </c>
      <c r="U264" s="114">
        <f>SUMIFS(CentrepointSourced[Assessed CS - 18-24],CentrepointSourced[Local Authority DQ],ConsolGeog[[#This Row],[County Name]],CentrepointSourced[Year],2014)</f>
        <v>0</v>
      </c>
      <c r="V264" s="114">
        <f>IF(ConsolGeog[[#This Row],[LA Type]]="District",SUMIFS(ConsolGeog[population],ConsolGeog[LA Type],"District",ConsolGeog[County Name],ConsolGeog[[#This Row],[County Name]]),IF(ConsolGeog[[#This Row],[LA Type]]="Unitary",ConsolGeog[[#This Row],[population]],0))</f>
        <v>503127</v>
      </c>
      <c r="W264" s="115">
        <f>IF(ConsolGeog[[#This Row],[COUNTY: Sum of districts'' populations '[non additive!']]]=0,0,ConsolGeog[[#This Row],[population]]/ConsolGeog[[#This Row],[COUNTY: Sum of districts'' populations '[non additive!']]])</f>
        <v>1</v>
      </c>
      <c r="X264" s="125">
        <f>ConsolGeog[[#This Row],[COUNTY: Presented CS - 16-17 (2014) '[non additive!']]]*ConsolGeog[[#This Row],[County Stats Distribution Factor]]</f>
        <v>0</v>
      </c>
      <c r="Y264" s="125">
        <f>ConsolGeog[[#This Row],[COUNTY: Presented CS - 16-24 (2014) '[non additive!']]]*ConsolGeog[[#This Row],[County Stats Distribution Factor]]</f>
        <v>0</v>
      </c>
      <c r="Z264" s="125">
        <f>ConsolGeog[[#This Row],[COUNTY: Presented CS - 18-24 (2014) '[non additive!']]]*ConsolGeog[[#This Row],[County Stats Distribution Factor]]</f>
        <v>0</v>
      </c>
      <c r="AA264" s="125">
        <f>ConsolGeog[[#This Row],[COUNTY: Assessed CS - 16-17 (2014) '[non additive!']]]*ConsolGeog[[#This Row],[County Stats Distribution Factor]]</f>
        <v>0</v>
      </c>
      <c r="AB264" s="125">
        <f>ConsolGeog[[#This Row],[COUNTY: Assessed CS - 16-24 (2014) '[non additive!']]]*ConsolGeog[[#This Row],[County Stats Distribution Factor]]</f>
        <v>0</v>
      </c>
      <c r="AC264" s="125">
        <f>ConsolGeog[[#This Row],[COUNTY: Assessed CS - 18-24 (2014) '[non additive!']]]*ConsolGeog[[#This Row],[County Stats Distribution Factor]]</f>
        <v>0</v>
      </c>
      <c r="AD264" s="125" t="str">
        <f>IF(AND(ConsolGeog[[#This Row],[Presented HS - 16-17 (2014)]]+ConsolGeog[[#This Row],[Presented HS - 18-24 (2014)]]&lt;&gt;0,ConsolGeog[[#This Row],[Presented HS - 16-24 (2014)]]&lt;&gt;0),"ERROR","")</f>
        <v/>
      </c>
      <c r="AE264" s="125" t="str">
        <f>IF(AND(ConsolGeog[[#This Row],[Presented CS - 16-17 (2014)]]+ConsolGeog[[#This Row],[Presented CS - 18-24 (2014)]]&lt;&gt;0,ConsolGeog[[#This Row],[Presented CS - 16-24 (2014)]]&lt;&gt;0),"ERROR","")</f>
        <v/>
      </c>
      <c r="AF264" s="125" t="str">
        <f>IF(AND(ConsolGeog[[#This Row],[Assessed HS - 16-17 (2014)]]+ConsolGeog[[#This Row],[Assessed HS - 18-24 (2014)]]&lt;&gt;0,ConsolGeog[[#This Row],[Assessed HS - 16-24 (2014)]]&lt;&gt;0),"ERROR","")</f>
        <v/>
      </c>
      <c r="AG264" s="125" t="str">
        <f>IF(AND(ConsolGeog[[#This Row],[Assessed CS - 16-17 (2014)]]+ConsolGeog[[#This Row],[Assessed CS - 18-24 (2014)]]&lt;&gt;0,ConsolGeog[[#This Row],[Assessed CS - 16-24 (2014)]]&lt;&gt;0),"ERROR","")</f>
        <v/>
      </c>
      <c r="AH26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5" spans="1:35" s="35" customFormat="1" ht="15" customHeight="1">
      <c r="A265" s="38" t="s">
        <v>496</v>
      </c>
      <c r="B265" s="38" t="s">
        <v>199</v>
      </c>
      <c r="C265" s="38">
        <v>224897</v>
      </c>
      <c r="D265" s="38">
        <v>14236.49</v>
      </c>
      <c r="E265" s="38" t="s">
        <v>496</v>
      </c>
      <c r="F265" s="112" t="str">
        <f>IF(ISERROR(MATCH(ConsolGeog[[#This Row],[lad14cd]],CentrepointSourced[2014 ONS Code],0)),1,"")</f>
        <v/>
      </c>
      <c r="G265" s="113" t="str">
        <f>TRIM(IF(ConsolGeog[[#This Row],[Not in Centre Point Sourced?]]=1,INDEX(LKP_MissingLATypesDQ[TYPE],MATCH(ConsolGeog[[#This Row],[lad14cd]],LKP_MissingLATypesDQ[ONS_CODE],0)),INDEX(CentrepointSourced[LA Type DQ],MATCH(ConsolGeog[[#This Row],[lad14cd]],CentrepointSourced[2014 ONS Code],0))))</f>
        <v>Unitary</v>
      </c>
      <c r="H265" s="113" t="str">
        <f>IF(OR(ConsolGeog[[#This Row],[LA Type]]="Unitary",ConsolGeog[[#This Row],[LA Type]]="District"),"England",INDEX(CentrepointSourced[Country],MATCH(ConsolGeog[[#This Row],[lad14cd]],CentrepointSourced[2014 ONS Code],0)))</f>
        <v>England</v>
      </c>
      <c r="I26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Oldham</v>
      </c>
      <c r="J265" s="114">
        <f>SUMIFS(CentrepointSourced[Presented HS - 16-17],CentrepointSourced[2014 ONS Code],ConsolGeog[[#This Row],[lad14cd]],CentrepointSourced[Year],2014)</f>
        <v>0</v>
      </c>
      <c r="K265" s="114">
        <f>SUMIFS(CentrepointSourced[Presented HS - 16-24],CentrepointSourced[2014 ONS Code],ConsolGeog[[#This Row],[lad14cd]],CentrepointSourced[Year],2014)</f>
        <v>0</v>
      </c>
      <c r="L265" s="114">
        <f>SUMIFS(CentrepointSourced[Presented HS - 18-24],CentrepointSourced[2014 ONS Code],ConsolGeog[[#This Row],[lad14cd]],CentrepointSourced[Year],2014)</f>
        <v>0</v>
      </c>
      <c r="M265" s="114">
        <f>SUMIFS(CentrepointSourced[Assessed HS - 16-17],CentrepointSourced[2014 ONS Code],ConsolGeog[[#This Row],[lad14cd]],CentrepointSourced[Year],2014)</f>
        <v>0</v>
      </c>
      <c r="N265" s="114">
        <f>SUMIFS(CentrepointSourced[Assessed HS - 16-24],CentrepointSourced[2014 ONS Code],ConsolGeog[[#This Row],[lad14cd]],CentrepointSourced[Year],2014)</f>
        <v>0</v>
      </c>
      <c r="O265" s="114">
        <f>SUMIFS(CentrepointSourced[Assessed HS - 18-24],CentrepointSourced[2014 ONS Code],ConsolGeog[[#This Row],[lad14cd]],CentrepointSourced[Year],2014)</f>
        <v>0</v>
      </c>
      <c r="P265" s="114">
        <f>SUMIFS(CentrepointSourced[Presented CS - 16-17],CentrepointSourced[Local Authority DQ],ConsolGeog[[#This Row],[County Name]],CentrepointSourced[Year],2014)</f>
        <v>0</v>
      </c>
      <c r="Q265" s="114">
        <f>SUMIFS(CentrepointSourced[Presented CS - 16-24],CentrepointSourced[Local Authority DQ],ConsolGeog[[#This Row],[County Name]],CentrepointSourced[Year],2014)</f>
        <v>0</v>
      </c>
      <c r="R265" s="114">
        <f>SUMIFS(CentrepointSourced[Presented CS - 18-24],CentrepointSourced[Local Authority DQ],ConsolGeog[[#This Row],[County Name]],CentrepointSourced[Year],2014)</f>
        <v>0</v>
      </c>
      <c r="S265" s="114">
        <f>SUMIFS(CentrepointSourced[Assessed CS - 16-17],CentrepointSourced[Local Authority DQ],ConsolGeog[[#This Row],[County Name]],CentrepointSourced[Year],2014)</f>
        <v>0</v>
      </c>
      <c r="T265" s="114">
        <f>SUMIFS(CentrepointSourced[Assessed CS - 16-24],CentrepointSourced[Local Authority DQ],ConsolGeog[[#This Row],[County Name]],CentrepointSourced[Year],2014)</f>
        <v>0</v>
      </c>
      <c r="U265" s="114">
        <f>SUMIFS(CentrepointSourced[Assessed CS - 18-24],CentrepointSourced[Local Authority DQ],ConsolGeog[[#This Row],[County Name]],CentrepointSourced[Year],2014)</f>
        <v>0</v>
      </c>
      <c r="V265" s="114">
        <f>IF(ConsolGeog[[#This Row],[LA Type]]="District",SUMIFS(ConsolGeog[population],ConsolGeog[LA Type],"District",ConsolGeog[County Name],ConsolGeog[[#This Row],[County Name]]),IF(ConsolGeog[[#This Row],[LA Type]]="Unitary",ConsolGeog[[#This Row],[population]],0))</f>
        <v>224897</v>
      </c>
      <c r="W265" s="115">
        <f>IF(ConsolGeog[[#This Row],[COUNTY: Sum of districts'' populations '[non additive!']]]=0,0,ConsolGeog[[#This Row],[population]]/ConsolGeog[[#This Row],[COUNTY: Sum of districts'' populations '[non additive!']]])</f>
        <v>1</v>
      </c>
      <c r="X265" s="125">
        <f>ConsolGeog[[#This Row],[COUNTY: Presented CS - 16-17 (2014) '[non additive!']]]*ConsolGeog[[#This Row],[County Stats Distribution Factor]]</f>
        <v>0</v>
      </c>
      <c r="Y265" s="125">
        <f>ConsolGeog[[#This Row],[COUNTY: Presented CS - 16-24 (2014) '[non additive!']]]*ConsolGeog[[#This Row],[County Stats Distribution Factor]]</f>
        <v>0</v>
      </c>
      <c r="Z265" s="125">
        <f>ConsolGeog[[#This Row],[COUNTY: Presented CS - 18-24 (2014) '[non additive!']]]*ConsolGeog[[#This Row],[County Stats Distribution Factor]]</f>
        <v>0</v>
      </c>
      <c r="AA265" s="125">
        <f>ConsolGeog[[#This Row],[COUNTY: Assessed CS - 16-17 (2014) '[non additive!']]]*ConsolGeog[[#This Row],[County Stats Distribution Factor]]</f>
        <v>0</v>
      </c>
      <c r="AB265" s="125">
        <f>ConsolGeog[[#This Row],[COUNTY: Assessed CS - 16-24 (2014) '[non additive!']]]*ConsolGeog[[#This Row],[County Stats Distribution Factor]]</f>
        <v>0</v>
      </c>
      <c r="AC265" s="125">
        <f>ConsolGeog[[#This Row],[COUNTY: Assessed CS - 18-24 (2014) '[non additive!']]]*ConsolGeog[[#This Row],[County Stats Distribution Factor]]</f>
        <v>0</v>
      </c>
      <c r="AD265" s="125" t="str">
        <f>IF(AND(ConsolGeog[[#This Row],[Presented HS - 16-17 (2014)]]+ConsolGeog[[#This Row],[Presented HS - 18-24 (2014)]]&lt;&gt;0,ConsolGeog[[#This Row],[Presented HS - 16-24 (2014)]]&lt;&gt;0),"ERROR","")</f>
        <v/>
      </c>
      <c r="AE265" s="125" t="str">
        <f>IF(AND(ConsolGeog[[#This Row],[Presented CS - 16-17 (2014)]]+ConsolGeog[[#This Row],[Presented CS - 18-24 (2014)]]&lt;&gt;0,ConsolGeog[[#This Row],[Presented CS - 16-24 (2014)]]&lt;&gt;0),"ERROR","")</f>
        <v/>
      </c>
      <c r="AF265" s="125" t="str">
        <f>IF(AND(ConsolGeog[[#This Row],[Assessed HS - 16-17 (2014)]]+ConsolGeog[[#This Row],[Assessed HS - 18-24 (2014)]]&lt;&gt;0,ConsolGeog[[#This Row],[Assessed HS - 16-24 (2014)]]&lt;&gt;0),"ERROR","")</f>
        <v/>
      </c>
      <c r="AG265" s="125" t="str">
        <f>IF(AND(ConsolGeog[[#This Row],[Assessed CS - 16-17 (2014)]]+ConsolGeog[[#This Row],[Assessed CS - 18-24 (2014)]]&lt;&gt;0,ConsolGeog[[#This Row],[Assessed CS - 16-24 (2014)]]&lt;&gt;0),"ERROR","")</f>
        <v/>
      </c>
      <c r="AH26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6" spans="1:35" s="35" customFormat="1" ht="15" customHeight="1">
      <c r="A266" s="38" t="s">
        <v>495</v>
      </c>
      <c r="B266" s="38" t="s">
        <v>296</v>
      </c>
      <c r="C266" s="38">
        <v>219396</v>
      </c>
      <c r="D266" s="38">
        <v>2147.7800000000002</v>
      </c>
      <c r="E266" s="38" t="s">
        <v>495</v>
      </c>
      <c r="F266" s="112" t="str">
        <f>IF(ISERROR(MATCH(ConsolGeog[[#This Row],[lad14cd]],CentrepointSourced[2014 ONS Code],0)),1,"")</f>
        <v/>
      </c>
      <c r="G266" s="113" t="str">
        <f>TRIM(IF(ConsolGeog[[#This Row],[Not in Centre Point Sourced?]]=1,INDEX(LKP_MissingLATypesDQ[TYPE],MATCH(ConsolGeog[[#This Row],[lad14cd]],LKP_MissingLATypesDQ[ONS_CODE],0)),INDEX(CentrepointSourced[LA Type DQ],MATCH(ConsolGeog[[#This Row],[lad14cd]],CentrepointSourced[2014 ONS Code],0))))</f>
        <v>Unitary</v>
      </c>
      <c r="H266" s="113" t="str">
        <f>IF(OR(ConsolGeog[[#This Row],[LA Type]]="Unitary",ConsolGeog[[#This Row],[LA Type]]="District"),"England",INDEX(CentrepointSourced[Country],MATCH(ConsolGeog[[#This Row],[lad14cd]],CentrepointSourced[2014 ONS Code],0)))</f>
        <v>England</v>
      </c>
      <c r="I26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Westminster</v>
      </c>
      <c r="J266" s="114">
        <f>SUMIFS(CentrepointSourced[Presented HS - 16-17],CentrepointSourced[2014 ONS Code],ConsolGeog[[#This Row],[lad14cd]],CentrepointSourced[Year],2014)</f>
        <v>0</v>
      </c>
      <c r="K266" s="114">
        <f>SUMIFS(CentrepointSourced[Presented HS - 16-24],CentrepointSourced[2014 ONS Code],ConsolGeog[[#This Row],[lad14cd]],CentrepointSourced[Year],2014)</f>
        <v>0</v>
      </c>
      <c r="L266" s="114">
        <f>SUMIFS(CentrepointSourced[Presented HS - 18-24],CentrepointSourced[2014 ONS Code],ConsolGeog[[#This Row],[lad14cd]],CentrepointSourced[Year],2014)</f>
        <v>0</v>
      </c>
      <c r="M266" s="114">
        <f>SUMIFS(CentrepointSourced[Assessed HS - 16-17],CentrepointSourced[2014 ONS Code],ConsolGeog[[#This Row],[lad14cd]],CentrepointSourced[Year],2014)</f>
        <v>0</v>
      </c>
      <c r="N266" s="114">
        <f>SUMIFS(CentrepointSourced[Assessed HS - 16-24],CentrepointSourced[2014 ONS Code],ConsolGeog[[#This Row],[lad14cd]],CentrepointSourced[Year],2014)</f>
        <v>0</v>
      </c>
      <c r="O266" s="114">
        <f>SUMIFS(CentrepointSourced[Assessed HS - 18-24],CentrepointSourced[2014 ONS Code],ConsolGeog[[#This Row],[lad14cd]],CentrepointSourced[Year],2014)</f>
        <v>0</v>
      </c>
      <c r="P266" s="114">
        <f>SUMIFS(CentrepointSourced[Presented CS - 16-17],CentrepointSourced[Local Authority DQ],ConsolGeog[[#This Row],[County Name]],CentrepointSourced[Year],2014)</f>
        <v>0</v>
      </c>
      <c r="Q266" s="114">
        <f>SUMIFS(CentrepointSourced[Presented CS - 16-24],CentrepointSourced[Local Authority DQ],ConsolGeog[[#This Row],[County Name]],CentrepointSourced[Year],2014)</f>
        <v>0</v>
      </c>
      <c r="R266" s="114">
        <f>SUMIFS(CentrepointSourced[Presented CS - 18-24],CentrepointSourced[Local Authority DQ],ConsolGeog[[#This Row],[County Name]],CentrepointSourced[Year],2014)</f>
        <v>0</v>
      </c>
      <c r="S266" s="114">
        <f>SUMIFS(CentrepointSourced[Assessed CS - 16-17],CentrepointSourced[Local Authority DQ],ConsolGeog[[#This Row],[County Name]],CentrepointSourced[Year],2014)</f>
        <v>0</v>
      </c>
      <c r="T266" s="114">
        <f>SUMIFS(CentrepointSourced[Assessed CS - 16-24],CentrepointSourced[Local Authority DQ],ConsolGeog[[#This Row],[County Name]],CentrepointSourced[Year],2014)</f>
        <v>0</v>
      </c>
      <c r="U266" s="114">
        <f>SUMIFS(CentrepointSourced[Assessed CS - 18-24],CentrepointSourced[Local Authority DQ],ConsolGeog[[#This Row],[County Name]],CentrepointSourced[Year],2014)</f>
        <v>0</v>
      </c>
      <c r="V266" s="114">
        <f>IF(ConsolGeog[[#This Row],[LA Type]]="District",SUMIFS(ConsolGeog[population],ConsolGeog[LA Type],"District",ConsolGeog[County Name],ConsolGeog[[#This Row],[County Name]]),IF(ConsolGeog[[#This Row],[LA Type]]="Unitary",ConsolGeog[[#This Row],[population]],0))</f>
        <v>219396</v>
      </c>
      <c r="W266" s="115">
        <f>IF(ConsolGeog[[#This Row],[COUNTY: Sum of districts'' populations '[non additive!']]]=0,0,ConsolGeog[[#This Row],[population]]/ConsolGeog[[#This Row],[COUNTY: Sum of districts'' populations '[non additive!']]])</f>
        <v>1</v>
      </c>
      <c r="X266" s="125">
        <f>ConsolGeog[[#This Row],[COUNTY: Presented CS - 16-17 (2014) '[non additive!']]]*ConsolGeog[[#This Row],[County Stats Distribution Factor]]</f>
        <v>0</v>
      </c>
      <c r="Y266" s="125">
        <f>ConsolGeog[[#This Row],[COUNTY: Presented CS - 16-24 (2014) '[non additive!']]]*ConsolGeog[[#This Row],[County Stats Distribution Factor]]</f>
        <v>0</v>
      </c>
      <c r="Z266" s="125">
        <f>ConsolGeog[[#This Row],[COUNTY: Presented CS - 18-24 (2014) '[non additive!']]]*ConsolGeog[[#This Row],[County Stats Distribution Factor]]</f>
        <v>0</v>
      </c>
      <c r="AA266" s="125">
        <f>ConsolGeog[[#This Row],[COUNTY: Assessed CS - 16-17 (2014) '[non additive!']]]*ConsolGeog[[#This Row],[County Stats Distribution Factor]]</f>
        <v>0</v>
      </c>
      <c r="AB266" s="125">
        <f>ConsolGeog[[#This Row],[COUNTY: Assessed CS - 16-24 (2014) '[non additive!']]]*ConsolGeog[[#This Row],[County Stats Distribution Factor]]</f>
        <v>0</v>
      </c>
      <c r="AC266" s="125">
        <f>ConsolGeog[[#This Row],[COUNTY: Assessed CS - 18-24 (2014) '[non additive!']]]*ConsolGeog[[#This Row],[County Stats Distribution Factor]]</f>
        <v>0</v>
      </c>
      <c r="AD266" s="125" t="str">
        <f>IF(AND(ConsolGeog[[#This Row],[Presented HS - 16-17 (2014)]]+ConsolGeog[[#This Row],[Presented HS - 18-24 (2014)]]&lt;&gt;0,ConsolGeog[[#This Row],[Presented HS - 16-24 (2014)]]&lt;&gt;0),"ERROR","")</f>
        <v/>
      </c>
      <c r="AE266" s="125" t="str">
        <f>IF(AND(ConsolGeog[[#This Row],[Presented CS - 16-17 (2014)]]+ConsolGeog[[#This Row],[Presented CS - 18-24 (2014)]]&lt;&gt;0,ConsolGeog[[#This Row],[Presented CS - 16-24 (2014)]]&lt;&gt;0),"ERROR","")</f>
        <v/>
      </c>
      <c r="AF266" s="125" t="str">
        <f>IF(AND(ConsolGeog[[#This Row],[Assessed HS - 16-17 (2014)]]+ConsolGeog[[#This Row],[Assessed HS - 18-24 (2014)]]&lt;&gt;0,ConsolGeog[[#This Row],[Assessed HS - 16-24 (2014)]]&lt;&gt;0),"ERROR","")</f>
        <v/>
      </c>
      <c r="AG266" s="125" t="str">
        <f>IF(AND(ConsolGeog[[#This Row],[Assessed CS - 16-17 (2014)]]+ConsolGeog[[#This Row],[Assessed CS - 18-24 (2014)]]&lt;&gt;0,ConsolGeog[[#This Row],[Assessed CS - 16-24 (2014)]]&lt;&gt;0),"ERROR","")</f>
        <v/>
      </c>
      <c r="AH26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7" spans="1:35">
      <c r="A267" s="38" t="s">
        <v>493</v>
      </c>
      <c r="B267" s="38" t="s">
        <v>494</v>
      </c>
      <c r="C267" s="38">
        <v>211699</v>
      </c>
      <c r="D267" s="38">
        <v>15808.07</v>
      </c>
      <c r="E267" s="38" t="s">
        <v>493</v>
      </c>
      <c r="F267" s="116">
        <f>IF(ISERROR(MATCH(ConsolGeog[[#This Row],[lad14cd]],CentrepointSourced[2014 ONS Code],0)),1,"")</f>
        <v>1</v>
      </c>
      <c r="G267" s="113" t="str">
        <f>TRIM(IF(ConsolGeog[[#This Row],[Not in Centre Point Sourced?]]=1,INDEX(LKP_MissingLATypesDQ[TYPE],MATCH(ConsolGeog[[#This Row],[lad14cd]],LKP_MissingLATypesDQ[ONS_CODE],0)),INDEX(CentrepointSourced[LA Type DQ],MATCH(ConsolGeog[[#This Row],[lad14cd]],CentrepointSourced[2014 ONS Code],0))))</f>
        <v>Unitary</v>
      </c>
      <c r="H267" s="117" t="str">
        <f>IF(OR(ConsolGeog[[#This Row],[LA Type]]="Unitary",ConsolGeog[[#This Row],[LA Type]]="District"),"England",INDEX(CentrepointSourced[Country],MATCH(ConsolGeog[[#This Row],[lad14cd]],CentrepointSourced[2014 ONS Code],0)))</f>
        <v>England</v>
      </c>
      <c r="I26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Rochdale</v>
      </c>
      <c r="J267" s="114">
        <f>SUMIFS(CentrepointSourced[Presented HS - 16-17],CentrepointSourced[2014 ONS Code],ConsolGeog[[#This Row],[lad14cd]],CentrepointSourced[Year],2014)</f>
        <v>0</v>
      </c>
      <c r="K267" s="114">
        <f>SUMIFS(CentrepointSourced[Presented HS - 16-24],CentrepointSourced[2014 ONS Code],ConsolGeog[[#This Row],[lad14cd]],CentrepointSourced[Year],2014)</f>
        <v>0</v>
      </c>
      <c r="L267" s="114">
        <f>SUMIFS(CentrepointSourced[Presented HS - 18-24],CentrepointSourced[2014 ONS Code],ConsolGeog[[#This Row],[lad14cd]],CentrepointSourced[Year],2014)</f>
        <v>0</v>
      </c>
      <c r="M267" s="114">
        <f>SUMIFS(CentrepointSourced[Assessed HS - 16-17],CentrepointSourced[2014 ONS Code],ConsolGeog[[#This Row],[lad14cd]],CentrepointSourced[Year],2014)</f>
        <v>0</v>
      </c>
      <c r="N267" s="114">
        <f>SUMIFS(CentrepointSourced[Assessed HS - 16-24],CentrepointSourced[2014 ONS Code],ConsolGeog[[#This Row],[lad14cd]],CentrepointSourced[Year],2014)</f>
        <v>0</v>
      </c>
      <c r="O267" s="114">
        <f>SUMIFS(CentrepointSourced[Assessed HS - 18-24],CentrepointSourced[2014 ONS Code],ConsolGeog[[#This Row],[lad14cd]],CentrepointSourced[Year],2014)</f>
        <v>0</v>
      </c>
      <c r="P267" s="114">
        <f>SUMIFS(CentrepointSourced[Presented CS - 16-17],CentrepointSourced[Local Authority DQ],ConsolGeog[[#This Row],[County Name]],CentrepointSourced[Year],2014)</f>
        <v>0</v>
      </c>
      <c r="Q267" s="114">
        <f>SUMIFS(CentrepointSourced[Presented CS - 16-24],CentrepointSourced[Local Authority DQ],ConsolGeog[[#This Row],[County Name]],CentrepointSourced[Year],2014)</f>
        <v>0</v>
      </c>
      <c r="R267" s="114">
        <f>SUMIFS(CentrepointSourced[Presented CS - 18-24],CentrepointSourced[Local Authority DQ],ConsolGeog[[#This Row],[County Name]],CentrepointSourced[Year],2014)</f>
        <v>0</v>
      </c>
      <c r="S267" s="114">
        <f>SUMIFS(CentrepointSourced[Assessed CS - 16-17],CentrepointSourced[Local Authority DQ],ConsolGeog[[#This Row],[County Name]],CentrepointSourced[Year],2014)</f>
        <v>0</v>
      </c>
      <c r="T267" s="114">
        <f>SUMIFS(CentrepointSourced[Assessed CS - 16-24],CentrepointSourced[Local Authority DQ],ConsolGeog[[#This Row],[County Name]],CentrepointSourced[Year],2014)</f>
        <v>0</v>
      </c>
      <c r="U267" s="114">
        <f>SUMIFS(CentrepointSourced[Assessed CS - 18-24],CentrepointSourced[Local Authority DQ],ConsolGeog[[#This Row],[County Name]],CentrepointSourced[Year],2014)</f>
        <v>0</v>
      </c>
      <c r="V267" s="114">
        <f>IF(ConsolGeog[[#This Row],[LA Type]]="District",SUMIFS(ConsolGeog[population],ConsolGeog[LA Type],"District",ConsolGeog[County Name],ConsolGeog[[#This Row],[County Name]]),IF(ConsolGeog[[#This Row],[LA Type]]="Unitary",ConsolGeog[[#This Row],[population]],0))</f>
        <v>211699</v>
      </c>
      <c r="W267" s="115">
        <f>IF(ConsolGeog[[#This Row],[COUNTY: Sum of districts'' populations '[non additive!']]]=0,0,ConsolGeog[[#This Row],[population]]/ConsolGeog[[#This Row],[COUNTY: Sum of districts'' populations '[non additive!']]])</f>
        <v>1</v>
      </c>
      <c r="X267" s="125">
        <f>ConsolGeog[[#This Row],[COUNTY: Presented CS - 16-17 (2014) '[non additive!']]]*ConsolGeog[[#This Row],[County Stats Distribution Factor]]</f>
        <v>0</v>
      </c>
      <c r="Y267" s="125">
        <f>ConsolGeog[[#This Row],[COUNTY: Presented CS - 16-24 (2014) '[non additive!']]]*ConsolGeog[[#This Row],[County Stats Distribution Factor]]</f>
        <v>0</v>
      </c>
      <c r="Z267" s="125">
        <f>ConsolGeog[[#This Row],[COUNTY: Presented CS - 18-24 (2014) '[non additive!']]]*ConsolGeog[[#This Row],[County Stats Distribution Factor]]</f>
        <v>0</v>
      </c>
      <c r="AA267" s="125">
        <f>ConsolGeog[[#This Row],[COUNTY: Assessed CS - 16-17 (2014) '[non additive!']]]*ConsolGeog[[#This Row],[County Stats Distribution Factor]]</f>
        <v>0</v>
      </c>
      <c r="AB267" s="125">
        <f>ConsolGeog[[#This Row],[COUNTY: Assessed CS - 16-24 (2014) '[non additive!']]]*ConsolGeog[[#This Row],[County Stats Distribution Factor]]</f>
        <v>0</v>
      </c>
      <c r="AC267" s="125">
        <f>ConsolGeog[[#This Row],[COUNTY: Assessed CS - 18-24 (2014) '[non additive!']]]*ConsolGeog[[#This Row],[County Stats Distribution Factor]]</f>
        <v>0</v>
      </c>
      <c r="AD267" s="125" t="str">
        <f>IF(AND(ConsolGeog[[#This Row],[Presented HS - 16-17 (2014)]]+ConsolGeog[[#This Row],[Presented HS - 18-24 (2014)]]&lt;&gt;0,ConsolGeog[[#This Row],[Presented HS - 16-24 (2014)]]&lt;&gt;0),"ERROR","")</f>
        <v/>
      </c>
      <c r="AE267" s="125" t="str">
        <f>IF(AND(ConsolGeog[[#This Row],[Presented CS - 16-17 (2014)]]+ConsolGeog[[#This Row],[Presented CS - 18-24 (2014)]]&lt;&gt;0,ConsolGeog[[#This Row],[Presented CS - 16-24 (2014)]]&lt;&gt;0),"ERROR","")</f>
        <v/>
      </c>
      <c r="AF267" s="125" t="str">
        <f>IF(AND(ConsolGeog[[#This Row],[Assessed HS - 16-17 (2014)]]+ConsolGeog[[#This Row],[Assessed HS - 18-24 (2014)]]&lt;&gt;0,ConsolGeog[[#This Row],[Assessed HS - 16-24 (2014)]]&lt;&gt;0),"ERROR","")</f>
        <v/>
      </c>
      <c r="AG267" s="125" t="str">
        <f>IF(AND(ConsolGeog[[#This Row],[Assessed CS - 16-17 (2014)]]+ConsolGeog[[#This Row],[Assessed CS - 18-24 (2014)]]&lt;&gt;0,ConsolGeog[[#This Row],[Assessed CS - 16-24 (2014)]]&lt;&gt;0),"ERROR","")</f>
        <v/>
      </c>
      <c r="AH26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8" spans="1:35">
      <c r="A268" s="38" t="s">
        <v>491</v>
      </c>
      <c r="B268" s="38" t="s">
        <v>492</v>
      </c>
      <c r="C268" s="38">
        <v>146652</v>
      </c>
      <c r="D268" s="38">
        <v>528558</v>
      </c>
      <c r="E268" s="38" t="s">
        <v>491</v>
      </c>
      <c r="F268" s="116" t="str">
        <f>IF(ISERROR(MATCH(ConsolGeog[[#This Row],[lad14cd]],CentrepointSourced[2014 ONS Code],0)),1,"")</f>
        <v/>
      </c>
      <c r="G268" s="113" t="str">
        <f>TRIM(IF(ConsolGeog[[#This Row],[Not in Centre Point Sourced?]]=1,INDEX(LKP_MissingLATypesDQ[TYPE],MATCH(ConsolGeog[[#This Row],[lad14cd]],LKP_MissingLATypesDQ[ONS_CODE],0)),INDEX(CentrepointSourced[LA Type DQ],MATCH(ConsolGeog[[#This Row],[lad14cd]],CentrepointSourced[2014 ONS Code],0))))</f>
        <v>Local Authority</v>
      </c>
      <c r="H268" s="117" t="str">
        <f>IF(OR(ConsolGeog[[#This Row],[LA Type]]="Unitary",ConsolGeog[[#This Row],[LA Type]]="District"),"England",INDEX(CentrepointSourced[Country],MATCH(ConsolGeog[[#This Row],[lad14cd]],CentrepointSourced[2014 ONS Code],0)))</f>
        <v>Scotland</v>
      </c>
      <c r="I26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68" s="114">
        <f>SUMIFS(CentrepointSourced[Presented HS - 16-17],CentrepointSourced[2014 ONS Code],ConsolGeog[[#This Row],[lad14cd]],CentrepointSourced[Year],2014)</f>
        <v>0</v>
      </c>
      <c r="K268" s="114">
        <f>SUMIFS(CentrepointSourced[Presented HS - 16-24],CentrepointSourced[2014 ONS Code],ConsolGeog[[#This Row],[lad14cd]],CentrepointSourced[Year],2014)</f>
        <v>0</v>
      </c>
      <c r="L268" s="114">
        <f>SUMIFS(CentrepointSourced[Presented HS - 18-24],CentrepointSourced[2014 ONS Code],ConsolGeog[[#This Row],[lad14cd]],CentrepointSourced[Year],2014)</f>
        <v>0</v>
      </c>
      <c r="M268" s="114">
        <f>SUMIFS(CentrepointSourced[Assessed HS - 16-17],CentrepointSourced[2014 ONS Code],ConsolGeog[[#This Row],[lad14cd]],CentrepointSourced[Year],2014)</f>
        <v>0</v>
      </c>
      <c r="N268" s="114">
        <f>SUMIFS(CentrepointSourced[Assessed HS - 16-24],CentrepointSourced[2014 ONS Code],ConsolGeog[[#This Row],[lad14cd]],CentrepointSourced[Year],2014)</f>
        <v>0</v>
      </c>
      <c r="O268" s="114">
        <f>SUMIFS(CentrepointSourced[Assessed HS - 18-24],CentrepointSourced[2014 ONS Code],ConsolGeog[[#This Row],[lad14cd]],CentrepointSourced[Year],2014)</f>
        <v>0</v>
      </c>
      <c r="P268" s="114">
        <f>SUMIFS(CentrepointSourced[Presented CS - 16-17],CentrepointSourced[Local Authority DQ],ConsolGeog[[#This Row],[County Name]],CentrepointSourced[Year],2014)</f>
        <v>0</v>
      </c>
      <c r="Q268" s="114">
        <f>SUMIFS(CentrepointSourced[Presented CS - 16-24],CentrepointSourced[Local Authority DQ],ConsolGeog[[#This Row],[County Name]],CentrepointSourced[Year],2014)</f>
        <v>0</v>
      </c>
      <c r="R268" s="114">
        <f>SUMIFS(CentrepointSourced[Presented CS - 18-24],CentrepointSourced[Local Authority DQ],ConsolGeog[[#This Row],[County Name]],CentrepointSourced[Year],2014)</f>
        <v>0</v>
      </c>
      <c r="S268" s="114">
        <f>SUMIFS(CentrepointSourced[Assessed CS - 16-17],CentrepointSourced[Local Authority DQ],ConsolGeog[[#This Row],[County Name]],CentrepointSourced[Year],2014)</f>
        <v>0</v>
      </c>
      <c r="T268" s="114">
        <f>SUMIFS(CentrepointSourced[Assessed CS - 16-24],CentrepointSourced[Local Authority DQ],ConsolGeog[[#This Row],[County Name]],CentrepointSourced[Year],2014)</f>
        <v>0</v>
      </c>
      <c r="U268" s="114">
        <f>SUMIFS(CentrepointSourced[Assessed CS - 18-24],CentrepointSourced[Local Authority DQ],ConsolGeog[[#This Row],[County Name]],CentrepointSourced[Year],2014)</f>
        <v>0</v>
      </c>
      <c r="V268" s="114">
        <f>IF(ConsolGeog[[#This Row],[LA Type]]="District",SUMIFS(ConsolGeog[population],ConsolGeog[LA Type],"District",ConsolGeog[County Name],ConsolGeog[[#This Row],[County Name]]),IF(ConsolGeog[[#This Row],[LA Type]]="Unitary",ConsolGeog[[#This Row],[population]],0))</f>
        <v>0</v>
      </c>
      <c r="W268" s="115">
        <f>IF(ConsolGeog[[#This Row],[COUNTY: Sum of districts'' populations '[non additive!']]]=0,0,ConsolGeog[[#This Row],[population]]/ConsolGeog[[#This Row],[COUNTY: Sum of districts'' populations '[non additive!']]])</f>
        <v>0</v>
      </c>
      <c r="X268" s="125">
        <f>ConsolGeog[[#This Row],[COUNTY: Presented CS - 16-17 (2014) '[non additive!']]]*ConsolGeog[[#This Row],[County Stats Distribution Factor]]</f>
        <v>0</v>
      </c>
      <c r="Y268" s="125">
        <f>ConsolGeog[[#This Row],[COUNTY: Presented CS - 16-24 (2014) '[non additive!']]]*ConsolGeog[[#This Row],[County Stats Distribution Factor]]</f>
        <v>0</v>
      </c>
      <c r="Z268" s="125">
        <f>ConsolGeog[[#This Row],[COUNTY: Presented CS - 18-24 (2014) '[non additive!']]]*ConsolGeog[[#This Row],[County Stats Distribution Factor]]</f>
        <v>0</v>
      </c>
      <c r="AA268" s="125">
        <f>ConsolGeog[[#This Row],[COUNTY: Assessed CS - 16-17 (2014) '[non additive!']]]*ConsolGeog[[#This Row],[County Stats Distribution Factor]]</f>
        <v>0</v>
      </c>
      <c r="AB268" s="125">
        <f>ConsolGeog[[#This Row],[COUNTY: Assessed CS - 16-24 (2014) '[non additive!']]]*ConsolGeog[[#This Row],[County Stats Distribution Factor]]</f>
        <v>0</v>
      </c>
      <c r="AC268" s="125">
        <f>ConsolGeog[[#This Row],[COUNTY: Assessed CS - 18-24 (2014) '[non additive!']]]*ConsolGeog[[#This Row],[County Stats Distribution Factor]]</f>
        <v>0</v>
      </c>
      <c r="AD268" s="125" t="str">
        <f>IF(AND(ConsolGeog[[#This Row],[Presented HS - 16-17 (2014)]]+ConsolGeog[[#This Row],[Presented HS - 18-24 (2014)]]&lt;&gt;0,ConsolGeog[[#This Row],[Presented HS - 16-24 (2014)]]&lt;&gt;0),"ERROR","")</f>
        <v/>
      </c>
      <c r="AE268" s="125" t="str">
        <f>IF(AND(ConsolGeog[[#This Row],[Presented CS - 16-17 (2014)]]+ConsolGeog[[#This Row],[Presented CS - 18-24 (2014)]]&lt;&gt;0,ConsolGeog[[#This Row],[Presented CS - 16-24 (2014)]]&lt;&gt;0),"ERROR","")</f>
        <v/>
      </c>
      <c r="AF268" s="125" t="str">
        <f>IF(AND(ConsolGeog[[#This Row],[Assessed HS - 16-17 (2014)]]+ConsolGeog[[#This Row],[Assessed HS - 18-24 (2014)]]&lt;&gt;0,ConsolGeog[[#This Row],[Assessed HS - 16-24 (2014)]]&lt;&gt;0),"ERROR","")</f>
        <v/>
      </c>
      <c r="AG268" s="125" t="str">
        <f>IF(AND(ConsolGeog[[#This Row],[Assessed CS - 16-17 (2014)]]+ConsolGeog[[#This Row],[Assessed CS - 18-24 (2014)]]&lt;&gt;0,ConsolGeog[[#This Row],[Assessed CS - 16-24 (2014)]]&lt;&gt;0),"ERROR","")</f>
        <v/>
      </c>
      <c r="AH26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69" spans="1:35">
      <c r="A269" s="38" t="s">
        <v>490</v>
      </c>
      <c r="B269" s="38" t="s">
        <v>213</v>
      </c>
      <c r="C269" s="38">
        <v>113870</v>
      </c>
      <c r="D269" s="38">
        <v>473174</v>
      </c>
      <c r="E269" s="38" t="s">
        <v>490</v>
      </c>
      <c r="F269" s="116" t="str">
        <f>IF(ISERROR(MATCH(ConsolGeog[[#This Row],[lad14cd]],CentrepointSourced[2014 ONS Code],0)),1,"")</f>
        <v/>
      </c>
      <c r="G269" s="113" t="str">
        <f>TRIM(IF(ConsolGeog[[#This Row],[Not in Centre Point Sourced?]]=1,INDEX(LKP_MissingLATypesDQ[TYPE],MATCH(ConsolGeog[[#This Row],[lad14cd]],LKP_MissingLATypesDQ[ONS_CODE],0)),INDEX(CentrepointSourced[LA Type DQ],MATCH(ConsolGeog[[#This Row],[lad14cd]],CentrepointSourced[2014 ONS Code],0))))</f>
        <v>Local Authority</v>
      </c>
      <c r="H269" s="117" t="str">
        <f>IF(OR(ConsolGeog[[#This Row],[LA Type]]="Unitary",ConsolGeog[[#This Row],[LA Type]]="District"),"England",INDEX(CentrepointSourced[Country],MATCH(ConsolGeog[[#This Row],[lad14cd]],CentrepointSourced[2014 ONS Code],0)))</f>
        <v>Scotland</v>
      </c>
      <c r="I26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69" s="114">
        <f>SUMIFS(CentrepointSourced[Presented HS - 16-17],CentrepointSourced[2014 ONS Code],ConsolGeog[[#This Row],[lad14cd]],CentrepointSourced[Year],2014)</f>
        <v>0</v>
      </c>
      <c r="K269" s="114">
        <f>SUMIFS(CentrepointSourced[Presented HS - 16-24],CentrepointSourced[2014 ONS Code],ConsolGeog[[#This Row],[lad14cd]],CentrepointSourced[Year],2014)</f>
        <v>0</v>
      </c>
      <c r="L269" s="114">
        <f>SUMIFS(CentrepointSourced[Presented HS - 18-24],CentrepointSourced[2014 ONS Code],ConsolGeog[[#This Row],[lad14cd]],CentrepointSourced[Year],2014)</f>
        <v>0</v>
      </c>
      <c r="M269" s="114">
        <f>SUMIFS(CentrepointSourced[Assessed HS - 16-17],CentrepointSourced[2014 ONS Code],ConsolGeog[[#This Row],[lad14cd]],CentrepointSourced[Year],2014)</f>
        <v>0</v>
      </c>
      <c r="N269" s="114">
        <f>SUMIFS(CentrepointSourced[Assessed HS - 16-24],CentrepointSourced[2014 ONS Code],ConsolGeog[[#This Row],[lad14cd]],CentrepointSourced[Year],2014)</f>
        <v>0</v>
      </c>
      <c r="O269" s="114">
        <f>SUMIFS(CentrepointSourced[Assessed HS - 18-24],CentrepointSourced[2014 ONS Code],ConsolGeog[[#This Row],[lad14cd]],CentrepointSourced[Year],2014)</f>
        <v>0</v>
      </c>
      <c r="P269" s="114">
        <f>SUMIFS(CentrepointSourced[Presented CS - 16-17],CentrepointSourced[Local Authority DQ],ConsolGeog[[#This Row],[County Name]],CentrepointSourced[Year],2014)</f>
        <v>0</v>
      </c>
      <c r="Q269" s="114">
        <f>SUMIFS(CentrepointSourced[Presented CS - 16-24],CentrepointSourced[Local Authority DQ],ConsolGeog[[#This Row],[County Name]],CentrepointSourced[Year],2014)</f>
        <v>0</v>
      </c>
      <c r="R269" s="114">
        <f>SUMIFS(CentrepointSourced[Presented CS - 18-24],CentrepointSourced[Local Authority DQ],ConsolGeog[[#This Row],[County Name]],CentrepointSourced[Year],2014)</f>
        <v>0</v>
      </c>
      <c r="S269" s="114">
        <f>SUMIFS(CentrepointSourced[Assessed CS - 16-17],CentrepointSourced[Local Authority DQ],ConsolGeog[[#This Row],[County Name]],CentrepointSourced[Year],2014)</f>
        <v>0</v>
      </c>
      <c r="T269" s="114">
        <f>SUMIFS(CentrepointSourced[Assessed CS - 16-24],CentrepointSourced[Local Authority DQ],ConsolGeog[[#This Row],[County Name]],CentrepointSourced[Year],2014)</f>
        <v>0</v>
      </c>
      <c r="U269" s="114">
        <f>SUMIFS(CentrepointSourced[Assessed CS - 18-24],CentrepointSourced[Local Authority DQ],ConsolGeog[[#This Row],[County Name]],CentrepointSourced[Year],2014)</f>
        <v>0</v>
      </c>
      <c r="V269" s="114">
        <f>IF(ConsolGeog[[#This Row],[LA Type]]="District",SUMIFS(ConsolGeog[population],ConsolGeog[LA Type],"District",ConsolGeog[County Name],ConsolGeog[[#This Row],[County Name]]),IF(ConsolGeog[[#This Row],[LA Type]]="Unitary",ConsolGeog[[#This Row],[population]],0))</f>
        <v>0</v>
      </c>
      <c r="W269" s="115">
        <f>IF(ConsolGeog[[#This Row],[COUNTY: Sum of districts'' populations '[non additive!']]]=0,0,ConsolGeog[[#This Row],[population]]/ConsolGeog[[#This Row],[COUNTY: Sum of districts'' populations '[non additive!']]])</f>
        <v>0</v>
      </c>
      <c r="X269" s="125">
        <f>ConsolGeog[[#This Row],[COUNTY: Presented CS - 16-17 (2014) '[non additive!']]]*ConsolGeog[[#This Row],[County Stats Distribution Factor]]</f>
        <v>0</v>
      </c>
      <c r="Y269" s="125">
        <f>ConsolGeog[[#This Row],[COUNTY: Presented CS - 16-24 (2014) '[non additive!']]]*ConsolGeog[[#This Row],[County Stats Distribution Factor]]</f>
        <v>0</v>
      </c>
      <c r="Z269" s="125">
        <f>ConsolGeog[[#This Row],[COUNTY: Presented CS - 18-24 (2014) '[non additive!']]]*ConsolGeog[[#This Row],[County Stats Distribution Factor]]</f>
        <v>0</v>
      </c>
      <c r="AA269" s="125">
        <f>ConsolGeog[[#This Row],[COUNTY: Assessed CS - 16-17 (2014) '[non additive!']]]*ConsolGeog[[#This Row],[County Stats Distribution Factor]]</f>
        <v>0</v>
      </c>
      <c r="AB269" s="125">
        <f>ConsolGeog[[#This Row],[COUNTY: Assessed CS - 16-24 (2014) '[non additive!']]]*ConsolGeog[[#This Row],[County Stats Distribution Factor]]</f>
        <v>0</v>
      </c>
      <c r="AC269" s="125">
        <f>ConsolGeog[[#This Row],[COUNTY: Assessed CS - 18-24 (2014) '[non additive!']]]*ConsolGeog[[#This Row],[County Stats Distribution Factor]]</f>
        <v>0</v>
      </c>
      <c r="AD269" s="125" t="str">
        <f>IF(AND(ConsolGeog[[#This Row],[Presented HS - 16-17 (2014)]]+ConsolGeog[[#This Row],[Presented HS - 18-24 (2014)]]&lt;&gt;0,ConsolGeog[[#This Row],[Presented HS - 16-24 (2014)]]&lt;&gt;0),"ERROR","")</f>
        <v/>
      </c>
      <c r="AE269" s="125" t="str">
        <f>IF(AND(ConsolGeog[[#This Row],[Presented CS - 16-17 (2014)]]+ConsolGeog[[#This Row],[Presented CS - 18-24 (2014)]]&lt;&gt;0,ConsolGeog[[#This Row],[Presented CS - 16-24 (2014)]]&lt;&gt;0),"ERROR","")</f>
        <v/>
      </c>
      <c r="AF269" s="125" t="str">
        <f>IF(AND(ConsolGeog[[#This Row],[Assessed HS - 16-17 (2014)]]+ConsolGeog[[#This Row],[Assessed HS - 18-24 (2014)]]&lt;&gt;0,ConsolGeog[[#This Row],[Assessed HS - 16-24 (2014)]]&lt;&gt;0),"ERROR","")</f>
        <v/>
      </c>
      <c r="AG269" s="125" t="str">
        <f>IF(AND(ConsolGeog[[#This Row],[Assessed CS - 16-17 (2014)]]+ConsolGeog[[#This Row],[Assessed CS - 18-24 (2014)]]&lt;&gt;0,ConsolGeog[[#This Row],[Assessed CS - 16-24 (2014)]]&lt;&gt;0),"ERROR","")</f>
        <v/>
      </c>
      <c r="AH26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6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0" spans="1:35" s="35" customFormat="1">
      <c r="A270" s="38" t="s">
        <v>488</v>
      </c>
      <c r="B270" s="38" t="s">
        <v>489</v>
      </c>
      <c r="C270" s="38">
        <v>23167</v>
      </c>
      <c r="D270" s="38">
        <v>146665</v>
      </c>
      <c r="E270" s="38" t="s">
        <v>488</v>
      </c>
      <c r="F270" s="112" t="str">
        <f>IF(ISERROR(MATCH(ConsolGeog[[#This Row],[lad14cd]],CentrepointSourced[2014 ONS Code],0)),1,"")</f>
        <v/>
      </c>
      <c r="G270" s="113" t="str">
        <f>TRIM(IF(ConsolGeog[[#This Row],[Not in Centre Point Sourced?]]=1,INDEX(LKP_MissingLATypesDQ[TYPE],MATCH(ConsolGeog[[#This Row],[lad14cd]],LKP_MissingLATypesDQ[ONS_CODE],0)),INDEX(CentrepointSourced[LA Type DQ],MATCH(ConsolGeog[[#This Row],[lad14cd]],CentrepointSourced[2014 ONS Code],0))))</f>
        <v>Local Authority</v>
      </c>
      <c r="H270" s="113" t="str">
        <f>IF(OR(ConsolGeog[[#This Row],[LA Type]]="Unitary",ConsolGeog[[#This Row],[LA Type]]="District"),"England",INDEX(CentrepointSourced[Country],MATCH(ConsolGeog[[#This Row],[lad14cd]],CentrepointSourced[2014 ONS Code],0)))</f>
        <v>Scotland</v>
      </c>
      <c r="I27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0" s="114">
        <f>SUMIFS(CentrepointSourced[Presented HS - 16-17],CentrepointSourced[2014 ONS Code],ConsolGeog[[#This Row],[lad14cd]],CentrepointSourced[Year],2014)</f>
        <v>0</v>
      </c>
      <c r="K270" s="114">
        <f>SUMIFS(CentrepointSourced[Presented HS - 16-24],CentrepointSourced[2014 ONS Code],ConsolGeog[[#This Row],[lad14cd]],CentrepointSourced[Year],2014)</f>
        <v>0</v>
      </c>
      <c r="L270" s="114">
        <f>SUMIFS(CentrepointSourced[Presented HS - 18-24],CentrepointSourced[2014 ONS Code],ConsolGeog[[#This Row],[lad14cd]],CentrepointSourced[Year],2014)</f>
        <v>0</v>
      </c>
      <c r="M270" s="114">
        <f>SUMIFS(CentrepointSourced[Assessed HS - 16-17],CentrepointSourced[2014 ONS Code],ConsolGeog[[#This Row],[lad14cd]],CentrepointSourced[Year],2014)</f>
        <v>0</v>
      </c>
      <c r="N270" s="114">
        <f>SUMIFS(CentrepointSourced[Assessed HS - 16-24],CentrepointSourced[2014 ONS Code],ConsolGeog[[#This Row],[lad14cd]],CentrepointSourced[Year],2014)</f>
        <v>0</v>
      </c>
      <c r="O270" s="114">
        <f>SUMIFS(CentrepointSourced[Assessed HS - 18-24],CentrepointSourced[2014 ONS Code],ConsolGeog[[#This Row],[lad14cd]],CentrepointSourced[Year],2014)</f>
        <v>0</v>
      </c>
      <c r="P270" s="114">
        <f>SUMIFS(CentrepointSourced[Presented CS - 16-17],CentrepointSourced[Local Authority DQ],ConsolGeog[[#This Row],[County Name]],CentrepointSourced[Year],2014)</f>
        <v>0</v>
      </c>
      <c r="Q270" s="114">
        <f>SUMIFS(CentrepointSourced[Presented CS - 16-24],CentrepointSourced[Local Authority DQ],ConsolGeog[[#This Row],[County Name]],CentrepointSourced[Year],2014)</f>
        <v>0</v>
      </c>
      <c r="R270" s="114">
        <f>SUMIFS(CentrepointSourced[Presented CS - 18-24],CentrepointSourced[Local Authority DQ],ConsolGeog[[#This Row],[County Name]],CentrepointSourced[Year],2014)</f>
        <v>0</v>
      </c>
      <c r="S270" s="114">
        <f>SUMIFS(CentrepointSourced[Assessed CS - 16-17],CentrepointSourced[Local Authority DQ],ConsolGeog[[#This Row],[County Name]],CentrepointSourced[Year],2014)</f>
        <v>0</v>
      </c>
      <c r="T270" s="114">
        <f>SUMIFS(CentrepointSourced[Assessed CS - 16-24],CentrepointSourced[Local Authority DQ],ConsolGeog[[#This Row],[County Name]],CentrepointSourced[Year],2014)</f>
        <v>0</v>
      </c>
      <c r="U270" s="114">
        <f>SUMIFS(CentrepointSourced[Assessed CS - 18-24],CentrepointSourced[Local Authority DQ],ConsolGeog[[#This Row],[County Name]],CentrepointSourced[Year],2014)</f>
        <v>0</v>
      </c>
      <c r="V270" s="114">
        <f>IF(ConsolGeog[[#This Row],[LA Type]]="District",SUMIFS(ConsolGeog[population],ConsolGeog[LA Type],"District",ConsolGeog[County Name],ConsolGeog[[#This Row],[County Name]]),IF(ConsolGeog[[#This Row],[LA Type]]="Unitary",ConsolGeog[[#This Row],[population]],0))</f>
        <v>0</v>
      </c>
      <c r="W270" s="115">
        <f>IF(ConsolGeog[[#This Row],[COUNTY: Sum of districts'' populations '[non additive!']]]=0,0,ConsolGeog[[#This Row],[population]]/ConsolGeog[[#This Row],[COUNTY: Sum of districts'' populations '[non additive!']]])</f>
        <v>0</v>
      </c>
      <c r="X270" s="125">
        <f>ConsolGeog[[#This Row],[COUNTY: Presented CS - 16-17 (2014) '[non additive!']]]*ConsolGeog[[#This Row],[County Stats Distribution Factor]]</f>
        <v>0</v>
      </c>
      <c r="Y270" s="125">
        <f>ConsolGeog[[#This Row],[COUNTY: Presented CS - 16-24 (2014) '[non additive!']]]*ConsolGeog[[#This Row],[County Stats Distribution Factor]]</f>
        <v>0</v>
      </c>
      <c r="Z270" s="125">
        <f>ConsolGeog[[#This Row],[COUNTY: Presented CS - 18-24 (2014) '[non additive!']]]*ConsolGeog[[#This Row],[County Stats Distribution Factor]]</f>
        <v>0</v>
      </c>
      <c r="AA270" s="125">
        <f>ConsolGeog[[#This Row],[COUNTY: Assessed CS - 16-17 (2014) '[non additive!']]]*ConsolGeog[[#This Row],[County Stats Distribution Factor]]</f>
        <v>0</v>
      </c>
      <c r="AB270" s="125">
        <f>ConsolGeog[[#This Row],[COUNTY: Assessed CS - 16-24 (2014) '[non additive!']]]*ConsolGeog[[#This Row],[County Stats Distribution Factor]]</f>
        <v>0</v>
      </c>
      <c r="AC270" s="125">
        <f>ConsolGeog[[#This Row],[COUNTY: Assessed CS - 18-24 (2014) '[non additive!']]]*ConsolGeog[[#This Row],[County Stats Distribution Factor]]</f>
        <v>0</v>
      </c>
      <c r="AD270" s="125" t="str">
        <f>IF(AND(ConsolGeog[[#This Row],[Presented HS - 16-17 (2014)]]+ConsolGeog[[#This Row],[Presented HS - 18-24 (2014)]]&lt;&gt;0,ConsolGeog[[#This Row],[Presented HS - 16-24 (2014)]]&lt;&gt;0),"ERROR","")</f>
        <v/>
      </c>
      <c r="AE270" s="125" t="str">
        <f>IF(AND(ConsolGeog[[#This Row],[Presented CS - 16-17 (2014)]]+ConsolGeog[[#This Row],[Presented CS - 18-24 (2014)]]&lt;&gt;0,ConsolGeog[[#This Row],[Presented CS - 16-24 (2014)]]&lt;&gt;0),"ERROR","")</f>
        <v/>
      </c>
      <c r="AF270" s="125" t="str">
        <f>IF(AND(ConsolGeog[[#This Row],[Assessed HS - 16-17 (2014)]]+ConsolGeog[[#This Row],[Assessed HS - 18-24 (2014)]]&lt;&gt;0,ConsolGeog[[#This Row],[Assessed HS - 16-24 (2014)]]&lt;&gt;0),"ERROR","")</f>
        <v/>
      </c>
      <c r="AG270" s="125" t="str">
        <f>IF(AND(ConsolGeog[[#This Row],[Assessed CS - 16-17 (2014)]]+ConsolGeog[[#This Row],[Assessed CS - 18-24 (2014)]]&lt;&gt;0,ConsolGeog[[#This Row],[Assessed CS - 16-24 (2014)]]&lt;&gt;0),"ERROR","")</f>
        <v/>
      </c>
      <c r="AH27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1" spans="1:35" s="35" customFormat="1">
      <c r="A271" s="38" t="s">
        <v>486</v>
      </c>
      <c r="B271" s="38" t="s">
        <v>487</v>
      </c>
      <c r="C271" s="38">
        <v>112799</v>
      </c>
      <c r="D271" s="38">
        <v>122198</v>
      </c>
      <c r="E271" s="38" t="s">
        <v>486</v>
      </c>
      <c r="F271" s="112" t="str">
        <f>IF(ISERROR(MATCH(ConsolGeog[[#This Row],[lad14cd]],CentrepointSourced[2014 ONS Code],0)),1,"")</f>
        <v/>
      </c>
      <c r="G271" s="113" t="str">
        <f>TRIM(IF(ConsolGeog[[#This Row],[Not in Centre Point Sourced?]]=1,INDEX(LKP_MissingLATypesDQ[TYPE],MATCH(ConsolGeog[[#This Row],[lad14cd]],LKP_MissingLATypesDQ[ONS_CODE],0)),INDEX(CentrepointSourced[LA Type DQ],MATCH(ConsolGeog[[#This Row],[lad14cd]],CentrepointSourced[2014 ONS Code],0))))</f>
        <v>Local Authority</v>
      </c>
      <c r="H271" s="113" t="str">
        <f>IF(OR(ConsolGeog[[#This Row],[LA Type]]="Unitary",ConsolGeog[[#This Row],[LA Type]]="District"),"England",INDEX(CentrepointSourced[Country],MATCH(ConsolGeog[[#This Row],[lad14cd]],CentrepointSourced[2014 ONS Code],0)))</f>
        <v>Scotland</v>
      </c>
      <c r="I27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1" s="114">
        <f>SUMIFS(CentrepointSourced[Presented HS - 16-17],CentrepointSourced[2014 ONS Code],ConsolGeog[[#This Row],[lad14cd]],CentrepointSourced[Year],2014)</f>
        <v>0</v>
      </c>
      <c r="K271" s="114">
        <f>SUMIFS(CentrepointSourced[Presented HS - 16-24],CentrepointSourced[2014 ONS Code],ConsolGeog[[#This Row],[lad14cd]],CentrepointSourced[Year],2014)</f>
        <v>0</v>
      </c>
      <c r="L271" s="114">
        <f>SUMIFS(CentrepointSourced[Presented HS - 18-24],CentrepointSourced[2014 ONS Code],ConsolGeog[[#This Row],[lad14cd]],CentrepointSourced[Year],2014)</f>
        <v>0</v>
      </c>
      <c r="M271" s="114">
        <f>SUMIFS(CentrepointSourced[Assessed HS - 16-17],CentrepointSourced[2014 ONS Code],ConsolGeog[[#This Row],[lad14cd]],CentrepointSourced[Year],2014)</f>
        <v>0</v>
      </c>
      <c r="N271" s="114">
        <f>SUMIFS(CentrepointSourced[Assessed HS - 16-24],CentrepointSourced[2014 ONS Code],ConsolGeog[[#This Row],[lad14cd]],CentrepointSourced[Year],2014)</f>
        <v>0</v>
      </c>
      <c r="O271" s="114">
        <f>SUMIFS(CentrepointSourced[Assessed HS - 18-24],CentrepointSourced[2014 ONS Code],ConsolGeog[[#This Row],[lad14cd]],CentrepointSourced[Year],2014)</f>
        <v>0</v>
      </c>
      <c r="P271" s="114">
        <f>SUMIFS(CentrepointSourced[Presented CS - 16-17],CentrepointSourced[Local Authority DQ],ConsolGeog[[#This Row],[County Name]],CentrepointSourced[Year],2014)</f>
        <v>0</v>
      </c>
      <c r="Q271" s="114">
        <f>SUMIFS(CentrepointSourced[Presented CS - 16-24],CentrepointSourced[Local Authority DQ],ConsolGeog[[#This Row],[County Name]],CentrepointSourced[Year],2014)</f>
        <v>0</v>
      </c>
      <c r="R271" s="114">
        <f>SUMIFS(CentrepointSourced[Presented CS - 18-24],CentrepointSourced[Local Authority DQ],ConsolGeog[[#This Row],[County Name]],CentrepointSourced[Year],2014)</f>
        <v>0</v>
      </c>
      <c r="S271" s="114">
        <f>SUMIFS(CentrepointSourced[Assessed CS - 16-17],CentrepointSourced[Local Authority DQ],ConsolGeog[[#This Row],[County Name]],CentrepointSourced[Year],2014)</f>
        <v>0</v>
      </c>
      <c r="T271" s="114">
        <f>SUMIFS(CentrepointSourced[Assessed CS - 16-24],CentrepointSourced[Local Authority DQ],ConsolGeog[[#This Row],[County Name]],CentrepointSourced[Year],2014)</f>
        <v>0</v>
      </c>
      <c r="U271" s="114">
        <f>SUMIFS(CentrepointSourced[Assessed CS - 18-24],CentrepointSourced[Local Authority DQ],ConsolGeog[[#This Row],[County Name]],CentrepointSourced[Year],2014)</f>
        <v>0</v>
      </c>
      <c r="V271" s="114">
        <f>IF(ConsolGeog[[#This Row],[LA Type]]="District",SUMIFS(ConsolGeog[population],ConsolGeog[LA Type],"District",ConsolGeog[County Name],ConsolGeog[[#This Row],[County Name]]),IF(ConsolGeog[[#This Row],[LA Type]]="Unitary",ConsolGeog[[#This Row],[population]],0))</f>
        <v>0</v>
      </c>
      <c r="W271" s="115">
        <f>IF(ConsolGeog[[#This Row],[COUNTY: Sum of districts'' populations '[non additive!']]]=0,0,ConsolGeog[[#This Row],[population]]/ConsolGeog[[#This Row],[COUNTY: Sum of districts'' populations '[non additive!']]])</f>
        <v>0</v>
      </c>
      <c r="X271" s="125">
        <f>ConsolGeog[[#This Row],[COUNTY: Presented CS - 16-17 (2014) '[non additive!']]]*ConsolGeog[[#This Row],[County Stats Distribution Factor]]</f>
        <v>0</v>
      </c>
      <c r="Y271" s="125">
        <f>ConsolGeog[[#This Row],[COUNTY: Presented CS - 16-24 (2014) '[non additive!']]]*ConsolGeog[[#This Row],[County Stats Distribution Factor]]</f>
        <v>0</v>
      </c>
      <c r="Z271" s="125">
        <f>ConsolGeog[[#This Row],[COUNTY: Presented CS - 18-24 (2014) '[non additive!']]]*ConsolGeog[[#This Row],[County Stats Distribution Factor]]</f>
        <v>0</v>
      </c>
      <c r="AA271" s="125">
        <f>ConsolGeog[[#This Row],[COUNTY: Assessed CS - 16-17 (2014) '[non additive!']]]*ConsolGeog[[#This Row],[County Stats Distribution Factor]]</f>
        <v>0</v>
      </c>
      <c r="AB271" s="125">
        <f>ConsolGeog[[#This Row],[COUNTY: Assessed CS - 16-24 (2014) '[non additive!']]]*ConsolGeog[[#This Row],[County Stats Distribution Factor]]</f>
        <v>0</v>
      </c>
      <c r="AC271" s="125">
        <f>ConsolGeog[[#This Row],[COUNTY: Assessed CS - 18-24 (2014) '[non additive!']]]*ConsolGeog[[#This Row],[County Stats Distribution Factor]]</f>
        <v>0</v>
      </c>
      <c r="AD271" s="125" t="str">
        <f>IF(AND(ConsolGeog[[#This Row],[Presented HS - 16-17 (2014)]]+ConsolGeog[[#This Row],[Presented HS - 18-24 (2014)]]&lt;&gt;0,ConsolGeog[[#This Row],[Presented HS - 16-24 (2014)]]&lt;&gt;0),"ERROR","")</f>
        <v/>
      </c>
      <c r="AE271" s="125" t="str">
        <f>IF(AND(ConsolGeog[[#This Row],[Presented CS - 16-17 (2014)]]+ConsolGeog[[#This Row],[Presented CS - 18-24 (2014)]]&lt;&gt;0,ConsolGeog[[#This Row],[Presented CS - 16-24 (2014)]]&lt;&gt;0),"ERROR","")</f>
        <v/>
      </c>
      <c r="AF271" s="125" t="str">
        <f>IF(AND(ConsolGeog[[#This Row],[Assessed HS - 16-17 (2014)]]+ConsolGeog[[#This Row],[Assessed HS - 18-24 (2014)]]&lt;&gt;0,ConsolGeog[[#This Row],[Assessed HS - 16-24 (2014)]]&lt;&gt;0),"ERROR","")</f>
        <v/>
      </c>
      <c r="AG271" s="125" t="str">
        <f>IF(AND(ConsolGeog[[#This Row],[Assessed CS - 16-17 (2014)]]+ConsolGeog[[#This Row],[Assessed CS - 18-24 (2014)]]&lt;&gt;0,ConsolGeog[[#This Row],[Assessed CS - 16-24 (2014)]]&lt;&gt;0),"ERROR","")</f>
        <v/>
      </c>
      <c r="AH27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2" spans="1:35">
      <c r="A272" s="38" t="s">
        <v>485</v>
      </c>
      <c r="B272" s="38" t="s">
        <v>216</v>
      </c>
      <c r="C272" s="38">
        <v>313830</v>
      </c>
      <c r="D272" s="38">
        <v>177189</v>
      </c>
      <c r="E272" s="38" t="s">
        <v>485</v>
      </c>
      <c r="F272" s="116" t="str">
        <f>IF(ISERROR(MATCH(ConsolGeog[[#This Row],[lad14cd]],CentrepointSourced[2014 ONS Code],0)),1,"")</f>
        <v/>
      </c>
      <c r="G272" s="113" t="str">
        <f>TRIM(IF(ConsolGeog[[#This Row],[Not in Centre Point Sourced?]]=1,INDEX(LKP_MissingLATypesDQ[TYPE],MATCH(ConsolGeog[[#This Row],[lad14cd]],LKP_MissingLATypesDQ[ONS_CODE],0)),INDEX(CentrepointSourced[LA Type DQ],MATCH(ConsolGeog[[#This Row],[lad14cd]],CentrepointSourced[2014 ONS Code],0))))</f>
        <v>Local Authority</v>
      </c>
      <c r="H272" s="117" t="str">
        <f>IF(OR(ConsolGeog[[#This Row],[LA Type]]="Unitary",ConsolGeog[[#This Row],[LA Type]]="District"),"England",INDEX(CentrepointSourced[Country],MATCH(ConsolGeog[[#This Row],[lad14cd]],CentrepointSourced[2014 ONS Code],0)))</f>
        <v>Scotland</v>
      </c>
      <c r="I27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2" s="114">
        <f>SUMIFS(CentrepointSourced[Presented HS - 16-17],CentrepointSourced[2014 ONS Code],ConsolGeog[[#This Row],[lad14cd]],CentrepointSourced[Year],2014)</f>
        <v>0</v>
      </c>
      <c r="K272" s="114">
        <f>SUMIFS(CentrepointSourced[Presented HS - 16-24],CentrepointSourced[2014 ONS Code],ConsolGeog[[#This Row],[lad14cd]],CentrepointSourced[Year],2014)</f>
        <v>0</v>
      </c>
      <c r="L272" s="114">
        <f>SUMIFS(CentrepointSourced[Presented HS - 18-24],CentrepointSourced[2014 ONS Code],ConsolGeog[[#This Row],[lad14cd]],CentrepointSourced[Year],2014)</f>
        <v>0</v>
      </c>
      <c r="M272" s="114">
        <f>SUMIFS(CentrepointSourced[Assessed HS - 16-17],CentrepointSourced[2014 ONS Code],ConsolGeog[[#This Row],[lad14cd]],CentrepointSourced[Year],2014)</f>
        <v>0</v>
      </c>
      <c r="N272" s="114">
        <f>SUMIFS(CentrepointSourced[Assessed HS - 16-24],CentrepointSourced[2014 ONS Code],ConsolGeog[[#This Row],[lad14cd]],CentrepointSourced[Year],2014)</f>
        <v>0</v>
      </c>
      <c r="O272" s="114">
        <f>SUMIFS(CentrepointSourced[Assessed HS - 18-24],CentrepointSourced[2014 ONS Code],ConsolGeog[[#This Row],[lad14cd]],CentrepointSourced[Year],2014)</f>
        <v>0</v>
      </c>
      <c r="P272" s="114">
        <f>SUMIFS(CentrepointSourced[Presented CS - 16-17],CentrepointSourced[Local Authority DQ],ConsolGeog[[#This Row],[County Name]],CentrepointSourced[Year],2014)</f>
        <v>0</v>
      </c>
      <c r="Q272" s="114">
        <f>SUMIFS(CentrepointSourced[Presented CS - 16-24],CentrepointSourced[Local Authority DQ],ConsolGeog[[#This Row],[County Name]],CentrepointSourced[Year],2014)</f>
        <v>0</v>
      </c>
      <c r="R272" s="114">
        <f>SUMIFS(CentrepointSourced[Presented CS - 18-24],CentrepointSourced[Local Authority DQ],ConsolGeog[[#This Row],[County Name]],CentrepointSourced[Year],2014)</f>
        <v>0</v>
      </c>
      <c r="S272" s="114">
        <f>SUMIFS(CentrepointSourced[Assessed CS - 16-17],CentrepointSourced[Local Authority DQ],ConsolGeog[[#This Row],[County Name]],CentrepointSourced[Year],2014)</f>
        <v>0</v>
      </c>
      <c r="T272" s="114">
        <f>SUMIFS(CentrepointSourced[Assessed CS - 16-24],CentrepointSourced[Local Authority DQ],ConsolGeog[[#This Row],[County Name]],CentrepointSourced[Year],2014)</f>
        <v>0</v>
      </c>
      <c r="U272" s="114">
        <f>SUMIFS(CentrepointSourced[Assessed CS - 18-24],CentrepointSourced[Local Authority DQ],ConsolGeog[[#This Row],[County Name]],CentrepointSourced[Year],2014)</f>
        <v>0</v>
      </c>
      <c r="V272" s="114">
        <f>IF(ConsolGeog[[#This Row],[LA Type]]="District",SUMIFS(ConsolGeog[population],ConsolGeog[LA Type],"District",ConsolGeog[County Name],ConsolGeog[[#This Row],[County Name]]),IF(ConsolGeog[[#This Row],[LA Type]]="Unitary",ConsolGeog[[#This Row],[population]],0))</f>
        <v>0</v>
      </c>
      <c r="W272" s="115">
        <f>IF(ConsolGeog[[#This Row],[COUNTY: Sum of districts'' populations '[non additive!']]]=0,0,ConsolGeog[[#This Row],[population]]/ConsolGeog[[#This Row],[COUNTY: Sum of districts'' populations '[non additive!']]])</f>
        <v>0</v>
      </c>
      <c r="X272" s="125">
        <f>ConsolGeog[[#This Row],[COUNTY: Presented CS - 16-17 (2014) '[non additive!']]]*ConsolGeog[[#This Row],[County Stats Distribution Factor]]</f>
        <v>0</v>
      </c>
      <c r="Y272" s="125">
        <f>ConsolGeog[[#This Row],[COUNTY: Presented CS - 16-24 (2014) '[non additive!']]]*ConsolGeog[[#This Row],[County Stats Distribution Factor]]</f>
        <v>0</v>
      </c>
      <c r="Z272" s="125">
        <f>ConsolGeog[[#This Row],[COUNTY: Presented CS - 18-24 (2014) '[non additive!']]]*ConsolGeog[[#This Row],[County Stats Distribution Factor]]</f>
        <v>0</v>
      </c>
      <c r="AA272" s="125">
        <f>ConsolGeog[[#This Row],[COUNTY: Assessed CS - 16-17 (2014) '[non additive!']]]*ConsolGeog[[#This Row],[County Stats Distribution Factor]]</f>
        <v>0</v>
      </c>
      <c r="AB272" s="125">
        <f>ConsolGeog[[#This Row],[COUNTY: Assessed CS - 16-24 (2014) '[non additive!']]]*ConsolGeog[[#This Row],[County Stats Distribution Factor]]</f>
        <v>0</v>
      </c>
      <c r="AC272" s="125">
        <f>ConsolGeog[[#This Row],[COUNTY: Assessed CS - 18-24 (2014) '[non additive!']]]*ConsolGeog[[#This Row],[County Stats Distribution Factor]]</f>
        <v>0</v>
      </c>
      <c r="AD272" s="125" t="str">
        <f>IF(AND(ConsolGeog[[#This Row],[Presented HS - 16-17 (2014)]]+ConsolGeog[[#This Row],[Presented HS - 18-24 (2014)]]&lt;&gt;0,ConsolGeog[[#This Row],[Presented HS - 16-24 (2014)]]&lt;&gt;0),"ERROR","")</f>
        <v/>
      </c>
      <c r="AE272" s="125" t="str">
        <f>IF(AND(ConsolGeog[[#This Row],[Presented CS - 16-17 (2014)]]+ConsolGeog[[#This Row],[Presented CS - 18-24 (2014)]]&lt;&gt;0,ConsolGeog[[#This Row],[Presented CS - 16-24 (2014)]]&lt;&gt;0),"ERROR","")</f>
        <v/>
      </c>
      <c r="AF272" s="125" t="str">
        <f>IF(AND(ConsolGeog[[#This Row],[Assessed HS - 16-17 (2014)]]+ConsolGeog[[#This Row],[Assessed HS - 18-24 (2014)]]&lt;&gt;0,ConsolGeog[[#This Row],[Assessed HS - 16-24 (2014)]]&lt;&gt;0),"ERROR","")</f>
        <v/>
      </c>
      <c r="AG272" s="125" t="str">
        <f>IF(AND(ConsolGeog[[#This Row],[Assessed CS - 16-17 (2014)]]+ConsolGeog[[#This Row],[Assessed CS - 18-24 (2014)]]&lt;&gt;0,ConsolGeog[[#This Row],[Assessed CS - 16-24 (2014)]]&lt;&gt;0),"ERROR","")</f>
        <v/>
      </c>
      <c r="AH27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3" spans="1:35">
      <c r="A273" s="38" t="s">
        <v>484</v>
      </c>
      <c r="B273" s="38" t="s">
        <v>217</v>
      </c>
      <c r="C273" s="38">
        <v>90247</v>
      </c>
      <c r="D273" s="38">
        <v>218697</v>
      </c>
      <c r="E273" s="38" t="s">
        <v>484</v>
      </c>
      <c r="F273" s="116" t="str">
        <f>IF(ISERROR(MATCH(ConsolGeog[[#This Row],[lad14cd]],CentrepointSourced[2014 ONS Code],0)),1,"")</f>
        <v/>
      </c>
      <c r="G273" s="113" t="str">
        <f>TRIM(IF(ConsolGeog[[#This Row],[Not in Centre Point Sourced?]]=1,INDEX(LKP_MissingLATypesDQ[TYPE],MATCH(ConsolGeog[[#This Row],[lad14cd]],LKP_MissingLATypesDQ[ONS_CODE],0)),INDEX(CentrepointSourced[LA Type DQ],MATCH(ConsolGeog[[#This Row],[lad14cd]],CentrepointSourced[2014 ONS Code],0))))</f>
        <v>Local Authority</v>
      </c>
      <c r="H273" s="117" t="str">
        <f>IF(OR(ConsolGeog[[#This Row],[LA Type]]="Unitary",ConsolGeog[[#This Row],[LA Type]]="District"),"England",INDEX(CentrepointSourced[Country],MATCH(ConsolGeog[[#This Row],[lad14cd]],CentrepointSourced[2014 ONS Code],0)))</f>
        <v>Scotland</v>
      </c>
      <c r="I27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3" s="114">
        <f>SUMIFS(CentrepointSourced[Presented HS - 16-17],CentrepointSourced[2014 ONS Code],ConsolGeog[[#This Row],[lad14cd]],CentrepointSourced[Year],2014)</f>
        <v>0</v>
      </c>
      <c r="K273" s="114">
        <f>SUMIFS(CentrepointSourced[Presented HS - 16-24],CentrepointSourced[2014 ONS Code],ConsolGeog[[#This Row],[lad14cd]],CentrepointSourced[Year],2014)</f>
        <v>0</v>
      </c>
      <c r="L273" s="114">
        <f>SUMIFS(CentrepointSourced[Presented HS - 18-24],CentrepointSourced[2014 ONS Code],ConsolGeog[[#This Row],[lad14cd]],CentrepointSourced[Year],2014)</f>
        <v>0</v>
      </c>
      <c r="M273" s="114">
        <f>SUMIFS(CentrepointSourced[Assessed HS - 16-17],CentrepointSourced[2014 ONS Code],ConsolGeog[[#This Row],[lad14cd]],CentrepointSourced[Year],2014)</f>
        <v>0</v>
      </c>
      <c r="N273" s="114">
        <f>SUMIFS(CentrepointSourced[Assessed HS - 16-24],CentrepointSourced[2014 ONS Code],ConsolGeog[[#This Row],[lad14cd]],CentrepointSourced[Year],2014)</f>
        <v>0</v>
      </c>
      <c r="O273" s="114">
        <f>SUMIFS(CentrepointSourced[Assessed HS - 18-24],CentrepointSourced[2014 ONS Code],ConsolGeog[[#This Row],[lad14cd]],CentrepointSourced[Year],2014)</f>
        <v>0</v>
      </c>
      <c r="P273" s="114">
        <f>SUMIFS(CentrepointSourced[Presented CS - 16-17],CentrepointSourced[Local Authority DQ],ConsolGeog[[#This Row],[County Name]],CentrepointSourced[Year],2014)</f>
        <v>0</v>
      </c>
      <c r="Q273" s="114">
        <f>SUMIFS(CentrepointSourced[Presented CS - 16-24],CentrepointSourced[Local Authority DQ],ConsolGeog[[#This Row],[County Name]],CentrepointSourced[Year],2014)</f>
        <v>0</v>
      </c>
      <c r="R273" s="114">
        <f>SUMIFS(CentrepointSourced[Presented CS - 18-24],CentrepointSourced[Local Authority DQ],ConsolGeog[[#This Row],[County Name]],CentrepointSourced[Year],2014)</f>
        <v>0</v>
      </c>
      <c r="S273" s="114">
        <f>SUMIFS(CentrepointSourced[Assessed CS - 16-17],CentrepointSourced[Local Authority DQ],ConsolGeog[[#This Row],[County Name]],CentrepointSourced[Year],2014)</f>
        <v>0</v>
      </c>
      <c r="T273" s="114">
        <f>SUMIFS(CentrepointSourced[Assessed CS - 16-24],CentrepointSourced[Local Authority DQ],ConsolGeog[[#This Row],[County Name]],CentrepointSourced[Year],2014)</f>
        <v>0</v>
      </c>
      <c r="U273" s="114">
        <f>SUMIFS(CentrepointSourced[Assessed CS - 18-24],CentrepointSourced[Local Authority DQ],ConsolGeog[[#This Row],[County Name]],CentrepointSourced[Year],2014)</f>
        <v>0</v>
      </c>
      <c r="V273" s="114">
        <f>IF(ConsolGeog[[#This Row],[LA Type]]="District",SUMIFS(ConsolGeog[population],ConsolGeog[LA Type],"District",ConsolGeog[County Name],ConsolGeog[[#This Row],[County Name]]),IF(ConsolGeog[[#This Row],[LA Type]]="Unitary",ConsolGeog[[#This Row],[population]],0))</f>
        <v>0</v>
      </c>
      <c r="W273" s="115">
        <f>IF(ConsolGeog[[#This Row],[COUNTY: Sum of districts'' populations '[non additive!']]]=0,0,ConsolGeog[[#This Row],[population]]/ConsolGeog[[#This Row],[COUNTY: Sum of districts'' populations '[non additive!']]])</f>
        <v>0</v>
      </c>
      <c r="X273" s="125">
        <f>ConsolGeog[[#This Row],[COUNTY: Presented CS - 16-17 (2014) '[non additive!']]]*ConsolGeog[[#This Row],[County Stats Distribution Factor]]</f>
        <v>0</v>
      </c>
      <c r="Y273" s="125">
        <f>ConsolGeog[[#This Row],[COUNTY: Presented CS - 16-24 (2014) '[non additive!']]]*ConsolGeog[[#This Row],[County Stats Distribution Factor]]</f>
        <v>0</v>
      </c>
      <c r="Z273" s="125">
        <f>ConsolGeog[[#This Row],[COUNTY: Presented CS - 18-24 (2014) '[non additive!']]]*ConsolGeog[[#This Row],[County Stats Distribution Factor]]</f>
        <v>0</v>
      </c>
      <c r="AA273" s="125">
        <f>ConsolGeog[[#This Row],[COUNTY: Assessed CS - 16-17 (2014) '[non additive!']]]*ConsolGeog[[#This Row],[County Stats Distribution Factor]]</f>
        <v>0</v>
      </c>
      <c r="AB273" s="125">
        <f>ConsolGeog[[#This Row],[COUNTY: Assessed CS - 16-24 (2014) '[non additive!']]]*ConsolGeog[[#This Row],[County Stats Distribution Factor]]</f>
        <v>0</v>
      </c>
      <c r="AC273" s="125">
        <f>ConsolGeog[[#This Row],[COUNTY: Assessed CS - 18-24 (2014) '[non additive!']]]*ConsolGeog[[#This Row],[County Stats Distribution Factor]]</f>
        <v>0</v>
      </c>
      <c r="AD273" s="125" t="str">
        <f>IF(AND(ConsolGeog[[#This Row],[Presented HS - 16-17 (2014)]]+ConsolGeog[[#This Row],[Presented HS - 18-24 (2014)]]&lt;&gt;0,ConsolGeog[[#This Row],[Presented HS - 16-24 (2014)]]&lt;&gt;0),"ERROR","")</f>
        <v/>
      </c>
      <c r="AE273" s="125" t="str">
        <f>IF(AND(ConsolGeog[[#This Row],[Presented CS - 16-17 (2014)]]+ConsolGeog[[#This Row],[Presented CS - 18-24 (2014)]]&lt;&gt;0,ConsolGeog[[#This Row],[Presented CS - 16-24 (2014)]]&lt;&gt;0),"ERROR","")</f>
        <v/>
      </c>
      <c r="AF273" s="125" t="str">
        <f>IF(AND(ConsolGeog[[#This Row],[Assessed HS - 16-17 (2014)]]+ConsolGeog[[#This Row],[Assessed HS - 18-24 (2014)]]&lt;&gt;0,ConsolGeog[[#This Row],[Assessed HS - 16-24 (2014)]]&lt;&gt;0),"ERROR","")</f>
        <v/>
      </c>
      <c r="AG273" s="125" t="str">
        <f>IF(AND(ConsolGeog[[#This Row],[Assessed CS - 16-17 (2014)]]+ConsolGeog[[#This Row],[Assessed CS - 18-24 (2014)]]&lt;&gt;0,ConsolGeog[[#This Row],[Assessed CS - 16-24 (2014)]]&lt;&gt;0),"ERROR","")</f>
        <v/>
      </c>
      <c r="AH27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4" spans="1:35" s="35" customFormat="1">
      <c r="A274" s="38" t="s">
        <v>483</v>
      </c>
      <c r="B274" s="38" t="s">
        <v>95</v>
      </c>
      <c r="C274" s="38">
        <v>222793</v>
      </c>
      <c r="D274" s="38">
        <v>18571</v>
      </c>
      <c r="E274" s="38" t="s">
        <v>483</v>
      </c>
      <c r="F274" s="112" t="str">
        <f>IF(ISERROR(MATCH(ConsolGeog[[#This Row],[lad14cd]],CentrepointSourced[2014 ONS Code],0)),1,"")</f>
        <v/>
      </c>
      <c r="G274" s="113" t="str">
        <f>TRIM(IF(ConsolGeog[[#This Row],[Not in Centre Point Sourced?]]=1,INDEX(LKP_MissingLATypesDQ[TYPE],MATCH(ConsolGeog[[#This Row],[lad14cd]],LKP_MissingLATypesDQ[ONS_CODE],0)),INDEX(CentrepointSourced[LA Type DQ],MATCH(ConsolGeog[[#This Row],[lad14cd]],CentrepointSourced[2014 ONS Code],0))))</f>
        <v>Local Authority</v>
      </c>
      <c r="H274" s="113" t="str">
        <f>IF(OR(ConsolGeog[[#This Row],[LA Type]]="Unitary",ConsolGeog[[#This Row],[LA Type]]="District"),"England",INDEX(CentrepointSourced[Country],MATCH(ConsolGeog[[#This Row],[lad14cd]],CentrepointSourced[2014 ONS Code],0)))</f>
        <v>Scotland</v>
      </c>
      <c r="I27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4" s="114">
        <f>SUMIFS(CentrepointSourced[Presented HS - 16-17],CentrepointSourced[2014 ONS Code],ConsolGeog[[#This Row],[lad14cd]],CentrepointSourced[Year],2014)</f>
        <v>0</v>
      </c>
      <c r="K274" s="114">
        <f>SUMIFS(CentrepointSourced[Presented HS - 16-24],CentrepointSourced[2014 ONS Code],ConsolGeog[[#This Row],[lad14cd]],CentrepointSourced[Year],2014)</f>
        <v>0</v>
      </c>
      <c r="L274" s="114">
        <f>SUMIFS(CentrepointSourced[Presented HS - 18-24],CentrepointSourced[2014 ONS Code],ConsolGeog[[#This Row],[lad14cd]],CentrepointSourced[Year],2014)</f>
        <v>0</v>
      </c>
      <c r="M274" s="114">
        <f>SUMIFS(CentrepointSourced[Assessed HS - 16-17],CentrepointSourced[2014 ONS Code],ConsolGeog[[#This Row],[lad14cd]],CentrepointSourced[Year],2014)</f>
        <v>0</v>
      </c>
      <c r="N274" s="114">
        <f>SUMIFS(CentrepointSourced[Assessed HS - 16-24],CentrepointSourced[2014 ONS Code],ConsolGeog[[#This Row],[lad14cd]],CentrepointSourced[Year],2014)</f>
        <v>0</v>
      </c>
      <c r="O274" s="114">
        <f>SUMIFS(CentrepointSourced[Assessed HS - 18-24],CentrepointSourced[2014 ONS Code],ConsolGeog[[#This Row],[lad14cd]],CentrepointSourced[Year],2014)</f>
        <v>0</v>
      </c>
      <c r="P274" s="114">
        <f>SUMIFS(CentrepointSourced[Presented CS - 16-17],CentrepointSourced[Local Authority DQ],ConsolGeog[[#This Row],[County Name]],CentrepointSourced[Year],2014)</f>
        <v>0</v>
      </c>
      <c r="Q274" s="114">
        <f>SUMIFS(CentrepointSourced[Presented CS - 16-24],CentrepointSourced[Local Authority DQ],ConsolGeog[[#This Row],[County Name]],CentrepointSourced[Year],2014)</f>
        <v>0</v>
      </c>
      <c r="R274" s="114">
        <f>SUMIFS(CentrepointSourced[Presented CS - 18-24],CentrepointSourced[Local Authority DQ],ConsolGeog[[#This Row],[County Name]],CentrepointSourced[Year],2014)</f>
        <v>0</v>
      </c>
      <c r="S274" s="114">
        <f>SUMIFS(CentrepointSourced[Assessed CS - 16-17],CentrepointSourced[Local Authority DQ],ConsolGeog[[#This Row],[County Name]],CentrepointSourced[Year],2014)</f>
        <v>0</v>
      </c>
      <c r="T274" s="114">
        <f>SUMIFS(CentrepointSourced[Assessed CS - 16-24],CentrepointSourced[Local Authority DQ],ConsolGeog[[#This Row],[County Name]],CentrepointSourced[Year],2014)</f>
        <v>0</v>
      </c>
      <c r="U274" s="114">
        <f>SUMIFS(CentrepointSourced[Assessed CS - 18-24],CentrepointSourced[Local Authority DQ],ConsolGeog[[#This Row],[County Name]],CentrepointSourced[Year],2014)</f>
        <v>0</v>
      </c>
      <c r="V274" s="114">
        <f>IF(ConsolGeog[[#This Row],[LA Type]]="District",SUMIFS(ConsolGeog[population],ConsolGeog[LA Type],"District",ConsolGeog[County Name],ConsolGeog[[#This Row],[County Name]]),IF(ConsolGeog[[#This Row],[LA Type]]="Unitary",ConsolGeog[[#This Row],[population]],0))</f>
        <v>0</v>
      </c>
      <c r="W274" s="115">
        <f>IF(ConsolGeog[[#This Row],[COUNTY: Sum of districts'' populations '[non additive!']]]=0,0,ConsolGeog[[#This Row],[population]]/ConsolGeog[[#This Row],[COUNTY: Sum of districts'' populations '[non additive!']]])</f>
        <v>0</v>
      </c>
      <c r="X274" s="125">
        <f>ConsolGeog[[#This Row],[COUNTY: Presented CS - 16-17 (2014) '[non additive!']]]*ConsolGeog[[#This Row],[County Stats Distribution Factor]]</f>
        <v>0</v>
      </c>
      <c r="Y274" s="125">
        <f>ConsolGeog[[#This Row],[COUNTY: Presented CS - 16-24 (2014) '[non additive!']]]*ConsolGeog[[#This Row],[County Stats Distribution Factor]]</f>
        <v>0</v>
      </c>
      <c r="Z274" s="125">
        <f>ConsolGeog[[#This Row],[COUNTY: Presented CS - 18-24 (2014) '[non additive!']]]*ConsolGeog[[#This Row],[County Stats Distribution Factor]]</f>
        <v>0</v>
      </c>
      <c r="AA274" s="125">
        <f>ConsolGeog[[#This Row],[COUNTY: Assessed CS - 16-17 (2014) '[non additive!']]]*ConsolGeog[[#This Row],[County Stats Distribution Factor]]</f>
        <v>0</v>
      </c>
      <c r="AB274" s="125">
        <f>ConsolGeog[[#This Row],[COUNTY: Assessed CS - 16-24 (2014) '[non additive!']]]*ConsolGeog[[#This Row],[County Stats Distribution Factor]]</f>
        <v>0</v>
      </c>
      <c r="AC274" s="125">
        <f>ConsolGeog[[#This Row],[COUNTY: Assessed CS - 18-24 (2014) '[non additive!']]]*ConsolGeog[[#This Row],[County Stats Distribution Factor]]</f>
        <v>0</v>
      </c>
      <c r="AD274" s="125" t="str">
        <f>IF(AND(ConsolGeog[[#This Row],[Presented HS - 16-17 (2014)]]+ConsolGeog[[#This Row],[Presented HS - 18-24 (2014)]]&lt;&gt;0,ConsolGeog[[#This Row],[Presented HS - 16-24 (2014)]]&lt;&gt;0),"ERROR","")</f>
        <v/>
      </c>
      <c r="AE274" s="125" t="str">
        <f>IF(AND(ConsolGeog[[#This Row],[Presented CS - 16-17 (2014)]]+ConsolGeog[[#This Row],[Presented CS - 18-24 (2014)]]&lt;&gt;0,ConsolGeog[[#This Row],[Presented CS - 16-24 (2014)]]&lt;&gt;0),"ERROR","")</f>
        <v/>
      </c>
      <c r="AF274" s="125" t="str">
        <f>IF(AND(ConsolGeog[[#This Row],[Assessed HS - 16-17 (2014)]]+ConsolGeog[[#This Row],[Assessed HS - 18-24 (2014)]]&lt;&gt;0,ConsolGeog[[#This Row],[Assessed HS - 16-24 (2014)]]&lt;&gt;0),"ERROR","")</f>
        <v/>
      </c>
      <c r="AG274" s="125" t="str">
        <f>IF(AND(ConsolGeog[[#This Row],[Assessed CS - 16-17 (2014)]]+ConsolGeog[[#This Row],[Assessed CS - 18-24 (2014)]]&lt;&gt;0,ConsolGeog[[#This Row],[Assessed CS - 16-24 (2014)]]&lt;&gt;0),"ERROR","")</f>
        <v/>
      </c>
      <c r="AH27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5" spans="1:35" s="35" customFormat="1">
      <c r="A275" s="38" t="s">
        <v>482</v>
      </c>
      <c r="B275" s="38" t="s">
        <v>103</v>
      </c>
      <c r="C275" s="38">
        <v>252973</v>
      </c>
      <c r="D275" s="38">
        <v>631261</v>
      </c>
      <c r="E275" s="38" t="s">
        <v>482</v>
      </c>
      <c r="F275" s="112" t="str">
        <f>IF(ISERROR(MATCH(ConsolGeog[[#This Row],[lad14cd]],CentrepointSourced[2014 ONS Code],0)),1,"")</f>
        <v/>
      </c>
      <c r="G275" s="113" t="str">
        <f>TRIM(IF(ConsolGeog[[#This Row],[Not in Centre Point Sourced?]]=1,INDEX(LKP_MissingLATypesDQ[TYPE],MATCH(ConsolGeog[[#This Row],[lad14cd]],LKP_MissingLATypesDQ[ONS_CODE],0)),INDEX(CentrepointSourced[LA Type DQ],MATCH(ConsolGeog[[#This Row],[lad14cd]],CentrepointSourced[2014 ONS Code],0))))</f>
        <v>Local Authority</v>
      </c>
      <c r="H275" s="113" t="str">
        <f>IF(OR(ConsolGeog[[#This Row],[LA Type]]="Unitary",ConsolGeog[[#This Row],[LA Type]]="District"),"England",INDEX(CentrepointSourced[Country],MATCH(ConsolGeog[[#This Row],[lad14cd]],CentrepointSourced[2014 ONS Code],0)))</f>
        <v>Scotland</v>
      </c>
      <c r="I27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5" s="114">
        <f>SUMIFS(CentrepointSourced[Presented HS - 16-17],CentrepointSourced[2014 ONS Code],ConsolGeog[[#This Row],[lad14cd]],CentrepointSourced[Year],2014)</f>
        <v>0</v>
      </c>
      <c r="K275" s="114">
        <f>SUMIFS(CentrepointSourced[Presented HS - 16-24],CentrepointSourced[2014 ONS Code],ConsolGeog[[#This Row],[lad14cd]],CentrepointSourced[Year],2014)</f>
        <v>0</v>
      </c>
      <c r="L275" s="114">
        <f>SUMIFS(CentrepointSourced[Presented HS - 18-24],CentrepointSourced[2014 ONS Code],ConsolGeog[[#This Row],[lad14cd]],CentrepointSourced[Year],2014)</f>
        <v>0</v>
      </c>
      <c r="M275" s="114">
        <f>SUMIFS(CentrepointSourced[Assessed HS - 16-17],CentrepointSourced[2014 ONS Code],ConsolGeog[[#This Row],[lad14cd]],CentrepointSourced[Year],2014)</f>
        <v>0</v>
      </c>
      <c r="N275" s="114">
        <f>SUMIFS(CentrepointSourced[Assessed HS - 16-24],CentrepointSourced[2014 ONS Code],ConsolGeog[[#This Row],[lad14cd]],CentrepointSourced[Year],2014)</f>
        <v>0</v>
      </c>
      <c r="O275" s="114">
        <f>SUMIFS(CentrepointSourced[Assessed HS - 18-24],CentrepointSourced[2014 ONS Code],ConsolGeog[[#This Row],[lad14cd]],CentrepointSourced[Year],2014)</f>
        <v>0</v>
      </c>
      <c r="P275" s="114">
        <f>SUMIFS(CentrepointSourced[Presented CS - 16-17],CentrepointSourced[Local Authority DQ],ConsolGeog[[#This Row],[County Name]],CentrepointSourced[Year],2014)</f>
        <v>0</v>
      </c>
      <c r="Q275" s="114">
        <f>SUMIFS(CentrepointSourced[Presented CS - 16-24],CentrepointSourced[Local Authority DQ],ConsolGeog[[#This Row],[County Name]],CentrepointSourced[Year],2014)</f>
        <v>0</v>
      </c>
      <c r="R275" s="114">
        <f>SUMIFS(CentrepointSourced[Presented CS - 18-24],CentrepointSourced[Local Authority DQ],ConsolGeog[[#This Row],[County Name]],CentrepointSourced[Year],2014)</f>
        <v>0</v>
      </c>
      <c r="S275" s="114">
        <f>SUMIFS(CentrepointSourced[Assessed CS - 16-17],CentrepointSourced[Local Authority DQ],ConsolGeog[[#This Row],[County Name]],CentrepointSourced[Year],2014)</f>
        <v>0</v>
      </c>
      <c r="T275" s="114">
        <f>SUMIFS(CentrepointSourced[Assessed CS - 16-24],CentrepointSourced[Local Authority DQ],ConsolGeog[[#This Row],[County Name]],CentrepointSourced[Year],2014)</f>
        <v>0</v>
      </c>
      <c r="U275" s="114">
        <f>SUMIFS(CentrepointSourced[Assessed CS - 18-24],CentrepointSourced[Local Authority DQ],ConsolGeog[[#This Row],[County Name]],CentrepointSourced[Year],2014)</f>
        <v>0</v>
      </c>
      <c r="V275" s="114">
        <f>IF(ConsolGeog[[#This Row],[LA Type]]="District",SUMIFS(ConsolGeog[population],ConsolGeog[LA Type],"District",ConsolGeog[County Name],ConsolGeog[[#This Row],[County Name]]),IF(ConsolGeog[[#This Row],[LA Type]]="Unitary",ConsolGeog[[#This Row],[population]],0))</f>
        <v>0</v>
      </c>
      <c r="W275" s="115">
        <f>IF(ConsolGeog[[#This Row],[COUNTY: Sum of districts'' populations '[non additive!']]]=0,0,ConsolGeog[[#This Row],[population]]/ConsolGeog[[#This Row],[COUNTY: Sum of districts'' populations '[non additive!']]])</f>
        <v>0</v>
      </c>
      <c r="X275" s="125">
        <f>ConsolGeog[[#This Row],[COUNTY: Presented CS - 16-17 (2014) '[non additive!']]]*ConsolGeog[[#This Row],[County Stats Distribution Factor]]</f>
        <v>0</v>
      </c>
      <c r="Y275" s="125">
        <f>ConsolGeog[[#This Row],[COUNTY: Presented CS - 16-24 (2014) '[non additive!']]]*ConsolGeog[[#This Row],[County Stats Distribution Factor]]</f>
        <v>0</v>
      </c>
      <c r="Z275" s="125">
        <f>ConsolGeog[[#This Row],[COUNTY: Presented CS - 18-24 (2014) '[non additive!']]]*ConsolGeog[[#This Row],[County Stats Distribution Factor]]</f>
        <v>0</v>
      </c>
      <c r="AA275" s="125">
        <f>ConsolGeog[[#This Row],[COUNTY: Assessed CS - 16-17 (2014) '[non additive!']]]*ConsolGeog[[#This Row],[County Stats Distribution Factor]]</f>
        <v>0</v>
      </c>
      <c r="AB275" s="125">
        <f>ConsolGeog[[#This Row],[COUNTY: Assessed CS - 16-24 (2014) '[non additive!']]]*ConsolGeog[[#This Row],[County Stats Distribution Factor]]</f>
        <v>0</v>
      </c>
      <c r="AC275" s="125">
        <f>ConsolGeog[[#This Row],[COUNTY: Assessed CS - 18-24 (2014) '[non additive!']]]*ConsolGeog[[#This Row],[County Stats Distribution Factor]]</f>
        <v>0</v>
      </c>
      <c r="AD275" s="125" t="str">
        <f>IF(AND(ConsolGeog[[#This Row],[Presented HS - 16-17 (2014)]]+ConsolGeog[[#This Row],[Presented HS - 18-24 (2014)]]&lt;&gt;0,ConsolGeog[[#This Row],[Presented HS - 16-24 (2014)]]&lt;&gt;0),"ERROR","")</f>
        <v/>
      </c>
      <c r="AE275" s="125" t="str">
        <f>IF(AND(ConsolGeog[[#This Row],[Presented CS - 16-17 (2014)]]+ConsolGeog[[#This Row],[Presented CS - 18-24 (2014)]]&lt;&gt;0,ConsolGeog[[#This Row],[Presented CS - 16-24 (2014)]]&lt;&gt;0),"ERROR","")</f>
        <v/>
      </c>
      <c r="AF275" s="125" t="str">
        <f>IF(AND(ConsolGeog[[#This Row],[Assessed HS - 16-17 (2014)]]+ConsolGeog[[#This Row],[Assessed HS - 18-24 (2014)]]&lt;&gt;0,ConsolGeog[[#This Row],[Assessed HS - 16-24 (2014)]]&lt;&gt;0),"ERROR","")</f>
        <v/>
      </c>
      <c r="AG275" s="125" t="str">
        <f>IF(AND(ConsolGeog[[#This Row],[Assessed CS - 16-17 (2014)]]+ConsolGeog[[#This Row],[Assessed CS - 18-24 (2014)]]&lt;&gt;0,ConsolGeog[[#This Row],[Assessed CS - 16-24 (2014)]]&lt;&gt;0),"ERROR","")</f>
        <v/>
      </c>
      <c r="AH27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6" spans="1:35" s="35" customFormat="1">
      <c r="A276" s="38" t="s">
        <v>480</v>
      </c>
      <c r="B276" s="38" t="s">
        <v>481</v>
      </c>
      <c r="C276" s="38">
        <v>88166</v>
      </c>
      <c r="D276" s="38">
        <v>690947</v>
      </c>
      <c r="E276" s="38" t="s">
        <v>480</v>
      </c>
      <c r="F276" s="112" t="str">
        <f>IF(ISERROR(MATCH(ConsolGeog[[#This Row],[lad14cd]],CentrepointSourced[2014 ONS Code],0)),1,"")</f>
        <v/>
      </c>
      <c r="G276" s="113" t="str">
        <f>TRIM(IF(ConsolGeog[[#This Row],[Not in Centre Point Sourced?]]=1,INDEX(LKP_MissingLATypesDQ[TYPE],MATCH(ConsolGeog[[#This Row],[lad14cd]],LKP_MissingLATypesDQ[ONS_CODE],0)),INDEX(CentrepointSourced[LA Type DQ],MATCH(ConsolGeog[[#This Row],[lad14cd]],CentrepointSourced[2014 ONS Code],0))))</f>
        <v>Local Authority</v>
      </c>
      <c r="H276" s="113" t="str">
        <f>IF(OR(ConsolGeog[[#This Row],[LA Type]]="Unitary",ConsolGeog[[#This Row],[LA Type]]="District"),"England",INDEX(CentrepointSourced[Country],MATCH(ConsolGeog[[#This Row],[lad14cd]],CentrepointSourced[2014 ONS Code],0)))</f>
        <v>Scotland</v>
      </c>
      <c r="I27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76" s="114">
        <f>SUMIFS(CentrepointSourced[Presented HS - 16-17],CentrepointSourced[2014 ONS Code],ConsolGeog[[#This Row],[lad14cd]],CentrepointSourced[Year],2014)</f>
        <v>0</v>
      </c>
      <c r="K276" s="114">
        <f>SUMIFS(CentrepointSourced[Presented HS - 16-24],CentrepointSourced[2014 ONS Code],ConsolGeog[[#This Row],[lad14cd]],CentrepointSourced[Year],2014)</f>
        <v>0</v>
      </c>
      <c r="L276" s="114">
        <f>SUMIFS(CentrepointSourced[Presented HS - 18-24],CentrepointSourced[2014 ONS Code],ConsolGeog[[#This Row],[lad14cd]],CentrepointSourced[Year],2014)</f>
        <v>0</v>
      </c>
      <c r="M276" s="114">
        <f>SUMIFS(CentrepointSourced[Assessed HS - 16-17],CentrepointSourced[2014 ONS Code],ConsolGeog[[#This Row],[lad14cd]],CentrepointSourced[Year],2014)</f>
        <v>0</v>
      </c>
      <c r="N276" s="114">
        <f>SUMIFS(CentrepointSourced[Assessed HS - 16-24],CentrepointSourced[2014 ONS Code],ConsolGeog[[#This Row],[lad14cd]],CentrepointSourced[Year],2014)</f>
        <v>0</v>
      </c>
      <c r="O276" s="114">
        <f>SUMIFS(CentrepointSourced[Assessed HS - 18-24],CentrepointSourced[2014 ONS Code],ConsolGeog[[#This Row],[lad14cd]],CentrepointSourced[Year],2014)</f>
        <v>0</v>
      </c>
      <c r="P276" s="114">
        <f>SUMIFS(CentrepointSourced[Presented CS - 16-17],CentrepointSourced[Local Authority DQ],ConsolGeog[[#This Row],[County Name]],CentrepointSourced[Year],2014)</f>
        <v>0</v>
      </c>
      <c r="Q276" s="114">
        <f>SUMIFS(CentrepointSourced[Presented CS - 16-24],CentrepointSourced[Local Authority DQ],ConsolGeog[[#This Row],[County Name]],CentrepointSourced[Year],2014)</f>
        <v>0</v>
      </c>
      <c r="R276" s="114">
        <f>SUMIFS(CentrepointSourced[Presented CS - 18-24],CentrepointSourced[Local Authority DQ],ConsolGeog[[#This Row],[County Name]],CentrepointSourced[Year],2014)</f>
        <v>0</v>
      </c>
      <c r="S276" s="114">
        <f>SUMIFS(CentrepointSourced[Assessed CS - 16-17],CentrepointSourced[Local Authority DQ],ConsolGeog[[#This Row],[County Name]],CentrepointSourced[Year],2014)</f>
        <v>0</v>
      </c>
      <c r="T276" s="114">
        <f>SUMIFS(CentrepointSourced[Assessed CS - 16-24],CentrepointSourced[Local Authority DQ],ConsolGeog[[#This Row],[County Name]],CentrepointSourced[Year],2014)</f>
        <v>0</v>
      </c>
      <c r="U276" s="114">
        <f>SUMIFS(CentrepointSourced[Assessed CS - 18-24],CentrepointSourced[Local Authority DQ],ConsolGeog[[#This Row],[County Name]],CentrepointSourced[Year],2014)</f>
        <v>0</v>
      </c>
      <c r="V276" s="114">
        <f>IF(ConsolGeog[[#This Row],[LA Type]]="District",SUMIFS(ConsolGeog[population],ConsolGeog[LA Type],"District",ConsolGeog[County Name],ConsolGeog[[#This Row],[County Name]]),IF(ConsolGeog[[#This Row],[LA Type]]="Unitary",ConsolGeog[[#This Row],[population]],0))</f>
        <v>0</v>
      </c>
      <c r="W276" s="115">
        <f>IF(ConsolGeog[[#This Row],[COUNTY: Sum of districts'' populations '[non additive!']]]=0,0,ConsolGeog[[#This Row],[population]]/ConsolGeog[[#This Row],[COUNTY: Sum of districts'' populations '[non additive!']]])</f>
        <v>0</v>
      </c>
      <c r="X276" s="125">
        <f>ConsolGeog[[#This Row],[COUNTY: Presented CS - 16-17 (2014) '[non additive!']]]*ConsolGeog[[#This Row],[County Stats Distribution Factor]]</f>
        <v>0</v>
      </c>
      <c r="Y276" s="125">
        <f>ConsolGeog[[#This Row],[COUNTY: Presented CS - 16-24 (2014) '[non additive!']]]*ConsolGeog[[#This Row],[County Stats Distribution Factor]]</f>
        <v>0</v>
      </c>
      <c r="Z276" s="125">
        <f>ConsolGeog[[#This Row],[COUNTY: Presented CS - 18-24 (2014) '[non additive!']]]*ConsolGeog[[#This Row],[County Stats Distribution Factor]]</f>
        <v>0</v>
      </c>
      <c r="AA276" s="125">
        <f>ConsolGeog[[#This Row],[COUNTY: Assessed CS - 16-17 (2014) '[non additive!']]]*ConsolGeog[[#This Row],[County Stats Distribution Factor]]</f>
        <v>0</v>
      </c>
      <c r="AB276" s="125">
        <f>ConsolGeog[[#This Row],[COUNTY: Assessed CS - 16-24 (2014) '[non additive!']]]*ConsolGeog[[#This Row],[County Stats Distribution Factor]]</f>
        <v>0</v>
      </c>
      <c r="AC276" s="125">
        <f>ConsolGeog[[#This Row],[COUNTY: Assessed CS - 18-24 (2014) '[non additive!']]]*ConsolGeog[[#This Row],[County Stats Distribution Factor]]</f>
        <v>0</v>
      </c>
      <c r="AD276" s="125" t="str">
        <f>IF(AND(ConsolGeog[[#This Row],[Presented HS - 16-17 (2014)]]+ConsolGeog[[#This Row],[Presented HS - 18-24 (2014)]]&lt;&gt;0,ConsolGeog[[#This Row],[Presented HS - 16-24 (2014)]]&lt;&gt;0),"ERROR","")</f>
        <v/>
      </c>
      <c r="AE276" s="125" t="str">
        <f>IF(AND(ConsolGeog[[#This Row],[Presented CS - 16-17 (2014)]]+ConsolGeog[[#This Row],[Presented CS - 18-24 (2014)]]&lt;&gt;0,ConsolGeog[[#This Row],[Presented CS - 16-24 (2014)]]&lt;&gt;0),"ERROR","")</f>
        <v/>
      </c>
      <c r="AF276" s="125" t="str">
        <f>IF(AND(ConsolGeog[[#This Row],[Assessed HS - 16-17 (2014)]]+ConsolGeog[[#This Row],[Assessed HS - 18-24 (2014)]]&lt;&gt;0,ConsolGeog[[#This Row],[Assessed HS - 16-24 (2014)]]&lt;&gt;0),"ERROR","")</f>
        <v/>
      </c>
      <c r="AG276" s="125" t="str">
        <f>IF(AND(ConsolGeog[[#This Row],[Assessed CS - 16-17 (2014)]]+ConsolGeog[[#This Row],[Assessed CS - 18-24 (2014)]]&lt;&gt;0,ConsolGeog[[#This Row],[Assessed CS - 16-24 (2014)]]&lt;&gt;0),"ERROR","")</f>
        <v/>
      </c>
      <c r="AH27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7" spans="1:35">
      <c r="A277" s="38" t="s">
        <v>478</v>
      </c>
      <c r="B277" s="38" t="s">
        <v>479</v>
      </c>
      <c r="C277" s="38">
        <v>233933</v>
      </c>
      <c r="D277" s="38">
        <v>9719.02</v>
      </c>
      <c r="E277" s="38" t="s">
        <v>478</v>
      </c>
      <c r="F277" s="116">
        <f>IF(ISERROR(MATCH(ConsolGeog[[#This Row],[lad14cd]],CentrepointSourced[2014 ONS Code],0)),1,"")</f>
        <v>1</v>
      </c>
      <c r="G277" s="113" t="str">
        <f>TRIM(IF(ConsolGeog[[#This Row],[Not in Centre Point Sourced?]]=1,INDEX(LKP_MissingLATypesDQ[TYPE],MATCH(ConsolGeog[[#This Row],[lad14cd]],LKP_MissingLATypesDQ[ONS_CODE],0)),INDEX(CentrepointSourced[LA Type DQ],MATCH(ConsolGeog[[#This Row],[lad14cd]],CentrepointSourced[2014 ONS Code],0))))</f>
        <v>Unitary</v>
      </c>
      <c r="H277" s="117" t="str">
        <f>IF(OR(ConsolGeog[[#This Row],[LA Type]]="Unitary",ConsolGeog[[#This Row],[LA Type]]="District"),"England",INDEX(CentrepointSourced[Country],MATCH(ConsolGeog[[#This Row],[lad14cd]],CentrepointSourced[2014 ONS Code],0)))</f>
        <v>England</v>
      </c>
      <c r="I27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Salford</v>
      </c>
      <c r="J277" s="114">
        <f>SUMIFS(CentrepointSourced[Presented HS - 16-17],CentrepointSourced[2014 ONS Code],ConsolGeog[[#This Row],[lad14cd]],CentrepointSourced[Year],2014)</f>
        <v>0</v>
      </c>
      <c r="K277" s="114">
        <f>SUMIFS(CentrepointSourced[Presented HS - 16-24],CentrepointSourced[2014 ONS Code],ConsolGeog[[#This Row],[lad14cd]],CentrepointSourced[Year],2014)</f>
        <v>0</v>
      </c>
      <c r="L277" s="114">
        <f>SUMIFS(CentrepointSourced[Presented HS - 18-24],CentrepointSourced[2014 ONS Code],ConsolGeog[[#This Row],[lad14cd]],CentrepointSourced[Year],2014)</f>
        <v>0</v>
      </c>
      <c r="M277" s="114">
        <f>SUMIFS(CentrepointSourced[Assessed HS - 16-17],CentrepointSourced[2014 ONS Code],ConsolGeog[[#This Row],[lad14cd]],CentrepointSourced[Year],2014)</f>
        <v>0</v>
      </c>
      <c r="N277" s="114">
        <f>SUMIFS(CentrepointSourced[Assessed HS - 16-24],CentrepointSourced[2014 ONS Code],ConsolGeog[[#This Row],[lad14cd]],CentrepointSourced[Year],2014)</f>
        <v>0</v>
      </c>
      <c r="O277" s="114">
        <f>SUMIFS(CentrepointSourced[Assessed HS - 18-24],CentrepointSourced[2014 ONS Code],ConsolGeog[[#This Row],[lad14cd]],CentrepointSourced[Year],2014)</f>
        <v>0</v>
      </c>
      <c r="P277" s="114">
        <f>SUMIFS(CentrepointSourced[Presented CS - 16-17],CentrepointSourced[Local Authority DQ],ConsolGeog[[#This Row],[County Name]],CentrepointSourced[Year],2014)</f>
        <v>0</v>
      </c>
      <c r="Q277" s="114">
        <f>SUMIFS(CentrepointSourced[Presented CS - 16-24],CentrepointSourced[Local Authority DQ],ConsolGeog[[#This Row],[County Name]],CentrepointSourced[Year],2014)</f>
        <v>0</v>
      </c>
      <c r="R277" s="114">
        <f>SUMIFS(CentrepointSourced[Presented CS - 18-24],CentrepointSourced[Local Authority DQ],ConsolGeog[[#This Row],[County Name]],CentrepointSourced[Year],2014)</f>
        <v>0</v>
      </c>
      <c r="S277" s="114">
        <f>SUMIFS(CentrepointSourced[Assessed CS - 16-17],CentrepointSourced[Local Authority DQ],ConsolGeog[[#This Row],[County Name]],CentrepointSourced[Year],2014)</f>
        <v>0</v>
      </c>
      <c r="T277" s="114">
        <f>SUMIFS(CentrepointSourced[Assessed CS - 16-24],CentrepointSourced[Local Authority DQ],ConsolGeog[[#This Row],[County Name]],CentrepointSourced[Year],2014)</f>
        <v>0</v>
      </c>
      <c r="U277" s="114">
        <f>SUMIFS(CentrepointSourced[Assessed CS - 18-24],CentrepointSourced[Local Authority DQ],ConsolGeog[[#This Row],[County Name]],CentrepointSourced[Year],2014)</f>
        <v>0</v>
      </c>
      <c r="V277" s="114">
        <f>IF(ConsolGeog[[#This Row],[LA Type]]="District",SUMIFS(ConsolGeog[population],ConsolGeog[LA Type],"District",ConsolGeog[County Name],ConsolGeog[[#This Row],[County Name]]),IF(ConsolGeog[[#This Row],[LA Type]]="Unitary",ConsolGeog[[#This Row],[population]],0))</f>
        <v>233933</v>
      </c>
      <c r="W277" s="115">
        <f>IF(ConsolGeog[[#This Row],[COUNTY: Sum of districts'' populations '[non additive!']]]=0,0,ConsolGeog[[#This Row],[population]]/ConsolGeog[[#This Row],[COUNTY: Sum of districts'' populations '[non additive!']]])</f>
        <v>1</v>
      </c>
      <c r="X277" s="125">
        <f>ConsolGeog[[#This Row],[COUNTY: Presented CS - 16-17 (2014) '[non additive!']]]*ConsolGeog[[#This Row],[County Stats Distribution Factor]]</f>
        <v>0</v>
      </c>
      <c r="Y277" s="125">
        <f>ConsolGeog[[#This Row],[COUNTY: Presented CS - 16-24 (2014) '[non additive!']]]*ConsolGeog[[#This Row],[County Stats Distribution Factor]]</f>
        <v>0</v>
      </c>
      <c r="Z277" s="125">
        <f>ConsolGeog[[#This Row],[COUNTY: Presented CS - 18-24 (2014) '[non additive!']]]*ConsolGeog[[#This Row],[County Stats Distribution Factor]]</f>
        <v>0</v>
      </c>
      <c r="AA277" s="125">
        <f>ConsolGeog[[#This Row],[COUNTY: Assessed CS - 16-17 (2014) '[non additive!']]]*ConsolGeog[[#This Row],[County Stats Distribution Factor]]</f>
        <v>0</v>
      </c>
      <c r="AB277" s="125">
        <f>ConsolGeog[[#This Row],[COUNTY: Assessed CS - 16-24 (2014) '[non additive!']]]*ConsolGeog[[#This Row],[County Stats Distribution Factor]]</f>
        <v>0</v>
      </c>
      <c r="AC277" s="125">
        <f>ConsolGeog[[#This Row],[COUNTY: Assessed CS - 18-24 (2014) '[non additive!']]]*ConsolGeog[[#This Row],[County Stats Distribution Factor]]</f>
        <v>0</v>
      </c>
      <c r="AD277" s="125" t="str">
        <f>IF(AND(ConsolGeog[[#This Row],[Presented HS - 16-17 (2014)]]+ConsolGeog[[#This Row],[Presented HS - 18-24 (2014)]]&lt;&gt;0,ConsolGeog[[#This Row],[Presented HS - 16-24 (2014)]]&lt;&gt;0),"ERROR","")</f>
        <v/>
      </c>
      <c r="AE277" s="125" t="str">
        <f>IF(AND(ConsolGeog[[#This Row],[Presented CS - 16-17 (2014)]]+ConsolGeog[[#This Row],[Presented CS - 18-24 (2014)]]&lt;&gt;0,ConsolGeog[[#This Row],[Presented CS - 16-24 (2014)]]&lt;&gt;0),"ERROR","")</f>
        <v/>
      </c>
      <c r="AF277" s="125" t="str">
        <f>IF(AND(ConsolGeog[[#This Row],[Assessed HS - 16-17 (2014)]]+ConsolGeog[[#This Row],[Assessed HS - 18-24 (2014)]]&lt;&gt;0,ConsolGeog[[#This Row],[Assessed HS - 16-24 (2014)]]&lt;&gt;0),"ERROR","")</f>
        <v/>
      </c>
      <c r="AG277" s="125" t="str">
        <f>IF(AND(ConsolGeog[[#This Row],[Assessed CS - 16-17 (2014)]]+ConsolGeog[[#This Row],[Assessed CS - 18-24 (2014)]]&lt;&gt;0,ConsolGeog[[#This Row],[Assessed CS - 16-24 (2014)]]&lt;&gt;0),"ERROR","")</f>
        <v/>
      </c>
      <c r="AH27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8" spans="1:35" s="35" customFormat="1">
      <c r="A278" s="38" t="s">
        <v>476</v>
      </c>
      <c r="B278" s="38" t="s">
        <v>477</v>
      </c>
      <c r="C278" s="38">
        <v>280177</v>
      </c>
      <c r="D278" s="38">
        <v>11343.86</v>
      </c>
      <c r="E278" s="38" t="s">
        <v>476</v>
      </c>
      <c r="F278" s="112">
        <f>IF(ISERROR(MATCH(ConsolGeog[[#This Row],[lad14cd]],CentrepointSourced[2014 ONS Code],0)),1,"")</f>
        <v>1</v>
      </c>
      <c r="G278" s="113" t="str">
        <f>TRIM(IF(ConsolGeog[[#This Row],[Not in Centre Point Sourced?]]=1,INDEX(LKP_MissingLATypesDQ[TYPE],MATCH(ConsolGeog[[#This Row],[lad14cd]],LKP_MissingLATypesDQ[ONS_CODE],0)),INDEX(CentrepointSourced[LA Type DQ],MATCH(ConsolGeog[[#This Row],[lad14cd]],CentrepointSourced[2014 ONS Code],0))))</f>
        <v>Unitary</v>
      </c>
      <c r="H278" s="113" t="str">
        <f>IF(OR(ConsolGeog[[#This Row],[LA Type]]="Unitary",ConsolGeog[[#This Row],[LA Type]]="District"),"England",INDEX(CentrepointSourced[Country],MATCH(ConsolGeog[[#This Row],[lad14cd]],CentrepointSourced[2014 ONS Code],0)))</f>
        <v>England</v>
      </c>
      <c r="I27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Newcastle upon Tyne</v>
      </c>
      <c r="J278" s="114">
        <f>SUMIFS(CentrepointSourced[Presented HS - 16-17],CentrepointSourced[2014 ONS Code],ConsolGeog[[#This Row],[lad14cd]],CentrepointSourced[Year],2014)</f>
        <v>0</v>
      </c>
      <c r="K278" s="114">
        <f>SUMIFS(CentrepointSourced[Presented HS - 16-24],CentrepointSourced[2014 ONS Code],ConsolGeog[[#This Row],[lad14cd]],CentrepointSourced[Year],2014)</f>
        <v>0</v>
      </c>
      <c r="L278" s="114">
        <f>SUMIFS(CentrepointSourced[Presented HS - 18-24],CentrepointSourced[2014 ONS Code],ConsolGeog[[#This Row],[lad14cd]],CentrepointSourced[Year],2014)</f>
        <v>0</v>
      </c>
      <c r="M278" s="114">
        <f>SUMIFS(CentrepointSourced[Assessed HS - 16-17],CentrepointSourced[2014 ONS Code],ConsolGeog[[#This Row],[lad14cd]],CentrepointSourced[Year],2014)</f>
        <v>0</v>
      </c>
      <c r="N278" s="114">
        <f>SUMIFS(CentrepointSourced[Assessed HS - 16-24],CentrepointSourced[2014 ONS Code],ConsolGeog[[#This Row],[lad14cd]],CentrepointSourced[Year],2014)</f>
        <v>0</v>
      </c>
      <c r="O278" s="114">
        <f>SUMIFS(CentrepointSourced[Assessed HS - 18-24],CentrepointSourced[2014 ONS Code],ConsolGeog[[#This Row],[lad14cd]],CentrepointSourced[Year],2014)</f>
        <v>0</v>
      </c>
      <c r="P278" s="114">
        <f>SUMIFS(CentrepointSourced[Presented CS - 16-17],CentrepointSourced[Local Authority DQ],ConsolGeog[[#This Row],[County Name]],CentrepointSourced[Year],2014)</f>
        <v>0</v>
      </c>
      <c r="Q278" s="114">
        <f>SUMIFS(CentrepointSourced[Presented CS - 16-24],CentrepointSourced[Local Authority DQ],ConsolGeog[[#This Row],[County Name]],CentrepointSourced[Year],2014)</f>
        <v>0</v>
      </c>
      <c r="R278" s="114">
        <f>SUMIFS(CentrepointSourced[Presented CS - 18-24],CentrepointSourced[Local Authority DQ],ConsolGeog[[#This Row],[County Name]],CentrepointSourced[Year],2014)</f>
        <v>0</v>
      </c>
      <c r="S278" s="114">
        <f>SUMIFS(CentrepointSourced[Assessed CS - 16-17],CentrepointSourced[Local Authority DQ],ConsolGeog[[#This Row],[County Name]],CentrepointSourced[Year],2014)</f>
        <v>0</v>
      </c>
      <c r="T278" s="114">
        <f>SUMIFS(CentrepointSourced[Assessed CS - 16-24],CentrepointSourced[Local Authority DQ],ConsolGeog[[#This Row],[County Name]],CentrepointSourced[Year],2014)</f>
        <v>0</v>
      </c>
      <c r="U278" s="114">
        <f>SUMIFS(CentrepointSourced[Assessed CS - 18-24],CentrepointSourced[Local Authority DQ],ConsolGeog[[#This Row],[County Name]],CentrepointSourced[Year],2014)</f>
        <v>0</v>
      </c>
      <c r="V278" s="114">
        <f>IF(ConsolGeog[[#This Row],[LA Type]]="District",SUMIFS(ConsolGeog[population],ConsolGeog[LA Type],"District",ConsolGeog[County Name],ConsolGeog[[#This Row],[County Name]]),IF(ConsolGeog[[#This Row],[LA Type]]="Unitary",ConsolGeog[[#This Row],[population]],0))</f>
        <v>280177</v>
      </c>
      <c r="W278" s="115">
        <f>IF(ConsolGeog[[#This Row],[COUNTY: Sum of districts'' populations '[non additive!']]]=0,0,ConsolGeog[[#This Row],[population]]/ConsolGeog[[#This Row],[COUNTY: Sum of districts'' populations '[non additive!']]])</f>
        <v>1</v>
      </c>
      <c r="X278" s="125">
        <f>ConsolGeog[[#This Row],[COUNTY: Presented CS - 16-17 (2014) '[non additive!']]]*ConsolGeog[[#This Row],[County Stats Distribution Factor]]</f>
        <v>0</v>
      </c>
      <c r="Y278" s="125">
        <f>ConsolGeog[[#This Row],[COUNTY: Presented CS - 16-24 (2014) '[non additive!']]]*ConsolGeog[[#This Row],[County Stats Distribution Factor]]</f>
        <v>0</v>
      </c>
      <c r="Z278" s="125">
        <f>ConsolGeog[[#This Row],[COUNTY: Presented CS - 18-24 (2014) '[non additive!']]]*ConsolGeog[[#This Row],[County Stats Distribution Factor]]</f>
        <v>0</v>
      </c>
      <c r="AA278" s="125">
        <f>ConsolGeog[[#This Row],[COUNTY: Assessed CS - 16-17 (2014) '[non additive!']]]*ConsolGeog[[#This Row],[County Stats Distribution Factor]]</f>
        <v>0</v>
      </c>
      <c r="AB278" s="125">
        <f>ConsolGeog[[#This Row],[COUNTY: Assessed CS - 16-24 (2014) '[non additive!']]]*ConsolGeog[[#This Row],[County Stats Distribution Factor]]</f>
        <v>0</v>
      </c>
      <c r="AC278" s="125">
        <f>ConsolGeog[[#This Row],[COUNTY: Assessed CS - 18-24 (2014) '[non additive!']]]*ConsolGeog[[#This Row],[County Stats Distribution Factor]]</f>
        <v>0</v>
      </c>
      <c r="AD278" s="125" t="str">
        <f>IF(AND(ConsolGeog[[#This Row],[Presented HS - 16-17 (2014)]]+ConsolGeog[[#This Row],[Presented HS - 18-24 (2014)]]&lt;&gt;0,ConsolGeog[[#This Row],[Presented HS - 16-24 (2014)]]&lt;&gt;0),"ERROR","")</f>
        <v/>
      </c>
      <c r="AE278" s="125" t="str">
        <f>IF(AND(ConsolGeog[[#This Row],[Presented CS - 16-17 (2014)]]+ConsolGeog[[#This Row],[Presented CS - 18-24 (2014)]]&lt;&gt;0,ConsolGeog[[#This Row],[Presented CS - 16-24 (2014)]]&lt;&gt;0),"ERROR","")</f>
        <v/>
      </c>
      <c r="AF278" s="125" t="str">
        <f>IF(AND(ConsolGeog[[#This Row],[Assessed HS - 16-17 (2014)]]+ConsolGeog[[#This Row],[Assessed HS - 18-24 (2014)]]&lt;&gt;0,ConsolGeog[[#This Row],[Assessed HS - 16-24 (2014)]]&lt;&gt;0),"ERROR","")</f>
        <v/>
      </c>
      <c r="AG278" s="125" t="str">
        <f>IF(AND(ConsolGeog[[#This Row],[Assessed CS - 16-17 (2014)]]+ConsolGeog[[#This Row],[Assessed CS - 18-24 (2014)]]&lt;&gt;0,ConsolGeog[[#This Row],[Assessed CS - 16-24 (2014)]]&lt;&gt;0),"ERROR","")</f>
        <v/>
      </c>
      <c r="AH27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79" spans="1:35" ht="15" customHeight="1">
      <c r="A279" s="38" t="s">
        <v>475</v>
      </c>
      <c r="B279" s="38" t="s">
        <v>203</v>
      </c>
      <c r="C279" s="38">
        <v>283275</v>
      </c>
      <c r="D279" s="38">
        <v>12606.18</v>
      </c>
      <c r="E279" s="38" t="s">
        <v>475</v>
      </c>
      <c r="F279" s="116" t="str">
        <f>IF(ISERROR(MATCH(ConsolGeog[[#This Row],[lad14cd]],CentrepointSourced[2014 ONS Code],0)),1,"")</f>
        <v/>
      </c>
      <c r="G279" s="113" t="str">
        <f>TRIM(IF(ConsolGeog[[#This Row],[Not in Centre Point Sourced?]]=1,INDEX(LKP_MissingLATypesDQ[TYPE],MATCH(ConsolGeog[[#This Row],[lad14cd]],LKP_MissingLATypesDQ[ONS_CODE],0)),INDEX(CentrepointSourced[LA Type DQ],MATCH(ConsolGeog[[#This Row],[lad14cd]],CentrepointSourced[2014 ONS Code],0))))</f>
        <v>Unitary</v>
      </c>
      <c r="H279" s="117" t="str">
        <f>IF(OR(ConsolGeog[[#This Row],[LA Type]]="Unitary",ConsolGeog[[#This Row],[LA Type]]="District"),"England",INDEX(CentrepointSourced[Country],MATCH(ConsolGeog[[#This Row],[lad14cd]],CentrepointSourced[2014 ONS Code],0)))</f>
        <v>England</v>
      </c>
      <c r="I27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Stockport</v>
      </c>
      <c r="J279" s="114">
        <f>SUMIFS(CentrepointSourced[Presented HS - 16-17],CentrepointSourced[2014 ONS Code],ConsolGeog[[#This Row],[lad14cd]],CentrepointSourced[Year],2014)</f>
        <v>5</v>
      </c>
      <c r="K279" s="114">
        <f>SUMIFS(CentrepointSourced[Presented HS - 16-24],CentrepointSourced[2014 ONS Code],ConsolGeog[[#This Row],[lad14cd]],CentrepointSourced[Year],2014)</f>
        <v>0</v>
      </c>
      <c r="L279" s="114">
        <f>SUMIFS(CentrepointSourced[Presented HS - 18-24],CentrepointSourced[2014 ONS Code],ConsolGeog[[#This Row],[lad14cd]],CentrepointSourced[Year],2014)</f>
        <v>151</v>
      </c>
      <c r="M279" s="114">
        <f>SUMIFS(CentrepointSourced[Assessed HS - 16-17],CentrepointSourced[2014 ONS Code],ConsolGeog[[#This Row],[lad14cd]],CentrepointSourced[Year],2014)</f>
        <v>5</v>
      </c>
      <c r="N279" s="114">
        <f>SUMIFS(CentrepointSourced[Assessed HS - 16-24],CentrepointSourced[2014 ONS Code],ConsolGeog[[#This Row],[lad14cd]],CentrepointSourced[Year],2014)</f>
        <v>0</v>
      </c>
      <c r="O279" s="114">
        <f>SUMIFS(CentrepointSourced[Assessed HS - 18-24],CentrepointSourced[2014 ONS Code],ConsolGeog[[#This Row],[lad14cd]],CentrepointSourced[Year],2014)</f>
        <v>151</v>
      </c>
      <c r="P279" s="114">
        <f>SUMIFS(CentrepointSourced[Presented CS - 16-17],CentrepointSourced[Local Authority DQ],ConsolGeog[[#This Row],[County Name]],CentrepointSourced[Year],2014)</f>
        <v>0</v>
      </c>
      <c r="Q279" s="114">
        <f>SUMIFS(CentrepointSourced[Presented CS - 16-24],CentrepointSourced[Local Authority DQ],ConsolGeog[[#This Row],[County Name]],CentrepointSourced[Year],2014)</f>
        <v>0</v>
      </c>
      <c r="R279" s="114">
        <f>SUMIFS(CentrepointSourced[Presented CS - 18-24],CentrepointSourced[Local Authority DQ],ConsolGeog[[#This Row],[County Name]],CentrepointSourced[Year],2014)</f>
        <v>0</v>
      </c>
      <c r="S279" s="114">
        <f>SUMIFS(CentrepointSourced[Assessed CS - 16-17],CentrepointSourced[Local Authority DQ],ConsolGeog[[#This Row],[County Name]],CentrepointSourced[Year],2014)</f>
        <v>0</v>
      </c>
      <c r="T279" s="114">
        <f>SUMIFS(CentrepointSourced[Assessed CS - 16-24],CentrepointSourced[Local Authority DQ],ConsolGeog[[#This Row],[County Name]],CentrepointSourced[Year],2014)</f>
        <v>0</v>
      </c>
      <c r="U279" s="114">
        <f>SUMIFS(CentrepointSourced[Assessed CS - 18-24],CentrepointSourced[Local Authority DQ],ConsolGeog[[#This Row],[County Name]],CentrepointSourced[Year],2014)</f>
        <v>0</v>
      </c>
      <c r="V279" s="114">
        <f>IF(ConsolGeog[[#This Row],[LA Type]]="District",SUMIFS(ConsolGeog[population],ConsolGeog[LA Type],"District",ConsolGeog[County Name],ConsolGeog[[#This Row],[County Name]]),IF(ConsolGeog[[#This Row],[LA Type]]="Unitary",ConsolGeog[[#This Row],[population]],0))</f>
        <v>283275</v>
      </c>
      <c r="W279" s="115">
        <f>IF(ConsolGeog[[#This Row],[COUNTY: Sum of districts'' populations '[non additive!']]]=0,0,ConsolGeog[[#This Row],[population]]/ConsolGeog[[#This Row],[COUNTY: Sum of districts'' populations '[non additive!']]])</f>
        <v>1</v>
      </c>
      <c r="X279" s="125">
        <f>ConsolGeog[[#This Row],[COUNTY: Presented CS - 16-17 (2014) '[non additive!']]]*ConsolGeog[[#This Row],[County Stats Distribution Factor]]</f>
        <v>0</v>
      </c>
      <c r="Y279" s="125">
        <f>ConsolGeog[[#This Row],[COUNTY: Presented CS - 16-24 (2014) '[non additive!']]]*ConsolGeog[[#This Row],[County Stats Distribution Factor]]</f>
        <v>0</v>
      </c>
      <c r="Z279" s="125">
        <f>ConsolGeog[[#This Row],[COUNTY: Presented CS - 18-24 (2014) '[non additive!']]]*ConsolGeog[[#This Row],[County Stats Distribution Factor]]</f>
        <v>0</v>
      </c>
      <c r="AA279" s="125">
        <f>ConsolGeog[[#This Row],[COUNTY: Assessed CS - 16-17 (2014) '[non additive!']]]*ConsolGeog[[#This Row],[County Stats Distribution Factor]]</f>
        <v>0</v>
      </c>
      <c r="AB279" s="125">
        <f>ConsolGeog[[#This Row],[COUNTY: Assessed CS - 16-24 (2014) '[non additive!']]]*ConsolGeog[[#This Row],[County Stats Distribution Factor]]</f>
        <v>0</v>
      </c>
      <c r="AC279" s="125">
        <f>ConsolGeog[[#This Row],[COUNTY: Assessed CS - 18-24 (2014) '[non additive!']]]*ConsolGeog[[#This Row],[County Stats Distribution Factor]]</f>
        <v>0</v>
      </c>
      <c r="AD279" s="125" t="str">
        <f>IF(AND(ConsolGeog[[#This Row],[Presented HS - 16-17 (2014)]]+ConsolGeog[[#This Row],[Presented HS - 18-24 (2014)]]&lt;&gt;0,ConsolGeog[[#This Row],[Presented HS - 16-24 (2014)]]&lt;&gt;0),"ERROR","")</f>
        <v/>
      </c>
      <c r="AE279" s="125" t="str">
        <f>IF(AND(ConsolGeog[[#This Row],[Presented CS - 16-17 (2014)]]+ConsolGeog[[#This Row],[Presented CS - 18-24 (2014)]]&lt;&gt;0,ConsolGeog[[#This Row],[Presented CS - 16-24 (2014)]]&lt;&gt;0),"ERROR","")</f>
        <v/>
      </c>
      <c r="AF279" s="125" t="str">
        <f>IF(AND(ConsolGeog[[#This Row],[Assessed HS - 16-17 (2014)]]+ConsolGeog[[#This Row],[Assessed HS - 18-24 (2014)]]&lt;&gt;0,ConsolGeog[[#This Row],[Assessed HS - 16-24 (2014)]]&lt;&gt;0),"ERROR","")</f>
        <v/>
      </c>
      <c r="AG279" s="125" t="str">
        <f>IF(AND(ConsolGeog[[#This Row],[Assessed CS - 16-17 (2014)]]+ConsolGeog[[#This Row],[Assessed CS - 18-24 (2014)]]&lt;&gt;0,ConsolGeog[[#This Row],[Assessed CS - 16-24 (2014)]]&lt;&gt;0),"ERROR","")</f>
        <v/>
      </c>
      <c r="AH27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7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0" spans="1:35" ht="15" customHeight="1">
      <c r="A280" s="38" t="s">
        <v>474</v>
      </c>
      <c r="B280" s="38" t="s">
        <v>286</v>
      </c>
      <c r="C280" s="38">
        <v>219324</v>
      </c>
      <c r="D280" s="38">
        <v>10317.14</v>
      </c>
      <c r="E280" s="38" t="s">
        <v>474</v>
      </c>
      <c r="F280" s="116" t="str">
        <f>IF(ISERROR(MATCH(ConsolGeog[[#This Row],[lad14cd]],CentrepointSourced[2014 ONS Code],0)),1,"")</f>
        <v/>
      </c>
      <c r="G280" s="113" t="str">
        <f>TRIM(IF(ConsolGeog[[#This Row],[Not in Centre Point Sourced?]]=1,INDEX(LKP_MissingLATypesDQ[TYPE],MATCH(ConsolGeog[[#This Row],[lad14cd]],LKP_MissingLATypesDQ[ONS_CODE],0)),INDEX(CentrepointSourced[LA Type DQ],MATCH(ConsolGeog[[#This Row],[lad14cd]],CentrepointSourced[2014 ONS Code],0))))</f>
        <v>Unitary</v>
      </c>
      <c r="H280" s="117" t="str">
        <f>IF(OR(ConsolGeog[[#This Row],[LA Type]]="Unitary",ConsolGeog[[#This Row],[LA Type]]="District"),"England",INDEX(CentrepointSourced[Country],MATCH(ConsolGeog[[#This Row],[lad14cd]],CentrepointSourced[2014 ONS Code],0)))</f>
        <v>England</v>
      </c>
      <c r="I28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Tameside</v>
      </c>
      <c r="J280" s="114">
        <f>SUMIFS(CentrepointSourced[Presented HS - 16-17],CentrepointSourced[2014 ONS Code],ConsolGeog[[#This Row],[lad14cd]],CentrepointSourced[Year],2014)</f>
        <v>45</v>
      </c>
      <c r="K280" s="114">
        <f>SUMIFS(CentrepointSourced[Presented HS - 16-24],CentrepointSourced[2014 ONS Code],ConsolGeog[[#This Row],[lad14cd]],CentrepointSourced[Year],2014)</f>
        <v>0</v>
      </c>
      <c r="L280" s="114">
        <f>SUMIFS(CentrepointSourced[Presented HS - 18-24],CentrepointSourced[2014 ONS Code],ConsolGeog[[#This Row],[lad14cd]],CentrepointSourced[Year],2014)</f>
        <v>0</v>
      </c>
      <c r="M280" s="114">
        <f>SUMIFS(CentrepointSourced[Assessed HS - 16-17],CentrepointSourced[2014 ONS Code],ConsolGeog[[#This Row],[lad14cd]],CentrepointSourced[Year],2014)</f>
        <v>0</v>
      </c>
      <c r="N280" s="114">
        <f>SUMIFS(CentrepointSourced[Assessed HS - 16-24],CentrepointSourced[2014 ONS Code],ConsolGeog[[#This Row],[lad14cd]],CentrepointSourced[Year],2014)</f>
        <v>0</v>
      </c>
      <c r="O280" s="114">
        <f>SUMIFS(CentrepointSourced[Assessed HS - 18-24],CentrepointSourced[2014 ONS Code],ConsolGeog[[#This Row],[lad14cd]],CentrepointSourced[Year],2014)</f>
        <v>76</v>
      </c>
      <c r="P280" s="114">
        <f>SUMIFS(CentrepointSourced[Presented CS - 16-17],CentrepointSourced[Local Authority DQ],ConsolGeog[[#This Row],[County Name]],CentrepointSourced[Year],2014)</f>
        <v>0</v>
      </c>
      <c r="Q280" s="114">
        <f>SUMIFS(CentrepointSourced[Presented CS - 16-24],CentrepointSourced[Local Authority DQ],ConsolGeog[[#This Row],[County Name]],CentrepointSourced[Year],2014)</f>
        <v>0</v>
      </c>
      <c r="R280" s="114">
        <f>SUMIFS(CentrepointSourced[Presented CS - 18-24],CentrepointSourced[Local Authority DQ],ConsolGeog[[#This Row],[County Name]],CentrepointSourced[Year],2014)</f>
        <v>0</v>
      </c>
      <c r="S280" s="114">
        <f>SUMIFS(CentrepointSourced[Assessed CS - 16-17],CentrepointSourced[Local Authority DQ],ConsolGeog[[#This Row],[County Name]],CentrepointSourced[Year],2014)</f>
        <v>0</v>
      </c>
      <c r="T280" s="114">
        <f>SUMIFS(CentrepointSourced[Assessed CS - 16-24],CentrepointSourced[Local Authority DQ],ConsolGeog[[#This Row],[County Name]],CentrepointSourced[Year],2014)</f>
        <v>0</v>
      </c>
      <c r="U280" s="114">
        <f>SUMIFS(CentrepointSourced[Assessed CS - 18-24],CentrepointSourced[Local Authority DQ],ConsolGeog[[#This Row],[County Name]],CentrepointSourced[Year],2014)</f>
        <v>0</v>
      </c>
      <c r="V280" s="114">
        <f>IF(ConsolGeog[[#This Row],[LA Type]]="District",SUMIFS(ConsolGeog[population],ConsolGeog[LA Type],"District",ConsolGeog[County Name],ConsolGeog[[#This Row],[County Name]]),IF(ConsolGeog[[#This Row],[LA Type]]="Unitary",ConsolGeog[[#This Row],[population]],0))</f>
        <v>219324</v>
      </c>
      <c r="W280" s="115">
        <f>IF(ConsolGeog[[#This Row],[COUNTY: Sum of districts'' populations '[non additive!']]]=0,0,ConsolGeog[[#This Row],[population]]/ConsolGeog[[#This Row],[COUNTY: Sum of districts'' populations '[non additive!']]])</f>
        <v>1</v>
      </c>
      <c r="X280" s="125">
        <f>ConsolGeog[[#This Row],[COUNTY: Presented CS - 16-17 (2014) '[non additive!']]]*ConsolGeog[[#This Row],[County Stats Distribution Factor]]</f>
        <v>0</v>
      </c>
      <c r="Y280" s="125">
        <f>ConsolGeog[[#This Row],[COUNTY: Presented CS - 16-24 (2014) '[non additive!']]]*ConsolGeog[[#This Row],[County Stats Distribution Factor]]</f>
        <v>0</v>
      </c>
      <c r="Z280" s="125">
        <f>ConsolGeog[[#This Row],[COUNTY: Presented CS - 18-24 (2014) '[non additive!']]]*ConsolGeog[[#This Row],[County Stats Distribution Factor]]</f>
        <v>0</v>
      </c>
      <c r="AA280" s="125">
        <f>ConsolGeog[[#This Row],[COUNTY: Assessed CS - 16-17 (2014) '[non additive!']]]*ConsolGeog[[#This Row],[County Stats Distribution Factor]]</f>
        <v>0</v>
      </c>
      <c r="AB280" s="125">
        <f>ConsolGeog[[#This Row],[COUNTY: Assessed CS - 16-24 (2014) '[non additive!']]]*ConsolGeog[[#This Row],[County Stats Distribution Factor]]</f>
        <v>0</v>
      </c>
      <c r="AC280" s="125">
        <f>ConsolGeog[[#This Row],[COUNTY: Assessed CS - 18-24 (2014) '[non additive!']]]*ConsolGeog[[#This Row],[County Stats Distribution Factor]]</f>
        <v>0</v>
      </c>
      <c r="AD280" s="125" t="str">
        <f>IF(AND(ConsolGeog[[#This Row],[Presented HS - 16-17 (2014)]]+ConsolGeog[[#This Row],[Presented HS - 18-24 (2014)]]&lt;&gt;0,ConsolGeog[[#This Row],[Presented HS - 16-24 (2014)]]&lt;&gt;0),"ERROR","")</f>
        <v/>
      </c>
      <c r="AE280" s="125" t="str">
        <f>IF(AND(ConsolGeog[[#This Row],[Presented CS - 16-17 (2014)]]+ConsolGeog[[#This Row],[Presented CS - 18-24 (2014)]]&lt;&gt;0,ConsolGeog[[#This Row],[Presented CS - 16-24 (2014)]]&lt;&gt;0),"ERROR","")</f>
        <v/>
      </c>
      <c r="AF280" s="125" t="str">
        <f>IF(AND(ConsolGeog[[#This Row],[Assessed HS - 16-17 (2014)]]+ConsolGeog[[#This Row],[Assessed HS - 18-24 (2014)]]&lt;&gt;0,ConsolGeog[[#This Row],[Assessed HS - 16-24 (2014)]]&lt;&gt;0),"ERROR","")</f>
        <v/>
      </c>
      <c r="AG280" s="125" t="str">
        <f>IF(AND(ConsolGeog[[#This Row],[Assessed CS - 16-17 (2014)]]+ConsolGeog[[#This Row],[Assessed CS - 18-24 (2014)]]&lt;&gt;0,ConsolGeog[[#This Row],[Assessed CS - 16-24 (2014)]]&lt;&gt;0),"ERROR","")</f>
        <v/>
      </c>
      <c r="AH28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281" spans="1:35" s="35" customFormat="1">
      <c r="A281" s="38" t="s">
        <v>472</v>
      </c>
      <c r="B281" s="38" t="s">
        <v>473</v>
      </c>
      <c r="C281" s="38">
        <v>226578</v>
      </c>
      <c r="D281" s="38">
        <v>10603.73</v>
      </c>
      <c r="E281" s="38" t="s">
        <v>472</v>
      </c>
      <c r="F281" s="112">
        <f>IF(ISERROR(MATCH(ConsolGeog[[#This Row],[lad14cd]],CentrepointSourced[2014 ONS Code],0)),1,"")</f>
        <v>1</v>
      </c>
      <c r="G281" s="113" t="str">
        <f>TRIM(IF(ConsolGeog[[#This Row],[Not in Centre Point Sourced?]]=1,INDEX(LKP_MissingLATypesDQ[TYPE],MATCH(ConsolGeog[[#This Row],[lad14cd]],LKP_MissingLATypesDQ[ONS_CODE],0)),INDEX(CentrepointSourced[LA Type DQ],MATCH(ConsolGeog[[#This Row],[lad14cd]],CentrepointSourced[2014 ONS Code],0))))</f>
        <v>Unitary</v>
      </c>
      <c r="H281" s="113" t="str">
        <f>IF(OR(ConsolGeog[[#This Row],[LA Type]]="Unitary",ConsolGeog[[#This Row],[LA Type]]="District"),"England",INDEX(CentrepointSourced[Country],MATCH(ConsolGeog[[#This Row],[lad14cd]],CentrepointSourced[2014 ONS Code],0)))</f>
        <v>England</v>
      </c>
      <c r="I28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Trafford</v>
      </c>
      <c r="J281" s="114">
        <f>SUMIFS(CentrepointSourced[Presented HS - 16-17],CentrepointSourced[2014 ONS Code],ConsolGeog[[#This Row],[lad14cd]],CentrepointSourced[Year],2014)</f>
        <v>0</v>
      </c>
      <c r="K281" s="114">
        <f>SUMIFS(CentrepointSourced[Presented HS - 16-24],CentrepointSourced[2014 ONS Code],ConsolGeog[[#This Row],[lad14cd]],CentrepointSourced[Year],2014)</f>
        <v>0</v>
      </c>
      <c r="L281" s="114">
        <f>SUMIFS(CentrepointSourced[Presented HS - 18-24],CentrepointSourced[2014 ONS Code],ConsolGeog[[#This Row],[lad14cd]],CentrepointSourced[Year],2014)</f>
        <v>0</v>
      </c>
      <c r="M281" s="114">
        <f>SUMIFS(CentrepointSourced[Assessed HS - 16-17],CentrepointSourced[2014 ONS Code],ConsolGeog[[#This Row],[lad14cd]],CentrepointSourced[Year],2014)</f>
        <v>0</v>
      </c>
      <c r="N281" s="114">
        <f>SUMIFS(CentrepointSourced[Assessed HS - 16-24],CentrepointSourced[2014 ONS Code],ConsolGeog[[#This Row],[lad14cd]],CentrepointSourced[Year],2014)</f>
        <v>0</v>
      </c>
      <c r="O281" s="114">
        <f>SUMIFS(CentrepointSourced[Assessed HS - 18-24],CentrepointSourced[2014 ONS Code],ConsolGeog[[#This Row],[lad14cd]],CentrepointSourced[Year],2014)</f>
        <v>0</v>
      </c>
      <c r="P281" s="114">
        <f>SUMIFS(CentrepointSourced[Presented CS - 16-17],CentrepointSourced[Local Authority DQ],ConsolGeog[[#This Row],[County Name]],CentrepointSourced[Year],2014)</f>
        <v>0</v>
      </c>
      <c r="Q281" s="114">
        <f>SUMIFS(CentrepointSourced[Presented CS - 16-24],CentrepointSourced[Local Authority DQ],ConsolGeog[[#This Row],[County Name]],CentrepointSourced[Year],2014)</f>
        <v>0</v>
      </c>
      <c r="R281" s="114">
        <f>SUMIFS(CentrepointSourced[Presented CS - 18-24],CentrepointSourced[Local Authority DQ],ConsolGeog[[#This Row],[County Name]],CentrepointSourced[Year],2014)</f>
        <v>0</v>
      </c>
      <c r="S281" s="114">
        <f>SUMIFS(CentrepointSourced[Assessed CS - 16-17],CentrepointSourced[Local Authority DQ],ConsolGeog[[#This Row],[County Name]],CentrepointSourced[Year],2014)</f>
        <v>0</v>
      </c>
      <c r="T281" s="114">
        <f>SUMIFS(CentrepointSourced[Assessed CS - 16-24],CentrepointSourced[Local Authority DQ],ConsolGeog[[#This Row],[County Name]],CentrepointSourced[Year],2014)</f>
        <v>0</v>
      </c>
      <c r="U281" s="114">
        <f>SUMIFS(CentrepointSourced[Assessed CS - 18-24],CentrepointSourced[Local Authority DQ],ConsolGeog[[#This Row],[County Name]],CentrepointSourced[Year],2014)</f>
        <v>0</v>
      </c>
      <c r="V281" s="114">
        <f>IF(ConsolGeog[[#This Row],[LA Type]]="District",SUMIFS(ConsolGeog[population],ConsolGeog[LA Type],"District",ConsolGeog[County Name],ConsolGeog[[#This Row],[County Name]]),IF(ConsolGeog[[#This Row],[LA Type]]="Unitary",ConsolGeog[[#This Row],[population]],0))</f>
        <v>226578</v>
      </c>
      <c r="W281" s="115">
        <f>IF(ConsolGeog[[#This Row],[COUNTY: Sum of districts'' populations '[non additive!']]]=0,0,ConsolGeog[[#This Row],[population]]/ConsolGeog[[#This Row],[COUNTY: Sum of districts'' populations '[non additive!']]])</f>
        <v>1</v>
      </c>
      <c r="X281" s="125">
        <f>ConsolGeog[[#This Row],[COUNTY: Presented CS - 16-17 (2014) '[non additive!']]]*ConsolGeog[[#This Row],[County Stats Distribution Factor]]</f>
        <v>0</v>
      </c>
      <c r="Y281" s="125">
        <f>ConsolGeog[[#This Row],[COUNTY: Presented CS - 16-24 (2014) '[non additive!']]]*ConsolGeog[[#This Row],[County Stats Distribution Factor]]</f>
        <v>0</v>
      </c>
      <c r="Z281" s="125">
        <f>ConsolGeog[[#This Row],[COUNTY: Presented CS - 18-24 (2014) '[non additive!']]]*ConsolGeog[[#This Row],[County Stats Distribution Factor]]</f>
        <v>0</v>
      </c>
      <c r="AA281" s="125">
        <f>ConsolGeog[[#This Row],[COUNTY: Assessed CS - 16-17 (2014) '[non additive!']]]*ConsolGeog[[#This Row],[County Stats Distribution Factor]]</f>
        <v>0</v>
      </c>
      <c r="AB281" s="125">
        <f>ConsolGeog[[#This Row],[COUNTY: Assessed CS - 16-24 (2014) '[non additive!']]]*ConsolGeog[[#This Row],[County Stats Distribution Factor]]</f>
        <v>0</v>
      </c>
      <c r="AC281" s="125">
        <f>ConsolGeog[[#This Row],[COUNTY: Assessed CS - 18-24 (2014) '[non additive!']]]*ConsolGeog[[#This Row],[County Stats Distribution Factor]]</f>
        <v>0</v>
      </c>
      <c r="AD281" s="125" t="str">
        <f>IF(AND(ConsolGeog[[#This Row],[Presented HS - 16-17 (2014)]]+ConsolGeog[[#This Row],[Presented HS - 18-24 (2014)]]&lt;&gt;0,ConsolGeog[[#This Row],[Presented HS - 16-24 (2014)]]&lt;&gt;0),"ERROR","")</f>
        <v/>
      </c>
      <c r="AE281" s="125" t="str">
        <f>IF(AND(ConsolGeog[[#This Row],[Presented CS - 16-17 (2014)]]+ConsolGeog[[#This Row],[Presented CS - 18-24 (2014)]]&lt;&gt;0,ConsolGeog[[#This Row],[Presented CS - 16-24 (2014)]]&lt;&gt;0),"ERROR","")</f>
        <v/>
      </c>
      <c r="AF281" s="125" t="str">
        <f>IF(AND(ConsolGeog[[#This Row],[Assessed HS - 16-17 (2014)]]+ConsolGeog[[#This Row],[Assessed HS - 18-24 (2014)]]&lt;&gt;0,ConsolGeog[[#This Row],[Assessed HS - 16-24 (2014)]]&lt;&gt;0),"ERROR","")</f>
        <v/>
      </c>
      <c r="AG281" s="125" t="str">
        <f>IF(AND(ConsolGeog[[#This Row],[Assessed CS - 16-17 (2014)]]+ConsolGeog[[#This Row],[Assessed CS - 18-24 (2014)]]&lt;&gt;0,ConsolGeog[[#This Row],[Assessed CS - 16-24 (2014)]]&lt;&gt;0),"ERROR","")</f>
        <v/>
      </c>
      <c r="AH28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2" spans="1:35" s="35" customFormat="1">
      <c r="A282" s="38" t="s">
        <v>471</v>
      </c>
      <c r="B282" s="38" t="s">
        <v>132</v>
      </c>
      <c r="C282" s="38">
        <v>147268</v>
      </c>
      <c r="D282" s="38">
        <v>5978</v>
      </c>
      <c r="E282" s="38" t="s">
        <v>471</v>
      </c>
      <c r="F282" s="112" t="str">
        <f>IF(ISERROR(MATCH(ConsolGeog[[#This Row],[lad14cd]],CentrepointSourced[2014 ONS Code],0)),1,"")</f>
        <v/>
      </c>
      <c r="G282" s="113" t="str">
        <f>TRIM(IF(ConsolGeog[[#This Row],[Not in Centre Point Sourced?]]=1,INDEX(LKP_MissingLATypesDQ[TYPE],MATCH(ConsolGeog[[#This Row],[lad14cd]],LKP_MissingLATypesDQ[ONS_CODE],0)),INDEX(CentrepointSourced[LA Type DQ],MATCH(ConsolGeog[[#This Row],[lad14cd]],CentrepointSourced[2014 ONS Code],0))))</f>
        <v>Local Authority</v>
      </c>
      <c r="H282" s="113" t="str">
        <f>IF(OR(ConsolGeog[[#This Row],[LA Type]]="Unitary",ConsolGeog[[#This Row],[LA Type]]="District"),"England",INDEX(CentrepointSourced[Country],MATCH(ConsolGeog[[#This Row],[lad14cd]],CentrepointSourced[2014 ONS Code],0)))</f>
        <v>Scotland</v>
      </c>
      <c r="I28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82" s="114">
        <f>SUMIFS(CentrepointSourced[Presented HS - 16-17],CentrepointSourced[2014 ONS Code],ConsolGeog[[#This Row],[lad14cd]],CentrepointSourced[Year],2014)</f>
        <v>0</v>
      </c>
      <c r="K282" s="114">
        <f>SUMIFS(CentrepointSourced[Presented HS - 16-24],CentrepointSourced[2014 ONS Code],ConsolGeog[[#This Row],[lad14cd]],CentrepointSourced[Year],2014)</f>
        <v>0</v>
      </c>
      <c r="L282" s="114">
        <f>SUMIFS(CentrepointSourced[Presented HS - 18-24],CentrepointSourced[2014 ONS Code],ConsolGeog[[#This Row],[lad14cd]],CentrepointSourced[Year],2014)</f>
        <v>0</v>
      </c>
      <c r="M282" s="114">
        <f>SUMIFS(CentrepointSourced[Assessed HS - 16-17],CentrepointSourced[2014 ONS Code],ConsolGeog[[#This Row],[lad14cd]],CentrepointSourced[Year],2014)</f>
        <v>0</v>
      </c>
      <c r="N282" s="114">
        <f>SUMIFS(CentrepointSourced[Assessed HS - 16-24],CentrepointSourced[2014 ONS Code],ConsolGeog[[#This Row],[lad14cd]],CentrepointSourced[Year],2014)</f>
        <v>0</v>
      </c>
      <c r="O282" s="114">
        <f>SUMIFS(CentrepointSourced[Assessed HS - 18-24],CentrepointSourced[2014 ONS Code],ConsolGeog[[#This Row],[lad14cd]],CentrepointSourced[Year],2014)</f>
        <v>0</v>
      </c>
      <c r="P282" s="114">
        <f>SUMIFS(CentrepointSourced[Presented CS - 16-17],CentrepointSourced[Local Authority DQ],ConsolGeog[[#This Row],[County Name]],CentrepointSourced[Year],2014)</f>
        <v>0</v>
      </c>
      <c r="Q282" s="114">
        <f>SUMIFS(CentrepointSourced[Presented CS - 16-24],CentrepointSourced[Local Authority DQ],ConsolGeog[[#This Row],[County Name]],CentrepointSourced[Year],2014)</f>
        <v>0</v>
      </c>
      <c r="R282" s="114">
        <f>SUMIFS(CentrepointSourced[Presented CS - 18-24],CentrepointSourced[Local Authority DQ],ConsolGeog[[#This Row],[County Name]],CentrepointSourced[Year],2014)</f>
        <v>0</v>
      </c>
      <c r="S282" s="114">
        <f>SUMIFS(CentrepointSourced[Assessed CS - 16-17],CentrepointSourced[Local Authority DQ],ConsolGeog[[#This Row],[County Name]],CentrepointSourced[Year],2014)</f>
        <v>0</v>
      </c>
      <c r="T282" s="114">
        <f>SUMIFS(CentrepointSourced[Assessed CS - 16-24],CentrepointSourced[Local Authority DQ],ConsolGeog[[#This Row],[County Name]],CentrepointSourced[Year],2014)</f>
        <v>0</v>
      </c>
      <c r="U282" s="114">
        <f>SUMIFS(CentrepointSourced[Assessed CS - 18-24],CentrepointSourced[Local Authority DQ],ConsolGeog[[#This Row],[County Name]],CentrepointSourced[Year],2014)</f>
        <v>0</v>
      </c>
      <c r="V282" s="114">
        <f>IF(ConsolGeog[[#This Row],[LA Type]]="District",SUMIFS(ConsolGeog[population],ConsolGeog[LA Type],"District",ConsolGeog[County Name],ConsolGeog[[#This Row],[County Name]]),IF(ConsolGeog[[#This Row],[LA Type]]="Unitary",ConsolGeog[[#This Row],[population]],0))</f>
        <v>0</v>
      </c>
      <c r="W282" s="115">
        <f>IF(ConsolGeog[[#This Row],[COUNTY: Sum of districts'' populations '[non additive!']]]=0,0,ConsolGeog[[#This Row],[population]]/ConsolGeog[[#This Row],[COUNTY: Sum of districts'' populations '[non additive!']]])</f>
        <v>0</v>
      </c>
      <c r="X282" s="125">
        <f>ConsolGeog[[#This Row],[COUNTY: Presented CS - 16-17 (2014) '[non additive!']]]*ConsolGeog[[#This Row],[County Stats Distribution Factor]]</f>
        <v>0</v>
      </c>
      <c r="Y282" s="125">
        <f>ConsolGeog[[#This Row],[COUNTY: Presented CS - 16-24 (2014) '[non additive!']]]*ConsolGeog[[#This Row],[County Stats Distribution Factor]]</f>
        <v>0</v>
      </c>
      <c r="Z282" s="125">
        <f>ConsolGeog[[#This Row],[COUNTY: Presented CS - 18-24 (2014) '[non additive!']]]*ConsolGeog[[#This Row],[County Stats Distribution Factor]]</f>
        <v>0</v>
      </c>
      <c r="AA282" s="125">
        <f>ConsolGeog[[#This Row],[COUNTY: Assessed CS - 16-17 (2014) '[non additive!']]]*ConsolGeog[[#This Row],[County Stats Distribution Factor]]</f>
        <v>0</v>
      </c>
      <c r="AB282" s="125">
        <f>ConsolGeog[[#This Row],[COUNTY: Assessed CS - 16-24 (2014) '[non additive!']]]*ConsolGeog[[#This Row],[County Stats Distribution Factor]]</f>
        <v>0</v>
      </c>
      <c r="AC282" s="125">
        <f>ConsolGeog[[#This Row],[COUNTY: Assessed CS - 18-24 (2014) '[non additive!']]]*ConsolGeog[[#This Row],[County Stats Distribution Factor]]</f>
        <v>0</v>
      </c>
      <c r="AD282" s="125" t="str">
        <f>IF(AND(ConsolGeog[[#This Row],[Presented HS - 16-17 (2014)]]+ConsolGeog[[#This Row],[Presented HS - 18-24 (2014)]]&lt;&gt;0,ConsolGeog[[#This Row],[Presented HS - 16-24 (2014)]]&lt;&gt;0),"ERROR","")</f>
        <v/>
      </c>
      <c r="AE282" s="125" t="str">
        <f>IF(AND(ConsolGeog[[#This Row],[Presented CS - 16-17 (2014)]]+ConsolGeog[[#This Row],[Presented CS - 18-24 (2014)]]&lt;&gt;0,ConsolGeog[[#This Row],[Presented CS - 16-24 (2014)]]&lt;&gt;0),"ERROR","")</f>
        <v/>
      </c>
      <c r="AF282" s="125" t="str">
        <f>IF(AND(ConsolGeog[[#This Row],[Assessed HS - 16-17 (2014)]]+ConsolGeog[[#This Row],[Assessed HS - 18-24 (2014)]]&lt;&gt;0,ConsolGeog[[#This Row],[Assessed HS - 16-24 (2014)]]&lt;&gt;0),"ERROR","")</f>
        <v/>
      </c>
      <c r="AG282" s="125" t="str">
        <f>IF(AND(ConsolGeog[[#This Row],[Assessed CS - 16-17 (2014)]]+ConsolGeog[[#This Row],[Assessed CS - 18-24 (2014)]]&lt;&gt;0,ConsolGeog[[#This Row],[Assessed CS - 16-24 (2014)]]&lt;&gt;0),"ERROR","")</f>
        <v/>
      </c>
      <c r="AH28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3" spans="1:35" s="35" customFormat="1">
      <c r="A283" s="38" t="s">
        <v>470</v>
      </c>
      <c r="B283" s="38" t="s">
        <v>198</v>
      </c>
      <c r="C283" s="38">
        <v>337727</v>
      </c>
      <c r="D283" s="38">
        <v>46991</v>
      </c>
      <c r="E283" s="38" t="s">
        <v>470</v>
      </c>
      <c r="F283" s="112" t="str">
        <f>IF(ISERROR(MATCH(ConsolGeog[[#This Row],[lad14cd]],CentrepointSourced[2014 ONS Code],0)),1,"")</f>
        <v/>
      </c>
      <c r="G283" s="113" t="str">
        <f>TRIM(IF(ConsolGeog[[#This Row],[Not in Centre Point Sourced?]]=1,INDEX(LKP_MissingLATypesDQ[TYPE],MATCH(ConsolGeog[[#This Row],[lad14cd]],LKP_MissingLATypesDQ[ONS_CODE],0)),INDEX(CentrepointSourced[LA Type DQ],MATCH(ConsolGeog[[#This Row],[lad14cd]],CentrepointSourced[2014 ONS Code],0))))</f>
        <v>Local Authority</v>
      </c>
      <c r="H283" s="113" t="str">
        <f>IF(OR(ConsolGeog[[#This Row],[LA Type]]="Unitary",ConsolGeog[[#This Row],[LA Type]]="District"),"England",INDEX(CentrepointSourced[Country],MATCH(ConsolGeog[[#This Row],[lad14cd]],CentrepointSourced[2014 ONS Code],0)))</f>
        <v>Scotland</v>
      </c>
      <c r="I28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83" s="114">
        <f>SUMIFS(CentrepointSourced[Presented HS - 16-17],CentrepointSourced[2014 ONS Code],ConsolGeog[[#This Row],[lad14cd]],CentrepointSourced[Year],2014)</f>
        <v>0</v>
      </c>
      <c r="K283" s="114">
        <f>SUMIFS(CentrepointSourced[Presented HS - 16-24],CentrepointSourced[2014 ONS Code],ConsolGeog[[#This Row],[lad14cd]],CentrepointSourced[Year],2014)</f>
        <v>0</v>
      </c>
      <c r="L283" s="114">
        <f>SUMIFS(CentrepointSourced[Presented HS - 18-24],CentrepointSourced[2014 ONS Code],ConsolGeog[[#This Row],[lad14cd]],CentrepointSourced[Year],2014)</f>
        <v>0</v>
      </c>
      <c r="M283" s="114">
        <f>SUMIFS(CentrepointSourced[Assessed HS - 16-17],CentrepointSourced[2014 ONS Code],ConsolGeog[[#This Row],[lad14cd]],CentrepointSourced[Year],2014)</f>
        <v>0</v>
      </c>
      <c r="N283" s="114">
        <f>SUMIFS(CentrepointSourced[Assessed HS - 16-24],CentrepointSourced[2014 ONS Code],ConsolGeog[[#This Row],[lad14cd]],CentrepointSourced[Year],2014)</f>
        <v>0</v>
      </c>
      <c r="O283" s="114">
        <f>SUMIFS(CentrepointSourced[Assessed HS - 18-24],CentrepointSourced[2014 ONS Code],ConsolGeog[[#This Row],[lad14cd]],CentrepointSourced[Year],2014)</f>
        <v>0</v>
      </c>
      <c r="P283" s="114">
        <f>SUMIFS(CentrepointSourced[Presented CS - 16-17],CentrepointSourced[Local Authority DQ],ConsolGeog[[#This Row],[County Name]],CentrepointSourced[Year],2014)</f>
        <v>0</v>
      </c>
      <c r="Q283" s="114">
        <f>SUMIFS(CentrepointSourced[Presented CS - 16-24],CentrepointSourced[Local Authority DQ],ConsolGeog[[#This Row],[County Name]],CentrepointSourced[Year],2014)</f>
        <v>0</v>
      </c>
      <c r="R283" s="114">
        <f>SUMIFS(CentrepointSourced[Presented CS - 18-24],CentrepointSourced[Local Authority DQ],ConsolGeog[[#This Row],[County Name]],CentrepointSourced[Year],2014)</f>
        <v>0</v>
      </c>
      <c r="S283" s="114">
        <f>SUMIFS(CentrepointSourced[Assessed CS - 16-17],CentrepointSourced[Local Authority DQ],ConsolGeog[[#This Row],[County Name]],CentrepointSourced[Year],2014)</f>
        <v>0</v>
      </c>
      <c r="T283" s="114">
        <f>SUMIFS(CentrepointSourced[Assessed CS - 16-24],CentrepointSourced[Local Authority DQ],ConsolGeog[[#This Row],[County Name]],CentrepointSourced[Year],2014)</f>
        <v>0</v>
      </c>
      <c r="U283" s="114">
        <f>SUMIFS(CentrepointSourced[Assessed CS - 18-24],CentrepointSourced[Local Authority DQ],ConsolGeog[[#This Row],[County Name]],CentrepointSourced[Year],2014)</f>
        <v>0</v>
      </c>
      <c r="V283" s="114">
        <f>IF(ConsolGeog[[#This Row],[LA Type]]="District",SUMIFS(ConsolGeog[population],ConsolGeog[LA Type],"District",ConsolGeog[County Name],ConsolGeog[[#This Row],[County Name]]),IF(ConsolGeog[[#This Row],[LA Type]]="Unitary",ConsolGeog[[#This Row],[population]],0))</f>
        <v>0</v>
      </c>
      <c r="W283" s="115">
        <f>IF(ConsolGeog[[#This Row],[COUNTY: Sum of districts'' populations '[non additive!']]]=0,0,ConsolGeog[[#This Row],[population]]/ConsolGeog[[#This Row],[COUNTY: Sum of districts'' populations '[non additive!']]])</f>
        <v>0</v>
      </c>
      <c r="X283" s="125">
        <f>ConsolGeog[[#This Row],[COUNTY: Presented CS - 16-17 (2014) '[non additive!']]]*ConsolGeog[[#This Row],[County Stats Distribution Factor]]</f>
        <v>0</v>
      </c>
      <c r="Y283" s="125">
        <f>ConsolGeog[[#This Row],[COUNTY: Presented CS - 16-24 (2014) '[non additive!']]]*ConsolGeog[[#This Row],[County Stats Distribution Factor]]</f>
        <v>0</v>
      </c>
      <c r="Z283" s="125">
        <f>ConsolGeog[[#This Row],[COUNTY: Presented CS - 18-24 (2014) '[non additive!']]]*ConsolGeog[[#This Row],[County Stats Distribution Factor]]</f>
        <v>0</v>
      </c>
      <c r="AA283" s="125">
        <f>ConsolGeog[[#This Row],[COUNTY: Assessed CS - 16-17 (2014) '[non additive!']]]*ConsolGeog[[#This Row],[County Stats Distribution Factor]]</f>
        <v>0</v>
      </c>
      <c r="AB283" s="125">
        <f>ConsolGeog[[#This Row],[COUNTY: Assessed CS - 16-24 (2014) '[non additive!']]]*ConsolGeog[[#This Row],[County Stats Distribution Factor]]</f>
        <v>0</v>
      </c>
      <c r="AC283" s="125">
        <f>ConsolGeog[[#This Row],[COUNTY: Assessed CS - 18-24 (2014) '[non additive!']]]*ConsolGeog[[#This Row],[County Stats Distribution Factor]]</f>
        <v>0</v>
      </c>
      <c r="AD283" s="125" t="str">
        <f>IF(AND(ConsolGeog[[#This Row],[Presented HS - 16-17 (2014)]]+ConsolGeog[[#This Row],[Presented HS - 18-24 (2014)]]&lt;&gt;0,ConsolGeog[[#This Row],[Presented HS - 16-24 (2014)]]&lt;&gt;0),"ERROR","")</f>
        <v/>
      </c>
      <c r="AE283" s="125" t="str">
        <f>IF(AND(ConsolGeog[[#This Row],[Presented CS - 16-17 (2014)]]+ConsolGeog[[#This Row],[Presented CS - 18-24 (2014)]]&lt;&gt;0,ConsolGeog[[#This Row],[Presented CS - 16-24 (2014)]]&lt;&gt;0),"ERROR","")</f>
        <v/>
      </c>
      <c r="AF283" s="125" t="str">
        <f>IF(AND(ConsolGeog[[#This Row],[Assessed HS - 16-17 (2014)]]+ConsolGeog[[#This Row],[Assessed HS - 18-24 (2014)]]&lt;&gt;0,ConsolGeog[[#This Row],[Assessed HS - 16-24 (2014)]]&lt;&gt;0),"ERROR","")</f>
        <v/>
      </c>
      <c r="AG283" s="125" t="str">
        <f>IF(AND(ConsolGeog[[#This Row],[Assessed CS - 16-17 (2014)]]+ConsolGeog[[#This Row],[Assessed CS - 18-24 (2014)]]&lt;&gt;0,ConsolGeog[[#This Row],[Assessed CS - 16-24 (2014)]]&lt;&gt;0),"ERROR","")</f>
        <v/>
      </c>
      <c r="AH28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4" spans="1:35" s="35" customFormat="1" ht="15" customHeight="1">
      <c r="A284" s="38" t="s">
        <v>469</v>
      </c>
      <c r="B284" s="38" t="s">
        <v>276</v>
      </c>
      <c r="C284" s="38">
        <v>317849</v>
      </c>
      <c r="D284" s="38">
        <v>18819.150000000001</v>
      </c>
      <c r="E284" s="38" t="s">
        <v>469</v>
      </c>
      <c r="F284" s="112" t="str">
        <f>IF(ISERROR(MATCH(ConsolGeog[[#This Row],[lad14cd]],CentrepointSourced[2014 ONS Code],0)),1,"")</f>
        <v/>
      </c>
      <c r="G284" s="113" t="str">
        <f>TRIM(IF(ConsolGeog[[#This Row],[Not in Centre Point Sourced?]]=1,INDEX(LKP_MissingLATypesDQ[TYPE],MATCH(ConsolGeog[[#This Row],[lad14cd]],LKP_MissingLATypesDQ[ONS_CODE],0)),INDEX(CentrepointSourced[LA Type DQ],MATCH(ConsolGeog[[#This Row],[lad14cd]],CentrepointSourced[2014 ONS Code],0))))</f>
        <v>Unitary</v>
      </c>
      <c r="H284" s="113" t="str">
        <f>IF(OR(ConsolGeog[[#This Row],[LA Type]]="Unitary",ConsolGeog[[#This Row],[LA Type]]="District"),"England",INDEX(CentrepointSourced[Country],MATCH(ConsolGeog[[#This Row],[lad14cd]],CentrepointSourced[2014 ONS Code],0)))</f>
        <v>England</v>
      </c>
      <c r="I28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Wigan</v>
      </c>
      <c r="J284" s="114">
        <f>SUMIFS(CentrepointSourced[Presented HS - 16-17],CentrepointSourced[2014 ONS Code],ConsolGeog[[#This Row],[lad14cd]],CentrepointSourced[Year],2014)</f>
        <v>0</v>
      </c>
      <c r="K284" s="114">
        <f>SUMIFS(CentrepointSourced[Presented HS - 16-24],CentrepointSourced[2014 ONS Code],ConsolGeog[[#This Row],[lad14cd]],CentrepointSourced[Year],2014)</f>
        <v>0</v>
      </c>
      <c r="L284" s="114">
        <f>SUMIFS(CentrepointSourced[Presented HS - 18-24],CentrepointSourced[2014 ONS Code],ConsolGeog[[#This Row],[lad14cd]],CentrepointSourced[Year],2014)</f>
        <v>0</v>
      </c>
      <c r="M284" s="114">
        <f>SUMIFS(CentrepointSourced[Assessed HS - 16-17],CentrepointSourced[2014 ONS Code],ConsolGeog[[#This Row],[lad14cd]],CentrepointSourced[Year],2014)</f>
        <v>0</v>
      </c>
      <c r="N284" s="114">
        <f>SUMIFS(CentrepointSourced[Assessed HS - 16-24],CentrepointSourced[2014 ONS Code],ConsolGeog[[#This Row],[lad14cd]],CentrepointSourced[Year],2014)</f>
        <v>0</v>
      </c>
      <c r="O284" s="114">
        <f>SUMIFS(CentrepointSourced[Assessed HS - 18-24],CentrepointSourced[2014 ONS Code],ConsolGeog[[#This Row],[lad14cd]],CentrepointSourced[Year],2014)</f>
        <v>0</v>
      </c>
      <c r="P284" s="114">
        <f>SUMIFS(CentrepointSourced[Presented CS - 16-17],CentrepointSourced[Local Authority DQ],ConsolGeog[[#This Row],[County Name]],CentrepointSourced[Year],2014)</f>
        <v>16</v>
      </c>
      <c r="Q284" s="114">
        <f>SUMIFS(CentrepointSourced[Presented CS - 16-24],CentrepointSourced[Local Authority DQ],ConsolGeog[[#This Row],[County Name]],CentrepointSourced[Year],2014)</f>
        <v>0</v>
      </c>
      <c r="R284" s="114">
        <f>SUMIFS(CentrepointSourced[Presented CS - 18-24],CentrepointSourced[Local Authority DQ],ConsolGeog[[#This Row],[County Name]],CentrepointSourced[Year],2014)</f>
        <v>0</v>
      </c>
      <c r="S284" s="114">
        <f>SUMIFS(CentrepointSourced[Assessed CS - 16-17],CentrepointSourced[Local Authority DQ],ConsolGeog[[#This Row],[County Name]],CentrepointSourced[Year],2014)</f>
        <v>16</v>
      </c>
      <c r="T284" s="114">
        <f>SUMIFS(CentrepointSourced[Assessed CS - 16-24],CentrepointSourced[Local Authority DQ],ConsolGeog[[#This Row],[County Name]],CentrepointSourced[Year],2014)</f>
        <v>0</v>
      </c>
      <c r="U284" s="114">
        <f>SUMIFS(CentrepointSourced[Assessed CS - 18-24],CentrepointSourced[Local Authority DQ],ConsolGeog[[#This Row],[County Name]],CentrepointSourced[Year],2014)</f>
        <v>0</v>
      </c>
      <c r="V284" s="114">
        <f>IF(ConsolGeog[[#This Row],[LA Type]]="District",SUMIFS(ConsolGeog[population],ConsolGeog[LA Type],"District",ConsolGeog[County Name],ConsolGeog[[#This Row],[County Name]]),IF(ConsolGeog[[#This Row],[LA Type]]="Unitary",ConsolGeog[[#This Row],[population]],0))</f>
        <v>317849</v>
      </c>
      <c r="W284" s="115">
        <f>IF(ConsolGeog[[#This Row],[COUNTY: Sum of districts'' populations '[non additive!']]]=0,0,ConsolGeog[[#This Row],[population]]/ConsolGeog[[#This Row],[COUNTY: Sum of districts'' populations '[non additive!']]])</f>
        <v>1</v>
      </c>
      <c r="X284" s="125">
        <f>ConsolGeog[[#This Row],[COUNTY: Presented CS - 16-17 (2014) '[non additive!']]]*ConsolGeog[[#This Row],[County Stats Distribution Factor]]</f>
        <v>16</v>
      </c>
      <c r="Y284" s="125">
        <f>ConsolGeog[[#This Row],[COUNTY: Presented CS - 16-24 (2014) '[non additive!']]]*ConsolGeog[[#This Row],[County Stats Distribution Factor]]</f>
        <v>0</v>
      </c>
      <c r="Z284" s="125">
        <f>ConsolGeog[[#This Row],[COUNTY: Presented CS - 18-24 (2014) '[non additive!']]]*ConsolGeog[[#This Row],[County Stats Distribution Factor]]</f>
        <v>0</v>
      </c>
      <c r="AA284" s="125">
        <f>ConsolGeog[[#This Row],[COUNTY: Assessed CS - 16-17 (2014) '[non additive!']]]*ConsolGeog[[#This Row],[County Stats Distribution Factor]]</f>
        <v>16</v>
      </c>
      <c r="AB284" s="125">
        <f>ConsolGeog[[#This Row],[COUNTY: Assessed CS - 16-24 (2014) '[non additive!']]]*ConsolGeog[[#This Row],[County Stats Distribution Factor]]</f>
        <v>0</v>
      </c>
      <c r="AC284" s="125">
        <f>ConsolGeog[[#This Row],[COUNTY: Assessed CS - 18-24 (2014) '[non additive!']]]*ConsolGeog[[#This Row],[County Stats Distribution Factor]]</f>
        <v>0</v>
      </c>
      <c r="AD284" s="125" t="str">
        <f>IF(AND(ConsolGeog[[#This Row],[Presented HS - 16-17 (2014)]]+ConsolGeog[[#This Row],[Presented HS - 18-24 (2014)]]&lt;&gt;0,ConsolGeog[[#This Row],[Presented HS - 16-24 (2014)]]&lt;&gt;0),"ERROR","")</f>
        <v/>
      </c>
      <c r="AE284" s="125" t="str">
        <f>IF(AND(ConsolGeog[[#This Row],[Presented CS - 16-17 (2014)]]+ConsolGeog[[#This Row],[Presented CS - 18-24 (2014)]]&lt;&gt;0,ConsolGeog[[#This Row],[Presented CS - 16-24 (2014)]]&lt;&gt;0),"ERROR","")</f>
        <v/>
      </c>
      <c r="AF284" s="125" t="str">
        <f>IF(AND(ConsolGeog[[#This Row],[Assessed HS - 16-17 (2014)]]+ConsolGeog[[#This Row],[Assessed HS - 18-24 (2014)]]&lt;&gt;0,ConsolGeog[[#This Row],[Assessed HS - 16-24 (2014)]]&lt;&gt;0),"ERROR","")</f>
        <v/>
      </c>
      <c r="AG284" s="125" t="str">
        <f>IF(AND(ConsolGeog[[#This Row],[Assessed CS - 16-17 (2014)]]+ConsolGeog[[#This Row],[Assessed CS - 18-24 (2014)]]&lt;&gt;0,ConsolGeog[[#This Row],[Assessed CS - 16-24 (2014)]]&lt;&gt;0),"ERROR","")</f>
        <v/>
      </c>
      <c r="AH28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5" spans="1:35">
      <c r="A285" s="38" t="s">
        <v>468</v>
      </c>
      <c r="B285" s="38" t="s">
        <v>30</v>
      </c>
      <c r="C285" s="38">
        <v>122439</v>
      </c>
      <c r="D285" s="38">
        <v>161873.87</v>
      </c>
      <c r="E285" s="38" t="s">
        <v>468</v>
      </c>
      <c r="F285" s="116" t="str">
        <f>IF(ISERROR(MATCH(ConsolGeog[[#This Row],[lad14cd]],CentrepointSourced[2014 ONS Code],0)),1,"")</f>
        <v/>
      </c>
      <c r="G285" s="113" t="str">
        <f>TRIM(IF(ConsolGeog[[#This Row],[Not in Centre Point Sourced?]]=1,INDEX(LKP_MissingLATypesDQ[TYPE],MATCH(ConsolGeog[[#This Row],[lad14cd]],LKP_MissingLATypesDQ[ONS_CODE],0)),INDEX(CentrepointSourced[LA Type DQ],MATCH(ConsolGeog[[#This Row],[lad14cd]],CentrepointSourced[2014 ONS Code],0))))</f>
        <v>Local Authority</v>
      </c>
      <c r="H285" s="117" t="str">
        <f>IF(OR(ConsolGeog[[#This Row],[LA Type]]="Unitary",ConsolGeog[[#This Row],[LA Type]]="District"),"England",INDEX(CentrepointSourced[Country],MATCH(ConsolGeog[[#This Row],[lad14cd]],CentrepointSourced[2014 ONS Code],0)))</f>
        <v>Wales</v>
      </c>
      <c r="I28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85" s="114">
        <f>SUMIFS(CentrepointSourced[Presented HS - 16-17],CentrepointSourced[2014 ONS Code],ConsolGeog[[#This Row],[lad14cd]],CentrepointSourced[Year],2014)</f>
        <v>23</v>
      </c>
      <c r="K285" s="114">
        <f>SUMIFS(CentrepointSourced[Presented HS - 16-24],CentrepointSourced[2014 ONS Code],ConsolGeog[[#This Row],[lad14cd]],CentrepointSourced[Year],2014)</f>
        <v>0</v>
      </c>
      <c r="L285" s="114">
        <f>SUMIFS(CentrepointSourced[Presented HS - 18-24],CentrepointSourced[2014 ONS Code],ConsolGeog[[#This Row],[lad14cd]],CentrepointSourced[Year],2014)</f>
        <v>167</v>
      </c>
      <c r="M285" s="114">
        <f>SUMIFS(CentrepointSourced[Assessed HS - 16-17],CentrepointSourced[2014 ONS Code],ConsolGeog[[#This Row],[lad14cd]],CentrepointSourced[Year],2014)</f>
        <v>23</v>
      </c>
      <c r="N285" s="114">
        <f>SUMIFS(CentrepointSourced[Assessed HS - 16-24],CentrepointSourced[2014 ONS Code],ConsolGeog[[#This Row],[lad14cd]],CentrepointSourced[Year],2014)</f>
        <v>0</v>
      </c>
      <c r="O285" s="114">
        <f>SUMIFS(CentrepointSourced[Assessed HS - 18-24],CentrepointSourced[2014 ONS Code],ConsolGeog[[#This Row],[lad14cd]],CentrepointSourced[Year],2014)</f>
        <v>167</v>
      </c>
      <c r="P285" s="114">
        <f>SUMIFS(CentrepointSourced[Presented CS - 16-17],CentrepointSourced[Local Authority DQ],ConsolGeog[[#This Row],[County Name]],CentrepointSourced[Year],2014)</f>
        <v>0</v>
      </c>
      <c r="Q285" s="114">
        <f>SUMIFS(CentrepointSourced[Presented CS - 16-24],CentrepointSourced[Local Authority DQ],ConsolGeog[[#This Row],[County Name]],CentrepointSourced[Year],2014)</f>
        <v>0</v>
      </c>
      <c r="R285" s="114">
        <f>SUMIFS(CentrepointSourced[Presented CS - 18-24],CentrepointSourced[Local Authority DQ],ConsolGeog[[#This Row],[County Name]],CentrepointSourced[Year],2014)</f>
        <v>0</v>
      </c>
      <c r="S285" s="114">
        <f>SUMIFS(CentrepointSourced[Assessed CS - 16-17],CentrepointSourced[Local Authority DQ],ConsolGeog[[#This Row],[County Name]],CentrepointSourced[Year],2014)</f>
        <v>0</v>
      </c>
      <c r="T285" s="114">
        <f>SUMIFS(CentrepointSourced[Assessed CS - 16-24],CentrepointSourced[Local Authority DQ],ConsolGeog[[#This Row],[County Name]],CentrepointSourced[Year],2014)</f>
        <v>0</v>
      </c>
      <c r="U285" s="114">
        <f>SUMIFS(CentrepointSourced[Assessed CS - 18-24],CentrepointSourced[Local Authority DQ],ConsolGeog[[#This Row],[County Name]],CentrepointSourced[Year],2014)</f>
        <v>0</v>
      </c>
      <c r="V285" s="114">
        <f>IF(ConsolGeog[[#This Row],[LA Type]]="District",SUMIFS(ConsolGeog[population],ConsolGeog[LA Type],"District",ConsolGeog[County Name],ConsolGeog[[#This Row],[County Name]]),IF(ConsolGeog[[#This Row],[LA Type]]="Unitary",ConsolGeog[[#This Row],[population]],0))</f>
        <v>0</v>
      </c>
      <c r="W285" s="115">
        <f>IF(ConsolGeog[[#This Row],[COUNTY: Sum of districts'' populations '[non additive!']]]=0,0,ConsolGeog[[#This Row],[population]]/ConsolGeog[[#This Row],[COUNTY: Sum of districts'' populations '[non additive!']]])</f>
        <v>0</v>
      </c>
      <c r="X285" s="125">
        <f>ConsolGeog[[#This Row],[COUNTY: Presented CS - 16-17 (2014) '[non additive!']]]*ConsolGeog[[#This Row],[County Stats Distribution Factor]]</f>
        <v>0</v>
      </c>
      <c r="Y285" s="125">
        <f>ConsolGeog[[#This Row],[COUNTY: Presented CS - 16-24 (2014) '[non additive!']]]*ConsolGeog[[#This Row],[County Stats Distribution Factor]]</f>
        <v>0</v>
      </c>
      <c r="Z285" s="125">
        <f>ConsolGeog[[#This Row],[COUNTY: Presented CS - 18-24 (2014) '[non additive!']]]*ConsolGeog[[#This Row],[County Stats Distribution Factor]]</f>
        <v>0</v>
      </c>
      <c r="AA285" s="125">
        <f>ConsolGeog[[#This Row],[COUNTY: Assessed CS - 16-17 (2014) '[non additive!']]]*ConsolGeog[[#This Row],[County Stats Distribution Factor]]</f>
        <v>0</v>
      </c>
      <c r="AB285" s="125">
        <f>ConsolGeog[[#This Row],[COUNTY: Assessed CS - 16-24 (2014) '[non additive!']]]*ConsolGeog[[#This Row],[County Stats Distribution Factor]]</f>
        <v>0</v>
      </c>
      <c r="AC285" s="125">
        <f>ConsolGeog[[#This Row],[COUNTY: Assessed CS - 18-24 (2014) '[non additive!']]]*ConsolGeog[[#This Row],[County Stats Distribution Factor]]</f>
        <v>0</v>
      </c>
      <c r="AD285" s="125" t="str">
        <f>IF(AND(ConsolGeog[[#This Row],[Presented HS - 16-17 (2014)]]+ConsolGeog[[#This Row],[Presented HS - 18-24 (2014)]]&lt;&gt;0,ConsolGeog[[#This Row],[Presented HS - 16-24 (2014)]]&lt;&gt;0),"ERROR","")</f>
        <v/>
      </c>
      <c r="AE285" s="125" t="str">
        <f>IF(AND(ConsolGeog[[#This Row],[Presented CS - 16-17 (2014)]]+ConsolGeog[[#This Row],[Presented CS - 18-24 (2014)]]&lt;&gt;0,ConsolGeog[[#This Row],[Presented CS - 16-24 (2014)]]&lt;&gt;0),"ERROR","")</f>
        <v/>
      </c>
      <c r="AF285" s="125" t="str">
        <f>IF(AND(ConsolGeog[[#This Row],[Assessed HS - 16-17 (2014)]]+ConsolGeog[[#This Row],[Assessed HS - 18-24 (2014)]]&lt;&gt;0,ConsolGeog[[#This Row],[Assessed HS - 16-24 (2014)]]&lt;&gt;0),"ERROR","")</f>
        <v/>
      </c>
      <c r="AG285" s="125" t="str">
        <f>IF(AND(ConsolGeog[[#This Row],[Assessed CS - 16-17 (2014)]]+ConsolGeog[[#This Row],[Assessed CS - 18-24 (2014)]]&lt;&gt;0,ConsolGeog[[#This Row],[Assessed CS - 16-24 (2014)]]&lt;&gt;0),"ERROR","")</f>
        <v/>
      </c>
      <c r="AH28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6" spans="1:35" ht="15" customHeight="1">
      <c r="A286" s="38" t="s">
        <v>467</v>
      </c>
      <c r="B286" s="38" t="s">
        <v>287</v>
      </c>
      <c r="C286" s="38">
        <v>145893</v>
      </c>
      <c r="D286" s="38">
        <v>8646.93</v>
      </c>
      <c r="E286" s="38" t="s">
        <v>467</v>
      </c>
      <c r="F286" s="116" t="str">
        <f>IF(ISERROR(MATCH(ConsolGeog[[#This Row],[lad14cd]],CentrepointSourced[2014 ONS Code],0)),1,"")</f>
        <v/>
      </c>
      <c r="G286" s="113" t="str">
        <f>TRIM(IF(ConsolGeog[[#This Row],[Not in Centre Point Sourced?]]=1,INDEX(LKP_MissingLATypesDQ[TYPE],MATCH(ConsolGeog[[#This Row],[lad14cd]],LKP_MissingLATypesDQ[ONS_CODE],0)),INDEX(CentrepointSourced[LA Type DQ],MATCH(ConsolGeog[[#This Row],[lad14cd]],CentrepointSourced[2014 ONS Code],0))))</f>
        <v>Unitary</v>
      </c>
      <c r="H286" s="117" t="str">
        <f>IF(OR(ConsolGeog[[#This Row],[LA Type]]="Unitary",ConsolGeog[[#This Row],[LA Type]]="District"),"England",INDEX(CentrepointSourced[Country],MATCH(ConsolGeog[[#This Row],[lad14cd]],CentrepointSourced[2014 ONS Code],0)))</f>
        <v>England</v>
      </c>
      <c r="I28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Knowsley</v>
      </c>
      <c r="J286" s="114">
        <f>SUMIFS(CentrepointSourced[Presented HS - 16-17],CentrepointSourced[2014 ONS Code],ConsolGeog[[#This Row],[lad14cd]],CentrepointSourced[Year],2014)</f>
        <v>22</v>
      </c>
      <c r="K286" s="114">
        <f>SUMIFS(CentrepointSourced[Presented HS - 16-24],CentrepointSourced[2014 ONS Code],ConsolGeog[[#This Row],[lad14cd]],CentrepointSourced[Year],2014)</f>
        <v>0</v>
      </c>
      <c r="L286" s="114">
        <f>SUMIFS(CentrepointSourced[Presented HS - 18-24],CentrepointSourced[2014 ONS Code],ConsolGeog[[#This Row],[lad14cd]],CentrepointSourced[Year],2014)</f>
        <v>57</v>
      </c>
      <c r="M286" s="114">
        <f>SUMIFS(CentrepointSourced[Assessed HS - 16-17],CentrepointSourced[2014 ONS Code],ConsolGeog[[#This Row],[lad14cd]],CentrepointSourced[Year],2014)</f>
        <v>8</v>
      </c>
      <c r="N286" s="114">
        <f>SUMIFS(CentrepointSourced[Assessed HS - 16-24],CentrepointSourced[2014 ONS Code],ConsolGeog[[#This Row],[lad14cd]],CentrepointSourced[Year],2014)</f>
        <v>0</v>
      </c>
      <c r="O286" s="114">
        <f>SUMIFS(CentrepointSourced[Assessed HS - 18-24],CentrepointSourced[2014 ONS Code],ConsolGeog[[#This Row],[lad14cd]],CentrepointSourced[Year],2014)</f>
        <v>57</v>
      </c>
      <c r="P286" s="114">
        <f>SUMIFS(CentrepointSourced[Presented CS - 16-17],CentrepointSourced[Local Authority DQ],ConsolGeog[[#This Row],[County Name]],CentrepointSourced[Year],2014)</f>
        <v>0</v>
      </c>
      <c r="Q286" s="114">
        <f>SUMIFS(CentrepointSourced[Presented CS - 16-24],CentrepointSourced[Local Authority DQ],ConsolGeog[[#This Row],[County Name]],CentrepointSourced[Year],2014)</f>
        <v>0</v>
      </c>
      <c r="R286" s="114">
        <f>SUMIFS(CentrepointSourced[Presented CS - 18-24],CentrepointSourced[Local Authority DQ],ConsolGeog[[#This Row],[County Name]],CentrepointSourced[Year],2014)</f>
        <v>0</v>
      </c>
      <c r="S286" s="114">
        <f>SUMIFS(CentrepointSourced[Assessed CS - 16-17],CentrepointSourced[Local Authority DQ],ConsolGeog[[#This Row],[County Name]],CentrepointSourced[Year],2014)</f>
        <v>0</v>
      </c>
      <c r="T286" s="114">
        <f>SUMIFS(CentrepointSourced[Assessed CS - 16-24],CentrepointSourced[Local Authority DQ],ConsolGeog[[#This Row],[County Name]],CentrepointSourced[Year],2014)</f>
        <v>0</v>
      </c>
      <c r="U286" s="114">
        <f>SUMIFS(CentrepointSourced[Assessed CS - 18-24],CentrepointSourced[Local Authority DQ],ConsolGeog[[#This Row],[County Name]],CentrepointSourced[Year],2014)</f>
        <v>0</v>
      </c>
      <c r="V286" s="114">
        <f>IF(ConsolGeog[[#This Row],[LA Type]]="District",SUMIFS(ConsolGeog[population],ConsolGeog[LA Type],"District",ConsolGeog[County Name],ConsolGeog[[#This Row],[County Name]]),IF(ConsolGeog[[#This Row],[LA Type]]="Unitary",ConsolGeog[[#This Row],[population]],0))</f>
        <v>145893</v>
      </c>
      <c r="W286" s="115">
        <f>IF(ConsolGeog[[#This Row],[COUNTY: Sum of districts'' populations '[non additive!']]]=0,0,ConsolGeog[[#This Row],[population]]/ConsolGeog[[#This Row],[COUNTY: Sum of districts'' populations '[non additive!']]])</f>
        <v>1</v>
      </c>
      <c r="X286" s="125">
        <f>ConsolGeog[[#This Row],[COUNTY: Presented CS - 16-17 (2014) '[non additive!']]]*ConsolGeog[[#This Row],[County Stats Distribution Factor]]</f>
        <v>0</v>
      </c>
      <c r="Y286" s="125">
        <f>ConsolGeog[[#This Row],[COUNTY: Presented CS - 16-24 (2014) '[non additive!']]]*ConsolGeog[[#This Row],[County Stats Distribution Factor]]</f>
        <v>0</v>
      </c>
      <c r="Z286" s="125">
        <f>ConsolGeog[[#This Row],[COUNTY: Presented CS - 18-24 (2014) '[non additive!']]]*ConsolGeog[[#This Row],[County Stats Distribution Factor]]</f>
        <v>0</v>
      </c>
      <c r="AA286" s="125">
        <f>ConsolGeog[[#This Row],[COUNTY: Assessed CS - 16-17 (2014) '[non additive!']]]*ConsolGeog[[#This Row],[County Stats Distribution Factor]]</f>
        <v>0</v>
      </c>
      <c r="AB286" s="125">
        <f>ConsolGeog[[#This Row],[COUNTY: Assessed CS - 16-24 (2014) '[non additive!']]]*ConsolGeog[[#This Row],[County Stats Distribution Factor]]</f>
        <v>0</v>
      </c>
      <c r="AC286" s="125">
        <f>ConsolGeog[[#This Row],[COUNTY: Assessed CS - 18-24 (2014) '[non additive!']]]*ConsolGeog[[#This Row],[County Stats Distribution Factor]]</f>
        <v>0</v>
      </c>
      <c r="AD286" s="125" t="str">
        <f>IF(AND(ConsolGeog[[#This Row],[Presented HS - 16-17 (2014)]]+ConsolGeog[[#This Row],[Presented HS - 18-24 (2014)]]&lt;&gt;0,ConsolGeog[[#This Row],[Presented HS - 16-24 (2014)]]&lt;&gt;0),"ERROR","")</f>
        <v/>
      </c>
      <c r="AE286" s="125" t="str">
        <f>IF(AND(ConsolGeog[[#This Row],[Presented CS - 16-17 (2014)]]+ConsolGeog[[#This Row],[Presented CS - 18-24 (2014)]]&lt;&gt;0,ConsolGeog[[#This Row],[Presented CS - 16-24 (2014)]]&lt;&gt;0),"ERROR","")</f>
        <v/>
      </c>
      <c r="AF286" s="125" t="str">
        <f>IF(AND(ConsolGeog[[#This Row],[Assessed HS - 16-17 (2014)]]+ConsolGeog[[#This Row],[Assessed HS - 18-24 (2014)]]&lt;&gt;0,ConsolGeog[[#This Row],[Assessed HS - 16-24 (2014)]]&lt;&gt;0),"ERROR","")</f>
        <v/>
      </c>
      <c r="AG286" s="125" t="str">
        <f>IF(AND(ConsolGeog[[#This Row],[Assessed CS - 16-17 (2014)]]+ConsolGeog[[#This Row],[Assessed CS - 18-24 (2014)]]&lt;&gt;0,ConsolGeog[[#This Row],[Assessed CS - 16-24 (2014)]]&lt;&gt;0),"ERROR","")</f>
        <v/>
      </c>
      <c r="AH28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7" spans="1:35" s="35" customFormat="1" ht="15" customHeight="1">
      <c r="A287" s="38" t="s">
        <v>466</v>
      </c>
      <c r="B287" s="38" t="s">
        <v>284</v>
      </c>
      <c r="C287" s="38">
        <v>338449</v>
      </c>
      <c r="D287" s="38">
        <v>5552.5</v>
      </c>
      <c r="E287" s="38" t="s">
        <v>466</v>
      </c>
      <c r="F287" s="112" t="str">
        <f>IF(ISERROR(MATCH(ConsolGeog[[#This Row],[lad14cd]],CentrepointSourced[2014 ONS Code],0)),1,"")</f>
        <v/>
      </c>
      <c r="G287" s="113" t="str">
        <f>TRIM(IF(ConsolGeog[[#This Row],[Not in Centre Point Sourced?]]=1,INDEX(LKP_MissingLATypesDQ[TYPE],MATCH(ConsolGeog[[#This Row],[lad14cd]],LKP_MissingLATypesDQ[ONS_CODE],0)),INDEX(CentrepointSourced[LA Type DQ],MATCH(ConsolGeog[[#This Row],[lad14cd]],CentrepointSourced[2014 ONS Code],0))))</f>
        <v>Unitary</v>
      </c>
      <c r="H287" s="113" t="str">
        <f>IF(OR(ConsolGeog[[#This Row],[LA Type]]="Unitary",ConsolGeog[[#This Row],[LA Type]]="District"),"England",INDEX(CentrepointSourced[Country],MATCH(ConsolGeog[[#This Row],[lad14cd]],CentrepointSourced[2014 ONS Code],0)))</f>
        <v>England</v>
      </c>
      <c r="I28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Ealing</v>
      </c>
      <c r="J287" s="114">
        <f>SUMIFS(CentrepointSourced[Presented HS - 16-17],CentrepointSourced[2014 ONS Code],ConsolGeog[[#This Row],[lad14cd]],CentrepointSourced[Year],2014)</f>
        <v>11</v>
      </c>
      <c r="K287" s="114">
        <f>SUMIFS(CentrepointSourced[Presented HS - 16-24],CentrepointSourced[2014 ONS Code],ConsolGeog[[#This Row],[lad14cd]],CentrepointSourced[Year],2014)</f>
        <v>0</v>
      </c>
      <c r="L287" s="114">
        <f>SUMIFS(CentrepointSourced[Presented HS - 18-24],CentrepointSourced[2014 ONS Code],ConsolGeog[[#This Row],[lad14cd]],CentrepointSourced[Year],2014)</f>
        <v>340</v>
      </c>
      <c r="M287" s="114">
        <f>SUMIFS(CentrepointSourced[Assessed HS - 16-17],CentrepointSourced[2014 ONS Code],ConsolGeog[[#This Row],[lad14cd]],CentrepointSourced[Year],2014)</f>
        <v>0</v>
      </c>
      <c r="N287" s="114">
        <f>SUMIFS(CentrepointSourced[Assessed HS - 16-24],CentrepointSourced[2014 ONS Code],ConsolGeog[[#This Row],[lad14cd]],CentrepointSourced[Year],2014)</f>
        <v>0</v>
      </c>
      <c r="O287" s="114">
        <f>SUMIFS(CentrepointSourced[Assessed HS - 18-24],CentrepointSourced[2014 ONS Code],ConsolGeog[[#This Row],[lad14cd]],CentrepointSourced[Year],2014)</f>
        <v>0</v>
      </c>
      <c r="P287" s="114">
        <f>SUMIFS(CentrepointSourced[Presented CS - 16-17],CentrepointSourced[Local Authority DQ],ConsolGeog[[#This Row],[County Name]],CentrepointSourced[Year],2014)</f>
        <v>0</v>
      </c>
      <c r="Q287" s="114">
        <f>SUMIFS(CentrepointSourced[Presented CS - 16-24],CentrepointSourced[Local Authority DQ],ConsolGeog[[#This Row],[County Name]],CentrepointSourced[Year],2014)</f>
        <v>0</v>
      </c>
      <c r="R287" s="114">
        <f>SUMIFS(CentrepointSourced[Presented CS - 18-24],CentrepointSourced[Local Authority DQ],ConsolGeog[[#This Row],[County Name]],CentrepointSourced[Year],2014)</f>
        <v>0</v>
      </c>
      <c r="S287" s="114">
        <f>SUMIFS(CentrepointSourced[Assessed CS - 16-17],CentrepointSourced[Local Authority DQ],ConsolGeog[[#This Row],[County Name]],CentrepointSourced[Year],2014)</f>
        <v>0</v>
      </c>
      <c r="T287" s="114">
        <f>SUMIFS(CentrepointSourced[Assessed CS - 16-24],CentrepointSourced[Local Authority DQ],ConsolGeog[[#This Row],[County Name]],CentrepointSourced[Year],2014)</f>
        <v>0</v>
      </c>
      <c r="U287" s="114">
        <f>SUMIFS(CentrepointSourced[Assessed CS - 18-24],CentrepointSourced[Local Authority DQ],ConsolGeog[[#This Row],[County Name]],CentrepointSourced[Year],2014)</f>
        <v>0</v>
      </c>
      <c r="V287" s="114">
        <f>IF(ConsolGeog[[#This Row],[LA Type]]="District",SUMIFS(ConsolGeog[population],ConsolGeog[LA Type],"District",ConsolGeog[County Name],ConsolGeog[[#This Row],[County Name]]),IF(ConsolGeog[[#This Row],[LA Type]]="Unitary",ConsolGeog[[#This Row],[population]],0))</f>
        <v>338449</v>
      </c>
      <c r="W287" s="115">
        <f>IF(ConsolGeog[[#This Row],[COUNTY: Sum of districts'' populations '[non additive!']]]=0,0,ConsolGeog[[#This Row],[population]]/ConsolGeog[[#This Row],[COUNTY: Sum of districts'' populations '[non additive!']]])</f>
        <v>1</v>
      </c>
      <c r="X287" s="125">
        <f>ConsolGeog[[#This Row],[COUNTY: Presented CS - 16-17 (2014) '[non additive!']]]*ConsolGeog[[#This Row],[County Stats Distribution Factor]]</f>
        <v>0</v>
      </c>
      <c r="Y287" s="125">
        <f>ConsolGeog[[#This Row],[COUNTY: Presented CS - 16-24 (2014) '[non additive!']]]*ConsolGeog[[#This Row],[County Stats Distribution Factor]]</f>
        <v>0</v>
      </c>
      <c r="Z287" s="125">
        <f>ConsolGeog[[#This Row],[COUNTY: Presented CS - 18-24 (2014) '[non additive!']]]*ConsolGeog[[#This Row],[County Stats Distribution Factor]]</f>
        <v>0</v>
      </c>
      <c r="AA287" s="125">
        <f>ConsolGeog[[#This Row],[COUNTY: Assessed CS - 16-17 (2014) '[non additive!']]]*ConsolGeog[[#This Row],[County Stats Distribution Factor]]</f>
        <v>0</v>
      </c>
      <c r="AB287" s="125">
        <f>ConsolGeog[[#This Row],[COUNTY: Assessed CS - 16-24 (2014) '[non additive!']]]*ConsolGeog[[#This Row],[County Stats Distribution Factor]]</f>
        <v>0</v>
      </c>
      <c r="AC287" s="125">
        <f>ConsolGeog[[#This Row],[COUNTY: Assessed CS - 18-24 (2014) '[non additive!']]]*ConsolGeog[[#This Row],[County Stats Distribution Factor]]</f>
        <v>0</v>
      </c>
      <c r="AD287" s="125" t="str">
        <f>IF(AND(ConsolGeog[[#This Row],[Presented HS - 16-17 (2014)]]+ConsolGeog[[#This Row],[Presented HS - 18-24 (2014)]]&lt;&gt;0,ConsolGeog[[#This Row],[Presented HS - 16-24 (2014)]]&lt;&gt;0),"ERROR","")</f>
        <v/>
      </c>
      <c r="AE287" s="125" t="str">
        <f>IF(AND(ConsolGeog[[#This Row],[Presented CS - 16-17 (2014)]]+ConsolGeog[[#This Row],[Presented CS - 18-24 (2014)]]&lt;&gt;0,ConsolGeog[[#This Row],[Presented CS - 16-24 (2014)]]&lt;&gt;0),"ERROR","")</f>
        <v/>
      </c>
      <c r="AF287" s="125" t="str">
        <f>IF(AND(ConsolGeog[[#This Row],[Assessed HS - 16-17 (2014)]]+ConsolGeog[[#This Row],[Assessed HS - 18-24 (2014)]]&lt;&gt;0,ConsolGeog[[#This Row],[Assessed HS - 16-24 (2014)]]&lt;&gt;0),"ERROR","")</f>
        <v/>
      </c>
      <c r="AG287" s="125" t="str">
        <f>IF(AND(ConsolGeog[[#This Row],[Assessed CS - 16-17 (2014)]]+ConsolGeog[[#This Row],[Assessed CS - 18-24 (2014)]]&lt;&gt;0,ConsolGeog[[#This Row],[Assessed CS - 16-24 (2014)]]&lt;&gt;0),"ERROR","")</f>
        <v/>
      </c>
      <c r="AH28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8" spans="1:35">
      <c r="A288" s="38" t="s">
        <v>465</v>
      </c>
      <c r="B288" s="38" t="s">
        <v>43</v>
      </c>
      <c r="C288" s="38">
        <v>183777</v>
      </c>
      <c r="D288" s="38">
        <v>237035.46</v>
      </c>
      <c r="E288" s="38" t="s">
        <v>465</v>
      </c>
      <c r="F288" s="116" t="str">
        <f>IF(ISERROR(MATCH(ConsolGeog[[#This Row],[lad14cd]],CentrepointSourced[2014 ONS Code],0)),1,"")</f>
        <v/>
      </c>
      <c r="G288" s="113" t="str">
        <f>TRIM(IF(ConsolGeog[[#This Row],[Not in Centre Point Sourced?]]=1,INDEX(LKP_MissingLATypesDQ[TYPE],MATCH(ConsolGeog[[#This Row],[lad14cd]],LKP_MissingLATypesDQ[ONS_CODE],0)),INDEX(CentrepointSourced[LA Type DQ],MATCH(ConsolGeog[[#This Row],[lad14cd]],CentrepointSourced[2014 ONS Code],0))))</f>
        <v>Local Authority</v>
      </c>
      <c r="H288" s="117" t="str">
        <f>IF(OR(ConsolGeog[[#This Row],[LA Type]]="Unitary",ConsolGeog[[#This Row],[LA Type]]="District"),"England",INDEX(CentrepointSourced[Country],MATCH(ConsolGeog[[#This Row],[lad14cd]],CentrepointSourced[2014 ONS Code],0)))</f>
        <v>Wales</v>
      </c>
      <c r="I28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88" s="114">
        <f>SUMIFS(CentrepointSourced[Presented HS - 16-17],CentrepointSourced[2014 ONS Code],ConsolGeog[[#This Row],[lad14cd]],CentrepointSourced[Year],2014)</f>
        <v>58</v>
      </c>
      <c r="K288" s="114">
        <f>SUMIFS(CentrepointSourced[Presented HS - 16-24],CentrepointSourced[2014 ONS Code],ConsolGeog[[#This Row],[lad14cd]],CentrepointSourced[Year],2014)</f>
        <v>0</v>
      </c>
      <c r="L288" s="114">
        <f>SUMIFS(CentrepointSourced[Presented HS - 18-24],CentrepointSourced[2014 ONS Code],ConsolGeog[[#This Row],[lad14cd]],CentrepointSourced[Year],2014)</f>
        <v>285</v>
      </c>
      <c r="M288" s="114">
        <f>SUMIFS(CentrepointSourced[Assessed HS - 16-17],CentrepointSourced[2014 ONS Code],ConsolGeog[[#This Row],[lad14cd]],CentrepointSourced[Year],2014)</f>
        <v>58</v>
      </c>
      <c r="N288" s="114">
        <f>SUMIFS(CentrepointSourced[Assessed HS - 16-24],CentrepointSourced[2014 ONS Code],ConsolGeog[[#This Row],[lad14cd]],CentrepointSourced[Year],2014)</f>
        <v>0</v>
      </c>
      <c r="O288" s="114">
        <f>SUMIFS(CentrepointSourced[Assessed HS - 18-24],CentrepointSourced[2014 ONS Code],ConsolGeog[[#This Row],[lad14cd]],CentrepointSourced[Year],2014)</f>
        <v>285</v>
      </c>
      <c r="P288" s="114">
        <f>SUMIFS(CentrepointSourced[Presented CS - 16-17],CentrepointSourced[Local Authority DQ],ConsolGeog[[#This Row],[County Name]],CentrepointSourced[Year],2014)</f>
        <v>0</v>
      </c>
      <c r="Q288" s="114">
        <f>SUMIFS(CentrepointSourced[Presented CS - 16-24],CentrepointSourced[Local Authority DQ],ConsolGeog[[#This Row],[County Name]],CentrepointSourced[Year],2014)</f>
        <v>0</v>
      </c>
      <c r="R288" s="114">
        <f>SUMIFS(CentrepointSourced[Presented CS - 18-24],CentrepointSourced[Local Authority DQ],ConsolGeog[[#This Row],[County Name]],CentrepointSourced[Year],2014)</f>
        <v>0</v>
      </c>
      <c r="S288" s="114">
        <f>SUMIFS(CentrepointSourced[Assessed CS - 16-17],CentrepointSourced[Local Authority DQ],ConsolGeog[[#This Row],[County Name]],CentrepointSourced[Year],2014)</f>
        <v>0</v>
      </c>
      <c r="T288" s="114">
        <f>SUMIFS(CentrepointSourced[Assessed CS - 16-24],CentrepointSourced[Local Authority DQ],ConsolGeog[[#This Row],[County Name]],CentrepointSourced[Year],2014)</f>
        <v>0</v>
      </c>
      <c r="U288" s="114">
        <f>SUMIFS(CentrepointSourced[Assessed CS - 18-24],CentrepointSourced[Local Authority DQ],ConsolGeog[[#This Row],[County Name]],CentrepointSourced[Year],2014)</f>
        <v>0</v>
      </c>
      <c r="V288" s="114">
        <f>IF(ConsolGeog[[#This Row],[LA Type]]="District",SUMIFS(ConsolGeog[population],ConsolGeog[LA Type],"District",ConsolGeog[County Name],ConsolGeog[[#This Row],[County Name]]),IF(ConsolGeog[[#This Row],[LA Type]]="Unitary",ConsolGeog[[#This Row],[population]],0))</f>
        <v>0</v>
      </c>
      <c r="W288" s="115">
        <f>IF(ConsolGeog[[#This Row],[COUNTY: Sum of districts'' populations '[non additive!']]]=0,0,ConsolGeog[[#This Row],[population]]/ConsolGeog[[#This Row],[COUNTY: Sum of districts'' populations '[non additive!']]])</f>
        <v>0</v>
      </c>
      <c r="X288" s="125">
        <f>ConsolGeog[[#This Row],[COUNTY: Presented CS - 16-17 (2014) '[non additive!']]]*ConsolGeog[[#This Row],[County Stats Distribution Factor]]</f>
        <v>0</v>
      </c>
      <c r="Y288" s="125">
        <f>ConsolGeog[[#This Row],[COUNTY: Presented CS - 16-24 (2014) '[non additive!']]]*ConsolGeog[[#This Row],[County Stats Distribution Factor]]</f>
        <v>0</v>
      </c>
      <c r="Z288" s="125">
        <f>ConsolGeog[[#This Row],[COUNTY: Presented CS - 18-24 (2014) '[non additive!']]]*ConsolGeog[[#This Row],[County Stats Distribution Factor]]</f>
        <v>0</v>
      </c>
      <c r="AA288" s="125">
        <f>ConsolGeog[[#This Row],[COUNTY: Assessed CS - 16-17 (2014) '[non additive!']]]*ConsolGeog[[#This Row],[County Stats Distribution Factor]]</f>
        <v>0</v>
      </c>
      <c r="AB288" s="125">
        <f>ConsolGeog[[#This Row],[COUNTY: Assessed CS - 16-24 (2014) '[non additive!']]]*ConsolGeog[[#This Row],[County Stats Distribution Factor]]</f>
        <v>0</v>
      </c>
      <c r="AC288" s="125">
        <f>ConsolGeog[[#This Row],[COUNTY: Assessed CS - 18-24 (2014) '[non additive!']]]*ConsolGeog[[#This Row],[County Stats Distribution Factor]]</f>
        <v>0</v>
      </c>
      <c r="AD288" s="125" t="str">
        <f>IF(AND(ConsolGeog[[#This Row],[Presented HS - 16-17 (2014)]]+ConsolGeog[[#This Row],[Presented HS - 18-24 (2014)]]&lt;&gt;0,ConsolGeog[[#This Row],[Presented HS - 16-24 (2014)]]&lt;&gt;0),"ERROR","")</f>
        <v/>
      </c>
      <c r="AE288" s="125" t="str">
        <f>IF(AND(ConsolGeog[[#This Row],[Presented CS - 16-17 (2014)]]+ConsolGeog[[#This Row],[Presented CS - 18-24 (2014)]]&lt;&gt;0,ConsolGeog[[#This Row],[Presented CS - 16-24 (2014)]]&lt;&gt;0),"ERROR","")</f>
        <v/>
      </c>
      <c r="AF288" s="125" t="str">
        <f>IF(AND(ConsolGeog[[#This Row],[Assessed HS - 16-17 (2014)]]+ConsolGeog[[#This Row],[Assessed HS - 18-24 (2014)]]&lt;&gt;0,ConsolGeog[[#This Row],[Assessed HS - 16-24 (2014)]]&lt;&gt;0),"ERROR","")</f>
        <v/>
      </c>
      <c r="AG288" s="125" t="str">
        <f>IF(AND(ConsolGeog[[#This Row],[Assessed CS - 16-17 (2014)]]+ConsolGeog[[#This Row],[Assessed CS - 18-24 (2014)]]&lt;&gt;0,ConsolGeog[[#This Row],[Assessed CS - 16-24 (2014)]]&lt;&gt;0),"ERROR","")</f>
        <v/>
      </c>
      <c r="AH28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89" spans="1:35">
      <c r="A289" s="38" t="s">
        <v>463</v>
      </c>
      <c r="B289" s="38" t="s">
        <v>464</v>
      </c>
      <c r="C289" s="38">
        <v>466415</v>
      </c>
      <c r="D289" s="38">
        <v>11184.35</v>
      </c>
      <c r="E289" s="38" t="s">
        <v>463</v>
      </c>
      <c r="F289" s="116" t="str">
        <f>IF(ISERROR(MATCH(ConsolGeog[[#This Row],[lad14cd]],CentrepointSourced[2014 ONS Code],0)),1,"")</f>
        <v/>
      </c>
      <c r="G289" s="113" t="str">
        <f>TRIM(IF(ConsolGeog[[#This Row],[Not in Centre Point Sourced?]]=1,INDEX(LKP_MissingLATypesDQ[TYPE],MATCH(ConsolGeog[[#This Row],[lad14cd]],LKP_MissingLATypesDQ[ONS_CODE],0)),INDEX(CentrepointSourced[LA Type DQ],MATCH(ConsolGeog[[#This Row],[lad14cd]],CentrepointSourced[2014 ONS Code],0))))</f>
        <v>Unitary</v>
      </c>
      <c r="H289" s="117" t="str">
        <f>IF(OR(ConsolGeog[[#This Row],[LA Type]]="Unitary",ConsolGeog[[#This Row],[LA Type]]="District"),"England",INDEX(CentrepointSourced[Country],MATCH(ConsolGeog[[#This Row],[lad14cd]],CentrepointSourced[2014 ONS Code],0)))</f>
        <v>England</v>
      </c>
      <c r="I28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Liverpool</v>
      </c>
      <c r="J289" s="114">
        <f>SUMIFS(CentrepointSourced[Presented HS - 16-17],CentrepointSourced[2014 ONS Code],ConsolGeog[[#This Row],[lad14cd]],CentrepointSourced[Year],2014)</f>
        <v>0</v>
      </c>
      <c r="K289" s="114">
        <f>SUMIFS(CentrepointSourced[Presented HS - 16-24],CentrepointSourced[2014 ONS Code],ConsolGeog[[#This Row],[lad14cd]],CentrepointSourced[Year],2014)</f>
        <v>0</v>
      </c>
      <c r="L289" s="114">
        <f>SUMIFS(CentrepointSourced[Presented HS - 18-24],CentrepointSourced[2014 ONS Code],ConsolGeog[[#This Row],[lad14cd]],CentrepointSourced[Year],2014)</f>
        <v>0</v>
      </c>
      <c r="M289" s="114">
        <f>SUMIFS(CentrepointSourced[Assessed HS - 16-17],CentrepointSourced[2014 ONS Code],ConsolGeog[[#This Row],[lad14cd]],CentrepointSourced[Year],2014)</f>
        <v>0</v>
      </c>
      <c r="N289" s="114">
        <f>SUMIFS(CentrepointSourced[Assessed HS - 16-24],CentrepointSourced[2014 ONS Code],ConsolGeog[[#This Row],[lad14cd]],CentrepointSourced[Year],2014)</f>
        <v>0</v>
      </c>
      <c r="O289" s="114">
        <f>SUMIFS(CentrepointSourced[Assessed HS - 18-24],CentrepointSourced[2014 ONS Code],ConsolGeog[[#This Row],[lad14cd]],CentrepointSourced[Year],2014)</f>
        <v>0</v>
      </c>
      <c r="P289" s="114">
        <f>SUMIFS(CentrepointSourced[Presented CS - 16-17],CentrepointSourced[Local Authority DQ],ConsolGeog[[#This Row],[County Name]],CentrepointSourced[Year],2014)</f>
        <v>0</v>
      </c>
      <c r="Q289" s="114">
        <f>SUMIFS(CentrepointSourced[Presented CS - 16-24],CentrepointSourced[Local Authority DQ],ConsolGeog[[#This Row],[County Name]],CentrepointSourced[Year],2014)</f>
        <v>0</v>
      </c>
      <c r="R289" s="114">
        <f>SUMIFS(CentrepointSourced[Presented CS - 18-24],CentrepointSourced[Local Authority DQ],ConsolGeog[[#This Row],[County Name]],CentrepointSourced[Year],2014)</f>
        <v>0</v>
      </c>
      <c r="S289" s="114">
        <f>SUMIFS(CentrepointSourced[Assessed CS - 16-17],CentrepointSourced[Local Authority DQ],ConsolGeog[[#This Row],[County Name]],CentrepointSourced[Year],2014)</f>
        <v>0</v>
      </c>
      <c r="T289" s="114">
        <f>SUMIFS(CentrepointSourced[Assessed CS - 16-24],CentrepointSourced[Local Authority DQ],ConsolGeog[[#This Row],[County Name]],CentrepointSourced[Year],2014)</f>
        <v>0</v>
      </c>
      <c r="U289" s="114">
        <f>SUMIFS(CentrepointSourced[Assessed CS - 18-24],CentrepointSourced[Local Authority DQ],ConsolGeog[[#This Row],[County Name]],CentrepointSourced[Year],2014)</f>
        <v>0</v>
      </c>
      <c r="V289" s="114">
        <f>IF(ConsolGeog[[#This Row],[LA Type]]="District",SUMIFS(ConsolGeog[population],ConsolGeog[LA Type],"District",ConsolGeog[County Name],ConsolGeog[[#This Row],[County Name]]),IF(ConsolGeog[[#This Row],[LA Type]]="Unitary",ConsolGeog[[#This Row],[population]],0))</f>
        <v>466415</v>
      </c>
      <c r="W289" s="115">
        <f>IF(ConsolGeog[[#This Row],[COUNTY: Sum of districts'' populations '[non additive!']]]=0,0,ConsolGeog[[#This Row],[population]]/ConsolGeog[[#This Row],[COUNTY: Sum of districts'' populations '[non additive!']]])</f>
        <v>1</v>
      </c>
      <c r="X289" s="125">
        <f>ConsolGeog[[#This Row],[COUNTY: Presented CS - 16-17 (2014) '[non additive!']]]*ConsolGeog[[#This Row],[County Stats Distribution Factor]]</f>
        <v>0</v>
      </c>
      <c r="Y289" s="125">
        <f>ConsolGeog[[#This Row],[COUNTY: Presented CS - 16-24 (2014) '[non additive!']]]*ConsolGeog[[#This Row],[County Stats Distribution Factor]]</f>
        <v>0</v>
      </c>
      <c r="Z289" s="125">
        <f>ConsolGeog[[#This Row],[COUNTY: Presented CS - 18-24 (2014) '[non additive!']]]*ConsolGeog[[#This Row],[County Stats Distribution Factor]]</f>
        <v>0</v>
      </c>
      <c r="AA289" s="125">
        <f>ConsolGeog[[#This Row],[COUNTY: Assessed CS - 16-17 (2014) '[non additive!']]]*ConsolGeog[[#This Row],[County Stats Distribution Factor]]</f>
        <v>0</v>
      </c>
      <c r="AB289" s="125">
        <f>ConsolGeog[[#This Row],[COUNTY: Assessed CS - 16-24 (2014) '[non additive!']]]*ConsolGeog[[#This Row],[County Stats Distribution Factor]]</f>
        <v>0</v>
      </c>
      <c r="AC289" s="125">
        <f>ConsolGeog[[#This Row],[COUNTY: Assessed CS - 18-24 (2014) '[non additive!']]]*ConsolGeog[[#This Row],[County Stats Distribution Factor]]</f>
        <v>0</v>
      </c>
      <c r="AD289" s="125" t="str">
        <f>IF(AND(ConsolGeog[[#This Row],[Presented HS - 16-17 (2014)]]+ConsolGeog[[#This Row],[Presented HS - 18-24 (2014)]]&lt;&gt;0,ConsolGeog[[#This Row],[Presented HS - 16-24 (2014)]]&lt;&gt;0),"ERROR","")</f>
        <v/>
      </c>
      <c r="AE289" s="125" t="str">
        <f>IF(AND(ConsolGeog[[#This Row],[Presented CS - 16-17 (2014)]]+ConsolGeog[[#This Row],[Presented CS - 18-24 (2014)]]&lt;&gt;0,ConsolGeog[[#This Row],[Presented CS - 16-24 (2014)]]&lt;&gt;0),"ERROR","")</f>
        <v/>
      </c>
      <c r="AF289" s="125" t="str">
        <f>IF(AND(ConsolGeog[[#This Row],[Assessed HS - 16-17 (2014)]]+ConsolGeog[[#This Row],[Assessed HS - 18-24 (2014)]]&lt;&gt;0,ConsolGeog[[#This Row],[Assessed HS - 16-24 (2014)]]&lt;&gt;0),"ERROR","")</f>
        <v/>
      </c>
      <c r="AG289" s="125" t="str">
        <f>IF(AND(ConsolGeog[[#This Row],[Assessed CS - 16-17 (2014)]]+ConsolGeog[[#This Row],[Assessed CS - 18-24 (2014)]]&lt;&gt;0,ConsolGeog[[#This Row],[Assessed CS - 16-24 (2014)]]&lt;&gt;0),"ERROR","")</f>
        <v/>
      </c>
      <c r="AH28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8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0" spans="1:35" s="35" customFormat="1" ht="15" customHeight="1">
      <c r="A290" s="38" t="s">
        <v>462</v>
      </c>
      <c r="B290" s="38" t="s">
        <v>180</v>
      </c>
      <c r="C290" s="38">
        <v>312466</v>
      </c>
      <c r="D290" s="38">
        <v>8082.94</v>
      </c>
      <c r="E290" s="38" t="s">
        <v>462</v>
      </c>
      <c r="F290" s="112" t="str">
        <f>IF(ISERROR(MATCH(ConsolGeog[[#This Row],[lad14cd]],CentrepointSourced[2014 ONS Code],0)),1,"")</f>
        <v/>
      </c>
      <c r="G290" s="113" t="str">
        <f>TRIM(IF(ConsolGeog[[#This Row],[Not in Centre Point Sourced?]]=1,INDEX(LKP_MissingLATypesDQ[TYPE],MATCH(ConsolGeog[[#This Row],[lad14cd]],LKP_MissingLATypesDQ[ONS_CODE],0)),INDEX(CentrepointSourced[LA Type DQ],MATCH(ConsolGeog[[#This Row],[lad14cd]],CentrepointSourced[2014 ONS Code],0))))</f>
        <v>Unitary</v>
      </c>
      <c r="H290" s="113" t="str">
        <f>IF(OR(ConsolGeog[[#This Row],[LA Type]]="Unitary",ConsolGeog[[#This Row],[LA Type]]="District"),"England",INDEX(CentrepointSourced[Country],MATCH(ConsolGeog[[#This Row],[lad14cd]],CentrepointSourced[2014 ONS Code],0)))</f>
        <v>England</v>
      </c>
      <c r="I29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Enfield</v>
      </c>
      <c r="J290" s="114">
        <f>SUMIFS(CentrepointSourced[Presented HS - 16-17],CentrepointSourced[2014 ONS Code],ConsolGeog[[#This Row],[lad14cd]],CentrepointSourced[Year],2014)</f>
        <v>0</v>
      </c>
      <c r="K290" s="114">
        <f>SUMIFS(CentrepointSourced[Presented HS - 16-24],CentrepointSourced[2014 ONS Code],ConsolGeog[[#This Row],[lad14cd]],CentrepointSourced[Year],2014)</f>
        <v>0</v>
      </c>
      <c r="L290" s="114">
        <f>SUMIFS(CentrepointSourced[Presented HS - 18-24],CentrepointSourced[2014 ONS Code],ConsolGeog[[#This Row],[lad14cd]],CentrepointSourced[Year],2014)</f>
        <v>206</v>
      </c>
      <c r="M290" s="114">
        <f>SUMIFS(CentrepointSourced[Assessed HS - 16-17],CentrepointSourced[2014 ONS Code],ConsolGeog[[#This Row],[lad14cd]],CentrepointSourced[Year],2014)</f>
        <v>0</v>
      </c>
      <c r="N290" s="114">
        <f>SUMIFS(CentrepointSourced[Assessed HS - 16-24],CentrepointSourced[2014 ONS Code],ConsolGeog[[#This Row],[lad14cd]],CentrepointSourced[Year],2014)</f>
        <v>0</v>
      </c>
      <c r="O290" s="114">
        <f>SUMIFS(CentrepointSourced[Assessed HS - 18-24],CentrepointSourced[2014 ONS Code],ConsolGeog[[#This Row],[lad14cd]],CentrepointSourced[Year],2014)</f>
        <v>124</v>
      </c>
      <c r="P290" s="114">
        <f>SUMIFS(CentrepointSourced[Presented CS - 16-17],CentrepointSourced[Local Authority DQ],ConsolGeog[[#This Row],[County Name]],CentrepointSourced[Year],2014)</f>
        <v>0</v>
      </c>
      <c r="Q290" s="114">
        <f>SUMIFS(CentrepointSourced[Presented CS - 16-24],CentrepointSourced[Local Authority DQ],ConsolGeog[[#This Row],[County Name]],CentrepointSourced[Year],2014)</f>
        <v>0</v>
      </c>
      <c r="R290" s="114">
        <f>SUMIFS(CentrepointSourced[Presented CS - 18-24],CentrepointSourced[Local Authority DQ],ConsolGeog[[#This Row],[County Name]],CentrepointSourced[Year],2014)</f>
        <v>0</v>
      </c>
      <c r="S290" s="114">
        <f>SUMIFS(CentrepointSourced[Assessed CS - 16-17],CentrepointSourced[Local Authority DQ],ConsolGeog[[#This Row],[County Name]],CentrepointSourced[Year],2014)</f>
        <v>0</v>
      </c>
      <c r="T290" s="114">
        <f>SUMIFS(CentrepointSourced[Assessed CS - 16-24],CentrepointSourced[Local Authority DQ],ConsolGeog[[#This Row],[County Name]],CentrepointSourced[Year],2014)</f>
        <v>0</v>
      </c>
      <c r="U290" s="114">
        <f>SUMIFS(CentrepointSourced[Assessed CS - 18-24],CentrepointSourced[Local Authority DQ],ConsolGeog[[#This Row],[County Name]],CentrepointSourced[Year],2014)</f>
        <v>0</v>
      </c>
      <c r="V290" s="114">
        <f>IF(ConsolGeog[[#This Row],[LA Type]]="District",SUMIFS(ConsolGeog[population],ConsolGeog[LA Type],"District",ConsolGeog[County Name],ConsolGeog[[#This Row],[County Name]]),IF(ConsolGeog[[#This Row],[LA Type]]="Unitary",ConsolGeog[[#This Row],[population]],0))</f>
        <v>312466</v>
      </c>
      <c r="W290" s="115">
        <f>IF(ConsolGeog[[#This Row],[COUNTY: Sum of districts'' populations '[non additive!']]]=0,0,ConsolGeog[[#This Row],[population]]/ConsolGeog[[#This Row],[COUNTY: Sum of districts'' populations '[non additive!']]])</f>
        <v>1</v>
      </c>
      <c r="X290" s="125">
        <f>ConsolGeog[[#This Row],[COUNTY: Presented CS - 16-17 (2014) '[non additive!']]]*ConsolGeog[[#This Row],[County Stats Distribution Factor]]</f>
        <v>0</v>
      </c>
      <c r="Y290" s="125">
        <f>ConsolGeog[[#This Row],[COUNTY: Presented CS - 16-24 (2014) '[non additive!']]]*ConsolGeog[[#This Row],[County Stats Distribution Factor]]</f>
        <v>0</v>
      </c>
      <c r="Z290" s="125">
        <f>ConsolGeog[[#This Row],[COUNTY: Presented CS - 18-24 (2014) '[non additive!']]]*ConsolGeog[[#This Row],[County Stats Distribution Factor]]</f>
        <v>0</v>
      </c>
      <c r="AA290" s="125">
        <f>ConsolGeog[[#This Row],[COUNTY: Assessed CS - 16-17 (2014) '[non additive!']]]*ConsolGeog[[#This Row],[County Stats Distribution Factor]]</f>
        <v>0</v>
      </c>
      <c r="AB290" s="125">
        <f>ConsolGeog[[#This Row],[COUNTY: Assessed CS - 16-24 (2014) '[non additive!']]]*ConsolGeog[[#This Row],[County Stats Distribution Factor]]</f>
        <v>0</v>
      </c>
      <c r="AC290" s="125">
        <f>ConsolGeog[[#This Row],[COUNTY: Assessed CS - 18-24 (2014) '[non additive!']]]*ConsolGeog[[#This Row],[County Stats Distribution Factor]]</f>
        <v>0</v>
      </c>
      <c r="AD290" s="125" t="str">
        <f>IF(AND(ConsolGeog[[#This Row],[Presented HS - 16-17 (2014)]]+ConsolGeog[[#This Row],[Presented HS - 18-24 (2014)]]&lt;&gt;0,ConsolGeog[[#This Row],[Presented HS - 16-24 (2014)]]&lt;&gt;0),"ERROR","")</f>
        <v/>
      </c>
      <c r="AE290" s="125" t="str">
        <f>IF(AND(ConsolGeog[[#This Row],[Presented CS - 16-17 (2014)]]+ConsolGeog[[#This Row],[Presented CS - 18-24 (2014)]]&lt;&gt;0,ConsolGeog[[#This Row],[Presented CS - 16-24 (2014)]]&lt;&gt;0),"ERROR","")</f>
        <v/>
      </c>
      <c r="AF290" s="125" t="str">
        <f>IF(AND(ConsolGeog[[#This Row],[Assessed HS - 16-17 (2014)]]+ConsolGeog[[#This Row],[Assessed HS - 18-24 (2014)]]&lt;&gt;0,ConsolGeog[[#This Row],[Assessed HS - 16-24 (2014)]]&lt;&gt;0),"ERROR","")</f>
        <v/>
      </c>
      <c r="AG290" s="125" t="str">
        <f>IF(AND(ConsolGeog[[#This Row],[Assessed CS - 16-17 (2014)]]+ConsolGeog[[#This Row],[Assessed CS - 18-24 (2014)]]&lt;&gt;0,ConsolGeog[[#This Row],[Assessed CS - 16-24 (2014)]]&lt;&gt;0),"ERROR","")</f>
        <v/>
      </c>
      <c r="AH290"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1" spans="1:35" s="35" customFormat="1">
      <c r="A291" s="38" t="s">
        <v>461</v>
      </c>
      <c r="B291" s="38" t="s">
        <v>62</v>
      </c>
      <c r="C291" s="38">
        <v>239023</v>
      </c>
      <c r="D291" s="38">
        <v>37974.42</v>
      </c>
      <c r="E291" s="38" t="s">
        <v>461</v>
      </c>
      <c r="F291" s="112" t="str">
        <f>IF(ISERROR(MATCH(ConsolGeog[[#This Row],[lad14cd]],CentrepointSourced[2014 ONS Code],0)),1,"")</f>
        <v/>
      </c>
      <c r="G291" s="113" t="str">
        <f>TRIM(IF(ConsolGeog[[#This Row],[Not in Centre Point Sourced?]]=1,INDEX(LKP_MissingLATypesDQ[TYPE],MATCH(ConsolGeog[[#This Row],[lad14cd]],LKP_MissingLATypesDQ[ONS_CODE],0)),INDEX(CentrepointSourced[LA Type DQ],MATCH(ConsolGeog[[#This Row],[lad14cd]],CentrepointSourced[2014 ONS Code],0))))</f>
        <v>Local Authority</v>
      </c>
      <c r="H291" s="113" t="str">
        <f>IF(OR(ConsolGeog[[#This Row],[LA Type]]="Unitary",ConsolGeog[[#This Row],[LA Type]]="District"),"England",INDEX(CentrepointSourced[Country],MATCH(ConsolGeog[[#This Row],[lad14cd]],CentrepointSourced[2014 ONS Code],0)))</f>
        <v>Wales</v>
      </c>
      <c r="I29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91" s="114">
        <f>SUMIFS(CentrepointSourced[Presented HS - 16-17],CentrepointSourced[2014 ONS Code],ConsolGeog[[#This Row],[lad14cd]],CentrepointSourced[Year],2014)</f>
        <v>14</v>
      </c>
      <c r="K291" s="114">
        <f>SUMIFS(CentrepointSourced[Presented HS - 16-24],CentrepointSourced[2014 ONS Code],ConsolGeog[[#This Row],[lad14cd]],CentrepointSourced[Year],2014)</f>
        <v>0</v>
      </c>
      <c r="L291" s="114">
        <f>SUMIFS(CentrepointSourced[Presented HS - 18-24],CentrepointSourced[2014 ONS Code],ConsolGeog[[#This Row],[lad14cd]],CentrepointSourced[Year],2014)</f>
        <v>815</v>
      </c>
      <c r="M291" s="114">
        <f>SUMIFS(CentrepointSourced[Assessed HS - 16-17],CentrepointSourced[2014 ONS Code],ConsolGeog[[#This Row],[lad14cd]],CentrepointSourced[Year],2014)</f>
        <v>0</v>
      </c>
      <c r="N291" s="114">
        <f>SUMIFS(CentrepointSourced[Assessed HS - 16-24],CentrepointSourced[2014 ONS Code],ConsolGeog[[#This Row],[lad14cd]],CentrepointSourced[Year],2014)</f>
        <v>0</v>
      </c>
      <c r="O291" s="114">
        <f>SUMIFS(CentrepointSourced[Assessed HS - 18-24],CentrepointSourced[2014 ONS Code],ConsolGeog[[#This Row],[lad14cd]],CentrepointSourced[Year],2014)</f>
        <v>0</v>
      </c>
      <c r="P291" s="114">
        <f>SUMIFS(CentrepointSourced[Presented CS - 16-17],CentrepointSourced[Local Authority DQ],ConsolGeog[[#This Row],[County Name]],CentrepointSourced[Year],2014)</f>
        <v>0</v>
      </c>
      <c r="Q291" s="114">
        <f>SUMIFS(CentrepointSourced[Presented CS - 16-24],CentrepointSourced[Local Authority DQ],ConsolGeog[[#This Row],[County Name]],CentrepointSourced[Year],2014)</f>
        <v>0</v>
      </c>
      <c r="R291" s="114">
        <f>SUMIFS(CentrepointSourced[Presented CS - 18-24],CentrepointSourced[Local Authority DQ],ConsolGeog[[#This Row],[County Name]],CentrepointSourced[Year],2014)</f>
        <v>0</v>
      </c>
      <c r="S291" s="114">
        <f>SUMIFS(CentrepointSourced[Assessed CS - 16-17],CentrepointSourced[Local Authority DQ],ConsolGeog[[#This Row],[County Name]],CentrepointSourced[Year],2014)</f>
        <v>0</v>
      </c>
      <c r="T291" s="114">
        <f>SUMIFS(CentrepointSourced[Assessed CS - 16-24],CentrepointSourced[Local Authority DQ],ConsolGeog[[#This Row],[County Name]],CentrepointSourced[Year],2014)</f>
        <v>0</v>
      </c>
      <c r="U291" s="114">
        <f>SUMIFS(CentrepointSourced[Assessed CS - 18-24],CentrepointSourced[Local Authority DQ],ConsolGeog[[#This Row],[County Name]],CentrepointSourced[Year],2014)</f>
        <v>0</v>
      </c>
      <c r="V291" s="114">
        <f>IF(ConsolGeog[[#This Row],[LA Type]]="District",SUMIFS(ConsolGeog[population],ConsolGeog[LA Type],"District",ConsolGeog[County Name],ConsolGeog[[#This Row],[County Name]]),IF(ConsolGeog[[#This Row],[LA Type]]="Unitary",ConsolGeog[[#This Row],[population]],0))</f>
        <v>0</v>
      </c>
      <c r="W291" s="115">
        <f>IF(ConsolGeog[[#This Row],[COUNTY: Sum of districts'' populations '[non additive!']]]=0,0,ConsolGeog[[#This Row],[population]]/ConsolGeog[[#This Row],[COUNTY: Sum of districts'' populations '[non additive!']]])</f>
        <v>0</v>
      </c>
      <c r="X291" s="125">
        <f>ConsolGeog[[#This Row],[COUNTY: Presented CS - 16-17 (2014) '[non additive!']]]*ConsolGeog[[#This Row],[County Stats Distribution Factor]]</f>
        <v>0</v>
      </c>
      <c r="Y291" s="125">
        <f>ConsolGeog[[#This Row],[COUNTY: Presented CS - 16-24 (2014) '[non additive!']]]*ConsolGeog[[#This Row],[County Stats Distribution Factor]]</f>
        <v>0</v>
      </c>
      <c r="Z291" s="125">
        <f>ConsolGeog[[#This Row],[COUNTY: Presented CS - 18-24 (2014) '[non additive!']]]*ConsolGeog[[#This Row],[County Stats Distribution Factor]]</f>
        <v>0</v>
      </c>
      <c r="AA291" s="125">
        <f>ConsolGeog[[#This Row],[COUNTY: Assessed CS - 16-17 (2014) '[non additive!']]]*ConsolGeog[[#This Row],[County Stats Distribution Factor]]</f>
        <v>0</v>
      </c>
      <c r="AB291" s="125">
        <f>ConsolGeog[[#This Row],[COUNTY: Assessed CS - 16-24 (2014) '[non additive!']]]*ConsolGeog[[#This Row],[County Stats Distribution Factor]]</f>
        <v>0</v>
      </c>
      <c r="AC291" s="125">
        <f>ConsolGeog[[#This Row],[COUNTY: Assessed CS - 18-24 (2014) '[non additive!']]]*ConsolGeog[[#This Row],[County Stats Distribution Factor]]</f>
        <v>0</v>
      </c>
      <c r="AD291" s="125" t="str">
        <f>IF(AND(ConsolGeog[[#This Row],[Presented HS - 16-17 (2014)]]+ConsolGeog[[#This Row],[Presented HS - 18-24 (2014)]]&lt;&gt;0,ConsolGeog[[#This Row],[Presented HS - 16-24 (2014)]]&lt;&gt;0),"ERROR","")</f>
        <v/>
      </c>
      <c r="AE291" s="125" t="str">
        <f>IF(AND(ConsolGeog[[#This Row],[Presented CS - 16-17 (2014)]]+ConsolGeog[[#This Row],[Presented CS - 18-24 (2014)]]&lt;&gt;0,ConsolGeog[[#This Row],[Presented CS - 16-24 (2014)]]&lt;&gt;0),"ERROR","")</f>
        <v/>
      </c>
      <c r="AF291" s="125" t="str">
        <f>IF(AND(ConsolGeog[[#This Row],[Assessed HS - 16-17 (2014)]]+ConsolGeog[[#This Row],[Assessed HS - 18-24 (2014)]]&lt;&gt;0,ConsolGeog[[#This Row],[Assessed HS - 16-24 (2014)]]&lt;&gt;0),"ERROR","")</f>
        <v/>
      </c>
      <c r="AG291" s="125" t="str">
        <f>IF(AND(ConsolGeog[[#This Row],[Assessed CS - 16-17 (2014)]]+ConsolGeog[[#This Row],[Assessed CS - 18-24 (2014)]]&lt;&gt;0,ConsolGeog[[#This Row],[Assessed CS - 16-24 (2014)]]&lt;&gt;0),"ERROR","")</f>
        <v/>
      </c>
      <c r="AH291"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2" spans="1:35" s="35" customFormat="1">
      <c r="A292" s="38" t="s">
        <v>459</v>
      </c>
      <c r="B292" s="38" t="s">
        <v>460</v>
      </c>
      <c r="C292" s="38">
        <v>139812</v>
      </c>
      <c r="D292" s="38">
        <v>44125.95</v>
      </c>
      <c r="E292" s="38" t="s">
        <v>459</v>
      </c>
      <c r="F292" s="112" t="str">
        <f>IF(ISERROR(MATCH(ConsolGeog[[#This Row],[lad14cd]],CentrepointSourced[2014 ONS Code],0)),1,"")</f>
        <v/>
      </c>
      <c r="G292" s="113" t="str">
        <f>TRIM(IF(ConsolGeog[[#This Row],[Not in Centre Point Sourced?]]=1,INDEX(LKP_MissingLATypesDQ[TYPE],MATCH(ConsolGeog[[#This Row],[lad14cd]],LKP_MissingLATypesDQ[ONS_CODE],0)),INDEX(CentrepointSourced[LA Type DQ],MATCH(ConsolGeog[[#This Row],[lad14cd]],CentrepointSourced[2014 ONS Code],0))))</f>
        <v>Local Authority</v>
      </c>
      <c r="H292" s="113" t="str">
        <f>IF(OR(ConsolGeog[[#This Row],[LA Type]]="Unitary",ConsolGeog[[#This Row],[LA Type]]="District"),"England",INDEX(CentrepointSourced[Country],MATCH(ConsolGeog[[#This Row],[lad14cd]],CentrepointSourced[2014 ONS Code],0)))</f>
        <v>Wales</v>
      </c>
      <c r="I29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92" s="114">
        <f>SUMIFS(CentrepointSourced[Presented HS - 16-17],CentrepointSourced[2014 ONS Code],ConsolGeog[[#This Row],[lad14cd]],CentrepointSourced[Year],2014)</f>
        <v>0</v>
      </c>
      <c r="K292" s="114">
        <f>SUMIFS(CentrepointSourced[Presented HS - 16-24],CentrepointSourced[2014 ONS Code],ConsolGeog[[#This Row],[lad14cd]],CentrepointSourced[Year],2014)</f>
        <v>0</v>
      </c>
      <c r="L292" s="114">
        <f>SUMIFS(CentrepointSourced[Presented HS - 18-24],CentrepointSourced[2014 ONS Code],ConsolGeog[[#This Row],[lad14cd]],CentrepointSourced[Year],2014)</f>
        <v>0</v>
      </c>
      <c r="M292" s="114">
        <f>SUMIFS(CentrepointSourced[Assessed HS - 16-17],CentrepointSourced[2014 ONS Code],ConsolGeog[[#This Row],[lad14cd]],CentrepointSourced[Year],2014)</f>
        <v>0</v>
      </c>
      <c r="N292" s="114">
        <f>SUMIFS(CentrepointSourced[Assessed HS - 16-24],CentrepointSourced[2014 ONS Code],ConsolGeog[[#This Row],[lad14cd]],CentrepointSourced[Year],2014)</f>
        <v>0</v>
      </c>
      <c r="O292" s="114">
        <f>SUMIFS(CentrepointSourced[Assessed HS - 18-24],CentrepointSourced[2014 ONS Code],ConsolGeog[[#This Row],[lad14cd]],CentrepointSourced[Year],2014)</f>
        <v>0</v>
      </c>
      <c r="P292" s="114">
        <f>SUMIFS(CentrepointSourced[Presented CS - 16-17],CentrepointSourced[Local Authority DQ],ConsolGeog[[#This Row],[County Name]],CentrepointSourced[Year],2014)</f>
        <v>0</v>
      </c>
      <c r="Q292" s="114">
        <f>SUMIFS(CentrepointSourced[Presented CS - 16-24],CentrepointSourced[Local Authority DQ],ConsolGeog[[#This Row],[County Name]],CentrepointSourced[Year],2014)</f>
        <v>0</v>
      </c>
      <c r="R292" s="114">
        <f>SUMIFS(CentrepointSourced[Presented CS - 18-24],CentrepointSourced[Local Authority DQ],ConsolGeog[[#This Row],[County Name]],CentrepointSourced[Year],2014)</f>
        <v>0</v>
      </c>
      <c r="S292" s="114">
        <f>SUMIFS(CentrepointSourced[Assessed CS - 16-17],CentrepointSourced[Local Authority DQ],ConsolGeog[[#This Row],[County Name]],CentrepointSourced[Year],2014)</f>
        <v>0</v>
      </c>
      <c r="T292" s="114">
        <f>SUMIFS(CentrepointSourced[Assessed CS - 16-24],CentrepointSourced[Local Authority DQ],ConsolGeog[[#This Row],[County Name]],CentrepointSourced[Year],2014)</f>
        <v>0</v>
      </c>
      <c r="U292" s="114">
        <f>SUMIFS(CentrepointSourced[Assessed CS - 18-24],CentrepointSourced[Local Authority DQ],ConsolGeog[[#This Row],[County Name]],CentrepointSourced[Year],2014)</f>
        <v>0</v>
      </c>
      <c r="V292" s="114">
        <f>IF(ConsolGeog[[#This Row],[LA Type]]="District",SUMIFS(ConsolGeog[population],ConsolGeog[LA Type],"District",ConsolGeog[County Name],ConsolGeog[[#This Row],[County Name]]),IF(ConsolGeog[[#This Row],[LA Type]]="Unitary",ConsolGeog[[#This Row],[population]],0))</f>
        <v>0</v>
      </c>
      <c r="W292" s="115">
        <f>IF(ConsolGeog[[#This Row],[COUNTY: Sum of districts'' populations '[non additive!']]]=0,0,ConsolGeog[[#This Row],[population]]/ConsolGeog[[#This Row],[COUNTY: Sum of districts'' populations '[non additive!']]])</f>
        <v>0</v>
      </c>
      <c r="X292" s="125">
        <f>ConsolGeog[[#This Row],[COUNTY: Presented CS - 16-17 (2014) '[non additive!']]]*ConsolGeog[[#This Row],[County Stats Distribution Factor]]</f>
        <v>0</v>
      </c>
      <c r="Y292" s="125">
        <f>ConsolGeog[[#This Row],[COUNTY: Presented CS - 16-24 (2014) '[non additive!']]]*ConsolGeog[[#This Row],[County Stats Distribution Factor]]</f>
        <v>0</v>
      </c>
      <c r="Z292" s="125">
        <f>ConsolGeog[[#This Row],[COUNTY: Presented CS - 18-24 (2014) '[non additive!']]]*ConsolGeog[[#This Row],[County Stats Distribution Factor]]</f>
        <v>0</v>
      </c>
      <c r="AA292" s="125">
        <f>ConsolGeog[[#This Row],[COUNTY: Assessed CS - 16-17 (2014) '[non additive!']]]*ConsolGeog[[#This Row],[County Stats Distribution Factor]]</f>
        <v>0</v>
      </c>
      <c r="AB292" s="125">
        <f>ConsolGeog[[#This Row],[COUNTY: Assessed CS - 16-24 (2014) '[non additive!']]]*ConsolGeog[[#This Row],[County Stats Distribution Factor]]</f>
        <v>0</v>
      </c>
      <c r="AC292" s="125">
        <f>ConsolGeog[[#This Row],[COUNTY: Assessed CS - 18-24 (2014) '[non additive!']]]*ConsolGeog[[#This Row],[County Stats Distribution Factor]]</f>
        <v>0</v>
      </c>
      <c r="AD292" s="125" t="str">
        <f>IF(AND(ConsolGeog[[#This Row],[Presented HS - 16-17 (2014)]]+ConsolGeog[[#This Row],[Presented HS - 18-24 (2014)]]&lt;&gt;0,ConsolGeog[[#This Row],[Presented HS - 16-24 (2014)]]&lt;&gt;0),"ERROR","")</f>
        <v/>
      </c>
      <c r="AE292" s="125" t="str">
        <f>IF(AND(ConsolGeog[[#This Row],[Presented CS - 16-17 (2014)]]+ConsolGeog[[#This Row],[Presented CS - 18-24 (2014)]]&lt;&gt;0,ConsolGeog[[#This Row],[Presented CS - 16-24 (2014)]]&lt;&gt;0),"ERROR","")</f>
        <v/>
      </c>
      <c r="AF292" s="125" t="str">
        <f>IF(AND(ConsolGeog[[#This Row],[Assessed HS - 16-17 (2014)]]+ConsolGeog[[#This Row],[Assessed HS - 18-24 (2014)]]&lt;&gt;0,ConsolGeog[[#This Row],[Assessed HS - 16-24 (2014)]]&lt;&gt;0),"ERROR","")</f>
        <v/>
      </c>
      <c r="AG292" s="125" t="str">
        <f>IF(AND(ConsolGeog[[#This Row],[Assessed CS - 16-17 (2014)]]+ConsolGeog[[#This Row],[Assessed CS - 18-24 (2014)]]&lt;&gt;0,ConsolGeog[[#This Row],[Assessed CS - 16-24 (2014)]]&lt;&gt;0),"ERROR","")</f>
        <v/>
      </c>
      <c r="AH292"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3" spans="1:35" s="35" customFormat="1">
      <c r="A293" s="38" t="s">
        <v>457</v>
      </c>
      <c r="B293" s="38" t="s">
        <v>458</v>
      </c>
      <c r="C293" s="38">
        <v>175308</v>
      </c>
      <c r="D293" s="38">
        <v>13638.25</v>
      </c>
      <c r="E293" s="38" t="s">
        <v>457</v>
      </c>
      <c r="F293" s="112" t="str">
        <f>IF(ISERROR(MATCH(ConsolGeog[[#This Row],[lad14cd]],CentrepointSourced[2014 ONS Code],0)),1,"")</f>
        <v/>
      </c>
      <c r="G293" s="113" t="str">
        <f>TRIM(IF(ConsolGeog[[#This Row],[Not in Centre Point Sourced?]]=1,INDEX(LKP_MissingLATypesDQ[TYPE],MATCH(ConsolGeog[[#This Row],[lad14cd]],LKP_MissingLATypesDQ[ONS_CODE],0)),INDEX(CentrepointSourced[LA Type DQ],MATCH(ConsolGeog[[#This Row],[lad14cd]],CentrepointSourced[2014 ONS Code],0))))</f>
        <v>Unitary</v>
      </c>
      <c r="H293" s="113" t="str">
        <f>IF(OR(ConsolGeog[[#This Row],[LA Type]]="Unitary",ConsolGeog[[#This Row],[LA Type]]="District"),"England",INDEX(CentrepointSourced[Country],MATCH(ConsolGeog[[#This Row],[lad14cd]],CentrepointSourced[2014 ONS Code],0)))</f>
        <v>England</v>
      </c>
      <c r="I29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St. Helens</v>
      </c>
      <c r="J293" s="114">
        <f>SUMIFS(CentrepointSourced[Presented HS - 16-17],CentrepointSourced[2014 ONS Code],ConsolGeog[[#This Row],[lad14cd]],CentrepointSourced[Year],2014)</f>
        <v>86</v>
      </c>
      <c r="K293" s="114">
        <f>SUMIFS(CentrepointSourced[Presented HS - 16-24],CentrepointSourced[2014 ONS Code],ConsolGeog[[#This Row],[lad14cd]],CentrepointSourced[Year],2014)</f>
        <v>0</v>
      </c>
      <c r="L293" s="114">
        <f>SUMIFS(CentrepointSourced[Presented HS - 18-24],CentrepointSourced[2014 ONS Code],ConsolGeog[[#This Row],[lad14cd]],CentrepointSourced[Year],2014)</f>
        <v>50</v>
      </c>
      <c r="M293" s="114">
        <f>SUMIFS(CentrepointSourced[Assessed HS - 16-17],CentrepointSourced[2014 ONS Code],ConsolGeog[[#This Row],[lad14cd]],CentrepointSourced[Year],2014)</f>
        <v>0</v>
      </c>
      <c r="N293" s="114">
        <f>SUMIFS(CentrepointSourced[Assessed HS - 16-24],CentrepointSourced[2014 ONS Code],ConsolGeog[[#This Row],[lad14cd]],CentrepointSourced[Year],2014)</f>
        <v>0</v>
      </c>
      <c r="O293" s="114">
        <f>SUMIFS(CentrepointSourced[Assessed HS - 18-24],CentrepointSourced[2014 ONS Code],ConsolGeog[[#This Row],[lad14cd]],CentrepointSourced[Year],2014)</f>
        <v>50</v>
      </c>
      <c r="P293" s="114">
        <f>SUMIFS(CentrepointSourced[Presented CS - 16-17],CentrepointSourced[Local Authority DQ],ConsolGeog[[#This Row],[County Name]],CentrepointSourced[Year],2014)</f>
        <v>0</v>
      </c>
      <c r="Q293" s="114">
        <f>SUMIFS(CentrepointSourced[Presented CS - 16-24],CentrepointSourced[Local Authority DQ],ConsolGeog[[#This Row],[County Name]],CentrepointSourced[Year],2014)</f>
        <v>0</v>
      </c>
      <c r="R293" s="114">
        <f>SUMIFS(CentrepointSourced[Presented CS - 18-24],CentrepointSourced[Local Authority DQ],ConsolGeog[[#This Row],[County Name]],CentrepointSourced[Year],2014)</f>
        <v>0</v>
      </c>
      <c r="S293" s="114">
        <f>SUMIFS(CentrepointSourced[Assessed CS - 16-17],CentrepointSourced[Local Authority DQ],ConsolGeog[[#This Row],[County Name]],CentrepointSourced[Year],2014)</f>
        <v>0</v>
      </c>
      <c r="T293" s="114">
        <f>SUMIFS(CentrepointSourced[Assessed CS - 16-24],CentrepointSourced[Local Authority DQ],ConsolGeog[[#This Row],[County Name]],CentrepointSourced[Year],2014)</f>
        <v>0</v>
      </c>
      <c r="U293" s="114">
        <f>SUMIFS(CentrepointSourced[Assessed CS - 18-24],CentrepointSourced[Local Authority DQ],ConsolGeog[[#This Row],[County Name]],CentrepointSourced[Year],2014)</f>
        <v>0</v>
      </c>
      <c r="V293" s="114">
        <f>IF(ConsolGeog[[#This Row],[LA Type]]="District",SUMIFS(ConsolGeog[population],ConsolGeog[LA Type],"District",ConsolGeog[County Name],ConsolGeog[[#This Row],[County Name]]),IF(ConsolGeog[[#This Row],[LA Type]]="Unitary",ConsolGeog[[#This Row],[population]],0))</f>
        <v>175308</v>
      </c>
      <c r="W293" s="115">
        <f>IF(ConsolGeog[[#This Row],[COUNTY: Sum of districts'' populations '[non additive!']]]=0,0,ConsolGeog[[#This Row],[population]]/ConsolGeog[[#This Row],[COUNTY: Sum of districts'' populations '[non additive!']]])</f>
        <v>1</v>
      </c>
      <c r="X293" s="125">
        <f>ConsolGeog[[#This Row],[COUNTY: Presented CS - 16-17 (2014) '[non additive!']]]*ConsolGeog[[#This Row],[County Stats Distribution Factor]]</f>
        <v>0</v>
      </c>
      <c r="Y293" s="125">
        <f>ConsolGeog[[#This Row],[COUNTY: Presented CS - 16-24 (2014) '[non additive!']]]*ConsolGeog[[#This Row],[County Stats Distribution Factor]]</f>
        <v>0</v>
      </c>
      <c r="Z293" s="125">
        <f>ConsolGeog[[#This Row],[COUNTY: Presented CS - 18-24 (2014) '[non additive!']]]*ConsolGeog[[#This Row],[County Stats Distribution Factor]]</f>
        <v>0</v>
      </c>
      <c r="AA293" s="125">
        <f>ConsolGeog[[#This Row],[COUNTY: Assessed CS - 16-17 (2014) '[non additive!']]]*ConsolGeog[[#This Row],[County Stats Distribution Factor]]</f>
        <v>0</v>
      </c>
      <c r="AB293" s="125">
        <f>ConsolGeog[[#This Row],[COUNTY: Assessed CS - 16-24 (2014) '[non additive!']]]*ConsolGeog[[#This Row],[County Stats Distribution Factor]]</f>
        <v>0</v>
      </c>
      <c r="AC293" s="125">
        <f>ConsolGeog[[#This Row],[COUNTY: Assessed CS - 18-24 (2014) '[non additive!']]]*ConsolGeog[[#This Row],[County Stats Distribution Factor]]</f>
        <v>0</v>
      </c>
      <c r="AD293" s="125" t="str">
        <f>IF(AND(ConsolGeog[[#This Row],[Presented HS - 16-17 (2014)]]+ConsolGeog[[#This Row],[Presented HS - 18-24 (2014)]]&lt;&gt;0,ConsolGeog[[#This Row],[Presented HS - 16-24 (2014)]]&lt;&gt;0),"ERROR","")</f>
        <v/>
      </c>
      <c r="AE293" s="125" t="str">
        <f>IF(AND(ConsolGeog[[#This Row],[Presented CS - 16-17 (2014)]]+ConsolGeog[[#This Row],[Presented CS - 18-24 (2014)]]&lt;&gt;0,ConsolGeog[[#This Row],[Presented CS - 16-24 (2014)]]&lt;&gt;0),"ERROR","")</f>
        <v/>
      </c>
      <c r="AF293" s="125" t="str">
        <f>IF(AND(ConsolGeog[[#This Row],[Assessed HS - 16-17 (2014)]]+ConsolGeog[[#This Row],[Assessed HS - 18-24 (2014)]]&lt;&gt;0,ConsolGeog[[#This Row],[Assessed HS - 16-24 (2014)]]&lt;&gt;0),"ERROR","")</f>
        <v/>
      </c>
      <c r="AG293" s="125" t="str">
        <f>IF(AND(ConsolGeog[[#This Row],[Assessed CS - 16-17 (2014)]]+ConsolGeog[[#This Row],[Assessed CS - 18-24 (2014)]]&lt;&gt;0,ConsolGeog[[#This Row],[Assessed CS - 16-24 (2014)]]&lt;&gt;0),"ERROR","")</f>
        <v/>
      </c>
      <c r="AH293"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4" spans="1:35">
      <c r="A294" s="38" t="s">
        <v>455</v>
      </c>
      <c r="B294" s="38" t="s">
        <v>456</v>
      </c>
      <c r="C294" s="38">
        <v>273790</v>
      </c>
      <c r="D294" s="38">
        <v>15313.61</v>
      </c>
      <c r="E294" s="38" t="s">
        <v>455</v>
      </c>
      <c r="F294" s="116">
        <f>IF(ISERROR(MATCH(ConsolGeog[[#This Row],[lad14cd]],CentrepointSourced[2014 ONS Code],0)),1,"")</f>
        <v>1</v>
      </c>
      <c r="G294" s="113" t="str">
        <f>TRIM(IF(ConsolGeog[[#This Row],[Not in Centre Point Sourced?]]=1,INDEX(LKP_MissingLATypesDQ[TYPE],MATCH(ConsolGeog[[#This Row],[lad14cd]],LKP_MissingLATypesDQ[ONS_CODE],0)),INDEX(CentrepointSourced[LA Type DQ],MATCH(ConsolGeog[[#This Row],[lad14cd]],CentrepointSourced[2014 ONS Code],0))))</f>
        <v>Unitary</v>
      </c>
      <c r="H294" s="117" t="str">
        <f>IF(OR(ConsolGeog[[#This Row],[LA Type]]="Unitary",ConsolGeog[[#This Row],[LA Type]]="District"),"England",INDEX(CentrepointSourced[Country],MATCH(ConsolGeog[[#This Row],[lad14cd]],CentrepointSourced[2014 ONS Code],0)))</f>
        <v>England</v>
      </c>
      <c r="I29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Sefton</v>
      </c>
      <c r="J294" s="114">
        <f>SUMIFS(CentrepointSourced[Presented HS - 16-17],CentrepointSourced[2014 ONS Code],ConsolGeog[[#This Row],[lad14cd]],CentrepointSourced[Year],2014)</f>
        <v>0</v>
      </c>
      <c r="K294" s="114">
        <f>SUMIFS(CentrepointSourced[Presented HS - 16-24],CentrepointSourced[2014 ONS Code],ConsolGeog[[#This Row],[lad14cd]],CentrepointSourced[Year],2014)</f>
        <v>0</v>
      </c>
      <c r="L294" s="114">
        <f>SUMIFS(CentrepointSourced[Presented HS - 18-24],CentrepointSourced[2014 ONS Code],ConsolGeog[[#This Row],[lad14cd]],CentrepointSourced[Year],2014)</f>
        <v>0</v>
      </c>
      <c r="M294" s="114">
        <f>SUMIFS(CentrepointSourced[Assessed HS - 16-17],CentrepointSourced[2014 ONS Code],ConsolGeog[[#This Row],[lad14cd]],CentrepointSourced[Year],2014)</f>
        <v>0</v>
      </c>
      <c r="N294" s="114">
        <f>SUMIFS(CentrepointSourced[Assessed HS - 16-24],CentrepointSourced[2014 ONS Code],ConsolGeog[[#This Row],[lad14cd]],CentrepointSourced[Year],2014)</f>
        <v>0</v>
      </c>
      <c r="O294" s="114">
        <f>SUMIFS(CentrepointSourced[Assessed HS - 18-24],CentrepointSourced[2014 ONS Code],ConsolGeog[[#This Row],[lad14cd]],CentrepointSourced[Year],2014)</f>
        <v>0</v>
      </c>
      <c r="P294" s="114">
        <f>SUMIFS(CentrepointSourced[Presented CS - 16-17],CentrepointSourced[Local Authority DQ],ConsolGeog[[#This Row],[County Name]],CentrepointSourced[Year],2014)</f>
        <v>0</v>
      </c>
      <c r="Q294" s="114">
        <f>SUMIFS(CentrepointSourced[Presented CS - 16-24],CentrepointSourced[Local Authority DQ],ConsolGeog[[#This Row],[County Name]],CentrepointSourced[Year],2014)</f>
        <v>0</v>
      </c>
      <c r="R294" s="114">
        <f>SUMIFS(CentrepointSourced[Presented CS - 18-24],CentrepointSourced[Local Authority DQ],ConsolGeog[[#This Row],[County Name]],CentrepointSourced[Year],2014)</f>
        <v>0</v>
      </c>
      <c r="S294" s="114">
        <f>SUMIFS(CentrepointSourced[Assessed CS - 16-17],CentrepointSourced[Local Authority DQ],ConsolGeog[[#This Row],[County Name]],CentrepointSourced[Year],2014)</f>
        <v>0</v>
      </c>
      <c r="T294" s="114">
        <f>SUMIFS(CentrepointSourced[Assessed CS - 16-24],CentrepointSourced[Local Authority DQ],ConsolGeog[[#This Row],[County Name]],CentrepointSourced[Year],2014)</f>
        <v>0</v>
      </c>
      <c r="U294" s="114">
        <f>SUMIFS(CentrepointSourced[Assessed CS - 18-24],CentrepointSourced[Local Authority DQ],ConsolGeog[[#This Row],[County Name]],CentrepointSourced[Year],2014)</f>
        <v>0</v>
      </c>
      <c r="V294" s="114">
        <f>IF(ConsolGeog[[#This Row],[LA Type]]="District",SUMIFS(ConsolGeog[population],ConsolGeog[LA Type],"District",ConsolGeog[County Name],ConsolGeog[[#This Row],[County Name]]),IF(ConsolGeog[[#This Row],[LA Type]]="Unitary",ConsolGeog[[#This Row],[population]],0))</f>
        <v>273790</v>
      </c>
      <c r="W294" s="115">
        <f>IF(ConsolGeog[[#This Row],[COUNTY: Sum of districts'' populations '[non additive!']]]=0,0,ConsolGeog[[#This Row],[population]]/ConsolGeog[[#This Row],[COUNTY: Sum of districts'' populations '[non additive!']]])</f>
        <v>1</v>
      </c>
      <c r="X294" s="125">
        <f>ConsolGeog[[#This Row],[COUNTY: Presented CS - 16-17 (2014) '[non additive!']]]*ConsolGeog[[#This Row],[County Stats Distribution Factor]]</f>
        <v>0</v>
      </c>
      <c r="Y294" s="125">
        <f>ConsolGeog[[#This Row],[COUNTY: Presented CS - 16-24 (2014) '[non additive!']]]*ConsolGeog[[#This Row],[County Stats Distribution Factor]]</f>
        <v>0</v>
      </c>
      <c r="Z294" s="125">
        <f>ConsolGeog[[#This Row],[COUNTY: Presented CS - 18-24 (2014) '[non additive!']]]*ConsolGeog[[#This Row],[County Stats Distribution Factor]]</f>
        <v>0</v>
      </c>
      <c r="AA294" s="125">
        <f>ConsolGeog[[#This Row],[COUNTY: Assessed CS - 16-17 (2014) '[non additive!']]]*ConsolGeog[[#This Row],[County Stats Distribution Factor]]</f>
        <v>0</v>
      </c>
      <c r="AB294" s="125">
        <f>ConsolGeog[[#This Row],[COUNTY: Assessed CS - 16-24 (2014) '[non additive!']]]*ConsolGeog[[#This Row],[County Stats Distribution Factor]]</f>
        <v>0</v>
      </c>
      <c r="AC294" s="125">
        <f>ConsolGeog[[#This Row],[COUNTY: Assessed CS - 18-24 (2014) '[non additive!']]]*ConsolGeog[[#This Row],[County Stats Distribution Factor]]</f>
        <v>0</v>
      </c>
      <c r="AD294" s="125" t="str">
        <f>IF(AND(ConsolGeog[[#This Row],[Presented HS - 16-17 (2014)]]+ConsolGeog[[#This Row],[Presented HS - 18-24 (2014)]]&lt;&gt;0,ConsolGeog[[#This Row],[Presented HS - 16-24 (2014)]]&lt;&gt;0),"ERROR","")</f>
        <v/>
      </c>
      <c r="AE294" s="125" t="str">
        <f>IF(AND(ConsolGeog[[#This Row],[Presented CS - 16-17 (2014)]]+ConsolGeog[[#This Row],[Presented CS - 18-24 (2014)]]&lt;&gt;0,ConsolGeog[[#This Row],[Presented CS - 16-24 (2014)]]&lt;&gt;0),"ERROR","")</f>
        <v/>
      </c>
      <c r="AF294" s="125" t="str">
        <f>IF(AND(ConsolGeog[[#This Row],[Assessed HS - 16-17 (2014)]]+ConsolGeog[[#This Row],[Assessed HS - 18-24 (2014)]]&lt;&gt;0,ConsolGeog[[#This Row],[Assessed HS - 16-24 (2014)]]&lt;&gt;0),"ERROR","")</f>
        <v/>
      </c>
      <c r="AG294" s="125" t="str">
        <f>IF(AND(ConsolGeog[[#This Row],[Assessed CS - 16-17 (2014)]]+ConsolGeog[[#This Row],[Assessed CS - 18-24 (2014)]]&lt;&gt;0,ConsolGeog[[#This Row],[Assessed CS - 16-24 (2014)]]&lt;&gt;0),"ERROR","")</f>
        <v/>
      </c>
      <c r="AH294"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5" spans="1:35" ht="15" customHeight="1">
      <c r="A295" s="38" t="s">
        <v>454</v>
      </c>
      <c r="B295" s="38" t="s">
        <v>207</v>
      </c>
      <c r="C295" s="38">
        <v>254926</v>
      </c>
      <c r="D295" s="38">
        <v>2958.85</v>
      </c>
      <c r="E295" s="38" t="s">
        <v>454</v>
      </c>
      <c r="F295" s="116" t="str">
        <f>IF(ISERROR(MATCH(ConsolGeog[[#This Row],[lad14cd]],CentrepointSourced[2014 ONS Code],0)),1,"")</f>
        <v/>
      </c>
      <c r="G295" s="113" t="str">
        <f>TRIM(IF(ConsolGeog[[#This Row],[Not in Centre Point Sourced?]]=1,INDEX(LKP_MissingLATypesDQ[TYPE],MATCH(ConsolGeog[[#This Row],[lad14cd]],LKP_MissingLATypesDQ[ONS_CODE],0)),INDEX(CentrepointSourced[LA Type DQ],MATCH(ConsolGeog[[#This Row],[lad14cd]],CentrepointSourced[2014 ONS Code],0))))</f>
        <v>Unitary</v>
      </c>
      <c r="H295" s="117" t="str">
        <f>IF(OR(ConsolGeog[[#This Row],[LA Type]]="Unitary",ConsolGeog[[#This Row],[LA Type]]="District"),"England",INDEX(CentrepointSourced[Country],MATCH(ConsolGeog[[#This Row],[lad14cd]],CentrepointSourced[2014 ONS Code],0)))</f>
        <v>England</v>
      </c>
      <c r="I29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Haringey</v>
      </c>
      <c r="J295" s="114">
        <f>SUMIFS(CentrepointSourced[Presented HS - 16-17],CentrepointSourced[2014 ONS Code],ConsolGeog[[#This Row],[lad14cd]],CentrepointSourced[Year],2014)</f>
        <v>18</v>
      </c>
      <c r="K295" s="114">
        <f>SUMIFS(CentrepointSourced[Presented HS - 16-24],CentrepointSourced[2014 ONS Code],ConsolGeog[[#This Row],[lad14cd]],CentrepointSourced[Year],2014)</f>
        <v>0</v>
      </c>
      <c r="L295" s="114">
        <f>SUMIFS(CentrepointSourced[Presented HS - 18-24],CentrepointSourced[2014 ONS Code],ConsolGeog[[#This Row],[lad14cd]],CentrepointSourced[Year],2014)</f>
        <v>338</v>
      </c>
      <c r="M295" s="114">
        <f>SUMIFS(CentrepointSourced[Assessed HS - 16-17],CentrepointSourced[2014 ONS Code],ConsolGeog[[#This Row],[lad14cd]],CentrepointSourced[Year],2014)</f>
        <v>17</v>
      </c>
      <c r="N295" s="114">
        <f>SUMIFS(CentrepointSourced[Assessed HS - 16-24],CentrepointSourced[2014 ONS Code],ConsolGeog[[#This Row],[lad14cd]],CentrepointSourced[Year],2014)</f>
        <v>0</v>
      </c>
      <c r="O295" s="114">
        <f>SUMIFS(CentrepointSourced[Assessed HS - 18-24],CentrepointSourced[2014 ONS Code],ConsolGeog[[#This Row],[lad14cd]],CentrepointSourced[Year],2014)</f>
        <v>176</v>
      </c>
      <c r="P295" s="114">
        <f>SUMIFS(CentrepointSourced[Presented CS - 16-17],CentrepointSourced[Local Authority DQ],ConsolGeog[[#This Row],[County Name]],CentrepointSourced[Year],2014)</f>
        <v>0</v>
      </c>
      <c r="Q295" s="114">
        <f>SUMIFS(CentrepointSourced[Presented CS - 16-24],CentrepointSourced[Local Authority DQ],ConsolGeog[[#This Row],[County Name]],CentrepointSourced[Year],2014)</f>
        <v>0</v>
      </c>
      <c r="R295" s="114">
        <f>SUMIFS(CentrepointSourced[Presented CS - 18-24],CentrepointSourced[Local Authority DQ],ConsolGeog[[#This Row],[County Name]],CentrepointSourced[Year],2014)</f>
        <v>0</v>
      </c>
      <c r="S295" s="114">
        <f>SUMIFS(CentrepointSourced[Assessed CS - 16-17],CentrepointSourced[Local Authority DQ],ConsolGeog[[#This Row],[County Name]],CentrepointSourced[Year],2014)</f>
        <v>0</v>
      </c>
      <c r="T295" s="114">
        <f>SUMIFS(CentrepointSourced[Assessed CS - 16-24],CentrepointSourced[Local Authority DQ],ConsolGeog[[#This Row],[County Name]],CentrepointSourced[Year],2014)</f>
        <v>0</v>
      </c>
      <c r="U295" s="114">
        <f>SUMIFS(CentrepointSourced[Assessed CS - 18-24],CentrepointSourced[Local Authority DQ],ConsolGeog[[#This Row],[County Name]],CentrepointSourced[Year],2014)</f>
        <v>0</v>
      </c>
      <c r="V295" s="114">
        <f>IF(ConsolGeog[[#This Row],[LA Type]]="District",SUMIFS(ConsolGeog[population],ConsolGeog[LA Type],"District",ConsolGeog[County Name],ConsolGeog[[#This Row],[County Name]]),IF(ConsolGeog[[#This Row],[LA Type]]="Unitary",ConsolGeog[[#This Row],[population]],0))</f>
        <v>254926</v>
      </c>
      <c r="W295" s="115">
        <f>IF(ConsolGeog[[#This Row],[COUNTY: Sum of districts'' populations '[non additive!']]]=0,0,ConsolGeog[[#This Row],[population]]/ConsolGeog[[#This Row],[COUNTY: Sum of districts'' populations '[non additive!']]])</f>
        <v>1</v>
      </c>
      <c r="X295" s="125">
        <f>ConsolGeog[[#This Row],[COUNTY: Presented CS - 16-17 (2014) '[non additive!']]]*ConsolGeog[[#This Row],[County Stats Distribution Factor]]</f>
        <v>0</v>
      </c>
      <c r="Y295" s="125">
        <f>ConsolGeog[[#This Row],[COUNTY: Presented CS - 16-24 (2014) '[non additive!']]]*ConsolGeog[[#This Row],[County Stats Distribution Factor]]</f>
        <v>0</v>
      </c>
      <c r="Z295" s="125">
        <f>ConsolGeog[[#This Row],[COUNTY: Presented CS - 18-24 (2014) '[non additive!']]]*ConsolGeog[[#This Row],[County Stats Distribution Factor]]</f>
        <v>0</v>
      </c>
      <c r="AA295" s="125">
        <f>ConsolGeog[[#This Row],[COUNTY: Assessed CS - 16-17 (2014) '[non additive!']]]*ConsolGeog[[#This Row],[County Stats Distribution Factor]]</f>
        <v>0</v>
      </c>
      <c r="AB295" s="125">
        <f>ConsolGeog[[#This Row],[COUNTY: Assessed CS - 16-24 (2014) '[non additive!']]]*ConsolGeog[[#This Row],[County Stats Distribution Factor]]</f>
        <v>0</v>
      </c>
      <c r="AC295" s="125">
        <f>ConsolGeog[[#This Row],[COUNTY: Assessed CS - 18-24 (2014) '[non additive!']]]*ConsolGeog[[#This Row],[County Stats Distribution Factor]]</f>
        <v>0</v>
      </c>
      <c r="AD295" s="125" t="str">
        <f>IF(AND(ConsolGeog[[#This Row],[Presented HS - 16-17 (2014)]]+ConsolGeog[[#This Row],[Presented HS - 18-24 (2014)]]&lt;&gt;0,ConsolGeog[[#This Row],[Presented HS - 16-24 (2014)]]&lt;&gt;0),"ERROR","")</f>
        <v/>
      </c>
      <c r="AE295" s="125" t="str">
        <f>IF(AND(ConsolGeog[[#This Row],[Presented CS - 16-17 (2014)]]+ConsolGeog[[#This Row],[Presented CS - 18-24 (2014)]]&lt;&gt;0,ConsolGeog[[#This Row],[Presented CS - 16-24 (2014)]]&lt;&gt;0),"ERROR","")</f>
        <v/>
      </c>
      <c r="AF295" s="125" t="str">
        <f>IF(AND(ConsolGeog[[#This Row],[Assessed HS - 16-17 (2014)]]+ConsolGeog[[#This Row],[Assessed HS - 18-24 (2014)]]&lt;&gt;0,ConsolGeog[[#This Row],[Assessed HS - 16-24 (2014)]]&lt;&gt;0),"ERROR","")</f>
        <v/>
      </c>
      <c r="AG295" s="125" t="str">
        <f>IF(AND(ConsolGeog[[#This Row],[Assessed CS - 16-17 (2014)]]+ConsolGeog[[#This Row],[Assessed CS - 18-24 (2014)]]&lt;&gt;0,ConsolGeog[[#This Row],[Assessed CS - 16-24 (2014)]]&lt;&gt;0),"ERROR","")</f>
        <v/>
      </c>
      <c r="AH295"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6" spans="1:35">
      <c r="A296" s="38" t="s">
        <v>453</v>
      </c>
      <c r="B296" s="38" t="s">
        <v>33</v>
      </c>
      <c r="C296" s="38">
        <v>178806</v>
      </c>
      <c r="D296" s="38">
        <v>27745.02</v>
      </c>
      <c r="E296" s="38" t="s">
        <v>453</v>
      </c>
      <c r="F296" s="116" t="str">
        <f>IF(ISERROR(MATCH(ConsolGeog[[#This Row],[lad14cd]],CentrepointSourced[2014 ONS Code],0)),1,"")</f>
        <v/>
      </c>
      <c r="G296" s="113" t="str">
        <f>TRIM(IF(ConsolGeog[[#This Row],[Not in Centre Point Sourced?]]=1,INDEX(LKP_MissingLATypesDQ[TYPE],MATCH(ConsolGeog[[#This Row],[lad14cd]],LKP_MissingLATypesDQ[ONS_CODE],0)),INDEX(CentrepointSourced[LA Type DQ],MATCH(ConsolGeog[[#This Row],[lad14cd]],CentrepointSourced[2014 ONS Code],0))))</f>
        <v>Local Authority</v>
      </c>
      <c r="H296" s="117" t="str">
        <f>IF(OR(ConsolGeog[[#This Row],[LA Type]]="Unitary",ConsolGeog[[#This Row],[LA Type]]="District"),"England",INDEX(CentrepointSourced[Country],MATCH(ConsolGeog[[#This Row],[lad14cd]],CentrepointSourced[2014 ONS Code],0)))</f>
        <v>Wales</v>
      </c>
      <c r="I29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296" s="114">
        <f>SUMIFS(CentrepointSourced[Presented HS - 16-17],CentrepointSourced[2014 ONS Code],ConsolGeog[[#This Row],[lad14cd]],CentrepointSourced[Year],2014)</f>
        <v>0</v>
      </c>
      <c r="K296" s="114">
        <f>SUMIFS(CentrepointSourced[Presented HS - 16-24],CentrepointSourced[2014 ONS Code],ConsolGeog[[#This Row],[lad14cd]],CentrepointSourced[Year],2014)</f>
        <v>0</v>
      </c>
      <c r="L296" s="114">
        <f>SUMIFS(CentrepointSourced[Presented HS - 18-24],CentrepointSourced[2014 ONS Code],ConsolGeog[[#This Row],[lad14cd]],CentrepointSourced[Year],2014)</f>
        <v>0</v>
      </c>
      <c r="M296" s="114">
        <f>SUMIFS(CentrepointSourced[Assessed HS - 16-17],CentrepointSourced[2014 ONS Code],ConsolGeog[[#This Row],[lad14cd]],CentrepointSourced[Year],2014)</f>
        <v>0</v>
      </c>
      <c r="N296" s="114">
        <f>SUMIFS(CentrepointSourced[Assessed HS - 16-24],CentrepointSourced[2014 ONS Code],ConsolGeog[[#This Row],[lad14cd]],CentrepointSourced[Year],2014)</f>
        <v>0</v>
      </c>
      <c r="O296" s="114">
        <f>SUMIFS(CentrepointSourced[Assessed HS - 18-24],CentrepointSourced[2014 ONS Code],ConsolGeog[[#This Row],[lad14cd]],CentrepointSourced[Year],2014)</f>
        <v>0</v>
      </c>
      <c r="P296" s="114">
        <f>SUMIFS(CentrepointSourced[Presented CS - 16-17],CentrepointSourced[Local Authority DQ],ConsolGeog[[#This Row],[County Name]],CentrepointSourced[Year],2014)</f>
        <v>0</v>
      </c>
      <c r="Q296" s="114">
        <f>SUMIFS(CentrepointSourced[Presented CS - 16-24],CentrepointSourced[Local Authority DQ],ConsolGeog[[#This Row],[County Name]],CentrepointSourced[Year],2014)</f>
        <v>0</v>
      </c>
      <c r="R296" s="114">
        <f>SUMIFS(CentrepointSourced[Presented CS - 18-24],CentrepointSourced[Local Authority DQ],ConsolGeog[[#This Row],[County Name]],CentrepointSourced[Year],2014)</f>
        <v>0</v>
      </c>
      <c r="S296" s="114">
        <f>SUMIFS(CentrepointSourced[Assessed CS - 16-17],CentrepointSourced[Local Authority DQ],ConsolGeog[[#This Row],[County Name]],CentrepointSourced[Year],2014)</f>
        <v>0</v>
      </c>
      <c r="T296" s="114">
        <f>SUMIFS(CentrepointSourced[Assessed CS - 16-24],CentrepointSourced[Local Authority DQ],ConsolGeog[[#This Row],[County Name]],CentrepointSourced[Year],2014)</f>
        <v>0</v>
      </c>
      <c r="U296" s="114">
        <f>SUMIFS(CentrepointSourced[Assessed CS - 18-24],CentrepointSourced[Local Authority DQ],ConsolGeog[[#This Row],[County Name]],CentrepointSourced[Year],2014)</f>
        <v>0</v>
      </c>
      <c r="V296" s="114">
        <f>IF(ConsolGeog[[#This Row],[LA Type]]="District",SUMIFS(ConsolGeog[population],ConsolGeog[LA Type],"District",ConsolGeog[County Name],ConsolGeog[[#This Row],[County Name]]),IF(ConsolGeog[[#This Row],[LA Type]]="Unitary",ConsolGeog[[#This Row],[population]],0))</f>
        <v>0</v>
      </c>
      <c r="W296" s="115">
        <f>IF(ConsolGeog[[#This Row],[COUNTY: Sum of districts'' populations '[non additive!']]]=0,0,ConsolGeog[[#This Row],[population]]/ConsolGeog[[#This Row],[COUNTY: Sum of districts'' populations '[non additive!']]])</f>
        <v>0</v>
      </c>
      <c r="X296" s="125">
        <f>ConsolGeog[[#This Row],[COUNTY: Presented CS - 16-17 (2014) '[non additive!']]]*ConsolGeog[[#This Row],[County Stats Distribution Factor]]</f>
        <v>0</v>
      </c>
      <c r="Y296" s="125">
        <f>ConsolGeog[[#This Row],[COUNTY: Presented CS - 16-24 (2014) '[non additive!']]]*ConsolGeog[[#This Row],[County Stats Distribution Factor]]</f>
        <v>0</v>
      </c>
      <c r="Z296" s="125">
        <f>ConsolGeog[[#This Row],[COUNTY: Presented CS - 18-24 (2014) '[non additive!']]]*ConsolGeog[[#This Row],[County Stats Distribution Factor]]</f>
        <v>0</v>
      </c>
      <c r="AA296" s="125">
        <f>ConsolGeog[[#This Row],[COUNTY: Assessed CS - 16-17 (2014) '[non additive!']]]*ConsolGeog[[#This Row],[County Stats Distribution Factor]]</f>
        <v>0</v>
      </c>
      <c r="AB296" s="125">
        <f>ConsolGeog[[#This Row],[COUNTY: Assessed CS - 16-24 (2014) '[non additive!']]]*ConsolGeog[[#This Row],[County Stats Distribution Factor]]</f>
        <v>0</v>
      </c>
      <c r="AC296" s="125">
        <f>ConsolGeog[[#This Row],[COUNTY: Assessed CS - 18-24 (2014) '[non additive!']]]*ConsolGeog[[#This Row],[County Stats Distribution Factor]]</f>
        <v>0</v>
      </c>
      <c r="AD296" s="125" t="str">
        <f>IF(AND(ConsolGeog[[#This Row],[Presented HS - 16-17 (2014)]]+ConsolGeog[[#This Row],[Presented HS - 18-24 (2014)]]&lt;&gt;0,ConsolGeog[[#This Row],[Presented HS - 16-24 (2014)]]&lt;&gt;0),"ERROR","")</f>
        <v/>
      </c>
      <c r="AE296" s="125" t="str">
        <f>IF(AND(ConsolGeog[[#This Row],[Presented CS - 16-17 (2014)]]+ConsolGeog[[#This Row],[Presented CS - 18-24 (2014)]]&lt;&gt;0,ConsolGeog[[#This Row],[Presented CS - 16-24 (2014)]]&lt;&gt;0),"ERROR","")</f>
        <v/>
      </c>
      <c r="AF296" s="125" t="str">
        <f>IF(AND(ConsolGeog[[#This Row],[Assessed HS - 16-17 (2014)]]+ConsolGeog[[#This Row],[Assessed HS - 18-24 (2014)]]&lt;&gt;0,ConsolGeog[[#This Row],[Assessed HS - 16-24 (2014)]]&lt;&gt;0),"ERROR","")</f>
        <v/>
      </c>
      <c r="AG296" s="125" t="str">
        <f>IF(AND(ConsolGeog[[#This Row],[Assessed CS - 16-17 (2014)]]+ConsolGeog[[#This Row],[Assessed CS - 18-24 (2014)]]&lt;&gt;0,ConsolGeog[[#This Row],[Assessed CS - 16-24 (2014)]]&lt;&gt;0),"ERROR","")</f>
        <v/>
      </c>
      <c r="AH296"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7" spans="1:35" ht="15" customHeight="1">
      <c r="A297" s="38" t="s">
        <v>452</v>
      </c>
      <c r="B297" s="38" t="s">
        <v>205</v>
      </c>
      <c r="C297" s="38">
        <v>319783</v>
      </c>
      <c r="D297" s="38">
        <v>15704.94</v>
      </c>
      <c r="E297" s="38" t="s">
        <v>452</v>
      </c>
      <c r="F297" s="116" t="str">
        <f>IF(ISERROR(MATCH(ConsolGeog[[#This Row],[lad14cd]],CentrepointSourced[2014 ONS Code],0)),1,"")</f>
        <v/>
      </c>
      <c r="G297" s="113" t="str">
        <f>TRIM(IF(ConsolGeog[[#This Row],[Not in Centre Point Sourced?]]=1,INDEX(LKP_MissingLATypesDQ[TYPE],MATCH(ConsolGeog[[#This Row],[lad14cd]],LKP_MissingLATypesDQ[ONS_CODE],0)),INDEX(CentrepointSourced[LA Type DQ],MATCH(ConsolGeog[[#This Row],[lad14cd]],CentrepointSourced[2014 ONS Code],0))))</f>
        <v>Unitary</v>
      </c>
      <c r="H297" s="117" t="str">
        <f>IF(OR(ConsolGeog[[#This Row],[LA Type]]="Unitary",ConsolGeog[[#This Row],[LA Type]]="District"),"England",INDEX(CentrepointSourced[Country],MATCH(ConsolGeog[[#This Row],[lad14cd]],CentrepointSourced[2014 ONS Code],0)))</f>
        <v>England</v>
      </c>
      <c r="I29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Wirral</v>
      </c>
      <c r="J297" s="114">
        <f>SUMIFS(CentrepointSourced[Presented HS - 16-17],CentrepointSourced[2014 ONS Code],ConsolGeog[[#This Row],[lad14cd]],CentrepointSourced[Year],2014)</f>
        <v>0</v>
      </c>
      <c r="K297" s="114">
        <f>SUMIFS(CentrepointSourced[Presented HS - 16-24],CentrepointSourced[2014 ONS Code],ConsolGeog[[#This Row],[lad14cd]],CentrepointSourced[Year],2014)</f>
        <v>0</v>
      </c>
      <c r="L297" s="114">
        <f>SUMIFS(CentrepointSourced[Presented HS - 18-24],CentrepointSourced[2014 ONS Code],ConsolGeog[[#This Row],[lad14cd]],CentrepointSourced[Year],2014)</f>
        <v>448</v>
      </c>
      <c r="M297" s="114">
        <f>SUMIFS(CentrepointSourced[Assessed HS - 16-17],CentrepointSourced[2014 ONS Code],ConsolGeog[[#This Row],[lad14cd]],CentrepointSourced[Year],2014)</f>
        <v>0</v>
      </c>
      <c r="N297" s="114">
        <f>SUMIFS(CentrepointSourced[Assessed HS - 16-24],CentrepointSourced[2014 ONS Code],ConsolGeog[[#This Row],[lad14cd]],CentrepointSourced[Year],2014)</f>
        <v>0</v>
      </c>
      <c r="O297" s="114">
        <f>SUMIFS(CentrepointSourced[Assessed HS - 18-24],CentrepointSourced[2014 ONS Code],ConsolGeog[[#This Row],[lad14cd]],CentrepointSourced[Year],2014)</f>
        <v>36</v>
      </c>
      <c r="P297" s="114">
        <f>SUMIFS(CentrepointSourced[Presented CS - 16-17],CentrepointSourced[Local Authority DQ],ConsolGeog[[#This Row],[County Name]],CentrepointSourced[Year],2014)</f>
        <v>0</v>
      </c>
      <c r="Q297" s="114">
        <f>SUMIFS(CentrepointSourced[Presented CS - 16-24],CentrepointSourced[Local Authority DQ],ConsolGeog[[#This Row],[County Name]],CentrepointSourced[Year],2014)</f>
        <v>0</v>
      </c>
      <c r="R297" s="114">
        <f>SUMIFS(CentrepointSourced[Presented CS - 18-24],CentrepointSourced[Local Authority DQ],ConsolGeog[[#This Row],[County Name]],CentrepointSourced[Year],2014)</f>
        <v>0</v>
      </c>
      <c r="S297" s="114">
        <f>SUMIFS(CentrepointSourced[Assessed CS - 16-17],CentrepointSourced[Local Authority DQ],ConsolGeog[[#This Row],[County Name]],CentrepointSourced[Year],2014)</f>
        <v>0</v>
      </c>
      <c r="T297" s="114">
        <f>SUMIFS(CentrepointSourced[Assessed CS - 16-24],CentrepointSourced[Local Authority DQ],ConsolGeog[[#This Row],[County Name]],CentrepointSourced[Year],2014)</f>
        <v>0</v>
      </c>
      <c r="U297" s="114">
        <f>SUMIFS(CentrepointSourced[Assessed CS - 18-24],CentrepointSourced[Local Authority DQ],ConsolGeog[[#This Row],[County Name]],CentrepointSourced[Year],2014)</f>
        <v>0</v>
      </c>
      <c r="V297" s="114">
        <f>IF(ConsolGeog[[#This Row],[LA Type]]="District",SUMIFS(ConsolGeog[population],ConsolGeog[LA Type],"District",ConsolGeog[County Name],ConsolGeog[[#This Row],[County Name]]),IF(ConsolGeog[[#This Row],[LA Type]]="Unitary",ConsolGeog[[#This Row],[population]],0))</f>
        <v>319783</v>
      </c>
      <c r="W297" s="115">
        <f>IF(ConsolGeog[[#This Row],[COUNTY: Sum of districts'' populations '[non additive!']]]=0,0,ConsolGeog[[#This Row],[population]]/ConsolGeog[[#This Row],[COUNTY: Sum of districts'' populations '[non additive!']]])</f>
        <v>1</v>
      </c>
      <c r="X297" s="125">
        <f>ConsolGeog[[#This Row],[COUNTY: Presented CS - 16-17 (2014) '[non additive!']]]*ConsolGeog[[#This Row],[County Stats Distribution Factor]]</f>
        <v>0</v>
      </c>
      <c r="Y297" s="125">
        <f>ConsolGeog[[#This Row],[COUNTY: Presented CS - 16-24 (2014) '[non additive!']]]*ConsolGeog[[#This Row],[County Stats Distribution Factor]]</f>
        <v>0</v>
      </c>
      <c r="Z297" s="125">
        <f>ConsolGeog[[#This Row],[COUNTY: Presented CS - 18-24 (2014) '[non additive!']]]*ConsolGeog[[#This Row],[County Stats Distribution Factor]]</f>
        <v>0</v>
      </c>
      <c r="AA297" s="125">
        <f>ConsolGeog[[#This Row],[COUNTY: Assessed CS - 16-17 (2014) '[non additive!']]]*ConsolGeog[[#This Row],[County Stats Distribution Factor]]</f>
        <v>0</v>
      </c>
      <c r="AB297" s="125">
        <f>ConsolGeog[[#This Row],[COUNTY: Assessed CS - 16-24 (2014) '[non additive!']]]*ConsolGeog[[#This Row],[County Stats Distribution Factor]]</f>
        <v>0</v>
      </c>
      <c r="AC297" s="125">
        <f>ConsolGeog[[#This Row],[COUNTY: Assessed CS - 18-24 (2014) '[non additive!']]]*ConsolGeog[[#This Row],[County Stats Distribution Factor]]</f>
        <v>0</v>
      </c>
      <c r="AD297" s="125" t="str">
        <f>IF(AND(ConsolGeog[[#This Row],[Presented HS - 16-17 (2014)]]+ConsolGeog[[#This Row],[Presented HS - 18-24 (2014)]]&lt;&gt;0,ConsolGeog[[#This Row],[Presented HS - 16-24 (2014)]]&lt;&gt;0),"ERROR","")</f>
        <v/>
      </c>
      <c r="AE297" s="125" t="str">
        <f>IF(AND(ConsolGeog[[#This Row],[Presented CS - 16-17 (2014)]]+ConsolGeog[[#This Row],[Presented CS - 18-24 (2014)]]&lt;&gt;0,ConsolGeog[[#This Row],[Presented CS - 16-24 (2014)]]&lt;&gt;0),"ERROR","")</f>
        <v/>
      </c>
      <c r="AF297" s="125" t="str">
        <f>IF(AND(ConsolGeog[[#This Row],[Assessed HS - 16-17 (2014)]]+ConsolGeog[[#This Row],[Assessed HS - 18-24 (2014)]]&lt;&gt;0,ConsolGeog[[#This Row],[Assessed HS - 16-24 (2014)]]&lt;&gt;0),"ERROR","")</f>
        <v/>
      </c>
      <c r="AG297" s="125" t="str">
        <f>IF(AND(ConsolGeog[[#This Row],[Assessed CS - 16-17 (2014)]]+ConsolGeog[[#This Row],[Assessed CS - 18-24 (2014)]]&lt;&gt;0,ConsolGeog[[#This Row],[Assessed CS - 16-24 (2014)]]&lt;&gt;0),"ERROR","")</f>
        <v/>
      </c>
      <c r="AH297"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8" spans="1:35" ht="15" customHeight="1">
      <c r="A298" s="38" t="s">
        <v>451</v>
      </c>
      <c r="B298" s="38" t="s">
        <v>201</v>
      </c>
      <c r="C298" s="38">
        <v>231221</v>
      </c>
      <c r="D298" s="38">
        <v>32905.31</v>
      </c>
      <c r="E298" s="38" t="s">
        <v>451</v>
      </c>
      <c r="F298" s="116" t="str">
        <f>IF(ISERROR(MATCH(ConsolGeog[[#This Row],[lad14cd]],CentrepointSourced[2014 ONS Code],0)),1,"")</f>
        <v/>
      </c>
      <c r="G298" s="113" t="str">
        <f>TRIM(IF(ConsolGeog[[#This Row],[Not in Centre Point Sourced?]]=1,INDEX(LKP_MissingLATypesDQ[TYPE],MATCH(ConsolGeog[[#This Row],[lad14cd]],LKP_MissingLATypesDQ[ONS_CODE],0)),INDEX(CentrepointSourced[LA Type DQ],MATCH(ConsolGeog[[#This Row],[lad14cd]],CentrepointSourced[2014 ONS Code],0))))</f>
        <v>Unitary</v>
      </c>
      <c r="H298" s="117" t="str">
        <f>IF(OR(ConsolGeog[[#This Row],[LA Type]]="Unitary",ConsolGeog[[#This Row],[LA Type]]="District"),"England",INDEX(CentrepointSourced[Country],MATCH(ConsolGeog[[#This Row],[lad14cd]],CentrepointSourced[2014 ONS Code],0)))</f>
        <v>England</v>
      </c>
      <c r="I29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Barnsley</v>
      </c>
      <c r="J298" s="114">
        <f>SUMIFS(CentrepointSourced[Presented HS - 16-17],CentrepointSourced[2014 ONS Code],ConsolGeog[[#This Row],[lad14cd]],CentrepointSourced[Year],2014)</f>
        <v>9</v>
      </c>
      <c r="K298" s="114">
        <f>SUMIFS(CentrepointSourced[Presented HS - 16-24],CentrepointSourced[2014 ONS Code],ConsolGeog[[#This Row],[lad14cd]],CentrepointSourced[Year],2014)</f>
        <v>0</v>
      </c>
      <c r="L298" s="114">
        <f>SUMIFS(CentrepointSourced[Presented HS - 18-24],CentrepointSourced[2014 ONS Code],ConsolGeog[[#This Row],[lad14cd]],CentrepointSourced[Year],2014)</f>
        <v>100</v>
      </c>
      <c r="M298" s="114">
        <f>SUMIFS(CentrepointSourced[Assessed HS - 16-17],CentrepointSourced[2014 ONS Code],ConsolGeog[[#This Row],[lad14cd]],CentrepointSourced[Year],2014)</f>
        <v>9</v>
      </c>
      <c r="N298" s="114">
        <f>SUMIFS(CentrepointSourced[Assessed HS - 16-24],CentrepointSourced[2014 ONS Code],ConsolGeog[[#This Row],[lad14cd]],CentrepointSourced[Year],2014)</f>
        <v>0</v>
      </c>
      <c r="O298" s="114">
        <f>SUMIFS(CentrepointSourced[Assessed HS - 18-24],CentrepointSourced[2014 ONS Code],ConsolGeog[[#This Row],[lad14cd]],CentrepointSourced[Year],2014)</f>
        <v>98</v>
      </c>
      <c r="P298" s="114">
        <f>SUMIFS(CentrepointSourced[Presented CS - 16-17],CentrepointSourced[Local Authority DQ],ConsolGeog[[#This Row],[County Name]],CentrepointSourced[Year],2014)</f>
        <v>0</v>
      </c>
      <c r="Q298" s="114">
        <f>SUMIFS(CentrepointSourced[Presented CS - 16-24],CentrepointSourced[Local Authority DQ],ConsolGeog[[#This Row],[County Name]],CentrepointSourced[Year],2014)</f>
        <v>0</v>
      </c>
      <c r="R298" s="114">
        <f>SUMIFS(CentrepointSourced[Presented CS - 18-24],CentrepointSourced[Local Authority DQ],ConsolGeog[[#This Row],[County Name]],CentrepointSourced[Year],2014)</f>
        <v>0</v>
      </c>
      <c r="S298" s="114">
        <f>SUMIFS(CentrepointSourced[Assessed CS - 16-17],CentrepointSourced[Local Authority DQ],ConsolGeog[[#This Row],[County Name]],CentrepointSourced[Year],2014)</f>
        <v>0</v>
      </c>
      <c r="T298" s="114">
        <f>SUMIFS(CentrepointSourced[Assessed CS - 16-24],CentrepointSourced[Local Authority DQ],ConsolGeog[[#This Row],[County Name]],CentrepointSourced[Year],2014)</f>
        <v>0</v>
      </c>
      <c r="U298" s="114">
        <f>SUMIFS(CentrepointSourced[Assessed CS - 18-24],CentrepointSourced[Local Authority DQ],ConsolGeog[[#This Row],[County Name]],CentrepointSourced[Year],2014)</f>
        <v>0</v>
      </c>
      <c r="V298" s="114">
        <f>IF(ConsolGeog[[#This Row],[LA Type]]="District",SUMIFS(ConsolGeog[population],ConsolGeog[LA Type],"District",ConsolGeog[County Name],ConsolGeog[[#This Row],[County Name]]),IF(ConsolGeog[[#This Row],[LA Type]]="Unitary",ConsolGeog[[#This Row],[population]],0))</f>
        <v>231221</v>
      </c>
      <c r="W298" s="115">
        <f>IF(ConsolGeog[[#This Row],[COUNTY: Sum of districts'' populations '[non additive!']]]=0,0,ConsolGeog[[#This Row],[population]]/ConsolGeog[[#This Row],[COUNTY: Sum of districts'' populations '[non additive!']]])</f>
        <v>1</v>
      </c>
      <c r="X298" s="125">
        <f>ConsolGeog[[#This Row],[COUNTY: Presented CS - 16-17 (2014) '[non additive!']]]*ConsolGeog[[#This Row],[County Stats Distribution Factor]]</f>
        <v>0</v>
      </c>
      <c r="Y298" s="125">
        <f>ConsolGeog[[#This Row],[COUNTY: Presented CS - 16-24 (2014) '[non additive!']]]*ConsolGeog[[#This Row],[County Stats Distribution Factor]]</f>
        <v>0</v>
      </c>
      <c r="Z298" s="125">
        <f>ConsolGeog[[#This Row],[COUNTY: Presented CS - 18-24 (2014) '[non additive!']]]*ConsolGeog[[#This Row],[County Stats Distribution Factor]]</f>
        <v>0</v>
      </c>
      <c r="AA298" s="125">
        <f>ConsolGeog[[#This Row],[COUNTY: Assessed CS - 16-17 (2014) '[non additive!']]]*ConsolGeog[[#This Row],[County Stats Distribution Factor]]</f>
        <v>0</v>
      </c>
      <c r="AB298" s="125">
        <f>ConsolGeog[[#This Row],[COUNTY: Assessed CS - 16-24 (2014) '[non additive!']]]*ConsolGeog[[#This Row],[County Stats Distribution Factor]]</f>
        <v>0</v>
      </c>
      <c r="AC298" s="125">
        <f>ConsolGeog[[#This Row],[COUNTY: Assessed CS - 18-24 (2014) '[non additive!']]]*ConsolGeog[[#This Row],[County Stats Distribution Factor]]</f>
        <v>0</v>
      </c>
      <c r="AD298" s="125" t="str">
        <f>IF(AND(ConsolGeog[[#This Row],[Presented HS - 16-17 (2014)]]+ConsolGeog[[#This Row],[Presented HS - 18-24 (2014)]]&lt;&gt;0,ConsolGeog[[#This Row],[Presented HS - 16-24 (2014)]]&lt;&gt;0),"ERROR","")</f>
        <v/>
      </c>
      <c r="AE298" s="125" t="str">
        <f>IF(AND(ConsolGeog[[#This Row],[Presented CS - 16-17 (2014)]]+ConsolGeog[[#This Row],[Presented CS - 18-24 (2014)]]&lt;&gt;0,ConsolGeog[[#This Row],[Presented CS - 16-24 (2014)]]&lt;&gt;0),"ERROR","")</f>
        <v/>
      </c>
      <c r="AF298" s="125" t="str">
        <f>IF(AND(ConsolGeog[[#This Row],[Assessed HS - 16-17 (2014)]]+ConsolGeog[[#This Row],[Assessed HS - 18-24 (2014)]]&lt;&gt;0,ConsolGeog[[#This Row],[Assessed HS - 16-24 (2014)]]&lt;&gt;0),"ERROR","")</f>
        <v/>
      </c>
      <c r="AG298" s="125" t="str">
        <f>IF(AND(ConsolGeog[[#This Row],[Assessed CS - 16-17 (2014)]]+ConsolGeog[[#This Row],[Assessed CS - 18-24 (2014)]]&lt;&gt;0,ConsolGeog[[#This Row],[Assessed CS - 16-24 (2014)]]&lt;&gt;0),"ERROR","")</f>
        <v/>
      </c>
      <c r="AH298"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299" spans="1:35">
      <c r="A299" s="38" t="s">
        <v>449</v>
      </c>
      <c r="B299" s="38" t="s">
        <v>450</v>
      </c>
      <c r="C299" s="38">
        <v>302402</v>
      </c>
      <c r="D299" s="38">
        <v>56799.22</v>
      </c>
      <c r="E299" s="38" t="s">
        <v>449</v>
      </c>
      <c r="F299" s="116">
        <f>IF(ISERROR(MATCH(ConsolGeog[[#This Row],[lad14cd]],CentrepointSourced[2014 ONS Code],0)),1,"")</f>
        <v>1</v>
      </c>
      <c r="G299" s="113" t="str">
        <f>TRIM(IF(ConsolGeog[[#This Row],[Not in Centre Point Sourced?]]=1,INDEX(LKP_MissingLATypesDQ[TYPE],MATCH(ConsolGeog[[#This Row],[lad14cd]],LKP_MissingLATypesDQ[ONS_CODE],0)),INDEX(CentrepointSourced[LA Type DQ],MATCH(ConsolGeog[[#This Row],[lad14cd]],CentrepointSourced[2014 ONS Code],0))))</f>
        <v>Unitary</v>
      </c>
      <c r="H299" s="117" t="str">
        <f>IF(OR(ConsolGeog[[#This Row],[LA Type]]="Unitary",ConsolGeog[[#This Row],[LA Type]]="District"),"England",INDEX(CentrepointSourced[Country],MATCH(ConsolGeog[[#This Row],[lad14cd]],CentrepointSourced[2014 ONS Code],0)))</f>
        <v>England</v>
      </c>
      <c r="I29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Doncaster</v>
      </c>
      <c r="J299" s="114">
        <f>SUMIFS(CentrepointSourced[Presented HS - 16-17],CentrepointSourced[2014 ONS Code],ConsolGeog[[#This Row],[lad14cd]],CentrepointSourced[Year],2014)</f>
        <v>0</v>
      </c>
      <c r="K299" s="114">
        <f>SUMIFS(CentrepointSourced[Presented HS - 16-24],CentrepointSourced[2014 ONS Code],ConsolGeog[[#This Row],[lad14cd]],CentrepointSourced[Year],2014)</f>
        <v>0</v>
      </c>
      <c r="L299" s="114">
        <f>SUMIFS(CentrepointSourced[Presented HS - 18-24],CentrepointSourced[2014 ONS Code],ConsolGeog[[#This Row],[lad14cd]],CentrepointSourced[Year],2014)</f>
        <v>0</v>
      </c>
      <c r="M299" s="114">
        <f>SUMIFS(CentrepointSourced[Assessed HS - 16-17],CentrepointSourced[2014 ONS Code],ConsolGeog[[#This Row],[lad14cd]],CentrepointSourced[Year],2014)</f>
        <v>0</v>
      </c>
      <c r="N299" s="114">
        <f>SUMIFS(CentrepointSourced[Assessed HS - 16-24],CentrepointSourced[2014 ONS Code],ConsolGeog[[#This Row],[lad14cd]],CentrepointSourced[Year],2014)</f>
        <v>0</v>
      </c>
      <c r="O299" s="114">
        <f>SUMIFS(CentrepointSourced[Assessed HS - 18-24],CentrepointSourced[2014 ONS Code],ConsolGeog[[#This Row],[lad14cd]],CentrepointSourced[Year],2014)</f>
        <v>0</v>
      </c>
      <c r="P299" s="114">
        <f>SUMIFS(CentrepointSourced[Presented CS - 16-17],CentrepointSourced[Local Authority DQ],ConsolGeog[[#This Row],[County Name]],CentrepointSourced[Year],2014)</f>
        <v>0</v>
      </c>
      <c r="Q299" s="114">
        <f>SUMIFS(CentrepointSourced[Presented CS - 16-24],CentrepointSourced[Local Authority DQ],ConsolGeog[[#This Row],[County Name]],CentrepointSourced[Year],2014)</f>
        <v>0</v>
      </c>
      <c r="R299" s="114">
        <f>SUMIFS(CentrepointSourced[Presented CS - 18-24],CentrepointSourced[Local Authority DQ],ConsolGeog[[#This Row],[County Name]],CentrepointSourced[Year],2014)</f>
        <v>0</v>
      </c>
      <c r="S299" s="114">
        <f>SUMIFS(CentrepointSourced[Assessed CS - 16-17],CentrepointSourced[Local Authority DQ],ConsolGeog[[#This Row],[County Name]],CentrepointSourced[Year],2014)</f>
        <v>0</v>
      </c>
      <c r="T299" s="114">
        <f>SUMIFS(CentrepointSourced[Assessed CS - 16-24],CentrepointSourced[Local Authority DQ],ConsolGeog[[#This Row],[County Name]],CentrepointSourced[Year],2014)</f>
        <v>0</v>
      </c>
      <c r="U299" s="114">
        <f>SUMIFS(CentrepointSourced[Assessed CS - 18-24],CentrepointSourced[Local Authority DQ],ConsolGeog[[#This Row],[County Name]],CentrepointSourced[Year],2014)</f>
        <v>0</v>
      </c>
      <c r="V299" s="114">
        <f>IF(ConsolGeog[[#This Row],[LA Type]]="District",SUMIFS(ConsolGeog[population],ConsolGeog[LA Type],"District",ConsolGeog[County Name],ConsolGeog[[#This Row],[County Name]]),IF(ConsolGeog[[#This Row],[LA Type]]="Unitary",ConsolGeog[[#This Row],[population]],0))</f>
        <v>302402</v>
      </c>
      <c r="W299" s="115">
        <f>IF(ConsolGeog[[#This Row],[COUNTY: Sum of districts'' populations '[non additive!']]]=0,0,ConsolGeog[[#This Row],[population]]/ConsolGeog[[#This Row],[COUNTY: Sum of districts'' populations '[non additive!']]])</f>
        <v>1</v>
      </c>
      <c r="X299" s="125">
        <f>ConsolGeog[[#This Row],[COUNTY: Presented CS - 16-17 (2014) '[non additive!']]]*ConsolGeog[[#This Row],[County Stats Distribution Factor]]</f>
        <v>0</v>
      </c>
      <c r="Y299" s="125">
        <f>ConsolGeog[[#This Row],[COUNTY: Presented CS - 16-24 (2014) '[non additive!']]]*ConsolGeog[[#This Row],[County Stats Distribution Factor]]</f>
        <v>0</v>
      </c>
      <c r="Z299" s="125">
        <f>ConsolGeog[[#This Row],[COUNTY: Presented CS - 18-24 (2014) '[non additive!']]]*ConsolGeog[[#This Row],[County Stats Distribution Factor]]</f>
        <v>0</v>
      </c>
      <c r="AA299" s="125">
        <f>ConsolGeog[[#This Row],[COUNTY: Assessed CS - 16-17 (2014) '[non additive!']]]*ConsolGeog[[#This Row],[County Stats Distribution Factor]]</f>
        <v>0</v>
      </c>
      <c r="AB299" s="125">
        <f>ConsolGeog[[#This Row],[COUNTY: Assessed CS - 16-24 (2014) '[non additive!']]]*ConsolGeog[[#This Row],[County Stats Distribution Factor]]</f>
        <v>0</v>
      </c>
      <c r="AC299" s="125">
        <f>ConsolGeog[[#This Row],[COUNTY: Assessed CS - 18-24 (2014) '[non additive!']]]*ConsolGeog[[#This Row],[County Stats Distribution Factor]]</f>
        <v>0</v>
      </c>
      <c r="AD299" s="125" t="str">
        <f>IF(AND(ConsolGeog[[#This Row],[Presented HS - 16-17 (2014)]]+ConsolGeog[[#This Row],[Presented HS - 18-24 (2014)]]&lt;&gt;0,ConsolGeog[[#This Row],[Presented HS - 16-24 (2014)]]&lt;&gt;0),"ERROR","")</f>
        <v/>
      </c>
      <c r="AE299" s="125" t="str">
        <f>IF(AND(ConsolGeog[[#This Row],[Presented CS - 16-17 (2014)]]+ConsolGeog[[#This Row],[Presented CS - 18-24 (2014)]]&lt;&gt;0,ConsolGeog[[#This Row],[Presented CS - 16-24 (2014)]]&lt;&gt;0),"ERROR","")</f>
        <v/>
      </c>
      <c r="AF299" s="125" t="str">
        <f>IF(AND(ConsolGeog[[#This Row],[Assessed HS - 16-17 (2014)]]+ConsolGeog[[#This Row],[Assessed HS - 18-24 (2014)]]&lt;&gt;0,ConsolGeog[[#This Row],[Assessed HS - 16-24 (2014)]]&lt;&gt;0),"ERROR","")</f>
        <v/>
      </c>
      <c r="AG299" s="125" t="str">
        <f>IF(AND(ConsolGeog[[#This Row],[Assessed CS - 16-17 (2014)]]+ConsolGeog[[#This Row],[Assessed CS - 18-24 (2014)]]&lt;&gt;0,ConsolGeog[[#This Row],[Assessed CS - 16-24 (2014)]]&lt;&gt;0),"ERROR","")</f>
        <v/>
      </c>
      <c r="AH299" s="125" t="str">
        <f>IF(OR(ConsolGeog[[#This Row],[TEST: overlapping age ranges: Presented HS]]&lt;&gt;"",ConsolGeog[[#This Row],[TEST: overlapping age ranges: Presented CS]]&lt;&gt;"",ConsolGeog[[#This Row],[TEST: overlapping age ranges: Assessed HS]]&lt;&gt;"",ConsolGeog[[#This Row],[TEST: overlapping age ranges: Assessed CS]]&lt;&gt;""),"ERROR","")</f>
        <v/>
      </c>
      <c r="AI29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0" spans="1:35" s="35" customFormat="1">
      <c r="A300" s="38" t="s">
        <v>447</v>
      </c>
      <c r="B300" s="38" t="s">
        <v>448</v>
      </c>
      <c r="C300" s="38">
        <v>239056</v>
      </c>
      <c r="D300" s="38">
        <v>5046.91</v>
      </c>
      <c r="E300" s="38" t="s">
        <v>447</v>
      </c>
      <c r="F300" s="112">
        <f>IF(ISERROR(MATCH(ConsolGeog[[#This Row],[lad14cd]],CentrepointSourced[2014 ONS Code],0)),1,"")</f>
        <v>1</v>
      </c>
      <c r="G300" s="113" t="str">
        <f>TRIM(IF(ConsolGeog[[#This Row],[Not in Centre Point Sourced?]]=1,INDEX(LKP_MissingLATypesDQ[TYPE],MATCH(ConsolGeog[[#This Row],[lad14cd]],LKP_MissingLATypesDQ[ONS_CODE],0)),INDEX(CentrepointSourced[LA Type DQ],MATCH(ConsolGeog[[#This Row],[lad14cd]],CentrepointSourced[2014 ONS Code],0))))</f>
        <v>Unitary</v>
      </c>
      <c r="H300" s="113" t="str">
        <f>IF(OR(ConsolGeog[[#This Row],[LA Type]]="Unitary",ConsolGeog[[#This Row],[LA Type]]="District"),"England",INDEX(CentrepointSourced[Country],MATCH(ConsolGeog[[#This Row],[lad14cd]],CentrepointSourced[2014 ONS Code],0)))</f>
        <v>England</v>
      </c>
      <c r="I30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Harrow</v>
      </c>
      <c r="J300" s="114">
        <f>SUMIFS(CentrepointSourced[Presented HS - 16-17],CentrepointSourced[2014 ONS Code],ConsolGeog[[#This Row],[lad14cd]],CentrepointSourced[Year],2014)</f>
        <v>0</v>
      </c>
      <c r="K300" s="114">
        <f>SUMIFS(CentrepointSourced[Presented HS - 16-24],CentrepointSourced[2014 ONS Code],ConsolGeog[[#This Row],[lad14cd]],CentrepointSourced[Year],2014)</f>
        <v>0</v>
      </c>
      <c r="L300" s="114">
        <f>SUMIFS(CentrepointSourced[Presented HS - 18-24],CentrepointSourced[2014 ONS Code],ConsolGeog[[#This Row],[lad14cd]],CentrepointSourced[Year],2014)</f>
        <v>0</v>
      </c>
      <c r="M300" s="114">
        <f>SUMIFS(CentrepointSourced[Assessed HS - 16-17],CentrepointSourced[2014 ONS Code],ConsolGeog[[#This Row],[lad14cd]],CentrepointSourced[Year],2014)</f>
        <v>0</v>
      </c>
      <c r="N300" s="114">
        <f>SUMIFS(CentrepointSourced[Assessed HS - 16-24],CentrepointSourced[2014 ONS Code],ConsolGeog[[#This Row],[lad14cd]],CentrepointSourced[Year],2014)</f>
        <v>0</v>
      </c>
      <c r="O300" s="114">
        <f>SUMIFS(CentrepointSourced[Assessed HS - 18-24],CentrepointSourced[2014 ONS Code],ConsolGeog[[#This Row],[lad14cd]],CentrepointSourced[Year],2014)</f>
        <v>0</v>
      </c>
      <c r="P300" s="114">
        <f>SUMIFS(CentrepointSourced[Presented CS - 16-17],CentrepointSourced[Local Authority DQ],ConsolGeog[[#This Row],[County Name]],CentrepointSourced[Year],2014)</f>
        <v>0</v>
      </c>
      <c r="Q300" s="114">
        <f>SUMIFS(CentrepointSourced[Presented CS - 16-24],CentrepointSourced[Local Authority DQ],ConsolGeog[[#This Row],[County Name]],CentrepointSourced[Year],2014)</f>
        <v>0</v>
      </c>
      <c r="R300" s="114">
        <f>SUMIFS(CentrepointSourced[Presented CS - 18-24],CentrepointSourced[Local Authority DQ],ConsolGeog[[#This Row],[County Name]],CentrepointSourced[Year],2014)</f>
        <v>0</v>
      </c>
      <c r="S300" s="114">
        <f>SUMIFS(CentrepointSourced[Assessed CS - 16-17],CentrepointSourced[Local Authority DQ],ConsolGeog[[#This Row],[County Name]],CentrepointSourced[Year],2014)</f>
        <v>0</v>
      </c>
      <c r="T300" s="114">
        <f>SUMIFS(CentrepointSourced[Assessed CS - 16-24],CentrepointSourced[Local Authority DQ],ConsolGeog[[#This Row],[County Name]],CentrepointSourced[Year],2014)</f>
        <v>0</v>
      </c>
      <c r="U300" s="114">
        <f>SUMIFS(CentrepointSourced[Assessed CS - 18-24],CentrepointSourced[Local Authority DQ],ConsolGeog[[#This Row],[County Name]],CentrepointSourced[Year],2014)</f>
        <v>0</v>
      </c>
      <c r="V300" s="114">
        <f>IF(ConsolGeog[[#This Row],[LA Type]]="District",SUMIFS(ConsolGeog[population],ConsolGeog[LA Type],"District",ConsolGeog[County Name],ConsolGeog[[#This Row],[County Name]]),IF(ConsolGeog[[#This Row],[LA Type]]="Unitary",ConsolGeog[[#This Row],[population]],0))</f>
        <v>239056</v>
      </c>
      <c r="W300" s="115">
        <f>IF(ConsolGeog[[#This Row],[COUNTY: Sum of districts'' populations '[non additive!']]]=0,0,ConsolGeog[[#This Row],[population]]/ConsolGeog[[#This Row],[COUNTY: Sum of districts'' populations '[non additive!']]])</f>
        <v>1</v>
      </c>
      <c r="X300" s="125">
        <f>ConsolGeog[[#This Row],[COUNTY: Presented CS - 16-17 (2014) '[non additive!']]]*ConsolGeog[[#This Row],[County Stats Distribution Factor]]</f>
        <v>0</v>
      </c>
      <c r="Y300" s="125">
        <f>ConsolGeog[[#This Row],[COUNTY: Presented CS - 16-24 (2014) '[non additive!']]]*ConsolGeog[[#This Row],[County Stats Distribution Factor]]</f>
        <v>0</v>
      </c>
      <c r="Z300" s="125">
        <f>ConsolGeog[[#This Row],[COUNTY: Presented CS - 18-24 (2014) '[non additive!']]]*ConsolGeog[[#This Row],[County Stats Distribution Factor]]</f>
        <v>0</v>
      </c>
      <c r="AA300" s="125">
        <f>ConsolGeog[[#This Row],[COUNTY: Assessed CS - 16-17 (2014) '[non additive!']]]*ConsolGeog[[#This Row],[County Stats Distribution Factor]]</f>
        <v>0</v>
      </c>
      <c r="AB300" s="125">
        <f>ConsolGeog[[#This Row],[COUNTY: Assessed CS - 16-24 (2014) '[non additive!']]]*ConsolGeog[[#This Row],[County Stats Distribution Factor]]</f>
        <v>0</v>
      </c>
      <c r="AC300" s="125">
        <f>ConsolGeog[[#This Row],[COUNTY: Assessed CS - 18-24 (2014) '[non additive!']]]*ConsolGeog[[#This Row],[County Stats Distribution Factor]]</f>
        <v>0</v>
      </c>
      <c r="AD300" s="125" t="str">
        <f>IF(AND(ConsolGeog[[#This Row],[Presented HS - 16-17 (2014)]]+ConsolGeog[[#This Row],[Presented HS - 18-24 (2014)]]&lt;&gt;0,ConsolGeog[[#This Row],[Presented HS - 16-24 (2014)]]&lt;&gt;0),"ERROR","")</f>
        <v/>
      </c>
      <c r="AE300" s="125" t="str">
        <f>IF(AND(ConsolGeog[[#This Row],[Presented CS - 16-17 (2014)]]+ConsolGeog[[#This Row],[Presented CS - 18-24 (2014)]]&lt;&gt;0,ConsolGeog[[#This Row],[Presented CS - 16-24 (2014)]]&lt;&gt;0),"ERROR","")</f>
        <v/>
      </c>
      <c r="AF300" s="125" t="str">
        <f>IF(AND(ConsolGeog[[#This Row],[Assessed HS - 16-17 (2014)]]+ConsolGeog[[#This Row],[Assessed HS - 18-24 (2014)]]&lt;&gt;0,ConsolGeog[[#This Row],[Assessed HS - 16-24 (2014)]]&lt;&gt;0),"ERROR","")</f>
        <v/>
      </c>
      <c r="AG300" s="125" t="str">
        <f>IF(AND(ConsolGeog[[#This Row],[Assessed CS - 16-17 (2014)]]+ConsolGeog[[#This Row],[Assessed CS - 18-24 (2014)]]&lt;&gt;0,ConsolGeog[[#This Row],[Assessed CS - 16-24 (2014)]]&lt;&gt;0),"ERROR","")</f>
        <v/>
      </c>
      <c r="AH30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1" spans="1:35">
      <c r="A301" s="38" t="s">
        <v>445</v>
      </c>
      <c r="B301" s="38" t="s">
        <v>446</v>
      </c>
      <c r="C301" s="38">
        <v>257280</v>
      </c>
      <c r="D301" s="38">
        <v>28653.77</v>
      </c>
      <c r="E301" s="38" t="s">
        <v>445</v>
      </c>
      <c r="F301" s="116">
        <f>IF(ISERROR(MATCH(ConsolGeog[[#This Row],[lad14cd]],CentrepointSourced[2014 ONS Code],0)),1,"")</f>
        <v>1</v>
      </c>
      <c r="G301" s="113" t="str">
        <f>TRIM(IF(ConsolGeog[[#This Row],[Not in Centre Point Sourced?]]=1,INDEX(LKP_MissingLATypesDQ[TYPE],MATCH(ConsolGeog[[#This Row],[lad14cd]],LKP_MissingLATypesDQ[ONS_CODE],0)),INDEX(CentrepointSourced[LA Type DQ],MATCH(ConsolGeog[[#This Row],[lad14cd]],CentrepointSourced[2014 ONS Code],0))))</f>
        <v>Unitary</v>
      </c>
      <c r="H301" s="117" t="str">
        <f>IF(OR(ConsolGeog[[#This Row],[LA Type]]="Unitary",ConsolGeog[[#This Row],[LA Type]]="District"),"England",INDEX(CentrepointSourced[Country],MATCH(ConsolGeog[[#This Row],[lad14cd]],CentrepointSourced[2014 ONS Code],0)))</f>
        <v>England</v>
      </c>
      <c r="I30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Rotherham</v>
      </c>
      <c r="J301" s="114">
        <f>SUMIFS(CentrepointSourced[Presented HS - 16-17],CentrepointSourced[2014 ONS Code],ConsolGeog[[#This Row],[lad14cd]],CentrepointSourced[Year],2014)</f>
        <v>0</v>
      </c>
      <c r="K301" s="114">
        <f>SUMIFS(CentrepointSourced[Presented HS - 16-24],CentrepointSourced[2014 ONS Code],ConsolGeog[[#This Row],[lad14cd]],CentrepointSourced[Year],2014)</f>
        <v>0</v>
      </c>
      <c r="L301" s="114">
        <f>SUMIFS(CentrepointSourced[Presented HS - 18-24],CentrepointSourced[2014 ONS Code],ConsolGeog[[#This Row],[lad14cd]],CentrepointSourced[Year],2014)</f>
        <v>0</v>
      </c>
      <c r="M301" s="114">
        <f>SUMIFS(CentrepointSourced[Assessed HS - 16-17],CentrepointSourced[2014 ONS Code],ConsolGeog[[#This Row],[lad14cd]],CentrepointSourced[Year],2014)</f>
        <v>0</v>
      </c>
      <c r="N301" s="114">
        <f>SUMIFS(CentrepointSourced[Assessed HS - 16-24],CentrepointSourced[2014 ONS Code],ConsolGeog[[#This Row],[lad14cd]],CentrepointSourced[Year],2014)</f>
        <v>0</v>
      </c>
      <c r="O301" s="114">
        <f>SUMIFS(CentrepointSourced[Assessed HS - 18-24],CentrepointSourced[2014 ONS Code],ConsolGeog[[#This Row],[lad14cd]],CentrepointSourced[Year],2014)</f>
        <v>0</v>
      </c>
      <c r="P301" s="114">
        <f>SUMIFS(CentrepointSourced[Presented CS - 16-17],CentrepointSourced[Local Authority DQ],ConsolGeog[[#This Row],[County Name]],CentrepointSourced[Year],2014)</f>
        <v>0</v>
      </c>
      <c r="Q301" s="114">
        <f>SUMIFS(CentrepointSourced[Presented CS - 16-24],CentrepointSourced[Local Authority DQ],ConsolGeog[[#This Row],[County Name]],CentrepointSourced[Year],2014)</f>
        <v>0</v>
      </c>
      <c r="R301" s="114">
        <f>SUMIFS(CentrepointSourced[Presented CS - 18-24],CentrepointSourced[Local Authority DQ],ConsolGeog[[#This Row],[County Name]],CentrepointSourced[Year],2014)</f>
        <v>0</v>
      </c>
      <c r="S301" s="114">
        <f>SUMIFS(CentrepointSourced[Assessed CS - 16-17],CentrepointSourced[Local Authority DQ],ConsolGeog[[#This Row],[County Name]],CentrepointSourced[Year],2014)</f>
        <v>0</v>
      </c>
      <c r="T301" s="114">
        <f>SUMIFS(CentrepointSourced[Assessed CS - 16-24],CentrepointSourced[Local Authority DQ],ConsolGeog[[#This Row],[County Name]],CentrepointSourced[Year],2014)</f>
        <v>0</v>
      </c>
      <c r="U301" s="114">
        <f>SUMIFS(CentrepointSourced[Assessed CS - 18-24],CentrepointSourced[Local Authority DQ],ConsolGeog[[#This Row],[County Name]],CentrepointSourced[Year],2014)</f>
        <v>0</v>
      </c>
      <c r="V301" s="114">
        <f>IF(ConsolGeog[[#This Row],[LA Type]]="District",SUMIFS(ConsolGeog[population],ConsolGeog[LA Type],"District",ConsolGeog[County Name],ConsolGeog[[#This Row],[County Name]]),IF(ConsolGeog[[#This Row],[LA Type]]="Unitary",ConsolGeog[[#This Row],[population]],0))</f>
        <v>257280</v>
      </c>
      <c r="W301" s="115">
        <f>IF(ConsolGeog[[#This Row],[COUNTY: Sum of districts'' populations '[non additive!']]]=0,0,ConsolGeog[[#This Row],[population]]/ConsolGeog[[#This Row],[COUNTY: Sum of districts'' populations '[non additive!']]])</f>
        <v>1</v>
      </c>
      <c r="X301" s="125">
        <f>ConsolGeog[[#This Row],[COUNTY: Presented CS - 16-17 (2014) '[non additive!']]]*ConsolGeog[[#This Row],[County Stats Distribution Factor]]</f>
        <v>0</v>
      </c>
      <c r="Y301" s="125">
        <f>ConsolGeog[[#This Row],[COUNTY: Presented CS - 16-24 (2014) '[non additive!']]]*ConsolGeog[[#This Row],[County Stats Distribution Factor]]</f>
        <v>0</v>
      </c>
      <c r="Z301" s="125">
        <f>ConsolGeog[[#This Row],[COUNTY: Presented CS - 18-24 (2014) '[non additive!']]]*ConsolGeog[[#This Row],[County Stats Distribution Factor]]</f>
        <v>0</v>
      </c>
      <c r="AA301" s="125">
        <f>ConsolGeog[[#This Row],[COUNTY: Assessed CS - 16-17 (2014) '[non additive!']]]*ConsolGeog[[#This Row],[County Stats Distribution Factor]]</f>
        <v>0</v>
      </c>
      <c r="AB301" s="125">
        <f>ConsolGeog[[#This Row],[COUNTY: Assessed CS - 16-24 (2014) '[non additive!']]]*ConsolGeog[[#This Row],[County Stats Distribution Factor]]</f>
        <v>0</v>
      </c>
      <c r="AC301" s="125">
        <f>ConsolGeog[[#This Row],[COUNTY: Assessed CS - 18-24 (2014) '[non additive!']]]*ConsolGeog[[#This Row],[County Stats Distribution Factor]]</f>
        <v>0</v>
      </c>
      <c r="AD301" s="125" t="str">
        <f>IF(AND(ConsolGeog[[#This Row],[Presented HS - 16-17 (2014)]]+ConsolGeog[[#This Row],[Presented HS - 18-24 (2014)]]&lt;&gt;0,ConsolGeog[[#This Row],[Presented HS - 16-24 (2014)]]&lt;&gt;0),"ERROR","")</f>
        <v/>
      </c>
      <c r="AE301" s="125" t="str">
        <f>IF(AND(ConsolGeog[[#This Row],[Presented CS - 16-17 (2014)]]+ConsolGeog[[#This Row],[Presented CS - 18-24 (2014)]]&lt;&gt;0,ConsolGeog[[#This Row],[Presented CS - 16-24 (2014)]]&lt;&gt;0),"ERROR","")</f>
        <v/>
      </c>
      <c r="AF301" s="125" t="str">
        <f>IF(AND(ConsolGeog[[#This Row],[Assessed HS - 16-17 (2014)]]+ConsolGeog[[#This Row],[Assessed HS - 18-24 (2014)]]&lt;&gt;0,ConsolGeog[[#This Row],[Assessed HS - 16-24 (2014)]]&lt;&gt;0),"ERROR","")</f>
        <v/>
      </c>
      <c r="AG301" s="125" t="str">
        <f>IF(AND(ConsolGeog[[#This Row],[Assessed CS - 16-17 (2014)]]+ConsolGeog[[#This Row],[Assessed CS - 18-24 (2014)]]&lt;&gt;0,ConsolGeog[[#This Row],[Assessed CS - 16-24 (2014)]]&lt;&gt;0),"ERROR","")</f>
        <v/>
      </c>
      <c r="AH30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2" spans="1:35" ht="15" customHeight="1">
      <c r="A302" s="38" t="s">
        <v>444</v>
      </c>
      <c r="B302" s="38" t="s">
        <v>167</v>
      </c>
      <c r="C302" s="38">
        <v>552698</v>
      </c>
      <c r="D302" s="38">
        <v>36794.79</v>
      </c>
      <c r="E302" s="38" t="s">
        <v>444</v>
      </c>
      <c r="F302" s="116" t="str">
        <f>IF(ISERROR(MATCH(ConsolGeog[[#This Row],[lad14cd]],CentrepointSourced[2014 ONS Code],0)),1,"")</f>
        <v/>
      </c>
      <c r="G302" s="113" t="str">
        <f>TRIM(IF(ConsolGeog[[#This Row],[Not in Centre Point Sourced?]]=1,INDEX(LKP_MissingLATypesDQ[TYPE],MATCH(ConsolGeog[[#This Row],[lad14cd]],LKP_MissingLATypesDQ[ONS_CODE],0)),INDEX(CentrepointSourced[LA Type DQ],MATCH(ConsolGeog[[#This Row],[lad14cd]],CentrepointSourced[2014 ONS Code],0))))</f>
        <v>Unitary</v>
      </c>
      <c r="H302" s="117" t="str">
        <f>IF(OR(ConsolGeog[[#This Row],[LA Type]]="Unitary",ConsolGeog[[#This Row],[LA Type]]="District"),"England",INDEX(CentrepointSourced[Country],MATCH(ConsolGeog[[#This Row],[lad14cd]],CentrepointSourced[2014 ONS Code],0)))</f>
        <v>England</v>
      </c>
      <c r="I30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Sheffield</v>
      </c>
      <c r="J302" s="114">
        <f>SUMIFS(CentrepointSourced[Presented HS - 16-17],CentrepointSourced[2014 ONS Code],ConsolGeog[[#This Row],[lad14cd]],CentrepointSourced[Year],2014)</f>
        <v>62</v>
      </c>
      <c r="K302" s="114">
        <f>SUMIFS(CentrepointSourced[Presented HS - 16-24],CentrepointSourced[2014 ONS Code],ConsolGeog[[#This Row],[lad14cd]],CentrepointSourced[Year],2014)</f>
        <v>0</v>
      </c>
      <c r="L302" s="114">
        <f>SUMIFS(CentrepointSourced[Presented HS - 18-24],CentrepointSourced[2014 ONS Code],ConsolGeog[[#This Row],[lad14cd]],CentrepointSourced[Year],2014)</f>
        <v>599</v>
      </c>
      <c r="M302" s="114">
        <f>SUMIFS(CentrepointSourced[Assessed HS - 16-17],CentrepointSourced[2014 ONS Code],ConsolGeog[[#This Row],[lad14cd]],CentrepointSourced[Year],2014)</f>
        <v>62</v>
      </c>
      <c r="N302" s="114">
        <f>SUMIFS(CentrepointSourced[Assessed HS - 16-24],CentrepointSourced[2014 ONS Code],ConsolGeog[[#This Row],[lad14cd]],CentrepointSourced[Year],2014)</f>
        <v>0</v>
      </c>
      <c r="O302" s="114">
        <f>SUMIFS(CentrepointSourced[Assessed HS - 18-24],CentrepointSourced[2014 ONS Code],ConsolGeog[[#This Row],[lad14cd]],CentrepointSourced[Year],2014)</f>
        <v>599</v>
      </c>
      <c r="P302" s="114">
        <f>SUMIFS(CentrepointSourced[Presented CS - 16-17],CentrepointSourced[Local Authority DQ],ConsolGeog[[#This Row],[County Name]],CentrepointSourced[Year],2014)</f>
        <v>0</v>
      </c>
      <c r="Q302" s="114">
        <f>SUMIFS(CentrepointSourced[Presented CS - 16-24],CentrepointSourced[Local Authority DQ],ConsolGeog[[#This Row],[County Name]],CentrepointSourced[Year],2014)</f>
        <v>0</v>
      </c>
      <c r="R302" s="114">
        <f>SUMIFS(CentrepointSourced[Presented CS - 18-24],CentrepointSourced[Local Authority DQ],ConsolGeog[[#This Row],[County Name]],CentrepointSourced[Year],2014)</f>
        <v>0</v>
      </c>
      <c r="S302" s="114">
        <f>SUMIFS(CentrepointSourced[Assessed CS - 16-17],CentrepointSourced[Local Authority DQ],ConsolGeog[[#This Row],[County Name]],CentrepointSourced[Year],2014)</f>
        <v>0</v>
      </c>
      <c r="T302" s="114">
        <f>SUMIFS(CentrepointSourced[Assessed CS - 16-24],CentrepointSourced[Local Authority DQ],ConsolGeog[[#This Row],[County Name]],CentrepointSourced[Year],2014)</f>
        <v>0</v>
      </c>
      <c r="U302" s="114">
        <f>SUMIFS(CentrepointSourced[Assessed CS - 18-24],CentrepointSourced[Local Authority DQ],ConsolGeog[[#This Row],[County Name]],CentrepointSourced[Year],2014)</f>
        <v>0</v>
      </c>
      <c r="V302" s="114">
        <f>IF(ConsolGeog[[#This Row],[LA Type]]="District",SUMIFS(ConsolGeog[population],ConsolGeog[LA Type],"District",ConsolGeog[County Name],ConsolGeog[[#This Row],[County Name]]),IF(ConsolGeog[[#This Row],[LA Type]]="Unitary",ConsolGeog[[#This Row],[population]],0))</f>
        <v>552698</v>
      </c>
      <c r="W302" s="115">
        <f>IF(ConsolGeog[[#This Row],[COUNTY: Sum of districts'' populations '[non additive!']]]=0,0,ConsolGeog[[#This Row],[population]]/ConsolGeog[[#This Row],[COUNTY: Sum of districts'' populations '[non additive!']]])</f>
        <v>1</v>
      </c>
      <c r="X302" s="125">
        <f>ConsolGeog[[#This Row],[COUNTY: Presented CS - 16-17 (2014) '[non additive!']]]*ConsolGeog[[#This Row],[County Stats Distribution Factor]]</f>
        <v>0</v>
      </c>
      <c r="Y302" s="125">
        <f>ConsolGeog[[#This Row],[COUNTY: Presented CS - 16-24 (2014) '[non additive!']]]*ConsolGeog[[#This Row],[County Stats Distribution Factor]]</f>
        <v>0</v>
      </c>
      <c r="Z302" s="125">
        <f>ConsolGeog[[#This Row],[COUNTY: Presented CS - 18-24 (2014) '[non additive!']]]*ConsolGeog[[#This Row],[County Stats Distribution Factor]]</f>
        <v>0</v>
      </c>
      <c r="AA302" s="125">
        <f>ConsolGeog[[#This Row],[COUNTY: Assessed CS - 16-17 (2014) '[non additive!']]]*ConsolGeog[[#This Row],[County Stats Distribution Factor]]</f>
        <v>0</v>
      </c>
      <c r="AB302" s="125">
        <f>ConsolGeog[[#This Row],[COUNTY: Assessed CS - 16-24 (2014) '[non additive!']]]*ConsolGeog[[#This Row],[County Stats Distribution Factor]]</f>
        <v>0</v>
      </c>
      <c r="AC302" s="125">
        <f>ConsolGeog[[#This Row],[COUNTY: Assessed CS - 18-24 (2014) '[non additive!']]]*ConsolGeog[[#This Row],[County Stats Distribution Factor]]</f>
        <v>0</v>
      </c>
      <c r="AD302" s="125" t="str">
        <f>IF(AND(ConsolGeog[[#This Row],[Presented HS - 16-17 (2014)]]+ConsolGeog[[#This Row],[Presented HS - 18-24 (2014)]]&lt;&gt;0,ConsolGeog[[#This Row],[Presented HS - 16-24 (2014)]]&lt;&gt;0),"ERROR","")</f>
        <v/>
      </c>
      <c r="AE302" s="125" t="str">
        <f>IF(AND(ConsolGeog[[#This Row],[Presented CS - 16-17 (2014)]]+ConsolGeog[[#This Row],[Presented CS - 18-24 (2014)]]&lt;&gt;0,ConsolGeog[[#This Row],[Presented CS - 16-24 (2014)]]&lt;&gt;0),"ERROR","")</f>
        <v/>
      </c>
      <c r="AF302" s="125" t="str">
        <f>IF(AND(ConsolGeog[[#This Row],[Assessed HS - 16-17 (2014)]]+ConsolGeog[[#This Row],[Assessed HS - 18-24 (2014)]]&lt;&gt;0,ConsolGeog[[#This Row],[Assessed HS - 16-24 (2014)]]&lt;&gt;0),"ERROR","")</f>
        <v/>
      </c>
      <c r="AG302" s="125" t="str">
        <f>IF(AND(ConsolGeog[[#This Row],[Assessed CS - 16-17 (2014)]]+ConsolGeog[[#This Row],[Assessed CS - 18-24 (2014)]]&lt;&gt;0,ConsolGeog[[#This Row],[Assessed CS - 16-24 (2014)]]&lt;&gt;0),"ERROR","")</f>
        <v/>
      </c>
      <c r="AH30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3" spans="1:35" s="35" customFormat="1">
      <c r="A303" s="38" t="s">
        <v>442</v>
      </c>
      <c r="B303" s="38" t="s">
        <v>443</v>
      </c>
      <c r="C303" s="38">
        <v>200801</v>
      </c>
      <c r="D303" s="38">
        <v>8239.1</v>
      </c>
      <c r="E303" s="38" t="s">
        <v>442</v>
      </c>
      <c r="F303" s="112">
        <f>IF(ISERROR(MATCH(ConsolGeog[[#This Row],[lad14cd]],CentrepointSourced[2014 ONS Code],0)),1,"")</f>
        <v>1</v>
      </c>
      <c r="G303" s="113" t="str">
        <f>TRIM(IF(ConsolGeog[[#This Row],[Not in Centre Point Sourced?]]=1,INDEX(LKP_MissingLATypesDQ[TYPE],MATCH(ConsolGeog[[#This Row],[lad14cd]],LKP_MissingLATypesDQ[ONS_CODE],0)),INDEX(CentrepointSourced[LA Type DQ],MATCH(ConsolGeog[[#This Row],[lad14cd]],CentrepointSourced[2014 ONS Code],0))))</f>
        <v>Unitary</v>
      </c>
      <c r="H303" s="113" t="str">
        <f>IF(OR(ConsolGeog[[#This Row],[LA Type]]="Unitary",ConsolGeog[[#This Row],[LA Type]]="District"),"England",INDEX(CentrepointSourced[Country],MATCH(ConsolGeog[[#This Row],[lad14cd]],CentrepointSourced[2014 ONS Code],0)))</f>
        <v>England</v>
      </c>
      <c r="I30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North Tyneside</v>
      </c>
      <c r="J303" s="114">
        <f>SUMIFS(CentrepointSourced[Presented HS - 16-17],CentrepointSourced[2014 ONS Code],ConsolGeog[[#This Row],[lad14cd]],CentrepointSourced[Year],2014)</f>
        <v>0</v>
      </c>
      <c r="K303" s="114">
        <f>SUMIFS(CentrepointSourced[Presented HS - 16-24],CentrepointSourced[2014 ONS Code],ConsolGeog[[#This Row],[lad14cd]],CentrepointSourced[Year],2014)</f>
        <v>0</v>
      </c>
      <c r="L303" s="114">
        <f>SUMIFS(CentrepointSourced[Presented HS - 18-24],CentrepointSourced[2014 ONS Code],ConsolGeog[[#This Row],[lad14cd]],CentrepointSourced[Year],2014)</f>
        <v>0</v>
      </c>
      <c r="M303" s="114">
        <f>SUMIFS(CentrepointSourced[Assessed HS - 16-17],CentrepointSourced[2014 ONS Code],ConsolGeog[[#This Row],[lad14cd]],CentrepointSourced[Year],2014)</f>
        <v>0</v>
      </c>
      <c r="N303" s="114">
        <f>SUMIFS(CentrepointSourced[Assessed HS - 16-24],CentrepointSourced[2014 ONS Code],ConsolGeog[[#This Row],[lad14cd]],CentrepointSourced[Year],2014)</f>
        <v>0</v>
      </c>
      <c r="O303" s="114">
        <f>SUMIFS(CentrepointSourced[Assessed HS - 18-24],CentrepointSourced[2014 ONS Code],ConsolGeog[[#This Row],[lad14cd]],CentrepointSourced[Year],2014)</f>
        <v>0</v>
      </c>
      <c r="P303" s="114">
        <f>SUMIFS(CentrepointSourced[Presented CS - 16-17],CentrepointSourced[Local Authority DQ],ConsolGeog[[#This Row],[County Name]],CentrepointSourced[Year],2014)</f>
        <v>0</v>
      </c>
      <c r="Q303" s="114">
        <f>SUMIFS(CentrepointSourced[Presented CS - 16-24],CentrepointSourced[Local Authority DQ],ConsolGeog[[#This Row],[County Name]],CentrepointSourced[Year],2014)</f>
        <v>0</v>
      </c>
      <c r="R303" s="114">
        <f>SUMIFS(CentrepointSourced[Presented CS - 18-24],CentrepointSourced[Local Authority DQ],ConsolGeog[[#This Row],[County Name]],CentrepointSourced[Year],2014)</f>
        <v>0</v>
      </c>
      <c r="S303" s="114">
        <f>SUMIFS(CentrepointSourced[Assessed CS - 16-17],CentrepointSourced[Local Authority DQ],ConsolGeog[[#This Row],[County Name]],CentrepointSourced[Year],2014)</f>
        <v>0</v>
      </c>
      <c r="T303" s="114">
        <f>SUMIFS(CentrepointSourced[Assessed CS - 16-24],CentrepointSourced[Local Authority DQ],ConsolGeog[[#This Row],[County Name]],CentrepointSourced[Year],2014)</f>
        <v>0</v>
      </c>
      <c r="U303" s="114">
        <f>SUMIFS(CentrepointSourced[Assessed CS - 18-24],CentrepointSourced[Local Authority DQ],ConsolGeog[[#This Row],[County Name]],CentrepointSourced[Year],2014)</f>
        <v>0</v>
      </c>
      <c r="V303" s="114">
        <f>IF(ConsolGeog[[#This Row],[LA Type]]="District",SUMIFS(ConsolGeog[population],ConsolGeog[LA Type],"District",ConsolGeog[County Name],ConsolGeog[[#This Row],[County Name]]),IF(ConsolGeog[[#This Row],[LA Type]]="Unitary",ConsolGeog[[#This Row],[population]],0))</f>
        <v>200801</v>
      </c>
      <c r="W303" s="115">
        <f>IF(ConsolGeog[[#This Row],[COUNTY: Sum of districts'' populations '[non additive!']]]=0,0,ConsolGeog[[#This Row],[population]]/ConsolGeog[[#This Row],[COUNTY: Sum of districts'' populations '[non additive!']]])</f>
        <v>1</v>
      </c>
      <c r="X303" s="125">
        <f>ConsolGeog[[#This Row],[COUNTY: Presented CS - 16-17 (2014) '[non additive!']]]*ConsolGeog[[#This Row],[County Stats Distribution Factor]]</f>
        <v>0</v>
      </c>
      <c r="Y303" s="125">
        <f>ConsolGeog[[#This Row],[COUNTY: Presented CS - 16-24 (2014) '[non additive!']]]*ConsolGeog[[#This Row],[County Stats Distribution Factor]]</f>
        <v>0</v>
      </c>
      <c r="Z303" s="125">
        <f>ConsolGeog[[#This Row],[COUNTY: Presented CS - 18-24 (2014) '[non additive!']]]*ConsolGeog[[#This Row],[County Stats Distribution Factor]]</f>
        <v>0</v>
      </c>
      <c r="AA303" s="125">
        <f>ConsolGeog[[#This Row],[COUNTY: Assessed CS - 16-17 (2014) '[non additive!']]]*ConsolGeog[[#This Row],[County Stats Distribution Factor]]</f>
        <v>0</v>
      </c>
      <c r="AB303" s="125">
        <f>ConsolGeog[[#This Row],[COUNTY: Assessed CS - 16-24 (2014) '[non additive!']]]*ConsolGeog[[#This Row],[County Stats Distribution Factor]]</f>
        <v>0</v>
      </c>
      <c r="AC303" s="125">
        <f>ConsolGeog[[#This Row],[COUNTY: Assessed CS - 18-24 (2014) '[non additive!']]]*ConsolGeog[[#This Row],[County Stats Distribution Factor]]</f>
        <v>0</v>
      </c>
      <c r="AD303" s="125" t="str">
        <f>IF(AND(ConsolGeog[[#This Row],[Presented HS - 16-17 (2014)]]+ConsolGeog[[#This Row],[Presented HS - 18-24 (2014)]]&lt;&gt;0,ConsolGeog[[#This Row],[Presented HS - 16-24 (2014)]]&lt;&gt;0),"ERROR","")</f>
        <v/>
      </c>
      <c r="AE303" s="125" t="str">
        <f>IF(AND(ConsolGeog[[#This Row],[Presented CS - 16-17 (2014)]]+ConsolGeog[[#This Row],[Presented CS - 18-24 (2014)]]&lt;&gt;0,ConsolGeog[[#This Row],[Presented CS - 16-24 (2014)]]&lt;&gt;0),"ERROR","")</f>
        <v/>
      </c>
      <c r="AF303" s="125" t="str">
        <f>IF(AND(ConsolGeog[[#This Row],[Assessed HS - 16-17 (2014)]]+ConsolGeog[[#This Row],[Assessed HS - 18-24 (2014)]]&lt;&gt;0,ConsolGeog[[#This Row],[Assessed HS - 16-24 (2014)]]&lt;&gt;0),"ERROR","")</f>
        <v/>
      </c>
      <c r="AG303" s="125" t="str">
        <f>IF(AND(ConsolGeog[[#This Row],[Assessed CS - 16-17 (2014)]]+ConsolGeog[[#This Row],[Assessed CS - 18-24 (2014)]]&lt;&gt;0,ConsolGeog[[#This Row],[Assessed CS - 16-24 (2014)]]&lt;&gt;0),"ERROR","")</f>
        <v/>
      </c>
      <c r="AH30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4" spans="1:35">
      <c r="A304" s="38" t="s">
        <v>440</v>
      </c>
      <c r="B304" s="38" t="s">
        <v>441</v>
      </c>
      <c r="C304" s="38">
        <v>160060</v>
      </c>
      <c r="D304" s="38">
        <v>3724.69</v>
      </c>
      <c r="E304" s="38" t="s">
        <v>440</v>
      </c>
      <c r="F304" s="116" t="str">
        <f>IF(ISERROR(MATCH(ConsolGeog[[#This Row],[lad14cd]],CentrepointSourced[2014 ONS Code],0)),1,"")</f>
        <v/>
      </c>
      <c r="G304" s="113" t="str">
        <f>TRIM(IF(ConsolGeog[[#This Row],[Not in Centre Point Sourced?]]=1,INDEX(LKP_MissingLATypesDQ[TYPE],MATCH(ConsolGeog[[#This Row],[lad14cd]],LKP_MissingLATypesDQ[ONS_CODE],0)),INDEX(CentrepointSourced[LA Type DQ],MATCH(ConsolGeog[[#This Row],[lad14cd]],CentrepointSourced[2014 ONS Code],0))))</f>
        <v>Unitary</v>
      </c>
      <c r="H304" s="117" t="str">
        <f>IF(OR(ConsolGeog[[#This Row],[LA Type]]="Unitary",ConsolGeog[[#This Row],[LA Type]]="District"),"England",INDEX(CentrepointSourced[Country],MATCH(ConsolGeog[[#This Row],[lad14cd]],CentrepointSourced[2014 ONS Code],0)))</f>
        <v>England</v>
      </c>
      <c r="I30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Kingston upon Thames</v>
      </c>
      <c r="J304" s="114">
        <f>SUMIFS(CentrepointSourced[Presented HS - 16-17],CentrepointSourced[2014 ONS Code],ConsolGeog[[#This Row],[lad14cd]],CentrepointSourced[Year],2014)</f>
        <v>0</v>
      </c>
      <c r="K304" s="114">
        <f>SUMIFS(CentrepointSourced[Presented HS - 16-24],CentrepointSourced[2014 ONS Code],ConsolGeog[[#This Row],[lad14cd]],CentrepointSourced[Year],2014)</f>
        <v>0</v>
      </c>
      <c r="L304" s="114">
        <f>SUMIFS(CentrepointSourced[Presented HS - 18-24],CentrepointSourced[2014 ONS Code],ConsolGeog[[#This Row],[lad14cd]],CentrepointSourced[Year],2014)</f>
        <v>0</v>
      </c>
      <c r="M304" s="114">
        <f>SUMIFS(CentrepointSourced[Assessed HS - 16-17],CentrepointSourced[2014 ONS Code],ConsolGeog[[#This Row],[lad14cd]],CentrepointSourced[Year],2014)</f>
        <v>0</v>
      </c>
      <c r="N304" s="114">
        <f>SUMIFS(CentrepointSourced[Assessed HS - 16-24],CentrepointSourced[2014 ONS Code],ConsolGeog[[#This Row],[lad14cd]],CentrepointSourced[Year],2014)</f>
        <v>0</v>
      </c>
      <c r="O304" s="114">
        <f>SUMIFS(CentrepointSourced[Assessed HS - 18-24],CentrepointSourced[2014 ONS Code],ConsolGeog[[#This Row],[lad14cd]],CentrepointSourced[Year],2014)</f>
        <v>0</v>
      </c>
      <c r="P304" s="114">
        <f>SUMIFS(CentrepointSourced[Presented CS - 16-17],CentrepointSourced[Local Authority DQ],ConsolGeog[[#This Row],[County Name]],CentrepointSourced[Year],2014)</f>
        <v>14</v>
      </c>
      <c r="Q304" s="114">
        <f>SUMIFS(CentrepointSourced[Presented CS - 16-24],CentrepointSourced[Local Authority DQ],ConsolGeog[[#This Row],[County Name]],CentrepointSourced[Year],2014)</f>
        <v>0</v>
      </c>
      <c r="R304" s="114">
        <f>SUMIFS(CentrepointSourced[Presented CS - 18-24],CentrepointSourced[Local Authority DQ],ConsolGeog[[#This Row],[County Name]],CentrepointSourced[Year],2014)</f>
        <v>0</v>
      </c>
      <c r="S304" s="114">
        <f>SUMIFS(CentrepointSourced[Assessed CS - 16-17],CentrepointSourced[Local Authority DQ],ConsolGeog[[#This Row],[County Name]],CentrepointSourced[Year],2014)</f>
        <v>14</v>
      </c>
      <c r="T304" s="114">
        <f>SUMIFS(CentrepointSourced[Assessed CS - 16-24],CentrepointSourced[Local Authority DQ],ConsolGeog[[#This Row],[County Name]],CentrepointSourced[Year],2014)</f>
        <v>0</v>
      </c>
      <c r="U304" s="114">
        <f>SUMIFS(CentrepointSourced[Assessed CS - 18-24],CentrepointSourced[Local Authority DQ],ConsolGeog[[#This Row],[County Name]],CentrepointSourced[Year],2014)</f>
        <v>0</v>
      </c>
      <c r="V304" s="114">
        <f>IF(ConsolGeog[[#This Row],[LA Type]]="District",SUMIFS(ConsolGeog[population],ConsolGeog[LA Type],"District",ConsolGeog[County Name],ConsolGeog[[#This Row],[County Name]]),IF(ConsolGeog[[#This Row],[LA Type]]="Unitary",ConsolGeog[[#This Row],[population]],0))</f>
        <v>160060</v>
      </c>
      <c r="W304" s="115">
        <f>IF(ConsolGeog[[#This Row],[COUNTY: Sum of districts'' populations '[non additive!']]]=0,0,ConsolGeog[[#This Row],[population]]/ConsolGeog[[#This Row],[COUNTY: Sum of districts'' populations '[non additive!']]])</f>
        <v>1</v>
      </c>
      <c r="X304" s="125">
        <f>ConsolGeog[[#This Row],[COUNTY: Presented CS - 16-17 (2014) '[non additive!']]]*ConsolGeog[[#This Row],[County Stats Distribution Factor]]</f>
        <v>14</v>
      </c>
      <c r="Y304" s="125">
        <f>ConsolGeog[[#This Row],[COUNTY: Presented CS - 16-24 (2014) '[non additive!']]]*ConsolGeog[[#This Row],[County Stats Distribution Factor]]</f>
        <v>0</v>
      </c>
      <c r="Z304" s="125">
        <f>ConsolGeog[[#This Row],[COUNTY: Presented CS - 18-24 (2014) '[non additive!']]]*ConsolGeog[[#This Row],[County Stats Distribution Factor]]</f>
        <v>0</v>
      </c>
      <c r="AA304" s="125">
        <f>ConsolGeog[[#This Row],[COUNTY: Assessed CS - 16-17 (2014) '[non additive!']]]*ConsolGeog[[#This Row],[County Stats Distribution Factor]]</f>
        <v>14</v>
      </c>
      <c r="AB304" s="125">
        <f>ConsolGeog[[#This Row],[COUNTY: Assessed CS - 16-24 (2014) '[non additive!']]]*ConsolGeog[[#This Row],[County Stats Distribution Factor]]</f>
        <v>0</v>
      </c>
      <c r="AC304" s="125">
        <f>ConsolGeog[[#This Row],[COUNTY: Assessed CS - 18-24 (2014) '[non additive!']]]*ConsolGeog[[#This Row],[County Stats Distribution Factor]]</f>
        <v>0</v>
      </c>
      <c r="AD304" s="125" t="str">
        <f>IF(AND(ConsolGeog[[#This Row],[Presented HS - 16-17 (2014)]]+ConsolGeog[[#This Row],[Presented HS - 18-24 (2014)]]&lt;&gt;0,ConsolGeog[[#This Row],[Presented HS - 16-24 (2014)]]&lt;&gt;0),"ERROR","")</f>
        <v/>
      </c>
      <c r="AE304" s="125" t="str">
        <f>IF(AND(ConsolGeog[[#This Row],[Presented CS - 16-17 (2014)]]+ConsolGeog[[#This Row],[Presented CS - 18-24 (2014)]]&lt;&gt;0,ConsolGeog[[#This Row],[Presented CS - 16-24 (2014)]]&lt;&gt;0),"ERROR","")</f>
        <v/>
      </c>
      <c r="AF304" s="125" t="str">
        <f>IF(AND(ConsolGeog[[#This Row],[Assessed HS - 16-17 (2014)]]+ConsolGeog[[#This Row],[Assessed HS - 18-24 (2014)]]&lt;&gt;0,ConsolGeog[[#This Row],[Assessed HS - 16-24 (2014)]]&lt;&gt;0),"ERROR","")</f>
        <v/>
      </c>
      <c r="AG304" s="125" t="str">
        <f>IF(AND(ConsolGeog[[#This Row],[Assessed CS - 16-17 (2014)]]+ConsolGeog[[#This Row],[Assessed CS - 18-24 (2014)]]&lt;&gt;0,ConsolGeog[[#This Row],[Assessed CS - 16-24 (2014)]]&lt;&gt;0),"ERROR","")</f>
        <v/>
      </c>
      <c r="AH30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5" spans="1:35" s="35" customFormat="1">
      <c r="A305" s="38" t="s">
        <v>438</v>
      </c>
      <c r="B305" s="38" t="s">
        <v>439</v>
      </c>
      <c r="C305" s="38">
        <v>148127</v>
      </c>
      <c r="D305" s="38">
        <v>6441.31</v>
      </c>
      <c r="E305" s="38" t="s">
        <v>438</v>
      </c>
      <c r="F305" s="112">
        <f>IF(ISERROR(MATCH(ConsolGeog[[#This Row],[lad14cd]],CentrepointSourced[2014 ONS Code],0)),1,"")</f>
        <v>1</v>
      </c>
      <c r="G305" s="113" t="str">
        <f>TRIM(IF(ConsolGeog[[#This Row],[Not in Centre Point Sourced?]]=1,INDEX(LKP_MissingLATypesDQ[TYPE],MATCH(ConsolGeog[[#This Row],[lad14cd]],LKP_MissingLATypesDQ[ONS_CODE],0)),INDEX(CentrepointSourced[LA Type DQ],MATCH(ConsolGeog[[#This Row],[lad14cd]],CentrepointSourced[2014 ONS Code],0))))</f>
        <v>Unitary</v>
      </c>
      <c r="H305" s="113" t="str">
        <f>IF(OR(ConsolGeog[[#This Row],[LA Type]]="Unitary",ConsolGeog[[#This Row],[LA Type]]="District"),"England",INDEX(CentrepointSourced[Country],MATCH(ConsolGeog[[#This Row],[lad14cd]],CentrepointSourced[2014 ONS Code],0)))</f>
        <v>England</v>
      </c>
      <c r="I30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 Tyneside</v>
      </c>
      <c r="J305" s="114">
        <f>SUMIFS(CentrepointSourced[Presented HS - 16-17],CentrepointSourced[2014 ONS Code],ConsolGeog[[#This Row],[lad14cd]],CentrepointSourced[Year],2014)</f>
        <v>0</v>
      </c>
      <c r="K305" s="114">
        <f>SUMIFS(CentrepointSourced[Presented HS - 16-24],CentrepointSourced[2014 ONS Code],ConsolGeog[[#This Row],[lad14cd]],CentrepointSourced[Year],2014)</f>
        <v>0</v>
      </c>
      <c r="L305" s="114">
        <f>SUMIFS(CentrepointSourced[Presented HS - 18-24],CentrepointSourced[2014 ONS Code],ConsolGeog[[#This Row],[lad14cd]],CentrepointSourced[Year],2014)</f>
        <v>0</v>
      </c>
      <c r="M305" s="114">
        <f>SUMIFS(CentrepointSourced[Assessed HS - 16-17],CentrepointSourced[2014 ONS Code],ConsolGeog[[#This Row],[lad14cd]],CentrepointSourced[Year],2014)</f>
        <v>0</v>
      </c>
      <c r="N305" s="114">
        <f>SUMIFS(CentrepointSourced[Assessed HS - 16-24],CentrepointSourced[2014 ONS Code],ConsolGeog[[#This Row],[lad14cd]],CentrepointSourced[Year],2014)</f>
        <v>0</v>
      </c>
      <c r="O305" s="114">
        <f>SUMIFS(CentrepointSourced[Assessed HS - 18-24],CentrepointSourced[2014 ONS Code],ConsolGeog[[#This Row],[lad14cd]],CentrepointSourced[Year],2014)</f>
        <v>0</v>
      </c>
      <c r="P305" s="114">
        <f>SUMIFS(CentrepointSourced[Presented CS - 16-17],CentrepointSourced[Local Authority DQ],ConsolGeog[[#This Row],[County Name]],CentrepointSourced[Year],2014)</f>
        <v>0</v>
      </c>
      <c r="Q305" s="114">
        <f>SUMIFS(CentrepointSourced[Presented CS - 16-24],CentrepointSourced[Local Authority DQ],ConsolGeog[[#This Row],[County Name]],CentrepointSourced[Year],2014)</f>
        <v>0</v>
      </c>
      <c r="R305" s="114">
        <f>SUMIFS(CentrepointSourced[Presented CS - 18-24],CentrepointSourced[Local Authority DQ],ConsolGeog[[#This Row],[County Name]],CentrepointSourced[Year],2014)</f>
        <v>0</v>
      </c>
      <c r="S305" s="114">
        <f>SUMIFS(CentrepointSourced[Assessed CS - 16-17],CentrepointSourced[Local Authority DQ],ConsolGeog[[#This Row],[County Name]],CentrepointSourced[Year],2014)</f>
        <v>0</v>
      </c>
      <c r="T305" s="114">
        <f>SUMIFS(CentrepointSourced[Assessed CS - 16-24],CentrepointSourced[Local Authority DQ],ConsolGeog[[#This Row],[County Name]],CentrepointSourced[Year],2014)</f>
        <v>0</v>
      </c>
      <c r="U305" s="114">
        <f>SUMIFS(CentrepointSourced[Assessed CS - 18-24],CentrepointSourced[Local Authority DQ],ConsolGeog[[#This Row],[County Name]],CentrepointSourced[Year],2014)</f>
        <v>0</v>
      </c>
      <c r="V305" s="114">
        <f>IF(ConsolGeog[[#This Row],[LA Type]]="District",SUMIFS(ConsolGeog[population],ConsolGeog[LA Type],"District",ConsolGeog[County Name],ConsolGeog[[#This Row],[County Name]]),IF(ConsolGeog[[#This Row],[LA Type]]="Unitary",ConsolGeog[[#This Row],[population]],0))</f>
        <v>148127</v>
      </c>
      <c r="W305" s="115">
        <f>IF(ConsolGeog[[#This Row],[COUNTY: Sum of districts'' populations '[non additive!']]]=0,0,ConsolGeog[[#This Row],[population]]/ConsolGeog[[#This Row],[COUNTY: Sum of districts'' populations '[non additive!']]])</f>
        <v>1</v>
      </c>
      <c r="X305" s="125">
        <f>ConsolGeog[[#This Row],[COUNTY: Presented CS - 16-17 (2014) '[non additive!']]]*ConsolGeog[[#This Row],[County Stats Distribution Factor]]</f>
        <v>0</v>
      </c>
      <c r="Y305" s="125">
        <f>ConsolGeog[[#This Row],[COUNTY: Presented CS - 16-24 (2014) '[non additive!']]]*ConsolGeog[[#This Row],[County Stats Distribution Factor]]</f>
        <v>0</v>
      </c>
      <c r="Z305" s="125">
        <f>ConsolGeog[[#This Row],[COUNTY: Presented CS - 18-24 (2014) '[non additive!']]]*ConsolGeog[[#This Row],[County Stats Distribution Factor]]</f>
        <v>0</v>
      </c>
      <c r="AA305" s="125">
        <f>ConsolGeog[[#This Row],[COUNTY: Assessed CS - 16-17 (2014) '[non additive!']]]*ConsolGeog[[#This Row],[County Stats Distribution Factor]]</f>
        <v>0</v>
      </c>
      <c r="AB305" s="125">
        <f>ConsolGeog[[#This Row],[COUNTY: Assessed CS - 16-24 (2014) '[non additive!']]]*ConsolGeog[[#This Row],[County Stats Distribution Factor]]</f>
        <v>0</v>
      </c>
      <c r="AC305" s="125">
        <f>ConsolGeog[[#This Row],[COUNTY: Assessed CS - 18-24 (2014) '[non additive!']]]*ConsolGeog[[#This Row],[County Stats Distribution Factor]]</f>
        <v>0</v>
      </c>
      <c r="AD305" s="125" t="str">
        <f>IF(AND(ConsolGeog[[#This Row],[Presented HS - 16-17 (2014)]]+ConsolGeog[[#This Row],[Presented HS - 18-24 (2014)]]&lt;&gt;0,ConsolGeog[[#This Row],[Presented HS - 16-24 (2014)]]&lt;&gt;0),"ERROR","")</f>
        <v/>
      </c>
      <c r="AE305" s="125" t="str">
        <f>IF(AND(ConsolGeog[[#This Row],[Presented CS - 16-17 (2014)]]+ConsolGeog[[#This Row],[Presented CS - 18-24 (2014)]]&lt;&gt;0,ConsolGeog[[#This Row],[Presented CS - 16-24 (2014)]]&lt;&gt;0),"ERROR","")</f>
        <v/>
      </c>
      <c r="AF305" s="125" t="str">
        <f>IF(AND(ConsolGeog[[#This Row],[Assessed HS - 16-17 (2014)]]+ConsolGeog[[#This Row],[Assessed HS - 18-24 (2014)]]&lt;&gt;0,ConsolGeog[[#This Row],[Assessed HS - 16-24 (2014)]]&lt;&gt;0),"ERROR","")</f>
        <v/>
      </c>
      <c r="AG305" s="125" t="str">
        <f>IF(AND(ConsolGeog[[#This Row],[Assessed CS - 16-17 (2014)]]+ConsolGeog[[#This Row],[Assessed CS - 18-24 (2014)]]&lt;&gt;0,ConsolGeog[[#This Row],[Assessed CS - 16-24 (2014)]]&lt;&gt;0),"ERROR","")</f>
        <v/>
      </c>
      <c r="AH30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6" spans="1:35" s="35" customFormat="1">
      <c r="A306" s="38" t="s">
        <v>436</v>
      </c>
      <c r="B306" s="38" t="s">
        <v>437</v>
      </c>
      <c r="C306" s="38">
        <v>316960</v>
      </c>
      <c r="D306" s="38">
        <v>9864.42</v>
      </c>
      <c r="E306" s="38" t="s">
        <v>436</v>
      </c>
      <c r="F306" s="112">
        <f>IF(ISERROR(MATCH(ConsolGeog[[#This Row],[lad14cd]],CentrepointSourced[2014 ONS Code],0)),1,"")</f>
        <v>1</v>
      </c>
      <c r="G306" s="113" t="str">
        <f>TRIM(IF(ConsolGeog[[#This Row],[Not in Centre Point Sourced?]]=1,INDEX(LKP_MissingLATypesDQ[TYPE],MATCH(ConsolGeog[[#This Row],[lad14cd]],LKP_MissingLATypesDQ[ONS_CODE],0)),INDEX(CentrepointSourced[LA Type DQ],MATCH(ConsolGeog[[#This Row],[lad14cd]],CentrepointSourced[2014 ONS Code],0))))</f>
        <v>Unitary</v>
      </c>
      <c r="H306" s="113" t="str">
        <f>IF(OR(ConsolGeog[[#This Row],[LA Type]]="Unitary",ConsolGeog[[#This Row],[LA Type]]="District"),"England",INDEX(CentrepointSourced[Country],MATCH(ConsolGeog[[#This Row],[lad14cd]],CentrepointSourced[2014 ONS Code],0)))</f>
        <v>England</v>
      </c>
      <c r="I30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Coventry</v>
      </c>
      <c r="J306" s="114">
        <f>SUMIFS(CentrepointSourced[Presented HS - 16-17],CentrepointSourced[2014 ONS Code],ConsolGeog[[#This Row],[lad14cd]],CentrepointSourced[Year],2014)</f>
        <v>0</v>
      </c>
      <c r="K306" s="114">
        <f>SUMIFS(CentrepointSourced[Presented HS - 16-24],CentrepointSourced[2014 ONS Code],ConsolGeog[[#This Row],[lad14cd]],CentrepointSourced[Year],2014)</f>
        <v>0</v>
      </c>
      <c r="L306" s="114">
        <f>SUMIFS(CentrepointSourced[Presented HS - 18-24],CentrepointSourced[2014 ONS Code],ConsolGeog[[#This Row],[lad14cd]],CentrepointSourced[Year],2014)</f>
        <v>0</v>
      </c>
      <c r="M306" s="114">
        <f>SUMIFS(CentrepointSourced[Assessed HS - 16-17],CentrepointSourced[2014 ONS Code],ConsolGeog[[#This Row],[lad14cd]],CentrepointSourced[Year],2014)</f>
        <v>0</v>
      </c>
      <c r="N306" s="114">
        <f>SUMIFS(CentrepointSourced[Assessed HS - 16-24],CentrepointSourced[2014 ONS Code],ConsolGeog[[#This Row],[lad14cd]],CentrepointSourced[Year],2014)</f>
        <v>0</v>
      </c>
      <c r="O306" s="114">
        <f>SUMIFS(CentrepointSourced[Assessed HS - 18-24],CentrepointSourced[2014 ONS Code],ConsolGeog[[#This Row],[lad14cd]],CentrepointSourced[Year],2014)</f>
        <v>0</v>
      </c>
      <c r="P306" s="114">
        <f>SUMIFS(CentrepointSourced[Presented CS - 16-17],CentrepointSourced[Local Authority DQ],ConsolGeog[[#This Row],[County Name]],CentrepointSourced[Year],2014)</f>
        <v>0</v>
      </c>
      <c r="Q306" s="114">
        <f>SUMIFS(CentrepointSourced[Presented CS - 16-24],CentrepointSourced[Local Authority DQ],ConsolGeog[[#This Row],[County Name]],CentrepointSourced[Year],2014)</f>
        <v>0</v>
      </c>
      <c r="R306" s="114">
        <f>SUMIFS(CentrepointSourced[Presented CS - 18-24],CentrepointSourced[Local Authority DQ],ConsolGeog[[#This Row],[County Name]],CentrepointSourced[Year],2014)</f>
        <v>0</v>
      </c>
      <c r="S306" s="114">
        <f>SUMIFS(CentrepointSourced[Assessed CS - 16-17],CentrepointSourced[Local Authority DQ],ConsolGeog[[#This Row],[County Name]],CentrepointSourced[Year],2014)</f>
        <v>0</v>
      </c>
      <c r="T306" s="114">
        <f>SUMIFS(CentrepointSourced[Assessed CS - 16-24],CentrepointSourced[Local Authority DQ],ConsolGeog[[#This Row],[County Name]],CentrepointSourced[Year],2014)</f>
        <v>0</v>
      </c>
      <c r="U306" s="114">
        <f>SUMIFS(CentrepointSourced[Assessed CS - 18-24],CentrepointSourced[Local Authority DQ],ConsolGeog[[#This Row],[County Name]],CentrepointSourced[Year],2014)</f>
        <v>0</v>
      </c>
      <c r="V306" s="114">
        <f>IF(ConsolGeog[[#This Row],[LA Type]]="District",SUMIFS(ConsolGeog[population],ConsolGeog[LA Type],"District",ConsolGeog[County Name],ConsolGeog[[#This Row],[County Name]]),IF(ConsolGeog[[#This Row],[LA Type]]="Unitary",ConsolGeog[[#This Row],[population]],0))</f>
        <v>316960</v>
      </c>
      <c r="W306" s="115">
        <f>IF(ConsolGeog[[#This Row],[COUNTY: Sum of districts'' populations '[non additive!']]]=0,0,ConsolGeog[[#This Row],[population]]/ConsolGeog[[#This Row],[COUNTY: Sum of districts'' populations '[non additive!']]])</f>
        <v>1</v>
      </c>
      <c r="X306" s="125">
        <f>ConsolGeog[[#This Row],[COUNTY: Presented CS - 16-17 (2014) '[non additive!']]]*ConsolGeog[[#This Row],[County Stats Distribution Factor]]</f>
        <v>0</v>
      </c>
      <c r="Y306" s="125">
        <f>ConsolGeog[[#This Row],[COUNTY: Presented CS - 16-24 (2014) '[non additive!']]]*ConsolGeog[[#This Row],[County Stats Distribution Factor]]</f>
        <v>0</v>
      </c>
      <c r="Z306" s="125">
        <f>ConsolGeog[[#This Row],[COUNTY: Presented CS - 18-24 (2014) '[non additive!']]]*ConsolGeog[[#This Row],[County Stats Distribution Factor]]</f>
        <v>0</v>
      </c>
      <c r="AA306" s="125">
        <f>ConsolGeog[[#This Row],[COUNTY: Assessed CS - 16-17 (2014) '[non additive!']]]*ConsolGeog[[#This Row],[County Stats Distribution Factor]]</f>
        <v>0</v>
      </c>
      <c r="AB306" s="125">
        <f>ConsolGeog[[#This Row],[COUNTY: Assessed CS - 16-24 (2014) '[non additive!']]]*ConsolGeog[[#This Row],[County Stats Distribution Factor]]</f>
        <v>0</v>
      </c>
      <c r="AC306" s="125">
        <f>ConsolGeog[[#This Row],[COUNTY: Assessed CS - 18-24 (2014) '[non additive!']]]*ConsolGeog[[#This Row],[County Stats Distribution Factor]]</f>
        <v>0</v>
      </c>
      <c r="AD306" s="125" t="str">
        <f>IF(AND(ConsolGeog[[#This Row],[Presented HS - 16-17 (2014)]]+ConsolGeog[[#This Row],[Presented HS - 18-24 (2014)]]&lt;&gt;0,ConsolGeog[[#This Row],[Presented HS - 16-24 (2014)]]&lt;&gt;0),"ERROR","")</f>
        <v/>
      </c>
      <c r="AE306" s="125" t="str">
        <f>IF(AND(ConsolGeog[[#This Row],[Presented CS - 16-17 (2014)]]+ConsolGeog[[#This Row],[Presented CS - 18-24 (2014)]]&lt;&gt;0,ConsolGeog[[#This Row],[Presented CS - 16-24 (2014)]]&lt;&gt;0),"ERROR","")</f>
        <v/>
      </c>
      <c r="AF306" s="125" t="str">
        <f>IF(AND(ConsolGeog[[#This Row],[Assessed HS - 16-17 (2014)]]+ConsolGeog[[#This Row],[Assessed HS - 18-24 (2014)]]&lt;&gt;0,ConsolGeog[[#This Row],[Assessed HS - 16-24 (2014)]]&lt;&gt;0),"ERROR","")</f>
        <v/>
      </c>
      <c r="AG306" s="125" t="str">
        <f>IF(AND(ConsolGeog[[#This Row],[Assessed CS - 16-17 (2014)]]+ConsolGeog[[#This Row],[Assessed CS - 18-24 (2014)]]&lt;&gt;0,ConsolGeog[[#This Row],[Assessed CS - 16-24 (2014)]]&lt;&gt;0),"ERROR","")</f>
        <v/>
      </c>
      <c r="AH30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7" spans="1:35" s="35" customFormat="1">
      <c r="A307" s="38" t="s">
        <v>434</v>
      </c>
      <c r="B307" s="38" t="s">
        <v>435</v>
      </c>
      <c r="C307" s="38">
        <v>275506</v>
      </c>
      <c r="D307" s="38">
        <v>13746.17</v>
      </c>
      <c r="E307" s="38" t="s">
        <v>434</v>
      </c>
      <c r="F307" s="112">
        <f>IF(ISERROR(MATCH(ConsolGeog[[#This Row],[lad14cd]],CentrepointSourced[2014 ONS Code],0)),1,"")</f>
        <v>1</v>
      </c>
      <c r="G307" s="113" t="str">
        <f>TRIM(IF(ConsolGeog[[#This Row],[Not in Centre Point Sourced?]]=1,INDEX(LKP_MissingLATypesDQ[TYPE],MATCH(ConsolGeog[[#This Row],[lad14cd]],LKP_MissingLATypesDQ[ONS_CODE],0)),INDEX(CentrepointSourced[LA Type DQ],MATCH(ConsolGeog[[#This Row],[lad14cd]],CentrepointSourced[2014 ONS Code],0))))</f>
        <v>Unitary</v>
      </c>
      <c r="H307" s="113" t="str">
        <f>IF(OR(ConsolGeog[[#This Row],[LA Type]]="Unitary",ConsolGeog[[#This Row],[LA Type]]="District"),"England",INDEX(CentrepointSourced[Country],MATCH(ConsolGeog[[#This Row],[lad14cd]],CentrepointSourced[2014 ONS Code],0)))</f>
        <v>England</v>
      </c>
      <c r="I30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Sunderland</v>
      </c>
      <c r="J307" s="114">
        <f>SUMIFS(CentrepointSourced[Presented HS - 16-17],CentrepointSourced[2014 ONS Code],ConsolGeog[[#This Row],[lad14cd]],CentrepointSourced[Year],2014)</f>
        <v>0</v>
      </c>
      <c r="K307" s="114">
        <f>SUMIFS(CentrepointSourced[Presented HS - 16-24],CentrepointSourced[2014 ONS Code],ConsolGeog[[#This Row],[lad14cd]],CentrepointSourced[Year],2014)</f>
        <v>0</v>
      </c>
      <c r="L307" s="114">
        <f>SUMIFS(CentrepointSourced[Presented HS - 18-24],CentrepointSourced[2014 ONS Code],ConsolGeog[[#This Row],[lad14cd]],CentrepointSourced[Year],2014)</f>
        <v>0</v>
      </c>
      <c r="M307" s="114">
        <f>SUMIFS(CentrepointSourced[Assessed HS - 16-17],CentrepointSourced[2014 ONS Code],ConsolGeog[[#This Row],[lad14cd]],CentrepointSourced[Year],2014)</f>
        <v>0</v>
      </c>
      <c r="N307" s="114">
        <f>SUMIFS(CentrepointSourced[Assessed HS - 16-24],CentrepointSourced[2014 ONS Code],ConsolGeog[[#This Row],[lad14cd]],CentrepointSourced[Year],2014)</f>
        <v>0</v>
      </c>
      <c r="O307" s="114">
        <f>SUMIFS(CentrepointSourced[Assessed HS - 18-24],CentrepointSourced[2014 ONS Code],ConsolGeog[[#This Row],[lad14cd]],CentrepointSourced[Year],2014)</f>
        <v>0</v>
      </c>
      <c r="P307" s="114">
        <f>SUMIFS(CentrepointSourced[Presented CS - 16-17],CentrepointSourced[Local Authority DQ],ConsolGeog[[#This Row],[County Name]],CentrepointSourced[Year],2014)</f>
        <v>0</v>
      </c>
      <c r="Q307" s="114">
        <f>SUMIFS(CentrepointSourced[Presented CS - 16-24],CentrepointSourced[Local Authority DQ],ConsolGeog[[#This Row],[County Name]],CentrepointSourced[Year],2014)</f>
        <v>0</v>
      </c>
      <c r="R307" s="114">
        <f>SUMIFS(CentrepointSourced[Presented CS - 18-24],CentrepointSourced[Local Authority DQ],ConsolGeog[[#This Row],[County Name]],CentrepointSourced[Year],2014)</f>
        <v>0</v>
      </c>
      <c r="S307" s="114">
        <f>SUMIFS(CentrepointSourced[Assessed CS - 16-17],CentrepointSourced[Local Authority DQ],ConsolGeog[[#This Row],[County Name]],CentrepointSourced[Year],2014)</f>
        <v>0</v>
      </c>
      <c r="T307" s="114">
        <f>SUMIFS(CentrepointSourced[Assessed CS - 16-24],CentrepointSourced[Local Authority DQ],ConsolGeog[[#This Row],[County Name]],CentrepointSourced[Year],2014)</f>
        <v>0</v>
      </c>
      <c r="U307" s="114">
        <f>SUMIFS(CentrepointSourced[Assessed CS - 18-24],CentrepointSourced[Local Authority DQ],ConsolGeog[[#This Row],[County Name]],CentrepointSourced[Year],2014)</f>
        <v>0</v>
      </c>
      <c r="V307" s="114">
        <f>IF(ConsolGeog[[#This Row],[LA Type]]="District",SUMIFS(ConsolGeog[population],ConsolGeog[LA Type],"District",ConsolGeog[County Name],ConsolGeog[[#This Row],[County Name]]),IF(ConsolGeog[[#This Row],[LA Type]]="Unitary",ConsolGeog[[#This Row],[population]],0))</f>
        <v>275506</v>
      </c>
      <c r="W307" s="115">
        <f>IF(ConsolGeog[[#This Row],[COUNTY: Sum of districts'' populations '[non additive!']]]=0,0,ConsolGeog[[#This Row],[population]]/ConsolGeog[[#This Row],[COUNTY: Sum of districts'' populations '[non additive!']]])</f>
        <v>1</v>
      </c>
      <c r="X307" s="125">
        <f>ConsolGeog[[#This Row],[COUNTY: Presented CS - 16-17 (2014) '[non additive!']]]*ConsolGeog[[#This Row],[County Stats Distribution Factor]]</f>
        <v>0</v>
      </c>
      <c r="Y307" s="125">
        <f>ConsolGeog[[#This Row],[COUNTY: Presented CS - 16-24 (2014) '[non additive!']]]*ConsolGeog[[#This Row],[County Stats Distribution Factor]]</f>
        <v>0</v>
      </c>
      <c r="Z307" s="125">
        <f>ConsolGeog[[#This Row],[COUNTY: Presented CS - 18-24 (2014) '[non additive!']]]*ConsolGeog[[#This Row],[County Stats Distribution Factor]]</f>
        <v>0</v>
      </c>
      <c r="AA307" s="125">
        <f>ConsolGeog[[#This Row],[COUNTY: Assessed CS - 16-17 (2014) '[non additive!']]]*ConsolGeog[[#This Row],[County Stats Distribution Factor]]</f>
        <v>0</v>
      </c>
      <c r="AB307" s="125">
        <f>ConsolGeog[[#This Row],[COUNTY: Assessed CS - 16-24 (2014) '[non additive!']]]*ConsolGeog[[#This Row],[County Stats Distribution Factor]]</f>
        <v>0</v>
      </c>
      <c r="AC307" s="125">
        <f>ConsolGeog[[#This Row],[COUNTY: Assessed CS - 18-24 (2014) '[non additive!']]]*ConsolGeog[[#This Row],[County Stats Distribution Factor]]</f>
        <v>0</v>
      </c>
      <c r="AD307" s="125" t="str">
        <f>IF(AND(ConsolGeog[[#This Row],[Presented HS - 16-17 (2014)]]+ConsolGeog[[#This Row],[Presented HS - 18-24 (2014)]]&lt;&gt;0,ConsolGeog[[#This Row],[Presented HS - 16-24 (2014)]]&lt;&gt;0),"ERROR","")</f>
        <v/>
      </c>
      <c r="AE307" s="125" t="str">
        <f>IF(AND(ConsolGeog[[#This Row],[Presented CS - 16-17 (2014)]]+ConsolGeog[[#This Row],[Presented CS - 18-24 (2014)]]&lt;&gt;0,ConsolGeog[[#This Row],[Presented CS - 16-24 (2014)]]&lt;&gt;0),"ERROR","")</f>
        <v/>
      </c>
      <c r="AF307" s="125" t="str">
        <f>IF(AND(ConsolGeog[[#This Row],[Assessed HS - 16-17 (2014)]]+ConsolGeog[[#This Row],[Assessed HS - 18-24 (2014)]]&lt;&gt;0,ConsolGeog[[#This Row],[Assessed HS - 16-24 (2014)]]&lt;&gt;0),"ERROR","")</f>
        <v/>
      </c>
      <c r="AG307" s="125" t="str">
        <f>IF(AND(ConsolGeog[[#This Row],[Assessed CS - 16-17 (2014)]]+ConsolGeog[[#This Row],[Assessed CS - 18-24 (2014)]]&lt;&gt;0,ConsolGeog[[#This Row],[Assessed CS - 16-24 (2014)]]&lt;&gt;0),"ERROR","")</f>
        <v/>
      </c>
      <c r="AH30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8" spans="1:35" ht="15" customHeight="1">
      <c r="A308" s="38" t="s">
        <v>433</v>
      </c>
      <c r="B308" s="38" t="s">
        <v>290</v>
      </c>
      <c r="C308" s="38">
        <v>1073045</v>
      </c>
      <c r="D308" s="38">
        <v>26778.82</v>
      </c>
      <c r="E308" s="38" t="s">
        <v>433</v>
      </c>
      <c r="F308" s="116" t="str">
        <f>IF(ISERROR(MATCH(ConsolGeog[[#This Row],[lad14cd]],CentrepointSourced[2014 ONS Code],0)),1,"")</f>
        <v/>
      </c>
      <c r="G308" s="113" t="str">
        <f>TRIM(IF(ConsolGeog[[#This Row],[Not in Centre Point Sourced?]]=1,INDEX(LKP_MissingLATypesDQ[TYPE],MATCH(ConsolGeog[[#This Row],[lad14cd]],LKP_MissingLATypesDQ[ONS_CODE],0)),INDEX(CentrepointSourced[LA Type DQ],MATCH(ConsolGeog[[#This Row],[lad14cd]],CentrepointSourced[2014 ONS Code],0))))</f>
        <v>Unitary</v>
      </c>
      <c r="H308" s="117" t="str">
        <f>IF(OR(ConsolGeog[[#This Row],[LA Type]]="Unitary",ConsolGeog[[#This Row],[LA Type]]="District"),"England",INDEX(CentrepointSourced[Country],MATCH(ConsolGeog[[#This Row],[lad14cd]],CentrepointSourced[2014 ONS Code],0)))</f>
        <v>England</v>
      </c>
      <c r="I30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Birmingham</v>
      </c>
      <c r="J308" s="114">
        <f>SUMIFS(CentrepointSourced[Presented HS - 16-17],CentrepointSourced[2014 ONS Code],ConsolGeog[[#This Row],[lad14cd]],CentrepointSourced[Year],2014)</f>
        <v>93</v>
      </c>
      <c r="K308" s="114">
        <f>SUMIFS(CentrepointSourced[Presented HS - 16-24],CentrepointSourced[2014 ONS Code],ConsolGeog[[#This Row],[lad14cd]],CentrepointSourced[Year],2014)</f>
        <v>0</v>
      </c>
      <c r="L308" s="114">
        <f>SUMIFS(CentrepointSourced[Presented HS - 18-24],CentrepointSourced[2014 ONS Code],ConsolGeog[[#This Row],[lad14cd]],CentrepointSourced[Year],2014)</f>
        <v>1102</v>
      </c>
      <c r="M308" s="114">
        <f>SUMIFS(CentrepointSourced[Assessed HS - 16-17],CentrepointSourced[2014 ONS Code],ConsolGeog[[#This Row],[lad14cd]],CentrepointSourced[Year],2014)</f>
        <v>93</v>
      </c>
      <c r="N308" s="114">
        <f>SUMIFS(CentrepointSourced[Assessed HS - 16-24],CentrepointSourced[2014 ONS Code],ConsolGeog[[#This Row],[lad14cd]],CentrepointSourced[Year],2014)</f>
        <v>0</v>
      </c>
      <c r="O308" s="114">
        <f>SUMIFS(CentrepointSourced[Assessed HS - 18-24],CentrepointSourced[2014 ONS Code],ConsolGeog[[#This Row],[lad14cd]],CentrepointSourced[Year],2014)</f>
        <v>1102</v>
      </c>
      <c r="P308" s="114">
        <f>SUMIFS(CentrepointSourced[Presented CS - 16-17],CentrepointSourced[Local Authority DQ],ConsolGeog[[#This Row],[County Name]],CentrepointSourced[Year],2014)</f>
        <v>0</v>
      </c>
      <c r="Q308" s="114">
        <f>SUMIFS(CentrepointSourced[Presented CS - 16-24],CentrepointSourced[Local Authority DQ],ConsolGeog[[#This Row],[County Name]],CentrepointSourced[Year],2014)</f>
        <v>0</v>
      </c>
      <c r="R308" s="114">
        <f>SUMIFS(CentrepointSourced[Presented CS - 18-24],CentrepointSourced[Local Authority DQ],ConsolGeog[[#This Row],[County Name]],CentrepointSourced[Year],2014)</f>
        <v>0</v>
      </c>
      <c r="S308" s="114">
        <f>SUMIFS(CentrepointSourced[Assessed CS - 16-17],CentrepointSourced[Local Authority DQ],ConsolGeog[[#This Row],[County Name]],CentrepointSourced[Year],2014)</f>
        <v>0</v>
      </c>
      <c r="T308" s="114">
        <f>SUMIFS(CentrepointSourced[Assessed CS - 16-24],CentrepointSourced[Local Authority DQ],ConsolGeog[[#This Row],[County Name]],CentrepointSourced[Year],2014)</f>
        <v>0</v>
      </c>
      <c r="U308" s="114">
        <f>SUMIFS(CentrepointSourced[Assessed CS - 18-24],CentrepointSourced[Local Authority DQ],ConsolGeog[[#This Row],[County Name]],CentrepointSourced[Year],2014)</f>
        <v>0</v>
      </c>
      <c r="V308" s="114">
        <f>IF(ConsolGeog[[#This Row],[LA Type]]="District",SUMIFS(ConsolGeog[population],ConsolGeog[LA Type],"District",ConsolGeog[County Name],ConsolGeog[[#This Row],[County Name]]),IF(ConsolGeog[[#This Row],[LA Type]]="Unitary",ConsolGeog[[#This Row],[population]],0))</f>
        <v>1073045</v>
      </c>
      <c r="W308" s="115">
        <f>IF(ConsolGeog[[#This Row],[COUNTY: Sum of districts'' populations '[non additive!']]]=0,0,ConsolGeog[[#This Row],[population]]/ConsolGeog[[#This Row],[COUNTY: Sum of districts'' populations '[non additive!']]])</f>
        <v>1</v>
      </c>
      <c r="X308" s="125">
        <f>ConsolGeog[[#This Row],[COUNTY: Presented CS - 16-17 (2014) '[non additive!']]]*ConsolGeog[[#This Row],[County Stats Distribution Factor]]</f>
        <v>0</v>
      </c>
      <c r="Y308" s="125">
        <f>ConsolGeog[[#This Row],[COUNTY: Presented CS - 16-24 (2014) '[non additive!']]]*ConsolGeog[[#This Row],[County Stats Distribution Factor]]</f>
        <v>0</v>
      </c>
      <c r="Z308" s="125">
        <f>ConsolGeog[[#This Row],[COUNTY: Presented CS - 18-24 (2014) '[non additive!']]]*ConsolGeog[[#This Row],[County Stats Distribution Factor]]</f>
        <v>0</v>
      </c>
      <c r="AA308" s="125">
        <f>ConsolGeog[[#This Row],[COUNTY: Assessed CS - 16-17 (2014) '[non additive!']]]*ConsolGeog[[#This Row],[County Stats Distribution Factor]]</f>
        <v>0</v>
      </c>
      <c r="AB308" s="125">
        <f>ConsolGeog[[#This Row],[COUNTY: Assessed CS - 16-24 (2014) '[non additive!']]]*ConsolGeog[[#This Row],[County Stats Distribution Factor]]</f>
        <v>0</v>
      </c>
      <c r="AC308" s="125">
        <f>ConsolGeog[[#This Row],[COUNTY: Assessed CS - 18-24 (2014) '[non additive!']]]*ConsolGeog[[#This Row],[County Stats Distribution Factor]]</f>
        <v>0</v>
      </c>
      <c r="AD308" s="125" t="str">
        <f>IF(AND(ConsolGeog[[#This Row],[Presented HS - 16-17 (2014)]]+ConsolGeog[[#This Row],[Presented HS - 18-24 (2014)]]&lt;&gt;0,ConsolGeog[[#This Row],[Presented HS - 16-24 (2014)]]&lt;&gt;0),"ERROR","")</f>
        <v/>
      </c>
      <c r="AE308" s="125" t="str">
        <f>IF(AND(ConsolGeog[[#This Row],[Presented CS - 16-17 (2014)]]+ConsolGeog[[#This Row],[Presented CS - 18-24 (2014)]]&lt;&gt;0,ConsolGeog[[#This Row],[Presented CS - 16-24 (2014)]]&lt;&gt;0),"ERROR","")</f>
        <v/>
      </c>
      <c r="AF308" s="125" t="str">
        <f>IF(AND(ConsolGeog[[#This Row],[Assessed HS - 16-17 (2014)]]+ConsolGeog[[#This Row],[Assessed HS - 18-24 (2014)]]&lt;&gt;0,ConsolGeog[[#This Row],[Assessed HS - 16-24 (2014)]]&lt;&gt;0),"ERROR","")</f>
        <v/>
      </c>
      <c r="AG308" s="125" t="str">
        <f>IF(AND(ConsolGeog[[#This Row],[Assessed CS - 16-17 (2014)]]+ConsolGeog[[#This Row],[Assessed CS - 18-24 (2014)]]&lt;&gt;0,ConsolGeog[[#This Row],[Assessed CS - 16-24 (2014)]]&lt;&gt;0),"ERROR","")</f>
        <v/>
      </c>
      <c r="AH30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09" spans="1:35" s="35" customFormat="1">
      <c r="A309" s="38" t="s">
        <v>431</v>
      </c>
      <c r="B309" s="38" t="s">
        <v>432</v>
      </c>
      <c r="C309" s="38">
        <v>312925</v>
      </c>
      <c r="D309" s="38">
        <v>9795.66</v>
      </c>
      <c r="E309" s="38" t="s">
        <v>431</v>
      </c>
      <c r="F309" s="112">
        <f>IF(ISERROR(MATCH(ConsolGeog[[#This Row],[lad14cd]],CentrepointSourced[2014 ONS Code],0)),1,"")</f>
        <v>1</v>
      </c>
      <c r="G309" s="113" t="str">
        <f>TRIM(IF(ConsolGeog[[#This Row],[Not in Centre Point Sourced?]]=1,INDEX(LKP_MissingLATypesDQ[TYPE],MATCH(ConsolGeog[[#This Row],[lad14cd]],LKP_MissingLATypesDQ[ONS_CODE],0)),INDEX(CentrepointSourced[LA Type DQ],MATCH(ConsolGeog[[#This Row],[lad14cd]],CentrepointSourced[2014 ONS Code],0))))</f>
        <v>Unitary</v>
      </c>
      <c r="H309" s="113" t="str">
        <f>IF(OR(ConsolGeog[[#This Row],[LA Type]]="Unitary",ConsolGeog[[#This Row],[LA Type]]="District"),"England",INDEX(CentrepointSourced[Country],MATCH(ConsolGeog[[#This Row],[lad14cd]],CentrepointSourced[2014 ONS Code],0)))</f>
        <v>England</v>
      </c>
      <c r="I30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Dudley</v>
      </c>
      <c r="J309" s="114">
        <f>SUMIFS(CentrepointSourced[Presented HS - 16-17],CentrepointSourced[2014 ONS Code],ConsolGeog[[#This Row],[lad14cd]],CentrepointSourced[Year],2014)</f>
        <v>0</v>
      </c>
      <c r="K309" s="114">
        <f>SUMIFS(CentrepointSourced[Presented HS - 16-24],CentrepointSourced[2014 ONS Code],ConsolGeog[[#This Row],[lad14cd]],CentrepointSourced[Year],2014)</f>
        <v>0</v>
      </c>
      <c r="L309" s="114">
        <f>SUMIFS(CentrepointSourced[Presented HS - 18-24],CentrepointSourced[2014 ONS Code],ConsolGeog[[#This Row],[lad14cd]],CentrepointSourced[Year],2014)</f>
        <v>0</v>
      </c>
      <c r="M309" s="114">
        <f>SUMIFS(CentrepointSourced[Assessed HS - 16-17],CentrepointSourced[2014 ONS Code],ConsolGeog[[#This Row],[lad14cd]],CentrepointSourced[Year],2014)</f>
        <v>0</v>
      </c>
      <c r="N309" s="114">
        <f>SUMIFS(CentrepointSourced[Assessed HS - 16-24],CentrepointSourced[2014 ONS Code],ConsolGeog[[#This Row],[lad14cd]],CentrepointSourced[Year],2014)</f>
        <v>0</v>
      </c>
      <c r="O309" s="114">
        <f>SUMIFS(CentrepointSourced[Assessed HS - 18-24],CentrepointSourced[2014 ONS Code],ConsolGeog[[#This Row],[lad14cd]],CentrepointSourced[Year],2014)</f>
        <v>0</v>
      </c>
      <c r="P309" s="114">
        <f>SUMIFS(CentrepointSourced[Presented CS - 16-17],CentrepointSourced[Local Authority DQ],ConsolGeog[[#This Row],[County Name]],CentrepointSourced[Year],2014)</f>
        <v>0</v>
      </c>
      <c r="Q309" s="114">
        <f>SUMIFS(CentrepointSourced[Presented CS - 16-24],CentrepointSourced[Local Authority DQ],ConsolGeog[[#This Row],[County Name]],CentrepointSourced[Year],2014)</f>
        <v>0</v>
      </c>
      <c r="R309" s="114">
        <f>SUMIFS(CentrepointSourced[Presented CS - 18-24],CentrepointSourced[Local Authority DQ],ConsolGeog[[#This Row],[County Name]],CentrepointSourced[Year],2014)</f>
        <v>0</v>
      </c>
      <c r="S309" s="114">
        <f>SUMIFS(CentrepointSourced[Assessed CS - 16-17],CentrepointSourced[Local Authority DQ],ConsolGeog[[#This Row],[County Name]],CentrepointSourced[Year],2014)</f>
        <v>0</v>
      </c>
      <c r="T309" s="114">
        <f>SUMIFS(CentrepointSourced[Assessed CS - 16-24],CentrepointSourced[Local Authority DQ],ConsolGeog[[#This Row],[County Name]],CentrepointSourced[Year],2014)</f>
        <v>0</v>
      </c>
      <c r="U309" s="114">
        <f>SUMIFS(CentrepointSourced[Assessed CS - 18-24],CentrepointSourced[Local Authority DQ],ConsolGeog[[#This Row],[County Name]],CentrepointSourced[Year],2014)</f>
        <v>0</v>
      </c>
      <c r="V309" s="114">
        <f>IF(ConsolGeog[[#This Row],[LA Type]]="District",SUMIFS(ConsolGeog[population],ConsolGeog[LA Type],"District",ConsolGeog[County Name],ConsolGeog[[#This Row],[County Name]]),IF(ConsolGeog[[#This Row],[LA Type]]="Unitary",ConsolGeog[[#This Row],[population]],0))</f>
        <v>312925</v>
      </c>
      <c r="W309" s="115">
        <f>IF(ConsolGeog[[#This Row],[COUNTY: Sum of districts'' populations '[non additive!']]]=0,0,ConsolGeog[[#This Row],[population]]/ConsolGeog[[#This Row],[COUNTY: Sum of districts'' populations '[non additive!']]])</f>
        <v>1</v>
      </c>
      <c r="X309" s="125">
        <f>ConsolGeog[[#This Row],[COUNTY: Presented CS - 16-17 (2014) '[non additive!']]]*ConsolGeog[[#This Row],[County Stats Distribution Factor]]</f>
        <v>0</v>
      </c>
      <c r="Y309" s="125">
        <f>ConsolGeog[[#This Row],[COUNTY: Presented CS - 16-24 (2014) '[non additive!']]]*ConsolGeog[[#This Row],[County Stats Distribution Factor]]</f>
        <v>0</v>
      </c>
      <c r="Z309" s="125">
        <f>ConsolGeog[[#This Row],[COUNTY: Presented CS - 18-24 (2014) '[non additive!']]]*ConsolGeog[[#This Row],[County Stats Distribution Factor]]</f>
        <v>0</v>
      </c>
      <c r="AA309" s="125">
        <f>ConsolGeog[[#This Row],[COUNTY: Assessed CS - 16-17 (2014) '[non additive!']]]*ConsolGeog[[#This Row],[County Stats Distribution Factor]]</f>
        <v>0</v>
      </c>
      <c r="AB309" s="125">
        <f>ConsolGeog[[#This Row],[COUNTY: Assessed CS - 16-24 (2014) '[non additive!']]]*ConsolGeog[[#This Row],[County Stats Distribution Factor]]</f>
        <v>0</v>
      </c>
      <c r="AC309" s="125">
        <f>ConsolGeog[[#This Row],[COUNTY: Assessed CS - 18-24 (2014) '[non additive!']]]*ConsolGeog[[#This Row],[County Stats Distribution Factor]]</f>
        <v>0</v>
      </c>
      <c r="AD309" s="125" t="str">
        <f>IF(AND(ConsolGeog[[#This Row],[Presented HS - 16-17 (2014)]]+ConsolGeog[[#This Row],[Presented HS - 18-24 (2014)]]&lt;&gt;0,ConsolGeog[[#This Row],[Presented HS - 16-24 (2014)]]&lt;&gt;0),"ERROR","")</f>
        <v/>
      </c>
      <c r="AE309" s="125" t="str">
        <f>IF(AND(ConsolGeog[[#This Row],[Presented CS - 16-17 (2014)]]+ConsolGeog[[#This Row],[Presented CS - 18-24 (2014)]]&lt;&gt;0,ConsolGeog[[#This Row],[Presented CS - 16-24 (2014)]]&lt;&gt;0),"ERROR","")</f>
        <v/>
      </c>
      <c r="AF309" s="125" t="str">
        <f>IF(AND(ConsolGeog[[#This Row],[Assessed HS - 16-17 (2014)]]+ConsolGeog[[#This Row],[Assessed HS - 18-24 (2014)]]&lt;&gt;0,ConsolGeog[[#This Row],[Assessed HS - 16-24 (2014)]]&lt;&gt;0),"ERROR","")</f>
        <v/>
      </c>
      <c r="AG309" s="125" t="str">
        <f>IF(AND(ConsolGeog[[#This Row],[Assessed CS - 16-17 (2014)]]+ConsolGeog[[#This Row],[Assessed CS - 18-24 (2014)]]&lt;&gt;0,ConsolGeog[[#This Row],[Assessed CS - 16-24 (2014)]]&lt;&gt;0),"ERROR","")</f>
        <v/>
      </c>
      <c r="AH30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0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0" spans="1:35" s="35" customFormat="1" ht="15" customHeight="1">
      <c r="A310" s="38" t="s">
        <v>430</v>
      </c>
      <c r="B310" s="38" t="s">
        <v>179</v>
      </c>
      <c r="C310" s="38">
        <v>7375</v>
      </c>
      <c r="D310" s="38">
        <v>289.77999999999997</v>
      </c>
      <c r="E310" s="38" t="s">
        <v>430</v>
      </c>
      <c r="F310" s="112" t="str">
        <f>IF(ISERROR(MATCH(ConsolGeog[[#This Row],[lad14cd]],CentrepointSourced[2014 ONS Code],0)),1,"")</f>
        <v/>
      </c>
      <c r="G310" s="113" t="str">
        <f>TRIM(IF(ConsolGeog[[#This Row],[Not in Centre Point Sourced?]]=1,INDEX(LKP_MissingLATypesDQ[TYPE],MATCH(ConsolGeog[[#This Row],[lad14cd]],LKP_MissingLATypesDQ[ONS_CODE],0)),INDEX(CentrepointSourced[LA Type DQ],MATCH(ConsolGeog[[#This Row],[lad14cd]],CentrepointSourced[2014 ONS Code],0))))</f>
        <v>Unitary</v>
      </c>
      <c r="H310" s="113" t="str">
        <f>IF(OR(ConsolGeog[[#This Row],[LA Type]]="Unitary",ConsolGeog[[#This Row],[LA Type]]="District"),"England",INDEX(CentrepointSourced[Country],MATCH(ConsolGeog[[#This Row],[lad14cd]],CentrepointSourced[2014 ONS Code],0)))</f>
        <v>England</v>
      </c>
      <c r="I31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City of London</v>
      </c>
      <c r="J310" s="114">
        <f>SUMIFS(CentrepointSourced[Presented HS - 16-17],CentrepointSourced[2014 ONS Code],ConsolGeog[[#This Row],[lad14cd]],CentrepointSourced[Year],2014)</f>
        <v>0</v>
      </c>
      <c r="K310" s="114">
        <f>SUMIFS(CentrepointSourced[Presented HS - 16-24],CentrepointSourced[2014 ONS Code],ConsolGeog[[#This Row],[lad14cd]],CentrepointSourced[Year],2014)</f>
        <v>0</v>
      </c>
      <c r="L310" s="114">
        <f>SUMIFS(CentrepointSourced[Presented HS - 18-24],CentrepointSourced[2014 ONS Code],ConsolGeog[[#This Row],[lad14cd]],CentrepointSourced[Year],2014)</f>
        <v>8</v>
      </c>
      <c r="M310" s="114">
        <f>SUMIFS(CentrepointSourced[Assessed HS - 16-17],CentrepointSourced[2014 ONS Code],ConsolGeog[[#This Row],[lad14cd]],CentrepointSourced[Year],2014)</f>
        <v>0</v>
      </c>
      <c r="N310" s="114">
        <f>SUMIFS(CentrepointSourced[Assessed HS - 16-24],CentrepointSourced[2014 ONS Code],ConsolGeog[[#This Row],[lad14cd]],CentrepointSourced[Year],2014)</f>
        <v>0</v>
      </c>
      <c r="O310" s="114">
        <f>SUMIFS(CentrepointSourced[Assessed HS - 18-24],CentrepointSourced[2014 ONS Code],ConsolGeog[[#This Row],[lad14cd]],CentrepointSourced[Year],2014)</f>
        <v>8</v>
      </c>
      <c r="P310" s="114">
        <f>SUMIFS(CentrepointSourced[Presented CS - 16-17],CentrepointSourced[Local Authority DQ],ConsolGeog[[#This Row],[County Name]],CentrepointSourced[Year],2014)</f>
        <v>0</v>
      </c>
      <c r="Q310" s="114">
        <f>SUMIFS(CentrepointSourced[Presented CS - 16-24],CentrepointSourced[Local Authority DQ],ConsolGeog[[#This Row],[County Name]],CentrepointSourced[Year],2014)</f>
        <v>0</v>
      </c>
      <c r="R310" s="114">
        <f>SUMIFS(CentrepointSourced[Presented CS - 18-24],CentrepointSourced[Local Authority DQ],ConsolGeog[[#This Row],[County Name]],CentrepointSourced[Year],2014)</f>
        <v>0</v>
      </c>
      <c r="S310" s="114">
        <f>SUMIFS(CentrepointSourced[Assessed CS - 16-17],CentrepointSourced[Local Authority DQ],ConsolGeog[[#This Row],[County Name]],CentrepointSourced[Year],2014)</f>
        <v>0</v>
      </c>
      <c r="T310" s="114">
        <f>SUMIFS(CentrepointSourced[Assessed CS - 16-24],CentrepointSourced[Local Authority DQ],ConsolGeog[[#This Row],[County Name]],CentrepointSourced[Year],2014)</f>
        <v>0</v>
      </c>
      <c r="U310" s="114">
        <f>SUMIFS(CentrepointSourced[Assessed CS - 18-24],CentrepointSourced[Local Authority DQ],ConsolGeog[[#This Row],[County Name]],CentrepointSourced[Year],2014)</f>
        <v>0</v>
      </c>
      <c r="V310" s="114">
        <f>IF(ConsolGeog[[#This Row],[LA Type]]="District",SUMIFS(ConsolGeog[population],ConsolGeog[LA Type],"District",ConsolGeog[County Name],ConsolGeog[[#This Row],[County Name]]),IF(ConsolGeog[[#This Row],[LA Type]]="Unitary",ConsolGeog[[#This Row],[population]],0))</f>
        <v>7375</v>
      </c>
      <c r="W310" s="115">
        <f>IF(ConsolGeog[[#This Row],[COUNTY: Sum of districts'' populations '[non additive!']]]=0,0,ConsolGeog[[#This Row],[population]]/ConsolGeog[[#This Row],[COUNTY: Sum of districts'' populations '[non additive!']]])</f>
        <v>1</v>
      </c>
      <c r="X310" s="125">
        <f>ConsolGeog[[#This Row],[COUNTY: Presented CS - 16-17 (2014) '[non additive!']]]*ConsolGeog[[#This Row],[County Stats Distribution Factor]]</f>
        <v>0</v>
      </c>
      <c r="Y310" s="125">
        <f>ConsolGeog[[#This Row],[COUNTY: Presented CS - 16-24 (2014) '[non additive!']]]*ConsolGeog[[#This Row],[County Stats Distribution Factor]]</f>
        <v>0</v>
      </c>
      <c r="Z310" s="125">
        <f>ConsolGeog[[#This Row],[COUNTY: Presented CS - 18-24 (2014) '[non additive!']]]*ConsolGeog[[#This Row],[County Stats Distribution Factor]]</f>
        <v>0</v>
      </c>
      <c r="AA310" s="125">
        <f>ConsolGeog[[#This Row],[COUNTY: Assessed CS - 16-17 (2014) '[non additive!']]]*ConsolGeog[[#This Row],[County Stats Distribution Factor]]</f>
        <v>0</v>
      </c>
      <c r="AB310" s="125">
        <f>ConsolGeog[[#This Row],[COUNTY: Assessed CS - 16-24 (2014) '[non additive!']]]*ConsolGeog[[#This Row],[County Stats Distribution Factor]]</f>
        <v>0</v>
      </c>
      <c r="AC310" s="125">
        <f>ConsolGeog[[#This Row],[COUNTY: Assessed CS - 18-24 (2014) '[non additive!']]]*ConsolGeog[[#This Row],[County Stats Distribution Factor]]</f>
        <v>0</v>
      </c>
      <c r="AD310" s="125" t="str">
        <f>IF(AND(ConsolGeog[[#This Row],[Presented HS - 16-17 (2014)]]+ConsolGeog[[#This Row],[Presented HS - 18-24 (2014)]]&lt;&gt;0,ConsolGeog[[#This Row],[Presented HS - 16-24 (2014)]]&lt;&gt;0),"ERROR","")</f>
        <v/>
      </c>
      <c r="AE310" s="125" t="str">
        <f>IF(AND(ConsolGeog[[#This Row],[Presented CS - 16-17 (2014)]]+ConsolGeog[[#This Row],[Presented CS - 18-24 (2014)]]&lt;&gt;0,ConsolGeog[[#This Row],[Presented CS - 16-24 (2014)]]&lt;&gt;0),"ERROR","")</f>
        <v/>
      </c>
      <c r="AF310" s="125" t="str">
        <f>IF(AND(ConsolGeog[[#This Row],[Assessed HS - 16-17 (2014)]]+ConsolGeog[[#This Row],[Assessed HS - 18-24 (2014)]]&lt;&gt;0,ConsolGeog[[#This Row],[Assessed HS - 16-24 (2014)]]&lt;&gt;0),"ERROR","")</f>
        <v/>
      </c>
      <c r="AG310" s="125" t="str">
        <f>IF(AND(ConsolGeog[[#This Row],[Assessed CS - 16-17 (2014)]]+ConsolGeog[[#This Row],[Assessed CS - 18-24 (2014)]]&lt;&gt;0,ConsolGeog[[#This Row],[Assessed CS - 16-24 (2014)]]&lt;&gt;0),"ERROR","")</f>
        <v/>
      </c>
      <c r="AH31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1" spans="1:35">
      <c r="A311" s="38" t="s">
        <v>428</v>
      </c>
      <c r="B311" s="38" t="s">
        <v>429</v>
      </c>
      <c r="C311" s="38">
        <v>308063</v>
      </c>
      <c r="D311" s="38">
        <v>8556.73</v>
      </c>
      <c r="E311" s="38" t="s">
        <v>428</v>
      </c>
      <c r="F311" s="116">
        <f>IF(ISERROR(MATCH(ConsolGeog[[#This Row],[lad14cd]],CentrepointSourced[2014 ONS Code],0)),1,"")</f>
        <v>1</v>
      </c>
      <c r="G311" s="113" t="str">
        <f>TRIM(IF(ConsolGeog[[#This Row],[Not in Centre Point Sourced?]]=1,INDEX(LKP_MissingLATypesDQ[TYPE],MATCH(ConsolGeog[[#This Row],[lad14cd]],LKP_MissingLATypesDQ[ONS_CODE],0)),INDEX(CentrepointSourced[LA Type DQ],MATCH(ConsolGeog[[#This Row],[lad14cd]],CentrepointSourced[2014 ONS Code],0))))</f>
        <v>Unitary</v>
      </c>
      <c r="H311" s="117" t="str">
        <f>IF(OR(ConsolGeog[[#This Row],[LA Type]]="Unitary",ConsolGeog[[#This Row],[LA Type]]="District"),"England",INDEX(CentrepointSourced[Country],MATCH(ConsolGeog[[#This Row],[lad14cd]],CentrepointSourced[2014 ONS Code],0)))</f>
        <v>England</v>
      </c>
      <c r="I31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Sandwell</v>
      </c>
      <c r="J311" s="114">
        <f>SUMIFS(CentrepointSourced[Presented HS - 16-17],CentrepointSourced[2014 ONS Code],ConsolGeog[[#This Row],[lad14cd]],CentrepointSourced[Year],2014)</f>
        <v>0</v>
      </c>
      <c r="K311" s="114">
        <f>SUMIFS(CentrepointSourced[Presented HS - 16-24],CentrepointSourced[2014 ONS Code],ConsolGeog[[#This Row],[lad14cd]],CentrepointSourced[Year],2014)</f>
        <v>0</v>
      </c>
      <c r="L311" s="114">
        <f>SUMIFS(CentrepointSourced[Presented HS - 18-24],CentrepointSourced[2014 ONS Code],ConsolGeog[[#This Row],[lad14cd]],CentrepointSourced[Year],2014)</f>
        <v>0</v>
      </c>
      <c r="M311" s="114">
        <f>SUMIFS(CentrepointSourced[Assessed HS - 16-17],CentrepointSourced[2014 ONS Code],ConsolGeog[[#This Row],[lad14cd]],CentrepointSourced[Year],2014)</f>
        <v>0</v>
      </c>
      <c r="N311" s="114">
        <f>SUMIFS(CentrepointSourced[Assessed HS - 16-24],CentrepointSourced[2014 ONS Code],ConsolGeog[[#This Row],[lad14cd]],CentrepointSourced[Year],2014)</f>
        <v>0</v>
      </c>
      <c r="O311" s="114">
        <f>SUMIFS(CentrepointSourced[Assessed HS - 18-24],CentrepointSourced[2014 ONS Code],ConsolGeog[[#This Row],[lad14cd]],CentrepointSourced[Year],2014)</f>
        <v>0</v>
      </c>
      <c r="P311" s="114">
        <f>SUMIFS(CentrepointSourced[Presented CS - 16-17],CentrepointSourced[Local Authority DQ],ConsolGeog[[#This Row],[County Name]],CentrepointSourced[Year],2014)</f>
        <v>0</v>
      </c>
      <c r="Q311" s="114">
        <f>SUMIFS(CentrepointSourced[Presented CS - 16-24],CentrepointSourced[Local Authority DQ],ConsolGeog[[#This Row],[County Name]],CentrepointSourced[Year],2014)</f>
        <v>0</v>
      </c>
      <c r="R311" s="114">
        <f>SUMIFS(CentrepointSourced[Presented CS - 18-24],CentrepointSourced[Local Authority DQ],ConsolGeog[[#This Row],[County Name]],CentrepointSourced[Year],2014)</f>
        <v>0</v>
      </c>
      <c r="S311" s="114">
        <f>SUMIFS(CentrepointSourced[Assessed CS - 16-17],CentrepointSourced[Local Authority DQ],ConsolGeog[[#This Row],[County Name]],CentrepointSourced[Year],2014)</f>
        <v>0</v>
      </c>
      <c r="T311" s="114">
        <f>SUMIFS(CentrepointSourced[Assessed CS - 16-24],CentrepointSourced[Local Authority DQ],ConsolGeog[[#This Row],[County Name]],CentrepointSourced[Year],2014)</f>
        <v>0</v>
      </c>
      <c r="U311" s="114">
        <f>SUMIFS(CentrepointSourced[Assessed CS - 18-24],CentrepointSourced[Local Authority DQ],ConsolGeog[[#This Row],[County Name]],CentrepointSourced[Year],2014)</f>
        <v>0</v>
      </c>
      <c r="V311" s="114">
        <f>IF(ConsolGeog[[#This Row],[LA Type]]="District",SUMIFS(ConsolGeog[population],ConsolGeog[LA Type],"District",ConsolGeog[County Name],ConsolGeog[[#This Row],[County Name]]),IF(ConsolGeog[[#This Row],[LA Type]]="Unitary",ConsolGeog[[#This Row],[population]],0))</f>
        <v>308063</v>
      </c>
      <c r="W311" s="115">
        <f>IF(ConsolGeog[[#This Row],[COUNTY: Sum of districts'' populations '[non additive!']]]=0,0,ConsolGeog[[#This Row],[population]]/ConsolGeog[[#This Row],[COUNTY: Sum of districts'' populations '[non additive!']]])</f>
        <v>1</v>
      </c>
      <c r="X311" s="125">
        <f>ConsolGeog[[#This Row],[COUNTY: Presented CS - 16-17 (2014) '[non additive!']]]*ConsolGeog[[#This Row],[County Stats Distribution Factor]]</f>
        <v>0</v>
      </c>
      <c r="Y311" s="125">
        <f>ConsolGeog[[#This Row],[COUNTY: Presented CS - 16-24 (2014) '[non additive!']]]*ConsolGeog[[#This Row],[County Stats Distribution Factor]]</f>
        <v>0</v>
      </c>
      <c r="Z311" s="125">
        <f>ConsolGeog[[#This Row],[COUNTY: Presented CS - 18-24 (2014) '[non additive!']]]*ConsolGeog[[#This Row],[County Stats Distribution Factor]]</f>
        <v>0</v>
      </c>
      <c r="AA311" s="125">
        <f>ConsolGeog[[#This Row],[COUNTY: Assessed CS - 16-17 (2014) '[non additive!']]]*ConsolGeog[[#This Row],[County Stats Distribution Factor]]</f>
        <v>0</v>
      </c>
      <c r="AB311" s="125">
        <f>ConsolGeog[[#This Row],[COUNTY: Assessed CS - 16-24 (2014) '[non additive!']]]*ConsolGeog[[#This Row],[County Stats Distribution Factor]]</f>
        <v>0</v>
      </c>
      <c r="AC311" s="125">
        <f>ConsolGeog[[#This Row],[COUNTY: Assessed CS - 18-24 (2014) '[non additive!']]]*ConsolGeog[[#This Row],[County Stats Distribution Factor]]</f>
        <v>0</v>
      </c>
      <c r="AD311" s="125" t="str">
        <f>IF(AND(ConsolGeog[[#This Row],[Presented HS - 16-17 (2014)]]+ConsolGeog[[#This Row],[Presented HS - 18-24 (2014)]]&lt;&gt;0,ConsolGeog[[#This Row],[Presented HS - 16-24 (2014)]]&lt;&gt;0),"ERROR","")</f>
        <v/>
      </c>
      <c r="AE311" s="125" t="str">
        <f>IF(AND(ConsolGeog[[#This Row],[Presented CS - 16-17 (2014)]]+ConsolGeog[[#This Row],[Presented CS - 18-24 (2014)]]&lt;&gt;0,ConsolGeog[[#This Row],[Presented CS - 16-24 (2014)]]&lt;&gt;0),"ERROR","")</f>
        <v/>
      </c>
      <c r="AF311" s="125" t="str">
        <f>IF(AND(ConsolGeog[[#This Row],[Assessed HS - 16-17 (2014)]]+ConsolGeog[[#This Row],[Assessed HS - 18-24 (2014)]]&lt;&gt;0,ConsolGeog[[#This Row],[Assessed HS - 16-24 (2014)]]&lt;&gt;0),"ERROR","")</f>
        <v/>
      </c>
      <c r="AG311" s="125" t="str">
        <f>IF(AND(ConsolGeog[[#This Row],[Assessed CS - 16-17 (2014)]]+ConsolGeog[[#This Row],[Assessed CS - 18-24 (2014)]]&lt;&gt;0,ConsolGeog[[#This Row],[Assessed CS - 16-24 (2014)]]&lt;&gt;0),"ERROR","")</f>
        <v/>
      </c>
      <c r="AH31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2" spans="1:35" s="35" customFormat="1" ht="15" customHeight="1">
      <c r="A312" s="38" t="s">
        <v>427</v>
      </c>
      <c r="B312" s="38" t="s">
        <v>187</v>
      </c>
      <c r="C312" s="38">
        <v>206674</v>
      </c>
      <c r="D312" s="38">
        <v>17828.78</v>
      </c>
      <c r="E312" s="38" t="s">
        <v>427</v>
      </c>
      <c r="F312" s="112" t="str">
        <f>IF(ISERROR(MATCH(ConsolGeog[[#This Row],[lad14cd]],CentrepointSourced[2014 ONS Code],0)),1,"")</f>
        <v/>
      </c>
      <c r="G312" s="113" t="str">
        <f>TRIM(IF(ConsolGeog[[#This Row],[Not in Centre Point Sourced?]]=1,INDEX(LKP_MissingLATypesDQ[TYPE],MATCH(ConsolGeog[[#This Row],[lad14cd]],LKP_MissingLATypesDQ[ONS_CODE],0)),INDEX(CentrepointSourced[LA Type DQ],MATCH(ConsolGeog[[#This Row],[lad14cd]],CentrepointSourced[2014 ONS Code],0))))</f>
        <v>Unitary</v>
      </c>
      <c r="H312" s="113" t="str">
        <f>IF(OR(ConsolGeog[[#This Row],[LA Type]]="Unitary",ConsolGeog[[#This Row],[LA Type]]="District"),"England",INDEX(CentrepointSourced[Country],MATCH(ConsolGeog[[#This Row],[lad14cd]],CentrepointSourced[2014 ONS Code],0)))</f>
        <v>England</v>
      </c>
      <c r="I31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Solihull</v>
      </c>
      <c r="J312" s="114">
        <f>SUMIFS(CentrepointSourced[Presented HS - 16-17],CentrepointSourced[2014 ONS Code],ConsolGeog[[#This Row],[lad14cd]],CentrepointSourced[Year],2014)</f>
        <v>0</v>
      </c>
      <c r="K312" s="114">
        <f>SUMIFS(CentrepointSourced[Presented HS - 16-24],CentrepointSourced[2014 ONS Code],ConsolGeog[[#This Row],[lad14cd]],CentrepointSourced[Year],2014)</f>
        <v>0</v>
      </c>
      <c r="L312" s="114">
        <f>SUMIFS(CentrepointSourced[Presented HS - 18-24],CentrepointSourced[2014 ONS Code],ConsolGeog[[#This Row],[lad14cd]],CentrepointSourced[Year],2014)</f>
        <v>0</v>
      </c>
      <c r="M312" s="114">
        <f>SUMIFS(CentrepointSourced[Assessed HS - 16-17],CentrepointSourced[2014 ONS Code],ConsolGeog[[#This Row],[lad14cd]],CentrepointSourced[Year],2014)</f>
        <v>0</v>
      </c>
      <c r="N312" s="114">
        <f>SUMIFS(CentrepointSourced[Assessed HS - 16-24],CentrepointSourced[2014 ONS Code],ConsolGeog[[#This Row],[lad14cd]],CentrepointSourced[Year],2014)</f>
        <v>0</v>
      </c>
      <c r="O312" s="114">
        <f>SUMIFS(CentrepointSourced[Assessed HS - 18-24],CentrepointSourced[2014 ONS Code],ConsolGeog[[#This Row],[lad14cd]],CentrepointSourced[Year],2014)</f>
        <v>0</v>
      </c>
      <c r="P312" s="114">
        <f>SUMIFS(CentrepointSourced[Presented CS - 16-17],CentrepointSourced[Local Authority DQ],ConsolGeog[[#This Row],[County Name]],CentrepointSourced[Year],2014)</f>
        <v>0</v>
      </c>
      <c r="Q312" s="114">
        <f>SUMIFS(CentrepointSourced[Presented CS - 16-24],CentrepointSourced[Local Authority DQ],ConsolGeog[[#This Row],[County Name]],CentrepointSourced[Year],2014)</f>
        <v>0</v>
      </c>
      <c r="R312" s="114">
        <f>SUMIFS(CentrepointSourced[Presented CS - 18-24],CentrepointSourced[Local Authority DQ],ConsolGeog[[#This Row],[County Name]],CentrepointSourced[Year],2014)</f>
        <v>0</v>
      </c>
      <c r="S312" s="114">
        <f>SUMIFS(CentrepointSourced[Assessed CS - 16-17],CentrepointSourced[Local Authority DQ],ConsolGeog[[#This Row],[County Name]],CentrepointSourced[Year],2014)</f>
        <v>0</v>
      </c>
      <c r="T312" s="114">
        <f>SUMIFS(CentrepointSourced[Assessed CS - 16-24],CentrepointSourced[Local Authority DQ],ConsolGeog[[#This Row],[County Name]],CentrepointSourced[Year],2014)</f>
        <v>0</v>
      </c>
      <c r="U312" s="114">
        <f>SUMIFS(CentrepointSourced[Assessed CS - 18-24],CentrepointSourced[Local Authority DQ],ConsolGeog[[#This Row],[County Name]],CentrepointSourced[Year],2014)</f>
        <v>0</v>
      </c>
      <c r="V312" s="114">
        <f>IF(ConsolGeog[[#This Row],[LA Type]]="District",SUMIFS(ConsolGeog[population],ConsolGeog[LA Type],"District",ConsolGeog[County Name],ConsolGeog[[#This Row],[County Name]]),IF(ConsolGeog[[#This Row],[LA Type]]="Unitary",ConsolGeog[[#This Row],[population]],0))</f>
        <v>206674</v>
      </c>
      <c r="W312" s="115">
        <f>IF(ConsolGeog[[#This Row],[COUNTY: Sum of districts'' populations '[non additive!']]]=0,0,ConsolGeog[[#This Row],[population]]/ConsolGeog[[#This Row],[COUNTY: Sum of districts'' populations '[non additive!']]])</f>
        <v>1</v>
      </c>
      <c r="X312" s="125">
        <f>ConsolGeog[[#This Row],[COUNTY: Presented CS - 16-17 (2014) '[non additive!']]]*ConsolGeog[[#This Row],[County Stats Distribution Factor]]</f>
        <v>0</v>
      </c>
      <c r="Y312" s="125">
        <f>ConsolGeog[[#This Row],[COUNTY: Presented CS - 16-24 (2014) '[non additive!']]]*ConsolGeog[[#This Row],[County Stats Distribution Factor]]</f>
        <v>0</v>
      </c>
      <c r="Z312" s="125">
        <f>ConsolGeog[[#This Row],[COUNTY: Presented CS - 18-24 (2014) '[non additive!']]]*ConsolGeog[[#This Row],[County Stats Distribution Factor]]</f>
        <v>0</v>
      </c>
      <c r="AA312" s="125">
        <f>ConsolGeog[[#This Row],[COUNTY: Assessed CS - 16-17 (2014) '[non additive!']]]*ConsolGeog[[#This Row],[County Stats Distribution Factor]]</f>
        <v>0</v>
      </c>
      <c r="AB312" s="125">
        <f>ConsolGeog[[#This Row],[COUNTY: Assessed CS - 16-24 (2014) '[non additive!']]]*ConsolGeog[[#This Row],[County Stats Distribution Factor]]</f>
        <v>0</v>
      </c>
      <c r="AC312" s="125">
        <f>ConsolGeog[[#This Row],[COUNTY: Assessed CS - 18-24 (2014) '[non additive!']]]*ConsolGeog[[#This Row],[County Stats Distribution Factor]]</f>
        <v>0</v>
      </c>
      <c r="AD312" s="125" t="str">
        <f>IF(AND(ConsolGeog[[#This Row],[Presented HS - 16-17 (2014)]]+ConsolGeog[[#This Row],[Presented HS - 18-24 (2014)]]&lt;&gt;0,ConsolGeog[[#This Row],[Presented HS - 16-24 (2014)]]&lt;&gt;0),"ERROR","")</f>
        <v/>
      </c>
      <c r="AE312" s="125" t="str">
        <f>IF(AND(ConsolGeog[[#This Row],[Presented CS - 16-17 (2014)]]+ConsolGeog[[#This Row],[Presented CS - 18-24 (2014)]]&lt;&gt;0,ConsolGeog[[#This Row],[Presented CS - 16-24 (2014)]]&lt;&gt;0),"ERROR","")</f>
        <v/>
      </c>
      <c r="AF312" s="125" t="str">
        <f>IF(AND(ConsolGeog[[#This Row],[Assessed HS - 16-17 (2014)]]+ConsolGeog[[#This Row],[Assessed HS - 18-24 (2014)]]&lt;&gt;0,ConsolGeog[[#This Row],[Assessed HS - 16-24 (2014)]]&lt;&gt;0),"ERROR","")</f>
        <v/>
      </c>
      <c r="AG312" s="125" t="str">
        <f>IF(AND(ConsolGeog[[#This Row],[Assessed CS - 16-17 (2014)]]+ConsolGeog[[#This Row],[Assessed CS - 18-24 (2014)]]&lt;&gt;0,ConsolGeog[[#This Row],[Assessed CS - 16-24 (2014)]]&lt;&gt;0),"ERROR","")</f>
        <v/>
      </c>
      <c r="AH31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3" spans="1:35" ht="15" customHeight="1">
      <c r="A313" s="38" t="s">
        <v>426</v>
      </c>
      <c r="B313" s="38" t="s">
        <v>194</v>
      </c>
      <c r="C313" s="38">
        <v>303086</v>
      </c>
      <c r="D313" s="38">
        <v>2682.14</v>
      </c>
      <c r="E313" s="38" t="s">
        <v>426</v>
      </c>
      <c r="F313" s="116" t="str">
        <f>IF(ISERROR(MATCH(ConsolGeog[[#This Row],[lad14cd]],CentrepointSourced[2014 ONS Code],0)),1,"")</f>
        <v/>
      </c>
      <c r="G313" s="113" t="str">
        <f>TRIM(IF(ConsolGeog[[#This Row],[Not in Centre Point Sourced?]]=1,INDEX(LKP_MissingLATypesDQ[TYPE],MATCH(ConsolGeog[[#This Row],[lad14cd]],LKP_MissingLATypesDQ[ONS_CODE],0)),INDEX(CentrepointSourced[LA Type DQ],MATCH(ConsolGeog[[#This Row],[lad14cd]],CentrepointSourced[2014 ONS Code],0))))</f>
        <v>Unitary</v>
      </c>
      <c r="H313" s="117" t="str">
        <f>IF(OR(ConsolGeog[[#This Row],[LA Type]]="Unitary",ConsolGeog[[#This Row],[LA Type]]="District"),"England",INDEX(CentrepointSourced[Country],MATCH(ConsolGeog[[#This Row],[lad14cd]],CentrepointSourced[2014 ONS Code],0)))</f>
        <v>England</v>
      </c>
      <c r="I31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Lambeth</v>
      </c>
      <c r="J313" s="114">
        <f>SUMIFS(CentrepointSourced[Presented HS - 16-17],CentrepointSourced[2014 ONS Code],ConsolGeog[[#This Row],[lad14cd]],CentrepointSourced[Year],2014)</f>
        <v>58</v>
      </c>
      <c r="K313" s="114">
        <f>SUMIFS(CentrepointSourced[Presented HS - 16-24],CentrepointSourced[2014 ONS Code],ConsolGeog[[#This Row],[lad14cd]],CentrepointSourced[Year],2014)</f>
        <v>0</v>
      </c>
      <c r="L313" s="114">
        <f>SUMIFS(CentrepointSourced[Presented HS - 18-24],CentrepointSourced[2014 ONS Code],ConsolGeog[[#This Row],[lad14cd]],CentrepointSourced[Year],2014)</f>
        <v>642</v>
      </c>
      <c r="M313" s="114">
        <f>SUMIFS(CentrepointSourced[Assessed HS - 16-17],CentrepointSourced[2014 ONS Code],ConsolGeog[[#This Row],[lad14cd]],CentrepointSourced[Year],2014)</f>
        <v>0</v>
      </c>
      <c r="N313" s="114">
        <f>SUMIFS(CentrepointSourced[Assessed HS - 16-24],CentrepointSourced[2014 ONS Code],ConsolGeog[[#This Row],[lad14cd]],CentrepointSourced[Year],2014)</f>
        <v>0</v>
      </c>
      <c r="O313" s="114">
        <f>SUMIFS(CentrepointSourced[Assessed HS - 18-24],CentrepointSourced[2014 ONS Code],ConsolGeog[[#This Row],[lad14cd]],CentrepointSourced[Year],2014)</f>
        <v>133</v>
      </c>
      <c r="P313" s="114">
        <f>SUMIFS(CentrepointSourced[Presented CS - 16-17],CentrepointSourced[Local Authority DQ],ConsolGeog[[#This Row],[County Name]],CentrepointSourced[Year],2014)</f>
        <v>0</v>
      </c>
      <c r="Q313" s="114">
        <f>SUMIFS(CentrepointSourced[Presented CS - 16-24],CentrepointSourced[Local Authority DQ],ConsolGeog[[#This Row],[County Name]],CentrepointSourced[Year],2014)</f>
        <v>0</v>
      </c>
      <c r="R313" s="114">
        <f>SUMIFS(CentrepointSourced[Presented CS - 18-24],CentrepointSourced[Local Authority DQ],ConsolGeog[[#This Row],[County Name]],CentrepointSourced[Year],2014)</f>
        <v>0</v>
      </c>
      <c r="S313" s="114">
        <f>SUMIFS(CentrepointSourced[Assessed CS - 16-17],CentrepointSourced[Local Authority DQ],ConsolGeog[[#This Row],[County Name]],CentrepointSourced[Year],2014)</f>
        <v>0</v>
      </c>
      <c r="T313" s="114">
        <f>SUMIFS(CentrepointSourced[Assessed CS - 16-24],CentrepointSourced[Local Authority DQ],ConsolGeog[[#This Row],[County Name]],CentrepointSourced[Year],2014)</f>
        <v>0</v>
      </c>
      <c r="U313" s="114">
        <f>SUMIFS(CentrepointSourced[Assessed CS - 18-24],CentrepointSourced[Local Authority DQ],ConsolGeog[[#This Row],[County Name]],CentrepointSourced[Year],2014)</f>
        <v>0</v>
      </c>
      <c r="V313" s="114">
        <f>IF(ConsolGeog[[#This Row],[LA Type]]="District",SUMIFS(ConsolGeog[population],ConsolGeog[LA Type],"District",ConsolGeog[County Name],ConsolGeog[[#This Row],[County Name]]),IF(ConsolGeog[[#This Row],[LA Type]]="Unitary",ConsolGeog[[#This Row],[population]],0))</f>
        <v>303086</v>
      </c>
      <c r="W313" s="115">
        <f>IF(ConsolGeog[[#This Row],[COUNTY: Sum of districts'' populations '[non additive!']]]=0,0,ConsolGeog[[#This Row],[population]]/ConsolGeog[[#This Row],[COUNTY: Sum of districts'' populations '[non additive!']]])</f>
        <v>1</v>
      </c>
      <c r="X313" s="125">
        <f>ConsolGeog[[#This Row],[COUNTY: Presented CS - 16-17 (2014) '[non additive!']]]*ConsolGeog[[#This Row],[County Stats Distribution Factor]]</f>
        <v>0</v>
      </c>
      <c r="Y313" s="125">
        <f>ConsolGeog[[#This Row],[COUNTY: Presented CS - 16-24 (2014) '[non additive!']]]*ConsolGeog[[#This Row],[County Stats Distribution Factor]]</f>
        <v>0</v>
      </c>
      <c r="Z313" s="125">
        <f>ConsolGeog[[#This Row],[COUNTY: Presented CS - 18-24 (2014) '[non additive!']]]*ConsolGeog[[#This Row],[County Stats Distribution Factor]]</f>
        <v>0</v>
      </c>
      <c r="AA313" s="125">
        <f>ConsolGeog[[#This Row],[COUNTY: Assessed CS - 16-17 (2014) '[non additive!']]]*ConsolGeog[[#This Row],[County Stats Distribution Factor]]</f>
        <v>0</v>
      </c>
      <c r="AB313" s="125">
        <f>ConsolGeog[[#This Row],[COUNTY: Assessed CS - 16-24 (2014) '[non additive!']]]*ConsolGeog[[#This Row],[County Stats Distribution Factor]]</f>
        <v>0</v>
      </c>
      <c r="AC313" s="125">
        <f>ConsolGeog[[#This Row],[COUNTY: Assessed CS - 18-24 (2014) '[non additive!']]]*ConsolGeog[[#This Row],[County Stats Distribution Factor]]</f>
        <v>0</v>
      </c>
      <c r="AD313" s="125" t="str">
        <f>IF(AND(ConsolGeog[[#This Row],[Presented HS - 16-17 (2014)]]+ConsolGeog[[#This Row],[Presented HS - 18-24 (2014)]]&lt;&gt;0,ConsolGeog[[#This Row],[Presented HS - 16-24 (2014)]]&lt;&gt;0),"ERROR","")</f>
        <v/>
      </c>
      <c r="AE313" s="125" t="str">
        <f>IF(AND(ConsolGeog[[#This Row],[Presented CS - 16-17 (2014)]]+ConsolGeog[[#This Row],[Presented CS - 18-24 (2014)]]&lt;&gt;0,ConsolGeog[[#This Row],[Presented CS - 16-24 (2014)]]&lt;&gt;0),"ERROR","")</f>
        <v/>
      </c>
      <c r="AF313" s="125" t="str">
        <f>IF(AND(ConsolGeog[[#This Row],[Assessed HS - 16-17 (2014)]]+ConsolGeog[[#This Row],[Assessed HS - 18-24 (2014)]]&lt;&gt;0,ConsolGeog[[#This Row],[Assessed HS - 16-24 (2014)]]&lt;&gt;0),"ERROR","")</f>
        <v/>
      </c>
      <c r="AG313" s="125" t="str">
        <f>IF(AND(ConsolGeog[[#This Row],[Assessed CS - 16-17 (2014)]]+ConsolGeog[[#This Row],[Assessed CS - 18-24 (2014)]]&lt;&gt;0,ConsolGeog[[#This Row],[Assessed CS - 16-24 (2014)]]&lt;&gt;0),"ERROR","")</f>
        <v/>
      </c>
      <c r="AH31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4" spans="1:35" s="35" customFormat="1">
      <c r="A314" s="38" t="s">
        <v>424</v>
      </c>
      <c r="B314" s="38" t="s">
        <v>425</v>
      </c>
      <c r="C314" s="38">
        <v>269323</v>
      </c>
      <c r="D314" s="38">
        <v>10395.49</v>
      </c>
      <c r="E314" s="38" t="s">
        <v>424</v>
      </c>
      <c r="F314" s="112">
        <f>IF(ISERROR(MATCH(ConsolGeog[[#This Row],[lad14cd]],CentrepointSourced[2014 ONS Code],0)),1,"")</f>
        <v>1</v>
      </c>
      <c r="G314" s="113" t="str">
        <f>TRIM(IF(ConsolGeog[[#This Row],[Not in Centre Point Sourced?]]=1,INDEX(LKP_MissingLATypesDQ[TYPE],MATCH(ConsolGeog[[#This Row],[lad14cd]],LKP_MissingLATypesDQ[ONS_CODE],0)),INDEX(CentrepointSourced[LA Type DQ],MATCH(ConsolGeog[[#This Row],[lad14cd]],CentrepointSourced[2014 ONS Code],0))))</f>
        <v>Unitary</v>
      </c>
      <c r="H314" s="113" t="str">
        <f>IF(OR(ConsolGeog[[#This Row],[LA Type]]="Unitary",ConsolGeog[[#This Row],[LA Type]]="District"),"England",INDEX(CentrepointSourced[Country],MATCH(ConsolGeog[[#This Row],[lad14cd]],CentrepointSourced[2014 ONS Code],0)))</f>
        <v>England</v>
      </c>
      <c r="I31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Walsall</v>
      </c>
      <c r="J314" s="114">
        <f>SUMIFS(CentrepointSourced[Presented HS - 16-17],CentrepointSourced[2014 ONS Code],ConsolGeog[[#This Row],[lad14cd]],CentrepointSourced[Year],2014)</f>
        <v>0</v>
      </c>
      <c r="K314" s="114">
        <f>SUMIFS(CentrepointSourced[Presented HS - 16-24],CentrepointSourced[2014 ONS Code],ConsolGeog[[#This Row],[lad14cd]],CentrepointSourced[Year],2014)</f>
        <v>0</v>
      </c>
      <c r="L314" s="114">
        <f>SUMIFS(CentrepointSourced[Presented HS - 18-24],CentrepointSourced[2014 ONS Code],ConsolGeog[[#This Row],[lad14cd]],CentrepointSourced[Year],2014)</f>
        <v>0</v>
      </c>
      <c r="M314" s="114">
        <f>SUMIFS(CentrepointSourced[Assessed HS - 16-17],CentrepointSourced[2014 ONS Code],ConsolGeog[[#This Row],[lad14cd]],CentrepointSourced[Year],2014)</f>
        <v>0</v>
      </c>
      <c r="N314" s="114">
        <f>SUMIFS(CentrepointSourced[Assessed HS - 16-24],CentrepointSourced[2014 ONS Code],ConsolGeog[[#This Row],[lad14cd]],CentrepointSourced[Year],2014)</f>
        <v>0</v>
      </c>
      <c r="O314" s="114">
        <f>SUMIFS(CentrepointSourced[Assessed HS - 18-24],CentrepointSourced[2014 ONS Code],ConsolGeog[[#This Row],[lad14cd]],CentrepointSourced[Year],2014)</f>
        <v>0</v>
      </c>
      <c r="P314" s="114">
        <f>SUMIFS(CentrepointSourced[Presented CS - 16-17],CentrepointSourced[Local Authority DQ],ConsolGeog[[#This Row],[County Name]],CentrepointSourced[Year],2014)</f>
        <v>0</v>
      </c>
      <c r="Q314" s="114">
        <f>SUMIFS(CentrepointSourced[Presented CS - 16-24],CentrepointSourced[Local Authority DQ],ConsolGeog[[#This Row],[County Name]],CentrepointSourced[Year],2014)</f>
        <v>0</v>
      </c>
      <c r="R314" s="114">
        <f>SUMIFS(CentrepointSourced[Presented CS - 18-24],CentrepointSourced[Local Authority DQ],ConsolGeog[[#This Row],[County Name]],CentrepointSourced[Year],2014)</f>
        <v>0</v>
      </c>
      <c r="S314" s="114">
        <f>SUMIFS(CentrepointSourced[Assessed CS - 16-17],CentrepointSourced[Local Authority DQ],ConsolGeog[[#This Row],[County Name]],CentrepointSourced[Year],2014)</f>
        <v>0</v>
      </c>
      <c r="T314" s="114">
        <f>SUMIFS(CentrepointSourced[Assessed CS - 16-24],CentrepointSourced[Local Authority DQ],ConsolGeog[[#This Row],[County Name]],CentrepointSourced[Year],2014)</f>
        <v>0</v>
      </c>
      <c r="U314" s="114">
        <f>SUMIFS(CentrepointSourced[Assessed CS - 18-24],CentrepointSourced[Local Authority DQ],ConsolGeog[[#This Row],[County Name]],CentrepointSourced[Year],2014)</f>
        <v>0</v>
      </c>
      <c r="V314" s="114">
        <f>IF(ConsolGeog[[#This Row],[LA Type]]="District",SUMIFS(ConsolGeog[population],ConsolGeog[LA Type],"District",ConsolGeog[County Name],ConsolGeog[[#This Row],[County Name]]),IF(ConsolGeog[[#This Row],[LA Type]]="Unitary",ConsolGeog[[#This Row],[population]],0))</f>
        <v>269323</v>
      </c>
      <c r="W314" s="115">
        <f>IF(ConsolGeog[[#This Row],[COUNTY: Sum of districts'' populations '[non additive!']]]=0,0,ConsolGeog[[#This Row],[population]]/ConsolGeog[[#This Row],[COUNTY: Sum of districts'' populations '[non additive!']]])</f>
        <v>1</v>
      </c>
      <c r="X314" s="125">
        <f>ConsolGeog[[#This Row],[COUNTY: Presented CS - 16-17 (2014) '[non additive!']]]*ConsolGeog[[#This Row],[County Stats Distribution Factor]]</f>
        <v>0</v>
      </c>
      <c r="Y314" s="125">
        <f>ConsolGeog[[#This Row],[COUNTY: Presented CS - 16-24 (2014) '[non additive!']]]*ConsolGeog[[#This Row],[County Stats Distribution Factor]]</f>
        <v>0</v>
      </c>
      <c r="Z314" s="125">
        <f>ConsolGeog[[#This Row],[COUNTY: Presented CS - 18-24 (2014) '[non additive!']]]*ConsolGeog[[#This Row],[County Stats Distribution Factor]]</f>
        <v>0</v>
      </c>
      <c r="AA314" s="125">
        <f>ConsolGeog[[#This Row],[COUNTY: Assessed CS - 16-17 (2014) '[non additive!']]]*ConsolGeog[[#This Row],[County Stats Distribution Factor]]</f>
        <v>0</v>
      </c>
      <c r="AB314" s="125">
        <f>ConsolGeog[[#This Row],[COUNTY: Assessed CS - 16-24 (2014) '[non additive!']]]*ConsolGeog[[#This Row],[County Stats Distribution Factor]]</f>
        <v>0</v>
      </c>
      <c r="AC314" s="125">
        <f>ConsolGeog[[#This Row],[COUNTY: Assessed CS - 18-24 (2014) '[non additive!']]]*ConsolGeog[[#This Row],[County Stats Distribution Factor]]</f>
        <v>0</v>
      </c>
      <c r="AD314" s="125" t="str">
        <f>IF(AND(ConsolGeog[[#This Row],[Presented HS - 16-17 (2014)]]+ConsolGeog[[#This Row],[Presented HS - 18-24 (2014)]]&lt;&gt;0,ConsolGeog[[#This Row],[Presented HS - 16-24 (2014)]]&lt;&gt;0),"ERROR","")</f>
        <v/>
      </c>
      <c r="AE314" s="125" t="str">
        <f>IF(AND(ConsolGeog[[#This Row],[Presented CS - 16-17 (2014)]]+ConsolGeog[[#This Row],[Presented CS - 18-24 (2014)]]&lt;&gt;0,ConsolGeog[[#This Row],[Presented CS - 16-24 (2014)]]&lt;&gt;0),"ERROR","")</f>
        <v/>
      </c>
      <c r="AF314" s="125" t="str">
        <f>IF(AND(ConsolGeog[[#This Row],[Assessed HS - 16-17 (2014)]]+ConsolGeog[[#This Row],[Assessed HS - 18-24 (2014)]]&lt;&gt;0,ConsolGeog[[#This Row],[Assessed HS - 16-24 (2014)]]&lt;&gt;0),"ERROR","")</f>
        <v/>
      </c>
      <c r="AG314" s="125" t="str">
        <f>IF(AND(ConsolGeog[[#This Row],[Assessed CS - 16-17 (2014)]]+ConsolGeog[[#This Row],[Assessed CS - 18-24 (2014)]]&lt;&gt;0,ConsolGeog[[#This Row],[Assessed CS - 16-24 (2014)]]&lt;&gt;0),"ERROR","")</f>
        <v/>
      </c>
      <c r="AH31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5" spans="1:35" s="35" customFormat="1">
      <c r="A315" s="38" t="s">
        <v>422</v>
      </c>
      <c r="B315" s="38" t="s">
        <v>423</v>
      </c>
      <c r="C315" s="38">
        <v>185911</v>
      </c>
      <c r="D315" s="38">
        <v>3609.04</v>
      </c>
      <c r="E315" s="38" t="s">
        <v>422</v>
      </c>
      <c r="F315" s="112" t="str">
        <f>IF(ISERROR(MATCH(ConsolGeog[[#This Row],[lad14cd]],CentrepointSourced[2014 ONS Code],0)),1,"")</f>
        <v/>
      </c>
      <c r="G315" s="113" t="str">
        <f>TRIM(IF(ConsolGeog[[#This Row],[Not in Centre Point Sourced?]]=1,INDEX(LKP_MissingLATypesDQ[TYPE],MATCH(ConsolGeog[[#This Row],[lad14cd]],LKP_MissingLATypesDQ[ONS_CODE],0)),INDEX(CentrepointSourced[LA Type DQ],MATCH(ConsolGeog[[#This Row],[lad14cd]],CentrepointSourced[2014 ONS Code],0))))</f>
        <v>Unitary</v>
      </c>
      <c r="H315" s="113" t="str">
        <f>IF(OR(ConsolGeog[[#This Row],[LA Type]]="Unitary",ConsolGeog[[#This Row],[LA Type]]="District"),"England",INDEX(CentrepointSourced[Country],MATCH(ConsolGeog[[#This Row],[lad14cd]],CentrepointSourced[2014 ONS Code],0)))</f>
        <v>England</v>
      </c>
      <c r="I31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Barking and Dagenham</v>
      </c>
      <c r="J315" s="114">
        <f>SUMIFS(CentrepointSourced[Presented HS - 16-17],CentrepointSourced[2014 ONS Code],ConsolGeog[[#This Row],[lad14cd]],CentrepointSourced[Year],2014)</f>
        <v>0</v>
      </c>
      <c r="K315" s="114">
        <f>SUMIFS(CentrepointSourced[Presented HS - 16-24],CentrepointSourced[2014 ONS Code],ConsolGeog[[#This Row],[lad14cd]],CentrepointSourced[Year],2014)</f>
        <v>0</v>
      </c>
      <c r="L315" s="114">
        <f>SUMIFS(CentrepointSourced[Presented HS - 18-24],CentrepointSourced[2014 ONS Code],ConsolGeog[[#This Row],[lad14cd]],CentrepointSourced[Year],2014)</f>
        <v>0</v>
      </c>
      <c r="M315" s="114">
        <f>SUMIFS(CentrepointSourced[Assessed HS - 16-17],CentrepointSourced[2014 ONS Code],ConsolGeog[[#This Row],[lad14cd]],CentrepointSourced[Year],2014)</f>
        <v>0</v>
      </c>
      <c r="N315" s="114">
        <f>SUMIFS(CentrepointSourced[Assessed HS - 16-24],CentrepointSourced[2014 ONS Code],ConsolGeog[[#This Row],[lad14cd]],CentrepointSourced[Year],2014)</f>
        <v>0</v>
      </c>
      <c r="O315" s="114">
        <f>SUMIFS(CentrepointSourced[Assessed HS - 18-24],CentrepointSourced[2014 ONS Code],ConsolGeog[[#This Row],[lad14cd]],CentrepointSourced[Year],2014)</f>
        <v>0</v>
      </c>
      <c r="P315" s="114">
        <f>SUMIFS(CentrepointSourced[Presented CS - 16-17],CentrepointSourced[Local Authority DQ],ConsolGeog[[#This Row],[County Name]],CentrepointSourced[Year],2014)</f>
        <v>0</v>
      </c>
      <c r="Q315" s="114">
        <f>SUMIFS(CentrepointSourced[Presented CS - 16-24],CentrepointSourced[Local Authority DQ],ConsolGeog[[#This Row],[County Name]],CentrepointSourced[Year],2014)</f>
        <v>0</v>
      </c>
      <c r="R315" s="114">
        <f>SUMIFS(CentrepointSourced[Presented CS - 18-24],CentrepointSourced[Local Authority DQ],ConsolGeog[[#This Row],[County Name]],CentrepointSourced[Year],2014)</f>
        <v>0</v>
      </c>
      <c r="S315" s="114">
        <f>SUMIFS(CentrepointSourced[Assessed CS - 16-17],CentrepointSourced[Local Authority DQ],ConsolGeog[[#This Row],[County Name]],CentrepointSourced[Year],2014)</f>
        <v>0</v>
      </c>
      <c r="T315" s="114">
        <f>SUMIFS(CentrepointSourced[Assessed CS - 16-24],CentrepointSourced[Local Authority DQ],ConsolGeog[[#This Row],[County Name]],CentrepointSourced[Year],2014)</f>
        <v>0</v>
      </c>
      <c r="U315" s="114">
        <f>SUMIFS(CentrepointSourced[Assessed CS - 18-24],CentrepointSourced[Local Authority DQ],ConsolGeog[[#This Row],[County Name]],CentrepointSourced[Year],2014)</f>
        <v>0</v>
      </c>
      <c r="V315" s="114">
        <f>IF(ConsolGeog[[#This Row],[LA Type]]="District",SUMIFS(ConsolGeog[population],ConsolGeog[LA Type],"District",ConsolGeog[County Name],ConsolGeog[[#This Row],[County Name]]),IF(ConsolGeog[[#This Row],[LA Type]]="Unitary",ConsolGeog[[#This Row],[population]],0))</f>
        <v>185911</v>
      </c>
      <c r="W315" s="115">
        <f>IF(ConsolGeog[[#This Row],[COUNTY: Sum of districts'' populations '[non additive!']]]=0,0,ConsolGeog[[#This Row],[population]]/ConsolGeog[[#This Row],[COUNTY: Sum of districts'' populations '[non additive!']]])</f>
        <v>1</v>
      </c>
      <c r="X315" s="125">
        <f>ConsolGeog[[#This Row],[COUNTY: Presented CS - 16-17 (2014) '[non additive!']]]*ConsolGeog[[#This Row],[County Stats Distribution Factor]]</f>
        <v>0</v>
      </c>
      <c r="Y315" s="125">
        <f>ConsolGeog[[#This Row],[COUNTY: Presented CS - 16-24 (2014) '[non additive!']]]*ConsolGeog[[#This Row],[County Stats Distribution Factor]]</f>
        <v>0</v>
      </c>
      <c r="Z315" s="125">
        <f>ConsolGeog[[#This Row],[COUNTY: Presented CS - 18-24 (2014) '[non additive!']]]*ConsolGeog[[#This Row],[County Stats Distribution Factor]]</f>
        <v>0</v>
      </c>
      <c r="AA315" s="125">
        <f>ConsolGeog[[#This Row],[COUNTY: Assessed CS - 16-17 (2014) '[non additive!']]]*ConsolGeog[[#This Row],[County Stats Distribution Factor]]</f>
        <v>0</v>
      </c>
      <c r="AB315" s="125">
        <f>ConsolGeog[[#This Row],[COUNTY: Assessed CS - 16-24 (2014) '[non additive!']]]*ConsolGeog[[#This Row],[County Stats Distribution Factor]]</f>
        <v>0</v>
      </c>
      <c r="AC315" s="125">
        <f>ConsolGeog[[#This Row],[COUNTY: Assessed CS - 18-24 (2014) '[non additive!']]]*ConsolGeog[[#This Row],[County Stats Distribution Factor]]</f>
        <v>0</v>
      </c>
      <c r="AD315" s="125" t="str">
        <f>IF(AND(ConsolGeog[[#This Row],[Presented HS - 16-17 (2014)]]+ConsolGeog[[#This Row],[Presented HS - 18-24 (2014)]]&lt;&gt;0,ConsolGeog[[#This Row],[Presented HS - 16-24 (2014)]]&lt;&gt;0),"ERROR","")</f>
        <v/>
      </c>
      <c r="AE315" s="125" t="str">
        <f>IF(AND(ConsolGeog[[#This Row],[Presented CS - 16-17 (2014)]]+ConsolGeog[[#This Row],[Presented CS - 18-24 (2014)]]&lt;&gt;0,ConsolGeog[[#This Row],[Presented CS - 16-24 (2014)]]&lt;&gt;0),"ERROR","")</f>
        <v/>
      </c>
      <c r="AF315" s="125" t="str">
        <f>IF(AND(ConsolGeog[[#This Row],[Assessed HS - 16-17 (2014)]]+ConsolGeog[[#This Row],[Assessed HS - 18-24 (2014)]]&lt;&gt;0,ConsolGeog[[#This Row],[Assessed HS - 16-24 (2014)]]&lt;&gt;0),"ERROR","")</f>
        <v/>
      </c>
      <c r="AG315" s="125" t="str">
        <f>IF(AND(ConsolGeog[[#This Row],[Assessed CS - 16-17 (2014)]]+ConsolGeog[[#This Row],[Assessed CS - 18-24 (2014)]]&lt;&gt;0,ConsolGeog[[#This Row],[Assessed CS - 16-24 (2014)]]&lt;&gt;0),"ERROR","")</f>
        <v/>
      </c>
      <c r="AH31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6" spans="1:35">
      <c r="A316" s="38" t="s">
        <v>420</v>
      </c>
      <c r="B316" s="38" t="s">
        <v>421</v>
      </c>
      <c r="C316" s="38">
        <v>249470</v>
      </c>
      <c r="D316" s="38">
        <v>6943.95</v>
      </c>
      <c r="E316" s="38" t="s">
        <v>420</v>
      </c>
      <c r="F316" s="116">
        <f>IF(ISERROR(MATCH(ConsolGeog[[#This Row],[lad14cd]],CentrepointSourced[2014 ONS Code],0)),1,"")</f>
        <v>1</v>
      </c>
      <c r="G316" s="113" t="str">
        <f>TRIM(IF(ConsolGeog[[#This Row],[Not in Centre Point Sourced?]]=1,INDEX(LKP_MissingLATypesDQ[TYPE],MATCH(ConsolGeog[[#This Row],[lad14cd]],LKP_MissingLATypesDQ[ONS_CODE],0)),INDEX(CentrepointSourced[LA Type DQ],MATCH(ConsolGeog[[#This Row],[lad14cd]],CentrepointSourced[2014 ONS Code],0))))</f>
        <v>Unitary</v>
      </c>
      <c r="H316" s="117" t="str">
        <f>IF(OR(ConsolGeog[[#This Row],[LA Type]]="Unitary",ConsolGeog[[#This Row],[LA Type]]="District"),"England",INDEX(CentrepointSourced[Country],MATCH(ConsolGeog[[#This Row],[lad14cd]],CentrepointSourced[2014 ONS Code],0)))</f>
        <v>England</v>
      </c>
      <c r="I31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Wolverhampton</v>
      </c>
      <c r="J316" s="114">
        <f>SUMIFS(CentrepointSourced[Presented HS - 16-17],CentrepointSourced[2014 ONS Code],ConsolGeog[[#This Row],[lad14cd]],CentrepointSourced[Year],2014)</f>
        <v>0</v>
      </c>
      <c r="K316" s="114">
        <f>SUMIFS(CentrepointSourced[Presented HS - 16-24],CentrepointSourced[2014 ONS Code],ConsolGeog[[#This Row],[lad14cd]],CentrepointSourced[Year],2014)</f>
        <v>0</v>
      </c>
      <c r="L316" s="114">
        <f>SUMIFS(CentrepointSourced[Presented HS - 18-24],CentrepointSourced[2014 ONS Code],ConsolGeog[[#This Row],[lad14cd]],CentrepointSourced[Year],2014)</f>
        <v>0</v>
      </c>
      <c r="M316" s="114">
        <f>SUMIFS(CentrepointSourced[Assessed HS - 16-17],CentrepointSourced[2014 ONS Code],ConsolGeog[[#This Row],[lad14cd]],CentrepointSourced[Year],2014)</f>
        <v>0</v>
      </c>
      <c r="N316" s="114">
        <f>SUMIFS(CentrepointSourced[Assessed HS - 16-24],CentrepointSourced[2014 ONS Code],ConsolGeog[[#This Row],[lad14cd]],CentrepointSourced[Year],2014)</f>
        <v>0</v>
      </c>
      <c r="O316" s="114">
        <f>SUMIFS(CentrepointSourced[Assessed HS - 18-24],CentrepointSourced[2014 ONS Code],ConsolGeog[[#This Row],[lad14cd]],CentrepointSourced[Year],2014)</f>
        <v>0</v>
      </c>
      <c r="P316" s="114">
        <f>SUMIFS(CentrepointSourced[Presented CS - 16-17],CentrepointSourced[Local Authority DQ],ConsolGeog[[#This Row],[County Name]],CentrepointSourced[Year],2014)</f>
        <v>0</v>
      </c>
      <c r="Q316" s="114">
        <f>SUMIFS(CentrepointSourced[Presented CS - 16-24],CentrepointSourced[Local Authority DQ],ConsolGeog[[#This Row],[County Name]],CentrepointSourced[Year],2014)</f>
        <v>0</v>
      </c>
      <c r="R316" s="114">
        <f>SUMIFS(CentrepointSourced[Presented CS - 18-24],CentrepointSourced[Local Authority DQ],ConsolGeog[[#This Row],[County Name]],CentrepointSourced[Year],2014)</f>
        <v>0</v>
      </c>
      <c r="S316" s="114">
        <f>SUMIFS(CentrepointSourced[Assessed CS - 16-17],CentrepointSourced[Local Authority DQ],ConsolGeog[[#This Row],[County Name]],CentrepointSourced[Year],2014)</f>
        <v>0</v>
      </c>
      <c r="T316" s="114">
        <f>SUMIFS(CentrepointSourced[Assessed CS - 16-24],CentrepointSourced[Local Authority DQ],ConsolGeog[[#This Row],[County Name]],CentrepointSourced[Year],2014)</f>
        <v>0</v>
      </c>
      <c r="U316" s="114">
        <f>SUMIFS(CentrepointSourced[Assessed CS - 18-24],CentrepointSourced[Local Authority DQ],ConsolGeog[[#This Row],[County Name]],CentrepointSourced[Year],2014)</f>
        <v>0</v>
      </c>
      <c r="V316" s="114">
        <f>IF(ConsolGeog[[#This Row],[LA Type]]="District",SUMIFS(ConsolGeog[population],ConsolGeog[LA Type],"District",ConsolGeog[County Name],ConsolGeog[[#This Row],[County Name]]),IF(ConsolGeog[[#This Row],[LA Type]]="Unitary",ConsolGeog[[#This Row],[population]],0))</f>
        <v>249470</v>
      </c>
      <c r="W316" s="115">
        <f>IF(ConsolGeog[[#This Row],[COUNTY: Sum of districts'' populations '[non additive!']]]=0,0,ConsolGeog[[#This Row],[population]]/ConsolGeog[[#This Row],[COUNTY: Sum of districts'' populations '[non additive!']]])</f>
        <v>1</v>
      </c>
      <c r="X316" s="125">
        <f>ConsolGeog[[#This Row],[COUNTY: Presented CS - 16-17 (2014) '[non additive!']]]*ConsolGeog[[#This Row],[County Stats Distribution Factor]]</f>
        <v>0</v>
      </c>
      <c r="Y316" s="125">
        <f>ConsolGeog[[#This Row],[COUNTY: Presented CS - 16-24 (2014) '[non additive!']]]*ConsolGeog[[#This Row],[County Stats Distribution Factor]]</f>
        <v>0</v>
      </c>
      <c r="Z316" s="125">
        <f>ConsolGeog[[#This Row],[COUNTY: Presented CS - 18-24 (2014) '[non additive!']]]*ConsolGeog[[#This Row],[County Stats Distribution Factor]]</f>
        <v>0</v>
      </c>
      <c r="AA316" s="125">
        <f>ConsolGeog[[#This Row],[COUNTY: Assessed CS - 16-17 (2014) '[non additive!']]]*ConsolGeog[[#This Row],[County Stats Distribution Factor]]</f>
        <v>0</v>
      </c>
      <c r="AB316" s="125">
        <f>ConsolGeog[[#This Row],[COUNTY: Assessed CS - 16-24 (2014) '[non additive!']]]*ConsolGeog[[#This Row],[County Stats Distribution Factor]]</f>
        <v>0</v>
      </c>
      <c r="AC316" s="125">
        <f>ConsolGeog[[#This Row],[COUNTY: Assessed CS - 18-24 (2014) '[non additive!']]]*ConsolGeog[[#This Row],[County Stats Distribution Factor]]</f>
        <v>0</v>
      </c>
      <c r="AD316" s="125" t="str">
        <f>IF(AND(ConsolGeog[[#This Row],[Presented HS - 16-17 (2014)]]+ConsolGeog[[#This Row],[Presented HS - 18-24 (2014)]]&lt;&gt;0,ConsolGeog[[#This Row],[Presented HS - 16-24 (2014)]]&lt;&gt;0),"ERROR","")</f>
        <v/>
      </c>
      <c r="AE316" s="125" t="str">
        <f>IF(AND(ConsolGeog[[#This Row],[Presented CS - 16-17 (2014)]]+ConsolGeog[[#This Row],[Presented CS - 18-24 (2014)]]&lt;&gt;0,ConsolGeog[[#This Row],[Presented CS - 16-24 (2014)]]&lt;&gt;0),"ERROR","")</f>
        <v/>
      </c>
      <c r="AF316" s="125" t="str">
        <f>IF(AND(ConsolGeog[[#This Row],[Assessed HS - 16-17 (2014)]]+ConsolGeog[[#This Row],[Assessed HS - 18-24 (2014)]]&lt;&gt;0,ConsolGeog[[#This Row],[Assessed HS - 16-24 (2014)]]&lt;&gt;0),"ERROR","")</f>
        <v/>
      </c>
      <c r="AG316" s="125" t="str">
        <f>IF(AND(ConsolGeog[[#This Row],[Assessed CS - 16-17 (2014)]]+ConsolGeog[[#This Row],[Assessed CS - 18-24 (2014)]]&lt;&gt;0,ConsolGeog[[#This Row],[Assessed CS - 16-24 (2014)]]&lt;&gt;0),"ERROR","")</f>
        <v/>
      </c>
      <c r="AH31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7" spans="1:35" s="35" customFormat="1" ht="15" customHeight="1">
      <c r="A317" s="38" t="s">
        <v>419</v>
      </c>
      <c r="B317" s="38" t="s">
        <v>170</v>
      </c>
      <c r="C317" s="38">
        <v>522452</v>
      </c>
      <c r="D317" s="38">
        <v>36641.72</v>
      </c>
      <c r="E317" s="38" t="s">
        <v>419</v>
      </c>
      <c r="F317" s="112" t="str">
        <f>IF(ISERROR(MATCH(ConsolGeog[[#This Row],[lad14cd]],CentrepointSourced[2014 ONS Code],0)),1,"")</f>
        <v/>
      </c>
      <c r="G317" s="113" t="str">
        <f>TRIM(IF(ConsolGeog[[#This Row],[Not in Centre Point Sourced?]]=1,INDEX(LKP_MissingLATypesDQ[TYPE],MATCH(ConsolGeog[[#This Row],[lad14cd]],LKP_MissingLATypesDQ[ONS_CODE],0)),INDEX(CentrepointSourced[LA Type DQ],MATCH(ConsolGeog[[#This Row],[lad14cd]],CentrepointSourced[2014 ONS Code],0))))</f>
        <v>Unitary</v>
      </c>
      <c r="H317" s="113" t="str">
        <f>IF(OR(ConsolGeog[[#This Row],[LA Type]]="Unitary",ConsolGeog[[#This Row],[LA Type]]="District"),"England",INDEX(CentrepointSourced[Country],MATCH(ConsolGeog[[#This Row],[lad14cd]],CentrepointSourced[2014 ONS Code],0)))</f>
        <v>England</v>
      </c>
      <c r="I31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Bradford</v>
      </c>
      <c r="J317" s="114">
        <f>SUMIFS(CentrepointSourced[Presented HS - 16-17],CentrepointSourced[2014 ONS Code],ConsolGeog[[#This Row],[lad14cd]],CentrepointSourced[Year],2014)</f>
        <v>214</v>
      </c>
      <c r="K317" s="114">
        <f>SUMIFS(CentrepointSourced[Presented HS - 16-24],CentrepointSourced[2014 ONS Code],ConsolGeog[[#This Row],[lad14cd]],CentrepointSourced[Year],2014)</f>
        <v>0</v>
      </c>
      <c r="L317" s="114">
        <f>SUMIFS(CentrepointSourced[Presented HS - 18-24],CentrepointSourced[2014 ONS Code],ConsolGeog[[#This Row],[lad14cd]],CentrepointSourced[Year],2014)</f>
        <v>1630</v>
      </c>
      <c r="M317" s="114">
        <f>SUMIFS(CentrepointSourced[Assessed HS - 16-17],CentrepointSourced[2014 ONS Code],ConsolGeog[[#This Row],[lad14cd]],CentrepointSourced[Year],2014)</f>
        <v>7</v>
      </c>
      <c r="N317" s="114">
        <f>SUMIFS(CentrepointSourced[Assessed HS - 16-24],CentrepointSourced[2014 ONS Code],ConsolGeog[[#This Row],[lad14cd]],CentrepointSourced[Year],2014)</f>
        <v>0</v>
      </c>
      <c r="O317" s="114">
        <f>SUMIFS(CentrepointSourced[Assessed HS - 18-24],CentrepointSourced[2014 ONS Code],ConsolGeog[[#This Row],[lad14cd]],CentrepointSourced[Year],2014)</f>
        <v>200</v>
      </c>
      <c r="P317" s="114">
        <f>SUMIFS(CentrepointSourced[Presented CS - 16-17],CentrepointSourced[Local Authority DQ],ConsolGeog[[#This Row],[County Name]],CentrepointSourced[Year],2014)</f>
        <v>0</v>
      </c>
      <c r="Q317" s="114">
        <f>SUMIFS(CentrepointSourced[Presented CS - 16-24],CentrepointSourced[Local Authority DQ],ConsolGeog[[#This Row],[County Name]],CentrepointSourced[Year],2014)</f>
        <v>0</v>
      </c>
      <c r="R317" s="114">
        <f>SUMIFS(CentrepointSourced[Presented CS - 18-24],CentrepointSourced[Local Authority DQ],ConsolGeog[[#This Row],[County Name]],CentrepointSourced[Year],2014)</f>
        <v>0</v>
      </c>
      <c r="S317" s="114">
        <f>SUMIFS(CentrepointSourced[Assessed CS - 16-17],CentrepointSourced[Local Authority DQ],ConsolGeog[[#This Row],[County Name]],CentrepointSourced[Year],2014)</f>
        <v>0</v>
      </c>
      <c r="T317" s="114">
        <f>SUMIFS(CentrepointSourced[Assessed CS - 16-24],CentrepointSourced[Local Authority DQ],ConsolGeog[[#This Row],[County Name]],CentrepointSourced[Year],2014)</f>
        <v>0</v>
      </c>
      <c r="U317" s="114">
        <f>SUMIFS(CentrepointSourced[Assessed CS - 18-24],CentrepointSourced[Local Authority DQ],ConsolGeog[[#This Row],[County Name]],CentrepointSourced[Year],2014)</f>
        <v>0</v>
      </c>
      <c r="V317" s="114">
        <f>IF(ConsolGeog[[#This Row],[LA Type]]="District",SUMIFS(ConsolGeog[population],ConsolGeog[LA Type],"District",ConsolGeog[County Name],ConsolGeog[[#This Row],[County Name]]),IF(ConsolGeog[[#This Row],[LA Type]]="Unitary",ConsolGeog[[#This Row],[population]],0))</f>
        <v>522452</v>
      </c>
      <c r="W317" s="115">
        <f>IF(ConsolGeog[[#This Row],[COUNTY: Sum of districts'' populations '[non additive!']]]=0,0,ConsolGeog[[#This Row],[population]]/ConsolGeog[[#This Row],[COUNTY: Sum of districts'' populations '[non additive!']]])</f>
        <v>1</v>
      </c>
      <c r="X317" s="125">
        <f>ConsolGeog[[#This Row],[COUNTY: Presented CS - 16-17 (2014) '[non additive!']]]*ConsolGeog[[#This Row],[County Stats Distribution Factor]]</f>
        <v>0</v>
      </c>
      <c r="Y317" s="125">
        <f>ConsolGeog[[#This Row],[COUNTY: Presented CS - 16-24 (2014) '[non additive!']]]*ConsolGeog[[#This Row],[County Stats Distribution Factor]]</f>
        <v>0</v>
      </c>
      <c r="Z317" s="125">
        <f>ConsolGeog[[#This Row],[COUNTY: Presented CS - 18-24 (2014) '[non additive!']]]*ConsolGeog[[#This Row],[County Stats Distribution Factor]]</f>
        <v>0</v>
      </c>
      <c r="AA317" s="125">
        <f>ConsolGeog[[#This Row],[COUNTY: Assessed CS - 16-17 (2014) '[non additive!']]]*ConsolGeog[[#This Row],[County Stats Distribution Factor]]</f>
        <v>0</v>
      </c>
      <c r="AB317" s="125">
        <f>ConsolGeog[[#This Row],[COUNTY: Assessed CS - 16-24 (2014) '[non additive!']]]*ConsolGeog[[#This Row],[County Stats Distribution Factor]]</f>
        <v>0</v>
      </c>
      <c r="AC317" s="125">
        <f>ConsolGeog[[#This Row],[COUNTY: Assessed CS - 18-24 (2014) '[non additive!']]]*ConsolGeog[[#This Row],[County Stats Distribution Factor]]</f>
        <v>0</v>
      </c>
      <c r="AD317" s="125" t="str">
        <f>IF(AND(ConsolGeog[[#This Row],[Presented HS - 16-17 (2014)]]+ConsolGeog[[#This Row],[Presented HS - 18-24 (2014)]]&lt;&gt;0,ConsolGeog[[#This Row],[Presented HS - 16-24 (2014)]]&lt;&gt;0),"ERROR","")</f>
        <v/>
      </c>
      <c r="AE317" s="125" t="str">
        <f>IF(AND(ConsolGeog[[#This Row],[Presented CS - 16-17 (2014)]]+ConsolGeog[[#This Row],[Presented CS - 18-24 (2014)]]&lt;&gt;0,ConsolGeog[[#This Row],[Presented CS - 16-24 (2014)]]&lt;&gt;0),"ERROR","")</f>
        <v/>
      </c>
      <c r="AF317" s="125" t="str">
        <f>IF(AND(ConsolGeog[[#This Row],[Assessed HS - 16-17 (2014)]]+ConsolGeog[[#This Row],[Assessed HS - 18-24 (2014)]]&lt;&gt;0,ConsolGeog[[#This Row],[Assessed HS - 16-24 (2014)]]&lt;&gt;0),"ERROR","")</f>
        <v/>
      </c>
      <c r="AG317" s="125" t="str">
        <f>IF(AND(ConsolGeog[[#This Row],[Assessed CS - 16-17 (2014)]]+ConsolGeog[[#This Row],[Assessed CS - 18-24 (2014)]]&lt;&gt;0,ConsolGeog[[#This Row],[Assessed CS - 16-24 (2014)]]&lt;&gt;0),"ERROR","")</f>
        <v/>
      </c>
      <c r="AH31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8" spans="1:35" ht="15" customHeight="1">
      <c r="A318" s="38" t="s">
        <v>418</v>
      </c>
      <c r="B318" s="38" t="s">
        <v>171</v>
      </c>
      <c r="C318" s="38">
        <v>311215</v>
      </c>
      <c r="D318" s="38">
        <v>4323.5200000000004</v>
      </c>
      <c r="E318" s="38" t="s">
        <v>418</v>
      </c>
      <c r="F318" s="116" t="str">
        <f>IF(ISERROR(MATCH(ConsolGeog[[#This Row],[lad14cd]],CentrepointSourced[2014 ONS Code],0)),1,"")</f>
        <v/>
      </c>
      <c r="G318" s="113" t="str">
        <f>TRIM(IF(ConsolGeog[[#This Row],[Not in Centre Point Sourced?]]=1,INDEX(LKP_MissingLATypesDQ[TYPE],MATCH(ConsolGeog[[#This Row],[lad14cd]],LKP_MissingLATypesDQ[ONS_CODE],0)),INDEX(CentrepointSourced[LA Type DQ],MATCH(ConsolGeog[[#This Row],[lad14cd]],CentrepointSourced[2014 ONS Code],0))))</f>
        <v>Unitary</v>
      </c>
      <c r="H318" s="117" t="str">
        <f>IF(OR(ConsolGeog[[#This Row],[LA Type]]="Unitary",ConsolGeog[[#This Row],[LA Type]]="District"),"England",INDEX(CentrepointSourced[Country],MATCH(ConsolGeog[[#This Row],[lad14cd]],CentrepointSourced[2014 ONS Code],0)))</f>
        <v>England</v>
      </c>
      <c r="I31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Brent</v>
      </c>
      <c r="J318" s="114">
        <f>SUMIFS(CentrepointSourced[Presented HS - 16-17],CentrepointSourced[2014 ONS Code],ConsolGeog[[#This Row],[lad14cd]],CentrepointSourced[Year],2014)</f>
        <v>0</v>
      </c>
      <c r="K318" s="114">
        <f>SUMIFS(CentrepointSourced[Presented HS - 16-24],CentrepointSourced[2014 ONS Code],ConsolGeog[[#This Row],[lad14cd]],CentrepointSourced[Year],2014)</f>
        <v>0</v>
      </c>
      <c r="L318" s="114">
        <f>SUMIFS(CentrepointSourced[Presented HS - 18-24],CentrepointSourced[2014 ONS Code],ConsolGeog[[#This Row],[lad14cd]],CentrepointSourced[Year],2014)</f>
        <v>0</v>
      </c>
      <c r="M318" s="114">
        <f>SUMIFS(CentrepointSourced[Assessed HS - 16-17],CentrepointSourced[2014 ONS Code],ConsolGeog[[#This Row],[lad14cd]],CentrepointSourced[Year],2014)</f>
        <v>0</v>
      </c>
      <c r="N318" s="114">
        <f>SUMIFS(CentrepointSourced[Assessed HS - 16-24],CentrepointSourced[2014 ONS Code],ConsolGeog[[#This Row],[lad14cd]],CentrepointSourced[Year],2014)</f>
        <v>0</v>
      </c>
      <c r="O318" s="114">
        <f>SUMIFS(CentrepointSourced[Assessed HS - 18-24],CentrepointSourced[2014 ONS Code],ConsolGeog[[#This Row],[lad14cd]],CentrepointSourced[Year],2014)</f>
        <v>0</v>
      </c>
      <c r="P318" s="114">
        <f>SUMIFS(CentrepointSourced[Presented CS - 16-17],CentrepointSourced[Local Authority DQ],ConsolGeog[[#This Row],[County Name]],CentrepointSourced[Year],2014)</f>
        <v>0</v>
      </c>
      <c r="Q318" s="114">
        <f>SUMIFS(CentrepointSourced[Presented CS - 16-24],CentrepointSourced[Local Authority DQ],ConsolGeog[[#This Row],[County Name]],CentrepointSourced[Year],2014)</f>
        <v>0</v>
      </c>
      <c r="R318" s="114">
        <f>SUMIFS(CentrepointSourced[Presented CS - 18-24],CentrepointSourced[Local Authority DQ],ConsolGeog[[#This Row],[County Name]],CentrepointSourced[Year],2014)</f>
        <v>0</v>
      </c>
      <c r="S318" s="114">
        <f>SUMIFS(CentrepointSourced[Assessed CS - 16-17],CentrepointSourced[Local Authority DQ],ConsolGeog[[#This Row],[County Name]],CentrepointSourced[Year],2014)</f>
        <v>0</v>
      </c>
      <c r="T318" s="114">
        <f>SUMIFS(CentrepointSourced[Assessed CS - 16-24],CentrepointSourced[Local Authority DQ],ConsolGeog[[#This Row],[County Name]],CentrepointSourced[Year],2014)</f>
        <v>0</v>
      </c>
      <c r="U318" s="114">
        <f>SUMIFS(CentrepointSourced[Assessed CS - 18-24],CentrepointSourced[Local Authority DQ],ConsolGeog[[#This Row],[County Name]],CentrepointSourced[Year],2014)</f>
        <v>0</v>
      </c>
      <c r="V318" s="114">
        <f>IF(ConsolGeog[[#This Row],[LA Type]]="District",SUMIFS(ConsolGeog[population],ConsolGeog[LA Type],"District",ConsolGeog[County Name],ConsolGeog[[#This Row],[County Name]]),IF(ConsolGeog[[#This Row],[LA Type]]="Unitary",ConsolGeog[[#This Row],[population]],0))</f>
        <v>311215</v>
      </c>
      <c r="W318" s="115">
        <f>IF(ConsolGeog[[#This Row],[COUNTY: Sum of districts'' populations '[non additive!']]]=0,0,ConsolGeog[[#This Row],[population]]/ConsolGeog[[#This Row],[COUNTY: Sum of districts'' populations '[non additive!']]])</f>
        <v>1</v>
      </c>
      <c r="X318" s="125">
        <f>ConsolGeog[[#This Row],[COUNTY: Presented CS - 16-17 (2014) '[non additive!']]]*ConsolGeog[[#This Row],[County Stats Distribution Factor]]</f>
        <v>0</v>
      </c>
      <c r="Y318" s="125">
        <f>ConsolGeog[[#This Row],[COUNTY: Presented CS - 16-24 (2014) '[non additive!']]]*ConsolGeog[[#This Row],[County Stats Distribution Factor]]</f>
        <v>0</v>
      </c>
      <c r="Z318" s="125">
        <f>ConsolGeog[[#This Row],[COUNTY: Presented CS - 18-24 (2014) '[non additive!']]]*ConsolGeog[[#This Row],[County Stats Distribution Factor]]</f>
        <v>0</v>
      </c>
      <c r="AA318" s="125">
        <f>ConsolGeog[[#This Row],[COUNTY: Assessed CS - 16-17 (2014) '[non additive!']]]*ConsolGeog[[#This Row],[County Stats Distribution Factor]]</f>
        <v>0</v>
      </c>
      <c r="AB318" s="125">
        <f>ConsolGeog[[#This Row],[COUNTY: Assessed CS - 16-24 (2014) '[non additive!']]]*ConsolGeog[[#This Row],[County Stats Distribution Factor]]</f>
        <v>0</v>
      </c>
      <c r="AC318" s="125">
        <f>ConsolGeog[[#This Row],[COUNTY: Assessed CS - 18-24 (2014) '[non additive!']]]*ConsolGeog[[#This Row],[County Stats Distribution Factor]]</f>
        <v>0</v>
      </c>
      <c r="AD318" s="125" t="str">
        <f>IF(AND(ConsolGeog[[#This Row],[Presented HS - 16-17 (2014)]]+ConsolGeog[[#This Row],[Presented HS - 18-24 (2014)]]&lt;&gt;0,ConsolGeog[[#This Row],[Presented HS - 16-24 (2014)]]&lt;&gt;0),"ERROR","")</f>
        <v/>
      </c>
      <c r="AE318" s="125" t="str">
        <f>IF(AND(ConsolGeog[[#This Row],[Presented CS - 16-17 (2014)]]+ConsolGeog[[#This Row],[Presented CS - 18-24 (2014)]]&lt;&gt;0,ConsolGeog[[#This Row],[Presented CS - 16-24 (2014)]]&lt;&gt;0),"ERROR","")</f>
        <v/>
      </c>
      <c r="AF318" s="125" t="str">
        <f>IF(AND(ConsolGeog[[#This Row],[Assessed HS - 16-17 (2014)]]+ConsolGeog[[#This Row],[Assessed HS - 18-24 (2014)]]&lt;&gt;0,ConsolGeog[[#This Row],[Assessed HS - 16-24 (2014)]]&lt;&gt;0),"ERROR","")</f>
        <v/>
      </c>
      <c r="AG318" s="125" t="str">
        <f>IF(AND(ConsolGeog[[#This Row],[Assessed CS - 16-17 (2014)]]+ConsolGeog[[#This Row],[Assessed CS - 18-24 (2014)]]&lt;&gt;0,ConsolGeog[[#This Row],[Assessed CS - 16-24 (2014)]]&lt;&gt;0),"ERROR","")</f>
        <v/>
      </c>
      <c r="AH31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19" spans="1:35" s="35" customFormat="1" ht="15" customHeight="1">
      <c r="A319" s="38" t="s">
        <v>417</v>
      </c>
      <c r="B319" s="38" t="s">
        <v>281</v>
      </c>
      <c r="C319" s="38">
        <v>203826</v>
      </c>
      <c r="D319" s="38">
        <v>36392.21</v>
      </c>
      <c r="E319" s="38" t="s">
        <v>417</v>
      </c>
      <c r="F319" s="112" t="str">
        <f>IF(ISERROR(MATCH(ConsolGeog[[#This Row],[lad14cd]],CentrepointSourced[2014 ONS Code],0)),1,"")</f>
        <v/>
      </c>
      <c r="G319" s="113" t="str">
        <f>TRIM(IF(ConsolGeog[[#This Row],[Not in Centre Point Sourced?]]=1,INDEX(LKP_MissingLATypesDQ[TYPE],MATCH(ConsolGeog[[#This Row],[lad14cd]],LKP_MissingLATypesDQ[ONS_CODE],0)),INDEX(CentrepointSourced[LA Type DQ],MATCH(ConsolGeog[[#This Row],[lad14cd]],CentrepointSourced[2014 ONS Code],0))))</f>
        <v>Unitary</v>
      </c>
      <c r="H319" s="113" t="str">
        <f>IF(OR(ConsolGeog[[#This Row],[LA Type]]="Unitary",ConsolGeog[[#This Row],[LA Type]]="District"),"England",INDEX(CentrepointSourced[Country],MATCH(ConsolGeog[[#This Row],[lad14cd]],CentrepointSourced[2014 ONS Code],0)))</f>
        <v>England</v>
      </c>
      <c r="I31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Calderdale</v>
      </c>
      <c r="J319" s="114">
        <f>SUMIFS(CentrepointSourced[Presented HS - 16-17],CentrepointSourced[2014 ONS Code],ConsolGeog[[#This Row],[lad14cd]],CentrepointSourced[Year],2014)</f>
        <v>30</v>
      </c>
      <c r="K319" s="114">
        <f>SUMIFS(CentrepointSourced[Presented HS - 16-24],CentrepointSourced[2014 ONS Code],ConsolGeog[[#This Row],[lad14cd]],CentrepointSourced[Year],2014)</f>
        <v>0</v>
      </c>
      <c r="L319" s="114">
        <f>SUMIFS(CentrepointSourced[Presented HS - 18-24],CentrepointSourced[2014 ONS Code],ConsolGeog[[#This Row],[lad14cd]],CentrepointSourced[Year],2014)</f>
        <v>32</v>
      </c>
      <c r="M319" s="114">
        <f>SUMIFS(CentrepointSourced[Assessed HS - 16-17],CentrepointSourced[2014 ONS Code],ConsolGeog[[#This Row],[lad14cd]],CentrepointSourced[Year],2014)</f>
        <v>30</v>
      </c>
      <c r="N319" s="114">
        <f>SUMIFS(CentrepointSourced[Assessed HS - 16-24],CentrepointSourced[2014 ONS Code],ConsolGeog[[#This Row],[lad14cd]],CentrepointSourced[Year],2014)</f>
        <v>0</v>
      </c>
      <c r="O319" s="114">
        <f>SUMIFS(CentrepointSourced[Assessed HS - 18-24],CentrepointSourced[2014 ONS Code],ConsolGeog[[#This Row],[lad14cd]],CentrepointSourced[Year],2014)</f>
        <v>32</v>
      </c>
      <c r="P319" s="114">
        <f>SUMIFS(CentrepointSourced[Presented CS - 16-17],CentrepointSourced[Local Authority DQ],ConsolGeog[[#This Row],[County Name]],CentrepointSourced[Year],2014)</f>
        <v>0</v>
      </c>
      <c r="Q319" s="114">
        <f>SUMIFS(CentrepointSourced[Presented CS - 16-24],CentrepointSourced[Local Authority DQ],ConsolGeog[[#This Row],[County Name]],CentrepointSourced[Year],2014)</f>
        <v>0</v>
      </c>
      <c r="R319" s="114">
        <f>SUMIFS(CentrepointSourced[Presented CS - 18-24],CentrepointSourced[Local Authority DQ],ConsolGeog[[#This Row],[County Name]],CentrepointSourced[Year],2014)</f>
        <v>0</v>
      </c>
      <c r="S319" s="114">
        <f>SUMIFS(CentrepointSourced[Assessed CS - 16-17],CentrepointSourced[Local Authority DQ],ConsolGeog[[#This Row],[County Name]],CentrepointSourced[Year],2014)</f>
        <v>0</v>
      </c>
      <c r="T319" s="114">
        <f>SUMIFS(CentrepointSourced[Assessed CS - 16-24],CentrepointSourced[Local Authority DQ],ConsolGeog[[#This Row],[County Name]],CentrepointSourced[Year],2014)</f>
        <v>0</v>
      </c>
      <c r="U319" s="114">
        <f>SUMIFS(CentrepointSourced[Assessed CS - 18-24],CentrepointSourced[Local Authority DQ],ConsolGeog[[#This Row],[County Name]],CentrepointSourced[Year],2014)</f>
        <v>0</v>
      </c>
      <c r="V319" s="114">
        <f>IF(ConsolGeog[[#This Row],[LA Type]]="District",SUMIFS(ConsolGeog[population],ConsolGeog[LA Type],"District",ConsolGeog[County Name],ConsolGeog[[#This Row],[County Name]]),IF(ConsolGeog[[#This Row],[LA Type]]="Unitary",ConsolGeog[[#This Row],[population]],0))</f>
        <v>203826</v>
      </c>
      <c r="W319" s="115">
        <f>IF(ConsolGeog[[#This Row],[COUNTY: Sum of districts'' populations '[non additive!']]]=0,0,ConsolGeog[[#This Row],[population]]/ConsolGeog[[#This Row],[COUNTY: Sum of districts'' populations '[non additive!']]])</f>
        <v>1</v>
      </c>
      <c r="X319" s="125">
        <f>ConsolGeog[[#This Row],[COUNTY: Presented CS - 16-17 (2014) '[non additive!']]]*ConsolGeog[[#This Row],[County Stats Distribution Factor]]</f>
        <v>0</v>
      </c>
      <c r="Y319" s="125">
        <f>ConsolGeog[[#This Row],[COUNTY: Presented CS - 16-24 (2014) '[non additive!']]]*ConsolGeog[[#This Row],[County Stats Distribution Factor]]</f>
        <v>0</v>
      </c>
      <c r="Z319" s="125">
        <f>ConsolGeog[[#This Row],[COUNTY: Presented CS - 18-24 (2014) '[non additive!']]]*ConsolGeog[[#This Row],[County Stats Distribution Factor]]</f>
        <v>0</v>
      </c>
      <c r="AA319" s="125">
        <f>ConsolGeog[[#This Row],[COUNTY: Assessed CS - 16-17 (2014) '[non additive!']]]*ConsolGeog[[#This Row],[County Stats Distribution Factor]]</f>
        <v>0</v>
      </c>
      <c r="AB319" s="125">
        <f>ConsolGeog[[#This Row],[COUNTY: Assessed CS - 16-24 (2014) '[non additive!']]]*ConsolGeog[[#This Row],[County Stats Distribution Factor]]</f>
        <v>0</v>
      </c>
      <c r="AC319" s="125">
        <f>ConsolGeog[[#This Row],[COUNTY: Assessed CS - 18-24 (2014) '[non additive!']]]*ConsolGeog[[#This Row],[County Stats Distribution Factor]]</f>
        <v>0</v>
      </c>
      <c r="AD319" s="125" t="str">
        <f>IF(AND(ConsolGeog[[#This Row],[Presented HS - 16-17 (2014)]]+ConsolGeog[[#This Row],[Presented HS - 18-24 (2014)]]&lt;&gt;0,ConsolGeog[[#This Row],[Presented HS - 16-24 (2014)]]&lt;&gt;0),"ERROR","")</f>
        <v/>
      </c>
      <c r="AE319" s="125" t="str">
        <f>IF(AND(ConsolGeog[[#This Row],[Presented CS - 16-17 (2014)]]+ConsolGeog[[#This Row],[Presented CS - 18-24 (2014)]]&lt;&gt;0,ConsolGeog[[#This Row],[Presented CS - 16-24 (2014)]]&lt;&gt;0),"ERROR","")</f>
        <v/>
      </c>
      <c r="AF319" s="125" t="str">
        <f>IF(AND(ConsolGeog[[#This Row],[Assessed HS - 16-17 (2014)]]+ConsolGeog[[#This Row],[Assessed HS - 18-24 (2014)]]&lt;&gt;0,ConsolGeog[[#This Row],[Assessed HS - 16-24 (2014)]]&lt;&gt;0),"ERROR","")</f>
        <v/>
      </c>
      <c r="AG319" s="125" t="str">
        <f>IF(AND(ConsolGeog[[#This Row],[Assessed CS - 16-17 (2014)]]+ConsolGeog[[#This Row],[Assessed CS - 18-24 (2014)]]&lt;&gt;0,ConsolGeog[[#This Row],[Assessed CS - 16-24 (2014)]]&lt;&gt;0),"ERROR","")</f>
        <v/>
      </c>
      <c r="AH31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1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0" spans="1:35" s="35" customFormat="1" ht="15" customHeight="1">
      <c r="A320" s="38" t="s">
        <v>416</v>
      </c>
      <c r="B320" s="38" t="s">
        <v>288</v>
      </c>
      <c r="C320" s="38">
        <v>422458</v>
      </c>
      <c r="D320" s="38">
        <v>40859.65</v>
      </c>
      <c r="E320" s="38" t="s">
        <v>416</v>
      </c>
      <c r="F320" s="112" t="str">
        <f>IF(ISERROR(MATCH(ConsolGeog[[#This Row],[lad14cd]],CentrepointSourced[2014 ONS Code],0)),1,"")</f>
        <v/>
      </c>
      <c r="G320" s="113" t="str">
        <f>TRIM(IF(ConsolGeog[[#This Row],[Not in Centre Point Sourced?]]=1,INDEX(LKP_MissingLATypesDQ[TYPE],MATCH(ConsolGeog[[#This Row],[lad14cd]],LKP_MissingLATypesDQ[ONS_CODE],0)),INDEX(CentrepointSourced[LA Type DQ],MATCH(ConsolGeog[[#This Row],[lad14cd]],CentrepointSourced[2014 ONS Code],0))))</f>
        <v>Unitary</v>
      </c>
      <c r="H320" s="113" t="str">
        <f>IF(OR(ConsolGeog[[#This Row],[LA Type]]="Unitary",ConsolGeog[[#This Row],[LA Type]]="District"),"England",INDEX(CentrepointSourced[Country],MATCH(ConsolGeog[[#This Row],[lad14cd]],CentrepointSourced[2014 ONS Code],0)))</f>
        <v>England</v>
      </c>
      <c r="I32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Kirklees</v>
      </c>
      <c r="J320" s="114">
        <f>SUMIFS(CentrepointSourced[Presented HS - 16-17],CentrepointSourced[2014 ONS Code],ConsolGeog[[#This Row],[lad14cd]],CentrepointSourced[Year],2014)</f>
        <v>0</v>
      </c>
      <c r="K320" s="114">
        <f>SUMIFS(CentrepointSourced[Presented HS - 16-24],CentrepointSourced[2014 ONS Code],ConsolGeog[[#This Row],[lad14cd]],CentrepointSourced[Year],2014)</f>
        <v>0</v>
      </c>
      <c r="L320" s="114">
        <f>SUMIFS(CentrepointSourced[Presented HS - 18-24],CentrepointSourced[2014 ONS Code],ConsolGeog[[#This Row],[lad14cd]],CentrepointSourced[Year],2014)</f>
        <v>0</v>
      </c>
      <c r="M320" s="114">
        <f>SUMIFS(CentrepointSourced[Assessed HS - 16-17],CentrepointSourced[2014 ONS Code],ConsolGeog[[#This Row],[lad14cd]],CentrepointSourced[Year],2014)</f>
        <v>0</v>
      </c>
      <c r="N320" s="114">
        <f>SUMIFS(CentrepointSourced[Assessed HS - 16-24],CentrepointSourced[2014 ONS Code],ConsolGeog[[#This Row],[lad14cd]],CentrepointSourced[Year],2014)</f>
        <v>0</v>
      </c>
      <c r="O320" s="114">
        <f>SUMIFS(CentrepointSourced[Assessed HS - 18-24],CentrepointSourced[2014 ONS Code],ConsolGeog[[#This Row],[lad14cd]],CentrepointSourced[Year],2014)</f>
        <v>0</v>
      </c>
      <c r="P320" s="114">
        <f>SUMIFS(CentrepointSourced[Presented CS - 16-17],CentrepointSourced[Local Authority DQ],ConsolGeog[[#This Row],[County Name]],CentrepointSourced[Year],2014)</f>
        <v>0</v>
      </c>
      <c r="Q320" s="114">
        <f>SUMIFS(CentrepointSourced[Presented CS - 16-24],CentrepointSourced[Local Authority DQ],ConsolGeog[[#This Row],[County Name]],CentrepointSourced[Year],2014)</f>
        <v>0</v>
      </c>
      <c r="R320" s="114">
        <f>SUMIFS(CentrepointSourced[Presented CS - 18-24],CentrepointSourced[Local Authority DQ],ConsolGeog[[#This Row],[County Name]],CentrepointSourced[Year],2014)</f>
        <v>0</v>
      </c>
      <c r="S320" s="114">
        <f>SUMIFS(CentrepointSourced[Assessed CS - 16-17],CentrepointSourced[Local Authority DQ],ConsolGeog[[#This Row],[County Name]],CentrepointSourced[Year],2014)</f>
        <v>0</v>
      </c>
      <c r="T320" s="114">
        <f>SUMIFS(CentrepointSourced[Assessed CS - 16-24],CentrepointSourced[Local Authority DQ],ConsolGeog[[#This Row],[County Name]],CentrepointSourced[Year],2014)</f>
        <v>0</v>
      </c>
      <c r="U320" s="114">
        <f>SUMIFS(CentrepointSourced[Assessed CS - 18-24],CentrepointSourced[Local Authority DQ],ConsolGeog[[#This Row],[County Name]],CentrepointSourced[Year],2014)</f>
        <v>0</v>
      </c>
      <c r="V320" s="114">
        <f>IF(ConsolGeog[[#This Row],[LA Type]]="District",SUMIFS(ConsolGeog[population],ConsolGeog[LA Type],"District",ConsolGeog[County Name],ConsolGeog[[#This Row],[County Name]]),IF(ConsolGeog[[#This Row],[LA Type]]="Unitary",ConsolGeog[[#This Row],[population]],0))</f>
        <v>422458</v>
      </c>
      <c r="W320" s="115">
        <f>IF(ConsolGeog[[#This Row],[COUNTY: Sum of districts'' populations '[non additive!']]]=0,0,ConsolGeog[[#This Row],[population]]/ConsolGeog[[#This Row],[COUNTY: Sum of districts'' populations '[non additive!']]])</f>
        <v>1</v>
      </c>
      <c r="X320" s="125">
        <f>ConsolGeog[[#This Row],[COUNTY: Presented CS - 16-17 (2014) '[non additive!']]]*ConsolGeog[[#This Row],[County Stats Distribution Factor]]</f>
        <v>0</v>
      </c>
      <c r="Y320" s="125">
        <f>ConsolGeog[[#This Row],[COUNTY: Presented CS - 16-24 (2014) '[non additive!']]]*ConsolGeog[[#This Row],[County Stats Distribution Factor]]</f>
        <v>0</v>
      </c>
      <c r="Z320" s="125">
        <f>ConsolGeog[[#This Row],[COUNTY: Presented CS - 18-24 (2014) '[non additive!']]]*ConsolGeog[[#This Row],[County Stats Distribution Factor]]</f>
        <v>0</v>
      </c>
      <c r="AA320" s="125">
        <f>ConsolGeog[[#This Row],[COUNTY: Assessed CS - 16-17 (2014) '[non additive!']]]*ConsolGeog[[#This Row],[County Stats Distribution Factor]]</f>
        <v>0</v>
      </c>
      <c r="AB320" s="125">
        <f>ConsolGeog[[#This Row],[COUNTY: Assessed CS - 16-24 (2014) '[non additive!']]]*ConsolGeog[[#This Row],[County Stats Distribution Factor]]</f>
        <v>0</v>
      </c>
      <c r="AC320" s="125">
        <f>ConsolGeog[[#This Row],[COUNTY: Assessed CS - 18-24 (2014) '[non additive!']]]*ConsolGeog[[#This Row],[County Stats Distribution Factor]]</f>
        <v>0</v>
      </c>
      <c r="AD320" s="125" t="str">
        <f>IF(AND(ConsolGeog[[#This Row],[Presented HS - 16-17 (2014)]]+ConsolGeog[[#This Row],[Presented HS - 18-24 (2014)]]&lt;&gt;0,ConsolGeog[[#This Row],[Presented HS - 16-24 (2014)]]&lt;&gt;0),"ERROR","")</f>
        <v/>
      </c>
      <c r="AE320" s="125" t="str">
        <f>IF(AND(ConsolGeog[[#This Row],[Presented CS - 16-17 (2014)]]+ConsolGeog[[#This Row],[Presented CS - 18-24 (2014)]]&lt;&gt;0,ConsolGeog[[#This Row],[Presented CS - 16-24 (2014)]]&lt;&gt;0),"ERROR","")</f>
        <v/>
      </c>
      <c r="AF320" s="125" t="str">
        <f>IF(AND(ConsolGeog[[#This Row],[Assessed HS - 16-17 (2014)]]+ConsolGeog[[#This Row],[Assessed HS - 18-24 (2014)]]&lt;&gt;0,ConsolGeog[[#This Row],[Assessed HS - 16-24 (2014)]]&lt;&gt;0),"ERROR","")</f>
        <v/>
      </c>
      <c r="AG320" s="125" t="str">
        <f>IF(AND(ConsolGeog[[#This Row],[Assessed CS - 16-17 (2014)]]+ConsolGeog[[#This Row],[Assessed CS - 18-24 (2014)]]&lt;&gt;0,ConsolGeog[[#This Row],[Assessed CS - 16-24 (2014)]]&lt;&gt;0),"ERROR","")</f>
        <v/>
      </c>
      <c r="AH32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1" spans="1:35" ht="15" customHeight="1">
      <c r="A321" s="38" t="s">
        <v>415</v>
      </c>
      <c r="B321" s="38" t="s">
        <v>166</v>
      </c>
      <c r="C321" s="38">
        <v>751485</v>
      </c>
      <c r="D321" s="38">
        <v>55172.44</v>
      </c>
      <c r="E321" s="38" t="s">
        <v>415</v>
      </c>
      <c r="F321" s="116" t="str">
        <f>IF(ISERROR(MATCH(ConsolGeog[[#This Row],[lad14cd]],CentrepointSourced[2014 ONS Code],0)),1,"")</f>
        <v/>
      </c>
      <c r="G321" s="113" t="str">
        <f>TRIM(IF(ConsolGeog[[#This Row],[Not in Centre Point Sourced?]]=1,INDEX(LKP_MissingLATypesDQ[TYPE],MATCH(ConsolGeog[[#This Row],[lad14cd]],LKP_MissingLATypesDQ[ONS_CODE],0)),INDEX(CentrepointSourced[LA Type DQ],MATCH(ConsolGeog[[#This Row],[lad14cd]],CentrepointSourced[2014 ONS Code],0))))</f>
        <v>Unitary</v>
      </c>
      <c r="H321" s="117" t="str">
        <f>IF(OR(ConsolGeog[[#This Row],[LA Type]]="Unitary",ConsolGeog[[#This Row],[LA Type]]="District"),"England",INDEX(CentrepointSourced[Country],MATCH(ConsolGeog[[#This Row],[lad14cd]],CentrepointSourced[2014 ONS Code],0)))</f>
        <v>England</v>
      </c>
      <c r="I32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Leeds</v>
      </c>
      <c r="J321" s="114">
        <f>SUMIFS(CentrepointSourced[Presented HS - 16-17],CentrepointSourced[2014 ONS Code],ConsolGeog[[#This Row],[lad14cd]],CentrepointSourced[Year],2014)</f>
        <v>302</v>
      </c>
      <c r="K321" s="114">
        <f>SUMIFS(CentrepointSourced[Presented HS - 16-24],CentrepointSourced[2014 ONS Code],ConsolGeog[[#This Row],[lad14cd]],CentrepointSourced[Year],2014)</f>
        <v>0</v>
      </c>
      <c r="L321" s="114">
        <f>SUMIFS(CentrepointSourced[Presented HS - 18-24],CentrepointSourced[2014 ONS Code],ConsolGeog[[#This Row],[lad14cd]],CentrepointSourced[Year],2014)</f>
        <v>2037</v>
      </c>
      <c r="M321" s="114">
        <f>SUMIFS(CentrepointSourced[Assessed HS - 16-17],CentrepointSourced[2014 ONS Code],ConsolGeog[[#This Row],[lad14cd]],CentrepointSourced[Year],2014)</f>
        <v>0</v>
      </c>
      <c r="N321" s="114">
        <f>SUMIFS(CentrepointSourced[Assessed HS - 16-24],CentrepointSourced[2014 ONS Code],ConsolGeog[[#This Row],[lad14cd]],CentrepointSourced[Year],2014)</f>
        <v>0</v>
      </c>
      <c r="O321" s="114">
        <f>SUMIFS(CentrepointSourced[Assessed HS - 18-24],CentrepointSourced[2014 ONS Code],ConsolGeog[[#This Row],[lad14cd]],CentrepointSourced[Year],2014)</f>
        <v>0</v>
      </c>
      <c r="P321" s="114">
        <f>SUMIFS(CentrepointSourced[Presented CS - 16-17],CentrepointSourced[Local Authority DQ],ConsolGeog[[#This Row],[County Name]],CentrepointSourced[Year],2014)</f>
        <v>0</v>
      </c>
      <c r="Q321" s="114">
        <f>SUMIFS(CentrepointSourced[Presented CS - 16-24],CentrepointSourced[Local Authority DQ],ConsolGeog[[#This Row],[County Name]],CentrepointSourced[Year],2014)</f>
        <v>0</v>
      </c>
      <c r="R321" s="114">
        <f>SUMIFS(CentrepointSourced[Presented CS - 18-24],CentrepointSourced[Local Authority DQ],ConsolGeog[[#This Row],[County Name]],CentrepointSourced[Year],2014)</f>
        <v>0</v>
      </c>
      <c r="S321" s="114">
        <f>SUMIFS(CentrepointSourced[Assessed CS - 16-17],CentrepointSourced[Local Authority DQ],ConsolGeog[[#This Row],[County Name]],CentrepointSourced[Year],2014)</f>
        <v>0</v>
      </c>
      <c r="T321" s="114">
        <f>SUMIFS(CentrepointSourced[Assessed CS - 16-24],CentrepointSourced[Local Authority DQ],ConsolGeog[[#This Row],[County Name]],CentrepointSourced[Year],2014)</f>
        <v>0</v>
      </c>
      <c r="U321" s="114">
        <f>SUMIFS(CentrepointSourced[Assessed CS - 18-24],CentrepointSourced[Local Authority DQ],ConsolGeog[[#This Row],[County Name]],CentrepointSourced[Year],2014)</f>
        <v>0</v>
      </c>
      <c r="V321" s="114">
        <f>IF(ConsolGeog[[#This Row],[LA Type]]="District",SUMIFS(ConsolGeog[population],ConsolGeog[LA Type],"District",ConsolGeog[County Name],ConsolGeog[[#This Row],[County Name]]),IF(ConsolGeog[[#This Row],[LA Type]]="Unitary",ConsolGeog[[#This Row],[population]],0))</f>
        <v>751485</v>
      </c>
      <c r="W321" s="115">
        <f>IF(ConsolGeog[[#This Row],[COUNTY: Sum of districts'' populations '[non additive!']]]=0,0,ConsolGeog[[#This Row],[population]]/ConsolGeog[[#This Row],[COUNTY: Sum of districts'' populations '[non additive!']]])</f>
        <v>1</v>
      </c>
      <c r="X321" s="125">
        <f>ConsolGeog[[#This Row],[COUNTY: Presented CS - 16-17 (2014) '[non additive!']]]*ConsolGeog[[#This Row],[County Stats Distribution Factor]]</f>
        <v>0</v>
      </c>
      <c r="Y321" s="125">
        <f>ConsolGeog[[#This Row],[COUNTY: Presented CS - 16-24 (2014) '[non additive!']]]*ConsolGeog[[#This Row],[County Stats Distribution Factor]]</f>
        <v>0</v>
      </c>
      <c r="Z321" s="125">
        <f>ConsolGeog[[#This Row],[COUNTY: Presented CS - 18-24 (2014) '[non additive!']]]*ConsolGeog[[#This Row],[County Stats Distribution Factor]]</f>
        <v>0</v>
      </c>
      <c r="AA321" s="125">
        <f>ConsolGeog[[#This Row],[COUNTY: Assessed CS - 16-17 (2014) '[non additive!']]]*ConsolGeog[[#This Row],[County Stats Distribution Factor]]</f>
        <v>0</v>
      </c>
      <c r="AB321" s="125">
        <f>ConsolGeog[[#This Row],[COUNTY: Assessed CS - 16-24 (2014) '[non additive!']]]*ConsolGeog[[#This Row],[County Stats Distribution Factor]]</f>
        <v>0</v>
      </c>
      <c r="AC321" s="125">
        <f>ConsolGeog[[#This Row],[COUNTY: Assessed CS - 18-24 (2014) '[non additive!']]]*ConsolGeog[[#This Row],[County Stats Distribution Factor]]</f>
        <v>0</v>
      </c>
      <c r="AD321" s="125" t="str">
        <f>IF(AND(ConsolGeog[[#This Row],[Presented HS - 16-17 (2014)]]+ConsolGeog[[#This Row],[Presented HS - 18-24 (2014)]]&lt;&gt;0,ConsolGeog[[#This Row],[Presented HS - 16-24 (2014)]]&lt;&gt;0),"ERROR","")</f>
        <v/>
      </c>
      <c r="AE321" s="125" t="str">
        <f>IF(AND(ConsolGeog[[#This Row],[Presented CS - 16-17 (2014)]]+ConsolGeog[[#This Row],[Presented CS - 18-24 (2014)]]&lt;&gt;0,ConsolGeog[[#This Row],[Presented CS - 16-24 (2014)]]&lt;&gt;0),"ERROR","")</f>
        <v/>
      </c>
      <c r="AF321" s="125" t="str">
        <f>IF(AND(ConsolGeog[[#This Row],[Assessed HS - 16-17 (2014)]]+ConsolGeog[[#This Row],[Assessed HS - 18-24 (2014)]]&lt;&gt;0,ConsolGeog[[#This Row],[Assessed HS - 16-24 (2014)]]&lt;&gt;0),"ERROR","")</f>
        <v/>
      </c>
      <c r="AG321" s="125" t="str">
        <f>IF(AND(ConsolGeog[[#This Row],[Assessed CS - 16-17 (2014)]]+ConsolGeog[[#This Row],[Assessed CS - 18-24 (2014)]]&lt;&gt;0,ConsolGeog[[#This Row],[Assessed CS - 16-24 (2014)]]&lt;&gt;0),"ERROR","")</f>
        <v/>
      </c>
      <c r="AH32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2" spans="1:35" s="35" customFormat="1" ht="15" customHeight="1">
      <c r="A322" s="38" t="s">
        <v>414</v>
      </c>
      <c r="B322" s="38" t="s">
        <v>285</v>
      </c>
      <c r="C322" s="38">
        <v>325837</v>
      </c>
      <c r="D322" s="38">
        <v>33861.24</v>
      </c>
      <c r="E322" s="38" t="s">
        <v>414</v>
      </c>
      <c r="F322" s="112" t="str">
        <f>IF(ISERROR(MATCH(ConsolGeog[[#This Row],[lad14cd]],CentrepointSourced[2014 ONS Code],0)),1,"")</f>
        <v/>
      </c>
      <c r="G322" s="113" t="str">
        <f>TRIM(IF(ConsolGeog[[#This Row],[Not in Centre Point Sourced?]]=1,INDEX(LKP_MissingLATypesDQ[TYPE],MATCH(ConsolGeog[[#This Row],[lad14cd]],LKP_MissingLATypesDQ[ONS_CODE],0)),INDEX(CentrepointSourced[LA Type DQ],MATCH(ConsolGeog[[#This Row],[lad14cd]],CentrepointSourced[2014 ONS Code],0))))</f>
        <v>Unitary</v>
      </c>
      <c r="H322" s="113" t="str">
        <f>IF(OR(ConsolGeog[[#This Row],[LA Type]]="Unitary",ConsolGeog[[#This Row],[LA Type]]="District"),"England",INDEX(CentrepointSourced[Country],MATCH(ConsolGeog[[#This Row],[lad14cd]],CentrepointSourced[2014 ONS Code],0)))</f>
        <v>England</v>
      </c>
      <c r="I32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Wakefield</v>
      </c>
      <c r="J322" s="114">
        <f>SUMIFS(CentrepointSourced[Presented HS - 16-17],CentrepointSourced[2014 ONS Code],ConsolGeog[[#This Row],[lad14cd]],CentrepointSourced[Year],2014)</f>
        <v>0</v>
      </c>
      <c r="K322" s="114">
        <f>SUMIFS(CentrepointSourced[Presented HS - 16-24],CentrepointSourced[2014 ONS Code],ConsolGeog[[#This Row],[lad14cd]],CentrepointSourced[Year],2014)</f>
        <v>0</v>
      </c>
      <c r="L322" s="114">
        <f>SUMIFS(CentrepointSourced[Presented HS - 18-24],CentrepointSourced[2014 ONS Code],ConsolGeog[[#This Row],[lad14cd]],CentrepointSourced[Year],2014)</f>
        <v>0</v>
      </c>
      <c r="M322" s="114">
        <f>SUMIFS(CentrepointSourced[Assessed HS - 16-17],CentrepointSourced[2014 ONS Code],ConsolGeog[[#This Row],[lad14cd]],CentrepointSourced[Year],2014)</f>
        <v>64</v>
      </c>
      <c r="N322" s="114">
        <f>SUMIFS(CentrepointSourced[Assessed HS - 16-24],CentrepointSourced[2014 ONS Code],ConsolGeog[[#This Row],[lad14cd]],CentrepointSourced[Year],2014)</f>
        <v>0</v>
      </c>
      <c r="O322" s="114">
        <f>SUMIFS(CentrepointSourced[Assessed HS - 18-24],CentrepointSourced[2014 ONS Code],ConsolGeog[[#This Row],[lad14cd]],CentrepointSourced[Year],2014)</f>
        <v>171</v>
      </c>
      <c r="P322" s="114">
        <f>SUMIFS(CentrepointSourced[Presented CS - 16-17],CentrepointSourced[Local Authority DQ],ConsolGeog[[#This Row],[County Name]],CentrepointSourced[Year],2014)</f>
        <v>0</v>
      </c>
      <c r="Q322" s="114">
        <f>SUMIFS(CentrepointSourced[Presented CS - 16-24],CentrepointSourced[Local Authority DQ],ConsolGeog[[#This Row],[County Name]],CentrepointSourced[Year],2014)</f>
        <v>0</v>
      </c>
      <c r="R322" s="114">
        <f>SUMIFS(CentrepointSourced[Presented CS - 18-24],CentrepointSourced[Local Authority DQ],ConsolGeog[[#This Row],[County Name]],CentrepointSourced[Year],2014)</f>
        <v>0</v>
      </c>
      <c r="S322" s="114">
        <f>SUMIFS(CentrepointSourced[Assessed CS - 16-17],CentrepointSourced[Local Authority DQ],ConsolGeog[[#This Row],[County Name]],CentrepointSourced[Year],2014)</f>
        <v>0</v>
      </c>
      <c r="T322" s="114">
        <f>SUMIFS(CentrepointSourced[Assessed CS - 16-24],CentrepointSourced[Local Authority DQ],ConsolGeog[[#This Row],[County Name]],CentrepointSourced[Year],2014)</f>
        <v>0</v>
      </c>
      <c r="U322" s="114">
        <f>SUMIFS(CentrepointSourced[Assessed CS - 18-24],CentrepointSourced[Local Authority DQ],ConsolGeog[[#This Row],[County Name]],CentrepointSourced[Year],2014)</f>
        <v>0</v>
      </c>
      <c r="V322" s="114">
        <f>IF(ConsolGeog[[#This Row],[LA Type]]="District",SUMIFS(ConsolGeog[population],ConsolGeog[LA Type],"District",ConsolGeog[County Name],ConsolGeog[[#This Row],[County Name]]),IF(ConsolGeog[[#This Row],[LA Type]]="Unitary",ConsolGeog[[#This Row],[population]],0))</f>
        <v>325837</v>
      </c>
      <c r="W322" s="115">
        <f>IF(ConsolGeog[[#This Row],[COUNTY: Sum of districts'' populations '[non additive!']]]=0,0,ConsolGeog[[#This Row],[population]]/ConsolGeog[[#This Row],[COUNTY: Sum of districts'' populations '[non additive!']]])</f>
        <v>1</v>
      </c>
      <c r="X322" s="125">
        <f>ConsolGeog[[#This Row],[COUNTY: Presented CS - 16-17 (2014) '[non additive!']]]*ConsolGeog[[#This Row],[County Stats Distribution Factor]]</f>
        <v>0</v>
      </c>
      <c r="Y322" s="125">
        <f>ConsolGeog[[#This Row],[COUNTY: Presented CS - 16-24 (2014) '[non additive!']]]*ConsolGeog[[#This Row],[County Stats Distribution Factor]]</f>
        <v>0</v>
      </c>
      <c r="Z322" s="125">
        <f>ConsolGeog[[#This Row],[COUNTY: Presented CS - 18-24 (2014) '[non additive!']]]*ConsolGeog[[#This Row],[County Stats Distribution Factor]]</f>
        <v>0</v>
      </c>
      <c r="AA322" s="125">
        <f>ConsolGeog[[#This Row],[COUNTY: Assessed CS - 16-17 (2014) '[non additive!']]]*ConsolGeog[[#This Row],[County Stats Distribution Factor]]</f>
        <v>0</v>
      </c>
      <c r="AB322" s="125">
        <f>ConsolGeog[[#This Row],[COUNTY: Assessed CS - 16-24 (2014) '[non additive!']]]*ConsolGeog[[#This Row],[County Stats Distribution Factor]]</f>
        <v>0</v>
      </c>
      <c r="AC322" s="125">
        <f>ConsolGeog[[#This Row],[COUNTY: Assessed CS - 18-24 (2014) '[non additive!']]]*ConsolGeog[[#This Row],[County Stats Distribution Factor]]</f>
        <v>0</v>
      </c>
      <c r="AD322" s="125" t="str">
        <f>IF(AND(ConsolGeog[[#This Row],[Presented HS - 16-17 (2014)]]+ConsolGeog[[#This Row],[Presented HS - 18-24 (2014)]]&lt;&gt;0,ConsolGeog[[#This Row],[Presented HS - 16-24 (2014)]]&lt;&gt;0),"ERROR","")</f>
        <v/>
      </c>
      <c r="AE322" s="125" t="str">
        <f>IF(AND(ConsolGeog[[#This Row],[Presented CS - 16-17 (2014)]]+ConsolGeog[[#This Row],[Presented CS - 18-24 (2014)]]&lt;&gt;0,ConsolGeog[[#This Row],[Presented CS - 16-24 (2014)]]&lt;&gt;0),"ERROR","")</f>
        <v/>
      </c>
      <c r="AF322" s="125" t="str">
        <f>IF(AND(ConsolGeog[[#This Row],[Assessed HS - 16-17 (2014)]]+ConsolGeog[[#This Row],[Assessed HS - 18-24 (2014)]]&lt;&gt;0,ConsolGeog[[#This Row],[Assessed HS - 16-24 (2014)]]&lt;&gt;0),"ERROR","")</f>
        <v/>
      </c>
      <c r="AG322" s="125" t="str">
        <f>IF(AND(ConsolGeog[[#This Row],[Assessed CS - 16-17 (2014)]]+ConsolGeog[[#This Row],[Assessed CS - 18-24 (2014)]]&lt;&gt;0,ConsolGeog[[#This Row],[Assessed CS - 16-24 (2014)]]&lt;&gt;0),"ERROR","")</f>
        <v/>
      </c>
      <c r="AH32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23" spans="1:35" s="35" customFormat="1">
      <c r="A323" s="38" t="s">
        <v>413</v>
      </c>
      <c r="B323" s="38" t="s">
        <v>412</v>
      </c>
      <c r="C323" s="38">
        <v>200214</v>
      </c>
      <c r="D323" s="38">
        <v>14234.74</v>
      </c>
      <c r="E323" s="38" t="s">
        <v>411</v>
      </c>
      <c r="F323" s="112">
        <f>IF(ISERROR(MATCH(ConsolGeog[[#This Row],[lad14cd]],CentrepointSourced[2014 ONS Code],0)),1,"")</f>
        <v>1</v>
      </c>
      <c r="G323" s="113" t="str">
        <f>TRIM(IF(ConsolGeog[[#This Row],[Not in Centre Point Sourced?]]=1,INDEX(LKP_MissingLATypesDQ[TYPE],MATCH(ConsolGeog[[#This Row],[lad14cd]],LKP_MissingLATypesDQ[ONS_CODE],0)),INDEX(CentrepointSourced[LA Type DQ],MATCH(ConsolGeog[[#This Row],[lad14cd]],CentrepointSourced[2014 ONS Code],0))))</f>
        <v>Unitary</v>
      </c>
      <c r="H323" s="113" t="str">
        <f>IF(OR(ConsolGeog[[#This Row],[LA Type]]="Unitary",ConsolGeog[[#This Row],[LA Type]]="District"),"England",INDEX(CentrepointSourced[Country],MATCH(ConsolGeog[[#This Row],[lad14cd]],CentrepointSourced[2014 ONS Code],0)))</f>
        <v>England</v>
      </c>
      <c r="I32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Gateshead</v>
      </c>
      <c r="J323" s="114">
        <f>SUMIFS(CentrepointSourced[Presented HS - 16-17],CentrepointSourced[2014 ONS Code],ConsolGeog[[#This Row],[lad14cd]],CentrepointSourced[Year],2014)</f>
        <v>0</v>
      </c>
      <c r="K323" s="114">
        <f>SUMIFS(CentrepointSourced[Presented HS - 16-24],CentrepointSourced[2014 ONS Code],ConsolGeog[[#This Row],[lad14cd]],CentrepointSourced[Year],2014)</f>
        <v>0</v>
      </c>
      <c r="L323" s="114">
        <f>SUMIFS(CentrepointSourced[Presented HS - 18-24],CentrepointSourced[2014 ONS Code],ConsolGeog[[#This Row],[lad14cd]],CentrepointSourced[Year],2014)</f>
        <v>0</v>
      </c>
      <c r="M323" s="114">
        <f>SUMIFS(CentrepointSourced[Assessed HS - 16-17],CentrepointSourced[2014 ONS Code],ConsolGeog[[#This Row],[lad14cd]],CentrepointSourced[Year],2014)</f>
        <v>0</v>
      </c>
      <c r="N323" s="114">
        <f>SUMIFS(CentrepointSourced[Assessed HS - 16-24],CentrepointSourced[2014 ONS Code],ConsolGeog[[#This Row],[lad14cd]],CentrepointSourced[Year],2014)</f>
        <v>0</v>
      </c>
      <c r="O323" s="114">
        <f>SUMIFS(CentrepointSourced[Assessed HS - 18-24],CentrepointSourced[2014 ONS Code],ConsolGeog[[#This Row],[lad14cd]],CentrepointSourced[Year],2014)</f>
        <v>0</v>
      </c>
      <c r="P323" s="114">
        <f>SUMIFS(CentrepointSourced[Presented CS - 16-17],CentrepointSourced[Local Authority DQ],ConsolGeog[[#This Row],[County Name]],CentrepointSourced[Year],2014)</f>
        <v>0</v>
      </c>
      <c r="Q323" s="114">
        <f>SUMIFS(CentrepointSourced[Presented CS - 16-24],CentrepointSourced[Local Authority DQ],ConsolGeog[[#This Row],[County Name]],CentrepointSourced[Year],2014)</f>
        <v>0</v>
      </c>
      <c r="R323" s="114">
        <f>SUMIFS(CentrepointSourced[Presented CS - 18-24],CentrepointSourced[Local Authority DQ],ConsolGeog[[#This Row],[County Name]],CentrepointSourced[Year],2014)</f>
        <v>0</v>
      </c>
      <c r="S323" s="114">
        <f>SUMIFS(CentrepointSourced[Assessed CS - 16-17],CentrepointSourced[Local Authority DQ],ConsolGeog[[#This Row],[County Name]],CentrepointSourced[Year],2014)</f>
        <v>0</v>
      </c>
      <c r="T323" s="114">
        <f>SUMIFS(CentrepointSourced[Assessed CS - 16-24],CentrepointSourced[Local Authority DQ],ConsolGeog[[#This Row],[County Name]],CentrepointSourced[Year],2014)</f>
        <v>0</v>
      </c>
      <c r="U323" s="114">
        <f>SUMIFS(CentrepointSourced[Assessed CS - 18-24],CentrepointSourced[Local Authority DQ],ConsolGeog[[#This Row],[County Name]],CentrepointSourced[Year],2014)</f>
        <v>0</v>
      </c>
      <c r="V323" s="114">
        <f>IF(ConsolGeog[[#This Row],[LA Type]]="District",SUMIFS(ConsolGeog[population],ConsolGeog[LA Type],"District",ConsolGeog[County Name],ConsolGeog[[#This Row],[County Name]]),IF(ConsolGeog[[#This Row],[LA Type]]="Unitary",ConsolGeog[[#This Row],[population]],0))</f>
        <v>200214</v>
      </c>
      <c r="W323" s="115">
        <f>IF(ConsolGeog[[#This Row],[COUNTY: Sum of districts'' populations '[non additive!']]]=0,0,ConsolGeog[[#This Row],[population]]/ConsolGeog[[#This Row],[COUNTY: Sum of districts'' populations '[non additive!']]])</f>
        <v>1</v>
      </c>
      <c r="X323" s="125">
        <f>ConsolGeog[[#This Row],[COUNTY: Presented CS - 16-17 (2014) '[non additive!']]]*ConsolGeog[[#This Row],[County Stats Distribution Factor]]</f>
        <v>0</v>
      </c>
      <c r="Y323" s="125">
        <f>ConsolGeog[[#This Row],[COUNTY: Presented CS - 16-24 (2014) '[non additive!']]]*ConsolGeog[[#This Row],[County Stats Distribution Factor]]</f>
        <v>0</v>
      </c>
      <c r="Z323" s="125">
        <f>ConsolGeog[[#This Row],[COUNTY: Presented CS - 18-24 (2014) '[non additive!']]]*ConsolGeog[[#This Row],[County Stats Distribution Factor]]</f>
        <v>0</v>
      </c>
      <c r="AA323" s="125">
        <f>ConsolGeog[[#This Row],[COUNTY: Assessed CS - 16-17 (2014) '[non additive!']]]*ConsolGeog[[#This Row],[County Stats Distribution Factor]]</f>
        <v>0</v>
      </c>
      <c r="AB323" s="125">
        <f>ConsolGeog[[#This Row],[COUNTY: Assessed CS - 16-24 (2014) '[non additive!']]]*ConsolGeog[[#This Row],[County Stats Distribution Factor]]</f>
        <v>0</v>
      </c>
      <c r="AC323" s="125">
        <f>ConsolGeog[[#This Row],[COUNTY: Assessed CS - 18-24 (2014) '[non additive!']]]*ConsolGeog[[#This Row],[County Stats Distribution Factor]]</f>
        <v>0</v>
      </c>
      <c r="AD323" s="125" t="str">
        <f>IF(AND(ConsolGeog[[#This Row],[Presented HS - 16-17 (2014)]]+ConsolGeog[[#This Row],[Presented HS - 18-24 (2014)]]&lt;&gt;0,ConsolGeog[[#This Row],[Presented HS - 16-24 (2014)]]&lt;&gt;0),"ERROR","")</f>
        <v/>
      </c>
      <c r="AE323" s="125" t="str">
        <f>IF(AND(ConsolGeog[[#This Row],[Presented CS - 16-17 (2014)]]+ConsolGeog[[#This Row],[Presented CS - 18-24 (2014)]]&lt;&gt;0,ConsolGeog[[#This Row],[Presented CS - 16-24 (2014)]]&lt;&gt;0),"ERROR","")</f>
        <v/>
      </c>
      <c r="AF323" s="125" t="str">
        <f>IF(AND(ConsolGeog[[#This Row],[Assessed HS - 16-17 (2014)]]+ConsolGeog[[#This Row],[Assessed HS - 18-24 (2014)]]&lt;&gt;0,ConsolGeog[[#This Row],[Assessed HS - 16-24 (2014)]]&lt;&gt;0),"ERROR","")</f>
        <v/>
      </c>
      <c r="AG323" s="125" t="str">
        <f>IF(AND(ConsolGeog[[#This Row],[Assessed CS - 16-17 (2014)]]+ConsolGeog[[#This Row],[Assessed CS - 18-24 (2014)]]&lt;&gt;0,ConsolGeog[[#This Row],[Assessed CS - 16-24 (2014)]]&lt;&gt;0),"ERROR","")</f>
        <v/>
      </c>
      <c r="AH32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4" spans="1:35" s="35" customFormat="1" ht="15" customHeight="1">
      <c r="A324" s="38" t="s">
        <v>410</v>
      </c>
      <c r="B324" s="38" t="s">
        <v>169</v>
      </c>
      <c r="C324" s="38">
        <v>356386</v>
      </c>
      <c r="D324" s="38">
        <v>8673.7199999999993</v>
      </c>
      <c r="E324" s="38" t="s">
        <v>410</v>
      </c>
      <c r="F324" s="112" t="str">
        <f>IF(ISERROR(MATCH(ConsolGeog[[#This Row],[lad14cd]],CentrepointSourced[2014 ONS Code],0)),1,"")</f>
        <v/>
      </c>
      <c r="G324" s="113" t="str">
        <f>TRIM(IF(ConsolGeog[[#This Row],[Not in Centre Point Sourced?]]=1,INDEX(LKP_MissingLATypesDQ[TYPE],MATCH(ConsolGeog[[#This Row],[lad14cd]],LKP_MissingLATypesDQ[ONS_CODE],0)),INDEX(CentrepointSourced[LA Type DQ],MATCH(ConsolGeog[[#This Row],[lad14cd]],CentrepointSourced[2014 ONS Code],0))))</f>
        <v>Unitary</v>
      </c>
      <c r="H324" s="113" t="str">
        <f>IF(OR(ConsolGeog[[#This Row],[LA Type]]="Unitary",ConsolGeog[[#This Row],[LA Type]]="District"),"England",INDEX(CentrepointSourced[Country],MATCH(ConsolGeog[[#This Row],[lad14cd]],CentrepointSourced[2014 ONS Code],0)))</f>
        <v>England</v>
      </c>
      <c r="I32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Barnet</v>
      </c>
      <c r="J324" s="114">
        <f>SUMIFS(CentrepointSourced[Presented HS - 16-17],CentrepointSourced[2014 ONS Code],ConsolGeog[[#This Row],[lad14cd]],CentrepointSourced[Year],2014)</f>
        <v>115</v>
      </c>
      <c r="K324" s="114">
        <f>SUMIFS(CentrepointSourced[Presented HS - 16-24],CentrepointSourced[2014 ONS Code],ConsolGeog[[#This Row],[lad14cd]],CentrepointSourced[Year],2014)</f>
        <v>0</v>
      </c>
      <c r="L324" s="114">
        <f>SUMIFS(CentrepointSourced[Presented HS - 18-24],CentrepointSourced[2014 ONS Code],ConsolGeog[[#This Row],[lad14cd]],CentrepointSourced[Year],2014)</f>
        <v>0</v>
      </c>
      <c r="M324" s="114">
        <f>SUMIFS(CentrepointSourced[Assessed HS - 16-17],CentrepointSourced[2014 ONS Code],ConsolGeog[[#This Row],[lad14cd]],CentrepointSourced[Year],2014)</f>
        <v>13</v>
      </c>
      <c r="N324" s="114">
        <f>SUMIFS(CentrepointSourced[Assessed HS - 16-24],CentrepointSourced[2014 ONS Code],ConsolGeog[[#This Row],[lad14cd]],CentrepointSourced[Year],2014)</f>
        <v>0</v>
      </c>
      <c r="O324" s="114">
        <f>SUMIFS(CentrepointSourced[Assessed HS - 18-24],CentrepointSourced[2014 ONS Code],ConsolGeog[[#This Row],[lad14cd]],CentrepointSourced[Year],2014)</f>
        <v>139</v>
      </c>
      <c r="P324" s="114">
        <f>SUMIFS(CentrepointSourced[Presented CS - 16-17],CentrepointSourced[Local Authority DQ],ConsolGeog[[#This Row],[County Name]],CentrepointSourced[Year],2014)</f>
        <v>0</v>
      </c>
      <c r="Q324" s="114">
        <f>SUMIFS(CentrepointSourced[Presented CS - 16-24],CentrepointSourced[Local Authority DQ],ConsolGeog[[#This Row],[County Name]],CentrepointSourced[Year],2014)</f>
        <v>0</v>
      </c>
      <c r="R324" s="114">
        <f>SUMIFS(CentrepointSourced[Presented CS - 18-24],CentrepointSourced[Local Authority DQ],ConsolGeog[[#This Row],[County Name]],CentrepointSourced[Year],2014)</f>
        <v>0</v>
      </c>
      <c r="S324" s="114">
        <f>SUMIFS(CentrepointSourced[Assessed CS - 16-17],CentrepointSourced[Local Authority DQ],ConsolGeog[[#This Row],[County Name]],CentrepointSourced[Year],2014)</f>
        <v>0</v>
      </c>
      <c r="T324" s="114">
        <f>SUMIFS(CentrepointSourced[Assessed CS - 16-24],CentrepointSourced[Local Authority DQ],ConsolGeog[[#This Row],[County Name]],CentrepointSourced[Year],2014)</f>
        <v>0</v>
      </c>
      <c r="U324" s="114">
        <f>SUMIFS(CentrepointSourced[Assessed CS - 18-24],CentrepointSourced[Local Authority DQ],ConsolGeog[[#This Row],[County Name]],CentrepointSourced[Year],2014)</f>
        <v>0</v>
      </c>
      <c r="V324" s="114">
        <f>IF(ConsolGeog[[#This Row],[LA Type]]="District",SUMIFS(ConsolGeog[population],ConsolGeog[LA Type],"District",ConsolGeog[County Name],ConsolGeog[[#This Row],[County Name]]),IF(ConsolGeog[[#This Row],[LA Type]]="Unitary",ConsolGeog[[#This Row],[population]],0))</f>
        <v>356386</v>
      </c>
      <c r="W324" s="115">
        <f>IF(ConsolGeog[[#This Row],[COUNTY: Sum of districts'' populations '[non additive!']]]=0,0,ConsolGeog[[#This Row],[population]]/ConsolGeog[[#This Row],[COUNTY: Sum of districts'' populations '[non additive!']]])</f>
        <v>1</v>
      </c>
      <c r="X324" s="125">
        <f>ConsolGeog[[#This Row],[COUNTY: Presented CS - 16-17 (2014) '[non additive!']]]*ConsolGeog[[#This Row],[County Stats Distribution Factor]]</f>
        <v>0</v>
      </c>
      <c r="Y324" s="125">
        <f>ConsolGeog[[#This Row],[COUNTY: Presented CS - 16-24 (2014) '[non additive!']]]*ConsolGeog[[#This Row],[County Stats Distribution Factor]]</f>
        <v>0</v>
      </c>
      <c r="Z324" s="125">
        <f>ConsolGeog[[#This Row],[COUNTY: Presented CS - 18-24 (2014) '[non additive!']]]*ConsolGeog[[#This Row],[County Stats Distribution Factor]]</f>
        <v>0</v>
      </c>
      <c r="AA324" s="125">
        <f>ConsolGeog[[#This Row],[COUNTY: Assessed CS - 16-17 (2014) '[non additive!']]]*ConsolGeog[[#This Row],[County Stats Distribution Factor]]</f>
        <v>0</v>
      </c>
      <c r="AB324" s="125">
        <f>ConsolGeog[[#This Row],[COUNTY: Assessed CS - 16-24 (2014) '[non additive!']]]*ConsolGeog[[#This Row],[County Stats Distribution Factor]]</f>
        <v>0</v>
      </c>
      <c r="AC324" s="125">
        <f>ConsolGeog[[#This Row],[COUNTY: Assessed CS - 18-24 (2014) '[non additive!']]]*ConsolGeog[[#This Row],[County Stats Distribution Factor]]</f>
        <v>0</v>
      </c>
      <c r="AD324" s="125" t="str">
        <f>IF(AND(ConsolGeog[[#This Row],[Presented HS - 16-17 (2014)]]+ConsolGeog[[#This Row],[Presented HS - 18-24 (2014)]]&lt;&gt;0,ConsolGeog[[#This Row],[Presented HS - 16-24 (2014)]]&lt;&gt;0),"ERROR","")</f>
        <v/>
      </c>
      <c r="AE324" s="125" t="str">
        <f>IF(AND(ConsolGeog[[#This Row],[Presented CS - 16-17 (2014)]]+ConsolGeog[[#This Row],[Presented CS - 18-24 (2014)]]&lt;&gt;0,ConsolGeog[[#This Row],[Presented CS - 16-24 (2014)]]&lt;&gt;0),"ERROR","")</f>
        <v/>
      </c>
      <c r="AF324" s="125" t="str">
        <f>IF(AND(ConsolGeog[[#This Row],[Assessed HS - 16-17 (2014)]]+ConsolGeog[[#This Row],[Assessed HS - 18-24 (2014)]]&lt;&gt;0,ConsolGeog[[#This Row],[Assessed HS - 16-24 (2014)]]&lt;&gt;0),"ERROR","")</f>
        <v/>
      </c>
      <c r="AG324" s="125" t="str">
        <f>IF(AND(ConsolGeog[[#This Row],[Assessed CS - 16-17 (2014)]]+ConsolGeog[[#This Row],[Assessed CS - 18-24 (2014)]]&lt;&gt;0,ConsolGeog[[#This Row],[Assessed CS - 16-24 (2014)]]&lt;&gt;0),"ERROR","")</f>
        <v/>
      </c>
      <c r="AH32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25" spans="1:35" s="35" customFormat="1" ht="15" customHeight="1">
      <c r="A325" s="38" t="s">
        <v>409</v>
      </c>
      <c r="B325" s="38" t="s">
        <v>289</v>
      </c>
      <c r="C325" s="38">
        <v>231997</v>
      </c>
      <c r="D325" s="38">
        <v>6055.95</v>
      </c>
      <c r="E325" s="38" t="s">
        <v>409</v>
      </c>
      <c r="F325" s="112" t="str">
        <f>IF(ISERROR(MATCH(ConsolGeog[[#This Row],[lad14cd]],CentrepointSourced[2014 ONS Code],0)),1,"")</f>
        <v/>
      </c>
      <c r="G325" s="113" t="str">
        <f>TRIM(IF(ConsolGeog[[#This Row],[Not in Centre Point Sourced?]]=1,INDEX(LKP_MissingLATypesDQ[TYPE],MATCH(ConsolGeog[[#This Row],[lad14cd]],LKP_MissingLATypesDQ[ONS_CODE],0)),INDEX(CentrepointSourced[LA Type DQ],MATCH(ConsolGeog[[#This Row],[lad14cd]],CentrepointSourced[2014 ONS Code],0))))</f>
        <v>Unitary</v>
      </c>
      <c r="H325" s="113" t="str">
        <f>IF(OR(ConsolGeog[[#This Row],[LA Type]]="Unitary",ConsolGeog[[#This Row],[LA Type]]="District"),"England",INDEX(CentrepointSourced[Country],MATCH(ConsolGeog[[#This Row],[lad14cd]],CentrepointSourced[2014 ONS Code],0)))</f>
        <v>England</v>
      </c>
      <c r="I32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Bexley</v>
      </c>
      <c r="J325" s="114">
        <f>SUMIFS(CentrepointSourced[Presented HS - 16-17],CentrepointSourced[2014 ONS Code],ConsolGeog[[#This Row],[lad14cd]],CentrepointSourced[Year],2014)</f>
        <v>0</v>
      </c>
      <c r="K325" s="114">
        <f>SUMIFS(CentrepointSourced[Presented HS - 16-24],CentrepointSourced[2014 ONS Code],ConsolGeog[[#This Row],[lad14cd]],CentrepointSourced[Year],2014)</f>
        <v>0</v>
      </c>
      <c r="L325" s="114">
        <f>SUMIFS(CentrepointSourced[Presented HS - 18-24],CentrepointSourced[2014 ONS Code],ConsolGeog[[#This Row],[lad14cd]],CentrepointSourced[Year],2014)</f>
        <v>0</v>
      </c>
      <c r="M325" s="114">
        <f>SUMIFS(CentrepointSourced[Assessed HS - 16-17],CentrepointSourced[2014 ONS Code],ConsolGeog[[#This Row],[lad14cd]],CentrepointSourced[Year],2014)</f>
        <v>0</v>
      </c>
      <c r="N325" s="114">
        <f>SUMIFS(CentrepointSourced[Assessed HS - 16-24],CentrepointSourced[2014 ONS Code],ConsolGeog[[#This Row],[lad14cd]],CentrepointSourced[Year],2014)</f>
        <v>0</v>
      </c>
      <c r="O325" s="114">
        <f>SUMIFS(CentrepointSourced[Assessed HS - 18-24],CentrepointSourced[2014 ONS Code],ConsolGeog[[#This Row],[lad14cd]],CentrepointSourced[Year],2014)</f>
        <v>0</v>
      </c>
      <c r="P325" s="114">
        <f>SUMIFS(CentrepointSourced[Presented CS - 16-17],CentrepointSourced[Local Authority DQ],ConsolGeog[[#This Row],[County Name]],CentrepointSourced[Year],2014)</f>
        <v>0</v>
      </c>
      <c r="Q325" s="114">
        <f>SUMIFS(CentrepointSourced[Presented CS - 16-24],CentrepointSourced[Local Authority DQ],ConsolGeog[[#This Row],[County Name]],CentrepointSourced[Year],2014)</f>
        <v>0</v>
      </c>
      <c r="R325" s="114">
        <f>SUMIFS(CentrepointSourced[Presented CS - 18-24],CentrepointSourced[Local Authority DQ],ConsolGeog[[#This Row],[County Name]],CentrepointSourced[Year],2014)</f>
        <v>0</v>
      </c>
      <c r="S325" s="114">
        <f>SUMIFS(CentrepointSourced[Assessed CS - 16-17],CentrepointSourced[Local Authority DQ],ConsolGeog[[#This Row],[County Name]],CentrepointSourced[Year],2014)</f>
        <v>0</v>
      </c>
      <c r="T325" s="114">
        <f>SUMIFS(CentrepointSourced[Assessed CS - 16-24],CentrepointSourced[Local Authority DQ],ConsolGeog[[#This Row],[County Name]],CentrepointSourced[Year],2014)</f>
        <v>0</v>
      </c>
      <c r="U325" s="114">
        <f>SUMIFS(CentrepointSourced[Assessed CS - 18-24],CentrepointSourced[Local Authority DQ],ConsolGeog[[#This Row],[County Name]],CentrepointSourced[Year],2014)</f>
        <v>0</v>
      </c>
      <c r="V325" s="114">
        <f>IF(ConsolGeog[[#This Row],[LA Type]]="District",SUMIFS(ConsolGeog[population],ConsolGeog[LA Type],"District",ConsolGeog[County Name],ConsolGeog[[#This Row],[County Name]]),IF(ConsolGeog[[#This Row],[LA Type]]="Unitary",ConsolGeog[[#This Row],[population]],0))</f>
        <v>231997</v>
      </c>
      <c r="W325" s="115">
        <f>IF(ConsolGeog[[#This Row],[COUNTY: Sum of districts'' populations '[non additive!']]]=0,0,ConsolGeog[[#This Row],[population]]/ConsolGeog[[#This Row],[COUNTY: Sum of districts'' populations '[non additive!']]])</f>
        <v>1</v>
      </c>
      <c r="X325" s="125">
        <f>ConsolGeog[[#This Row],[COUNTY: Presented CS - 16-17 (2014) '[non additive!']]]*ConsolGeog[[#This Row],[County Stats Distribution Factor]]</f>
        <v>0</v>
      </c>
      <c r="Y325" s="125">
        <f>ConsolGeog[[#This Row],[COUNTY: Presented CS - 16-24 (2014) '[non additive!']]]*ConsolGeog[[#This Row],[County Stats Distribution Factor]]</f>
        <v>0</v>
      </c>
      <c r="Z325" s="125">
        <f>ConsolGeog[[#This Row],[COUNTY: Presented CS - 18-24 (2014) '[non additive!']]]*ConsolGeog[[#This Row],[County Stats Distribution Factor]]</f>
        <v>0</v>
      </c>
      <c r="AA325" s="125">
        <f>ConsolGeog[[#This Row],[COUNTY: Assessed CS - 16-17 (2014) '[non additive!']]]*ConsolGeog[[#This Row],[County Stats Distribution Factor]]</f>
        <v>0</v>
      </c>
      <c r="AB325" s="125">
        <f>ConsolGeog[[#This Row],[COUNTY: Assessed CS - 16-24 (2014) '[non additive!']]]*ConsolGeog[[#This Row],[County Stats Distribution Factor]]</f>
        <v>0</v>
      </c>
      <c r="AC325" s="125">
        <f>ConsolGeog[[#This Row],[COUNTY: Assessed CS - 18-24 (2014) '[non additive!']]]*ConsolGeog[[#This Row],[County Stats Distribution Factor]]</f>
        <v>0</v>
      </c>
      <c r="AD325" s="125" t="str">
        <f>IF(AND(ConsolGeog[[#This Row],[Presented HS - 16-17 (2014)]]+ConsolGeog[[#This Row],[Presented HS - 18-24 (2014)]]&lt;&gt;0,ConsolGeog[[#This Row],[Presented HS - 16-24 (2014)]]&lt;&gt;0),"ERROR","")</f>
        <v/>
      </c>
      <c r="AE325" s="125" t="str">
        <f>IF(AND(ConsolGeog[[#This Row],[Presented CS - 16-17 (2014)]]+ConsolGeog[[#This Row],[Presented CS - 18-24 (2014)]]&lt;&gt;0,ConsolGeog[[#This Row],[Presented CS - 16-24 (2014)]]&lt;&gt;0),"ERROR","")</f>
        <v/>
      </c>
      <c r="AF325" s="125" t="str">
        <f>IF(AND(ConsolGeog[[#This Row],[Assessed HS - 16-17 (2014)]]+ConsolGeog[[#This Row],[Assessed HS - 18-24 (2014)]]&lt;&gt;0,ConsolGeog[[#This Row],[Assessed HS - 16-24 (2014)]]&lt;&gt;0),"ERROR","")</f>
        <v/>
      </c>
      <c r="AG325" s="125" t="str">
        <f>IF(AND(ConsolGeog[[#This Row],[Assessed CS - 16-17 (2014)]]+ConsolGeog[[#This Row],[Assessed CS - 18-24 (2014)]]&lt;&gt;0,ConsolGeog[[#This Row],[Assessed CS - 16-24 (2014)]]&lt;&gt;0),"ERROR","")</f>
        <v/>
      </c>
      <c r="AH32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6" spans="1:35">
      <c r="A326" s="38" t="s">
        <v>407</v>
      </c>
      <c r="B326" s="38" t="s">
        <v>408</v>
      </c>
      <c r="C326" s="38">
        <v>309392</v>
      </c>
      <c r="D326" s="38">
        <v>15015.45</v>
      </c>
      <c r="E326" s="38" t="s">
        <v>407</v>
      </c>
      <c r="F326" s="116">
        <f>IF(ISERROR(MATCH(ConsolGeog[[#This Row],[lad14cd]],CentrepointSourced[2014 ONS Code],0)),1,"")</f>
        <v>1</v>
      </c>
      <c r="G326" s="113" t="str">
        <f>TRIM(IF(ConsolGeog[[#This Row],[Not in Centre Point Sourced?]]=1,INDEX(LKP_MissingLATypesDQ[TYPE],MATCH(ConsolGeog[[#This Row],[lad14cd]],LKP_MissingLATypesDQ[ONS_CODE],0)),INDEX(CentrepointSourced[LA Type DQ],MATCH(ConsolGeog[[#This Row],[lad14cd]],CentrepointSourced[2014 ONS Code],0))))</f>
        <v>Unitary</v>
      </c>
      <c r="H326" s="117" t="str">
        <f>IF(OR(ConsolGeog[[#This Row],[LA Type]]="Unitary",ConsolGeog[[#This Row],[LA Type]]="District"),"England",INDEX(CentrepointSourced[Country],MATCH(ConsolGeog[[#This Row],[lad14cd]],CentrepointSourced[2014 ONS Code],0)))</f>
        <v>England</v>
      </c>
      <c r="I32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Bromley</v>
      </c>
      <c r="J326" s="114">
        <f>SUMIFS(CentrepointSourced[Presented HS - 16-17],CentrepointSourced[2014 ONS Code],ConsolGeog[[#This Row],[lad14cd]],CentrepointSourced[Year],2014)</f>
        <v>0</v>
      </c>
      <c r="K326" s="114">
        <f>SUMIFS(CentrepointSourced[Presented HS - 16-24],CentrepointSourced[2014 ONS Code],ConsolGeog[[#This Row],[lad14cd]],CentrepointSourced[Year],2014)</f>
        <v>0</v>
      </c>
      <c r="L326" s="114">
        <f>SUMIFS(CentrepointSourced[Presented HS - 18-24],CentrepointSourced[2014 ONS Code],ConsolGeog[[#This Row],[lad14cd]],CentrepointSourced[Year],2014)</f>
        <v>0</v>
      </c>
      <c r="M326" s="114">
        <f>SUMIFS(CentrepointSourced[Assessed HS - 16-17],CentrepointSourced[2014 ONS Code],ConsolGeog[[#This Row],[lad14cd]],CentrepointSourced[Year],2014)</f>
        <v>0</v>
      </c>
      <c r="N326" s="114">
        <f>SUMIFS(CentrepointSourced[Assessed HS - 16-24],CentrepointSourced[2014 ONS Code],ConsolGeog[[#This Row],[lad14cd]],CentrepointSourced[Year],2014)</f>
        <v>0</v>
      </c>
      <c r="O326" s="114">
        <f>SUMIFS(CentrepointSourced[Assessed HS - 18-24],CentrepointSourced[2014 ONS Code],ConsolGeog[[#This Row],[lad14cd]],CentrepointSourced[Year],2014)</f>
        <v>0</v>
      </c>
      <c r="P326" s="114">
        <f>SUMIFS(CentrepointSourced[Presented CS - 16-17],CentrepointSourced[Local Authority DQ],ConsolGeog[[#This Row],[County Name]],CentrepointSourced[Year],2014)</f>
        <v>0</v>
      </c>
      <c r="Q326" s="114">
        <f>SUMIFS(CentrepointSourced[Presented CS - 16-24],CentrepointSourced[Local Authority DQ],ConsolGeog[[#This Row],[County Name]],CentrepointSourced[Year],2014)</f>
        <v>0</v>
      </c>
      <c r="R326" s="114">
        <f>SUMIFS(CentrepointSourced[Presented CS - 18-24],CentrepointSourced[Local Authority DQ],ConsolGeog[[#This Row],[County Name]],CentrepointSourced[Year],2014)</f>
        <v>0</v>
      </c>
      <c r="S326" s="114">
        <f>SUMIFS(CentrepointSourced[Assessed CS - 16-17],CentrepointSourced[Local Authority DQ],ConsolGeog[[#This Row],[County Name]],CentrepointSourced[Year],2014)</f>
        <v>0</v>
      </c>
      <c r="T326" s="114">
        <f>SUMIFS(CentrepointSourced[Assessed CS - 16-24],CentrepointSourced[Local Authority DQ],ConsolGeog[[#This Row],[County Name]],CentrepointSourced[Year],2014)</f>
        <v>0</v>
      </c>
      <c r="U326" s="114">
        <f>SUMIFS(CentrepointSourced[Assessed CS - 18-24],CentrepointSourced[Local Authority DQ],ConsolGeog[[#This Row],[County Name]],CentrepointSourced[Year],2014)</f>
        <v>0</v>
      </c>
      <c r="V326" s="114">
        <f>IF(ConsolGeog[[#This Row],[LA Type]]="District",SUMIFS(ConsolGeog[population],ConsolGeog[LA Type],"District",ConsolGeog[County Name],ConsolGeog[[#This Row],[County Name]]),IF(ConsolGeog[[#This Row],[LA Type]]="Unitary",ConsolGeog[[#This Row],[population]],0))</f>
        <v>309392</v>
      </c>
      <c r="W326" s="115">
        <f>IF(ConsolGeog[[#This Row],[COUNTY: Sum of districts'' populations '[non additive!']]]=0,0,ConsolGeog[[#This Row],[population]]/ConsolGeog[[#This Row],[COUNTY: Sum of districts'' populations '[non additive!']]])</f>
        <v>1</v>
      </c>
      <c r="X326" s="125">
        <f>ConsolGeog[[#This Row],[COUNTY: Presented CS - 16-17 (2014) '[non additive!']]]*ConsolGeog[[#This Row],[County Stats Distribution Factor]]</f>
        <v>0</v>
      </c>
      <c r="Y326" s="125">
        <f>ConsolGeog[[#This Row],[COUNTY: Presented CS - 16-24 (2014) '[non additive!']]]*ConsolGeog[[#This Row],[County Stats Distribution Factor]]</f>
        <v>0</v>
      </c>
      <c r="Z326" s="125">
        <f>ConsolGeog[[#This Row],[COUNTY: Presented CS - 18-24 (2014) '[non additive!']]]*ConsolGeog[[#This Row],[County Stats Distribution Factor]]</f>
        <v>0</v>
      </c>
      <c r="AA326" s="125">
        <f>ConsolGeog[[#This Row],[COUNTY: Assessed CS - 16-17 (2014) '[non additive!']]]*ConsolGeog[[#This Row],[County Stats Distribution Factor]]</f>
        <v>0</v>
      </c>
      <c r="AB326" s="125">
        <f>ConsolGeog[[#This Row],[COUNTY: Assessed CS - 16-24 (2014) '[non additive!']]]*ConsolGeog[[#This Row],[County Stats Distribution Factor]]</f>
        <v>0</v>
      </c>
      <c r="AC326" s="125">
        <f>ConsolGeog[[#This Row],[COUNTY: Assessed CS - 18-24 (2014) '[non additive!']]]*ConsolGeog[[#This Row],[County Stats Distribution Factor]]</f>
        <v>0</v>
      </c>
      <c r="AD326" s="125" t="str">
        <f>IF(AND(ConsolGeog[[#This Row],[Presented HS - 16-17 (2014)]]+ConsolGeog[[#This Row],[Presented HS - 18-24 (2014)]]&lt;&gt;0,ConsolGeog[[#This Row],[Presented HS - 16-24 (2014)]]&lt;&gt;0),"ERROR","")</f>
        <v/>
      </c>
      <c r="AE326" s="125" t="str">
        <f>IF(AND(ConsolGeog[[#This Row],[Presented CS - 16-17 (2014)]]+ConsolGeog[[#This Row],[Presented CS - 18-24 (2014)]]&lt;&gt;0,ConsolGeog[[#This Row],[Presented CS - 16-24 (2014)]]&lt;&gt;0),"ERROR","")</f>
        <v/>
      </c>
      <c r="AF326" s="125" t="str">
        <f>IF(AND(ConsolGeog[[#This Row],[Assessed HS - 16-17 (2014)]]+ConsolGeog[[#This Row],[Assessed HS - 18-24 (2014)]]&lt;&gt;0,ConsolGeog[[#This Row],[Assessed HS - 16-24 (2014)]]&lt;&gt;0),"ERROR","")</f>
        <v/>
      </c>
      <c r="AG326" s="125" t="str">
        <f>IF(AND(ConsolGeog[[#This Row],[Assessed CS - 16-17 (2014)]]+ConsolGeog[[#This Row],[Assessed CS - 18-24 (2014)]]&lt;&gt;0,ConsolGeog[[#This Row],[Assessed CS - 16-24 (2014)]]&lt;&gt;0),"ERROR","")</f>
        <v/>
      </c>
      <c r="AH32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7" spans="1:35" ht="15" customHeight="1">
      <c r="A327" s="38" t="s">
        <v>406</v>
      </c>
      <c r="B327" s="38" t="s">
        <v>282</v>
      </c>
      <c r="C327" s="38">
        <v>220338</v>
      </c>
      <c r="D327" s="38">
        <v>2179.6</v>
      </c>
      <c r="E327" s="38" t="s">
        <v>406</v>
      </c>
      <c r="F327" s="116" t="str">
        <f>IF(ISERROR(MATCH(ConsolGeog[[#This Row],[lad14cd]],CentrepointSourced[2014 ONS Code],0)),1,"")</f>
        <v/>
      </c>
      <c r="G327" s="113" t="str">
        <f>TRIM(IF(ConsolGeog[[#This Row],[Not in Centre Point Sourced?]]=1,INDEX(LKP_MissingLATypesDQ[TYPE],MATCH(ConsolGeog[[#This Row],[lad14cd]],LKP_MissingLATypesDQ[ONS_CODE],0)),INDEX(CentrepointSourced[LA Type DQ],MATCH(ConsolGeog[[#This Row],[lad14cd]],CentrepointSourced[2014 ONS Code],0))))</f>
        <v>Unitary</v>
      </c>
      <c r="H327" s="117" t="str">
        <f>IF(OR(ConsolGeog[[#This Row],[LA Type]]="Unitary",ConsolGeog[[#This Row],[LA Type]]="District"),"England",INDEX(CentrepointSourced[Country],MATCH(ConsolGeog[[#This Row],[lad14cd]],CentrepointSourced[2014 ONS Code],0)))</f>
        <v>England</v>
      </c>
      <c r="I32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Camden</v>
      </c>
      <c r="J327" s="114">
        <f>SUMIFS(CentrepointSourced[Presented HS - 16-17],CentrepointSourced[2014 ONS Code],ConsolGeog[[#This Row],[lad14cd]],CentrepointSourced[Year],2014)</f>
        <v>0</v>
      </c>
      <c r="K327" s="114">
        <f>SUMIFS(CentrepointSourced[Presented HS - 16-24],CentrepointSourced[2014 ONS Code],ConsolGeog[[#This Row],[lad14cd]],CentrepointSourced[Year],2014)</f>
        <v>0</v>
      </c>
      <c r="L327" s="114">
        <f>SUMIFS(CentrepointSourced[Presented HS - 18-24],CentrepointSourced[2014 ONS Code],ConsolGeog[[#This Row],[lad14cd]],CentrepointSourced[Year],2014)</f>
        <v>0</v>
      </c>
      <c r="M327" s="114">
        <f>SUMIFS(CentrepointSourced[Assessed HS - 16-17],CentrepointSourced[2014 ONS Code],ConsolGeog[[#This Row],[lad14cd]],CentrepointSourced[Year],2014)</f>
        <v>0</v>
      </c>
      <c r="N327" s="114">
        <f>SUMIFS(CentrepointSourced[Assessed HS - 16-24],CentrepointSourced[2014 ONS Code],ConsolGeog[[#This Row],[lad14cd]],CentrepointSourced[Year],2014)</f>
        <v>0</v>
      </c>
      <c r="O327" s="114">
        <f>SUMIFS(CentrepointSourced[Assessed HS - 18-24],CentrepointSourced[2014 ONS Code],ConsolGeog[[#This Row],[lad14cd]],CentrepointSourced[Year],2014)</f>
        <v>0</v>
      </c>
      <c r="P327" s="114">
        <f>SUMIFS(CentrepointSourced[Presented CS - 16-17],CentrepointSourced[Local Authority DQ],ConsolGeog[[#This Row],[County Name]],CentrepointSourced[Year],2014)</f>
        <v>0</v>
      </c>
      <c r="Q327" s="114">
        <f>SUMIFS(CentrepointSourced[Presented CS - 16-24],CentrepointSourced[Local Authority DQ],ConsolGeog[[#This Row],[County Name]],CentrepointSourced[Year],2014)</f>
        <v>0</v>
      </c>
      <c r="R327" s="114">
        <f>SUMIFS(CentrepointSourced[Presented CS - 18-24],CentrepointSourced[Local Authority DQ],ConsolGeog[[#This Row],[County Name]],CentrepointSourced[Year],2014)</f>
        <v>0</v>
      </c>
      <c r="S327" s="114">
        <f>SUMIFS(CentrepointSourced[Assessed CS - 16-17],CentrepointSourced[Local Authority DQ],ConsolGeog[[#This Row],[County Name]],CentrepointSourced[Year],2014)</f>
        <v>0</v>
      </c>
      <c r="T327" s="114">
        <f>SUMIFS(CentrepointSourced[Assessed CS - 16-24],CentrepointSourced[Local Authority DQ],ConsolGeog[[#This Row],[County Name]],CentrepointSourced[Year],2014)</f>
        <v>0</v>
      </c>
      <c r="U327" s="114">
        <f>SUMIFS(CentrepointSourced[Assessed CS - 18-24],CentrepointSourced[Local Authority DQ],ConsolGeog[[#This Row],[County Name]],CentrepointSourced[Year],2014)</f>
        <v>0</v>
      </c>
      <c r="V327" s="114">
        <f>IF(ConsolGeog[[#This Row],[LA Type]]="District",SUMIFS(ConsolGeog[population],ConsolGeog[LA Type],"District",ConsolGeog[County Name],ConsolGeog[[#This Row],[County Name]]),IF(ConsolGeog[[#This Row],[LA Type]]="Unitary",ConsolGeog[[#This Row],[population]],0))</f>
        <v>220338</v>
      </c>
      <c r="W327" s="115">
        <f>IF(ConsolGeog[[#This Row],[COUNTY: Sum of districts'' populations '[non additive!']]]=0,0,ConsolGeog[[#This Row],[population]]/ConsolGeog[[#This Row],[COUNTY: Sum of districts'' populations '[non additive!']]])</f>
        <v>1</v>
      </c>
      <c r="X327" s="125">
        <f>ConsolGeog[[#This Row],[COUNTY: Presented CS - 16-17 (2014) '[non additive!']]]*ConsolGeog[[#This Row],[County Stats Distribution Factor]]</f>
        <v>0</v>
      </c>
      <c r="Y327" s="125">
        <f>ConsolGeog[[#This Row],[COUNTY: Presented CS - 16-24 (2014) '[non additive!']]]*ConsolGeog[[#This Row],[County Stats Distribution Factor]]</f>
        <v>0</v>
      </c>
      <c r="Z327" s="125">
        <f>ConsolGeog[[#This Row],[COUNTY: Presented CS - 18-24 (2014) '[non additive!']]]*ConsolGeog[[#This Row],[County Stats Distribution Factor]]</f>
        <v>0</v>
      </c>
      <c r="AA327" s="125">
        <f>ConsolGeog[[#This Row],[COUNTY: Assessed CS - 16-17 (2014) '[non additive!']]]*ConsolGeog[[#This Row],[County Stats Distribution Factor]]</f>
        <v>0</v>
      </c>
      <c r="AB327" s="125">
        <f>ConsolGeog[[#This Row],[COUNTY: Assessed CS - 16-24 (2014) '[non additive!']]]*ConsolGeog[[#This Row],[County Stats Distribution Factor]]</f>
        <v>0</v>
      </c>
      <c r="AC327" s="125">
        <f>ConsolGeog[[#This Row],[COUNTY: Assessed CS - 18-24 (2014) '[non additive!']]]*ConsolGeog[[#This Row],[County Stats Distribution Factor]]</f>
        <v>0</v>
      </c>
      <c r="AD327" s="125" t="str">
        <f>IF(AND(ConsolGeog[[#This Row],[Presented HS - 16-17 (2014)]]+ConsolGeog[[#This Row],[Presented HS - 18-24 (2014)]]&lt;&gt;0,ConsolGeog[[#This Row],[Presented HS - 16-24 (2014)]]&lt;&gt;0),"ERROR","")</f>
        <v/>
      </c>
      <c r="AE327" s="125" t="str">
        <f>IF(AND(ConsolGeog[[#This Row],[Presented CS - 16-17 (2014)]]+ConsolGeog[[#This Row],[Presented CS - 18-24 (2014)]]&lt;&gt;0,ConsolGeog[[#This Row],[Presented CS - 16-24 (2014)]]&lt;&gt;0),"ERROR","")</f>
        <v/>
      </c>
      <c r="AF327" s="125" t="str">
        <f>IF(AND(ConsolGeog[[#This Row],[Assessed HS - 16-17 (2014)]]+ConsolGeog[[#This Row],[Assessed HS - 18-24 (2014)]]&lt;&gt;0,ConsolGeog[[#This Row],[Assessed HS - 16-24 (2014)]]&lt;&gt;0),"ERROR","")</f>
        <v/>
      </c>
      <c r="AG327" s="125" t="str">
        <f>IF(AND(ConsolGeog[[#This Row],[Assessed CS - 16-17 (2014)]]+ConsolGeog[[#This Row],[Assessed CS - 18-24 (2014)]]&lt;&gt;0,ConsolGeog[[#This Row],[Assessed CS - 16-24 (2014)]]&lt;&gt;0),"ERROR","")</f>
        <v/>
      </c>
      <c r="AH32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8" spans="1:35" s="35" customFormat="1" ht="15" customHeight="1">
      <c r="A328" s="38" t="s">
        <v>405</v>
      </c>
      <c r="B328" s="38" t="s">
        <v>283</v>
      </c>
      <c r="C328" s="38">
        <v>363378</v>
      </c>
      <c r="D328" s="38">
        <v>8651.89</v>
      </c>
      <c r="E328" s="38" t="s">
        <v>405</v>
      </c>
      <c r="F328" s="112" t="str">
        <f>IF(ISERROR(MATCH(ConsolGeog[[#This Row],[lad14cd]],CentrepointSourced[2014 ONS Code],0)),1,"")</f>
        <v/>
      </c>
      <c r="G328" s="113" t="str">
        <f>TRIM(IF(ConsolGeog[[#This Row],[Not in Centre Point Sourced?]]=1,INDEX(LKP_MissingLATypesDQ[TYPE],MATCH(ConsolGeog[[#This Row],[lad14cd]],LKP_MissingLATypesDQ[ONS_CODE],0)),INDEX(CentrepointSourced[LA Type DQ],MATCH(ConsolGeog[[#This Row],[lad14cd]],CentrepointSourced[2014 ONS Code],0))))</f>
        <v>Unitary</v>
      </c>
      <c r="H328" s="113" t="str">
        <f>IF(OR(ConsolGeog[[#This Row],[LA Type]]="Unitary",ConsolGeog[[#This Row],[LA Type]]="District"),"England",INDEX(CentrepointSourced[Country],MATCH(ConsolGeog[[#This Row],[lad14cd]],CentrepointSourced[2014 ONS Code],0)))</f>
        <v>England</v>
      </c>
      <c r="I32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Croydon</v>
      </c>
      <c r="J328" s="114">
        <f>SUMIFS(CentrepointSourced[Presented HS - 16-17],CentrepointSourced[2014 ONS Code],ConsolGeog[[#This Row],[lad14cd]],CentrepointSourced[Year],2014)</f>
        <v>46</v>
      </c>
      <c r="K328" s="114">
        <f>SUMIFS(CentrepointSourced[Presented HS - 16-24],CentrepointSourced[2014 ONS Code],ConsolGeog[[#This Row],[lad14cd]],CentrepointSourced[Year],2014)</f>
        <v>0</v>
      </c>
      <c r="L328" s="114">
        <f>SUMIFS(CentrepointSourced[Presented HS - 18-24],CentrepointSourced[2014 ONS Code],ConsolGeog[[#This Row],[lad14cd]],CentrepointSourced[Year],2014)</f>
        <v>407</v>
      </c>
      <c r="M328" s="114">
        <f>SUMIFS(CentrepointSourced[Assessed HS - 16-17],CentrepointSourced[2014 ONS Code],ConsolGeog[[#This Row],[lad14cd]],CentrepointSourced[Year],2014)</f>
        <v>46</v>
      </c>
      <c r="N328" s="114">
        <f>SUMIFS(CentrepointSourced[Assessed HS - 16-24],CentrepointSourced[2014 ONS Code],ConsolGeog[[#This Row],[lad14cd]],CentrepointSourced[Year],2014)</f>
        <v>0</v>
      </c>
      <c r="O328" s="114">
        <f>SUMIFS(CentrepointSourced[Assessed HS - 18-24],CentrepointSourced[2014 ONS Code],ConsolGeog[[#This Row],[lad14cd]],CentrepointSourced[Year],2014)</f>
        <v>407</v>
      </c>
      <c r="P328" s="114">
        <f>SUMIFS(CentrepointSourced[Presented CS - 16-17],CentrepointSourced[Local Authority DQ],ConsolGeog[[#This Row],[County Name]],CentrepointSourced[Year],2014)</f>
        <v>0</v>
      </c>
      <c r="Q328" s="114">
        <f>SUMIFS(CentrepointSourced[Presented CS - 16-24],CentrepointSourced[Local Authority DQ],ConsolGeog[[#This Row],[County Name]],CentrepointSourced[Year],2014)</f>
        <v>0</v>
      </c>
      <c r="R328" s="114">
        <f>SUMIFS(CentrepointSourced[Presented CS - 18-24],CentrepointSourced[Local Authority DQ],ConsolGeog[[#This Row],[County Name]],CentrepointSourced[Year],2014)</f>
        <v>0</v>
      </c>
      <c r="S328" s="114">
        <f>SUMIFS(CentrepointSourced[Assessed CS - 16-17],CentrepointSourced[Local Authority DQ],ConsolGeog[[#This Row],[County Name]],CentrepointSourced[Year],2014)</f>
        <v>0</v>
      </c>
      <c r="T328" s="114">
        <f>SUMIFS(CentrepointSourced[Assessed CS - 16-24],CentrepointSourced[Local Authority DQ],ConsolGeog[[#This Row],[County Name]],CentrepointSourced[Year],2014)</f>
        <v>0</v>
      </c>
      <c r="U328" s="114">
        <f>SUMIFS(CentrepointSourced[Assessed CS - 18-24],CentrepointSourced[Local Authority DQ],ConsolGeog[[#This Row],[County Name]],CentrepointSourced[Year],2014)</f>
        <v>0</v>
      </c>
      <c r="V328" s="114">
        <f>IF(ConsolGeog[[#This Row],[LA Type]]="District",SUMIFS(ConsolGeog[population],ConsolGeog[LA Type],"District",ConsolGeog[County Name],ConsolGeog[[#This Row],[County Name]]),IF(ConsolGeog[[#This Row],[LA Type]]="Unitary",ConsolGeog[[#This Row],[population]],0))</f>
        <v>363378</v>
      </c>
      <c r="W328" s="115">
        <f>IF(ConsolGeog[[#This Row],[COUNTY: Sum of districts'' populations '[non additive!']]]=0,0,ConsolGeog[[#This Row],[population]]/ConsolGeog[[#This Row],[COUNTY: Sum of districts'' populations '[non additive!']]])</f>
        <v>1</v>
      </c>
      <c r="X328" s="125">
        <f>ConsolGeog[[#This Row],[COUNTY: Presented CS - 16-17 (2014) '[non additive!']]]*ConsolGeog[[#This Row],[County Stats Distribution Factor]]</f>
        <v>0</v>
      </c>
      <c r="Y328" s="125">
        <f>ConsolGeog[[#This Row],[COUNTY: Presented CS - 16-24 (2014) '[non additive!']]]*ConsolGeog[[#This Row],[County Stats Distribution Factor]]</f>
        <v>0</v>
      </c>
      <c r="Z328" s="125">
        <f>ConsolGeog[[#This Row],[COUNTY: Presented CS - 18-24 (2014) '[non additive!']]]*ConsolGeog[[#This Row],[County Stats Distribution Factor]]</f>
        <v>0</v>
      </c>
      <c r="AA328" s="125">
        <f>ConsolGeog[[#This Row],[COUNTY: Assessed CS - 16-17 (2014) '[non additive!']]]*ConsolGeog[[#This Row],[County Stats Distribution Factor]]</f>
        <v>0</v>
      </c>
      <c r="AB328" s="125">
        <f>ConsolGeog[[#This Row],[COUNTY: Assessed CS - 16-24 (2014) '[non additive!']]]*ConsolGeog[[#This Row],[County Stats Distribution Factor]]</f>
        <v>0</v>
      </c>
      <c r="AC328" s="125">
        <f>ConsolGeog[[#This Row],[COUNTY: Assessed CS - 18-24 (2014) '[non additive!']]]*ConsolGeog[[#This Row],[County Stats Distribution Factor]]</f>
        <v>0</v>
      </c>
      <c r="AD328" s="125" t="str">
        <f>IF(AND(ConsolGeog[[#This Row],[Presented HS - 16-17 (2014)]]+ConsolGeog[[#This Row],[Presented HS - 18-24 (2014)]]&lt;&gt;0,ConsolGeog[[#This Row],[Presented HS - 16-24 (2014)]]&lt;&gt;0),"ERROR","")</f>
        <v/>
      </c>
      <c r="AE328" s="125" t="str">
        <f>IF(AND(ConsolGeog[[#This Row],[Presented CS - 16-17 (2014)]]+ConsolGeog[[#This Row],[Presented CS - 18-24 (2014)]]&lt;&gt;0,ConsolGeog[[#This Row],[Presented CS - 16-24 (2014)]]&lt;&gt;0),"ERROR","")</f>
        <v/>
      </c>
      <c r="AF328" s="125" t="str">
        <f>IF(AND(ConsolGeog[[#This Row],[Assessed HS - 16-17 (2014)]]+ConsolGeog[[#This Row],[Assessed HS - 18-24 (2014)]]&lt;&gt;0,ConsolGeog[[#This Row],[Assessed HS - 16-24 (2014)]]&lt;&gt;0),"ERROR","")</f>
        <v/>
      </c>
      <c r="AG328" s="125" t="str">
        <f>IF(AND(ConsolGeog[[#This Row],[Assessed CS - 16-17 (2014)]]+ConsolGeog[[#This Row],[Assessed CS - 18-24 (2014)]]&lt;&gt;0,ConsolGeog[[#This Row],[Assessed CS - 16-24 (2014)]]&lt;&gt;0),"ERROR","")</f>
        <v/>
      </c>
      <c r="AH32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29" spans="1:35" s="35" customFormat="1">
      <c r="A329" s="38" t="s">
        <v>403</v>
      </c>
      <c r="B329" s="38" t="s">
        <v>404</v>
      </c>
      <c r="C329" s="38">
        <v>254557</v>
      </c>
      <c r="D329" s="38">
        <v>4734.38</v>
      </c>
      <c r="E329" s="38" t="s">
        <v>403</v>
      </c>
      <c r="F329" s="112">
        <f>IF(ISERROR(MATCH(ConsolGeog[[#This Row],[lad14cd]],CentrepointSourced[2014 ONS Code],0)),1,"")</f>
        <v>1</v>
      </c>
      <c r="G329" s="113" t="str">
        <f>TRIM(IF(ConsolGeog[[#This Row],[Not in Centre Point Sourced?]]=1,INDEX(LKP_MissingLATypesDQ[TYPE],MATCH(ConsolGeog[[#This Row],[lad14cd]],LKP_MissingLATypesDQ[ONS_CODE],0)),INDEX(CentrepointSourced[LA Type DQ],MATCH(ConsolGeog[[#This Row],[lad14cd]],CentrepointSourced[2014 ONS Code],0))))</f>
        <v>Unitary</v>
      </c>
      <c r="H329" s="113" t="str">
        <f>IF(OR(ConsolGeog[[#This Row],[LA Type]]="Unitary",ConsolGeog[[#This Row],[LA Type]]="District"),"England",INDEX(CentrepointSourced[Country],MATCH(ConsolGeog[[#This Row],[lad14cd]],CentrepointSourced[2014 ONS Code],0)))</f>
        <v>England</v>
      </c>
      <c r="I32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Greenwich</v>
      </c>
      <c r="J329" s="114">
        <f>SUMIFS(CentrepointSourced[Presented HS - 16-17],CentrepointSourced[2014 ONS Code],ConsolGeog[[#This Row],[lad14cd]],CentrepointSourced[Year],2014)</f>
        <v>0</v>
      </c>
      <c r="K329" s="114">
        <f>SUMIFS(CentrepointSourced[Presented HS - 16-24],CentrepointSourced[2014 ONS Code],ConsolGeog[[#This Row],[lad14cd]],CentrepointSourced[Year],2014)</f>
        <v>0</v>
      </c>
      <c r="L329" s="114">
        <f>SUMIFS(CentrepointSourced[Presented HS - 18-24],CentrepointSourced[2014 ONS Code],ConsolGeog[[#This Row],[lad14cd]],CentrepointSourced[Year],2014)</f>
        <v>0</v>
      </c>
      <c r="M329" s="114">
        <f>SUMIFS(CentrepointSourced[Assessed HS - 16-17],CentrepointSourced[2014 ONS Code],ConsolGeog[[#This Row],[lad14cd]],CentrepointSourced[Year],2014)</f>
        <v>0</v>
      </c>
      <c r="N329" s="114">
        <f>SUMIFS(CentrepointSourced[Assessed HS - 16-24],CentrepointSourced[2014 ONS Code],ConsolGeog[[#This Row],[lad14cd]],CentrepointSourced[Year],2014)</f>
        <v>0</v>
      </c>
      <c r="O329" s="114">
        <f>SUMIFS(CentrepointSourced[Assessed HS - 18-24],CentrepointSourced[2014 ONS Code],ConsolGeog[[#This Row],[lad14cd]],CentrepointSourced[Year],2014)</f>
        <v>0</v>
      </c>
      <c r="P329" s="114">
        <f>SUMIFS(CentrepointSourced[Presented CS - 16-17],CentrepointSourced[Local Authority DQ],ConsolGeog[[#This Row],[County Name]],CentrepointSourced[Year],2014)</f>
        <v>0</v>
      </c>
      <c r="Q329" s="114">
        <f>SUMIFS(CentrepointSourced[Presented CS - 16-24],CentrepointSourced[Local Authority DQ],ConsolGeog[[#This Row],[County Name]],CentrepointSourced[Year],2014)</f>
        <v>0</v>
      </c>
      <c r="R329" s="114">
        <f>SUMIFS(CentrepointSourced[Presented CS - 18-24],CentrepointSourced[Local Authority DQ],ConsolGeog[[#This Row],[County Name]],CentrepointSourced[Year],2014)</f>
        <v>0</v>
      </c>
      <c r="S329" s="114">
        <f>SUMIFS(CentrepointSourced[Assessed CS - 16-17],CentrepointSourced[Local Authority DQ],ConsolGeog[[#This Row],[County Name]],CentrepointSourced[Year],2014)</f>
        <v>0</v>
      </c>
      <c r="T329" s="114">
        <f>SUMIFS(CentrepointSourced[Assessed CS - 16-24],CentrepointSourced[Local Authority DQ],ConsolGeog[[#This Row],[County Name]],CentrepointSourced[Year],2014)</f>
        <v>0</v>
      </c>
      <c r="U329" s="114">
        <f>SUMIFS(CentrepointSourced[Assessed CS - 18-24],CentrepointSourced[Local Authority DQ],ConsolGeog[[#This Row],[County Name]],CentrepointSourced[Year],2014)</f>
        <v>0</v>
      </c>
      <c r="V329" s="114">
        <f>IF(ConsolGeog[[#This Row],[LA Type]]="District",SUMIFS(ConsolGeog[population],ConsolGeog[LA Type],"District",ConsolGeog[County Name],ConsolGeog[[#This Row],[County Name]]),IF(ConsolGeog[[#This Row],[LA Type]]="Unitary",ConsolGeog[[#This Row],[population]],0))</f>
        <v>254557</v>
      </c>
      <c r="W329" s="115">
        <f>IF(ConsolGeog[[#This Row],[COUNTY: Sum of districts'' populations '[non additive!']]]=0,0,ConsolGeog[[#This Row],[population]]/ConsolGeog[[#This Row],[COUNTY: Sum of districts'' populations '[non additive!']]])</f>
        <v>1</v>
      </c>
      <c r="X329" s="125">
        <f>ConsolGeog[[#This Row],[COUNTY: Presented CS - 16-17 (2014) '[non additive!']]]*ConsolGeog[[#This Row],[County Stats Distribution Factor]]</f>
        <v>0</v>
      </c>
      <c r="Y329" s="125">
        <f>ConsolGeog[[#This Row],[COUNTY: Presented CS - 16-24 (2014) '[non additive!']]]*ConsolGeog[[#This Row],[County Stats Distribution Factor]]</f>
        <v>0</v>
      </c>
      <c r="Z329" s="125">
        <f>ConsolGeog[[#This Row],[COUNTY: Presented CS - 18-24 (2014) '[non additive!']]]*ConsolGeog[[#This Row],[County Stats Distribution Factor]]</f>
        <v>0</v>
      </c>
      <c r="AA329" s="125">
        <f>ConsolGeog[[#This Row],[COUNTY: Assessed CS - 16-17 (2014) '[non additive!']]]*ConsolGeog[[#This Row],[County Stats Distribution Factor]]</f>
        <v>0</v>
      </c>
      <c r="AB329" s="125">
        <f>ConsolGeog[[#This Row],[COUNTY: Assessed CS - 16-24 (2014) '[non additive!']]]*ConsolGeog[[#This Row],[County Stats Distribution Factor]]</f>
        <v>0</v>
      </c>
      <c r="AC329" s="125">
        <f>ConsolGeog[[#This Row],[COUNTY: Assessed CS - 18-24 (2014) '[non additive!']]]*ConsolGeog[[#This Row],[County Stats Distribution Factor]]</f>
        <v>0</v>
      </c>
      <c r="AD329" s="125" t="str">
        <f>IF(AND(ConsolGeog[[#This Row],[Presented HS - 16-17 (2014)]]+ConsolGeog[[#This Row],[Presented HS - 18-24 (2014)]]&lt;&gt;0,ConsolGeog[[#This Row],[Presented HS - 16-24 (2014)]]&lt;&gt;0),"ERROR","")</f>
        <v/>
      </c>
      <c r="AE329" s="125" t="str">
        <f>IF(AND(ConsolGeog[[#This Row],[Presented CS - 16-17 (2014)]]+ConsolGeog[[#This Row],[Presented CS - 18-24 (2014)]]&lt;&gt;0,ConsolGeog[[#This Row],[Presented CS - 16-24 (2014)]]&lt;&gt;0),"ERROR","")</f>
        <v/>
      </c>
      <c r="AF329" s="125" t="str">
        <f>IF(AND(ConsolGeog[[#This Row],[Assessed HS - 16-17 (2014)]]+ConsolGeog[[#This Row],[Assessed HS - 18-24 (2014)]]&lt;&gt;0,ConsolGeog[[#This Row],[Assessed HS - 16-24 (2014)]]&lt;&gt;0),"ERROR","")</f>
        <v/>
      </c>
      <c r="AG329" s="125" t="str">
        <f>IF(AND(ConsolGeog[[#This Row],[Assessed CS - 16-17 (2014)]]+ConsolGeog[[#This Row],[Assessed CS - 18-24 (2014)]]&lt;&gt;0,ConsolGeog[[#This Row],[Assessed CS - 16-24 (2014)]]&lt;&gt;0),"ERROR","")</f>
        <v/>
      </c>
      <c r="AH32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2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0" spans="1:35">
      <c r="A330" s="38" t="s">
        <v>401</v>
      </c>
      <c r="B330" s="38" t="s">
        <v>402</v>
      </c>
      <c r="C330" s="38">
        <v>246270</v>
      </c>
      <c r="D330" s="38">
        <v>1906.35</v>
      </c>
      <c r="E330" s="38" t="s">
        <v>401</v>
      </c>
      <c r="F330" s="116">
        <f>IF(ISERROR(MATCH(ConsolGeog[[#This Row],[lad14cd]],CentrepointSourced[2014 ONS Code],0)),1,"")</f>
        <v>1</v>
      </c>
      <c r="G330" s="113" t="str">
        <f>TRIM(IF(ConsolGeog[[#This Row],[Not in Centre Point Sourced?]]=1,INDEX(LKP_MissingLATypesDQ[TYPE],MATCH(ConsolGeog[[#This Row],[lad14cd]],LKP_MissingLATypesDQ[ONS_CODE],0)),INDEX(CentrepointSourced[LA Type DQ],MATCH(ConsolGeog[[#This Row],[lad14cd]],CentrepointSourced[2014 ONS Code],0))))</f>
        <v>Unitary</v>
      </c>
      <c r="H330" s="117" t="str">
        <f>IF(OR(ConsolGeog[[#This Row],[LA Type]]="Unitary",ConsolGeog[[#This Row],[LA Type]]="District"),"England",INDEX(CentrepointSourced[Country],MATCH(ConsolGeog[[#This Row],[lad14cd]],CentrepointSourced[2014 ONS Code],0)))</f>
        <v>England</v>
      </c>
      <c r="I33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Hackney</v>
      </c>
      <c r="J330" s="114">
        <f>SUMIFS(CentrepointSourced[Presented HS - 16-17],CentrepointSourced[2014 ONS Code],ConsolGeog[[#This Row],[lad14cd]],CentrepointSourced[Year],2014)</f>
        <v>0</v>
      </c>
      <c r="K330" s="114">
        <f>SUMIFS(CentrepointSourced[Presented HS - 16-24],CentrepointSourced[2014 ONS Code],ConsolGeog[[#This Row],[lad14cd]],CentrepointSourced[Year],2014)</f>
        <v>0</v>
      </c>
      <c r="L330" s="114">
        <f>SUMIFS(CentrepointSourced[Presented HS - 18-24],CentrepointSourced[2014 ONS Code],ConsolGeog[[#This Row],[lad14cd]],CentrepointSourced[Year],2014)</f>
        <v>0</v>
      </c>
      <c r="M330" s="114">
        <f>SUMIFS(CentrepointSourced[Assessed HS - 16-17],CentrepointSourced[2014 ONS Code],ConsolGeog[[#This Row],[lad14cd]],CentrepointSourced[Year],2014)</f>
        <v>0</v>
      </c>
      <c r="N330" s="114">
        <f>SUMIFS(CentrepointSourced[Assessed HS - 16-24],CentrepointSourced[2014 ONS Code],ConsolGeog[[#This Row],[lad14cd]],CentrepointSourced[Year],2014)</f>
        <v>0</v>
      </c>
      <c r="O330" s="114">
        <f>SUMIFS(CentrepointSourced[Assessed HS - 18-24],CentrepointSourced[2014 ONS Code],ConsolGeog[[#This Row],[lad14cd]],CentrepointSourced[Year],2014)</f>
        <v>0</v>
      </c>
      <c r="P330" s="114">
        <f>SUMIFS(CentrepointSourced[Presented CS - 16-17],CentrepointSourced[Local Authority DQ],ConsolGeog[[#This Row],[County Name]],CentrepointSourced[Year],2014)</f>
        <v>0</v>
      </c>
      <c r="Q330" s="114">
        <f>SUMIFS(CentrepointSourced[Presented CS - 16-24],CentrepointSourced[Local Authority DQ],ConsolGeog[[#This Row],[County Name]],CentrepointSourced[Year],2014)</f>
        <v>0</v>
      </c>
      <c r="R330" s="114">
        <f>SUMIFS(CentrepointSourced[Presented CS - 18-24],CentrepointSourced[Local Authority DQ],ConsolGeog[[#This Row],[County Name]],CentrepointSourced[Year],2014)</f>
        <v>0</v>
      </c>
      <c r="S330" s="114">
        <f>SUMIFS(CentrepointSourced[Assessed CS - 16-17],CentrepointSourced[Local Authority DQ],ConsolGeog[[#This Row],[County Name]],CentrepointSourced[Year],2014)</f>
        <v>0</v>
      </c>
      <c r="T330" s="114">
        <f>SUMIFS(CentrepointSourced[Assessed CS - 16-24],CentrepointSourced[Local Authority DQ],ConsolGeog[[#This Row],[County Name]],CentrepointSourced[Year],2014)</f>
        <v>0</v>
      </c>
      <c r="U330" s="114">
        <f>SUMIFS(CentrepointSourced[Assessed CS - 18-24],CentrepointSourced[Local Authority DQ],ConsolGeog[[#This Row],[County Name]],CentrepointSourced[Year],2014)</f>
        <v>0</v>
      </c>
      <c r="V330" s="114">
        <f>IF(ConsolGeog[[#This Row],[LA Type]]="District",SUMIFS(ConsolGeog[population],ConsolGeog[LA Type],"District",ConsolGeog[County Name],ConsolGeog[[#This Row],[County Name]]),IF(ConsolGeog[[#This Row],[LA Type]]="Unitary",ConsolGeog[[#This Row],[population]],0))</f>
        <v>246270</v>
      </c>
      <c r="W330" s="115">
        <f>IF(ConsolGeog[[#This Row],[COUNTY: Sum of districts'' populations '[non additive!']]]=0,0,ConsolGeog[[#This Row],[population]]/ConsolGeog[[#This Row],[COUNTY: Sum of districts'' populations '[non additive!']]])</f>
        <v>1</v>
      </c>
      <c r="X330" s="125">
        <f>ConsolGeog[[#This Row],[COUNTY: Presented CS - 16-17 (2014) '[non additive!']]]*ConsolGeog[[#This Row],[County Stats Distribution Factor]]</f>
        <v>0</v>
      </c>
      <c r="Y330" s="125">
        <f>ConsolGeog[[#This Row],[COUNTY: Presented CS - 16-24 (2014) '[non additive!']]]*ConsolGeog[[#This Row],[County Stats Distribution Factor]]</f>
        <v>0</v>
      </c>
      <c r="Z330" s="125">
        <f>ConsolGeog[[#This Row],[COUNTY: Presented CS - 18-24 (2014) '[non additive!']]]*ConsolGeog[[#This Row],[County Stats Distribution Factor]]</f>
        <v>0</v>
      </c>
      <c r="AA330" s="125">
        <f>ConsolGeog[[#This Row],[COUNTY: Assessed CS - 16-17 (2014) '[non additive!']]]*ConsolGeog[[#This Row],[County Stats Distribution Factor]]</f>
        <v>0</v>
      </c>
      <c r="AB330" s="125">
        <f>ConsolGeog[[#This Row],[COUNTY: Assessed CS - 16-24 (2014) '[non additive!']]]*ConsolGeog[[#This Row],[County Stats Distribution Factor]]</f>
        <v>0</v>
      </c>
      <c r="AC330" s="125">
        <f>ConsolGeog[[#This Row],[COUNTY: Assessed CS - 18-24 (2014) '[non additive!']]]*ConsolGeog[[#This Row],[County Stats Distribution Factor]]</f>
        <v>0</v>
      </c>
      <c r="AD330" s="125" t="str">
        <f>IF(AND(ConsolGeog[[#This Row],[Presented HS - 16-17 (2014)]]+ConsolGeog[[#This Row],[Presented HS - 18-24 (2014)]]&lt;&gt;0,ConsolGeog[[#This Row],[Presented HS - 16-24 (2014)]]&lt;&gt;0),"ERROR","")</f>
        <v/>
      </c>
      <c r="AE330" s="125" t="str">
        <f>IF(AND(ConsolGeog[[#This Row],[Presented CS - 16-17 (2014)]]+ConsolGeog[[#This Row],[Presented CS - 18-24 (2014)]]&lt;&gt;0,ConsolGeog[[#This Row],[Presented CS - 16-24 (2014)]]&lt;&gt;0),"ERROR","")</f>
        <v/>
      </c>
      <c r="AF330" s="125" t="str">
        <f>IF(AND(ConsolGeog[[#This Row],[Assessed HS - 16-17 (2014)]]+ConsolGeog[[#This Row],[Assessed HS - 18-24 (2014)]]&lt;&gt;0,ConsolGeog[[#This Row],[Assessed HS - 16-24 (2014)]]&lt;&gt;0),"ERROR","")</f>
        <v/>
      </c>
      <c r="AG330" s="125" t="str">
        <f>IF(AND(ConsolGeog[[#This Row],[Assessed CS - 16-17 (2014)]]+ConsolGeog[[#This Row],[Assessed CS - 18-24 (2014)]]&lt;&gt;0,ConsolGeog[[#This Row],[Assessed CS - 16-24 (2014)]]&lt;&gt;0),"ERROR","")</f>
        <v/>
      </c>
      <c r="AH33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1" spans="1:35" s="35" customFormat="1">
      <c r="A331" s="38" t="s">
        <v>399</v>
      </c>
      <c r="B331" s="38" t="s">
        <v>400</v>
      </c>
      <c r="C331" s="38">
        <v>182493</v>
      </c>
      <c r="D331" s="38">
        <v>1640.4</v>
      </c>
      <c r="E331" s="38" t="s">
        <v>399</v>
      </c>
      <c r="F331" s="112" t="str">
        <f>IF(ISERROR(MATCH(ConsolGeog[[#This Row],[lad14cd]],CentrepointSourced[2014 ONS Code],0)),1,"")</f>
        <v/>
      </c>
      <c r="G331" s="113" t="str">
        <f>TRIM(IF(ConsolGeog[[#This Row],[Not in Centre Point Sourced?]]=1,INDEX(LKP_MissingLATypesDQ[TYPE],MATCH(ConsolGeog[[#This Row],[lad14cd]],LKP_MissingLATypesDQ[ONS_CODE],0)),INDEX(CentrepointSourced[LA Type DQ],MATCH(ConsolGeog[[#This Row],[lad14cd]],CentrepointSourced[2014 ONS Code],0))))</f>
        <v>Unitary</v>
      </c>
      <c r="H331" s="113" t="str">
        <f>IF(OR(ConsolGeog[[#This Row],[LA Type]]="Unitary",ConsolGeog[[#This Row],[LA Type]]="District"),"England",INDEX(CentrepointSourced[Country],MATCH(ConsolGeog[[#This Row],[lad14cd]],CentrepointSourced[2014 ONS Code],0)))</f>
        <v>England</v>
      </c>
      <c r="I33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Hammersmith and Fulham</v>
      </c>
      <c r="J331" s="114">
        <f>SUMIFS(CentrepointSourced[Presented HS - 16-17],CentrepointSourced[2014 ONS Code],ConsolGeog[[#This Row],[lad14cd]],CentrepointSourced[Year],2014)</f>
        <v>64</v>
      </c>
      <c r="K331" s="114">
        <f>SUMIFS(CentrepointSourced[Presented HS - 16-24],CentrepointSourced[2014 ONS Code],ConsolGeog[[#This Row],[lad14cd]],CentrepointSourced[Year],2014)</f>
        <v>0</v>
      </c>
      <c r="L331" s="114">
        <f>SUMIFS(CentrepointSourced[Presented HS - 18-24],CentrepointSourced[2014 ONS Code],ConsolGeog[[#This Row],[lad14cd]],CentrepointSourced[Year],2014)</f>
        <v>265</v>
      </c>
      <c r="M331" s="114">
        <f>SUMIFS(CentrepointSourced[Assessed HS - 16-17],CentrepointSourced[2014 ONS Code],ConsolGeog[[#This Row],[lad14cd]],CentrepointSourced[Year],2014)</f>
        <v>17</v>
      </c>
      <c r="N331" s="114">
        <f>SUMIFS(CentrepointSourced[Assessed HS - 16-24],CentrepointSourced[2014 ONS Code],ConsolGeog[[#This Row],[lad14cd]],CentrepointSourced[Year],2014)</f>
        <v>0</v>
      </c>
      <c r="O331" s="114">
        <f>SUMIFS(CentrepointSourced[Assessed HS - 18-24],CentrepointSourced[2014 ONS Code],ConsolGeog[[#This Row],[lad14cd]],CentrepointSourced[Year],2014)</f>
        <v>71</v>
      </c>
      <c r="P331" s="114">
        <f>SUMIFS(CentrepointSourced[Presented CS - 16-17],CentrepointSourced[Local Authority DQ],ConsolGeog[[#This Row],[County Name]],CentrepointSourced[Year],2014)</f>
        <v>0</v>
      </c>
      <c r="Q331" s="114">
        <f>SUMIFS(CentrepointSourced[Presented CS - 16-24],CentrepointSourced[Local Authority DQ],ConsolGeog[[#This Row],[County Name]],CentrepointSourced[Year],2014)</f>
        <v>0</v>
      </c>
      <c r="R331" s="114">
        <f>SUMIFS(CentrepointSourced[Presented CS - 18-24],CentrepointSourced[Local Authority DQ],ConsolGeog[[#This Row],[County Name]],CentrepointSourced[Year],2014)</f>
        <v>0</v>
      </c>
      <c r="S331" s="114">
        <f>SUMIFS(CentrepointSourced[Assessed CS - 16-17],CentrepointSourced[Local Authority DQ],ConsolGeog[[#This Row],[County Name]],CentrepointSourced[Year],2014)</f>
        <v>0</v>
      </c>
      <c r="T331" s="114">
        <f>SUMIFS(CentrepointSourced[Assessed CS - 16-24],CentrepointSourced[Local Authority DQ],ConsolGeog[[#This Row],[County Name]],CentrepointSourced[Year],2014)</f>
        <v>0</v>
      </c>
      <c r="U331" s="114">
        <f>SUMIFS(CentrepointSourced[Assessed CS - 18-24],CentrepointSourced[Local Authority DQ],ConsolGeog[[#This Row],[County Name]],CentrepointSourced[Year],2014)</f>
        <v>0</v>
      </c>
      <c r="V331" s="114">
        <f>IF(ConsolGeog[[#This Row],[LA Type]]="District",SUMIFS(ConsolGeog[population],ConsolGeog[LA Type],"District",ConsolGeog[County Name],ConsolGeog[[#This Row],[County Name]]),IF(ConsolGeog[[#This Row],[LA Type]]="Unitary",ConsolGeog[[#This Row],[population]],0))</f>
        <v>182493</v>
      </c>
      <c r="W331" s="115">
        <f>IF(ConsolGeog[[#This Row],[COUNTY: Sum of districts'' populations '[non additive!']]]=0,0,ConsolGeog[[#This Row],[population]]/ConsolGeog[[#This Row],[COUNTY: Sum of districts'' populations '[non additive!']]])</f>
        <v>1</v>
      </c>
      <c r="X331" s="125">
        <f>ConsolGeog[[#This Row],[COUNTY: Presented CS - 16-17 (2014) '[non additive!']]]*ConsolGeog[[#This Row],[County Stats Distribution Factor]]</f>
        <v>0</v>
      </c>
      <c r="Y331" s="125">
        <f>ConsolGeog[[#This Row],[COUNTY: Presented CS - 16-24 (2014) '[non additive!']]]*ConsolGeog[[#This Row],[County Stats Distribution Factor]]</f>
        <v>0</v>
      </c>
      <c r="Z331" s="125">
        <f>ConsolGeog[[#This Row],[COUNTY: Presented CS - 18-24 (2014) '[non additive!']]]*ConsolGeog[[#This Row],[County Stats Distribution Factor]]</f>
        <v>0</v>
      </c>
      <c r="AA331" s="125">
        <f>ConsolGeog[[#This Row],[COUNTY: Assessed CS - 16-17 (2014) '[non additive!']]]*ConsolGeog[[#This Row],[County Stats Distribution Factor]]</f>
        <v>0</v>
      </c>
      <c r="AB331" s="125">
        <f>ConsolGeog[[#This Row],[COUNTY: Assessed CS - 16-24 (2014) '[non additive!']]]*ConsolGeog[[#This Row],[County Stats Distribution Factor]]</f>
        <v>0</v>
      </c>
      <c r="AC331" s="125">
        <f>ConsolGeog[[#This Row],[COUNTY: Assessed CS - 18-24 (2014) '[non additive!']]]*ConsolGeog[[#This Row],[County Stats Distribution Factor]]</f>
        <v>0</v>
      </c>
      <c r="AD331" s="125" t="str">
        <f>IF(AND(ConsolGeog[[#This Row],[Presented HS - 16-17 (2014)]]+ConsolGeog[[#This Row],[Presented HS - 18-24 (2014)]]&lt;&gt;0,ConsolGeog[[#This Row],[Presented HS - 16-24 (2014)]]&lt;&gt;0),"ERROR","")</f>
        <v/>
      </c>
      <c r="AE331" s="125" t="str">
        <f>IF(AND(ConsolGeog[[#This Row],[Presented CS - 16-17 (2014)]]+ConsolGeog[[#This Row],[Presented CS - 18-24 (2014)]]&lt;&gt;0,ConsolGeog[[#This Row],[Presented CS - 16-24 (2014)]]&lt;&gt;0),"ERROR","")</f>
        <v/>
      </c>
      <c r="AF331" s="125" t="str">
        <f>IF(AND(ConsolGeog[[#This Row],[Assessed HS - 16-17 (2014)]]+ConsolGeog[[#This Row],[Assessed HS - 18-24 (2014)]]&lt;&gt;0,ConsolGeog[[#This Row],[Assessed HS - 16-24 (2014)]]&lt;&gt;0),"ERROR","")</f>
        <v/>
      </c>
      <c r="AG331" s="125" t="str">
        <f>IF(AND(ConsolGeog[[#This Row],[Assessed CS - 16-17 (2014)]]+ConsolGeog[[#This Row],[Assessed CS - 18-24 (2014)]]&lt;&gt;0,ConsolGeog[[#This Row],[Assessed CS - 16-24 (2014)]]&lt;&gt;0),"ERROR","")</f>
        <v/>
      </c>
      <c r="AH33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2" spans="1:35" s="35" customFormat="1" ht="15" customHeight="1">
      <c r="A332" s="38" t="s">
        <v>398</v>
      </c>
      <c r="B332" s="38" t="s">
        <v>278</v>
      </c>
      <c r="C332" s="38">
        <v>237232</v>
      </c>
      <c r="D332" s="38">
        <v>11236.35</v>
      </c>
      <c r="E332" s="38" t="s">
        <v>398</v>
      </c>
      <c r="F332" s="112" t="str">
        <f>IF(ISERROR(MATCH(ConsolGeog[[#This Row],[lad14cd]],CentrepointSourced[2014 ONS Code],0)),1,"")</f>
        <v/>
      </c>
      <c r="G332" s="113" t="str">
        <f>TRIM(IF(ConsolGeog[[#This Row],[Not in Centre Point Sourced?]]=1,INDEX(LKP_MissingLATypesDQ[TYPE],MATCH(ConsolGeog[[#This Row],[lad14cd]],LKP_MissingLATypesDQ[ONS_CODE],0)),INDEX(CentrepointSourced[LA Type DQ],MATCH(ConsolGeog[[#This Row],[lad14cd]],CentrepointSourced[2014 ONS Code],0))))</f>
        <v>Unitary</v>
      </c>
      <c r="H332" s="113" t="str">
        <f>IF(OR(ConsolGeog[[#This Row],[LA Type]]="Unitary",ConsolGeog[[#This Row],[LA Type]]="District"),"England",INDEX(CentrepointSourced[Country],MATCH(ConsolGeog[[#This Row],[lad14cd]],CentrepointSourced[2014 ONS Code],0)))</f>
        <v>England</v>
      </c>
      <c r="I33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Havering</v>
      </c>
      <c r="J332" s="114">
        <f>SUMIFS(CentrepointSourced[Presented HS - 16-17],CentrepointSourced[2014 ONS Code],ConsolGeog[[#This Row],[lad14cd]],CentrepointSourced[Year],2014)</f>
        <v>0</v>
      </c>
      <c r="K332" s="114">
        <f>SUMIFS(CentrepointSourced[Presented HS - 16-24],CentrepointSourced[2014 ONS Code],ConsolGeog[[#This Row],[lad14cd]],CentrepointSourced[Year],2014)</f>
        <v>0</v>
      </c>
      <c r="L332" s="114">
        <f>SUMIFS(CentrepointSourced[Presented HS - 18-24],CentrepointSourced[2014 ONS Code],ConsolGeog[[#This Row],[lad14cd]],CentrepointSourced[Year],2014)</f>
        <v>0</v>
      </c>
      <c r="M332" s="114">
        <f>SUMIFS(CentrepointSourced[Assessed HS - 16-17],CentrepointSourced[2014 ONS Code],ConsolGeog[[#This Row],[lad14cd]],CentrepointSourced[Year],2014)</f>
        <v>0</v>
      </c>
      <c r="N332" s="114">
        <f>SUMIFS(CentrepointSourced[Assessed HS - 16-24],CentrepointSourced[2014 ONS Code],ConsolGeog[[#This Row],[lad14cd]],CentrepointSourced[Year],2014)</f>
        <v>0</v>
      </c>
      <c r="O332" s="114">
        <f>SUMIFS(CentrepointSourced[Assessed HS - 18-24],CentrepointSourced[2014 ONS Code],ConsolGeog[[#This Row],[lad14cd]],CentrepointSourced[Year],2014)</f>
        <v>282</v>
      </c>
      <c r="P332" s="114">
        <f>SUMIFS(CentrepointSourced[Presented CS - 16-17],CentrepointSourced[Local Authority DQ],ConsolGeog[[#This Row],[County Name]],CentrepointSourced[Year],2014)</f>
        <v>0</v>
      </c>
      <c r="Q332" s="114">
        <f>SUMIFS(CentrepointSourced[Presented CS - 16-24],CentrepointSourced[Local Authority DQ],ConsolGeog[[#This Row],[County Name]],CentrepointSourced[Year],2014)</f>
        <v>0</v>
      </c>
      <c r="R332" s="114">
        <f>SUMIFS(CentrepointSourced[Presented CS - 18-24],CentrepointSourced[Local Authority DQ],ConsolGeog[[#This Row],[County Name]],CentrepointSourced[Year],2014)</f>
        <v>152</v>
      </c>
      <c r="S332" s="114">
        <f>SUMIFS(CentrepointSourced[Assessed CS - 16-17],CentrepointSourced[Local Authority DQ],ConsolGeog[[#This Row],[County Name]],CentrepointSourced[Year],2014)</f>
        <v>0</v>
      </c>
      <c r="T332" s="114">
        <f>SUMIFS(CentrepointSourced[Assessed CS - 16-24],CentrepointSourced[Local Authority DQ],ConsolGeog[[#This Row],[County Name]],CentrepointSourced[Year],2014)</f>
        <v>0</v>
      </c>
      <c r="U332" s="114">
        <f>SUMIFS(CentrepointSourced[Assessed CS - 18-24],CentrepointSourced[Local Authority DQ],ConsolGeog[[#This Row],[County Name]],CentrepointSourced[Year],2014)</f>
        <v>0</v>
      </c>
      <c r="V332" s="114">
        <f>IF(ConsolGeog[[#This Row],[LA Type]]="District",SUMIFS(ConsolGeog[population],ConsolGeog[LA Type],"District",ConsolGeog[County Name],ConsolGeog[[#This Row],[County Name]]),IF(ConsolGeog[[#This Row],[LA Type]]="Unitary",ConsolGeog[[#This Row],[population]],0))</f>
        <v>237232</v>
      </c>
      <c r="W332" s="115">
        <f>IF(ConsolGeog[[#This Row],[COUNTY: Sum of districts'' populations '[non additive!']]]=0,0,ConsolGeog[[#This Row],[population]]/ConsolGeog[[#This Row],[COUNTY: Sum of districts'' populations '[non additive!']]])</f>
        <v>1</v>
      </c>
      <c r="X332" s="125">
        <f>ConsolGeog[[#This Row],[COUNTY: Presented CS - 16-17 (2014) '[non additive!']]]*ConsolGeog[[#This Row],[County Stats Distribution Factor]]</f>
        <v>0</v>
      </c>
      <c r="Y332" s="125">
        <f>ConsolGeog[[#This Row],[COUNTY: Presented CS - 16-24 (2014) '[non additive!']]]*ConsolGeog[[#This Row],[County Stats Distribution Factor]]</f>
        <v>0</v>
      </c>
      <c r="Z332" s="125">
        <f>ConsolGeog[[#This Row],[COUNTY: Presented CS - 18-24 (2014) '[non additive!']]]*ConsolGeog[[#This Row],[County Stats Distribution Factor]]</f>
        <v>152</v>
      </c>
      <c r="AA332" s="125">
        <f>ConsolGeog[[#This Row],[COUNTY: Assessed CS - 16-17 (2014) '[non additive!']]]*ConsolGeog[[#This Row],[County Stats Distribution Factor]]</f>
        <v>0</v>
      </c>
      <c r="AB332" s="125">
        <f>ConsolGeog[[#This Row],[COUNTY: Assessed CS - 16-24 (2014) '[non additive!']]]*ConsolGeog[[#This Row],[County Stats Distribution Factor]]</f>
        <v>0</v>
      </c>
      <c r="AC332" s="125">
        <f>ConsolGeog[[#This Row],[COUNTY: Assessed CS - 18-24 (2014) '[non additive!']]]*ConsolGeog[[#This Row],[County Stats Distribution Factor]]</f>
        <v>0</v>
      </c>
      <c r="AD332" s="125" t="str">
        <f>IF(AND(ConsolGeog[[#This Row],[Presented HS - 16-17 (2014)]]+ConsolGeog[[#This Row],[Presented HS - 18-24 (2014)]]&lt;&gt;0,ConsolGeog[[#This Row],[Presented HS - 16-24 (2014)]]&lt;&gt;0),"ERROR","")</f>
        <v/>
      </c>
      <c r="AE332" s="125" t="str">
        <f>IF(AND(ConsolGeog[[#This Row],[Presented CS - 16-17 (2014)]]+ConsolGeog[[#This Row],[Presented CS - 18-24 (2014)]]&lt;&gt;0,ConsolGeog[[#This Row],[Presented CS - 16-24 (2014)]]&lt;&gt;0),"ERROR","")</f>
        <v/>
      </c>
      <c r="AF332" s="125" t="str">
        <f>IF(AND(ConsolGeog[[#This Row],[Assessed HS - 16-17 (2014)]]+ConsolGeog[[#This Row],[Assessed HS - 18-24 (2014)]]&lt;&gt;0,ConsolGeog[[#This Row],[Assessed HS - 16-24 (2014)]]&lt;&gt;0),"ERROR","")</f>
        <v/>
      </c>
      <c r="AG332" s="125" t="str">
        <f>IF(AND(ConsolGeog[[#This Row],[Assessed CS - 16-17 (2014)]]+ConsolGeog[[#This Row],[Assessed CS - 18-24 (2014)]]&lt;&gt;0,ConsolGeog[[#This Row],[Assessed CS - 16-24 (2014)]]&lt;&gt;0),"ERROR","")</f>
        <v/>
      </c>
      <c r="AH33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33" spans="1:35">
      <c r="A333" s="38" t="s">
        <v>396</v>
      </c>
      <c r="B333" s="38" t="s">
        <v>397</v>
      </c>
      <c r="C333" s="38">
        <v>307984</v>
      </c>
      <c r="D333" s="38">
        <v>3622.36</v>
      </c>
      <c r="E333" s="38" t="s">
        <v>396</v>
      </c>
      <c r="F333" s="116">
        <f>IF(ISERROR(MATCH(ConsolGeog[[#This Row],[lad14cd]],CentrepointSourced[2014 ONS Code],0)),1,"")</f>
        <v>1</v>
      </c>
      <c r="G333" s="113" t="str">
        <f>TRIM(IF(ConsolGeog[[#This Row],[Not in Centre Point Sourced?]]=1,INDEX(LKP_MissingLATypesDQ[TYPE],MATCH(ConsolGeog[[#This Row],[lad14cd]],LKP_MissingLATypesDQ[ONS_CODE],0)),INDEX(CentrepointSourced[LA Type DQ],MATCH(ConsolGeog[[#This Row],[lad14cd]],CentrepointSourced[2014 ONS Code],0))))</f>
        <v>Unitary</v>
      </c>
      <c r="H333" s="117" t="str">
        <f>IF(OR(ConsolGeog[[#This Row],[LA Type]]="Unitary",ConsolGeog[[#This Row],[LA Type]]="District"),"England",INDEX(CentrepointSourced[Country],MATCH(ConsolGeog[[#This Row],[lad14cd]],CentrepointSourced[2014 ONS Code],0)))</f>
        <v>England</v>
      </c>
      <c r="I33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Newham</v>
      </c>
      <c r="J333" s="114">
        <f>SUMIFS(CentrepointSourced[Presented HS - 16-17],CentrepointSourced[2014 ONS Code],ConsolGeog[[#This Row],[lad14cd]],CentrepointSourced[Year],2014)</f>
        <v>0</v>
      </c>
      <c r="K333" s="114">
        <f>SUMIFS(CentrepointSourced[Presented HS - 16-24],CentrepointSourced[2014 ONS Code],ConsolGeog[[#This Row],[lad14cd]],CentrepointSourced[Year],2014)</f>
        <v>0</v>
      </c>
      <c r="L333" s="114">
        <f>SUMIFS(CentrepointSourced[Presented HS - 18-24],CentrepointSourced[2014 ONS Code],ConsolGeog[[#This Row],[lad14cd]],CentrepointSourced[Year],2014)</f>
        <v>0</v>
      </c>
      <c r="M333" s="114">
        <f>SUMIFS(CentrepointSourced[Assessed HS - 16-17],CentrepointSourced[2014 ONS Code],ConsolGeog[[#This Row],[lad14cd]],CentrepointSourced[Year],2014)</f>
        <v>0</v>
      </c>
      <c r="N333" s="114">
        <f>SUMIFS(CentrepointSourced[Assessed HS - 16-24],CentrepointSourced[2014 ONS Code],ConsolGeog[[#This Row],[lad14cd]],CentrepointSourced[Year],2014)</f>
        <v>0</v>
      </c>
      <c r="O333" s="114">
        <f>SUMIFS(CentrepointSourced[Assessed HS - 18-24],CentrepointSourced[2014 ONS Code],ConsolGeog[[#This Row],[lad14cd]],CentrepointSourced[Year],2014)</f>
        <v>0</v>
      </c>
      <c r="P333" s="114">
        <f>SUMIFS(CentrepointSourced[Presented CS - 16-17],CentrepointSourced[Local Authority DQ],ConsolGeog[[#This Row],[County Name]],CentrepointSourced[Year],2014)</f>
        <v>0</v>
      </c>
      <c r="Q333" s="114">
        <f>SUMIFS(CentrepointSourced[Presented CS - 16-24],CentrepointSourced[Local Authority DQ],ConsolGeog[[#This Row],[County Name]],CentrepointSourced[Year],2014)</f>
        <v>0</v>
      </c>
      <c r="R333" s="114">
        <f>SUMIFS(CentrepointSourced[Presented CS - 18-24],CentrepointSourced[Local Authority DQ],ConsolGeog[[#This Row],[County Name]],CentrepointSourced[Year],2014)</f>
        <v>0</v>
      </c>
      <c r="S333" s="114">
        <f>SUMIFS(CentrepointSourced[Assessed CS - 16-17],CentrepointSourced[Local Authority DQ],ConsolGeog[[#This Row],[County Name]],CentrepointSourced[Year],2014)</f>
        <v>0</v>
      </c>
      <c r="T333" s="114">
        <f>SUMIFS(CentrepointSourced[Assessed CS - 16-24],CentrepointSourced[Local Authority DQ],ConsolGeog[[#This Row],[County Name]],CentrepointSourced[Year],2014)</f>
        <v>0</v>
      </c>
      <c r="U333" s="114">
        <f>SUMIFS(CentrepointSourced[Assessed CS - 18-24],CentrepointSourced[Local Authority DQ],ConsolGeog[[#This Row],[County Name]],CentrepointSourced[Year],2014)</f>
        <v>0</v>
      </c>
      <c r="V333" s="114">
        <f>IF(ConsolGeog[[#This Row],[LA Type]]="District",SUMIFS(ConsolGeog[population],ConsolGeog[LA Type],"District",ConsolGeog[County Name],ConsolGeog[[#This Row],[County Name]]),IF(ConsolGeog[[#This Row],[LA Type]]="Unitary",ConsolGeog[[#This Row],[population]],0))</f>
        <v>307984</v>
      </c>
      <c r="W333" s="115">
        <f>IF(ConsolGeog[[#This Row],[COUNTY: Sum of districts'' populations '[non additive!']]]=0,0,ConsolGeog[[#This Row],[population]]/ConsolGeog[[#This Row],[COUNTY: Sum of districts'' populations '[non additive!']]])</f>
        <v>1</v>
      </c>
      <c r="X333" s="125">
        <f>ConsolGeog[[#This Row],[COUNTY: Presented CS - 16-17 (2014) '[non additive!']]]*ConsolGeog[[#This Row],[County Stats Distribution Factor]]</f>
        <v>0</v>
      </c>
      <c r="Y333" s="125">
        <f>ConsolGeog[[#This Row],[COUNTY: Presented CS - 16-24 (2014) '[non additive!']]]*ConsolGeog[[#This Row],[County Stats Distribution Factor]]</f>
        <v>0</v>
      </c>
      <c r="Z333" s="125">
        <f>ConsolGeog[[#This Row],[COUNTY: Presented CS - 18-24 (2014) '[non additive!']]]*ConsolGeog[[#This Row],[County Stats Distribution Factor]]</f>
        <v>0</v>
      </c>
      <c r="AA333" s="125">
        <f>ConsolGeog[[#This Row],[COUNTY: Assessed CS - 16-17 (2014) '[non additive!']]]*ConsolGeog[[#This Row],[County Stats Distribution Factor]]</f>
        <v>0</v>
      </c>
      <c r="AB333" s="125">
        <f>ConsolGeog[[#This Row],[COUNTY: Assessed CS - 16-24 (2014) '[non additive!']]]*ConsolGeog[[#This Row],[County Stats Distribution Factor]]</f>
        <v>0</v>
      </c>
      <c r="AC333" s="125">
        <f>ConsolGeog[[#This Row],[COUNTY: Assessed CS - 18-24 (2014) '[non additive!']]]*ConsolGeog[[#This Row],[County Stats Distribution Factor]]</f>
        <v>0</v>
      </c>
      <c r="AD333" s="125" t="str">
        <f>IF(AND(ConsolGeog[[#This Row],[Presented HS - 16-17 (2014)]]+ConsolGeog[[#This Row],[Presented HS - 18-24 (2014)]]&lt;&gt;0,ConsolGeog[[#This Row],[Presented HS - 16-24 (2014)]]&lt;&gt;0),"ERROR","")</f>
        <v/>
      </c>
      <c r="AE333" s="125" t="str">
        <f>IF(AND(ConsolGeog[[#This Row],[Presented CS - 16-17 (2014)]]+ConsolGeog[[#This Row],[Presented CS - 18-24 (2014)]]&lt;&gt;0,ConsolGeog[[#This Row],[Presented CS - 16-24 (2014)]]&lt;&gt;0),"ERROR","")</f>
        <v/>
      </c>
      <c r="AF333" s="125" t="str">
        <f>IF(AND(ConsolGeog[[#This Row],[Assessed HS - 16-17 (2014)]]+ConsolGeog[[#This Row],[Assessed HS - 18-24 (2014)]]&lt;&gt;0,ConsolGeog[[#This Row],[Assessed HS - 16-24 (2014)]]&lt;&gt;0),"ERROR","")</f>
        <v/>
      </c>
      <c r="AG333" s="125" t="str">
        <f>IF(AND(ConsolGeog[[#This Row],[Assessed CS - 16-17 (2014)]]+ConsolGeog[[#This Row],[Assessed CS - 18-24 (2014)]]&lt;&gt;0,ConsolGeog[[#This Row],[Assessed CS - 16-24 (2014)]]&lt;&gt;0),"ERROR","")</f>
        <v/>
      </c>
      <c r="AH33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4" spans="1:35" s="35" customFormat="1" ht="15" customHeight="1">
      <c r="A334" s="38" t="s">
        <v>395</v>
      </c>
      <c r="B334" s="38" t="s">
        <v>197</v>
      </c>
      <c r="C334" s="38">
        <v>273936</v>
      </c>
      <c r="D334" s="38">
        <v>11569.87</v>
      </c>
      <c r="E334" s="38" t="s">
        <v>395</v>
      </c>
      <c r="F334" s="112" t="str">
        <f>IF(ISERROR(MATCH(ConsolGeog[[#This Row],[lad14cd]],CentrepointSourced[2014 ONS Code],0)),1,"")</f>
        <v/>
      </c>
      <c r="G334" s="113" t="str">
        <f>TRIM(IF(ConsolGeog[[#This Row],[Not in Centre Point Sourced?]]=1,INDEX(LKP_MissingLATypesDQ[TYPE],MATCH(ConsolGeog[[#This Row],[lad14cd]],LKP_MissingLATypesDQ[ONS_CODE],0)),INDEX(CentrepointSourced[LA Type DQ],MATCH(ConsolGeog[[#This Row],[lad14cd]],CentrepointSourced[2014 ONS Code],0))))</f>
        <v>Unitary</v>
      </c>
      <c r="H334" s="113" t="str">
        <f>IF(OR(ConsolGeog[[#This Row],[LA Type]]="Unitary",ConsolGeog[[#This Row],[LA Type]]="District"),"England",INDEX(CentrepointSourced[Country],MATCH(ConsolGeog[[#This Row],[lad14cd]],CentrepointSourced[2014 ONS Code],0)))</f>
        <v>England</v>
      </c>
      <c r="I33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Hillingdon</v>
      </c>
      <c r="J334" s="114">
        <f>SUMIFS(CentrepointSourced[Presented HS - 16-17],CentrepointSourced[2014 ONS Code],ConsolGeog[[#This Row],[lad14cd]],CentrepointSourced[Year],2014)</f>
        <v>3</v>
      </c>
      <c r="K334" s="114">
        <f>SUMIFS(CentrepointSourced[Presented HS - 16-24],CentrepointSourced[2014 ONS Code],ConsolGeog[[#This Row],[lad14cd]],CentrepointSourced[Year],2014)</f>
        <v>0</v>
      </c>
      <c r="L334" s="114">
        <f>SUMIFS(CentrepointSourced[Presented HS - 18-24],CentrepointSourced[2014 ONS Code],ConsolGeog[[#This Row],[lad14cd]],CentrepointSourced[Year],2014)</f>
        <v>277</v>
      </c>
      <c r="M334" s="114">
        <f>SUMIFS(CentrepointSourced[Assessed HS - 16-17],CentrepointSourced[2014 ONS Code],ConsolGeog[[#This Row],[lad14cd]],CentrepointSourced[Year],2014)</f>
        <v>0</v>
      </c>
      <c r="N334" s="114">
        <f>SUMIFS(CentrepointSourced[Assessed HS - 16-24],CentrepointSourced[2014 ONS Code],ConsolGeog[[#This Row],[lad14cd]],CentrepointSourced[Year],2014)</f>
        <v>0</v>
      </c>
      <c r="O334" s="114">
        <f>SUMIFS(CentrepointSourced[Assessed HS - 18-24],CentrepointSourced[2014 ONS Code],ConsolGeog[[#This Row],[lad14cd]],CentrepointSourced[Year],2014)</f>
        <v>29</v>
      </c>
      <c r="P334" s="114">
        <f>SUMIFS(CentrepointSourced[Presented CS - 16-17],CentrepointSourced[Local Authority DQ],ConsolGeog[[#This Row],[County Name]],CentrepointSourced[Year],2014)</f>
        <v>0</v>
      </c>
      <c r="Q334" s="114">
        <f>SUMIFS(CentrepointSourced[Presented CS - 16-24],CentrepointSourced[Local Authority DQ],ConsolGeog[[#This Row],[County Name]],CentrepointSourced[Year],2014)</f>
        <v>0</v>
      </c>
      <c r="R334" s="114">
        <f>SUMIFS(CentrepointSourced[Presented CS - 18-24],CentrepointSourced[Local Authority DQ],ConsolGeog[[#This Row],[County Name]],CentrepointSourced[Year],2014)</f>
        <v>0</v>
      </c>
      <c r="S334" s="114">
        <f>SUMIFS(CentrepointSourced[Assessed CS - 16-17],CentrepointSourced[Local Authority DQ],ConsolGeog[[#This Row],[County Name]],CentrepointSourced[Year],2014)</f>
        <v>0</v>
      </c>
      <c r="T334" s="114">
        <f>SUMIFS(CentrepointSourced[Assessed CS - 16-24],CentrepointSourced[Local Authority DQ],ConsolGeog[[#This Row],[County Name]],CentrepointSourced[Year],2014)</f>
        <v>0</v>
      </c>
      <c r="U334" s="114">
        <f>SUMIFS(CentrepointSourced[Assessed CS - 18-24],CentrepointSourced[Local Authority DQ],ConsolGeog[[#This Row],[County Name]],CentrepointSourced[Year],2014)</f>
        <v>0</v>
      </c>
      <c r="V334" s="114">
        <f>IF(ConsolGeog[[#This Row],[LA Type]]="District",SUMIFS(ConsolGeog[population],ConsolGeog[LA Type],"District",ConsolGeog[County Name],ConsolGeog[[#This Row],[County Name]]),IF(ConsolGeog[[#This Row],[LA Type]]="Unitary",ConsolGeog[[#This Row],[population]],0))</f>
        <v>273936</v>
      </c>
      <c r="W334" s="115">
        <f>IF(ConsolGeog[[#This Row],[COUNTY: Sum of districts'' populations '[non additive!']]]=0,0,ConsolGeog[[#This Row],[population]]/ConsolGeog[[#This Row],[COUNTY: Sum of districts'' populations '[non additive!']]])</f>
        <v>1</v>
      </c>
      <c r="X334" s="125">
        <f>ConsolGeog[[#This Row],[COUNTY: Presented CS - 16-17 (2014) '[non additive!']]]*ConsolGeog[[#This Row],[County Stats Distribution Factor]]</f>
        <v>0</v>
      </c>
      <c r="Y334" s="125">
        <f>ConsolGeog[[#This Row],[COUNTY: Presented CS - 16-24 (2014) '[non additive!']]]*ConsolGeog[[#This Row],[County Stats Distribution Factor]]</f>
        <v>0</v>
      </c>
      <c r="Z334" s="125">
        <f>ConsolGeog[[#This Row],[COUNTY: Presented CS - 18-24 (2014) '[non additive!']]]*ConsolGeog[[#This Row],[County Stats Distribution Factor]]</f>
        <v>0</v>
      </c>
      <c r="AA334" s="125">
        <f>ConsolGeog[[#This Row],[COUNTY: Assessed CS - 16-17 (2014) '[non additive!']]]*ConsolGeog[[#This Row],[County Stats Distribution Factor]]</f>
        <v>0</v>
      </c>
      <c r="AB334" s="125">
        <f>ConsolGeog[[#This Row],[COUNTY: Assessed CS - 16-24 (2014) '[non additive!']]]*ConsolGeog[[#This Row],[County Stats Distribution Factor]]</f>
        <v>0</v>
      </c>
      <c r="AC334" s="125">
        <f>ConsolGeog[[#This Row],[COUNTY: Assessed CS - 18-24 (2014) '[non additive!']]]*ConsolGeog[[#This Row],[County Stats Distribution Factor]]</f>
        <v>0</v>
      </c>
      <c r="AD334" s="125" t="str">
        <f>IF(AND(ConsolGeog[[#This Row],[Presented HS - 16-17 (2014)]]+ConsolGeog[[#This Row],[Presented HS - 18-24 (2014)]]&lt;&gt;0,ConsolGeog[[#This Row],[Presented HS - 16-24 (2014)]]&lt;&gt;0),"ERROR","")</f>
        <v/>
      </c>
      <c r="AE334" s="125" t="str">
        <f>IF(AND(ConsolGeog[[#This Row],[Presented CS - 16-17 (2014)]]+ConsolGeog[[#This Row],[Presented CS - 18-24 (2014)]]&lt;&gt;0,ConsolGeog[[#This Row],[Presented CS - 16-24 (2014)]]&lt;&gt;0),"ERROR","")</f>
        <v/>
      </c>
      <c r="AF334" s="125" t="str">
        <f>IF(AND(ConsolGeog[[#This Row],[Assessed HS - 16-17 (2014)]]+ConsolGeog[[#This Row],[Assessed HS - 18-24 (2014)]]&lt;&gt;0,ConsolGeog[[#This Row],[Assessed HS - 16-24 (2014)]]&lt;&gt;0),"ERROR","")</f>
        <v/>
      </c>
      <c r="AG334" s="125" t="str">
        <f>IF(AND(ConsolGeog[[#This Row],[Assessed CS - 16-17 (2014)]]+ConsolGeog[[#This Row],[Assessed CS - 18-24 (2014)]]&lt;&gt;0,ConsolGeog[[#This Row],[Assessed CS - 16-24 (2014)]]&lt;&gt;0),"ERROR","")</f>
        <v/>
      </c>
      <c r="AH33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5" spans="1:35">
      <c r="A335" s="38" t="s">
        <v>393</v>
      </c>
      <c r="B335" s="38" t="s">
        <v>394</v>
      </c>
      <c r="C335" s="38">
        <v>253957</v>
      </c>
      <c r="D335" s="38">
        <v>5598.62</v>
      </c>
      <c r="E335" s="38" t="s">
        <v>393</v>
      </c>
      <c r="F335" s="116">
        <f>IF(ISERROR(MATCH(ConsolGeog[[#This Row],[lad14cd]],CentrepointSourced[2014 ONS Code],0)),1,"")</f>
        <v>1</v>
      </c>
      <c r="G335" s="113" t="str">
        <f>TRIM(IF(ConsolGeog[[#This Row],[Not in Centre Point Sourced?]]=1,INDEX(LKP_MissingLATypesDQ[TYPE],MATCH(ConsolGeog[[#This Row],[lad14cd]],LKP_MissingLATypesDQ[ONS_CODE],0)),INDEX(CentrepointSourced[LA Type DQ],MATCH(ConsolGeog[[#This Row],[lad14cd]],CentrepointSourced[2014 ONS Code],0))))</f>
        <v>Unitary</v>
      </c>
      <c r="H335" s="117" t="str">
        <f>IF(OR(ConsolGeog[[#This Row],[LA Type]]="Unitary",ConsolGeog[[#This Row],[LA Type]]="District"),"England",INDEX(CentrepointSourced[Country],MATCH(ConsolGeog[[#This Row],[lad14cd]],CentrepointSourced[2014 ONS Code],0)))</f>
        <v>England</v>
      </c>
      <c r="I33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Hounslow</v>
      </c>
      <c r="J335" s="114">
        <f>SUMIFS(CentrepointSourced[Presented HS - 16-17],CentrepointSourced[2014 ONS Code],ConsolGeog[[#This Row],[lad14cd]],CentrepointSourced[Year],2014)</f>
        <v>0</v>
      </c>
      <c r="K335" s="114">
        <f>SUMIFS(CentrepointSourced[Presented HS - 16-24],CentrepointSourced[2014 ONS Code],ConsolGeog[[#This Row],[lad14cd]],CentrepointSourced[Year],2014)</f>
        <v>0</v>
      </c>
      <c r="L335" s="114">
        <f>SUMIFS(CentrepointSourced[Presented HS - 18-24],CentrepointSourced[2014 ONS Code],ConsolGeog[[#This Row],[lad14cd]],CentrepointSourced[Year],2014)</f>
        <v>0</v>
      </c>
      <c r="M335" s="114">
        <f>SUMIFS(CentrepointSourced[Assessed HS - 16-17],CentrepointSourced[2014 ONS Code],ConsolGeog[[#This Row],[lad14cd]],CentrepointSourced[Year],2014)</f>
        <v>0</v>
      </c>
      <c r="N335" s="114">
        <f>SUMIFS(CentrepointSourced[Assessed HS - 16-24],CentrepointSourced[2014 ONS Code],ConsolGeog[[#This Row],[lad14cd]],CentrepointSourced[Year],2014)</f>
        <v>0</v>
      </c>
      <c r="O335" s="114">
        <f>SUMIFS(CentrepointSourced[Assessed HS - 18-24],CentrepointSourced[2014 ONS Code],ConsolGeog[[#This Row],[lad14cd]],CentrepointSourced[Year],2014)</f>
        <v>0</v>
      </c>
      <c r="P335" s="114">
        <f>SUMIFS(CentrepointSourced[Presented CS - 16-17],CentrepointSourced[Local Authority DQ],ConsolGeog[[#This Row],[County Name]],CentrepointSourced[Year],2014)</f>
        <v>0</v>
      </c>
      <c r="Q335" s="114">
        <f>SUMIFS(CentrepointSourced[Presented CS - 16-24],CentrepointSourced[Local Authority DQ],ConsolGeog[[#This Row],[County Name]],CentrepointSourced[Year],2014)</f>
        <v>0</v>
      </c>
      <c r="R335" s="114">
        <f>SUMIFS(CentrepointSourced[Presented CS - 18-24],CentrepointSourced[Local Authority DQ],ConsolGeog[[#This Row],[County Name]],CentrepointSourced[Year],2014)</f>
        <v>0</v>
      </c>
      <c r="S335" s="114">
        <f>SUMIFS(CentrepointSourced[Assessed CS - 16-17],CentrepointSourced[Local Authority DQ],ConsolGeog[[#This Row],[County Name]],CentrepointSourced[Year],2014)</f>
        <v>0</v>
      </c>
      <c r="T335" s="114">
        <f>SUMIFS(CentrepointSourced[Assessed CS - 16-24],CentrepointSourced[Local Authority DQ],ConsolGeog[[#This Row],[County Name]],CentrepointSourced[Year],2014)</f>
        <v>0</v>
      </c>
      <c r="U335" s="114">
        <f>SUMIFS(CentrepointSourced[Assessed CS - 18-24],CentrepointSourced[Local Authority DQ],ConsolGeog[[#This Row],[County Name]],CentrepointSourced[Year],2014)</f>
        <v>0</v>
      </c>
      <c r="V335" s="114">
        <f>IF(ConsolGeog[[#This Row],[LA Type]]="District",SUMIFS(ConsolGeog[population],ConsolGeog[LA Type],"District",ConsolGeog[County Name],ConsolGeog[[#This Row],[County Name]]),IF(ConsolGeog[[#This Row],[LA Type]]="Unitary",ConsolGeog[[#This Row],[population]],0))</f>
        <v>253957</v>
      </c>
      <c r="W335" s="115">
        <f>IF(ConsolGeog[[#This Row],[COUNTY: Sum of districts'' populations '[non additive!']]]=0,0,ConsolGeog[[#This Row],[population]]/ConsolGeog[[#This Row],[COUNTY: Sum of districts'' populations '[non additive!']]])</f>
        <v>1</v>
      </c>
      <c r="X335" s="125">
        <f>ConsolGeog[[#This Row],[COUNTY: Presented CS - 16-17 (2014) '[non additive!']]]*ConsolGeog[[#This Row],[County Stats Distribution Factor]]</f>
        <v>0</v>
      </c>
      <c r="Y335" s="125">
        <f>ConsolGeog[[#This Row],[COUNTY: Presented CS - 16-24 (2014) '[non additive!']]]*ConsolGeog[[#This Row],[County Stats Distribution Factor]]</f>
        <v>0</v>
      </c>
      <c r="Z335" s="125">
        <f>ConsolGeog[[#This Row],[COUNTY: Presented CS - 18-24 (2014) '[non additive!']]]*ConsolGeog[[#This Row],[County Stats Distribution Factor]]</f>
        <v>0</v>
      </c>
      <c r="AA335" s="125">
        <f>ConsolGeog[[#This Row],[COUNTY: Assessed CS - 16-17 (2014) '[non additive!']]]*ConsolGeog[[#This Row],[County Stats Distribution Factor]]</f>
        <v>0</v>
      </c>
      <c r="AB335" s="125">
        <f>ConsolGeog[[#This Row],[COUNTY: Assessed CS - 16-24 (2014) '[non additive!']]]*ConsolGeog[[#This Row],[County Stats Distribution Factor]]</f>
        <v>0</v>
      </c>
      <c r="AC335" s="125">
        <f>ConsolGeog[[#This Row],[COUNTY: Assessed CS - 18-24 (2014) '[non additive!']]]*ConsolGeog[[#This Row],[County Stats Distribution Factor]]</f>
        <v>0</v>
      </c>
      <c r="AD335" s="125" t="str">
        <f>IF(AND(ConsolGeog[[#This Row],[Presented HS - 16-17 (2014)]]+ConsolGeog[[#This Row],[Presented HS - 18-24 (2014)]]&lt;&gt;0,ConsolGeog[[#This Row],[Presented HS - 16-24 (2014)]]&lt;&gt;0),"ERROR","")</f>
        <v/>
      </c>
      <c r="AE335" s="125" t="str">
        <f>IF(AND(ConsolGeog[[#This Row],[Presented CS - 16-17 (2014)]]+ConsolGeog[[#This Row],[Presented CS - 18-24 (2014)]]&lt;&gt;0,ConsolGeog[[#This Row],[Presented CS - 16-24 (2014)]]&lt;&gt;0),"ERROR","")</f>
        <v/>
      </c>
      <c r="AF335" s="125" t="str">
        <f>IF(AND(ConsolGeog[[#This Row],[Assessed HS - 16-17 (2014)]]+ConsolGeog[[#This Row],[Assessed HS - 18-24 (2014)]]&lt;&gt;0,ConsolGeog[[#This Row],[Assessed HS - 16-24 (2014)]]&lt;&gt;0),"ERROR","")</f>
        <v/>
      </c>
      <c r="AG335" s="125" t="str">
        <f>IF(AND(ConsolGeog[[#This Row],[Assessed CS - 16-17 (2014)]]+ConsolGeog[[#This Row],[Assessed CS - 18-24 (2014)]]&lt;&gt;0,ConsolGeog[[#This Row],[Assessed CS - 16-24 (2014)]]&lt;&gt;0),"ERROR","")</f>
        <v/>
      </c>
      <c r="AH33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6" spans="1:35" s="35" customFormat="1">
      <c r="A336" s="38" t="s">
        <v>391</v>
      </c>
      <c r="B336" s="38" t="s">
        <v>392</v>
      </c>
      <c r="C336" s="38">
        <v>206125</v>
      </c>
      <c r="D336" s="38">
        <v>1485.95</v>
      </c>
      <c r="E336" s="38" t="s">
        <v>391</v>
      </c>
      <c r="F336" s="112">
        <f>IF(ISERROR(MATCH(ConsolGeog[[#This Row],[lad14cd]],CentrepointSourced[2014 ONS Code],0)),1,"")</f>
        <v>1</v>
      </c>
      <c r="G336" s="113" t="str">
        <f>TRIM(IF(ConsolGeog[[#This Row],[Not in Centre Point Sourced?]]=1,INDEX(LKP_MissingLATypesDQ[TYPE],MATCH(ConsolGeog[[#This Row],[lad14cd]],LKP_MissingLATypesDQ[ONS_CODE],0)),INDEX(CentrepointSourced[LA Type DQ],MATCH(ConsolGeog[[#This Row],[lad14cd]],CentrepointSourced[2014 ONS Code],0))))</f>
        <v>Unitary</v>
      </c>
      <c r="H336" s="113" t="str">
        <f>IF(OR(ConsolGeog[[#This Row],[LA Type]]="Unitary",ConsolGeog[[#This Row],[LA Type]]="District"),"England",INDEX(CentrepointSourced[Country],MATCH(ConsolGeog[[#This Row],[lad14cd]],CentrepointSourced[2014 ONS Code],0)))</f>
        <v>England</v>
      </c>
      <c r="I33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Islington</v>
      </c>
      <c r="J336" s="114">
        <f>SUMIFS(CentrepointSourced[Presented HS - 16-17],CentrepointSourced[2014 ONS Code],ConsolGeog[[#This Row],[lad14cd]],CentrepointSourced[Year],2014)</f>
        <v>0</v>
      </c>
      <c r="K336" s="114">
        <f>SUMIFS(CentrepointSourced[Presented HS - 16-24],CentrepointSourced[2014 ONS Code],ConsolGeog[[#This Row],[lad14cd]],CentrepointSourced[Year],2014)</f>
        <v>0</v>
      </c>
      <c r="L336" s="114">
        <f>SUMIFS(CentrepointSourced[Presented HS - 18-24],CentrepointSourced[2014 ONS Code],ConsolGeog[[#This Row],[lad14cd]],CentrepointSourced[Year],2014)</f>
        <v>0</v>
      </c>
      <c r="M336" s="114">
        <f>SUMIFS(CentrepointSourced[Assessed HS - 16-17],CentrepointSourced[2014 ONS Code],ConsolGeog[[#This Row],[lad14cd]],CentrepointSourced[Year],2014)</f>
        <v>0</v>
      </c>
      <c r="N336" s="114">
        <f>SUMIFS(CentrepointSourced[Assessed HS - 16-24],CentrepointSourced[2014 ONS Code],ConsolGeog[[#This Row],[lad14cd]],CentrepointSourced[Year],2014)</f>
        <v>0</v>
      </c>
      <c r="O336" s="114">
        <f>SUMIFS(CentrepointSourced[Assessed HS - 18-24],CentrepointSourced[2014 ONS Code],ConsolGeog[[#This Row],[lad14cd]],CentrepointSourced[Year],2014)</f>
        <v>0</v>
      </c>
      <c r="P336" s="114">
        <f>SUMIFS(CentrepointSourced[Presented CS - 16-17],CentrepointSourced[Local Authority DQ],ConsolGeog[[#This Row],[County Name]],CentrepointSourced[Year],2014)</f>
        <v>0</v>
      </c>
      <c r="Q336" s="114">
        <f>SUMIFS(CentrepointSourced[Presented CS - 16-24],CentrepointSourced[Local Authority DQ],ConsolGeog[[#This Row],[County Name]],CentrepointSourced[Year],2014)</f>
        <v>0</v>
      </c>
      <c r="R336" s="114">
        <f>SUMIFS(CentrepointSourced[Presented CS - 18-24],CentrepointSourced[Local Authority DQ],ConsolGeog[[#This Row],[County Name]],CentrepointSourced[Year],2014)</f>
        <v>0</v>
      </c>
      <c r="S336" s="114">
        <f>SUMIFS(CentrepointSourced[Assessed CS - 16-17],CentrepointSourced[Local Authority DQ],ConsolGeog[[#This Row],[County Name]],CentrepointSourced[Year],2014)</f>
        <v>0</v>
      </c>
      <c r="T336" s="114">
        <f>SUMIFS(CentrepointSourced[Assessed CS - 16-24],CentrepointSourced[Local Authority DQ],ConsolGeog[[#This Row],[County Name]],CentrepointSourced[Year],2014)</f>
        <v>0</v>
      </c>
      <c r="U336" s="114">
        <f>SUMIFS(CentrepointSourced[Assessed CS - 18-24],CentrepointSourced[Local Authority DQ],ConsolGeog[[#This Row],[County Name]],CentrepointSourced[Year],2014)</f>
        <v>0</v>
      </c>
      <c r="V336" s="114">
        <f>IF(ConsolGeog[[#This Row],[LA Type]]="District",SUMIFS(ConsolGeog[population],ConsolGeog[LA Type],"District",ConsolGeog[County Name],ConsolGeog[[#This Row],[County Name]]),IF(ConsolGeog[[#This Row],[LA Type]]="Unitary",ConsolGeog[[#This Row],[population]],0))</f>
        <v>206125</v>
      </c>
      <c r="W336" s="115">
        <f>IF(ConsolGeog[[#This Row],[COUNTY: Sum of districts'' populations '[non additive!']]]=0,0,ConsolGeog[[#This Row],[population]]/ConsolGeog[[#This Row],[COUNTY: Sum of districts'' populations '[non additive!']]])</f>
        <v>1</v>
      </c>
      <c r="X336" s="125">
        <f>ConsolGeog[[#This Row],[COUNTY: Presented CS - 16-17 (2014) '[non additive!']]]*ConsolGeog[[#This Row],[County Stats Distribution Factor]]</f>
        <v>0</v>
      </c>
      <c r="Y336" s="125">
        <f>ConsolGeog[[#This Row],[COUNTY: Presented CS - 16-24 (2014) '[non additive!']]]*ConsolGeog[[#This Row],[County Stats Distribution Factor]]</f>
        <v>0</v>
      </c>
      <c r="Z336" s="125">
        <f>ConsolGeog[[#This Row],[COUNTY: Presented CS - 18-24 (2014) '[non additive!']]]*ConsolGeog[[#This Row],[County Stats Distribution Factor]]</f>
        <v>0</v>
      </c>
      <c r="AA336" s="125">
        <f>ConsolGeog[[#This Row],[COUNTY: Assessed CS - 16-17 (2014) '[non additive!']]]*ConsolGeog[[#This Row],[County Stats Distribution Factor]]</f>
        <v>0</v>
      </c>
      <c r="AB336" s="125">
        <f>ConsolGeog[[#This Row],[COUNTY: Assessed CS - 16-24 (2014) '[non additive!']]]*ConsolGeog[[#This Row],[County Stats Distribution Factor]]</f>
        <v>0</v>
      </c>
      <c r="AC336" s="125">
        <f>ConsolGeog[[#This Row],[COUNTY: Assessed CS - 18-24 (2014) '[non additive!']]]*ConsolGeog[[#This Row],[County Stats Distribution Factor]]</f>
        <v>0</v>
      </c>
      <c r="AD336" s="125" t="str">
        <f>IF(AND(ConsolGeog[[#This Row],[Presented HS - 16-17 (2014)]]+ConsolGeog[[#This Row],[Presented HS - 18-24 (2014)]]&lt;&gt;0,ConsolGeog[[#This Row],[Presented HS - 16-24 (2014)]]&lt;&gt;0),"ERROR","")</f>
        <v/>
      </c>
      <c r="AE336" s="125" t="str">
        <f>IF(AND(ConsolGeog[[#This Row],[Presented CS - 16-17 (2014)]]+ConsolGeog[[#This Row],[Presented CS - 18-24 (2014)]]&lt;&gt;0,ConsolGeog[[#This Row],[Presented CS - 16-24 (2014)]]&lt;&gt;0),"ERROR","")</f>
        <v/>
      </c>
      <c r="AF336" s="125" t="str">
        <f>IF(AND(ConsolGeog[[#This Row],[Assessed HS - 16-17 (2014)]]+ConsolGeog[[#This Row],[Assessed HS - 18-24 (2014)]]&lt;&gt;0,ConsolGeog[[#This Row],[Assessed HS - 16-24 (2014)]]&lt;&gt;0),"ERROR","")</f>
        <v/>
      </c>
      <c r="AG336" s="125" t="str">
        <f>IF(AND(ConsolGeog[[#This Row],[Assessed CS - 16-17 (2014)]]+ConsolGeog[[#This Row],[Assessed CS - 18-24 (2014)]]&lt;&gt;0,ConsolGeog[[#This Row],[Assessed CS - 16-24 (2014)]]&lt;&gt;0),"ERROR","")</f>
        <v/>
      </c>
      <c r="AH33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7" spans="1:35" s="35" customFormat="1">
      <c r="A337" s="38" t="s">
        <v>389</v>
      </c>
      <c r="B337" s="38" t="s">
        <v>390</v>
      </c>
      <c r="C337" s="38">
        <v>158649</v>
      </c>
      <c r="D337" s="38">
        <v>1212.95</v>
      </c>
      <c r="E337" s="38" t="s">
        <v>389</v>
      </c>
      <c r="F337" s="112" t="str">
        <f>IF(ISERROR(MATCH(ConsolGeog[[#This Row],[lad14cd]],CentrepointSourced[2014 ONS Code],0)),1,"")</f>
        <v/>
      </c>
      <c r="G337" s="113" t="str">
        <f>TRIM(IF(ConsolGeog[[#This Row],[Not in Centre Point Sourced?]]=1,INDEX(LKP_MissingLATypesDQ[TYPE],MATCH(ConsolGeog[[#This Row],[lad14cd]],LKP_MissingLATypesDQ[ONS_CODE],0)),INDEX(CentrepointSourced[LA Type DQ],MATCH(ConsolGeog[[#This Row],[lad14cd]],CentrepointSourced[2014 ONS Code],0))))</f>
        <v>Unitary</v>
      </c>
      <c r="H337" s="113" t="str">
        <f>IF(OR(ConsolGeog[[#This Row],[LA Type]]="Unitary",ConsolGeog[[#This Row],[LA Type]]="District"),"England",INDEX(CentrepointSourced[Country],MATCH(ConsolGeog[[#This Row],[lad14cd]],CentrepointSourced[2014 ONS Code],0)))</f>
        <v>England</v>
      </c>
      <c r="I33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Kensington and Chelsea</v>
      </c>
      <c r="J337" s="114">
        <f>SUMIFS(CentrepointSourced[Presented HS - 16-17],CentrepointSourced[2014 ONS Code],ConsolGeog[[#This Row],[lad14cd]],CentrepointSourced[Year],2014)</f>
        <v>1</v>
      </c>
      <c r="K337" s="114">
        <f>SUMIFS(CentrepointSourced[Presented HS - 16-24],CentrepointSourced[2014 ONS Code],ConsolGeog[[#This Row],[lad14cd]],CentrepointSourced[Year],2014)</f>
        <v>0</v>
      </c>
      <c r="L337" s="114">
        <f>SUMIFS(CentrepointSourced[Presented HS - 18-24],CentrepointSourced[2014 ONS Code],ConsolGeog[[#This Row],[lad14cd]],CentrepointSourced[Year],2014)</f>
        <v>242</v>
      </c>
      <c r="M337" s="114">
        <f>SUMIFS(CentrepointSourced[Assessed HS - 16-17],CentrepointSourced[2014 ONS Code],ConsolGeog[[#This Row],[lad14cd]],CentrepointSourced[Year],2014)</f>
        <v>1</v>
      </c>
      <c r="N337" s="114">
        <f>SUMIFS(CentrepointSourced[Assessed HS - 16-24],CentrepointSourced[2014 ONS Code],ConsolGeog[[#This Row],[lad14cd]],CentrepointSourced[Year],2014)</f>
        <v>0</v>
      </c>
      <c r="O337" s="114">
        <f>SUMIFS(CentrepointSourced[Assessed HS - 18-24],CentrepointSourced[2014 ONS Code],ConsolGeog[[#This Row],[lad14cd]],CentrepointSourced[Year],2014)</f>
        <v>242</v>
      </c>
      <c r="P337" s="114">
        <f>SUMIFS(CentrepointSourced[Presented CS - 16-17],CentrepointSourced[Local Authority DQ],ConsolGeog[[#This Row],[County Name]],CentrepointSourced[Year],2014)</f>
        <v>0</v>
      </c>
      <c r="Q337" s="114">
        <f>SUMIFS(CentrepointSourced[Presented CS - 16-24],CentrepointSourced[Local Authority DQ],ConsolGeog[[#This Row],[County Name]],CentrepointSourced[Year],2014)</f>
        <v>0</v>
      </c>
      <c r="R337" s="114">
        <f>SUMIFS(CentrepointSourced[Presented CS - 18-24],CentrepointSourced[Local Authority DQ],ConsolGeog[[#This Row],[County Name]],CentrepointSourced[Year],2014)</f>
        <v>0</v>
      </c>
      <c r="S337" s="114">
        <f>SUMIFS(CentrepointSourced[Assessed CS - 16-17],CentrepointSourced[Local Authority DQ],ConsolGeog[[#This Row],[County Name]],CentrepointSourced[Year],2014)</f>
        <v>0</v>
      </c>
      <c r="T337" s="114">
        <f>SUMIFS(CentrepointSourced[Assessed CS - 16-24],CentrepointSourced[Local Authority DQ],ConsolGeog[[#This Row],[County Name]],CentrepointSourced[Year],2014)</f>
        <v>0</v>
      </c>
      <c r="U337" s="114">
        <f>SUMIFS(CentrepointSourced[Assessed CS - 18-24],CentrepointSourced[Local Authority DQ],ConsolGeog[[#This Row],[County Name]],CentrepointSourced[Year],2014)</f>
        <v>0</v>
      </c>
      <c r="V337" s="114">
        <f>IF(ConsolGeog[[#This Row],[LA Type]]="District",SUMIFS(ConsolGeog[population],ConsolGeog[LA Type],"District",ConsolGeog[County Name],ConsolGeog[[#This Row],[County Name]]),IF(ConsolGeog[[#This Row],[LA Type]]="Unitary",ConsolGeog[[#This Row],[population]],0))</f>
        <v>158649</v>
      </c>
      <c r="W337" s="115">
        <f>IF(ConsolGeog[[#This Row],[COUNTY: Sum of districts'' populations '[non additive!']]]=0,0,ConsolGeog[[#This Row],[population]]/ConsolGeog[[#This Row],[COUNTY: Sum of districts'' populations '[non additive!']]])</f>
        <v>1</v>
      </c>
      <c r="X337" s="125">
        <f>ConsolGeog[[#This Row],[COUNTY: Presented CS - 16-17 (2014) '[non additive!']]]*ConsolGeog[[#This Row],[County Stats Distribution Factor]]</f>
        <v>0</v>
      </c>
      <c r="Y337" s="125">
        <f>ConsolGeog[[#This Row],[COUNTY: Presented CS - 16-24 (2014) '[non additive!']]]*ConsolGeog[[#This Row],[County Stats Distribution Factor]]</f>
        <v>0</v>
      </c>
      <c r="Z337" s="125">
        <f>ConsolGeog[[#This Row],[COUNTY: Presented CS - 18-24 (2014) '[non additive!']]]*ConsolGeog[[#This Row],[County Stats Distribution Factor]]</f>
        <v>0</v>
      </c>
      <c r="AA337" s="125">
        <f>ConsolGeog[[#This Row],[COUNTY: Assessed CS - 16-17 (2014) '[non additive!']]]*ConsolGeog[[#This Row],[County Stats Distribution Factor]]</f>
        <v>0</v>
      </c>
      <c r="AB337" s="125">
        <f>ConsolGeog[[#This Row],[COUNTY: Assessed CS - 16-24 (2014) '[non additive!']]]*ConsolGeog[[#This Row],[County Stats Distribution Factor]]</f>
        <v>0</v>
      </c>
      <c r="AC337" s="125">
        <f>ConsolGeog[[#This Row],[COUNTY: Assessed CS - 18-24 (2014) '[non additive!']]]*ConsolGeog[[#This Row],[County Stats Distribution Factor]]</f>
        <v>0</v>
      </c>
      <c r="AD337" s="125" t="str">
        <f>IF(AND(ConsolGeog[[#This Row],[Presented HS - 16-17 (2014)]]+ConsolGeog[[#This Row],[Presented HS - 18-24 (2014)]]&lt;&gt;0,ConsolGeog[[#This Row],[Presented HS - 16-24 (2014)]]&lt;&gt;0),"ERROR","")</f>
        <v/>
      </c>
      <c r="AE337" s="125" t="str">
        <f>IF(AND(ConsolGeog[[#This Row],[Presented CS - 16-17 (2014)]]+ConsolGeog[[#This Row],[Presented CS - 18-24 (2014)]]&lt;&gt;0,ConsolGeog[[#This Row],[Presented CS - 16-24 (2014)]]&lt;&gt;0),"ERROR","")</f>
        <v/>
      </c>
      <c r="AF337" s="125" t="str">
        <f>IF(AND(ConsolGeog[[#This Row],[Assessed HS - 16-17 (2014)]]+ConsolGeog[[#This Row],[Assessed HS - 18-24 (2014)]]&lt;&gt;0,ConsolGeog[[#This Row],[Assessed HS - 16-24 (2014)]]&lt;&gt;0),"ERROR","")</f>
        <v/>
      </c>
      <c r="AG337" s="125" t="str">
        <f>IF(AND(ConsolGeog[[#This Row],[Assessed CS - 16-17 (2014)]]+ConsolGeog[[#This Row],[Assessed CS - 18-24 (2014)]]&lt;&gt;0,ConsolGeog[[#This Row],[Assessed CS - 16-24 (2014)]]&lt;&gt;0),"ERROR","")</f>
        <v/>
      </c>
      <c r="AH33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8" spans="1:35">
      <c r="A338" s="38" t="s">
        <v>387</v>
      </c>
      <c r="B338" s="38" t="s">
        <v>388</v>
      </c>
      <c r="C338" s="38">
        <v>275885</v>
      </c>
      <c r="D338" s="38">
        <v>3514.54</v>
      </c>
      <c r="E338" s="38" t="s">
        <v>387</v>
      </c>
      <c r="F338" s="116">
        <f>IF(ISERROR(MATCH(ConsolGeog[[#This Row],[lad14cd]],CentrepointSourced[2014 ONS Code],0)),1,"")</f>
        <v>1</v>
      </c>
      <c r="G338" s="113" t="str">
        <f>TRIM(IF(ConsolGeog[[#This Row],[Not in Centre Point Sourced?]]=1,INDEX(LKP_MissingLATypesDQ[TYPE],MATCH(ConsolGeog[[#This Row],[lad14cd]],LKP_MissingLATypesDQ[ONS_CODE],0)),INDEX(CentrepointSourced[LA Type DQ],MATCH(ConsolGeog[[#This Row],[lad14cd]],CentrepointSourced[2014 ONS Code],0))))</f>
        <v>Unitary</v>
      </c>
      <c r="H338" s="117" t="str">
        <f>IF(OR(ConsolGeog[[#This Row],[LA Type]]="Unitary",ConsolGeog[[#This Row],[LA Type]]="District"),"England",INDEX(CentrepointSourced[Country],MATCH(ConsolGeog[[#This Row],[lad14cd]],CentrepointSourced[2014 ONS Code],0)))</f>
        <v>England</v>
      </c>
      <c r="I33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Lewisham</v>
      </c>
      <c r="J338" s="114">
        <f>SUMIFS(CentrepointSourced[Presented HS - 16-17],CentrepointSourced[2014 ONS Code],ConsolGeog[[#This Row],[lad14cd]],CentrepointSourced[Year],2014)</f>
        <v>0</v>
      </c>
      <c r="K338" s="114">
        <f>SUMIFS(CentrepointSourced[Presented HS - 16-24],CentrepointSourced[2014 ONS Code],ConsolGeog[[#This Row],[lad14cd]],CentrepointSourced[Year],2014)</f>
        <v>0</v>
      </c>
      <c r="L338" s="114">
        <f>SUMIFS(CentrepointSourced[Presented HS - 18-24],CentrepointSourced[2014 ONS Code],ConsolGeog[[#This Row],[lad14cd]],CentrepointSourced[Year],2014)</f>
        <v>0</v>
      </c>
      <c r="M338" s="114">
        <f>SUMIFS(CentrepointSourced[Assessed HS - 16-17],CentrepointSourced[2014 ONS Code],ConsolGeog[[#This Row],[lad14cd]],CentrepointSourced[Year],2014)</f>
        <v>0</v>
      </c>
      <c r="N338" s="114">
        <f>SUMIFS(CentrepointSourced[Assessed HS - 16-24],CentrepointSourced[2014 ONS Code],ConsolGeog[[#This Row],[lad14cd]],CentrepointSourced[Year],2014)</f>
        <v>0</v>
      </c>
      <c r="O338" s="114">
        <f>SUMIFS(CentrepointSourced[Assessed HS - 18-24],CentrepointSourced[2014 ONS Code],ConsolGeog[[#This Row],[lad14cd]],CentrepointSourced[Year],2014)</f>
        <v>0</v>
      </c>
      <c r="P338" s="114">
        <f>SUMIFS(CentrepointSourced[Presented CS - 16-17],CentrepointSourced[Local Authority DQ],ConsolGeog[[#This Row],[County Name]],CentrepointSourced[Year],2014)</f>
        <v>0</v>
      </c>
      <c r="Q338" s="114">
        <f>SUMIFS(CentrepointSourced[Presented CS - 16-24],CentrepointSourced[Local Authority DQ],ConsolGeog[[#This Row],[County Name]],CentrepointSourced[Year],2014)</f>
        <v>0</v>
      </c>
      <c r="R338" s="114">
        <f>SUMIFS(CentrepointSourced[Presented CS - 18-24],CentrepointSourced[Local Authority DQ],ConsolGeog[[#This Row],[County Name]],CentrepointSourced[Year],2014)</f>
        <v>0</v>
      </c>
      <c r="S338" s="114">
        <f>SUMIFS(CentrepointSourced[Assessed CS - 16-17],CentrepointSourced[Local Authority DQ],ConsolGeog[[#This Row],[County Name]],CentrepointSourced[Year],2014)</f>
        <v>0</v>
      </c>
      <c r="T338" s="114">
        <f>SUMIFS(CentrepointSourced[Assessed CS - 16-24],CentrepointSourced[Local Authority DQ],ConsolGeog[[#This Row],[County Name]],CentrepointSourced[Year],2014)</f>
        <v>0</v>
      </c>
      <c r="U338" s="114">
        <f>SUMIFS(CentrepointSourced[Assessed CS - 18-24],CentrepointSourced[Local Authority DQ],ConsolGeog[[#This Row],[County Name]],CentrepointSourced[Year],2014)</f>
        <v>0</v>
      </c>
      <c r="V338" s="114">
        <f>IF(ConsolGeog[[#This Row],[LA Type]]="District",SUMIFS(ConsolGeog[population],ConsolGeog[LA Type],"District",ConsolGeog[County Name],ConsolGeog[[#This Row],[County Name]]),IF(ConsolGeog[[#This Row],[LA Type]]="Unitary",ConsolGeog[[#This Row],[population]],0))</f>
        <v>275885</v>
      </c>
      <c r="W338" s="115">
        <f>IF(ConsolGeog[[#This Row],[COUNTY: Sum of districts'' populations '[non additive!']]]=0,0,ConsolGeog[[#This Row],[population]]/ConsolGeog[[#This Row],[COUNTY: Sum of districts'' populations '[non additive!']]])</f>
        <v>1</v>
      </c>
      <c r="X338" s="125">
        <f>ConsolGeog[[#This Row],[COUNTY: Presented CS - 16-17 (2014) '[non additive!']]]*ConsolGeog[[#This Row],[County Stats Distribution Factor]]</f>
        <v>0</v>
      </c>
      <c r="Y338" s="125">
        <f>ConsolGeog[[#This Row],[COUNTY: Presented CS - 16-24 (2014) '[non additive!']]]*ConsolGeog[[#This Row],[County Stats Distribution Factor]]</f>
        <v>0</v>
      </c>
      <c r="Z338" s="125">
        <f>ConsolGeog[[#This Row],[COUNTY: Presented CS - 18-24 (2014) '[non additive!']]]*ConsolGeog[[#This Row],[County Stats Distribution Factor]]</f>
        <v>0</v>
      </c>
      <c r="AA338" s="125">
        <f>ConsolGeog[[#This Row],[COUNTY: Assessed CS - 16-17 (2014) '[non additive!']]]*ConsolGeog[[#This Row],[County Stats Distribution Factor]]</f>
        <v>0</v>
      </c>
      <c r="AB338" s="125">
        <f>ConsolGeog[[#This Row],[COUNTY: Assessed CS - 16-24 (2014) '[non additive!']]]*ConsolGeog[[#This Row],[County Stats Distribution Factor]]</f>
        <v>0</v>
      </c>
      <c r="AC338" s="125">
        <f>ConsolGeog[[#This Row],[COUNTY: Assessed CS - 18-24 (2014) '[non additive!']]]*ConsolGeog[[#This Row],[County Stats Distribution Factor]]</f>
        <v>0</v>
      </c>
      <c r="AD338" s="125" t="str">
        <f>IF(AND(ConsolGeog[[#This Row],[Presented HS - 16-17 (2014)]]+ConsolGeog[[#This Row],[Presented HS - 18-24 (2014)]]&lt;&gt;0,ConsolGeog[[#This Row],[Presented HS - 16-24 (2014)]]&lt;&gt;0),"ERROR","")</f>
        <v/>
      </c>
      <c r="AE338" s="125" t="str">
        <f>IF(AND(ConsolGeog[[#This Row],[Presented CS - 16-17 (2014)]]+ConsolGeog[[#This Row],[Presented CS - 18-24 (2014)]]&lt;&gt;0,ConsolGeog[[#This Row],[Presented CS - 16-24 (2014)]]&lt;&gt;0),"ERROR","")</f>
        <v/>
      </c>
      <c r="AF338" s="125" t="str">
        <f>IF(AND(ConsolGeog[[#This Row],[Assessed HS - 16-17 (2014)]]+ConsolGeog[[#This Row],[Assessed HS - 18-24 (2014)]]&lt;&gt;0,ConsolGeog[[#This Row],[Assessed HS - 16-24 (2014)]]&lt;&gt;0),"ERROR","")</f>
        <v/>
      </c>
      <c r="AG338" s="125" t="str">
        <f>IF(AND(ConsolGeog[[#This Row],[Assessed CS - 16-17 (2014)]]+ConsolGeog[[#This Row],[Assessed CS - 18-24 (2014)]]&lt;&gt;0,ConsolGeog[[#This Row],[Assessed CS - 16-24 (2014)]]&lt;&gt;0),"ERROR","")</f>
        <v/>
      </c>
      <c r="AH33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39" spans="1:35">
      <c r="A339" s="38" t="s">
        <v>385</v>
      </c>
      <c r="B339" s="38" t="s">
        <v>386</v>
      </c>
      <c r="C339" s="38">
        <v>199693</v>
      </c>
      <c r="D339" s="38">
        <v>3760.87</v>
      </c>
      <c r="E339" s="38" t="s">
        <v>385</v>
      </c>
      <c r="F339" s="116">
        <f>IF(ISERROR(MATCH(ConsolGeog[[#This Row],[lad14cd]],CentrepointSourced[2014 ONS Code],0)),1,"")</f>
        <v>1</v>
      </c>
      <c r="G339" s="113" t="str">
        <f>TRIM(IF(ConsolGeog[[#This Row],[Not in Centre Point Sourced?]]=1,INDEX(LKP_MissingLATypesDQ[TYPE],MATCH(ConsolGeog[[#This Row],[lad14cd]],LKP_MissingLATypesDQ[ONS_CODE],0)),INDEX(CentrepointSourced[LA Type DQ],MATCH(ConsolGeog[[#This Row],[lad14cd]],CentrepointSourced[2014 ONS Code],0))))</f>
        <v>Unitary</v>
      </c>
      <c r="H339" s="117" t="str">
        <f>IF(OR(ConsolGeog[[#This Row],[LA Type]]="Unitary",ConsolGeog[[#This Row],[LA Type]]="District"),"England",INDEX(CentrepointSourced[Country],MATCH(ConsolGeog[[#This Row],[lad14cd]],CentrepointSourced[2014 ONS Code],0)))</f>
        <v>England</v>
      </c>
      <c r="I33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Merton</v>
      </c>
      <c r="J339" s="114">
        <f>SUMIFS(CentrepointSourced[Presented HS - 16-17],CentrepointSourced[2014 ONS Code],ConsolGeog[[#This Row],[lad14cd]],CentrepointSourced[Year],2014)</f>
        <v>0</v>
      </c>
      <c r="K339" s="114">
        <f>SUMIFS(CentrepointSourced[Presented HS - 16-24],CentrepointSourced[2014 ONS Code],ConsolGeog[[#This Row],[lad14cd]],CentrepointSourced[Year],2014)</f>
        <v>0</v>
      </c>
      <c r="L339" s="114">
        <f>SUMIFS(CentrepointSourced[Presented HS - 18-24],CentrepointSourced[2014 ONS Code],ConsolGeog[[#This Row],[lad14cd]],CentrepointSourced[Year],2014)</f>
        <v>0</v>
      </c>
      <c r="M339" s="114">
        <f>SUMIFS(CentrepointSourced[Assessed HS - 16-17],CentrepointSourced[2014 ONS Code],ConsolGeog[[#This Row],[lad14cd]],CentrepointSourced[Year],2014)</f>
        <v>0</v>
      </c>
      <c r="N339" s="114">
        <f>SUMIFS(CentrepointSourced[Assessed HS - 16-24],CentrepointSourced[2014 ONS Code],ConsolGeog[[#This Row],[lad14cd]],CentrepointSourced[Year],2014)</f>
        <v>0</v>
      </c>
      <c r="O339" s="114">
        <f>SUMIFS(CentrepointSourced[Assessed HS - 18-24],CentrepointSourced[2014 ONS Code],ConsolGeog[[#This Row],[lad14cd]],CentrepointSourced[Year],2014)</f>
        <v>0</v>
      </c>
      <c r="P339" s="114">
        <f>SUMIFS(CentrepointSourced[Presented CS - 16-17],CentrepointSourced[Local Authority DQ],ConsolGeog[[#This Row],[County Name]],CentrepointSourced[Year],2014)</f>
        <v>0</v>
      </c>
      <c r="Q339" s="114">
        <f>SUMIFS(CentrepointSourced[Presented CS - 16-24],CentrepointSourced[Local Authority DQ],ConsolGeog[[#This Row],[County Name]],CentrepointSourced[Year],2014)</f>
        <v>0</v>
      </c>
      <c r="R339" s="114">
        <f>SUMIFS(CentrepointSourced[Presented CS - 18-24],CentrepointSourced[Local Authority DQ],ConsolGeog[[#This Row],[County Name]],CentrepointSourced[Year],2014)</f>
        <v>0</v>
      </c>
      <c r="S339" s="114">
        <f>SUMIFS(CentrepointSourced[Assessed CS - 16-17],CentrepointSourced[Local Authority DQ],ConsolGeog[[#This Row],[County Name]],CentrepointSourced[Year],2014)</f>
        <v>0</v>
      </c>
      <c r="T339" s="114">
        <f>SUMIFS(CentrepointSourced[Assessed CS - 16-24],CentrepointSourced[Local Authority DQ],ConsolGeog[[#This Row],[County Name]],CentrepointSourced[Year],2014)</f>
        <v>0</v>
      </c>
      <c r="U339" s="114">
        <f>SUMIFS(CentrepointSourced[Assessed CS - 18-24],CentrepointSourced[Local Authority DQ],ConsolGeog[[#This Row],[County Name]],CentrepointSourced[Year],2014)</f>
        <v>0</v>
      </c>
      <c r="V339" s="114">
        <f>IF(ConsolGeog[[#This Row],[LA Type]]="District",SUMIFS(ConsolGeog[population],ConsolGeog[LA Type],"District",ConsolGeog[County Name],ConsolGeog[[#This Row],[County Name]]),IF(ConsolGeog[[#This Row],[LA Type]]="Unitary",ConsolGeog[[#This Row],[population]],0))</f>
        <v>199693</v>
      </c>
      <c r="W339" s="115">
        <f>IF(ConsolGeog[[#This Row],[COUNTY: Sum of districts'' populations '[non additive!']]]=0,0,ConsolGeog[[#This Row],[population]]/ConsolGeog[[#This Row],[COUNTY: Sum of districts'' populations '[non additive!']]])</f>
        <v>1</v>
      </c>
      <c r="X339" s="125">
        <f>ConsolGeog[[#This Row],[COUNTY: Presented CS - 16-17 (2014) '[non additive!']]]*ConsolGeog[[#This Row],[County Stats Distribution Factor]]</f>
        <v>0</v>
      </c>
      <c r="Y339" s="125">
        <f>ConsolGeog[[#This Row],[COUNTY: Presented CS - 16-24 (2014) '[non additive!']]]*ConsolGeog[[#This Row],[County Stats Distribution Factor]]</f>
        <v>0</v>
      </c>
      <c r="Z339" s="125">
        <f>ConsolGeog[[#This Row],[COUNTY: Presented CS - 18-24 (2014) '[non additive!']]]*ConsolGeog[[#This Row],[County Stats Distribution Factor]]</f>
        <v>0</v>
      </c>
      <c r="AA339" s="125">
        <f>ConsolGeog[[#This Row],[COUNTY: Assessed CS - 16-17 (2014) '[non additive!']]]*ConsolGeog[[#This Row],[County Stats Distribution Factor]]</f>
        <v>0</v>
      </c>
      <c r="AB339" s="125">
        <f>ConsolGeog[[#This Row],[COUNTY: Assessed CS - 16-24 (2014) '[non additive!']]]*ConsolGeog[[#This Row],[County Stats Distribution Factor]]</f>
        <v>0</v>
      </c>
      <c r="AC339" s="125">
        <f>ConsolGeog[[#This Row],[COUNTY: Assessed CS - 18-24 (2014) '[non additive!']]]*ConsolGeog[[#This Row],[County Stats Distribution Factor]]</f>
        <v>0</v>
      </c>
      <c r="AD339" s="125" t="str">
        <f>IF(AND(ConsolGeog[[#This Row],[Presented HS - 16-17 (2014)]]+ConsolGeog[[#This Row],[Presented HS - 18-24 (2014)]]&lt;&gt;0,ConsolGeog[[#This Row],[Presented HS - 16-24 (2014)]]&lt;&gt;0),"ERROR","")</f>
        <v/>
      </c>
      <c r="AE339" s="125" t="str">
        <f>IF(AND(ConsolGeog[[#This Row],[Presented CS - 16-17 (2014)]]+ConsolGeog[[#This Row],[Presented CS - 18-24 (2014)]]&lt;&gt;0,ConsolGeog[[#This Row],[Presented CS - 16-24 (2014)]]&lt;&gt;0),"ERROR","")</f>
        <v/>
      </c>
      <c r="AF339" s="125" t="str">
        <f>IF(AND(ConsolGeog[[#This Row],[Assessed HS - 16-17 (2014)]]+ConsolGeog[[#This Row],[Assessed HS - 18-24 (2014)]]&lt;&gt;0,ConsolGeog[[#This Row],[Assessed HS - 16-24 (2014)]]&lt;&gt;0),"ERROR","")</f>
        <v/>
      </c>
      <c r="AG339" s="125" t="str">
        <f>IF(AND(ConsolGeog[[#This Row],[Assessed CS - 16-17 (2014)]]+ConsolGeog[[#This Row],[Assessed CS - 18-24 (2014)]]&lt;&gt;0,ConsolGeog[[#This Row],[Assessed CS - 16-24 (2014)]]&lt;&gt;0),"ERROR","")</f>
        <v/>
      </c>
      <c r="AH33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3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0" spans="1:35" s="35" customFormat="1">
      <c r="A340" s="38" t="s">
        <v>383</v>
      </c>
      <c r="B340" s="38" t="s">
        <v>384</v>
      </c>
      <c r="C340" s="38">
        <v>278970</v>
      </c>
      <c r="D340" s="38">
        <v>5641.14</v>
      </c>
      <c r="E340" s="38" t="s">
        <v>383</v>
      </c>
      <c r="F340" s="112">
        <f>IF(ISERROR(MATCH(ConsolGeog[[#This Row],[lad14cd]],CentrepointSourced[2014 ONS Code],0)),1,"")</f>
        <v>1</v>
      </c>
      <c r="G340" s="113" t="str">
        <f>TRIM(IF(ConsolGeog[[#This Row],[Not in Centre Point Sourced?]]=1,INDEX(LKP_MissingLATypesDQ[TYPE],MATCH(ConsolGeog[[#This Row],[lad14cd]],LKP_MissingLATypesDQ[ONS_CODE],0)),INDEX(CentrepointSourced[LA Type DQ],MATCH(ConsolGeog[[#This Row],[lad14cd]],CentrepointSourced[2014 ONS Code],0))))</f>
        <v>Unitary</v>
      </c>
      <c r="H340" s="113" t="str">
        <f>IF(OR(ConsolGeog[[#This Row],[LA Type]]="Unitary",ConsolGeog[[#This Row],[LA Type]]="District"),"England",INDEX(CentrepointSourced[Country],MATCH(ConsolGeog[[#This Row],[lad14cd]],CentrepointSourced[2014 ONS Code],0)))</f>
        <v>England</v>
      </c>
      <c r="I34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Redbridge</v>
      </c>
      <c r="J340" s="114">
        <f>SUMIFS(CentrepointSourced[Presented HS - 16-17],CentrepointSourced[2014 ONS Code],ConsolGeog[[#This Row],[lad14cd]],CentrepointSourced[Year],2014)</f>
        <v>0</v>
      </c>
      <c r="K340" s="114">
        <f>SUMIFS(CentrepointSourced[Presented HS - 16-24],CentrepointSourced[2014 ONS Code],ConsolGeog[[#This Row],[lad14cd]],CentrepointSourced[Year],2014)</f>
        <v>0</v>
      </c>
      <c r="L340" s="114">
        <f>SUMIFS(CentrepointSourced[Presented HS - 18-24],CentrepointSourced[2014 ONS Code],ConsolGeog[[#This Row],[lad14cd]],CentrepointSourced[Year],2014)</f>
        <v>0</v>
      </c>
      <c r="M340" s="114">
        <f>SUMIFS(CentrepointSourced[Assessed HS - 16-17],CentrepointSourced[2014 ONS Code],ConsolGeog[[#This Row],[lad14cd]],CentrepointSourced[Year],2014)</f>
        <v>0</v>
      </c>
      <c r="N340" s="114">
        <f>SUMIFS(CentrepointSourced[Assessed HS - 16-24],CentrepointSourced[2014 ONS Code],ConsolGeog[[#This Row],[lad14cd]],CentrepointSourced[Year],2014)</f>
        <v>0</v>
      </c>
      <c r="O340" s="114">
        <f>SUMIFS(CentrepointSourced[Assessed HS - 18-24],CentrepointSourced[2014 ONS Code],ConsolGeog[[#This Row],[lad14cd]],CentrepointSourced[Year],2014)</f>
        <v>0</v>
      </c>
      <c r="P340" s="114">
        <f>SUMIFS(CentrepointSourced[Presented CS - 16-17],CentrepointSourced[Local Authority DQ],ConsolGeog[[#This Row],[County Name]],CentrepointSourced[Year],2014)</f>
        <v>0</v>
      </c>
      <c r="Q340" s="114">
        <f>SUMIFS(CentrepointSourced[Presented CS - 16-24],CentrepointSourced[Local Authority DQ],ConsolGeog[[#This Row],[County Name]],CentrepointSourced[Year],2014)</f>
        <v>0</v>
      </c>
      <c r="R340" s="114">
        <f>SUMIFS(CentrepointSourced[Presented CS - 18-24],CentrepointSourced[Local Authority DQ],ConsolGeog[[#This Row],[County Name]],CentrepointSourced[Year],2014)</f>
        <v>0</v>
      </c>
      <c r="S340" s="114">
        <f>SUMIFS(CentrepointSourced[Assessed CS - 16-17],CentrepointSourced[Local Authority DQ],ConsolGeog[[#This Row],[County Name]],CentrepointSourced[Year],2014)</f>
        <v>0</v>
      </c>
      <c r="T340" s="114">
        <f>SUMIFS(CentrepointSourced[Assessed CS - 16-24],CentrepointSourced[Local Authority DQ],ConsolGeog[[#This Row],[County Name]],CentrepointSourced[Year],2014)</f>
        <v>0</v>
      </c>
      <c r="U340" s="114">
        <f>SUMIFS(CentrepointSourced[Assessed CS - 18-24],CentrepointSourced[Local Authority DQ],ConsolGeog[[#This Row],[County Name]],CentrepointSourced[Year],2014)</f>
        <v>0</v>
      </c>
      <c r="V340" s="114">
        <f>IF(ConsolGeog[[#This Row],[LA Type]]="District",SUMIFS(ConsolGeog[population],ConsolGeog[LA Type],"District",ConsolGeog[County Name],ConsolGeog[[#This Row],[County Name]]),IF(ConsolGeog[[#This Row],[LA Type]]="Unitary",ConsolGeog[[#This Row],[population]],0))</f>
        <v>278970</v>
      </c>
      <c r="W340" s="115">
        <f>IF(ConsolGeog[[#This Row],[COUNTY: Sum of districts'' populations '[non additive!']]]=0,0,ConsolGeog[[#This Row],[population]]/ConsolGeog[[#This Row],[COUNTY: Sum of districts'' populations '[non additive!']]])</f>
        <v>1</v>
      </c>
      <c r="X340" s="125">
        <f>ConsolGeog[[#This Row],[COUNTY: Presented CS - 16-17 (2014) '[non additive!']]]*ConsolGeog[[#This Row],[County Stats Distribution Factor]]</f>
        <v>0</v>
      </c>
      <c r="Y340" s="125">
        <f>ConsolGeog[[#This Row],[COUNTY: Presented CS - 16-24 (2014) '[non additive!']]]*ConsolGeog[[#This Row],[County Stats Distribution Factor]]</f>
        <v>0</v>
      </c>
      <c r="Z340" s="125">
        <f>ConsolGeog[[#This Row],[COUNTY: Presented CS - 18-24 (2014) '[non additive!']]]*ConsolGeog[[#This Row],[County Stats Distribution Factor]]</f>
        <v>0</v>
      </c>
      <c r="AA340" s="125">
        <f>ConsolGeog[[#This Row],[COUNTY: Assessed CS - 16-17 (2014) '[non additive!']]]*ConsolGeog[[#This Row],[County Stats Distribution Factor]]</f>
        <v>0</v>
      </c>
      <c r="AB340" s="125">
        <f>ConsolGeog[[#This Row],[COUNTY: Assessed CS - 16-24 (2014) '[non additive!']]]*ConsolGeog[[#This Row],[County Stats Distribution Factor]]</f>
        <v>0</v>
      </c>
      <c r="AC340" s="125">
        <f>ConsolGeog[[#This Row],[COUNTY: Assessed CS - 18-24 (2014) '[non additive!']]]*ConsolGeog[[#This Row],[County Stats Distribution Factor]]</f>
        <v>0</v>
      </c>
      <c r="AD340" s="125" t="str">
        <f>IF(AND(ConsolGeog[[#This Row],[Presented HS - 16-17 (2014)]]+ConsolGeog[[#This Row],[Presented HS - 18-24 (2014)]]&lt;&gt;0,ConsolGeog[[#This Row],[Presented HS - 16-24 (2014)]]&lt;&gt;0),"ERROR","")</f>
        <v/>
      </c>
      <c r="AE340" s="125" t="str">
        <f>IF(AND(ConsolGeog[[#This Row],[Presented CS - 16-17 (2014)]]+ConsolGeog[[#This Row],[Presented CS - 18-24 (2014)]]&lt;&gt;0,ConsolGeog[[#This Row],[Presented CS - 16-24 (2014)]]&lt;&gt;0),"ERROR","")</f>
        <v/>
      </c>
      <c r="AF340" s="125" t="str">
        <f>IF(AND(ConsolGeog[[#This Row],[Assessed HS - 16-17 (2014)]]+ConsolGeog[[#This Row],[Assessed HS - 18-24 (2014)]]&lt;&gt;0,ConsolGeog[[#This Row],[Assessed HS - 16-24 (2014)]]&lt;&gt;0),"ERROR","")</f>
        <v/>
      </c>
      <c r="AG340" s="125" t="str">
        <f>IF(AND(ConsolGeog[[#This Row],[Assessed CS - 16-17 (2014)]]+ConsolGeog[[#This Row],[Assessed CS - 18-24 (2014)]]&lt;&gt;0,ConsolGeog[[#This Row],[Assessed CS - 16-24 (2014)]]&lt;&gt;0),"ERROR","")</f>
        <v/>
      </c>
      <c r="AH34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1" spans="1:35">
      <c r="A341" s="38" t="s">
        <v>381</v>
      </c>
      <c r="B341" s="38" t="s">
        <v>382</v>
      </c>
      <c r="C341" s="38">
        <v>190146</v>
      </c>
      <c r="D341" s="38">
        <v>4385.0200000000004</v>
      </c>
      <c r="E341" s="38" t="s">
        <v>381</v>
      </c>
      <c r="F341" s="116">
        <f>IF(ISERROR(MATCH(ConsolGeog[[#This Row],[lad14cd]],CentrepointSourced[2014 ONS Code],0)),1,"")</f>
        <v>1</v>
      </c>
      <c r="G341" s="113" t="str">
        <f>TRIM(IF(ConsolGeog[[#This Row],[Not in Centre Point Sourced?]]=1,INDEX(LKP_MissingLATypesDQ[TYPE],MATCH(ConsolGeog[[#This Row],[lad14cd]],LKP_MissingLATypesDQ[ONS_CODE],0)),INDEX(CentrepointSourced[LA Type DQ],MATCH(ConsolGeog[[#This Row],[lad14cd]],CentrepointSourced[2014 ONS Code],0))))</f>
        <v>Unitary</v>
      </c>
      <c r="H341" s="117" t="str">
        <f>IF(OR(ConsolGeog[[#This Row],[LA Type]]="Unitary",ConsolGeog[[#This Row],[LA Type]]="District"),"England",INDEX(CentrepointSourced[Country],MATCH(ConsolGeog[[#This Row],[lad14cd]],CentrepointSourced[2014 ONS Code],0)))</f>
        <v>England</v>
      </c>
      <c r="I34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Sutton</v>
      </c>
      <c r="J341" s="114">
        <f>SUMIFS(CentrepointSourced[Presented HS - 16-17],CentrepointSourced[2014 ONS Code],ConsolGeog[[#This Row],[lad14cd]],CentrepointSourced[Year],2014)</f>
        <v>0</v>
      </c>
      <c r="K341" s="114">
        <f>SUMIFS(CentrepointSourced[Presented HS - 16-24],CentrepointSourced[2014 ONS Code],ConsolGeog[[#This Row],[lad14cd]],CentrepointSourced[Year],2014)</f>
        <v>0</v>
      </c>
      <c r="L341" s="114">
        <f>SUMIFS(CentrepointSourced[Presented HS - 18-24],CentrepointSourced[2014 ONS Code],ConsolGeog[[#This Row],[lad14cd]],CentrepointSourced[Year],2014)</f>
        <v>0</v>
      </c>
      <c r="M341" s="114">
        <f>SUMIFS(CentrepointSourced[Assessed HS - 16-17],CentrepointSourced[2014 ONS Code],ConsolGeog[[#This Row],[lad14cd]],CentrepointSourced[Year],2014)</f>
        <v>0</v>
      </c>
      <c r="N341" s="114">
        <f>SUMIFS(CentrepointSourced[Assessed HS - 16-24],CentrepointSourced[2014 ONS Code],ConsolGeog[[#This Row],[lad14cd]],CentrepointSourced[Year],2014)</f>
        <v>0</v>
      </c>
      <c r="O341" s="114">
        <f>SUMIFS(CentrepointSourced[Assessed HS - 18-24],CentrepointSourced[2014 ONS Code],ConsolGeog[[#This Row],[lad14cd]],CentrepointSourced[Year],2014)</f>
        <v>0</v>
      </c>
      <c r="P341" s="114">
        <f>SUMIFS(CentrepointSourced[Presented CS - 16-17],CentrepointSourced[Local Authority DQ],ConsolGeog[[#This Row],[County Name]],CentrepointSourced[Year],2014)</f>
        <v>0</v>
      </c>
      <c r="Q341" s="114">
        <f>SUMIFS(CentrepointSourced[Presented CS - 16-24],CentrepointSourced[Local Authority DQ],ConsolGeog[[#This Row],[County Name]],CentrepointSourced[Year],2014)</f>
        <v>0</v>
      </c>
      <c r="R341" s="114">
        <f>SUMIFS(CentrepointSourced[Presented CS - 18-24],CentrepointSourced[Local Authority DQ],ConsolGeog[[#This Row],[County Name]],CentrepointSourced[Year],2014)</f>
        <v>0</v>
      </c>
      <c r="S341" s="114">
        <f>SUMIFS(CentrepointSourced[Assessed CS - 16-17],CentrepointSourced[Local Authority DQ],ConsolGeog[[#This Row],[County Name]],CentrepointSourced[Year],2014)</f>
        <v>0</v>
      </c>
      <c r="T341" s="114">
        <f>SUMIFS(CentrepointSourced[Assessed CS - 16-24],CentrepointSourced[Local Authority DQ],ConsolGeog[[#This Row],[County Name]],CentrepointSourced[Year],2014)</f>
        <v>0</v>
      </c>
      <c r="U341" s="114">
        <f>SUMIFS(CentrepointSourced[Assessed CS - 18-24],CentrepointSourced[Local Authority DQ],ConsolGeog[[#This Row],[County Name]],CentrepointSourced[Year],2014)</f>
        <v>0</v>
      </c>
      <c r="V341" s="114">
        <f>IF(ConsolGeog[[#This Row],[LA Type]]="District",SUMIFS(ConsolGeog[population],ConsolGeog[LA Type],"District",ConsolGeog[County Name],ConsolGeog[[#This Row],[County Name]]),IF(ConsolGeog[[#This Row],[LA Type]]="Unitary",ConsolGeog[[#This Row],[population]],0))</f>
        <v>190146</v>
      </c>
      <c r="W341" s="115">
        <f>IF(ConsolGeog[[#This Row],[COUNTY: Sum of districts'' populations '[non additive!']]]=0,0,ConsolGeog[[#This Row],[population]]/ConsolGeog[[#This Row],[COUNTY: Sum of districts'' populations '[non additive!']]])</f>
        <v>1</v>
      </c>
      <c r="X341" s="125">
        <f>ConsolGeog[[#This Row],[COUNTY: Presented CS - 16-17 (2014) '[non additive!']]]*ConsolGeog[[#This Row],[County Stats Distribution Factor]]</f>
        <v>0</v>
      </c>
      <c r="Y341" s="125">
        <f>ConsolGeog[[#This Row],[COUNTY: Presented CS - 16-24 (2014) '[non additive!']]]*ConsolGeog[[#This Row],[County Stats Distribution Factor]]</f>
        <v>0</v>
      </c>
      <c r="Z341" s="125">
        <f>ConsolGeog[[#This Row],[COUNTY: Presented CS - 18-24 (2014) '[non additive!']]]*ConsolGeog[[#This Row],[County Stats Distribution Factor]]</f>
        <v>0</v>
      </c>
      <c r="AA341" s="125">
        <f>ConsolGeog[[#This Row],[COUNTY: Assessed CS - 16-17 (2014) '[non additive!']]]*ConsolGeog[[#This Row],[County Stats Distribution Factor]]</f>
        <v>0</v>
      </c>
      <c r="AB341" s="125">
        <f>ConsolGeog[[#This Row],[COUNTY: Assessed CS - 16-24 (2014) '[non additive!']]]*ConsolGeog[[#This Row],[County Stats Distribution Factor]]</f>
        <v>0</v>
      </c>
      <c r="AC341" s="125">
        <f>ConsolGeog[[#This Row],[COUNTY: Assessed CS - 18-24 (2014) '[non additive!']]]*ConsolGeog[[#This Row],[County Stats Distribution Factor]]</f>
        <v>0</v>
      </c>
      <c r="AD341" s="125" t="str">
        <f>IF(AND(ConsolGeog[[#This Row],[Presented HS - 16-17 (2014)]]+ConsolGeog[[#This Row],[Presented HS - 18-24 (2014)]]&lt;&gt;0,ConsolGeog[[#This Row],[Presented HS - 16-24 (2014)]]&lt;&gt;0),"ERROR","")</f>
        <v/>
      </c>
      <c r="AE341" s="125" t="str">
        <f>IF(AND(ConsolGeog[[#This Row],[Presented CS - 16-17 (2014)]]+ConsolGeog[[#This Row],[Presented CS - 18-24 (2014)]]&lt;&gt;0,ConsolGeog[[#This Row],[Presented CS - 16-24 (2014)]]&lt;&gt;0),"ERROR","")</f>
        <v/>
      </c>
      <c r="AF341" s="125" t="str">
        <f>IF(AND(ConsolGeog[[#This Row],[Assessed HS - 16-17 (2014)]]+ConsolGeog[[#This Row],[Assessed HS - 18-24 (2014)]]&lt;&gt;0,ConsolGeog[[#This Row],[Assessed HS - 16-24 (2014)]]&lt;&gt;0),"ERROR","")</f>
        <v/>
      </c>
      <c r="AG341" s="125" t="str">
        <f>IF(AND(ConsolGeog[[#This Row],[Assessed CS - 16-17 (2014)]]+ConsolGeog[[#This Row],[Assessed CS - 18-24 (2014)]]&lt;&gt;0,ConsolGeog[[#This Row],[Assessed CS - 16-24 (2014)]]&lt;&gt;0),"ERROR","")</f>
        <v/>
      </c>
      <c r="AH34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2" spans="1:35" s="35" customFormat="1">
      <c r="A342" s="38" t="s">
        <v>379</v>
      </c>
      <c r="B342" s="38" t="s">
        <v>380</v>
      </c>
      <c r="C342" s="38">
        <v>186990</v>
      </c>
      <c r="D342" s="38">
        <v>5741.52</v>
      </c>
      <c r="E342" s="38" t="s">
        <v>379</v>
      </c>
      <c r="F342" s="112" t="str">
        <f>IF(ISERROR(MATCH(ConsolGeog[[#This Row],[lad14cd]],CentrepointSourced[2014 ONS Code],0)),1,"")</f>
        <v/>
      </c>
      <c r="G342" s="113" t="str">
        <f>TRIM(IF(ConsolGeog[[#This Row],[Not in Centre Point Sourced?]]=1,INDEX(LKP_MissingLATypesDQ[TYPE],MATCH(ConsolGeog[[#This Row],[lad14cd]],LKP_MissingLATypesDQ[ONS_CODE],0)),INDEX(CentrepointSourced[LA Type DQ],MATCH(ConsolGeog[[#This Row],[lad14cd]],CentrepointSourced[2014 ONS Code],0))))</f>
        <v>Unitary</v>
      </c>
      <c r="H342" s="113" t="str">
        <f>IF(OR(ConsolGeog[[#This Row],[LA Type]]="Unitary",ConsolGeog[[#This Row],[LA Type]]="District"),"England",INDEX(CentrepointSourced[Country],MATCH(ConsolGeog[[#This Row],[lad14cd]],CentrepointSourced[2014 ONS Code],0)))</f>
        <v>England</v>
      </c>
      <c r="I34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Richmond upon Thames</v>
      </c>
      <c r="J342" s="114">
        <f>SUMIFS(CentrepointSourced[Presented HS - 16-17],CentrepointSourced[2014 ONS Code],ConsolGeog[[#This Row],[lad14cd]],CentrepointSourced[Year],2014)</f>
        <v>0</v>
      </c>
      <c r="K342" s="114">
        <f>SUMIFS(CentrepointSourced[Presented HS - 16-24],CentrepointSourced[2014 ONS Code],ConsolGeog[[#This Row],[lad14cd]],CentrepointSourced[Year],2014)</f>
        <v>0</v>
      </c>
      <c r="L342" s="114">
        <f>SUMIFS(CentrepointSourced[Presented HS - 18-24],CentrepointSourced[2014 ONS Code],ConsolGeog[[#This Row],[lad14cd]],CentrepointSourced[Year],2014)</f>
        <v>0</v>
      </c>
      <c r="M342" s="114">
        <f>SUMIFS(CentrepointSourced[Assessed HS - 16-17],CentrepointSourced[2014 ONS Code],ConsolGeog[[#This Row],[lad14cd]],CentrepointSourced[Year],2014)</f>
        <v>22</v>
      </c>
      <c r="N342" s="114">
        <f>SUMIFS(CentrepointSourced[Assessed HS - 16-24],CentrepointSourced[2014 ONS Code],ConsolGeog[[#This Row],[lad14cd]],CentrepointSourced[Year],2014)</f>
        <v>0</v>
      </c>
      <c r="O342" s="114">
        <f>SUMIFS(CentrepointSourced[Assessed HS - 18-24],CentrepointSourced[2014 ONS Code],ConsolGeog[[#This Row],[lad14cd]],CentrepointSourced[Year],2014)</f>
        <v>66</v>
      </c>
      <c r="P342" s="114">
        <f>SUMIFS(CentrepointSourced[Presented CS - 16-17],CentrepointSourced[Local Authority DQ],ConsolGeog[[#This Row],[County Name]],CentrepointSourced[Year],2014)</f>
        <v>0</v>
      </c>
      <c r="Q342" s="114">
        <f>SUMIFS(CentrepointSourced[Presented CS - 16-24],CentrepointSourced[Local Authority DQ],ConsolGeog[[#This Row],[County Name]],CentrepointSourced[Year],2014)</f>
        <v>0</v>
      </c>
      <c r="R342" s="114">
        <f>SUMIFS(CentrepointSourced[Presented CS - 18-24],CentrepointSourced[Local Authority DQ],ConsolGeog[[#This Row],[County Name]],CentrepointSourced[Year],2014)</f>
        <v>0</v>
      </c>
      <c r="S342" s="114">
        <f>SUMIFS(CentrepointSourced[Assessed CS - 16-17],CentrepointSourced[Local Authority DQ],ConsolGeog[[#This Row],[County Name]],CentrepointSourced[Year],2014)</f>
        <v>0</v>
      </c>
      <c r="T342" s="114">
        <f>SUMIFS(CentrepointSourced[Assessed CS - 16-24],CentrepointSourced[Local Authority DQ],ConsolGeog[[#This Row],[County Name]],CentrepointSourced[Year],2014)</f>
        <v>0</v>
      </c>
      <c r="U342" s="114">
        <f>SUMIFS(CentrepointSourced[Assessed CS - 18-24],CentrepointSourced[Local Authority DQ],ConsolGeog[[#This Row],[County Name]],CentrepointSourced[Year],2014)</f>
        <v>0</v>
      </c>
      <c r="V342" s="114">
        <f>IF(ConsolGeog[[#This Row],[LA Type]]="District",SUMIFS(ConsolGeog[population],ConsolGeog[LA Type],"District",ConsolGeog[County Name],ConsolGeog[[#This Row],[County Name]]),IF(ConsolGeog[[#This Row],[LA Type]]="Unitary",ConsolGeog[[#This Row],[population]],0))</f>
        <v>186990</v>
      </c>
      <c r="W342" s="115">
        <f>IF(ConsolGeog[[#This Row],[COUNTY: Sum of districts'' populations '[non additive!']]]=0,0,ConsolGeog[[#This Row],[population]]/ConsolGeog[[#This Row],[COUNTY: Sum of districts'' populations '[non additive!']]])</f>
        <v>1</v>
      </c>
      <c r="X342" s="125">
        <f>ConsolGeog[[#This Row],[COUNTY: Presented CS - 16-17 (2014) '[non additive!']]]*ConsolGeog[[#This Row],[County Stats Distribution Factor]]</f>
        <v>0</v>
      </c>
      <c r="Y342" s="125">
        <f>ConsolGeog[[#This Row],[COUNTY: Presented CS - 16-24 (2014) '[non additive!']]]*ConsolGeog[[#This Row],[County Stats Distribution Factor]]</f>
        <v>0</v>
      </c>
      <c r="Z342" s="125">
        <f>ConsolGeog[[#This Row],[COUNTY: Presented CS - 18-24 (2014) '[non additive!']]]*ConsolGeog[[#This Row],[County Stats Distribution Factor]]</f>
        <v>0</v>
      </c>
      <c r="AA342" s="125">
        <f>ConsolGeog[[#This Row],[COUNTY: Assessed CS - 16-17 (2014) '[non additive!']]]*ConsolGeog[[#This Row],[County Stats Distribution Factor]]</f>
        <v>0</v>
      </c>
      <c r="AB342" s="125">
        <f>ConsolGeog[[#This Row],[COUNTY: Assessed CS - 16-24 (2014) '[non additive!']]]*ConsolGeog[[#This Row],[County Stats Distribution Factor]]</f>
        <v>0</v>
      </c>
      <c r="AC342" s="125">
        <f>ConsolGeog[[#This Row],[COUNTY: Assessed CS - 18-24 (2014) '[non additive!']]]*ConsolGeog[[#This Row],[County Stats Distribution Factor]]</f>
        <v>0</v>
      </c>
      <c r="AD342" s="125" t="str">
        <f>IF(AND(ConsolGeog[[#This Row],[Presented HS - 16-17 (2014)]]+ConsolGeog[[#This Row],[Presented HS - 18-24 (2014)]]&lt;&gt;0,ConsolGeog[[#This Row],[Presented HS - 16-24 (2014)]]&lt;&gt;0),"ERROR","")</f>
        <v/>
      </c>
      <c r="AE342" s="125" t="str">
        <f>IF(AND(ConsolGeog[[#This Row],[Presented CS - 16-17 (2014)]]+ConsolGeog[[#This Row],[Presented CS - 18-24 (2014)]]&lt;&gt;0,ConsolGeog[[#This Row],[Presented CS - 16-24 (2014)]]&lt;&gt;0),"ERROR","")</f>
        <v/>
      </c>
      <c r="AF342" s="125" t="str">
        <f>IF(AND(ConsolGeog[[#This Row],[Assessed HS - 16-17 (2014)]]+ConsolGeog[[#This Row],[Assessed HS - 18-24 (2014)]]&lt;&gt;0,ConsolGeog[[#This Row],[Assessed HS - 16-24 (2014)]]&lt;&gt;0),"ERROR","")</f>
        <v/>
      </c>
      <c r="AG342" s="125" t="str">
        <f>IF(AND(ConsolGeog[[#This Row],[Assessed CS - 16-17 (2014)]]+ConsolGeog[[#This Row],[Assessed CS - 18-24 (2014)]]&lt;&gt;0,ConsolGeog[[#This Row],[Assessed CS - 16-24 (2014)]]&lt;&gt;0),"ERROR","")</f>
        <v/>
      </c>
      <c r="AH34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43" spans="1:35">
      <c r="A343" s="38" t="s">
        <v>377</v>
      </c>
      <c r="B343" s="38" t="s">
        <v>378</v>
      </c>
      <c r="C343" s="38">
        <v>288283</v>
      </c>
      <c r="D343" s="38">
        <v>2885.41</v>
      </c>
      <c r="E343" s="38" t="s">
        <v>377</v>
      </c>
      <c r="F343" s="116">
        <f>IF(ISERROR(MATCH(ConsolGeog[[#This Row],[lad14cd]],CentrepointSourced[2014 ONS Code],0)),1,"")</f>
        <v>1</v>
      </c>
      <c r="G343" s="113" t="str">
        <f>TRIM(IF(ConsolGeog[[#This Row],[Not in Centre Point Sourced?]]=1,INDEX(LKP_MissingLATypesDQ[TYPE],MATCH(ConsolGeog[[#This Row],[lad14cd]],LKP_MissingLATypesDQ[ONS_CODE],0)),INDEX(CentrepointSourced[LA Type DQ],MATCH(ConsolGeog[[#This Row],[lad14cd]],CentrepointSourced[2014 ONS Code],0))))</f>
        <v>Unitary</v>
      </c>
      <c r="H343" s="117" t="str">
        <f>IF(OR(ConsolGeog[[#This Row],[LA Type]]="Unitary",ConsolGeog[[#This Row],[LA Type]]="District"),"England",INDEX(CentrepointSourced[Country],MATCH(ConsolGeog[[#This Row],[lad14cd]],CentrepointSourced[2014 ONS Code],0)))</f>
        <v>England</v>
      </c>
      <c r="I34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Southwark</v>
      </c>
      <c r="J343" s="114">
        <f>SUMIFS(CentrepointSourced[Presented HS - 16-17],CentrepointSourced[2014 ONS Code],ConsolGeog[[#This Row],[lad14cd]],CentrepointSourced[Year],2014)</f>
        <v>0</v>
      </c>
      <c r="K343" s="114">
        <f>SUMIFS(CentrepointSourced[Presented HS - 16-24],CentrepointSourced[2014 ONS Code],ConsolGeog[[#This Row],[lad14cd]],CentrepointSourced[Year],2014)</f>
        <v>0</v>
      </c>
      <c r="L343" s="114">
        <f>SUMIFS(CentrepointSourced[Presented HS - 18-24],CentrepointSourced[2014 ONS Code],ConsolGeog[[#This Row],[lad14cd]],CentrepointSourced[Year],2014)</f>
        <v>0</v>
      </c>
      <c r="M343" s="114">
        <f>SUMIFS(CentrepointSourced[Assessed HS - 16-17],CentrepointSourced[2014 ONS Code],ConsolGeog[[#This Row],[lad14cd]],CentrepointSourced[Year],2014)</f>
        <v>0</v>
      </c>
      <c r="N343" s="114">
        <f>SUMIFS(CentrepointSourced[Assessed HS - 16-24],CentrepointSourced[2014 ONS Code],ConsolGeog[[#This Row],[lad14cd]],CentrepointSourced[Year],2014)</f>
        <v>0</v>
      </c>
      <c r="O343" s="114">
        <f>SUMIFS(CentrepointSourced[Assessed HS - 18-24],CentrepointSourced[2014 ONS Code],ConsolGeog[[#This Row],[lad14cd]],CentrepointSourced[Year],2014)</f>
        <v>0</v>
      </c>
      <c r="P343" s="114">
        <f>SUMIFS(CentrepointSourced[Presented CS - 16-17],CentrepointSourced[Local Authority DQ],ConsolGeog[[#This Row],[County Name]],CentrepointSourced[Year],2014)</f>
        <v>0</v>
      </c>
      <c r="Q343" s="114">
        <f>SUMIFS(CentrepointSourced[Presented CS - 16-24],CentrepointSourced[Local Authority DQ],ConsolGeog[[#This Row],[County Name]],CentrepointSourced[Year],2014)</f>
        <v>0</v>
      </c>
      <c r="R343" s="114">
        <f>SUMIFS(CentrepointSourced[Presented CS - 18-24],CentrepointSourced[Local Authority DQ],ConsolGeog[[#This Row],[County Name]],CentrepointSourced[Year],2014)</f>
        <v>0</v>
      </c>
      <c r="S343" s="114">
        <f>SUMIFS(CentrepointSourced[Assessed CS - 16-17],CentrepointSourced[Local Authority DQ],ConsolGeog[[#This Row],[County Name]],CentrepointSourced[Year],2014)</f>
        <v>0</v>
      </c>
      <c r="T343" s="114">
        <f>SUMIFS(CentrepointSourced[Assessed CS - 16-24],CentrepointSourced[Local Authority DQ],ConsolGeog[[#This Row],[County Name]],CentrepointSourced[Year],2014)</f>
        <v>0</v>
      </c>
      <c r="U343" s="114">
        <f>SUMIFS(CentrepointSourced[Assessed CS - 18-24],CentrepointSourced[Local Authority DQ],ConsolGeog[[#This Row],[County Name]],CentrepointSourced[Year],2014)</f>
        <v>0</v>
      </c>
      <c r="V343" s="114">
        <f>IF(ConsolGeog[[#This Row],[LA Type]]="District",SUMIFS(ConsolGeog[population],ConsolGeog[LA Type],"District",ConsolGeog[County Name],ConsolGeog[[#This Row],[County Name]]),IF(ConsolGeog[[#This Row],[LA Type]]="Unitary",ConsolGeog[[#This Row],[population]],0))</f>
        <v>288283</v>
      </c>
      <c r="W343" s="115">
        <f>IF(ConsolGeog[[#This Row],[COUNTY: Sum of districts'' populations '[non additive!']]]=0,0,ConsolGeog[[#This Row],[population]]/ConsolGeog[[#This Row],[COUNTY: Sum of districts'' populations '[non additive!']]])</f>
        <v>1</v>
      </c>
      <c r="X343" s="125">
        <f>ConsolGeog[[#This Row],[COUNTY: Presented CS - 16-17 (2014) '[non additive!']]]*ConsolGeog[[#This Row],[County Stats Distribution Factor]]</f>
        <v>0</v>
      </c>
      <c r="Y343" s="125">
        <f>ConsolGeog[[#This Row],[COUNTY: Presented CS - 16-24 (2014) '[non additive!']]]*ConsolGeog[[#This Row],[County Stats Distribution Factor]]</f>
        <v>0</v>
      </c>
      <c r="Z343" s="125">
        <f>ConsolGeog[[#This Row],[COUNTY: Presented CS - 18-24 (2014) '[non additive!']]]*ConsolGeog[[#This Row],[County Stats Distribution Factor]]</f>
        <v>0</v>
      </c>
      <c r="AA343" s="125">
        <f>ConsolGeog[[#This Row],[COUNTY: Assessed CS - 16-17 (2014) '[non additive!']]]*ConsolGeog[[#This Row],[County Stats Distribution Factor]]</f>
        <v>0</v>
      </c>
      <c r="AB343" s="125">
        <f>ConsolGeog[[#This Row],[COUNTY: Assessed CS - 16-24 (2014) '[non additive!']]]*ConsolGeog[[#This Row],[County Stats Distribution Factor]]</f>
        <v>0</v>
      </c>
      <c r="AC343" s="125">
        <f>ConsolGeog[[#This Row],[COUNTY: Assessed CS - 18-24 (2014) '[non additive!']]]*ConsolGeog[[#This Row],[County Stats Distribution Factor]]</f>
        <v>0</v>
      </c>
      <c r="AD343" s="125" t="str">
        <f>IF(AND(ConsolGeog[[#This Row],[Presented HS - 16-17 (2014)]]+ConsolGeog[[#This Row],[Presented HS - 18-24 (2014)]]&lt;&gt;0,ConsolGeog[[#This Row],[Presented HS - 16-24 (2014)]]&lt;&gt;0),"ERROR","")</f>
        <v/>
      </c>
      <c r="AE343" s="125" t="str">
        <f>IF(AND(ConsolGeog[[#This Row],[Presented CS - 16-17 (2014)]]+ConsolGeog[[#This Row],[Presented CS - 18-24 (2014)]]&lt;&gt;0,ConsolGeog[[#This Row],[Presented CS - 16-24 (2014)]]&lt;&gt;0),"ERROR","")</f>
        <v/>
      </c>
      <c r="AF343" s="125" t="str">
        <f>IF(AND(ConsolGeog[[#This Row],[Assessed HS - 16-17 (2014)]]+ConsolGeog[[#This Row],[Assessed HS - 18-24 (2014)]]&lt;&gt;0,ConsolGeog[[#This Row],[Assessed HS - 16-24 (2014)]]&lt;&gt;0),"ERROR","")</f>
        <v/>
      </c>
      <c r="AG343" s="125" t="str">
        <f>IF(AND(ConsolGeog[[#This Row],[Assessed CS - 16-17 (2014)]]+ConsolGeog[[#This Row],[Assessed CS - 18-24 (2014)]]&lt;&gt;0,ConsolGeog[[#This Row],[Assessed CS - 16-24 (2014)]]&lt;&gt;0),"ERROR","")</f>
        <v/>
      </c>
      <c r="AH34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4" spans="1:35" s="35" customFormat="1">
      <c r="A344" s="38" t="s">
        <v>376</v>
      </c>
      <c r="B344" s="38" t="s">
        <v>121</v>
      </c>
      <c r="C344" s="38">
        <v>51442</v>
      </c>
      <c r="D344" s="38">
        <v>15864</v>
      </c>
      <c r="E344" s="38" t="s">
        <v>376</v>
      </c>
      <c r="F344" s="112" t="str">
        <f>IF(ISERROR(MATCH(ConsolGeog[[#This Row],[lad14cd]],CentrepointSourced[2014 ONS Code],0)),1,"")</f>
        <v/>
      </c>
      <c r="G344" s="113" t="str">
        <f>TRIM(IF(ConsolGeog[[#This Row],[Not in Centre Point Sourced?]]=1,INDEX(LKP_MissingLATypesDQ[TYPE],MATCH(ConsolGeog[[#This Row],[lad14cd]],LKP_MissingLATypesDQ[ONS_CODE],0)),INDEX(CentrepointSourced[LA Type DQ],MATCH(ConsolGeog[[#This Row],[lad14cd]],CentrepointSourced[2014 ONS Code],0))))</f>
        <v>Local Authority</v>
      </c>
      <c r="H344" s="113" t="str">
        <f>IF(OR(ConsolGeog[[#This Row],[LA Type]]="Unitary",ConsolGeog[[#This Row],[LA Type]]="District"),"England",INDEX(CentrepointSourced[Country],MATCH(ConsolGeog[[#This Row],[lad14cd]],CentrepointSourced[2014 ONS Code],0)))</f>
        <v>Scotland</v>
      </c>
      <c r="I34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4" s="114">
        <f>SUMIFS(CentrepointSourced[Presented HS - 16-17],CentrepointSourced[2014 ONS Code],ConsolGeog[[#This Row],[lad14cd]],CentrepointSourced[Year],2014)</f>
        <v>0</v>
      </c>
      <c r="K344" s="114">
        <f>SUMIFS(CentrepointSourced[Presented HS - 16-24],CentrepointSourced[2014 ONS Code],ConsolGeog[[#This Row],[lad14cd]],CentrepointSourced[Year],2014)</f>
        <v>0</v>
      </c>
      <c r="L344" s="114">
        <f>SUMIFS(CentrepointSourced[Presented HS - 18-24],CentrepointSourced[2014 ONS Code],ConsolGeog[[#This Row],[lad14cd]],CentrepointSourced[Year],2014)</f>
        <v>0</v>
      </c>
      <c r="M344" s="114">
        <f>SUMIFS(CentrepointSourced[Assessed HS - 16-17],CentrepointSourced[2014 ONS Code],ConsolGeog[[#This Row],[lad14cd]],CentrepointSourced[Year],2014)</f>
        <v>0</v>
      </c>
      <c r="N344" s="114">
        <f>SUMIFS(CentrepointSourced[Assessed HS - 16-24],CentrepointSourced[2014 ONS Code],ConsolGeog[[#This Row],[lad14cd]],CentrepointSourced[Year],2014)</f>
        <v>0</v>
      </c>
      <c r="O344" s="114">
        <f>SUMIFS(CentrepointSourced[Assessed HS - 18-24],CentrepointSourced[2014 ONS Code],ConsolGeog[[#This Row],[lad14cd]],CentrepointSourced[Year],2014)</f>
        <v>0</v>
      </c>
      <c r="P344" s="114">
        <f>SUMIFS(CentrepointSourced[Presented CS - 16-17],CentrepointSourced[Local Authority DQ],ConsolGeog[[#This Row],[County Name]],CentrepointSourced[Year],2014)</f>
        <v>0</v>
      </c>
      <c r="Q344" s="114">
        <f>SUMIFS(CentrepointSourced[Presented CS - 16-24],CentrepointSourced[Local Authority DQ],ConsolGeog[[#This Row],[County Name]],CentrepointSourced[Year],2014)</f>
        <v>0</v>
      </c>
      <c r="R344" s="114">
        <f>SUMIFS(CentrepointSourced[Presented CS - 18-24],CentrepointSourced[Local Authority DQ],ConsolGeog[[#This Row],[County Name]],CentrepointSourced[Year],2014)</f>
        <v>0</v>
      </c>
      <c r="S344" s="114">
        <f>SUMIFS(CentrepointSourced[Assessed CS - 16-17],CentrepointSourced[Local Authority DQ],ConsolGeog[[#This Row],[County Name]],CentrepointSourced[Year],2014)</f>
        <v>0</v>
      </c>
      <c r="T344" s="114">
        <f>SUMIFS(CentrepointSourced[Assessed CS - 16-24],CentrepointSourced[Local Authority DQ],ConsolGeog[[#This Row],[County Name]],CentrepointSourced[Year],2014)</f>
        <v>0</v>
      </c>
      <c r="U344" s="114">
        <f>SUMIFS(CentrepointSourced[Assessed CS - 18-24],CentrepointSourced[Local Authority DQ],ConsolGeog[[#This Row],[County Name]],CentrepointSourced[Year],2014)</f>
        <v>0</v>
      </c>
      <c r="V344" s="114">
        <f>IF(ConsolGeog[[#This Row],[LA Type]]="District",SUMIFS(ConsolGeog[population],ConsolGeog[LA Type],"District",ConsolGeog[County Name],ConsolGeog[[#This Row],[County Name]]),IF(ConsolGeog[[#This Row],[LA Type]]="Unitary",ConsolGeog[[#This Row],[population]],0))</f>
        <v>0</v>
      </c>
      <c r="W344" s="115">
        <f>IF(ConsolGeog[[#This Row],[COUNTY: Sum of districts'' populations '[non additive!']]]=0,0,ConsolGeog[[#This Row],[population]]/ConsolGeog[[#This Row],[COUNTY: Sum of districts'' populations '[non additive!']]])</f>
        <v>0</v>
      </c>
      <c r="X344" s="125">
        <f>ConsolGeog[[#This Row],[COUNTY: Presented CS - 16-17 (2014) '[non additive!']]]*ConsolGeog[[#This Row],[County Stats Distribution Factor]]</f>
        <v>0</v>
      </c>
      <c r="Y344" s="125">
        <f>ConsolGeog[[#This Row],[COUNTY: Presented CS - 16-24 (2014) '[non additive!']]]*ConsolGeog[[#This Row],[County Stats Distribution Factor]]</f>
        <v>0</v>
      </c>
      <c r="Z344" s="125">
        <f>ConsolGeog[[#This Row],[COUNTY: Presented CS - 18-24 (2014) '[non additive!']]]*ConsolGeog[[#This Row],[County Stats Distribution Factor]]</f>
        <v>0</v>
      </c>
      <c r="AA344" s="125">
        <f>ConsolGeog[[#This Row],[COUNTY: Assessed CS - 16-17 (2014) '[non additive!']]]*ConsolGeog[[#This Row],[County Stats Distribution Factor]]</f>
        <v>0</v>
      </c>
      <c r="AB344" s="125">
        <f>ConsolGeog[[#This Row],[COUNTY: Assessed CS - 16-24 (2014) '[non additive!']]]*ConsolGeog[[#This Row],[County Stats Distribution Factor]]</f>
        <v>0</v>
      </c>
      <c r="AC344" s="125">
        <f>ConsolGeog[[#This Row],[COUNTY: Assessed CS - 18-24 (2014) '[non additive!']]]*ConsolGeog[[#This Row],[County Stats Distribution Factor]]</f>
        <v>0</v>
      </c>
      <c r="AD344" s="125" t="str">
        <f>IF(AND(ConsolGeog[[#This Row],[Presented HS - 16-17 (2014)]]+ConsolGeog[[#This Row],[Presented HS - 18-24 (2014)]]&lt;&gt;0,ConsolGeog[[#This Row],[Presented HS - 16-24 (2014)]]&lt;&gt;0),"ERROR","")</f>
        <v/>
      </c>
      <c r="AE344" s="125" t="str">
        <f>IF(AND(ConsolGeog[[#This Row],[Presented CS - 16-17 (2014)]]+ConsolGeog[[#This Row],[Presented CS - 18-24 (2014)]]&lt;&gt;0,ConsolGeog[[#This Row],[Presented CS - 16-24 (2014)]]&lt;&gt;0),"ERROR","")</f>
        <v/>
      </c>
      <c r="AF344" s="125" t="str">
        <f>IF(AND(ConsolGeog[[#This Row],[Assessed HS - 16-17 (2014)]]+ConsolGeog[[#This Row],[Assessed HS - 18-24 (2014)]]&lt;&gt;0,ConsolGeog[[#This Row],[Assessed HS - 16-24 (2014)]]&lt;&gt;0),"ERROR","")</f>
        <v/>
      </c>
      <c r="AG344" s="125" t="str">
        <f>IF(AND(ConsolGeog[[#This Row],[Assessed CS - 16-17 (2014)]]+ConsolGeog[[#This Row],[Assessed CS - 18-24 (2014)]]&lt;&gt;0,ConsolGeog[[#This Row],[Assessed CS - 16-24 (2014)]]&lt;&gt;0),"ERROR","")</f>
        <v/>
      </c>
      <c r="AH34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5" spans="1:35">
      <c r="A345" s="38" t="s">
        <v>374</v>
      </c>
      <c r="B345" s="38" t="s">
        <v>375</v>
      </c>
      <c r="C345" s="38">
        <v>151324</v>
      </c>
      <c r="D345" s="38">
        <v>642620</v>
      </c>
      <c r="E345" s="38" t="s">
        <v>374</v>
      </c>
      <c r="F345" s="116" t="str">
        <f>IF(ISERROR(MATCH(ConsolGeog[[#This Row],[lad14cd]],CentrepointSourced[2014 ONS Code],0)),1,"")</f>
        <v/>
      </c>
      <c r="G345" s="113" t="str">
        <f>TRIM(IF(ConsolGeog[[#This Row],[Not in Centre Point Sourced?]]=1,INDEX(LKP_MissingLATypesDQ[TYPE],MATCH(ConsolGeog[[#This Row],[lad14cd]],LKP_MissingLATypesDQ[ONS_CODE],0)),INDEX(CentrepointSourced[LA Type DQ],MATCH(ConsolGeog[[#This Row],[lad14cd]],CentrepointSourced[2014 ONS Code],0))))</f>
        <v>Local Authority</v>
      </c>
      <c r="H345" s="117" t="str">
        <f>IF(OR(ConsolGeog[[#This Row],[LA Type]]="Unitary",ConsolGeog[[#This Row],[LA Type]]="District"),"England",INDEX(CentrepointSourced[Country],MATCH(ConsolGeog[[#This Row],[lad14cd]],CentrepointSourced[2014 ONS Code],0)))</f>
        <v>Scotland</v>
      </c>
      <c r="I34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5" s="114">
        <f>SUMIFS(CentrepointSourced[Presented HS - 16-17],CentrepointSourced[2014 ONS Code],ConsolGeog[[#This Row],[lad14cd]],CentrepointSourced[Year],2014)</f>
        <v>0</v>
      </c>
      <c r="K345" s="114">
        <f>SUMIFS(CentrepointSourced[Presented HS - 16-24],CentrepointSourced[2014 ONS Code],ConsolGeog[[#This Row],[lad14cd]],CentrepointSourced[Year],2014)</f>
        <v>0</v>
      </c>
      <c r="L345" s="114">
        <f>SUMIFS(CentrepointSourced[Presented HS - 18-24],CentrepointSourced[2014 ONS Code],ConsolGeog[[#This Row],[lad14cd]],CentrepointSourced[Year],2014)</f>
        <v>0</v>
      </c>
      <c r="M345" s="114">
        <f>SUMIFS(CentrepointSourced[Assessed HS - 16-17],CentrepointSourced[2014 ONS Code],ConsolGeog[[#This Row],[lad14cd]],CentrepointSourced[Year],2014)</f>
        <v>0</v>
      </c>
      <c r="N345" s="114">
        <f>SUMIFS(CentrepointSourced[Assessed HS - 16-24],CentrepointSourced[2014 ONS Code],ConsolGeog[[#This Row],[lad14cd]],CentrepointSourced[Year],2014)</f>
        <v>0</v>
      </c>
      <c r="O345" s="114">
        <f>SUMIFS(CentrepointSourced[Assessed HS - 18-24],CentrepointSourced[2014 ONS Code],ConsolGeog[[#This Row],[lad14cd]],CentrepointSourced[Year],2014)</f>
        <v>0</v>
      </c>
      <c r="P345" s="114">
        <f>SUMIFS(CentrepointSourced[Presented CS - 16-17],CentrepointSourced[Local Authority DQ],ConsolGeog[[#This Row],[County Name]],CentrepointSourced[Year],2014)</f>
        <v>0</v>
      </c>
      <c r="Q345" s="114">
        <f>SUMIFS(CentrepointSourced[Presented CS - 16-24],CentrepointSourced[Local Authority DQ],ConsolGeog[[#This Row],[County Name]],CentrepointSourced[Year],2014)</f>
        <v>0</v>
      </c>
      <c r="R345" s="114">
        <f>SUMIFS(CentrepointSourced[Presented CS - 18-24],CentrepointSourced[Local Authority DQ],ConsolGeog[[#This Row],[County Name]],CentrepointSourced[Year],2014)</f>
        <v>0</v>
      </c>
      <c r="S345" s="114">
        <f>SUMIFS(CentrepointSourced[Assessed CS - 16-17],CentrepointSourced[Local Authority DQ],ConsolGeog[[#This Row],[County Name]],CentrepointSourced[Year],2014)</f>
        <v>0</v>
      </c>
      <c r="T345" s="114">
        <f>SUMIFS(CentrepointSourced[Assessed CS - 16-24],CentrepointSourced[Local Authority DQ],ConsolGeog[[#This Row],[County Name]],CentrepointSourced[Year],2014)</f>
        <v>0</v>
      </c>
      <c r="U345" s="114">
        <f>SUMIFS(CentrepointSourced[Assessed CS - 18-24],CentrepointSourced[Local Authority DQ],ConsolGeog[[#This Row],[County Name]],CentrepointSourced[Year],2014)</f>
        <v>0</v>
      </c>
      <c r="V345" s="114">
        <f>IF(ConsolGeog[[#This Row],[LA Type]]="District",SUMIFS(ConsolGeog[population],ConsolGeog[LA Type],"District",ConsolGeog[County Name],ConsolGeog[[#This Row],[County Name]]),IF(ConsolGeog[[#This Row],[LA Type]]="Unitary",ConsolGeog[[#This Row],[population]],0))</f>
        <v>0</v>
      </c>
      <c r="W345" s="115">
        <f>IF(ConsolGeog[[#This Row],[COUNTY: Sum of districts'' populations '[non additive!']]]=0,0,ConsolGeog[[#This Row],[population]]/ConsolGeog[[#This Row],[COUNTY: Sum of districts'' populations '[non additive!']]])</f>
        <v>0</v>
      </c>
      <c r="X345" s="125">
        <f>ConsolGeog[[#This Row],[COUNTY: Presented CS - 16-17 (2014) '[non additive!']]]*ConsolGeog[[#This Row],[County Stats Distribution Factor]]</f>
        <v>0</v>
      </c>
      <c r="Y345" s="125">
        <f>ConsolGeog[[#This Row],[COUNTY: Presented CS - 16-24 (2014) '[non additive!']]]*ConsolGeog[[#This Row],[County Stats Distribution Factor]]</f>
        <v>0</v>
      </c>
      <c r="Z345" s="125">
        <f>ConsolGeog[[#This Row],[COUNTY: Presented CS - 18-24 (2014) '[non additive!']]]*ConsolGeog[[#This Row],[County Stats Distribution Factor]]</f>
        <v>0</v>
      </c>
      <c r="AA345" s="125">
        <f>ConsolGeog[[#This Row],[COUNTY: Assessed CS - 16-17 (2014) '[non additive!']]]*ConsolGeog[[#This Row],[County Stats Distribution Factor]]</f>
        <v>0</v>
      </c>
      <c r="AB345" s="125">
        <f>ConsolGeog[[#This Row],[COUNTY: Assessed CS - 16-24 (2014) '[non additive!']]]*ConsolGeog[[#This Row],[County Stats Distribution Factor]]</f>
        <v>0</v>
      </c>
      <c r="AC345" s="125">
        <f>ConsolGeog[[#This Row],[COUNTY: Assessed CS - 18-24 (2014) '[non additive!']]]*ConsolGeog[[#This Row],[County Stats Distribution Factor]]</f>
        <v>0</v>
      </c>
      <c r="AD345" s="125" t="str">
        <f>IF(AND(ConsolGeog[[#This Row],[Presented HS - 16-17 (2014)]]+ConsolGeog[[#This Row],[Presented HS - 18-24 (2014)]]&lt;&gt;0,ConsolGeog[[#This Row],[Presented HS - 16-24 (2014)]]&lt;&gt;0),"ERROR","")</f>
        <v/>
      </c>
      <c r="AE345" s="125" t="str">
        <f>IF(AND(ConsolGeog[[#This Row],[Presented CS - 16-17 (2014)]]+ConsolGeog[[#This Row],[Presented CS - 18-24 (2014)]]&lt;&gt;0,ConsolGeog[[#This Row],[Presented CS - 16-24 (2014)]]&lt;&gt;0),"ERROR","")</f>
        <v/>
      </c>
      <c r="AF345" s="125" t="str">
        <f>IF(AND(ConsolGeog[[#This Row],[Assessed HS - 16-17 (2014)]]+ConsolGeog[[#This Row],[Assessed HS - 18-24 (2014)]]&lt;&gt;0,ConsolGeog[[#This Row],[Assessed HS - 16-24 (2014)]]&lt;&gt;0),"ERROR","")</f>
        <v/>
      </c>
      <c r="AG345" s="125" t="str">
        <f>IF(AND(ConsolGeog[[#This Row],[Assessed CS - 16-17 (2014)]]+ConsolGeog[[#This Row],[Assessed CS - 18-24 (2014)]]&lt;&gt;0,ConsolGeog[[#This Row],[Assessed CS - 16-24 (2014)]]&lt;&gt;0),"ERROR","")</f>
        <v/>
      </c>
      <c r="AH34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6" spans="1:35">
      <c r="A346" s="38" t="s">
        <v>373</v>
      </c>
      <c r="B346" s="38" t="s">
        <v>136</v>
      </c>
      <c r="C346" s="38">
        <v>122767</v>
      </c>
      <c r="D346" s="38">
        <v>126212</v>
      </c>
      <c r="E346" s="38" t="s">
        <v>373</v>
      </c>
      <c r="F346" s="116" t="str">
        <f>IF(ISERROR(MATCH(ConsolGeog[[#This Row],[lad14cd]],CentrepointSourced[2014 ONS Code],0)),1,"")</f>
        <v/>
      </c>
      <c r="G346" s="113" t="str">
        <f>TRIM(IF(ConsolGeog[[#This Row],[Not in Centre Point Sourced?]]=1,INDEX(LKP_MissingLATypesDQ[TYPE],MATCH(ConsolGeog[[#This Row],[lad14cd]],LKP_MissingLATypesDQ[ONS_CODE],0)),INDEX(CentrepointSourced[LA Type DQ],MATCH(ConsolGeog[[#This Row],[lad14cd]],CentrepointSourced[2014 ONS Code],0))))</f>
        <v>Local Authority</v>
      </c>
      <c r="H346" s="117" t="str">
        <f>IF(OR(ConsolGeog[[#This Row],[LA Type]]="Unitary",ConsolGeog[[#This Row],[LA Type]]="District"),"England",INDEX(CentrepointSourced[Country],MATCH(ConsolGeog[[#This Row],[lad14cd]],CentrepointSourced[2014 ONS Code],0)))</f>
        <v>Scotland</v>
      </c>
      <c r="I34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6" s="114">
        <f>SUMIFS(CentrepointSourced[Presented HS - 16-17],CentrepointSourced[2014 ONS Code],ConsolGeog[[#This Row],[lad14cd]],CentrepointSourced[Year],2014)</f>
        <v>0</v>
      </c>
      <c r="K346" s="114">
        <f>SUMIFS(CentrepointSourced[Presented HS - 16-24],CentrepointSourced[2014 ONS Code],ConsolGeog[[#This Row],[lad14cd]],CentrepointSourced[Year],2014)</f>
        <v>0</v>
      </c>
      <c r="L346" s="114">
        <f>SUMIFS(CentrepointSourced[Presented HS - 18-24],CentrepointSourced[2014 ONS Code],ConsolGeog[[#This Row],[lad14cd]],CentrepointSourced[Year],2014)</f>
        <v>0</v>
      </c>
      <c r="M346" s="114">
        <f>SUMIFS(CentrepointSourced[Assessed HS - 16-17],CentrepointSourced[2014 ONS Code],ConsolGeog[[#This Row],[lad14cd]],CentrepointSourced[Year],2014)</f>
        <v>0</v>
      </c>
      <c r="N346" s="114">
        <f>SUMIFS(CentrepointSourced[Assessed HS - 16-24],CentrepointSourced[2014 ONS Code],ConsolGeog[[#This Row],[lad14cd]],CentrepointSourced[Year],2014)</f>
        <v>0</v>
      </c>
      <c r="O346" s="114">
        <f>SUMIFS(CentrepointSourced[Assessed HS - 18-24],CentrepointSourced[2014 ONS Code],ConsolGeog[[#This Row],[lad14cd]],CentrepointSourced[Year],2014)</f>
        <v>0</v>
      </c>
      <c r="P346" s="114">
        <f>SUMIFS(CentrepointSourced[Presented CS - 16-17],CentrepointSourced[Local Authority DQ],ConsolGeog[[#This Row],[County Name]],CentrepointSourced[Year],2014)</f>
        <v>0</v>
      </c>
      <c r="Q346" s="114">
        <f>SUMIFS(CentrepointSourced[Presented CS - 16-24],CentrepointSourced[Local Authority DQ],ConsolGeog[[#This Row],[County Name]],CentrepointSourced[Year],2014)</f>
        <v>0</v>
      </c>
      <c r="R346" s="114">
        <f>SUMIFS(CentrepointSourced[Presented CS - 18-24],CentrepointSourced[Local Authority DQ],ConsolGeog[[#This Row],[County Name]],CentrepointSourced[Year],2014)</f>
        <v>0</v>
      </c>
      <c r="S346" s="114">
        <f>SUMIFS(CentrepointSourced[Assessed CS - 16-17],CentrepointSourced[Local Authority DQ],ConsolGeog[[#This Row],[County Name]],CentrepointSourced[Year],2014)</f>
        <v>0</v>
      </c>
      <c r="T346" s="114">
        <f>SUMIFS(CentrepointSourced[Assessed CS - 16-24],CentrepointSourced[Local Authority DQ],ConsolGeog[[#This Row],[County Name]],CentrepointSourced[Year],2014)</f>
        <v>0</v>
      </c>
      <c r="U346" s="114">
        <f>SUMIFS(CentrepointSourced[Assessed CS - 18-24],CentrepointSourced[Local Authority DQ],ConsolGeog[[#This Row],[County Name]],CentrepointSourced[Year],2014)</f>
        <v>0</v>
      </c>
      <c r="V346" s="114">
        <f>IF(ConsolGeog[[#This Row],[LA Type]]="District",SUMIFS(ConsolGeog[population],ConsolGeog[LA Type],"District",ConsolGeog[County Name],ConsolGeog[[#This Row],[County Name]]),IF(ConsolGeog[[#This Row],[LA Type]]="Unitary",ConsolGeog[[#This Row],[population]],0))</f>
        <v>0</v>
      </c>
      <c r="W346" s="115">
        <f>IF(ConsolGeog[[#This Row],[COUNTY: Sum of districts'' populations '[non additive!']]]=0,0,ConsolGeog[[#This Row],[population]]/ConsolGeog[[#This Row],[COUNTY: Sum of districts'' populations '[non additive!']]])</f>
        <v>0</v>
      </c>
      <c r="X346" s="125">
        <f>ConsolGeog[[#This Row],[COUNTY: Presented CS - 16-17 (2014) '[non additive!']]]*ConsolGeog[[#This Row],[County Stats Distribution Factor]]</f>
        <v>0</v>
      </c>
      <c r="Y346" s="125">
        <f>ConsolGeog[[#This Row],[COUNTY: Presented CS - 16-24 (2014) '[non additive!']]]*ConsolGeog[[#This Row],[County Stats Distribution Factor]]</f>
        <v>0</v>
      </c>
      <c r="Z346" s="125">
        <f>ConsolGeog[[#This Row],[COUNTY: Presented CS - 18-24 (2014) '[non additive!']]]*ConsolGeog[[#This Row],[County Stats Distribution Factor]]</f>
        <v>0</v>
      </c>
      <c r="AA346" s="125">
        <f>ConsolGeog[[#This Row],[COUNTY: Assessed CS - 16-17 (2014) '[non additive!']]]*ConsolGeog[[#This Row],[County Stats Distribution Factor]]</f>
        <v>0</v>
      </c>
      <c r="AB346" s="125">
        <f>ConsolGeog[[#This Row],[COUNTY: Assessed CS - 16-24 (2014) '[non additive!']]]*ConsolGeog[[#This Row],[County Stats Distribution Factor]]</f>
        <v>0</v>
      </c>
      <c r="AC346" s="125">
        <f>ConsolGeog[[#This Row],[COUNTY: Assessed CS - 18-24 (2014) '[non additive!']]]*ConsolGeog[[#This Row],[County Stats Distribution Factor]]</f>
        <v>0</v>
      </c>
      <c r="AD346" s="125" t="str">
        <f>IF(AND(ConsolGeog[[#This Row],[Presented HS - 16-17 (2014)]]+ConsolGeog[[#This Row],[Presented HS - 18-24 (2014)]]&lt;&gt;0,ConsolGeog[[#This Row],[Presented HS - 16-24 (2014)]]&lt;&gt;0),"ERROR","")</f>
        <v/>
      </c>
      <c r="AE346" s="125" t="str">
        <f>IF(AND(ConsolGeog[[#This Row],[Presented CS - 16-17 (2014)]]+ConsolGeog[[#This Row],[Presented CS - 18-24 (2014)]]&lt;&gt;0,ConsolGeog[[#This Row],[Presented CS - 16-24 (2014)]]&lt;&gt;0),"ERROR","")</f>
        <v/>
      </c>
      <c r="AF346" s="125" t="str">
        <f>IF(AND(ConsolGeog[[#This Row],[Assessed HS - 16-17 (2014)]]+ConsolGeog[[#This Row],[Assessed HS - 18-24 (2014)]]&lt;&gt;0,ConsolGeog[[#This Row],[Assessed HS - 16-24 (2014)]]&lt;&gt;0),"ERROR","")</f>
        <v/>
      </c>
      <c r="AG346" s="125" t="str">
        <f>IF(AND(ConsolGeog[[#This Row],[Assessed CS - 16-17 (2014)]]+ConsolGeog[[#This Row],[Assessed CS - 18-24 (2014)]]&lt;&gt;0,ConsolGeog[[#This Row],[Assessed CS - 16-24 (2014)]]&lt;&gt;0),"ERROR","")</f>
        <v/>
      </c>
      <c r="AH34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7" spans="1:35" s="35" customFormat="1">
      <c r="A347" s="38" t="s">
        <v>372</v>
      </c>
      <c r="B347" s="38" t="s">
        <v>146</v>
      </c>
      <c r="C347" s="38">
        <v>99717</v>
      </c>
      <c r="D347" s="38">
        <v>67918</v>
      </c>
      <c r="E347" s="38" t="s">
        <v>372</v>
      </c>
      <c r="F347" s="112" t="str">
        <f>IF(ISERROR(MATCH(ConsolGeog[[#This Row],[lad14cd]],CentrepointSourced[2014 ONS Code],0)),1,"")</f>
        <v/>
      </c>
      <c r="G347" s="113" t="str">
        <f>TRIM(IF(ConsolGeog[[#This Row],[Not in Centre Point Sourced?]]=1,INDEX(LKP_MissingLATypesDQ[TYPE],MATCH(ConsolGeog[[#This Row],[lad14cd]],LKP_MissingLATypesDQ[ONS_CODE],0)),INDEX(CentrepointSourced[LA Type DQ],MATCH(ConsolGeog[[#This Row],[lad14cd]],CentrepointSourced[2014 ONS Code],0))))</f>
        <v>Local Authority</v>
      </c>
      <c r="H347" s="113" t="str">
        <f>IF(OR(ConsolGeog[[#This Row],[LA Type]]="Unitary",ConsolGeog[[#This Row],[LA Type]]="District"),"England",INDEX(CentrepointSourced[Country],MATCH(ConsolGeog[[#This Row],[lad14cd]],CentrepointSourced[2014 ONS Code],0)))</f>
        <v>Scotland</v>
      </c>
      <c r="I34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7" s="114">
        <f>SUMIFS(CentrepointSourced[Presented HS - 16-17],CentrepointSourced[2014 ONS Code],ConsolGeog[[#This Row],[lad14cd]],CentrepointSourced[Year],2014)</f>
        <v>0</v>
      </c>
      <c r="K347" s="114">
        <f>SUMIFS(CentrepointSourced[Presented HS - 16-24],CentrepointSourced[2014 ONS Code],ConsolGeog[[#This Row],[lad14cd]],CentrepointSourced[Year],2014)</f>
        <v>0</v>
      </c>
      <c r="L347" s="114">
        <f>SUMIFS(CentrepointSourced[Presented HS - 18-24],CentrepointSourced[2014 ONS Code],ConsolGeog[[#This Row],[lad14cd]],CentrepointSourced[Year],2014)</f>
        <v>0</v>
      </c>
      <c r="M347" s="114">
        <f>SUMIFS(CentrepointSourced[Assessed HS - 16-17],CentrepointSourced[2014 ONS Code],ConsolGeog[[#This Row],[lad14cd]],CentrepointSourced[Year],2014)</f>
        <v>0</v>
      </c>
      <c r="N347" s="114">
        <f>SUMIFS(CentrepointSourced[Assessed HS - 16-24],CentrepointSourced[2014 ONS Code],ConsolGeog[[#This Row],[lad14cd]],CentrepointSourced[Year],2014)</f>
        <v>0</v>
      </c>
      <c r="O347" s="114">
        <f>SUMIFS(CentrepointSourced[Assessed HS - 18-24],CentrepointSourced[2014 ONS Code],ConsolGeog[[#This Row],[lad14cd]],CentrepointSourced[Year],2014)</f>
        <v>0</v>
      </c>
      <c r="P347" s="114">
        <f>SUMIFS(CentrepointSourced[Presented CS - 16-17],CentrepointSourced[Local Authority DQ],ConsolGeog[[#This Row],[County Name]],CentrepointSourced[Year],2014)</f>
        <v>0</v>
      </c>
      <c r="Q347" s="114">
        <f>SUMIFS(CentrepointSourced[Presented CS - 16-24],CentrepointSourced[Local Authority DQ],ConsolGeog[[#This Row],[County Name]],CentrepointSourced[Year],2014)</f>
        <v>0</v>
      </c>
      <c r="R347" s="114">
        <f>SUMIFS(CentrepointSourced[Presented CS - 18-24],CentrepointSourced[Local Authority DQ],ConsolGeog[[#This Row],[County Name]],CentrepointSourced[Year],2014)</f>
        <v>0</v>
      </c>
      <c r="S347" s="114">
        <f>SUMIFS(CentrepointSourced[Assessed CS - 16-17],CentrepointSourced[Local Authority DQ],ConsolGeog[[#This Row],[County Name]],CentrepointSourced[Year],2014)</f>
        <v>0</v>
      </c>
      <c r="T347" s="114">
        <f>SUMIFS(CentrepointSourced[Assessed CS - 16-24],CentrepointSourced[Local Authority DQ],ConsolGeog[[#This Row],[County Name]],CentrepointSourced[Year],2014)</f>
        <v>0</v>
      </c>
      <c r="U347" s="114">
        <f>SUMIFS(CentrepointSourced[Assessed CS - 18-24],CentrepointSourced[Local Authority DQ],ConsolGeog[[#This Row],[County Name]],CentrepointSourced[Year],2014)</f>
        <v>0</v>
      </c>
      <c r="V347" s="114">
        <f>IF(ConsolGeog[[#This Row],[LA Type]]="District",SUMIFS(ConsolGeog[population],ConsolGeog[LA Type],"District",ConsolGeog[County Name],ConsolGeog[[#This Row],[County Name]]),IF(ConsolGeog[[#This Row],[LA Type]]="Unitary",ConsolGeog[[#This Row],[population]],0))</f>
        <v>0</v>
      </c>
      <c r="W347" s="115">
        <f>IF(ConsolGeog[[#This Row],[COUNTY: Sum of districts'' populations '[non additive!']]]=0,0,ConsolGeog[[#This Row],[population]]/ConsolGeog[[#This Row],[COUNTY: Sum of districts'' populations '[non additive!']]])</f>
        <v>0</v>
      </c>
      <c r="X347" s="125">
        <f>ConsolGeog[[#This Row],[COUNTY: Presented CS - 16-17 (2014) '[non additive!']]]*ConsolGeog[[#This Row],[County Stats Distribution Factor]]</f>
        <v>0</v>
      </c>
      <c r="Y347" s="125">
        <f>ConsolGeog[[#This Row],[COUNTY: Presented CS - 16-24 (2014) '[non additive!']]]*ConsolGeog[[#This Row],[County Stats Distribution Factor]]</f>
        <v>0</v>
      </c>
      <c r="Z347" s="125">
        <f>ConsolGeog[[#This Row],[COUNTY: Presented CS - 18-24 (2014) '[non additive!']]]*ConsolGeog[[#This Row],[County Stats Distribution Factor]]</f>
        <v>0</v>
      </c>
      <c r="AA347" s="125">
        <f>ConsolGeog[[#This Row],[COUNTY: Assessed CS - 16-17 (2014) '[non additive!']]]*ConsolGeog[[#This Row],[County Stats Distribution Factor]]</f>
        <v>0</v>
      </c>
      <c r="AB347" s="125">
        <f>ConsolGeog[[#This Row],[COUNTY: Assessed CS - 16-24 (2014) '[non additive!']]]*ConsolGeog[[#This Row],[County Stats Distribution Factor]]</f>
        <v>0</v>
      </c>
      <c r="AC347" s="125">
        <f>ConsolGeog[[#This Row],[COUNTY: Assessed CS - 18-24 (2014) '[non additive!']]]*ConsolGeog[[#This Row],[County Stats Distribution Factor]]</f>
        <v>0</v>
      </c>
      <c r="AD347" s="125" t="str">
        <f>IF(AND(ConsolGeog[[#This Row],[Presented HS - 16-17 (2014)]]+ConsolGeog[[#This Row],[Presented HS - 18-24 (2014)]]&lt;&gt;0,ConsolGeog[[#This Row],[Presented HS - 16-24 (2014)]]&lt;&gt;0),"ERROR","")</f>
        <v/>
      </c>
      <c r="AE347" s="125" t="str">
        <f>IF(AND(ConsolGeog[[#This Row],[Presented CS - 16-17 (2014)]]+ConsolGeog[[#This Row],[Presented CS - 18-24 (2014)]]&lt;&gt;0,ConsolGeog[[#This Row],[Presented CS - 16-24 (2014)]]&lt;&gt;0),"ERROR","")</f>
        <v/>
      </c>
      <c r="AF347" s="125" t="str">
        <f>IF(AND(ConsolGeog[[#This Row],[Assessed HS - 16-17 (2014)]]+ConsolGeog[[#This Row],[Assessed HS - 18-24 (2014)]]&lt;&gt;0,ConsolGeog[[#This Row],[Assessed HS - 16-24 (2014)]]&lt;&gt;0),"ERROR","")</f>
        <v/>
      </c>
      <c r="AG347" s="125" t="str">
        <f>IF(AND(ConsolGeog[[#This Row],[Assessed CS - 16-17 (2014)]]+ConsolGeog[[#This Row],[Assessed CS - 18-24 (2014)]]&lt;&gt;0,ConsolGeog[[#This Row],[Assessed CS - 16-24 (2014)]]&lt;&gt;0),"ERROR","")</f>
        <v/>
      </c>
      <c r="AH34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8" spans="1:35" s="35" customFormat="1">
      <c r="A348" s="38" t="s">
        <v>371</v>
      </c>
      <c r="B348" s="38" t="s">
        <v>150</v>
      </c>
      <c r="C348" s="38">
        <v>90574</v>
      </c>
      <c r="D348" s="38">
        <v>17379</v>
      </c>
      <c r="E348" s="38" t="s">
        <v>371</v>
      </c>
      <c r="F348" s="112" t="str">
        <f>IF(ISERROR(MATCH(ConsolGeog[[#This Row],[lad14cd]],CentrepointSourced[2014 ONS Code],0)),1,"")</f>
        <v/>
      </c>
      <c r="G348" s="113" t="str">
        <f>TRIM(IF(ConsolGeog[[#This Row],[Not in Centre Point Sourced?]]=1,INDEX(LKP_MissingLATypesDQ[TYPE],MATCH(ConsolGeog[[#This Row],[lad14cd]],LKP_MissingLATypesDQ[ONS_CODE],0)),INDEX(CentrepointSourced[LA Type DQ],MATCH(ConsolGeog[[#This Row],[lad14cd]],CentrepointSourced[2014 ONS Code],0))))</f>
        <v>Local Authority</v>
      </c>
      <c r="H348" s="113" t="str">
        <f>IF(OR(ConsolGeog[[#This Row],[LA Type]]="Unitary",ConsolGeog[[#This Row],[LA Type]]="District"),"England",INDEX(CentrepointSourced[Country],MATCH(ConsolGeog[[#This Row],[lad14cd]],CentrepointSourced[2014 ONS Code],0)))</f>
        <v>Scotland</v>
      </c>
      <c r="I34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8" s="114">
        <f>SUMIFS(CentrepointSourced[Presented HS - 16-17],CentrepointSourced[2014 ONS Code],ConsolGeog[[#This Row],[lad14cd]],CentrepointSourced[Year],2014)</f>
        <v>0</v>
      </c>
      <c r="K348" s="114">
        <f>SUMIFS(CentrepointSourced[Presented HS - 16-24],CentrepointSourced[2014 ONS Code],ConsolGeog[[#This Row],[lad14cd]],CentrepointSourced[Year],2014)</f>
        <v>0</v>
      </c>
      <c r="L348" s="114">
        <f>SUMIFS(CentrepointSourced[Presented HS - 18-24],CentrepointSourced[2014 ONS Code],ConsolGeog[[#This Row],[lad14cd]],CentrepointSourced[Year],2014)</f>
        <v>0</v>
      </c>
      <c r="M348" s="114">
        <f>SUMIFS(CentrepointSourced[Assessed HS - 16-17],CentrepointSourced[2014 ONS Code],ConsolGeog[[#This Row],[lad14cd]],CentrepointSourced[Year],2014)</f>
        <v>0</v>
      </c>
      <c r="N348" s="114">
        <f>SUMIFS(CentrepointSourced[Assessed HS - 16-24],CentrepointSourced[2014 ONS Code],ConsolGeog[[#This Row],[lad14cd]],CentrepointSourced[Year],2014)</f>
        <v>0</v>
      </c>
      <c r="O348" s="114">
        <f>SUMIFS(CentrepointSourced[Assessed HS - 18-24],CentrepointSourced[2014 ONS Code],ConsolGeog[[#This Row],[lad14cd]],CentrepointSourced[Year],2014)</f>
        <v>0</v>
      </c>
      <c r="P348" s="114">
        <f>SUMIFS(CentrepointSourced[Presented CS - 16-17],CentrepointSourced[Local Authority DQ],ConsolGeog[[#This Row],[County Name]],CentrepointSourced[Year],2014)</f>
        <v>0</v>
      </c>
      <c r="Q348" s="114">
        <f>SUMIFS(CentrepointSourced[Presented CS - 16-24],CentrepointSourced[Local Authority DQ],ConsolGeog[[#This Row],[County Name]],CentrepointSourced[Year],2014)</f>
        <v>0</v>
      </c>
      <c r="R348" s="114">
        <f>SUMIFS(CentrepointSourced[Presented CS - 18-24],CentrepointSourced[Local Authority DQ],ConsolGeog[[#This Row],[County Name]],CentrepointSourced[Year],2014)</f>
        <v>0</v>
      </c>
      <c r="S348" s="114">
        <f>SUMIFS(CentrepointSourced[Assessed CS - 16-17],CentrepointSourced[Local Authority DQ],ConsolGeog[[#This Row],[County Name]],CentrepointSourced[Year],2014)</f>
        <v>0</v>
      </c>
      <c r="T348" s="114">
        <f>SUMIFS(CentrepointSourced[Assessed CS - 16-24],CentrepointSourced[Local Authority DQ],ConsolGeog[[#This Row],[County Name]],CentrepointSourced[Year],2014)</f>
        <v>0</v>
      </c>
      <c r="U348" s="114">
        <f>SUMIFS(CentrepointSourced[Assessed CS - 18-24],CentrepointSourced[Local Authority DQ],ConsolGeog[[#This Row],[County Name]],CentrepointSourced[Year],2014)</f>
        <v>0</v>
      </c>
      <c r="V348" s="114">
        <f>IF(ConsolGeog[[#This Row],[LA Type]]="District",SUMIFS(ConsolGeog[population],ConsolGeog[LA Type],"District",ConsolGeog[County Name],ConsolGeog[[#This Row],[County Name]]),IF(ConsolGeog[[#This Row],[LA Type]]="Unitary",ConsolGeog[[#This Row],[population]],0))</f>
        <v>0</v>
      </c>
      <c r="W348" s="115">
        <f>IF(ConsolGeog[[#This Row],[COUNTY: Sum of districts'' populations '[non additive!']]]=0,0,ConsolGeog[[#This Row],[population]]/ConsolGeog[[#This Row],[COUNTY: Sum of districts'' populations '[non additive!']]])</f>
        <v>0</v>
      </c>
      <c r="X348" s="125">
        <f>ConsolGeog[[#This Row],[COUNTY: Presented CS - 16-17 (2014) '[non additive!']]]*ConsolGeog[[#This Row],[County Stats Distribution Factor]]</f>
        <v>0</v>
      </c>
      <c r="Y348" s="125">
        <f>ConsolGeog[[#This Row],[COUNTY: Presented CS - 16-24 (2014) '[non additive!']]]*ConsolGeog[[#This Row],[County Stats Distribution Factor]]</f>
        <v>0</v>
      </c>
      <c r="Z348" s="125">
        <f>ConsolGeog[[#This Row],[COUNTY: Presented CS - 18-24 (2014) '[non additive!']]]*ConsolGeog[[#This Row],[County Stats Distribution Factor]]</f>
        <v>0</v>
      </c>
      <c r="AA348" s="125">
        <f>ConsolGeog[[#This Row],[COUNTY: Assessed CS - 16-17 (2014) '[non additive!']]]*ConsolGeog[[#This Row],[County Stats Distribution Factor]]</f>
        <v>0</v>
      </c>
      <c r="AB348" s="125">
        <f>ConsolGeog[[#This Row],[COUNTY: Assessed CS - 16-24 (2014) '[non additive!']]]*ConsolGeog[[#This Row],[County Stats Distribution Factor]]</f>
        <v>0</v>
      </c>
      <c r="AC348" s="125">
        <f>ConsolGeog[[#This Row],[COUNTY: Assessed CS - 18-24 (2014) '[non additive!']]]*ConsolGeog[[#This Row],[County Stats Distribution Factor]]</f>
        <v>0</v>
      </c>
      <c r="AD348" s="125" t="str">
        <f>IF(AND(ConsolGeog[[#This Row],[Presented HS - 16-17 (2014)]]+ConsolGeog[[#This Row],[Presented HS - 18-24 (2014)]]&lt;&gt;0,ConsolGeog[[#This Row],[Presented HS - 16-24 (2014)]]&lt;&gt;0),"ERROR","")</f>
        <v/>
      </c>
      <c r="AE348" s="125" t="str">
        <f>IF(AND(ConsolGeog[[#This Row],[Presented CS - 16-17 (2014)]]+ConsolGeog[[#This Row],[Presented CS - 18-24 (2014)]]&lt;&gt;0,ConsolGeog[[#This Row],[Presented CS - 16-24 (2014)]]&lt;&gt;0),"ERROR","")</f>
        <v/>
      </c>
      <c r="AF348" s="125" t="str">
        <f>IF(AND(ConsolGeog[[#This Row],[Assessed HS - 16-17 (2014)]]+ConsolGeog[[#This Row],[Assessed HS - 18-24 (2014)]]&lt;&gt;0,ConsolGeog[[#This Row],[Assessed HS - 16-24 (2014)]]&lt;&gt;0),"ERROR","")</f>
        <v/>
      </c>
      <c r="AG348" s="125" t="str">
        <f>IF(AND(ConsolGeog[[#This Row],[Assessed CS - 16-17 (2014)]]+ConsolGeog[[#This Row],[Assessed CS - 18-24 (2014)]]&lt;&gt;0,ConsolGeog[[#This Row],[Assessed CS - 16-24 (2014)]]&lt;&gt;0),"ERROR","")</f>
        <v/>
      </c>
      <c r="AH34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49" spans="1:35" s="35" customFormat="1">
      <c r="A349" s="38" t="s">
        <v>370</v>
      </c>
      <c r="B349" s="38" t="s">
        <v>163</v>
      </c>
      <c r="C349" s="38">
        <v>27684</v>
      </c>
      <c r="D349" s="38">
        <v>305950</v>
      </c>
      <c r="E349" s="38" t="s">
        <v>370</v>
      </c>
      <c r="F349" s="112" t="str">
        <f>IF(ISERROR(MATCH(ConsolGeog[[#This Row],[lad14cd]],CentrepointSourced[2014 ONS Code],0)),1,"")</f>
        <v/>
      </c>
      <c r="G349" s="113" t="str">
        <f>TRIM(IF(ConsolGeog[[#This Row],[Not in Centre Point Sourced?]]=1,INDEX(LKP_MissingLATypesDQ[TYPE],MATCH(ConsolGeog[[#This Row],[lad14cd]],LKP_MissingLATypesDQ[ONS_CODE],0)),INDEX(CentrepointSourced[LA Type DQ],MATCH(ConsolGeog[[#This Row],[lad14cd]],CentrepointSourced[2014 ONS Code],0))))</f>
        <v>Local Authority</v>
      </c>
      <c r="H349" s="113" t="str">
        <f>IF(OR(ConsolGeog[[#This Row],[LA Type]]="Unitary",ConsolGeog[[#This Row],[LA Type]]="District"),"England",INDEX(CentrepointSourced[Country],MATCH(ConsolGeog[[#This Row],[lad14cd]],CentrepointSourced[2014 ONS Code],0)))</f>
        <v>Scotland</v>
      </c>
      <c r="I34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49" s="114">
        <f>SUMIFS(CentrepointSourced[Presented HS - 16-17],CentrepointSourced[2014 ONS Code],ConsolGeog[[#This Row],[lad14cd]],CentrepointSourced[Year],2014)</f>
        <v>0</v>
      </c>
      <c r="K349" s="114">
        <f>SUMIFS(CentrepointSourced[Presented HS - 16-24],CentrepointSourced[2014 ONS Code],ConsolGeog[[#This Row],[lad14cd]],CentrepointSourced[Year],2014)</f>
        <v>0</v>
      </c>
      <c r="L349" s="114">
        <f>SUMIFS(CentrepointSourced[Presented HS - 18-24],CentrepointSourced[2014 ONS Code],ConsolGeog[[#This Row],[lad14cd]],CentrepointSourced[Year],2014)</f>
        <v>0</v>
      </c>
      <c r="M349" s="114">
        <f>SUMIFS(CentrepointSourced[Assessed HS - 16-17],CentrepointSourced[2014 ONS Code],ConsolGeog[[#This Row],[lad14cd]],CentrepointSourced[Year],2014)</f>
        <v>0</v>
      </c>
      <c r="N349" s="114">
        <f>SUMIFS(CentrepointSourced[Assessed HS - 16-24],CentrepointSourced[2014 ONS Code],ConsolGeog[[#This Row],[lad14cd]],CentrepointSourced[Year],2014)</f>
        <v>0</v>
      </c>
      <c r="O349" s="114">
        <f>SUMIFS(CentrepointSourced[Assessed HS - 18-24],CentrepointSourced[2014 ONS Code],ConsolGeog[[#This Row],[lad14cd]],CentrepointSourced[Year],2014)</f>
        <v>0</v>
      </c>
      <c r="P349" s="114">
        <f>SUMIFS(CentrepointSourced[Presented CS - 16-17],CentrepointSourced[Local Authority DQ],ConsolGeog[[#This Row],[County Name]],CentrepointSourced[Year],2014)</f>
        <v>0</v>
      </c>
      <c r="Q349" s="114">
        <f>SUMIFS(CentrepointSourced[Presented CS - 16-24],CentrepointSourced[Local Authority DQ],ConsolGeog[[#This Row],[County Name]],CentrepointSourced[Year],2014)</f>
        <v>0</v>
      </c>
      <c r="R349" s="114">
        <f>SUMIFS(CentrepointSourced[Presented CS - 18-24],CentrepointSourced[Local Authority DQ],ConsolGeog[[#This Row],[County Name]],CentrepointSourced[Year],2014)</f>
        <v>0</v>
      </c>
      <c r="S349" s="114">
        <f>SUMIFS(CentrepointSourced[Assessed CS - 16-17],CentrepointSourced[Local Authority DQ],ConsolGeog[[#This Row],[County Name]],CentrepointSourced[Year],2014)</f>
        <v>0</v>
      </c>
      <c r="T349" s="114">
        <f>SUMIFS(CentrepointSourced[Assessed CS - 16-24],CentrepointSourced[Local Authority DQ],ConsolGeog[[#This Row],[County Name]],CentrepointSourced[Year],2014)</f>
        <v>0</v>
      </c>
      <c r="U349" s="114">
        <f>SUMIFS(CentrepointSourced[Assessed CS - 18-24],CentrepointSourced[Local Authority DQ],ConsolGeog[[#This Row],[County Name]],CentrepointSourced[Year],2014)</f>
        <v>0</v>
      </c>
      <c r="V349" s="114">
        <f>IF(ConsolGeog[[#This Row],[LA Type]]="District",SUMIFS(ConsolGeog[population],ConsolGeog[LA Type],"District",ConsolGeog[County Name],ConsolGeog[[#This Row],[County Name]]),IF(ConsolGeog[[#This Row],[LA Type]]="Unitary",ConsolGeog[[#This Row],[population]],0))</f>
        <v>0</v>
      </c>
      <c r="W349" s="115">
        <f>IF(ConsolGeog[[#This Row],[COUNTY: Sum of districts'' populations '[non additive!']]]=0,0,ConsolGeog[[#This Row],[population]]/ConsolGeog[[#This Row],[COUNTY: Sum of districts'' populations '[non additive!']]])</f>
        <v>0</v>
      </c>
      <c r="X349" s="125">
        <f>ConsolGeog[[#This Row],[COUNTY: Presented CS - 16-17 (2014) '[non additive!']]]*ConsolGeog[[#This Row],[County Stats Distribution Factor]]</f>
        <v>0</v>
      </c>
      <c r="Y349" s="125">
        <f>ConsolGeog[[#This Row],[COUNTY: Presented CS - 16-24 (2014) '[non additive!']]]*ConsolGeog[[#This Row],[County Stats Distribution Factor]]</f>
        <v>0</v>
      </c>
      <c r="Z349" s="125">
        <f>ConsolGeog[[#This Row],[COUNTY: Presented CS - 18-24 (2014) '[non additive!']]]*ConsolGeog[[#This Row],[County Stats Distribution Factor]]</f>
        <v>0</v>
      </c>
      <c r="AA349" s="125">
        <f>ConsolGeog[[#This Row],[COUNTY: Assessed CS - 16-17 (2014) '[non additive!']]]*ConsolGeog[[#This Row],[County Stats Distribution Factor]]</f>
        <v>0</v>
      </c>
      <c r="AB349" s="125">
        <f>ConsolGeog[[#This Row],[COUNTY: Assessed CS - 16-24 (2014) '[non additive!']]]*ConsolGeog[[#This Row],[County Stats Distribution Factor]]</f>
        <v>0</v>
      </c>
      <c r="AC349" s="125">
        <f>ConsolGeog[[#This Row],[COUNTY: Assessed CS - 18-24 (2014) '[non additive!']]]*ConsolGeog[[#This Row],[County Stats Distribution Factor]]</f>
        <v>0</v>
      </c>
      <c r="AD349" s="125" t="str">
        <f>IF(AND(ConsolGeog[[#This Row],[Presented HS - 16-17 (2014)]]+ConsolGeog[[#This Row],[Presented HS - 18-24 (2014)]]&lt;&gt;0,ConsolGeog[[#This Row],[Presented HS - 16-24 (2014)]]&lt;&gt;0),"ERROR","")</f>
        <v/>
      </c>
      <c r="AE349" s="125" t="str">
        <f>IF(AND(ConsolGeog[[#This Row],[Presented CS - 16-17 (2014)]]+ConsolGeog[[#This Row],[Presented CS - 18-24 (2014)]]&lt;&gt;0,ConsolGeog[[#This Row],[Presented CS - 16-24 (2014)]]&lt;&gt;0),"ERROR","")</f>
        <v/>
      </c>
      <c r="AF349" s="125" t="str">
        <f>IF(AND(ConsolGeog[[#This Row],[Assessed HS - 16-17 (2014)]]+ConsolGeog[[#This Row],[Assessed HS - 18-24 (2014)]]&lt;&gt;0,ConsolGeog[[#This Row],[Assessed HS - 16-24 (2014)]]&lt;&gt;0),"ERROR","")</f>
        <v/>
      </c>
      <c r="AG349" s="125" t="str">
        <f>IF(AND(ConsolGeog[[#This Row],[Assessed CS - 16-17 (2014)]]+ConsolGeog[[#This Row],[Assessed CS - 18-24 (2014)]]&lt;&gt;0,ConsolGeog[[#This Row],[Assessed CS - 16-24 (2014)]]&lt;&gt;0),"ERROR","")</f>
        <v/>
      </c>
      <c r="AH34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4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0" spans="1:35" s="35" customFormat="1">
      <c r="A350" s="38" t="s">
        <v>369</v>
      </c>
      <c r="B350" s="38" t="s">
        <v>168</v>
      </c>
      <c r="C350" s="38">
        <v>155990</v>
      </c>
      <c r="D350" s="38">
        <v>29736</v>
      </c>
      <c r="E350" s="38" t="s">
        <v>369</v>
      </c>
      <c r="F350" s="112" t="str">
        <f>IF(ISERROR(MATCH(ConsolGeog[[#This Row],[lad14cd]],CentrepointSourced[2014 ONS Code],0)),1,"")</f>
        <v/>
      </c>
      <c r="G350" s="113" t="str">
        <f>TRIM(IF(ConsolGeog[[#This Row],[Not in Centre Point Sourced?]]=1,INDEX(LKP_MissingLATypesDQ[TYPE],MATCH(ConsolGeog[[#This Row],[lad14cd]],LKP_MissingLATypesDQ[ONS_CODE],0)),INDEX(CentrepointSourced[LA Type DQ],MATCH(ConsolGeog[[#This Row],[lad14cd]],CentrepointSourced[2014 ONS Code],0))))</f>
        <v>Local Authority</v>
      </c>
      <c r="H350" s="113" t="str">
        <f>IF(OR(ConsolGeog[[#This Row],[LA Type]]="Unitary",ConsolGeog[[#This Row],[LA Type]]="District"),"England",INDEX(CentrepointSourced[Country],MATCH(ConsolGeog[[#This Row],[lad14cd]],CentrepointSourced[2014 ONS Code],0)))</f>
        <v>Scotland</v>
      </c>
      <c r="I35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0" s="114">
        <f>SUMIFS(CentrepointSourced[Presented HS - 16-17],CentrepointSourced[2014 ONS Code],ConsolGeog[[#This Row],[lad14cd]],CentrepointSourced[Year],2014)</f>
        <v>0</v>
      </c>
      <c r="K350" s="114">
        <f>SUMIFS(CentrepointSourced[Presented HS - 16-24],CentrepointSourced[2014 ONS Code],ConsolGeog[[#This Row],[lad14cd]],CentrepointSourced[Year],2014)</f>
        <v>0</v>
      </c>
      <c r="L350" s="114">
        <f>SUMIFS(CentrepointSourced[Presented HS - 18-24],CentrepointSourced[2014 ONS Code],ConsolGeog[[#This Row],[lad14cd]],CentrepointSourced[Year],2014)</f>
        <v>0</v>
      </c>
      <c r="M350" s="114">
        <f>SUMIFS(CentrepointSourced[Assessed HS - 16-17],CentrepointSourced[2014 ONS Code],ConsolGeog[[#This Row],[lad14cd]],CentrepointSourced[Year],2014)</f>
        <v>0</v>
      </c>
      <c r="N350" s="114">
        <f>SUMIFS(CentrepointSourced[Assessed HS - 16-24],CentrepointSourced[2014 ONS Code],ConsolGeog[[#This Row],[lad14cd]],CentrepointSourced[Year],2014)</f>
        <v>0</v>
      </c>
      <c r="O350" s="114">
        <f>SUMIFS(CentrepointSourced[Assessed HS - 18-24],CentrepointSourced[2014 ONS Code],ConsolGeog[[#This Row],[lad14cd]],CentrepointSourced[Year],2014)</f>
        <v>0</v>
      </c>
      <c r="P350" s="114">
        <f>SUMIFS(CentrepointSourced[Presented CS - 16-17],CentrepointSourced[Local Authority DQ],ConsolGeog[[#This Row],[County Name]],CentrepointSourced[Year],2014)</f>
        <v>0</v>
      </c>
      <c r="Q350" s="114">
        <f>SUMIFS(CentrepointSourced[Presented CS - 16-24],CentrepointSourced[Local Authority DQ],ConsolGeog[[#This Row],[County Name]],CentrepointSourced[Year],2014)</f>
        <v>0</v>
      </c>
      <c r="R350" s="114">
        <f>SUMIFS(CentrepointSourced[Presented CS - 18-24],CentrepointSourced[Local Authority DQ],ConsolGeog[[#This Row],[County Name]],CentrepointSourced[Year],2014)</f>
        <v>0</v>
      </c>
      <c r="S350" s="114">
        <f>SUMIFS(CentrepointSourced[Assessed CS - 16-17],CentrepointSourced[Local Authority DQ],ConsolGeog[[#This Row],[County Name]],CentrepointSourced[Year],2014)</f>
        <v>0</v>
      </c>
      <c r="T350" s="114">
        <f>SUMIFS(CentrepointSourced[Assessed CS - 16-24],CentrepointSourced[Local Authority DQ],ConsolGeog[[#This Row],[County Name]],CentrepointSourced[Year],2014)</f>
        <v>0</v>
      </c>
      <c r="U350" s="114">
        <f>SUMIFS(CentrepointSourced[Assessed CS - 18-24],CentrepointSourced[Local Authority DQ],ConsolGeog[[#This Row],[County Name]],CentrepointSourced[Year],2014)</f>
        <v>0</v>
      </c>
      <c r="V350" s="114">
        <f>IF(ConsolGeog[[#This Row],[LA Type]]="District",SUMIFS(ConsolGeog[population],ConsolGeog[LA Type],"District",ConsolGeog[County Name],ConsolGeog[[#This Row],[County Name]]),IF(ConsolGeog[[#This Row],[LA Type]]="Unitary",ConsolGeog[[#This Row],[population]],0))</f>
        <v>0</v>
      </c>
      <c r="W350" s="115">
        <f>IF(ConsolGeog[[#This Row],[COUNTY: Sum of districts'' populations '[non additive!']]]=0,0,ConsolGeog[[#This Row],[population]]/ConsolGeog[[#This Row],[COUNTY: Sum of districts'' populations '[non additive!']]])</f>
        <v>0</v>
      </c>
      <c r="X350" s="125">
        <f>ConsolGeog[[#This Row],[COUNTY: Presented CS - 16-17 (2014) '[non additive!']]]*ConsolGeog[[#This Row],[County Stats Distribution Factor]]</f>
        <v>0</v>
      </c>
      <c r="Y350" s="125">
        <f>ConsolGeog[[#This Row],[COUNTY: Presented CS - 16-24 (2014) '[non additive!']]]*ConsolGeog[[#This Row],[County Stats Distribution Factor]]</f>
        <v>0</v>
      </c>
      <c r="Z350" s="125">
        <f>ConsolGeog[[#This Row],[COUNTY: Presented CS - 18-24 (2014) '[non additive!']]]*ConsolGeog[[#This Row],[County Stats Distribution Factor]]</f>
        <v>0</v>
      </c>
      <c r="AA350" s="125">
        <f>ConsolGeog[[#This Row],[COUNTY: Assessed CS - 16-17 (2014) '[non additive!']]]*ConsolGeog[[#This Row],[County Stats Distribution Factor]]</f>
        <v>0</v>
      </c>
      <c r="AB350" s="125">
        <f>ConsolGeog[[#This Row],[COUNTY: Assessed CS - 16-24 (2014) '[non additive!']]]*ConsolGeog[[#This Row],[County Stats Distribution Factor]]</f>
        <v>0</v>
      </c>
      <c r="AC350" s="125">
        <f>ConsolGeog[[#This Row],[COUNTY: Assessed CS - 18-24 (2014) '[non additive!']]]*ConsolGeog[[#This Row],[County Stats Distribution Factor]]</f>
        <v>0</v>
      </c>
      <c r="AD350" s="125" t="str">
        <f>IF(AND(ConsolGeog[[#This Row],[Presented HS - 16-17 (2014)]]+ConsolGeog[[#This Row],[Presented HS - 18-24 (2014)]]&lt;&gt;0,ConsolGeog[[#This Row],[Presented HS - 16-24 (2014)]]&lt;&gt;0),"ERROR","")</f>
        <v/>
      </c>
      <c r="AE350" s="125" t="str">
        <f>IF(AND(ConsolGeog[[#This Row],[Presented CS - 16-17 (2014)]]+ConsolGeog[[#This Row],[Presented CS - 18-24 (2014)]]&lt;&gt;0,ConsolGeog[[#This Row],[Presented CS - 16-24 (2014)]]&lt;&gt;0),"ERROR","")</f>
        <v/>
      </c>
      <c r="AF350" s="125" t="str">
        <f>IF(AND(ConsolGeog[[#This Row],[Assessed HS - 16-17 (2014)]]+ConsolGeog[[#This Row],[Assessed HS - 18-24 (2014)]]&lt;&gt;0,ConsolGeog[[#This Row],[Assessed HS - 16-24 (2014)]]&lt;&gt;0),"ERROR","")</f>
        <v/>
      </c>
      <c r="AG350" s="125" t="str">
        <f>IF(AND(ConsolGeog[[#This Row],[Assessed CS - 16-17 (2014)]]+ConsolGeog[[#This Row],[Assessed CS - 18-24 (2014)]]&lt;&gt;0,ConsolGeog[[#This Row],[Assessed CS - 16-24 (2014)]]&lt;&gt;0),"ERROR","")</f>
        <v/>
      </c>
      <c r="AH35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1" spans="1:35" s="35" customFormat="1">
      <c r="A351" s="38" t="s">
        <v>368</v>
      </c>
      <c r="B351" s="38" t="s">
        <v>173</v>
      </c>
      <c r="C351" s="38">
        <v>365198</v>
      </c>
      <c r="D351" s="38">
        <v>132486</v>
      </c>
      <c r="E351" s="38" t="s">
        <v>368</v>
      </c>
      <c r="F351" s="112" t="str">
        <f>IF(ISERROR(MATCH(ConsolGeog[[#This Row],[lad14cd]],CentrepointSourced[2014 ONS Code],0)),1,"")</f>
        <v/>
      </c>
      <c r="G351" s="113" t="str">
        <f>TRIM(IF(ConsolGeog[[#This Row],[Not in Centre Point Sourced?]]=1,INDEX(LKP_MissingLATypesDQ[TYPE],MATCH(ConsolGeog[[#This Row],[lad14cd]],LKP_MissingLATypesDQ[ONS_CODE],0)),INDEX(CentrepointSourced[LA Type DQ],MATCH(ConsolGeog[[#This Row],[lad14cd]],CentrepointSourced[2014 ONS Code],0))))</f>
        <v>Local Authority</v>
      </c>
      <c r="H351" s="113" t="str">
        <f>IF(OR(ConsolGeog[[#This Row],[LA Type]]="Unitary",ConsolGeog[[#This Row],[LA Type]]="District"),"England",INDEX(CentrepointSourced[Country],MATCH(ConsolGeog[[#This Row],[lad14cd]],CentrepointSourced[2014 ONS Code],0)))</f>
        <v>Scotland</v>
      </c>
      <c r="I35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1" s="114">
        <f>SUMIFS(CentrepointSourced[Presented HS - 16-17],CentrepointSourced[2014 ONS Code],ConsolGeog[[#This Row],[lad14cd]],CentrepointSourced[Year],2014)</f>
        <v>0</v>
      </c>
      <c r="K351" s="114">
        <f>SUMIFS(CentrepointSourced[Presented HS - 16-24],CentrepointSourced[2014 ONS Code],ConsolGeog[[#This Row],[lad14cd]],CentrepointSourced[Year],2014)</f>
        <v>0</v>
      </c>
      <c r="L351" s="114">
        <f>SUMIFS(CentrepointSourced[Presented HS - 18-24],CentrepointSourced[2014 ONS Code],ConsolGeog[[#This Row],[lad14cd]],CentrepointSourced[Year],2014)</f>
        <v>0</v>
      </c>
      <c r="M351" s="114">
        <f>SUMIFS(CentrepointSourced[Assessed HS - 16-17],CentrepointSourced[2014 ONS Code],ConsolGeog[[#This Row],[lad14cd]],CentrepointSourced[Year],2014)</f>
        <v>0</v>
      </c>
      <c r="N351" s="114">
        <f>SUMIFS(CentrepointSourced[Assessed HS - 16-24],CentrepointSourced[2014 ONS Code],ConsolGeog[[#This Row],[lad14cd]],CentrepointSourced[Year],2014)</f>
        <v>0</v>
      </c>
      <c r="O351" s="114">
        <f>SUMIFS(CentrepointSourced[Assessed HS - 18-24],CentrepointSourced[2014 ONS Code],ConsolGeog[[#This Row],[lad14cd]],CentrepointSourced[Year],2014)</f>
        <v>0</v>
      </c>
      <c r="P351" s="114">
        <f>SUMIFS(CentrepointSourced[Presented CS - 16-17],CentrepointSourced[Local Authority DQ],ConsolGeog[[#This Row],[County Name]],CentrepointSourced[Year],2014)</f>
        <v>0</v>
      </c>
      <c r="Q351" s="114">
        <f>SUMIFS(CentrepointSourced[Presented CS - 16-24],CentrepointSourced[Local Authority DQ],ConsolGeog[[#This Row],[County Name]],CentrepointSourced[Year],2014)</f>
        <v>0</v>
      </c>
      <c r="R351" s="114">
        <f>SUMIFS(CentrepointSourced[Presented CS - 18-24],CentrepointSourced[Local Authority DQ],ConsolGeog[[#This Row],[County Name]],CentrepointSourced[Year],2014)</f>
        <v>0</v>
      </c>
      <c r="S351" s="114">
        <f>SUMIFS(CentrepointSourced[Assessed CS - 16-17],CentrepointSourced[Local Authority DQ],ConsolGeog[[#This Row],[County Name]],CentrepointSourced[Year],2014)</f>
        <v>0</v>
      </c>
      <c r="T351" s="114">
        <f>SUMIFS(CentrepointSourced[Assessed CS - 16-24],CentrepointSourced[Local Authority DQ],ConsolGeog[[#This Row],[County Name]],CentrepointSourced[Year],2014)</f>
        <v>0</v>
      </c>
      <c r="U351" s="114">
        <f>SUMIFS(CentrepointSourced[Assessed CS - 18-24],CentrepointSourced[Local Authority DQ],ConsolGeog[[#This Row],[County Name]],CentrepointSourced[Year],2014)</f>
        <v>0</v>
      </c>
      <c r="V351" s="114">
        <f>IF(ConsolGeog[[#This Row],[LA Type]]="District",SUMIFS(ConsolGeog[population],ConsolGeog[LA Type],"District",ConsolGeog[County Name],ConsolGeog[[#This Row],[County Name]]),IF(ConsolGeog[[#This Row],[LA Type]]="Unitary",ConsolGeog[[#This Row],[population]],0))</f>
        <v>0</v>
      </c>
      <c r="W351" s="115">
        <f>IF(ConsolGeog[[#This Row],[COUNTY: Sum of districts'' populations '[non additive!']]]=0,0,ConsolGeog[[#This Row],[population]]/ConsolGeog[[#This Row],[COUNTY: Sum of districts'' populations '[non additive!']]])</f>
        <v>0</v>
      </c>
      <c r="X351" s="125">
        <f>ConsolGeog[[#This Row],[COUNTY: Presented CS - 16-17 (2014) '[non additive!']]]*ConsolGeog[[#This Row],[County Stats Distribution Factor]]</f>
        <v>0</v>
      </c>
      <c r="Y351" s="125">
        <f>ConsolGeog[[#This Row],[COUNTY: Presented CS - 16-24 (2014) '[non additive!']]]*ConsolGeog[[#This Row],[County Stats Distribution Factor]]</f>
        <v>0</v>
      </c>
      <c r="Z351" s="125">
        <f>ConsolGeog[[#This Row],[COUNTY: Presented CS - 18-24 (2014) '[non additive!']]]*ConsolGeog[[#This Row],[County Stats Distribution Factor]]</f>
        <v>0</v>
      </c>
      <c r="AA351" s="125">
        <f>ConsolGeog[[#This Row],[COUNTY: Assessed CS - 16-17 (2014) '[non additive!']]]*ConsolGeog[[#This Row],[County Stats Distribution Factor]]</f>
        <v>0</v>
      </c>
      <c r="AB351" s="125">
        <f>ConsolGeog[[#This Row],[COUNTY: Assessed CS - 16-24 (2014) '[non additive!']]]*ConsolGeog[[#This Row],[County Stats Distribution Factor]]</f>
        <v>0</v>
      </c>
      <c r="AC351" s="125">
        <f>ConsolGeog[[#This Row],[COUNTY: Assessed CS - 18-24 (2014) '[non additive!']]]*ConsolGeog[[#This Row],[County Stats Distribution Factor]]</f>
        <v>0</v>
      </c>
      <c r="AD351" s="125" t="str">
        <f>IF(AND(ConsolGeog[[#This Row],[Presented HS - 16-17 (2014)]]+ConsolGeog[[#This Row],[Presented HS - 18-24 (2014)]]&lt;&gt;0,ConsolGeog[[#This Row],[Presented HS - 16-24 (2014)]]&lt;&gt;0),"ERROR","")</f>
        <v/>
      </c>
      <c r="AE351" s="125" t="str">
        <f>IF(AND(ConsolGeog[[#This Row],[Presented CS - 16-17 (2014)]]+ConsolGeog[[#This Row],[Presented CS - 18-24 (2014)]]&lt;&gt;0,ConsolGeog[[#This Row],[Presented CS - 16-24 (2014)]]&lt;&gt;0),"ERROR","")</f>
        <v/>
      </c>
      <c r="AF351" s="125" t="str">
        <f>IF(AND(ConsolGeog[[#This Row],[Assessed HS - 16-17 (2014)]]+ConsolGeog[[#This Row],[Assessed HS - 18-24 (2014)]]&lt;&gt;0,ConsolGeog[[#This Row],[Assessed HS - 16-24 (2014)]]&lt;&gt;0),"ERROR","")</f>
        <v/>
      </c>
      <c r="AG351" s="125" t="str">
        <f>IF(AND(ConsolGeog[[#This Row],[Assessed CS - 16-17 (2014)]]+ConsolGeog[[#This Row],[Assessed CS - 18-24 (2014)]]&lt;&gt;0,ConsolGeog[[#This Row],[Assessed CS - 16-24 (2014)]]&lt;&gt;0),"ERROR","")</f>
        <v/>
      </c>
      <c r="AH35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2" spans="1:35" s="35" customFormat="1">
      <c r="A352" s="38" t="s">
        <v>367</v>
      </c>
      <c r="B352" s="38" t="s">
        <v>182</v>
      </c>
      <c r="C352" s="38">
        <v>232132</v>
      </c>
      <c r="D352" s="38">
        <v>2568389</v>
      </c>
      <c r="E352" s="38" t="s">
        <v>367</v>
      </c>
      <c r="F352" s="112" t="str">
        <f>IF(ISERROR(MATCH(ConsolGeog[[#This Row],[lad14cd]],CentrepointSourced[2014 ONS Code],0)),1,"")</f>
        <v/>
      </c>
      <c r="G352" s="113" t="str">
        <f>TRIM(IF(ConsolGeog[[#This Row],[Not in Centre Point Sourced?]]=1,INDEX(LKP_MissingLATypesDQ[TYPE],MATCH(ConsolGeog[[#This Row],[lad14cd]],LKP_MissingLATypesDQ[ONS_CODE],0)),INDEX(CentrepointSourced[LA Type DQ],MATCH(ConsolGeog[[#This Row],[lad14cd]],CentrepointSourced[2014 ONS Code],0))))</f>
        <v>Local Authority</v>
      </c>
      <c r="H352" s="113" t="str">
        <f>IF(OR(ConsolGeog[[#This Row],[LA Type]]="Unitary",ConsolGeog[[#This Row],[LA Type]]="District"),"England",INDEX(CentrepointSourced[Country],MATCH(ConsolGeog[[#This Row],[lad14cd]],CentrepointSourced[2014 ONS Code],0)))</f>
        <v>Scotland</v>
      </c>
      <c r="I35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2" s="114">
        <f>SUMIFS(CentrepointSourced[Presented HS - 16-17],CentrepointSourced[2014 ONS Code],ConsolGeog[[#This Row],[lad14cd]],CentrepointSourced[Year],2014)</f>
        <v>0</v>
      </c>
      <c r="K352" s="114">
        <f>SUMIFS(CentrepointSourced[Presented HS - 16-24],CentrepointSourced[2014 ONS Code],ConsolGeog[[#This Row],[lad14cd]],CentrepointSourced[Year],2014)</f>
        <v>0</v>
      </c>
      <c r="L352" s="114">
        <f>SUMIFS(CentrepointSourced[Presented HS - 18-24],CentrepointSourced[2014 ONS Code],ConsolGeog[[#This Row],[lad14cd]],CentrepointSourced[Year],2014)</f>
        <v>0</v>
      </c>
      <c r="M352" s="114">
        <f>SUMIFS(CentrepointSourced[Assessed HS - 16-17],CentrepointSourced[2014 ONS Code],ConsolGeog[[#This Row],[lad14cd]],CentrepointSourced[Year],2014)</f>
        <v>0</v>
      </c>
      <c r="N352" s="114">
        <f>SUMIFS(CentrepointSourced[Assessed HS - 16-24],CentrepointSourced[2014 ONS Code],ConsolGeog[[#This Row],[lad14cd]],CentrepointSourced[Year],2014)</f>
        <v>0</v>
      </c>
      <c r="O352" s="114">
        <f>SUMIFS(CentrepointSourced[Assessed HS - 18-24],CentrepointSourced[2014 ONS Code],ConsolGeog[[#This Row],[lad14cd]],CentrepointSourced[Year],2014)</f>
        <v>0</v>
      </c>
      <c r="P352" s="114">
        <f>SUMIFS(CentrepointSourced[Presented CS - 16-17],CentrepointSourced[Local Authority DQ],ConsolGeog[[#This Row],[County Name]],CentrepointSourced[Year],2014)</f>
        <v>0</v>
      </c>
      <c r="Q352" s="114">
        <f>SUMIFS(CentrepointSourced[Presented CS - 16-24],CentrepointSourced[Local Authority DQ],ConsolGeog[[#This Row],[County Name]],CentrepointSourced[Year],2014)</f>
        <v>0</v>
      </c>
      <c r="R352" s="114">
        <f>SUMIFS(CentrepointSourced[Presented CS - 18-24],CentrepointSourced[Local Authority DQ],ConsolGeog[[#This Row],[County Name]],CentrepointSourced[Year],2014)</f>
        <v>0</v>
      </c>
      <c r="S352" s="114">
        <f>SUMIFS(CentrepointSourced[Assessed CS - 16-17],CentrepointSourced[Local Authority DQ],ConsolGeog[[#This Row],[County Name]],CentrepointSourced[Year],2014)</f>
        <v>0</v>
      </c>
      <c r="T352" s="114">
        <f>SUMIFS(CentrepointSourced[Assessed CS - 16-24],CentrepointSourced[Local Authority DQ],ConsolGeog[[#This Row],[County Name]],CentrepointSourced[Year],2014)</f>
        <v>0</v>
      </c>
      <c r="U352" s="114">
        <f>SUMIFS(CentrepointSourced[Assessed CS - 18-24],CentrepointSourced[Local Authority DQ],ConsolGeog[[#This Row],[County Name]],CentrepointSourced[Year],2014)</f>
        <v>0</v>
      </c>
      <c r="V352" s="114">
        <f>IF(ConsolGeog[[#This Row],[LA Type]]="District",SUMIFS(ConsolGeog[population],ConsolGeog[LA Type],"District",ConsolGeog[County Name],ConsolGeog[[#This Row],[County Name]]),IF(ConsolGeog[[#This Row],[LA Type]]="Unitary",ConsolGeog[[#This Row],[population]],0))</f>
        <v>0</v>
      </c>
      <c r="W352" s="115">
        <f>IF(ConsolGeog[[#This Row],[COUNTY: Sum of districts'' populations '[non additive!']]]=0,0,ConsolGeog[[#This Row],[population]]/ConsolGeog[[#This Row],[COUNTY: Sum of districts'' populations '[non additive!']]])</f>
        <v>0</v>
      </c>
      <c r="X352" s="125">
        <f>ConsolGeog[[#This Row],[COUNTY: Presented CS - 16-17 (2014) '[non additive!']]]*ConsolGeog[[#This Row],[County Stats Distribution Factor]]</f>
        <v>0</v>
      </c>
      <c r="Y352" s="125">
        <f>ConsolGeog[[#This Row],[COUNTY: Presented CS - 16-24 (2014) '[non additive!']]]*ConsolGeog[[#This Row],[County Stats Distribution Factor]]</f>
        <v>0</v>
      </c>
      <c r="Z352" s="125">
        <f>ConsolGeog[[#This Row],[COUNTY: Presented CS - 18-24 (2014) '[non additive!']]]*ConsolGeog[[#This Row],[County Stats Distribution Factor]]</f>
        <v>0</v>
      </c>
      <c r="AA352" s="125">
        <f>ConsolGeog[[#This Row],[COUNTY: Assessed CS - 16-17 (2014) '[non additive!']]]*ConsolGeog[[#This Row],[County Stats Distribution Factor]]</f>
        <v>0</v>
      </c>
      <c r="AB352" s="125">
        <f>ConsolGeog[[#This Row],[COUNTY: Assessed CS - 16-24 (2014) '[non additive!']]]*ConsolGeog[[#This Row],[County Stats Distribution Factor]]</f>
        <v>0</v>
      </c>
      <c r="AC352" s="125">
        <f>ConsolGeog[[#This Row],[COUNTY: Assessed CS - 18-24 (2014) '[non additive!']]]*ConsolGeog[[#This Row],[County Stats Distribution Factor]]</f>
        <v>0</v>
      </c>
      <c r="AD352" s="125" t="str">
        <f>IF(AND(ConsolGeog[[#This Row],[Presented HS - 16-17 (2014)]]+ConsolGeog[[#This Row],[Presented HS - 18-24 (2014)]]&lt;&gt;0,ConsolGeog[[#This Row],[Presented HS - 16-24 (2014)]]&lt;&gt;0),"ERROR","")</f>
        <v/>
      </c>
      <c r="AE352" s="125" t="str">
        <f>IF(AND(ConsolGeog[[#This Row],[Presented CS - 16-17 (2014)]]+ConsolGeog[[#This Row],[Presented CS - 18-24 (2014)]]&lt;&gt;0,ConsolGeog[[#This Row],[Presented CS - 16-24 (2014)]]&lt;&gt;0),"ERROR","")</f>
        <v/>
      </c>
      <c r="AF352" s="125" t="str">
        <f>IF(AND(ConsolGeog[[#This Row],[Assessed HS - 16-17 (2014)]]+ConsolGeog[[#This Row],[Assessed HS - 18-24 (2014)]]&lt;&gt;0,ConsolGeog[[#This Row],[Assessed HS - 16-24 (2014)]]&lt;&gt;0),"ERROR","")</f>
        <v/>
      </c>
      <c r="AG352" s="125" t="str">
        <f>IF(AND(ConsolGeog[[#This Row],[Assessed CS - 16-17 (2014)]]+ConsolGeog[[#This Row],[Assessed CS - 18-24 (2014)]]&lt;&gt;0,ConsolGeog[[#This Row],[Assessed CS - 16-24 (2014)]]&lt;&gt;0),"ERROR","")</f>
        <v/>
      </c>
      <c r="AH35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3" spans="1:35" s="35" customFormat="1">
      <c r="A353" s="38" t="s">
        <v>366</v>
      </c>
      <c r="B353" s="38" t="s">
        <v>184</v>
      </c>
      <c r="C353" s="38">
        <v>81485</v>
      </c>
      <c r="D353" s="38">
        <v>16044</v>
      </c>
      <c r="E353" s="38" t="s">
        <v>366</v>
      </c>
      <c r="F353" s="112" t="str">
        <f>IF(ISERROR(MATCH(ConsolGeog[[#This Row],[lad14cd]],CentrepointSourced[2014 ONS Code],0)),1,"")</f>
        <v/>
      </c>
      <c r="G353" s="113" t="str">
        <f>TRIM(IF(ConsolGeog[[#This Row],[Not in Centre Point Sourced?]]=1,INDEX(LKP_MissingLATypesDQ[TYPE],MATCH(ConsolGeog[[#This Row],[lad14cd]],LKP_MissingLATypesDQ[ONS_CODE],0)),INDEX(CentrepointSourced[LA Type DQ],MATCH(ConsolGeog[[#This Row],[lad14cd]],CentrepointSourced[2014 ONS Code],0))))</f>
        <v>Local Authority</v>
      </c>
      <c r="H353" s="113" t="str">
        <f>IF(OR(ConsolGeog[[#This Row],[LA Type]]="Unitary",ConsolGeog[[#This Row],[LA Type]]="District"),"England",INDEX(CentrepointSourced[Country],MATCH(ConsolGeog[[#This Row],[lad14cd]],CentrepointSourced[2014 ONS Code],0)))</f>
        <v>Scotland</v>
      </c>
      <c r="I35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3" s="114">
        <f>SUMIFS(CentrepointSourced[Presented HS - 16-17],CentrepointSourced[2014 ONS Code],ConsolGeog[[#This Row],[lad14cd]],CentrepointSourced[Year],2014)</f>
        <v>0</v>
      </c>
      <c r="K353" s="114">
        <f>SUMIFS(CentrepointSourced[Presented HS - 16-24],CentrepointSourced[2014 ONS Code],ConsolGeog[[#This Row],[lad14cd]],CentrepointSourced[Year],2014)</f>
        <v>0</v>
      </c>
      <c r="L353" s="114">
        <f>SUMIFS(CentrepointSourced[Presented HS - 18-24],CentrepointSourced[2014 ONS Code],ConsolGeog[[#This Row],[lad14cd]],CentrepointSourced[Year],2014)</f>
        <v>0</v>
      </c>
      <c r="M353" s="114">
        <f>SUMIFS(CentrepointSourced[Assessed HS - 16-17],CentrepointSourced[2014 ONS Code],ConsolGeog[[#This Row],[lad14cd]],CentrepointSourced[Year],2014)</f>
        <v>0</v>
      </c>
      <c r="N353" s="114">
        <f>SUMIFS(CentrepointSourced[Assessed HS - 16-24],CentrepointSourced[2014 ONS Code],ConsolGeog[[#This Row],[lad14cd]],CentrepointSourced[Year],2014)</f>
        <v>0</v>
      </c>
      <c r="O353" s="114">
        <f>SUMIFS(CentrepointSourced[Assessed HS - 18-24],CentrepointSourced[2014 ONS Code],ConsolGeog[[#This Row],[lad14cd]],CentrepointSourced[Year],2014)</f>
        <v>0</v>
      </c>
      <c r="P353" s="114">
        <f>SUMIFS(CentrepointSourced[Presented CS - 16-17],CentrepointSourced[Local Authority DQ],ConsolGeog[[#This Row],[County Name]],CentrepointSourced[Year],2014)</f>
        <v>0</v>
      </c>
      <c r="Q353" s="114">
        <f>SUMIFS(CentrepointSourced[Presented CS - 16-24],CentrepointSourced[Local Authority DQ],ConsolGeog[[#This Row],[County Name]],CentrepointSourced[Year],2014)</f>
        <v>0</v>
      </c>
      <c r="R353" s="114">
        <f>SUMIFS(CentrepointSourced[Presented CS - 18-24],CentrepointSourced[Local Authority DQ],ConsolGeog[[#This Row],[County Name]],CentrepointSourced[Year],2014)</f>
        <v>0</v>
      </c>
      <c r="S353" s="114">
        <f>SUMIFS(CentrepointSourced[Assessed CS - 16-17],CentrepointSourced[Local Authority DQ],ConsolGeog[[#This Row],[County Name]],CentrepointSourced[Year],2014)</f>
        <v>0</v>
      </c>
      <c r="T353" s="114">
        <f>SUMIFS(CentrepointSourced[Assessed CS - 16-24],CentrepointSourced[Local Authority DQ],ConsolGeog[[#This Row],[County Name]],CentrepointSourced[Year],2014)</f>
        <v>0</v>
      </c>
      <c r="U353" s="114">
        <f>SUMIFS(CentrepointSourced[Assessed CS - 18-24],CentrepointSourced[Local Authority DQ],ConsolGeog[[#This Row],[County Name]],CentrepointSourced[Year],2014)</f>
        <v>0</v>
      </c>
      <c r="V353" s="114">
        <f>IF(ConsolGeog[[#This Row],[LA Type]]="District",SUMIFS(ConsolGeog[population],ConsolGeog[LA Type],"District",ConsolGeog[County Name],ConsolGeog[[#This Row],[County Name]]),IF(ConsolGeog[[#This Row],[LA Type]]="Unitary",ConsolGeog[[#This Row],[population]],0))</f>
        <v>0</v>
      </c>
      <c r="W353" s="115">
        <f>IF(ConsolGeog[[#This Row],[COUNTY: Sum of districts'' populations '[non additive!']]]=0,0,ConsolGeog[[#This Row],[population]]/ConsolGeog[[#This Row],[COUNTY: Sum of districts'' populations '[non additive!']]])</f>
        <v>0</v>
      </c>
      <c r="X353" s="125">
        <f>ConsolGeog[[#This Row],[COUNTY: Presented CS - 16-17 (2014) '[non additive!']]]*ConsolGeog[[#This Row],[County Stats Distribution Factor]]</f>
        <v>0</v>
      </c>
      <c r="Y353" s="125">
        <f>ConsolGeog[[#This Row],[COUNTY: Presented CS - 16-24 (2014) '[non additive!']]]*ConsolGeog[[#This Row],[County Stats Distribution Factor]]</f>
        <v>0</v>
      </c>
      <c r="Z353" s="125">
        <f>ConsolGeog[[#This Row],[COUNTY: Presented CS - 18-24 (2014) '[non additive!']]]*ConsolGeog[[#This Row],[County Stats Distribution Factor]]</f>
        <v>0</v>
      </c>
      <c r="AA353" s="125">
        <f>ConsolGeog[[#This Row],[COUNTY: Assessed CS - 16-17 (2014) '[non additive!']]]*ConsolGeog[[#This Row],[County Stats Distribution Factor]]</f>
        <v>0</v>
      </c>
      <c r="AB353" s="125">
        <f>ConsolGeog[[#This Row],[COUNTY: Assessed CS - 16-24 (2014) '[non additive!']]]*ConsolGeog[[#This Row],[County Stats Distribution Factor]]</f>
        <v>0</v>
      </c>
      <c r="AC353" s="125">
        <f>ConsolGeog[[#This Row],[COUNTY: Assessed CS - 18-24 (2014) '[non additive!']]]*ConsolGeog[[#This Row],[County Stats Distribution Factor]]</f>
        <v>0</v>
      </c>
      <c r="AD353" s="125" t="str">
        <f>IF(AND(ConsolGeog[[#This Row],[Presented HS - 16-17 (2014)]]+ConsolGeog[[#This Row],[Presented HS - 18-24 (2014)]]&lt;&gt;0,ConsolGeog[[#This Row],[Presented HS - 16-24 (2014)]]&lt;&gt;0),"ERROR","")</f>
        <v/>
      </c>
      <c r="AE353" s="125" t="str">
        <f>IF(AND(ConsolGeog[[#This Row],[Presented CS - 16-17 (2014)]]+ConsolGeog[[#This Row],[Presented CS - 18-24 (2014)]]&lt;&gt;0,ConsolGeog[[#This Row],[Presented CS - 16-24 (2014)]]&lt;&gt;0),"ERROR","")</f>
        <v/>
      </c>
      <c r="AF353" s="125" t="str">
        <f>IF(AND(ConsolGeog[[#This Row],[Assessed HS - 16-17 (2014)]]+ConsolGeog[[#This Row],[Assessed HS - 18-24 (2014)]]&lt;&gt;0,ConsolGeog[[#This Row],[Assessed HS - 16-24 (2014)]]&lt;&gt;0),"ERROR","")</f>
        <v/>
      </c>
      <c r="AG353" s="125" t="str">
        <f>IF(AND(ConsolGeog[[#This Row],[Assessed CS - 16-17 (2014)]]+ConsolGeog[[#This Row],[Assessed CS - 18-24 (2014)]]&lt;&gt;0,ConsolGeog[[#This Row],[Assessed CS - 16-24 (2014)]]&lt;&gt;0),"ERROR","")</f>
        <v/>
      </c>
      <c r="AH35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4" spans="1:35" s="35" customFormat="1">
      <c r="A354" s="38" t="s">
        <v>365</v>
      </c>
      <c r="B354" s="38" t="s">
        <v>186</v>
      </c>
      <c r="C354" s="38">
        <v>83187</v>
      </c>
      <c r="D354" s="38">
        <v>35369</v>
      </c>
      <c r="E354" s="38" t="s">
        <v>365</v>
      </c>
      <c r="F354" s="112" t="str">
        <f>IF(ISERROR(MATCH(ConsolGeog[[#This Row],[lad14cd]],CentrepointSourced[2014 ONS Code],0)),1,"")</f>
        <v/>
      </c>
      <c r="G354" s="113" t="str">
        <f>TRIM(IF(ConsolGeog[[#This Row],[Not in Centre Point Sourced?]]=1,INDEX(LKP_MissingLATypesDQ[TYPE],MATCH(ConsolGeog[[#This Row],[lad14cd]],LKP_MissingLATypesDQ[ONS_CODE],0)),INDEX(CentrepointSourced[LA Type DQ],MATCH(ConsolGeog[[#This Row],[lad14cd]],CentrepointSourced[2014 ONS Code],0))))</f>
        <v>Local Authority</v>
      </c>
      <c r="H354" s="113" t="str">
        <f>IF(OR(ConsolGeog[[#This Row],[LA Type]]="Unitary",ConsolGeog[[#This Row],[LA Type]]="District"),"England",INDEX(CentrepointSourced[Country],MATCH(ConsolGeog[[#This Row],[lad14cd]],CentrepointSourced[2014 ONS Code],0)))</f>
        <v>Scotland</v>
      </c>
      <c r="I35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4" s="114">
        <f>SUMIFS(CentrepointSourced[Presented HS - 16-17],CentrepointSourced[2014 ONS Code],ConsolGeog[[#This Row],[lad14cd]],CentrepointSourced[Year],2014)</f>
        <v>0</v>
      </c>
      <c r="K354" s="114">
        <f>SUMIFS(CentrepointSourced[Presented HS - 16-24],CentrepointSourced[2014 ONS Code],ConsolGeog[[#This Row],[lad14cd]],CentrepointSourced[Year],2014)</f>
        <v>0</v>
      </c>
      <c r="L354" s="114">
        <f>SUMIFS(CentrepointSourced[Presented HS - 18-24],CentrepointSourced[2014 ONS Code],ConsolGeog[[#This Row],[lad14cd]],CentrepointSourced[Year],2014)</f>
        <v>0</v>
      </c>
      <c r="M354" s="114">
        <f>SUMIFS(CentrepointSourced[Assessed HS - 16-17],CentrepointSourced[2014 ONS Code],ConsolGeog[[#This Row],[lad14cd]],CentrepointSourced[Year],2014)</f>
        <v>0</v>
      </c>
      <c r="N354" s="114">
        <f>SUMIFS(CentrepointSourced[Assessed HS - 16-24],CentrepointSourced[2014 ONS Code],ConsolGeog[[#This Row],[lad14cd]],CentrepointSourced[Year],2014)</f>
        <v>0</v>
      </c>
      <c r="O354" s="114">
        <f>SUMIFS(CentrepointSourced[Assessed HS - 18-24],CentrepointSourced[2014 ONS Code],ConsolGeog[[#This Row],[lad14cd]],CentrepointSourced[Year],2014)</f>
        <v>0</v>
      </c>
      <c r="P354" s="114">
        <f>SUMIFS(CentrepointSourced[Presented CS - 16-17],CentrepointSourced[Local Authority DQ],ConsolGeog[[#This Row],[County Name]],CentrepointSourced[Year],2014)</f>
        <v>0</v>
      </c>
      <c r="Q354" s="114">
        <f>SUMIFS(CentrepointSourced[Presented CS - 16-24],CentrepointSourced[Local Authority DQ],ConsolGeog[[#This Row],[County Name]],CentrepointSourced[Year],2014)</f>
        <v>0</v>
      </c>
      <c r="R354" s="114">
        <f>SUMIFS(CentrepointSourced[Presented CS - 18-24],CentrepointSourced[Local Authority DQ],ConsolGeog[[#This Row],[County Name]],CentrepointSourced[Year],2014)</f>
        <v>0</v>
      </c>
      <c r="S354" s="114">
        <f>SUMIFS(CentrepointSourced[Assessed CS - 16-17],CentrepointSourced[Local Authority DQ],ConsolGeog[[#This Row],[County Name]],CentrepointSourced[Year],2014)</f>
        <v>0</v>
      </c>
      <c r="T354" s="114">
        <f>SUMIFS(CentrepointSourced[Assessed CS - 16-24],CentrepointSourced[Local Authority DQ],ConsolGeog[[#This Row],[County Name]],CentrepointSourced[Year],2014)</f>
        <v>0</v>
      </c>
      <c r="U354" s="114">
        <f>SUMIFS(CentrepointSourced[Assessed CS - 18-24],CentrepointSourced[Local Authority DQ],ConsolGeog[[#This Row],[County Name]],CentrepointSourced[Year],2014)</f>
        <v>0</v>
      </c>
      <c r="V354" s="114">
        <f>IF(ConsolGeog[[#This Row],[LA Type]]="District",SUMIFS(ConsolGeog[population],ConsolGeog[LA Type],"District",ConsolGeog[County Name],ConsolGeog[[#This Row],[County Name]]),IF(ConsolGeog[[#This Row],[LA Type]]="Unitary",ConsolGeog[[#This Row],[population]],0))</f>
        <v>0</v>
      </c>
      <c r="W354" s="115">
        <f>IF(ConsolGeog[[#This Row],[COUNTY: Sum of districts'' populations '[non additive!']]]=0,0,ConsolGeog[[#This Row],[population]]/ConsolGeog[[#This Row],[COUNTY: Sum of districts'' populations '[non additive!']]])</f>
        <v>0</v>
      </c>
      <c r="X354" s="125">
        <f>ConsolGeog[[#This Row],[COUNTY: Presented CS - 16-17 (2014) '[non additive!']]]*ConsolGeog[[#This Row],[County Stats Distribution Factor]]</f>
        <v>0</v>
      </c>
      <c r="Y354" s="125">
        <f>ConsolGeog[[#This Row],[COUNTY: Presented CS - 16-24 (2014) '[non additive!']]]*ConsolGeog[[#This Row],[County Stats Distribution Factor]]</f>
        <v>0</v>
      </c>
      <c r="Z354" s="125">
        <f>ConsolGeog[[#This Row],[COUNTY: Presented CS - 18-24 (2014) '[non additive!']]]*ConsolGeog[[#This Row],[County Stats Distribution Factor]]</f>
        <v>0</v>
      </c>
      <c r="AA354" s="125">
        <f>ConsolGeog[[#This Row],[COUNTY: Assessed CS - 16-17 (2014) '[non additive!']]]*ConsolGeog[[#This Row],[County Stats Distribution Factor]]</f>
        <v>0</v>
      </c>
      <c r="AB354" s="125">
        <f>ConsolGeog[[#This Row],[COUNTY: Assessed CS - 16-24 (2014) '[non additive!']]]*ConsolGeog[[#This Row],[County Stats Distribution Factor]]</f>
        <v>0</v>
      </c>
      <c r="AC354" s="125">
        <f>ConsolGeog[[#This Row],[COUNTY: Assessed CS - 18-24 (2014) '[non additive!']]]*ConsolGeog[[#This Row],[County Stats Distribution Factor]]</f>
        <v>0</v>
      </c>
      <c r="AD354" s="125" t="str">
        <f>IF(AND(ConsolGeog[[#This Row],[Presented HS - 16-17 (2014)]]+ConsolGeog[[#This Row],[Presented HS - 18-24 (2014)]]&lt;&gt;0,ConsolGeog[[#This Row],[Presented HS - 16-24 (2014)]]&lt;&gt;0),"ERROR","")</f>
        <v/>
      </c>
      <c r="AE354" s="125" t="str">
        <f>IF(AND(ConsolGeog[[#This Row],[Presented CS - 16-17 (2014)]]+ConsolGeog[[#This Row],[Presented CS - 18-24 (2014)]]&lt;&gt;0,ConsolGeog[[#This Row],[Presented CS - 16-24 (2014)]]&lt;&gt;0),"ERROR","")</f>
        <v/>
      </c>
      <c r="AF354" s="125" t="str">
        <f>IF(AND(ConsolGeog[[#This Row],[Assessed HS - 16-17 (2014)]]+ConsolGeog[[#This Row],[Assessed HS - 18-24 (2014)]]&lt;&gt;0,ConsolGeog[[#This Row],[Assessed HS - 16-24 (2014)]]&lt;&gt;0),"ERROR","")</f>
        <v/>
      </c>
      <c r="AG354" s="125" t="str">
        <f>IF(AND(ConsolGeog[[#This Row],[Assessed CS - 16-17 (2014)]]+ConsolGeog[[#This Row],[Assessed CS - 18-24 (2014)]]&lt;&gt;0,ConsolGeog[[#This Row],[Assessed CS - 16-24 (2014)]]&lt;&gt;0),"ERROR","")</f>
        <v/>
      </c>
      <c r="AH35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5" spans="1:35">
      <c r="A355" s="38" t="s">
        <v>364</v>
      </c>
      <c r="B355" s="38" t="s">
        <v>190</v>
      </c>
      <c r="C355" s="38">
        <v>93295</v>
      </c>
      <c r="D355" s="38">
        <v>223756</v>
      </c>
      <c r="E355" s="38" t="s">
        <v>364</v>
      </c>
      <c r="F355" s="116" t="str">
        <f>IF(ISERROR(MATCH(ConsolGeog[[#This Row],[lad14cd]],CentrepointSourced[2014 ONS Code],0)),1,"")</f>
        <v/>
      </c>
      <c r="G355" s="113" t="str">
        <f>TRIM(IF(ConsolGeog[[#This Row],[Not in Centre Point Sourced?]]=1,INDEX(LKP_MissingLATypesDQ[TYPE],MATCH(ConsolGeog[[#This Row],[lad14cd]],LKP_MissingLATypesDQ[ONS_CODE],0)),INDEX(CentrepointSourced[LA Type DQ],MATCH(ConsolGeog[[#This Row],[lad14cd]],CentrepointSourced[2014 ONS Code],0))))</f>
        <v>Local Authority</v>
      </c>
      <c r="H355" s="117" t="str">
        <f>IF(OR(ConsolGeog[[#This Row],[LA Type]]="Unitary",ConsolGeog[[#This Row],[LA Type]]="District"),"England",INDEX(CentrepointSourced[Country],MATCH(ConsolGeog[[#This Row],[lad14cd]],CentrepointSourced[2014 ONS Code],0)))</f>
        <v>Scotland</v>
      </c>
      <c r="I35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5" s="114">
        <f>SUMIFS(CentrepointSourced[Presented HS - 16-17],CentrepointSourced[2014 ONS Code],ConsolGeog[[#This Row],[lad14cd]],CentrepointSourced[Year],2014)</f>
        <v>0</v>
      </c>
      <c r="K355" s="114">
        <f>SUMIFS(CentrepointSourced[Presented HS - 16-24],CentrepointSourced[2014 ONS Code],ConsolGeog[[#This Row],[lad14cd]],CentrepointSourced[Year],2014)</f>
        <v>0</v>
      </c>
      <c r="L355" s="114">
        <f>SUMIFS(CentrepointSourced[Presented HS - 18-24],CentrepointSourced[2014 ONS Code],ConsolGeog[[#This Row],[lad14cd]],CentrepointSourced[Year],2014)</f>
        <v>0</v>
      </c>
      <c r="M355" s="114">
        <f>SUMIFS(CentrepointSourced[Assessed HS - 16-17],CentrepointSourced[2014 ONS Code],ConsolGeog[[#This Row],[lad14cd]],CentrepointSourced[Year],2014)</f>
        <v>0</v>
      </c>
      <c r="N355" s="114">
        <f>SUMIFS(CentrepointSourced[Assessed HS - 16-24],CentrepointSourced[2014 ONS Code],ConsolGeog[[#This Row],[lad14cd]],CentrepointSourced[Year],2014)</f>
        <v>0</v>
      </c>
      <c r="O355" s="114">
        <f>SUMIFS(CentrepointSourced[Assessed HS - 18-24],CentrepointSourced[2014 ONS Code],ConsolGeog[[#This Row],[lad14cd]],CentrepointSourced[Year],2014)</f>
        <v>0</v>
      </c>
      <c r="P355" s="114">
        <f>SUMIFS(CentrepointSourced[Presented CS - 16-17],CentrepointSourced[Local Authority DQ],ConsolGeog[[#This Row],[County Name]],CentrepointSourced[Year],2014)</f>
        <v>0</v>
      </c>
      <c r="Q355" s="114">
        <f>SUMIFS(CentrepointSourced[Presented CS - 16-24],CentrepointSourced[Local Authority DQ],ConsolGeog[[#This Row],[County Name]],CentrepointSourced[Year],2014)</f>
        <v>0</v>
      </c>
      <c r="R355" s="114">
        <f>SUMIFS(CentrepointSourced[Presented CS - 18-24],CentrepointSourced[Local Authority DQ],ConsolGeog[[#This Row],[County Name]],CentrepointSourced[Year],2014)</f>
        <v>0</v>
      </c>
      <c r="S355" s="114">
        <f>SUMIFS(CentrepointSourced[Assessed CS - 16-17],CentrepointSourced[Local Authority DQ],ConsolGeog[[#This Row],[County Name]],CentrepointSourced[Year],2014)</f>
        <v>0</v>
      </c>
      <c r="T355" s="114">
        <f>SUMIFS(CentrepointSourced[Assessed CS - 16-24],CentrepointSourced[Local Authority DQ],ConsolGeog[[#This Row],[County Name]],CentrepointSourced[Year],2014)</f>
        <v>0</v>
      </c>
      <c r="U355" s="114">
        <f>SUMIFS(CentrepointSourced[Assessed CS - 18-24],CentrepointSourced[Local Authority DQ],ConsolGeog[[#This Row],[County Name]],CentrepointSourced[Year],2014)</f>
        <v>0</v>
      </c>
      <c r="V355" s="114">
        <f>IF(ConsolGeog[[#This Row],[LA Type]]="District",SUMIFS(ConsolGeog[population],ConsolGeog[LA Type],"District",ConsolGeog[County Name],ConsolGeog[[#This Row],[County Name]]),IF(ConsolGeog[[#This Row],[LA Type]]="Unitary",ConsolGeog[[#This Row],[population]],0))</f>
        <v>0</v>
      </c>
      <c r="W355" s="115">
        <f>IF(ConsolGeog[[#This Row],[COUNTY: Sum of districts'' populations '[non additive!']]]=0,0,ConsolGeog[[#This Row],[population]]/ConsolGeog[[#This Row],[COUNTY: Sum of districts'' populations '[non additive!']]])</f>
        <v>0</v>
      </c>
      <c r="X355" s="125">
        <f>ConsolGeog[[#This Row],[COUNTY: Presented CS - 16-17 (2014) '[non additive!']]]*ConsolGeog[[#This Row],[County Stats Distribution Factor]]</f>
        <v>0</v>
      </c>
      <c r="Y355" s="125">
        <f>ConsolGeog[[#This Row],[COUNTY: Presented CS - 16-24 (2014) '[non additive!']]]*ConsolGeog[[#This Row],[County Stats Distribution Factor]]</f>
        <v>0</v>
      </c>
      <c r="Z355" s="125">
        <f>ConsolGeog[[#This Row],[COUNTY: Presented CS - 18-24 (2014) '[non additive!']]]*ConsolGeog[[#This Row],[County Stats Distribution Factor]]</f>
        <v>0</v>
      </c>
      <c r="AA355" s="125">
        <f>ConsolGeog[[#This Row],[COUNTY: Assessed CS - 16-17 (2014) '[non additive!']]]*ConsolGeog[[#This Row],[County Stats Distribution Factor]]</f>
        <v>0</v>
      </c>
      <c r="AB355" s="125">
        <f>ConsolGeog[[#This Row],[COUNTY: Assessed CS - 16-24 (2014) '[non additive!']]]*ConsolGeog[[#This Row],[County Stats Distribution Factor]]</f>
        <v>0</v>
      </c>
      <c r="AC355" s="125">
        <f>ConsolGeog[[#This Row],[COUNTY: Assessed CS - 18-24 (2014) '[non additive!']]]*ConsolGeog[[#This Row],[County Stats Distribution Factor]]</f>
        <v>0</v>
      </c>
      <c r="AD355" s="125" t="str">
        <f>IF(AND(ConsolGeog[[#This Row],[Presented HS - 16-17 (2014)]]+ConsolGeog[[#This Row],[Presented HS - 18-24 (2014)]]&lt;&gt;0,ConsolGeog[[#This Row],[Presented HS - 16-24 (2014)]]&lt;&gt;0),"ERROR","")</f>
        <v/>
      </c>
      <c r="AE355" s="125" t="str">
        <f>IF(AND(ConsolGeog[[#This Row],[Presented CS - 16-17 (2014)]]+ConsolGeog[[#This Row],[Presented CS - 18-24 (2014)]]&lt;&gt;0,ConsolGeog[[#This Row],[Presented CS - 16-24 (2014)]]&lt;&gt;0),"ERROR","")</f>
        <v/>
      </c>
      <c r="AF355" s="125" t="str">
        <f>IF(AND(ConsolGeog[[#This Row],[Assessed HS - 16-17 (2014)]]+ConsolGeog[[#This Row],[Assessed HS - 18-24 (2014)]]&lt;&gt;0,ConsolGeog[[#This Row],[Assessed HS - 16-24 (2014)]]&lt;&gt;0),"ERROR","")</f>
        <v/>
      </c>
      <c r="AG355" s="125" t="str">
        <f>IF(AND(ConsolGeog[[#This Row],[Assessed CS - 16-17 (2014)]]+ConsolGeog[[#This Row],[Assessed CS - 18-24 (2014)]]&lt;&gt;0,ConsolGeog[[#This Row],[Assessed CS - 16-24 (2014)]]&lt;&gt;0),"ERROR","")</f>
        <v/>
      </c>
      <c r="AH35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6" spans="1:35">
      <c r="A356" s="38" t="s">
        <v>363</v>
      </c>
      <c r="B356" s="38" t="s">
        <v>195</v>
      </c>
      <c r="C356" s="38">
        <v>138146</v>
      </c>
      <c r="D356" s="38">
        <v>88534</v>
      </c>
      <c r="E356" s="38" t="s">
        <v>363</v>
      </c>
      <c r="F356" s="116" t="str">
        <f>IF(ISERROR(MATCH(ConsolGeog[[#This Row],[lad14cd]],CentrepointSourced[2014 ONS Code],0)),1,"")</f>
        <v/>
      </c>
      <c r="G356" s="113" t="str">
        <f>TRIM(IF(ConsolGeog[[#This Row],[Not in Centre Point Sourced?]]=1,INDEX(LKP_MissingLATypesDQ[TYPE],MATCH(ConsolGeog[[#This Row],[lad14cd]],LKP_MissingLATypesDQ[ONS_CODE],0)),INDEX(CentrepointSourced[LA Type DQ],MATCH(ConsolGeog[[#This Row],[lad14cd]],CentrepointSourced[2014 ONS Code],0))))</f>
        <v>Local Authority</v>
      </c>
      <c r="H356" s="117" t="str">
        <f>IF(OR(ConsolGeog[[#This Row],[LA Type]]="Unitary",ConsolGeog[[#This Row],[LA Type]]="District"),"England",INDEX(CentrepointSourced[Country],MATCH(ConsolGeog[[#This Row],[lad14cd]],CentrepointSourced[2014 ONS Code],0)))</f>
        <v>Scotland</v>
      </c>
      <c r="I35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6" s="114">
        <f>SUMIFS(CentrepointSourced[Presented HS - 16-17],CentrepointSourced[2014 ONS Code],ConsolGeog[[#This Row],[lad14cd]],CentrepointSourced[Year],2014)</f>
        <v>0</v>
      </c>
      <c r="K356" s="114">
        <f>SUMIFS(CentrepointSourced[Presented HS - 16-24],CentrepointSourced[2014 ONS Code],ConsolGeog[[#This Row],[lad14cd]],CentrepointSourced[Year],2014)</f>
        <v>0</v>
      </c>
      <c r="L356" s="114">
        <f>SUMIFS(CentrepointSourced[Presented HS - 18-24],CentrepointSourced[2014 ONS Code],ConsolGeog[[#This Row],[lad14cd]],CentrepointSourced[Year],2014)</f>
        <v>0</v>
      </c>
      <c r="M356" s="114">
        <f>SUMIFS(CentrepointSourced[Assessed HS - 16-17],CentrepointSourced[2014 ONS Code],ConsolGeog[[#This Row],[lad14cd]],CentrepointSourced[Year],2014)</f>
        <v>0</v>
      </c>
      <c r="N356" s="114">
        <f>SUMIFS(CentrepointSourced[Assessed HS - 16-24],CentrepointSourced[2014 ONS Code],ConsolGeog[[#This Row],[lad14cd]],CentrepointSourced[Year],2014)</f>
        <v>0</v>
      </c>
      <c r="O356" s="114">
        <f>SUMIFS(CentrepointSourced[Assessed HS - 18-24],CentrepointSourced[2014 ONS Code],ConsolGeog[[#This Row],[lad14cd]],CentrepointSourced[Year],2014)</f>
        <v>0</v>
      </c>
      <c r="P356" s="114">
        <f>SUMIFS(CentrepointSourced[Presented CS - 16-17],CentrepointSourced[Local Authority DQ],ConsolGeog[[#This Row],[County Name]],CentrepointSourced[Year],2014)</f>
        <v>0</v>
      </c>
      <c r="Q356" s="114">
        <f>SUMIFS(CentrepointSourced[Presented CS - 16-24],CentrepointSourced[Local Authority DQ],ConsolGeog[[#This Row],[County Name]],CentrepointSourced[Year],2014)</f>
        <v>0</v>
      </c>
      <c r="R356" s="114">
        <f>SUMIFS(CentrepointSourced[Presented CS - 18-24],CentrepointSourced[Local Authority DQ],ConsolGeog[[#This Row],[County Name]],CentrepointSourced[Year],2014)</f>
        <v>0</v>
      </c>
      <c r="S356" s="114">
        <f>SUMIFS(CentrepointSourced[Assessed CS - 16-17],CentrepointSourced[Local Authority DQ],ConsolGeog[[#This Row],[County Name]],CentrepointSourced[Year],2014)</f>
        <v>0</v>
      </c>
      <c r="T356" s="114">
        <f>SUMIFS(CentrepointSourced[Assessed CS - 16-24],CentrepointSourced[Local Authority DQ],ConsolGeog[[#This Row],[County Name]],CentrepointSourced[Year],2014)</f>
        <v>0</v>
      </c>
      <c r="U356" s="114">
        <f>SUMIFS(CentrepointSourced[Assessed CS - 18-24],CentrepointSourced[Local Authority DQ],ConsolGeog[[#This Row],[County Name]],CentrepointSourced[Year],2014)</f>
        <v>0</v>
      </c>
      <c r="V356" s="114">
        <f>IF(ConsolGeog[[#This Row],[LA Type]]="District",SUMIFS(ConsolGeog[population],ConsolGeog[LA Type],"District",ConsolGeog[County Name],ConsolGeog[[#This Row],[County Name]]),IF(ConsolGeog[[#This Row],[LA Type]]="Unitary",ConsolGeog[[#This Row],[population]],0))</f>
        <v>0</v>
      </c>
      <c r="W356" s="115">
        <f>IF(ConsolGeog[[#This Row],[COUNTY: Sum of districts'' populations '[non additive!']]]=0,0,ConsolGeog[[#This Row],[population]]/ConsolGeog[[#This Row],[COUNTY: Sum of districts'' populations '[non additive!']]])</f>
        <v>0</v>
      </c>
      <c r="X356" s="125">
        <f>ConsolGeog[[#This Row],[COUNTY: Presented CS - 16-17 (2014) '[non additive!']]]*ConsolGeog[[#This Row],[County Stats Distribution Factor]]</f>
        <v>0</v>
      </c>
      <c r="Y356" s="125">
        <f>ConsolGeog[[#This Row],[COUNTY: Presented CS - 16-24 (2014) '[non additive!']]]*ConsolGeog[[#This Row],[County Stats Distribution Factor]]</f>
        <v>0</v>
      </c>
      <c r="Z356" s="125">
        <f>ConsolGeog[[#This Row],[COUNTY: Presented CS - 18-24 (2014) '[non additive!']]]*ConsolGeog[[#This Row],[County Stats Distribution Factor]]</f>
        <v>0</v>
      </c>
      <c r="AA356" s="125">
        <f>ConsolGeog[[#This Row],[COUNTY: Assessed CS - 16-17 (2014) '[non additive!']]]*ConsolGeog[[#This Row],[County Stats Distribution Factor]]</f>
        <v>0</v>
      </c>
      <c r="AB356" s="125">
        <f>ConsolGeog[[#This Row],[COUNTY: Assessed CS - 16-24 (2014) '[non additive!']]]*ConsolGeog[[#This Row],[County Stats Distribution Factor]]</f>
        <v>0</v>
      </c>
      <c r="AC356" s="125">
        <f>ConsolGeog[[#This Row],[COUNTY: Assessed CS - 18-24 (2014) '[non additive!']]]*ConsolGeog[[#This Row],[County Stats Distribution Factor]]</f>
        <v>0</v>
      </c>
      <c r="AD356" s="125" t="str">
        <f>IF(AND(ConsolGeog[[#This Row],[Presented HS - 16-17 (2014)]]+ConsolGeog[[#This Row],[Presented HS - 18-24 (2014)]]&lt;&gt;0,ConsolGeog[[#This Row],[Presented HS - 16-24 (2014)]]&lt;&gt;0),"ERROR","")</f>
        <v/>
      </c>
      <c r="AE356" s="125" t="str">
        <f>IF(AND(ConsolGeog[[#This Row],[Presented CS - 16-17 (2014)]]+ConsolGeog[[#This Row],[Presented CS - 18-24 (2014)]]&lt;&gt;0,ConsolGeog[[#This Row],[Presented CS - 16-24 (2014)]]&lt;&gt;0),"ERROR","")</f>
        <v/>
      </c>
      <c r="AF356" s="125" t="str">
        <f>IF(AND(ConsolGeog[[#This Row],[Assessed HS - 16-17 (2014)]]+ConsolGeog[[#This Row],[Assessed HS - 18-24 (2014)]]&lt;&gt;0,ConsolGeog[[#This Row],[Assessed HS - 16-24 (2014)]]&lt;&gt;0),"ERROR","")</f>
        <v/>
      </c>
      <c r="AG356" s="125" t="str">
        <f>IF(AND(ConsolGeog[[#This Row],[Assessed CS - 16-17 (2014)]]+ConsolGeog[[#This Row],[Assessed CS - 18-24 (2014)]]&lt;&gt;0,ConsolGeog[[#This Row],[Assessed CS - 16-24 (2014)]]&lt;&gt;0),"ERROR","")</f>
        <v/>
      </c>
      <c r="AH35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7" spans="1:35" s="35" customFormat="1">
      <c r="A357" s="38" t="s">
        <v>361</v>
      </c>
      <c r="B357" s="38" t="s">
        <v>362</v>
      </c>
      <c r="C357" s="38">
        <v>21349</v>
      </c>
      <c r="D357" s="38">
        <v>98980</v>
      </c>
      <c r="E357" s="38" t="s">
        <v>361</v>
      </c>
      <c r="F357" s="112" t="str">
        <f>IF(ISERROR(MATCH(ConsolGeog[[#This Row],[lad14cd]],CentrepointSourced[2014 ONS Code],0)),1,"")</f>
        <v/>
      </c>
      <c r="G357" s="113" t="str">
        <f>TRIM(IF(ConsolGeog[[#This Row],[Not in Centre Point Sourced?]]=1,INDEX(LKP_MissingLATypesDQ[TYPE],MATCH(ConsolGeog[[#This Row],[lad14cd]],LKP_MissingLATypesDQ[ONS_CODE],0)),INDEX(CentrepointSourced[LA Type DQ],MATCH(ConsolGeog[[#This Row],[lad14cd]],CentrepointSourced[2014 ONS Code],0))))</f>
        <v>Local Authority</v>
      </c>
      <c r="H357" s="113" t="str">
        <f>IF(OR(ConsolGeog[[#This Row],[LA Type]]="Unitary",ConsolGeog[[#This Row],[LA Type]]="District"),"England",INDEX(CentrepointSourced[Country],MATCH(ConsolGeog[[#This Row],[lad14cd]],CentrepointSourced[2014 ONS Code],0)))</f>
        <v>Scotland</v>
      </c>
      <c r="I35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7" s="114">
        <f>SUMIFS(CentrepointSourced[Presented HS - 16-17],CentrepointSourced[2014 ONS Code],ConsolGeog[[#This Row],[lad14cd]],CentrepointSourced[Year],2014)</f>
        <v>0</v>
      </c>
      <c r="K357" s="114">
        <f>SUMIFS(CentrepointSourced[Presented HS - 16-24],CentrepointSourced[2014 ONS Code],ConsolGeog[[#This Row],[lad14cd]],CentrepointSourced[Year],2014)</f>
        <v>0</v>
      </c>
      <c r="L357" s="114">
        <f>SUMIFS(CentrepointSourced[Presented HS - 18-24],CentrepointSourced[2014 ONS Code],ConsolGeog[[#This Row],[lad14cd]],CentrepointSourced[Year],2014)</f>
        <v>0</v>
      </c>
      <c r="M357" s="114">
        <f>SUMIFS(CentrepointSourced[Assessed HS - 16-17],CentrepointSourced[2014 ONS Code],ConsolGeog[[#This Row],[lad14cd]],CentrepointSourced[Year],2014)</f>
        <v>0</v>
      </c>
      <c r="N357" s="114">
        <f>SUMIFS(CentrepointSourced[Assessed HS - 16-24],CentrepointSourced[2014 ONS Code],ConsolGeog[[#This Row],[lad14cd]],CentrepointSourced[Year],2014)</f>
        <v>0</v>
      </c>
      <c r="O357" s="114">
        <f>SUMIFS(CentrepointSourced[Assessed HS - 18-24],CentrepointSourced[2014 ONS Code],ConsolGeog[[#This Row],[lad14cd]],CentrepointSourced[Year],2014)</f>
        <v>0</v>
      </c>
      <c r="P357" s="114">
        <f>SUMIFS(CentrepointSourced[Presented CS - 16-17],CentrepointSourced[Local Authority DQ],ConsolGeog[[#This Row],[County Name]],CentrepointSourced[Year],2014)</f>
        <v>0</v>
      </c>
      <c r="Q357" s="114">
        <f>SUMIFS(CentrepointSourced[Presented CS - 16-24],CentrepointSourced[Local Authority DQ],ConsolGeog[[#This Row],[County Name]],CentrepointSourced[Year],2014)</f>
        <v>0</v>
      </c>
      <c r="R357" s="114">
        <f>SUMIFS(CentrepointSourced[Presented CS - 18-24],CentrepointSourced[Local Authority DQ],ConsolGeog[[#This Row],[County Name]],CentrepointSourced[Year],2014)</f>
        <v>0</v>
      </c>
      <c r="S357" s="114">
        <f>SUMIFS(CentrepointSourced[Assessed CS - 16-17],CentrepointSourced[Local Authority DQ],ConsolGeog[[#This Row],[County Name]],CentrepointSourced[Year],2014)</f>
        <v>0</v>
      </c>
      <c r="T357" s="114">
        <f>SUMIFS(CentrepointSourced[Assessed CS - 16-24],CentrepointSourced[Local Authority DQ],ConsolGeog[[#This Row],[County Name]],CentrepointSourced[Year],2014)</f>
        <v>0</v>
      </c>
      <c r="U357" s="114">
        <f>SUMIFS(CentrepointSourced[Assessed CS - 18-24],CentrepointSourced[Local Authority DQ],ConsolGeog[[#This Row],[County Name]],CentrepointSourced[Year],2014)</f>
        <v>0</v>
      </c>
      <c r="V357" s="114">
        <f>IF(ConsolGeog[[#This Row],[LA Type]]="District",SUMIFS(ConsolGeog[population],ConsolGeog[LA Type],"District",ConsolGeog[County Name],ConsolGeog[[#This Row],[County Name]]),IF(ConsolGeog[[#This Row],[LA Type]]="Unitary",ConsolGeog[[#This Row],[population]],0))</f>
        <v>0</v>
      </c>
      <c r="W357" s="115">
        <f>IF(ConsolGeog[[#This Row],[COUNTY: Sum of districts'' populations '[non additive!']]]=0,0,ConsolGeog[[#This Row],[population]]/ConsolGeog[[#This Row],[COUNTY: Sum of districts'' populations '[non additive!']]])</f>
        <v>0</v>
      </c>
      <c r="X357" s="125">
        <f>ConsolGeog[[#This Row],[COUNTY: Presented CS - 16-17 (2014) '[non additive!']]]*ConsolGeog[[#This Row],[County Stats Distribution Factor]]</f>
        <v>0</v>
      </c>
      <c r="Y357" s="125">
        <f>ConsolGeog[[#This Row],[COUNTY: Presented CS - 16-24 (2014) '[non additive!']]]*ConsolGeog[[#This Row],[County Stats Distribution Factor]]</f>
        <v>0</v>
      </c>
      <c r="Z357" s="125">
        <f>ConsolGeog[[#This Row],[COUNTY: Presented CS - 18-24 (2014) '[non additive!']]]*ConsolGeog[[#This Row],[County Stats Distribution Factor]]</f>
        <v>0</v>
      </c>
      <c r="AA357" s="125">
        <f>ConsolGeog[[#This Row],[COUNTY: Assessed CS - 16-17 (2014) '[non additive!']]]*ConsolGeog[[#This Row],[County Stats Distribution Factor]]</f>
        <v>0</v>
      </c>
      <c r="AB357" s="125">
        <f>ConsolGeog[[#This Row],[COUNTY: Assessed CS - 16-24 (2014) '[non additive!']]]*ConsolGeog[[#This Row],[County Stats Distribution Factor]]</f>
        <v>0</v>
      </c>
      <c r="AC357" s="125">
        <f>ConsolGeog[[#This Row],[COUNTY: Assessed CS - 18-24 (2014) '[non additive!']]]*ConsolGeog[[#This Row],[County Stats Distribution Factor]]</f>
        <v>0</v>
      </c>
      <c r="AD357" s="125" t="str">
        <f>IF(AND(ConsolGeog[[#This Row],[Presented HS - 16-17 (2014)]]+ConsolGeog[[#This Row],[Presented HS - 18-24 (2014)]]&lt;&gt;0,ConsolGeog[[#This Row],[Presented HS - 16-24 (2014)]]&lt;&gt;0),"ERROR","")</f>
        <v/>
      </c>
      <c r="AE357" s="125" t="str">
        <f>IF(AND(ConsolGeog[[#This Row],[Presented CS - 16-17 (2014)]]+ConsolGeog[[#This Row],[Presented CS - 18-24 (2014)]]&lt;&gt;0,ConsolGeog[[#This Row],[Presented CS - 16-24 (2014)]]&lt;&gt;0),"ERROR","")</f>
        <v/>
      </c>
      <c r="AF357" s="125" t="str">
        <f>IF(AND(ConsolGeog[[#This Row],[Assessed HS - 16-17 (2014)]]+ConsolGeog[[#This Row],[Assessed HS - 18-24 (2014)]]&lt;&gt;0,ConsolGeog[[#This Row],[Assessed HS - 16-24 (2014)]]&lt;&gt;0),"ERROR","")</f>
        <v/>
      </c>
      <c r="AG357" s="125" t="str">
        <f>IF(AND(ConsolGeog[[#This Row],[Assessed CS - 16-17 (2014)]]+ConsolGeog[[#This Row],[Assessed CS - 18-24 (2014)]]&lt;&gt;0,ConsolGeog[[#This Row],[Assessed CS - 16-24 (2014)]]&lt;&gt;0),"ERROR","")</f>
        <v/>
      </c>
      <c r="AH35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8" spans="1:35" s="35" customFormat="1">
      <c r="A358" s="38" t="s">
        <v>359</v>
      </c>
      <c r="B358" s="38" t="s">
        <v>360</v>
      </c>
      <c r="C358" s="38">
        <v>476626</v>
      </c>
      <c r="D358" s="38">
        <v>26333</v>
      </c>
      <c r="E358" s="38" t="s">
        <v>359</v>
      </c>
      <c r="F358" s="112" t="str">
        <f>IF(ISERROR(MATCH(ConsolGeog[[#This Row],[lad14cd]],CentrepointSourced[2014 ONS Code],0)),1,"")</f>
        <v/>
      </c>
      <c r="G358" s="113" t="str">
        <f>TRIM(IF(ConsolGeog[[#This Row],[Not in Centre Point Sourced?]]=1,INDEX(LKP_MissingLATypesDQ[TYPE],MATCH(ConsolGeog[[#This Row],[lad14cd]],LKP_MissingLATypesDQ[ONS_CODE],0)),INDEX(CentrepointSourced[LA Type DQ],MATCH(ConsolGeog[[#This Row],[lad14cd]],CentrepointSourced[2014 ONS Code],0))))</f>
        <v>Local Authority</v>
      </c>
      <c r="H358" s="113" t="str">
        <f>IF(OR(ConsolGeog[[#This Row],[LA Type]]="Unitary",ConsolGeog[[#This Row],[LA Type]]="District"),"England",INDEX(CentrepointSourced[Country],MATCH(ConsolGeog[[#This Row],[lad14cd]],CentrepointSourced[2014 ONS Code],0)))</f>
        <v>Scotland</v>
      </c>
      <c r="I35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8" s="114">
        <f>SUMIFS(CentrepointSourced[Presented HS - 16-17],CentrepointSourced[2014 ONS Code],ConsolGeog[[#This Row],[lad14cd]],CentrepointSourced[Year],2014)</f>
        <v>0</v>
      </c>
      <c r="K358" s="114">
        <f>SUMIFS(CentrepointSourced[Presented HS - 16-24],CentrepointSourced[2014 ONS Code],ConsolGeog[[#This Row],[lad14cd]],CentrepointSourced[Year],2014)</f>
        <v>0</v>
      </c>
      <c r="L358" s="114">
        <f>SUMIFS(CentrepointSourced[Presented HS - 18-24],CentrepointSourced[2014 ONS Code],ConsolGeog[[#This Row],[lad14cd]],CentrepointSourced[Year],2014)</f>
        <v>0</v>
      </c>
      <c r="M358" s="114">
        <f>SUMIFS(CentrepointSourced[Assessed HS - 16-17],CentrepointSourced[2014 ONS Code],ConsolGeog[[#This Row],[lad14cd]],CentrepointSourced[Year],2014)</f>
        <v>0</v>
      </c>
      <c r="N358" s="114">
        <f>SUMIFS(CentrepointSourced[Assessed HS - 16-24],CentrepointSourced[2014 ONS Code],ConsolGeog[[#This Row],[lad14cd]],CentrepointSourced[Year],2014)</f>
        <v>0</v>
      </c>
      <c r="O358" s="114">
        <f>SUMIFS(CentrepointSourced[Assessed HS - 18-24],CentrepointSourced[2014 ONS Code],ConsolGeog[[#This Row],[lad14cd]],CentrepointSourced[Year],2014)</f>
        <v>0</v>
      </c>
      <c r="P358" s="114">
        <f>SUMIFS(CentrepointSourced[Presented CS - 16-17],CentrepointSourced[Local Authority DQ],ConsolGeog[[#This Row],[County Name]],CentrepointSourced[Year],2014)</f>
        <v>0</v>
      </c>
      <c r="Q358" s="114">
        <f>SUMIFS(CentrepointSourced[Presented CS - 16-24],CentrepointSourced[Local Authority DQ],ConsolGeog[[#This Row],[County Name]],CentrepointSourced[Year],2014)</f>
        <v>0</v>
      </c>
      <c r="R358" s="114">
        <f>SUMIFS(CentrepointSourced[Presented CS - 18-24],CentrepointSourced[Local Authority DQ],ConsolGeog[[#This Row],[County Name]],CentrepointSourced[Year],2014)</f>
        <v>0</v>
      </c>
      <c r="S358" s="114">
        <f>SUMIFS(CentrepointSourced[Assessed CS - 16-17],CentrepointSourced[Local Authority DQ],ConsolGeog[[#This Row],[County Name]],CentrepointSourced[Year],2014)</f>
        <v>0</v>
      </c>
      <c r="T358" s="114">
        <f>SUMIFS(CentrepointSourced[Assessed CS - 16-24],CentrepointSourced[Local Authority DQ],ConsolGeog[[#This Row],[County Name]],CentrepointSourced[Year],2014)</f>
        <v>0</v>
      </c>
      <c r="U358" s="114">
        <f>SUMIFS(CentrepointSourced[Assessed CS - 18-24],CentrepointSourced[Local Authority DQ],ConsolGeog[[#This Row],[County Name]],CentrepointSourced[Year],2014)</f>
        <v>0</v>
      </c>
      <c r="V358" s="114">
        <f>IF(ConsolGeog[[#This Row],[LA Type]]="District",SUMIFS(ConsolGeog[population],ConsolGeog[LA Type],"District",ConsolGeog[County Name],ConsolGeog[[#This Row],[County Name]]),IF(ConsolGeog[[#This Row],[LA Type]]="Unitary",ConsolGeog[[#This Row],[population]],0))</f>
        <v>0</v>
      </c>
      <c r="W358" s="115">
        <f>IF(ConsolGeog[[#This Row],[COUNTY: Sum of districts'' populations '[non additive!']]]=0,0,ConsolGeog[[#This Row],[population]]/ConsolGeog[[#This Row],[COUNTY: Sum of districts'' populations '[non additive!']]])</f>
        <v>0</v>
      </c>
      <c r="X358" s="125">
        <f>ConsolGeog[[#This Row],[COUNTY: Presented CS - 16-17 (2014) '[non additive!']]]*ConsolGeog[[#This Row],[County Stats Distribution Factor]]</f>
        <v>0</v>
      </c>
      <c r="Y358" s="125">
        <f>ConsolGeog[[#This Row],[COUNTY: Presented CS - 16-24 (2014) '[non additive!']]]*ConsolGeog[[#This Row],[County Stats Distribution Factor]]</f>
        <v>0</v>
      </c>
      <c r="Z358" s="125">
        <f>ConsolGeog[[#This Row],[COUNTY: Presented CS - 18-24 (2014) '[non additive!']]]*ConsolGeog[[#This Row],[County Stats Distribution Factor]]</f>
        <v>0</v>
      </c>
      <c r="AA358" s="125">
        <f>ConsolGeog[[#This Row],[COUNTY: Assessed CS - 16-17 (2014) '[non additive!']]]*ConsolGeog[[#This Row],[County Stats Distribution Factor]]</f>
        <v>0</v>
      </c>
      <c r="AB358" s="125">
        <f>ConsolGeog[[#This Row],[COUNTY: Assessed CS - 16-24 (2014) '[non additive!']]]*ConsolGeog[[#This Row],[County Stats Distribution Factor]]</f>
        <v>0</v>
      </c>
      <c r="AC358" s="125">
        <f>ConsolGeog[[#This Row],[COUNTY: Assessed CS - 18-24 (2014) '[non additive!']]]*ConsolGeog[[#This Row],[County Stats Distribution Factor]]</f>
        <v>0</v>
      </c>
      <c r="AD358" s="125" t="str">
        <f>IF(AND(ConsolGeog[[#This Row],[Presented HS - 16-17 (2014)]]+ConsolGeog[[#This Row],[Presented HS - 18-24 (2014)]]&lt;&gt;0,ConsolGeog[[#This Row],[Presented HS - 16-24 (2014)]]&lt;&gt;0),"ERROR","")</f>
        <v/>
      </c>
      <c r="AE358" s="125" t="str">
        <f>IF(AND(ConsolGeog[[#This Row],[Presented CS - 16-17 (2014)]]+ConsolGeog[[#This Row],[Presented CS - 18-24 (2014)]]&lt;&gt;0,ConsolGeog[[#This Row],[Presented CS - 16-24 (2014)]]&lt;&gt;0),"ERROR","")</f>
        <v/>
      </c>
      <c r="AF358" s="125" t="str">
        <f>IF(AND(ConsolGeog[[#This Row],[Assessed HS - 16-17 (2014)]]+ConsolGeog[[#This Row],[Assessed HS - 18-24 (2014)]]&lt;&gt;0,ConsolGeog[[#This Row],[Assessed HS - 16-24 (2014)]]&lt;&gt;0),"ERROR","")</f>
        <v/>
      </c>
      <c r="AG358" s="125" t="str">
        <f>IF(AND(ConsolGeog[[#This Row],[Assessed CS - 16-17 (2014)]]+ConsolGeog[[#This Row],[Assessed CS - 18-24 (2014)]]&lt;&gt;0,ConsolGeog[[#This Row],[Assessed CS - 16-24 (2014)]]&lt;&gt;0),"ERROR","")</f>
        <v/>
      </c>
      <c r="AH35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59" spans="1:35" s="35" customFormat="1">
      <c r="A359" s="38" t="s">
        <v>358</v>
      </c>
      <c r="B359" s="38" t="s">
        <v>212</v>
      </c>
      <c r="C359" s="38">
        <v>174908</v>
      </c>
      <c r="D359" s="38">
        <v>26194</v>
      </c>
      <c r="E359" s="38" t="s">
        <v>358</v>
      </c>
      <c r="F359" s="112" t="str">
        <f>IF(ISERROR(MATCH(ConsolGeog[[#This Row],[lad14cd]],CentrepointSourced[2014 ONS Code],0)),1,"")</f>
        <v/>
      </c>
      <c r="G359" s="113" t="str">
        <f>TRIM(IF(ConsolGeog[[#This Row],[Not in Centre Point Sourced?]]=1,INDEX(LKP_MissingLATypesDQ[TYPE],MATCH(ConsolGeog[[#This Row],[lad14cd]],LKP_MissingLATypesDQ[ONS_CODE],0)),INDEX(CentrepointSourced[LA Type DQ],MATCH(ConsolGeog[[#This Row],[lad14cd]],CentrepointSourced[2014 ONS Code],0))))</f>
        <v>Local Authority</v>
      </c>
      <c r="H359" s="113" t="str">
        <f>IF(OR(ConsolGeog[[#This Row],[LA Type]]="Unitary",ConsolGeog[[#This Row],[LA Type]]="District"),"England",INDEX(CentrepointSourced[Country],MATCH(ConsolGeog[[#This Row],[lad14cd]],CentrepointSourced[2014 ONS Code],0)))</f>
        <v>Scotland</v>
      </c>
      <c r="I35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59" s="114">
        <f>SUMIFS(CentrepointSourced[Presented HS - 16-17],CentrepointSourced[2014 ONS Code],ConsolGeog[[#This Row],[lad14cd]],CentrepointSourced[Year],2014)</f>
        <v>0</v>
      </c>
      <c r="K359" s="114">
        <f>SUMIFS(CentrepointSourced[Presented HS - 16-24],CentrepointSourced[2014 ONS Code],ConsolGeog[[#This Row],[lad14cd]],CentrepointSourced[Year],2014)</f>
        <v>0</v>
      </c>
      <c r="L359" s="114">
        <f>SUMIFS(CentrepointSourced[Presented HS - 18-24],CentrepointSourced[2014 ONS Code],ConsolGeog[[#This Row],[lad14cd]],CentrepointSourced[Year],2014)</f>
        <v>0</v>
      </c>
      <c r="M359" s="114">
        <f>SUMIFS(CentrepointSourced[Assessed HS - 16-17],CentrepointSourced[2014 ONS Code],ConsolGeog[[#This Row],[lad14cd]],CentrepointSourced[Year],2014)</f>
        <v>0</v>
      </c>
      <c r="N359" s="114">
        <f>SUMIFS(CentrepointSourced[Assessed HS - 16-24],CentrepointSourced[2014 ONS Code],ConsolGeog[[#This Row],[lad14cd]],CentrepointSourced[Year],2014)</f>
        <v>0</v>
      </c>
      <c r="O359" s="114">
        <f>SUMIFS(CentrepointSourced[Assessed HS - 18-24],CentrepointSourced[2014 ONS Code],ConsolGeog[[#This Row],[lad14cd]],CentrepointSourced[Year],2014)</f>
        <v>0</v>
      </c>
      <c r="P359" s="114">
        <f>SUMIFS(CentrepointSourced[Presented CS - 16-17],CentrepointSourced[Local Authority DQ],ConsolGeog[[#This Row],[County Name]],CentrepointSourced[Year],2014)</f>
        <v>0</v>
      </c>
      <c r="Q359" s="114">
        <f>SUMIFS(CentrepointSourced[Presented CS - 16-24],CentrepointSourced[Local Authority DQ],ConsolGeog[[#This Row],[County Name]],CentrepointSourced[Year],2014)</f>
        <v>0</v>
      </c>
      <c r="R359" s="114">
        <f>SUMIFS(CentrepointSourced[Presented CS - 18-24],CentrepointSourced[Local Authority DQ],ConsolGeog[[#This Row],[County Name]],CentrepointSourced[Year],2014)</f>
        <v>0</v>
      </c>
      <c r="S359" s="114">
        <f>SUMIFS(CentrepointSourced[Assessed CS - 16-17],CentrepointSourced[Local Authority DQ],ConsolGeog[[#This Row],[County Name]],CentrepointSourced[Year],2014)</f>
        <v>0</v>
      </c>
      <c r="T359" s="114">
        <f>SUMIFS(CentrepointSourced[Assessed CS - 16-24],CentrepointSourced[Local Authority DQ],ConsolGeog[[#This Row],[County Name]],CentrepointSourced[Year],2014)</f>
        <v>0</v>
      </c>
      <c r="U359" s="114">
        <f>SUMIFS(CentrepointSourced[Assessed CS - 18-24],CentrepointSourced[Local Authority DQ],ConsolGeog[[#This Row],[County Name]],CentrepointSourced[Year],2014)</f>
        <v>0</v>
      </c>
      <c r="V359" s="114">
        <f>IF(ConsolGeog[[#This Row],[LA Type]]="District",SUMIFS(ConsolGeog[population],ConsolGeog[LA Type],"District",ConsolGeog[County Name],ConsolGeog[[#This Row],[County Name]]),IF(ConsolGeog[[#This Row],[LA Type]]="Unitary",ConsolGeog[[#This Row],[population]],0))</f>
        <v>0</v>
      </c>
      <c r="W359" s="115">
        <f>IF(ConsolGeog[[#This Row],[COUNTY: Sum of districts'' populations '[non additive!']]]=0,0,ConsolGeog[[#This Row],[population]]/ConsolGeog[[#This Row],[COUNTY: Sum of districts'' populations '[non additive!']]])</f>
        <v>0</v>
      </c>
      <c r="X359" s="125">
        <f>ConsolGeog[[#This Row],[COUNTY: Presented CS - 16-17 (2014) '[non additive!']]]*ConsolGeog[[#This Row],[County Stats Distribution Factor]]</f>
        <v>0</v>
      </c>
      <c r="Y359" s="125">
        <f>ConsolGeog[[#This Row],[COUNTY: Presented CS - 16-24 (2014) '[non additive!']]]*ConsolGeog[[#This Row],[County Stats Distribution Factor]]</f>
        <v>0</v>
      </c>
      <c r="Z359" s="125">
        <f>ConsolGeog[[#This Row],[COUNTY: Presented CS - 18-24 (2014) '[non additive!']]]*ConsolGeog[[#This Row],[County Stats Distribution Factor]]</f>
        <v>0</v>
      </c>
      <c r="AA359" s="125">
        <f>ConsolGeog[[#This Row],[COUNTY: Assessed CS - 16-17 (2014) '[non additive!']]]*ConsolGeog[[#This Row],[County Stats Distribution Factor]]</f>
        <v>0</v>
      </c>
      <c r="AB359" s="125">
        <f>ConsolGeog[[#This Row],[COUNTY: Assessed CS - 16-24 (2014) '[non additive!']]]*ConsolGeog[[#This Row],[County Stats Distribution Factor]]</f>
        <v>0</v>
      </c>
      <c r="AC359" s="125">
        <f>ConsolGeog[[#This Row],[COUNTY: Assessed CS - 18-24 (2014) '[non additive!']]]*ConsolGeog[[#This Row],[County Stats Distribution Factor]]</f>
        <v>0</v>
      </c>
      <c r="AD359" s="125" t="str">
        <f>IF(AND(ConsolGeog[[#This Row],[Presented HS - 16-17 (2014)]]+ConsolGeog[[#This Row],[Presented HS - 18-24 (2014)]]&lt;&gt;0,ConsolGeog[[#This Row],[Presented HS - 16-24 (2014)]]&lt;&gt;0),"ERROR","")</f>
        <v/>
      </c>
      <c r="AE359" s="125" t="str">
        <f>IF(AND(ConsolGeog[[#This Row],[Presented CS - 16-17 (2014)]]+ConsolGeog[[#This Row],[Presented CS - 18-24 (2014)]]&lt;&gt;0,ConsolGeog[[#This Row],[Presented CS - 16-24 (2014)]]&lt;&gt;0),"ERROR","")</f>
        <v/>
      </c>
      <c r="AF359" s="125" t="str">
        <f>IF(AND(ConsolGeog[[#This Row],[Assessed HS - 16-17 (2014)]]+ConsolGeog[[#This Row],[Assessed HS - 18-24 (2014)]]&lt;&gt;0,ConsolGeog[[#This Row],[Assessed HS - 16-24 (2014)]]&lt;&gt;0),"ERROR","")</f>
        <v/>
      </c>
      <c r="AG359" s="125" t="str">
        <f>IF(AND(ConsolGeog[[#This Row],[Assessed CS - 16-17 (2014)]]+ConsolGeog[[#This Row],[Assessed CS - 18-24 (2014)]]&lt;&gt;0,ConsolGeog[[#This Row],[Assessed CS - 16-24 (2014)]]&lt;&gt;0),"ERROR","")</f>
        <v/>
      </c>
      <c r="AH35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5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0" spans="1:35" s="35" customFormat="1">
      <c r="A360" s="38" t="s">
        <v>357</v>
      </c>
      <c r="B360" s="38" t="s">
        <v>218</v>
      </c>
      <c r="C360" s="38">
        <v>90720</v>
      </c>
      <c r="D360" s="38">
        <v>15876</v>
      </c>
      <c r="E360" s="38" t="s">
        <v>357</v>
      </c>
      <c r="F360" s="112" t="str">
        <f>IF(ISERROR(MATCH(ConsolGeog[[#This Row],[lad14cd]],CentrepointSourced[2014 ONS Code],0)),1,"")</f>
        <v/>
      </c>
      <c r="G360" s="113" t="str">
        <f>TRIM(IF(ConsolGeog[[#This Row],[Not in Centre Point Sourced?]]=1,INDEX(LKP_MissingLATypesDQ[TYPE],MATCH(ConsolGeog[[#This Row],[lad14cd]],LKP_MissingLATypesDQ[ONS_CODE],0)),INDEX(CentrepointSourced[LA Type DQ],MATCH(ConsolGeog[[#This Row],[lad14cd]],CentrepointSourced[2014 ONS Code],0))))</f>
        <v>Local Authority</v>
      </c>
      <c r="H360" s="113" t="str">
        <f>IF(OR(ConsolGeog[[#This Row],[LA Type]]="Unitary",ConsolGeog[[#This Row],[LA Type]]="District"),"England",INDEX(CentrepointSourced[Country],MATCH(ConsolGeog[[#This Row],[lad14cd]],CentrepointSourced[2014 ONS Code],0)))</f>
        <v>Scotland</v>
      </c>
      <c r="I36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0" s="114">
        <f>SUMIFS(CentrepointSourced[Presented HS - 16-17],CentrepointSourced[2014 ONS Code],ConsolGeog[[#This Row],[lad14cd]],CentrepointSourced[Year],2014)</f>
        <v>0</v>
      </c>
      <c r="K360" s="114">
        <f>SUMIFS(CentrepointSourced[Presented HS - 16-24],CentrepointSourced[2014 ONS Code],ConsolGeog[[#This Row],[lad14cd]],CentrepointSourced[Year],2014)</f>
        <v>0</v>
      </c>
      <c r="L360" s="114">
        <f>SUMIFS(CentrepointSourced[Presented HS - 18-24],CentrepointSourced[2014 ONS Code],ConsolGeog[[#This Row],[lad14cd]],CentrepointSourced[Year],2014)</f>
        <v>0</v>
      </c>
      <c r="M360" s="114">
        <f>SUMIFS(CentrepointSourced[Assessed HS - 16-17],CentrepointSourced[2014 ONS Code],ConsolGeog[[#This Row],[lad14cd]],CentrepointSourced[Year],2014)</f>
        <v>0</v>
      </c>
      <c r="N360" s="114">
        <f>SUMIFS(CentrepointSourced[Assessed HS - 16-24],CentrepointSourced[2014 ONS Code],ConsolGeog[[#This Row],[lad14cd]],CentrepointSourced[Year],2014)</f>
        <v>0</v>
      </c>
      <c r="O360" s="114">
        <f>SUMIFS(CentrepointSourced[Assessed HS - 18-24],CentrepointSourced[2014 ONS Code],ConsolGeog[[#This Row],[lad14cd]],CentrepointSourced[Year],2014)</f>
        <v>0</v>
      </c>
      <c r="P360" s="114">
        <f>SUMIFS(CentrepointSourced[Presented CS - 16-17],CentrepointSourced[Local Authority DQ],ConsolGeog[[#This Row],[County Name]],CentrepointSourced[Year],2014)</f>
        <v>0</v>
      </c>
      <c r="Q360" s="114">
        <f>SUMIFS(CentrepointSourced[Presented CS - 16-24],CentrepointSourced[Local Authority DQ],ConsolGeog[[#This Row],[County Name]],CentrepointSourced[Year],2014)</f>
        <v>0</v>
      </c>
      <c r="R360" s="114">
        <f>SUMIFS(CentrepointSourced[Presented CS - 18-24],CentrepointSourced[Local Authority DQ],ConsolGeog[[#This Row],[County Name]],CentrepointSourced[Year],2014)</f>
        <v>0</v>
      </c>
      <c r="S360" s="114">
        <f>SUMIFS(CentrepointSourced[Assessed CS - 16-17],CentrepointSourced[Local Authority DQ],ConsolGeog[[#This Row],[County Name]],CentrepointSourced[Year],2014)</f>
        <v>0</v>
      </c>
      <c r="T360" s="114">
        <f>SUMIFS(CentrepointSourced[Assessed CS - 16-24],CentrepointSourced[Local Authority DQ],ConsolGeog[[#This Row],[County Name]],CentrepointSourced[Year],2014)</f>
        <v>0</v>
      </c>
      <c r="U360" s="114">
        <f>SUMIFS(CentrepointSourced[Assessed CS - 18-24],CentrepointSourced[Local Authority DQ],ConsolGeog[[#This Row],[County Name]],CentrepointSourced[Year],2014)</f>
        <v>0</v>
      </c>
      <c r="V360" s="114">
        <f>IF(ConsolGeog[[#This Row],[LA Type]]="District",SUMIFS(ConsolGeog[population],ConsolGeog[LA Type],"District",ConsolGeog[County Name],ConsolGeog[[#This Row],[County Name]]),IF(ConsolGeog[[#This Row],[LA Type]]="Unitary",ConsolGeog[[#This Row],[population]],0))</f>
        <v>0</v>
      </c>
      <c r="W360" s="115">
        <f>IF(ConsolGeog[[#This Row],[COUNTY: Sum of districts'' populations '[non additive!']]]=0,0,ConsolGeog[[#This Row],[population]]/ConsolGeog[[#This Row],[COUNTY: Sum of districts'' populations '[non additive!']]])</f>
        <v>0</v>
      </c>
      <c r="X360" s="125">
        <f>ConsolGeog[[#This Row],[COUNTY: Presented CS - 16-17 (2014) '[non additive!']]]*ConsolGeog[[#This Row],[County Stats Distribution Factor]]</f>
        <v>0</v>
      </c>
      <c r="Y360" s="125">
        <f>ConsolGeog[[#This Row],[COUNTY: Presented CS - 16-24 (2014) '[non additive!']]]*ConsolGeog[[#This Row],[County Stats Distribution Factor]]</f>
        <v>0</v>
      </c>
      <c r="Z360" s="125">
        <f>ConsolGeog[[#This Row],[COUNTY: Presented CS - 18-24 (2014) '[non additive!']]]*ConsolGeog[[#This Row],[County Stats Distribution Factor]]</f>
        <v>0</v>
      </c>
      <c r="AA360" s="125">
        <f>ConsolGeog[[#This Row],[COUNTY: Assessed CS - 16-17 (2014) '[non additive!']]]*ConsolGeog[[#This Row],[County Stats Distribution Factor]]</f>
        <v>0</v>
      </c>
      <c r="AB360" s="125">
        <f>ConsolGeog[[#This Row],[COUNTY: Assessed CS - 16-24 (2014) '[non additive!']]]*ConsolGeog[[#This Row],[County Stats Distribution Factor]]</f>
        <v>0</v>
      </c>
      <c r="AC360" s="125">
        <f>ConsolGeog[[#This Row],[COUNTY: Assessed CS - 18-24 (2014) '[non additive!']]]*ConsolGeog[[#This Row],[County Stats Distribution Factor]]</f>
        <v>0</v>
      </c>
      <c r="AD360" s="125" t="str">
        <f>IF(AND(ConsolGeog[[#This Row],[Presented HS - 16-17 (2014)]]+ConsolGeog[[#This Row],[Presented HS - 18-24 (2014)]]&lt;&gt;0,ConsolGeog[[#This Row],[Presented HS - 16-24 (2014)]]&lt;&gt;0),"ERROR","")</f>
        <v/>
      </c>
      <c r="AE360" s="125" t="str">
        <f>IF(AND(ConsolGeog[[#This Row],[Presented CS - 16-17 (2014)]]+ConsolGeog[[#This Row],[Presented CS - 18-24 (2014)]]&lt;&gt;0,ConsolGeog[[#This Row],[Presented CS - 16-24 (2014)]]&lt;&gt;0),"ERROR","")</f>
        <v/>
      </c>
      <c r="AF360" s="125" t="str">
        <f>IF(AND(ConsolGeog[[#This Row],[Assessed HS - 16-17 (2014)]]+ConsolGeog[[#This Row],[Assessed HS - 18-24 (2014)]]&lt;&gt;0,ConsolGeog[[#This Row],[Assessed HS - 16-24 (2014)]]&lt;&gt;0),"ERROR","")</f>
        <v/>
      </c>
      <c r="AG360" s="125" t="str">
        <f>IF(AND(ConsolGeog[[#This Row],[Assessed CS - 16-17 (2014)]]+ConsolGeog[[#This Row],[Assessed CS - 18-24 (2014)]]&lt;&gt;0,ConsolGeog[[#This Row],[Assessed CS - 16-24 (2014)]]&lt;&gt;0),"ERROR","")</f>
        <v/>
      </c>
      <c r="AH36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1" spans="1:35" s="35" customFormat="1">
      <c r="A361" s="38" t="s">
        <v>356</v>
      </c>
      <c r="B361" s="38" t="s">
        <v>219</v>
      </c>
      <c r="C361" s="38">
        <v>175118</v>
      </c>
      <c r="D361" s="38">
        <v>42749</v>
      </c>
      <c r="E361" s="38" t="s">
        <v>356</v>
      </c>
      <c r="F361" s="112" t="str">
        <f>IF(ISERROR(MATCH(ConsolGeog[[#This Row],[lad14cd]],CentrepointSourced[2014 ONS Code],0)),1,"")</f>
        <v/>
      </c>
      <c r="G361" s="113" t="str">
        <f>TRIM(IF(ConsolGeog[[#This Row],[Not in Centre Point Sourced?]]=1,INDEX(LKP_MissingLATypesDQ[TYPE],MATCH(ConsolGeog[[#This Row],[lad14cd]],LKP_MissingLATypesDQ[ONS_CODE],0)),INDEX(CentrepointSourced[LA Type DQ],MATCH(ConsolGeog[[#This Row],[lad14cd]],CentrepointSourced[2014 ONS Code],0))))</f>
        <v>Local Authority</v>
      </c>
      <c r="H361" s="113" t="str">
        <f>IF(OR(ConsolGeog[[#This Row],[LA Type]]="Unitary",ConsolGeog[[#This Row],[LA Type]]="District"),"England",INDEX(CentrepointSourced[Country],MATCH(ConsolGeog[[#This Row],[lad14cd]],CentrepointSourced[2014 ONS Code],0)))</f>
        <v>Scotland</v>
      </c>
      <c r="I36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1" s="114">
        <f>SUMIFS(CentrepointSourced[Presented HS - 16-17],CentrepointSourced[2014 ONS Code],ConsolGeog[[#This Row],[lad14cd]],CentrepointSourced[Year],2014)</f>
        <v>0</v>
      </c>
      <c r="K361" s="114">
        <f>SUMIFS(CentrepointSourced[Presented HS - 16-24],CentrepointSourced[2014 ONS Code],ConsolGeog[[#This Row],[lad14cd]],CentrepointSourced[Year],2014)</f>
        <v>0</v>
      </c>
      <c r="L361" s="114">
        <f>SUMIFS(CentrepointSourced[Presented HS - 18-24],CentrepointSourced[2014 ONS Code],ConsolGeog[[#This Row],[lad14cd]],CentrepointSourced[Year],2014)</f>
        <v>0</v>
      </c>
      <c r="M361" s="114">
        <f>SUMIFS(CentrepointSourced[Assessed HS - 16-17],CentrepointSourced[2014 ONS Code],ConsolGeog[[#This Row],[lad14cd]],CentrepointSourced[Year],2014)</f>
        <v>0</v>
      </c>
      <c r="N361" s="114">
        <f>SUMIFS(CentrepointSourced[Assessed HS - 16-24],CentrepointSourced[2014 ONS Code],ConsolGeog[[#This Row],[lad14cd]],CentrepointSourced[Year],2014)</f>
        <v>0</v>
      </c>
      <c r="O361" s="114">
        <f>SUMIFS(CentrepointSourced[Assessed HS - 18-24],CentrepointSourced[2014 ONS Code],ConsolGeog[[#This Row],[lad14cd]],CentrepointSourced[Year],2014)</f>
        <v>0</v>
      </c>
      <c r="P361" s="114">
        <f>SUMIFS(CentrepointSourced[Presented CS - 16-17],CentrepointSourced[Local Authority DQ],ConsolGeog[[#This Row],[County Name]],CentrepointSourced[Year],2014)</f>
        <v>0</v>
      </c>
      <c r="Q361" s="114">
        <f>SUMIFS(CentrepointSourced[Presented CS - 16-24],CentrepointSourced[Local Authority DQ],ConsolGeog[[#This Row],[County Name]],CentrepointSourced[Year],2014)</f>
        <v>0</v>
      </c>
      <c r="R361" s="114">
        <f>SUMIFS(CentrepointSourced[Presented CS - 18-24],CentrepointSourced[Local Authority DQ],ConsolGeog[[#This Row],[County Name]],CentrepointSourced[Year],2014)</f>
        <v>0</v>
      </c>
      <c r="S361" s="114">
        <f>SUMIFS(CentrepointSourced[Assessed CS - 16-17],CentrepointSourced[Local Authority DQ],ConsolGeog[[#This Row],[County Name]],CentrepointSourced[Year],2014)</f>
        <v>0</v>
      </c>
      <c r="T361" s="114">
        <f>SUMIFS(CentrepointSourced[Assessed CS - 16-24],CentrepointSourced[Local Authority DQ],ConsolGeog[[#This Row],[County Name]],CentrepointSourced[Year],2014)</f>
        <v>0</v>
      </c>
      <c r="U361" s="114">
        <f>SUMIFS(CentrepointSourced[Assessed CS - 18-24],CentrepointSourced[Local Authority DQ],ConsolGeog[[#This Row],[County Name]],CentrepointSourced[Year],2014)</f>
        <v>0</v>
      </c>
      <c r="V361" s="114">
        <f>IF(ConsolGeog[[#This Row],[LA Type]]="District",SUMIFS(ConsolGeog[population],ConsolGeog[LA Type],"District",ConsolGeog[County Name],ConsolGeog[[#This Row],[County Name]]),IF(ConsolGeog[[#This Row],[LA Type]]="Unitary",ConsolGeog[[#This Row],[population]],0))</f>
        <v>0</v>
      </c>
      <c r="W361" s="115">
        <f>IF(ConsolGeog[[#This Row],[COUNTY: Sum of districts'' populations '[non additive!']]]=0,0,ConsolGeog[[#This Row],[population]]/ConsolGeog[[#This Row],[COUNTY: Sum of districts'' populations '[non additive!']]])</f>
        <v>0</v>
      </c>
      <c r="X361" s="125">
        <f>ConsolGeog[[#This Row],[COUNTY: Presented CS - 16-17 (2014) '[non additive!']]]*ConsolGeog[[#This Row],[County Stats Distribution Factor]]</f>
        <v>0</v>
      </c>
      <c r="Y361" s="125">
        <f>ConsolGeog[[#This Row],[COUNTY: Presented CS - 16-24 (2014) '[non additive!']]]*ConsolGeog[[#This Row],[County Stats Distribution Factor]]</f>
        <v>0</v>
      </c>
      <c r="Z361" s="125">
        <f>ConsolGeog[[#This Row],[COUNTY: Presented CS - 18-24 (2014) '[non additive!']]]*ConsolGeog[[#This Row],[County Stats Distribution Factor]]</f>
        <v>0</v>
      </c>
      <c r="AA361" s="125">
        <f>ConsolGeog[[#This Row],[COUNTY: Assessed CS - 16-17 (2014) '[non additive!']]]*ConsolGeog[[#This Row],[County Stats Distribution Factor]]</f>
        <v>0</v>
      </c>
      <c r="AB361" s="125">
        <f>ConsolGeog[[#This Row],[COUNTY: Assessed CS - 16-24 (2014) '[non additive!']]]*ConsolGeog[[#This Row],[County Stats Distribution Factor]]</f>
        <v>0</v>
      </c>
      <c r="AC361" s="125">
        <f>ConsolGeog[[#This Row],[COUNTY: Assessed CS - 18-24 (2014) '[non additive!']]]*ConsolGeog[[#This Row],[County Stats Distribution Factor]]</f>
        <v>0</v>
      </c>
      <c r="AD361" s="125" t="str">
        <f>IF(AND(ConsolGeog[[#This Row],[Presented HS - 16-17 (2014)]]+ConsolGeog[[#This Row],[Presented HS - 18-24 (2014)]]&lt;&gt;0,ConsolGeog[[#This Row],[Presented HS - 16-24 (2014)]]&lt;&gt;0),"ERROR","")</f>
        <v/>
      </c>
      <c r="AE361" s="125" t="str">
        <f>IF(AND(ConsolGeog[[#This Row],[Presented CS - 16-17 (2014)]]+ConsolGeog[[#This Row],[Presented CS - 18-24 (2014)]]&lt;&gt;0,ConsolGeog[[#This Row],[Presented CS - 16-24 (2014)]]&lt;&gt;0),"ERROR","")</f>
        <v/>
      </c>
      <c r="AF361" s="125" t="str">
        <f>IF(AND(ConsolGeog[[#This Row],[Assessed HS - 16-17 (2014)]]+ConsolGeog[[#This Row],[Assessed HS - 18-24 (2014)]]&lt;&gt;0,ConsolGeog[[#This Row],[Assessed HS - 16-24 (2014)]]&lt;&gt;0),"ERROR","")</f>
        <v/>
      </c>
      <c r="AG361" s="125" t="str">
        <f>IF(AND(ConsolGeog[[#This Row],[Assessed CS - 16-17 (2014)]]+ConsolGeog[[#This Row],[Assessed CS - 18-24 (2014)]]&lt;&gt;0,ConsolGeog[[#This Row],[Assessed CS - 16-24 (2014)]]&lt;&gt;0),"ERROR","")</f>
        <v/>
      </c>
      <c r="AH36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2" spans="1:35" s="35" customFormat="1">
      <c r="A362" s="38" t="s">
        <v>355</v>
      </c>
      <c r="B362" s="38" t="s">
        <v>108</v>
      </c>
      <c r="C362" s="38">
        <v>115978</v>
      </c>
      <c r="D362" s="38">
        <v>218179</v>
      </c>
      <c r="E362" s="38" t="s">
        <v>355</v>
      </c>
      <c r="F362" s="112" t="str">
        <f>IF(ISERROR(MATCH(ConsolGeog[[#This Row],[lad14cd]],CentrepointSourced[2014 ONS Code],0)),1,"")</f>
        <v/>
      </c>
      <c r="G362" s="113" t="str">
        <f>TRIM(IF(ConsolGeog[[#This Row],[Not in Centre Point Sourced?]]=1,INDEX(LKP_MissingLATypesDQ[TYPE],MATCH(ConsolGeog[[#This Row],[lad14cd]],LKP_MissingLATypesDQ[ONS_CODE],0)),INDEX(CentrepointSourced[LA Type DQ],MATCH(ConsolGeog[[#This Row],[lad14cd]],CentrepointSourced[2014 ONS Code],0))))</f>
        <v>Local Authority</v>
      </c>
      <c r="H362" s="113" t="str">
        <f>IF(OR(ConsolGeog[[#This Row],[LA Type]]="Unitary",ConsolGeog[[#This Row],[LA Type]]="District"),"England",INDEX(CentrepointSourced[Country],MATCH(ConsolGeog[[#This Row],[lad14cd]],CentrepointSourced[2014 ONS Code],0)))</f>
        <v>Scotland</v>
      </c>
      <c r="I36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2" s="114">
        <f>SUMIFS(CentrepointSourced[Presented HS - 16-17],CentrepointSourced[2014 ONS Code],ConsolGeog[[#This Row],[lad14cd]],CentrepointSourced[Year],2014)</f>
        <v>0</v>
      </c>
      <c r="K362" s="114">
        <f>SUMIFS(CentrepointSourced[Presented HS - 16-24],CentrepointSourced[2014 ONS Code],ConsolGeog[[#This Row],[lad14cd]],CentrepointSourced[Year],2014)</f>
        <v>0</v>
      </c>
      <c r="L362" s="114">
        <f>SUMIFS(CentrepointSourced[Presented HS - 18-24],CentrepointSourced[2014 ONS Code],ConsolGeog[[#This Row],[lad14cd]],CentrepointSourced[Year],2014)</f>
        <v>0</v>
      </c>
      <c r="M362" s="114">
        <f>SUMIFS(CentrepointSourced[Assessed HS - 16-17],CentrepointSourced[2014 ONS Code],ConsolGeog[[#This Row],[lad14cd]],CentrepointSourced[Year],2014)</f>
        <v>0</v>
      </c>
      <c r="N362" s="114">
        <f>SUMIFS(CentrepointSourced[Assessed HS - 16-24],CentrepointSourced[2014 ONS Code],ConsolGeog[[#This Row],[lad14cd]],CentrepointSourced[Year],2014)</f>
        <v>0</v>
      </c>
      <c r="O362" s="114">
        <f>SUMIFS(CentrepointSourced[Assessed HS - 18-24],CentrepointSourced[2014 ONS Code],ConsolGeog[[#This Row],[lad14cd]],CentrepointSourced[Year],2014)</f>
        <v>0</v>
      </c>
      <c r="P362" s="114">
        <f>SUMIFS(CentrepointSourced[Presented CS - 16-17],CentrepointSourced[Local Authority DQ],ConsolGeog[[#This Row],[County Name]],CentrepointSourced[Year],2014)</f>
        <v>0</v>
      </c>
      <c r="Q362" s="114">
        <f>SUMIFS(CentrepointSourced[Presented CS - 16-24],CentrepointSourced[Local Authority DQ],ConsolGeog[[#This Row],[County Name]],CentrepointSourced[Year],2014)</f>
        <v>0</v>
      </c>
      <c r="R362" s="114">
        <f>SUMIFS(CentrepointSourced[Presented CS - 18-24],CentrepointSourced[Local Authority DQ],ConsolGeog[[#This Row],[County Name]],CentrepointSourced[Year],2014)</f>
        <v>0</v>
      </c>
      <c r="S362" s="114">
        <f>SUMIFS(CentrepointSourced[Assessed CS - 16-17],CentrepointSourced[Local Authority DQ],ConsolGeog[[#This Row],[County Name]],CentrepointSourced[Year],2014)</f>
        <v>0</v>
      </c>
      <c r="T362" s="114">
        <f>SUMIFS(CentrepointSourced[Assessed CS - 16-24],CentrepointSourced[Local Authority DQ],ConsolGeog[[#This Row],[County Name]],CentrepointSourced[Year],2014)</f>
        <v>0</v>
      </c>
      <c r="U362" s="114">
        <f>SUMIFS(CentrepointSourced[Assessed CS - 18-24],CentrepointSourced[Local Authority DQ],ConsolGeog[[#This Row],[County Name]],CentrepointSourced[Year],2014)</f>
        <v>0</v>
      </c>
      <c r="V362" s="114">
        <f>IF(ConsolGeog[[#This Row],[LA Type]]="District",SUMIFS(ConsolGeog[population],ConsolGeog[LA Type],"District",ConsolGeog[County Name],ConsolGeog[[#This Row],[County Name]]),IF(ConsolGeog[[#This Row],[LA Type]]="Unitary",ConsolGeog[[#This Row],[population]],0))</f>
        <v>0</v>
      </c>
      <c r="W362" s="115">
        <f>IF(ConsolGeog[[#This Row],[COUNTY: Sum of districts'' populations '[non additive!']]]=0,0,ConsolGeog[[#This Row],[population]]/ConsolGeog[[#This Row],[COUNTY: Sum of districts'' populations '[non additive!']]])</f>
        <v>0</v>
      </c>
      <c r="X362" s="125">
        <f>ConsolGeog[[#This Row],[COUNTY: Presented CS - 16-17 (2014) '[non additive!']]]*ConsolGeog[[#This Row],[County Stats Distribution Factor]]</f>
        <v>0</v>
      </c>
      <c r="Y362" s="125">
        <f>ConsolGeog[[#This Row],[COUNTY: Presented CS - 16-24 (2014) '[non additive!']]]*ConsolGeog[[#This Row],[County Stats Distribution Factor]]</f>
        <v>0</v>
      </c>
      <c r="Z362" s="125">
        <f>ConsolGeog[[#This Row],[COUNTY: Presented CS - 18-24 (2014) '[non additive!']]]*ConsolGeog[[#This Row],[County Stats Distribution Factor]]</f>
        <v>0</v>
      </c>
      <c r="AA362" s="125">
        <f>ConsolGeog[[#This Row],[COUNTY: Assessed CS - 16-17 (2014) '[non additive!']]]*ConsolGeog[[#This Row],[County Stats Distribution Factor]]</f>
        <v>0</v>
      </c>
      <c r="AB362" s="125">
        <f>ConsolGeog[[#This Row],[COUNTY: Assessed CS - 16-24 (2014) '[non additive!']]]*ConsolGeog[[#This Row],[County Stats Distribution Factor]]</f>
        <v>0</v>
      </c>
      <c r="AC362" s="125">
        <f>ConsolGeog[[#This Row],[COUNTY: Assessed CS - 18-24 (2014) '[non additive!']]]*ConsolGeog[[#This Row],[County Stats Distribution Factor]]</f>
        <v>0</v>
      </c>
      <c r="AD362" s="125" t="str">
        <f>IF(AND(ConsolGeog[[#This Row],[Presented HS - 16-17 (2014)]]+ConsolGeog[[#This Row],[Presented HS - 18-24 (2014)]]&lt;&gt;0,ConsolGeog[[#This Row],[Presented HS - 16-24 (2014)]]&lt;&gt;0),"ERROR","")</f>
        <v/>
      </c>
      <c r="AE362" s="125" t="str">
        <f>IF(AND(ConsolGeog[[#This Row],[Presented CS - 16-17 (2014)]]+ConsolGeog[[#This Row],[Presented CS - 18-24 (2014)]]&lt;&gt;0,ConsolGeog[[#This Row],[Presented CS - 16-24 (2014)]]&lt;&gt;0),"ERROR","")</f>
        <v/>
      </c>
      <c r="AF362" s="125" t="str">
        <f>IF(AND(ConsolGeog[[#This Row],[Assessed HS - 16-17 (2014)]]+ConsolGeog[[#This Row],[Assessed HS - 18-24 (2014)]]&lt;&gt;0,ConsolGeog[[#This Row],[Assessed HS - 16-24 (2014)]]&lt;&gt;0),"ERROR","")</f>
        <v/>
      </c>
      <c r="AG362" s="125" t="str">
        <f>IF(AND(ConsolGeog[[#This Row],[Assessed CS - 16-17 (2014)]]+ConsolGeog[[#This Row],[Assessed CS - 18-24 (2014)]]&lt;&gt;0,ConsolGeog[[#This Row],[Assessed CS - 16-24 (2014)]]&lt;&gt;0),"ERROR","")</f>
        <v/>
      </c>
      <c r="AH36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3" spans="1:35">
      <c r="A363" s="38" t="s">
        <v>354</v>
      </c>
      <c r="B363" s="38" t="s">
        <v>142</v>
      </c>
      <c r="C363" s="38">
        <v>105026</v>
      </c>
      <c r="D363" s="38">
        <v>17449</v>
      </c>
      <c r="E363" s="38" t="s">
        <v>354</v>
      </c>
      <c r="F363" s="116" t="str">
        <f>IF(ISERROR(MATCH(ConsolGeog[[#This Row],[lad14cd]],CentrepointSourced[2014 ONS Code],0)),1,"")</f>
        <v/>
      </c>
      <c r="G363" s="113" t="str">
        <f>TRIM(IF(ConsolGeog[[#This Row],[Not in Centre Point Sourced?]]=1,INDEX(LKP_MissingLATypesDQ[TYPE],MATCH(ConsolGeog[[#This Row],[lad14cd]],LKP_MissingLATypesDQ[ONS_CODE],0)),INDEX(CentrepointSourced[LA Type DQ],MATCH(ConsolGeog[[#This Row],[lad14cd]],CentrepointSourced[2014 ONS Code],0))))</f>
        <v>Local Authority</v>
      </c>
      <c r="H363" s="117" t="str">
        <f>IF(OR(ConsolGeog[[#This Row],[LA Type]]="Unitary",ConsolGeog[[#This Row],[LA Type]]="District"),"England",INDEX(CentrepointSourced[Country],MATCH(ConsolGeog[[#This Row],[lad14cd]],CentrepointSourced[2014 ONS Code],0)))</f>
        <v>Scotland</v>
      </c>
      <c r="I36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3" s="114">
        <f>SUMIFS(CentrepointSourced[Presented HS - 16-17],CentrepointSourced[2014 ONS Code],ConsolGeog[[#This Row],[lad14cd]],CentrepointSourced[Year],2014)</f>
        <v>0</v>
      </c>
      <c r="K363" s="114">
        <f>SUMIFS(CentrepointSourced[Presented HS - 16-24],CentrepointSourced[2014 ONS Code],ConsolGeog[[#This Row],[lad14cd]],CentrepointSourced[Year],2014)</f>
        <v>0</v>
      </c>
      <c r="L363" s="114">
        <f>SUMIFS(CentrepointSourced[Presented HS - 18-24],CentrepointSourced[2014 ONS Code],ConsolGeog[[#This Row],[lad14cd]],CentrepointSourced[Year],2014)</f>
        <v>0</v>
      </c>
      <c r="M363" s="114">
        <f>SUMIFS(CentrepointSourced[Assessed HS - 16-17],CentrepointSourced[2014 ONS Code],ConsolGeog[[#This Row],[lad14cd]],CentrepointSourced[Year],2014)</f>
        <v>0</v>
      </c>
      <c r="N363" s="114">
        <f>SUMIFS(CentrepointSourced[Assessed HS - 16-24],CentrepointSourced[2014 ONS Code],ConsolGeog[[#This Row],[lad14cd]],CentrepointSourced[Year],2014)</f>
        <v>0</v>
      </c>
      <c r="O363" s="114">
        <f>SUMIFS(CentrepointSourced[Assessed HS - 18-24],CentrepointSourced[2014 ONS Code],ConsolGeog[[#This Row],[lad14cd]],CentrepointSourced[Year],2014)</f>
        <v>0</v>
      </c>
      <c r="P363" s="114">
        <f>SUMIFS(CentrepointSourced[Presented CS - 16-17],CentrepointSourced[Local Authority DQ],ConsolGeog[[#This Row],[County Name]],CentrepointSourced[Year],2014)</f>
        <v>0</v>
      </c>
      <c r="Q363" s="114">
        <f>SUMIFS(CentrepointSourced[Presented CS - 16-24],CentrepointSourced[Local Authority DQ],ConsolGeog[[#This Row],[County Name]],CentrepointSourced[Year],2014)</f>
        <v>0</v>
      </c>
      <c r="R363" s="114">
        <f>SUMIFS(CentrepointSourced[Presented CS - 18-24],CentrepointSourced[Local Authority DQ],ConsolGeog[[#This Row],[County Name]],CentrepointSourced[Year],2014)</f>
        <v>0</v>
      </c>
      <c r="S363" s="114">
        <f>SUMIFS(CentrepointSourced[Assessed CS - 16-17],CentrepointSourced[Local Authority DQ],ConsolGeog[[#This Row],[County Name]],CentrepointSourced[Year],2014)</f>
        <v>0</v>
      </c>
      <c r="T363" s="114">
        <f>SUMIFS(CentrepointSourced[Assessed CS - 16-24],CentrepointSourced[Local Authority DQ],ConsolGeog[[#This Row],[County Name]],CentrepointSourced[Year],2014)</f>
        <v>0</v>
      </c>
      <c r="U363" s="114">
        <f>SUMIFS(CentrepointSourced[Assessed CS - 18-24],CentrepointSourced[Local Authority DQ],ConsolGeog[[#This Row],[County Name]],CentrepointSourced[Year],2014)</f>
        <v>0</v>
      </c>
      <c r="V363" s="114">
        <f>IF(ConsolGeog[[#This Row],[LA Type]]="District",SUMIFS(ConsolGeog[population],ConsolGeog[LA Type],"District",ConsolGeog[County Name],ConsolGeog[[#This Row],[County Name]]),IF(ConsolGeog[[#This Row],[LA Type]]="Unitary",ConsolGeog[[#This Row],[population]],0))</f>
        <v>0</v>
      </c>
      <c r="W363" s="115">
        <f>IF(ConsolGeog[[#This Row],[COUNTY: Sum of districts'' populations '[non additive!']]]=0,0,ConsolGeog[[#This Row],[population]]/ConsolGeog[[#This Row],[COUNTY: Sum of districts'' populations '[non additive!']]])</f>
        <v>0</v>
      </c>
      <c r="X363" s="125">
        <f>ConsolGeog[[#This Row],[COUNTY: Presented CS - 16-17 (2014) '[non additive!']]]*ConsolGeog[[#This Row],[County Stats Distribution Factor]]</f>
        <v>0</v>
      </c>
      <c r="Y363" s="125">
        <f>ConsolGeog[[#This Row],[COUNTY: Presented CS - 16-24 (2014) '[non additive!']]]*ConsolGeog[[#This Row],[County Stats Distribution Factor]]</f>
        <v>0</v>
      </c>
      <c r="Z363" s="125">
        <f>ConsolGeog[[#This Row],[COUNTY: Presented CS - 18-24 (2014) '[non additive!']]]*ConsolGeog[[#This Row],[County Stats Distribution Factor]]</f>
        <v>0</v>
      </c>
      <c r="AA363" s="125">
        <f>ConsolGeog[[#This Row],[COUNTY: Assessed CS - 16-17 (2014) '[non additive!']]]*ConsolGeog[[#This Row],[County Stats Distribution Factor]]</f>
        <v>0</v>
      </c>
      <c r="AB363" s="125">
        <f>ConsolGeog[[#This Row],[COUNTY: Assessed CS - 16-24 (2014) '[non additive!']]]*ConsolGeog[[#This Row],[County Stats Distribution Factor]]</f>
        <v>0</v>
      </c>
      <c r="AC363" s="125">
        <f>ConsolGeog[[#This Row],[COUNTY: Assessed CS - 18-24 (2014) '[non additive!']]]*ConsolGeog[[#This Row],[County Stats Distribution Factor]]</f>
        <v>0</v>
      </c>
      <c r="AD363" s="125" t="str">
        <f>IF(AND(ConsolGeog[[#This Row],[Presented HS - 16-17 (2014)]]+ConsolGeog[[#This Row],[Presented HS - 18-24 (2014)]]&lt;&gt;0,ConsolGeog[[#This Row],[Presented HS - 16-24 (2014)]]&lt;&gt;0),"ERROR","")</f>
        <v/>
      </c>
      <c r="AE363" s="125" t="str">
        <f>IF(AND(ConsolGeog[[#This Row],[Presented CS - 16-17 (2014)]]+ConsolGeog[[#This Row],[Presented CS - 18-24 (2014)]]&lt;&gt;0,ConsolGeog[[#This Row],[Presented CS - 16-24 (2014)]]&lt;&gt;0),"ERROR","")</f>
        <v/>
      </c>
      <c r="AF363" s="125" t="str">
        <f>IF(AND(ConsolGeog[[#This Row],[Assessed HS - 16-17 (2014)]]+ConsolGeog[[#This Row],[Assessed HS - 18-24 (2014)]]&lt;&gt;0,ConsolGeog[[#This Row],[Assessed HS - 16-24 (2014)]]&lt;&gt;0),"ERROR","")</f>
        <v/>
      </c>
      <c r="AG363" s="125" t="str">
        <f>IF(AND(ConsolGeog[[#This Row],[Assessed CS - 16-17 (2014)]]+ConsolGeog[[#This Row],[Assessed CS - 18-24 (2014)]]&lt;&gt;0,ConsolGeog[[#This Row],[Assessed CS - 16-24 (2014)]]&lt;&gt;0),"ERROR","")</f>
        <v/>
      </c>
      <c r="AH36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4" spans="1:35">
      <c r="A364" s="38" t="s">
        <v>353</v>
      </c>
      <c r="B364" s="38" t="s">
        <v>178</v>
      </c>
      <c r="C364" s="38">
        <v>593245</v>
      </c>
      <c r="D364" s="38">
        <v>17468</v>
      </c>
      <c r="E364" s="38" t="s">
        <v>353</v>
      </c>
      <c r="F364" s="116" t="str">
        <f>IF(ISERROR(MATCH(ConsolGeog[[#This Row],[lad14cd]],CentrepointSourced[2014 ONS Code],0)),1,"")</f>
        <v/>
      </c>
      <c r="G364" s="113" t="str">
        <f>TRIM(IF(ConsolGeog[[#This Row],[Not in Centre Point Sourced?]]=1,INDEX(LKP_MissingLATypesDQ[TYPE],MATCH(ConsolGeog[[#This Row],[lad14cd]],LKP_MissingLATypesDQ[ONS_CODE],0)),INDEX(CentrepointSourced[LA Type DQ],MATCH(ConsolGeog[[#This Row],[lad14cd]],CentrepointSourced[2014 ONS Code],0))))</f>
        <v>Local Authority</v>
      </c>
      <c r="H364" s="117" t="str">
        <f>IF(OR(ConsolGeog[[#This Row],[LA Type]]="Unitary",ConsolGeog[[#This Row],[LA Type]]="District"),"England",INDEX(CentrepointSourced[Country],MATCH(ConsolGeog[[#This Row],[lad14cd]],CentrepointSourced[2014 ONS Code],0)))</f>
        <v>Scotland</v>
      </c>
      <c r="I36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4" s="114">
        <f>SUMIFS(CentrepointSourced[Presented HS - 16-17],CentrepointSourced[2014 ONS Code],ConsolGeog[[#This Row],[lad14cd]],CentrepointSourced[Year],2014)</f>
        <v>0</v>
      </c>
      <c r="K364" s="114">
        <f>SUMIFS(CentrepointSourced[Presented HS - 16-24],CentrepointSourced[2014 ONS Code],ConsolGeog[[#This Row],[lad14cd]],CentrepointSourced[Year],2014)</f>
        <v>0</v>
      </c>
      <c r="L364" s="114">
        <f>SUMIFS(CentrepointSourced[Presented HS - 18-24],CentrepointSourced[2014 ONS Code],ConsolGeog[[#This Row],[lad14cd]],CentrepointSourced[Year],2014)</f>
        <v>0</v>
      </c>
      <c r="M364" s="114">
        <f>SUMIFS(CentrepointSourced[Assessed HS - 16-17],CentrepointSourced[2014 ONS Code],ConsolGeog[[#This Row],[lad14cd]],CentrepointSourced[Year],2014)</f>
        <v>0</v>
      </c>
      <c r="N364" s="114">
        <f>SUMIFS(CentrepointSourced[Assessed HS - 16-24],CentrepointSourced[2014 ONS Code],ConsolGeog[[#This Row],[lad14cd]],CentrepointSourced[Year],2014)</f>
        <v>0</v>
      </c>
      <c r="O364" s="114">
        <f>SUMIFS(CentrepointSourced[Assessed HS - 18-24],CentrepointSourced[2014 ONS Code],ConsolGeog[[#This Row],[lad14cd]],CentrepointSourced[Year],2014)</f>
        <v>0</v>
      </c>
      <c r="P364" s="114">
        <f>SUMIFS(CentrepointSourced[Presented CS - 16-17],CentrepointSourced[Local Authority DQ],ConsolGeog[[#This Row],[County Name]],CentrepointSourced[Year],2014)</f>
        <v>0</v>
      </c>
      <c r="Q364" s="114">
        <f>SUMIFS(CentrepointSourced[Presented CS - 16-24],CentrepointSourced[Local Authority DQ],ConsolGeog[[#This Row],[County Name]],CentrepointSourced[Year],2014)</f>
        <v>0</v>
      </c>
      <c r="R364" s="114">
        <f>SUMIFS(CentrepointSourced[Presented CS - 18-24],CentrepointSourced[Local Authority DQ],ConsolGeog[[#This Row],[County Name]],CentrepointSourced[Year],2014)</f>
        <v>0</v>
      </c>
      <c r="S364" s="114">
        <f>SUMIFS(CentrepointSourced[Assessed CS - 16-17],CentrepointSourced[Local Authority DQ],ConsolGeog[[#This Row],[County Name]],CentrepointSourced[Year],2014)</f>
        <v>0</v>
      </c>
      <c r="T364" s="114">
        <f>SUMIFS(CentrepointSourced[Assessed CS - 16-24],CentrepointSourced[Local Authority DQ],ConsolGeog[[#This Row],[County Name]],CentrepointSourced[Year],2014)</f>
        <v>0</v>
      </c>
      <c r="U364" s="114">
        <f>SUMIFS(CentrepointSourced[Assessed CS - 18-24],CentrepointSourced[Local Authority DQ],ConsolGeog[[#This Row],[County Name]],CentrepointSourced[Year],2014)</f>
        <v>0</v>
      </c>
      <c r="V364" s="114">
        <f>IF(ConsolGeog[[#This Row],[LA Type]]="District",SUMIFS(ConsolGeog[population],ConsolGeog[LA Type],"District",ConsolGeog[County Name],ConsolGeog[[#This Row],[County Name]]),IF(ConsolGeog[[#This Row],[LA Type]]="Unitary",ConsolGeog[[#This Row],[population]],0))</f>
        <v>0</v>
      </c>
      <c r="W364" s="115">
        <f>IF(ConsolGeog[[#This Row],[COUNTY: Sum of districts'' populations '[non additive!']]]=0,0,ConsolGeog[[#This Row],[population]]/ConsolGeog[[#This Row],[COUNTY: Sum of districts'' populations '[non additive!']]])</f>
        <v>0</v>
      </c>
      <c r="X364" s="125">
        <f>ConsolGeog[[#This Row],[COUNTY: Presented CS - 16-17 (2014) '[non additive!']]]*ConsolGeog[[#This Row],[County Stats Distribution Factor]]</f>
        <v>0</v>
      </c>
      <c r="Y364" s="125">
        <f>ConsolGeog[[#This Row],[COUNTY: Presented CS - 16-24 (2014) '[non additive!']]]*ConsolGeog[[#This Row],[County Stats Distribution Factor]]</f>
        <v>0</v>
      </c>
      <c r="Z364" s="125">
        <f>ConsolGeog[[#This Row],[COUNTY: Presented CS - 18-24 (2014) '[non additive!']]]*ConsolGeog[[#This Row],[County Stats Distribution Factor]]</f>
        <v>0</v>
      </c>
      <c r="AA364" s="125">
        <f>ConsolGeog[[#This Row],[COUNTY: Assessed CS - 16-17 (2014) '[non additive!']]]*ConsolGeog[[#This Row],[County Stats Distribution Factor]]</f>
        <v>0</v>
      </c>
      <c r="AB364" s="125">
        <f>ConsolGeog[[#This Row],[COUNTY: Assessed CS - 16-24 (2014) '[non additive!']]]*ConsolGeog[[#This Row],[County Stats Distribution Factor]]</f>
        <v>0</v>
      </c>
      <c r="AC364" s="125">
        <f>ConsolGeog[[#This Row],[COUNTY: Assessed CS - 18-24 (2014) '[non additive!']]]*ConsolGeog[[#This Row],[County Stats Distribution Factor]]</f>
        <v>0</v>
      </c>
      <c r="AD364" s="125" t="str">
        <f>IF(AND(ConsolGeog[[#This Row],[Presented HS - 16-17 (2014)]]+ConsolGeog[[#This Row],[Presented HS - 18-24 (2014)]]&lt;&gt;0,ConsolGeog[[#This Row],[Presented HS - 16-24 (2014)]]&lt;&gt;0),"ERROR","")</f>
        <v/>
      </c>
      <c r="AE364" s="125" t="str">
        <f>IF(AND(ConsolGeog[[#This Row],[Presented CS - 16-17 (2014)]]+ConsolGeog[[#This Row],[Presented CS - 18-24 (2014)]]&lt;&gt;0,ConsolGeog[[#This Row],[Presented CS - 16-24 (2014)]]&lt;&gt;0),"ERROR","")</f>
        <v/>
      </c>
      <c r="AF364" s="125" t="str">
        <f>IF(AND(ConsolGeog[[#This Row],[Assessed HS - 16-17 (2014)]]+ConsolGeog[[#This Row],[Assessed HS - 18-24 (2014)]]&lt;&gt;0,ConsolGeog[[#This Row],[Assessed HS - 16-24 (2014)]]&lt;&gt;0),"ERROR","")</f>
        <v/>
      </c>
      <c r="AG364" s="125" t="str">
        <f>IF(AND(ConsolGeog[[#This Row],[Assessed CS - 16-17 (2014)]]+ConsolGeog[[#This Row],[Assessed CS - 18-24 (2014)]]&lt;&gt;0,ConsolGeog[[#This Row],[Assessed CS - 16-24 (2014)]]&lt;&gt;0),"ERROR","")</f>
        <v/>
      </c>
      <c r="AH36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5" spans="1:35" s="35" customFormat="1">
      <c r="A365" s="38" t="s">
        <v>351</v>
      </c>
      <c r="B365" s="38" t="s">
        <v>352</v>
      </c>
      <c r="C365" s="38">
        <v>69751</v>
      </c>
      <c r="D365" s="38">
        <v>71124.11</v>
      </c>
      <c r="E365" s="38" t="s">
        <v>351</v>
      </c>
      <c r="F365" s="112" t="str">
        <f>IF(ISERROR(MATCH(ConsolGeog[[#This Row],[lad14cd]],CentrepointSourced[2014 ONS Code],0)),1,"")</f>
        <v/>
      </c>
      <c r="G365" s="113" t="str">
        <f>TRIM(IF(ConsolGeog[[#This Row],[Not in Centre Point Sourced?]]=1,INDEX(LKP_MissingLATypesDQ[TYPE],MATCH(ConsolGeog[[#This Row],[lad14cd]],LKP_MissingLATypesDQ[ONS_CODE],0)),INDEX(CentrepointSourced[LA Type DQ],MATCH(ConsolGeog[[#This Row],[lad14cd]],CentrepointSourced[2014 ONS Code],0))))</f>
        <v>Local Authority</v>
      </c>
      <c r="H365" s="113" t="str">
        <f>IF(OR(ConsolGeog[[#This Row],[LA Type]]="Unitary",ConsolGeog[[#This Row],[LA Type]]="District"),"England",INDEX(CentrepointSourced[Country],MATCH(ConsolGeog[[#This Row],[lad14cd]],CentrepointSourced[2014 ONS Code],0)))</f>
        <v>Wales</v>
      </c>
      <c r="I36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5" s="114">
        <f>SUMIFS(CentrepointSourced[Presented HS - 16-17],CentrepointSourced[2014 ONS Code],ConsolGeog[[#This Row],[lad14cd]],CentrepointSourced[Year],2014)</f>
        <v>0</v>
      </c>
      <c r="K365" s="114">
        <f>SUMIFS(CentrepointSourced[Presented HS - 16-24],CentrepointSourced[2014 ONS Code],ConsolGeog[[#This Row],[lad14cd]],CentrepointSourced[Year],2014)</f>
        <v>0</v>
      </c>
      <c r="L365" s="114">
        <f>SUMIFS(CentrepointSourced[Presented HS - 18-24],CentrepointSourced[2014 ONS Code],ConsolGeog[[#This Row],[lad14cd]],CentrepointSourced[Year],2014)</f>
        <v>66</v>
      </c>
      <c r="M365" s="114">
        <f>SUMIFS(CentrepointSourced[Assessed HS - 16-17],CentrepointSourced[2014 ONS Code],ConsolGeog[[#This Row],[lad14cd]],CentrepointSourced[Year],2014)</f>
        <v>0</v>
      </c>
      <c r="N365" s="114">
        <f>SUMIFS(CentrepointSourced[Assessed HS - 16-24],CentrepointSourced[2014 ONS Code],ConsolGeog[[#This Row],[lad14cd]],CentrepointSourced[Year],2014)</f>
        <v>0</v>
      </c>
      <c r="O365" s="114">
        <f>SUMIFS(CentrepointSourced[Assessed HS - 18-24],CentrepointSourced[2014 ONS Code],ConsolGeog[[#This Row],[lad14cd]],CentrepointSourced[Year],2014)</f>
        <v>66</v>
      </c>
      <c r="P365" s="114">
        <f>SUMIFS(CentrepointSourced[Presented CS - 16-17],CentrepointSourced[Local Authority DQ],ConsolGeog[[#This Row],[County Name]],CentrepointSourced[Year],2014)</f>
        <v>0</v>
      </c>
      <c r="Q365" s="114">
        <f>SUMIFS(CentrepointSourced[Presented CS - 16-24],CentrepointSourced[Local Authority DQ],ConsolGeog[[#This Row],[County Name]],CentrepointSourced[Year],2014)</f>
        <v>0</v>
      </c>
      <c r="R365" s="114">
        <f>SUMIFS(CentrepointSourced[Presented CS - 18-24],CentrepointSourced[Local Authority DQ],ConsolGeog[[#This Row],[County Name]],CentrepointSourced[Year],2014)</f>
        <v>0</v>
      </c>
      <c r="S365" s="114">
        <f>SUMIFS(CentrepointSourced[Assessed CS - 16-17],CentrepointSourced[Local Authority DQ],ConsolGeog[[#This Row],[County Name]],CentrepointSourced[Year],2014)</f>
        <v>0</v>
      </c>
      <c r="T365" s="114">
        <f>SUMIFS(CentrepointSourced[Assessed CS - 16-24],CentrepointSourced[Local Authority DQ],ConsolGeog[[#This Row],[County Name]],CentrepointSourced[Year],2014)</f>
        <v>0</v>
      </c>
      <c r="U365" s="114">
        <f>SUMIFS(CentrepointSourced[Assessed CS - 18-24],CentrepointSourced[Local Authority DQ],ConsolGeog[[#This Row],[County Name]],CentrepointSourced[Year],2014)</f>
        <v>0</v>
      </c>
      <c r="V365" s="114">
        <f>IF(ConsolGeog[[#This Row],[LA Type]]="District",SUMIFS(ConsolGeog[population],ConsolGeog[LA Type],"District",ConsolGeog[County Name],ConsolGeog[[#This Row],[County Name]]),IF(ConsolGeog[[#This Row],[LA Type]]="Unitary",ConsolGeog[[#This Row],[population]],0))</f>
        <v>0</v>
      </c>
      <c r="W365" s="115">
        <f>IF(ConsolGeog[[#This Row],[COUNTY: Sum of districts'' populations '[non additive!']]]=0,0,ConsolGeog[[#This Row],[population]]/ConsolGeog[[#This Row],[COUNTY: Sum of districts'' populations '[non additive!']]])</f>
        <v>0</v>
      </c>
      <c r="X365" s="125">
        <f>ConsolGeog[[#This Row],[COUNTY: Presented CS - 16-17 (2014) '[non additive!']]]*ConsolGeog[[#This Row],[County Stats Distribution Factor]]</f>
        <v>0</v>
      </c>
      <c r="Y365" s="125">
        <f>ConsolGeog[[#This Row],[COUNTY: Presented CS - 16-24 (2014) '[non additive!']]]*ConsolGeog[[#This Row],[County Stats Distribution Factor]]</f>
        <v>0</v>
      </c>
      <c r="Z365" s="125">
        <f>ConsolGeog[[#This Row],[COUNTY: Presented CS - 18-24 (2014) '[non additive!']]]*ConsolGeog[[#This Row],[County Stats Distribution Factor]]</f>
        <v>0</v>
      </c>
      <c r="AA365" s="125">
        <f>ConsolGeog[[#This Row],[COUNTY: Assessed CS - 16-17 (2014) '[non additive!']]]*ConsolGeog[[#This Row],[County Stats Distribution Factor]]</f>
        <v>0</v>
      </c>
      <c r="AB365" s="125">
        <f>ConsolGeog[[#This Row],[COUNTY: Assessed CS - 16-24 (2014) '[non additive!']]]*ConsolGeog[[#This Row],[County Stats Distribution Factor]]</f>
        <v>0</v>
      </c>
      <c r="AC365" s="125">
        <f>ConsolGeog[[#This Row],[COUNTY: Assessed CS - 18-24 (2014) '[non additive!']]]*ConsolGeog[[#This Row],[County Stats Distribution Factor]]</f>
        <v>0</v>
      </c>
      <c r="AD365" s="125" t="str">
        <f>IF(AND(ConsolGeog[[#This Row],[Presented HS - 16-17 (2014)]]+ConsolGeog[[#This Row],[Presented HS - 18-24 (2014)]]&lt;&gt;0,ConsolGeog[[#This Row],[Presented HS - 16-24 (2014)]]&lt;&gt;0),"ERROR","")</f>
        <v/>
      </c>
      <c r="AE365" s="125" t="str">
        <f>IF(AND(ConsolGeog[[#This Row],[Presented CS - 16-17 (2014)]]+ConsolGeog[[#This Row],[Presented CS - 18-24 (2014)]]&lt;&gt;0,ConsolGeog[[#This Row],[Presented CS - 16-24 (2014)]]&lt;&gt;0),"ERROR","")</f>
        <v/>
      </c>
      <c r="AF365" s="125" t="str">
        <f>IF(AND(ConsolGeog[[#This Row],[Assessed HS - 16-17 (2014)]]+ConsolGeog[[#This Row],[Assessed HS - 18-24 (2014)]]&lt;&gt;0,ConsolGeog[[#This Row],[Assessed HS - 16-24 (2014)]]&lt;&gt;0),"ERROR","")</f>
        <v/>
      </c>
      <c r="AG365" s="125" t="str">
        <f>IF(AND(ConsolGeog[[#This Row],[Assessed CS - 16-17 (2014)]]+ConsolGeog[[#This Row],[Assessed CS - 18-24 (2014)]]&lt;&gt;0,ConsolGeog[[#This Row],[Assessed CS - 16-24 (2014)]]&lt;&gt;0),"ERROR","")</f>
        <v/>
      </c>
      <c r="AH36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6" spans="1:35" s="35" customFormat="1">
      <c r="A366" s="38" t="s">
        <v>350</v>
      </c>
      <c r="B366" s="38" t="s">
        <v>49</v>
      </c>
      <c r="C366" s="38">
        <v>121874</v>
      </c>
      <c r="D366" s="38">
        <v>253493.94</v>
      </c>
      <c r="E366" s="38" t="s">
        <v>350</v>
      </c>
      <c r="F366" s="112" t="str">
        <f>IF(ISERROR(MATCH(ConsolGeog[[#This Row],[lad14cd]],CentrepointSourced[2014 ONS Code],0)),1,"")</f>
        <v/>
      </c>
      <c r="G366" s="113" t="str">
        <f>TRIM(IF(ConsolGeog[[#This Row],[Not in Centre Point Sourced?]]=1,INDEX(LKP_MissingLATypesDQ[TYPE],MATCH(ConsolGeog[[#This Row],[lad14cd]],LKP_MissingLATypesDQ[ONS_CODE],0)),INDEX(CentrepointSourced[LA Type DQ],MATCH(ConsolGeog[[#This Row],[lad14cd]],CentrepointSourced[2014 ONS Code],0))))</f>
        <v>Local Authority</v>
      </c>
      <c r="H366" s="113" t="str">
        <f>IF(OR(ConsolGeog[[#This Row],[LA Type]]="Unitary",ConsolGeog[[#This Row],[LA Type]]="District"),"England",INDEX(CentrepointSourced[Country],MATCH(ConsolGeog[[#This Row],[lad14cd]],CentrepointSourced[2014 ONS Code],0)))</f>
        <v>Wales</v>
      </c>
      <c r="I36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6" s="114">
        <f>SUMIFS(CentrepointSourced[Presented HS - 16-17],CentrepointSourced[2014 ONS Code],ConsolGeog[[#This Row],[lad14cd]],CentrepointSourced[Year],2014)</f>
        <v>10</v>
      </c>
      <c r="K366" s="114">
        <f>SUMIFS(CentrepointSourced[Presented HS - 16-24],CentrepointSourced[2014 ONS Code],ConsolGeog[[#This Row],[lad14cd]],CentrepointSourced[Year],2014)</f>
        <v>0</v>
      </c>
      <c r="L366" s="114">
        <f>SUMIFS(CentrepointSourced[Presented HS - 18-24],CentrepointSourced[2014 ONS Code],ConsolGeog[[#This Row],[lad14cd]],CentrepointSourced[Year],2014)</f>
        <v>75</v>
      </c>
      <c r="M366" s="114">
        <f>SUMIFS(CentrepointSourced[Assessed HS - 16-17],CentrepointSourced[2014 ONS Code],ConsolGeog[[#This Row],[lad14cd]],CentrepointSourced[Year],2014)</f>
        <v>10</v>
      </c>
      <c r="N366" s="114">
        <f>SUMIFS(CentrepointSourced[Assessed HS - 16-24],CentrepointSourced[2014 ONS Code],ConsolGeog[[#This Row],[lad14cd]],CentrepointSourced[Year],2014)</f>
        <v>0</v>
      </c>
      <c r="O366" s="114">
        <f>SUMIFS(CentrepointSourced[Assessed HS - 18-24],CentrepointSourced[2014 ONS Code],ConsolGeog[[#This Row],[lad14cd]],CentrepointSourced[Year],2014)</f>
        <v>67</v>
      </c>
      <c r="P366" s="114">
        <f>SUMIFS(CentrepointSourced[Presented CS - 16-17],CentrepointSourced[Local Authority DQ],ConsolGeog[[#This Row],[County Name]],CentrepointSourced[Year],2014)</f>
        <v>0</v>
      </c>
      <c r="Q366" s="114">
        <f>SUMIFS(CentrepointSourced[Presented CS - 16-24],CentrepointSourced[Local Authority DQ],ConsolGeog[[#This Row],[County Name]],CentrepointSourced[Year],2014)</f>
        <v>0</v>
      </c>
      <c r="R366" s="114">
        <f>SUMIFS(CentrepointSourced[Presented CS - 18-24],CentrepointSourced[Local Authority DQ],ConsolGeog[[#This Row],[County Name]],CentrepointSourced[Year],2014)</f>
        <v>0</v>
      </c>
      <c r="S366" s="114">
        <f>SUMIFS(CentrepointSourced[Assessed CS - 16-17],CentrepointSourced[Local Authority DQ],ConsolGeog[[#This Row],[County Name]],CentrepointSourced[Year],2014)</f>
        <v>0</v>
      </c>
      <c r="T366" s="114">
        <f>SUMIFS(CentrepointSourced[Assessed CS - 16-24],CentrepointSourced[Local Authority DQ],ConsolGeog[[#This Row],[County Name]],CentrepointSourced[Year],2014)</f>
        <v>0</v>
      </c>
      <c r="U366" s="114">
        <f>SUMIFS(CentrepointSourced[Assessed CS - 18-24],CentrepointSourced[Local Authority DQ],ConsolGeog[[#This Row],[County Name]],CentrepointSourced[Year],2014)</f>
        <v>0</v>
      </c>
      <c r="V366" s="114">
        <f>IF(ConsolGeog[[#This Row],[LA Type]]="District",SUMIFS(ConsolGeog[population],ConsolGeog[LA Type],"District",ConsolGeog[County Name],ConsolGeog[[#This Row],[County Name]]),IF(ConsolGeog[[#This Row],[LA Type]]="Unitary",ConsolGeog[[#This Row],[population]],0))</f>
        <v>0</v>
      </c>
      <c r="W366" s="115">
        <f>IF(ConsolGeog[[#This Row],[COUNTY: Sum of districts'' populations '[non additive!']]]=0,0,ConsolGeog[[#This Row],[population]]/ConsolGeog[[#This Row],[COUNTY: Sum of districts'' populations '[non additive!']]])</f>
        <v>0</v>
      </c>
      <c r="X366" s="125">
        <f>ConsolGeog[[#This Row],[COUNTY: Presented CS - 16-17 (2014) '[non additive!']]]*ConsolGeog[[#This Row],[County Stats Distribution Factor]]</f>
        <v>0</v>
      </c>
      <c r="Y366" s="125">
        <f>ConsolGeog[[#This Row],[COUNTY: Presented CS - 16-24 (2014) '[non additive!']]]*ConsolGeog[[#This Row],[County Stats Distribution Factor]]</f>
        <v>0</v>
      </c>
      <c r="Z366" s="125">
        <f>ConsolGeog[[#This Row],[COUNTY: Presented CS - 18-24 (2014) '[non additive!']]]*ConsolGeog[[#This Row],[County Stats Distribution Factor]]</f>
        <v>0</v>
      </c>
      <c r="AA366" s="125">
        <f>ConsolGeog[[#This Row],[COUNTY: Assessed CS - 16-17 (2014) '[non additive!']]]*ConsolGeog[[#This Row],[County Stats Distribution Factor]]</f>
        <v>0</v>
      </c>
      <c r="AB366" s="125">
        <f>ConsolGeog[[#This Row],[COUNTY: Assessed CS - 16-24 (2014) '[non additive!']]]*ConsolGeog[[#This Row],[County Stats Distribution Factor]]</f>
        <v>0</v>
      </c>
      <c r="AC366" s="125">
        <f>ConsolGeog[[#This Row],[COUNTY: Assessed CS - 18-24 (2014) '[non additive!']]]*ConsolGeog[[#This Row],[County Stats Distribution Factor]]</f>
        <v>0</v>
      </c>
      <c r="AD366" s="125" t="str">
        <f>IF(AND(ConsolGeog[[#This Row],[Presented HS - 16-17 (2014)]]+ConsolGeog[[#This Row],[Presented HS - 18-24 (2014)]]&lt;&gt;0,ConsolGeog[[#This Row],[Presented HS - 16-24 (2014)]]&lt;&gt;0),"ERROR","")</f>
        <v/>
      </c>
      <c r="AE366" s="125" t="str">
        <f>IF(AND(ConsolGeog[[#This Row],[Presented CS - 16-17 (2014)]]+ConsolGeog[[#This Row],[Presented CS - 18-24 (2014)]]&lt;&gt;0,ConsolGeog[[#This Row],[Presented CS - 16-24 (2014)]]&lt;&gt;0),"ERROR","")</f>
        <v/>
      </c>
      <c r="AF366" s="125" t="str">
        <f>IF(AND(ConsolGeog[[#This Row],[Assessed HS - 16-17 (2014)]]+ConsolGeog[[#This Row],[Assessed HS - 18-24 (2014)]]&lt;&gt;0,ConsolGeog[[#This Row],[Assessed HS - 16-24 (2014)]]&lt;&gt;0),"ERROR","")</f>
        <v/>
      </c>
      <c r="AG366" s="125" t="str">
        <f>IF(AND(ConsolGeog[[#This Row],[Assessed CS - 16-17 (2014)]]+ConsolGeog[[#This Row],[Assessed CS - 18-24 (2014)]]&lt;&gt;0,ConsolGeog[[#This Row],[Assessed CS - 16-24 (2014)]]&lt;&gt;0),"ERROR","")</f>
        <v/>
      </c>
      <c r="AH36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7" spans="1:35" s="35" customFormat="1">
      <c r="A367" s="38" t="s">
        <v>349</v>
      </c>
      <c r="B367" s="38" t="s">
        <v>68</v>
      </c>
      <c r="C367" s="38">
        <v>115228</v>
      </c>
      <c r="D367" s="38">
        <v>112582.88</v>
      </c>
      <c r="E367" s="38" t="s">
        <v>349</v>
      </c>
      <c r="F367" s="112" t="str">
        <f>IF(ISERROR(MATCH(ConsolGeog[[#This Row],[lad14cd]],CentrepointSourced[2014 ONS Code],0)),1,"")</f>
        <v/>
      </c>
      <c r="G367" s="113" t="str">
        <f>TRIM(IF(ConsolGeog[[#This Row],[Not in Centre Point Sourced?]]=1,INDEX(LKP_MissingLATypesDQ[TYPE],MATCH(ConsolGeog[[#This Row],[lad14cd]],LKP_MissingLATypesDQ[ONS_CODE],0)),INDEX(CentrepointSourced[LA Type DQ],MATCH(ConsolGeog[[#This Row],[lad14cd]],CentrepointSourced[2014 ONS Code],0))))</f>
        <v>Local Authority</v>
      </c>
      <c r="H367" s="113" t="str">
        <f>IF(OR(ConsolGeog[[#This Row],[LA Type]]="Unitary",ConsolGeog[[#This Row],[LA Type]]="District"),"England",INDEX(CentrepointSourced[Country],MATCH(ConsolGeog[[#This Row],[lad14cd]],CentrepointSourced[2014 ONS Code],0)))</f>
        <v>Wales</v>
      </c>
      <c r="I36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7" s="114">
        <f>SUMIFS(CentrepointSourced[Presented HS - 16-17],CentrepointSourced[2014 ONS Code],ConsolGeog[[#This Row],[lad14cd]],CentrepointSourced[Year],2014)</f>
        <v>0</v>
      </c>
      <c r="K367" s="114">
        <f>SUMIFS(CentrepointSourced[Presented HS - 16-24],CentrepointSourced[2014 ONS Code],ConsolGeog[[#This Row],[lad14cd]],CentrepointSourced[Year],2014)</f>
        <v>0</v>
      </c>
      <c r="L367" s="114">
        <f>SUMIFS(CentrepointSourced[Presented HS - 18-24],CentrepointSourced[2014 ONS Code],ConsolGeog[[#This Row],[lad14cd]],CentrepointSourced[Year],2014)</f>
        <v>0</v>
      </c>
      <c r="M367" s="114">
        <f>SUMIFS(CentrepointSourced[Assessed HS - 16-17],CentrepointSourced[2014 ONS Code],ConsolGeog[[#This Row],[lad14cd]],CentrepointSourced[Year],2014)</f>
        <v>0</v>
      </c>
      <c r="N367" s="114">
        <f>SUMIFS(CentrepointSourced[Assessed HS - 16-24],CentrepointSourced[2014 ONS Code],ConsolGeog[[#This Row],[lad14cd]],CentrepointSourced[Year],2014)</f>
        <v>0</v>
      </c>
      <c r="O367" s="114">
        <f>SUMIFS(CentrepointSourced[Assessed HS - 18-24],CentrepointSourced[2014 ONS Code],ConsolGeog[[#This Row],[lad14cd]],CentrepointSourced[Year],2014)</f>
        <v>0</v>
      </c>
      <c r="P367" s="114">
        <f>SUMIFS(CentrepointSourced[Presented CS - 16-17],CentrepointSourced[Local Authority DQ],ConsolGeog[[#This Row],[County Name]],CentrepointSourced[Year],2014)</f>
        <v>0</v>
      </c>
      <c r="Q367" s="114">
        <f>SUMIFS(CentrepointSourced[Presented CS - 16-24],CentrepointSourced[Local Authority DQ],ConsolGeog[[#This Row],[County Name]],CentrepointSourced[Year],2014)</f>
        <v>0</v>
      </c>
      <c r="R367" s="114">
        <f>SUMIFS(CentrepointSourced[Presented CS - 18-24],CentrepointSourced[Local Authority DQ],ConsolGeog[[#This Row],[County Name]],CentrepointSourced[Year],2014)</f>
        <v>0</v>
      </c>
      <c r="S367" s="114">
        <f>SUMIFS(CentrepointSourced[Assessed CS - 16-17],CentrepointSourced[Local Authority DQ],ConsolGeog[[#This Row],[County Name]],CentrepointSourced[Year],2014)</f>
        <v>0</v>
      </c>
      <c r="T367" s="114">
        <f>SUMIFS(CentrepointSourced[Assessed CS - 16-24],CentrepointSourced[Local Authority DQ],ConsolGeog[[#This Row],[County Name]],CentrepointSourced[Year],2014)</f>
        <v>0</v>
      </c>
      <c r="U367" s="114">
        <f>SUMIFS(CentrepointSourced[Assessed CS - 18-24],CentrepointSourced[Local Authority DQ],ConsolGeog[[#This Row],[County Name]],CentrepointSourced[Year],2014)</f>
        <v>0</v>
      </c>
      <c r="V367" s="114">
        <f>IF(ConsolGeog[[#This Row],[LA Type]]="District",SUMIFS(ConsolGeog[population],ConsolGeog[LA Type],"District",ConsolGeog[County Name],ConsolGeog[[#This Row],[County Name]]),IF(ConsolGeog[[#This Row],[LA Type]]="Unitary",ConsolGeog[[#This Row],[population]],0))</f>
        <v>0</v>
      </c>
      <c r="W367" s="115">
        <f>IF(ConsolGeog[[#This Row],[COUNTY: Sum of districts'' populations '[non additive!']]]=0,0,ConsolGeog[[#This Row],[population]]/ConsolGeog[[#This Row],[COUNTY: Sum of districts'' populations '[non additive!']]])</f>
        <v>0</v>
      </c>
      <c r="X367" s="125">
        <f>ConsolGeog[[#This Row],[COUNTY: Presented CS - 16-17 (2014) '[non additive!']]]*ConsolGeog[[#This Row],[County Stats Distribution Factor]]</f>
        <v>0</v>
      </c>
      <c r="Y367" s="125">
        <f>ConsolGeog[[#This Row],[COUNTY: Presented CS - 16-24 (2014) '[non additive!']]]*ConsolGeog[[#This Row],[County Stats Distribution Factor]]</f>
        <v>0</v>
      </c>
      <c r="Z367" s="125">
        <f>ConsolGeog[[#This Row],[COUNTY: Presented CS - 18-24 (2014) '[non additive!']]]*ConsolGeog[[#This Row],[County Stats Distribution Factor]]</f>
        <v>0</v>
      </c>
      <c r="AA367" s="125">
        <f>ConsolGeog[[#This Row],[COUNTY: Assessed CS - 16-17 (2014) '[non additive!']]]*ConsolGeog[[#This Row],[County Stats Distribution Factor]]</f>
        <v>0</v>
      </c>
      <c r="AB367" s="125">
        <f>ConsolGeog[[#This Row],[COUNTY: Assessed CS - 16-24 (2014) '[non additive!']]]*ConsolGeog[[#This Row],[County Stats Distribution Factor]]</f>
        <v>0</v>
      </c>
      <c r="AC367" s="125">
        <f>ConsolGeog[[#This Row],[COUNTY: Assessed CS - 18-24 (2014) '[non additive!']]]*ConsolGeog[[#This Row],[County Stats Distribution Factor]]</f>
        <v>0</v>
      </c>
      <c r="AD367" s="125" t="str">
        <f>IF(AND(ConsolGeog[[#This Row],[Presented HS - 16-17 (2014)]]+ConsolGeog[[#This Row],[Presented HS - 18-24 (2014)]]&lt;&gt;0,ConsolGeog[[#This Row],[Presented HS - 16-24 (2014)]]&lt;&gt;0),"ERROR","")</f>
        <v/>
      </c>
      <c r="AE367" s="125" t="str">
        <f>IF(AND(ConsolGeog[[#This Row],[Presented CS - 16-17 (2014)]]+ConsolGeog[[#This Row],[Presented CS - 18-24 (2014)]]&lt;&gt;0,ConsolGeog[[#This Row],[Presented CS - 16-24 (2014)]]&lt;&gt;0),"ERROR","")</f>
        <v/>
      </c>
      <c r="AF367" s="125" t="str">
        <f>IF(AND(ConsolGeog[[#This Row],[Assessed HS - 16-17 (2014)]]+ConsolGeog[[#This Row],[Assessed HS - 18-24 (2014)]]&lt;&gt;0,ConsolGeog[[#This Row],[Assessed HS - 16-24 (2014)]]&lt;&gt;0),"ERROR","")</f>
        <v/>
      </c>
      <c r="AG367" s="125" t="str">
        <f>IF(AND(ConsolGeog[[#This Row],[Assessed CS - 16-17 (2014)]]+ConsolGeog[[#This Row],[Assessed CS - 18-24 (2014)]]&lt;&gt;0,ConsolGeog[[#This Row],[Assessed CS - 16-24 (2014)]]&lt;&gt;0),"ERROR","")</f>
        <v/>
      </c>
      <c r="AH36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68" spans="1:35">
      <c r="A368" s="38" t="s">
        <v>348</v>
      </c>
      <c r="B368" s="38" t="s">
        <v>32</v>
      </c>
      <c r="C368" s="38">
        <v>93734</v>
      </c>
      <c r="D368" s="38">
        <v>83674.27</v>
      </c>
      <c r="E368" s="38" t="s">
        <v>348</v>
      </c>
      <c r="F368" s="116" t="str">
        <f>IF(ISERROR(MATCH(ConsolGeog[[#This Row],[lad14cd]],CentrepointSourced[2014 ONS Code],0)),1,"")</f>
        <v/>
      </c>
      <c r="G368" s="113" t="str">
        <f>TRIM(IF(ConsolGeog[[#This Row],[Not in Centre Point Sourced?]]=1,INDEX(LKP_MissingLATypesDQ[TYPE],MATCH(ConsolGeog[[#This Row],[lad14cd]],LKP_MissingLATypesDQ[ONS_CODE],0)),INDEX(CentrepointSourced[LA Type DQ],MATCH(ConsolGeog[[#This Row],[lad14cd]],CentrepointSourced[2014 ONS Code],0))))</f>
        <v>Local Authority</v>
      </c>
      <c r="H368" s="117" t="str">
        <f>IF(OR(ConsolGeog[[#This Row],[LA Type]]="Unitary",ConsolGeog[[#This Row],[LA Type]]="District"),"England",INDEX(CentrepointSourced[Country],MATCH(ConsolGeog[[#This Row],[lad14cd]],CentrepointSourced[2014 ONS Code],0)))</f>
        <v>Wales</v>
      </c>
      <c r="I36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8" s="114">
        <f>SUMIFS(CentrepointSourced[Presented HS - 16-17],CentrepointSourced[2014 ONS Code],ConsolGeog[[#This Row],[lad14cd]],CentrepointSourced[Year],2014)</f>
        <v>0</v>
      </c>
      <c r="K368" s="114">
        <f>SUMIFS(CentrepointSourced[Presented HS - 16-24],CentrepointSourced[2014 ONS Code],ConsolGeog[[#This Row],[lad14cd]],CentrepointSourced[Year],2014)</f>
        <v>0</v>
      </c>
      <c r="L368" s="114">
        <f>SUMIFS(CentrepointSourced[Presented HS - 18-24],CentrepointSourced[2014 ONS Code],ConsolGeog[[#This Row],[lad14cd]],CentrepointSourced[Year],2014)</f>
        <v>0</v>
      </c>
      <c r="M368" s="114">
        <f>SUMIFS(CentrepointSourced[Assessed HS - 16-17],CentrepointSourced[2014 ONS Code],ConsolGeog[[#This Row],[lad14cd]],CentrepointSourced[Year],2014)</f>
        <v>4</v>
      </c>
      <c r="N368" s="114">
        <f>SUMIFS(CentrepointSourced[Assessed HS - 16-24],CentrepointSourced[2014 ONS Code],ConsolGeog[[#This Row],[lad14cd]],CentrepointSourced[Year],2014)</f>
        <v>0</v>
      </c>
      <c r="O368" s="114">
        <f>SUMIFS(CentrepointSourced[Assessed HS - 18-24],CentrepointSourced[2014 ONS Code],ConsolGeog[[#This Row],[lad14cd]],CentrepointSourced[Year],2014)</f>
        <v>51</v>
      </c>
      <c r="P368" s="114">
        <f>SUMIFS(CentrepointSourced[Presented CS - 16-17],CentrepointSourced[Local Authority DQ],ConsolGeog[[#This Row],[County Name]],CentrepointSourced[Year],2014)</f>
        <v>0</v>
      </c>
      <c r="Q368" s="114">
        <f>SUMIFS(CentrepointSourced[Presented CS - 16-24],CentrepointSourced[Local Authority DQ],ConsolGeog[[#This Row],[County Name]],CentrepointSourced[Year],2014)</f>
        <v>0</v>
      </c>
      <c r="R368" s="114">
        <f>SUMIFS(CentrepointSourced[Presented CS - 18-24],CentrepointSourced[Local Authority DQ],ConsolGeog[[#This Row],[County Name]],CentrepointSourced[Year],2014)</f>
        <v>0</v>
      </c>
      <c r="S368" s="114">
        <f>SUMIFS(CentrepointSourced[Assessed CS - 16-17],CentrepointSourced[Local Authority DQ],ConsolGeog[[#This Row],[County Name]],CentrepointSourced[Year],2014)</f>
        <v>0</v>
      </c>
      <c r="T368" s="114">
        <f>SUMIFS(CentrepointSourced[Assessed CS - 16-24],CentrepointSourced[Local Authority DQ],ConsolGeog[[#This Row],[County Name]],CentrepointSourced[Year],2014)</f>
        <v>0</v>
      </c>
      <c r="U368" s="114">
        <f>SUMIFS(CentrepointSourced[Assessed CS - 18-24],CentrepointSourced[Local Authority DQ],ConsolGeog[[#This Row],[County Name]],CentrepointSourced[Year],2014)</f>
        <v>0</v>
      </c>
      <c r="V368" s="114">
        <f>IF(ConsolGeog[[#This Row],[LA Type]]="District",SUMIFS(ConsolGeog[population],ConsolGeog[LA Type],"District",ConsolGeog[County Name],ConsolGeog[[#This Row],[County Name]]),IF(ConsolGeog[[#This Row],[LA Type]]="Unitary",ConsolGeog[[#This Row],[population]],0))</f>
        <v>0</v>
      </c>
      <c r="W368" s="115">
        <f>IF(ConsolGeog[[#This Row],[COUNTY: Sum of districts'' populations '[non additive!']]]=0,0,ConsolGeog[[#This Row],[population]]/ConsolGeog[[#This Row],[COUNTY: Sum of districts'' populations '[non additive!']]])</f>
        <v>0</v>
      </c>
      <c r="X368" s="125">
        <f>ConsolGeog[[#This Row],[COUNTY: Presented CS - 16-17 (2014) '[non additive!']]]*ConsolGeog[[#This Row],[County Stats Distribution Factor]]</f>
        <v>0</v>
      </c>
      <c r="Y368" s="125">
        <f>ConsolGeog[[#This Row],[COUNTY: Presented CS - 16-24 (2014) '[non additive!']]]*ConsolGeog[[#This Row],[County Stats Distribution Factor]]</f>
        <v>0</v>
      </c>
      <c r="Z368" s="125">
        <f>ConsolGeog[[#This Row],[COUNTY: Presented CS - 18-24 (2014) '[non additive!']]]*ConsolGeog[[#This Row],[County Stats Distribution Factor]]</f>
        <v>0</v>
      </c>
      <c r="AA368" s="125">
        <f>ConsolGeog[[#This Row],[COUNTY: Assessed CS - 16-17 (2014) '[non additive!']]]*ConsolGeog[[#This Row],[County Stats Distribution Factor]]</f>
        <v>0</v>
      </c>
      <c r="AB368" s="125">
        <f>ConsolGeog[[#This Row],[COUNTY: Assessed CS - 16-24 (2014) '[non additive!']]]*ConsolGeog[[#This Row],[County Stats Distribution Factor]]</f>
        <v>0</v>
      </c>
      <c r="AC368" s="125">
        <f>ConsolGeog[[#This Row],[COUNTY: Assessed CS - 18-24 (2014) '[non additive!']]]*ConsolGeog[[#This Row],[County Stats Distribution Factor]]</f>
        <v>0</v>
      </c>
      <c r="AD368" s="125" t="str">
        <f>IF(AND(ConsolGeog[[#This Row],[Presented HS - 16-17 (2014)]]+ConsolGeog[[#This Row],[Presented HS - 18-24 (2014)]]&lt;&gt;0,ConsolGeog[[#This Row],[Presented HS - 16-24 (2014)]]&lt;&gt;0),"ERROR","")</f>
        <v/>
      </c>
      <c r="AE368" s="125" t="str">
        <f>IF(AND(ConsolGeog[[#This Row],[Presented CS - 16-17 (2014)]]+ConsolGeog[[#This Row],[Presented CS - 18-24 (2014)]]&lt;&gt;0,ConsolGeog[[#This Row],[Presented CS - 16-24 (2014)]]&lt;&gt;0),"ERROR","")</f>
        <v/>
      </c>
      <c r="AF368" s="125" t="str">
        <f>IF(AND(ConsolGeog[[#This Row],[Assessed HS - 16-17 (2014)]]+ConsolGeog[[#This Row],[Assessed HS - 18-24 (2014)]]&lt;&gt;0,ConsolGeog[[#This Row],[Assessed HS - 16-24 (2014)]]&lt;&gt;0),"ERROR","")</f>
        <v/>
      </c>
      <c r="AG368" s="125" t="str">
        <f>IF(AND(ConsolGeog[[#This Row],[Assessed CS - 16-17 (2014)]]+ConsolGeog[[#This Row],[Assessed CS - 18-24 (2014)]]&lt;&gt;0,ConsolGeog[[#This Row],[Assessed CS - 16-24 (2014)]]&lt;&gt;0),"ERROR","")</f>
        <v/>
      </c>
      <c r="AH36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ERROR</v>
      </c>
    </row>
    <row r="369" spans="1:35" s="35" customFormat="1">
      <c r="A369" s="38" t="s">
        <v>347</v>
      </c>
      <c r="B369" s="38" t="s">
        <v>71</v>
      </c>
      <c r="C369" s="38">
        <v>152506</v>
      </c>
      <c r="D369" s="38">
        <v>43753.91</v>
      </c>
      <c r="E369" s="38" t="s">
        <v>347</v>
      </c>
      <c r="F369" s="112" t="str">
        <f>IF(ISERROR(MATCH(ConsolGeog[[#This Row],[lad14cd]],CentrepointSourced[2014 ONS Code],0)),1,"")</f>
        <v/>
      </c>
      <c r="G369" s="113" t="str">
        <f>TRIM(IF(ConsolGeog[[#This Row],[Not in Centre Point Sourced?]]=1,INDEX(LKP_MissingLATypesDQ[TYPE],MATCH(ConsolGeog[[#This Row],[lad14cd]],LKP_MissingLATypesDQ[ONS_CODE],0)),INDEX(CentrepointSourced[LA Type DQ],MATCH(ConsolGeog[[#This Row],[lad14cd]],CentrepointSourced[2014 ONS Code],0))))</f>
        <v>Local Authority</v>
      </c>
      <c r="H369" s="113" t="str">
        <f>IF(OR(ConsolGeog[[#This Row],[LA Type]]="Unitary",ConsolGeog[[#This Row],[LA Type]]="District"),"England",INDEX(CentrepointSourced[Country],MATCH(ConsolGeog[[#This Row],[lad14cd]],CentrepointSourced[2014 ONS Code],0)))</f>
        <v>Wales</v>
      </c>
      <c r="I36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69" s="114">
        <f>SUMIFS(CentrepointSourced[Presented HS - 16-17],CentrepointSourced[2014 ONS Code],ConsolGeog[[#This Row],[lad14cd]],CentrepointSourced[Year],2014)</f>
        <v>0</v>
      </c>
      <c r="K369" s="114">
        <f>SUMIFS(CentrepointSourced[Presented HS - 16-24],CentrepointSourced[2014 ONS Code],ConsolGeog[[#This Row],[lad14cd]],CentrepointSourced[Year],2014)</f>
        <v>0</v>
      </c>
      <c r="L369" s="114">
        <f>SUMIFS(CentrepointSourced[Presented HS - 18-24],CentrepointSourced[2014 ONS Code],ConsolGeog[[#This Row],[lad14cd]],CentrepointSourced[Year],2014)</f>
        <v>0</v>
      </c>
      <c r="M369" s="114">
        <f>SUMIFS(CentrepointSourced[Assessed HS - 16-17],CentrepointSourced[2014 ONS Code],ConsolGeog[[#This Row],[lad14cd]],CentrepointSourced[Year],2014)</f>
        <v>0</v>
      </c>
      <c r="N369" s="114">
        <f>SUMIFS(CentrepointSourced[Assessed HS - 16-24],CentrepointSourced[2014 ONS Code],ConsolGeog[[#This Row],[lad14cd]],CentrepointSourced[Year],2014)</f>
        <v>0</v>
      </c>
      <c r="O369" s="114">
        <f>SUMIFS(CentrepointSourced[Assessed HS - 18-24],CentrepointSourced[2014 ONS Code],ConsolGeog[[#This Row],[lad14cd]],CentrepointSourced[Year],2014)</f>
        <v>0</v>
      </c>
      <c r="P369" s="114">
        <f>SUMIFS(CentrepointSourced[Presented CS - 16-17],CentrepointSourced[Local Authority DQ],ConsolGeog[[#This Row],[County Name]],CentrepointSourced[Year],2014)</f>
        <v>0</v>
      </c>
      <c r="Q369" s="114">
        <f>SUMIFS(CentrepointSourced[Presented CS - 16-24],CentrepointSourced[Local Authority DQ],ConsolGeog[[#This Row],[County Name]],CentrepointSourced[Year],2014)</f>
        <v>0</v>
      </c>
      <c r="R369" s="114">
        <f>SUMIFS(CentrepointSourced[Presented CS - 18-24],CentrepointSourced[Local Authority DQ],ConsolGeog[[#This Row],[County Name]],CentrepointSourced[Year],2014)</f>
        <v>0</v>
      </c>
      <c r="S369" s="114">
        <f>SUMIFS(CentrepointSourced[Assessed CS - 16-17],CentrepointSourced[Local Authority DQ],ConsolGeog[[#This Row],[County Name]],CentrepointSourced[Year],2014)</f>
        <v>0</v>
      </c>
      <c r="T369" s="114">
        <f>SUMIFS(CentrepointSourced[Assessed CS - 16-24],CentrepointSourced[Local Authority DQ],ConsolGeog[[#This Row],[County Name]],CentrepointSourced[Year],2014)</f>
        <v>0</v>
      </c>
      <c r="U369" s="114">
        <f>SUMIFS(CentrepointSourced[Assessed CS - 18-24],CentrepointSourced[Local Authority DQ],ConsolGeog[[#This Row],[County Name]],CentrepointSourced[Year],2014)</f>
        <v>0</v>
      </c>
      <c r="V369" s="114">
        <f>IF(ConsolGeog[[#This Row],[LA Type]]="District",SUMIFS(ConsolGeog[population],ConsolGeog[LA Type],"District",ConsolGeog[County Name],ConsolGeog[[#This Row],[County Name]]),IF(ConsolGeog[[#This Row],[LA Type]]="Unitary",ConsolGeog[[#This Row],[population]],0))</f>
        <v>0</v>
      </c>
      <c r="W369" s="115">
        <f>IF(ConsolGeog[[#This Row],[COUNTY: Sum of districts'' populations '[non additive!']]]=0,0,ConsolGeog[[#This Row],[population]]/ConsolGeog[[#This Row],[COUNTY: Sum of districts'' populations '[non additive!']]])</f>
        <v>0</v>
      </c>
      <c r="X369" s="125">
        <f>ConsolGeog[[#This Row],[COUNTY: Presented CS - 16-17 (2014) '[non additive!']]]*ConsolGeog[[#This Row],[County Stats Distribution Factor]]</f>
        <v>0</v>
      </c>
      <c r="Y369" s="125">
        <f>ConsolGeog[[#This Row],[COUNTY: Presented CS - 16-24 (2014) '[non additive!']]]*ConsolGeog[[#This Row],[County Stats Distribution Factor]]</f>
        <v>0</v>
      </c>
      <c r="Z369" s="125">
        <f>ConsolGeog[[#This Row],[COUNTY: Presented CS - 18-24 (2014) '[non additive!']]]*ConsolGeog[[#This Row],[County Stats Distribution Factor]]</f>
        <v>0</v>
      </c>
      <c r="AA369" s="125">
        <f>ConsolGeog[[#This Row],[COUNTY: Assessed CS - 16-17 (2014) '[non additive!']]]*ConsolGeog[[#This Row],[County Stats Distribution Factor]]</f>
        <v>0</v>
      </c>
      <c r="AB369" s="125">
        <f>ConsolGeog[[#This Row],[COUNTY: Assessed CS - 16-24 (2014) '[non additive!']]]*ConsolGeog[[#This Row],[County Stats Distribution Factor]]</f>
        <v>0</v>
      </c>
      <c r="AC369" s="125">
        <f>ConsolGeog[[#This Row],[COUNTY: Assessed CS - 18-24 (2014) '[non additive!']]]*ConsolGeog[[#This Row],[County Stats Distribution Factor]]</f>
        <v>0</v>
      </c>
      <c r="AD369" s="125" t="str">
        <f>IF(AND(ConsolGeog[[#This Row],[Presented HS - 16-17 (2014)]]+ConsolGeog[[#This Row],[Presented HS - 18-24 (2014)]]&lt;&gt;0,ConsolGeog[[#This Row],[Presented HS - 16-24 (2014)]]&lt;&gt;0),"ERROR","")</f>
        <v/>
      </c>
      <c r="AE369" s="125" t="str">
        <f>IF(AND(ConsolGeog[[#This Row],[Presented CS - 16-17 (2014)]]+ConsolGeog[[#This Row],[Presented CS - 18-24 (2014)]]&lt;&gt;0,ConsolGeog[[#This Row],[Presented CS - 16-24 (2014)]]&lt;&gt;0),"ERROR","")</f>
        <v/>
      </c>
      <c r="AF369" s="125" t="str">
        <f>IF(AND(ConsolGeog[[#This Row],[Assessed HS - 16-17 (2014)]]+ConsolGeog[[#This Row],[Assessed HS - 18-24 (2014)]]&lt;&gt;0,ConsolGeog[[#This Row],[Assessed HS - 16-24 (2014)]]&lt;&gt;0),"ERROR","")</f>
        <v/>
      </c>
      <c r="AG369" s="125" t="str">
        <f>IF(AND(ConsolGeog[[#This Row],[Assessed CS - 16-17 (2014)]]+ConsolGeog[[#This Row],[Assessed CS - 18-24 (2014)]]&lt;&gt;0,ConsolGeog[[#This Row],[Assessed CS - 16-24 (2014)]]&lt;&gt;0),"ERROR","")</f>
        <v/>
      </c>
      <c r="AH36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6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0" spans="1:35">
      <c r="A370" s="38" t="s">
        <v>346</v>
      </c>
      <c r="B370" s="38" t="s">
        <v>39</v>
      </c>
      <c r="C370" s="38">
        <v>134844</v>
      </c>
      <c r="D370" s="38">
        <v>50377.45</v>
      </c>
      <c r="E370" s="38" t="s">
        <v>346</v>
      </c>
      <c r="F370" s="116" t="str">
        <f>IF(ISERROR(MATCH(ConsolGeog[[#This Row],[lad14cd]],CentrepointSourced[2014 ONS Code],0)),1,"")</f>
        <v/>
      </c>
      <c r="G370" s="113" t="str">
        <f>TRIM(IF(ConsolGeog[[#This Row],[Not in Centre Point Sourced?]]=1,INDEX(LKP_MissingLATypesDQ[TYPE],MATCH(ConsolGeog[[#This Row],[lad14cd]],LKP_MissingLATypesDQ[ONS_CODE],0)),INDEX(CentrepointSourced[LA Type DQ],MATCH(ConsolGeog[[#This Row],[lad14cd]],CentrepointSourced[2014 ONS Code],0))))</f>
        <v>Local Authority</v>
      </c>
      <c r="H370" s="117" t="str">
        <f>IF(OR(ConsolGeog[[#This Row],[LA Type]]="Unitary",ConsolGeog[[#This Row],[LA Type]]="District"),"England",INDEX(CentrepointSourced[Country],MATCH(ConsolGeog[[#This Row],[lad14cd]],CentrepointSourced[2014 ONS Code],0)))</f>
        <v>Wales</v>
      </c>
      <c r="I37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0" s="114">
        <f>SUMIFS(CentrepointSourced[Presented HS - 16-17],CentrepointSourced[2014 ONS Code],ConsolGeog[[#This Row],[lad14cd]],CentrepointSourced[Year],2014)</f>
        <v>10</v>
      </c>
      <c r="K370" s="114">
        <f>SUMIFS(CentrepointSourced[Presented HS - 16-24],CentrepointSourced[2014 ONS Code],ConsolGeog[[#This Row],[lad14cd]],CentrepointSourced[Year],2014)</f>
        <v>0</v>
      </c>
      <c r="L370" s="114">
        <f>SUMIFS(CentrepointSourced[Presented HS - 18-24],CentrepointSourced[2014 ONS Code],ConsolGeog[[#This Row],[lad14cd]],CentrepointSourced[Year],2014)</f>
        <v>95</v>
      </c>
      <c r="M370" s="114">
        <f>SUMIFS(CentrepointSourced[Assessed HS - 16-17],CentrepointSourced[2014 ONS Code],ConsolGeog[[#This Row],[lad14cd]],CentrepointSourced[Year],2014)</f>
        <v>10</v>
      </c>
      <c r="N370" s="114">
        <f>SUMIFS(CentrepointSourced[Assessed HS - 16-24],CentrepointSourced[2014 ONS Code],ConsolGeog[[#This Row],[lad14cd]],CentrepointSourced[Year],2014)</f>
        <v>0</v>
      </c>
      <c r="O370" s="114">
        <f>SUMIFS(CentrepointSourced[Assessed HS - 18-24],CentrepointSourced[2014 ONS Code],ConsolGeog[[#This Row],[lad14cd]],CentrepointSourced[Year],2014)</f>
        <v>95</v>
      </c>
      <c r="P370" s="114">
        <f>SUMIFS(CentrepointSourced[Presented CS - 16-17],CentrepointSourced[Local Authority DQ],ConsolGeog[[#This Row],[County Name]],CentrepointSourced[Year],2014)</f>
        <v>0</v>
      </c>
      <c r="Q370" s="114">
        <f>SUMIFS(CentrepointSourced[Presented CS - 16-24],CentrepointSourced[Local Authority DQ],ConsolGeog[[#This Row],[County Name]],CentrepointSourced[Year],2014)</f>
        <v>0</v>
      </c>
      <c r="R370" s="114">
        <f>SUMIFS(CentrepointSourced[Presented CS - 18-24],CentrepointSourced[Local Authority DQ],ConsolGeog[[#This Row],[County Name]],CentrepointSourced[Year],2014)</f>
        <v>0</v>
      </c>
      <c r="S370" s="114">
        <f>SUMIFS(CentrepointSourced[Assessed CS - 16-17],CentrepointSourced[Local Authority DQ],ConsolGeog[[#This Row],[County Name]],CentrepointSourced[Year],2014)</f>
        <v>0</v>
      </c>
      <c r="T370" s="114">
        <f>SUMIFS(CentrepointSourced[Assessed CS - 16-24],CentrepointSourced[Local Authority DQ],ConsolGeog[[#This Row],[County Name]],CentrepointSourced[Year],2014)</f>
        <v>0</v>
      </c>
      <c r="U370" s="114">
        <f>SUMIFS(CentrepointSourced[Assessed CS - 18-24],CentrepointSourced[Local Authority DQ],ConsolGeog[[#This Row],[County Name]],CentrepointSourced[Year],2014)</f>
        <v>0</v>
      </c>
      <c r="V370" s="114">
        <f>IF(ConsolGeog[[#This Row],[LA Type]]="District",SUMIFS(ConsolGeog[population],ConsolGeog[LA Type],"District",ConsolGeog[County Name],ConsolGeog[[#This Row],[County Name]]),IF(ConsolGeog[[#This Row],[LA Type]]="Unitary",ConsolGeog[[#This Row],[population]],0))</f>
        <v>0</v>
      </c>
      <c r="W370" s="115">
        <f>IF(ConsolGeog[[#This Row],[COUNTY: Sum of districts'' populations '[non additive!']]]=0,0,ConsolGeog[[#This Row],[population]]/ConsolGeog[[#This Row],[COUNTY: Sum of districts'' populations '[non additive!']]])</f>
        <v>0</v>
      </c>
      <c r="X370" s="125">
        <f>ConsolGeog[[#This Row],[COUNTY: Presented CS - 16-17 (2014) '[non additive!']]]*ConsolGeog[[#This Row],[County Stats Distribution Factor]]</f>
        <v>0</v>
      </c>
      <c r="Y370" s="125">
        <f>ConsolGeog[[#This Row],[COUNTY: Presented CS - 16-24 (2014) '[non additive!']]]*ConsolGeog[[#This Row],[County Stats Distribution Factor]]</f>
        <v>0</v>
      </c>
      <c r="Z370" s="125">
        <f>ConsolGeog[[#This Row],[COUNTY: Presented CS - 18-24 (2014) '[non additive!']]]*ConsolGeog[[#This Row],[County Stats Distribution Factor]]</f>
        <v>0</v>
      </c>
      <c r="AA370" s="125">
        <f>ConsolGeog[[#This Row],[COUNTY: Assessed CS - 16-17 (2014) '[non additive!']]]*ConsolGeog[[#This Row],[County Stats Distribution Factor]]</f>
        <v>0</v>
      </c>
      <c r="AB370" s="125">
        <f>ConsolGeog[[#This Row],[COUNTY: Assessed CS - 16-24 (2014) '[non additive!']]]*ConsolGeog[[#This Row],[County Stats Distribution Factor]]</f>
        <v>0</v>
      </c>
      <c r="AC370" s="125">
        <f>ConsolGeog[[#This Row],[COUNTY: Assessed CS - 18-24 (2014) '[non additive!']]]*ConsolGeog[[#This Row],[County Stats Distribution Factor]]</f>
        <v>0</v>
      </c>
      <c r="AD370" s="125" t="str">
        <f>IF(AND(ConsolGeog[[#This Row],[Presented HS - 16-17 (2014)]]+ConsolGeog[[#This Row],[Presented HS - 18-24 (2014)]]&lt;&gt;0,ConsolGeog[[#This Row],[Presented HS - 16-24 (2014)]]&lt;&gt;0),"ERROR","")</f>
        <v/>
      </c>
      <c r="AE370" s="125" t="str">
        <f>IF(AND(ConsolGeog[[#This Row],[Presented CS - 16-17 (2014)]]+ConsolGeog[[#This Row],[Presented CS - 18-24 (2014)]]&lt;&gt;0,ConsolGeog[[#This Row],[Presented CS - 16-24 (2014)]]&lt;&gt;0),"ERROR","")</f>
        <v/>
      </c>
      <c r="AF370" s="125" t="str">
        <f>IF(AND(ConsolGeog[[#This Row],[Assessed HS - 16-17 (2014)]]+ConsolGeog[[#This Row],[Assessed HS - 18-24 (2014)]]&lt;&gt;0,ConsolGeog[[#This Row],[Assessed HS - 16-24 (2014)]]&lt;&gt;0),"ERROR","")</f>
        <v/>
      </c>
      <c r="AG370" s="125" t="str">
        <f>IF(AND(ConsolGeog[[#This Row],[Assessed CS - 16-17 (2014)]]+ConsolGeog[[#This Row],[Assessed CS - 18-24 (2014)]]&lt;&gt;0,ConsolGeog[[#This Row],[Assessed CS - 16-24 (2014)]]&lt;&gt;0),"ERROR","")</f>
        <v/>
      </c>
      <c r="AH37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1" spans="1:35" s="35" customFormat="1">
      <c r="A371" s="38" t="s">
        <v>345</v>
      </c>
      <c r="B371" s="38" t="s">
        <v>75</v>
      </c>
      <c r="C371" s="38">
        <v>75922</v>
      </c>
      <c r="D371" s="38">
        <v>178545.43</v>
      </c>
      <c r="E371" s="38" t="s">
        <v>345</v>
      </c>
      <c r="F371" s="112" t="str">
        <f>IF(ISERROR(MATCH(ConsolGeog[[#This Row],[lad14cd]],CentrepointSourced[2014 ONS Code],0)),1,"")</f>
        <v/>
      </c>
      <c r="G371" s="113" t="str">
        <f>TRIM(IF(ConsolGeog[[#This Row],[Not in Centre Point Sourced?]]=1,INDEX(LKP_MissingLATypesDQ[TYPE],MATCH(ConsolGeog[[#This Row],[lad14cd]],LKP_MissingLATypesDQ[ONS_CODE],0)),INDEX(CentrepointSourced[LA Type DQ],MATCH(ConsolGeog[[#This Row],[lad14cd]],CentrepointSourced[2014 ONS Code],0))))</f>
        <v>Local Authority</v>
      </c>
      <c r="H371" s="113" t="str">
        <f>IF(OR(ConsolGeog[[#This Row],[LA Type]]="Unitary",ConsolGeog[[#This Row],[LA Type]]="District"),"England",INDEX(CentrepointSourced[Country],MATCH(ConsolGeog[[#This Row],[lad14cd]],CentrepointSourced[2014 ONS Code],0)))</f>
        <v>Wales</v>
      </c>
      <c r="I37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1" s="114">
        <f>SUMIFS(CentrepointSourced[Presented HS - 16-17],CentrepointSourced[2014 ONS Code],ConsolGeog[[#This Row],[lad14cd]],CentrepointSourced[Year],2014)</f>
        <v>0</v>
      </c>
      <c r="K371" s="114">
        <f>SUMIFS(CentrepointSourced[Presented HS - 16-24],CentrepointSourced[2014 ONS Code],ConsolGeog[[#This Row],[lad14cd]],CentrepointSourced[Year],2014)</f>
        <v>0</v>
      </c>
      <c r="L371" s="114">
        <f>SUMIFS(CentrepointSourced[Presented HS - 18-24],CentrepointSourced[2014 ONS Code],ConsolGeog[[#This Row],[lad14cd]],CentrepointSourced[Year],2014)</f>
        <v>0</v>
      </c>
      <c r="M371" s="114">
        <f>SUMIFS(CentrepointSourced[Assessed HS - 16-17],CentrepointSourced[2014 ONS Code],ConsolGeog[[#This Row],[lad14cd]],CentrepointSourced[Year],2014)</f>
        <v>0</v>
      </c>
      <c r="N371" s="114">
        <f>SUMIFS(CentrepointSourced[Assessed HS - 16-24],CentrepointSourced[2014 ONS Code],ConsolGeog[[#This Row],[lad14cd]],CentrepointSourced[Year],2014)</f>
        <v>0</v>
      </c>
      <c r="O371" s="114">
        <f>SUMIFS(CentrepointSourced[Assessed HS - 18-24],CentrepointSourced[2014 ONS Code],ConsolGeog[[#This Row],[lad14cd]],CentrepointSourced[Year],2014)</f>
        <v>0</v>
      </c>
      <c r="P371" s="114">
        <f>SUMIFS(CentrepointSourced[Presented CS - 16-17],CentrepointSourced[Local Authority DQ],ConsolGeog[[#This Row],[County Name]],CentrepointSourced[Year],2014)</f>
        <v>0</v>
      </c>
      <c r="Q371" s="114">
        <f>SUMIFS(CentrepointSourced[Presented CS - 16-24],CentrepointSourced[Local Authority DQ],ConsolGeog[[#This Row],[County Name]],CentrepointSourced[Year],2014)</f>
        <v>0</v>
      </c>
      <c r="R371" s="114">
        <f>SUMIFS(CentrepointSourced[Presented CS - 18-24],CentrepointSourced[Local Authority DQ],ConsolGeog[[#This Row],[County Name]],CentrepointSourced[Year],2014)</f>
        <v>0</v>
      </c>
      <c r="S371" s="114">
        <f>SUMIFS(CentrepointSourced[Assessed CS - 16-17],CentrepointSourced[Local Authority DQ],ConsolGeog[[#This Row],[County Name]],CentrepointSourced[Year],2014)</f>
        <v>0</v>
      </c>
      <c r="T371" s="114">
        <f>SUMIFS(CentrepointSourced[Assessed CS - 16-24],CentrepointSourced[Local Authority DQ],ConsolGeog[[#This Row],[County Name]],CentrepointSourced[Year],2014)</f>
        <v>0</v>
      </c>
      <c r="U371" s="114">
        <f>SUMIFS(CentrepointSourced[Assessed CS - 18-24],CentrepointSourced[Local Authority DQ],ConsolGeog[[#This Row],[County Name]],CentrepointSourced[Year],2014)</f>
        <v>0</v>
      </c>
      <c r="V371" s="114">
        <f>IF(ConsolGeog[[#This Row],[LA Type]]="District",SUMIFS(ConsolGeog[population],ConsolGeog[LA Type],"District",ConsolGeog[County Name],ConsolGeog[[#This Row],[County Name]]),IF(ConsolGeog[[#This Row],[LA Type]]="Unitary",ConsolGeog[[#This Row],[population]],0))</f>
        <v>0</v>
      </c>
      <c r="W371" s="115">
        <f>IF(ConsolGeog[[#This Row],[COUNTY: Sum of districts'' populations '[non additive!']]]=0,0,ConsolGeog[[#This Row],[population]]/ConsolGeog[[#This Row],[COUNTY: Sum of districts'' populations '[non additive!']]])</f>
        <v>0</v>
      </c>
      <c r="X371" s="125">
        <f>ConsolGeog[[#This Row],[COUNTY: Presented CS - 16-17 (2014) '[non additive!']]]*ConsolGeog[[#This Row],[County Stats Distribution Factor]]</f>
        <v>0</v>
      </c>
      <c r="Y371" s="125">
        <f>ConsolGeog[[#This Row],[COUNTY: Presented CS - 16-24 (2014) '[non additive!']]]*ConsolGeog[[#This Row],[County Stats Distribution Factor]]</f>
        <v>0</v>
      </c>
      <c r="Z371" s="125">
        <f>ConsolGeog[[#This Row],[COUNTY: Presented CS - 18-24 (2014) '[non additive!']]]*ConsolGeog[[#This Row],[County Stats Distribution Factor]]</f>
        <v>0</v>
      </c>
      <c r="AA371" s="125">
        <f>ConsolGeog[[#This Row],[COUNTY: Assessed CS - 16-17 (2014) '[non additive!']]]*ConsolGeog[[#This Row],[County Stats Distribution Factor]]</f>
        <v>0</v>
      </c>
      <c r="AB371" s="125">
        <f>ConsolGeog[[#This Row],[COUNTY: Assessed CS - 16-24 (2014) '[non additive!']]]*ConsolGeog[[#This Row],[County Stats Distribution Factor]]</f>
        <v>0</v>
      </c>
      <c r="AC371" s="125">
        <f>ConsolGeog[[#This Row],[COUNTY: Assessed CS - 18-24 (2014) '[non additive!']]]*ConsolGeog[[#This Row],[County Stats Distribution Factor]]</f>
        <v>0</v>
      </c>
      <c r="AD371" s="125" t="str">
        <f>IF(AND(ConsolGeog[[#This Row],[Presented HS - 16-17 (2014)]]+ConsolGeog[[#This Row],[Presented HS - 18-24 (2014)]]&lt;&gt;0,ConsolGeog[[#This Row],[Presented HS - 16-24 (2014)]]&lt;&gt;0),"ERROR","")</f>
        <v/>
      </c>
      <c r="AE371" s="125" t="str">
        <f>IF(AND(ConsolGeog[[#This Row],[Presented CS - 16-17 (2014)]]+ConsolGeog[[#This Row],[Presented CS - 18-24 (2014)]]&lt;&gt;0,ConsolGeog[[#This Row],[Presented CS - 16-24 (2014)]]&lt;&gt;0),"ERROR","")</f>
        <v/>
      </c>
      <c r="AF371" s="125" t="str">
        <f>IF(AND(ConsolGeog[[#This Row],[Assessed HS - 16-17 (2014)]]+ConsolGeog[[#This Row],[Assessed HS - 18-24 (2014)]]&lt;&gt;0,ConsolGeog[[#This Row],[Assessed HS - 16-24 (2014)]]&lt;&gt;0),"ERROR","")</f>
        <v/>
      </c>
      <c r="AG371" s="125" t="str">
        <f>IF(AND(ConsolGeog[[#This Row],[Assessed CS - 16-17 (2014)]]+ConsolGeog[[#This Row],[Assessed CS - 18-24 (2014)]]&lt;&gt;0,ConsolGeog[[#This Row],[Assessed CS - 16-24 (2014)]]&lt;&gt;0),"ERROR","")</f>
        <v/>
      </c>
      <c r="AH37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2" spans="1:35" s="35" customFormat="1">
      <c r="A372" s="38" t="s">
        <v>343</v>
      </c>
      <c r="B372" s="38" t="s">
        <v>344</v>
      </c>
      <c r="C372" s="38">
        <v>139178</v>
      </c>
      <c r="D372" s="38">
        <v>25074.74</v>
      </c>
      <c r="E372" s="38" t="s">
        <v>343</v>
      </c>
      <c r="F372" s="112" t="str">
        <f>IF(ISERROR(MATCH(ConsolGeog[[#This Row],[lad14cd]],CentrepointSourced[2014 ONS Code],0)),1,"")</f>
        <v/>
      </c>
      <c r="G372" s="113" t="str">
        <f>TRIM(IF(ConsolGeog[[#This Row],[Not in Centre Point Sourced?]]=1,INDEX(LKP_MissingLATypesDQ[TYPE],MATCH(ConsolGeog[[#This Row],[lad14cd]],LKP_MissingLATypesDQ[ONS_CODE],0)),INDEX(CentrepointSourced[LA Type DQ],MATCH(ConsolGeog[[#This Row],[lad14cd]],CentrepointSourced[2014 ONS Code],0))))</f>
        <v>Local Authority</v>
      </c>
      <c r="H372" s="113" t="str">
        <f>IF(OR(ConsolGeog[[#This Row],[LA Type]]="Unitary",ConsolGeog[[#This Row],[LA Type]]="District"),"England",INDEX(CentrepointSourced[Country],MATCH(ConsolGeog[[#This Row],[lad14cd]],CentrepointSourced[2014 ONS Code],0)))</f>
        <v>Wales</v>
      </c>
      <c r="I37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2" s="114">
        <f>SUMIFS(CentrepointSourced[Presented HS - 16-17],CentrepointSourced[2014 ONS Code],ConsolGeog[[#This Row],[lad14cd]],CentrepointSourced[Year],2014)</f>
        <v>0</v>
      </c>
      <c r="K372" s="114">
        <f>SUMIFS(CentrepointSourced[Presented HS - 16-24],CentrepointSourced[2014 ONS Code],ConsolGeog[[#This Row],[lad14cd]],CentrepointSourced[Year],2014)</f>
        <v>0</v>
      </c>
      <c r="L372" s="114">
        <f>SUMIFS(CentrepointSourced[Presented HS - 18-24],CentrepointSourced[2014 ONS Code],ConsolGeog[[#This Row],[lad14cd]],CentrepointSourced[Year],2014)</f>
        <v>0</v>
      </c>
      <c r="M372" s="114">
        <f>SUMIFS(CentrepointSourced[Assessed HS - 16-17],CentrepointSourced[2014 ONS Code],ConsolGeog[[#This Row],[lad14cd]],CentrepointSourced[Year],2014)</f>
        <v>0</v>
      </c>
      <c r="N372" s="114">
        <f>SUMIFS(CentrepointSourced[Assessed HS - 16-24],CentrepointSourced[2014 ONS Code],ConsolGeog[[#This Row],[lad14cd]],CentrepointSourced[Year],2014)</f>
        <v>0</v>
      </c>
      <c r="O372" s="114">
        <f>SUMIFS(CentrepointSourced[Assessed HS - 18-24],CentrepointSourced[2014 ONS Code],ConsolGeog[[#This Row],[lad14cd]],CentrepointSourced[Year],2014)</f>
        <v>0</v>
      </c>
      <c r="P372" s="114">
        <f>SUMIFS(CentrepointSourced[Presented CS - 16-17],CentrepointSourced[Local Authority DQ],ConsolGeog[[#This Row],[County Name]],CentrepointSourced[Year],2014)</f>
        <v>0</v>
      </c>
      <c r="Q372" s="114">
        <f>SUMIFS(CentrepointSourced[Presented CS - 16-24],CentrepointSourced[Local Authority DQ],ConsolGeog[[#This Row],[County Name]],CentrepointSourced[Year],2014)</f>
        <v>0</v>
      </c>
      <c r="R372" s="114">
        <f>SUMIFS(CentrepointSourced[Presented CS - 18-24],CentrepointSourced[Local Authority DQ],ConsolGeog[[#This Row],[County Name]],CentrepointSourced[Year],2014)</f>
        <v>0</v>
      </c>
      <c r="S372" s="114">
        <f>SUMIFS(CentrepointSourced[Assessed CS - 16-17],CentrepointSourced[Local Authority DQ],ConsolGeog[[#This Row],[County Name]],CentrepointSourced[Year],2014)</f>
        <v>0</v>
      </c>
      <c r="T372" s="114">
        <f>SUMIFS(CentrepointSourced[Assessed CS - 16-24],CentrepointSourced[Local Authority DQ],ConsolGeog[[#This Row],[County Name]],CentrepointSourced[Year],2014)</f>
        <v>0</v>
      </c>
      <c r="U372" s="114">
        <f>SUMIFS(CentrepointSourced[Assessed CS - 18-24],CentrepointSourced[Local Authority DQ],ConsolGeog[[#This Row],[County Name]],CentrepointSourced[Year],2014)</f>
        <v>0</v>
      </c>
      <c r="V372" s="114">
        <f>IF(ConsolGeog[[#This Row],[LA Type]]="District",SUMIFS(ConsolGeog[population],ConsolGeog[LA Type],"District",ConsolGeog[County Name],ConsolGeog[[#This Row],[County Name]]),IF(ConsolGeog[[#This Row],[LA Type]]="Unitary",ConsolGeog[[#This Row],[population]],0))</f>
        <v>0</v>
      </c>
      <c r="W372" s="115">
        <f>IF(ConsolGeog[[#This Row],[COUNTY: Sum of districts'' populations '[non additive!']]]=0,0,ConsolGeog[[#This Row],[population]]/ConsolGeog[[#This Row],[COUNTY: Sum of districts'' populations '[non additive!']]])</f>
        <v>0</v>
      </c>
      <c r="X372" s="125">
        <f>ConsolGeog[[#This Row],[COUNTY: Presented CS - 16-17 (2014) '[non additive!']]]*ConsolGeog[[#This Row],[County Stats Distribution Factor]]</f>
        <v>0</v>
      </c>
      <c r="Y372" s="125">
        <f>ConsolGeog[[#This Row],[COUNTY: Presented CS - 16-24 (2014) '[non additive!']]]*ConsolGeog[[#This Row],[County Stats Distribution Factor]]</f>
        <v>0</v>
      </c>
      <c r="Z372" s="125">
        <f>ConsolGeog[[#This Row],[COUNTY: Presented CS - 18-24 (2014) '[non additive!']]]*ConsolGeog[[#This Row],[County Stats Distribution Factor]]</f>
        <v>0</v>
      </c>
      <c r="AA372" s="125">
        <f>ConsolGeog[[#This Row],[COUNTY: Assessed CS - 16-17 (2014) '[non additive!']]]*ConsolGeog[[#This Row],[County Stats Distribution Factor]]</f>
        <v>0</v>
      </c>
      <c r="AB372" s="125">
        <f>ConsolGeog[[#This Row],[COUNTY: Assessed CS - 16-24 (2014) '[non additive!']]]*ConsolGeog[[#This Row],[County Stats Distribution Factor]]</f>
        <v>0</v>
      </c>
      <c r="AC372" s="125">
        <f>ConsolGeog[[#This Row],[COUNTY: Assessed CS - 18-24 (2014) '[non additive!']]]*ConsolGeog[[#This Row],[County Stats Distribution Factor]]</f>
        <v>0</v>
      </c>
      <c r="AD372" s="125" t="str">
        <f>IF(AND(ConsolGeog[[#This Row],[Presented HS - 16-17 (2014)]]+ConsolGeog[[#This Row],[Presented HS - 18-24 (2014)]]&lt;&gt;0,ConsolGeog[[#This Row],[Presented HS - 16-24 (2014)]]&lt;&gt;0),"ERROR","")</f>
        <v/>
      </c>
      <c r="AE372" s="125" t="str">
        <f>IF(AND(ConsolGeog[[#This Row],[Presented CS - 16-17 (2014)]]+ConsolGeog[[#This Row],[Presented CS - 18-24 (2014)]]&lt;&gt;0,ConsolGeog[[#This Row],[Presented CS - 16-24 (2014)]]&lt;&gt;0),"ERROR","")</f>
        <v/>
      </c>
      <c r="AF372" s="125" t="str">
        <f>IF(AND(ConsolGeog[[#This Row],[Assessed HS - 16-17 (2014)]]+ConsolGeog[[#This Row],[Assessed HS - 18-24 (2014)]]&lt;&gt;0,ConsolGeog[[#This Row],[Assessed HS - 16-24 (2014)]]&lt;&gt;0),"ERROR","")</f>
        <v/>
      </c>
      <c r="AG372" s="125" t="str">
        <f>IF(AND(ConsolGeog[[#This Row],[Assessed CS - 16-17 (2014)]]+ConsolGeog[[#This Row],[Assessed CS - 18-24 (2014)]]&lt;&gt;0,ConsolGeog[[#This Row],[Assessed CS - 16-24 (2014)]]&lt;&gt;0),"ERROR","")</f>
        <v/>
      </c>
      <c r="AH37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3" spans="1:35">
      <c r="A373" s="38" t="s">
        <v>342</v>
      </c>
      <c r="B373" s="38" t="s">
        <v>84</v>
      </c>
      <c r="C373" s="38">
        <v>126336</v>
      </c>
      <c r="D373" s="38">
        <v>33095.279999999999</v>
      </c>
      <c r="E373" s="38" t="s">
        <v>342</v>
      </c>
      <c r="F373" s="116" t="str">
        <f>IF(ISERROR(MATCH(ConsolGeog[[#This Row],[lad14cd]],CentrepointSourced[2014 ONS Code],0)),1,"")</f>
        <v/>
      </c>
      <c r="G373" s="113" t="str">
        <f>TRIM(IF(ConsolGeog[[#This Row],[Not in Centre Point Sourced?]]=1,INDEX(LKP_MissingLATypesDQ[TYPE],MATCH(ConsolGeog[[#This Row],[lad14cd]],LKP_MissingLATypesDQ[ONS_CODE],0)),INDEX(CentrepointSourced[LA Type DQ],MATCH(ConsolGeog[[#This Row],[lad14cd]],CentrepointSourced[2014 ONS Code],0))))</f>
        <v>Local Authority</v>
      </c>
      <c r="H373" s="117" t="str">
        <f>IF(OR(ConsolGeog[[#This Row],[LA Type]]="Unitary",ConsolGeog[[#This Row],[LA Type]]="District"),"England",INDEX(CentrepointSourced[Country],MATCH(ConsolGeog[[#This Row],[lad14cd]],CentrepointSourced[2014 ONS Code],0)))</f>
        <v>Wales</v>
      </c>
      <c r="I373"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3" s="114">
        <f>SUMIFS(CentrepointSourced[Presented HS - 16-17],CentrepointSourced[2014 ONS Code],ConsolGeog[[#This Row],[lad14cd]],CentrepointSourced[Year],2014)</f>
        <v>0</v>
      </c>
      <c r="K373" s="114">
        <f>SUMIFS(CentrepointSourced[Presented HS - 16-24],CentrepointSourced[2014 ONS Code],ConsolGeog[[#This Row],[lad14cd]],CentrepointSourced[Year],2014)</f>
        <v>0</v>
      </c>
      <c r="L373" s="114">
        <f>SUMIFS(CentrepointSourced[Presented HS - 18-24],CentrepointSourced[2014 ONS Code],ConsolGeog[[#This Row],[lad14cd]],CentrepointSourced[Year],2014)</f>
        <v>0</v>
      </c>
      <c r="M373" s="114">
        <f>SUMIFS(CentrepointSourced[Assessed HS - 16-17],CentrepointSourced[2014 ONS Code],ConsolGeog[[#This Row],[lad14cd]],CentrepointSourced[Year],2014)</f>
        <v>0</v>
      </c>
      <c r="N373" s="114">
        <f>SUMIFS(CentrepointSourced[Assessed HS - 16-24],CentrepointSourced[2014 ONS Code],ConsolGeog[[#This Row],[lad14cd]],CentrepointSourced[Year],2014)</f>
        <v>0</v>
      </c>
      <c r="O373" s="114">
        <f>SUMIFS(CentrepointSourced[Assessed HS - 18-24],CentrepointSourced[2014 ONS Code],ConsolGeog[[#This Row],[lad14cd]],CentrepointSourced[Year],2014)</f>
        <v>0</v>
      </c>
      <c r="P373" s="114">
        <f>SUMIFS(CentrepointSourced[Presented CS - 16-17],CentrepointSourced[Local Authority DQ],ConsolGeog[[#This Row],[County Name]],CentrepointSourced[Year],2014)</f>
        <v>0</v>
      </c>
      <c r="Q373" s="114">
        <f>SUMIFS(CentrepointSourced[Presented CS - 16-24],CentrepointSourced[Local Authority DQ],ConsolGeog[[#This Row],[County Name]],CentrepointSourced[Year],2014)</f>
        <v>0</v>
      </c>
      <c r="R373" s="114">
        <f>SUMIFS(CentrepointSourced[Presented CS - 18-24],CentrepointSourced[Local Authority DQ],ConsolGeog[[#This Row],[County Name]],CentrepointSourced[Year],2014)</f>
        <v>0</v>
      </c>
      <c r="S373" s="114">
        <f>SUMIFS(CentrepointSourced[Assessed CS - 16-17],CentrepointSourced[Local Authority DQ],ConsolGeog[[#This Row],[County Name]],CentrepointSourced[Year],2014)</f>
        <v>0</v>
      </c>
      <c r="T373" s="114">
        <f>SUMIFS(CentrepointSourced[Assessed CS - 16-24],CentrepointSourced[Local Authority DQ],ConsolGeog[[#This Row],[County Name]],CentrepointSourced[Year],2014)</f>
        <v>0</v>
      </c>
      <c r="U373" s="114">
        <f>SUMIFS(CentrepointSourced[Assessed CS - 18-24],CentrepointSourced[Local Authority DQ],ConsolGeog[[#This Row],[County Name]],CentrepointSourced[Year],2014)</f>
        <v>0</v>
      </c>
      <c r="V373" s="114">
        <f>IF(ConsolGeog[[#This Row],[LA Type]]="District",SUMIFS(ConsolGeog[population],ConsolGeog[LA Type],"District",ConsolGeog[County Name],ConsolGeog[[#This Row],[County Name]]),IF(ConsolGeog[[#This Row],[LA Type]]="Unitary",ConsolGeog[[#This Row],[population]],0))</f>
        <v>0</v>
      </c>
      <c r="W373" s="115">
        <f>IF(ConsolGeog[[#This Row],[COUNTY: Sum of districts'' populations '[non additive!']]]=0,0,ConsolGeog[[#This Row],[population]]/ConsolGeog[[#This Row],[COUNTY: Sum of districts'' populations '[non additive!']]])</f>
        <v>0</v>
      </c>
      <c r="X373" s="125">
        <f>ConsolGeog[[#This Row],[COUNTY: Presented CS - 16-17 (2014) '[non additive!']]]*ConsolGeog[[#This Row],[County Stats Distribution Factor]]</f>
        <v>0</v>
      </c>
      <c r="Y373" s="125">
        <f>ConsolGeog[[#This Row],[COUNTY: Presented CS - 16-24 (2014) '[non additive!']]]*ConsolGeog[[#This Row],[County Stats Distribution Factor]]</f>
        <v>0</v>
      </c>
      <c r="Z373" s="125">
        <f>ConsolGeog[[#This Row],[COUNTY: Presented CS - 18-24 (2014) '[non additive!']]]*ConsolGeog[[#This Row],[County Stats Distribution Factor]]</f>
        <v>0</v>
      </c>
      <c r="AA373" s="125">
        <f>ConsolGeog[[#This Row],[COUNTY: Assessed CS - 16-17 (2014) '[non additive!']]]*ConsolGeog[[#This Row],[County Stats Distribution Factor]]</f>
        <v>0</v>
      </c>
      <c r="AB373" s="125">
        <f>ConsolGeog[[#This Row],[COUNTY: Assessed CS - 16-24 (2014) '[non additive!']]]*ConsolGeog[[#This Row],[County Stats Distribution Factor]]</f>
        <v>0</v>
      </c>
      <c r="AC373" s="125">
        <f>ConsolGeog[[#This Row],[COUNTY: Assessed CS - 18-24 (2014) '[non additive!']]]*ConsolGeog[[#This Row],[County Stats Distribution Factor]]</f>
        <v>0</v>
      </c>
      <c r="AD373" s="125" t="str">
        <f>IF(AND(ConsolGeog[[#This Row],[Presented HS - 16-17 (2014)]]+ConsolGeog[[#This Row],[Presented HS - 18-24 (2014)]]&lt;&gt;0,ConsolGeog[[#This Row],[Presented HS - 16-24 (2014)]]&lt;&gt;0),"ERROR","")</f>
        <v/>
      </c>
      <c r="AE373" s="125" t="str">
        <f>IF(AND(ConsolGeog[[#This Row],[Presented CS - 16-17 (2014)]]+ConsolGeog[[#This Row],[Presented CS - 18-24 (2014)]]&lt;&gt;0,ConsolGeog[[#This Row],[Presented CS - 16-24 (2014)]]&lt;&gt;0),"ERROR","")</f>
        <v/>
      </c>
      <c r="AF373" s="125" t="str">
        <f>IF(AND(ConsolGeog[[#This Row],[Assessed HS - 16-17 (2014)]]+ConsolGeog[[#This Row],[Assessed HS - 18-24 (2014)]]&lt;&gt;0,ConsolGeog[[#This Row],[Assessed HS - 16-24 (2014)]]&lt;&gt;0),"ERROR","")</f>
        <v/>
      </c>
      <c r="AG373" s="125" t="str">
        <f>IF(AND(ConsolGeog[[#This Row],[Assessed CS - 16-17 (2014)]]+ConsolGeog[[#This Row],[Assessed CS - 18-24 (2014)]]&lt;&gt;0,ConsolGeog[[#This Row],[Assessed CS - 16-24 (2014)]]&lt;&gt;0),"ERROR","")</f>
        <v/>
      </c>
      <c r="AH373"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3"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4" spans="1:35">
      <c r="A374" s="38" t="s">
        <v>341</v>
      </c>
      <c r="B374" s="38" t="s">
        <v>38</v>
      </c>
      <c r="C374" s="38">
        <v>346090</v>
      </c>
      <c r="D374" s="38">
        <v>14038.2</v>
      </c>
      <c r="E374" s="38" t="s">
        <v>341</v>
      </c>
      <c r="F374" s="116" t="str">
        <f>IF(ISERROR(MATCH(ConsolGeog[[#This Row],[lad14cd]],CentrepointSourced[2014 ONS Code],0)),1,"")</f>
        <v/>
      </c>
      <c r="G374" s="113" t="str">
        <f>TRIM(IF(ConsolGeog[[#This Row],[Not in Centre Point Sourced?]]=1,INDEX(LKP_MissingLATypesDQ[TYPE],MATCH(ConsolGeog[[#This Row],[lad14cd]],LKP_MissingLATypesDQ[ONS_CODE],0)),INDEX(CentrepointSourced[LA Type DQ],MATCH(ConsolGeog[[#This Row],[lad14cd]],CentrepointSourced[2014 ONS Code],0))))</f>
        <v>Local Authority</v>
      </c>
      <c r="H374" s="117" t="str">
        <f>IF(OR(ConsolGeog[[#This Row],[LA Type]]="Unitary",ConsolGeog[[#This Row],[LA Type]]="District"),"England",INDEX(CentrepointSourced[Country],MATCH(ConsolGeog[[#This Row],[lad14cd]],CentrepointSourced[2014 ONS Code],0)))</f>
        <v>Wales</v>
      </c>
      <c r="I374"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4" s="114">
        <f>SUMIFS(CentrepointSourced[Presented HS - 16-17],CentrepointSourced[2014 ONS Code],ConsolGeog[[#This Row],[lad14cd]],CentrepointSourced[Year],2014)</f>
        <v>403</v>
      </c>
      <c r="K374" s="114">
        <f>SUMIFS(CentrepointSourced[Presented HS - 16-24],CentrepointSourced[2014 ONS Code],ConsolGeog[[#This Row],[lad14cd]],CentrepointSourced[Year],2014)</f>
        <v>0</v>
      </c>
      <c r="L374" s="114">
        <f>SUMIFS(CentrepointSourced[Presented HS - 18-24],CentrepointSourced[2014 ONS Code],ConsolGeog[[#This Row],[lad14cd]],CentrepointSourced[Year],2014)</f>
        <v>1614</v>
      </c>
      <c r="M374" s="114">
        <f>SUMIFS(CentrepointSourced[Assessed HS - 16-17],CentrepointSourced[2014 ONS Code],ConsolGeog[[#This Row],[lad14cd]],CentrepointSourced[Year],2014)</f>
        <v>33</v>
      </c>
      <c r="N374" s="114">
        <f>SUMIFS(CentrepointSourced[Assessed HS - 16-24],CentrepointSourced[2014 ONS Code],ConsolGeog[[#This Row],[lad14cd]],CentrepointSourced[Year],2014)</f>
        <v>0</v>
      </c>
      <c r="O374" s="114">
        <f>SUMIFS(CentrepointSourced[Assessed HS - 18-24],CentrepointSourced[2014 ONS Code],ConsolGeog[[#This Row],[lad14cd]],CentrepointSourced[Year],2014)</f>
        <v>743</v>
      </c>
      <c r="P374" s="114">
        <f>SUMIFS(CentrepointSourced[Presented CS - 16-17],CentrepointSourced[Local Authority DQ],ConsolGeog[[#This Row],[County Name]],CentrepointSourced[Year],2014)</f>
        <v>0</v>
      </c>
      <c r="Q374" s="114">
        <f>SUMIFS(CentrepointSourced[Presented CS - 16-24],CentrepointSourced[Local Authority DQ],ConsolGeog[[#This Row],[County Name]],CentrepointSourced[Year],2014)</f>
        <v>0</v>
      </c>
      <c r="R374" s="114">
        <f>SUMIFS(CentrepointSourced[Presented CS - 18-24],CentrepointSourced[Local Authority DQ],ConsolGeog[[#This Row],[County Name]],CentrepointSourced[Year],2014)</f>
        <v>0</v>
      </c>
      <c r="S374" s="114">
        <f>SUMIFS(CentrepointSourced[Assessed CS - 16-17],CentrepointSourced[Local Authority DQ],ConsolGeog[[#This Row],[County Name]],CentrepointSourced[Year],2014)</f>
        <v>0</v>
      </c>
      <c r="T374" s="114">
        <f>SUMIFS(CentrepointSourced[Assessed CS - 16-24],CentrepointSourced[Local Authority DQ],ConsolGeog[[#This Row],[County Name]],CentrepointSourced[Year],2014)</f>
        <v>0</v>
      </c>
      <c r="U374" s="114">
        <f>SUMIFS(CentrepointSourced[Assessed CS - 18-24],CentrepointSourced[Local Authority DQ],ConsolGeog[[#This Row],[County Name]],CentrepointSourced[Year],2014)</f>
        <v>0</v>
      </c>
      <c r="V374" s="114">
        <f>IF(ConsolGeog[[#This Row],[LA Type]]="District",SUMIFS(ConsolGeog[population],ConsolGeog[LA Type],"District",ConsolGeog[County Name],ConsolGeog[[#This Row],[County Name]]),IF(ConsolGeog[[#This Row],[LA Type]]="Unitary",ConsolGeog[[#This Row],[population]],0))</f>
        <v>0</v>
      </c>
      <c r="W374" s="115">
        <f>IF(ConsolGeog[[#This Row],[COUNTY: Sum of districts'' populations '[non additive!']]]=0,0,ConsolGeog[[#This Row],[population]]/ConsolGeog[[#This Row],[COUNTY: Sum of districts'' populations '[non additive!']]])</f>
        <v>0</v>
      </c>
      <c r="X374" s="125">
        <f>ConsolGeog[[#This Row],[COUNTY: Presented CS - 16-17 (2014) '[non additive!']]]*ConsolGeog[[#This Row],[County Stats Distribution Factor]]</f>
        <v>0</v>
      </c>
      <c r="Y374" s="125">
        <f>ConsolGeog[[#This Row],[COUNTY: Presented CS - 16-24 (2014) '[non additive!']]]*ConsolGeog[[#This Row],[County Stats Distribution Factor]]</f>
        <v>0</v>
      </c>
      <c r="Z374" s="125">
        <f>ConsolGeog[[#This Row],[COUNTY: Presented CS - 18-24 (2014) '[non additive!']]]*ConsolGeog[[#This Row],[County Stats Distribution Factor]]</f>
        <v>0</v>
      </c>
      <c r="AA374" s="125">
        <f>ConsolGeog[[#This Row],[COUNTY: Assessed CS - 16-17 (2014) '[non additive!']]]*ConsolGeog[[#This Row],[County Stats Distribution Factor]]</f>
        <v>0</v>
      </c>
      <c r="AB374" s="125">
        <f>ConsolGeog[[#This Row],[COUNTY: Assessed CS - 16-24 (2014) '[non additive!']]]*ConsolGeog[[#This Row],[County Stats Distribution Factor]]</f>
        <v>0</v>
      </c>
      <c r="AC374" s="125">
        <f>ConsolGeog[[#This Row],[COUNTY: Assessed CS - 18-24 (2014) '[non additive!']]]*ConsolGeog[[#This Row],[County Stats Distribution Factor]]</f>
        <v>0</v>
      </c>
      <c r="AD374" s="125" t="str">
        <f>IF(AND(ConsolGeog[[#This Row],[Presented HS - 16-17 (2014)]]+ConsolGeog[[#This Row],[Presented HS - 18-24 (2014)]]&lt;&gt;0,ConsolGeog[[#This Row],[Presented HS - 16-24 (2014)]]&lt;&gt;0),"ERROR","")</f>
        <v/>
      </c>
      <c r="AE374" s="125" t="str">
        <f>IF(AND(ConsolGeog[[#This Row],[Presented CS - 16-17 (2014)]]+ConsolGeog[[#This Row],[Presented CS - 18-24 (2014)]]&lt;&gt;0,ConsolGeog[[#This Row],[Presented CS - 16-24 (2014)]]&lt;&gt;0),"ERROR","")</f>
        <v/>
      </c>
      <c r="AF374" s="125" t="str">
        <f>IF(AND(ConsolGeog[[#This Row],[Assessed HS - 16-17 (2014)]]+ConsolGeog[[#This Row],[Assessed HS - 18-24 (2014)]]&lt;&gt;0,ConsolGeog[[#This Row],[Assessed HS - 16-24 (2014)]]&lt;&gt;0),"ERROR","")</f>
        <v/>
      </c>
      <c r="AG374" s="125" t="str">
        <f>IF(AND(ConsolGeog[[#This Row],[Assessed CS - 16-17 (2014)]]+ConsolGeog[[#This Row],[Assessed CS - 18-24 (2014)]]&lt;&gt;0,ConsolGeog[[#This Row],[Assessed CS - 16-24 (2014)]]&lt;&gt;0),"ERROR","")</f>
        <v/>
      </c>
      <c r="AH374"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4"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5" spans="1:35" s="35" customFormat="1">
      <c r="A375" s="38" t="s">
        <v>340</v>
      </c>
      <c r="B375" s="38" t="s">
        <v>27</v>
      </c>
      <c r="C375" s="38">
        <v>234410</v>
      </c>
      <c r="D375" s="38">
        <v>42412.97</v>
      </c>
      <c r="E375" s="38" t="s">
        <v>340</v>
      </c>
      <c r="F375" s="112" t="str">
        <f>IF(ISERROR(MATCH(ConsolGeog[[#This Row],[lad14cd]],CentrepointSourced[2014 ONS Code],0)),1,"")</f>
        <v/>
      </c>
      <c r="G375" s="113" t="str">
        <f>TRIM(IF(ConsolGeog[[#This Row],[Not in Centre Point Sourced?]]=1,INDEX(LKP_MissingLATypesDQ[TYPE],MATCH(ConsolGeog[[#This Row],[lad14cd]],LKP_MissingLATypesDQ[ONS_CODE],0)),INDEX(CentrepointSourced[LA Type DQ],MATCH(ConsolGeog[[#This Row],[lad14cd]],CentrepointSourced[2014 ONS Code],0))))</f>
        <v>Local Authority</v>
      </c>
      <c r="H375" s="113" t="str">
        <f>IF(OR(ConsolGeog[[#This Row],[LA Type]]="Unitary",ConsolGeog[[#This Row],[LA Type]]="District"),"England",INDEX(CentrepointSourced[Country],MATCH(ConsolGeog[[#This Row],[lad14cd]],CentrepointSourced[2014 ONS Code],0)))</f>
        <v>Wales</v>
      </c>
      <c r="I375"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5" s="114">
        <f>SUMIFS(CentrepointSourced[Presented HS - 16-17],CentrepointSourced[2014 ONS Code],ConsolGeog[[#This Row],[lad14cd]],CentrepointSourced[Year],2014)</f>
        <v>32</v>
      </c>
      <c r="K375" s="114">
        <f>SUMIFS(CentrepointSourced[Presented HS - 16-24],CentrepointSourced[2014 ONS Code],ConsolGeog[[#This Row],[lad14cd]],CentrepointSourced[Year],2014)</f>
        <v>0</v>
      </c>
      <c r="L375" s="114">
        <f>SUMIFS(CentrepointSourced[Presented HS - 18-24],CentrepointSourced[2014 ONS Code],ConsolGeog[[#This Row],[lad14cd]],CentrepointSourced[Year],2014)</f>
        <v>86</v>
      </c>
      <c r="M375" s="114">
        <f>SUMIFS(CentrepointSourced[Assessed HS - 16-17],CentrepointSourced[2014 ONS Code],ConsolGeog[[#This Row],[lad14cd]],CentrepointSourced[Year],2014)</f>
        <v>32</v>
      </c>
      <c r="N375" s="114">
        <f>SUMIFS(CentrepointSourced[Assessed HS - 16-24],CentrepointSourced[2014 ONS Code],ConsolGeog[[#This Row],[lad14cd]],CentrepointSourced[Year],2014)</f>
        <v>0</v>
      </c>
      <c r="O375" s="114">
        <f>SUMIFS(CentrepointSourced[Assessed HS - 18-24],CentrepointSourced[2014 ONS Code],ConsolGeog[[#This Row],[lad14cd]],CentrepointSourced[Year],2014)</f>
        <v>86</v>
      </c>
      <c r="P375" s="114">
        <f>SUMIFS(CentrepointSourced[Presented CS - 16-17],CentrepointSourced[Local Authority DQ],ConsolGeog[[#This Row],[County Name]],CentrepointSourced[Year],2014)</f>
        <v>0</v>
      </c>
      <c r="Q375" s="114">
        <f>SUMIFS(CentrepointSourced[Presented CS - 16-24],CentrepointSourced[Local Authority DQ],ConsolGeog[[#This Row],[County Name]],CentrepointSourced[Year],2014)</f>
        <v>0</v>
      </c>
      <c r="R375" s="114">
        <f>SUMIFS(CentrepointSourced[Presented CS - 18-24],CentrepointSourced[Local Authority DQ],ConsolGeog[[#This Row],[County Name]],CentrepointSourced[Year],2014)</f>
        <v>0</v>
      </c>
      <c r="S375" s="114">
        <f>SUMIFS(CentrepointSourced[Assessed CS - 16-17],CentrepointSourced[Local Authority DQ],ConsolGeog[[#This Row],[County Name]],CentrepointSourced[Year],2014)</f>
        <v>0</v>
      </c>
      <c r="T375" s="114">
        <f>SUMIFS(CentrepointSourced[Assessed CS - 16-24],CentrepointSourced[Local Authority DQ],ConsolGeog[[#This Row],[County Name]],CentrepointSourced[Year],2014)</f>
        <v>0</v>
      </c>
      <c r="U375" s="114">
        <f>SUMIFS(CentrepointSourced[Assessed CS - 18-24],CentrepointSourced[Local Authority DQ],ConsolGeog[[#This Row],[County Name]],CentrepointSourced[Year],2014)</f>
        <v>0</v>
      </c>
      <c r="V375" s="114">
        <f>IF(ConsolGeog[[#This Row],[LA Type]]="District",SUMIFS(ConsolGeog[population],ConsolGeog[LA Type],"District",ConsolGeog[County Name],ConsolGeog[[#This Row],[County Name]]),IF(ConsolGeog[[#This Row],[LA Type]]="Unitary",ConsolGeog[[#This Row],[population]],0))</f>
        <v>0</v>
      </c>
      <c r="W375" s="115">
        <f>IF(ConsolGeog[[#This Row],[COUNTY: Sum of districts'' populations '[non additive!']]]=0,0,ConsolGeog[[#This Row],[population]]/ConsolGeog[[#This Row],[COUNTY: Sum of districts'' populations '[non additive!']]])</f>
        <v>0</v>
      </c>
      <c r="X375" s="125">
        <f>ConsolGeog[[#This Row],[COUNTY: Presented CS - 16-17 (2014) '[non additive!']]]*ConsolGeog[[#This Row],[County Stats Distribution Factor]]</f>
        <v>0</v>
      </c>
      <c r="Y375" s="125">
        <f>ConsolGeog[[#This Row],[COUNTY: Presented CS - 16-24 (2014) '[non additive!']]]*ConsolGeog[[#This Row],[County Stats Distribution Factor]]</f>
        <v>0</v>
      </c>
      <c r="Z375" s="125">
        <f>ConsolGeog[[#This Row],[COUNTY: Presented CS - 18-24 (2014) '[non additive!']]]*ConsolGeog[[#This Row],[County Stats Distribution Factor]]</f>
        <v>0</v>
      </c>
      <c r="AA375" s="125">
        <f>ConsolGeog[[#This Row],[COUNTY: Assessed CS - 16-17 (2014) '[non additive!']]]*ConsolGeog[[#This Row],[County Stats Distribution Factor]]</f>
        <v>0</v>
      </c>
      <c r="AB375" s="125">
        <f>ConsolGeog[[#This Row],[COUNTY: Assessed CS - 16-24 (2014) '[non additive!']]]*ConsolGeog[[#This Row],[County Stats Distribution Factor]]</f>
        <v>0</v>
      </c>
      <c r="AC375" s="125">
        <f>ConsolGeog[[#This Row],[COUNTY: Assessed CS - 18-24 (2014) '[non additive!']]]*ConsolGeog[[#This Row],[County Stats Distribution Factor]]</f>
        <v>0</v>
      </c>
      <c r="AD375" s="125" t="str">
        <f>IF(AND(ConsolGeog[[#This Row],[Presented HS - 16-17 (2014)]]+ConsolGeog[[#This Row],[Presented HS - 18-24 (2014)]]&lt;&gt;0,ConsolGeog[[#This Row],[Presented HS - 16-24 (2014)]]&lt;&gt;0),"ERROR","")</f>
        <v/>
      </c>
      <c r="AE375" s="125" t="str">
        <f>IF(AND(ConsolGeog[[#This Row],[Presented CS - 16-17 (2014)]]+ConsolGeog[[#This Row],[Presented CS - 18-24 (2014)]]&lt;&gt;0,ConsolGeog[[#This Row],[Presented CS - 16-24 (2014)]]&lt;&gt;0),"ERROR","")</f>
        <v/>
      </c>
      <c r="AF375" s="125" t="str">
        <f>IF(AND(ConsolGeog[[#This Row],[Assessed HS - 16-17 (2014)]]+ConsolGeog[[#This Row],[Assessed HS - 18-24 (2014)]]&lt;&gt;0,ConsolGeog[[#This Row],[Assessed HS - 16-24 (2014)]]&lt;&gt;0),"ERROR","")</f>
        <v/>
      </c>
      <c r="AG375" s="125" t="str">
        <f>IF(AND(ConsolGeog[[#This Row],[Assessed CS - 16-17 (2014)]]+ConsolGeog[[#This Row],[Assessed CS - 18-24 (2014)]]&lt;&gt;0,ConsolGeog[[#This Row],[Assessed CS - 16-24 (2014)]]&lt;&gt;0),"ERROR","")</f>
        <v/>
      </c>
      <c r="AH375"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5"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6" spans="1:35">
      <c r="A376" s="38" t="s">
        <v>339</v>
      </c>
      <c r="B376" s="38" t="s">
        <v>36</v>
      </c>
      <c r="C376" s="38">
        <v>69814</v>
      </c>
      <c r="D376" s="38">
        <v>10876.16</v>
      </c>
      <c r="E376" s="38" t="s">
        <v>339</v>
      </c>
      <c r="F376" s="116" t="str">
        <f>IF(ISERROR(MATCH(ConsolGeog[[#This Row],[lad14cd]],CentrepointSourced[2014 ONS Code],0)),1,"")</f>
        <v/>
      </c>
      <c r="G376" s="113" t="str">
        <f>TRIM(IF(ConsolGeog[[#This Row],[Not in Centre Point Sourced?]]=1,INDEX(LKP_MissingLATypesDQ[TYPE],MATCH(ConsolGeog[[#This Row],[lad14cd]],LKP_MissingLATypesDQ[ONS_CODE],0)),INDEX(CentrepointSourced[LA Type DQ],MATCH(ConsolGeog[[#This Row],[lad14cd]],CentrepointSourced[2014 ONS Code],0))))</f>
        <v>Local Authority</v>
      </c>
      <c r="H376" s="117" t="str">
        <f>IF(OR(ConsolGeog[[#This Row],[LA Type]]="Unitary",ConsolGeog[[#This Row],[LA Type]]="District"),"England",INDEX(CentrepointSourced[Country],MATCH(ConsolGeog[[#This Row],[lad14cd]],CentrepointSourced[2014 ONS Code],0)))</f>
        <v>Wales</v>
      </c>
      <c r="I376"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6" s="114">
        <f>SUMIFS(CentrepointSourced[Presented HS - 16-17],CentrepointSourced[2014 ONS Code],ConsolGeog[[#This Row],[lad14cd]],CentrepointSourced[Year],2014)</f>
        <v>12</v>
      </c>
      <c r="K376" s="114">
        <f>SUMIFS(CentrepointSourced[Presented HS - 16-24],CentrepointSourced[2014 ONS Code],ConsolGeog[[#This Row],[lad14cd]],CentrepointSourced[Year],2014)</f>
        <v>0</v>
      </c>
      <c r="L376" s="114">
        <f>SUMIFS(CentrepointSourced[Presented HS - 18-24],CentrepointSourced[2014 ONS Code],ConsolGeog[[#This Row],[lad14cd]],CentrepointSourced[Year],2014)</f>
        <v>158</v>
      </c>
      <c r="M376" s="114">
        <f>SUMIFS(CentrepointSourced[Assessed HS - 16-17],CentrepointSourced[2014 ONS Code],ConsolGeog[[#This Row],[lad14cd]],CentrepointSourced[Year],2014)</f>
        <v>12</v>
      </c>
      <c r="N376" s="114">
        <f>SUMIFS(CentrepointSourced[Assessed HS - 16-24],CentrepointSourced[2014 ONS Code],ConsolGeog[[#This Row],[lad14cd]],CentrepointSourced[Year],2014)</f>
        <v>0</v>
      </c>
      <c r="O376" s="114">
        <f>SUMIFS(CentrepointSourced[Assessed HS - 18-24],CentrepointSourced[2014 ONS Code],ConsolGeog[[#This Row],[lad14cd]],CentrepointSourced[Year],2014)</f>
        <v>126</v>
      </c>
      <c r="P376" s="114">
        <f>SUMIFS(CentrepointSourced[Presented CS - 16-17],CentrepointSourced[Local Authority DQ],ConsolGeog[[#This Row],[County Name]],CentrepointSourced[Year],2014)</f>
        <v>0</v>
      </c>
      <c r="Q376" s="114">
        <f>SUMIFS(CentrepointSourced[Presented CS - 16-24],CentrepointSourced[Local Authority DQ],ConsolGeog[[#This Row],[County Name]],CentrepointSourced[Year],2014)</f>
        <v>0</v>
      </c>
      <c r="R376" s="114">
        <f>SUMIFS(CentrepointSourced[Presented CS - 18-24],CentrepointSourced[Local Authority DQ],ConsolGeog[[#This Row],[County Name]],CentrepointSourced[Year],2014)</f>
        <v>0</v>
      </c>
      <c r="S376" s="114">
        <f>SUMIFS(CentrepointSourced[Assessed CS - 16-17],CentrepointSourced[Local Authority DQ],ConsolGeog[[#This Row],[County Name]],CentrepointSourced[Year],2014)</f>
        <v>0</v>
      </c>
      <c r="T376" s="114">
        <f>SUMIFS(CentrepointSourced[Assessed CS - 16-24],CentrepointSourced[Local Authority DQ],ConsolGeog[[#This Row],[County Name]],CentrepointSourced[Year],2014)</f>
        <v>0</v>
      </c>
      <c r="U376" s="114">
        <f>SUMIFS(CentrepointSourced[Assessed CS - 18-24],CentrepointSourced[Local Authority DQ],ConsolGeog[[#This Row],[County Name]],CentrepointSourced[Year],2014)</f>
        <v>0</v>
      </c>
      <c r="V376" s="114">
        <f>IF(ConsolGeog[[#This Row],[LA Type]]="District",SUMIFS(ConsolGeog[population],ConsolGeog[LA Type],"District",ConsolGeog[County Name],ConsolGeog[[#This Row],[County Name]]),IF(ConsolGeog[[#This Row],[LA Type]]="Unitary",ConsolGeog[[#This Row],[population]],0))</f>
        <v>0</v>
      </c>
      <c r="W376" s="115">
        <f>IF(ConsolGeog[[#This Row],[COUNTY: Sum of districts'' populations '[non additive!']]]=0,0,ConsolGeog[[#This Row],[population]]/ConsolGeog[[#This Row],[COUNTY: Sum of districts'' populations '[non additive!']]])</f>
        <v>0</v>
      </c>
      <c r="X376" s="125">
        <f>ConsolGeog[[#This Row],[COUNTY: Presented CS - 16-17 (2014) '[non additive!']]]*ConsolGeog[[#This Row],[County Stats Distribution Factor]]</f>
        <v>0</v>
      </c>
      <c r="Y376" s="125">
        <f>ConsolGeog[[#This Row],[COUNTY: Presented CS - 16-24 (2014) '[non additive!']]]*ConsolGeog[[#This Row],[County Stats Distribution Factor]]</f>
        <v>0</v>
      </c>
      <c r="Z376" s="125">
        <f>ConsolGeog[[#This Row],[COUNTY: Presented CS - 18-24 (2014) '[non additive!']]]*ConsolGeog[[#This Row],[County Stats Distribution Factor]]</f>
        <v>0</v>
      </c>
      <c r="AA376" s="125">
        <f>ConsolGeog[[#This Row],[COUNTY: Assessed CS - 16-17 (2014) '[non additive!']]]*ConsolGeog[[#This Row],[County Stats Distribution Factor]]</f>
        <v>0</v>
      </c>
      <c r="AB376" s="125">
        <f>ConsolGeog[[#This Row],[COUNTY: Assessed CS - 16-24 (2014) '[non additive!']]]*ConsolGeog[[#This Row],[County Stats Distribution Factor]]</f>
        <v>0</v>
      </c>
      <c r="AC376" s="125">
        <f>ConsolGeog[[#This Row],[COUNTY: Assessed CS - 18-24 (2014) '[non additive!']]]*ConsolGeog[[#This Row],[County Stats Distribution Factor]]</f>
        <v>0</v>
      </c>
      <c r="AD376" s="125" t="str">
        <f>IF(AND(ConsolGeog[[#This Row],[Presented HS - 16-17 (2014)]]+ConsolGeog[[#This Row],[Presented HS - 18-24 (2014)]]&lt;&gt;0,ConsolGeog[[#This Row],[Presented HS - 16-24 (2014)]]&lt;&gt;0),"ERROR","")</f>
        <v/>
      </c>
      <c r="AE376" s="125" t="str">
        <f>IF(AND(ConsolGeog[[#This Row],[Presented CS - 16-17 (2014)]]+ConsolGeog[[#This Row],[Presented CS - 18-24 (2014)]]&lt;&gt;0,ConsolGeog[[#This Row],[Presented CS - 16-24 (2014)]]&lt;&gt;0),"ERROR","")</f>
        <v/>
      </c>
      <c r="AF376" s="125" t="str">
        <f>IF(AND(ConsolGeog[[#This Row],[Assessed HS - 16-17 (2014)]]+ConsolGeog[[#This Row],[Assessed HS - 18-24 (2014)]]&lt;&gt;0,ConsolGeog[[#This Row],[Assessed HS - 16-24 (2014)]]&lt;&gt;0),"ERROR","")</f>
        <v/>
      </c>
      <c r="AG376" s="125" t="str">
        <f>IF(AND(ConsolGeog[[#This Row],[Assessed CS - 16-17 (2014)]]+ConsolGeog[[#This Row],[Assessed CS - 18-24 (2014)]]&lt;&gt;0,ConsolGeog[[#This Row],[Assessed CS - 16-24 (2014)]]&lt;&gt;0),"ERROR","")</f>
        <v/>
      </c>
      <c r="AH376"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6"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7" spans="1:35" s="35" customFormat="1">
      <c r="A377" s="38" t="s">
        <v>338</v>
      </c>
      <c r="B377" s="38" t="s">
        <v>24</v>
      </c>
      <c r="C377" s="38">
        <v>91075</v>
      </c>
      <c r="D377" s="38">
        <v>12564.08</v>
      </c>
      <c r="E377" s="38" t="s">
        <v>338</v>
      </c>
      <c r="F377" s="112" t="str">
        <f>IF(ISERROR(MATCH(ConsolGeog[[#This Row],[lad14cd]],CentrepointSourced[2014 ONS Code],0)),1,"")</f>
        <v/>
      </c>
      <c r="G377" s="113" t="str">
        <f>TRIM(IF(ConsolGeog[[#This Row],[Not in Centre Point Sourced?]]=1,INDEX(LKP_MissingLATypesDQ[TYPE],MATCH(ConsolGeog[[#This Row],[lad14cd]],LKP_MissingLATypesDQ[ONS_CODE],0)),INDEX(CentrepointSourced[LA Type DQ],MATCH(ConsolGeog[[#This Row],[lad14cd]],CentrepointSourced[2014 ONS Code],0))))</f>
        <v>Local Authority</v>
      </c>
      <c r="H377" s="113" t="str">
        <f>IF(OR(ConsolGeog[[#This Row],[LA Type]]="Unitary",ConsolGeog[[#This Row],[LA Type]]="District"),"England",INDEX(CentrepointSourced[Country],MATCH(ConsolGeog[[#This Row],[lad14cd]],CentrepointSourced[2014 ONS Code],0)))</f>
        <v>Wales</v>
      </c>
      <c r="I377"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7" s="114">
        <f>SUMIFS(CentrepointSourced[Presented HS - 16-17],CentrepointSourced[2014 ONS Code],ConsolGeog[[#This Row],[lad14cd]],CentrepointSourced[Year],2014)</f>
        <v>28</v>
      </c>
      <c r="K377" s="114">
        <f>SUMIFS(CentrepointSourced[Presented HS - 16-24],CentrepointSourced[2014 ONS Code],ConsolGeog[[#This Row],[lad14cd]],CentrepointSourced[Year],2014)</f>
        <v>0</v>
      </c>
      <c r="L377" s="114">
        <f>SUMIFS(CentrepointSourced[Presented HS - 18-24],CentrepointSourced[2014 ONS Code],ConsolGeog[[#This Row],[lad14cd]],CentrepointSourced[Year],2014)</f>
        <v>201</v>
      </c>
      <c r="M377" s="114">
        <f>SUMIFS(CentrepointSourced[Assessed HS - 16-17],CentrepointSourced[2014 ONS Code],ConsolGeog[[#This Row],[lad14cd]],CentrepointSourced[Year],2014)</f>
        <v>17</v>
      </c>
      <c r="N377" s="114">
        <f>SUMIFS(CentrepointSourced[Assessed HS - 16-24],CentrepointSourced[2014 ONS Code],ConsolGeog[[#This Row],[lad14cd]],CentrepointSourced[Year],2014)</f>
        <v>0</v>
      </c>
      <c r="O377" s="114">
        <f>SUMIFS(CentrepointSourced[Assessed HS - 18-24],CentrepointSourced[2014 ONS Code],ConsolGeog[[#This Row],[lad14cd]],CentrepointSourced[Year],2014)</f>
        <v>102</v>
      </c>
      <c r="P377" s="114">
        <f>SUMIFS(CentrepointSourced[Presented CS - 16-17],CentrepointSourced[Local Authority DQ],ConsolGeog[[#This Row],[County Name]],CentrepointSourced[Year],2014)</f>
        <v>0</v>
      </c>
      <c r="Q377" s="114">
        <f>SUMIFS(CentrepointSourced[Presented CS - 16-24],CentrepointSourced[Local Authority DQ],ConsolGeog[[#This Row],[County Name]],CentrepointSourced[Year],2014)</f>
        <v>0</v>
      </c>
      <c r="R377" s="114">
        <f>SUMIFS(CentrepointSourced[Presented CS - 18-24],CentrepointSourced[Local Authority DQ],ConsolGeog[[#This Row],[County Name]],CentrepointSourced[Year],2014)</f>
        <v>0</v>
      </c>
      <c r="S377" s="114">
        <f>SUMIFS(CentrepointSourced[Assessed CS - 16-17],CentrepointSourced[Local Authority DQ],ConsolGeog[[#This Row],[County Name]],CentrepointSourced[Year],2014)</f>
        <v>0</v>
      </c>
      <c r="T377" s="114">
        <f>SUMIFS(CentrepointSourced[Assessed CS - 16-24],CentrepointSourced[Local Authority DQ],ConsolGeog[[#This Row],[County Name]],CentrepointSourced[Year],2014)</f>
        <v>0</v>
      </c>
      <c r="U377" s="114">
        <f>SUMIFS(CentrepointSourced[Assessed CS - 18-24],CentrepointSourced[Local Authority DQ],ConsolGeog[[#This Row],[County Name]],CentrepointSourced[Year],2014)</f>
        <v>0</v>
      </c>
      <c r="V377" s="114">
        <f>IF(ConsolGeog[[#This Row],[LA Type]]="District",SUMIFS(ConsolGeog[population],ConsolGeog[LA Type],"District",ConsolGeog[County Name],ConsolGeog[[#This Row],[County Name]]),IF(ConsolGeog[[#This Row],[LA Type]]="Unitary",ConsolGeog[[#This Row],[population]],0))</f>
        <v>0</v>
      </c>
      <c r="W377" s="115">
        <f>IF(ConsolGeog[[#This Row],[COUNTY: Sum of districts'' populations '[non additive!']]]=0,0,ConsolGeog[[#This Row],[population]]/ConsolGeog[[#This Row],[COUNTY: Sum of districts'' populations '[non additive!']]])</f>
        <v>0</v>
      </c>
      <c r="X377" s="125">
        <f>ConsolGeog[[#This Row],[COUNTY: Presented CS - 16-17 (2014) '[non additive!']]]*ConsolGeog[[#This Row],[County Stats Distribution Factor]]</f>
        <v>0</v>
      </c>
      <c r="Y377" s="125">
        <f>ConsolGeog[[#This Row],[COUNTY: Presented CS - 16-24 (2014) '[non additive!']]]*ConsolGeog[[#This Row],[County Stats Distribution Factor]]</f>
        <v>0</v>
      </c>
      <c r="Z377" s="125">
        <f>ConsolGeog[[#This Row],[COUNTY: Presented CS - 18-24 (2014) '[non additive!']]]*ConsolGeog[[#This Row],[County Stats Distribution Factor]]</f>
        <v>0</v>
      </c>
      <c r="AA377" s="125">
        <f>ConsolGeog[[#This Row],[COUNTY: Assessed CS - 16-17 (2014) '[non additive!']]]*ConsolGeog[[#This Row],[County Stats Distribution Factor]]</f>
        <v>0</v>
      </c>
      <c r="AB377" s="125">
        <f>ConsolGeog[[#This Row],[COUNTY: Assessed CS - 16-24 (2014) '[non additive!']]]*ConsolGeog[[#This Row],[County Stats Distribution Factor]]</f>
        <v>0</v>
      </c>
      <c r="AC377" s="125">
        <f>ConsolGeog[[#This Row],[COUNTY: Assessed CS - 18-24 (2014) '[non additive!']]]*ConsolGeog[[#This Row],[County Stats Distribution Factor]]</f>
        <v>0</v>
      </c>
      <c r="AD377" s="125" t="str">
        <f>IF(AND(ConsolGeog[[#This Row],[Presented HS - 16-17 (2014)]]+ConsolGeog[[#This Row],[Presented HS - 18-24 (2014)]]&lt;&gt;0,ConsolGeog[[#This Row],[Presented HS - 16-24 (2014)]]&lt;&gt;0),"ERROR","")</f>
        <v/>
      </c>
      <c r="AE377" s="125" t="str">
        <f>IF(AND(ConsolGeog[[#This Row],[Presented CS - 16-17 (2014)]]+ConsolGeog[[#This Row],[Presented CS - 18-24 (2014)]]&lt;&gt;0,ConsolGeog[[#This Row],[Presented CS - 16-24 (2014)]]&lt;&gt;0),"ERROR","")</f>
        <v/>
      </c>
      <c r="AF377" s="125" t="str">
        <f>IF(AND(ConsolGeog[[#This Row],[Assessed HS - 16-17 (2014)]]+ConsolGeog[[#This Row],[Assessed HS - 18-24 (2014)]]&lt;&gt;0,ConsolGeog[[#This Row],[Assessed HS - 16-24 (2014)]]&lt;&gt;0),"ERROR","")</f>
        <v/>
      </c>
      <c r="AG377" s="125" t="str">
        <f>IF(AND(ConsolGeog[[#This Row],[Assessed CS - 16-17 (2014)]]+ConsolGeog[[#This Row],[Assessed CS - 18-24 (2014)]]&lt;&gt;0,ConsolGeog[[#This Row],[Assessed CS - 16-24 (2014)]]&lt;&gt;0),"ERROR","")</f>
        <v/>
      </c>
      <c r="AH377"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7"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8" spans="1:35" s="35" customFormat="1">
      <c r="A378" s="38" t="s">
        <v>337</v>
      </c>
      <c r="B378" s="38" t="s">
        <v>87</v>
      </c>
      <c r="C378" s="38">
        <v>91323</v>
      </c>
      <c r="D378" s="38">
        <v>84914.94</v>
      </c>
      <c r="E378" s="38" t="s">
        <v>337</v>
      </c>
      <c r="F378" s="112" t="str">
        <f>IF(ISERROR(MATCH(ConsolGeog[[#This Row],[lad14cd]],CentrepointSourced[2014 ONS Code],0)),1,"")</f>
        <v/>
      </c>
      <c r="G378" s="113" t="str">
        <f>TRIM(IF(ConsolGeog[[#This Row],[Not in Centre Point Sourced?]]=1,INDEX(LKP_MissingLATypesDQ[TYPE],MATCH(ConsolGeog[[#This Row],[lad14cd]],LKP_MissingLATypesDQ[ONS_CODE],0)),INDEX(CentrepointSourced[LA Type DQ],MATCH(ConsolGeog[[#This Row],[lad14cd]],CentrepointSourced[2014 ONS Code],0))))</f>
        <v>Local Authority</v>
      </c>
      <c r="H378" s="113" t="str">
        <f>IF(OR(ConsolGeog[[#This Row],[LA Type]]="Unitary",ConsolGeog[[#This Row],[LA Type]]="District"),"England",INDEX(CentrepointSourced[Country],MATCH(ConsolGeog[[#This Row],[lad14cd]],CentrepointSourced[2014 ONS Code],0)))</f>
        <v>Wales</v>
      </c>
      <c r="I378"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8" s="114">
        <f>SUMIFS(CentrepointSourced[Presented HS - 16-17],CentrepointSourced[2014 ONS Code],ConsolGeog[[#This Row],[lad14cd]],CentrepointSourced[Year],2014)</f>
        <v>0</v>
      </c>
      <c r="K378" s="114">
        <f>SUMIFS(CentrepointSourced[Presented HS - 16-24],CentrepointSourced[2014 ONS Code],ConsolGeog[[#This Row],[lad14cd]],CentrepointSourced[Year],2014)</f>
        <v>0</v>
      </c>
      <c r="L378" s="114">
        <f>SUMIFS(CentrepointSourced[Presented HS - 18-24],CentrepointSourced[2014 ONS Code],ConsolGeog[[#This Row],[lad14cd]],CentrepointSourced[Year],2014)</f>
        <v>0</v>
      </c>
      <c r="M378" s="114">
        <f>SUMIFS(CentrepointSourced[Assessed HS - 16-17],CentrepointSourced[2014 ONS Code],ConsolGeog[[#This Row],[lad14cd]],CentrepointSourced[Year],2014)</f>
        <v>0</v>
      </c>
      <c r="N378" s="114">
        <f>SUMIFS(CentrepointSourced[Assessed HS - 16-24],CentrepointSourced[2014 ONS Code],ConsolGeog[[#This Row],[lad14cd]],CentrepointSourced[Year],2014)</f>
        <v>0</v>
      </c>
      <c r="O378" s="114">
        <f>SUMIFS(CentrepointSourced[Assessed HS - 18-24],CentrepointSourced[2014 ONS Code],ConsolGeog[[#This Row],[lad14cd]],CentrepointSourced[Year],2014)</f>
        <v>0</v>
      </c>
      <c r="P378" s="114">
        <f>SUMIFS(CentrepointSourced[Presented CS - 16-17],CentrepointSourced[Local Authority DQ],ConsolGeog[[#This Row],[County Name]],CentrepointSourced[Year],2014)</f>
        <v>0</v>
      </c>
      <c r="Q378" s="114">
        <f>SUMIFS(CentrepointSourced[Presented CS - 16-24],CentrepointSourced[Local Authority DQ],ConsolGeog[[#This Row],[County Name]],CentrepointSourced[Year],2014)</f>
        <v>0</v>
      </c>
      <c r="R378" s="114">
        <f>SUMIFS(CentrepointSourced[Presented CS - 18-24],CentrepointSourced[Local Authority DQ],ConsolGeog[[#This Row],[County Name]],CentrepointSourced[Year],2014)</f>
        <v>0</v>
      </c>
      <c r="S378" s="114">
        <f>SUMIFS(CentrepointSourced[Assessed CS - 16-17],CentrepointSourced[Local Authority DQ],ConsolGeog[[#This Row],[County Name]],CentrepointSourced[Year],2014)</f>
        <v>0</v>
      </c>
      <c r="T378" s="114">
        <f>SUMIFS(CentrepointSourced[Assessed CS - 16-24],CentrepointSourced[Local Authority DQ],ConsolGeog[[#This Row],[County Name]],CentrepointSourced[Year],2014)</f>
        <v>0</v>
      </c>
      <c r="U378" s="114">
        <f>SUMIFS(CentrepointSourced[Assessed CS - 18-24],CentrepointSourced[Local Authority DQ],ConsolGeog[[#This Row],[County Name]],CentrepointSourced[Year],2014)</f>
        <v>0</v>
      </c>
      <c r="V378" s="114">
        <f>IF(ConsolGeog[[#This Row],[LA Type]]="District",SUMIFS(ConsolGeog[population],ConsolGeog[LA Type],"District",ConsolGeog[County Name],ConsolGeog[[#This Row],[County Name]]),IF(ConsolGeog[[#This Row],[LA Type]]="Unitary",ConsolGeog[[#This Row],[population]],0))</f>
        <v>0</v>
      </c>
      <c r="W378" s="115">
        <f>IF(ConsolGeog[[#This Row],[COUNTY: Sum of districts'' populations '[non additive!']]]=0,0,ConsolGeog[[#This Row],[population]]/ConsolGeog[[#This Row],[COUNTY: Sum of districts'' populations '[non additive!']]])</f>
        <v>0</v>
      </c>
      <c r="X378" s="125">
        <f>ConsolGeog[[#This Row],[COUNTY: Presented CS - 16-17 (2014) '[non additive!']]]*ConsolGeog[[#This Row],[County Stats Distribution Factor]]</f>
        <v>0</v>
      </c>
      <c r="Y378" s="125">
        <f>ConsolGeog[[#This Row],[COUNTY: Presented CS - 16-24 (2014) '[non additive!']]]*ConsolGeog[[#This Row],[County Stats Distribution Factor]]</f>
        <v>0</v>
      </c>
      <c r="Z378" s="125">
        <f>ConsolGeog[[#This Row],[COUNTY: Presented CS - 18-24 (2014) '[non additive!']]]*ConsolGeog[[#This Row],[County Stats Distribution Factor]]</f>
        <v>0</v>
      </c>
      <c r="AA378" s="125">
        <f>ConsolGeog[[#This Row],[COUNTY: Assessed CS - 16-17 (2014) '[non additive!']]]*ConsolGeog[[#This Row],[County Stats Distribution Factor]]</f>
        <v>0</v>
      </c>
      <c r="AB378" s="125">
        <f>ConsolGeog[[#This Row],[COUNTY: Assessed CS - 16-24 (2014) '[non additive!']]]*ConsolGeog[[#This Row],[County Stats Distribution Factor]]</f>
        <v>0</v>
      </c>
      <c r="AC378" s="125">
        <f>ConsolGeog[[#This Row],[COUNTY: Assessed CS - 18-24 (2014) '[non additive!']]]*ConsolGeog[[#This Row],[County Stats Distribution Factor]]</f>
        <v>0</v>
      </c>
      <c r="AD378" s="125" t="str">
        <f>IF(AND(ConsolGeog[[#This Row],[Presented HS - 16-17 (2014)]]+ConsolGeog[[#This Row],[Presented HS - 18-24 (2014)]]&lt;&gt;0,ConsolGeog[[#This Row],[Presented HS - 16-24 (2014)]]&lt;&gt;0),"ERROR","")</f>
        <v/>
      </c>
      <c r="AE378" s="125" t="str">
        <f>IF(AND(ConsolGeog[[#This Row],[Presented CS - 16-17 (2014)]]+ConsolGeog[[#This Row],[Presented CS - 18-24 (2014)]]&lt;&gt;0,ConsolGeog[[#This Row],[Presented CS - 16-24 (2014)]]&lt;&gt;0),"ERROR","")</f>
        <v/>
      </c>
      <c r="AF378" s="125" t="str">
        <f>IF(AND(ConsolGeog[[#This Row],[Assessed HS - 16-17 (2014)]]+ConsolGeog[[#This Row],[Assessed HS - 18-24 (2014)]]&lt;&gt;0,ConsolGeog[[#This Row],[Assessed HS - 16-24 (2014)]]&lt;&gt;0),"ERROR","")</f>
        <v/>
      </c>
      <c r="AG378" s="125" t="str">
        <f>IF(AND(ConsolGeog[[#This Row],[Assessed CS - 16-17 (2014)]]+ConsolGeog[[#This Row],[Assessed CS - 18-24 (2014)]]&lt;&gt;0,ConsolGeog[[#This Row],[Assessed CS - 16-24 (2014)]]&lt;&gt;0),"ERROR","")</f>
        <v/>
      </c>
      <c r="AH378"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8"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79" spans="1:35">
      <c r="A379" s="38" t="s">
        <v>336</v>
      </c>
      <c r="B379" s="38" t="s">
        <v>91</v>
      </c>
      <c r="C379" s="38">
        <v>145736</v>
      </c>
      <c r="D379" s="38">
        <v>19051.599999999999</v>
      </c>
      <c r="E379" s="38" t="s">
        <v>336</v>
      </c>
      <c r="F379" s="116" t="str">
        <f>IF(ISERROR(MATCH(ConsolGeog[[#This Row],[lad14cd]],CentrepointSourced[2014 ONS Code],0)),1,"")</f>
        <v/>
      </c>
      <c r="G379" s="113" t="str">
        <f>TRIM(IF(ConsolGeog[[#This Row],[Not in Centre Point Sourced?]]=1,INDEX(LKP_MissingLATypesDQ[TYPE],MATCH(ConsolGeog[[#This Row],[lad14cd]],LKP_MissingLATypesDQ[ONS_CODE],0)),INDEX(CentrepointSourced[LA Type DQ],MATCH(ConsolGeog[[#This Row],[lad14cd]],CentrepointSourced[2014 ONS Code],0))))</f>
        <v>Local Authority</v>
      </c>
      <c r="H379" s="117" t="str">
        <f>IF(OR(ConsolGeog[[#This Row],[LA Type]]="Unitary",ConsolGeog[[#This Row],[LA Type]]="District"),"England",INDEX(CentrepointSourced[Country],MATCH(ConsolGeog[[#This Row],[lad14cd]],CentrepointSourced[2014 ONS Code],0)))</f>
        <v>Wales</v>
      </c>
      <c r="I379"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79" s="114">
        <f>SUMIFS(CentrepointSourced[Presented HS - 16-17],CentrepointSourced[2014 ONS Code],ConsolGeog[[#This Row],[lad14cd]],CentrepointSourced[Year],2014)</f>
        <v>0</v>
      </c>
      <c r="K379" s="114">
        <f>SUMIFS(CentrepointSourced[Presented HS - 16-24],CentrepointSourced[2014 ONS Code],ConsolGeog[[#This Row],[lad14cd]],CentrepointSourced[Year],2014)</f>
        <v>0</v>
      </c>
      <c r="L379" s="114">
        <f>SUMIFS(CentrepointSourced[Presented HS - 18-24],CentrepointSourced[2014 ONS Code],ConsolGeog[[#This Row],[lad14cd]],CentrepointSourced[Year],2014)</f>
        <v>0</v>
      </c>
      <c r="M379" s="114">
        <f>SUMIFS(CentrepointSourced[Assessed HS - 16-17],CentrepointSourced[2014 ONS Code],ConsolGeog[[#This Row],[lad14cd]],CentrepointSourced[Year],2014)</f>
        <v>0</v>
      </c>
      <c r="N379" s="114">
        <f>SUMIFS(CentrepointSourced[Assessed HS - 16-24],CentrepointSourced[2014 ONS Code],ConsolGeog[[#This Row],[lad14cd]],CentrepointSourced[Year],2014)</f>
        <v>0</v>
      </c>
      <c r="O379" s="114">
        <f>SUMIFS(CentrepointSourced[Assessed HS - 18-24],CentrepointSourced[2014 ONS Code],ConsolGeog[[#This Row],[lad14cd]],CentrepointSourced[Year],2014)</f>
        <v>0</v>
      </c>
      <c r="P379" s="114">
        <f>SUMIFS(CentrepointSourced[Presented CS - 16-17],CentrepointSourced[Local Authority DQ],ConsolGeog[[#This Row],[County Name]],CentrepointSourced[Year],2014)</f>
        <v>0</v>
      </c>
      <c r="Q379" s="114">
        <f>SUMIFS(CentrepointSourced[Presented CS - 16-24],CentrepointSourced[Local Authority DQ],ConsolGeog[[#This Row],[County Name]],CentrepointSourced[Year],2014)</f>
        <v>0</v>
      </c>
      <c r="R379" s="114">
        <f>SUMIFS(CentrepointSourced[Presented CS - 18-24],CentrepointSourced[Local Authority DQ],ConsolGeog[[#This Row],[County Name]],CentrepointSourced[Year],2014)</f>
        <v>0</v>
      </c>
      <c r="S379" s="114">
        <f>SUMIFS(CentrepointSourced[Assessed CS - 16-17],CentrepointSourced[Local Authority DQ],ConsolGeog[[#This Row],[County Name]],CentrepointSourced[Year],2014)</f>
        <v>0</v>
      </c>
      <c r="T379" s="114">
        <f>SUMIFS(CentrepointSourced[Assessed CS - 16-24],CentrepointSourced[Local Authority DQ],ConsolGeog[[#This Row],[County Name]],CentrepointSourced[Year],2014)</f>
        <v>0</v>
      </c>
      <c r="U379" s="114">
        <f>SUMIFS(CentrepointSourced[Assessed CS - 18-24],CentrepointSourced[Local Authority DQ],ConsolGeog[[#This Row],[County Name]],CentrepointSourced[Year],2014)</f>
        <v>0</v>
      </c>
      <c r="V379" s="114">
        <f>IF(ConsolGeog[[#This Row],[LA Type]]="District",SUMIFS(ConsolGeog[population],ConsolGeog[LA Type],"District",ConsolGeog[County Name],ConsolGeog[[#This Row],[County Name]]),IF(ConsolGeog[[#This Row],[LA Type]]="Unitary",ConsolGeog[[#This Row],[population]],0))</f>
        <v>0</v>
      </c>
      <c r="W379" s="115">
        <f>IF(ConsolGeog[[#This Row],[COUNTY: Sum of districts'' populations '[non additive!']]]=0,0,ConsolGeog[[#This Row],[population]]/ConsolGeog[[#This Row],[COUNTY: Sum of districts'' populations '[non additive!']]])</f>
        <v>0</v>
      </c>
      <c r="X379" s="125">
        <f>ConsolGeog[[#This Row],[COUNTY: Presented CS - 16-17 (2014) '[non additive!']]]*ConsolGeog[[#This Row],[County Stats Distribution Factor]]</f>
        <v>0</v>
      </c>
      <c r="Y379" s="125">
        <f>ConsolGeog[[#This Row],[COUNTY: Presented CS - 16-24 (2014) '[non additive!']]]*ConsolGeog[[#This Row],[County Stats Distribution Factor]]</f>
        <v>0</v>
      </c>
      <c r="Z379" s="125">
        <f>ConsolGeog[[#This Row],[COUNTY: Presented CS - 18-24 (2014) '[non additive!']]]*ConsolGeog[[#This Row],[County Stats Distribution Factor]]</f>
        <v>0</v>
      </c>
      <c r="AA379" s="125">
        <f>ConsolGeog[[#This Row],[COUNTY: Assessed CS - 16-17 (2014) '[non additive!']]]*ConsolGeog[[#This Row],[County Stats Distribution Factor]]</f>
        <v>0</v>
      </c>
      <c r="AB379" s="125">
        <f>ConsolGeog[[#This Row],[COUNTY: Assessed CS - 16-24 (2014) '[non additive!']]]*ConsolGeog[[#This Row],[County Stats Distribution Factor]]</f>
        <v>0</v>
      </c>
      <c r="AC379" s="125">
        <f>ConsolGeog[[#This Row],[COUNTY: Assessed CS - 18-24 (2014) '[non additive!']]]*ConsolGeog[[#This Row],[County Stats Distribution Factor]]</f>
        <v>0</v>
      </c>
      <c r="AD379" s="125" t="str">
        <f>IF(AND(ConsolGeog[[#This Row],[Presented HS - 16-17 (2014)]]+ConsolGeog[[#This Row],[Presented HS - 18-24 (2014)]]&lt;&gt;0,ConsolGeog[[#This Row],[Presented HS - 16-24 (2014)]]&lt;&gt;0),"ERROR","")</f>
        <v/>
      </c>
      <c r="AE379" s="125" t="str">
        <f>IF(AND(ConsolGeog[[#This Row],[Presented CS - 16-17 (2014)]]+ConsolGeog[[#This Row],[Presented CS - 18-24 (2014)]]&lt;&gt;0,ConsolGeog[[#This Row],[Presented CS - 16-24 (2014)]]&lt;&gt;0),"ERROR","")</f>
        <v/>
      </c>
      <c r="AF379" s="125" t="str">
        <f>IF(AND(ConsolGeog[[#This Row],[Assessed HS - 16-17 (2014)]]+ConsolGeog[[#This Row],[Assessed HS - 18-24 (2014)]]&lt;&gt;0,ConsolGeog[[#This Row],[Assessed HS - 16-24 (2014)]]&lt;&gt;0),"ERROR","")</f>
        <v/>
      </c>
      <c r="AG379" s="125" t="str">
        <f>IF(AND(ConsolGeog[[#This Row],[Assessed CS - 16-17 (2014)]]+ConsolGeog[[#This Row],[Assessed CS - 18-24 (2014)]]&lt;&gt;0,ConsolGeog[[#This Row],[Assessed CS - 16-24 (2014)]]&lt;&gt;0),"ERROR","")</f>
        <v/>
      </c>
      <c r="AH379" s="125" t="str">
        <f>IF(OR(ConsolGeog[[#This Row],[TEST: overlapping age ranges: Presented HS]]&lt;&gt;"",ConsolGeog[[#This Row],[TEST: overlapping age ranges: Presented CS]]&lt;&gt;"",ConsolGeog[[#This Row],[TEST: overlapping age ranges: Assessed HS]]&lt;&gt;"",ConsolGeog[[#This Row],[TEST: overlapping age ranges: Assessed CS]]&lt;&gt;""),"ERROR","")</f>
        <v/>
      </c>
      <c r="AI379"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80" spans="1:35" s="35" customFormat="1">
      <c r="A380" s="38" t="s">
        <v>335</v>
      </c>
      <c r="B380" s="38" t="s">
        <v>29</v>
      </c>
      <c r="C380" s="38">
        <v>132976</v>
      </c>
      <c r="D380" s="38">
        <v>518037.01</v>
      </c>
      <c r="E380" s="38" t="s">
        <v>335</v>
      </c>
      <c r="F380" s="112" t="str">
        <f>IF(ISERROR(MATCH(ConsolGeog[[#This Row],[lad14cd]],CentrepointSourced[2014 ONS Code],0)),1,"")</f>
        <v/>
      </c>
      <c r="G380" s="113" t="str">
        <f>TRIM(IF(ConsolGeog[[#This Row],[Not in Centre Point Sourced?]]=1,INDEX(LKP_MissingLATypesDQ[TYPE],MATCH(ConsolGeog[[#This Row],[lad14cd]],LKP_MissingLATypesDQ[ONS_CODE],0)),INDEX(CentrepointSourced[LA Type DQ],MATCH(ConsolGeog[[#This Row],[lad14cd]],CentrepointSourced[2014 ONS Code],0))))</f>
        <v>Local Authority</v>
      </c>
      <c r="H380" s="113" t="str">
        <f>IF(OR(ConsolGeog[[#This Row],[LA Type]]="Unitary",ConsolGeog[[#This Row],[LA Type]]="District"),"England",INDEX(CentrepointSourced[Country],MATCH(ConsolGeog[[#This Row],[lad14cd]],CentrepointSourced[2014 ONS Code],0)))</f>
        <v>Wales</v>
      </c>
      <c r="I380"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80" s="114">
        <f>SUMIFS(CentrepointSourced[Presented HS - 16-17],CentrepointSourced[2014 ONS Code],ConsolGeog[[#This Row],[lad14cd]],CentrepointSourced[Year],2014)</f>
        <v>22</v>
      </c>
      <c r="K380" s="114">
        <f>SUMIFS(CentrepointSourced[Presented HS - 16-24],CentrepointSourced[2014 ONS Code],ConsolGeog[[#This Row],[lad14cd]],CentrepointSourced[Year],2014)</f>
        <v>0</v>
      </c>
      <c r="L380" s="114">
        <f>SUMIFS(CentrepointSourced[Presented HS - 18-24],CentrepointSourced[2014 ONS Code],ConsolGeog[[#This Row],[lad14cd]],CentrepointSourced[Year],2014)</f>
        <v>111</v>
      </c>
      <c r="M380" s="114">
        <f>SUMIFS(CentrepointSourced[Assessed HS - 16-17],CentrepointSourced[2014 ONS Code],ConsolGeog[[#This Row],[lad14cd]],CentrepointSourced[Year],2014)</f>
        <v>22</v>
      </c>
      <c r="N380" s="114">
        <f>SUMIFS(CentrepointSourced[Assessed HS - 16-24],CentrepointSourced[2014 ONS Code],ConsolGeog[[#This Row],[lad14cd]],CentrepointSourced[Year],2014)</f>
        <v>0</v>
      </c>
      <c r="O380" s="114">
        <f>SUMIFS(CentrepointSourced[Assessed HS - 18-24],CentrepointSourced[2014 ONS Code],ConsolGeog[[#This Row],[lad14cd]],CentrepointSourced[Year],2014)</f>
        <v>111</v>
      </c>
      <c r="P380" s="114">
        <f>SUMIFS(CentrepointSourced[Presented CS - 16-17],CentrepointSourced[Local Authority DQ],ConsolGeog[[#This Row],[County Name]],CentrepointSourced[Year],2014)</f>
        <v>0</v>
      </c>
      <c r="Q380" s="114">
        <f>SUMIFS(CentrepointSourced[Presented CS - 16-24],CentrepointSourced[Local Authority DQ],ConsolGeog[[#This Row],[County Name]],CentrepointSourced[Year],2014)</f>
        <v>0</v>
      </c>
      <c r="R380" s="114">
        <f>SUMIFS(CentrepointSourced[Presented CS - 18-24],CentrepointSourced[Local Authority DQ],ConsolGeog[[#This Row],[County Name]],CentrepointSourced[Year],2014)</f>
        <v>0</v>
      </c>
      <c r="S380" s="114">
        <f>SUMIFS(CentrepointSourced[Assessed CS - 16-17],CentrepointSourced[Local Authority DQ],ConsolGeog[[#This Row],[County Name]],CentrepointSourced[Year],2014)</f>
        <v>0</v>
      </c>
      <c r="T380" s="114">
        <f>SUMIFS(CentrepointSourced[Assessed CS - 16-24],CentrepointSourced[Local Authority DQ],ConsolGeog[[#This Row],[County Name]],CentrepointSourced[Year],2014)</f>
        <v>0</v>
      </c>
      <c r="U380" s="114">
        <f>SUMIFS(CentrepointSourced[Assessed CS - 18-24],CentrepointSourced[Local Authority DQ],ConsolGeog[[#This Row],[County Name]],CentrepointSourced[Year],2014)</f>
        <v>0</v>
      </c>
      <c r="V380" s="114">
        <f>IF(ConsolGeog[[#This Row],[LA Type]]="District",SUMIFS(ConsolGeog[population],ConsolGeog[LA Type],"District",ConsolGeog[County Name],ConsolGeog[[#This Row],[County Name]]),IF(ConsolGeog[[#This Row],[LA Type]]="Unitary",ConsolGeog[[#This Row],[population]],0))</f>
        <v>0</v>
      </c>
      <c r="W380" s="115">
        <f>IF(ConsolGeog[[#This Row],[COUNTY: Sum of districts'' populations '[non additive!']]]=0,0,ConsolGeog[[#This Row],[population]]/ConsolGeog[[#This Row],[COUNTY: Sum of districts'' populations '[non additive!']]])</f>
        <v>0</v>
      </c>
      <c r="X380" s="125">
        <f>ConsolGeog[[#This Row],[COUNTY: Presented CS - 16-17 (2014) '[non additive!']]]*ConsolGeog[[#This Row],[County Stats Distribution Factor]]</f>
        <v>0</v>
      </c>
      <c r="Y380" s="125">
        <f>ConsolGeog[[#This Row],[COUNTY: Presented CS - 16-24 (2014) '[non additive!']]]*ConsolGeog[[#This Row],[County Stats Distribution Factor]]</f>
        <v>0</v>
      </c>
      <c r="Z380" s="125">
        <f>ConsolGeog[[#This Row],[COUNTY: Presented CS - 18-24 (2014) '[non additive!']]]*ConsolGeog[[#This Row],[County Stats Distribution Factor]]</f>
        <v>0</v>
      </c>
      <c r="AA380" s="125">
        <f>ConsolGeog[[#This Row],[COUNTY: Assessed CS - 16-17 (2014) '[non additive!']]]*ConsolGeog[[#This Row],[County Stats Distribution Factor]]</f>
        <v>0</v>
      </c>
      <c r="AB380" s="125">
        <f>ConsolGeog[[#This Row],[COUNTY: Assessed CS - 16-24 (2014) '[non additive!']]]*ConsolGeog[[#This Row],[County Stats Distribution Factor]]</f>
        <v>0</v>
      </c>
      <c r="AC380" s="125">
        <f>ConsolGeog[[#This Row],[COUNTY: Assessed CS - 18-24 (2014) '[non additive!']]]*ConsolGeog[[#This Row],[County Stats Distribution Factor]]</f>
        <v>0</v>
      </c>
      <c r="AD380" s="125" t="str">
        <f>IF(AND(ConsolGeog[[#This Row],[Presented HS - 16-17 (2014)]]+ConsolGeog[[#This Row],[Presented HS - 18-24 (2014)]]&lt;&gt;0,ConsolGeog[[#This Row],[Presented HS - 16-24 (2014)]]&lt;&gt;0),"ERROR","")</f>
        <v/>
      </c>
      <c r="AE380" s="125" t="str">
        <f>IF(AND(ConsolGeog[[#This Row],[Presented CS - 16-17 (2014)]]+ConsolGeog[[#This Row],[Presented CS - 18-24 (2014)]]&lt;&gt;0,ConsolGeog[[#This Row],[Presented CS - 16-24 (2014)]]&lt;&gt;0),"ERROR","")</f>
        <v/>
      </c>
      <c r="AF380" s="125" t="str">
        <f>IF(AND(ConsolGeog[[#This Row],[Assessed HS - 16-17 (2014)]]+ConsolGeog[[#This Row],[Assessed HS - 18-24 (2014)]]&lt;&gt;0,ConsolGeog[[#This Row],[Assessed HS - 16-24 (2014)]]&lt;&gt;0),"ERROR","")</f>
        <v/>
      </c>
      <c r="AG380" s="125" t="str">
        <f>IF(AND(ConsolGeog[[#This Row],[Assessed CS - 16-17 (2014)]]+ConsolGeog[[#This Row],[Assessed CS - 18-24 (2014)]]&lt;&gt;0,ConsolGeog[[#This Row],[Assessed CS - 16-24 (2014)]]&lt;&gt;0),"ERROR","")</f>
        <v/>
      </c>
      <c r="AH380" s="125" t="str">
        <f>IF(OR(ConsolGeog[[#This Row],[TEST: overlapping age ranges: Presented HS]]&lt;&gt;"",ConsolGeog[[#This Row],[TEST: overlapping age ranges: Presented CS]]&lt;&gt;"",ConsolGeog[[#This Row],[TEST: overlapping age ranges: Assessed HS]]&lt;&gt;"",ConsolGeog[[#This Row],[TEST: overlapping age ranges: Assessed CS]]&lt;&gt;""),"ERROR","")</f>
        <v/>
      </c>
      <c r="AI380"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81" spans="1:35" s="35" customFormat="1">
      <c r="A381" s="38" t="s">
        <v>333</v>
      </c>
      <c r="B381" s="38" t="s">
        <v>334</v>
      </c>
      <c r="C381" s="38">
        <v>58802</v>
      </c>
      <c r="D381" s="38">
        <v>11139.29</v>
      </c>
      <c r="E381" s="38" t="s">
        <v>333</v>
      </c>
      <c r="F381" s="112" t="str">
        <f>IF(ISERROR(MATCH(ConsolGeog[[#This Row],[lad14cd]],CentrepointSourced[2014 ONS Code],0)),1,"")</f>
        <v/>
      </c>
      <c r="G381" s="113" t="str">
        <f>TRIM(IF(ConsolGeog[[#This Row],[Not in Centre Point Sourced?]]=1,INDEX(LKP_MissingLATypesDQ[TYPE],MATCH(ConsolGeog[[#This Row],[lad14cd]],LKP_MissingLATypesDQ[ONS_CODE],0)),INDEX(CentrepointSourced[LA Type DQ],MATCH(ConsolGeog[[#This Row],[lad14cd]],CentrepointSourced[2014 ONS Code],0))))</f>
        <v>Local Authority</v>
      </c>
      <c r="H381" s="113" t="str">
        <f>IF(OR(ConsolGeog[[#This Row],[LA Type]]="Unitary",ConsolGeog[[#This Row],[LA Type]]="District"),"England",INDEX(CentrepointSourced[Country],MATCH(ConsolGeog[[#This Row],[lad14cd]],CentrepointSourced[2014 ONS Code],0)))</f>
        <v>Wales</v>
      </c>
      <c r="I381"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81" s="114">
        <f>SUMIFS(CentrepointSourced[Presented HS - 16-17],CentrepointSourced[2014 ONS Code],ConsolGeog[[#This Row],[lad14cd]],CentrepointSourced[Year],2014)</f>
        <v>3</v>
      </c>
      <c r="K381" s="114">
        <f>SUMIFS(CentrepointSourced[Presented HS - 16-24],CentrepointSourced[2014 ONS Code],ConsolGeog[[#This Row],[lad14cd]],CentrepointSourced[Year],2014)</f>
        <v>0</v>
      </c>
      <c r="L381" s="114">
        <f>SUMIFS(CentrepointSourced[Presented HS - 18-24],CentrepointSourced[2014 ONS Code],ConsolGeog[[#This Row],[lad14cd]],CentrepointSourced[Year],2014)</f>
        <v>31</v>
      </c>
      <c r="M381" s="114">
        <f>SUMIFS(CentrepointSourced[Assessed HS - 16-17],CentrepointSourced[2014 ONS Code],ConsolGeog[[#This Row],[lad14cd]],CentrepointSourced[Year],2014)</f>
        <v>3</v>
      </c>
      <c r="N381" s="114">
        <f>SUMIFS(CentrepointSourced[Assessed HS - 16-24],CentrepointSourced[2014 ONS Code],ConsolGeog[[#This Row],[lad14cd]],CentrepointSourced[Year],2014)</f>
        <v>0</v>
      </c>
      <c r="O381" s="114">
        <f>SUMIFS(CentrepointSourced[Assessed HS - 18-24],CentrepointSourced[2014 ONS Code],ConsolGeog[[#This Row],[lad14cd]],CentrepointSourced[Year],2014)</f>
        <v>31</v>
      </c>
      <c r="P381" s="114">
        <f>SUMIFS(CentrepointSourced[Presented CS - 16-17],CentrepointSourced[Local Authority DQ],ConsolGeog[[#This Row],[County Name]],CentrepointSourced[Year],2014)</f>
        <v>0</v>
      </c>
      <c r="Q381" s="114">
        <f>SUMIFS(CentrepointSourced[Presented CS - 16-24],CentrepointSourced[Local Authority DQ],ConsolGeog[[#This Row],[County Name]],CentrepointSourced[Year],2014)</f>
        <v>0</v>
      </c>
      <c r="R381" s="114">
        <f>SUMIFS(CentrepointSourced[Presented CS - 18-24],CentrepointSourced[Local Authority DQ],ConsolGeog[[#This Row],[County Name]],CentrepointSourced[Year],2014)</f>
        <v>0</v>
      </c>
      <c r="S381" s="114">
        <f>SUMIFS(CentrepointSourced[Assessed CS - 16-17],CentrepointSourced[Local Authority DQ],ConsolGeog[[#This Row],[County Name]],CentrepointSourced[Year],2014)</f>
        <v>0</v>
      </c>
      <c r="T381" s="114">
        <f>SUMIFS(CentrepointSourced[Assessed CS - 16-24],CentrepointSourced[Local Authority DQ],ConsolGeog[[#This Row],[County Name]],CentrepointSourced[Year],2014)</f>
        <v>0</v>
      </c>
      <c r="U381" s="114">
        <f>SUMIFS(CentrepointSourced[Assessed CS - 18-24],CentrepointSourced[Local Authority DQ],ConsolGeog[[#This Row],[County Name]],CentrepointSourced[Year],2014)</f>
        <v>0</v>
      </c>
      <c r="V381" s="114">
        <f>IF(ConsolGeog[[#This Row],[LA Type]]="District",SUMIFS(ConsolGeog[population],ConsolGeog[LA Type],"District",ConsolGeog[County Name],ConsolGeog[[#This Row],[County Name]]),IF(ConsolGeog[[#This Row],[LA Type]]="Unitary",ConsolGeog[[#This Row],[population]],0))</f>
        <v>0</v>
      </c>
      <c r="W381" s="115">
        <f>IF(ConsolGeog[[#This Row],[COUNTY: Sum of districts'' populations '[non additive!']]]=0,0,ConsolGeog[[#This Row],[population]]/ConsolGeog[[#This Row],[COUNTY: Sum of districts'' populations '[non additive!']]])</f>
        <v>0</v>
      </c>
      <c r="X381" s="125">
        <f>ConsolGeog[[#This Row],[COUNTY: Presented CS - 16-17 (2014) '[non additive!']]]*ConsolGeog[[#This Row],[County Stats Distribution Factor]]</f>
        <v>0</v>
      </c>
      <c r="Y381" s="125">
        <f>ConsolGeog[[#This Row],[COUNTY: Presented CS - 16-24 (2014) '[non additive!']]]*ConsolGeog[[#This Row],[County Stats Distribution Factor]]</f>
        <v>0</v>
      </c>
      <c r="Z381" s="125">
        <f>ConsolGeog[[#This Row],[COUNTY: Presented CS - 18-24 (2014) '[non additive!']]]*ConsolGeog[[#This Row],[County Stats Distribution Factor]]</f>
        <v>0</v>
      </c>
      <c r="AA381" s="125">
        <f>ConsolGeog[[#This Row],[COUNTY: Assessed CS - 16-17 (2014) '[non additive!']]]*ConsolGeog[[#This Row],[County Stats Distribution Factor]]</f>
        <v>0</v>
      </c>
      <c r="AB381" s="125">
        <f>ConsolGeog[[#This Row],[COUNTY: Assessed CS - 16-24 (2014) '[non additive!']]]*ConsolGeog[[#This Row],[County Stats Distribution Factor]]</f>
        <v>0</v>
      </c>
      <c r="AC381" s="125">
        <f>ConsolGeog[[#This Row],[COUNTY: Assessed CS - 18-24 (2014) '[non additive!']]]*ConsolGeog[[#This Row],[County Stats Distribution Factor]]</f>
        <v>0</v>
      </c>
      <c r="AD381" s="125" t="str">
        <f>IF(AND(ConsolGeog[[#This Row],[Presented HS - 16-17 (2014)]]+ConsolGeog[[#This Row],[Presented HS - 18-24 (2014)]]&lt;&gt;0,ConsolGeog[[#This Row],[Presented HS - 16-24 (2014)]]&lt;&gt;0),"ERROR","")</f>
        <v/>
      </c>
      <c r="AE381" s="125" t="str">
        <f>IF(AND(ConsolGeog[[#This Row],[Presented CS - 16-17 (2014)]]+ConsolGeog[[#This Row],[Presented CS - 18-24 (2014)]]&lt;&gt;0,ConsolGeog[[#This Row],[Presented CS - 16-24 (2014)]]&lt;&gt;0),"ERROR","")</f>
        <v/>
      </c>
      <c r="AF381" s="125" t="str">
        <f>IF(AND(ConsolGeog[[#This Row],[Assessed HS - 16-17 (2014)]]+ConsolGeog[[#This Row],[Assessed HS - 18-24 (2014)]]&lt;&gt;0,ConsolGeog[[#This Row],[Assessed HS - 16-24 (2014)]]&lt;&gt;0),"ERROR","")</f>
        <v/>
      </c>
      <c r="AG381" s="125" t="str">
        <f>IF(AND(ConsolGeog[[#This Row],[Assessed CS - 16-17 (2014)]]+ConsolGeog[[#This Row],[Assessed CS - 18-24 (2014)]]&lt;&gt;0,ConsolGeog[[#This Row],[Assessed CS - 16-24 (2014)]]&lt;&gt;0),"ERROR","")</f>
        <v/>
      </c>
      <c r="AH381" s="125" t="str">
        <f>IF(OR(ConsolGeog[[#This Row],[TEST: overlapping age ranges: Presented HS]]&lt;&gt;"",ConsolGeog[[#This Row],[TEST: overlapping age ranges: Presented CS]]&lt;&gt;"",ConsolGeog[[#This Row],[TEST: overlapping age ranges: Assessed HS]]&lt;&gt;"",ConsolGeog[[#This Row],[TEST: overlapping age ranges: Assessed CS]]&lt;&gt;""),"ERROR","")</f>
        <v/>
      </c>
      <c r="AI381"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row r="382" spans="1:35" s="35" customFormat="1">
      <c r="A382" s="38" t="s">
        <v>332</v>
      </c>
      <c r="B382" s="38" t="s">
        <v>220</v>
      </c>
      <c r="C382" s="38">
        <v>1814297</v>
      </c>
      <c r="D382" s="38">
        <v>1415309.8</v>
      </c>
      <c r="E382" s="38" t="s">
        <v>332</v>
      </c>
      <c r="F382" s="112" t="str">
        <f>IF(ISERROR(MATCH(ConsolGeog[[#This Row],[lad14cd]],CentrepointSourced[2014 ONS Code],0)),1,"")</f>
        <v/>
      </c>
      <c r="G382" s="113" t="str">
        <f>TRIM(IF(ConsolGeog[[#This Row],[Not in Centre Point Sourced?]]=1,INDEX(LKP_MissingLATypesDQ[TYPE],MATCH(ConsolGeog[[#This Row],[lad14cd]],LKP_MissingLATypesDQ[ONS_CODE],0)),INDEX(CentrepointSourced[LA Type DQ],MATCH(ConsolGeog[[#This Row],[lad14cd]],CentrepointSourced[2014 ONS Code],0))))</f>
        <v>Local Authority</v>
      </c>
      <c r="H382" s="113" t="str">
        <f>IF(OR(ConsolGeog[[#This Row],[LA Type]]="Unitary",ConsolGeog[[#This Row],[LA Type]]="District"),"England",INDEX(CentrepointSourced[Country],MATCH(ConsolGeog[[#This Row],[lad14cd]],CentrepointSourced[2014 ONS Code],0)))</f>
        <v>Northern Ireland</v>
      </c>
      <c r="I382" s="114" t="str">
        <f>IF(ConsolGeog[[#This Row],[LA Type]]="Unitary",ConsolGeog[[#This Row],[la_name]],IF(OR(ConsolGeog[[#This Row],[Country]]="Scotland",ConsolGeog[[#This Row],[Country]]="Wales",ConsolGeog[[#This Row],[Country]]="Northern Ireland"),"",INDEX(LKP_CountyDistrictMap[Ceremonial_county_name],MATCH(ConsolGeog[[#This Row],[lad14cd]],LKP_CountyDistrictMap[ONS_districtCode],0))))</f>
        <v/>
      </c>
      <c r="J382" s="114">
        <f>SUMIFS(CentrepointSourced[Presented HS - 16-17],CentrepointSourced[2014 ONS Code],ConsolGeog[[#This Row],[lad14cd]],CentrepointSourced[Year],2014)</f>
        <v>0</v>
      </c>
      <c r="K382" s="114">
        <f>SUMIFS(CentrepointSourced[Presented HS - 16-24],CentrepointSourced[2014 ONS Code],ConsolGeog[[#This Row],[lad14cd]],CentrepointSourced[Year],2014)</f>
        <v>0</v>
      </c>
      <c r="L382" s="114">
        <f>SUMIFS(CentrepointSourced[Presented HS - 18-24],CentrepointSourced[2014 ONS Code],ConsolGeog[[#This Row],[lad14cd]],CentrepointSourced[Year],2014)</f>
        <v>0</v>
      </c>
      <c r="M382" s="114">
        <f>SUMIFS(CentrepointSourced[Assessed HS - 16-17],CentrepointSourced[2014 ONS Code],ConsolGeog[[#This Row],[lad14cd]],CentrepointSourced[Year],2014)</f>
        <v>0</v>
      </c>
      <c r="N382" s="114">
        <f>SUMIFS(CentrepointSourced[Assessed HS - 16-24],CentrepointSourced[2014 ONS Code],ConsolGeog[[#This Row],[lad14cd]],CentrepointSourced[Year],2014)</f>
        <v>0</v>
      </c>
      <c r="O382" s="114">
        <f>SUMIFS(CentrepointSourced[Assessed HS - 18-24],CentrepointSourced[2014 ONS Code],ConsolGeog[[#This Row],[lad14cd]],CentrepointSourced[Year],2014)</f>
        <v>0</v>
      </c>
      <c r="P382" s="114">
        <f>SUMIFS(CentrepointSourced[Presented CS - 16-17],CentrepointSourced[Local Authority DQ],ConsolGeog[[#This Row],[County Name]],CentrepointSourced[Year],2014)</f>
        <v>0</v>
      </c>
      <c r="Q382" s="114">
        <f>SUMIFS(CentrepointSourced[Presented CS - 16-24],CentrepointSourced[Local Authority DQ],ConsolGeog[[#This Row],[County Name]],CentrepointSourced[Year],2014)</f>
        <v>0</v>
      </c>
      <c r="R382" s="114">
        <f>SUMIFS(CentrepointSourced[Presented CS - 18-24],CentrepointSourced[Local Authority DQ],ConsolGeog[[#This Row],[County Name]],CentrepointSourced[Year],2014)</f>
        <v>0</v>
      </c>
      <c r="S382" s="114">
        <f>SUMIFS(CentrepointSourced[Assessed CS - 16-17],CentrepointSourced[Local Authority DQ],ConsolGeog[[#This Row],[County Name]],CentrepointSourced[Year],2014)</f>
        <v>0</v>
      </c>
      <c r="T382" s="114">
        <f>SUMIFS(CentrepointSourced[Assessed CS - 16-24],CentrepointSourced[Local Authority DQ],ConsolGeog[[#This Row],[County Name]],CentrepointSourced[Year],2014)</f>
        <v>0</v>
      </c>
      <c r="U382" s="114">
        <f>SUMIFS(CentrepointSourced[Assessed CS - 18-24],CentrepointSourced[Local Authority DQ],ConsolGeog[[#This Row],[County Name]],CentrepointSourced[Year],2014)</f>
        <v>0</v>
      </c>
      <c r="V382" s="114">
        <f>IF(ConsolGeog[[#This Row],[LA Type]]="District",SUMIFS(ConsolGeog[population],ConsolGeog[LA Type],"District",ConsolGeog[County Name],ConsolGeog[[#This Row],[County Name]]),IF(ConsolGeog[[#This Row],[LA Type]]="Unitary",ConsolGeog[[#This Row],[population]],0))</f>
        <v>0</v>
      </c>
      <c r="W382" s="115">
        <f>IF(ConsolGeog[[#This Row],[COUNTY: Sum of districts'' populations '[non additive!']]]=0,0,ConsolGeog[[#This Row],[population]]/ConsolGeog[[#This Row],[COUNTY: Sum of districts'' populations '[non additive!']]])</f>
        <v>0</v>
      </c>
      <c r="X382" s="125">
        <f>ConsolGeog[[#This Row],[COUNTY: Presented CS - 16-17 (2014) '[non additive!']]]*ConsolGeog[[#This Row],[County Stats Distribution Factor]]</f>
        <v>0</v>
      </c>
      <c r="Y382" s="125">
        <f>ConsolGeog[[#This Row],[COUNTY: Presented CS - 16-24 (2014) '[non additive!']]]*ConsolGeog[[#This Row],[County Stats Distribution Factor]]</f>
        <v>0</v>
      </c>
      <c r="Z382" s="125">
        <f>ConsolGeog[[#This Row],[COUNTY: Presented CS - 18-24 (2014) '[non additive!']]]*ConsolGeog[[#This Row],[County Stats Distribution Factor]]</f>
        <v>0</v>
      </c>
      <c r="AA382" s="125">
        <f>ConsolGeog[[#This Row],[COUNTY: Assessed CS - 16-17 (2014) '[non additive!']]]*ConsolGeog[[#This Row],[County Stats Distribution Factor]]</f>
        <v>0</v>
      </c>
      <c r="AB382" s="125">
        <f>ConsolGeog[[#This Row],[COUNTY: Assessed CS - 16-24 (2014) '[non additive!']]]*ConsolGeog[[#This Row],[County Stats Distribution Factor]]</f>
        <v>0</v>
      </c>
      <c r="AC382" s="125">
        <f>ConsolGeog[[#This Row],[COUNTY: Assessed CS - 18-24 (2014) '[non additive!']]]*ConsolGeog[[#This Row],[County Stats Distribution Factor]]</f>
        <v>0</v>
      </c>
      <c r="AD382" s="125" t="str">
        <f>IF(AND(ConsolGeog[[#This Row],[Presented HS - 16-17 (2014)]]+ConsolGeog[[#This Row],[Presented HS - 18-24 (2014)]]&lt;&gt;0,ConsolGeog[[#This Row],[Presented HS - 16-24 (2014)]]&lt;&gt;0),"ERROR","")</f>
        <v/>
      </c>
      <c r="AE382" s="125" t="str">
        <f>IF(AND(ConsolGeog[[#This Row],[Presented CS - 16-17 (2014)]]+ConsolGeog[[#This Row],[Presented CS - 18-24 (2014)]]&lt;&gt;0,ConsolGeog[[#This Row],[Presented CS - 16-24 (2014)]]&lt;&gt;0),"ERROR","")</f>
        <v/>
      </c>
      <c r="AF382" s="125" t="str">
        <f>IF(AND(ConsolGeog[[#This Row],[Assessed HS - 16-17 (2014)]]+ConsolGeog[[#This Row],[Assessed HS - 18-24 (2014)]]&lt;&gt;0,ConsolGeog[[#This Row],[Assessed HS - 16-24 (2014)]]&lt;&gt;0),"ERROR","")</f>
        <v/>
      </c>
      <c r="AG382" s="125" t="str">
        <f>IF(AND(ConsolGeog[[#This Row],[Assessed CS - 16-17 (2014)]]+ConsolGeog[[#This Row],[Assessed CS - 18-24 (2014)]]&lt;&gt;0,ConsolGeog[[#This Row],[Assessed CS - 16-24 (2014)]]&lt;&gt;0),"ERROR","")</f>
        <v/>
      </c>
      <c r="AH382" s="125" t="str">
        <f>IF(OR(ConsolGeog[[#This Row],[TEST: overlapping age ranges: Presented HS]]&lt;&gt;"",ConsolGeog[[#This Row],[TEST: overlapping age ranges: Presented CS]]&lt;&gt;"",ConsolGeog[[#This Row],[TEST: overlapping age ranges: Assessed HS]]&lt;&gt;"",ConsolGeog[[#This Row],[TEST: overlapping age ranges: Assessed CS]]&lt;&gt;""),"ERROR","")</f>
        <v/>
      </c>
      <c r="AI382" s="125" t="str">
        <f>IF(OR(ConsolGeog[[#This Row],[Assessed HS - 16-17 (2014)]]&gt;ConsolGeog[[#This Row],[Presented HS - 16-17 (2014)]],ConsolGeog[[#This Row],[Assessed HS - 16-24 (2014)]]&gt;ConsolGeog[[#This Row],[Presented HS - 16-24 (2014)]],ConsolGeog[[#This Row],[Assessed HS - 18-24 (2014)]]&gt;ConsolGeog[[#This Row],[Presented HS - 18-24 (2014)]],ConsolGeog[[#This Row],[Assessed CS - 16-17 (2014)]]&gt;ConsolGeog[[#This Row],[Presented CS - 16-17 (2014)]],ConsolGeog[[#This Row],[Assessed CS - 16-24 (2014)]]&gt;ConsolGeog[[#This Row],[Presented CS - 16-24 (2014)]],ConsolGeog[[#This Row],[Assessed CS - 18-24 (2014)]]&gt;ConsolGeog[[#This Row],[Presented CS - 18-24 (2014)]]),"ERROR","")</f>
        <v/>
      </c>
    </row>
  </sheetData>
  <pageMargins left="0.7" right="0.7" top="0.75" bottom="0.75" header="0.3" footer="0.3"/>
  <pageSetup orientation="portrait" r:id="rId1"/>
  <drawing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
  <sheetViews>
    <sheetView workbookViewId="0">
      <pane ySplit="1" topLeftCell="A604" activePane="bottomLeft" state="frozen"/>
      <selection pane="bottomLeft" activeCell="B2" sqref="B2"/>
    </sheetView>
  </sheetViews>
  <sheetFormatPr defaultColWidth="15.140625" defaultRowHeight="15" customHeight="1"/>
  <cols>
    <col min="1" max="1" width="7.7109375" customWidth="1"/>
    <col min="2" max="2" width="29.7109375" customWidth="1"/>
    <col min="3" max="26" width="7.7109375" customWidth="1"/>
  </cols>
  <sheetData>
    <row r="1" spans="1:13" ht="13.5" customHeight="1">
      <c r="A1" s="2" t="s">
        <v>0</v>
      </c>
      <c r="B1" s="2" t="s">
        <v>1</v>
      </c>
      <c r="C1" s="2" t="s">
        <v>2</v>
      </c>
      <c r="D1" s="2" t="s">
        <v>3</v>
      </c>
      <c r="E1" s="2" t="s">
        <v>4</v>
      </c>
      <c r="F1" s="3" t="s">
        <v>5</v>
      </c>
      <c r="G1" s="2" t="s">
        <v>19</v>
      </c>
      <c r="H1" s="2" t="s">
        <v>20</v>
      </c>
      <c r="I1" s="2" t="s">
        <v>21</v>
      </c>
      <c r="J1" s="2" t="s">
        <v>22</v>
      </c>
      <c r="K1" s="2" t="s">
        <v>23</v>
      </c>
      <c r="L1" s="2"/>
      <c r="M1" s="2"/>
    </row>
    <row r="2" spans="1:13" ht="13.5" customHeight="1">
      <c r="A2" s="4" t="s">
        <v>16</v>
      </c>
      <c r="B2" s="5" t="s">
        <v>24</v>
      </c>
      <c r="D2" s="5"/>
      <c r="E2" s="3">
        <v>2012</v>
      </c>
      <c r="F2" s="3" t="s">
        <v>25</v>
      </c>
      <c r="G2" s="3">
        <v>3</v>
      </c>
      <c r="H2" s="3">
        <v>3</v>
      </c>
      <c r="I2" s="3">
        <v>2</v>
      </c>
      <c r="K2" s="3">
        <v>1</v>
      </c>
    </row>
    <row r="3" spans="1:13" ht="13.5" customHeight="1">
      <c r="A3" s="4" t="s">
        <v>16</v>
      </c>
      <c r="B3" s="5" t="s">
        <v>24</v>
      </c>
      <c r="D3" s="5"/>
      <c r="E3" s="3">
        <v>2012</v>
      </c>
      <c r="F3" s="3" t="s">
        <v>26</v>
      </c>
      <c r="G3" s="3">
        <v>8</v>
      </c>
      <c r="H3" s="3">
        <v>80</v>
      </c>
      <c r="I3" s="3">
        <v>29</v>
      </c>
      <c r="K3" s="3">
        <v>47</v>
      </c>
    </row>
    <row r="4" spans="1:13" ht="13.5" customHeight="1">
      <c r="A4" s="4" t="s">
        <v>16</v>
      </c>
      <c r="B4" s="5" t="s">
        <v>24</v>
      </c>
      <c r="D4" s="5"/>
      <c r="E4" s="3">
        <v>2013</v>
      </c>
      <c r="F4" s="3" t="s">
        <v>25</v>
      </c>
      <c r="G4" s="3">
        <v>9</v>
      </c>
      <c r="H4" s="3">
        <v>8</v>
      </c>
      <c r="I4" s="3">
        <v>0</v>
      </c>
      <c r="K4" s="3">
        <v>8</v>
      </c>
    </row>
    <row r="5" spans="1:13" ht="13.5" customHeight="1">
      <c r="A5" s="4" t="s">
        <v>16</v>
      </c>
      <c r="B5" s="5" t="s">
        <v>24</v>
      </c>
      <c r="D5" s="5"/>
      <c r="E5" s="3">
        <v>2013</v>
      </c>
      <c r="F5" s="3" t="s">
        <v>26</v>
      </c>
      <c r="G5" s="3">
        <v>40</v>
      </c>
      <c r="H5" s="3">
        <v>40</v>
      </c>
      <c r="I5" s="3">
        <v>14</v>
      </c>
      <c r="K5" s="3">
        <v>26</v>
      </c>
    </row>
    <row r="6" spans="1:13" ht="13.5" customHeight="1">
      <c r="A6" s="4" t="s">
        <v>16</v>
      </c>
      <c r="B6" s="5" t="s">
        <v>24</v>
      </c>
      <c r="D6" s="5"/>
      <c r="E6" s="3">
        <v>2014</v>
      </c>
      <c r="F6" s="3" t="s">
        <v>25</v>
      </c>
      <c r="G6" s="3">
        <v>14</v>
      </c>
      <c r="H6" s="3">
        <v>14</v>
      </c>
      <c r="I6" s="3">
        <v>1</v>
      </c>
      <c r="K6" s="3">
        <v>13</v>
      </c>
    </row>
    <row r="7" spans="1:13" ht="13.5" customHeight="1">
      <c r="A7" s="4" t="s">
        <v>16</v>
      </c>
      <c r="B7" s="5" t="s">
        <v>24</v>
      </c>
      <c r="D7" s="5"/>
      <c r="E7" s="3">
        <v>2014</v>
      </c>
      <c r="F7" s="3" t="s">
        <v>26</v>
      </c>
      <c r="G7" s="3">
        <v>61</v>
      </c>
      <c r="H7" s="3">
        <v>61</v>
      </c>
      <c r="I7" s="3">
        <v>29</v>
      </c>
      <c r="K7" s="3">
        <v>32</v>
      </c>
    </row>
    <row r="8" spans="1:13" ht="13.5" customHeight="1">
      <c r="A8" s="4" t="s">
        <v>16</v>
      </c>
      <c r="B8" s="5" t="s">
        <v>27</v>
      </c>
      <c r="D8" s="5"/>
      <c r="E8" s="3">
        <v>2012</v>
      </c>
      <c r="F8" s="3" t="s">
        <v>25</v>
      </c>
      <c r="G8" s="3">
        <v>1</v>
      </c>
      <c r="H8" s="3"/>
      <c r="I8" s="3"/>
      <c r="K8" s="3"/>
    </row>
    <row r="9" spans="1:13" ht="13.5" customHeight="1">
      <c r="A9" s="4" t="s">
        <v>16</v>
      </c>
      <c r="B9" s="5" t="s">
        <v>27</v>
      </c>
      <c r="D9" s="5"/>
      <c r="E9" s="3">
        <v>2012</v>
      </c>
      <c r="F9" s="3" t="s">
        <v>26</v>
      </c>
      <c r="G9" s="3">
        <v>222</v>
      </c>
      <c r="H9" s="3"/>
      <c r="I9" s="3"/>
      <c r="K9" s="3"/>
    </row>
    <row r="10" spans="1:13" ht="13.5" customHeight="1">
      <c r="A10" s="4" t="s">
        <v>16</v>
      </c>
      <c r="B10" s="5" t="s">
        <v>27</v>
      </c>
      <c r="D10" s="5"/>
      <c r="E10" s="3">
        <v>2013</v>
      </c>
      <c r="F10" s="3" t="s">
        <v>25</v>
      </c>
      <c r="G10" s="3">
        <v>7</v>
      </c>
      <c r="H10" s="3">
        <v>5</v>
      </c>
      <c r="I10" s="3">
        <v>1</v>
      </c>
      <c r="K10" s="3">
        <v>4</v>
      </c>
    </row>
    <row r="11" spans="1:13" ht="13.5" customHeight="1">
      <c r="A11" s="4" t="s">
        <v>16</v>
      </c>
      <c r="B11" s="5" t="s">
        <v>27</v>
      </c>
      <c r="D11" s="5"/>
      <c r="E11" s="3">
        <v>2013</v>
      </c>
      <c r="F11" s="3" t="s">
        <v>26</v>
      </c>
      <c r="G11" s="3">
        <v>225</v>
      </c>
      <c r="H11" s="3">
        <v>125</v>
      </c>
      <c r="I11" s="3">
        <v>46</v>
      </c>
      <c r="K11" s="3">
        <v>79</v>
      </c>
    </row>
    <row r="12" spans="1:13" ht="13.5" customHeight="1">
      <c r="A12" s="4" t="s">
        <v>16</v>
      </c>
      <c r="B12" s="5" t="s">
        <v>27</v>
      </c>
      <c r="D12" s="5"/>
      <c r="E12" s="3">
        <v>2014</v>
      </c>
      <c r="F12" s="3" t="s">
        <v>25</v>
      </c>
      <c r="G12" s="3">
        <v>23</v>
      </c>
      <c r="H12" s="3">
        <v>16</v>
      </c>
      <c r="I12" s="3">
        <v>3</v>
      </c>
      <c r="K12" s="3">
        <v>13</v>
      </c>
    </row>
    <row r="13" spans="1:13" ht="13.5" customHeight="1">
      <c r="A13" s="4" t="s">
        <v>16</v>
      </c>
      <c r="B13" s="5" t="s">
        <v>27</v>
      </c>
      <c r="D13" s="5"/>
      <c r="E13" s="3">
        <v>2014</v>
      </c>
      <c r="F13" s="3" t="s">
        <v>26</v>
      </c>
      <c r="G13" s="3">
        <v>213</v>
      </c>
      <c r="H13" s="3">
        <v>98</v>
      </c>
      <c r="I13" s="3">
        <v>52</v>
      </c>
      <c r="K13" s="3">
        <v>46</v>
      </c>
    </row>
    <row r="14" spans="1:13" ht="13.5" customHeight="1">
      <c r="A14" s="4" t="s">
        <v>16</v>
      </c>
      <c r="B14" s="5" t="s">
        <v>29</v>
      </c>
      <c r="D14" s="5"/>
      <c r="E14" s="3">
        <v>2014</v>
      </c>
      <c r="F14" s="3" t="s">
        <v>25</v>
      </c>
      <c r="G14" s="3">
        <v>11</v>
      </c>
      <c r="H14" s="3">
        <v>1</v>
      </c>
      <c r="I14" s="3">
        <v>1</v>
      </c>
      <c r="K14" s="3">
        <v>1</v>
      </c>
    </row>
    <row r="15" spans="1:13" ht="13.5" customHeight="1">
      <c r="A15" s="4" t="s">
        <v>16</v>
      </c>
      <c r="B15" s="5" t="s">
        <v>29</v>
      </c>
      <c r="D15" s="5"/>
      <c r="E15" s="3">
        <v>2014</v>
      </c>
      <c r="F15" s="3" t="s">
        <v>26</v>
      </c>
      <c r="G15" s="3">
        <v>70</v>
      </c>
      <c r="H15" s="3">
        <v>10</v>
      </c>
      <c r="I15" s="3">
        <v>9</v>
      </c>
      <c r="K15" s="3">
        <v>2</v>
      </c>
    </row>
    <row r="16" spans="1:13" ht="13.5" customHeight="1">
      <c r="A16" s="4" t="s">
        <v>16</v>
      </c>
      <c r="B16" s="5" t="s">
        <v>30</v>
      </c>
      <c r="D16" s="5"/>
      <c r="E16" s="3">
        <v>2012</v>
      </c>
      <c r="F16" s="3" t="s">
        <v>25</v>
      </c>
      <c r="G16" s="3">
        <v>7</v>
      </c>
      <c r="H16" s="3">
        <v>7</v>
      </c>
      <c r="I16" s="3">
        <v>4</v>
      </c>
      <c r="K16" s="3">
        <v>3</v>
      </c>
    </row>
    <row r="17" spans="1:11" ht="13.5" customHeight="1">
      <c r="A17" s="4" t="s">
        <v>16</v>
      </c>
      <c r="B17" s="5" t="s">
        <v>30</v>
      </c>
      <c r="D17" s="5"/>
      <c r="E17" s="3">
        <v>2012</v>
      </c>
      <c r="F17" s="3" t="s">
        <v>26</v>
      </c>
      <c r="G17" s="3">
        <v>94</v>
      </c>
      <c r="H17" s="3">
        <v>83</v>
      </c>
      <c r="I17" s="3">
        <v>43</v>
      </c>
      <c r="K17" s="3">
        <v>40</v>
      </c>
    </row>
    <row r="18" spans="1:11" ht="13.5" customHeight="1">
      <c r="A18" s="4" t="s">
        <v>16</v>
      </c>
      <c r="B18" s="5" t="s">
        <v>30</v>
      </c>
      <c r="D18" s="5"/>
      <c r="E18" s="3">
        <v>2013</v>
      </c>
      <c r="F18" s="3" t="s">
        <v>25</v>
      </c>
      <c r="G18" s="3">
        <v>3</v>
      </c>
      <c r="H18" s="3">
        <v>3</v>
      </c>
      <c r="I18" s="3">
        <v>1</v>
      </c>
      <c r="K18" s="3">
        <v>2</v>
      </c>
    </row>
    <row r="19" spans="1:11" ht="13.5" customHeight="1">
      <c r="A19" s="4" t="s">
        <v>16</v>
      </c>
      <c r="B19" s="5" t="s">
        <v>30</v>
      </c>
      <c r="D19" s="5"/>
      <c r="E19" s="3">
        <v>2013</v>
      </c>
      <c r="F19" s="3" t="s">
        <v>26</v>
      </c>
      <c r="G19" s="3">
        <v>60</v>
      </c>
      <c r="H19" s="3">
        <v>51</v>
      </c>
      <c r="I19" s="3">
        <v>26</v>
      </c>
      <c r="K19" s="3">
        <v>25</v>
      </c>
    </row>
    <row r="20" spans="1:11" ht="13.5" customHeight="1">
      <c r="A20" s="4" t="s">
        <v>16</v>
      </c>
      <c r="B20" s="5" t="s">
        <v>30</v>
      </c>
      <c r="D20" s="5"/>
      <c r="E20" s="3">
        <v>2014</v>
      </c>
      <c r="F20" s="3" t="s">
        <v>25</v>
      </c>
      <c r="G20" s="3">
        <v>0</v>
      </c>
      <c r="H20" s="3">
        <v>0</v>
      </c>
      <c r="I20" s="3">
        <v>0</v>
      </c>
      <c r="K20" s="3">
        <v>0</v>
      </c>
    </row>
    <row r="21" spans="1:11" ht="13.5" customHeight="1">
      <c r="A21" s="4" t="s">
        <v>16</v>
      </c>
      <c r="B21" s="5" t="s">
        <v>30</v>
      </c>
      <c r="D21" s="5"/>
      <c r="E21" s="3">
        <v>2014</v>
      </c>
      <c r="F21" s="3" t="s">
        <v>26</v>
      </c>
      <c r="G21" s="3">
        <v>78</v>
      </c>
      <c r="H21" s="3">
        <v>67</v>
      </c>
      <c r="I21" s="3">
        <v>50</v>
      </c>
      <c r="K21" s="3">
        <v>17</v>
      </c>
    </row>
    <row r="22" spans="1:11" ht="13.5" customHeight="1">
      <c r="A22" s="4" t="s">
        <v>16</v>
      </c>
      <c r="B22" s="5" t="s">
        <v>32</v>
      </c>
      <c r="D22" s="5"/>
      <c r="E22" s="3">
        <v>2012</v>
      </c>
      <c r="F22" s="3" t="s">
        <v>25</v>
      </c>
      <c r="G22" s="3"/>
      <c r="H22" s="3">
        <v>0</v>
      </c>
      <c r="I22" s="3"/>
      <c r="K22" s="3"/>
    </row>
    <row r="23" spans="1:11" ht="13.5" customHeight="1">
      <c r="A23" s="4" t="s">
        <v>16</v>
      </c>
      <c r="B23" s="5" t="s">
        <v>32</v>
      </c>
      <c r="D23" s="5"/>
      <c r="E23" s="3">
        <v>2012</v>
      </c>
      <c r="F23" s="3" t="s">
        <v>26</v>
      </c>
      <c r="G23" s="3"/>
      <c r="H23" s="3">
        <v>15</v>
      </c>
      <c r="I23" s="3"/>
      <c r="K23" s="3"/>
    </row>
    <row r="24" spans="1:11" ht="13.5" customHeight="1">
      <c r="A24" s="4" t="s">
        <v>16</v>
      </c>
      <c r="B24" s="5" t="s">
        <v>32</v>
      </c>
      <c r="D24" s="5"/>
      <c r="E24" s="3">
        <v>2013</v>
      </c>
      <c r="F24" s="3" t="s">
        <v>25</v>
      </c>
      <c r="G24" s="3"/>
      <c r="H24" s="3">
        <v>1</v>
      </c>
      <c r="I24" s="3"/>
      <c r="K24" s="3"/>
    </row>
    <row r="25" spans="1:11" ht="13.5" customHeight="1">
      <c r="A25" s="4" t="s">
        <v>16</v>
      </c>
      <c r="B25" s="5" t="s">
        <v>32</v>
      </c>
      <c r="D25" s="5"/>
      <c r="E25" s="3">
        <v>2013</v>
      </c>
      <c r="F25" s="3" t="s">
        <v>26</v>
      </c>
      <c r="G25" s="3"/>
      <c r="H25" s="3">
        <v>12</v>
      </c>
      <c r="I25" s="3"/>
      <c r="K25" s="3"/>
    </row>
    <row r="26" spans="1:11" ht="13.5" customHeight="1">
      <c r="A26" s="4" t="s">
        <v>16</v>
      </c>
      <c r="B26" s="5" t="s">
        <v>32</v>
      </c>
      <c r="D26" s="5"/>
      <c r="E26" s="3">
        <v>2014</v>
      </c>
      <c r="F26" s="3" t="s">
        <v>25</v>
      </c>
      <c r="G26" s="3"/>
      <c r="H26" s="3">
        <v>2</v>
      </c>
      <c r="I26" s="3"/>
      <c r="K26" s="3"/>
    </row>
    <row r="27" spans="1:11" ht="13.5" customHeight="1">
      <c r="A27" s="4" t="s">
        <v>16</v>
      </c>
      <c r="B27" s="5" t="s">
        <v>32</v>
      </c>
      <c r="D27" s="5"/>
      <c r="E27" s="3">
        <v>2014</v>
      </c>
      <c r="F27" s="3" t="s">
        <v>26</v>
      </c>
      <c r="G27" s="3"/>
      <c r="H27" s="3">
        <v>15</v>
      </c>
      <c r="I27" s="3"/>
      <c r="K27" s="3"/>
    </row>
    <row r="28" spans="1:11" ht="13.5" customHeight="1">
      <c r="A28" s="4" t="s">
        <v>16</v>
      </c>
      <c r="B28" s="5" t="s">
        <v>33</v>
      </c>
      <c r="D28" s="5" t="s">
        <v>34</v>
      </c>
      <c r="E28" s="3">
        <v>2012</v>
      </c>
      <c r="F28" s="3" t="s">
        <v>25</v>
      </c>
      <c r="G28" s="3">
        <v>21</v>
      </c>
      <c r="H28" s="3">
        <v>11</v>
      </c>
      <c r="I28" s="7">
        <v>5</v>
      </c>
      <c r="K28" s="7"/>
    </row>
    <row r="29" spans="1:11" ht="13.5" customHeight="1">
      <c r="A29" s="4" t="s">
        <v>16</v>
      </c>
      <c r="B29" s="5" t="s">
        <v>33</v>
      </c>
      <c r="D29" s="5" t="s">
        <v>34</v>
      </c>
      <c r="E29" s="3">
        <v>2012</v>
      </c>
      <c r="F29" s="3" t="s">
        <v>26</v>
      </c>
      <c r="G29" s="3">
        <v>215</v>
      </c>
      <c r="H29" s="3">
        <v>65</v>
      </c>
      <c r="I29" s="7">
        <v>28</v>
      </c>
      <c r="K29" s="7"/>
    </row>
    <row r="30" spans="1:11" ht="13.5" customHeight="1">
      <c r="A30" s="4" t="s">
        <v>16</v>
      </c>
      <c r="B30" s="5" t="s">
        <v>33</v>
      </c>
      <c r="D30" s="5" t="s">
        <v>34</v>
      </c>
      <c r="E30" s="3">
        <v>2013</v>
      </c>
      <c r="F30" s="3" t="s">
        <v>25</v>
      </c>
      <c r="G30" s="3">
        <v>27</v>
      </c>
      <c r="H30" s="3">
        <v>7</v>
      </c>
      <c r="I30" s="3">
        <v>11</v>
      </c>
      <c r="K30" s="3">
        <v>3</v>
      </c>
    </row>
    <row r="31" spans="1:11" ht="13.5" customHeight="1">
      <c r="A31" s="4" t="s">
        <v>16</v>
      </c>
      <c r="B31" s="5" t="s">
        <v>33</v>
      </c>
      <c r="D31" s="5" t="s">
        <v>34</v>
      </c>
      <c r="E31" s="3">
        <v>2013</v>
      </c>
      <c r="F31" s="3" t="s">
        <v>26</v>
      </c>
      <c r="G31" s="3">
        <v>255</v>
      </c>
      <c r="H31" s="3">
        <v>57</v>
      </c>
      <c r="I31" s="3">
        <v>124</v>
      </c>
      <c r="K31" s="3">
        <v>50</v>
      </c>
    </row>
    <row r="32" spans="1:11" ht="13.5" customHeight="1">
      <c r="A32" s="4" t="s">
        <v>16</v>
      </c>
      <c r="B32" s="5" t="s">
        <v>36</v>
      </c>
      <c r="D32" s="5"/>
      <c r="E32" s="3">
        <v>2012</v>
      </c>
      <c r="F32" s="3" t="s">
        <v>25</v>
      </c>
      <c r="G32" s="3">
        <v>12</v>
      </c>
      <c r="H32" s="3">
        <v>7</v>
      </c>
      <c r="I32" s="3">
        <v>1</v>
      </c>
      <c r="K32" s="3">
        <v>4</v>
      </c>
    </row>
    <row r="33" spans="1:11" ht="13.5" customHeight="1">
      <c r="A33" s="4" t="s">
        <v>16</v>
      </c>
      <c r="B33" s="5" t="s">
        <v>36</v>
      </c>
      <c r="D33" s="5"/>
      <c r="E33" s="3">
        <v>2012</v>
      </c>
      <c r="F33" s="3" t="s">
        <v>26</v>
      </c>
      <c r="G33" s="3">
        <v>92</v>
      </c>
      <c r="H33" s="3">
        <v>67</v>
      </c>
      <c r="I33" s="3">
        <v>7</v>
      </c>
      <c r="K33" s="3">
        <v>18</v>
      </c>
    </row>
    <row r="34" spans="1:11" ht="13.5" customHeight="1">
      <c r="A34" s="4" t="s">
        <v>16</v>
      </c>
      <c r="B34" s="5" t="s">
        <v>36</v>
      </c>
      <c r="D34" s="5"/>
      <c r="E34" s="3">
        <v>2013</v>
      </c>
      <c r="F34" s="3" t="s">
        <v>25</v>
      </c>
      <c r="G34" s="3">
        <v>11</v>
      </c>
      <c r="H34" s="3">
        <v>9</v>
      </c>
      <c r="I34" s="3">
        <v>1</v>
      </c>
      <c r="K34" s="3">
        <v>1</v>
      </c>
    </row>
    <row r="35" spans="1:11" ht="13.5" customHeight="1">
      <c r="A35" s="4" t="s">
        <v>16</v>
      </c>
      <c r="B35" s="5" t="s">
        <v>36</v>
      </c>
      <c r="D35" s="5"/>
      <c r="E35" s="3">
        <v>2013</v>
      </c>
      <c r="F35" s="3" t="s">
        <v>26</v>
      </c>
      <c r="G35" s="3">
        <v>128</v>
      </c>
      <c r="H35" s="3">
        <v>78</v>
      </c>
      <c r="I35" s="3">
        <v>9</v>
      </c>
      <c r="K35" s="3">
        <v>21</v>
      </c>
    </row>
    <row r="36" spans="1:11" ht="13.5" customHeight="1">
      <c r="A36" s="4" t="s">
        <v>16</v>
      </c>
      <c r="B36" s="5" t="s">
        <v>36</v>
      </c>
      <c r="D36" s="5"/>
      <c r="E36" s="3">
        <v>2014</v>
      </c>
      <c r="F36" s="3" t="s">
        <v>25</v>
      </c>
      <c r="G36" s="3">
        <v>12</v>
      </c>
      <c r="H36" s="3">
        <v>8</v>
      </c>
      <c r="I36" s="3">
        <v>1</v>
      </c>
      <c r="K36" s="3">
        <v>3</v>
      </c>
    </row>
    <row r="37" spans="1:11" ht="13.5" customHeight="1">
      <c r="A37" s="4" t="s">
        <v>16</v>
      </c>
      <c r="B37" s="5" t="s">
        <v>36</v>
      </c>
      <c r="D37" s="5"/>
      <c r="E37" s="3">
        <v>2014</v>
      </c>
      <c r="F37" s="3" t="s">
        <v>26</v>
      </c>
      <c r="G37" s="3">
        <v>110</v>
      </c>
      <c r="H37" s="3">
        <v>61</v>
      </c>
      <c r="I37" s="3">
        <v>8</v>
      </c>
      <c r="K37" s="3">
        <v>23</v>
      </c>
    </row>
    <row r="38" spans="1:11" ht="13.5" customHeight="1">
      <c r="A38" s="4" t="s">
        <v>16</v>
      </c>
      <c r="B38" s="5" t="s">
        <v>17</v>
      </c>
      <c r="D38" s="5"/>
      <c r="E38" s="3">
        <v>2012</v>
      </c>
      <c r="F38" s="3" t="s">
        <v>25</v>
      </c>
      <c r="G38" s="8">
        <v>1</v>
      </c>
      <c r="H38" s="8"/>
      <c r="I38" s="8"/>
      <c r="K38" s="8"/>
    </row>
    <row r="39" spans="1:11" ht="13.5" customHeight="1">
      <c r="A39" s="4" t="s">
        <v>16</v>
      </c>
      <c r="B39" s="5" t="s">
        <v>17</v>
      </c>
      <c r="D39" s="5"/>
      <c r="E39" s="3">
        <v>2012</v>
      </c>
      <c r="F39" s="3" t="s">
        <v>26</v>
      </c>
      <c r="G39" s="8">
        <v>31</v>
      </c>
      <c r="H39" s="8"/>
      <c r="I39" s="8"/>
      <c r="K39" s="8"/>
    </row>
    <row r="40" spans="1:11" ht="13.5" customHeight="1">
      <c r="A40" s="4" t="s">
        <v>16</v>
      </c>
      <c r="B40" s="5" t="s">
        <v>17</v>
      </c>
      <c r="D40" s="5"/>
      <c r="E40" s="3">
        <v>2013</v>
      </c>
      <c r="F40" s="3" t="s">
        <v>25</v>
      </c>
      <c r="G40" s="8">
        <v>0</v>
      </c>
      <c r="H40" s="8"/>
      <c r="I40" s="8"/>
      <c r="K40" s="8"/>
    </row>
    <row r="41" spans="1:11" ht="13.5" customHeight="1">
      <c r="A41" s="4" t="s">
        <v>16</v>
      </c>
      <c r="B41" s="5" t="s">
        <v>17</v>
      </c>
      <c r="D41" s="5"/>
      <c r="E41" s="3">
        <v>2013</v>
      </c>
      <c r="F41" s="3" t="s">
        <v>26</v>
      </c>
      <c r="G41" s="8">
        <v>41</v>
      </c>
      <c r="H41" s="8"/>
      <c r="I41" s="8"/>
      <c r="K41" s="8"/>
    </row>
    <row r="42" spans="1:11" ht="13.5" customHeight="1">
      <c r="A42" s="4" t="s">
        <v>16</v>
      </c>
      <c r="B42" s="5" t="s">
        <v>17</v>
      </c>
      <c r="D42" s="5"/>
      <c r="E42" s="3">
        <v>2014</v>
      </c>
      <c r="F42" s="3" t="s">
        <v>25</v>
      </c>
      <c r="G42" s="8">
        <v>0</v>
      </c>
      <c r="H42" s="8"/>
      <c r="I42" s="8"/>
      <c r="K42" s="8"/>
    </row>
    <row r="43" spans="1:11" ht="13.5" customHeight="1">
      <c r="A43" s="4" t="s">
        <v>16</v>
      </c>
      <c r="B43" s="5" t="s">
        <v>17</v>
      </c>
      <c r="D43" s="5"/>
      <c r="E43" s="3">
        <v>2014</v>
      </c>
      <c r="F43" s="3" t="s">
        <v>26</v>
      </c>
      <c r="G43" s="8">
        <v>40</v>
      </c>
      <c r="H43" s="8"/>
      <c r="I43" s="8"/>
      <c r="K43" s="8"/>
    </row>
    <row r="44" spans="1:11" ht="13.5" customHeight="1">
      <c r="A44" s="4" t="s">
        <v>16</v>
      </c>
      <c r="B44" s="5" t="s">
        <v>38</v>
      </c>
      <c r="D44" s="5" t="s">
        <v>34</v>
      </c>
      <c r="E44" s="3">
        <v>2012</v>
      </c>
      <c r="F44" s="3" t="s">
        <v>25</v>
      </c>
      <c r="G44" s="3">
        <v>179</v>
      </c>
      <c r="H44" s="3">
        <v>99</v>
      </c>
      <c r="I44" s="3">
        <v>26</v>
      </c>
      <c r="K44" s="3">
        <v>73</v>
      </c>
    </row>
    <row r="45" spans="1:11" ht="13.5" customHeight="1">
      <c r="A45" s="4" t="s">
        <v>16</v>
      </c>
      <c r="B45" s="5" t="s">
        <v>38</v>
      </c>
      <c r="D45" s="5" t="s">
        <v>34</v>
      </c>
      <c r="E45" s="3">
        <v>2012</v>
      </c>
      <c r="F45" s="3" t="s">
        <v>26</v>
      </c>
      <c r="G45" s="3">
        <v>1026</v>
      </c>
      <c r="H45" s="3">
        <v>234</v>
      </c>
      <c r="I45" s="3">
        <v>139</v>
      </c>
      <c r="K45" s="3">
        <v>95</v>
      </c>
    </row>
    <row r="46" spans="1:11" ht="13.5" customHeight="1">
      <c r="A46" s="4" t="s">
        <v>16</v>
      </c>
      <c r="B46" s="5" t="s">
        <v>38</v>
      </c>
      <c r="D46" s="5" t="s">
        <v>34</v>
      </c>
      <c r="E46" s="3">
        <v>2013</v>
      </c>
      <c r="F46" s="3" t="s">
        <v>25</v>
      </c>
      <c r="G46" s="3">
        <v>200</v>
      </c>
      <c r="H46" s="3">
        <v>134</v>
      </c>
      <c r="I46" s="3">
        <v>65</v>
      </c>
      <c r="K46" s="3">
        <v>69</v>
      </c>
    </row>
    <row r="47" spans="1:11" ht="13.5" customHeight="1">
      <c r="A47" s="4" t="s">
        <v>16</v>
      </c>
      <c r="B47" s="5" t="s">
        <v>38</v>
      </c>
      <c r="D47" s="5" t="s">
        <v>34</v>
      </c>
      <c r="E47" s="3">
        <v>2013</v>
      </c>
      <c r="F47" s="3" t="s">
        <v>26</v>
      </c>
      <c r="G47" s="3">
        <v>1375</v>
      </c>
      <c r="H47" s="3">
        <v>444</v>
      </c>
      <c r="I47" s="3">
        <v>248</v>
      </c>
      <c r="K47" s="3">
        <v>196</v>
      </c>
    </row>
    <row r="48" spans="1:11" ht="13.5" customHeight="1">
      <c r="A48" s="4" t="s">
        <v>16</v>
      </c>
      <c r="B48" s="5" t="s">
        <v>38</v>
      </c>
      <c r="D48" s="5" t="s">
        <v>34</v>
      </c>
      <c r="E48" s="3">
        <v>2014</v>
      </c>
      <c r="F48" s="3" t="s">
        <v>25</v>
      </c>
      <c r="G48" s="3">
        <v>200</v>
      </c>
      <c r="H48" s="3">
        <v>167</v>
      </c>
      <c r="I48" s="3">
        <v>77</v>
      </c>
      <c r="K48" s="3">
        <v>90</v>
      </c>
    </row>
    <row r="49" spans="1:11" ht="13.5" customHeight="1">
      <c r="A49" s="4" t="s">
        <v>16</v>
      </c>
      <c r="B49" s="5" t="s">
        <v>38</v>
      </c>
      <c r="D49" s="5" t="s">
        <v>34</v>
      </c>
      <c r="E49" s="3">
        <v>2014</v>
      </c>
      <c r="F49" s="3" t="s">
        <v>26</v>
      </c>
      <c r="G49" s="3">
        <v>1313</v>
      </c>
      <c r="H49" s="3">
        <v>570</v>
      </c>
      <c r="I49" s="3">
        <v>324</v>
      </c>
      <c r="K49" s="3">
        <v>246</v>
      </c>
    </row>
    <row r="50" spans="1:11" ht="13.5" customHeight="1">
      <c r="A50" s="4" t="s">
        <v>16</v>
      </c>
      <c r="B50" s="5" t="s">
        <v>39</v>
      </c>
      <c r="D50" s="5"/>
      <c r="E50" s="3">
        <v>2013</v>
      </c>
      <c r="F50" s="3" t="s">
        <v>25</v>
      </c>
      <c r="G50" s="3">
        <v>91</v>
      </c>
      <c r="H50" s="3">
        <v>44</v>
      </c>
      <c r="I50" s="3"/>
      <c r="K50" s="3"/>
    </row>
    <row r="51" spans="1:11" ht="13.5" customHeight="1">
      <c r="A51" s="4" t="s">
        <v>16</v>
      </c>
      <c r="B51" s="5" t="s">
        <v>39</v>
      </c>
      <c r="D51" s="5"/>
      <c r="E51" s="3">
        <v>2014</v>
      </c>
      <c r="F51" s="3" t="s">
        <v>25</v>
      </c>
      <c r="G51" s="3">
        <v>67</v>
      </c>
      <c r="H51" s="3">
        <v>35</v>
      </c>
      <c r="I51" s="3">
        <v>10</v>
      </c>
      <c r="K51" s="3">
        <v>25</v>
      </c>
    </row>
    <row r="52" spans="1:11" ht="13.5" customHeight="1">
      <c r="A52" s="4" t="s">
        <v>16</v>
      </c>
      <c r="B52" s="5" t="s">
        <v>39</v>
      </c>
      <c r="D52" s="5"/>
      <c r="E52" s="3">
        <v>2014</v>
      </c>
      <c r="F52" s="3" t="s">
        <v>26</v>
      </c>
      <c r="G52" s="3">
        <v>530</v>
      </c>
      <c r="H52" s="3">
        <v>112</v>
      </c>
      <c r="I52" s="3">
        <v>21</v>
      </c>
      <c r="K52" s="3">
        <v>91</v>
      </c>
    </row>
    <row r="53" spans="1:11" ht="13.5" customHeight="1">
      <c r="A53" s="4" t="s">
        <v>40</v>
      </c>
      <c r="B53" s="5" t="s">
        <v>41</v>
      </c>
      <c r="C53" s="4" t="s">
        <v>42</v>
      </c>
      <c r="D53" s="5"/>
      <c r="E53" s="3">
        <v>2012</v>
      </c>
      <c r="F53" s="3" t="s">
        <v>25</v>
      </c>
      <c r="G53" s="3">
        <v>2</v>
      </c>
      <c r="H53" s="3">
        <v>0</v>
      </c>
      <c r="I53" s="3">
        <v>2</v>
      </c>
      <c r="J53" s="3">
        <v>2</v>
      </c>
      <c r="K53" s="3">
        <v>0</v>
      </c>
    </row>
    <row r="54" spans="1:11" ht="13.5" customHeight="1">
      <c r="A54" s="4" t="s">
        <v>40</v>
      </c>
      <c r="B54" s="5" t="s">
        <v>41</v>
      </c>
      <c r="C54" s="4" t="s">
        <v>42</v>
      </c>
      <c r="D54" s="5"/>
      <c r="E54" s="3">
        <v>2012</v>
      </c>
      <c r="F54" s="3" t="s">
        <v>26</v>
      </c>
      <c r="G54" s="3">
        <v>34</v>
      </c>
      <c r="H54" s="3">
        <v>5</v>
      </c>
      <c r="I54" s="3">
        <v>29</v>
      </c>
      <c r="J54" s="3">
        <v>26</v>
      </c>
      <c r="K54" s="3">
        <v>3</v>
      </c>
    </row>
    <row r="55" spans="1:11" ht="13.5" customHeight="1">
      <c r="A55" s="4" t="s">
        <v>40</v>
      </c>
      <c r="B55" s="5" t="s">
        <v>41</v>
      </c>
      <c r="C55" s="4" t="s">
        <v>42</v>
      </c>
      <c r="D55" s="5"/>
      <c r="E55" s="3">
        <v>2013</v>
      </c>
      <c r="F55" s="3" t="s">
        <v>25</v>
      </c>
      <c r="G55" s="3">
        <v>2</v>
      </c>
      <c r="H55" s="3">
        <v>1</v>
      </c>
      <c r="I55" s="3">
        <v>1</v>
      </c>
      <c r="J55" s="3">
        <v>0</v>
      </c>
      <c r="K55" s="3">
        <v>1</v>
      </c>
    </row>
    <row r="56" spans="1:11" ht="13.5" customHeight="1">
      <c r="A56" s="4" t="s">
        <v>40</v>
      </c>
      <c r="B56" s="5" t="s">
        <v>41</v>
      </c>
      <c r="C56" s="4" t="s">
        <v>42</v>
      </c>
      <c r="D56" s="5"/>
      <c r="E56" s="3">
        <v>2013</v>
      </c>
      <c r="F56" s="3" t="s">
        <v>26</v>
      </c>
      <c r="G56" s="3">
        <v>17</v>
      </c>
      <c r="H56" s="3">
        <v>3</v>
      </c>
      <c r="I56" s="3">
        <v>14</v>
      </c>
      <c r="J56" s="3">
        <v>13</v>
      </c>
      <c r="K56" s="3">
        <v>1</v>
      </c>
    </row>
    <row r="57" spans="1:11" ht="13.5" customHeight="1">
      <c r="A57" s="4" t="s">
        <v>40</v>
      </c>
      <c r="B57" s="5" t="s">
        <v>41</v>
      </c>
      <c r="C57" s="4" t="s">
        <v>42</v>
      </c>
      <c r="D57" s="5"/>
      <c r="E57" s="3">
        <v>2014</v>
      </c>
      <c r="F57" s="3" t="s">
        <v>25</v>
      </c>
      <c r="G57" s="3">
        <v>4</v>
      </c>
      <c r="H57" s="3">
        <v>0</v>
      </c>
      <c r="I57" s="3">
        <v>4</v>
      </c>
      <c r="J57" s="3">
        <v>4</v>
      </c>
      <c r="K57" s="3">
        <v>0</v>
      </c>
    </row>
    <row r="58" spans="1:11" ht="13.5" customHeight="1">
      <c r="A58" s="4" t="s">
        <v>40</v>
      </c>
      <c r="B58" s="5" t="s">
        <v>41</v>
      </c>
      <c r="C58" s="4" t="s">
        <v>42</v>
      </c>
      <c r="D58" s="5"/>
      <c r="E58" s="3">
        <v>2014</v>
      </c>
      <c r="F58" s="3" t="s">
        <v>26</v>
      </c>
      <c r="G58" s="3">
        <v>17</v>
      </c>
      <c r="H58" s="3">
        <v>5</v>
      </c>
      <c r="I58" s="3">
        <v>12</v>
      </c>
      <c r="J58" s="3">
        <v>8</v>
      </c>
      <c r="K58" s="3">
        <v>4</v>
      </c>
    </row>
    <row r="59" spans="1:11" ht="13.5" customHeight="1">
      <c r="A59" s="4" t="s">
        <v>40</v>
      </c>
      <c r="B59" s="5" t="s">
        <v>44</v>
      </c>
      <c r="C59" s="4" t="s">
        <v>42</v>
      </c>
      <c r="D59" s="5"/>
      <c r="E59" s="3">
        <v>2012</v>
      </c>
      <c r="F59" s="3" t="s">
        <v>25</v>
      </c>
      <c r="G59" s="3">
        <v>0</v>
      </c>
      <c r="H59" s="3">
        <v>0</v>
      </c>
      <c r="I59" s="3">
        <v>0</v>
      </c>
      <c r="J59" s="3">
        <v>0</v>
      </c>
      <c r="K59" s="3">
        <v>0</v>
      </c>
    </row>
    <row r="60" spans="1:11" ht="13.5" customHeight="1">
      <c r="A60" s="4" t="s">
        <v>40</v>
      </c>
      <c r="B60" s="5" t="s">
        <v>44</v>
      </c>
      <c r="C60" s="4" t="s">
        <v>42</v>
      </c>
      <c r="D60" s="5"/>
      <c r="E60" s="3">
        <v>2012</v>
      </c>
      <c r="F60" s="3" t="s">
        <v>45</v>
      </c>
      <c r="G60" s="3">
        <v>6</v>
      </c>
      <c r="H60" s="3">
        <v>0</v>
      </c>
      <c r="I60" s="3">
        <v>6</v>
      </c>
      <c r="J60" s="3">
        <v>4</v>
      </c>
      <c r="K60" s="3">
        <v>2</v>
      </c>
    </row>
    <row r="61" spans="1:11" ht="13.5" customHeight="1">
      <c r="A61" s="4" t="s">
        <v>40</v>
      </c>
      <c r="B61" s="5" t="s">
        <v>44</v>
      </c>
      <c r="C61" s="4" t="s">
        <v>42</v>
      </c>
      <c r="D61" s="5"/>
      <c r="E61" s="3">
        <v>2013</v>
      </c>
      <c r="F61" s="3" t="s">
        <v>45</v>
      </c>
      <c r="G61" s="3">
        <v>0</v>
      </c>
      <c r="H61" s="3">
        <v>0</v>
      </c>
      <c r="I61" s="3">
        <v>0</v>
      </c>
      <c r="J61" s="3">
        <v>0</v>
      </c>
      <c r="K61" s="3">
        <v>0</v>
      </c>
    </row>
    <row r="62" spans="1:11" ht="13.5" customHeight="1">
      <c r="A62" s="4" t="s">
        <v>40</v>
      </c>
      <c r="B62" s="5" t="s">
        <v>44</v>
      </c>
      <c r="C62" s="4" t="s">
        <v>42</v>
      </c>
      <c r="D62" s="5"/>
      <c r="E62" s="3">
        <v>2013</v>
      </c>
      <c r="F62" s="3" t="s">
        <v>26</v>
      </c>
      <c r="G62" s="3">
        <v>25</v>
      </c>
      <c r="H62" s="3">
        <v>2</v>
      </c>
      <c r="I62" s="3">
        <v>20</v>
      </c>
      <c r="J62" s="3">
        <v>17</v>
      </c>
      <c r="K62" s="3">
        <v>6</v>
      </c>
    </row>
    <row r="63" spans="1:11" ht="13.5" customHeight="1">
      <c r="A63" s="4" t="s">
        <v>40</v>
      </c>
      <c r="B63" s="5" t="s">
        <v>44</v>
      </c>
      <c r="C63" s="4" t="s">
        <v>42</v>
      </c>
      <c r="D63" s="5"/>
      <c r="E63" s="3">
        <v>2014</v>
      </c>
      <c r="F63" s="3" t="s">
        <v>25</v>
      </c>
      <c r="G63" s="3">
        <v>1</v>
      </c>
      <c r="H63" s="3">
        <v>0</v>
      </c>
      <c r="I63" s="3">
        <v>1</v>
      </c>
      <c r="J63" s="3">
        <v>1</v>
      </c>
      <c r="K63" s="3">
        <v>0</v>
      </c>
    </row>
    <row r="64" spans="1:11" ht="13.5" customHeight="1">
      <c r="A64" s="4" t="s">
        <v>40</v>
      </c>
      <c r="B64" s="5" t="s">
        <v>44</v>
      </c>
      <c r="C64" s="4" t="s">
        <v>42</v>
      </c>
      <c r="D64" s="5"/>
      <c r="E64" s="3">
        <v>2014</v>
      </c>
      <c r="F64" s="3" t="s">
        <v>26</v>
      </c>
      <c r="G64" s="3">
        <v>17</v>
      </c>
      <c r="H64" s="3">
        <v>0</v>
      </c>
      <c r="I64" s="3">
        <v>17</v>
      </c>
      <c r="J64" s="3">
        <v>13</v>
      </c>
      <c r="K64" s="3">
        <v>4</v>
      </c>
    </row>
    <row r="65" spans="1:11" ht="13.5" customHeight="1">
      <c r="A65" s="4" t="s">
        <v>40</v>
      </c>
      <c r="B65" s="5" t="s">
        <v>46</v>
      </c>
      <c r="C65" s="4" t="s">
        <v>42</v>
      </c>
      <c r="D65" s="5"/>
      <c r="E65" s="3">
        <v>2012</v>
      </c>
      <c r="F65" s="3" t="s">
        <v>25</v>
      </c>
      <c r="G65" s="3">
        <v>10</v>
      </c>
      <c r="H65" s="3">
        <v>0</v>
      </c>
      <c r="I65" s="3">
        <v>10</v>
      </c>
      <c r="J65" s="3"/>
      <c r="K65" s="3"/>
    </row>
    <row r="66" spans="1:11" ht="13.5" customHeight="1">
      <c r="A66" s="4" t="s">
        <v>40</v>
      </c>
      <c r="B66" s="5" t="s">
        <v>46</v>
      </c>
      <c r="C66" s="4" t="s">
        <v>42</v>
      </c>
      <c r="D66" s="5"/>
      <c r="E66" s="3">
        <v>2012</v>
      </c>
      <c r="F66" s="3" t="s">
        <v>26</v>
      </c>
      <c r="G66" s="3">
        <v>129</v>
      </c>
      <c r="H66" s="3">
        <v>0</v>
      </c>
      <c r="I66" s="3">
        <v>129</v>
      </c>
      <c r="J66" s="3"/>
      <c r="K66" s="3"/>
    </row>
    <row r="67" spans="1:11" ht="13.5" customHeight="1">
      <c r="A67" s="4" t="s">
        <v>40</v>
      </c>
      <c r="B67" s="5" t="s">
        <v>46</v>
      </c>
      <c r="C67" s="4" t="s">
        <v>42</v>
      </c>
      <c r="D67" s="5"/>
      <c r="E67" s="3">
        <v>2013</v>
      </c>
      <c r="F67" s="3" t="s">
        <v>25</v>
      </c>
      <c r="G67" s="3">
        <v>2</v>
      </c>
      <c r="H67" s="3">
        <v>0</v>
      </c>
      <c r="I67" s="3">
        <v>2</v>
      </c>
      <c r="J67" s="3"/>
      <c r="K67" s="3"/>
    </row>
    <row r="68" spans="1:11" ht="13.5" customHeight="1">
      <c r="A68" s="4" t="s">
        <v>40</v>
      </c>
      <c r="B68" s="5" t="s">
        <v>46</v>
      </c>
      <c r="C68" s="4" t="s">
        <v>42</v>
      </c>
      <c r="D68" s="5"/>
      <c r="E68" s="3">
        <v>2013</v>
      </c>
      <c r="F68" s="3" t="s">
        <v>26</v>
      </c>
      <c r="G68" s="3">
        <v>150</v>
      </c>
      <c r="H68" s="3">
        <v>0</v>
      </c>
      <c r="I68" s="3">
        <v>150</v>
      </c>
      <c r="J68" s="3"/>
      <c r="K68" s="3"/>
    </row>
    <row r="69" spans="1:11" ht="13.5" customHeight="1">
      <c r="A69" s="4" t="s">
        <v>40</v>
      </c>
      <c r="B69" s="5" t="s">
        <v>46</v>
      </c>
      <c r="C69" s="4" t="s">
        <v>42</v>
      </c>
      <c r="D69" s="5"/>
      <c r="E69" s="3">
        <v>2014</v>
      </c>
      <c r="F69" s="3" t="s">
        <v>25</v>
      </c>
      <c r="G69" s="3">
        <v>3</v>
      </c>
      <c r="H69" s="3">
        <v>0</v>
      </c>
      <c r="I69" s="3">
        <v>3</v>
      </c>
      <c r="J69" s="3"/>
      <c r="K69" s="3"/>
    </row>
    <row r="70" spans="1:11" ht="13.5" customHeight="1">
      <c r="A70" s="4" t="s">
        <v>40</v>
      </c>
      <c r="B70" s="5" t="s">
        <v>46</v>
      </c>
      <c r="C70" s="4" t="s">
        <v>42</v>
      </c>
      <c r="D70" s="5"/>
      <c r="E70" s="3">
        <v>2014</v>
      </c>
      <c r="F70" s="3" t="s">
        <v>26</v>
      </c>
      <c r="G70" s="3">
        <v>126</v>
      </c>
      <c r="H70" s="3">
        <v>1</v>
      </c>
      <c r="I70" s="3">
        <v>125</v>
      </c>
      <c r="J70" s="3"/>
      <c r="K70" s="3"/>
    </row>
    <row r="71" spans="1:11" ht="13.5" customHeight="1">
      <c r="A71" s="4" t="s">
        <v>40</v>
      </c>
      <c r="B71" s="5" t="s">
        <v>47</v>
      </c>
      <c r="C71" s="4" t="s">
        <v>42</v>
      </c>
      <c r="D71" s="5"/>
      <c r="E71" s="3">
        <v>2012</v>
      </c>
      <c r="F71" s="3" t="s">
        <v>25</v>
      </c>
      <c r="G71" s="3">
        <v>1</v>
      </c>
      <c r="H71" s="3">
        <v>0</v>
      </c>
      <c r="I71" s="3">
        <v>1</v>
      </c>
      <c r="J71" s="3">
        <v>1</v>
      </c>
      <c r="K71" s="3">
        <v>0</v>
      </c>
    </row>
    <row r="72" spans="1:11" ht="13.5" customHeight="1">
      <c r="A72" s="4" t="s">
        <v>40</v>
      </c>
      <c r="B72" s="5" t="s">
        <v>47</v>
      </c>
      <c r="C72" s="4" t="s">
        <v>42</v>
      </c>
      <c r="D72" s="5"/>
      <c r="E72" s="3">
        <v>2012</v>
      </c>
      <c r="F72" s="3" t="s">
        <v>26</v>
      </c>
      <c r="G72" s="3">
        <v>23</v>
      </c>
      <c r="H72" s="3">
        <v>0</v>
      </c>
      <c r="I72" s="3">
        <v>23</v>
      </c>
      <c r="J72" s="3">
        <v>23</v>
      </c>
      <c r="K72" s="3">
        <v>0</v>
      </c>
    </row>
    <row r="73" spans="1:11" ht="13.5" customHeight="1">
      <c r="A73" s="4" t="s">
        <v>40</v>
      </c>
      <c r="B73" s="5" t="s">
        <v>47</v>
      </c>
      <c r="C73" s="4" t="s">
        <v>42</v>
      </c>
      <c r="D73" s="5"/>
      <c r="E73" s="3">
        <v>2013</v>
      </c>
      <c r="F73" s="3" t="s">
        <v>25</v>
      </c>
      <c r="G73" s="3">
        <v>0</v>
      </c>
      <c r="H73" s="3">
        <v>0</v>
      </c>
      <c r="I73" s="3">
        <v>0</v>
      </c>
      <c r="J73" s="3">
        <v>0</v>
      </c>
      <c r="K73" s="3">
        <v>0</v>
      </c>
    </row>
    <row r="74" spans="1:11" ht="13.5" customHeight="1">
      <c r="A74" s="4" t="s">
        <v>40</v>
      </c>
      <c r="B74" s="5" t="s">
        <v>47</v>
      </c>
      <c r="C74" s="4" t="s">
        <v>42</v>
      </c>
      <c r="D74" s="5"/>
      <c r="E74" s="3">
        <v>2013</v>
      </c>
      <c r="F74" s="3" t="s">
        <v>26</v>
      </c>
      <c r="G74" s="3">
        <v>32</v>
      </c>
      <c r="H74" s="3">
        <v>1</v>
      </c>
      <c r="I74" s="3">
        <v>31</v>
      </c>
      <c r="J74" s="3">
        <v>31</v>
      </c>
      <c r="K74" s="3">
        <v>0</v>
      </c>
    </row>
    <row r="75" spans="1:11" ht="13.5" customHeight="1">
      <c r="A75" s="4" t="s">
        <v>40</v>
      </c>
      <c r="B75" s="5" t="s">
        <v>47</v>
      </c>
      <c r="C75" s="4" t="s">
        <v>42</v>
      </c>
      <c r="D75" s="5"/>
      <c r="E75" s="3">
        <v>2014</v>
      </c>
      <c r="F75" s="3" t="s">
        <v>25</v>
      </c>
      <c r="G75" s="3">
        <v>1</v>
      </c>
      <c r="H75" s="3">
        <v>0</v>
      </c>
      <c r="I75" s="3">
        <v>1</v>
      </c>
      <c r="J75" s="3">
        <v>1</v>
      </c>
      <c r="K75" s="3">
        <v>0</v>
      </c>
    </row>
    <row r="76" spans="1:11" ht="13.5" customHeight="1">
      <c r="A76" s="4" t="s">
        <v>40</v>
      </c>
      <c r="B76" s="5" t="s">
        <v>47</v>
      </c>
      <c r="C76" s="4" t="s">
        <v>42</v>
      </c>
      <c r="D76" s="5"/>
      <c r="E76" s="3">
        <v>2014</v>
      </c>
      <c r="F76" s="3" t="s">
        <v>26</v>
      </c>
      <c r="G76" s="3">
        <v>42</v>
      </c>
      <c r="H76" s="3">
        <v>0</v>
      </c>
      <c r="I76" s="3">
        <v>42</v>
      </c>
      <c r="J76" s="3">
        <v>42</v>
      </c>
      <c r="K76" s="3">
        <v>0</v>
      </c>
    </row>
    <row r="77" spans="1:11" ht="13.5" customHeight="1">
      <c r="A77" s="4" t="s">
        <v>40</v>
      </c>
      <c r="B77" s="5" t="s">
        <v>48</v>
      </c>
      <c r="C77" s="4" t="s">
        <v>42</v>
      </c>
      <c r="D77" s="5"/>
      <c r="E77" s="3">
        <v>2012</v>
      </c>
      <c r="F77" s="3" t="s">
        <v>25</v>
      </c>
      <c r="G77" s="3">
        <v>0</v>
      </c>
      <c r="H77" s="3">
        <v>0</v>
      </c>
      <c r="I77" s="3">
        <v>0</v>
      </c>
      <c r="J77" s="3">
        <v>0</v>
      </c>
      <c r="K77" s="3">
        <v>0</v>
      </c>
    </row>
    <row r="78" spans="1:11" ht="13.5" customHeight="1">
      <c r="A78" s="4" t="s">
        <v>40</v>
      </c>
      <c r="B78" s="5" t="s">
        <v>48</v>
      </c>
      <c r="C78" s="4" t="s">
        <v>42</v>
      </c>
      <c r="D78" s="5"/>
      <c r="E78" s="3">
        <v>2012</v>
      </c>
      <c r="F78" s="3" t="s">
        <v>45</v>
      </c>
      <c r="G78" s="3">
        <v>0</v>
      </c>
      <c r="H78" s="3">
        <v>0</v>
      </c>
      <c r="I78" s="3">
        <v>0</v>
      </c>
      <c r="J78" s="3">
        <v>0</v>
      </c>
      <c r="K78" s="3">
        <v>0</v>
      </c>
    </row>
    <row r="79" spans="1:11" ht="13.5" customHeight="1">
      <c r="A79" s="4" t="s">
        <v>40</v>
      </c>
      <c r="B79" s="5" t="s">
        <v>48</v>
      </c>
      <c r="C79" s="4" t="s">
        <v>42</v>
      </c>
      <c r="D79" s="5"/>
      <c r="E79" s="3">
        <v>2012</v>
      </c>
      <c r="F79" s="3" t="s">
        <v>26</v>
      </c>
      <c r="G79" s="3">
        <v>9</v>
      </c>
      <c r="H79" s="3">
        <v>8</v>
      </c>
      <c r="I79" s="3">
        <v>1</v>
      </c>
      <c r="J79" s="3">
        <v>0</v>
      </c>
      <c r="K79" s="3">
        <v>1</v>
      </c>
    </row>
    <row r="80" spans="1:11" ht="13.5" customHeight="1">
      <c r="A80" s="4" t="s">
        <v>40</v>
      </c>
      <c r="B80" s="5" t="s">
        <v>48</v>
      </c>
      <c r="C80" s="4" t="s">
        <v>42</v>
      </c>
      <c r="D80" s="5"/>
      <c r="E80" s="3">
        <v>2013</v>
      </c>
      <c r="F80" s="3" t="s">
        <v>25</v>
      </c>
      <c r="G80" s="3">
        <v>1</v>
      </c>
      <c r="H80" s="3">
        <v>1</v>
      </c>
      <c r="I80" s="3">
        <v>0</v>
      </c>
      <c r="J80" s="3">
        <v>1</v>
      </c>
      <c r="K80" s="3">
        <v>0</v>
      </c>
    </row>
    <row r="81" spans="1:11" ht="13.5" customHeight="1">
      <c r="A81" s="4" t="s">
        <v>40</v>
      </c>
      <c r="B81" s="5" t="s">
        <v>48</v>
      </c>
      <c r="C81" s="4" t="s">
        <v>42</v>
      </c>
      <c r="D81" s="5"/>
      <c r="E81" s="3">
        <v>2013</v>
      </c>
      <c r="F81" s="3" t="s">
        <v>45</v>
      </c>
      <c r="G81" s="3">
        <v>2</v>
      </c>
      <c r="H81" s="3">
        <v>0</v>
      </c>
      <c r="I81" s="3">
        <v>2</v>
      </c>
      <c r="J81" s="3">
        <v>2</v>
      </c>
      <c r="K81" s="3">
        <v>0</v>
      </c>
    </row>
    <row r="82" spans="1:11" ht="13.5" customHeight="1">
      <c r="A82" s="4" t="s">
        <v>40</v>
      </c>
      <c r="B82" s="5" t="s">
        <v>48</v>
      </c>
      <c r="C82" s="4" t="s">
        <v>42</v>
      </c>
      <c r="D82" s="5"/>
      <c r="E82" s="3">
        <v>2013</v>
      </c>
      <c r="F82" s="3" t="s">
        <v>26</v>
      </c>
      <c r="G82" s="3">
        <v>8</v>
      </c>
      <c r="H82" s="3">
        <v>8</v>
      </c>
      <c r="I82" s="3">
        <v>0</v>
      </c>
      <c r="J82" s="3">
        <v>0</v>
      </c>
      <c r="K82" s="3">
        <v>0</v>
      </c>
    </row>
    <row r="83" spans="1:11" ht="13.5" customHeight="1">
      <c r="A83" s="4" t="s">
        <v>40</v>
      </c>
      <c r="B83" s="5" t="s">
        <v>48</v>
      </c>
      <c r="C83" s="4" t="s">
        <v>42</v>
      </c>
      <c r="D83" s="5"/>
      <c r="E83" s="3">
        <v>2014</v>
      </c>
      <c r="F83" s="3" t="s">
        <v>25</v>
      </c>
      <c r="G83" s="3">
        <v>0</v>
      </c>
      <c r="H83" s="3">
        <v>0</v>
      </c>
      <c r="I83" s="3">
        <v>0</v>
      </c>
      <c r="J83" s="3">
        <v>0</v>
      </c>
      <c r="K83" s="3">
        <v>0</v>
      </c>
    </row>
    <row r="84" spans="1:11" ht="13.5" customHeight="1">
      <c r="A84" s="4" t="s">
        <v>40</v>
      </c>
      <c r="B84" s="5" t="s">
        <v>48</v>
      </c>
      <c r="C84" s="4" t="s">
        <v>42</v>
      </c>
      <c r="D84" s="5"/>
      <c r="E84" s="3">
        <v>2014</v>
      </c>
      <c r="F84" s="3" t="s">
        <v>45</v>
      </c>
      <c r="G84" s="3">
        <v>2</v>
      </c>
      <c r="H84" s="3">
        <v>0</v>
      </c>
      <c r="I84" s="3">
        <v>2</v>
      </c>
      <c r="J84" s="3">
        <v>2</v>
      </c>
      <c r="K84" s="3">
        <v>0</v>
      </c>
    </row>
    <row r="85" spans="1:11" ht="13.5" customHeight="1">
      <c r="A85" s="4" t="s">
        <v>40</v>
      </c>
      <c r="B85" s="5" t="s">
        <v>48</v>
      </c>
      <c r="C85" s="4" t="s">
        <v>42</v>
      </c>
      <c r="D85" s="5"/>
      <c r="E85" s="3">
        <v>2014</v>
      </c>
      <c r="F85" s="3" t="s">
        <v>26</v>
      </c>
      <c r="G85" s="3">
        <v>9</v>
      </c>
      <c r="H85" s="3">
        <v>4</v>
      </c>
      <c r="I85" s="3">
        <v>5</v>
      </c>
      <c r="J85" s="3">
        <v>5</v>
      </c>
      <c r="K85" s="3">
        <v>0</v>
      </c>
    </row>
    <row r="86" spans="1:11" ht="13.5" customHeight="1">
      <c r="A86" s="4" t="s">
        <v>40</v>
      </c>
      <c r="B86" s="5" t="s">
        <v>50</v>
      </c>
      <c r="C86" s="4" t="s">
        <v>42</v>
      </c>
      <c r="D86" s="5"/>
      <c r="E86" s="3">
        <v>2012</v>
      </c>
      <c r="F86" s="3" t="s">
        <v>25</v>
      </c>
      <c r="G86" s="3"/>
      <c r="H86" s="3"/>
      <c r="I86" s="3"/>
      <c r="J86" s="3"/>
      <c r="K86" s="3"/>
    </row>
    <row r="87" spans="1:11" ht="13.5" customHeight="1">
      <c r="A87" s="4" t="s">
        <v>40</v>
      </c>
      <c r="B87" s="5" t="s">
        <v>50</v>
      </c>
      <c r="C87" s="4" t="s">
        <v>42</v>
      </c>
      <c r="D87" s="5"/>
      <c r="E87" s="3">
        <v>2012</v>
      </c>
      <c r="F87" s="3" t="s">
        <v>26</v>
      </c>
      <c r="G87" s="3">
        <v>80</v>
      </c>
      <c r="H87" s="3">
        <v>4</v>
      </c>
      <c r="I87" s="3">
        <v>76</v>
      </c>
      <c r="J87" s="3">
        <v>40</v>
      </c>
      <c r="K87" s="3">
        <v>36</v>
      </c>
    </row>
    <row r="88" spans="1:11" ht="13.5" customHeight="1">
      <c r="A88" s="4" t="s">
        <v>40</v>
      </c>
      <c r="B88" s="5" t="s">
        <v>50</v>
      </c>
      <c r="C88" s="4" t="s">
        <v>42</v>
      </c>
      <c r="D88" s="5"/>
      <c r="E88" s="3">
        <v>2013</v>
      </c>
      <c r="F88" s="3" t="s">
        <v>25</v>
      </c>
      <c r="G88" s="3">
        <v>2</v>
      </c>
      <c r="H88" s="3"/>
      <c r="I88" s="3">
        <v>2</v>
      </c>
      <c r="J88" s="3"/>
      <c r="K88" s="3"/>
    </row>
    <row r="89" spans="1:11" ht="13.5" customHeight="1">
      <c r="A89" s="4" t="s">
        <v>40</v>
      </c>
      <c r="B89" s="5" t="s">
        <v>50</v>
      </c>
      <c r="C89" s="4" t="s">
        <v>42</v>
      </c>
      <c r="D89" s="5"/>
      <c r="E89" s="3">
        <v>2013</v>
      </c>
      <c r="F89" s="3" t="s">
        <v>26</v>
      </c>
      <c r="G89" s="3">
        <v>123</v>
      </c>
      <c r="H89" s="3">
        <v>4</v>
      </c>
      <c r="I89" s="3">
        <v>119</v>
      </c>
      <c r="J89" s="3">
        <v>98</v>
      </c>
      <c r="K89" s="3">
        <v>21</v>
      </c>
    </row>
    <row r="90" spans="1:11" ht="13.5" customHeight="1">
      <c r="A90" s="4" t="s">
        <v>40</v>
      </c>
      <c r="B90" s="5" t="s">
        <v>50</v>
      </c>
      <c r="C90" s="4" t="s">
        <v>42</v>
      </c>
      <c r="D90" s="5"/>
      <c r="E90" s="3">
        <v>2014</v>
      </c>
      <c r="F90" s="3" t="s">
        <v>25</v>
      </c>
      <c r="G90" s="3">
        <v>4</v>
      </c>
      <c r="H90" s="3"/>
      <c r="I90" s="3">
        <v>4</v>
      </c>
      <c r="J90" s="3">
        <v>2</v>
      </c>
      <c r="K90" s="3"/>
    </row>
    <row r="91" spans="1:11" ht="13.5" customHeight="1">
      <c r="A91" s="4" t="s">
        <v>40</v>
      </c>
      <c r="B91" s="5" t="s">
        <v>50</v>
      </c>
      <c r="C91" s="4" t="s">
        <v>42</v>
      </c>
      <c r="D91" s="5"/>
      <c r="E91" s="3">
        <v>2014</v>
      </c>
      <c r="F91" s="3" t="s">
        <v>26</v>
      </c>
      <c r="G91" s="3">
        <v>196</v>
      </c>
      <c r="H91" s="3">
        <v>1</v>
      </c>
      <c r="I91" s="3">
        <v>195</v>
      </c>
      <c r="J91" s="3">
        <v>134</v>
      </c>
      <c r="K91" s="3">
        <v>34</v>
      </c>
    </row>
    <row r="92" spans="1:11" ht="13.5" customHeight="1">
      <c r="A92" s="4" t="s">
        <v>40</v>
      </c>
      <c r="B92" s="5" t="s">
        <v>52</v>
      </c>
      <c r="C92" s="4" t="s">
        <v>42</v>
      </c>
      <c r="D92" s="5"/>
      <c r="E92" s="3">
        <v>2012</v>
      </c>
      <c r="F92" s="3" t="s">
        <v>53</v>
      </c>
      <c r="G92" s="3">
        <v>142</v>
      </c>
      <c r="H92" s="3">
        <v>53</v>
      </c>
      <c r="I92" s="3">
        <v>89</v>
      </c>
      <c r="J92" s="3">
        <v>82</v>
      </c>
      <c r="K92" s="3">
        <v>7</v>
      </c>
    </row>
    <row r="93" spans="1:11" ht="13.5" customHeight="1">
      <c r="A93" s="4" t="s">
        <v>40</v>
      </c>
      <c r="B93" s="5" t="s">
        <v>52</v>
      </c>
      <c r="C93" s="4" t="s">
        <v>42</v>
      </c>
      <c r="D93" s="5"/>
      <c r="E93" s="3">
        <v>2013</v>
      </c>
      <c r="F93" s="3" t="s">
        <v>53</v>
      </c>
      <c r="G93" s="3">
        <v>154</v>
      </c>
      <c r="H93" s="3">
        <v>58</v>
      </c>
      <c r="I93" s="3">
        <v>96</v>
      </c>
      <c r="J93" s="3">
        <v>87</v>
      </c>
      <c r="K93" s="3">
        <v>9</v>
      </c>
    </row>
    <row r="94" spans="1:11" ht="13.5" customHeight="1">
      <c r="A94" s="4" t="s">
        <v>40</v>
      </c>
      <c r="B94" s="5" t="s">
        <v>52</v>
      </c>
      <c r="C94" s="4" t="s">
        <v>42</v>
      </c>
      <c r="D94" s="5"/>
      <c r="E94" s="3">
        <v>2014</v>
      </c>
      <c r="F94" s="3" t="s">
        <v>53</v>
      </c>
      <c r="G94" s="3">
        <v>151</v>
      </c>
      <c r="H94" s="3">
        <v>66</v>
      </c>
      <c r="I94" s="3">
        <v>85</v>
      </c>
      <c r="J94" s="3">
        <v>75</v>
      </c>
      <c r="K94" s="3">
        <v>10</v>
      </c>
    </row>
    <row r="95" spans="1:11" ht="13.5" customHeight="1">
      <c r="A95" s="4" t="s">
        <v>40</v>
      </c>
      <c r="B95" s="5" t="s">
        <v>54</v>
      </c>
      <c r="C95" s="4" t="s">
        <v>42</v>
      </c>
      <c r="D95" s="5"/>
      <c r="E95" s="3">
        <v>2012</v>
      </c>
      <c r="F95" s="3" t="s">
        <v>25</v>
      </c>
      <c r="G95" s="3">
        <v>3</v>
      </c>
      <c r="H95" s="3">
        <v>0</v>
      </c>
      <c r="I95" s="3">
        <v>3</v>
      </c>
      <c r="J95" s="3">
        <v>2</v>
      </c>
      <c r="K95" s="3">
        <v>1</v>
      </c>
    </row>
    <row r="96" spans="1:11" ht="13.5" customHeight="1">
      <c r="A96" s="4" t="s">
        <v>40</v>
      </c>
      <c r="B96" s="5" t="s">
        <v>54</v>
      </c>
      <c r="C96" s="4" t="s">
        <v>42</v>
      </c>
      <c r="D96" s="5"/>
      <c r="E96" s="3">
        <v>2012</v>
      </c>
      <c r="F96" s="3" t="s">
        <v>26</v>
      </c>
      <c r="G96" s="3">
        <v>31</v>
      </c>
      <c r="H96" s="3">
        <v>0</v>
      </c>
      <c r="I96" s="3">
        <v>31</v>
      </c>
      <c r="J96" s="3">
        <v>31</v>
      </c>
      <c r="K96" s="3">
        <v>0</v>
      </c>
    </row>
    <row r="97" spans="1:11" ht="13.5" customHeight="1">
      <c r="A97" s="4" t="s">
        <v>40</v>
      </c>
      <c r="B97" s="5" t="s">
        <v>54</v>
      </c>
      <c r="C97" s="4" t="s">
        <v>42</v>
      </c>
      <c r="D97" s="5"/>
      <c r="E97" s="3">
        <v>2013</v>
      </c>
      <c r="F97" s="3" t="s">
        <v>25</v>
      </c>
      <c r="G97" s="3">
        <v>1</v>
      </c>
      <c r="H97" s="3">
        <v>0</v>
      </c>
      <c r="I97" s="3">
        <v>1</v>
      </c>
      <c r="J97" s="3">
        <v>1</v>
      </c>
      <c r="K97" s="3">
        <v>0</v>
      </c>
    </row>
    <row r="98" spans="1:11" ht="13.5" customHeight="1">
      <c r="A98" s="4" t="s">
        <v>40</v>
      </c>
      <c r="B98" s="5" t="s">
        <v>54</v>
      </c>
      <c r="C98" s="4" t="s">
        <v>42</v>
      </c>
      <c r="D98" s="5"/>
      <c r="E98" s="3">
        <v>2013</v>
      </c>
      <c r="F98" s="3" t="s">
        <v>26</v>
      </c>
      <c r="G98" s="3">
        <v>76</v>
      </c>
      <c r="H98" s="3">
        <v>1</v>
      </c>
      <c r="I98" s="3">
        <v>75</v>
      </c>
      <c r="J98" s="3">
        <v>74</v>
      </c>
      <c r="K98" s="3">
        <v>1</v>
      </c>
    </row>
    <row r="99" spans="1:11" ht="13.5" customHeight="1">
      <c r="A99" s="4" t="s">
        <v>40</v>
      </c>
      <c r="B99" s="5" t="s">
        <v>54</v>
      </c>
      <c r="C99" s="4" t="s">
        <v>42</v>
      </c>
      <c r="D99" s="5"/>
      <c r="E99" s="3">
        <v>2014</v>
      </c>
      <c r="F99" s="3" t="s">
        <v>25</v>
      </c>
      <c r="G99" s="3">
        <v>0</v>
      </c>
      <c r="H99" s="3">
        <v>0</v>
      </c>
      <c r="I99" s="3">
        <v>0</v>
      </c>
      <c r="J99" s="3">
        <v>0</v>
      </c>
      <c r="K99" s="3">
        <v>0</v>
      </c>
    </row>
    <row r="100" spans="1:11" ht="13.5" customHeight="1">
      <c r="A100" s="4" t="s">
        <v>40</v>
      </c>
      <c r="B100" s="5" t="s">
        <v>54</v>
      </c>
      <c r="C100" s="4" t="s">
        <v>42</v>
      </c>
      <c r="D100" s="5"/>
      <c r="E100" s="3">
        <v>2014</v>
      </c>
      <c r="F100" s="3" t="s">
        <v>26</v>
      </c>
      <c r="G100" s="3">
        <v>15</v>
      </c>
      <c r="H100" s="3">
        <v>1</v>
      </c>
      <c r="I100" s="3">
        <v>14</v>
      </c>
      <c r="J100" s="3">
        <v>14</v>
      </c>
      <c r="K100" s="3">
        <v>0</v>
      </c>
    </row>
    <row r="101" spans="1:11" ht="13.5" customHeight="1">
      <c r="A101" s="4" t="s">
        <v>40</v>
      </c>
      <c r="B101" s="5" t="s">
        <v>56</v>
      </c>
      <c r="C101" s="4" t="s">
        <v>42</v>
      </c>
      <c r="D101" s="5"/>
      <c r="E101" s="3">
        <v>2013</v>
      </c>
      <c r="F101" s="3" t="s">
        <v>25</v>
      </c>
      <c r="G101" s="3">
        <v>6</v>
      </c>
      <c r="H101" s="3">
        <v>1</v>
      </c>
      <c r="I101" s="3">
        <v>5</v>
      </c>
      <c r="J101" s="3">
        <v>5</v>
      </c>
      <c r="K101" s="3">
        <v>0</v>
      </c>
    </row>
    <row r="102" spans="1:11" ht="13.5" customHeight="1">
      <c r="A102" s="4" t="s">
        <v>40</v>
      </c>
      <c r="B102" s="5" t="s">
        <v>56</v>
      </c>
      <c r="C102" s="4" t="s">
        <v>42</v>
      </c>
      <c r="D102" s="5"/>
      <c r="E102" s="3">
        <v>2013</v>
      </c>
      <c r="F102" s="3" t="s">
        <v>26</v>
      </c>
      <c r="G102" s="3">
        <v>59</v>
      </c>
      <c r="H102" s="3">
        <v>21</v>
      </c>
      <c r="I102" s="3">
        <v>28</v>
      </c>
      <c r="J102" s="3">
        <v>21</v>
      </c>
      <c r="K102" s="3">
        <v>7</v>
      </c>
    </row>
    <row r="103" spans="1:11" ht="13.5" customHeight="1">
      <c r="A103" s="4" t="s">
        <v>40</v>
      </c>
      <c r="B103" s="5" t="s">
        <v>56</v>
      </c>
      <c r="C103" s="4" t="s">
        <v>42</v>
      </c>
      <c r="D103" s="5"/>
      <c r="E103" s="3">
        <v>2014</v>
      </c>
      <c r="F103" s="3" t="s">
        <v>25</v>
      </c>
      <c r="G103" s="3">
        <v>8</v>
      </c>
      <c r="H103" s="3">
        <v>2</v>
      </c>
      <c r="I103" s="3">
        <v>1</v>
      </c>
      <c r="J103" s="3">
        <v>1</v>
      </c>
      <c r="K103" s="3">
        <v>0</v>
      </c>
    </row>
    <row r="104" spans="1:11" ht="13.5" customHeight="1">
      <c r="A104" s="4" t="s">
        <v>40</v>
      </c>
      <c r="B104" s="5" t="s">
        <v>56</v>
      </c>
      <c r="C104" s="4" t="s">
        <v>42</v>
      </c>
      <c r="D104" s="5"/>
      <c r="E104" s="3">
        <v>2014</v>
      </c>
      <c r="F104" s="3" t="s">
        <v>26</v>
      </c>
      <c r="G104" s="3">
        <v>75</v>
      </c>
      <c r="H104" s="3">
        <v>59</v>
      </c>
      <c r="I104" s="3">
        <v>22</v>
      </c>
      <c r="J104" s="3">
        <v>37</v>
      </c>
      <c r="K104" s="3">
        <v>0</v>
      </c>
    </row>
    <row r="105" spans="1:11" ht="13.5" customHeight="1">
      <c r="A105" s="4" t="s">
        <v>40</v>
      </c>
      <c r="B105" s="5" t="s">
        <v>57</v>
      </c>
      <c r="C105" s="4" t="s">
        <v>42</v>
      </c>
      <c r="D105" s="5"/>
      <c r="E105" s="3">
        <v>2012</v>
      </c>
      <c r="F105" s="3" t="s">
        <v>25</v>
      </c>
      <c r="G105" s="3">
        <v>19</v>
      </c>
      <c r="H105" s="3">
        <v>5</v>
      </c>
      <c r="I105" s="3">
        <v>14</v>
      </c>
      <c r="J105" s="3">
        <v>8</v>
      </c>
      <c r="K105" s="3">
        <v>6</v>
      </c>
    </row>
    <row r="106" spans="1:11" ht="13.5" customHeight="1">
      <c r="A106" s="4" t="s">
        <v>40</v>
      </c>
      <c r="B106" s="5" t="s">
        <v>57</v>
      </c>
      <c r="C106" s="4" t="s">
        <v>42</v>
      </c>
      <c r="D106" s="5"/>
      <c r="E106" s="3">
        <v>2012</v>
      </c>
      <c r="F106" s="3" t="s">
        <v>26</v>
      </c>
      <c r="G106" s="3">
        <v>113</v>
      </c>
      <c r="H106" s="3">
        <v>9</v>
      </c>
      <c r="I106" s="3">
        <v>69</v>
      </c>
      <c r="J106" s="3">
        <v>54</v>
      </c>
      <c r="K106" s="3">
        <v>15</v>
      </c>
    </row>
    <row r="107" spans="1:11" ht="13.5" customHeight="1">
      <c r="A107" s="4" t="s">
        <v>40</v>
      </c>
      <c r="B107" s="5" t="s">
        <v>57</v>
      </c>
      <c r="C107" s="4" t="s">
        <v>42</v>
      </c>
      <c r="D107" s="5"/>
      <c r="E107" s="3">
        <v>2013</v>
      </c>
      <c r="F107" s="3" t="s">
        <v>25</v>
      </c>
      <c r="G107" s="3">
        <v>22</v>
      </c>
      <c r="H107" s="3">
        <v>3</v>
      </c>
      <c r="I107" s="3">
        <v>12</v>
      </c>
      <c r="J107" s="3">
        <v>11</v>
      </c>
      <c r="K107" s="3">
        <v>1</v>
      </c>
    </row>
    <row r="108" spans="1:11" ht="13.5" customHeight="1">
      <c r="A108" s="4" t="s">
        <v>40</v>
      </c>
      <c r="B108" s="5" t="s">
        <v>57</v>
      </c>
      <c r="C108" s="4" t="s">
        <v>42</v>
      </c>
      <c r="D108" s="5"/>
      <c r="E108" s="3">
        <v>2013</v>
      </c>
      <c r="F108" s="3" t="s">
        <v>26</v>
      </c>
      <c r="G108" s="3">
        <v>117</v>
      </c>
      <c r="H108" s="3">
        <v>10</v>
      </c>
      <c r="I108" s="3">
        <v>75</v>
      </c>
      <c r="J108" s="3">
        <v>63</v>
      </c>
      <c r="K108" s="3">
        <v>12</v>
      </c>
    </row>
    <row r="109" spans="1:11" ht="13.5" customHeight="1">
      <c r="A109" s="4" t="s">
        <v>40</v>
      </c>
      <c r="B109" s="5" t="s">
        <v>57</v>
      </c>
      <c r="C109" s="4" t="s">
        <v>42</v>
      </c>
      <c r="D109" s="5"/>
      <c r="E109" s="3">
        <v>2014</v>
      </c>
      <c r="F109" s="3" t="s">
        <v>25</v>
      </c>
      <c r="G109" s="3">
        <v>26</v>
      </c>
      <c r="H109" s="3">
        <v>3</v>
      </c>
      <c r="I109" s="3">
        <v>14</v>
      </c>
      <c r="J109" s="3">
        <v>13</v>
      </c>
      <c r="K109" s="3">
        <v>1</v>
      </c>
    </row>
    <row r="110" spans="1:11" ht="13.5" customHeight="1">
      <c r="A110" s="4" t="s">
        <v>40</v>
      </c>
      <c r="B110" s="5" t="s">
        <v>57</v>
      </c>
      <c r="C110" s="4" t="s">
        <v>42</v>
      </c>
      <c r="D110" s="5"/>
      <c r="E110" s="3">
        <v>2014</v>
      </c>
      <c r="F110" s="3" t="s">
        <v>26</v>
      </c>
      <c r="G110" s="3">
        <v>116</v>
      </c>
      <c r="H110" s="3">
        <v>15</v>
      </c>
      <c r="I110" s="3">
        <v>62</v>
      </c>
      <c r="J110" s="3">
        <v>50</v>
      </c>
      <c r="K110" s="3">
        <v>12</v>
      </c>
    </row>
    <row r="111" spans="1:11" ht="13.5" customHeight="1">
      <c r="A111" s="4" t="s">
        <v>40</v>
      </c>
      <c r="B111" s="5" t="s">
        <v>59</v>
      </c>
      <c r="C111" s="4" t="s">
        <v>42</v>
      </c>
      <c r="D111" s="5"/>
      <c r="E111" s="3">
        <v>2012</v>
      </c>
      <c r="F111" s="9" t="s">
        <v>53</v>
      </c>
      <c r="G111" s="10">
        <v>833</v>
      </c>
      <c r="H111" s="10">
        <v>468</v>
      </c>
      <c r="I111" s="3">
        <v>365</v>
      </c>
      <c r="J111" s="3"/>
      <c r="K111" s="3"/>
    </row>
    <row r="112" spans="1:11" ht="13.5" customHeight="1">
      <c r="A112" s="4" t="s">
        <v>40</v>
      </c>
      <c r="B112" s="5" t="s">
        <v>59</v>
      </c>
      <c r="C112" s="4" t="s">
        <v>42</v>
      </c>
      <c r="D112" s="5"/>
      <c r="E112" s="3">
        <v>2013</v>
      </c>
      <c r="F112" s="11" t="s">
        <v>53</v>
      </c>
      <c r="G112" s="10">
        <v>837</v>
      </c>
      <c r="H112" s="3">
        <v>429</v>
      </c>
      <c r="I112" s="3">
        <v>408</v>
      </c>
      <c r="J112" s="3"/>
      <c r="K112" s="3"/>
    </row>
    <row r="113" spans="1:11" ht="13.5" customHeight="1">
      <c r="A113" s="4" t="s">
        <v>40</v>
      </c>
      <c r="B113" s="5" t="s">
        <v>59</v>
      </c>
      <c r="C113" s="4" t="s">
        <v>42</v>
      </c>
      <c r="D113" s="5"/>
      <c r="E113" s="3">
        <v>2014</v>
      </c>
      <c r="F113" s="3" t="s">
        <v>53</v>
      </c>
      <c r="G113" s="10">
        <v>872</v>
      </c>
      <c r="H113" s="3">
        <v>486</v>
      </c>
      <c r="I113" s="3">
        <v>386</v>
      </c>
      <c r="J113" s="3"/>
      <c r="K113" s="3"/>
    </row>
    <row r="114" spans="1:11" ht="13.5" customHeight="1">
      <c r="A114" s="4" t="s">
        <v>40</v>
      </c>
      <c r="B114" s="5" t="s">
        <v>60</v>
      </c>
      <c r="C114" s="4" t="s">
        <v>42</v>
      </c>
      <c r="D114" s="5"/>
      <c r="E114" s="3">
        <v>2012</v>
      </c>
      <c r="F114" s="3" t="s">
        <v>25</v>
      </c>
      <c r="G114" s="3">
        <v>6</v>
      </c>
      <c r="H114" s="3"/>
      <c r="I114" s="3"/>
      <c r="J114" s="3"/>
      <c r="K114" s="3"/>
    </row>
    <row r="115" spans="1:11" ht="13.5" customHeight="1">
      <c r="A115" s="4" t="s">
        <v>40</v>
      </c>
      <c r="B115" s="5" t="s">
        <v>60</v>
      </c>
      <c r="C115" s="4" t="s">
        <v>42</v>
      </c>
      <c r="D115" s="5"/>
      <c r="E115" s="3">
        <v>2012</v>
      </c>
      <c r="F115" s="3" t="s">
        <v>26</v>
      </c>
      <c r="G115" s="3">
        <v>64</v>
      </c>
      <c r="H115" s="3"/>
      <c r="I115" s="3"/>
      <c r="J115" s="3"/>
      <c r="K115" s="3"/>
    </row>
    <row r="116" spans="1:11" ht="13.5" customHeight="1">
      <c r="A116" s="4" t="s">
        <v>40</v>
      </c>
      <c r="B116" s="5" t="s">
        <v>60</v>
      </c>
      <c r="C116" s="4" t="s">
        <v>42</v>
      </c>
      <c r="D116" s="5"/>
      <c r="E116" s="3">
        <v>2013</v>
      </c>
      <c r="F116" s="3" t="s">
        <v>25</v>
      </c>
      <c r="G116" s="3">
        <v>15</v>
      </c>
      <c r="H116" s="3"/>
      <c r="I116" s="3"/>
      <c r="J116" s="3"/>
      <c r="K116" s="3"/>
    </row>
    <row r="117" spans="1:11" ht="13.5" customHeight="1">
      <c r="A117" s="4" t="s">
        <v>40</v>
      </c>
      <c r="B117" s="5" t="s">
        <v>60</v>
      </c>
      <c r="C117" s="4" t="s">
        <v>42</v>
      </c>
      <c r="D117" s="5"/>
      <c r="E117" s="3">
        <v>2013</v>
      </c>
      <c r="F117" s="3" t="s">
        <v>26</v>
      </c>
      <c r="G117" s="3">
        <v>105</v>
      </c>
      <c r="H117" s="3"/>
      <c r="I117" s="3"/>
      <c r="J117" s="3"/>
      <c r="K117" s="3"/>
    </row>
    <row r="118" spans="1:11" ht="13.5" customHeight="1">
      <c r="A118" s="4" t="s">
        <v>40</v>
      </c>
      <c r="B118" s="5" t="s">
        <v>60</v>
      </c>
      <c r="C118" s="4" t="s">
        <v>42</v>
      </c>
      <c r="D118" s="5"/>
      <c r="E118" s="3">
        <v>2014</v>
      </c>
      <c r="F118" s="3" t="s">
        <v>25</v>
      </c>
      <c r="G118" s="3">
        <v>23</v>
      </c>
      <c r="H118" s="3"/>
      <c r="I118" s="3"/>
      <c r="J118" s="3"/>
      <c r="K118" s="3"/>
    </row>
    <row r="119" spans="1:11" ht="13.5" customHeight="1">
      <c r="A119" s="4" t="s">
        <v>40</v>
      </c>
      <c r="B119" s="5" t="s">
        <v>60</v>
      </c>
      <c r="C119" s="4" t="s">
        <v>42</v>
      </c>
      <c r="D119" s="5"/>
      <c r="E119" s="3">
        <v>2014</v>
      </c>
      <c r="F119" s="3" t="s">
        <v>26</v>
      </c>
      <c r="G119" s="3">
        <v>160</v>
      </c>
      <c r="H119" s="3"/>
      <c r="I119" s="3"/>
      <c r="J119" s="3"/>
      <c r="K119" s="3"/>
    </row>
    <row r="120" spans="1:11" ht="13.5" customHeight="1">
      <c r="A120" s="4" t="s">
        <v>40</v>
      </c>
      <c r="B120" s="5" t="s">
        <v>61</v>
      </c>
      <c r="C120" s="4" t="s">
        <v>42</v>
      </c>
      <c r="D120" s="5"/>
      <c r="E120" s="3">
        <v>2012</v>
      </c>
      <c r="F120" s="3" t="s">
        <v>25</v>
      </c>
      <c r="G120" s="3">
        <v>2</v>
      </c>
      <c r="H120" s="3">
        <v>0</v>
      </c>
      <c r="I120" s="3">
        <v>2</v>
      </c>
      <c r="J120" s="3">
        <v>1</v>
      </c>
      <c r="K120" s="3">
        <v>1</v>
      </c>
    </row>
    <row r="121" spans="1:11" ht="13.5" customHeight="1">
      <c r="A121" s="4" t="s">
        <v>40</v>
      </c>
      <c r="B121" s="5" t="s">
        <v>61</v>
      </c>
      <c r="C121" s="4" t="s">
        <v>42</v>
      </c>
      <c r="D121" s="5"/>
      <c r="E121" s="3">
        <v>2012</v>
      </c>
      <c r="F121" s="3" t="s">
        <v>26</v>
      </c>
      <c r="G121" s="3">
        <v>7</v>
      </c>
      <c r="H121" s="3">
        <v>0</v>
      </c>
      <c r="I121" s="3">
        <v>7</v>
      </c>
      <c r="J121" s="3">
        <v>3</v>
      </c>
      <c r="K121" s="3">
        <v>4</v>
      </c>
    </row>
    <row r="122" spans="1:11" ht="13.5" customHeight="1">
      <c r="A122" s="4" t="s">
        <v>40</v>
      </c>
      <c r="B122" s="5" t="s">
        <v>61</v>
      </c>
      <c r="C122" s="4" t="s">
        <v>42</v>
      </c>
      <c r="D122" s="5"/>
      <c r="E122" s="3">
        <v>2013</v>
      </c>
      <c r="F122" s="3" t="s">
        <v>25</v>
      </c>
      <c r="G122" s="3">
        <v>1</v>
      </c>
      <c r="H122" s="3">
        <v>0</v>
      </c>
      <c r="I122" s="3">
        <v>1</v>
      </c>
      <c r="J122" s="3">
        <v>1</v>
      </c>
      <c r="K122" s="3">
        <v>0</v>
      </c>
    </row>
    <row r="123" spans="1:11" ht="13.5" customHeight="1">
      <c r="A123" s="4" t="s">
        <v>40</v>
      </c>
      <c r="B123" s="5" t="s">
        <v>61</v>
      </c>
      <c r="C123" s="4" t="s">
        <v>42</v>
      </c>
      <c r="D123" s="5"/>
      <c r="E123" s="3">
        <v>2013</v>
      </c>
      <c r="F123" s="3" t="s">
        <v>26</v>
      </c>
      <c r="G123" s="3">
        <v>7</v>
      </c>
      <c r="H123" s="3">
        <v>0</v>
      </c>
      <c r="I123" s="3">
        <v>7</v>
      </c>
      <c r="J123" s="3">
        <v>5</v>
      </c>
      <c r="K123" s="3">
        <v>2</v>
      </c>
    </row>
    <row r="124" spans="1:11" ht="13.5" customHeight="1">
      <c r="A124" s="4" t="s">
        <v>40</v>
      </c>
      <c r="B124" s="5" t="s">
        <v>61</v>
      </c>
      <c r="C124" s="4" t="s">
        <v>42</v>
      </c>
      <c r="D124" s="5"/>
      <c r="E124" s="3">
        <v>2014</v>
      </c>
      <c r="F124" s="3" t="s">
        <v>25</v>
      </c>
      <c r="G124" s="3">
        <v>0</v>
      </c>
      <c r="H124" s="3">
        <v>0</v>
      </c>
      <c r="I124" s="3">
        <v>0</v>
      </c>
      <c r="J124" s="3">
        <v>0</v>
      </c>
      <c r="K124" s="3">
        <v>0</v>
      </c>
    </row>
    <row r="125" spans="1:11" ht="13.5" customHeight="1">
      <c r="A125" s="4" t="s">
        <v>40</v>
      </c>
      <c r="B125" s="5" t="s">
        <v>61</v>
      </c>
      <c r="C125" s="4" t="s">
        <v>42</v>
      </c>
      <c r="D125" s="5"/>
      <c r="E125" s="3">
        <v>2014</v>
      </c>
      <c r="F125" s="3" t="s">
        <v>26</v>
      </c>
      <c r="G125" s="3">
        <v>3</v>
      </c>
      <c r="H125" s="3">
        <v>3</v>
      </c>
      <c r="I125" s="3">
        <v>3</v>
      </c>
      <c r="J125" s="3">
        <v>3</v>
      </c>
      <c r="K125" s="3">
        <v>0</v>
      </c>
    </row>
    <row r="126" spans="1:11" ht="13.5" customHeight="1">
      <c r="A126" s="4" t="s">
        <v>40</v>
      </c>
      <c r="B126" s="5" t="s">
        <v>63</v>
      </c>
      <c r="C126" s="4" t="s">
        <v>42</v>
      </c>
      <c r="D126" s="5"/>
      <c r="E126" s="3">
        <v>2014</v>
      </c>
      <c r="F126" s="3" t="s">
        <v>25</v>
      </c>
      <c r="G126" s="3">
        <v>34</v>
      </c>
      <c r="H126" s="3">
        <v>0</v>
      </c>
      <c r="I126" s="3">
        <v>34</v>
      </c>
      <c r="J126" s="3">
        <v>24</v>
      </c>
      <c r="K126" s="3">
        <v>10</v>
      </c>
    </row>
    <row r="127" spans="1:11" ht="13.5" customHeight="1">
      <c r="A127" s="4" t="s">
        <v>40</v>
      </c>
      <c r="B127" s="5" t="s">
        <v>63</v>
      </c>
      <c r="C127" s="4" t="s">
        <v>42</v>
      </c>
      <c r="D127" s="5"/>
      <c r="E127" s="3">
        <v>2014</v>
      </c>
      <c r="F127" s="3" t="s">
        <v>26</v>
      </c>
      <c r="G127" s="3">
        <v>156</v>
      </c>
      <c r="H127" s="3">
        <v>0</v>
      </c>
      <c r="I127" s="3">
        <v>156</v>
      </c>
      <c r="J127" s="3">
        <v>105</v>
      </c>
      <c r="K127" s="3">
        <v>51</v>
      </c>
    </row>
    <row r="128" spans="1:11" ht="13.5" customHeight="1">
      <c r="A128" s="4" t="s">
        <v>40</v>
      </c>
      <c r="B128" s="5" t="s">
        <v>64</v>
      </c>
      <c r="C128" s="4" t="s">
        <v>42</v>
      </c>
      <c r="D128" s="5"/>
      <c r="E128" s="3">
        <v>2012</v>
      </c>
      <c r="F128" s="3" t="s">
        <v>25</v>
      </c>
      <c r="G128" s="3">
        <v>5</v>
      </c>
      <c r="H128" s="3">
        <v>0</v>
      </c>
      <c r="I128" s="3">
        <v>5</v>
      </c>
      <c r="J128" s="3">
        <v>2</v>
      </c>
      <c r="K128" s="3">
        <v>3</v>
      </c>
    </row>
    <row r="129" spans="1:11" ht="13.5" customHeight="1">
      <c r="A129" s="4" t="s">
        <v>40</v>
      </c>
      <c r="B129" s="5" t="s">
        <v>64</v>
      </c>
      <c r="C129" s="4" t="s">
        <v>42</v>
      </c>
      <c r="D129" s="5"/>
      <c r="E129" s="3">
        <v>2012</v>
      </c>
      <c r="F129" s="3" t="s">
        <v>26</v>
      </c>
      <c r="G129" s="3">
        <v>115</v>
      </c>
      <c r="H129" s="3">
        <v>5</v>
      </c>
      <c r="I129" s="3">
        <v>110</v>
      </c>
      <c r="J129" s="3">
        <v>95</v>
      </c>
      <c r="K129" s="3">
        <v>15</v>
      </c>
    </row>
    <row r="130" spans="1:11" ht="13.5" customHeight="1">
      <c r="A130" s="4" t="s">
        <v>40</v>
      </c>
      <c r="B130" s="5" t="s">
        <v>64</v>
      </c>
      <c r="C130" s="4" t="s">
        <v>42</v>
      </c>
      <c r="D130" s="5"/>
      <c r="E130" s="3">
        <v>2013</v>
      </c>
      <c r="F130" s="3" t="s">
        <v>25</v>
      </c>
      <c r="G130" s="3">
        <v>2</v>
      </c>
      <c r="H130" s="3">
        <v>0</v>
      </c>
      <c r="I130" s="3">
        <v>2</v>
      </c>
      <c r="J130" s="3">
        <v>0</v>
      </c>
      <c r="K130" s="3">
        <v>2</v>
      </c>
    </row>
    <row r="131" spans="1:11" ht="13.5" customHeight="1">
      <c r="A131" s="4" t="s">
        <v>40</v>
      </c>
      <c r="B131" s="5" t="s">
        <v>64</v>
      </c>
      <c r="C131" s="4" t="s">
        <v>42</v>
      </c>
      <c r="D131" s="5"/>
      <c r="E131" s="3">
        <v>2013</v>
      </c>
      <c r="F131" s="3" t="s">
        <v>26</v>
      </c>
      <c r="G131" s="3">
        <v>74</v>
      </c>
      <c r="H131" s="3">
        <v>4</v>
      </c>
      <c r="I131" s="3">
        <v>70</v>
      </c>
      <c r="J131" s="3">
        <v>56</v>
      </c>
      <c r="K131" s="3">
        <v>14</v>
      </c>
    </row>
    <row r="132" spans="1:11" ht="13.5" customHeight="1">
      <c r="A132" s="4" t="s">
        <v>40</v>
      </c>
      <c r="B132" s="5" t="s">
        <v>64</v>
      </c>
      <c r="C132" s="4" t="s">
        <v>42</v>
      </c>
      <c r="D132" s="5"/>
      <c r="E132" s="3">
        <v>2014</v>
      </c>
      <c r="F132" s="3" t="s">
        <v>25</v>
      </c>
      <c r="G132" s="3">
        <v>3</v>
      </c>
      <c r="H132" s="3">
        <v>0</v>
      </c>
      <c r="I132" s="3">
        <v>3</v>
      </c>
      <c r="J132" s="3">
        <v>1</v>
      </c>
      <c r="K132" s="3">
        <v>2</v>
      </c>
    </row>
    <row r="133" spans="1:11" ht="13.5" customHeight="1">
      <c r="A133" s="4" t="s">
        <v>40</v>
      </c>
      <c r="B133" s="5" t="s">
        <v>64</v>
      </c>
      <c r="C133" s="4" t="s">
        <v>42</v>
      </c>
      <c r="D133" s="5"/>
      <c r="E133" s="3">
        <v>2014</v>
      </c>
      <c r="F133" s="3" t="s">
        <v>26</v>
      </c>
      <c r="G133" s="3">
        <v>80</v>
      </c>
      <c r="H133" s="3">
        <v>2</v>
      </c>
      <c r="I133" s="3">
        <v>78</v>
      </c>
      <c r="J133" s="3">
        <v>67</v>
      </c>
      <c r="K133" s="3">
        <v>11</v>
      </c>
    </row>
    <row r="134" spans="1:11" ht="13.5" customHeight="1">
      <c r="A134" s="4" t="s">
        <v>40</v>
      </c>
      <c r="B134" s="5" t="s">
        <v>65</v>
      </c>
      <c r="C134" s="4" t="s">
        <v>42</v>
      </c>
      <c r="D134" s="5"/>
      <c r="E134" s="3">
        <v>2012</v>
      </c>
      <c r="F134" s="3" t="s">
        <v>25</v>
      </c>
      <c r="G134" s="3">
        <v>2</v>
      </c>
      <c r="H134" s="3">
        <v>2</v>
      </c>
      <c r="I134" s="3">
        <v>0</v>
      </c>
      <c r="J134" s="3">
        <v>0</v>
      </c>
      <c r="K134" s="3">
        <v>0</v>
      </c>
    </row>
    <row r="135" spans="1:11" ht="13.5" customHeight="1">
      <c r="A135" s="4" t="s">
        <v>40</v>
      </c>
      <c r="B135" s="5" t="s">
        <v>65</v>
      </c>
      <c r="C135" s="4" t="s">
        <v>42</v>
      </c>
      <c r="D135" s="5"/>
      <c r="E135" s="3">
        <v>2012</v>
      </c>
      <c r="F135" s="3" t="s">
        <v>45</v>
      </c>
      <c r="G135" s="3">
        <v>0</v>
      </c>
      <c r="H135" s="3">
        <v>0</v>
      </c>
      <c r="I135" s="3">
        <v>0</v>
      </c>
      <c r="J135" s="3">
        <v>0</v>
      </c>
      <c r="K135" s="3">
        <v>0</v>
      </c>
    </row>
    <row r="136" spans="1:11" ht="13.5" customHeight="1">
      <c r="A136" s="4" t="s">
        <v>40</v>
      </c>
      <c r="B136" s="5" t="s">
        <v>65</v>
      </c>
      <c r="C136" s="4" t="s">
        <v>42</v>
      </c>
      <c r="D136" s="5"/>
      <c r="E136" s="3">
        <v>2012</v>
      </c>
      <c r="F136" s="3" t="s">
        <v>26</v>
      </c>
      <c r="G136" s="3">
        <v>42</v>
      </c>
      <c r="H136" s="3">
        <v>3</v>
      </c>
      <c r="I136" s="3">
        <v>39</v>
      </c>
      <c r="J136" s="3">
        <v>33</v>
      </c>
      <c r="K136" s="3">
        <v>6</v>
      </c>
    </row>
    <row r="137" spans="1:11" ht="13.5" customHeight="1">
      <c r="A137" s="4" t="s">
        <v>40</v>
      </c>
      <c r="B137" s="5" t="s">
        <v>65</v>
      </c>
      <c r="C137" s="4" t="s">
        <v>42</v>
      </c>
      <c r="D137" s="5"/>
      <c r="E137" s="3">
        <v>2013</v>
      </c>
      <c r="F137" s="3" t="s">
        <v>25</v>
      </c>
      <c r="G137" s="3">
        <v>0</v>
      </c>
      <c r="H137" s="3">
        <v>0</v>
      </c>
      <c r="I137" s="3">
        <v>0</v>
      </c>
      <c r="J137" s="3">
        <v>0</v>
      </c>
      <c r="K137" s="3">
        <v>0</v>
      </c>
    </row>
    <row r="138" spans="1:11" ht="13.5" customHeight="1">
      <c r="A138" s="4" t="s">
        <v>40</v>
      </c>
      <c r="B138" s="5" t="s">
        <v>65</v>
      </c>
      <c r="C138" s="4" t="s">
        <v>42</v>
      </c>
      <c r="D138" s="5"/>
      <c r="E138" s="3">
        <v>2013</v>
      </c>
      <c r="F138" s="3" t="s">
        <v>45</v>
      </c>
      <c r="G138" s="3">
        <v>0</v>
      </c>
      <c r="H138" s="3">
        <v>0</v>
      </c>
      <c r="I138" s="3">
        <v>0</v>
      </c>
      <c r="J138" s="3">
        <v>0</v>
      </c>
      <c r="K138" s="3">
        <v>0</v>
      </c>
    </row>
    <row r="139" spans="1:11" ht="13.5" customHeight="1">
      <c r="A139" s="4" t="s">
        <v>40</v>
      </c>
      <c r="B139" s="5" t="s">
        <v>65</v>
      </c>
      <c r="C139" s="4" t="s">
        <v>42</v>
      </c>
      <c r="D139" s="5"/>
      <c r="E139" s="3">
        <v>2013</v>
      </c>
      <c r="F139" s="3" t="s">
        <v>26</v>
      </c>
      <c r="G139" s="3">
        <v>22</v>
      </c>
      <c r="H139" s="3">
        <v>1</v>
      </c>
      <c r="I139" s="3">
        <v>21</v>
      </c>
      <c r="J139" s="3">
        <v>19</v>
      </c>
      <c r="K139" s="3">
        <v>2</v>
      </c>
    </row>
    <row r="140" spans="1:11" ht="13.5" customHeight="1">
      <c r="A140" s="4" t="s">
        <v>40</v>
      </c>
      <c r="B140" s="5" t="s">
        <v>65</v>
      </c>
      <c r="C140" s="4" t="s">
        <v>42</v>
      </c>
      <c r="D140" s="5"/>
      <c r="E140" s="3">
        <v>2014</v>
      </c>
      <c r="F140" s="3" t="s">
        <v>25</v>
      </c>
      <c r="G140" s="3">
        <v>0</v>
      </c>
      <c r="H140" s="3">
        <v>0</v>
      </c>
      <c r="I140" s="3">
        <v>0</v>
      </c>
      <c r="J140" s="3">
        <v>0</v>
      </c>
      <c r="K140" s="3">
        <v>0</v>
      </c>
    </row>
    <row r="141" spans="1:11" ht="13.5" customHeight="1">
      <c r="A141" s="4" t="s">
        <v>40</v>
      </c>
      <c r="B141" s="5" t="s">
        <v>65</v>
      </c>
      <c r="C141" s="4" t="s">
        <v>42</v>
      </c>
      <c r="D141" s="5"/>
      <c r="E141" s="3">
        <v>2014</v>
      </c>
      <c r="F141" s="3" t="s">
        <v>45</v>
      </c>
      <c r="G141" s="3">
        <v>0</v>
      </c>
      <c r="H141" s="3">
        <v>0</v>
      </c>
      <c r="I141" s="3">
        <v>0</v>
      </c>
      <c r="J141" s="3">
        <v>0</v>
      </c>
      <c r="K141" s="3">
        <v>0</v>
      </c>
    </row>
    <row r="142" spans="1:11" ht="13.5" customHeight="1">
      <c r="A142" s="4" t="s">
        <v>40</v>
      </c>
      <c r="B142" s="5" t="s">
        <v>65</v>
      </c>
      <c r="C142" s="4" t="s">
        <v>42</v>
      </c>
      <c r="D142" s="5"/>
      <c r="E142" s="3">
        <v>2014</v>
      </c>
      <c r="F142" s="3" t="s">
        <v>26</v>
      </c>
      <c r="G142" s="3">
        <v>23</v>
      </c>
      <c r="H142" s="3">
        <v>0</v>
      </c>
      <c r="I142" s="3">
        <v>23</v>
      </c>
      <c r="J142" s="3">
        <v>21</v>
      </c>
      <c r="K142" s="3">
        <v>2</v>
      </c>
    </row>
    <row r="143" spans="1:11" ht="13.5" customHeight="1">
      <c r="A143" s="4" t="s">
        <v>40</v>
      </c>
      <c r="B143" s="5" t="s">
        <v>66</v>
      </c>
      <c r="C143" s="4" t="s">
        <v>42</v>
      </c>
      <c r="D143" s="5"/>
      <c r="E143" s="3">
        <v>2012</v>
      </c>
      <c r="F143" s="3" t="s">
        <v>25</v>
      </c>
      <c r="G143" s="3">
        <v>8</v>
      </c>
      <c r="H143" s="3">
        <v>0</v>
      </c>
      <c r="I143" s="3">
        <v>8</v>
      </c>
      <c r="J143" s="3">
        <v>6</v>
      </c>
      <c r="K143" s="3">
        <v>2</v>
      </c>
    </row>
    <row r="144" spans="1:11" ht="13.5" customHeight="1">
      <c r="A144" s="4" t="s">
        <v>40</v>
      </c>
      <c r="B144" s="5" t="s">
        <v>66</v>
      </c>
      <c r="C144" s="4" t="s">
        <v>42</v>
      </c>
      <c r="D144" s="5"/>
      <c r="E144" s="3">
        <v>2012</v>
      </c>
      <c r="F144" s="3" t="s">
        <v>26</v>
      </c>
      <c r="G144" s="3">
        <v>20</v>
      </c>
      <c r="H144" s="3">
        <v>1</v>
      </c>
      <c r="I144" s="3">
        <v>19</v>
      </c>
      <c r="J144" s="3">
        <v>18</v>
      </c>
      <c r="K144" s="3">
        <v>1</v>
      </c>
    </row>
    <row r="145" spans="1:11" ht="13.5" customHeight="1">
      <c r="A145" s="4" t="s">
        <v>40</v>
      </c>
      <c r="B145" s="5" t="s">
        <v>66</v>
      </c>
      <c r="C145" s="4" t="s">
        <v>42</v>
      </c>
      <c r="D145" s="5"/>
      <c r="E145" s="3">
        <v>2013</v>
      </c>
      <c r="F145" s="3" t="s">
        <v>25</v>
      </c>
      <c r="G145" s="3">
        <v>1</v>
      </c>
      <c r="H145" s="3">
        <v>0</v>
      </c>
      <c r="I145" s="3">
        <v>1</v>
      </c>
      <c r="J145" s="3">
        <v>1</v>
      </c>
      <c r="K145" s="3">
        <v>0</v>
      </c>
    </row>
    <row r="146" spans="1:11" ht="13.5" customHeight="1">
      <c r="A146" s="4" t="s">
        <v>40</v>
      </c>
      <c r="B146" s="5" t="s">
        <v>66</v>
      </c>
      <c r="C146" s="4" t="s">
        <v>42</v>
      </c>
      <c r="D146" s="5"/>
      <c r="E146" s="3">
        <v>2013</v>
      </c>
      <c r="F146" s="3" t="s">
        <v>26</v>
      </c>
      <c r="G146" s="3">
        <v>24</v>
      </c>
      <c r="H146" s="3">
        <v>1</v>
      </c>
      <c r="I146" s="3">
        <v>23</v>
      </c>
      <c r="J146" s="3">
        <v>22</v>
      </c>
      <c r="K146" s="3">
        <v>1</v>
      </c>
    </row>
    <row r="147" spans="1:11" ht="13.5" customHeight="1">
      <c r="A147" s="4" t="s">
        <v>40</v>
      </c>
      <c r="B147" s="5" t="s">
        <v>66</v>
      </c>
      <c r="C147" s="4" t="s">
        <v>42</v>
      </c>
      <c r="D147" s="5"/>
      <c r="E147" s="3">
        <v>2014</v>
      </c>
      <c r="F147" s="3" t="s">
        <v>25</v>
      </c>
      <c r="G147" s="3">
        <v>1</v>
      </c>
      <c r="H147" s="3">
        <v>0</v>
      </c>
      <c r="I147" s="3">
        <v>1</v>
      </c>
      <c r="J147" s="3">
        <v>0</v>
      </c>
      <c r="K147" s="3">
        <v>1</v>
      </c>
    </row>
    <row r="148" spans="1:11" ht="13.5" customHeight="1">
      <c r="A148" s="4" t="s">
        <v>40</v>
      </c>
      <c r="B148" s="5" t="s">
        <v>66</v>
      </c>
      <c r="C148" s="4" t="s">
        <v>42</v>
      </c>
      <c r="D148" s="5"/>
      <c r="E148" s="3">
        <v>2014</v>
      </c>
      <c r="F148" s="3" t="s">
        <v>26</v>
      </c>
      <c r="G148" s="3">
        <v>15</v>
      </c>
      <c r="H148" s="3">
        <v>0</v>
      </c>
      <c r="I148" s="3">
        <v>0</v>
      </c>
      <c r="J148" s="3">
        <v>15</v>
      </c>
      <c r="K148" s="3">
        <v>0</v>
      </c>
    </row>
    <row r="149" spans="1:11" ht="13.5" customHeight="1">
      <c r="A149" s="4" t="s">
        <v>40</v>
      </c>
      <c r="B149" s="5" t="s">
        <v>67</v>
      </c>
      <c r="C149" s="4" t="s">
        <v>42</v>
      </c>
      <c r="D149" s="5"/>
      <c r="E149" s="3">
        <v>2012</v>
      </c>
      <c r="F149" s="3" t="s">
        <v>25</v>
      </c>
      <c r="G149" s="3">
        <v>0</v>
      </c>
      <c r="H149" s="3">
        <v>0</v>
      </c>
      <c r="I149" s="3">
        <v>0</v>
      </c>
      <c r="J149" s="3">
        <v>0</v>
      </c>
      <c r="K149" s="3">
        <v>0</v>
      </c>
    </row>
    <row r="150" spans="1:11" ht="13.5" customHeight="1">
      <c r="A150" s="4" t="s">
        <v>40</v>
      </c>
      <c r="B150" s="5" t="s">
        <v>67</v>
      </c>
      <c r="C150" s="4" t="s">
        <v>42</v>
      </c>
      <c r="D150" s="5"/>
      <c r="E150" s="3">
        <v>2012</v>
      </c>
      <c r="F150" s="3" t="s">
        <v>26</v>
      </c>
      <c r="G150" s="3">
        <v>1</v>
      </c>
      <c r="H150" s="3">
        <v>0</v>
      </c>
      <c r="I150" s="3">
        <v>1</v>
      </c>
      <c r="J150" s="3">
        <v>1</v>
      </c>
      <c r="K150" s="3">
        <v>0</v>
      </c>
    </row>
    <row r="151" spans="1:11" ht="13.5" customHeight="1">
      <c r="A151" s="4" t="s">
        <v>40</v>
      </c>
      <c r="B151" s="5" t="s">
        <v>67</v>
      </c>
      <c r="C151" s="4" t="s">
        <v>42</v>
      </c>
      <c r="D151" s="5"/>
      <c r="E151" s="3">
        <v>2013</v>
      </c>
      <c r="F151" s="3" t="s">
        <v>25</v>
      </c>
      <c r="G151" s="3">
        <v>3</v>
      </c>
      <c r="H151" s="3">
        <v>1</v>
      </c>
      <c r="I151" s="3">
        <v>2</v>
      </c>
      <c r="J151" s="3">
        <v>2</v>
      </c>
      <c r="K151" s="3">
        <v>1</v>
      </c>
    </row>
    <row r="152" spans="1:11" ht="13.5" customHeight="1">
      <c r="A152" s="4" t="s">
        <v>40</v>
      </c>
      <c r="B152" s="5" t="s">
        <v>67</v>
      </c>
      <c r="C152" s="4" t="s">
        <v>42</v>
      </c>
      <c r="D152" s="5"/>
      <c r="E152" s="3">
        <v>2013</v>
      </c>
      <c r="F152" s="3" t="s">
        <v>26</v>
      </c>
      <c r="G152" s="3">
        <v>4</v>
      </c>
      <c r="H152" s="3">
        <v>1</v>
      </c>
      <c r="I152" s="3">
        <v>3</v>
      </c>
      <c r="J152" s="3">
        <v>3</v>
      </c>
      <c r="K152" s="3">
        <v>1</v>
      </c>
    </row>
    <row r="153" spans="1:11" ht="13.5" customHeight="1">
      <c r="A153" s="4" t="s">
        <v>40</v>
      </c>
      <c r="B153" s="5" t="s">
        <v>67</v>
      </c>
      <c r="C153" s="4" t="s">
        <v>42</v>
      </c>
      <c r="D153" s="5"/>
      <c r="E153" s="3">
        <v>2014</v>
      </c>
      <c r="F153" s="3" t="s">
        <v>25</v>
      </c>
      <c r="G153" s="3">
        <v>0</v>
      </c>
      <c r="H153" s="3">
        <v>0</v>
      </c>
      <c r="I153" s="3">
        <v>0</v>
      </c>
      <c r="J153" s="3">
        <v>0</v>
      </c>
      <c r="K153" s="3">
        <v>0</v>
      </c>
    </row>
    <row r="154" spans="1:11" ht="13.5" customHeight="1">
      <c r="A154" s="4" t="s">
        <v>40</v>
      </c>
      <c r="B154" s="5" t="s">
        <v>67</v>
      </c>
      <c r="C154" s="4" t="s">
        <v>42</v>
      </c>
      <c r="D154" s="5"/>
      <c r="E154" s="3">
        <v>2014</v>
      </c>
      <c r="F154" s="3" t="s">
        <v>26</v>
      </c>
      <c r="G154" s="3">
        <v>0</v>
      </c>
      <c r="H154" s="3">
        <v>0</v>
      </c>
      <c r="I154" s="3">
        <v>0</v>
      </c>
      <c r="J154" s="3">
        <v>0</v>
      </c>
      <c r="K154" s="3">
        <v>0</v>
      </c>
    </row>
    <row r="155" spans="1:11" ht="13.5" customHeight="1">
      <c r="A155" s="4" t="s">
        <v>40</v>
      </c>
      <c r="B155" s="5" t="s">
        <v>69</v>
      </c>
      <c r="C155" s="4" t="s">
        <v>42</v>
      </c>
      <c r="D155" s="5"/>
      <c r="E155" s="3">
        <v>2012</v>
      </c>
      <c r="F155" s="3" t="s">
        <v>25</v>
      </c>
      <c r="G155" s="3">
        <v>1</v>
      </c>
      <c r="H155" s="3"/>
      <c r="I155" s="3">
        <v>1</v>
      </c>
      <c r="J155" s="3">
        <v>1</v>
      </c>
      <c r="K155" s="3">
        <v>0</v>
      </c>
    </row>
    <row r="156" spans="1:11" ht="13.5" customHeight="1">
      <c r="A156" s="4" t="s">
        <v>40</v>
      </c>
      <c r="B156" s="5" t="s">
        <v>69</v>
      </c>
      <c r="C156" s="4" t="s">
        <v>42</v>
      </c>
      <c r="D156" s="5"/>
      <c r="E156" s="3">
        <v>2012</v>
      </c>
      <c r="F156" s="3" t="s">
        <v>26</v>
      </c>
      <c r="G156" s="3">
        <v>22</v>
      </c>
      <c r="H156" s="3"/>
      <c r="I156" s="3">
        <v>22</v>
      </c>
      <c r="J156" s="3">
        <v>21</v>
      </c>
      <c r="K156" s="3">
        <v>1</v>
      </c>
    </row>
    <row r="157" spans="1:11" ht="13.5" customHeight="1">
      <c r="A157" s="4" t="s">
        <v>40</v>
      </c>
      <c r="B157" s="5" t="s">
        <v>70</v>
      </c>
      <c r="C157" s="4" t="s">
        <v>42</v>
      </c>
      <c r="D157" s="5"/>
      <c r="E157" s="3">
        <v>2012</v>
      </c>
      <c r="F157" s="3" t="s">
        <v>25</v>
      </c>
      <c r="G157" s="3">
        <v>7</v>
      </c>
      <c r="H157" s="3">
        <v>1</v>
      </c>
      <c r="I157" s="3">
        <v>6</v>
      </c>
      <c r="J157" s="3">
        <v>5</v>
      </c>
      <c r="K157" s="3">
        <v>1</v>
      </c>
    </row>
    <row r="158" spans="1:11" ht="13.5" customHeight="1">
      <c r="A158" s="4" t="s">
        <v>40</v>
      </c>
      <c r="B158" s="5" t="s">
        <v>70</v>
      </c>
      <c r="C158" s="4" t="s">
        <v>42</v>
      </c>
      <c r="D158" s="5"/>
      <c r="E158" s="3">
        <v>2012</v>
      </c>
      <c r="F158" s="3" t="s">
        <v>26</v>
      </c>
      <c r="G158" s="3">
        <v>27</v>
      </c>
      <c r="H158" s="3">
        <v>8</v>
      </c>
      <c r="I158" s="3">
        <v>19</v>
      </c>
      <c r="J158" s="3">
        <v>11</v>
      </c>
      <c r="K158" s="3">
        <v>8</v>
      </c>
    </row>
    <row r="159" spans="1:11" ht="13.5" customHeight="1">
      <c r="A159" s="4" t="s">
        <v>40</v>
      </c>
      <c r="B159" s="5" t="s">
        <v>70</v>
      </c>
      <c r="C159" s="4" t="s">
        <v>42</v>
      </c>
      <c r="D159" s="5"/>
      <c r="E159" s="3">
        <v>2013</v>
      </c>
      <c r="F159" s="3" t="s">
        <v>25</v>
      </c>
      <c r="G159" s="3">
        <v>13</v>
      </c>
      <c r="H159" s="3">
        <v>2</v>
      </c>
      <c r="I159" s="3">
        <v>11</v>
      </c>
      <c r="J159" s="3">
        <v>8</v>
      </c>
      <c r="K159" s="3">
        <v>3</v>
      </c>
    </row>
    <row r="160" spans="1:11" ht="13.5" customHeight="1">
      <c r="A160" s="4" t="s">
        <v>40</v>
      </c>
      <c r="B160" s="5" t="s">
        <v>70</v>
      </c>
      <c r="C160" s="4" t="s">
        <v>42</v>
      </c>
      <c r="D160" s="5"/>
      <c r="E160" s="3">
        <v>2013</v>
      </c>
      <c r="F160" s="3" t="s">
        <v>26</v>
      </c>
      <c r="G160" s="3">
        <v>27</v>
      </c>
      <c r="H160" s="3">
        <v>3</v>
      </c>
      <c r="I160" s="3">
        <v>24</v>
      </c>
      <c r="J160" s="3">
        <v>16</v>
      </c>
      <c r="K160" s="3">
        <v>8</v>
      </c>
    </row>
    <row r="161" spans="1:11" ht="13.5" customHeight="1">
      <c r="A161" s="4" t="s">
        <v>40</v>
      </c>
      <c r="B161" s="5" t="s">
        <v>70</v>
      </c>
      <c r="C161" s="4" t="s">
        <v>42</v>
      </c>
      <c r="D161" s="5"/>
      <c r="E161" s="3">
        <v>2014</v>
      </c>
      <c r="F161" s="3" t="s">
        <v>25</v>
      </c>
      <c r="G161" s="3">
        <v>4</v>
      </c>
      <c r="H161" s="3">
        <v>0</v>
      </c>
      <c r="I161" s="3">
        <v>4</v>
      </c>
      <c r="J161" s="3">
        <v>0</v>
      </c>
      <c r="K161" s="3">
        <v>4</v>
      </c>
    </row>
    <row r="162" spans="1:11" ht="13.5" customHeight="1">
      <c r="A162" s="4" t="s">
        <v>40</v>
      </c>
      <c r="B162" s="5" t="s">
        <v>70</v>
      </c>
      <c r="C162" s="4" t="s">
        <v>42</v>
      </c>
      <c r="D162" s="5"/>
      <c r="E162" s="3">
        <v>2014</v>
      </c>
      <c r="F162" s="3" t="s">
        <v>26</v>
      </c>
      <c r="G162" s="3">
        <v>44</v>
      </c>
      <c r="H162" s="3">
        <v>4</v>
      </c>
      <c r="I162" s="3">
        <v>0</v>
      </c>
      <c r="J162" s="3">
        <v>37</v>
      </c>
      <c r="K162" s="3">
        <v>3</v>
      </c>
    </row>
    <row r="163" spans="1:11" ht="13.5" customHeight="1">
      <c r="A163" s="4" t="s">
        <v>40</v>
      </c>
      <c r="B163" s="5" t="s">
        <v>72</v>
      </c>
      <c r="C163" s="4" t="s">
        <v>42</v>
      </c>
      <c r="D163" s="5"/>
      <c r="E163" s="3">
        <v>2012</v>
      </c>
      <c r="F163" s="3" t="s">
        <v>25</v>
      </c>
      <c r="G163" s="3">
        <v>71</v>
      </c>
      <c r="H163" s="3">
        <v>0</v>
      </c>
      <c r="I163" s="3">
        <v>71</v>
      </c>
      <c r="J163" s="3">
        <v>39</v>
      </c>
      <c r="K163" s="3">
        <v>32</v>
      </c>
    </row>
    <row r="164" spans="1:11" ht="13.5" customHeight="1">
      <c r="A164" s="4" t="s">
        <v>40</v>
      </c>
      <c r="B164" s="5" t="s">
        <v>72</v>
      </c>
      <c r="C164" s="4" t="s">
        <v>42</v>
      </c>
      <c r="D164" s="5"/>
      <c r="E164" s="3">
        <v>2013</v>
      </c>
      <c r="F164" s="3" t="s">
        <v>25</v>
      </c>
      <c r="G164" s="3">
        <v>48</v>
      </c>
      <c r="H164" s="3">
        <v>0</v>
      </c>
      <c r="I164" s="3">
        <v>48</v>
      </c>
      <c r="J164" s="3">
        <v>27</v>
      </c>
      <c r="K164" s="3">
        <v>21</v>
      </c>
    </row>
    <row r="165" spans="1:11" ht="13.5" customHeight="1">
      <c r="A165" s="4" t="s">
        <v>40</v>
      </c>
      <c r="B165" s="5" t="s">
        <v>72</v>
      </c>
      <c r="C165" s="4" t="s">
        <v>42</v>
      </c>
      <c r="D165" s="5"/>
      <c r="E165" s="3">
        <v>2014</v>
      </c>
      <c r="F165" s="3" t="s">
        <v>25</v>
      </c>
      <c r="G165" s="3">
        <v>35</v>
      </c>
      <c r="H165" s="3">
        <v>0</v>
      </c>
      <c r="I165" s="3">
        <v>35</v>
      </c>
      <c r="J165" s="3">
        <v>23</v>
      </c>
      <c r="K165" s="3">
        <v>12</v>
      </c>
    </row>
    <row r="166" spans="1:11" ht="13.5" customHeight="1">
      <c r="A166" s="4" t="s">
        <v>40</v>
      </c>
      <c r="B166" s="5" t="s">
        <v>73</v>
      </c>
      <c r="C166" s="4" t="s">
        <v>42</v>
      </c>
      <c r="D166" s="5" t="s">
        <v>34</v>
      </c>
      <c r="E166" s="3">
        <v>2012</v>
      </c>
      <c r="F166" s="3" t="s">
        <v>74</v>
      </c>
      <c r="G166" s="3">
        <v>264</v>
      </c>
      <c r="H166" s="3">
        <v>90</v>
      </c>
      <c r="I166" s="3"/>
      <c r="J166" s="3"/>
      <c r="K166" s="3">
        <v>9</v>
      </c>
    </row>
    <row r="167" spans="1:11" ht="13.5" customHeight="1">
      <c r="A167" s="4" t="s">
        <v>40</v>
      </c>
      <c r="B167" s="5" t="s">
        <v>73</v>
      </c>
      <c r="C167" s="4" t="s">
        <v>42</v>
      </c>
      <c r="D167" s="5" t="s">
        <v>34</v>
      </c>
      <c r="E167" s="3">
        <v>2013</v>
      </c>
      <c r="F167" s="3" t="s">
        <v>74</v>
      </c>
      <c r="G167" s="3">
        <v>216</v>
      </c>
      <c r="H167" s="3">
        <v>31</v>
      </c>
      <c r="I167" s="3"/>
      <c r="J167" s="3"/>
      <c r="K167" s="3">
        <v>1</v>
      </c>
    </row>
    <row r="168" spans="1:11" ht="13.5" customHeight="1">
      <c r="A168" s="4" t="s">
        <v>40</v>
      </c>
      <c r="B168" s="5" t="s">
        <v>73</v>
      </c>
      <c r="C168" s="4" t="s">
        <v>42</v>
      </c>
      <c r="D168" s="5" t="s">
        <v>34</v>
      </c>
      <c r="E168" s="3">
        <v>2014</v>
      </c>
      <c r="F168" s="3" t="s">
        <v>74</v>
      </c>
      <c r="G168" s="3">
        <v>196</v>
      </c>
      <c r="H168" s="3">
        <v>24</v>
      </c>
      <c r="I168" s="3"/>
      <c r="J168" s="3"/>
      <c r="K168" s="3">
        <v>5</v>
      </c>
    </row>
    <row r="169" spans="1:11" ht="13.5" customHeight="1">
      <c r="A169" s="4" t="s">
        <v>40</v>
      </c>
      <c r="B169" s="5" t="s">
        <v>76</v>
      </c>
      <c r="C169" s="4" t="s">
        <v>42</v>
      </c>
      <c r="D169" s="5"/>
      <c r="E169" s="3">
        <v>2012</v>
      </c>
      <c r="F169" s="3" t="s">
        <v>53</v>
      </c>
      <c r="G169" s="3">
        <v>0</v>
      </c>
      <c r="H169" s="3">
        <v>0</v>
      </c>
      <c r="I169" s="3">
        <v>0</v>
      </c>
      <c r="J169" s="3">
        <v>0</v>
      </c>
      <c r="K169" s="3">
        <v>0</v>
      </c>
    </row>
    <row r="170" spans="1:11" ht="13.5" customHeight="1">
      <c r="A170" s="4" t="s">
        <v>40</v>
      </c>
      <c r="B170" s="5" t="s">
        <v>76</v>
      </c>
      <c r="C170" s="4" t="s">
        <v>42</v>
      </c>
      <c r="D170" s="5"/>
      <c r="E170" s="3">
        <v>2013</v>
      </c>
      <c r="F170" s="3" t="s">
        <v>53</v>
      </c>
      <c r="G170" s="3">
        <v>0</v>
      </c>
      <c r="H170" s="3">
        <v>0</v>
      </c>
      <c r="I170" s="3">
        <v>0</v>
      </c>
      <c r="J170" s="3">
        <v>0</v>
      </c>
      <c r="K170" s="3">
        <v>0</v>
      </c>
    </row>
    <row r="171" spans="1:11" ht="13.5" customHeight="1">
      <c r="A171" s="4" t="s">
        <v>40</v>
      </c>
      <c r="B171" s="5" t="s">
        <v>76</v>
      </c>
      <c r="C171" s="4" t="s">
        <v>42</v>
      </c>
      <c r="D171" s="5"/>
      <c r="E171" s="3">
        <v>2014</v>
      </c>
      <c r="F171" s="3" t="s">
        <v>53</v>
      </c>
      <c r="G171" s="3">
        <v>0</v>
      </c>
      <c r="H171" s="3">
        <v>0</v>
      </c>
      <c r="I171" s="3">
        <v>0</v>
      </c>
      <c r="J171" s="3">
        <v>0</v>
      </c>
      <c r="K171" s="3">
        <v>0</v>
      </c>
    </row>
    <row r="172" spans="1:11" ht="13.5" customHeight="1">
      <c r="A172" s="4" t="s">
        <v>40</v>
      </c>
      <c r="B172" s="5" t="s">
        <v>77</v>
      </c>
      <c r="C172" s="4" t="s">
        <v>42</v>
      </c>
      <c r="D172" s="5"/>
      <c r="E172" s="3">
        <v>2012</v>
      </c>
      <c r="F172" s="3" t="s">
        <v>25</v>
      </c>
      <c r="G172" s="3">
        <v>6</v>
      </c>
      <c r="H172" s="3">
        <v>0</v>
      </c>
      <c r="I172" s="3">
        <v>6</v>
      </c>
      <c r="J172" s="3">
        <v>5</v>
      </c>
      <c r="K172" s="3">
        <v>1</v>
      </c>
    </row>
    <row r="173" spans="1:11" ht="13.5" customHeight="1">
      <c r="A173" s="4" t="s">
        <v>40</v>
      </c>
      <c r="B173" s="5" t="s">
        <v>77</v>
      </c>
      <c r="C173" s="4" t="s">
        <v>42</v>
      </c>
      <c r="D173" s="5"/>
      <c r="E173" s="3">
        <v>2012</v>
      </c>
      <c r="F173" s="3" t="s">
        <v>26</v>
      </c>
      <c r="G173" s="3">
        <v>116</v>
      </c>
      <c r="H173" s="3">
        <v>0</v>
      </c>
      <c r="I173" s="3">
        <v>104</v>
      </c>
      <c r="J173" s="3">
        <v>50</v>
      </c>
      <c r="K173" s="3">
        <v>54</v>
      </c>
    </row>
    <row r="174" spans="1:11" ht="13.5" customHeight="1">
      <c r="A174" s="4" t="s">
        <v>40</v>
      </c>
      <c r="B174" s="5" t="s">
        <v>77</v>
      </c>
      <c r="C174" s="4" t="s">
        <v>42</v>
      </c>
      <c r="D174" s="5"/>
      <c r="E174" s="3">
        <v>2013</v>
      </c>
      <c r="F174" s="3" t="s">
        <v>25</v>
      </c>
      <c r="G174" s="3">
        <v>4</v>
      </c>
      <c r="H174" s="3">
        <v>0</v>
      </c>
      <c r="I174" s="3">
        <v>4</v>
      </c>
      <c r="J174" s="3">
        <v>2</v>
      </c>
      <c r="K174" s="3">
        <v>2</v>
      </c>
    </row>
    <row r="175" spans="1:11" ht="13.5" customHeight="1">
      <c r="A175" s="4" t="s">
        <v>40</v>
      </c>
      <c r="B175" s="5" t="s">
        <v>77</v>
      </c>
      <c r="C175" s="4" t="s">
        <v>42</v>
      </c>
      <c r="D175" s="5"/>
      <c r="E175" s="3">
        <v>2013</v>
      </c>
      <c r="F175" s="3" t="s">
        <v>26</v>
      </c>
      <c r="G175" s="3">
        <v>102</v>
      </c>
      <c r="H175" s="3">
        <v>0</v>
      </c>
      <c r="I175" s="3">
        <v>96</v>
      </c>
      <c r="J175" s="3">
        <v>47</v>
      </c>
      <c r="K175" s="3">
        <v>49</v>
      </c>
    </row>
    <row r="176" spans="1:11" ht="13.5" customHeight="1">
      <c r="A176" s="4" t="s">
        <v>40</v>
      </c>
      <c r="B176" s="5" t="s">
        <v>77</v>
      </c>
      <c r="C176" s="4" t="s">
        <v>42</v>
      </c>
      <c r="D176" s="5"/>
      <c r="E176" s="3">
        <v>2014</v>
      </c>
      <c r="F176" s="3" t="s">
        <v>25</v>
      </c>
      <c r="G176" s="3">
        <v>3</v>
      </c>
      <c r="H176" s="3">
        <v>0</v>
      </c>
      <c r="I176" s="3">
        <v>3</v>
      </c>
      <c r="J176" s="3">
        <v>0</v>
      </c>
      <c r="K176" s="3">
        <v>3</v>
      </c>
    </row>
    <row r="177" spans="1:11" ht="13.5" customHeight="1">
      <c r="A177" s="4" t="s">
        <v>40</v>
      </c>
      <c r="B177" s="5" t="s">
        <v>77</v>
      </c>
      <c r="C177" s="4" t="s">
        <v>42</v>
      </c>
      <c r="D177" s="5"/>
      <c r="E177" s="3">
        <v>2014</v>
      </c>
      <c r="F177" s="3" t="s">
        <v>26</v>
      </c>
      <c r="G177" s="3">
        <v>48</v>
      </c>
      <c r="H177" s="3">
        <v>0</v>
      </c>
      <c r="I177" s="3">
        <v>47</v>
      </c>
      <c r="J177" s="3">
        <v>31</v>
      </c>
      <c r="K177" s="3">
        <v>16</v>
      </c>
    </row>
    <row r="178" spans="1:11" ht="13.5" customHeight="1">
      <c r="A178" s="4" t="s">
        <v>40</v>
      </c>
      <c r="B178" s="5" t="s">
        <v>78</v>
      </c>
      <c r="C178" s="4" t="s">
        <v>42</v>
      </c>
      <c r="D178" s="5"/>
      <c r="E178" s="3">
        <v>2012</v>
      </c>
      <c r="F178" s="3" t="s">
        <v>25</v>
      </c>
      <c r="G178" s="3">
        <v>6</v>
      </c>
      <c r="H178" s="3">
        <v>0</v>
      </c>
      <c r="I178" s="3">
        <v>6</v>
      </c>
      <c r="J178" s="3">
        <v>5</v>
      </c>
      <c r="K178" s="3">
        <v>1</v>
      </c>
    </row>
    <row r="179" spans="1:11" ht="13.5" customHeight="1">
      <c r="A179" s="4" t="s">
        <v>40</v>
      </c>
      <c r="B179" s="5" t="s">
        <v>78</v>
      </c>
      <c r="C179" s="4" t="s">
        <v>42</v>
      </c>
      <c r="D179" s="5"/>
      <c r="E179" s="3">
        <v>2012</v>
      </c>
      <c r="F179" s="3" t="s">
        <v>26</v>
      </c>
      <c r="G179" s="3">
        <v>36</v>
      </c>
      <c r="H179" s="3">
        <v>0</v>
      </c>
      <c r="I179" s="3">
        <v>36</v>
      </c>
      <c r="J179" s="3">
        <v>29</v>
      </c>
      <c r="K179" s="3">
        <v>7</v>
      </c>
    </row>
    <row r="180" spans="1:11" ht="13.5" customHeight="1">
      <c r="A180" s="4" t="s">
        <v>40</v>
      </c>
      <c r="B180" s="5" t="s">
        <v>78</v>
      </c>
      <c r="C180" s="4" t="s">
        <v>42</v>
      </c>
      <c r="D180" s="5"/>
      <c r="E180" s="3">
        <v>2013</v>
      </c>
      <c r="F180" s="3" t="s">
        <v>25</v>
      </c>
      <c r="G180" s="3">
        <v>4</v>
      </c>
      <c r="H180" s="3">
        <v>0</v>
      </c>
      <c r="I180" s="3">
        <v>4</v>
      </c>
      <c r="J180" s="3">
        <v>4</v>
      </c>
      <c r="K180" s="3">
        <v>0</v>
      </c>
    </row>
    <row r="181" spans="1:11" ht="13.5" customHeight="1">
      <c r="A181" s="4" t="s">
        <v>40</v>
      </c>
      <c r="B181" s="5" t="s">
        <v>78</v>
      </c>
      <c r="C181" s="4" t="s">
        <v>42</v>
      </c>
      <c r="D181" s="5"/>
      <c r="E181" s="3">
        <v>2013</v>
      </c>
      <c r="F181" s="3" t="s">
        <v>26</v>
      </c>
      <c r="G181" s="3">
        <v>17</v>
      </c>
      <c r="H181" s="3">
        <v>0</v>
      </c>
      <c r="I181" s="3">
        <v>17</v>
      </c>
      <c r="J181" s="3">
        <v>16</v>
      </c>
      <c r="K181" s="3">
        <v>1</v>
      </c>
    </row>
    <row r="182" spans="1:11" ht="13.5" customHeight="1">
      <c r="A182" s="4" t="s">
        <v>40</v>
      </c>
      <c r="B182" s="5" t="s">
        <v>78</v>
      </c>
      <c r="C182" s="4" t="s">
        <v>42</v>
      </c>
      <c r="D182" s="5"/>
      <c r="E182" s="3">
        <v>2014</v>
      </c>
      <c r="F182" s="3" t="s">
        <v>25</v>
      </c>
      <c r="G182" s="3">
        <v>7</v>
      </c>
      <c r="H182" s="3">
        <v>0</v>
      </c>
      <c r="I182" s="3">
        <v>7</v>
      </c>
      <c r="J182" s="3">
        <v>7</v>
      </c>
      <c r="K182" s="3">
        <v>0</v>
      </c>
    </row>
    <row r="183" spans="1:11" ht="13.5" customHeight="1">
      <c r="A183" s="4" t="s">
        <v>40</v>
      </c>
      <c r="B183" s="5" t="s">
        <v>78</v>
      </c>
      <c r="C183" s="4" t="s">
        <v>42</v>
      </c>
      <c r="D183" s="5"/>
      <c r="E183" s="3">
        <v>2014</v>
      </c>
      <c r="F183" s="3" t="s">
        <v>26</v>
      </c>
      <c r="G183" s="3">
        <v>35</v>
      </c>
      <c r="H183" s="3">
        <v>0</v>
      </c>
      <c r="I183" s="3">
        <v>35</v>
      </c>
      <c r="J183" s="3">
        <v>30</v>
      </c>
      <c r="K183" s="3">
        <v>5</v>
      </c>
    </row>
    <row r="184" spans="1:11" ht="13.5" customHeight="1">
      <c r="A184" s="4" t="s">
        <v>40</v>
      </c>
      <c r="B184" s="5" t="s">
        <v>80</v>
      </c>
      <c r="C184" s="4" t="s">
        <v>42</v>
      </c>
      <c r="D184" s="5"/>
      <c r="E184" s="3">
        <v>2012</v>
      </c>
      <c r="F184" s="3" t="s">
        <v>25</v>
      </c>
      <c r="G184" s="3">
        <v>1</v>
      </c>
      <c r="H184" s="3">
        <v>0</v>
      </c>
      <c r="I184" s="3">
        <v>5</v>
      </c>
      <c r="J184" s="3">
        <v>1</v>
      </c>
      <c r="K184" s="3">
        <v>4</v>
      </c>
    </row>
    <row r="185" spans="1:11" ht="13.5" customHeight="1">
      <c r="A185" s="4" t="s">
        <v>40</v>
      </c>
      <c r="B185" s="5" t="s">
        <v>80</v>
      </c>
      <c r="C185" s="4" t="s">
        <v>42</v>
      </c>
      <c r="D185" s="5"/>
      <c r="E185" s="3">
        <v>2012</v>
      </c>
      <c r="F185" s="3" t="s">
        <v>26</v>
      </c>
      <c r="G185" s="3">
        <v>153</v>
      </c>
      <c r="H185" s="3">
        <v>19</v>
      </c>
      <c r="I185" s="3">
        <v>134</v>
      </c>
      <c r="J185" s="3">
        <v>106</v>
      </c>
      <c r="K185" s="3">
        <v>28</v>
      </c>
    </row>
    <row r="186" spans="1:11" ht="13.5" customHeight="1">
      <c r="A186" s="4" t="s">
        <v>40</v>
      </c>
      <c r="B186" s="5" t="s">
        <v>80</v>
      </c>
      <c r="C186" s="4" t="s">
        <v>42</v>
      </c>
      <c r="D186" s="5"/>
      <c r="E186" s="3">
        <v>2013</v>
      </c>
      <c r="F186" s="3" t="s">
        <v>25</v>
      </c>
      <c r="G186" s="3">
        <v>3</v>
      </c>
      <c r="H186" s="3">
        <v>1</v>
      </c>
      <c r="I186" s="3">
        <v>2</v>
      </c>
      <c r="J186" s="3">
        <v>2</v>
      </c>
      <c r="K186" s="3">
        <v>0</v>
      </c>
    </row>
    <row r="187" spans="1:11" ht="13.5" customHeight="1">
      <c r="A187" s="4" t="s">
        <v>40</v>
      </c>
      <c r="B187" s="5" t="s">
        <v>80</v>
      </c>
      <c r="C187" s="4" t="s">
        <v>42</v>
      </c>
      <c r="D187" s="5"/>
      <c r="E187" s="3">
        <v>2013</v>
      </c>
      <c r="F187" s="3" t="s">
        <v>26</v>
      </c>
      <c r="G187" s="3">
        <v>143</v>
      </c>
      <c r="H187" s="3">
        <v>28</v>
      </c>
      <c r="I187" s="3">
        <v>115</v>
      </c>
      <c r="J187" s="3">
        <v>91</v>
      </c>
      <c r="K187" s="3">
        <v>24</v>
      </c>
    </row>
    <row r="188" spans="1:11" ht="13.5" customHeight="1">
      <c r="A188" s="4" t="s">
        <v>40</v>
      </c>
      <c r="B188" s="5" t="s">
        <v>80</v>
      </c>
      <c r="C188" s="4" t="s">
        <v>42</v>
      </c>
      <c r="D188" s="5"/>
      <c r="E188" s="3">
        <v>2014</v>
      </c>
      <c r="F188" s="3" t="s">
        <v>25</v>
      </c>
      <c r="G188" s="3">
        <v>1</v>
      </c>
      <c r="H188" s="3">
        <v>0</v>
      </c>
      <c r="I188" s="3">
        <v>1</v>
      </c>
      <c r="J188" s="3">
        <v>0</v>
      </c>
      <c r="K188" s="3">
        <v>1</v>
      </c>
    </row>
    <row r="189" spans="1:11" ht="13.5" customHeight="1">
      <c r="A189" s="4" t="s">
        <v>40</v>
      </c>
      <c r="B189" s="5" t="s">
        <v>80</v>
      </c>
      <c r="C189" s="4" t="s">
        <v>42</v>
      </c>
      <c r="D189" s="5"/>
      <c r="E189" s="3">
        <v>2014</v>
      </c>
      <c r="F189" s="3" t="s">
        <v>26</v>
      </c>
      <c r="G189" s="3">
        <v>106</v>
      </c>
      <c r="H189" s="3">
        <v>16</v>
      </c>
      <c r="I189" s="3">
        <v>90</v>
      </c>
      <c r="J189" s="3">
        <v>66</v>
      </c>
      <c r="K189" s="3">
        <v>24</v>
      </c>
    </row>
    <row r="190" spans="1:11" ht="13.5" customHeight="1">
      <c r="A190" s="4" t="s">
        <v>40</v>
      </c>
      <c r="B190" s="5" t="s">
        <v>82</v>
      </c>
      <c r="C190" s="4" t="s">
        <v>42</v>
      </c>
      <c r="D190" s="5" t="s">
        <v>34</v>
      </c>
      <c r="E190" s="3">
        <v>2012</v>
      </c>
      <c r="F190" s="3" t="s">
        <v>53</v>
      </c>
      <c r="G190" s="3">
        <v>72</v>
      </c>
      <c r="H190" s="3"/>
      <c r="I190" s="3"/>
      <c r="J190" s="3"/>
      <c r="K190" s="3"/>
    </row>
    <row r="191" spans="1:11" ht="13.5" customHeight="1">
      <c r="A191" s="4" t="s">
        <v>40</v>
      </c>
      <c r="B191" s="5" t="s">
        <v>82</v>
      </c>
      <c r="C191" s="4" t="s">
        <v>42</v>
      </c>
      <c r="D191" s="5" t="s">
        <v>34</v>
      </c>
      <c r="E191" s="3">
        <v>2013</v>
      </c>
      <c r="F191" s="3" t="s">
        <v>53</v>
      </c>
      <c r="G191" s="3">
        <v>61</v>
      </c>
      <c r="H191" s="3"/>
      <c r="I191" s="3"/>
      <c r="J191" s="3"/>
      <c r="K191" s="3"/>
    </row>
    <row r="192" spans="1:11" ht="13.5" customHeight="1">
      <c r="A192" s="4" t="s">
        <v>40</v>
      </c>
      <c r="B192" s="5" t="s">
        <v>82</v>
      </c>
      <c r="C192" s="4" t="s">
        <v>42</v>
      </c>
      <c r="D192" s="5" t="s">
        <v>34</v>
      </c>
      <c r="E192" s="3">
        <v>2014</v>
      </c>
      <c r="F192" s="3" t="s">
        <v>53</v>
      </c>
      <c r="G192" s="3">
        <v>42</v>
      </c>
      <c r="H192" s="3"/>
      <c r="I192" s="3"/>
      <c r="J192" s="3"/>
      <c r="K192" s="3"/>
    </row>
    <row r="193" spans="1:11" ht="13.5" customHeight="1">
      <c r="A193" s="4" t="s">
        <v>40</v>
      </c>
      <c r="B193" s="5" t="s">
        <v>83</v>
      </c>
      <c r="C193" s="4" t="s">
        <v>42</v>
      </c>
      <c r="D193" s="5"/>
      <c r="E193" s="3">
        <v>2013</v>
      </c>
      <c r="F193" s="3" t="s">
        <v>25</v>
      </c>
      <c r="G193" s="3">
        <v>9</v>
      </c>
      <c r="H193" s="3">
        <v>4</v>
      </c>
      <c r="I193" s="3">
        <v>5</v>
      </c>
      <c r="J193" s="3"/>
      <c r="K193" s="3"/>
    </row>
    <row r="194" spans="1:11" ht="13.5" customHeight="1">
      <c r="A194" s="4" t="s">
        <v>40</v>
      </c>
      <c r="B194" s="5" t="s">
        <v>83</v>
      </c>
      <c r="C194" s="4" t="s">
        <v>42</v>
      </c>
      <c r="D194" s="5"/>
      <c r="E194" s="3">
        <v>2013</v>
      </c>
      <c r="F194" s="3" t="s">
        <v>26</v>
      </c>
      <c r="G194" s="3">
        <v>54</v>
      </c>
      <c r="H194" s="3">
        <v>23</v>
      </c>
      <c r="I194" s="3">
        <v>31</v>
      </c>
      <c r="J194" s="3"/>
      <c r="K194" s="3"/>
    </row>
    <row r="195" spans="1:11" ht="13.5" customHeight="1">
      <c r="A195" s="4" t="s">
        <v>40</v>
      </c>
      <c r="B195" s="5" t="s">
        <v>83</v>
      </c>
      <c r="C195" s="4" t="s">
        <v>42</v>
      </c>
      <c r="D195" s="5"/>
      <c r="E195" s="3">
        <v>2014</v>
      </c>
      <c r="F195" s="3" t="s">
        <v>25</v>
      </c>
      <c r="G195" s="3">
        <v>4</v>
      </c>
      <c r="H195" s="3">
        <v>0</v>
      </c>
      <c r="I195" s="3">
        <v>4</v>
      </c>
      <c r="J195" s="3"/>
      <c r="K195" s="3"/>
    </row>
    <row r="196" spans="1:11" ht="13.5" customHeight="1">
      <c r="A196" s="4" t="s">
        <v>40</v>
      </c>
      <c r="B196" s="5" t="s">
        <v>83</v>
      </c>
      <c r="C196" s="4" t="s">
        <v>42</v>
      </c>
      <c r="D196" s="5"/>
      <c r="E196" s="3">
        <v>2014</v>
      </c>
      <c r="F196" s="3" t="s">
        <v>26</v>
      </c>
      <c r="G196" s="3">
        <v>49</v>
      </c>
      <c r="H196" s="3">
        <v>29</v>
      </c>
      <c r="I196" s="3">
        <v>20</v>
      </c>
      <c r="J196" s="3"/>
      <c r="K196" s="3"/>
    </row>
    <row r="197" spans="1:11" ht="13.5" customHeight="1">
      <c r="A197" s="4" t="s">
        <v>40</v>
      </c>
      <c r="B197" s="5" t="s">
        <v>85</v>
      </c>
      <c r="C197" s="4" t="s">
        <v>42</v>
      </c>
      <c r="D197" s="5"/>
      <c r="E197" s="3">
        <v>2012</v>
      </c>
      <c r="F197" s="3" t="s">
        <v>25</v>
      </c>
      <c r="G197" s="3">
        <v>23</v>
      </c>
      <c r="H197" s="3">
        <v>7</v>
      </c>
      <c r="I197" s="3">
        <v>16</v>
      </c>
      <c r="J197" s="3">
        <v>15</v>
      </c>
      <c r="K197" s="3">
        <v>1</v>
      </c>
    </row>
    <row r="198" spans="1:11" ht="13.5" customHeight="1">
      <c r="A198" s="4" t="s">
        <v>40</v>
      </c>
      <c r="B198" s="5" t="s">
        <v>85</v>
      </c>
      <c r="C198" s="4" t="s">
        <v>42</v>
      </c>
      <c r="D198" s="5"/>
      <c r="E198" s="3">
        <v>2012</v>
      </c>
      <c r="F198" s="3" t="s">
        <v>26</v>
      </c>
      <c r="G198" s="3">
        <v>73</v>
      </c>
      <c r="H198" s="3">
        <v>15</v>
      </c>
      <c r="I198" s="3">
        <v>58</v>
      </c>
      <c r="J198" s="3">
        <v>56</v>
      </c>
      <c r="K198" s="3">
        <v>2</v>
      </c>
    </row>
    <row r="199" spans="1:11" ht="13.5" customHeight="1">
      <c r="A199" s="4" t="s">
        <v>40</v>
      </c>
      <c r="B199" s="5" t="s">
        <v>85</v>
      </c>
      <c r="C199" s="4" t="s">
        <v>42</v>
      </c>
      <c r="D199" s="5"/>
      <c r="E199" s="3">
        <v>2013</v>
      </c>
      <c r="F199" s="3" t="s">
        <v>25</v>
      </c>
      <c r="G199" s="3">
        <v>35</v>
      </c>
      <c r="H199" s="3">
        <v>6</v>
      </c>
      <c r="I199" s="3">
        <v>29</v>
      </c>
      <c r="J199" s="3">
        <v>28</v>
      </c>
      <c r="K199" s="3">
        <v>1</v>
      </c>
    </row>
    <row r="200" spans="1:11" ht="13.5" customHeight="1">
      <c r="A200" s="4" t="s">
        <v>40</v>
      </c>
      <c r="B200" s="5" t="s">
        <v>85</v>
      </c>
      <c r="C200" s="4" t="s">
        <v>42</v>
      </c>
      <c r="D200" s="5"/>
      <c r="E200" s="3">
        <v>2013</v>
      </c>
      <c r="F200" s="3" t="s">
        <v>26</v>
      </c>
      <c r="G200" s="3">
        <v>89</v>
      </c>
      <c r="H200" s="3">
        <v>34</v>
      </c>
      <c r="I200" s="3">
        <v>55</v>
      </c>
      <c r="J200" s="3">
        <v>51</v>
      </c>
      <c r="K200" s="3">
        <v>4</v>
      </c>
    </row>
    <row r="201" spans="1:11" ht="13.5" customHeight="1">
      <c r="A201" s="4" t="s">
        <v>40</v>
      </c>
      <c r="B201" s="5" t="s">
        <v>85</v>
      </c>
      <c r="C201" s="4" t="s">
        <v>42</v>
      </c>
      <c r="D201" s="5"/>
      <c r="E201" s="3">
        <v>2014</v>
      </c>
      <c r="F201" s="3" t="s">
        <v>25</v>
      </c>
      <c r="G201" s="3">
        <v>1</v>
      </c>
      <c r="H201" s="3">
        <v>0</v>
      </c>
      <c r="I201" s="3">
        <v>1</v>
      </c>
      <c r="J201" s="3">
        <v>1</v>
      </c>
      <c r="K201" s="3">
        <v>0</v>
      </c>
    </row>
    <row r="202" spans="1:11" ht="13.5" customHeight="1">
      <c r="A202" s="4" t="s">
        <v>40</v>
      </c>
      <c r="B202" s="5" t="s">
        <v>85</v>
      </c>
      <c r="C202" s="4" t="s">
        <v>42</v>
      </c>
      <c r="D202" s="5"/>
      <c r="E202" s="3">
        <v>2014</v>
      </c>
      <c r="F202" s="3" t="s">
        <v>26</v>
      </c>
      <c r="G202" s="3">
        <v>64</v>
      </c>
      <c r="H202" s="3">
        <v>26</v>
      </c>
      <c r="I202" s="3">
        <v>38</v>
      </c>
      <c r="J202" s="3">
        <v>36</v>
      </c>
      <c r="K202" s="3">
        <v>2</v>
      </c>
    </row>
    <row r="203" spans="1:11" ht="13.5" customHeight="1">
      <c r="A203" s="4" t="s">
        <v>40</v>
      </c>
      <c r="B203" s="5" t="s">
        <v>86</v>
      </c>
      <c r="C203" s="4" t="s">
        <v>42</v>
      </c>
      <c r="D203" s="5" t="s">
        <v>34</v>
      </c>
      <c r="E203" s="3">
        <v>2011</v>
      </c>
      <c r="F203" s="3" t="s">
        <v>53</v>
      </c>
      <c r="G203" s="3">
        <v>51</v>
      </c>
      <c r="H203" s="3"/>
      <c r="I203" s="3"/>
      <c r="J203" s="3">
        <v>24</v>
      </c>
      <c r="K203" s="3">
        <v>27</v>
      </c>
    </row>
    <row r="204" spans="1:11" ht="13.5" customHeight="1">
      <c r="A204" s="4" t="s">
        <v>40</v>
      </c>
      <c r="B204" s="5" t="s">
        <v>86</v>
      </c>
      <c r="C204" s="4" t="s">
        <v>42</v>
      </c>
      <c r="D204" s="5" t="s">
        <v>34</v>
      </c>
      <c r="E204" s="3">
        <v>2012</v>
      </c>
      <c r="F204" s="3" t="s">
        <v>53</v>
      </c>
      <c r="G204" s="3">
        <v>91</v>
      </c>
      <c r="H204" s="3"/>
      <c r="I204" s="3"/>
      <c r="J204" s="3">
        <v>52</v>
      </c>
      <c r="K204" s="3">
        <v>39</v>
      </c>
    </row>
    <row r="205" spans="1:11" ht="13.5" customHeight="1">
      <c r="A205" s="4" t="s">
        <v>40</v>
      </c>
      <c r="B205" s="5" t="s">
        <v>86</v>
      </c>
      <c r="C205" s="4" t="s">
        <v>42</v>
      </c>
      <c r="D205" s="5" t="s">
        <v>34</v>
      </c>
      <c r="E205" s="3">
        <v>2013</v>
      </c>
      <c r="F205" s="3" t="s">
        <v>53</v>
      </c>
      <c r="G205" s="3">
        <v>96</v>
      </c>
      <c r="H205" s="3"/>
      <c r="I205" s="3"/>
      <c r="J205" s="3">
        <v>56</v>
      </c>
      <c r="K205" s="3">
        <v>40</v>
      </c>
    </row>
    <row r="206" spans="1:11" ht="13.5" customHeight="1">
      <c r="A206" s="4" t="s">
        <v>40</v>
      </c>
      <c r="B206" s="5" t="s">
        <v>88</v>
      </c>
      <c r="C206" s="4" t="s">
        <v>42</v>
      </c>
      <c r="D206" s="5"/>
      <c r="E206" s="3">
        <v>2014</v>
      </c>
      <c r="F206" s="3" t="s">
        <v>25</v>
      </c>
      <c r="G206" s="3">
        <v>5</v>
      </c>
      <c r="H206" s="3">
        <v>3</v>
      </c>
      <c r="I206" s="3">
        <v>2</v>
      </c>
      <c r="J206" s="3">
        <v>3</v>
      </c>
      <c r="K206" s="3">
        <v>2</v>
      </c>
    </row>
    <row r="207" spans="1:11" ht="13.5" customHeight="1">
      <c r="A207" s="4" t="s">
        <v>40</v>
      </c>
      <c r="B207" s="5" t="s">
        <v>88</v>
      </c>
      <c r="C207" s="4" t="s">
        <v>42</v>
      </c>
      <c r="D207" s="5"/>
      <c r="E207" s="3">
        <v>2014</v>
      </c>
      <c r="F207" s="3" t="s">
        <v>26</v>
      </c>
      <c r="G207" s="3">
        <v>15</v>
      </c>
      <c r="H207" s="3">
        <v>7</v>
      </c>
      <c r="I207" s="3">
        <v>8</v>
      </c>
      <c r="J207" s="3">
        <v>7</v>
      </c>
      <c r="K207" s="3">
        <v>3</v>
      </c>
    </row>
    <row r="208" spans="1:11" ht="13.5" customHeight="1">
      <c r="A208" s="4" t="s">
        <v>40</v>
      </c>
      <c r="B208" s="5" t="s">
        <v>89</v>
      </c>
      <c r="C208" s="4" t="s">
        <v>42</v>
      </c>
      <c r="D208" s="5"/>
      <c r="E208" s="3">
        <v>2014</v>
      </c>
      <c r="F208" s="3" t="s">
        <v>25</v>
      </c>
      <c r="G208" s="3">
        <v>5</v>
      </c>
      <c r="H208" s="3"/>
      <c r="I208" s="3"/>
      <c r="J208" s="3"/>
      <c r="K208" s="3"/>
    </row>
    <row r="209" spans="1:11" ht="13.5" customHeight="1">
      <c r="A209" s="4" t="s">
        <v>40</v>
      </c>
      <c r="B209" s="5" t="s">
        <v>89</v>
      </c>
      <c r="C209" s="4" t="s">
        <v>42</v>
      </c>
      <c r="D209" s="5"/>
      <c r="E209" s="3">
        <v>2014</v>
      </c>
      <c r="F209" s="3" t="s">
        <v>26</v>
      </c>
      <c r="G209" s="3">
        <v>97</v>
      </c>
      <c r="H209" s="3"/>
      <c r="I209" s="3"/>
      <c r="J209" s="3"/>
      <c r="K209" s="3"/>
    </row>
    <row r="210" spans="1:11" ht="13.5" customHeight="1">
      <c r="A210" s="4" t="s">
        <v>40</v>
      </c>
      <c r="B210" s="5" t="s">
        <v>90</v>
      </c>
      <c r="C210" s="4" t="s">
        <v>42</v>
      </c>
      <c r="D210" s="5"/>
      <c r="E210" s="3">
        <v>2012</v>
      </c>
      <c r="F210" s="3" t="s">
        <v>25</v>
      </c>
      <c r="G210" s="3">
        <v>17</v>
      </c>
      <c r="H210" s="3">
        <v>0</v>
      </c>
      <c r="I210" s="3">
        <v>17</v>
      </c>
      <c r="J210" s="3">
        <v>12</v>
      </c>
      <c r="K210" s="3">
        <v>5</v>
      </c>
    </row>
    <row r="211" spans="1:11" ht="13.5" customHeight="1">
      <c r="A211" s="4" t="s">
        <v>40</v>
      </c>
      <c r="B211" s="5" t="s">
        <v>90</v>
      </c>
      <c r="C211" s="4" t="s">
        <v>42</v>
      </c>
      <c r="D211" s="5"/>
      <c r="E211" s="3">
        <v>2012</v>
      </c>
      <c r="F211" s="3" t="s">
        <v>26</v>
      </c>
      <c r="G211" s="3">
        <v>60</v>
      </c>
      <c r="H211" s="3">
        <v>0</v>
      </c>
      <c r="I211" s="3">
        <v>60</v>
      </c>
      <c r="J211" s="3">
        <v>44</v>
      </c>
      <c r="K211" s="3">
        <v>16</v>
      </c>
    </row>
    <row r="212" spans="1:11" ht="13.5" customHeight="1">
      <c r="A212" s="4" t="s">
        <v>40</v>
      </c>
      <c r="B212" s="5" t="s">
        <v>90</v>
      </c>
      <c r="C212" s="4" t="s">
        <v>42</v>
      </c>
      <c r="D212" s="5"/>
      <c r="E212" s="3">
        <v>2013</v>
      </c>
      <c r="F212" s="3" t="s">
        <v>25</v>
      </c>
      <c r="G212" s="3">
        <v>7</v>
      </c>
      <c r="H212" s="3">
        <v>0</v>
      </c>
      <c r="I212" s="3">
        <v>7</v>
      </c>
      <c r="J212" s="3">
        <v>5</v>
      </c>
      <c r="K212" s="3">
        <v>2</v>
      </c>
    </row>
    <row r="213" spans="1:11" ht="13.5" customHeight="1">
      <c r="A213" s="4" t="s">
        <v>40</v>
      </c>
      <c r="B213" s="5" t="s">
        <v>90</v>
      </c>
      <c r="C213" s="4" t="s">
        <v>42</v>
      </c>
      <c r="D213" s="5"/>
      <c r="E213" s="3">
        <v>2013</v>
      </c>
      <c r="F213" s="3" t="s">
        <v>26</v>
      </c>
      <c r="G213" s="3">
        <v>45</v>
      </c>
      <c r="H213" s="3">
        <v>0</v>
      </c>
      <c r="I213" s="3">
        <v>45</v>
      </c>
      <c r="J213" s="3">
        <v>37</v>
      </c>
      <c r="K213" s="3">
        <v>8</v>
      </c>
    </row>
    <row r="214" spans="1:11" ht="13.5" customHeight="1">
      <c r="A214" s="4" t="s">
        <v>40</v>
      </c>
      <c r="B214" s="5" t="s">
        <v>90</v>
      </c>
      <c r="C214" s="4" t="s">
        <v>42</v>
      </c>
      <c r="D214" s="5"/>
      <c r="E214" s="3">
        <v>2014</v>
      </c>
      <c r="F214" s="3" t="s">
        <v>25</v>
      </c>
      <c r="G214" s="3">
        <v>5</v>
      </c>
      <c r="H214" s="3">
        <v>0</v>
      </c>
      <c r="I214" s="3">
        <v>5</v>
      </c>
      <c r="J214" s="3">
        <v>4</v>
      </c>
      <c r="K214" s="3">
        <v>1</v>
      </c>
    </row>
    <row r="215" spans="1:11" ht="13.5" customHeight="1">
      <c r="A215" s="4" t="s">
        <v>40</v>
      </c>
      <c r="B215" s="5" t="s">
        <v>90</v>
      </c>
      <c r="C215" s="4" t="s">
        <v>42</v>
      </c>
      <c r="D215" s="5"/>
      <c r="E215" s="3">
        <v>2014</v>
      </c>
      <c r="F215" s="3" t="s">
        <v>26</v>
      </c>
      <c r="G215" s="3">
        <v>43</v>
      </c>
      <c r="H215" s="3">
        <v>0</v>
      </c>
      <c r="I215" s="3">
        <v>43</v>
      </c>
      <c r="J215" s="3">
        <v>33</v>
      </c>
      <c r="K215" s="3">
        <v>10</v>
      </c>
    </row>
    <row r="216" spans="1:11" ht="13.5" customHeight="1">
      <c r="A216" s="4" t="s">
        <v>40</v>
      </c>
      <c r="B216" s="5" t="s">
        <v>92</v>
      </c>
      <c r="C216" s="4" t="s">
        <v>42</v>
      </c>
      <c r="D216" s="5"/>
      <c r="E216" s="3">
        <v>2014</v>
      </c>
      <c r="F216" s="3" t="s">
        <v>25</v>
      </c>
      <c r="G216" s="3"/>
      <c r="H216" s="3">
        <v>0</v>
      </c>
      <c r="I216" s="3">
        <v>2</v>
      </c>
      <c r="J216" s="3">
        <v>1</v>
      </c>
      <c r="K216" s="3">
        <v>1</v>
      </c>
    </row>
    <row r="217" spans="1:11" ht="13.5" customHeight="1">
      <c r="A217" s="4" t="s">
        <v>40</v>
      </c>
      <c r="B217" s="5" t="s">
        <v>92</v>
      </c>
      <c r="C217" s="4" t="s">
        <v>42</v>
      </c>
      <c r="D217" s="5"/>
      <c r="E217" s="3">
        <v>2014</v>
      </c>
      <c r="F217" s="3" t="s">
        <v>26</v>
      </c>
      <c r="G217" s="3"/>
      <c r="H217" s="3">
        <v>4</v>
      </c>
      <c r="I217" s="3">
        <v>52</v>
      </c>
      <c r="J217" s="3">
        <v>52</v>
      </c>
      <c r="K217" s="3">
        <v>4</v>
      </c>
    </row>
    <row r="218" spans="1:11" ht="13.5" customHeight="1">
      <c r="A218" s="4" t="s">
        <v>40</v>
      </c>
      <c r="B218" s="5" t="s">
        <v>93</v>
      </c>
      <c r="C218" s="4" t="s">
        <v>42</v>
      </c>
      <c r="D218" s="5"/>
      <c r="E218" s="3">
        <v>2012</v>
      </c>
      <c r="F218" s="3" t="s">
        <v>26</v>
      </c>
      <c r="G218" s="3">
        <v>10</v>
      </c>
      <c r="H218" s="3">
        <v>9</v>
      </c>
      <c r="I218" s="3">
        <v>1</v>
      </c>
      <c r="J218" s="3"/>
      <c r="K218" s="3"/>
    </row>
    <row r="219" spans="1:11" ht="13.5" customHeight="1">
      <c r="A219" s="4" t="s">
        <v>40</v>
      </c>
      <c r="B219" s="5" t="s">
        <v>93</v>
      </c>
      <c r="C219" s="4" t="s">
        <v>42</v>
      </c>
      <c r="D219" s="5"/>
      <c r="E219" s="3">
        <v>2013</v>
      </c>
      <c r="F219" s="3" t="s">
        <v>26</v>
      </c>
      <c r="G219" s="3">
        <v>8</v>
      </c>
      <c r="H219" s="3">
        <v>8</v>
      </c>
      <c r="I219" s="3">
        <v>0</v>
      </c>
      <c r="J219" s="3"/>
      <c r="K219" s="3"/>
    </row>
    <row r="220" spans="1:11" ht="13.5" customHeight="1">
      <c r="A220" s="4" t="s">
        <v>40</v>
      </c>
      <c r="B220" s="5" t="s">
        <v>93</v>
      </c>
      <c r="C220" s="4" t="s">
        <v>42</v>
      </c>
      <c r="D220" s="5"/>
      <c r="E220" s="3">
        <v>2014</v>
      </c>
      <c r="F220" s="3" t="s">
        <v>26</v>
      </c>
      <c r="G220" s="3">
        <v>7</v>
      </c>
      <c r="H220" s="3">
        <v>7</v>
      </c>
      <c r="I220" s="3">
        <v>0</v>
      </c>
      <c r="J220" s="3"/>
      <c r="K220" s="3"/>
    </row>
    <row r="221" spans="1:11" ht="13.5" customHeight="1">
      <c r="A221" s="4" t="s">
        <v>40</v>
      </c>
      <c r="B221" s="5" t="s">
        <v>96</v>
      </c>
      <c r="C221" s="4" t="s">
        <v>42</v>
      </c>
      <c r="D221" s="5"/>
      <c r="E221" s="3">
        <v>2012</v>
      </c>
      <c r="F221" s="3" t="s">
        <v>25</v>
      </c>
      <c r="G221" s="3">
        <v>5</v>
      </c>
      <c r="H221" s="3">
        <v>0</v>
      </c>
      <c r="I221" s="3">
        <v>5</v>
      </c>
      <c r="J221" s="3">
        <v>4</v>
      </c>
      <c r="K221" s="3">
        <v>1</v>
      </c>
    </row>
    <row r="222" spans="1:11" ht="13.5" customHeight="1">
      <c r="A222" s="4" t="s">
        <v>40</v>
      </c>
      <c r="B222" s="5" t="s">
        <v>96</v>
      </c>
      <c r="C222" s="4" t="s">
        <v>42</v>
      </c>
      <c r="D222" s="5"/>
      <c r="E222" s="3">
        <v>2012</v>
      </c>
      <c r="F222" s="3" t="s">
        <v>45</v>
      </c>
      <c r="G222" s="3">
        <v>8</v>
      </c>
      <c r="H222" s="3"/>
      <c r="I222" s="3">
        <v>8</v>
      </c>
      <c r="J222" s="3">
        <v>8</v>
      </c>
      <c r="K222" s="3">
        <v>0</v>
      </c>
    </row>
    <row r="223" spans="1:11" ht="13.5" customHeight="1">
      <c r="A223" s="4" t="s">
        <v>40</v>
      </c>
      <c r="B223" s="5" t="s">
        <v>96</v>
      </c>
      <c r="C223" s="4" t="s">
        <v>42</v>
      </c>
      <c r="D223" s="5"/>
      <c r="E223" s="3">
        <v>2012</v>
      </c>
      <c r="F223" s="3" t="s">
        <v>26</v>
      </c>
      <c r="G223" s="3">
        <v>69</v>
      </c>
      <c r="H223" s="3">
        <v>0</v>
      </c>
      <c r="I223" s="3">
        <v>0</v>
      </c>
      <c r="J223" s="3">
        <v>69</v>
      </c>
      <c r="K223" s="3">
        <v>0</v>
      </c>
    </row>
    <row r="224" spans="1:11" ht="13.5" customHeight="1">
      <c r="A224" s="4" t="s">
        <v>40</v>
      </c>
      <c r="B224" s="5" t="s">
        <v>96</v>
      </c>
      <c r="C224" s="4" t="s">
        <v>42</v>
      </c>
      <c r="D224" s="5"/>
      <c r="E224" s="3">
        <v>2013</v>
      </c>
      <c r="F224" s="3" t="s">
        <v>25</v>
      </c>
      <c r="G224" s="3">
        <v>2</v>
      </c>
      <c r="H224" s="3">
        <v>0</v>
      </c>
      <c r="I224" s="3">
        <v>2</v>
      </c>
      <c r="J224" s="3">
        <v>2</v>
      </c>
      <c r="K224" s="3">
        <v>0</v>
      </c>
    </row>
    <row r="225" spans="1:11" ht="13.5" customHeight="1">
      <c r="A225" s="4" t="s">
        <v>40</v>
      </c>
      <c r="B225" s="5" t="s">
        <v>96</v>
      </c>
      <c r="C225" s="4" t="s">
        <v>42</v>
      </c>
      <c r="D225" s="5"/>
      <c r="E225" s="3">
        <v>2013</v>
      </c>
      <c r="F225" s="3" t="s">
        <v>45</v>
      </c>
      <c r="G225" s="3">
        <v>21</v>
      </c>
      <c r="H225" s="3">
        <v>0</v>
      </c>
      <c r="I225" s="3">
        <v>21</v>
      </c>
      <c r="J225" s="3">
        <v>21</v>
      </c>
      <c r="K225" s="3">
        <v>0</v>
      </c>
    </row>
    <row r="226" spans="1:11" ht="13.5" customHeight="1">
      <c r="A226" s="4" t="s">
        <v>40</v>
      </c>
      <c r="B226" s="5" t="s">
        <v>96</v>
      </c>
      <c r="C226" s="4" t="s">
        <v>42</v>
      </c>
      <c r="D226" s="5"/>
      <c r="E226" s="3">
        <v>2013</v>
      </c>
      <c r="F226" s="3" t="s">
        <v>26</v>
      </c>
      <c r="G226" s="3">
        <v>57</v>
      </c>
      <c r="H226" s="3">
        <v>0</v>
      </c>
      <c r="I226" s="3">
        <v>57</v>
      </c>
      <c r="J226" s="3">
        <v>57</v>
      </c>
      <c r="K226" s="3">
        <v>0</v>
      </c>
    </row>
    <row r="227" spans="1:11" ht="13.5" customHeight="1">
      <c r="A227" s="4" t="s">
        <v>40</v>
      </c>
      <c r="B227" s="5" t="s">
        <v>96</v>
      </c>
      <c r="C227" s="4" t="s">
        <v>42</v>
      </c>
      <c r="D227" s="5"/>
      <c r="E227" s="3">
        <v>2014</v>
      </c>
      <c r="F227" s="3" t="s">
        <v>25</v>
      </c>
      <c r="G227" s="3">
        <v>1</v>
      </c>
      <c r="H227" s="3">
        <v>0</v>
      </c>
      <c r="I227" s="3">
        <v>1</v>
      </c>
      <c r="J227" s="3">
        <v>1</v>
      </c>
      <c r="K227" s="3">
        <v>0</v>
      </c>
    </row>
    <row r="228" spans="1:11" ht="13.5" customHeight="1">
      <c r="A228" s="4" t="s">
        <v>40</v>
      </c>
      <c r="B228" s="5" t="s">
        <v>96</v>
      </c>
      <c r="C228" s="4" t="s">
        <v>42</v>
      </c>
      <c r="D228" s="5"/>
      <c r="E228" s="3">
        <v>2014</v>
      </c>
      <c r="F228" s="3" t="s">
        <v>45</v>
      </c>
      <c r="G228" s="3">
        <v>15</v>
      </c>
      <c r="H228" s="3">
        <v>0</v>
      </c>
      <c r="I228" s="3">
        <v>15</v>
      </c>
      <c r="J228" s="3">
        <v>15</v>
      </c>
      <c r="K228" s="3">
        <v>0</v>
      </c>
    </row>
    <row r="229" spans="1:11" ht="13.5" customHeight="1">
      <c r="A229" s="4" t="s">
        <v>40</v>
      </c>
      <c r="B229" s="5" t="s">
        <v>96</v>
      </c>
      <c r="C229" s="4" t="s">
        <v>42</v>
      </c>
      <c r="D229" s="5"/>
      <c r="E229" s="3">
        <v>2014</v>
      </c>
      <c r="F229" s="3" t="s">
        <v>26</v>
      </c>
      <c r="G229" s="3">
        <v>38</v>
      </c>
      <c r="H229" s="3">
        <v>0</v>
      </c>
      <c r="I229" s="3">
        <v>38</v>
      </c>
      <c r="J229" s="3">
        <v>38</v>
      </c>
      <c r="K229" s="3">
        <v>0</v>
      </c>
    </row>
    <row r="230" spans="1:11" ht="13.5" customHeight="1">
      <c r="A230" s="4" t="s">
        <v>40</v>
      </c>
      <c r="B230" s="5" t="s">
        <v>97</v>
      </c>
      <c r="C230" s="4" t="s">
        <v>42</v>
      </c>
      <c r="D230" s="5"/>
      <c r="E230" s="3">
        <v>2012</v>
      </c>
      <c r="F230" s="3" t="s">
        <v>98</v>
      </c>
      <c r="G230" s="3">
        <v>45</v>
      </c>
      <c r="H230" s="3">
        <v>0</v>
      </c>
      <c r="I230" s="3">
        <v>20</v>
      </c>
      <c r="J230" s="3">
        <v>45</v>
      </c>
      <c r="K230" s="3">
        <v>6</v>
      </c>
    </row>
    <row r="231" spans="1:11" ht="13.5" customHeight="1">
      <c r="A231" s="4" t="s">
        <v>40</v>
      </c>
      <c r="B231" s="5" t="s">
        <v>97</v>
      </c>
      <c r="C231" s="4" t="s">
        <v>42</v>
      </c>
      <c r="D231" s="5"/>
      <c r="E231" s="3">
        <v>2013</v>
      </c>
      <c r="F231" s="3" t="s">
        <v>98</v>
      </c>
      <c r="G231" s="3">
        <v>40</v>
      </c>
      <c r="H231" s="3">
        <v>0</v>
      </c>
      <c r="I231" s="3">
        <v>19</v>
      </c>
      <c r="J231" s="3">
        <v>40</v>
      </c>
      <c r="K231" s="3">
        <v>5</v>
      </c>
    </row>
    <row r="232" spans="1:11" ht="13.5" customHeight="1">
      <c r="A232" s="4" t="s">
        <v>40</v>
      </c>
      <c r="B232" s="5" t="s">
        <v>97</v>
      </c>
      <c r="C232" s="4" t="s">
        <v>42</v>
      </c>
      <c r="D232" s="5"/>
      <c r="E232" s="3">
        <v>2014</v>
      </c>
      <c r="F232" s="3" t="s">
        <v>98</v>
      </c>
      <c r="G232" s="3">
        <v>50</v>
      </c>
      <c r="H232" s="3">
        <v>0</v>
      </c>
      <c r="I232" s="3">
        <v>19</v>
      </c>
      <c r="J232" s="3">
        <v>50</v>
      </c>
      <c r="K232" s="3">
        <v>2</v>
      </c>
    </row>
    <row r="233" spans="1:11" ht="13.5" customHeight="1">
      <c r="A233" s="4" t="s">
        <v>40</v>
      </c>
      <c r="B233" s="5" t="s">
        <v>99</v>
      </c>
      <c r="C233" s="4" t="s">
        <v>42</v>
      </c>
      <c r="D233" s="5"/>
      <c r="E233" s="3">
        <v>2012</v>
      </c>
      <c r="F233" s="3" t="s">
        <v>25</v>
      </c>
      <c r="G233" s="3">
        <v>12</v>
      </c>
      <c r="H233" s="3">
        <v>0</v>
      </c>
      <c r="I233" s="3">
        <v>12</v>
      </c>
      <c r="J233" s="3">
        <v>6</v>
      </c>
      <c r="K233" s="3">
        <v>6</v>
      </c>
    </row>
    <row r="234" spans="1:11" ht="13.5" customHeight="1">
      <c r="A234" s="4" t="s">
        <v>40</v>
      </c>
      <c r="B234" s="5" t="s">
        <v>99</v>
      </c>
      <c r="C234" s="4" t="s">
        <v>42</v>
      </c>
      <c r="D234" s="5"/>
      <c r="E234" s="3">
        <v>2012</v>
      </c>
      <c r="F234" s="3" t="s">
        <v>26</v>
      </c>
      <c r="G234" s="3">
        <v>107</v>
      </c>
      <c r="H234" s="3">
        <v>3</v>
      </c>
      <c r="I234" s="3">
        <v>104</v>
      </c>
      <c r="J234" s="3">
        <v>78</v>
      </c>
      <c r="K234" s="3">
        <v>26</v>
      </c>
    </row>
    <row r="235" spans="1:11" ht="13.5" customHeight="1">
      <c r="A235" s="4" t="s">
        <v>40</v>
      </c>
      <c r="B235" s="5" t="s">
        <v>99</v>
      </c>
      <c r="C235" s="4" t="s">
        <v>42</v>
      </c>
      <c r="D235" s="5"/>
      <c r="E235" s="3">
        <v>2013</v>
      </c>
      <c r="F235" s="3" t="s">
        <v>25</v>
      </c>
      <c r="G235" s="3">
        <v>7</v>
      </c>
      <c r="H235" s="3">
        <v>0</v>
      </c>
      <c r="I235" s="3">
        <v>7</v>
      </c>
      <c r="J235" s="3">
        <v>5</v>
      </c>
      <c r="K235" s="3">
        <v>2</v>
      </c>
    </row>
    <row r="236" spans="1:11" ht="13.5" customHeight="1">
      <c r="A236" s="4" t="s">
        <v>40</v>
      </c>
      <c r="B236" s="5" t="s">
        <v>99</v>
      </c>
      <c r="C236" s="4" t="s">
        <v>42</v>
      </c>
      <c r="D236" s="5"/>
      <c r="E236" s="3">
        <v>2013</v>
      </c>
      <c r="F236" s="3" t="s">
        <v>26</v>
      </c>
      <c r="G236" s="3">
        <v>117</v>
      </c>
      <c r="H236" s="3">
        <v>4</v>
      </c>
      <c r="I236" s="3">
        <v>113</v>
      </c>
      <c r="J236" s="3">
        <v>88</v>
      </c>
      <c r="K236" s="3">
        <v>25</v>
      </c>
    </row>
    <row r="237" spans="1:11" ht="13.5" customHeight="1">
      <c r="A237" s="4" t="s">
        <v>40</v>
      </c>
      <c r="B237" s="5" t="s">
        <v>99</v>
      </c>
      <c r="C237" s="4" t="s">
        <v>42</v>
      </c>
      <c r="D237" s="5"/>
      <c r="E237" s="3">
        <v>2014</v>
      </c>
      <c r="F237" s="3" t="s">
        <v>25</v>
      </c>
      <c r="G237" s="3">
        <v>9</v>
      </c>
      <c r="H237" s="3">
        <v>0</v>
      </c>
      <c r="I237" s="3">
        <v>9</v>
      </c>
      <c r="J237" s="3">
        <v>9</v>
      </c>
      <c r="K237" s="3">
        <v>0</v>
      </c>
    </row>
    <row r="238" spans="1:11" ht="13.5" customHeight="1">
      <c r="A238" s="4" t="s">
        <v>40</v>
      </c>
      <c r="B238" s="5" t="s">
        <v>99</v>
      </c>
      <c r="C238" s="4" t="s">
        <v>42</v>
      </c>
      <c r="D238" s="5"/>
      <c r="E238" s="3">
        <v>2014</v>
      </c>
      <c r="F238" s="3" t="s">
        <v>26</v>
      </c>
      <c r="G238" s="3">
        <v>91</v>
      </c>
      <c r="H238" s="3">
        <v>1</v>
      </c>
      <c r="I238" s="3">
        <v>90</v>
      </c>
      <c r="J238" s="3">
        <v>68</v>
      </c>
      <c r="K238" s="3">
        <v>22</v>
      </c>
    </row>
    <row r="239" spans="1:11" ht="13.5" customHeight="1">
      <c r="A239" s="4" t="s">
        <v>40</v>
      </c>
      <c r="B239" s="5" t="s">
        <v>100</v>
      </c>
      <c r="C239" s="4" t="s">
        <v>42</v>
      </c>
      <c r="D239" s="5"/>
      <c r="E239" s="3">
        <v>2012</v>
      </c>
      <c r="F239" s="3" t="s">
        <v>25</v>
      </c>
      <c r="G239" s="3">
        <v>24</v>
      </c>
      <c r="H239" s="3">
        <v>0</v>
      </c>
      <c r="I239" s="3">
        <v>24</v>
      </c>
      <c r="J239" s="3">
        <v>21</v>
      </c>
      <c r="K239" s="3">
        <v>3</v>
      </c>
    </row>
    <row r="240" spans="1:11" ht="13.5" customHeight="1">
      <c r="A240" s="4" t="s">
        <v>40</v>
      </c>
      <c r="B240" s="5" t="s">
        <v>100</v>
      </c>
      <c r="C240" s="4" t="s">
        <v>42</v>
      </c>
      <c r="D240" s="5"/>
      <c r="E240" s="3">
        <v>2012</v>
      </c>
      <c r="F240" s="3" t="s">
        <v>26</v>
      </c>
      <c r="G240" s="3">
        <v>87</v>
      </c>
      <c r="H240" s="3">
        <v>0</v>
      </c>
      <c r="I240" s="3">
        <v>87</v>
      </c>
      <c r="J240" s="3">
        <v>74</v>
      </c>
      <c r="K240" s="3">
        <v>13</v>
      </c>
    </row>
    <row r="241" spans="1:11" ht="13.5" customHeight="1">
      <c r="A241" s="4" t="s">
        <v>40</v>
      </c>
      <c r="B241" s="5" t="s">
        <v>100</v>
      </c>
      <c r="C241" s="4" t="s">
        <v>42</v>
      </c>
      <c r="D241" s="5"/>
      <c r="E241" s="3">
        <v>2013</v>
      </c>
      <c r="F241" s="3" t="s">
        <v>25</v>
      </c>
      <c r="G241" s="3">
        <v>38</v>
      </c>
      <c r="H241" s="3">
        <v>0</v>
      </c>
      <c r="I241" s="3">
        <v>38</v>
      </c>
      <c r="J241" s="3">
        <v>32</v>
      </c>
      <c r="K241" s="3">
        <v>6</v>
      </c>
    </row>
    <row r="242" spans="1:11" ht="13.5" customHeight="1">
      <c r="A242" s="4" t="s">
        <v>40</v>
      </c>
      <c r="B242" s="5" t="s">
        <v>100</v>
      </c>
      <c r="C242" s="4" t="s">
        <v>42</v>
      </c>
      <c r="D242" s="5"/>
      <c r="E242" s="3">
        <v>2013</v>
      </c>
      <c r="F242" s="3" t="s">
        <v>26</v>
      </c>
      <c r="G242" s="3">
        <v>102</v>
      </c>
      <c r="H242" s="3">
        <v>1</v>
      </c>
      <c r="I242" s="3">
        <v>101</v>
      </c>
      <c r="J242" s="3">
        <v>86</v>
      </c>
      <c r="K242" s="3">
        <v>15</v>
      </c>
    </row>
    <row r="243" spans="1:11" ht="13.5" customHeight="1">
      <c r="A243" s="4" t="s">
        <v>40</v>
      </c>
      <c r="B243" s="5" t="s">
        <v>100</v>
      </c>
      <c r="C243" s="4" t="s">
        <v>42</v>
      </c>
      <c r="D243" s="5"/>
      <c r="E243" s="3">
        <v>2014</v>
      </c>
      <c r="F243" s="3" t="s">
        <v>25</v>
      </c>
      <c r="G243" s="3">
        <v>29</v>
      </c>
      <c r="H243" s="3">
        <v>0</v>
      </c>
      <c r="I243" s="3">
        <v>29</v>
      </c>
      <c r="J243" s="3">
        <v>23</v>
      </c>
      <c r="K243" s="3">
        <v>6</v>
      </c>
    </row>
    <row r="244" spans="1:11" ht="13.5" customHeight="1">
      <c r="A244" s="4" t="s">
        <v>40</v>
      </c>
      <c r="B244" s="5" t="s">
        <v>100</v>
      </c>
      <c r="C244" s="4" t="s">
        <v>42</v>
      </c>
      <c r="D244" s="5"/>
      <c r="E244" s="3">
        <v>2014</v>
      </c>
      <c r="F244" s="3" t="s">
        <v>26</v>
      </c>
      <c r="G244" s="3">
        <v>102</v>
      </c>
      <c r="H244" s="3">
        <v>0</v>
      </c>
      <c r="I244" s="3">
        <v>102</v>
      </c>
      <c r="J244" s="3">
        <v>90</v>
      </c>
      <c r="K244" s="3">
        <v>12</v>
      </c>
    </row>
    <row r="245" spans="1:11" ht="13.5" customHeight="1">
      <c r="A245" s="4" t="s">
        <v>40</v>
      </c>
      <c r="B245" s="5" t="s">
        <v>101</v>
      </c>
      <c r="C245" s="4" t="s">
        <v>42</v>
      </c>
      <c r="D245" s="5"/>
      <c r="E245" s="3">
        <v>2012</v>
      </c>
      <c r="F245" s="3" t="s">
        <v>26</v>
      </c>
      <c r="G245" s="3">
        <v>7</v>
      </c>
      <c r="H245" s="3">
        <v>5</v>
      </c>
      <c r="I245" s="3">
        <v>2</v>
      </c>
      <c r="J245" s="3">
        <v>5</v>
      </c>
      <c r="K245" s="3">
        <v>1</v>
      </c>
    </row>
    <row r="246" spans="1:11" ht="13.5" customHeight="1">
      <c r="A246" s="4" t="s">
        <v>40</v>
      </c>
      <c r="B246" s="5" t="s">
        <v>101</v>
      </c>
      <c r="C246" s="4" t="s">
        <v>42</v>
      </c>
      <c r="D246" s="5"/>
      <c r="E246" s="3">
        <v>2013</v>
      </c>
      <c r="F246" s="3" t="s">
        <v>25</v>
      </c>
      <c r="G246" s="3">
        <v>1</v>
      </c>
      <c r="H246" s="3"/>
      <c r="I246" s="3">
        <v>1</v>
      </c>
      <c r="J246" s="3">
        <v>1</v>
      </c>
      <c r="K246" s="3"/>
    </row>
    <row r="247" spans="1:11" ht="13.5" customHeight="1">
      <c r="A247" s="4" t="s">
        <v>40</v>
      </c>
      <c r="B247" s="5" t="s">
        <v>101</v>
      </c>
      <c r="C247" s="4" t="s">
        <v>42</v>
      </c>
      <c r="D247" s="5"/>
      <c r="E247" s="3">
        <v>2013</v>
      </c>
      <c r="F247" s="3" t="s">
        <v>26</v>
      </c>
      <c r="G247" s="3">
        <v>60</v>
      </c>
      <c r="H247" s="3">
        <v>14</v>
      </c>
      <c r="I247" s="3">
        <v>46</v>
      </c>
      <c r="J247" s="3">
        <v>58</v>
      </c>
      <c r="K247" s="3">
        <v>2</v>
      </c>
    </row>
    <row r="248" spans="1:11" ht="13.5" customHeight="1">
      <c r="A248" s="4" t="s">
        <v>40</v>
      </c>
      <c r="B248" s="5" t="s">
        <v>101</v>
      </c>
      <c r="C248" s="4" t="s">
        <v>42</v>
      </c>
      <c r="D248" s="5"/>
      <c r="E248" s="3">
        <v>2014</v>
      </c>
      <c r="F248" s="3" t="s">
        <v>25</v>
      </c>
      <c r="G248" s="3">
        <v>3</v>
      </c>
      <c r="H248" s="3">
        <v>1</v>
      </c>
      <c r="I248" s="3">
        <v>2</v>
      </c>
      <c r="J248" s="3">
        <v>3</v>
      </c>
      <c r="K248" s="3"/>
    </row>
    <row r="249" spans="1:11" ht="13.5" customHeight="1">
      <c r="A249" s="4" t="s">
        <v>40</v>
      </c>
      <c r="B249" s="5" t="s">
        <v>101</v>
      </c>
      <c r="C249" s="4" t="s">
        <v>42</v>
      </c>
      <c r="D249" s="5"/>
      <c r="E249" s="3">
        <v>2014</v>
      </c>
      <c r="F249" s="3" t="s">
        <v>26</v>
      </c>
      <c r="G249" s="3">
        <v>118</v>
      </c>
      <c r="H249" s="3">
        <v>36</v>
      </c>
      <c r="I249" s="3">
        <v>82</v>
      </c>
      <c r="J249" s="3">
        <v>109</v>
      </c>
      <c r="K249" s="3">
        <v>5</v>
      </c>
    </row>
    <row r="250" spans="1:11" ht="13.5" customHeight="1">
      <c r="A250" s="4" t="s">
        <v>40</v>
      </c>
      <c r="B250" s="5" t="s">
        <v>102</v>
      </c>
      <c r="C250" s="4" t="s">
        <v>42</v>
      </c>
      <c r="D250" s="5"/>
      <c r="E250" s="3">
        <v>2012</v>
      </c>
      <c r="F250" s="3" t="s">
        <v>25</v>
      </c>
      <c r="G250" s="3">
        <v>8</v>
      </c>
      <c r="H250" s="3">
        <v>0</v>
      </c>
      <c r="I250" s="3">
        <v>8</v>
      </c>
      <c r="J250" s="3">
        <v>4</v>
      </c>
      <c r="K250" s="3">
        <v>4</v>
      </c>
    </row>
    <row r="251" spans="1:11" ht="13.5" customHeight="1">
      <c r="A251" s="4" t="s">
        <v>40</v>
      </c>
      <c r="B251" s="5" t="s">
        <v>102</v>
      </c>
      <c r="C251" s="4" t="s">
        <v>42</v>
      </c>
      <c r="D251" s="5"/>
      <c r="E251" s="3">
        <v>2012</v>
      </c>
      <c r="F251" s="3" t="s">
        <v>26</v>
      </c>
      <c r="G251" s="3">
        <v>48</v>
      </c>
      <c r="H251" s="3">
        <v>0</v>
      </c>
      <c r="I251" s="3">
        <v>48</v>
      </c>
      <c r="J251" s="3">
        <v>9</v>
      </c>
      <c r="K251" s="3">
        <v>39</v>
      </c>
    </row>
    <row r="252" spans="1:11" ht="13.5" customHeight="1">
      <c r="A252" s="4" t="s">
        <v>40</v>
      </c>
      <c r="B252" s="5" t="s">
        <v>102</v>
      </c>
      <c r="C252" s="4" t="s">
        <v>42</v>
      </c>
      <c r="D252" s="5"/>
      <c r="E252" s="3">
        <v>2013</v>
      </c>
      <c r="F252" s="3" t="s">
        <v>25</v>
      </c>
      <c r="G252" s="3">
        <v>10</v>
      </c>
      <c r="H252" s="3">
        <v>0</v>
      </c>
      <c r="I252" s="3">
        <v>10</v>
      </c>
      <c r="J252" s="3">
        <v>8</v>
      </c>
      <c r="K252" s="3">
        <v>2</v>
      </c>
    </row>
    <row r="253" spans="1:11" ht="13.5" customHeight="1">
      <c r="A253" s="4" t="s">
        <v>40</v>
      </c>
      <c r="B253" s="5" t="s">
        <v>102</v>
      </c>
      <c r="C253" s="4" t="s">
        <v>42</v>
      </c>
      <c r="D253" s="5"/>
      <c r="E253" s="3">
        <v>2013</v>
      </c>
      <c r="F253" s="3" t="s">
        <v>26</v>
      </c>
      <c r="G253" s="3">
        <v>48</v>
      </c>
      <c r="H253" s="3">
        <v>0</v>
      </c>
      <c r="I253" s="3">
        <v>48</v>
      </c>
      <c r="J253" s="3">
        <v>42</v>
      </c>
      <c r="K253" s="3">
        <v>6</v>
      </c>
    </row>
    <row r="254" spans="1:11" ht="13.5" customHeight="1">
      <c r="A254" s="4" t="s">
        <v>40</v>
      </c>
      <c r="B254" s="5" t="s">
        <v>102</v>
      </c>
      <c r="C254" s="4" t="s">
        <v>42</v>
      </c>
      <c r="D254" s="5"/>
      <c r="E254" s="3">
        <v>2014</v>
      </c>
      <c r="F254" s="3" t="s">
        <v>25</v>
      </c>
      <c r="G254" s="3">
        <v>16</v>
      </c>
      <c r="H254" s="3">
        <v>0</v>
      </c>
      <c r="I254" s="3">
        <v>16</v>
      </c>
      <c r="J254" s="3">
        <v>12</v>
      </c>
      <c r="K254" s="3">
        <v>4</v>
      </c>
    </row>
    <row r="255" spans="1:11" ht="13.5" customHeight="1">
      <c r="A255" s="4" t="s">
        <v>40</v>
      </c>
      <c r="B255" s="5" t="s">
        <v>102</v>
      </c>
      <c r="C255" s="4" t="s">
        <v>42</v>
      </c>
      <c r="D255" s="5"/>
      <c r="E255" s="3">
        <v>2014</v>
      </c>
      <c r="F255" s="3" t="s">
        <v>26</v>
      </c>
      <c r="G255" s="3">
        <v>43</v>
      </c>
      <c r="H255" s="3">
        <v>0</v>
      </c>
      <c r="I255" s="3">
        <v>43</v>
      </c>
      <c r="J255" s="3">
        <v>31</v>
      </c>
      <c r="K255" s="3">
        <v>12</v>
      </c>
    </row>
    <row r="256" spans="1:11" ht="13.5" customHeight="1">
      <c r="A256" s="4" t="s">
        <v>40</v>
      </c>
      <c r="B256" s="5" t="s">
        <v>104</v>
      </c>
      <c r="C256" s="4" t="s">
        <v>42</v>
      </c>
      <c r="D256" s="5"/>
      <c r="E256" s="3">
        <v>2012</v>
      </c>
      <c r="F256" s="3" t="s">
        <v>53</v>
      </c>
      <c r="G256" s="3">
        <v>6</v>
      </c>
      <c r="H256" s="3">
        <v>4</v>
      </c>
      <c r="I256" s="3">
        <v>2</v>
      </c>
      <c r="J256" s="3"/>
      <c r="K256" s="3"/>
    </row>
    <row r="257" spans="1:11" ht="13.5" customHeight="1">
      <c r="A257" s="4" t="s">
        <v>40</v>
      </c>
      <c r="B257" s="5" t="s">
        <v>104</v>
      </c>
      <c r="C257" s="4" t="s">
        <v>42</v>
      </c>
      <c r="D257" s="5"/>
      <c r="E257" s="3">
        <v>2013</v>
      </c>
      <c r="F257" s="3" t="s">
        <v>53</v>
      </c>
      <c r="G257" s="3">
        <v>4</v>
      </c>
      <c r="H257" s="3">
        <v>3</v>
      </c>
      <c r="I257" s="3">
        <v>1</v>
      </c>
      <c r="J257" s="3"/>
      <c r="K257" s="3"/>
    </row>
    <row r="258" spans="1:11" ht="13.5" customHeight="1">
      <c r="A258" s="4" t="s">
        <v>40</v>
      </c>
      <c r="B258" s="5" t="s">
        <v>104</v>
      </c>
      <c r="C258" s="4" t="s">
        <v>42</v>
      </c>
      <c r="D258" s="5"/>
      <c r="E258" s="3">
        <v>2014</v>
      </c>
      <c r="F258" s="3" t="s">
        <v>53</v>
      </c>
      <c r="G258" s="3">
        <v>4</v>
      </c>
      <c r="H258" s="3">
        <v>3</v>
      </c>
      <c r="I258" s="3">
        <v>1</v>
      </c>
      <c r="J258" s="3"/>
      <c r="K258" s="3"/>
    </row>
    <row r="259" spans="1:11" ht="13.5" customHeight="1">
      <c r="A259" s="4" t="s">
        <v>40</v>
      </c>
      <c r="B259" s="5" t="s">
        <v>105</v>
      </c>
      <c r="C259" s="4" t="s">
        <v>42</v>
      </c>
      <c r="D259" s="5"/>
      <c r="E259" s="3">
        <v>2012</v>
      </c>
      <c r="F259" s="3" t="s">
        <v>25</v>
      </c>
      <c r="G259" s="3">
        <v>4</v>
      </c>
      <c r="H259" s="3">
        <v>3</v>
      </c>
      <c r="I259" s="3">
        <v>1</v>
      </c>
      <c r="J259" s="3">
        <v>3</v>
      </c>
      <c r="K259" s="3">
        <v>1</v>
      </c>
    </row>
    <row r="260" spans="1:11" ht="13.5" customHeight="1">
      <c r="A260" s="4" t="s">
        <v>40</v>
      </c>
      <c r="B260" s="5" t="s">
        <v>105</v>
      </c>
      <c r="C260" s="4" t="s">
        <v>42</v>
      </c>
      <c r="D260" s="5"/>
      <c r="E260" s="3">
        <v>2012</v>
      </c>
      <c r="F260" s="3" t="s">
        <v>26</v>
      </c>
      <c r="G260" s="3">
        <v>89</v>
      </c>
      <c r="H260" s="3">
        <v>79</v>
      </c>
      <c r="I260" s="3">
        <v>10</v>
      </c>
      <c r="J260" s="3">
        <v>79</v>
      </c>
      <c r="K260" s="3">
        <v>10</v>
      </c>
    </row>
    <row r="261" spans="1:11" ht="13.5" customHeight="1">
      <c r="A261" s="4" t="s">
        <v>40</v>
      </c>
      <c r="B261" s="5" t="s">
        <v>105</v>
      </c>
      <c r="C261" s="4" t="s">
        <v>42</v>
      </c>
      <c r="D261" s="5"/>
      <c r="E261" s="3">
        <v>2013</v>
      </c>
      <c r="F261" s="3" t="s">
        <v>25</v>
      </c>
      <c r="G261" s="3">
        <v>6</v>
      </c>
      <c r="H261" s="3">
        <v>5</v>
      </c>
      <c r="I261" s="3">
        <v>1</v>
      </c>
      <c r="J261" s="3">
        <v>5</v>
      </c>
      <c r="K261" s="3">
        <v>1</v>
      </c>
    </row>
    <row r="262" spans="1:11" ht="13.5" customHeight="1">
      <c r="A262" s="4" t="s">
        <v>40</v>
      </c>
      <c r="B262" s="5" t="s">
        <v>105</v>
      </c>
      <c r="C262" s="4" t="s">
        <v>42</v>
      </c>
      <c r="D262" s="5"/>
      <c r="E262" s="3">
        <v>2013</v>
      </c>
      <c r="F262" s="3" t="s">
        <v>26</v>
      </c>
      <c r="G262" s="3">
        <v>56</v>
      </c>
      <c r="H262" s="3">
        <v>53</v>
      </c>
      <c r="I262" s="3">
        <v>3</v>
      </c>
      <c r="J262" s="3">
        <v>53</v>
      </c>
      <c r="K262" s="3">
        <v>3</v>
      </c>
    </row>
    <row r="263" spans="1:11" ht="13.5" customHeight="1">
      <c r="A263" s="4" t="s">
        <v>40</v>
      </c>
      <c r="B263" s="5" t="s">
        <v>105</v>
      </c>
      <c r="C263" s="4" t="s">
        <v>42</v>
      </c>
      <c r="D263" s="5"/>
      <c r="E263" s="3">
        <v>2014</v>
      </c>
      <c r="F263" s="3" t="s">
        <v>25</v>
      </c>
      <c r="G263" s="3">
        <v>6</v>
      </c>
      <c r="H263" s="3">
        <v>6</v>
      </c>
      <c r="I263" s="3">
        <v>0</v>
      </c>
      <c r="J263" s="3">
        <v>6</v>
      </c>
      <c r="K263" s="3">
        <v>0</v>
      </c>
    </row>
    <row r="264" spans="1:11" ht="13.5" customHeight="1">
      <c r="A264" s="4" t="s">
        <v>40</v>
      </c>
      <c r="B264" s="5" t="s">
        <v>105</v>
      </c>
      <c r="C264" s="4" t="s">
        <v>42</v>
      </c>
      <c r="D264" s="5"/>
      <c r="E264" s="3">
        <v>2014</v>
      </c>
      <c r="F264" s="3" t="s">
        <v>26</v>
      </c>
      <c r="G264" s="3">
        <v>60</v>
      </c>
      <c r="H264" s="3">
        <v>55</v>
      </c>
      <c r="I264" s="3">
        <v>5</v>
      </c>
      <c r="J264" s="3">
        <v>55</v>
      </c>
      <c r="K264" s="3">
        <v>5</v>
      </c>
    </row>
    <row r="265" spans="1:11" ht="13.5" customHeight="1">
      <c r="A265" s="4" t="s">
        <v>40</v>
      </c>
      <c r="B265" s="5" t="s">
        <v>106</v>
      </c>
      <c r="C265" s="4" t="s">
        <v>42</v>
      </c>
      <c r="D265" s="5"/>
      <c r="E265" s="3">
        <v>2012</v>
      </c>
      <c r="F265" s="3" t="s">
        <v>25</v>
      </c>
      <c r="G265" s="3"/>
      <c r="H265" s="3">
        <v>12</v>
      </c>
      <c r="I265" s="3">
        <v>13</v>
      </c>
      <c r="J265" s="3">
        <v>6</v>
      </c>
      <c r="K265" s="3">
        <v>7</v>
      </c>
    </row>
    <row r="266" spans="1:11" ht="13.5" customHeight="1">
      <c r="A266" s="4" t="s">
        <v>40</v>
      </c>
      <c r="B266" s="5" t="s">
        <v>106</v>
      </c>
      <c r="C266" s="4" t="s">
        <v>42</v>
      </c>
      <c r="D266" s="5"/>
      <c r="E266" s="3">
        <v>2012</v>
      </c>
      <c r="F266" s="3" t="s">
        <v>26</v>
      </c>
      <c r="G266" s="3"/>
      <c r="H266" s="3">
        <v>22</v>
      </c>
      <c r="I266" s="3">
        <v>36</v>
      </c>
      <c r="J266" s="3">
        <v>28</v>
      </c>
      <c r="K266" s="3">
        <v>8</v>
      </c>
    </row>
    <row r="267" spans="1:11" ht="13.5" customHeight="1">
      <c r="A267" s="4" t="s">
        <v>40</v>
      </c>
      <c r="B267" s="5" t="s">
        <v>106</v>
      </c>
      <c r="C267" s="4" t="s">
        <v>42</v>
      </c>
      <c r="D267" s="5"/>
      <c r="E267" s="3">
        <v>2013</v>
      </c>
      <c r="F267" s="3" t="s">
        <v>25</v>
      </c>
      <c r="G267" s="3"/>
      <c r="H267" s="3">
        <v>5</v>
      </c>
      <c r="I267" s="3">
        <v>11</v>
      </c>
      <c r="J267" s="3">
        <v>7</v>
      </c>
      <c r="K267" s="3">
        <v>4</v>
      </c>
    </row>
    <row r="268" spans="1:11" ht="13.5" customHeight="1">
      <c r="A268" s="4" t="s">
        <v>40</v>
      </c>
      <c r="B268" s="5" t="s">
        <v>106</v>
      </c>
      <c r="C268" s="4" t="s">
        <v>42</v>
      </c>
      <c r="D268" s="5"/>
      <c r="E268" s="3">
        <v>2013</v>
      </c>
      <c r="F268" s="3" t="s">
        <v>26</v>
      </c>
      <c r="G268" s="3"/>
      <c r="H268" s="3">
        <v>17</v>
      </c>
      <c r="I268" s="3">
        <v>24</v>
      </c>
      <c r="J268" s="3">
        <v>17</v>
      </c>
      <c r="K268" s="3">
        <v>7</v>
      </c>
    </row>
    <row r="269" spans="1:11" ht="13.5" customHeight="1">
      <c r="A269" s="4" t="s">
        <v>40</v>
      </c>
      <c r="B269" s="5" t="s">
        <v>106</v>
      </c>
      <c r="C269" s="4" t="s">
        <v>42</v>
      </c>
      <c r="D269" s="5"/>
      <c r="E269" s="3">
        <v>2014</v>
      </c>
      <c r="F269" s="3" t="s">
        <v>25</v>
      </c>
      <c r="G269" s="3"/>
      <c r="H269" s="3">
        <v>5</v>
      </c>
      <c r="I269" s="3">
        <v>2</v>
      </c>
      <c r="J269" s="3">
        <v>0</v>
      </c>
      <c r="K269" s="3">
        <v>2</v>
      </c>
    </row>
    <row r="270" spans="1:11" ht="13.5" customHeight="1">
      <c r="A270" s="4" t="s">
        <v>40</v>
      </c>
      <c r="B270" s="5" t="s">
        <v>106</v>
      </c>
      <c r="C270" s="4" t="s">
        <v>42</v>
      </c>
      <c r="D270" s="5"/>
      <c r="E270" s="3">
        <v>2014</v>
      </c>
      <c r="F270" s="3" t="s">
        <v>26</v>
      </c>
      <c r="G270" s="3"/>
      <c r="H270" s="3">
        <v>10</v>
      </c>
      <c r="I270" s="3">
        <v>26</v>
      </c>
      <c r="J270" s="3">
        <v>18</v>
      </c>
      <c r="K270" s="3">
        <v>8</v>
      </c>
    </row>
    <row r="271" spans="1:11" ht="13.5" customHeight="1">
      <c r="A271" s="4" t="s">
        <v>40</v>
      </c>
      <c r="B271" s="5" t="s">
        <v>107</v>
      </c>
      <c r="C271" s="4" t="s">
        <v>42</v>
      </c>
      <c r="D271" s="5"/>
      <c r="E271" s="3">
        <v>2012</v>
      </c>
      <c r="F271" s="3" t="s">
        <v>25</v>
      </c>
      <c r="G271" s="3">
        <v>7</v>
      </c>
      <c r="H271" s="3">
        <v>2</v>
      </c>
      <c r="I271" s="3">
        <v>5</v>
      </c>
      <c r="J271" s="3">
        <v>2</v>
      </c>
      <c r="K271" s="3">
        <v>3</v>
      </c>
    </row>
    <row r="272" spans="1:11" ht="13.5" customHeight="1">
      <c r="A272" s="4" t="s">
        <v>40</v>
      </c>
      <c r="B272" s="5" t="s">
        <v>107</v>
      </c>
      <c r="C272" s="4" t="s">
        <v>42</v>
      </c>
      <c r="D272" s="5"/>
      <c r="E272" s="3">
        <v>2012</v>
      </c>
      <c r="F272" s="3" t="s">
        <v>26</v>
      </c>
      <c r="G272" s="3">
        <v>32</v>
      </c>
      <c r="H272" s="3">
        <v>22</v>
      </c>
      <c r="I272" s="3">
        <v>10</v>
      </c>
      <c r="J272" s="3">
        <v>5</v>
      </c>
      <c r="K272" s="3">
        <v>5</v>
      </c>
    </row>
    <row r="273" spans="1:11" ht="13.5" customHeight="1">
      <c r="A273" s="4" t="s">
        <v>40</v>
      </c>
      <c r="B273" s="5" t="s">
        <v>107</v>
      </c>
      <c r="C273" s="4" t="s">
        <v>42</v>
      </c>
      <c r="D273" s="5"/>
      <c r="E273" s="3">
        <v>2013</v>
      </c>
      <c r="F273" s="3" t="s">
        <v>25</v>
      </c>
      <c r="G273" s="3">
        <v>3</v>
      </c>
      <c r="H273" s="3">
        <v>0</v>
      </c>
      <c r="I273" s="3">
        <v>3</v>
      </c>
      <c r="J273" s="3">
        <v>2</v>
      </c>
      <c r="K273" s="3">
        <v>1</v>
      </c>
    </row>
    <row r="274" spans="1:11" ht="13.5" customHeight="1">
      <c r="A274" s="4" t="s">
        <v>40</v>
      </c>
      <c r="B274" s="5" t="s">
        <v>107</v>
      </c>
      <c r="C274" s="4" t="s">
        <v>42</v>
      </c>
      <c r="D274" s="5"/>
      <c r="E274" s="3">
        <v>2013</v>
      </c>
      <c r="F274" s="3" t="s">
        <v>26</v>
      </c>
      <c r="G274" s="3">
        <v>29</v>
      </c>
      <c r="H274" s="3">
        <v>7</v>
      </c>
      <c r="I274" s="3">
        <v>22</v>
      </c>
      <c r="J274" s="3">
        <v>19</v>
      </c>
      <c r="K274" s="3">
        <v>3</v>
      </c>
    </row>
    <row r="275" spans="1:11" ht="13.5" customHeight="1">
      <c r="A275" s="4" t="s">
        <v>40</v>
      </c>
      <c r="B275" s="5" t="s">
        <v>107</v>
      </c>
      <c r="C275" s="4" t="s">
        <v>42</v>
      </c>
      <c r="D275" s="5"/>
      <c r="E275" s="3">
        <v>2014</v>
      </c>
      <c r="F275" s="3" t="s">
        <v>25</v>
      </c>
      <c r="G275" s="3">
        <v>2</v>
      </c>
      <c r="H275" s="3">
        <v>0</v>
      </c>
      <c r="I275" s="3">
        <v>2</v>
      </c>
      <c r="J275" s="3">
        <v>0</v>
      </c>
      <c r="K275" s="3">
        <v>2</v>
      </c>
    </row>
    <row r="276" spans="1:11" ht="13.5" customHeight="1">
      <c r="A276" s="4" t="s">
        <v>40</v>
      </c>
      <c r="B276" s="5" t="s">
        <v>107</v>
      </c>
      <c r="C276" s="4" t="s">
        <v>42</v>
      </c>
      <c r="D276" s="5"/>
      <c r="E276" s="3">
        <v>2014</v>
      </c>
      <c r="F276" s="3" t="s">
        <v>26</v>
      </c>
      <c r="G276" s="3">
        <v>9</v>
      </c>
      <c r="H276" s="3">
        <v>4</v>
      </c>
      <c r="I276" s="3">
        <v>5</v>
      </c>
      <c r="J276" s="3">
        <v>5</v>
      </c>
      <c r="K276" s="3">
        <v>0</v>
      </c>
    </row>
    <row r="277" spans="1:11" ht="13.5" customHeight="1">
      <c r="A277" s="4" t="s">
        <v>40</v>
      </c>
      <c r="B277" s="5" t="s">
        <v>109</v>
      </c>
      <c r="C277" s="4" t="s">
        <v>42</v>
      </c>
      <c r="D277" s="5"/>
      <c r="E277" s="3">
        <v>2013</v>
      </c>
      <c r="F277" s="3" t="s">
        <v>25</v>
      </c>
      <c r="G277" s="3">
        <v>3</v>
      </c>
      <c r="H277" s="3">
        <v>0</v>
      </c>
      <c r="I277" s="3">
        <v>3</v>
      </c>
      <c r="J277" s="3">
        <v>1</v>
      </c>
      <c r="K277" s="3">
        <v>2</v>
      </c>
    </row>
    <row r="278" spans="1:11" ht="13.5" customHeight="1">
      <c r="A278" s="4" t="s">
        <v>40</v>
      </c>
      <c r="B278" s="5" t="s">
        <v>109</v>
      </c>
      <c r="C278" s="4" t="s">
        <v>42</v>
      </c>
      <c r="D278" s="5"/>
      <c r="E278" s="3">
        <v>2013</v>
      </c>
      <c r="F278" s="3" t="s">
        <v>26</v>
      </c>
      <c r="G278" s="3">
        <v>7</v>
      </c>
      <c r="H278" s="3">
        <v>0</v>
      </c>
      <c r="I278" s="3">
        <v>7</v>
      </c>
      <c r="J278" s="3">
        <v>4</v>
      </c>
      <c r="K278" s="3">
        <v>3</v>
      </c>
    </row>
    <row r="279" spans="1:11" ht="13.5" customHeight="1">
      <c r="A279" s="4" t="s">
        <v>40</v>
      </c>
      <c r="B279" s="5" t="s">
        <v>109</v>
      </c>
      <c r="C279" s="4" t="s">
        <v>42</v>
      </c>
      <c r="D279" s="5"/>
      <c r="E279" s="3">
        <v>2014</v>
      </c>
      <c r="F279" s="3" t="s">
        <v>25</v>
      </c>
      <c r="G279" s="3">
        <v>0</v>
      </c>
      <c r="H279" s="3">
        <v>0</v>
      </c>
      <c r="I279" s="3">
        <v>0</v>
      </c>
      <c r="J279" s="3">
        <v>0</v>
      </c>
      <c r="K279" s="3">
        <v>0</v>
      </c>
    </row>
    <row r="280" spans="1:11" ht="13.5" customHeight="1">
      <c r="A280" s="4" t="s">
        <v>40</v>
      </c>
      <c r="B280" s="5" t="s">
        <v>109</v>
      </c>
      <c r="C280" s="4" t="s">
        <v>42</v>
      </c>
      <c r="D280" s="5"/>
      <c r="E280" s="3">
        <v>2014</v>
      </c>
      <c r="F280" s="3" t="s">
        <v>26</v>
      </c>
      <c r="G280" s="3">
        <v>14</v>
      </c>
      <c r="H280" s="3">
        <v>0</v>
      </c>
      <c r="I280" s="3">
        <v>14</v>
      </c>
      <c r="J280" s="3">
        <v>14</v>
      </c>
      <c r="K280" s="3">
        <v>0</v>
      </c>
    </row>
    <row r="281" spans="1:11" ht="13.5" customHeight="1">
      <c r="A281" s="4" t="s">
        <v>40</v>
      </c>
      <c r="B281" s="5" t="s">
        <v>110</v>
      </c>
      <c r="C281" s="4" t="s">
        <v>42</v>
      </c>
      <c r="D281" s="5"/>
      <c r="E281" s="3">
        <v>2012</v>
      </c>
      <c r="F281" s="3" t="s">
        <v>25</v>
      </c>
      <c r="G281" s="3">
        <v>4</v>
      </c>
      <c r="H281" s="3">
        <v>2</v>
      </c>
      <c r="I281" s="3">
        <v>2</v>
      </c>
      <c r="J281" s="3">
        <v>4</v>
      </c>
      <c r="K281" s="3">
        <v>0</v>
      </c>
    </row>
    <row r="282" spans="1:11" ht="13.5" customHeight="1">
      <c r="A282" s="4" t="s">
        <v>40</v>
      </c>
      <c r="B282" s="5" t="s">
        <v>110</v>
      </c>
      <c r="C282" s="4" t="s">
        <v>42</v>
      </c>
      <c r="D282" s="5"/>
      <c r="E282" s="3">
        <v>2012</v>
      </c>
      <c r="F282" s="3" t="s">
        <v>26</v>
      </c>
      <c r="G282" s="3">
        <v>36</v>
      </c>
      <c r="H282" s="3">
        <v>5</v>
      </c>
      <c r="I282" s="3">
        <v>31</v>
      </c>
      <c r="J282" s="3">
        <v>34</v>
      </c>
      <c r="K282" s="3">
        <v>2</v>
      </c>
    </row>
    <row r="283" spans="1:11" ht="13.5" customHeight="1">
      <c r="A283" s="4" t="s">
        <v>40</v>
      </c>
      <c r="B283" s="5" t="s">
        <v>110</v>
      </c>
      <c r="C283" s="4" t="s">
        <v>42</v>
      </c>
      <c r="D283" s="5"/>
      <c r="E283" s="3">
        <v>2013</v>
      </c>
      <c r="F283" s="3" t="s">
        <v>25</v>
      </c>
      <c r="G283" s="3">
        <v>5</v>
      </c>
      <c r="H283" s="3">
        <v>0</v>
      </c>
      <c r="I283" s="3">
        <v>5</v>
      </c>
      <c r="J283" s="3">
        <v>5</v>
      </c>
      <c r="K283" s="3">
        <v>0</v>
      </c>
    </row>
    <row r="284" spans="1:11" ht="13.5" customHeight="1">
      <c r="A284" s="4" t="s">
        <v>40</v>
      </c>
      <c r="B284" s="5" t="s">
        <v>110</v>
      </c>
      <c r="C284" s="4" t="s">
        <v>42</v>
      </c>
      <c r="D284" s="5"/>
      <c r="E284" s="3">
        <v>2013</v>
      </c>
      <c r="F284" s="3" t="s">
        <v>26</v>
      </c>
      <c r="G284" s="3">
        <v>21</v>
      </c>
      <c r="H284" s="3">
        <v>2</v>
      </c>
      <c r="I284" s="3">
        <v>19</v>
      </c>
      <c r="J284" s="3">
        <v>21</v>
      </c>
      <c r="K284" s="3">
        <v>0</v>
      </c>
    </row>
    <row r="285" spans="1:11" ht="13.5" customHeight="1">
      <c r="A285" s="4" t="s">
        <v>40</v>
      </c>
      <c r="B285" s="5" t="s">
        <v>110</v>
      </c>
      <c r="C285" s="4" t="s">
        <v>42</v>
      </c>
      <c r="D285" s="5"/>
      <c r="E285" s="3">
        <v>2014</v>
      </c>
      <c r="F285" s="3" t="s">
        <v>25</v>
      </c>
      <c r="G285" s="3">
        <v>3</v>
      </c>
      <c r="H285" s="3">
        <v>2</v>
      </c>
      <c r="I285" s="3">
        <v>1</v>
      </c>
      <c r="J285" s="3">
        <v>2</v>
      </c>
      <c r="K285" s="3">
        <v>1</v>
      </c>
    </row>
    <row r="286" spans="1:11" ht="13.5" customHeight="1">
      <c r="A286" s="4" t="s">
        <v>40</v>
      </c>
      <c r="B286" s="5" t="s">
        <v>110</v>
      </c>
      <c r="C286" s="4" t="s">
        <v>42</v>
      </c>
      <c r="D286" s="5"/>
      <c r="E286" s="3">
        <v>2014</v>
      </c>
      <c r="F286" s="3" t="s">
        <v>26</v>
      </c>
      <c r="G286" s="3">
        <v>16</v>
      </c>
      <c r="H286" s="3">
        <v>5</v>
      </c>
      <c r="I286" s="3">
        <v>11</v>
      </c>
      <c r="J286" s="3">
        <v>16</v>
      </c>
      <c r="K286" s="3">
        <v>0</v>
      </c>
    </row>
    <row r="287" spans="1:11" ht="13.5" customHeight="1">
      <c r="A287" s="4" t="s">
        <v>40</v>
      </c>
      <c r="B287" s="5" t="s">
        <v>111</v>
      </c>
      <c r="C287" s="4" t="s">
        <v>42</v>
      </c>
      <c r="D287" s="5"/>
      <c r="E287" s="3">
        <v>2012</v>
      </c>
      <c r="F287" s="3" t="s">
        <v>25</v>
      </c>
      <c r="G287" s="3">
        <v>12</v>
      </c>
      <c r="H287" s="3">
        <v>0</v>
      </c>
      <c r="I287" s="3">
        <v>12</v>
      </c>
      <c r="J287" s="3">
        <v>11</v>
      </c>
      <c r="K287" s="3">
        <v>1</v>
      </c>
    </row>
    <row r="288" spans="1:11" ht="13.5" customHeight="1">
      <c r="A288" s="4" t="s">
        <v>40</v>
      </c>
      <c r="B288" s="5" t="s">
        <v>111</v>
      </c>
      <c r="C288" s="4" t="s">
        <v>42</v>
      </c>
      <c r="D288" s="5"/>
      <c r="E288" s="3">
        <v>2012</v>
      </c>
      <c r="F288" s="3" t="s">
        <v>26</v>
      </c>
      <c r="G288" s="3">
        <v>113</v>
      </c>
      <c r="H288" s="3">
        <v>0</v>
      </c>
      <c r="I288" s="3">
        <v>113</v>
      </c>
      <c r="J288" s="3">
        <v>102</v>
      </c>
      <c r="K288" s="3">
        <v>11</v>
      </c>
    </row>
    <row r="289" spans="1:11" ht="13.5" customHeight="1">
      <c r="A289" s="4" t="s">
        <v>40</v>
      </c>
      <c r="B289" s="5" t="s">
        <v>111</v>
      </c>
      <c r="C289" s="4" t="s">
        <v>42</v>
      </c>
      <c r="D289" s="5"/>
      <c r="E289" s="3">
        <v>2013</v>
      </c>
      <c r="F289" s="3" t="s">
        <v>25</v>
      </c>
      <c r="G289" s="3">
        <v>9</v>
      </c>
      <c r="H289" s="3">
        <v>0</v>
      </c>
      <c r="I289" s="3">
        <v>9</v>
      </c>
      <c r="J289" s="3">
        <v>9</v>
      </c>
      <c r="K289" s="3">
        <v>0</v>
      </c>
    </row>
    <row r="290" spans="1:11" ht="13.5" customHeight="1">
      <c r="A290" s="4" t="s">
        <v>40</v>
      </c>
      <c r="B290" s="5" t="s">
        <v>111</v>
      </c>
      <c r="C290" s="4" t="s">
        <v>42</v>
      </c>
      <c r="D290" s="5"/>
      <c r="E290" s="3">
        <v>2013</v>
      </c>
      <c r="F290" s="3" t="s">
        <v>26</v>
      </c>
      <c r="G290" s="3">
        <v>111</v>
      </c>
      <c r="H290" s="3">
        <v>0</v>
      </c>
      <c r="I290" s="3">
        <v>111</v>
      </c>
      <c r="J290" s="3">
        <v>90</v>
      </c>
      <c r="K290" s="3">
        <v>21</v>
      </c>
    </row>
    <row r="291" spans="1:11" ht="13.5" customHeight="1">
      <c r="A291" s="4" t="s">
        <v>40</v>
      </c>
      <c r="B291" s="5" t="s">
        <v>111</v>
      </c>
      <c r="C291" s="4" t="s">
        <v>42</v>
      </c>
      <c r="D291" s="5"/>
      <c r="E291" s="3">
        <v>2014</v>
      </c>
      <c r="F291" s="3" t="s">
        <v>25</v>
      </c>
      <c r="G291" s="3">
        <v>2</v>
      </c>
      <c r="H291" s="3">
        <v>0</v>
      </c>
      <c r="I291" s="3">
        <v>2</v>
      </c>
      <c r="J291" s="3">
        <v>2</v>
      </c>
      <c r="K291" s="3">
        <v>0</v>
      </c>
    </row>
    <row r="292" spans="1:11" ht="13.5" customHeight="1">
      <c r="A292" s="4" t="s">
        <v>40</v>
      </c>
      <c r="B292" s="5" t="s">
        <v>111</v>
      </c>
      <c r="C292" s="4" t="s">
        <v>42</v>
      </c>
      <c r="D292" s="5"/>
      <c r="E292" s="3">
        <v>2014</v>
      </c>
      <c r="F292" s="3" t="s">
        <v>26</v>
      </c>
      <c r="G292" s="3">
        <v>120</v>
      </c>
      <c r="H292" s="3">
        <v>0</v>
      </c>
      <c r="I292" s="3">
        <v>120</v>
      </c>
      <c r="J292" s="3">
        <v>89</v>
      </c>
      <c r="K292" s="3">
        <v>31</v>
      </c>
    </row>
    <row r="293" spans="1:11" ht="13.5" customHeight="1">
      <c r="A293" s="4" t="s">
        <v>40</v>
      </c>
      <c r="B293" s="5" t="s">
        <v>113</v>
      </c>
      <c r="C293" s="4" t="s">
        <v>42</v>
      </c>
      <c r="D293" s="5"/>
      <c r="E293" s="3">
        <v>2012</v>
      </c>
      <c r="F293" s="3" t="s">
        <v>25</v>
      </c>
      <c r="G293" s="3">
        <v>15</v>
      </c>
      <c r="H293" s="3"/>
      <c r="I293" s="3"/>
      <c r="J293" s="3"/>
      <c r="K293" s="3"/>
    </row>
    <row r="294" spans="1:11" ht="13.5" customHeight="1">
      <c r="A294" s="4" t="s">
        <v>40</v>
      </c>
      <c r="B294" s="5" t="s">
        <v>113</v>
      </c>
      <c r="C294" s="4" t="s">
        <v>42</v>
      </c>
      <c r="D294" s="5"/>
      <c r="E294" s="3">
        <v>2013</v>
      </c>
      <c r="F294" s="3" t="s">
        <v>25</v>
      </c>
      <c r="G294" s="3">
        <v>10</v>
      </c>
      <c r="H294" s="3"/>
      <c r="I294" s="3"/>
      <c r="J294" s="3"/>
      <c r="K294" s="3"/>
    </row>
    <row r="295" spans="1:11" ht="13.5" customHeight="1">
      <c r="A295" s="4" t="s">
        <v>40</v>
      </c>
      <c r="B295" s="5" t="s">
        <v>113</v>
      </c>
      <c r="C295" s="4" t="s">
        <v>42</v>
      </c>
      <c r="D295" s="5"/>
      <c r="E295" s="3">
        <v>2014</v>
      </c>
      <c r="F295" s="3" t="s">
        <v>25</v>
      </c>
      <c r="G295" s="3">
        <v>15</v>
      </c>
      <c r="H295" s="3"/>
      <c r="I295" s="3">
        <v>5</v>
      </c>
      <c r="J295" s="3"/>
      <c r="K295" s="3">
        <v>5</v>
      </c>
    </row>
    <row r="296" spans="1:11" ht="13.5" customHeight="1">
      <c r="A296" s="4" t="s">
        <v>40</v>
      </c>
      <c r="B296" s="5" t="s">
        <v>113</v>
      </c>
      <c r="C296" s="4" t="s">
        <v>42</v>
      </c>
      <c r="D296" s="5"/>
      <c r="E296" s="3">
        <v>2014</v>
      </c>
      <c r="F296" s="3" t="s">
        <v>26</v>
      </c>
      <c r="G296" s="3">
        <v>119</v>
      </c>
      <c r="H296" s="3">
        <v>5</v>
      </c>
      <c r="I296" s="3">
        <v>9</v>
      </c>
      <c r="J296" s="3">
        <v>9</v>
      </c>
      <c r="K296" s="3">
        <v>5</v>
      </c>
    </row>
    <row r="297" spans="1:11" ht="13.5" customHeight="1">
      <c r="A297" s="4" t="s">
        <v>40</v>
      </c>
      <c r="B297" s="5" t="s">
        <v>114</v>
      </c>
      <c r="C297" s="4" t="s">
        <v>42</v>
      </c>
      <c r="D297" s="5"/>
      <c r="E297" s="3">
        <v>2012</v>
      </c>
      <c r="F297" s="3" t="s">
        <v>25</v>
      </c>
      <c r="G297" s="3">
        <v>23</v>
      </c>
      <c r="H297" s="3">
        <v>0</v>
      </c>
      <c r="I297" s="3">
        <v>23</v>
      </c>
      <c r="J297" s="3">
        <v>7</v>
      </c>
      <c r="K297" s="3">
        <v>13</v>
      </c>
    </row>
    <row r="298" spans="1:11" ht="13.5" customHeight="1">
      <c r="A298" s="4" t="s">
        <v>40</v>
      </c>
      <c r="B298" s="5" t="s">
        <v>114</v>
      </c>
      <c r="C298" s="4" t="s">
        <v>42</v>
      </c>
      <c r="D298" s="5"/>
      <c r="E298" s="3">
        <v>2012</v>
      </c>
      <c r="F298" s="3" t="s">
        <v>26</v>
      </c>
      <c r="G298" s="3">
        <v>74</v>
      </c>
      <c r="H298" s="3">
        <v>2</v>
      </c>
      <c r="I298" s="3">
        <v>72</v>
      </c>
      <c r="J298" s="3">
        <v>66</v>
      </c>
      <c r="K298" s="3">
        <v>6</v>
      </c>
    </row>
    <row r="299" spans="1:11" ht="13.5" customHeight="1">
      <c r="A299" s="4" t="s">
        <v>40</v>
      </c>
      <c r="B299" s="5" t="s">
        <v>114</v>
      </c>
      <c r="C299" s="4" t="s">
        <v>42</v>
      </c>
      <c r="D299" s="5"/>
      <c r="E299" s="3">
        <v>2013</v>
      </c>
      <c r="F299" s="3" t="s">
        <v>25</v>
      </c>
      <c r="G299" s="3">
        <v>9</v>
      </c>
      <c r="H299" s="3">
        <v>2</v>
      </c>
      <c r="I299" s="3">
        <v>7</v>
      </c>
      <c r="J299" s="3">
        <v>6</v>
      </c>
      <c r="K299" s="3">
        <v>1</v>
      </c>
    </row>
    <row r="300" spans="1:11" ht="13.5" customHeight="1">
      <c r="A300" s="4" t="s">
        <v>40</v>
      </c>
      <c r="B300" s="5" t="s">
        <v>114</v>
      </c>
      <c r="C300" s="4" t="s">
        <v>42</v>
      </c>
      <c r="D300" s="5"/>
      <c r="E300" s="3">
        <v>2013</v>
      </c>
      <c r="F300" s="3" t="s">
        <v>26</v>
      </c>
      <c r="G300" s="3">
        <v>43</v>
      </c>
      <c r="H300" s="3">
        <v>0</v>
      </c>
      <c r="I300" s="3">
        <v>43</v>
      </c>
      <c r="J300" s="3">
        <v>40</v>
      </c>
      <c r="K300" s="3">
        <v>3</v>
      </c>
    </row>
    <row r="301" spans="1:11" ht="13.5" customHeight="1">
      <c r="A301" s="4" t="s">
        <v>40</v>
      </c>
      <c r="B301" s="5" t="s">
        <v>114</v>
      </c>
      <c r="C301" s="4" t="s">
        <v>42</v>
      </c>
      <c r="D301" s="5"/>
      <c r="E301" s="3">
        <v>2014</v>
      </c>
      <c r="F301" s="3" t="s">
        <v>25</v>
      </c>
      <c r="G301" s="3">
        <v>5</v>
      </c>
      <c r="H301" s="3">
        <v>0</v>
      </c>
      <c r="I301" s="3">
        <v>5</v>
      </c>
      <c r="J301" s="3">
        <v>3</v>
      </c>
      <c r="K301" s="3">
        <v>2</v>
      </c>
    </row>
    <row r="302" spans="1:11" ht="13.5" customHeight="1">
      <c r="A302" s="4" t="s">
        <v>40</v>
      </c>
      <c r="B302" s="5" t="s">
        <v>114</v>
      </c>
      <c r="C302" s="4" t="s">
        <v>42</v>
      </c>
      <c r="D302" s="5"/>
      <c r="E302" s="3">
        <v>2014</v>
      </c>
      <c r="F302" s="3" t="s">
        <v>26</v>
      </c>
      <c r="G302" s="3">
        <v>27</v>
      </c>
      <c r="H302" s="3">
        <v>0</v>
      </c>
      <c r="I302" s="3">
        <v>27</v>
      </c>
      <c r="J302" s="3">
        <v>27</v>
      </c>
      <c r="K302" s="3">
        <v>0</v>
      </c>
    </row>
    <row r="303" spans="1:11" ht="13.5" customHeight="1">
      <c r="A303" s="4" t="s">
        <v>40</v>
      </c>
      <c r="B303" s="5" t="s">
        <v>115</v>
      </c>
      <c r="C303" s="4" t="s">
        <v>42</v>
      </c>
      <c r="D303" s="5"/>
      <c r="E303" s="3">
        <v>2014</v>
      </c>
      <c r="F303" s="3" t="s">
        <v>53</v>
      </c>
      <c r="G303" s="3"/>
      <c r="H303" s="3">
        <v>36</v>
      </c>
      <c r="I303" s="3">
        <v>7</v>
      </c>
      <c r="J303" s="3">
        <v>29</v>
      </c>
      <c r="K303" s="3">
        <v>7</v>
      </c>
    </row>
    <row r="304" spans="1:11" ht="13.5" customHeight="1">
      <c r="A304" s="4" t="s">
        <v>40</v>
      </c>
      <c r="B304" s="5" t="s">
        <v>116</v>
      </c>
      <c r="C304" s="4" t="s">
        <v>42</v>
      </c>
      <c r="D304" s="5"/>
      <c r="E304" s="3">
        <v>2012</v>
      </c>
      <c r="F304" s="3" t="s">
        <v>53</v>
      </c>
      <c r="G304" s="3">
        <v>57</v>
      </c>
      <c r="H304" s="3"/>
      <c r="I304" s="3"/>
      <c r="J304" s="3"/>
      <c r="K304" s="3"/>
    </row>
    <row r="305" spans="1:11" ht="13.5" customHeight="1">
      <c r="A305" s="4" t="s">
        <v>40</v>
      </c>
      <c r="B305" s="5" t="s">
        <v>116</v>
      </c>
      <c r="C305" s="4" t="s">
        <v>42</v>
      </c>
      <c r="D305" s="5"/>
      <c r="E305" s="3">
        <v>2013</v>
      </c>
      <c r="F305" s="3" t="s">
        <v>53</v>
      </c>
      <c r="G305" s="3">
        <v>78</v>
      </c>
      <c r="H305" s="3"/>
      <c r="I305" s="3"/>
      <c r="J305" s="3"/>
      <c r="K305" s="3"/>
    </row>
    <row r="306" spans="1:11" ht="13.5" customHeight="1">
      <c r="A306" s="4" t="s">
        <v>40</v>
      </c>
      <c r="B306" s="5" t="s">
        <v>116</v>
      </c>
      <c r="C306" s="4" t="s">
        <v>42</v>
      </c>
      <c r="D306" s="5"/>
      <c r="E306" s="3">
        <v>2014</v>
      </c>
      <c r="F306" s="3" t="s">
        <v>53</v>
      </c>
      <c r="G306" s="3">
        <v>63</v>
      </c>
      <c r="H306" s="3"/>
      <c r="I306" s="3"/>
      <c r="J306" s="3"/>
      <c r="K306" s="3"/>
    </row>
    <row r="307" spans="1:11" ht="13.5" customHeight="1">
      <c r="A307" s="4" t="s">
        <v>40</v>
      </c>
      <c r="B307" s="5" t="s">
        <v>117</v>
      </c>
      <c r="C307" s="4" t="s">
        <v>42</v>
      </c>
      <c r="D307" s="5"/>
      <c r="E307" s="3">
        <v>2014</v>
      </c>
      <c r="F307" s="3" t="s">
        <v>118</v>
      </c>
      <c r="G307" s="3">
        <v>100</v>
      </c>
      <c r="H307" s="3"/>
      <c r="I307" s="3">
        <v>9</v>
      </c>
      <c r="J307" s="3"/>
      <c r="K307" s="3"/>
    </row>
    <row r="308" spans="1:11" ht="13.5" customHeight="1">
      <c r="A308" s="4" t="s">
        <v>40</v>
      </c>
      <c r="B308" s="5" t="s">
        <v>119</v>
      </c>
      <c r="C308" s="4" t="s">
        <v>42</v>
      </c>
      <c r="D308" s="5"/>
      <c r="E308" s="3">
        <v>2012</v>
      </c>
      <c r="F308" s="3" t="s">
        <v>26</v>
      </c>
      <c r="G308" s="3">
        <v>22</v>
      </c>
      <c r="H308" s="3">
        <v>7</v>
      </c>
      <c r="I308" s="3">
        <v>6</v>
      </c>
      <c r="J308" s="3">
        <v>4</v>
      </c>
      <c r="K308" s="3">
        <v>2</v>
      </c>
    </row>
    <row r="309" spans="1:11" ht="13.5" customHeight="1">
      <c r="A309" s="4" t="s">
        <v>40</v>
      </c>
      <c r="B309" s="5" t="s">
        <v>119</v>
      </c>
      <c r="C309" s="4" t="s">
        <v>42</v>
      </c>
      <c r="D309" s="5"/>
      <c r="E309" s="3">
        <v>2013</v>
      </c>
      <c r="F309" s="3" t="s">
        <v>26</v>
      </c>
      <c r="G309" s="3">
        <v>17</v>
      </c>
      <c r="H309" s="3">
        <v>5</v>
      </c>
      <c r="I309" s="3">
        <v>4</v>
      </c>
      <c r="J309" s="3">
        <v>4</v>
      </c>
      <c r="K309" s="3">
        <v>0</v>
      </c>
    </row>
    <row r="310" spans="1:11" ht="13.5" customHeight="1">
      <c r="A310" s="4" t="s">
        <v>40</v>
      </c>
      <c r="B310" s="5" t="s">
        <v>119</v>
      </c>
      <c r="C310" s="4" t="s">
        <v>42</v>
      </c>
      <c r="D310" s="5"/>
      <c r="E310" s="3">
        <v>2014</v>
      </c>
      <c r="F310" s="3" t="s">
        <v>26</v>
      </c>
      <c r="G310" s="3">
        <v>16</v>
      </c>
      <c r="H310" s="3">
        <v>4</v>
      </c>
      <c r="I310" s="3">
        <v>5</v>
      </c>
      <c r="J310" s="3">
        <v>3</v>
      </c>
      <c r="K310" s="3">
        <v>2</v>
      </c>
    </row>
    <row r="311" spans="1:11" ht="13.5" customHeight="1">
      <c r="A311" s="4" t="s">
        <v>40</v>
      </c>
      <c r="B311" s="5" t="s">
        <v>120</v>
      </c>
      <c r="C311" s="4" t="s">
        <v>42</v>
      </c>
      <c r="D311" s="5"/>
      <c r="E311" s="3">
        <v>2012</v>
      </c>
      <c r="F311" s="3" t="s">
        <v>25</v>
      </c>
      <c r="G311" s="3">
        <v>0</v>
      </c>
      <c r="H311" s="3">
        <v>0</v>
      </c>
      <c r="I311" s="3">
        <v>0</v>
      </c>
      <c r="J311" s="3">
        <v>0</v>
      </c>
      <c r="K311" s="3">
        <v>0</v>
      </c>
    </row>
    <row r="312" spans="1:11" ht="13.5" customHeight="1">
      <c r="A312" s="4" t="s">
        <v>40</v>
      </c>
      <c r="B312" s="5" t="s">
        <v>120</v>
      </c>
      <c r="C312" s="4" t="s">
        <v>42</v>
      </c>
      <c r="D312" s="5"/>
      <c r="E312" s="3">
        <v>2012</v>
      </c>
      <c r="F312" s="3" t="s">
        <v>26</v>
      </c>
      <c r="G312" s="3">
        <v>18</v>
      </c>
      <c r="H312" s="3">
        <v>0</v>
      </c>
      <c r="I312" s="3">
        <v>18</v>
      </c>
      <c r="J312" s="3">
        <v>15</v>
      </c>
      <c r="K312" s="3">
        <v>3</v>
      </c>
    </row>
    <row r="313" spans="1:11" ht="13.5" customHeight="1">
      <c r="A313" s="4" t="s">
        <v>40</v>
      </c>
      <c r="B313" s="5" t="s">
        <v>120</v>
      </c>
      <c r="C313" s="4" t="s">
        <v>42</v>
      </c>
      <c r="D313" s="5"/>
      <c r="E313" s="3">
        <v>2013</v>
      </c>
      <c r="F313" s="3" t="s">
        <v>25</v>
      </c>
      <c r="G313" s="3">
        <v>0</v>
      </c>
      <c r="H313" s="3">
        <v>0</v>
      </c>
      <c r="I313" s="3">
        <v>0</v>
      </c>
      <c r="J313" s="3">
        <v>0</v>
      </c>
      <c r="K313" s="3">
        <v>0</v>
      </c>
    </row>
    <row r="314" spans="1:11" ht="13.5" customHeight="1">
      <c r="A314" s="4" t="s">
        <v>40</v>
      </c>
      <c r="B314" s="5" t="s">
        <v>120</v>
      </c>
      <c r="C314" s="4" t="s">
        <v>42</v>
      </c>
      <c r="D314" s="5"/>
      <c r="E314" s="3">
        <v>2013</v>
      </c>
      <c r="F314" s="3" t="s">
        <v>26</v>
      </c>
      <c r="G314" s="3">
        <v>13</v>
      </c>
      <c r="H314" s="3">
        <v>0</v>
      </c>
      <c r="I314" s="3">
        <v>13</v>
      </c>
      <c r="J314" s="3">
        <v>7</v>
      </c>
      <c r="K314" s="3">
        <v>6</v>
      </c>
    </row>
    <row r="315" spans="1:11" ht="13.5" customHeight="1">
      <c r="A315" s="4" t="s">
        <v>40</v>
      </c>
      <c r="B315" s="5" t="s">
        <v>120</v>
      </c>
      <c r="C315" s="4" t="s">
        <v>42</v>
      </c>
      <c r="D315" s="5"/>
      <c r="E315" s="3">
        <v>2014</v>
      </c>
      <c r="F315" s="3" t="s">
        <v>25</v>
      </c>
      <c r="G315" s="3">
        <v>0</v>
      </c>
      <c r="H315" s="3">
        <v>0</v>
      </c>
      <c r="I315" s="3">
        <v>0</v>
      </c>
      <c r="J315" s="3">
        <v>0</v>
      </c>
      <c r="K315" s="3">
        <v>0</v>
      </c>
    </row>
    <row r="316" spans="1:11" ht="13.5" customHeight="1">
      <c r="A316" s="4" t="s">
        <v>40</v>
      </c>
      <c r="B316" s="5" t="s">
        <v>120</v>
      </c>
      <c r="C316" s="4" t="s">
        <v>42</v>
      </c>
      <c r="D316" s="5"/>
      <c r="E316" s="3">
        <v>2014</v>
      </c>
      <c r="F316" s="3" t="s">
        <v>26</v>
      </c>
      <c r="G316" s="3">
        <v>25</v>
      </c>
      <c r="H316" s="3">
        <v>0</v>
      </c>
      <c r="I316" s="3">
        <v>25</v>
      </c>
      <c r="J316" s="3">
        <v>20</v>
      </c>
      <c r="K316" s="3">
        <v>5</v>
      </c>
    </row>
    <row r="317" spans="1:11" ht="13.5" customHeight="1">
      <c r="A317" s="4" t="s">
        <v>40</v>
      </c>
      <c r="B317" s="5" t="s">
        <v>122</v>
      </c>
      <c r="C317" s="4" t="s">
        <v>42</v>
      </c>
      <c r="D317" s="5"/>
      <c r="E317" s="3">
        <v>2012</v>
      </c>
      <c r="F317" s="3" t="s">
        <v>25</v>
      </c>
      <c r="G317" s="3">
        <v>0</v>
      </c>
      <c r="H317" s="3">
        <v>0</v>
      </c>
      <c r="I317" s="3">
        <v>0</v>
      </c>
      <c r="J317" s="3">
        <v>0</v>
      </c>
      <c r="K317" s="3">
        <v>0</v>
      </c>
    </row>
    <row r="318" spans="1:11" ht="13.5" customHeight="1">
      <c r="A318" s="4" t="s">
        <v>40</v>
      </c>
      <c r="B318" s="5" t="s">
        <v>122</v>
      </c>
      <c r="C318" s="4" t="s">
        <v>42</v>
      </c>
      <c r="D318" s="5"/>
      <c r="E318" s="3">
        <v>2012</v>
      </c>
      <c r="F318" s="3" t="s">
        <v>26</v>
      </c>
      <c r="G318" s="3">
        <v>44</v>
      </c>
      <c r="H318" s="3">
        <v>0</v>
      </c>
      <c r="I318" s="3">
        <v>44</v>
      </c>
      <c r="J318" s="3">
        <v>39</v>
      </c>
      <c r="K318" s="3">
        <v>5</v>
      </c>
    </row>
    <row r="319" spans="1:11" ht="13.5" customHeight="1">
      <c r="A319" s="4" t="s">
        <v>40</v>
      </c>
      <c r="B319" s="5" t="s">
        <v>122</v>
      </c>
      <c r="C319" s="4" t="s">
        <v>42</v>
      </c>
      <c r="D319" s="5"/>
      <c r="E319" s="3">
        <v>2013</v>
      </c>
      <c r="F319" s="3" t="s">
        <v>25</v>
      </c>
      <c r="G319" s="3">
        <v>0</v>
      </c>
      <c r="H319" s="3">
        <v>0</v>
      </c>
      <c r="I319" s="3">
        <v>0</v>
      </c>
      <c r="J319" s="3">
        <v>0</v>
      </c>
      <c r="K319" s="3">
        <v>0</v>
      </c>
    </row>
    <row r="320" spans="1:11" ht="13.5" customHeight="1">
      <c r="A320" s="4" t="s">
        <v>40</v>
      </c>
      <c r="B320" s="5" t="s">
        <v>122</v>
      </c>
      <c r="C320" s="4" t="s">
        <v>42</v>
      </c>
      <c r="D320" s="5"/>
      <c r="E320" s="3">
        <v>2013</v>
      </c>
      <c r="F320" s="3" t="s">
        <v>26</v>
      </c>
      <c r="G320" s="3">
        <v>45</v>
      </c>
      <c r="H320" s="3">
        <v>0</v>
      </c>
      <c r="I320" s="3">
        <v>45</v>
      </c>
      <c r="J320" s="3">
        <v>40</v>
      </c>
      <c r="K320" s="3">
        <v>4</v>
      </c>
    </row>
    <row r="321" spans="1:11" ht="13.5" customHeight="1">
      <c r="A321" s="4" t="s">
        <v>40</v>
      </c>
      <c r="B321" s="5" t="s">
        <v>122</v>
      </c>
      <c r="C321" s="4" t="s">
        <v>42</v>
      </c>
      <c r="D321" s="5"/>
      <c r="E321" s="3">
        <v>2014</v>
      </c>
      <c r="F321" s="3" t="s">
        <v>25</v>
      </c>
      <c r="G321" s="3">
        <v>0</v>
      </c>
      <c r="H321" s="3">
        <v>0</v>
      </c>
      <c r="I321" s="3">
        <v>0</v>
      </c>
      <c r="J321" s="3">
        <v>0</v>
      </c>
      <c r="K321" s="3">
        <v>0</v>
      </c>
    </row>
    <row r="322" spans="1:11" ht="13.5" customHeight="1">
      <c r="A322" s="4" t="s">
        <v>40</v>
      </c>
      <c r="B322" s="5" t="s">
        <v>122</v>
      </c>
      <c r="C322" s="4" t="s">
        <v>42</v>
      </c>
      <c r="D322" s="5"/>
      <c r="E322" s="3">
        <v>2014</v>
      </c>
      <c r="F322" s="3" t="s">
        <v>26</v>
      </c>
      <c r="G322" s="3">
        <v>52</v>
      </c>
      <c r="H322" s="3">
        <v>0</v>
      </c>
      <c r="I322" s="3">
        <v>52</v>
      </c>
      <c r="J322" s="3">
        <v>45</v>
      </c>
      <c r="K322" s="3">
        <v>7</v>
      </c>
    </row>
    <row r="323" spans="1:11" ht="13.5" customHeight="1">
      <c r="A323" s="4" t="s">
        <v>40</v>
      </c>
      <c r="B323" s="5" t="s">
        <v>123</v>
      </c>
      <c r="C323" s="4" t="s">
        <v>42</v>
      </c>
      <c r="D323" s="5"/>
      <c r="E323" s="3">
        <v>2012</v>
      </c>
      <c r="F323" s="3" t="s">
        <v>25</v>
      </c>
      <c r="G323" s="3">
        <v>22</v>
      </c>
      <c r="H323" s="3"/>
      <c r="I323" s="3">
        <v>20</v>
      </c>
      <c r="J323" s="3">
        <v>5</v>
      </c>
      <c r="K323" s="3">
        <v>15</v>
      </c>
    </row>
    <row r="324" spans="1:11" ht="13.5" customHeight="1">
      <c r="A324" s="4" t="s">
        <v>40</v>
      </c>
      <c r="B324" s="5" t="s">
        <v>123</v>
      </c>
      <c r="C324" s="4" t="s">
        <v>42</v>
      </c>
      <c r="D324" s="5"/>
      <c r="E324" s="3">
        <v>2013</v>
      </c>
      <c r="F324" s="3" t="s">
        <v>25</v>
      </c>
      <c r="G324" s="3">
        <v>15</v>
      </c>
      <c r="H324" s="3"/>
      <c r="I324" s="3">
        <v>15</v>
      </c>
      <c r="J324" s="3">
        <v>3</v>
      </c>
      <c r="K324" s="3">
        <v>12</v>
      </c>
    </row>
    <row r="325" spans="1:11" ht="13.5" customHeight="1">
      <c r="A325" s="4" t="s">
        <v>40</v>
      </c>
      <c r="B325" s="5" t="s">
        <v>123</v>
      </c>
      <c r="C325" s="4" t="s">
        <v>42</v>
      </c>
      <c r="D325" s="5"/>
      <c r="E325" s="3">
        <v>2014</v>
      </c>
      <c r="F325" s="3" t="s">
        <v>25</v>
      </c>
      <c r="G325" s="3">
        <v>8</v>
      </c>
      <c r="H325" s="3"/>
      <c r="I325" s="3">
        <v>8</v>
      </c>
      <c r="J325" s="3">
        <v>3</v>
      </c>
      <c r="K325" s="3">
        <v>5</v>
      </c>
    </row>
    <row r="326" spans="1:11" ht="13.5" customHeight="1">
      <c r="A326" s="4" t="s">
        <v>40</v>
      </c>
      <c r="B326" s="5" t="s">
        <v>124</v>
      </c>
      <c r="C326" s="4" t="s">
        <v>42</v>
      </c>
      <c r="D326" s="5"/>
      <c r="E326" s="3">
        <v>2012</v>
      </c>
      <c r="F326" s="3" t="s">
        <v>25</v>
      </c>
      <c r="G326" s="3">
        <v>4</v>
      </c>
      <c r="H326" s="3">
        <v>4</v>
      </c>
      <c r="I326" s="3">
        <v>0</v>
      </c>
      <c r="J326" s="3">
        <v>4</v>
      </c>
      <c r="K326" s="3">
        <v>0</v>
      </c>
    </row>
    <row r="327" spans="1:11" ht="13.5" customHeight="1">
      <c r="A327" s="4" t="s">
        <v>40</v>
      </c>
      <c r="B327" s="5" t="s">
        <v>124</v>
      </c>
      <c r="C327" s="4" t="s">
        <v>42</v>
      </c>
      <c r="D327" s="5"/>
      <c r="E327" s="3">
        <v>2012</v>
      </c>
      <c r="F327" s="3" t="s">
        <v>45</v>
      </c>
      <c r="G327" s="3">
        <v>1</v>
      </c>
      <c r="H327" s="3">
        <v>0</v>
      </c>
      <c r="I327" s="3">
        <v>1</v>
      </c>
      <c r="J327" s="3">
        <v>1</v>
      </c>
      <c r="K327" s="3">
        <v>0</v>
      </c>
    </row>
    <row r="328" spans="1:11" ht="13.5" customHeight="1">
      <c r="A328" s="4" t="s">
        <v>40</v>
      </c>
      <c r="B328" s="5" t="s">
        <v>124</v>
      </c>
      <c r="C328" s="4" t="s">
        <v>42</v>
      </c>
      <c r="D328" s="5"/>
      <c r="E328" s="3">
        <v>2012</v>
      </c>
      <c r="F328" s="3" t="s">
        <v>26</v>
      </c>
      <c r="G328" s="3">
        <v>34</v>
      </c>
      <c r="H328" s="3">
        <v>7</v>
      </c>
      <c r="I328" s="3">
        <v>27</v>
      </c>
      <c r="J328" s="3">
        <v>31</v>
      </c>
      <c r="K328" s="3">
        <v>0</v>
      </c>
    </row>
    <row r="329" spans="1:11" ht="13.5" customHeight="1">
      <c r="A329" s="4" t="s">
        <v>40</v>
      </c>
      <c r="B329" s="5" t="s">
        <v>124</v>
      </c>
      <c r="C329" s="4" t="s">
        <v>42</v>
      </c>
      <c r="D329" s="5"/>
      <c r="E329" s="3">
        <v>2013</v>
      </c>
      <c r="F329" s="3" t="s">
        <v>25</v>
      </c>
      <c r="G329" s="3">
        <v>1</v>
      </c>
      <c r="H329" s="3">
        <v>1</v>
      </c>
      <c r="I329" s="3">
        <v>0</v>
      </c>
      <c r="J329" s="3">
        <v>1</v>
      </c>
      <c r="K329" s="3">
        <v>0</v>
      </c>
    </row>
    <row r="330" spans="1:11" ht="13.5" customHeight="1">
      <c r="A330" s="4" t="s">
        <v>40</v>
      </c>
      <c r="B330" s="5" t="s">
        <v>124</v>
      </c>
      <c r="C330" s="4" t="s">
        <v>42</v>
      </c>
      <c r="D330" s="5"/>
      <c r="E330" s="3">
        <v>2013</v>
      </c>
      <c r="F330" s="3" t="s">
        <v>45</v>
      </c>
      <c r="G330" s="3">
        <v>0</v>
      </c>
      <c r="H330" s="3">
        <v>0</v>
      </c>
      <c r="I330" s="3">
        <v>0</v>
      </c>
      <c r="J330" s="3">
        <v>0</v>
      </c>
      <c r="K330" s="3">
        <v>0</v>
      </c>
    </row>
    <row r="331" spans="1:11" ht="13.5" customHeight="1">
      <c r="A331" s="4" t="s">
        <v>40</v>
      </c>
      <c r="B331" s="5" t="s">
        <v>124</v>
      </c>
      <c r="C331" s="4" t="s">
        <v>42</v>
      </c>
      <c r="D331" s="5"/>
      <c r="E331" s="3">
        <v>2013</v>
      </c>
      <c r="F331" s="3" t="s">
        <v>26</v>
      </c>
      <c r="G331" s="3">
        <v>24</v>
      </c>
      <c r="H331" s="3">
        <v>11</v>
      </c>
      <c r="I331" s="3">
        <v>13</v>
      </c>
      <c r="J331" s="3">
        <v>24</v>
      </c>
      <c r="K331" s="3">
        <v>0</v>
      </c>
    </row>
    <row r="332" spans="1:11" ht="13.5" customHeight="1">
      <c r="A332" s="4" t="s">
        <v>40</v>
      </c>
      <c r="B332" s="5" t="s">
        <v>124</v>
      </c>
      <c r="C332" s="4" t="s">
        <v>42</v>
      </c>
      <c r="D332" s="5"/>
      <c r="E332" s="3">
        <v>2014</v>
      </c>
      <c r="F332" s="3" t="s">
        <v>25</v>
      </c>
      <c r="G332" s="3">
        <v>1</v>
      </c>
      <c r="H332" s="3">
        <v>1</v>
      </c>
      <c r="I332" s="3">
        <v>0</v>
      </c>
      <c r="J332" s="3">
        <v>1</v>
      </c>
      <c r="K332" s="3">
        <v>0</v>
      </c>
    </row>
    <row r="333" spans="1:11" ht="13.5" customHeight="1">
      <c r="A333" s="4" t="s">
        <v>40</v>
      </c>
      <c r="B333" s="5" t="s">
        <v>124</v>
      </c>
      <c r="C333" s="4" t="s">
        <v>42</v>
      </c>
      <c r="D333" s="5"/>
      <c r="E333" s="3">
        <v>2014</v>
      </c>
      <c r="F333" s="3" t="s">
        <v>45</v>
      </c>
      <c r="G333" s="3">
        <v>1</v>
      </c>
      <c r="H333" s="3">
        <v>0</v>
      </c>
      <c r="I333" s="3">
        <v>1</v>
      </c>
      <c r="J333" s="3">
        <v>1</v>
      </c>
      <c r="K333" s="3">
        <v>0</v>
      </c>
    </row>
    <row r="334" spans="1:11" ht="13.5" customHeight="1">
      <c r="A334" s="4" t="s">
        <v>40</v>
      </c>
      <c r="B334" s="5" t="s">
        <v>124</v>
      </c>
      <c r="C334" s="4" t="s">
        <v>42</v>
      </c>
      <c r="D334" s="5"/>
      <c r="E334" s="3">
        <v>2014</v>
      </c>
      <c r="F334" s="3" t="s">
        <v>26</v>
      </c>
      <c r="G334" s="3">
        <v>32</v>
      </c>
      <c r="H334" s="3">
        <v>10</v>
      </c>
      <c r="I334" s="3">
        <v>22</v>
      </c>
      <c r="J334" s="3">
        <v>32</v>
      </c>
      <c r="K334" s="3">
        <v>0</v>
      </c>
    </row>
    <row r="335" spans="1:11" ht="13.5" customHeight="1">
      <c r="A335" s="4" t="s">
        <v>40</v>
      </c>
      <c r="B335" s="5" t="s">
        <v>125</v>
      </c>
      <c r="C335" s="4" t="s">
        <v>42</v>
      </c>
      <c r="D335" s="5"/>
      <c r="E335" s="3">
        <v>2012</v>
      </c>
      <c r="F335" s="3" t="s">
        <v>25</v>
      </c>
      <c r="G335" s="3">
        <v>2</v>
      </c>
      <c r="H335" s="3"/>
      <c r="I335" s="3"/>
      <c r="J335" s="3"/>
      <c r="K335" s="3"/>
    </row>
    <row r="336" spans="1:11" ht="13.5" customHeight="1">
      <c r="A336" s="4" t="s">
        <v>40</v>
      </c>
      <c r="B336" s="5" t="s">
        <v>125</v>
      </c>
      <c r="C336" s="4" t="s">
        <v>42</v>
      </c>
      <c r="D336" s="5"/>
      <c r="E336" s="3">
        <v>2012</v>
      </c>
      <c r="F336" s="3" t="s">
        <v>26</v>
      </c>
      <c r="G336" s="3">
        <v>75</v>
      </c>
      <c r="H336" s="3"/>
      <c r="I336" s="3"/>
      <c r="J336" s="3"/>
      <c r="K336" s="3"/>
    </row>
    <row r="337" spans="1:11" ht="13.5" customHeight="1">
      <c r="A337" s="4" t="s">
        <v>40</v>
      </c>
      <c r="B337" s="5" t="s">
        <v>125</v>
      </c>
      <c r="C337" s="4" t="s">
        <v>42</v>
      </c>
      <c r="D337" s="5"/>
      <c r="E337" s="3">
        <v>2013</v>
      </c>
      <c r="F337" s="3" t="s">
        <v>25</v>
      </c>
      <c r="G337" s="3">
        <v>7</v>
      </c>
      <c r="H337" s="3"/>
      <c r="I337" s="3"/>
      <c r="J337" s="3"/>
      <c r="K337" s="3"/>
    </row>
    <row r="338" spans="1:11" ht="13.5" customHeight="1">
      <c r="A338" s="4" t="s">
        <v>40</v>
      </c>
      <c r="B338" s="5" t="s">
        <v>125</v>
      </c>
      <c r="C338" s="4" t="s">
        <v>42</v>
      </c>
      <c r="D338" s="5"/>
      <c r="E338" s="3">
        <v>2013</v>
      </c>
      <c r="F338" s="3" t="s">
        <v>26</v>
      </c>
      <c r="G338" s="3">
        <v>64</v>
      </c>
      <c r="H338" s="3"/>
      <c r="I338" s="3"/>
      <c r="J338" s="3"/>
      <c r="K338" s="3"/>
    </row>
    <row r="339" spans="1:11" ht="13.5" customHeight="1">
      <c r="A339" s="4" t="s">
        <v>40</v>
      </c>
      <c r="B339" s="5" t="s">
        <v>125</v>
      </c>
      <c r="C339" s="4" t="s">
        <v>42</v>
      </c>
      <c r="D339" s="5"/>
      <c r="E339" s="3">
        <v>2014</v>
      </c>
      <c r="F339" s="3" t="s">
        <v>25</v>
      </c>
      <c r="G339" s="3">
        <v>5</v>
      </c>
      <c r="H339" s="3"/>
      <c r="I339" s="3"/>
      <c r="J339" s="3"/>
      <c r="K339" s="3"/>
    </row>
    <row r="340" spans="1:11" ht="13.5" customHeight="1">
      <c r="A340" s="4" t="s">
        <v>40</v>
      </c>
      <c r="B340" s="5" t="s">
        <v>125</v>
      </c>
      <c r="C340" s="4" t="s">
        <v>42</v>
      </c>
      <c r="D340" s="5"/>
      <c r="E340" s="3">
        <v>2014</v>
      </c>
      <c r="F340" s="3" t="s">
        <v>26</v>
      </c>
      <c r="G340" s="3">
        <v>43</v>
      </c>
      <c r="H340" s="3"/>
      <c r="I340" s="3"/>
      <c r="J340" s="3"/>
      <c r="K340" s="3"/>
    </row>
    <row r="341" spans="1:11" ht="13.5" customHeight="1">
      <c r="A341" s="4" t="s">
        <v>40</v>
      </c>
      <c r="B341" s="5" t="s">
        <v>127</v>
      </c>
      <c r="C341" s="4" t="s">
        <v>42</v>
      </c>
      <c r="D341" s="5"/>
      <c r="E341" s="3">
        <v>2012</v>
      </c>
      <c r="F341" s="3" t="s">
        <v>25</v>
      </c>
      <c r="G341" s="12">
        <v>7</v>
      </c>
      <c r="H341" s="3"/>
      <c r="I341" s="3"/>
      <c r="J341" s="3"/>
      <c r="K341" s="3"/>
    </row>
    <row r="342" spans="1:11" ht="13.5" customHeight="1">
      <c r="A342" s="4" t="s">
        <v>40</v>
      </c>
      <c r="B342" s="5" t="s">
        <v>127</v>
      </c>
      <c r="C342" s="4" t="s">
        <v>42</v>
      </c>
      <c r="D342" s="5"/>
      <c r="E342" s="3">
        <v>2012</v>
      </c>
      <c r="F342" s="3" t="s">
        <v>26</v>
      </c>
      <c r="G342" s="12">
        <v>19</v>
      </c>
      <c r="H342" s="3"/>
      <c r="I342" s="3"/>
      <c r="J342" s="3"/>
      <c r="K342" s="3"/>
    </row>
    <row r="343" spans="1:11" ht="13.5" customHeight="1">
      <c r="A343" s="4" t="s">
        <v>40</v>
      </c>
      <c r="B343" s="5" t="s">
        <v>127</v>
      </c>
      <c r="C343" s="4" t="s">
        <v>42</v>
      </c>
      <c r="D343" s="5"/>
      <c r="E343" s="3">
        <v>2013</v>
      </c>
      <c r="F343" s="3" t="s">
        <v>25</v>
      </c>
      <c r="G343" s="12">
        <v>4</v>
      </c>
      <c r="H343" s="3"/>
      <c r="I343" s="3"/>
      <c r="J343" s="3"/>
      <c r="K343" s="3"/>
    </row>
    <row r="344" spans="1:11" ht="13.5" customHeight="1">
      <c r="A344" s="4" t="s">
        <v>40</v>
      </c>
      <c r="B344" s="5" t="s">
        <v>127</v>
      </c>
      <c r="C344" s="4" t="s">
        <v>42</v>
      </c>
      <c r="D344" s="5"/>
      <c r="E344" s="3">
        <v>2013</v>
      </c>
      <c r="F344" s="3" t="s">
        <v>26</v>
      </c>
      <c r="G344" s="12">
        <v>26</v>
      </c>
      <c r="H344" s="3"/>
      <c r="I344" s="3"/>
      <c r="J344" s="3"/>
      <c r="K344" s="3"/>
    </row>
    <row r="345" spans="1:11" ht="13.5" customHeight="1">
      <c r="A345" s="4" t="s">
        <v>40</v>
      </c>
      <c r="B345" s="5" t="s">
        <v>127</v>
      </c>
      <c r="C345" s="4" t="s">
        <v>42</v>
      </c>
      <c r="D345" s="5"/>
      <c r="E345" s="3">
        <v>2014</v>
      </c>
      <c r="F345" s="3" t="s">
        <v>25</v>
      </c>
      <c r="G345" s="12">
        <v>5</v>
      </c>
      <c r="H345" s="3"/>
      <c r="I345" s="3"/>
      <c r="J345" s="3"/>
      <c r="K345" s="3"/>
    </row>
    <row r="346" spans="1:11" ht="13.5" customHeight="1">
      <c r="A346" s="4" t="s">
        <v>40</v>
      </c>
      <c r="B346" s="5" t="s">
        <v>127</v>
      </c>
      <c r="C346" s="4" t="s">
        <v>42</v>
      </c>
      <c r="D346" s="5"/>
      <c r="E346" s="3">
        <v>2014</v>
      </c>
      <c r="F346" s="3" t="s">
        <v>26</v>
      </c>
      <c r="G346" s="12">
        <v>24</v>
      </c>
      <c r="H346" s="3"/>
      <c r="I346" s="3"/>
      <c r="J346" s="3"/>
      <c r="K346" s="3"/>
    </row>
    <row r="347" spans="1:11" ht="13.5" customHeight="1">
      <c r="A347" s="4" t="s">
        <v>40</v>
      </c>
      <c r="B347" s="5" t="s">
        <v>128</v>
      </c>
      <c r="C347" s="4" t="s">
        <v>42</v>
      </c>
      <c r="D347" s="5"/>
      <c r="E347" s="3">
        <v>2014</v>
      </c>
      <c r="F347" s="3" t="s">
        <v>26</v>
      </c>
      <c r="G347" s="3">
        <v>184</v>
      </c>
      <c r="H347" s="3">
        <v>38</v>
      </c>
      <c r="I347" s="3"/>
      <c r="J347" s="3">
        <v>131</v>
      </c>
      <c r="K347" s="3">
        <v>14</v>
      </c>
    </row>
    <row r="348" spans="1:11" ht="13.5" customHeight="1">
      <c r="A348" s="4" t="s">
        <v>40</v>
      </c>
      <c r="B348" s="5" t="s">
        <v>129</v>
      </c>
      <c r="C348" s="4" t="s">
        <v>42</v>
      </c>
      <c r="D348" s="5" t="s">
        <v>34</v>
      </c>
      <c r="E348" s="3">
        <v>2012</v>
      </c>
      <c r="F348" s="3" t="s">
        <v>53</v>
      </c>
      <c r="G348" s="3"/>
      <c r="H348" s="3"/>
      <c r="I348" s="3"/>
      <c r="J348" s="3"/>
      <c r="K348" s="3">
        <v>5</v>
      </c>
    </row>
    <row r="349" spans="1:11" ht="13.5" customHeight="1">
      <c r="A349" s="4" t="s">
        <v>40</v>
      </c>
      <c r="B349" s="5" t="s">
        <v>129</v>
      </c>
      <c r="C349" s="4" t="s">
        <v>42</v>
      </c>
      <c r="D349" s="5" t="s">
        <v>34</v>
      </c>
      <c r="E349" s="3">
        <v>2013</v>
      </c>
      <c r="F349" s="3" t="s">
        <v>53</v>
      </c>
      <c r="G349" s="3"/>
      <c r="H349" s="3"/>
      <c r="I349" s="3"/>
      <c r="J349" s="3"/>
      <c r="K349" s="3">
        <v>19</v>
      </c>
    </row>
    <row r="350" spans="1:11" ht="13.5" customHeight="1">
      <c r="A350" s="4" t="s">
        <v>40</v>
      </c>
      <c r="B350" s="5" t="s">
        <v>129</v>
      </c>
      <c r="C350" s="4" t="s">
        <v>42</v>
      </c>
      <c r="D350" s="5" t="s">
        <v>34</v>
      </c>
      <c r="E350" s="3">
        <v>2014</v>
      </c>
      <c r="F350" s="3" t="s">
        <v>53</v>
      </c>
      <c r="G350" s="3"/>
      <c r="H350" s="3"/>
      <c r="I350" s="3"/>
      <c r="J350" s="3"/>
      <c r="K350" s="3">
        <v>6</v>
      </c>
    </row>
    <row r="351" spans="1:11" ht="13.5" customHeight="1">
      <c r="A351" s="4" t="s">
        <v>40</v>
      </c>
      <c r="B351" s="5" t="s">
        <v>130</v>
      </c>
      <c r="C351" s="4" t="s">
        <v>42</v>
      </c>
      <c r="D351" s="5"/>
      <c r="E351" s="3">
        <v>2012</v>
      </c>
      <c r="F351" s="3" t="s">
        <v>25</v>
      </c>
      <c r="G351" s="3">
        <v>44</v>
      </c>
      <c r="H351" s="3"/>
      <c r="I351" s="3"/>
      <c r="J351" s="3"/>
      <c r="K351" s="3"/>
    </row>
    <row r="352" spans="1:11" ht="13.5" customHeight="1">
      <c r="A352" s="4" t="s">
        <v>40</v>
      </c>
      <c r="B352" s="5" t="s">
        <v>130</v>
      </c>
      <c r="C352" s="4" t="s">
        <v>42</v>
      </c>
      <c r="D352" s="5"/>
      <c r="E352" s="3">
        <v>2013</v>
      </c>
      <c r="F352" s="3" t="s">
        <v>25</v>
      </c>
      <c r="G352" s="3">
        <v>57</v>
      </c>
      <c r="H352" s="3"/>
      <c r="I352" s="3"/>
      <c r="J352" s="3"/>
      <c r="K352" s="3"/>
    </row>
    <row r="353" spans="1:11" ht="13.5" customHeight="1">
      <c r="A353" s="4" t="s">
        <v>40</v>
      </c>
      <c r="B353" s="5" t="s">
        <v>130</v>
      </c>
      <c r="C353" s="4" t="s">
        <v>42</v>
      </c>
      <c r="D353" s="5"/>
      <c r="E353" s="3">
        <v>2014</v>
      </c>
      <c r="F353" s="3" t="s">
        <v>25</v>
      </c>
      <c r="G353" s="3">
        <v>17</v>
      </c>
      <c r="H353" s="3"/>
      <c r="I353" s="3"/>
      <c r="J353" s="3"/>
      <c r="K353" s="3"/>
    </row>
    <row r="354" spans="1:11" ht="13.5" customHeight="1">
      <c r="A354" s="4" t="s">
        <v>40</v>
      </c>
      <c r="B354" s="5" t="s">
        <v>131</v>
      </c>
      <c r="C354" s="4" t="s">
        <v>42</v>
      </c>
      <c r="D354" s="5"/>
      <c r="E354" s="3">
        <v>2012</v>
      </c>
      <c r="F354" s="3" t="s">
        <v>25</v>
      </c>
      <c r="G354" s="3">
        <v>18</v>
      </c>
      <c r="H354" s="3">
        <v>11</v>
      </c>
      <c r="I354" s="3">
        <v>3</v>
      </c>
      <c r="J354" s="3">
        <v>11</v>
      </c>
      <c r="K354" s="3">
        <v>3</v>
      </c>
    </row>
    <row r="355" spans="1:11" ht="13.5" customHeight="1">
      <c r="A355" s="4" t="s">
        <v>40</v>
      </c>
      <c r="B355" s="5" t="s">
        <v>131</v>
      </c>
      <c r="C355" s="4" t="s">
        <v>42</v>
      </c>
      <c r="D355" s="5"/>
      <c r="E355" s="3">
        <v>2012</v>
      </c>
      <c r="F355" s="3" t="s">
        <v>26</v>
      </c>
      <c r="G355" s="3">
        <v>305</v>
      </c>
      <c r="H355" s="3">
        <v>53</v>
      </c>
      <c r="I355" s="3">
        <v>11</v>
      </c>
      <c r="J355" s="3">
        <v>53</v>
      </c>
      <c r="K355" s="3">
        <v>11</v>
      </c>
    </row>
    <row r="356" spans="1:11" ht="13.5" customHeight="1">
      <c r="A356" s="4" t="s">
        <v>40</v>
      </c>
      <c r="B356" s="5" t="s">
        <v>131</v>
      </c>
      <c r="C356" s="4" t="s">
        <v>42</v>
      </c>
      <c r="D356" s="5"/>
      <c r="E356" s="3">
        <v>2013</v>
      </c>
      <c r="F356" s="3" t="s">
        <v>25</v>
      </c>
      <c r="G356" s="3">
        <v>15</v>
      </c>
      <c r="H356" s="3">
        <v>9</v>
      </c>
      <c r="I356" s="3">
        <v>2</v>
      </c>
      <c r="J356" s="3">
        <v>9</v>
      </c>
      <c r="K356" s="3">
        <v>2</v>
      </c>
    </row>
    <row r="357" spans="1:11" ht="13.5" customHeight="1">
      <c r="A357" s="4" t="s">
        <v>40</v>
      </c>
      <c r="B357" s="5" t="s">
        <v>131</v>
      </c>
      <c r="C357" s="4" t="s">
        <v>42</v>
      </c>
      <c r="D357" s="5"/>
      <c r="E357" s="3">
        <v>2013</v>
      </c>
      <c r="F357" s="3" t="s">
        <v>26</v>
      </c>
      <c r="G357" s="3">
        <v>355</v>
      </c>
      <c r="H357" s="3">
        <v>55</v>
      </c>
      <c r="I357" s="3">
        <v>5</v>
      </c>
      <c r="J357" s="3">
        <v>55</v>
      </c>
      <c r="K357" s="3">
        <v>5</v>
      </c>
    </row>
    <row r="358" spans="1:11" ht="13.5" customHeight="1">
      <c r="A358" s="4" t="s">
        <v>40</v>
      </c>
      <c r="B358" s="5" t="s">
        <v>131</v>
      </c>
      <c r="C358" s="4" t="s">
        <v>42</v>
      </c>
      <c r="D358" s="5"/>
      <c r="E358" s="3">
        <v>2014</v>
      </c>
      <c r="F358" s="3" t="s">
        <v>25</v>
      </c>
      <c r="G358" s="3">
        <v>5</v>
      </c>
      <c r="H358" s="3">
        <v>4</v>
      </c>
      <c r="I358" s="3">
        <v>1</v>
      </c>
      <c r="J358" s="3">
        <v>4</v>
      </c>
      <c r="K358" s="3">
        <v>1</v>
      </c>
    </row>
    <row r="359" spans="1:11" ht="13.5" customHeight="1">
      <c r="A359" s="4" t="s">
        <v>40</v>
      </c>
      <c r="B359" s="5" t="s">
        <v>131</v>
      </c>
      <c r="C359" s="4" t="s">
        <v>42</v>
      </c>
      <c r="D359" s="5"/>
      <c r="E359" s="3">
        <v>2014</v>
      </c>
      <c r="F359" s="3" t="s">
        <v>26</v>
      </c>
      <c r="G359" s="3">
        <v>341</v>
      </c>
      <c r="H359" s="3">
        <v>67</v>
      </c>
      <c r="I359" s="3">
        <v>16</v>
      </c>
      <c r="J359" s="3"/>
      <c r="K359" s="3"/>
    </row>
    <row r="360" spans="1:11" ht="13.5" customHeight="1">
      <c r="A360" s="4" t="s">
        <v>40</v>
      </c>
      <c r="B360" s="5" t="s">
        <v>133</v>
      </c>
      <c r="C360" s="4" t="s">
        <v>42</v>
      </c>
      <c r="D360" s="5"/>
      <c r="E360" s="3">
        <v>2012</v>
      </c>
      <c r="F360" s="3" t="s">
        <v>25</v>
      </c>
      <c r="G360" s="3">
        <v>5</v>
      </c>
      <c r="H360" s="3">
        <v>0</v>
      </c>
      <c r="I360" s="3">
        <v>5</v>
      </c>
      <c r="J360" s="3">
        <v>5</v>
      </c>
      <c r="K360" s="3">
        <v>0</v>
      </c>
    </row>
    <row r="361" spans="1:11" ht="13.5" customHeight="1">
      <c r="A361" s="4" t="s">
        <v>40</v>
      </c>
      <c r="B361" s="5" t="s">
        <v>133</v>
      </c>
      <c r="C361" s="4" t="s">
        <v>42</v>
      </c>
      <c r="D361" s="5"/>
      <c r="E361" s="3">
        <v>2012</v>
      </c>
      <c r="F361" s="3" t="s">
        <v>26</v>
      </c>
      <c r="G361" s="3">
        <v>42</v>
      </c>
      <c r="H361" s="3">
        <v>0</v>
      </c>
      <c r="I361" s="3">
        <v>42</v>
      </c>
      <c r="J361" s="3">
        <v>38</v>
      </c>
      <c r="K361" s="3">
        <v>4</v>
      </c>
    </row>
    <row r="362" spans="1:11" ht="13.5" customHeight="1">
      <c r="A362" s="4" t="s">
        <v>40</v>
      </c>
      <c r="B362" s="5" t="s">
        <v>133</v>
      </c>
      <c r="C362" s="4" t="s">
        <v>42</v>
      </c>
      <c r="D362" s="5"/>
      <c r="E362" s="3">
        <v>2013</v>
      </c>
      <c r="F362" s="3" t="s">
        <v>25</v>
      </c>
      <c r="G362" s="3">
        <v>1</v>
      </c>
      <c r="H362" s="3">
        <v>0</v>
      </c>
      <c r="I362" s="3">
        <v>1</v>
      </c>
      <c r="J362" s="3">
        <v>0</v>
      </c>
      <c r="K362" s="3">
        <v>0</v>
      </c>
    </row>
    <row r="363" spans="1:11" ht="13.5" customHeight="1">
      <c r="A363" s="4" t="s">
        <v>40</v>
      </c>
      <c r="B363" s="5" t="s">
        <v>133</v>
      </c>
      <c r="C363" s="4" t="s">
        <v>42</v>
      </c>
      <c r="D363" s="5"/>
      <c r="E363" s="3">
        <v>2013</v>
      </c>
      <c r="F363" s="3" t="s">
        <v>26</v>
      </c>
      <c r="G363" s="3">
        <v>29</v>
      </c>
      <c r="H363" s="3">
        <v>0</v>
      </c>
      <c r="I363" s="3">
        <v>29</v>
      </c>
      <c r="J363" s="3">
        <v>28</v>
      </c>
      <c r="K363" s="3">
        <v>1</v>
      </c>
    </row>
    <row r="364" spans="1:11" ht="13.5" customHeight="1">
      <c r="A364" s="4" t="s">
        <v>40</v>
      </c>
      <c r="B364" s="5" t="s">
        <v>133</v>
      </c>
      <c r="C364" s="4" t="s">
        <v>42</v>
      </c>
      <c r="D364" s="5"/>
      <c r="E364" s="3">
        <v>2014</v>
      </c>
      <c r="F364" s="3" t="s">
        <v>25</v>
      </c>
      <c r="G364" s="3">
        <v>2</v>
      </c>
      <c r="H364" s="3">
        <v>0</v>
      </c>
      <c r="I364" s="3">
        <v>2</v>
      </c>
      <c r="J364" s="3">
        <v>2</v>
      </c>
      <c r="K364" s="3">
        <v>0</v>
      </c>
    </row>
    <row r="365" spans="1:11" ht="13.5" customHeight="1">
      <c r="A365" s="4" t="s">
        <v>40</v>
      </c>
      <c r="B365" s="5" t="s">
        <v>133</v>
      </c>
      <c r="C365" s="4" t="s">
        <v>42</v>
      </c>
      <c r="D365" s="5"/>
      <c r="E365" s="3">
        <v>2014</v>
      </c>
      <c r="F365" s="3" t="s">
        <v>26</v>
      </c>
      <c r="G365" s="3">
        <v>28</v>
      </c>
      <c r="H365" s="3">
        <v>0</v>
      </c>
      <c r="I365" s="3">
        <v>28</v>
      </c>
      <c r="J365" s="3">
        <v>23</v>
      </c>
      <c r="K365" s="3">
        <v>5</v>
      </c>
    </row>
    <row r="366" spans="1:11" ht="13.5" customHeight="1">
      <c r="A366" s="4" t="s">
        <v>40</v>
      </c>
      <c r="B366" s="5" t="s">
        <v>134</v>
      </c>
      <c r="C366" s="4" t="s">
        <v>42</v>
      </c>
      <c r="D366" s="5"/>
      <c r="E366" s="3">
        <v>2012</v>
      </c>
      <c r="F366" s="3" t="s">
        <v>25</v>
      </c>
      <c r="G366" s="3">
        <v>2</v>
      </c>
      <c r="H366" s="3">
        <v>0</v>
      </c>
      <c r="I366" s="3">
        <v>4</v>
      </c>
      <c r="J366" s="3">
        <v>0</v>
      </c>
      <c r="K366" s="3">
        <v>0</v>
      </c>
    </row>
    <row r="367" spans="1:11" ht="13.5" customHeight="1">
      <c r="A367" s="4" t="s">
        <v>40</v>
      </c>
      <c r="B367" s="5" t="s">
        <v>134</v>
      </c>
      <c r="C367" s="4" t="s">
        <v>42</v>
      </c>
      <c r="D367" s="5"/>
      <c r="E367" s="3">
        <v>2012</v>
      </c>
      <c r="F367" s="3" t="s">
        <v>26</v>
      </c>
      <c r="G367" s="3">
        <v>137</v>
      </c>
      <c r="H367" s="3">
        <v>3</v>
      </c>
      <c r="I367" s="3">
        <v>34</v>
      </c>
      <c r="J367" s="3">
        <v>33</v>
      </c>
      <c r="K367" s="3">
        <v>5</v>
      </c>
    </row>
    <row r="368" spans="1:11" ht="13.5" customHeight="1">
      <c r="A368" s="4" t="s">
        <v>40</v>
      </c>
      <c r="B368" s="5" t="s">
        <v>134</v>
      </c>
      <c r="C368" s="4" t="s">
        <v>42</v>
      </c>
      <c r="D368" s="5"/>
      <c r="E368" s="3">
        <v>2013</v>
      </c>
      <c r="F368" s="3" t="s">
        <v>25</v>
      </c>
      <c r="G368" s="3">
        <v>2</v>
      </c>
      <c r="H368" s="3">
        <v>0</v>
      </c>
      <c r="I368" s="3">
        <v>5</v>
      </c>
      <c r="J368" s="3">
        <v>0</v>
      </c>
      <c r="K368" s="3">
        <v>0</v>
      </c>
    </row>
    <row r="369" spans="1:11" ht="13.5" customHeight="1">
      <c r="A369" s="4" t="s">
        <v>40</v>
      </c>
      <c r="B369" s="5" t="s">
        <v>134</v>
      </c>
      <c r="C369" s="4" t="s">
        <v>42</v>
      </c>
      <c r="D369" s="5"/>
      <c r="E369" s="3">
        <v>2013</v>
      </c>
      <c r="F369" s="3" t="s">
        <v>26</v>
      </c>
      <c r="G369" s="3">
        <v>204</v>
      </c>
      <c r="H369" s="3">
        <v>1</v>
      </c>
      <c r="I369" s="3">
        <v>39</v>
      </c>
      <c r="J369" s="3">
        <v>28</v>
      </c>
      <c r="K369" s="3">
        <v>16</v>
      </c>
    </row>
    <row r="370" spans="1:11" ht="13.5" customHeight="1">
      <c r="A370" s="4" t="s">
        <v>40</v>
      </c>
      <c r="B370" s="5" t="s">
        <v>134</v>
      </c>
      <c r="C370" s="4" t="s">
        <v>42</v>
      </c>
      <c r="D370" s="5"/>
      <c r="E370" s="3">
        <v>2014</v>
      </c>
      <c r="F370" s="3" t="s">
        <v>25</v>
      </c>
      <c r="G370" s="3">
        <v>3</v>
      </c>
      <c r="H370" s="3">
        <v>0</v>
      </c>
      <c r="I370" s="3">
        <v>4</v>
      </c>
      <c r="J370" s="3">
        <v>1</v>
      </c>
      <c r="K370" s="3">
        <v>1</v>
      </c>
    </row>
    <row r="371" spans="1:11" ht="13.5" customHeight="1">
      <c r="A371" s="4" t="s">
        <v>40</v>
      </c>
      <c r="B371" s="5" t="s">
        <v>134</v>
      </c>
      <c r="C371" s="4" t="s">
        <v>42</v>
      </c>
      <c r="D371" s="5"/>
      <c r="E371" s="3">
        <v>2014</v>
      </c>
      <c r="F371" s="3" t="s">
        <v>26</v>
      </c>
      <c r="G371" s="3">
        <v>201</v>
      </c>
      <c r="H371" s="3">
        <v>0</v>
      </c>
      <c r="I371" s="3">
        <v>23</v>
      </c>
      <c r="J371" s="3">
        <v>17</v>
      </c>
      <c r="K371" s="3">
        <v>8</v>
      </c>
    </row>
    <row r="372" spans="1:11" ht="13.5" customHeight="1">
      <c r="A372" s="4" t="s">
        <v>40</v>
      </c>
      <c r="B372" s="5" t="s">
        <v>135</v>
      </c>
      <c r="C372" s="4" t="s">
        <v>42</v>
      </c>
      <c r="D372" s="5"/>
      <c r="E372" s="3">
        <v>2012</v>
      </c>
      <c r="F372" s="3" t="s">
        <v>25</v>
      </c>
      <c r="G372" s="3">
        <v>26</v>
      </c>
      <c r="H372" s="3">
        <v>10</v>
      </c>
      <c r="I372" s="3">
        <v>16</v>
      </c>
      <c r="J372" s="3">
        <v>10</v>
      </c>
      <c r="K372" s="3">
        <v>9</v>
      </c>
    </row>
    <row r="373" spans="1:11" ht="13.5" customHeight="1">
      <c r="A373" s="4" t="s">
        <v>40</v>
      </c>
      <c r="B373" s="5" t="s">
        <v>135</v>
      </c>
      <c r="C373" s="4" t="s">
        <v>42</v>
      </c>
      <c r="D373" s="5"/>
      <c r="E373" s="3">
        <v>2012</v>
      </c>
      <c r="F373" s="3" t="s">
        <v>26</v>
      </c>
      <c r="G373" s="3">
        <v>179</v>
      </c>
      <c r="H373" s="3">
        <v>93</v>
      </c>
      <c r="I373" s="3">
        <v>54</v>
      </c>
      <c r="J373" s="3">
        <v>94</v>
      </c>
      <c r="K373" s="3">
        <v>56</v>
      </c>
    </row>
    <row r="374" spans="1:11" ht="13.5" customHeight="1">
      <c r="A374" s="4" t="s">
        <v>40</v>
      </c>
      <c r="B374" s="5" t="s">
        <v>135</v>
      </c>
      <c r="C374" s="4" t="s">
        <v>42</v>
      </c>
      <c r="D374" s="5"/>
      <c r="E374" s="3">
        <v>2013</v>
      </c>
      <c r="F374" s="3" t="s">
        <v>25</v>
      </c>
      <c r="G374" s="3">
        <v>30</v>
      </c>
      <c r="H374" s="3">
        <v>19</v>
      </c>
      <c r="I374" s="3">
        <v>11</v>
      </c>
      <c r="J374" s="3">
        <v>17</v>
      </c>
      <c r="K374" s="3">
        <v>11</v>
      </c>
    </row>
    <row r="375" spans="1:11" ht="13.5" customHeight="1">
      <c r="A375" s="4" t="s">
        <v>40</v>
      </c>
      <c r="B375" s="5" t="s">
        <v>135</v>
      </c>
      <c r="C375" s="4" t="s">
        <v>42</v>
      </c>
      <c r="D375" s="5"/>
      <c r="E375" s="3">
        <v>2013</v>
      </c>
      <c r="F375" s="3" t="s">
        <v>26</v>
      </c>
      <c r="G375" s="3">
        <v>215</v>
      </c>
      <c r="H375" s="3">
        <v>139</v>
      </c>
      <c r="I375" s="3">
        <v>69</v>
      </c>
      <c r="J375" s="3">
        <v>139</v>
      </c>
      <c r="K375" s="3">
        <v>69</v>
      </c>
    </row>
    <row r="376" spans="1:11" ht="13.5" customHeight="1">
      <c r="A376" s="4" t="s">
        <v>40</v>
      </c>
      <c r="B376" s="5" t="s">
        <v>135</v>
      </c>
      <c r="C376" s="4" t="s">
        <v>42</v>
      </c>
      <c r="D376" s="5"/>
      <c r="E376" s="3">
        <v>2014</v>
      </c>
      <c r="F376" s="3" t="s">
        <v>25</v>
      </c>
      <c r="G376" s="3">
        <v>8</v>
      </c>
      <c r="H376" s="3">
        <v>6</v>
      </c>
      <c r="I376" s="3">
        <v>1</v>
      </c>
      <c r="J376" s="3">
        <v>5</v>
      </c>
      <c r="K376" s="3">
        <v>1</v>
      </c>
    </row>
    <row r="377" spans="1:11" ht="13.5" customHeight="1">
      <c r="A377" s="4" t="s">
        <v>40</v>
      </c>
      <c r="B377" s="5" t="s">
        <v>135</v>
      </c>
      <c r="C377" s="4" t="s">
        <v>42</v>
      </c>
      <c r="D377" s="5"/>
      <c r="E377" s="3">
        <v>2014</v>
      </c>
      <c r="F377" s="3" t="s">
        <v>26</v>
      </c>
      <c r="G377" s="3">
        <v>182</v>
      </c>
      <c r="H377" s="3">
        <v>94</v>
      </c>
      <c r="I377" s="3">
        <v>68</v>
      </c>
      <c r="J377" s="3">
        <v>83</v>
      </c>
      <c r="K377" s="3">
        <v>32</v>
      </c>
    </row>
    <row r="378" spans="1:11" ht="13.5" customHeight="1">
      <c r="A378" s="4" t="s">
        <v>40</v>
      </c>
      <c r="B378" s="5" t="s">
        <v>137</v>
      </c>
      <c r="C378" s="4" t="s">
        <v>42</v>
      </c>
      <c r="D378" s="5"/>
      <c r="E378" s="3">
        <v>2012</v>
      </c>
      <c r="F378" s="3" t="s">
        <v>25</v>
      </c>
      <c r="G378" s="3">
        <v>0</v>
      </c>
      <c r="H378" s="3">
        <v>0</v>
      </c>
      <c r="I378" s="3">
        <v>0</v>
      </c>
      <c r="J378" s="3">
        <v>0</v>
      </c>
      <c r="K378" s="3">
        <v>0</v>
      </c>
    </row>
    <row r="379" spans="1:11" ht="13.5" customHeight="1">
      <c r="A379" s="4" t="s">
        <v>40</v>
      </c>
      <c r="B379" s="5" t="s">
        <v>137</v>
      </c>
      <c r="C379" s="4" t="s">
        <v>42</v>
      </c>
      <c r="D379" s="5"/>
      <c r="E379" s="3">
        <v>2012</v>
      </c>
      <c r="F379" s="3" t="s">
        <v>26</v>
      </c>
      <c r="G379" s="3">
        <v>24</v>
      </c>
      <c r="H379" s="3">
        <v>0</v>
      </c>
      <c r="I379" s="3">
        <v>24</v>
      </c>
      <c r="J379" s="3">
        <v>24</v>
      </c>
      <c r="K379" s="3">
        <v>0</v>
      </c>
    </row>
    <row r="380" spans="1:11" ht="13.5" customHeight="1">
      <c r="A380" s="4" t="s">
        <v>40</v>
      </c>
      <c r="B380" s="5" t="s">
        <v>137</v>
      </c>
      <c r="C380" s="4" t="s">
        <v>42</v>
      </c>
      <c r="D380" s="5"/>
      <c r="E380" s="3">
        <v>2013</v>
      </c>
      <c r="F380" s="3" t="s">
        <v>25</v>
      </c>
      <c r="G380" s="3">
        <v>0</v>
      </c>
      <c r="H380" s="3">
        <v>0</v>
      </c>
      <c r="I380" s="3">
        <v>0</v>
      </c>
      <c r="J380" s="3">
        <v>0</v>
      </c>
      <c r="K380" s="3">
        <v>0</v>
      </c>
    </row>
    <row r="381" spans="1:11" ht="13.5" customHeight="1">
      <c r="A381" s="4" t="s">
        <v>40</v>
      </c>
      <c r="B381" s="5" t="s">
        <v>137</v>
      </c>
      <c r="C381" s="4" t="s">
        <v>42</v>
      </c>
      <c r="D381" s="5"/>
      <c r="E381" s="3">
        <v>2013</v>
      </c>
      <c r="F381" s="3" t="s">
        <v>26</v>
      </c>
      <c r="G381" s="3">
        <v>21</v>
      </c>
      <c r="H381" s="3">
        <v>2</v>
      </c>
      <c r="I381" s="3">
        <v>19</v>
      </c>
      <c r="J381" s="3">
        <v>18</v>
      </c>
      <c r="K381" s="3">
        <v>1</v>
      </c>
    </row>
    <row r="382" spans="1:11" ht="13.5" customHeight="1">
      <c r="A382" s="4" t="s">
        <v>40</v>
      </c>
      <c r="B382" s="5" t="s">
        <v>137</v>
      </c>
      <c r="C382" s="4" t="s">
        <v>42</v>
      </c>
      <c r="D382" s="5"/>
      <c r="E382" s="3">
        <v>2014</v>
      </c>
      <c r="F382" s="3" t="s">
        <v>25</v>
      </c>
      <c r="G382" s="3">
        <v>0</v>
      </c>
      <c r="H382" s="3">
        <v>0</v>
      </c>
      <c r="I382" s="3">
        <v>0</v>
      </c>
      <c r="J382" s="3">
        <v>0</v>
      </c>
      <c r="K382" s="3">
        <v>0</v>
      </c>
    </row>
    <row r="383" spans="1:11" ht="13.5" customHeight="1">
      <c r="A383" s="4" t="s">
        <v>40</v>
      </c>
      <c r="B383" s="5" t="s">
        <v>137</v>
      </c>
      <c r="C383" s="4" t="s">
        <v>42</v>
      </c>
      <c r="D383" s="5"/>
      <c r="E383" s="3">
        <v>2014</v>
      </c>
      <c r="F383" s="3" t="s">
        <v>26</v>
      </c>
      <c r="G383" s="3">
        <v>46</v>
      </c>
      <c r="H383" s="3">
        <v>0</v>
      </c>
      <c r="I383" s="3">
        <v>46</v>
      </c>
      <c r="J383" s="3">
        <v>45</v>
      </c>
      <c r="K383" s="3">
        <v>1</v>
      </c>
    </row>
    <row r="384" spans="1:11" ht="13.5" customHeight="1">
      <c r="A384" s="4" t="s">
        <v>40</v>
      </c>
      <c r="B384" s="5" t="s">
        <v>138</v>
      </c>
      <c r="C384" s="4" t="s">
        <v>42</v>
      </c>
      <c r="D384" s="5"/>
      <c r="E384" s="3">
        <v>2012</v>
      </c>
      <c r="F384" s="3" t="s">
        <v>25</v>
      </c>
      <c r="G384" s="3">
        <v>0</v>
      </c>
      <c r="H384" s="3">
        <v>0</v>
      </c>
      <c r="I384" s="3">
        <v>0</v>
      </c>
      <c r="J384" s="3">
        <v>0</v>
      </c>
      <c r="K384" s="3">
        <v>0</v>
      </c>
    </row>
    <row r="385" spans="1:11" ht="13.5" customHeight="1">
      <c r="A385" s="4" t="s">
        <v>40</v>
      </c>
      <c r="B385" s="5" t="s">
        <v>138</v>
      </c>
      <c r="C385" s="4" t="s">
        <v>42</v>
      </c>
      <c r="D385" s="5"/>
      <c r="E385" s="3">
        <v>2012</v>
      </c>
      <c r="F385" s="3" t="s">
        <v>26</v>
      </c>
      <c r="G385" s="3">
        <v>0</v>
      </c>
      <c r="H385" s="3">
        <v>0</v>
      </c>
      <c r="I385" s="3">
        <v>0</v>
      </c>
      <c r="J385" s="3">
        <v>0</v>
      </c>
      <c r="K385" s="3">
        <v>0</v>
      </c>
    </row>
    <row r="386" spans="1:11" ht="13.5" customHeight="1">
      <c r="A386" s="4" t="s">
        <v>40</v>
      </c>
      <c r="B386" s="5" t="s">
        <v>138</v>
      </c>
      <c r="C386" s="4" t="s">
        <v>42</v>
      </c>
      <c r="D386" s="5"/>
      <c r="E386" s="3">
        <v>2013</v>
      </c>
      <c r="F386" s="3" t="s">
        <v>25</v>
      </c>
      <c r="G386" s="3">
        <v>3</v>
      </c>
      <c r="H386" s="3">
        <v>3</v>
      </c>
      <c r="I386" s="3">
        <v>0</v>
      </c>
      <c r="J386" s="3">
        <v>0</v>
      </c>
      <c r="K386" s="3">
        <v>0</v>
      </c>
    </row>
    <row r="387" spans="1:11" ht="13.5" customHeight="1">
      <c r="A387" s="4" t="s">
        <v>40</v>
      </c>
      <c r="B387" s="5" t="s">
        <v>138</v>
      </c>
      <c r="C387" s="4" t="s">
        <v>42</v>
      </c>
      <c r="D387" s="5"/>
      <c r="E387" s="3">
        <v>2013</v>
      </c>
      <c r="F387" s="3" t="s">
        <v>26</v>
      </c>
      <c r="G387" s="3">
        <v>12</v>
      </c>
      <c r="H387" s="3">
        <v>10</v>
      </c>
      <c r="I387" s="3">
        <v>2</v>
      </c>
      <c r="J387" s="3">
        <v>0</v>
      </c>
      <c r="K387" s="3">
        <v>2</v>
      </c>
    </row>
    <row r="388" spans="1:11" ht="13.5" customHeight="1">
      <c r="A388" s="4" t="s">
        <v>40</v>
      </c>
      <c r="B388" s="5" t="s">
        <v>138</v>
      </c>
      <c r="C388" s="4" t="s">
        <v>42</v>
      </c>
      <c r="D388" s="5"/>
      <c r="E388" s="3">
        <v>2014</v>
      </c>
      <c r="F388" s="3" t="s">
        <v>25</v>
      </c>
      <c r="G388" s="3">
        <v>4</v>
      </c>
      <c r="H388" s="3">
        <v>3</v>
      </c>
      <c r="I388" s="3">
        <v>1</v>
      </c>
      <c r="J388" s="3">
        <v>0</v>
      </c>
      <c r="K388" s="3">
        <v>1</v>
      </c>
    </row>
    <row r="389" spans="1:11" ht="13.5" customHeight="1">
      <c r="A389" s="4" t="s">
        <v>40</v>
      </c>
      <c r="B389" s="5" t="s">
        <v>138</v>
      </c>
      <c r="C389" s="4" t="s">
        <v>42</v>
      </c>
      <c r="D389" s="5"/>
      <c r="E389" s="3">
        <v>2014</v>
      </c>
      <c r="F389" s="3" t="s">
        <v>26</v>
      </c>
      <c r="G389" s="3">
        <v>49</v>
      </c>
      <c r="H389" s="3">
        <v>41</v>
      </c>
      <c r="I389" s="3">
        <v>8</v>
      </c>
      <c r="J389" s="3">
        <v>0</v>
      </c>
      <c r="K389" s="3">
        <v>8</v>
      </c>
    </row>
    <row r="390" spans="1:11" ht="13.5" customHeight="1">
      <c r="A390" s="4" t="s">
        <v>40</v>
      </c>
      <c r="B390" s="5" t="s">
        <v>139</v>
      </c>
      <c r="C390" s="4" t="s">
        <v>42</v>
      </c>
      <c r="D390" s="5"/>
      <c r="E390" s="3">
        <v>2012</v>
      </c>
      <c r="F390" s="3" t="s">
        <v>26</v>
      </c>
      <c r="G390" s="3">
        <v>48</v>
      </c>
      <c r="H390" s="3">
        <v>9</v>
      </c>
      <c r="I390" s="3">
        <v>39</v>
      </c>
      <c r="J390" s="3">
        <v>28</v>
      </c>
      <c r="K390" s="3">
        <v>11</v>
      </c>
    </row>
    <row r="391" spans="1:11" ht="13.5" customHeight="1">
      <c r="A391" s="4" t="s">
        <v>40</v>
      </c>
      <c r="B391" s="5" t="s">
        <v>139</v>
      </c>
      <c r="C391" s="4" t="s">
        <v>42</v>
      </c>
      <c r="D391" s="5"/>
      <c r="E391" s="3">
        <v>2013</v>
      </c>
      <c r="F391" s="3" t="s">
        <v>26</v>
      </c>
      <c r="G391" s="3">
        <v>54</v>
      </c>
      <c r="H391" s="3">
        <v>8</v>
      </c>
      <c r="I391" s="3">
        <v>46</v>
      </c>
      <c r="J391" s="3">
        <v>36</v>
      </c>
      <c r="K391" s="3">
        <v>10</v>
      </c>
    </row>
    <row r="392" spans="1:11" ht="13.5" customHeight="1">
      <c r="A392" s="4" t="s">
        <v>40</v>
      </c>
      <c r="B392" s="5" t="s">
        <v>139</v>
      </c>
      <c r="C392" s="4" t="s">
        <v>42</v>
      </c>
      <c r="D392" s="5"/>
      <c r="E392" s="3">
        <v>2014</v>
      </c>
      <c r="F392" s="3" t="s">
        <v>26</v>
      </c>
      <c r="G392" s="3">
        <v>43</v>
      </c>
      <c r="H392" s="3">
        <v>11</v>
      </c>
      <c r="I392" s="3">
        <v>32</v>
      </c>
      <c r="J392" s="3">
        <v>23</v>
      </c>
      <c r="K392" s="3">
        <v>9</v>
      </c>
    </row>
    <row r="393" spans="1:11" ht="13.5" customHeight="1">
      <c r="A393" s="4" t="s">
        <v>40</v>
      </c>
      <c r="B393" s="5" t="s">
        <v>140</v>
      </c>
      <c r="C393" s="4" t="s">
        <v>42</v>
      </c>
      <c r="D393" s="5"/>
      <c r="E393" s="3">
        <v>2013</v>
      </c>
      <c r="F393" s="3" t="s">
        <v>53</v>
      </c>
      <c r="G393" s="3">
        <v>3</v>
      </c>
      <c r="H393" s="3"/>
      <c r="I393" s="3">
        <v>3</v>
      </c>
      <c r="J393" s="3"/>
      <c r="K393" s="3">
        <v>3</v>
      </c>
    </row>
    <row r="394" spans="1:11" ht="13.5" customHeight="1">
      <c r="A394" s="4" t="s">
        <v>40</v>
      </c>
      <c r="B394" s="5" t="s">
        <v>140</v>
      </c>
      <c r="C394" s="4" t="s">
        <v>42</v>
      </c>
      <c r="D394" s="5"/>
      <c r="E394" s="3">
        <v>2014</v>
      </c>
      <c r="F394" s="3" t="s">
        <v>53</v>
      </c>
      <c r="G394" s="3">
        <v>17</v>
      </c>
      <c r="H394" s="3">
        <v>10</v>
      </c>
      <c r="I394" s="3">
        <v>7</v>
      </c>
      <c r="J394" s="3">
        <v>4</v>
      </c>
      <c r="K394" s="3">
        <v>3</v>
      </c>
    </row>
    <row r="395" spans="1:11" ht="13.5" customHeight="1">
      <c r="A395" s="4" t="s">
        <v>40</v>
      </c>
      <c r="B395" s="5" t="s">
        <v>141</v>
      </c>
      <c r="C395" s="4" t="s">
        <v>42</v>
      </c>
      <c r="D395" s="5"/>
      <c r="E395" s="3">
        <v>2012</v>
      </c>
      <c r="F395" s="3" t="s">
        <v>25</v>
      </c>
      <c r="G395" s="3">
        <v>43</v>
      </c>
      <c r="H395" s="3">
        <v>0</v>
      </c>
      <c r="I395" s="3">
        <v>43</v>
      </c>
      <c r="J395" s="3">
        <v>18</v>
      </c>
      <c r="K395" s="3">
        <v>25</v>
      </c>
    </row>
    <row r="396" spans="1:11" ht="13.5" customHeight="1">
      <c r="A396" s="4" t="s">
        <v>40</v>
      </c>
      <c r="B396" s="5" t="s">
        <v>141</v>
      </c>
      <c r="C396" s="4" t="s">
        <v>42</v>
      </c>
      <c r="D396" s="5"/>
      <c r="E396" s="3">
        <v>2012</v>
      </c>
      <c r="F396" s="3" t="s">
        <v>26</v>
      </c>
      <c r="G396" s="3">
        <v>10</v>
      </c>
      <c r="H396" s="3">
        <v>6</v>
      </c>
      <c r="I396" s="3">
        <v>4</v>
      </c>
      <c r="J396" s="3">
        <v>2</v>
      </c>
      <c r="K396" s="3">
        <v>2</v>
      </c>
    </row>
    <row r="397" spans="1:11" ht="13.5" customHeight="1">
      <c r="A397" s="4" t="s">
        <v>40</v>
      </c>
      <c r="B397" s="5" t="s">
        <v>141</v>
      </c>
      <c r="C397" s="4" t="s">
        <v>42</v>
      </c>
      <c r="D397" s="5"/>
      <c r="E397" s="3">
        <v>2013</v>
      </c>
      <c r="F397" s="3" t="s">
        <v>25</v>
      </c>
      <c r="G397" s="3">
        <v>30</v>
      </c>
      <c r="H397" s="3">
        <v>0</v>
      </c>
      <c r="I397" s="3">
        <v>30</v>
      </c>
      <c r="J397" s="3">
        <v>16</v>
      </c>
      <c r="K397" s="3">
        <v>14</v>
      </c>
    </row>
    <row r="398" spans="1:11" ht="13.5" customHeight="1">
      <c r="A398" s="4" t="s">
        <v>40</v>
      </c>
      <c r="B398" s="5" t="s">
        <v>141</v>
      </c>
      <c r="C398" s="4" t="s">
        <v>42</v>
      </c>
      <c r="D398" s="5"/>
      <c r="E398" s="3">
        <v>2013</v>
      </c>
      <c r="F398" s="3" t="s">
        <v>26</v>
      </c>
      <c r="G398" s="3">
        <v>11</v>
      </c>
      <c r="H398" s="3">
        <v>7</v>
      </c>
      <c r="I398" s="3">
        <v>4</v>
      </c>
      <c r="J398" s="3">
        <v>1</v>
      </c>
      <c r="K398" s="3">
        <v>3</v>
      </c>
    </row>
    <row r="399" spans="1:11" ht="13.5" customHeight="1">
      <c r="A399" s="4" t="s">
        <v>40</v>
      </c>
      <c r="B399" s="5" t="s">
        <v>141</v>
      </c>
      <c r="C399" s="4" t="s">
        <v>42</v>
      </c>
      <c r="D399" s="5"/>
      <c r="E399" s="3">
        <v>2014</v>
      </c>
      <c r="F399" s="3" t="s">
        <v>25</v>
      </c>
      <c r="G399" s="3">
        <v>30</v>
      </c>
      <c r="H399" s="3">
        <v>0</v>
      </c>
      <c r="I399" s="3">
        <v>30</v>
      </c>
      <c r="J399" s="3">
        <v>17</v>
      </c>
      <c r="K399" s="3">
        <v>13</v>
      </c>
    </row>
    <row r="400" spans="1:11" ht="13.5" customHeight="1">
      <c r="A400" s="4" t="s">
        <v>40</v>
      </c>
      <c r="B400" s="5" t="s">
        <v>141</v>
      </c>
      <c r="C400" s="4" t="s">
        <v>42</v>
      </c>
      <c r="D400" s="5"/>
      <c r="E400" s="3">
        <v>2014</v>
      </c>
      <c r="F400" s="3" t="s">
        <v>26</v>
      </c>
      <c r="G400" s="3">
        <v>6</v>
      </c>
      <c r="H400" s="3">
        <v>4</v>
      </c>
      <c r="I400" s="3">
        <v>2</v>
      </c>
      <c r="J400" s="3">
        <v>1</v>
      </c>
      <c r="K400" s="3">
        <v>1</v>
      </c>
    </row>
    <row r="401" spans="1:11" ht="13.5" customHeight="1">
      <c r="A401" s="4" t="s">
        <v>40</v>
      </c>
      <c r="B401" s="5" t="s">
        <v>143</v>
      </c>
      <c r="C401" s="4" t="s">
        <v>42</v>
      </c>
      <c r="D401" s="5"/>
      <c r="E401" s="3">
        <v>2012</v>
      </c>
      <c r="F401" s="3" t="s">
        <v>25</v>
      </c>
      <c r="G401" s="3">
        <v>10</v>
      </c>
      <c r="H401" s="3">
        <v>4</v>
      </c>
      <c r="I401" s="3">
        <v>6</v>
      </c>
      <c r="J401" s="3">
        <v>4</v>
      </c>
      <c r="K401" s="3">
        <v>2</v>
      </c>
    </row>
    <row r="402" spans="1:11" ht="13.5" customHeight="1">
      <c r="A402" s="4" t="s">
        <v>40</v>
      </c>
      <c r="B402" s="5" t="s">
        <v>143</v>
      </c>
      <c r="C402" s="4" t="s">
        <v>42</v>
      </c>
      <c r="D402" s="5"/>
      <c r="E402" s="3">
        <v>2012</v>
      </c>
      <c r="F402" s="3" t="s">
        <v>26</v>
      </c>
      <c r="G402" s="3">
        <v>65</v>
      </c>
      <c r="H402" s="3">
        <v>8</v>
      </c>
      <c r="I402" s="3">
        <v>57</v>
      </c>
      <c r="J402" s="3">
        <v>38</v>
      </c>
      <c r="K402" s="3">
        <v>19</v>
      </c>
    </row>
    <row r="403" spans="1:11" ht="13.5" customHeight="1">
      <c r="A403" s="4" t="s">
        <v>40</v>
      </c>
      <c r="B403" s="5" t="s">
        <v>143</v>
      </c>
      <c r="C403" s="4" t="s">
        <v>42</v>
      </c>
      <c r="D403" s="5"/>
      <c r="E403" s="3">
        <v>2013</v>
      </c>
      <c r="F403" s="3" t="s">
        <v>25</v>
      </c>
      <c r="G403" s="3">
        <v>4</v>
      </c>
      <c r="H403" s="3">
        <v>2</v>
      </c>
      <c r="I403" s="3">
        <v>2</v>
      </c>
      <c r="J403" s="3">
        <v>2</v>
      </c>
      <c r="K403" s="3">
        <v>0</v>
      </c>
    </row>
    <row r="404" spans="1:11" ht="13.5" customHeight="1">
      <c r="A404" s="4" t="s">
        <v>40</v>
      </c>
      <c r="B404" s="5" t="s">
        <v>143</v>
      </c>
      <c r="C404" s="4" t="s">
        <v>42</v>
      </c>
      <c r="D404" s="5"/>
      <c r="E404" s="3">
        <v>2013</v>
      </c>
      <c r="F404" s="3" t="s">
        <v>26</v>
      </c>
      <c r="G404" s="3">
        <v>60</v>
      </c>
      <c r="H404" s="3">
        <v>15</v>
      </c>
      <c r="I404" s="3">
        <v>45</v>
      </c>
      <c r="J404" s="3">
        <v>27</v>
      </c>
      <c r="K404" s="3">
        <v>18</v>
      </c>
    </row>
    <row r="405" spans="1:11" ht="13.5" customHeight="1">
      <c r="A405" s="4" t="s">
        <v>40</v>
      </c>
      <c r="B405" s="5" t="s">
        <v>143</v>
      </c>
      <c r="C405" s="4" t="s">
        <v>42</v>
      </c>
      <c r="D405" s="5"/>
      <c r="E405" s="3">
        <v>2014</v>
      </c>
      <c r="F405" s="3" t="s">
        <v>25</v>
      </c>
      <c r="G405" s="3">
        <v>13</v>
      </c>
      <c r="H405" s="3">
        <v>2</v>
      </c>
      <c r="I405" s="3">
        <v>11</v>
      </c>
      <c r="J405" s="3">
        <v>7</v>
      </c>
      <c r="K405" s="3">
        <v>4</v>
      </c>
    </row>
    <row r="406" spans="1:11" ht="13.5" customHeight="1">
      <c r="A406" s="4" t="s">
        <v>40</v>
      </c>
      <c r="B406" s="5" t="s">
        <v>143</v>
      </c>
      <c r="C406" s="4" t="s">
        <v>42</v>
      </c>
      <c r="D406" s="5"/>
      <c r="E406" s="3">
        <v>2014</v>
      </c>
      <c r="F406" s="3" t="s">
        <v>26</v>
      </c>
      <c r="G406" s="3">
        <v>54</v>
      </c>
      <c r="H406" s="3">
        <v>5</v>
      </c>
      <c r="I406" s="3">
        <v>49</v>
      </c>
      <c r="J406" s="3">
        <v>35</v>
      </c>
      <c r="K406" s="3">
        <v>14</v>
      </c>
    </row>
    <row r="407" spans="1:11" ht="13.5" customHeight="1">
      <c r="A407" s="4" t="s">
        <v>40</v>
      </c>
      <c r="B407" s="5" t="s">
        <v>144</v>
      </c>
      <c r="C407" s="4" t="s">
        <v>42</v>
      </c>
      <c r="D407" s="5"/>
      <c r="E407" s="3">
        <v>2012</v>
      </c>
      <c r="F407" s="3" t="s">
        <v>25</v>
      </c>
      <c r="G407" s="3">
        <v>0</v>
      </c>
      <c r="H407" s="3">
        <v>0</v>
      </c>
      <c r="I407" s="3">
        <v>0</v>
      </c>
      <c r="J407" s="3">
        <v>0</v>
      </c>
      <c r="K407" s="3">
        <v>0</v>
      </c>
    </row>
    <row r="408" spans="1:11" ht="13.5" customHeight="1">
      <c r="A408" s="4" t="s">
        <v>40</v>
      </c>
      <c r="B408" s="5" t="s">
        <v>144</v>
      </c>
      <c r="C408" s="4" t="s">
        <v>42</v>
      </c>
      <c r="D408" s="5"/>
      <c r="E408" s="3">
        <v>2013</v>
      </c>
      <c r="F408" s="3" t="s">
        <v>25</v>
      </c>
      <c r="G408" s="3">
        <v>0</v>
      </c>
      <c r="H408" s="3">
        <v>0</v>
      </c>
      <c r="I408" s="3">
        <v>0</v>
      </c>
      <c r="J408" s="3">
        <v>0</v>
      </c>
      <c r="K408" s="3">
        <v>0</v>
      </c>
    </row>
    <row r="409" spans="1:11" ht="13.5" customHeight="1">
      <c r="A409" s="4" t="s">
        <v>40</v>
      </c>
      <c r="B409" s="5" t="s">
        <v>144</v>
      </c>
      <c r="C409" s="4" t="s">
        <v>42</v>
      </c>
      <c r="D409" s="5"/>
      <c r="E409" s="3">
        <v>2014</v>
      </c>
      <c r="F409" s="3" t="s">
        <v>25</v>
      </c>
      <c r="G409" s="3">
        <v>0</v>
      </c>
      <c r="H409" s="3">
        <v>0</v>
      </c>
      <c r="I409" s="3">
        <v>0</v>
      </c>
      <c r="J409" s="3">
        <v>0</v>
      </c>
      <c r="K409" s="3">
        <v>0</v>
      </c>
    </row>
    <row r="410" spans="1:11" ht="13.5" customHeight="1">
      <c r="A410" s="4" t="s">
        <v>40</v>
      </c>
      <c r="B410" s="5" t="s">
        <v>145</v>
      </c>
      <c r="C410" s="4" t="s">
        <v>42</v>
      </c>
      <c r="D410" s="5"/>
      <c r="E410" s="3">
        <v>2012</v>
      </c>
      <c r="F410" s="3" t="s">
        <v>25</v>
      </c>
      <c r="G410" s="3">
        <v>90</v>
      </c>
      <c r="H410" s="3"/>
      <c r="I410" s="3"/>
      <c r="J410" s="3">
        <v>45</v>
      </c>
      <c r="K410" s="3">
        <v>27</v>
      </c>
    </row>
    <row r="411" spans="1:11" ht="13.5" customHeight="1">
      <c r="A411" s="4" t="s">
        <v>40</v>
      </c>
      <c r="B411" s="5" t="s">
        <v>145</v>
      </c>
      <c r="C411" s="4" t="s">
        <v>42</v>
      </c>
      <c r="D411" s="5"/>
      <c r="E411" s="3">
        <v>2012</v>
      </c>
      <c r="F411" s="3" t="s">
        <v>26</v>
      </c>
      <c r="G411" s="3">
        <v>134</v>
      </c>
      <c r="H411" s="3"/>
      <c r="I411" s="3"/>
      <c r="J411" s="3">
        <v>67</v>
      </c>
      <c r="K411" s="3">
        <v>17</v>
      </c>
    </row>
    <row r="412" spans="1:11" ht="13.5" customHeight="1">
      <c r="A412" s="4" t="s">
        <v>40</v>
      </c>
      <c r="B412" s="5" t="s">
        <v>145</v>
      </c>
      <c r="C412" s="4" t="s">
        <v>42</v>
      </c>
      <c r="D412" s="5"/>
      <c r="E412" s="3">
        <v>2013</v>
      </c>
      <c r="F412" s="3" t="s">
        <v>25</v>
      </c>
      <c r="G412" s="3">
        <v>81</v>
      </c>
      <c r="H412" s="3"/>
      <c r="I412" s="3"/>
      <c r="J412" s="3">
        <v>59</v>
      </c>
      <c r="K412" s="3">
        <v>22</v>
      </c>
    </row>
    <row r="413" spans="1:11" ht="13.5" customHeight="1">
      <c r="A413" s="4" t="s">
        <v>40</v>
      </c>
      <c r="B413" s="5" t="s">
        <v>145</v>
      </c>
      <c r="C413" s="4" t="s">
        <v>42</v>
      </c>
      <c r="D413" s="5"/>
      <c r="E413" s="3">
        <v>2013</v>
      </c>
      <c r="F413" s="3" t="s">
        <v>26</v>
      </c>
      <c r="G413" s="3">
        <v>142</v>
      </c>
      <c r="H413" s="3"/>
      <c r="I413" s="3"/>
      <c r="J413" s="3">
        <v>106</v>
      </c>
      <c r="K413" s="3">
        <v>36</v>
      </c>
    </row>
    <row r="414" spans="1:11" ht="13.5" customHeight="1">
      <c r="A414" s="4" t="s">
        <v>40</v>
      </c>
      <c r="B414" s="5" t="s">
        <v>145</v>
      </c>
      <c r="C414" s="4" t="s">
        <v>42</v>
      </c>
      <c r="D414" s="5"/>
      <c r="E414" s="3">
        <v>2014</v>
      </c>
      <c r="F414" s="3" t="s">
        <v>25</v>
      </c>
      <c r="G414" s="3">
        <v>36</v>
      </c>
      <c r="H414" s="3"/>
      <c r="I414" s="3"/>
      <c r="J414" s="3">
        <v>31</v>
      </c>
      <c r="K414" s="3">
        <v>5</v>
      </c>
    </row>
    <row r="415" spans="1:11" ht="13.5" customHeight="1">
      <c r="A415" s="4" t="s">
        <v>40</v>
      </c>
      <c r="B415" s="5" t="s">
        <v>145</v>
      </c>
      <c r="C415" s="4" t="s">
        <v>42</v>
      </c>
      <c r="D415" s="5"/>
      <c r="E415" s="3">
        <v>2014</v>
      </c>
      <c r="F415" s="3" t="s">
        <v>26</v>
      </c>
      <c r="G415" s="3">
        <v>169</v>
      </c>
      <c r="H415" s="3"/>
      <c r="I415" s="3"/>
      <c r="J415" s="3">
        <v>122</v>
      </c>
      <c r="K415" s="3">
        <v>47</v>
      </c>
    </row>
    <row r="416" spans="1:11" ht="13.5" customHeight="1">
      <c r="A416" s="4" t="s">
        <v>40</v>
      </c>
      <c r="B416" s="5" t="s">
        <v>147</v>
      </c>
      <c r="C416" s="4" t="s">
        <v>42</v>
      </c>
      <c r="D416" s="5"/>
      <c r="E416" s="3">
        <v>2012</v>
      </c>
      <c r="F416" s="3" t="s">
        <v>25</v>
      </c>
      <c r="G416" s="3">
        <v>2</v>
      </c>
      <c r="H416" s="3"/>
      <c r="I416" s="3"/>
      <c r="J416" s="3"/>
      <c r="K416" s="3"/>
    </row>
    <row r="417" spans="1:11" ht="13.5" customHeight="1">
      <c r="A417" s="4" t="s">
        <v>40</v>
      </c>
      <c r="B417" s="5" t="s">
        <v>147</v>
      </c>
      <c r="C417" s="4" t="s">
        <v>42</v>
      </c>
      <c r="D417" s="5"/>
      <c r="E417" s="3">
        <v>2012</v>
      </c>
      <c r="F417" s="3" t="s">
        <v>26</v>
      </c>
      <c r="G417" s="3">
        <v>75</v>
      </c>
      <c r="H417" s="3"/>
      <c r="I417" s="3"/>
      <c r="J417" s="3"/>
      <c r="K417" s="3"/>
    </row>
    <row r="418" spans="1:11" ht="13.5" customHeight="1">
      <c r="A418" s="4" t="s">
        <v>40</v>
      </c>
      <c r="B418" s="5" t="s">
        <v>147</v>
      </c>
      <c r="C418" s="4" t="s">
        <v>42</v>
      </c>
      <c r="D418" s="5"/>
      <c r="E418" s="3">
        <v>2013</v>
      </c>
      <c r="F418" s="3" t="s">
        <v>25</v>
      </c>
      <c r="G418" s="3">
        <v>7</v>
      </c>
      <c r="H418" s="3"/>
      <c r="I418" s="3"/>
      <c r="J418" s="3"/>
      <c r="K418" s="3"/>
    </row>
    <row r="419" spans="1:11" ht="13.5" customHeight="1">
      <c r="A419" s="4" t="s">
        <v>40</v>
      </c>
      <c r="B419" s="5" t="s">
        <v>147</v>
      </c>
      <c r="C419" s="4" t="s">
        <v>42</v>
      </c>
      <c r="D419" s="5"/>
      <c r="E419" s="3">
        <v>2013</v>
      </c>
      <c r="F419" s="3" t="s">
        <v>26</v>
      </c>
      <c r="G419" s="3">
        <v>64</v>
      </c>
      <c r="H419" s="3"/>
      <c r="I419" s="3"/>
      <c r="J419" s="3"/>
      <c r="K419" s="3"/>
    </row>
    <row r="420" spans="1:11" ht="13.5" customHeight="1">
      <c r="A420" s="4" t="s">
        <v>40</v>
      </c>
      <c r="B420" s="5" t="s">
        <v>147</v>
      </c>
      <c r="C420" s="4" t="s">
        <v>42</v>
      </c>
      <c r="D420" s="5"/>
      <c r="E420" s="3">
        <v>2014</v>
      </c>
      <c r="F420" s="3" t="s">
        <v>25</v>
      </c>
      <c r="G420" s="3">
        <v>5</v>
      </c>
      <c r="H420" s="3"/>
      <c r="I420" s="3"/>
      <c r="J420" s="3"/>
      <c r="K420" s="3"/>
    </row>
    <row r="421" spans="1:11" ht="13.5" customHeight="1">
      <c r="A421" s="4" t="s">
        <v>40</v>
      </c>
      <c r="B421" s="5" t="s">
        <v>147</v>
      </c>
      <c r="C421" s="4" t="s">
        <v>42</v>
      </c>
      <c r="D421" s="5"/>
      <c r="E421" s="3">
        <v>2014</v>
      </c>
      <c r="F421" s="3" t="s">
        <v>26</v>
      </c>
      <c r="G421" s="3">
        <v>43</v>
      </c>
      <c r="H421" s="3"/>
      <c r="I421" s="3"/>
      <c r="J421" s="3"/>
      <c r="K421" s="3"/>
    </row>
    <row r="422" spans="1:11" ht="13.5" customHeight="1">
      <c r="A422" s="4" t="s">
        <v>40</v>
      </c>
      <c r="B422" s="5" t="s">
        <v>148</v>
      </c>
      <c r="C422" s="4" t="s">
        <v>42</v>
      </c>
      <c r="D422" s="5"/>
      <c r="E422" s="3">
        <v>2012</v>
      </c>
      <c r="F422" s="3" t="s">
        <v>26</v>
      </c>
      <c r="G422" s="3">
        <v>52</v>
      </c>
      <c r="H422" s="3"/>
      <c r="I422" s="3">
        <v>52</v>
      </c>
      <c r="J422" s="3">
        <v>49</v>
      </c>
      <c r="K422" s="3">
        <v>3</v>
      </c>
    </row>
    <row r="423" spans="1:11" ht="13.5" customHeight="1">
      <c r="A423" s="4" t="s">
        <v>40</v>
      </c>
      <c r="B423" s="5" t="s">
        <v>148</v>
      </c>
      <c r="C423" s="4" t="s">
        <v>42</v>
      </c>
      <c r="D423" s="5"/>
      <c r="E423" s="3">
        <v>2013</v>
      </c>
      <c r="F423" s="3" t="s">
        <v>25</v>
      </c>
      <c r="G423" s="3">
        <v>1</v>
      </c>
      <c r="H423" s="3"/>
      <c r="I423" s="3">
        <v>1</v>
      </c>
      <c r="J423" s="3">
        <v>1</v>
      </c>
      <c r="K423" s="3"/>
    </row>
    <row r="424" spans="1:11" ht="13.5" customHeight="1">
      <c r="A424" s="4" t="s">
        <v>40</v>
      </c>
      <c r="B424" s="5" t="s">
        <v>148</v>
      </c>
      <c r="C424" s="4" t="s">
        <v>42</v>
      </c>
      <c r="D424" s="5"/>
      <c r="E424" s="3">
        <v>2013</v>
      </c>
      <c r="F424" s="3" t="s">
        <v>26</v>
      </c>
      <c r="G424" s="3">
        <v>71</v>
      </c>
      <c r="H424" s="3"/>
      <c r="I424" s="3">
        <v>71</v>
      </c>
      <c r="J424" s="3">
        <v>65</v>
      </c>
      <c r="K424" s="3">
        <v>5</v>
      </c>
    </row>
    <row r="425" spans="1:11" ht="13.5" customHeight="1">
      <c r="A425" s="4" t="s">
        <v>40</v>
      </c>
      <c r="B425" s="5" t="s">
        <v>148</v>
      </c>
      <c r="C425" s="4" t="s">
        <v>42</v>
      </c>
      <c r="D425" s="5"/>
      <c r="E425" s="3">
        <v>2014</v>
      </c>
      <c r="F425" s="3" t="s">
        <v>25</v>
      </c>
      <c r="G425" s="3">
        <v>5</v>
      </c>
      <c r="H425" s="3"/>
      <c r="I425" s="3">
        <v>5</v>
      </c>
      <c r="J425" s="3">
        <v>5</v>
      </c>
      <c r="K425" s="3"/>
    </row>
    <row r="426" spans="1:11" ht="13.5" customHeight="1">
      <c r="A426" s="4" t="s">
        <v>40</v>
      </c>
      <c r="B426" s="5" t="s">
        <v>148</v>
      </c>
      <c r="C426" s="4" t="s">
        <v>42</v>
      </c>
      <c r="D426" s="5"/>
      <c r="E426" s="3">
        <v>2014</v>
      </c>
      <c r="F426" s="3" t="s">
        <v>26</v>
      </c>
      <c r="G426" s="3">
        <v>65</v>
      </c>
      <c r="H426" s="3"/>
      <c r="I426" s="3">
        <v>65</v>
      </c>
      <c r="J426" s="3">
        <v>58</v>
      </c>
      <c r="K426" s="3">
        <v>7</v>
      </c>
    </row>
    <row r="427" spans="1:11" ht="13.5" customHeight="1">
      <c r="A427" s="4" t="s">
        <v>40</v>
      </c>
      <c r="B427" s="5" t="s">
        <v>149</v>
      </c>
      <c r="C427" s="4" t="s">
        <v>42</v>
      </c>
      <c r="D427" s="5"/>
      <c r="E427" s="3">
        <v>2012</v>
      </c>
      <c r="F427" s="3" t="s">
        <v>25</v>
      </c>
      <c r="G427" s="3">
        <v>6</v>
      </c>
      <c r="H427" s="3">
        <v>0</v>
      </c>
      <c r="I427" s="3"/>
      <c r="J427" s="3">
        <v>4</v>
      </c>
      <c r="K427" s="3">
        <v>2</v>
      </c>
    </row>
    <row r="428" spans="1:11" ht="13.5" customHeight="1">
      <c r="A428" s="4" t="s">
        <v>40</v>
      </c>
      <c r="B428" s="5" t="s">
        <v>149</v>
      </c>
      <c r="C428" s="4" t="s">
        <v>42</v>
      </c>
      <c r="D428" s="5"/>
      <c r="E428" s="3">
        <v>2012</v>
      </c>
      <c r="F428" s="3" t="s">
        <v>26</v>
      </c>
      <c r="G428" s="3">
        <v>38</v>
      </c>
      <c r="H428" s="3">
        <v>4</v>
      </c>
      <c r="I428" s="3"/>
      <c r="J428" s="3">
        <v>16</v>
      </c>
      <c r="K428" s="3">
        <v>5</v>
      </c>
    </row>
    <row r="429" spans="1:11" ht="13.5" customHeight="1">
      <c r="A429" s="4" t="s">
        <v>40</v>
      </c>
      <c r="B429" s="5" t="s">
        <v>149</v>
      </c>
      <c r="C429" s="4" t="s">
        <v>42</v>
      </c>
      <c r="D429" s="5"/>
      <c r="E429" s="3">
        <v>2013</v>
      </c>
      <c r="F429" s="3" t="s">
        <v>25</v>
      </c>
      <c r="G429" s="3">
        <v>0</v>
      </c>
      <c r="H429" s="3">
        <v>0</v>
      </c>
      <c r="I429" s="3"/>
      <c r="J429" s="3">
        <v>0</v>
      </c>
      <c r="K429" s="3">
        <v>0</v>
      </c>
    </row>
    <row r="430" spans="1:11" ht="13.5" customHeight="1">
      <c r="A430" s="4" t="s">
        <v>40</v>
      </c>
      <c r="B430" s="5" t="s">
        <v>149</v>
      </c>
      <c r="C430" s="4" t="s">
        <v>42</v>
      </c>
      <c r="D430" s="5"/>
      <c r="E430" s="3">
        <v>2013</v>
      </c>
      <c r="F430" s="3" t="s">
        <v>26</v>
      </c>
      <c r="G430" s="3">
        <v>31</v>
      </c>
      <c r="H430" s="3">
        <v>5</v>
      </c>
      <c r="I430" s="3"/>
      <c r="J430" s="3">
        <v>16</v>
      </c>
      <c r="K430" s="3">
        <v>1</v>
      </c>
    </row>
    <row r="431" spans="1:11" ht="13.5" customHeight="1">
      <c r="A431" s="4" t="s">
        <v>40</v>
      </c>
      <c r="B431" s="5" t="s">
        <v>149</v>
      </c>
      <c r="C431" s="4" t="s">
        <v>42</v>
      </c>
      <c r="D431" s="5"/>
      <c r="E431" s="13">
        <v>2013</v>
      </c>
      <c r="F431" s="11" t="s">
        <v>53</v>
      </c>
      <c r="G431" s="3">
        <v>99</v>
      </c>
      <c r="H431" s="3"/>
      <c r="I431" s="3"/>
      <c r="J431" s="3"/>
      <c r="K431" s="3"/>
    </row>
    <row r="432" spans="1:11" ht="13.5" customHeight="1">
      <c r="A432" s="4" t="s">
        <v>40</v>
      </c>
      <c r="B432" s="5" t="s">
        <v>149</v>
      </c>
      <c r="C432" s="4" t="s">
        <v>42</v>
      </c>
      <c r="D432" s="5"/>
      <c r="E432" s="3">
        <v>2014</v>
      </c>
      <c r="F432" s="3" t="s">
        <v>25</v>
      </c>
      <c r="G432" s="3">
        <v>3</v>
      </c>
      <c r="H432" s="3">
        <v>1</v>
      </c>
      <c r="I432" s="3"/>
      <c r="J432" s="3">
        <v>2</v>
      </c>
      <c r="K432" s="3">
        <v>2</v>
      </c>
    </row>
    <row r="433" spans="1:16" ht="13.5" customHeight="1">
      <c r="A433" s="4" t="s">
        <v>40</v>
      </c>
      <c r="B433" s="5" t="s">
        <v>149</v>
      </c>
      <c r="C433" s="4" t="s">
        <v>42</v>
      </c>
      <c r="D433" s="5"/>
      <c r="E433" s="3">
        <v>2014</v>
      </c>
      <c r="F433" s="3" t="s">
        <v>26</v>
      </c>
      <c r="G433" s="3">
        <v>51</v>
      </c>
      <c r="H433" s="3">
        <v>6</v>
      </c>
      <c r="I433" s="3"/>
      <c r="J433" s="3">
        <v>19</v>
      </c>
      <c r="K433" s="3">
        <v>3</v>
      </c>
    </row>
    <row r="434" spans="1:16" ht="13.5" customHeight="1">
      <c r="A434" s="4" t="s">
        <v>40</v>
      </c>
      <c r="B434" s="5" t="s">
        <v>151</v>
      </c>
      <c r="C434" s="4" t="s">
        <v>42</v>
      </c>
      <c r="D434" s="5"/>
      <c r="E434" s="3">
        <v>2012</v>
      </c>
      <c r="F434" s="3" t="s">
        <v>25</v>
      </c>
      <c r="G434" s="3"/>
      <c r="H434" s="3"/>
      <c r="I434" s="3">
        <v>19</v>
      </c>
      <c r="J434" s="3">
        <v>13</v>
      </c>
      <c r="K434" s="3">
        <v>6</v>
      </c>
    </row>
    <row r="435" spans="1:16" ht="13.5" customHeight="1">
      <c r="A435" s="4" t="s">
        <v>40</v>
      </c>
      <c r="B435" s="5" t="s">
        <v>151</v>
      </c>
      <c r="C435" s="4" t="s">
        <v>42</v>
      </c>
      <c r="D435" s="5"/>
      <c r="E435" s="3">
        <v>2012</v>
      </c>
      <c r="F435" s="3" t="s">
        <v>45</v>
      </c>
      <c r="G435" s="3"/>
      <c r="H435" s="3"/>
      <c r="I435" s="3">
        <v>28</v>
      </c>
      <c r="J435" s="3">
        <v>24</v>
      </c>
      <c r="K435" s="3">
        <v>4</v>
      </c>
    </row>
    <row r="436" spans="1:16" ht="14.25" customHeight="1">
      <c r="A436" s="4" t="s">
        <v>40</v>
      </c>
      <c r="B436" s="5" t="s">
        <v>152</v>
      </c>
      <c r="C436" s="4" t="s">
        <v>42</v>
      </c>
      <c r="D436" s="5"/>
      <c r="E436" s="3">
        <v>2014</v>
      </c>
      <c r="F436" s="3" t="s">
        <v>25</v>
      </c>
      <c r="G436" s="3"/>
      <c r="H436" s="3"/>
      <c r="I436" s="3"/>
      <c r="J436" s="3"/>
      <c r="K436" s="3">
        <v>1</v>
      </c>
    </row>
    <row r="437" spans="1:16" ht="14.25" customHeight="1">
      <c r="A437" s="4" t="s">
        <v>40</v>
      </c>
      <c r="B437" s="5" t="s">
        <v>152</v>
      </c>
      <c r="C437" s="4" t="s">
        <v>42</v>
      </c>
      <c r="D437" s="5"/>
      <c r="E437" s="3">
        <v>2014</v>
      </c>
      <c r="F437" s="3" t="s">
        <v>26</v>
      </c>
      <c r="G437" s="3">
        <v>37</v>
      </c>
      <c r="H437" s="3">
        <v>9</v>
      </c>
      <c r="I437" s="3"/>
      <c r="J437" s="3">
        <v>15</v>
      </c>
      <c r="K437" s="3">
        <v>3</v>
      </c>
    </row>
    <row r="438" spans="1:16" ht="14.25" customHeight="1">
      <c r="A438" s="4" t="s">
        <v>40</v>
      </c>
      <c r="B438" s="5" t="s">
        <v>153</v>
      </c>
      <c r="C438" s="4" t="s">
        <v>42</v>
      </c>
      <c r="D438" s="5" t="s">
        <v>28</v>
      </c>
      <c r="E438" s="9">
        <v>2014</v>
      </c>
      <c r="F438" s="3" t="s">
        <v>25</v>
      </c>
      <c r="G438" s="3">
        <v>12</v>
      </c>
      <c r="H438" s="14">
        <v>0</v>
      </c>
      <c r="I438" s="14">
        <v>4</v>
      </c>
      <c r="J438" s="14">
        <v>1</v>
      </c>
      <c r="K438" s="14">
        <v>3</v>
      </c>
      <c r="M438" s="6"/>
      <c r="N438" s="6"/>
      <c r="O438" s="6"/>
      <c r="P438" s="6"/>
    </row>
    <row r="439" spans="1:16" ht="14.25" customHeight="1">
      <c r="A439" s="4" t="s">
        <v>40</v>
      </c>
      <c r="B439" s="5" t="s">
        <v>153</v>
      </c>
      <c r="C439" s="4" t="s">
        <v>42</v>
      </c>
      <c r="D439" s="5" t="s">
        <v>28</v>
      </c>
      <c r="E439" s="9">
        <v>2014</v>
      </c>
      <c r="F439" s="3" t="s">
        <v>154</v>
      </c>
      <c r="G439" s="14">
        <v>67</v>
      </c>
      <c r="H439" s="3"/>
      <c r="I439" s="3"/>
      <c r="J439" s="3"/>
      <c r="K439" s="3"/>
      <c r="L439" s="6"/>
    </row>
    <row r="440" spans="1:16" ht="13.5" customHeight="1">
      <c r="A440" s="4" t="s">
        <v>40</v>
      </c>
      <c r="B440" s="5" t="s">
        <v>155</v>
      </c>
      <c r="C440" s="4" t="s">
        <v>42</v>
      </c>
      <c r="D440" s="5"/>
      <c r="E440" s="3">
        <v>2012</v>
      </c>
      <c r="F440" s="3" t="s">
        <v>25</v>
      </c>
      <c r="G440" s="3">
        <v>0</v>
      </c>
      <c r="H440" s="3">
        <v>0</v>
      </c>
      <c r="I440" s="3">
        <v>0</v>
      </c>
      <c r="J440" s="3">
        <v>0</v>
      </c>
      <c r="K440" s="3">
        <v>0</v>
      </c>
    </row>
    <row r="441" spans="1:16" ht="13.5" customHeight="1">
      <c r="A441" s="4" t="s">
        <v>40</v>
      </c>
      <c r="B441" s="5" t="s">
        <v>155</v>
      </c>
      <c r="C441" s="4" t="s">
        <v>42</v>
      </c>
      <c r="D441" s="5"/>
      <c r="E441" s="3">
        <v>2013</v>
      </c>
      <c r="F441" s="3" t="s">
        <v>25</v>
      </c>
      <c r="G441" s="3">
        <v>0</v>
      </c>
      <c r="H441" s="3">
        <v>0</v>
      </c>
      <c r="I441" s="3">
        <v>0</v>
      </c>
      <c r="J441" s="3">
        <v>0</v>
      </c>
      <c r="K441" s="3">
        <v>0</v>
      </c>
    </row>
    <row r="442" spans="1:16" ht="13.5" customHeight="1">
      <c r="A442" s="4" t="s">
        <v>40</v>
      </c>
      <c r="B442" s="5" t="s">
        <v>155</v>
      </c>
      <c r="C442" s="4" t="s">
        <v>42</v>
      </c>
      <c r="D442" s="5"/>
      <c r="E442" s="3">
        <v>2014</v>
      </c>
      <c r="F442" s="3" t="s">
        <v>25</v>
      </c>
      <c r="G442" s="3">
        <v>0</v>
      </c>
      <c r="H442" s="3">
        <v>0</v>
      </c>
      <c r="I442" s="3">
        <v>0</v>
      </c>
      <c r="J442" s="3">
        <v>0</v>
      </c>
      <c r="K442" s="3">
        <v>0</v>
      </c>
    </row>
    <row r="443" spans="1:16" ht="13.5" customHeight="1">
      <c r="A443" s="4" t="s">
        <v>40</v>
      </c>
      <c r="B443" s="5" t="s">
        <v>156</v>
      </c>
      <c r="C443" s="4" t="s">
        <v>42</v>
      </c>
      <c r="D443" s="5"/>
      <c r="E443" s="3">
        <v>2012</v>
      </c>
      <c r="F443" s="3" t="s">
        <v>25</v>
      </c>
      <c r="G443" s="3">
        <v>8</v>
      </c>
      <c r="H443" s="3">
        <v>4</v>
      </c>
      <c r="I443" s="3">
        <v>4</v>
      </c>
      <c r="J443" s="3">
        <v>7</v>
      </c>
      <c r="K443" s="3">
        <v>1</v>
      </c>
    </row>
    <row r="444" spans="1:16" ht="13.5" customHeight="1">
      <c r="A444" s="4" t="s">
        <v>40</v>
      </c>
      <c r="B444" s="5" t="s">
        <v>156</v>
      </c>
      <c r="C444" s="4" t="s">
        <v>42</v>
      </c>
      <c r="D444" s="5"/>
      <c r="E444" s="3">
        <v>2012</v>
      </c>
      <c r="F444" s="3" t="s">
        <v>26</v>
      </c>
      <c r="G444" s="3">
        <v>59</v>
      </c>
      <c r="H444" s="3">
        <v>15</v>
      </c>
      <c r="I444" s="3">
        <v>44</v>
      </c>
      <c r="J444" s="3">
        <v>54</v>
      </c>
      <c r="K444" s="3">
        <v>5</v>
      </c>
    </row>
    <row r="445" spans="1:16" ht="13.5" customHeight="1">
      <c r="A445" s="4" t="s">
        <v>40</v>
      </c>
      <c r="B445" s="5" t="s">
        <v>156</v>
      </c>
      <c r="C445" s="4" t="s">
        <v>42</v>
      </c>
      <c r="D445" s="5"/>
      <c r="E445" s="3">
        <v>2013</v>
      </c>
      <c r="F445" s="3" t="s">
        <v>25</v>
      </c>
      <c r="G445" s="3">
        <v>15</v>
      </c>
      <c r="H445" s="3">
        <v>8</v>
      </c>
      <c r="I445" s="3">
        <v>7</v>
      </c>
      <c r="J445" s="3">
        <v>11</v>
      </c>
      <c r="K445" s="3">
        <v>4</v>
      </c>
    </row>
    <row r="446" spans="1:16" ht="13.5" customHeight="1">
      <c r="A446" s="4" t="s">
        <v>40</v>
      </c>
      <c r="B446" s="5" t="s">
        <v>156</v>
      </c>
      <c r="C446" s="4" t="s">
        <v>42</v>
      </c>
      <c r="D446" s="5"/>
      <c r="E446" s="3">
        <v>2013</v>
      </c>
      <c r="F446" s="3" t="s">
        <v>26</v>
      </c>
      <c r="G446" s="3">
        <v>101</v>
      </c>
      <c r="H446" s="3">
        <v>39</v>
      </c>
      <c r="I446" s="3">
        <v>62</v>
      </c>
      <c r="J446" s="3">
        <v>91</v>
      </c>
      <c r="K446" s="3">
        <v>10</v>
      </c>
    </row>
    <row r="447" spans="1:16" ht="13.5" customHeight="1">
      <c r="A447" s="4" t="s">
        <v>40</v>
      </c>
      <c r="B447" s="5" t="s">
        <v>156</v>
      </c>
      <c r="C447" s="4" t="s">
        <v>42</v>
      </c>
      <c r="D447" s="5"/>
      <c r="E447" s="3">
        <v>2014</v>
      </c>
      <c r="F447" s="3" t="s">
        <v>25</v>
      </c>
      <c r="G447" s="3">
        <v>2</v>
      </c>
      <c r="H447" s="3">
        <v>2</v>
      </c>
      <c r="I447" s="3">
        <v>0</v>
      </c>
      <c r="J447" s="3">
        <v>2</v>
      </c>
      <c r="K447" s="3">
        <v>0</v>
      </c>
    </row>
    <row r="448" spans="1:16" ht="13.5" customHeight="1">
      <c r="A448" s="4" t="s">
        <v>40</v>
      </c>
      <c r="B448" s="5" t="s">
        <v>156</v>
      </c>
      <c r="C448" s="4" t="s">
        <v>42</v>
      </c>
      <c r="D448" s="5"/>
      <c r="E448" s="3">
        <v>2014</v>
      </c>
      <c r="F448" s="3" t="s">
        <v>26</v>
      </c>
      <c r="G448" s="3">
        <v>57</v>
      </c>
      <c r="H448" s="3">
        <v>13</v>
      </c>
      <c r="I448" s="3">
        <v>44</v>
      </c>
      <c r="J448" s="3">
        <v>54</v>
      </c>
      <c r="K448" s="3">
        <v>3</v>
      </c>
    </row>
    <row r="449" spans="1:11" ht="13.5" customHeight="1">
      <c r="A449" s="4" t="s">
        <v>40</v>
      </c>
      <c r="B449" s="5" t="s">
        <v>158</v>
      </c>
      <c r="C449" s="4" t="s">
        <v>42</v>
      </c>
      <c r="D449" s="5"/>
      <c r="E449" s="3">
        <v>2012</v>
      </c>
      <c r="F449" s="3" t="s">
        <v>25</v>
      </c>
      <c r="G449" s="3">
        <v>14</v>
      </c>
      <c r="H449" s="3">
        <v>0</v>
      </c>
      <c r="I449" s="3">
        <v>14</v>
      </c>
      <c r="J449" s="3">
        <v>13</v>
      </c>
      <c r="K449" s="3">
        <v>1</v>
      </c>
    </row>
    <row r="450" spans="1:11" ht="13.5" customHeight="1">
      <c r="A450" s="4" t="s">
        <v>40</v>
      </c>
      <c r="B450" s="5" t="s">
        <v>158</v>
      </c>
      <c r="C450" s="4" t="s">
        <v>42</v>
      </c>
      <c r="D450" s="5"/>
      <c r="E450" s="3">
        <v>2012</v>
      </c>
      <c r="F450" s="3" t="s">
        <v>26</v>
      </c>
      <c r="G450" s="3">
        <v>104</v>
      </c>
      <c r="H450" s="3">
        <v>1</v>
      </c>
      <c r="I450" s="3">
        <v>103</v>
      </c>
      <c r="J450" s="3">
        <v>99</v>
      </c>
      <c r="K450" s="3">
        <v>5</v>
      </c>
    </row>
    <row r="451" spans="1:11" ht="13.5" customHeight="1">
      <c r="A451" s="4" t="s">
        <v>40</v>
      </c>
      <c r="B451" s="5" t="s">
        <v>158</v>
      </c>
      <c r="C451" s="4" t="s">
        <v>42</v>
      </c>
      <c r="D451" s="5"/>
      <c r="E451" s="3">
        <v>2013</v>
      </c>
      <c r="F451" s="3" t="s">
        <v>25</v>
      </c>
      <c r="G451" s="3">
        <v>10</v>
      </c>
      <c r="H451" s="3">
        <v>0</v>
      </c>
      <c r="I451" s="3">
        <v>10</v>
      </c>
      <c r="J451" s="3">
        <v>8</v>
      </c>
      <c r="K451" s="3">
        <v>2</v>
      </c>
    </row>
    <row r="452" spans="1:11" ht="13.5" customHeight="1">
      <c r="A452" s="4" t="s">
        <v>40</v>
      </c>
      <c r="B452" s="5" t="s">
        <v>158</v>
      </c>
      <c r="C452" s="4" t="s">
        <v>42</v>
      </c>
      <c r="D452" s="5"/>
      <c r="E452" s="3">
        <v>2013</v>
      </c>
      <c r="F452" s="3" t="s">
        <v>26</v>
      </c>
      <c r="G452" s="3">
        <v>147</v>
      </c>
      <c r="H452" s="3">
        <v>1</v>
      </c>
      <c r="I452" s="3">
        <v>146</v>
      </c>
      <c r="J452" s="3">
        <v>142</v>
      </c>
      <c r="K452" s="3">
        <v>5</v>
      </c>
    </row>
    <row r="453" spans="1:11" ht="13.5" customHeight="1">
      <c r="A453" s="4" t="s">
        <v>40</v>
      </c>
      <c r="B453" s="5" t="s">
        <v>158</v>
      </c>
      <c r="C453" s="4" t="s">
        <v>42</v>
      </c>
      <c r="D453" s="5"/>
      <c r="E453" s="3">
        <v>2014</v>
      </c>
      <c r="F453" s="3" t="s">
        <v>25</v>
      </c>
      <c r="G453" s="3">
        <v>14</v>
      </c>
      <c r="H453" s="3">
        <v>0</v>
      </c>
      <c r="I453" s="3">
        <v>14</v>
      </c>
      <c r="J453" s="3">
        <v>13</v>
      </c>
      <c r="K453" s="3">
        <v>1</v>
      </c>
    </row>
    <row r="454" spans="1:11" ht="13.5" customHeight="1">
      <c r="A454" s="4" t="s">
        <v>40</v>
      </c>
      <c r="B454" s="5" t="s">
        <v>158</v>
      </c>
      <c r="C454" s="4" t="s">
        <v>42</v>
      </c>
      <c r="D454" s="5"/>
      <c r="E454" s="3">
        <v>2014</v>
      </c>
      <c r="F454" s="3" t="s">
        <v>26</v>
      </c>
      <c r="G454" s="3">
        <v>115</v>
      </c>
      <c r="H454" s="3">
        <v>2</v>
      </c>
      <c r="I454" s="3">
        <v>113</v>
      </c>
      <c r="J454" s="3">
        <v>113</v>
      </c>
      <c r="K454" s="3">
        <v>2</v>
      </c>
    </row>
    <row r="455" spans="1:11" ht="13.5" customHeight="1">
      <c r="A455" s="4" t="s">
        <v>40</v>
      </c>
      <c r="B455" s="5" t="s">
        <v>159</v>
      </c>
      <c r="C455" s="4" t="s">
        <v>42</v>
      </c>
      <c r="D455" s="5"/>
      <c r="E455" s="3">
        <v>2012</v>
      </c>
      <c r="F455" s="3" t="s">
        <v>25</v>
      </c>
      <c r="G455" s="3">
        <v>7</v>
      </c>
      <c r="H455" s="3">
        <v>0</v>
      </c>
      <c r="I455" s="3">
        <v>3</v>
      </c>
      <c r="J455" s="3">
        <v>1</v>
      </c>
      <c r="K455" s="3">
        <v>3</v>
      </c>
    </row>
    <row r="456" spans="1:11" ht="13.5" customHeight="1">
      <c r="A456" s="4" t="s">
        <v>40</v>
      </c>
      <c r="B456" s="5" t="s">
        <v>159</v>
      </c>
      <c r="C456" s="4" t="s">
        <v>42</v>
      </c>
      <c r="D456" s="5"/>
      <c r="E456" s="3">
        <v>2012</v>
      </c>
      <c r="F456" s="3" t="s">
        <v>26</v>
      </c>
      <c r="G456" s="3">
        <v>18</v>
      </c>
      <c r="H456" s="3">
        <v>1</v>
      </c>
      <c r="I456" s="3">
        <v>1</v>
      </c>
      <c r="J456" s="3">
        <v>6</v>
      </c>
      <c r="K456" s="3">
        <v>1</v>
      </c>
    </row>
    <row r="457" spans="1:11" ht="13.5" customHeight="1">
      <c r="A457" s="4" t="s">
        <v>40</v>
      </c>
      <c r="B457" s="5" t="s">
        <v>159</v>
      </c>
      <c r="C457" s="4" t="s">
        <v>42</v>
      </c>
      <c r="D457" s="5"/>
      <c r="E457" s="3">
        <v>2013</v>
      </c>
      <c r="F457" s="3" t="s">
        <v>25</v>
      </c>
      <c r="G457" s="3">
        <v>0</v>
      </c>
      <c r="H457" s="3"/>
      <c r="I457" s="3">
        <v>0</v>
      </c>
      <c r="J457" s="3">
        <v>0</v>
      </c>
      <c r="K457" s="3">
        <v>1</v>
      </c>
    </row>
    <row r="458" spans="1:11" ht="13.5" customHeight="1">
      <c r="A458" s="4" t="s">
        <v>40</v>
      </c>
      <c r="B458" s="5" t="s">
        <v>159</v>
      </c>
      <c r="C458" s="4" t="s">
        <v>42</v>
      </c>
      <c r="D458" s="5"/>
      <c r="E458" s="3">
        <v>2013</v>
      </c>
      <c r="F458" s="3" t="s">
        <v>26</v>
      </c>
      <c r="G458" s="3">
        <v>12</v>
      </c>
      <c r="H458" s="3"/>
      <c r="I458" s="3">
        <v>3</v>
      </c>
      <c r="J458" s="3">
        <v>6</v>
      </c>
      <c r="K458" s="3">
        <v>3</v>
      </c>
    </row>
    <row r="459" spans="1:11" ht="13.5" customHeight="1">
      <c r="A459" s="4" t="s">
        <v>40</v>
      </c>
      <c r="B459" s="5" t="s">
        <v>159</v>
      </c>
      <c r="C459" s="4" t="s">
        <v>42</v>
      </c>
      <c r="D459" s="5"/>
      <c r="E459" s="11"/>
      <c r="F459" s="11"/>
      <c r="G459" s="3"/>
      <c r="H459" s="3">
        <v>0</v>
      </c>
      <c r="I459" s="3"/>
      <c r="J459" s="3"/>
      <c r="K459" s="3"/>
    </row>
    <row r="460" spans="1:11" ht="13.5" customHeight="1">
      <c r="A460" s="4" t="s">
        <v>40</v>
      </c>
      <c r="B460" s="5" t="s">
        <v>159</v>
      </c>
      <c r="C460" s="4" t="s">
        <v>42</v>
      </c>
      <c r="D460" s="5"/>
      <c r="E460" s="3">
        <v>2014</v>
      </c>
      <c r="F460" s="3" t="s">
        <v>25</v>
      </c>
      <c r="G460" s="3">
        <v>2</v>
      </c>
      <c r="H460" s="3"/>
      <c r="I460" s="3">
        <v>0</v>
      </c>
      <c r="J460" s="3">
        <v>2</v>
      </c>
      <c r="K460" s="3">
        <v>0</v>
      </c>
    </row>
    <row r="461" spans="1:11" ht="13.5" customHeight="1">
      <c r="A461" s="4" t="s">
        <v>40</v>
      </c>
      <c r="B461" s="5" t="s">
        <v>159</v>
      </c>
      <c r="C461" s="4" t="s">
        <v>42</v>
      </c>
      <c r="D461" s="5"/>
      <c r="E461" s="3">
        <v>2014</v>
      </c>
      <c r="F461" s="3" t="s">
        <v>26</v>
      </c>
      <c r="G461" s="3">
        <v>31</v>
      </c>
      <c r="H461" s="3">
        <v>2</v>
      </c>
      <c r="I461" s="3">
        <v>1</v>
      </c>
      <c r="J461" s="3">
        <v>5</v>
      </c>
      <c r="K461" s="3">
        <v>3</v>
      </c>
    </row>
    <row r="462" spans="1:11" ht="13.5" customHeight="1">
      <c r="A462" s="4" t="s">
        <v>40</v>
      </c>
      <c r="B462" s="5" t="s">
        <v>160</v>
      </c>
      <c r="C462" s="4" t="s">
        <v>42</v>
      </c>
      <c r="D462" s="5"/>
      <c r="E462" s="3">
        <v>2012</v>
      </c>
      <c r="F462" s="3" t="s">
        <v>25</v>
      </c>
      <c r="G462" s="3">
        <v>5</v>
      </c>
      <c r="H462" s="3">
        <v>0</v>
      </c>
      <c r="I462" s="3">
        <v>5</v>
      </c>
      <c r="J462" s="3">
        <v>2</v>
      </c>
      <c r="K462" s="3">
        <v>3</v>
      </c>
    </row>
    <row r="463" spans="1:11" ht="13.5" customHeight="1">
      <c r="A463" s="4" t="s">
        <v>40</v>
      </c>
      <c r="B463" s="5" t="s">
        <v>160</v>
      </c>
      <c r="C463" s="4" t="s">
        <v>42</v>
      </c>
      <c r="D463" s="5"/>
      <c r="E463" s="3">
        <v>2012</v>
      </c>
      <c r="F463" s="3" t="s">
        <v>26</v>
      </c>
      <c r="G463" s="3">
        <v>35</v>
      </c>
      <c r="H463" s="3">
        <v>0</v>
      </c>
      <c r="I463" s="3">
        <v>35</v>
      </c>
      <c r="J463" s="3">
        <v>32</v>
      </c>
      <c r="K463" s="3">
        <v>3</v>
      </c>
    </row>
    <row r="464" spans="1:11" ht="13.5" customHeight="1">
      <c r="A464" s="4" t="s">
        <v>40</v>
      </c>
      <c r="B464" s="5" t="s">
        <v>160</v>
      </c>
      <c r="C464" s="4" t="s">
        <v>42</v>
      </c>
      <c r="D464" s="5"/>
      <c r="E464" s="3">
        <v>2013</v>
      </c>
      <c r="F464" s="3" t="s">
        <v>25</v>
      </c>
      <c r="G464" s="3">
        <v>2</v>
      </c>
      <c r="H464" s="3">
        <v>0</v>
      </c>
      <c r="I464" s="3">
        <v>2</v>
      </c>
      <c r="J464" s="3">
        <v>2</v>
      </c>
      <c r="K464" s="3">
        <v>0</v>
      </c>
    </row>
    <row r="465" spans="1:22" ht="13.5" customHeight="1">
      <c r="A465" s="4" t="s">
        <v>40</v>
      </c>
      <c r="B465" s="5" t="s">
        <v>160</v>
      </c>
      <c r="C465" s="4" t="s">
        <v>42</v>
      </c>
      <c r="D465" s="5"/>
      <c r="E465" s="3">
        <v>2013</v>
      </c>
      <c r="F465" s="3" t="s">
        <v>26</v>
      </c>
      <c r="G465" s="3">
        <v>38</v>
      </c>
      <c r="H465" s="3">
        <v>3</v>
      </c>
      <c r="I465" s="3">
        <v>35</v>
      </c>
      <c r="J465" s="3">
        <v>38</v>
      </c>
      <c r="K465" s="3">
        <v>0</v>
      </c>
    </row>
    <row r="466" spans="1:22" ht="13.5" customHeight="1">
      <c r="A466" s="4" t="s">
        <v>40</v>
      </c>
      <c r="B466" s="5" t="s">
        <v>160</v>
      </c>
      <c r="C466" s="4" t="s">
        <v>42</v>
      </c>
      <c r="D466" s="5"/>
      <c r="E466" s="3">
        <v>2014</v>
      </c>
      <c r="F466" s="3" t="s">
        <v>25</v>
      </c>
      <c r="G466" s="3">
        <v>5</v>
      </c>
      <c r="H466" s="3">
        <v>1</v>
      </c>
      <c r="I466" s="3">
        <v>4</v>
      </c>
      <c r="J466" s="3">
        <v>2</v>
      </c>
      <c r="K466" s="3">
        <v>2</v>
      </c>
    </row>
    <row r="467" spans="1:22" ht="13.5" customHeight="1">
      <c r="A467" s="4" t="s">
        <v>40</v>
      </c>
      <c r="B467" s="5" t="s">
        <v>160</v>
      </c>
      <c r="C467" s="4" t="s">
        <v>42</v>
      </c>
      <c r="D467" s="5"/>
      <c r="E467" s="3">
        <v>2014</v>
      </c>
      <c r="F467" s="3" t="s">
        <v>26</v>
      </c>
      <c r="G467" s="3">
        <v>22</v>
      </c>
      <c r="H467" s="3">
        <v>1</v>
      </c>
      <c r="I467" s="3">
        <v>21</v>
      </c>
      <c r="J467" s="3">
        <v>20</v>
      </c>
      <c r="K467" s="3">
        <v>1</v>
      </c>
    </row>
    <row r="468" spans="1:22" ht="13.5" customHeight="1">
      <c r="A468" s="4" t="s">
        <v>40</v>
      </c>
      <c r="B468" s="5" t="s">
        <v>161</v>
      </c>
      <c r="C468" s="4" t="s">
        <v>42</v>
      </c>
      <c r="D468" s="5" t="s">
        <v>34</v>
      </c>
      <c r="E468" s="3">
        <v>2013</v>
      </c>
      <c r="F468" s="3" t="s">
        <v>53</v>
      </c>
      <c r="G468" s="3">
        <v>38</v>
      </c>
      <c r="H468" s="3">
        <v>0</v>
      </c>
      <c r="I468" s="3">
        <v>38</v>
      </c>
      <c r="J468" s="3">
        <v>38</v>
      </c>
      <c r="K468" s="3">
        <v>0</v>
      </c>
    </row>
    <row r="469" spans="1:22" ht="13.5" customHeight="1">
      <c r="A469" s="4" t="s">
        <v>40</v>
      </c>
      <c r="B469" s="5" t="s">
        <v>162</v>
      </c>
      <c r="C469" s="4" t="s">
        <v>42</v>
      </c>
      <c r="D469" s="5"/>
      <c r="E469" s="3">
        <v>2012</v>
      </c>
      <c r="F469" s="3" t="s">
        <v>25</v>
      </c>
      <c r="G469" s="3">
        <v>23</v>
      </c>
      <c r="H469" s="3">
        <v>0</v>
      </c>
      <c r="I469" s="3">
        <v>23</v>
      </c>
      <c r="J469" s="3">
        <v>11</v>
      </c>
      <c r="K469" s="3">
        <v>12</v>
      </c>
    </row>
    <row r="470" spans="1:22" ht="13.5" customHeight="1">
      <c r="A470" s="4" t="s">
        <v>40</v>
      </c>
      <c r="B470" s="5" t="s">
        <v>162</v>
      </c>
      <c r="C470" s="4" t="s">
        <v>42</v>
      </c>
      <c r="D470" s="5"/>
      <c r="E470" s="3">
        <v>2012</v>
      </c>
      <c r="F470" s="3" t="s">
        <v>26</v>
      </c>
      <c r="G470" s="3">
        <v>99</v>
      </c>
      <c r="H470" s="3">
        <v>0</v>
      </c>
      <c r="I470" s="3">
        <v>99</v>
      </c>
      <c r="J470" s="3">
        <v>79</v>
      </c>
      <c r="K470" s="3">
        <v>20</v>
      </c>
    </row>
    <row r="471" spans="1:22" ht="13.5" customHeight="1">
      <c r="A471" s="4" t="s">
        <v>40</v>
      </c>
      <c r="B471" s="5" t="s">
        <v>162</v>
      </c>
      <c r="C471" s="4" t="s">
        <v>42</v>
      </c>
      <c r="D471" s="5"/>
      <c r="E471" s="3">
        <v>2013</v>
      </c>
      <c r="F471" s="3" t="s">
        <v>25</v>
      </c>
      <c r="G471" s="3">
        <v>45</v>
      </c>
      <c r="H471" s="3">
        <v>0</v>
      </c>
      <c r="I471" s="3">
        <v>45</v>
      </c>
      <c r="J471" s="3">
        <v>12</v>
      </c>
      <c r="K471" s="3">
        <v>33</v>
      </c>
    </row>
    <row r="472" spans="1:22" ht="13.5" customHeight="1">
      <c r="A472" s="4" t="s">
        <v>40</v>
      </c>
      <c r="B472" s="5" t="s">
        <v>162</v>
      </c>
      <c r="C472" s="4" t="s">
        <v>42</v>
      </c>
      <c r="D472" s="5"/>
      <c r="E472" s="3">
        <v>2013</v>
      </c>
      <c r="F472" s="3" t="s">
        <v>26</v>
      </c>
      <c r="G472" s="3">
        <v>111</v>
      </c>
      <c r="H472" s="3">
        <v>0</v>
      </c>
      <c r="I472" s="3">
        <v>111</v>
      </c>
      <c r="J472" s="3">
        <v>95</v>
      </c>
      <c r="K472" s="3">
        <v>16</v>
      </c>
    </row>
    <row r="473" spans="1:22" ht="13.5" customHeight="1">
      <c r="A473" s="4" t="s">
        <v>40</v>
      </c>
      <c r="B473" s="5" t="s">
        <v>162</v>
      </c>
      <c r="C473" s="4" t="s">
        <v>42</v>
      </c>
      <c r="D473" s="5"/>
      <c r="E473" s="3">
        <v>2014</v>
      </c>
      <c r="F473" s="3" t="s">
        <v>25</v>
      </c>
      <c r="G473" s="3">
        <v>36</v>
      </c>
      <c r="H473" s="3">
        <v>0</v>
      </c>
      <c r="I473" s="3">
        <v>36</v>
      </c>
      <c r="J473" s="3">
        <v>21</v>
      </c>
      <c r="K473" s="3">
        <v>15</v>
      </c>
    </row>
    <row r="474" spans="1:22" ht="13.5" customHeight="1">
      <c r="A474" s="4" t="s">
        <v>40</v>
      </c>
      <c r="B474" s="5" t="s">
        <v>162</v>
      </c>
      <c r="C474" s="4" t="s">
        <v>42</v>
      </c>
      <c r="D474" s="5"/>
      <c r="E474" s="3">
        <v>2014</v>
      </c>
      <c r="F474" s="3" t="s">
        <v>26</v>
      </c>
      <c r="G474" s="3">
        <v>84</v>
      </c>
      <c r="H474" s="3">
        <v>2</v>
      </c>
      <c r="I474" s="3">
        <v>82</v>
      </c>
      <c r="J474" s="3">
        <v>65</v>
      </c>
      <c r="K474" s="3">
        <v>17</v>
      </c>
    </row>
    <row r="475" spans="1:22" ht="13.5" customHeight="1">
      <c r="A475" s="4" t="s">
        <v>40</v>
      </c>
      <c r="B475" s="2" t="s">
        <v>164</v>
      </c>
      <c r="C475" s="2" t="s">
        <v>165</v>
      </c>
      <c r="E475" s="3">
        <v>2012</v>
      </c>
      <c r="F475" s="3" t="s">
        <v>25</v>
      </c>
      <c r="G475" s="3">
        <v>26</v>
      </c>
      <c r="H475" s="3">
        <v>0</v>
      </c>
      <c r="I475" s="3">
        <v>26</v>
      </c>
      <c r="J475" s="3">
        <v>21</v>
      </c>
      <c r="K475" s="3">
        <v>5</v>
      </c>
      <c r="L475" s="3"/>
      <c r="M475" s="3"/>
      <c r="N475" s="3"/>
      <c r="O475" s="3"/>
      <c r="P475" s="3"/>
      <c r="Q475" s="3"/>
      <c r="R475" s="3"/>
      <c r="S475" s="3"/>
      <c r="U475" s="3">
        <v>21</v>
      </c>
      <c r="V475" s="3">
        <v>5</v>
      </c>
    </row>
    <row r="476" spans="1:22" ht="13.5" customHeight="1">
      <c r="A476" s="4" t="s">
        <v>40</v>
      </c>
      <c r="B476" s="2" t="s">
        <v>164</v>
      </c>
      <c r="C476" s="2" t="s">
        <v>165</v>
      </c>
      <c r="E476" s="3">
        <v>2012</v>
      </c>
      <c r="F476" s="3" t="s">
        <v>26</v>
      </c>
      <c r="G476" s="3">
        <v>150</v>
      </c>
      <c r="H476" s="3">
        <v>5</v>
      </c>
      <c r="I476" s="3">
        <v>145</v>
      </c>
      <c r="J476" s="3">
        <v>130</v>
      </c>
      <c r="K476" s="3">
        <v>15</v>
      </c>
      <c r="L476" s="3"/>
      <c r="M476" s="3"/>
      <c r="N476" s="3"/>
      <c r="O476" s="3"/>
      <c r="P476" s="3"/>
      <c r="Q476" s="3"/>
      <c r="R476" s="3"/>
      <c r="S476" s="3"/>
      <c r="U476" s="3">
        <v>130</v>
      </c>
      <c r="V476" s="3">
        <v>15</v>
      </c>
    </row>
    <row r="477" spans="1:22" ht="13.5" customHeight="1">
      <c r="A477" s="4" t="s">
        <v>40</v>
      </c>
      <c r="B477" s="2" t="s">
        <v>164</v>
      </c>
      <c r="C477" s="2" t="s">
        <v>165</v>
      </c>
      <c r="E477" s="3">
        <v>2013</v>
      </c>
      <c r="F477" s="3" t="s">
        <v>25</v>
      </c>
      <c r="G477" s="3">
        <v>30</v>
      </c>
      <c r="H477" s="3">
        <v>0</v>
      </c>
      <c r="I477" s="3">
        <v>30</v>
      </c>
      <c r="J477" s="3">
        <v>29</v>
      </c>
      <c r="K477" s="3">
        <v>1</v>
      </c>
      <c r="L477" s="3"/>
      <c r="M477" s="3"/>
      <c r="N477" s="3"/>
      <c r="O477" s="3"/>
      <c r="P477" s="3"/>
      <c r="Q477" s="3"/>
      <c r="R477" s="3"/>
      <c r="S477" s="3"/>
      <c r="U477" s="3">
        <v>29</v>
      </c>
      <c r="V477" s="3">
        <v>1</v>
      </c>
    </row>
    <row r="478" spans="1:22" ht="13.5" customHeight="1">
      <c r="A478" s="4" t="s">
        <v>40</v>
      </c>
      <c r="B478" s="2" t="s">
        <v>164</v>
      </c>
      <c r="C478" s="2" t="s">
        <v>165</v>
      </c>
      <c r="E478" s="3">
        <v>2013</v>
      </c>
      <c r="F478" s="3" t="s">
        <v>26</v>
      </c>
      <c r="G478" s="3">
        <v>149</v>
      </c>
      <c r="H478" s="3">
        <v>7</v>
      </c>
      <c r="I478" s="3">
        <v>142</v>
      </c>
      <c r="J478" s="3">
        <v>137</v>
      </c>
      <c r="K478" s="3">
        <v>5</v>
      </c>
      <c r="L478" s="3"/>
      <c r="M478" s="3"/>
      <c r="N478" s="3"/>
      <c r="O478" s="3"/>
      <c r="P478" s="3"/>
      <c r="Q478" s="3"/>
      <c r="R478" s="3"/>
      <c r="S478" s="3"/>
      <c r="U478" s="3">
        <v>137</v>
      </c>
      <c r="V478" s="3">
        <v>5</v>
      </c>
    </row>
    <row r="479" spans="1:22" ht="13.5" customHeight="1">
      <c r="A479" s="4" t="s">
        <v>40</v>
      </c>
      <c r="B479" s="2" t="s">
        <v>164</v>
      </c>
      <c r="C479" s="2" t="s">
        <v>165</v>
      </c>
      <c r="E479" s="3">
        <v>2014</v>
      </c>
      <c r="F479" s="3" t="s">
        <v>25</v>
      </c>
      <c r="G479" s="3">
        <v>41</v>
      </c>
      <c r="H479" s="3">
        <v>0</v>
      </c>
      <c r="I479" s="3">
        <v>41</v>
      </c>
      <c r="J479" s="3">
        <v>33</v>
      </c>
      <c r="K479" s="3">
        <v>8</v>
      </c>
      <c r="L479" s="3"/>
      <c r="M479" s="3"/>
      <c r="N479" s="3"/>
      <c r="O479" s="3"/>
      <c r="P479" s="3"/>
      <c r="Q479" s="3"/>
      <c r="R479" s="3"/>
      <c r="S479" s="3"/>
      <c r="U479" s="3">
        <v>33</v>
      </c>
      <c r="V479" s="3">
        <v>8</v>
      </c>
    </row>
    <row r="480" spans="1:22" ht="13.5" customHeight="1">
      <c r="A480" s="4" t="s">
        <v>40</v>
      </c>
      <c r="B480" s="2" t="s">
        <v>164</v>
      </c>
      <c r="C480" s="2" t="s">
        <v>165</v>
      </c>
      <c r="E480" s="3">
        <v>2014</v>
      </c>
      <c r="F480" s="3" t="s">
        <v>26</v>
      </c>
      <c r="G480" s="3">
        <v>159</v>
      </c>
      <c r="H480" s="3">
        <v>0</v>
      </c>
      <c r="I480" s="3">
        <v>159</v>
      </c>
      <c r="J480" s="3">
        <v>150</v>
      </c>
      <c r="K480" s="3">
        <v>9</v>
      </c>
      <c r="L480" s="3"/>
      <c r="M480" s="3"/>
      <c r="N480" s="3"/>
      <c r="O480" s="3"/>
      <c r="P480" s="3"/>
      <c r="Q480" s="3"/>
      <c r="R480" s="3"/>
      <c r="S480" s="3"/>
      <c r="U480" s="3">
        <v>150</v>
      </c>
      <c r="V480" s="3">
        <v>9</v>
      </c>
    </row>
    <row r="481" spans="1:22" ht="13.5" customHeight="1">
      <c r="A481" s="4" t="s">
        <v>40</v>
      </c>
      <c r="B481" s="2" t="s">
        <v>166</v>
      </c>
      <c r="C481" s="2" t="s">
        <v>165</v>
      </c>
      <c r="E481" s="3">
        <v>2012</v>
      </c>
      <c r="F481" s="3" t="s">
        <v>25</v>
      </c>
      <c r="G481" s="3"/>
      <c r="H481" s="3">
        <v>136</v>
      </c>
      <c r="I481" s="3"/>
      <c r="J481" s="3"/>
      <c r="K481" s="3"/>
      <c r="L481" s="3"/>
      <c r="M481" s="3"/>
      <c r="N481" s="3"/>
      <c r="O481" s="3"/>
      <c r="P481" s="3"/>
      <c r="Q481" s="3"/>
      <c r="R481" s="3"/>
      <c r="S481" s="3"/>
      <c r="U481" s="3"/>
      <c r="V481" s="3"/>
    </row>
    <row r="482" spans="1:22" ht="13.5" customHeight="1">
      <c r="A482" s="4" t="s">
        <v>40</v>
      </c>
      <c r="B482" s="2" t="s">
        <v>166</v>
      </c>
      <c r="C482" s="2" t="s">
        <v>165</v>
      </c>
      <c r="E482" s="3">
        <v>2013</v>
      </c>
      <c r="F482" s="3" t="s">
        <v>25</v>
      </c>
      <c r="G482" s="3"/>
      <c r="H482" s="3">
        <v>74</v>
      </c>
      <c r="I482" s="3"/>
      <c r="J482" s="3"/>
      <c r="K482" s="3"/>
      <c r="L482" s="3"/>
      <c r="M482" s="3"/>
      <c r="N482" s="3"/>
      <c r="O482" s="3"/>
      <c r="P482" s="3"/>
      <c r="Q482" s="3"/>
      <c r="R482" s="3"/>
      <c r="S482" s="3"/>
      <c r="U482" s="3"/>
      <c r="V482" s="3"/>
    </row>
    <row r="483" spans="1:22" ht="13.5" customHeight="1">
      <c r="A483" s="4" t="s">
        <v>40</v>
      </c>
      <c r="B483" s="2" t="s">
        <v>166</v>
      </c>
      <c r="C483" s="2" t="s">
        <v>165</v>
      </c>
      <c r="E483" s="3">
        <v>2014</v>
      </c>
      <c r="F483" s="3" t="s">
        <v>25</v>
      </c>
      <c r="G483" s="3">
        <v>198</v>
      </c>
      <c r="H483" s="3">
        <v>0</v>
      </c>
      <c r="I483" s="3">
        <v>198</v>
      </c>
      <c r="J483" s="3">
        <v>148</v>
      </c>
      <c r="K483" s="3">
        <v>50</v>
      </c>
      <c r="L483" s="3"/>
      <c r="M483" s="3"/>
      <c r="N483" s="3"/>
      <c r="O483" s="3"/>
      <c r="P483" s="3"/>
      <c r="Q483" s="3"/>
      <c r="R483" s="3"/>
      <c r="S483" s="3"/>
      <c r="U483" s="3">
        <v>148</v>
      </c>
      <c r="V483" s="3">
        <v>50</v>
      </c>
    </row>
    <row r="484" spans="1:22" ht="13.5" customHeight="1">
      <c r="A484" s="4" t="s">
        <v>40</v>
      </c>
      <c r="B484" s="2" t="s">
        <v>166</v>
      </c>
      <c r="C484" s="2" t="s">
        <v>165</v>
      </c>
      <c r="E484" s="3">
        <v>2014</v>
      </c>
      <c r="F484" s="3" t="s">
        <v>26</v>
      </c>
      <c r="G484" s="3">
        <v>1039</v>
      </c>
      <c r="H484" s="3">
        <v>0</v>
      </c>
      <c r="I484" s="3">
        <v>1039</v>
      </c>
      <c r="J484" s="3">
        <v>697</v>
      </c>
      <c r="K484" s="3">
        <v>342</v>
      </c>
      <c r="L484" s="3"/>
      <c r="M484" s="3"/>
      <c r="N484" s="3"/>
      <c r="O484" s="3"/>
      <c r="P484" s="3"/>
      <c r="Q484" s="3"/>
      <c r="R484" s="3"/>
      <c r="S484" s="3"/>
      <c r="U484" s="3">
        <v>697</v>
      </c>
      <c r="V484" s="3">
        <v>342</v>
      </c>
    </row>
    <row r="485" spans="1:22" ht="13.5" customHeight="1">
      <c r="A485" s="4" t="s">
        <v>40</v>
      </c>
      <c r="B485" s="2" t="s">
        <v>167</v>
      </c>
      <c r="C485" s="2" t="s">
        <v>165</v>
      </c>
      <c r="E485" s="3">
        <v>2012</v>
      </c>
      <c r="F485" s="3" t="s">
        <v>25</v>
      </c>
      <c r="G485" s="3">
        <v>110</v>
      </c>
      <c r="H485" s="3">
        <v>23</v>
      </c>
      <c r="I485" s="3">
        <v>87</v>
      </c>
      <c r="J485" s="3">
        <v>76</v>
      </c>
      <c r="K485" s="3">
        <v>11</v>
      </c>
      <c r="L485" s="3"/>
      <c r="M485" s="3"/>
      <c r="N485" s="3"/>
      <c r="O485" s="3"/>
      <c r="P485" s="3"/>
      <c r="Q485" s="3"/>
      <c r="R485" s="3"/>
      <c r="S485" s="3"/>
      <c r="U485" s="3">
        <v>76</v>
      </c>
      <c r="V485" s="3">
        <v>11</v>
      </c>
    </row>
    <row r="486" spans="1:22" ht="13.5" customHeight="1">
      <c r="A486" s="4" t="s">
        <v>40</v>
      </c>
      <c r="B486" s="2" t="s">
        <v>167</v>
      </c>
      <c r="C486" s="2" t="s">
        <v>165</v>
      </c>
      <c r="E486" s="3">
        <v>2012</v>
      </c>
      <c r="F486" s="3" t="s">
        <v>26</v>
      </c>
      <c r="G486" s="3">
        <v>351</v>
      </c>
      <c r="H486" s="3">
        <v>153</v>
      </c>
      <c r="I486" s="3">
        <v>198</v>
      </c>
      <c r="J486" s="3">
        <v>124</v>
      </c>
      <c r="K486" s="3">
        <v>74</v>
      </c>
      <c r="L486" s="3"/>
      <c r="M486" s="3"/>
      <c r="N486" s="3"/>
      <c r="O486" s="3"/>
      <c r="P486" s="3"/>
      <c r="Q486" s="3"/>
      <c r="R486" s="3"/>
      <c r="S486" s="3"/>
      <c r="U486" s="3">
        <v>124</v>
      </c>
      <c r="V486" s="3">
        <v>74</v>
      </c>
    </row>
    <row r="487" spans="1:22" ht="13.5" customHeight="1">
      <c r="A487" s="4" t="s">
        <v>40</v>
      </c>
      <c r="B487" s="2" t="s">
        <v>167</v>
      </c>
      <c r="C487" s="2" t="s">
        <v>165</v>
      </c>
      <c r="E487" s="3">
        <v>2013</v>
      </c>
      <c r="F487" s="3" t="s">
        <v>25</v>
      </c>
      <c r="G487" s="3">
        <v>81</v>
      </c>
      <c r="H487" s="3">
        <v>16</v>
      </c>
      <c r="I487" s="3">
        <v>65</v>
      </c>
      <c r="J487" s="3">
        <v>52</v>
      </c>
      <c r="K487" s="3">
        <v>13</v>
      </c>
      <c r="L487" s="3"/>
      <c r="M487" s="3"/>
      <c r="N487" s="3"/>
      <c r="O487" s="3"/>
      <c r="P487" s="3"/>
      <c r="Q487" s="3"/>
      <c r="R487" s="3"/>
      <c r="S487" s="3"/>
      <c r="U487" s="3">
        <v>52</v>
      </c>
      <c r="V487" s="3">
        <v>13</v>
      </c>
    </row>
    <row r="488" spans="1:22" ht="13.5" customHeight="1">
      <c r="A488" s="4" t="s">
        <v>40</v>
      </c>
      <c r="B488" s="2" t="s">
        <v>167</v>
      </c>
      <c r="C488" s="2" t="s">
        <v>165</v>
      </c>
      <c r="E488" s="3">
        <v>2013</v>
      </c>
      <c r="F488" s="3" t="s">
        <v>26</v>
      </c>
      <c r="G488" s="3">
        <v>337</v>
      </c>
      <c r="H488" s="3">
        <v>126</v>
      </c>
      <c r="I488" s="3">
        <v>211</v>
      </c>
      <c r="J488" s="3">
        <v>157</v>
      </c>
      <c r="K488" s="3">
        <v>54</v>
      </c>
      <c r="L488" s="3"/>
      <c r="M488" s="3"/>
      <c r="N488" s="3"/>
      <c r="O488" s="3"/>
      <c r="P488" s="3"/>
      <c r="Q488" s="3"/>
      <c r="R488" s="3"/>
      <c r="S488" s="3"/>
      <c r="U488" s="3">
        <v>157</v>
      </c>
      <c r="V488" s="3">
        <v>54</v>
      </c>
    </row>
    <row r="489" spans="1:22" ht="13.5" customHeight="1">
      <c r="A489" s="4" t="s">
        <v>40</v>
      </c>
      <c r="B489" s="2" t="s">
        <v>167</v>
      </c>
      <c r="C489" s="2" t="s">
        <v>165</v>
      </c>
      <c r="E489" s="3">
        <v>2014</v>
      </c>
      <c r="F489" s="3" t="s">
        <v>25</v>
      </c>
      <c r="G489" s="3">
        <v>137</v>
      </c>
      <c r="H489" s="3">
        <v>15</v>
      </c>
      <c r="I489" s="3">
        <v>122</v>
      </c>
      <c r="J489" s="3">
        <v>91</v>
      </c>
      <c r="K489" s="3">
        <v>31</v>
      </c>
      <c r="L489" s="3"/>
      <c r="M489" s="3"/>
      <c r="N489" s="3"/>
      <c r="O489" s="3"/>
      <c r="P489" s="3"/>
      <c r="Q489" s="3"/>
      <c r="R489" s="3"/>
      <c r="S489" s="3"/>
      <c r="U489" s="3">
        <v>91</v>
      </c>
      <c r="V489" s="3">
        <v>31</v>
      </c>
    </row>
    <row r="490" spans="1:22" ht="13.5" customHeight="1">
      <c r="A490" s="4" t="s">
        <v>40</v>
      </c>
      <c r="B490" s="2" t="s">
        <v>167</v>
      </c>
      <c r="C490" s="2" t="s">
        <v>165</v>
      </c>
      <c r="E490" s="3">
        <v>2014</v>
      </c>
      <c r="F490" s="3" t="s">
        <v>26</v>
      </c>
      <c r="G490" s="3">
        <v>371</v>
      </c>
      <c r="H490" s="3">
        <v>69</v>
      </c>
      <c r="I490" s="3">
        <v>302</v>
      </c>
      <c r="J490" s="3">
        <v>253</v>
      </c>
      <c r="K490" s="3">
        <v>49</v>
      </c>
      <c r="L490" s="3"/>
      <c r="M490" s="3"/>
      <c r="N490" s="3"/>
      <c r="O490" s="3"/>
      <c r="P490" s="3"/>
      <c r="Q490" s="3"/>
      <c r="R490" s="3"/>
      <c r="S490" s="3"/>
      <c r="U490" s="3">
        <v>253</v>
      </c>
      <c r="V490" s="3">
        <v>49</v>
      </c>
    </row>
    <row r="491" spans="1:22" ht="13.5" customHeight="1">
      <c r="A491" s="4" t="s">
        <v>40</v>
      </c>
      <c r="B491" s="2" t="s">
        <v>169</v>
      </c>
      <c r="C491" s="2" t="s">
        <v>165</v>
      </c>
      <c r="E491" s="3">
        <v>2012</v>
      </c>
      <c r="F491" s="3" t="s">
        <v>25</v>
      </c>
      <c r="G491" s="3">
        <v>115</v>
      </c>
      <c r="H491" s="3">
        <v>0</v>
      </c>
      <c r="I491" s="3">
        <v>115</v>
      </c>
      <c r="J491" s="3">
        <v>22</v>
      </c>
      <c r="K491" s="3">
        <v>93</v>
      </c>
      <c r="L491" s="3"/>
      <c r="M491" s="3"/>
      <c r="N491" s="3"/>
      <c r="O491" s="3"/>
      <c r="P491" s="3"/>
      <c r="Q491" s="3"/>
      <c r="R491" s="3"/>
      <c r="S491" s="3"/>
      <c r="U491" s="3">
        <v>22</v>
      </c>
      <c r="V491" s="3">
        <v>93</v>
      </c>
    </row>
    <row r="492" spans="1:22" ht="13.5" customHeight="1">
      <c r="A492" s="4" t="s">
        <v>40</v>
      </c>
      <c r="B492" s="2" t="s">
        <v>169</v>
      </c>
      <c r="C492" s="2" t="s">
        <v>165</v>
      </c>
      <c r="E492" s="3">
        <v>2013</v>
      </c>
      <c r="F492" s="3" t="s">
        <v>25</v>
      </c>
      <c r="G492" s="3">
        <v>102</v>
      </c>
      <c r="H492" s="3">
        <v>0</v>
      </c>
      <c r="I492" s="3">
        <v>102</v>
      </c>
      <c r="J492" s="3">
        <v>33</v>
      </c>
      <c r="K492" s="3">
        <v>69</v>
      </c>
      <c r="L492" s="3"/>
      <c r="M492" s="3"/>
      <c r="N492" s="3"/>
      <c r="O492" s="3"/>
      <c r="P492" s="3"/>
      <c r="Q492" s="3"/>
      <c r="R492" s="3"/>
      <c r="S492" s="3"/>
      <c r="U492" s="3">
        <v>33</v>
      </c>
      <c r="V492" s="3">
        <v>69</v>
      </c>
    </row>
    <row r="493" spans="1:22" ht="13.5" customHeight="1">
      <c r="A493" s="4" t="s">
        <v>40</v>
      </c>
      <c r="B493" s="2" t="s">
        <v>169</v>
      </c>
      <c r="C493" s="2" t="s">
        <v>165</v>
      </c>
      <c r="E493" s="3">
        <v>2014</v>
      </c>
      <c r="F493" s="3" t="s">
        <v>25</v>
      </c>
      <c r="G493" s="3">
        <v>97</v>
      </c>
      <c r="H493" s="3">
        <v>0</v>
      </c>
      <c r="I493" s="3">
        <v>97</v>
      </c>
      <c r="J493" s="3">
        <v>28</v>
      </c>
      <c r="K493" s="3">
        <v>69</v>
      </c>
      <c r="L493" s="3"/>
      <c r="M493" s="3"/>
      <c r="N493" s="3"/>
      <c r="O493" s="3"/>
      <c r="P493" s="3"/>
      <c r="Q493" s="3"/>
      <c r="R493" s="3"/>
      <c r="S493" s="3"/>
      <c r="U493" s="3">
        <v>28</v>
      </c>
      <c r="V493" s="3">
        <v>69</v>
      </c>
    </row>
    <row r="494" spans="1:22" ht="13.5" customHeight="1">
      <c r="A494" s="4" t="s">
        <v>40</v>
      </c>
      <c r="B494" s="2" t="s">
        <v>170</v>
      </c>
      <c r="C494" s="2" t="s">
        <v>165</v>
      </c>
      <c r="E494" s="3">
        <v>2012</v>
      </c>
      <c r="F494" s="3" t="s">
        <v>25</v>
      </c>
      <c r="G494" s="3">
        <v>222</v>
      </c>
      <c r="H494" s="3">
        <v>0</v>
      </c>
      <c r="I494" s="3">
        <v>222</v>
      </c>
      <c r="J494" s="3">
        <v>198</v>
      </c>
      <c r="K494" s="3">
        <v>24</v>
      </c>
      <c r="L494" s="3"/>
      <c r="M494" s="3"/>
      <c r="N494" s="3"/>
      <c r="O494" s="3"/>
      <c r="P494" s="3"/>
      <c r="Q494" s="3"/>
      <c r="R494" s="3"/>
      <c r="S494" s="3"/>
      <c r="U494" s="3">
        <v>198</v>
      </c>
      <c r="V494" s="3">
        <v>24</v>
      </c>
    </row>
    <row r="495" spans="1:22" ht="13.5" customHeight="1">
      <c r="A495" s="4" t="s">
        <v>40</v>
      </c>
      <c r="B495" s="2" t="s">
        <v>170</v>
      </c>
      <c r="C495" s="2" t="s">
        <v>165</v>
      </c>
      <c r="E495" s="3">
        <v>2012</v>
      </c>
      <c r="F495" s="3" t="s">
        <v>26</v>
      </c>
      <c r="G495" s="3">
        <v>1008</v>
      </c>
      <c r="H495" s="3">
        <v>0</v>
      </c>
      <c r="I495" s="3">
        <v>1008</v>
      </c>
      <c r="J495" s="3">
        <v>896</v>
      </c>
      <c r="K495" s="3">
        <v>112</v>
      </c>
      <c r="L495" s="3"/>
      <c r="M495" s="3"/>
      <c r="N495" s="3"/>
      <c r="O495" s="3"/>
      <c r="P495" s="3"/>
      <c r="Q495" s="3"/>
      <c r="R495" s="3"/>
      <c r="S495" s="3"/>
      <c r="U495" s="3">
        <v>896</v>
      </c>
      <c r="V495" s="3">
        <v>112</v>
      </c>
    </row>
    <row r="496" spans="1:22" ht="13.5" customHeight="1">
      <c r="A496" s="4" t="s">
        <v>40</v>
      </c>
      <c r="B496" s="2" t="s">
        <v>170</v>
      </c>
      <c r="C496" s="2" t="s">
        <v>165</v>
      </c>
      <c r="E496" s="3">
        <v>2013</v>
      </c>
      <c r="F496" s="3" t="s">
        <v>25</v>
      </c>
      <c r="G496" s="3">
        <v>187</v>
      </c>
      <c r="H496" s="3">
        <v>0</v>
      </c>
      <c r="I496" s="3">
        <v>187</v>
      </c>
      <c r="J496" s="3">
        <v>173</v>
      </c>
      <c r="K496" s="3">
        <v>14</v>
      </c>
      <c r="L496" s="3"/>
      <c r="M496" s="3"/>
      <c r="N496" s="3"/>
      <c r="O496" s="3"/>
      <c r="P496" s="3"/>
      <c r="Q496" s="3"/>
      <c r="R496" s="3"/>
      <c r="S496" s="3"/>
      <c r="U496" s="3">
        <v>173</v>
      </c>
      <c r="V496" s="3">
        <v>14</v>
      </c>
    </row>
    <row r="497" spans="1:22" ht="13.5" customHeight="1">
      <c r="A497" s="4" t="s">
        <v>40</v>
      </c>
      <c r="B497" s="2" t="s">
        <v>170</v>
      </c>
      <c r="C497" s="2" t="s">
        <v>165</v>
      </c>
      <c r="E497" s="3">
        <v>2013</v>
      </c>
      <c r="F497" s="3" t="s">
        <v>26</v>
      </c>
      <c r="G497" s="3">
        <v>672</v>
      </c>
      <c r="H497" s="3">
        <v>0</v>
      </c>
      <c r="I497" s="3">
        <v>672</v>
      </c>
      <c r="J497" s="3">
        <v>560</v>
      </c>
      <c r="K497" s="3">
        <v>112</v>
      </c>
      <c r="L497" s="3"/>
      <c r="M497" s="3"/>
      <c r="N497" s="3"/>
      <c r="O497" s="3"/>
      <c r="P497" s="3"/>
      <c r="Q497" s="3"/>
      <c r="R497" s="3"/>
      <c r="S497" s="3"/>
      <c r="U497" s="3">
        <v>560</v>
      </c>
      <c r="V497" s="3">
        <v>112</v>
      </c>
    </row>
    <row r="498" spans="1:22" ht="13.5" customHeight="1">
      <c r="A498" s="4" t="s">
        <v>40</v>
      </c>
      <c r="B498" s="2" t="s">
        <v>170</v>
      </c>
      <c r="C498" s="2" t="s">
        <v>165</v>
      </c>
      <c r="E498" s="3">
        <v>2014</v>
      </c>
      <c r="F498" s="3" t="s">
        <v>25</v>
      </c>
      <c r="G498" s="3">
        <v>139</v>
      </c>
      <c r="H498" s="3">
        <v>0</v>
      </c>
      <c r="I498" s="3">
        <v>139</v>
      </c>
      <c r="J498" s="3">
        <v>118</v>
      </c>
      <c r="K498" s="3">
        <v>21</v>
      </c>
      <c r="L498" s="3"/>
      <c r="M498" s="3"/>
      <c r="N498" s="3"/>
      <c r="O498" s="3"/>
      <c r="P498" s="3"/>
      <c r="Q498" s="3"/>
      <c r="R498" s="3"/>
      <c r="S498" s="3"/>
      <c r="U498" s="3">
        <v>118</v>
      </c>
      <c r="V498" s="3">
        <v>21</v>
      </c>
    </row>
    <row r="499" spans="1:22" ht="13.5" customHeight="1">
      <c r="A499" s="4" t="s">
        <v>40</v>
      </c>
      <c r="B499" s="2" t="s">
        <v>170</v>
      </c>
      <c r="C499" s="2" t="s">
        <v>165</v>
      </c>
      <c r="E499" s="3">
        <v>2014</v>
      </c>
      <c r="F499" s="3" t="s">
        <v>26</v>
      </c>
      <c r="G499" s="3">
        <v>690</v>
      </c>
      <c r="H499" s="3">
        <v>0</v>
      </c>
      <c r="I499" s="3">
        <v>690</v>
      </c>
      <c r="J499" s="3">
        <v>548</v>
      </c>
      <c r="K499" s="3">
        <v>142</v>
      </c>
      <c r="L499" s="3"/>
      <c r="M499" s="3"/>
      <c r="N499" s="3"/>
      <c r="O499" s="3"/>
      <c r="P499" s="3"/>
      <c r="Q499" s="3"/>
      <c r="R499" s="3"/>
      <c r="S499" s="3"/>
      <c r="U499" s="3">
        <v>548</v>
      </c>
      <c r="V499" s="3">
        <v>142</v>
      </c>
    </row>
    <row r="500" spans="1:22" ht="13.5" customHeight="1">
      <c r="A500" s="4" t="s">
        <v>40</v>
      </c>
      <c r="B500" s="2" t="s">
        <v>171</v>
      </c>
      <c r="C500" s="2" t="s">
        <v>165</v>
      </c>
      <c r="E500" s="3">
        <v>2012</v>
      </c>
      <c r="F500" s="3" t="s">
        <v>26</v>
      </c>
      <c r="G500" s="3">
        <v>78</v>
      </c>
      <c r="H500" s="3">
        <v>3</v>
      </c>
      <c r="I500" s="3">
        <v>34</v>
      </c>
      <c r="J500" s="3">
        <v>7</v>
      </c>
      <c r="K500" s="3">
        <v>27</v>
      </c>
      <c r="L500" s="3"/>
      <c r="M500" s="3"/>
      <c r="N500" s="3"/>
      <c r="O500" s="3"/>
      <c r="P500" s="3"/>
      <c r="Q500" s="3"/>
      <c r="R500" s="3"/>
      <c r="S500" s="3"/>
      <c r="U500" s="3">
        <v>7</v>
      </c>
      <c r="V500" s="3">
        <v>27</v>
      </c>
    </row>
    <row r="501" spans="1:22" ht="13.5" customHeight="1">
      <c r="A501" s="4" t="s">
        <v>40</v>
      </c>
      <c r="B501" s="2" t="s">
        <v>171</v>
      </c>
      <c r="C501" s="2" t="s">
        <v>165</v>
      </c>
      <c r="E501" s="3">
        <v>2013</v>
      </c>
      <c r="F501" s="3" t="s">
        <v>26</v>
      </c>
      <c r="G501" s="3">
        <v>81</v>
      </c>
      <c r="H501" s="3">
        <v>3</v>
      </c>
      <c r="I501" s="3">
        <v>21</v>
      </c>
      <c r="J501" s="3">
        <v>11</v>
      </c>
      <c r="K501" s="3">
        <v>9</v>
      </c>
      <c r="L501" s="3"/>
      <c r="M501" s="3"/>
      <c r="N501" s="3"/>
      <c r="O501" s="3"/>
      <c r="P501" s="3"/>
      <c r="Q501" s="3"/>
      <c r="R501" s="3"/>
      <c r="S501" s="3"/>
      <c r="U501" s="3">
        <v>11</v>
      </c>
      <c r="V501" s="3">
        <v>9</v>
      </c>
    </row>
    <row r="502" spans="1:22" ht="13.5" customHeight="1">
      <c r="A502" s="4" t="s">
        <v>40</v>
      </c>
      <c r="B502" s="2" t="s">
        <v>171</v>
      </c>
      <c r="C502" s="2" t="s">
        <v>165</v>
      </c>
      <c r="E502" s="3">
        <v>2014</v>
      </c>
      <c r="F502" s="3" t="s">
        <v>26</v>
      </c>
      <c r="G502" s="3">
        <v>97</v>
      </c>
      <c r="H502" s="3">
        <v>0</v>
      </c>
      <c r="I502" s="3">
        <v>24</v>
      </c>
      <c r="J502" s="3">
        <v>15</v>
      </c>
      <c r="K502" s="3">
        <v>8</v>
      </c>
      <c r="L502" s="3"/>
      <c r="M502" s="3"/>
      <c r="N502" s="3"/>
      <c r="O502" s="3"/>
      <c r="P502" s="3"/>
      <c r="Q502" s="3"/>
      <c r="R502" s="3"/>
      <c r="S502" s="3"/>
      <c r="U502" s="3">
        <v>15</v>
      </c>
      <c r="V502" s="3">
        <v>8</v>
      </c>
    </row>
    <row r="503" spans="1:22" ht="13.5" customHeight="1">
      <c r="A503" s="4" t="s">
        <v>40</v>
      </c>
      <c r="B503" s="2" t="s">
        <v>172</v>
      </c>
      <c r="C503" s="2" t="s">
        <v>165</v>
      </c>
      <c r="E503" s="3">
        <v>2012</v>
      </c>
      <c r="F503" s="3" t="s">
        <v>25</v>
      </c>
      <c r="G503" s="3">
        <v>52</v>
      </c>
      <c r="H503" s="3">
        <v>0</v>
      </c>
      <c r="I503" s="3">
        <v>52</v>
      </c>
      <c r="J503" s="3">
        <v>19</v>
      </c>
      <c r="K503" s="3">
        <v>33</v>
      </c>
      <c r="L503" s="3"/>
      <c r="M503" s="3"/>
      <c r="N503" s="3"/>
      <c r="O503" s="3"/>
      <c r="P503" s="3"/>
      <c r="Q503" s="3"/>
      <c r="R503" s="3"/>
      <c r="S503" s="3"/>
      <c r="U503" s="3">
        <v>19</v>
      </c>
      <c r="V503" s="3">
        <v>33</v>
      </c>
    </row>
    <row r="504" spans="1:22" ht="13.5" customHeight="1">
      <c r="A504" s="4" t="s">
        <v>40</v>
      </c>
      <c r="B504" s="2" t="s">
        <v>172</v>
      </c>
      <c r="C504" s="2" t="s">
        <v>165</v>
      </c>
      <c r="E504" s="3">
        <v>2012</v>
      </c>
      <c r="F504" s="3" t="s">
        <v>26</v>
      </c>
      <c r="G504" s="3">
        <v>454</v>
      </c>
      <c r="H504" s="3">
        <v>1</v>
      </c>
      <c r="I504" s="3">
        <v>453</v>
      </c>
      <c r="J504" s="3">
        <v>174</v>
      </c>
      <c r="K504" s="3">
        <v>279</v>
      </c>
      <c r="L504" s="3"/>
      <c r="M504" s="3"/>
      <c r="N504" s="3"/>
      <c r="O504" s="3"/>
      <c r="P504" s="3"/>
      <c r="Q504" s="3"/>
      <c r="R504" s="3"/>
      <c r="S504" s="3"/>
      <c r="U504" s="3">
        <v>174</v>
      </c>
      <c r="V504" s="3">
        <v>279</v>
      </c>
    </row>
    <row r="505" spans="1:22" ht="13.5" customHeight="1">
      <c r="A505" s="4" t="s">
        <v>40</v>
      </c>
      <c r="B505" s="2" t="s">
        <v>172</v>
      </c>
      <c r="C505" s="2" t="s">
        <v>165</v>
      </c>
      <c r="E505" s="3">
        <v>2013</v>
      </c>
      <c r="F505" s="3" t="s">
        <v>25</v>
      </c>
      <c r="G505" s="3">
        <v>5</v>
      </c>
      <c r="H505" s="3">
        <v>0</v>
      </c>
      <c r="I505" s="3">
        <v>5</v>
      </c>
      <c r="J505" s="3">
        <v>1</v>
      </c>
      <c r="K505" s="3">
        <v>4</v>
      </c>
      <c r="L505" s="3"/>
      <c r="M505" s="3"/>
      <c r="N505" s="3"/>
      <c r="O505" s="3"/>
      <c r="P505" s="3"/>
      <c r="Q505" s="3"/>
      <c r="R505" s="3"/>
      <c r="S505" s="3"/>
      <c r="U505" s="3">
        <v>1</v>
      </c>
      <c r="V505" s="3">
        <v>4</v>
      </c>
    </row>
    <row r="506" spans="1:22" ht="13.5" customHeight="1">
      <c r="A506" s="4" t="s">
        <v>40</v>
      </c>
      <c r="B506" s="2" t="s">
        <v>172</v>
      </c>
      <c r="C506" s="2" t="s">
        <v>165</v>
      </c>
      <c r="E506" s="3">
        <v>2013</v>
      </c>
      <c r="F506" s="3" t="s">
        <v>26</v>
      </c>
      <c r="G506" s="3">
        <v>413</v>
      </c>
      <c r="H506" s="3">
        <v>0</v>
      </c>
      <c r="I506" s="3">
        <v>413</v>
      </c>
      <c r="J506" s="3">
        <v>219</v>
      </c>
      <c r="K506" s="3">
        <v>194</v>
      </c>
      <c r="L506" s="3"/>
      <c r="M506" s="3"/>
      <c r="N506" s="3"/>
      <c r="O506" s="3"/>
      <c r="P506" s="3"/>
      <c r="Q506" s="3"/>
      <c r="R506" s="3"/>
      <c r="S506" s="3"/>
      <c r="U506" s="3">
        <v>219</v>
      </c>
      <c r="V506" s="3">
        <v>194</v>
      </c>
    </row>
    <row r="507" spans="1:22" ht="13.5" customHeight="1">
      <c r="A507" s="4" t="s">
        <v>40</v>
      </c>
      <c r="B507" s="2" t="s">
        <v>172</v>
      </c>
      <c r="C507" s="2" t="s">
        <v>165</v>
      </c>
      <c r="E507" s="3">
        <v>2014</v>
      </c>
      <c r="F507" s="3" t="s">
        <v>25</v>
      </c>
      <c r="G507" s="3">
        <v>11</v>
      </c>
      <c r="H507" s="3">
        <v>0</v>
      </c>
      <c r="I507" s="3">
        <v>11</v>
      </c>
      <c r="J507" s="3">
        <v>5</v>
      </c>
      <c r="K507" s="3">
        <v>6</v>
      </c>
      <c r="L507" s="3"/>
      <c r="M507" s="3"/>
      <c r="N507" s="3"/>
      <c r="O507" s="3"/>
      <c r="P507" s="3"/>
      <c r="Q507" s="3"/>
      <c r="R507" s="3"/>
      <c r="S507" s="3"/>
      <c r="U507" s="3">
        <v>5</v>
      </c>
      <c r="V507" s="3">
        <v>6</v>
      </c>
    </row>
    <row r="508" spans="1:22" ht="13.5" customHeight="1">
      <c r="A508" s="4" t="s">
        <v>40</v>
      </c>
      <c r="B508" s="2" t="s">
        <v>172</v>
      </c>
      <c r="C508" s="2" t="s">
        <v>165</v>
      </c>
      <c r="E508" s="3">
        <v>2014</v>
      </c>
      <c r="F508" s="3" t="s">
        <v>26</v>
      </c>
      <c r="G508" s="3">
        <v>369</v>
      </c>
      <c r="H508" s="3">
        <v>1</v>
      </c>
      <c r="I508" s="3">
        <v>368</v>
      </c>
      <c r="J508" s="3">
        <v>189</v>
      </c>
      <c r="K508" s="3">
        <v>179</v>
      </c>
      <c r="L508" s="3"/>
      <c r="M508" s="3"/>
      <c r="N508" s="3"/>
      <c r="O508" s="3"/>
      <c r="P508" s="3"/>
      <c r="Q508" s="3"/>
      <c r="R508" s="3"/>
      <c r="S508" s="3"/>
      <c r="U508" s="3">
        <v>189</v>
      </c>
      <c r="V508" s="3">
        <v>179</v>
      </c>
    </row>
    <row r="509" spans="1:22" ht="13.5" customHeight="1">
      <c r="A509" s="4" t="s">
        <v>40</v>
      </c>
      <c r="B509" s="2" t="s">
        <v>174</v>
      </c>
      <c r="C509" s="2" t="s">
        <v>165</v>
      </c>
      <c r="E509" s="3">
        <v>2012</v>
      </c>
      <c r="F509" s="3" t="s">
        <v>25</v>
      </c>
      <c r="G509" s="3">
        <v>32</v>
      </c>
      <c r="H509" s="3"/>
      <c r="I509" s="3"/>
      <c r="J509" s="3"/>
      <c r="K509" s="3"/>
      <c r="L509" s="3"/>
      <c r="M509" s="3"/>
      <c r="N509" s="3"/>
      <c r="O509" s="3"/>
      <c r="P509" s="3"/>
      <c r="Q509" s="3"/>
      <c r="R509" s="3"/>
      <c r="S509" s="3"/>
      <c r="U509" s="3"/>
      <c r="V509" s="3"/>
    </row>
    <row r="510" spans="1:22" ht="13.5" customHeight="1">
      <c r="A510" s="4" t="s">
        <v>40</v>
      </c>
      <c r="B510" s="2" t="s">
        <v>174</v>
      </c>
      <c r="C510" s="2" t="s">
        <v>165</v>
      </c>
      <c r="E510" s="3">
        <v>2012</v>
      </c>
      <c r="F510" s="3" t="s">
        <v>26</v>
      </c>
      <c r="G510" s="3">
        <v>56</v>
      </c>
      <c r="H510" s="3"/>
      <c r="I510" s="3"/>
      <c r="J510" s="3"/>
      <c r="K510" s="3"/>
      <c r="L510" s="3"/>
      <c r="M510" s="3"/>
      <c r="N510" s="3"/>
      <c r="O510" s="3"/>
      <c r="P510" s="3"/>
      <c r="Q510" s="3"/>
      <c r="R510" s="3"/>
      <c r="S510" s="3"/>
      <c r="U510" s="3"/>
      <c r="V510" s="3"/>
    </row>
    <row r="511" spans="1:22" ht="13.5" customHeight="1">
      <c r="A511" s="4" t="s">
        <v>40</v>
      </c>
      <c r="B511" s="2" t="s">
        <v>174</v>
      </c>
      <c r="C511" s="2" t="s">
        <v>165</v>
      </c>
      <c r="E511" s="3">
        <v>2013</v>
      </c>
      <c r="F511" s="3" t="s">
        <v>25</v>
      </c>
      <c r="G511" s="3">
        <v>30</v>
      </c>
      <c r="H511" s="3"/>
      <c r="I511" s="3"/>
      <c r="J511" s="3"/>
      <c r="K511" s="3"/>
      <c r="L511" s="3"/>
      <c r="M511" s="3"/>
      <c r="N511" s="3"/>
      <c r="O511" s="3"/>
      <c r="P511" s="3"/>
      <c r="Q511" s="3"/>
      <c r="R511" s="3"/>
      <c r="S511" s="3"/>
      <c r="U511" s="3"/>
      <c r="V511" s="3"/>
    </row>
    <row r="512" spans="1:22" ht="13.5" customHeight="1">
      <c r="A512" s="4" t="s">
        <v>40</v>
      </c>
      <c r="B512" s="2" t="s">
        <v>174</v>
      </c>
      <c r="C512" s="2" t="s">
        <v>165</v>
      </c>
      <c r="E512" s="3">
        <v>2013</v>
      </c>
      <c r="F512" s="3" t="s">
        <v>26</v>
      </c>
      <c r="G512" s="3">
        <v>144</v>
      </c>
      <c r="H512" s="3"/>
      <c r="I512" s="3"/>
      <c r="J512" s="3"/>
      <c r="K512" s="3"/>
      <c r="L512" s="3"/>
      <c r="M512" s="3"/>
      <c r="N512" s="3"/>
      <c r="O512" s="3"/>
      <c r="P512" s="3"/>
      <c r="Q512" s="3"/>
      <c r="R512" s="3"/>
      <c r="S512" s="3"/>
      <c r="U512" s="3"/>
      <c r="V512" s="3"/>
    </row>
    <row r="513" spans="1:22" ht="13.5" customHeight="1">
      <c r="A513" s="4" t="s">
        <v>40</v>
      </c>
      <c r="B513" s="2" t="s">
        <v>174</v>
      </c>
      <c r="C513" s="2" t="s">
        <v>165</v>
      </c>
      <c r="E513" s="3">
        <v>2014</v>
      </c>
      <c r="F513" s="3" t="s">
        <v>25</v>
      </c>
      <c r="G513" s="3">
        <v>41</v>
      </c>
      <c r="H513" s="3"/>
      <c r="I513" s="3"/>
      <c r="J513" s="3"/>
      <c r="K513" s="3"/>
      <c r="L513" s="3"/>
      <c r="M513" s="3"/>
      <c r="N513" s="3"/>
      <c r="O513" s="3"/>
      <c r="P513" s="3"/>
      <c r="Q513" s="3"/>
      <c r="R513" s="3"/>
      <c r="S513" s="3"/>
      <c r="U513" s="3"/>
      <c r="V513" s="3"/>
    </row>
    <row r="514" spans="1:22" ht="13.5" customHeight="1">
      <c r="A514" s="4" t="s">
        <v>40</v>
      </c>
      <c r="B514" s="2" t="s">
        <v>174</v>
      </c>
      <c r="C514" s="2" t="s">
        <v>165</v>
      </c>
      <c r="E514" s="3">
        <v>2014</v>
      </c>
      <c r="F514" s="3" t="s">
        <v>26</v>
      </c>
      <c r="G514" s="3">
        <v>192</v>
      </c>
      <c r="H514" s="3"/>
      <c r="I514" s="3"/>
      <c r="J514" s="3"/>
      <c r="K514" s="3"/>
      <c r="L514" s="3"/>
      <c r="M514" s="3"/>
      <c r="N514" s="3"/>
      <c r="O514" s="3"/>
      <c r="P514" s="3"/>
      <c r="Q514" s="3"/>
      <c r="R514" s="3"/>
      <c r="S514" s="3"/>
      <c r="U514" s="3"/>
      <c r="V514" s="3"/>
    </row>
    <row r="515" spans="1:22" ht="13.5" customHeight="1">
      <c r="A515" s="4" t="s">
        <v>40</v>
      </c>
      <c r="B515" s="2" t="s">
        <v>175</v>
      </c>
      <c r="C515" s="2" t="s">
        <v>165</v>
      </c>
      <c r="E515" s="3">
        <v>2012</v>
      </c>
      <c r="F515" s="3" t="s">
        <v>25</v>
      </c>
      <c r="G515" s="3">
        <v>20</v>
      </c>
      <c r="H515" s="3"/>
      <c r="I515" s="3">
        <v>20</v>
      </c>
      <c r="J515" s="3">
        <v>8</v>
      </c>
      <c r="K515" s="3">
        <v>12</v>
      </c>
      <c r="L515" s="3"/>
      <c r="M515" s="3"/>
      <c r="N515" s="3"/>
      <c r="O515" s="3"/>
      <c r="P515" s="3"/>
      <c r="Q515" s="3"/>
      <c r="R515" s="3"/>
      <c r="S515" s="3"/>
      <c r="U515" s="3">
        <v>8</v>
      </c>
      <c r="V515" s="3">
        <v>12</v>
      </c>
    </row>
    <row r="516" spans="1:22" ht="13.5" customHeight="1">
      <c r="A516" s="4" t="s">
        <v>40</v>
      </c>
      <c r="B516" s="2" t="s">
        <v>175</v>
      </c>
      <c r="C516" s="2" t="s">
        <v>165</v>
      </c>
      <c r="E516" s="3">
        <v>2012</v>
      </c>
      <c r="F516" s="3" t="s">
        <v>26</v>
      </c>
      <c r="G516" s="3">
        <v>231</v>
      </c>
      <c r="H516" s="3"/>
      <c r="I516" s="3">
        <v>231</v>
      </c>
      <c r="J516" s="3">
        <v>101</v>
      </c>
      <c r="K516" s="3">
        <v>130</v>
      </c>
      <c r="L516" s="3"/>
      <c r="M516" s="3"/>
      <c r="N516" s="3"/>
      <c r="O516" s="3"/>
      <c r="P516" s="3"/>
      <c r="Q516" s="3"/>
      <c r="R516" s="3"/>
      <c r="S516" s="3"/>
      <c r="U516" s="3">
        <v>101</v>
      </c>
      <c r="V516" s="3">
        <v>130</v>
      </c>
    </row>
    <row r="517" spans="1:22" ht="13.5" customHeight="1">
      <c r="A517" s="4" t="s">
        <v>40</v>
      </c>
      <c r="B517" s="2" t="s">
        <v>175</v>
      </c>
      <c r="C517" s="2" t="s">
        <v>165</v>
      </c>
      <c r="E517" s="3">
        <v>2013</v>
      </c>
      <c r="F517" s="3" t="s">
        <v>25</v>
      </c>
      <c r="G517" s="3">
        <v>5</v>
      </c>
      <c r="H517" s="3"/>
      <c r="I517" s="3">
        <v>5</v>
      </c>
      <c r="J517" s="3">
        <v>4</v>
      </c>
      <c r="K517" s="3">
        <v>1</v>
      </c>
      <c r="L517" s="3"/>
      <c r="M517" s="3"/>
      <c r="N517" s="3"/>
      <c r="O517" s="3"/>
      <c r="P517" s="3"/>
      <c r="Q517" s="3"/>
      <c r="R517" s="3"/>
      <c r="S517" s="3"/>
      <c r="U517" s="3">
        <v>4</v>
      </c>
      <c r="V517" s="3">
        <v>1</v>
      </c>
    </row>
    <row r="518" spans="1:22" ht="13.5" customHeight="1">
      <c r="A518" s="4" t="s">
        <v>40</v>
      </c>
      <c r="B518" s="2" t="s">
        <v>175</v>
      </c>
      <c r="C518" s="2" t="s">
        <v>165</v>
      </c>
      <c r="E518" s="3">
        <v>2013</v>
      </c>
      <c r="F518" s="3" t="s">
        <v>26</v>
      </c>
      <c r="G518" s="3">
        <v>136</v>
      </c>
      <c r="H518" s="3"/>
      <c r="I518" s="3">
        <v>136</v>
      </c>
      <c r="J518" s="3">
        <v>67</v>
      </c>
      <c r="K518" s="3">
        <v>69</v>
      </c>
      <c r="L518" s="3"/>
      <c r="M518" s="3"/>
      <c r="N518" s="3"/>
      <c r="O518" s="3"/>
      <c r="P518" s="3"/>
      <c r="Q518" s="3"/>
      <c r="R518" s="3"/>
      <c r="S518" s="3"/>
      <c r="U518" s="3">
        <v>67</v>
      </c>
      <c r="V518" s="3">
        <v>69</v>
      </c>
    </row>
    <row r="519" spans="1:22" ht="13.5" customHeight="1">
      <c r="A519" s="4" t="s">
        <v>40</v>
      </c>
      <c r="B519" s="2" t="s">
        <v>175</v>
      </c>
      <c r="C519" s="2" t="s">
        <v>165</v>
      </c>
      <c r="E519" s="3">
        <v>2014</v>
      </c>
      <c r="F519" s="3" t="s">
        <v>25</v>
      </c>
      <c r="G519" s="3">
        <v>8</v>
      </c>
      <c r="H519" s="3"/>
      <c r="I519" s="3">
        <v>8</v>
      </c>
      <c r="J519" s="3">
        <v>5</v>
      </c>
      <c r="K519" s="3">
        <v>3</v>
      </c>
      <c r="L519" s="3"/>
      <c r="M519" s="3"/>
      <c r="N519" s="3"/>
      <c r="O519" s="3"/>
      <c r="P519" s="3"/>
      <c r="Q519" s="3"/>
      <c r="R519" s="3"/>
      <c r="S519" s="3"/>
      <c r="U519" s="3">
        <v>5</v>
      </c>
      <c r="V519" s="3">
        <v>3</v>
      </c>
    </row>
    <row r="520" spans="1:22" ht="13.5" customHeight="1">
      <c r="A520" s="4" t="s">
        <v>40</v>
      </c>
      <c r="B520" s="2" t="s">
        <v>175</v>
      </c>
      <c r="C520" s="2" t="s">
        <v>165</v>
      </c>
      <c r="E520" s="3">
        <v>2014</v>
      </c>
      <c r="F520" s="3" t="s">
        <v>26</v>
      </c>
      <c r="G520" s="3">
        <v>105</v>
      </c>
      <c r="H520" s="3"/>
      <c r="I520" s="3">
        <v>105</v>
      </c>
      <c r="J520" s="3">
        <v>53</v>
      </c>
      <c r="K520" s="3">
        <v>52</v>
      </c>
      <c r="L520" s="3"/>
      <c r="M520" s="3"/>
      <c r="N520" s="3"/>
      <c r="O520" s="3"/>
      <c r="P520" s="3"/>
      <c r="Q520" s="3"/>
      <c r="R520" s="3"/>
      <c r="S520" s="3"/>
      <c r="U520" s="3">
        <v>53</v>
      </c>
      <c r="V520" s="3">
        <v>52</v>
      </c>
    </row>
    <row r="521" spans="1:22" ht="13.5" customHeight="1">
      <c r="A521" s="4" t="s">
        <v>40</v>
      </c>
      <c r="B521" s="2" t="s">
        <v>176</v>
      </c>
      <c r="C521" s="2" t="s">
        <v>165</v>
      </c>
      <c r="E521" s="3">
        <v>2014</v>
      </c>
      <c r="F521" s="3" t="s">
        <v>25</v>
      </c>
      <c r="G521" s="3">
        <v>16</v>
      </c>
      <c r="H521" s="3">
        <v>0</v>
      </c>
      <c r="I521" s="3">
        <v>16</v>
      </c>
      <c r="J521" s="3">
        <v>12</v>
      </c>
      <c r="K521" s="3">
        <v>4</v>
      </c>
      <c r="L521" s="3"/>
      <c r="M521" s="3"/>
      <c r="N521" s="3"/>
      <c r="O521" s="3"/>
      <c r="P521" s="3"/>
      <c r="Q521" s="3"/>
      <c r="R521" s="3"/>
      <c r="S521" s="3"/>
      <c r="U521" s="3">
        <v>12</v>
      </c>
      <c r="V521" s="3">
        <v>4</v>
      </c>
    </row>
    <row r="522" spans="1:22" ht="13.5" customHeight="1">
      <c r="A522" s="4" t="s">
        <v>40</v>
      </c>
      <c r="B522" s="2" t="s">
        <v>176</v>
      </c>
      <c r="C522" s="2" t="s">
        <v>165</v>
      </c>
      <c r="E522" s="3">
        <v>2014</v>
      </c>
      <c r="F522" s="3" t="s">
        <v>26</v>
      </c>
      <c r="G522" s="3">
        <v>731</v>
      </c>
      <c r="H522" s="3">
        <v>5</v>
      </c>
      <c r="I522" s="3">
        <v>225</v>
      </c>
      <c r="J522" s="3">
        <v>203</v>
      </c>
      <c r="K522" s="3">
        <v>22</v>
      </c>
      <c r="L522" s="3"/>
      <c r="M522" s="3"/>
      <c r="N522" s="3"/>
      <c r="O522" s="3"/>
      <c r="P522" s="3"/>
      <c r="Q522" s="3"/>
      <c r="R522" s="3"/>
      <c r="S522" s="3"/>
      <c r="U522" s="3">
        <v>203</v>
      </c>
      <c r="V522" s="3">
        <v>22</v>
      </c>
    </row>
    <row r="523" spans="1:22" ht="13.5" customHeight="1">
      <c r="A523" s="4" t="s">
        <v>40</v>
      </c>
      <c r="B523" s="2" t="s">
        <v>177</v>
      </c>
      <c r="C523" s="2" t="s">
        <v>165</v>
      </c>
      <c r="E523" s="3">
        <v>2012</v>
      </c>
      <c r="F523" s="3" t="s">
        <v>25</v>
      </c>
      <c r="G523" s="3">
        <v>0</v>
      </c>
      <c r="H523" s="3">
        <v>98</v>
      </c>
      <c r="I523" s="3"/>
      <c r="J523" s="3"/>
      <c r="K523" s="3"/>
      <c r="L523" s="3"/>
      <c r="M523" s="3"/>
      <c r="N523" s="3"/>
      <c r="O523" s="3"/>
      <c r="P523" s="3"/>
      <c r="Q523" s="3"/>
      <c r="R523" s="3"/>
      <c r="S523" s="3"/>
      <c r="U523" s="3"/>
      <c r="V523" s="3"/>
    </row>
    <row r="524" spans="1:22" ht="13.5" customHeight="1">
      <c r="A524" s="4" t="s">
        <v>40</v>
      </c>
      <c r="B524" s="2" t="s">
        <v>177</v>
      </c>
      <c r="C524" s="2" t="s">
        <v>165</v>
      </c>
      <c r="E524" s="3">
        <v>2012</v>
      </c>
      <c r="F524" s="3" t="s">
        <v>26</v>
      </c>
      <c r="G524" s="3">
        <v>0</v>
      </c>
      <c r="H524" s="3">
        <v>353</v>
      </c>
      <c r="I524" s="3"/>
      <c r="J524" s="3"/>
      <c r="K524" s="3"/>
      <c r="L524" s="3"/>
      <c r="M524" s="3"/>
      <c r="N524" s="3"/>
      <c r="O524" s="3"/>
      <c r="P524" s="3"/>
      <c r="Q524" s="3"/>
      <c r="R524" s="3"/>
      <c r="S524" s="3"/>
      <c r="U524" s="3"/>
      <c r="V524" s="3"/>
    </row>
    <row r="525" spans="1:22" ht="13.5" customHeight="1">
      <c r="A525" s="4" t="s">
        <v>40</v>
      </c>
      <c r="B525" s="2" t="s">
        <v>177</v>
      </c>
      <c r="C525" s="2" t="s">
        <v>165</v>
      </c>
      <c r="E525" s="3">
        <v>2013</v>
      </c>
      <c r="F525" s="3" t="s">
        <v>25</v>
      </c>
      <c r="G525" s="3">
        <v>0</v>
      </c>
      <c r="H525" s="3">
        <v>72</v>
      </c>
      <c r="I525" s="3"/>
      <c r="J525" s="3"/>
      <c r="K525" s="3"/>
      <c r="L525" s="3"/>
      <c r="M525" s="3"/>
      <c r="N525" s="3"/>
      <c r="O525" s="3"/>
      <c r="P525" s="3"/>
      <c r="Q525" s="3"/>
      <c r="R525" s="3"/>
      <c r="S525" s="3"/>
      <c r="U525" s="3"/>
      <c r="V525" s="3"/>
    </row>
    <row r="526" spans="1:22" ht="13.5" customHeight="1">
      <c r="A526" s="4" t="s">
        <v>40</v>
      </c>
      <c r="B526" s="2" t="s">
        <v>177</v>
      </c>
      <c r="C526" s="2" t="s">
        <v>165</v>
      </c>
      <c r="E526" s="3">
        <v>2013</v>
      </c>
      <c r="F526" s="3" t="s">
        <v>26</v>
      </c>
      <c r="G526" s="3">
        <v>0</v>
      </c>
      <c r="H526" s="3">
        <v>291</v>
      </c>
      <c r="I526" s="3"/>
      <c r="J526" s="3"/>
      <c r="K526" s="3"/>
      <c r="L526" s="3"/>
      <c r="M526" s="3"/>
      <c r="N526" s="3"/>
      <c r="O526" s="3"/>
      <c r="P526" s="3"/>
      <c r="Q526" s="3"/>
      <c r="R526" s="3"/>
      <c r="S526" s="3"/>
      <c r="U526" s="3"/>
      <c r="V526" s="3"/>
    </row>
    <row r="527" spans="1:22" ht="13.5" customHeight="1">
      <c r="A527" s="4" t="s">
        <v>40</v>
      </c>
      <c r="B527" s="2" t="s">
        <v>177</v>
      </c>
      <c r="C527" s="2" t="s">
        <v>165</v>
      </c>
      <c r="E527" s="3">
        <v>2014</v>
      </c>
      <c r="F527" s="3" t="s">
        <v>25</v>
      </c>
      <c r="G527" s="3">
        <v>0</v>
      </c>
      <c r="H527" s="3">
        <v>70</v>
      </c>
      <c r="I527" s="3"/>
      <c r="J527" s="3"/>
      <c r="K527" s="3"/>
      <c r="L527" s="3"/>
      <c r="M527" s="3"/>
      <c r="N527" s="3"/>
      <c r="O527" s="3"/>
      <c r="P527" s="3"/>
      <c r="Q527" s="3"/>
      <c r="R527" s="3"/>
      <c r="S527" s="3"/>
      <c r="U527" s="3"/>
      <c r="V527" s="3"/>
    </row>
    <row r="528" spans="1:22" ht="13.5" customHeight="1">
      <c r="A528" s="4" t="s">
        <v>40</v>
      </c>
      <c r="B528" s="2" t="s">
        <v>177</v>
      </c>
      <c r="C528" s="2" t="s">
        <v>165</v>
      </c>
      <c r="E528" s="3">
        <v>2014</v>
      </c>
      <c r="F528" s="3" t="s">
        <v>26</v>
      </c>
      <c r="G528" s="3">
        <v>0</v>
      </c>
      <c r="H528" s="3">
        <v>282</v>
      </c>
      <c r="I528" s="3"/>
      <c r="J528" s="3"/>
      <c r="K528" s="3"/>
      <c r="L528" s="3"/>
      <c r="M528" s="3"/>
      <c r="N528" s="3"/>
      <c r="O528" s="3"/>
      <c r="P528" s="3"/>
      <c r="Q528" s="3"/>
      <c r="R528" s="3"/>
      <c r="S528" s="3"/>
      <c r="U528" s="3"/>
      <c r="V528" s="3"/>
    </row>
    <row r="529" spans="1:22" ht="13.5" customHeight="1">
      <c r="A529" s="4" t="s">
        <v>40</v>
      </c>
      <c r="B529" s="2" t="s">
        <v>179</v>
      </c>
      <c r="C529" s="2" t="s">
        <v>165</v>
      </c>
      <c r="E529" s="3">
        <v>2012</v>
      </c>
      <c r="F529" s="3" t="s">
        <v>25</v>
      </c>
      <c r="G529" s="3">
        <v>0</v>
      </c>
      <c r="H529" s="3">
        <v>0</v>
      </c>
      <c r="I529" s="3">
        <v>0</v>
      </c>
      <c r="J529" s="3">
        <v>0</v>
      </c>
      <c r="K529" s="3">
        <v>0</v>
      </c>
      <c r="L529" s="3"/>
      <c r="M529" s="3"/>
      <c r="N529" s="3"/>
      <c r="O529" s="3"/>
      <c r="P529" s="3"/>
      <c r="Q529" s="3"/>
      <c r="R529" s="3"/>
      <c r="S529" s="3"/>
      <c r="U529" s="3">
        <v>0</v>
      </c>
      <c r="V529" s="3">
        <v>0</v>
      </c>
    </row>
    <row r="530" spans="1:22" ht="13.5" customHeight="1">
      <c r="A530" s="4" t="s">
        <v>40</v>
      </c>
      <c r="B530" s="2" t="s">
        <v>179</v>
      </c>
      <c r="C530" s="2" t="s">
        <v>165</v>
      </c>
      <c r="E530" s="3">
        <v>2012</v>
      </c>
      <c r="F530" s="3" t="s">
        <v>26</v>
      </c>
      <c r="G530" s="3">
        <v>6</v>
      </c>
      <c r="H530" s="3">
        <v>6</v>
      </c>
      <c r="I530" s="3">
        <v>0</v>
      </c>
      <c r="J530" s="3">
        <v>0</v>
      </c>
      <c r="K530" s="3">
        <v>0</v>
      </c>
      <c r="L530" s="3"/>
      <c r="M530" s="3"/>
      <c r="N530" s="3"/>
      <c r="O530" s="3"/>
      <c r="P530" s="3"/>
      <c r="Q530" s="3"/>
      <c r="R530" s="3"/>
      <c r="S530" s="3"/>
      <c r="U530" s="3">
        <v>0</v>
      </c>
      <c r="V530" s="3">
        <v>0</v>
      </c>
    </row>
    <row r="531" spans="1:22" ht="13.5" customHeight="1">
      <c r="A531" s="4" t="s">
        <v>40</v>
      </c>
      <c r="B531" s="2" t="s">
        <v>179</v>
      </c>
      <c r="C531" s="2" t="s">
        <v>165</v>
      </c>
      <c r="E531" s="3">
        <v>2013</v>
      </c>
      <c r="F531" s="3" t="s">
        <v>25</v>
      </c>
      <c r="G531" s="3">
        <v>0</v>
      </c>
      <c r="H531" s="3">
        <v>0</v>
      </c>
      <c r="I531" s="3">
        <v>0</v>
      </c>
      <c r="J531" s="3">
        <v>0</v>
      </c>
      <c r="K531" s="3">
        <v>0</v>
      </c>
      <c r="L531" s="3"/>
      <c r="M531" s="3"/>
      <c r="N531" s="3"/>
      <c r="O531" s="3"/>
      <c r="P531" s="3"/>
      <c r="Q531" s="3"/>
      <c r="R531" s="3"/>
      <c r="S531" s="3"/>
      <c r="U531" s="3">
        <v>0</v>
      </c>
      <c r="V531" s="3">
        <v>0</v>
      </c>
    </row>
    <row r="532" spans="1:22" ht="13.5" customHeight="1">
      <c r="A532" s="4" t="s">
        <v>40</v>
      </c>
      <c r="B532" s="2" t="s">
        <v>179</v>
      </c>
      <c r="C532" s="2" t="s">
        <v>165</v>
      </c>
      <c r="E532" s="3">
        <v>2013</v>
      </c>
      <c r="F532" s="3" t="s">
        <v>26</v>
      </c>
      <c r="G532" s="3">
        <v>0</v>
      </c>
      <c r="H532" s="3">
        <v>4</v>
      </c>
      <c r="I532" s="3">
        <v>0</v>
      </c>
      <c r="J532" s="3">
        <v>0</v>
      </c>
      <c r="K532" s="3">
        <v>0</v>
      </c>
      <c r="L532" s="3"/>
      <c r="M532" s="3"/>
      <c r="N532" s="3"/>
      <c r="O532" s="3"/>
      <c r="P532" s="3"/>
      <c r="Q532" s="3"/>
      <c r="R532" s="3"/>
      <c r="S532" s="3"/>
      <c r="U532" s="3">
        <v>0</v>
      </c>
      <c r="V532" s="3">
        <v>0</v>
      </c>
    </row>
    <row r="533" spans="1:22" ht="13.5" customHeight="1">
      <c r="A533" s="4" t="s">
        <v>40</v>
      </c>
      <c r="B533" s="2" t="s">
        <v>179</v>
      </c>
      <c r="C533" s="2" t="s">
        <v>165</v>
      </c>
      <c r="E533" s="3">
        <v>2014</v>
      </c>
      <c r="F533" s="3" t="s">
        <v>25</v>
      </c>
      <c r="G533" s="3">
        <v>0</v>
      </c>
      <c r="H533" s="3">
        <v>0</v>
      </c>
      <c r="I533" s="3">
        <v>0</v>
      </c>
      <c r="J533" s="3">
        <v>0</v>
      </c>
      <c r="K533" s="3">
        <v>0</v>
      </c>
      <c r="L533" s="3"/>
      <c r="M533" s="3"/>
      <c r="N533" s="3"/>
      <c r="O533" s="3"/>
      <c r="P533" s="3"/>
      <c r="Q533" s="3"/>
      <c r="R533" s="3"/>
      <c r="S533" s="3"/>
      <c r="U533" s="3">
        <v>0</v>
      </c>
      <c r="V533" s="3">
        <v>0</v>
      </c>
    </row>
    <row r="534" spans="1:22" ht="13.5" customHeight="1">
      <c r="A534" s="4" t="s">
        <v>40</v>
      </c>
      <c r="B534" s="2" t="s">
        <v>179</v>
      </c>
      <c r="C534" s="2" t="s">
        <v>165</v>
      </c>
      <c r="E534" s="3">
        <v>2014</v>
      </c>
      <c r="F534" s="3" t="s">
        <v>26</v>
      </c>
      <c r="G534" s="3">
        <v>0</v>
      </c>
      <c r="H534" s="3">
        <v>4</v>
      </c>
      <c r="I534" s="3">
        <v>2</v>
      </c>
      <c r="J534" s="3">
        <v>2</v>
      </c>
      <c r="K534" s="3">
        <v>0</v>
      </c>
      <c r="L534" s="3"/>
      <c r="M534" s="3"/>
      <c r="N534" s="3"/>
      <c r="O534" s="3"/>
      <c r="P534" s="3"/>
      <c r="Q534" s="3"/>
      <c r="R534" s="3"/>
      <c r="S534" s="3"/>
      <c r="U534" s="3">
        <v>2</v>
      </c>
      <c r="V534" s="3">
        <v>0</v>
      </c>
    </row>
    <row r="535" spans="1:22" ht="13.5" customHeight="1">
      <c r="A535" s="4" t="s">
        <v>40</v>
      </c>
      <c r="B535" s="2" t="s">
        <v>180</v>
      </c>
      <c r="C535" s="2" t="s">
        <v>165</v>
      </c>
      <c r="E535" s="3">
        <v>2012</v>
      </c>
      <c r="F535" s="3" t="s">
        <v>26</v>
      </c>
      <c r="G535" s="3">
        <v>159</v>
      </c>
      <c r="H535" s="3">
        <v>0</v>
      </c>
      <c r="I535" s="3">
        <v>159</v>
      </c>
      <c r="J535" s="3">
        <v>27</v>
      </c>
      <c r="K535" s="3">
        <v>132</v>
      </c>
      <c r="L535" s="3"/>
      <c r="M535" s="3"/>
      <c r="N535" s="3"/>
      <c r="O535" s="3"/>
      <c r="P535" s="3"/>
      <c r="Q535" s="3"/>
      <c r="R535" s="3"/>
      <c r="S535" s="3"/>
      <c r="U535" s="3">
        <v>27</v>
      </c>
      <c r="V535" s="3">
        <v>132</v>
      </c>
    </row>
    <row r="536" spans="1:22" ht="13.5" customHeight="1">
      <c r="A536" s="4" t="s">
        <v>40</v>
      </c>
      <c r="B536" s="2" t="s">
        <v>180</v>
      </c>
      <c r="C536" s="2" t="s">
        <v>165</v>
      </c>
      <c r="E536" s="3">
        <v>2013</v>
      </c>
      <c r="F536" s="3" t="s">
        <v>26</v>
      </c>
      <c r="G536" s="3">
        <v>181</v>
      </c>
      <c r="H536" s="3">
        <v>0</v>
      </c>
      <c r="I536" s="3">
        <v>181</v>
      </c>
      <c r="J536" s="3">
        <v>31</v>
      </c>
      <c r="K536" s="3">
        <v>150</v>
      </c>
      <c r="L536" s="3"/>
      <c r="M536" s="3"/>
      <c r="N536" s="3"/>
      <c r="O536" s="3"/>
      <c r="P536" s="3"/>
      <c r="Q536" s="3"/>
      <c r="R536" s="3"/>
      <c r="S536" s="3"/>
      <c r="U536" s="3">
        <v>31</v>
      </c>
      <c r="V536" s="3">
        <v>150</v>
      </c>
    </row>
    <row r="537" spans="1:22" ht="13.5" customHeight="1">
      <c r="A537" s="4" t="s">
        <v>40</v>
      </c>
      <c r="B537" s="2" t="s">
        <v>180</v>
      </c>
      <c r="C537" s="2" t="s">
        <v>165</v>
      </c>
      <c r="E537" s="3">
        <v>2014</v>
      </c>
      <c r="F537" s="3" t="s">
        <v>26</v>
      </c>
      <c r="G537" s="3">
        <v>146</v>
      </c>
      <c r="H537" s="3">
        <v>0</v>
      </c>
      <c r="I537" s="3">
        <v>146</v>
      </c>
      <c r="J537" s="3">
        <v>23</v>
      </c>
      <c r="K537" s="3">
        <v>123</v>
      </c>
      <c r="L537" s="3"/>
      <c r="M537" s="3"/>
      <c r="N537" s="3"/>
      <c r="O537" s="3"/>
      <c r="P537" s="3"/>
      <c r="Q537" s="3"/>
      <c r="R537" s="3"/>
      <c r="S537" s="3"/>
      <c r="U537" s="3">
        <v>23</v>
      </c>
      <c r="V537" s="3">
        <v>123</v>
      </c>
    </row>
    <row r="538" spans="1:22" ht="13.5" customHeight="1">
      <c r="A538" s="4" t="s">
        <v>40</v>
      </c>
      <c r="B538" s="2" t="s">
        <v>181</v>
      </c>
      <c r="C538" s="2" t="s">
        <v>165</v>
      </c>
      <c r="E538" s="3">
        <v>2012</v>
      </c>
      <c r="F538" s="3" t="s">
        <v>25</v>
      </c>
      <c r="G538" s="3">
        <v>5</v>
      </c>
      <c r="H538" s="3">
        <v>0</v>
      </c>
      <c r="I538" s="3">
        <v>5</v>
      </c>
      <c r="J538" s="3">
        <v>2</v>
      </c>
      <c r="K538" s="3">
        <v>3</v>
      </c>
      <c r="L538" s="3"/>
      <c r="M538" s="3"/>
      <c r="N538" s="3"/>
      <c r="O538" s="3"/>
      <c r="P538" s="3"/>
      <c r="Q538" s="3"/>
      <c r="R538" s="3"/>
      <c r="S538" s="3"/>
      <c r="U538" s="3">
        <v>2</v>
      </c>
      <c r="V538" s="3">
        <v>3</v>
      </c>
    </row>
    <row r="539" spans="1:22" ht="13.5" customHeight="1">
      <c r="A539" s="4" t="s">
        <v>40</v>
      </c>
      <c r="B539" s="2" t="s">
        <v>181</v>
      </c>
      <c r="C539" s="2" t="s">
        <v>165</v>
      </c>
      <c r="E539" s="3">
        <v>2012</v>
      </c>
      <c r="F539" s="3" t="s">
        <v>26</v>
      </c>
      <c r="G539" s="3">
        <v>64</v>
      </c>
      <c r="H539" s="3">
        <v>0</v>
      </c>
      <c r="I539" s="3">
        <v>64</v>
      </c>
      <c r="J539" s="3">
        <v>60</v>
      </c>
      <c r="K539" s="3">
        <v>4</v>
      </c>
      <c r="L539" s="3"/>
      <c r="M539" s="3"/>
      <c r="N539" s="3"/>
      <c r="O539" s="3"/>
      <c r="P539" s="3"/>
      <c r="Q539" s="3"/>
      <c r="R539" s="3"/>
      <c r="S539" s="3"/>
      <c r="U539" s="3">
        <v>60</v>
      </c>
      <c r="V539" s="3">
        <v>4</v>
      </c>
    </row>
    <row r="540" spans="1:22" ht="13.5" customHeight="1">
      <c r="A540" s="4" t="s">
        <v>40</v>
      </c>
      <c r="B540" s="2" t="s">
        <v>181</v>
      </c>
      <c r="C540" s="2" t="s">
        <v>165</v>
      </c>
      <c r="E540" s="3">
        <v>2013</v>
      </c>
      <c r="F540" s="3" t="s">
        <v>25</v>
      </c>
      <c r="G540" s="3">
        <v>3</v>
      </c>
      <c r="H540" s="3">
        <v>0</v>
      </c>
      <c r="I540" s="3">
        <v>3</v>
      </c>
      <c r="J540" s="3">
        <v>3</v>
      </c>
      <c r="K540" s="3">
        <v>0</v>
      </c>
      <c r="L540" s="3"/>
      <c r="M540" s="3"/>
      <c r="N540" s="3"/>
      <c r="O540" s="3"/>
      <c r="P540" s="3"/>
      <c r="Q540" s="3"/>
      <c r="R540" s="3"/>
      <c r="S540" s="3"/>
      <c r="U540" s="3">
        <v>3</v>
      </c>
      <c r="V540" s="3">
        <v>0</v>
      </c>
    </row>
    <row r="541" spans="1:22" ht="13.5" customHeight="1">
      <c r="A541" s="4" t="s">
        <v>40</v>
      </c>
      <c r="B541" s="2" t="s">
        <v>181</v>
      </c>
      <c r="C541" s="2" t="s">
        <v>165</v>
      </c>
      <c r="E541" s="3">
        <v>2013</v>
      </c>
      <c r="F541" s="3" t="s">
        <v>26</v>
      </c>
      <c r="G541" s="3">
        <v>46</v>
      </c>
      <c r="H541" s="3">
        <v>0</v>
      </c>
      <c r="I541" s="3">
        <v>46</v>
      </c>
      <c r="J541" s="3">
        <v>39</v>
      </c>
      <c r="K541" s="3">
        <v>7</v>
      </c>
      <c r="L541" s="3"/>
      <c r="M541" s="3"/>
      <c r="N541" s="3"/>
      <c r="O541" s="3"/>
      <c r="P541" s="3"/>
      <c r="Q541" s="3"/>
      <c r="R541" s="3"/>
      <c r="S541" s="3"/>
      <c r="U541" s="3">
        <v>39</v>
      </c>
      <c r="V541" s="3">
        <v>7</v>
      </c>
    </row>
    <row r="542" spans="1:22" ht="13.5" customHeight="1">
      <c r="A542" s="4" t="s">
        <v>40</v>
      </c>
      <c r="B542" s="2" t="s">
        <v>181</v>
      </c>
      <c r="C542" s="2" t="s">
        <v>165</v>
      </c>
      <c r="E542" s="3">
        <v>2014</v>
      </c>
      <c r="F542" s="3" t="s">
        <v>25</v>
      </c>
      <c r="G542" s="3">
        <v>4</v>
      </c>
      <c r="H542" s="3">
        <v>0</v>
      </c>
      <c r="I542" s="3">
        <v>4</v>
      </c>
      <c r="J542" s="3">
        <v>4</v>
      </c>
      <c r="K542" s="3">
        <v>0</v>
      </c>
      <c r="L542" s="3"/>
      <c r="M542" s="3"/>
      <c r="N542" s="3"/>
      <c r="O542" s="3"/>
      <c r="P542" s="3"/>
      <c r="Q542" s="3"/>
      <c r="R542" s="3"/>
      <c r="S542" s="3"/>
      <c r="U542" s="3">
        <v>4</v>
      </c>
      <c r="V542" s="3">
        <v>0</v>
      </c>
    </row>
    <row r="543" spans="1:22" ht="13.5" customHeight="1">
      <c r="A543" s="4" t="s">
        <v>40</v>
      </c>
      <c r="B543" s="2" t="s">
        <v>181</v>
      </c>
      <c r="C543" s="2" t="s">
        <v>165</v>
      </c>
      <c r="E543" s="3">
        <v>2014</v>
      </c>
      <c r="F543" s="3" t="s">
        <v>26</v>
      </c>
      <c r="G543" s="3">
        <v>47</v>
      </c>
      <c r="H543" s="3">
        <v>0</v>
      </c>
      <c r="I543" s="3">
        <v>47</v>
      </c>
      <c r="J543" s="3">
        <v>43</v>
      </c>
      <c r="K543" s="3">
        <v>4</v>
      </c>
      <c r="L543" s="3"/>
      <c r="M543" s="3"/>
      <c r="N543" s="3"/>
      <c r="O543" s="3"/>
      <c r="P543" s="3"/>
      <c r="Q543" s="3"/>
      <c r="R543" s="3"/>
      <c r="S543" s="3"/>
      <c r="U543" s="3">
        <v>43</v>
      </c>
      <c r="V543" s="3">
        <v>4</v>
      </c>
    </row>
    <row r="544" spans="1:22" ht="13.5" customHeight="1">
      <c r="A544" s="4" t="s">
        <v>40</v>
      </c>
      <c r="B544" s="2" t="s">
        <v>183</v>
      </c>
      <c r="C544" s="2" t="s">
        <v>165</v>
      </c>
      <c r="E544" s="3">
        <v>2012</v>
      </c>
      <c r="F544" s="3" t="s">
        <v>25</v>
      </c>
      <c r="G544" s="3">
        <v>10</v>
      </c>
      <c r="H544" s="3">
        <v>0</v>
      </c>
      <c r="I544" s="3">
        <v>10</v>
      </c>
      <c r="J544" s="3">
        <v>0</v>
      </c>
      <c r="K544" s="3">
        <v>10</v>
      </c>
      <c r="L544" s="3"/>
      <c r="M544" s="3"/>
      <c r="N544" s="3"/>
      <c r="O544" s="3"/>
      <c r="P544" s="3"/>
      <c r="Q544" s="3"/>
      <c r="R544" s="3"/>
      <c r="S544" s="3"/>
      <c r="U544" s="3">
        <v>0</v>
      </c>
      <c r="V544" s="3">
        <v>10</v>
      </c>
    </row>
    <row r="545" spans="1:22" ht="13.5" customHeight="1">
      <c r="A545" s="4" t="s">
        <v>40</v>
      </c>
      <c r="B545" s="2" t="s">
        <v>183</v>
      </c>
      <c r="C545" s="2" t="s">
        <v>165</v>
      </c>
      <c r="E545" s="3">
        <v>2012</v>
      </c>
      <c r="F545" s="3" t="s">
        <v>26</v>
      </c>
      <c r="G545" s="14">
        <f>39+28</f>
        <v>67</v>
      </c>
      <c r="H545" s="3">
        <v>3</v>
      </c>
      <c r="I545" s="14">
        <f>37+27</f>
        <v>64</v>
      </c>
      <c r="J545" s="14">
        <f>10+15</f>
        <v>25</v>
      </c>
      <c r="K545" s="3">
        <v>39</v>
      </c>
      <c r="L545" s="3"/>
      <c r="M545" s="3"/>
      <c r="N545" s="3"/>
      <c r="O545" s="3"/>
      <c r="P545" s="3"/>
      <c r="Q545" s="3"/>
      <c r="R545" s="3"/>
      <c r="S545" s="3"/>
      <c r="U545" s="14">
        <f>10+15</f>
        <v>25</v>
      </c>
      <c r="V545" s="3">
        <v>39</v>
      </c>
    </row>
    <row r="546" spans="1:22" ht="13.5" customHeight="1">
      <c r="A546" s="4" t="s">
        <v>40</v>
      </c>
      <c r="B546" s="2" t="s">
        <v>183</v>
      </c>
      <c r="C546" s="2" t="s">
        <v>165</v>
      </c>
      <c r="E546" s="3">
        <v>2013</v>
      </c>
      <c r="F546" s="3" t="s">
        <v>25</v>
      </c>
      <c r="G546" s="3">
        <v>1</v>
      </c>
      <c r="H546" s="3"/>
      <c r="I546" s="3">
        <v>1</v>
      </c>
      <c r="J546" s="3">
        <v>0</v>
      </c>
      <c r="K546" s="3">
        <v>1</v>
      </c>
      <c r="L546" s="3"/>
      <c r="M546" s="3"/>
      <c r="N546" s="3"/>
      <c r="O546" s="3"/>
      <c r="P546" s="3"/>
      <c r="Q546" s="3"/>
      <c r="R546" s="3"/>
      <c r="S546" s="3"/>
      <c r="U546" s="3">
        <v>0</v>
      </c>
      <c r="V546" s="3">
        <v>1</v>
      </c>
    </row>
    <row r="547" spans="1:22" ht="13.5" customHeight="1">
      <c r="A547" s="4" t="s">
        <v>40</v>
      </c>
      <c r="B547" s="2" t="s">
        <v>183</v>
      </c>
      <c r="C547" s="2" t="s">
        <v>165</v>
      </c>
      <c r="E547" s="3">
        <v>2013</v>
      </c>
      <c r="F547" s="3" t="s">
        <v>26</v>
      </c>
      <c r="G547" s="3">
        <v>73</v>
      </c>
      <c r="H547" s="3">
        <v>0</v>
      </c>
      <c r="I547" s="3">
        <v>73</v>
      </c>
      <c r="J547" s="3">
        <v>16</v>
      </c>
      <c r="K547" s="3">
        <v>57</v>
      </c>
      <c r="L547" s="3"/>
      <c r="M547" s="3"/>
      <c r="N547" s="3"/>
      <c r="O547" s="3"/>
      <c r="P547" s="3"/>
      <c r="Q547" s="3"/>
      <c r="R547" s="3"/>
      <c r="S547" s="3"/>
      <c r="U547" s="3">
        <v>16</v>
      </c>
      <c r="V547" s="3">
        <v>57</v>
      </c>
    </row>
    <row r="548" spans="1:22" ht="13.5" customHeight="1">
      <c r="A548" s="4" t="s">
        <v>40</v>
      </c>
      <c r="B548" s="2" t="s">
        <v>183</v>
      </c>
      <c r="C548" s="2" t="s">
        <v>165</v>
      </c>
      <c r="E548" s="3">
        <v>2014</v>
      </c>
      <c r="F548" s="3" t="s">
        <v>25</v>
      </c>
      <c r="G548" s="3">
        <v>1</v>
      </c>
      <c r="H548" s="3"/>
      <c r="I548" s="3">
        <v>1</v>
      </c>
      <c r="J548" s="3">
        <v>0</v>
      </c>
      <c r="K548" s="3">
        <v>1</v>
      </c>
      <c r="L548" s="3"/>
      <c r="M548" s="3"/>
      <c r="N548" s="3"/>
      <c r="O548" s="3"/>
      <c r="P548" s="3"/>
      <c r="Q548" s="3"/>
      <c r="R548" s="3"/>
      <c r="S548" s="3"/>
      <c r="U548" s="3">
        <v>0</v>
      </c>
      <c r="V548" s="3">
        <v>1</v>
      </c>
    </row>
    <row r="549" spans="1:22" ht="13.5" customHeight="1">
      <c r="A549" s="4" t="s">
        <v>40</v>
      </c>
      <c r="B549" s="2" t="s">
        <v>183</v>
      </c>
      <c r="C549" s="2" t="s">
        <v>165</v>
      </c>
      <c r="E549" s="3">
        <v>2014</v>
      </c>
      <c r="F549" s="3" t="s">
        <v>26</v>
      </c>
      <c r="G549" s="3">
        <v>48</v>
      </c>
      <c r="H549" s="3">
        <v>1</v>
      </c>
      <c r="I549" s="14">
        <f>37+10</f>
        <v>47</v>
      </c>
      <c r="J549" s="3">
        <v>16</v>
      </c>
      <c r="K549" s="3">
        <v>31</v>
      </c>
      <c r="L549" s="3"/>
      <c r="M549" s="3"/>
      <c r="N549" s="3"/>
      <c r="O549" s="3"/>
      <c r="P549" s="3"/>
      <c r="Q549" s="3"/>
      <c r="R549" s="3"/>
      <c r="S549" s="3"/>
      <c r="U549" s="3">
        <v>16</v>
      </c>
      <c r="V549" s="3">
        <v>31</v>
      </c>
    </row>
    <row r="550" spans="1:22" ht="13.5" customHeight="1">
      <c r="A550" s="4" t="s">
        <v>40</v>
      </c>
      <c r="B550" s="2" t="s">
        <v>185</v>
      </c>
      <c r="C550" s="2" t="s">
        <v>165</v>
      </c>
      <c r="E550" s="3">
        <v>2012</v>
      </c>
      <c r="F550" s="3" t="s">
        <v>25</v>
      </c>
      <c r="G550" s="3">
        <v>54</v>
      </c>
      <c r="H550" s="3">
        <v>0</v>
      </c>
      <c r="I550" s="3">
        <v>54</v>
      </c>
      <c r="J550" s="3"/>
      <c r="K550" s="3"/>
      <c r="L550" s="3"/>
      <c r="M550" s="3"/>
      <c r="N550" s="3"/>
      <c r="O550" s="3"/>
      <c r="P550" s="3"/>
      <c r="Q550" s="3"/>
      <c r="R550" s="3"/>
      <c r="S550" s="3"/>
      <c r="U550" s="3"/>
      <c r="V550" s="3"/>
    </row>
    <row r="551" spans="1:22" ht="13.5" customHeight="1">
      <c r="A551" s="4" t="s">
        <v>40</v>
      </c>
      <c r="B551" s="2" t="s">
        <v>185</v>
      </c>
      <c r="C551" s="2" t="s">
        <v>165</v>
      </c>
      <c r="E551" s="3">
        <v>2012</v>
      </c>
      <c r="F551" s="3" t="s">
        <v>26</v>
      </c>
      <c r="G551" s="3">
        <v>113</v>
      </c>
      <c r="H551" s="3">
        <v>0</v>
      </c>
      <c r="I551" s="3">
        <v>113</v>
      </c>
      <c r="J551" s="3"/>
      <c r="K551" s="3"/>
      <c r="L551" s="3"/>
      <c r="M551" s="3"/>
      <c r="N551" s="3"/>
      <c r="O551" s="3"/>
      <c r="P551" s="3"/>
      <c r="Q551" s="3"/>
      <c r="R551" s="3"/>
      <c r="S551" s="3"/>
      <c r="U551" s="3"/>
      <c r="V551" s="3"/>
    </row>
    <row r="552" spans="1:22" ht="13.5" customHeight="1">
      <c r="A552" s="4" t="s">
        <v>40</v>
      </c>
      <c r="B552" s="2" t="s">
        <v>185</v>
      </c>
      <c r="C552" s="2" t="s">
        <v>165</v>
      </c>
      <c r="E552" s="3">
        <v>2013</v>
      </c>
      <c r="F552" s="3" t="s">
        <v>25</v>
      </c>
      <c r="G552" s="3">
        <v>47</v>
      </c>
      <c r="H552" s="3">
        <v>0</v>
      </c>
      <c r="I552" s="3">
        <v>47</v>
      </c>
      <c r="J552" s="3"/>
      <c r="K552" s="3"/>
      <c r="L552" s="3"/>
      <c r="M552" s="3"/>
      <c r="N552" s="3"/>
      <c r="O552" s="3"/>
      <c r="P552" s="3"/>
      <c r="Q552" s="3"/>
      <c r="R552" s="3"/>
      <c r="S552" s="3"/>
      <c r="U552" s="3"/>
      <c r="V552" s="3"/>
    </row>
    <row r="553" spans="1:22" ht="13.5" customHeight="1">
      <c r="A553" s="4" t="s">
        <v>40</v>
      </c>
      <c r="B553" s="2" t="s">
        <v>185</v>
      </c>
      <c r="C553" s="2" t="s">
        <v>165</v>
      </c>
      <c r="E553" s="3">
        <v>2013</v>
      </c>
      <c r="F553" s="3" t="s">
        <v>26</v>
      </c>
      <c r="G553" s="3">
        <v>86</v>
      </c>
      <c r="H553" s="3">
        <v>0</v>
      </c>
      <c r="I553" s="3">
        <v>86</v>
      </c>
      <c r="J553" s="3"/>
      <c r="K553" s="3"/>
      <c r="L553" s="3"/>
      <c r="M553" s="3"/>
      <c r="N553" s="3"/>
      <c r="O553" s="3"/>
      <c r="P553" s="3"/>
      <c r="Q553" s="3"/>
      <c r="R553" s="3"/>
      <c r="S553" s="3"/>
      <c r="U553" s="3"/>
      <c r="V553" s="3"/>
    </row>
    <row r="554" spans="1:22" ht="13.5" customHeight="1">
      <c r="A554" s="4" t="s">
        <v>40</v>
      </c>
      <c r="B554" s="2" t="s">
        <v>185</v>
      </c>
      <c r="C554" s="2" t="s">
        <v>165</v>
      </c>
      <c r="E554" s="3">
        <v>2014</v>
      </c>
      <c r="F554" s="3" t="s">
        <v>25</v>
      </c>
      <c r="G554" s="3">
        <v>36</v>
      </c>
      <c r="H554" s="3">
        <v>0</v>
      </c>
      <c r="I554" s="3">
        <v>36</v>
      </c>
      <c r="J554" s="3"/>
      <c r="K554" s="3"/>
      <c r="L554" s="3"/>
      <c r="M554" s="3"/>
      <c r="N554" s="3"/>
      <c r="O554" s="3"/>
      <c r="P554" s="3"/>
      <c r="Q554" s="3"/>
      <c r="R554" s="3"/>
      <c r="S554" s="3"/>
      <c r="U554" s="3"/>
      <c r="V554" s="3"/>
    </row>
    <row r="555" spans="1:22" ht="13.5" customHeight="1">
      <c r="A555" s="4" t="s">
        <v>40</v>
      </c>
      <c r="B555" s="2" t="s">
        <v>185</v>
      </c>
      <c r="C555" s="2" t="s">
        <v>165</v>
      </c>
      <c r="E555" s="3">
        <v>2014</v>
      </c>
      <c r="F555" s="3" t="s">
        <v>26</v>
      </c>
      <c r="G555" s="3">
        <v>64</v>
      </c>
      <c r="H555" s="3">
        <v>0</v>
      </c>
      <c r="I555" s="3">
        <v>64</v>
      </c>
      <c r="J555" s="3"/>
      <c r="K555" s="3"/>
      <c r="L555" s="3"/>
      <c r="M555" s="3"/>
      <c r="N555" s="3"/>
      <c r="O555" s="3"/>
      <c r="P555" s="3"/>
      <c r="Q555" s="3"/>
      <c r="R555" s="3"/>
      <c r="S555" s="3"/>
      <c r="U555" s="3"/>
      <c r="V555" s="3"/>
    </row>
    <row r="556" spans="1:22" ht="13.5" customHeight="1">
      <c r="A556" s="4" t="s">
        <v>40</v>
      </c>
      <c r="B556" s="2" t="s">
        <v>187</v>
      </c>
      <c r="C556" s="2" t="s">
        <v>34</v>
      </c>
      <c r="E556" s="3">
        <v>2011</v>
      </c>
      <c r="F556" s="3" t="s">
        <v>25</v>
      </c>
      <c r="G556" s="3">
        <v>24</v>
      </c>
      <c r="H556" s="3">
        <v>0</v>
      </c>
      <c r="I556" s="3">
        <v>24</v>
      </c>
      <c r="J556" s="3">
        <v>22</v>
      </c>
      <c r="K556" s="3">
        <v>2</v>
      </c>
      <c r="L556" s="3"/>
      <c r="M556" s="3"/>
      <c r="N556" s="3"/>
      <c r="O556" s="3"/>
      <c r="P556" s="3"/>
      <c r="Q556" s="3"/>
      <c r="R556" s="3"/>
      <c r="S556" s="3"/>
      <c r="U556" s="3">
        <v>22</v>
      </c>
      <c r="V556" s="3">
        <v>2</v>
      </c>
    </row>
    <row r="557" spans="1:22" ht="13.5" customHeight="1">
      <c r="A557" s="4" t="s">
        <v>40</v>
      </c>
      <c r="B557" s="2" t="s">
        <v>187</v>
      </c>
      <c r="C557" s="2" t="s">
        <v>34</v>
      </c>
      <c r="E557" s="3">
        <v>2012</v>
      </c>
      <c r="F557" s="3" t="s">
        <v>25</v>
      </c>
      <c r="G557" s="3">
        <v>15</v>
      </c>
      <c r="H557" s="3">
        <v>0</v>
      </c>
      <c r="I557" s="3">
        <v>15</v>
      </c>
      <c r="J557" s="3">
        <v>5</v>
      </c>
      <c r="K557" s="3">
        <v>10</v>
      </c>
      <c r="L557" s="3"/>
      <c r="M557" s="3"/>
      <c r="N557" s="3"/>
      <c r="O557" s="3"/>
      <c r="P557" s="3"/>
      <c r="Q557" s="3"/>
      <c r="R557" s="3"/>
      <c r="S557" s="3"/>
      <c r="U557" s="3">
        <v>5</v>
      </c>
      <c r="V557" s="3">
        <v>10</v>
      </c>
    </row>
    <row r="558" spans="1:22" ht="13.5" customHeight="1">
      <c r="A558" s="4" t="s">
        <v>40</v>
      </c>
      <c r="B558" s="2" t="s">
        <v>187</v>
      </c>
      <c r="C558" s="2" t="s">
        <v>34</v>
      </c>
      <c r="E558" s="3">
        <v>2013</v>
      </c>
      <c r="F558" s="3" t="s">
        <v>25</v>
      </c>
      <c r="G558" s="3">
        <v>18</v>
      </c>
      <c r="H558" s="3">
        <v>0</v>
      </c>
      <c r="I558" s="3">
        <v>18</v>
      </c>
      <c r="J558" s="3">
        <v>8</v>
      </c>
      <c r="K558" s="3">
        <v>10</v>
      </c>
      <c r="L558" s="3"/>
      <c r="M558" s="3"/>
      <c r="N558" s="3"/>
      <c r="O558" s="3"/>
      <c r="P558" s="3"/>
      <c r="Q558" s="3"/>
      <c r="R558" s="3"/>
      <c r="S558" s="3"/>
      <c r="U558" s="3">
        <v>8</v>
      </c>
      <c r="V558" s="3">
        <v>10</v>
      </c>
    </row>
    <row r="559" spans="1:22" ht="13.5" customHeight="1">
      <c r="A559" s="4" t="s">
        <v>40</v>
      </c>
      <c r="B559" s="2" t="s">
        <v>188</v>
      </c>
      <c r="C559" s="2"/>
      <c r="E559" s="3">
        <v>2012</v>
      </c>
      <c r="F559" s="3" t="s">
        <v>26</v>
      </c>
      <c r="G559" s="3">
        <v>0</v>
      </c>
      <c r="H559" s="3">
        <v>0</v>
      </c>
      <c r="I559" s="3">
        <v>0</v>
      </c>
      <c r="J559" s="3">
        <v>0</v>
      </c>
      <c r="K559" s="3">
        <v>0</v>
      </c>
      <c r="L559" s="3"/>
      <c r="M559" s="3"/>
      <c r="N559" s="3"/>
      <c r="O559" s="3"/>
      <c r="P559" s="3"/>
      <c r="Q559" s="3"/>
      <c r="R559" s="3"/>
      <c r="S559" s="3"/>
      <c r="U559" s="3">
        <v>0</v>
      </c>
      <c r="V559" s="3">
        <v>0</v>
      </c>
    </row>
    <row r="560" spans="1:22" ht="13.5" customHeight="1">
      <c r="A560" s="4" t="s">
        <v>40</v>
      </c>
      <c r="B560" s="2" t="s">
        <v>188</v>
      </c>
      <c r="C560" s="2"/>
      <c r="E560" s="3">
        <v>2013</v>
      </c>
      <c r="F560" s="3" t="s">
        <v>26</v>
      </c>
      <c r="G560" s="3">
        <v>0</v>
      </c>
      <c r="H560" s="3">
        <v>0</v>
      </c>
      <c r="I560" s="3">
        <v>0</v>
      </c>
      <c r="J560" s="3">
        <v>0</v>
      </c>
      <c r="K560" s="3">
        <v>0</v>
      </c>
      <c r="L560" s="3"/>
      <c r="M560" s="3"/>
      <c r="N560" s="3"/>
      <c r="O560" s="3"/>
      <c r="P560" s="3"/>
      <c r="Q560" s="3"/>
      <c r="R560" s="3"/>
      <c r="S560" s="3"/>
      <c r="U560" s="3">
        <v>0</v>
      </c>
      <c r="V560" s="3">
        <v>0</v>
      </c>
    </row>
    <row r="561" spans="1:22" ht="13.5" customHeight="1">
      <c r="A561" s="4" t="s">
        <v>40</v>
      </c>
      <c r="B561" s="2" t="s">
        <v>188</v>
      </c>
      <c r="C561" s="2"/>
      <c r="E561" s="3">
        <v>2014</v>
      </c>
      <c r="F561" s="3" t="s">
        <v>25</v>
      </c>
      <c r="G561" s="3"/>
      <c r="H561" s="3"/>
      <c r="I561" s="3">
        <v>0</v>
      </c>
      <c r="J561" s="3">
        <v>0</v>
      </c>
      <c r="K561" s="3">
        <v>0</v>
      </c>
      <c r="L561" s="3"/>
      <c r="M561" s="3"/>
      <c r="N561" s="3"/>
      <c r="O561" s="3"/>
      <c r="P561" s="3"/>
      <c r="Q561" s="3"/>
      <c r="R561" s="3"/>
      <c r="S561" s="3"/>
      <c r="U561" s="3">
        <v>0</v>
      </c>
      <c r="V561" s="3">
        <v>0</v>
      </c>
    </row>
    <row r="562" spans="1:22" ht="13.5" customHeight="1">
      <c r="A562" s="4" t="s">
        <v>40</v>
      </c>
      <c r="B562" s="2" t="s">
        <v>188</v>
      </c>
      <c r="C562" s="2"/>
      <c r="E562" s="3">
        <v>2014</v>
      </c>
      <c r="F562" s="3" t="s">
        <v>26</v>
      </c>
      <c r="G562" s="3">
        <v>0</v>
      </c>
      <c r="H562" s="3">
        <v>0</v>
      </c>
      <c r="I562" s="3">
        <v>0</v>
      </c>
      <c r="J562" s="3">
        <v>0</v>
      </c>
      <c r="K562" s="3">
        <v>0</v>
      </c>
      <c r="L562" s="3"/>
      <c r="M562" s="3"/>
      <c r="N562" s="3"/>
      <c r="O562" s="3"/>
      <c r="P562" s="3"/>
      <c r="Q562" s="3"/>
      <c r="R562" s="3"/>
      <c r="S562" s="3"/>
      <c r="U562" s="3">
        <v>0</v>
      </c>
      <c r="V562" s="3">
        <v>0</v>
      </c>
    </row>
    <row r="563" spans="1:22" ht="13.5" customHeight="1">
      <c r="A563" s="4" t="s">
        <v>40</v>
      </c>
      <c r="B563" s="2" t="s">
        <v>189</v>
      </c>
      <c r="C563" s="2"/>
      <c r="E563" s="8">
        <v>2012</v>
      </c>
      <c r="F563" s="8" t="s">
        <v>25</v>
      </c>
      <c r="G563" s="15">
        <v>0</v>
      </c>
      <c r="H563" s="15">
        <v>0</v>
      </c>
      <c r="I563" s="15">
        <v>0</v>
      </c>
      <c r="J563" s="15">
        <v>0</v>
      </c>
      <c r="K563" s="15">
        <v>0</v>
      </c>
      <c r="L563" s="8"/>
      <c r="M563" s="8"/>
      <c r="N563" s="16"/>
      <c r="O563" s="17"/>
      <c r="P563" s="17"/>
      <c r="Q563" s="15"/>
      <c r="R563" s="15"/>
      <c r="S563" s="15"/>
      <c r="U563" s="15">
        <v>0</v>
      </c>
      <c r="V563" s="15">
        <v>0</v>
      </c>
    </row>
    <row r="564" spans="1:22" ht="13.5" customHeight="1">
      <c r="A564" s="4" t="s">
        <v>40</v>
      </c>
      <c r="B564" s="2" t="s">
        <v>189</v>
      </c>
      <c r="C564" s="2"/>
      <c r="E564" s="8">
        <v>2012</v>
      </c>
      <c r="F564" s="3" t="s">
        <v>26</v>
      </c>
      <c r="G564" s="15">
        <v>9</v>
      </c>
      <c r="H564" s="15">
        <v>3</v>
      </c>
      <c r="I564" s="15">
        <v>6</v>
      </c>
      <c r="J564" s="15">
        <v>5</v>
      </c>
      <c r="K564" s="15">
        <v>1</v>
      </c>
      <c r="L564" s="8"/>
      <c r="M564" s="8"/>
      <c r="N564" s="16"/>
      <c r="O564" s="17"/>
      <c r="P564" s="17"/>
      <c r="Q564" s="15"/>
      <c r="R564" s="15"/>
      <c r="S564" s="15"/>
      <c r="U564" s="15">
        <v>5</v>
      </c>
      <c r="V564" s="15">
        <v>1</v>
      </c>
    </row>
    <row r="565" spans="1:22" ht="13.5" customHeight="1">
      <c r="A565" s="4" t="s">
        <v>40</v>
      </c>
      <c r="B565" s="2" t="s">
        <v>189</v>
      </c>
      <c r="C565" s="2"/>
      <c r="E565" s="8">
        <v>2013</v>
      </c>
      <c r="F565" s="8" t="s">
        <v>25</v>
      </c>
      <c r="G565" s="15">
        <v>0</v>
      </c>
      <c r="H565" s="15">
        <v>0</v>
      </c>
      <c r="I565" s="15">
        <v>0</v>
      </c>
      <c r="J565" s="15">
        <v>0</v>
      </c>
      <c r="K565" s="15">
        <v>0</v>
      </c>
      <c r="L565" s="8"/>
      <c r="M565" s="8"/>
      <c r="N565" s="16"/>
      <c r="O565" s="17"/>
      <c r="P565" s="17"/>
      <c r="Q565" s="15"/>
      <c r="R565" s="15"/>
      <c r="S565" s="15"/>
      <c r="U565" s="15">
        <v>0</v>
      </c>
      <c r="V565" s="15">
        <v>0</v>
      </c>
    </row>
    <row r="566" spans="1:22" ht="13.5" customHeight="1">
      <c r="A566" s="4" t="s">
        <v>40</v>
      </c>
      <c r="B566" s="2" t="s">
        <v>189</v>
      </c>
      <c r="C566" s="2"/>
      <c r="E566" s="8">
        <v>2013</v>
      </c>
      <c r="F566" s="3" t="s">
        <v>26</v>
      </c>
      <c r="G566" s="15">
        <v>5</v>
      </c>
      <c r="H566" s="15">
        <v>0</v>
      </c>
      <c r="I566" s="15">
        <v>5</v>
      </c>
      <c r="J566" s="15">
        <v>4</v>
      </c>
      <c r="K566" s="15">
        <v>1</v>
      </c>
      <c r="L566" s="8"/>
      <c r="M566" s="8"/>
      <c r="N566" s="16"/>
      <c r="O566" s="17"/>
      <c r="P566" s="17"/>
      <c r="Q566" s="15"/>
      <c r="R566" s="15"/>
      <c r="S566" s="15"/>
      <c r="U566" s="15">
        <v>4</v>
      </c>
      <c r="V566" s="15">
        <v>1</v>
      </c>
    </row>
    <row r="567" spans="1:22" ht="13.5" customHeight="1">
      <c r="A567" s="4" t="s">
        <v>40</v>
      </c>
      <c r="B567" s="2" t="s">
        <v>189</v>
      </c>
      <c r="C567" s="2"/>
      <c r="E567" s="8">
        <v>2014</v>
      </c>
      <c r="F567" s="8" t="s">
        <v>25</v>
      </c>
      <c r="G567" s="15">
        <v>0</v>
      </c>
      <c r="H567" s="15">
        <v>0</v>
      </c>
      <c r="I567" s="15">
        <v>0</v>
      </c>
      <c r="J567" s="15">
        <v>0</v>
      </c>
      <c r="K567" s="15">
        <v>0</v>
      </c>
      <c r="L567" s="8"/>
      <c r="M567" s="8"/>
      <c r="N567" s="16"/>
      <c r="O567" s="17"/>
      <c r="P567" s="17"/>
      <c r="Q567" s="15"/>
      <c r="R567" s="15"/>
      <c r="S567" s="15"/>
      <c r="U567" s="15">
        <v>0</v>
      </c>
      <c r="V567" s="15">
        <v>0</v>
      </c>
    </row>
    <row r="568" spans="1:22" ht="13.5" customHeight="1">
      <c r="A568" s="4" t="s">
        <v>40</v>
      </c>
      <c r="B568" s="2" t="s">
        <v>189</v>
      </c>
      <c r="C568" s="2"/>
      <c r="E568" s="8">
        <v>2014</v>
      </c>
      <c r="F568" s="3" t="s">
        <v>26</v>
      </c>
      <c r="G568" s="15">
        <v>0</v>
      </c>
      <c r="H568" s="15">
        <v>0</v>
      </c>
      <c r="I568" s="15">
        <v>0</v>
      </c>
      <c r="J568" s="15">
        <v>0</v>
      </c>
      <c r="K568" s="15">
        <v>0</v>
      </c>
      <c r="L568" s="8"/>
      <c r="M568" s="8"/>
      <c r="N568" s="16"/>
      <c r="O568" s="17"/>
      <c r="P568" s="17"/>
      <c r="Q568" s="15"/>
      <c r="R568" s="15"/>
      <c r="S568" s="15"/>
      <c r="U568" s="15">
        <v>0</v>
      </c>
      <c r="V568" s="15">
        <v>0</v>
      </c>
    </row>
    <row r="569" spans="1:22" ht="13.5" customHeight="1">
      <c r="A569" s="4" t="s">
        <v>40</v>
      </c>
      <c r="B569" s="2" t="s">
        <v>191</v>
      </c>
      <c r="C569" s="2"/>
      <c r="E569" s="3">
        <v>2012</v>
      </c>
      <c r="F569" s="9" t="s">
        <v>53</v>
      </c>
      <c r="G569" s="3">
        <v>337</v>
      </c>
      <c r="H569" s="3">
        <v>40</v>
      </c>
      <c r="I569" s="3">
        <v>297</v>
      </c>
      <c r="J569" s="3">
        <v>283</v>
      </c>
      <c r="K569" s="3">
        <v>54</v>
      </c>
      <c r="L569" s="3"/>
      <c r="M569" s="3"/>
      <c r="N569" s="3"/>
      <c r="O569" s="3"/>
      <c r="P569" s="3"/>
      <c r="Q569" s="3"/>
      <c r="R569" s="3"/>
      <c r="S569" s="3"/>
      <c r="U569" s="3">
        <v>283</v>
      </c>
      <c r="V569" s="3">
        <v>54</v>
      </c>
    </row>
    <row r="570" spans="1:22" ht="13.5" customHeight="1">
      <c r="A570" s="4" t="s">
        <v>40</v>
      </c>
      <c r="B570" s="2" t="s">
        <v>191</v>
      </c>
      <c r="C570" s="2"/>
      <c r="E570" s="13">
        <v>2013</v>
      </c>
      <c r="F570" s="13" t="s">
        <v>53</v>
      </c>
      <c r="G570" s="3">
        <v>374</v>
      </c>
      <c r="H570" s="3">
        <v>60</v>
      </c>
      <c r="I570" s="3">
        <v>314</v>
      </c>
      <c r="J570" s="3">
        <v>315</v>
      </c>
      <c r="K570" s="3">
        <v>59</v>
      </c>
      <c r="L570" s="3"/>
      <c r="M570" s="3"/>
      <c r="N570" s="3"/>
      <c r="O570" s="3"/>
      <c r="P570" s="3"/>
      <c r="Q570" s="3"/>
      <c r="R570" s="3"/>
      <c r="S570" s="3"/>
      <c r="U570" s="3">
        <v>315</v>
      </c>
      <c r="V570" s="3">
        <v>59</v>
      </c>
    </row>
    <row r="571" spans="1:22" ht="13.5" customHeight="1">
      <c r="A571" s="4" t="s">
        <v>40</v>
      </c>
      <c r="B571" s="2" t="s">
        <v>191</v>
      </c>
      <c r="C571" s="2"/>
      <c r="E571" s="3">
        <v>2014</v>
      </c>
      <c r="F571" s="3" t="s">
        <v>53</v>
      </c>
      <c r="G571" s="3">
        <v>596</v>
      </c>
      <c r="H571" s="3">
        <v>98</v>
      </c>
      <c r="I571" s="3">
        <v>498</v>
      </c>
      <c r="J571" s="3">
        <v>439</v>
      </c>
      <c r="K571" s="3">
        <v>157</v>
      </c>
      <c r="L571" s="3"/>
      <c r="M571" s="3"/>
      <c r="N571" s="3"/>
      <c r="O571" s="3"/>
      <c r="P571" s="3"/>
      <c r="Q571" s="3"/>
      <c r="R571" s="3"/>
      <c r="S571" s="3"/>
      <c r="U571" s="3">
        <v>439</v>
      </c>
      <c r="V571" s="3">
        <v>157</v>
      </c>
    </row>
    <row r="572" spans="1:22" ht="13.5" customHeight="1">
      <c r="A572" s="4" t="s">
        <v>40</v>
      </c>
      <c r="B572" s="2" t="s">
        <v>192</v>
      </c>
      <c r="C572" s="2"/>
      <c r="E572" s="3">
        <v>2012</v>
      </c>
      <c r="F572" s="3" t="s">
        <v>25</v>
      </c>
      <c r="G572" s="3">
        <v>41</v>
      </c>
      <c r="H572" s="3">
        <v>0</v>
      </c>
      <c r="I572" s="3">
        <v>9</v>
      </c>
      <c r="J572" s="3">
        <v>9</v>
      </c>
      <c r="K572" s="3">
        <v>0</v>
      </c>
      <c r="L572" s="3"/>
      <c r="M572" s="3"/>
      <c r="N572" s="3"/>
      <c r="O572" s="3"/>
      <c r="P572" s="3"/>
      <c r="Q572" s="3"/>
      <c r="R572" s="3"/>
      <c r="S572" s="3"/>
      <c r="U572" s="3">
        <v>9</v>
      </c>
      <c r="V572" s="3">
        <v>0</v>
      </c>
    </row>
    <row r="573" spans="1:22" ht="13.5" customHeight="1">
      <c r="A573" s="4" t="s">
        <v>40</v>
      </c>
      <c r="B573" s="2" t="s">
        <v>192</v>
      </c>
      <c r="C573" s="2"/>
      <c r="E573" s="3">
        <v>2012</v>
      </c>
      <c r="F573" s="3" t="s">
        <v>26</v>
      </c>
      <c r="G573" s="3">
        <v>1084</v>
      </c>
      <c r="H573" s="3">
        <v>3</v>
      </c>
      <c r="I573" s="3">
        <v>239</v>
      </c>
      <c r="J573" s="3">
        <v>197</v>
      </c>
      <c r="K573" s="3">
        <v>42</v>
      </c>
      <c r="L573" s="3"/>
      <c r="M573" s="3"/>
      <c r="N573" s="3"/>
      <c r="O573" s="3"/>
      <c r="P573" s="3"/>
      <c r="Q573" s="3"/>
      <c r="R573" s="3"/>
      <c r="S573" s="3"/>
      <c r="U573" s="3">
        <v>197</v>
      </c>
      <c r="V573" s="3">
        <v>42</v>
      </c>
    </row>
    <row r="574" spans="1:22" ht="13.5" customHeight="1">
      <c r="A574" s="4" t="s">
        <v>40</v>
      </c>
      <c r="B574" s="2" t="s">
        <v>192</v>
      </c>
      <c r="C574" s="2"/>
      <c r="E574" s="3">
        <v>2013</v>
      </c>
      <c r="F574" s="3" t="s">
        <v>25</v>
      </c>
      <c r="G574" s="3">
        <v>39</v>
      </c>
      <c r="H574" s="3">
        <v>0</v>
      </c>
      <c r="I574" s="3">
        <v>11</v>
      </c>
      <c r="J574" s="3">
        <v>7</v>
      </c>
      <c r="K574" s="3">
        <v>4</v>
      </c>
      <c r="L574" s="3"/>
      <c r="M574" s="3"/>
      <c r="N574" s="3"/>
      <c r="O574" s="3"/>
      <c r="P574" s="3"/>
      <c r="Q574" s="3"/>
      <c r="R574" s="3"/>
      <c r="S574" s="3"/>
      <c r="U574" s="3">
        <v>7</v>
      </c>
      <c r="V574" s="3">
        <v>4</v>
      </c>
    </row>
    <row r="575" spans="1:22" ht="13.5" customHeight="1">
      <c r="A575" s="4" t="s">
        <v>40</v>
      </c>
      <c r="B575" s="2" t="s">
        <v>192</v>
      </c>
      <c r="C575" s="2"/>
      <c r="E575" s="3">
        <v>2013</v>
      </c>
      <c r="F575" s="3" t="s">
        <v>26</v>
      </c>
      <c r="G575" s="3">
        <v>960</v>
      </c>
      <c r="H575" s="3">
        <v>5</v>
      </c>
      <c r="I575" s="3">
        <v>169</v>
      </c>
      <c r="J575" s="3">
        <v>145</v>
      </c>
      <c r="K575" s="3">
        <v>24</v>
      </c>
      <c r="L575" s="3"/>
      <c r="M575" s="3"/>
      <c r="N575" s="3"/>
      <c r="O575" s="3"/>
      <c r="P575" s="3"/>
      <c r="Q575" s="3"/>
      <c r="R575" s="3"/>
      <c r="S575" s="3"/>
      <c r="U575" s="3">
        <v>145</v>
      </c>
      <c r="V575" s="3">
        <v>24</v>
      </c>
    </row>
    <row r="576" spans="1:22" ht="13.5" customHeight="1">
      <c r="A576" s="4" t="s">
        <v>40</v>
      </c>
      <c r="B576" s="2" t="s">
        <v>192</v>
      </c>
      <c r="C576" s="2"/>
      <c r="E576" s="3">
        <v>2014</v>
      </c>
      <c r="F576" s="3" t="s">
        <v>25</v>
      </c>
      <c r="G576" s="3">
        <v>46</v>
      </c>
      <c r="H576" s="3">
        <v>0</v>
      </c>
      <c r="I576" s="3">
        <v>7</v>
      </c>
      <c r="J576" s="3">
        <v>5</v>
      </c>
      <c r="K576" s="3">
        <v>2</v>
      </c>
      <c r="L576" s="3"/>
      <c r="M576" s="3"/>
      <c r="N576" s="3"/>
      <c r="O576" s="3"/>
      <c r="P576" s="3"/>
      <c r="Q576" s="3"/>
      <c r="R576" s="3"/>
      <c r="S576" s="3"/>
      <c r="U576" s="3">
        <v>5</v>
      </c>
      <c r="V576" s="3">
        <v>2</v>
      </c>
    </row>
    <row r="577" spans="1:22" ht="13.5" customHeight="1">
      <c r="A577" s="4" t="s">
        <v>40</v>
      </c>
      <c r="B577" s="2" t="s">
        <v>192</v>
      </c>
      <c r="C577" s="2"/>
      <c r="E577" s="3">
        <v>2014</v>
      </c>
      <c r="F577" s="3" t="s">
        <v>26</v>
      </c>
      <c r="G577" s="3">
        <v>773</v>
      </c>
      <c r="H577" s="3">
        <v>9</v>
      </c>
      <c r="I577" s="3">
        <v>143</v>
      </c>
      <c r="J577" s="3">
        <v>124</v>
      </c>
      <c r="K577" s="3">
        <v>19</v>
      </c>
      <c r="L577" s="3"/>
      <c r="M577" s="3"/>
      <c r="N577" s="3"/>
      <c r="O577" s="3"/>
      <c r="P577" s="3"/>
      <c r="Q577" s="3"/>
      <c r="R577" s="3"/>
      <c r="S577" s="3"/>
      <c r="U577" s="3">
        <v>124</v>
      </c>
      <c r="V577" s="3">
        <v>19</v>
      </c>
    </row>
    <row r="578" spans="1:22" ht="13.5" customHeight="1">
      <c r="A578" s="4" t="s">
        <v>40</v>
      </c>
      <c r="B578" s="2" t="s">
        <v>193</v>
      </c>
      <c r="C578" s="2"/>
      <c r="E578" s="3">
        <v>2012</v>
      </c>
      <c r="F578" s="3" t="s">
        <v>26</v>
      </c>
      <c r="G578" s="3">
        <v>141</v>
      </c>
      <c r="H578" s="3">
        <v>141</v>
      </c>
      <c r="I578" s="3"/>
      <c r="J578" s="3">
        <v>103</v>
      </c>
      <c r="K578" s="3">
        <v>38</v>
      </c>
      <c r="L578" s="3"/>
      <c r="M578" s="3"/>
      <c r="N578" s="3"/>
      <c r="O578" s="3"/>
      <c r="P578" s="3"/>
      <c r="Q578" s="3"/>
      <c r="R578" s="3"/>
      <c r="S578" s="3"/>
      <c r="U578" s="3">
        <v>103</v>
      </c>
      <c r="V578" s="3">
        <v>38</v>
      </c>
    </row>
    <row r="579" spans="1:22" ht="13.5" customHeight="1">
      <c r="A579" s="4" t="s">
        <v>40</v>
      </c>
      <c r="B579" s="2" t="s">
        <v>193</v>
      </c>
      <c r="C579" s="2"/>
      <c r="E579" s="3">
        <v>2013</v>
      </c>
      <c r="F579" s="3" t="s">
        <v>26</v>
      </c>
      <c r="G579" s="3">
        <v>71</v>
      </c>
      <c r="H579" s="3">
        <v>71</v>
      </c>
      <c r="I579" s="3"/>
      <c r="J579" s="3">
        <v>59</v>
      </c>
      <c r="K579" s="3">
        <v>12</v>
      </c>
      <c r="L579" s="3"/>
      <c r="M579" s="3"/>
      <c r="N579" s="3"/>
      <c r="O579" s="3"/>
      <c r="P579" s="3"/>
      <c r="Q579" s="3"/>
      <c r="R579" s="3"/>
      <c r="S579" s="3"/>
      <c r="U579" s="3">
        <v>59</v>
      </c>
      <c r="V579" s="3">
        <v>12</v>
      </c>
    </row>
    <row r="580" spans="1:22" ht="13.5" customHeight="1">
      <c r="A580" s="4" t="s">
        <v>40</v>
      </c>
      <c r="B580" s="2" t="s">
        <v>193</v>
      </c>
      <c r="C580" s="2"/>
      <c r="E580" s="3">
        <v>2014</v>
      </c>
      <c r="F580" s="3" t="s">
        <v>26</v>
      </c>
      <c r="G580" s="3">
        <v>67</v>
      </c>
      <c r="H580" s="3">
        <v>67</v>
      </c>
      <c r="I580" s="3"/>
      <c r="J580" s="3">
        <v>51</v>
      </c>
      <c r="K580" s="3">
        <v>16</v>
      </c>
      <c r="L580" s="3"/>
      <c r="M580" s="3"/>
      <c r="N580" s="3"/>
      <c r="O580" s="3"/>
      <c r="P580" s="3"/>
      <c r="Q580" s="3"/>
      <c r="R580" s="3"/>
      <c r="S580" s="3"/>
      <c r="U580" s="3">
        <v>51</v>
      </c>
      <c r="V580" s="3">
        <v>16</v>
      </c>
    </row>
    <row r="581" spans="1:22" ht="13.5" customHeight="1">
      <c r="A581" s="4" t="s">
        <v>40</v>
      </c>
      <c r="B581" s="2" t="s">
        <v>194</v>
      </c>
      <c r="C581" s="2"/>
      <c r="E581" s="3">
        <v>2012</v>
      </c>
      <c r="F581" s="3" t="s">
        <v>25</v>
      </c>
      <c r="G581" s="3">
        <v>232</v>
      </c>
      <c r="H581" s="3">
        <v>0</v>
      </c>
      <c r="I581" s="3">
        <v>232</v>
      </c>
      <c r="J581" s="3">
        <v>137</v>
      </c>
      <c r="K581" s="3">
        <v>95</v>
      </c>
      <c r="L581" s="3"/>
      <c r="M581" s="3"/>
      <c r="N581" s="3"/>
      <c r="O581" s="3"/>
      <c r="P581" s="3"/>
      <c r="Q581" s="3"/>
      <c r="R581" s="3"/>
      <c r="S581" s="3"/>
      <c r="U581" s="3">
        <v>137</v>
      </c>
      <c r="V581" s="3">
        <v>95</v>
      </c>
    </row>
    <row r="582" spans="1:22" ht="13.5" customHeight="1">
      <c r="A582" s="4" t="s">
        <v>40</v>
      </c>
      <c r="B582" s="2" t="s">
        <v>194</v>
      </c>
      <c r="C582" s="2"/>
      <c r="E582" s="3">
        <v>2012</v>
      </c>
      <c r="F582" s="3" t="s">
        <v>26</v>
      </c>
      <c r="G582" s="3">
        <v>174</v>
      </c>
      <c r="H582" s="3">
        <v>0</v>
      </c>
      <c r="I582" s="3">
        <v>174</v>
      </c>
      <c r="J582" s="3">
        <v>116</v>
      </c>
      <c r="K582" s="3">
        <v>58</v>
      </c>
      <c r="L582" s="3"/>
      <c r="M582" s="3"/>
      <c r="N582" s="3"/>
      <c r="O582" s="3"/>
      <c r="P582" s="3"/>
      <c r="Q582" s="3"/>
      <c r="R582" s="3"/>
      <c r="S582" s="3"/>
      <c r="U582" s="3">
        <v>116</v>
      </c>
      <c r="V582" s="3">
        <v>58</v>
      </c>
    </row>
    <row r="583" spans="1:22" ht="13.5" customHeight="1">
      <c r="A583" s="4" t="s">
        <v>40</v>
      </c>
      <c r="B583" s="2" t="s">
        <v>194</v>
      </c>
      <c r="C583" s="2"/>
      <c r="E583" s="3">
        <v>2013</v>
      </c>
      <c r="F583" s="3" t="s">
        <v>25</v>
      </c>
      <c r="G583" s="3">
        <v>223</v>
      </c>
      <c r="H583" s="3">
        <v>0</v>
      </c>
      <c r="I583" s="3">
        <v>223</v>
      </c>
      <c r="J583" s="3">
        <v>107</v>
      </c>
      <c r="K583" s="3">
        <v>116</v>
      </c>
      <c r="L583" s="3"/>
      <c r="M583" s="3"/>
      <c r="N583" s="3"/>
      <c r="O583" s="3"/>
      <c r="P583" s="3"/>
      <c r="Q583" s="3"/>
      <c r="R583" s="3"/>
      <c r="S583" s="3"/>
      <c r="U583" s="3">
        <v>107</v>
      </c>
      <c r="V583" s="3">
        <v>116</v>
      </c>
    </row>
    <row r="584" spans="1:22" ht="13.5" customHeight="1">
      <c r="A584" s="4" t="s">
        <v>40</v>
      </c>
      <c r="B584" s="2" t="s">
        <v>194</v>
      </c>
      <c r="C584" s="2"/>
      <c r="E584" s="3">
        <v>2013</v>
      </c>
      <c r="F584" s="3" t="s">
        <v>26</v>
      </c>
      <c r="G584" s="3">
        <v>209</v>
      </c>
      <c r="H584" s="3">
        <v>0</v>
      </c>
      <c r="I584" s="3">
        <v>209</v>
      </c>
      <c r="J584" s="3">
        <v>130</v>
      </c>
      <c r="K584" s="3">
        <v>79</v>
      </c>
      <c r="L584" s="3"/>
      <c r="M584" s="3"/>
      <c r="N584" s="3"/>
      <c r="O584" s="3"/>
      <c r="P584" s="3"/>
      <c r="Q584" s="3"/>
      <c r="R584" s="3"/>
      <c r="S584" s="3"/>
      <c r="U584" s="3">
        <v>130</v>
      </c>
      <c r="V584" s="3">
        <v>79</v>
      </c>
    </row>
    <row r="585" spans="1:22" ht="13.5" customHeight="1">
      <c r="A585" s="4" t="s">
        <v>40</v>
      </c>
      <c r="B585" s="2" t="s">
        <v>194</v>
      </c>
      <c r="C585" s="2"/>
      <c r="E585" s="3">
        <v>2014</v>
      </c>
      <c r="F585" s="3" t="s">
        <v>25</v>
      </c>
      <c r="G585" s="3">
        <v>94</v>
      </c>
      <c r="H585" s="3">
        <v>0</v>
      </c>
      <c r="I585" s="3">
        <v>94</v>
      </c>
      <c r="J585" s="3">
        <v>78</v>
      </c>
      <c r="K585" s="3">
        <v>16</v>
      </c>
      <c r="L585" s="3"/>
      <c r="M585" s="3"/>
      <c r="N585" s="3"/>
      <c r="O585" s="3"/>
      <c r="P585" s="3"/>
      <c r="Q585" s="3"/>
      <c r="R585" s="3"/>
      <c r="S585" s="3"/>
      <c r="U585" s="3">
        <v>78</v>
      </c>
      <c r="V585" s="3">
        <v>16</v>
      </c>
    </row>
    <row r="586" spans="1:22" ht="13.5" customHeight="1">
      <c r="A586" s="4" t="s">
        <v>40</v>
      </c>
      <c r="B586" s="2" t="s">
        <v>194</v>
      </c>
      <c r="C586" s="2"/>
      <c r="E586" s="3">
        <v>2014</v>
      </c>
      <c r="F586" s="3" t="s">
        <v>26</v>
      </c>
      <c r="G586" s="3">
        <v>253</v>
      </c>
      <c r="H586" s="3">
        <v>0</v>
      </c>
      <c r="I586" s="3">
        <v>253</v>
      </c>
      <c r="J586" s="3">
        <v>145</v>
      </c>
      <c r="K586" s="3">
        <v>108</v>
      </c>
      <c r="L586" s="3"/>
      <c r="M586" s="3"/>
      <c r="N586" s="3"/>
      <c r="O586" s="3"/>
      <c r="P586" s="3"/>
      <c r="Q586" s="3"/>
      <c r="R586" s="3"/>
      <c r="S586" s="3"/>
      <c r="U586" s="3">
        <v>145</v>
      </c>
      <c r="V586" s="3">
        <v>108</v>
      </c>
    </row>
    <row r="587" spans="1:22" ht="13.5" customHeight="1">
      <c r="A587" s="4" t="s">
        <v>40</v>
      </c>
      <c r="B587" s="2" t="s">
        <v>196</v>
      </c>
      <c r="C587" s="2"/>
      <c r="E587" s="3">
        <v>2012</v>
      </c>
      <c r="F587" s="9" t="s">
        <v>53</v>
      </c>
      <c r="G587" s="3">
        <v>467</v>
      </c>
      <c r="H587" s="3">
        <v>3</v>
      </c>
      <c r="I587" s="3"/>
      <c r="J587" s="3"/>
      <c r="K587" s="3"/>
      <c r="L587" s="3"/>
      <c r="M587" s="3"/>
      <c r="N587" s="3"/>
      <c r="O587" s="3"/>
      <c r="P587" s="3"/>
      <c r="Q587" s="3"/>
      <c r="R587" s="3"/>
      <c r="S587" s="3"/>
      <c r="U587" s="3"/>
      <c r="V587" s="3"/>
    </row>
    <row r="588" spans="1:22" ht="13.5" customHeight="1">
      <c r="A588" s="4" t="s">
        <v>40</v>
      </c>
      <c r="B588" s="2" t="s">
        <v>196</v>
      </c>
      <c r="C588" s="2"/>
      <c r="E588" s="18">
        <v>2013</v>
      </c>
      <c r="F588" s="11" t="s">
        <v>53</v>
      </c>
      <c r="G588" s="3">
        <v>383</v>
      </c>
      <c r="H588" s="3">
        <v>4</v>
      </c>
      <c r="I588" s="3"/>
      <c r="J588" s="3"/>
      <c r="K588" s="3"/>
      <c r="L588" s="3"/>
      <c r="M588" s="3"/>
      <c r="N588" s="3"/>
      <c r="O588" s="3"/>
      <c r="P588" s="3"/>
      <c r="Q588" s="3"/>
      <c r="R588" s="3"/>
      <c r="S588" s="3"/>
      <c r="U588" s="3"/>
      <c r="V588" s="3"/>
    </row>
    <row r="589" spans="1:22" ht="13.5" customHeight="1">
      <c r="A589" s="4" t="s">
        <v>40</v>
      </c>
      <c r="B589" s="2" t="s">
        <v>196</v>
      </c>
      <c r="C589" s="2"/>
      <c r="E589" s="3">
        <v>2014</v>
      </c>
      <c r="F589" s="3" t="s">
        <v>53</v>
      </c>
      <c r="G589" s="3">
        <v>267</v>
      </c>
      <c r="H589" s="3">
        <v>0</v>
      </c>
      <c r="I589" s="3"/>
      <c r="J589" s="3"/>
      <c r="K589" s="3"/>
      <c r="L589" s="3"/>
      <c r="M589" s="3"/>
      <c r="N589" s="3"/>
      <c r="O589" s="3"/>
      <c r="P589" s="3"/>
      <c r="Q589" s="3"/>
      <c r="R589" s="3"/>
      <c r="S589" s="3"/>
      <c r="U589" s="3"/>
      <c r="V589" s="3"/>
    </row>
    <row r="590" spans="1:22" ht="13.5" customHeight="1">
      <c r="A590" s="4" t="s">
        <v>40</v>
      </c>
      <c r="B590" s="2" t="s">
        <v>197</v>
      </c>
      <c r="C590" s="2"/>
      <c r="E590" s="3">
        <v>2012</v>
      </c>
      <c r="F590" s="3" t="s">
        <v>25</v>
      </c>
      <c r="G590" s="3">
        <v>2</v>
      </c>
      <c r="H590" s="3">
        <v>2</v>
      </c>
      <c r="I590" s="3">
        <v>0</v>
      </c>
      <c r="J590" s="3">
        <v>2</v>
      </c>
      <c r="K590" s="3">
        <v>0</v>
      </c>
      <c r="L590" s="3"/>
      <c r="M590" s="3"/>
      <c r="N590" s="3"/>
      <c r="O590" s="3"/>
      <c r="P590" s="3"/>
      <c r="Q590" s="3"/>
      <c r="R590" s="3"/>
      <c r="S590" s="3"/>
      <c r="U590" s="3">
        <v>2</v>
      </c>
      <c r="V590" s="3">
        <v>0</v>
      </c>
    </row>
    <row r="591" spans="1:22" ht="13.5" customHeight="1">
      <c r="A591" s="4" t="s">
        <v>40</v>
      </c>
      <c r="B591" s="2" t="s">
        <v>197</v>
      </c>
      <c r="C591" s="2"/>
      <c r="E591" s="3">
        <v>2012</v>
      </c>
      <c r="F591" s="3" t="s">
        <v>26</v>
      </c>
      <c r="G591" s="3">
        <v>122</v>
      </c>
      <c r="H591" s="3">
        <v>70</v>
      </c>
      <c r="I591" s="3">
        <v>52</v>
      </c>
      <c r="J591" s="3">
        <v>70</v>
      </c>
      <c r="K591" s="3">
        <v>52</v>
      </c>
      <c r="L591" s="3"/>
      <c r="M591" s="3"/>
      <c r="N591" s="3"/>
      <c r="O591" s="3"/>
      <c r="P591" s="3"/>
      <c r="Q591" s="3"/>
      <c r="R591" s="3"/>
      <c r="S591" s="3"/>
      <c r="U591" s="3">
        <v>70</v>
      </c>
      <c r="V591" s="3">
        <v>52</v>
      </c>
    </row>
    <row r="592" spans="1:22" ht="13.5" customHeight="1">
      <c r="A592" s="4" t="s">
        <v>40</v>
      </c>
      <c r="B592" s="2" t="s">
        <v>197</v>
      </c>
      <c r="C592" s="2"/>
      <c r="E592" s="3">
        <v>2013</v>
      </c>
      <c r="F592" s="3" t="s">
        <v>25</v>
      </c>
      <c r="G592" s="3">
        <v>2</v>
      </c>
      <c r="H592" s="3">
        <v>0</v>
      </c>
      <c r="I592" s="3">
        <v>2</v>
      </c>
      <c r="J592" s="3">
        <v>0</v>
      </c>
      <c r="K592" s="3">
        <v>2</v>
      </c>
      <c r="L592" s="3"/>
      <c r="M592" s="3"/>
      <c r="N592" s="3"/>
      <c r="O592" s="3"/>
      <c r="P592" s="3"/>
      <c r="Q592" s="3"/>
      <c r="R592" s="3"/>
      <c r="S592" s="3"/>
      <c r="U592" s="3">
        <v>0</v>
      </c>
      <c r="V592" s="3">
        <v>2</v>
      </c>
    </row>
    <row r="593" spans="1:22" ht="13.5" customHeight="1">
      <c r="A593" s="4" t="s">
        <v>40</v>
      </c>
      <c r="B593" s="2" t="s">
        <v>197</v>
      </c>
      <c r="C593" s="2"/>
      <c r="E593" s="3">
        <v>2013</v>
      </c>
      <c r="F593" s="3" t="s">
        <v>26</v>
      </c>
      <c r="G593" s="3">
        <v>105</v>
      </c>
      <c r="H593" s="3">
        <v>79</v>
      </c>
      <c r="I593" s="3">
        <v>26</v>
      </c>
      <c r="J593" s="3">
        <v>79</v>
      </c>
      <c r="K593" s="3">
        <v>26</v>
      </c>
      <c r="L593" s="3"/>
      <c r="M593" s="3"/>
      <c r="N593" s="3"/>
      <c r="O593" s="3"/>
      <c r="P593" s="3"/>
      <c r="Q593" s="3"/>
      <c r="R593" s="3"/>
      <c r="S593" s="3"/>
      <c r="U593" s="3">
        <v>79</v>
      </c>
      <c r="V593" s="3">
        <v>26</v>
      </c>
    </row>
    <row r="594" spans="1:22" ht="13.5" customHeight="1">
      <c r="A594" s="4" t="s">
        <v>40</v>
      </c>
      <c r="B594" s="2" t="s">
        <v>197</v>
      </c>
      <c r="C594" s="2"/>
      <c r="E594" s="3">
        <v>2014</v>
      </c>
      <c r="F594" s="3" t="s">
        <v>25</v>
      </c>
      <c r="G594" s="3">
        <v>1</v>
      </c>
      <c r="H594" s="3">
        <v>0</v>
      </c>
      <c r="I594" s="3">
        <v>1</v>
      </c>
      <c r="J594" s="3">
        <v>0</v>
      </c>
      <c r="K594" s="3">
        <v>1</v>
      </c>
      <c r="L594" s="3"/>
      <c r="M594" s="3"/>
      <c r="N594" s="3"/>
      <c r="O594" s="3"/>
      <c r="P594" s="3"/>
      <c r="Q594" s="3"/>
      <c r="R594" s="3"/>
      <c r="S594" s="3"/>
      <c r="U594" s="3">
        <v>0</v>
      </c>
      <c r="V594" s="3">
        <v>1</v>
      </c>
    </row>
    <row r="595" spans="1:22" ht="13.5" customHeight="1">
      <c r="A595" s="4" t="s">
        <v>40</v>
      </c>
      <c r="B595" s="2" t="s">
        <v>197</v>
      </c>
      <c r="C595" s="2"/>
      <c r="E595" s="3">
        <v>2014</v>
      </c>
      <c r="F595" s="3" t="s">
        <v>26</v>
      </c>
      <c r="G595" s="3">
        <v>95</v>
      </c>
      <c r="H595" s="3">
        <v>51</v>
      </c>
      <c r="I595" s="3">
        <v>44</v>
      </c>
      <c r="J595" s="3">
        <v>51</v>
      </c>
      <c r="K595" s="3">
        <v>44</v>
      </c>
      <c r="L595" s="3"/>
      <c r="M595" s="3"/>
      <c r="N595" s="3"/>
      <c r="O595" s="3"/>
      <c r="P595" s="3"/>
      <c r="Q595" s="3"/>
      <c r="R595" s="3"/>
      <c r="S595" s="3"/>
      <c r="U595" s="3">
        <v>51</v>
      </c>
      <c r="V595" s="3">
        <v>44</v>
      </c>
    </row>
    <row r="596" spans="1:22" ht="13.5" customHeight="1">
      <c r="A596" s="4" t="s">
        <v>40</v>
      </c>
      <c r="B596" s="2" t="s">
        <v>199</v>
      </c>
      <c r="C596" s="2"/>
      <c r="E596" s="3">
        <v>2012</v>
      </c>
      <c r="F596" s="3" t="s">
        <v>25</v>
      </c>
      <c r="G596" s="3">
        <v>9</v>
      </c>
      <c r="H596" s="3">
        <v>9</v>
      </c>
      <c r="I596" s="3"/>
      <c r="J596" s="3"/>
      <c r="K596" s="3"/>
      <c r="L596" s="3"/>
      <c r="M596" s="3"/>
      <c r="N596" s="3"/>
      <c r="O596" s="3"/>
      <c r="P596" s="3"/>
      <c r="Q596" s="3"/>
      <c r="R596" s="3"/>
      <c r="S596" s="3"/>
      <c r="U596" s="3"/>
      <c r="V596" s="3"/>
    </row>
    <row r="597" spans="1:22" ht="13.5" customHeight="1">
      <c r="A597" s="4" t="s">
        <v>40</v>
      </c>
      <c r="B597" s="2" t="s">
        <v>199</v>
      </c>
      <c r="C597" s="2"/>
      <c r="E597" s="3">
        <v>2012</v>
      </c>
      <c r="F597" s="3" t="s">
        <v>26</v>
      </c>
      <c r="G597" s="3">
        <v>142</v>
      </c>
      <c r="H597" s="3">
        <v>142</v>
      </c>
      <c r="I597" s="3"/>
      <c r="J597" s="3"/>
      <c r="K597" s="3"/>
      <c r="L597" s="3"/>
      <c r="M597" s="3"/>
      <c r="N597" s="3"/>
      <c r="O597" s="3"/>
      <c r="P597" s="3"/>
      <c r="Q597" s="3"/>
      <c r="R597" s="3"/>
      <c r="S597" s="3"/>
      <c r="U597" s="3"/>
      <c r="V597" s="3"/>
    </row>
    <row r="598" spans="1:22" ht="13.5" customHeight="1">
      <c r="A598" s="4" t="s">
        <v>40</v>
      </c>
      <c r="B598" s="2" t="s">
        <v>199</v>
      </c>
      <c r="C598" s="2"/>
      <c r="E598" s="3"/>
      <c r="F598" s="19"/>
      <c r="G598" s="3">
        <v>28</v>
      </c>
      <c r="H598" s="3">
        <v>28</v>
      </c>
      <c r="I598" s="3"/>
      <c r="J598" s="3"/>
      <c r="K598" s="3"/>
      <c r="L598" s="3"/>
      <c r="M598" s="3"/>
      <c r="N598" s="3"/>
      <c r="O598" s="3"/>
      <c r="P598" s="3"/>
      <c r="Q598" s="3"/>
      <c r="R598" s="3"/>
      <c r="S598" s="3"/>
      <c r="U598" s="3"/>
      <c r="V598" s="3"/>
    </row>
    <row r="599" spans="1:22" ht="13.5" customHeight="1">
      <c r="A599" s="4" t="s">
        <v>40</v>
      </c>
      <c r="B599" s="2" t="s">
        <v>199</v>
      </c>
      <c r="C599" s="2"/>
      <c r="E599" s="3">
        <v>2013</v>
      </c>
      <c r="F599" s="3" t="s">
        <v>25</v>
      </c>
      <c r="G599" s="3">
        <v>287</v>
      </c>
      <c r="H599" s="3">
        <v>287</v>
      </c>
      <c r="I599" s="3"/>
      <c r="J599" s="3"/>
      <c r="K599" s="3"/>
      <c r="L599" s="3"/>
      <c r="M599" s="3"/>
      <c r="N599" s="3"/>
      <c r="O599" s="3"/>
      <c r="P599" s="3"/>
      <c r="Q599" s="3"/>
      <c r="R599" s="3"/>
      <c r="S599" s="3"/>
      <c r="U599" s="3"/>
      <c r="V599" s="3"/>
    </row>
    <row r="600" spans="1:22" ht="13.5" customHeight="1">
      <c r="A600" s="4" t="s">
        <v>40</v>
      </c>
      <c r="B600" s="2" t="s">
        <v>199</v>
      </c>
      <c r="C600" s="2"/>
      <c r="E600" s="3">
        <v>2013</v>
      </c>
      <c r="F600" s="3" t="s">
        <v>26</v>
      </c>
      <c r="G600" s="3">
        <v>25</v>
      </c>
      <c r="H600" s="3">
        <v>25</v>
      </c>
      <c r="I600" s="3"/>
      <c r="J600" s="3"/>
      <c r="K600" s="3"/>
      <c r="L600" s="3"/>
      <c r="M600" s="3"/>
      <c r="N600" s="3"/>
      <c r="O600" s="3"/>
      <c r="P600" s="3"/>
      <c r="Q600" s="3"/>
      <c r="R600" s="3"/>
      <c r="S600" s="3"/>
      <c r="U600" s="3"/>
      <c r="V600" s="3"/>
    </row>
    <row r="601" spans="1:22" ht="13.5" customHeight="1">
      <c r="A601" s="4" t="s">
        <v>40</v>
      </c>
      <c r="B601" s="2" t="s">
        <v>199</v>
      </c>
      <c r="C601" s="2"/>
      <c r="E601" s="18"/>
      <c r="F601" s="18"/>
      <c r="G601" s="3">
        <v>176</v>
      </c>
      <c r="H601" s="3">
        <v>176</v>
      </c>
      <c r="I601" s="3"/>
      <c r="J601" s="3"/>
      <c r="K601" s="3"/>
      <c r="L601" s="3"/>
      <c r="M601" s="3"/>
      <c r="N601" s="3"/>
      <c r="O601" s="3"/>
      <c r="P601" s="3"/>
      <c r="Q601" s="3"/>
      <c r="R601" s="3"/>
      <c r="S601" s="3"/>
      <c r="U601" s="3"/>
      <c r="V601" s="3"/>
    </row>
    <row r="602" spans="1:22" ht="13.5" customHeight="1">
      <c r="A602" s="4" t="s">
        <v>40</v>
      </c>
      <c r="B602" s="2" t="s">
        <v>200</v>
      </c>
      <c r="C602" s="2"/>
      <c r="E602" s="3">
        <v>2012</v>
      </c>
      <c r="F602" s="3" t="s">
        <v>25</v>
      </c>
      <c r="G602" s="3">
        <v>81</v>
      </c>
      <c r="H602" s="3">
        <v>6</v>
      </c>
      <c r="I602" s="3">
        <v>71</v>
      </c>
      <c r="J602" s="3">
        <v>15</v>
      </c>
      <c r="K602" s="3">
        <v>10</v>
      </c>
      <c r="L602" s="3"/>
      <c r="M602" s="3"/>
      <c r="N602" s="3"/>
      <c r="O602" s="3"/>
      <c r="P602" s="3"/>
      <c r="Q602" s="3"/>
      <c r="R602" s="3"/>
      <c r="S602" s="3"/>
      <c r="U602" s="3">
        <v>15</v>
      </c>
      <c r="V602" s="3">
        <v>10</v>
      </c>
    </row>
    <row r="603" spans="1:22" ht="13.5" customHeight="1">
      <c r="A603" s="4" t="s">
        <v>40</v>
      </c>
      <c r="B603" s="2" t="s">
        <v>200</v>
      </c>
      <c r="C603" s="2"/>
      <c r="E603" s="3">
        <v>2012</v>
      </c>
      <c r="F603" s="3" t="s">
        <v>26</v>
      </c>
      <c r="G603" s="3">
        <v>638</v>
      </c>
      <c r="H603" s="3">
        <v>13</v>
      </c>
      <c r="I603" s="3">
        <v>582</v>
      </c>
      <c r="J603" s="3">
        <v>91</v>
      </c>
      <c r="K603" s="3">
        <v>8</v>
      </c>
      <c r="L603" s="3"/>
      <c r="M603" s="3"/>
      <c r="N603" s="3"/>
      <c r="O603" s="3"/>
      <c r="P603" s="3"/>
      <c r="Q603" s="3"/>
      <c r="R603" s="3"/>
      <c r="S603" s="3"/>
      <c r="U603" s="3">
        <v>91</v>
      </c>
      <c r="V603" s="3">
        <v>8</v>
      </c>
    </row>
    <row r="604" spans="1:22" ht="13.5" customHeight="1">
      <c r="A604" s="4" t="s">
        <v>40</v>
      </c>
      <c r="B604" s="2" t="s">
        <v>200</v>
      </c>
      <c r="C604" s="2"/>
      <c r="E604" s="3">
        <v>2013</v>
      </c>
      <c r="F604" s="3" t="s">
        <v>25</v>
      </c>
      <c r="G604" s="3">
        <v>56</v>
      </c>
      <c r="H604" s="3">
        <v>5</v>
      </c>
      <c r="I604" s="3">
        <v>50</v>
      </c>
      <c r="J604" s="3">
        <v>11</v>
      </c>
      <c r="K604" s="3">
        <v>6</v>
      </c>
      <c r="L604" s="3"/>
      <c r="M604" s="3"/>
      <c r="N604" s="3"/>
      <c r="O604" s="3"/>
      <c r="P604" s="3"/>
      <c r="Q604" s="3"/>
      <c r="R604" s="3"/>
      <c r="S604" s="3"/>
      <c r="U604" s="3">
        <v>11</v>
      </c>
      <c r="V604" s="3">
        <v>6</v>
      </c>
    </row>
    <row r="605" spans="1:22" ht="13.5" customHeight="1">
      <c r="A605" s="4" t="s">
        <v>40</v>
      </c>
      <c r="B605" s="2" t="s">
        <v>200</v>
      </c>
      <c r="C605" s="2"/>
      <c r="E605" s="3">
        <v>2013</v>
      </c>
      <c r="F605" s="3" t="s">
        <v>26</v>
      </c>
      <c r="G605" s="3">
        <v>558</v>
      </c>
      <c r="H605" s="3">
        <v>6</v>
      </c>
      <c r="I605" s="3">
        <v>509</v>
      </c>
      <c r="J605" s="3">
        <v>63</v>
      </c>
      <c r="K605" s="3">
        <v>8</v>
      </c>
      <c r="L605" s="3"/>
      <c r="M605" s="3"/>
      <c r="N605" s="3"/>
      <c r="O605" s="3"/>
      <c r="P605" s="3"/>
      <c r="Q605" s="3"/>
      <c r="R605" s="3"/>
      <c r="S605" s="3"/>
      <c r="U605" s="3">
        <v>63</v>
      </c>
      <c r="V605" s="3">
        <v>8</v>
      </c>
    </row>
    <row r="606" spans="1:22" ht="13.5" customHeight="1">
      <c r="A606" s="4" t="s">
        <v>40</v>
      </c>
      <c r="B606" s="2" t="s">
        <v>200</v>
      </c>
      <c r="C606" s="2"/>
      <c r="E606" s="3">
        <v>2014</v>
      </c>
      <c r="F606" s="3" t="s">
        <v>25</v>
      </c>
      <c r="G606" s="3">
        <v>57</v>
      </c>
      <c r="H606" s="3">
        <v>4</v>
      </c>
      <c r="I606" s="3">
        <v>50</v>
      </c>
      <c r="J606" s="3">
        <v>11</v>
      </c>
      <c r="K606" s="3">
        <v>1</v>
      </c>
      <c r="L606" s="3"/>
      <c r="M606" s="3"/>
      <c r="N606" s="3"/>
      <c r="O606" s="3"/>
      <c r="P606" s="3"/>
      <c r="Q606" s="3"/>
      <c r="R606" s="3"/>
      <c r="S606" s="3"/>
      <c r="U606" s="3">
        <v>11</v>
      </c>
      <c r="V606" s="3">
        <v>1</v>
      </c>
    </row>
    <row r="607" spans="1:22" ht="13.5" customHeight="1">
      <c r="A607" s="4" t="s">
        <v>40</v>
      </c>
      <c r="B607" s="2" t="s">
        <v>200</v>
      </c>
      <c r="C607" s="2"/>
      <c r="E607" s="3">
        <v>2014</v>
      </c>
      <c r="F607" s="3" t="s">
        <v>26</v>
      </c>
      <c r="G607" s="3">
        <v>472</v>
      </c>
      <c r="H607" s="3">
        <v>11</v>
      </c>
      <c r="I607" s="3">
        <v>422</v>
      </c>
      <c r="J607" s="3">
        <v>41</v>
      </c>
      <c r="K607" s="3">
        <v>10</v>
      </c>
      <c r="L607" s="3"/>
      <c r="M607" s="3"/>
      <c r="N607" s="3"/>
      <c r="O607" s="3"/>
      <c r="P607" s="3"/>
      <c r="Q607" s="3"/>
      <c r="R607" s="3"/>
      <c r="S607" s="3"/>
      <c r="U607" s="3">
        <v>41</v>
      </c>
      <c r="V607" s="3">
        <v>10</v>
      </c>
    </row>
    <row r="608" spans="1:22" ht="13.5" customHeight="1">
      <c r="A608" s="4" t="s">
        <v>40</v>
      </c>
      <c r="B608" s="2" t="s">
        <v>201</v>
      </c>
      <c r="C608" s="2"/>
      <c r="E608" s="3">
        <v>2012</v>
      </c>
      <c r="F608" s="3" t="s">
        <v>25</v>
      </c>
      <c r="G608" s="3">
        <v>24</v>
      </c>
      <c r="H608" s="3">
        <v>2</v>
      </c>
      <c r="I608" s="3">
        <v>22</v>
      </c>
      <c r="J608" s="3">
        <v>19</v>
      </c>
      <c r="K608" s="3">
        <v>3</v>
      </c>
      <c r="L608" s="3"/>
      <c r="M608" s="3"/>
      <c r="N608" s="3"/>
      <c r="O608" s="3"/>
      <c r="P608" s="3"/>
      <c r="Q608" s="3"/>
      <c r="R608" s="3"/>
      <c r="S608" s="3"/>
      <c r="U608" s="3">
        <v>19</v>
      </c>
      <c r="V608" s="3">
        <v>3</v>
      </c>
    </row>
    <row r="609" spans="1:22" ht="13.5" customHeight="1">
      <c r="A609" s="4" t="s">
        <v>40</v>
      </c>
      <c r="B609" s="2" t="s">
        <v>201</v>
      </c>
      <c r="C609" s="2"/>
      <c r="E609" s="3">
        <v>2012</v>
      </c>
      <c r="F609" s="3" t="s">
        <v>26</v>
      </c>
      <c r="G609" s="3">
        <v>93</v>
      </c>
      <c r="H609" s="3">
        <v>2</v>
      </c>
      <c r="I609" s="3">
        <v>91</v>
      </c>
      <c r="J609" s="3">
        <v>74</v>
      </c>
      <c r="K609" s="3">
        <v>17</v>
      </c>
      <c r="L609" s="3"/>
      <c r="M609" s="3"/>
      <c r="N609" s="3"/>
      <c r="O609" s="3"/>
      <c r="P609" s="3"/>
      <c r="Q609" s="3"/>
      <c r="R609" s="3"/>
      <c r="S609" s="3"/>
      <c r="U609" s="3">
        <v>74</v>
      </c>
      <c r="V609" s="3">
        <v>17</v>
      </c>
    </row>
    <row r="610" spans="1:22" ht="13.5" customHeight="1">
      <c r="A610" s="4" t="s">
        <v>40</v>
      </c>
      <c r="B610" s="2" t="s">
        <v>201</v>
      </c>
      <c r="C610" s="2"/>
      <c r="E610" s="3">
        <v>2013</v>
      </c>
      <c r="F610" s="3" t="s">
        <v>25</v>
      </c>
      <c r="G610" s="3">
        <v>22</v>
      </c>
      <c r="H610" s="3">
        <v>0</v>
      </c>
      <c r="I610" s="3">
        <v>22</v>
      </c>
      <c r="J610" s="3">
        <v>18</v>
      </c>
      <c r="K610" s="3">
        <v>4</v>
      </c>
      <c r="L610" s="3"/>
      <c r="M610" s="3"/>
      <c r="N610" s="3"/>
      <c r="O610" s="3"/>
      <c r="P610" s="3"/>
      <c r="Q610" s="3"/>
      <c r="R610" s="3"/>
      <c r="S610" s="3"/>
      <c r="U610" s="3">
        <v>18</v>
      </c>
      <c r="V610" s="3">
        <v>4</v>
      </c>
    </row>
    <row r="611" spans="1:22" ht="13.5" customHeight="1">
      <c r="A611" s="4" t="s">
        <v>40</v>
      </c>
      <c r="B611" s="2" t="s">
        <v>201</v>
      </c>
      <c r="C611" s="2"/>
      <c r="E611" s="3">
        <v>2013</v>
      </c>
      <c r="F611" s="3" t="s">
        <v>26</v>
      </c>
      <c r="G611" s="3">
        <v>67</v>
      </c>
      <c r="H611" s="3">
        <v>2</v>
      </c>
      <c r="I611" s="3">
        <v>65</v>
      </c>
      <c r="J611" s="3">
        <v>51</v>
      </c>
      <c r="K611" s="3">
        <v>14</v>
      </c>
      <c r="L611" s="3"/>
      <c r="M611" s="3"/>
      <c r="N611" s="3"/>
      <c r="O611" s="3"/>
      <c r="P611" s="3"/>
      <c r="Q611" s="3"/>
      <c r="R611" s="3"/>
      <c r="S611" s="3"/>
      <c r="U611" s="3">
        <v>51</v>
      </c>
      <c r="V611" s="3">
        <v>14</v>
      </c>
    </row>
    <row r="612" spans="1:22" ht="13.5" customHeight="1">
      <c r="A612" s="4" t="s">
        <v>40</v>
      </c>
      <c r="B612" s="2" t="s">
        <v>201</v>
      </c>
      <c r="C612" s="2"/>
      <c r="E612" s="3">
        <v>2014</v>
      </c>
      <c r="F612" s="3" t="s">
        <v>25</v>
      </c>
      <c r="G612" s="3">
        <v>6</v>
      </c>
      <c r="H612" s="3">
        <v>0</v>
      </c>
      <c r="I612" s="3">
        <v>6</v>
      </c>
      <c r="J612" s="3">
        <v>5</v>
      </c>
      <c r="K612" s="3">
        <v>1</v>
      </c>
      <c r="L612" s="3"/>
      <c r="M612" s="3"/>
      <c r="N612" s="3"/>
      <c r="O612" s="3"/>
      <c r="P612" s="3"/>
      <c r="Q612" s="3"/>
      <c r="R612" s="3"/>
      <c r="S612" s="3"/>
      <c r="U612" s="3">
        <v>5</v>
      </c>
      <c r="V612" s="3">
        <v>1</v>
      </c>
    </row>
    <row r="613" spans="1:22" ht="13.5" customHeight="1">
      <c r="A613" s="4" t="s">
        <v>40</v>
      </c>
      <c r="B613" s="2" t="s">
        <v>201</v>
      </c>
      <c r="C613" s="2"/>
      <c r="E613" s="3">
        <v>2014</v>
      </c>
      <c r="F613" s="3" t="s">
        <v>26</v>
      </c>
      <c r="G613" s="3">
        <v>98</v>
      </c>
      <c r="H613" s="3">
        <v>2</v>
      </c>
      <c r="I613" s="3">
        <v>96</v>
      </c>
      <c r="J613" s="3">
        <v>81</v>
      </c>
      <c r="K613" s="3">
        <v>15</v>
      </c>
      <c r="L613" s="3"/>
      <c r="M613" s="3"/>
      <c r="N613" s="3"/>
      <c r="O613" s="3"/>
      <c r="P613" s="3"/>
      <c r="Q613" s="3"/>
      <c r="R613" s="3"/>
      <c r="S613" s="3"/>
      <c r="U613" s="3">
        <v>81</v>
      </c>
      <c r="V613" s="3">
        <v>15</v>
      </c>
    </row>
    <row r="614" spans="1:22" ht="13.5" customHeight="1">
      <c r="A614" s="4" t="s">
        <v>40</v>
      </c>
      <c r="B614" s="2" t="s">
        <v>203</v>
      </c>
      <c r="C614" s="2"/>
      <c r="E614" s="3">
        <v>2012</v>
      </c>
      <c r="F614" s="3" t="s">
        <v>25</v>
      </c>
      <c r="G614" s="3">
        <v>23</v>
      </c>
      <c r="H614" s="3">
        <v>0</v>
      </c>
      <c r="I614" s="3">
        <v>23</v>
      </c>
      <c r="J614" s="3" t="s">
        <v>204</v>
      </c>
      <c r="K614" s="3">
        <v>20</v>
      </c>
      <c r="L614" s="3"/>
      <c r="M614" s="3"/>
      <c r="N614" s="3"/>
      <c r="O614" s="3"/>
      <c r="P614" s="3"/>
      <c r="Q614" s="3"/>
      <c r="R614" s="3"/>
      <c r="S614" s="3"/>
      <c r="U614" s="3" t="s">
        <v>204</v>
      </c>
      <c r="V614" s="3">
        <v>20</v>
      </c>
    </row>
    <row r="615" spans="1:22" ht="13.5" customHeight="1">
      <c r="A615" s="4" t="s">
        <v>40</v>
      </c>
      <c r="B615" s="2" t="s">
        <v>203</v>
      </c>
      <c r="C615" s="2"/>
      <c r="E615" s="3">
        <v>2012</v>
      </c>
      <c r="F615" s="3" t="s">
        <v>26</v>
      </c>
      <c r="G615" s="3">
        <v>107</v>
      </c>
      <c r="H615" s="3">
        <v>20</v>
      </c>
      <c r="I615" s="3">
        <v>87</v>
      </c>
      <c r="J615" s="3">
        <v>47</v>
      </c>
      <c r="K615" s="3">
        <v>40</v>
      </c>
      <c r="L615" s="3"/>
      <c r="M615" s="3"/>
      <c r="N615" s="3"/>
      <c r="O615" s="3"/>
      <c r="P615" s="3"/>
      <c r="Q615" s="3"/>
      <c r="R615" s="3"/>
      <c r="S615" s="3"/>
      <c r="U615" s="3">
        <v>47</v>
      </c>
      <c r="V615" s="3">
        <v>40</v>
      </c>
    </row>
    <row r="616" spans="1:22" ht="13.5" customHeight="1">
      <c r="A616" s="4" t="s">
        <v>40</v>
      </c>
      <c r="B616" s="2" t="s">
        <v>203</v>
      </c>
      <c r="C616" s="2"/>
      <c r="E616" s="3">
        <v>2013</v>
      </c>
      <c r="F616" s="3" t="s">
        <v>25</v>
      </c>
      <c r="G616" s="3">
        <v>22</v>
      </c>
      <c r="H616" s="3">
        <v>0</v>
      </c>
      <c r="I616" s="3">
        <v>22</v>
      </c>
      <c r="J616" s="3" t="s">
        <v>204</v>
      </c>
      <c r="K616" s="3">
        <v>13</v>
      </c>
      <c r="L616" s="3"/>
      <c r="M616" s="3"/>
      <c r="N616" s="3"/>
      <c r="O616" s="3"/>
      <c r="P616" s="3"/>
      <c r="Q616" s="3"/>
      <c r="R616" s="3"/>
      <c r="S616" s="3"/>
      <c r="U616" s="3" t="s">
        <v>204</v>
      </c>
      <c r="V616" s="3">
        <v>13</v>
      </c>
    </row>
    <row r="617" spans="1:22" ht="13.5" customHeight="1">
      <c r="A617" s="4" t="s">
        <v>40</v>
      </c>
      <c r="B617" s="2" t="s">
        <v>203</v>
      </c>
      <c r="C617" s="2"/>
      <c r="E617" s="3">
        <v>2013</v>
      </c>
      <c r="F617" s="3" t="s">
        <v>26</v>
      </c>
      <c r="G617" s="3">
        <v>107</v>
      </c>
      <c r="H617" s="3">
        <v>28</v>
      </c>
      <c r="I617" s="3">
        <v>79</v>
      </c>
      <c r="J617" s="3">
        <v>54</v>
      </c>
      <c r="K617" s="3">
        <v>25</v>
      </c>
      <c r="L617" s="3"/>
      <c r="M617" s="3"/>
      <c r="N617" s="3"/>
      <c r="O617" s="3"/>
      <c r="P617" s="3"/>
      <c r="Q617" s="3"/>
      <c r="R617" s="3"/>
      <c r="S617" s="3"/>
      <c r="U617" s="3">
        <v>54</v>
      </c>
      <c r="V617" s="3">
        <v>25</v>
      </c>
    </row>
    <row r="618" spans="1:22" ht="13.5" customHeight="1">
      <c r="A618" s="4" t="s">
        <v>40</v>
      </c>
      <c r="B618" s="2" t="s">
        <v>203</v>
      </c>
      <c r="C618" s="2"/>
      <c r="E618" s="3">
        <v>2014</v>
      </c>
      <c r="F618" s="3" t="s">
        <v>25</v>
      </c>
      <c r="G618" s="3">
        <v>34</v>
      </c>
      <c r="H618" s="3">
        <v>0</v>
      </c>
      <c r="I618" s="3">
        <v>34</v>
      </c>
      <c r="J618" s="3" t="s">
        <v>204</v>
      </c>
      <c r="K618" s="3">
        <v>29</v>
      </c>
      <c r="L618" s="3"/>
      <c r="M618" s="3"/>
      <c r="N618" s="3"/>
      <c r="O618" s="3"/>
      <c r="P618" s="3"/>
      <c r="Q618" s="3"/>
      <c r="R618" s="3"/>
      <c r="S618" s="3"/>
      <c r="U618" s="3" t="s">
        <v>204</v>
      </c>
      <c r="V618" s="3">
        <v>29</v>
      </c>
    </row>
    <row r="619" spans="1:22" ht="13.5" customHeight="1">
      <c r="A619" s="4" t="s">
        <v>40</v>
      </c>
      <c r="B619" s="2" t="s">
        <v>203</v>
      </c>
      <c r="C619" s="2"/>
      <c r="E619" s="3">
        <v>2014</v>
      </c>
      <c r="F619" s="3" t="s">
        <v>26</v>
      </c>
      <c r="G619" s="3">
        <v>94</v>
      </c>
      <c r="H619" s="3">
        <v>33</v>
      </c>
      <c r="I619" s="3">
        <v>61</v>
      </c>
      <c r="J619" s="3">
        <v>40</v>
      </c>
      <c r="K619" s="3">
        <v>21</v>
      </c>
      <c r="L619" s="3"/>
      <c r="M619" s="3"/>
      <c r="N619" s="3"/>
      <c r="O619" s="3"/>
      <c r="P619" s="3"/>
      <c r="Q619" s="3"/>
      <c r="R619" s="3"/>
      <c r="S619" s="3"/>
      <c r="U619" s="3">
        <v>40</v>
      </c>
      <c r="V619" s="3">
        <v>21</v>
      </c>
    </row>
    <row r="620" spans="1:22" ht="13.5" customHeight="1">
      <c r="A620" s="4" t="s">
        <v>40</v>
      </c>
      <c r="B620" s="2" t="s">
        <v>205</v>
      </c>
      <c r="C620" s="2"/>
      <c r="E620" s="3">
        <v>2012</v>
      </c>
      <c r="F620" s="3" t="s">
        <v>26</v>
      </c>
      <c r="G620" s="3">
        <v>724</v>
      </c>
      <c r="H620" s="3"/>
      <c r="I620" s="3">
        <v>97</v>
      </c>
      <c r="J620" s="3"/>
      <c r="K620" s="3"/>
      <c r="L620" s="3"/>
      <c r="M620" s="3"/>
      <c r="N620" s="3"/>
      <c r="O620" s="3"/>
      <c r="P620" s="3"/>
      <c r="Q620" s="3"/>
      <c r="R620" s="3"/>
      <c r="S620" s="3"/>
      <c r="U620" s="3"/>
      <c r="V620" s="3"/>
    </row>
    <row r="621" spans="1:22" ht="13.5" customHeight="1">
      <c r="A621" s="4" t="s">
        <v>40</v>
      </c>
      <c r="B621" s="2" t="s">
        <v>205</v>
      </c>
      <c r="C621" s="2"/>
      <c r="E621" s="3">
        <v>2013</v>
      </c>
      <c r="F621" s="3" t="s">
        <v>26</v>
      </c>
      <c r="G621" s="3">
        <v>590</v>
      </c>
      <c r="H621" s="3"/>
      <c r="I621" s="3">
        <v>93</v>
      </c>
      <c r="J621" s="3"/>
      <c r="K621" s="3"/>
      <c r="L621" s="3"/>
      <c r="M621" s="3"/>
      <c r="N621" s="3"/>
      <c r="O621" s="3"/>
      <c r="P621" s="3"/>
      <c r="Q621" s="3"/>
      <c r="R621" s="3"/>
      <c r="S621" s="3"/>
      <c r="U621" s="3"/>
      <c r="V621" s="3"/>
    </row>
    <row r="622" spans="1:22" ht="13.5" customHeight="1">
      <c r="A622" s="4" t="s">
        <v>40</v>
      </c>
      <c r="B622" s="2" t="s">
        <v>205</v>
      </c>
      <c r="C622" s="2"/>
      <c r="E622" s="3">
        <v>2014</v>
      </c>
      <c r="F622" s="3" t="s">
        <v>26</v>
      </c>
      <c r="G622" s="3">
        <v>479</v>
      </c>
      <c r="H622" s="3"/>
      <c r="I622" s="3">
        <v>102</v>
      </c>
      <c r="J622" s="3"/>
      <c r="K622" s="3"/>
      <c r="L622" s="3"/>
      <c r="M622" s="3"/>
      <c r="N622" s="3"/>
      <c r="O622" s="3"/>
      <c r="P622" s="3"/>
      <c r="Q622" s="3"/>
      <c r="R622" s="3"/>
      <c r="S622" s="3"/>
      <c r="U622" s="3"/>
      <c r="V622" s="3"/>
    </row>
    <row r="623" spans="1:22" ht="13.5" customHeight="1">
      <c r="A623" s="4" t="s">
        <v>40</v>
      </c>
      <c r="B623" s="2" t="s">
        <v>206</v>
      </c>
      <c r="C623" s="2"/>
      <c r="E623" s="3">
        <v>2012</v>
      </c>
      <c r="F623" s="3" t="s">
        <v>25</v>
      </c>
      <c r="G623" s="3">
        <v>10</v>
      </c>
      <c r="H623" s="3">
        <v>0</v>
      </c>
      <c r="I623" s="3">
        <v>10</v>
      </c>
      <c r="J623" s="3">
        <v>5</v>
      </c>
      <c r="K623" s="3">
        <v>5</v>
      </c>
      <c r="L623" s="3"/>
      <c r="M623" s="3"/>
      <c r="N623" s="3"/>
      <c r="O623" s="3"/>
      <c r="P623" s="3"/>
      <c r="Q623" s="3"/>
      <c r="R623" s="3"/>
      <c r="S623" s="3"/>
      <c r="U623" s="3">
        <v>5</v>
      </c>
      <c r="V623" s="3">
        <v>5</v>
      </c>
    </row>
    <row r="624" spans="1:22" ht="13.5" customHeight="1">
      <c r="A624" s="4" t="s">
        <v>40</v>
      </c>
      <c r="B624" s="2" t="s">
        <v>206</v>
      </c>
      <c r="C624" s="2"/>
      <c r="E624" s="3">
        <v>2013</v>
      </c>
      <c r="F624" s="3" t="s">
        <v>25</v>
      </c>
      <c r="G624" s="3">
        <v>22</v>
      </c>
      <c r="H624" s="3">
        <v>0</v>
      </c>
      <c r="I624" s="3">
        <v>22</v>
      </c>
      <c r="J624" s="3">
        <v>7</v>
      </c>
      <c r="K624" s="3">
        <v>15</v>
      </c>
      <c r="L624" s="3"/>
      <c r="M624" s="3"/>
      <c r="N624" s="3"/>
      <c r="O624" s="3"/>
      <c r="P624" s="3"/>
      <c r="Q624" s="3"/>
      <c r="R624" s="3"/>
      <c r="S624" s="3"/>
      <c r="U624" s="3">
        <v>7</v>
      </c>
      <c r="V624" s="3">
        <v>15</v>
      </c>
    </row>
    <row r="625" spans="1:22" ht="13.5" customHeight="1">
      <c r="A625" s="4" t="s">
        <v>40</v>
      </c>
      <c r="B625" s="2" t="s">
        <v>206</v>
      </c>
      <c r="C625" s="2"/>
      <c r="E625" s="3">
        <v>2014</v>
      </c>
      <c r="F625" s="3" t="s">
        <v>25</v>
      </c>
      <c r="G625" s="3">
        <v>12</v>
      </c>
      <c r="H625" s="3">
        <v>0</v>
      </c>
      <c r="I625" s="3">
        <v>12</v>
      </c>
      <c r="J625" s="3">
        <v>6</v>
      </c>
      <c r="K625" s="3">
        <v>6</v>
      </c>
      <c r="L625" s="3"/>
      <c r="M625" s="3"/>
      <c r="N625" s="3"/>
      <c r="O625" s="3"/>
      <c r="P625" s="3"/>
      <c r="Q625" s="3"/>
      <c r="R625" s="3"/>
      <c r="S625" s="3"/>
      <c r="U625" s="3">
        <v>6</v>
      </c>
      <c r="V625" s="3">
        <v>6</v>
      </c>
    </row>
    <row r="626" spans="1:22" ht="13.5" customHeight="1">
      <c r="A626" s="4" t="s">
        <v>40</v>
      </c>
      <c r="B626" s="2" t="s">
        <v>207</v>
      </c>
      <c r="C626" s="2"/>
      <c r="E626" s="3">
        <v>2012</v>
      </c>
      <c r="F626" s="9" t="s">
        <v>53</v>
      </c>
      <c r="G626" s="3">
        <v>62</v>
      </c>
      <c r="H626" s="3"/>
      <c r="I626" s="3"/>
      <c r="J626" s="3">
        <v>52</v>
      </c>
      <c r="K626" s="3">
        <v>10</v>
      </c>
      <c r="L626" s="3"/>
      <c r="M626" s="3"/>
      <c r="N626" s="3"/>
      <c r="O626" s="3"/>
      <c r="P626" s="3"/>
      <c r="Q626" s="3"/>
      <c r="R626" s="3"/>
      <c r="S626" s="3"/>
      <c r="U626" s="3">
        <v>52</v>
      </c>
      <c r="V626" s="3">
        <v>10</v>
      </c>
    </row>
    <row r="627" spans="1:22" ht="13.5" customHeight="1">
      <c r="A627" s="4" t="s">
        <v>40</v>
      </c>
      <c r="B627" s="2" t="s">
        <v>207</v>
      </c>
      <c r="C627" s="2"/>
      <c r="E627" s="13">
        <v>2013</v>
      </c>
      <c r="F627" s="11" t="s">
        <v>53</v>
      </c>
      <c r="G627" s="3">
        <v>84</v>
      </c>
      <c r="H627" s="3"/>
      <c r="I627" s="3"/>
      <c r="J627" s="3">
        <v>40</v>
      </c>
      <c r="K627" s="3">
        <v>5</v>
      </c>
      <c r="L627" s="3"/>
      <c r="M627" s="3"/>
      <c r="N627" s="3"/>
      <c r="O627" s="3"/>
      <c r="P627" s="3"/>
      <c r="Q627" s="3"/>
      <c r="R627" s="3"/>
      <c r="S627" s="3"/>
      <c r="U627" s="3">
        <v>40</v>
      </c>
      <c r="V627" s="3">
        <v>5</v>
      </c>
    </row>
    <row r="628" spans="1:22" ht="13.5" customHeight="1">
      <c r="A628" s="4" t="s">
        <v>40</v>
      </c>
      <c r="B628" s="2" t="s">
        <v>207</v>
      </c>
      <c r="C628" s="2"/>
      <c r="E628" s="3">
        <v>2014</v>
      </c>
      <c r="F628" s="3" t="s">
        <v>53</v>
      </c>
      <c r="G628" s="3">
        <v>66</v>
      </c>
      <c r="H628" s="3"/>
      <c r="I628" s="3"/>
      <c r="J628" s="3">
        <v>59</v>
      </c>
      <c r="K628" s="3">
        <v>6</v>
      </c>
      <c r="L628" s="3"/>
      <c r="M628" s="3"/>
      <c r="N628" s="3"/>
      <c r="O628" s="3"/>
      <c r="P628" s="3"/>
      <c r="Q628" s="3"/>
      <c r="R628" s="3"/>
      <c r="S628" s="3"/>
      <c r="U628" s="3">
        <v>59</v>
      </c>
      <c r="V628" s="3">
        <v>6</v>
      </c>
    </row>
    <row r="629" spans="1:22" ht="13.5" customHeight="1">
      <c r="A629" s="4" t="s">
        <v>40</v>
      </c>
      <c r="B629" s="2" t="s">
        <v>208</v>
      </c>
      <c r="C629" s="2"/>
      <c r="E629" s="3">
        <v>2012</v>
      </c>
      <c r="F629" s="3" t="s">
        <v>53</v>
      </c>
      <c r="G629" s="3">
        <v>430</v>
      </c>
      <c r="H629" s="3"/>
      <c r="I629" s="3"/>
      <c r="J629" s="3"/>
      <c r="K629" s="3"/>
      <c r="L629" s="3"/>
      <c r="M629" s="3"/>
      <c r="N629" s="3"/>
      <c r="O629" s="3"/>
      <c r="P629" s="3"/>
      <c r="Q629" s="3"/>
      <c r="R629" s="3"/>
      <c r="S629" s="3"/>
      <c r="U629" s="3"/>
      <c r="V629" s="3"/>
    </row>
    <row r="630" spans="1:22" ht="13.5" customHeight="1">
      <c r="A630" s="4" t="s">
        <v>40</v>
      </c>
      <c r="B630" s="2" t="s">
        <v>208</v>
      </c>
      <c r="C630" s="2"/>
      <c r="E630" s="3">
        <v>2013</v>
      </c>
      <c r="F630" s="3" t="s">
        <v>53</v>
      </c>
      <c r="G630" s="3">
        <v>744</v>
      </c>
      <c r="H630" s="3"/>
      <c r="I630" s="3"/>
      <c r="J630" s="3"/>
      <c r="K630" s="3"/>
      <c r="L630" s="3"/>
      <c r="M630" s="3"/>
      <c r="N630" s="3"/>
      <c r="O630" s="3"/>
      <c r="P630" s="3"/>
      <c r="Q630" s="3"/>
      <c r="R630" s="3"/>
      <c r="S630" s="3"/>
      <c r="U630" s="3"/>
      <c r="V630" s="3"/>
    </row>
    <row r="631" spans="1:22" ht="13.5" customHeight="1">
      <c r="A631" s="4" t="s">
        <v>40</v>
      </c>
      <c r="B631" s="2" t="s">
        <v>208</v>
      </c>
      <c r="C631" s="2"/>
      <c r="E631" s="3">
        <v>2014</v>
      </c>
      <c r="F631" s="3" t="s">
        <v>53</v>
      </c>
      <c r="G631" s="3">
        <v>798</v>
      </c>
      <c r="H631" s="3"/>
      <c r="I631" s="3"/>
      <c r="J631" s="3"/>
      <c r="K631" s="3"/>
      <c r="L631" s="3"/>
      <c r="M631" s="3"/>
      <c r="N631" s="3"/>
      <c r="O631" s="3"/>
      <c r="P631" s="3"/>
      <c r="Q631" s="3"/>
      <c r="R631" s="3"/>
      <c r="S631" s="3"/>
      <c r="U631" s="3"/>
      <c r="V631" s="3"/>
    </row>
    <row r="632" spans="1:22" ht="13.5" customHeight="1">
      <c r="A632" s="4" t="s">
        <v>40</v>
      </c>
      <c r="B632" s="2" t="s">
        <v>210</v>
      </c>
      <c r="C632" s="2" t="s">
        <v>34</v>
      </c>
      <c r="E632" s="3">
        <v>2012</v>
      </c>
      <c r="F632" s="3" t="s">
        <v>25</v>
      </c>
      <c r="G632" s="3">
        <v>2</v>
      </c>
      <c r="H632" s="3">
        <v>0</v>
      </c>
      <c r="I632" s="3">
        <v>2</v>
      </c>
      <c r="J632" s="3"/>
      <c r="K632" s="3"/>
      <c r="L632" s="3"/>
      <c r="M632" s="3"/>
      <c r="N632" s="3"/>
      <c r="O632" s="3"/>
      <c r="P632" s="3"/>
      <c r="Q632" s="3"/>
      <c r="R632" s="3"/>
      <c r="S632" s="3"/>
      <c r="U632" s="3"/>
      <c r="V632" s="3"/>
    </row>
    <row r="633" spans="1:22" ht="13.5" customHeight="1">
      <c r="A633" s="4" t="s">
        <v>40</v>
      </c>
      <c r="B633" s="2" t="s">
        <v>210</v>
      </c>
      <c r="C633" s="2" t="s">
        <v>34</v>
      </c>
      <c r="E633" s="3">
        <v>2012</v>
      </c>
      <c r="F633" s="3" t="s">
        <v>26</v>
      </c>
      <c r="G633" s="3">
        <v>19</v>
      </c>
      <c r="H633" s="3">
        <v>4</v>
      </c>
      <c r="I633" s="3">
        <v>15</v>
      </c>
      <c r="J633" s="3"/>
      <c r="K633" s="3"/>
      <c r="L633" s="3"/>
      <c r="M633" s="3"/>
      <c r="N633" s="3"/>
      <c r="O633" s="3"/>
      <c r="P633" s="3"/>
      <c r="Q633" s="3"/>
      <c r="R633" s="3"/>
      <c r="S633" s="3"/>
      <c r="U633" s="3"/>
      <c r="V633" s="3"/>
    </row>
    <row r="634" spans="1:22" ht="13.5" customHeight="1">
      <c r="A634" s="4" t="s">
        <v>40</v>
      </c>
      <c r="B634" s="2" t="s">
        <v>210</v>
      </c>
      <c r="C634" s="2" t="s">
        <v>34</v>
      </c>
      <c r="E634" s="3">
        <v>2013</v>
      </c>
      <c r="F634" s="3" t="s">
        <v>25</v>
      </c>
      <c r="G634" s="3">
        <v>2</v>
      </c>
      <c r="H634" s="3">
        <v>1</v>
      </c>
      <c r="I634" s="3">
        <v>1</v>
      </c>
      <c r="J634" s="3"/>
      <c r="K634" s="3"/>
      <c r="L634" s="3"/>
      <c r="M634" s="3"/>
      <c r="N634" s="3"/>
      <c r="O634" s="3"/>
      <c r="P634" s="3"/>
      <c r="Q634" s="3"/>
      <c r="R634" s="3"/>
      <c r="S634" s="3"/>
      <c r="U634" s="3"/>
      <c r="V634" s="3"/>
    </row>
    <row r="635" spans="1:22" ht="13.5" customHeight="1">
      <c r="A635" s="4" t="s">
        <v>40</v>
      </c>
      <c r="B635" s="2" t="s">
        <v>210</v>
      </c>
      <c r="C635" s="2" t="s">
        <v>34</v>
      </c>
      <c r="E635" s="3">
        <v>2013</v>
      </c>
      <c r="F635" s="3" t="s">
        <v>26</v>
      </c>
      <c r="G635" s="3">
        <v>13</v>
      </c>
      <c r="H635" s="3">
        <v>5</v>
      </c>
      <c r="I635" s="3">
        <v>8</v>
      </c>
      <c r="J635" s="3"/>
      <c r="K635" s="3"/>
      <c r="L635" s="3"/>
      <c r="M635" s="3"/>
      <c r="N635" s="3"/>
      <c r="O635" s="3"/>
      <c r="P635" s="3"/>
      <c r="Q635" s="3"/>
      <c r="R635" s="3"/>
      <c r="S635" s="3"/>
      <c r="U635" s="3"/>
      <c r="V635" s="3"/>
    </row>
    <row r="636" spans="1:22" ht="13.5" customHeight="1">
      <c r="A636" s="4" t="s">
        <v>40</v>
      </c>
      <c r="B636" s="2" t="s">
        <v>210</v>
      </c>
      <c r="C636" s="2" t="s">
        <v>34</v>
      </c>
      <c r="E636" s="3">
        <v>2014</v>
      </c>
      <c r="F636" s="3" t="s">
        <v>25</v>
      </c>
      <c r="G636" s="3">
        <v>3</v>
      </c>
      <c r="H636" s="3">
        <v>0</v>
      </c>
      <c r="I636" s="3">
        <v>3</v>
      </c>
      <c r="J636" s="3"/>
      <c r="K636" s="3"/>
      <c r="L636" s="3"/>
      <c r="M636" s="3"/>
      <c r="N636" s="3"/>
      <c r="O636" s="3"/>
      <c r="P636" s="3"/>
      <c r="Q636" s="3"/>
      <c r="R636" s="3"/>
      <c r="S636" s="3"/>
      <c r="U636" s="3"/>
      <c r="V636" s="3"/>
    </row>
    <row r="637" spans="1:22" ht="13.5" customHeight="1">
      <c r="A637" s="4" t="s">
        <v>40</v>
      </c>
      <c r="B637" s="2" t="s">
        <v>210</v>
      </c>
      <c r="C637" s="2" t="s">
        <v>34</v>
      </c>
      <c r="E637" s="3">
        <v>2014</v>
      </c>
      <c r="F637" s="3" t="s">
        <v>26</v>
      </c>
      <c r="G637" s="3">
        <v>23</v>
      </c>
      <c r="H637" s="3">
        <v>5</v>
      </c>
      <c r="I637" s="3">
        <v>18</v>
      </c>
      <c r="J637" s="3"/>
      <c r="K637" s="3"/>
      <c r="L637" s="3"/>
      <c r="M637" s="3"/>
      <c r="N637" s="3"/>
      <c r="O637" s="3"/>
      <c r="P637" s="3"/>
      <c r="Q637" s="3"/>
      <c r="R637" s="3"/>
      <c r="S637" s="3"/>
      <c r="U637" s="3"/>
      <c r="V637" s="3"/>
    </row>
    <row r="638" spans="1:22" ht="13.5" customHeight="1">
      <c r="A638" s="4" t="s">
        <v>40</v>
      </c>
      <c r="B638" s="2" t="s">
        <v>211</v>
      </c>
      <c r="C638" s="2"/>
      <c r="E638" s="3">
        <v>2012</v>
      </c>
      <c r="F638" s="3" t="s">
        <v>25</v>
      </c>
      <c r="G638" s="3"/>
      <c r="H638" s="3">
        <v>0</v>
      </c>
      <c r="I638" s="3"/>
      <c r="J638" s="3">
        <v>0</v>
      </c>
      <c r="K638" s="3">
        <v>0</v>
      </c>
      <c r="L638" s="3"/>
      <c r="M638" s="3"/>
      <c r="N638" s="3"/>
      <c r="O638" s="3"/>
      <c r="P638" s="3"/>
      <c r="Q638" s="3"/>
      <c r="R638" s="3"/>
      <c r="S638" s="3"/>
      <c r="U638" s="3">
        <v>0</v>
      </c>
      <c r="V638" s="3">
        <v>0</v>
      </c>
    </row>
    <row r="639" spans="1:22" ht="13.5" customHeight="1">
      <c r="A639" s="4" t="s">
        <v>40</v>
      </c>
      <c r="B639" s="2" t="s">
        <v>211</v>
      </c>
      <c r="C639" s="2"/>
      <c r="E639" s="3">
        <v>2012</v>
      </c>
      <c r="F639" s="3" t="s">
        <v>26</v>
      </c>
      <c r="G639" s="3"/>
      <c r="H639" s="3">
        <v>16</v>
      </c>
      <c r="I639" s="3"/>
      <c r="J639" s="3">
        <v>153</v>
      </c>
      <c r="K639" s="3">
        <v>16</v>
      </c>
      <c r="L639" s="3"/>
      <c r="M639" s="3"/>
      <c r="N639" s="3"/>
      <c r="O639" s="3"/>
      <c r="P639" s="3"/>
      <c r="Q639" s="3"/>
      <c r="R639" s="3"/>
      <c r="S639" s="3"/>
      <c r="U639" s="3">
        <v>153</v>
      </c>
      <c r="V639" s="3">
        <v>16</v>
      </c>
    </row>
    <row r="640" spans="1:22" ht="13.5" customHeight="1">
      <c r="A640" s="4" t="s">
        <v>40</v>
      </c>
      <c r="B640" s="2" t="s">
        <v>211</v>
      </c>
      <c r="C640" s="2"/>
      <c r="E640" s="3">
        <v>2012</v>
      </c>
      <c r="F640" s="3" t="s">
        <v>53</v>
      </c>
      <c r="G640" s="3">
        <v>185</v>
      </c>
      <c r="H640" s="3"/>
      <c r="I640" s="3"/>
      <c r="J640" s="3"/>
      <c r="K640" s="3"/>
      <c r="L640" s="3"/>
      <c r="M640" s="3"/>
      <c r="N640" s="3"/>
      <c r="O640" s="3"/>
      <c r="P640" s="3"/>
      <c r="Q640" s="3"/>
      <c r="R640" s="3"/>
      <c r="S640" s="3"/>
      <c r="U640" s="3"/>
      <c r="V640" s="3"/>
    </row>
    <row r="641" spans="1:22" ht="13.5" customHeight="1">
      <c r="A641" s="4" t="s">
        <v>40</v>
      </c>
      <c r="B641" s="2" t="s">
        <v>211</v>
      </c>
      <c r="C641" s="2"/>
      <c r="E641" s="3">
        <v>2013</v>
      </c>
      <c r="F641" s="3" t="s">
        <v>25</v>
      </c>
      <c r="G641" s="3"/>
      <c r="H641" s="3">
        <v>1</v>
      </c>
      <c r="I641" s="3"/>
      <c r="J641" s="3">
        <v>0</v>
      </c>
      <c r="K641" s="3">
        <v>1</v>
      </c>
      <c r="L641" s="3"/>
      <c r="M641" s="3"/>
      <c r="N641" s="3"/>
      <c r="O641" s="3"/>
      <c r="P641" s="3"/>
      <c r="Q641" s="3"/>
      <c r="R641" s="3"/>
      <c r="S641" s="3"/>
      <c r="U641" s="3">
        <v>0</v>
      </c>
      <c r="V641" s="3">
        <v>1</v>
      </c>
    </row>
    <row r="642" spans="1:22" ht="13.5" customHeight="1">
      <c r="A642" s="4" t="s">
        <v>40</v>
      </c>
      <c r="B642" s="2" t="s">
        <v>211</v>
      </c>
      <c r="C642" s="2"/>
      <c r="E642" s="3">
        <v>2013</v>
      </c>
      <c r="F642" s="3" t="s">
        <v>26</v>
      </c>
      <c r="G642" s="3"/>
      <c r="H642" s="3">
        <v>11</v>
      </c>
      <c r="I642" s="3"/>
      <c r="J642" s="3">
        <v>135</v>
      </c>
      <c r="K642" s="3">
        <v>22</v>
      </c>
      <c r="L642" s="3"/>
      <c r="M642" s="3"/>
      <c r="N642" s="3"/>
      <c r="O642" s="3"/>
      <c r="P642" s="3"/>
      <c r="Q642" s="3"/>
      <c r="R642" s="3"/>
      <c r="S642" s="3"/>
      <c r="U642" s="3">
        <v>135</v>
      </c>
      <c r="V642" s="3">
        <v>22</v>
      </c>
    </row>
    <row r="643" spans="1:22" ht="13.5" customHeight="1">
      <c r="A643" s="4" t="s">
        <v>40</v>
      </c>
      <c r="B643" s="2" t="s">
        <v>211</v>
      </c>
      <c r="C643" s="2"/>
      <c r="E643" s="3">
        <v>2013</v>
      </c>
      <c r="F643" s="3" t="s">
        <v>53</v>
      </c>
      <c r="G643" s="3">
        <v>171</v>
      </c>
      <c r="H643" s="3"/>
      <c r="I643" s="3"/>
      <c r="J643" s="3"/>
      <c r="K643" s="3"/>
      <c r="L643" s="3"/>
      <c r="M643" s="3"/>
      <c r="N643" s="3"/>
      <c r="O643" s="3"/>
      <c r="P643" s="3"/>
      <c r="Q643" s="3"/>
      <c r="R643" s="3"/>
      <c r="S643" s="3"/>
      <c r="U643" s="3"/>
      <c r="V643" s="3"/>
    </row>
    <row r="644" spans="1:22" ht="13.5" customHeight="1">
      <c r="A644" s="4" t="s">
        <v>40</v>
      </c>
      <c r="B644" s="2" t="s">
        <v>211</v>
      </c>
      <c r="C644" s="2"/>
      <c r="E644" s="3">
        <v>2014</v>
      </c>
      <c r="F644" s="3" t="s">
        <v>25</v>
      </c>
      <c r="G644" s="3"/>
      <c r="H644" s="3">
        <v>2</v>
      </c>
      <c r="I644" s="3"/>
      <c r="J644" s="3">
        <v>11</v>
      </c>
      <c r="K644" s="3">
        <v>6</v>
      </c>
      <c r="L644" s="3"/>
      <c r="M644" s="3"/>
      <c r="N644" s="3"/>
      <c r="O644" s="3"/>
      <c r="P644" s="3"/>
      <c r="Q644" s="3"/>
      <c r="R644" s="3"/>
      <c r="S644" s="3"/>
      <c r="U644" s="3">
        <v>11</v>
      </c>
      <c r="V644" s="3">
        <v>6</v>
      </c>
    </row>
    <row r="645" spans="1:22" ht="13.5" customHeight="1">
      <c r="A645" s="4" t="s">
        <v>40</v>
      </c>
      <c r="B645" s="2" t="s">
        <v>211</v>
      </c>
      <c r="C645" s="2"/>
      <c r="E645" s="3">
        <v>2014</v>
      </c>
      <c r="F645" s="3" t="s">
        <v>26</v>
      </c>
      <c r="G645" s="3"/>
      <c r="H645" s="3">
        <v>32</v>
      </c>
      <c r="I645" s="3"/>
      <c r="J645" s="3">
        <v>217</v>
      </c>
      <c r="K645" s="3">
        <v>29</v>
      </c>
      <c r="L645" s="3"/>
      <c r="M645" s="3"/>
      <c r="N645" s="3"/>
      <c r="O645" s="3"/>
      <c r="P645" s="3"/>
      <c r="Q645" s="3"/>
      <c r="R645" s="3"/>
      <c r="S645" s="3"/>
      <c r="U645" s="3">
        <v>217</v>
      </c>
      <c r="V645" s="3">
        <v>29</v>
      </c>
    </row>
    <row r="646" spans="1:22" ht="13.5" customHeight="1">
      <c r="A646" s="4" t="s">
        <v>40</v>
      </c>
      <c r="B646" s="2" t="s">
        <v>211</v>
      </c>
      <c r="C646" s="2"/>
      <c r="E646" s="3">
        <v>2014</v>
      </c>
      <c r="F646" s="3" t="s">
        <v>53</v>
      </c>
      <c r="G646" s="3">
        <v>297</v>
      </c>
      <c r="H646" s="3"/>
      <c r="I646" s="3"/>
      <c r="J646" s="3"/>
      <c r="K646" s="3"/>
      <c r="L646" s="3"/>
      <c r="M646" s="3"/>
      <c r="N646" s="3"/>
      <c r="O646" s="3"/>
      <c r="P646" s="3"/>
      <c r="Q646" s="3"/>
      <c r="R646" s="3"/>
      <c r="S646" s="3"/>
      <c r="U646" s="3"/>
      <c r="V646" s="3"/>
    </row>
    <row r="647" spans="1:22" ht="13.5" customHeight="1"/>
    <row r="648" spans="1:22" ht="13.5" customHeight="1"/>
    <row r="649" spans="1:22" ht="13.5" customHeight="1"/>
    <row r="650" spans="1:22" ht="13.5" customHeight="1"/>
    <row r="651" spans="1:22" ht="13.5" customHeight="1"/>
    <row r="652" spans="1:22" ht="13.5" customHeight="1"/>
    <row r="653" spans="1:22" ht="13.5" customHeight="1"/>
    <row r="654" spans="1:22" ht="13.5" customHeight="1"/>
    <row r="655" spans="1:22" ht="13.5" customHeight="1"/>
    <row r="656" spans="1:22"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autoFilter ref="A1:O474"/>
  <pageMargins left="0.75" right="0.75" top="1" bottom="1" header="0.5" footer="0.5"/>
  <pageSetup paperSize="9"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AP384"/>
  <sheetViews>
    <sheetView zoomScaleNormal="100" workbookViewId="0">
      <pane ySplit="2" topLeftCell="A3" activePane="bottomLeft" state="frozen"/>
      <selection pane="bottomLeft"/>
    </sheetView>
  </sheetViews>
  <sheetFormatPr defaultColWidth="19" defaultRowHeight="15"/>
  <cols>
    <col min="1" max="33" width="19" style="49"/>
    <col min="34" max="42" width="33" style="49" customWidth="1"/>
    <col min="43" max="16384" width="19" style="49"/>
  </cols>
  <sheetData>
    <row r="1" spans="1:42" ht="9" hidden="1" customHeight="1">
      <c r="A1" s="49">
        <v>1</v>
      </c>
      <c r="B1" s="49">
        <v>2</v>
      </c>
      <c r="C1" s="49">
        <v>3</v>
      </c>
      <c r="D1" s="49">
        <v>4</v>
      </c>
      <c r="E1" s="49">
        <v>5</v>
      </c>
      <c r="F1" s="49">
        <v>6</v>
      </c>
      <c r="G1" s="49">
        <v>7</v>
      </c>
      <c r="H1" s="49">
        <v>8</v>
      </c>
      <c r="I1" s="49">
        <v>9</v>
      </c>
      <c r="J1" s="49">
        <v>10</v>
      </c>
      <c r="K1" s="49">
        <v>11</v>
      </c>
      <c r="L1" s="49">
        <v>12</v>
      </c>
      <c r="M1" s="49">
        <v>13</v>
      </c>
      <c r="N1" s="49">
        <v>14</v>
      </c>
      <c r="O1" s="49">
        <v>15</v>
      </c>
      <c r="P1" s="49">
        <v>16</v>
      </c>
      <c r="Q1" s="49">
        <v>17</v>
      </c>
      <c r="R1" s="49">
        <v>18</v>
      </c>
      <c r="S1" s="49">
        <v>19</v>
      </c>
      <c r="T1" s="49">
        <v>20</v>
      </c>
      <c r="U1" s="49">
        <v>21</v>
      </c>
      <c r="V1" s="49">
        <v>22</v>
      </c>
      <c r="W1" s="49">
        <v>23</v>
      </c>
      <c r="X1" s="49">
        <v>24</v>
      </c>
      <c r="Y1" s="49">
        <v>25</v>
      </c>
      <c r="Z1" s="49">
        <v>26</v>
      </c>
      <c r="AA1" s="49">
        <v>27</v>
      </c>
      <c r="AB1" s="49">
        <v>28</v>
      </c>
      <c r="AC1" s="49">
        <v>29</v>
      </c>
      <c r="AD1" s="49">
        <v>30</v>
      </c>
      <c r="AE1" s="49">
        <v>31</v>
      </c>
      <c r="AF1" s="49">
        <v>32</v>
      </c>
      <c r="AG1" s="49">
        <v>33</v>
      </c>
      <c r="AH1" s="49">
        <v>34</v>
      </c>
      <c r="AI1" s="49">
        <v>35</v>
      </c>
      <c r="AJ1" s="49">
        <v>36</v>
      </c>
      <c r="AK1" s="49">
        <v>37</v>
      </c>
      <c r="AL1" s="49">
        <v>38</v>
      </c>
      <c r="AM1" s="49">
        <v>39</v>
      </c>
      <c r="AN1" s="49">
        <v>40</v>
      </c>
      <c r="AO1" s="49">
        <v>41</v>
      </c>
      <c r="AP1" s="49">
        <v>42</v>
      </c>
    </row>
    <row r="2" spans="1:42" s="126" customFormat="1" ht="60">
      <c r="A2" s="126" t="s">
        <v>997</v>
      </c>
      <c r="B2" s="126" t="s">
        <v>1005</v>
      </c>
      <c r="C2" s="127" t="s">
        <v>1212</v>
      </c>
      <c r="D2" s="127" t="s">
        <v>1213</v>
      </c>
      <c r="E2" s="127" t="s">
        <v>1214</v>
      </c>
      <c r="F2" s="127" t="s">
        <v>1215</v>
      </c>
      <c r="G2" s="127" t="s">
        <v>1216</v>
      </c>
      <c r="H2" s="127" t="s">
        <v>1217</v>
      </c>
      <c r="I2" s="127" t="s">
        <v>1218</v>
      </c>
      <c r="J2" s="127" t="s">
        <v>1219</v>
      </c>
      <c r="K2" s="127" t="s">
        <v>1220</v>
      </c>
      <c r="L2" s="127" t="s">
        <v>1221</v>
      </c>
      <c r="M2" s="127" t="s">
        <v>1222</v>
      </c>
      <c r="N2" s="127" t="s">
        <v>1223</v>
      </c>
      <c r="O2" s="127" t="s">
        <v>1224</v>
      </c>
      <c r="P2" s="127" t="s">
        <v>1225</v>
      </c>
      <c r="Q2" s="127" t="s">
        <v>1226</v>
      </c>
      <c r="R2" s="127" t="s">
        <v>1227</v>
      </c>
      <c r="S2" s="127" t="s">
        <v>1228</v>
      </c>
      <c r="T2" s="127" t="s">
        <v>1229</v>
      </c>
      <c r="U2" s="127" t="s">
        <v>1230</v>
      </c>
      <c r="V2" s="127" t="s">
        <v>1231</v>
      </c>
      <c r="W2" s="127" t="s">
        <v>1232</v>
      </c>
      <c r="X2" s="127" t="s">
        <v>1233</v>
      </c>
      <c r="Y2" s="127" t="s">
        <v>1234</v>
      </c>
      <c r="Z2" s="127" t="s">
        <v>1235</v>
      </c>
      <c r="AA2" s="127" t="s">
        <v>1236</v>
      </c>
      <c r="AB2" s="127" t="s">
        <v>1237</v>
      </c>
      <c r="AC2" s="127" t="s">
        <v>1238</v>
      </c>
      <c r="AD2" s="127" t="s">
        <v>1239</v>
      </c>
      <c r="AE2" s="127" t="s">
        <v>1240</v>
      </c>
      <c r="AF2" s="127" t="s">
        <v>1241</v>
      </c>
      <c r="AG2" s="127" t="s">
        <v>1242</v>
      </c>
      <c r="AH2" s="127" t="s">
        <v>1243</v>
      </c>
      <c r="AI2" s="127" t="s">
        <v>1244</v>
      </c>
      <c r="AJ2" s="127" t="s">
        <v>1245</v>
      </c>
      <c r="AK2" s="127" t="s">
        <v>1246</v>
      </c>
      <c r="AL2" s="127" t="s">
        <v>1247</v>
      </c>
      <c r="AM2" s="127" t="s">
        <v>1248</v>
      </c>
      <c r="AN2" s="127" t="s">
        <v>1249</v>
      </c>
      <c r="AO2" s="127" t="s">
        <v>1250</v>
      </c>
      <c r="AP2" s="127" t="s">
        <v>1251</v>
      </c>
    </row>
    <row r="3" spans="1:42">
      <c r="A3" s="143" t="s">
        <v>878</v>
      </c>
      <c r="B3" s="143" t="s">
        <v>879</v>
      </c>
      <c r="C3" s="143">
        <v>36334</v>
      </c>
      <c r="D3" s="143">
        <v>5935</v>
      </c>
      <c r="E3" s="143">
        <v>3167</v>
      </c>
      <c r="F3" s="143">
        <v>7348</v>
      </c>
      <c r="G3" s="143">
        <v>3975</v>
      </c>
      <c r="H3" s="143">
        <v>824</v>
      </c>
      <c r="I3" s="143">
        <v>42.83</v>
      </c>
      <c r="J3" s="143">
        <v>3747</v>
      </c>
      <c r="K3" s="143">
        <v>40434</v>
      </c>
      <c r="L3" s="143">
        <v>39757</v>
      </c>
      <c r="M3" s="143">
        <v>39322</v>
      </c>
      <c r="N3" s="143">
        <v>117</v>
      </c>
      <c r="O3" s="143">
        <v>12</v>
      </c>
      <c r="P3" s="143">
        <v>306</v>
      </c>
      <c r="Q3" s="143">
        <v>168</v>
      </c>
      <c r="R3" s="143">
        <v>79</v>
      </c>
      <c r="S3" s="143">
        <v>8</v>
      </c>
      <c r="T3" s="143">
        <v>32</v>
      </c>
      <c r="U3" s="143">
        <v>49</v>
      </c>
      <c r="V3" s="143">
        <v>390</v>
      </c>
      <c r="W3" s="143">
        <v>98</v>
      </c>
      <c r="X3" s="143">
        <v>74</v>
      </c>
      <c r="Y3" s="143">
        <v>45</v>
      </c>
      <c r="Z3" s="143">
        <v>77</v>
      </c>
      <c r="AA3" s="143">
        <v>96</v>
      </c>
      <c r="AB3" s="143">
        <v>69</v>
      </c>
      <c r="AC3" s="143">
        <v>52</v>
      </c>
      <c r="AD3" s="143">
        <v>14</v>
      </c>
      <c r="AE3" s="143">
        <v>3</v>
      </c>
      <c r="AF3" s="143">
        <v>50</v>
      </c>
      <c r="AG3" s="143">
        <v>28</v>
      </c>
      <c r="AH3" s="143">
        <v>22</v>
      </c>
      <c r="AI3" s="143">
        <v>74228</v>
      </c>
      <c r="AJ3" s="143">
        <v>22758</v>
      </c>
      <c r="AK3" s="143">
        <v>10057</v>
      </c>
      <c r="AL3" s="143">
        <v>11992</v>
      </c>
      <c r="AM3" s="143">
        <v>4076</v>
      </c>
      <c r="AN3" s="143">
        <v>9276</v>
      </c>
      <c r="AO3" s="143">
        <v>13063</v>
      </c>
      <c r="AP3" s="143">
        <v>3006</v>
      </c>
    </row>
    <row r="4" spans="1:42">
      <c r="A4" s="143" t="s">
        <v>876</v>
      </c>
      <c r="B4" s="143" t="s">
        <v>877</v>
      </c>
      <c r="C4" s="143">
        <v>55700</v>
      </c>
      <c r="D4" s="143">
        <v>11590</v>
      </c>
      <c r="E4" s="143">
        <v>6174</v>
      </c>
      <c r="F4" s="143">
        <v>14482</v>
      </c>
      <c r="G4" s="143">
        <v>7226</v>
      </c>
      <c r="H4" s="143">
        <v>2184</v>
      </c>
      <c r="I4" s="143">
        <v>13.06</v>
      </c>
      <c r="J4" s="143">
        <v>20324</v>
      </c>
      <c r="K4" s="143">
        <v>57203</v>
      </c>
      <c r="L4" s="143">
        <v>52523</v>
      </c>
      <c r="M4" s="143">
        <v>51306</v>
      </c>
      <c r="N4" s="143">
        <v>303</v>
      </c>
      <c r="O4" s="143">
        <v>30</v>
      </c>
      <c r="P4" s="143">
        <v>884</v>
      </c>
      <c r="Q4" s="143">
        <v>593</v>
      </c>
      <c r="R4" s="143">
        <v>169</v>
      </c>
      <c r="S4" s="143">
        <v>98</v>
      </c>
      <c r="T4" s="143">
        <v>188</v>
      </c>
      <c r="U4" s="143">
        <v>138</v>
      </c>
      <c r="V4" s="143">
        <v>2953</v>
      </c>
      <c r="W4" s="143">
        <v>464</v>
      </c>
      <c r="X4" s="143">
        <v>1681</v>
      </c>
      <c r="Y4" s="143">
        <v>72</v>
      </c>
      <c r="Z4" s="143">
        <v>319</v>
      </c>
      <c r="AA4" s="143">
        <v>417</v>
      </c>
      <c r="AB4" s="143">
        <v>594</v>
      </c>
      <c r="AC4" s="143">
        <v>499</v>
      </c>
      <c r="AD4" s="143">
        <v>50</v>
      </c>
      <c r="AE4" s="143">
        <v>45</v>
      </c>
      <c r="AF4" s="143">
        <v>540</v>
      </c>
      <c r="AG4" s="143">
        <v>320</v>
      </c>
      <c r="AH4" s="143">
        <v>220</v>
      </c>
      <c r="AI4" s="143">
        <v>110409</v>
      </c>
      <c r="AJ4" s="143">
        <v>33002</v>
      </c>
      <c r="AK4" s="143">
        <v>15053</v>
      </c>
      <c r="AL4" s="143">
        <v>16891</v>
      </c>
      <c r="AM4" s="143">
        <v>4874</v>
      </c>
      <c r="AN4" s="143">
        <v>14542</v>
      </c>
      <c r="AO4" s="143">
        <v>20472</v>
      </c>
      <c r="AP4" s="143">
        <v>5575</v>
      </c>
    </row>
    <row r="5" spans="1:42">
      <c r="A5" s="143" t="s">
        <v>872</v>
      </c>
      <c r="B5" s="143" t="s">
        <v>873</v>
      </c>
      <c r="C5" s="143">
        <v>54418</v>
      </c>
      <c r="D5" s="143">
        <v>7729</v>
      </c>
      <c r="E5" s="143">
        <v>3753</v>
      </c>
      <c r="F5" s="143">
        <v>9716</v>
      </c>
      <c r="G5" s="143">
        <v>5272</v>
      </c>
      <c r="H5" s="143">
        <v>874</v>
      </c>
      <c r="I5" s="143">
        <v>9.8000000000000007</v>
      </c>
      <c r="J5" s="143">
        <v>24278</v>
      </c>
      <c r="K5" s="143">
        <v>59605</v>
      </c>
      <c r="L5" s="143">
        <v>59010</v>
      </c>
      <c r="M5" s="143">
        <v>58432</v>
      </c>
      <c r="N5" s="143">
        <v>252</v>
      </c>
      <c r="O5" s="143">
        <v>25</v>
      </c>
      <c r="P5" s="143">
        <v>301</v>
      </c>
      <c r="Q5" s="143">
        <v>207</v>
      </c>
      <c r="R5" s="143">
        <v>89</v>
      </c>
      <c r="S5" s="143">
        <v>15</v>
      </c>
      <c r="T5" s="143">
        <v>53</v>
      </c>
      <c r="U5" s="143">
        <v>50</v>
      </c>
      <c r="V5" s="143">
        <v>280</v>
      </c>
      <c r="W5" s="143">
        <v>44</v>
      </c>
      <c r="X5" s="143">
        <v>76</v>
      </c>
      <c r="Y5" s="143">
        <v>30</v>
      </c>
      <c r="Z5" s="143">
        <v>59</v>
      </c>
      <c r="AA5" s="143">
        <v>71</v>
      </c>
      <c r="AB5" s="143">
        <v>57</v>
      </c>
      <c r="AC5" s="143">
        <v>37</v>
      </c>
      <c r="AD5" s="143">
        <v>16</v>
      </c>
      <c r="AE5" s="143">
        <v>4</v>
      </c>
      <c r="AF5" s="143">
        <v>51</v>
      </c>
      <c r="AG5" s="143">
        <v>19</v>
      </c>
      <c r="AH5" s="143">
        <v>32</v>
      </c>
      <c r="AI5" s="143">
        <v>111011</v>
      </c>
      <c r="AJ5" s="143">
        <v>31550</v>
      </c>
      <c r="AK5" s="143">
        <v>14947</v>
      </c>
      <c r="AL5" s="143">
        <v>18225</v>
      </c>
      <c r="AM5" s="143">
        <v>6366</v>
      </c>
      <c r="AN5" s="143">
        <v>14572</v>
      </c>
      <c r="AO5" s="143">
        <v>21013</v>
      </c>
      <c r="AP5" s="143">
        <v>4338</v>
      </c>
    </row>
    <row r="6" spans="1:42">
      <c r="A6" s="143" t="s">
        <v>870</v>
      </c>
      <c r="B6" s="143" t="s">
        <v>871</v>
      </c>
      <c r="C6" s="143">
        <v>67106</v>
      </c>
      <c r="D6" s="143">
        <v>11622</v>
      </c>
      <c r="E6" s="143">
        <v>5690</v>
      </c>
      <c r="F6" s="143">
        <v>13103</v>
      </c>
      <c r="G6" s="143">
        <v>7530</v>
      </c>
      <c r="H6" s="143">
        <v>1366</v>
      </c>
      <c r="I6" s="143">
        <v>17.62</v>
      </c>
      <c r="J6" s="143">
        <v>15923</v>
      </c>
      <c r="K6" s="143">
        <v>79159</v>
      </c>
      <c r="L6" s="143">
        <v>76300</v>
      </c>
      <c r="M6" s="143">
        <v>75301</v>
      </c>
      <c r="N6" s="143">
        <v>306</v>
      </c>
      <c r="O6" s="143">
        <v>37</v>
      </c>
      <c r="P6" s="143">
        <v>656</v>
      </c>
      <c r="Q6" s="143">
        <v>382</v>
      </c>
      <c r="R6" s="143">
        <v>108</v>
      </c>
      <c r="S6" s="143">
        <v>54</v>
      </c>
      <c r="T6" s="143">
        <v>117</v>
      </c>
      <c r="U6" s="143">
        <v>103</v>
      </c>
      <c r="V6" s="143">
        <v>1893</v>
      </c>
      <c r="W6" s="143">
        <v>487</v>
      </c>
      <c r="X6" s="143">
        <v>761</v>
      </c>
      <c r="Y6" s="143">
        <v>33</v>
      </c>
      <c r="Z6" s="143">
        <v>264</v>
      </c>
      <c r="AA6" s="143">
        <v>348</v>
      </c>
      <c r="AB6" s="143">
        <v>356</v>
      </c>
      <c r="AC6" s="143">
        <v>293</v>
      </c>
      <c r="AD6" s="143">
        <v>37</v>
      </c>
      <c r="AE6" s="143">
        <v>26</v>
      </c>
      <c r="AF6" s="143">
        <v>228</v>
      </c>
      <c r="AG6" s="143">
        <v>86</v>
      </c>
      <c r="AH6" s="143">
        <v>142</v>
      </c>
      <c r="AI6" s="143">
        <v>154503</v>
      </c>
      <c r="AJ6" s="143">
        <v>36728</v>
      </c>
      <c r="AK6" s="143">
        <v>21465</v>
      </c>
      <c r="AL6" s="143">
        <v>26049</v>
      </c>
      <c r="AM6" s="143">
        <v>8085</v>
      </c>
      <c r="AN6" s="143">
        <v>20952</v>
      </c>
      <c r="AO6" s="143">
        <v>35250</v>
      </c>
      <c r="AP6" s="143">
        <v>5974</v>
      </c>
    </row>
    <row r="7" spans="1:42">
      <c r="A7" s="143" t="s">
        <v>866</v>
      </c>
      <c r="B7" s="143" t="s">
        <v>867</v>
      </c>
      <c r="C7" s="143">
        <v>36142</v>
      </c>
      <c r="D7" s="143">
        <v>4908</v>
      </c>
      <c r="E7" s="143">
        <v>2773</v>
      </c>
      <c r="F7" s="143">
        <v>6131</v>
      </c>
      <c r="G7" s="143">
        <v>3211</v>
      </c>
      <c r="H7" s="143">
        <v>609</v>
      </c>
      <c r="I7" s="143">
        <v>58.62</v>
      </c>
      <c r="J7" s="143">
        <v>967</v>
      </c>
      <c r="K7" s="143">
        <v>46670</v>
      </c>
      <c r="L7" s="143">
        <v>45447</v>
      </c>
      <c r="M7" s="143">
        <v>44348</v>
      </c>
      <c r="N7" s="143">
        <v>194</v>
      </c>
      <c r="O7" s="143">
        <v>146</v>
      </c>
      <c r="P7" s="143">
        <v>759</v>
      </c>
      <c r="Q7" s="143">
        <v>270</v>
      </c>
      <c r="R7" s="143">
        <v>128</v>
      </c>
      <c r="S7" s="143">
        <v>21</v>
      </c>
      <c r="T7" s="143">
        <v>60</v>
      </c>
      <c r="U7" s="143">
        <v>61</v>
      </c>
      <c r="V7" s="143">
        <v>695</v>
      </c>
      <c r="W7" s="143">
        <v>262</v>
      </c>
      <c r="X7" s="143">
        <v>43</v>
      </c>
      <c r="Y7" s="143">
        <v>100</v>
      </c>
      <c r="Z7" s="143">
        <v>132</v>
      </c>
      <c r="AA7" s="143">
        <v>158</v>
      </c>
      <c r="AB7" s="143">
        <v>163</v>
      </c>
      <c r="AC7" s="143">
        <v>77</v>
      </c>
      <c r="AD7" s="143">
        <v>66</v>
      </c>
      <c r="AE7" s="143">
        <v>20</v>
      </c>
      <c r="AF7" s="143">
        <v>95</v>
      </c>
      <c r="AG7" s="143">
        <v>46</v>
      </c>
      <c r="AH7" s="143">
        <v>49</v>
      </c>
      <c r="AI7" s="143">
        <v>85357</v>
      </c>
      <c r="AJ7" s="143">
        <v>21179</v>
      </c>
      <c r="AK7" s="143">
        <v>11445</v>
      </c>
      <c r="AL7" s="143">
        <v>13568</v>
      </c>
      <c r="AM7" s="143">
        <v>4350</v>
      </c>
      <c r="AN7" s="143">
        <v>10883</v>
      </c>
      <c r="AO7" s="143">
        <v>20244</v>
      </c>
      <c r="AP7" s="143">
        <v>3688</v>
      </c>
    </row>
    <row r="8" spans="1:42">
      <c r="A8" s="143" t="s">
        <v>865</v>
      </c>
      <c r="B8" s="143" t="s">
        <v>208</v>
      </c>
      <c r="C8" s="143">
        <v>43048</v>
      </c>
      <c r="D8" s="143">
        <v>6903</v>
      </c>
      <c r="E8" s="143">
        <v>3549</v>
      </c>
      <c r="F8" s="143">
        <v>7993</v>
      </c>
      <c r="G8" s="143">
        <v>4546</v>
      </c>
      <c r="H8" s="143">
        <v>650</v>
      </c>
      <c r="I8" s="143">
        <v>62.33</v>
      </c>
      <c r="J8" s="143">
        <v>639</v>
      </c>
      <c r="K8" s="143">
        <v>53312</v>
      </c>
      <c r="L8" s="143">
        <v>52375</v>
      </c>
      <c r="M8" s="143">
        <v>51493</v>
      </c>
      <c r="N8" s="143">
        <v>400</v>
      </c>
      <c r="O8" s="143">
        <v>17</v>
      </c>
      <c r="P8" s="143">
        <v>465</v>
      </c>
      <c r="Q8" s="143">
        <v>391</v>
      </c>
      <c r="R8" s="143">
        <v>129</v>
      </c>
      <c r="S8" s="143">
        <v>83</v>
      </c>
      <c r="T8" s="143">
        <v>76</v>
      </c>
      <c r="U8" s="143">
        <v>103</v>
      </c>
      <c r="V8" s="143">
        <v>326</v>
      </c>
      <c r="W8" s="143">
        <v>100</v>
      </c>
      <c r="X8" s="143">
        <v>23</v>
      </c>
      <c r="Y8" s="143">
        <v>16</v>
      </c>
      <c r="Z8" s="143">
        <v>113</v>
      </c>
      <c r="AA8" s="143">
        <v>74</v>
      </c>
      <c r="AB8" s="143">
        <v>160</v>
      </c>
      <c r="AC8" s="143">
        <v>48</v>
      </c>
      <c r="AD8" s="143">
        <v>102</v>
      </c>
      <c r="AE8" s="143">
        <v>10</v>
      </c>
      <c r="AF8" s="143">
        <v>60</v>
      </c>
      <c r="AG8" s="143">
        <v>12</v>
      </c>
      <c r="AH8" s="143">
        <v>48</v>
      </c>
      <c r="AI8" s="143">
        <v>100819</v>
      </c>
      <c r="AJ8" s="143">
        <v>27126</v>
      </c>
      <c r="AK8" s="143">
        <v>16975</v>
      </c>
      <c r="AL8" s="143">
        <v>18702</v>
      </c>
      <c r="AM8" s="143">
        <v>3839</v>
      </c>
      <c r="AN8" s="143">
        <v>12618</v>
      </c>
      <c r="AO8" s="143">
        <v>17792</v>
      </c>
      <c r="AP8" s="143">
        <v>3767</v>
      </c>
    </row>
    <row r="9" spans="1:42">
      <c r="A9" s="143" t="s">
        <v>862</v>
      </c>
      <c r="B9" s="143" t="s">
        <v>206</v>
      </c>
      <c r="C9" s="143">
        <v>62242</v>
      </c>
      <c r="D9" s="143">
        <v>9164</v>
      </c>
      <c r="E9" s="143">
        <v>4376</v>
      </c>
      <c r="F9" s="143">
        <v>9259</v>
      </c>
      <c r="G9" s="143">
        <v>5524</v>
      </c>
      <c r="H9" s="143">
        <v>768</v>
      </c>
      <c r="I9" s="143">
        <v>3.96</v>
      </c>
      <c r="J9" s="143">
        <v>31066</v>
      </c>
      <c r="K9" s="143">
        <v>85140</v>
      </c>
      <c r="L9" s="143">
        <v>82656</v>
      </c>
      <c r="M9" s="143">
        <v>80057</v>
      </c>
      <c r="N9" s="143">
        <v>797</v>
      </c>
      <c r="O9" s="143">
        <v>22</v>
      </c>
      <c r="P9" s="143">
        <v>1780</v>
      </c>
      <c r="Q9" s="143">
        <v>487</v>
      </c>
      <c r="R9" s="143">
        <v>155</v>
      </c>
      <c r="S9" s="143">
        <v>76</v>
      </c>
      <c r="T9" s="143">
        <v>122</v>
      </c>
      <c r="U9" s="143">
        <v>134</v>
      </c>
      <c r="V9" s="143">
        <v>1563</v>
      </c>
      <c r="W9" s="143">
        <v>631</v>
      </c>
      <c r="X9" s="143">
        <v>294</v>
      </c>
      <c r="Y9" s="143">
        <v>41</v>
      </c>
      <c r="Z9" s="143">
        <v>315</v>
      </c>
      <c r="AA9" s="143">
        <v>282</v>
      </c>
      <c r="AB9" s="143">
        <v>261</v>
      </c>
      <c r="AC9" s="143">
        <v>138</v>
      </c>
      <c r="AD9" s="143">
        <v>86</v>
      </c>
      <c r="AE9" s="143">
        <v>37</v>
      </c>
      <c r="AF9" s="143">
        <v>173</v>
      </c>
      <c r="AG9" s="143">
        <v>86</v>
      </c>
      <c r="AH9" s="143">
        <v>87</v>
      </c>
      <c r="AI9" s="143">
        <v>163477</v>
      </c>
      <c r="AJ9" s="143">
        <v>33815</v>
      </c>
      <c r="AK9" s="143">
        <v>23846</v>
      </c>
      <c r="AL9" s="143">
        <v>27000</v>
      </c>
      <c r="AM9" s="143">
        <v>6699</v>
      </c>
      <c r="AN9" s="143">
        <v>20593</v>
      </c>
      <c r="AO9" s="143">
        <v>44870</v>
      </c>
      <c r="AP9" s="143">
        <v>6654</v>
      </c>
    </row>
    <row r="10" spans="1:42">
      <c r="A10" s="143" t="s">
        <v>860</v>
      </c>
      <c r="B10" s="143" t="s">
        <v>861</v>
      </c>
      <c r="C10" s="143">
        <v>52396</v>
      </c>
      <c r="D10" s="143">
        <v>9537</v>
      </c>
      <c r="E10" s="143">
        <v>6315</v>
      </c>
      <c r="F10" s="143">
        <v>14906</v>
      </c>
      <c r="G10" s="143">
        <v>6893</v>
      </c>
      <c r="H10" s="143">
        <v>2244</v>
      </c>
      <c r="I10" s="143">
        <v>52.46</v>
      </c>
      <c r="J10" s="143">
        <v>1781</v>
      </c>
      <c r="K10" s="143">
        <v>57353</v>
      </c>
      <c r="L10" s="143">
        <v>45342</v>
      </c>
      <c r="M10" s="143">
        <v>43581</v>
      </c>
      <c r="N10" s="143">
        <v>526</v>
      </c>
      <c r="O10" s="143">
        <v>43</v>
      </c>
      <c r="P10" s="143">
        <v>1192</v>
      </c>
      <c r="Q10" s="143">
        <v>445</v>
      </c>
      <c r="R10" s="143">
        <v>102</v>
      </c>
      <c r="S10" s="143">
        <v>36</v>
      </c>
      <c r="T10" s="143">
        <v>192</v>
      </c>
      <c r="U10" s="143">
        <v>115</v>
      </c>
      <c r="V10" s="143">
        <v>10570</v>
      </c>
      <c r="W10" s="143">
        <v>5205</v>
      </c>
      <c r="X10" s="143">
        <v>4269</v>
      </c>
      <c r="Y10" s="143">
        <v>241</v>
      </c>
      <c r="Z10" s="143">
        <v>294</v>
      </c>
      <c r="AA10" s="143">
        <v>561</v>
      </c>
      <c r="AB10" s="143">
        <v>391</v>
      </c>
      <c r="AC10" s="143">
        <v>233</v>
      </c>
      <c r="AD10" s="143">
        <v>125</v>
      </c>
      <c r="AE10" s="143">
        <v>33</v>
      </c>
      <c r="AF10" s="143">
        <v>605</v>
      </c>
      <c r="AG10" s="143">
        <v>214</v>
      </c>
      <c r="AH10" s="143">
        <v>391</v>
      </c>
      <c r="AI10" s="143">
        <v>113122</v>
      </c>
      <c r="AJ10" s="143">
        <v>32485</v>
      </c>
      <c r="AK10" s="143">
        <v>16211</v>
      </c>
      <c r="AL10" s="143">
        <v>17221</v>
      </c>
      <c r="AM10" s="143">
        <v>4428</v>
      </c>
      <c r="AN10" s="143">
        <v>12923</v>
      </c>
      <c r="AO10" s="143">
        <v>22416</v>
      </c>
      <c r="AP10" s="143">
        <v>7438</v>
      </c>
    </row>
    <row r="11" spans="1:42">
      <c r="A11" s="143" t="s">
        <v>858</v>
      </c>
      <c r="B11" s="143" t="s">
        <v>859</v>
      </c>
      <c r="C11" s="143">
        <v>54917</v>
      </c>
      <c r="D11" s="143">
        <v>7357</v>
      </c>
      <c r="E11" s="143">
        <v>4317</v>
      </c>
      <c r="F11" s="143">
        <v>8126</v>
      </c>
      <c r="G11" s="143">
        <v>4056</v>
      </c>
      <c r="H11" s="143">
        <v>762</v>
      </c>
      <c r="I11" s="143">
        <v>34.06</v>
      </c>
      <c r="J11" s="143">
        <v>6534</v>
      </c>
      <c r="K11" s="143">
        <v>64367</v>
      </c>
      <c r="L11" s="143">
        <v>62691</v>
      </c>
      <c r="M11" s="143">
        <v>60640</v>
      </c>
      <c r="N11" s="143">
        <v>639</v>
      </c>
      <c r="O11" s="143">
        <v>94</v>
      </c>
      <c r="P11" s="143">
        <v>1318</v>
      </c>
      <c r="Q11" s="143">
        <v>558</v>
      </c>
      <c r="R11" s="143">
        <v>256</v>
      </c>
      <c r="S11" s="143">
        <v>77</v>
      </c>
      <c r="T11" s="143">
        <v>101</v>
      </c>
      <c r="U11" s="143">
        <v>124</v>
      </c>
      <c r="V11" s="143">
        <v>758</v>
      </c>
      <c r="W11" s="143">
        <v>201</v>
      </c>
      <c r="X11" s="143">
        <v>69</v>
      </c>
      <c r="Y11" s="143">
        <v>53</v>
      </c>
      <c r="Z11" s="143">
        <v>215</v>
      </c>
      <c r="AA11" s="143">
        <v>220</v>
      </c>
      <c r="AB11" s="143">
        <v>184</v>
      </c>
      <c r="AC11" s="143">
        <v>81</v>
      </c>
      <c r="AD11" s="143">
        <v>74</v>
      </c>
      <c r="AE11" s="143">
        <v>29</v>
      </c>
      <c r="AF11" s="143">
        <v>176</v>
      </c>
      <c r="AG11" s="143">
        <v>67</v>
      </c>
      <c r="AH11" s="143">
        <v>109</v>
      </c>
      <c r="AI11" s="143">
        <v>116699</v>
      </c>
      <c r="AJ11" s="143">
        <v>36559</v>
      </c>
      <c r="AK11" s="143">
        <v>18129</v>
      </c>
      <c r="AL11" s="143">
        <v>19993</v>
      </c>
      <c r="AM11" s="143">
        <v>4886</v>
      </c>
      <c r="AN11" s="143">
        <v>13546</v>
      </c>
      <c r="AO11" s="143">
        <v>18098</v>
      </c>
      <c r="AP11" s="143">
        <v>5488</v>
      </c>
    </row>
    <row r="12" spans="1:42">
      <c r="A12" s="143" t="s">
        <v>856</v>
      </c>
      <c r="B12" s="143" t="s">
        <v>857</v>
      </c>
      <c r="C12" s="143">
        <v>96771</v>
      </c>
      <c r="D12" s="143">
        <v>20799</v>
      </c>
      <c r="E12" s="143">
        <v>10979</v>
      </c>
      <c r="F12" s="143">
        <v>21632</v>
      </c>
      <c r="G12" s="143">
        <v>12043</v>
      </c>
      <c r="H12" s="143">
        <v>2666</v>
      </c>
      <c r="I12" s="143">
        <v>19.62</v>
      </c>
      <c r="J12" s="143">
        <v>14280</v>
      </c>
      <c r="K12" s="143">
        <v>112596</v>
      </c>
      <c r="L12" s="143">
        <v>107225</v>
      </c>
      <c r="M12" s="143">
        <v>102760</v>
      </c>
      <c r="N12" s="143">
        <v>310</v>
      </c>
      <c r="O12" s="143">
        <v>109</v>
      </c>
      <c r="P12" s="143">
        <v>4046</v>
      </c>
      <c r="Q12" s="143">
        <v>1127</v>
      </c>
      <c r="R12" s="143">
        <v>298</v>
      </c>
      <c r="S12" s="143">
        <v>212</v>
      </c>
      <c r="T12" s="143">
        <v>309</v>
      </c>
      <c r="U12" s="143">
        <v>308</v>
      </c>
      <c r="V12" s="143">
        <v>1994</v>
      </c>
      <c r="W12" s="143">
        <v>370</v>
      </c>
      <c r="X12" s="143">
        <v>236</v>
      </c>
      <c r="Y12" s="143">
        <v>174</v>
      </c>
      <c r="Z12" s="143">
        <v>650</v>
      </c>
      <c r="AA12" s="143">
        <v>564</v>
      </c>
      <c r="AB12" s="143">
        <v>1367</v>
      </c>
      <c r="AC12" s="143">
        <v>1115</v>
      </c>
      <c r="AD12" s="143">
        <v>153</v>
      </c>
      <c r="AE12" s="143">
        <v>99</v>
      </c>
      <c r="AF12" s="143">
        <v>883</v>
      </c>
      <c r="AG12" s="143">
        <v>392</v>
      </c>
      <c r="AH12" s="143">
        <v>491</v>
      </c>
      <c r="AI12" s="143">
        <v>208040</v>
      </c>
      <c r="AJ12" s="143">
        <v>65851</v>
      </c>
      <c r="AK12" s="143">
        <v>30362</v>
      </c>
      <c r="AL12" s="143">
        <v>32099</v>
      </c>
      <c r="AM12" s="143">
        <v>8371</v>
      </c>
      <c r="AN12" s="143">
        <v>27284</v>
      </c>
      <c r="AO12" s="143">
        <v>31687</v>
      </c>
      <c r="AP12" s="143">
        <v>12386</v>
      </c>
    </row>
    <row r="13" spans="1:42">
      <c r="A13" s="143" t="s">
        <v>855</v>
      </c>
      <c r="B13" s="143" t="s">
        <v>279</v>
      </c>
      <c r="C13" s="143">
        <v>118448</v>
      </c>
      <c r="D13" s="143">
        <v>13500</v>
      </c>
      <c r="E13" s="143">
        <v>5419</v>
      </c>
      <c r="F13" s="143">
        <v>15522</v>
      </c>
      <c r="G13" s="143">
        <v>8650</v>
      </c>
      <c r="H13" s="143">
        <v>953</v>
      </c>
      <c r="I13" s="143">
        <v>5.5</v>
      </c>
      <c r="J13" s="143">
        <v>29531</v>
      </c>
      <c r="K13" s="143">
        <v>143032</v>
      </c>
      <c r="L13" s="143">
        <v>141168</v>
      </c>
      <c r="M13" s="143">
        <v>138618</v>
      </c>
      <c r="N13" s="143">
        <v>475</v>
      </c>
      <c r="O13" s="143">
        <v>69</v>
      </c>
      <c r="P13" s="143">
        <v>2006</v>
      </c>
      <c r="Q13" s="143">
        <v>545</v>
      </c>
      <c r="R13" s="143">
        <v>186</v>
      </c>
      <c r="S13" s="143">
        <v>61</v>
      </c>
      <c r="T13" s="143">
        <v>178</v>
      </c>
      <c r="U13" s="143">
        <v>120</v>
      </c>
      <c r="V13" s="143">
        <v>923</v>
      </c>
      <c r="W13" s="143">
        <v>389</v>
      </c>
      <c r="X13" s="143">
        <v>90</v>
      </c>
      <c r="Y13" s="143">
        <v>19</v>
      </c>
      <c r="Z13" s="143">
        <v>219</v>
      </c>
      <c r="AA13" s="143">
        <v>206</v>
      </c>
      <c r="AB13" s="143">
        <v>210</v>
      </c>
      <c r="AC13" s="143">
        <v>135</v>
      </c>
      <c r="AD13" s="143">
        <v>60</v>
      </c>
      <c r="AE13" s="143">
        <v>15</v>
      </c>
      <c r="AF13" s="143">
        <v>186</v>
      </c>
      <c r="AG13" s="143">
        <v>102</v>
      </c>
      <c r="AH13" s="143">
        <v>84</v>
      </c>
      <c r="AI13" s="143">
        <v>278333</v>
      </c>
      <c r="AJ13" s="143">
        <v>65035</v>
      </c>
      <c r="AK13" s="143">
        <v>36228</v>
      </c>
      <c r="AL13" s="143">
        <v>45111</v>
      </c>
      <c r="AM13" s="143">
        <v>14051</v>
      </c>
      <c r="AN13" s="143">
        <v>33672</v>
      </c>
      <c r="AO13" s="143">
        <v>72004</v>
      </c>
      <c r="AP13" s="143">
        <v>12232</v>
      </c>
    </row>
    <row r="14" spans="1:42">
      <c r="A14" s="143" t="s">
        <v>852</v>
      </c>
      <c r="B14" s="143" t="s">
        <v>192</v>
      </c>
      <c r="C14" s="143">
        <v>58233</v>
      </c>
      <c r="D14" s="143">
        <v>9210</v>
      </c>
      <c r="E14" s="143">
        <v>4998</v>
      </c>
      <c r="F14" s="143">
        <v>10211</v>
      </c>
      <c r="G14" s="143">
        <v>5812</v>
      </c>
      <c r="H14" s="143">
        <v>1017</v>
      </c>
      <c r="I14" s="143">
        <v>41.73</v>
      </c>
      <c r="J14" s="143">
        <v>4046</v>
      </c>
      <c r="K14" s="143">
        <v>69707</v>
      </c>
      <c r="L14" s="143">
        <v>68269</v>
      </c>
      <c r="M14" s="143">
        <v>66910</v>
      </c>
      <c r="N14" s="143">
        <v>256</v>
      </c>
      <c r="O14" s="143">
        <v>13</v>
      </c>
      <c r="P14" s="143">
        <v>1090</v>
      </c>
      <c r="Q14" s="143">
        <v>332</v>
      </c>
      <c r="R14" s="143">
        <v>130</v>
      </c>
      <c r="S14" s="143">
        <v>41</v>
      </c>
      <c r="T14" s="143">
        <v>76</v>
      </c>
      <c r="U14" s="143">
        <v>85</v>
      </c>
      <c r="V14" s="143">
        <v>722</v>
      </c>
      <c r="W14" s="143">
        <v>194</v>
      </c>
      <c r="X14" s="143">
        <v>71</v>
      </c>
      <c r="Y14" s="143">
        <v>68</v>
      </c>
      <c r="Z14" s="143">
        <v>188</v>
      </c>
      <c r="AA14" s="143">
        <v>201</v>
      </c>
      <c r="AB14" s="143">
        <v>182</v>
      </c>
      <c r="AC14" s="143">
        <v>112</v>
      </c>
      <c r="AD14" s="143">
        <v>47</v>
      </c>
      <c r="AE14" s="143">
        <v>23</v>
      </c>
      <c r="AF14" s="143">
        <v>202</v>
      </c>
      <c r="AG14" s="143">
        <v>102</v>
      </c>
      <c r="AH14" s="143">
        <v>100</v>
      </c>
      <c r="AI14" s="143">
        <v>129377</v>
      </c>
      <c r="AJ14" s="143">
        <v>38209</v>
      </c>
      <c r="AK14" s="143">
        <v>20816</v>
      </c>
      <c r="AL14" s="143">
        <v>23003</v>
      </c>
      <c r="AM14" s="143">
        <v>6002</v>
      </c>
      <c r="AN14" s="143">
        <v>13998</v>
      </c>
      <c r="AO14" s="143">
        <v>20970</v>
      </c>
      <c r="AP14" s="143">
        <v>6379</v>
      </c>
    </row>
    <row r="15" spans="1:42">
      <c r="A15" s="143" t="s">
        <v>850</v>
      </c>
      <c r="B15" s="143" t="s">
        <v>851</v>
      </c>
      <c r="C15" s="143">
        <v>57646</v>
      </c>
      <c r="D15" s="143">
        <v>7932</v>
      </c>
      <c r="E15" s="143">
        <v>4134</v>
      </c>
      <c r="F15" s="143">
        <v>10078</v>
      </c>
      <c r="G15" s="143">
        <v>5409</v>
      </c>
      <c r="H15" s="143">
        <v>817</v>
      </c>
      <c r="I15" s="143">
        <v>10.68</v>
      </c>
      <c r="J15" s="143">
        <v>23119</v>
      </c>
      <c r="K15" s="143">
        <v>70684</v>
      </c>
      <c r="L15" s="143">
        <v>68687</v>
      </c>
      <c r="M15" s="143">
        <v>66350</v>
      </c>
      <c r="N15" s="143">
        <v>438</v>
      </c>
      <c r="O15" s="143">
        <v>31</v>
      </c>
      <c r="P15" s="143">
        <v>1868</v>
      </c>
      <c r="Q15" s="143">
        <v>284</v>
      </c>
      <c r="R15" s="143">
        <v>100</v>
      </c>
      <c r="S15" s="143">
        <v>32</v>
      </c>
      <c r="T15" s="143">
        <v>82</v>
      </c>
      <c r="U15" s="143">
        <v>70</v>
      </c>
      <c r="V15" s="143">
        <v>1361</v>
      </c>
      <c r="W15" s="143">
        <v>421</v>
      </c>
      <c r="X15" s="143">
        <v>238</v>
      </c>
      <c r="Y15" s="143">
        <v>346</v>
      </c>
      <c r="Z15" s="143">
        <v>163</v>
      </c>
      <c r="AA15" s="143">
        <v>193</v>
      </c>
      <c r="AB15" s="143">
        <v>192</v>
      </c>
      <c r="AC15" s="143">
        <v>134</v>
      </c>
      <c r="AD15" s="143">
        <v>42</v>
      </c>
      <c r="AE15" s="143">
        <v>16</v>
      </c>
      <c r="AF15" s="143">
        <v>160</v>
      </c>
      <c r="AG15" s="143">
        <v>62</v>
      </c>
      <c r="AH15" s="143">
        <v>98</v>
      </c>
      <c r="AI15" s="143">
        <v>136105</v>
      </c>
      <c r="AJ15" s="143">
        <v>35633</v>
      </c>
      <c r="AK15" s="143">
        <v>21498</v>
      </c>
      <c r="AL15" s="143">
        <v>22796</v>
      </c>
      <c r="AM15" s="143">
        <v>6636</v>
      </c>
      <c r="AN15" s="143">
        <v>15917</v>
      </c>
      <c r="AO15" s="143">
        <v>26583</v>
      </c>
      <c r="AP15" s="143">
        <v>7042</v>
      </c>
    </row>
    <row r="16" spans="1:42">
      <c r="A16" s="143" t="s">
        <v>843</v>
      </c>
      <c r="B16" s="143" t="s">
        <v>275</v>
      </c>
      <c r="C16" s="143">
        <v>67092</v>
      </c>
      <c r="D16" s="143">
        <v>16411</v>
      </c>
      <c r="E16" s="143">
        <v>4383</v>
      </c>
      <c r="F16" s="143">
        <v>10257</v>
      </c>
      <c r="G16" s="143">
        <v>7246</v>
      </c>
      <c r="H16" s="143">
        <v>783</v>
      </c>
      <c r="I16" s="143">
        <v>33.24</v>
      </c>
      <c r="J16" s="143">
        <v>6828</v>
      </c>
      <c r="K16" s="143">
        <v>83552</v>
      </c>
      <c r="L16" s="143">
        <v>80233</v>
      </c>
      <c r="M16" s="143">
        <v>77020</v>
      </c>
      <c r="N16" s="143">
        <v>579</v>
      </c>
      <c r="O16" s="143">
        <v>92</v>
      </c>
      <c r="P16" s="143">
        <v>2542</v>
      </c>
      <c r="Q16" s="143">
        <v>535</v>
      </c>
      <c r="R16" s="143">
        <v>141</v>
      </c>
      <c r="S16" s="143">
        <v>53</v>
      </c>
      <c r="T16" s="143">
        <v>173</v>
      </c>
      <c r="U16" s="143">
        <v>168</v>
      </c>
      <c r="V16" s="143">
        <v>1915</v>
      </c>
      <c r="W16" s="143">
        <v>502</v>
      </c>
      <c r="X16" s="143">
        <v>123</v>
      </c>
      <c r="Y16" s="143">
        <v>138</v>
      </c>
      <c r="Z16" s="143">
        <v>644</v>
      </c>
      <c r="AA16" s="143">
        <v>508</v>
      </c>
      <c r="AB16" s="143">
        <v>497</v>
      </c>
      <c r="AC16" s="143">
        <v>353</v>
      </c>
      <c r="AD16" s="143">
        <v>104</v>
      </c>
      <c r="AE16" s="143">
        <v>40</v>
      </c>
      <c r="AF16" s="143">
        <v>372</v>
      </c>
      <c r="AG16" s="143">
        <v>175</v>
      </c>
      <c r="AH16" s="143">
        <v>197</v>
      </c>
      <c r="AI16" s="143">
        <v>166275</v>
      </c>
      <c r="AJ16" s="143">
        <v>29863</v>
      </c>
      <c r="AK16" s="143">
        <v>17636</v>
      </c>
      <c r="AL16" s="143">
        <v>23070</v>
      </c>
      <c r="AM16" s="143">
        <v>7429</v>
      </c>
      <c r="AN16" s="143">
        <v>27590</v>
      </c>
      <c r="AO16" s="143">
        <v>53875</v>
      </c>
      <c r="AP16" s="143">
        <v>6812</v>
      </c>
    </row>
    <row r="17" spans="1:42">
      <c r="A17" s="143" t="s">
        <v>874</v>
      </c>
      <c r="B17" s="143" t="s">
        <v>875</v>
      </c>
      <c r="C17" s="143">
        <v>85232</v>
      </c>
      <c r="D17" s="143">
        <v>17070</v>
      </c>
      <c r="E17" s="143">
        <v>8287</v>
      </c>
      <c r="F17" s="143">
        <v>18630</v>
      </c>
      <c r="G17" s="143">
        <v>9887</v>
      </c>
      <c r="H17" s="143">
        <v>2357</v>
      </c>
      <c r="I17" s="143">
        <v>35.700000000000003</v>
      </c>
      <c r="J17" s="143">
        <v>5977</v>
      </c>
      <c r="K17" s="143">
        <v>102271</v>
      </c>
      <c r="L17" s="143">
        <v>87352</v>
      </c>
      <c r="M17" s="143">
        <v>82166</v>
      </c>
      <c r="N17" s="143">
        <v>1399</v>
      </c>
      <c r="O17" s="143">
        <v>82</v>
      </c>
      <c r="P17" s="143">
        <v>3705</v>
      </c>
      <c r="Q17" s="143">
        <v>1767</v>
      </c>
      <c r="R17" s="143">
        <v>998</v>
      </c>
      <c r="S17" s="143">
        <v>145</v>
      </c>
      <c r="T17" s="143">
        <v>358</v>
      </c>
      <c r="U17" s="143">
        <v>266</v>
      </c>
      <c r="V17" s="143">
        <v>8550</v>
      </c>
      <c r="W17" s="143">
        <v>3391</v>
      </c>
      <c r="X17" s="143">
        <v>3393</v>
      </c>
      <c r="Y17" s="143">
        <v>157</v>
      </c>
      <c r="Z17" s="143">
        <v>472</v>
      </c>
      <c r="AA17" s="143">
        <v>1137</v>
      </c>
      <c r="AB17" s="143">
        <v>3388</v>
      </c>
      <c r="AC17" s="143">
        <v>1181</v>
      </c>
      <c r="AD17" s="143">
        <v>1901</v>
      </c>
      <c r="AE17" s="143">
        <v>306</v>
      </c>
      <c r="AF17" s="143">
        <v>1214</v>
      </c>
      <c r="AG17" s="143">
        <v>337</v>
      </c>
      <c r="AH17" s="143">
        <v>877</v>
      </c>
      <c r="AI17" s="143">
        <v>198076</v>
      </c>
      <c r="AJ17" s="143">
        <v>47731</v>
      </c>
      <c r="AK17" s="143">
        <v>26294</v>
      </c>
      <c r="AL17" s="143">
        <v>28681</v>
      </c>
      <c r="AM17" s="143">
        <v>9793</v>
      </c>
      <c r="AN17" s="143">
        <v>25838</v>
      </c>
      <c r="AO17" s="143">
        <v>47955</v>
      </c>
      <c r="AP17" s="143">
        <v>11784</v>
      </c>
    </row>
    <row r="18" spans="1:42">
      <c r="A18" s="143" t="s">
        <v>842</v>
      </c>
      <c r="B18" s="143" t="s">
        <v>297</v>
      </c>
      <c r="C18" s="143">
        <v>122573</v>
      </c>
      <c r="D18" s="143">
        <v>34520</v>
      </c>
      <c r="E18" s="143">
        <v>16139</v>
      </c>
      <c r="F18" s="143">
        <v>40553</v>
      </c>
      <c r="G18" s="143">
        <v>20622</v>
      </c>
      <c r="H18" s="143">
        <v>5714</v>
      </c>
      <c r="I18" s="143">
        <v>51.36</v>
      </c>
      <c r="J18" s="143">
        <v>1947</v>
      </c>
      <c r="K18" s="143">
        <v>123125</v>
      </c>
      <c r="L18" s="143">
        <v>73196</v>
      </c>
      <c r="M18" s="143">
        <v>65778</v>
      </c>
      <c r="N18" s="143">
        <v>1568</v>
      </c>
      <c r="O18" s="143">
        <v>116</v>
      </c>
      <c r="P18" s="143">
        <v>5734</v>
      </c>
      <c r="Q18" s="143">
        <v>2857</v>
      </c>
      <c r="R18" s="143">
        <v>1211</v>
      </c>
      <c r="S18" s="143">
        <v>300</v>
      </c>
      <c r="T18" s="143">
        <v>757</v>
      </c>
      <c r="U18" s="143">
        <v>589</v>
      </c>
      <c r="V18" s="143">
        <v>36362</v>
      </c>
      <c r="W18" s="143">
        <v>27971</v>
      </c>
      <c r="X18" s="143">
        <v>2076</v>
      </c>
      <c r="Y18" s="143">
        <v>811</v>
      </c>
      <c r="Z18" s="143">
        <v>1427</v>
      </c>
      <c r="AA18" s="143">
        <v>4077</v>
      </c>
      <c r="AB18" s="143">
        <v>7578</v>
      </c>
      <c r="AC18" s="143">
        <v>4102</v>
      </c>
      <c r="AD18" s="143">
        <v>2608</v>
      </c>
      <c r="AE18" s="143">
        <v>868</v>
      </c>
      <c r="AF18" s="143">
        <v>3132</v>
      </c>
      <c r="AG18" s="143">
        <v>1226</v>
      </c>
      <c r="AH18" s="143">
        <v>1906</v>
      </c>
      <c r="AI18" s="143">
        <v>260560</v>
      </c>
      <c r="AJ18" s="143">
        <v>74409</v>
      </c>
      <c r="AK18" s="143">
        <v>33751</v>
      </c>
      <c r="AL18" s="143">
        <v>32781</v>
      </c>
      <c r="AM18" s="143">
        <v>5309</v>
      </c>
      <c r="AN18" s="143">
        <v>33888</v>
      </c>
      <c r="AO18" s="143">
        <v>55223</v>
      </c>
      <c r="AP18" s="143">
        <v>25199</v>
      </c>
    </row>
    <row r="19" spans="1:42">
      <c r="A19" s="143" t="s">
        <v>841</v>
      </c>
      <c r="B19" s="143" t="s">
        <v>294</v>
      </c>
      <c r="C19" s="143">
        <v>12488</v>
      </c>
      <c r="D19" s="143">
        <v>1953</v>
      </c>
      <c r="E19" s="143">
        <v>705</v>
      </c>
      <c r="F19" s="143">
        <v>2009</v>
      </c>
      <c r="G19" s="143">
        <v>1441</v>
      </c>
      <c r="H19" s="143">
        <v>122</v>
      </c>
      <c r="I19" s="143">
        <v>10.18</v>
      </c>
      <c r="J19" s="143">
        <v>23787</v>
      </c>
      <c r="K19" s="143">
        <v>15002</v>
      </c>
      <c r="L19" s="143">
        <v>14788</v>
      </c>
      <c r="M19" s="143">
        <v>14412</v>
      </c>
      <c r="N19" s="143">
        <v>109</v>
      </c>
      <c r="O19" s="143">
        <v>10</v>
      </c>
      <c r="P19" s="143">
        <v>257</v>
      </c>
      <c r="Q19" s="143">
        <v>61</v>
      </c>
      <c r="R19" s="143">
        <v>21</v>
      </c>
      <c r="S19" s="143">
        <v>3</v>
      </c>
      <c r="T19" s="143">
        <v>20</v>
      </c>
      <c r="U19" s="143">
        <v>17</v>
      </c>
      <c r="V19" s="143">
        <v>85</v>
      </c>
      <c r="W19" s="143">
        <v>40</v>
      </c>
      <c r="X19" s="143">
        <v>2</v>
      </c>
      <c r="Y19" s="143">
        <v>1</v>
      </c>
      <c r="Z19" s="143">
        <v>20</v>
      </c>
      <c r="AA19" s="143">
        <v>22</v>
      </c>
      <c r="AB19" s="143">
        <v>51</v>
      </c>
      <c r="AC19" s="143">
        <v>25</v>
      </c>
      <c r="AD19" s="143">
        <v>23</v>
      </c>
      <c r="AE19" s="143">
        <v>3</v>
      </c>
      <c r="AF19" s="143">
        <v>17</v>
      </c>
      <c r="AG19" s="143">
        <v>1</v>
      </c>
      <c r="AH19" s="143">
        <v>16</v>
      </c>
      <c r="AI19" s="143">
        <v>30683</v>
      </c>
      <c r="AJ19" s="143">
        <v>5453</v>
      </c>
      <c r="AK19" s="143">
        <v>3729</v>
      </c>
      <c r="AL19" s="143">
        <v>5373</v>
      </c>
      <c r="AM19" s="143">
        <v>1114</v>
      </c>
      <c r="AN19" s="143">
        <v>3834</v>
      </c>
      <c r="AO19" s="143">
        <v>10096</v>
      </c>
      <c r="AP19" s="143">
        <v>1084</v>
      </c>
    </row>
    <row r="20" spans="1:42">
      <c r="A20" s="143" t="s">
        <v>838</v>
      </c>
      <c r="B20" s="143" t="s">
        <v>839</v>
      </c>
      <c r="C20" s="143">
        <v>126361</v>
      </c>
      <c r="D20" s="143">
        <v>45048</v>
      </c>
      <c r="E20" s="143">
        <v>15171</v>
      </c>
      <c r="F20" s="143">
        <v>34944</v>
      </c>
      <c r="G20" s="143">
        <v>21284</v>
      </c>
      <c r="H20" s="143">
        <v>4786</v>
      </c>
      <c r="I20" s="143">
        <v>39.590000000000003</v>
      </c>
      <c r="J20" s="143">
        <v>4680</v>
      </c>
      <c r="K20" s="143">
        <v>126131</v>
      </c>
      <c r="L20" s="143">
        <v>96171</v>
      </c>
      <c r="M20" s="143">
        <v>88473</v>
      </c>
      <c r="N20" s="143">
        <v>1637</v>
      </c>
      <c r="O20" s="143">
        <v>112</v>
      </c>
      <c r="P20" s="143">
        <v>5949</v>
      </c>
      <c r="Q20" s="143">
        <v>6840</v>
      </c>
      <c r="R20" s="143">
        <v>4339</v>
      </c>
      <c r="S20" s="143">
        <v>600</v>
      </c>
      <c r="T20" s="143">
        <v>1059</v>
      </c>
      <c r="U20" s="143">
        <v>842</v>
      </c>
      <c r="V20" s="143">
        <v>11625</v>
      </c>
      <c r="W20" s="143">
        <v>3053</v>
      </c>
      <c r="X20" s="143">
        <v>4215</v>
      </c>
      <c r="Y20" s="143">
        <v>268</v>
      </c>
      <c r="Z20" s="143">
        <v>2008</v>
      </c>
      <c r="AA20" s="143">
        <v>2081</v>
      </c>
      <c r="AB20" s="143">
        <v>9860</v>
      </c>
      <c r="AC20" s="143">
        <v>3614</v>
      </c>
      <c r="AD20" s="143">
        <v>5104</v>
      </c>
      <c r="AE20" s="143">
        <v>1142</v>
      </c>
      <c r="AF20" s="143">
        <v>1635</v>
      </c>
      <c r="AG20" s="143">
        <v>765</v>
      </c>
      <c r="AH20" s="143">
        <v>870</v>
      </c>
      <c r="AI20" s="143">
        <v>250104</v>
      </c>
      <c r="AJ20" s="143">
        <v>63991</v>
      </c>
      <c r="AK20" s="143">
        <v>30619</v>
      </c>
      <c r="AL20" s="143">
        <v>32333</v>
      </c>
      <c r="AM20" s="143">
        <v>5715</v>
      </c>
      <c r="AN20" s="143">
        <v>46411</v>
      </c>
      <c r="AO20" s="143">
        <v>54875</v>
      </c>
      <c r="AP20" s="143">
        <v>16160</v>
      </c>
    </row>
    <row r="21" spans="1:42">
      <c r="A21" s="143" t="s">
        <v>836</v>
      </c>
      <c r="B21" s="143" t="s">
        <v>837</v>
      </c>
      <c r="C21" s="143">
        <v>60712</v>
      </c>
      <c r="D21" s="143">
        <v>7103</v>
      </c>
      <c r="E21" s="143">
        <v>3211</v>
      </c>
      <c r="F21" s="143">
        <v>8247</v>
      </c>
      <c r="G21" s="143">
        <v>4591</v>
      </c>
      <c r="H21" s="143">
        <v>607</v>
      </c>
      <c r="I21" s="143">
        <v>25.45</v>
      </c>
      <c r="J21" s="143">
        <v>10424</v>
      </c>
      <c r="K21" s="143">
        <v>78319</v>
      </c>
      <c r="L21" s="143">
        <v>77342</v>
      </c>
      <c r="M21" s="143">
        <v>74391</v>
      </c>
      <c r="N21" s="143">
        <v>369</v>
      </c>
      <c r="O21" s="143">
        <v>125</v>
      </c>
      <c r="P21" s="143">
        <v>2457</v>
      </c>
      <c r="Q21" s="143">
        <v>311</v>
      </c>
      <c r="R21" s="143">
        <v>109</v>
      </c>
      <c r="S21" s="143">
        <v>32</v>
      </c>
      <c r="T21" s="143">
        <v>82</v>
      </c>
      <c r="U21" s="143">
        <v>88</v>
      </c>
      <c r="V21" s="143">
        <v>454</v>
      </c>
      <c r="W21" s="143">
        <v>169</v>
      </c>
      <c r="X21" s="143">
        <v>24</v>
      </c>
      <c r="Y21" s="143">
        <v>12</v>
      </c>
      <c r="Z21" s="143">
        <v>76</v>
      </c>
      <c r="AA21" s="143">
        <v>173</v>
      </c>
      <c r="AB21" s="143">
        <v>120</v>
      </c>
      <c r="AC21" s="143">
        <v>56</v>
      </c>
      <c r="AD21" s="143">
        <v>45</v>
      </c>
      <c r="AE21" s="143">
        <v>19</v>
      </c>
      <c r="AF21" s="143">
        <v>92</v>
      </c>
      <c r="AG21" s="143">
        <v>36</v>
      </c>
      <c r="AH21" s="143">
        <v>56</v>
      </c>
      <c r="AI21" s="143">
        <v>151962</v>
      </c>
      <c r="AJ21" s="143">
        <v>34845</v>
      </c>
      <c r="AK21" s="143">
        <v>19396</v>
      </c>
      <c r="AL21" s="143">
        <v>24322</v>
      </c>
      <c r="AM21" s="143">
        <v>5410</v>
      </c>
      <c r="AN21" s="143">
        <v>18235</v>
      </c>
      <c r="AO21" s="143">
        <v>41779</v>
      </c>
      <c r="AP21" s="143">
        <v>7975</v>
      </c>
    </row>
    <row r="22" spans="1:42">
      <c r="A22" s="143" t="s">
        <v>834</v>
      </c>
      <c r="B22" s="143" t="s">
        <v>835</v>
      </c>
      <c r="C22" s="143">
        <v>53816</v>
      </c>
      <c r="D22" s="143">
        <v>9753</v>
      </c>
      <c r="E22" s="143">
        <v>4913</v>
      </c>
      <c r="F22" s="143">
        <v>9673</v>
      </c>
      <c r="G22" s="143">
        <v>5718</v>
      </c>
      <c r="H22" s="143">
        <v>911</v>
      </c>
      <c r="I22" s="143">
        <v>4.6900000000000004</v>
      </c>
      <c r="J22" s="143">
        <v>30372</v>
      </c>
      <c r="K22" s="143">
        <v>66608</v>
      </c>
      <c r="L22" s="143">
        <v>63205</v>
      </c>
      <c r="M22" s="143">
        <v>61166</v>
      </c>
      <c r="N22" s="143">
        <v>436</v>
      </c>
      <c r="O22" s="143">
        <v>67</v>
      </c>
      <c r="P22" s="143">
        <v>1536</v>
      </c>
      <c r="Q22" s="143">
        <v>518</v>
      </c>
      <c r="R22" s="143">
        <v>272</v>
      </c>
      <c r="S22" s="143">
        <v>33</v>
      </c>
      <c r="T22" s="143">
        <v>121</v>
      </c>
      <c r="U22" s="143">
        <v>92</v>
      </c>
      <c r="V22" s="143">
        <v>1998</v>
      </c>
      <c r="W22" s="143">
        <v>959</v>
      </c>
      <c r="X22" s="143">
        <v>543</v>
      </c>
      <c r="Y22" s="143">
        <v>36</v>
      </c>
      <c r="Z22" s="143">
        <v>193</v>
      </c>
      <c r="AA22" s="143">
        <v>267</v>
      </c>
      <c r="AB22" s="143">
        <v>744</v>
      </c>
      <c r="AC22" s="143">
        <v>347</v>
      </c>
      <c r="AD22" s="143">
        <v>333</v>
      </c>
      <c r="AE22" s="143">
        <v>64</v>
      </c>
      <c r="AF22" s="143">
        <v>143</v>
      </c>
      <c r="AG22" s="143">
        <v>32</v>
      </c>
      <c r="AH22" s="143">
        <v>111</v>
      </c>
      <c r="AI22" s="143">
        <v>132440</v>
      </c>
      <c r="AJ22" s="143">
        <v>32612</v>
      </c>
      <c r="AK22" s="143">
        <v>20055</v>
      </c>
      <c r="AL22" s="143">
        <v>23731</v>
      </c>
      <c r="AM22" s="143">
        <v>4413</v>
      </c>
      <c r="AN22" s="143">
        <v>17199</v>
      </c>
      <c r="AO22" s="143">
        <v>27713</v>
      </c>
      <c r="AP22" s="143">
        <v>6717</v>
      </c>
    </row>
    <row r="23" spans="1:42">
      <c r="A23" s="143" t="s">
        <v>828</v>
      </c>
      <c r="B23" s="143" t="s">
        <v>829</v>
      </c>
      <c r="C23" s="143">
        <v>92104</v>
      </c>
      <c r="D23" s="143">
        <v>16491</v>
      </c>
      <c r="E23" s="143">
        <v>9130</v>
      </c>
      <c r="F23" s="143">
        <v>18147</v>
      </c>
      <c r="G23" s="143">
        <v>9834</v>
      </c>
      <c r="H23" s="143">
        <v>2611</v>
      </c>
      <c r="I23" s="143">
        <v>49.45</v>
      </c>
      <c r="J23" s="143">
        <v>2289</v>
      </c>
      <c r="K23" s="143">
        <v>107575</v>
      </c>
      <c r="L23" s="143">
        <v>98707</v>
      </c>
      <c r="M23" s="143">
        <v>96257</v>
      </c>
      <c r="N23" s="143">
        <v>401</v>
      </c>
      <c r="O23" s="143">
        <v>67</v>
      </c>
      <c r="P23" s="143">
        <v>1982</v>
      </c>
      <c r="Q23" s="143">
        <v>1066</v>
      </c>
      <c r="R23" s="143">
        <v>473</v>
      </c>
      <c r="S23" s="143">
        <v>131</v>
      </c>
      <c r="T23" s="143">
        <v>262</v>
      </c>
      <c r="U23" s="143">
        <v>200</v>
      </c>
      <c r="V23" s="143">
        <v>5204</v>
      </c>
      <c r="W23" s="143">
        <v>742</v>
      </c>
      <c r="X23" s="143">
        <v>2474</v>
      </c>
      <c r="Y23" s="143">
        <v>257</v>
      </c>
      <c r="Z23" s="143">
        <v>455</v>
      </c>
      <c r="AA23" s="143">
        <v>1276</v>
      </c>
      <c r="AB23" s="143">
        <v>1795</v>
      </c>
      <c r="AC23" s="143">
        <v>1124</v>
      </c>
      <c r="AD23" s="143">
        <v>554</v>
      </c>
      <c r="AE23" s="143">
        <v>117</v>
      </c>
      <c r="AF23" s="143">
        <v>803</v>
      </c>
      <c r="AG23" s="143">
        <v>179</v>
      </c>
      <c r="AH23" s="143">
        <v>624</v>
      </c>
      <c r="AI23" s="143">
        <v>200642</v>
      </c>
      <c r="AJ23" s="143">
        <v>67773</v>
      </c>
      <c r="AK23" s="143">
        <v>28825</v>
      </c>
      <c r="AL23" s="143">
        <v>31875</v>
      </c>
      <c r="AM23" s="143">
        <v>7066</v>
      </c>
      <c r="AN23" s="143">
        <v>23961</v>
      </c>
      <c r="AO23" s="143">
        <v>31041</v>
      </c>
      <c r="AP23" s="143">
        <v>10101</v>
      </c>
    </row>
    <row r="24" spans="1:42">
      <c r="A24" s="143" t="s">
        <v>826</v>
      </c>
      <c r="B24" s="143" t="s">
        <v>827</v>
      </c>
      <c r="C24" s="143">
        <v>60966</v>
      </c>
      <c r="D24" s="143">
        <v>15069</v>
      </c>
      <c r="E24" s="143">
        <v>3363</v>
      </c>
      <c r="F24" s="143">
        <v>9506</v>
      </c>
      <c r="G24" s="143">
        <v>6738</v>
      </c>
      <c r="H24" s="143">
        <v>570</v>
      </c>
      <c r="I24" s="143">
        <v>29.18</v>
      </c>
      <c r="J24" s="143">
        <v>8565</v>
      </c>
      <c r="K24" s="143">
        <v>73515</v>
      </c>
      <c r="L24" s="143">
        <v>70571</v>
      </c>
      <c r="M24" s="143">
        <v>67273</v>
      </c>
      <c r="N24" s="143">
        <v>610</v>
      </c>
      <c r="O24" s="143">
        <v>31</v>
      </c>
      <c r="P24" s="143">
        <v>2657</v>
      </c>
      <c r="Q24" s="143">
        <v>631</v>
      </c>
      <c r="R24" s="143">
        <v>207</v>
      </c>
      <c r="S24" s="143">
        <v>45</v>
      </c>
      <c r="T24" s="143">
        <v>205</v>
      </c>
      <c r="U24" s="143">
        <v>174</v>
      </c>
      <c r="V24" s="143">
        <v>1353</v>
      </c>
      <c r="W24" s="143">
        <v>389</v>
      </c>
      <c r="X24" s="143">
        <v>47</v>
      </c>
      <c r="Y24" s="143">
        <v>65</v>
      </c>
      <c r="Z24" s="143">
        <v>491</v>
      </c>
      <c r="AA24" s="143">
        <v>361</v>
      </c>
      <c r="AB24" s="143">
        <v>656</v>
      </c>
      <c r="AC24" s="143">
        <v>169</v>
      </c>
      <c r="AD24" s="143">
        <v>421</v>
      </c>
      <c r="AE24" s="143">
        <v>66</v>
      </c>
      <c r="AF24" s="143">
        <v>304</v>
      </c>
      <c r="AG24" s="143">
        <v>158</v>
      </c>
      <c r="AH24" s="143">
        <v>146</v>
      </c>
      <c r="AI24" s="143">
        <v>146439</v>
      </c>
      <c r="AJ24" s="143">
        <v>25140</v>
      </c>
      <c r="AK24" s="143">
        <v>16175</v>
      </c>
      <c r="AL24" s="143">
        <v>20828</v>
      </c>
      <c r="AM24" s="143">
        <v>5472</v>
      </c>
      <c r="AN24" s="143">
        <v>24095</v>
      </c>
      <c r="AO24" s="143">
        <v>48910</v>
      </c>
      <c r="AP24" s="143">
        <v>5819</v>
      </c>
    </row>
    <row r="25" spans="1:42">
      <c r="A25" s="143" t="s">
        <v>824</v>
      </c>
      <c r="B25" s="143" t="s">
        <v>825</v>
      </c>
      <c r="C25" s="143">
        <v>138728</v>
      </c>
      <c r="D25" s="143">
        <v>35633</v>
      </c>
      <c r="E25" s="143">
        <v>14597</v>
      </c>
      <c r="F25" s="143">
        <v>28038</v>
      </c>
      <c r="G25" s="143">
        <v>16385</v>
      </c>
      <c r="H25" s="143">
        <v>3286</v>
      </c>
      <c r="I25" s="143">
        <v>21.87</v>
      </c>
      <c r="J25" s="143">
        <v>12617</v>
      </c>
      <c r="K25" s="143">
        <v>182747</v>
      </c>
      <c r="L25" s="143">
        <v>158785</v>
      </c>
      <c r="M25" s="143">
        <v>147675</v>
      </c>
      <c r="N25" s="143">
        <v>2144</v>
      </c>
      <c r="O25" s="143">
        <v>117</v>
      </c>
      <c r="P25" s="143">
        <v>8849</v>
      </c>
      <c r="Q25" s="143">
        <v>4634</v>
      </c>
      <c r="R25" s="143">
        <v>2220</v>
      </c>
      <c r="S25" s="143">
        <v>446</v>
      </c>
      <c r="T25" s="143">
        <v>991</v>
      </c>
      <c r="U25" s="143">
        <v>977</v>
      </c>
      <c r="V25" s="143">
        <v>7434</v>
      </c>
      <c r="W25" s="143">
        <v>2273</v>
      </c>
      <c r="X25" s="143">
        <v>1787</v>
      </c>
      <c r="Y25" s="143">
        <v>592</v>
      </c>
      <c r="Z25" s="143">
        <v>1330</v>
      </c>
      <c r="AA25" s="143">
        <v>1452</v>
      </c>
      <c r="AB25" s="143">
        <v>10224</v>
      </c>
      <c r="AC25" s="143">
        <v>3791</v>
      </c>
      <c r="AD25" s="143">
        <v>3671</v>
      </c>
      <c r="AE25" s="143">
        <v>2762</v>
      </c>
      <c r="AF25" s="143">
        <v>1670</v>
      </c>
      <c r="AG25" s="143">
        <v>609</v>
      </c>
      <c r="AH25" s="143">
        <v>1061</v>
      </c>
      <c r="AI25" s="143">
        <v>349653</v>
      </c>
      <c r="AJ25" s="143">
        <v>70478</v>
      </c>
      <c r="AK25" s="143">
        <v>41487</v>
      </c>
      <c r="AL25" s="143">
        <v>44592</v>
      </c>
      <c r="AM25" s="143">
        <v>10260</v>
      </c>
      <c r="AN25" s="143">
        <v>51006</v>
      </c>
      <c r="AO25" s="143">
        <v>114621</v>
      </c>
      <c r="AP25" s="143">
        <v>17209</v>
      </c>
    </row>
    <row r="26" spans="1:42">
      <c r="A26" s="143" t="s">
        <v>822</v>
      </c>
      <c r="B26" s="143" t="s">
        <v>823</v>
      </c>
      <c r="C26" s="143">
        <v>67658</v>
      </c>
      <c r="D26" s="143">
        <v>6951</v>
      </c>
      <c r="E26" s="143">
        <v>3492</v>
      </c>
      <c r="F26" s="143">
        <v>7739</v>
      </c>
      <c r="G26" s="143">
        <v>4247</v>
      </c>
      <c r="H26" s="143">
        <v>517</v>
      </c>
      <c r="I26" s="143">
        <v>2.17</v>
      </c>
      <c r="J26" s="143">
        <v>32251</v>
      </c>
      <c r="K26" s="143">
        <v>88227</v>
      </c>
      <c r="L26" s="143">
        <v>86418</v>
      </c>
      <c r="M26" s="143">
        <v>83706</v>
      </c>
      <c r="N26" s="143">
        <v>643</v>
      </c>
      <c r="O26" s="143">
        <v>72</v>
      </c>
      <c r="P26" s="143">
        <v>1997</v>
      </c>
      <c r="Q26" s="143">
        <v>477</v>
      </c>
      <c r="R26" s="143">
        <v>187</v>
      </c>
      <c r="S26" s="143">
        <v>53</v>
      </c>
      <c r="T26" s="143">
        <v>137</v>
      </c>
      <c r="U26" s="143">
        <v>100</v>
      </c>
      <c r="V26" s="143">
        <v>820</v>
      </c>
      <c r="W26" s="143">
        <v>278</v>
      </c>
      <c r="X26" s="143">
        <v>47</v>
      </c>
      <c r="Y26" s="143">
        <v>78</v>
      </c>
      <c r="Z26" s="143">
        <v>213</v>
      </c>
      <c r="AA26" s="143">
        <v>204</v>
      </c>
      <c r="AB26" s="143">
        <v>318</v>
      </c>
      <c r="AC26" s="143">
        <v>151</v>
      </c>
      <c r="AD26" s="143">
        <v>134</v>
      </c>
      <c r="AE26" s="143">
        <v>33</v>
      </c>
      <c r="AF26" s="143">
        <v>194</v>
      </c>
      <c r="AG26" s="143">
        <v>57</v>
      </c>
      <c r="AH26" s="143">
        <v>137</v>
      </c>
      <c r="AI26" s="143">
        <v>165914</v>
      </c>
      <c r="AJ26" s="143">
        <v>32539</v>
      </c>
      <c r="AK26" s="143">
        <v>22752</v>
      </c>
      <c r="AL26" s="143">
        <v>28542</v>
      </c>
      <c r="AM26" s="143">
        <v>7247</v>
      </c>
      <c r="AN26" s="143">
        <v>21012</v>
      </c>
      <c r="AO26" s="143">
        <v>47041</v>
      </c>
      <c r="AP26" s="143">
        <v>6781</v>
      </c>
    </row>
    <row r="27" spans="1:42">
      <c r="A27" s="143" t="s">
        <v>820</v>
      </c>
      <c r="B27" s="143" t="s">
        <v>821</v>
      </c>
      <c r="C27" s="143">
        <v>75566</v>
      </c>
      <c r="D27" s="143">
        <v>11149</v>
      </c>
      <c r="E27" s="143">
        <v>4833</v>
      </c>
      <c r="F27" s="143">
        <v>10070</v>
      </c>
      <c r="G27" s="143">
        <v>6423</v>
      </c>
      <c r="H27" s="143">
        <v>748</v>
      </c>
      <c r="I27" s="143">
        <v>16.309999999999999</v>
      </c>
      <c r="J27" s="143">
        <v>17079</v>
      </c>
      <c r="K27" s="143">
        <v>107538</v>
      </c>
      <c r="L27" s="143">
        <v>103282</v>
      </c>
      <c r="M27" s="143">
        <v>100111</v>
      </c>
      <c r="N27" s="143">
        <v>685</v>
      </c>
      <c r="O27" s="143">
        <v>94</v>
      </c>
      <c r="P27" s="143">
        <v>2392</v>
      </c>
      <c r="Q27" s="143">
        <v>754</v>
      </c>
      <c r="R27" s="143">
        <v>302</v>
      </c>
      <c r="S27" s="143">
        <v>71</v>
      </c>
      <c r="T27" s="143">
        <v>201</v>
      </c>
      <c r="U27" s="143">
        <v>180</v>
      </c>
      <c r="V27" s="143">
        <v>2169</v>
      </c>
      <c r="W27" s="143">
        <v>967</v>
      </c>
      <c r="X27" s="143">
        <v>196</v>
      </c>
      <c r="Y27" s="143">
        <v>64</v>
      </c>
      <c r="Z27" s="143">
        <v>471</v>
      </c>
      <c r="AA27" s="143">
        <v>471</v>
      </c>
      <c r="AB27" s="143">
        <v>984</v>
      </c>
      <c r="AC27" s="143">
        <v>320</v>
      </c>
      <c r="AD27" s="143">
        <v>571</v>
      </c>
      <c r="AE27" s="143">
        <v>93</v>
      </c>
      <c r="AF27" s="143">
        <v>349</v>
      </c>
      <c r="AG27" s="143">
        <v>151</v>
      </c>
      <c r="AH27" s="143">
        <v>198</v>
      </c>
      <c r="AI27" s="143">
        <v>212837</v>
      </c>
      <c r="AJ27" s="143">
        <v>39618</v>
      </c>
      <c r="AK27" s="143">
        <v>31661</v>
      </c>
      <c r="AL27" s="143">
        <v>35490</v>
      </c>
      <c r="AM27" s="143">
        <v>11435</v>
      </c>
      <c r="AN27" s="143">
        <v>29111</v>
      </c>
      <c r="AO27" s="143">
        <v>56805</v>
      </c>
      <c r="AP27" s="143">
        <v>8717</v>
      </c>
    </row>
    <row r="28" spans="1:42">
      <c r="A28" s="143" t="s">
        <v>818</v>
      </c>
      <c r="B28" s="143" t="s">
        <v>819</v>
      </c>
      <c r="C28" s="143">
        <v>93611</v>
      </c>
      <c r="D28" s="143">
        <v>21023</v>
      </c>
      <c r="E28" s="143">
        <v>7685</v>
      </c>
      <c r="F28" s="143">
        <v>15097</v>
      </c>
      <c r="G28" s="143">
        <v>8969</v>
      </c>
      <c r="H28" s="143">
        <v>1371</v>
      </c>
      <c r="I28" s="143">
        <v>41.03</v>
      </c>
      <c r="J28" s="143">
        <v>4253</v>
      </c>
      <c r="K28" s="143">
        <v>109307</v>
      </c>
      <c r="L28" s="143">
        <v>105832</v>
      </c>
      <c r="M28" s="143">
        <v>102283</v>
      </c>
      <c r="N28" s="143">
        <v>644</v>
      </c>
      <c r="O28" s="143">
        <v>56</v>
      </c>
      <c r="P28" s="143">
        <v>2849</v>
      </c>
      <c r="Q28" s="143">
        <v>1111</v>
      </c>
      <c r="R28" s="143">
        <v>308</v>
      </c>
      <c r="S28" s="143">
        <v>154</v>
      </c>
      <c r="T28" s="143">
        <v>309</v>
      </c>
      <c r="U28" s="143">
        <v>340</v>
      </c>
      <c r="V28" s="143">
        <v>1349</v>
      </c>
      <c r="W28" s="143">
        <v>326</v>
      </c>
      <c r="X28" s="143">
        <v>80</v>
      </c>
      <c r="Y28" s="143">
        <v>88</v>
      </c>
      <c r="Z28" s="143">
        <v>452</v>
      </c>
      <c r="AA28" s="143">
        <v>403</v>
      </c>
      <c r="AB28" s="143">
        <v>645</v>
      </c>
      <c r="AC28" s="143">
        <v>388</v>
      </c>
      <c r="AD28" s="143">
        <v>173</v>
      </c>
      <c r="AE28" s="143">
        <v>84</v>
      </c>
      <c r="AF28" s="143">
        <v>370</v>
      </c>
      <c r="AG28" s="143">
        <v>125</v>
      </c>
      <c r="AH28" s="143">
        <v>245</v>
      </c>
      <c r="AI28" s="143">
        <v>211502</v>
      </c>
      <c r="AJ28" s="143">
        <v>47073</v>
      </c>
      <c r="AK28" s="143">
        <v>28541</v>
      </c>
      <c r="AL28" s="143">
        <v>35452</v>
      </c>
      <c r="AM28" s="143">
        <v>11004</v>
      </c>
      <c r="AN28" s="143">
        <v>35009</v>
      </c>
      <c r="AO28" s="143">
        <v>45379</v>
      </c>
      <c r="AP28" s="143">
        <v>9044</v>
      </c>
    </row>
    <row r="29" spans="1:42">
      <c r="A29" s="143" t="s">
        <v>816</v>
      </c>
      <c r="B29" s="143" t="s">
        <v>817</v>
      </c>
      <c r="C29" s="143">
        <v>51894</v>
      </c>
      <c r="D29" s="143">
        <v>5463</v>
      </c>
      <c r="E29" s="143">
        <v>2735</v>
      </c>
      <c r="F29" s="143">
        <v>6315</v>
      </c>
      <c r="G29" s="143">
        <v>3128</v>
      </c>
      <c r="H29" s="143">
        <v>457</v>
      </c>
      <c r="I29" s="143">
        <v>21.39</v>
      </c>
      <c r="J29" s="143">
        <v>12958</v>
      </c>
      <c r="K29" s="143">
        <v>59010</v>
      </c>
      <c r="L29" s="143">
        <v>57929</v>
      </c>
      <c r="M29" s="143">
        <v>56269</v>
      </c>
      <c r="N29" s="143">
        <v>390</v>
      </c>
      <c r="O29" s="143">
        <v>20</v>
      </c>
      <c r="P29" s="143">
        <v>1250</v>
      </c>
      <c r="Q29" s="143">
        <v>447</v>
      </c>
      <c r="R29" s="143">
        <v>156</v>
      </c>
      <c r="S29" s="143">
        <v>74</v>
      </c>
      <c r="T29" s="143">
        <v>102</v>
      </c>
      <c r="U29" s="143">
        <v>115</v>
      </c>
      <c r="V29" s="143">
        <v>425</v>
      </c>
      <c r="W29" s="143">
        <v>130</v>
      </c>
      <c r="X29" s="143">
        <v>21</v>
      </c>
      <c r="Y29" s="143">
        <v>32</v>
      </c>
      <c r="Z29" s="143">
        <v>85</v>
      </c>
      <c r="AA29" s="143">
        <v>157</v>
      </c>
      <c r="AB29" s="143">
        <v>107</v>
      </c>
      <c r="AC29" s="143">
        <v>56</v>
      </c>
      <c r="AD29" s="143">
        <v>34</v>
      </c>
      <c r="AE29" s="143">
        <v>17</v>
      </c>
      <c r="AF29" s="143">
        <v>102</v>
      </c>
      <c r="AG29" s="143">
        <v>49</v>
      </c>
      <c r="AH29" s="143">
        <v>53</v>
      </c>
      <c r="AI29" s="143">
        <v>109290</v>
      </c>
      <c r="AJ29" s="143">
        <v>28215</v>
      </c>
      <c r="AK29" s="143">
        <v>16398</v>
      </c>
      <c r="AL29" s="143">
        <v>18889</v>
      </c>
      <c r="AM29" s="143">
        <v>5110</v>
      </c>
      <c r="AN29" s="143">
        <v>12905</v>
      </c>
      <c r="AO29" s="143">
        <v>22564</v>
      </c>
      <c r="AP29" s="143">
        <v>5209</v>
      </c>
    </row>
    <row r="30" spans="1:42">
      <c r="A30" s="143" t="s">
        <v>814</v>
      </c>
      <c r="B30" s="143" t="s">
        <v>815</v>
      </c>
      <c r="C30" s="143">
        <v>65504</v>
      </c>
      <c r="D30" s="143">
        <v>13303</v>
      </c>
      <c r="E30" s="143">
        <v>5367</v>
      </c>
      <c r="F30" s="143">
        <v>9358</v>
      </c>
      <c r="G30" s="143">
        <v>5048</v>
      </c>
      <c r="H30" s="143">
        <v>1026</v>
      </c>
      <c r="I30" s="143">
        <v>17.09</v>
      </c>
      <c r="J30" s="143">
        <v>16397</v>
      </c>
      <c r="K30" s="143">
        <v>82374</v>
      </c>
      <c r="L30" s="143">
        <v>77059</v>
      </c>
      <c r="M30" s="143">
        <v>70735</v>
      </c>
      <c r="N30" s="143">
        <v>787</v>
      </c>
      <c r="O30" s="143">
        <v>88</v>
      </c>
      <c r="P30" s="143">
        <v>5449</v>
      </c>
      <c r="Q30" s="143">
        <v>1144</v>
      </c>
      <c r="R30" s="143">
        <v>296</v>
      </c>
      <c r="S30" s="143">
        <v>133</v>
      </c>
      <c r="T30" s="143">
        <v>359</v>
      </c>
      <c r="U30" s="143">
        <v>356</v>
      </c>
      <c r="V30" s="143">
        <v>2662</v>
      </c>
      <c r="W30" s="143">
        <v>807</v>
      </c>
      <c r="X30" s="143">
        <v>86</v>
      </c>
      <c r="Y30" s="143">
        <v>116</v>
      </c>
      <c r="Z30" s="143">
        <v>672</v>
      </c>
      <c r="AA30" s="143">
        <v>981</v>
      </c>
      <c r="AB30" s="143">
        <v>846</v>
      </c>
      <c r="AC30" s="143">
        <v>566</v>
      </c>
      <c r="AD30" s="143">
        <v>201</v>
      </c>
      <c r="AE30" s="143">
        <v>79</v>
      </c>
      <c r="AF30" s="143">
        <v>663</v>
      </c>
      <c r="AG30" s="143">
        <v>281</v>
      </c>
      <c r="AH30" s="143">
        <v>382</v>
      </c>
      <c r="AI30" s="143">
        <v>155224</v>
      </c>
      <c r="AJ30" s="143">
        <v>29720</v>
      </c>
      <c r="AK30" s="143">
        <v>20105</v>
      </c>
      <c r="AL30" s="143">
        <v>24086</v>
      </c>
      <c r="AM30" s="143">
        <v>5852</v>
      </c>
      <c r="AN30" s="143">
        <v>24412</v>
      </c>
      <c r="AO30" s="143">
        <v>40951</v>
      </c>
      <c r="AP30" s="143">
        <v>10098</v>
      </c>
    </row>
    <row r="31" spans="1:42">
      <c r="A31" s="143" t="s">
        <v>812</v>
      </c>
      <c r="B31" s="143" t="s">
        <v>189</v>
      </c>
      <c r="C31" s="143">
        <v>49822</v>
      </c>
      <c r="D31" s="143">
        <v>5923</v>
      </c>
      <c r="E31" s="143">
        <v>2977</v>
      </c>
      <c r="F31" s="143">
        <v>6055</v>
      </c>
      <c r="G31" s="143">
        <v>3349</v>
      </c>
      <c r="H31" s="143">
        <v>427</v>
      </c>
      <c r="I31" s="143">
        <v>39.340000000000003</v>
      </c>
      <c r="J31" s="143">
        <v>4765</v>
      </c>
      <c r="K31" s="143">
        <v>63530</v>
      </c>
      <c r="L31" s="143">
        <v>61704</v>
      </c>
      <c r="M31" s="143">
        <v>59408</v>
      </c>
      <c r="N31" s="143">
        <v>414</v>
      </c>
      <c r="O31" s="143">
        <v>76</v>
      </c>
      <c r="P31" s="143">
        <v>1806</v>
      </c>
      <c r="Q31" s="143">
        <v>420</v>
      </c>
      <c r="R31" s="143">
        <v>116</v>
      </c>
      <c r="S31" s="143">
        <v>40</v>
      </c>
      <c r="T31" s="143">
        <v>140</v>
      </c>
      <c r="U31" s="143">
        <v>124</v>
      </c>
      <c r="V31" s="143">
        <v>1053</v>
      </c>
      <c r="W31" s="143">
        <v>373</v>
      </c>
      <c r="X31" s="143">
        <v>34</v>
      </c>
      <c r="Y31" s="143">
        <v>104</v>
      </c>
      <c r="Z31" s="143">
        <v>248</v>
      </c>
      <c r="AA31" s="143">
        <v>294</v>
      </c>
      <c r="AB31" s="143">
        <v>197</v>
      </c>
      <c r="AC31" s="143">
        <v>99</v>
      </c>
      <c r="AD31" s="143">
        <v>67</v>
      </c>
      <c r="AE31" s="143">
        <v>31</v>
      </c>
      <c r="AF31" s="143">
        <v>156</v>
      </c>
      <c r="AG31" s="143">
        <v>52</v>
      </c>
      <c r="AH31" s="143">
        <v>104</v>
      </c>
      <c r="AI31" s="143">
        <v>121986</v>
      </c>
      <c r="AJ31" s="143">
        <v>26108</v>
      </c>
      <c r="AK31" s="143">
        <v>17573</v>
      </c>
      <c r="AL31" s="143">
        <v>20298</v>
      </c>
      <c r="AM31" s="143">
        <v>5917</v>
      </c>
      <c r="AN31" s="143">
        <v>15229</v>
      </c>
      <c r="AO31" s="143">
        <v>31143</v>
      </c>
      <c r="AP31" s="143">
        <v>5718</v>
      </c>
    </row>
    <row r="32" spans="1:42">
      <c r="A32" s="143" t="s">
        <v>810</v>
      </c>
      <c r="B32" s="143" t="s">
        <v>811</v>
      </c>
      <c r="C32" s="143">
        <v>57902</v>
      </c>
      <c r="D32" s="143">
        <v>8522</v>
      </c>
      <c r="E32" s="143">
        <v>5100</v>
      </c>
      <c r="F32" s="143">
        <v>8987</v>
      </c>
      <c r="G32" s="143">
        <v>5219</v>
      </c>
      <c r="H32" s="143">
        <v>812</v>
      </c>
      <c r="I32" s="143">
        <v>4.1900000000000004</v>
      </c>
      <c r="J32" s="143">
        <v>30872</v>
      </c>
      <c r="K32" s="143">
        <v>88360</v>
      </c>
      <c r="L32" s="143">
        <v>81877</v>
      </c>
      <c r="M32" s="143">
        <v>76971</v>
      </c>
      <c r="N32" s="143">
        <v>1122</v>
      </c>
      <c r="O32" s="143">
        <v>80</v>
      </c>
      <c r="P32" s="143">
        <v>3704</v>
      </c>
      <c r="Q32" s="143">
        <v>1175</v>
      </c>
      <c r="R32" s="143">
        <v>400</v>
      </c>
      <c r="S32" s="143">
        <v>123</v>
      </c>
      <c r="T32" s="143">
        <v>335</v>
      </c>
      <c r="U32" s="143">
        <v>317</v>
      </c>
      <c r="V32" s="143">
        <v>3804</v>
      </c>
      <c r="W32" s="143">
        <v>1938</v>
      </c>
      <c r="X32" s="143">
        <v>356</v>
      </c>
      <c r="Y32" s="143">
        <v>228</v>
      </c>
      <c r="Z32" s="143">
        <v>360</v>
      </c>
      <c r="AA32" s="143">
        <v>922</v>
      </c>
      <c r="AB32" s="143">
        <v>1230</v>
      </c>
      <c r="AC32" s="143">
        <v>622</v>
      </c>
      <c r="AD32" s="143">
        <v>469</v>
      </c>
      <c r="AE32" s="143">
        <v>139</v>
      </c>
      <c r="AF32" s="143">
        <v>274</v>
      </c>
      <c r="AG32" s="143">
        <v>73</v>
      </c>
      <c r="AH32" s="143">
        <v>201</v>
      </c>
      <c r="AI32" s="143">
        <v>167774</v>
      </c>
      <c r="AJ32" s="143">
        <v>34424</v>
      </c>
      <c r="AK32" s="143">
        <v>29257</v>
      </c>
      <c r="AL32" s="143">
        <v>29098</v>
      </c>
      <c r="AM32" s="143">
        <v>7597</v>
      </c>
      <c r="AN32" s="143">
        <v>19526</v>
      </c>
      <c r="AO32" s="143">
        <v>38097</v>
      </c>
      <c r="AP32" s="143">
        <v>9775</v>
      </c>
    </row>
    <row r="33" spans="1:42">
      <c r="A33" s="143" t="s">
        <v>809</v>
      </c>
      <c r="B33" s="143" t="s">
        <v>191</v>
      </c>
      <c r="C33" s="143">
        <v>56081</v>
      </c>
      <c r="D33" s="143">
        <v>9442</v>
      </c>
      <c r="E33" s="143">
        <v>6189</v>
      </c>
      <c r="F33" s="143">
        <v>12059</v>
      </c>
      <c r="G33" s="143">
        <v>6237</v>
      </c>
      <c r="H33" s="143">
        <v>1618</v>
      </c>
      <c r="I33" s="143">
        <v>9.09</v>
      </c>
      <c r="J33" s="143">
        <v>25240</v>
      </c>
      <c r="K33" s="143">
        <v>74023</v>
      </c>
      <c r="L33" s="143">
        <v>64779</v>
      </c>
      <c r="M33" s="143">
        <v>57191</v>
      </c>
      <c r="N33" s="143">
        <v>773</v>
      </c>
      <c r="O33" s="143">
        <v>171</v>
      </c>
      <c r="P33" s="143">
        <v>6644</v>
      </c>
      <c r="Q33" s="143">
        <v>1186</v>
      </c>
      <c r="R33" s="143">
        <v>362</v>
      </c>
      <c r="S33" s="143">
        <v>219</v>
      </c>
      <c r="T33" s="143">
        <v>290</v>
      </c>
      <c r="U33" s="143">
        <v>315</v>
      </c>
      <c r="V33" s="143">
        <v>5735</v>
      </c>
      <c r="W33" s="143">
        <v>1562</v>
      </c>
      <c r="X33" s="143">
        <v>2655</v>
      </c>
      <c r="Y33" s="143">
        <v>57</v>
      </c>
      <c r="Z33" s="143">
        <v>319</v>
      </c>
      <c r="AA33" s="143">
        <v>1142</v>
      </c>
      <c r="AB33" s="143">
        <v>1680</v>
      </c>
      <c r="AC33" s="143">
        <v>863</v>
      </c>
      <c r="AD33" s="143">
        <v>650</v>
      </c>
      <c r="AE33" s="143">
        <v>167</v>
      </c>
      <c r="AF33" s="143">
        <v>643</v>
      </c>
      <c r="AG33" s="143">
        <v>186</v>
      </c>
      <c r="AH33" s="143">
        <v>457</v>
      </c>
      <c r="AI33" s="143">
        <v>144495</v>
      </c>
      <c r="AJ33" s="143">
        <v>36158</v>
      </c>
      <c r="AK33" s="143">
        <v>22288</v>
      </c>
      <c r="AL33" s="143">
        <v>23338</v>
      </c>
      <c r="AM33" s="143">
        <v>5037</v>
      </c>
      <c r="AN33" s="143">
        <v>15589</v>
      </c>
      <c r="AO33" s="143">
        <v>29245</v>
      </c>
      <c r="AP33" s="143">
        <v>12840</v>
      </c>
    </row>
    <row r="34" spans="1:42">
      <c r="A34" s="143" t="s">
        <v>809</v>
      </c>
      <c r="B34" s="143" t="s">
        <v>191</v>
      </c>
      <c r="C34" s="143">
        <v>56081</v>
      </c>
      <c r="D34" s="143">
        <v>9442</v>
      </c>
      <c r="E34" s="143">
        <v>6189</v>
      </c>
      <c r="F34" s="143">
        <v>12059</v>
      </c>
      <c r="G34" s="143">
        <v>6237</v>
      </c>
      <c r="H34" s="143">
        <v>1618</v>
      </c>
      <c r="I34" s="143">
        <v>9.09</v>
      </c>
      <c r="J34" s="143">
        <v>25240</v>
      </c>
      <c r="K34" s="143">
        <v>74023</v>
      </c>
      <c r="L34" s="143">
        <v>64779</v>
      </c>
      <c r="M34" s="143">
        <v>57191</v>
      </c>
      <c r="N34" s="143">
        <v>773</v>
      </c>
      <c r="O34" s="143">
        <v>171</v>
      </c>
      <c r="P34" s="143">
        <v>6644</v>
      </c>
      <c r="Q34" s="143">
        <v>1186</v>
      </c>
      <c r="R34" s="143">
        <v>362</v>
      </c>
      <c r="S34" s="143">
        <v>219</v>
      </c>
      <c r="T34" s="143">
        <v>290</v>
      </c>
      <c r="U34" s="143">
        <v>315</v>
      </c>
      <c r="V34" s="143">
        <v>5735</v>
      </c>
      <c r="W34" s="143">
        <v>1562</v>
      </c>
      <c r="X34" s="143">
        <v>2655</v>
      </c>
      <c r="Y34" s="143">
        <v>57</v>
      </c>
      <c r="Z34" s="143">
        <v>319</v>
      </c>
      <c r="AA34" s="143">
        <v>1142</v>
      </c>
      <c r="AB34" s="143">
        <v>1680</v>
      </c>
      <c r="AC34" s="143">
        <v>863</v>
      </c>
      <c r="AD34" s="143">
        <v>650</v>
      </c>
      <c r="AE34" s="143">
        <v>167</v>
      </c>
      <c r="AF34" s="143">
        <v>643</v>
      </c>
      <c r="AG34" s="143">
        <v>186</v>
      </c>
      <c r="AH34" s="143">
        <v>457</v>
      </c>
      <c r="AI34" s="143">
        <v>144495</v>
      </c>
      <c r="AJ34" s="143">
        <v>36158</v>
      </c>
      <c r="AK34" s="143">
        <v>22288</v>
      </c>
      <c r="AL34" s="143">
        <v>23338</v>
      </c>
      <c r="AM34" s="143">
        <v>5037</v>
      </c>
      <c r="AN34" s="143">
        <v>15589</v>
      </c>
      <c r="AO34" s="143">
        <v>29245</v>
      </c>
      <c r="AP34" s="143">
        <v>12840</v>
      </c>
    </row>
    <row r="35" spans="1:42">
      <c r="A35" s="143" t="s">
        <v>868</v>
      </c>
      <c r="B35" s="143" t="s">
        <v>869</v>
      </c>
      <c r="C35" s="143">
        <v>66856</v>
      </c>
      <c r="D35" s="143">
        <v>14652</v>
      </c>
      <c r="E35" s="143">
        <v>10383</v>
      </c>
      <c r="F35" s="143">
        <v>21625</v>
      </c>
      <c r="G35" s="143">
        <v>10125</v>
      </c>
      <c r="H35" s="143">
        <v>4179</v>
      </c>
      <c r="I35" s="143">
        <v>9.5</v>
      </c>
      <c r="J35" s="143">
        <v>24687</v>
      </c>
      <c r="K35" s="143">
        <v>74293</v>
      </c>
      <c r="L35" s="143">
        <v>48757</v>
      </c>
      <c r="M35" s="143">
        <v>40114</v>
      </c>
      <c r="N35" s="143">
        <v>3446</v>
      </c>
      <c r="O35" s="143">
        <v>54</v>
      </c>
      <c r="P35" s="143">
        <v>5143</v>
      </c>
      <c r="Q35" s="143">
        <v>1474</v>
      </c>
      <c r="R35" s="143">
        <v>695</v>
      </c>
      <c r="S35" s="143">
        <v>175</v>
      </c>
      <c r="T35" s="143">
        <v>261</v>
      </c>
      <c r="U35" s="143">
        <v>343</v>
      </c>
      <c r="V35" s="143">
        <v>15118</v>
      </c>
      <c r="W35" s="143">
        <v>3436</v>
      </c>
      <c r="X35" s="143">
        <v>6575</v>
      </c>
      <c r="Y35" s="143">
        <v>3037</v>
      </c>
      <c r="Z35" s="143">
        <v>485</v>
      </c>
      <c r="AA35" s="143">
        <v>1585</v>
      </c>
      <c r="AB35" s="143">
        <v>7838</v>
      </c>
      <c r="AC35" s="143">
        <v>3136</v>
      </c>
      <c r="AD35" s="143">
        <v>3911</v>
      </c>
      <c r="AE35" s="143">
        <v>791</v>
      </c>
      <c r="AF35" s="143">
        <v>1106</v>
      </c>
      <c r="AG35" s="143">
        <v>629</v>
      </c>
      <c r="AH35" s="143">
        <v>477</v>
      </c>
      <c r="AI35" s="143">
        <v>156445</v>
      </c>
      <c r="AJ35" s="143">
        <v>36953</v>
      </c>
      <c r="AK35" s="143">
        <v>22813</v>
      </c>
      <c r="AL35" s="143">
        <v>22720</v>
      </c>
      <c r="AM35" s="143">
        <v>5151</v>
      </c>
      <c r="AN35" s="143">
        <v>17332</v>
      </c>
      <c r="AO35" s="143">
        <v>34814</v>
      </c>
      <c r="AP35" s="143">
        <v>16662</v>
      </c>
    </row>
    <row r="36" spans="1:42">
      <c r="A36" s="143" t="s">
        <v>840</v>
      </c>
      <c r="B36" s="143" t="s">
        <v>293</v>
      </c>
      <c r="C36" s="143">
        <v>58722</v>
      </c>
      <c r="D36" s="143">
        <v>7873</v>
      </c>
      <c r="E36" s="143">
        <v>4761</v>
      </c>
      <c r="F36" s="143">
        <v>9595</v>
      </c>
      <c r="G36" s="143">
        <v>5020</v>
      </c>
      <c r="H36" s="143">
        <v>914</v>
      </c>
      <c r="I36" s="143">
        <v>20.62</v>
      </c>
      <c r="J36" s="143">
        <v>13532</v>
      </c>
      <c r="K36" s="143">
        <v>74678</v>
      </c>
      <c r="L36" s="143">
        <v>70198</v>
      </c>
      <c r="M36" s="143">
        <v>66840</v>
      </c>
      <c r="N36" s="143">
        <v>826</v>
      </c>
      <c r="O36" s="143">
        <v>64</v>
      </c>
      <c r="P36" s="143">
        <v>2468</v>
      </c>
      <c r="Q36" s="143">
        <v>752</v>
      </c>
      <c r="R36" s="143">
        <v>219</v>
      </c>
      <c r="S36" s="143">
        <v>100</v>
      </c>
      <c r="T36" s="143">
        <v>213</v>
      </c>
      <c r="U36" s="143">
        <v>220</v>
      </c>
      <c r="V36" s="143">
        <v>2027</v>
      </c>
      <c r="W36" s="143">
        <v>619</v>
      </c>
      <c r="X36" s="143">
        <v>284</v>
      </c>
      <c r="Y36" s="143">
        <v>213</v>
      </c>
      <c r="Z36" s="143">
        <v>375</v>
      </c>
      <c r="AA36" s="143">
        <v>536</v>
      </c>
      <c r="AB36" s="143">
        <v>1363</v>
      </c>
      <c r="AC36" s="143">
        <v>969</v>
      </c>
      <c r="AD36" s="143">
        <v>276</v>
      </c>
      <c r="AE36" s="143">
        <v>118</v>
      </c>
      <c r="AF36" s="143">
        <v>338</v>
      </c>
      <c r="AG36" s="143">
        <v>112</v>
      </c>
      <c r="AH36" s="143">
        <v>226</v>
      </c>
      <c r="AI36" s="143">
        <v>140621</v>
      </c>
      <c r="AJ36" s="143">
        <v>34621</v>
      </c>
      <c r="AK36" s="143">
        <v>23075</v>
      </c>
      <c r="AL36" s="143">
        <v>24619</v>
      </c>
      <c r="AM36" s="143">
        <v>4161</v>
      </c>
      <c r="AN36" s="143">
        <v>16055</v>
      </c>
      <c r="AO36" s="143">
        <v>30691</v>
      </c>
      <c r="AP36" s="143">
        <v>7399</v>
      </c>
    </row>
    <row r="37" spans="1:42">
      <c r="A37" s="143" t="s">
        <v>807</v>
      </c>
      <c r="B37" s="143" t="s">
        <v>808</v>
      </c>
      <c r="C37" s="143">
        <v>45739</v>
      </c>
      <c r="D37" s="143">
        <v>7260</v>
      </c>
      <c r="E37" s="143">
        <v>4819</v>
      </c>
      <c r="F37" s="143">
        <v>8138</v>
      </c>
      <c r="G37" s="143">
        <v>4565</v>
      </c>
      <c r="H37" s="143">
        <v>877</v>
      </c>
      <c r="I37" s="143">
        <v>32.25</v>
      </c>
      <c r="J37" s="143">
        <v>7243</v>
      </c>
      <c r="K37" s="143">
        <v>62353</v>
      </c>
      <c r="L37" s="143">
        <v>55692</v>
      </c>
      <c r="M37" s="143">
        <v>52572</v>
      </c>
      <c r="N37" s="143">
        <v>658</v>
      </c>
      <c r="O37" s="143">
        <v>98</v>
      </c>
      <c r="P37" s="143">
        <v>2364</v>
      </c>
      <c r="Q37" s="143">
        <v>597</v>
      </c>
      <c r="R37" s="143">
        <v>215</v>
      </c>
      <c r="S37" s="143">
        <v>116</v>
      </c>
      <c r="T37" s="143">
        <v>123</v>
      </c>
      <c r="U37" s="143">
        <v>143</v>
      </c>
      <c r="V37" s="143">
        <v>1828</v>
      </c>
      <c r="W37" s="143">
        <v>736</v>
      </c>
      <c r="X37" s="143">
        <v>162</v>
      </c>
      <c r="Y37" s="143">
        <v>155</v>
      </c>
      <c r="Z37" s="143">
        <v>284</v>
      </c>
      <c r="AA37" s="143">
        <v>491</v>
      </c>
      <c r="AB37" s="143">
        <v>3940</v>
      </c>
      <c r="AC37" s="143">
        <v>3070</v>
      </c>
      <c r="AD37" s="143">
        <v>612</v>
      </c>
      <c r="AE37" s="143">
        <v>258</v>
      </c>
      <c r="AF37" s="143">
        <v>296</v>
      </c>
      <c r="AG37" s="143">
        <v>96</v>
      </c>
      <c r="AH37" s="143">
        <v>200</v>
      </c>
      <c r="AI37" s="143">
        <v>123407</v>
      </c>
      <c r="AJ37" s="143">
        <v>32643</v>
      </c>
      <c r="AK37" s="143">
        <v>22396</v>
      </c>
      <c r="AL37" s="143">
        <v>21639</v>
      </c>
      <c r="AM37" s="143">
        <v>4218</v>
      </c>
      <c r="AN37" s="143">
        <v>13483</v>
      </c>
      <c r="AO37" s="143">
        <v>21519</v>
      </c>
      <c r="AP37" s="143">
        <v>7509</v>
      </c>
    </row>
    <row r="38" spans="1:42">
      <c r="A38" s="143" t="s">
        <v>805</v>
      </c>
      <c r="B38" s="143" t="s">
        <v>806</v>
      </c>
      <c r="C38" s="143">
        <v>83384</v>
      </c>
      <c r="D38" s="143">
        <v>16524</v>
      </c>
      <c r="E38" s="143">
        <v>7617</v>
      </c>
      <c r="F38" s="143">
        <v>16013</v>
      </c>
      <c r="G38" s="143">
        <v>10339</v>
      </c>
      <c r="H38" s="143">
        <v>1446</v>
      </c>
      <c r="I38" s="143">
        <v>33</v>
      </c>
      <c r="J38" s="143">
        <v>6935</v>
      </c>
      <c r="K38" s="143">
        <v>106209</v>
      </c>
      <c r="L38" s="143">
        <v>97869</v>
      </c>
      <c r="M38" s="143">
        <v>93493</v>
      </c>
      <c r="N38" s="143">
        <v>1132</v>
      </c>
      <c r="O38" s="143">
        <v>179</v>
      </c>
      <c r="P38" s="143">
        <v>3065</v>
      </c>
      <c r="Q38" s="143">
        <v>1284</v>
      </c>
      <c r="R38" s="143">
        <v>397</v>
      </c>
      <c r="S38" s="143">
        <v>137</v>
      </c>
      <c r="T38" s="143">
        <v>404</v>
      </c>
      <c r="U38" s="143">
        <v>346</v>
      </c>
      <c r="V38" s="143">
        <v>4108</v>
      </c>
      <c r="W38" s="143">
        <v>2210</v>
      </c>
      <c r="X38" s="143">
        <v>417</v>
      </c>
      <c r="Y38" s="143">
        <v>301</v>
      </c>
      <c r="Z38" s="143">
        <v>365</v>
      </c>
      <c r="AA38" s="143">
        <v>815</v>
      </c>
      <c r="AB38" s="143">
        <v>2297</v>
      </c>
      <c r="AC38" s="143">
        <v>1471</v>
      </c>
      <c r="AD38" s="143">
        <v>662</v>
      </c>
      <c r="AE38" s="143">
        <v>164</v>
      </c>
      <c r="AF38" s="143">
        <v>651</v>
      </c>
      <c r="AG38" s="143">
        <v>197</v>
      </c>
      <c r="AH38" s="143">
        <v>454</v>
      </c>
      <c r="AI38" s="143">
        <v>210511</v>
      </c>
      <c r="AJ38" s="143">
        <v>48226</v>
      </c>
      <c r="AK38" s="143">
        <v>35473</v>
      </c>
      <c r="AL38" s="143">
        <v>38653</v>
      </c>
      <c r="AM38" s="143">
        <v>9857</v>
      </c>
      <c r="AN38" s="143">
        <v>26818</v>
      </c>
      <c r="AO38" s="143">
        <v>40275</v>
      </c>
      <c r="AP38" s="143">
        <v>11209</v>
      </c>
    </row>
    <row r="39" spans="1:42">
      <c r="A39" s="143" t="s">
        <v>832</v>
      </c>
      <c r="B39" s="143" t="s">
        <v>833</v>
      </c>
      <c r="C39" s="143">
        <v>27559</v>
      </c>
      <c r="D39" s="143">
        <v>4460</v>
      </c>
      <c r="E39" s="143">
        <v>2282</v>
      </c>
      <c r="F39" s="143">
        <v>4411</v>
      </c>
      <c r="G39" s="143">
        <v>2993</v>
      </c>
      <c r="H39" s="143">
        <v>323</v>
      </c>
      <c r="I39" s="143">
        <v>6.59</v>
      </c>
      <c r="J39" s="143">
        <v>28318</v>
      </c>
      <c r="K39" s="143">
        <v>45878</v>
      </c>
      <c r="L39" s="143">
        <v>42688</v>
      </c>
      <c r="M39" s="143">
        <v>40110</v>
      </c>
      <c r="N39" s="143">
        <v>530</v>
      </c>
      <c r="O39" s="143">
        <v>45</v>
      </c>
      <c r="P39" s="143">
        <v>2003</v>
      </c>
      <c r="Q39" s="143">
        <v>502</v>
      </c>
      <c r="R39" s="143">
        <v>141</v>
      </c>
      <c r="S39" s="143">
        <v>69</v>
      </c>
      <c r="T39" s="143">
        <v>161</v>
      </c>
      <c r="U39" s="143">
        <v>131</v>
      </c>
      <c r="V39" s="143">
        <v>1710</v>
      </c>
      <c r="W39" s="143">
        <v>686</v>
      </c>
      <c r="X39" s="143">
        <v>145</v>
      </c>
      <c r="Y39" s="143">
        <v>34</v>
      </c>
      <c r="Z39" s="143">
        <v>190</v>
      </c>
      <c r="AA39" s="143">
        <v>655</v>
      </c>
      <c r="AB39" s="143">
        <v>790</v>
      </c>
      <c r="AC39" s="143">
        <v>538</v>
      </c>
      <c r="AD39" s="143">
        <v>188</v>
      </c>
      <c r="AE39" s="143">
        <v>64</v>
      </c>
      <c r="AF39" s="143">
        <v>188</v>
      </c>
      <c r="AG39" s="143">
        <v>68</v>
      </c>
      <c r="AH39" s="143">
        <v>120</v>
      </c>
      <c r="AI39" s="143">
        <v>89743</v>
      </c>
      <c r="AJ39" s="143">
        <v>14639</v>
      </c>
      <c r="AK39" s="143">
        <v>13755</v>
      </c>
      <c r="AL39" s="143">
        <v>15191</v>
      </c>
      <c r="AM39" s="143">
        <v>3032</v>
      </c>
      <c r="AN39" s="143">
        <v>11389</v>
      </c>
      <c r="AO39" s="143">
        <v>27197</v>
      </c>
      <c r="AP39" s="143">
        <v>4540</v>
      </c>
    </row>
    <row r="40" spans="1:42">
      <c r="A40" s="143" t="s">
        <v>830</v>
      </c>
      <c r="B40" s="143" t="s">
        <v>831</v>
      </c>
      <c r="C40" s="143">
        <v>40582</v>
      </c>
      <c r="D40" s="143">
        <v>5603</v>
      </c>
      <c r="E40" s="143">
        <v>2415</v>
      </c>
      <c r="F40" s="143">
        <v>5694</v>
      </c>
      <c r="G40" s="143">
        <v>3797</v>
      </c>
      <c r="H40" s="143">
        <v>335</v>
      </c>
      <c r="I40" s="143">
        <v>12.82</v>
      </c>
      <c r="J40" s="143">
        <v>20593</v>
      </c>
      <c r="K40" s="143">
        <v>62340</v>
      </c>
      <c r="L40" s="143">
        <v>59929</v>
      </c>
      <c r="M40" s="143">
        <v>57140</v>
      </c>
      <c r="N40" s="143">
        <v>697</v>
      </c>
      <c r="O40" s="143">
        <v>63</v>
      </c>
      <c r="P40" s="143">
        <v>2029</v>
      </c>
      <c r="Q40" s="143">
        <v>459</v>
      </c>
      <c r="R40" s="143">
        <v>146</v>
      </c>
      <c r="S40" s="143">
        <v>48</v>
      </c>
      <c r="T40" s="143">
        <v>136</v>
      </c>
      <c r="U40" s="143">
        <v>129</v>
      </c>
      <c r="V40" s="143">
        <v>1226</v>
      </c>
      <c r="W40" s="143">
        <v>590</v>
      </c>
      <c r="X40" s="143">
        <v>145</v>
      </c>
      <c r="Y40" s="143">
        <v>59</v>
      </c>
      <c r="Z40" s="143">
        <v>198</v>
      </c>
      <c r="AA40" s="143">
        <v>234</v>
      </c>
      <c r="AB40" s="143">
        <v>569</v>
      </c>
      <c r="AC40" s="143">
        <v>249</v>
      </c>
      <c r="AD40" s="143">
        <v>255</v>
      </c>
      <c r="AE40" s="143">
        <v>65</v>
      </c>
      <c r="AF40" s="143">
        <v>157</v>
      </c>
      <c r="AG40" s="143">
        <v>53</v>
      </c>
      <c r="AH40" s="143">
        <v>104</v>
      </c>
      <c r="AI40" s="143">
        <v>122731</v>
      </c>
      <c r="AJ40" s="143">
        <v>21065</v>
      </c>
      <c r="AK40" s="143">
        <v>17378</v>
      </c>
      <c r="AL40" s="143">
        <v>19880</v>
      </c>
      <c r="AM40" s="143">
        <v>4778</v>
      </c>
      <c r="AN40" s="143">
        <v>14916</v>
      </c>
      <c r="AO40" s="143">
        <v>39406</v>
      </c>
      <c r="AP40" s="143">
        <v>5308</v>
      </c>
    </row>
    <row r="41" spans="1:42">
      <c r="A41" s="143" t="s">
        <v>813</v>
      </c>
      <c r="B41" s="143" t="s">
        <v>200</v>
      </c>
      <c r="C41" s="143">
        <v>45383</v>
      </c>
      <c r="D41" s="143">
        <v>11532</v>
      </c>
      <c r="E41" s="143">
        <v>5671</v>
      </c>
      <c r="F41" s="143">
        <v>10049</v>
      </c>
      <c r="G41" s="143">
        <v>5785</v>
      </c>
      <c r="H41" s="143">
        <v>1458</v>
      </c>
      <c r="I41" s="143">
        <v>25.73</v>
      </c>
      <c r="J41" s="143">
        <v>10279</v>
      </c>
      <c r="K41" s="143">
        <v>62869</v>
      </c>
      <c r="L41" s="143">
        <v>50219</v>
      </c>
      <c r="M41" s="143">
        <v>44129</v>
      </c>
      <c r="N41" s="143">
        <v>1255</v>
      </c>
      <c r="O41" s="143">
        <v>28</v>
      </c>
      <c r="P41" s="143">
        <v>4807</v>
      </c>
      <c r="Q41" s="143">
        <v>1376</v>
      </c>
      <c r="R41" s="143">
        <v>595</v>
      </c>
      <c r="S41" s="143">
        <v>159</v>
      </c>
      <c r="T41" s="143">
        <v>308</v>
      </c>
      <c r="U41" s="143">
        <v>314</v>
      </c>
      <c r="V41" s="143">
        <v>6298</v>
      </c>
      <c r="W41" s="143">
        <v>2333</v>
      </c>
      <c r="X41" s="143">
        <v>1908</v>
      </c>
      <c r="Y41" s="143">
        <v>177</v>
      </c>
      <c r="Z41" s="143">
        <v>503</v>
      </c>
      <c r="AA41" s="143">
        <v>1377</v>
      </c>
      <c r="AB41" s="143">
        <v>4367</v>
      </c>
      <c r="AC41" s="143">
        <v>2216</v>
      </c>
      <c r="AD41" s="143">
        <v>1745</v>
      </c>
      <c r="AE41" s="143">
        <v>406</v>
      </c>
      <c r="AF41" s="143">
        <v>609</v>
      </c>
      <c r="AG41" s="143">
        <v>297</v>
      </c>
      <c r="AH41" s="143">
        <v>312</v>
      </c>
      <c r="AI41" s="143">
        <v>125582</v>
      </c>
      <c r="AJ41" s="143">
        <v>21834</v>
      </c>
      <c r="AK41" s="143">
        <v>15328</v>
      </c>
      <c r="AL41" s="143">
        <v>15407</v>
      </c>
      <c r="AM41" s="143">
        <v>3170</v>
      </c>
      <c r="AN41" s="143">
        <v>16875</v>
      </c>
      <c r="AO41" s="143">
        <v>43690</v>
      </c>
      <c r="AP41" s="143">
        <v>9278</v>
      </c>
    </row>
    <row r="42" spans="1:42">
      <c r="A42" s="143" t="s">
        <v>853</v>
      </c>
      <c r="B42" s="143" t="s">
        <v>854</v>
      </c>
      <c r="C42" s="143">
        <v>39088</v>
      </c>
      <c r="D42" s="143">
        <v>8413</v>
      </c>
      <c r="E42" s="143">
        <v>6475</v>
      </c>
      <c r="F42" s="143">
        <v>12719</v>
      </c>
      <c r="G42" s="143">
        <v>5769</v>
      </c>
      <c r="H42" s="143">
        <v>2332</v>
      </c>
      <c r="I42" s="143">
        <v>28.19</v>
      </c>
      <c r="J42" s="143">
        <v>9026</v>
      </c>
      <c r="K42" s="143">
        <v>50766</v>
      </c>
      <c r="L42" s="143">
        <v>27943</v>
      </c>
      <c r="M42" s="143">
        <v>22249</v>
      </c>
      <c r="N42" s="143">
        <v>992</v>
      </c>
      <c r="O42" s="143">
        <v>76</v>
      </c>
      <c r="P42" s="143">
        <v>4626</v>
      </c>
      <c r="Q42" s="143">
        <v>1197</v>
      </c>
      <c r="R42" s="143">
        <v>452</v>
      </c>
      <c r="S42" s="143">
        <v>157</v>
      </c>
      <c r="T42" s="143">
        <v>300</v>
      </c>
      <c r="U42" s="143">
        <v>288</v>
      </c>
      <c r="V42" s="143">
        <v>15948</v>
      </c>
      <c r="W42" s="143">
        <v>6974</v>
      </c>
      <c r="X42" s="143">
        <v>6064</v>
      </c>
      <c r="Y42" s="143">
        <v>140</v>
      </c>
      <c r="Z42" s="143">
        <v>377</v>
      </c>
      <c r="AA42" s="143">
        <v>2393</v>
      </c>
      <c r="AB42" s="143">
        <v>4540</v>
      </c>
      <c r="AC42" s="143">
        <v>2558</v>
      </c>
      <c r="AD42" s="143">
        <v>1549</v>
      </c>
      <c r="AE42" s="143">
        <v>433</v>
      </c>
      <c r="AF42" s="143">
        <v>1138</v>
      </c>
      <c r="AG42" s="143">
        <v>334</v>
      </c>
      <c r="AH42" s="143">
        <v>804</v>
      </c>
      <c r="AI42" s="143">
        <v>106645</v>
      </c>
      <c r="AJ42" s="143">
        <v>21434</v>
      </c>
      <c r="AK42" s="143">
        <v>15673</v>
      </c>
      <c r="AL42" s="143">
        <v>14256</v>
      </c>
      <c r="AM42" s="143">
        <v>2371</v>
      </c>
      <c r="AN42" s="143">
        <v>10790</v>
      </c>
      <c r="AO42" s="143">
        <v>27560</v>
      </c>
      <c r="AP42" s="143">
        <v>14561</v>
      </c>
    </row>
    <row r="43" spans="1:42">
      <c r="A43" s="143" t="s">
        <v>803</v>
      </c>
      <c r="B43" s="143" t="s">
        <v>804</v>
      </c>
      <c r="C43" s="143">
        <v>41401</v>
      </c>
      <c r="D43" s="143">
        <v>5940</v>
      </c>
      <c r="E43" s="143">
        <v>2729</v>
      </c>
      <c r="F43" s="143">
        <v>6778</v>
      </c>
      <c r="G43" s="143">
        <v>4119</v>
      </c>
      <c r="H43" s="143">
        <v>478</v>
      </c>
      <c r="I43" s="143">
        <v>2.84</v>
      </c>
      <c r="J43" s="143">
        <v>31925</v>
      </c>
      <c r="K43" s="143">
        <v>58349</v>
      </c>
      <c r="L43" s="143">
        <v>52277</v>
      </c>
      <c r="M43" s="143">
        <v>47329</v>
      </c>
      <c r="N43" s="143">
        <v>1054</v>
      </c>
      <c r="O43" s="143">
        <v>74</v>
      </c>
      <c r="P43" s="143">
        <v>3820</v>
      </c>
      <c r="Q43" s="143">
        <v>752</v>
      </c>
      <c r="R43" s="143">
        <v>185</v>
      </c>
      <c r="S43" s="143">
        <v>78</v>
      </c>
      <c r="T43" s="143">
        <v>262</v>
      </c>
      <c r="U43" s="143">
        <v>227</v>
      </c>
      <c r="V43" s="143">
        <v>4203</v>
      </c>
      <c r="W43" s="143">
        <v>1878</v>
      </c>
      <c r="X43" s="143">
        <v>967</v>
      </c>
      <c r="Y43" s="143">
        <v>121</v>
      </c>
      <c r="Z43" s="143">
        <v>419</v>
      </c>
      <c r="AA43" s="143">
        <v>818</v>
      </c>
      <c r="AB43" s="143">
        <v>698</v>
      </c>
      <c r="AC43" s="143">
        <v>420</v>
      </c>
      <c r="AD43" s="143">
        <v>214</v>
      </c>
      <c r="AE43" s="143">
        <v>64</v>
      </c>
      <c r="AF43" s="143">
        <v>419</v>
      </c>
      <c r="AG43" s="143">
        <v>157</v>
      </c>
      <c r="AH43" s="143">
        <v>262</v>
      </c>
      <c r="AI43" s="143">
        <v>115900</v>
      </c>
      <c r="AJ43" s="143">
        <v>18134</v>
      </c>
      <c r="AK43" s="143">
        <v>13448</v>
      </c>
      <c r="AL43" s="143">
        <v>16685</v>
      </c>
      <c r="AM43" s="143">
        <v>3476</v>
      </c>
      <c r="AN43" s="143">
        <v>12933</v>
      </c>
      <c r="AO43" s="143">
        <v>44500</v>
      </c>
      <c r="AP43" s="143">
        <v>6724</v>
      </c>
    </row>
    <row r="44" spans="1:42">
      <c r="A44" s="143" t="s">
        <v>801</v>
      </c>
      <c r="B44" s="143" t="s">
        <v>802</v>
      </c>
      <c r="C44" s="143">
        <v>41224</v>
      </c>
      <c r="D44" s="143">
        <v>5743</v>
      </c>
      <c r="E44" s="143">
        <v>2460</v>
      </c>
      <c r="F44" s="143">
        <v>5866</v>
      </c>
      <c r="G44" s="143">
        <v>3776</v>
      </c>
      <c r="H44" s="143">
        <v>479</v>
      </c>
      <c r="I44" s="143">
        <v>5.95</v>
      </c>
      <c r="J44" s="143">
        <v>29045</v>
      </c>
      <c r="K44" s="143">
        <v>60332</v>
      </c>
      <c r="L44" s="143">
        <v>55356</v>
      </c>
      <c r="M44" s="143">
        <v>52493</v>
      </c>
      <c r="N44" s="143">
        <v>699</v>
      </c>
      <c r="O44" s="143">
        <v>93</v>
      </c>
      <c r="P44" s="143">
        <v>2071</v>
      </c>
      <c r="Q44" s="143">
        <v>563</v>
      </c>
      <c r="R44" s="143">
        <v>189</v>
      </c>
      <c r="S44" s="143">
        <v>57</v>
      </c>
      <c r="T44" s="143">
        <v>193</v>
      </c>
      <c r="U44" s="143">
        <v>124</v>
      </c>
      <c r="V44" s="143">
        <v>3312</v>
      </c>
      <c r="W44" s="143">
        <v>1666</v>
      </c>
      <c r="X44" s="143">
        <v>672</v>
      </c>
      <c r="Y44" s="143">
        <v>57</v>
      </c>
      <c r="Z44" s="143">
        <v>393</v>
      </c>
      <c r="AA44" s="143">
        <v>524</v>
      </c>
      <c r="AB44" s="143">
        <v>757</v>
      </c>
      <c r="AC44" s="143">
        <v>376</v>
      </c>
      <c r="AD44" s="143">
        <v>323</v>
      </c>
      <c r="AE44" s="143">
        <v>58</v>
      </c>
      <c r="AF44" s="143">
        <v>344</v>
      </c>
      <c r="AG44" s="143">
        <v>140</v>
      </c>
      <c r="AH44" s="143">
        <v>204</v>
      </c>
      <c r="AI44" s="143">
        <v>123010</v>
      </c>
      <c r="AJ44" s="143">
        <v>16226</v>
      </c>
      <c r="AK44" s="143">
        <v>14460</v>
      </c>
      <c r="AL44" s="143">
        <v>18557</v>
      </c>
      <c r="AM44" s="143">
        <v>4158</v>
      </c>
      <c r="AN44" s="143">
        <v>15313</v>
      </c>
      <c r="AO44" s="143">
        <v>49184</v>
      </c>
      <c r="AP44" s="143">
        <v>5112</v>
      </c>
    </row>
    <row r="45" spans="1:42">
      <c r="A45" s="143" t="s">
        <v>800</v>
      </c>
      <c r="B45" s="143" t="s">
        <v>193</v>
      </c>
      <c r="C45" s="143">
        <v>65191</v>
      </c>
      <c r="D45" s="143">
        <v>10592</v>
      </c>
      <c r="E45" s="143">
        <v>8073</v>
      </c>
      <c r="F45" s="143">
        <v>11949</v>
      </c>
      <c r="G45" s="143">
        <v>6449</v>
      </c>
      <c r="H45" s="143">
        <v>1822</v>
      </c>
      <c r="I45" s="143">
        <v>17.48</v>
      </c>
      <c r="J45" s="143">
        <v>16028</v>
      </c>
      <c r="K45" s="143">
        <v>98584</v>
      </c>
      <c r="L45" s="143">
        <v>83947</v>
      </c>
      <c r="M45" s="143">
        <v>77812</v>
      </c>
      <c r="N45" s="143">
        <v>1399</v>
      </c>
      <c r="O45" s="143">
        <v>26</v>
      </c>
      <c r="P45" s="143">
        <v>4710</v>
      </c>
      <c r="Q45" s="143">
        <v>1501</v>
      </c>
      <c r="R45" s="143">
        <v>425</v>
      </c>
      <c r="S45" s="143">
        <v>285</v>
      </c>
      <c r="T45" s="143">
        <v>352</v>
      </c>
      <c r="U45" s="143">
        <v>439</v>
      </c>
      <c r="V45" s="143">
        <v>6956</v>
      </c>
      <c r="W45" s="143">
        <v>2811</v>
      </c>
      <c r="X45" s="143">
        <v>1000</v>
      </c>
      <c r="Y45" s="143">
        <v>467</v>
      </c>
      <c r="Z45" s="143">
        <v>1009</v>
      </c>
      <c r="AA45" s="143">
        <v>1669</v>
      </c>
      <c r="AB45" s="143">
        <v>5610</v>
      </c>
      <c r="AC45" s="143">
        <v>3985</v>
      </c>
      <c r="AD45" s="143">
        <v>1221</v>
      </c>
      <c r="AE45" s="143">
        <v>404</v>
      </c>
      <c r="AF45" s="143">
        <v>570</v>
      </c>
      <c r="AG45" s="143">
        <v>189</v>
      </c>
      <c r="AH45" s="143">
        <v>381</v>
      </c>
      <c r="AI45" s="143">
        <v>193429</v>
      </c>
      <c r="AJ45" s="143">
        <v>34850</v>
      </c>
      <c r="AK45" s="143">
        <v>30794</v>
      </c>
      <c r="AL45" s="143">
        <v>32222</v>
      </c>
      <c r="AM45" s="143">
        <v>6579</v>
      </c>
      <c r="AN45" s="143">
        <v>22205</v>
      </c>
      <c r="AO45" s="143">
        <v>54591</v>
      </c>
      <c r="AP45" s="143">
        <v>12188</v>
      </c>
    </row>
    <row r="46" spans="1:42">
      <c r="A46" s="143" t="s">
        <v>798</v>
      </c>
      <c r="B46" s="143" t="s">
        <v>799</v>
      </c>
      <c r="C46" s="143">
        <v>88386</v>
      </c>
      <c r="D46" s="143">
        <v>24158</v>
      </c>
      <c r="E46" s="143">
        <v>8271</v>
      </c>
      <c r="F46" s="143">
        <v>17043</v>
      </c>
      <c r="G46" s="143">
        <v>11119</v>
      </c>
      <c r="H46" s="143">
        <v>1597</v>
      </c>
      <c r="I46" s="143">
        <v>18.899999999999999</v>
      </c>
      <c r="J46" s="143">
        <v>14837</v>
      </c>
      <c r="K46" s="143">
        <v>121540</v>
      </c>
      <c r="L46" s="143">
        <v>112147</v>
      </c>
      <c r="M46" s="143">
        <v>101033</v>
      </c>
      <c r="N46" s="143">
        <v>2142</v>
      </c>
      <c r="O46" s="143">
        <v>88</v>
      </c>
      <c r="P46" s="143">
        <v>8884</v>
      </c>
      <c r="Q46" s="143">
        <v>2621</v>
      </c>
      <c r="R46" s="143">
        <v>521</v>
      </c>
      <c r="S46" s="143">
        <v>452</v>
      </c>
      <c r="T46" s="143">
        <v>846</v>
      </c>
      <c r="U46" s="143">
        <v>802</v>
      </c>
      <c r="V46" s="143">
        <v>3522</v>
      </c>
      <c r="W46" s="143">
        <v>1120</v>
      </c>
      <c r="X46" s="143">
        <v>215</v>
      </c>
      <c r="Y46" s="143">
        <v>325</v>
      </c>
      <c r="Z46" s="143">
        <v>787</v>
      </c>
      <c r="AA46" s="143">
        <v>1075</v>
      </c>
      <c r="AB46" s="143">
        <v>1718</v>
      </c>
      <c r="AC46" s="143">
        <v>1072</v>
      </c>
      <c r="AD46" s="143">
        <v>444</v>
      </c>
      <c r="AE46" s="143">
        <v>202</v>
      </c>
      <c r="AF46" s="143">
        <v>1532</v>
      </c>
      <c r="AG46" s="143">
        <v>790</v>
      </c>
      <c r="AH46" s="143">
        <v>742</v>
      </c>
      <c r="AI46" s="143">
        <v>229024</v>
      </c>
      <c r="AJ46" s="143">
        <v>36775</v>
      </c>
      <c r="AK46" s="143">
        <v>25190</v>
      </c>
      <c r="AL46" s="143">
        <v>28769</v>
      </c>
      <c r="AM46" s="143">
        <v>4854</v>
      </c>
      <c r="AN46" s="143">
        <v>36599</v>
      </c>
      <c r="AO46" s="143">
        <v>84423</v>
      </c>
      <c r="AP46" s="143">
        <v>12414</v>
      </c>
    </row>
    <row r="47" spans="1:42">
      <c r="A47" s="143" t="s">
        <v>794</v>
      </c>
      <c r="B47" s="143" t="s">
        <v>795</v>
      </c>
      <c r="C47" s="143">
        <v>70252</v>
      </c>
      <c r="D47" s="143">
        <v>20386</v>
      </c>
      <c r="E47" s="143">
        <v>6768</v>
      </c>
      <c r="F47" s="143">
        <v>13900</v>
      </c>
      <c r="G47" s="143">
        <v>8931</v>
      </c>
      <c r="H47" s="143">
        <v>1481</v>
      </c>
      <c r="I47" s="143">
        <v>16.940000000000001</v>
      </c>
      <c r="J47" s="143">
        <v>16525</v>
      </c>
      <c r="K47" s="143">
        <v>85473</v>
      </c>
      <c r="L47" s="143">
        <v>78756</v>
      </c>
      <c r="M47" s="143">
        <v>75132</v>
      </c>
      <c r="N47" s="143">
        <v>631</v>
      </c>
      <c r="O47" s="143">
        <v>34</v>
      </c>
      <c r="P47" s="143">
        <v>2959</v>
      </c>
      <c r="Q47" s="143">
        <v>1072</v>
      </c>
      <c r="R47" s="143">
        <v>262</v>
      </c>
      <c r="S47" s="143">
        <v>153</v>
      </c>
      <c r="T47" s="143">
        <v>342</v>
      </c>
      <c r="U47" s="143">
        <v>315</v>
      </c>
      <c r="V47" s="143">
        <v>3601</v>
      </c>
      <c r="W47" s="143">
        <v>975</v>
      </c>
      <c r="X47" s="143">
        <v>98</v>
      </c>
      <c r="Y47" s="143">
        <v>909</v>
      </c>
      <c r="Z47" s="143">
        <v>841</v>
      </c>
      <c r="AA47" s="143">
        <v>778</v>
      </c>
      <c r="AB47" s="143">
        <v>1294</v>
      </c>
      <c r="AC47" s="143">
        <v>1005</v>
      </c>
      <c r="AD47" s="143">
        <v>203</v>
      </c>
      <c r="AE47" s="143">
        <v>86</v>
      </c>
      <c r="AF47" s="143">
        <v>750</v>
      </c>
      <c r="AG47" s="143">
        <v>396</v>
      </c>
      <c r="AH47" s="143">
        <v>354</v>
      </c>
      <c r="AI47" s="143">
        <v>167256</v>
      </c>
      <c r="AJ47" s="143">
        <v>35405</v>
      </c>
      <c r="AK47" s="143">
        <v>21980</v>
      </c>
      <c r="AL47" s="143">
        <v>25073</v>
      </c>
      <c r="AM47" s="143">
        <v>6545</v>
      </c>
      <c r="AN47" s="143">
        <v>30068</v>
      </c>
      <c r="AO47" s="143">
        <v>39630</v>
      </c>
      <c r="AP47" s="143">
        <v>8555</v>
      </c>
    </row>
    <row r="48" spans="1:42">
      <c r="A48" s="143" t="s">
        <v>790</v>
      </c>
      <c r="B48" s="143" t="s">
        <v>791</v>
      </c>
      <c r="C48" s="143">
        <v>82491</v>
      </c>
      <c r="D48" s="143">
        <v>25126</v>
      </c>
      <c r="E48" s="143">
        <v>9026</v>
      </c>
      <c r="F48" s="143">
        <v>17213</v>
      </c>
      <c r="G48" s="143">
        <v>10601</v>
      </c>
      <c r="H48" s="143">
        <v>2236</v>
      </c>
      <c r="I48" s="143">
        <v>16.600000000000001</v>
      </c>
      <c r="J48" s="143">
        <v>16827</v>
      </c>
      <c r="K48" s="143">
        <v>98254</v>
      </c>
      <c r="L48" s="143">
        <v>87688</v>
      </c>
      <c r="M48" s="143">
        <v>80058</v>
      </c>
      <c r="N48" s="143">
        <v>1003</v>
      </c>
      <c r="O48" s="143">
        <v>119</v>
      </c>
      <c r="P48" s="143">
        <v>6508</v>
      </c>
      <c r="Q48" s="143">
        <v>1496</v>
      </c>
      <c r="R48" s="143">
        <v>421</v>
      </c>
      <c r="S48" s="143">
        <v>259</v>
      </c>
      <c r="T48" s="143">
        <v>418</v>
      </c>
      <c r="U48" s="143">
        <v>398</v>
      </c>
      <c r="V48" s="143">
        <v>5976</v>
      </c>
      <c r="W48" s="143">
        <v>2069</v>
      </c>
      <c r="X48" s="143">
        <v>729</v>
      </c>
      <c r="Y48" s="143">
        <v>371</v>
      </c>
      <c r="Z48" s="143">
        <v>1153</v>
      </c>
      <c r="AA48" s="143">
        <v>1654</v>
      </c>
      <c r="AB48" s="143">
        <v>2038</v>
      </c>
      <c r="AC48" s="143">
        <v>1243</v>
      </c>
      <c r="AD48" s="143">
        <v>627</v>
      </c>
      <c r="AE48" s="143">
        <v>168</v>
      </c>
      <c r="AF48" s="143">
        <v>1056</v>
      </c>
      <c r="AG48" s="143">
        <v>514</v>
      </c>
      <c r="AH48" s="143">
        <v>542</v>
      </c>
      <c r="AI48" s="143">
        <v>195534</v>
      </c>
      <c r="AJ48" s="143">
        <v>40991</v>
      </c>
      <c r="AK48" s="143">
        <v>25287</v>
      </c>
      <c r="AL48" s="143">
        <v>27209</v>
      </c>
      <c r="AM48" s="143">
        <v>7156</v>
      </c>
      <c r="AN48" s="143">
        <v>33882</v>
      </c>
      <c r="AO48" s="143">
        <v>48145</v>
      </c>
      <c r="AP48" s="143">
        <v>12864</v>
      </c>
    </row>
    <row r="49" spans="1:42">
      <c r="A49" s="143" t="s">
        <v>789</v>
      </c>
      <c r="B49" s="143" t="s">
        <v>80</v>
      </c>
      <c r="C49" s="143">
        <v>55854</v>
      </c>
      <c r="D49" s="143">
        <v>6252</v>
      </c>
      <c r="E49" s="143">
        <v>3113</v>
      </c>
      <c r="F49" s="143">
        <v>6570</v>
      </c>
      <c r="G49" s="143">
        <v>3578</v>
      </c>
      <c r="H49" s="143">
        <v>511</v>
      </c>
      <c r="I49" s="143">
        <v>18.59</v>
      </c>
      <c r="J49" s="143">
        <v>15105</v>
      </c>
      <c r="K49" s="143">
        <v>61085</v>
      </c>
      <c r="L49" s="143">
        <v>60172</v>
      </c>
      <c r="M49" s="143">
        <v>58694</v>
      </c>
      <c r="N49" s="143">
        <v>411</v>
      </c>
      <c r="O49" s="143">
        <v>35</v>
      </c>
      <c r="P49" s="143">
        <v>1032</v>
      </c>
      <c r="Q49" s="143">
        <v>311</v>
      </c>
      <c r="R49" s="143">
        <v>101</v>
      </c>
      <c r="S49" s="143">
        <v>21</v>
      </c>
      <c r="T49" s="143">
        <v>98</v>
      </c>
      <c r="U49" s="143">
        <v>91</v>
      </c>
      <c r="V49" s="143">
        <v>460</v>
      </c>
      <c r="W49" s="143">
        <v>154</v>
      </c>
      <c r="X49" s="143">
        <v>25</v>
      </c>
      <c r="Y49" s="143">
        <v>43</v>
      </c>
      <c r="Z49" s="143">
        <v>70</v>
      </c>
      <c r="AA49" s="143">
        <v>168</v>
      </c>
      <c r="AB49" s="143">
        <v>70</v>
      </c>
      <c r="AC49" s="143">
        <v>34</v>
      </c>
      <c r="AD49" s="143">
        <v>29</v>
      </c>
      <c r="AE49" s="143">
        <v>7</v>
      </c>
      <c r="AF49" s="143">
        <v>72</v>
      </c>
      <c r="AG49" s="143">
        <v>22</v>
      </c>
      <c r="AH49" s="143">
        <v>50</v>
      </c>
      <c r="AI49" s="143">
        <v>115589</v>
      </c>
      <c r="AJ49" s="143">
        <v>28078</v>
      </c>
      <c r="AK49" s="143">
        <v>16865</v>
      </c>
      <c r="AL49" s="143">
        <v>19395</v>
      </c>
      <c r="AM49" s="143">
        <v>5799</v>
      </c>
      <c r="AN49" s="143">
        <v>14128</v>
      </c>
      <c r="AO49" s="143">
        <v>26163</v>
      </c>
      <c r="AP49" s="143">
        <v>5161</v>
      </c>
    </row>
    <row r="50" spans="1:42">
      <c r="A50" s="143" t="s">
        <v>787</v>
      </c>
      <c r="B50" s="143" t="s">
        <v>788</v>
      </c>
      <c r="C50" s="143">
        <v>196401</v>
      </c>
      <c r="D50" s="143">
        <v>34071</v>
      </c>
      <c r="E50" s="143">
        <v>13090</v>
      </c>
      <c r="F50" s="143">
        <v>34848</v>
      </c>
      <c r="G50" s="143">
        <v>20284</v>
      </c>
      <c r="H50" s="143">
        <v>3001</v>
      </c>
      <c r="I50" s="143">
        <v>19.38</v>
      </c>
      <c r="J50" s="143">
        <v>14460</v>
      </c>
      <c r="K50" s="143">
        <v>223803</v>
      </c>
      <c r="L50" s="143">
        <v>221085</v>
      </c>
      <c r="M50" s="143">
        <v>217790</v>
      </c>
      <c r="N50" s="143">
        <v>628</v>
      </c>
      <c r="O50" s="143">
        <v>165</v>
      </c>
      <c r="P50" s="143">
        <v>2502</v>
      </c>
      <c r="Q50" s="143">
        <v>831</v>
      </c>
      <c r="R50" s="143">
        <v>346</v>
      </c>
      <c r="S50" s="143">
        <v>61</v>
      </c>
      <c r="T50" s="143">
        <v>217</v>
      </c>
      <c r="U50" s="143">
        <v>207</v>
      </c>
      <c r="V50" s="143">
        <v>1410</v>
      </c>
      <c r="W50" s="143">
        <v>453</v>
      </c>
      <c r="X50" s="143">
        <v>107</v>
      </c>
      <c r="Y50" s="143">
        <v>58</v>
      </c>
      <c r="Z50" s="143">
        <v>407</v>
      </c>
      <c r="AA50" s="143">
        <v>385</v>
      </c>
      <c r="AB50" s="143">
        <v>231</v>
      </c>
      <c r="AC50" s="143">
        <v>140</v>
      </c>
      <c r="AD50" s="143">
        <v>64</v>
      </c>
      <c r="AE50" s="143">
        <v>27</v>
      </c>
      <c r="AF50" s="143">
        <v>246</v>
      </c>
      <c r="AG50" s="143">
        <v>126</v>
      </c>
      <c r="AH50" s="143">
        <v>120</v>
      </c>
      <c r="AI50" s="143">
        <v>425258</v>
      </c>
      <c r="AJ50" s="143">
        <v>116948</v>
      </c>
      <c r="AK50" s="143">
        <v>57032</v>
      </c>
      <c r="AL50" s="143">
        <v>67905</v>
      </c>
      <c r="AM50" s="143">
        <v>17694</v>
      </c>
      <c r="AN50" s="143">
        <v>57957</v>
      </c>
      <c r="AO50" s="143">
        <v>91249</v>
      </c>
      <c r="AP50" s="143">
        <v>16473</v>
      </c>
    </row>
    <row r="51" spans="1:42">
      <c r="A51" s="143" t="s">
        <v>848</v>
      </c>
      <c r="B51" s="143" t="s">
        <v>847</v>
      </c>
      <c r="C51" s="143">
        <v>114335</v>
      </c>
      <c r="D51" s="143">
        <v>13644</v>
      </c>
      <c r="E51" s="143">
        <v>6834</v>
      </c>
      <c r="F51" s="143">
        <v>16579</v>
      </c>
      <c r="G51" s="143">
        <v>9045</v>
      </c>
      <c r="H51" s="143">
        <v>1433</v>
      </c>
      <c r="I51" s="143" t="e">
        <v>#N/A</v>
      </c>
      <c r="J51" s="143" t="e">
        <v>#N/A</v>
      </c>
      <c r="K51" s="143">
        <v>138534</v>
      </c>
      <c r="L51" s="143">
        <v>137093</v>
      </c>
      <c r="M51" s="143">
        <v>135389</v>
      </c>
      <c r="N51" s="143">
        <v>447</v>
      </c>
      <c r="O51" s="143">
        <v>52</v>
      </c>
      <c r="P51" s="143">
        <v>1205</v>
      </c>
      <c r="Q51" s="143">
        <v>419</v>
      </c>
      <c r="R51" s="143">
        <v>165</v>
      </c>
      <c r="S51" s="143">
        <v>45</v>
      </c>
      <c r="T51" s="143">
        <v>128</v>
      </c>
      <c r="U51" s="143">
        <v>81</v>
      </c>
      <c r="V51" s="143">
        <v>814</v>
      </c>
      <c r="W51" s="143">
        <v>304</v>
      </c>
      <c r="X51" s="143">
        <v>91</v>
      </c>
      <c r="Y51" s="143">
        <v>66</v>
      </c>
      <c r="Z51" s="143">
        <v>163</v>
      </c>
      <c r="AA51" s="143">
        <v>190</v>
      </c>
      <c r="AB51" s="143">
        <v>100</v>
      </c>
      <c r="AC51" s="143">
        <v>59</v>
      </c>
      <c r="AD51" s="143">
        <v>33</v>
      </c>
      <c r="AE51" s="143">
        <v>8</v>
      </c>
      <c r="AF51" s="143">
        <v>108</v>
      </c>
      <c r="AG51" s="143">
        <v>31</v>
      </c>
      <c r="AH51" s="143">
        <v>77</v>
      </c>
      <c r="AI51" s="143">
        <v>262162</v>
      </c>
      <c r="AJ51" s="143">
        <v>62584</v>
      </c>
      <c r="AK51" s="143">
        <v>35791</v>
      </c>
      <c r="AL51" s="143">
        <v>43363</v>
      </c>
      <c r="AM51" s="143">
        <v>11823</v>
      </c>
      <c r="AN51" s="143">
        <v>31650</v>
      </c>
      <c r="AO51" s="143">
        <v>67024</v>
      </c>
      <c r="AP51" s="143">
        <v>9927</v>
      </c>
    </row>
    <row r="52" spans="1:42">
      <c r="A52" s="143" t="s">
        <v>786</v>
      </c>
      <c r="B52" s="143" t="s">
        <v>176</v>
      </c>
      <c r="C52" s="143">
        <v>121926</v>
      </c>
      <c r="D52" s="143">
        <v>15636</v>
      </c>
      <c r="E52" s="143">
        <v>6158</v>
      </c>
      <c r="F52" s="143">
        <v>16480</v>
      </c>
      <c r="G52" s="143">
        <v>10134</v>
      </c>
      <c r="H52" s="143">
        <v>1097</v>
      </c>
      <c r="I52" s="143">
        <v>6.49</v>
      </c>
      <c r="J52" s="143">
        <v>28418</v>
      </c>
      <c r="K52" s="143">
        <v>159441</v>
      </c>
      <c r="L52" s="143">
        <v>155619</v>
      </c>
      <c r="M52" s="143">
        <v>150885</v>
      </c>
      <c r="N52" s="143">
        <v>1234</v>
      </c>
      <c r="O52" s="143">
        <v>109</v>
      </c>
      <c r="P52" s="143">
        <v>3391</v>
      </c>
      <c r="Q52" s="143">
        <v>840</v>
      </c>
      <c r="R52" s="143">
        <v>338</v>
      </c>
      <c r="S52" s="143">
        <v>82</v>
      </c>
      <c r="T52" s="143">
        <v>237</v>
      </c>
      <c r="U52" s="143">
        <v>183</v>
      </c>
      <c r="V52" s="143">
        <v>2014</v>
      </c>
      <c r="W52" s="143">
        <v>791</v>
      </c>
      <c r="X52" s="143">
        <v>240</v>
      </c>
      <c r="Y52" s="143">
        <v>141</v>
      </c>
      <c r="Z52" s="143">
        <v>382</v>
      </c>
      <c r="AA52" s="143">
        <v>460</v>
      </c>
      <c r="AB52" s="143">
        <v>662</v>
      </c>
      <c r="AC52" s="143">
        <v>293</v>
      </c>
      <c r="AD52" s="143">
        <v>265</v>
      </c>
      <c r="AE52" s="143">
        <v>104</v>
      </c>
      <c r="AF52" s="143">
        <v>306</v>
      </c>
      <c r="AG52" s="143">
        <v>113</v>
      </c>
      <c r="AH52" s="143">
        <v>193</v>
      </c>
      <c r="AI52" s="143">
        <v>304374</v>
      </c>
      <c r="AJ52" s="143">
        <v>59806</v>
      </c>
      <c r="AK52" s="143">
        <v>36823</v>
      </c>
      <c r="AL52" s="143">
        <v>48576</v>
      </c>
      <c r="AM52" s="143">
        <v>12395</v>
      </c>
      <c r="AN52" s="143">
        <v>37854</v>
      </c>
      <c r="AO52" s="143">
        <v>97248</v>
      </c>
      <c r="AP52" s="143">
        <v>11672</v>
      </c>
    </row>
    <row r="53" spans="1:42">
      <c r="A53" s="143" t="s">
        <v>785</v>
      </c>
      <c r="B53" s="143" t="s">
        <v>177</v>
      </c>
      <c r="C53" s="143">
        <v>110436</v>
      </c>
      <c r="D53" s="143">
        <v>15489</v>
      </c>
      <c r="E53" s="143">
        <v>6253</v>
      </c>
      <c r="F53" s="143">
        <v>15319</v>
      </c>
      <c r="G53" s="143">
        <v>9005</v>
      </c>
      <c r="H53" s="143">
        <v>997</v>
      </c>
      <c r="I53" s="143">
        <v>14.64</v>
      </c>
      <c r="J53" s="143">
        <v>18581</v>
      </c>
      <c r="K53" s="143">
        <v>141442</v>
      </c>
      <c r="L53" s="143">
        <v>138677</v>
      </c>
      <c r="M53" s="143">
        <v>134717</v>
      </c>
      <c r="N53" s="143">
        <v>1319</v>
      </c>
      <c r="O53" s="143">
        <v>87</v>
      </c>
      <c r="P53" s="143">
        <v>2554</v>
      </c>
      <c r="Q53" s="143">
        <v>731</v>
      </c>
      <c r="R53" s="143">
        <v>257</v>
      </c>
      <c r="S53" s="143">
        <v>87</v>
      </c>
      <c r="T53" s="143">
        <v>205</v>
      </c>
      <c r="U53" s="143">
        <v>182</v>
      </c>
      <c r="V53" s="143">
        <v>1386</v>
      </c>
      <c r="W53" s="143">
        <v>459</v>
      </c>
      <c r="X53" s="143">
        <v>109</v>
      </c>
      <c r="Y53" s="143">
        <v>169</v>
      </c>
      <c r="Z53" s="143">
        <v>338</v>
      </c>
      <c r="AA53" s="143">
        <v>311</v>
      </c>
      <c r="AB53" s="143">
        <v>438</v>
      </c>
      <c r="AC53" s="143">
        <v>283</v>
      </c>
      <c r="AD53" s="143">
        <v>107</v>
      </c>
      <c r="AE53" s="143">
        <v>48</v>
      </c>
      <c r="AF53" s="143">
        <v>210</v>
      </c>
      <c r="AG53" s="143">
        <v>81</v>
      </c>
      <c r="AH53" s="143">
        <v>129</v>
      </c>
      <c r="AI53" s="143">
        <v>271473</v>
      </c>
      <c r="AJ53" s="143">
        <v>56940</v>
      </c>
      <c r="AK53" s="143">
        <v>36010</v>
      </c>
      <c r="AL53" s="143">
        <v>42655</v>
      </c>
      <c r="AM53" s="143">
        <v>10727</v>
      </c>
      <c r="AN53" s="143">
        <v>35042</v>
      </c>
      <c r="AO53" s="143">
        <v>79712</v>
      </c>
      <c r="AP53" s="143">
        <v>10387</v>
      </c>
    </row>
    <row r="54" spans="1:42">
      <c r="A54" s="143" t="s">
        <v>783</v>
      </c>
      <c r="B54" s="143" t="s">
        <v>784</v>
      </c>
      <c r="C54" s="143">
        <v>100670</v>
      </c>
      <c r="D54" s="143">
        <v>12748</v>
      </c>
      <c r="E54" s="143">
        <v>5198</v>
      </c>
      <c r="F54" s="143">
        <v>14479</v>
      </c>
      <c r="G54" s="143">
        <v>8592</v>
      </c>
      <c r="H54" s="143">
        <v>802</v>
      </c>
      <c r="I54" s="143">
        <v>13.77</v>
      </c>
      <c r="J54" s="143">
        <v>19508</v>
      </c>
      <c r="K54" s="143">
        <v>129674</v>
      </c>
      <c r="L54" s="143">
        <v>128024</v>
      </c>
      <c r="M54" s="143">
        <v>125007</v>
      </c>
      <c r="N54" s="143">
        <v>728</v>
      </c>
      <c r="O54" s="143">
        <v>130</v>
      </c>
      <c r="P54" s="143">
        <v>2159</v>
      </c>
      <c r="Q54" s="143">
        <v>469</v>
      </c>
      <c r="R54" s="143">
        <v>195</v>
      </c>
      <c r="S54" s="143">
        <v>31</v>
      </c>
      <c r="T54" s="143">
        <v>121</v>
      </c>
      <c r="U54" s="143">
        <v>122</v>
      </c>
      <c r="V54" s="143">
        <v>866</v>
      </c>
      <c r="W54" s="143">
        <v>292</v>
      </c>
      <c r="X54" s="143">
        <v>63</v>
      </c>
      <c r="Y54" s="143">
        <v>62</v>
      </c>
      <c r="Z54" s="143">
        <v>207</v>
      </c>
      <c r="AA54" s="143">
        <v>242</v>
      </c>
      <c r="AB54" s="143">
        <v>181</v>
      </c>
      <c r="AC54" s="143">
        <v>78</v>
      </c>
      <c r="AD54" s="143">
        <v>69</v>
      </c>
      <c r="AE54" s="143">
        <v>34</v>
      </c>
      <c r="AF54" s="143">
        <v>134</v>
      </c>
      <c r="AG54" s="143">
        <v>42</v>
      </c>
      <c r="AH54" s="143">
        <v>92</v>
      </c>
      <c r="AI54" s="143">
        <v>252979</v>
      </c>
      <c r="AJ54" s="143">
        <v>56943</v>
      </c>
      <c r="AK54" s="143">
        <v>33158</v>
      </c>
      <c r="AL54" s="143">
        <v>42594</v>
      </c>
      <c r="AM54" s="143">
        <v>9289</v>
      </c>
      <c r="AN54" s="143">
        <v>30749</v>
      </c>
      <c r="AO54" s="143">
        <v>69558</v>
      </c>
      <c r="AP54" s="143">
        <v>10688</v>
      </c>
    </row>
    <row r="55" spans="1:42">
      <c r="A55" s="143" t="s">
        <v>781</v>
      </c>
      <c r="B55" s="143" t="s">
        <v>782</v>
      </c>
      <c r="C55" s="143">
        <v>195783</v>
      </c>
      <c r="D55" s="143">
        <v>24033</v>
      </c>
      <c r="E55" s="143">
        <v>10471</v>
      </c>
      <c r="F55" s="143">
        <v>23945</v>
      </c>
      <c r="G55" s="143">
        <v>12766</v>
      </c>
      <c r="H55" s="143">
        <v>1462</v>
      </c>
      <c r="I55" s="143">
        <v>12.8</v>
      </c>
      <c r="J55" s="143">
        <v>20617</v>
      </c>
      <c r="K55" s="143">
        <v>230389</v>
      </c>
      <c r="L55" s="143">
        <v>227139</v>
      </c>
      <c r="M55" s="143">
        <v>221591</v>
      </c>
      <c r="N55" s="143">
        <v>1116</v>
      </c>
      <c r="O55" s="143">
        <v>245</v>
      </c>
      <c r="P55" s="143">
        <v>4187</v>
      </c>
      <c r="Q55" s="143">
        <v>1151</v>
      </c>
      <c r="R55" s="143">
        <v>349</v>
      </c>
      <c r="S55" s="143">
        <v>118</v>
      </c>
      <c r="T55" s="143">
        <v>349</v>
      </c>
      <c r="U55" s="143">
        <v>335</v>
      </c>
      <c r="V55" s="143">
        <v>1373</v>
      </c>
      <c r="W55" s="143">
        <v>399</v>
      </c>
      <c r="X55" s="143">
        <v>47</v>
      </c>
      <c r="Y55" s="143">
        <v>69</v>
      </c>
      <c r="Z55" s="143">
        <v>406</v>
      </c>
      <c r="AA55" s="143">
        <v>452</v>
      </c>
      <c r="AB55" s="143">
        <v>355</v>
      </c>
      <c r="AC55" s="143">
        <v>107</v>
      </c>
      <c r="AD55" s="143">
        <v>198</v>
      </c>
      <c r="AE55" s="143">
        <v>50</v>
      </c>
      <c r="AF55" s="143">
        <v>371</v>
      </c>
      <c r="AG55" s="143">
        <v>83</v>
      </c>
      <c r="AH55" s="143">
        <v>288</v>
      </c>
      <c r="AI55" s="143">
        <v>442332</v>
      </c>
      <c r="AJ55" s="143">
        <v>99237</v>
      </c>
      <c r="AK55" s="143">
        <v>59206</v>
      </c>
      <c r="AL55" s="143">
        <v>76782</v>
      </c>
      <c r="AM55" s="143">
        <v>20102</v>
      </c>
      <c r="AN55" s="143">
        <v>57917</v>
      </c>
      <c r="AO55" s="143">
        <v>110518</v>
      </c>
      <c r="AP55" s="143">
        <v>18570</v>
      </c>
    </row>
    <row r="56" spans="1:42">
      <c r="A56" s="143" t="s">
        <v>779</v>
      </c>
      <c r="B56" s="143" t="s">
        <v>780</v>
      </c>
      <c r="C56" s="143">
        <v>513</v>
      </c>
      <c r="D56" s="143">
        <v>21</v>
      </c>
      <c r="E56" s="143">
        <v>18</v>
      </c>
      <c r="F56" s="143">
        <v>22</v>
      </c>
      <c r="G56" s="143">
        <v>7</v>
      </c>
      <c r="H56" s="143">
        <v>0</v>
      </c>
      <c r="I56" s="143" t="e">
        <v>#N/A</v>
      </c>
      <c r="J56" s="143" t="e">
        <v>#N/A</v>
      </c>
      <c r="K56" s="143">
        <v>989</v>
      </c>
      <c r="L56" s="143">
        <v>983</v>
      </c>
      <c r="M56" s="143">
        <v>950</v>
      </c>
      <c r="N56" s="143">
        <v>3</v>
      </c>
      <c r="O56" s="143">
        <v>0</v>
      </c>
      <c r="P56" s="143">
        <v>30</v>
      </c>
      <c r="Q56" s="143">
        <v>4</v>
      </c>
      <c r="R56" s="143">
        <v>0</v>
      </c>
      <c r="S56" s="143">
        <v>0</v>
      </c>
      <c r="T56" s="143">
        <v>1</v>
      </c>
      <c r="U56" s="143">
        <v>3</v>
      </c>
      <c r="V56" s="143">
        <v>1</v>
      </c>
      <c r="W56" s="143">
        <v>0</v>
      </c>
      <c r="X56" s="143">
        <v>0</v>
      </c>
      <c r="Y56" s="143">
        <v>0</v>
      </c>
      <c r="Z56" s="143">
        <v>0</v>
      </c>
      <c r="AA56" s="143">
        <v>1</v>
      </c>
      <c r="AB56" s="143">
        <v>0</v>
      </c>
      <c r="AC56" s="143">
        <v>0</v>
      </c>
      <c r="AD56" s="143">
        <v>0</v>
      </c>
      <c r="AE56" s="143">
        <v>0</v>
      </c>
      <c r="AF56" s="143">
        <v>1</v>
      </c>
      <c r="AG56" s="143">
        <v>0</v>
      </c>
      <c r="AH56" s="143">
        <v>1</v>
      </c>
      <c r="AI56" s="143">
        <v>1857</v>
      </c>
      <c r="AJ56" s="143">
        <v>264</v>
      </c>
      <c r="AK56" s="143">
        <v>201</v>
      </c>
      <c r="AL56" s="143">
        <v>309</v>
      </c>
      <c r="AM56" s="143">
        <v>78</v>
      </c>
      <c r="AN56" s="143">
        <v>304</v>
      </c>
      <c r="AO56" s="143">
        <v>613</v>
      </c>
      <c r="AP56" s="143">
        <v>88</v>
      </c>
    </row>
    <row r="57" spans="1:42">
      <c r="A57" s="143" t="s">
        <v>777</v>
      </c>
      <c r="B57" s="143" t="s">
        <v>778</v>
      </c>
      <c r="C57" s="143">
        <v>139057</v>
      </c>
      <c r="D57" s="143">
        <v>17248</v>
      </c>
      <c r="E57" s="143">
        <v>8024</v>
      </c>
      <c r="F57" s="143">
        <v>18121</v>
      </c>
      <c r="G57" s="143">
        <v>11185</v>
      </c>
      <c r="H57" s="143">
        <v>996</v>
      </c>
      <c r="I57" s="143">
        <v>6.78</v>
      </c>
      <c r="J57" s="143">
        <v>28096</v>
      </c>
      <c r="K57" s="143">
        <v>194194</v>
      </c>
      <c r="L57" s="143">
        <v>189466</v>
      </c>
      <c r="M57" s="143">
        <v>183273</v>
      </c>
      <c r="N57" s="143">
        <v>1329</v>
      </c>
      <c r="O57" s="143">
        <v>278</v>
      </c>
      <c r="P57" s="143">
        <v>4586</v>
      </c>
      <c r="Q57" s="143">
        <v>1333</v>
      </c>
      <c r="R57" s="143">
        <v>494</v>
      </c>
      <c r="S57" s="143">
        <v>135</v>
      </c>
      <c r="T57" s="143">
        <v>393</v>
      </c>
      <c r="U57" s="143">
        <v>311</v>
      </c>
      <c r="V57" s="143">
        <v>1840</v>
      </c>
      <c r="W57" s="143">
        <v>523</v>
      </c>
      <c r="X57" s="143">
        <v>83</v>
      </c>
      <c r="Y57" s="143">
        <v>137</v>
      </c>
      <c r="Z57" s="143">
        <v>358</v>
      </c>
      <c r="AA57" s="143">
        <v>739</v>
      </c>
      <c r="AB57" s="143">
        <v>1196</v>
      </c>
      <c r="AC57" s="143">
        <v>496</v>
      </c>
      <c r="AD57" s="143">
        <v>539</v>
      </c>
      <c r="AE57" s="143">
        <v>161</v>
      </c>
      <c r="AF57" s="143">
        <v>359</v>
      </c>
      <c r="AG57" s="143">
        <v>106</v>
      </c>
      <c r="AH57" s="143">
        <v>253</v>
      </c>
      <c r="AI57" s="143">
        <v>380013</v>
      </c>
      <c r="AJ57" s="143">
        <v>70782</v>
      </c>
      <c r="AK57" s="143">
        <v>53242</v>
      </c>
      <c r="AL57" s="143">
        <v>65411</v>
      </c>
      <c r="AM57" s="143">
        <v>14616</v>
      </c>
      <c r="AN57" s="143">
        <v>48130</v>
      </c>
      <c r="AO57" s="143">
        <v>112067</v>
      </c>
      <c r="AP57" s="143">
        <v>15765</v>
      </c>
    </row>
    <row r="58" spans="1:42">
      <c r="A58" s="143" t="s">
        <v>773</v>
      </c>
      <c r="B58" s="143" t="s">
        <v>774</v>
      </c>
      <c r="C58" s="143">
        <v>49601</v>
      </c>
      <c r="D58" s="143">
        <v>8684</v>
      </c>
      <c r="E58" s="143">
        <v>4354</v>
      </c>
      <c r="F58" s="143">
        <v>9524</v>
      </c>
      <c r="G58" s="143">
        <v>5450</v>
      </c>
      <c r="H58" s="143">
        <v>1051</v>
      </c>
      <c r="I58" s="143" t="e">
        <v>#N/A</v>
      </c>
      <c r="J58" s="143" t="e">
        <v>#N/A</v>
      </c>
      <c r="K58" s="143">
        <v>63812</v>
      </c>
      <c r="L58" s="143">
        <v>54797</v>
      </c>
      <c r="M58" s="143">
        <v>48881</v>
      </c>
      <c r="N58" s="143">
        <v>928</v>
      </c>
      <c r="O58" s="143">
        <v>46</v>
      </c>
      <c r="P58" s="143">
        <v>4942</v>
      </c>
      <c r="Q58" s="143">
        <v>1070</v>
      </c>
      <c r="R58" s="143">
        <v>495</v>
      </c>
      <c r="S58" s="143">
        <v>124</v>
      </c>
      <c r="T58" s="143">
        <v>210</v>
      </c>
      <c r="U58" s="143">
        <v>241</v>
      </c>
      <c r="V58" s="143">
        <v>5014</v>
      </c>
      <c r="W58" s="143">
        <v>2472</v>
      </c>
      <c r="X58" s="143">
        <v>814</v>
      </c>
      <c r="Y58" s="143">
        <v>681</v>
      </c>
      <c r="Z58" s="143">
        <v>303</v>
      </c>
      <c r="AA58" s="143">
        <v>744</v>
      </c>
      <c r="AB58" s="143">
        <v>2542</v>
      </c>
      <c r="AC58" s="143">
        <v>909</v>
      </c>
      <c r="AD58" s="143">
        <v>1413</v>
      </c>
      <c r="AE58" s="143">
        <v>220</v>
      </c>
      <c r="AF58" s="143">
        <v>389</v>
      </c>
      <c r="AG58" s="143">
        <v>126</v>
      </c>
      <c r="AH58" s="143">
        <v>263</v>
      </c>
      <c r="AI58" s="143">
        <v>125871</v>
      </c>
      <c r="AJ58" s="143">
        <v>25645</v>
      </c>
      <c r="AK58" s="143">
        <v>17313</v>
      </c>
      <c r="AL58" s="143">
        <v>19129</v>
      </c>
      <c r="AM58" s="143">
        <v>4939</v>
      </c>
      <c r="AN58" s="143">
        <v>14882</v>
      </c>
      <c r="AO58" s="143">
        <v>35417</v>
      </c>
      <c r="AP58" s="143">
        <v>8546</v>
      </c>
    </row>
    <row r="59" spans="1:42">
      <c r="A59" s="143" t="s">
        <v>849</v>
      </c>
      <c r="B59" s="143" t="s">
        <v>175</v>
      </c>
      <c r="C59" s="143">
        <v>71835</v>
      </c>
      <c r="D59" s="143">
        <v>10141</v>
      </c>
      <c r="E59" s="143">
        <v>5378</v>
      </c>
      <c r="F59" s="143">
        <v>10297</v>
      </c>
      <c r="G59" s="143">
        <v>6694</v>
      </c>
      <c r="H59" s="143">
        <v>847</v>
      </c>
      <c r="I59" s="143">
        <v>2.4900000000000002</v>
      </c>
      <c r="J59" s="143">
        <v>32118</v>
      </c>
      <c r="K59" s="143">
        <v>104399</v>
      </c>
      <c r="L59" s="143">
        <v>99737</v>
      </c>
      <c r="M59" s="143">
        <v>95130</v>
      </c>
      <c r="N59" s="143">
        <v>1707</v>
      </c>
      <c r="O59" s="143">
        <v>157</v>
      </c>
      <c r="P59" s="143">
        <v>2743</v>
      </c>
      <c r="Q59" s="143">
        <v>973</v>
      </c>
      <c r="R59" s="143">
        <v>388</v>
      </c>
      <c r="S59" s="143">
        <v>86</v>
      </c>
      <c r="T59" s="143">
        <v>258</v>
      </c>
      <c r="U59" s="143">
        <v>241</v>
      </c>
      <c r="V59" s="143">
        <v>2048</v>
      </c>
      <c r="W59" s="143">
        <v>859</v>
      </c>
      <c r="X59" s="143">
        <v>138</v>
      </c>
      <c r="Y59" s="143">
        <v>56</v>
      </c>
      <c r="Z59" s="143">
        <v>437</v>
      </c>
      <c r="AA59" s="143">
        <v>558</v>
      </c>
      <c r="AB59" s="143">
        <v>1369</v>
      </c>
      <c r="AC59" s="143">
        <v>633</v>
      </c>
      <c r="AD59" s="143">
        <v>620</v>
      </c>
      <c r="AE59" s="143">
        <v>116</v>
      </c>
      <c r="AF59" s="143">
        <v>272</v>
      </c>
      <c r="AG59" s="143">
        <v>98</v>
      </c>
      <c r="AH59" s="143">
        <v>174</v>
      </c>
      <c r="AI59" s="143">
        <v>204602</v>
      </c>
      <c r="AJ59" s="143">
        <v>39644</v>
      </c>
      <c r="AK59" s="143">
        <v>30583</v>
      </c>
      <c r="AL59" s="143">
        <v>34714</v>
      </c>
      <c r="AM59" s="143">
        <v>9623</v>
      </c>
      <c r="AN59" s="143">
        <v>25869</v>
      </c>
      <c r="AO59" s="143">
        <v>55793</v>
      </c>
      <c r="AP59" s="143">
        <v>8376</v>
      </c>
    </row>
    <row r="60" spans="1:42">
      <c r="A60" s="143" t="s">
        <v>844</v>
      </c>
      <c r="B60" s="143" t="s">
        <v>845</v>
      </c>
      <c r="C60" s="143">
        <v>47316</v>
      </c>
      <c r="D60" s="143">
        <v>7225</v>
      </c>
      <c r="E60" s="143">
        <v>3463</v>
      </c>
      <c r="F60" s="143">
        <v>8006</v>
      </c>
      <c r="G60" s="143">
        <v>4866</v>
      </c>
      <c r="H60" s="143">
        <v>717</v>
      </c>
      <c r="I60" s="143">
        <v>9.0299999999999994</v>
      </c>
      <c r="J60" s="143">
        <v>25308</v>
      </c>
      <c r="K60" s="143">
        <v>69406</v>
      </c>
      <c r="L60" s="143">
        <v>64651</v>
      </c>
      <c r="M60" s="143">
        <v>61393</v>
      </c>
      <c r="N60" s="143">
        <v>865</v>
      </c>
      <c r="O60" s="143">
        <v>38</v>
      </c>
      <c r="P60" s="143">
        <v>2355</v>
      </c>
      <c r="Q60" s="143">
        <v>595</v>
      </c>
      <c r="R60" s="143">
        <v>233</v>
      </c>
      <c r="S60" s="143">
        <v>56</v>
      </c>
      <c r="T60" s="143">
        <v>168</v>
      </c>
      <c r="U60" s="143">
        <v>138</v>
      </c>
      <c r="V60" s="143">
        <v>2594</v>
      </c>
      <c r="W60" s="143">
        <v>633</v>
      </c>
      <c r="X60" s="143">
        <v>1168</v>
      </c>
      <c r="Y60" s="143">
        <v>47</v>
      </c>
      <c r="Z60" s="143">
        <v>220</v>
      </c>
      <c r="AA60" s="143">
        <v>526</v>
      </c>
      <c r="AB60" s="143">
        <v>1322</v>
      </c>
      <c r="AC60" s="143">
        <v>561</v>
      </c>
      <c r="AD60" s="143">
        <v>653</v>
      </c>
      <c r="AE60" s="143">
        <v>108</v>
      </c>
      <c r="AF60" s="143">
        <v>244</v>
      </c>
      <c r="AG60" s="143">
        <v>103</v>
      </c>
      <c r="AH60" s="143">
        <v>141</v>
      </c>
      <c r="AI60" s="143">
        <v>138567</v>
      </c>
      <c r="AJ60" s="143">
        <v>24059</v>
      </c>
      <c r="AK60" s="143">
        <v>19099</v>
      </c>
      <c r="AL60" s="143">
        <v>22857</v>
      </c>
      <c r="AM60" s="143">
        <v>5014</v>
      </c>
      <c r="AN60" s="143">
        <v>16894</v>
      </c>
      <c r="AO60" s="143">
        <v>44291</v>
      </c>
      <c r="AP60" s="143">
        <v>6353</v>
      </c>
    </row>
    <row r="61" spans="1:42">
      <c r="A61" s="143" t="s">
        <v>772</v>
      </c>
      <c r="B61" s="143" t="s">
        <v>264</v>
      </c>
      <c r="C61" s="143">
        <v>28490</v>
      </c>
      <c r="D61" s="143">
        <v>3433</v>
      </c>
      <c r="E61" s="143">
        <v>1367</v>
      </c>
      <c r="F61" s="143">
        <v>3986</v>
      </c>
      <c r="G61" s="143">
        <v>2511</v>
      </c>
      <c r="H61" s="143">
        <v>239</v>
      </c>
      <c r="I61" s="143">
        <v>3.16</v>
      </c>
      <c r="J61" s="143">
        <v>31711</v>
      </c>
      <c r="K61" s="143">
        <v>36946</v>
      </c>
      <c r="L61" s="143">
        <v>34933</v>
      </c>
      <c r="M61" s="143">
        <v>32867</v>
      </c>
      <c r="N61" s="143">
        <v>528</v>
      </c>
      <c r="O61" s="143">
        <v>41</v>
      </c>
      <c r="P61" s="143">
        <v>1497</v>
      </c>
      <c r="Q61" s="143">
        <v>278</v>
      </c>
      <c r="R61" s="143">
        <v>59</v>
      </c>
      <c r="S61" s="143">
        <v>19</v>
      </c>
      <c r="T61" s="143">
        <v>124</v>
      </c>
      <c r="U61" s="143">
        <v>76</v>
      </c>
      <c r="V61" s="143">
        <v>1424</v>
      </c>
      <c r="W61" s="143">
        <v>562</v>
      </c>
      <c r="X61" s="143">
        <v>422</v>
      </c>
      <c r="Y61" s="143">
        <v>34</v>
      </c>
      <c r="Z61" s="143">
        <v>149</v>
      </c>
      <c r="AA61" s="143">
        <v>257</v>
      </c>
      <c r="AB61" s="143">
        <v>220</v>
      </c>
      <c r="AC61" s="143">
        <v>100</v>
      </c>
      <c r="AD61" s="143">
        <v>94</v>
      </c>
      <c r="AE61" s="143">
        <v>26</v>
      </c>
      <c r="AF61" s="143">
        <v>91</v>
      </c>
      <c r="AG61" s="143">
        <v>24</v>
      </c>
      <c r="AH61" s="143">
        <v>67</v>
      </c>
      <c r="AI61" s="143">
        <v>73679</v>
      </c>
      <c r="AJ61" s="143">
        <v>10864</v>
      </c>
      <c r="AK61" s="143">
        <v>7858</v>
      </c>
      <c r="AL61" s="143">
        <v>11150</v>
      </c>
      <c r="AM61" s="143">
        <v>2420</v>
      </c>
      <c r="AN61" s="143">
        <v>8143</v>
      </c>
      <c r="AO61" s="143">
        <v>30179</v>
      </c>
      <c r="AP61" s="143">
        <v>3065</v>
      </c>
    </row>
    <row r="62" spans="1:42">
      <c r="A62" s="143" t="s">
        <v>771</v>
      </c>
      <c r="B62" s="143" t="s">
        <v>242</v>
      </c>
      <c r="C62" s="143">
        <v>20759</v>
      </c>
      <c r="D62" s="143">
        <v>2668</v>
      </c>
      <c r="E62" s="143">
        <v>1033</v>
      </c>
      <c r="F62" s="143">
        <v>3049</v>
      </c>
      <c r="G62" s="143">
        <v>1922</v>
      </c>
      <c r="H62" s="143">
        <v>163</v>
      </c>
      <c r="I62" s="143">
        <v>9.44</v>
      </c>
      <c r="J62" s="143">
        <v>24769</v>
      </c>
      <c r="K62" s="143">
        <v>26514</v>
      </c>
      <c r="L62" s="143">
        <v>23701</v>
      </c>
      <c r="M62" s="143">
        <v>21747</v>
      </c>
      <c r="N62" s="143">
        <v>553</v>
      </c>
      <c r="O62" s="143">
        <v>89</v>
      </c>
      <c r="P62" s="143">
        <v>1312</v>
      </c>
      <c r="Q62" s="143">
        <v>248</v>
      </c>
      <c r="R62" s="143">
        <v>67</v>
      </c>
      <c r="S62" s="143">
        <v>24</v>
      </c>
      <c r="T62" s="143">
        <v>89</v>
      </c>
      <c r="U62" s="143">
        <v>68</v>
      </c>
      <c r="V62" s="143">
        <v>2108</v>
      </c>
      <c r="W62" s="143">
        <v>1298</v>
      </c>
      <c r="X62" s="143">
        <v>236</v>
      </c>
      <c r="Y62" s="143">
        <v>42</v>
      </c>
      <c r="Z62" s="143">
        <v>195</v>
      </c>
      <c r="AA62" s="143">
        <v>337</v>
      </c>
      <c r="AB62" s="143">
        <v>290</v>
      </c>
      <c r="AC62" s="143">
        <v>121</v>
      </c>
      <c r="AD62" s="143">
        <v>138</v>
      </c>
      <c r="AE62" s="143">
        <v>31</v>
      </c>
      <c r="AF62" s="143">
        <v>167</v>
      </c>
      <c r="AG62" s="143">
        <v>48</v>
      </c>
      <c r="AH62" s="143">
        <v>119</v>
      </c>
      <c r="AI62" s="143">
        <v>54201</v>
      </c>
      <c r="AJ62" s="143">
        <v>8954</v>
      </c>
      <c r="AK62" s="143">
        <v>6395</v>
      </c>
      <c r="AL62" s="143">
        <v>7997</v>
      </c>
      <c r="AM62" s="143">
        <v>1865</v>
      </c>
      <c r="AN62" s="143">
        <v>6034</v>
      </c>
      <c r="AO62" s="143">
        <v>19977</v>
      </c>
      <c r="AP62" s="143">
        <v>2979</v>
      </c>
    </row>
    <row r="63" spans="1:42">
      <c r="A63" s="143" t="s">
        <v>769</v>
      </c>
      <c r="B63" s="143" t="s">
        <v>770</v>
      </c>
      <c r="C63" s="143">
        <v>49886</v>
      </c>
      <c r="D63" s="143">
        <v>8519</v>
      </c>
      <c r="E63" s="143">
        <v>3740</v>
      </c>
      <c r="F63" s="143">
        <v>9423</v>
      </c>
      <c r="G63" s="143">
        <v>5286</v>
      </c>
      <c r="H63" s="143">
        <v>981</v>
      </c>
      <c r="I63" s="143">
        <v>12.03</v>
      </c>
      <c r="J63" s="143">
        <v>21506</v>
      </c>
      <c r="K63" s="143">
        <v>67861</v>
      </c>
      <c r="L63" s="143">
        <v>58643</v>
      </c>
      <c r="M63" s="143">
        <v>54911</v>
      </c>
      <c r="N63" s="143">
        <v>833</v>
      </c>
      <c r="O63" s="143">
        <v>36</v>
      </c>
      <c r="P63" s="143">
        <v>2863</v>
      </c>
      <c r="Q63" s="143">
        <v>1121</v>
      </c>
      <c r="R63" s="143">
        <v>558</v>
      </c>
      <c r="S63" s="143">
        <v>75</v>
      </c>
      <c r="T63" s="143">
        <v>266</v>
      </c>
      <c r="U63" s="143">
        <v>222</v>
      </c>
      <c r="V63" s="143">
        <v>5248</v>
      </c>
      <c r="W63" s="143">
        <v>965</v>
      </c>
      <c r="X63" s="143">
        <v>2891</v>
      </c>
      <c r="Y63" s="143">
        <v>171</v>
      </c>
      <c r="Z63" s="143">
        <v>360</v>
      </c>
      <c r="AA63" s="143">
        <v>861</v>
      </c>
      <c r="AB63" s="143">
        <v>2556</v>
      </c>
      <c r="AC63" s="143">
        <v>651</v>
      </c>
      <c r="AD63" s="143">
        <v>1596</v>
      </c>
      <c r="AE63" s="143">
        <v>309</v>
      </c>
      <c r="AF63" s="143">
        <v>293</v>
      </c>
      <c r="AG63" s="143">
        <v>99</v>
      </c>
      <c r="AH63" s="143">
        <v>194</v>
      </c>
      <c r="AI63" s="143">
        <v>136787</v>
      </c>
      <c r="AJ63" s="143">
        <v>23780</v>
      </c>
      <c r="AK63" s="143">
        <v>17123</v>
      </c>
      <c r="AL63" s="143">
        <v>20734</v>
      </c>
      <c r="AM63" s="143">
        <v>4964</v>
      </c>
      <c r="AN63" s="143">
        <v>16905</v>
      </c>
      <c r="AO63" s="143">
        <v>45899</v>
      </c>
      <c r="AP63" s="143">
        <v>7382</v>
      </c>
    </row>
    <row r="64" spans="1:42">
      <c r="A64" s="143" t="s">
        <v>797</v>
      </c>
      <c r="B64" s="143" t="s">
        <v>50</v>
      </c>
      <c r="C64" s="143">
        <v>46142</v>
      </c>
      <c r="D64" s="143">
        <v>19113</v>
      </c>
      <c r="E64" s="143">
        <v>6305</v>
      </c>
      <c r="F64" s="143">
        <v>12667</v>
      </c>
      <c r="G64" s="143">
        <v>9468</v>
      </c>
      <c r="H64" s="143">
        <v>1703</v>
      </c>
      <c r="I64" s="143">
        <v>12.75</v>
      </c>
      <c r="J64" s="143">
        <v>20692</v>
      </c>
      <c r="K64" s="143">
        <v>46714</v>
      </c>
      <c r="L64" s="143">
        <v>40483</v>
      </c>
      <c r="M64" s="143">
        <v>32927</v>
      </c>
      <c r="N64" s="143">
        <v>802</v>
      </c>
      <c r="O64" s="143">
        <v>36</v>
      </c>
      <c r="P64" s="143">
        <v>6718</v>
      </c>
      <c r="Q64" s="143">
        <v>943</v>
      </c>
      <c r="R64" s="143">
        <v>182</v>
      </c>
      <c r="S64" s="143">
        <v>102</v>
      </c>
      <c r="T64" s="143">
        <v>335</v>
      </c>
      <c r="U64" s="143">
        <v>324</v>
      </c>
      <c r="V64" s="143">
        <v>3737</v>
      </c>
      <c r="W64" s="143">
        <v>1074</v>
      </c>
      <c r="X64" s="143">
        <v>200</v>
      </c>
      <c r="Y64" s="143">
        <v>429</v>
      </c>
      <c r="Z64" s="143">
        <v>1083</v>
      </c>
      <c r="AA64" s="143">
        <v>951</v>
      </c>
      <c r="AB64" s="143">
        <v>781</v>
      </c>
      <c r="AC64" s="143">
        <v>426</v>
      </c>
      <c r="AD64" s="143">
        <v>270</v>
      </c>
      <c r="AE64" s="143">
        <v>85</v>
      </c>
      <c r="AF64" s="143">
        <v>770</v>
      </c>
      <c r="AG64" s="143">
        <v>353</v>
      </c>
      <c r="AH64" s="143">
        <v>417</v>
      </c>
      <c r="AI64" s="143">
        <v>106007</v>
      </c>
      <c r="AJ64" s="143">
        <v>12606</v>
      </c>
      <c r="AK64" s="143">
        <v>7294</v>
      </c>
      <c r="AL64" s="143">
        <v>9159</v>
      </c>
      <c r="AM64" s="143">
        <v>2024</v>
      </c>
      <c r="AN64" s="143">
        <v>17943</v>
      </c>
      <c r="AO64" s="143">
        <v>50169</v>
      </c>
      <c r="AP64" s="143">
        <v>6812</v>
      </c>
    </row>
    <row r="65" spans="1:42">
      <c r="A65" s="143" t="s">
        <v>796</v>
      </c>
      <c r="B65" s="143" t="s">
        <v>69</v>
      </c>
      <c r="C65" s="143">
        <v>23253</v>
      </c>
      <c r="D65" s="143">
        <v>2709</v>
      </c>
      <c r="E65" s="143">
        <v>1528</v>
      </c>
      <c r="F65" s="143">
        <v>2948</v>
      </c>
      <c r="G65" s="143">
        <v>1761</v>
      </c>
      <c r="H65" s="143">
        <v>197</v>
      </c>
      <c r="I65" s="143">
        <v>8.75</v>
      </c>
      <c r="J65" s="143">
        <v>25658</v>
      </c>
      <c r="K65" s="143">
        <v>34614</v>
      </c>
      <c r="L65" s="143">
        <v>33634</v>
      </c>
      <c r="M65" s="143">
        <v>31539</v>
      </c>
      <c r="N65" s="143">
        <v>268</v>
      </c>
      <c r="O65" s="143">
        <v>91</v>
      </c>
      <c r="P65" s="143">
        <v>1736</v>
      </c>
      <c r="Q65" s="143">
        <v>265</v>
      </c>
      <c r="R65" s="143">
        <v>73</v>
      </c>
      <c r="S65" s="143">
        <v>43</v>
      </c>
      <c r="T65" s="143">
        <v>72</v>
      </c>
      <c r="U65" s="143">
        <v>77</v>
      </c>
      <c r="V65" s="143">
        <v>413</v>
      </c>
      <c r="W65" s="143">
        <v>124</v>
      </c>
      <c r="X65" s="143">
        <v>42</v>
      </c>
      <c r="Y65" s="143">
        <v>27</v>
      </c>
      <c r="Z65" s="143">
        <v>99</v>
      </c>
      <c r="AA65" s="143">
        <v>121</v>
      </c>
      <c r="AB65" s="143">
        <v>205</v>
      </c>
      <c r="AC65" s="143">
        <v>101</v>
      </c>
      <c r="AD65" s="143">
        <v>47</v>
      </c>
      <c r="AE65" s="143">
        <v>57</v>
      </c>
      <c r="AF65" s="143">
        <v>97</v>
      </c>
      <c r="AG65" s="143">
        <v>25</v>
      </c>
      <c r="AH65" s="143">
        <v>72</v>
      </c>
      <c r="AI65" s="143">
        <v>67481</v>
      </c>
      <c r="AJ65" s="143">
        <v>14127</v>
      </c>
      <c r="AK65" s="143">
        <v>8844</v>
      </c>
      <c r="AL65" s="143">
        <v>10556</v>
      </c>
      <c r="AM65" s="143">
        <v>2928</v>
      </c>
      <c r="AN65" s="143">
        <v>7700</v>
      </c>
      <c r="AO65" s="143">
        <v>19583</v>
      </c>
      <c r="AP65" s="143">
        <v>3743</v>
      </c>
    </row>
    <row r="66" spans="1:42">
      <c r="A66" s="143" t="s">
        <v>768</v>
      </c>
      <c r="B66" s="143" t="s">
        <v>76</v>
      </c>
      <c r="C66" s="143">
        <v>33705</v>
      </c>
      <c r="D66" s="143">
        <v>4017</v>
      </c>
      <c r="E66" s="143">
        <v>2138</v>
      </c>
      <c r="F66" s="143">
        <v>5061</v>
      </c>
      <c r="G66" s="143">
        <v>2732</v>
      </c>
      <c r="H66" s="143">
        <v>403</v>
      </c>
      <c r="I66" s="143">
        <v>9.2899999999999991</v>
      </c>
      <c r="J66" s="143">
        <v>24973</v>
      </c>
      <c r="K66" s="143">
        <v>40620</v>
      </c>
      <c r="L66" s="143">
        <v>39843</v>
      </c>
      <c r="M66" s="143">
        <v>37578</v>
      </c>
      <c r="N66" s="143">
        <v>239</v>
      </c>
      <c r="O66" s="143">
        <v>169</v>
      </c>
      <c r="P66" s="143">
        <v>1857</v>
      </c>
      <c r="Q66" s="143">
        <v>235</v>
      </c>
      <c r="R66" s="143">
        <v>80</v>
      </c>
      <c r="S66" s="143">
        <v>22</v>
      </c>
      <c r="T66" s="143">
        <v>56</v>
      </c>
      <c r="U66" s="143">
        <v>77</v>
      </c>
      <c r="V66" s="143">
        <v>325</v>
      </c>
      <c r="W66" s="143">
        <v>121</v>
      </c>
      <c r="X66" s="143">
        <v>7</v>
      </c>
      <c r="Y66" s="143">
        <v>13</v>
      </c>
      <c r="Z66" s="143">
        <v>73</v>
      </c>
      <c r="AA66" s="143">
        <v>111</v>
      </c>
      <c r="AB66" s="143">
        <v>154</v>
      </c>
      <c r="AC66" s="143">
        <v>66</v>
      </c>
      <c r="AD66" s="143">
        <v>65</v>
      </c>
      <c r="AE66" s="143">
        <v>23</v>
      </c>
      <c r="AF66" s="143">
        <v>63</v>
      </c>
      <c r="AG66" s="143">
        <v>6</v>
      </c>
      <c r="AH66" s="143">
        <v>57</v>
      </c>
      <c r="AI66" s="143">
        <v>78482</v>
      </c>
      <c r="AJ66" s="143">
        <v>24523</v>
      </c>
      <c r="AK66" s="143">
        <v>12253</v>
      </c>
      <c r="AL66" s="143">
        <v>13323</v>
      </c>
      <c r="AM66" s="143">
        <v>3173</v>
      </c>
      <c r="AN66" s="143">
        <v>8151</v>
      </c>
      <c r="AO66" s="143">
        <v>11677</v>
      </c>
      <c r="AP66" s="143">
        <v>5382</v>
      </c>
    </row>
    <row r="67" spans="1:42">
      <c r="A67" s="143" t="s">
        <v>767</v>
      </c>
      <c r="B67" s="143" t="s">
        <v>143</v>
      </c>
      <c r="C67" s="143">
        <v>47717</v>
      </c>
      <c r="D67" s="143">
        <v>6459</v>
      </c>
      <c r="E67" s="143">
        <v>3187</v>
      </c>
      <c r="F67" s="143">
        <v>6589</v>
      </c>
      <c r="G67" s="143">
        <v>4127</v>
      </c>
      <c r="H67" s="143">
        <v>533</v>
      </c>
      <c r="I67" s="143">
        <v>5.61</v>
      </c>
      <c r="J67" s="143">
        <v>29426</v>
      </c>
      <c r="K67" s="143">
        <v>69333</v>
      </c>
      <c r="L67" s="143">
        <v>66678</v>
      </c>
      <c r="M67" s="143">
        <v>63263</v>
      </c>
      <c r="N67" s="143">
        <v>572</v>
      </c>
      <c r="O67" s="143">
        <v>71</v>
      </c>
      <c r="P67" s="143">
        <v>2772</v>
      </c>
      <c r="Q67" s="143">
        <v>597</v>
      </c>
      <c r="R67" s="143">
        <v>173</v>
      </c>
      <c r="S67" s="143">
        <v>70</v>
      </c>
      <c r="T67" s="143">
        <v>169</v>
      </c>
      <c r="U67" s="143">
        <v>185</v>
      </c>
      <c r="V67" s="143">
        <v>1259</v>
      </c>
      <c r="W67" s="143">
        <v>411</v>
      </c>
      <c r="X67" s="143">
        <v>233</v>
      </c>
      <c r="Y67" s="143">
        <v>77</v>
      </c>
      <c r="Z67" s="143">
        <v>206</v>
      </c>
      <c r="AA67" s="143">
        <v>332</v>
      </c>
      <c r="AB67" s="143">
        <v>620</v>
      </c>
      <c r="AC67" s="143">
        <v>284</v>
      </c>
      <c r="AD67" s="143">
        <v>182</v>
      </c>
      <c r="AE67" s="143">
        <v>154</v>
      </c>
      <c r="AF67" s="143">
        <v>179</v>
      </c>
      <c r="AG67" s="143">
        <v>47</v>
      </c>
      <c r="AH67" s="143">
        <v>132</v>
      </c>
      <c r="AI67" s="143">
        <v>137157</v>
      </c>
      <c r="AJ67" s="143">
        <v>26361</v>
      </c>
      <c r="AK67" s="143">
        <v>20055</v>
      </c>
      <c r="AL67" s="143">
        <v>23266</v>
      </c>
      <c r="AM67" s="143">
        <v>5221</v>
      </c>
      <c r="AN67" s="143">
        <v>16977</v>
      </c>
      <c r="AO67" s="143">
        <v>38301</v>
      </c>
      <c r="AP67" s="143">
        <v>6976</v>
      </c>
    </row>
    <row r="68" spans="1:42">
      <c r="A68" s="143" t="s">
        <v>766</v>
      </c>
      <c r="B68" s="143" t="s">
        <v>137</v>
      </c>
      <c r="C68" s="143">
        <v>39652</v>
      </c>
      <c r="D68" s="143">
        <v>5270</v>
      </c>
      <c r="E68" s="143">
        <v>2334</v>
      </c>
      <c r="F68" s="143">
        <v>5286</v>
      </c>
      <c r="G68" s="143">
        <v>3439</v>
      </c>
      <c r="H68" s="143">
        <v>368</v>
      </c>
      <c r="I68" s="143">
        <v>8.59</v>
      </c>
      <c r="J68" s="143">
        <v>25853</v>
      </c>
      <c r="K68" s="143">
        <v>59960</v>
      </c>
      <c r="L68" s="143">
        <v>56915</v>
      </c>
      <c r="M68" s="143">
        <v>53414</v>
      </c>
      <c r="N68" s="143">
        <v>595</v>
      </c>
      <c r="O68" s="143">
        <v>167</v>
      </c>
      <c r="P68" s="143">
        <v>2739</v>
      </c>
      <c r="Q68" s="143">
        <v>498</v>
      </c>
      <c r="R68" s="143">
        <v>130</v>
      </c>
      <c r="S68" s="143">
        <v>48</v>
      </c>
      <c r="T68" s="143">
        <v>150</v>
      </c>
      <c r="U68" s="143">
        <v>170</v>
      </c>
      <c r="V68" s="143">
        <v>1818</v>
      </c>
      <c r="W68" s="143">
        <v>749</v>
      </c>
      <c r="X68" s="143">
        <v>137</v>
      </c>
      <c r="Y68" s="143">
        <v>58</v>
      </c>
      <c r="Z68" s="143">
        <v>427</v>
      </c>
      <c r="AA68" s="143">
        <v>447</v>
      </c>
      <c r="AB68" s="143">
        <v>465</v>
      </c>
      <c r="AC68" s="143">
        <v>249</v>
      </c>
      <c r="AD68" s="143">
        <v>159</v>
      </c>
      <c r="AE68" s="143">
        <v>57</v>
      </c>
      <c r="AF68" s="143">
        <v>264</v>
      </c>
      <c r="AG68" s="143">
        <v>93</v>
      </c>
      <c r="AH68" s="143">
        <v>171</v>
      </c>
      <c r="AI68" s="143">
        <v>119342</v>
      </c>
      <c r="AJ68" s="143">
        <v>18248</v>
      </c>
      <c r="AK68" s="143">
        <v>13275</v>
      </c>
      <c r="AL68" s="143">
        <v>17129</v>
      </c>
      <c r="AM68" s="143">
        <v>4643</v>
      </c>
      <c r="AN68" s="143">
        <v>13472</v>
      </c>
      <c r="AO68" s="143">
        <v>47852</v>
      </c>
      <c r="AP68" s="143">
        <v>4723</v>
      </c>
    </row>
    <row r="69" spans="1:42">
      <c r="A69" s="143" t="s">
        <v>765</v>
      </c>
      <c r="B69" s="143" t="s">
        <v>223</v>
      </c>
      <c r="C69" s="143">
        <v>33700</v>
      </c>
      <c r="D69" s="143">
        <v>3502</v>
      </c>
      <c r="E69" s="143">
        <v>1643</v>
      </c>
      <c r="F69" s="143">
        <v>4517</v>
      </c>
      <c r="G69" s="143">
        <v>2302</v>
      </c>
      <c r="H69" s="143">
        <v>319</v>
      </c>
      <c r="I69" s="143">
        <v>5.71</v>
      </c>
      <c r="J69" s="143">
        <v>29323</v>
      </c>
      <c r="K69" s="143">
        <v>42345</v>
      </c>
      <c r="L69" s="143">
        <v>42003</v>
      </c>
      <c r="M69" s="143">
        <v>41451</v>
      </c>
      <c r="N69" s="143">
        <v>156</v>
      </c>
      <c r="O69" s="143">
        <v>9</v>
      </c>
      <c r="P69" s="143">
        <v>387</v>
      </c>
      <c r="Q69" s="143">
        <v>110</v>
      </c>
      <c r="R69" s="143">
        <v>43</v>
      </c>
      <c r="S69" s="143">
        <v>10</v>
      </c>
      <c r="T69" s="143">
        <v>39</v>
      </c>
      <c r="U69" s="143">
        <v>18</v>
      </c>
      <c r="V69" s="143">
        <v>166</v>
      </c>
      <c r="W69" s="143">
        <v>35</v>
      </c>
      <c r="X69" s="143">
        <v>13</v>
      </c>
      <c r="Y69" s="143">
        <v>32</v>
      </c>
      <c r="Z69" s="143">
        <v>44</v>
      </c>
      <c r="AA69" s="143">
        <v>42</v>
      </c>
      <c r="AB69" s="143">
        <v>41</v>
      </c>
      <c r="AC69" s="143">
        <v>24</v>
      </c>
      <c r="AD69" s="143">
        <v>10</v>
      </c>
      <c r="AE69" s="143">
        <v>7</v>
      </c>
      <c r="AF69" s="143">
        <v>25</v>
      </c>
      <c r="AG69" s="143">
        <v>1</v>
      </c>
      <c r="AH69" s="143">
        <v>24</v>
      </c>
      <c r="AI69" s="143">
        <v>80155</v>
      </c>
      <c r="AJ69" s="143">
        <v>21636</v>
      </c>
      <c r="AK69" s="143">
        <v>10960</v>
      </c>
      <c r="AL69" s="143">
        <v>12969</v>
      </c>
      <c r="AM69" s="143">
        <v>4020</v>
      </c>
      <c r="AN69" s="143">
        <v>9236</v>
      </c>
      <c r="AO69" s="143">
        <v>18254</v>
      </c>
      <c r="AP69" s="143">
        <v>3080</v>
      </c>
    </row>
    <row r="70" spans="1:42">
      <c r="A70" s="143" t="s">
        <v>763</v>
      </c>
      <c r="B70" s="143" t="s">
        <v>764</v>
      </c>
      <c r="C70" s="143">
        <v>25452</v>
      </c>
      <c r="D70" s="143">
        <v>3105</v>
      </c>
      <c r="E70" s="143">
        <v>1616</v>
      </c>
      <c r="F70" s="143">
        <v>3650</v>
      </c>
      <c r="G70" s="143">
        <v>1956</v>
      </c>
      <c r="H70" s="143">
        <v>333</v>
      </c>
      <c r="I70" s="143">
        <v>37.6</v>
      </c>
      <c r="J70" s="143">
        <v>5318</v>
      </c>
      <c r="K70" s="143">
        <v>31224</v>
      </c>
      <c r="L70" s="143">
        <v>30797</v>
      </c>
      <c r="M70" s="143">
        <v>30378</v>
      </c>
      <c r="N70" s="143">
        <v>142</v>
      </c>
      <c r="O70" s="143">
        <v>18</v>
      </c>
      <c r="P70" s="143">
        <v>259</v>
      </c>
      <c r="Q70" s="143">
        <v>114</v>
      </c>
      <c r="R70" s="143">
        <v>48</v>
      </c>
      <c r="S70" s="143">
        <v>13</v>
      </c>
      <c r="T70" s="143">
        <v>23</v>
      </c>
      <c r="U70" s="143">
        <v>30</v>
      </c>
      <c r="V70" s="143">
        <v>242</v>
      </c>
      <c r="W70" s="143">
        <v>56</v>
      </c>
      <c r="X70" s="143">
        <v>21</v>
      </c>
      <c r="Y70" s="143">
        <v>22</v>
      </c>
      <c r="Z70" s="143">
        <v>68</v>
      </c>
      <c r="AA70" s="143">
        <v>75</v>
      </c>
      <c r="AB70" s="143">
        <v>31</v>
      </c>
      <c r="AC70" s="143">
        <v>22</v>
      </c>
      <c r="AD70" s="143">
        <v>5</v>
      </c>
      <c r="AE70" s="143">
        <v>4</v>
      </c>
      <c r="AF70" s="143">
        <v>40</v>
      </c>
      <c r="AG70" s="143">
        <v>17</v>
      </c>
      <c r="AH70" s="143">
        <v>23</v>
      </c>
      <c r="AI70" s="143">
        <v>56796</v>
      </c>
      <c r="AJ70" s="143">
        <v>14422</v>
      </c>
      <c r="AK70" s="143">
        <v>7710</v>
      </c>
      <c r="AL70" s="143">
        <v>8912</v>
      </c>
      <c r="AM70" s="143">
        <v>5229</v>
      </c>
      <c r="AN70" s="143">
        <v>7791</v>
      </c>
      <c r="AO70" s="143">
        <v>10785</v>
      </c>
      <c r="AP70" s="143">
        <v>1947</v>
      </c>
    </row>
    <row r="71" spans="1:42">
      <c r="A71" s="143" t="s">
        <v>762</v>
      </c>
      <c r="B71" s="143" t="s">
        <v>60</v>
      </c>
      <c r="C71" s="143">
        <v>34844</v>
      </c>
      <c r="D71" s="143">
        <v>4529</v>
      </c>
      <c r="E71" s="143">
        <v>2185</v>
      </c>
      <c r="F71" s="143">
        <v>4501</v>
      </c>
      <c r="G71" s="143">
        <v>2434</v>
      </c>
      <c r="H71" s="143">
        <v>336</v>
      </c>
      <c r="I71" s="143">
        <v>20.46</v>
      </c>
      <c r="J71" s="143">
        <v>13652</v>
      </c>
      <c r="K71" s="143">
        <v>48342</v>
      </c>
      <c r="L71" s="143">
        <v>47669</v>
      </c>
      <c r="M71" s="143">
        <v>46303</v>
      </c>
      <c r="N71" s="143">
        <v>228</v>
      </c>
      <c r="O71" s="143">
        <v>86</v>
      </c>
      <c r="P71" s="143">
        <v>1052</v>
      </c>
      <c r="Q71" s="143">
        <v>147</v>
      </c>
      <c r="R71" s="143">
        <v>56</v>
      </c>
      <c r="S71" s="143">
        <v>20</v>
      </c>
      <c r="T71" s="143">
        <v>33</v>
      </c>
      <c r="U71" s="143">
        <v>38</v>
      </c>
      <c r="V71" s="143">
        <v>419</v>
      </c>
      <c r="W71" s="143">
        <v>123</v>
      </c>
      <c r="X71" s="143">
        <v>42</v>
      </c>
      <c r="Y71" s="143">
        <v>58</v>
      </c>
      <c r="Z71" s="143">
        <v>94</v>
      </c>
      <c r="AA71" s="143">
        <v>102</v>
      </c>
      <c r="AB71" s="143">
        <v>62</v>
      </c>
      <c r="AC71" s="143">
        <v>44</v>
      </c>
      <c r="AD71" s="143">
        <v>11</v>
      </c>
      <c r="AE71" s="143">
        <v>7</v>
      </c>
      <c r="AF71" s="143">
        <v>45</v>
      </c>
      <c r="AG71" s="143">
        <v>21</v>
      </c>
      <c r="AH71" s="143">
        <v>24</v>
      </c>
      <c r="AI71" s="143">
        <v>89042</v>
      </c>
      <c r="AJ71" s="143">
        <v>22164</v>
      </c>
      <c r="AK71" s="143">
        <v>13199</v>
      </c>
      <c r="AL71" s="143">
        <v>14560</v>
      </c>
      <c r="AM71" s="143">
        <v>4103</v>
      </c>
      <c r="AN71" s="143">
        <v>11177</v>
      </c>
      <c r="AO71" s="143">
        <v>19766</v>
      </c>
      <c r="AP71" s="143">
        <v>4073</v>
      </c>
    </row>
    <row r="72" spans="1:42">
      <c r="A72" s="143" t="s">
        <v>761</v>
      </c>
      <c r="B72" s="143" t="s">
        <v>273</v>
      </c>
      <c r="C72" s="143">
        <v>25540</v>
      </c>
      <c r="D72" s="143">
        <v>2984</v>
      </c>
      <c r="E72" s="143">
        <v>1683</v>
      </c>
      <c r="F72" s="143">
        <v>3764</v>
      </c>
      <c r="G72" s="143">
        <v>2013</v>
      </c>
      <c r="H72" s="143">
        <v>412</v>
      </c>
      <c r="I72" s="143">
        <v>17.149999999999999</v>
      </c>
      <c r="J72" s="143">
        <v>16326</v>
      </c>
      <c r="K72" s="143">
        <v>30536</v>
      </c>
      <c r="L72" s="143">
        <v>30196</v>
      </c>
      <c r="M72" s="143">
        <v>29869</v>
      </c>
      <c r="N72" s="143">
        <v>97</v>
      </c>
      <c r="O72" s="143">
        <v>5</v>
      </c>
      <c r="P72" s="143">
        <v>225</v>
      </c>
      <c r="Q72" s="143">
        <v>85</v>
      </c>
      <c r="R72" s="143">
        <v>37</v>
      </c>
      <c r="S72" s="143">
        <v>7</v>
      </c>
      <c r="T72" s="143">
        <v>16</v>
      </c>
      <c r="U72" s="143">
        <v>25</v>
      </c>
      <c r="V72" s="143">
        <v>190</v>
      </c>
      <c r="W72" s="143">
        <v>59</v>
      </c>
      <c r="X72" s="143">
        <v>20</v>
      </c>
      <c r="Y72" s="143">
        <v>19</v>
      </c>
      <c r="Z72" s="143">
        <v>39</v>
      </c>
      <c r="AA72" s="143">
        <v>53</v>
      </c>
      <c r="AB72" s="143">
        <v>36</v>
      </c>
      <c r="AC72" s="143">
        <v>21</v>
      </c>
      <c r="AD72" s="143">
        <v>9</v>
      </c>
      <c r="AE72" s="143">
        <v>6</v>
      </c>
      <c r="AF72" s="143">
        <v>29</v>
      </c>
      <c r="AG72" s="143">
        <v>3</v>
      </c>
      <c r="AH72" s="143">
        <v>26</v>
      </c>
      <c r="AI72" s="143">
        <v>58613</v>
      </c>
      <c r="AJ72" s="143">
        <v>15800</v>
      </c>
      <c r="AK72" s="143">
        <v>8335</v>
      </c>
      <c r="AL72" s="143">
        <v>9178</v>
      </c>
      <c r="AM72" s="143">
        <v>3439</v>
      </c>
      <c r="AN72" s="143">
        <v>7289</v>
      </c>
      <c r="AO72" s="143">
        <v>12307</v>
      </c>
      <c r="AP72" s="143">
        <v>2265</v>
      </c>
    </row>
    <row r="73" spans="1:42">
      <c r="A73" s="143" t="s">
        <v>760</v>
      </c>
      <c r="B73" s="143" t="s">
        <v>149</v>
      </c>
      <c r="C73" s="143">
        <v>16191</v>
      </c>
      <c r="D73" s="143">
        <v>1517</v>
      </c>
      <c r="E73" s="143">
        <v>527</v>
      </c>
      <c r="F73" s="143">
        <v>1746</v>
      </c>
      <c r="G73" s="143">
        <v>849</v>
      </c>
      <c r="H73" s="143">
        <v>72</v>
      </c>
      <c r="I73" s="143">
        <v>16.95</v>
      </c>
      <c r="J73" s="143">
        <v>16516</v>
      </c>
      <c r="K73" s="143">
        <v>23043</v>
      </c>
      <c r="L73" s="143">
        <v>22872</v>
      </c>
      <c r="M73" s="143">
        <v>22447</v>
      </c>
      <c r="N73" s="143">
        <v>86</v>
      </c>
      <c r="O73" s="143">
        <v>8</v>
      </c>
      <c r="P73" s="143">
        <v>331</v>
      </c>
      <c r="Q73" s="143">
        <v>51</v>
      </c>
      <c r="R73" s="143">
        <v>19</v>
      </c>
      <c r="S73" s="143">
        <v>3</v>
      </c>
      <c r="T73" s="143">
        <v>16</v>
      </c>
      <c r="U73" s="143">
        <v>13</v>
      </c>
      <c r="V73" s="143">
        <v>98</v>
      </c>
      <c r="W73" s="143">
        <v>29</v>
      </c>
      <c r="X73" s="143">
        <v>2</v>
      </c>
      <c r="Y73" s="143">
        <v>21</v>
      </c>
      <c r="Z73" s="143">
        <v>24</v>
      </c>
      <c r="AA73" s="143">
        <v>22</v>
      </c>
      <c r="AB73" s="143">
        <v>8</v>
      </c>
      <c r="AC73" s="143">
        <v>3</v>
      </c>
      <c r="AD73" s="143">
        <v>3</v>
      </c>
      <c r="AE73" s="143">
        <v>2</v>
      </c>
      <c r="AF73" s="143">
        <v>14</v>
      </c>
      <c r="AG73" s="143">
        <v>7</v>
      </c>
      <c r="AH73" s="143">
        <v>7</v>
      </c>
      <c r="AI73" s="143">
        <v>43976</v>
      </c>
      <c r="AJ73" s="143">
        <v>9968</v>
      </c>
      <c r="AK73" s="143">
        <v>5914</v>
      </c>
      <c r="AL73" s="143">
        <v>7253</v>
      </c>
      <c r="AM73" s="143">
        <v>1637</v>
      </c>
      <c r="AN73" s="143">
        <v>5286</v>
      </c>
      <c r="AO73" s="143">
        <v>12059</v>
      </c>
      <c r="AP73" s="143">
        <v>1859</v>
      </c>
    </row>
    <row r="74" spans="1:42">
      <c r="A74" s="143" t="s">
        <v>759</v>
      </c>
      <c r="B74" s="143" t="s">
        <v>109</v>
      </c>
      <c r="C74" s="143">
        <v>35587</v>
      </c>
      <c r="D74" s="143">
        <v>2961</v>
      </c>
      <c r="E74" s="143">
        <v>1063</v>
      </c>
      <c r="F74" s="143">
        <v>3253</v>
      </c>
      <c r="G74" s="143">
        <v>1924</v>
      </c>
      <c r="H74" s="143">
        <v>103</v>
      </c>
      <c r="I74" s="143">
        <v>5.56</v>
      </c>
      <c r="J74" s="143">
        <v>29479</v>
      </c>
      <c r="K74" s="143">
        <v>46552</v>
      </c>
      <c r="L74" s="143">
        <v>46067</v>
      </c>
      <c r="M74" s="143">
        <v>45045</v>
      </c>
      <c r="N74" s="143">
        <v>175</v>
      </c>
      <c r="O74" s="143">
        <v>14</v>
      </c>
      <c r="P74" s="143">
        <v>833</v>
      </c>
      <c r="Q74" s="143">
        <v>148</v>
      </c>
      <c r="R74" s="143">
        <v>42</v>
      </c>
      <c r="S74" s="143">
        <v>17</v>
      </c>
      <c r="T74" s="143">
        <v>55</v>
      </c>
      <c r="U74" s="143">
        <v>34</v>
      </c>
      <c r="V74" s="143">
        <v>230</v>
      </c>
      <c r="W74" s="143">
        <v>65</v>
      </c>
      <c r="X74" s="143">
        <v>18</v>
      </c>
      <c r="Y74" s="143">
        <v>30</v>
      </c>
      <c r="Z74" s="143">
        <v>50</v>
      </c>
      <c r="AA74" s="143">
        <v>67</v>
      </c>
      <c r="AB74" s="143">
        <v>70</v>
      </c>
      <c r="AC74" s="143">
        <v>30</v>
      </c>
      <c r="AD74" s="143">
        <v>38</v>
      </c>
      <c r="AE74" s="143">
        <v>2</v>
      </c>
      <c r="AF74" s="143">
        <v>37</v>
      </c>
      <c r="AG74" s="143">
        <v>14</v>
      </c>
      <c r="AH74" s="143">
        <v>23</v>
      </c>
      <c r="AI74" s="143">
        <v>87777</v>
      </c>
      <c r="AJ74" s="143">
        <v>16583</v>
      </c>
      <c r="AK74" s="143">
        <v>10532</v>
      </c>
      <c r="AL74" s="143">
        <v>13516</v>
      </c>
      <c r="AM74" s="143">
        <v>4049</v>
      </c>
      <c r="AN74" s="143">
        <v>10377</v>
      </c>
      <c r="AO74" s="143">
        <v>29277</v>
      </c>
      <c r="AP74" s="143">
        <v>3443</v>
      </c>
    </row>
    <row r="75" spans="1:42">
      <c r="A75" s="143" t="s">
        <v>758</v>
      </c>
      <c r="B75" s="143" t="s">
        <v>224</v>
      </c>
      <c r="C75" s="143">
        <v>41216</v>
      </c>
      <c r="D75" s="143">
        <v>4953</v>
      </c>
      <c r="E75" s="143">
        <v>2389</v>
      </c>
      <c r="F75" s="143">
        <v>5490</v>
      </c>
      <c r="G75" s="143">
        <v>3273</v>
      </c>
      <c r="H75" s="143">
        <v>398</v>
      </c>
      <c r="I75" s="143">
        <v>33.39</v>
      </c>
      <c r="J75" s="143">
        <v>6773</v>
      </c>
      <c r="K75" s="143">
        <v>52596</v>
      </c>
      <c r="L75" s="143">
        <v>51896</v>
      </c>
      <c r="M75" s="143">
        <v>51006</v>
      </c>
      <c r="N75" s="143">
        <v>245</v>
      </c>
      <c r="O75" s="143">
        <v>21</v>
      </c>
      <c r="P75" s="143">
        <v>624</v>
      </c>
      <c r="Q75" s="143">
        <v>230</v>
      </c>
      <c r="R75" s="143">
        <v>117</v>
      </c>
      <c r="S75" s="143">
        <v>12</v>
      </c>
      <c r="T75" s="143">
        <v>56</v>
      </c>
      <c r="U75" s="143">
        <v>45</v>
      </c>
      <c r="V75" s="143">
        <v>286</v>
      </c>
      <c r="W75" s="143">
        <v>127</v>
      </c>
      <c r="X75" s="143">
        <v>16</v>
      </c>
      <c r="Y75" s="143">
        <v>6</v>
      </c>
      <c r="Z75" s="143">
        <v>79</v>
      </c>
      <c r="AA75" s="143">
        <v>58</v>
      </c>
      <c r="AB75" s="143">
        <v>133</v>
      </c>
      <c r="AC75" s="143">
        <v>47</v>
      </c>
      <c r="AD75" s="143">
        <v>70</v>
      </c>
      <c r="AE75" s="143">
        <v>16</v>
      </c>
      <c r="AF75" s="143">
        <v>51</v>
      </c>
      <c r="AG75" s="143">
        <v>11</v>
      </c>
      <c r="AH75" s="143">
        <v>40</v>
      </c>
      <c r="AI75" s="143">
        <v>100841</v>
      </c>
      <c r="AJ75" s="143">
        <v>27220</v>
      </c>
      <c r="AK75" s="143">
        <v>13986</v>
      </c>
      <c r="AL75" s="143">
        <v>15627</v>
      </c>
      <c r="AM75" s="143">
        <v>4683</v>
      </c>
      <c r="AN75" s="143">
        <v>12086</v>
      </c>
      <c r="AO75" s="143">
        <v>23346</v>
      </c>
      <c r="AP75" s="143">
        <v>3893</v>
      </c>
    </row>
    <row r="76" spans="1:42">
      <c r="A76" s="143" t="s">
        <v>756</v>
      </c>
      <c r="B76" s="143" t="s">
        <v>757</v>
      </c>
      <c r="C76" s="143">
        <v>27516</v>
      </c>
      <c r="D76" s="143">
        <v>3538</v>
      </c>
      <c r="E76" s="143">
        <v>1787</v>
      </c>
      <c r="F76" s="143">
        <v>4471</v>
      </c>
      <c r="G76" s="143">
        <v>2421</v>
      </c>
      <c r="H76" s="143">
        <v>384</v>
      </c>
      <c r="I76" s="143">
        <v>9.11</v>
      </c>
      <c r="J76" s="143">
        <v>25209</v>
      </c>
      <c r="K76" s="143">
        <v>32801</v>
      </c>
      <c r="L76" s="143">
        <v>32330</v>
      </c>
      <c r="M76" s="143">
        <v>31728</v>
      </c>
      <c r="N76" s="143">
        <v>129</v>
      </c>
      <c r="O76" s="143">
        <v>24</v>
      </c>
      <c r="P76" s="143">
        <v>449</v>
      </c>
      <c r="Q76" s="143">
        <v>136</v>
      </c>
      <c r="R76" s="143">
        <v>81</v>
      </c>
      <c r="S76" s="143">
        <v>11</v>
      </c>
      <c r="T76" s="143">
        <v>20</v>
      </c>
      <c r="U76" s="143">
        <v>24</v>
      </c>
      <c r="V76" s="143">
        <v>194</v>
      </c>
      <c r="W76" s="143">
        <v>70</v>
      </c>
      <c r="X76" s="143">
        <v>17</v>
      </c>
      <c r="Y76" s="143">
        <v>5</v>
      </c>
      <c r="Z76" s="143">
        <v>53</v>
      </c>
      <c r="AA76" s="143">
        <v>49</v>
      </c>
      <c r="AB76" s="143">
        <v>134</v>
      </c>
      <c r="AC76" s="143">
        <v>89</v>
      </c>
      <c r="AD76" s="143">
        <v>24</v>
      </c>
      <c r="AE76" s="143">
        <v>21</v>
      </c>
      <c r="AF76" s="143">
        <v>7</v>
      </c>
      <c r="AG76" s="143">
        <v>0</v>
      </c>
      <c r="AH76" s="143">
        <v>7</v>
      </c>
      <c r="AI76" s="143">
        <v>62192</v>
      </c>
      <c r="AJ76" s="143">
        <v>20455</v>
      </c>
      <c r="AK76" s="143">
        <v>9520</v>
      </c>
      <c r="AL76" s="143">
        <v>10195</v>
      </c>
      <c r="AM76" s="143">
        <v>2308</v>
      </c>
      <c r="AN76" s="143">
        <v>7064</v>
      </c>
      <c r="AO76" s="143">
        <v>9853</v>
      </c>
      <c r="AP76" s="143">
        <v>2797</v>
      </c>
    </row>
    <row r="77" spans="1:42">
      <c r="A77" s="143" t="s">
        <v>754</v>
      </c>
      <c r="B77" s="143" t="s">
        <v>755</v>
      </c>
      <c r="C77" s="143">
        <v>37500</v>
      </c>
      <c r="D77" s="143">
        <v>4860</v>
      </c>
      <c r="E77" s="143">
        <v>2442</v>
      </c>
      <c r="F77" s="143">
        <v>6042</v>
      </c>
      <c r="G77" s="143">
        <v>3339</v>
      </c>
      <c r="H77" s="143">
        <v>453</v>
      </c>
      <c r="I77" s="143">
        <v>20.350000000000001</v>
      </c>
      <c r="J77" s="143">
        <v>13735</v>
      </c>
      <c r="K77" s="143">
        <v>46796</v>
      </c>
      <c r="L77" s="143">
        <v>45575</v>
      </c>
      <c r="M77" s="143">
        <v>44762</v>
      </c>
      <c r="N77" s="143">
        <v>233</v>
      </c>
      <c r="O77" s="143">
        <v>1</v>
      </c>
      <c r="P77" s="143">
        <v>579</v>
      </c>
      <c r="Q77" s="143">
        <v>284</v>
      </c>
      <c r="R77" s="143">
        <v>124</v>
      </c>
      <c r="S77" s="143">
        <v>20</v>
      </c>
      <c r="T77" s="143">
        <v>80</v>
      </c>
      <c r="U77" s="143">
        <v>60</v>
      </c>
      <c r="V77" s="143">
        <v>509</v>
      </c>
      <c r="W77" s="143">
        <v>172</v>
      </c>
      <c r="X77" s="143">
        <v>94</v>
      </c>
      <c r="Y77" s="143">
        <v>28</v>
      </c>
      <c r="Z77" s="143">
        <v>134</v>
      </c>
      <c r="AA77" s="143">
        <v>81</v>
      </c>
      <c r="AB77" s="143">
        <v>364</v>
      </c>
      <c r="AC77" s="143">
        <v>158</v>
      </c>
      <c r="AD77" s="143">
        <v>164</v>
      </c>
      <c r="AE77" s="143">
        <v>42</v>
      </c>
      <c r="AF77" s="143">
        <v>64</v>
      </c>
      <c r="AG77" s="143">
        <v>22</v>
      </c>
      <c r="AH77" s="143">
        <v>42</v>
      </c>
      <c r="AI77" s="143">
        <v>85595</v>
      </c>
      <c r="AJ77" s="143">
        <v>23618</v>
      </c>
      <c r="AK77" s="143">
        <v>12252</v>
      </c>
      <c r="AL77" s="143">
        <v>14567</v>
      </c>
      <c r="AM77" s="143">
        <v>3441</v>
      </c>
      <c r="AN77" s="143">
        <v>10342</v>
      </c>
      <c r="AO77" s="143">
        <v>17994</v>
      </c>
      <c r="AP77" s="143">
        <v>3381</v>
      </c>
    </row>
    <row r="78" spans="1:42">
      <c r="A78" s="143" t="s">
        <v>753</v>
      </c>
      <c r="B78" s="143" t="s">
        <v>232</v>
      </c>
      <c r="C78" s="143">
        <v>23945</v>
      </c>
      <c r="D78" s="143">
        <v>2310</v>
      </c>
      <c r="E78" s="143">
        <v>890</v>
      </c>
      <c r="F78" s="143">
        <v>2653</v>
      </c>
      <c r="G78" s="143">
        <v>1572</v>
      </c>
      <c r="H78" s="143">
        <v>127</v>
      </c>
      <c r="I78" s="143">
        <v>18.510000000000002</v>
      </c>
      <c r="J78" s="143">
        <v>15166</v>
      </c>
      <c r="K78" s="143">
        <v>30744</v>
      </c>
      <c r="L78" s="143">
        <v>30506</v>
      </c>
      <c r="M78" s="143">
        <v>29981</v>
      </c>
      <c r="N78" s="143">
        <v>166</v>
      </c>
      <c r="O78" s="143">
        <v>4</v>
      </c>
      <c r="P78" s="143">
        <v>355</v>
      </c>
      <c r="Q78" s="143">
        <v>100</v>
      </c>
      <c r="R78" s="143">
        <v>31</v>
      </c>
      <c r="S78" s="143">
        <v>12</v>
      </c>
      <c r="T78" s="143">
        <v>29</v>
      </c>
      <c r="U78" s="143">
        <v>28</v>
      </c>
      <c r="V78" s="143">
        <v>98</v>
      </c>
      <c r="W78" s="143">
        <v>32</v>
      </c>
      <c r="X78" s="143">
        <v>14</v>
      </c>
      <c r="Y78" s="143">
        <v>1</v>
      </c>
      <c r="Z78" s="143">
        <v>24</v>
      </c>
      <c r="AA78" s="143">
        <v>27</v>
      </c>
      <c r="AB78" s="143">
        <v>25</v>
      </c>
      <c r="AC78" s="143">
        <v>17</v>
      </c>
      <c r="AD78" s="143">
        <v>4</v>
      </c>
      <c r="AE78" s="143">
        <v>4</v>
      </c>
      <c r="AF78" s="143">
        <v>15</v>
      </c>
      <c r="AG78" s="143">
        <v>4</v>
      </c>
      <c r="AH78" s="143">
        <v>11</v>
      </c>
      <c r="AI78" s="143">
        <v>59299</v>
      </c>
      <c r="AJ78" s="143">
        <v>12773</v>
      </c>
      <c r="AK78" s="143">
        <v>7088</v>
      </c>
      <c r="AL78" s="143">
        <v>8870</v>
      </c>
      <c r="AM78" s="143">
        <v>1992</v>
      </c>
      <c r="AN78" s="143">
        <v>6572</v>
      </c>
      <c r="AO78" s="143">
        <v>19816</v>
      </c>
      <c r="AP78" s="143">
        <v>2188</v>
      </c>
    </row>
    <row r="79" spans="1:42">
      <c r="A79" s="143" t="s">
        <v>744</v>
      </c>
      <c r="B79" s="143" t="s">
        <v>73</v>
      </c>
      <c r="C79" s="143">
        <v>36836</v>
      </c>
      <c r="D79" s="143">
        <v>5113</v>
      </c>
      <c r="E79" s="143">
        <v>2262</v>
      </c>
      <c r="F79" s="143">
        <v>5163</v>
      </c>
      <c r="G79" s="143">
        <v>3326</v>
      </c>
      <c r="H79" s="143">
        <v>339</v>
      </c>
      <c r="I79" s="143">
        <v>4.3099999999999996</v>
      </c>
      <c r="J79" s="143">
        <v>30737</v>
      </c>
      <c r="K79" s="143">
        <v>48692</v>
      </c>
      <c r="L79" s="143">
        <v>47633</v>
      </c>
      <c r="M79" s="143">
        <v>46673</v>
      </c>
      <c r="N79" s="143">
        <v>334</v>
      </c>
      <c r="O79" s="143">
        <v>15</v>
      </c>
      <c r="P79" s="143">
        <v>611</v>
      </c>
      <c r="Q79" s="143">
        <v>297</v>
      </c>
      <c r="R79" s="143">
        <v>172</v>
      </c>
      <c r="S79" s="143">
        <v>17</v>
      </c>
      <c r="T79" s="143">
        <v>53</v>
      </c>
      <c r="U79" s="143">
        <v>55</v>
      </c>
      <c r="V79" s="143">
        <v>448</v>
      </c>
      <c r="W79" s="143">
        <v>267</v>
      </c>
      <c r="X79" s="143">
        <v>35</v>
      </c>
      <c r="Y79" s="143">
        <v>6</v>
      </c>
      <c r="Z79" s="143">
        <v>79</v>
      </c>
      <c r="AA79" s="143">
        <v>61</v>
      </c>
      <c r="AB79" s="143">
        <v>266</v>
      </c>
      <c r="AC79" s="143">
        <v>42</v>
      </c>
      <c r="AD79" s="143">
        <v>189</v>
      </c>
      <c r="AE79" s="143">
        <v>35</v>
      </c>
      <c r="AF79" s="143">
        <v>48</v>
      </c>
      <c r="AG79" s="143">
        <v>15</v>
      </c>
      <c r="AH79" s="143">
        <v>33</v>
      </c>
      <c r="AI79" s="143">
        <v>91948</v>
      </c>
      <c r="AJ79" s="143">
        <v>23808</v>
      </c>
      <c r="AK79" s="143">
        <v>14091</v>
      </c>
      <c r="AL79" s="143">
        <v>15197</v>
      </c>
      <c r="AM79" s="143">
        <v>4851</v>
      </c>
      <c r="AN79" s="143">
        <v>11350</v>
      </c>
      <c r="AO79" s="143">
        <v>19015</v>
      </c>
      <c r="AP79" s="143">
        <v>3636</v>
      </c>
    </row>
    <row r="80" spans="1:42">
      <c r="A80" s="143" t="s">
        <v>743</v>
      </c>
      <c r="B80" s="143" t="s">
        <v>144</v>
      </c>
      <c r="C80" s="143">
        <v>28554</v>
      </c>
      <c r="D80" s="143">
        <v>4229</v>
      </c>
      <c r="E80" s="143">
        <v>1592</v>
      </c>
      <c r="F80" s="143">
        <v>3931</v>
      </c>
      <c r="G80" s="143">
        <v>2690</v>
      </c>
      <c r="H80" s="143">
        <v>234</v>
      </c>
      <c r="I80" s="143">
        <v>22.79</v>
      </c>
      <c r="J80" s="143">
        <v>12029</v>
      </c>
      <c r="K80" s="143">
        <v>38946</v>
      </c>
      <c r="L80" s="143">
        <v>38367</v>
      </c>
      <c r="M80" s="143">
        <v>37525</v>
      </c>
      <c r="N80" s="143">
        <v>344</v>
      </c>
      <c r="O80" s="143">
        <v>5</v>
      </c>
      <c r="P80" s="143">
        <v>493</v>
      </c>
      <c r="Q80" s="143">
        <v>220</v>
      </c>
      <c r="R80" s="143">
        <v>81</v>
      </c>
      <c r="S80" s="143">
        <v>28</v>
      </c>
      <c r="T80" s="143">
        <v>54</v>
      </c>
      <c r="U80" s="143">
        <v>57</v>
      </c>
      <c r="V80" s="143">
        <v>223</v>
      </c>
      <c r="W80" s="143">
        <v>56</v>
      </c>
      <c r="X80" s="143">
        <v>25</v>
      </c>
      <c r="Y80" s="143">
        <v>4</v>
      </c>
      <c r="Z80" s="143">
        <v>71</v>
      </c>
      <c r="AA80" s="143">
        <v>67</v>
      </c>
      <c r="AB80" s="143">
        <v>85</v>
      </c>
      <c r="AC80" s="143">
        <v>39</v>
      </c>
      <c r="AD80" s="143">
        <v>42</v>
      </c>
      <c r="AE80" s="143">
        <v>4</v>
      </c>
      <c r="AF80" s="143">
        <v>51</v>
      </c>
      <c r="AG80" s="143">
        <v>19</v>
      </c>
      <c r="AH80" s="143">
        <v>32</v>
      </c>
      <c r="AI80" s="143">
        <v>74416</v>
      </c>
      <c r="AJ80" s="143">
        <v>15520</v>
      </c>
      <c r="AK80" s="143">
        <v>9771</v>
      </c>
      <c r="AL80" s="143">
        <v>11931</v>
      </c>
      <c r="AM80" s="143">
        <v>2943</v>
      </c>
      <c r="AN80" s="143">
        <v>9779</v>
      </c>
      <c r="AO80" s="143">
        <v>21884</v>
      </c>
      <c r="AP80" s="143">
        <v>2588</v>
      </c>
    </row>
    <row r="81" spans="1:42">
      <c r="A81" s="143" t="s">
        <v>741</v>
      </c>
      <c r="B81" s="143" t="s">
        <v>742</v>
      </c>
      <c r="C81" s="143">
        <v>35567</v>
      </c>
      <c r="D81" s="143">
        <v>4010</v>
      </c>
      <c r="E81" s="143">
        <v>1741</v>
      </c>
      <c r="F81" s="143">
        <v>4793</v>
      </c>
      <c r="G81" s="143">
        <v>2785</v>
      </c>
      <c r="H81" s="143">
        <v>291</v>
      </c>
      <c r="I81" s="143">
        <v>9.83</v>
      </c>
      <c r="J81" s="143">
        <v>24245</v>
      </c>
      <c r="K81" s="143">
        <v>43070</v>
      </c>
      <c r="L81" s="143">
        <v>42487</v>
      </c>
      <c r="M81" s="143">
        <v>41992</v>
      </c>
      <c r="N81" s="143">
        <v>134</v>
      </c>
      <c r="O81" s="143">
        <v>36</v>
      </c>
      <c r="P81" s="143">
        <v>325</v>
      </c>
      <c r="Q81" s="143">
        <v>172</v>
      </c>
      <c r="R81" s="143">
        <v>65</v>
      </c>
      <c r="S81" s="143">
        <v>25</v>
      </c>
      <c r="T81" s="143">
        <v>47</v>
      </c>
      <c r="U81" s="143">
        <v>35</v>
      </c>
      <c r="V81" s="143">
        <v>258</v>
      </c>
      <c r="W81" s="143">
        <v>115</v>
      </c>
      <c r="X81" s="143">
        <v>26</v>
      </c>
      <c r="Y81" s="143">
        <v>6</v>
      </c>
      <c r="Z81" s="143">
        <v>57</v>
      </c>
      <c r="AA81" s="143">
        <v>54</v>
      </c>
      <c r="AB81" s="143">
        <v>103</v>
      </c>
      <c r="AC81" s="143">
        <v>52</v>
      </c>
      <c r="AD81" s="143">
        <v>41</v>
      </c>
      <c r="AE81" s="143">
        <v>10</v>
      </c>
      <c r="AF81" s="143">
        <v>50</v>
      </c>
      <c r="AG81" s="143">
        <v>17</v>
      </c>
      <c r="AH81" s="143">
        <v>33</v>
      </c>
      <c r="AI81" s="143">
        <v>82699</v>
      </c>
      <c r="AJ81" s="143">
        <v>22277</v>
      </c>
      <c r="AK81" s="143">
        <v>11752</v>
      </c>
      <c r="AL81" s="143">
        <v>13731</v>
      </c>
      <c r="AM81" s="143">
        <v>3632</v>
      </c>
      <c r="AN81" s="143">
        <v>9838</v>
      </c>
      <c r="AO81" s="143">
        <v>18340</v>
      </c>
      <c r="AP81" s="143">
        <v>3129</v>
      </c>
    </row>
    <row r="82" spans="1:42">
      <c r="A82" s="143" t="s">
        <v>739</v>
      </c>
      <c r="B82" s="143" t="s">
        <v>740</v>
      </c>
      <c r="C82" s="143">
        <v>27807</v>
      </c>
      <c r="D82" s="143">
        <v>3877</v>
      </c>
      <c r="E82" s="143">
        <v>1800</v>
      </c>
      <c r="F82" s="143">
        <v>4103</v>
      </c>
      <c r="G82" s="143">
        <v>2636</v>
      </c>
      <c r="H82" s="143">
        <v>283</v>
      </c>
      <c r="I82" s="143">
        <v>9.94</v>
      </c>
      <c r="J82" s="143">
        <v>24106</v>
      </c>
      <c r="K82" s="143">
        <v>38992</v>
      </c>
      <c r="L82" s="143">
        <v>37811</v>
      </c>
      <c r="M82" s="143">
        <v>37162</v>
      </c>
      <c r="N82" s="143">
        <v>210</v>
      </c>
      <c r="O82" s="143">
        <v>28</v>
      </c>
      <c r="P82" s="143">
        <v>411</v>
      </c>
      <c r="Q82" s="143">
        <v>190</v>
      </c>
      <c r="R82" s="143">
        <v>82</v>
      </c>
      <c r="S82" s="143">
        <v>10</v>
      </c>
      <c r="T82" s="143">
        <v>45</v>
      </c>
      <c r="U82" s="143">
        <v>53</v>
      </c>
      <c r="V82" s="143">
        <v>727</v>
      </c>
      <c r="W82" s="143">
        <v>515</v>
      </c>
      <c r="X82" s="143">
        <v>55</v>
      </c>
      <c r="Y82" s="143">
        <v>1</v>
      </c>
      <c r="Z82" s="143">
        <v>58</v>
      </c>
      <c r="AA82" s="143">
        <v>98</v>
      </c>
      <c r="AB82" s="143">
        <v>191</v>
      </c>
      <c r="AC82" s="143">
        <v>69</v>
      </c>
      <c r="AD82" s="143">
        <v>101</v>
      </c>
      <c r="AE82" s="143">
        <v>21</v>
      </c>
      <c r="AF82" s="143">
        <v>73</v>
      </c>
      <c r="AG82" s="143">
        <v>15</v>
      </c>
      <c r="AH82" s="143">
        <v>58</v>
      </c>
      <c r="AI82" s="143">
        <v>75910</v>
      </c>
      <c r="AJ82" s="143">
        <v>16707</v>
      </c>
      <c r="AK82" s="143">
        <v>10674</v>
      </c>
      <c r="AL82" s="143">
        <v>12617</v>
      </c>
      <c r="AM82" s="143">
        <v>3663</v>
      </c>
      <c r="AN82" s="143">
        <v>9738</v>
      </c>
      <c r="AO82" s="143">
        <v>19701</v>
      </c>
      <c r="AP82" s="143">
        <v>2810</v>
      </c>
    </row>
    <row r="83" spans="1:42">
      <c r="A83" s="143" t="s">
        <v>737</v>
      </c>
      <c r="B83" s="143" t="s">
        <v>738</v>
      </c>
      <c r="C83" s="143">
        <v>51448</v>
      </c>
      <c r="D83" s="143">
        <v>3953</v>
      </c>
      <c r="E83" s="143">
        <v>1505</v>
      </c>
      <c r="F83" s="143">
        <v>4753</v>
      </c>
      <c r="G83" s="143">
        <v>2399</v>
      </c>
      <c r="H83" s="143">
        <v>211</v>
      </c>
      <c r="I83" s="143">
        <v>20.440000000000001</v>
      </c>
      <c r="J83" s="143">
        <v>13671</v>
      </c>
      <c r="K83" s="143">
        <v>59071</v>
      </c>
      <c r="L83" s="143">
        <v>58456</v>
      </c>
      <c r="M83" s="143">
        <v>57249</v>
      </c>
      <c r="N83" s="143">
        <v>308</v>
      </c>
      <c r="O83" s="143">
        <v>34</v>
      </c>
      <c r="P83" s="143">
        <v>865</v>
      </c>
      <c r="Q83" s="143">
        <v>215</v>
      </c>
      <c r="R83" s="143">
        <v>66</v>
      </c>
      <c r="S83" s="143">
        <v>16</v>
      </c>
      <c r="T83" s="143">
        <v>72</v>
      </c>
      <c r="U83" s="143">
        <v>61</v>
      </c>
      <c r="V83" s="143">
        <v>279</v>
      </c>
      <c r="W83" s="143">
        <v>77</v>
      </c>
      <c r="X83" s="143">
        <v>1</v>
      </c>
      <c r="Y83" s="143">
        <v>21</v>
      </c>
      <c r="Z83" s="143">
        <v>54</v>
      </c>
      <c r="AA83" s="143">
        <v>126</v>
      </c>
      <c r="AB83" s="143">
        <v>67</v>
      </c>
      <c r="AC83" s="143">
        <v>31</v>
      </c>
      <c r="AD83" s="143">
        <v>30</v>
      </c>
      <c r="AE83" s="143">
        <v>6</v>
      </c>
      <c r="AF83" s="143">
        <v>54</v>
      </c>
      <c r="AG83" s="143">
        <v>18</v>
      </c>
      <c r="AH83" s="143">
        <v>36</v>
      </c>
      <c r="AI83" s="143">
        <v>112002</v>
      </c>
      <c r="AJ83" s="143">
        <v>23597</v>
      </c>
      <c r="AK83" s="143">
        <v>14651</v>
      </c>
      <c r="AL83" s="143">
        <v>19009</v>
      </c>
      <c r="AM83" s="143">
        <v>4625</v>
      </c>
      <c r="AN83" s="143">
        <v>12708</v>
      </c>
      <c r="AO83" s="143">
        <v>32573</v>
      </c>
      <c r="AP83" s="143">
        <v>4839</v>
      </c>
    </row>
    <row r="84" spans="1:42">
      <c r="A84" s="143" t="s">
        <v>736</v>
      </c>
      <c r="B84" s="143" t="s">
        <v>271</v>
      </c>
      <c r="C84" s="143">
        <v>41639</v>
      </c>
      <c r="D84" s="143">
        <v>13165</v>
      </c>
      <c r="E84" s="143">
        <v>2991</v>
      </c>
      <c r="F84" s="143">
        <v>7757</v>
      </c>
      <c r="G84" s="143">
        <v>5462</v>
      </c>
      <c r="H84" s="143">
        <v>613</v>
      </c>
      <c r="I84" s="143">
        <v>10.56</v>
      </c>
      <c r="J84" s="143">
        <v>23281</v>
      </c>
      <c r="K84" s="143">
        <v>49242</v>
      </c>
      <c r="L84" s="143">
        <v>46872</v>
      </c>
      <c r="M84" s="143">
        <v>44661</v>
      </c>
      <c r="N84" s="143">
        <v>364</v>
      </c>
      <c r="O84" s="143">
        <v>40</v>
      </c>
      <c r="P84" s="143">
        <v>1807</v>
      </c>
      <c r="Q84" s="143">
        <v>503</v>
      </c>
      <c r="R84" s="143">
        <v>115</v>
      </c>
      <c r="S84" s="143">
        <v>58</v>
      </c>
      <c r="T84" s="143">
        <v>193</v>
      </c>
      <c r="U84" s="143">
        <v>137</v>
      </c>
      <c r="V84" s="143">
        <v>1166</v>
      </c>
      <c r="W84" s="143">
        <v>265</v>
      </c>
      <c r="X84" s="143">
        <v>52</v>
      </c>
      <c r="Y84" s="143">
        <v>65</v>
      </c>
      <c r="Z84" s="143">
        <v>434</v>
      </c>
      <c r="AA84" s="143">
        <v>350</v>
      </c>
      <c r="AB84" s="143">
        <v>261</v>
      </c>
      <c r="AC84" s="143">
        <v>159</v>
      </c>
      <c r="AD84" s="143">
        <v>79</v>
      </c>
      <c r="AE84" s="143">
        <v>23</v>
      </c>
      <c r="AF84" s="143">
        <v>440</v>
      </c>
      <c r="AG84" s="143">
        <v>294</v>
      </c>
      <c r="AH84" s="143">
        <v>146</v>
      </c>
      <c r="AI84" s="143">
        <v>99066</v>
      </c>
      <c r="AJ84" s="143">
        <v>18156</v>
      </c>
      <c r="AK84" s="143">
        <v>12467</v>
      </c>
      <c r="AL84" s="143">
        <v>13998</v>
      </c>
      <c r="AM84" s="143">
        <v>3165</v>
      </c>
      <c r="AN84" s="143">
        <v>18000</v>
      </c>
      <c r="AO84" s="143">
        <v>28291</v>
      </c>
      <c r="AP84" s="143">
        <v>4989</v>
      </c>
    </row>
    <row r="85" spans="1:42">
      <c r="A85" s="143" t="s">
        <v>734</v>
      </c>
      <c r="B85" s="143" t="s">
        <v>735</v>
      </c>
      <c r="C85" s="143">
        <v>24334</v>
      </c>
      <c r="D85" s="143">
        <v>2788</v>
      </c>
      <c r="E85" s="143">
        <v>1217</v>
      </c>
      <c r="F85" s="143">
        <v>3112</v>
      </c>
      <c r="G85" s="143">
        <v>1763</v>
      </c>
      <c r="H85" s="143">
        <v>209</v>
      </c>
      <c r="I85" s="143">
        <v>23.39</v>
      </c>
      <c r="J85" s="143">
        <v>11657</v>
      </c>
      <c r="K85" s="143">
        <v>32758</v>
      </c>
      <c r="L85" s="143">
        <v>32440</v>
      </c>
      <c r="M85" s="143">
        <v>31612</v>
      </c>
      <c r="N85" s="143">
        <v>144</v>
      </c>
      <c r="O85" s="143">
        <v>36</v>
      </c>
      <c r="P85" s="143">
        <v>648</v>
      </c>
      <c r="Q85" s="143">
        <v>114</v>
      </c>
      <c r="R85" s="143">
        <v>43</v>
      </c>
      <c r="S85" s="143">
        <v>8</v>
      </c>
      <c r="T85" s="143">
        <v>35</v>
      </c>
      <c r="U85" s="143">
        <v>28</v>
      </c>
      <c r="V85" s="143">
        <v>133</v>
      </c>
      <c r="W85" s="143">
        <v>48</v>
      </c>
      <c r="X85" s="143">
        <v>4</v>
      </c>
      <c r="Y85" s="143">
        <v>5</v>
      </c>
      <c r="Z85" s="143">
        <v>38</v>
      </c>
      <c r="AA85" s="143">
        <v>38</v>
      </c>
      <c r="AB85" s="143">
        <v>45</v>
      </c>
      <c r="AC85" s="143">
        <v>29</v>
      </c>
      <c r="AD85" s="143">
        <v>9</v>
      </c>
      <c r="AE85" s="143">
        <v>7</v>
      </c>
      <c r="AF85" s="143">
        <v>26</v>
      </c>
      <c r="AG85" s="143">
        <v>3</v>
      </c>
      <c r="AH85" s="143">
        <v>23</v>
      </c>
      <c r="AI85" s="143">
        <v>63200</v>
      </c>
      <c r="AJ85" s="143">
        <v>14323</v>
      </c>
      <c r="AK85" s="143">
        <v>8723</v>
      </c>
      <c r="AL85" s="143">
        <v>10796</v>
      </c>
      <c r="AM85" s="143">
        <v>2420</v>
      </c>
      <c r="AN85" s="143">
        <v>7648</v>
      </c>
      <c r="AO85" s="143">
        <v>16716</v>
      </c>
      <c r="AP85" s="143">
        <v>2574</v>
      </c>
    </row>
    <row r="86" spans="1:42">
      <c r="A86" s="143" t="s">
        <v>733</v>
      </c>
      <c r="B86" s="143" t="s">
        <v>85</v>
      </c>
      <c r="C86" s="143">
        <v>32154</v>
      </c>
      <c r="D86" s="143">
        <v>3400</v>
      </c>
      <c r="E86" s="143">
        <v>1547</v>
      </c>
      <c r="F86" s="143">
        <v>3591</v>
      </c>
      <c r="G86" s="143">
        <v>1969</v>
      </c>
      <c r="H86" s="143">
        <v>178</v>
      </c>
      <c r="I86" s="143">
        <v>19.989999999999998</v>
      </c>
      <c r="J86" s="143">
        <v>14007</v>
      </c>
      <c r="K86" s="143">
        <v>40001</v>
      </c>
      <c r="L86" s="143">
        <v>39366</v>
      </c>
      <c r="M86" s="143">
        <v>38580</v>
      </c>
      <c r="N86" s="143">
        <v>180</v>
      </c>
      <c r="O86" s="143">
        <v>22</v>
      </c>
      <c r="P86" s="143">
        <v>584</v>
      </c>
      <c r="Q86" s="143">
        <v>209</v>
      </c>
      <c r="R86" s="143">
        <v>83</v>
      </c>
      <c r="S86" s="143">
        <v>14</v>
      </c>
      <c r="T86" s="143">
        <v>74</v>
      </c>
      <c r="U86" s="143">
        <v>38</v>
      </c>
      <c r="V86" s="143">
        <v>287</v>
      </c>
      <c r="W86" s="143">
        <v>82</v>
      </c>
      <c r="X86" s="143">
        <v>30</v>
      </c>
      <c r="Y86" s="143">
        <v>21</v>
      </c>
      <c r="Z86" s="143">
        <v>39</v>
      </c>
      <c r="AA86" s="143">
        <v>115</v>
      </c>
      <c r="AB86" s="143">
        <v>76</v>
      </c>
      <c r="AC86" s="143">
        <v>26</v>
      </c>
      <c r="AD86" s="143">
        <v>44</v>
      </c>
      <c r="AE86" s="143">
        <v>6</v>
      </c>
      <c r="AF86" s="143">
        <v>63</v>
      </c>
      <c r="AG86" s="143">
        <v>19</v>
      </c>
      <c r="AH86" s="143">
        <v>44</v>
      </c>
      <c r="AI86" s="143">
        <v>77378</v>
      </c>
      <c r="AJ86" s="143">
        <v>18613</v>
      </c>
      <c r="AK86" s="143">
        <v>11157</v>
      </c>
      <c r="AL86" s="143">
        <v>13288</v>
      </c>
      <c r="AM86" s="143">
        <v>3663</v>
      </c>
      <c r="AN86" s="143">
        <v>9616</v>
      </c>
      <c r="AO86" s="143">
        <v>17732</v>
      </c>
      <c r="AP86" s="143">
        <v>3309</v>
      </c>
    </row>
    <row r="87" spans="1:42">
      <c r="A87" s="143" t="s">
        <v>731</v>
      </c>
      <c r="B87" s="143" t="s">
        <v>732</v>
      </c>
      <c r="C87" s="143">
        <v>29389</v>
      </c>
      <c r="D87" s="143">
        <v>2667</v>
      </c>
      <c r="E87" s="143">
        <v>1078</v>
      </c>
      <c r="F87" s="143">
        <v>3131</v>
      </c>
      <c r="G87" s="143">
        <v>1663</v>
      </c>
      <c r="H87" s="143">
        <v>146</v>
      </c>
      <c r="I87" s="143">
        <v>15.51</v>
      </c>
      <c r="J87" s="143">
        <v>17771</v>
      </c>
      <c r="K87" s="143">
        <v>36858</v>
      </c>
      <c r="L87" s="143">
        <v>36464</v>
      </c>
      <c r="M87" s="143">
        <v>35570</v>
      </c>
      <c r="N87" s="143">
        <v>209</v>
      </c>
      <c r="O87" s="143">
        <v>17</v>
      </c>
      <c r="P87" s="143">
        <v>668</v>
      </c>
      <c r="Q87" s="143">
        <v>170</v>
      </c>
      <c r="R87" s="143">
        <v>44</v>
      </c>
      <c r="S87" s="143">
        <v>17</v>
      </c>
      <c r="T87" s="143">
        <v>63</v>
      </c>
      <c r="U87" s="143">
        <v>46</v>
      </c>
      <c r="V87" s="143">
        <v>146</v>
      </c>
      <c r="W87" s="143">
        <v>36</v>
      </c>
      <c r="X87" s="143">
        <v>2</v>
      </c>
      <c r="Y87" s="143">
        <v>13</v>
      </c>
      <c r="Z87" s="143">
        <v>38</v>
      </c>
      <c r="AA87" s="143">
        <v>57</v>
      </c>
      <c r="AB87" s="143">
        <v>43</v>
      </c>
      <c r="AC87" s="143">
        <v>22</v>
      </c>
      <c r="AD87" s="143">
        <v>17</v>
      </c>
      <c r="AE87" s="143">
        <v>4</v>
      </c>
      <c r="AF87" s="143">
        <v>35</v>
      </c>
      <c r="AG87" s="143">
        <v>11</v>
      </c>
      <c r="AH87" s="143">
        <v>24</v>
      </c>
      <c r="AI87" s="143">
        <v>69868</v>
      </c>
      <c r="AJ87" s="143">
        <v>12047</v>
      </c>
      <c r="AK87" s="143">
        <v>8433</v>
      </c>
      <c r="AL87" s="143">
        <v>11361</v>
      </c>
      <c r="AM87" s="143">
        <v>3044</v>
      </c>
      <c r="AN87" s="143">
        <v>8456</v>
      </c>
      <c r="AO87" s="143">
        <v>23946</v>
      </c>
      <c r="AP87" s="143">
        <v>2581</v>
      </c>
    </row>
    <row r="88" spans="1:42">
      <c r="A88" s="143" t="s">
        <v>729</v>
      </c>
      <c r="B88" s="143" t="s">
        <v>730</v>
      </c>
      <c r="C88" s="143">
        <v>44285</v>
      </c>
      <c r="D88" s="143">
        <v>4272</v>
      </c>
      <c r="E88" s="143">
        <v>2022</v>
      </c>
      <c r="F88" s="143">
        <v>5054</v>
      </c>
      <c r="G88" s="143">
        <v>2647</v>
      </c>
      <c r="H88" s="143">
        <v>290</v>
      </c>
      <c r="I88" s="143">
        <v>13.07</v>
      </c>
      <c r="J88" s="143">
        <v>20317</v>
      </c>
      <c r="K88" s="143">
        <v>54003</v>
      </c>
      <c r="L88" s="143">
        <v>53394</v>
      </c>
      <c r="M88" s="143">
        <v>52274</v>
      </c>
      <c r="N88" s="143">
        <v>268</v>
      </c>
      <c r="O88" s="143">
        <v>56</v>
      </c>
      <c r="P88" s="143">
        <v>796</v>
      </c>
      <c r="Q88" s="143">
        <v>240</v>
      </c>
      <c r="R88" s="143">
        <v>66</v>
      </c>
      <c r="S88" s="143">
        <v>19</v>
      </c>
      <c r="T88" s="143">
        <v>80</v>
      </c>
      <c r="U88" s="143">
        <v>75</v>
      </c>
      <c r="V88" s="143">
        <v>264</v>
      </c>
      <c r="W88" s="143">
        <v>65</v>
      </c>
      <c r="X88" s="143">
        <v>2</v>
      </c>
      <c r="Y88" s="143">
        <v>17</v>
      </c>
      <c r="Z88" s="143">
        <v>81</v>
      </c>
      <c r="AA88" s="143">
        <v>99</v>
      </c>
      <c r="AB88" s="143">
        <v>47</v>
      </c>
      <c r="AC88" s="143">
        <v>15</v>
      </c>
      <c r="AD88" s="143">
        <v>25</v>
      </c>
      <c r="AE88" s="143">
        <v>7</v>
      </c>
      <c r="AF88" s="143">
        <v>58</v>
      </c>
      <c r="AG88" s="143">
        <v>14</v>
      </c>
      <c r="AH88" s="143">
        <v>44</v>
      </c>
      <c r="AI88" s="143">
        <v>103738</v>
      </c>
      <c r="AJ88" s="143">
        <v>22353</v>
      </c>
      <c r="AK88" s="143">
        <v>14007</v>
      </c>
      <c r="AL88" s="143">
        <v>17189</v>
      </c>
      <c r="AM88" s="143">
        <v>4632</v>
      </c>
      <c r="AN88" s="143">
        <v>12196</v>
      </c>
      <c r="AO88" s="143">
        <v>29014</v>
      </c>
      <c r="AP88" s="143">
        <v>4347</v>
      </c>
    </row>
    <row r="89" spans="1:42">
      <c r="A89" s="143" t="s">
        <v>728</v>
      </c>
      <c r="B89" s="143" t="s">
        <v>100</v>
      </c>
      <c r="C89" s="143">
        <v>23590</v>
      </c>
      <c r="D89" s="143">
        <v>2346</v>
      </c>
      <c r="E89" s="143">
        <v>1091</v>
      </c>
      <c r="F89" s="143">
        <v>2819</v>
      </c>
      <c r="G89" s="143">
        <v>1495</v>
      </c>
      <c r="H89" s="143">
        <v>147</v>
      </c>
      <c r="I89" s="143">
        <v>22.83</v>
      </c>
      <c r="J89" s="143">
        <v>12004</v>
      </c>
      <c r="K89" s="143">
        <v>27986</v>
      </c>
      <c r="L89" s="143">
        <v>27724</v>
      </c>
      <c r="M89" s="143">
        <v>27280</v>
      </c>
      <c r="N89" s="143">
        <v>109</v>
      </c>
      <c r="O89" s="143">
        <v>22</v>
      </c>
      <c r="P89" s="143">
        <v>313</v>
      </c>
      <c r="Q89" s="143">
        <v>116</v>
      </c>
      <c r="R89" s="143">
        <v>36</v>
      </c>
      <c r="S89" s="143">
        <v>13</v>
      </c>
      <c r="T89" s="143">
        <v>36</v>
      </c>
      <c r="U89" s="143">
        <v>31</v>
      </c>
      <c r="V89" s="143">
        <v>77</v>
      </c>
      <c r="W89" s="143">
        <v>19</v>
      </c>
      <c r="X89" s="143">
        <v>0</v>
      </c>
      <c r="Y89" s="143">
        <v>6</v>
      </c>
      <c r="Z89" s="143">
        <v>24</v>
      </c>
      <c r="AA89" s="143">
        <v>28</v>
      </c>
      <c r="AB89" s="143">
        <v>25</v>
      </c>
      <c r="AC89" s="143">
        <v>5</v>
      </c>
      <c r="AD89" s="143">
        <v>17</v>
      </c>
      <c r="AE89" s="143">
        <v>3</v>
      </c>
      <c r="AF89" s="143">
        <v>44</v>
      </c>
      <c r="AG89" s="143">
        <v>29</v>
      </c>
      <c r="AH89" s="143">
        <v>15</v>
      </c>
      <c r="AI89" s="143">
        <v>53321</v>
      </c>
      <c r="AJ89" s="143">
        <v>13550</v>
      </c>
      <c r="AK89" s="143">
        <v>7599</v>
      </c>
      <c r="AL89" s="143">
        <v>9320</v>
      </c>
      <c r="AM89" s="143">
        <v>2626</v>
      </c>
      <c r="AN89" s="143">
        <v>6434</v>
      </c>
      <c r="AO89" s="143">
        <v>11552</v>
      </c>
      <c r="AP89" s="143">
        <v>2240</v>
      </c>
    </row>
    <row r="90" spans="1:42">
      <c r="A90" s="143" t="s">
        <v>727</v>
      </c>
      <c r="B90" s="143" t="s">
        <v>102</v>
      </c>
      <c r="C90" s="143">
        <v>19125</v>
      </c>
      <c r="D90" s="143">
        <v>1876</v>
      </c>
      <c r="E90" s="143">
        <v>915</v>
      </c>
      <c r="F90" s="143">
        <v>2279</v>
      </c>
      <c r="G90" s="143">
        <v>1163</v>
      </c>
      <c r="H90" s="143">
        <v>134</v>
      </c>
      <c r="I90" s="143">
        <v>11.83</v>
      </c>
      <c r="J90" s="143">
        <v>21735</v>
      </c>
      <c r="K90" s="143">
        <v>22725</v>
      </c>
      <c r="L90" s="143">
        <v>22513</v>
      </c>
      <c r="M90" s="143">
        <v>22041</v>
      </c>
      <c r="N90" s="143">
        <v>118</v>
      </c>
      <c r="O90" s="143">
        <v>5</v>
      </c>
      <c r="P90" s="143">
        <v>349</v>
      </c>
      <c r="Q90" s="143">
        <v>103</v>
      </c>
      <c r="R90" s="143">
        <v>30</v>
      </c>
      <c r="S90" s="143">
        <v>14</v>
      </c>
      <c r="T90" s="143">
        <v>28</v>
      </c>
      <c r="U90" s="143">
        <v>31</v>
      </c>
      <c r="V90" s="143">
        <v>82</v>
      </c>
      <c r="W90" s="143">
        <v>24</v>
      </c>
      <c r="X90" s="143">
        <v>0</v>
      </c>
      <c r="Y90" s="143">
        <v>3</v>
      </c>
      <c r="Z90" s="143">
        <v>23</v>
      </c>
      <c r="AA90" s="143">
        <v>32</v>
      </c>
      <c r="AB90" s="143">
        <v>13</v>
      </c>
      <c r="AC90" s="143">
        <v>5</v>
      </c>
      <c r="AD90" s="143">
        <v>4</v>
      </c>
      <c r="AE90" s="143">
        <v>4</v>
      </c>
      <c r="AF90" s="143">
        <v>14</v>
      </c>
      <c r="AG90" s="143">
        <v>6</v>
      </c>
      <c r="AH90" s="143">
        <v>8</v>
      </c>
      <c r="AI90" s="143">
        <v>44652</v>
      </c>
      <c r="AJ90" s="143">
        <v>9077</v>
      </c>
      <c r="AK90" s="143">
        <v>5767</v>
      </c>
      <c r="AL90" s="143">
        <v>7519</v>
      </c>
      <c r="AM90" s="143">
        <v>1740</v>
      </c>
      <c r="AN90" s="143">
        <v>5306</v>
      </c>
      <c r="AO90" s="143">
        <v>13410</v>
      </c>
      <c r="AP90" s="143">
        <v>1833</v>
      </c>
    </row>
    <row r="91" spans="1:42">
      <c r="A91" s="143" t="s">
        <v>722</v>
      </c>
      <c r="B91" s="143" t="s">
        <v>723</v>
      </c>
      <c r="C91" s="143">
        <v>19759</v>
      </c>
      <c r="D91" s="143">
        <v>1527</v>
      </c>
      <c r="E91" s="143">
        <v>684</v>
      </c>
      <c r="F91" s="143">
        <v>1630</v>
      </c>
      <c r="G91" s="143">
        <v>928</v>
      </c>
      <c r="H91" s="143">
        <v>68</v>
      </c>
      <c r="I91" s="143">
        <v>10.27</v>
      </c>
      <c r="J91" s="143">
        <v>23675</v>
      </c>
      <c r="K91" s="143">
        <v>21475</v>
      </c>
      <c r="L91" s="143">
        <v>21161</v>
      </c>
      <c r="M91" s="143">
        <v>20637</v>
      </c>
      <c r="N91" s="143">
        <v>172</v>
      </c>
      <c r="O91" s="143">
        <v>21</v>
      </c>
      <c r="P91" s="143">
        <v>331</v>
      </c>
      <c r="Q91" s="143">
        <v>103</v>
      </c>
      <c r="R91" s="143">
        <v>22</v>
      </c>
      <c r="S91" s="143">
        <v>12</v>
      </c>
      <c r="T91" s="143">
        <v>41</v>
      </c>
      <c r="U91" s="143">
        <v>28</v>
      </c>
      <c r="V91" s="143">
        <v>140</v>
      </c>
      <c r="W91" s="143">
        <v>37</v>
      </c>
      <c r="X91" s="143">
        <v>2</v>
      </c>
      <c r="Y91" s="143">
        <v>12</v>
      </c>
      <c r="Z91" s="143">
        <v>38</v>
      </c>
      <c r="AA91" s="143">
        <v>51</v>
      </c>
      <c r="AB91" s="143">
        <v>43</v>
      </c>
      <c r="AC91" s="143">
        <v>26</v>
      </c>
      <c r="AD91" s="143">
        <v>13</v>
      </c>
      <c r="AE91" s="143">
        <v>4</v>
      </c>
      <c r="AF91" s="143">
        <v>28</v>
      </c>
      <c r="AG91" s="143">
        <v>7</v>
      </c>
      <c r="AH91" s="143">
        <v>21</v>
      </c>
      <c r="AI91" s="143">
        <v>40289</v>
      </c>
      <c r="AJ91" s="143">
        <v>9421</v>
      </c>
      <c r="AK91" s="143">
        <v>5509</v>
      </c>
      <c r="AL91" s="143">
        <v>6718</v>
      </c>
      <c r="AM91" s="143">
        <v>2110</v>
      </c>
      <c r="AN91" s="143">
        <v>4556</v>
      </c>
      <c r="AO91" s="143">
        <v>10132</v>
      </c>
      <c r="AP91" s="143">
        <v>1843</v>
      </c>
    </row>
    <row r="92" spans="1:42">
      <c r="A92" s="143" t="s">
        <v>720</v>
      </c>
      <c r="B92" s="143" t="s">
        <v>721</v>
      </c>
      <c r="C92" s="143">
        <v>33106</v>
      </c>
      <c r="D92" s="143">
        <v>2366</v>
      </c>
      <c r="E92" s="143">
        <v>986</v>
      </c>
      <c r="F92" s="143">
        <v>2959</v>
      </c>
      <c r="G92" s="143">
        <v>1553</v>
      </c>
      <c r="H92" s="143">
        <v>147</v>
      </c>
      <c r="I92" s="143">
        <v>6.59</v>
      </c>
      <c r="J92" s="143">
        <v>28321</v>
      </c>
      <c r="K92" s="143">
        <v>37564</v>
      </c>
      <c r="L92" s="143">
        <v>37116</v>
      </c>
      <c r="M92" s="143">
        <v>36388</v>
      </c>
      <c r="N92" s="143">
        <v>204</v>
      </c>
      <c r="O92" s="143">
        <v>59</v>
      </c>
      <c r="P92" s="143">
        <v>465</v>
      </c>
      <c r="Q92" s="143">
        <v>123</v>
      </c>
      <c r="R92" s="143">
        <v>46</v>
      </c>
      <c r="S92" s="143">
        <v>7</v>
      </c>
      <c r="T92" s="143">
        <v>36</v>
      </c>
      <c r="U92" s="143">
        <v>34</v>
      </c>
      <c r="V92" s="143">
        <v>247</v>
      </c>
      <c r="W92" s="143">
        <v>66</v>
      </c>
      <c r="X92" s="143">
        <v>13</v>
      </c>
      <c r="Y92" s="143">
        <v>50</v>
      </c>
      <c r="Z92" s="143">
        <v>63</v>
      </c>
      <c r="AA92" s="143">
        <v>55</v>
      </c>
      <c r="AB92" s="143">
        <v>43</v>
      </c>
      <c r="AC92" s="143">
        <v>22</v>
      </c>
      <c r="AD92" s="143">
        <v>15</v>
      </c>
      <c r="AE92" s="143">
        <v>6</v>
      </c>
      <c r="AF92" s="143">
        <v>35</v>
      </c>
      <c r="AG92" s="143">
        <v>14</v>
      </c>
      <c r="AH92" s="143">
        <v>21</v>
      </c>
      <c r="AI92" s="143">
        <v>73557</v>
      </c>
      <c r="AJ92" s="143">
        <v>15830</v>
      </c>
      <c r="AK92" s="143">
        <v>9897</v>
      </c>
      <c r="AL92" s="143">
        <v>12047</v>
      </c>
      <c r="AM92" s="143">
        <v>3884</v>
      </c>
      <c r="AN92" s="143">
        <v>8505</v>
      </c>
      <c r="AO92" s="143">
        <v>20364</v>
      </c>
      <c r="AP92" s="143">
        <v>3030</v>
      </c>
    </row>
    <row r="93" spans="1:42">
      <c r="A93" s="143" t="s">
        <v>719</v>
      </c>
      <c r="B93" s="143" t="s">
        <v>138</v>
      </c>
      <c r="C93" s="143">
        <v>22465</v>
      </c>
      <c r="D93" s="143">
        <v>2677</v>
      </c>
      <c r="E93" s="143">
        <v>1087</v>
      </c>
      <c r="F93" s="143">
        <v>2943</v>
      </c>
      <c r="G93" s="143">
        <v>1830</v>
      </c>
      <c r="H93" s="143">
        <v>143</v>
      </c>
      <c r="I93" s="143">
        <v>13.52</v>
      </c>
      <c r="J93" s="143">
        <v>19775</v>
      </c>
      <c r="K93" s="143">
        <v>28670</v>
      </c>
      <c r="L93" s="143">
        <v>28275</v>
      </c>
      <c r="M93" s="143">
        <v>27507</v>
      </c>
      <c r="N93" s="143">
        <v>151</v>
      </c>
      <c r="O93" s="143">
        <v>34</v>
      </c>
      <c r="P93" s="143">
        <v>583</v>
      </c>
      <c r="Q93" s="143">
        <v>115</v>
      </c>
      <c r="R93" s="143">
        <v>22</v>
      </c>
      <c r="S93" s="143">
        <v>11</v>
      </c>
      <c r="T93" s="143">
        <v>45</v>
      </c>
      <c r="U93" s="143">
        <v>37</v>
      </c>
      <c r="V93" s="143">
        <v>217</v>
      </c>
      <c r="W93" s="143">
        <v>49</v>
      </c>
      <c r="X93" s="143">
        <v>1</v>
      </c>
      <c r="Y93" s="143">
        <v>17</v>
      </c>
      <c r="Z93" s="143">
        <v>24</v>
      </c>
      <c r="AA93" s="143">
        <v>126</v>
      </c>
      <c r="AB93" s="143">
        <v>40</v>
      </c>
      <c r="AC93" s="143">
        <v>23</v>
      </c>
      <c r="AD93" s="143">
        <v>10</v>
      </c>
      <c r="AE93" s="143">
        <v>7</v>
      </c>
      <c r="AF93" s="143">
        <v>23</v>
      </c>
      <c r="AG93" s="143">
        <v>7</v>
      </c>
      <c r="AH93" s="143">
        <v>16</v>
      </c>
      <c r="AI93" s="143">
        <v>56230</v>
      </c>
      <c r="AJ93" s="143">
        <v>11219</v>
      </c>
      <c r="AK93" s="143">
        <v>7989</v>
      </c>
      <c r="AL93" s="143">
        <v>10020</v>
      </c>
      <c r="AM93" s="143">
        <v>2312</v>
      </c>
      <c r="AN93" s="143">
        <v>7058</v>
      </c>
      <c r="AO93" s="143">
        <v>15137</v>
      </c>
      <c r="AP93" s="143">
        <v>2495</v>
      </c>
    </row>
    <row r="94" spans="1:42">
      <c r="A94" s="143" t="s">
        <v>718</v>
      </c>
      <c r="B94" s="143" t="s">
        <v>110</v>
      </c>
      <c r="C94" s="143">
        <v>16016</v>
      </c>
      <c r="D94" s="143">
        <v>1415</v>
      </c>
      <c r="E94" s="143">
        <v>652</v>
      </c>
      <c r="F94" s="143">
        <v>1412</v>
      </c>
      <c r="G94" s="143">
        <v>773</v>
      </c>
      <c r="H94" s="143">
        <v>70</v>
      </c>
      <c r="I94" s="143">
        <v>14.59</v>
      </c>
      <c r="J94" s="143">
        <v>18629</v>
      </c>
      <c r="K94" s="143">
        <v>19583</v>
      </c>
      <c r="L94" s="143">
        <v>19417</v>
      </c>
      <c r="M94" s="143">
        <v>18983</v>
      </c>
      <c r="N94" s="143">
        <v>118</v>
      </c>
      <c r="O94" s="143">
        <v>26</v>
      </c>
      <c r="P94" s="143">
        <v>290</v>
      </c>
      <c r="Q94" s="143">
        <v>64</v>
      </c>
      <c r="R94" s="143">
        <v>18</v>
      </c>
      <c r="S94" s="143">
        <v>6</v>
      </c>
      <c r="T94" s="143">
        <v>25</v>
      </c>
      <c r="U94" s="143">
        <v>15</v>
      </c>
      <c r="V94" s="143">
        <v>72</v>
      </c>
      <c r="W94" s="143">
        <v>19</v>
      </c>
      <c r="X94" s="143">
        <v>2</v>
      </c>
      <c r="Y94" s="143">
        <v>7</v>
      </c>
      <c r="Z94" s="143">
        <v>16</v>
      </c>
      <c r="AA94" s="143">
        <v>28</v>
      </c>
      <c r="AB94" s="143">
        <v>21</v>
      </c>
      <c r="AC94" s="143">
        <v>17</v>
      </c>
      <c r="AD94" s="143">
        <v>1</v>
      </c>
      <c r="AE94" s="143">
        <v>3</v>
      </c>
      <c r="AF94" s="143">
        <v>9</v>
      </c>
      <c r="AG94" s="143">
        <v>2</v>
      </c>
      <c r="AH94" s="143">
        <v>7</v>
      </c>
      <c r="AI94" s="143">
        <v>37678</v>
      </c>
      <c r="AJ94" s="143">
        <v>8122</v>
      </c>
      <c r="AK94" s="143">
        <v>5401</v>
      </c>
      <c r="AL94" s="143">
        <v>6328</v>
      </c>
      <c r="AM94" s="143">
        <v>1891</v>
      </c>
      <c r="AN94" s="143">
        <v>4559</v>
      </c>
      <c r="AO94" s="143">
        <v>9687</v>
      </c>
      <c r="AP94" s="143">
        <v>1690</v>
      </c>
    </row>
    <row r="95" spans="1:42">
      <c r="A95" s="143" t="s">
        <v>717</v>
      </c>
      <c r="B95" s="143" t="s">
        <v>107</v>
      </c>
      <c r="C95" s="143">
        <v>37299</v>
      </c>
      <c r="D95" s="143">
        <v>3289</v>
      </c>
      <c r="E95" s="143">
        <v>1180</v>
      </c>
      <c r="F95" s="143">
        <v>3800</v>
      </c>
      <c r="G95" s="143">
        <v>2128</v>
      </c>
      <c r="H95" s="143">
        <v>186</v>
      </c>
      <c r="I95" s="143">
        <v>12.78</v>
      </c>
      <c r="J95" s="143">
        <v>20645</v>
      </c>
      <c r="K95" s="143">
        <v>44386</v>
      </c>
      <c r="L95" s="143">
        <v>43830</v>
      </c>
      <c r="M95" s="143">
        <v>42881</v>
      </c>
      <c r="N95" s="143">
        <v>261</v>
      </c>
      <c r="O95" s="143">
        <v>47</v>
      </c>
      <c r="P95" s="143">
        <v>641</v>
      </c>
      <c r="Q95" s="143">
        <v>161</v>
      </c>
      <c r="R95" s="143">
        <v>50</v>
      </c>
      <c r="S95" s="143">
        <v>19</v>
      </c>
      <c r="T95" s="143">
        <v>50</v>
      </c>
      <c r="U95" s="143">
        <v>42</v>
      </c>
      <c r="V95" s="143">
        <v>287</v>
      </c>
      <c r="W95" s="143">
        <v>102</v>
      </c>
      <c r="X95" s="143">
        <v>17</v>
      </c>
      <c r="Y95" s="143">
        <v>28</v>
      </c>
      <c r="Z95" s="143">
        <v>46</v>
      </c>
      <c r="AA95" s="143">
        <v>94</v>
      </c>
      <c r="AB95" s="143">
        <v>65</v>
      </c>
      <c r="AC95" s="143">
        <v>39</v>
      </c>
      <c r="AD95" s="143">
        <v>21</v>
      </c>
      <c r="AE95" s="143">
        <v>5</v>
      </c>
      <c r="AF95" s="143">
        <v>43</v>
      </c>
      <c r="AG95" s="143">
        <v>13</v>
      </c>
      <c r="AH95" s="143">
        <v>30</v>
      </c>
      <c r="AI95" s="143">
        <v>83536</v>
      </c>
      <c r="AJ95" s="143">
        <v>16801</v>
      </c>
      <c r="AK95" s="143">
        <v>10494</v>
      </c>
      <c r="AL95" s="143">
        <v>13761</v>
      </c>
      <c r="AM95" s="143">
        <v>3674</v>
      </c>
      <c r="AN95" s="143">
        <v>9875</v>
      </c>
      <c r="AO95" s="143">
        <v>25691</v>
      </c>
      <c r="AP95" s="143">
        <v>3240</v>
      </c>
    </row>
    <row r="96" spans="1:42">
      <c r="A96" s="143" t="s">
        <v>716</v>
      </c>
      <c r="B96" s="143" t="s">
        <v>106</v>
      </c>
      <c r="C96" s="143">
        <v>24136</v>
      </c>
      <c r="D96" s="143">
        <v>3055</v>
      </c>
      <c r="E96" s="143">
        <v>1551</v>
      </c>
      <c r="F96" s="143">
        <v>3007</v>
      </c>
      <c r="G96" s="143">
        <v>1628</v>
      </c>
      <c r="H96" s="143">
        <v>239</v>
      </c>
      <c r="I96" s="143">
        <v>22.37</v>
      </c>
      <c r="J96" s="143">
        <v>12307</v>
      </c>
      <c r="K96" s="143">
        <v>28535</v>
      </c>
      <c r="L96" s="143">
        <v>28095</v>
      </c>
      <c r="M96" s="143">
        <v>27426</v>
      </c>
      <c r="N96" s="143">
        <v>184</v>
      </c>
      <c r="O96" s="143">
        <v>20</v>
      </c>
      <c r="P96" s="143">
        <v>465</v>
      </c>
      <c r="Q96" s="143">
        <v>146</v>
      </c>
      <c r="R96" s="143">
        <v>59</v>
      </c>
      <c r="S96" s="143">
        <v>13</v>
      </c>
      <c r="T96" s="143">
        <v>31</v>
      </c>
      <c r="U96" s="143">
        <v>43</v>
      </c>
      <c r="V96" s="143">
        <v>207</v>
      </c>
      <c r="W96" s="143">
        <v>41</v>
      </c>
      <c r="X96" s="143">
        <v>2</v>
      </c>
      <c r="Y96" s="143">
        <v>26</v>
      </c>
      <c r="Z96" s="143">
        <v>60</v>
      </c>
      <c r="AA96" s="143">
        <v>78</v>
      </c>
      <c r="AB96" s="143">
        <v>60</v>
      </c>
      <c r="AC96" s="143">
        <v>24</v>
      </c>
      <c r="AD96" s="143">
        <v>23</v>
      </c>
      <c r="AE96" s="143">
        <v>13</v>
      </c>
      <c r="AF96" s="143">
        <v>27</v>
      </c>
      <c r="AG96" s="143">
        <v>6</v>
      </c>
      <c r="AH96" s="143">
        <v>21</v>
      </c>
      <c r="AI96" s="143">
        <v>54306</v>
      </c>
      <c r="AJ96" s="143">
        <v>12236</v>
      </c>
      <c r="AK96" s="143">
        <v>8094</v>
      </c>
      <c r="AL96" s="143">
        <v>9447</v>
      </c>
      <c r="AM96" s="143">
        <v>2804</v>
      </c>
      <c r="AN96" s="143">
        <v>7102</v>
      </c>
      <c r="AO96" s="143">
        <v>12207</v>
      </c>
      <c r="AP96" s="143">
        <v>2416</v>
      </c>
    </row>
    <row r="97" spans="1:42">
      <c r="A97" s="143" t="s">
        <v>715</v>
      </c>
      <c r="B97" s="143" t="s">
        <v>72</v>
      </c>
      <c r="C97" s="143">
        <v>37898</v>
      </c>
      <c r="D97" s="143">
        <v>5194</v>
      </c>
      <c r="E97" s="143">
        <v>2268</v>
      </c>
      <c r="F97" s="143">
        <v>5134</v>
      </c>
      <c r="G97" s="143">
        <v>2854</v>
      </c>
      <c r="H97" s="143">
        <v>401</v>
      </c>
      <c r="I97" s="143">
        <v>44.88</v>
      </c>
      <c r="J97" s="143">
        <v>3249</v>
      </c>
      <c r="K97" s="143">
        <v>45012</v>
      </c>
      <c r="L97" s="143">
        <v>43006</v>
      </c>
      <c r="M97" s="143">
        <v>40026</v>
      </c>
      <c r="N97" s="143">
        <v>569</v>
      </c>
      <c r="O97" s="143">
        <v>26</v>
      </c>
      <c r="P97" s="143">
        <v>2385</v>
      </c>
      <c r="Q97" s="143">
        <v>434</v>
      </c>
      <c r="R97" s="143">
        <v>114</v>
      </c>
      <c r="S97" s="143">
        <v>61</v>
      </c>
      <c r="T97" s="143">
        <v>122</v>
      </c>
      <c r="U97" s="143">
        <v>137</v>
      </c>
      <c r="V97" s="143">
        <v>965</v>
      </c>
      <c r="W97" s="143">
        <v>264</v>
      </c>
      <c r="X97" s="143">
        <v>41</v>
      </c>
      <c r="Y97" s="143">
        <v>75</v>
      </c>
      <c r="Z97" s="143">
        <v>187</v>
      </c>
      <c r="AA97" s="143">
        <v>398</v>
      </c>
      <c r="AB97" s="143">
        <v>364</v>
      </c>
      <c r="AC97" s="143">
        <v>225</v>
      </c>
      <c r="AD97" s="143">
        <v>97</v>
      </c>
      <c r="AE97" s="143">
        <v>42</v>
      </c>
      <c r="AF97" s="143">
        <v>243</v>
      </c>
      <c r="AG97" s="143">
        <v>99</v>
      </c>
      <c r="AH97" s="143">
        <v>144</v>
      </c>
      <c r="AI97" s="143">
        <v>82691</v>
      </c>
      <c r="AJ97" s="143">
        <v>19215</v>
      </c>
      <c r="AK97" s="143">
        <v>11408</v>
      </c>
      <c r="AL97" s="143">
        <v>13763</v>
      </c>
      <c r="AM97" s="143">
        <v>2899</v>
      </c>
      <c r="AN97" s="143">
        <v>10418</v>
      </c>
      <c r="AO97" s="143">
        <v>20194</v>
      </c>
      <c r="AP97" s="143">
        <v>4794</v>
      </c>
    </row>
    <row r="98" spans="1:42">
      <c r="A98" s="143" t="s">
        <v>793</v>
      </c>
      <c r="B98" s="143" t="s">
        <v>128</v>
      </c>
      <c r="C98" s="143">
        <v>32564</v>
      </c>
      <c r="D98" s="143">
        <v>4919</v>
      </c>
      <c r="E98" s="143">
        <v>2694</v>
      </c>
      <c r="F98" s="143">
        <v>5717</v>
      </c>
      <c r="G98" s="143">
        <v>3078</v>
      </c>
      <c r="H98" s="143">
        <v>605</v>
      </c>
      <c r="I98" s="143">
        <v>18.690000000000001</v>
      </c>
      <c r="J98" s="143">
        <v>15021</v>
      </c>
      <c r="K98" s="143">
        <v>41159</v>
      </c>
      <c r="L98" s="143">
        <v>39182</v>
      </c>
      <c r="M98" s="143">
        <v>37138</v>
      </c>
      <c r="N98" s="143">
        <v>416</v>
      </c>
      <c r="O98" s="143">
        <v>63</v>
      </c>
      <c r="P98" s="143">
        <v>1565</v>
      </c>
      <c r="Q98" s="143">
        <v>554</v>
      </c>
      <c r="R98" s="143">
        <v>176</v>
      </c>
      <c r="S98" s="143">
        <v>68</v>
      </c>
      <c r="T98" s="143">
        <v>153</v>
      </c>
      <c r="U98" s="143">
        <v>157</v>
      </c>
      <c r="V98" s="143">
        <v>727</v>
      </c>
      <c r="W98" s="143">
        <v>179</v>
      </c>
      <c r="X98" s="143">
        <v>27</v>
      </c>
      <c r="Y98" s="143">
        <v>87</v>
      </c>
      <c r="Z98" s="143">
        <v>124</v>
      </c>
      <c r="AA98" s="143">
        <v>310</v>
      </c>
      <c r="AB98" s="143">
        <v>487</v>
      </c>
      <c r="AC98" s="143">
        <v>265</v>
      </c>
      <c r="AD98" s="143">
        <v>176</v>
      </c>
      <c r="AE98" s="143">
        <v>46</v>
      </c>
      <c r="AF98" s="143">
        <v>209</v>
      </c>
      <c r="AG98" s="143">
        <v>55</v>
      </c>
      <c r="AH98" s="143">
        <v>154</v>
      </c>
      <c r="AI98" s="143">
        <v>73488</v>
      </c>
      <c r="AJ98" s="143">
        <v>18649</v>
      </c>
      <c r="AK98" s="143">
        <v>11600</v>
      </c>
      <c r="AL98" s="143">
        <v>12830</v>
      </c>
      <c r="AM98" s="143">
        <v>2220</v>
      </c>
      <c r="AN98" s="143">
        <v>8877</v>
      </c>
      <c r="AO98" s="143">
        <v>15604</v>
      </c>
      <c r="AP98" s="143">
        <v>3708</v>
      </c>
    </row>
    <row r="99" spans="1:42">
      <c r="A99" s="143" t="s">
        <v>792</v>
      </c>
      <c r="B99" s="143" t="s">
        <v>141</v>
      </c>
      <c r="C99" s="143">
        <v>34518</v>
      </c>
      <c r="D99" s="143">
        <v>3758</v>
      </c>
      <c r="E99" s="143">
        <v>1843</v>
      </c>
      <c r="F99" s="143">
        <v>4042</v>
      </c>
      <c r="G99" s="143">
        <v>2459</v>
      </c>
      <c r="H99" s="143">
        <v>255</v>
      </c>
      <c r="I99" s="143">
        <v>13.08</v>
      </c>
      <c r="J99" s="143">
        <v>20303</v>
      </c>
      <c r="K99" s="143">
        <v>42181</v>
      </c>
      <c r="L99" s="143">
        <v>41151</v>
      </c>
      <c r="M99" s="143">
        <v>39414</v>
      </c>
      <c r="N99" s="143">
        <v>421</v>
      </c>
      <c r="O99" s="143">
        <v>31</v>
      </c>
      <c r="P99" s="143">
        <v>1285</v>
      </c>
      <c r="Q99" s="143">
        <v>279</v>
      </c>
      <c r="R99" s="143">
        <v>78</v>
      </c>
      <c r="S99" s="143">
        <v>21</v>
      </c>
      <c r="T99" s="143">
        <v>106</v>
      </c>
      <c r="U99" s="143">
        <v>74</v>
      </c>
      <c r="V99" s="143">
        <v>487</v>
      </c>
      <c r="W99" s="143">
        <v>145</v>
      </c>
      <c r="X99" s="143">
        <v>18</v>
      </c>
      <c r="Y99" s="143">
        <v>44</v>
      </c>
      <c r="Z99" s="143">
        <v>104</v>
      </c>
      <c r="AA99" s="143">
        <v>176</v>
      </c>
      <c r="AB99" s="143">
        <v>169</v>
      </c>
      <c r="AC99" s="143">
        <v>94</v>
      </c>
      <c r="AD99" s="143">
        <v>57</v>
      </c>
      <c r="AE99" s="143">
        <v>18</v>
      </c>
      <c r="AF99" s="143">
        <v>95</v>
      </c>
      <c r="AG99" s="143">
        <v>37</v>
      </c>
      <c r="AH99" s="143">
        <v>58</v>
      </c>
      <c r="AI99" s="143">
        <v>80534</v>
      </c>
      <c r="AJ99" s="143">
        <v>17276</v>
      </c>
      <c r="AK99" s="143">
        <v>11126</v>
      </c>
      <c r="AL99" s="143">
        <v>12662</v>
      </c>
      <c r="AM99" s="143">
        <v>2723</v>
      </c>
      <c r="AN99" s="143">
        <v>9511</v>
      </c>
      <c r="AO99" s="143">
        <v>23690</v>
      </c>
      <c r="AP99" s="143">
        <v>3546</v>
      </c>
    </row>
    <row r="100" spans="1:42">
      <c r="A100" s="143" t="s">
        <v>776</v>
      </c>
      <c r="B100" s="143" t="s">
        <v>119</v>
      </c>
      <c r="C100" s="143">
        <v>38294</v>
      </c>
      <c r="D100" s="143">
        <v>3543</v>
      </c>
      <c r="E100" s="143">
        <v>1453</v>
      </c>
      <c r="F100" s="143">
        <v>4672</v>
      </c>
      <c r="G100" s="143">
        <v>2448</v>
      </c>
      <c r="H100" s="143">
        <v>300</v>
      </c>
      <c r="I100" s="143">
        <v>23.09</v>
      </c>
      <c r="J100" s="143">
        <v>11841</v>
      </c>
      <c r="K100" s="143">
        <v>40877</v>
      </c>
      <c r="L100" s="143">
        <v>40092</v>
      </c>
      <c r="M100" s="143">
        <v>38915</v>
      </c>
      <c r="N100" s="143">
        <v>361</v>
      </c>
      <c r="O100" s="143">
        <v>42</v>
      </c>
      <c r="P100" s="143">
        <v>774</v>
      </c>
      <c r="Q100" s="143">
        <v>244</v>
      </c>
      <c r="R100" s="143">
        <v>73</v>
      </c>
      <c r="S100" s="143">
        <v>20</v>
      </c>
      <c r="T100" s="143">
        <v>94</v>
      </c>
      <c r="U100" s="143">
        <v>57</v>
      </c>
      <c r="V100" s="143">
        <v>349</v>
      </c>
      <c r="W100" s="143">
        <v>94</v>
      </c>
      <c r="X100" s="143">
        <v>9</v>
      </c>
      <c r="Y100" s="143">
        <v>32</v>
      </c>
      <c r="Z100" s="143">
        <v>66</v>
      </c>
      <c r="AA100" s="143">
        <v>148</v>
      </c>
      <c r="AB100" s="143">
        <v>121</v>
      </c>
      <c r="AC100" s="143">
        <v>61</v>
      </c>
      <c r="AD100" s="143">
        <v>39</v>
      </c>
      <c r="AE100" s="143">
        <v>21</v>
      </c>
      <c r="AF100" s="143">
        <v>71</v>
      </c>
      <c r="AG100" s="143">
        <v>29</v>
      </c>
      <c r="AH100" s="143">
        <v>42</v>
      </c>
      <c r="AI100" s="143">
        <v>76359</v>
      </c>
      <c r="AJ100" s="143">
        <v>18858</v>
      </c>
      <c r="AK100" s="143">
        <v>10542</v>
      </c>
      <c r="AL100" s="143">
        <v>12596</v>
      </c>
      <c r="AM100" s="143">
        <v>2886</v>
      </c>
      <c r="AN100" s="143">
        <v>8551</v>
      </c>
      <c r="AO100" s="143">
        <v>19438</v>
      </c>
      <c r="AP100" s="143">
        <v>3488</v>
      </c>
    </row>
    <row r="101" spans="1:42">
      <c r="A101" s="143" t="s">
        <v>775</v>
      </c>
      <c r="B101" s="143" t="s">
        <v>101</v>
      </c>
      <c r="C101" s="143">
        <v>50688</v>
      </c>
      <c r="D101" s="143">
        <v>5173</v>
      </c>
      <c r="E101" s="143">
        <v>2059</v>
      </c>
      <c r="F101" s="143">
        <v>6019</v>
      </c>
      <c r="G101" s="143">
        <v>3552</v>
      </c>
      <c r="H101" s="143">
        <v>311</v>
      </c>
      <c r="I101" s="143">
        <v>14.4</v>
      </c>
      <c r="J101" s="143">
        <v>18800</v>
      </c>
      <c r="K101" s="143">
        <v>62676</v>
      </c>
      <c r="L101" s="143">
        <v>61610</v>
      </c>
      <c r="M101" s="143">
        <v>59565</v>
      </c>
      <c r="N101" s="143">
        <v>486</v>
      </c>
      <c r="O101" s="143">
        <v>117</v>
      </c>
      <c r="P101" s="143">
        <v>1442</v>
      </c>
      <c r="Q101" s="143">
        <v>319</v>
      </c>
      <c r="R101" s="143">
        <v>74</v>
      </c>
      <c r="S101" s="143">
        <v>29</v>
      </c>
      <c r="T101" s="143">
        <v>117</v>
      </c>
      <c r="U101" s="143">
        <v>99</v>
      </c>
      <c r="V101" s="143">
        <v>517</v>
      </c>
      <c r="W101" s="143">
        <v>152</v>
      </c>
      <c r="X101" s="143">
        <v>21</v>
      </c>
      <c r="Y101" s="143">
        <v>58</v>
      </c>
      <c r="Z101" s="143">
        <v>114</v>
      </c>
      <c r="AA101" s="143">
        <v>172</v>
      </c>
      <c r="AB101" s="143">
        <v>135</v>
      </c>
      <c r="AC101" s="143">
        <v>70</v>
      </c>
      <c r="AD101" s="143">
        <v>58</v>
      </c>
      <c r="AE101" s="143">
        <v>7</v>
      </c>
      <c r="AF101" s="143">
        <v>95</v>
      </c>
      <c r="AG101" s="143">
        <v>30</v>
      </c>
      <c r="AH101" s="143">
        <v>65</v>
      </c>
      <c r="AI101" s="143">
        <v>122443</v>
      </c>
      <c r="AJ101" s="143">
        <v>24347</v>
      </c>
      <c r="AK101" s="143">
        <v>16937</v>
      </c>
      <c r="AL101" s="143">
        <v>21218</v>
      </c>
      <c r="AM101" s="143">
        <v>4516</v>
      </c>
      <c r="AN101" s="143">
        <v>14998</v>
      </c>
      <c r="AO101" s="143">
        <v>35360</v>
      </c>
      <c r="AP101" s="143">
        <v>5067</v>
      </c>
    </row>
    <row r="102" spans="1:42">
      <c r="A102" s="143" t="s">
        <v>714</v>
      </c>
      <c r="B102" s="143" t="s">
        <v>261</v>
      </c>
      <c r="C102" s="143">
        <v>55708</v>
      </c>
      <c r="D102" s="143">
        <v>7635</v>
      </c>
      <c r="E102" s="143">
        <v>4782</v>
      </c>
      <c r="F102" s="143">
        <v>8414</v>
      </c>
      <c r="G102" s="143">
        <v>4822</v>
      </c>
      <c r="H102" s="143">
        <v>791</v>
      </c>
      <c r="I102" s="143">
        <v>3.85</v>
      </c>
      <c r="J102" s="143">
        <v>31162</v>
      </c>
      <c r="K102" s="143">
        <v>72746</v>
      </c>
      <c r="L102" s="143">
        <v>68564</v>
      </c>
      <c r="M102" s="143">
        <v>66331</v>
      </c>
      <c r="N102" s="143">
        <v>758</v>
      </c>
      <c r="O102" s="143">
        <v>186</v>
      </c>
      <c r="P102" s="143">
        <v>1289</v>
      </c>
      <c r="Q102" s="143">
        <v>616</v>
      </c>
      <c r="R102" s="143">
        <v>236</v>
      </c>
      <c r="S102" s="143">
        <v>76</v>
      </c>
      <c r="T102" s="143">
        <v>146</v>
      </c>
      <c r="U102" s="143">
        <v>158</v>
      </c>
      <c r="V102" s="143">
        <v>1631</v>
      </c>
      <c r="W102" s="143">
        <v>731</v>
      </c>
      <c r="X102" s="143">
        <v>125</v>
      </c>
      <c r="Y102" s="143">
        <v>98</v>
      </c>
      <c r="Z102" s="143">
        <v>250</v>
      </c>
      <c r="AA102" s="143">
        <v>427</v>
      </c>
      <c r="AB102" s="143">
        <v>1748</v>
      </c>
      <c r="AC102" s="143">
        <v>1145</v>
      </c>
      <c r="AD102" s="143">
        <v>469</v>
      </c>
      <c r="AE102" s="143">
        <v>134</v>
      </c>
      <c r="AF102" s="143">
        <v>187</v>
      </c>
      <c r="AG102" s="143">
        <v>41</v>
      </c>
      <c r="AH102" s="143">
        <v>146</v>
      </c>
      <c r="AI102" s="143">
        <v>139198</v>
      </c>
      <c r="AJ102" s="143">
        <v>37084</v>
      </c>
      <c r="AK102" s="143">
        <v>25629</v>
      </c>
      <c r="AL102" s="143">
        <v>24568</v>
      </c>
      <c r="AM102" s="143">
        <v>4986</v>
      </c>
      <c r="AN102" s="143">
        <v>14961</v>
      </c>
      <c r="AO102" s="143">
        <v>25939</v>
      </c>
      <c r="AP102" s="143">
        <v>6031</v>
      </c>
    </row>
    <row r="103" spans="1:42">
      <c r="A103" s="143" t="s">
        <v>713</v>
      </c>
      <c r="B103" s="143" t="s">
        <v>57</v>
      </c>
      <c r="C103" s="143">
        <v>43526</v>
      </c>
      <c r="D103" s="143">
        <v>5416</v>
      </c>
      <c r="E103" s="143">
        <v>2962</v>
      </c>
      <c r="F103" s="143">
        <v>5891</v>
      </c>
      <c r="G103" s="143">
        <v>3447</v>
      </c>
      <c r="H103" s="143">
        <v>354</v>
      </c>
      <c r="I103" s="143">
        <v>8.43</v>
      </c>
      <c r="J103" s="143">
        <v>26062</v>
      </c>
      <c r="K103" s="143">
        <v>61043</v>
      </c>
      <c r="L103" s="143">
        <v>59505</v>
      </c>
      <c r="M103" s="143">
        <v>57454</v>
      </c>
      <c r="N103" s="143">
        <v>538</v>
      </c>
      <c r="O103" s="143">
        <v>53</v>
      </c>
      <c r="P103" s="143">
        <v>1460</v>
      </c>
      <c r="Q103" s="143">
        <v>405</v>
      </c>
      <c r="R103" s="143">
        <v>117</v>
      </c>
      <c r="S103" s="143">
        <v>49</v>
      </c>
      <c r="T103" s="143">
        <v>129</v>
      </c>
      <c r="U103" s="143">
        <v>110</v>
      </c>
      <c r="V103" s="143">
        <v>640</v>
      </c>
      <c r="W103" s="143">
        <v>220</v>
      </c>
      <c r="X103" s="143">
        <v>32</v>
      </c>
      <c r="Y103" s="143">
        <v>52</v>
      </c>
      <c r="Z103" s="143">
        <v>121</v>
      </c>
      <c r="AA103" s="143">
        <v>215</v>
      </c>
      <c r="AB103" s="143">
        <v>391</v>
      </c>
      <c r="AC103" s="143">
        <v>189</v>
      </c>
      <c r="AD103" s="143">
        <v>169</v>
      </c>
      <c r="AE103" s="143">
        <v>33</v>
      </c>
      <c r="AF103" s="143">
        <v>102</v>
      </c>
      <c r="AG103" s="143">
        <v>28</v>
      </c>
      <c r="AH103" s="143">
        <v>74</v>
      </c>
      <c r="AI103" s="143">
        <v>118098</v>
      </c>
      <c r="AJ103" s="143">
        <v>26958</v>
      </c>
      <c r="AK103" s="143">
        <v>19524</v>
      </c>
      <c r="AL103" s="143">
        <v>21412</v>
      </c>
      <c r="AM103" s="143">
        <v>4604</v>
      </c>
      <c r="AN103" s="143">
        <v>14154</v>
      </c>
      <c r="AO103" s="143">
        <v>26212</v>
      </c>
      <c r="AP103" s="143">
        <v>5234</v>
      </c>
    </row>
    <row r="104" spans="1:42">
      <c r="A104" s="143" t="s">
        <v>712</v>
      </c>
      <c r="B104" s="143" t="s">
        <v>272</v>
      </c>
      <c r="C104" s="143">
        <v>23494</v>
      </c>
      <c r="D104" s="143">
        <v>3044</v>
      </c>
      <c r="E104" s="143">
        <v>1218</v>
      </c>
      <c r="F104" s="143">
        <v>3387</v>
      </c>
      <c r="G104" s="143">
        <v>2263</v>
      </c>
      <c r="H104" s="143">
        <v>173</v>
      </c>
      <c r="I104" s="143">
        <v>5.3</v>
      </c>
      <c r="J104" s="143">
        <v>29731</v>
      </c>
      <c r="K104" s="143">
        <v>30646</v>
      </c>
      <c r="L104" s="143">
        <v>29156</v>
      </c>
      <c r="M104" s="143">
        <v>27803</v>
      </c>
      <c r="N104" s="143">
        <v>477</v>
      </c>
      <c r="O104" s="143">
        <v>33</v>
      </c>
      <c r="P104" s="143">
        <v>843</v>
      </c>
      <c r="Q104" s="143">
        <v>241</v>
      </c>
      <c r="R104" s="143">
        <v>74</v>
      </c>
      <c r="S104" s="143">
        <v>26</v>
      </c>
      <c r="T104" s="143">
        <v>76</v>
      </c>
      <c r="U104" s="143">
        <v>65</v>
      </c>
      <c r="V104" s="143">
        <v>799</v>
      </c>
      <c r="W104" s="143">
        <v>321</v>
      </c>
      <c r="X104" s="143">
        <v>35</v>
      </c>
      <c r="Y104" s="143">
        <v>50</v>
      </c>
      <c r="Z104" s="143">
        <v>138</v>
      </c>
      <c r="AA104" s="143">
        <v>255</v>
      </c>
      <c r="AB104" s="143">
        <v>351</v>
      </c>
      <c r="AC104" s="143">
        <v>192</v>
      </c>
      <c r="AD104" s="143">
        <v>111</v>
      </c>
      <c r="AE104" s="143">
        <v>48</v>
      </c>
      <c r="AF104" s="143">
        <v>99</v>
      </c>
      <c r="AG104" s="143">
        <v>36</v>
      </c>
      <c r="AH104" s="143">
        <v>63</v>
      </c>
      <c r="AI104" s="143">
        <v>60115</v>
      </c>
      <c r="AJ104" s="143">
        <v>11651</v>
      </c>
      <c r="AK104" s="143">
        <v>8543</v>
      </c>
      <c r="AL104" s="143">
        <v>10328</v>
      </c>
      <c r="AM104" s="143">
        <v>1979</v>
      </c>
      <c r="AN104" s="143">
        <v>6867</v>
      </c>
      <c r="AO104" s="143">
        <v>18441</v>
      </c>
      <c r="AP104" s="143">
        <v>2306</v>
      </c>
    </row>
    <row r="105" spans="1:42">
      <c r="A105" s="143" t="s">
        <v>704</v>
      </c>
      <c r="B105" s="143" t="s">
        <v>705</v>
      </c>
      <c r="C105" s="143">
        <v>31431</v>
      </c>
      <c r="D105" s="143">
        <v>3274</v>
      </c>
      <c r="E105" s="143">
        <v>1554</v>
      </c>
      <c r="F105" s="143">
        <v>3902</v>
      </c>
      <c r="G105" s="143">
        <v>2178</v>
      </c>
      <c r="H105" s="143">
        <v>215</v>
      </c>
      <c r="I105" s="143">
        <v>11.86</v>
      </c>
      <c r="J105" s="143">
        <v>21698</v>
      </c>
      <c r="K105" s="143">
        <v>36440</v>
      </c>
      <c r="L105" s="143">
        <v>35616</v>
      </c>
      <c r="M105" s="143">
        <v>35013</v>
      </c>
      <c r="N105" s="143">
        <v>286</v>
      </c>
      <c r="O105" s="143">
        <v>6</v>
      </c>
      <c r="P105" s="143">
        <v>311</v>
      </c>
      <c r="Q105" s="143">
        <v>190</v>
      </c>
      <c r="R105" s="143">
        <v>78</v>
      </c>
      <c r="S105" s="143">
        <v>18</v>
      </c>
      <c r="T105" s="143">
        <v>54</v>
      </c>
      <c r="U105" s="143">
        <v>40</v>
      </c>
      <c r="V105" s="143">
        <v>341</v>
      </c>
      <c r="W105" s="143">
        <v>138</v>
      </c>
      <c r="X105" s="143">
        <v>26</v>
      </c>
      <c r="Y105" s="143">
        <v>25</v>
      </c>
      <c r="Z105" s="143">
        <v>77</v>
      </c>
      <c r="AA105" s="143">
        <v>75</v>
      </c>
      <c r="AB105" s="143">
        <v>227</v>
      </c>
      <c r="AC105" s="143">
        <v>103</v>
      </c>
      <c r="AD105" s="143">
        <v>77</v>
      </c>
      <c r="AE105" s="143">
        <v>47</v>
      </c>
      <c r="AF105" s="143">
        <v>66</v>
      </c>
      <c r="AG105" s="143">
        <v>13</v>
      </c>
      <c r="AH105" s="143">
        <v>53</v>
      </c>
      <c r="AI105" s="143">
        <v>73142</v>
      </c>
      <c r="AJ105" s="143">
        <v>21885</v>
      </c>
      <c r="AK105" s="143">
        <v>13177</v>
      </c>
      <c r="AL105" s="143">
        <v>12997</v>
      </c>
      <c r="AM105" s="143">
        <v>3393</v>
      </c>
      <c r="AN105" s="143">
        <v>7780</v>
      </c>
      <c r="AO105" s="143">
        <v>10693</v>
      </c>
      <c r="AP105" s="143">
        <v>3217</v>
      </c>
    </row>
    <row r="106" spans="1:42">
      <c r="A106" s="143" t="s">
        <v>702</v>
      </c>
      <c r="B106" s="143" t="s">
        <v>703</v>
      </c>
      <c r="C106" s="143">
        <v>50078</v>
      </c>
      <c r="D106" s="143">
        <v>6920</v>
      </c>
      <c r="E106" s="143">
        <v>3168</v>
      </c>
      <c r="F106" s="143">
        <v>6543</v>
      </c>
      <c r="G106" s="143">
        <v>4380</v>
      </c>
      <c r="H106" s="143">
        <v>459</v>
      </c>
      <c r="I106" s="143">
        <v>9.18</v>
      </c>
      <c r="J106" s="143">
        <v>25113</v>
      </c>
      <c r="K106" s="143">
        <v>69667</v>
      </c>
      <c r="L106" s="143">
        <v>66524</v>
      </c>
      <c r="M106" s="143">
        <v>64057</v>
      </c>
      <c r="N106" s="143">
        <v>718</v>
      </c>
      <c r="O106" s="143">
        <v>93</v>
      </c>
      <c r="P106" s="143">
        <v>1656</v>
      </c>
      <c r="Q106" s="143">
        <v>575</v>
      </c>
      <c r="R106" s="143">
        <v>189</v>
      </c>
      <c r="S106" s="143">
        <v>65</v>
      </c>
      <c r="T106" s="143">
        <v>174</v>
      </c>
      <c r="U106" s="143">
        <v>147</v>
      </c>
      <c r="V106" s="143">
        <v>1561</v>
      </c>
      <c r="W106" s="143">
        <v>648</v>
      </c>
      <c r="X106" s="143">
        <v>193</v>
      </c>
      <c r="Y106" s="143">
        <v>119</v>
      </c>
      <c r="Z106" s="143">
        <v>257</v>
      </c>
      <c r="AA106" s="143">
        <v>344</v>
      </c>
      <c r="AB106" s="143">
        <v>747</v>
      </c>
      <c r="AC106" s="143">
        <v>470</v>
      </c>
      <c r="AD106" s="143">
        <v>210</v>
      </c>
      <c r="AE106" s="143">
        <v>67</v>
      </c>
      <c r="AF106" s="143">
        <v>260</v>
      </c>
      <c r="AG106" s="143">
        <v>115</v>
      </c>
      <c r="AH106" s="143">
        <v>145</v>
      </c>
      <c r="AI106" s="143">
        <v>137003</v>
      </c>
      <c r="AJ106" s="143">
        <v>25844</v>
      </c>
      <c r="AK106" s="143">
        <v>20510</v>
      </c>
      <c r="AL106" s="143">
        <v>23744</v>
      </c>
      <c r="AM106" s="143">
        <v>4977</v>
      </c>
      <c r="AN106" s="143">
        <v>17085</v>
      </c>
      <c r="AO106" s="143">
        <v>39452</v>
      </c>
      <c r="AP106" s="143">
        <v>5391</v>
      </c>
    </row>
    <row r="107" spans="1:42">
      <c r="A107" s="143" t="s">
        <v>701</v>
      </c>
      <c r="B107" s="143" t="s">
        <v>129</v>
      </c>
      <c r="C107" s="143">
        <v>55352</v>
      </c>
      <c r="D107" s="143">
        <v>11254</v>
      </c>
      <c r="E107" s="143">
        <v>4501</v>
      </c>
      <c r="F107" s="143">
        <v>10087</v>
      </c>
      <c r="G107" s="143">
        <v>6564</v>
      </c>
      <c r="H107" s="143">
        <v>1022</v>
      </c>
      <c r="I107" s="143">
        <v>19.25</v>
      </c>
      <c r="J107" s="143">
        <v>14560</v>
      </c>
      <c r="K107" s="143">
        <v>71634</v>
      </c>
      <c r="L107" s="143">
        <v>67464</v>
      </c>
      <c r="M107" s="143">
        <v>64394</v>
      </c>
      <c r="N107" s="143">
        <v>621</v>
      </c>
      <c r="O107" s="143">
        <v>30</v>
      </c>
      <c r="P107" s="143">
        <v>2419</v>
      </c>
      <c r="Q107" s="143">
        <v>782</v>
      </c>
      <c r="R107" s="143">
        <v>197</v>
      </c>
      <c r="S107" s="143">
        <v>98</v>
      </c>
      <c r="T107" s="143">
        <v>236</v>
      </c>
      <c r="U107" s="143">
        <v>251</v>
      </c>
      <c r="V107" s="143">
        <v>1861</v>
      </c>
      <c r="W107" s="143">
        <v>474</v>
      </c>
      <c r="X107" s="143">
        <v>113</v>
      </c>
      <c r="Y107" s="143">
        <v>105</v>
      </c>
      <c r="Z107" s="143">
        <v>451</v>
      </c>
      <c r="AA107" s="143">
        <v>718</v>
      </c>
      <c r="AB107" s="143">
        <v>879</v>
      </c>
      <c r="AC107" s="143">
        <v>557</v>
      </c>
      <c r="AD107" s="143">
        <v>245</v>
      </c>
      <c r="AE107" s="143">
        <v>77</v>
      </c>
      <c r="AF107" s="143">
        <v>648</v>
      </c>
      <c r="AG107" s="143">
        <v>369</v>
      </c>
      <c r="AH107" s="143">
        <v>279</v>
      </c>
      <c r="AI107" s="143">
        <v>141427</v>
      </c>
      <c r="AJ107" s="143">
        <v>27440</v>
      </c>
      <c r="AK107" s="143">
        <v>20294</v>
      </c>
      <c r="AL107" s="143">
        <v>23629</v>
      </c>
      <c r="AM107" s="143">
        <v>4772</v>
      </c>
      <c r="AN107" s="143">
        <v>19572</v>
      </c>
      <c r="AO107" s="143">
        <v>38412</v>
      </c>
      <c r="AP107" s="143">
        <v>7308</v>
      </c>
    </row>
    <row r="108" spans="1:42">
      <c r="A108" s="143" t="s">
        <v>699</v>
      </c>
      <c r="B108" s="143" t="s">
        <v>700</v>
      </c>
      <c r="C108" s="143">
        <v>39452</v>
      </c>
      <c r="D108" s="143">
        <v>5553</v>
      </c>
      <c r="E108" s="143">
        <v>2518</v>
      </c>
      <c r="F108" s="143">
        <v>6349</v>
      </c>
      <c r="G108" s="143">
        <v>3842</v>
      </c>
      <c r="H108" s="143">
        <v>373</v>
      </c>
      <c r="I108" s="143">
        <v>15.94</v>
      </c>
      <c r="J108" s="143">
        <v>17379</v>
      </c>
      <c r="K108" s="143">
        <v>51991</v>
      </c>
      <c r="L108" s="143">
        <v>48314</v>
      </c>
      <c r="M108" s="143">
        <v>45541</v>
      </c>
      <c r="N108" s="143">
        <v>753</v>
      </c>
      <c r="O108" s="143">
        <v>71</v>
      </c>
      <c r="P108" s="143">
        <v>1949</v>
      </c>
      <c r="Q108" s="143">
        <v>565</v>
      </c>
      <c r="R108" s="143">
        <v>182</v>
      </c>
      <c r="S108" s="143">
        <v>46</v>
      </c>
      <c r="T108" s="143">
        <v>162</v>
      </c>
      <c r="U108" s="143">
        <v>175</v>
      </c>
      <c r="V108" s="143">
        <v>1874</v>
      </c>
      <c r="W108" s="143">
        <v>953</v>
      </c>
      <c r="X108" s="143">
        <v>266</v>
      </c>
      <c r="Y108" s="143">
        <v>77</v>
      </c>
      <c r="Z108" s="143">
        <v>225</v>
      </c>
      <c r="AA108" s="143">
        <v>353</v>
      </c>
      <c r="AB108" s="143">
        <v>929</v>
      </c>
      <c r="AC108" s="143">
        <v>406</v>
      </c>
      <c r="AD108" s="143">
        <v>428</v>
      </c>
      <c r="AE108" s="143">
        <v>95</v>
      </c>
      <c r="AF108" s="143">
        <v>309</v>
      </c>
      <c r="AG108" s="143">
        <v>67</v>
      </c>
      <c r="AH108" s="143">
        <v>242</v>
      </c>
      <c r="AI108" s="143">
        <v>101708</v>
      </c>
      <c r="AJ108" s="143">
        <v>24360</v>
      </c>
      <c r="AK108" s="143">
        <v>15839</v>
      </c>
      <c r="AL108" s="143">
        <v>16544</v>
      </c>
      <c r="AM108" s="143">
        <v>3364</v>
      </c>
      <c r="AN108" s="143">
        <v>11261</v>
      </c>
      <c r="AO108" s="143">
        <v>25769</v>
      </c>
      <c r="AP108" s="143">
        <v>4571</v>
      </c>
    </row>
    <row r="109" spans="1:42">
      <c r="A109" s="143" t="s">
        <v>752</v>
      </c>
      <c r="B109" s="143" t="s">
        <v>236</v>
      </c>
      <c r="C109" s="143">
        <v>24499</v>
      </c>
      <c r="D109" s="143">
        <v>3646</v>
      </c>
      <c r="E109" s="143">
        <v>2315</v>
      </c>
      <c r="F109" s="143">
        <v>3870</v>
      </c>
      <c r="G109" s="143">
        <v>2295</v>
      </c>
      <c r="H109" s="143">
        <v>358</v>
      </c>
      <c r="I109" s="143">
        <v>23.4</v>
      </c>
      <c r="J109" s="143">
        <v>11652</v>
      </c>
      <c r="K109" s="143">
        <v>34620</v>
      </c>
      <c r="L109" s="143">
        <v>31661</v>
      </c>
      <c r="M109" s="143">
        <v>29834</v>
      </c>
      <c r="N109" s="143">
        <v>541</v>
      </c>
      <c r="O109" s="143">
        <v>56</v>
      </c>
      <c r="P109" s="143">
        <v>1230</v>
      </c>
      <c r="Q109" s="143">
        <v>355</v>
      </c>
      <c r="R109" s="143">
        <v>130</v>
      </c>
      <c r="S109" s="143">
        <v>44</v>
      </c>
      <c r="T109" s="143">
        <v>93</v>
      </c>
      <c r="U109" s="143">
        <v>88</v>
      </c>
      <c r="V109" s="143">
        <v>1269</v>
      </c>
      <c r="W109" s="143">
        <v>397</v>
      </c>
      <c r="X109" s="143">
        <v>185</v>
      </c>
      <c r="Y109" s="143">
        <v>111</v>
      </c>
      <c r="Z109" s="143">
        <v>303</v>
      </c>
      <c r="AA109" s="143">
        <v>273</v>
      </c>
      <c r="AB109" s="143">
        <v>1199</v>
      </c>
      <c r="AC109" s="143">
        <v>785</v>
      </c>
      <c r="AD109" s="143">
        <v>302</v>
      </c>
      <c r="AE109" s="143">
        <v>112</v>
      </c>
      <c r="AF109" s="143">
        <v>136</v>
      </c>
      <c r="AG109" s="143">
        <v>54</v>
      </c>
      <c r="AH109" s="143">
        <v>82</v>
      </c>
      <c r="AI109" s="143">
        <v>65061</v>
      </c>
      <c r="AJ109" s="143">
        <v>16948</v>
      </c>
      <c r="AK109" s="143">
        <v>12211</v>
      </c>
      <c r="AL109" s="143">
        <v>11167</v>
      </c>
      <c r="AM109" s="143">
        <v>2328</v>
      </c>
      <c r="AN109" s="143">
        <v>7282</v>
      </c>
      <c r="AO109" s="143">
        <v>11468</v>
      </c>
      <c r="AP109" s="143">
        <v>3657</v>
      </c>
    </row>
    <row r="110" spans="1:42">
      <c r="A110" s="143" t="s">
        <v>750</v>
      </c>
      <c r="B110" s="143" t="s">
        <v>751</v>
      </c>
      <c r="C110" s="143">
        <v>20261</v>
      </c>
      <c r="D110" s="143">
        <v>2090</v>
      </c>
      <c r="E110" s="143">
        <v>958</v>
      </c>
      <c r="F110" s="143">
        <v>2365</v>
      </c>
      <c r="G110" s="143">
        <v>1422</v>
      </c>
      <c r="H110" s="143">
        <v>113</v>
      </c>
      <c r="I110" s="143">
        <v>7.26</v>
      </c>
      <c r="J110" s="143">
        <v>27480</v>
      </c>
      <c r="K110" s="143">
        <v>25817</v>
      </c>
      <c r="L110" s="143">
        <v>25464</v>
      </c>
      <c r="M110" s="143">
        <v>24879</v>
      </c>
      <c r="N110" s="143">
        <v>190</v>
      </c>
      <c r="O110" s="143">
        <v>64</v>
      </c>
      <c r="P110" s="143">
        <v>331</v>
      </c>
      <c r="Q110" s="143">
        <v>113</v>
      </c>
      <c r="R110" s="143">
        <v>38</v>
      </c>
      <c r="S110" s="143">
        <v>10</v>
      </c>
      <c r="T110" s="143">
        <v>36</v>
      </c>
      <c r="U110" s="143">
        <v>29</v>
      </c>
      <c r="V110" s="143">
        <v>151</v>
      </c>
      <c r="W110" s="143">
        <v>55</v>
      </c>
      <c r="X110" s="143">
        <v>2</v>
      </c>
      <c r="Y110" s="143">
        <v>25</v>
      </c>
      <c r="Z110" s="143">
        <v>33</v>
      </c>
      <c r="AA110" s="143">
        <v>36</v>
      </c>
      <c r="AB110" s="143">
        <v>66</v>
      </c>
      <c r="AC110" s="143">
        <v>25</v>
      </c>
      <c r="AD110" s="143">
        <v>32</v>
      </c>
      <c r="AE110" s="143">
        <v>9</v>
      </c>
      <c r="AF110" s="143">
        <v>23</v>
      </c>
      <c r="AG110" s="143">
        <v>3</v>
      </c>
      <c r="AH110" s="143">
        <v>20</v>
      </c>
      <c r="AI110" s="143">
        <v>50804</v>
      </c>
      <c r="AJ110" s="143">
        <v>11749</v>
      </c>
      <c r="AK110" s="143">
        <v>8153</v>
      </c>
      <c r="AL110" s="143">
        <v>8771</v>
      </c>
      <c r="AM110" s="143">
        <v>2355</v>
      </c>
      <c r="AN110" s="143">
        <v>5692</v>
      </c>
      <c r="AO110" s="143">
        <v>12009</v>
      </c>
      <c r="AP110" s="143">
        <v>2075</v>
      </c>
    </row>
    <row r="111" spans="1:42">
      <c r="A111" s="143" t="s">
        <v>748</v>
      </c>
      <c r="B111" s="143" t="s">
        <v>749</v>
      </c>
      <c r="C111" s="143">
        <v>27393</v>
      </c>
      <c r="D111" s="143">
        <v>2848</v>
      </c>
      <c r="E111" s="143">
        <v>1266</v>
      </c>
      <c r="F111" s="143">
        <v>2936</v>
      </c>
      <c r="G111" s="143">
        <v>1889</v>
      </c>
      <c r="H111" s="143">
        <v>146</v>
      </c>
      <c r="I111" s="143">
        <v>9.0299999999999994</v>
      </c>
      <c r="J111" s="143">
        <v>25312</v>
      </c>
      <c r="K111" s="143">
        <v>33564</v>
      </c>
      <c r="L111" s="143">
        <v>32915</v>
      </c>
      <c r="M111" s="143">
        <v>32325</v>
      </c>
      <c r="N111" s="143">
        <v>265</v>
      </c>
      <c r="O111" s="143">
        <v>22</v>
      </c>
      <c r="P111" s="143">
        <v>303</v>
      </c>
      <c r="Q111" s="143">
        <v>165</v>
      </c>
      <c r="R111" s="143">
        <v>40</v>
      </c>
      <c r="S111" s="143">
        <v>16</v>
      </c>
      <c r="T111" s="143">
        <v>66</v>
      </c>
      <c r="U111" s="143">
        <v>43</v>
      </c>
      <c r="V111" s="143">
        <v>287</v>
      </c>
      <c r="W111" s="143">
        <v>86</v>
      </c>
      <c r="X111" s="143">
        <v>14</v>
      </c>
      <c r="Y111" s="143">
        <v>16</v>
      </c>
      <c r="Z111" s="143">
        <v>80</v>
      </c>
      <c r="AA111" s="143">
        <v>91</v>
      </c>
      <c r="AB111" s="143">
        <v>146</v>
      </c>
      <c r="AC111" s="143">
        <v>80</v>
      </c>
      <c r="AD111" s="143">
        <v>40</v>
      </c>
      <c r="AE111" s="143">
        <v>26</v>
      </c>
      <c r="AF111" s="143">
        <v>51</v>
      </c>
      <c r="AG111" s="143">
        <v>15</v>
      </c>
      <c r="AH111" s="143">
        <v>36</v>
      </c>
      <c r="AI111" s="143">
        <v>68271</v>
      </c>
      <c r="AJ111" s="143">
        <v>16134</v>
      </c>
      <c r="AK111" s="143">
        <v>12132</v>
      </c>
      <c r="AL111" s="143">
        <v>12531</v>
      </c>
      <c r="AM111" s="143">
        <v>2956</v>
      </c>
      <c r="AN111" s="143">
        <v>8158</v>
      </c>
      <c r="AO111" s="143">
        <v>13659</v>
      </c>
      <c r="AP111" s="143">
        <v>2701</v>
      </c>
    </row>
    <row r="112" spans="1:42">
      <c r="A112" s="143" t="s">
        <v>747</v>
      </c>
      <c r="B112" s="143" t="s">
        <v>158</v>
      </c>
      <c r="C112" s="143">
        <v>60089</v>
      </c>
      <c r="D112" s="143">
        <v>5918</v>
      </c>
      <c r="E112" s="143">
        <v>2916</v>
      </c>
      <c r="F112" s="143">
        <v>7712</v>
      </c>
      <c r="G112" s="143">
        <v>3863</v>
      </c>
      <c r="H112" s="143">
        <v>571</v>
      </c>
      <c r="I112" s="143">
        <v>11.37</v>
      </c>
      <c r="J112" s="143">
        <v>22256</v>
      </c>
      <c r="K112" s="143">
        <v>62105</v>
      </c>
      <c r="L112" s="143">
        <v>61010</v>
      </c>
      <c r="M112" s="143">
        <v>59599</v>
      </c>
      <c r="N112" s="143">
        <v>565</v>
      </c>
      <c r="O112" s="143">
        <v>24</v>
      </c>
      <c r="P112" s="143">
        <v>822</v>
      </c>
      <c r="Q112" s="143">
        <v>389</v>
      </c>
      <c r="R112" s="143">
        <v>172</v>
      </c>
      <c r="S112" s="143">
        <v>32</v>
      </c>
      <c r="T112" s="143">
        <v>88</v>
      </c>
      <c r="U112" s="143">
        <v>97</v>
      </c>
      <c r="V112" s="143">
        <v>406</v>
      </c>
      <c r="W112" s="143">
        <v>116</v>
      </c>
      <c r="X112" s="143">
        <v>10</v>
      </c>
      <c r="Y112" s="143">
        <v>30</v>
      </c>
      <c r="Z112" s="143">
        <v>121</v>
      </c>
      <c r="AA112" s="143">
        <v>129</v>
      </c>
      <c r="AB112" s="143">
        <v>212</v>
      </c>
      <c r="AC112" s="143">
        <v>98</v>
      </c>
      <c r="AD112" s="143">
        <v>76</v>
      </c>
      <c r="AE112" s="143">
        <v>38</v>
      </c>
      <c r="AF112" s="143">
        <v>88</v>
      </c>
      <c r="AG112" s="143">
        <v>20</v>
      </c>
      <c r="AH112" s="143">
        <v>68</v>
      </c>
      <c r="AI112" s="143">
        <v>115495</v>
      </c>
      <c r="AJ112" s="143">
        <v>39616</v>
      </c>
      <c r="AK112" s="143">
        <v>17499</v>
      </c>
      <c r="AL112" s="143">
        <v>18751</v>
      </c>
      <c r="AM112" s="143">
        <v>4740</v>
      </c>
      <c r="AN112" s="143">
        <v>11002</v>
      </c>
      <c r="AO112" s="143">
        <v>18340</v>
      </c>
      <c r="AP112" s="143">
        <v>5547</v>
      </c>
    </row>
    <row r="113" spans="1:42">
      <c r="A113" s="143" t="s">
        <v>745</v>
      </c>
      <c r="B113" s="143" t="s">
        <v>746</v>
      </c>
      <c r="C113" s="143">
        <v>22255</v>
      </c>
      <c r="D113" s="143">
        <v>2960</v>
      </c>
      <c r="E113" s="143">
        <v>1144</v>
      </c>
      <c r="F113" s="143">
        <v>3164</v>
      </c>
      <c r="G113" s="143">
        <v>2124</v>
      </c>
      <c r="H113" s="143">
        <v>119</v>
      </c>
      <c r="I113" s="143">
        <v>7.14</v>
      </c>
      <c r="J113" s="143">
        <v>27637</v>
      </c>
      <c r="K113" s="143">
        <v>31316</v>
      </c>
      <c r="L113" s="143">
        <v>30564</v>
      </c>
      <c r="M113" s="143">
        <v>29279</v>
      </c>
      <c r="N113" s="143">
        <v>276</v>
      </c>
      <c r="O113" s="143">
        <v>45</v>
      </c>
      <c r="P113" s="143">
        <v>964</v>
      </c>
      <c r="Q113" s="143">
        <v>192</v>
      </c>
      <c r="R113" s="143">
        <v>52</v>
      </c>
      <c r="S113" s="143">
        <v>23</v>
      </c>
      <c r="T113" s="143">
        <v>72</v>
      </c>
      <c r="U113" s="143">
        <v>45</v>
      </c>
      <c r="V113" s="143">
        <v>348</v>
      </c>
      <c r="W113" s="143">
        <v>99</v>
      </c>
      <c r="X113" s="143">
        <v>21</v>
      </c>
      <c r="Y113" s="143">
        <v>47</v>
      </c>
      <c r="Z113" s="143">
        <v>62</v>
      </c>
      <c r="AA113" s="143">
        <v>119</v>
      </c>
      <c r="AB113" s="143">
        <v>156</v>
      </c>
      <c r="AC113" s="143">
        <v>74</v>
      </c>
      <c r="AD113" s="143">
        <v>60</v>
      </c>
      <c r="AE113" s="143">
        <v>22</v>
      </c>
      <c r="AF113" s="143">
        <v>56</v>
      </c>
      <c r="AG113" s="143">
        <v>12</v>
      </c>
      <c r="AH113" s="143">
        <v>44</v>
      </c>
      <c r="AI113" s="143">
        <v>63399</v>
      </c>
      <c r="AJ113" s="143">
        <v>11232</v>
      </c>
      <c r="AK113" s="143">
        <v>8791</v>
      </c>
      <c r="AL113" s="143">
        <v>10919</v>
      </c>
      <c r="AM113" s="143">
        <v>2092</v>
      </c>
      <c r="AN113" s="143">
        <v>7594</v>
      </c>
      <c r="AO113" s="143">
        <v>20251</v>
      </c>
      <c r="AP113" s="143">
        <v>2520</v>
      </c>
    </row>
    <row r="114" spans="1:42">
      <c r="A114" s="143" t="s">
        <v>726</v>
      </c>
      <c r="B114" s="143" t="s">
        <v>228</v>
      </c>
      <c r="C114" s="143">
        <v>36479</v>
      </c>
      <c r="D114" s="143">
        <v>6954</v>
      </c>
      <c r="E114" s="143">
        <v>2593</v>
      </c>
      <c r="F114" s="143">
        <v>5402</v>
      </c>
      <c r="G114" s="143">
        <v>3482</v>
      </c>
      <c r="H114" s="143">
        <v>438</v>
      </c>
      <c r="I114" s="143">
        <v>8.27</v>
      </c>
      <c r="J114" s="143">
        <v>26261</v>
      </c>
      <c r="K114" s="143">
        <v>50929</v>
      </c>
      <c r="L114" s="143">
        <v>48786</v>
      </c>
      <c r="M114" s="143">
        <v>45872</v>
      </c>
      <c r="N114" s="143">
        <v>606</v>
      </c>
      <c r="O114" s="143">
        <v>28</v>
      </c>
      <c r="P114" s="143">
        <v>2280</v>
      </c>
      <c r="Q114" s="143">
        <v>536</v>
      </c>
      <c r="R114" s="143">
        <v>146</v>
      </c>
      <c r="S114" s="143">
        <v>69</v>
      </c>
      <c r="T114" s="143">
        <v>158</v>
      </c>
      <c r="U114" s="143">
        <v>163</v>
      </c>
      <c r="V114" s="143">
        <v>1200</v>
      </c>
      <c r="W114" s="143">
        <v>579</v>
      </c>
      <c r="X114" s="143">
        <v>61</v>
      </c>
      <c r="Y114" s="143">
        <v>76</v>
      </c>
      <c r="Z114" s="143">
        <v>210</v>
      </c>
      <c r="AA114" s="143">
        <v>274</v>
      </c>
      <c r="AB114" s="143">
        <v>273</v>
      </c>
      <c r="AC114" s="143">
        <v>164</v>
      </c>
      <c r="AD114" s="143">
        <v>76</v>
      </c>
      <c r="AE114" s="143">
        <v>33</v>
      </c>
      <c r="AF114" s="143">
        <v>134</v>
      </c>
      <c r="AG114" s="143">
        <v>57</v>
      </c>
      <c r="AH114" s="143">
        <v>77</v>
      </c>
      <c r="AI114" s="143">
        <v>96008</v>
      </c>
      <c r="AJ114" s="143">
        <v>15904</v>
      </c>
      <c r="AK114" s="143">
        <v>10906</v>
      </c>
      <c r="AL114" s="143">
        <v>13778</v>
      </c>
      <c r="AM114" s="143">
        <v>3021</v>
      </c>
      <c r="AN114" s="143">
        <v>13216</v>
      </c>
      <c r="AO114" s="143">
        <v>34782</v>
      </c>
      <c r="AP114" s="143">
        <v>4401</v>
      </c>
    </row>
    <row r="115" spans="1:42">
      <c r="A115" s="143" t="s">
        <v>725</v>
      </c>
      <c r="B115" s="143" t="s">
        <v>65</v>
      </c>
      <c r="C115" s="143">
        <v>27090</v>
      </c>
      <c r="D115" s="143">
        <v>3309</v>
      </c>
      <c r="E115" s="143">
        <v>1031</v>
      </c>
      <c r="F115" s="143">
        <v>3249</v>
      </c>
      <c r="G115" s="143">
        <v>1921</v>
      </c>
      <c r="H115" s="143">
        <v>131</v>
      </c>
      <c r="I115" s="143">
        <v>13.12</v>
      </c>
      <c r="J115" s="143">
        <v>20259</v>
      </c>
      <c r="K115" s="143">
        <v>36236</v>
      </c>
      <c r="L115" s="143">
        <v>35688</v>
      </c>
      <c r="M115" s="143">
        <v>34498</v>
      </c>
      <c r="N115" s="143">
        <v>272</v>
      </c>
      <c r="O115" s="143">
        <v>36</v>
      </c>
      <c r="P115" s="143">
        <v>882</v>
      </c>
      <c r="Q115" s="143">
        <v>178</v>
      </c>
      <c r="R115" s="143">
        <v>53</v>
      </c>
      <c r="S115" s="143">
        <v>20</v>
      </c>
      <c r="T115" s="143">
        <v>53</v>
      </c>
      <c r="U115" s="143">
        <v>52</v>
      </c>
      <c r="V115" s="143">
        <v>261</v>
      </c>
      <c r="W115" s="143">
        <v>85</v>
      </c>
      <c r="X115" s="143">
        <v>6</v>
      </c>
      <c r="Y115" s="143">
        <v>10</v>
      </c>
      <c r="Z115" s="143">
        <v>58</v>
      </c>
      <c r="AA115" s="143">
        <v>102</v>
      </c>
      <c r="AB115" s="143">
        <v>74</v>
      </c>
      <c r="AC115" s="143">
        <v>40</v>
      </c>
      <c r="AD115" s="143">
        <v>20</v>
      </c>
      <c r="AE115" s="143">
        <v>14</v>
      </c>
      <c r="AF115" s="143">
        <v>35</v>
      </c>
      <c r="AG115" s="143">
        <v>3</v>
      </c>
      <c r="AH115" s="143">
        <v>32</v>
      </c>
      <c r="AI115" s="143">
        <v>69138</v>
      </c>
      <c r="AJ115" s="143">
        <v>12758</v>
      </c>
      <c r="AK115" s="143">
        <v>8865</v>
      </c>
      <c r="AL115" s="143">
        <v>10957</v>
      </c>
      <c r="AM115" s="143">
        <v>2236</v>
      </c>
      <c r="AN115" s="143">
        <v>8225</v>
      </c>
      <c r="AO115" s="143">
        <v>23267</v>
      </c>
      <c r="AP115" s="143">
        <v>2830</v>
      </c>
    </row>
    <row r="116" spans="1:42">
      <c r="A116" s="143" t="s">
        <v>724</v>
      </c>
      <c r="B116" s="143" t="s">
        <v>124</v>
      </c>
      <c r="C116" s="143">
        <v>28575</v>
      </c>
      <c r="D116" s="143">
        <v>3895</v>
      </c>
      <c r="E116" s="143">
        <v>1366</v>
      </c>
      <c r="F116" s="143">
        <v>4346</v>
      </c>
      <c r="G116" s="143">
        <v>2557</v>
      </c>
      <c r="H116" s="143">
        <v>246</v>
      </c>
      <c r="I116" s="143">
        <v>12.36</v>
      </c>
      <c r="J116" s="143">
        <v>21106</v>
      </c>
      <c r="K116" s="143">
        <v>34167</v>
      </c>
      <c r="L116" s="143">
        <v>33833</v>
      </c>
      <c r="M116" s="143">
        <v>33234</v>
      </c>
      <c r="N116" s="143">
        <v>167</v>
      </c>
      <c r="O116" s="143">
        <v>27</v>
      </c>
      <c r="P116" s="143">
        <v>405</v>
      </c>
      <c r="Q116" s="143">
        <v>110</v>
      </c>
      <c r="R116" s="143">
        <v>33</v>
      </c>
      <c r="S116" s="143">
        <v>13</v>
      </c>
      <c r="T116" s="143">
        <v>40</v>
      </c>
      <c r="U116" s="143">
        <v>24</v>
      </c>
      <c r="V116" s="143">
        <v>136</v>
      </c>
      <c r="W116" s="143">
        <v>53</v>
      </c>
      <c r="X116" s="143">
        <v>7</v>
      </c>
      <c r="Y116" s="143">
        <v>1</v>
      </c>
      <c r="Z116" s="143">
        <v>35</v>
      </c>
      <c r="AA116" s="143">
        <v>40</v>
      </c>
      <c r="AB116" s="143">
        <v>64</v>
      </c>
      <c r="AC116" s="143">
        <v>31</v>
      </c>
      <c r="AD116" s="143">
        <v>25</v>
      </c>
      <c r="AE116" s="143">
        <v>8</v>
      </c>
      <c r="AF116" s="143">
        <v>24</v>
      </c>
      <c r="AG116" s="143">
        <v>3</v>
      </c>
      <c r="AH116" s="143">
        <v>21</v>
      </c>
      <c r="AI116" s="143">
        <v>67947</v>
      </c>
      <c r="AJ116" s="143">
        <v>16664</v>
      </c>
      <c r="AK116" s="143">
        <v>9750</v>
      </c>
      <c r="AL116" s="143">
        <v>11416</v>
      </c>
      <c r="AM116" s="143">
        <v>3045</v>
      </c>
      <c r="AN116" s="143">
        <v>8128</v>
      </c>
      <c r="AO116" s="143">
        <v>16285</v>
      </c>
      <c r="AP116" s="143">
        <v>2659</v>
      </c>
    </row>
    <row r="117" spans="1:42">
      <c r="A117" s="143" t="s">
        <v>711</v>
      </c>
      <c r="B117" s="143" t="s">
        <v>52</v>
      </c>
      <c r="C117" s="143">
        <v>35879</v>
      </c>
      <c r="D117" s="143">
        <v>5901</v>
      </c>
      <c r="E117" s="143">
        <v>3241</v>
      </c>
      <c r="F117" s="143">
        <v>6361</v>
      </c>
      <c r="G117" s="143">
        <v>3461</v>
      </c>
      <c r="H117" s="143">
        <v>686</v>
      </c>
      <c r="I117" s="143">
        <v>7.52</v>
      </c>
      <c r="J117" s="143">
        <v>27173</v>
      </c>
      <c r="K117" s="143">
        <v>50363</v>
      </c>
      <c r="L117" s="143">
        <v>46104</v>
      </c>
      <c r="M117" s="143">
        <v>43850</v>
      </c>
      <c r="N117" s="143">
        <v>503</v>
      </c>
      <c r="O117" s="143">
        <v>47</v>
      </c>
      <c r="P117" s="143">
        <v>1704</v>
      </c>
      <c r="Q117" s="143">
        <v>804</v>
      </c>
      <c r="R117" s="143">
        <v>472</v>
      </c>
      <c r="S117" s="143">
        <v>61</v>
      </c>
      <c r="T117" s="143">
        <v>117</v>
      </c>
      <c r="U117" s="143">
        <v>154</v>
      </c>
      <c r="V117" s="143">
        <v>1701</v>
      </c>
      <c r="W117" s="143">
        <v>935</v>
      </c>
      <c r="X117" s="143">
        <v>165</v>
      </c>
      <c r="Y117" s="143">
        <v>119</v>
      </c>
      <c r="Z117" s="143">
        <v>158</v>
      </c>
      <c r="AA117" s="143">
        <v>324</v>
      </c>
      <c r="AB117" s="143">
        <v>1641</v>
      </c>
      <c r="AC117" s="143">
        <v>409</v>
      </c>
      <c r="AD117" s="143">
        <v>1048</v>
      </c>
      <c r="AE117" s="143">
        <v>184</v>
      </c>
      <c r="AF117" s="143">
        <v>113</v>
      </c>
      <c r="AG117" s="143">
        <v>43</v>
      </c>
      <c r="AH117" s="143">
        <v>70</v>
      </c>
      <c r="AI117" s="143">
        <v>97531</v>
      </c>
      <c r="AJ117" s="143">
        <v>21247</v>
      </c>
      <c r="AK117" s="143">
        <v>15704</v>
      </c>
      <c r="AL117" s="143">
        <v>16831</v>
      </c>
      <c r="AM117" s="143">
        <v>4180</v>
      </c>
      <c r="AN117" s="143">
        <v>12832</v>
      </c>
      <c r="AO117" s="143">
        <v>21651</v>
      </c>
      <c r="AP117" s="143">
        <v>5086</v>
      </c>
    </row>
    <row r="118" spans="1:42">
      <c r="A118" s="143" t="s">
        <v>710</v>
      </c>
      <c r="B118" s="143" t="s">
        <v>48</v>
      </c>
      <c r="C118" s="143">
        <v>34506</v>
      </c>
      <c r="D118" s="143">
        <v>4156</v>
      </c>
      <c r="E118" s="143">
        <v>1563</v>
      </c>
      <c r="F118" s="143">
        <v>4346</v>
      </c>
      <c r="G118" s="143">
        <v>2845</v>
      </c>
      <c r="H118" s="143">
        <v>237</v>
      </c>
      <c r="I118" s="143">
        <v>4.95</v>
      </c>
      <c r="J118" s="143">
        <v>30104</v>
      </c>
      <c r="K118" s="143">
        <v>47794</v>
      </c>
      <c r="L118" s="143">
        <v>47095</v>
      </c>
      <c r="M118" s="143">
        <v>45628</v>
      </c>
      <c r="N118" s="143">
        <v>314</v>
      </c>
      <c r="O118" s="143">
        <v>20</v>
      </c>
      <c r="P118" s="143">
        <v>1133</v>
      </c>
      <c r="Q118" s="143">
        <v>274</v>
      </c>
      <c r="R118" s="143">
        <v>90</v>
      </c>
      <c r="S118" s="143">
        <v>20</v>
      </c>
      <c r="T118" s="143">
        <v>89</v>
      </c>
      <c r="U118" s="143">
        <v>75</v>
      </c>
      <c r="V118" s="143">
        <v>243</v>
      </c>
      <c r="W118" s="143">
        <v>74</v>
      </c>
      <c r="X118" s="143">
        <v>14</v>
      </c>
      <c r="Y118" s="143">
        <v>16</v>
      </c>
      <c r="Z118" s="143">
        <v>52</v>
      </c>
      <c r="AA118" s="143">
        <v>87</v>
      </c>
      <c r="AB118" s="143">
        <v>128</v>
      </c>
      <c r="AC118" s="143">
        <v>42</v>
      </c>
      <c r="AD118" s="143">
        <v>72</v>
      </c>
      <c r="AE118" s="143">
        <v>14</v>
      </c>
      <c r="AF118" s="143">
        <v>54</v>
      </c>
      <c r="AG118" s="143">
        <v>13</v>
      </c>
      <c r="AH118" s="143">
        <v>41</v>
      </c>
      <c r="AI118" s="143">
        <v>92251</v>
      </c>
      <c r="AJ118" s="143">
        <v>16788</v>
      </c>
      <c r="AK118" s="143">
        <v>11898</v>
      </c>
      <c r="AL118" s="143">
        <v>14372</v>
      </c>
      <c r="AM118" s="143">
        <v>4296</v>
      </c>
      <c r="AN118" s="143">
        <v>11257</v>
      </c>
      <c r="AO118" s="143">
        <v>30324</v>
      </c>
      <c r="AP118" s="143">
        <v>3316</v>
      </c>
    </row>
    <row r="119" spans="1:42">
      <c r="A119" s="143" t="s">
        <v>708</v>
      </c>
      <c r="B119" s="143" t="s">
        <v>709</v>
      </c>
      <c r="C119" s="143">
        <v>25509</v>
      </c>
      <c r="D119" s="143">
        <v>2666</v>
      </c>
      <c r="E119" s="143">
        <v>1254</v>
      </c>
      <c r="F119" s="143">
        <v>2793</v>
      </c>
      <c r="G119" s="143">
        <v>1649</v>
      </c>
      <c r="H119" s="143">
        <v>170</v>
      </c>
      <c r="I119" s="143">
        <v>6.25</v>
      </c>
      <c r="J119" s="143">
        <v>28718</v>
      </c>
      <c r="K119" s="143">
        <v>35126</v>
      </c>
      <c r="L119" s="143">
        <v>34516</v>
      </c>
      <c r="M119" s="143">
        <v>33355</v>
      </c>
      <c r="N119" s="143">
        <v>254</v>
      </c>
      <c r="O119" s="143">
        <v>107</v>
      </c>
      <c r="P119" s="143">
        <v>800</v>
      </c>
      <c r="Q119" s="143">
        <v>165</v>
      </c>
      <c r="R119" s="143">
        <v>61</v>
      </c>
      <c r="S119" s="143">
        <v>4</v>
      </c>
      <c r="T119" s="143">
        <v>52</v>
      </c>
      <c r="U119" s="143">
        <v>48</v>
      </c>
      <c r="V119" s="143">
        <v>302</v>
      </c>
      <c r="W119" s="143">
        <v>142</v>
      </c>
      <c r="X119" s="143">
        <v>17</v>
      </c>
      <c r="Y119" s="143">
        <v>18</v>
      </c>
      <c r="Z119" s="143">
        <v>57</v>
      </c>
      <c r="AA119" s="143">
        <v>68</v>
      </c>
      <c r="AB119" s="143">
        <v>105</v>
      </c>
      <c r="AC119" s="143">
        <v>48</v>
      </c>
      <c r="AD119" s="143">
        <v>44</v>
      </c>
      <c r="AE119" s="143">
        <v>13</v>
      </c>
      <c r="AF119" s="143">
        <v>38</v>
      </c>
      <c r="AG119" s="143">
        <v>10</v>
      </c>
      <c r="AH119" s="143">
        <v>28</v>
      </c>
      <c r="AI119" s="143">
        <v>67358</v>
      </c>
      <c r="AJ119" s="143">
        <v>12667</v>
      </c>
      <c r="AK119" s="143">
        <v>9251</v>
      </c>
      <c r="AL119" s="143">
        <v>11230</v>
      </c>
      <c r="AM119" s="143">
        <v>2932</v>
      </c>
      <c r="AN119" s="143">
        <v>8214</v>
      </c>
      <c r="AO119" s="143">
        <v>20329</v>
      </c>
      <c r="AP119" s="143">
        <v>2735</v>
      </c>
    </row>
    <row r="120" spans="1:42">
      <c r="A120" s="143" t="s">
        <v>706</v>
      </c>
      <c r="B120" s="143" t="s">
        <v>707</v>
      </c>
      <c r="C120" s="143">
        <v>43391</v>
      </c>
      <c r="D120" s="143">
        <v>5590</v>
      </c>
      <c r="E120" s="143">
        <v>3086</v>
      </c>
      <c r="F120" s="143">
        <v>5470</v>
      </c>
      <c r="G120" s="143">
        <v>3422</v>
      </c>
      <c r="H120" s="143">
        <v>419</v>
      </c>
      <c r="I120" s="143">
        <v>4.29</v>
      </c>
      <c r="J120" s="143">
        <v>30764</v>
      </c>
      <c r="K120" s="143">
        <v>69315</v>
      </c>
      <c r="L120" s="143">
        <v>65438</v>
      </c>
      <c r="M120" s="143">
        <v>62308</v>
      </c>
      <c r="N120" s="143">
        <v>763</v>
      </c>
      <c r="O120" s="143">
        <v>60</v>
      </c>
      <c r="P120" s="143">
        <v>2307</v>
      </c>
      <c r="Q120" s="143">
        <v>662</v>
      </c>
      <c r="R120" s="143">
        <v>255</v>
      </c>
      <c r="S120" s="143">
        <v>60</v>
      </c>
      <c r="T120" s="143">
        <v>167</v>
      </c>
      <c r="U120" s="143">
        <v>180</v>
      </c>
      <c r="V120" s="143">
        <v>2214</v>
      </c>
      <c r="W120" s="143">
        <v>881</v>
      </c>
      <c r="X120" s="143">
        <v>129</v>
      </c>
      <c r="Y120" s="143">
        <v>87</v>
      </c>
      <c r="Z120" s="143">
        <v>482</v>
      </c>
      <c r="AA120" s="143">
        <v>635</v>
      </c>
      <c r="AB120" s="143">
        <v>821</v>
      </c>
      <c r="AC120" s="143">
        <v>454</v>
      </c>
      <c r="AD120" s="143">
        <v>282</v>
      </c>
      <c r="AE120" s="143">
        <v>85</v>
      </c>
      <c r="AF120" s="143">
        <v>180</v>
      </c>
      <c r="AG120" s="143">
        <v>57</v>
      </c>
      <c r="AH120" s="143">
        <v>123</v>
      </c>
      <c r="AI120" s="143">
        <v>133947</v>
      </c>
      <c r="AJ120" s="143">
        <v>23226</v>
      </c>
      <c r="AK120" s="143">
        <v>19647</v>
      </c>
      <c r="AL120" s="143">
        <v>21918</v>
      </c>
      <c r="AM120" s="143">
        <v>5152</v>
      </c>
      <c r="AN120" s="143">
        <v>16902</v>
      </c>
      <c r="AO120" s="143">
        <v>40793</v>
      </c>
      <c r="AP120" s="143">
        <v>6309</v>
      </c>
    </row>
    <row r="121" spans="1:42">
      <c r="A121" s="143" t="s">
        <v>697</v>
      </c>
      <c r="B121" s="143" t="s">
        <v>698</v>
      </c>
      <c r="C121" s="143">
        <v>35042</v>
      </c>
      <c r="D121" s="143">
        <v>4450</v>
      </c>
      <c r="E121" s="143">
        <v>1615</v>
      </c>
      <c r="F121" s="143">
        <v>4928</v>
      </c>
      <c r="G121" s="143">
        <v>3104</v>
      </c>
      <c r="H121" s="143">
        <v>266</v>
      </c>
      <c r="I121" s="143">
        <v>4.22</v>
      </c>
      <c r="J121" s="143">
        <v>30837</v>
      </c>
      <c r="K121" s="143">
        <v>47258</v>
      </c>
      <c r="L121" s="143">
        <v>46143</v>
      </c>
      <c r="M121" s="143">
        <v>44507</v>
      </c>
      <c r="N121" s="143">
        <v>345</v>
      </c>
      <c r="O121" s="143">
        <v>99</v>
      </c>
      <c r="P121" s="143">
        <v>1192</v>
      </c>
      <c r="Q121" s="143">
        <v>298</v>
      </c>
      <c r="R121" s="143">
        <v>67</v>
      </c>
      <c r="S121" s="143">
        <v>32</v>
      </c>
      <c r="T121" s="143">
        <v>107</v>
      </c>
      <c r="U121" s="143">
        <v>92</v>
      </c>
      <c r="V121" s="143">
        <v>520</v>
      </c>
      <c r="W121" s="143">
        <v>144</v>
      </c>
      <c r="X121" s="143">
        <v>15</v>
      </c>
      <c r="Y121" s="143">
        <v>44</v>
      </c>
      <c r="Z121" s="143">
        <v>106</v>
      </c>
      <c r="AA121" s="143">
        <v>211</v>
      </c>
      <c r="AB121" s="143">
        <v>190</v>
      </c>
      <c r="AC121" s="143">
        <v>137</v>
      </c>
      <c r="AD121" s="143">
        <v>40</v>
      </c>
      <c r="AE121" s="143">
        <v>13</v>
      </c>
      <c r="AF121" s="143">
        <v>107</v>
      </c>
      <c r="AG121" s="143">
        <v>46</v>
      </c>
      <c r="AH121" s="143">
        <v>61</v>
      </c>
      <c r="AI121" s="143">
        <v>94019</v>
      </c>
      <c r="AJ121" s="143">
        <v>15857</v>
      </c>
      <c r="AK121" s="143">
        <v>11719</v>
      </c>
      <c r="AL121" s="143">
        <v>15640</v>
      </c>
      <c r="AM121" s="143">
        <v>3338</v>
      </c>
      <c r="AN121" s="143">
        <v>11986</v>
      </c>
      <c r="AO121" s="143">
        <v>31844</v>
      </c>
      <c r="AP121" s="143">
        <v>3635</v>
      </c>
    </row>
    <row r="122" spans="1:42">
      <c r="A122" s="143" t="s">
        <v>696</v>
      </c>
      <c r="B122" s="143" t="s">
        <v>47</v>
      </c>
      <c r="C122" s="143">
        <v>35434</v>
      </c>
      <c r="D122" s="143">
        <v>4430</v>
      </c>
      <c r="E122" s="143">
        <v>2038</v>
      </c>
      <c r="F122" s="143">
        <v>4469</v>
      </c>
      <c r="G122" s="143">
        <v>2770</v>
      </c>
      <c r="H122" s="143">
        <v>298</v>
      </c>
      <c r="I122" s="143">
        <v>4.84</v>
      </c>
      <c r="J122" s="143">
        <v>30204</v>
      </c>
      <c r="K122" s="143">
        <v>52177</v>
      </c>
      <c r="L122" s="143">
        <v>50197</v>
      </c>
      <c r="M122" s="143">
        <v>48661</v>
      </c>
      <c r="N122" s="143">
        <v>359</v>
      </c>
      <c r="O122" s="143">
        <v>74</v>
      </c>
      <c r="P122" s="143">
        <v>1103</v>
      </c>
      <c r="Q122" s="143">
        <v>388</v>
      </c>
      <c r="R122" s="143">
        <v>101</v>
      </c>
      <c r="S122" s="143">
        <v>60</v>
      </c>
      <c r="T122" s="143">
        <v>123</v>
      </c>
      <c r="U122" s="143">
        <v>104</v>
      </c>
      <c r="V122" s="143">
        <v>1164</v>
      </c>
      <c r="W122" s="143">
        <v>608</v>
      </c>
      <c r="X122" s="143">
        <v>57</v>
      </c>
      <c r="Y122" s="143">
        <v>81</v>
      </c>
      <c r="Z122" s="143">
        <v>218</v>
      </c>
      <c r="AA122" s="143">
        <v>200</v>
      </c>
      <c r="AB122" s="143">
        <v>257</v>
      </c>
      <c r="AC122" s="143">
        <v>161</v>
      </c>
      <c r="AD122" s="143">
        <v>75</v>
      </c>
      <c r="AE122" s="143">
        <v>21</v>
      </c>
      <c r="AF122" s="143">
        <v>171</v>
      </c>
      <c r="AG122" s="143">
        <v>60</v>
      </c>
      <c r="AH122" s="143">
        <v>111</v>
      </c>
      <c r="AI122" s="143">
        <v>101482</v>
      </c>
      <c r="AJ122" s="143">
        <v>17907</v>
      </c>
      <c r="AK122" s="143">
        <v>14410</v>
      </c>
      <c r="AL122" s="143">
        <v>17461</v>
      </c>
      <c r="AM122" s="143">
        <v>5779</v>
      </c>
      <c r="AN122" s="143">
        <v>13524</v>
      </c>
      <c r="AO122" s="143">
        <v>28326</v>
      </c>
      <c r="AP122" s="143">
        <v>4075</v>
      </c>
    </row>
    <row r="123" spans="1:42">
      <c r="A123" s="143" t="s">
        <v>695</v>
      </c>
      <c r="B123" s="143" t="s">
        <v>234</v>
      </c>
      <c r="C123" s="143">
        <v>35379</v>
      </c>
      <c r="D123" s="143">
        <v>3982</v>
      </c>
      <c r="E123" s="143">
        <v>1500</v>
      </c>
      <c r="F123" s="143">
        <v>4203</v>
      </c>
      <c r="G123" s="143">
        <v>2586</v>
      </c>
      <c r="H123" s="143">
        <v>205</v>
      </c>
      <c r="I123" s="143">
        <v>3.82</v>
      </c>
      <c r="J123" s="143">
        <v>31190</v>
      </c>
      <c r="K123" s="143">
        <v>46579</v>
      </c>
      <c r="L123" s="143">
        <v>45558</v>
      </c>
      <c r="M123" s="143">
        <v>44600</v>
      </c>
      <c r="N123" s="143">
        <v>252</v>
      </c>
      <c r="O123" s="143">
        <v>27</v>
      </c>
      <c r="P123" s="143">
        <v>679</v>
      </c>
      <c r="Q123" s="143">
        <v>248</v>
      </c>
      <c r="R123" s="143">
        <v>65</v>
      </c>
      <c r="S123" s="143">
        <v>41</v>
      </c>
      <c r="T123" s="143">
        <v>89</v>
      </c>
      <c r="U123" s="143">
        <v>53</v>
      </c>
      <c r="V123" s="143">
        <v>554</v>
      </c>
      <c r="W123" s="143">
        <v>257</v>
      </c>
      <c r="X123" s="143">
        <v>29</v>
      </c>
      <c r="Y123" s="143">
        <v>29</v>
      </c>
      <c r="Z123" s="143">
        <v>148</v>
      </c>
      <c r="AA123" s="143">
        <v>91</v>
      </c>
      <c r="AB123" s="143">
        <v>141</v>
      </c>
      <c r="AC123" s="143">
        <v>66</v>
      </c>
      <c r="AD123" s="143">
        <v>60</v>
      </c>
      <c r="AE123" s="143">
        <v>15</v>
      </c>
      <c r="AF123" s="143">
        <v>78</v>
      </c>
      <c r="AG123" s="143">
        <v>28</v>
      </c>
      <c r="AH123" s="143">
        <v>50</v>
      </c>
      <c r="AI123" s="143">
        <v>92153</v>
      </c>
      <c r="AJ123" s="143">
        <v>16181</v>
      </c>
      <c r="AK123" s="143">
        <v>12058</v>
      </c>
      <c r="AL123" s="143">
        <v>15691</v>
      </c>
      <c r="AM123" s="143">
        <v>5058</v>
      </c>
      <c r="AN123" s="143">
        <v>12403</v>
      </c>
      <c r="AO123" s="143">
        <v>27419</v>
      </c>
      <c r="AP123" s="143">
        <v>3343</v>
      </c>
    </row>
    <row r="124" spans="1:42">
      <c r="A124" s="143" t="s">
        <v>693</v>
      </c>
      <c r="B124" s="143" t="s">
        <v>694</v>
      </c>
      <c r="C124" s="143">
        <v>26189</v>
      </c>
      <c r="D124" s="143">
        <v>3728</v>
      </c>
      <c r="E124" s="143">
        <v>2106</v>
      </c>
      <c r="F124" s="143">
        <v>3746</v>
      </c>
      <c r="G124" s="143">
        <v>2365</v>
      </c>
      <c r="H124" s="143">
        <v>304</v>
      </c>
      <c r="I124" s="143">
        <v>5.24</v>
      </c>
      <c r="J124" s="143">
        <v>29802</v>
      </c>
      <c r="K124" s="143">
        <v>35430</v>
      </c>
      <c r="L124" s="143">
        <v>34584</v>
      </c>
      <c r="M124" s="143">
        <v>33865</v>
      </c>
      <c r="N124" s="143">
        <v>198</v>
      </c>
      <c r="O124" s="143">
        <v>19</v>
      </c>
      <c r="P124" s="143">
        <v>502</v>
      </c>
      <c r="Q124" s="143">
        <v>225</v>
      </c>
      <c r="R124" s="143">
        <v>65</v>
      </c>
      <c r="S124" s="143">
        <v>28</v>
      </c>
      <c r="T124" s="143">
        <v>54</v>
      </c>
      <c r="U124" s="143">
        <v>78</v>
      </c>
      <c r="V124" s="143">
        <v>373</v>
      </c>
      <c r="W124" s="143">
        <v>155</v>
      </c>
      <c r="X124" s="143">
        <v>8</v>
      </c>
      <c r="Y124" s="143">
        <v>60</v>
      </c>
      <c r="Z124" s="143">
        <v>73</v>
      </c>
      <c r="AA124" s="143">
        <v>77</v>
      </c>
      <c r="AB124" s="143">
        <v>184</v>
      </c>
      <c r="AC124" s="143">
        <v>93</v>
      </c>
      <c r="AD124" s="143">
        <v>69</v>
      </c>
      <c r="AE124" s="143">
        <v>22</v>
      </c>
      <c r="AF124" s="143">
        <v>64</v>
      </c>
      <c r="AG124" s="143">
        <v>14</v>
      </c>
      <c r="AH124" s="143">
        <v>50</v>
      </c>
      <c r="AI124" s="143">
        <v>66402</v>
      </c>
      <c r="AJ124" s="143">
        <v>14347</v>
      </c>
      <c r="AK124" s="143">
        <v>10754</v>
      </c>
      <c r="AL124" s="143">
        <v>12046</v>
      </c>
      <c r="AM124" s="143">
        <v>3292</v>
      </c>
      <c r="AN124" s="143">
        <v>8883</v>
      </c>
      <c r="AO124" s="143">
        <v>14265</v>
      </c>
      <c r="AP124" s="143">
        <v>2815</v>
      </c>
    </row>
    <row r="125" spans="1:42">
      <c r="A125" s="143" t="s">
        <v>689</v>
      </c>
      <c r="B125" s="143" t="s">
        <v>77</v>
      </c>
      <c r="C125" s="143">
        <v>24368</v>
      </c>
      <c r="D125" s="143">
        <v>2883</v>
      </c>
      <c r="E125" s="143">
        <v>1207</v>
      </c>
      <c r="F125" s="143">
        <v>2915</v>
      </c>
      <c r="G125" s="143">
        <v>1969</v>
      </c>
      <c r="H125" s="143">
        <v>141</v>
      </c>
      <c r="I125" s="143">
        <v>4.12</v>
      </c>
      <c r="J125" s="143">
        <v>30934</v>
      </c>
      <c r="K125" s="143">
        <v>35510</v>
      </c>
      <c r="L125" s="143">
        <v>34178</v>
      </c>
      <c r="M125" s="143">
        <v>32675</v>
      </c>
      <c r="N125" s="143">
        <v>342</v>
      </c>
      <c r="O125" s="143">
        <v>98</v>
      </c>
      <c r="P125" s="143">
        <v>1063</v>
      </c>
      <c r="Q125" s="143">
        <v>299</v>
      </c>
      <c r="R125" s="143">
        <v>64</v>
      </c>
      <c r="S125" s="143">
        <v>28</v>
      </c>
      <c r="T125" s="143">
        <v>139</v>
      </c>
      <c r="U125" s="143">
        <v>68</v>
      </c>
      <c r="V125" s="143">
        <v>776</v>
      </c>
      <c r="W125" s="143">
        <v>302</v>
      </c>
      <c r="X125" s="143">
        <v>47</v>
      </c>
      <c r="Y125" s="143">
        <v>42</v>
      </c>
      <c r="Z125" s="143">
        <v>146</v>
      </c>
      <c r="AA125" s="143">
        <v>239</v>
      </c>
      <c r="AB125" s="143">
        <v>161</v>
      </c>
      <c r="AC125" s="143">
        <v>75</v>
      </c>
      <c r="AD125" s="143">
        <v>70</v>
      </c>
      <c r="AE125" s="143">
        <v>16</v>
      </c>
      <c r="AF125" s="143">
        <v>96</v>
      </c>
      <c r="AG125" s="143">
        <v>40</v>
      </c>
      <c r="AH125" s="143">
        <v>56</v>
      </c>
      <c r="AI125" s="143">
        <v>72681</v>
      </c>
      <c r="AJ125" s="143">
        <v>9815</v>
      </c>
      <c r="AK125" s="143">
        <v>9036</v>
      </c>
      <c r="AL125" s="143">
        <v>11746</v>
      </c>
      <c r="AM125" s="143">
        <v>2579</v>
      </c>
      <c r="AN125" s="143">
        <v>9451</v>
      </c>
      <c r="AO125" s="143">
        <v>27248</v>
      </c>
      <c r="AP125" s="143">
        <v>2806</v>
      </c>
    </row>
    <row r="126" spans="1:42">
      <c r="A126" s="143" t="s">
        <v>688</v>
      </c>
      <c r="B126" s="143" t="s">
        <v>268</v>
      </c>
      <c r="C126" s="143">
        <v>42932</v>
      </c>
      <c r="D126" s="143">
        <v>5116</v>
      </c>
      <c r="E126" s="143">
        <v>2665</v>
      </c>
      <c r="F126" s="143">
        <v>5788</v>
      </c>
      <c r="G126" s="143">
        <v>3313</v>
      </c>
      <c r="H126" s="143">
        <v>444</v>
      </c>
      <c r="I126" s="143">
        <v>35.54</v>
      </c>
      <c r="J126" s="143">
        <v>6025</v>
      </c>
      <c r="K126" s="143">
        <v>51311</v>
      </c>
      <c r="L126" s="143">
        <v>50281</v>
      </c>
      <c r="M126" s="143">
        <v>49277</v>
      </c>
      <c r="N126" s="143">
        <v>316</v>
      </c>
      <c r="O126" s="143">
        <v>26</v>
      </c>
      <c r="P126" s="143">
        <v>662</v>
      </c>
      <c r="Q126" s="143">
        <v>326</v>
      </c>
      <c r="R126" s="143">
        <v>127</v>
      </c>
      <c r="S126" s="143">
        <v>20</v>
      </c>
      <c r="T126" s="143">
        <v>94</v>
      </c>
      <c r="U126" s="143">
        <v>85</v>
      </c>
      <c r="V126" s="143">
        <v>492</v>
      </c>
      <c r="W126" s="143">
        <v>178</v>
      </c>
      <c r="X126" s="143">
        <v>49</v>
      </c>
      <c r="Y126" s="143">
        <v>43</v>
      </c>
      <c r="Z126" s="143">
        <v>120</v>
      </c>
      <c r="AA126" s="143">
        <v>102</v>
      </c>
      <c r="AB126" s="143">
        <v>145</v>
      </c>
      <c r="AC126" s="143">
        <v>88</v>
      </c>
      <c r="AD126" s="143">
        <v>27</v>
      </c>
      <c r="AE126" s="143">
        <v>30</v>
      </c>
      <c r="AF126" s="143">
        <v>67</v>
      </c>
      <c r="AG126" s="143">
        <v>20</v>
      </c>
      <c r="AH126" s="143">
        <v>47</v>
      </c>
      <c r="AI126" s="143">
        <v>98807</v>
      </c>
      <c r="AJ126" s="143">
        <v>24746</v>
      </c>
      <c r="AK126" s="143">
        <v>14619</v>
      </c>
      <c r="AL126" s="143">
        <v>16913</v>
      </c>
      <c r="AM126" s="143">
        <v>4787</v>
      </c>
      <c r="AN126" s="143">
        <v>11812</v>
      </c>
      <c r="AO126" s="143">
        <v>22017</v>
      </c>
      <c r="AP126" s="143">
        <v>3913</v>
      </c>
    </row>
    <row r="127" spans="1:42">
      <c r="A127" s="143" t="s">
        <v>687</v>
      </c>
      <c r="B127" s="143" t="s">
        <v>237</v>
      </c>
      <c r="C127" s="143">
        <v>63765</v>
      </c>
      <c r="D127" s="143">
        <v>5384</v>
      </c>
      <c r="E127" s="143">
        <v>2419</v>
      </c>
      <c r="F127" s="143">
        <v>6639</v>
      </c>
      <c r="G127" s="143">
        <v>3382</v>
      </c>
      <c r="H127" s="143">
        <v>333</v>
      </c>
      <c r="I127" s="143">
        <v>5.97</v>
      </c>
      <c r="J127" s="143">
        <v>29012</v>
      </c>
      <c r="K127" s="143">
        <v>76839</v>
      </c>
      <c r="L127" s="143">
        <v>75544</v>
      </c>
      <c r="M127" s="143">
        <v>73561</v>
      </c>
      <c r="N127" s="143">
        <v>437</v>
      </c>
      <c r="O127" s="143">
        <v>152</v>
      </c>
      <c r="P127" s="143">
        <v>1394</v>
      </c>
      <c r="Q127" s="143">
        <v>370</v>
      </c>
      <c r="R127" s="143">
        <v>93</v>
      </c>
      <c r="S127" s="143">
        <v>44</v>
      </c>
      <c r="T127" s="143">
        <v>134</v>
      </c>
      <c r="U127" s="143">
        <v>99</v>
      </c>
      <c r="V127" s="143">
        <v>517</v>
      </c>
      <c r="W127" s="143">
        <v>142</v>
      </c>
      <c r="X127" s="143">
        <v>16</v>
      </c>
      <c r="Y127" s="143">
        <v>60</v>
      </c>
      <c r="Z127" s="143">
        <v>116</v>
      </c>
      <c r="AA127" s="143">
        <v>183</v>
      </c>
      <c r="AB127" s="143">
        <v>223</v>
      </c>
      <c r="AC127" s="143">
        <v>112</v>
      </c>
      <c r="AD127" s="143">
        <v>65</v>
      </c>
      <c r="AE127" s="143">
        <v>46</v>
      </c>
      <c r="AF127" s="143">
        <v>185</v>
      </c>
      <c r="AG127" s="143">
        <v>37</v>
      </c>
      <c r="AH127" s="143">
        <v>148</v>
      </c>
      <c r="AI127" s="143">
        <v>147514</v>
      </c>
      <c r="AJ127" s="143">
        <v>31178</v>
      </c>
      <c r="AK127" s="143">
        <v>19579</v>
      </c>
      <c r="AL127" s="143">
        <v>24647</v>
      </c>
      <c r="AM127" s="143">
        <v>8013</v>
      </c>
      <c r="AN127" s="143">
        <v>17739</v>
      </c>
      <c r="AO127" s="143">
        <v>40184</v>
      </c>
      <c r="AP127" s="143">
        <v>6174</v>
      </c>
    </row>
    <row r="128" spans="1:42">
      <c r="A128" s="143" t="s">
        <v>692</v>
      </c>
      <c r="B128" s="143" t="s">
        <v>241</v>
      </c>
      <c r="C128" s="143">
        <v>23583</v>
      </c>
      <c r="D128" s="143">
        <v>4231</v>
      </c>
      <c r="E128" s="143">
        <v>2205</v>
      </c>
      <c r="F128" s="143">
        <v>4527</v>
      </c>
      <c r="G128" s="143">
        <v>2566</v>
      </c>
      <c r="H128" s="143">
        <v>362</v>
      </c>
      <c r="I128" s="143">
        <v>25.61</v>
      </c>
      <c r="J128" s="143">
        <v>10342</v>
      </c>
      <c r="K128" s="143">
        <v>36344</v>
      </c>
      <c r="L128" s="143">
        <v>32534</v>
      </c>
      <c r="M128" s="143">
        <v>30923</v>
      </c>
      <c r="N128" s="143">
        <v>392</v>
      </c>
      <c r="O128" s="143">
        <v>48</v>
      </c>
      <c r="P128" s="143">
        <v>1171</v>
      </c>
      <c r="Q128" s="143">
        <v>470</v>
      </c>
      <c r="R128" s="143">
        <v>142</v>
      </c>
      <c r="S128" s="143">
        <v>57</v>
      </c>
      <c r="T128" s="143">
        <v>142</v>
      </c>
      <c r="U128" s="143">
        <v>129</v>
      </c>
      <c r="V128" s="143">
        <v>2459</v>
      </c>
      <c r="W128" s="143">
        <v>430</v>
      </c>
      <c r="X128" s="143">
        <v>156</v>
      </c>
      <c r="Y128" s="143">
        <v>54</v>
      </c>
      <c r="Z128" s="143">
        <v>180</v>
      </c>
      <c r="AA128" s="143">
        <v>1639</v>
      </c>
      <c r="AB128" s="143">
        <v>695</v>
      </c>
      <c r="AC128" s="143">
        <v>385</v>
      </c>
      <c r="AD128" s="143">
        <v>243</v>
      </c>
      <c r="AE128" s="143">
        <v>67</v>
      </c>
      <c r="AF128" s="143">
        <v>186</v>
      </c>
      <c r="AG128" s="143">
        <v>50</v>
      </c>
      <c r="AH128" s="143">
        <v>136</v>
      </c>
      <c r="AI128" s="143">
        <v>74854</v>
      </c>
      <c r="AJ128" s="143">
        <v>13947</v>
      </c>
      <c r="AK128" s="143">
        <v>12318</v>
      </c>
      <c r="AL128" s="143">
        <v>12838</v>
      </c>
      <c r="AM128" s="143">
        <v>2703</v>
      </c>
      <c r="AN128" s="143">
        <v>9362</v>
      </c>
      <c r="AO128" s="143">
        <v>18493</v>
      </c>
      <c r="AP128" s="143">
        <v>5193</v>
      </c>
    </row>
    <row r="129" spans="1:42">
      <c r="A129" s="143" t="s">
        <v>691</v>
      </c>
      <c r="B129" s="143" t="s">
        <v>245</v>
      </c>
      <c r="C129" s="143">
        <v>34372</v>
      </c>
      <c r="D129" s="143">
        <v>4202</v>
      </c>
      <c r="E129" s="143">
        <v>1708</v>
      </c>
      <c r="F129" s="143">
        <v>4416</v>
      </c>
      <c r="G129" s="143">
        <v>2753</v>
      </c>
      <c r="H129" s="143">
        <v>210</v>
      </c>
      <c r="I129" s="143">
        <v>12.6</v>
      </c>
      <c r="J129" s="143">
        <v>20851</v>
      </c>
      <c r="K129" s="143">
        <v>47626</v>
      </c>
      <c r="L129" s="143">
        <v>46294</v>
      </c>
      <c r="M129" s="143">
        <v>44816</v>
      </c>
      <c r="N129" s="143">
        <v>311</v>
      </c>
      <c r="O129" s="143">
        <v>59</v>
      </c>
      <c r="P129" s="143">
        <v>1108</v>
      </c>
      <c r="Q129" s="143">
        <v>312</v>
      </c>
      <c r="R129" s="143">
        <v>74</v>
      </c>
      <c r="S129" s="143">
        <v>54</v>
      </c>
      <c r="T129" s="143">
        <v>109</v>
      </c>
      <c r="U129" s="143">
        <v>75</v>
      </c>
      <c r="V129" s="143">
        <v>689</v>
      </c>
      <c r="W129" s="143">
        <v>293</v>
      </c>
      <c r="X129" s="143">
        <v>34</v>
      </c>
      <c r="Y129" s="143">
        <v>36</v>
      </c>
      <c r="Z129" s="143">
        <v>145</v>
      </c>
      <c r="AA129" s="143">
        <v>181</v>
      </c>
      <c r="AB129" s="143">
        <v>200</v>
      </c>
      <c r="AC129" s="143">
        <v>98</v>
      </c>
      <c r="AD129" s="143">
        <v>75</v>
      </c>
      <c r="AE129" s="143">
        <v>27</v>
      </c>
      <c r="AF129" s="143">
        <v>131</v>
      </c>
      <c r="AG129" s="143">
        <v>49</v>
      </c>
      <c r="AH129" s="143">
        <v>82</v>
      </c>
      <c r="AI129" s="143">
        <v>94414</v>
      </c>
      <c r="AJ129" s="143">
        <v>17330</v>
      </c>
      <c r="AK129" s="143">
        <v>12841</v>
      </c>
      <c r="AL129" s="143">
        <v>15581</v>
      </c>
      <c r="AM129" s="143">
        <v>4223</v>
      </c>
      <c r="AN129" s="143">
        <v>11768</v>
      </c>
      <c r="AO129" s="143">
        <v>28825</v>
      </c>
      <c r="AP129" s="143">
        <v>3846</v>
      </c>
    </row>
    <row r="130" spans="1:42">
      <c r="A130" s="143" t="s">
        <v>690</v>
      </c>
      <c r="B130" s="143" t="s">
        <v>151</v>
      </c>
      <c r="C130" s="143">
        <v>37317</v>
      </c>
      <c r="D130" s="143">
        <v>6912</v>
      </c>
      <c r="E130" s="143">
        <v>1832</v>
      </c>
      <c r="F130" s="143">
        <v>5293</v>
      </c>
      <c r="G130" s="143">
        <v>3610</v>
      </c>
      <c r="H130" s="143">
        <v>225</v>
      </c>
      <c r="I130" s="143">
        <v>4.2699999999999996</v>
      </c>
      <c r="J130" s="143">
        <v>30780</v>
      </c>
      <c r="K130" s="143">
        <v>46865</v>
      </c>
      <c r="L130" s="143">
        <v>45612</v>
      </c>
      <c r="M130" s="143">
        <v>43898</v>
      </c>
      <c r="N130" s="143">
        <v>362</v>
      </c>
      <c r="O130" s="143">
        <v>86</v>
      </c>
      <c r="P130" s="143">
        <v>1266</v>
      </c>
      <c r="Q130" s="143">
        <v>327</v>
      </c>
      <c r="R130" s="143">
        <v>73</v>
      </c>
      <c r="S130" s="143">
        <v>21</v>
      </c>
      <c r="T130" s="143">
        <v>116</v>
      </c>
      <c r="U130" s="143">
        <v>117</v>
      </c>
      <c r="V130" s="143">
        <v>702</v>
      </c>
      <c r="W130" s="143">
        <v>211</v>
      </c>
      <c r="X130" s="143">
        <v>30</v>
      </c>
      <c r="Y130" s="143">
        <v>66</v>
      </c>
      <c r="Z130" s="143">
        <v>153</v>
      </c>
      <c r="AA130" s="143">
        <v>242</v>
      </c>
      <c r="AB130" s="143">
        <v>140</v>
      </c>
      <c r="AC130" s="143">
        <v>68</v>
      </c>
      <c r="AD130" s="143">
        <v>52</v>
      </c>
      <c r="AE130" s="143">
        <v>20</v>
      </c>
      <c r="AF130" s="143">
        <v>84</v>
      </c>
      <c r="AG130" s="143">
        <v>28</v>
      </c>
      <c r="AH130" s="143">
        <v>56</v>
      </c>
      <c r="AI130" s="143">
        <v>95110</v>
      </c>
      <c r="AJ130" s="143">
        <v>13828</v>
      </c>
      <c r="AK130" s="143">
        <v>9163</v>
      </c>
      <c r="AL130" s="143">
        <v>13910</v>
      </c>
      <c r="AM130" s="143">
        <v>2944</v>
      </c>
      <c r="AN130" s="143">
        <v>13260</v>
      </c>
      <c r="AO130" s="143">
        <v>38669</v>
      </c>
      <c r="AP130" s="143">
        <v>3336</v>
      </c>
    </row>
    <row r="131" spans="1:42">
      <c r="A131" s="143" t="s">
        <v>863</v>
      </c>
      <c r="B131" s="143" t="s">
        <v>864</v>
      </c>
      <c r="C131" s="143">
        <v>28369</v>
      </c>
      <c r="D131" s="143">
        <v>4329</v>
      </c>
      <c r="E131" s="143">
        <v>2169</v>
      </c>
      <c r="F131" s="143">
        <v>4688</v>
      </c>
      <c r="G131" s="143">
        <v>2985</v>
      </c>
      <c r="H131" s="143">
        <v>378</v>
      </c>
      <c r="I131" s="143">
        <v>4.04</v>
      </c>
      <c r="J131" s="143">
        <v>30997</v>
      </c>
      <c r="K131" s="143">
        <v>37658</v>
      </c>
      <c r="L131" s="143">
        <v>34664</v>
      </c>
      <c r="M131" s="143">
        <v>31070</v>
      </c>
      <c r="N131" s="143">
        <v>702</v>
      </c>
      <c r="O131" s="143">
        <v>59</v>
      </c>
      <c r="P131" s="143">
        <v>2833</v>
      </c>
      <c r="Q131" s="143">
        <v>463</v>
      </c>
      <c r="R131" s="143">
        <v>153</v>
      </c>
      <c r="S131" s="143">
        <v>35</v>
      </c>
      <c r="T131" s="143">
        <v>122</v>
      </c>
      <c r="U131" s="143">
        <v>153</v>
      </c>
      <c r="V131" s="143">
        <v>785</v>
      </c>
      <c r="W131" s="143">
        <v>292</v>
      </c>
      <c r="X131" s="143">
        <v>51</v>
      </c>
      <c r="Y131" s="143">
        <v>48</v>
      </c>
      <c r="Z131" s="143">
        <v>129</v>
      </c>
      <c r="AA131" s="143">
        <v>265</v>
      </c>
      <c r="AB131" s="143">
        <v>1464</v>
      </c>
      <c r="AC131" s="143">
        <v>731</v>
      </c>
      <c r="AD131" s="143">
        <v>612</v>
      </c>
      <c r="AE131" s="143">
        <v>121</v>
      </c>
      <c r="AF131" s="143">
        <v>282</v>
      </c>
      <c r="AG131" s="143">
        <v>50</v>
      </c>
      <c r="AH131" s="143">
        <v>232</v>
      </c>
      <c r="AI131" s="143">
        <v>74850</v>
      </c>
      <c r="AJ131" s="143">
        <v>19122</v>
      </c>
      <c r="AK131" s="143">
        <v>13262</v>
      </c>
      <c r="AL131" s="143">
        <v>12871</v>
      </c>
      <c r="AM131" s="143">
        <v>2741</v>
      </c>
      <c r="AN131" s="143">
        <v>8401</v>
      </c>
      <c r="AO131" s="143">
        <v>14394</v>
      </c>
      <c r="AP131" s="143">
        <v>4059</v>
      </c>
    </row>
    <row r="132" spans="1:42">
      <c r="A132" s="143" t="s">
        <v>686</v>
      </c>
      <c r="B132" s="143" t="s">
        <v>231</v>
      </c>
      <c r="C132" s="143">
        <v>42062</v>
      </c>
      <c r="D132" s="143">
        <v>6021</v>
      </c>
      <c r="E132" s="143">
        <v>3134</v>
      </c>
      <c r="F132" s="143">
        <v>6201</v>
      </c>
      <c r="G132" s="143">
        <v>3843</v>
      </c>
      <c r="H132" s="143">
        <v>549</v>
      </c>
      <c r="I132" s="143">
        <v>7.61</v>
      </c>
      <c r="J132" s="143">
        <v>27054</v>
      </c>
      <c r="K132" s="143">
        <v>59938</v>
      </c>
      <c r="L132" s="143">
        <v>55834</v>
      </c>
      <c r="M132" s="143">
        <v>52781</v>
      </c>
      <c r="N132" s="143">
        <v>1015</v>
      </c>
      <c r="O132" s="143">
        <v>77</v>
      </c>
      <c r="P132" s="143">
        <v>1961</v>
      </c>
      <c r="Q132" s="143">
        <v>701</v>
      </c>
      <c r="R132" s="143">
        <v>194</v>
      </c>
      <c r="S132" s="143">
        <v>75</v>
      </c>
      <c r="T132" s="143">
        <v>225</v>
      </c>
      <c r="U132" s="143">
        <v>207</v>
      </c>
      <c r="V132" s="143">
        <v>2175</v>
      </c>
      <c r="W132" s="143">
        <v>847</v>
      </c>
      <c r="X132" s="143">
        <v>474</v>
      </c>
      <c r="Y132" s="143">
        <v>64</v>
      </c>
      <c r="Z132" s="143">
        <v>306</v>
      </c>
      <c r="AA132" s="143">
        <v>484</v>
      </c>
      <c r="AB132" s="143">
        <v>1040</v>
      </c>
      <c r="AC132" s="143">
        <v>673</v>
      </c>
      <c r="AD132" s="143">
        <v>295</v>
      </c>
      <c r="AE132" s="143">
        <v>72</v>
      </c>
      <c r="AF132" s="143">
        <v>188</v>
      </c>
      <c r="AG132" s="143">
        <v>56</v>
      </c>
      <c r="AH132" s="143">
        <v>132</v>
      </c>
      <c r="AI132" s="143">
        <v>115983</v>
      </c>
      <c r="AJ132" s="143">
        <v>21768</v>
      </c>
      <c r="AK132" s="143">
        <v>17067</v>
      </c>
      <c r="AL132" s="143">
        <v>18714</v>
      </c>
      <c r="AM132" s="143">
        <v>4023</v>
      </c>
      <c r="AN132" s="143">
        <v>13410</v>
      </c>
      <c r="AO132" s="143">
        <v>35872</v>
      </c>
      <c r="AP132" s="143">
        <v>5129</v>
      </c>
    </row>
    <row r="133" spans="1:42">
      <c r="A133" s="143" t="s">
        <v>503</v>
      </c>
      <c r="B133" s="143" t="s">
        <v>502</v>
      </c>
      <c r="C133" s="143">
        <v>37495</v>
      </c>
      <c r="D133" s="143">
        <v>5699</v>
      </c>
      <c r="E133" s="143">
        <v>2077</v>
      </c>
      <c r="F133" s="143">
        <v>5869</v>
      </c>
      <c r="G133" s="143">
        <v>4172</v>
      </c>
      <c r="H133" s="143">
        <v>275</v>
      </c>
      <c r="I133" s="143" t="e">
        <v>#N/A</v>
      </c>
      <c r="J133" s="143" t="e">
        <v>#N/A</v>
      </c>
      <c r="K133" s="143">
        <v>56577</v>
      </c>
      <c r="L133" s="143">
        <v>54669</v>
      </c>
      <c r="M133" s="143">
        <v>51760</v>
      </c>
      <c r="N133" s="143">
        <v>841</v>
      </c>
      <c r="O133" s="143">
        <v>25</v>
      </c>
      <c r="P133" s="143">
        <v>2043</v>
      </c>
      <c r="Q133" s="143">
        <v>399</v>
      </c>
      <c r="R133" s="143">
        <v>138</v>
      </c>
      <c r="S133" s="143">
        <v>31</v>
      </c>
      <c r="T133" s="143">
        <v>126</v>
      </c>
      <c r="U133" s="143">
        <v>104</v>
      </c>
      <c r="V133" s="143">
        <v>948</v>
      </c>
      <c r="W133" s="143">
        <v>414</v>
      </c>
      <c r="X133" s="143">
        <v>72</v>
      </c>
      <c r="Y133" s="143">
        <v>77</v>
      </c>
      <c r="Z133" s="143">
        <v>153</v>
      </c>
      <c r="AA133" s="143">
        <v>232</v>
      </c>
      <c r="AB133" s="143">
        <v>395</v>
      </c>
      <c r="AC133" s="143">
        <v>198</v>
      </c>
      <c r="AD133" s="143">
        <v>161</v>
      </c>
      <c r="AE133" s="143">
        <v>36</v>
      </c>
      <c r="AF133" s="143">
        <v>166</v>
      </c>
      <c r="AG133" s="143">
        <v>61</v>
      </c>
      <c r="AH133" s="143">
        <v>105</v>
      </c>
      <c r="AI133" s="143">
        <v>110139</v>
      </c>
      <c r="AJ133" s="143">
        <v>18959</v>
      </c>
      <c r="AK133" s="143">
        <v>14893</v>
      </c>
      <c r="AL133" s="143">
        <v>18440</v>
      </c>
      <c r="AM133" s="143">
        <v>3481</v>
      </c>
      <c r="AN133" s="143">
        <v>13145</v>
      </c>
      <c r="AO133" s="143">
        <v>36867</v>
      </c>
      <c r="AP133" s="143">
        <v>4354</v>
      </c>
    </row>
    <row r="134" spans="1:42">
      <c r="A134" s="143" t="s">
        <v>684</v>
      </c>
      <c r="B134" s="143" t="s">
        <v>685</v>
      </c>
      <c r="C134" s="143">
        <v>29908</v>
      </c>
      <c r="D134" s="143">
        <v>5343</v>
      </c>
      <c r="E134" s="143">
        <v>2313</v>
      </c>
      <c r="F134" s="143">
        <v>5683</v>
      </c>
      <c r="G134" s="143">
        <v>3493</v>
      </c>
      <c r="H134" s="143">
        <v>476</v>
      </c>
      <c r="I134" s="143">
        <v>4.25</v>
      </c>
      <c r="J134" s="143">
        <v>30799</v>
      </c>
      <c r="K134" s="143">
        <v>39778</v>
      </c>
      <c r="L134" s="143">
        <v>35003</v>
      </c>
      <c r="M134" s="143">
        <v>31286</v>
      </c>
      <c r="N134" s="143">
        <v>1129</v>
      </c>
      <c r="O134" s="143">
        <v>55</v>
      </c>
      <c r="P134" s="143">
        <v>2533</v>
      </c>
      <c r="Q134" s="143">
        <v>568</v>
      </c>
      <c r="R134" s="143">
        <v>162</v>
      </c>
      <c r="S134" s="143">
        <v>88</v>
      </c>
      <c r="T134" s="143">
        <v>165</v>
      </c>
      <c r="U134" s="143">
        <v>153</v>
      </c>
      <c r="V134" s="143">
        <v>2432</v>
      </c>
      <c r="W134" s="143">
        <v>1224</v>
      </c>
      <c r="X134" s="143">
        <v>133</v>
      </c>
      <c r="Y134" s="143">
        <v>72</v>
      </c>
      <c r="Z134" s="143">
        <v>338</v>
      </c>
      <c r="AA134" s="143">
        <v>665</v>
      </c>
      <c r="AB134" s="143">
        <v>1388</v>
      </c>
      <c r="AC134" s="143">
        <v>1016</v>
      </c>
      <c r="AD134" s="143">
        <v>272</v>
      </c>
      <c r="AE134" s="143">
        <v>100</v>
      </c>
      <c r="AF134" s="143">
        <v>387</v>
      </c>
      <c r="AG134" s="143">
        <v>79</v>
      </c>
      <c r="AH134" s="143">
        <v>308</v>
      </c>
      <c r="AI134" s="143">
        <v>79841</v>
      </c>
      <c r="AJ134" s="143">
        <v>15502</v>
      </c>
      <c r="AK134" s="143">
        <v>11257</v>
      </c>
      <c r="AL134" s="143">
        <v>12601</v>
      </c>
      <c r="AM134" s="143">
        <v>2290</v>
      </c>
      <c r="AN134" s="143">
        <v>8950</v>
      </c>
      <c r="AO134" s="143">
        <v>24588</v>
      </c>
      <c r="AP134" s="143">
        <v>4653</v>
      </c>
    </row>
    <row r="135" spans="1:42">
      <c r="A135" s="143" t="s">
        <v>682</v>
      </c>
      <c r="B135" s="143" t="s">
        <v>683</v>
      </c>
      <c r="C135" s="143">
        <v>36981</v>
      </c>
      <c r="D135" s="143">
        <v>4802</v>
      </c>
      <c r="E135" s="143">
        <v>2353</v>
      </c>
      <c r="F135" s="143">
        <v>5090</v>
      </c>
      <c r="G135" s="143">
        <v>3230</v>
      </c>
      <c r="H135" s="143">
        <v>346</v>
      </c>
      <c r="I135" s="143">
        <v>8.76</v>
      </c>
      <c r="J135" s="143">
        <v>25635</v>
      </c>
      <c r="K135" s="143">
        <v>53426</v>
      </c>
      <c r="L135" s="143">
        <v>49204</v>
      </c>
      <c r="M135" s="143">
        <v>46561</v>
      </c>
      <c r="N135" s="143">
        <v>776</v>
      </c>
      <c r="O135" s="143">
        <v>19</v>
      </c>
      <c r="P135" s="143">
        <v>1848</v>
      </c>
      <c r="Q135" s="143">
        <v>682</v>
      </c>
      <c r="R135" s="143">
        <v>301</v>
      </c>
      <c r="S135" s="143">
        <v>64</v>
      </c>
      <c r="T135" s="143">
        <v>168</v>
      </c>
      <c r="U135" s="143">
        <v>149</v>
      </c>
      <c r="V135" s="143">
        <v>2219</v>
      </c>
      <c r="W135" s="143">
        <v>1136</v>
      </c>
      <c r="X135" s="143">
        <v>114</v>
      </c>
      <c r="Y135" s="143">
        <v>124</v>
      </c>
      <c r="Z135" s="143">
        <v>301</v>
      </c>
      <c r="AA135" s="143">
        <v>544</v>
      </c>
      <c r="AB135" s="143">
        <v>1082</v>
      </c>
      <c r="AC135" s="143">
        <v>298</v>
      </c>
      <c r="AD135" s="143">
        <v>692</v>
      </c>
      <c r="AE135" s="143">
        <v>92</v>
      </c>
      <c r="AF135" s="143">
        <v>239</v>
      </c>
      <c r="AG135" s="143">
        <v>51</v>
      </c>
      <c r="AH135" s="143">
        <v>188</v>
      </c>
      <c r="AI135" s="143">
        <v>102388</v>
      </c>
      <c r="AJ135" s="143">
        <v>18416</v>
      </c>
      <c r="AK135" s="143">
        <v>13480</v>
      </c>
      <c r="AL135" s="143">
        <v>15758</v>
      </c>
      <c r="AM135" s="143">
        <v>3565</v>
      </c>
      <c r="AN135" s="143">
        <v>11632</v>
      </c>
      <c r="AO135" s="143">
        <v>35242</v>
      </c>
      <c r="AP135" s="143">
        <v>4295</v>
      </c>
    </row>
    <row r="136" spans="1:42">
      <c r="A136" s="143" t="s">
        <v>510</v>
      </c>
      <c r="B136" s="143" t="s">
        <v>116</v>
      </c>
      <c r="C136" s="143">
        <v>38772</v>
      </c>
      <c r="D136" s="143">
        <v>5586</v>
      </c>
      <c r="E136" s="143">
        <v>2449</v>
      </c>
      <c r="F136" s="143">
        <v>6148</v>
      </c>
      <c r="G136" s="143">
        <v>3903</v>
      </c>
      <c r="H136" s="143">
        <v>473</v>
      </c>
      <c r="I136" s="143" t="e">
        <v>#N/A</v>
      </c>
      <c r="J136" s="143" t="e">
        <v>#N/A</v>
      </c>
      <c r="K136" s="143">
        <v>56140</v>
      </c>
      <c r="L136" s="143">
        <v>51286</v>
      </c>
      <c r="M136" s="143">
        <v>46956</v>
      </c>
      <c r="N136" s="143">
        <v>1286</v>
      </c>
      <c r="O136" s="143">
        <v>63</v>
      </c>
      <c r="P136" s="143">
        <v>2981</v>
      </c>
      <c r="Q136" s="143">
        <v>731</v>
      </c>
      <c r="R136" s="143">
        <v>198</v>
      </c>
      <c r="S136" s="143">
        <v>75</v>
      </c>
      <c r="T136" s="143">
        <v>241</v>
      </c>
      <c r="U136" s="143">
        <v>217</v>
      </c>
      <c r="V136" s="143">
        <v>2746</v>
      </c>
      <c r="W136" s="143">
        <v>805</v>
      </c>
      <c r="X136" s="143">
        <v>278</v>
      </c>
      <c r="Y136" s="143">
        <v>572</v>
      </c>
      <c r="Z136" s="143">
        <v>441</v>
      </c>
      <c r="AA136" s="143">
        <v>650</v>
      </c>
      <c r="AB136" s="143">
        <v>1014</v>
      </c>
      <c r="AC136" s="143">
        <v>440</v>
      </c>
      <c r="AD136" s="143">
        <v>470</v>
      </c>
      <c r="AE136" s="143">
        <v>104</v>
      </c>
      <c r="AF136" s="143">
        <v>363</v>
      </c>
      <c r="AG136" s="143">
        <v>163</v>
      </c>
      <c r="AH136" s="143">
        <v>200</v>
      </c>
      <c r="AI136" s="143">
        <v>110590</v>
      </c>
      <c r="AJ136" s="143">
        <v>14268</v>
      </c>
      <c r="AK136" s="143">
        <v>11061</v>
      </c>
      <c r="AL136" s="143">
        <v>14763</v>
      </c>
      <c r="AM136" s="143">
        <v>3076</v>
      </c>
      <c r="AN136" s="143">
        <v>11518</v>
      </c>
      <c r="AO136" s="143">
        <v>51251</v>
      </c>
      <c r="AP136" s="143">
        <v>4653</v>
      </c>
    </row>
    <row r="137" spans="1:42">
      <c r="A137" s="143" t="s">
        <v>627</v>
      </c>
      <c r="B137" s="143" t="s">
        <v>626</v>
      </c>
      <c r="C137" s="143">
        <v>23932</v>
      </c>
      <c r="D137" s="143">
        <v>3945</v>
      </c>
      <c r="E137" s="143">
        <v>2314</v>
      </c>
      <c r="F137" s="143">
        <v>3868</v>
      </c>
      <c r="G137" s="143">
        <v>2491</v>
      </c>
      <c r="H137" s="143">
        <v>397</v>
      </c>
      <c r="I137" s="143" t="e">
        <v>#N/A</v>
      </c>
      <c r="J137" s="143" t="e">
        <v>#N/A</v>
      </c>
      <c r="K137" s="143">
        <v>34898</v>
      </c>
      <c r="L137" s="143">
        <v>31619</v>
      </c>
      <c r="M137" s="143">
        <v>29914</v>
      </c>
      <c r="N137" s="143">
        <v>595</v>
      </c>
      <c r="O137" s="143">
        <v>25</v>
      </c>
      <c r="P137" s="143">
        <v>1085</v>
      </c>
      <c r="Q137" s="143">
        <v>464</v>
      </c>
      <c r="R137" s="143">
        <v>166</v>
      </c>
      <c r="S137" s="143">
        <v>38</v>
      </c>
      <c r="T137" s="143">
        <v>153</v>
      </c>
      <c r="U137" s="143">
        <v>107</v>
      </c>
      <c r="V137" s="143">
        <v>1577</v>
      </c>
      <c r="W137" s="143">
        <v>566</v>
      </c>
      <c r="X137" s="143">
        <v>126</v>
      </c>
      <c r="Y137" s="143">
        <v>130</v>
      </c>
      <c r="Z137" s="143">
        <v>241</v>
      </c>
      <c r="AA137" s="143">
        <v>514</v>
      </c>
      <c r="AB137" s="143">
        <v>1059</v>
      </c>
      <c r="AC137" s="143">
        <v>628</v>
      </c>
      <c r="AD137" s="143">
        <v>354</v>
      </c>
      <c r="AE137" s="143">
        <v>77</v>
      </c>
      <c r="AF137" s="143">
        <v>179</v>
      </c>
      <c r="AG137" s="143">
        <v>60</v>
      </c>
      <c r="AH137" s="143">
        <v>119</v>
      </c>
      <c r="AI137" s="143">
        <v>66866</v>
      </c>
      <c r="AJ137" s="143">
        <v>14390</v>
      </c>
      <c r="AK137" s="143">
        <v>12065</v>
      </c>
      <c r="AL137" s="143">
        <v>11941</v>
      </c>
      <c r="AM137" s="143">
        <v>2521</v>
      </c>
      <c r="AN137" s="143">
        <v>7889</v>
      </c>
      <c r="AO137" s="143">
        <v>14762</v>
      </c>
      <c r="AP137" s="143">
        <v>3298</v>
      </c>
    </row>
    <row r="138" spans="1:42">
      <c r="A138" s="143" t="s">
        <v>678</v>
      </c>
      <c r="B138" s="143" t="s">
        <v>246</v>
      </c>
      <c r="C138" s="143">
        <v>25486</v>
      </c>
      <c r="D138" s="143">
        <v>3846</v>
      </c>
      <c r="E138" s="143">
        <v>1592</v>
      </c>
      <c r="F138" s="143">
        <v>4113</v>
      </c>
      <c r="G138" s="143">
        <v>2619</v>
      </c>
      <c r="H138" s="143">
        <v>242</v>
      </c>
      <c r="I138" s="143">
        <v>5.16</v>
      </c>
      <c r="J138" s="143">
        <v>29879</v>
      </c>
      <c r="K138" s="143">
        <v>35108</v>
      </c>
      <c r="L138" s="143">
        <v>31431</v>
      </c>
      <c r="M138" s="143">
        <v>29043</v>
      </c>
      <c r="N138" s="143">
        <v>874</v>
      </c>
      <c r="O138" s="143">
        <v>25</v>
      </c>
      <c r="P138" s="143">
        <v>1489</v>
      </c>
      <c r="Q138" s="143">
        <v>397</v>
      </c>
      <c r="R138" s="143">
        <v>116</v>
      </c>
      <c r="S138" s="143">
        <v>27</v>
      </c>
      <c r="T138" s="143">
        <v>127</v>
      </c>
      <c r="U138" s="143">
        <v>127</v>
      </c>
      <c r="V138" s="143">
        <v>2506</v>
      </c>
      <c r="W138" s="143">
        <v>1616</v>
      </c>
      <c r="X138" s="143">
        <v>166</v>
      </c>
      <c r="Y138" s="143">
        <v>41</v>
      </c>
      <c r="Z138" s="143">
        <v>225</v>
      </c>
      <c r="AA138" s="143">
        <v>458</v>
      </c>
      <c r="AB138" s="143">
        <v>625</v>
      </c>
      <c r="AC138" s="143">
        <v>299</v>
      </c>
      <c r="AD138" s="143">
        <v>265</v>
      </c>
      <c r="AE138" s="143">
        <v>61</v>
      </c>
      <c r="AF138" s="143">
        <v>149</v>
      </c>
      <c r="AG138" s="143">
        <v>50</v>
      </c>
      <c r="AH138" s="143">
        <v>99</v>
      </c>
      <c r="AI138" s="143">
        <v>69819</v>
      </c>
      <c r="AJ138" s="143">
        <v>12261</v>
      </c>
      <c r="AK138" s="143">
        <v>9218</v>
      </c>
      <c r="AL138" s="143">
        <v>11045</v>
      </c>
      <c r="AM138" s="143">
        <v>2337</v>
      </c>
      <c r="AN138" s="143">
        <v>8037</v>
      </c>
      <c r="AO138" s="143">
        <v>23675</v>
      </c>
      <c r="AP138" s="143">
        <v>3246</v>
      </c>
    </row>
    <row r="139" spans="1:42">
      <c r="A139" s="143" t="s">
        <v>677</v>
      </c>
      <c r="B139" s="143" t="s">
        <v>248</v>
      </c>
      <c r="C139" s="143">
        <v>23858</v>
      </c>
      <c r="D139" s="143">
        <v>4206</v>
      </c>
      <c r="E139" s="143">
        <v>2640</v>
      </c>
      <c r="F139" s="143">
        <v>5100</v>
      </c>
      <c r="G139" s="143">
        <v>2810</v>
      </c>
      <c r="H139" s="143">
        <v>709</v>
      </c>
      <c r="I139" s="143">
        <v>14.12</v>
      </c>
      <c r="J139" s="143">
        <v>19101</v>
      </c>
      <c r="K139" s="143">
        <v>36681</v>
      </c>
      <c r="L139" s="143">
        <v>28600</v>
      </c>
      <c r="M139" s="143">
        <v>24772</v>
      </c>
      <c r="N139" s="143">
        <v>1128</v>
      </c>
      <c r="O139" s="143">
        <v>24</v>
      </c>
      <c r="P139" s="143">
        <v>2676</v>
      </c>
      <c r="Q139" s="143">
        <v>759</v>
      </c>
      <c r="R139" s="143">
        <v>239</v>
      </c>
      <c r="S139" s="143">
        <v>107</v>
      </c>
      <c r="T139" s="143">
        <v>200</v>
      </c>
      <c r="U139" s="143">
        <v>213</v>
      </c>
      <c r="V139" s="143">
        <v>4821</v>
      </c>
      <c r="W139" s="143">
        <v>1670</v>
      </c>
      <c r="X139" s="143">
        <v>1421</v>
      </c>
      <c r="Y139" s="143">
        <v>97</v>
      </c>
      <c r="Z139" s="143">
        <v>345</v>
      </c>
      <c r="AA139" s="143">
        <v>1288</v>
      </c>
      <c r="AB139" s="143">
        <v>2161</v>
      </c>
      <c r="AC139" s="143">
        <v>1208</v>
      </c>
      <c r="AD139" s="143">
        <v>778</v>
      </c>
      <c r="AE139" s="143">
        <v>175</v>
      </c>
      <c r="AF139" s="143">
        <v>340</v>
      </c>
      <c r="AG139" s="143">
        <v>113</v>
      </c>
      <c r="AH139" s="143">
        <v>227</v>
      </c>
      <c r="AI139" s="143">
        <v>71693</v>
      </c>
      <c r="AJ139" s="143">
        <v>12513</v>
      </c>
      <c r="AK139" s="143">
        <v>9501</v>
      </c>
      <c r="AL139" s="143">
        <v>10752</v>
      </c>
      <c r="AM139" s="143">
        <v>2104</v>
      </c>
      <c r="AN139" s="143">
        <v>8361</v>
      </c>
      <c r="AO139" s="143">
        <v>23082</v>
      </c>
      <c r="AP139" s="143">
        <v>5380</v>
      </c>
    </row>
    <row r="140" spans="1:42">
      <c r="A140" s="143" t="s">
        <v>506</v>
      </c>
      <c r="B140" s="143" t="s">
        <v>505</v>
      </c>
      <c r="C140" s="143">
        <v>37011</v>
      </c>
      <c r="D140" s="143">
        <v>10245</v>
      </c>
      <c r="E140" s="143">
        <v>3266</v>
      </c>
      <c r="F140" s="143">
        <v>7392</v>
      </c>
      <c r="G140" s="143">
        <v>5382</v>
      </c>
      <c r="H140" s="143">
        <v>786</v>
      </c>
      <c r="I140" s="143" t="e">
        <v>#N/A</v>
      </c>
      <c r="J140" s="143" t="e">
        <v>#N/A</v>
      </c>
      <c r="K140" s="143">
        <v>43613</v>
      </c>
      <c r="L140" s="143">
        <v>38435</v>
      </c>
      <c r="M140" s="143">
        <v>35221</v>
      </c>
      <c r="N140" s="143">
        <v>872</v>
      </c>
      <c r="O140" s="143">
        <v>63</v>
      </c>
      <c r="P140" s="143">
        <v>2279</v>
      </c>
      <c r="Q140" s="143">
        <v>565</v>
      </c>
      <c r="R140" s="143">
        <v>180</v>
      </c>
      <c r="S140" s="143">
        <v>83</v>
      </c>
      <c r="T140" s="143">
        <v>145</v>
      </c>
      <c r="U140" s="143">
        <v>157</v>
      </c>
      <c r="V140" s="143">
        <v>2572</v>
      </c>
      <c r="W140" s="143">
        <v>1109</v>
      </c>
      <c r="X140" s="143">
        <v>194</v>
      </c>
      <c r="Y140" s="143">
        <v>112</v>
      </c>
      <c r="Z140" s="143">
        <v>485</v>
      </c>
      <c r="AA140" s="143">
        <v>672</v>
      </c>
      <c r="AB140" s="143">
        <v>1680</v>
      </c>
      <c r="AC140" s="143">
        <v>1257</v>
      </c>
      <c r="AD140" s="143">
        <v>321</v>
      </c>
      <c r="AE140" s="143">
        <v>102</v>
      </c>
      <c r="AF140" s="143">
        <v>361</v>
      </c>
      <c r="AG140" s="143">
        <v>171</v>
      </c>
      <c r="AH140" s="143">
        <v>190</v>
      </c>
      <c r="AI140" s="143">
        <v>90369</v>
      </c>
      <c r="AJ140" s="143">
        <v>15550</v>
      </c>
      <c r="AK140" s="143">
        <v>11791</v>
      </c>
      <c r="AL140" s="143">
        <v>13544</v>
      </c>
      <c r="AM140" s="143">
        <v>2866</v>
      </c>
      <c r="AN140" s="143">
        <v>14211</v>
      </c>
      <c r="AO140" s="143">
        <v>27123</v>
      </c>
      <c r="AP140" s="143">
        <v>5284</v>
      </c>
    </row>
    <row r="141" spans="1:42">
      <c r="A141" s="143" t="s">
        <v>675</v>
      </c>
      <c r="B141" s="143" t="s">
        <v>676</v>
      </c>
      <c r="C141" s="143">
        <v>35455</v>
      </c>
      <c r="D141" s="143">
        <v>4830</v>
      </c>
      <c r="E141" s="143">
        <v>2447</v>
      </c>
      <c r="F141" s="143">
        <v>5176</v>
      </c>
      <c r="G141" s="143">
        <v>3095</v>
      </c>
      <c r="H141" s="143">
        <v>397</v>
      </c>
      <c r="I141" s="143">
        <v>23.89</v>
      </c>
      <c r="J141" s="143">
        <v>11347</v>
      </c>
      <c r="K141" s="143">
        <v>47787</v>
      </c>
      <c r="L141" s="143">
        <v>45664</v>
      </c>
      <c r="M141" s="143">
        <v>43701</v>
      </c>
      <c r="N141" s="143">
        <v>425</v>
      </c>
      <c r="O141" s="143">
        <v>167</v>
      </c>
      <c r="P141" s="143">
        <v>1371</v>
      </c>
      <c r="Q141" s="143">
        <v>384</v>
      </c>
      <c r="R141" s="143">
        <v>134</v>
      </c>
      <c r="S141" s="143">
        <v>46</v>
      </c>
      <c r="T141" s="143">
        <v>109</v>
      </c>
      <c r="U141" s="143">
        <v>95</v>
      </c>
      <c r="V141" s="143">
        <v>1126</v>
      </c>
      <c r="W141" s="143">
        <v>319</v>
      </c>
      <c r="X141" s="143">
        <v>53</v>
      </c>
      <c r="Y141" s="143">
        <v>43</v>
      </c>
      <c r="Z141" s="143">
        <v>116</v>
      </c>
      <c r="AA141" s="143">
        <v>595</v>
      </c>
      <c r="AB141" s="143">
        <v>476</v>
      </c>
      <c r="AC141" s="143">
        <v>284</v>
      </c>
      <c r="AD141" s="143">
        <v>152</v>
      </c>
      <c r="AE141" s="143">
        <v>40</v>
      </c>
      <c r="AF141" s="143">
        <v>137</v>
      </c>
      <c r="AG141" s="143">
        <v>39</v>
      </c>
      <c r="AH141" s="143">
        <v>98</v>
      </c>
      <c r="AI141" s="143">
        <v>93411</v>
      </c>
      <c r="AJ141" s="143">
        <v>19777</v>
      </c>
      <c r="AK141" s="143">
        <v>14578</v>
      </c>
      <c r="AL141" s="143">
        <v>16639</v>
      </c>
      <c r="AM141" s="143">
        <v>3602</v>
      </c>
      <c r="AN141" s="143">
        <v>11229</v>
      </c>
      <c r="AO141" s="143">
        <v>23007</v>
      </c>
      <c r="AP141" s="143">
        <v>4579</v>
      </c>
    </row>
    <row r="142" spans="1:42">
      <c r="A142" s="143" t="s">
        <v>673</v>
      </c>
      <c r="B142" s="143" t="s">
        <v>674</v>
      </c>
      <c r="C142" s="143">
        <v>59892</v>
      </c>
      <c r="D142" s="143">
        <v>16935</v>
      </c>
      <c r="E142" s="143">
        <v>3679</v>
      </c>
      <c r="F142" s="143">
        <v>11427</v>
      </c>
      <c r="G142" s="143">
        <v>7986</v>
      </c>
      <c r="H142" s="143">
        <v>747</v>
      </c>
      <c r="I142" s="143">
        <v>25.53</v>
      </c>
      <c r="J142" s="143">
        <v>10380</v>
      </c>
      <c r="K142" s="143">
        <v>60771</v>
      </c>
      <c r="L142" s="143">
        <v>58080</v>
      </c>
      <c r="M142" s="143">
        <v>54860</v>
      </c>
      <c r="N142" s="143">
        <v>624</v>
      </c>
      <c r="O142" s="143">
        <v>127</v>
      </c>
      <c r="P142" s="143">
        <v>2469</v>
      </c>
      <c r="Q142" s="143">
        <v>564</v>
      </c>
      <c r="R142" s="143">
        <v>158</v>
      </c>
      <c r="S142" s="143">
        <v>63</v>
      </c>
      <c r="T142" s="143">
        <v>180</v>
      </c>
      <c r="U142" s="143">
        <v>163</v>
      </c>
      <c r="V142" s="143">
        <v>1355</v>
      </c>
      <c r="W142" s="143">
        <v>409</v>
      </c>
      <c r="X142" s="143">
        <v>73</v>
      </c>
      <c r="Y142" s="143">
        <v>76</v>
      </c>
      <c r="Z142" s="143">
        <v>346</v>
      </c>
      <c r="AA142" s="143">
        <v>451</v>
      </c>
      <c r="AB142" s="143">
        <v>475</v>
      </c>
      <c r="AC142" s="143">
        <v>294</v>
      </c>
      <c r="AD142" s="143">
        <v>138</v>
      </c>
      <c r="AE142" s="143">
        <v>43</v>
      </c>
      <c r="AF142" s="143">
        <v>297</v>
      </c>
      <c r="AG142" s="143">
        <v>137</v>
      </c>
      <c r="AH142" s="143">
        <v>160</v>
      </c>
      <c r="AI142" s="143">
        <v>125971</v>
      </c>
      <c r="AJ142" s="143">
        <v>25778</v>
      </c>
      <c r="AK142" s="143">
        <v>14824</v>
      </c>
      <c r="AL142" s="143">
        <v>18056</v>
      </c>
      <c r="AM142" s="143">
        <v>4212</v>
      </c>
      <c r="AN142" s="143">
        <v>22117</v>
      </c>
      <c r="AO142" s="143">
        <v>34385</v>
      </c>
      <c r="AP142" s="143">
        <v>6599</v>
      </c>
    </row>
    <row r="143" spans="1:42">
      <c r="A143" s="143" t="s">
        <v>672</v>
      </c>
      <c r="B143" s="143" t="s">
        <v>123</v>
      </c>
      <c r="C143" s="143">
        <v>27524</v>
      </c>
      <c r="D143" s="143">
        <v>4366</v>
      </c>
      <c r="E143" s="143">
        <v>2294</v>
      </c>
      <c r="F143" s="143">
        <v>4518</v>
      </c>
      <c r="G143" s="143">
        <v>2806</v>
      </c>
      <c r="H143" s="143">
        <v>345</v>
      </c>
      <c r="I143" s="143">
        <v>20.84</v>
      </c>
      <c r="J143" s="143">
        <v>13362</v>
      </c>
      <c r="K143" s="143">
        <v>40081</v>
      </c>
      <c r="L143" s="143">
        <v>36176</v>
      </c>
      <c r="M143" s="143">
        <v>34232</v>
      </c>
      <c r="N143" s="143">
        <v>465</v>
      </c>
      <c r="O143" s="143">
        <v>102</v>
      </c>
      <c r="P143" s="143">
        <v>1377</v>
      </c>
      <c r="Q143" s="143">
        <v>556</v>
      </c>
      <c r="R143" s="143">
        <v>170</v>
      </c>
      <c r="S143" s="143">
        <v>72</v>
      </c>
      <c r="T143" s="143">
        <v>174</v>
      </c>
      <c r="U143" s="143">
        <v>140</v>
      </c>
      <c r="V143" s="143">
        <v>1790</v>
      </c>
      <c r="W143" s="143">
        <v>866</v>
      </c>
      <c r="X143" s="143">
        <v>61</v>
      </c>
      <c r="Y143" s="143">
        <v>106</v>
      </c>
      <c r="Z143" s="143">
        <v>170</v>
      </c>
      <c r="AA143" s="143">
        <v>587</v>
      </c>
      <c r="AB143" s="143">
        <v>1280</v>
      </c>
      <c r="AC143" s="143">
        <v>934</v>
      </c>
      <c r="AD143" s="143">
        <v>262</v>
      </c>
      <c r="AE143" s="143">
        <v>84</v>
      </c>
      <c r="AF143" s="143">
        <v>279</v>
      </c>
      <c r="AG143" s="143">
        <v>60</v>
      </c>
      <c r="AH143" s="143">
        <v>219</v>
      </c>
      <c r="AI143" s="143">
        <v>77342</v>
      </c>
      <c r="AJ143" s="143">
        <v>16334</v>
      </c>
      <c r="AK143" s="143">
        <v>13410</v>
      </c>
      <c r="AL143" s="143">
        <v>14036</v>
      </c>
      <c r="AM143" s="143">
        <v>3310</v>
      </c>
      <c r="AN143" s="143">
        <v>8930</v>
      </c>
      <c r="AO143" s="143">
        <v>17053</v>
      </c>
      <c r="AP143" s="143">
        <v>4269</v>
      </c>
    </row>
    <row r="144" spans="1:42">
      <c r="A144" s="143" t="s">
        <v>671</v>
      </c>
      <c r="B144" s="143" t="s">
        <v>114</v>
      </c>
      <c r="C144" s="143">
        <v>40666</v>
      </c>
      <c r="D144" s="143">
        <v>5174</v>
      </c>
      <c r="E144" s="143">
        <v>2640</v>
      </c>
      <c r="F144" s="143">
        <v>6312</v>
      </c>
      <c r="G144" s="143">
        <v>3556</v>
      </c>
      <c r="H144" s="143">
        <v>519</v>
      </c>
      <c r="I144" s="143">
        <v>23.2</v>
      </c>
      <c r="J144" s="143">
        <v>11788</v>
      </c>
      <c r="K144" s="143">
        <v>48310</v>
      </c>
      <c r="L144" s="143">
        <v>47190</v>
      </c>
      <c r="M144" s="143">
        <v>45503</v>
      </c>
      <c r="N144" s="143">
        <v>343</v>
      </c>
      <c r="O144" s="143">
        <v>84</v>
      </c>
      <c r="P144" s="143">
        <v>1260</v>
      </c>
      <c r="Q144" s="143">
        <v>269</v>
      </c>
      <c r="R144" s="143">
        <v>70</v>
      </c>
      <c r="S144" s="143">
        <v>31</v>
      </c>
      <c r="T144" s="143">
        <v>86</v>
      </c>
      <c r="U144" s="143">
        <v>82</v>
      </c>
      <c r="V144" s="143">
        <v>602</v>
      </c>
      <c r="W144" s="143">
        <v>143</v>
      </c>
      <c r="X144" s="143">
        <v>18</v>
      </c>
      <c r="Y144" s="143">
        <v>47</v>
      </c>
      <c r="Z144" s="143">
        <v>85</v>
      </c>
      <c r="AA144" s="143">
        <v>309</v>
      </c>
      <c r="AB144" s="143">
        <v>134</v>
      </c>
      <c r="AC144" s="143">
        <v>70</v>
      </c>
      <c r="AD144" s="143">
        <v>47</v>
      </c>
      <c r="AE144" s="143">
        <v>17</v>
      </c>
      <c r="AF144" s="143">
        <v>115</v>
      </c>
      <c r="AG144" s="143">
        <v>30</v>
      </c>
      <c r="AH144" s="143">
        <v>85</v>
      </c>
      <c r="AI144" s="143">
        <v>91382</v>
      </c>
      <c r="AJ144" s="143">
        <v>22885</v>
      </c>
      <c r="AK144" s="143">
        <v>13376</v>
      </c>
      <c r="AL144" s="143">
        <v>15941</v>
      </c>
      <c r="AM144" s="143">
        <v>3371</v>
      </c>
      <c r="AN144" s="143">
        <v>11049</v>
      </c>
      <c r="AO144" s="143">
        <v>20071</v>
      </c>
      <c r="AP144" s="143">
        <v>4689</v>
      </c>
    </row>
    <row r="145" spans="1:42">
      <c r="A145" s="143" t="s">
        <v>665</v>
      </c>
      <c r="B145" s="143" t="s">
        <v>666</v>
      </c>
      <c r="C145" s="143">
        <v>33096</v>
      </c>
      <c r="D145" s="143">
        <v>5383</v>
      </c>
      <c r="E145" s="143">
        <v>2782</v>
      </c>
      <c r="F145" s="143">
        <v>6426</v>
      </c>
      <c r="G145" s="143">
        <v>3751</v>
      </c>
      <c r="H145" s="143">
        <v>624</v>
      </c>
      <c r="I145" s="143">
        <v>43.6</v>
      </c>
      <c r="J145" s="143">
        <v>3552</v>
      </c>
      <c r="K145" s="143">
        <v>40431</v>
      </c>
      <c r="L145" s="143">
        <v>35458</v>
      </c>
      <c r="M145" s="143">
        <v>33320</v>
      </c>
      <c r="N145" s="143">
        <v>452</v>
      </c>
      <c r="O145" s="143">
        <v>105</v>
      </c>
      <c r="P145" s="143">
        <v>1581</v>
      </c>
      <c r="Q145" s="143">
        <v>468</v>
      </c>
      <c r="R145" s="143">
        <v>150</v>
      </c>
      <c r="S145" s="143">
        <v>54</v>
      </c>
      <c r="T145" s="143">
        <v>130</v>
      </c>
      <c r="U145" s="143">
        <v>134</v>
      </c>
      <c r="V145" s="143">
        <v>2988</v>
      </c>
      <c r="W145" s="143">
        <v>2156</v>
      </c>
      <c r="X145" s="143">
        <v>139</v>
      </c>
      <c r="Y145" s="143">
        <v>109</v>
      </c>
      <c r="Z145" s="143">
        <v>105</v>
      </c>
      <c r="AA145" s="143">
        <v>479</v>
      </c>
      <c r="AB145" s="143">
        <v>1000</v>
      </c>
      <c r="AC145" s="143">
        <v>697</v>
      </c>
      <c r="AD145" s="143">
        <v>245</v>
      </c>
      <c r="AE145" s="143">
        <v>58</v>
      </c>
      <c r="AF145" s="143">
        <v>517</v>
      </c>
      <c r="AG145" s="143">
        <v>33</v>
      </c>
      <c r="AH145" s="143">
        <v>484</v>
      </c>
      <c r="AI145" s="143">
        <v>80964</v>
      </c>
      <c r="AJ145" s="143">
        <v>19742</v>
      </c>
      <c r="AK145" s="143">
        <v>13242</v>
      </c>
      <c r="AL145" s="143">
        <v>13780</v>
      </c>
      <c r="AM145" s="143">
        <v>3442</v>
      </c>
      <c r="AN145" s="143">
        <v>8952</v>
      </c>
      <c r="AO145" s="143">
        <v>16164</v>
      </c>
      <c r="AP145" s="143">
        <v>5642</v>
      </c>
    </row>
    <row r="146" spans="1:42">
      <c r="A146" s="143" t="s">
        <v>664</v>
      </c>
      <c r="B146" s="143" t="s">
        <v>83</v>
      </c>
      <c r="C146" s="143">
        <v>46965</v>
      </c>
      <c r="D146" s="143">
        <v>6439</v>
      </c>
      <c r="E146" s="143">
        <v>3155</v>
      </c>
      <c r="F146" s="143">
        <v>6821</v>
      </c>
      <c r="G146" s="143">
        <v>4191</v>
      </c>
      <c r="H146" s="143">
        <v>473</v>
      </c>
      <c r="I146" s="143">
        <v>4.18</v>
      </c>
      <c r="J146" s="143">
        <v>30881</v>
      </c>
      <c r="K146" s="143">
        <v>63447</v>
      </c>
      <c r="L146" s="143">
        <v>60779</v>
      </c>
      <c r="M146" s="143">
        <v>57766</v>
      </c>
      <c r="N146" s="143">
        <v>528</v>
      </c>
      <c r="O146" s="143">
        <v>283</v>
      </c>
      <c r="P146" s="143">
        <v>2202</v>
      </c>
      <c r="Q146" s="143">
        <v>531</v>
      </c>
      <c r="R146" s="143">
        <v>134</v>
      </c>
      <c r="S146" s="143">
        <v>79</v>
      </c>
      <c r="T146" s="143">
        <v>176</v>
      </c>
      <c r="U146" s="143">
        <v>142</v>
      </c>
      <c r="V146" s="143">
        <v>1513</v>
      </c>
      <c r="W146" s="143">
        <v>439</v>
      </c>
      <c r="X146" s="143">
        <v>113</v>
      </c>
      <c r="Y146" s="143">
        <v>101</v>
      </c>
      <c r="Z146" s="143">
        <v>165</v>
      </c>
      <c r="AA146" s="143">
        <v>695</v>
      </c>
      <c r="AB146" s="143">
        <v>439</v>
      </c>
      <c r="AC146" s="143">
        <v>239</v>
      </c>
      <c r="AD146" s="143">
        <v>155</v>
      </c>
      <c r="AE146" s="143">
        <v>45</v>
      </c>
      <c r="AF146" s="143">
        <v>185</v>
      </c>
      <c r="AG146" s="143">
        <v>59</v>
      </c>
      <c r="AH146" s="143">
        <v>126</v>
      </c>
      <c r="AI146" s="143">
        <v>125476</v>
      </c>
      <c r="AJ146" s="143">
        <v>25915</v>
      </c>
      <c r="AK146" s="143">
        <v>18336</v>
      </c>
      <c r="AL146" s="143">
        <v>22108</v>
      </c>
      <c r="AM146" s="143">
        <v>5112</v>
      </c>
      <c r="AN146" s="143">
        <v>15246</v>
      </c>
      <c r="AO146" s="143">
        <v>32154</v>
      </c>
      <c r="AP146" s="143">
        <v>6605</v>
      </c>
    </row>
    <row r="147" spans="1:42">
      <c r="A147" s="143" t="s">
        <v>663</v>
      </c>
      <c r="B147" s="143" t="s">
        <v>254</v>
      </c>
      <c r="C147" s="143">
        <v>35982</v>
      </c>
      <c r="D147" s="143">
        <v>4563</v>
      </c>
      <c r="E147" s="143">
        <v>1854</v>
      </c>
      <c r="F147" s="143">
        <v>4905</v>
      </c>
      <c r="G147" s="143">
        <v>3330</v>
      </c>
      <c r="H147" s="143">
        <v>229</v>
      </c>
      <c r="I147" s="143">
        <v>8.2100000000000009</v>
      </c>
      <c r="J147" s="143">
        <v>26333</v>
      </c>
      <c r="K147" s="143">
        <v>47020</v>
      </c>
      <c r="L147" s="143">
        <v>45599</v>
      </c>
      <c r="M147" s="143">
        <v>43563</v>
      </c>
      <c r="N147" s="143">
        <v>469</v>
      </c>
      <c r="O147" s="143">
        <v>126</v>
      </c>
      <c r="P147" s="143">
        <v>1441</v>
      </c>
      <c r="Q147" s="143">
        <v>350</v>
      </c>
      <c r="R147" s="143">
        <v>92</v>
      </c>
      <c r="S147" s="143">
        <v>32</v>
      </c>
      <c r="T147" s="143">
        <v>127</v>
      </c>
      <c r="U147" s="143">
        <v>99</v>
      </c>
      <c r="V147" s="143">
        <v>688</v>
      </c>
      <c r="W147" s="143">
        <v>244</v>
      </c>
      <c r="X147" s="143">
        <v>37</v>
      </c>
      <c r="Y147" s="143">
        <v>40</v>
      </c>
      <c r="Z147" s="143">
        <v>170</v>
      </c>
      <c r="AA147" s="143">
        <v>197</v>
      </c>
      <c r="AB147" s="143">
        <v>283</v>
      </c>
      <c r="AC147" s="143">
        <v>163</v>
      </c>
      <c r="AD147" s="143">
        <v>93</v>
      </c>
      <c r="AE147" s="143">
        <v>27</v>
      </c>
      <c r="AF147" s="143">
        <v>100</v>
      </c>
      <c r="AG147" s="143">
        <v>33</v>
      </c>
      <c r="AH147" s="143">
        <v>67</v>
      </c>
      <c r="AI147" s="143">
        <v>92481</v>
      </c>
      <c r="AJ147" s="143">
        <v>17753</v>
      </c>
      <c r="AK147" s="143">
        <v>12708</v>
      </c>
      <c r="AL147" s="143">
        <v>15189</v>
      </c>
      <c r="AM147" s="143">
        <v>3158</v>
      </c>
      <c r="AN147" s="143">
        <v>10267</v>
      </c>
      <c r="AO147" s="143">
        <v>29580</v>
      </c>
      <c r="AP147" s="143">
        <v>3826</v>
      </c>
    </row>
    <row r="148" spans="1:42">
      <c r="A148" s="143" t="s">
        <v>661</v>
      </c>
      <c r="B148" s="143" t="s">
        <v>662</v>
      </c>
      <c r="C148" s="143">
        <v>40121</v>
      </c>
      <c r="D148" s="143">
        <v>4920</v>
      </c>
      <c r="E148" s="143">
        <v>2624</v>
      </c>
      <c r="F148" s="143">
        <v>6059</v>
      </c>
      <c r="G148" s="143">
        <v>3186</v>
      </c>
      <c r="H148" s="143">
        <v>560</v>
      </c>
      <c r="I148" s="143">
        <v>25.2</v>
      </c>
      <c r="J148" s="143">
        <v>10555</v>
      </c>
      <c r="K148" s="143">
        <v>47379</v>
      </c>
      <c r="L148" s="143">
        <v>45680</v>
      </c>
      <c r="M148" s="143">
        <v>43872</v>
      </c>
      <c r="N148" s="143">
        <v>408</v>
      </c>
      <c r="O148" s="143">
        <v>46</v>
      </c>
      <c r="P148" s="143">
        <v>1354</v>
      </c>
      <c r="Q148" s="143">
        <v>324</v>
      </c>
      <c r="R148" s="143">
        <v>103</v>
      </c>
      <c r="S148" s="143">
        <v>31</v>
      </c>
      <c r="T148" s="143">
        <v>97</v>
      </c>
      <c r="U148" s="143">
        <v>93</v>
      </c>
      <c r="V148" s="143">
        <v>1023</v>
      </c>
      <c r="W148" s="143">
        <v>168</v>
      </c>
      <c r="X148" s="143">
        <v>36</v>
      </c>
      <c r="Y148" s="143">
        <v>67</v>
      </c>
      <c r="Z148" s="143">
        <v>103</v>
      </c>
      <c r="AA148" s="143">
        <v>649</v>
      </c>
      <c r="AB148" s="143">
        <v>210</v>
      </c>
      <c r="AC148" s="143">
        <v>112</v>
      </c>
      <c r="AD148" s="143">
        <v>78</v>
      </c>
      <c r="AE148" s="143">
        <v>20</v>
      </c>
      <c r="AF148" s="143">
        <v>142</v>
      </c>
      <c r="AG148" s="143">
        <v>28</v>
      </c>
      <c r="AH148" s="143">
        <v>114</v>
      </c>
      <c r="AI148" s="143">
        <v>88760</v>
      </c>
      <c r="AJ148" s="143">
        <v>21900</v>
      </c>
      <c r="AK148" s="143">
        <v>13239</v>
      </c>
      <c r="AL148" s="143">
        <v>15510</v>
      </c>
      <c r="AM148" s="143">
        <v>3394</v>
      </c>
      <c r="AN148" s="143">
        <v>10582</v>
      </c>
      <c r="AO148" s="143">
        <v>19324</v>
      </c>
      <c r="AP148" s="143">
        <v>4811</v>
      </c>
    </row>
    <row r="149" spans="1:42">
      <c r="A149" s="143" t="s">
        <v>660</v>
      </c>
      <c r="B149" s="143" t="s">
        <v>162</v>
      </c>
      <c r="C149" s="143">
        <v>45421</v>
      </c>
      <c r="D149" s="143">
        <v>6810</v>
      </c>
      <c r="E149" s="143">
        <v>3689</v>
      </c>
      <c r="F149" s="143">
        <v>8034</v>
      </c>
      <c r="G149" s="143">
        <v>4734</v>
      </c>
      <c r="H149" s="143">
        <v>690</v>
      </c>
      <c r="I149" s="143">
        <v>21.49</v>
      </c>
      <c r="J149" s="143">
        <v>12884</v>
      </c>
      <c r="K149" s="143">
        <v>55585</v>
      </c>
      <c r="L149" s="143">
        <v>54292</v>
      </c>
      <c r="M149" s="143">
        <v>52354</v>
      </c>
      <c r="N149" s="143">
        <v>446</v>
      </c>
      <c r="O149" s="143">
        <v>208</v>
      </c>
      <c r="P149" s="143">
        <v>1284</v>
      </c>
      <c r="Q149" s="143">
        <v>346</v>
      </c>
      <c r="R149" s="143">
        <v>97</v>
      </c>
      <c r="S149" s="143">
        <v>48</v>
      </c>
      <c r="T149" s="143">
        <v>94</v>
      </c>
      <c r="U149" s="143">
        <v>107</v>
      </c>
      <c r="V149" s="143">
        <v>469</v>
      </c>
      <c r="W149" s="143">
        <v>188</v>
      </c>
      <c r="X149" s="143">
        <v>25</v>
      </c>
      <c r="Y149" s="143">
        <v>50</v>
      </c>
      <c r="Z149" s="143">
        <v>85</v>
      </c>
      <c r="AA149" s="143">
        <v>121</v>
      </c>
      <c r="AB149" s="143">
        <v>386</v>
      </c>
      <c r="AC149" s="143">
        <v>279</v>
      </c>
      <c r="AD149" s="143">
        <v>86</v>
      </c>
      <c r="AE149" s="143">
        <v>21</v>
      </c>
      <c r="AF149" s="143">
        <v>92</v>
      </c>
      <c r="AG149" s="143">
        <v>18</v>
      </c>
      <c r="AH149" s="143">
        <v>74</v>
      </c>
      <c r="AI149" s="143">
        <v>108539</v>
      </c>
      <c r="AJ149" s="143">
        <v>29703</v>
      </c>
      <c r="AK149" s="143">
        <v>17640</v>
      </c>
      <c r="AL149" s="143">
        <v>18442</v>
      </c>
      <c r="AM149" s="143">
        <v>4777</v>
      </c>
      <c r="AN149" s="143">
        <v>12202</v>
      </c>
      <c r="AO149" s="143">
        <v>20535</v>
      </c>
      <c r="AP149" s="143">
        <v>5240</v>
      </c>
    </row>
    <row r="150" spans="1:42">
      <c r="A150" s="143" t="s">
        <v>654</v>
      </c>
      <c r="B150" s="143" t="s">
        <v>99</v>
      </c>
      <c r="C150" s="143">
        <v>52967</v>
      </c>
      <c r="D150" s="143">
        <v>7164</v>
      </c>
      <c r="E150" s="143">
        <v>3688</v>
      </c>
      <c r="F150" s="143">
        <v>8378</v>
      </c>
      <c r="G150" s="143">
        <v>4691</v>
      </c>
      <c r="H150" s="143">
        <v>787</v>
      </c>
      <c r="I150" s="143">
        <v>31.91</v>
      </c>
      <c r="J150" s="143">
        <v>7378</v>
      </c>
      <c r="K150" s="143">
        <v>59513</v>
      </c>
      <c r="L150" s="143">
        <v>57553</v>
      </c>
      <c r="M150" s="143">
        <v>54558</v>
      </c>
      <c r="N150" s="143">
        <v>614</v>
      </c>
      <c r="O150" s="143">
        <v>69</v>
      </c>
      <c r="P150" s="143">
        <v>2312</v>
      </c>
      <c r="Q150" s="143">
        <v>604</v>
      </c>
      <c r="R150" s="143">
        <v>202</v>
      </c>
      <c r="S150" s="143">
        <v>68</v>
      </c>
      <c r="T150" s="143">
        <v>150</v>
      </c>
      <c r="U150" s="143">
        <v>184</v>
      </c>
      <c r="V150" s="143">
        <v>838</v>
      </c>
      <c r="W150" s="143">
        <v>278</v>
      </c>
      <c r="X150" s="143">
        <v>67</v>
      </c>
      <c r="Y150" s="143">
        <v>46</v>
      </c>
      <c r="Z150" s="143">
        <v>136</v>
      </c>
      <c r="AA150" s="143">
        <v>311</v>
      </c>
      <c r="AB150" s="143">
        <v>352</v>
      </c>
      <c r="AC150" s="143">
        <v>201</v>
      </c>
      <c r="AD150" s="143">
        <v>120</v>
      </c>
      <c r="AE150" s="143">
        <v>31</v>
      </c>
      <c r="AF150" s="143">
        <v>166</v>
      </c>
      <c r="AG150" s="143">
        <v>52</v>
      </c>
      <c r="AH150" s="143">
        <v>114</v>
      </c>
      <c r="AI150" s="143">
        <v>108556</v>
      </c>
      <c r="AJ150" s="143">
        <v>30784</v>
      </c>
      <c r="AK150" s="143">
        <v>16100</v>
      </c>
      <c r="AL150" s="143">
        <v>17833</v>
      </c>
      <c r="AM150" s="143">
        <v>4198</v>
      </c>
      <c r="AN150" s="143">
        <v>12245</v>
      </c>
      <c r="AO150" s="143">
        <v>21284</v>
      </c>
      <c r="AP150" s="143">
        <v>6112</v>
      </c>
    </row>
    <row r="151" spans="1:42">
      <c r="A151" s="143" t="s">
        <v>653</v>
      </c>
      <c r="B151" s="143" t="s">
        <v>134</v>
      </c>
      <c r="C151" s="143">
        <v>35495</v>
      </c>
      <c r="D151" s="143">
        <v>5072</v>
      </c>
      <c r="E151" s="143">
        <v>2018</v>
      </c>
      <c r="F151" s="143">
        <v>5236</v>
      </c>
      <c r="G151" s="143">
        <v>3584</v>
      </c>
      <c r="H151" s="143">
        <v>287</v>
      </c>
      <c r="I151" s="143">
        <v>25.09</v>
      </c>
      <c r="J151" s="143">
        <v>10626</v>
      </c>
      <c r="K151" s="143">
        <v>48140</v>
      </c>
      <c r="L151" s="143">
        <v>46825</v>
      </c>
      <c r="M151" s="143">
        <v>45200</v>
      </c>
      <c r="N151" s="143">
        <v>405</v>
      </c>
      <c r="O151" s="143">
        <v>131</v>
      </c>
      <c r="P151" s="143">
        <v>1089</v>
      </c>
      <c r="Q151" s="143">
        <v>325</v>
      </c>
      <c r="R151" s="143">
        <v>95</v>
      </c>
      <c r="S151" s="143">
        <v>37</v>
      </c>
      <c r="T151" s="143">
        <v>107</v>
      </c>
      <c r="U151" s="143">
        <v>86</v>
      </c>
      <c r="V151" s="143">
        <v>697</v>
      </c>
      <c r="W151" s="143">
        <v>241</v>
      </c>
      <c r="X151" s="143">
        <v>47</v>
      </c>
      <c r="Y151" s="143">
        <v>57</v>
      </c>
      <c r="Z151" s="143">
        <v>148</v>
      </c>
      <c r="AA151" s="143">
        <v>204</v>
      </c>
      <c r="AB151" s="143">
        <v>174</v>
      </c>
      <c r="AC151" s="143">
        <v>74</v>
      </c>
      <c r="AD151" s="143">
        <v>77</v>
      </c>
      <c r="AE151" s="143">
        <v>23</v>
      </c>
      <c r="AF151" s="143">
        <v>119</v>
      </c>
      <c r="AG151" s="143">
        <v>32</v>
      </c>
      <c r="AH151" s="143">
        <v>87</v>
      </c>
      <c r="AI151" s="143">
        <v>95821</v>
      </c>
      <c r="AJ151" s="143">
        <v>19135</v>
      </c>
      <c r="AK151" s="143">
        <v>14401</v>
      </c>
      <c r="AL151" s="143">
        <v>16945</v>
      </c>
      <c r="AM151" s="143">
        <v>3874</v>
      </c>
      <c r="AN151" s="143">
        <v>11646</v>
      </c>
      <c r="AO151" s="143">
        <v>25967</v>
      </c>
      <c r="AP151" s="143">
        <v>3853</v>
      </c>
    </row>
    <row r="152" spans="1:42">
      <c r="A152" s="143" t="s">
        <v>652</v>
      </c>
      <c r="B152" s="143" t="s">
        <v>133</v>
      </c>
      <c r="C152" s="143">
        <v>33853</v>
      </c>
      <c r="D152" s="143">
        <v>4994</v>
      </c>
      <c r="E152" s="143">
        <v>2134</v>
      </c>
      <c r="F152" s="143">
        <v>5188</v>
      </c>
      <c r="G152" s="143">
        <v>3420</v>
      </c>
      <c r="H152" s="143">
        <v>356</v>
      </c>
      <c r="I152" s="143">
        <v>14.15</v>
      </c>
      <c r="J152" s="143">
        <v>19063</v>
      </c>
      <c r="K152" s="143">
        <v>47174</v>
      </c>
      <c r="L152" s="143">
        <v>45456</v>
      </c>
      <c r="M152" s="143">
        <v>42976</v>
      </c>
      <c r="N152" s="143">
        <v>444</v>
      </c>
      <c r="O152" s="143">
        <v>94</v>
      </c>
      <c r="P152" s="143">
        <v>1942</v>
      </c>
      <c r="Q152" s="143">
        <v>393</v>
      </c>
      <c r="R152" s="143">
        <v>96</v>
      </c>
      <c r="S152" s="143">
        <v>41</v>
      </c>
      <c r="T152" s="143">
        <v>135</v>
      </c>
      <c r="U152" s="143">
        <v>121</v>
      </c>
      <c r="V152" s="143">
        <v>899</v>
      </c>
      <c r="W152" s="143">
        <v>290</v>
      </c>
      <c r="X152" s="143">
        <v>63</v>
      </c>
      <c r="Y152" s="143">
        <v>130</v>
      </c>
      <c r="Z152" s="143">
        <v>147</v>
      </c>
      <c r="AA152" s="143">
        <v>269</v>
      </c>
      <c r="AB152" s="143">
        <v>264</v>
      </c>
      <c r="AC152" s="143">
        <v>153</v>
      </c>
      <c r="AD152" s="143">
        <v>77</v>
      </c>
      <c r="AE152" s="143">
        <v>34</v>
      </c>
      <c r="AF152" s="143">
        <v>162</v>
      </c>
      <c r="AG152" s="143">
        <v>50</v>
      </c>
      <c r="AH152" s="143">
        <v>112</v>
      </c>
      <c r="AI152" s="143">
        <v>91483</v>
      </c>
      <c r="AJ152" s="143">
        <v>15620</v>
      </c>
      <c r="AK152" s="143">
        <v>11311</v>
      </c>
      <c r="AL152" s="143">
        <v>15148</v>
      </c>
      <c r="AM152" s="143">
        <v>2542</v>
      </c>
      <c r="AN152" s="143">
        <v>11054</v>
      </c>
      <c r="AO152" s="143">
        <v>31687</v>
      </c>
      <c r="AP152" s="143">
        <v>4121</v>
      </c>
    </row>
    <row r="153" spans="1:42">
      <c r="A153" s="143" t="s">
        <v>649</v>
      </c>
      <c r="B153" s="143" t="s">
        <v>650</v>
      </c>
      <c r="C153" s="143">
        <v>31611</v>
      </c>
      <c r="D153" s="143">
        <v>4866</v>
      </c>
      <c r="E153" s="143">
        <v>2922</v>
      </c>
      <c r="F153" s="143">
        <v>6437</v>
      </c>
      <c r="G153" s="143">
        <v>3257</v>
      </c>
      <c r="H153" s="143">
        <v>794</v>
      </c>
      <c r="I153" s="143">
        <v>67.099999999999994</v>
      </c>
      <c r="J153" s="143">
        <v>359</v>
      </c>
      <c r="K153" s="143">
        <v>37550</v>
      </c>
      <c r="L153" s="143">
        <v>34540</v>
      </c>
      <c r="M153" s="143">
        <v>33721</v>
      </c>
      <c r="N153" s="143">
        <v>333</v>
      </c>
      <c r="O153" s="143">
        <v>4</v>
      </c>
      <c r="P153" s="143">
        <v>482</v>
      </c>
      <c r="Q153" s="143">
        <v>298</v>
      </c>
      <c r="R153" s="143">
        <v>97</v>
      </c>
      <c r="S153" s="143">
        <v>26</v>
      </c>
      <c r="T153" s="143">
        <v>109</v>
      </c>
      <c r="U153" s="143">
        <v>66</v>
      </c>
      <c r="V153" s="143">
        <v>2492</v>
      </c>
      <c r="W153" s="143">
        <v>118</v>
      </c>
      <c r="X153" s="143">
        <v>1480</v>
      </c>
      <c r="Y153" s="143">
        <v>496</v>
      </c>
      <c r="Z153" s="143">
        <v>89</v>
      </c>
      <c r="AA153" s="143">
        <v>309</v>
      </c>
      <c r="AB153" s="143">
        <v>111</v>
      </c>
      <c r="AC153" s="143">
        <v>29</v>
      </c>
      <c r="AD153" s="143">
        <v>78</v>
      </c>
      <c r="AE153" s="143">
        <v>4</v>
      </c>
      <c r="AF153" s="143">
        <v>109</v>
      </c>
      <c r="AG153" s="143">
        <v>35</v>
      </c>
      <c r="AH153" s="143">
        <v>74</v>
      </c>
      <c r="AI153" s="143">
        <v>69915</v>
      </c>
      <c r="AJ153" s="143">
        <v>20512</v>
      </c>
      <c r="AK153" s="143">
        <v>10075</v>
      </c>
      <c r="AL153" s="143">
        <v>11046</v>
      </c>
      <c r="AM153" s="143">
        <v>3251</v>
      </c>
      <c r="AN153" s="143">
        <v>8606</v>
      </c>
      <c r="AO153" s="143">
        <v>13092</v>
      </c>
      <c r="AP153" s="143">
        <v>3333</v>
      </c>
    </row>
    <row r="154" spans="1:42">
      <c r="A154" s="143" t="s">
        <v>648</v>
      </c>
      <c r="B154" s="143" t="s">
        <v>63</v>
      </c>
      <c r="C154" s="143">
        <v>33642</v>
      </c>
      <c r="D154" s="143">
        <v>4190</v>
      </c>
      <c r="E154" s="143">
        <v>2216</v>
      </c>
      <c r="F154" s="143">
        <v>4651</v>
      </c>
      <c r="G154" s="143">
        <v>2640</v>
      </c>
      <c r="H154" s="143">
        <v>449</v>
      </c>
      <c r="I154" s="143">
        <v>18.43</v>
      </c>
      <c r="J154" s="143">
        <v>15240</v>
      </c>
      <c r="K154" s="143">
        <v>44919</v>
      </c>
      <c r="L154" s="143">
        <v>43996</v>
      </c>
      <c r="M154" s="143">
        <v>43162</v>
      </c>
      <c r="N154" s="143">
        <v>312</v>
      </c>
      <c r="O154" s="143">
        <v>16</v>
      </c>
      <c r="P154" s="143">
        <v>506</v>
      </c>
      <c r="Q154" s="143">
        <v>215</v>
      </c>
      <c r="R154" s="143">
        <v>94</v>
      </c>
      <c r="S154" s="143">
        <v>25</v>
      </c>
      <c r="T154" s="143">
        <v>54</v>
      </c>
      <c r="U154" s="143">
        <v>42</v>
      </c>
      <c r="V154" s="143">
        <v>480</v>
      </c>
      <c r="W154" s="143">
        <v>201</v>
      </c>
      <c r="X154" s="143">
        <v>118</v>
      </c>
      <c r="Y154" s="143">
        <v>24</v>
      </c>
      <c r="Z154" s="143">
        <v>70</v>
      </c>
      <c r="AA154" s="143">
        <v>67</v>
      </c>
      <c r="AB154" s="143">
        <v>166</v>
      </c>
      <c r="AC154" s="143">
        <v>35</v>
      </c>
      <c r="AD154" s="143">
        <v>112</v>
      </c>
      <c r="AE154" s="143">
        <v>19</v>
      </c>
      <c r="AF154" s="143">
        <v>62</v>
      </c>
      <c r="AG154" s="143">
        <v>35</v>
      </c>
      <c r="AH154" s="143">
        <v>27</v>
      </c>
      <c r="AI154" s="143">
        <v>87532</v>
      </c>
      <c r="AJ154" s="143">
        <v>18594</v>
      </c>
      <c r="AK154" s="143">
        <v>11760</v>
      </c>
      <c r="AL154" s="143">
        <v>14210</v>
      </c>
      <c r="AM154" s="143">
        <v>4225</v>
      </c>
      <c r="AN154" s="143">
        <v>11052</v>
      </c>
      <c r="AO154" s="143">
        <v>24361</v>
      </c>
      <c r="AP154" s="143">
        <v>3330</v>
      </c>
    </row>
    <row r="155" spans="1:42">
      <c r="A155" s="143" t="s">
        <v>629</v>
      </c>
      <c r="B155" s="143" t="s">
        <v>159</v>
      </c>
      <c r="C155" s="143">
        <v>28961</v>
      </c>
      <c r="D155" s="143">
        <v>2694</v>
      </c>
      <c r="E155" s="143">
        <v>1354</v>
      </c>
      <c r="F155" s="143">
        <v>3084</v>
      </c>
      <c r="G155" s="143">
        <v>1637</v>
      </c>
      <c r="H155" s="143">
        <v>246</v>
      </c>
      <c r="I155" s="143">
        <v>4.84</v>
      </c>
      <c r="J155" s="143">
        <v>30216</v>
      </c>
      <c r="K155" s="143">
        <v>34885</v>
      </c>
      <c r="L155" s="143">
        <v>34206</v>
      </c>
      <c r="M155" s="143">
        <v>33347</v>
      </c>
      <c r="N155" s="143">
        <v>272</v>
      </c>
      <c r="O155" s="143">
        <v>6</v>
      </c>
      <c r="P155" s="143">
        <v>581</v>
      </c>
      <c r="Q155" s="143">
        <v>215</v>
      </c>
      <c r="R155" s="143">
        <v>91</v>
      </c>
      <c r="S155" s="143">
        <v>16</v>
      </c>
      <c r="T155" s="143">
        <v>46</v>
      </c>
      <c r="U155" s="143">
        <v>62</v>
      </c>
      <c r="V155" s="143">
        <v>315</v>
      </c>
      <c r="W155" s="143">
        <v>114</v>
      </c>
      <c r="X155" s="143">
        <v>31</v>
      </c>
      <c r="Y155" s="143">
        <v>5</v>
      </c>
      <c r="Z155" s="143">
        <v>87</v>
      </c>
      <c r="AA155" s="143">
        <v>78</v>
      </c>
      <c r="AB155" s="143">
        <v>68</v>
      </c>
      <c r="AC155" s="143">
        <v>27</v>
      </c>
      <c r="AD155" s="143">
        <v>29</v>
      </c>
      <c r="AE155" s="143">
        <v>12</v>
      </c>
      <c r="AF155" s="143">
        <v>81</v>
      </c>
      <c r="AG155" s="143">
        <v>29</v>
      </c>
      <c r="AH155" s="143">
        <v>52</v>
      </c>
      <c r="AI155" s="143">
        <v>63757</v>
      </c>
      <c r="AJ155" s="143">
        <v>13497</v>
      </c>
      <c r="AK155" s="143">
        <v>7638</v>
      </c>
      <c r="AL155" s="143">
        <v>10560</v>
      </c>
      <c r="AM155" s="143">
        <v>2678</v>
      </c>
      <c r="AN155" s="143">
        <v>7826</v>
      </c>
      <c r="AO155" s="143">
        <v>18982</v>
      </c>
      <c r="AP155" s="143">
        <v>2576</v>
      </c>
    </row>
    <row r="156" spans="1:42">
      <c r="A156" s="143" t="s">
        <v>681</v>
      </c>
      <c r="B156" s="143" t="s">
        <v>78</v>
      </c>
      <c r="C156" s="143">
        <v>27954</v>
      </c>
      <c r="D156" s="143">
        <v>4481</v>
      </c>
      <c r="E156" s="143">
        <v>2528</v>
      </c>
      <c r="F156" s="143">
        <v>5755</v>
      </c>
      <c r="G156" s="143">
        <v>3007</v>
      </c>
      <c r="H156" s="143">
        <v>758</v>
      </c>
      <c r="I156" s="143">
        <v>33.19</v>
      </c>
      <c r="J156" s="143">
        <v>6852</v>
      </c>
      <c r="K156" s="143">
        <v>34341</v>
      </c>
      <c r="L156" s="143">
        <v>31820</v>
      </c>
      <c r="M156" s="143">
        <v>30907</v>
      </c>
      <c r="N156" s="143">
        <v>306</v>
      </c>
      <c r="O156" s="143">
        <v>43</v>
      </c>
      <c r="P156" s="143">
        <v>564</v>
      </c>
      <c r="Q156" s="143">
        <v>157</v>
      </c>
      <c r="R156" s="143">
        <v>56</v>
      </c>
      <c r="S156" s="143">
        <v>11</v>
      </c>
      <c r="T156" s="143">
        <v>51</v>
      </c>
      <c r="U156" s="143">
        <v>39</v>
      </c>
      <c r="V156" s="143">
        <v>2227</v>
      </c>
      <c r="W156" s="143">
        <v>99</v>
      </c>
      <c r="X156" s="143">
        <v>1811</v>
      </c>
      <c r="Y156" s="143">
        <v>72</v>
      </c>
      <c r="Z156" s="143">
        <v>110</v>
      </c>
      <c r="AA156" s="143">
        <v>135</v>
      </c>
      <c r="AB156" s="143">
        <v>53</v>
      </c>
      <c r="AC156" s="143">
        <v>21</v>
      </c>
      <c r="AD156" s="143">
        <v>30</v>
      </c>
      <c r="AE156" s="143">
        <v>2</v>
      </c>
      <c r="AF156" s="143">
        <v>84</v>
      </c>
      <c r="AG156" s="143">
        <v>52</v>
      </c>
      <c r="AH156" s="143">
        <v>32</v>
      </c>
      <c r="AI156" s="143">
        <v>64092</v>
      </c>
      <c r="AJ156" s="143">
        <v>17942</v>
      </c>
      <c r="AK156" s="143">
        <v>8868</v>
      </c>
      <c r="AL156" s="143">
        <v>10400</v>
      </c>
      <c r="AM156" s="143">
        <v>3547</v>
      </c>
      <c r="AN156" s="143">
        <v>8043</v>
      </c>
      <c r="AO156" s="143">
        <v>12132</v>
      </c>
      <c r="AP156" s="143">
        <v>3160</v>
      </c>
    </row>
    <row r="157" spans="1:42">
      <c r="A157" s="143" t="s">
        <v>679</v>
      </c>
      <c r="B157" s="143" t="s">
        <v>680</v>
      </c>
      <c r="C157" s="143">
        <v>52208</v>
      </c>
      <c r="D157" s="143">
        <v>13351</v>
      </c>
      <c r="E157" s="143">
        <v>2992</v>
      </c>
      <c r="F157" s="143">
        <v>9428</v>
      </c>
      <c r="G157" s="143">
        <v>6487</v>
      </c>
      <c r="H157" s="143">
        <v>605</v>
      </c>
      <c r="I157" s="143">
        <v>14.16</v>
      </c>
      <c r="J157" s="143">
        <v>19051</v>
      </c>
      <c r="K157" s="143">
        <v>57822</v>
      </c>
      <c r="L157" s="143">
        <v>56439</v>
      </c>
      <c r="M157" s="143">
        <v>54312</v>
      </c>
      <c r="N157" s="143">
        <v>479</v>
      </c>
      <c r="O157" s="143">
        <v>112</v>
      </c>
      <c r="P157" s="143">
        <v>1536</v>
      </c>
      <c r="Q157" s="143">
        <v>306</v>
      </c>
      <c r="R157" s="143">
        <v>100</v>
      </c>
      <c r="S157" s="143">
        <v>28</v>
      </c>
      <c r="T157" s="143">
        <v>95</v>
      </c>
      <c r="U157" s="143">
        <v>83</v>
      </c>
      <c r="V157" s="143">
        <v>739</v>
      </c>
      <c r="W157" s="143">
        <v>288</v>
      </c>
      <c r="X157" s="143">
        <v>75</v>
      </c>
      <c r="Y157" s="143">
        <v>37</v>
      </c>
      <c r="Z157" s="143">
        <v>193</v>
      </c>
      <c r="AA157" s="143">
        <v>146</v>
      </c>
      <c r="AB157" s="143">
        <v>232</v>
      </c>
      <c r="AC157" s="143">
        <v>154</v>
      </c>
      <c r="AD157" s="143">
        <v>61</v>
      </c>
      <c r="AE157" s="143">
        <v>17</v>
      </c>
      <c r="AF157" s="143">
        <v>106</v>
      </c>
      <c r="AG157" s="143">
        <v>57</v>
      </c>
      <c r="AH157" s="143">
        <v>49</v>
      </c>
      <c r="AI157" s="143">
        <v>115405</v>
      </c>
      <c r="AJ157" s="143">
        <v>23804</v>
      </c>
      <c r="AK157" s="143">
        <v>13178</v>
      </c>
      <c r="AL157" s="143">
        <v>17539</v>
      </c>
      <c r="AM157" s="143">
        <v>4231</v>
      </c>
      <c r="AN157" s="143">
        <v>20214</v>
      </c>
      <c r="AO157" s="143">
        <v>31396</v>
      </c>
      <c r="AP157" s="143">
        <v>5043</v>
      </c>
    </row>
    <row r="158" spans="1:42">
      <c r="A158" s="143" t="s">
        <v>628</v>
      </c>
      <c r="B158" s="143" t="s">
        <v>127</v>
      </c>
      <c r="C158" s="143">
        <v>31630</v>
      </c>
      <c r="D158" s="143">
        <v>4657</v>
      </c>
      <c r="E158" s="143">
        <v>3233</v>
      </c>
      <c r="F158" s="143">
        <v>7016</v>
      </c>
      <c r="G158" s="143">
        <v>3208</v>
      </c>
      <c r="H158" s="143">
        <v>1097</v>
      </c>
      <c r="I158" s="143">
        <v>10.08</v>
      </c>
      <c r="J158" s="143">
        <v>23917</v>
      </c>
      <c r="K158" s="143">
        <v>37348</v>
      </c>
      <c r="L158" s="143">
        <v>32879</v>
      </c>
      <c r="M158" s="143">
        <v>31794</v>
      </c>
      <c r="N158" s="143">
        <v>292</v>
      </c>
      <c r="O158" s="143">
        <v>15</v>
      </c>
      <c r="P158" s="143">
        <v>778</v>
      </c>
      <c r="Q158" s="143">
        <v>218</v>
      </c>
      <c r="R158" s="143">
        <v>48</v>
      </c>
      <c r="S158" s="143">
        <v>17</v>
      </c>
      <c r="T158" s="143">
        <v>104</v>
      </c>
      <c r="U158" s="143">
        <v>49</v>
      </c>
      <c r="V158" s="143">
        <v>4118</v>
      </c>
      <c r="W158" s="143">
        <v>96</v>
      </c>
      <c r="X158" s="143">
        <v>3681</v>
      </c>
      <c r="Y158" s="143">
        <v>57</v>
      </c>
      <c r="Z158" s="143">
        <v>96</v>
      </c>
      <c r="AA158" s="143">
        <v>188</v>
      </c>
      <c r="AB158" s="143">
        <v>60</v>
      </c>
      <c r="AC158" s="143">
        <v>22</v>
      </c>
      <c r="AD158" s="143">
        <v>34</v>
      </c>
      <c r="AE158" s="143">
        <v>4</v>
      </c>
      <c r="AF158" s="143">
        <v>73</v>
      </c>
      <c r="AG158" s="143">
        <v>24</v>
      </c>
      <c r="AH158" s="143">
        <v>49</v>
      </c>
      <c r="AI158" s="143">
        <v>71128</v>
      </c>
      <c r="AJ158" s="143">
        <v>20031</v>
      </c>
      <c r="AK158" s="143">
        <v>9477</v>
      </c>
      <c r="AL158" s="143">
        <v>10758</v>
      </c>
      <c r="AM158" s="143">
        <v>3404</v>
      </c>
      <c r="AN158" s="143">
        <v>8914</v>
      </c>
      <c r="AO158" s="143">
        <v>14392</v>
      </c>
      <c r="AP158" s="143">
        <v>4152</v>
      </c>
    </row>
    <row r="159" spans="1:42">
      <c r="A159" s="143" t="s">
        <v>623</v>
      </c>
      <c r="B159" s="143" t="s">
        <v>239</v>
      </c>
      <c r="C159" s="143">
        <v>48960</v>
      </c>
      <c r="D159" s="143">
        <v>11936</v>
      </c>
      <c r="E159" s="143">
        <v>4840</v>
      </c>
      <c r="F159" s="143">
        <v>11160</v>
      </c>
      <c r="G159" s="143">
        <v>6201</v>
      </c>
      <c r="H159" s="143">
        <v>1347</v>
      </c>
      <c r="I159" s="143">
        <v>13.63</v>
      </c>
      <c r="J159" s="143">
        <v>19651</v>
      </c>
      <c r="K159" s="143">
        <v>57567</v>
      </c>
      <c r="L159" s="143">
        <v>49177</v>
      </c>
      <c r="M159" s="143">
        <v>46510</v>
      </c>
      <c r="N159" s="143">
        <v>703</v>
      </c>
      <c r="O159" s="143">
        <v>35</v>
      </c>
      <c r="P159" s="143">
        <v>1929</v>
      </c>
      <c r="Q159" s="143">
        <v>887</v>
      </c>
      <c r="R159" s="143">
        <v>472</v>
      </c>
      <c r="S159" s="143">
        <v>96</v>
      </c>
      <c r="T159" s="143">
        <v>180</v>
      </c>
      <c r="U159" s="143">
        <v>139</v>
      </c>
      <c r="V159" s="143">
        <v>6202</v>
      </c>
      <c r="W159" s="143">
        <v>4061</v>
      </c>
      <c r="X159" s="143">
        <v>1130</v>
      </c>
      <c r="Y159" s="143">
        <v>86</v>
      </c>
      <c r="Z159" s="143">
        <v>461</v>
      </c>
      <c r="AA159" s="143">
        <v>464</v>
      </c>
      <c r="AB159" s="143">
        <v>842</v>
      </c>
      <c r="AC159" s="143">
        <v>234</v>
      </c>
      <c r="AD159" s="143">
        <v>551</v>
      </c>
      <c r="AE159" s="143">
        <v>57</v>
      </c>
      <c r="AF159" s="143">
        <v>459</v>
      </c>
      <c r="AG159" s="143">
        <v>275</v>
      </c>
      <c r="AH159" s="143">
        <v>184</v>
      </c>
      <c r="AI159" s="143">
        <v>113422</v>
      </c>
      <c r="AJ159" s="143">
        <v>26601</v>
      </c>
      <c r="AK159" s="143">
        <v>14311</v>
      </c>
      <c r="AL159" s="143">
        <v>16410</v>
      </c>
      <c r="AM159" s="143">
        <v>4380</v>
      </c>
      <c r="AN159" s="143">
        <v>17171</v>
      </c>
      <c r="AO159" s="143">
        <v>27930</v>
      </c>
      <c r="AP159" s="143">
        <v>6619</v>
      </c>
    </row>
    <row r="160" spans="1:42">
      <c r="A160" s="143" t="s">
        <v>622</v>
      </c>
      <c r="B160" s="143" t="s">
        <v>267</v>
      </c>
      <c r="C160" s="143">
        <v>17612</v>
      </c>
      <c r="D160" s="143">
        <v>1945</v>
      </c>
      <c r="E160" s="143">
        <v>598</v>
      </c>
      <c r="F160" s="143">
        <v>2157</v>
      </c>
      <c r="G160" s="143">
        <v>1364</v>
      </c>
      <c r="H160" s="143">
        <v>124</v>
      </c>
      <c r="I160" s="143">
        <v>11.33</v>
      </c>
      <c r="J160" s="143">
        <v>22323</v>
      </c>
      <c r="K160" s="143">
        <v>24045</v>
      </c>
      <c r="L160" s="143">
        <v>23735</v>
      </c>
      <c r="M160" s="143">
        <v>23232</v>
      </c>
      <c r="N160" s="143">
        <v>203</v>
      </c>
      <c r="O160" s="143">
        <v>4</v>
      </c>
      <c r="P160" s="143">
        <v>296</v>
      </c>
      <c r="Q160" s="143">
        <v>67</v>
      </c>
      <c r="R160" s="143">
        <v>21</v>
      </c>
      <c r="S160" s="143">
        <v>5</v>
      </c>
      <c r="T160" s="143">
        <v>27</v>
      </c>
      <c r="U160" s="143">
        <v>14</v>
      </c>
      <c r="V160" s="143">
        <v>215</v>
      </c>
      <c r="W160" s="143">
        <v>70</v>
      </c>
      <c r="X160" s="143">
        <v>73</v>
      </c>
      <c r="Y160" s="143">
        <v>9</v>
      </c>
      <c r="Z160" s="143">
        <v>33</v>
      </c>
      <c r="AA160" s="143">
        <v>30</v>
      </c>
      <c r="AB160" s="143">
        <v>12</v>
      </c>
      <c r="AC160" s="143">
        <v>6</v>
      </c>
      <c r="AD160" s="143">
        <v>4</v>
      </c>
      <c r="AE160" s="143">
        <v>2</v>
      </c>
      <c r="AF160" s="143">
        <v>16</v>
      </c>
      <c r="AG160" s="143">
        <v>4</v>
      </c>
      <c r="AH160" s="143">
        <v>12</v>
      </c>
      <c r="AI160" s="143">
        <v>46552</v>
      </c>
      <c r="AJ160" s="143">
        <v>8533</v>
      </c>
      <c r="AK160" s="143">
        <v>5175</v>
      </c>
      <c r="AL160" s="143">
        <v>7126</v>
      </c>
      <c r="AM160" s="143">
        <v>2339</v>
      </c>
      <c r="AN160" s="143">
        <v>5841</v>
      </c>
      <c r="AO160" s="143">
        <v>15817</v>
      </c>
      <c r="AP160" s="143">
        <v>1721</v>
      </c>
    </row>
    <row r="161" spans="1:42">
      <c r="A161" s="143" t="s">
        <v>620</v>
      </c>
      <c r="B161" s="143" t="s">
        <v>621</v>
      </c>
      <c r="C161" s="143">
        <v>21875</v>
      </c>
      <c r="D161" s="143">
        <v>3420</v>
      </c>
      <c r="E161" s="143">
        <v>1652</v>
      </c>
      <c r="F161" s="143">
        <v>3878</v>
      </c>
      <c r="G161" s="143">
        <v>2413</v>
      </c>
      <c r="H161" s="143">
        <v>336</v>
      </c>
      <c r="I161" s="143">
        <v>7.65</v>
      </c>
      <c r="J161" s="143">
        <v>27016</v>
      </c>
      <c r="K161" s="143">
        <v>29058</v>
      </c>
      <c r="L161" s="143">
        <v>28041</v>
      </c>
      <c r="M161" s="143">
        <v>27352</v>
      </c>
      <c r="N161" s="143">
        <v>350</v>
      </c>
      <c r="O161" s="143">
        <v>20</v>
      </c>
      <c r="P161" s="143">
        <v>319</v>
      </c>
      <c r="Q161" s="143">
        <v>162</v>
      </c>
      <c r="R161" s="143">
        <v>68</v>
      </c>
      <c r="S161" s="143">
        <v>18</v>
      </c>
      <c r="T161" s="143">
        <v>48</v>
      </c>
      <c r="U161" s="143">
        <v>28</v>
      </c>
      <c r="V161" s="143">
        <v>759</v>
      </c>
      <c r="W161" s="143">
        <v>67</v>
      </c>
      <c r="X161" s="143">
        <v>266</v>
      </c>
      <c r="Y161" s="143">
        <v>286</v>
      </c>
      <c r="Z161" s="143">
        <v>80</v>
      </c>
      <c r="AA161" s="143">
        <v>60</v>
      </c>
      <c r="AB161" s="143">
        <v>69</v>
      </c>
      <c r="AC161" s="143">
        <v>17</v>
      </c>
      <c r="AD161" s="143">
        <v>45</v>
      </c>
      <c r="AE161" s="143">
        <v>7</v>
      </c>
      <c r="AF161" s="143">
        <v>27</v>
      </c>
      <c r="AG161" s="143">
        <v>17</v>
      </c>
      <c r="AH161" s="143">
        <v>10</v>
      </c>
      <c r="AI161" s="143">
        <v>54811</v>
      </c>
      <c r="AJ161" s="143">
        <v>13130</v>
      </c>
      <c r="AK161" s="143">
        <v>7504</v>
      </c>
      <c r="AL161" s="143">
        <v>9068</v>
      </c>
      <c r="AM161" s="143">
        <v>2201</v>
      </c>
      <c r="AN161" s="143">
        <v>7146</v>
      </c>
      <c r="AO161" s="143">
        <v>13776</v>
      </c>
      <c r="AP161" s="143">
        <v>1986</v>
      </c>
    </row>
    <row r="162" spans="1:42">
      <c r="A162" s="143" t="s">
        <v>618</v>
      </c>
      <c r="B162" s="143" t="s">
        <v>619</v>
      </c>
      <c r="C162" s="143">
        <v>33127</v>
      </c>
      <c r="D162" s="143">
        <v>4141</v>
      </c>
      <c r="E162" s="143">
        <v>1586</v>
      </c>
      <c r="F162" s="143">
        <v>4095</v>
      </c>
      <c r="G162" s="143">
        <v>2623</v>
      </c>
      <c r="H162" s="143">
        <v>211</v>
      </c>
      <c r="I162" s="143">
        <v>30.49</v>
      </c>
      <c r="J162" s="143">
        <v>7980</v>
      </c>
      <c r="K162" s="143">
        <v>46102</v>
      </c>
      <c r="L162" s="143">
        <v>45142</v>
      </c>
      <c r="M162" s="143">
        <v>44236</v>
      </c>
      <c r="N162" s="143">
        <v>410</v>
      </c>
      <c r="O162" s="143">
        <v>7</v>
      </c>
      <c r="P162" s="143">
        <v>489</v>
      </c>
      <c r="Q162" s="143">
        <v>223</v>
      </c>
      <c r="R162" s="143">
        <v>115</v>
      </c>
      <c r="S162" s="143">
        <v>19</v>
      </c>
      <c r="T162" s="143">
        <v>55</v>
      </c>
      <c r="U162" s="143">
        <v>34</v>
      </c>
      <c r="V162" s="143">
        <v>553</v>
      </c>
      <c r="W162" s="143">
        <v>281</v>
      </c>
      <c r="X162" s="143">
        <v>81</v>
      </c>
      <c r="Y162" s="143">
        <v>12</v>
      </c>
      <c r="Z162" s="143">
        <v>100</v>
      </c>
      <c r="AA162" s="143">
        <v>79</v>
      </c>
      <c r="AB162" s="143">
        <v>129</v>
      </c>
      <c r="AC162" s="143">
        <v>31</v>
      </c>
      <c r="AD162" s="143">
        <v>83</v>
      </c>
      <c r="AE162" s="143">
        <v>15</v>
      </c>
      <c r="AF162" s="143">
        <v>55</v>
      </c>
      <c r="AG162" s="143">
        <v>21</v>
      </c>
      <c r="AH162" s="143">
        <v>34</v>
      </c>
      <c r="AI162" s="143">
        <v>89163</v>
      </c>
      <c r="AJ162" s="143">
        <v>18136</v>
      </c>
      <c r="AK162" s="143">
        <v>12038</v>
      </c>
      <c r="AL162" s="143">
        <v>14825</v>
      </c>
      <c r="AM162" s="143">
        <v>5165</v>
      </c>
      <c r="AN162" s="143">
        <v>12242</v>
      </c>
      <c r="AO162" s="143">
        <v>23537</v>
      </c>
      <c r="AP162" s="143">
        <v>3220</v>
      </c>
    </row>
    <row r="163" spans="1:42">
      <c r="A163" s="143" t="s">
        <v>617</v>
      </c>
      <c r="B163" s="143" t="s">
        <v>104</v>
      </c>
      <c r="C163" s="143">
        <v>38667</v>
      </c>
      <c r="D163" s="143">
        <v>6578</v>
      </c>
      <c r="E163" s="143">
        <v>2036</v>
      </c>
      <c r="F163" s="143">
        <v>5896</v>
      </c>
      <c r="G163" s="143">
        <v>3673</v>
      </c>
      <c r="H163" s="143">
        <v>358</v>
      </c>
      <c r="I163" s="143">
        <v>8.1</v>
      </c>
      <c r="J163" s="143">
        <v>26483</v>
      </c>
      <c r="K163" s="143">
        <v>45381</v>
      </c>
      <c r="L163" s="143">
        <v>44713</v>
      </c>
      <c r="M163" s="143">
        <v>43594</v>
      </c>
      <c r="N163" s="143">
        <v>326</v>
      </c>
      <c r="O163" s="143">
        <v>3</v>
      </c>
      <c r="P163" s="143">
        <v>790</v>
      </c>
      <c r="Q163" s="143">
        <v>243</v>
      </c>
      <c r="R163" s="143">
        <v>81</v>
      </c>
      <c r="S163" s="143">
        <v>44</v>
      </c>
      <c r="T163" s="143">
        <v>52</v>
      </c>
      <c r="U163" s="143">
        <v>66</v>
      </c>
      <c r="V163" s="143">
        <v>306</v>
      </c>
      <c r="W163" s="143">
        <v>151</v>
      </c>
      <c r="X163" s="143">
        <v>23</v>
      </c>
      <c r="Y163" s="143">
        <v>3</v>
      </c>
      <c r="Z163" s="143">
        <v>66</v>
      </c>
      <c r="AA163" s="143">
        <v>63</v>
      </c>
      <c r="AB163" s="143">
        <v>65</v>
      </c>
      <c r="AC163" s="143">
        <v>34</v>
      </c>
      <c r="AD163" s="143">
        <v>25</v>
      </c>
      <c r="AE163" s="143">
        <v>6</v>
      </c>
      <c r="AF163" s="143">
        <v>54</v>
      </c>
      <c r="AG163" s="143">
        <v>22</v>
      </c>
      <c r="AH163" s="143">
        <v>32</v>
      </c>
      <c r="AI163" s="143">
        <v>90712</v>
      </c>
      <c r="AJ163" s="143">
        <v>21296</v>
      </c>
      <c r="AK163" s="143">
        <v>12150</v>
      </c>
      <c r="AL163" s="143">
        <v>14318</v>
      </c>
      <c r="AM163" s="143">
        <v>3600</v>
      </c>
      <c r="AN163" s="143">
        <v>12652</v>
      </c>
      <c r="AO163" s="143">
        <v>23000</v>
      </c>
      <c r="AP163" s="143">
        <v>3696</v>
      </c>
    </row>
    <row r="164" spans="1:42">
      <c r="A164" s="143" t="s">
        <v>616</v>
      </c>
      <c r="B164" s="143" t="s">
        <v>266</v>
      </c>
      <c r="C164" s="143">
        <v>41572</v>
      </c>
      <c r="D164" s="143">
        <v>4358</v>
      </c>
      <c r="E164" s="143">
        <v>1715</v>
      </c>
      <c r="F164" s="143">
        <v>4859</v>
      </c>
      <c r="G164" s="143">
        <v>2764</v>
      </c>
      <c r="H164" s="143">
        <v>298</v>
      </c>
      <c r="I164" s="143">
        <v>19.66</v>
      </c>
      <c r="J164" s="143">
        <v>14241</v>
      </c>
      <c r="K164" s="143">
        <v>47281</v>
      </c>
      <c r="L164" s="143">
        <v>46707</v>
      </c>
      <c r="M164" s="143">
        <v>46037</v>
      </c>
      <c r="N164" s="143">
        <v>282</v>
      </c>
      <c r="O164" s="143">
        <v>27</v>
      </c>
      <c r="P164" s="143">
        <v>361</v>
      </c>
      <c r="Q164" s="143">
        <v>163</v>
      </c>
      <c r="R164" s="143">
        <v>64</v>
      </c>
      <c r="S164" s="143">
        <v>16</v>
      </c>
      <c r="T164" s="143">
        <v>45</v>
      </c>
      <c r="U164" s="143">
        <v>38</v>
      </c>
      <c r="V164" s="143">
        <v>292</v>
      </c>
      <c r="W164" s="143">
        <v>98</v>
      </c>
      <c r="X164" s="143">
        <v>25</v>
      </c>
      <c r="Y164" s="143">
        <v>31</v>
      </c>
      <c r="Z164" s="143">
        <v>65</v>
      </c>
      <c r="AA164" s="143">
        <v>73</v>
      </c>
      <c r="AB164" s="143">
        <v>66</v>
      </c>
      <c r="AC164" s="143">
        <v>34</v>
      </c>
      <c r="AD164" s="143">
        <v>22</v>
      </c>
      <c r="AE164" s="143">
        <v>10</v>
      </c>
      <c r="AF164" s="143">
        <v>53</v>
      </c>
      <c r="AG164" s="143">
        <v>21</v>
      </c>
      <c r="AH164" s="143">
        <v>32</v>
      </c>
      <c r="AI164" s="143">
        <v>90467</v>
      </c>
      <c r="AJ164" s="143">
        <v>23409</v>
      </c>
      <c r="AK164" s="143">
        <v>12155</v>
      </c>
      <c r="AL164" s="143">
        <v>15052</v>
      </c>
      <c r="AM164" s="143">
        <v>4370</v>
      </c>
      <c r="AN164" s="143">
        <v>10898</v>
      </c>
      <c r="AO164" s="143">
        <v>20793</v>
      </c>
      <c r="AP164" s="143">
        <v>3790</v>
      </c>
    </row>
    <row r="165" spans="1:42">
      <c r="A165" s="143" t="s">
        <v>615</v>
      </c>
      <c r="B165" s="143" t="s">
        <v>56</v>
      </c>
      <c r="C165" s="143">
        <v>27824</v>
      </c>
      <c r="D165" s="143">
        <v>3989</v>
      </c>
      <c r="E165" s="143">
        <v>1324</v>
      </c>
      <c r="F165" s="143">
        <v>3661</v>
      </c>
      <c r="G165" s="143">
        <v>2580</v>
      </c>
      <c r="H165" s="143">
        <v>228</v>
      </c>
      <c r="I165" s="143">
        <v>18.95</v>
      </c>
      <c r="J165" s="143">
        <v>14802</v>
      </c>
      <c r="K165" s="143">
        <v>38686</v>
      </c>
      <c r="L165" s="143">
        <v>36237</v>
      </c>
      <c r="M165" s="143">
        <v>35260</v>
      </c>
      <c r="N165" s="143">
        <v>311</v>
      </c>
      <c r="O165" s="143">
        <v>26</v>
      </c>
      <c r="P165" s="143">
        <v>640</v>
      </c>
      <c r="Q165" s="143">
        <v>240</v>
      </c>
      <c r="R165" s="143">
        <v>97</v>
      </c>
      <c r="S165" s="143">
        <v>23</v>
      </c>
      <c r="T165" s="143">
        <v>75</v>
      </c>
      <c r="U165" s="143">
        <v>45</v>
      </c>
      <c r="V165" s="143">
        <v>1758</v>
      </c>
      <c r="W165" s="143">
        <v>1353</v>
      </c>
      <c r="X165" s="143">
        <v>80</v>
      </c>
      <c r="Y165" s="143">
        <v>3</v>
      </c>
      <c r="Z165" s="143">
        <v>152</v>
      </c>
      <c r="AA165" s="143">
        <v>170</v>
      </c>
      <c r="AB165" s="143">
        <v>347</v>
      </c>
      <c r="AC165" s="143">
        <v>118</v>
      </c>
      <c r="AD165" s="143">
        <v>181</v>
      </c>
      <c r="AE165" s="143">
        <v>48</v>
      </c>
      <c r="AF165" s="143">
        <v>104</v>
      </c>
      <c r="AG165" s="143">
        <v>24</v>
      </c>
      <c r="AH165" s="143">
        <v>80</v>
      </c>
      <c r="AI165" s="143">
        <v>76334</v>
      </c>
      <c r="AJ165" s="143">
        <v>16964</v>
      </c>
      <c r="AK165" s="143">
        <v>11097</v>
      </c>
      <c r="AL165" s="143">
        <v>12257</v>
      </c>
      <c r="AM165" s="143">
        <v>4360</v>
      </c>
      <c r="AN165" s="143">
        <v>9378</v>
      </c>
      <c r="AO165" s="143">
        <v>18988</v>
      </c>
      <c r="AP165" s="143">
        <v>3290</v>
      </c>
    </row>
    <row r="166" spans="1:42">
      <c r="A166" s="143" t="s">
        <v>614</v>
      </c>
      <c r="B166" s="143" t="s">
        <v>251</v>
      </c>
      <c r="C166" s="143">
        <v>57880</v>
      </c>
      <c r="D166" s="143">
        <v>16167</v>
      </c>
      <c r="E166" s="143">
        <v>3634</v>
      </c>
      <c r="F166" s="143">
        <v>10835</v>
      </c>
      <c r="G166" s="143">
        <v>7739</v>
      </c>
      <c r="H166" s="143">
        <v>834</v>
      </c>
      <c r="I166" s="143">
        <v>17.649999999999999</v>
      </c>
      <c r="J166" s="143">
        <v>15904</v>
      </c>
      <c r="K166" s="143">
        <v>66516</v>
      </c>
      <c r="L166" s="143">
        <v>60763</v>
      </c>
      <c r="M166" s="143">
        <v>58705</v>
      </c>
      <c r="N166" s="143">
        <v>505</v>
      </c>
      <c r="O166" s="143">
        <v>27</v>
      </c>
      <c r="P166" s="143">
        <v>1526</v>
      </c>
      <c r="Q166" s="143">
        <v>457</v>
      </c>
      <c r="R166" s="143">
        <v>153</v>
      </c>
      <c r="S166" s="143">
        <v>47</v>
      </c>
      <c r="T166" s="143">
        <v>149</v>
      </c>
      <c r="U166" s="143">
        <v>108</v>
      </c>
      <c r="V166" s="143">
        <v>4567</v>
      </c>
      <c r="W166" s="143">
        <v>3079</v>
      </c>
      <c r="X166" s="143">
        <v>118</v>
      </c>
      <c r="Y166" s="143">
        <v>476</v>
      </c>
      <c r="Z166" s="143">
        <v>472</v>
      </c>
      <c r="AA166" s="143">
        <v>422</v>
      </c>
      <c r="AB166" s="143">
        <v>445</v>
      </c>
      <c r="AC166" s="143">
        <v>248</v>
      </c>
      <c r="AD166" s="143">
        <v>157</v>
      </c>
      <c r="AE166" s="143">
        <v>40</v>
      </c>
      <c r="AF166" s="143">
        <v>284</v>
      </c>
      <c r="AG166" s="143">
        <v>129</v>
      </c>
      <c r="AH166" s="143">
        <v>155</v>
      </c>
      <c r="AI166" s="143">
        <v>137878</v>
      </c>
      <c r="AJ166" s="143">
        <v>28265</v>
      </c>
      <c r="AK166" s="143">
        <v>16740</v>
      </c>
      <c r="AL166" s="143">
        <v>19685</v>
      </c>
      <c r="AM166" s="143">
        <v>6586</v>
      </c>
      <c r="AN166" s="143">
        <v>23470</v>
      </c>
      <c r="AO166" s="143">
        <v>36916</v>
      </c>
      <c r="AP166" s="143">
        <v>6216</v>
      </c>
    </row>
    <row r="167" spans="1:42">
      <c r="A167" s="143" t="s">
        <v>613</v>
      </c>
      <c r="B167" s="143" t="s">
        <v>113</v>
      </c>
      <c r="C167" s="143">
        <v>24621</v>
      </c>
      <c r="D167" s="143">
        <v>3045</v>
      </c>
      <c r="E167" s="143">
        <v>1081</v>
      </c>
      <c r="F167" s="143">
        <v>3207</v>
      </c>
      <c r="G167" s="143">
        <v>2192</v>
      </c>
      <c r="H167" s="143">
        <v>169</v>
      </c>
      <c r="I167" s="143">
        <v>10.220000000000001</v>
      </c>
      <c r="J167" s="143">
        <v>23746</v>
      </c>
      <c r="K167" s="143">
        <v>34898</v>
      </c>
      <c r="L167" s="143">
        <v>33837</v>
      </c>
      <c r="M167" s="143">
        <v>32983</v>
      </c>
      <c r="N167" s="143">
        <v>260</v>
      </c>
      <c r="O167" s="143">
        <v>18</v>
      </c>
      <c r="P167" s="143">
        <v>576</v>
      </c>
      <c r="Q167" s="143">
        <v>157</v>
      </c>
      <c r="R167" s="143">
        <v>52</v>
      </c>
      <c r="S167" s="143">
        <v>14</v>
      </c>
      <c r="T167" s="143">
        <v>46</v>
      </c>
      <c r="U167" s="143">
        <v>45</v>
      </c>
      <c r="V167" s="143">
        <v>742</v>
      </c>
      <c r="W167" s="143">
        <v>539</v>
      </c>
      <c r="X167" s="143">
        <v>29</v>
      </c>
      <c r="Y167" s="143">
        <v>9</v>
      </c>
      <c r="Z167" s="143">
        <v>74</v>
      </c>
      <c r="AA167" s="143">
        <v>91</v>
      </c>
      <c r="AB167" s="143">
        <v>99</v>
      </c>
      <c r="AC167" s="143">
        <v>41</v>
      </c>
      <c r="AD167" s="143">
        <v>47</v>
      </c>
      <c r="AE167" s="143">
        <v>11</v>
      </c>
      <c r="AF167" s="143">
        <v>63</v>
      </c>
      <c r="AG167" s="143">
        <v>13</v>
      </c>
      <c r="AH167" s="143">
        <v>50</v>
      </c>
      <c r="AI167" s="143">
        <v>69034</v>
      </c>
      <c r="AJ167" s="143">
        <v>12461</v>
      </c>
      <c r="AK167" s="143">
        <v>9158</v>
      </c>
      <c r="AL167" s="143">
        <v>11275</v>
      </c>
      <c r="AM167" s="143">
        <v>3165</v>
      </c>
      <c r="AN167" s="143">
        <v>8340</v>
      </c>
      <c r="AO167" s="143">
        <v>21982</v>
      </c>
      <c r="AP167" s="143">
        <v>2653</v>
      </c>
    </row>
    <row r="168" spans="1:42">
      <c r="A168" s="143" t="s">
        <v>612</v>
      </c>
      <c r="B168" s="143" t="s">
        <v>263</v>
      </c>
      <c r="C168" s="143">
        <v>32410</v>
      </c>
      <c r="D168" s="143">
        <v>3891</v>
      </c>
      <c r="E168" s="143">
        <v>1739</v>
      </c>
      <c r="F168" s="143">
        <v>4020</v>
      </c>
      <c r="G168" s="143">
        <v>2668</v>
      </c>
      <c r="H168" s="143">
        <v>284</v>
      </c>
      <c r="I168" s="143">
        <v>5.46</v>
      </c>
      <c r="J168" s="143">
        <v>29580</v>
      </c>
      <c r="K168" s="143">
        <v>45377</v>
      </c>
      <c r="L168" s="143">
        <v>44264</v>
      </c>
      <c r="M168" s="143">
        <v>43428</v>
      </c>
      <c r="N168" s="143">
        <v>248</v>
      </c>
      <c r="O168" s="143">
        <v>27</v>
      </c>
      <c r="P168" s="143">
        <v>561</v>
      </c>
      <c r="Q168" s="143">
        <v>196</v>
      </c>
      <c r="R168" s="143">
        <v>85</v>
      </c>
      <c r="S168" s="143">
        <v>13</v>
      </c>
      <c r="T168" s="143">
        <v>51</v>
      </c>
      <c r="U168" s="143">
        <v>47</v>
      </c>
      <c r="V168" s="143">
        <v>739</v>
      </c>
      <c r="W168" s="143">
        <v>487</v>
      </c>
      <c r="X168" s="143">
        <v>36</v>
      </c>
      <c r="Y168" s="143">
        <v>15</v>
      </c>
      <c r="Z168" s="143">
        <v>101</v>
      </c>
      <c r="AA168" s="143">
        <v>100</v>
      </c>
      <c r="AB168" s="143">
        <v>118</v>
      </c>
      <c r="AC168" s="143">
        <v>46</v>
      </c>
      <c r="AD168" s="143">
        <v>63</v>
      </c>
      <c r="AE168" s="143">
        <v>9</v>
      </c>
      <c r="AF168" s="143">
        <v>60</v>
      </c>
      <c r="AG168" s="143">
        <v>24</v>
      </c>
      <c r="AH168" s="143">
        <v>36</v>
      </c>
      <c r="AI168" s="143">
        <v>86475</v>
      </c>
      <c r="AJ168" s="143">
        <v>21089</v>
      </c>
      <c r="AK168" s="143">
        <v>12342</v>
      </c>
      <c r="AL168" s="143">
        <v>13895</v>
      </c>
      <c r="AM168" s="143">
        <v>4144</v>
      </c>
      <c r="AN168" s="143">
        <v>10733</v>
      </c>
      <c r="AO168" s="143">
        <v>20803</v>
      </c>
      <c r="AP168" s="143">
        <v>3469</v>
      </c>
    </row>
    <row r="169" spans="1:42">
      <c r="A169" s="143" t="s">
        <v>610</v>
      </c>
      <c r="B169" s="143" t="s">
        <v>611</v>
      </c>
      <c r="C169" s="143">
        <v>14857</v>
      </c>
      <c r="D169" s="143">
        <v>1787</v>
      </c>
      <c r="E169" s="143">
        <v>715</v>
      </c>
      <c r="F169" s="143">
        <v>1881</v>
      </c>
      <c r="G169" s="143">
        <v>1185</v>
      </c>
      <c r="H169" s="143">
        <v>97</v>
      </c>
      <c r="I169" s="143">
        <v>9.0299999999999994</v>
      </c>
      <c r="J169" s="143">
        <v>25300</v>
      </c>
      <c r="K169" s="143">
        <v>21490</v>
      </c>
      <c r="L169" s="143">
        <v>21153</v>
      </c>
      <c r="M169" s="143">
        <v>20516</v>
      </c>
      <c r="N169" s="143">
        <v>133</v>
      </c>
      <c r="O169" s="143">
        <v>3</v>
      </c>
      <c r="P169" s="143">
        <v>501</v>
      </c>
      <c r="Q169" s="143">
        <v>102</v>
      </c>
      <c r="R169" s="143">
        <v>42</v>
      </c>
      <c r="S169" s="143">
        <v>10</v>
      </c>
      <c r="T169" s="143">
        <v>30</v>
      </c>
      <c r="U169" s="143">
        <v>20</v>
      </c>
      <c r="V169" s="143">
        <v>181</v>
      </c>
      <c r="W169" s="143">
        <v>99</v>
      </c>
      <c r="X169" s="143">
        <v>2</v>
      </c>
      <c r="Y169" s="143">
        <v>0</v>
      </c>
      <c r="Z169" s="143">
        <v>35</v>
      </c>
      <c r="AA169" s="143">
        <v>45</v>
      </c>
      <c r="AB169" s="143">
        <v>42</v>
      </c>
      <c r="AC169" s="143">
        <v>15</v>
      </c>
      <c r="AD169" s="143">
        <v>19</v>
      </c>
      <c r="AE169" s="143">
        <v>8</v>
      </c>
      <c r="AF169" s="143">
        <v>12</v>
      </c>
      <c r="AG169" s="143">
        <v>2</v>
      </c>
      <c r="AH169" s="143">
        <v>10</v>
      </c>
      <c r="AI169" s="143">
        <v>41237</v>
      </c>
      <c r="AJ169" s="143">
        <v>8808</v>
      </c>
      <c r="AK169" s="143">
        <v>5793</v>
      </c>
      <c r="AL169" s="143">
        <v>6794</v>
      </c>
      <c r="AM169" s="143">
        <v>1994</v>
      </c>
      <c r="AN169" s="143">
        <v>5225</v>
      </c>
      <c r="AO169" s="143">
        <v>10785</v>
      </c>
      <c r="AP169" s="143">
        <v>1838</v>
      </c>
    </row>
    <row r="170" spans="1:42">
      <c r="A170" s="143" t="s">
        <v>608</v>
      </c>
      <c r="B170" s="143" t="s">
        <v>609</v>
      </c>
      <c r="C170" s="143">
        <v>29269</v>
      </c>
      <c r="D170" s="143">
        <v>3842</v>
      </c>
      <c r="E170" s="143">
        <v>1733</v>
      </c>
      <c r="F170" s="143">
        <v>4026</v>
      </c>
      <c r="G170" s="143">
        <v>2524</v>
      </c>
      <c r="H170" s="143">
        <v>271</v>
      </c>
      <c r="I170" s="143">
        <v>8.33</v>
      </c>
      <c r="J170" s="143">
        <v>26180</v>
      </c>
      <c r="K170" s="143">
        <v>39128</v>
      </c>
      <c r="L170" s="143">
        <v>38497</v>
      </c>
      <c r="M170" s="143">
        <v>37659</v>
      </c>
      <c r="N170" s="143">
        <v>220</v>
      </c>
      <c r="O170" s="143">
        <v>27</v>
      </c>
      <c r="P170" s="143">
        <v>591</v>
      </c>
      <c r="Q170" s="143">
        <v>164</v>
      </c>
      <c r="R170" s="143">
        <v>79</v>
      </c>
      <c r="S170" s="143">
        <v>9</v>
      </c>
      <c r="T170" s="143">
        <v>44</v>
      </c>
      <c r="U170" s="143">
        <v>32</v>
      </c>
      <c r="V170" s="143">
        <v>342</v>
      </c>
      <c r="W170" s="143">
        <v>174</v>
      </c>
      <c r="X170" s="143">
        <v>10</v>
      </c>
      <c r="Y170" s="143">
        <v>6</v>
      </c>
      <c r="Z170" s="143">
        <v>63</v>
      </c>
      <c r="AA170" s="143">
        <v>89</v>
      </c>
      <c r="AB170" s="143">
        <v>85</v>
      </c>
      <c r="AC170" s="143">
        <v>27</v>
      </c>
      <c r="AD170" s="143">
        <v>44</v>
      </c>
      <c r="AE170" s="143">
        <v>14</v>
      </c>
      <c r="AF170" s="143">
        <v>40</v>
      </c>
      <c r="AG170" s="143">
        <v>9</v>
      </c>
      <c r="AH170" s="143">
        <v>31</v>
      </c>
      <c r="AI170" s="143">
        <v>75791</v>
      </c>
      <c r="AJ170" s="143">
        <v>19691</v>
      </c>
      <c r="AK170" s="143">
        <v>9988</v>
      </c>
      <c r="AL170" s="143">
        <v>11639</v>
      </c>
      <c r="AM170" s="143">
        <v>3426</v>
      </c>
      <c r="AN170" s="143">
        <v>9411</v>
      </c>
      <c r="AO170" s="143">
        <v>18402</v>
      </c>
      <c r="AP170" s="143">
        <v>3234</v>
      </c>
    </row>
    <row r="171" spans="1:42">
      <c r="A171" s="143" t="s">
        <v>651</v>
      </c>
      <c r="B171" s="143" t="s">
        <v>152</v>
      </c>
      <c r="C171" s="143">
        <v>19809</v>
      </c>
      <c r="D171" s="143">
        <v>4289</v>
      </c>
      <c r="E171" s="143">
        <v>1136</v>
      </c>
      <c r="F171" s="143">
        <v>3697</v>
      </c>
      <c r="G171" s="143">
        <v>2509</v>
      </c>
      <c r="H171" s="143">
        <v>228</v>
      </c>
      <c r="I171" s="143">
        <v>7.2</v>
      </c>
      <c r="J171" s="143">
        <v>27556</v>
      </c>
      <c r="K171" s="143">
        <v>21339</v>
      </c>
      <c r="L171" s="143">
        <v>17407</v>
      </c>
      <c r="M171" s="143">
        <v>16840</v>
      </c>
      <c r="N171" s="143">
        <v>211</v>
      </c>
      <c r="O171" s="143">
        <v>3</v>
      </c>
      <c r="P171" s="143">
        <v>353</v>
      </c>
      <c r="Q171" s="143">
        <v>185</v>
      </c>
      <c r="R171" s="143">
        <v>70</v>
      </c>
      <c r="S171" s="143">
        <v>14</v>
      </c>
      <c r="T171" s="143">
        <v>57</v>
      </c>
      <c r="U171" s="143">
        <v>44</v>
      </c>
      <c r="V171" s="143">
        <v>3316</v>
      </c>
      <c r="W171" s="143">
        <v>2684</v>
      </c>
      <c r="X171" s="143">
        <v>242</v>
      </c>
      <c r="Y171" s="143">
        <v>30</v>
      </c>
      <c r="Z171" s="143">
        <v>94</v>
      </c>
      <c r="AA171" s="143">
        <v>266</v>
      </c>
      <c r="AB171" s="143">
        <v>217</v>
      </c>
      <c r="AC171" s="143">
        <v>63</v>
      </c>
      <c r="AD171" s="143">
        <v>135</v>
      </c>
      <c r="AE171" s="143">
        <v>19</v>
      </c>
      <c r="AF171" s="143">
        <v>214</v>
      </c>
      <c r="AG171" s="143">
        <v>50</v>
      </c>
      <c r="AH171" s="143">
        <v>164</v>
      </c>
      <c r="AI171" s="143">
        <v>46359</v>
      </c>
      <c r="AJ171" s="143">
        <v>10461</v>
      </c>
      <c r="AK171" s="143">
        <v>6144</v>
      </c>
      <c r="AL171" s="143">
        <v>7008</v>
      </c>
      <c r="AM171" s="143">
        <v>1976</v>
      </c>
      <c r="AN171" s="143">
        <v>6796</v>
      </c>
      <c r="AO171" s="143">
        <v>11476</v>
      </c>
      <c r="AP171" s="143">
        <v>2498</v>
      </c>
    </row>
    <row r="172" spans="1:42">
      <c r="A172" s="143" t="s">
        <v>647</v>
      </c>
      <c r="B172" s="143" t="s">
        <v>249</v>
      </c>
      <c r="C172" s="143">
        <v>22297</v>
      </c>
      <c r="D172" s="143">
        <v>2729</v>
      </c>
      <c r="E172" s="143">
        <v>1520</v>
      </c>
      <c r="F172" s="143">
        <v>3380</v>
      </c>
      <c r="G172" s="143">
        <v>1735</v>
      </c>
      <c r="H172" s="143">
        <v>260</v>
      </c>
      <c r="I172" s="143">
        <v>35.65</v>
      </c>
      <c r="J172" s="143">
        <v>5987</v>
      </c>
      <c r="K172" s="143">
        <v>27291</v>
      </c>
      <c r="L172" s="143">
        <v>26633</v>
      </c>
      <c r="M172" s="143">
        <v>23922</v>
      </c>
      <c r="N172" s="143">
        <v>105</v>
      </c>
      <c r="O172" s="143">
        <v>29</v>
      </c>
      <c r="P172" s="143">
        <v>2577</v>
      </c>
      <c r="Q172" s="143">
        <v>183</v>
      </c>
      <c r="R172" s="143">
        <v>47</v>
      </c>
      <c r="S172" s="143">
        <v>33</v>
      </c>
      <c r="T172" s="143">
        <v>35</v>
      </c>
      <c r="U172" s="143">
        <v>68</v>
      </c>
      <c r="V172" s="143">
        <v>296</v>
      </c>
      <c r="W172" s="143">
        <v>120</v>
      </c>
      <c r="X172" s="143">
        <v>39</v>
      </c>
      <c r="Y172" s="143">
        <v>33</v>
      </c>
      <c r="Z172" s="143">
        <v>38</v>
      </c>
      <c r="AA172" s="143">
        <v>66</v>
      </c>
      <c r="AB172" s="143">
        <v>122</v>
      </c>
      <c r="AC172" s="143">
        <v>74</v>
      </c>
      <c r="AD172" s="143">
        <v>22</v>
      </c>
      <c r="AE172" s="143">
        <v>26</v>
      </c>
      <c r="AF172" s="143">
        <v>57</v>
      </c>
      <c r="AG172" s="143">
        <v>18</v>
      </c>
      <c r="AH172" s="143">
        <v>39</v>
      </c>
      <c r="AI172" s="143">
        <v>53275</v>
      </c>
      <c r="AJ172" s="143">
        <v>17421</v>
      </c>
      <c r="AK172" s="143">
        <v>7705</v>
      </c>
      <c r="AL172" s="143">
        <v>8126</v>
      </c>
      <c r="AM172" s="143">
        <v>1745</v>
      </c>
      <c r="AN172" s="143">
        <v>4954</v>
      </c>
      <c r="AO172" s="143">
        <v>8060</v>
      </c>
      <c r="AP172" s="143">
        <v>5264</v>
      </c>
    </row>
    <row r="173" spans="1:42">
      <c r="A173" s="143" t="s">
        <v>646</v>
      </c>
      <c r="B173" s="143" t="s">
        <v>233</v>
      </c>
      <c r="C173" s="143">
        <v>58507</v>
      </c>
      <c r="D173" s="143">
        <v>5647</v>
      </c>
      <c r="E173" s="143">
        <v>2663</v>
      </c>
      <c r="F173" s="143">
        <v>7257</v>
      </c>
      <c r="G173" s="143">
        <v>3563</v>
      </c>
      <c r="H173" s="143">
        <v>489</v>
      </c>
      <c r="I173" s="143">
        <v>26.56</v>
      </c>
      <c r="J173" s="143">
        <v>9857</v>
      </c>
      <c r="K173" s="143">
        <v>60890</v>
      </c>
      <c r="L173" s="143">
        <v>60209</v>
      </c>
      <c r="M173" s="143">
        <v>59134</v>
      </c>
      <c r="N173" s="143">
        <v>281</v>
      </c>
      <c r="O173" s="143">
        <v>28</v>
      </c>
      <c r="P173" s="143">
        <v>766</v>
      </c>
      <c r="Q173" s="143">
        <v>250</v>
      </c>
      <c r="R173" s="143">
        <v>125</v>
      </c>
      <c r="S173" s="143">
        <v>22</v>
      </c>
      <c r="T173" s="143">
        <v>48</v>
      </c>
      <c r="U173" s="143">
        <v>55</v>
      </c>
      <c r="V173" s="143">
        <v>272</v>
      </c>
      <c r="W173" s="143">
        <v>92</v>
      </c>
      <c r="X173" s="143">
        <v>23</v>
      </c>
      <c r="Y173" s="143">
        <v>29</v>
      </c>
      <c r="Z173" s="143">
        <v>58</v>
      </c>
      <c r="AA173" s="143">
        <v>70</v>
      </c>
      <c r="AB173" s="143">
        <v>117</v>
      </c>
      <c r="AC173" s="143">
        <v>62</v>
      </c>
      <c r="AD173" s="143">
        <v>45</v>
      </c>
      <c r="AE173" s="143">
        <v>10</v>
      </c>
      <c r="AF173" s="143">
        <v>42</v>
      </c>
      <c r="AG173" s="143">
        <v>19</v>
      </c>
      <c r="AH173" s="143">
        <v>23</v>
      </c>
      <c r="AI173" s="143">
        <v>115418</v>
      </c>
      <c r="AJ173" s="143">
        <v>37648</v>
      </c>
      <c r="AK173" s="143">
        <v>16355</v>
      </c>
      <c r="AL173" s="143">
        <v>18058</v>
      </c>
      <c r="AM173" s="143">
        <v>4922</v>
      </c>
      <c r="AN173" s="143">
        <v>12071</v>
      </c>
      <c r="AO173" s="143">
        <v>20849</v>
      </c>
      <c r="AP173" s="143">
        <v>5515</v>
      </c>
    </row>
    <row r="174" spans="1:42">
      <c r="A174" s="143" t="s">
        <v>644</v>
      </c>
      <c r="B174" s="143" t="s">
        <v>645</v>
      </c>
      <c r="C174" s="143">
        <v>33414</v>
      </c>
      <c r="D174" s="143">
        <v>9207</v>
      </c>
      <c r="E174" s="143">
        <v>2999</v>
      </c>
      <c r="F174" s="143">
        <v>6207</v>
      </c>
      <c r="G174" s="143">
        <v>3716</v>
      </c>
      <c r="H174" s="143">
        <v>558</v>
      </c>
      <c r="I174" s="143">
        <v>29.51</v>
      </c>
      <c r="J174" s="143">
        <v>8403</v>
      </c>
      <c r="K174" s="143">
        <v>39825</v>
      </c>
      <c r="L174" s="143">
        <v>38396</v>
      </c>
      <c r="M174" s="143">
        <v>36106</v>
      </c>
      <c r="N174" s="143">
        <v>430</v>
      </c>
      <c r="O174" s="143">
        <v>32</v>
      </c>
      <c r="P174" s="143">
        <v>1828</v>
      </c>
      <c r="Q174" s="143">
        <v>373</v>
      </c>
      <c r="R174" s="143">
        <v>123</v>
      </c>
      <c r="S174" s="143">
        <v>51</v>
      </c>
      <c r="T174" s="143">
        <v>102</v>
      </c>
      <c r="U174" s="143">
        <v>97</v>
      </c>
      <c r="V174" s="143">
        <v>591</v>
      </c>
      <c r="W174" s="143">
        <v>184</v>
      </c>
      <c r="X174" s="143">
        <v>37</v>
      </c>
      <c r="Y174" s="143">
        <v>50</v>
      </c>
      <c r="Z174" s="143">
        <v>135</v>
      </c>
      <c r="AA174" s="143">
        <v>185</v>
      </c>
      <c r="AB174" s="143">
        <v>327</v>
      </c>
      <c r="AC174" s="143">
        <v>203</v>
      </c>
      <c r="AD174" s="143">
        <v>76</v>
      </c>
      <c r="AE174" s="143">
        <v>48</v>
      </c>
      <c r="AF174" s="143">
        <v>138</v>
      </c>
      <c r="AG174" s="143">
        <v>63</v>
      </c>
      <c r="AH174" s="143">
        <v>75</v>
      </c>
      <c r="AI174" s="143">
        <v>78190</v>
      </c>
      <c r="AJ174" s="143">
        <v>17134</v>
      </c>
      <c r="AK174" s="143">
        <v>10349</v>
      </c>
      <c r="AL174" s="143">
        <v>12587</v>
      </c>
      <c r="AM174" s="143">
        <v>2899</v>
      </c>
      <c r="AN174" s="143">
        <v>14395</v>
      </c>
      <c r="AO174" s="143">
        <v>16644</v>
      </c>
      <c r="AP174" s="143">
        <v>4182</v>
      </c>
    </row>
    <row r="175" spans="1:42">
      <c r="A175" s="143" t="s">
        <v>643</v>
      </c>
      <c r="B175" s="143" t="s">
        <v>86</v>
      </c>
      <c r="C175" s="143">
        <v>35992</v>
      </c>
      <c r="D175" s="143">
        <v>3781</v>
      </c>
      <c r="E175" s="143">
        <v>1569</v>
      </c>
      <c r="F175" s="143">
        <v>4418</v>
      </c>
      <c r="G175" s="143">
        <v>2633</v>
      </c>
      <c r="H175" s="143">
        <v>213</v>
      </c>
      <c r="I175" s="143">
        <v>11.95</v>
      </c>
      <c r="J175" s="143">
        <v>21578</v>
      </c>
      <c r="K175" s="143">
        <v>45972</v>
      </c>
      <c r="L175" s="143">
        <v>45329</v>
      </c>
      <c r="M175" s="143">
        <v>44355</v>
      </c>
      <c r="N175" s="143">
        <v>278</v>
      </c>
      <c r="O175" s="143">
        <v>26</v>
      </c>
      <c r="P175" s="143">
        <v>670</v>
      </c>
      <c r="Q175" s="143">
        <v>202</v>
      </c>
      <c r="R175" s="143">
        <v>57</v>
      </c>
      <c r="S175" s="143">
        <v>22</v>
      </c>
      <c r="T175" s="143">
        <v>67</v>
      </c>
      <c r="U175" s="143">
        <v>56</v>
      </c>
      <c r="V175" s="143">
        <v>266</v>
      </c>
      <c r="W175" s="143">
        <v>86</v>
      </c>
      <c r="X175" s="143">
        <v>13</v>
      </c>
      <c r="Y175" s="143">
        <v>23</v>
      </c>
      <c r="Z175" s="143">
        <v>71</v>
      </c>
      <c r="AA175" s="143">
        <v>73</v>
      </c>
      <c r="AB175" s="143">
        <v>127</v>
      </c>
      <c r="AC175" s="143">
        <v>49</v>
      </c>
      <c r="AD175" s="143">
        <v>56</v>
      </c>
      <c r="AE175" s="143">
        <v>22</v>
      </c>
      <c r="AF175" s="143">
        <v>48</v>
      </c>
      <c r="AG175" s="143">
        <v>14</v>
      </c>
      <c r="AH175" s="143">
        <v>34</v>
      </c>
      <c r="AI175" s="143">
        <v>88700</v>
      </c>
      <c r="AJ175" s="143">
        <v>19289</v>
      </c>
      <c r="AK175" s="143">
        <v>12232</v>
      </c>
      <c r="AL175" s="143">
        <v>15306</v>
      </c>
      <c r="AM175" s="143">
        <v>3885</v>
      </c>
      <c r="AN175" s="143">
        <v>11685</v>
      </c>
      <c r="AO175" s="143">
        <v>22559</v>
      </c>
      <c r="AP175" s="143">
        <v>3744</v>
      </c>
    </row>
    <row r="176" spans="1:42">
      <c r="A176" s="143" t="s">
        <v>641</v>
      </c>
      <c r="B176" s="143" t="s">
        <v>642</v>
      </c>
      <c r="C176" s="143">
        <v>31553</v>
      </c>
      <c r="D176" s="143">
        <v>3197</v>
      </c>
      <c r="E176" s="143">
        <v>1594</v>
      </c>
      <c r="F176" s="143">
        <v>3788</v>
      </c>
      <c r="G176" s="143">
        <v>2092</v>
      </c>
      <c r="H176" s="143">
        <v>190</v>
      </c>
      <c r="I176" s="143">
        <v>13.57</v>
      </c>
      <c r="J176" s="143">
        <v>19729</v>
      </c>
      <c r="K176" s="143">
        <v>37264</v>
      </c>
      <c r="L176" s="143">
        <v>36648</v>
      </c>
      <c r="M176" s="143">
        <v>34399</v>
      </c>
      <c r="N176" s="143">
        <v>151</v>
      </c>
      <c r="O176" s="143">
        <v>31</v>
      </c>
      <c r="P176" s="143">
        <v>2067</v>
      </c>
      <c r="Q176" s="143">
        <v>194</v>
      </c>
      <c r="R176" s="143">
        <v>62</v>
      </c>
      <c r="S176" s="143">
        <v>22</v>
      </c>
      <c r="T176" s="143">
        <v>49</v>
      </c>
      <c r="U176" s="143">
        <v>61</v>
      </c>
      <c r="V176" s="143">
        <v>259</v>
      </c>
      <c r="W176" s="143">
        <v>96</v>
      </c>
      <c r="X176" s="143">
        <v>12</v>
      </c>
      <c r="Y176" s="143">
        <v>14</v>
      </c>
      <c r="Z176" s="143">
        <v>63</v>
      </c>
      <c r="AA176" s="143">
        <v>74</v>
      </c>
      <c r="AB176" s="143">
        <v>119</v>
      </c>
      <c r="AC176" s="143">
        <v>60</v>
      </c>
      <c r="AD176" s="143">
        <v>35</v>
      </c>
      <c r="AE176" s="143">
        <v>24</v>
      </c>
      <c r="AF176" s="143">
        <v>44</v>
      </c>
      <c r="AG176" s="143">
        <v>8</v>
      </c>
      <c r="AH176" s="143">
        <v>36</v>
      </c>
      <c r="AI176" s="143">
        <v>73354</v>
      </c>
      <c r="AJ176" s="143">
        <v>22628</v>
      </c>
      <c r="AK176" s="143">
        <v>11195</v>
      </c>
      <c r="AL176" s="143">
        <v>12070</v>
      </c>
      <c r="AM176" s="143">
        <v>2710</v>
      </c>
      <c r="AN176" s="143">
        <v>7354</v>
      </c>
      <c r="AO176" s="143">
        <v>11586</v>
      </c>
      <c r="AP176" s="143">
        <v>5811</v>
      </c>
    </row>
    <row r="177" spans="1:42">
      <c r="A177" s="143" t="s">
        <v>639</v>
      </c>
      <c r="B177" s="143" t="s">
        <v>640</v>
      </c>
      <c r="C177" s="143">
        <v>42114</v>
      </c>
      <c r="D177" s="143">
        <v>4901</v>
      </c>
      <c r="E177" s="143">
        <v>2210</v>
      </c>
      <c r="F177" s="143">
        <v>5598</v>
      </c>
      <c r="G177" s="143">
        <v>3350</v>
      </c>
      <c r="H177" s="143">
        <v>318</v>
      </c>
      <c r="I177" s="143">
        <v>15.77</v>
      </c>
      <c r="J177" s="143">
        <v>17549</v>
      </c>
      <c r="K177" s="143">
        <v>57344</v>
      </c>
      <c r="L177" s="143">
        <v>56192</v>
      </c>
      <c r="M177" s="143">
        <v>54173</v>
      </c>
      <c r="N177" s="143">
        <v>366</v>
      </c>
      <c r="O177" s="143">
        <v>32</v>
      </c>
      <c r="P177" s="143">
        <v>1621</v>
      </c>
      <c r="Q177" s="143">
        <v>311</v>
      </c>
      <c r="R177" s="143">
        <v>121</v>
      </c>
      <c r="S177" s="143">
        <v>34</v>
      </c>
      <c r="T177" s="143">
        <v>76</v>
      </c>
      <c r="U177" s="143">
        <v>80</v>
      </c>
      <c r="V177" s="143">
        <v>535</v>
      </c>
      <c r="W177" s="143">
        <v>196</v>
      </c>
      <c r="X177" s="143">
        <v>24</v>
      </c>
      <c r="Y177" s="143">
        <v>22</v>
      </c>
      <c r="Z177" s="143">
        <v>150</v>
      </c>
      <c r="AA177" s="143">
        <v>143</v>
      </c>
      <c r="AB177" s="143">
        <v>237</v>
      </c>
      <c r="AC177" s="143">
        <v>139</v>
      </c>
      <c r="AD177" s="143">
        <v>71</v>
      </c>
      <c r="AE177" s="143">
        <v>27</v>
      </c>
      <c r="AF177" s="143">
        <v>69</v>
      </c>
      <c r="AG177" s="143">
        <v>22</v>
      </c>
      <c r="AH177" s="143">
        <v>47</v>
      </c>
      <c r="AI177" s="143">
        <v>109085</v>
      </c>
      <c r="AJ177" s="143">
        <v>23608</v>
      </c>
      <c r="AK177" s="143">
        <v>15098</v>
      </c>
      <c r="AL177" s="143">
        <v>18733</v>
      </c>
      <c r="AM177" s="143">
        <v>5007</v>
      </c>
      <c r="AN177" s="143">
        <v>13474</v>
      </c>
      <c r="AO177" s="143">
        <v>27974</v>
      </c>
      <c r="AP177" s="143">
        <v>5191</v>
      </c>
    </row>
    <row r="178" spans="1:42">
      <c r="A178" s="143" t="s">
        <v>638</v>
      </c>
      <c r="B178" s="143" t="s">
        <v>274</v>
      </c>
      <c r="C178" s="143">
        <v>31430</v>
      </c>
      <c r="D178" s="143">
        <v>3792</v>
      </c>
      <c r="E178" s="143">
        <v>1561</v>
      </c>
      <c r="F178" s="143">
        <v>4549</v>
      </c>
      <c r="G178" s="143">
        <v>2585</v>
      </c>
      <c r="H178" s="143">
        <v>290</v>
      </c>
      <c r="I178" s="143">
        <v>16.600000000000001</v>
      </c>
      <c r="J178" s="143">
        <v>16820</v>
      </c>
      <c r="K178" s="143">
        <v>38385</v>
      </c>
      <c r="L178" s="143">
        <v>37870</v>
      </c>
      <c r="M178" s="143">
        <v>37122</v>
      </c>
      <c r="N178" s="143">
        <v>235</v>
      </c>
      <c r="O178" s="143">
        <v>63</v>
      </c>
      <c r="P178" s="143">
        <v>450</v>
      </c>
      <c r="Q178" s="143">
        <v>154</v>
      </c>
      <c r="R178" s="143">
        <v>52</v>
      </c>
      <c r="S178" s="143">
        <v>17</v>
      </c>
      <c r="T178" s="143">
        <v>38</v>
      </c>
      <c r="U178" s="143">
        <v>47</v>
      </c>
      <c r="V178" s="143">
        <v>240</v>
      </c>
      <c r="W178" s="143">
        <v>114</v>
      </c>
      <c r="X178" s="143">
        <v>22</v>
      </c>
      <c r="Y178" s="143">
        <v>0</v>
      </c>
      <c r="Z178" s="143">
        <v>50</v>
      </c>
      <c r="AA178" s="143">
        <v>54</v>
      </c>
      <c r="AB178" s="143">
        <v>94</v>
      </c>
      <c r="AC178" s="143">
        <v>43</v>
      </c>
      <c r="AD178" s="143">
        <v>44</v>
      </c>
      <c r="AE178" s="143">
        <v>7</v>
      </c>
      <c r="AF178" s="143">
        <v>27</v>
      </c>
      <c r="AG178" s="143">
        <v>14</v>
      </c>
      <c r="AH178" s="143">
        <v>13</v>
      </c>
      <c r="AI178" s="143">
        <v>73753</v>
      </c>
      <c r="AJ178" s="143">
        <v>16963</v>
      </c>
      <c r="AK178" s="143">
        <v>10217</v>
      </c>
      <c r="AL178" s="143">
        <v>12217</v>
      </c>
      <c r="AM178" s="143">
        <v>3796</v>
      </c>
      <c r="AN178" s="143">
        <v>8796</v>
      </c>
      <c r="AO178" s="143">
        <v>18642</v>
      </c>
      <c r="AP178" s="143">
        <v>3122</v>
      </c>
    </row>
    <row r="179" spans="1:42">
      <c r="A179" s="143" t="s">
        <v>637</v>
      </c>
      <c r="B179" s="143" t="s">
        <v>227</v>
      </c>
      <c r="C179" s="143">
        <v>45713</v>
      </c>
      <c r="D179" s="143">
        <v>5023</v>
      </c>
      <c r="E179" s="143">
        <v>2856</v>
      </c>
      <c r="F179" s="143">
        <v>5732</v>
      </c>
      <c r="G179" s="143">
        <v>3103</v>
      </c>
      <c r="H179" s="143">
        <v>451</v>
      </c>
      <c r="I179" s="143">
        <v>15.46</v>
      </c>
      <c r="J179" s="143">
        <v>17826</v>
      </c>
      <c r="K179" s="143">
        <v>54519</v>
      </c>
      <c r="L179" s="143">
        <v>53574</v>
      </c>
      <c r="M179" s="143">
        <v>50696</v>
      </c>
      <c r="N179" s="143">
        <v>318</v>
      </c>
      <c r="O179" s="143">
        <v>62</v>
      </c>
      <c r="P179" s="143">
        <v>2498</v>
      </c>
      <c r="Q179" s="143">
        <v>337</v>
      </c>
      <c r="R179" s="143">
        <v>91</v>
      </c>
      <c r="S179" s="143">
        <v>55</v>
      </c>
      <c r="T179" s="143">
        <v>83</v>
      </c>
      <c r="U179" s="143">
        <v>108</v>
      </c>
      <c r="V179" s="143">
        <v>310</v>
      </c>
      <c r="W179" s="143">
        <v>101</v>
      </c>
      <c r="X179" s="143">
        <v>21</v>
      </c>
      <c r="Y179" s="143">
        <v>14</v>
      </c>
      <c r="Z179" s="143">
        <v>63</v>
      </c>
      <c r="AA179" s="143">
        <v>111</v>
      </c>
      <c r="AB179" s="143">
        <v>225</v>
      </c>
      <c r="AC179" s="143">
        <v>76</v>
      </c>
      <c r="AD179" s="143">
        <v>84</v>
      </c>
      <c r="AE179" s="143">
        <v>65</v>
      </c>
      <c r="AF179" s="143">
        <v>73</v>
      </c>
      <c r="AG179" s="143">
        <v>5</v>
      </c>
      <c r="AH179" s="143">
        <v>68</v>
      </c>
      <c r="AI179" s="143">
        <v>107507</v>
      </c>
      <c r="AJ179" s="143">
        <v>30057</v>
      </c>
      <c r="AK179" s="143">
        <v>16104</v>
      </c>
      <c r="AL179" s="143">
        <v>18149</v>
      </c>
      <c r="AM179" s="143">
        <v>4276</v>
      </c>
      <c r="AN179" s="143">
        <v>11917</v>
      </c>
      <c r="AO179" s="143">
        <v>20046</v>
      </c>
      <c r="AP179" s="143">
        <v>6958</v>
      </c>
    </row>
    <row r="180" spans="1:42">
      <c r="A180" s="143" t="s">
        <v>636</v>
      </c>
      <c r="B180" s="143" t="s">
        <v>256</v>
      </c>
      <c r="C180" s="143">
        <v>41646</v>
      </c>
      <c r="D180" s="143">
        <v>3794</v>
      </c>
      <c r="E180" s="143">
        <v>1674</v>
      </c>
      <c r="F180" s="143">
        <v>4422</v>
      </c>
      <c r="G180" s="143">
        <v>2431</v>
      </c>
      <c r="H180" s="143">
        <v>248</v>
      </c>
      <c r="I180" s="143">
        <v>5.44</v>
      </c>
      <c r="J180" s="143">
        <v>29612</v>
      </c>
      <c r="K180" s="143">
        <v>53336</v>
      </c>
      <c r="L180" s="143">
        <v>52473</v>
      </c>
      <c r="M180" s="143">
        <v>51544</v>
      </c>
      <c r="N180" s="143">
        <v>219</v>
      </c>
      <c r="O180" s="143">
        <v>22</v>
      </c>
      <c r="P180" s="143">
        <v>688</v>
      </c>
      <c r="Q180" s="143">
        <v>245</v>
      </c>
      <c r="R180" s="143">
        <v>70</v>
      </c>
      <c r="S180" s="143">
        <v>26</v>
      </c>
      <c r="T180" s="143">
        <v>80</v>
      </c>
      <c r="U180" s="143">
        <v>69</v>
      </c>
      <c r="V180" s="143">
        <v>412</v>
      </c>
      <c r="W180" s="143">
        <v>138</v>
      </c>
      <c r="X180" s="143">
        <v>19</v>
      </c>
      <c r="Y180" s="143">
        <v>24</v>
      </c>
      <c r="Z180" s="143">
        <v>101</v>
      </c>
      <c r="AA180" s="143">
        <v>130</v>
      </c>
      <c r="AB180" s="143">
        <v>138</v>
      </c>
      <c r="AC180" s="143">
        <v>91</v>
      </c>
      <c r="AD180" s="143">
        <v>32</v>
      </c>
      <c r="AE180" s="143">
        <v>15</v>
      </c>
      <c r="AF180" s="143">
        <v>68</v>
      </c>
      <c r="AG180" s="143">
        <v>31</v>
      </c>
      <c r="AH180" s="143">
        <v>37</v>
      </c>
      <c r="AI180" s="143">
        <v>103657</v>
      </c>
      <c r="AJ180" s="143">
        <v>23744</v>
      </c>
      <c r="AK180" s="143">
        <v>15328</v>
      </c>
      <c r="AL180" s="143">
        <v>18098</v>
      </c>
      <c r="AM180" s="143">
        <v>5651</v>
      </c>
      <c r="AN180" s="143">
        <v>12388</v>
      </c>
      <c r="AO180" s="143">
        <v>24026</v>
      </c>
      <c r="AP180" s="143">
        <v>4422</v>
      </c>
    </row>
    <row r="181" spans="1:42">
      <c r="A181" s="143" t="s">
        <v>634</v>
      </c>
      <c r="B181" s="143" t="s">
        <v>635</v>
      </c>
      <c r="C181" s="143">
        <v>38203</v>
      </c>
      <c r="D181" s="143">
        <v>5018</v>
      </c>
      <c r="E181" s="143">
        <v>2733</v>
      </c>
      <c r="F181" s="143">
        <v>5273</v>
      </c>
      <c r="G181" s="143">
        <v>2809</v>
      </c>
      <c r="H181" s="143">
        <v>495</v>
      </c>
      <c r="I181" s="143">
        <v>9.19</v>
      </c>
      <c r="J181" s="143">
        <v>25099</v>
      </c>
      <c r="K181" s="143">
        <v>42079</v>
      </c>
      <c r="L181" s="143">
        <v>41097</v>
      </c>
      <c r="M181" s="143">
        <v>39554</v>
      </c>
      <c r="N181" s="143">
        <v>227</v>
      </c>
      <c r="O181" s="143">
        <v>24</v>
      </c>
      <c r="P181" s="143">
        <v>1292</v>
      </c>
      <c r="Q181" s="143">
        <v>289</v>
      </c>
      <c r="R181" s="143">
        <v>76</v>
      </c>
      <c r="S181" s="143">
        <v>72</v>
      </c>
      <c r="T181" s="143">
        <v>78</v>
      </c>
      <c r="U181" s="143">
        <v>63</v>
      </c>
      <c r="V181" s="143">
        <v>415</v>
      </c>
      <c r="W181" s="143">
        <v>156</v>
      </c>
      <c r="X181" s="143">
        <v>40</v>
      </c>
      <c r="Y181" s="143">
        <v>5</v>
      </c>
      <c r="Z181" s="143">
        <v>66</v>
      </c>
      <c r="AA181" s="143">
        <v>148</v>
      </c>
      <c r="AB181" s="143">
        <v>180</v>
      </c>
      <c r="AC181" s="143">
        <v>104</v>
      </c>
      <c r="AD181" s="143">
        <v>41</v>
      </c>
      <c r="AE181" s="143">
        <v>35</v>
      </c>
      <c r="AF181" s="143">
        <v>98</v>
      </c>
      <c r="AG181" s="143">
        <v>26</v>
      </c>
      <c r="AH181" s="143">
        <v>72</v>
      </c>
      <c r="AI181" s="143">
        <v>79748</v>
      </c>
      <c r="AJ181" s="143">
        <v>26164</v>
      </c>
      <c r="AK181" s="143">
        <v>12531</v>
      </c>
      <c r="AL181" s="143">
        <v>12846</v>
      </c>
      <c r="AM181" s="143">
        <v>3735</v>
      </c>
      <c r="AN181" s="143">
        <v>8418</v>
      </c>
      <c r="AO181" s="143">
        <v>11336</v>
      </c>
      <c r="AP181" s="143">
        <v>4718</v>
      </c>
    </row>
    <row r="182" spans="1:42">
      <c r="A182" s="143" t="s">
        <v>632</v>
      </c>
      <c r="B182" s="143" t="s">
        <v>633</v>
      </c>
      <c r="C182" s="143">
        <v>54869</v>
      </c>
      <c r="D182" s="143">
        <v>5701</v>
      </c>
      <c r="E182" s="143">
        <v>3047</v>
      </c>
      <c r="F182" s="143">
        <v>6931</v>
      </c>
      <c r="G182" s="143">
        <v>3659</v>
      </c>
      <c r="H182" s="143">
        <v>492</v>
      </c>
      <c r="I182" s="143">
        <v>14.68</v>
      </c>
      <c r="J182" s="143">
        <v>18549</v>
      </c>
      <c r="K182" s="143">
        <v>62977</v>
      </c>
      <c r="L182" s="143">
        <v>61754</v>
      </c>
      <c r="M182" s="143">
        <v>58946</v>
      </c>
      <c r="N182" s="143">
        <v>326</v>
      </c>
      <c r="O182" s="143">
        <v>110</v>
      </c>
      <c r="P182" s="143">
        <v>2372</v>
      </c>
      <c r="Q182" s="143">
        <v>321</v>
      </c>
      <c r="R182" s="143">
        <v>95</v>
      </c>
      <c r="S182" s="143">
        <v>44</v>
      </c>
      <c r="T182" s="143">
        <v>82</v>
      </c>
      <c r="U182" s="143">
        <v>100</v>
      </c>
      <c r="V182" s="143">
        <v>588</v>
      </c>
      <c r="W182" s="143">
        <v>211</v>
      </c>
      <c r="X182" s="143">
        <v>48</v>
      </c>
      <c r="Y182" s="143">
        <v>15</v>
      </c>
      <c r="Z182" s="143">
        <v>125</v>
      </c>
      <c r="AA182" s="143">
        <v>189</v>
      </c>
      <c r="AB182" s="143">
        <v>222</v>
      </c>
      <c r="AC182" s="143">
        <v>113</v>
      </c>
      <c r="AD182" s="143">
        <v>65</v>
      </c>
      <c r="AE182" s="143">
        <v>44</v>
      </c>
      <c r="AF182" s="143">
        <v>92</v>
      </c>
      <c r="AG182" s="143">
        <v>25</v>
      </c>
      <c r="AH182" s="143">
        <v>67</v>
      </c>
      <c r="AI182" s="143">
        <v>122639</v>
      </c>
      <c r="AJ182" s="143">
        <v>35909</v>
      </c>
      <c r="AK182" s="143">
        <v>17770</v>
      </c>
      <c r="AL182" s="143">
        <v>19850</v>
      </c>
      <c r="AM182" s="143">
        <v>4680</v>
      </c>
      <c r="AN182" s="143">
        <v>13464</v>
      </c>
      <c r="AO182" s="143">
        <v>23455</v>
      </c>
      <c r="AP182" s="143">
        <v>7511</v>
      </c>
    </row>
    <row r="183" spans="1:42">
      <c r="A183" s="143" t="s">
        <v>630</v>
      </c>
      <c r="B183" s="143" t="s">
        <v>631</v>
      </c>
      <c r="C183" s="143">
        <v>43179</v>
      </c>
      <c r="D183" s="143">
        <v>3385</v>
      </c>
      <c r="E183" s="143">
        <v>1758</v>
      </c>
      <c r="F183" s="143">
        <v>4095</v>
      </c>
      <c r="G183" s="143">
        <v>1971</v>
      </c>
      <c r="H183" s="143">
        <v>263</v>
      </c>
      <c r="I183" s="143">
        <v>21.03</v>
      </c>
      <c r="J183" s="143">
        <v>13232</v>
      </c>
      <c r="K183" s="143">
        <v>46046</v>
      </c>
      <c r="L183" s="143">
        <v>45649</v>
      </c>
      <c r="M183" s="143">
        <v>44747</v>
      </c>
      <c r="N183" s="143">
        <v>190</v>
      </c>
      <c r="O183" s="143">
        <v>18</v>
      </c>
      <c r="P183" s="143">
        <v>694</v>
      </c>
      <c r="Q183" s="143">
        <v>156</v>
      </c>
      <c r="R183" s="143">
        <v>60</v>
      </c>
      <c r="S183" s="143">
        <v>15</v>
      </c>
      <c r="T183" s="143">
        <v>39</v>
      </c>
      <c r="U183" s="143">
        <v>42</v>
      </c>
      <c r="V183" s="143">
        <v>173</v>
      </c>
      <c r="W183" s="143">
        <v>50</v>
      </c>
      <c r="X183" s="143">
        <v>3</v>
      </c>
      <c r="Y183" s="143">
        <v>14</v>
      </c>
      <c r="Z183" s="143">
        <v>44</v>
      </c>
      <c r="AA183" s="143">
        <v>62</v>
      </c>
      <c r="AB183" s="143">
        <v>47</v>
      </c>
      <c r="AC183" s="143">
        <v>18</v>
      </c>
      <c r="AD183" s="143">
        <v>25</v>
      </c>
      <c r="AE183" s="143">
        <v>4</v>
      </c>
      <c r="AF183" s="143">
        <v>21</v>
      </c>
      <c r="AG183" s="143">
        <v>2</v>
      </c>
      <c r="AH183" s="143">
        <v>19</v>
      </c>
      <c r="AI183" s="143">
        <v>86830</v>
      </c>
      <c r="AJ183" s="143">
        <v>23838</v>
      </c>
      <c r="AK183" s="143">
        <v>12236</v>
      </c>
      <c r="AL183" s="143">
        <v>14106</v>
      </c>
      <c r="AM183" s="143">
        <v>4087</v>
      </c>
      <c r="AN183" s="143">
        <v>9137</v>
      </c>
      <c r="AO183" s="143">
        <v>19326</v>
      </c>
      <c r="AP183" s="143">
        <v>4100</v>
      </c>
    </row>
    <row r="184" spans="1:42">
      <c r="A184" s="143" t="s">
        <v>606</v>
      </c>
      <c r="B184" s="143" t="s">
        <v>607</v>
      </c>
      <c r="C184" s="143">
        <v>48057</v>
      </c>
      <c r="D184" s="143">
        <v>12296</v>
      </c>
      <c r="E184" s="143">
        <v>5325</v>
      </c>
      <c r="F184" s="143">
        <v>8785</v>
      </c>
      <c r="G184" s="143">
        <v>5479</v>
      </c>
      <c r="H184" s="143">
        <v>1099</v>
      </c>
      <c r="I184" s="143">
        <v>35.79</v>
      </c>
      <c r="J184" s="143">
        <v>5951</v>
      </c>
      <c r="K184" s="143">
        <v>60319</v>
      </c>
      <c r="L184" s="143">
        <v>56561</v>
      </c>
      <c r="M184" s="143">
        <v>53120</v>
      </c>
      <c r="N184" s="143">
        <v>459</v>
      </c>
      <c r="O184" s="143">
        <v>52</v>
      </c>
      <c r="P184" s="143">
        <v>2930</v>
      </c>
      <c r="Q184" s="143">
        <v>896</v>
      </c>
      <c r="R184" s="143">
        <v>228</v>
      </c>
      <c r="S184" s="143">
        <v>147</v>
      </c>
      <c r="T184" s="143">
        <v>239</v>
      </c>
      <c r="U184" s="143">
        <v>282</v>
      </c>
      <c r="V184" s="143">
        <v>1721</v>
      </c>
      <c r="W184" s="143">
        <v>592</v>
      </c>
      <c r="X184" s="143">
        <v>92</v>
      </c>
      <c r="Y184" s="143">
        <v>133</v>
      </c>
      <c r="Z184" s="143">
        <v>407</v>
      </c>
      <c r="AA184" s="143">
        <v>497</v>
      </c>
      <c r="AB184" s="143">
        <v>770</v>
      </c>
      <c r="AC184" s="143">
        <v>592</v>
      </c>
      <c r="AD184" s="143">
        <v>119</v>
      </c>
      <c r="AE184" s="143">
        <v>59</v>
      </c>
      <c r="AF184" s="143">
        <v>371</v>
      </c>
      <c r="AG184" s="143">
        <v>209</v>
      </c>
      <c r="AH184" s="143">
        <v>162</v>
      </c>
      <c r="AI184" s="143">
        <v>110805</v>
      </c>
      <c r="AJ184" s="143">
        <v>25073</v>
      </c>
      <c r="AK184" s="143">
        <v>14129</v>
      </c>
      <c r="AL184" s="143">
        <v>15342</v>
      </c>
      <c r="AM184" s="143">
        <v>2858</v>
      </c>
      <c r="AN184" s="143">
        <v>16885</v>
      </c>
      <c r="AO184" s="143">
        <v>30722</v>
      </c>
      <c r="AP184" s="143">
        <v>5796</v>
      </c>
    </row>
    <row r="185" spans="1:42">
      <c r="A185" s="143" t="s">
        <v>605</v>
      </c>
      <c r="B185" s="143" t="s">
        <v>92</v>
      </c>
      <c r="C185" s="143">
        <v>40919</v>
      </c>
      <c r="D185" s="143">
        <v>4156</v>
      </c>
      <c r="E185" s="143">
        <v>1816</v>
      </c>
      <c r="F185" s="143">
        <v>4512</v>
      </c>
      <c r="G185" s="143">
        <v>2772</v>
      </c>
      <c r="H185" s="143">
        <v>258</v>
      </c>
      <c r="I185" s="143">
        <v>17.14</v>
      </c>
      <c r="J185" s="143">
        <v>16335</v>
      </c>
      <c r="K185" s="143">
        <v>52809</v>
      </c>
      <c r="L185" s="143">
        <v>51928</v>
      </c>
      <c r="M185" s="143">
        <v>50688</v>
      </c>
      <c r="N185" s="143">
        <v>257</v>
      </c>
      <c r="O185" s="143">
        <v>75</v>
      </c>
      <c r="P185" s="143">
        <v>908</v>
      </c>
      <c r="Q185" s="143">
        <v>249</v>
      </c>
      <c r="R185" s="143">
        <v>72</v>
      </c>
      <c r="S185" s="143">
        <v>34</v>
      </c>
      <c r="T185" s="143">
        <v>80</v>
      </c>
      <c r="U185" s="143">
        <v>63</v>
      </c>
      <c r="V185" s="143">
        <v>432</v>
      </c>
      <c r="W185" s="143">
        <v>155</v>
      </c>
      <c r="X185" s="143">
        <v>19</v>
      </c>
      <c r="Y185" s="143">
        <v>20</v>
      </c>
      <c r="Z185" s="143">
        <v>97</v>
      </c>
      <c r="AA185" s="143">
        <v>141</v>
      </c>
      <c r="AB185" s="143">
        <v>140</v>
      </c>
      <c r="AC185" s="143">
        <v>85</v>
      </c>
      <c r="AD185" s="143">
        <v>30</v>
      </c>
      <c r="AE185" s="143">
        <v>25</v>
      </c>
      <c r="AF185" s="143">
        <v>60</v>
      </c>
      <c r="AG185" s="143">
        <v>22</v>
      </c>
      <c r="AH185" s="143">
        <v>38</v>
      </c>
      <c r="AI185" s="143">
        <v>101717</v>
      </c>
      <c r="AJ185" s="143">
        <v>22953</v>
      </c>
      <c r="AK185" s="143">
        <v>13799</v>
      </c>
      <c r="AL185" s="143">
        <v>17362</v>
      </c>
      <c r="AM185" s="143">
        <v>4305</v>
      </c>
      <c r="AN185" s="143">
        <v>11687</v>
      </c>
      <c r="AO185" s="143">
        <v>27501</v>
      </c>
      <c r="AP185" s="143">
        <v>4110</v>
      </c>
    </row>
    <row r="186" spans="1:42">
      <c r="A186" s="143" t="s">
        <v>602</v>
      </c>
      <c r="B186" s="143" t="s">
        <v>64</v>
      </c>
      <c r="C186" s="143">
        <v>17858</v>
      </c>
      <c r="D186" s="143">
        <v>2784</v>
      </c>
      <c r="E186" s="143">
        <v>1698</v>
      </c>
      <c r="F186" s="143">
        <v>2600</v>
      </c>
      <c r="G186" s="143">
        <v>1611</v>
      </c>
      <c r="H186" s="143">
        <v>245</v>
      </c>
      <c r="I186" s="143">
        <v>35.65</v>
      </c>
      <c r="J186" s="143">
        <v>5990</v>
      </c>
      <c r="K186" s="143">
        <v>25215</v>
      </c>
      <c r="L186" s="143">
        <v>24290</v>
      </c>
      <c r="M186" s="143">
        <v>21869</v>
      </c>
      <c r="N186" s="143">
        <v>527</v>
      </c>
      <c r="O186" s="143">
        <v>10</v>
      </c>
      <c r="P186" s="143">
        <v>1884</v>
      </c>
      <c r="Q186" s="143">
        <v>259</v>
      </c>
      <c r="R186" s="143">
        <v>86</v>
      </c>
      <c r="S186" s="143">
        <v>37</v>
      </c>
      <c r="T186" s="143">
        <v>62</v>
      </c>
      <c r="U186" s="143">
        <v>74</v>
      </c>
      <c r="V186" s="143">
        <v>275</v>
      </c>
      <c r="W186" s="143">
        <v>133</v>
      </c>
      <c r="X186" s="143">
        <v>12</v>
      </c>
      <c r="Y186" s="143">
        <v>36</v>
      </c>
      <c r="Z186" s="143">
        <v>36</v>
      </c>
      <c r="AA186" s="143">
        <v>58</v>
      </c>
      <c r="AB186" s="143">
        <v>348</v>
      </c>
      <c r="AC186" s="143">
        <v>251</v>
      </c>
      <c r="AD186" s="143">
        <v>76</v>
      </c>
      <c r="AE186" s="143">
        <v>21</v>
      </c>
      <c r="AF186" s="143">
        <v>43</v>
      </c>
      <c r="AG186" s="143">
        <v>13</v>
      </c>
      <c r="AH186" s="143">
        <v>30</v>
      </c>
      <c r="AI186" s="143">
        <v>48637</v>
      </c>
      <c r="AJ186" s="143">
        <v>13439</v>
      </c>
      <c r="AK186" s="143">
        <v>8405</v>
      </c>
      <c r="AL186" s="143">
        <v>8330</v>
      </c>
      <c r="AM186" s="143">
        <v>2005</v>
      </c>
      <c r="AN186" s="143">
        <v>5393</v>
      </c>
      <c r="AO186" s="143">
        <v>7254</v>
      </c>
      <c r="AP186" s="143">
        <v>3811</v>
      </c>
    </row>
    <row r="187" spans="1:42">
      <c r="A187" s="143" t="s">
        <v>601</v>
      </c>
      <c r="B187" s="143" t="s">
        <v>67</v>
      </c>
      <c r="C187" s="143">
        <v>23242</v>
      </c>
      <c r="D187" s="143">
        <v>3064</v>
      </c>
      <c r="E187" s="143">
        <v>1454</v>
      </c>
      <c r="F187" s="143">
        <v>3073</v>
      </c>
      <c r="G187" s="143">
        <v>1971</v>
      </c>
      <c r="H187" s="143">
        <v>249</v>
      </c>
      <c r="I187" s="143">
        <v>18.22</v>
      </c>
      <c r="J187" s="143">
        <v>15393</v>
      </c>
      <c r="K187" s="143">
        <v>31647</v>
      </c>
      <c r="L187" s="143">
        <v>30973</v>
      </c>
      <c r="M187" s="143">
        <v>29941</v>
      </c>
      <c r="N187" s="143">
        <v>272</v>
      </c>
      <c r="O187" s="143">
        <v>12</v>
      </c>
      <c r="P187" s="143">
        <v>748</v>
      </c>
      <c r="Q187" s="143">
        <v>180</v>
      </c>
      <c r="R187" s="143">
        <v>78</v>
      </c>
      <c r="S187" s="143">
        <v>11</v>
      </c>
      <c r="T187" s="143">
        <v>53</v>
      </c>
      <c r="U187" s="143">
        <v>38</v>
      </c>
      <c r="V187" s="143">
        <v>325</v>
      </c>
      <c r="W187" s="143">
        <v>164</v>
      </c>
      <c r="X187" s="143">
        <v>34</v>
      </c>
      <c r="Y187" s="143">
        <v>9</v>
      </c>
      <c r="Z187" s="143">
        <v>44</v>
      </c>
      <c r="AA187" s="143">
        <v>74</v>
      </c>
      <c r="AB187" s="143">
        <v>127</v>
      </c>
      <c r="AC187" s="143">
        <v>60</v>
      </c>
      <c r="AD187" s="143">
        <v>56</v>
      </c>
      <c r="AE187" s="143">
        <v>11</v>
      </c>
      <c r="AF187" s="143">
        <v>42</v>
      </c>
      <c r="AG187" s="143">
        <v>4</v>
      </c>
      <c r="AH187" s="143">
        <v>38</v>
      </c>
      <c r="AI187" s="143">
        <v>63031</v>
      </c>
      <c r="AJ187" s="143">
        <v>11918</v>
      </c>
      <c r="AK187" s="143">
        <v>9337</v>
      </c>
      <c r="AL187" s="143">
        <v>10742</v>
      </c>
      <c r="AM187" s="143">
        <v>2762</v>
      </c>
      <c r="AN187" s="143">
        <v>7416</v>
      </c>
      <c r="AO187" s="143">
        <v>18158</v>
      </c>
      <c r="AP187" s="143">
        <v>2698</v>
      </c>
    </row>
    <row r="188" spans="1:42">
      <c r="A188" s="143" t="s">
        <v>600</v>
      </c>
      <c r="B188" s="143" t="s">
        <v>70</v>
      </c>
      <c r="C188" s="143">
        <v>25925</v>
      </c>
      <c r="D188" s="143">
        <v>3609</v>
      </c>
      <c r="E188" s="143">
        <v>1561</v>
      </c>
      <c r="F188" s="143">
        <v>3740</v>
      </c>
      <c r="G188" s="143">
        <v>2575</v>
      </c>
      <c r="H188" s="143">
        <v>190</v>
      </c>
      <c r="I188" s="143">
        <v>10.1</v>
      </c>
      <c r="J188" s="143">
        <v>23887</v>
      </c>
      <c r="K188" s="143">
        <v>35662</v>
      </c>
      <c r="L188" s="143">
        <v>34772</v>
      </c>
      <c r="M188" s="143">
        <v>33619</v>
      </c>
      <c r="N188" s="143">
        <v>313</v>
      </c>
      <c r="O188" s="143">
        <v>15</v>
      </c>
      <c r="P188" s="143">
        <v>825</v>
      </c>
      <c r="Q188" s="143">
        <v>242</v>
      </c>
      <c r="R188" s="143">
        <v>81</v>
      </c>
      <c r="S188" s="143">
        <v>19</v>
      </c>
      <c r="T188" s="143">
        <v>52</v>
      </c>
      <c r="U188" s="143">
        <v>90</v>
      </c>
      <c r="V188" s="143">
        <v>330</v>
      </c>
      <c r="W188" s="143">
        <v>176</v>
      </c>
      <c r="X188" s="143">
        <v>21</v>
      </c>
      <c r="Y188" s="143">
        <v>1</v>
      </c>
      <c r="Z188" s="143">
        <v>66</v>
      </c>
      <c r="AA188" s="143">
        <v>66</v>
      </c>
      <c r="AB188" s="143">
        <v>241</v>
      </c>
      <c r="AC188" s="143">
        <v>116</v>
      </c>
      <c r="AD188" s="143">
        <v>93</v>
      </c>
      <c r="AE188" s="143">
        <v>32</v>
      </c>
      <c r="AF188" s="143">
        <v>77</v>
      </c>
      <c r="AG188" s="143">
        <v>25</v>
      </c>
      <c r="AH188" s="143">
        <v>52</v>
      </c>
      <c r="AI188" s="143">
        <v>69576</v>
      </c>
      <c r="AJ188" s="143">
        <v>15506</v>
      </c>
      <c r="AK188" s="143">
        <v>10629</v>
      </c>
      <c r="AL188" s="143">
        <v>12222</v>
      </c>
      <c r="AM188" s="143">
        <v>3085</v>
      </c>
      <c r="AN188" s="143">
        <v>8220</v>
      </c>
      <c r="AO188" s="143">
        <v>16866</v>
      </c>
      <c r="AP188" s="143">
        <v>3048</v>
      </c>
    </row>
    <row r="189" spans="1:42">
      <c r="A189" s="143" t="s">
        <v>599</v>
      </c>
      <c r="B189" s="143" t="s">
        <v>259</v>
      </c>
      <c r="C189" s="143">
        <v>27645</v>
      </c>
      <c r="D189" s="143">
        <v>3649</v>
      </c>
      <c r="E189" s="143">
        <v>2034</v>
      </c>
      <c r="F189" s="143">
        <v>3951</v>
      </c>
      <c r="G189" s="143">
        <v>2342</v>
      </c>
      <c r="H189" s="143">
        <v>311</v>
      </c>
      <c r="I189" s="143">
        <v>16.2</v>
      </c>
      <c r="J189" s="143">
        <v>17181</v>
      </c>
      <c r="K189" s="143">
        <v>39701</v>
      </c>
      <c r="L189" s="143">
        <v>37846</v>
      </c>
      <c r="M189" s="143">
        <v>36022</v>
      </c>
      <c r="N189" s="143">
        <v>379</v>
      </c>
      <c r="O189" s="143">
        <v>56</v>
      </c>
      <c r="P189" s="143">
        <v>1389</v>
      </c>
      <c r="Q189" s="143">
        <v>347</v>
      </c>
      <c r="R189" s="143">
        <v>142</v>
      </c>
      <c r="S189" s="143">
        <v>43</v>
      </c>
      <c r="T189" s="143">
        <v>90</v>
      </c>
      <c r="U189" s="143">
        <v>72</v>
      </c>
      <c r="V189" s="143">
        <v>954</v>
      </c>
      <c r="W189" s="143">
        <v>560</v>
      </c>
      <c r="X189" s="143">
        <v>49</v>
      </c>
      <c r="Y189" s="143">
        <v>31</v>
      </c>
      <c r="Z189" s="143">
        <v>127</v>
      </c>
      <c r="AA189" s="143">
        <v>187</v>
      </c>
      <c r="AB189" s="143">
        <v>408</v>
      </c>
      <c r="AC189" s="143">
        <v>258</v>
      </c>
      <c r="AD189" s="143">
        <v>111</v>
      </c>
      <c r="AE189" s="143">
        <v>39</v>
      </c>
      <c r="AF189" s="143">
        <v>146</v>
      </c>
      <c r="AG189" s="143">
        <v>48</v>
      </c>
      <c r="AH189" s="143">
        <v>98</v>
      </c>
      <c r="AI189" s="143">
        <v>74809</v>
      </c>
      <c r="AJ189" s="143">
        <v>17079</v>
      </c>
      <c r="AK189" s="143">
        <v>11565</v>
      </c>
      <c r="AL189" s="143">
        <v>12720</v>
      </c>
      <c r="AM189" s="143">
        <v>3244</v>
      </c>
      <c r="AN189" s="143">
        <v>8814</v>
      </c>
      <c r="AO189" s="143">
        <v>17406</v>
      </c>
      <c r="AP189" s="143">
        <v>3981</v>
      </c>
    </row>
    <row r="190" spans="1:42">
      <c r="A190" s="143" t="s">
        <v>604</v>
      </c>
      <c r="B190" s="143" t="s">
        <v>238</v>
      </c>
      <c r="C190" s="143">
        <v>61889</v>
      </c>
      <c r="D190" s="143">
        <v>11656</v>
      </c>
      <c r="E190" s="143">
        <v>6165</v>
      </c>
      <c r="F190" s="143">
        <v>11340</v>
      </c>
      <c r="G190" s="143">
        <v>6580</v>
      </c>
      <c r="H190" s="143">
        <v>1320</v>
      </c>
      <c r="I190" s="143">
        <v>20.88</v>
      </c>
      <c r="J190" s="143">
        <v>13337</v>
      </c>
      <c r="K190" s="143">
        <v>88731</v>
      </c>
      <c r="L190" s="143">
        <v>77647</v>
      </c>
      <c r="M190" s="143">
        <v>70788</v>
      </c>
      <c r="N190" s="143">
        <v>1730</v>
      </c>
      <c r="O190" s="143">
        <v>53</v>
      </c>
      <c r="P190" s="143">
        <v>5076</v>
      </c>
      <c r="Q190" s="143">
        <v>1937</v>
      </c>
      <c r="R190" s="143">
        <v>883</v>
      </c>
      <c r="S190" s="143">
        <v>275</v>
      </c>
      <c r="T190" s="143">
        <v>369</v>
      </c>
      <c r="U190" s="143">
        <v>410</v>
      </c>
      <c r="V190" s="143">
        <v>4182</v>
      </c>
      <c r="W190" s="143">
        <v>1841</v>
      </c>
      <c r="X190" s="143">
        <v>453</v>
      </c>
      <c r="Y190" s="143">
        <v>785</v>
      </c>
      <c r="Z190" s="143">
        <v>530</v>
      </c>
      <c r="AA190" s="143">
        <v>573</v>
      </c>
      <c r="AB190" s="143">
        <v>4268</v>
      </c>
      <c r="AC190" s="143">
        <v>2243</v>
      </c>
      <c r="AD190" s="143">
        <v>1575</v>
      </c>
      <c r="AE190" s="143">
        <v>450</v>
      </c>
      <c r="AF190" s="143">
        <v>697</v>
      </c>
      <c r="AG190" s="143">
        <v>245</v>
      </c>
      <c r="AH190" s="143">
        <v>452</v>
      </c>
      <c r="AI190" s="143">
        <v>169056</v>
      </c>
      <c r="AJ190" s="143">
        <v>38113</v>
      </c>
      <c r="AK190" s="143">
        <v>25243</v>
      </c>
      <c r="AL190" s="143">
        <v>26773</v>
      </c>
      <c r="AM190" s="143">
        <v>6037</v>
      </c>
      <c r="AN190" s="143">
        <v>20905</v>
      </c>
      <c r="AO190" s="143">
        <v>40021</v>
      </c>
      <c r="AP190" s="143">
        <v>11964</v>
      </c>
    </row>
    <row r="191" spans="1:42">
      <c r="A191" s="143" t="s">
        <v>603</v>
      </c>
      <c r="B191" s="143" t="s">
        <v>243</v>
      </c>
      <c r="C191" s="143">
        <v>22579</v>
      </c>
      <c r="D191" s="143">
        <v>2597</v>
      </c>
      <c r="E191" s="143">
        <v>899</v>
      </c>
      <c r="F191" s="143">
        <v>2656</v>
      </c>
      <c r="G191" s="143">
        <v>1743</v>
      </c>
      <c r="H191" s="143">
        <v>90</v>
      </c>
      <c r="I191" s="143">
        <v>6.63</v>
      </c>
      <c r="J191" s="143">
        <v>28266</v>
      </c>
      <c r="K191" s="143">
        <v>34717</v>
      </c>
      <c r="L191" s="143">
        <v>33896</v>
      </c>
      <c r="M191" s="143">
        <v>32891</v>
      </c>
      <c r="N191" s="143">
        <v>317</v>
      </c>
      <c r="O191" s="143">
        <v>3</v>
      </c>
      <c r="P191" s="143">
        <v>685</v>
      </c>
      <c r="Q191" s="143">
        <v>212</v>
      </c>
      <c r="R191" s="143">
        <v>61</v>
      </c>
      <c r="S191" s="143">
        <v>25</v>
      </c>
      <c r="T191" s="143">
        <v>74</v>
      </c>
      <c r="U191" s="143">
        <v>52</v>
      </c>
      <c r="V191" s="143">
        <v>392</v>
      </c>
      <c r="W191" s="143">
        <v>213</v>
      </c>
      <c r="X191" s="143">
        <v>26</v>
      </c>
      <c r="Y191" s="143">
        <v>13</v>
      </c>
      <c r="Z191" s="143">
        <v>44</v>
      </c>
      <c r="AA191" s="143">
        <v>96</v>
      </c>
      <c r="AB191" s="143">
        <v>162</v>
      </c>
      <c r="AC191" s="143">
        <v>56</v>
      </c>
      <c r="AD191" s="143">
        <v>73</v>
      </c>
      <c r="AE191" s="143">
        <v>33</v>
      </c>
      <c r="AF191" s="143">
        <v>55</v>
      </c>
      <c r="AG191" s="143">
        <v>15</v>
      </c>
      <c r="AH191" s="143">
        <v>40</v>
      </c>
      <c r="AI191" s="143">
        <v>68624</v>
      </c>
      <c r="AJ191" s="143">
        <v>11955</v>
      </c>
      <c r="AK191" s="143">
        <v>9609</v>
      </c>
      <c r="AL191" s="143">
        <v>11442</v>
      </c>
      <c r="AM191" s="143">
        <v>3058</v>
      </c>
      <c r="AN191" s="143">
        <v>8559</v>
      </c>
      <c r="AO191" s="143">
        <v>21308</v>
      </c>
      <c r="AP191" s="143">
        <v>2693</v>
      </c>
    </row>
    <row r="192" spans="1:42">
      <c r="A192" s="143" t="s">
        <v>598</v>
      </c>
      <c r="B192" s="143" t="s">
        <v>115</v>
      </c>
      <c r="C192" s="143">
        <v>23844</v>
      </c>
      <c r="D192" s="143">
        <v>3287</v>
      </c>
      <c r="E192" s="143">
        <v>1938</v>
      </c>
      <c r="F192" s="143">
        <v>3703</v>
      </c>
      <c r="G192" s="143">
        <v>2114</v>
      </c>
      <c r="H192" s="143">
        <v>365</v>
      </c>
      <c r="I192" s="143">
        <v>11.27</v>
      </c>
      <c r="J192" s="143">
        <v>22403</v>
      </c>
      <c r="K192" s="143">
        <v>32057</v>
      </c>
      <c r="L192" s="143">
        <v>28642</v>
      </c>
      <c r="M192" s="143">
        <v>26870</v>
      </c>
      <c r="N192" s="143">
        <v>348</v>
      </c>
      <c r="O192" s="143">
        <v>30</v>
      </c>
      <c r="P192" s="143">
        <v>1394</v>
      </c>
      <c r="Q192" s="143">
        <v>579</v>
      </c>
      <c r="R192" s="143">
        <v>328</v>
      </c>
      <c r="S192" s="143">
        <v>55</v>
      </c>
      <c r="T192" s="143">
        <v>100</v>
      </c>
      <c r="U192" s="143">
        <v>96</v>
      </c>
      <c r="V192" s="143">
        <v>1457</v>
      </c>
      <c r="W192" s="143">
        <v>1060</v>
      </c>
      <c r="X192" s="143">
        <v>84</v>
      </c>
      <c r="Y192" s="143">
        <v>120</v>
      </c>
      <c r="Z192" s="143">
        <v>59</v>
      </c>
      <c r="AA192" s="143">
        <v>134</v>
      </c>
      <c r="AB192" s="143">
        <v>1257</v>
      </c>
      <c r="AC192" s="143">
        <v>317</v>
      </c>
      <c r="AD192" s="143">
        <v>784</v>
      </c>
      <c r="AE192" s="143">
        <v>156</v>
      </c>
      <c r="AF192" s="143">
        <v>122</v>
      </c>
      <c r="AG192" s="143">
        <v>26</v>
      </c>
      <c r="AH192" s="143">
        <v>96</v>
      </c>
      <c r="AI192" s="143">
        <v>60348</v>
      </c>
      <c r="AJ192" s="143">
        <v>15534</v>
      </c>
      <c r="AK192" s="143">
        <v>9661</v>
      </c>
      <c r="AL192" s="143">
        <v>9932</v>
      </c>
      <c r="AM192" s="143">
        <v>2489</v>
      </c>
      <c r="AN192" s="143">
        <v>6544</v>
      </c>
      <c r="AO192" s="143">
        <v>12307</v>
      </c>
      <c r="AP192" s="143">
        <v>3881</v>
      </c>
    </row>
    <row r="193" spans="1:42">
      <c r="A193" s="143" t="s">
        <v>597</v>
      </c>
      <c r="B193" s="143" t="s">
        <v>66</v>
      </c>
      <c r="C193" s="143">
        <v>18245</v>
      </c>
      <c r="D193" s="143">
        <v>1742</v>
      </c>
      <c r="E193" s="143">
        <v>609</v>
      </c>
      <c r="F193" s="143">
        <v>1962</v>
      </c>
      <c r="G193" s="143">
        <v>1155</v>
      </c>
      <c r="H193" s="143">
        <v>71</v>
      </c>
      <c r="I193" s="143">
        <v>7.93</v>
      </c>
      <c r="J193" s="143">
        <v>26688</v>
      </c>
      <c r="K193" s="143">
        <v>24583</v>
      </c>
      <c r="L193" s="143">
        <v>24243</v>
      </c>
      <c r="M193" s="143">
        <v>23747</v>
      </c>
      <c r="N193" s="143">
        <v>114</v>
      </c>
      <c r="O193" s="143">
        <v>20</v>
      </c>
      <c r="P193" s="143">
        <v>362</v>
      </c>
      <c r="Q193" s="143">
        <v>64</v>
      </c>
      <c r="R193" s="143">
        <v>22</v>
      </c>
      <c r="S193" s="143">
        <v>12</v>
      </c>
      <c r="T193" s="143">
        <v>13</v>
      </c>
      <c r="U193" s="143">
        <v>17</v>
      </c>
      <c r="V193" s="143">
        <v>241</v>
      </c>
      <c r="W193" s="143">
        <v>58</v>
      </c>
      <c r="X193" s="143">
        <v>92</v>
      </c>
      <c r="Y193" s="143">
        <v>12</v>
      </c>
      <c r="Z193" s="143">
        <v>35</v>
      </c>
      <c r="AA193" s="143">
        <v>44</v>
      </c>
      <c r="AB193" s="143">
        <v>25</v>
      </c>
      <c r="AC193" s="143">
        <v>22</v>
      </c>
      <c r="AD193" s="143">
        <v>1</v>
      </c>
      <c r="AE193" s="143">
        <v>2</v>
      </c>
      <c r="AF193" s="143">
        <v>10</v>
      </c>
      <c r="AG193" s="143">
        <v>7</v>
      </c>
      <c r="AH193" s="143">
        <v>3</v>
      </c>
      <c r="AI193" s="143">
        <v>46161</v>
      </c>
      <c r="AJ193" s="143">
        <v>9356</v>
      </c>
      <c r="AK193" s="143">
        <v>5418</v>
      </c>
      <c r="AL193" s="143">
        <v>7263</v>
      </c>
      <c r="AM193" s="143">
        <v>2103</v>
      </c>
      <c r="AN193" s="143">
        <v>5655</v>
      </c>
      <c r="AO193" s="143">
        <v>14663</v>
      </c>
      <c r="AP193" s="143">
        <v>1703</v>
      </c>
    </row>
    <row r="194" spans="1:42">
      <c r="A194" s="143" t="s">
        <v>596</v>
      </c>
      <c r="B194" s="143" t="s">
        <v>125</v>
      </c>
      <c r="C194" s="143">
        <v>28325</v>
      </c>
      <c r="D194" s="143">
        <v>2845</v>
      </c>
      <c r="E194" s="143">
        <v>1114</v>
      </c>
      <c r="F194" s="143">
        <v>3396</v>
      </c>
      <c r="G194" s="143">
        <v>1923</v>
      </c>
      <c r="H194" s="143">
        <v>154</v>
      </c>
      <c r="I194" s="143">
        <v>11.77</v>
      </c>
      <c r="J194" s="143">
        <v>21814</v>
      </c>
      <c r="K194" s="143">
        <v>38117</v>
      </c>
      <c r="L194" s="143">
        <v>37691</v>
      </c>
      <c r="M194" s="143">
        <v>36955</v>
      </c>
      <c r="N194" s="143">
        <v>174</v>
      </c>
      <c r="O194" s="143">
        <v>55</v>
      </c>
      <c r="P194" s="143">
        <v>507</v>
      </c>
      <c r="Q194" s="143">
        <v>109</v>
      </c>
      <c r="R194" s="143">
        <v>34</v>
      </c>
      <c r="S194" s="143">
        <v>5</v>
      </c>
      <c r="T194" s="143">
        <v>47</v>
      </c>
      <c r="U194" s="143">
        <v>23</v>
      </c>
      <c r="V194" s="143">
        <v>196</v>
      </c>
      <c r="W194" s="143">
        <v>74</v>
      </c>
      <c r="X194" s="143">
        <v>26</v>
      </c>
      <c r="Y194" s="143">
        <v>9</v>
      </c>
      <c r="Z194" s="143">
        <v>45</v>
      </c>
      <c r="AA194" s="143">
        <v>42</v>
      </c>
      <c r="AB194" s="143">
        <v>67</v>
      </c>
      <c r="AC194" s="143">
        <v>36</v>
      </c>
      <c r="AD194" s="143">
        <v>20</v>
      </c>
      <c r="AE194" s="143">
        <v>11</v>
      </c>
      <c r="AF194" s="143">
        <v>54</v>
      </c>
      <c r="AG194" s="143">
        <v>23</v>
      </c>
      <c r="AH194" s="143">
        <v>31</v>
      </c>
      <c r="AI194" s="143">
        <v>74039</v>
      </c>
      <c r="AJ194" s="143">
        <v>14536</v>
      </c>
      <c r="AK194" s="143">
        <v>8869</v>
      </c>
      <c r="AL194" s="143">
        <v>11914</v>
      </c>
      <c r="AM194" s="143">
        <v>3015</v>
      </c>
      <c r="AN194" s="143">
        <v>9015</v>
      </c>
      <c r="AO194" s="143">
        <v>23736</v>
      </c>
      <c r="AP194" s="143">
        <v>2954</v>
      </c>
    </row>
    <row r="195" spans="1:42">
      <c r="A195" s="143" t="s">
        <v>595</v>
      </c>
      <c r="B195" s="143" t="s">
        <v>145</v>
      </c>
      <c r="C195" s="143">
        <v>46948</v>
      </c>
      <c r="D195" s="143">
        <v>5101</v>
      </c>
      <c r="E195" s="143">
        <v>2096</v>
      </c>
      <c r="F195" s="143">
        <v>6004</v>
      </c>
      <c r="G195" s="143">
        <v>3417</v>
      </c>
      <c r="H195" s="143">
        <v>320</v>
      </c>
      <c r="I195" s="143">
        <v>7.42</v>
      </c>
      <c r="J195" s="143">
        <v>27289</v>
      </c>
      <c r="K195" s="143">
        <v>67169</v>
      </c>
      <c r="L195" s="143">
        <v>65470</v>
      </c>
      <c r="M195" s="143">
        <v>62674</v>
      </c>
      <c r="N195" s="143">
        <v>361</v>
      </c>
      <c r="O195" s="143">
        <v>38</v>
      </c>
      <c r="P195" s="143">
        <v>2397</v>
      </c>
      <c r="Q195" s="143">
        <v>364</v>
      </c>
      <c r="R195" s="143">
        <v>91</v>
      </c>
      <c r="S195" s="143">
        <v>45</v>
      </c>
      <c r="T195" s="143">
        <v>114</v>
      </c>
      <c r="U195" s="143">
        <v>114</v>
      </c>
      <c r="V195" s="143">
        <v>697</v>
      </c>
      <c r="W195" s="143">
        <v>188</v>
      </c>
      <c r="X195" s="143">
        <v>37</v>
      </c>
      <c r="Y195" s="143">
        <v>21</v>
      </c>
      <c r="Z195" s="143">
        <v>221</v>
      </c>
      <c r="AA195" s="143">
        <v>230</v>
      </c>
      <c r="AB195" s="143">
        <v>484</v>
      </c>
      <c r="AC195" s="143">
        <v>233</v>
      </c>
      <c r="AD195" s="143">
        <v>76</v>
      </c>
      <c r="AE195" s="143">
        <v>175</v>
      </c>
      <c r="AF195" s="143">
        <v>154</v>
      </c>
      <c r="AG195" s="143">
        <v>49</v>
      </c>
      <c r="AH195" s="143">
        <v>105</v>
      </c>
      <c r="AI195" s="143">
        <v>129036</v>
      </c>
      <c r="AJ195" s="143">
        <v>22312</v>
      </c>
      <c r="AK195" s="143">
        <v>15280</v>
      </c>
      <c r="AL195" s="143">
        <v>21135</v>
      </c>
      <c r="AM195" s="143">
        <v>4649</v>
      </c>
      <c r="AN195" s="143">
        <v>15220</v>
      </c>
      <c r="AO195" s="143">
        <v>44002</v>
      </c>
      <c r="AP195" s="143">
        <v>6438</v>
      </c>
    </row>
    <row r="196" spans="1:42">
      <c r="A196" s="143" t="s">
        <v>593</v>
      </c>
      <c r="B196" s="143" t="s">
        <v>594</v>
      </c>
      <c r="C196" s="143">
        <v>14683</v>
      </c>
      <c r="D196" s="143">
        <v>1716</v>
      </c>
      <c r="E196" s="143">
        <v>990</v>
      </c>
      <c r="F196" s="143">
        <v>1808</v>
      </c>
      <c r="G196" s="143">
        <v>926</v>
      </c>
      <c r="H196" s="143">
        <v>120</v>
      </c>
      <c r="I196" s="143">
        <v>13.66</v>
      </c>
      <c r="J196" s="143">
        <v>19613</v>
      </c>
      <c r="K196" s="143">
        <v>20207</v>
      </c>
      <c r="L196" s="143">
        <v>19645</v>
      </c>
      <c r="M196" s="143">
        <v>19251</v>
      </c>
      <c r="N196" s="143">
        <v>93</v>
      </c>
      <c r="O196" s="143">
        <v>10</v>
      </c>
      <c r="P196" s="143">
        <v>291</v>
      </c>
      <c r="Q196" s="143">
        <v>108</v>
      </c>
      <c r="R196" s="143">
        <v>33</v>
      </c>
      <c r="S196" s="143">
        <v>11</v>
      </c>
      <c r="T196" s="143">
        <v>17</v>
      </c>
      <c r="U196" s="143">
        <v>47</v>
      </c>
      <c r="V196" s="143">
        <v>277</v>
      </c>
      <c r="W196" s="143">
        <v>19</v>
      </c>
      <c r="X196" s="143">
        <v>10</v>
      </c>
      <c r="Y196" s="143">
        <v>7</v>
      </c>
      <c r="Z196" s="143">
        <v>23</v>
      </c>
      <c r="AA196" s="143">
        <v>218</v>
      </c>
      <c r="AB196" s="143">
        <v>129</v>
      </c>
      <c r="AC196" s="143">
        <v>50</v>
      </c>
      <c r="AD196" s="143">
        <v>26</v>
      </c>
      <c r="AE196" s="143">
        <v>53</v>
      </c>
      <c r="AF196" s="143">
        <v>48</v>
      </c>
      <c r="AG196" s="143">
        <v>5</v>
      </c>
      <c r="AH196" s="143">
        <v>43</v>
      </c>
      <c r="AI196" s="143">
        <v>42698</v>
      </c>
      <c r="AJ196" s="143">
        <v>7925</v>
      </c>
      <c r="AK196" s="143">
        <v>6419</v>
      </c>
      <c r="AL196" s="143">
        <v>7681</v>
      </c>
      <c r="AM196" s="143">
        <v>1590</v>
      </c>
      <c r="AN196" s="143">
        <v>5269</v>
      </c>
      <c r="AO196" s="143">
        <v>11513</v>
      </c>
      <c r="AP196" s="143">
        <v>2301</v>
      </c>
    </row>
    <row r="197" spans="1:42">
      <c r="A197" s="143" t="s">
        <v>591</v>
      </c>
      <c r="B197" s="143" t="s">
        <v>592</v>
      </c>
      <c r="C197" s="143">
        <v>17382</v>
      </c>
      <c r="D197" s="143">
        <v>1827</v>
      </c>
      <c r="E197" s="143">
        <v>612</v>
      </c>
      <c r="F197" s="143">
        <v>2151</v>
      </c>
      <c r="G197" s="143">
        <v>1206</v>
      </c>
      <c r="H197" s="143">
        <v>70</v>
      </c>
      <c r="I197" s="143">
        <v>13.43</v>
      </c>
      <c r="J197" s="143">
        <v>19872</v>
      </c>
      <c r="K197" s="143">
        <v>22524</v>
      </c>
      <c r="L197" s="143">
        <v>22341</v>
      </c>
      <c r="M197" s="143">
        <v>21872</v>
      </c>
      <c r="N197" s="143">
        <v>134</v>
      </c>
      <c r="O197" s="143">
        <v>35</v>
      </c>
      <c r="P197" s="143">
        <v>300</v>
      </c>
      <c r="Q197" s="143">
        <v>57</v>
      </c>
      <c r="R197" s="143">
        <v>22</v>
      </c>
      <c r="S197" s="143">
        <v>7</v>
      </c>
      <c r="T197" s="143">
        <v>18</v>
      </c>
      <c r="U197" s="143">
        <v>10</v>
      </c>
      <c r="V197" s="143">
        <v>81</v>
      </c>
      <c r="W197" s="143">
        <v>15</v>
      </c>
      <c r="X197" s="143">
        <v>4</v>
      </c>
      <c r="Y197" s="143">
        <v>4</v>
      </c>
      <c r="Z197" s="143">
        <v>22</v>
      </c>
      <c r="AA197" s="143">
        <v>36</v>
      </c>
      <c r="AB197" s="143">
        <v>37</v>
      </c>
      <c r="AC197" s="143">
        <v>29</v>
      </c>
      <c r="AD197" s="143">
        <v>6</v>
      </c>
      <c r="AE197" s="143">
        <v>2</v>
      </c>
      <c r="AF197" s="143">
        <v>8</v>
      </c>
      <c r="AG197" s="143">
        <v>2</v>
      </c>
      <c r="AH197" s="143">
        <v>6</v>
      </c>
      <c r="AI197" s="143">
        <v>43200</v>
      </c>
      <c r="AJ197" s="143">
        <v>10369</v>
      </c>
      <c r="AK197" s="143">
        <v>5427</v>
      </c>
      <c r="AL197" s="143">
        <v>7033</v>
      </c>
      <c r="AM197" s="143">
        <v>1768</v>
      </c>
      <c r="AN197" s="143">
        <v>4900</v>
      </c>
      <c r="AO197" s="143">
        <v>11793</v>
      </c>
      <c r="AP197" s="143">
        <v>1910</v>
      </c>
    </row>
    <row r="198" spans="1:42">
      <c r="A198" s="143" t="s">
        <v>590</v>
      </c>
      <c r="B198" s="143" t="s">
        <v>46</v>
      </c>
      <c r="C198" s="143">
        <v>42655</v>
      </c>
      <c r="D198" s="143">
        <v>4995</v>
      </c>
      <c r="E198" s="143">
        <v>2163</v>
      </c>
      <c r="F198" s="143">
        <v>5183</v>
      </c>
      <c r="G198" s="143">
        <v>2658</v>
      </c>
      <c r="H198" s="143">
        <v>373</v>
      </c>
      <c r="I198" s="143">
        <v>48.55</v>
      </c>
      <c r="J198" s="143">
        <v>2469</v>
      </c>
      <c r="K198" s="143">
        <v>49435</v>
      </c>
      <c r="L198" s="143">
        <v>48477</v>
      </c>
      <c r="M198" s="143">
        <v>47460</v>
      </c>
      <c r="N198" s="143">
        <v>175</v>
      </c>
      <c r="O198" s="143">
        <v>17</v>
      </c>
      <c r="P198" s="143">
        <v>825</v>
      </c>
      <c r="Q198" s="143">
        <v>239</v>
      </c>
      <c r="R198" s="143">
        <v>95</v>
      </c>
      <c r="S198" s="143">
        <v>27</v>
      </c>
      <c r="T198" s="143">
        <v>54</v>
      </c>
      <c r="U198" s="143">
        <v>63</v>
      </c>
      <c r="V198" s="143">
        <v>483</v>
      </c>
      <c r="W198" s="143">
        <v>138</v>
      </c>
      <c r="X198" s="143">
        <v>57</v>
      </c>
      <c r="Y198" s="143">
        <v>41</v>
      </c>
      <c r="Z198" s="143">
        <v>115</v>
      </c>
      <c r="AA198" s="143">
        <v>132</v>
      </c>
      <c r="AB198" s="143">
        <v>123</v>
      </c>
      <c r="AC198" s="143">
        <v>99</v>
      </c>
      <c r="AD198" s="143">
        <v>21</v>
      </c>
      <c r="AE198" s="143">
        <v>3</v>
      </c>
      <c r="AF198" s="143">
        <v>113</v>
      </c>
      <c r="AG198" s="143">
        <v>64</v>
      </c>
      <c r="AH198" s="143">
        <v>49</v>
      </c>
      <c r="AI198" s="143">
        <v>91402</v>
      </c>
      <c r="AJ198" s="143">
        <v>23755</v>
      </c>
      <c r="AK198" s="143">
        <v>11781</v>
      </c>
      <c r="AL198" s="143">
        <v>14853</v>
      </c>
      <c r="AM198" s="143">
        <v>4862</v>
      </c>
      <c r="AN198" s="143">
        <v>11027</v>
      </c>
      <c r="AO198" s="143">
        <v>20742</v>
      </c>
      <c r="AP198" s="143">
        <v>4382</v>
      </c>
    </row>
    <row r="199" spans="1:42">
      <c r="A199" s="143" t="s">
        <v>589</v>
      </c>
      <c r="B199" s="143" t="s">
        <v>255</v>
      </c>
      <c r="C199" s="143">
        <v>24640</v>
      </c>
      <c r="D199" s="143">
        <v>3081</v>
      </c>
      <c r="E199" s="143">
        <v>1282</v>
      </c>
      <c r="F199" s="143">
        <v>3152</v>
      </c>
      <c r="G199" s="143">
        <v>2002</v>
      </c>
      <c r="H199" s="143">
        <v>156</v>
      </c>
      <c r="I199" s="143">
        <v>9.56</v>
      </c>
      <c r="J199" s="143">
        <v>24600</v>
      </c>
      <c r="K199" s="143">
        <v>34559</v>
      </c>
      <c r="L199" s="143">
        <v>34178</v>
      </c>
      <c r="M199" s="143">
        <v>33318</v>
      </c>
      <c r="N199" s="143">
        <v>186</v>
      </c>
      <c r="O199" s="143">
        <v>54</v>
      </c>
      <c r="P199" s="143">
        <v>620</v>
      </c>
      <c r="Q199" s="143">
        <v>129</v>
      </c>
      <c r="R199" s="143">
        <v>55</v>
      </c>
      <c r="S199" s="143">
        <v>11</v>
      </c>
      <c r="T199" s="143">
        <v>33</v>
      </c>
      <c r="U199" s="143">
        <v>30</v>
      </c>
      <c r="V199" s="143">
        <v>158</v>
      </c>
      <c r="W199" s="143">
        <v>68</v>
      </c>
      <c r="X199" s="143">
        <v>7</v>
      </c>
      <c r="Y199" s="143">
        <v>1</v>
      </c>
      <c r="Z199" s="143">
        <v>53</v>
      </c>
      <c r="AA199" s="143">
        <v>29</v>
      </c>
      <c r="AB199" s="143">
        <v>79</v>
      </c>
      <c r="AC199" s="143">
        <v>55</v>
      </c>
      <c r="AD199" s="143">
        <v>20</v>
      </c>
      <c r="AE199" s="143">
        <v>4</v>
      </c>
      <c r="AF199" s="143">
        <v>15</v>
      </c>
      <c r="AG199" s="143">
        <v>3</v>
      </c>
      <c r="AH199" s="143">
        <v>12</v>
      </c>
      <c r="AI199" s="143">
        <v>68135</v>
      </c>
      <c r="AJ199" s="143">
        <v>14431</v>
      </c>
      <c r="AK199" s="143">
        <v>9535</v>
      </c>
      <c r="AL199" s="143">
        <v>11323</v>
      </c>
      <c r="AM199" s="143">
        <v>3402</v>
      </c>
      <c r="AN199" s="143">
        <v>8731</v>
      </c>
      <c r="AO199" s="143">
        <v>17786</v>
      </c>
      <c r="AP199" s="143">
        <v>2927</v>
      </c>
    </row>
    <row r="200" spans="1:42">
      <c r="A200" s="143" t="s">
        <v>588</v>
      </c>
      <c r="B200" s="143" t="s">
        <v>225</v>
      </c>
      <c r="C200" s="143">
        <v>41214</v>
      </c>
      <c r="D200" s="143">
        <v>5607</v>
      </c>
      <c r="E200" s="143">
        <v>3094</v>
      </c>
      <c r="F200" s="143">
        <v>6289</v>
      </c>
      <c r="G200" s="143">
        <v>3711</v>
      </c>
      <c r="H200" s="143">
        <v>573</v>
      </c>
      <c r="I200" s="143">
        <v>17.43</v>
      </c>
      <c r="J200" s="143">
        <v>16076</v>
      </c>
      <c r="K200" s="143">
        <v>50931</v>
      </c>
      <c r="L200" s="143">
        <v>50084</v>
      </c>
      <c r="M200" s="143">
        <v>49261</v>
      </c>
      <c r="N200" s="143">
        <v>196</v>
      </c>
      <c r="O200" s="143">
        <v>23</v>
      </c>
      <c r="P200" s="143">
        <v>604</v>
      </c>
      <c r="Q200" s="143">
        <v>234</v>
      </c>
      <c r="R200" s="143">
        <v>130</v>
      </c>
      <c r="S200" s="143">
        <v>11</v>
      </c>
      <c r="T200" s="143">
        <v>41</v>
      </c>
      <c r="U200" s="143">
        <v>52</v>
      </c>
      <c r="V200" s="143">
        <v>356</v>
      </c>
      <c r="W200" s="143">
        <v>133</v>
      </c>
      <c r="X200" s="143">
        <v>28</v>
      </c>
      <c r="Y200" s="143">
        <v>17</v>
      </c>
      <c r="Z200" s="143">
        <v>81</v>
      </c>
      <c r="AA200" s="143">
        <v>97</v>
      </c>
      <c r="AB200" s="143">
        <v>211</v>
      </c>
      <c r="AC200" s="143">
        <v>78</v>
      </c>
      <c r="AD200" s="143">
        <v>113</v>
      </c>
      <c r="AE200" s="143">
        <v>20</v>
      </c>
      <c r="AF200" s="143">
        <v>46</v>
      </c>
      <c r="AG200" s="143">
        <v>12</v>
      </c>
      <c r="AH200" s="143">
        <v>34</v>
      </c>
      <c r="AI200" s="143">
        <v>96698</v>
      </c>
      <c r="AJ200" s="143">
        <v>30345</v>
      </c>
      <c r="AK200" s="143">
        <v>15846</v>
      </c>
      <c r="AL200" s="143">
        <v>15901</v>
      </c>
      <c r="AM200" s="143">
        <v>4174</v>
      </c>
      <c r="AN200" s="143">
        <v>11626</v>
      </c>
      <c r="AO200" s="143">
        <v>14595</v>
      </c>
      <c r="AP200" s="143">
        <v>4211</v>
      </c>
    </row>
    <row r="201" spans="1:42">
      <c r="A201" s="143" t="s">
        <v>586</v>
      </c>
      <c r="B201" s="143" t="s">
        <v>587</v>
      </c>
      <c r="C201" s="143">
        <v>39610</v>
      </c>
      <c r="D201" s="143">
        <v>5158</v>
      </c>
      <c r="E201" s="143">
        <v>2663</v>
      </c>
      <c r="F201" s="143">
        <v>6536</v>
      </c>
      <c r="G201" s="143">
        <v>3388</v>
      </c>
      <c r="H201" s="143">
        <v>597</v>
      </c>
      <c r="I201" s="143">
        <v>11.35</v>
      </c>
      <c r="J201" s="143">
        <v>22285</v>
      </c>
      <c r="K201" s="143">
        <v>47667</v>
      </c>
      <c r="L201" s="143">
        <v>46874</v>
      </c>
      <c r="M201" s="143">
        <v>45650</v>
      </c>
      <c r="N201" s="143">
        <v>215</v>
      </c>
      <c r="O201" s="143">
        <v>31</v>
      </c>
      <c r="P201" s="143">
        <v>978</v>
      </c>
      <c r="Q201" s="143">
        <v>199</v>
      </c>
      <c r="R201" s="143">
        <v>83</v>
      </c>
      <c r="S201" s="143">
        <v>14</v>
      </c>
      <c r="T201" s="143">
        <v>45</v>
      </c>
      <c r="U201" s="143">
        <v>57</v>
      </c>
      <c r="V201" s="143">
        <v>347</v>
      </c>
      <c r="W201" s="143">
        <v>145</v>
      </c>
      <c r="X201" s="143">
        <v>33</v>
      </c>
      <c r="Y201" s="143">
        <v>18</v>
      </c>
      <c r="Z201" s="143">
        <v>56</v>
      </c>
      <c r="AA201" s="143">
        <v>95</v>
      </c>
      <c r="AB201" s="143">
        <v>172</v>
      </c>
      <c r="AC201" s="143">
        <v>64</v>
      </c>
      <c r="AD201" s="143">
        <v>93</v>
      </c>
      <c r="AE201" s="143">
        <v>15</v>
      </c>
      <c r="AF201" s="143">
        <v>75</v>
      </c>
      <c r="AG201" s="143">
        <v>16</v>
      </c>
      <c r="AH201" s="143">
        <v>59</v>
      </c>
      <c r="AI201" s="143">
        <v>92702</v>
      </c>
      <c r="AJ201" s="143">
        <v>26393</v>
      </c>
      <c r="AK201" s="143">
        <v>13513</v>
      </c>
      <c r="AL201" s="143">
        <v>15245</v>
      </c>
      <c r="AM201" s="143">
        <v>3847</v>
      </c>
      <c r="AN201" s="143">
        <v>10453</v>
      </c>
      <c r="AO201" s="143">
        <v>18761</v>
      </c>
      <c r="AP201" s="143">
        <v>4490</v>
      </c>
    </row>
    <row r="202" spans="1:42">
      <c r="A202" s="143" t="s">
        <v>585</v>
      </c>
      <c r="B202" s="143" t="s">
        <v>122</v>
      </c>
      <c r="C202" s="143">
        <v>37571</v>
      </c>
      <c r="D202" s="143">
        <v>5573</v>
      </c>
      <c r="E202" s="143">
        <v>2696</v>
      </c>
      <c r="F202" s="143">
        <v>5630</v>
      </c>
      <c r="G202" s="143">
        <v>3590</v>
      </c>
      <c r="H202" s="143">
        <v>573</v>
      </c>
      <c r="I202" s="143">
        <v>10.43</v>
      </c>
      <c r="J202" s="143">
        <v>23474</v>
      </c>
      <c r="K202" s="143">
        <v>46820</v>
      </c>
      <c r="L202" s="143">
        <v>44419</v>
      </c>
      <c r="M202" s="143">
        <v>42974</v>
      </c>
      <c r="N202" s="143">
        <v>352</v>
      </c>
      <c r="O202" s="143">
        <v>6</v>
      </c>
      <c r="P202" s="143">
        <v>1087</v>
      </c>
      <c r="Q202" s="143">
        <v>350</v>
      </c>
      <c r="R202" s="143">
        <v>170</v>
      </c>
      <c r="S202" s="143">
        <v>33</v>
      </c>
      <c r="T202" s="143">
        <v>81</v>
      </c>
      <c r="U202" s="143">
        <v>66</v>
      </c>
      <c r="V202" s="143">
        <v>1429</v>
      </c>
      <c r="W202" s="143">
        <v>590</v>
      </c>
      <c r="X202" s="143">
        <v>204</v>
      </c>
      <c r="Y202" s="143">
        <v>21</v>
      </c>
      <c r="Z202" s="143">
        <v>387</v>
      </c>
      <c r="AA202" s="143">
        <v>227</v>
      </c>
      <c r="AB202" s="143">
        <v>400</v>
      </c>
      <c r="AC202" s="143">
        <v>153</v>
      </c>
      <c r="AD202" s="143">
        <v>221</v>
      </c>
      <c r="AE202" s="143">
        <v>26</v>
      </c>
      <c r="AF202" s="143">
        <v>222</v>
      </c>
      <c r="AG202" s="143">
        <v>120</v>
      </c>
      <c r="AH202" s="143">
        <v>102</v>
      </c>
      <c r="AI202" s="143">
        <v>90938</v>
      </c>
      <c r="AJ202" s="143">
        <v>21031</v>
      </c>
      <c r="AK202" s="143">
        <v>11721</v>
      </c>
      <c r="AL202" s="143">
        <v>13547</v>
      </c>
      <c r="AM202" s="143">
        <v>4079</v>
      </c>
      <c r="AN202" s="143">
        <v>11046</v>
      </c>
      <c r="AO202" s="143">
        <v>25678</v>
      </c>
      <c r="AP202" s="143">
        <v>3836</v>
      </c>
    </row>
    <row r="203" spans="1:42">
      <c r="A203" s="143" t="s">
        <v>584</v>
      </c>
      <c r="B203" s="143" t="s">
        <v>235</v>
      </c>
      <c r="C203" s="143">
        <v>37257</v>
      </c>
      <c r="D203" s="143">
        <v>4937</v>
      </c>
      <c r="E203" s="143">
        <v>2231</v>
      </c>
      <c r="F203" s="143">
        <v>5178</v>
      </c>
      <c r="G203" s="143">
        <v>3280</v>
      </c>
      <c r="H203" s="143">
        <v>391</v>
      </c>
      <c r="I203" s="143">
        <v>20.98</v>
      </c>
      <c r="J203" s="143">
        <v>13257</v>
      </c>
      <c r="K203" s="143">
        <v>49349</v>
      </c>
      <c r="L203" s="143">
        <v>46889</v>
      </c>
      <c r="M203" s="143">
        <v>45396</v>
      </c>
      <c r="N203" s="143">
        <v>521</v>
      </c>
      <c r="O203" s="143">
        <v>8</v>
      </c>
      <c r="P203" s="143">
        <v>964</v>
      </c>
      <c r="Q203" s="143">
        <v>508</v>
      </c>
      <c r="R203" s="143">
        <v>295</v>
      </c>
      <c r="S203" s="143">
        <v>40</v>
      </c>
      <c r="T203" s="143">
        <v>94</v>
      </c>
      <c r="U203" s="143">
        <v>79</v>
      </c>
      <c r="V203" s="143">
        <v>1045</v>
      </c>
      <c r="W203" s="143">
        <v>450</v>
      </c>
      <c r="X203" s="143">
        <v>260</v>
      </c>
      <c r="Y203" s="143">
        <v>18</v>
      </c>
      <c r="Z203" s="143">
        <v>146</v>
      </c>
      <c r="AA203" s="143">
        <v>171</v>
      </c>
      <c r="AB203" s="143">
        <v>808</v>
      </c>
      <c r="AC203" s="143">
        <v>149</v>
      </c>
      <c r="AD203" s="143">
        <v>585</v>
      </c>
      <c r="AE203" s="143">
        <v>74</v>
      </c>
      <c r="AF203" s="143">
        <v>99</v>
      </c>
      <c r="AG203" s="143">
        <v>26</v>
      </c>
      <c r="AH203" s="143">
        <v>73</v>
      </c>
      <c r="AI203" s="143">
        <v>93186</v>
      </c>
      <c r="AJ203" s="143">
        <v>21980</v>
      </c>
      <c r="AK203" s="143">
        <v>12775</v>
      </c>
      <c r="AL203" s="143">
        <v>14737</v>
      </c>
      <c r="AM203" s="143">
        <v>4240</v>
      </c>
      <c r="AN203" s="143">
        <v>11999</v>
      </c>
      <c r="AO203" s="143">
        <v>23601</v>
      </c>
      <c r="AP203" s="143">
        <v>3854</v>
      </c>
    </row>
    <row r="204" spans="1:42">
      <c r="A204" s="143" t="s">
        <v>581</v>
      </c>
      <c r="B204" s="143" t="s">
        <v>258</v>
      </c>
      <c r="C204" s="143">
        <v>36887</v>
      </c>
      <c r="D204" s="143">
        <v>5049</v>
      </c>
      <c r="E204" s="143">
        <v>2824</v>
      </c>
      <c r="F204" s="143">
        <v>6124</v>
      </c>
      <c r="G204" s="143">
        <v>3323</v>
      </c>
      <c r="H204" s="143">
        <v>580</v>
      </c>
      <c r="I204" s="143">
        <v>9.35</v>
      </c>
      <c r="J204" s="143">
        <v>24892</v>
      </c>
      <c r="K204" s="143">
        <v>44928</v>
      </c>
      <c r="L204" s="143">
        <v>43979</v>
      </c>
      <c r="M204" s="143">
        <v>42362</v>
      </c>
      <c r="N204" s="143">
        <v>279</v>
      </c>
      <c r="O204" s="143">
        <v>1</v>
      </c>
      <c r="P204" s="143">
        <v>1337</v>
      </c>
      <c r="Q204" s="143">
        <v>239</v>
      </c>
      <c r="R204" s="143">
        <v>124</v>
      </c>
      <c r="S204" s="143">
        <v>20</v>
      </c>
      <c r="T204" s="143">
        <v>47</v>
      </c>
      <c r="U204" s="143">
        <v>48</v>
      </c>
      <c r="V204" s="143">
        <v>431</v>
      </c>
      <c r="W204" s="143">
        <v>189</v>
      </c>
      <c r="X204" s="143">
        <v>35</v>
      </c>
      <c r="Y204" s="143">
        <v>46</v>
      </c>
      <c r="Z204" s="143">
        <v>81</v>
      </c>
      <c r="AA204" s="143">
        <v>80</v>
      </c>
      <c r="AB204" s="143">
        <v>220</v>
      </c>
      <c r="AC204" s="143">
        <v>66</v>
      </c>
      <c r="AD204" s="143">
        <v>125</v>
      </c>
      <c r="AE204" s="143">
        <v>29</v>
      </c>
      <c r="AF204" s="143">
        <v>59</v>
      </c>
      <c r="AG204" s="143">
        <v>14</v>
      </c>
      <c r="AH204" s="143">
        <v>45</v>
      </c>
      <c r="AI204" s="143">
        <v>85448</v>
      </c>
      <c r="AJ204" s="143">
        <v>25944</v>
      </c>
      <c r="AK204" s="143">
        <v>13414</v>
      </c>
      <c r="AL204" s="143">
        <v>14087</v>
      </c>
      <c r="AM204" s="143">
        <v>3143</v>
      </c>
      <c r="AN204" s="143">
        <v>10376</v>
      </c>
      <c r="AO204" s="143">
        <v>13978</v>
      </c>
      <c r="AP204" s="143">
        <v>4506</v>
      </c>
    </row>
    <row r="205" spans="1:42">
      <c r="A205" s="143" t="s">
        <v>579</v>
      </c>
      <c r="B205" s="143" t="s">
        <v>580</v>
      </c>
      <c r="C205" s="143">
        <v>39058</v>
      </c>
      <c r="D205" s="143">
        <v>4954</v>
      </c>
      <c r="E205" s="143">
        <v>2365</v>
      </c>
      <c r="F205" s="143">
        <v>5740</v>
      </c>
      <c r="G205" s="143">
        <v>3250</v>
      </c>
      <c r="H205" s="143">
        <v>457</v>
      </c>
      <c r="I205" s="143">
        <v>10.68</v>
      </c>
      <c r="J205" s="143">
        <v>23120</v>
      </c>
      <c r="K205" s="143">
        <v>48773</v>
      </c>
      <c r="L205" s="143">
        <v>47998</v>
      </c>
      <c r="M205" s="143">
        <v>46465</v>
      </c>
      <c r="N205" s="143">
        <v>388</v>
      </c>
      <c r="O205" s="143">
        <v>71</v>
      </c>
      <c r="P205" s="143">
        <v>1074</v>
      </c>
      <c r="Q205" s="143">
        <v>218</v>
      </c>
      <c r="R205" s="143">
        <v>89</v>
      </c>
      <c r="S205" s="143">
        <v>22</v>
      </c>
      <c r="T205" s="143">
        <v>53</v>
      </c>
      <c r="U205" s="143">
        <v>54</v>
      </c>
      <c r="V205" s="143">
        <v>320</v>
      </c>
      <c r="W205" s="143">
        <v>132</v>
      </c>
      <c r="X205" s="143">
        <v>27</v>
      </c>
      <c r="Y205" s="143">
        <v>18</v>
      </c>
      <c r="Z205" s="143">
        <v>81</v>
      </c>
      <c r="AA205" s="143">
        <v>62</v>
      </c>
      <c r="AB205" s="143">
        <v>174</v>
      </c>
      <c r="AC205" s="143">
        <v>53</v>
      </c>
      <c r="AD205" s="143">
        <v>105</v>
      </c>
      <c r="AE205" s="143">
        <v>16</v>
      </c>
      <c r="AF205" s="143">
        <v>63</v>
      </c>
      <c r="AG205" s="143">
        <v>19</v>
      </c>
      <c r="AH205" s="143">
        <v>44</v>
      </c>
      <c r="AI205" s="143">
        <v>93957</v>
      </c>
      <c r="AJ205" s="143">
        <v>23550</v>
      </c>
      <c r="AK205" s="143">
        <v>13423</v>
      </c>
      <c r="AL205" s="143">
        <v>15088</v>
      </c>
      <c r="AM205" s="143">
        <v>3795</v>
      </c>
      <c r="AN205" s="143">
        <v>11169</v>
      </c>
      <c r="AO205" s="143">
        <v>22698</v>
      </c>
      <c r="AP205" s="143">
        <v>4234</v>
      </c>
    </row>
    <row r="206" spans="1:42">
      <c r="A206" s="143" t="s">
        <v>578</v>
      </c>
      <c r="B206" s="143" t="s">
        <v>240</v>
      </c>
      <c r="C206" s="143">
        <v>34886</v>
      </c>
      <c r="D206" s="143">
        <v>5462</v>
      </c>
      <c r="E206" s="143">
        <v>1542</v>
      </c>
      <c r="F206" s="143">
        <v>4719</v>
      </c>
      <c r="G206" s="143">
        <v>3116</v>
      </c>
      <c r="H206" s="143">
        <v>288</v>
      </c>
      <c r="I206" s="143">
        <v>3.37</v>
      </c>
      <c r="J206" s="143">
        <v>31559</v>
      </c>
      <c r="K206" s="143">
        <v>45835</v>
      </c>
      <c r="L206" s="143">
        <v>43672</v>
      </c>
      <c r="M206" s="143">
        <v>42344</v>
      </c>
      <c r="N206" s="143">
        <v>420</v>
      </c>
      <c r="O206" s="143">
        <v>9</v>
      </c>
      <c r="P206" s="143">
        <v>899</v>
      </c>
      <c r="Q206" s="143">
        <v>330</v>
      </c>
      <c r="R206" s="143">
        <v>126</v>
      </c>
      <c r="S206" s="143">
        <v>29</v>
      </c>
      <c r="T206" s="143">
        <v>115</v>
      </c>
      <c r="U206" s="143">
        <v>60</v>
      </c>
      <c r="V206" s="143">
        <v>1386</v>
      </c>
      <c r="W206" s="143">
        <v>759</v>
      </c>
      <c r="X206" s="143">
        <v>267</v>
      </c>
      <c r="Y206" s="143">
        <v>13</v>
      </c>
      <c r="Z206" s="143">
        <v>179</v>
      </c>
      <c r="AA206" s="143">
        <v>168</v>
      </c>
      <c r="AB206" s="143">
        <v>287</v>
      </c>
      <c r="AC206" s="143">
        <v>66</v>
      </c>
      <c r="AD206" s="143">
        <v>193</v>
      </c>
      <c r="AE206" s="143">
        <v>28</v>
      </c>
      <c r="AF206" s="143">
        <v>160</v>
      </c>
      <c r="AG206" s="143">
        <v>52</v>
      </c>
      <c r="AH206" s="143">
        <v>108</v>
      </c>
      <c r="AI206" s="143">
        <v>90551</v>
      </c>
      <c r="AJ206" s="143">
        <v>14835</v>
      </c>
      <c r="AK206" s="143">
        <v>9411</v>
      </c>
      <c r="AL206" s="143">
        <v>13032</v>
      </c>
      <c r="AM206" s="143">
        <v>3061</v>
      </c>
      <c r="AN206" s="143">
        <v>11861</v>
      </c>
      <c r="AO206" s="143">
        <v>35307</v>
      </c>
      <c r="AP206" s="143">
        <v>3044</v>
      </c>
    </row>
    <row r="207" spans="1:42">
      <c r="A207" s="143" t="s">
        <v>576</v>
      </c>
      <c r="B207" s="143" t="s">
        <v>577</v>
      </c>
      <c r="C207" s="143">
        <v>38173</v>
      </c>
      <c r="D207" s="143">
        <v>5320</v>
      </c>
      <c r="E207" s="143">
        <v>3196</v>
      </c>
      <c r="F207" s="143">
        <v>5578</v>
      </c>
      <c r="G207" s="143">
        <v>3315</v>
      </c>
      <c r="H207" s="143">
        <v>523</v>
      </c>
      <c r="I207" s="143">
        <v>11.66</v>
      </c>
      <c r="J207" s="143">
        <v>21943</v>
      </c>
      <c r="K207" s="143">
        <v>56728</v>
      </c>
      <c r="L207" s="143">
        <v>53738</v>
      </c>
      <c r="M207" s="143">
        <v>50500</v>
      </c>
      <c r="N207" s="143">
        <v>589</v>
      </c>
      <c r="O207" s="143">
        <v>37</v>
      </c>
      <c r="P207" s="143">
        <v>2612</v>
      </c>
      <c r="Q207" s="143">
        <v>508</v>
      </c>
      <c r="R207" s="143">
        <v>164</v>
      </c>
      <c r="S207" s="143">
        <v>63</v>
      </c>
      <c r="T207" s="143">
        <v>129</v>
      </c>
      <c r="U207" s="143">
        <v>152</v>
      </c>
      <c r="V207" s="143">
        <v>1603</v>
      </c>
      <c r="W207" s="143">
        <v>527</v>
      </c>
      <c r="X207" s="143">
        <v>498</v>
      </c>
      <c r="Y207" s="143">
        <v>38</v>
      </c>
      <c r="Z207" s="143">
        <v>221</v>
      </c>
      <c r="AA207" s="143">
        <v>319</v>
      </c>
      <c r="AB207" s="143">
        <v>695</v>
      </c>
      <c r="AC207" s="143">
        <v>351</v>
      </c>
      <c r="AD207" s="143">
        <v>246</v>
      </c>
      <c r="AE207" s="143">
        <v>98</v>
      </c>
      <c r="AF207" s="143">
        <v>184</v>
      </c>
      <c r="AG207" s="143">
        <v>48</v>
      </c>
      <c r="AH207" s="143">
        <v>136</v>
      </c>
      <c r="AI207" s="143">
        <v>113422</v>
      </c>
      <c r="AJ207" s="143">
        <v>22331</v>
      </c>
      <c r="AK207" s="143">
        <v>17202</v>
      </c>
      <c r="AL207" s="143">
        <v>17949</v>
      </c>
      <c r="AM207" s="143">
        <v>4671</v>
      </c>
      <c r="AN207" s="143">
        <v>13210</v>
      </c>
      <c r="AO207" s="143">
        <v>31830</v>
      </c>
      <c r="AP207" s="143">
        <v>6229</v>
      </c>
    </row>
    <row r="208" spans="1:42">
      <c r="A208" s="143" t="s">
        <v>575</v>
      </c>
      <c r="B208" s="143" t="s">
        <v>89</v>
      </c>
      <c r="C208" s="143">
        <v>56480</v>
      </c>
      <c r="D208" s="143">
        <v>23857</v>
      </c>
      <c r="E208" s="143">
        <v>8076</v>
      </c>
      <c r="F208" s="143">
        <v>15301</v>
      </c>
      <c r="G208" s="143">
        <v>10824</v>
      </c>
      <c r="H208" s="143">
        <v>2032</v>
      </c>
      <c r="I208" s="143">
        <v>41.57</v>
      </c>
      <c r="J208" s="143">
        <v>4096</v>
      </c>
      <c r="K208" s="143">
        <v>55375</v>
      </c>
      <c r="L208" s="143">
        <v>45882</v>
      </c>
      <c r="M208" s="143">
        <v>38158</v>
      </c>
      <c r="N208" s="143">
        <v>1237</v>
      </c>
      <c r="O208" s="143">
        <v>24</v>
      </c>
      <c r="P208" s="143">
        <v>6463</v>
      </c>
      <c r="Q208" s="143">
        <v>1158</v>
      </c>
      <c r="R208" s="143">
        <v>337</v>
      </c>
      <c r="S208" s="143">
        <v>129</v>
      </c>
      <c r="T208" s="143">
        <v>324</v>
      </c>
      <c r="U208" s="143">
        <v>368</v>
      </c>
      <c r="V208" s="143">
        <v>4940</v>
      </c>
      <c r="W208" s="143">
        <v>1276</v>
      </c>
      <c r="X208" s="143">
        <v>1142</v>
      </c>
      <c r="Y208" s="143">
        <v>436</v>
      </c>
      <c r="Z208" s="143">
        <v>895</v>
      </c>
      <c r="AA208" s="143">
        <v>1191</v>
      </c>
      <c r="AB208" s="143">
        <v>2701</v>
      </c>
      <c r="AC208" s="143">
        <v>1530</v>
      </c>
      <c r="AD208" s="143">
        <v>934</v>
      </c>
      <c r="AE208" s="143">
        <v>237</v>
      </c>
      <c r="AF208" s="143">
        <v>694</v>
      </c>
      <c r="AG208" s="143">
        <v>335</v>
      </c>
      <c r="AH208" s="143">
        <v>359</v>
      </c>
      <c r="AI208" s="143">
        <v>126725</v>
      </c>
      <c r="AJ208" s="143">
        <v>17287</v>
      </c>
      <c r="AK208" s="143">
        <v>10519</v>
      </c>
      <c r="AL208" s="143">
        <v>11341</v>
      </c>
      <c r="AM208" s="143">
        <v>2338</v>
      </c>
      <c r="AN208" s="143">
        <v>22581</v>
      </c>
      <c r="AO208" s="143">
        <v>53977</v>
      </c>
      <c r="AP208" s="143">
        <v>8682</v>
      </c>
    </row>
    <row r="209" spans="1:42">
      <c r="A209" s="143" t="s">
        <v>573</v>
      </c>
      <c r="B209" s="143" t="s">
        <v>574</v>
      </c>
      <c r="C209" s="143">
        <v>37518</v>
      </c>
      <c r="D209" s="143">
        <v>4413</v>
      </c>
      <c r="E209" s="143">
        <v>1989</v>
      </c>
      <c r="F209" s="143">
        <v>4842</v>
      </c>
      <c r="G209" s="143">
        <v>2926</v>
      </c>
      <c r="H209" s="143">
        <v>264</v>
      </c>
      <c r="I209" s="143">
        <v>9.1999999999999993</v>
      </c>
      <c r="J209" s="143">
        <v>25085</v>
      </c>
      <c r="K209" s="143">
        <v>54104</v>
      </c>
      <c r="L209" s="143">
        <v>52689</v>
      </c>
      <c r="M209" s="143">
        <v>50006</v>
      </c>
      <c r="N209" s="143">
        <v>549</v>
      </c>
      <c r="O209" s="143">
        <v>54</v>
      </c>
      <c r="P209" s="143">
        <v>2080</v>
      </c>
      <c r="Q209" s="143">
        <v>347</v>
      </c>
      <c r="R209" s="143">
        <v>96</v>
      </c>
      <c r="S209" s="143">
        <v>33</v>
      </c>
      <c r="T209" s="143">
        <v>115</v>
      </c>
      <c r="U209" s="143">
        <v>103</v>
      </c>
      <c r="V209" s="143">
        <v>726</v>
      </c>
      <c r="W209" s="143">
        <v>262</v>
      </c>
      <c r="X209" s="143">
        <v>53</v>
      </c>
      <c r="Y209" s="143">
        <v>51</v>
      </c>
      <c r="Z209" s="143">
        <v>139</v>
      </c>
      <c r="AA209" s="143">
        <v>221</v>
      </c>
      <c r="AB209" s="143">
        <v>239</v>
      </c>
      <c r="AC209" s="143">
        <v>129</v>
      </c>
      <c r="AD209" s="143">
        <v>76</v>
      </c>
      <c r="AE209" s="143">
        <v>34</v>
      </c>
      <c r="AF209" s="143">
        <v>103</v>
      </c>
      <c r="AG209" s="143">
        <v>31</v>
      </c>
      <c r="AH209" s="143">
        <v>72</v>
      </c>
      <c r="AI209" s="143">
        <v>108232</v>
      </c>
      <c r="AJ209" s="143">
        <v>17827</v>
      </c>
      <c r="AK209" s="143">
        <v>13133</v>
      </c>
      <c r="AL209" s="143">
        <v>16120</v>
      </c>
      <c r="AM209" s="143">
        <v>4116</v>
      </c>
      <c r="AN209" s="143">
        <v>12936</v>
      </c>
      <c r="AO209" s="143">
        <v>39727</v>
      </c>
      <c r="AP209" s="143">
        <v>4373</v>
      </c>
    </row>
    <row r="210" spans="1:42">
      <c r="A210" s="143" t="s">
        <v>571</v>
      </c>
      <c r="B210" s="143" t="s">
        <v>572</v>
      </c>
      <c r="C210" s="143">
        <v>34221</v>
      </c>
      <c r="D210" s="143">
        <v>4405</v>
      </c>
      <c r="E210" s="143">
        <v>1967</v>
      </c>
      <c r="F210" s="143">
        <v>4510</v>
      </c>
      <c r="G210" s="143">
        <v>2904</v>
      </c>
      <c r="H210" s="143">
        <v>254</v>
      </c>
      <c r="I210" s="143">
        <v>14.8</v>
      </c>
      <c r="J210" s="143">
        <v>18431</v>
      </c>
      <c r="K210" s="143">
        <v>49407</v>
      </c>
      <c r="L210" s="143">
        <v>47559</v>
      </c>
      <c r="M210" s="143">
        <v>44997</v>
      </c>
      <c r="N210" s="143">
        <v>527</v>
      </c>
      <c r="O210" s="143">
        <v>51</v>
      </c>
      <c r="P210" s="143">
        <v>1984</v>
      </c>
      <c r="Q210" s="143">
        <v>307</v>
      </c>
      <c r="R210" s="143">
        <v>83</v>
      </c>
      <c r="S210" s="143">
        <v>33</v>
      </c>
      <c r="T210" s="143">
        <v>109</v>
      </c>
      <c r="U210" s="143">
        <v>82</v>
      </c>
      <c r="V210" s="143">
        <v>981</v>
      </c>
      <c r="W210" s="143">
        <v>324</v>
      </c>
      <c r="X210" s="143">
        <v>88</v>
      </c>
      <c r="Y210" s="143">
        <v>59</v>
      </c>
      <c r="Z210" s="143">
        <v>228</v>
      </c>
      <c r="AA210" s="143">
        <v>282</v>
      </c>
      <c r="AB210" s="143">
        <v>408</v>
      </c>
      <c r="AC210" s="143">
        <v>267</v>
      </c>
      <c r="AD210" s="143">
        <v>97</v>
      </c>
      <c r="AE210" s="143">
        <v>44</v>
      </c>
      <c r="AF210" s="143">
        <v>152</v>
      </c>
      <c r="AG210" s="143">
        <v>51</v>
      </c>
      <c r="AH210" s="143">
        <v>101</v>
      </c>
      <c r="AI210" s="143">
        <v>97867</v>
      </c>
      <c r="AJ210" s="143">
        <v>16328</v>
      </c>
      <c r="AK210" s="143">
        <v>11559</v>
      </c>
      <c r="AL210" s="143">
        <v>14307</v>
      </c>
      <c r="AM210" s="143">
        <v>3968</v>
      </c>
      <c r="AN210" s="143">
        <v>11281</v>
      </c>
      <c r="AO210" s="143">
        <v>36420</v>
      </c>
      <c r="AP210" s="143">
        <v>4004</v>
      </c>
    </row>
    <row r="211" spans="1:42">
      <c r="A211" s="143" t="s">
        <v>569</v>
      </c>
      <c r="B211" s="143" t="s">
        <v>570</v>
      </c>
      <c r="C211" s="143">
        <v>28236</v>
      </c>
      <c r="D211" s="143">
        <v>3212</v>
      </c>
      <c r="E211" s="143">
        <v>1450</v>
      </c>
      <c r="F211" s="143">
        <v>3447</v>
      </c>
      <c r="G211" s="143">
        <v>2049</v>
      </c>
      <c r="H211" s="143">
        <v>193</v>
      </c>
      <c r="I211" s="143">
        <v>10.199999999999999</v>
      </c>
      <c r="J211" s="143">
        <v>23769</v>
      </c>
      <c r="K211" s="143">
        <v>43241</v>
      </c>
      <c r="L211" s="143">
        <v>42315</v>
      </c>
      <c r="M211" s="143">
        <v>40531</v>
      </c>
      <c r="N211" s="143">
        <v>390</v>
      </c>
      <c r="O211" s="143">
        <v>66</v>
      </c>
      <c r="P211" s="143">
        <v>1328</v>
      </c>
      <c r="Q211" s="143">
        <v>244</v>
      </c>
      <c r="R211" s="143">
        <v>67</v>
      </c>
      <c r="S211" s="143">
        <v>30</v>
      </c>
      <c r="T211" s="143">
        <v>80</v>
      </c>
      <c r="U211" s="143">
        <v>67</v>
      </c>
      <c r="V211" s="143">
        <v>455</v>
      </c>
      <c r="W211" s="143">
        <v>136</v>
      </c>
      <c r="X211" s="143">
        <v>27</v>
      </c>
      <c r="Y211" s="143">
        <v>37</v>
      </c>
      <c r="Z211" s="143">
        <v>100</v>
      </c>
      <c r="AA211" s="143">
        <v>155</v>
      </c>
      <c r="AB211" s="143">
        <v>155</v>
      </c>
      <c r="AC211" s="143">
        <v>82</v>
      </c>
      <c r="AD211" s="143">
        <v>58</v>
      </c>
      <c r="AE211" s="143">
        <v>15</v>
      </c>
      <c r="AF211" s="143">
        <v>72</v>
      </c>
      <c r="AG211" s="143">
        <v>27</v>
      </c>
      <c r="AH211" s="143">
        <v>45</v>
      </c>
      <c r="AI211" s="143">
        <v>85312</v>
      </c>
      <c r="AJ211" s="143">
        <v>15054</v>
      </c>
      <c r="AK211" s="143">
        <v>11324</v>
      </c>
      <c r="AL211" s="143">
        <v>13461</v>
      </c>
      <c r="AM211" s="143">
        <v>3352</v>
      </c>
      <c r="AN211" s="143">
        <v>10513</v>
      </c>
      <c r="AO211" s="143">
        <v>28076</v>
      </c>
      <c r="AP211" s="143">
        <v>3532</v>
      </c>
    </row>
    <row r="212" spans="1:42">
      <c r="A212" s="143" t="s">
        <v>568</v>
      </c>
      <c r="B212" s="143" t="s">
        <v>250</v>
      </c>
      <c r="C212" s="143">
        <v>34610</v>
      </c>
      <c r="D212" s="143">
        <v>4757</v>
      </c>
      <c r="E212" s="143">
        <v>1689</v>
      </c>
      <c r="F212" s="143">
        <v>5171</v>
      </c>
      <c r="G212" s="143">
        <v>3289</v>
      </c>
      <c r="H212" s="143">
        <v>250</v>
      </c>
      <c r="I212" s="143">
        <v>10.8</v>
      </c>
      <c r="J212" s="143">
        <v>22961</v>
      </c>
      <c r="K212" s="143">
        <v>46157</v>
      </c>
      <c r="L212" s="143">
        <v>45548</v>
      </c>
      <c r="M212" s="143">
        <v>43864</v>
      </c>
      <c r="N212" s="143">
        <v>324</v>
      </c>
      <c r="O212" s="143">
        <v>87</v>
      </c>
      <c r="P212" s="143">
        <v>1273</v>
      </c>
      <c r="Q212" s="143">
        <v>218</v>
      </c>
      <c r="R212" s="143">
        <v>66</v>
      </c>
      <c r="S212" s="143">
        <v>25</v>
      </c>
      <c r="T212" s="143">
        <v>75</v>
      </c>
      <c r="U212" s="143">
        <v>52</v>
      </c>
      <c r="V212" s="143">
        <v>277</v>
      </c>
      <c r="W212" s="143">
        <v>86</v>
      </c>
      <c r="X212" s="143">
        <v>5</v>
      </c>
      <c r="Y212" s="143">
        <v>20</v>
      </c>
      <c r="Z212" s="143">
        <v>62</v>
      </c>
      <c r="AA212" s="143">
        <v>104</v>
      </c>
      <c r="AB212" s="143">
        <v>84</v>
      </c>
      <c r="AC212" s="143">
        <v>43</v>
      </c>
      <c r="AD212" s="143">
        <v>30</v>
      </c>
      <c r="AE212" s="143">
        <v>11</v>
      </c>
      <c r="AF212" s="143">
        <v>30</v>
      </c>
      <c r="AG212" s="143">
        <v>4</v>
      </c>
      <c r="AH212" s="143">
        <v>26</v>
      </c>
      <c r="AI212" s="143">
        <v>88882</v>
      </c>
      <c r="AJ212" s="143">
        <v>19054</v>
      </c>
      <c r="AK212" s="143">
        <v>12036</v>
      </c>
      <c r="AL212" s="143">
        <v>15180</v>
      </c>
      <c r="AM212" s="143">
        <v>3610</v>
      </c>
      <c r="AN212" s="143">
        <v>10697</v>
      </c>
      <c r="AO212" s="143">
        <v>24769</v>
      </c>
      <c r="AP212" s="143">
        <v>3536</v>
      </c>
    </row>
    <row r="213" spans="1:42">
      <c r="A213" s="143" t="s">
        <v>566</v>
      </c>
      <c r="B213" s="143" t="s">
        <v>567</v>
      </c>
      <c r="C213" s="143">
        <v>38966</v>
      </c>
      <c r="D213" s="143">
        <v>4711</v>
      </c>
      <c r="E213" s="143">
        <v>2217</v>
      </c>
      <c r="F213" s="143">
        <v>5246</v>
      </c>
      <c r="G213" s="143">
        <v>3026</v>
      </c>
      <c r="H213" s="143">
        <v>372</v>
      </c>
      <c r="I213" s="143">
        <v>12.14</v>
      </c>
      <c r="J213" s="143">
        <v>21381</v>
      </c>
      <c r="K213" s="143">
        <v>48801</v>
      </c>
      <c r="L213" s="143">
        <v>48229</v>
      </c>
      <c r="M213" s="143">
        <v>46839</v>
      </c>
      <c r="N213" s="143">
        <v>255</v>
      </c>
      <c r="O213" s="143">
        <v>46</v>
      </c>
      <c r="P213" s="143">
        <v>1089</v>
      </c>
      <c r="Q213" s="143">
        <v>213</v>
      </c>
      <c r="R213" s="143">
        <v>75</v>
      </c>
      <c r="S213" s="143">
        <v>12</v>
      </c>
      <c r="T213" s="143">
        <v>70</v>
      </c>
      <c r="U213" s="143">
        <v>56</v>
      </c>
      <c r="V213" s="143">
        <v>242</v>
      </c>
      <c r="W213" s="143">
        <v>57</v>
      </c>
      <c r="X213" s="143">
        <v>10</v>
      </c>
      <c r="Y213" s="143">
        <v>46</v>
      </c>
      <c r="Z213" s="143">
        <v>48</v>
      </c>
      <c r="AA213" s="143">
        <v>81</v>
      </c>
      <c r="AB213" s="143">
        <v>63</v>
      </c>
      <c r="AC213" s="143">
        <v>27</v>
      </c>
      <c r="AD213" s="143">
        <v>30</v>
      </c>
      <c r="AE213" s="143">
        <v>6</v>
      </c>
      <c r="AF213" s="143">
        <v>54</v>
      </c>
      <c r="AG213" s="143">
        <v>14</v>
      </c>
      <c r="AH213" s="143">
        <v>40</v>
      </c>
      <c r="AI213" s="143">
        <v>93922</v>
      </c>
      <c r="AJ213" s="143">
        <v>23534</v>
      </c>
      <c r="AK213" s="143">
        <v>13815</v>
      </c>
      <c r="AL213" s="143">
        <v>16048</v>
      </c>
      <c r="AM213" s="143">
        <v>4386</v>
      </c>
      <c r="AN213" s="143">
        <v>11103</v>
      </c>
      <c r="AO213" s="143">
        <v>20778</v>
      </c>
      <c r="AP213" s="143">
        <v>4258</v>
      </c>
    </row>
    <row r="214" spans="1:42">
      <c r="A214" s="143" t="s">
        <v>564</v>
      </c>
      <c r="B214" s="143" t="s">
        <v>565</v>
      </c>
      <c r="C214" s="143">
        <v>53201</v>
      </c>
      <c r="D214" s="143">
        <v>5498</v>
      </c>
      <c r="E214" s="143">
        <v>2464</v>
      </c>
      <c r="F214" s="143">
        <v>6091</v>
      </c>
      <c r="G214" s="143">
        <v>3526</v>
      </c>
      <c r="H214" s="143">
        <v>378</v>
      </c>
      <c r="I214" s="143">
        <v>13.74</v>
      </c>
      <c r="J214" s="143">
        <v>19552</v>
      </c>
      <c r="K214" s="143">
        <v>69501</v>
      </c>
      <c r="L214" s="143">
        <v>68600</v>
      </c>
      <c r="M214" s="143">
        <v>66636</v>
      </c>
      <c r="N214" s="143">
        <v>308</v>
      </c>
      <c r="O214" s="143">
        <v>51</v>
      </c>
      <c r="P214" s="143">
        <v>1605</v>
      </c>
      <c r="Q214" s="143">
        <v>286</v>
      </c>
      <c r="R214" s="143">
        <v>77</v>
      </c>
      <c r="S214" s="143">
        <v>40</v>
      </c>
      <c r="T214" s="143">
        <v>89</v>
      </c>
      <c r="U214" s="143">
        <v>80</v>
      </c>
      <c r="V214" s="143">
        <v>415</v>
      </c>
      <c r="W214" s="143">
        <v>106</v>
      </c>
      <c r="X214" s="143">
        <v>23</v>
      </c>
      <c r="Y214" s="143">
        <v>29</v>
      </c>
      <c r="Z214" s="143">
        <v>105</v>
      </c>
      <c r="AA214" s="143">
        <v>152</v>
      </c>
      <c r="AB214" s="143">
        <v>135</v>
      </c>
      <c r="AC214" s="143">
        <v>76</v>
      </c>
      <c r="AD214" s="143">
        <v>42</v>
      </c>
      <c r="AE214" s="143">
        <v>17</v>
      </c>
      <c r="AF214" s="143">
        <v>65</v>
      </c>
      <c r="AG214" s="143">
        <v>14</v>
      </c>
      <c r="AH214" s="143">
        <v>51</v>
      </c>
      <c r="AI214" s="143">
        <v>132625</v>
      </c>
      <c r="AJ214" s="143">
        <v>29089</v>
      </c>
      <c r="AK214" s="143">
        <v>18212</v>
      </c>
      <c r="AL214" s="143">
        <v>22503</v>
      </c>
      <c r="AM214" s="143">
        <v>6922</v>
      </c>
      <c r="AN214" s="143">
        <v>16481</v>
      </c>
      <c r="AO214" s="143">
        <v>33228</v>
      </c>
      <c r="AP214" s="143">
        <v>6190</v>
      </c>
    </row>
    <row r="215" spans="1:42">
      <c r="A215" s="143" t="s">
        <v>563</v>
      </c>
      <c r="B215" s="143" t="s">
        <v>156</v>
      </c>
      <c r="C215" s="143">
        <v>35490</v>
      </c>
      <c r="D215" s="143">
        <v>4643</v>
      </c>
      <c r="E215" s="143">
        <v>1902</v>
      </c>
      <c r="F215" s="143">
        <v>4879</v>
      </c>
      <c r="G215" s="143">
        <v>2774</v>
      </c>
      <c r="H215" s="143">
        <v>315</v>
      </c>
      <c r="I215" s="143">
        <v>10.41</v>
      </c>
      <c r="J215" s="143">
        <v>23496</v>
      </c>
      <c r="K215" s="143">
        <v>46907</v>
      </c>
      <c r="L215" s="143">
        <v>45991</v>
      </c>
      <c r="M215" s="143">
        <v>44422</v>
      </c>
      <c r="N215" s="143">
        <v>275</v>
      </c>
      <c r="O215" s="143">
        <v>70</v>
      </c>
      <c r="P215" s="143">
        <v>1224</v>
      </c>
      <c r="Q215" s="143">
        <v>254</v>
      </c>
      <c r="R215" s="143">
        <v>76</v>
      </c>
      <c r="S215" s="143">
        <v>32</v>
      </c>
      <c r="T215" s="143">
        <v>70</v>
      </c>
      <c r="U215" s="143">
        <v>76</v>
      </c>
      <c r="V215" s="143">
        <v>496</v>
      </c>
      <c r="W215" s="143">
        <v>122</v>
      </c>
      <c r="X215" s="143">
        <v>25</v>
      </c>
      <c r="Y215" s="143">
        <v>40</v>
      </c>
      <c r="Z215" s="143">
        <v>112</v>
      </c>
      <c r="AA215" s="143">
        <v>197</v>
      </c>
      <c r="AB215" s="143">
        <v>108</v>
      </c>
      <c r="AC215" s="143">
        <v>62</v>
      </c>
      <c r="AD215" s="143">
        <v>31</v>
      </c>
      <c r="AE215" s="143">
        <v>15</v>
      </c>
      <c r="AF215" s="143">
        <v>58</v>
      </c>
      <c r="AG215" s="143">
        <v>15</v>
      </c>
      <c r="AH215" s="143">
        <v>43</v>
      </c>
      <c r="AI215" s="143">
        <v>90109</v>
      </c>
      <c r="AJ215" s="143">
        <v>18510</v>
      </c>
      <c r="AK215" s="143">
        <v>11674</v>
      </c>
      <c r="AL215" s="143">
        <v>16101</v>
      </c>
      <c r="AM215" s="143">
        <v>3295</v>
      </c>
      <c r="AN215" s="143">
        <v>11068</v>
      </c>
      <c r="AO215" s="143">
        <v>25348</v>
      </c>
      <c r="AP215" s="143">
        <v>4113</v>
      </c>
    </row>
    <row r="216" spans="1:42">
      <c r="A216" s="143" t="s">
        <v>561</v>
      </c>
      <c r="B216" s="143" t="s">
        <v>562</v>
      </c>
      <c r="C216" s="143">
        <v>14287</v>
      </c>
      <c r="D216" s="143">
        <v>1116</v>
      </c>
      <c r="E216" s="143">
        <v>492</v>
      </c>
      <c r="F216" s="143">
        <v>1390</v>
      </c>
      <c r="G216" s="143">
        <v>667</v>
      </c>
      <c r="H216" s="143">
        <v>75</v>
      </c>
      <c r="I216" s="143">
        <v>25.07</v>
      </c>
      <c r="J216" s="143">
        <v>10637</v>
      </c>
      <c r="K216" s="143">
        <v>15623</v>
      </c>
      <c r="L216" s="143">
        <v>15490</v>
      </c>
      <c r="M216" s="143">
        <v>15181</v>
      </c>
      <c r="N216" s="143">
        <v>94</v>
      </c>
      <c r="O216" s="143">
        <v>7</v>
      </c>
      <c r="P216" s="143">
        <v>208</v>
      </c>
      <c r="Q216" s="143">
        <v>57</v>
      </c>
      <c r="R216" s="143">
        <v>22</v>
      </c>
      <c r="S216" s="143">
        <v>9</v>
      </c>
      <c r="T216" s="143">
        <v>15</v>
      </c>
      <c r="U216" s="143">
        <v>11</v>
      </c>
      <c r="V216" s="143">
        <v>59</v>
      </c>
      <c r="W216" s="143">
        <v>10</v>
      </c>
      <c r="X216" s="143">
        <v>1</v>
      </c>
      <c r="Y216" s="143">
        <v>5</v>
      </c>
      <c r="Z216" s="143">
        <v>9</v>
      </c>
      <c r="AA216" s="143">
        <v>34</v>
      </c>
      <c r="AB216" s="143">
        <v>8</v>
      </c>
      <c r="AC216" s="143">
        <v>3</v>
      </c>
      <c r="AD216" s="143">
        <v>3</v>
      </c>
      <c r="AE216" s="143">
        <v>2</v>
      </c>
      <c r="AF216" s="143">
        <v>9</v>
      </c>
      <c r="AG216" s="143">
        <v>2</v>
      </c>
      <c r="AH216" s="143">
        <v>7</v>
      </c>
      <c r="AI216" s="143">
        <v>29844</v>
      </c>
      <c r="AJ216" s="143">
        <v>7403</v>
      </c>
      <c r="AK216" s="143">
        <v>4066</v>
      </c>
      <c r="AL216" s="143">
        <v>4989</v>
      </c>
      <c r="AM216" s="143">
        <v>1195</v>
      </c>
      <c r="AN216" s="143">
        <v>3189</v>
      </c>
      <c r="AO216" s="143">
        <v>7415</v>
      </c>
      <c r="AP216" s="143">
        <v>1587</v>
      </c>
    </row>
    <row r="217" spans="1:42">
      <c r="A217" s="143" t="s">
        <v>560</v>
      </c>
      <c r="B217" s="143" t="s">
        <v>59</v>
      </c>
      <c r="C217" s="143">
        <v>31428</v>
      </c>
      <c r="D217" s="143">
        <v>4652</v>
      </c>
      <c r="E217" s="143">
        <v>2385</v>
      </c>
      <c r="F217" s="143">
        <v>5040</v>
      </c>
      <c r="G217" s="143">
        <v>3126</v>
      </c>
      <c r="H217" s="143">
        <v>405</v>
      </c>
      <c r="I217" s="143">
        <v>22.1</v>
      </c>
      <c r="J217" s="143">
        <v>12488</v>
      </c>
      <c r="K217" s="143">
        <v>40664</v>
      </c>
      <c r="L217" s="143">
        <v>40016</v>
      </c>
      <c r="M217" s="143">
        <v>39442</v>
      </c>
      <c r="N217" s="143">
        <v>195</v>
      </c>
      <c r="O217" s="143">
        <v>5</v>
      </c>
      <c r="P217" s="143">
        <v>374</v>
      </c>
      <c r="Q217" s="143">
        <v>192</v>
      </c>
      <c r="R217" s="143">
        <v>105</v>
      </c>
      <c r="S217" s="143">
        <v>12</v>
      </c>
      <c r="T217" s="143">
        <v>38</v>
      </c>
      <c r="U217" s="143">
        <v>37</v>
      </c>
      <c r="V217" s="143">
        <v>291</v>
      </c>
      <c r="W217" s="143">
        <v>140</v>
      </c>
      <c r="X217" s="143">
        <v>27</v>
      </c>
      <c r="Y217" s="143">
        <v>12</v>
      </c>
      <c r="Z217" s="143">
        <v>53</v>
      </c>
      <c r="AA217" s="143">
        <v>59</v>
      </c>
      <c r="AB217" s="143">
        <v>134</v>
      </c>
      <c r="AC217" s="143">
        <v>31</v>
      </c>
      <c r="AD217" s="143">
        <v>79</v>
      </c>
      <c r="AE217" s="143">
        <v>24</v>
      </c>
      <c r="AF217" s="143">
        <v>31</v>
      </c>
      <c r="AG217" s="143">
        <v>2</v>
      </c>
      <c r="AH217" s="143">
        <v>29</v>
      </c>
      <c r="AI217" s="143">
        <v>79027</v>
      </c>
      <c r="AJ217" s="143">
        <v>22278</v>
      </c>
      <c r="AK217" s="143">
        <v>12884</v>
      </c>
      <c r="AL217" s="143">
        <v>14034</v>
      </c>
      <c r="AM217" s="143">
        <v>2861</v>
      </c>
      <c r="AN217" s="143">
        <v>10021</v>
      </c>
      <c r="AO217" s="143">
        <v>13606</v>
      </c>
      <c r="AP217" s="143">
        <v>3343</v>
      </c>
    </row>
    <row r="218" spans="1:42">
      <c r="A218" s="143" t="s">
        <v>559</v>
      </c>
      <c r="B218" s="143" t="s">
        <v>41</v>
      </c>
      <c r="C218" s="143">
        <v>36635</v>
      </c>
      <c r="D218" s="143">
        <v>5126</v>
      </c>
      <c r="E218" s="143">
        <v>2959</v>
      </c>
      <c r="F218" s="143">
        <v>6459</v>
      </c>
      <c r="G218" s="143">
        <v>3386</v>
      </c>
      <c r="H218" s="143">
        <v>752</v>
      </c>
      <c r="I218" s="143">
        <v>12.61</v>
      </c>
      <c r="J218" s="143">
        <v>20834</v>
      </c>
      <c r="K218" s="143">
        <v>47251</v>
      </c>
      <c r="L218" s="143">
        <v>44199</v>
      </c>
      <c r="M218" s="143">
        <v>42331</v>
      </c>
      <c r="N218" s="143">
        <v>302</v>
      </c>
      <c r="O218" s="143">
        <v>24</v>
      </c>
      <c r="P218" s="143">
        <v>1542</v>
      </c>
      <c r="Q218" s="143">
        <v>314</v>
      </c>
      <c r="R218" s="143">
        <v>181</v>
      </c>
      <c r="S218" s="143">
        <v>18</v>
      </c>
      <c r="T218" s="143">
        <v>59</v>
      </c>
      <c r="U218" s="143">
        <v>56</v>
      </c>
      <c r="V218" s="143">
        <v>2074</v>
      </c>
      <c r="W218" s="143">
        <v>306</v>
      </c>
      <c r="X218" s="143">
        <v>1330</v>
      </c>
      <c r="Y218" s="143">
        <v>36</v>
      </c>
      <c r="Z218" s="143">
        <v>105</v>
      </c>
      <c r="AA218" s="143">
        <v>297</v>
      </c>
      <c r="AB218" s="143">
        <v>529</v>
      </c>
      <c r="AC218" s="143">
        <v>144</v>
      </c>
      <c r="AD218" s="143">
        <v>275</v>
      </c>
      <c r="AE218" s="143">
        <v>110</v>
      </c>
      <c r="AF218" s="143">
        <v>135</v>
      </c>
      <c r="AG218" s="143">
        <v>29</v>
      </c>
      <c r="AH218" s="143">
        <v>106</v>
      </c>
      <c r="AI218" s="143">
        <v>91821</v>
      </c>
      <c r="AJ218" s="143">
        <v>22671</v>
      </c>
      <c r="AK218" s="143">
        <v>13019</v>
      </c>
      <c r="AL218" s="143">
        <v>14802</v>
      </c>
      <c r="AM218" s="143">
        <v>3849</v>
      </c>
      <c r="AN218" s="143">
        <v>10752</v>
      </c>
      <c r="AO218" s="143">
        <v>21466</v>
      </c>
      <c r="AP218" s="143">
        <v>5262</v>
      </c>
    </row>
    <row r="219" spans="1:42">
      <c r="A219" s="143" t="s">
        <v>558</v>
      </c>
      <c r="B219" s="143" t="s">
        <v>82</v>
      </c>
      <c r="C219" s="143">
        <v>33718</v>
      </c>
      <c r="D219" s="143">
        <v>4425</v>
      </c>
      <c r="E219" s="143">
        <v>1711</v>
      </c>
      <c r="F219" s="143">
        <v>4591</v>
      </c>
      <c r="G219" s="143">
        <v>2957</v>
      </c>
      <c r="H219" s="143">
        <v>271</v>
      </c>
      <c r="I219" s="143">
        <v>6.73</v>
      </c>
      <c r="J219" s="143">
        <v>28150</v>
      </c>
      <c r="K219" s="143">
        <v>41224</v>
      </c>
      <c r="L219" s="143">
        <v>40394</v>
      </c>
      <c r="M219" s="143">
        <v>39527</v>
      </c>
      <c r="N219" s="143">
        <v>322</v>
      </c>
      <c r="O219" s="143">
        <v>0</v>
      </c>
      <c r="P219" s="143">
        <v>545</v>
      </c>
      <c r="Q219" s="143">
        <v>170</v>
      </c>
      <c r="R219" s="143">
        <v>69</v>
      </c>
      <c r="S219" s="143">
        <v>22</v>
      </c>
      <c r="T219" s="143">
        <v>47</v>
      </c>
      <c r="U219" s="143">
        <v>32</v>
      </c>
      <c r="V219" s="143">
        <v>464</v>
      </c>
      <c r="W219" s="143">
        <v>255</v>
      </c>
      <c r="X219" s="143">
        <v>33</v>
      </c>
      <c r="Y219" s="143">
        <v>22</v>
      </c>
      <c r="Z219" s="143">
        <v>80</v>
      </c>
      <c r="AA219" s="143">
        <v>74</v>
      </c>
      <c r="AB219" s="143">
        <v>159</v>
      </c>
      <c r="AC219" s="143">
        <v>25</v>
      </c>
      <c r="AD219" s="143">
        <v>107</v>
      </c>
      <c r="AE219" s="143">
        <v>27</v>
      </c>
      <c r="AF219" s="143">
        <v>37</v>
      </c>
      <c r="AG219" s="143">
        <v>2</v>
      </c>
      <c r="AH219" s="143">
        <v>35</v>
      </c>
      <c r="AI219" s="143">
        <v>83057</v>
      </c>
      <c r="AJ219" s="143">
        <v>18622</v>
      </c>
      <c r="AK219" s="143">
        <v>11388</v>
      </c>
      <c r="AL219" s="143">
        <v>13304</v>
      </c>
      <c r="AM219" s="143">
        <v>2939</v>
      </c>
      <c r="AN219" s="143">
        <v>9779</v>
      </c>
      <c r="AO219" s="143">
        <v>23604</v>
      </c>
      <c r="AP219" s="143">
        <v>3421</v>
      </c>
    </row>
    <row r="220" spans="1:42">
      <c r="A220" s="143" t="s">
        <v>556</v>
      </c>
      <c r="B220" s="143" t="s">
        <v>557</v>
      </c>
      <c r="C220" s="143">
        <v>45171</v>
      </c>
      <c r="D220" s="143">
        <v>9043</v>
      </c>
      <c r="E220" s="143">
        <v>2705</v>
      </c>
      <c r="F220" s="143">
        <v>7350</v>
      </c>
      <c r="G220" s="143">
        <v>5005</v>
      </c>
      <c r="H220" s="143">
        <v>523</v>
      </c>
      <c r="I220" s="143">
        <v>12.92</v>
      </c>
      <c r="J220" s="143">
        <v>20497</v>
      </c>
      <c r="K220" s="143">
        <v>52574</v>
      </c>
      <c r="L220" s="143">
        <v>50848</v>
      </c>
      <c r="M220" s="143">
        <v>49911</v>
      </c>
      <c r="N220" s="143">
        <v>190</v>
      </c>
      <c r="O220" s="143">
        <v>24</v>
      </c>
      <c r="P220" s="143">
        <v>723</v>
      </c>
      <c r="Q220" s="143">
        <v>324</v>
      </c>
      <c r="R220" s="143">
        <v>123</v>
      </c>
      <c r="S220" s="143">
        <v>34</v>
      </c>
      <c r="T220" s="143">
        <v>77</v>
      </c>
      <c r="U220" s="143">
        <v>90</v>
      </c>
      <c r="V220" s="143">
        <v>950</v>
      </c>
      <c r="W220" s="143">
        <v>268</v>
      </c>
      <c r="X220" s="143">
        <v>107</v>
      </c>
      <c r="Y220" s="143">
        <v>40</v>
      </c>
      <c r="Z220" s="143">
        <v>221</v>
      </c>
      <c r="AA220" s="143">
        <v>314</v>
      </c>
      <c r="AB220" s="143">
        <v>283</v>
      </c>
      <c r="AC220" s="143">
        <v>131</v>
      </c>
      <c r="AD220" s="143">
        <v>121</v>
      </c>
      <c r="AE220" s="143">
        <v>31</v>
      </c>
      <c r="AF220" s="143">
        <v>169</v>
      </c>
      <c r="AG220" s="143">
        <v>40</v>
      </c>
      <c r="AH220" s="143">
        <v>129</v>
      </c>
      <c r="AI220" s="143">
        <v>102813</v>
      </c>
      <c r="AJ220" s="143">
        <v>27529</v>
      </c>
      <c r="AK220" s="143">
        <v>13094</v>
      </c>
      <c r="AL220" s="143">
        <v>16098</v>
      </c>
      <c r="AM220" s="143">
        <v>3976</v>
      </c>
      <c r="AN220" s="143">
        <v>14874</v>
      </c>
      <c r="AO220" s="143">
        <v>23121</v>
      </c>
      <c r="AP220" s="143">
        <v>4121</v>
      </c>
    </row>
    <row r="221" spans="1:42">
      <c r="A221" s="143" t="s">
        <v>555</v>
      </c>
      <c r="B221" s="143" t="s">
        <v>93</v>
      </c>
      <c r="C221" s="143">
        <v>36832</v>
      </c>
      <c r="D221" s="143">
        <v>4890</v>
      </c>
      <c r="E221" s="143">
        <v>1616</v>
      </c>
      <c r="F221" s="143">
        <v>5263</v>
      </c>
      <c r="G221" s="143">
        <v>3391</v>
      </c>
      <c r="H221" s="143">
        <v>274</v>
      </c>
      <c r="I221" s="143">
        <v>9.77</v>
      </c>
      <c r="J221" s="143">
        <v>24331</v>
      </c>
      <c r="K221" s="143">
        <v>44458</v>
      </c>
      <c r="L221" s="143">
        <v>43316</v>
      </c>
      <c r="M221" s="143">
        <v>42666</v>
      </c>
      <c r="N221" s="143">
        <v>262</v>
      </c>
      <c r="O221" s="143">
        <v>39</v>
      </c>
      <c r="P221" s="143">
        <v>349</v>
      </c>
      <c r="Q221" s="143">
        <v>214</v>
      </c>
      <c r="R221" s="143">
        <v>113</v>
      </c>
      <c r="S221" s="143">
        <v>5</v>
      </c>
      <c r="T221" s="143">
        <v>65</v>
      </c>
      <c r="U221" s="143">
        <v>31</v>
      </c>
      <c r="V221" s="143">
        <v>632</v>
      </c>
      <c r="W221" s="143">
        <v>442</v>
      </c>
      <c r="X221" s="143">
        <v>22</v>
      </c>
      <c r="Y221" s="143">
        <v>3</v>
      </c>
      <c r="Z221" s="143">
        <v>84</v>
      </c>
      <c r="AA221" s="143">
        <v>81</v>
      </c>
      <c r="AB221" s="143">
        <v>249</v>
      </c>
      <c r="AC221" s="143">
        <v>49</v>
      </c>
      <c r="AD221" s="143">
        <v>177</v>
      </c>
      <c r="AE221" s="143">
        <v>23</v>
      </c>
      <c r="AF221" s="143">
        <v>47</v>
      </c>
      <c r="AG221" s="143">
        <v>11</v>
      </c>
      <c r="AH221" s="143">
        <v>36</v>
      </c>
      <c r="AI221" s="143">
        <v>90506</v>
      </c>
      <c r="AJ221" s="143">
        <v>21699</v>
      </c>
      <c r="AK221" s="143">
        <v>12597</v>
      </c>
      <c r="AL221" s="143">
        <v>14973</v>
      </c>
      <c r="AM221" s="143">
        <v>3631</v>
      </c>
      <c r="AN221" s="143">
        <v>11356</v>
      </c>
      <c r="AO221" s="143">
        <v>22707</v>
      </c>
      <c r="AP221" s="143">
        <v>3543</v>
      </c>
    </row>
    <row r="222" spans="1:42">
      <c r="A222" s="143" t="s">
        <v>554</v>
      </c>
      <c r="B222" s="143" t="s">
        <v>96</v>
      </c>
      <c r="C222" s="143">
        <v>43740</v>
      </c>
      <c r="D222" s="143">
        <v>6614</v>
      </c>
      <c r="E222" s="143">
        <v>2631</v>
      </c>
      <c r="F222" s="143">
        <v>6258</v>
      </c>
      <c r="G222" s="143">
        <v>3850</v>
      </c>
      <c r="H222" s="143">
        <v>538</v>
      </c>
      <c r="I222" s="143">
        <v>23.85</v>
      </c>
      <c r="J222" s="143">
        <v>11363</v>
      </c>
      <c r="K222" s="143">
        <v>55703</v>
      </c>
      <c r="L222" s="143">
        <v>53410</v>
      </c>
      <c r="M222" s="143">
        <v>52061</v>
      </c>
      <c r="N222" s="143">
        <v>424</v>
      </c>
      <c r="O222" s="143">
        <v>50</v>
      </c>
      <c r="P222" s="143">
        <v>875</v>
      </c>
      <c r="Q222" s="143">
        <v>360</v>
      </c>
      <c r="R222" s="143">
        <v>191</v>
      </c>
      <c r="S222" s="143">
        <v>33</v>
      </c>
      <c r="T222" s="143">
        <v>68</v>
      </c>
      <c r="U222" s="143">
        <v>68</v>
      </c>
      <c r="V222" s="143">
        <v>1193</v>
      </c>
      <c r="W222" s="143">
        <v>484</v>
      </c>
      <c r="X222" s="143">
        <v>103</v>
      </c>
      <c r="Y222" s="143">
        <v>33</v>
      </c>
      <c r="Z222" s="143">
        <v>222</v>
      </c>
      <c r="AA222" s="143">
        <v>351</v>
      </c>
      <c r="AB222" s="143">
        <v>545</v>
      </c>
      <c r="AC222" s="143">
        <v>156</v>
      </c>
      <c r="AD222" s="143">
        <v>328</v>
      </c>
      <c r="AE222" s="143">
        <v>61</v>
      </c>
      <c r="AF222" s="143">
        <v>195</v>
      </c>
      <c r="AG222" s="143">
        <v>81</v>
      </c>
      <c r="AH222" s="143">
        <v>114</v>
      </c>
      <c r="AI222" s="143">
        <v>108626</v>
      </c>
      <c r="AJ222" s="143">
        <v>22150</v>
      </c>
      <c r="AK222" s="143">
        <v>13804</v>
      </c>
      <c r="AL222" s="143">
        <v>17192</v>
      </c>
      <c r="AM222" s="143">
        <v>3751</v>
      </c>
      <c r="AN222" s="143">
        <v>14057</v>
      </c>
      <c r="AO222" s="143">
        <v>32887</v>
      </c>
      <c r="AP222" s="143">
        <v>4785</v>
      </c>
    </row>
    <row r="223" spans="1:42">
      <c r="A223" s="143" t="s">
        <v>553</v>
      </c>
      <c r="B223" s="143" t="s">
        <v>44</v>
      </c>
      <c r="C223" s="143">
        <v>33164</v>
      </c>
      <c r="D223" s="143">
        <v>3538</v>
      </c>
      <c r="E223" s="143">
        <v>1403</v>
      </c>
      <c r="F223" s="143">
        <v>4071</v>
      </c>
      <c r="G223" s="143">
        <v>2441</v>
      </c>
      <c r="H223" s="143">
        <v>229</v>
      </c>
      <c r="I223" s="143">
        <v>8.11</v>
      </c>
      <c r="J223" s="143">
        <v>26463</v>
      </c>
      <c r="K223" s="143">
        <v>41772</v>
      </c>
      <c r="L223" s="143">
        <v>41362</v>
      </c>
      <c r="M223" s="143">
        <v>40816</v>
      </c>
      <c r="N223" s="143">
        <v>151</v>
      </c>
      <c r="O223" s="143">
        <v>15</v>
      </c>
      <c r="P223" s="143">
        <v>380</v>
      </c>
      <c r="Q223" s="143">
        <v>132</v>
      </c>
      <c r="R223" s="143">
        <v>51</v>
      </c>
      <c r="S223" s="143">
        <v>5</v>
      </c>
      <c r="T223" s="143">
        <v>33</v>
      </c>
      <c r="U223" s="143">
        <v>43</v>
      </c>
      <c r="V223" s="143">
        <v>190</v>
      </c>
      <c r="W223" s="143">
        <v>50</v>
      </c>
      <c r="X223" s="143">
        <v>19</v>
      </c>
      <c r="Y223" s="143">
        <v>1</v>
      </c>
      <c r="Z223" s="143">
        <v>51</v>
      </c>
      <c r="AA223" s="143">
        <v>69</v>
      </c>
      <c r="AB223" s="143">
        <v>61</v>
      </c>
      <c r="AC223" s="143">
        <v>24</v>
      </c>
      <c r="AD223" s="143">
        <v>34</v>
      </c>
      <c r="AE223" s="143">
        <v>3</v>
      </c>
      <c r="AF223" s="143">
        <v>27</v>
      </c>
      <c r="AG223" s="143">
        <v>9</v>
      </c>
      <c r="AH223" s="143">
        <v>18</v>
      </c>
      <c r="AI223" s="143">
        <v>81106</v>
      </c>
      <c r="AJ223" s="143">
        <v>21560</v>
      </c>
      <c r="AK223" s="143">
        <v>10406</v>
      </c>
      <c r="AL223" s="143">
        <v>13005</v>
      </c>
      <c r="AM223" s="143">
        <v>3369</v>
      </c>
      <c r="AN223" s="143">
        <v>9943</v>
      </c>
      <c r="AO223" s="143">
        <v>19255</v>
      </c>
      <c r="AP223" s="143">
        <v>3568</v>
      </c>
    </row>
    <row r="224" spans="1:42">
      <c r="A224" s="143" t="s">
        <v>552</v>
      </c>
      <c r="B224" s="143" t="s">
        <v>97</v>
      </c>
      <c r="C224" s="143">
        <v>23075</v>
      </c>
      <c r="D224" s="143">
        <v>3500</v>
      </c>
      <c r="E224" s="143">
        <v>1868</v>
      </c>
      <c r="F224" s="143">
        <v>3593</v>
      </c>
      <c r="G224" s="143">
        <v>2283</v>
      </c>
      <c r="H224" s="143">
        <v>271</v>
      </c>
      <c r="I224" s="143">
        <v>23.04</v>
      </c>
      <c r="J224" s="143">
        <v>11870</v>
      </c>
      <c r="K224" s="143">
        <v>31617</v>
      </c>
      <c r="L224" s="143">
        <v>30940</v>
      </c>
      <c r="M224" s="143">
        <v>30169</v>
      </c>
      <c r="N224" s="143">
        <v>315</v>
      </c>
      <c r="O224" s="143">
        <v>4</v>
      </c>
      <c r="P224" s="143">
        <v>452</v>
      </c>
      <c r="Q224" s="143">
        <v>194</v>
      </c>
      <c r="R224" s="143">
        <v>95</v>
      </c>
      <c r="S224" s="143">
        <v>14</v>
      </c>
      <c r="T224" s="143">
        <v>43</v>
      </c>
      <c r="U224" s="143">
        <v>42</v>
      </c>
      <c r="V224" s="143">
        <v>245</v>
      </c>
      <c r="W224" s="143">
        <v>120</v>
      </c>
      <c r="X224" s="143">
        <v>20</v>
      </c>
      <c r="Y224" s="143">
        <v>12</v>
      </c>
      <c r="Z224" s="143">
        <v>52</v>
      </c>
      <c r="AA224" s="143">
        <v>41</v>
      </c>
      <c r="AB224" s="143">
        <v>204</v>
      </c>
      <c r="AC224" s="143">
        <v>31</v>
      </c>
      <c r="AD224" s="143">
        <v>147</v>
      </c>
      <c r="AE224" s="143">
        <v>26</v>
      </c>
      <c r="AF224" s="143">
        <v>34</v>
      </c>
      <c r="AG224" s="143">
        <v>10</v>
      </c>
      <c r="AH224" s="143">
        <v>24</v>
      </c>
      <c r="AI224" s="143">
        <v>61467</v>
      </c>
      <c r="AJ224" s="143">
        <v>16467</v>
      </c>
      <c r="AK224" s="143">
        <v>10713</v>
      </c>
      <c r="AL224" s="143">
        <v>10954</v>
      </c>
      <c r="AM224" s="143">
        <v>2283</v>
      </c>
      <c r="AN224" s="143">
        <v>7682</v>
      </c>
      <c r="AO224" s="143">
        <v>10706</v>
      </c>
      <c r="AP224" s="143">
        <v>2662</v>
      </c>
    </row>
    <row r="225" spans="1:42">
      <c r="A225" s="143" t="s">
        <v>551</v>
      </c>
      <c r="B225" s="143" t="s">
        <v>229</v>
      </c>
      <c r="C225" s="143">
        <v>29189</v>
      </c>
      <c r="D225" s="143">
        <v>3101</v>
      </c>
      <c r="E225" s="143">
        <v>1314</v>
      </c>
      <c r="F225" s="143">
        <v>3495</v>
      </c>
      <c r="G225" s="143">
        <v>2062</v>
      </c>
      <c r="H225" s="143">
        <v>148</v>
      </c>
      <c r="I225" s="143">
        <v>12.66</v>
      </c>
      <c r="J225" s="143">
        <v>20775</v>
      </c>
      <c r="K225" s="143">
        <v>37522</v>
      </c>
      <c r="L225" s="143">
        <v>36962</v>
      </c>
      <c r="M225" s="143">
        <v>36009</v>
      </c>
      <c r="N225" s="143">
        <v>261</v>
      </c>
      <c r="O225" s="143">
        <v>18</v>
      </c>
      <c r="P225" s="143">
        <v>674</v>
      </c>
      <c r="Q225" s="143">
        <v>185</v>
      </c>
      <c r="R225" s="143">
        <v>74</v>
      </c>
      <c r="S225" s="143">
        <v>18</v>
      </c>
      <c r="T225" s="143">
        <v>41</v>
      </c>
      <c r="U225" s="143">
        <v>52</v>
      </c>
      <c r="V225" s="143">
        <v>205</v>
      </c>
      <c r="W225" s="143">
        <v>61</v>
      </c>
      <c r="X225" s="143">
        <v>3</v>
      </c>
      <c r="Y225" s="143">
        <v>18</v>
      </c>
      <c r="Z225" s="143">
        <v>50</v>
      </c>
      <c r="AA225" s="143">
        <v>73</v>
      </c>
      <c r="AB225" s="143">
        <v>112</v>
      </c>
      <c r="AC225" s="143">
        <v>43</v>
      </c>
      <c r="AD225" s="143">
        <v>50</v>
      </c>
      <c r="AE225" s="143">
        <v>19</v>
      </c>
      <c r="AF225" s="143">
        <v>58</v>
      </c>
      <c r="AG225" s="143">
        <v>6</v>
      </c>
      <c r="AH225" s="143">
        <v>52</v>
      </c>
      <c r="AI225" s="143">
        <v>71821</v>
      </c>
      <c r="AJ225" s="143">
        <v>16367</v>
      </c>
      <c r="AK225" s="143">
        <v>10385</v>
      </c>
      <c r="AL225" s="143">
        <v>12560</v>
      </c>
      <c r="AM225" s="143">
        <v>2818</v>
      </c>
      <c r="AN225" s="143">
        <v>8337</v>
      </c>
      <c r="AO225" s="143">
        <v>18539</v>
      </c>
      <c r="AP225" s="143">
        <v>2815</v>
      </c>
    </row>
    <row r="226" spans="1:42">
      <c r="A226" s="143" t="s">
        <v>549</v>
      </c>
      <c r="B226" s="143" t="s">
        <v>550</v>
      </c>
      <c r="C226" s="143">
        <v>16950</v>
      </c>
      <c r="D226" s="143">
        <v>2155</v>
      </c>
      <c r="E226" s="143">
        <v>1768</v>
      </c>
      <c r="F226" s="143">
        <v>2264</v>
      </c>
      <c r="G226" s="143">
        <v>1190</v>
      </c>
      <c r="H226" s="143">
        <v>260</v>
      </c>
      <c r="I226" s="143">
        <v>14.42</v>
      </c>
      <c r="J226" s="143">
        <v>18791</v>
      </c>
      <c r="K226" s="143">
        <v>25376</v>
      </c>
      <c r="L226" s="143">
        <v>23886</v>
      </c>
      <c r="M226" s="143">
        <v>20551</v>
      </c>
      <c r="N226" s="143">
        <v>340</v>
      </c>
      <c r="O226" s="143">
        <v>41</v>
      </c>
      <c r="P226" s="143">
        <v>2954</v>
      </c>
      <c r="Q226" s="143">
        <v>398</v>
      </c>
      <c r="R226" s="143">
        <v>69</v>
      </c>
      <c r="S226" s="143">
        <v>46</v>
      </c>
      <c r="T226" s="143">
        <v>89</v>
      </c>
      <c r="U226" s="143">
        <v>194</v>
      </c>
      <c r="V226" s="143">
        <v>386</v>
      </c>
      <c r="W226" s="143">
        <v>109</v>
      </c>
      <c r="X226" s="143">
        <v>32</v>
      </c>
      <c r="Y226" s="143">
        <v>29</v>
      </c>
      <c r="Z226" s="143">
        <v>35</v>
      </c>
      <c r="AA226" s="143">
        <v>181</v>
      </c>
      <c r="AB226" s="143">
        <v>524</v>
      </c>
      <c r="AC226" s="143">
        <v>149</v>
      </c>
      <c r="AD226" s="143">
        <v>87</v>
      </c>
      <c r="AE226" s="143">
        <v>288</v>
      </c>
      <c r="AF226" s="143">
        <v>182</v>
      </c>
      <c r="AG226" s="143">
        <v>5</v>
      </c>
      <c r="AH226" s="143">
        <v>177</v>
      </c>
      <c r="AI226" s="143">
        <v>48684</v>
      </c>
      <c r="AJ226" s="143">
        <v>12505</v>
      </c>
      <c r="AK226" s="143">
        <v>6597</v>
      </c>
      <c r="AL226" s="143">
        <v>6893</v>
      </c>
      <c r="AM226" s="143">
        <v>1961</v>
      </c>
      <c r="AN226" s="143">
        <v>5003</v>
      </c>
      <c r="AO226" s="143">
        <v>9325</v>
      </c>
      <c r="AP226" s="143">
        <v>6400</v>
      </c>
    </row>
    <row r="227" spans="1:42">
      <c r="A227" s="143" t="s">
        <v>547</v>
      </c>
      <c r="B227" s="143" t="s">
        <v>548</v>
      </c>
      <c r="C227" s="143">
        <v>41640</v>
      </c>
      <c r="D227" s="143">
        <v>6972</v>
      </c>
      <c r="E227" s="143">
        <v>4303</v>
      </c>
      <c r="F227" s="143">
        <v>7142</v>
      </c>
      <c r="G227" s="143">
        <v>4170</v>
      </c>
      <c r="H227" s="143">
        <v>796</v>
      </c>
      <c r="I227" s="143">
        <v>20.07</v>
      </c>
      <c r="J227" s="143">
        <v>13946</v>
      </c>
      <c r="K227" s="143">
        <v>57298</v>
      </c>
      <c r="L227" s="143">
        <v>52148</v>
      </c>
      <c r="M227" s="143">
        <v>48928</v>
      </c>
      <c r="N227" s="143">
        <v>353</v>
      </c>
      <c r="O227" s="143">
        <v>50</v>
      </c>
      <c r="P227" s="143">
        <v>2817</v>
      </c>
      <c r="Q227" s="143">
        <v>1130</v>
      </c>
      <c r="R227" s="143">
        <v>569</v>
      </c>
      <c r="S227" s="143">
        <v>159</v>
      </c>
      <c r="T227" s="143">
        <v>166</v>
      </c>
      <c r="U227" s="143">
        <v>236</v>
      </c>
      <c r="V227" s="143">
        <v>1792</v>
      </c>
      <c r="W227" s="143">
        <v>629</v>
      </c>
      <c r="X227" s="143">
        <v>79</v>
      </c>
      <c r="Y227" s="143">
        <v>399</v>
      </c>
      <c r="Z227" s="143">
        <v>227</v>
      </c>
      <c r="AA227" s="143">
        <v>458</v>
      </c>
      <c r="AB227" s="143">
        <v>1613</v>
      </c>
      <c r="AC227" s="143">
        <v>406</v>
      </c>
      <c r="AD227" s="143">
        <v>972</v>
      </c>
      <c r="AE227" s="143">
        <v>235</v>
      </c>
      <c r="AF227" s="143">
        <v>615</v>
      </c>
      <c r="AG227" s="143">
        <v>93</v>
      </c>
      <c r="AH227" s="143">
        <v>522</v>
      </c>
      <c r="AI227" s="143">
        <v>107396</v>
      </c>
      <c r="AJ227" s="143">
        <v>27723</v>
      </c>
      <c r="AK227" s="143">
        <v>17054</v>
      </c>
      <c r="AL227" s="143">
        <v>17469</v>
      </c>
      <c r="AM227" s="143">
        <v>4098</v>
      </c>
      <c r="AN227" s="143">
        <v>12269</v>
      </c>
      <c r="AO227" s="143">
        <v>22152</v>
      </c>
      <c r="AP227" s="143">
        <v>6631</v>
      </c>
    </row>
    <row r="228" spans="1:42">
      <c r="A228" s="143" t="s">
        <v>546</v>
      </c>
      <c r="B228" s="143" t="s">
        <v>140</v>
      </c>
      <c r="C228" s="143">
        <v>29965</v>
      </c>
      <c r="D228" s="143">
        <v>2994</v>
      </c>
      <c r="E228" s="143">
        <v>1374</v>
      </c>
      <c r="F228" s="143">
        <v>3447</v>
      </c>
      <c r="G228" s="143">
        <v>2074</v>
      </c>
      <c r="H228" s="143">
        <v>179</v>
      </c>
      <c r="I228" s="143">
        <v>9.76</v>
      </c>
      <c r="J228" s="143">
        <v>24348</v>
      </c>
      <c r="K228" s="143">
        <v>40306</v>
      </c>
      <c r="L228" s="143">
        <v>39729</v>
      </c>
      <c r="M228" s="143">
        <v>38903</v>
      </c>
      <c r="N228" s="143">
        <v>181</v>
      </c>
      <c r="O228" s="143">
        <v>36</v>
      </c>
      <c r="P228" s="143">
        <v>609</v>
      </c>
      <c r="Q228" s="143">
        <v>202</v>
      </c>
      <c r="R228" s="143">
        <v>68</v>
      </c>
      <c r="S228" s="143">
        <v>22</v>
      </c>
      <c r="T228" s="143">
        <v>56</v>
      </c>
      <c r="U228" s="143">
        <v>56</v>
      </c>
      <c r="V228" s="143">
        <v>216</v>
      </c>
      <c r="W228" s="143">
        <v>70</v>
      </c>
      <c r="X228" s="143">
        <v>6</v>
      </c>
      <c r="Y228" s="143">
        <v>11</v>
      </c>
      <c r="Z228" s="143">
        <v>52</v>
      </c>
      <c r="AA228" s="143">
        <v>77</v>
      </c>
      <c r="AB228" s="143">
        <v>128</v>
      </c>
      <c r="AC228" s="143">
        <v>51</v>
      </c>
      <c r="AD228" s="143">
        <v>54</v>
      </c>
      <c r="AE228" s="143">
        <v>23</v>
      </c>
      <c r="AF228" s="143">
        <v>31</v>
      </c>
      <c r="AG228" s="143">
        <v>3</v>
      </c>
      <c r="AH228" s="143">
        <v>28</v>
      </c>
      <c r="AI228" s="143">
        <v>78907</v>
      </c>
      <c r="AJ228" s="143">
        <v>17621</v>
      </c>
      <c r="AK228" s="143">
        <v>10963</v>
      </c>
      <c r="AL228" s="143">
        <v>13279</v>
      </c>
      <c r="AM228" s="143">
        <v>3247</v>
      </c>
      <c r="AN228" s="143">
        <v>9820</v>
      </c>
      <c r="AO228" s="143">
        <v>20864</v>
      </c>
      <c r="AP228" s="143">
        <v>3113</v>
      </c>
    </row>
    <row r="229" spans="1:42">
      <c r="A229" s="143" t="s">
        <v>544</v>
      </c>
      <c r="B229" s="143" t="s">
        <v>545</v>
      </c>
      <c r="C229" s="143">
        <v>33844</v>
      </c>
      <c r="D229" s="143">
        <v>4159</v>
      </c>
      <c r="E229" s="143">
        <v>2221</v>
      </c>
      <c r="F229" s="143">
        <v>4347</v>
      </c>
      <c r="G229" s="143">
        <v>2561</v>
      </c>
      <c r="H229" s="143">
        <v>331</v>
      </c>
      <c r="I229" s="143">
        <v>18.41</v>
      </c>
      <c r="J229" s="143">
        <v>15245</v>
      </c>
      <c r="K229" s="143">
        <v>45802</v>
      </c>
      <c r="L229" s="143">
        <v>44623</v>
      </c>
      <c r="M229" s="143">
        <v>42454</v>
      </c>
      <c r="N229" s="143">
        <v>404</v>
      </c>
      <c r="O229" s="143">
        <v>19</v>
      </c>
      <c r="P229" s="143">
        <v>1746</v>
      </c>
      <c r="Q229" s="143">
        <v>279</v>
      </c>
      <c r="R229" s="143">
        <v>65</v>
      </c>
      <c r="S229" s="143">
        <v>50</v>
      </c>
      <c r="T229" s="143">
        <v>84</v>
      </c>
      <c r="U229" s="143">
        <v>80</v>
      </c>
      <c r="V229" s="143">
        <v>544</v>
      </c>
      <c r="W229" s="143">
        <v>196</v>
      </c>
      <c r="X229" s="143">
        <v>36</v>
      </c>
      <c r="Y229" s="143">
        <v>25</v>
      </c>
      <c r="Z229" s="143">
        <v>88</v>
      </c>
      <c r="AA229" s="143">
        <v>199</v>
      </c>
      <c r="AB229" s="143">
        <v>257</v>
      </c>
      <c r="AC229" s="143">
        <v>137</v>
      </c>
      <c r="AD229" s="143">
        <v>63</v>
      </c>
      <c r="AE229" s="143">
        <v>57</v>
      </c>
      <c r="AF229" s="143">
        <v>99</v>
      </c>
      <c r="AG229" s="143">
        <v>21</v>
      </c>
      <c r="AH229" s="143">
        <v>78</v>
      </c>
      <c r="AI229" s="143">
        <v>90683</v>
      </c>
      <c r="AJ229" s="143">
        <v>20277</v>
      </c>
      <c r="AK229" s="143">
        <v>13260</v>
      </c>
      <c r="AL229" s="143">
        <v>15616</v>
      </c>
      <c r="AM229" s="143">
        <v>3565</v>
      </c>
      <c r="AN229" s="143">
        <v>10868</v>
      </c>
      <c r="AO229" s="143">
        <v>22278</v>
      </c>
      <c r="AP229" s="143">
        <v>4819</v>
      </c>
    </row>
    <row r="230" spans="1:42">
      <c r="A230" s="143" t="s">
        <v>543</v>
      </c>
      <c r="B230" s="143" t="s">
        <v>135</v>
      </c>
      <c r="C230" s="143">
        <v>43519</v>
      </c>
      <c r="D230" s="143">
        <v>4250</v>
      </c>
      <c r="E230" s="143">
        <v>1761</v>
      </c>
      <c r="F230" s="143">
        <v>4786</v>
      </c>
      <c r="G230" s="143">
        <v>2892</v>
      </c>
      <c r="H230" s="143">
        <v>223</v>
      </c>
      <c r="I230" s="143">
        <v>8.83</v>
      </c>
      <c r="J230" s="143">
        <v>25542</v>
      </c>
      <c r="K230" s="143">
        <v>53558</v>
      </c>
      <c r="L230" s="143">
        <v>52389</v>
      </c>
      <c r="M230" s="143">
        <v>50993</v>
      </c>
      <c r="N230" s="143">
        <v>305</v>
      </c>
      <c r="O230" s="143">
        <v>23</v>
      </c>
      <c r="P230" s="143">
        <v>1068</v>
      </c>
      <c r="Q230" s="143">
        <v>325</v>
      </c>
      <c r="R230" s="143">
        <v>94</v>
      </c>
      <c r="S230" s="143">
        <v>38</v>
      </c>
      <c r="T230" s="143">
        <v>95</v>
      </c>
      <c r="U230" s="143">
        <v>98</v>
      </c>
      <c r="V230" s="143">
        <v>585</v>
      </c>
      <c r="W230" s="143">
        <v>238</v>
      </c>
      <c r="X230" s="143">
        <v>31</v>
      </c>
      <c r="Y230" s="143">
        <v>36</v>
      </c>
      <c r="Z230" s="143">
        <v>129</v>
      </c>
      <c r="AA230" s="143">
        <v>151</v>
      </c>
      <c r="AB230" s="143">
        <v>189</v>
      </c>
      <c r="AC230" s="143">
        <v>92</v>
      </c>
      <c r="AD230" s="143">
        <v>78</v>
      </c>
      <c r="AE230" s="143">
        <v>19</v>
      </c>
      <c r="AF230" s="143">
        <v>70</v>
      </c>
      <c r="AG230" s="143">
        <v>20</v>
      </c>
      <c r="AH230" s="143">
        <v>50</v>
      </c>
      <c r="AI230" s="143">
        <v>102401</v>
      </c>
      <c r="AJ230" s="143">
        <v>21592</v>
      </c>
      <c r="AK230" s="143">
        <v>13784</v>
      </c>
      <c r="AL230" s="143">
        <v>17078</v>
      </c>
      <c r="AM230" s="143">
        <v>4221</v>
      </c>
      <c r="AN230" s="143">
        <v>11582</v>
      </c>
      <c r="AO230" s="143">
        <v>29678</v>
      </c>
      <c r="AP230" s="143">
        <v>4466</v>
      </c>
    </row>
    <row r="231" spans="1:42">
      <c r="A231" s="143" t="s">
        <v>542</v>
      </c>
      <c r="B231" s="143" t="s">
        <v>131</v>
      </c>
      <c r="C231" s="143">
        <v>45808</v>
      </c>
      <c r="D231" s="143">
        <v>5000</v>
      </c>
      <c r="E231" s="143">
        <v>2626</v>
      </c>
      <c r="F231" s="143">
        <v>5531</v>
      </c>
      <c r="G231" s="143">
        <v>3008</v>
      </c>
      <c r="H231" s="143">
        <v>414</v>
      </c>
      <c r="I231" s="143">
        <v>19.760000000000002</v>
      </c>
      <c r="J231" s="143">
        <v>14155</v>
      </c>
      <c r="K231" s="143">
        <v>50883</v>
      </c>
      <c r="L231" s="143">
        <v>50128</v>
      </c>
      <c r="M231" s="143">
        <v>49127</v>
      </c>
      <c r="N231" s="143">
        <v>245</v>
      </c>
      <c r="O231" s="143">
        <v>36</v>
      </c>
      <c r="P231" s="143">
        <v>720</v>
      </c>
      <c r="Q231" s="143">
        <v>294</v>
      </c>
      <c r="R231" s="143">
        <v>94</v>
      </c>
      <c r="S231" s="143">
        <v>32</v>
      </c>
      <c r="T231" s="143">
        <v>104</v>
      </c>
      <c r="U231" s="143">
        <v>64</v>
      </c>
      <c r="V231" s="143">
        <v>307</v>
      </c>
      <c r="W231" s="143">
        <v>66</v>
      </c>
      <c r="X231" s="143">
        <v>28</v>
      </c>
      <c r="Y231" s="143">
        <v>26</v>
      </c>
      <c r="Z231" s="143">
        <v>84</v>
      </c>
      <c r="AA231" s="143">
        <v>103</v>
      </c>
      <c r="AB231" s="143">
        <v>115</v>
      </c>
      <c r="AC231" s="143">
        <v>60</v>
      </c>
      <c r="AD231" s="143">
        <v>33</v>
      </c>
      <c r="AE231" s="143">
        <v>22</v>
      </c>
      <c r="AF231" s="143">
        <v>39</v>
      </c>
      <c r="AG231" s="143">
        <v>5</v>
      </c>
      <c r="AH231" s="143">
        <v>34</v>
      </c>
      <c r="AI231" s="143">
        <v>95369</v>
      </c>
      <c r="AJ231" s="143">
        <v>28447</v>
      </c>
      <c r="AK231" s="143">
        <v>13550</v>
      </c>
      <c r="AL231" s="143">
        <v>15490</v>
      </c>
      <c r="AM231" s="143">
        <v>5196</v>
      </c>
      <c r="AN231" s="143">
        <v>11128</v>
      </c>
      <c r="AO231" s="143">
        <v>17052</v>
      </c>
      <c r="AP231" s="143">
        <v>4506</v>
      </c>
    </row>
    <row r="232" spans="1:42">
      <c r="A232" s="143" t="s">
        <v>540</v>
      </c>
      <c r="B232" s="143" t="s">
        <v>155</v>
      </c>
      <c r="C232" s="143">
        <v>37726</v>
      </c>
      <c r="D232" s="143">
        <v>5099</v>
      </c>
      <c r="E232" s="143">
        <v>2004</v>
      </c>
      <c r="F232" s="143">
        <v>5740</v>
      </c>
      <c r="G232" s="143">
        <v>3693</v>
      </c>
      <c r="H232" s="143">
        <v>269</v>
      </c>
      <c r="I232" s="143">
        <v>2.82</v>
      </c>
      <c r="J232" s="143">
        <v>31941</v>
      </c>
      <c r="K232" s="143">
        <v>52922</v>
      </c>
      <c r="L232" s="143">
        <v>48938</v>
      </c>
      <c r="M232" s="143">
        <v>43685</v>
      </c>
      <c r="N232" s="143">
        <v>1038</v>
      </c>
      <c r="O232" s="143">
        <v>57</v>
      </c>
      <c r="P232" s="143">
        <v>4158</v>
      </c>
      <c r="Q232" s="143">
        <v>677</v>
      </c>
      <c r="R232" s="143">
        <v>130</v>
      </c>
      <c r="S232" s="143">
        <v>73</v>
      </c>
      <c r="T232" s="143">
        <v>255</v>
      </c>
      <c r="U232" s="143">
        <v>219</v>
      </c>
      <c r="V232" s="143">
        <v>2378</v>
      </c>
      <c r="W232" s="143">
        <v>919</v>
      </c>
      <c r="X232" s="143">
        <v>170</v>
      </c>
      <c r="Y232" s="143">
        <v>119</v>
      </c>
      <c r="Z232" s="143">
        <v>396</v>
      </c>
      <c r="AA232" s="143">
        <v>774</v>
      </c>
      <c r="AB232" s="143">
        <v>428</v>
      </c>
      <c r="AC232" s="143">
        <v>234</v>
      </c>
      <c r="AD232" s="143">
        <v>146</v>
      </c>
      <c r="AE232" s="143">
        <v>48</v>
      </c>
      <c r="AF232" s="143">
        <v>501</v>
      </c>
      <c r="AG232" s="143">
        <v>243</v>
      </c>
      <c r="AH232" s="143">
        <v>258</v>
      </c>
      <c r="AI232" s="143">
        <v>103005</v>
      </c>
      <c r="AJ232" s="143">
        <v>13628</v>
      </c>
      <c r="AK232" s="143">
        <v>10451</v>
      </c>
      <c r="AL232" s="143">
        <v>14320</v>
      </c>
      <c r="AM232" s="143">
        <v>2280</v>
      </c>
      <c r="AN232" s="143">
        <v>11400</v>
      </c>
      <c r="AO232" s="143">
        <v>45170</v>
      </c>
      <c r="AP232" s="143">
        <v>5756</v>
      </c>
    </row>
    <row r="233" spans="1:42">
      <c r="A233" s="143" t="s">
        <v>539</v>
      </c>
      <c r="B233" s="143" t="s">
        <v>262</v>
      </c>
      <c r="C233" s="143">
        <v>22098</v>
      </c>
      <c r="D233" s="143">
        <v>3562</v>
      </c>
      <c r="E233" s="143">
        <v>1229</v>
      </c>
      <c r="F233" s="143">
        <v>3635</v>
      </c>
      <c r="G233" s="143">
        <v>2323</v>
      </c>
      <c r="H233" s="143">
        <v>219</v>
      </c>
      <c r="I233" s="143">
        <v>2.93</v>
      </c>
      <c r="J233" s="143">
        <v>31863</v>
      </c>
      <c r="K233" s="143">
        <v>29784</v>
      </c>
      <c r="L233" s="143">
        <v>26514</v>
      </c>
      <c r="M233" s="143">
        <v>24316</v>
      </c>
      <c r="N233" s="143">
        <v>584</v>
      </c>
      <c r="O233" s="143">
        <v>42</v>
      </c>
      <c r="P233" s="143">
        <v>1572</v>
      </c>
      <c r="Q233" s="143">
        <v>359</v>
      </c>
      <c r="R233" s="143">
        <v>79</v>
      </c>
      <c r="S233" s="143">
        <v>35</v>
      </c>
      <c r="T233" s="143">
        <v>137</v>
      </c>
      <c r="U233" s="143">
        <v>108</v>
      </c>
      <c r="V233" s="143">
        <v>2109</v>
      </c>
      <c r="W233" s="143">
        <v>616</v>
      </c>
      <c r="X233" s="143">
        <v>180</v>
      </c>
      <c r="Y233" s="143">
        <v>76</v>
      </c>
      <c r="Z233" s="143">
        <v>328</v>
      </c>
      <c r="AA233" s="143">
        <v>909</v>
      </c>
      <c r="AB233" s="143">
        <v>426</v>
      </c>
      <c r="AC233" s="143">
        <v>235</v>
      </c>
      <c r="AD233" s="143">
        <v>143</v>
      </c>
      <c r="AE233" s="143">
        <v>48</v>
      </c>
      <c r="AF233" s="143">
        <v>376</v>
      </c>
      <c r="AG233" s="143">
        <v>183</v>
      </c>
      <c r="AH233" s="143">
        <v>193</v>
      </c>
      <c r="AI233" s="143">
        <v>60371</v>
      </c>
      <c r="AJ233" s="143">
        <v>9559</v>
      </c>
      <c r="AK233" s="143">
        <v>7395</v>
      </c>
      <c r="AL233" s="143">
        <v>9504</v>
      </c>
      <c r="AM233" s="143">
        <v>1723</v>
      </c>
      <c r="AN233" s="143">
        <v>7278</v>
      </c>
      <c r="AO233" s="143">
        <v>21720</v>
      </c>
      <c r="AP233" s="143">
        <v>3192</v>
      </c>
    </row>
    <row r="234" spans="1:42">
      <c r="A234" s="143" t="s">
        <v>538</v>
      </c>
      <c r="B234" s="143" t="s">
        <v>111</v>
      </c>
      <c r="C234" s="143">
        <v>42089</v>
      </c>
      <c r="D234" s="143">
        <v>9471</v>
      </c>
      <c r="E234" s="143">
        <v>3266</v>
      </c>
      <c r="F234" s="143">
        <v>7377</v>
      </c>
      <c r="G234" s="143">
        <v>4949</v>
      </c>
      <c r="H234" s="143">
        <v>731</v>
      </c>
      <c r="I234" s="143">
        <v>5.8</v>
      </c>
      <c r="J234" s="143">
        <v>29208</v>
      </c>
      <c r="K234" s="143">
        <v>53973</v>
      </c>
      <c r="L234" s="143">
        <v>50730</v>
      </c>
      <c r="M234" s="143">
        <v>46912</v>
      </c>
      <c r="N234" s="143">
        <v>614</v>
      </c>
      <c r="O234" s="143">
        <v>182</v>
      </c>
      <c r="P234" s="143">
        <v>3022</v>
      </c>
      <c r="Q234" s="143">
        <v>485</v>
      </c>
      <c r="R234" s="143">
        <v>90</v>
      </c>
      <c r="S234" s="143">
        <v>55</v>
      </c>
      <c r="T234" s="143">
        <v>178</v>
      </c>
      <c r="U234" s="143">
        <v>162</v>
      </c>
      <c r="V234" s="143">
        <v>1745</v>
      </c>
      <c r="W234" s="143">
        <v>515</v>
      </c>
      <c r="X234" s="143">
        <v>129</v>
      </c>
      <c r="Y234" s="143">
        <v>87</v>
      </c>
      <c r="Z234" s="143">
        <v>437</v>
      </c>
      <c r="AA234" s="143">
        <v>577</v>
      </c>
      <c r="AB234" s="143">
        <v>467</v>
      </c>
      <c r="AC234" s="143">
        <v>305</v>
      </c>
      <c r="AD234" s="143">
        <v>117</v>
      </c>
      <c r="AE234" s="143">
        <v>45</v>
      </c>
      <c r="AF234" s="143">
        <v>546</v>
      </c>
      <c r="AG234" s="143">
        <v>277</v>
      </c>
      <c r="AH234" s="143">
        <v>269</v>
      </c>
      <c r="AI234" s="143">
        <v>112589</v>
      </c>
      <c r="AJ234" s="143">
        <v>15993</v>
      </c>
      <c r="AK234" s="143">
        <v>12020</v>
      </c>
      <c r="AL234" s="143">
        <v>15254</v>
      </c>
      <c r="AM234" s="143">
        <v>3125</v>
      </c>
      <c r="AN234" s="143">
        <v>16005</v>
      </c>
      <c r="AO234" s="143">
        <v>44496</v>
      </c>
      <c r="AP234" s="143">
        <v>5696</v>
      </c>
    </row>
    <row r="235" spans="1:42">
      <c r="A235" s="143" t="s">
        <v>537</v>
      </c>
      <c r="B235" s="143" t="s">
        <v>147</v>
      </c>
      <c r="C235" s="143">
        <v>26795</v>
      </c>
      <c r="D235" s="143">
        <v>3091</v>
      </c>
      <c r="E235" s="143">
        <v>1114</v>
      </c>
      <c r="F235" s="143">
        <v>3478</v>
      </c>
      <c r="G235" s="143">
        <v>2237</v>
      </c>
      <c r="H235" s="143">
        <v>174</v>
      </c>
      <c r="I235" s="143">
        <v>7.56</v>
      </c>
      <c r="J235" s="143">
        <v>27114</v>
      </c>
      <c r="K235" s="143">
        <v>35828</v>
      </c>
      <c r="L235" s="143">
        <v>34554</v>
      </c>
      <c r="M235" s="143">
        <v>32848</v>
      </c>
      <c r="N235" s="143">
        <v>411</v>
      </c>
      <c r="O235" s="143">
        <v>41</v>
      </c>
      <c r="P235" s="143">
        <v>1254</v>
      </c>
      <c r="Q235" s="143">
        <v>247</v>
      </c>
      <c r="R235" s="143">
        <v>70</v>
      </c>
      <c r="S235" s="143">
        <v>30</v>
      </c>
      <c r="T235" s="143">
        <v>82</v>
      </c>
      <c r="U235" s="143">
        <v>65</v>
      </c>
      <c r="V235" s="143">
        <v>703</v>
      </c>
      <c r="W235" s="143">
        <v>251</v>
      </c>
      <c r="X235" s="143">
        <v>44</v>
      </c>
      <c r="Y235" s="143">
        <v>47</v>
      </c>
      <c r="Z235" s="143">
        <v>117</v>
      </c>
      <c r="AA235" s="143">
        <v>244</v>
      </c>
      <c r="AB235" s="143">
        <v>167</v>
      </c>
      <c r="AC235" s="143">
        <v>87</v>
      </c>
      <c r="AD235" s="143">
        <v>57</v>
      </c>
      <c r="AE235" s="143">
        <v>23</v>
      </c>
      <c r="AF235" s="143">
        <v>157</v>
      </c>
      <c r="AG235" s="143">
        <v>65</v>
      </c>
      <c r="AH235" s="143">
        <v>92</v>
      </c>
      <c r="AI235" s="143">
        <v>69580</v>
      </c>
      <c r="AJ235" s="143">
        <v>11111</v>
      </c>
      <c r="AK235" s="143">
        <v>8129</v>
      </c>
      <c r="AL235" s="143">
        <v>11198</v>
      </c>
      <c r="AM235" s="143">
        <v>1960</v>
      </c>
      <c r="AN235" s="143">
        <v>7896</v>
      </c>
      <c r="AO235" s="143">
        <v>26396</v>
      </c>
      <c r="AP235" s="143">
        <v>2890</v>
      </c>
    </row>
    <row r="236" spans="1:42">
      <c r="A236" s="143" t="s">
        <v>533</v>
      </c>
      <c r="B236" s="143" t="s">
        <v>534</v>
      </c>
      <c r="C236" s="143">
        <v>39009</v>
      </c>
      <c r="D236" s="143">
        <v>5223</v>
      </c>
      <c r="E236" s="143">
        <v>2688</v>
      </c>
      <c r="F236" s="143">
        <v>6086</v>
      </c>
      <c r="G236" s="143">
        <v>3521</v>
      </c>
      <c r="H236" s="143">
        <v>470</v>
      </c>
      <c r="I236" s="143">
        <v>6.96</v>
      </c>
      <c r="J236" s="143">
        <v>27870</v>
      </c>
      <c r="K236" s="143">
        <v>55423</v>
      </c>
      <c r="L236" s="143">
        <v>51595</v>
      </c>
      <c r="M236" s="143">
        <v>48401</v>
      </c>
      <c r="N236" s="143">
        <v>793</v>
      </c>
      <c r="O236" s="143">
        <v>46</v>
      </c>
      <c r="P236" s="143">
        <v>2355</v>
      </c>
      <c r="Q236" s="143">
        <v>598</v>
      </c>
      <c r="R236" s="143">
        <v>143</v>
      </c>
      <c r="S236" s="143">
        <v>71</v>
      </c>
      <c r="T236" s="143">
        <v>212</v>
      </c>
      <c r="U236" s="143">
        <v>172</v>
      </c>
      <c r="V236" s="143">
        <v>2174</v>
      </c>
      <c r="W236" s="143">
        <v>732</v>
      </c>
      <c r="X236" s="143">
        <v>310</v>
      </c>
      <c r="Y236" s="143">
        <v>115</v>
      </c>
      <c r="Z236" s="143">
        <v>338</v>
      </c>
      <c r="AA236" s="143">
        <v>679</v>
      </c>
      <c r="AB236" s="143">
        <v>768</v>
      </c>
      <c r="AC236" s="143">
        <v>446</v>
      </c>
      <c r="AD236" s="143">
        <v>242</v>
      </c>
      <c r="AE236" s="143">
        <v>80</v>
      </c>
      <c r="AF236" s="143">
        <v>288</v>
      </c>
      <c r="AG236" s="143">
        <v>100</v>
      </c>
      <c r="AH236" s="143">
        <v>188</v>
      </c>
      <c r="AI236" s="143">
        <v>110725</v>
      </c>
      <c r="AJ236" s="143">
        <v>18363</v>
      </c>
      <c r="AK236" s="143">
        <v>14587</v>
      </c>
      <c r="AL236" s="143">
        <v>18345</v>
      </c>
      <c r="AM236" s="143">
        <v>3237</v>
      </c>
      <c r="AN236" s="143">
        <v>13294</v>
      </c>
      <c r="AO236" s="143">
        <v>37602</v>
      </c>
      <c r="AP236" s="143">
        <v>5297</v>
      </c>
    </row>
    <row r="237" spans="1:42">
      <c r="A237" s="143" t="s">
        <v>541</v>
      </c>
      <c r="B237" s="143" t="s">
        <v>117</v>
      </c>
      <c r="C237" s="143">
        <v>25668</v>
      </c>
      <c r="D237" s="143">
        <v>6235</v>
      </c>
      <c r="E237" s="143">
        <v>1571</v>
      </c>
      <c r="F237" s="143">
        <v>4849</v>
      </c>
      <c r="G237" s="143">
        <v>3430</v>
      </c>
      <c r="H237" s="143">
        <v>304</v>
      </c>
      <c r="I237" s="143">
        <v>22.1</v>
      </c>
      <c r="J237" s="143">
        <v>12481</v>
      </c>
      <c r="K237" s="143">
        <v>32714</v>
      </c>
      <c r="L237" s="143">
        <v>30047</v>
      </c>
      <c r="M237" s="143">
        <v>27282</v>
      </c>
      <c r="N237" s="143">
        <v>556</v>
      </c>
      <c r="O237" s="143">
        <v>77</v>
      </c>
      <c r="P237" s="143">
        <v>2132</v>
      </c>
      <c r="Q237" s="143">
        <v>382</v>
      </c>
      <c r="R237" s="143">
        <v>90</v>
      </c>
      <c r="S237" s="143">
        <v>38</v>
      </c>
      <c r="T237" s="143">
        <v>114</v>
      </c>
      <c r="U237" s="143">
        <v>140</v>
      </c>
      <c r="V237" s="143">
        <v>1673</v>
      </c>
      <c r="W237" s="143">
        <v>664</v>
      </c>
      <c r="X237" s="143">
        <v>99</v>
      </c>
      <c r="Y237" s="143">
        <v>51</v>
      </c>
      <c r="Z237" s="143">
        <v>314</v>
      </c>
      <c r="AA237" s="143">
        <v>545</v>
      </c>
      <c r="AB237" s="143">
        <v>314</v>
      </c>
      <c r="AC237" s="143">
        <v>193</v>
      </c>
      <c r="AD237" s="143">
        <v>95</v>
      </c>
      <c r="AE237" s="143">
        <v>26</v>
      </c>
      <c r="AF237" s="143">
        <v>298</v>
      </c>
      <c r="AG237" s="143">
        <v>149</v>
      </c>
      <c r="AH237" s="143">
        <v>149</v>
      </c>
      <c r="AI237" s="143">
        <v>66653</v>
      </c>
      <c r="AJ237" s="143">
        <v>12176</v>
      </c>
      <c r="AK237" s="143">
        <v>8490</v>
      </c>
      <c r="AL237" s="143">
        <v>9616</v>
      </c>
      <c r="AM237" s="143">
        <v>2248</v>
      </c>
      <c r="AN237" s="143">
        <v>10095</v>
      </c>
      <c r="AO237" s="143">
        <v>19945</v>
      </c>
      <c r="AP237" s="143">
        <v>4083</v>
      </c>
    </row>
    <row r="238" spans="1:42">
      <c r="A238" s="143" t="s">
        <v>531</v>
      </c>
      <c r="B238" s="143" t="s">
        <v>532</v>
      </c>
      <c r="C238" s="143">
        <v>27605</v>
      </c>
      <c r="D238" s="143">
        <v>3473</v>
      </c>
      <c r="E238" s="143">
        <v>1922</v>
      </c>
      <c r="F238" s="143">
        <v>3877</v>
      </c>
      <c r="G238" s="143">
        <v>2284</v>
      </c>
      <c r="H238" s="143">
        <v>344</v>
      </c>
      <c r="I238" s="143">
        <v>5.19</v>
      </c>
      <c r="J238" s="143">
        <v>29853</v>
      </c>
      <c r="K238" s="143">
        <v>39512</v>
      </c>
      <c r="L238" s="143">
        <v>35594</v>
      </c>
      <c r="M238" s="143">
        <v>33042</v>
      </c>
      <c r="N238" s="143">
        <v>766</v>
      </c>
      <c r="O238" s="143">
        <v>63</v>
      </c>
      <c r="P238" s="143">
        <v>1723</v>
      </c>
      <c r="Q238" s="143">
        <v>513</v>
      </c>
      <c r="R238" s="143">
        <v>125</v>
      </c>
      <c r="S238" s="143">
        <v>76</v>
      </c>
      <c r="T238" s="143">
        <v>169</v>
      </c>
      <c r="U238" s="143">
        <v>143</v>
      </c>
      <c r="V238" s="143">
        <v>2487</v>
      </c>
      <c r="W238" s="143">
        <v>1427</v>
      </c>
      <c r="X238" s="143">
        <v>210</v>
      </c>
      <c r="Y238" s="143">
        <v>64</v>
      </c>
      <c r="Z238" s="143">
        <v>239</v>
      </c>
      <c r="AA238" s="143">
        <v>547</v>
      </c>
      <c r="AB238" s="143">
        <v>564</v>
      </c>
      <c r="AC238" s="143">
        <v>324</v>
      </c>
      <c r="AD238" s="143">
        <v>192</v>
      </c>
      <c r="AE238" s="143">
        <v>48</v>
      </c>
      <c r="AF238" s="143">
        <v>354</v>
      </c>
      <c r="AG238" s="143">
        <v>137</v>
      </c>
      <c r="AH238" s="143">
        <v>217</v>
      </c>
      <c r="AI238" s="143">
        <v>78089</v>
      </c>
      <c r="AJ238" s="143">
        <v>15947</v>
      </c>
      <c r="AK238" s="143">
        <v>12546</v>
      </c>
      <c r="AL238" s="143">
        <v>12564</v>
      </c>
      <c r="AM238" s="143">
        <v>3056</v>
      </c>
      <c r="AN238" s="143">
        <v>8882</v>
      </c>
      <c r="AO238" s="143">
        <v>20262</v>
      </c>
      <c r="AP238" s="143">
        <v>4832</v>
      </c>
    </row>
    <row r="239" spans="1:42">
      <c r="A239" s="143" t="s">
        <v>530</v>
      </c>
      <c r="B239" s="143" t="s">
        <v>244</v>
      </c>
      <c r="C239" s="143">
        <v>23999</v>
      </c>
      <c r="D239" s="143">
        <v>3194</v>
      </c>
      <c r="E239" s="143">
        <v>1388</v>
      </c>
      <c r="F239" s="143">
        <v>3520</v>
      </c>
      <c r="G239" s="143">
        <v>2162</v>
      </c>
      <c r="H239" s="143">
        <v>231</v>
      </c>
      <c r="I239" s="143">
        <v>5.24</v>
      </c>
      <c r="J239" s="143">
        <v>29791</v>
      </c>
      <c r="K239" s="143">
        <v>33546</v>
      </c>
      <c r="L239" s="143">
        <v>31232</v>
      </c>
      <c r="M239" s="143">
        <v>29409</v>
      </c>
      <c r="N239" s="143">
        <v>452</v>
      </c>
      <c r="O239" s="143">
        <v>57</v>
      </c>
      <c r="P239" s="143">
        <v>1314</v>
      </c>
      <c r="Q239" s="143">
        <v>300</v>
      </c>
      <c r="R239" s="143">
        <v>65</v>
      </c>
      <c r="S239" s="143">
        <v>29</v>
      </c>
      <c r="T239" s="143">
        <v>127</v>
      </c>
      <c r="U239" s="143">
        <v>79</v>
      </c>
      <c r="V239" s="143">
        <v>1531</v>
      </c>
      <c r="W239" s="143">
        <v>552</v>
      </c>
      <c r="X239" s="143">
        <v>163</v>
      </c>
      <c r="Y239" s="143">
        <v>77</v>
      </c>
      <c r="Z239" s="143">
        <v>171</v>
      </c>
      <c r="AA239" s="143">
        <v>568</v>
      </c>
      <c r="AB239" s="143">
        <v>282</v>
      </c>
      <c r="AC239" s="143">
        <v>165</v>
      </c>
      <c r="AD239" s="143">
        <v>102</v>
      </c>
      <c r="AE239" s="143">
        <v>15</v>
      </c>
      <c r="AF239" s="143">
        <v>201</v>
      </c>
      <c r="AG239" s="143">
        <v>65</v>
      </c>
      <c r="AH239" s="143">
        <v>136</v>
      </c>
      <c r="AI239" s="143">
        <v>69302</v>
      </c>
      <c r="AJ239" s="143">
        <v>10387</v>
      </c>
      <c r="AK239" s="143">
        <v>9356</v>
      </c>
      <c r="AL239" s="143">
        <v>11292</v>
      </c>
      <c r="AM239" s="143">
        <v>2398</v>
      </c>
      <c r="AN239" s="143">
        <v>8478</v>
      </c>
      <c r="AO239" s="143">
        <v>23887</v>
      </c>
      <c r="AP239" s="143">
        <v>3504</v>
      </c>
    </row>
    <row r="240" spans="1:42">
      <c r="A240" s="143" t="s">
        <v>529</v>
      </c>
      <c r="B240" s="143" t="s">
        <v>252</v>
      </c>
      <c r="C240" s="143">
        <v>24780</v>
      </c>
      <c r="D240" s="143">
        <v>3407</v>
      </c>
      <c r="E240" s="143">
        <v>1223</v>
      </c>
      <c r="F240" s="143">
        <v>3912</v>
      </c>
      <c r="G240" s="143">
        <v>2484</v>
      </c>
      <c r="H240" s="143">
        <v>180</v>
      </c>
      <c r="I240" s="143">
        <v>18.03</v>
      </c>
      <c r="J240" s="143">
        <v>15558</v>
      </c>
      <c r="K240" s="143">
        <v>33342</v>
      </c>
      <c r="L240" s="143">
        <v>31849</v>
      </c>
      <c r="M240" s="143">
        <v>30351</v>
      </c>
      <c r="N240" s="143">
        <v>447</v>
      </c>
      <c r="O240" s="143">
        <v>72</v>
      </c>
      <c r="P240" s="143">
        <v>979</v>
      </c>
      <c r="Q240" s="143">
        <v>359</v>
      </c>
      <c r="R240" s="143">
        <v>102</v>
      </c>
      <c r="S240" s="143">
        <v>30</v>
      </c>
      <c r="T240" s="143">
        <v>146</v>
      </c>
      <c r="U240" s="143">
        <v>81</v>
      </c>
      <c r="V240" s="143">
        <v>681</v>
      </c>
      <c r="W240" s="143">
        <v>264</v>
      </c>
      <c r="X240" s="143">
        <v>35</v>
      </c>
      <c r="Y240" s="143">
        <v>31</v>
      </c>
      <c r="Z240" s="143">
        <v>102</v>
      </c>
      <c r="AA240" s="143">
        <v>249</v>
      </c>
      <c r="AB240" s="143">
        <v>340</v>
      </c>
      <c r="AC240" s="143">
        <v>130</v>
      </c>
      <c r="AD240" s="143">
        <v>176</v>
      </c>
      <c r="AE240" s="143">
        <v>34</v>
      </c>
      <c r="AF240" s="143">
        <v>113</v>
      </c>
      <c r="AG240" s="143">
        <v>19</v>
      </c>
      <c r="AH240" s="143">
        <v>94</v>
      </c>
      <c r="AI240" s="143">
        <v>66922</v>
      </c>
      <c r="AJ240" s="143">
        <v>11467</v>
      </c>
      <c r="AK240" s="143">
        <v>8936</v>
      </c>
      <c r="AL240" s="143">
        <v>11701</v>
      </c>
      <c r="AM240" s="143">
        <v>1959</v>
      </c>
      <c r="AN240" s="143">
        <v>8206</v>
      </c>
      <c r="AO240" s="143">
        <v>22063</v>
      </c>
      <c r="AP240" s="143">
        <v>2590</v>
      </c>
    </row>
    <row r="241" spans="1:42">
      <c r="A241" s="143" t="s">
        <v>528</v>
      </c>
      <c r="B241" s="143" t="s">
        <v>247</v>
      </c>
      <c r="C241" s="143">
        <v>37718</v>
      </c>
      <c r="D241" s="143">
        <v>5332</v>
      </c>
      <c r="E241" s="143">
        <v>1771</v>
      </c>
      <c r="F241" s="143">
        <v>5506</v>
      </c>
      <c r="G241" s="143">
        <v>3645</v>
      </c>
      <c r="H241" s="143">
        <v>241</v>
      </c>
      <c r="I241" s="143">
        <v>12.42</v>
      </c>
      <c r="J241" s="143">
        <v>21028</v>
      </c>
      <c r="K241" s="143">
        <v>49280</v>
      </c>
      <c r="L241" s="143">
        <v>47963</v>
      </c>
      <c r="M241" s="143">
        <v>45508</v>
      </c>
      <c r="N241" s="143">
        <v>500</v>
      </c>
      <c r="O241" s="143">
        <v>51</v>
      </c>
      <c r="P241" s="143">
        <v>1904</v>
      </c>
      <c r="Q241" s="143">
        <v>341</v>
      </c>
      <c r="R241" s="143">
        <v>88</v>
      </c>
      <c r="S241" s="143">
        <v>28</v>
      </c>
      <c r="T241" s="143">
        <v>141</v>
      </c>
      <c r="U241" s="143">
        <v>84</v>
      </c>
      <c r="V241" s="143">
        <v>660</v>
      </c>
      <c r="W241" s="143">
        <v>174</v>
      </c>
      <c r="X241" s="143">
        <v>57</v>
      </c>
      <c r="Y241" s="143">
        <v>48</v>
      </c>
      <c r="Z241" s="143">
        <v>166</v>
      </c>
      <c r="AA241" s="143">
        <v>215</v>
      </c>
      <c r="AB241" s="143">
        <v>175</v>
      </c>
      <c r="AC241" s="143">
        <v>95</v>
      </c>
      <c r="AD241" s="143">
        <v>66</v>
      </c>
      <c r="AE241" s="143">
        <v>14</v>
      </c>
      <c r="AF241" s="143">
        <v>141</v>
      </c>
      <c r="AG241" s="143">
        <v>49</v>
      </c>
      <c r="AH241" s="143">
        <v>92</v>
      </c>
      <c r="AI241" s="143">
        <v>97478</v>
      </c>
      <c r="AJ241" s="143">
        <v>14790</v>
      </c>
      <c r="AK241" s="143">
        <v>10056</v>
      </c>
      <c r="AL241" s="143">
        <v>14737</v>
      </c>
      <c r="AM241" s="143">
        <v>2845</v>
      </c>
      <c r="AN241" s="143">
        <v>11938</v>
      </c>
      <c r="AO241" s="143">
        <v>39125</v>
      </c>
      <c r="AP241" s="143">
        <v>3987</v>
      </c>
    </row>
    <row r="242" spans="1:42">
      <c r="A242" s="143" t="s">
        <v>527</v>
      </c>
      <c r="B242" s="143" t="s">
        <v>257</v>
      </c>
      <c r="C242" s="143">
        <v>27512</v>
      </c>
      <c r="D242" s="143">
        <v>3638</v>
      </c>
      <c r="E242" s="143">
        <v>2441</v>
      </c>
      <c r="F242" s="143">
        <v>4535</v>
      </c>
      <c r="G242" s="143">
        <v>2328</v>
      </c>
      <c r="H242" s="143">
        <v>576</v>
      </c>
      <c r="I242" s="143">
        <v>6.5</v>
      </c>
      <c r="J242" s="143">
        <v>28414</v>
      </c>
      <c r="K242" s="143">
        <v>39467</v>
      </c>
      <c r="L242" s="143">
        <v>34854</v>
      </c>
      <c r="M242" s="143">
        <v>31388</v>
      </c>
      <c r="N242" s="143">
        <v>580</v>
      </c>
      <c r="O242" s="143">
        <v>53</v>
      </c>
      <c r="P242" s="143">
        <v>2833</v>
      </c>
      <c r="Q242" s="143">
        <v>459</v>
      </c>
      <c r="R242" s="143">
        <v>88</v>
      </c>
      <c r="S242" s="143">
        <v>64</v>
      </c>
      <c r="T242" s="143">
        <v>153</v>
      </c>
      <c r="U242" s="143">
        <v>154</v>
      </c>
      <c r="V242" s="143">
        <v>3225</v>
      </c>
      <c r="W242" s="143">
        <v>822</v>
      </c>
      <c r="X242" s="143">
        <v>1339</v>
      </c>
      <c r="Y242" s="143">
        <v>119</v>
      </c>
      <c r="Z242" s="143">
        <v>315</v>
      </c>
      <c r="AA242" s="143">
        <v>630</v>
      </c>
      <c r="AB242" s="143">
        <v>544</v>
      </c>
      <c r="AC242" s="143">
        <v>352</v>
      </c>
      <c r="AD242" s="143">
        <v>153</v>
      </c>
      <c r="AE242" s="143">
        <v>39</v>
      </c>
      <c r="AF242" s="143">
        <v>385</v>
      </c>
      <c r="AG242" s="143">
        <v>184</v>
      </c>
      <c r="AH242" s="143">
        <v>201</v>
      </c>
      <c r="AI242" s="143">
        <v>79185</v>
      </c>
      <c r="AJ242" s="143">
        <v>12042</v>
      </c>
      <c r="AK242" s="143">
        <v>9471</v>
      </c>
      <c r="AL242" s="143">
        <v>11321</v>
      </c>
      <c r="AM242" s="143">
        <v>2067</v>
      </c>
      <c r="AN242" s="143">
        <v>8940</v>
      </c>
      <c r="AO242" s="143">
        <v>30374</v>
      </c>
      <c r="AP242" s="143">
        <v>4970</v>
      </c>
    </row>
    <row r="243" spans="1:42">
      <c r="A243" s="143" t="s">
        <v>526</v>
      </c>
      <c r="B243" s="143" t="s">
        <v>88</v>
      </c>
      <c r="C243" s="143">
        <v>19631</v>
      </c>
      <c r="D243" s="143">
        <v>2429</v>
      </c>
      <c r="E243" s="143">
        <v>1014</v>
      </c>
      <c r="F243" s="143">
        <v>2713</v>
      </c>
      <c r="G243" s="143">
        <v>1603</v>
      </c>
      <c r="H243" s="143">
        <v>163</v>
      </c>
      <c r="I243" s="143">
        <v>24.54</v>
      </c>
      <c r="J243" s="143">
        <v>10946</v>
      </c>
      <c r="K243" s="143">
        <v>25812</v>
      </c>
      <c r="L243" s="143">
        <v>25404</v>
      </c>
      <c r="M243" s="143">
        <v>24858</v>
      </c>
      <c r="N243" s="143">
        <v>261</v>
      </c>
      <c r="O243" s="143">
        <v>24</v>
      </c>
      <c r="P243" s="143">
        <v>261</v>
      </c>
      <c r="Q243" s="143">
        <v>119</v>
      </c>
      <c r="R243" s="143">
        <v>60</v>
      </c>
      <c r="S243" s="143">
        <v>7</v>
      </c>
      <c r="T243" s="143">
        <v>27</v>
      </c>
      <c r="U243" s="143">
        <v>25</v>
      </c>
      <c r="V243" s="143">
        <v>177</v>
      </c>
      <c r="W243" s="143">
        <v>107</v>
      </c>
      <c r="X243" s="143">
        <v>14</v>
      </c>
      <c r="Y243" s="143">
        <v>2</v>
      </c>
      <c r="Z243" s="143">
        <v>21</v>
      </c>
      <c r="AA243" s="143">
        <v>33</v>
      </c>
      <c r="AB243" s="143">
        <v>89</v>
      </c>
      <c r="AC243" s="143">
        <v>14</v>
      </c>
      <c r="AD243" s="143">
        <v>66</v>
      </c>
      <c r="AE243" s="143">
        <v>9</v>
      </c>
      <c r="AF243" s="143">
        <v>23</v>
      </c>
      <c r="AG243" s="143">
        <v>3</v>
      </c>
      <c r="AH243" s="143">
        <v>20</v>
      </c>
      <c r="AI243" s="143">
        <v>51049</v>
      </c>
      <c r="AJ243" s="143">
        <v>14253</v>
      </c>
      <c r="AK243" s="143">
        <v>7800</v>
      </c>
      <c r="AL243" s="143">
        <v>8551</v>
      </c>
      <c r="AM243" s="143">
        <v>2091</v>
      </c>
      <c r="AN243" s="143">
        <v>6079</v>
      </c>
      <c r="AO243" s="143">
        <v>10096</v>
      </c>
      <c r="AP243" s="143">
        <v>2179</v>
      </c>
    </row>
    <row r="244" spans="1:42">
      <c r="A244" s="143" t="s">
        <v>524</v>
      </c>
      <c r="B244" s="143" t="s">
        <v>525</v>
      </c>
      <c r="C244" s="143">
        <v>40828</v>
      </c>
      <c r="D244" s="143">
        <v>5734</v>
      </c>
      <c r="E244" s="143">
        <v>3134</v>
      </c>
      <c r="F244" s="143">
        <v>6509</v>
      </c>
      <c r="G244" s="143">
        <v>3821</v>
      </c>
      <c r="H244" s="143">
        <v>559</v>
      </c>
      <c r="I244" s="143">
        <v>54.45</v>
      </c>
      <c r="J244" s="143">
        <v>1478</v>
      </c>
      <c r="K244" s="143">
        <v>52711</v>
      </c>
      <c r="L244" s="143">
        <v>49382</v>
      </c>
      <c r="M244" s="143">
        <v>48078</v>
      </c>
      <c r="N244" s="143">
        <v>399</v>
      </c>
      <c r="O244" s="143">
        <v>29</v>
      </c>
      <c r="P244" s="143">
        <v>876</v>
      </c>
      <c r="Q244" s="143">
        <v>254</v>
      </c>
      <c r="R244" s="143">
        <v>118</v>
      </c>
      <c r="S244" s="143">
        <v>20</v>
      </c>
      <c r="T244" s="143">
        <v>58</v>
      </c>
      <c r="U244" s="143">
        <v>58</v>
      </c>
      <c r="V244" s="143">
        <v>2415</v>
      </c>
      <c r="W244" s="143">
        <v>1750</v>
      </c>
      <c r="X244" s="143">
        <v>150</v>
      </c>
      <c r="Y244" s="143">
        <v>21</v>
      </c>
      <c r="Z244" s="143">
        <v>116</v>
      </c>
      <c r="AA244" s="143">
        <v>378</v>
      </c>
      <c r="AB244" s="143">
        <v>495</v>
      </c>
      <c r="AC244" s="143">
        <v>243</v>
      </c>
      <c r="AD244" s="143">
        <v>202</v>
      </c>
      <c r="AE244" s="143">
        <v>50</v>
      </c>
      <c r="AF244" s="143">
        <v>165</v>
      </c>
      <c r="AG244" s="143">
        <v>23</v>
      </c>
      <c r="AH244" s="143">
        <v>142</v>
      </c>
      <c r="AI244" s="143">
        <v>101244</v>
      </c>
      <c r="AJ244" s="143">
        <v>28384</v>
      </c>
      <c r="AK244" s="143">
        <v>15829</v>
      </c>
      <c r="AL244" s="143">
        <v>16561</v>
      </c>
      <c r="AM244" s="143">
        <v>4825</v>
      </c>
      <c r="AN244" s="143">
        <v>11760</v>
      </c>
      <c r="AO244" s="143">
        <v>18801</v>
      </c>
      <c r="AP244" s="143">
        <v>5084</v>
      </c>
    </row>
    <row r="245" spans="1:42">
      <c r="A245" s="143" t="s">
        <v>522</v>
      </c>
      <c r="B245" s="143" t="s">
        <v>523</v>
      </c>
      <c r="C245" s="143">
        <v>29973</v>
      </c>
      <c r="D245" s="143">
        <v>4188</v>
      </c>
      <c r="E245" s="143">
        <v>2024</v>
      </c>
      <c r="F245" s="143">
        <v>4654</v>
      </c>
      <c r="G245" s="143">
        <v>2796</v>
      </c>
      <c r="H245" s="143">
        <v>348</v>
      </c>
      <c r="I245" s="143">
        <v>8.43</v>
      </c>
      <c r="J245" s="143">
        <v>26068</v>
      </c>
      <c r="K245" s="143">
        <v>41875</v>
      </c>
      <c r="L245" s="143">
        <v>38732</v>
      </c>
      <c r="M245" s="143">
        <v>36223</v>
      </c>
      <c r="N245" s="143">
        <v>606</v>
      </c>
      <c r="O245" s="143">
        <v>43</v>
      </c>
      <c r="P245" s="143">
        <v>1860</v>
      </c>
      <c r="Q245" s="143">
        <v>383</v>
      </c>
      <c r="R245" s="143">
        <v>187</v>
      </c>
      <c r="S245" s="143">
        <v>31</v>
      </c>
      <c r="T245" s="143">
        <v>94</v>
      </c>
      <c r="U245" s="143">
        <v>71</v>
      </c>
      <c r="V245" s="143">
        <v>1723</v>
      </c>
      <c r="W245" s="143">
        <v>1051</v>
      </c>
      <c r="X245" s="143">
        <v>199</v>
      </c>
      <c r="Y245" s="143">
        <v>44</v>
      </c>
      <c r="Z245" s="143">
        <v>148</v>
      </c>
      <c r="AA245" s="143">
        <v>281</v>
      </c>
      <c r="AB245" s="143">
        <v>926</v>
      </c>
      <c r="AC245" s="143">
        <v>369</v>
      </c>
      <c r="AD245" s="143">
        <v>468</v>
      </c>
      <c r="AE245" s="143">
        <v>89</v>
      </c>
      <c r="AF245" s="143">
        <v>111</v>
      </c>
      <c r="AG245" s="143">
        <v>37</v>
      </c>
      <c r="AH245" s="143">
        <v>74</v>
      </c>
      <c r="AI245" s="143">
        <v>80689</v>
      </c>
      <c r="AJ245" s="143">
        <v>15778</v>
      </c>
      <c r="AK245" s="143">
        <v>10707</v>
      </c>
      <c r="AL245" s="143">
        <v>12896</v>
      </c>
      <c r="AM245" s="143">
        <v>4238</v>
      </c>
      <c r="AN245" s="143">
        <v>9455</v>
      </c>
      <c r="AO245" s="143">
        <v>22735</v>
      </c>
      <c r="AP245" s="143">
        <v>4880</v>
      </c>
    </row>
    <row r="246" spans="1:42">
      <c r="A246" s="143" t="s">
        <v>520</v>
      </c>
      <c r="B246" s="143" t="s">
        <v>521</v>
      </c>
      <c r="C246" s="143">
        <v>38665</v>
      </c>
      <c r="D246" s="143">
        <v>4009</v>
      </c>
      <c r="E246" s="143">
        <v>1498</v>
      </c>
      <c r="F246" s="143">
        <v>4478</v>
      </c>
      <c r="G246" s="143">
        <v>2642</v>
      </c>
      <c r="H246" s="143">
        <v>204</v>
      </c>
      <c r="I246" s="143">
        <v>7.52</v>
      </c>
      <c r="J246" s="143">
        <v>27167</v>
      </c>
      <c r="K246" s="143">
        <v>51928</v>
      </c>
      <c r="L246" s="143">
        <v>51032</v>
      </c>
      <c r="M246" s="143">
        <v>49211</v>
      </c>
      <c r="N246" s="143">
        <v>473</v>
      </c>
      <c r="O246" s="143">
        <v>59</v>
      </c>
      <c r="P246" s="143">
        <v>1289</v>
      </c>
      <c r="Q246" s="143">
        <v>246</v>
      </c>
      <c r="R246" s="143">
        <v>99</v>
      </c>
      <c r="S246" s="143">
        <v>22</v>
      </c>
      <c r="T246" s="143">
        <v>71</v>
      </c>
      <c r="U246" s="143">
        <v>54</v>
      </c>
      <c r="V246" s="143">
        <v>455</v>
      </c>
      <c r="W246" s="143">
        <v>203</v>
      </c>
      <c r="X246" s="143">
        <v>23</v>
      </c>
      <c r="Y246" s="143">
        <v>4</v>
      </c>
      <c r="Z246" s="143">
        <v>108</v>
      </c>
      <c r="AA246" s="143">
        <v>117</v>
      </c>
      <c r="AB246" s="143">
        <v>110</v>
      </c>
      <c r="AC246" s="143">
        <v>44</v>
      </c>
      <c r="AD246" s="143">
        <v>54</v>
      </c>
      <c r="AE246" s="143">
        <v>12</v>
      </c>
      <c r="AF246" s="143">
        <v>85</v>
      </c>
      <c r="AG246" s="143">
        <v>21</v>
      </c>
      <c r="AH246" s="143">
        <v>64</v>
      </c>
      <c r="AI246" s="143">
        <v>100042</v>
      </c>
      <c r="AJ246" s="143">
        <v>19345</v>
      </c>
      <c r="AK246" s="143">
        <v>11971</v>
      </c>
      <c r="AL246" s="143">
        <v>15619</v>
      </c>
      <c r="AM246" s="143">
        <v>3619</v>
      </c>
      <c r="AN246" s="143">
        <v>11712</v>
      </c>
      <c r="AO246" s="143">
        <v>33396</v>
      </c>
      <c r="AP246" s="143">
        <v>4380</v>
      </c>
    </row>
    <row r="247" spans="1:42">
      <c r="A247" s="143" t="s">
        <v>519</v>
      </c>
      <c r="B247" s="143" t="s">
        <v>253</v>
      </c>
      <c r="C247" s="143">
        <v>43982</v>
      </c>
      <c r="D247" s="143">
        <v>9915</v>
      </c>
      <c r="E247" s="143">
        <v>3049</v>
      </c>
      <c r="F247" s="143">
        <v>7242</v>
      </c>
      <c r="G247" s="143">
        <v>5051</v>
      </c>
      <c r="H247" s="143">
        <v>522</v>
      </c>
      <c r="I247" s="143">
        <v>5.76</v>
      </c>
      <c r="J247" s="143">
        <v>29257</v>
      </c>
      <c r="K247" s="143">
        <v>58679</v>
      </c>
      <c r="L247" s="143">
        <v>54353</v>
      </c>
      <c r="M247" s="143">
        <v>50765</v>
      </c>
      <c r="N247" s="143">
        <v>1280</v>
      </c>
      <c r="O247" s="143">
        <v>17</v>
      </c>
      <c r="P247" s="143">
        <v>2291</v>
      </c>
      <c r="Q247" s="143">
        <v>563</v>
      </c>
      <c r="R247" s="143">
        <v>169</v>
      </c>
      <c r="S247" s="143">
        <v>61</v>
      </c>
      <c r="T247" s="143">
        <v>177</v>
      </c>
      <c r="U247" s="143">
        <v>156</v>
      </c>
      <c r="V247" s="143">
        <v>2939</v>
      </c>
      <c r="W247" s="143">
        <v>2051</v>
      </c>
      <c r="X247" s="143">
        <v>146</v>
      </c>
      <c r="Y247" s="143">
        <v>20</v>
      </c>
      <c r="Z247" s="143">
        <v>291</v>
      </c>
      <c r="AA247" s="143">
        <v>431</v>
      </c>
      <c r="AB247" s="143">
        <v>452</v>
      </c>
      <c r="AC247" s="143">
        <v>160</v>
      </c>
      <c r="AD247" s="143">
        <v>243</v>
      </c>
      <c r="AE247" s="143">
        <v>49</v>
      </c>
      <c r="AF247" s="143">
        <v>372</v>
      </c>
      <c r="AG247" s="143">
        <v>81</v>
      </c>
      <c r="AH247" s="143">
        <v>291</v>
      </c>
      <c r="AI247" s="143">
        <v>114051</v>
      </c>
      <c r="AJ247" s="143">
        <v>18691</v>
      </c>
      <c r="AK247" s="143">
        <v>11539</v>
      </c>
      <c r="AL247" s="143">
        <v>14527</v>
      </c>
      <c r="AM247" s="143">
        <v>3770</v>
      </c>
      <c r="AN247" s="143">
        <v>16392</v>
      </c>
      <c r="AO247" s="143">
        <v>43836</v>
      </c>
      <c r="AP247" s="143">
        <v>5296</v>
      </c>
    </row>
    <row r="248" spans="1:42">
      <c r="A248" s="143" t="s">
        <v>517</v>
      </c>
      <c r="B248" s="143" t="s">
        <v>518</v>
      </c>
      <c r="C248" s="143">
        <v>21001</v>
      </c>
      <c r="D248" s="143">
        <v>2309</v>
      </c>
      <c r="E248" s="143">
        <v>1135</v>
      </c>
      <c r="F248" s="143">
        <v>2435</v>
      </c>
      <c r="G248" s="143">
        <v>1493</v>
      </c>
      <c r="H248" s="143">
        <v>172</v>
      </c>
      <c r="I248" s="143">
        <v>7.8</v>
      </c>
      <c r="J248" s="143">
        <v>26832</v>
      </c>
      <c r="K248" s="143">
        <v>26957</v>
      </c>
      <c r="L248" s="143">
        <v>26161</v>
      </c>
      <c r="M248" s="143">
        <v>25404</v>
      </c>
      <c r="N248" s="143">
        <v>227</v>
      </c>
      <c r="O248" s="143">
        <v>45</v>
      </c>
      <c r="P248" s="143">
        <v>485</v>
      </c>
      <c r="Q248" s="143">
        <v>230</v>
      </c>
      <c r="R248" s="143">
        <v>61</v>
      </c>
      <c r="S248" s="143">
        <v>45</v>
      </c>
      <c r="T248" s="143">
        <v>71</v>
      </c>
      <c r="U248" s="143">
        <v>53</v>
      </c>
      <c r="V248" s="143">
        <v>342</v>
      </c>
      <c r="W248" s="143">
        <v>90</v>
      </c>
      <c r="X248" s="143">
        <v>18</v>
      </c>
      <c r="Y248" s="143">
        <v>63</v>
      </c>
      <c r="Z248" s="143">
        <v>70</v>
      </c>
      <c r="AA248" s="143">
        <v>101</v>
      </c>
      <c r="AB248" s="143">
        <v>119</v>
      </c>
      <c r="AC248" s="143">
        <v>88</v>
      </c>
      <c r="AD248" s="143">
        <v>26</v>
      </c>
      <c r="AE248" s="143">
        <v>5</v>
      </c>
      <c r="AF248" s="143">
        <v>105</v>
      </c>
      <c r="AG248" s="143">
        <v>59</v>
      </c>
      <c r="AH248" s="143">
        <v>46</v>
      </c>
      <c r="AI248" s="143">
        <v>50579</v>
      </c>
      <c r="AJ248" s="143">
        <v>12936</v>
      </c>
      <c r="AK248" s="143">
        <v>8063</v>
      </c>
      <c r="AL248" s="143">
        <v>8324</v>
      </c>
      <c r="AM248" s="143">
        <v>2207</v>
      </c>
      <c r="AN248" s="143">
        <v>5655</v>
      </c>
      <c r="AO248" s="143">
        <v>11122</v>
      </c>
      <c r="AP248" s="143">
        <v>2272</v>
      </c>
    </row>
    <row r="249" spans="1:42">
      <c r="A249" s="143" t="s">
        <v>536</v>
      </c>
      <c r="B249" s="143" t="s">
        <v>265</v>
      </c>
      <c r="C249" s="143">
        <v>58085</v>
      </c>
      <c r="D249" s="143">
        <v>5325</v>
      </c>
      <c r="E249" s="143">
        <v>2599</v>
      </c>
      <c r="F249" s="143">
        <v>6282</v>
      </c>
      <c r="G249" s="143">
        <v>3150</v>
      </c>
      <c r="H249" s="143">
        <v>399</v>
      </c>
      <c r="I249" s="143">
        <v>8.99</v>
      </c>
      <c r="J249" s="143">
        <v>25351</v>
      </c>
      <c r="K249" s="143">
        <v>66706</v>
      </c>
      <c r="L249" s="143">
        <v>65377</v>
      </c>
      <c r="M249" s="143">
        <v>62276</v>
      </c>
      <c r="N249" s="143">
        <v>519</v>
      </c>
      <c r="O249" s="143">
        <v>65</v>
      </c>
      <c r="P249" s="143">
        <v>2517</v>
      </c>
      <c r="Q249" s="143">
        <v>391</v>
      </c>
      <c r="R249" s="143">
        <v>119</v>
      </c>
      <c r="S249" s="143">
        <v>37</v>
      </c>
      <c r="T249" s="143">
        <v>132</v>
      </c>
      <c r="U249" s="143">
        <v>103</v>
      </c>
      <c r="V249" s="143">
        <v>622</v>
      </c>
      <c r="W249" s="143">
        <v>172</v>
      </c>
      <c r="X249" s="143">
        <v>27</v>
      </c>
      <c r="Y249" s="143">
        <v>87</v>
      </c>
      <c r="Z249" s="143">
        <v>131</v>
      </c>
      <c r="AA249" s="143">
        <v>205</v>
      </c>
      <c r="AB249" s="143">
        <v>226</v>
      </c>
      <c r="AC249" s="143">
        <v>128</v>
      </c>
      <c r="AD249" s="143">
        <v>74</v>
      </c>
      <c r="AE249" s="143">
        <v>24</v>
      </c>
      <c r="AF249" s="143">
        <v>90</v>
      </c>
      <c r="AG249" s="143">
        <v>34</v>
      </c>
      <c r="AH249" s="143">
        <v>56</v>
      </c>
      <c r="AI249" s="143">
        <v>126164</v>
      </c>
      <c r="AJ249" s="143">
        <v>31364</v>
      </c>
      <c r="AK249" s="143">
        <v>17871</v>
      </c>
      <c r="AL249" s="143">
        <v>21159</v>
      </c>
      <c r="AM249" s="143">
        <v>5019</v>
      </c>
      <c r="AN249" s="143">
        <v>14610</v>
      </c>
      <c r="AO249" s="143">
        <v>28732</v>
      </c>
      <c r="AP249" s="143">
        <v>7409</v>
      </c>
    </row>
    <row r="250" spans="1:42">
      <c r="A250" s="143" t="s">
        <v>535</v>
      </c>
      <c r="B250" s="143" t="s">
        <v>61</v>
      </c>
      <c r="C250" s="143">
        <v>41256</v>
      </c>
      <c r="D250" s="143">
        <v>4921</v>
      </c>
      <c r="E250" s="143">
        <v>1631</v>
      </c>
      <c r="F250" s="143">
        <v>4585</v>
      </c>
      <c r="G250" s="143">
        <v>2459</v>
      </c>
      <c r="H250" s="143">
        <v>217</v>
      </c>
      <c r="I250" s="143">
        <v>12.43</v>
      </c>
      <c r="J250" s="143">
        <v>21013</v>
      </c>
      <c r="K250" s="143">
        <v>49848</v>
      </c>
      <c r="L250" s="143">
        <v>48790</v>
      </c>
      <c r="M250" s="143">
        <v>46976</v>
      </c>
      <c r="N250" s="143">
        <v>383</v>
      </c>
      <c r="O250" s="143">
        <v>95</v>
      </c>
      <c r="P250" s="143">
        <v>1336</v>
      </c>
      <c r="Q250" s="143">
        <v>247</v>
      </c>
      <c r="R250" s="143">
        <v>63</v>
      </c>
      <c r="S250" s="143">
        <v>21</v>
      </c>
      <c r="T250" s="143">
        <v>78</v>
      </c>
      <c r="U250" s="143">
        <v>85</v>
      </c>
      <c r="V250" s="143">
        <v>530</v>
      </c>
      <c r="W250" s="143">
        <v>158</v>
      </c>
      <c r="X250" s="143">
        <v>16</v>
      </c>
      <c r="Y250" s="143">
        <v>43</v>
      </c>
      <c r="Z250" s="143">
        <v>102</v>
      </c>
      <c r="AA250" s="143">
        <v>211</v>
      </c>
      <c r="AB250" s="143">
        <v>182</v>
      </c>
      <c r="AC250" s="143">
        <v>106</v>
      </c>
      <c r="AD250" s="143">
        <v>56</v>
      </c>
      <c r="AE250" s="143">
        <v>20</v>
      </c>
      <c r="AF250" s="143">
        <v>99</v>
      </c>
      <c r="AG250" s="143">
        <v>38</v>
      </c>
      <c r="AH250" s="143">
        <v>61</v>
      </c>
      <c r="AI250" s="143">
        <v>95161</v>
      </c>
      <c r="AJ250" s="143">
        <v>18566</v>
      </c>
      <c r="AK250" s="143">
        <v>11035</v>
      </c>
      <c r="AL250" s="143">
        <v>15164</v>
      </c>
      <c r="AM250" s="143">
        <v>3252</v>
      </c>
      <c r="AN250" s="143">
        <v>12149</v>
      </c>
      <c r="AO250" s="143">
        <v>30820</v>
      </c>
      <c r="AP250" s="143">
        <v>4175</v>
      </c>
    </row>
    <row r="251" spans="1:42">
      <c r="A251" s="143" t="s">
        <v>670</v>
      </c>
      <c r="B251" s="143" t="s">
        <v>230</v>
      </c>
      <c r="C251" s="143">
        <v>28873</v>
      </c>
      <c r="D251" s="143">
        <v>4497</v>
      </c>
      <c r="E251" s="143">
        <v>3397</v>
      </c>
      <c r="F251" s="143">
        <v>5211</v>
      </c>
      <c r="G251" s="143">
        <v>2709</v>
      </c>
      <c r="H251" s="143">
        <v>748</v>
      </c>
      <c r="I251" s="143">
        <v>19.47</v>
      </c>
      <c r="J251" s="143">
        <v>14395</v>
      </c>
      <c r="K251" s="143">
        <v>42727</v>
      </c>
      <c r="L251" s="143">
        <v>36396</v>
      </c>
      <c r="M251" s="143">
        <v>33274</v>
      </c>
      <c r="N251" s="143">
        <v>567</v>
      </c>
      <c r="O251" s="143">
        <v>31</v>
      </c>
      <c r="P251" s="143">
        <v>2524</v>
      </c>
      <c r="Q251" s="143">
        <v>707</v>
      </c>
      <c r="R251" s="143">
        <v>194</v>
      </c>
      <c r="S251" s="143">
        <v>128</v>
      </c>
      <c r="T251" s="143">
        <v>176</v>
      </c>
      <c r="U251" s="143">
        <v>209</v>
      </c>
      <c r="V251" s="143">
        <v>3998</v>
      </c>
      <c r="W251" s="143">
        <v>1748</v>
      </c>
      <c r="X251" s="143">
        <v>1137</v>
      </c>
      <c r="Y251" s="143">
        <v>100</v>
      </c>
      <c r="Z251" s="143">
        <v>198</v>
      </c>
      <c r="AA251" s="143">
        <v>815</v>
      </c>
      <c r="AB251" s="143">
        <v>1255</v>
      </c>
      <c r="AC251" s="143">
        <v>777</v>
      </c>
      <c r="AD251" s="143">
        <v>243</v>
      </c>
      <c r="AE251" s="143">
        <v>235</v>
      </c>
      <c r="AF251" s="143">
        <v>371</v>
      </c>
      <c r="AG251" s="143">
        <v>159</v>
      </c>
      <c r="AH251" s="143">
        <v>212</v>
      </c>
      <c r="AI251" s="143">
        <v>84549</v>
      </c>
      <c r="AJ251" s="143">
        <v>16995</v>
      </c>
      <c r="AK251" s="143">
        <v>15257</v>
      </c>
      <c r="AL251" s="143">
        <v>14427</v>
      </c>
      <c r="AM251" s="143">
        <v>2887</v>
      </c>
      <c r="AN251" s="143">
        <v>9555</v>
      </c>
      <c r="AO251" s="143">
        <v>18214</v>
      </c>
      <c r="AP251" s="143">
        <v>7214</v>
      </c>
    </row>
    <row r="252" spans="1:42">
      <c r="A252" s="143" t="s">
        <v>668</v>
      </c>
      <c r="B252" s="143" t="s">
        <v>669</v>
      </c>
      <c r="C252" s="143">
        <v>39894</v>
      </c>
      <c r="D252" s="143">
        <v>4569</v>
      </c>
      <c r="E252" s="143">
        <v>1860</v>
      </c>
      <c r="F252" s="143">
        <v>4949</v>
      </c>
      <c r="G252" s="143">
        <v>3121</v>
      </c>
      <c r="H252" s="143">
        <v>279</v>
      </c>
      <c r="I252" s="143">
        <v>13.92</v>
      </c>
      <c r="J252" s="143">
        <v>19322</v>
      </c>
      <c r="K252" s="143">
        <v>54923</v>
      </c>
      <c r="L252" s="143">
        <v>53531</v>
      </c>
      <c r="M252" s="143">
        <v>51470</v>
      </c>
      <c r="N252" s="143">
        <v>457</v>
      </c>
      <c r="O252" s="143">
        <v>79</v>
      </c>
      <c r="P252" s="143">
        <v>1525</v>
      </c>
      <c r="Q252" s="143">
        <v>346</v>
      </c>
      <c r="R252" s="143">
        <v>79</v>
      </c>
      <c r="S252" s="143">
        <v>37</v>
      </c>
      <c r="T252" s="143">
        <v>129</v>
      </c>
      <c r="U252" s="143">
        <v>101</v>
      </c>
      <c r="V252" s="143">
        <v>761</v>
      </c>
      <c r="W252" s="143">
        <v>237</v>
      </c>
      <c r="X252" s="143">
        <v>54</v>
      </c>
      <c r="Y252" s="143">
        <v>54</v>
      </c>
      <c r="Z252" s="143">
        <v>139</v>
      </c>
      <c r="AA252" s="143">
        <v>277</v>
      </c>
      <c r="AB252" s="143">
        <v>199</v>
      </c>
      <c r="AC252" s="143">
        <v>111</v>
      </c>
      <c r="AD252" s="143">
        <v>68</v>
      </c>
      <c r="AE252" s="143">
        <v>20</v>
      </c>
      <c r="AF252" s="143">
        <v>86</v>
      </c>
      <c r="AG252" s="143">
        <v>36</v>
      </c>
      <c r="AH252" s="143">
        <v>50</v>
      </c>
      <c r="AI252" s="143">
        <v>106758</v>
      </c>
      <c r="AJ252" s="143">
        <v>17407</v>
      </c>
      <c r="AK252" s="143">
        <v>14155</v>
      </c>
      <c r="AL252" s="143">
        <v>18954</v>
      </c>
      <c r="AM252" s="143">
        <v>3627</v>
      </c>
      <c r="AN252" s="143">
        <v>13525</v>
      </c>
      <c r="AO252" s="143">
        <v>34814</v>
      </c>
      <c r="AP252" s="143">
        <v>4276</v>
      </c>
    </row>
    <row r="253" spans="1:42">
      <c r="A253" s="143" t="s">
        <v>667</v>
      </c>
      <c r="B253" s="143" t="s">
        <v>139</v>
      </c>
      <c r="C253" s="143">
        <v>39950</v>
      </c>
      <c r="D253" s="143">
        <v>4766</v>
      </c>
      <c r="E253" s="143">
        <v>2174</v>
      </c>
      <c r="F253" s="143">
        <v>4937</v>
      </c>
      <c r="G253" s="143">
        <v>3240</v>
      </c>
      <c r="H253" s="143">
        <v>320</v>
      </c>
      <c r="I253" s="143">
        <v>12.23</v>
      </c>
      <c r="J253" s="143">
        <v>21257</v>
      </c>
      <c r="K253" s="143">
        <v>57409</v>
      </c>
      <c r="L253" s="143">
        <v>55319</v>
      </c>
      <c r="M253" s="143">
        <v>52644</v>
      </c>
      <c r="N253" s="143">
        <v>631</v>
      </c>
      <c r="O253" s="143">
        <v>40</v>
      </c>
      <c r="P253" s="143">
        <v>2004</v>
      </c>
      <c r="Q253" s="143">
        <v>411</v>
      </c>
      <c r="R253" s="143">
        <v>88</v>
      </c>
      <c r="S253" s="143">
        <v>46</v>
      </c>
      <c r="T253" s="143">
        <v>162</v>
      </c>
      <c r="U253" s="143">
        <v>115</v>
      </c>
      <c r="V253" s="143">
        <v>1221</v>
      </c>
      <c r="W253" s="143">
        <v>492</v>
      </c>
      <c r="X253" s="143">
        <v>52</v>
      </c>
      <c r="Y253" s="143">
        <v>106</v>
      </c>
      <c r="Z253" s="143">
        <v>170</v>
      </c>
      <c r="AA253" s="143">
        <v>401</v>
      </c>
      <c r="AB253" s="143">
        <v>306</v>
      </c>
      <c r="AC253" s="143">
        <v>175</v>
      </c>
      <c r="AD253" s="143">
        <v>94</v>
      </c>
      <c r="AE253" s="143">
        <v>37</v>
      </c>
      <c r="AF253" s="143">
        <v>152</v>
      </c>
      <c r="AG253" s="143">
        <v>45</v>
      </c>
      <c r="AH253" s="143">
        <v>107</v>
      </c>
      <c r="AI253" s="143">
        <v>112755</v>
      </c>
      <c r="AJ253" s="143">
        <v>16731</v>
      </c>
      <c r="AK253" s="143">
        <v>15153</v>
      </c>
      <c r="AL253" s="143">
        <v>19560</v>
      </c>
      <c r="AM253" s="143">
        <v>3799</v>
      </c>
      <c r="AN253" s="143">
        <v>14858</v>
      </c>
      <c r="AO253" s="143">
        <v>37917</v>
      </c>
      <c r="AP253" s="143">
        <v>4737</v>
      </c>
    </row>
    <row r="254" spans="1:42">
      <c r="A254" s="143" t="s">
        <v>658</v>
      </c>
      <c r="B254" s="143" t="s">
        <v>659</v>
      </c>
      <c r="C254" s="143">
        <v>34994</v>
      </c>
      <c r="D254" s="143">
        <v>3732</v>
      </c>
      <c r="E254" s="143">
        <v>2098</v>
      </c>
      <c r="F254" s="143">
        <v>4283</v>
      </c>
      <c r="G254" s="143">
        <v>2212</v>
      </c>
      <c r="H254" s="143">
        <v>365</v>
      </c>
      <c r="I254" s="143">
        <v>11.76</v>
      </c>
      <c r="J254" s="143">
        <v>21817</v>
      </c>
      <c r="K254" s="143">
        <v>47044</v>
      </c>
      <c r="L254" s="143">
        <v>44887</v>
      </c>
      <c r="M254" s="143">
        <v>42718</v>
      </c>
      <c r="N254" s="143">
        <v>470</v>
      </c>
      <c r="O254" s="143">
        <v>39</v>
      </c>
      <c r="P254" s="143">
        <v>1660</v>
      </c>
      <c r="Q254" s="143">
        <v>418</v>
      </c>
      <c r="R254" s="143">
        <v>92</v>
      </c>
      <c r="S254" s="143">
        <v>68</v>
      </c>
      <c r="T254" s="143">
        <v>135</v>
      </c>
      <c r="U254" s="143">
        <v>123</v>
      </c>
      <c r="V254" s="143">
        <v>1125</v>
      </c>
      <c r="W254" s="143">
        <v>306</v>
      </c>
      <c r="X254" s="143">
        <v>56</v>
      </c>
      <c r="Y254" s="143">
        <v>134</v>
      </c>
      <c r="Z254" s="143">
        <v>179</v>
      </c>
      <c r="AA254" s="143">
        <v>450</v>
      </c>
      <c r="AB254" s="143">
        <v>432</v>
      </c>
      <c r="AC254" s="143">
        <v>285</v>
      </c>
      <c r="AD254" s="143">
        <v>108</v>
      </c>
      <c r="AE254" s="143">
        <v>39</v>
      </c>
      <c r="AF254" s="143">
        <v>182</v>
      </c>
      <c r="AG254" s="143">
        <v>64</v>
      </c>
      <c r="AH254" s="143">
        <v>118</v>
      </c>
      <c r="AI254" s="143">
        <v>85971</v>
      </c>
      <c r="AJ254" s="143">
        <v>18319</v>
      </c>
      <c r="AK254" s="143">
        <v>12320</v>
      </c>
      <c r="AL254" s="143">
        <v>14966</v>
      </c>
      <c r="AM254" s="143">
        <v>3147</v>
      </c>
      <c r="AN254" s="143">
        <v>10774</v>
      </c>
      <c r="AO254" s="143">
        <v>22314</v>
      </c>
      <c r="AP254" s="143">
        <v>4131</v>
      </c>
    </row>
    <row r="255" spans="1:42">
      <c r="A255" s="143" t="s">
        <v>657</v>
      </c>
      <c r="B255" s="143" t="s">
        <v>120</v>
      </c>
      <c r="C255" s="143">
        <v>30503</v>
      </c>
      <c r="D255" s="143">
        <v>4032</v>
      </c>
      <c r="E255" s="143">
        <v>1568</v>
      </c>
      <c r="F255" s="143">
        <v>4565</v>
      </c>
      <c r="G255" s="143">
        <v>2759</v>
      </c>
      <c r="H255" s="143">
        <v>312</v>
      </c>
      <c r="I255" s="143">
        <v>14.91</v>
      </c>
      <c r="J255" s="143">
        <v>18327</v>
      </c>
      <c r="K255" s="143">
        <v>38290</v>
      </c>
      <c r="L255" s="143">
        <v>37289</v>
      </c>
      <c r="M255" s="143">
        <v>36400</v>
      </c>
      <c r="N255" s="143">
        <v>483</v>
      </c>
      <c r="O255" s="143">
        <v>23</v>
      </c>
      <c r="P255" s="143">
        <v>383</v>
      </c>
      <c r="Q255" s="143">
        <v>233</v>
      </c>
      <c r="R255" s="143">
        <v>104</v>
      </c>
      <c r="S255" s="143">
        <v>15</v>
      </c>
      <c r="T255" s="143">
        <v>68</v>
      </c>
      <c r="U255" s="143">
        <v>46</v>
      </c>
      <c r="V255" s="143">
        <v>534</v>
      </c>
      <c r="W255" s="143">
        <v>331</v>
      </c>
      <c r="X255" s="143">
        <v>46</v>
      </c>
      <c r="Y255" s="143">
        <v>7</v>
      </c>
      <c r="Z255" s="143">
        <v>77</v>
      </c>
      <c r="AA255" s="143">
        <v>73</v>
      </c>
      <c r="AB255" s="143">
        <v>168</v>
      </c>
      <c r="AC255" s="143">
        <v>34</v>
      </c>
      <c r="AD255" s="143">
        <v>111</v>
      </c>
      <c r="AE255" s="143">
        <v>23</v>
      </c>
      <c r="AF255" s="143">
        <v>66</v>
      </c>
      <c r="AG255" s="143">
        <v>26</v>
      </c>
      <c r="AH255" s="143">
        <v>40</v>
      </c>
      <c r="AI255" s="143">
        <v>77107</v>
      </c>
      <c r="AJ255" s="143">
        <v>16413</v>
      </c>
      <c r="AK255" s="143">
        <v>9875</v>
      </c>
      <c r="AL255" s="143">
        <v>12191</v>
      </c>
      <c r="AM255" s="143">
        <v>3139</v>
      </c>
      <c r="AN255" s="143">
        <v>9056</v>
      </c>
      <c r="AO255" s="143">
        <v>23551</v>
      </c>
      <c r="AP255" s="143">
        <v>2882</v>
      </c>
    </row>
    <row r="256" spans="1:42">
      <c r="A256" s="143" t="s">
        <v>655</v>
      </c>
      <c r="B256" s="143" t="s">
        <v>656</v>
      </c>
      <c r="C256" s="143">
        <v>27452</v>
      </c>
      <c r="D256" s="143">
        <v>3371</v>
      </c>
      <c r="E256" s="143">
        <v>1080</v>
      </c>
      <c r="F256" s="143">
        <v>3674</v>
      </c>
      <c r="G256" s="143">
        <v>2428</v>
      </c>
      <c r="H256" s="143">
        <v>180</v>
      </c>
      <c r="I256" s="143">
        <v>12.85</v>
      </c>
      <c r="J256" s="143">
        <v>20556</v>
      </c>
      <c r="K256" s="143">
        <v>32212</v>
      </c>
      <c r="L256" s="143">
        <v>31826</v>
      </c>
      <c r="M256" s="143">
        <v>31141</v>
      </c>
      <c r="N256" s="143">
        <v>200</v>
      </c>
      <c r="O256" s="143">
        <v>48</v>
      </c>
      <c r="P256" s="143">
        <v>437</v>
      </c>
      <c r="Q256" s="143">
        <v>124</v>
      </c>
      <c r="R256" s="143">
        <v>43</v>
      </c>
      <c r="S256" s="143">
        <v>15</v>
      </c>
      <c r="T256" s="143">
        <v>44</v>
      </c>
      <c r="U256" s="143">
        <v>22</v>
      </c>
      <c r="V256" s="143">
        <v>211</v>
      </c>
      <c r="W256" s="143">
        <v>83</v>
      </c>
      <c r="X256" s="143">
        <v>15</v>
      </c>
      <c r="Y256" s="143">
        <v>10</v>
      </c>
      <c r="Z256" s="143">
        <v>48</v>
      </c>
      <c r="AA256" s="143">
        <v>55</v>
      </c>
      <c r="AB256" s="143">
        <v>34</v>
      </c>
      <c r="AC256" s="143">
        <v>7</v>
      </c>
      <c r="AD256" s="143">
        <v>24</v>
      </c>
      <c r="AE256" s="143">
        <v>3</v>
      </c>
      <c r="AF256" s="143">
        <v>17</v>
      </c>
      <c r="AG256" s="143">
        <v>1</v>
      </c>
      <c r="AH256" s="143">
        <v>16</v>
      </c>
      <c r="AI256" s="143">
        <v>62219</v>
      </c>
      <c r="AJ256" s="143">
        <v>12637</v>
      </c>
      <c r="AK256" s="143">
        <v>6957</v>
      </c>
      <c r="AL256" s="143">
        <v>9636</v>
      </c>
      <c r="AM256" s="143">
        <v>2385</v>
      </c>
      <c r="AN256" s="143">
        <v>7068</v>
      </c>
      <c r="AO256" s="143">
        <v>21113</v>
      </c>
      <c r="AP256" s="143">
        <v>2423</v>
      </c>
    </row>
    <row r="257" spans="1:42">
      <c r="A257" s="143" t="s">
        <v>516</v>
      </c>
      <c r="B257" s="143" t="s">
        <v>148</v>
      </c>
      <c r="C257" s="143">
        <v>24561</v>
      </c>
      <c r="D257" s="143">
        <v>3823</v>
      </c>
      <c r="E257" s="143">
        <v>2308</v>
      </c>
      <c r="F257" s="143">
        <v>3947</v>
      </c>
      <c r="G257" s="143">
        <v>2388</v>
      </c>
      <c r="H257" s="143">
        <v>403</v>
      </c>
      <c r="I257" s="143">
        <v>38.76</v>
      </c>
      <c r="J257" s="143">
        <v>4940</v>
      </c>
      <c r="K257" s="143">
        <v>34722</v>
      </c>
      <c r="L257" s="143">
        <v>32894</v>
      </c>
      <c r="M257" s="143">
        <v>31366</v>
      </c>
      <c r="N257" s="143">
        <v>375</v>
      </c>
      <c r="O257" s="143">
        <v>3</v>
      </c>
      <c r="P257" s="143">
        <v>1150</v>
      </c>
      <c r="Q257" s="143">
        <v>356</v>
      </c>
      <c r="R257" s="143">
        <v>226</v>
      </c>
      <c r="S257" s="143">
        <v>14</v>
      </c>
      <c r="T257" s="143">
        <v>63</v>
      </c>
      <c r="U257" s="143">
        <v>53</v>
      </c>
      <c r="V257" s="143">
        <v>1014</v>
      </c>
      <c r="W257" s="143">
        <v>221</v>
      </c>
      <c r="X257" s="143">
        <v>568</v>
      </c>
      <c r="Y257" s="143">
        <v>41</v>
      </c>
      <c r="Z257" s="143">
        <v>78</v>
      </c>
      <c r="AA257" s="143">
        <v>106</v>
      </c>
      <c r="AB257" s="143">
        <v>397</v>
      </c>
      <c r="AC257" s="143">
        <v>52</v>
      </c>
      <c r="AD257" s="143">
        <v>295</v>
      </c>
      <c r="AE257" s="143">
        <v>50</v>
      </c>
      <c r="AF257" s="143">
        <v>61</v>
      </c>
      <c r="AG257" s="143">
        <v>20</v>
      </c>
      <c r="AH257" s="143">
        <v>41</v>
      </c>
      <c r="AI257" s="143">
        <v>67656</v>
      </c>
      <c r="AJ257" s="143">
        <v>16996</v>
      </c>
      <c r="AK257" s="143">
        <v>10683</v>
      </c>
      <c r="AL257" s="143">
        <v>11508</v>
      </c>
      <c r="AM257" s="143">
        <v>2537</v>
      </c>
      <c r="AN257" s="143">
        <v>8111</v>
      </c>
      <c r="AO257" s="143">
        <v>14007</v>
      </c>
      <c r="AP257" s="143">
        <v>3814</v>
      </c>
    </row>
    <row r="258" spans="1:42">
      <c r="A258" s="143" t="s">
        <v>514</v>
      </c>
      <c r="B258" s="143" t="s">
        <v>515</v>
      </c>
      <c r="C258" s="143">
        <v>29961</v>
      </c>
      <c r="D258" s="143">
        <v>5986</v>
      </c>
      <c r="E258" s="143">
        <v>2456</v>
      </c>
      <c r="F258" s="143">
        <v>4874</v>
      </c>
      <c r="G258" s="143">
        <v>3032</v>
      </c>
      <c r="H258" s="143">
        <v>438</v>
      </c>
      <c r="I258" s="143">
        <v>16.55</v>
      </c>
      <c r="J258" s="143">
        <v>16871</v>
      </c>
      <c r="K258" s="143">
        <v>42042</v>
      </c>
      <c r="L258" s="143">
        <v>40269</v>
      </c>
      <c r="M258" s="143">
        <v>38488</v>
      </c>
      <c r="N258" s="143">
        <v>326</v>
      </c>
      <c r="O258" s="143">
        <v>42</v>
      </c>
      <c r="P258" s="143">
        <v>1413</v>
      </c>
      <c r="Q258" s="143">
        <v>310</v>
      </c>
      <c r="R258" s="143">
        <v>120</v>
      </c>
      <c r="S258" s="143">
        <v>38</v>
      </c>
      <c r="T258" s="143">
        <v>84</v>
      </c>
      <c r="U258" s="143">
        <v>68</v>
      </c>
      <c r="V258" s="143">
        <v>1137</v>
      </c>
      <c r="W258" s="143">
        <v>258</v>
      </c>
      <c r="X258" s="143">
        <v>428</v>
      </c>
      <c r="Y258" s="143">
        <v>91</v>
      </c>
      <c r="Z258" s="143">
        <v>120</v>
      </c>
      <c r="AA258" s="143">
        <v>240</v>
      </c>
      <c r="AB258" s="143">
        <v>227</v>
      </c>
      <c r="AC258" s="143">
        <v>87</v>
      </c>
      <c r="AD258" s="143">
        <v>107</v>
      </c>
      <c r="AE258" s="143">
        <v>33</v>
      </c>
      <c r="AF258" s="143">
        <v>99</v>
      </c>
      <c r="AG258" s="143">
        <v>25</v>
      </c>
      <c r="AH258" s="143">
        <v>74</v>
      </c>
      <c r="AI258" s="143">
        <v>80291</v>
      </c>
      <c r="AJ258" s="143">
        <v>17116</v>
      </c>
      <c r="AK258" s="143">
        <v>10235</v>
      </c>
      <c r="AL258" s="143">
        <v>11928</v>
      </c>
      <c r="AM258" s="143">
        <v>3116</v>
      </c>
      <c r="AN258" s="143">
        <v>11644</v>
      </c>
      <c r="AO258" s="143">
        <v>22211</v>
      </c>
      <c r="AP258" s="143">
        <v>4041</v>
      </c>
    </row>
    <row r="259" spans="1:42">
      <c r="A259" s="143" t="s">
        <v>512</v>
      </c>
      <c r="B259" s="143" t="s">
        <v>513</v>
      </c>
      <c r="C259" s="143">
        <v>38254</v>
      </c>
      <c r="D259" s="143">
        <v>4103</v>
      </c>
      <c r="E259" s="143">
        <v>1724</v>
      </c>
      <c r="F259" s="143">
        <v>4498</v>
      </c>
      <c r="G259" s="143">
        <v>2710</v>
      </c>
      <c r="H259" s="143">
        <v>256</v>
      </c>
      <c r="I259" s="143">
        <v>17.12</v>
      </c>
      <c r="J259" s="143">
        <v>16363</v>
      </c>
      <c r="K259" s="143">
        <v>49466</v>
      </c>
      <c r="L259" s="143">
        <v>48774</v>
      </c>
      <c r="M259" s="143">
        <v>46960</v>
      </c>
      <c r="N259" s="143">
        <v>295</v>
      </c>
      <c r="O259" s="143">
        <v>183</v>
      </c>
      <c r="P259" s="143">
        <v>1336</v>
      </c>
      <c r="Q259" s="143">
        <v>210</v>
      </c>
      <c r="R259" s="143">
        <v>78</v>
      </c>
      <c r="S259" s="143">
        <v>18</v>
      </c>
      <c r="T259" s="143">
        <v>60</v>
      </c>
      <c r="U259" s="143">
        <v>54</v>
      </c>
      <c r="V259" s="143">
        <v>332</v>
      </c>
      <c r="W259" s="143">
        <v>138</v>
      </c>
      <c r="X259" s="143">
        <v>20</v>
      </c>
      <c r="Y259" s="143">
        <v>20</v>
      </c>
      <c r="Z259" s="143">
        <v>53</v>
      </c>
      <c r="AA259" s="143">
        <v>101</v>
      </c>
      <c r="AB259" s="143">
        <v>78</v>
      </c>
      <c r="AC259" s="143">
        <v>23</v>
      </c>
      <c r="AD259" s="143">
        <v>48</v>
      </c>
      <c r="AE259" s="143">
        <v>7</v>
      </c>
      <c r="AF259" s="143">
        <v>72</v>
      </c>
      <c r="AG259" s="143">
        <v>21</v>
      </c>
      <c r="AH259" s="143">
        <v>51</v>
      </c>
      <c r="AI259" s="143">
        <v>97039</v>
      </c>
      <c r="AJ259" s="143">
        <v>21458</v>
      </c>
      <c r="AK259" s="143">
        <v>12694</v>
      </c>
      <c r="AL259" s="143">
        <v>15170</v>
      </c>
      <c r="AM259" s="143">
        <v>3912</v>
      </c>
      <c r="AN259" s="143">
        <v>11241</v>
      </c>
      <c r="AO259" s="143">
        <v>27870</v>
      </c>
      <c r="AP259" s="143">
        <v>4694</v>
      </c>
    </row>
    <row r="260" spans="1:42">
      <c r="A260" s="143" t="s">
        <v>511</v>
      </c>
      <c r="B260" s="143" t="s">
        <v>221</v>
      </c>
      <c r="C260" s="143">
        <v>34518</v>
      </c>
      <c r="D260" s="143">
        <v>4090</v>
      </c>
      <c r="E260" s="143">
        <v>1991</v>
      </c>
      <c r="F260" s="143">
        <v>4618</v>
      </c>
      <c r="G260" s="143">
        <v>2633</v>
      </c>
      <c r="H260" s="143">
        <v>366</v>
      </c>
      <c r="I260" s="143">
        <v>19.309999999999999</v>
      </c>
      <c r="J260" s="143">
        <v>14517</v>
      </c>
      <c r="K260" s="143">
        <v>42985</v>
      </c>
      <c r="L260" s="143">
        <v>42261</v>
      </c>
      <c r="M260" s="143">
        <v>41168</v>
      </c>
      <c r="N260" s="143">
        <v>263</v>
      </c>
      <c r="O260" s="143">
        <v>127</v>
      </c>
      <c r="P260" s="143">
        <v>703</v>
      </c>
      <c r="Q260" s="143">
        <v>230</v>
      </c>
      <c r="R260" s="143">
        <v>106</v>
      </c>
      <c r="S260" s="143">
        <v>8</v>
      </c>
      <c r="T260" s="143">
        <v>54</v>
      </c>
      <c r="U260" s="143">
        <v>62</v>
      </c>
      <c r="V260" s="143">
        <v>356</v>
      </c>
      <c r="W260" s="143">
        <v>102</v>
      </c>
      <c r="X260" s="143">
        <v>23</v>
      </c>
      <c r="Y260" s="143">
        <v>81</v>
      </c>
      <c r="Z260" s="143">
        <v>55</v>
      </c>
      <c r="AA260" s="143">
        <v>95</v>
      </c>
      <c r="AB260" s="143">
        <v>95</v>
      </c>
      <c r="AC260" s="143">
        <v>30</v>
      </c>
      <c r="AD260" s="143">
        <v>58</v>
      </c>
      <c r="AE260" s="143">
        <v>7</v>
      </c>
      <c r="AF260" s="143">
        <v>43</v>
      </c>
      <c r="AG260" s="143">
        <v>7</v>
      </c>
      <c r="AH260" s="143">
        <v>36</v>
      </c>
      <c r="AI260" s="143">
        <v>81190</v>
      </c>
      <c r="AJ260" s="143">
        <v>22579</v>
      </c>
      <c r="AK260" s="143">
        <v>11553</v>
      </c>
      <c r="AL260" s="143">
        <v>13076</v>
      </c>
      <c r="AM260" s="143">
        <v>3058</v>
      </c>
      <c r="AN260" s="143">
        <v>9258</v>
      </c>
      <c r="AO260" s="143">
        <v>17916</v>
      </c>
      <c r="AP260" s="143">
        <v>3750</v>
      </c>
    </row>
    <row r="261" spans="1:42">
      <c r="A261" s="143" t="s">
        <v>624</v>
      </c>
      <c r="B261" s="143" t="s">
        <v>291</v>
      </c>
      <c r="C261" s="143">
        <v>95907</v>
      </c>
      <c r="D261" s="143">
        <v>16057</v>
      </c>
      <c r="E261" s="143">
        <v>8616</v>
      </c>
      <c r="F261" s="143">
        <v>20669</v>
      </c>
      <c r="G261" s="143">
        <v>11005</v>
      </c>
      <c r="H261" s="143">
        <v>2591</v>
      </c>
      <c r="I261" s="143">
        <v>29.5</v>
      </c>
      <c r="J261" s="143">
        <v>8414</v>
      </c>
      <c r="K261" s="143">
        <v>116371</v>
      </c>
      <c r="L261" s="143">
        <v>101781</v>
      </c>
      <c r="M261" s="143">
        <v>98605</v>
      </c>
      <c r="N261" s="143">
        <v>1071</v>
      </c>
      <c r="O261" s="143">
        <v>72</v>
      </c>
      <c r="P261" s="143">
        <v>2033</v>
      </c>
      <c r="Q261" s="143">
        <v>1274</v>
      </c>
      <c r="R261" s="143">
        <v>496</v>
      </c>
      <c r="S261" s="143">
        <v>175</v>
      </c>
      <c r="T261" s="143">
        <v>370</v>
      </c>
      <c r="U261" s="143">
        <v>233</v>
      </c>
      <c r="V261" s="143">
        <v>10824</v>
      </c>
      <c r="W261" s="143">
        <v>6332</v>
      </c>
      <c r="X261" s="143">
        <v>2821</v>
      </c>
      <c r="Y261" s="143">
        <v>139</v>
      </c>
      <c r="Z261" s="143">
        <v>524</v>
      </c>
      <c r="AA261" s="143">
        <v>1008</v>
      </c>
      <c r="AB261" s="143">
        <v>1635</v>
      </c>
      <c r="AC261" s="143">
        <v>1124</v>
      </c>
      <c r="AD261" s="143">
        <v>357</v>
      </c>
      <c r="AE261" s="143">
        <v>154</v>
      </c>
      <c r="AF261" s="143">
        <v>857</v>
      </c>
      <c r="AG261" s="143">
        <v>292</v>
      </c>
      <c r="AH261" s="143">
        <v>565</v>
      </c>
      <c r="AI261" s="143">
        <v>219710</v>
      </c>
      <c r="AJ261" s="143">
        <v>57888</v>
      </c>
      <c r="AK261" s="143">
        <v>31152</v>
      </c>
      <c r="AL261" s="143">
        <v>34731</v>
      </c>
      <c r="AM261" s="143">
        <v>9396</v>
      </c>
      <c r="AN261" s="143">
        <v>26408</v>
      </c>
      <c r="AO261" s="143">
        <v>48688</v>
      </c>
      <c r="AP261" s="143">
        <v>11447</v>
      </c>
    </row>
    <row r="262" spans="1:42">
      <c r="A262" s="143" t="s">
        <v>500</v>
      </c>
      <c r="B262" s="143" t="s">
        <v>174</v>
      </c>
      <c r="C262" s="143">
        <v>59483</v>
      </c>
      <c r="D262" s="143">
        <v>9371</v>
      </c>
      <c r="E262" s="143">
        <v>4783</v>
      </c>
      <c r="F262" s="143">
        <v>11549</v>
      </c>
      <c r="G262" s="143">
        <v>6507</v>
      </c>
      <c r="H262" s="143">
        <v>1300</v>
      </c>
      <c r="I262" s="143">
        <v>30.12</v>
      </c>
      <c r="J262" s="143">
        <v>8145</v>
      </c>
      <c r="K262" s="143">
        <v>78113</v>
      </c>
      <c r="L262" s="143">
        <v>72251</v>
      </c>
      <c r="M262" s="143">
        <v>68906</v>
      </c>
      <c r="N262" s="143">
        <v>1402</v>
      </c>
      <c r="O262" s="143">
        <v>40</v>
      </c>
      <c r="P262" s="143">
        <v>1903</v>
      </c>
      <c r="Q262" s="143">
        <v>797</v>
      </c>
      <c r="R262" s="143">
        <v>325</v>
      </c>
      <c r="S262" s="143">
        <v>126</v>
      </c>
      <c r="T262" s="143">
        <v>177</v>
      </c>
      <c r="U262" s="143">
        <v>169</v>
      </c>
      <c r="V262" s="143">
        <v>3738</v>
      </c>
      <c r="W262" s="143">
        <v>464</v>
      </c>
      <c r="X262" s="143">
        <v>2217</v>
      </c>
      <c r="Y262" s="143">
        <v>63</v>
      </c>
      <c r="Z262" s="143">
        <v>407</v>
      </c>
      <c r="AA262" s="143">
        <v>587</v>
      </c>
      <c r="AB262" s="143">
        <v>803</v>
      </c>
      <c r="AC262" s="143">
        <v>399</v>
      </c>
      <c r="AD262" s="143">
        <v>335</v>
      </c>
      <c r="AE262" s="143">
        <v>69</v>
      </c>
      <c r="AF262" s="143">
        <v>524</v>
      </c>
      <c r="AG262" s="143">
        <v>176</v>
      </c>
      <c r="AH262" s="143">
        <v>348</v>
      </c>
      <c r="AI262" s="143">
        <v>147935</v>
      </c>
      <c r="AJ262" s="143">
        <v>33377</v>
      </c>
      <c r="AK262" s="143">
        <v>20823</v>
      </c>
      <c r="AL262" s="143">
        <v>25408</v>
      </c>
      <c r="AM262" s="143">
        <v>5235</v>
      </c>
      <c r="AN262" s="143">
        <v>18217</v>
      </c>
      <c r="AO262" s="143">
        <v>37989</v>
      </c>
      <c r="AP262" s="143">
        <v>6886</v>
      </c>
    </row>
    <row r="263" spans="1:42">
      <c r="A263" s="143" t="s">
        <v>497</v>
      </c>
      <c r="B263" s="143" t="s">
        <v>498</v>
      </c>
      <c r="C263" s="143">
        <v>191250</v>
      </c>
      <c r="D263" s="143">
        <v>62143</v>
      </c>
      <c r="E263" s="143">
        <v>28340</v>
      </c>
      <c r="F263" s="143">
        <v>63173</v>
      </c>
      <c r="G263" s="143">
        <v>32613</v>
      </c>
      <c r="H263" s="143">
        <v>10390</v>
      </c>
      <c r="I263" s="143">
        <v>53.71</v>
      </c>
      <c r="J263" s="143">
        <v>1588</v>
      </c>
      <c r="K263" s="143">
        <v>204969</v>
      </c>
      <c r="L263" s="143">
        <v>150986</v>
      </c>
      <c r="M263" s="143">
        <v>133827</v>
      </c>
      <c r="N263" s="143">
        <v>7084</v>
      </c>
      <c r="O263" s="143">
        <v>188</v>
      </c>
      <c r="P263" s="143">
        <v>9887</v>
      </c>
      <c r="Q263" s="143">
        <v>6348</v>
      </c>
      <c r="R263" s="143">
        <v>2479</v>
      </c>
      <c r="S263" s="143">
        <v>1397</v>
      </c>
      <c r="T263" s="143">
        <v>1149</v>
      </c>
      <c r="U263" s="143">
        <v>1323</v>
      </c>
      <c r="V263" s="143">
        <v>25531</v>
      </c>
      <c r="W263" s="143">
        <v>3771</v>
      </c>
      <c r="X263" s="143">
        <v>11497</v>
      </c>
      <c r="Y263" s="143">
        <v>1565</v>
      </c>
      <c r="Z263" s="143">
        <v>4657</v>
      </c>
      <c r="AA263" s="143">
        <v>4041</v>
      </c>
      <c r="AB263" s="143">
        <v>16738</v>
      </c>
      <c r="AC263" s="143">
        <v>9046</v>
      </c>
      <c r="AD263" s="143">
        <v>5246</v>
      </c>
      <c r="AE263" s="143">
        <v>2446</v>
      </c>
      <c r="AF263" s="143">
        <v>5366</v>
      </c>
      <c r="AG263" s="143">
        <v>3063</v>
      </c>
      <c r="AH263" s="143">
        <v>2303</v>
      </c>
      <c r="AI263" s="143">
        <v>405709</v>
      </c>
      <c r="AJ263" s="143">
        <v>93765</v>
      </c>
      <c r="AK263" s="143">
        <v>44981</v>
      </c>
      <c r="AL263" s="143">
        <v>48749</v>
      </c>
      <c r="AM263" s="143">
        <v>6902</v>
      </c>
      <c r="AN263" s="143">
        <v>65100</v>
      </c>
      <c r="AO263" s="143">
        <v>117243</v>
      </c>
      <c r="AP263" s="143">
        <v>28969</v>
      </c>
    </row>
    <row r="264" spans="1:42">
      <c r="A264" s="143" t="s">
        <v>496</v>
      </c>
      <c r="B264" s="143" t="s">
        <v>199</v>
      </c>
      <c r="C264" s="143">
        <v>77770</v>
      </c>
      <c r="D264" s="143">
        <v>13813</v>
      </c>
      <c r="E264" s="143">
        <v>8416</v>
      </c>
      <c r="F264" s="143">
        <v>19382</v>
      </c>
      <c r="G264" s="143">
        <v>9556</v>
      </c>
      <c r="H264" s="143">
        <v>3024</v>
      </c>
      <c r="I264" s="143">
        <v>48.57</v>
      </c>
      <c r="J264" s="143">
        <v>2466</v>
      </c>
      <c r="K264" s="143">
        <v>89703</v>
      </c>
      <c r="L264" s="143">
        <v>77249</v>
      </c>
      <c r="M264" s="143">
        <v>75032</v>
      </c>
      <c r="N264" s="143">
        <v>927</v>
      </c>
      <c r="O264" s="143">
        <v>21</v>
      </c>
      <c r="P264" s="143">
        <v>1269</v>
      </c>
      <c r="Q264" s="143">
        <v>896</v>
      </c>
      <c r="R264" s="143">
        <v>470</v>
      </c>
      <c r="S264" s="143">
        <v>98</v>
      </c>
      <c r="T264" s="143">
        <v>200</v>
      </c>
      <c r="U264" s="143">
        <v>128</v>
      </c>
      <c r="V264" s="143">
        <v>10010</v>
      </c>
      <c r="W264" s="143">
        <v>548</v>
      </c>
      <c r="X264" s="143">
        <v>5292</v>
      </c>
      <c r="Y264" s="143">
        <v>3413</v>
      </c>
      <c r="Z264" s="143">
        <v>250</v>
      </c>
      <c r="AA264" s="143">
        <v>507</v>
      </c>
      <c r="AB264" s="143">
        <v>1285</v>
      </c>
      <c r="AC264" s="143">
        <v>627</v>
      </c>
      <c r="AD264" s="143">
        <v>540</v>
      </c>
      <c r="AE264" s="143">
        <v>118</v>
      </c>
      <c r="AF264" s="143">
        <v>263</v>
      </c>
      <c r="AG264" s="143">
        <v>64</v>
      </c>
      <c r="AH264" s="143">
        <v>199</v>
      </c>
      <c r="AI264" s="143">
        <v>174438</v>
      </c>
      <c r="AJ264" s="143">
        <v>51620</v>
      </c>
      <c r="AK264" s="143">
        <v>25521</v>
      </c>
      <c r="AL264" s="143">
        <v>27578</v>
      </c>
      <c r="AM264" s="143">
        <v>7325</v>
      </c>
      <c r="AN264" s="143">
        <v>20422</v>
      </c>
      <c r="AO264" s="143">
        <v>32458</v>
      </c>
      <c r="AP264" s="143">
        <v>9514</v>
      </c>
    </row>
    <row r="265" spans="1:42">
      <c r="A265" s="143" t="s">
        <v>493</v>
      </c>
      <c r="B265" s="143" t="s">
        <v>494</v>
      </c>
      <c r="C265" s="143">
        <v>75751</v>
      </c>
      <c r="D265" s="143">
        <v>13405</v>
      </c>
      <c r="E265" s="143">
        <v>7776</v>
      </c>
      <c r="F265" s="143">
        <v>18418</v>
      </c>
      <c r="G265" s="143">
        <v>9407</v>
      </c>
      <c r="H265" s="143">
        <v>2534</v>
      </c>
      <c r="I265" s="143">
        <v>65.400000000000006</v>
      </c>
      <c r="J265" s="143">
        <v>445</v>
      </c>
      <c r="K265" s="143">
        <v>87552</v>
      </c>
      <c r="L265" s="143">
        <v>77532</v>
      </c>
      <c r="M265" s="143">
        <v>74283</v>
      </c>
      <c r="N265" s="143">
        <v>1387</v>
      </c>
      <c r="O265" s="143">
        <v>77</v>
      </c>
      <c r="P265" s="143">
        <v>1785</v>
      </c>
      <c r="Q265" s="143">
        <v>912</v>
      </c>
      <c r="R265" s="143">
        <v>288</v>
      </c>
      <c r="S265" s="143">
        <v>179</v>
      </c>
      <c r="T265" s="143">
        <v>279</v>
      </c>
      <c r="U265" s="143">
        <v>166</v>
      </c>
      <c r="V265" s="143">
        <v>7766</v>
      </c>
      <c r="W265" s="143">
        <v>384</v>
      </c>
      <c r="X265" s="143">
        <v>5335</v>
      </c>
      <c r="Y265" s="143">
        <v>933</v>
      </c>
      <c r="Z265" s="143">
        <v>321</v>
      </c>
      <c r="AA265" s="143">
        <v>793</v>
      </c>
      <c r="AB265" s="143">
        <v>988</v>
      </c>
      <c r="AC265" s="143">
        <v>713</v>
      </c>
      <c r="AD265" s="143">
        <v>166</v>
      </c>
      <c r="AE265" s="143">
        <v>109</v>
      </c>
      <c r="AF265" s="143">
        <v>354</v>
      </c>
      <c r="AG265" s="143">
        <v>106</v>
      </c>
      <c r="AH265" s="143">
        <v>248</v>
      </c>
      <c r="AI265" s="143">
        <v>166916</v>
      </c>
      <c r="AJ265" s="143">
        <v>47906</v>
      </c>
      <c r="AK265" s="143">
        <v>24521</v>
      </c>
      <c r="AL265" s="143">
        <v>27351</v>
      </c>
      <c r="AM265" s="143">
        <v>6122</v>
      </c>
      <c r="AN265" s="143">
        <v>19597</v>
      </c>
      <c r="AO265" s="143">
        <v>32371</v>
      </c>
      <c r="AP265" s="143">
        <v>9048</v>
      </c>
    </row>
    <row r="266" spans="1:42">
      <c r="A266" s="143" t="s">
        <v>478</v>
      </c>
      <c r="B266" s="143" t="s">
        <v>479</v>
      </c>
      <c r="C266" s="143">
        <v>81492</v>
      </c>
      <c r="D266" s="143">
        <v>15137</v>
      </c>
      <c r="E266" s="143">
        <v>9227</v>
      </c>
      <c r="F266" s="143">
        <v>17598</v>
      </c>
      <c r="G266" s="143">
        <v>8982</v>
      </c>
      <c r="H266" s="143">
        <v>2539</v>
      </c>
      <c r="I266" s="143">
        <v>56.07</v>
      </c>
      <c r="J266" s="143">
        <v>1262</v>
      </c>
      <c r="K266" s="143">
        <v>103556</v>
      </c>
      <c r="L266" s="143">
        <v>94971</v>
      </c>
      <c r="M266" s="143">
        <v>88907</v>
      </c>
      <c r="N266" s="143">
        <v>1835</v>
      </c>
      <c r="O266" s="143">
        <v>82</v>
      </c>
      <c r="P266" s="143">
        <v>4147</v>
      </c>
      <c r="Q266" s="143">
        <v>1342</v>
      </c>
      <c r="R266" s="143">
        <v>467</v>
      </c>
      <c r="S266" s="143">
        <v>324</v>
      </c>
      <c r="T266" s="143">
        <v>251</v>
      </c>
      <c r="U266" s="143">
        <v>300</v>
      </c>
      <c r="V266" s="143">
        <v>3451</v>
      </c>
      <c r="W266" s="143">
        <v>963</v>
      </c>
      <c r="X266" s="143">
        <v>630</v>
      </c>
      <c r="Y266" s="143">
        <v>142</v>
      </c>
      <c r="Z266" s="143">
        <v>1030</v>
      </c>
      <c r="AA266" s="143">
        <v>686</v>
      </c>
      <c r="AB266" s="143">
        <v>2873</v>
      </c>
      <c r="AC266" s="143">
        <v>2316</v>
      </c>
      <c r="AD266" s="143">
        <v>375</v>
      </c>
      <c r="AE266" s="143">
        <v>182</v>
      </c>
      <c r="AF266" s="143">
        <v>919</v>
      </c>
      <c r="AG266" s="143">
        <v>504</v>
      </c>
      <c r="AH266" s="143">
        <v>415</v>
      </c>
      <c r="AI266" s="143">
        <v>188780</v>
      </c>
      <c r="AJ266" s="143">
        <v>51175</v>
      </c>
      <c r="AK266" s="143">
        <v>26189</v>
      </c>
      <c r="AL266" s="143">
        <v>29161</v>
      </c>
      <c r="AM266" s="143">
        <v>6337</v>
      </c>
      <c r="AN266" s="143">
        <v>23870</v>
      </c>
      <c r="AO266" s="143">
        <v>42103</v>
      </c>
      <c r="AP266" s="143">
        <v>9945</v>
      </c>
    </row>
    <row r="267" spans="1:42">
      <c r="A267" s="143" t="s">
        <v>475</v>
      </c>
      <c r="B267" s="143" t="s">
        <v>203</v>
      </c>
      <c r="C267" s="143">
        <v>91844</v>
      </c>
      <c r="D267" s="143">
        <v>12569</v>
      </c>
      <c r="E267" s="143">
        <v>5835</v>
      </c>
      <c r="F267" s="143">
        <v>14172</v>
      </c>
      <c r="G267" s="143">
        <v>8314</v>
      </c>
      <c r="H267" s="143">
        <v>1167</v>
      </c>
      <c r="I267" s="143">
        <v>15.55</v>
      </c>
      <c r="J267" s="143">
        <v>17745</v>
      </c>
      <c r="K267" s="143">
        <v>121979</v>
      </c>
      <c r="L267" s="143">
        <v>115434</v>
      </c>
      <c r="M267" s="143">
        <v>111117</v>
      </c>
      <c r="N267" s="143">
        <v>2253</v>
      </c>
      <c r="O267" s="143">
        <v>18</v>
      </c>
      <c r="P267" s="143">
        <v>2046</v>
      </c>
      <c r="Q267" s="143">
        <v>1140</v>
      </c>
      <c r="R267" s="143">
        <v>427</v>
      </c>
      <c r="S267" s="143">
        <v>167</v>
      </c>
      <c r="T267" s="143">
        <v>303</v>
      </c>
      <c r="U267" s="143">
        <v>243</v>
      </c>
      <c r="V267" s="143">
        <v>3970</v>
      </c>
      <c r="W267" s="143">
        <v>931</v>
      </c>
      <c r="X267" s="143">
        <v>1608</v>
      </c>
      <c r="Y267" s="143">
        <v>174</v>
      </c>
      <c r="Z267" s="143">
        <v>613</v>
      </c>
      <c r="AA267" s="143">
        <v>644</v>
      </c>
      <c r="AB267" s="143">
        <v>830</v>
      </c>
      <c r="AC267" s="143">
        <v>350</v>
      </c>
      <c r="AD267" s="143">
        <v>384</v>
      </c>
      <c r="AE267" s="143">
        <v>96</v>
      </c>
      <c r="AF267" s="143">
        <v>605</v>
      </c>
      <c r="AG267" s="143">
        <v>240</v>
      </c>
      <c r="AH267" s="143">
        <v>365</v>
      </c>
      <c r="AI267" s="143">
        <v>229822</v>
      </c>
      <c r="AJ267" s="143">
        <v>47430</v>
      </c>
      <c r="AK267" s="143">
        <v>30962</v>
      </c>
      <c r="AL267" s="143">
        <v>36785</v>
      </c>
      <c r="AM267" s="143">
        <v>9276</v>
      </c>
      <c r="AN267" s="143">
        <v>27896</v>
      </c>
      <c r="AO267" s="143">
        <v>68506</v>
      </c>
      <c r="AP267" s="143">
        <v>8967</v>
      </c>
    </row>
    <row r="268" spans="1:42">
      <c r="A268" s="143" t="s">
        <v>474</v>
      </c>
      <c r="B268" s="143" t="s">
        <v>286</v>
      </c>
      <c r="C268" s="143">
        <v>74361</v>
      </c>
      <c r="D268" s="143">
        <v>11776</v>
      </c>
      <c r="E268" s="143">
        <v>6315</v>
      </c>
      <c r="F268" s="143">
        <v>13671</v>
      </c>
      <c r="G268" s="143">
        <v>7883</v>
      </c>
      <c r="H268" s="143">
        <v>1471</v>
      </c>
      <c r="I268" s="143">
        <v>58.37</v>
      </c>
      <c r="J268" s="143">
        <v>999</v>
      </c>
      <c r="K268" s="143">
        <v>94953</v>
      </c>
      <c r="L268" s="143">
        <v>89334</v>
      </c>
      <c r="M268" s="143">
        <v>86732</v>
      </c>
      <c r="N268" s="143">
        <v>1015</v>
      </c>
      <c r="O268" s="143">
        <v>19</v>
      </c>
      <c r="P268" s="143">
        <v>1568</v>
      </c>
      <c r="Q268" s="143">
        <v>773</v>
      </c>
      <c r="R268" s="143">
        <v>340</v>
      </c>
      <c r="S268" s="143">
        <v>141</v>
      </c>
      <c r="T268" s="143">
        <v>150</v>
      </c>
      <c r="U268" s="143">
        <v>142</v>
      </c>
      <c r="V268" s="143">
        <v>3947</v>
      </c>
      <c r="W268" s="143">
        <v>1294</v>
      </c>
      <c r="X268" s="143">
        <v>1156</v>
      </c>
      <c r="Y268" s="143">
        <v>924</v>
      </c>
      <c r="Z268" s="143">
        <v>330</v>
      </c>
      <c r="AA268" s="143">
        <v>243</v>
      </c>
      <c r="AB268" s="143">
        <v>750</v>
      </c>
      <c r="AC268" s="143">
        <v>456</v>
      </c>
      <c r="AD268" s="143">
        <v>215</v>
      </c>
      <c r="AE268" s="143">
        <v>79</v>
      </c>
      <c r="AF268" s="143">
        <v>149</v>
      </c>
      <c r="AG268" s="143">
        <v>53</v>
      </c>
      <c r="AH268" s="143">
        <v>96</v>
      </c>
      <c r="AI268" s="143">
        <v>176616</v>
      </c>
      <c r="AJ268" s="143">
        <v>49547</v>
      </c>
      <c r="AK268" s="143">
        <v>28347</v>
      </c>
      <c r="AL268" s="143">
        <v>30600</v>
      </c>
      <c r="AM268" s="143">
        <v>7886</v>
      </c>
      <c r="AN268" s="143">
        <v>21371</v>
      </c>
      <c r="AO268" s="143">
        <v>30994</v>
      </c>
      <c r="AP268" s="143">
        <v>7871</v>
      </c>
    </row>
    <row r="269" spans="1:42">
      <c r="A269" s="143" t="s">
        <v>472</v>
      </c>
      <c r="B269" s="143" t="s">
        <v>473</v>
      </c>
      <c r="C269" s="143">
        <v>69289</v>
      </c>
      <c r="D269" s="143">
        <v>9983</v>
      </c>
      <c r="E269" s="143">
        <v>4907</v>
      </c>
      <c r="F269" s="143">
        <v>12239</v>
      </c>
      <c r="G269" s="143">
        <v>6759</v>
      </c>
      <c r="H269" s="143">
        <v>1162</v>
      </c>
      <c r="I269" s="143">
        <v>20.16</v>
      </c>
      <c r="J269" s="143">
        <v>13876</v>
      </c>
      <c r="K269" s="143">
        <v>94484</v>
      </c>
      <c r="L269" s="143">
        <v>84155</v>
      </c>
      <c r="M269" s="143">
        <v>78644</v>
      </c>
      <c r="N269" s="143">
        <v>2853</v>
      </c>
      <c r="O269" s="143">
        <v>19</v>
      </c>
      <c r="P269" s="143">
        <v>2639</v>
      </c>
      <c r="Q269" s="143">
        <v>1280</v>
      </c>
      <c r="R269" s="143">
        <v>574</v>
      </c>
      <c r="S269" s="143">
        <v>171</v>
      </c>
      <c r="T269" s="143">
        <v>254</v>
      </c>
      <c r="U269" s="143">
        <v>281</v>
      </c>
      <c r="V269" s="143">
        <v>5291</v>
      </c>
      <c r="W269" s="143">
        <v>1913</v>
      </c>
      <c r="X269" s="143">
        <v>1820</v>
      </c>
      <c r="Y269" s="143">
        <v>127</v>
      </c>
      <c r="Z269" s="143">
        <v>805</v>
      </c>
      <c r="AA269" s="143">
        <v>626</v>
      </c>
      <c r="AB269" s="143">
        <v>3084</v>
      </c>
      <c r="AC269" s="143">
        <v>724</v>
      </c>
      <c r="AD269" s="143">
        <v>1993</v>
      </c>
      <c r="AE269" s="143">
        <v>367</v>
      </c>
      <c r="AF269" s="143">
        <v>674</v>
      </c>
      <c r="AG269" s="143">
        <v>349</v>
      </c>
      <c r="AH269" s="143">
        <v>325</v>
      </c>
      <c r="AI269" s="143">
        <v>180754</v>
      </c>
      <c r="AJ269" s="143">
        <v>33573</v>
      </c>
      <c r="AK269" s="143">
        <v>22490</v>
      </c>
      <c r="AL269" s="143">
        <v>28590</v>
      </c>
      <c r="AM269" s="143">
        <v>6165</v>
      </c>
      <c r="AN269" s="143">
        <v>21078</v>
      </c>
      <c r="AO269" s="143">
        <v>61051</v>
      </c>
      <c r="AP269" s="143">
        <v>7807</v>
      </c>
    </row>
    <row r="270" spans="1:42">
      <c r="A270" s="143" t="s">
        <v>469</v>
      </c>
      <c r="B270" s="143" t="s">
        <v>276</v>
      </c>
      <c r="C270" s="143">
        <v>107493</v>
      </c>
      <c r="D270" s="143">
        <v>14772</v>
      </c>
      <c r="E270" s="143">
        <v>7958</v>
      </c>
      <c r="F270" s="143">
        <v>16080</v>
      </c>
      <c r="G270" s="143">
        <v>9598</v>
      </c>
      <c r="H270" s="143">
        <v>1463</v>
      </c>
      <c r="I270" s="143">
        <v>18.62</v>
      </c>
      <c r="J270" s="143">
        <v>15085</v>
      </c>
      <c r="K270" s="143">
        <v>136386</v>
      </c>
      <c r="L270" s="143">
        <v>133459</v>
      </c>
      <c r="M270" s="143">
        <v>130950</v>
      </c>
      <c r="N270" s="143">
        <v>857</v>
      </c>
      <c r="O270" s="143">
        <v>45</v>
      </c>
      <c r="P270" s="143">
        <v>1607</v>
      </c>
      <c r="Q270" s="143">
        <v>676</v>
      </c>
      <c r="R270" s="143">
        <v>284</v>
      </c>
      <c r="S270" s="143">
        <v>90</v>
      </c>
      <c r="T270" s="143">
        <v>159</v>
      </c>
      <c r="U270" s="143">
        <v>143</v>
      </c>
      <c r="V270" s="143">
        <v>1233</v>
      </c>
      <c r="W270" s="143">
        <v>370</v>
      </c>
      <c r="X270" s="143">
        <v>203</v>
      </c>
      <c r="Y270" s="143">
        <v>26</v>
      </c>
      <c r="Z270" s="143">
        <v>328</v>
      </c>
      <c r="AA270" s="143">
        <v>306</v>
      </c>
      <c r="AB270" s="143">
        <v>711</v>
      </c>
      <c r="AC270" s="143">
        <v>532</v>
      </c>
      <c r="AD270" s="143">
        <v>132</v>
      </c>
      <c r="AE270" s="143">
        <v>47</v>
      </c>
      <c r="AF270" s="143">
        <v>307</v>
      </c>
      <c r="AG270" s="143">
        <v>116</v>
      </c>
      <c r="AH270" s="143">
        <v>191</v>
      </c>
      <c r="AI270" s="143">
        <v>257825</v>
      </c>
      <c r="AJ270" s="143">
        <v>70486</v>
      </c>
      <c r="AK270" s="143">
        <v>39403</v>
      </c>
      <c r="AL270" s="143">
        <v>44174</v>
      </c>
      <c r="AM270" s="143">
        <v>12135</v>
      </c>
      <c r="AN270" s="143">
        <v>31368</v>
      </c>
      <c r="AO270" s="143">
        <v>50374</v>
      </c>
      <c r="AP270" s="143">
        <v>9885</v>
      </c>
    </row>
    <row r="271" spans="1:42">
      <c r="A271" s="143" t="s">
        <v>467</v>
      </c>
      <c r="B271" s="143" t="s">
        <v>287</v>
      </c>
      <c r="C271" s="143">
        <v>55293</v>
      </c>
      <c r="D271" s="143">
        <v>9056</v>
      </c>
      <c r="E271" s="143">
        <v>4665</v>
      </c>
      <c r="F271" s="143">
        <v>12749</v>
      </c>
      <c r="G271" s="143">
        <v>6228</v>
      </c>
      <c r="H271" s="143">
        <v>1206</v>
      </c>
      <c r="I271" s="143">
        <v>67.87</v>
      </c>
      <c r="J271" s="143">
        <v>322</v>
      </c>
      <c r="K271" s="143">
        <v>61323</v>
      </c>
      <c r="L271" s="143">
        <v>60040</v>
      </c>
      <c r="M271" s="143">
        <v>59208</v>
      </c>
      <c r="N271" s="143">
        <v>448</v>
      </c>
      <c r="O271" s="143">
        <v>3</v>
      </c>
      <c r="P271" s="143">
        <v>381</v>
      </c>
      <c r="Q271" s="143">
        <v>536</v>
      </c>
      <c r="R271" s="143">
        <v>213</v>
      </c>
      <c r="S271" s="143">
        <v>121</v>
      </c>
      <c r="T271" s="143">
        <v>87</v>
      </c>
      <c r="U271" s="143">
        <v>115</v>
      </c>
      <c r="V271" s="143">
        <v>460</v>
      </c>
      <c r="W271" s="143">
        <v>148</v>
      </c>
      <c r="X271" s="143">
        <v>27</v>
      </c>
      <c r="Y271" s="143">
        <v>3</v>
      </c>
      <c r="Z271" s="143">
        <v>160</v>
      </c>
      <c r="AA271" s="143">
        <v>122</v>
      </c>
      <c r="AB271" s="143">
        <v>207</v>
      </c>
      <c r="AC271" s="143">
        <v>95</v>
      </c>
      <c r="AD271" s="143">
        <v>80</v>
      </c>
      <c r="AE271" s="143">
        <v>32</v>
      </c>
      <c r="AF271" s="143">
        <v>80</v>
      </c>
      <c r="AG271" s="143">
        <v>38</v>
      </c>
      <c r="AH271" s="143">
        <v>42</v>
      </c>
      <c r="AI271" s="143">
        <v>117225</v>
      </c>
      <c r="AJ271" s="143">
        <v>40647</v>
      </c>
      <c r="AK271" s="143">
        <v>17774</v>
      </c>
      <c r="AL271" s="143">
        <v>18907</v>
      </c>
      <c r="AM271" s="143">
        <v>4037</v>
      </c>
      <c r="AN271" s="143">
        <v>13788</v>
      </c>
      <c r="AO271" s="143">
        <v>18120</v>
      </c>
      <c r="AP271" s="143">
        <v>3952</v>
      </c>
    </row>
    <row r="272" spans="1:42">
      <c r="A272" s="143" t="s">
        <v>463</v>
      </c>
      <c r="B272" s="143" t="s">
        <v>464</v>
      </c>
      <c r="C272" s="143">
        <v>190858</v>
      </c>
      <c r="D272" s="143">
        <v>47875</v>
      </c>
      <c r="E272" s="143">
        <v>20837</v>
      </c>
      <c r="F272" s="143">
        <v>49332</v>
      </c>
      <c r="G272" s="143">
        <v>25422</v>
      </c>
      <c r="H272" s="143">
        <v>6288</v>
      </c>
      <c r="I272" s="143">
        <v>39.22</v>
      </c>
      <c r="J272" s="143">
        <v>4799</v>
      </c>
      <c r="K272" s="143">
        <v>206515</v>
      </c>
      <c r="L272" s="143">
        <v>186578</v>
      </c>
      <c r="M272" s="143">
        <v>177659</v>
      </c>
      <c r="N272" s="143">
        <v>3349</v>
      </c>
      <c r="O272" s="143">
        <v>62</v>
      </c>
      <c r="P272" s="143">
        <v>5508</v>
      </c>
      <c r="Q272" s="143">
        <v>4385</v>
      </c>
      <c r="R272" s="143">
        <v>1380</v>
      </c>
      <c r="S272" s="143">
        <v>1224</v>
      </c>
      <c r="T272" s="143">
        <v>778</v>
      </c>
      <c r="U272" s="143">
        <v>1003</v>
      </c>
      <c r="V272" s="143">
        <v>6585</v>
      </c>
      <c r="W272" s="143">
        <v>1635</v>
      </c>
      <c r="X272" s="143">
        <v>609</v>
      </c>
      <c r="Y272" s="143">
        <v>271</v>
      </c>
      <c r="Z272" s="143">
        <v>2762</v>
      </c>
      <c r="AA272" s="143">
        <v>1308</v>
      </c>
      <c r="AB272" s="143">
        <v>5332</v>
      </c>
      <c r="AC272" s="143">
        <v>3558</v>
      </c>
      <c r="AD272" s="143">
        <v>915</v>
      </c>
      <c r="AE272" s="143">
        <v>859</v>
      </c>
      <c r="AF272" s="143">
        <v>3635</v>
      </c>
      <c r="AG272" s="143">
        <v>2262</v>
      </c>
      <c r="AH272" s="143">
        <v>1373</v>
      </c>
      <c r="AI272" s="143">
        <v>388315</v>
      </c>
      <c r="AJ272" s="143">
        <v>111532</v>
      </c>
      <c r="AK272" s="143">
        <v>48659</v>
      </c>
      <c r="AL272" s="143">
        <v>55019</v>
      </c>
      <c r="AM272" s="143">
        <v>9866</v>
      </c>
      <c r="AN272" s="143">
        <v>59067</v>
      </c>
      <c r="AO272" s="143">
        <v>87126</v>
      </c>
      <c r="AP272" s="143">
        <v>17046</v>
      </c>
    </row>
    <row r="273" spans="1:42">
      <c r="A273" s="143" t="s">
        <v>457</v>
      </c>
      <c r="B273" s="143" t="s">
        <v>458</v>
      </c>
      <c r="C273" s="143">
        <v>64510</v>
      </c>
      <c r="D273" s="143">
        <v>9328</v>
      </c>
      <c r="E273" s="143">
        <v>4495</v>
      </c>
      <c r="F273" s="143">
        <v>11138</v>
      </c>
      <c r="G273" s="143">
        <v>6416</v>
      </c>
      <c r="H273" s="143">
        <v>1021</v>
      </c>
      <c r="I273" s="143">
        <v>18.59</v>
      </c>
      <c r="J273" s="143">
        <v>15110</v>
      </c>
      <c r="K273" s="143">
        <v>75736</v>
      </c>
      <c r="L273" s="143">
        <v>74635</v>
      </c>
      <c r="M273" s="143">
        <v>73449</v>
      </c>
      <c r="N273" s="143">
        <v>520</v>
      </c>
      <c r="O273" s="143">
        <v>34</v>
      </c>
      <c r="P273" s="143">
        <v>632</v>
      </c>
      <c r="Q273" s="143">
        <v>301</v>
      </c>
      <c r="R273" s="143">
        <v>121</v>
      </c>
      <c r="S273" s="143">
        <v>40</v>
      </c>
      <c r="T273" s="143">
        <v>58</v>
      </c>
      <c r="U273" s="143">
        <v>82</v>
      </c>
      <c r="V273" s="143">
        <v>599</v>
      </c>
      <c r="W273" s="143">
        <v>188</v>
      </c>
      <c r="X273" s="143">
        <v>42</v>
      </c>
      <c r="Y273" s="143">
        <v>33</v>
      </c>
      <c r="Z273" s="143">
        <v>188</v>
      </c>
      <c r="AA273" s="143">
        <v>148</v>
      </c>
      <c r="AB273" s="143">
        <v>112</v>
      </c>
      <c r="AC273" s="143">
        <v>58</v>
      </c>
      <c r="AD273" s="143">
        <v>38</v>
      </c>
      <c r="AE273" s="143">
        <v>16</v>
      </c>
      <c r="AF273" s="143">
        <v>89</v>
      </c>
      <c r="AG273" s="143">
        <v>48</v>
      </c>
      <c r="AH273" s="143">
        <v>41</v>
      </c>
      <c r="AI273" s="143">
        <v>143372</v>
      </c>
      <c r="AJ273" s="143">
        <v>39950</v>
      </c>
      <c r="AK273" s="143">
        <v>20522</v>
      </c>
      <c r="AL273" s="143">
        <v>23930</v>
      </c>
      <c r="AM273" s="143">
        <v>6251</v>
      </c>
      <c r="AN273" s="143">
        <v>17408</v>
      </c>
      <c r="AO273" s="143">
        <v>29924</v>
      </c>
      <c r="AP273" s="143">
        <v>5387</v>
      </c>
    </row>
    <row r="274" spans="1:42">
      <c r="A274" s="143" t="s">
        <v>455</v>
      </c>
      <c r="B274" s="143" t="s">
        <v>456</v>
      </c>
      <c r="C274" s="143">
        <v>103726</v>
      </c>
      <c r="D274" s="143">
        <v>13546</v>
      </c>
      <c r="E274" s="143">
        <v>6138</v>
      </c>
      <c r="F274" s="143">
        <v>16706</v>
      </c>
      <c r="G274" s="143">
        <v>9177</v>
      </c>
      <c r="H274" s="143">
        <v>1256</v>
      </c>
      <c r="I274" s="143">
        <v>15.84</v>
      </c>
      <c r="J274" s="143">
        <v>17491</v>
      </c>
      <c r="K274" s="143">
        <v>117930</v>
      </c>
      <c r="L274" s="143">
        <v>115587</v>
      </c>
      <c r="M274" s="143">
        <v>112268</v>
      </c>
      <c r="N274" s="143">
        <v>1310</v>
      </c>
      <c r="O274" s="143">
        <v>32</v>
      </c>
      <c r="P274" s="143">
        <v>1977</v>
      </c>
      <c r="Q274" s="143">
        <v>691</v>
      </c>
      <c r="R274" s="143">
        <v>227</v>
      </c>
      <c r="S274" s="143">
        <v>113</v>
      </c>
      <c r="T274" s="143">
        <v>168</v>
      </c>
      <c r="U274" s="143">
        <v>183</v>
      </c>
      <c r="V274" s="143">
        <v>980</v>
      </c>
      <c r="W274" s="143">
        <v>238</v>
      </c>
      <c r="X274" s="143">
        <v>46</v>
      </c>
      <c r="Y274" s="143">
        <v>69</v>
      </c>
      <c r="Z274" s="143">
        <v>369</v>
      </c>
      <c r="AA274" s="143">
        <v>258</v>
      </c>
      <c r="AB274" s="143">
        <v>337</v>
      </c>
      <c r="AC274" s="143">
        <v>164</v>
      </c>
      <c r="AD274" s="143">
        <v>141</v>
      </c>
      <c r="AE274" s="143">
        <v>32</v>
      </c>
      <c r="AF274" s="143">
        <v>335</v>
      </c>
      <c r="AG274" s="143">
        <v>136</v>
      </c>
      <c r="AH274" s="143">
        <v>199</v>
      </c>
      <c r="AI274" s="143">
        <v>226435</v>
      </c>
      <c r="AJ274" s="143">
        <v>56921</v>
      </c>
      <c r="AK274" s="143">
        <v>31674</v>
      </c>
      <c r="AL274" s="143">
        <v>37522</v>
      </c>
      <c r="AM274" s="143">
        <v>8810</v>
      </c>
      <c r="AN274" s="143">
        <v>28214</v>
      </c>
      <c r="AO274" s="143">
        <v>54490</v>
      </c>
      <c r="AP274" s="143">
        <v>8804</v>
      </c>
    </row>
    <row r="275" spans="1:42">
      <c r="A275" s="143" t="s">
        <v>452</v>
      </c>
      <c r="B275" s="143" t="s">
        <v>205</v>
      </c>
      <c r="C275" s="143">
        <v>119817</v>
      </c>
      <c r="D275" s="143">
        <v>16793</v>
      </c>
      <c r="E275" s="143">
        <v>8025</v>
      </c>
      <c r="F275" s="143">
        <v>20784</v>
      </c>
      <c r="G275" s="143">
        <v>11658</v>
      </c>
      <c r="H275" s="143">
        <v>1787</v>
      </c>
      <c r="I275" s="143">
        <v>8.2799999999999994</v>
      </c>
      <c r="J275" s="143">
        <v>26251</v>
      </c>
      <c r="K275" s="143">
        <v>140583</v>
      </c>
      <c r="L275" s="143">
        <v>137418</v>
      </c>
      <c r="M275" s="143">
        <v>134258</v>
      </c>
      <c r="N275" s="143">
        <v>1572</v>
      </c>
      <c r="O275" s="143">
        <v>35</v>
      </c>
      <c r="P275" s="143">
        <v>1553</v>
      </c>
      <c r="Q275" s="143">
        <v>898</v>
      </c>
      <c r="R275" s="143">
        <v>297</v>
      </c>
      <c r="S275" s="143">
        <v>128</v>
      </c>
      <c r="T275" s="143">
        <v>234</v>
      </c>
      <c r="U275" s="143">
        <v>239</v>
      </c>
      <c r="V275" s="143">
        <v>1747</v>
      </c>
      <c r="W275" s="143">
        <v>464</v>
      </c>
      <c r="X275" s="143">
        <v>76</v>
      </c>
      <c r="Y275" s="143">
        <v>185</v>
      </c>
      <c r="Z275" s="143">
        <v>677</v>
      </c>
      <c r="AA275" s="143">
        <v>345</v>
      </c>
      <c r="AB275" s="143">
        <v>308</v>
      </c>
      <c r="AC275" s="143">
        <v>158</v>
      </c>
      <c r="AD275" s="143">
        <v>102</v>
      </c>
      <c r="AE275" s="143">
        <v>48</v>
      </c>
      <c r="AF275" s="143">
        <v>212</v>
      </c>
      <c r="AG275" s="143">
        <v>69</v>
      </c>
      <c r="AH275" s="143">
        <v>143</v>
      </c>
      <c r="AI275" s="143">
        <v>260498</v>
      </c>
      <c r="AJ275" s="143">
        <v>61014</v>
      </c>
      <c r="AK275" s="143">
        <v>35570</v>
      </c>
      <c r="AL275" s="143">
        <v>44986</v>
      </c>
      <c r="AM275" s="143">
        <v>11048</v>
      </c>
      <c r="AN275" s="143">
        <v>32688</v>
      </c>
      <c r="AO275" s="143">
        <v>65809</v>
      </c>
      <c r="AP275" s="143">
        <v>9383</v>
      </c>
    </row>
    <row r="276" spans="1:42">
      <c r="A276" s="143" t="s">
        <v>451</v>
      </c>
      <c r="B276" s="143" t="s">
        <v>201</v>
      </c>
      <c r="C276" s="143">
        <v>84320</v>
      </c>
      <c r="D276" s="143">
        <v>11593</v>
      </c>
      <c r="E276" s="143">
        <v>6309</v>
      </c>
      <c r="F276" s="143">
        <v>14333</v>
      </c>
      <c r="G276" s="143">
        <v>7685</v>
      </c>
      <c r="H276" s="143">
        <v>1415</v>
      </c>
      <c r="I276" s="143">
        <v>46.59</v>
      </c>
      <c r="J276" s="143">
        <v>2855</v>
      </c>
      <c r="K276" s="143">
        <v>100734</v>
      </c>
      <c r="L276" s="143">
        <v>98861</v>
      </c>
      <c r="M276" s="143">
        <v>97112</v>
      </c>
      <c r="N276" s="143">
        <v>342</v>
      </c>
      <c r="O276" s="143">
        <v>68</v>
      </c>
      <c r="P276" s="143">
        <v>1339</v>
      </c>
      <c r="Q276" s="143">
        <v>465</v>
      </c>
      <c r="R276" s="143">
        <v>194</v>
      </c>
      <c r="S276" s="143">
        <v>34</v>
      </c>
      <c r="T276" s="143">
        <v>114</v>
      </c>
      <c r="U276" s="143">
        <v>123</v>
      </c>
      <c r="V276" s="143">
        <v>599</v>
      </c>
      <c r="W276" s="143">
        <v>181</v>
      </c>
      <c r="X276" s="143">
        <v>71</v>
      </c>
      <c r="Y276" s="143">
        <v>26</v>
      </c>
      <c r="Z276" s="143">
        <v>156</v>
      </c>
      <c r="AA276" s="143">
        <v>165</v>
      </c>
      <c r="AB276" s="143">
        <v>599</v>
      </c>
      <c r="AC276" s="143">
        <v>454</v>
      </c>
      <c r="AD276" s="143">
        <v>109</v>
      </c>
      <c r="AE276" s="143">
        <v>36</v>
      </c>
      <c r="AF276" s="143">
        <v>210</v>
      </c>
      <c r="AG276" s="143">
        <v>91</v>
      </c>
      <c r="AH276" s="143">
        <v>119</v>
      </c>
      <c r="AI276" s="143">
        <v>188335</v>
      </c>
      <c r="AJ276" s="143">
        <v>60890</v>
      </c>
      <c r="AK276" s="143">
        <v>26913</v>
      </c>
      <c r="AL276" s="143">
        <v>30550</v>
      </c>
      <c r="AM276" s="143">
        <v>7716</v>
      </c>
      <c r="AN276" s="143">
        <v>21342</v>
      </c>
      <c r="AO276" s="143">
        <v>32724</v>
      </c>
      <c r="AP276" s="143">
        <v>8200</v>
      </c>
    </row>
    <row r="277" spans="1:42">
      <c r="A277" s="143" t="s">
        <v>449</v>
      </c>
      <c r="B277" s="143" t="s">
        <v>450</v>
      </c>
      <c r="C277" s="143">
        <v>110449</v>
      </c>
      <c r="D277" s="143">
        <v>16676</v>
      </c>
      <c r="E277" s="143">
        <v>10269</v>
      </c>
      <c r="F277" s="143">
        <v>20848</v>
      </c>
      <c r="G277" s="143">
        <v>10596</v>
      </c>
      <c r="H277" s="143">
        <v>2396</v>
      </c>
      <c r="I277" s="143">
        <v>36.07</v>
      </c>
      <c r="J277" s="143">
        <v>5847</v>
      </c>
      <c r="K277" s="143">
        <v>126487</v>
      </c>
      <c r="L277" s="143">
        <v>122049</v>
      </c>
      <c r="M277" s="143">
        <v>118107</v>
      </c>
      <c r="N277" s="143">
        <v>706</v>
      </c>
      <c r="O277" s="143">
        <v>178</v>
      </c>
      <c r="P277" s="143">
        <v>3058</v>
      </c>
      <c r="Q277" s="143">
        <v>738</v>
      </c>
      <c r="R277" s="143">
        <v>317</v>
      </c>
      <c r="S277" s="143">
        <v>75</v>
      </c>
      <c r="T277" s="143">
        <v>171</v>
      </c>
      <c r="U277" s="143">
        <v>175</v>
      </c>
      <c r="V277" s="143">
        <v>2294</v>
      </c>
      <c r="W277" s="143">
        <v>595</v>
      </c>
      <c r="X277" s="143">
        <v>672</v>
      </c>
      <c r="Y277" s="143">
        <v>26</v>
      </c>
      <c r="Z277" s="143">
        <v>403</v>
      </c>
      <c r="AA277" s="143">
        <v>598</v>
      </c>
      <c r="AB277" s="143">
        <v>936</v>
      </c>
      <c r="AC277" s="143">
        <v>444</v>
      </c>
      <c r="AD277" s="143">
        <v>407</v>
      </c>
      <c r="AE277" s="143">
        <v>85</v>
      </c>
      <c r="AF277" s="143">
        <v>470</v>
      </c>
      <c r="AG277" s="143">
        <v>95</v>
      </c>
      <c r="AH277" s="143">
        <v>375</v>
      </c>
      <c r="AI277" s="143">
        <v>244909</v>
      </c>
      <c r="AJ277" s="143">
        <v>74119</v>
      </c>
      <c r="AK277" s="143">
        <v>37763</v>
      </c>
      <c r="AL277" s="143">
        <v>41607</v>
      </c>
      <c r="AM277" s="143">
        <v>10958</v>
      </c>
      <c r="AN277" s="143">
        <v>26126</v>
      </c>
      <c r="AO277" s="143">
        <v>41714</v>
      </c>
      <c r="AP277" s="143">
        <v>12622</v>
      </c>
    </row>
    <row r="278" spans="1:42">
      <c r="A278" s="143" t="s">
        <v>445</v>
      </c>
      <c r="B278" s="143" t="s">
        <v>446</v>
      </c>
      <c r="C278" s="143">
        <v>92695</v>
      </c>
      <c r="D278" s="143">
        <v>13399</v>
      </c>
      <c r="E278" s="143">
        <v>7413</v>
      </c>
      <c r="F278" s="143">
        <v>17875</v>
      </c>
      <c r="G278" s="143">
        <v>9152</v>
      </c>
      <c r="H278" s="143">
        <v>2131</v>
      </c>
      <c r="I278" s="143">
        <v>13.59</v>
      </c>
      <c r="J278" s="143">
        <v>19699</v>
      </c>
      <c r="K278" s="143">
        <v>108293</v>
      </c>
      <c r="L278" s="143">
        <v>103596</v>
      </c>
      <c r="M278" s="143">
        <v>101868</v>
      </c>
      <c r="N278" s="143">
        <v>470</v>
      </c>
      <c r="O278" s="143">
        <v>51</v>
      </c>
      <c r="P278" s="143">
        <v>1207</v>
      </c>
      <c r="Q278" s="143">
        <v>565</v>
      </c>
      <c r="R278" s="143">
        <v>206</v>
      </c>
      <c r="S278" s="143">
        <v>40</v>
      </c>
      <c r="T278" s="143">
        <v>157</v>
      </c>
      <c r="U278" s="143">
        <v>162</v>
      </c>
      <c r="V278" s="143">
        <v>2669</v>
      </c>
      <c r="W278" s="143">
        <v>346</v>
      </c>
      <c r="X278" s="143">
        <v>1719</v>
      </c>
      <c r="Y278" s="143">
        <v>52</v>
      </c>
      <c r="Z278" s="143">
        <v>190</v>
      </c>
      <c r="AA278" s="143">
        <v>362</v>
      </c>
      <c r="AB278" s="143">
        <v>922</v>
      </c>
      <c r="AC278" s="143">
        <v>676</v>
      </c>
      <c r="AD278" s="143">
        <v>182</v>
      </c>
      <c r="AE278" s="143">
        <v>64</v>
      </c>
      <c r="AF278" s="143">
        <v>541</v>
      </c>
      <c r="AG278" s="143">
        <v>209</v>
      </c>
      <c r="AH278" s="143">
        <v>332</v>
      </c>
      <c r="AI278" s="143">
        <v>208018</v>
      </c>
      <c r="AJ278" s="143">
        <v>62076</v>
      </c>
      <c r="AK278" s="143">
        <v>32284</v>
      </c>
      <c r="AL278" s="143">
        <v>35048</v>
      </c>
      <c r="AM278" s="143">
        <v>9065</v>
      </c>
      <c r="AN278" s="143">
        <v>24001</v>
      </c>
      <c r="AO278" s="143">
        <v>36165</v>
      </c>
      <c r="AP278" s="143">
        <v>9379</v>
      </c>
    </row>
    <row r="279" spans="1:42">
      <c r="A279" s="143" t="s">
        <v>444</v>
      </c>
      <c r="B279" s="143" t="s">
        <v>167</v>
      </c>
      <c r="C279" s="143">
        <v>206759</v>
      </c>
      <c r="D279" s="143">
        <v>54723</v>
      </c>
      <c r="E279" s="143">
        <v>18851</v>
      </c>
      <c r="F279" s="143">
        <v>46919</v>
      </c>
      <c r="G279" s="143">
        <v>27073</v>
      </c>
      <c r="H279" s="143">
        <v>6209</v>
      </c>
      <c r="I279" s="143">
        <v>20.39</v>
      </c>
      <c r="J279" s="143">
        <v>13704</v>
      </c>
      <c r="K279" s="143">
        <v>229928</v>
      </c>
      <c r="L279" s="143">
        <v>203958</v>
      </c>
      <c r="M279" s="143">
        <v>197177</v>
      </c>
      <c r="N279" s="143">
        <v>1582</v>
      </c>
      <c r="O279" s="143">
        <v>131</v>
      </c>
      <c r="P279" s="143">
        <v>5068</v>
      </c>
      <c r="Q279" s="143">
        <v>2949</v>
      </c>
      <c r="R279" s="143">
        <v>1218</v>
      </c>
      <c r="S279" s="143">
        <v>311</v>
      </c>
      <c r="T279" s="143">
        <v>726</v>
      </c>
      <c r="U279" s="143">
        <v>694</v>
      </c>
      <c r="V279" s="143">
        <v>11990</v>
      </c>
      <c r="W279" s="143">
        <v>1900</v>
      </c>
      <c r="X279" s="143">
        <v>5415</v>
      </c>
      <c r="Y279" s="143">
        <v>779</v>
      </c>
      <c r="Z279" s="143">
        <v>2085</v>
      </c>
      <c r="AA279" s="143">
        <v>1811</v>
      </c>
      <c r="AB279" s="143">
        <v>7487</v>
      </c>
      <c r="AC279" s="143">
        <v>3763</v>
      </c>
      <c r="AD279" s="143">
        <v>2855</v>
      </c>
      <c r="AE279" s="143">
        <v>869</v>
      </c>
      <c r="AF279" s="143">
        <v>3544</v>
      </c>
      <c r="AG279" s="143">
        <v>2205</v>
      </c>
      <c r="AH279" s="143">
        <v>1339</v>
      </c>
      <c r="AI279" s="143">
        <v>452014</v>
      </c>
      <c r="AJ279" s="143">
        <v>109841</v>
      </c>
      <c r="AK279" s="143">
        <v>55566</v>
      </c>
      <c r="AL279" s="143">
        <v>62097</v>
      </c>
      <c r="AM279" s="143">
        <v>16192</v>
      </c>
      <c r="AN279" s="143">
        <v>71594</v>
      </c>
      <c r="AO279" s="143">
        <v>116007</v>
      </c>
      <c r="AP279" s="143">
        <v>20717</v>
      </c>
    </row>
    <row r="280" spans="1:42">
      <c r="A280" s="143" t="s">
        <v>413</v>
      </c>
      <c r="B280" s="143" t="s">
        <v>412</v>
      </c>
      <c r="C280" s="143">
        <v>72478</v>
      </c>
      <c r="D280" s="143">
        <v>10320</v>
      </c>
      <c r="E280" s="143">
        <v>5868</v>
      </c>
      <c r="F280" s="143">
        <v>12928</v>
      </c>
      <c r="G280" s="143">
        <v>6907</v>
      </c>
      <c r="H280" s="143">
        <v>1393</v>
      </c>
      <c r="I280" s="143" t="e">
        <v>#N/A</v>
      </c>
      <c r="J280" s="143" t="e">
        <v>#N/A</v>
      </c>
      <c r="K280" s="143">
        <v>89154</v>
      </c>
      <c r="L280" s="143">
        <v>86291</v>
      </c>
      <c r="M280" s="143">
        <v>84505</v>
      </c>
      <c r="N280" s="143">
        <v>344</v>
      </c>
      <c r="O280" s="143">
        <v>43</v>
      </c>
      <c r="P280" s="143">
        <v>1399</v>
      </c>
      <c r="Q280" s="143">
        <v>491</v>
      </c>
      <c r="R280" s="143">
        <v>145</v>
      </c>
      <c r="S280" s="143">
        <v>64</v>
      </c>
      <c r="T280" s="143">
        <v>165</v>
      </c>
      <c r="U280" s="143">
        <v>117</v>
      </c>
      <c r="V280" s="143">
        <v>1336</v>
      </c>
      <c r="W280" s="143">
        <v>347</v>
      </c>
      <c r="X280" s="143">
        <v>182</v>
      </c>
      <c r="Y280" s="143">
        <v>57</v>
      </c>
      <c r="Z280" s="143">
        <v>399</v>
      </c>
      <c r="AA280" s="143">
        <v>351</v>
      </c>
      <c r="AB280" s="143">
        <v>505</v>
      </c>
      <c r="AC280" s="143">
        <v>427</v>
      </c>
      <c r="AD280" s="143">
        <v>50</v>
      </c>
      <c r="AE280" s="143">
        <v>28</v>
      </c>
      <c r="AF280" s="143">
        <v>531</v>
      </c>
      <c r="AG280" s="143">
        <v>132</v>
      </c>
      <c r="AH280" s="143">
        <v>399</v>
      </c>
      <c r="AI280" s="143">
        <v>164716</v>
      </c>
      <c r="AJ280" s="143">
        <v>46192</v>
      </c>
      <c r="AK280" s="143">
        <v>23592</v>
      </c>
      <c r="AL280" s="143">
        <v>25601</v>
      </c>
      <c r="AM280" s="143">
        <v>8563</v>
      </c>
      <c r="AN280" s="143">
        <v>18611</v>
      </c>
      <c r="AO280" s="143">
        <v>35409</v>
      </c>
      <c r="AP280" s="143">
        <v>6748</v>
      </c>
    </row>
    <row r="281" spans="1:42">
      <c r="A281" s="143" t="s">
        <v>476</v>
      </c>
      <c r="B281" s="143" t="s">
        <v>477</v>
      </c>
      <c r="C281" s="143">
        <v>112363</v>
      </c>
      <c r="D281" s="143">
        <v>34174</v>
      </c>
      <c r="E281" s="143">
        <v>11448</v>
      </c>
      <c r="F281" s="143">
        <v>28745</v>
      </c>
      <c r="G281" s="143">
        <v>16544</v>
      </c>
      <c r="H281" s="143">
        <v>4043</v>
      </c>
      <c r="I281" s="143">
        <v>26.76</v>
      </c>
      <c r="J281" s="143">
        <v>9749</v>
      </c>
      <c r="K281" s="143">
        <v>117153</v>
      </c>
      <c r="L281" s="143">
        <v>104307</v>
      </c>
      <c r="M281" s="143">
        <v>100158</v>
      </c>
      <c r="N281" s="143">
        <v>854</v>
      </c>
      <c r="O281" s="143">
        <v>54</v>
      </c>
      <c r="P281" s="143">
        <v>3241</v>
      </c>
      <c r="Q281" s="143">
        <v>1326</v>
      </c>
      <c r="R281" s="143">
        <v>320</v>
      </c>
      <c r="S281" s="143">
        <v>263</v>
      </c>
      <c r="T281" s="143">
        <v>443</v>
      </c>
      <c r="U281" s="143">
        <v>300</v>
      </c>
      <c r="V281" s="143">
        <v>8137</v>
      </c>
      <c r="W281" s="143">
        <v>1645</v>
      </c>
      <c r="X281" s="143">
        <v>1650</v>
      </c>
      <c r="Y281" s="143">
        <v>1086</v>
      </c>
      <c r="Z281" s="143">
        <v>1989</v>
      </c>
      <c r="AA281" s="143">
        <v>1767</v>
      </c>
      <c r="AB281" s="143">
        <v>1906</v>
      </c>
      <c r="AC281" s="143">
        <v>1733</v>
      </c>
      <c r="AD281" s="143">
        <v>110</v>
      </c>
      <c r="AE281" s="143">
        <v>63</v>
      </c>
      <c r="AF281" s="143">
        <v>1477</v>
      </c>
      <c r="AG281" s="143">
        <v>813</v>
      </c>
      <c r="AH281" s="143">
        <v>664</v>
      </c>
      <c r="AI281" s="143">
        <v>232203</v>
      </c>
      <c r="AJ281" s="143">
        <v>54885</v>
      </c>
      <c r="AK281" s="143">
        <v>26240</v>
      </c>
      <c r="AL281" s="143">
        <v>29055</v>
      </c>
      <c r="AM281" s="143">
        <v>7928</v>
      </c>
      <c r="AN281" s="143">
        <v>39659</v>
      </c>
      <c r="AO281" s="143">
        <v>63073</v>
      </c>
      <c r="AP281" s="143">
        <v>11363</v>
      </c>
    </row>
    <row r="282" spans="1:42">
      <c r="A282" s="143" t="s">
        <v>442</v>
      </c>
      <c r="B282" s="143" t="s">
        <v>443</v>
      </c>
      <c r="C282" s="143">
        <v>68679</v>
      </c>
      <c r="D282" s="143">
        <v>8664</v>
      </c>
      <c r="E282" s="143">
        <v>4856</v>
      </c>
      <c r="F282" s="143">
        <v>10437</v>
      </c>
      <c r="G282" s="143">
        <v>5689</v>
      </c>
      <c r="H282" s="143">
        <v>1001</v>
      </c>
      <c r="I282" s="143">
        <v>29.2</v>
      </c>
      <c r="J282" s="143">
        <v>8551</v>
      </c>
      <c r="K282" s="143">
        <v>91295</v>
      </c>
      <c r="L282" s="143">
        <v>89031</v>
      </c>
      <c r="M282" s="143">
        <v>87572</v>
      </c>
      <c r="N282" s="143">
        <v>338</v>
      </c>
      <c r="O282" s="143">
        <v>15</v>
      </c>
      <c r="P282" s="143">
        <v>1106</v>
      </c>
      <c r="Q282" s="143">
        <v>502</v>
      </c>
      <c r="R282" s="143">
        <v>160</v>
      </c>
      <c r="S282" s="143">
        <v>100</v>
      </c>
      <c r="T282" s="143">
        <v>127</v>
      </c>
      <c r="U282" s="143">
        <v>115</v>
      </c>
      <c r="V282" s="143">
        <v>1240</v>
      </c>
      <c r="W282" s="143">
        <v>381</v>
      </c>
      <c r="X282" s="143">
        <v>88</v>
      </c>
      <c r="Y282" s="143">
        <v>180</v>
      </c>
      <c r="Z282" s="143">
        <v>310</v>
      </c>
      <c r="AA282" s="143">
        <v>281</v>
      </c>
      <c r="AB282" s="143">
        <v>327</v>
      </c>
      <c r="AC282" s="143">
        <v>239</v>
      </c>
      <c r="AD282" s="143">
        <v>66</v>
      </c>
      <c r="AE282" s="143">
        <v>22</v>
      </c>
      <c r="AF282" s="143">
        <v>195</v>
      </c>
      <c r="AG282" s="143">
        <v>73</v>
      </c>
      <c r="AH282" s="143">
        <v>122</v>
      </c>
      <c r="AI282" s="143">
        <v>165088</v>
      </c>
      <c r="AJ282" s="143">
        <v>39157</v>
      </c>
      <c r="AK282" s="143">
        <v>23183</v>
      </c>
      <c r="AL282" s="143">
        <v>26536</v>
      </c>
      <c r="AM282" s="143">
        <v>8685</v>
      </c>
      <c r="AN282" s="143">
        <v>19623</v>
      </c>
      <c r="AO282" s="143">
        <v>41734</v>
      </c>
      <c r="AP282" s="143">
        <v>6170</v>
      </c>
    </row>
    <row r="283" spans="1:42">
      <c r="A283" s="143" t="s">
        <v>438</v>
      </c>
      <c r="B283" s="143" t="s">
        <v>439</v>
      </c>
      <c r="C283" s="143">
        <v>57333</v>
      </c>
      <c r="D283" s="143">
        <v>8238</v>
      </c>
      <c r="E283" s="143">
        <v>4312</v>
      </c>
      <c r="F283" s="143">
        <v>10685</v>
      </c>
      <c r="G283" s="143">
        <v>5435</v>
      </c>
      <c r="H283" s="143">
        <v>1108</v>
      </c>
      <c r="I283" s="143">
        <v>37.380000000000003</v>
      </c>
      <c r="J283" s="143">
        <v>5383</v>
      </c>
      <c r="K283" s="143">
        <v>67167</v>
      </c>
      <c r="L283" s="143">
        <v>65072</v>
      </c>
      <c r="M283" s="143">
        <v>64491</v>
      </c>
      <c r="N283" s="143">
        <v>179</v>
      </c>
      <c r="O283" s="143">
        <v>7</v>
      </c>
      <c r="P283" s="143">
        <v>395</v>
      </c>
      <c r="Q283" s="143">
        <v>469</v>
      </c>
      <c r="R283" s="143">
        <v>134</v>
      </c>
      <c r="S283" s="143">
        <v>73</v>
      </c>
      <c r="T283" s="143">
        <v>123</v>
      </c>
      <c r="U283" s="143">
        <v>139</v>
      </c>
      <c r="V283" s="143">
        <v>976</v>
      </c>
      <c r="W283" s="143">
        <v>260</v>
      </c>
      <c r="X283" s="143">
        <v>121</v>
      </c>
      <c r="Y283" s="143">
        <v>353</v>
      </c>
      <c r="Z283" s="143">
        <v>88</v>
      </c>
      <c r="AA283" s="143">
        <v>154</v>
      </c>
      <c r="AB283" s="143">
        <v>176</v>
      </c>
      <c r="AC283" s="143">
        <v>122</v>
      </c>
      <c r="AD283" s="143">
        <v>43</v>
      </c>
      <c r="AE283" s="143">
        <v>11</v>
      </c>
      <c r="AF283" s="143">
        <v>474</v>
      </c>
      <c r="AG283" s="143">
        <v>283</v>
      </c>
      <c r="AH283" s="143">
        <v>191</v>
      </c>
      <c r="AI283" s="143">
        <v>122200</v>
      </c>
      <c r="AJ283" s="143">
        <v>34189</v>
      </c>
      <c r="AK283" s="143">
        <v>17799</v>
      </c>
      <c r="AL283" s="143">
        <v>19806</v>
      </c>
      <c r="AM283" s="143">
        <v>7473</v>
      </c>
      <c r="AN283" s="143">
        <v>14679</v>
      </c>
      <c r="AO283" s="143">
        <v>23514</v>
      </c>
      <c r="AP283" s="143">
        <v>4740</v>
      </c>
    </row>
    <row r="284" spans="1:42">
      <c r="A284" s="143" t="s">
        <v>434</v>
      </c>
      <c r="B284" s="143" t="s">
        <v>435</v>
      </c>
      <c r="C284" s="143">
        <v>105394</v>
      </c>
      <c r="D284" s="143">
        <v>17508</v>
      </c>
      <c r="E284" s="143">
        <v>8126</v>
      </c>
      <c r="F284" s="143">
        <v>20654</v>
      </c>
      <c r="G284" s="143">
        <v>11312</v>
      </c>
      <c r="H284" s="143">
        <v>2126</v>
      </c>
      <c r="I284" s="143">
        <v>40.200000000000003</v>
      </c>
      <c r="J284" s="143">
        <v>4502</v>
      </c>
      <c r="K284" s="143">
        <v>119758</v>
      </c>
      <c r="L284" s="143">
        <v>116092</v>
      </c>
      <c r="M284" s="143">
        <v>114760</v>
      </c>
      <c r="N284" s="143">
        <v>280</v>
      </c>
      <c r="O284" s="143">
        <v>37</v>
      </c>
      <c r="P284" s="143">
        <v>1015</v>
      </c>
      <c r="Q284" s="143">
        <v>547</v>
      </c>
      <c r="R284" s="143">
        <v>209</v>
      </c>
      <c r="S284" s="143">
        <v>67</v>
      </c>
      <c r="T284" s="143">
        <v>156</v>
      </c>
      <c r="U284" s="143">
        <v>115</v>
      </c>
      <c r="V284" s="143">
        <v>2184</v>
      </c>
      <c r="W284" s="143">
        <v>573</v>
      </c>
      <c r="X284" s="143">
        <v>214</v>
      </c>
      <c r="Y284" s="143">
        <v>393</v>
      </c>
      <c r="Z284" s="143">
        <v>544</v>
      </c>
      <c r="AA284" s="143">
        <v>460</v>
      </c>
      <c r="AB284" s="143">
        <v>521</v>
      </c>
      <c r="AC284" s="143">
        <v>414</v>
      </c>
      <c r="AD284" s="143">
        <v>71</v>
      </c>
      <c r="AE284" s="143">
        <v>36</v>
      </c>
      <c r="AF284" s="143">
        <v>414</v>
      </c>
      <c r="AG284" s="143">
        <v>138</v>
      </c>
      <c r="AH284" s="143">
        <v>276</v>
      </c>
      <c r="AI284" s="143">
        <v>227314</v>
      </c>
      <c r="AJ284" s="143">
        <v>66036</v>
      </c>
      <c r="AK284" s="143">
        <v>35248</v>
      </c>
      <c r="AL284" s="143">
        <v>36935</v>
      </c>
      <c r="AM284" s="143">
        <v>11411</v>
      </c>
      <c r="AN284" s="143">
        <v>27289</v>
      </c>
      <c r="AO284" s="143">
        <v>41337</v>
      </c>
      <c r="AP284" s="143">
        <v>9058</v>
      </c>
    </row>
    <row r="285" spans="1:42">
      <c r="A285" s="143" t="s">
        <v>433</v>
      </c>
      <c r="B285" s="143" t="s">
        <v>290</v>
      </c>
      <c r="C285" s="143">
        <v>402615</v>
      </c>
      <c r="D285" s="143">
        <v>99810</v>
      </c>
      <c r="E285" s="143">
        <v>52828</v>
      </c>
      <c r="F285" s="143">
        <v>133720</v>
      </c>
      <c r="G285" s="143">
        <v>64934</v>
      </c>
      <c r="H285" s="143">
        <v>20891</v>
      </c>
      <c r="I285" s="143">
        <v>37.4</v>
      </c>
      <c r="J285" s="143">
        <v>5378</v>
      </c>
      <c r="K285" s="143">
        <v>410736</v>
      </c>
      <c r="L285" s="143">
        <v>278712</v>
      </c>
      <c r="M285" s="143">
        <v>254215</v>
      </c>
      <c r="N285" s="143">
        <v>13274</v>
      </c>
      <c r="O285" s="143">
        <v>153</v>
      </c>
      <c r="P285" s="143">
        <v>11070</v>
      </c>
      <c r="Q285" s="143">
        <v>10926</v>
      </c>
      <c r="R285" s="143">
        <v>6005</v>
      </c>
      <c r="S285" s="143">
        <v>842</v>
      </c>
      <c r="T285" s="143">
        <v>2294</v>
      </c>
      <c r="U285" s="143">
        <v>1785</v>
      </c>
      <c r="V285" s="143">
        <v>74186</v>
      </c>
      <c r="W285" s="143">
        <v>19945</v>
      </c>
      <c r="X285" s="143">
        <v>33621</v>
      </c>
      <c r="Y285" s="143">
        <v>7244</v>
      </c>
      <c r="Z285" s="143">
        <v>4369</v>
      </c>
      <c r="AA285" s="143">
        <v>9007</v>
      </c>
      <c r="AB285" s="143">
        <v>40533</v>
      </c>
      <c r="AC285" s="143">
        <v>10074</v>
      </c>
      <c r="AD285" s="143">
        <v>24000</v>
      </c>
      <c r="AE285" s="143">
        <v>6459</v>
      </c>
      <c r="AF285" s="143">
        <v>6379</v>
      </c>
      <c r="AG285" s="143">
        <v>2881</v>
      </c>
      <c r="AH285" s="143">
        <v>3498</v>
      </c>
      <c r="AI285" s="143">
        <v>828363</v>
      </c>
      <c r="AJ285" s="143">
        <v>233835</v>
      </c>
      <c r="AK285" s="143">
        <v>110158</v>
      </c>
      <c r="AL285" s="143">
        <v>113967</v>
      </c>
      <c r="AM285" s="143">
        <v>17654</v>
      </c>
      <c r="AN285" s="143">
        <v>107913</v>
      </c>
      <c r="AO285" s="143">
        <v>190335</v>
      </c>
      <c r="AP285" s="143">
        <v>54501</v>
      </c>
    </row>
    <row r="286" spans="1:42">
      <c r="A286" s="143" t="s">
        <v>436</v>
      </c>
      <c r="B286" s="143" t="s">
        <v>437</v>
      </c>
      <c r="C286" s="143">
        <v>115964</v>
      </c>
      <c r="D286" s="143">
        <v>29799</v>
      </c>
      <c r="E286" s="143">
        <v>12731</v>
      </c>
      <c r="F286" s="143">
        <v>30727</v>
      </c>
      <c r="G286" s="143">
        <v>17640</v>
      </c>
      <c r="H286" s="143">
        <v>4287</v>
      </c>
      <c r="I286" s="143">
        <v>20.420000000000002</v>
      </c>
      <c r="J286" s="143">
        <v>13682</v>
      </c>
      <c r="K286" s="143">
        <v>128592</v>
      </c>
      <c r="L286" s="143">
        <v>102336</v>
      </c>
      <c r="M286" s="143">
        <v>92191</v>
      </c>
      <c r="N286" s="143">
        <v>4493</v>
      </c>
      <c r="O286" s="143">
        <v>49</v>
      </c>
      <c r="P286" s="143">
        <v>5603</v>
      </c>
      <c r="Q286" s="143">
        <v>1986</v>
      </c>
      <c r="R286" s="143">
        <v>910</v>
      </c>
      <c r="S286" s="143">
        <v>257</v>
      </c>
      <c r="T286" s="143">
        <v>482</v>
      </c>
      <c r="U286" s="143">
        <v>337</v>
      </c>
      <c r="V286" s="143">
        <v>15757</v>
      </c>
      <c r="W286" s="143">
        <v>9155</v>
      </c>
      <c r="X286" s="143">
        <v>2503</v>
      </c>
      <c r="Y286" s="143">
        <v>717</v>
      </c>
      <c r="Z286" s="143">
        <v>1123</v>
      </c>
      <c r="AA286" s="143">
        <v>2259</v>
      </c>
      <c r="AB286" s="143">
        <v>6638</v>
      </c>
      <c r="AC286" s="143">
        <v>4492</v>
      </c>
      <c r="AD286" s="143">
        <v>1715</v>
      </c>
      <c r="AE286" s="143">
        <v>431</v>
      </c>
      <c r="AF286" s="143">
        <v>1875</v>
      </c>
      <c r="AG286" s="143">
        <v>783</v>
      </c>
      <c r="AH286" s="143">
        <v>1092</v>
      </c>
      <c r="AI286" s="143">
        <v>254106</v>
      </c>
      <c r="AJ286" s="143">
        <v>60799</v>
      </c>
      <c r="AK286" s="143">
        <v>33782</v>
      </c>
      <c r="AL286" s="143">
        <v>35777</v>
      </c>
      <c r="AM286" s="143">
        <v>10256</v>
      </c>
      <c r="AN286" s="143">
        <v>36184</v>
      </c>
      <c r="AO286" s="143">
        <v>58566</v>
      </c>
      <c r="AP286" s="143">
        <v>18742</v>
      </c>
    </row>
    <row r="287" spans="1:42">
      <c r="A287" s="143" t="s">
        <v>431</v>
      </c>
      <c r="B287" s="143" t="s">
        <v>432</v>
      </c>
      <c r="C287" s="143">
        <v>110752</v>
      </c>
      <c r="D287" s="143">
        <v>16092</v>
      </c>
      <c r="E287" s="143">
        <v>8308</v>
      </c>
      <c r="F287" s="143">
        <v>19437</v>
      </c>
      <c r="G287" s="143">
        <v>11250</v>
      </c>
      <c r="H287" s="143">
        <v>2018</v>
      </c>
      <c r="I287" s="143">
        <v>19</v>
      </c>
      <c r="J287" s="143">
        <v>14756</v>
      </c>
      <c r="K287" s="143">
        <v>129867</v>
      </c>
      <c r="L287" s="143">
        <v>120964</v>
      </c>
      <c r="M287" s="143">
        <v>118892</v>
      </c>
      <c r="N287" s="143">
        <v>707</v>
      </c>
      <c r="O287" s="143">
        <v>130</v>
      </c>
      <c r="P287" s="143">
        <v>1235</v>
      </c>
      <c r="Q287" s="143">
        <v>1133</v>
      </c>
      <c r="R287" s="143">
        <v>712</v>
      </c>
      <c r="S287" s="143">
        <v>70</v>
      </c>
      <c r="T287" s="143">
        <v>196</v>
      </c>
      <c r="U287" s="143">
        <v>155</v>
      </c>
      <c r="V287" s="143">
        <v>5059</v>
      </c>
      <c r="W287" s="143">
        <v>1784</v>
      </c>
      <c r="X287" s="143">
        <v>2383</v>
      </c>
      <c r="Y287" s="143">
        <v>103</v>
      </c>
      <c r="Z287" s="143">
        <v>300</v>
      </c>
      <c r="AA287" s="143">
        <v>489</v>
      </c>
      <c r="AB287" s="143">
        <v>2189</v>
      </c>
      <c r="AC287" s="143">
        <v>497</v>
      </c>
      <c r="AD287" s="143">
        <v>1437</v>
      </c>
      <c r="AE287" s="143">
        <v>255</v>
      </c>
      <c r="AF287" s="143">
        <v>522</v>
      </c>
      <c r="AG287" s="143">
        <v>279</v>
      </c>
      <c r="AH287" s="143">
        <v>243</v>
      </c>
      <c r="AI287" s="143">
        <v>253421</v>
      </c>
      <c r="AJ287" s="143">
        <v>75980</v>
      </c>
      <c r="AK287" s="143">
        <v>36286</v>
      </c>
      <c r="AL287" s="143">
        <v>42371</v>
      </c>
      <c r="AM287" s="143">
        <v>8888</v>
      </c>
      <c r="AN287" s="143">
        <v>30056</v>
      </c>
      <c r="AO287" s="143">
        <v>48584</v>
      </c>
      <c r="AP287" s="143">
        <v>11256</v>
      </c>
    </row>
    <row r="288" spans="1:42">
      <c r="A288" s="143" t="s">
        <v>428</v>
      </c>
      <c r="B288" s="143" t="s">
        <v>429</v>
      </c>
      <c r="C288" s="143">
        <v>112790</v>
      </c>
      <c r="D288" s="143">
        <v>20100</v>
      </c>
      <c r="E288" s="143">
        <v>12618</v>
      </c>
      <c r="F288" s="143">
        <v>28950</v>
      </c>
      <c r="G288" s="143">
        <v>14503</v>
      </c>
      <c r="H288" s="143">
        <v>4107</v>
      </c>
      <c r="I288" s="143">
        <v>20.74</v>
      </c>
      <c r="J288" s="143">
        <v>13442</v>
      </c>
      <c r="K288" s="143">
        <v>121498</v>
      </c>
      <c r="L288" s="143">
        <v>93438</v>
      </c>
      <c r="M288" s="143">
        <v>88643</v>
      </c>
      <c r="N288" s="143">
        <v>1216</v>
      </c>
      <c r="O288" s="143">
        <v>49</v>
      </c>
      <c r="P288" s="143">
        <v>3530</v>
      </c>
      <c r="Q288" s="143">
        <v>2257</v>
      </c>
      <c r="R288" s="143">
        <v>1417</v>
      </c>
      <c r="S288" s="143">
        <v>123</v>
      </c>
      <c r="T288" s="143">
        <v>372</v>
      </c>
      <c r="U288" s="143">
        <v>345</v>
      </c>
      <c r="V288" s="143">
        <v>16252</v>
      </c>
      <c r="W288" s="143">
        <v>9368</v>
      </c>
      <c r="X288" s="143">
        <v>3229</v>
      </c>
      <c r="Y288" s="143">
        <v>1453</v>
      </c>
      <c r="Z288" s="143">
        <v>297</v>
      </c>
      <c r="AA288" s="143">
        <v>1905</v>
      </c>
      <c r="AB288" s="143">
        <v>8188</v>
      </c>
      <c r="AC288" s="143">
        <v>1538</v>
      </c>
      <c r="AD288" s="143">
        <v>5690</v>
      </c>
      <c r="AE288" s="143">
        <v>960</v>
      </c>
      <c r="AF288" s="143">
        <v>1363</v>
      </c>
      <c r="AG288" s="143">
        <v>246</v>
      </c>
      <c r="AH288" s="143">
        <v>1117</v>
      </c>
      <c r="AI288" s="143">
        <v>241829</v>
      </c>
      <c r="AJ288" s="143">
        <v>85040</v>
      </c>
      <c r="AK288" s="143">
        <v>34723</v>
      </c>
      <c r="AL288" s="143">
        <v>35543</v>
      </c>
      <c r="AM288" s="143">
        <v>6451</v>
      </c>
      <c r="AN288" s="143">
        <v>25245</v>
      </c>
      <c r="AO288" s="143">
        <v>37151</v>
      </c>
      <c r="AP288" s="143">
        <v>17676</v>
      </c>
    </row>
    <row r="289" spans="1:42">
      <c r="A289" s="143" t="s">
        <v>427</v>
      </c>
      <c r="B289" s="143" t="s">
        <v>187</v>
      </c>
      <c r="C289" s="143">
        <v>68954</v>
      </c>
      <c r="D289" s="143">
        <v>9933</v>
      </c>
      <c r="E289" s="143">
        <v>4064</v>
      </c>
      <c r="F289" s="143">
        <v>10896</v>
      </c>
      <c r="G289" s="143">
        <v>6796</v>
      </c>
      <c r="H289" s="143">
        <v>832</v>
      </c>
      <c r="I289" s="143">
        <v>7.19</v>
      </c>
      <c r="J289" s="143">
        <v>27563</v>
      </c>
      <c r="K289" s="143">
        <v>86056</v>
      </c>
      <c r="L289" s="143">
        <v>79174</v>
      </c>
      <c r="M289" s="143">
        <v>75792</v>
      </c>
      <c r="N289" s="143">
        <v>2149</v>
      </c>
      <c r="O289" s="143">
        <v>20</v>
      </c>
      <c r="P289" s="143">
        <v>1213</v>
      </c>
      <c r="Q289" s="143">
        <v>917</v>
      </c>
      <c r="R289" s="143">
        <v>554</v>
      </c>
      <c r="S289" s="143">
        <v>50</v>
      </c>
      <c r="T289" s="143">
        <v>182</v>
      </c>
      <c r="U289" s="143">
        <v>131</v>
      </c>
      <c r="V289" s="143">
        <v>3988</v>
      </c>
      <c r="W289" s="143">
        <v>2153</v>
      </c>
      <c r="X289" s="143">
        <v>879</v>
      </c>
      <c r="Y289" s="143">
        <v>154</v>
      </c>
      <c r="Z289" s="143">
        <v>328</v>
      </c>
      <c r="AA289" s="143">
        <v>474</v>
      </c>
      <c r="AB289" s="143">
        <v>1612</v>
      </c>
      <c r="AC289" s="143">
        <v>359</v>
      </c>
      <c r="AD289" s="143">
        <v>1036</v>
      </c>
      <c r="AE289" s="143">
        <v>217</v>
      </c>
      <c r="AF289" s="143">
        <v>365</v>
      </c>
      <c r="AG289" s="143">
        <v>110</v>
      </c>
      <c r="AH289" s="143">
        <v>255</v>
      </c>
      <c r="AI289" s="143">
        <v>167493</v>
      </c>
      <c r="AJ289" s="143">
        <v>38035</v>
      </c>
      <c r="AK289" s="143">
        <v>22790</v>
      </c>
      <c r="AL289" s="143">
        <v>26933</v>
      </c>
      <c r="AM289" s="143">
        <v>5715</v>
      </c>
      <c r="AN289" s="143">
        <v>19597</v>
      </c>
      <c r="AO289" s="143">
        <v>47783</v>
      </c>
      <c r="AP289" s="143">
        <v>6640</v>
      </c>
    </row>
    <row r="290" spans="1:42">
      <c r="A290" s="143" t="s">
        <v>424</v>
      </c>
      <c r="B290" s="143" t="s">
        <v>425</v>
      </c>
      <c r="C290" s="143">
        <v>100343</v>
      </c>
      <c r="D290" s="143">
        <v>17101</v>
      </c>
      <c r="E290" s="143">
        <v>10007</v>
      </c>
      <c r="F290" s="143">
        <v>23182</v>
      </c>
      <c r="G290" s="143">
        <v>11988</v>
      </c>
      <c r="H290" s="143">
        <v>2996</v>
      </c>
      <c r="I290" s="143">
        <v>13.28</v>
      </c>
      <c r="J290" s="143">
        <v>20063</v>
      </c>
      <c r="K290" s="143">
        <v>107822</v>
      </c>
      <c r="L290" s="143">
        <v>91478</v>
      </c>
      <c r="M290" s="143">
        <v>89292</v>
      </c>
      <c r="N290" s="143">
        <v>679</v>
      </c>
      <c r="O290" s="143">
        <v>90</v>
      </c>
      <c r="P290" s="143">
        <v>1417</v>
      </c>
      <c r="Q290" s="143">
        <v>2159</v>
      </c>
      <c r="R290" s="143">
        <v>1454</v>
      </c>
      <c r="S290" s="143">
        <v>96</v>
      </c>
      <c r="T290" s="143">
        <v>386</v>
      </c>
      <c r="U290" s="143">
        <v>223</v>
      </c>
      <c r="V290" s="143">
        <v>10707</v>
      </c>
      <c r="W290" s="143">
        <v>4919</v>
      </c>
      <c r="X290" s="143">
        <v>3259</v>
      </c>
      <c r="Y290" s="143">
        <v>959</v>
      </c>
      <c r="Z290" s="143">
        <v>361</v>
      </c>
      <c r="AA290" s="143">
        <v>1209</v>
      </c>
      <c r="AB290" s="143">
        <v>2840</v>
      </c>
      <c r="AC290" s="143">
        <v>691</v>
      </c>
      <c r="AD290" s="143">
        <v>1645</v>
      </c>
      <c r="AE290" s="143">
        <v>504</v>
      </c>
      <c r="AF290" s="143">
        <v>638</v>
      </c>
      <c r="AG290" s="143">
        <v>63</v>
      </c>
      <c r="AH290" s="143">
        <v>575</v>
      </c>
      <c r="AI290" s="143">
        <v>213123</v>
      </c>
      <c r="AJ290" s="143">
        <v>71839</v>
      </c>
      <c r="AK290" s="143">
        <v>31117</v>
      </c>
      <c r="AL290" s="143">
        <v>32616</v>
      </c>
      <c r="AM290" s="143">
        <v>6365</v>
      </c>
      <c r="AN290" s="143">
        <v>23022</v>
      </c>
      <c r="AO290" s="143">
        <v>35989</v>
      </c>
      <c r="AP290" s="143">
        <v>12175</v>
      </c>
    </row>
    <row r="291" spans="1:42">
      <c r="A291" s="143" t="s">
        <v>420</v>
      </c>
      <c r="B291" s="143" t="s">
        <v>421</v>
      </c>
      <c r="C291" s="143">
        <v>95282</v>
      </c>
      <c r="D291" s="143">
        <v>18057</v>
      </c>
      <c r="E291" s="143">
        <v>10424</v>
      </c>
      <c r="F291" s="143">
        <v>23064</v>
      </c>
      <c r="G291" s="143">
        <v>12264</v>
      </c>
      <c r="H291" s="143">
        <v>2938</v>
      </c>
      <c r="I291" s="143">
        <v>56.05</v>
      </c>
      <c r="J291" s="143">
        <v>1265</v>
      </c>
      <c r="K291" s="143">
        <v>102177</v>
      </c>
      <c r="L291" s="143">
        <v>75133</v>
      </c>
      <c r="M291" s="143">
        <v>71530</v>
      </c>
      <c r="N291" s="143">
        <v>944</v>
      </c>
      <c r="O291" s="143">
        <v>82</v>
      </c>
      <c r="P291" s="143">
        <v>2577</v>
      </c>
      <c r="Q291" s="143">
        <v>4104</v>
      </c>
      <c r="R291" s="143">
        <v>2920</v>
      </c>
      <c r="S291" s="143">
        <v>181</v>
      </c>
      <c r="T291" s="143">
        <v>550</v>
      </c>
      <c r="U291" s="143">
        <v>453</v>
      </c>
      <c r="V291" s="143">
        <v>13374</v>
      </c>
      <c r="W291" s="143">
        <v>9592</v>
      </c>
      <c r="X291" s="143">
        <v>1084</v>
      </c>
      <c r="Y291" s="143">
        <v>113</v>
      </c>
      <c r="Z291" s="143">
        <v>533</v>
      </c>
      <c r="AA291" s="143">
        <v>2052</v>
      </c>
      <c r="AB291" s="143">
        <v>8033</v>
      </c>
      <c r="AC291" s="143">
        <v>1410</v>
      </c>
      <c r="AD291" s="143">
        <v>4942</v>
      </c>
      <c r="AE291" s="143">
        <v>1681</v>
      </c>
      <c r="AF291" s="143">
        <v>1533</v>
      </c>
      <c r="AG291" s="143">
        <v>149</v>
      </c>
      <c r="AH291" s="143">
        <v>1384</v>
      </c>
      <c r="AI291" s="143">
        <v>200047</v>
      </c>
      <c r="AJ291" s="143">
        <v>62467</v>
      </c>
      <c r="AK291" s="143">
        <v>28187</v>
      </c>
      <c r="AL291" s="143">
        <v>29790</v>
      </c>
      <c r="AM291" s="143">
        <v>5497</v>
      </c>
      <c r="AN291" s="143">
        <v>21199</v>
      </c>
      <c r="AO291" s="143">
        <v>39021</v>
      </c>
      <c r="AP291" s="143">
        <v>13886</v>
      </c>
    </row>
    <row r="292" spans="1:42">
      <c r="A292" s="143" t="s">
        <v>419</v>
      </c>
      <c r="B292" s="143" t="s">
        <v>170</v>
      </c>
      <c r="C292" s="143">
        <v>180174</v>
      </c>
      <c r="D292" s="143">
        <v>35219</v>
      </c>
      <c r="E292" s="143">
        <v>23011</v>
      </c>
      <c r="F292" s="143">
        <v>55851</v>
      </c>
      <c r="G292" s="143">
        <v>25503</v>
      </c>
      <c r="H292" s="143">
        <v>9429</v>
      </c>
      <c r="I292" s="143">
        <v>9.3000000000000007</v>
      </c>
      <c r="J292" s="143">
        <v>24961</v>
      </c>
      <c r="K292" s="143">
        <v>199296</v>
      </c>
      <c r="L292" s="143">
        <v>156218</v>
      </c>
      <c r="M292" s="143">
        <v>148338</v>
      </c>
      <c r="N292" s="143">
        <v>1588</v>
      </c>
      <c r="O292" s="143">
        <v>168</v>
      </c>
      <c r="P292" s="143">
        <v>6124</v>
      </c>
      <c r="Q292" s="143">
        <v>3015</v>
      </c>
      <c r="R292" s="143">
        <v>1226</v>
      </c>
      <c r="S292" s="143">
        <v>224</v>
      </c>
      <c r="T292" s="143">
        <v>1089</v>
      </c>
      <c r="U292" s="143">
        <v>476</v>
      </c>
      <c r="V292" s="143">
        <v>32900</v>
      </c>
      <c r="W292" s="143">
        <v>4201</v>
      </c>
      <c r="X292" s="143">
        <v>23597</v>
      </c>
      <c r="Y292" s="143">
        <v>2036</v>
      </c>
      <c r="Z292" s="143">
        <v>683</v>
      </c>
      <c r="AA292" s="143">
        <v>2383</v>
      </c>
      <c r="AB292" s="143">
        <v>4180</v>
      </c>
      <c r="AC292" s="143">
        <v>1902</v>
      </c>
      <c r="AD292" s="143">
        <v>1993</v>
      </c>
      <c r="AE292" s="143">
        <v>285</v>
      </c>
      <c r="AF292" s="143">
        <v>2983</v>
      </c>
      <c r="AG292" s="143">
        <v>1290</v>
      </c>
      <c r="AH292" s="143">
        <v>1693</v>
      </c>
      <c r="AI292" s="143">
        <v>400121</v>
      </c>
      <c r="AJ292" s="143">
        <v>110892</v>
      </c>
      <c r="AK292" s="143">
        <v>56413</v>
      </c>
      <c r="AL292" s="143">
        <v>59350</v>
      </c>
      <c r="AM292" s="143">
        <v>15131</v>
      </c>
      <c r="AN292" s="143">
        <v>45101</v>
      </c>
      <c r="AO292" s="143">
        <v>87397</v>
      </c>
      <c r="AP292" s="143">
        <v>25837</v>
      </c>
    </row>
    <row r="293" spans="1:42">
      <c r="A293" s="143" t="s">
        <v>417</v>
      </c>
      <c r="B293" s="143" t="s">
        <v>281</v>
      </c>
      <c r="C293" s="143">
        <v>66582</v>
      </c>
      <c r="D293" s="143">
        <v>9962</v>
      </c>
      <c r="E293" s="143">
        <v>5519</v>
      </c>
      <c r="F293" s="143">
        <v>12106</v>
      </c>
      <c r="G293" s="143">
        <v>6688</v>
      </c>
      <c r="H293" s="143">
        <v>1455</v>
      </c>
      <c r="I293" s="143">
        <v>5.72</v>
      </c>
      <c r="J293" s="143">
        <v>29307</v>
      </c>
      <c r="K293" s="143">
        <v>88621</v>
      </c>
      <c r="L293" s="143">
        <v>82824</v>
      </c>
      <c r="M293" s="143">
        <v>79957</v>
      </c>
      <c r="N293" s="143">
        <v>1099</v>
      </c>
      <c r="O293" s="143">
        <v>41</v>
      </c>
      <c r="P293" s="143">
        <v>1727</v>
      </c>
      <c r="Q293" s="143">
        <v>906</v>
      </c>
      <c r="R293" s="143">
        <v>393</v>
      </c>
      <c r="S293" s="143">
        <v>86</v>
      </c>
      <c r="T293" s="143">
        <v>243</v>
      </c>
      <c r="U293" s="143">
        <v>184</v>
      </c>
      <c r="V293" s="143">
        <v>4245</v>
      </c>
      <c r="W293" s="143">
        <v>419</v>
      </c>
      <c r="X293" s="143">
        <v>3283</v>
      </c>
      <c r="Y293" s="143">
        <v>117</v>
      </c>
      <c r="Z293" s="143">
        <v>164</v>
      </c>
      <c r="AA293" s="143">
        <v>262</v>
      </c>
      <c r="AB293" s="143">
        <v>446</v>
      </c>
      <c r="AC293" s="143">
        <v>209</v>
      </c>
      <c r="AD293" s="143">
        <v>193</v>
      </c>
      <c r="AE293" s="143">
        <v>44</v>
      </c>
      <c r="AF293" s="143">
        <v>200</v>
      </c>
      <c r="AG293" s="143">
        <v>43</v>
      </c>
      <c r="AH293" s="143">
        <v>157</v>
      </c>
      <c r="AI293" s="143">
        <v>163645</v>
      </c>
      <c r="AJ293" s="143">
        <v>38943</v>
      </c>
      <c r="AK293" s="143">
        <v>22314</v>
      </c>
      <c r="AL293" s="143">
        <v>26507</v>
      </c>
      <c r="AM293" s="143">
        <v>7989</v>
      </c>
      <c r="AN293" s="143">
        <v>20079</v>
      </c>
      <c r="AO293" s="143">
        <v>40881</v>
      </c>
      <c r="AP293" s="143">
        <v>6932</v>
      </c>
    </row>
    <row r="294" spans="1:42">
      <c r="A294" s="143" t="s">
        <v>416</v>
      </c>
      <c r="B294" s="143" t="s">
        <v>288</v>
      </c>
      <c r="C294" s="143">
        <v>143126</v>
      </c>
      <c r="D294" s="143">
        <v>25723</v>
      </c>
      <c r="E294" s="143">
        <v>13624</v>
      </c>
      <c r="F294" s="143">
        <v>32988</v>
      </c>
      <c r="G294" s="143">
        <v>16890</v>
      </c>
      <c r="H294" s="143">
        <v>4573</v>
      </c>
      <c r="I294" s="143">
        <v>53.99</v>
      </c>
      <c r="J294" s="143">
        <v>1544</v>
      </c>
      <c r="K294" s="143">
        <v>173525</v>
      </c>
      <c r="L294" s="143">
        <v>148575</v>
      </c>
      <c r="M294" s="143">
        <v>143907</v>
      </c>
      <c r="N294" s="143">
        <v>1541</v>
      </c>
      <c r="O294" s="143">
        <v>55</v>
      </c>
      <c r="P294" s="143">
        <v>3072</v>
      </c>
      <c r="Q294" s="143">
        <v>2803</v>
      </c>
      <c r="R294" s="143">
        <v>1568</v>
      </c>
      <c r="S294" s="143">
        <v>215</v>
      </c>
      <c r="T294" s="143">
        <v>656</v>
      </c>
      <c r="U294" s="143">
        <v>364</v>
      </c>
      <c r="V294" s="143">
        <v>17138</v>
      </c>
      <c r="W294" s="143">
        <v>5607</v>
      </c>
      <c r="X294" s="143">
        <v>9893</v>
      </c>
      <c r="Y294" s="143">
        <v>160</v>
      </c>
      <c r="Z294" s="143">
        <v>488</v>
      </c>
      <c r="AA294" s="143">
        <v>990</v>
      </c>
      <c r="AB294" s="143">
        <v>4006</v>
      </c>
      <c r="AC294" s="143">
        <v>981</v>
      </c>
      <c r="AD294" s="143">
        <v>2630</v>
      </c>
      <c r="AE294" s="143">
        <v>395</v>
      </c>
      <c r="AF294" s="143">
        <v>1003</v>
      </c>
      <c r="AG294" s="143">
        <v>417</v>
      </c>
      <c r="AH294" s="143">
        <v>586</v>
      </c>
      <c r="AI294" s="143">
        <v>336309</v>
      </c>
      <c r="AJ294" s="143">
        <v>85554</v>
      </c>
      <c r="AK294" s="143">
        <v>44435</v>
      </c>
      <c r="AL294" s="143">
        <v>50474</v>
      </c>
      <c r="AM294" s="143">
        <v>16232</v>
      </c>
      <c r="AN294" s="143">
        <v>42257</v>
      </c>
      <c r="AO294" s="143">
        <v>80275</v>
      </c>
      <c r="AP294" s="143">
        <v>17082</v>
      </c>
    </row>
    <row r="295" spans="1:42">
      <c r="A295" s="143" t="s">
        <v>415</v>
      </c>
      <c r="B295" s="143" t="s">
        <v>166</v>
      </c>
      <c r="C295" s="143">
        <v>257315</v>
      </c>
      <c r="D295" s="143">
        <v>61710</v>
      </c>
      <c r="E295" s="143">
        <v>23649</v>
      </c>
      <c r="F295" s="143">
        <v>52474</v>
      </c>
      <c r="G295" s="143">
        <v>30239</v>
      </c>
      <c r="H295" s="143">
        <v>6796</v>
      </c>
      <c r="I295" s="143">
        <v>13.34</v>
      </c>
      <c r="J295" s="143">
        <v>19986</v>
      </c>
      <c r="K295" s="143">
        <v>320596</v>
      </c>
      <c r="L295" s="143">
        <v>282534</v>
      </c>
      <c r="M295" s="143">
        <v>269347</v>
      </c>
      <c r="N295" s="143">
        <v>4024</v>
      </c>
      <c r="O295" s="143">
        <v>257</v>
      </c>
      <c r="P295" s="143">
        <v>8906</v>
      </c>
      <c r="Q295" s="143">
        <v>5879</v>
      </c>
      <c r="R295" s="143">
        <v>2778</v>
      </c>
      <c r="S295" s="143">
        <v>778</v>
      </c>
      <c r="T295" s="143">
        <v>1312</v>
      </c>
      <c r="U295" s="143">
        <v>1011</v>
      </c>
      <c r="V295" s="143">
        <v>17250</v>
      </c>
      <c r="W295" s="143">
        <v>5537</v>
      </c>
      <c r="X295" s="143">
        <v>5381</v>
      </c>
      <c r="Y295" s="143">
        <v>916</v>
      </c>
      <c r="Z295" s="143">
        <v>2096</v>
      </c>
      <c r="AA295" s="143">
        <v>3320</v>
      </c>
      <c r="AB295" s="143">
        <v>11595</v>
      </c>
      <c r="AC295" s="143">
        <v>5779</v>
      </c>
      <c r="AD295" s="143">
        <v>3802</v>
      </c>
      <c r="AE295" s="143">
        <v>2014</v>
      </c>
      <c r="AF295" s="143">
        <v>3338</v>
      </c>
      <c r="AG295" s="143">
        <v>1446</v>
      </c>
      <c r="AH295" s="143">
        <v>1892</v>
      </c>
      <c r="AI295" s="143">
        <v>613992</v>
      </c>
      <c r="AJ295" s="143">
        <v>142481</v>
      </c>
      <c r="AK295" s="143">
        <v>77294</v>
      </c>
      <c r="AL295" s="143">
        <v>86614</v>
      </c>
      <c r="AM295" s="143">
        <v>22893</v>
      </c>
      <c r="AN295" s="143">
        <v>90497</v>
      </c>
      <c r="AO295" s="143">
        <v>165429</v>
      </c>
      <c r="AP295" s="143">
        <v>28784</v>
      </c>
    </row>
    <row r="296" spans="1:42">
      <c r="A296" s="143" t="s">
        <v>414</v>
      </c>
      <c r="B296" s="143" t="s">
        <v>285</v>
      </c>
      <c r="C296" s="143">
        <v>113443</v>
      </c>
      <c r="D296" s="143">
        <v>15785</v>
      </c>
      <c r="E296" s="143">
        <v>8534</v>
      </c>
      <c r="F296" s="143">
        <v>18816</v>
      </c>
      <c r="G296" s="143">
        <v>10463</v>
      </c>
      <c r="H296" s="143">
        <v>1844</v>
      </c>
      <c r="I296" s="143">
        <v>50.55</v>
      </c>
      <c r="J296" s="143">
        <v>2088</v>
      </c>
      <c r="K296" s="143">
        <v>140414</v>
      </c>
      <c r="L296" s="143">
        <v>135882</v>
      </c>
      <c r="M296" s="143">
        <v>132538</v>
      </c>
      <c r="N296" s="143">
        <v>573</v>
      </c>
      <c r="O296" s="143">
        <v>93</v>
      </c>
      <c r="P296" s="143">
        <v>2678</v>
      </c>
      <c r="Q296" s="143">
        <v>735</v>
      </c>
      <c r="R296" s="143">
        <v>329</v>
      </c>
      <c r="S296" s="143">
        <v>62</v>
      </c>
      <c r="T296" s="143">
        <v>180</v>
      </c>
      <c r="U296" s="143">
        <v>164</v>
      </c>
      <c r="V296" s="143">
        <v>2283</v>
      </c>
      <c r="W296" s="143">
        <v>510</v>
      </c>
      <c r="X296" s="143">
        <v>1105</v>
      </c>
      <c r="Y296" s="143">
        <v>14</v>
      </c>
      <c r="Z296" s="143">
        <v>271</v>
      </c>
      <c r="AA296" s="143">
        <v>383</v>
      </c>
      <c r="AB296" s="143">
        <v>1134</v>
      </c>
      <c r="AC296" s="143">
        <v>866</v>
      </c>
      <c r="AD296" s="143">
        <v>180</v>
      </c>
      <c r="AE296" s="143">
        <v>88</v>
      </c>
      <c r="AF296" s="143">
        <v>380</v>
      </c>
      <c r="AG296" s="143">
        <v>132</v>
      </c>
      <c r="AH296" s="143">
        <v>248</v>
      </c>
      <c r="AI296" s="143">
        <v>265797</v>
      </c>
      <c r="AJ296" s="143">
        <v>82621</v>
      </c>
      <c r="AK296" s="143">
        <v>38778</v>
      </c>
      <c r="AL296" s="143">
        <v>42790</v>
      </c>
      <c r="AM296" s="143">
        <v>11636</v>
      </c>
      <c r="AN296" s="143">
        <v>28205</v>
      </c>
      <c r="AO296" s="143">
        <v>48772</v>
      </c>
      <c r="AP296" s="143">
        <v>12995</v>
      </c>
    </row>
    <row r="297" spans="1:42">
      <c r="A297" s="143" t="s">
        <v>430</v>
      </c>
      <c r="B297" s="143" t="s">
        <v>179</v>
      </c>
      <c r="C297" s="143">
        <v>1970</v>
      </c>
      <c r="D297" s="143">
        <v>356</v>
      </c>
      <c r="E297" s="143">
        <v>209</v>
      </c>
      <c r="F297" s="143">
        <v>400</v>
      </c>
      <c r="G297" s="143">
        <v>251</v>
      </c>
      <c r="H297" s="143">
        <v>43</v>
      </c>
      <c r="I297" s="143">
        <v>6.16</v>
      </c>
      <c r="J297" s="143">
        <v>28814</v>
      </c>
      <c r="K297" s="143">
        <v>4385</v>
      </c>
      <c r="L297" s="143">
        <v>3656</v>
      </c>
      <c r="M297" s="143">
        <v>2727</v>
      </c>
      <c r="N297" s="143">
        <v>117</v>
      </c>
      <c r="O297" s="143">
        <v>1</v>
      </c>
      <c r="P297" s="143">
        <v>811</v>
      </c>
      <c r="Q297" s="143">
        <v>112</v>
      </c>
      <c r="R297" s="143">
        <v>11</v>
      </c>
      <c r="S297" s="143">
        <v>16</v>
      </c>
      <c r="T297" s="143">
        <v>40</v>
      </c>
      <c r="U297" s="143">
        <v>45</v>
      </c>
      <c r="V297" s="143">
        <v>460</v>
      </c>
      <c r="W297" s="143">
        <v>114</v>
      </c>
      <c r="X297" s="143">
        <v>11</v>
      </c>
      <c r="Y297" s="143">
        <v>52</v>
      </c>
      <c r="Z297" s="143">
        <v>160</v>
      </c>
      <c r="AA297" s="143">
        <v>123</v>
      </c>
      <c r="AB297" s="143">
        <v>79</v>
      </c>
      <c r="AC297" s="143">
        <v>42</v>
      </c>
      <c r="AD297" s="143">
        <v>22</v>
      </c>
      <c r="AE297" s="143">
        <v>15</v>
      </c>
      <c r="AF297" s="143">
        <v>78</v>
      </c>
      <c r="AG297" s="143">
        <v>39</v>
      </c>
      <c r="AH297" s="143">
        <v>39</v>
      </c>
      <c r="AI297" s="143">
        <v>6755</v>
      </c>
      <c r="AJ297" s="143">
        <v>454</v>
      </c>
      <c r="AK297" s="143">
        <v>291</v>
      </c>
      <c r="AL297" s="143">
        <v>445</v>
      </c>
      <c r="AM297" s="143">
        <v>47</v>
      </c>
      <c r="AN297" s="143">
        <v>484</v>
      </c>
      <c r="AO297" s="143">
        <v>4618</v>
      </c>
      <c r="AP297" s="143">
        <v>416</v>
      </c>
    </row>
    <row r="298" spans="1:42">
      <c r="A298" s="143" t="s">
        <v>422</v>
      </c>
      <c r="B298" s="143" t="s">
        <v>423</v>
      </c>
      <c r="C298" s="143">
        <v>62120</v>
      </c>
      <c r="D298" s="143">
        <v>13543</v>
      </c>
      <c r="E298" s="143">
        <v>9884</v>
      </c>
      <c r="F298" s="143">
        <v>19687</v>
      </c>
      <c r="G298" s="143">
        <v>9761</v>
      </c>
      <c r="H298" s="143">
        <v>3492</v>
      </c>
      <c r="I298" s="143">
        <v>17.079999999999998</v>
      </c>
      <c r="J298" s="143">
        <v>16410</v>
      </c>
      <c r="K298" s="143">
        <v>69681</v>
      </c>
      <c r="L298" s="143">
        <v>46440</v>
      </c>
      <c r="M298" s="143">
        <v>40321</v>
      </c>
      <c r="N298" s="143">
        <v>1064</v>
      </c>
      <c r="O298" s="143">
        <v>54</v>
      </c>
      <c r="P298" s="143">
        <v>5001</v>
      </c>
      <c r="Q298" s="143">
        <v>1548</v>
      </c>
      <c r="R298" s="143">
        <v>523</v>
      </c>
      <c r="S298" s="143">
        <v>427</v>
      </c>
      <c r="T298" s="143">
        <v>215</v>
      </c>
      <c r="U298" s="143">
        <v>383</v>
      </c>
      <c r="V298" s="143">
        <v>8465</v>
      </c>
      <c r="W298" s="143">
        <v>2348</v>
      </c>
      <c r="X298" s="143">
        <v>2127</v>
      </c>
      <c r="Y298" s="143">
        <v>1835</v>
      </c>
      <c r="Z298" s="143">
        <v>568</v>
      </c>
      <c r="AA298" s="143">
        <v>1587</v>
      </c>
      <c r="AB298" s="143">
        <v>12326</v>
      </c>
      <c r="AC298" s="143">
        <v>9139</v>
      </c>
      <c r="AD298" s="143">
        <v>2414</v>
      </c>
      <c r="AE298" s="143">
        <v>773</v>
      </c>
      <c r="AF298" s="143">
        <v>902</v>
      </c>
      <c r="AG298" s="143">
        <v>299</v>
      </c>
      <c r="AH298" s="143">
        <v>603</v>
      </c>
      <c r="AI298" s="143">
        <v>137613</v>
      </c>
      <c r="AJ298" s="143">
        <v>38396</v>
      </c>
      <c r="AK298" s="143">
        <v>20904</v>
      </c>
      <c r="AL298" s="143">
        <v>20617</v>
      </c>
      <c r="AM298" s="143">
        <v>2888</v>
      </c>
      <c r="AN298" s="143">
        <v>12759</v>
      </c>
      <c r="AO298" s="143">
        <v>28715</v>
      </c>
      <c r="AP298" s="143">
        <v>13334</v>
      </c>
    </row>
    <row r="299" spans="1:42">
      <c r="A299" s="143" t="s">
        <v>410</v>
      </c>
      <c r="B299" s="143" t="s">
        <v>169</v>
      </c>
      <c r="C299" s="143">
        <v>109682</v>
      </c>
      <c r="D299" s="143">
        <v>23296</v>
      </c>
      <c r="E299" s="143">
        <v>13465</v>
      </c>
      <c r="F299" s="143">
        <v>33034</v>
      </c>
      <c r="G299" s="143">
        <v>17012</v>
      </c>
      <c r="H299" s="143">
        <v>4546</v>
      </c>
      <c r="I299" s="143">
        <v>4.6399999999999997</v>
      </c>
      <c r="J299" s="143">
        <v>30415</v>
      </c>
      <c r="K299" s="143">
        <v>135916</v>
      </c>
      <c r="L299" s="143">
        <v>93250</v>
      </c>
      <c r="M299" s="143">
        <v>67345</v>
      </c>
      <c r="N299" s="143">
        <v>4565</v>
      </c>
      <c r="O299" s="143">
        <v>52</v>
      </c>
      <c r="P299" s="143">
        <v>21288</v>
      </c>
      <c r="Q299" s="143">
        <v>3974</v>
      </c>
      <c r="R299" s="143">
        <v>752</v>
      </c>
      <c r="S299" s="143">
        <v>793</v>
      </c>
      <c r="T299" s="143">
        <v>1241</v>
      </c>
      <c r="U299" s="143">
        <v>1188</v>
      </c>
      <c r="V299" s="143">
        <v>22102</v>
      </c>
      <c r="W299" s="143">
        <v>9472</v>
      </c>
      <c r="X299" s="143">
        <v>1615</v>
      </c>
      <c r="Y299" s="143">
        <v>621</v>
      </c>
      <c r="Z299" s="143">
        <v>3058</v>
      </c>
      <c r="AA299" s="143">
        <v>7336</v>
      </c>
      <c r="AB299" s="143">
        <v>9816</v>
      </c>
      <c r="AC299" s="143">
        <v>6707</v>
      </c>
      <c r="AD299" s="143">
        <v>2086</v>
      </c>
      <c r="AE299" s="143">
        <v>1023</v>
      </c>
      <c r="AF299" s="143">
        <v>6774</v>
      </c>
      <c r="AG299" s="143">
        <v>1800</v>
      </c>
      <c r="AH299" s="143">
        <v>4974</v>
      </c>
      <c r="AI299" s="143">
        <v>282152</v>
      </c>
      <c r="AJ299" s="143">
        <v>43833</v>
      </c>
      <c r="AK299" s="143">
        <v>27240</v>
      </c>
      <c r="AL299" s="143">
        <v>34028</v>
      </c>
      <c r="AM299" s="143">
        <v>3778</v>
      </c>
      <c r="AN299" s="143">
        <v>28742</v>
      </c>
      <c r="AO299" s="143">
        <v>113815</v>
      </c>
      <c r="AP299" s="143">
        <v>30716</v>
      </c>
    </row>
    <row r="300" spans="1:42">
      <c r="A300" s="143" t="s">
        <v>409</v>
      </c>
      <c r="B300" s="143" t="s">
        <v>289</v>
      </c>
      <c r="C300" s="143">
        <v>73751</v>
      </c>
      <c r="D300" s="143">
        <v>12845</v>
      </c>
      <c r="E300" s="143">
        <v>5939</v>
      </c>
      <c r="F300" s="143">
        <v>14123</v>
      </c>
      <c r="G300" s="143">
        <v>8720</v>
      </c>
      <c r="H300" s="143">
        <v>1294</v>
      </c>
      <c r="I300" s="143">
        <v>6.61</v>
      </c>
      <c r="J300" s="143">
        <v>28291</v>
      </c>
      <c r="K300" s="143">
        <v>92604</v>
      </c>
      <c r="L300" s="143">
        <v>79743</v>
      </c>
      <c r="M300" s="143">
        <v>75151</v>
      </c>
      <c r="N300" s="143">
        <v>1516</v>
      </c>
      <c r="O300" s="143">
        <v>204</v>
      </c>
      <c r="P300" s="143">
        <v>2872</v>
      </c>
      <c r="Q300" s="143">
        <v>1240</v>
      </c>
      <c r="R300" s="143">
        <v>395</v>
      </c>
      <c r="S300" s="143">
        <v>223</v>
      </c>
      <c r="T300" s="143">
        <v>297</v>
      </c>
      <c r="U300" s="143">
        <v>325</v>
      </c>
      <c r="V300" s="143">
        <v>4640</v>
      </c>
      <c r="W300" s="143">
        <v>2187</v>
      </c>
      <c r="X300" s="143">
        <v>203</v>
      </c>
      <c r="Y300" s="143">
        <v>191</v>
      </c>
      <c r="Z300" s="143">
        <v>840</v>
      </c>
      <c r="AA300" s="143">
        <v>1219</v>
      </c>
      <c r="AB300" s="143">
        <v>6367</v>
      </c>
      <c r="AC300" s="143">
        <v>4976</v>
      </c>
      <c r="AD300" s="143">
        <v>1067</v>
      </c>
      <c r="AE300" s="143">
        <v>324</v>
      </c>
      <c r="AF300" s="143">
        <v>614</v>
      </c>
      <c r="AG300" s="143">
        <v>105</v>
      </c>
      <c r="AH300" s="143">
        <v>509</v>
      </c>
      <c r="AI300" s="143">
        <v>184431</v>
      </c>
      <c r="AJ300" s="143">
        <v>42366</v>
      </c>
      <c r="AK300" s="143">
        <v>31049</v>
      </c>
      <c r="AL300" s="143">
        <v>32694</v>
      </c>
      <c r="AM300" s="143">
        <v>6951</v>
      </c>
      <c r="AN300" s="143">
        <v>21334</v>
      </c>
      <c r="AO300" s="143">
        <v>40146</v>
      </c>
      <c r="AP300" s="143">
        <v>9891</v>
      </c>
    </row>
    <row r="301" spans="1:42">
      <c r="A301" s="143" t="s">
        <v>418</v>
      </c>
      <c r="B301" s="143" t="s">
        <v>171</v>
      </c>
      <c r="C301" s="143">
        <v>100166</v>
      </c>
      <c r="D301" s="143">
        <v>23015</v>
      </c>
      <c r="E301" s="143">
        <v>15198</v>
      </c>
      <c r="F301" s="143">
        <v>37861</v>
      </c>
      <c r="G301" s="143">
        <v>16791</v>
      </c>
      <c r="H301" s="143">
        <v>6190</v>
      </c>
      <c r="I301" s="143">
        <v>23.22</v>
      </c>
      <c r="J301" s="143">
        <v>11775</v>
      </c>
      <c r="K301" s="143">
        <v>110286</v>
      </c>
      <c r="L301" s="143">
        <v>47174</v>
      </c>
      <c r="M301" s="143">
        <v>24897</v>
      </c>
      <c r="N301" s="143">
        <v>6524</v>
      </c>
      <c r="O301" s="143">
        <v>96</v>
      </c>
      <c r="P301" s="143">
        <v>15657</v>
      </c>
      <c r="Q301" s="143">
        <v>4184</v>
      </c>
      <c r="R301" s="143">
        <v>1278</v>
      </c>
      <c r="S301" s="143">
        <v>861</v>
      </c>
      <c r="T301" s="143">
        <v>846</v>
      </c>
      <c r="U301" s="143">
        <v>1199</v>
      </c>
      <c r="V301" s="143">
        <v>30106</v>
      </c>
      <c r="W301" s="143">
        <v>16704</v>
      </c>
      <c r="X301" s="143">
        <v>3555</v>
      </c>
      <c r="Y301" s="143">
        <v>433</v>
      </c>
      <c r="Z301" s="143">
        <v>1280</v>
      </c>
      <c r="AA301" s="143">
        <v>8134</v>
      </c>
      <c r="AB301" s="143">
        <v>23028</v>
      </c>
      <c r="AC301" s="143">
        <v>8602</v>
      </c>
      <c r="AD301" s="143">
        <v>11171</v>
      </c>
      <c r="AE301" s="143">
        <v>3255</v>
      </c>
      <c r="AF301" s="143">
        <v>5794</v>
      </c>
      <c r="AG301" s="143">
        <v>3516</v>
      </c>
      <c r="AH301" s="143">
        <v>2278</v>
      </c>
      <c r="AI301" s="143">
        <v>248458</v>
      </c>
      <c r="AJ301" s="143">
        <v>47721</v>
      </c>
      <c r="AK301" s="143">
        <v>25718</v>
      </c>
      <c r="AL301" s="143">
        <v>26967</v>
      </c>
      <c r="AM301" s="143">
        <v>3059</v>
      </c>
      <c r="AN301" s="143">
        <v>24163</v>
      </c>
      <c r="AO301" s="143">
        <v>82619</v>
      </c>
      <c r="AP301" s="143">
        <v>38211</v>
      </c>
    </row>
    <row r="302" spans="1:42">
      <c r="A302" s="143" t="s">
        <v>407</v>
      </c>
      <c r="B302" s="143" t="s">
        <v>408</v>
      </c>
      <c r="C302" s="143">
        <v>96443</v>
      </c>
      <c r="D302" s="143">
        <v>14239</v>
      </c>
      <c r="E302" s="143">
        <v>6979</v>
      </c>
      <c r="F302" s="143">
        <v>16254</v>
      </c>
      <c r="G302" s="143">
        <v>10182</v>
      </c>
      <c r="H302" s="143">
        <v>1406</v>
      </c>
      <c r="I302" s="143">
        <v>5.87</v>
      </c>
      <c r="J302" s="143">
        <v>29130</v>
      </c>
      <c r="K302" s="143">
        <v>130862</v>
      </c>
      <c r="L302" s="143">
        <v>114237</v>
      </c>
      <c r="M302" s="143">
        <v>104852</v>
      </c>
      <c r="N302" s="143">
        <v>2493</v>
      </c>
      <c r="O302" s="143">
        <v>214</v>
      </c>
      <c r="P302" s="143">
        <v>6678</v>
      </c>
      <c r="Q302" s="143">
        <v>2585</v>
      </c>
      <c r="R302" s="143">
        <v>972</v>
      </c>
      <c r="S302" s="143">
        <v>309</v>
      </c>
      <c r="T302" s="143">
        <v>682</v>
      </c>
      <c r="U302" s="143">
        <v>622</v>
      </c>
      <c r="V302" s="143">
        <v>5608</v>
      </c>
      <c r="W302" s="143">
        <v>2217</v>
      </c>
      <c r="X302" s="143">
        <v>321</v>
      </c>
      <c r="Y302" s="143">
        <v>313</v>
      </c>
      <c r="Z302" s="143">
        <v>1046</v>
      </c>
      <c r="AA302" s="143">
        <v>1711</v>
      </c>
      <c r="AB302" s="143">
        <v>7306</v>
      </c>
      <c r="AC302" s="143">
        <v>3516</v>
      </c>
      <c r="AD302" s="143">
        <v>3020</v>
      </c>
      <c r="AE302" s="143">
        <v>770</v>
      </c>
      <c r="AF302" s="143">
        <v>1126</v>
      </c>
      <c r="AG302" s="143">
        <v>344</v>
      </c>
      <c r="AH302" s="143">
        <v>782</v>
      </c>
      <c r="AI302" s="143">
        <v>248806</v>
      </c>
      <c r="AJ302" s="143">
        <v>44572</v>
      </c>
      <c r="AK302" s="143">
        <v>33858</v>
      </c>
      <c r="AL302" s="143">
        <v>40025</v>
      </c>
      <c r="AM302" s="143">
        <v>6773</v>
      </c>
      <c r="AN302" s="143">
        <v>28644</v>
      </c>
      <c r="AO302" s="143">
        <v>82304</v>
      </c>
      <c r="AP302" s="143">
        <v>12630</v>
      </c>
    </row>
    <row r="303" spans="1:42">
      <c r="A303" s="143" t="s">
        <v>406</v>
      </c>
      <c r="B303" s="143" t="s">
        <v>282</v>
      </c>
      <c r="C303" s="143">
        <v>74705</v>
      </c>
      <c r="D303" s="143">
        <v>22027</v>
      </c>
      <c r="E303" s="143">
        <v>10245</v>
      </c>
      <c r="F303" s="143">
        <v>24477</v>
      </c>
      <c r="G303" s="143">
        <v>13388</v>
      </c>
      <c r="H303" s="143">
        <v>3254</v>
      </c>
      <c r="I303" s="143">
        <v>12.21</v>
      </c>
      <c r="J303" s="143">
        <v>21292</v>
      </c>
      <c r="K303" s="143">
        <v>97534</v>
      </c>
      <c r="L303" s="143">
        <v>72461</v>
      </c>
      <c r="M303" s="143">
        <v>48272</v>
      </c>
      <c r="N303" s="143">
        <v>4311</v>
      </c>
      <c r="O303" s="143">
        <v>87</v>
      </c>
      <c r="P303" s="143">
        <v>19791</v>
      </c>
      <c r="Q303" s="143">
        <v>3428</v>
      </c>
      <c r="R303" s="143">
        <v>652</v>
      </c>
      <c r="S303" s="143">
        <v>578</v>
      </c>
      <c r="T303" s="143">
        <v>870</v>
      </c>
      <c r="U303" s="143">
        <v>1328</v>
      </c>
      <c r="V303" s="143">
        <v>11857</v>
      </c>
      <c r="W303" s="143">
        <v>2434</v>
      </c>
      <c r="X303" s="143">
        <v>530</v>
      </c>
      <c r="Y303" s="143">
        <v>2800</v>
      </c>
      <c r="Z303" s="143">
        <v>2375</v>
      </c>
      <c r="AA303" s="143">
        <v>3718</v>
      </c>
      <c r="AB303" s="143">
        <v>6589</v>
      </c>
      <c r="AC303" s="143">
        <v>4194</v>
      </c>
      <c r="AD303" s="143">
        <v>1372</v>
      </c>
      <c r="AE303" s="143">
        <v>1023</v>
      </c>
      <c r="AF303" s="143">
        <v>3199</v>
      </c>
      <c r="AG303" s="143">
        <v>1244</v>
      </c>
      <c r="AH303" s="143">
        <v>1955</v>
      </c>
      <c r="AI303" s="143">
        <v>184873</v>
      </c>
      <c r="AJ303" s="143">
        <v>23451</v>
      </c>
      <c r="AK303" s="143">
        <v>12556</v>
      </c>
      <c r="AL303" s="143">
        <v>14454</v>
      </c>
      <c r="AM303" s="143">
        <v>1558</v>
      </c>
      <c r="AN303" s="143">
        <v>22340</v>
      </c>
      <c r="AO303" s="143">
        <v>93453</v>
      </c>
      <c r="AP303" s="143">
        <v>17061</v>
      </c>
    </row>
    <row r="304" spans="1:42">
      <c r="A304" s="143" t="s">
        <v>405</v>
      </c>
      <c r="B304" s="143" t="s">
        <v>283</v>
      </c>
      <c r="C304" s="143">
        <v>110342</v>
      </c>
      <c r="D304" s="143">
        <v>23013</v>
      </c>
      <c r="E304" s="143">
        <v>12751</v>
      </c>
      <c r="F304" s="143">
        <v>29534</v>
      </c>
      <c r="G304" s="143">
        <v>16282</v>
      </c>
      <c r="H304" s="143">
        <v>3776</v>
      </c>
      <c r="I304" s="143">
        <v>21.1</v>
      </c>
      <c r="J304" s="143">
        <v>13184</v>
      </c>
      <c r="K304" s="143">
        <v>145010</v>
      </c>
      <c r="L304" s="143">
        <v>88716</v>
      </c>
      <c r="M304" s="143">
        <v>76608</v>
      </c>
      <c r="N304" s="143">
        <v>3052</v>
      </c>
      <c r="O304" s="143">
        <v>85</v>
      </c>
      <c r="P304" s="143">
        <v>8971</v>
      </c>
      <c r="Q304" s="143">
        <v>5710</v>
      </c>
      <c r="R304" s="143">
        <v>2203</v>
      </c>
      <c r="S304" s="143">
        <v>776</v>
      </c>
      <c r="T304" s="143">
        <v>1339</v>
      </c>
      <c r="U304" s="143">
        <v>1392</v>
      </c>
      <c r="V304" s="143">
        <v>19037</v>
      </c>
      <c r="W304" s="143">
        <v>8102</v>
      </c>
      <c r="X304" s="143">
        <v>2932</v>
      </c>
      <c r="Y304" s="143">
        <v>687</v>
      </c>
      <c r="Z304" s="143">
        <v>1558</v>
      </c>
      <c r="AA304" s="143">
        <v>5758</v>
      </c>
      <c r="AB304" s="143">
        <v>29074</v>
      </c>
      <c r="AC304" s="143">
        <v>10612</v>
      </c>
      <c r="AD304" s="143">
        <v>14170</v>
      </c>
      <c r="AE304" s="143">
        <v>4292</v>
      </c>
      <c r="AF304" s="143">
        <v>2473</v>
      </c>
      <c r="AG304" s="143">
        <v>628</v>
      </c>
      <c r="AH304" s="143">
        <v>1845</v>
      </c>
      <c r="AI304" s="143">
        <v>284268</v>
      </c>
      <c r="AJ304" s="143">
        <v>50081</v>
      </c>
      <c r="AK304" s="143">
        <v>39285</v>
      </c>
      <c r="AL304" s="143">
        <v>43299</v>
      </c>
      <c r="AM304" s="143">
        <v>6018</v>
      </c>
      <c r="AN304" s="143">
        <v>32498</v>
      </c>
      <c r="AO304" s="143">
        <v>90321</v>
      </c>
      <c r="AP304" s="143">
        <v>22766</v>
      </c>
    </row>
    <row r="305" spans="1:42">
      <c r="A305" s="143" t="s">
        <v>466</v>
      </c>
      <c r="B305" s="143" t="s">
        <v>284</v>
      </c>
      <c r="C305" s="143">
        <v>103772</v>
      </c>
      <c r="D305" s="143">
        <v>22226</v>
      </c>
      <c r="E305" s="143">
        <v>14581</v>
      </c>
      <c r="F305" s="143">
        <v>36551</v>
      </c>
      <c r="G305" s="143">
        <v>16289</v>
      </c>
      <c r="H305" s="143">
        <v>5965</v>
      </c>
      <c r="I305" s="143">
        <v>16.690000000000001</v>
      </c>
      <c r="J305" s="143">
        <v>16747</v>
      </c>
      <c r="K305" s="143">
        <v>124082</v>
      </c>
      <c r="L305" s="143">
        <v>70910</v>
      </c>
      <c r="M305" s="143">
        <v>45935</v>
      </c>
      <c r="N305" s="143">
        <v>5688</v>
      </c>
      <c r="O305" s="143">
        <v>105</v>
      </c>
      <c r="P305" s="143">
        <v>19182</v>
      </c>
      <c r="Q305" s="143">
        <v>3305</v>
      </c>
      <c r="R305" s="143">
        <v>888</v>
      </c>
      <c r="S305" s="143">
        <v>477</v>
      </c>
      <c r="T305" s="143">
        <v>922</v>
      </c>
      <c r="U305" s="143">
        <v>1018</v>
      </c>
      <c r="V305" s="143">
        <v>29968</v>
      </c>
      <c r="W305" s="143">
        <v>14888</v>
      </c>
      <c r="X305" s="143">
        <v>3878</v>
      </c>
      <c r="Y305" s="143">
        <v>486</v>
      </c>
      <c r="Z305" s="143">
        <v>1607</v>
      </c>
      <c r="AA305" s="143">
        <v>9109</v>
      </c>
      <c r="AB305" s="143">
        <v>13294</v>
      </c>
      <c r="AC305" s="143">
        <v>5460</v>
      </c>
      <c r="AD305" s="143">
        <v>6070</v>
      </c>
      <c r="AE305" s="143">
        <v>1764</v>
      </c>
      <c r="AF305" s="143">
        <v>6605</v>
      </c>
      <c r="AG305" s="143">
        <v>3101</v>
      </c>
      <c r="AH305" s="143">
        <v>3504</v>
      </c>
      <c r="AI305" s="143">
        <v>269572</v>
      </c>
      <c r="AJ305" s="143">
        <v>44366</v>
      </c>
      <c r="AK305" s="143">
        <v>26592</v>
      </c>
      <c r="AL305" s="143">
        <v>28237</v>
      </c>
      <c r="AM305" s="143">
        <v>3905</v>
      </c>
      <c r="AN305" s="143">
        <v>25887</v>
      </c>
      <c r="AO305" s="143">
        <v>99836</v>
      </c>
      <c r="AP305" s="143">
        <v>40749</v>
      </c>
    </row>
    <row r="306" spans="1:42">
      <c r="A306" s="143" t="s">
        <v>462</v>
      </c>
      <c r="B306" s="143" t="s">
        <v>180</v>
      </c>
      <c r="C306" s="143">
        <v>104075</v>
      </c>
      <c r="D306" s="143">
        <v>22514</v>
      </c>
      <c r="E306" s="143">
        <v>13499</v>
      </c>
      <c r="F306" s="143">
        <v>34070</v>
      </c>
      <c r="G306" s="143">
        <v>16209</v>
      </c>
      <c r="H306" s="143">
        <v>5228</v>
      </c>
      <c r="I306" s="143">
        <v>14.93</v>
      </c>
      <c r="J306" s="143">
        <v>18305</v>
      </c>
      <c r="K306" s="143">
        <v>119916</v>
      </c>
      <c r="L306" s="143">
        <v>78713</v>
      </c>
      <c r="M306" s="143">
        <v>54336</v>
      </c>
      <c r="N306" s="143">
        <v>3530</v>
      </c>
      <c r="O306" s="143">
        <v>121</v>
      </c>
      <c r="P306" s="143">
        <v>20726</v>
      </c>
      <c r="Q306" s="143">
        <v>4072</v>
      </c>
      <c r="R306" s="143">
        <v>1102</v>
      </c>
      <c r="S306" s="143">
        <v>546</v>
      </c>
      <c r="T306" s="143">
        <v>1055</v>
      </c>
      <c r="U306" s="143">
        <v>1369</v>
      </c>
      <c r="V306" s="143">
        <v>11477</v>
      </c>
      <c r="W306" s="143">
        <v>4174</v>
      </c>
      <c r="X306" s="143">
        <v>759</v>
      </c>
      <c r="Y306" s="143">
        <v>1388</v>
      </c>
      <c r="Z306" s="143">
        <v>980</v>
      </c>
      <c r="AA306" s="143">
        <v>4176</v>
      </c>
      <c r="AB306" s="143">
        <v>19776</v>
      </c>
      <c r="AC306" s="143">
        <v>9472</v>
      </c>
      <c r="AD306" s="143">
        <v>7911</v>
      </c>
      <c r="AE306" s="143">
        <v>2393</v>
      </c>
      <c r="AF306" s="143">
        <v>5878</v>
      </c>
      <c r="AG306" s="143">
        <v>654</v>
      </c>
      <c r="AH306" s="143">
        <v>5224</v>
      </c>
      <c r="AI306" s="143">
        <v>242465</v>
      </c>
      <c r="AJ306" s="143">
        <v>55736</v>
      </c>
      <c r="AK306" s="143">
        <v>31158</v>
      </c>
      <c r="AL306" s="143">
        <v>33389</v>
      </c>
      <c r="AM306" s="143">
        <v>4715</v>
      </c>
      <c r="AN306" s="143">
        <v>25557</v>
      </c>
      <c r="AO306" s="143">
        <v>69627</v>
      </c>
      <c r="AP306" s="143">
        <v>22283</v>
      </c>
    </row>
    <row r="307" spans="1:42">
      <c r="A307" s="143" t="s">
        <v>403</v>
      </c>
      <c r="B307" s="143" t="s">
        <v>404</v>
      </c>
      <c r="C307" s="143">
        <v>80833</v>
      </c>
      <c r="D307" s="143">
        <v>18598</v>
      </c>
      <c r="E307" s="143">
        <v>11735</v>
      </c>
      <c r="F307" s="143">
        <v>24025</v>
      </c>
      <c r="G307" s="143">
        <v>12384</v>
      </c>
      <c r="H307" s="143">
        <v>3829</v>
      </c>
      <c r="I307" s="143">
        <v>27.23</v>
      </c>
      <c r="J307" s="143">
        <v>9517</v>
      </c>
      <c r="K307" s="143">
        <v>101045</v>
      </c>
      <c r="L307" s="143">
        <v>71010</v>
      </c>
      <c r="M307" s="143">
        <v>60051</v>
      </c>
      <c r="N307" s="143">
        <v>2464</v>
      </c>
      <c r="O307" s="143">
        <v>156</v>
      </c>
      <c r="P307" s="143">
        <v>8339</v>
      </c>
      <c r="Q307" s="143">
        <v>2811</v>
      </c>
      <c r="R307" s="143">
        <v>928</v>
      </c>
      <c r="S307" s="143">
        <v>542</v>
      </c>
      <c r="T307" s="143">
        <v>546</v>
      </c>
      <c r="U307" s="143">
        <v>795</v>
      </c>
      <c r="V307" s="143">
        <v>8878</v>
      </c>
      <c r="W307" s="143">
        <v>2705</v>
      </c>
      <c r="X307" s="143">
        <v>724</v>
      </c>
      <c r="Y307" s="143">
        <v>415</v>
      </c>
      <c r="Z307" s="143">
        <v>1678</v>
      </c>
      <c r="AA307" s="143">
        <v>3356</v>
      </c>
      <c r="AB307" s="143">
        <v>16879</v>
      </c>
      <c r="AC307" s="143">
        <v>11872</v>
      </c>
      <c r="AD307" s="143">
        <v>3651</v>
      </c>
      <c r="AE307" s="143">
        <v>1356</v>
      </c>
      <c r="AF307" s="143">
        <v>1467</v>
      </c>
      <c r="AG307" s="143">
        <v>302</v>
      </c>
      <c r="AH307" s="143">
        <v>1165</v>
      </c>
      <c r="AI307" s="143">
        <v>199163</v>
      </c>
      <c r="AJ307" s="143">
        <v>41082</v>
      </c>
      <c r="AK307" s="143">
        <v>23896</v>
      </c>
      <c r="AL307" s="143">
        <v>26189</v>
      </c>
      <c r="AM307" s="143">
        <v>3766</v>
      </c>
      <c r="AN307" s="143">
        <v>21250</v>
      </c>
      <c r="AO307" s="143">
        <v>66120</v>
      </c>
      <c r="AP307" s="143">
        <v>16860</v>
      </c>
    </row>
    <row r="308" spans="1:42">
      <c r="A308" s="143" t="s">
        <v>401</v>
      </c>
      <c r="B308" s="143" t="s">
        <v>402</v>
      </c>
      <c r="C308" s="143">
        <v>76094</v>
      </c>
      <c r="D308" s="143">
        <v>18793</v>
      </c>
      <c r="E308" s="143">
        <v>13680</v>
      </c>
      <c r="F308" s="143">
        <v>29856</v>
      </c>
      <c r="G308" s="143">
        <v>13282</v>
      </c>
      <c r="H308" s="143">
        <v>4812</v>
      </c>
      <c r="I308" s="143">
        <v>47.34</v>
      </c>
      <c r="J308" s="143">
        <v>2702</v>
      </c>
      <c r="K308" s="143">
        <v>101690</v>
      </c>
      <c r="L308" s="143">
        <v>59712</v>
      </c>
      <c r="M308" s="143">
        <v>39972</v>
      </c>
      <c r="N308" s="143">
        <v>3053</v>
      </c>
      <c r="O308" s="143">
        <v>164</v>
      </c>
      <c r="P308" s="143">
        <v>16523</v>
      </c>
      <c r="Q308" s="143">
        <v>5632</v>
      </c>
      <c r="R308" s="143">
        <v>1778</v>
      </c>
      <c r="S308" s="143">
        <v>1024</v>
      </c>
      <c r="T308" s="143">
        <v>1085</v>
      </c>
      <c r="U308" s="143">
        <v>1745</v>
      </c>
      <c r="V308" s="143">
        <v>8153</v>
      </c>
      <c r="W308" s="143">
        <v>2300</v>
      </c>
      <c r="X308" s="143">
        <v>544</v>
      </c>
      <c r="Y308" s="143">
        <v>1387</v>
      </c>
      <c r="Z308" s="143">
        <v>1354</v>
      </c>
      <c r="AA308" s="143">
        <v>2568</v>
      </c>
      <c r="AB308" s="143">
        <v>23766</v>
      </c>
      <c r="AC308" s="143">
        <v>10290</v>
      </c>
      <c r="AD308" s="143">
        <v>9944</v>
      </c>
      <c r="AE308" s="143">
        <v>3532</v>
      </c>
      <c r="AF308" s="143">
        <v>4427</v>
      </c>
      <c r="AG308" s="143">
        <v>629</v>
      </c>
      <c r="AH308" s="143">
        <v>3798</v>
      </c>
      <c r="AI308" s="143">
        <v>195145</v>
      </c>
      <c r="AJ308" s="143">
        <v>38172</v>
      </c>
      <c r="AK308" s="143">
        <v>17500</v>
      </c>
      <c r="AL308" s="143">
        <v>19612</v>
      </c>
      <c r="AM308" s="143">
        <v>1862</v>
      </c>
      <c r="AN308" s="143">
        <v>18106</v>
      </c>
      <c r="AO308" s="143">
        <v>81591</v>
      </c>
      <c r="AP308" s="143">
        <v>18302</v>
      </c>
    </row>
    <row r="309" spans="1:42">
      <c r="A309" s="143" t="s">
        <v>399</v>
      </c>
      <c r="B309" s="143" t="s">
        <v>400</v>
      </c>
      <c r="C309" s="143">
        <v>52715</v>
      </c>
      <c r="D309" s="143">
        <v>12529</v>
      </c>
      <c r="E309" s="143">
        <v>7645</v>
      </c>
      <c r="F309" s="143">
        <v>15668</v>
      </c>
      <c r="G309" s="143">
        <v>7775</v>
      </c>
      <c r="H309" s="143">
        <v>2263</v>
      </c>
      <c r="I309" s="143">
        <v>15.48</v>
      </c>
      <c r="J309" s="143">
        <v>17803</v>
      </c>
      <c r="K309" s="143">
        <v>80590</v>
      </c>
      <c r="L309" s="143">
        <v>58331</v>
      </c>
      <c r="M309" s="143">
        <v>39164</v>
      </c>
      <c r="N309" s="143">
        <v>3718</v>
      </c>
      <c r="O309" s="143">
        <v>75</v>
      </c>
      <c r="P309" s="143">
        <v>15374</v>
      </c>
      <c r="Q309" s="143">
        <v>2975</v>
      </c>
      <c r="R309" s="143">
        <v>821</v>
      </c>
      <c r="S309" s="143">
        <v>510</v>
      </c>
      <c r="T309" s="143">
        <v>687</v>
      </c>
      <c r="U309" s="143">
        <v>957</v>
      </c>
      <c r="V309" s="143">
        <v>6643</v>
      </c>
      <c r="W309" s="143">
        <v>1526</v>
      </c>
      <c r="X309" s="143">
        <v>573</v>
      </c>
      <c r="Y309" s="143">
        <v>274</v>
      </c>
      <c r="Z309" s="143">
        <v>1344</v>
      </c>
      <c r="AA309" s="143">
        <v>2926</v>
      </c>
      <c r="AB309" s="143">
        <v>9055</v>
      </c>
      <c r="AC309" s="143">
        <v>4243</v>
      </c>
      <c r="AD309" s="143">
        <v>3652</v>
      </c>
      <c r="AE309" s="143">
        <v>1160</v>
      </c>
      <c r="AF309" s="143">
        <v>3586</v>
      </c>
      <c r="AG309" s="143">
        <v>1709</v>
      </c>
      <c r="AH309" s="143">
        <v>1877</v>
      </c>
      <c r="AI309" s="143">
        <v>152863</v>
      </c>
      <c r="AJ309" s="143">
        <v>19515</v>
      </c>
      <c r="AK309" s="143">
        <v>10725</v>
      </c>
      <c r="AL309" s="143">
        <v>12738</v>
      </c>
      <c r="AM309" s="143">
        <v>1768</v>
      </c>
      <c r="AN309" s="143">
        <v>16306</v>
      </c>
      <c r="AO309" s="143">
        <v>75765</v>
      </c>
      <c r="AP309" s="143">
        <v>16046</v>
      </c>
    </row>
    <row r="310" spans="1:42">
      <c r="A310" s="143" t="s">
        <v>454</v>
      </c>
      <c r="B310" s="143" t="s">
        <v>207</v>
      </c>
      <c r="C310" s="143">
        <v>78011</v>
      </c>
      <c r="D310" s="143">
        <v>18032</v>
      </c>
      <c r="E310" s="143">
        <v>12253</v>
      </c>
      <c r="F310" s="143">
        <v>28418</v>
      </c>
      <c r="G310" s="143">
        <v>12602</v>
      </c>
      <c r="H310" s="143">
        <v>4337</v>
      </c>
      <c r="I310" s="143">
        <v>22.34</v>
      </c>
      <c r="J310" s="143">
        <v>12322</v>
      </c>
      <c r="K310" s="143">
        <v>101955</v>
      </c>
      <c r="L310" s="143">
        <v>66732</v>
      </c>
      <c r="M310" s="143">
        <v>39977</v>
      </c>
      <c r="N310" s="143">
        <v>4053</v>
      </c>
      <c r="O310" s="143">
        <v>108</v>
      </c>
      <c r="P310" s="143">
        <v>22594</v>
      </c>
      <c r="Q310" s="143">
        <v>4014</v>
      </c>
      <c r="R310" s="143">
        <v>1066</v>
      </c>
      <c r="S310" s="143">
        <v>628</v>
      </c>
      <c r="T310" s="143">
        <v>943</v>
      </c>
      <c r="U310" s="143">
        <v>1377</v>
      </c>
      <c r="V310" s="143">
        <v>8330</v>
      </c>
      <c r="W310" s="143">
        <v>2248</v>
      </c>
      <c r="X310" s="143">
        <v>582</v>
      </c>
      <c r="Y310" s="143">
        <v>1114</v>
      </c>
      <c r="Z310" s="143">
        <v>1395</v>
      </c>
      <c r="AA310" s="143">
        <v>2991</v>
      </c>
      <c r="AB310" s="143">
        <v>18489</v>
      </c>
      <c r="AC310" s="143">
        <v>7912</v>
      </c>
      <c r="AD310" s="143">
        <v>8805</v>
      </c>
      <c r="AE310" s="143">
        <v>1772</v>
      </c>
      <c r="AF310" s="143">
        <v>4390</v>
      </c>
      <c r="AG310" s="143">
        <v>809</v>
      </c>
      <c r="AH310" s="143">
        <v>3581</v>
      </c>
      <c r="AI310" s="143">
        <v>202856</v>
      </c>
      <c r="AJ310" s="143">
        <v>36163</v>
      </c>
      <c r="AK310" s="143">
        <v>17685</v>
      </c>
      <c r="AL310" s="143">
        <v>20563</v>
      </c>
      <c r="AM310" s="143">
        <v>1981</v>
      </c>
      <c r="AN310" s="143">
        <v>19456</v>
      </c>
      <c r="AO310" s="143">
        <v>82727</v>
      </c>
      <c r="AP310" s="143">
        <v>24281</v>
      </c>
    </row>
    <row r="311" spans="1:42">
      <c r="A311" s="143" t="s">
        <v>447</v>
      </c>
      <c r="B311" s="143" t="s">
        <v>448</v>
      </c>
      <c r="C311" s="143">
        <v>76243</v>
      </c>
      <c r="D311" s="143">
        <v>16086</v>
      </c>
      <c r="E311" s="143">
        <v>8403</v>
      </c>
      <c r="F311" s="143">
        <v>24722</v>
      </c>
      <c r="G311" s="143">
        <v>11977</v>
      </c>
      <c r="H311" s="143">
        <v>3256</v>
      </c>
      <c r="I311" s="143">
        <v>12.34</v>
      </c>
      <c r="J311" s="143">
        <v>21121</v>
      </c>
      <c r="K311" s="143">
        <v>84268</v>
      </c>
      <c r="L311" s="143">
        <v>43334</v>
      </c>
      <c r="M311" s="143">
        <v>32982</v>
      </c>
      <c r="N311" s="143">
        <v>3620</v>
      </c>
      <c r="O311" s="143">
        <v>48</v>
      </c>
      <c r="P311" s="143">
        <v>6684</v>
      </c>
      <c r="Q311" s="143">
        <v>1713</v>
      </c>
      <c r="R311" s="143">
        <v>451</v>
      </c>
      <c r="S311" s="143">
        <v>217</v>
      </c>
      <c r="T311" s="143">
        <v>534</v>
      </c>
      <c r="U311" s="143">
        <v>511</v>
      </c>
      <c r="V311" s="143">
        <v>30815</v>
      </c>
      <c r="W311" s="143">
        <v>19871</v>
      </c>
      <c r="X311" s="143">
        <v>2118</v>
      </c>
      <c r="Y311" s="143">
        <v>394</v>
      </c>
      <c r="Z311" s="143">
        <v>968</v>
      </c>
      <c r="AA311" s="143">
        <v>7464</v>
      </c>
      <c r="AB311" s="143">
        <v>6415</v>
      </c>
      <c r="AC311" s="143">
        <v>2594</v>
      </c>
      <c r="AD311" s="143">
        <v>2962</v>
      </c>
      <c r="AE311" s="143">
        <v>859</v>
      </c>
      <c r="AF311" s="143">
        <v>1991</v>
      </c>
      <c r="AG311" s="143">
        <v>930</v>
      </c>
      <c r="AH311" s="143">
        <v>1061</v>
      </c>
      <c r="AI311" s="143">
        <v>190998</v>
      </c>
      <c r="AJ311" s="143">
        <v>31997</v>
      </c>
      <c r="AK311" s="143">
        <v>20852</v>
      </c>
      <c r="AL311" s="143">
        <v>24447</v>
      </c>
      <c r="AM311" s="143">
        <v>3271</v>
      </c>
      <c r="AN311" s="143">
        <v>19870</v>
      </c>
      <c r="AO311" s="143">
        <v>70218</v>
      </c>
      <c r="AP311" s="143">
        <v>20343</v>
      </c>
    </row>
    <row r="312" spans="1:42">
      <c r="A312" s="143" t="s">
        <v>398</v>
      </c>
      <c r="B312" s="143" t="s">
        <v>278</v>
      </c>
      <c r="C312" s="143">
        <v>79293</v>
      </c>
      <c r="D312" s="143">
        <v>11875</v>
      </c>
      <c r="E312" s="143">
        <v>5852</v>
      </c>
      <c r="F312" s="143">
        <v>12961</v>
      </c>
      <c r="G312" s="143">
        <v>8079</v>
      </c>
      <c r="H312" s="143">
        <v>1090</v>
      </c>
      <c r="I312" s="143">
        <v>29.9</v>
      </c>
      <c r="J312" s="143">
        <v>8237</v>
      </c>
      <c r="K312" s="143">
        <v>97199</v>
      </c>
      <c r="L312" s="143">
        <v>88177</v>
      </c>
      <c r="M312" s="143">
        <v>83747</v>
      </c>
      <c r="N312" s="143">
        <v>1654</v>
      </c>
      <c r="O312" s="143">
        <v>60</v>
      </c>
      <c r="P312" s="143">
        <v>2716</v>
      </c>
      <c r="Q312" s="143">
        <v>1090</v>
      </c>
      <c r="R312" s="143">
        <v>462</v>
      </c>
      <c r="S312" s="143">
        <v>145</v>
      </c>
      <c r="T312" s="143">
        <v>220</v>
      </c>
      <c r="U312" s="143">
        <v>263</v>
      </c>
      <c r="V312" s="143">
        <v>3614</v>
      </c>
      <c r="W312" s="143">
        <v>1605</v>
      </c>
      <c r="X312" s="143">
        <v>399</v>
      </c>
      <c r="Y312" s="143">
        <v>243</v>
      </c>
      <c r="Z312" s="143">
        <v>546</v>
      </c>
      <c r="AA312" s="143">
        <v>821</v>
      </c>
      <c r="AB312" s="143">
        <v>3853</v>
      </c>
      <c r="AC312" s="143">
        <v>2259</v>
      </c>
      <c r="AD312" s="143">
        <v>1311</v>
      </c>
      <c r="AE312" s="143">
        <v>283</v>
      </c>
      <c r="AF312" s="143">
        <v>465</v>
      </c>
      <c r="AG312" s="143">
        <v>106</v>
      </c>
      <c r="AH312" s="143">
        <v>359</v>
      </c>
      <c r="AI312" s="143">
        <v>192844</v>
      </c>
      <c r="AJ312" s="143">
        <v>50951</v>
      </c>
      <c r="AK312" s="143">
        <v>32241</v>
      </c>
      <c r="AL312" s="143">
        <v>33519</v>
      </c>
      <c r="AM312" s="143">
        <v>7238</v>
      </c>
      <c r="AN312" s="143">
        <v>21797</v>
      </c>
      <c r="AO312" s="143">
        <v>37498</v>
      </c>
      <c r="AP312" s="143">
        <v>9600</v>
      </c>
    </row>
    <row r="313" spans="1:42">
      <c r="A313" s="143" t="s">
        <v>395</v>
      </c>
      <c r="B313" s="143" t="s">
        <v>197</v>
      </c>
      <c r="C313" s="143">
        <v>86070</v>
      </c>
      <c r="D313" s="143">
        <v>20616</v>
      </c>
      <c r="E313" s="143">
        <v>9959</v>
      </c>
      <c r="F313" s="143">
        <v>23951</v>
      </c>
      <c r="G313" s="143">
        <v>13555</v>
      </c>
      <c r="H313" s="143">
        <v>3404</v>
      </c>
      <c r="I313" s="143">
        <v>38.35</v>
      </c>
      <c r="J313" s="143">
        <v>5068</v>
      </c>
      <c r="K313" s="143">
        <v>100214</v>
      </c>
      <c r="L313" s="143">
        <v>69798</v>
      </c>
      <c r="M313" s="143">
        <v>60321</v>
      </c>
      <c r="N313" s="143">
        <v>3132</v>
      </c>
      <c r="O313" s="143">
        <v>107</v>
      </c>
      <c r="P313" s="143">
        <v>6238</v>
      </c>
      <c r="Q313" s="143">
        <v>2015</v>
      </c>
      <c r="R313" s="143">
        <v>556</v>
      </c>
      <c r="S313" s="143">
        <v>297</v>
      </c>
      <c r="T313" s="143">
        <v>598</v>
      </c>
      <c r="U313" s="143">
        <v>564</v>
      </c>
      <c r="V313" s="143">
        <v>20011</v>
      </c>
      <c r="W313" s="143">
        <v>11191</v>
      </c>
      <c r="X313" s="143">
        <v>2461</v>
      </c>
      <c r="Y313" s="143">
        <v>604</v>
      </c>
      <c r="Z313" s="143">
        <v>913</v>
      </c>
      <c r="AA313" s="143">
        <v>4842</v>
      </c>
      <c r="AB313" s="143">
        <v>6272</v>
      </c>
      <c r="AC313" s="143">
        <v>3337</v>
      </c>
      <c r="AD313" s="143">
        <v>1988</v>
      </c>
      <c r="AE313" s="143">
        <v>947</v>
      </c>
      <c r="AF313" s="143">
        <v>2118</v>
      </c>
      <c r="AG313" s="143">
        <v>763</v>
      </c>
      <c r="AH313" s="143">
        <v>1355</v>
      </c>
      <c r="AI313" s="143">
        <v>217043</v>
      </c>
      <c r="AJ313" s="143">
        <v>41548</v>
      </c>
      <c r="AK313" s="143">
        <v>30336</v>
      </c>
      <c r="AL313" s="143">
        <v>30853</v>
      </c>
      <c r="AM313" s="143">
        <v>6316</v>
      </c>
      <c r="AN313" s="143">
        <v>27094</v>
      </c>
      <c r="AO313" s="143">
        <v>60854</v>
      </c>
      <c r="AP313" s="143">
        <v>20042</v>
      </c>
    </row>
    <row r="314" spans="1:42">
      <c r="A314" s="143" t="s">
        <v>393</v>
      </c>
      <c r="B314" s="143" t="s">
        <v>394</v>
      </c>
      <c r="C314" s="143">
        <v>74811</v>
      </c>
      <c r="D314" s="143">
        <v>16291</v>
      </c>
      <c r="E314" s="143">
        <v>11093</v>
      </c>
      <c r="F314" s="143">
        <v>23452</v>
      </c>
      <c r="G314" s="143">
        <v>11334</v>
      </c>
      <c r="H314" s="143">
        <v>3977</v>
      </c>
      <c r="I314" s="143">
        <v>15.31</v>
      </c>
      <c r="J314" s="143">
        <v>17978</v>
      </c>
      <c r="K314" s="143">
        <v>94902</v>
      </c>
      <c r="L314" s="143">
        <v>56784</v>
      </c>
      <c r="M314" s="143">
        <v>43284</v>
      </c>
      <c r="N314" s="143">
        <v>2706</v>
      </c>
      <c r="O314" s="143">
        <v>57</v>
      </c>
      <c r="P314" s="143">
        <v>10737</v>
      </c>
      <c r="Q314" s="143">
        <v>2405</v>
      </c>
      <c r="R314" s="143">
        <v>513</v>
      </c>
      <c r="S314" s="143">
        <v>442</v>
      </c>
      <c r="T314" s="143">
        <v>681</v>
      </c>
      <c r="U314" s="143">
        <v>769</v>
      </c>
      <c r="V314" s="143">
        <v>26459</v>
      </c>
      <c r="W314" s="143">
        <v>15376</v>
      </c>
      <c r="X314" s="143">
        <v>3650</v>
      </c>
      <c r="Y314" s="143">
        <v>625</v>
      </c>
      <c r="Z314" s="143">
        <v>904</v>
      </c>
      <c r="AA314" s="143">
        <v>5904</v>
      </c>
      <c r="AB314" s="143">
        <v>6205</v>
      </c>
      <c r="AC314" s="143">
        <v>3804</v>
      </c>
      <c r="AD314" s="143">
        <v>1635</v>
      </c>
      <c r="AE314" s="143">
        <v>766</v>
      </c>
      <c r="AF314" s="143">
        <v>3049</v>
      </c>
      <c r="AG314" s="143">
        <v>1267</v>
      </c>
      <c r="AH314" s="143">
        <v>1782</v>
      </c>
      <c r="AI314" s="143">
        <v>202424</v>
      </c>
      <c r="AJ314" s="143">
        <v>35084</v>
      </c>
      <c r="AK314" s="143">
        <v>23767</v>
      </c>
      <c r="AL314" s="143">
        <v>23364</v>
      </c>
      <c r="AM314" s="143">
        <v>3401</v>
      </c>
      <c r="AN314" s="143">
        <v>19798</v>
      </c>
      <c r="AO314" s="143">
        <v>69955</v>
      </c>
      <c r="AP314" s="143">
        <v>27055</v>
      </c>
    </row>
    <row r="315" spans="1:42">
      <c r="A315" s="143" t="s">
        <v>391</v>
      </c>
      <c r="B315" s="143" t="s">
        <v>392</v>
      </c>
      <c r="C315" s="143">
        <v>66045</v>
      </c>
      <c r="D315" s="143">
        <v>17561</v>
      </c>
      <c r="E315" s="143">
        <v>10203</v>
      </c>
      <c r="F315" s="143">
        <v>21602</v>
      </c>
      <c r="G315" s="143">
        <v>10851</v>
      </c>
      <c r="H315" s="143">
        <v>3111</v>
      </c>
      <c r="I315" s="143">
        <v>53.13</v>
      </c>
      <c r="J315" s="143">
        <v>1672</v>
      </c>
      <c r="K315" s="143">
        <v>93556</v>
      </c>
      <c r="L315" s="143">
        <v>68942</v>
      </c>
      <c r="M315" s="143">
        <v>48329</v>
      </c>
      <c r="N315" s="143">
        <v>4853</v>
      </c>
      <c r="O315" s="143">
        <v>77</v>
      </c>
      <c r="P315" s="143">
        <v>15683</v>
      </c>
      <c r="Q315" s="143">
        <v>4099</v>
      </c>
      <c r="R315" s="143">
        <v>1168</v>
      </c>
      <c r="S315" s="143">
        <v>605</v>
      </c>
      <c r="T315" s="143">
        <v>989</v>
      </c>
      <c r="U315" s="143">
        <v>1337</v>
      </c>
      <c r="V315" s="143">
        <v>6897</v>
      </c>
      <c r="W315" s="143">
        <v>1522</v>
      </c>
      <c r="X315" s="143">
        <v>320</v>
      </c>
      <c r="Y315" s="143">
        <v>1095</v>
      </c>
      <c r="Z315" s="143">
        <v>1762</v>
      </c>
      <c r="AA315" s="143">
        <v>2198</v>
      </c>
      <c r="AB315" s="143">
        <v>10929</v>
      </c>
      <c r="AC315" s="143">
        <v>4773</v>
      </c>
      <c r="AD315" s="143">
        <v>4014</v>
      </c>
      <c r="AE315" s="143">
        <v>2142</v>
      </c>
      <c r="AF315" s="143">
        <v>2689</v>
      </c>
      <c r="AG315" s="143">
        <v>703</v>
      </c>
      <c r="AH315" s="143">
        <v>1986</v>
      </c>
      <c r="AI315" s="143">
        <v>173300</v>
      </c>
      <c r="AJ315" s="143">
        <v>29448</v>
      </c>
      <c r="AK315" s="143">
        <v>13943</v>
      </c>
      <c r="AL315" s="143">
        <v>14552</v>
      </c>
      <c r="AM315" s="143">
        <v>1743</v>
      </c>
      <c r="AN315" s="143">
        <v>16904</v>
      </c>
      <c r="AO315" s="143">
        <v>83276</v>
      </c>
      <c r="AP315" s="143">
        <v>13434</v>
      </c>
    </row>
    <row r="316" spans="1:42">
      <c r="A316" s="143" t="s">
        <v>389</v>
      </c>
      <c r="B316" s="143" t="s">
        <v>390</v>
      </c>
      <c r="C316" s="143">
        <v>51881</v>
      </c>
      <c r="D316" s="143">
        <v>10944</v>
      </c>
      <c r="E316" s="143">
        <v>6643</v>
      </c>
      <c r="F316" s="143">
        <v>15502</v>
      </c>
      <c r="G316" s="143">
        <v>7895</v>
      </c>
      <c r="H316" s="143">
        <v>1898</v>
      </c>
      <c r="I316" s="143">
        <v>13.09</v>
      </c>
      <c r="J316" s="143">
        <v>20291</v>
      </c>
      <c r="K316" s="143">
        <v>78536</v>
      </c>
      <c r="L316" s="143">
        <v>58557</v>
      </c>
      <c r="M316" s="143">
        <v>33143</v>
      </c>
      <c r="N316" s="143">
        <v>2399</v>
      </c>
      <c r="O316" s="143">
        <v>52</v>
      </c>
      <c r="P316" s="143">
        <v>22963</v>
      </c>
      <c r="Q316" s="143">
        <v>2715</v>
      </c>
      <c r="R316" s="143">
        <v>519</v>
      </c>
      <c r="S316" s="143">
        <v>405</v>
      </c>
      <c r="T316" s="143">
        <v>805</v>
      </c>
      <c r="U316" s="143">
        <v>986</v>
      </c>
      <c r="V316" s="143">
        <v>7299</v>
      </c>
      <c r="W316" s="143">
        <v>1312</v>
      </c>
      <c r="X316" s="143">
        <v>397</v>
      </c>
      <c r="Y316" s="143">
        <v>234</v>
      </c>
      <c r="Z316" s="143">
        <v>1966</v>
      </c>
      <c r="AA316" s="143">
        <v>3390</v>
      </c>
      <c r="AB316" s="143">
        <v>4822</v>
      </c>
      <c r="AC316" s="143">
        <v>2451</v>
      </c>
      <c r="AD316" s="143">
        <v>1812</v>
      </c>
      <c r="AE316" s="143">
        <v>559</v>
      </c>
      <c r="AF316" s="143">
        <v>5143</v>
      </c>
      <c r="AG316" s="143">
        <v>2852</v>
      </c>
      <c r="AH316" s="143">
        <v>2291</v>
      </c>
      <c r="AI316" s="143">
        <v>134267</v>
      </c>
      <c r="AJ316" s="143">
        <v>13549</v>
      </c>
      <c r="AK316" s="143">
        <v>7730</v>
      </c>
      <c r="AL316" s="143">
        <v>10583</v>
      </c>
      <c r="AM316" s="143">
        <v>952</v>
      </c>
      <c r="AN316" s="143">
        <v>13460</v>
      </c>
      <c r="AO316" s="143">
        <v>70731</v>
      </c>
      <c r="AP316" s="143">
        <v>17262</v>
      </c>
    </row>
    <row r="317" spans="1:42">
      <c r="A317" s="143" t="s">
        <v>440</v>
      </c>
      <c r="B317" s="143" t="s">
        <v>441</v>
      </c>
      <c r="C317" s="143">
        <v>47356</v>
      </c>
      <c r="D317" s="143">
        <v>11805</v>
      </c>
      <c r="E317" s="143">
        <v>4508</v>
      </c>
      <c r="F317" s="143">
        <v>11168</v>
      </c>
      <c r="G317" s="143">
        <v>6587</v>
      </c>
      <c r="H317" s="143">
        <v>1217</v>
      </c>
      <c r="I317" s="143">
        <v>10.45</v>
      </c>
      <c r="J317" s="143">
        <v>23457</v>
      </c>
      <c r="K317" s="143">
        <v>63639</v>
      </c>
      <c r="L317" s="143">
        <v>50855</v>
      </c>
      <c r="M317" s="143">
        <v>43410</v>
      </c>
      <c r="N317" s="143">
        <v>1457</v>
      </c>
      <c r="O317" s="143">
        <v>38</v>
      </c>
      <c r="P317" s="143">
        <v>5950</v>
      </c>
      <c r="Q317" s="143">
        <v>1312</v>
      </c>
      <c r="R317" s="143">
        <v>270</v>
      </c>
      <c r="S317" s="143">
        <v>138</v>
      </c>
      <c r="T317" s="143">
        <v>489</v>
      </c>
      <c r="U317" s="143">
        <v>415</v>
      </c>
      <c r="V317" s="143">
        <v>8356</v>
      </c>
      <c r="W317" s="143">
        <v>2193</v>
      </c>
      <c r="X317" s="143">
        <v>821</v>
      </c>
      <c r="Y317" s="143">
        <v>303</v>
      </c>
      <c r="Z317" s="143">
        <v>1048</v>
      </c>
      <c r="AA317" s="143">
        <v>3991</v>
      </c>
      <c r="AB317" s="143">
        <v>1497</v>
      </c>
      <c r="AC317" s="143">
        <v>895</v>
      </c>
      <c r="AD317" s="143">
        <v>472</v>
      </c>
      <c r="AE317" s="143">
        <v>130</v>
      </c>
      <c r="AF317" s="143">
        <v>1619</v>
      </c>
      <c r="AG317" s="143">
        <v>897</v>
      </c>
      <c r="AH317" s="143">
        <v>722</v>
      </c>
      <c r="AI317" s="143">
        <v>129790</v>
      </c>
      <c r="AJ317" s="143">
        <v>17400</v>
      </c>
      <c r="AK317" s="143">
        <v>12665</v>
      </c>
      <c r="AL317" s="143">
        <v>15792</v>
      </c>
      <c r="AM317" s="143">
        <v>2568</v>
      </c>
      <c r="AN317" s="143">
        <v>17482</v>
      </c>
      <c r="AO317" s="143">
        <v>53782</v>
      </c>
      <c r="AP317" s="143">
        <v>10101</v>
      </c>
    </row>
    <row r="318" spans="1:42">
      <c r="A318" s="143" t="s">
        <v>426</v>
      </c>
      <c r="B318" s="143" t="s">
        <v>194</v>
      </c>
      <c r="C318" s="143">
        <v>81095</v>
      </c>
      <c r="D318" s="143">
        <v>18737</v>
      </c>
      <c r="E318" s="143">
        <v>12894</v>
      </c>
      <c r="F318" s="143">
        <v>24823</v>
      </c>
      <c r="G318" s="143">
        <v>12360</v>
      </c>
      <c r="H318" s="143">
        <v>3634</v>
      </c>
      <c r="I318" s="143">
        <v>33.22</v>
      </c>
      <c r="J318" s="143">
        <v>6844</v>
      </c>
      <c r="K318" s="143">
        <v>130017</v>
      </c>
      <c r="L318" s="143">
        <v>80327</v>
      </c>
      <c r="M318" s="143">
        <v>56299</v>
      </c>
      <c r="N318" s="143">
        <v>4181</v>
      </c>
      <c r="O318" s="143">
        <v>76</v>
      </c>
      <c r="P318" s="143">
        <v>19771</v>
      </c>
      <c r="Q318" s="143">
        <v>7087</v>
      </c>
      <c r="R318" s="143">
        <v>2484</v>
      </c>
      <c r="S318" s="143">
        <v>1349</v>
      </c>
      <c r="T318" s="143">
        <v>1139</v>
      </c>
      <c r="U318" s="143">
        <v>2115</v>
      </c>
      <c r="V318" s="143">
        <v>7786</v>
      </c>
      <c r="W318" s="143">
        <v>2081</v>
      </c>
      <c r="X318" s="143">
        <v>934</v>
      </c>
      <c r="Y318" s="143">
        <v>561</v>
      </c>
      <c r="Z318" s="143">
        <v>1806</v>
      </c>
      <c r="AA318" s="143">
        <v>2404</v>
      </c>
      <c r="AB318" s="143">
        <v>32224</v>
      </c>
      <c r="AC318" s="143">
        <v>13263</v>
      </c>
      <c r="AD318" s="143">
        <v>14177</v>
      </c>
      <c r="AE318" s="143">
        <v>4784</v>
      </c>
      <c r="AF318" s="143">
        <v>2593</v>
      </c>
      <c r="AG318" s="143">
        <v>646</v>
      </c>
      <c r="AH318" s="143">
        <v>1947</v>
      </c>
      <c r="AI318" s="143">
        <v>248300</v>
      </c>
      <c r="AJ318" s="143">
        <v>35352</v>
      </c>
      <c r="AK318" s="143">
        <v>21169</v>
      </c>
      <c r="AL318" s="143">
        <v>24408</v>
      </c>
      <c r="AM318" s="143">
        <v>2640</v>
      </c>
      <c r="AN318" s="143">
        <v>23988</v>
      </c>
      <c r="AO318" s="143">
        <v>115758</v>
      </c>
      <c r="AP318" s="143">
        <v>24985</v>
      </c>
    </row>
    <row r="319" spans="1:42">
      <c r="A319" s="143" t="s">
        <v>387</v>
      </c>
      <c r="B319" s="143" t="s">
        <v>388</v>
      </c>
      <c r="C319" s="143">
        <v>82179</v>
      </c>
      <c r="D319" s="143">
        <v>18939</v>
      </c>
      <c r="E319" s="143">
        <v>12001</v>
      </c>
      <c r="F319" s="143">
        <v>23972</v>
      </c>
      <c r="G319" s="143">
        <v>12388</v>
      </c>
      <c r="H319" s="143">
        <v>3589</v>
      </c>
      <c r="I319" s="143">
        <v>37.700000000000003</v>
      </c>
      <c r="J319" s="143">
        <v>5287</v>
      </c>
      <c r="K319" s="143">
        <v>116091</v>
      </c>
      <c r="L319" s="143">
        <v>70305</v>
      </c>
      <c r="M319" s="143">
        <v>55507</v>
      </c>
      <c r="N319" s="143">
        <v>3098</v>
      </c>
      <c r="O319" s="143">
        <v>93</v>
      </c>
      <c r="P319" s="143">
        <v>11607</v>
      </c>
      <c r="Q319" s="143">
        <v>4739</v>
      </c>
      <c r="R319" s="143">
        <v>2014</v>
      </c>
      <c r="S319" s="143">
        <v>754</v>
      </c>
      <c r="T319" s="143">
        <v>680</v>
      </c>
      <c r="U319" s="143">
        <v>1291</v>
      </c>
      <c r="V319" s="143">
        <v>8515</v>
      </c>
      <c r="W319" s="143">
        <v>1729</v>
      </c>
      <c r="X319" s="143">
        <v>470</v>
      </c>
      <c r="Y319" s="143">
        <v>386</v>
      </c>
      <c r="Z319" s="143">
        <v>2196</v>
      </c>
      <c r="AA319" s="143">
        <v>3734</v>
      </c>
      <c r="AB319" s="143">
        <v>30229</v>
      </c>
      <c r="AC319" s="143">
        <v>11895</v>
      </c>
      <c r="AD319" s="143">
        <v>14600</v>
      </c>
      <c r="AE319" s="143">
        <v>3734</v>
      </c>
      <c r="AF319" s="143">
        <v>2303</v>
      </c>
      <c r="AG319" s="143">
        <v>475</v>
      </c>
      <c r="AH319" s="143">
        <v>1828</v>
      </c>
      <c r="AI319" s="143">
        <v>218749</v>
      </c>
      <c r="AJ319" s="143">
        <v>38763</v>
      </c>
      <c r="AK319" s="143">
        <v>24225</v>
      </c>
      <c r="AL319" s="143">
        <v>27248</v>
      </c>
      <c r="AM319" s="143">
        <v>3160</v>
      </c>
      <c r="AN319" s="143">
        <v>23694</v>
      </c>
      <c r="AO319" s="143">
        <v>83127</v>
      </c>
      <c r="AP319" s="143">
        <v>18532</v>
      </c>
    </row>
    <row r="320" spans="1:42">
      <c r="A320" s="143" t="s">
        <v>385</v>
      </c>
      <c r="B320" s="143" t="s">
        <v>386</v>
      </c>
      <c r="C320" s="143">
        <v>55471</v>
      </c>
      <c r="D320" s="143">
        <v>10654</v>
      </c>
      <c r="E320" s="143">
        <v>6832</v>
      </c>
      <c r="F320" s="143">
        <v>14343</v>
      </c>
      <c r="G320" s="143">
        <v>7565</v>
      </c>
      <c r="H320" s="143">
        <v>2097</v>
      </c>
      <c r="I320" s="143">
        <v>8.19</v>
      </c>
      <c r="J320" s="143">
        <v>26356</v>
      </c>
      <c r="K320" s="143">
        <v>78757</v>
      </c>
      <c r="L320" s="143">
        <v>55501</v>
      </c>
      <c r="M320" s="143">
        <v>42491</v>
      </c>
      <c r="N320" s="143">
        <v>2379</v>
      </c>
      <c r="O320" s="143">
        <v>91</v>
      </c>
      <c r="P320" s="143">
        <v>10540</v>
      </c>
      <c r="Q320" s="143">
        <v>2516</v>
      </c>
      <c r="R320" s="143">
        <v>665</v>
      </c>
      <c r="S320" s="143">
        <v>347</v>
      </c>
      <c r="T320" s="143">
        <v>758</v>
      </c>
      <c r="U320" s="143">
        <v>746</v>
      </c>
      <c r="V320" s="143">
        <v>11371</v>
      </c>
      <c r="W320" s="143">
        <v>2952</v>
      </c>
      <c r="X320" s="143">
        <v>1993</v>
      </c>
      <c r="Y320" s="143">
        <v>558</v>
      </c>
      <c r="Z320" s="143">
        <v>1085</v>
      </c>
      <c r="AA320" s="143">
        <v>4783</v>
      </c>
      <c r="AB320" s="143">
        <v>7969</v>
      </c>
      <c r="AC320" s="143">
        <v>3615</v>
      </c>
      <c r="AD320" s="143">
        <v>3648</v>
      </c>
      <c r="AE320" s="143">
        <v>706</v>
      </c>
      <c r="AF320" s="143">
        <v>1400</v>
      </c>
      <c r="AG320" s="143">
        <v>505</v>
      </c>
      <c r="AH320" s="143">
        <v>895</v>
      </c>
      <c r="AI320" s="143">
        <v>160840</v>
      </c>
      <c r="AJ320" s="143">
        <v>24378</v>
      </c>
      <c r="AK320" s="143">
        <v>15900</v>
      </c>
      <c r="AL320" s="143">
        <v>18875</v>
      </c>
      <c r="AM320" s="143">
        <v>2689</v>
      </c>
      <c r="AN320" s="143">
        <v>15928</v>
      </c>
      <c r="AO320" s="143">
        <v>66091</v>
      </c>
      <c r="AP320" s="143">
        <v>16979</v>
      </c>
    </row>
    <row r="321" spans="1:42">
      <c r="A321" s="143" t="s">
        <v>396</v>
      </c>
      <c r="B321" s="143" t="s">
        <v>397</v>
      </c>
      <c r="C321" s="143">
        <v>105303</v>
      </c>
      <c r="D321" s="143">
        <v>29103</v>
      </c>
      <c r="E321" s="143">
        <v>22307</v>
      </c>
      <c r="F321" s="143">
        <v>50275</v>
      </c>
      <c r="G321" s="143">
        <v>21483</v>
      </c>
      <c r="H321" s="143">
        <v>10957</v>
      </c>
      <c r="I321" s="143">
        <v>38.659999999999997</v>
      </c>
      <c r="J321" s="143">
        <v>4973</v>
      </c>
      <c r="K321" s="143">
        <v>101519</v>
      </c>
      <c r="L321" s="143">
        <v>38462</v>
      </c>
      <c r="M321" s="143">
        <v>25214</v>
      </c>
      <c r="N321" s="143">
        <v>1281</v>
      </c>
      <c r="O321" s="143">
        <v>141</v>
      </c>
      <c r="P321" s="143">
        <v>11826</v>
      </c>
      <c r="Q321" s="143">
        <v>3312</v>
      </c>
      <c r="R321" s="143">
        <v>962</v>
      </c>
      <c r="S321" s="143">
        <v>871</v>
      </c>
      <c r="T321" s="143">
        <v>521</v>
      </c>
      <c r="U321" s="143">
        <v>958</v>
      </c>
      <c r="V321" s="143">
        <v>34586</v>
      </c>
      <c r="W321" s="143">
        <v>11987</v>
      </c>
      <c r="X321" s="143">
        <v>7298</v>
      </c>
      <c r="Y321" s="143">
        <v>8023</v>
      </c>
      <c r="Z321" s="143">
        <v>1613</v>
      </c>
      <c r="AA321" s="143">
        <v>5665</v>
      </c>
      <c r="AB321" s="143">
        <v>22035</v>
      </c>
      <c r="AC321" s="143">
        <v>12946</v>
      </c>
      <c r="AD321" s="143">
        <v>7182</v>
      </c>
      <c r="AE321" s="143">
        <v>1907</v>
      </c>
      <c r="AF321" s="143">
        <v>3124</v>
      </c>
      <c r="AG321" s="143">
        <v>1042</v>
      </c>
      <c r="AH321" s="143">
        <v>2082</v>
      </c>
      <c r="AI321" s="143">
        <v>238090</v>
      </c>
      <c r="AJ321" s="143">
        <v>49087</v>
      </c>
      <c r="AK321" s="143">
        <v>27152</v>
      </c>
      <c r="AL321" s="143">
        <v>26742</v>
      </c>
      <c r="AM321" s="143">
        <v>2425</v>
      </c>
      <c r="AN321" s="143">
        <v>23456</v>
      </c>
      <c r="AO321" s="143">
        <v>71771</v>
      </c>
      <c r="AP321" s="143">
        <v>37457</v>
      </c>
    </row>
    <row r="322" spans="1:42">
      <c r="A322" s="143" t="s">
        <v>383</v>
      </c>
      <c r="B322" s="143" t="s">
        <v>384</v>
      </c>
      <c r="C322" s="143">
        <v>90750</v>
      </c>
      <c r="D322" s="143">
        <v>19852</v>
      </c>
      <c r="E322" s="143">
        <v>12403</v>
      </c>
      <c r="F322" s="143">
        <v>32082</v>
      </c>
      <c r="G322" s="143">
        <v>15316</v>
      </c>
      <c r="H322" s="143">
        <v>5331</v>
      </c>
      <c r="I322" s="143">
        <v>19.57</v>
      </c>
      <c r="J322" s="143">
        <v>14307</v>
      </c>
      <c r="K322" s="143">
        <v>99105</v>
      </c>
      <c r="L322" s="143">
        <v>53766</v>
      </c>
      <c r="M322" s="143">
        <v>44816</v>
      </c>
      <c r="N322" s="143">
        <v>2130</v>
      </c>
      <c r="O322" s="143">
        <v>46</v>
      </c>
      <c r="P322" s="143">
        <v>6774</v>
      </c>
      <c r="Q322" s="143">
        <v>2068</v>
      </c>
      <c r="R322" s="143">
        <v>632</v>
      </c>
      <c r="S322" s="143">
        <v>366</v>
      </c>
      <c r="T322" s="143">
        <v>443</v>
      </c>
      <c r="U322" s="143">
        <v>627</v>
      </c>
      <c r="V322" s="143">
        <v>31954</v>
      </c>
      <c r="W322" s="143">
        <v>13645</v>
      </c>
      <c r="X322" s="143">
        <v>7766</v>
      </c>
      <c r="Y322" s="143">
        <v>3663</v>
      </c>
      <c r="Z322" s="143">
        <v>1104</v>
      </c>
      <c r="AA322" s="143">
        <v>5776</v>
      </c>
      <c r="AB322" s="143">
        <v>9008</v>
      </c>
      <c r="AC322" s="143">
        <v>4070</v>
      </c>
      <c r="AD322" s="143">
        <v>4022</v>
      </c>
      <c r="AE322" s="143">
        <v>916</v>
      </c>
      <c r="AF322" s="143">
        <v>2309</v>
      </c>
      <c r="AG322" s="143">
        <v>479</v>
      </c>
      <c r="AH322" s="143">
        <v>1830</v>
      </c>
      <c r="AI322" s="143">
        <v>216112</v>
      </c>
      <c r="AJ322" s="143">
        <v>39877</v>
      </c>
      <c r="AK322" s="143">
        <v>26437</v>
      </c>
      <c r="AL322" s="143">
        <v>28374</v>
      </c>
      <c r="AM322" s="143">
        <v>3648</v>
      </c>
      <c r="AN322" s="143">
        <v>22208</v>
      </c>
      <c r="AO322" s="143">
        <v>73299</v>
      </c>
      <c r="AP322" s="143">
        <v>22269</v>
      </c>
    </row>
    <row r="323" spans="1:42">
      <c r="A323" s="143" t="s">
        <v>379</v>
      </c>
      <c r="B323" s="143" t="s">
        <v>380</v>
      </c>
      <c r="C323" s="143">
        <v>50136</v>
      </c>
      <c r="D323" s="143">
        <v>8443</v>
      </c>
      <c r="E323" s="143">
        <v>3904</v>
      </c>
      <c r="F323" s="143">
        <v>8759</v>
      </c>
      <c r="G323" s="143">
        <v>5426</v>
      </c>
      <c r="H323" s="143">
        <v>759</v>
      </c>
      <c r="I323" s="143">
        <v>6.3</v>
      </c>
      <c r="J323" s="143">
        <v>28643</v>
      </c>
      <c r="K323" s="143">
        <v>79835</v>
      </c>
      <c r="L323" s="143">
        <v>70899</v>
      </c>
      <c r="M323" s="143">
        <v>59288</v>
      </c>
      <c r="N323" s="143">
        <v>2414</v>
      </c>
      <c r="O323" s="143">
        <v>33</v>
      </c>
      <c r="P323" s="143">
        <v>9164</v>
      </c>
      <c r="Q323" s="143">
        <v>1553</v>
      </c>
      <c r="R323" s="143">
        <v>291</v>
      </c>
      <c r="S323" s="143">
        <v>191</v>
      </c>
      <c r="T323" s="143">
        <v>574</v>
      </c>
      <c r="U323" s="143">
        <v>497</v>
      </c>
      <c r="V323" s="143">
        <v>4964</v>
      </c>
      <c r="W323" s="143">
        <v>1997</v>
      </c>
      <c r="X323" s="143">
        <v>368</v>
      </c>
      <c r="Y323" s="143">
        <v>275</v>
      </c>
      <c r="Z323" s="143">
        <v>711</v>
      </c>
      <c r="AA323" s="143">
        <v>1613</v>
      </c>
      <c r="AB323" s="143">
        <v>1174</v>
      </c>
      <c r="AC323" s="143">
        <v>628</v>
      </c>
      <c r="AD323" s="143">
        <v>420</v>
      </c>
      <c r="AE323" s="143">
        <v>126</v>
      </c>
      <c r="AF323" s="143">
        <v>1245</v>
      </c>
      <c r="AG323" s="143">
        <v>501</v>
      </c>
      <c r="AH323" s="143">
        <v>744</v>
      </c>
      <c r="AI323" s="143">
        <v>150052</v>
      </c>
      <c r="AJ323" s="143">
        <v>15915</v>
      </c>
      <c r="AK323" s="143">
        <v>11075</v>
      </c>
      <c r="AL323" s="143">
        <v>15916</v>
      </c>
      <c r="AM323" s="143">
        <v>2304</v>
      </c>
      <c r="AN323" s="143">
        <v>15920</v>
      </c>
      <c r="AO323" s="143">
        <v>79584</v>
      </c>
      <c r="AP323" s="143">
        <v>9338</v>
      </c>
    </row>
    <row r="324" spans="1:42">
      <c r="A324" s="143" t="s">
        <v>377</v>
      </c>
      <c r="B324" s="143" t="s">
        <v>378</v>
      </c>
      <c r="C324" s="143">
        <v>86906</v>
      </c>
      <c r="D324" s="143">
        <v>23999</v>
      </c>
      <c r="E324" s="143">
        <v>13685</v>
      </c>
      <c r="F324" s="143">
        <v>28028</v>
      </c>
      <c r="G324" s="143">
        <v>14967</v>
      </c>
      <c r="H324" s="143">
        <v>4327</v>
      </c>
      <c r="I324" s="143">
        <v>29.22</v>
      </c>
      <c r="J324" s="143">
        <v>8541</v>
      </c>
      <c r="K324" s="143">
        <v>120422</v>
      </c>
      <c r="L324" s="143">
        <v>74040</v>
      </c>
      <c r="M324" s="143">
        <v>55165</v>
      </c>
      <c r="N324" s="143">
        <v>3721</v>
      </c>
      <c r="O324" s="143">
        <v>94</v>
      </c>
      <c r="P324" s="143">
        <v>15060</v>
      </c>
      <c r="Q324" s="143">
        <v>4498</v>
      </c>
      <c r="R324" s="143">
        <v>1448</v>
      </c>
      <c r="S324" s="143">
        <v>885</v>
      </c>
      <c r="T324" s="143">
        <v>776</v>
      </c>
      <c r="U324" s="143">
        <v>1389</v>
      </c>
      <c r="V324" s="143">
        <v>9470</v>
      </c>
      <c r="W324" s="143">
        <v>2304</v>
      </c>
      <c r="X324" s="143">
        <v>535</v>
      </c>
      <c r="Y324" s="143">
        <v>961</v>
      </c>
      <c r="Z324" s="143">
        <v>2857</v>
      </c>
      <c r="AA324" s="143">
        <v>2813</v>
      </c>
      <c r="AB324" s="143">
        <v>29142</v>
      </c>
      <c r="AC324" s="143">
        <v>17459</v>
      </c>
      <c r="AD324" s="143">
        <v>8915</v>
      </c>
      <c r="AE324" s="143">
        <v>2768</v>
      </c>
      <c r="AF324" s="143">
        <v>3272</v>
      </c>
      <c r="AG324" s="143">
        <v>846</v>
      </c>
      <c r="AH324" s="143">
        <v>2426</v>
      </c>
      <c r="AI324" s="143">
        <v>234901</v>
      </c>
      <c r="AJ324" s="143">
        <v>38384</v>
      </c>
      <c r="AK324" s="143">
        <v>22077</v>
      </c>
      <c r="AL324" s="143">
        <v>24045</v>
      </c>
      <c r="AM324" s="143">
        <v>2623</v>
      </c>
      <c r="AN324" s="143">
        <v>24779</v>
      </c>
      <c r="AO324" s="143">
        <v>101172</v>
      </c>
      <c r="AP324" s="143">
        <v>21821</v>
      </c>
    </row>
    <row r="325" spans="1:42">
      <c r="A325" s="143" t="s">
        <v>381</v>
      </c>
      <c r="B325" s="143" t="s">
        <v>382</v>
      </c>
      <c r="C325" s="143">
        <v>53951</v>
      </c>
      <c r="D325" s="143">
        <v>8861</v>
      </c>
      <c r="E325" s="143">
        <v>4693</v>
      </c>
      <c r="F325" s="143">
        <v>10586</v>
      </c>
      <c r="G325" s="143">
        <v>6245</v>
      </c>
      <c r="H325" s="143">
        <v>1031</v>
      </c>
      <c r="I325" s="143">
        <v>21.17</v>
      </c>
      <c r="J325" s="143">
        <v>13133</v>
      </c>
      <c r="K325" s="143">
        <v>78174</v>
      </c>
      <c r="L325" s="143">
        <v>64782</v>
      </c>
      <c r="M325" s="143">
        <v>58400</v>
      </c>
      <c r="N325" s="143">
        <v>1784</v>
      </c>
      <c r="O325" s="143">
        <v>69</v>
      </c>
      <c r="P325" s="143">
        <v>4529</v>
      </c>
      <c r="Q325" s="143">
        <v>1786</v>
      </c>
      <c r="R325" s="143">
        <v>589</v>
      </c>
      <c r="S325" s="143">
        <v>207</v>
      </c>
      <c r="T325" s="143">
        <v>546</v>
      </c>
      <c r="U325" s="143">
        <v>444</v>
      </c>
      <c r="V325" s="143">
        <v>7126</v>
      </c>
      <c r="W325" s="143">
        <v>2201</v>
      </c>
      <c r="X325" s="143">
        <v>724</v>
      </c>
      <c r="Y325" s="143">
        <v>321</v>
      </c>
      <c r="Z325" s="143">
        <v>872</v>
      </c>
      <c r="AA325" s="143">
        <v>3008</v>
      </c>
      <c r="AB325" s="143">
        <v>3513</v>
      </c>
      <c r="AC325" s="143">
        <v>1964</v>
      </c>
      <c r="AD325" s="143">
        <v>1262</v>
      </c>
      <c r="AE325" s="143">
        <v>287</v>
      </c>
      <c r="AF325" s="143">
        <v>967</v>
      </c>
      <c r="AG325" s="143">
        <v>366</v>
      </c>
      <c r="AH325" s="143">
        <v>601</v>
      </c>
      <c r="AI325" s="143">
        <v>152158</v>
      </c>
      <c r="AJ325" s="143">
        <v>28330</v>
      </c>
      <c r="AK325" s="143">
        <v>21588</v>
      </c>
      <c r="AL325" s="143">
        <v>24423</v>
      </c>
      <c r="AM325" s="143">
        <v>4374</v>
      </c>
      <c r="AN325" s="143">
        <v>18023</v>
      </c>
      <c r="AO325" s="143">
        <v>45775</v>
      </c>
      <c r="AP325" s="143">
        <v>9645</v>
      </c>
    </row>
    <row r="326" spans="1:42">
      <c r="A326" s="143" t="s">
        <v>582</v>
      </c>
      <c r="B326" s="143" t="s">
        <v>583</v>
      </c>
      <c r="C326" s="143">
        <v>82709</v>
      </c>
      <c r="D326" s="143">
        <v>24108</v>
      </c>
      <c r="E326" s="143">
        <v>17002</v>
      </c>
      <c r="F326" s="143">
        <v>36485</v>
      </c>
      <c r="G326" s="143">
        <v>15621</v>
      </c>
      <c r="H326" s="143">
        <v>6687</v>
      </c>
      <c r="I326" s="143">
        <v>40.840000000000003</v>
      </c>
      <c r="J326" s="143">
        <v>4312</v>
      </c>
      <c r="K326" s="143">
        <v>101257</v>
      </c>
      <c r="L326" s="143">
        <v>58357</v>
      </c>
      <c r="M326" s="143">
        <v>41306</v>
      </c>
      <c r="N326" s="143">
        <v>2264</v>
      </c>
      <c r="O326" s="143">
        <v>63</v>
      </c>
      <c r="P326" s="143">
        <v>14724</v>
      </c>
      <c r="Q326" s="143">
        <v>3312</v>
      </c>
      <c r="R326" s="143">
        <v>828</v>
      </c>
      <c r="S326" s="143">
        <v>576</v>
      </c>
      <c r="T326" s="143">
        <v>899</v>
      </c>
      <c r="U326" s="143">
        <v>1009</v>
      </c>
      <c r="V326" s="143">
        <v>29280</v>
      </c>
      <c r="W326" s="143">
        <v>3089</v>
      </c>
      <c r="X326" s="143">
        <v>886</v>
      </c>
      <c r="Y326" s="143">
        <v>19526</v>
      </c>
      <c r="Z326" s="143">
        <v>3581</v>
      </c>
      <c r="AA326" s="143">
        <v>2198</v>
      </c>
      <c r="AB326" s="143">
        <v>7996</v>
      </c>
      <c r="AC326" s="143">
        <v>3863</v>
      </c>
      <c r="AD326" s="143">
        <v>2907</v>
      </c>
      <c r="AE326" s="143">
        <v>1226</v>
      </c>
      <c r="AF326" s="143">
        <v>2312</v>
      </c>
      <c r="AG326" s="143">
        <v>1005</v>
      </c>
      <c r="AH326" s="143">
        <v>1307</v>
      </c>
      <c r="AI326" s="143">
        <v>203953</v>
      </c>
      <c r="AJ326" s="143">
        <v>40719</v>
      </c>
      <c r="AK326" s="143">
        <v>18928</v>
      </c>
      <c r="AL326" s="143">
        <v>17734</v>
      </c>
      <c r="AM326" s="143">
        <v>1821</v>
      </c>
      <c r="AN326" s="143">
        <v>20643</v>
      </c>
      <c r="AO326" s="143">
        <v>83675</v>
      </c>
      <c r="AP326" s="143">
        <v>20433</v>
      </c>
    </row>
    <row r="327" spans="1:42">
      <c r="A327" s="143" t="s">
        <v>507</v>
      </c>
      <c r="B327" s="143" t="s">
        <v>508</v>
      </c>
      <c r="C327" s="143">
        <v>81670</v>
      </c>
      <c r="D327" s="143">
        <v>18814</v>
      </c>
      <c r="E327" s="143">
        <v>13247</v>
      </c>
      <c r="F327" s="143">
        <v>28539</v>
      </c>
      <c r="G327" s="143">
        <v>13533</v>
      </c>
      <c r="H327" s="143">
        <v>4983</v>
      </c>
      <c r="I327" s="143">
        <v>39.08</v>
      </c>
      <c r="J327" s="143">
        <v>4845</v>
      </c>
      <c r="K327" s="143">
        <v>96861</v>
      </c>
      <c r="L327" s="143">
        <v>58512</v>
      </c>
      <c r="M327" s="143">
        <v>43276</v>
      </c>
      <c r="N327" s="143">
        <v>2223</v>
      </c>
      <c r="O327" s="143">
        <v>109</v>
      </c>
      <c r="P327" s="143">
        <v>12904</v>
      </c>
      <c r="Q327" s="143">
        <v>2896</v>
      </c>
      <c r="R327" s="143">
        <v>950</v>
      </c>
      <c r="S327" s="143">
        <v>574</v>
      </c>
      <c r="T327" s="143">
        <v>510</v>
      </c>
      <c r="U327" s="143">
        <v>862</v>
      </c>
      <c r="V327" s="143">
        <v>14779</v>
      </c>
      <c r="W327" s="143">
        <v>2854</v>
      </c>
      <c r="X327" s="143">
        <v>6473</v>
      </c>
      <c r="Y327" s="143">
        <v>1121</v>
      </c>
      <c r="Z327" s="143">
        <v>864</v>
      </c>
      <c r="AA327" s="143">
        <v>3467</v>
      </c>
      <c r="AB327" s="143">
        <v>17268</v>
      </c>
      <c r="AC327" s="143">
        <v>6408</v>
      </c>
      <c r="AD327" s="143">
        <v>8616</v>
      </c>
      <c r="AE327" s="143">
        <v>2244</v>
      </c>
      <c r="AF327" s="143">
        <v>3406</v>
      </c>
      <c r="AG327" s="143">
        <v>1193</v>
      </c>
      <c r="AH327" s="143">
        <v>2213</v>
      </c>
      <c r="AI327" s="143">
        <v>203131</v>
      </c>
      <c r="AJ327" s="143">
        <v>42262</v>
      </c>
      <c r="AK327" s="143">
        <v>24934</v>
      </c>
      <c r="AL327" s="143">
        <v>25845</v>
      </c>
      <c r="AM327" s="143">
        <v>3494</v>
      </c>
      <c r="AN327" s="143">
        <v>20340</v>
      </c>
      <c r="AO327" s="143">
        <v>60914</v>
      </c>
      <c r="AP327" s="143">
        <v>25342</v>
      </c>
    </row>
    <row r="328" spans="1:42">
      <c r="A328" s="143" t="s">
        <v>499</v>
      </c>
      <c r="B328" s="143" t="s">
        <v>183</v>
      </c>
      <c r="C328" s="143">
        <v>76550</v>
      </c>
      <c r="D328" s="143">
        <v>16203</v>
      </c>
      <c r="E328" s="143">
        <v>10669</v>
      </c>
      <c r="F328" s="143">
        <v>19971</v>
      </c>
      <c r="G328" s="143">
        <v>9884</v>
      </c>
      <c r="H328" s="143">
        <v>2713</v>
      </c>
      <c r="I328" s="143">
        <v>14.11</v>
      </c>
      <c r="J328" s="143">
        <v>19120</v>
      </c>
      <c r="K328" s="143">
        <v>130493</v>
      </c>
      <c r="L328" s="143">
        <v>99606</v>
      </c>
      <c r="M328" s="143">
        <v>75985</v>
      </c>
      <c r="N328" s="143">
        <v>4253</v>
      </c>
      <c r="O328" s="143">
        <v>60</v>
      </c>
      <c r="P328" s="143">
        <v>19308</v>
      </c>
      <c r="Q328" s="143">
        <v>4158</v>
      </c>
      <c r="R328" s="143">
        <v>1232</v>
      </c>
      <c r="S328" s="143">
        <v>588</v>
      </c>
      <c r="T328" s="143">
        <v>1016</v>
      </c>
      <c r="U328" s="143">
        <v>1322</v>
      </c>
      <c r="V328" s="143">
        <v>11282</v>
      </c>
      <c r="W328" s="143">
        <v>3282</v>
      </c>
      <c r="X328" s="143">
        <v>2695</v>
      </c>
      <c r="Y328" s="143">
        <v>439</v>
      </c>
      <c r="Z328" s="143">
        <v>1538</v>
      </c>
      <c r="AA328" s="143">
        <v>3328</v>
      </c>
      <c r="AB328" s="143">
        <v>13055</v>
      </c>
      <c r="AC328" s="143">
        <v>5500</v>
      </c>
      <c r="AD328" s="143">
        <v>5948</v>
      </c>
      <c r="AE328" s="143">
        <v>1607</v>
      </c>
      <c r="AF328" s="143">
        <v>2392</v>
      </c>
      <c r="AG328" s="143">
        <v>897</v>
      </c>
      <c r="AH328" s="143">
        <v>1495</v>
      </c>
      <c r="AI328" s="143">
        <v>255989</v>
      </c>
      <c r="AJ328" s="143">
        <v>29622</v>
      </c>
      <c r="AK328" s="143">
        <v>16903</v>
      </c>
      <c r="AL328" s="143">
        <v>21454</v>
      </c>
      <c r="AM328" s="143">
        <v>2509</v>
      </c>
      <c r="AN328" s="143">
        <v>25485</v>
      </c>
      <c r="AO328" s="143">
        <v>137142</v>
      </c>
      <c r="AP328" s="143">
        <v>22874</v>
      </c>
    </row>
    <row r="329" spans="1:42">
      <c r="A329" s="143" t="s">
        <v>495</v>
      </c>
      <c r="B329" s="143" t="s">
        <v>296</v>
      </c>
      <c r="C329" s="143">
        <v>74294</v>
      </c>
      <c r="D329" s="143">
        <v>16866</v>
      </c>
      <c r="E329" s="143">
        <v>11870</v>
      </c>
      <c r="F329" s="143">
        <v>27038</v>
      </c>
      <c r="G329" s="143">
        <v>12181</v>
      </c>
      <c r="H329" s="143">
        <v>4209</v>
      </c>
      <c r="I329" s="143">
        <v>16.89</v>
      </c>
      <c r="J329" s="143">
        <v>16573</v>
      </c>
      <c r="K329" s="143">
        <v>105772</v>
      </c>
      <c r="L329" s="143">
        <v>71551</v>
      </c>
      <c r="M329" s="143">
        <v>41863</v>
      </c>
      <c r="N329" s="143">
        <v>3173</v>
      </c>
      <c r="O329" s="143">
        <v>38</v>
      </c>
      <c r="P329" s="143">
        <v>26477</v>
      </c>
      <c r="Q329" s="143">
        <v>3631</v>
      </c>
      <c r="R329" s="143">
        <v>586</v>
      </c>
      <c r="S329" s="143">
        <v>634</v>
      </c>
      <c r="T329" s="143">
        <v>1133</v>
      </c>
      <c r="U329" s="143">
        <v>1278</v>
      </c>
      <c r="V329" s="143">
        <v>13013</v>
      </c>
      <c r="W329" s="143">
        <v>3410</v>
      </c>
      <c r="X329" s="143">
        <v>946</v>
      </c>
      <c r="Y329" s="143">
        <v>1531</v>
      </c>
      <c r="Z329" s="143">
        <v>2667</v>
      </c>
      <c r="AA329" s="143">
        <v>4459</v>
      </c>
      <c r="AB329" s="143">
        <v>6915</v>
      </c>
      <c r="AC329" s="143">
        <v>3506</v>
      </c>
      <c r="AD329" s="143">
        <v>2390</v>
      </c>
      <c r="AE329" s="143">
        <v>1019</v>
      </c>
      <c r="AF329" s="143">
        <v>10662</v>
      </c>
      <c r="AG329" s="143">
        <v>6714</v>
      </c>
      <c r="AH329" s="143">
        <v>3948</v>
      </c>
      <c r="AI329" s="143">
        <v>186812</v>
      </c>
      <c r="AJ329" s="143">
        <v>23943</v>
      </c>
      <c r="AK329" s="143">
        <v>12308</v>
      </c>
      <c r="AL329" s="143">
        <v>14497</v>
      </c>
      <c r="AM329" s="143">
        <v>1420</v>
      </c>
      <c r="AN329" s="143">
        <v>17113</v>
      </c>
      <c r="AO329" s="143">
        <v>93946</v>
      </c>
      <c r="AP329" s="143">
        <v>23585</v>
      </c>
    </row>
    <row r="330" spans="1:42">
      <c r="A330" s="143" t="s">
        <v>332</v>
      </c>
      <c r="B330" s="143" t="s">
        <v>220</v>
      </c>
      <c r="C330" s="144">
        <v>65196</v>
      </c>
      <c r="D330" s="144">
        <v>18870</v>
      </c>
      <c r="E330" s="144">
        <v>16197</v>
      </c>
      <c r="F330" s="143" t="e">
        <v>#N/A</v>
      </c>
      <c r="G330" s="143" t="e">
        <v>#N/A</v>
      </c>
      <c r="H330" s="143" t="e">
        <v>#N/A</v>
      </c>
      <c r="I330" s="143" t="e">
        <v>#N/A</v>
      </c>
      <c r="J330" s="143" t="e">
        <v>#N/A</v>
      </c>
      <c r="K330" s="143" t="e">
        <v>#N/A</v>
      </c>
      <c r="L330" s="143" t="e">
        <v>#N/A</v>
      </c>
      <c r="M330" s="143" t="e">
        <v>#N/A</v>
      </c>
      <c r="N330" s="143" t="e">
        <v>#N/A</v>
      </c>
      <c r="O330" s="143" t="e">
        <v>#N/A</v>
      </c>
      <c r="P330" s="143" t="e">
        <v>#N/A</v>
      </c>
      <c r="Q330" s="143" t="e">
        <v>#N/A</v>
      </c>
      <c r="R330" s="143" t="e">
        <v>#N/A</v>
      </c>
      <c r="S330" s="143" t="e">
        <v>#N/A</v>
      </c>
      <c r="T330" s="143" t="e">
        <v>#N/A</v>
      </c>
      <c r="U330" s="143" t="e">
        <v>#N/A</v>
      </c>
      <c r="V330" s="143" t="e">
        <v>#N/A</v>
      </c>
      <c r="W330" s="143" t="e">
        <v>#N/A</v>
      </c>
      <c r="X330" s="143" t="e">
        <v>#N/A</v>
      </c>
      <c r="Y330" s="143" t="e">
        <v>#N/A</v>
      </c>
      <c r="Z330" s="143" t="e">
        <v>#N/A</v>
      </c>
      <c r="AA330" s="143" t="e">
        <v>#N/A</v>
      </c>
      <c r="AB330" s="143" t="e">
        <v>#N/A</v>
      </c>
      <c r="AC330" s="143" t="e">
        <v>#N/A</v>
      </c>
      <c r="AD330" s="143" t="e">
        <v>#N/A</v>
      </c>
      <c r="AE330" s="143" t="e">
        <v>#N/A</v>
      </c>
      <c r="AF330" s="143" t="e">
        <v>#N/A</v>
      </c>
      <c r="AG330" s="143" t="e">
        <v>#N/A</v>
      </c>
      <c r="AH330" s="143" t="e">
        <v>#N/A</v>
      </c>
      <c r="AI330" s="143" t="e">
        <v>#N/A</v>
      </c>
      <c r="AJ330" s="143" t="e">
        <v>#N/A</v>
      </c>
      <c r="AK330" s="143" t="e">
        <v>#N/A</v>
      </c>
      <c r="AL330" s="143" t="e">
        <v>#N/A</v>
      </c>
      <c r="AM330" s="143" t="e">
        <v>#N/A</v>
      </c>
      <c r="AN330" s="143" t="e">
        <v>#N/A</v>
      </c>
      <c r="AO330" s="143" t="e">
        <v>#N/A</v>
      </c>
      <c r="AP330" s="143" t="e">
        <v>#N/A</v>
      </c>
    </row>
    <row r="331" spans="1:42" ht="17.25">
      <c r="A331" s="145" t="s">
        <v>376</v>
      </c>
      <c r="B331" s="145" t="s">
        <v>121</v>
      </c>
      <c r="C331" s="143">
        <v>15058</v>
      </c>
      <c r="D331" s="143">
        <v>2619</v>
      </c>
      <c r="E331" s="143">
        <v>1522</v>
      </c>
      <c r="F331" s="143" t="e">
        <v>#N/A</v>
      </c>
      <c r="G331" s="143" t="e">
        <v>#N/A</v>
      </c>
      <c r="H331" s="143" t="e">
        <v>#N/A</v>
      </c>
      <c r="I331" s="143" t="e">
        <v>#N/A</v>
      </c>
      <c r="J331" s="143" t="e">
        <v>#N/A</v>
      </c>
      <c r="K331" s="143" t="e">
        <v>#N/A</v>
      </c>
      <c r="L331" s="143" t="e">
        <v>#N/A</v>
      </c>
      <c r="M331" s="143" t="e">
        <v>#N/A</v>
      </c>
      <c r="N331" s="143" t="e">
        <v>#N/A</v>
      </c>
      <c r="O331" s="143" t="e">
        <v>#N/A</v>
      </c>
      <c r="P331" s="143" t="e">
        <v>#N/A</v>
      </c>
      <c r="Q331" s="143" t="e">
        <v>#N/A</v>
      </c>
      <c r="R331" s="143" t="e">
        <v>#N/A</v>
      </c>
      <c r="S331" s="143" t="e">
        <v>#N/A</v>
      </c>
      <c r="T331" s="143" t="e">
        <v>#N/A</v>
      </c>
      <c r="U331" s="143" t="e">
        <v>#N/A</v>
      </c>
      <c r="V331" s="143" t="e">
        <v>#N/A</v>
      </c>
      <c r="W331" s="143" t="e">
        <v>#N/A</v>
      </c>
      <c r="X331" s="143" t="e">
        <v>#N/A</v>
      </c>
      <c r="Y331" s="143" t="e">
        <v>#N/A</v>
      </c>
      <c r="Z331" s="143" t="e">
        <v>#N/A</v>
      </c>
      <c r="AA331" s="143" t="e">
        <v>#N/A</v>
      </c>
      <c r="AB331" s="143" t="e">
        <v>#N/A</v>
      </c>
      <c r="AC331" s="143" t="e">
        <v>#N/A</v>
      </c>
      <c r="AD331" s="143" t="e">
        <v>#N/A</v>
      </c>
      <c r="AE331" s="143" t="e">
        <v>#N/A</v>
      </c>
      <c r="AF331" s="143" t="e">
        <v>#N/A</v>
      </c>
      <c r="AG331" s="143" t="e">
        <v>#N/A</v>
      </c>
      <c r="AH331" s="143" t="e">
        <v>#N/A</v>
      </c>
      <c r="AI331" s="143" t="e">
        <v>#N/A</v>
      </c>
      <c r="AJ331" s="143" t="e">
        <v>#N/A</v>
      </c>
      <c r="AK331" s="143" t="e">
        <v>#N/A</v>
      </c>
      <c r="AL331" s="143" t="e">
        <v>#N/A</v>
      </c>
      <c r="AM331" s="143" t="e">
        <v>#N/A</v>
      </c>
      <c r="AN331" s="143" t="e">
        <v>#N/A</v>
      </c>
      <c r="AO331" s="143" t="e">
        <v>#N/A</v>
      </c>
      <c r="AP331" s="143" t="e">
        <v>#N/A</v>
      </c>
    </row>
    <row r="332" spans="1:42" ht="17.25">
      <c r="A332" s="145" t="s">
        <v>374</v>
      </c>
      <c r="B332" s="145" t="s">
        <v>375</v>
      </c>
      <c r="C332" s="143">
        <v>41032</v>
      </c>
      <c r="D332" s="143">
        <v>6093</v>
      </c>
      <c r="E332" s="143">
        <v>2837</v>
      </c>
      <c r="F332" s="143" t="e">
        <v>#N/A</v>
      </c>
      <c r="G332" s="143" t="e">
        <v>#N/A</v>
      </c>
      <c r="H332" s="143" t="e">
        <v>#N/A</v>
      </c>
      <c r="I332" s="143" t="e">
        <v>#N/A</v>
      </c>
      <c r="J332" s="143" t="e">
        <v>#N/A</v>
      </c>
      <c r="K332" s="143" t="e">
        <v>#N/A</v>
      </c>
      <c r="L332" s="143" t="e">
        <v>#N/A</v>
      </c>
      <c r="M332" s="143" t="e">
        <v>#N/A</v>
      </c>
      <c r="N332" s="143" t="e">
        <v>#N/A</v>
      </c>
      <c r="O332" s="143" t="e">
        <v>#N/A</v>
      </c>
      <c r="P332" s="143" t="e">
        <v>#N/A</v>
      </c>
      <c r="Q332" s="143" t="e">
        <v>#N/A</v>
      </c>
      <c r="R332" s="143" t="e">
        <v>#N/A</v>
      </c>
      <c r="S332" s="143" t="e">
        <v>#N/A</v>
      </c>
      <c r="T332" s="143" t="e">
        <v>#N/A</v>
      </c>
      <c r="U332" s="143" t="e">
        <v>#N/A</v>
      </c>
      <c r="V332" s="143" t="e">
        <v>#N/A</v>
      </c>
      <c r="W332" s="143" t="e">
        <v>#N/A</v>
      </c>
      <c r="X332" s="143" t="e">
        <v>#N/A</v>
      </c>
      <c r="Y332" s="143" t="e">
        <v>#N/A</v>
      </c>
      <c r="Z332" s="143" t="e">
        <v>#N/A</v>
      </c>
      <c r="AA332" s="143" t="e">
        <v>#N/A</v>
      </c>
      <c r="AB332" s="143" t="e">
        <v>#N/A</v>
      </c>
      <c r="AC332" s="143" t="e">
        <v>#N/A</v>
      </c>
      <c r="AD332" s="143" t="e">
        <v>#N/A</v>
      </c>
      <c r="AE332" s="143" t="e">
        <v>#N/A</v>
      </c>
      <c r="AF332" s="143" t="e">
        <v>#N/A</v>
      </c>
      <c r="AG332" s="143" t="e">
        <v>#N/A</v>
      </c>
      <c r="AH332" s="143" t="e">
        <v>#N/A</v>
      </c>
      <c r="AI332" s="143" t="e">
        <v>#N/A</v>
      </c>
      <c r="AJ332" s="143" t="e">
        <v>#N/A</v>
      </c>
      <c r="AK332" s="143" t="e">
        <v>#N/A</v>
      </c>
      <c r="AL332" s="143" t="e">
        <v>#N/A</v>
      </c>
      <c r="AM332" s="143" t="e">
        <v>#N/A</v>
      </c>
      <c r="AN332" s="143" t="e">
        <v>#N/A</v>
      </c>
      <c r="AO332" s="143" t="e">
        <v>#N/A</v>
      </c>
      <c r="AP332" s="143" t="e">
        <v>#N/A</v>
      </c>
    </row>
    <row r="333" spans="1:42" ht="17.25">
      <c r="A333" s="145" t="s">
        <v>373</v>
      </c>
      <c r="B333" s="145" t="s">
        <v>136</v>
      </c>
      <c r="C333" s="143">
        <v>36234</v>
      </c>
      <c r="D333" s="143">
        <v>6707</v>
      </c>
      <c r="E333" s="143">
        <v>3305</v>
      </c>
      <c r="F333" s="143" t="e">
        <v>#N/A</v>
      </c>
      <c r="G333" s="143" t="e">
        <v>#N/A</v>
      </c>
      <c r="H333" s="143" t="e">
        <v>#N/A</v>
      </c>
      <c r="I333" s="143" t="e">
        <v>#N/A</v>
      </c>
      <c r="J333" s="143" t="e">
        <v>#N/A</v>
      </c>
      <c r="K333" s="143" t="e">
        <v>#N/A</v>
      </c>
      <c r="L333" s="143" t="e">
        <v>#N/A</v>
      </c>
      <c r="M333" s="143" t="e">
        <v>#N/A</v>
      </c>
      <c r="N333" s="143" t="e">
        <v>#N/A</v>
      </c>
      <c r="O333" s="143" t="e">
        <v>#N/A</v>
      </c>
      <c r="P333" s="143" t="e">
        <v>#N/A</v>
      </c>
      <c r="Q333" s="143" t="e">
        <v>#N/A</v>
      </c>
      <c r="R333" s="143" t="e">
        <v>#N/A</v>
      </c>
      <c r="S333" s="143" t="e">
        <v>#N/A</v>
      </c>
      <c r="T333" s="143" t="e">
        <v>#N/A</v>
      </c>
      <c r="U333" s="143" t="e">
        <v>#N/A</v>
      </c>
      <c r="V333" s="143" t="e">
        <v>#N/A</v>
      </c>
      <c r="W333" s="143" t="e">
        <v>#N/A</v>
      </c>
      <c r="X333" s="143" t="e">
        <v>#N/A</v>
      </c>
      <c r="Y333" s="143" t="e">
        <v>#N/A</v>
      </c>
      <c r="Z333" s="143" t="e">
        <v>#N/A</v>
      </c>
      <c r="AA333" s="143" t="e">
        <v>#N/A</v>
      </c>
      <c r="AB333" s="143" t="e">
        <v>#N/A</v>
      </c>
      <c r="AC333" s="143" t="e">
        <v>#N/A</v>
      </c>
      <c r="AD333" s="143" t="e">
        <v>#N/A</v>
      </c>
      <c r="AE333" s="143" t="e">
        <v>#N/A</v>
      </c>
      <c r="AF333" s="143" t="e">
        <v>#N/A</v>
      </c>
      <c r="AG333" s="143" t="e">
        <v>#N/A</v>
      </c>
      <c r="AH333" s="143" t="e">
        <v>#N/A</v>
      </c>
      <c r="AI333" s="143" t="e">
        <v>#N/A</v>
      </c>
      <c r="AJ333" s="143" t="e">
        <v>#N/A</v>
      </c>
      <c r="AK333" s="143" t="e">
        <v>#N/A</v>
      </c>
      <c r="AL333" s="143" t="e">
        <v>#N/A</v>
      </c>
      <c r="AM333" s="143" t="e">
        <v>#N/A</v>
      </c>
      <c r="AN333" s="143" t="e">
        <v>#N/A</v>
      </c>
      <c r="AO333" s="143" t="e">
        <v>#N/A</v>
      </c>
      <c r="AP333" s="143" t="e">
        <v>#N/A</v>
      </c>
    </row>
    <row r="334" spans="1:42" ht="17.25">
      <c r="A334" s="145" t="s">
        <v>372</v>
      </c>
      <c r="B334" s="145" t="s">
        <v>146</v>
      </c>
      <c r="C334" s="143">
        <v>24616</v>
      </c>
      <c r="D334" s="143">
        <v>4918</v>
      </c>
      <c r="E334" s="143">
        <v>1895</v>
      </c>
      <c r="F334" s="143" t="e">
        <v>#N/A</v>
      </c>
      <c r="G334" s="143" t="e">
        <v>#N/A</v>
      </c>
      <c r="H334" s="143" t="e">
        <v>#N/A</v>
      </c>
      <c r="I334" s="143" t="e">
        <v>#N/A</v>
      </c>
      <c r="J334" s="143" t="e">
        <v>#N/A</v>
      </c>
      <c r="K334" s="143" t="e">
        <v>#N/A</v>
      </c>
      <c r="L334" s="143" t="e">
        <v>#N/A</v>
      </c>
      <c r="M334" s="143" t="e">
        <v>#N/A</v>
      </c>
      <c r="N334" s="143" t="e">
        <v>#N/A</v>
      </c>
      <c r="O334" s="143" t="e">
        <v>#N/A</v>
      </c>
      <c r="P334" s="143" t="e">
        <v>#N/A</v>
      </c>
      <c r="Q334" s="143" t="e">
        <v>#N/A</v>
      </c>
      <c r="R334" s="143" t="e">
        <v>#N/A</v>
      </c>
      <c r="S334" s="143" t="e">
        <v>#N/A</v>
      </c>
      <c r="T334" s="143" t="e">
        <v>#N/A</v>
      </c>
      <c r="U334" s="143" t="e">
        <v>#N/A</v>
      </c>
      <c r="V334" s="143" t="e">
        <v>#N/A</v>
      </c>
      <c r="W334" s="143" t="e">
        <v>#N/A</v>
      </c>
      <c r="X334" s="143" t="e">
        <v>#N/A</v>
      </c>
      <c r="Y334" s="143" t="e">
        <v>#N/A</v>
      </c>
      <c r="Z334" s="143" t="e">
        <v>#N/A</v>
      </c>
      <c r="AA334" s="143" t="e">
        <v>#N/A</v>
      </c>
      <c r="AB334" s="143" t="e">
        <v>#N/A</v>
      </c>
      <c r="AC334" s="143" t="e">
        <v>#N/A</v>
      </c>
      <c r="AD334" s="143" t="e">
        <v>#N/A</v>
      </c>
      <c r="AE334" s="143" t="e">
        <v>#N/A</v>
      </c>
      <c r="AF334" s="143" t="e">
        <v>#N/A</v>
      </c>
      <c r="AG334" s="143" t="e">
        <v>#N/A</v>
      </c>
      <c r="AH334" s="143" t="e">
        <v>#N/A</v>
      </c>
      <c r="AI334" s="143" t="e">
        <v>#N/A</v>
      </c>
      <c r="AJ334" s="143" t="e">
        <v>#N/A</v>
      </c>
      <c r="AK334" s="143" t="e">
        <v>#N/A</v>
      </c>
      <c r="AL334" s="143" t="e">
        <v>#N/A</v>
      </c>
      <c r="AM334" s="143" t="e">
        <v>#N/A</v>
      </c>
      <c r="AN334" s="143" t="e">
        <v>#N/A</v>
      </c>
      <c r="AO334" s="143" t="e">
        <v>#N/A</v>
      </c>
      <c r="AP334" s="143" t="e">
        <v>#N/A</v>
      </c>
    </row>
    <row r="335" spans="1:42" ht="17.25">
      <c r="A335" s="145" t="s">
        <v>371</v>
      </c>
      <c r="B335" s="145" t="s">
        <v>150</v>
      </c>
      <c r="C335" s="143">
        <v>22245</v>
      </c>
      <c r="D335" s="143">
        <v>4664</v>
      </c>
      <c r="E335" s="143">
        <v>1460</v>
      </c>
      <c r="F335" s="143" t="e">
        <v>#N/A</v>
      </c>
      <c r="G335" s="143" t="e">
        <v>#N/A</v>
      </c>
      <c r="H335" s="143" t="e">
        <v>#N/A</v>
      </c>
      <c r="I335" s="143" t="e">
        <v>#N/A</v>
      </c>
      <c r="J335" s="143" t="e">
        <v>#N/A</v>
      </c>
      <c r="K335" s="143" t="e">
        <v>#N/A</v>
      </c>
      <c r="L335" s="143" t="e">
        <v>#N/A</v>
      </c>
      <c r="M335" s="143" t="e">
        <v>#N/A</v>
      </c>
      <c r="N335" s="143" t="e">
        <v>#N/A</v>
      </c>
      <c r="O335" s="143" t="e">
        <v>#N/A</v>
      </c>
      <c r="P335" s="143" t="e">
        <v>#N/A</v>
      </c>
      <c r="Q335" s="143" t="e">
        <v>#N/A</v>
      </c>
      <c r="R335" s="143" t="e">
        <v>#N/A</v>
      </c>
      <c r="S335" s="143" t="e">
        <v>#N/A</v>
      </c>
      <c r="T335" s="143" t="e">
        <v>#N/A</v>
      </c>
      <c r="U335" s="143" t="e">
        <v>#N/A</v>
      </c>
      <c r="V335" s="143" t="e">
        <v>#N/A</v>
      </c>
      <c r="W335" s="143" t="e">
        <v>#N/A</v>
      </c>
      <c r="X335" s="143" t="e">
        <v>#N/A</v>
      </c>
      <c r="Y335" s="143" t="e">
        <v>#N/A</v>
      </c>
      <c r="Z335" s="143" t="e">
        <v>#N/A</v>
      </c>
      <c r="AA335" s="143" t="e">
        <v>#N/A</v>
      </c>
      <c r="AB335" s="143" t="e">
        <v>#N/A</v>
      </c>
      <c r="AC335" s="143" t="e">
        <v>#N/A</v>
      </c>
      <c r="AD335" s="143" t="e">
        <v>#N/A</v>
      </c>
      <c r="AE335" s="143" t="e">
        <v>#N/A</v>
      </c>
      <c r="AF335" s="143" t="e">
        <v>#N/A</v>
      </c>
      <c r="AG335" s="143" t="e">
        <v>#N/A</v>
      </c>
      <c r="AH335" s="143" t="e">
        <v>#N/A</v>
      </c>
      <c r="AI335" s="143" t="e">
        <v>#N/A</v>
      </c>
      <c r="AJ335" s="143" t="e">
        <v>#N/A</v>
      </c>
      <c r="AK335" s="143" t="e">
        <v>#N/A</v>
      </c>
      <c r="AL335" s="143" t="e">
        <v>#N/A</v>
      </c>
      <c r="AM335" s="143" t="e">
        <v>#N/A</v>
      </c>
      <c r="AN335" s="143" t="e">
        <v>#N/A</v>
      </c>
      <c r="AO335" s="143" t="e">
        <v>#N/A</v>
      </c>
      <c r="AP335" s="143" t="e">
        <v>#N/A</v>
      </c>
    </row>
    <row r="336" spans="1:42" ht="17.25">
      <c r="A336" s="145" t="s">
        <v>370</v>
      </c>
      <c r="B336" s="145" t="s">
        <v>163</v>
      </c>
      <c r="C336" s="143">
        <v>6871</v>
      </c>
      <c r="D336" s="143">
        <v>972</v>
      </c>
      <c r="E336" s="143">
        <v>403</v>
      </c>
      <c r="F336" s="143" t="e">
        <v>#N/A</v>
      </c>
      <c r="G336" s="143" t="e">
        <v>#N/A</v>
      </c>
      <c r="H336" s="143" t="e">
        <v>#N/A</v>
      </c>
      <c r="I336" s="143" t="e">
        <v>#N/A</v>
      </c>
      <c r="J336" s="143" t="e">
        <v>#N/A</v>
      </c>
      <c r="K336" s="143" t="e">
        <v>#N/A</v>
      </c>
      <c r="L336" s="143" t="e">
        <v>#N/A</v>
      </c>
      <c r="M336" s="143" t="e">
        <v>#N/A</v>
      </c>
      <c r="N336" s="143" t="e">
        <v>#N/A</v>
      </c>
      <c r="O336" s="143" t="e">
        <v>#N/A</v>
      </c>
      <c r="P336" s="143" t="e">
        <v>#N/A</v>
      </c>
      <c r="Q336" s="143" t="e">
        <v>#N/A</v>
      </c>
      <c r="R336" s="143" t="e">
        <v>#N/A</v>
      </c>
      <c r="S336" s="143" t="e">
        <v>#N/A</v>
      </c>
      <c r="T336" s="143" t="e">
        <v>#N/A</v>
      </c>
      <c r="U336" s="143" t="e">
        <v>#N/A</v>
      </c>
      <c r="V336" s="143" t="e">
        <v>#N/A</v>
      </c>
      <c r="W336" s="143" t="e">
        <v>#N/A</v>
      </c>
      <c r="X336" s="143" t="e">
        <v>#N/A</v>
      </c>
      <c r="Y336" s="143" t="e">
        <v>#N/A</v>
      </c>
      <c r="Z336" s="143" t="e">
        <v>#N/A</v>
      </c>
      <c r="AA336" s="143" t="e">
        <v>#N/A</v>
      </c>
      <c r="AB336" s="143" t="e">
        <v>#N/A</v>
      </c>
      <c r="AC336" s="143" t="e">
        <v>#N/A</v>
      </c>
      <c r="AD336" s="143" t="e">
        <v>#N/A</v>
      </c>
      <c r="AE336" s="143" t="e">
        <v>#N/A</v>
      </c>
      <c r="AF336" s="143" t="e">
        <v>#N/A</v>
      </c>
      <c r="AG336" s="143" t="e">
        <v>#N/A</v>
      </c>
      <c r="AH336" s="143" t="e">
        <v>#N/A</v>
      </c>
      <c r="AI336" s="143" t="e">
        <v>#N/A</v>
      </c>
      <c r="AJ336" s="143" t="e">
        <v>#N/A</v>
      </c>
      <c r="AK336" s="143" t="e">
        <v>#N/A</v>
      </c>
      <c r="AL336" s="143" t="e">
        <v>#N/A</v>
      </c>
      <c r="AM336" s="143" t="e">
        <v>#N/A</v>
      </c>
      <c r="AN336" s="143" t="e">
        <v>#N/A</v>
      </c>
      <c r="AO336" s="143" t="e">
        <v>#N/A</v>
      </c>
      <c r="AP336" s="143" t="e">
        <v>#N/A</v>
      </c>
    </row>
    <row r="337" spans="1:42" ht="17.25">
      <c r="A337" s="145" t="s">
        <v>369</v>
      </c>
      <c r="B337" s="145" t="s">
        <v>168</v>
      </c>
      <c r="C337" s="143">
        <v>40346</v>
      </c>
      <c r="D337" s="143">
        <v>6841</v>
      </c>
      <c r="E337" s="143">
        <v>3474</v>
      </c>
      <c r="F337" s="143" t="e">
        <v>#N/A</v>
      </c>
      <c r="G337" s="143" t="e">
        <v>#N/A</v>
      </c>
      <c r="H337" s="143" t="e">
        <v>#N/A</v>
      </c>
      <c r="I337" s="143" t="e">
        <v>#N/A</v>
      </c>
      <c r="J337" s="143" t="e">
        <v>#N/A</v>
      </c>
      <c r="K337" s="143" t="e">
        <v>#N/A</v>
      </c>
      <c r="L337" s="143" t="e">
        <v>#N/A</v>
      </c>
      <c r="M337" s="143" t="e">
        <v>#N/A</v>
      </c>
      <c r="N337" s="143" t="e">
        <v>#N/A</v>
      </c>
      <c r="O337" s="143" t="e">
        <v>#N/A</v>
      </c>
      <c r="P337" s="143" t="e">
        <v>#N/A</v>
      </c>
      <c r="Q337" s="143" t="e">
        <v>#N/A</v>
      </c>
      <c r="R337" s="143" t="e">
        <v>#N/A</v>
      </c>
      <c r="S337" s="143" t="e">
        <v>#N/A</v>
      </c>
      <c r="T337" s="143" t="e">
        <v>#N/A</v>
      </c>
      <c r="U337" s="143" t="e">
        <v>#N/A</v>
      </c>
      <c r="V337" s="143" t="e">
        <v>#N/A</v>
      </c>
      <c r="W337" s="143" t="e">
        <v>#N/A</v>
      </c>
      <c r="X337" s="143" t="e">
        <v>#N/A</v>
      </c>
      <c r="Y337" s="143" t="e">
        <v>#N/A</v>
      </c>
      <c r="Z337" s="143" t="e">
        <v>#N/A</v>
      </c>
      <c r="AA337" s="143" t="e">
        <v>#N/A</v>
      </c>
      <c r="AB337" s="143" t="e">
        <v>#N/A</v>
      </c>
      <c r="AC337" s="143" t="e">
        <v>#N/A</v>
      </c>
      <c r="AD337" s="143" t="e">
        <v>#N/A</v>
      </c>
      <c r="AE337" s="143" t="e">
        <v>#N/A</v>
      </c>
      <c r="AF337" s="143" t="e">
        <v>#N/A</v>
      </c>
      <c r="AG337" s="143" t="e">
        <v>#N/A</v>
      </c>
      <c r="AH337" s="143" t="e">
        <v>#N/A</v>
      </c>
      <c r="AI337" s="143" t="e">
        <v>#N/A</v>
      </c>
      <c r="AJ337" s="143" t="e">
        <v>#N/A</v>
      </c>
      <c r="AK337" s="143" t="e">
        <v>#N/A</v>
      </c>
      <c r="AL337" s="143" t="e">
        <v>#N/A</v>
      </c>
      <c r="AM337" s="143" t="e">
        <v>#N/A</v>
      </c>
      <c r="AN337" s="143" t="e">
        <v>#N/A</v>
      </c>
      <c r="AO337" s="143" t="e">
        <v>#N/A</v>
      </c>
      <c r="AP337" s="143" t="e">
        <v>#N/A</v>
      </c>
    </row>
    <row r="338" spans="1:42" ht="17.25">
      <c r="A338" s="145" t="s">
        <v>368</v>
      </c>
      <c r="B338" s="145" t="s">
        <v>173</v>
      </c>
      <c r="C338" s="143">
        <v>104585</v>
      </c>
      <c r="D338" s="143">
        <v>22663</v>
      </c>
      <c r="E338" s="143">
        <v>9518</v>
      </c>
      <c r="F338" s="143" t="e">
        <v>#N/A</v>
      </c>
      <c r="G338" s="143" t="e">
        <v>#N/A</v>
      </c>
      <c r="H338" s="143" t="e">
        <v>#N/A</v>
      </c>
      <c r="I338" s="143" t="e">
        <v>#N/A</v>
      </c>
      <c r="J338" s="143" t="e">
        <v>#N/A</v>
      </c>
      <c r="K338" s="143" t="e">
        <v>#N/A</v>
      </c>
      <c r="L338" s="143" t="e">
        <v>#N/A</v>
      </c>
      <c r="M338" s="143" t="e">
        <v>#N/A</v>
      </c>
      <c r="N338" s="143" t="e">
        <v>#N/A</v>
      </c>
      <c r="O338" s="143" t="e">
        <v>#N/A</v>
      </c>
      <c r="P338" s="143" t="e">
        <v>#N/A</v>
      </c>
      <c r="Q338" s="143" t="e">
        <v>#N/A</v>
      </c>
      <c r="R338" s="143" t="e">
        <v>#N/A</v>
      </c>
      <c r="S338" s="143" t="e">
        <v>#N/A</v>
      </c>
      <c r="T338" s="143" t="e">
        <v>#N/A</v>
      </c>
      <c r="U338" s="143" t="e">
        <v>#N/A</v>
      </c>
      <c r="V338" s="143" t="e">
        <v>#N/A</v>
      </c>
      <c r="W338" s="143" t="e">
        <v>#N/A</v>
      </c>
      <c r="X338" s="143" t="e">
        <v>#N/A</v>
      </c>
      <c r="Y338" s="143" t="e">
        <v>#N/A</v>
      </c>
      <c r="Z338" s="143" t="e">
        <v>#N/A</v>
      </c>
      <c r="AA338" s="143" t="e">
        <v>#N/A</v>
      </c>
      <c r="AB338" s="143" t="e">
        <v>#N/A</v>
      </c>
      <c r="AC338" s="143" t="e">
        <v>#N/A</v>
      </c>
      <c r="AD338" s="143" t="e">
        <v>#N/A</v>
      </c>
      <c r="AE338" s="143" t="e">
        <v>#N/A</v>
      </c>
      <c r="AF338" s="143" t="e">
        <v>#N/A</v>
      </c>
      <c r="AG338" s="143" t="e">
        <v>#N/A</v>
      </c>
      <c r="AH338" s="143" t="e">
        <v>#N/A</v>
      </c>
      <c r="AI338" s="143" t="e">
        <v>#N/A</v>
      </c>
      <c r="AJ338" s="143" t="e">
        <v>#N/A</v>
      </c>
      <c r="AK338" s="143" t="e">
        <v>#N/A</v>
      </c>
      <c r="AL338" s="143" t="e">
        <v>#N/A</v>
      </c>
      <c r="AM338" s="143" t="e">
        <v>#N/A</v>
      </c>
      <c r="AN338" s="143" t="e">
        <v>#N/A</v>
      </c>
      <c r="AO338" s="143" t="e">
        <v>#N/A</v>
      </c>
      <c r="AP338" s="143" t="e">
        <v>#N/A</v>
      </c>
    </row>
    <row r="339" spans="1:42" ht="17.25">
      <c r="A339" s="145" t="s">
        <v>367</v>
      </c>
      <c r="B339" s="145" t="s">
        <v>182</v>
      </c>
      <c r="C339" s="143">
        <v>56287</v>
      </c>
      <c r="D339" s="143">
        <v>8657</v>
      </c>
      <c r="E339" s="143">
        <v>4585</v>
      </c>
      <c r="F339" s="143" t="e">
        <v>#N/A</v>
      </c>
      <c r="G339" s="143" t="e">
        <v>#N/A</v>
      </c>
      <c r="H339" s="143" t="e">
        <v>#N/A</v>
      </c>
      <c r="I339" s="143" t="e">
        <v>#N/A</v>
      </c>
      <c r="J339" s="143" t="e">
        <v>#N/A</v>
      </c>
      <c r="K339" s="143" t="e">
        <v>#N/A</v>
      </c>
      <c r="L339" s="143" t="e">
        <v>#N/A</v>
      </c>
      <c r="M339" s="143" t="e">
        <v>#N/A</v>
      </c>
      <c r="N339" s="143" t="e">
        <v>#N/A</v>
      </c>
      <c r="O339" s="143" t="e">
        <v>#N/A</v>
      </c>
      <c r="P339" s="143" t="e">
        <v>#N/A</v>
      </c>
      <c r="Q339" s="143" t="e">
        <v>#N/A</v>
      </c>
      <c r="R339" s="143" t="e">
        <v>#N/A</v>
      </c>
      <c r="S339" s="143" t="e">
        <v>#N/A</v>
      </c>
      <c r="T339" s="143" t="e">
        <v>#N/A</v>
      </c>
      <c r="U339" s="143" t="e">
        <v>#N/A</v>
      </c>
      <c r="V339" s="143" t="e">
        <v>#N/A</v>
      </c>
      <c r="W339" s="143" t="e">
        <v>#N/A</v>
      </c>
      <c r="X339" s="143" t="e">
        <v>#N/A</v>
      </c>
      <c r="Y339" s="143" t="e">
        <v>#N/A</v>
      </c>
      <c r="Z339" s="143" t="e">
        <v>#N/A</v>
      </c>
      <c r="AA339" s="143" t="e">
        <v>#N/A</v>
      </c>
      <c r="AB339" s="143" t="e">
        <v>#N/A</v>
      </c>
      <c r="AC339" s="143" t="e">
        <v>#N/A</v>
      </c>
      <c r="AD339" s="143" t="e">
        <v>#N/A</v>
      </c>
      <c r="AE339" s="143" t="e">
        <v>#N/A</v>
      </c>
      <c r="AF339" s="143" t="e">
        <v>#N/A</v>
      </c>
      <c r="AG339" s="143" t="e">
        <v>#N/A</v>
      </c>
      <c r="AH339" s="143" t="e">
        <v>#N/A</v>
      </c>
      <c r="AI339" s="143" t="e">
        <v>#N/A</v>
      </c>
      <c r="AJ339" s="143" t="e">
        <v>#N/A</v>
      </c>
      <c r="AK339" s="143" t="e">
        <v>#N/A</v>
      </c>
      <c r="AL339" s="143" t="e">
        <v>#N/A</v>
      </c>
      <c r="AM339" s="143" t="e">
        <v>#N/A</v>
      </c>
      <c r="AN339" s="143" t="e">
        <v>#N/A</v>
      </c>
      <c r="AO339" s="143" t="e">
        <v>#N/A</v>
      </c>
      <c r="AP339" s="143" t="e">
        <v>#N/A</v>
      </c>
    </row>
    <row r="340" spans="1:42" ht="17.25">
      <c r="A340" s="145" t="s">
        <v>366</v>
      </c>
      <c r="B340" s="145" t="s">
        <v>184</v>
      </c>
      <c r="C340" s="143">
        <v>25452</v>
      </c>
      <c r="D340" s="143">
        <v>4571</v>
      </c>
      <c r="E340" s="143">
        <v>2362</v>
      </c>
      <c r="F340" s="143" t="e">
        <v>#N/A</v>
      </c>
      <c r="G340" s="143" t="e">
        <v>#N/A</v>
      </c>
      <c r="H340" s="143" t="e">
        <v>#N/A</v>
      </c>
      <c r="I340" s="143" t="e">
        <v>#N/A</v>
      </c>
      <c r="J340" s="143" t="e">
        <v>#N/A</v>
      </c>
      <c r="K340" s="143" t="e">
        <v>#N/A</v>
      </c>
      <c r="L340" s="143" t="e">
        <v>#N/A</v>
      </c>
      <c r="M340" s="143" t="e">
        <v>#N/A</v>
      </c>
      <c r="N340" s="143" t="e">
        <v>#N/A</v>
      </c>
      <c r="O340" s="143" t="e">
        <v>#N/A</v>
      </c>
      <c r="P340" s="143" t="e">
        <v>#N/A</v>
      </c>
      <c r="Q340" s="143" t="e">
        <v>#N/A</v>
      </c>
      <c r="R340" s="143" t="e">
        <v>#N/A</v>
      </c>
      <c r="S340" s="143" t="e">
        <v>#N/A</v>
      </c>
      <c r="T340" s="143" t="e">
        <v>#N/A</v>
      </c>
      <c r="U340" s="143" t="e">
        <v>#N/A</v>
      </c>
      <c r="V340" s="143" t="e">
        <v>#N/A</v>
      </c>
      <c r="W340" s="143" t="e">
        <v>#N/A</v>
      </c>
      <c r="X340" s="143" t="e">
        <v>#N/A</v>
      </c>
      <c r="Y340" s="143" t="e">
        <v>#N/A</v>
      </c>
      <c r="Z340" s="143" t="e">
        <v>#N/A</v>
      </c>
      <c r="AA340" s="143" t="e">
        <v>#N/A</v>
      </c>
      <c r="AB340" s="143" t="e">
        <v>#N/A</v>
      </c>
      <c r="AC340" s="143" t="e">
        <v>#N/A</v>
      </c>
      <c r="AD340" s="143" t="e">
        <v>#N/A</v>
      </c>
      <c r="AE340" s="143" t="e">
        <v>#N/A</v>
      </c>
      <c r="AF340" s="143" t="e">
        <v>#N/A</v>
      </c>
      <c r="AG340" s="143" t="e">
        <v>#N/A</v>
      </c>
      <c r="AH340" s="143" t="e">
        <v>#N/A</v>
      </c>
      <c r="AI340" s="143" t="e">
        <v>#N/A</v>
      </c>
      <c r="AJ340" s="143" t="e">
        <v>#N/A</v>
      </c>
      <c r="AK340" s="143" t="e">
        <v>#N/A</v>
      </c>
      <c r="AL340" s="143" t="e">
        <v>#N/A</v>
      </c>
      <c r="AM340" s="143" t="e">
        <v>#N/A</v>
      </c>
      <c r="AN340" s="143" t="e">
        <v>#N/A</v>
      </c>
      <c r="AO340" s="143" t="e">
        <v>#N/A</v>
      </c>
      <c r="AP340" s="143" t="e">
        <v>#N/A</v>
      </c>
    </row>
    <row r="341" spans="1:42" ht="17.25">
      <c r="A341" s="145" t="s">
        <v>365</v>
      </c>
      <c r="B341" s="145" t="s">
        <v>186</v>
      </c>
      <c r="C341" s="143">
        <v>20809</v>
      </c>
      <c r="D341" s="143">
        <v>3753</v>
      </c>
      <c r="E341" s="143">
        <v>1895</v>
      </c>
      <c r="F341" s="143" t="e">
        <v>#N/A</v>
      </c>
      <c r="G341" s="143" t="e">
        <v>#N/A</v>
      </c>
      <c r="H341" s="143" t="e">
        <v>#N/A</v>
      </c>
      <c r="I341" s="143" t="e">
        <v>#N/A</v>
      </c>
      <c r="J341" s="143" t="e">
        <v>#N/A</v>
      </c>
      <c r="K341" s="143" t="e">
        <v>#N/A</v>
      </c>
      <c r="L341" s="143" t="e">
        <v>#N/A</v>
      </c>
      <c r="M341" s="143" t="e">
        <v>#N/A</v>
      </c>
      <c r="N341" s="143" t="e">
        <v>#N/A</v>
      </c>
      <c r="O341" s="143" t="e">
        <v>#N/A</v>
      </c>
      <c r="P341" s="143" t="e">
        <v>#N/A</v>
      </c>
      <c r="Q341" s="143" t="e">
        <v>#N/A</v>
      </c>
      <c r="R341" s="143" t="e">
        <v>#N/A</v>
      </c>
      <c r="S341" s="143" t="e">
        <v>#N/A</v>
      </c>
      <c r="T341" s="143" t="e">
        <v>#N/A</v>
      </c>
      <c r="U341" s="143" t="e">
        <v>#N/A</v>
      </c>
      <c r="V341" s="143" t="e">
        <v>#N/A</v>
      </c>
      <c r="W341" s="143" t="e">
        <v>#N/A</v>
      </c>
      <c r="X341" s="143" t="e">
        <v>#N/A</v>
      </c>
      <c r="Y341" s="143" t="e">
        <v>#N/A</v>
      </c>
      <c r="Z341" s="143" t="e">
        <v>#N/A</v>
      </c>
      <c r="AA341" s="143" t="e">
        <v>#N/A</v>
      </c>
      <c r="AB341" s="143" t="e">
        <v>#N/A</v>
      </c>
      <c r="AC341" s="143" t="e">
        <v>#N/A</v>
      </c>
      <c r="AD341" s="143" t="e">
        <v>#N/A</v>
      </c>
      <c r="AE341" s="143" t="e">
        <v>#N/A</v>
      </c>
      <c r="AF341" s="143" t="e">
        <v>#N/A</v>
      </c>
      <c r="AG341" s="143" t="e">
        <v>#N/A</v>
      </c>
      <c r="AH341" s="143" t="e">
        <v>#N/A</v>
      </c>
      <c r="AI341" s="143" t="e">
        <v>#N/A</v>
      </c>
      <c r="AJ341" s="143" t="e">
        <v>#N/A</v>
      </c>
      <c r="AK341" s="143" t="e">
        <v>#N/A</v>
      </c>
      <c r="AL341" s="143" t="e">
        <v>#N/A</v>
      </c>
      <c r="AM341" s="143" t="e">
        <v>#N/A</v>
      </c>
      <c r="AN341" s="143" t="e">
        <v>#N/A</v>
      </c>
      <c r="AO341" s="143" t="e">
        <v>#N/A</v>
      </c>
      <c r="AP341" s="143" t="e">
        <v>#N/A</v>
      </c>
    </row>
    <row r="342" spans="1:42" ht="17.25">
      <c r="A342" s="145" t="s">
        <v>364</v>
      </c>
      <c r="B342" s="145" t="s">
        <v>190</v>
      </c>
      <c r="C342" s="143">
        <v>22427</v>
      </c>
      <c r="D342" s="143">
        <v>3720</v>
      </c>
      <c r="E342" s="143">
        <v>1821</v>
      </c>
      <c r="F342" s="143" t="e">
        <v>#N/A</v>
      </c>
      <c r="G342" s="143" t="e">
        <v>#N/A</v>
      </c>
      <c r="H342" s="143" t="e">
        <v>#N/A</v>
      </c>
      <c r="I342" s="143" t="e">
        <v>#N/A</v>
      </c>
      <c r="J342" s="143" t="e">
        <v>#N/A</v>
      </c>
      <c r="K342" s="143" t="e">
        <v>#N/A</v>
      </c>
      <c r="L342" s="143" t="e">
        <v>#N/A</v>
      </c>
      <c r="M342" s="143" t="e">
        <v>#N/A</v>
      </c>
      <c r="N342" s="143" t="e">
        <v>#N/A</v>
      </c>
      <c r="O342" s="143" t="e">
        <v>#N/A</v>
      </c>
      <c r="P342" s="143" t="e">
        <v>#N/A</v>
      </c>
      <c r="Q342" s="143" t="e">
        <v>#N/A</v>
      </c>
      <c r="R342" s="143" t="e">
        <v>#N/A</v>
      </c>
      <c r="S342" s="143" t="e">
        <v>#N/A</v>
      </c>
      <c r="T342" s="143" t="e">
        <v>#N/A</v>
      </c>
      <c r="U342" s="143" t="e">
        <v>#N/A</v>
      </c>
      <c r="V342" s="143" t="e">
        <v>#N/A</v>
      </c>
      <c r="W342" s="143" t="e">
        <v>#N/A</v>
      </c>
      <c r="X342" s="143" t="e">
        <v>#N/A</v>
      </c>
      <c r="Y342" s="143" t="e">
        <v>#N/A</v>
      </c>
      <c r="Z342" s="143" t="e">
        <v>#N/A</v>
      </c>
      <c r="AA342" s="143" t="e">
        <v>#N/A</v>
      </c>
      <c r="AB342" s="143" t="e">
        <v>#N/A</v>
      </c>
      <c r="AC342" s="143" t="e">
        <v>#N/A</v>
      </c>
      <c r="AD342" s="143" t="e">
        <v>#N/A</v>
      </c>
      <c r="AE342" s="143" t="e">
        <v>#N/A</v>
      </c>
      <c r="AF342" s="143" t="e">
        <v>#N/A</v>
      </c>
      <c r="AG342" s="143" t="e">
        <v>#N/A</v>
      </c>
      <c r="AH342" s="143" t="e">
        <v>#N/A</v>
      </c>
      <c r="AI342" s="143" t="e">
        <v>#N/A</v>
      </c>
      <c r="AJ342" s="143" t="e">
        <v>#N/A</v>
      </c>
      <c r="AK342" s="143" t="e">
        <v>#N/A</v>
      </c>
      <c r="AL342" s="143" t="e">
        <v>#N/A</v>
      </c>
      <c r="AM342" s="143" t="e">
        <v>#N/A</v>
      </c>
      <c r="AN342" s="143" t="e">
        <v>#N/A</v>
      </c>
      <c r="AO342" s="143" t="e">
        <v>#N/A</v>
      </c>
      <c r="AP342" s="143" t="e">
        <v>#N/A</v>
      </c>
    </row>
    <row r="343" spans="1:42" ht="17.25">
      <c r="A343" s="145" t="s">
        <v>363</v>
      </c>
      <c r="B343" s="145" t="s">
        <v>195</v>
      </c>
      <c r="C343" s="143">
        <v>43493</v>
      </c>
      <c r="D343" s="143">
        <v>7846</v>
      </c>
      <c r="E343" s="143">
        <v>3927</v>
      </c>
      <c r="F343" s="143" t="e">
        <v>#N/A</v>
      </c>
      <c r="G343" s="143" t="e">
        <v>#N/A</v>
      </c>
      <c r="H343" s="143" t="e">
        <v>#N/A</v>
      </c>
      <c r="I343" s="143" t="e">
        <v>#N/A</v>
      </c>
      <c r="J343" s="143" t="e">
        <v>#N/A</v>
      </c>
      <c r="K343" s="143" t="e">
        <v>#N/A</v>
      </c>
      <c r="L343" s="143" t="e">
        <v>#N/A</v>
      </c>
      <c r="M343" s="143" t="e">
        <v>#N/A</v>
      </c>
      <c r="N343" s="143" t="e">
        <v>#N/A</v>
      </c>
      <c r="O343" s="143" t="e">
        <v>#N/A</v>
      </c>
      <c r="P343" s="143" t="e">
        <v>#N/A</v>
      </c>
      <c r="Q343" s="143" t="e">
        <v>#N/A</v>
      </c>
      <c r="R343" s="143" t="e">
        <v>#N/A</v>
      </c>
      <c r="S343" s="143" t="e">
        <v>#N/A</v>
      </c>
      <c r="T343" s="143" t="e">
        <v>#N/A</v>
      </c>
      <c r="U343" s="143" t="e">
        <v>#N/A</v>
      </c>
      <c r="V343" s="143" t="e">
        <v>#N/A</v>
      </c>
      <c r="W343" s="143" t="e">
        <v>#N/A</v>
      </c>
      <c r="X343" s="143" t="e">
        <v>#N/A</v>
      </c>
      <c r="Y343" s="143" t="e">
        <v>#N/A</v>
      </c>
      <c r="Z343" s="143" t="e">
        <v>#N/A</v>
      </c>
      <c r="AA343" s="143" t="e">
        <v>#N/A</v>
      </c>
      <c r="AB343" s="143" t="e">
        <v>#N/A</v>
      </c>
      <c r="AC343" s="143" t="e">
        <v>#N/A</v>
      </c>
      <c r="AD343" s="143" t="e">
        <v>#N/A</v>
      </c>
      <c r="AE343" s="143" t="e">
        <v>#N/A</v>
      </c>
      <c r="AF343" s="143" t="e">
        <v>#N/A</v>
      </c>
      <c r="AG343" s="143" t="e">
        <v>#N/A</v>
      </c>
      <c r="AH343" s="143" t="e">
        <v>#N/A</v>
      </c>
      <c r="AI343" s="143" t="e">
        <v>#N/A</v>
      </c>
      <c r="AJ343" s="143" t="e">
        <v>#N/A</v>
      </c>
      <c r="AK343" s="143" t="e">
        <v>#N/A</v>
      </c>
      <c r="AL343" s="143" t="e">
        <v>#N/A</v>
      </c>
      <c r="AM343" s="143" t="e">
        <v>#N/A</v>
      </c>
      <c r="AN343" s="143" t="e">
        <v>#N/A</v>
      </c>
      <c r="AO343" s="143" t="e">
        <v>#N/A</v>
      </c>
      <c r="AP343" s="143" t="e">
        <v>#N/A</v>
      </c>
    </row>
    <row r="344" spans="1:42" ht="17.25">
      <c r="A344" s="145" t="s">
        <v>361</v>
      </c>
      <c r="B344" s="145" t="s">
        <v>362</v>
      </c>
      <c r="C344" s="143">
        <v>4623</v>
      </c>
      <c r="D344" s="143">
        <v>622</v>
      </c>
      <c r="E344" s="143">
        <v>247</v>
      </c>
      <c r="F344" s="143" t="e">
        <v>#N/A</v>
      </c>
      <c r="G344" s="143" t="e">
        <v>#N/A</v>
      </c>
      <c r="H344" s="143" t="e">
        <v>#N/A</v>
      </c>
      <c r="I344" s="143" t="e">
        <v>#N/A</v>
      </c>
      <c r="J344" s="143" t="e">
        <v>#N/A</v>
      </c>
      <c r="K344" s="143" t="e">
        <v>#N/A</v>
      </c>
      <c r="L344" s="143" t="e">
        <v>#N/A</v>
      </c>
      <c r="M344" s="143" t="e">
        <v>#N/A</v>
      </c>
      <c r="N344" s="143" t="e">
        <v>#N/A</v>
      </c>
      <c r="O344" s="143" t="e">
        <v>#N/A</v>
      </c>
      <c r="P344" s="143" t="e">
        <v>#N/A</v>
      </c>
      <c r="Q344" s="143" t="e">
        <v>#N/A</v>
      </c>
      <c r="R344" s="143" t="e">
        <v>#N/A</v>
      </c>
      <c r="S344" s="143" t="e">
        <v>#N/A</v>
      </c>
      <c r="T344" s="143" t="e">
        <v>#N/A</v>
      </c>
      <c r="U344" s="143" t="e">
        <v>#N/A</v>
      </c>
      <c r="V344" s="143" t="e">
        <v>#N/A</v>
      </c>
      <c r="W344" s="143" t="e">
        <v>#N/A</v>
      </c>
      <c r="X344" s="143" t="e">
        <v>#N/A</v>
      </c>
      <c r="Y344" s="143" t="e">
        <v>#N/A</v>
      </c>
      <c r="Z344" s="143" t="e">
        <v>#N/A</v>
      </c>
      <c r="AA344" s="143" t="e">
        <v>#N/A</v>
      </c>
      <c r="AB344" s="143" t="e">
        <v>#N/A</v>
      </c>
      <c r="AC344" s="143" t="e">
        <v>#N/A</v>
      </c>
      <c r="AD344" s="143" t="e">
        <v>#N/A</v>
      </c>
      <c r="AE344" s="143" t="e">
        <v>#N/A</v>
      </c>
      <c r="AF344" s="143" t="e">
        <v>#N/A</v>
      </c>
      <c r="AG344" s="143" t="e">
        <v>#N/A</v>
      </c>
      <c r="AH344" s="143" t="e">
        <v>#N/A</v>
      </c>
      <c r="AI344" s="143" t="e">
        <v>#N/A</v>
      </c>
      <c r="AJ344" s="143" t="e">
        <v>#N/A</v>
      </c>
      <c r="AK344" s="143" t="e">
        <v>#N/A</v>
      </c>
      <c r="AL344" s="143" t="e">
        <v>#N/A</v>
      </c>
      <c r="AM344" s="143" t="e">
        <v>#N/A</v>
      </c>
      <c r="AN344" s="143" t="e">
        <v>#N/A</v>
      </c>
      <c r="AO344" s="143" t="e">
        <v>#N/A</v>
      </c>
      <c r="AP344" s="143" t="e">
        <v>#N/A</v>
      </c>
    </row>
    <row r="345" spans="1:42" ht="17.25">
      <c r="A345" s="145" t="s">
        <v>491</v>
      </c>
      <c r="B345" s="145" t="s">
        <v>492</v>
      </c>
      <c r="C345" s="143">
        <v>35242</v>
      </c>
      <c r="D345" s="143">
        <v>5695</v>
      </c>
      <c r="E345" s="143">
        <v>2727</v>
      </c>
      <c r="F345" s="143" t="e">
        <v>#N/A</v>
      </c>
      <c r="G345" s="143" t="e">
        <v>#N/A</v>
      </c>
      <c r="H345" s="143" t="e">
        <v>#N/A</v>
      </c>
      <c r="I345" s="143" t="e">
        <v>#N/A</v>
      </c>
      <c r="J345" s="143" t="e">
        <v>#N/A</v>
      </c>
      <c r="K345" s="143" t="e">
        <v>#N/A</v>
      </c>
      <c r="L345" s="143" t="e">
        <v>#N/A</v>
      </c>
      <c r="M345" s="143" t="e">
        <v>#N/A</v>
      </c>
      <c r="N345" s="143" t="e">
        <v>#N/A</v>
      </c>
      <c r="O345" s="143" t="e">
        <v>#N/A</v>
      </c>
      <c r="P345" s="143" t="e">
        <v>#N/A</v>
      </c>
      <c r="Q345" s="143" t="e">
        <v>#N/A</v>
      </c>
      <c r="R345" s="143" t="e">
        <v>#N/A</v>
      </c>
      <c r="S345" s="143" t="e">
        <v>#N/A</v>
      </c>
      <c r="T345" s="143" t="e">
        <v>#N/A</v>
      </c>
      <c r="U345" s="143" t="e">
        <v>#N/A</v>
      </c>
      <c r="V345" s="143" t="e">
        <v>#N/A</v>
      </c>
      <c r="W345" s="143" t="e">
        <v>#N/A</v>
      </c>
      <c r="X345" s="143" t="e">
        <v>#N/A</v>
      </c>
      <c r="Y345" s="143" t="e">
        <v>#N/A</v>
      </c>
      <c r="Z345" s="143" t="e">
        <v>#N/A</v>
      </c>
      <c r="AA345" s="143" t="e">
        <v>#N/A</v>
      </c>
      <c r="AB345" s="143" t="e">
        <v>#N/A</v>
      </c>
      <c r="AC345" s="143" t="e">
        <v>#N/A</v>
      </c>
      <c r="AD345" s="143" t="e">
        <v>#N/A</v>
      </c>
      <c r="AE345" s="143" t="e">
        <v>#N/A</v>
      </c>
      <c r="AF345" s="143" t="e">
        <v>#N/A</v>
      </c>
      <c r="AG345" s="143" t="e">
        <v>#N/A</v>
      </c>
      <c r="AH345" s="143" t="e">
        <v>#N/A</v>
      </c>
      <c r="AI345" s="143" t="e">
        <v>#N/A</v>
      </c>
      <c r="AJ345" s="143" t="e">
        <v>#N/A</v>
      </c>
      <c r="AK345" s="143" t="e">
        <v>#N/A</v>
      </c>
      <c r="AL345" s="143" t="e">
        <v>#N/A</v>
      </c>
      <c r="AM345" s="143" t="e">
        <v>#N/A</v>
      </c>
      <c r="AN345" s="143" t="e">
        <v>#N/A</v>
      </c>
      <c r="AO345" s="143" t="e">
        <v>#N/A</v>
      </c>
      <c r="AP345" s="143" t="e">
        <v>#N/A</v>
      </c>
    </row>
    <row r="346" spans="1:42" ht="17.25">
      <c r="A346" s="145" t="s">
        <v>490</v>
      </c>
      <c r="B346" s="145" t="s">
        <v>213</v>
      </c>
      <c r="C346" s="143">
        <v>29063</v>
      </c>
      <c r="D346" s="143">
        <v>4554</v>
      </c>
      <c r="E346" s="143">
        <v>1965</v>
      </c>
      <c r="F346" s="143" t="e">
        <v>#N/A</v>
      </c>
      <c r="G346" s="143" t="e">
        <v>#N/A</v>
      </c>
      <c r="H346" s="143" t="e">
        <v>#N/A</v>
      </c>
      <c r="I346" s="143" t="e">
        <v>#N/A</v>
      </c>
      <c r="J346" s="143" t="e">
        <v>#N/A</v>
      </c>
      <c r="K346" s="143" t="e">
        <v>#N/A</v>
      </c>
      <c r="L346" s="143" t="e">
        <v>#N/A</v>
      </c>
      <c r="M346" s="143" t="e">
        <v>#N/A</v>
      </c>
      <c r="N346" s="143" t="e">
        <v>#N/A</v>
      </c>
      <c r="O346" s="143" t="e">
        <v>#N/A</v>
      </c>
      <c r="P346" s="143" t="e">
        <v>#N/A</v>
      </c>
      <c r="Q346" s="143" t="e">
        <v>#N/A</v>
      </c>
      <c r="R346" s="143" t="e">
        <v>#N/A</v>
      </c>
      <c r="S346" s="143" t="e">
        <v>#N/A</v>
      </c>
      <c r="T346" s="143" t="e">
        <v>#N/A</v>
      </c>
      <c r="U346" s="143" t="e">
        <v>#N/A</v>
      </c>
      <c r="V346" s="143" t="e">
        <v>#N/A</v>
      </c>
      <c r="W346" s="143" t="e">
        <v>#N/A</v>
      </c>
      <c r="X346" s="143" t="e">
        <v>#N/A</v>
      </c>
      <c r="Y346" s="143" t="e">
        <v>#N/A</v>
      </c>
      <c r="Z346" s="143" t="e">
        <v>#N/A</v>
      </c>
      <c r="AA346" s="143" t="e">
        <v>#N/A</v>
      </c>
      <c r="AB346" s="143" t="e">
        <v>#N/A</v>
      </c>
      <c r="AC346" s="143" t="e">
        <v>#N/A</v>
      </c>
      <c r="AD346" s="143" t="e">
        <v>#N/A</v>
      </c>
      <c r="AE346" s="143" t="e">
        <v>#N/A</v>
      </c>
      <c r="AF346" s="143" t="e">
        <v>#N/A</v>
      </c>
      <c r="AG346" s="143" t="e">
        <v>#N/A</v>
      </c>
      <c r="AH346" s="143" t="e">
        <v>#N/A</v>
      </c>
      <c r="AI346" s="143" t="e">
        <v>#N/A</v>
      </c>
      <c r="AJ346" s="143" t="e">
        <v>#N/A</v>
      </c>
      <c r="AK346" s="143" t="e">
        <v>#N/A</v>
      </c>
      <c r="AL346" s="143" t="e">
        <v>#N/A</v>
      </c>
      <c r="AM346" s="143" t="e">
        <v>#N/A</v>
      </c>
      <c r="AN346" s="143" t="e">
        <v>#N/A</v>
      </c>
      <c r="AO346" s="143" t="e">
        <v>#N/A</v>
      </c>
      <c r="AP346" s="143" t="e">
        <v>#N/A</v>
      </c>
    </row>
    <row r="347" spans="1:42" ht="17.25">
      <c r="A347" s="145" t="s">
        <v>488</v>
      </c>
      <c r="B347" s="145" t="s">
        <v>489</v>
      </c>
      <c r="C347" s="143">
        <v>4101</v>
      </c>
      <c r="D347" s="143">
        <v>609</v>
      </c>
      <c r="E347" s="143">
        <v>296</v>
      </c>
      <c r="F347" s="143" t="e">
        <v>#N/A</v>
      </c>
      <c r="G347" s="143" t="e">
        <v>#N/A</v>
      </c>
      <c r="H347" s="143" t="e">
        <v>#N/A</v>
      </c>
      <c r="I347" s="143" t="e">
        <v>#N/A</v>
      </c>
      <c r="J347" s="143" t="e">
        <v>#N/A</v>
      </c>
      <c r="K347" s="143" t="e">
        <v>#N/A</v>
      </c>
      <c r="L347" s="143" t="e">
        <v>#N/A</v>
      </c>
      <c r="M347" s="143" t="e">
        <v>#N/A</v>
      </c>
      <c r="N347" s="143" t="e">
        <v>#N/A</v>
      </c>
      <c r="O347" s="143" t="e">
        <v>#N/A</v>
      </c>
      <c r="P347" s="143" t="e">
        <v>#N/A</v>
      </c>
      <c r="Q347" s="143" t="e">
        <v>#N/A</v>
      </c>
      <c r="R347" s="143" t="e">
        <v>#N/A</v>
      </c>
      <c r="S347" s="143" t="e">
        <v>#N/A</v>
      </c>
      <c r="T347" s="143" t="e">
        <v>#N/A</v>
      </c>
      <c r="U347" s="143" t="e">
        <v>#N/A</v>
      </c>
      <c r="V347" s="143" t="e">
        <v>#N/A</v>
      </c>
      <c r="W347" s="143" t="e">
        <v>#N/A</v>
      </c>
      <c r="X347" s="143" t="e">
        <v>#N/A</v>
      </c>
      <c r="Y347" s="143" t="e">
        <v>#N/A</v>
      </c>
      <c r="Z347" s="143" t="e">
        <v>#N/A</v>
      </c>
      <c r="AA347" s="143" t="e">
        <v>#N/A</v>
      </c>
      <c r="AB347" s="143" t="e">
        <v>#N/A</v>
      </c>
      <c r="AC347" s="143" t="e">
        <v>#N/A</v>
      </c>
      <c r="AD347" s="143" t="e">
        <v>#N/A</v>
      </c>
      <c r="AE347" s="143" t="e">
        <v>#N/A</v>
      </c>
      <c r="AF347" s="143" t="e">
        <v>#N/A</v>
      </c>
      <c r="AG347" s="143" t="e">
        <v>#N/A</v>
      </c>
      <c r="AH347" s="143" t="e">
        <v>#N/A</v>
      </c>
      <c r="AI347" s="143" t="e">
        <v>#N/A</v>
      </c>
      <c r="AJ347" s="143" t="e">
        <v>#N/A</v>
      </c>
      <c r="AK347" s="143" t="e">
        <v>#N/A</v>
      </c>
      <c r="AL347" s="143" t="e">
        <v>#N/A</v>
      </c>
      <c r="AM347" s="143" t="e">
        <v>#N/A</v>
      </c>
      <c r="AN347" s="143" t="e">
        <v>#N/A</v>
      </c>
      <c r="AO347" s="143" t="e">
        <v>#N/A</v>
      </c>
      <c r="AP347" s="143" t="e">
        <v>#N/A</v>
      </c>
    </row>
    <row r="348" spans="1:42" ht="17.25">
      <c r="A348" s="145" t="s">
        <v>486</v>
      </c>
      <c r="B348" s="145" t="s">
        <v>487</v>
      </c>
      <c r="C348" s="143">
        <v>33138</v>
      </c>
      <c r="D348" s="143">
        <v>5299</v>
      </c>
      <c r="E348" s="143">
        <v>2377</v>
      </c>
      <c r="F348" s="143" t="e">
        <v>#N/A</v>
      </c>
      <c r="G348" s="143" t="e">
        <v>#N/A</v>
      </c>
      <c r="H348" s="143" t="e">
        <v>#N/A</v>
      </c>
      <c r="I348" s="143" t="e">
        <v>#N/A</v>
      </c>
      <c r="J348" s="143" t="e">
        <v>#N/A</v>
      </c>
      <c r="K348" s="143" t="e">
        <v>#N/A</v>
      </c>
      <c r="L348" s="143" t="e">
        <v>#N/A</v>
      </c>
      <c r="M348" s="143" t="e">
        <v>#N/A</v>
      </c>
      <c r="N348" s="143" t="e">
        <v>#N/A</v>
      </c>
      <c r="O348" s="143" t="e">
        <v>#N/A</v>
      </c>
      <c r="P348" s="143" t="e">
        <v>#N/A</v>
      </c>
      <c r="Q348" s="143" t="e">
        <v>#N/A</v>
      </c>
      <c r="R348" s="143" t="e">
        <v>#N/A</v>
      </c>
      <c r="S348" s="143" t="e">
        <v>#N/A</v>
      </c>
      <c r="T348" s="143" t="e">
        <v>#N/A</v>
      </c>
      <c r="U348" s="143" t="e">
        <v>#N/A</v>
      </c>
      <c r="V348" s="143" t="e">
        <v>#N/A</v>
      </c>
      <c r="W348" s="143" t="e">
        <v>#N/A</v>
      </c>
      <c r="X348" s="143" t="e">
        <v>#N/A</v>
      </c>
      <c r="Y348" s="143" t="e">
        <v>#N/A</v>
      </c>
      <c r="Z348" s="143" t="e">
        <v>#N/A</v>
      </c>
      <c r="AA348" s="143" t="e">
        <v>#N/A</v>
      </c>
      <c r="AB348" s="143" t="e">
        <v>#N/A</v>
      </c>
      <c r="AC348" s="143" t="e">
        <v>#N/A</v>
      </c>
      <c r="AD348" s="143" t="e">
        <v>#N/A</v>
      </c>
      <c r="AE348" s="143" t="e">
        <v>#N/A</v>
      </c>
      <c r="AF348" s="143" t="e">
        <v>#N/A</v>
      </c>
      <c r="AG348" s="143" t="e">
        <v>#N/A</v>
      </c>
      <c r="AH348" s="143" t="e">
        <v>#N/A</v>
      </c>
      <c r="AI348" s="143" t="e">
        <v>#N/A</v>
      </c>
      <c r="AJ348" s="143" t="e">
        <v>#N/A</v>
      </c>
      <c r="AK348" s="143" t="e">
        <v>#N/A</v>
      </c>
      <c r="AL348" s="143" t="e">
        <v>#N/A</v>
      </c>
      <c r="AM348" s="143" t="e">
        <v>#N/A</v>
      </c>
      <c r="AN348" s="143" t="e">
        <v>#N/A</v>
      </c>
      <c r="AO348" s="143" t="e">
        <v>#N/A</v>
      </c>
      <c r="AP348" s="143" t="e">
        <v>#N/A</v>
      </c>
    </row>
    <row r="349" spans="1:42" ht="17.25">
      <c r="A349" s="145" t="s">
        <v>485</v>
      </c>
      <c r="B349" s="145" t="s">
        <v>216</v>
      </c>
      <c r="C349" s="143">
        <v>83668</v>
      </c>
      <c r="D349" s="143">
        <v>14635</v>
      </c>
      <c r="E349" s="143">
        <v>7190</v>
      </c>
      <c r="F349" s="143" t="e">
        <v>#N/A</v>
      </c>
      <c r="G349" s="143" t="e">
        <v>#N/A</v>
      </c>
      <c r="H349" s="143" t="e">
        <v>#N/A</v>
      </c>
      <c r="I349" s="143" t="e">
        <v>#N/A</v>
      </c>
      <c r="J349" s="143" t="e">
        <v>#N/A</v>
      </c>
      <c r="K349" s="143" t="e">
        <v>#N/A</v>
      </c>
      <c r="L349" s="143" t="e">
        <v>#N/A</v>
      </c>
      <c r="M349" s="143" t="e">
        <v>#N/A</v>
      </c>
      <c r="N349" s="143" t="e">
        <v>#N/A</v>
      </c>
      <c r="O349" s="143" t="e">
        <v>#N/A</v>
      </c>
      <c r="P349" s="143" t="e">
        <v>#N/A</v>
      </c>
      <c r="Q349" s="143" t="e">
        <v>#N/A</v>
      </c>
      <c r="R349" s="143" t="e">
        <v>#N/A</v>
      </c>
      <c r="S349" s="143" t="e">
        <v>#N/A</v>
      </c>
      <c r="T349" s="143" t="e">
        <v>#N/A</v>
      </c>
      <c r="U349" s="143" t="e">
        <v>#N/A</v>
      </c>
      <c r="V349" s="143" t="e">
        <v>#N/A</v>
      </c>
      <c r="W349" s="143" t="e">
        <v>#N/A</v>
      </c>
      <c r="X349" s="143" t="e">
        <v>#N/A</v>
      </c>
      <c r="Y349" s="143" t="e">
        <v>#N/A</v>
      </c>
      <c r="Z349" s="143" t="e">
        <v>#N/A</v>
      </c>
      <c r="AA349" s="143" t="e">
        <v>#N/A</v>
      </c>
      <c r="AB349" s="143" t="e">
        <v>#N/A</v>
      </c>
      <c r="AC349" s="143" t="e">
        <v>#N/A</v>
      </c>
      <c r="AD349" s="143" t="e">
        <v>#N/A</v>
      </c>
      <c r="AE349" s="143" t="e">
        <v>#N/A</v>
      </c>
      <c r="AF349" s="143" t="e">
        <v>#N/A</v>
      </c>
      <c r="AG349" s="143" t="e">
        <v>#N/A</v>
      </c>
      <c r="AH349" s="143" t="e">
        <v>#N/A</v>
      </c>
      <c r="AI349" s="143" t="e">
        <v>#N/A</v>
      </c>
      <c r="AJ349" s="143" t="e">
        <v>#N/A</v>
      </c>
      <c r="AK349" s="143" t="e">
        <v>#N/A</v>
      </c>
      <c r="AL349" s="143" t="e">
        <v>#N/A</v>
      </c>
      <c r="AM349" s="143" t="e">
        <v>#N/A</v>
      </c>
      <c r="AN349" s="143" t="e">
        <v>#N/A</v>
      </c>
      <c r="AO349" s="143" t="e">
        <v>#N/A</v>
      </c>
      <c r="AP349" s="143" t="e">
        <v>#N/A</v>
      </c>
    </row>
    <row r="350" spans="1:42" ht="17.25">
      <c r="A350" s="145" t="s">
        <v>484</v>
      </c>
      <c r="B350" s="145" t="s">
        <v>217</v>
      </c>
      <c r="C350" s="143">
        <v>25069</v>
      </c>
      <c r="D350" s="143">
        <v>6627</v>
      </c>
      <c r="E350" s="143">
        <v>2135</v>
      </c>
      <c r="F350" s="143" t="e">
        <v>#N/A</v>
      </c>
      <c r="G350" s="143" t="e">
        <v>#N/A</v>
      </c>
      <c r="H350" s="143" t="e">
        <v>#N/A</v>
      </c>
      <c r="I350" s="143" t="e">
        <v>#N/A</v>
      </c>
      <c r="J350" s="143" t="e">
        <v>#N/A</v>
      </c>
      <c r="K350" s="143" t="e">
        <v>#N/A</v>
      </c>
      <c r="L350" s="143" t="e">
        <v>#N/A</v>
      </c>
      <c r="M350" s="143" t="e">
        <v>#N/A</v>
      </c>
      <c r="N350" s="143" t="e">
        <v>#N/A</v>
      </c>
      <c r="O350" s="143" t="e">
        <v>#N/A</v>
      </c>
      <c r="P350" s="143" t="e">
        <v>#N/A</v>
      </c>
      <c r="Q350" s="143" t="e">
        <v>#N/A</v>
      </c>
      <c r="R350" s="143" t="e">
        <v>#N/A</v>
      </c>
      <c r="S350" s="143" t="e">
        <v>#N/A</v>
      </c>
      <c r="T350" s="143" t="e">
        <v>#N/A</v>
      </c>
      <c r="U350" s="143" t="e">
        <v>#N/A</v>
      </c>
      <c r="V350" s="143" t="e">
        <v>#N/A</v>
      </c>
      <c r="W350" s="143" t="e">
        <v>#N/A</v>
      </c>
      <c r="X350" s="143" t="e">
        <v>#N/A</v>
      </c>
      <c r="Y350" s="143" t="e">
        <v>#N/A</v>
      </c>
      <c r="Z350" s="143" t="e">
        <v>#N/A</v>
      </c>
      <c r="AA350" s="143" t="e">
        <v>#N/A</v>
      </c>
      <c r="AB350" s="143" t="e">
        <v>#N/A</v>
      </c>
      <c r="AC350" s="143" t="e">
        <v>#N/A</v>
      </c>
      <c r="AD350" s="143" t="e">
        <v>#N/A</v>
      </c>
      <c r="AE350" s="143" t="e">
        <v>#N/A</v>
      </c>
      <c r="AF350" s="143" t="e">
        <v>#N/A</v>
      </c>
      <c r="AG350" s="143" t="e">
        <v>#N/A</v>
      </c>
      <c r="AH350" s="143" t="e">
        <v>#N/A</v>
      </c>
      <c r="AI350" s="143" t="e">
        <v>#N/A</v>
      </c>
      <c r="AJ350" s="143" t="e">
        <v>#N/A</v>
      </c>
      <c r="AK350" s="143" t="e">
        <v>#N/A</v>
      </c>
      <c r="AL350" s="143" t="e">
        <v>#N/A</v>
      </c>
      <c r="AM350" s="143" t="e">
        <v>#N/A</v>
      </c>
      <c r="AN350" s="143" t="e">
        <v>#N/A</v>
      </c>
      <c r="AO350" s="143" t="e">
        <v>#N/A</v>
      </c>
      <c r="AP350" s="143" t="e">
        <v>#N/A</v>
      </c>
    </row>
    <row r="351" spans="1:42" ht="17.25">
      <c r="A351" s="145" t="s">
        <v>483</v>
      </c>
      <c r="B351" s="145" t="s">
        <v>95</v>
      </c>
      <c r="C351" s="143">
        <v>54655</v>
      </c>
      <c r="D351" s="143">
        <v>15684</v>
      </c>
      <c r="E351" s="143">
        <v>6693</v>
      </c>
      <c r="F351" s="143" t="e">
        <v>#N/A</v>
      </c>
      <c r="G351" s="143" t="e">
        <v>#N/A</v>
      </c>
      <c r="H351" s="143" t="e">
        <v>#N/A</v>
      </c>
      <c r="I351" s="143" t="e">
        <v>#N/A</v>
      </c>
      <c r="J351" s="143" t="e">
        <v>#N/A</v>
      </c>
      <c r="K351" s="143" t="e">
        <v>#N/A</v>
      </c>
      <c r="L351" s="143" t="e">
        <v>#N/A</v>
      </c>
      <c r="M351" s="143" t="e">
        <v>#N/A</v>
      </c>
      <c r="N351" s="143" t="e">
        <v>#N/A</v>
      </c>
      <c r="O351" s="143" t="e">
        <v>#N/A</v>
      </c>
      <c r="P351" s="143" t="e">
        <v>#N/A</v>
      </c>
      <c r="Q351" s="143" t="e">
        <v>#N/A</v>
      </c>
      <c r="R351" s="143" t="e">
        <v>#N/A</v>
      </c>
      <c r="S351" s="143" t="e">
        <v>#N/A</v>
      </c>
      <c r="T351" s="143" t="e">
        <v>#N/A</v>
      </c>
      <c r="U351" s="143" t="e">
        <v>#N/A</v>
      </c>
      <c r="V351" s="143" t="e">
        <v>#N/A</v>
      </c>
      <c r="W351" s="143" t="e">
        <v>#N/A</v>
      </c>
      <c r="X351" s="143" t="e">
        <v>#N/A</v>
      </c>
      <c r="Y351" s="143" t="e">
        <v>#N/A</v>
      </c>
      <c r="Z351" s="143" t="e">
        <v>#N/A</v>
      </c>
      <c r="AA351" s="143" t="e">
        <v>#N/A</v>
      </c>
      <c r="AB351" s="143" t="e">
        <v>#N/A</v>
      </c>
      <c r="AC351" s="143" t="e">
        <v>#N/A</v>
      </c>
      <c r="AD351" s="143" t="e">
        <v>#N/A</v>
      </c>
      <c r="AE351" s="143" t="e">
        <v>#N/A</v>
      </c>
      <c r="AF351" s="143" t="e">
        <v>#N/A</v>
      </c>
      <c r="AG351" s="143" t="e">
        <v>#N/A</v>
      </c>
      <c r="AH351" s="143" t="e">
        <v>#N/A</v>
      </c>
      <c r="AI351" s="143" t="e">
        <v>#N/A</v>
      </c>
      <c r="AJ351" s="143" t="e">
        <v>#N/A</v>
      </c>
      <c r="AK351" s="143" t="e">
        <v>#N/A</v>
      </c>
      <c r="AL351" s="143" t="e">
        <v>#N/A</v>
      </c>
      <c r="AM351" s="143" t="e">
        <v>#N/A</v>
      </c>
      <c r="AN351" s="143" t="e">
        <v>#N/A</v>
      </c>
      <c r="AO351" s="143" t="e">
        <v>#N/A</v>
      </c>
      <c r="AP351" s="143" t="e">
        <v>#N/A</v>
      </c>
    </row>
    <row r="352" spans="1:42" ht="17.25">
      <c r="A352" s="145" t="s">
        <v>482</v>
      </c>
      <c r="B352" s="145" t="s">
        <v>103</v>
      </c>
      <c r="C352" s="143">
        <v>52542</v>
      </c>
      <c r="D352" s="143">
        <v>8334</v>
      </c>
      <c r="E352" s="143">
        <v>4178</v>
      </c>
      <c r="F352" s="143" t="e">
        <v>#N/A</v>
      </c>
      <c r="G352" s="143" t="e">
        <v>#N/A</v>
      </c>
      <c r="H352" s="143" t="e">
        <v>#N/A</v>
      </c>
      <c r="I352" s="143" t="e">
        <v>#N/A</v>
      </c>
      <c r="J352" s="143" t="e">
        <v>#N/A</v>
      </c>
      <c r="K352" s="143" t="e">
        <v>#N/A</v>
      </c>
      <c r="L352" s="143" t="e">
        <v>#N/A</v>
      </c>
      <c r="M352" s="143" t="e">
        <v>#N/A</v>
      </c>
      <c r="N352" s="143" t="e">
        <v>#N/A</v>
      </c>
      <c r="O352" s="143" t="e">
        <v>#N/A</v>
      </c>
      <c r="P352" s="143" t="e">
        <v>#N/A</v>
      </c>
      <c r="Q352" s="143" t="e">
        <v>#N/A</v>
      </c>
      <c r="R352" s="143" t="e">
        <v>#N/A</v>
      </c>
      <c r="S352" s="143" t="e">
        <v>#N/A</v>
      </c>
      <c r="T352" s="143" t="e">
        <v>#N/A</v>
      </c>
      <c r="U352" s="143" t="e">
        <v>#N/A</v>
      </c>
      <c r="V352" s="143" t="e">
        <v>#N/A</v>
      </c>
      <c r="W352" s="143" t="e">
        <v>#N/A</v>
      </c>
      <c r="X352" s="143" t="e">
        <v>#N/A</v>
      </c>
      <c r="Y352" s="143" t="e">
        <v>#N/A</v>
      </c>
      <c r="Z352" s="143" t="e">
        <v>#N/A</v>
      </c>
      <c r="AA352" s="143" t="e">
        <v>#N/A</v>
      </c>
      <c r="AB352" s="143" t="e">
        <v>#N/A</v>
      </c>
      <c r="AC352" s="143" t="e">
        <v>#N/A</v>
      </c>
      <c r="AD352" s="143" t="e">
        <v>#N/A</v>
      </c>
      <c r="AE352" s="143" t="e">
        <v>#N/A</v>
      </c>
      <c r="AF352" s="143" t="e">
        <v>#N/A</v>
      </c>
      <c r="AG352" s="143" t="e">
        <v>#N/A</v>
      </c>
      <c r="AH352" s="143" t="e">
        <v>#N/A</v>
      </c>
      <c r="AI352" s="143" t="e">
        <v>#N/A</v>
      </c>
      <c r="AJ352" s="143" t="e">
        <v>#N/A</v>
      </c>
      <c r="AK352" s="143" t="e">
        <v>#N/A</v>
      </c>
      <c r="AL352" s="143" t="e">
        <v>#N/A</v>
      </c>
      <c r="AM352" s="143" t="e">
        <v>#N/A</v>
      </c>
      <c r="AN352" s="143" t="e">
        <v>#N/A</v>
      </c>
      <c r="AO352" s="143" t="e">
        <v>#N/A</v>
      </c>
      <c r="AP352" s="143" t="e">
        <v>#N/A</v>
      </c>
    </row>
    <row r="353" spans="1:42" ht="17.25">
      <c r="A353" s="145" t="s">
        <v>480</v>
      </c>
      <c r="B353" s="145" t="s">
        <v>481</v>
      </c>
      <c r="C353" s="143">
        <v>23361</v>
      </c>
      <c r="D353" s="143">
        <v>3467</v>
      </c>
      <c r="E353" s="143">
        <v>1517</v>
      </c>
      <c r="F353" s="143" t="e">
        <v>#N/A</v>
      </c>
      <c r="G353" s="143" t="e">
        <v>#N/A</v>
      </c>
      <c r="H353" s="143" t="e">
        <v>#N/A</v>
      </c>
      <c r="I353" s="143" t="e">
        <v>#N/A</v>
      </c>
      <c r="J353" s="143" t="e">
        <v>#N/A</v>
      </c>
      <c r="K353" s="143" t="e">
        <v>#N/A</v>
      </c>
      <c r="L353" s="143" t="e">
        <v>#N/A</v>
      </c>
      <c r="M353" s="143" t="e">
        <v>#N/A</v>
      </c>
      <c r="N353" s="143" t="e">
        <v>#N/A</v>
      </c>
      <c r="O353" s="143" t="e">
        <v>#N/A</v>
      </c>
      <c r="P353" s="143" t="e">
        <v>#N/A</v>
      </c>
      <c r="Q353" s="143" t="e">
        <v>#N/A</v>
      </c>
      <c r="R353" s="143" t="e">
        <v>#N/A</v>
      </c>
      <c r="S353" s="143" t="e">
        <v>#N/A</v>
      </c>
      <c r="T353" s="143" t="e">
        <v>#N/A</v>
      </c>
      <c r="U353" s="143" t="e">
        <v>#N/A</v>
      </c>
      <c r="V353" s="143" t="e">
        <v>#N/A</v>
      </c>
      <c r="W353" s="143" t="e">
        <v>#N/A</v>
      </c>
      <c r="X353" s="143" t="e">
        <v>#N/A</v>
      </c>
      <c r="Y353" s="143" t="e">
        <v>#N/A</v>
      </c>
      <c r="Z353" s="143" t="e">
        <v>#N/A</v>
      </c>
      <c r="AA353" s="143" t="e">
        <v>#N/A</v>
      </c>
      <c r="AB353" s="143" t="e">
        <v>#N/A</v>
      </c>
      <c r="AC353" s="143" t="e">
        <v>#N/A</v>
      </c>
      <c r="AD353" s="143" t="e">
        <v>#N/A</v>
      </c>
      <c r="AE353" s="143" t="e">
        <v>#N/A</v>
      </c>
      <c r="AF353" s="143" t="e">
        <v>#N/A</v>
      </c>
      <c r="AG353" s="143" t="e">
        <v>#N/A</v>
      </c>
      <c r="AH353" s="143" t="e">
        <v>#N/A</v>
      </c>
      <c r="AI353" s="143" t="e">
        <v>#N/A</v>
      </c>
      <c r="AJ353" s="143" t="e">
        <v>#N/A</v>
      </c>
      <c r="AK353" s="143" t="e">
        <v>#N/A</v>
      </c>
      <c r="AL353" s="143" t="e">
        <v>#N/A</v>
      </c>
      <c r="AM353" s="143" t="e">
        <v>#N/A</v>
      </c>
      <c r="AN353" s="143" t="e">
        <v>#N/A</v>
      </c>
      <c r="AO353" s="143" t="e">
        <v>#N/A</v>
      </c>
      <c r="AP353" s="143" t="e">
        <v>#N/A</v>
      </c>
    </row>
    <row r="354" spans="1:42" ht="17.25">
      <c r="A354" s="145" t="s">
        <v>359</v>
      </c>
      <c r="B354" s="145" t="s">
        <v>360</v>
      </c>
      <c r="C354" s="143">
        <v>133106</v>
      </c>
      <c r="D354" s="143">
        <v>40768</v>
      </c>
      <c r="E354" s="143">
        <v>17642</v>
      </c>
      <c r="F354" s="143" t="e">
        <v>#N/A</v>
      </c>
      <c r="G354" s="143" t="e">
        <v>#N/A</v>
      </c>
      <c r="H354" s="143" t="e">
        <v>#N/A</v>
      </c>
      <c r="I354" s="143" t="e">
        <v>#N/A</v>
      </c>
      <c r="J354" s="143" t="e">
        <v>#N/A</v>
      </c>
      <c r="K354" s="143" t="e">
        <v>#N/A</v>
      </c>
      <c r="L354" s="143" t="e">
        <v>#N/A</v>
      </c>
      <c r="M354" s="143" t="e">
        <v>#N/A</v>
      </c>
      <c r="N354" s="143" t="e">
        <v>#N/A</v>
      </c>
      <c r="O354" s="143" t="e">
        <v>#N/A</v>
      </c>
      <c r="P354" s="143" t="e">
        <v>#N/A</v>
      </c>
      <c r="Q354" s="143" t="e">
        <v>#N/A</v>
      </c>
      <c r="R354" s="143" t="e">
        <v>#N/A</v>
      </c>
      <c r="S354" s="143" t="e">
        <v>#N/A</v>
      </c>
      <c r="T354" s="143" t="e">
        <v>#N/A</v>
      </c>
      <c r="U354" s="143" t="e">
        <v>#N/A</v>
      </c>
      <c r="V354" s="143" t="e">
        <v>#N/A</v>
      </c>
      <c r="W354" s="143" t="e">
        <v>#N/A</v>
      </c>
      <c r="X354" s="143" t="e">
        <v>#N/A</v>
      </c>
      <c r="Y354" s="143" t="e">
        <v>#N/A</v>
      </c>
      <c r="Z354" s="143" t="e">
        <v>#N/A</v>
      </c>
      <c r="AA354" s="143" t="e">
        <v>#N/A</v>
      </c>
      <c r="AB354" s="143" t="e">
        <v>#N/A</v>
      </c>
      <c r="AC354" s="143" t="e">
        <v>#N/A</v>
      </c>
      <c r="AD354" s="143" t="e">
        <v>#N/A</v>
      </c>
      <c r="AE354" s="143" t="e">
        <v>#N/A</v>
      </c>
      <c r="AF354" s="143" t="e">
        <v>#N/A</v>
      </c>
      <c r="AG354" s="143" t="e">
        <v>#N/A</v>
      </c>
      <c r="AH354" s="143" t="e">
        <v>#N/A</v>
      </c>
      <c r="AI354" s="143" t="e">
        <v>#N/A</v>
      </c>
      <c r="AJ354" s="143" t="e">
        <v>#N/A</v>
      </c>
      <c r="AK354" s="143" t="e">
        <v>#N/A</v>
      </c>
      <c r="AL354" s="143" t="e">
        <v>#N/A</v>
      </c>
      <c r="AM354" s="143" t="e">
        <v>#N/A</v>
      </c>
      <c r="AN354" s="143" t="e">
        <v>#N/A</v>
      </c>
      <c r="AO354" s="143" t="e">
        <v>#N/A</v>
      </c>
      <c r="AP354" s="143" t="e">
        <v>#N/A</v>
      </c>
    </row>
    <row r="355" spans="1:42" ht="17.25">
      <c r="A355" s="145" t="s">
        <v>358</v>
      </c>
      <c r="B355" s="145" t="s">
        <v>212</v>
      </c>
      <c r="C355" s="143">
        <v>48747</v>
      </c>
      <c r="D355" s="143">
        <v>9035</v>
      </c>
      <c r="E355" s="143">
        <v>4533</v>
      </c>
      <c r="F355" s="143" t="e">
        <v>#N/A</v>
      </c>
      <c r="G355" s="143" t="e">
        <v>#N/A</v>
      </c>
      <c r="H355" s="143" t="e">
        <v>#N/A</v>
      </c>
      <c r="I355" s="143" t="e">
        <v>#N/A</v>
      </c>
      <c r="J355" s="143" t="e">
        <v>#N/A</v>
      </c>
      <c r="K355" s="143" t="e">
        <v>#N/A</v>
      </c>
      <c r="L355" s="143" t="e">
        <v>#N/A</v>
      </c>
      <c r="M355" s="143" t="e">
        <v>#N/A</v>
      </c>
      <c r="N355" s="143" t="e">
        <v>#N/A</v>
      </c>
      <c r="O355" s="143" t="e">
        <v>#N/A</v>
      </c>
      <c r="P355" s="143" t="e">
        <v>#N/A</v>
      </c>
      <c r="Q355" s="143" t="e">
        <v>#N/A</v>
      </c>
      <c r="R355" s="143" t="e">
        <v>#N/A</v>
      </c>
      <c r="S355" s="143" t="e">
        <v>#N/A</v>
      </c>
      <c r="T355" s="143" t="e">
        <v>#N/A</v>
      </c>
      <c r="U355" s="143" t="e">
        <v>#N/A</v>
      </c>
      <c r="V355" s="143" t="e">
        <v>#N/A</v>
      </c>
      <c r="W355" s="143" t="e">
        <v>#N/A</v>
      </c>
      <c r="X355" s="143" t="e">
        <v>#N/A</v>
      </c>
      <c r="Y355" s="143" t="e">
        <v>#N/A</v>
      </c>
      <c r="Z355" s="143" t="e">
        <v>#N/A</v>
      </c>
      <c r="AA355" s="143" t="e">
        <v>#N/A</v>
      </c>
      <c r="AB355" s="143" t="e">
        <v>#N/A</v>
      </c>
      <c r="AC355" s="143" t="e">
        <v>#N/A</v>
      </c>
      <c r="AD355" s="143" t="e">
        <v>#N/A</v>
      </c>
      <c r="AE355" s="143" t="e">
        <v>#N/A</v>
      </c>
      <c r="AF355" s="143" t="e">
        <v>#N/A</v>
      </c>
      <c r="AG355" s="143" t="e">
        <v>#N/A</v>
      </c>
      <c r="AH355" s="143" t="e">
        <v>#N/A</v>
      </c>
      <c r="AI355" s="143" t="e">
        <v>#N/A</v>
      </c>
      <c r="AJ355" s="143" t="e">
        <v>#N/A</v>
      </c>
      <c r="AK355" s="143" t="e">
        <v>#N/A</v>
      </c>
      <c r="AL355" s="143" t="e">
        <v>#N/A</v>
      </c>
      <c r="AM355" s="143" t="e">
        <v>#N/A</v>
      </c>
      <c r="AN355" s="143" t="e">
        <v>#N/A</v>
      </c>
      <c r="AO355" s="143" t="e">
        <v>#N/A</v>
      </c>
      <c r="AP355" s="143" t="e">
        <v>#N/A</v>
      </c>
    </row>
    <row r="356" spans="1:42" ht="17.25">
      <c r="A356" s="145" t="s">
        <v>357</v>
      </c>
      <c r="B356" s="145" t="s">
        <v>218</v>
      </c>
      <c r="C356" s="143">
        <v>26862</v>
      </c>
      <c r="D356" s="143">
        <v>5039</v>
      </c>
      <c r="E356" s="143">
        <v>2670</v>
      </c>
      <c r="F356" s="143" t="e">
        <v>#N/A</v>
      </c>
      <c r="G356" s="143" t="e">
        <v>#N/A</v>
      </c>
      <c r="H356" s="143" t="e">
        <v>#N/A</v>
      </c>
      <c r="I356" s="143" t="e">
        <v>#N/A</v>
      </c>
      <c r="J356" s="143" t="e">
        <v>#N/A</v>
      </c>
      <c r="K356" s="143" t="e">
        <v>#N/A</v>
      </c>
      <c r="L356" s="143" t="e">
        <v>#N/A</v>
      </c>
      <c r="M356" s="143" t="e">
        <v>#N/A</v>
      </c>
      <c r="N356" s="143" t="e">
        <v>#N/A</v>
      </c>
      <c r="O356" s="143" t="e">
        <v>#N/A</v>
      </c>
      <c r="P356" s="143" t="e">
        <v>#N/A</v>
      </c>
      <c r="Q356" s="143" t="e">
        <v>#N/A</v>
      </c>
      <c r="R356" s="143" t="e">
        <v>#N/A</v>
      </c>
      <c r="S356" s="143" t="e">
        <v>#N/A</v>
      </c>
      <c r="T356" s="143" t="e">
        <v>#N/A</v>
      </c>
      <c r="U356" s="143" t="e">
        <v>#N/A</v>
      </c>
      <c r="V356" s="143" t="e">
        <v>#N/A</v>
      </c>
      <c r="W356" s="143" t="e">
        <v>#N/A</v>
      </c>
      <c r="X356" s="143" t="e">
        <v>#N/A</v>
      </c>
      <c r="Y356" s="143" t="e">
        <v>#N/A</v>
      </c>
      <c r="Z356" s="143" t="e">
        <v>#N/A</v>
      </c>
      <c r="AA356" s="143" t="e">
        <v>#N/A</v>
      </c>
      <c r="AB356" s="143" t="e">
        <v>#N/A</v>
      </c>
      <c r="AC356" s="143" t="e">
        <v>#N/A</v>
      </c>
      <c r="AD356" s="143" t="e">
        <v>#N/A</v>
      </c>
      <c r="AE356" s="143" t="e">
        <v>#N/A</v>
      </c>
      <c r="AF356" s="143" t="e">
        <v>#N/A</v>
      </c>
      <c r="AG356" s="143" t="e">
        <v>#N/A</v>
      </c>
      <c r="AH356" s="143" t="e">
        <v>#N/A</v>
      </c>
      <c r="AI356" s="143" t="e">
        <v>#N/A</v>
      </c>
      <c r="AJ356" s="143" t="e">
        <v>#N/A</v>
      </c>
      <c r="AK356" s="143" t="e">
        <v>#N/A</v>
      </c>
      <c r="AL356" s="143" t="e">
        <v>#N/A</v>
      </c>
      <c r="AM356" s="143" t="e">
        <v>#N/A</v>
      </c>
      <c r="AN356" s="143" t="e">
        <v>#N/A</v>
      </c>
      <c r="AO356" s="143" t="e">
        <v>#N/A</v>
      </c>
      <c r="AP356" s="143" t="e">
        <v>#N/A</v>
      </c>
    </row>
    <row r="357" spans="1:42" ht="17.25">
      <c r="A357" s="145" t="s">
        <v>356</v>
      </c>
      <c r="B357" s="145" t="s">
        <v>219</v>
      </c>
      <c r="C357" s="143">
        <v>43488</v>
      </c>
      <c r="D357" s="143">
        <v>8283</v>
      </c>
      <c r="E357" s="143">
        <v>4456</v>
      </c>
      <c r="F357" s="143" t="e">
        <v>#N/A</v>
      </c>
      <c r="G357" s="143" t="e">
        <v>#N/A</v>
      </c>
      <c r="H357" s="143" t="e">
        <v>#N/A</v>
      </c>
      <c r="I357" s="143" t="e">
        <v>#N/A</v>
      </c>
      <c r="J357" s="143" t="e">
        <v>#N/A</v>
      </c>
      <c r="K357" s="143" t="e">
        <v>#N/A</v>
      </c>
      <c r="L357" s="143" t="e">
        <v>#N/A</v>
      </c>
      <c r="M357" s="143" t="e">
        <v>#N/A</v>
      </c>
      <c r="N357" s="143" t="e">
        <v>#N/A</v>
      </c>
      <c r="O357" s="143" t="e">
        <v>#N/A</v>
      </c>
      <c r="P357" s="143" t="e">
        <v>#N/A</v>
      </c>
      <c r="Q357" s="143" t="e">
        <v>#N/A</v>
      </c>
      <c r="R357" s="143" t="e">
        <v>#N/A</v>
      </c>
      <c r="S357" s="143" t="e">
        <v>#N/A</v>
      </c>
      <c r="T357" s="143" t="e">
        <v>#N/A</v>
      </c>
      <c r="U357" s="143" t="e">
        <v>#N/A</v>
      </c>
      <c r="V357" s="143" t="e">
        <v>#N/A</v>
      </c>
      <c r="W357" s="143" t="e">
        <v>#N/A</v>
      </c>
      <c r="X357" s="143" t="e">
        <v>#N/A</v>
      </c>
      <c r="Y357" s="143" t="e">
        <v>#N/A</v>
      </c>
      <c r="Z357" s="143" t="e">
        <v>#N/A</v>
      </c>
      <c r="AA357" s="143" t="e">
        <v>#N/A</v>
      </c>
      <c r="AB357" s="143" t="e">
        <v>#N/A</v>
      </c>
      <c r="AC357" s="143" t="e">
        <v>#N/A</v>
      </c>
      <c r="AD357" s="143" t="e">
        <v>#N/A</v>
      </c>
      <c r="AE357" s="143" t="e">
        <v>#N/A</v>
      </c>
      <c r="AF357" s="143" t="e">
        <v>#N/A</v>
      </c>
      <c r="AG357" s="143" t="e">
        <v>#N/A</v>
      </c>
      <c r="AH357" s="143" t="e">
        <v>#N/A</v>
      </c>
      <c r="AI357" s="143" t="e">
        <v>#N/A</v>
      </c>
      <c r="AJ357" s="143" t="e">
        <v>#N/A</v>
      </c>
      <c r="AK357" s="143" t="e">
        <v>#N/A</v>
      </c>
      <c r="AL357" s="143" t="e">
        <v>#N/A</v>
      </c>
      <c r="AM357" s="143" t="e">
        <v>#N/A</v>
      </c>
      <c r="AN357" s="143" t="e">
        <v>#N/A</v>
      </c>
      <c r="AO357" s="143" t="e">
        <v>#N/A</v>
      </c>
      <c r="AP357" s="143" t="e">
        <v>#N/A</v>
      </c>
    </row>
    <row r="358" spans="1:42" ht="17.25">
      <c r="A358" s="145" t="s">
        <v>355</v>
      </c>
      <c r="B358" s="145" t="s">
        <v>108</v>
      </c>
      <c r="C358" s="143">
        <v>30115</v>
      </c>
      <c r="D358" s="143">
        <v>5040</v>
      </c>
      <c r="E358" s="143">
        <v>2540</v>
      </c>
      <c r="F358" s="143" t="e">
        <v>#N/A</v>
      </c>
      <c r="G358" s="143" t="e">
        <v>#N/A</v>
      </c>
      <c r="H358" s="143" t="e">
        <v>#N/A</v>
      </c>
      <c r="I358" s="143" t="e">
        <v>#N/A</v>
      </c>
      <c r="J358" s="143" t="e">
        <v>#N/A</v>
      </c>
      <c r="K358" s="143" t="e">
        <v>#N/A</v>
      </c>
      <c r="L358" s="143" t="e">
        <v>#N/A</v>
      </c>
      <c r="M358" s="143" t="e">
        <v>#N/A</v>
      </c>
      <c r="N358" s="143" t="e">
        <v>#N/A</v>
      </c>
      <c r="O358" s="143" t="e">
        <v>#N/A</v>
      </c>
      <c r="P358" s="143" t="e">
        <v>#N/A</v>
      </c>
      <c r="Q358" s="143" t="e">
        <v>#N/A</v>
      </c>
      <c r="R358" s="143" t="e">
        <v>#N/A</v>
      </c>
      <c r="S358" s="143" t="e">
        <v>#N/A</v>
      </c>
      <c r="T358" s="143" t="e">
        <v>#N/A</v>
      </c>
      <c r="U358" s="143" t="e">
        <v>#N/A</v>
      </c>
      <c r="V358" s="143" t="e">
        <v>#N/A</v>
      </c>
      <c r="W358" s="143" t="e">
        <v>#N/A</v>
      </c>
      <c r="X358" s="143" t="e">
        <v>#N/A</v>
      </c>
      <c r="Y358" s="143" t="e">
        <v>#N/A</v>
      </c>
      <c r="Z358" s="143" t="e">
        <v>#N/A</v>
      </c>
      <c r="AA358" s="143" t="e">
        <v>#N/A</v>
      </c>
      <c r="AB358" s="143" t="e">
        <v>#N/A</v>
      </c>
      <c r="AC358" s="143" t="e">
        <v>#N/A</v>
      </c>
      <c r="AD358" s="143" t="e">
        <v>#N/A</v>
      </c>
      <c r="AE358" s="143" t="e">
        <v>#N/A</v>
      </c>
      <c r="AF358" s="143" t="e">
        <v>#N/A</v>
      </c>
      <c r="AG358" s="143" t="e">
        <v>#N/A</v>
      </c>
      <c r="AH358" s="143" t="e">
        <v>#N/A</v>
      </c>
      <c r="AI358" s="143" t="e">
        <v>#N/A</v>
      </c>
      <c r="AJ358" s="143" t="e">
        <v>#N/A</v>
      </c>
      <c r="AK358" s="143" t="e">
        <v>#N/A</v>
      </c>
      <c r="AL358" s="143" t="e">
        <v>#N/A</v>
      </c>
      <c r="AM358" s="143" t="e">
        <v>#N/A</v>
      </c>
      <c r="AN358" s="143" t="e">
        <v>#N/A</v>
      </c>
      <c r="AO358" s="143" t="e">
        <v>#N/A</v>
      </c>
      <c r="AP358" s="143" t="e">
        <v>#N/A</v>
      </c>
    </row>
    <row r="359" spans="1:42" ht="17.25">
      <c r="A359" s="145" t="s">
        <v>471</v>
      </c>
      <c r="B359" s="145" t="s">
        <v>132</v>
      </c>
      <c r="C359" s="143">
        <v>47929</v>
      </c>
      <c r="D359" s="143">
        <v>13898</v>
      </c>
      <c r="E359" s="143">
        <v>5830</v>
      </c>
      <c r="F359" s="143" t="e">
        <v>#N/A</v>
      </c>
      <c r="G359" s="143" t="e">
        <v>#N/A</v>
      </c>
      <c r="H359" s="143" t="e">
        <v>#N/A</v>
      </c>
      <c r="I359" s="143" t="e">
        <v>#N/A</v>
      </c>
      <c r="J359" s="143" t="e">
        <v>#N/A</v>
      </c>
      <c r="K359" s="143" t="e">
        <v>#N/A</v>
      </c>
      <c r="L359" s="143" t="e">
        <v>#N/A</v>
      </c>
      <c r="M359" s="143" t="e">
        <v>#N/A</v>
      </c>
      <c r="N359" s="143" t="e">
        <v>#N/A</v>
      </c>
      <c r="O359" s="143" t="e">
        <v>#N/A</v>
      </c>
      <c r="P359" s="143" t="e">
        <v>#N/A</v>
      </c>
      <c r="Q359" s="143" t="e">
        <v>#N/A</v>
      </c>
      <c r="R359" s="143" t="e">
        <v>#N/A</v>
      </c>
      <c r="S359" s="143" t="e">
        <v>#N/A</v>
      </c>
      <c r="T359" s="143" t="e">
        <v>#N/A</v>
      </c>
      <c r="U359" s="143" t="e">
        <v>#N/A</v>
      </c>
      <c r="V359" s="143" t="e">
        <v>#N/A</v>
      </c>
      <c r="W359" s="143" t="e">
        <v>#N/A</v>
      </c>
      <c r="X359" s="143" t="e">
        <v>#N/A</v>
      </c>
      <c r="Y359" s="143" t="e">
        <v>#N/A</v>
      </c>
      <c r="Z359" s="143" t="e">
        <v>#N/A</v>
      </c>
      <c r="AA359" s="143" t="e">
        <v>#N/A</v>
      </c>
      <c r="AB359" s="143" t="e">
        <v>#N/A</v>
      </c>
      <c r="AC359" s="143" t="e">
        <v>#N/A</v>
      </c>
      <c r="AD359" s="143" t="e">
        <v>#N/A</v>
      </c>
      <c r="AE359" s="143" t="e">
        <v>#N/A</v>
      </c>
      <c r="AF359" s="143" t="e">
        <v>#N/A</v>
      </c>
      <c r="AG359" s="143" t="e">
        <v>#N/A</v>
      </c>
      <c r="AH359" s="143" t="e">
        <v>#N/A</v>
      </c>
      <c r="AI359" s="143" t="e">
        <v>#N/A</v>
      </c>
      <c r="AJ359" s="143" t="e">
        <v>#N/A</v>
      </c>
      <c r="AK359" s="143" t="e">
        <v>#N/A</v>
      </c>
      <c r="AL359" s="143" t="e">
        <v>#N/A</v>
      </c>
      <c r="AM359" s="143" t="e">
        <v>#N/A</v>
      </c>
      <c r="AN359" s="143" t="e">
        <v>#N/A</v>
      </c>
      <c r="AO359" s="143" t="e">
        <v>#N/A</v>
      </c>
      <c r="AP359" s="143" t="e">
        <v>#N/A</v>
      </c>
    </row>
    <row r="360" spans="1:42" ht="17.25">
      <c r="A360" s="145" t="s">
        <v>470</v>
      </c>
      <c r="B360" s="145" t="s">
        <v>198</v>
      </c>
      <c r="C360" s="143">
        <v>93535</v>
      </c>
      <c r="D360" s="143">
        <v>17185</v>
      </c>
      <c r="E360" s="143">
        <v>9587</v>
      </c>
      <c r="F360" s="143" t="e">
        <v>#N/A</v>
      </c>
      <c r="G360" s="143" t="e">
        <v>#N/A</v>
      </c>
      <c r="H360" s="143" t="e">
        <v>#N/A</v>
      </c>
      <c r="I360" s="143" t="e">
        <v>#N/A</v>
      </c>
      <c r="J360" s="143" t="e">
        <v>#N/A</v>
      </c>
      <c r="K360" s="143" t="e">
        <v>#N/A</v>
      </c>
      <c r="L360" s="143" t="e">
        <v>#N/A</v>
      </c>
      <c r="M360" s="143" t="e">
        <v>#N/A</v>
      </c>
      <c r="N360" s="143" t="e">
        <v>#N/A</v>
      </c>
      <c r="O360" s="143" t="e">
        <v>#N/A</v>
      </c>
      <c r="P360" s="143" t="e">
        <v>#N/A</v>
      </c>
      <c r="Q360" s="143" t="e">
        <v>#N/A</v>
      </c>
      <c r="R360" s="143" t="e">
        <v>#N/A</v>
      </c>
      <c r="S360" s="143" t="e">
        <v>#N/A</v>
      </c>
      <c r="T360" s="143" t="e">
        <v>#N/A</v>
      </c>
      <c r="U360" s="143" t="e">
        <v>#N/A</v>
      </c>
      <c r="V360" s="143" t="e">
        <v>#N/A</v>
      </c>
      <c r="W360" s="143" t="e">
        <v>#N/A</v>
      </c>
      <c r="X360" s="143" t="e">
        <v>#N/A</v>
      </c>
      <c r="Y360" s="143" t="e">
        <v>#N/A</v>
      </c>
      <c r="Z360" s="143" t="e">
        <v>#N/A</v>
      </c>
      <c r="AA360" s="143" t="e">
        <v>#N/A</v>
      </c>
      <c r="AB360" s="143" t="e">
        <v>#N/A</v>
      </c>
      <c r="AC360" s="143" t="e">
        <v>#N/A</v>
      </c>
      <c r="AD360" s="143" t="e">
        <v>#N/A</v>
      </c>
      <c r="AE360" s="143" t="e">
        <v>#N/A</v>
      </c>
      <c r="AF360" s="143" t="e">
        <v>#N/A</v>
      </c>
      <c r="AG360" s="143" t="e">
        <v>#N/A</v>
      </c>
      <c r="AH360" s="143" t="e">
        <v>#N/A</v>
      </c>
      <c r="AI360" s="143" t="e">
        <v>#N/A</v>
      </c>
      <c r="AJ360" s="143" t="e">
        <v>#N/A</v>
      </c>
      <c r="AK360" s="143" t="e">
        <v>#N/A</v>
      </c>
      <c r="AL360" s="143" t="e">
        <v>#N/A</v>
      </c>
      <c r="AM360" s="143" t="e">
        <v>#N/A</v>
      </c>
      <c r="AN360" s="143" t="e">
        <v>#N/A</v>
      </c>
      <c r="AO360" s="143" t="e">
        <v>#N/A</v>
      </c>
      <c r="AP360" s="143" t="e">
        <v>#N/A</v>
      </c>
    </row>
    <row r="361" spans="1:42" ht="17.25">
      <c r="A361" s="145" t="s">
        <v>354</v>
      </c>
      <c r="B361" s="145" t="s">
        <v>142</v>
      </c>
      <c r="C361" s="143">
        <v>26839</v>
      </c>
      <c r="D361" s="143">
        <v>5188</v>
      </c>
      <c r="E361" s="143">
        <v>1546</v>
      </c>
      <c r="F361" s="143" t="e">
        <v>#N/A</v>
      </c>
      <c r="G361" s="143" t="e">
        <v>#N/A</v>
      </c>
      <c r="H361" s="143" t="e">
        <v>#N/A</v>
      </c>
      <c r="I361" s="143" t="e">
        <v>#N/A</v>
      </c>
      <c r="J361" s="143" t="e">
        <v>#N/A</v>
      </c>
      <c r="K361" s="143" t="e">
        <v>#N/A</v>
      </c>
      <c r="L361" s="143" t="e">
        <v>#N/A</v>
      </c>
      <c r="M361" s="143" t="e">
        <v>#N/A</v>
      </c>
      <c r="N361" s="143" t="e">
        <v>#N/A</v>
      </c>
      <c r="O361" s="143" t="e">
        <v>#N/A</v>
      </c>
      <c r="P361" s="143" t="e">
        <v>#N/A</v>
      </c>
      <c r="Q361" s="143" t="e">
        <v>#N/A</v>
      </c>
      <c r="R361" s="143" t="e">
        <v>#N/A</v>
      </c>
      <c r="S361" s="143" t="e">
        <v>#N/A</v>
      </c>
      <c r="T361" s="143" t="e">
        <v>#N/A</v>
      </c>
      <c r="U361" s="143" t="e">
        <v>#N/A</v>
      </c>
      <c r="V361" s="143" t="e">
        <v>#N/A</v>
      </c>
      <c r="W361" s="143" t="e">
        <v>#N/A</v>
      </c>
      <c r="X361" s="143" t="e">
        <v>#N/A</v>
      </c>
      <c r="Y361" s="143" t="e">
        <v>#N/A</v>
      </c>
      <c r="Z361" s="143" t="e">
        <v>#N/A</v>
      </c>
      <c r="AA361" s="143" t="e">
        <v>#N/A</v>
      </c>
      <c r="AB361" s="143" t="e">
        <v>#N/A</v>
      </c>
      <c r="AC361" s="143" t="e">
        <v>#N/A</v>
      </c>
      <c r="AD361" s="143" t="e">
        <v>#N/A</v>
      </c>
      <c r="AE361" s="143" t="e">
        <v>#N/A</v>
      </c>
      <c r="AF361" s="143" t="e">
        <v>#N/A</v>
      </c>
      <c r="AG361" s="143" t="e">
        <v>#N/A</v>
      </c>
      <c r="AH361" s="143" t="e">
        <v>#N/A</v>
      </c>
      <c r="AI361" s="143" t="e">
        <v>#N/A</v>
      </c>
      <c r="AJ361" s="143" t="e">
        <v>#N/A</v>
      </c>
      <c r="AK361" s="143" t="e">
        <v>#N/A</v>
      </c>
      <c r="AL361" s="143" t="e">
        <v>#N/A</v>
      </c>
      <c r="AM361" s="143" t="e">
        <v>#N/A</v>
      </c>
      <c r="AN361" s="143" t="e">
        <v>#N/A</v>
      </c>
      <c r="AO361" s="143" t="e">
        <v>#N/A</v>
      </c>
      <c r="AP361" s="143" t="e">
        <v>#N/A</v>
      </c>
    </row>
    <row r="362" spans="1:42" ht="17.25">
      <c r="A362" s="145" t="s">
        <v>353</v>
      </c>
      <c r="B362" s="145" t="s">
        <v>178</v>
      </c>
      <c r="C362" s="143">
        <v>198097</v>
      </c>
      <c r="D362" s="143">
        <v>49768</v>
      </c>
      <c r="E362" s="143">
        <v>27051</v>
      </c>
      <c r="F362" s="143" t="e">
        <v>#N/A</v>
      </c>
      <c r="G362" s="143" t="e">
        <v>#N/A</v>
      </c>
      <c r="H362" s="143" t="e">
        <v>#N/A</v>
      </c>
      <c r="I362" s="143" t="e">
        <v>#N/A</v>
      </c>
      <c r="J362" s="143" t="e">
        <v>#N/A</v>
      </c>
      <c r="K362" s="143" t="e">
        <v>#N/A</v>
      </c>
      <c r="L362" s="143" t="e">
        <v>#N/A</v>
      </c>
      <c r="M362" s="143" t="e">
        <v>#N/A</v>
      </c>
      <c r="N362" s="143" t="e">
        <v>#N/A</v>
      </c>
      <c r="O362" s="143" t="e">
        <v>#N/A</v>
      </c>
      <c r="P362" s="143" t="e">
        <v>#N/A</v>
      </c>
      <c r="Q362" s="143" t="e">
        <v>#N/A</v>
      </c>
      <c r="R362" s="143" t="e">
        <v>#N/A</v>
      </c>
      <c r="S362" s="143" t="e">
        <v>#N/A</v>
      </c>
      <c r="T362" s="143" t="e">
        <v>#N/A</v>
      </c>
      <c r="U362" s="143" t="e">
        <v>#N/A</v>
      </c>
      <c r="V362" s="143" t="e">
        <v>#N/A</v>
      </c>
      <c r="W362" s="143" t="e">
        <v>#N/A</v>
      </c>
      <c r="X362" s="143" t="e">
        <v>#N/A</v>
      </c>
      <c r="Y362" s="143" t="e">
        <v>#N/A</v>
      </c>
      <c r="Z362" s="143" t="e">
        <v>#N/A</v>
      </c>
      <c r="AA362" s="143" t="e">
        <v>#N/A</v>
      </c>
      <c r="AB362" s="143" t="e">
        <v>#N/A</v>
      </c>
      <c r="AC362" s="143" t="e">
        <v>#N/A</v>
      </c>
      <c r="AD362" s="143" t="e">
        <v>#N/A</v>
      </c>
      <c r="AE362" s="143" t="e">
        <v>#N/A</v>
      </c>
      <c r="AF362" s="143" t="e">
        <v>#N/A</v>
      </c>
      <c r="AG362" s="143" t="e">
        <v>#N/A</v>
      </c>
      <c r="AH362" s="143" t="e">
        <v>#N/A</v>
      </c>
      <c r="AI362" s="143" t="e">
        <v>#N/A</v>
      </c>
      <c r="AJ362" s="143" t="e">
        <v>#N/A</v>
      </c>
      <c r="AK362" s="143" t="e">
        <v>#N/A</v>
      </c>
      <c r="AL362" s="143" t="e">
        <v>#N/A</v>
      </c>
      <c r="AM362" s="143" t="e">
        <v>#N/A</v>
      </c>
      <c r="AN362" s="143" t="e">
        <v>#N/A</v>
      </c>
      <c r="AO362" s="143" t="e">
        <v>#N/A</v>
      </c>
      <c r="AP362" s="143" t="e">
        <v>#N/A</v>
      </c>
    </row>
    <row r="363" spans="1:42">
      <c r="A363" s="143" t="s">
        <v>351</v>
      </c>
      <c r="B363" s="143" t="s">
        <v>352</v>
      </c>
      <c r="C363" s="143">
        <v>27164</v>
      </c>
      <c r="D363" s="143">
        <v>3171</v>
      </c>
      <c r="E363" s="143">
        <v>1626</v>
      </c>
      <c r="F363" s="143">
        <v>3952</v>
      </c>
      <c r="G363" s="143">
        <v>1955</v>
      </c>
      <c r="H363" s="143">
        <v>293</v>
      </c>
      <c r="I363" s="143" t="e">
        <v>#N/A</v>
      </c>
      <c r="J363" s="143" t="e">
        <v>#N/A</v>
      </c>
      <c r="K363" s="143">
        <v>30594</v>
      </c>
      <c r="L363" s="143">
        <v>30205</v>
      </c>
      <c r="M363" s="143">
        <v>29636</v>
      </c>
      <c r="N363" s="143">
        <v>290</v>
      </c>
      <c r="O363" s="143">
        <v>30</v>
      </c>
      <c r="P363" s="143">
        <v>249</v>
      </c>
      <c r="Q363" s="143">
        <v>157</v>
      </c>
      <c r="R363" s="143">
        <v>57</v>
      </c>
      <c r="S363" s="143">
        <v>11</v>
      </c>
      <c r="T363" s="143">
        <v>53</v>
      </c>
      <c r="U363" s="143">
        <v>36</v>
      </c>
      <c r="V363" s="143">
        <v>137</v>
      </c>
      <c r="W363" s="143">
        <v>37</v>
      </c>
      <c r="X363" s="143">
        <v>12</v>
      </c>
      <c r="Y363" s="143">
        <v>15</v>
      </c>
      <c r="Z363" s="143">
        <v>43</v>
      </c>
      <c r="AA363" s="143">
        <v>30</v>
      </c>
      <c r="AB363" s="143">
        <v>30</v>
      </c>
      <c r="AC363" s="143">
        <v>16</v>
      </c>
      <c r="AD363" s="143">
        <v>13</v>
      </c>
      <c r="AE363" s="143">
        <v>1</v>
      </c>
      <c r="AF363" s="143">
        <v>65</v>
      </c>
      <c r="AG363" s="143">
        <v>47</v>
      </c>
      <c r="AH363" s="143">
        <v>18</v>
      </c>
      <c r="AI363" s="143">
        <v>57890</v>
      </c>
      <c r="AJ363" s="143">
        <v>13991</v>
      </c>
      <c r="AK363" s="143">
        <v>7342</v>
      </c>
      <c r="AL363" s="143">
        <v>9406</v>
      </c>
      <c r="AM363" s="143">
        <v>2739</v>
      </c>
      <c r="AN363" s="143">
        <v>6887</v>
      </c>
      <c r="AO363" s="143">
        <v>15098</v>
      </c>
      <c r="AP363" s="143">
        <v>2427</v>
      </c>
    </row>
    <row r="364" spans="1:42">
      <c r="A364" s="143" t="s">
        <v>350</v>
      </c>
      <c r="B364" s="143" t="s">
        <v>49</v>
      </c>
      <c r="C364" s="143">
        <v>46400</v>
      </c>
      <c r="D364" s="143">
        <v>9300</v>
      </c>
      <c r="E364" s="143">
        <v>2827</v>
      </c>
      <c r="F364" s="143">
        <v>7697</v>
      </c>
      <c r="G364" s="143">
        <v>4469</v>
      </c>
      <c r="H364" s="143">
        <v>653</v>
      </c>
      <c r="I364" s="143" t="e">
        <v>#N/A</v>
      </c>
      <c r="J364" s="143" t="e">
        <v>#N/A</v>
      </c>
      <c r="K364" s="143">
        <v>52473</v>
      </c>
      <c r="L364" s="143">
        <v>51302</v>
      </c>
      <c r="M364" s="143">
        <v>50196</v>
      </c>
      <c r="N364" s="143">
        <v>308</v>
      </c>
      <c r="O364" s="143">
        <v>72</v>
      </c>
      <c r="P364" s="143">
        <v>726</v>
      </c>
      <c r="Q364" s="143">
        <v>310</v>
      </c>
      <c r="R364" s="143">
        <v>105</v>
      </c>
      <c r="S364" s="143">
        <v>38</v>
      </c>
      <c r="T364" s="143">
        <v>79</v>
      </c>
      <c r="U364" s="143">
        <v>88</v>
      </c>
      <c r="V364" s="143">
        <v>530</v>
      </c>
      <c r="W364" s="143">
        <v>131</v>
      </c>
      <c r="X364" s="143">
        <v>61</v>
      </c>
      <c r="Y364" s="143">
        <v>46</v>
      </c>
      <c r="Z364" s="143">
        <v>175</v>
      </c>
      <c r="AA364" s="143">
        <v>117</v>
      </c>
      <c r="AB364" s="143">
        <v>104</v>
      </c>
      <c r="AC364" s="143">
        <v>50</v>
      </c>
      <c r="AD364" s="143">
        <v>44</v>
      </c>
      <c r="AE364" s="143">
        <v>10</v>
      </c>
      <c r="AF364" s="143">
        <v>227</v>
      </c>
      <c r="AG364" s="143">
        <v>173</v>
      </c>
      <c r="AH364" s="143">
        <v>54</v>
      </c>
      <c r="AI364" s="143">
        <v>100923</v>
      </c>
      <c r="AJ364" s="143">
        <v>23365</v>
      </c>
      <c r="AK364" s="143">
        <v>11889</v>
      </c>
      <c r="AL364" s="143">
        <v>16238</v>
      </c>
      <c r="AM364" s="143">
        <v>3783</v>
      </c>
      <c r="AN364" s="143">
        <v>14638</v>
      </c>
      <c r="AO364" s="143">
        <v>26673</v>
      </c>
      <c r="AP364" s="143">
        <v>4337</v>
      </c>
    </row>
    <row r="365" spans="1:42">
      <c r="A365" s="143" t="s">
        <v>349</v>
      </c>
      <c r="B365" s="143" t="s">
        <v>68</v>
      </c>
      <c r="C365" s="143">
        <v>45475</v>
      </c>
      <c r="D365" s="143">
        <v>5011</v>
      </c>
      <c r="E365" s="143">
        <v>2229</v>
      </c>
      <c r="F365" s="143">
        <v>5894</v>
      </c>
      <c r="G365" s="143">
        <v>3149</v>
      </c>
      <c r="H365" s="143">
        <v>442</v>
      </c>
      <c r="I365" s="143" t="e">
        <v>#N/A</v>
      </c>
      <c r="J365" s="143" t="e">
        <v>#N/A</v>
      </c>
      <c r="K365" s="143">
        <v>51177</v>
      </c>
      <c r="L365" s="143">
        <v>50344</v>
      </c>
      <c r="M365" s="143">
        <v>49151</v>
      </c>
      <c r="N365" s="143">
        <v>469</v>
      </c>
      <c r="O365" s="143">
        <v>33</v>
      </c>
      <c r="P365" s="143">
        <v>691</v>
      </c>
      <c r="Q365" s="143">
        <v>248</v>
      </c>
      <c r="R365" s="143">
        <v>82</v>
      </c>
      <c r="S365" s="143">
        <v>35</v>
      </c>
      <c r="T365" s="143">
        <v>66</v>
      </c>
      <c r="U365" s="143">
        <v>65</v>
      </c>
      <c r="V365" s="143">
        <v>391</v>
      </c>
      <c r="W365" s="143">
        <v>107</v>
      </c>
      <c r="X365" s="143">
        <v>34</v>
      </c>
      <c r="Y365" s="143">
        <v>32</v>
      </c>
      <c r="Z365" s="143">
        <v>113</v>
      </c>
      <c r="AA365" s="143">
        <v>105</v>
      </c>
      <c r="AB365" s="143">
        <v>86</v>
      </c>
      <c r="AC365" s="143">
        <v>39</v>
      </c>
      <c r="AD365" s="143">
        <v>34</v>
      </c>
      <c r="AE365" s="143">
        <v>13</v>
      </c>
      <c r="AF365" s="143">
        <v>108</v>
      </c>
      <c r="AG365" s="143">
        <v>56</v>
      </c>
      <c r="AH365" s="143">
        <v>52</v>
      </c>
      <c r="AI365" s="143">
        <v>96102</v>
      </c>
      <c r="AJ365" s="143">
        <v>24577</v>
      </c>
      <c r="AK365" s="143">
        <v>12553</v>
      </c>
      <c r="AL365" s="143">
        <v>15472</v>
      </c>
      <c r="AM365" s="143">
        <v>3786</v>
      </c>
      <c r="AN365" s="143">
        <v>10841</v>
      </c>
      <c r="AO365" s="143">
        <v>24473</v>
      </c>
      <c r="AP365" s="143">
        <v>4400</v>
      </c>
    </row>
    <row r="366" spans="1:42">
      <c r="A366" s="143" t="s">
        <v>348</v>
      </c>
      <c r="B366" s="143" t="s">
        <v>32</v>
      </c>
      <c r="C366" s="143">
        <v>35307</v>
      </c>
      <c r="D366" s="143">
        <v>4840</v>
      </c>
      <c r="E366" s="143">
        <v>2022</v>
      </c>
      <c r="F366" s="143">
        <v>5533</v>
      </c>
      <c r="G366" s="143">
        <v>3208</v>
      </c>
      <c r="H366" s="143">
        <v>408</v>
      </c>
      <c r="I366" s="143" t="e">
        <v>#N/A</v>
      </c>
      <c r="J366" s="143" t="e">
        <v>#N/A</v>
      </c>
      <c r="K366" s="143">
        <v>40546</v>
      </c>
      <c r="L366" s="143">
        <v>39812</v>
      </c>
      <c r="M366" s="143">
        <v>39008</v>
      </c>
      <c r="N366" s="143">
        <v>329</v>
      </c>
      <c r="O366" s="143">
        <v>16</v>
      </c>
      <c r="P366" s="143">
        <v>459</v>
      </c>
      <c r="Q366" s="143">
        <v>196</v>
      </c>
      <c r="R366" s="143">
        <v>78</v>
      </c>
      <c r="S366" s="143">
        <v>15</v>
      </c>
      <c r="T366" s="143">
        <v>56</v>
      </c>
      <c r="U366" s="143">
        <v>47</v>
      </c>
      <c r="V366" s="143">
        <v>408</v>
      </c>
      <c r="W366" s="143">
        <v>94</v>
      </c>
      <c r="X366" s="143">
        <v>52</v>
      </c>
      <c r="Y366" s="143">
        <v>31</v>
      </c>
      <c r="Z366" s="143">
        <v>74</v>
      </c>
      <c r="AA366" s="143">
        <v>157</v>
      </c>
      <c r="AB366" s="143">
        <v>74</v>
      </c>
      <c r="AC366" s="143">
        <v>40</v>
      </c>
      <c r="AD366" s="143">
        <v>25</v>
      </c>
      <c r="AE366" s="143">
        <v>9</v>
      </c>
      <c r="AF366" s="143">
        <v>56</v>
      </c>
      <c r="AG366" s="143">
        <v>19</v>
      </c>
      <c r="AH366" s="143">
        <v>37</v>
      </c>
      <c r="AI366" s="143">
        <v>76781</v>
      </c>
      <c r="AJ366" s="143">
        <v>19540</v>
      </c>
      <c r="AK366" s="143">
        <v>10723</v>
      </c>
      <c r="AL366" s="143">
        <v>12888</v>
      </c>
      <c r="AM366" s="143">
        <v>2929</v>
      </c>
      <c r="AN366" s="143">
        <v>8762</v>
      </c>
      <c r="AO366" s="143">
        <v>18615</v>
      </c>
      <c r="AP366" s="143">
        <v>3324</v>
      </c>
    </row>
    <row r="367" spans="1:42">
      <c r="A367" s="143" t="s">
        <v>347</v>
      </c>
      <c r="B367" s="143" t="s">
        <v>71</v>
      </c>
      <c r="C367" s="143">
        <v>49441</v>
      </c>
      <c r="D367" s="143">
        <v>6617</v>
      </c>
      <c r="E367" s="143">
        <v>2873</v>
      </c>
      <c r="F367" s="143">
        <v>7020</v>
      </c>
      <c r="G367" s="143">
        <v>4292</v>
      </c>
      <c r="H367" s="143">
        <v>433</v>
      </c>
      <c r="I367" s="143" t="e">
        <v>#N/A</v>
      </c>
      <c r="J367" s="143" t="e">
        <v>#N/A</v>
      </c>
      <c r="K367" s="143">
        <v>63781</v>
      </c>
      <c r="L367" s="143">
        <v>62988</v>
      </c>
      <c r="M367" s="143">
        <v>61398</v>
      </c>
      <c r="N367" s="143">
        <v>406</v>
      </c>
      <c r="O367" s="143">
        <v>38</v>
      </c>
      <c r="P367" s="143">
        <v>1146</v>
      </c>
      <c r="Q367" s="143">
        <v>236</v>
      </c>
      <c r="R367" s="143">
        <v>96</v>
      </c>
      <c r="S367" s="143">
        <v>31</v>
      </c>
      <c r="T367" s="143">
        <v>51</v>
      </c>
      <c r="U367" s="143">
        <v>58</v>
      </c>
      <c r="V367" s="143">
        <v>431</v>
      </c>
      <c r="W367" s="143">
        <v>130</v>
      </c>
      <c r="X367" s="143">
        <v>22</v>
      </c>
      <c r="Y367" s="143">
        <v>60</v>
      </c>
      <c r="Z367" s="143">
        <v>126</v>
      </c>
      <c r="AA367" s="143">
        <v>93</v>
      </c>
      <c r="AB367" s="143">
        <v>64</v>
      </c>
      <c r="AC367" s="143">
        <v>39</v>
      </c>
      <c r="AD367" s="143">
        <v>21</v>
      </c>
      <c r="AE367" s="143">
        <v>4</v>
      </c>
      <c r="AF367" s="143">
        <v>62</v>
      </c>
      <c r="AG367" s="143">
        <v>26</v>
      </c>
      <c r="AH367" s="143">
        <v>36</v>
      </c>
      <c r="AI367" s="143">
        <v>123862</v>
      </c>
      <c r="AJ367" s="143">
        <v>29116</v>
      </c>
      <c r="AK367" s="143">
        <v>19076</v>
      </c>
      <c r="AL367" s="143">
        <v>21398</v>
      </c>
      <c r="AM367" s="143">
        <v>6031</v>
      </c>
      <c r="AN367" s="143">
        <v>15098</v>
      </c>
      <c r="AO367" s="143">
        <v>27791</v>
      </c>
      <c r="AP367" s="143">
        <v>5352</v>
      </c>
    </row>
    <row r="368" spans="1:42">
      <c r="A368" s="143" t="s">
        <v>346</v>
      </c>
      <c r="B368" s="143" t="s">
        <v>39</v>
      </c>
      <c r="C368" s="143">
        <v>45059</v>
      </c>
      <c r="D368" s="143">
        <v>6693</v>
      </c>
      <c r="E368" s="143">
        <v>3480</v>
      </c>
      <c r="F368" s="143">
        <v>7416</v>
      </c>
      <c r="G368" s="143">
        <v>4079</v>
      </c>
      <c r="H368" s="143">
        <v>631</v>
      </c>
      <c r="I368" s="143" t="e">
        <v>#N/A</v>
      </c>
      <c r="J368" s="143" t="e">
        <v>#N/A</v>
      </c>
      <c r="K368" s="143">
        <v>57029</v>
      </c>
      <c r="L368" s="143">
        <v>55656</v>
      </c>
      <c r="M368" s="143">
        <v>53634</v>
      </c>
      <c r="N368" s="143">
        <v>317</v>
      </c>
      <c r="O368" s="143">
        <v>30</v>
      </c>
      <c r="P368" s="143">
        <v>1675</v>
      </c>
      <c r="Q368" s="143">
        <v>281</v>
      </c>
      <c r="R368" s="143">
        <v>101</v>
      </c>
      <c r="S368" s="143">
        <v>22</v>
      </c>
      <c r="T368" s="143">
        <v>74</v>
      </c>
      <c r="U368" s="143">
        <v>84</v>
      </c>
      <c r="V368" s="143">
        <v>747</v>
      </c>
      <c r="W368" s="143">
        <v>281</v>
      </c>
      <c r="X368" s="143">
        <v>61</v>
      </c>
      <c r="Y368" s="143">
        <v>70</v>
      </c>
      <c r="Z368" s="143">
        <v>147</v>
      </c>
      <c r="AA368" s="143">
        <v>188</v>
      </c>
      <c r="AB368" s="143">
        <v>264</v>
      </c>
      <c r="AC368" s="143">
        <v>215</v>
      </c>
      <c r="AD368" s="143">
        <v>30</v>
      </c>
      <c r="AE368" s="143">
        <v>19</v>
      </c>
      <c r="AF368" s="143">
        <v>81</v>
      </c>
      <c r="AG368" s="143">
        <v>42</v>
      </c>
      <c r="AH368" s="143">
        <v>39</v>
      </c>
      <c r="AI368" s="143">
        <v>109026</v>
      </c>
      <c r="AJ368" s="143">
        <v>29094</v>
      </c>
      <c r="AK368" s="143">
        <v>15195</v>
      </c>
      <c r="AL368" s="143">
        <v>17584</v>
      </c>
      <c r="AM368" s="143">
        <v>4292</v>
      </c>
      <c r="AN368" s="143">
        <v>12557</v>
      </c>
      <c r="AO368" s="143">
        <v>24851</v>
      </c>
      <c r="AP368" s="143">
        <v>5453</v>
      </c>
    </row>
    <row r="369" spans="1:42">
      <c r="A369" s="143" t="s">
        <v>345</v>
      </c>
      <c r="B369" s="143" t="s">
        <v>75</v>
      </c>
      <c r="C369" s="143">
        <v>31839</v>
      </c>
      <c r="D369" s="143">
        <v>9120</v>
      </c>
      <c r="E369" s="143">
        <v>1505</v>
      </c>
      <c r="F369" s="143">
        <v>5163</v>
      </c>
      <c r="G369" s="143">
        <v>3598</v>
      </c>
      <c r="H369" s="143">
        <v>293</v>
      </c>
      <c r="I369" s="143" t="e">
        <v>#N/A</v>
      </c>
      <c r="J369" s="143" t="e">
        <v>#N/A</v>
      </c>
      <c r="K369" s="143">
        <v>31562</v>
      </c>
      <c r="L369" s="143">
        <v>30835</v>
      </c>
      <c r="M369" s="143">
        <v>29892</v>
      </c>
      <c r="N369" s="143">
        <v>220</v>
      </c>
      <c r="O369" s="143">
        <v>29</v>
      </c>
      <c r="P369" s="143">
        <v>694</v>
      </c>
      <c r="Q369" s="143">
        <v>194</v>
      </c>
      <c r="R369" s="143">
        <v>57</v>
      </c>
      <c r="S369" s="143">
        <v>22</v>
      </c>
      <c r="T369" s="143">
        <v>49</v>
      </c>
      <c r="U369" s="143">
        <v>66</v>
      </c>
      <c r="V369" s="143">
        <v>300</v>
      </c>
      <c r="W369" s="143">
        <v>108</v>
      </c>
      <c r="X369" s="143">
        <v>23</v>
      </c>
      <c r="Y369" s="143">
        <v>24</v>
      </c>
      <c r="Z369" s="143">
        <v>80</v>
      </c>
      <c r="AA369" s="143">
        <v>65</v>
      </c>
      <c r="AB369" s="143">
        <v>88</v>
      </c>
      <c r="AC369" s="143">
        <v>46</v>
      </c>
      <c r="AD369" s="143">
        <v>37</v>
      </c>
      <c r="AE369" s="143">
        <v>5</v>
      </c>
      <c r="AF369" s="143">
        <v>145</v>
      </c>
      <c r="AG369" s="143">
        <v>67</v>
      </c>
      <c r="AH369" s="143">
        <v>78</v>
      </c>
      <c r="AI369" s="143">
        <v>64692</v>
      </c>
      <c r="AJ369" s="143">
        <v>12824</v>
      </c>
      <c r="AK369" s="143">
        <v>6811</v>
      </c>
      <c r="AL369" s="143">
        <v>9676</v>
      </c>
      <c r="AM369" s="143">
        <v>2094</v>
      </c>
      <c r="AN369" s="143">
        <v>12451</v>
      </c>
      <c r="AO369" s="143">
        <v>18064</v>
      </c>
      <c r="AP369" s="143">
        <v>2772</v>
      </c>
    </row>
    <row r="370" spans="1:42">
      <c r="A370" s="143" t="s">
        <v>468</v>
      </c>
      <c r="B370" s="143" t="s">
        <v>30</v>
      </c>
      <c r="C370" s="143">
        <v>45588</v>
      </c>
      <c r="D370" s="143">
        <v>5575</v>
      </c>
      <c r="E370" s="143">
        <v>2598</v>
      </c>
      <c r="F370" s="143">
        <v>6592</v>
      </c>
      <c r="G370" s="143">
        <v>3308</v>
      </c>
      <c r="H370" s="143">
        <v>493</v>
      </c>
      <c r="I370" s="143" t="e">
        <v>#N/A</v>
      </c>
      <c r="J370" s="143" t="e">
        <v>#N/A</v>
      </c>
      <c r="K370" s="143">
        <v>53122</v>
      </c>
      <c r="L370" s="143">
        <v>52385</v>
      </c>
      <c r="M370" s="143">
        <v>51027</v>
      </c>
      <c r="N370" s="143">
        <v>491</v>
      </c>
      <c r="O370" s="143">
        <v>151</v>
      </c>
      <c r="P370" s="143">
        <v>716</v>
      </c>
      <c r="Q370" s="143">
        <v>183</v>
      </c>
      <c r="R370" s="143">
        <v>64</v>
      </c>
      <c r="S370" s="143">
        <v>16</v>
      </c>
      <c r="T370" s="143">
        <v>52</v>
      </c>
      <c r="U370" s="143">
        <v>51</v>
      </c>
      <c r="V370" s="143">
        <v>398</v>
      </c>
      <c r="W370" s="143">
        <v>124</v>
      </c>
      <c r="X370" s="143">
        <v>26</v>
      </c>
      <c r="Y370" s="143">
        <v>29</v>
      </c>
      <c r="Z370" s="143">
        <v>66</v>
      </c>
      <c r="AA370" s="143">
        <v>153</v>
      </c>
      <c r="AB370" s="143">
        <v>70</v>
      </c>
      <c r="AC370" s="143">
        <v>31</v>
      </c>
      <c r="AD370" s="143">
        <v>28</v>
      </c>
      <c r="AE370" s="143">
        <v>11</v>
      </c>
      <c r="AF370" s="143">
        <v>86</v>
      </c>
      <c r="AG370" s="143">
        <v>16</v>
      </c>
      <c r="AH370" s="143">
        <v>70</v>
      </c>
      <c r="AI370" s="143">
        <v>100362</v>
      </c>
      <c r="AJ370" s="143">
        <v>24668</v>
      </c>
      <c r="AK370" s="143">
        <v>13695</v>
      </c>
      <c r="AL370" s="143">
        <v>16858</v>
      </c>
      <c r="AM370" s="143">
        <v>4323</v>
      </c>
      <c r="AN370" s="143">
        <v>11812</v>
      </c>
      <c r="AO370" s="143">
        <v>24849</v>
      </c>
      <c r="AP370" s="143">
        <v>4157</v>
      </c>
    </row>
    <row r="371" spans="1:42">
      <c r="A371" s="143" t="s">
        <v>465</v>
      </c>
      <c r="B371" s="143" t="s">
        <v>43</v>
      </c>
      <c r="C371" s="143">
        <v>69361</v>
      </c>
      <c r="D371" s="143">
        <v>9131</v>
      </c>
      <c r="E371" s="143">
        <v>3978</v>
      </c>
      <c r="F371" s="143">
        <v>10935</v>
      </c>
      <c r="G371" s="143">
        <v>5881</v>
      </c>
      <c r="H371" s="143">
        <v>887</v>
      </c>
      <c r="I371" s="143" t="e">
        <v>#N/A</v>
      </c>
      <c r="J371" s="143" t="e">
        <v>#N/A</v>
      </c>
      <c r="K371" s="143">
        <v>78829</v>
      </c>
      <c r="L371" s="143">
        <v>77695</v>
      </c>
      <c r="M371" s="143">
        <v>75856</v>
      </c>
      <c r="N371" s="143">
        <v>392</v>
      </c>
      <c r="O371" s="143">
        <v>120</v>
      </c>
      <c r="P371" s="143">
        <v>1327</v>
      </c>
      <c r="Q371" s="143">
        <v>285</v>
      </c>
      <c r="R371" s="143">
        <v>119</v>
      </c>
      <c r="S371" s="143">
        <v>26</v>
      </c>
      <c r="T371" s="143">
        <v>76</v>
      </c>
      <c r="U371" s="143">
        <v>64</v>
      </c>
      <c r="V371" s="143">
        <v>598</v>
      </c>
      <c r="W371" s="143">
        <v>195</v>
      </c>
      <c r="X371" s="143">
        <v>54</v>
      </c>
      <c r="Y371" s="143">
        <v>39</v>
      </c>
      <c r="Z371" s="143">
        <v>102</v>
      </c>
      <c r="AA371" s="143">
        <v>208</v>
      </c>
      <c r="AB371" s="143">
        <v>134</v>
      </c>
      <c r="AC371" s="143">
        <v>59</v>
      </c>
      <c r="AD371" s="143">
        <v>56</v>
      </c>
      <c r="AE371" s="143">
        <v>19</v>
      </c>
      <c r="AF371" s="143">
        <v>117</v>
      </c>
      <c r="AG371" s="143">
        <v>49</v>
      </c>
      <c r="AH371" s="143">
        <v>68</v>
      </c>
      <c r="AI371" s="143">
        <v>150763</v>
      </c>
      <c r="AJ371" s="143">
        <v>40334</v>
      </c>
      <c r="AK371" s="143">
        <v>19683</v>
      </c>
      <c r="AL371" s="143">
        <v>24748</v>
      </c>
      <c r="AM371" s="143">
        <v>6514</v>
      </c>
      <c r="AN371" s="143">
        <v>16832</v>
      </c>
      <c r="AO371" s="143">
        <v>36036</v>
      </c>
      <c r="AP371" s="143">
        <v>6616</v>
      </c>
    </row>
    <row r="372" spans="1:42">
      <c r="A372" s="143" t="s">
        <v>461</v>
      </c>
      <c r="B372" s="143" t="s">
        <v>62</v>
      </c>
      <c r="C372" s="143">
        <v>94170</v>
      </c>
      <c r="D372" s="143">
        <v>18809</v>
      </c>
      <c r="E372" s="143">
        <v>7553</v>
      </c>
      <c r="F372" s="143">
        <v>17097</v>
      </c>
      <c r="G372" s="143">
        <v>9617</v>
      </c>
      <c r="H372" s="143">
        <v>1928</v>
      </c>
      <c r="I372" s="143" t="e">
        <v>#N/A</v>
      </c>
      <c r="J372" s="143" t="e">
        <v>#N/A</v>
      </c>
      <c r="K372" s="143">
        <v>103497</v>
      </c>
      <c r="L372" s="143">
        <v>98424</v>
      </c>
      <c r="M372" s="143">
        <v>95807</v>
      </c>
      <c r="N372" s="143">
        <v>583</v>
      </c>
      <c r="O372" s="143">
        <v>20</v>
      </c>
      <c r="P372" s="143">
        <v>2014</v>
      </c>
      <c r="Q372" s="143">
        <v>589</v>
      </c>
      <c r="R372" s="143">
        <v>186</v>
      </c>
      <c r="S372" s="143">
        <v>63</v>
      </c>
      <c r="T372" s="143">
        <v>160</v>
      </c>
      <c r="U372" s="143">
        <v>180</v>
      </c>
      <c r="V372" s="143">
        <v>2458</v>
      </c>
      <c r="W372" s="143">
        <v>518</v>
      </c>
      <c r="X372" s="143">
        <v>151</v>
      </c>
      <c r="Y372" s="143">
        <v>470</v>
      </c>
      <c r="Z372" s="143">
        <v>764</v>
      </c>
      <c r="AA372" s="143">
        <v>555</v>
      </c>
      <c r="AB372" s="143">
        <v>926</v>
      </c>
      <c r="AC372" s="143">
        <v>784</v>
      </c>
      <c r="AD372" s="143">
        <v>108</v>
      </c>
      <c r="AE372" s="143">
        <v>34</v>
      </c>
      <c r="AF372" s="143">
        <v>1100</v>
      </c>
      <c r="AG372" s="143">
        <v>752</v>
      </c>
      <c r="AH372" s="143">
        <v>348</v>
      </c>
      <c r="AI372" s="143">
        <v>197627</v>
      </c>
      <c r="AJ372" s="143">
        <v>47316</v>
      </c>
      <c r="AK372" s="143">
        <v>24405</v>
      </c>
      <c r="AL372" s="143">
        <v>30216</v>
      </c>
      <c r="AM372" s="143">
        <v>8472</v>
      </c>
      <c r="AN372" s="143">
        <v>27507</v>
      </c>
      <c r="AO372" s="143">
        <v>51081</v>
      </c>
      <c r="AP372" s="143">
        <v>8630</v>
      </c>
    </row>
    <row r="373" spans="1:42">
      <c r="A373" s="143" t="s">
        <v>459</v>
      </c>
      <c r="B373" s="143" t="s">
        <v>460</v>
      </c>
      <c r="C373" s="143">
        <v>55917</v>
      </c>
      <c r="D373" s="143">
        <v>7374</v>
      </c>
      <c r="E373" s="143">
        <v>4154</v>
      </c>
      <c r="F373" s="143">
        <v>9383</v>
      </c>
      <c r="G373" s="143">
        <v>4919</v>
      </c>
      <c r="H373" s="143">
        <v>869</v>
      </c>
      <c r="I373" s="143" t="e">
        <v>#N/A</v>
      </c>
      <c r="J373" s="143" t="e">
        <v>#N/A</v>
      </c>
      <c r="K373" s="143">
        <v>60393</v>
      </c>
      <c r="L373" s="143">
        <v>59463</v>
      </c>
      <c r="M373" s="143">
        <v>58682</v>
      </c>
      <c r="N373" s="143">
        <v>278</v>
      </c>
      <c r="O373" s="143">
        <v>47</v>
      </c>
      <c r="P373" s="143">
        <v>456</v>
      </c>
      <c r="Q373" s="143">
        <v>262</v>
      </c>
      <c r="R373" s="143">
        <v>125</v>
      </c>
      <c r="S373" s="143">
        <v>16</v>
      </c>
      <c r="T373" s="143">
        <v>55</v>
      </c>
      <c r="U373" s="143">
        <v>66</v>
      </c>
      <c r="V373" s="143">
        <v>438</v>
      </c>
      <c r="W373" s="143">
        <v>103</v>
      </c>
      <c r="X373" s="143">
        <v>38</v>
      </c>
      <c r="Y373" s="143">
        <v>78</v>
      </c>
      <c r="Z373" s="143">
        <v>99</v>
      </c>
      <c r="AA373" s="143">
        <v>120</v>
      </c>
      <c r="AB373" s="143">
        <v>161</v>
      </c>
      <c r="AC373" s="143">
        <v>44</v>
      </c>
      <c r="AD373" s="143">
        <v>102</v>
      </c>
      <c r="AE373" s="143">
        <v>15</v>
      </c>
      <c r="AF373" s="143">
        <v>69</v>
      </c>
      <c r="AG373" s="143">
        <v>23</v>
      </c>
      <c r="AH373" s="143">
        <v>46</v>
      </c>
      <c r="AI373" s="143">
        <v>115175</v>
      </c>
      <c r="AJ373" s="143">
        <v>35607</v>
      </c>
      <c r="AK373" s="143">
        <v>16557</v>
      </c>
      <c r="AL373" s="143">
        <v>18371</v>
      </c>
      <c r="AM373" s="143">
        <v>5856</v>
      </c>
      <c r="AN373" s="143">
        <v>12629</v>
      </c>
      <c r="AO373" s="143">
        <v>21636</v>
      </c>
      <c r="AP373" s="143">
        <v>4519</v>
      </c>
    </row>
    <row r="374" spans="1:42">
      <c r="A374" s="143" t="s">
        <v>343</v>
      </c>
      <c r="B374" s="143" t="s">
        <v>344</v>
      </c>
      <c r="C374" s="143">
        <v>52339</v>
      </c>
      <c r="D374" s="143">
        <v>7446</v>
      </c>
      <c r="E374" s="143">
        <v>4135</v>
      </c>
      <c r="F374" s="143">
        <v>8548</v>
      </c>
      <c r="G374" s="143">
        <v>4917</v>
      </c>
      <c r="H374" s="143">
        <v>763</v>
      </c>
      <c r="I374" s="143" t="e">
        <v>#N/A</v>
      </c>
      <c r="J374" s="143" t="e">
        <v>#N/A</v>
      </c>
      <c r="K374" s="143">
        <v>58515</v>
      </c>
      <c r="L374" s="143">
        <v>57539</v>
      </c>
      <c r="M374" s="143">
        <v>56536</v>
      </c>
      <c r="N374" s="143">
        <v>260</v>
      </c>
      <c r="O374" s="143">
        <v>26</v>
      </c>
      <c r="P374" s="143">
        <v>717</v>
      </c>
      <c r="Q374" s="143">
        <v>234</v>
      </c>
      <c r="R374" s="143">
        <v>87</v>
      </c>
      <c r="S374" s="143">
        <v>15</v>
      </c>
      <c r="T374" s="143">
        <v>50</v>
      </c>
      <c r="U374" s="143">
        <v>82</v>
      </c>
      <c r="V374" s="143">
        <v>489</v>
      </c>
      <c r="W374" s="143">
        <v>129</v>
      </c>
      <c r="X374" s="143">
        <v>38</v>
      </c>
      <c r="Y374" s="143">
        <v>24</v>
      </c>
      <c r="Z374" s="143">
        <v>111</v>
      </c>
      <c r="AA374" s="143">
        <v>187</v>
      </c>
      <c r="AB374" s="143">
        <v>160</v>
      </c>
      <c r="AC374" s="143">
        <v>68</v>
      </c>
      <c r="AD374" s="143">
        <v>67</v>
      </c>
      <c r="AE374" s="143">
        <v>25</v>
      </c>
      <c r="AF374" s="143">
        <v>93</v>
      </c>
      <c r="AG374" s="143">
        <v>17</v>
      </c>
      <c r="AH374" s="143">
        <v>76</v>
      </c>
      <c r="AI374" s="143">
        <v>113890</v>
      </c>
      <c r="AJ374" s="143">
        <v>32282</v>
      </c>
      <c r="AK374" s="143">
        <v>15932</v>
      </c>
      <c r="AL374" s="143">
        <v>18198</v>
      </c>
      <c r="AM374" s="143">
        <v>4748</v>
      </c>
      <c r="AN374" s="143">
        <v>12328</v>
      </c>
      <c r="AO374" s="143">
        <v>25699</v>
      </c>
      <c r="AP374" s="143">
        <v>4703</v>
      </c>
    </row>
    <row r="375" spans="1:42">
      <c r="A375" s="143" t="s">
        <v>342</v>
      </c>
      <c r="B375" s="143" t="s">
        <v>84</v>
      </c>
      <c r="C375" s="143">
        <v>43230</v>
      </c>
      <c r="D375" s="143">
        <v>6248</v>
      </c>
      <c r="E375" s="143">
        <v>2834</v>
      </c>
      <c r="F375" s="143">
        <v>6932</v>
      </c>
      <c r="G375" s="143">
        <v>4218</v>
      </c>
      <c r="H375" s="143">
        <v>534</v>
      </c>
      <c r="I375" s="143" t="e">
        <v>#N/A</v>
      </c>
      <c r="J375" s="143" t="e">
        <v>#N/A</v>
      </c>
      <c r="K375" s="143">
        <v>53505</v>
      </c>
      <c r="L375" s="143">
        <v>52074</v>
      </c>
      <c r="M375" s="143">
        <v>51011</v>
      </c>
      <c r="N375" s="143">
        <v>336</v>
      </c>
      <c r="O375" s="143">
        <v>6</v>
      </c>
      <c r="P375" s="143">
        <v>721</v>
      </c>
      <c r="Q375" s="143">
        <v>449</v>
      </c>
      <c r="R375" s="143">
        <v>180</v>
      </c>
      <c r="S375" s="143">
        <v>73</v>
      </c>
      <c r="T375" s="143">
        <v>91</v>
      </c>
      <c r="U375" s="143">
        <v>105</v>
      </c>
      <c r="V375" s="143">
        <v>591</v>
      </c>
      <c r="W375" s="143">
        <v>180</v>
      </c>
      <c r="X375" s="143">
        <v>58</v>
      </c>
      <c r="Y375" s="143">
        <v>33</v>
      </c>
      <c r="Z375" s="143">
        <v>146</v>
      </c>
      <c r="AA375" s="143">
        <v>174</v>
      </c>
      <c r="AB375" s="143">
        <v>238</v>
      </c>
      <c r="AC375" s="143">
        <v>53</v>
      </c>
      <c r="AD375" s="143">
        <v>152</v>
      </c>
      <c r="AE375" s="143">
        <v>33</v>
      </c>
      <c r="AF375" s="143">
        <v>153</v>
      </c>
      <c r="AG375" s="143">
        <v>69</v>
      </c>
      <c r="AH375" s="143">
        <v>84</v>
      </c>
      <c r="AI375" s="143">
        <v>102504</v>
      </c>
      <c r="AJ375" s="143">
        <v>20964</v>
      </c>
      <c r="AK375" s="143">
        <v>13210</v>
      </c>
      <c r="AL375" s="143">
        <v>17287</v>
      </c>
      <c r="AM375" s="143">
        <v>4287</v>
      </c>
      <c r="AN375" s="143">
        <v>12179</v>
      </c>
      <c r="AO375" s="143">
        <v>30527</v>
      </c>
      <c r="AP375" s="143">
        <v>4050</v>
      </c>
    </row>
    <row r="376" spans="1:42">
      <c r="A376" s="143" t="s">
        <v>341</v>
      </c>
      <c r="B376" s="143" t="s">
        <v>38</v>
      </c>
      <c r="C376" s="143">
        <v>122738</v>
      </c>
      <c r="D376" s="143">
        <v>34651</v>
      </c>
      <c r="E376" s="143">
        <v>12724</v>
      </c>
      <c r="F376" s="143">
        <v>28334</v>
      </c>
      <c r="G376" s="143">
        <v>16044</v>
      </c>
      <c r="H376" s="143">
        <v>3876</v>
      </c>
      <c r="I376" s="143" t="e">
        <v>#N/A</v>
      </c>
      <c r="J376" s="143" t="e">
        <v>#N/A</v>
      </c>
      <c r="K376" s="143">
        <v>142557</v>
      </c>
      <c r="L376" s="143">
        <v>125675</v>
      </c>
      <c r="M376" s="143">
        <v>118944</v>
      </c>
      <c r="N376" s="143">
        <v>1409</v>
      </c>
      <c r="O376" s="143">
        <v>158</v>
      </c>
      <c r="P376" s="143">
        <v>5164</v>
      </c>
      <c r="Q376" s="143">
        <v>3092</v>
      </c>
      <c r="R376" s="143">
        <v>1179</v>
      </c>
      <c r="S376" s="143">
        <v>578</v>
      </c>
      <c r="T376" s="143">
        <v>675</v>
      </c>
      <c r="U376" s="143">
        <v>660</v>
      </c>
      <c r="V376" s="143">
        <v>8290</v>
      </c>
      <c r="W376" s="143">
        <v>2718</v>
      </c>
      <c r="X376" s="143">
        <v>1509</v>
      </c>
      <c r="Y376" s="143">
        <v>1085</v>
      </c>
      <c r="Z376" s="143">
        <v>1432</v>
      </c>
      <c r="AA376" s="143">
        <v>1546</v>
      </c>
      <c r="AB376" s="143">
        <v>3054</v>
      </c>
      <c r="AC376" s="143">
        <v>1779</v>
      </c>
      <c r="AD376" s="143">
        <v>781</v>
      </c>
      <c r="AE376" s="143">
        <v>494</v>
      </c>
      <c r="AF376" s="143">
        <v>2446</v>
      </c>
      <c r="AG376" s="143">
        <v>1605</v>
      </c>
      <c r="AH376" s="143">
        <v>841</v>
      </c>
      <c r="AI376" s="143">
        <v>283115</v>
      </c>
      <c r="AJ376" s="143">
        <v>58688</v>
      </c>
      <c r="AK376" s="143">
        <v>31039</v>
      </c>
      <c r="AL376" s="143">
        <v>36812</v>
      </c>
      <c r="AM376" s="143">
        <v>7882</v>
      </c>
      <c r="AN376" s="143">
        <v>43037</v>
      </c>
      <c r="AO376" s="143">
        <v>91522</v>
      </c>
      <c r="AP376" s="143">
        <v>14135</v>
      </c>
    </row>
    <row r="377" spans="1:42">
      <c r="A377" s="143" t="s">
        <v>340</v>
      </c>
      <c r="B377" s="143" t="s">
        <v>27</v>
      </c>
      <c r="C377" s="143">
        <v>90426</v>
      </c>
      <c r="D377" s="143">
        <v>14956</v>
      </c>
      <c r="E377" s="143">
        <v>7378</v>
      </c>
      <c r="F377" s="143">
        <v>17206</v>
      </c>
      <c r="G377" s="143">
        <v>9801</v>
      </c>
      <c r="H377" s="143">
        <v>1774</v>
      </c>
      <c r="I377" s="143" t="e">
        <v>#N/A</v>
      </c>
      <c r="J377" s="143" t="e">
        <v>#N/A</v>
      </c>
      <c r="K377" s="143">
        <v>99663</v>
      </c>
      <c r="L377" s="143">
        <v>97510</v>
      </c>
      <c r="M377" s="143">
        <v>96395</v>
      </c>
      <c r="N377" s="143">
        <v>322</v>
      </c>
      <c r="O377" s="143">
        <v>22</v>
      </c>
      <c r="P377" s="143">
        <v>771</v>
      </c>
      <c r="Q377" s="143">
        <v>452</v>
      </c>
      <c r="R377" s="143">
        <v>206</v>
      </c>
      <c r="S377" s="143">
        <v>33</v>
      </c>
      <c r="T377" s="143">
        <v>76</v>
      </c>
      <c r="U377" s="143">
        <v>137</v>
      </c>
      <c r="V377" s="143">
        <v>1067</v>
      </c>
      <c r="W377" s="143">
        <v>233</v>
      </c>
      <c r="X377" s="143">
        <v>96</v>
      </c>
      <c r="Y377" s="143">
        <v>36</v>
      </c>
      <c r="Z377" s="143">
        <v>399</v>
      </c>
      <c r="AA377" s="143">
        <v>303</v>
      </c>
      <c r="AB377" s="143">
        <v>490</v>
      </c>
      <c r="AC377" s="143">
        <v>397</v>
      </c>
      <c r="AD377" s="143">
        <v>65</v>
      </c>
      <c r="AE377" s="143">
        <v>28</v>
      </c>
      <c r="AF377" s="143">
        <v>144</v>
      </c>
      <c r="AG377" s="143">
        <v>77</v>
      </c>
      <c r="AH377" s="143">
        <v>67</v>
      </c>
      <c r="AI377" s="143">
        <v>190116</v>
      </c>
      <c r="AJ377" s="143">
        <v>60403</v>
      </c>
      <c r="AK377" s="143">
        <v>26718</v>
      </c>
      <c r="AL377" s="143">
        <v>29749</v>
      </c>
      <c r="AM377" s="143">
        <v>6711</v>
      </c>
      <c r="AN377" s="143">
        <v>21714</v>
      </c>
      <c r="AO377" s="143">
        <v>37168</v>
      </c>
      <c r="AP377" s="143">
        <v>7653</v>
      </c>
    </row>
    <row r="378" spans="1:42">
      <c r="A378" s="143" t="s">
        <v>453</v>
      </c>
      <c r="B378" s="143" t="s">
        <v>33</v>
      </c>
      <c r="C378" s="143">
        <v>66069</v>
      </c>
      <c r="D378" s="143">
        <v>9821</v>
      </c>
      <c r="E378" s="143">
        <v>5354</v>
      </c>
      <c r="F378" s="143">
        <v>12028</v>
      </c>
      <c r="G378" s="143">
        <v>6834</v>
      </c>
      <c r="H378" s="143">
        <v>1094</v>
      </c>
      <c r="I378" s="143" t="e">
        <v>#N/A</v>
      </c>
      <c r="J378" s="143" t="e">
        <v>#N/A</v>
      </c>
      <c r="K378" s="143">
        <v>74479</v>
      </c>
      <c r="L378" s="143">
        <v>73459</v>
      </c>
      <c r="M378" s="143">
        <v>72601</v>
      </c>
      <c r="N378" s="143">
        <v>234</v>
      </c>
      <c r="O378" s="143">
        <v>14</v>
      </c>
      <c r="P378" s="143">
        <v>610</v>
      </c>
      <c r="Q378" s="143">
        <v>348</v>
      </c>
      <c r="R378" s="143">
        <v>154</v>
      </c>
      <c r="S378" s="143">
        <v>28</v>
      </c>
      <c r="T378" s="143">
        <v>78</v>
      </c>
      <c r="U378" s="143">
        <v>88</v>
      </c>
      <c r="V378" s="143">
        <v>454</v>
      </c>
      <c r="W378" s="143">
        <v>125</v>
      </c>
      <c r="X378" s="143">
        <v>37</v>
      </c>
      <c r="Y378" s="143">
        <v>10</v>
      </c>
      <c r="Z378" s="143">
        <v>170</v>
      </c>
      <c r="AA378" s="143">
        <v>112</v>
      </c>
      <c r="AB378" s="143">
        <v>126</v>
      </c>
      <c r="AC378" s="143">
        <v>45</v>
      </c>
      <c r="AD378" s="143">
        <v>73</v>
      </c>
      <c r="AE378" s="143">
        <v>8</v>
      </c>
      <c r="AF378" s="143">
        <v>92</v>
      </c>
      <c r="AG378" s="143">
        <v>30</v>
      </c>
      <c r="AH378" s="143">
        <v>62</v>
      </c>
      <c r="AI378" s="143">
        <v>143825</v>
      </c>
      <c r="AJ378" s="143">
        <v>45102</v>
      </c>
      <c r="AK378" s="143">
        <v>21459</v>
      </c>
      <c r="AL378" s="143">
        <v>23361</v>
      </c>
      <c r="AM378" s="143">
        <v>5595</v>
      </c>
      <c r="AN378" s="143">
        <v>16154</v>
      </c>
      <c r="AO378" s="143">
        <v>26843</v>
      </c>
      <c r="AP378" s="143">
        <v>5311</v>
      </c>
    </row>
    <row r="379" spans="1:42">
      <c r="A379" s="143" t="s">
        <v>339</v>
      </c>
      <c r="B379" s="143" t="s">
        <v>36</v>
      </c>
      <c r="C379" s="143">
        <v>28921</v>
      </c>
      <c r="D379" s="143">
        <v>4400</v>
      </c>
      <c r="E379" s="143">
        <v>2426</v>
      </c>
      <c r="F379" s="143">
        <v>5588</v>
      </c>
      <c r="G379" s="143">
        <v>2963</v>
      </c>
      <c r="H379" s="143">
        <v>540</v>
      </c>
      <c r="I379" s="143" t="e">
        <v>#N/A</v>
      </c>
      <c r="J379" s="143" t="e">
        <v>#N/A</v>
      </c>
      <c r="K379" s="143">
        <v>30416</v>
      </c>
      <c r="L379" s="143">
        <v>30022</v>
      </c>
      <c r="M379" s="143">
        <v>29692</v>
      </c>
      <c r="N379" s="143">
        <v>57</v>
      </c>
      <c r="O379" s="143">
        <v>30</v>
      </c>
      <c r="P379" s="143">
        <v>243</v>
      </c>
      <c r="Q379" s="143">
        <v>117</v>
      </c>
      <c r="R379" s="143">
        <v>64</v>
      </c>
      <c r="S379" s="143">
        <v>2</v>
      </c>
      <c r="T379" s="143">
        <v>19</v>
      </c>
      <c r="U379" s="143">
        <v>32</v>
      </c>
      <c r="V379" s="143">
        <v>176</v>
      </c>
      <c r="W379" s="143">
        <v>69</v>
      </c>
      <c r="X379" s="143">
        <v>13</v>
      </c>
      <c r="Y379" s="143">
        <v>12</v>
      </c>
      <c r="Z379" s="143">
        <v>42</v>
      </c>
      <c r="AA379" s="143">
        <v>40</v>
      </c>
      <c r="AB379" s="143">
        <v>55</v>
      </c>
      <c r="AC379" s="143">
        <v>29</v>
      </c>
      <c r="AD379" s="143">
        <v>22</v>
      </c>
      <c r="AE379" s="143">
        <v>4</v>
      </c>
      <c r="AF379" s="143">
        <v>46</v>
      </c>
      <c r="AG379" s="143">
        <v>6</v>
      </c>
      <c r="AH379" s="143">
        <v>40</v>
      </c>
      <c r="AI379" s="143">
        <v>57321</v>
      </c>
      <c r="AJ379" s="143">
        <v>20662</v>
      </c>
      <c r="AK379" s="143">
        <v>9035</v>
      </c>
      <c r="AL379" s="143">
        <v>8879</v>
      </c>
      <c r="AM379" s="143">
        <v>2032</v>
      </c>
      <c r="AN379" s="143">
        <v>5644</v>
      </c>
      <c r="AO379" s="143">
        <v>8689</v>
      </c>
      <c r="AP379" s="143">
        <v>2380</v>
      </c>
    </row>
    <row r="380" spans="1:42">
      <c r="A380" s="143" t="s">
        <v>338</v>
      </c>
      <c r="B380" s="143" t="s">
        <v>24</v>
      </c>
      <c r="C380" s="143">
        <v>33418</v>
      </c>
      <c r="D380" s="143">
        <v>4747</v>
      </c>
      <c r="E380" s="143">
        <v>2443</v>
      </c>
      <c r="F380" s="143">
        <v>5365</v>
      </c>
      <c r="G380" s="143">
        <v>3078</v>
      </c>
      <c r="H380" s="143">
        <v>460</v>
      </c>
      <c r="I380" s="143" t="e">
        <v>#N/A</v>
      </c>
      <c r="J380" s="143" t="e">
        <v>#N/A</v>
      </c>
      <c r="K380" s="143">
        <v>38524</v>
      </c>
      <c r="L380" s="143">
        <v>37964</v>
      </c>
      <c r="M380" s="143">
        <v>37510</v>
      </c>
      <c r="N380" s="143">
        <v>165</v>
      </c>
      <c r="O380" s="143">
        <v>50</v>
      </c>
      <c r="P380" s="143">
        <v>239</v>
      </c>
      <c r="Q380" s="143">
        <v>151</v>
      </c>
      <c r="R380" s="143">
        <v>68</v>
      </c>
      <c r="S380" s="143">
        <v>15</v>
      </c>
      <c r="T380" s="143">
        <v>35</v>
      </c>
      <c r="U380" s="143">
        <v>33</v>
      </c>
      <c r="V380" s="143">
        <v>289</v>
      </c>
      <c r="W380" s="143">
        <v>70</v>
      </c>
      <c r="X380" s="143">
        <v>23</v>
      </c>
      <c r="Y380" s="143">
        <v>22</v>
      </c>
      <c r="Z380" s="143">
        <v>75</v>
      </c>
      <c r="AA380" s="143">
        <v>99</v>
      </c>
      <c r="AB380" s="143">
        <v>84</v>
      </c>
      <c r="AC380" s="143">
        <v>29</v>
      </c>
      <c r="AD380" s="143">
        <v>41</v>
      </c>
      <c r="AE380" s="143">
        <v>14</v>
      </c>
      <c r="AF380" s="143">
        <v>36</v>
      </c>
      <c r="AG380" s="143">
        <v>7</v>
      </c>
      <c r="AH380" s="143">
        <v>29</v>
      </c>
      <c r="AI380" s="143">
        <v>73833</v>
      </c>
      <c r="AJ380" s="143">
        <v>21329</v>
      </c>
      <c r="AK380" s="143">
        <v>11094</v>
      </c>
      <c r="AL380" s="143">
        <v>12052</v>
      </c>
      <c r="AM380" s="143">
        <v>3182</v>
      </c>
      <c r="AN380" s="143">
        <v>8267</v>
      </c>
      <c r="AO380" s="143">
        <v>14976</v>
      </c>
      <c r="AP380" s="143">
        <v>2933</v>
      </c>
    </row>
    <row r="381" spans="1:42">
      <c r="A381" s="143" t="s">
        <v>337</v>
      </c>
      <c r="B381" s="143" t="s">
        <v>87</v>
      </c>
      <c r="C381" s="143">
        <v>31870</v>
      </c>
      <c r="D381" s="143">
        <v>4122</v>
      </c>
      <c r="E381" s="143">
        <v>1588</v>
      </c>
      <c r="F381" s="143">
        <v>4541</v>
      </c>
      <c r="G381" s="143">
        <v>2801</v>
      </c>
      <c r="H381" s="143">
        <v>222</v>
      </c>
      <c r="I381" s="143" t="e">
        <v>#N/A</v>
      </c>
      <c r="J381" s="143" t="e">
        <v>#N/A</v>
      </c>
      <c r="K381" s="143">
        <v>38233</v>
      </c>
      <c r="L381" s="143">
        <v>37726</v>
      </c>
      <c r="M381" s="143">
        <v>36929</v>
      </c>
      <c r="N381" s="143">
        <v>221</v>
      </c>
      <c r="O381" s="143">
        <v>3</v>
      </c>
      <c r="P381" s="143">
        <v>573</v>
      </c>
      <c r="Q381" s="143">
        <v>131</v>
      </c>
      <c r="R381" s="143">
        <v>36</v>
      </c>
      <c r="S381" s="143">
        <v>17</v>
      </c>
      <c r="T381" s="143">
        <v>36</v>
      </c>
      <c r="U381" s="143">
        <v>42</v>
      </c>
      <c r="V381" s="143">
        <v>272</v>
      </c>
      <c r="W381" s="143">
        <v>99</v>
      </c>
      <c r="X381" s="143">
        <v>18</v>
      </c>
      <c r="Y381" s="143">
        <v>10</v>
      </c>
      <c r="Z381" s="143">
        <v>44</v>
      </c>
      <c r="AA381" s="143">
        <v>101</v>
      </c>
      <c r="AB381" s="143">
        <v>60</v>
      </c>
      <c r="AC381" s="143">
        <v>29</v>
      </c>
      <c r="AD381" s="143">
        <v>23</v>
      </c>
      <c r="AE381" s="143">
        <v>8</v>
      </c>
      <c r="AF381" s="143">
        <v>44</v>
      </c>
      <c r="AG381" s="143">
        <v>27</v>
      </c>
      <c r="AH381" s="143">
        <v>17</v>
      </c>
      <c r="AI381" s="143">
        <v>75080</v>
      </c>
      <c r="AJ381" s="143">
        <v>15521</v>
      </c>
      <c r="AK381" s="143">
        <v>9446</v>
      </c>
      <c r="AL381" s="143">
        <v>11531</v>
      </c>
      <c r="AM381" s="143">
        <v>2924</v>
      </c>
      <c r="AN381" s="143">
        <v>8107</v>
      </c>
      <c r="AO381" s="143">
        <v>24839</v>
      </c>
      <c r="AP381" s="143">
        <v>2712</v>
      </c>
    </row>
    <row r="382" spans="1:42">
      <c r="A382" s="143" t="s">
        <v>336</v>
      </c>
      <c r="B382" s="143" t="s">
        <v>91</v>
      </c>
      <c r="C382" s="143">
        <v>51657</v>
      </c>
      <c r="D382" s="143">
        <v>9043</v>
      </c>
      <c r="E382" s="143">
        <v>4674</v>
      </c>
      <c r="F382" s="143">
        <v>10213</v>
      </c>
      <c r="G382" s="143">
        <v>5502</v>
      </c>
      <c r="H382" s="143">
        <v>1257</v>
      </c>
      <c r="I382" s="143" t="e">
        <v>#N/A</v>
      </c>
      <c r="J382" s="143" t="e">
        <v>#N/A</v>
      </c>
      <c r="K382" s="143">
        <v>61172</v>
      </c>
      <c r="L382" s="143">
        <v>56377</v>
      </c>
      <c r="M382" s="143">
        <v>54626</v>
      </c>
      <c r="N382" s="143">
        <v>428</v>
      </c>
      <c r="O382" s="143">
        <v>28</v>
      </c>
      <c r="P382" s="143">
        <v>1295</v>
      </c>
      <c r="Q382" s="143">
        <v>705</v>
      </c>
      <c r="R382" s="143">
        <v>320</v>
      </c>
      <c r="S382" s="143">
        <v>85</v>
      </c>
      <c r="T382" s="143">
        <v>162</v>
      </c>
      <c r="U382" s="143">
        <v>138</v>
      </c>
      <c r="V382" s="143">
        <v>2208</v>
      </c>
      <c r="W382" s="143">
        <v>432</v>
      </c>
      <c r="X382" s="143">
        <v>766</v>
      </c>
      <c r="Y382" s="143">
        <v>392</v>
      </c>
      <c r="Z382" s="143">
        <v>223</v>
      </c>
      <c r="AA382" s="143">
        <v>395</v>
      </c>
      <c r="AB382" s="143">
        <v>1274</v>
      </c>
      <c r="AC382" s="143">
        <v>637</v>
      </c>
      <c r="AD382" s="143">
        <v>512</v>
      </c>
      <c r="AE382" s="143">
        <v>125</v>
      </c>
      <c r="AF382" s="143">
        <v>608</v>
      </c>
      <c r="AG382" s="143">
        <v>370</v>
      </c>
      <c r="AH382" s="143">
        <v>238</v>
      </c>
      <c r="AI382" s="143">
        <v>116348</v>
      </c>
      <c r="AJ382" s="143">
        <v>31454</v>
      </c>
      <c r="AK382" s="143">
        <v>16399</v>
      </c>
      <c r="AL382" s="143">
        <v>17834</v>
      </c>
      <c r="AM382" s="143">
        <v>4685</v>
      </c>
      <c r="AN382" s="143">
        <v>13203</v>
      </c>
      <c r="AO382" s="143">
        <v>27202</v>
      </c>
      <c r="AP382" s="143">
        <v>5571</v>
      </c>
    </row>
    <row r="383" spans="1:42">
      <c r="A383" s="143" t="s">
        <v>335</v>
      </c>
      <c r="B383" s="143" t="s">
        <v>29</v>
      </c>
      <c r="C383" s="143">
        <v>45451</v>
      </c>
      <c r="D383" s="143">
        <v>5116</v>
      </c>
      <c r="E383" s="143">
        <v>1971</v>
      </c>
      <c r="F383" s="143">
        <v>6256</v>
      </c>
      <c r="G383" s="143">
        <v>3490</v>
      </c>
      <c r="H383" s="143">
        <v>290</v>
      </c>
      <c r="I383" s="143" t="e">
        <v>#N/A</v>
      </c>
      <c r="J383" s="143" t="e">
        <v>#N/A</v>
      </c>
      <c r="K383" s="143">
        <v>58345</v>
      </c>
      <c r="L383" s="143">
        <v>57735</v>
      </c>
      <c r="M383" s="143">
        <v>56487</v>
      </c>
      <c r="N383" s="143">
        <v>263</v>
      </c>
      <c r="O383" s="143">
        <v>52</v>
      </c>
      <c r="P383" s="143">
        <v>933</v>
      </c>
      <c r="Q383" s="143">
        <v>191</v>
      </c>
      <c r="R383" s="143">
        <v>65</v>
      </c>
      <c r="S383" s="143">
        <v>19</v>
      </c>
      <c r="T383" s="143">
        <v>60</v>
      </c>
      <c r="U383" s="143">
        <v>47</v>
      </c>
      <c r="V383" s="143">
        <v>324</v>
      </c>
      <c r="W383" s="143">
        <v>58</v>
      </c>
      <c r="X383" s="143">
        <v>1</v>
      </c>
      <c r="Y383" s="143">
        <v>27</v>
      </c>
      <c r="Z383" s="143">
        <v>46</v>
      </c>
      <c r="AA383" s="143">
        <v>192</v>
      </c>
      <c r="AB383" s="143">
        <v>48</v>
      </c>
      <c r="AC383" s="143">
        <v>10</v>
      </c>
      <c r="AD383" s="143">
        <v>30</v>
      </c>
      <c r="AE383" s="143">
        <v>8</v>
      </c>
      <c r="AF383" s="143">
        <v>47</v>
      </c>
      <c r="AG383" s="143">
        <v>8</v>
      </c>
      <c r="AH383" s="143">
        <v>39</v>
      </c>
      <c r="AI383" s="143">
        <v>110083</v>
      </c>
      <c r="AJ383" s="143">
        <v>27273</v>
      </c>
      <c r="AK383" s="143">
        <v>13850</v>
      </c>
      <c r="AL383" s="143">
        <v>18040</v>
      </c>
      <c r="AM383" s="143">
        <v>4223</v>
      </c>
      <c r="AN383" s="143">
        <v>12714</v>
      </c>
      <c r="AO383" s="143">
        <v>28991</v>
      </c>
      <c r="AP383" s="143">
        <v>4992</v>
      </c>
    </row>
    <row r="384" spans="1:42">
      <c r="A384" s="143" t="s">
        <v>333</v>
      </c>
      <c r="B384" s="143" t="s">
        <v>334</v>
      </c>
      <c r="C384" s="143">
        <v>22640</v>
      </c>
      <c r="D384" s="143">
        <v>3515</v>
      </c>
      <c r="E384" s="143">
        <v>1871</v>
      </c>
      <c r="F384" s="143">
        <v>4326</v>
      </c>
      <c r="G384" s="143">
        <v>2377</v>
      </c>
      <c r="H384" s="143">
        <v>443</v>
      </c>
      <c r="I384" s="143" t="e">
        <v>#N/A</v>
      </c>
      <c r="J384" s="143" t="e">
        <v>#N/A</v>
      </c>
      <c r="K384" s="143">
        <v>24264</v>
      </c>
      <c r="L384" s="143">
        <v>23794</v>
      </c>
      <c r="M384" s="143">
        <v>23157</v>
      </c>
      <c r="N384" s="143">
        <v>65</v>
      </c>
      <c r="O384" s="143">
        <v>29</v>
      </c>
      <c r="P384" s="143">
        <v>543</v>
      </c>
      <c r="Q384" s="143">
        <v>146</v>
      </c>
      <c r="R384" s="143">
        <v>53</v>
      </c>
      <c r="S384" s="143">
        <v>12</v>
      </c>
      <c r="T384" s="143">
        <v>39</v>
      </c>
      <c r="U384" s="143">
        <v>42</v>
      </c>
      <c r="V384" s="143">
        <v>249</v>
      </c>
      <c r="W384" s="143">
        <v>63</v>
      </c>
      <c r="X384" s="143">
        <v>16</v>
      </c>
      <c r="Y384" s="143">
        <v>15</v>
      </c>
      <c r="Z384" s="143">
        <v>49</v>
      </c>
      <c r="AA384" s="143">
        <v>106</v>
      </c>
      <c r="AB384" s="143">
        <v>37</v>
      </c>
      <c r="AC384" s="143">
        <v>29</v>
      </c>
      <c r="AD384" s="143">
        <v>4</v>
      </c>
      <c r="AE384" s="143">
        <v>4</v>
      </c>
      <c r="AF384" s="143">
        <v>38</v>
      </c>
      <c r="AG384" s="143">
        <v>13</v>
      </c>
      <c r="AH384" s="143">
        <v>25</v>
      </c>
      <c r="AI384" s="143">
        <v>47842</v>
      </c>
      <c r="AJ384" s="143">
        <v>16407</v>
      </c>
      <c r="AK384" s="143">
        <v>6832</v>
      </c>
      <c r="AL384" s="143">
        <v>7221</v>
      </c>
      <c r="AM384" s="143">
        <v>1755</v>
      </c>
      <c r="AN384" s="143">
        <v>4810</v>
      </c>
      <c r="AO384" s="143">
        <v>8493</v>
      </c>
      <c r="AP384" s="143">
        <v>2324</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D37"/>
  <sheetViews>
    <sheetView showGridLines="0" workbookViewId="0"/>
  </sheetViews>
  <sheetFormatPr defaultRowHeight="15"/>
  <cols>
    <col min="1" max="1" width="32" bestFit="1" customWidth="1"/>
    <col min="2" max="2" width="33.140625" customWidth="1"/>
  </cols>
  <sheetData>
    <row r="1" spans="1:3" s="6" customFormat="1">
      <c r="A1" s="40" t="s">
        <v>885</v>
      </c>
      <c r="B1" s="36" t="s">
        <v>886</v>
      </c>
    </row>
    <row r="2" spans="1:3">
      <c r="A2" s="140" t="s">
        <v>280</v>
      </c>
      <c r="B2" s="39" t="s">
        <v>423</v>
      </c>
      <c r="C2" s="6"/>
    </row>
    <row r="3" spans="1:3">
      <c r="A3" s="140" t="s">
        <v>17</v>
      </c>
      <c r="B3" s="39" t="s">
        <v>352</v>
      </c>
    </row>
    <row r="4" spans="1:3">
      <c r="A4" s="140" t="s">
        <v>112</v>
      </c>
      <c r="B4" s="39" t="s">
        <v>481</v>
      </c>
      <c r="C4" s="6"/>
    </row>
    <row r="5" spans="1:3">
      <c r="A5" s="140" t="s">
        <v>54</v>
      </c>
      <c r="B5" s="39" t="s">
        <v>764</v>
      </c>
      <c r="C5" s="6"/>
    </row>
    <row r="6" spans="1:3">
      <c r="A6" s="140" t="s">
        <v>226</v>
      </c>
      <c r="B6" s="39" t="s">
        <v>707</v>
      </c>
      <c r="C6" s="6"/>
    </row>
    <row r="7" spans="1:3">
      <c r="A7" s="140" t="s">
        <v>164</v>
      </c>
      <c r="B7" s="39" t="s">
        <v>861</v>
      </c>
      <c r="C7" s="6"/>
    </row>
    <row r="8" spans="1:3">
      <c r="A8" s="140" t="s">
        <v>35</v>
      </c>
      <c r="B8" s="39" t="s">
        <v>36</v>
      </c>
      <c r="C8" s="6"/>
    </row>
    <row r="9" spans="1:3">
      <c r="A9" s="140" t="s">
        <v>295</v>
      </c>
      <c r="B9" s="39" t="s">
        <v>833</v>
      </c>
      <c r="C9" s="6"/>
    </row>
    <row r="10" spans="1:3">
      <c r="A10" s="140" t="s">
        <v>81</v>
      </c>
      <c r="B10" s="39" t="s">
        <v>344</v>
      </c>
      <c r="C10" s="6"/>
    </row>
    <row r="11" spans="1:3">
      <c r="A11" s="140" t="s">
        <v>172</v>
      </c>
      <c r="B11" s="39" t="s">
        <v>825</v>
      </c>
      <c r="C11" s="6"/>
    </row>
    <row r="12" spans="1:3">
      <c r="A12" s="140" t="s">
        <v>160</v>
      </c>
      <c r="B12" s="39" t="s">
        <v>705</v>
      </c>
      <c r="C12" s="6"/>
    </row>
    <row r="13" spans="1:3">
      <c r="A13" s="140" t="s">
        <v>269</v>
      </c>
      <c r="B13" s="39" t="s">
        <v>645</v>
      </c>
      <c r="C13" s="6"/>
    </row>
    <row r="14" spans="1:3">
      <c r="A14" s="140" t="s">
        <v>126</v>
      </c>
      <c r="B14" s="39" t="s">
        <v>375</v>
      </c>
      <c r="C14" s="6"/>
    </row>
    <row r="15" spans="1:3">
      <c r="A15" s="140" t="s">
        <v>157</v>
      </c>
      <c r="B15" s="39" t="s">
        <v>360</v>
      </c>
      <c r="C15" s="6"/>
    </row>
    <row r="16" spans="1:3">
      <c r="A16" s="140" t="s">
        <v>181</v>
      </c>
      <c r="B16" s="39" t="s">
        <v>400</v>
      </c>
      <c r="C16" s="6"/>
    </row>
    <row r="17" spans="1:3">
      <c r="A17" s="140" t="s">
        <v>196</v>
      </c>
      <c r="B17" s="39" t="s">
        <v>390</v>
      </c>
      <c r="C17" s="6"/>
    </row>
    <row r="18" spans="1:3">
      <c r="A18" s="140" t="s">
        <v>277</v>
      </c>
      <c r="B18" s="39" t="s">
        <v>441</v>
      </c>
      <c r="C18" s="6"/>
    </row>
    <row r="19" spans="1:3">
      <c r="A19" s="140" t="s">
        <v>210</v>
      </c>
      <c r="B19" s="39" t="s">
        <v>464</v>
      </c>
      <c r="C19" s="6"/>
    </row>
    <row r="20" spans="1:3">
      <c r="A20" s="140" t="s">
        <v>55</v>
      </c>
      <c r="B20" s="39" t="s">
        <v>334</v>
      </c>
      <c r="C20" s="6"/>
    </row>
    <row r="21" spans="1:3">
      <c r="A21" s="140" t="s">
        <v>79</v>
      </c>
      <c r="B21" s="39" t="s">
        <v>460</v>
      </c>
      <c r="C21" s="6"/>
    </row>
    <row r="22" spans="1:3">
      <c r="A22" s="140" t="s">
        <v>153</v>
      </c>
      <c r="B22" s="39" t="s">
        <v>683</v>
      </c>
      <c r="C22" s="6"/>
    </row>
    <row r="23" spans="1:3">
      <c r="A23" s="140" t="s">
        <v>161</v>
      </c>
      <c r="B23" s="39" t="s">
        <v>609</v>
      </c>
      <c r="C23" s="6"/>
    </row>
    <row r="24" spans="1:3">
      <c r="A24" s="140" t="s">
        <v>202</v>
      </c>
      <c r="B24" s="39" t="s">
        <v>362</v>
      </c>
      <c r="C24" s="6"/>
    </row>
    <row r="25" spans="1:3">
      <c r="A25" s="140" t="s">
        <v>58</v>
      </c>
      <c r="B25" s="39" t="s">
        <v>30</v>
      </c>
      <c r="C25" s="6"/>
    </row>
    <row r="26" spans="1:3">
      <c r="A26" s="140" t="s">
        <v>209</v>
      </c>
      <c r="B26" s="39" t="s">
        <v>492</v>
      </c>
      <c r="C26" s="6"/>
    </row>
    <row r="27" spans="1:3">
      <c r="A27" s="140" t="s">
        <v>292</v>
      </c>
      <c r="B27" s="39" t="s">
        <v>380</v>
      </c>
      <c r="C27" s="6"/>
    </row>
    <row r="28" spans="1:3">
      <c r="A28" s="140" t="s">
        <v>188</v>
      </c>
      <c r="B28" s="39" t="s">
        <v>780</v>
      </c>
      <c r="C28" s="6"/>
    </row>
    <row r="29" spans="1:3">
      <c r="A29" s="140" t="s">
        <v>214</v>
      </c>
      <c r="B29" s="39" t="s">
        <v>489</v>
      </c>
      <c r="C29" s="6"/>
    </row>
    <row r="30" spans="1:3">
      <c r="A30" s="140" t="s">
        <v>215</v>
      </c>
      <c r="B30" s="39" t="s">
        <v>487</v>
      </c>
      <c r="C30" s="6"/>
    </row>
    <row r="31" spans="1:3">
      <c r="A31" s="140" t="s">
        <v>90</v>
      </c>
      <c r="B31" s="39" t="s">
        <v>732</v>
      </c>
      <c r="C31" s="6"/>
    </row>
    <row r="32" spans="1:3">
      <c r="A32" s="140" t="s">
        <v>185</v>
      </c>
      <c r="B32" s="39" t="s">
        <v>458</v>
      </c>
      <c r="C32" s="6"/>
    </row>
    <row r="33" spans="1:4">
      <c r="A33" s="140" t="s">
        <v>211</v>
      </c>
      <c r="B33" s="39" t="s">
        <v>829</v>
      </c>
      <c r="C33" s="6"/>
    </row>
    <row r="34" spans="1:4">
      <c r="A34" s="140" t="s">
        <v>105</v>
      </c>
      <c r="B34" s="39" t="s">
        <v>633</v>
      </c>
      <c r="C34" s="6"/>
    </row>
    <row r="35" spans="1:4">
      <c r="A35" s="140" t="s">
        <v>222</v>
      </c>
      <c r="B35" s="39" t="s">
        <v>515</v>
      </c>
      <c r="C35" s="6"/>
    </row>
    <row r="36" spans="1:4">
      <c r="A36" s="141" t="s">
        <v>130</v>
      </c>
      <c r="B36" s="39" t="s">
        <v>513</v>
      </c>
      <c r="C36" s="6"/>
    </row>
    <row r="37" spans="1:4">
      <c r="A37" s="142" t="s">
        <v>303</v>
      </c>
      <c r="B37" s="51" t="s">
        <v>965</v>
      </c>
      <c r="C37" s="6"/>
      <c r="D37" s="6"/>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354"/>
  <sheetViews>
    <sheetView showGridLines="0" zoomScaleNormal="100" workbookViewId="0"/>
  </sheetViews>
  <sheetFormatPr defaultRowHeight="15"/>
  <cols>
    <col min="1" max="1" width="7.85546875" bestFit="1" customWidth="1"/>
    <col min="2" max="2" width="42.7109375" bestFit="1" customWidth="1"/>
    <col min="3" max="3" width="27.7109375" bestFit="1" customWidth="1"/>
    <col min="4" max="4" width="11.140625" bestFit="1" customWidth="1"/>
    <col min="5" max="5" width="13" bestFit="1" customWidth="1"/>
  </cols>
  <sheetData>
    <row r="1" spans="1:5">
      <c r="A1" s="55" t="s">
        <v>1007</v>
      </c>
      <c r="B1" s="55" t="s">
        <v>1008</v>
      </c>
      <c r="C1" s="56" t="s">
        <v>1009</v>
      </c>
      <c r="D1" s="56" t="s">
        <v>1189</v>
      </c>
      <c r="E1" s="119" t="s">
        <v>1010</v>
      </c>
    </row>
    <row r="2" spans="1:5">
      <c r="A2" s="57" t="s">
        <v>299</v>
      </c>
      <c r="B2" s="57" t="s">
        <v>1011</v>
      </c>
      <c r="C2" s="57" t="s">
        <v>903</v>
      </c>
      <c r="D2" s="57"/>
      <c r="E2" s="118" t="s">
        <v>902</v>
      </c>
    </row>
    <row r="3" spans="1:5">
      <c r="A3" s="57" t="s">
        <v>299</v>
      </c>
      <c r="B3" s="57" t="s">
        <v>1012</v>
      </c>
      <c r="C3" s="57" t="s">
        <v>905</v>
      </c>
      <c r="D3" s="57"/>
      <c r="E3" s="118" t="s">
        <v>904</v>
      </c>
    </row>
    <row r="4" spans="1:5">
      <c r="A4" s="57" t="s">
        <v>299</v>
      </c>
      <c r="B4" s="57" t="s">
        <v>1013</v>
      </c>
      <c r="C4" s="57" t="s">
        <v>308</v>
      </c>
      <c r="D4" s="57"/>
      <c r="E4" s="118" t="s">
        <v>912</v>
      </c>
    </row>
    <row r="5" spans="1:5">
      <c r="A5" s="57" t="s">
        <v>299</v>
      </c>
      <c r="B5" s="57" t="s">
        <v>1014</v>
      </c>
      <c r="C5" s="57" t="s">
        <v>916</v>
      </c>
      <c r="D5" s="57"/>
      <c r="E5" s="118" t="s">
        <v>915</v>
      </c>
    </row>
    <row r="6" spans="1:5">
      <c r="A6" s="57" t="s">
        <v>299</v>
      </c>
      <c r="B6" s="57" t="s">
        <v>1015</v>
      </c>
      <c r="C6" s="57" t="s">
        <v>919</v>
      </c>
      <c r="D6" s="57"/>
      <c r="E6" s="118" t="s">
        <v>918</v>
      </c>
    </row>
    <row r="7" spans="1:5">
      <c r="A7" s="57" t="s">
        <v>299</v>
      </c>
      <c r="B7" s="57" t="s">
        <v>1016</v>
      </c>
      <c r="C7" s="57" t="s">
        <v>922</v>
      </c>
      <c r="D7" s="57"/>
      <c r="E7" s="118" t="s">
        <v>921</v>
      </c>
    </row>
    <row r="8" spans="1:5">
      <c r="A8" s="57" t="s">
        <v>299</v>
      </c>
      <c r="B8" s="57" t="s">
        <v>1017</v>
      </c>
      <c r="C8" s="57" t="s">
        <v>298</v>
      </c>
      <c r="D8" s="57"/>
      <c r="E8" s="118" t="s">
        <v>926</v>
      </c>
    </row>
    <row r="9" spans="1:5">
      <c r="A9" s="57" t="s">
        <v>299</v>
      </c>
      <c r="B9" s="57" t="s">
        <v>1018</v>
      </c>
      <c r="C9" s="57" t="s">
        <v>929</v>
      </c>
      <c r="D9" s="57"/>
      <c r="E9" s="118" t="s">
        <v>928</v>
      </c>
    </row>
    <row r="10" spans="1:5">
      <c r="A10" s="57" t="s">
        <v>299</v>
      </c>
      <c r="B10" s="57" t="s">
        <v>1019</v>
      </c>
      <c r="C10" s="57" t="s">
        <v>310</v>
      </c>
      <c r="D10" s="57"/>
      <c r="E10" s="118" t="s">
        <v>931</v>
      </c>
    </row>
    <row r="11" spans="1:5">
      <c r="A11" s="57" t="s">
        <v>299</v>
      </c>
      <c r="B11" s="57" t="s">
        <v>1020</v>
      </c>
      <c r="C11" s="57" t="s">
        <v>300</v>
      </c>
      <c r="D11" s="57"/>
      <c r="E11" s="118" t="s">
        <v>941</v>
      </c>
    </row>
    <row r="12" spans="1:5">
      <c r="A12" s="57" t="s">
        <v>299</v>
      </c>
      <c r="B12" s="57" t="s">
        <v>1021</v>
      </c>
      <c r="C12" s="57" t="s">
        <v>311</v>
      </c>
      <c r="D12" s="57"/>
      <c r="E12" s="118" t="s">
        <v>945</v>
      </c>
    </row>
    <row r="13" spans="1:5">
      <c r="A13" s="57" t="s">
        <v>299</v>
      </c>
      <c r="B13" s="57" t="s">
        <v>1022</v>
      </c>
      <c r="C13" s="57" t="s">
        <v>301</v>
      </c>
      <c r="D13" s="57"/>
      <c r="E13" s="118" t="s">
        <v>948</v>
      </c>
    </row>
    <row r="14" spans="1:5">
      <c r="A14" s="57" t="s">
        <v>299</v>
      </c>
      <c r="B14" s="57" t="s">
        <v>1023</v>
      </c>
      <c r="C14" s="57" t="s">
        <v>950</v>
      </c>
      <c r="D14" s="57"/>
      <c r="E14" s="118" t="s">
        <v>949</v>
      </c>
    </row>
    <row r="15" spans="1:5">
      <c r="A15" s="57" t="s">
        <v>299</v>
      </c>
      <c r="B15" s="57" t="s">
        <v>1024</v>
      </c>
      <c r="C15" s="57" t="s">
        <v>302</v>
      </c>
      <c r="D15" s="57"/>
      <c r="E15" s="118" t="s">
        <v>953</v>
      </c>
    </row>
    <row r="16" spans="1:5">
      <c r="A16" s="57" t="s">
        <v>299</v>
      </c>
      <c r="B16" s="57" t="s">
        <v>1025</v>
      </c>
      <c r="C16" s="57" t="s">
        <v>956</v>
      </c>
      <c r="D16" s="57"/>
      <c r="E16" s="118" t="s">
        <v>955</v>
      </c>
    </row>
    <row r="17" spans="1:5">
      <c r="A17" s="57" t="s">
        <v>299</v>
      </c>
      <c r="B17" s="57" t="s">
        <v>1026</v>
      </c>
      <c r="C17" s="57" t="s">
        <v>960</v>
      </c>
      <c r="D17" s="57"/>
      <c r="E17" s="118" t="s">
        <v>959</v>
      </c>
    </row>
    <row r="18" spans="1:5">
      <c r="A18" s="57" t="s">
        <v>299</v>
      </c>
      <c r="B18" s="57" t="s">
        <v>1027</v>
      </c>
      <c r="C18" s="57" t="s">
        <v>965</v>
      </c>
      <c r="D18" s="57"/>
      <c r="E18" s="118" t="s">
        <v>964</v>
      </c>
    </row>
    <row r="19" spans="1:5">
      <c r="A19" s="57" t="s">
        <v>299</v>
      </c>
      <c r="B19" s="57" t="s">
        <v>1028</v>
      </c>
      <c r="C19" s="57" t="s">
        <v>312</v>
      </c>
      <c r="D19" s="57"/>
      <c r="E19" s="118" t="s">
        <v>962</v>
      </c>
    </row>
    <row r="20" spans="1:5">
      <c r="A20" s="57" t="s">
        <v>299</v>
      </c>
      <c r="B20" s="57" t="s">
        <v>1029</v>
      </c>
      <c r="C20" s="57" t="s">
        <v>967</v>
      </c>
      <c r="D20" s="57"/>
      <c r="E20" s="118" t="s">
        <v>966</v>
      </c>
    </row>
    <row r="21" spans="1:5">
      <c r="A21" s="57" t="s">
        <v>299</v>
      </c>
      <c r="B21" s="57" t="s">
        <v>1030</v>
      </c>
      <c r="C21" s="57" t="s">
        <v>304</v>
      </c>
      <c r="D21" s="57"/>
      <c r="E21" s="118" t="s">
        <v>969</v>
      </c>
    </row>
    <row r="22" spans="1:5">
      <c r="A22" s="57" t="s">
        <v>299</v>
      </c>
      <c r="B22" s="57" t="s">
        <v>1031</v>
      </c>
      <c r="C22" s="57" t="s">
        <v>306</v>
      </c>
      <c r="D22" s="57"/>
      <c r="E22" s="118" t="s">
        <v>971</v>
      </c>
    </row>
    <row r="23" spans="1:5">
      <c r="A23" s="57" t="s">
        <v>299</v>
      </c>
      <c r="B23" s="57" t="s">
        <v>1032</v>
      </c>
      <c r="C23" s="57" t="s">
        <v>975</v>
      </c>
      <c r="D23" s="57"/>
      <c r="E23" s="118" t="s">
        <v>974</v>
      </c>
    </row>
    <row r="24" spans="1:5">
      <c r="A24" s="57" t="s">
        <v>299</v>
      </c>
      <c r="B24" s="57" t="s">
        <v>1033</v>
      </c>
      <c r="C24" s="57" t="s">
        <v>978</v>
      </c>
      <c r="D24" s="57"/>
      <c r="E24" s="118" t="s">
        <v>977</v>
      </c>
    </row>
    <row r="25" spans="1:5">
      <c r="A25" s="57" t="s">
        <v>299</v>
      </c>
      <c r="B25" s="57" t="s">
        <v>1034</v>
      </c>
      <c r="C25" s="57" t="s">
        <v>980</v>
      </c>
      <c r="D25" s="57"/>
      <c r="E25" s="118" t="s">
        <v>979</v>
      </c>
    </row>
    <row r="26" spans="1:5">
      <c r="A26" s="57" t="s">
        <v>299</v>
      </c>
      <c r="B26" s="57" t="s">
        <v>1035</v>
      </c>
      <c r="C26" s="57" t="s">
        <v>985</v>
      </c>
      <c r="D26" s="57"/>
      <c r="E26" s="118" t="s">
        <v>984</v>
      </c>
    </row>
    <row r="27" spans="1:5">
      <c r="A27" s="57" t="s">
        <v>299</v>
      </c>
      <c r="B27" s="57" t="s">
        <v>1036</v>
      </c>
      <c r="C27" s="57" t="s">
        <v>307</v>
      </c>
      <c r="D27" s="57"/>
      <c r="E27" s="118" t="s">
        <v>994</v>
      </c>
    </row>
    <row r="28" spans="1:5">
      <c r="A28" s="57" t="s">
        <v>299</v>
      </c>
      <c r="B28" s="57" t="s">
        <v>242</v>
      </c>
      <c r="C28" s="57" t="s">
        <v>242</v>
      </c>
      <c r="D28" s="57"/>
      <c r="E28" s="118" t="s">
        <v>771</v>
      </c>
    </row>
    <row r="29" spans="1:5">
      <c r="A29" s="57" t="s">
        <v>42</v>
      </c>
      <c r="B29" s="57" t="s">
        <v>264</v>
      </c>
      <c r="C29" s="57" t="s">
        <v>264</v>
      </c>
      <c r="D29" s="57"/>
      <c r="E29" s="118" t="s">
        <v>772</v>
      </c>
    </row>
    <row r="30" spans="1:5">
      <c r="A30" s="57" t="s">
        <v>42</v>
      </c>
      <c r="B30" s="57" t="s">
        <v>770</v>
      </c>
      <c r="C30" s="57" t="s">
        <v>770</v>
      </c>
      <c r="D30" s="57"/>
      <c r="E30" s="118" t="s">
        <v>769</v>
      </c>
    </row>
    <row r="31" spans="1:5">
      <c r="A31" s="57" t="s">
        <v>42</v>
      </c>
      <c r="B31" s="57" t="s">
        <v>845</v>
      </c>
      <c r="C31" s="57" t="s">
        <v>845</v>
      </c>
      <c r="D31" s="57"/>
      <c r="E31" s="118" t="s">
        <v>844</v>
      </c>
    </row>
    <row r="32" spans="1:5">
      <c r="A32" s="57" t="s">
        <v>42</v>
      </c>
      <c r="B32" s="57" t="s">
        <v>50</v>
      </c>
      <c r="C32" s="57" t="s">
        <v>50</v>
      </c>
      <c r="D32" s="57"/>
      <c r="E32" s="118" t="s">
        <v>797</v>
      </c>
    </row>
    <row r="33" spans="1:5">
      <c r="A33" s="57" t="s">
        <v>42</v>
      </c>
      <c r="B33" s="57" t="s">
        <v>137</v>
      </c>
      <c r="C33" s="57" t="s">
        <v>137</v>
      </c>
      <c r="D33" s="57"/>
      <c r="E33" s="118" t="s">
        <v>766</v>
      </c>
    </row>
    <row r="34" spans="1:5">
      <c r="A34" s="57" t="s">
        <v>42</v>
      </c>
      <c r="B34" s="57" t="s">
        <v>143</v>
      </c>
      <c r="C34" s="57" t="s">
        <v>143</v>
      </c>
      <c r="D34" s="57"/>
      <c r="E34" s="118" t="s">
        <v>767</v>
      </c>
    </row>
    <row r="35" spans="1:5">
      <c r="A35" s="57" t="s">
        <v>42</v>
      </c>
      <c r="B35" s="57" t="s">
        <v>76</v>
      </c>
      <c r="C35" s="57" t="s">
        <v>76</v>
      </c>
      <c r="D35" s="57"/>
      <c r="E35" s="118" t="s">
        <v>768</v>
      </c>
    </row>
    <row r="36" spans="1:5">
      <c r="A36" s="57" t="s">
        <v>42</v>
      </c>
      <c r="B36" s="57" t="s">
        <v>69</v>
      </c>
      <c r="C36" s="57" t="s">
        <v>69</v>
      </c>
      <c r="D36" s="57"/>
      <c r="E36" s="118" t="s">
        <v>796</v>
      </c>
    </row>
    <row r="37" spans="1:5">
      <c r="A37" s="57" t="s">
        <v>42</v>
      </c>
      <c r="B37" s="57" t="s">
        <v>1037</v>
      </c>
      <c r="C37" s="57" t="s">
        <v>1037</v>
      </c>
      <c r="D37" s="57"/>
      <c r="E37" s="118" t="s">
        <v>763</v>
      </c>
    </row>
    <row r="38" spans="1:5">
      <c r="A38" s="57" t="s">
        <v>42</v>
      </c>
      <c r="B38" s="57" t="s">
        <v>109</v>
      </c>
      <c r="C38" s="57" t="s">
        <v>109</v>
      </c>
      <c r="D38" s="57"/>
      <c r="E38" s="118" t="s">
        <v>759</v>
      </c>
    </row>
    <row r="39" spans="1:5">
      <c r="A39" s="57" t="s">
        <v>42</v>
      </c>
      <c r="B39" s="57" t="s">
        <v>273</v>
      </c>
      <c r="C39" s="57" t="s">
        <v>273</v>
      </c>
      <c r="D39" s="57"/>
      <c r="E39" s="118" t="s">
        <v>761</v>
      </c>
    </row>
    <row r="40" spans="1:5">
      <c r="A40" s="57" t="s">
        <v>42</v>
      </c>
      <c r="B40" s="57" t="s">
        <v>223</v>
      </c>
      <c r="C40" s="57" t="s">
        <v>223</v>
      </c>
      <c r="D40" s="57"/>
      <c r="E40" s="118" t="s">
        <v>765</v>
      </c>
    </row>
    <row r="41" spans="1:5">
      <c r="A41" s="57" t="s">
        <v>42</v>
      </c>
      <c r="B41" s="57" t="s">
        <v>149</v>
      </c>
      <c r="C41" s="57" t="s">
        <v>149</v>
      </c>
      <c r="D41" s="57"/>
      <c r="E41" s="118" t="s">
        <v>760</v>
      </c>
    </row>
    <row r="42" spans="1:5">
      <c r="A42" s="57" t="s">
        <v>42</v>
      </c>
      <c r="B42" s="57" t="s">
        <v>60</v>
      </c>
      <c r="C42" s="57" t="s">
        <v>60</v>
      </c>
      <c r="D42" s="57"/>
      <c r="E42" s="118" t="s">
        <v>762</v>
      </c>
    </row>
    <row r="43" spans="1:5">
      <c r="A43" s="57" t="s">
        <v>42</v>
      </c>
      <c r="B43" s="57" t="s">
        <v>144</v>
      </c>
      <c r="C43" s="57" t="s">
        <v>144</v>
      </c>
      <c r="D43" s="57"/>
      <c r="E43" s="118" t="s">
        <v>743</v>
      </c>
    </row>
    <row r="44" spans="1:5">
      <c r="A44" s="57" t="s">
        <v>42</v>
      </c>
      <c r="B44" s="57" t="s">
        <v>232</v>
      </c>
      <c r="C44" s="57" t="s">
        <v>232</v>
      </c>
      <c r="D44" s="57"/>
      <c r="E44" s="118" t="s">
        <v>753</v>
      </c>
    </row>
    <row r="45" spans="1:5">
      <c r="A45" s="57" t="s">
        <v>42</v>
      </c>
      <c r="B45" s="57" t="s">
        <v>740</v>
      </c>
      <c r="C45" s="57" t="s">
        <v>740</v>
      </c>
      <c r="D45" s="57"/>
      <c r="E45" s="118" t="s">
        <v>739</v>
      </c>
    </row>
    <row r="46" spans="1:5">
      <c r="A46" s="57" t="s">
        <v>42</v>
      </c>
      <c r="B46" s="57" t="s">
        <v>73</v>
      </c>
      <c r="C46" s="57" t="s">
        <v>73</v>
      </c>
      <c r="D46" s="57"/>
      <c r="E46" s="118" t="s">
        <v>744</v>
      </c>
    </row>
    <row r="47" spans="1:5">
      <c r="A47" s="57" t="s">
        <v>42</v>
      </c>
      <c r="B47" s="57" t="s">
        <v>224</v>
      </c>
      <c r="C47" s="57" t="s">
        <v>224</v>
      </c>
      <c r="D47" s="57"/>
      <c r="E47" s="118" t="s">
        <v>758</v>
      </c>
    </row>
    <row r="48" spans="1:5">
      <c r="A48" s="57" t="s">
        <v>42</v>
      </c>
      <c r="B48" s="57" t="s">
        <v>742</v>
      </c>
      <c r="C48" s="57" t="s">
        <v>742</v>
      </c>
      <c r="D48" s="57"/>
      <c r="E48" s="118" t="s">
        <v>741</v>
      </c>
    </row>
    <row r="49" spans="1:5">
      <c r="A49" s="57" t="s">
        <v>42</v>
      </c>
      <c r="B49" s="57" t="s">
        <v>755</v>
      </c>
      <c r="C49" s="57" t="s">
        <v>755</v>
      </c>
      <c r="D49" s="57"/>
      <c r="E49" s="118" t="s">
        <v>754</v>
      </c>
    </row>
    <row r="50" spans="1:5">
      <c r="A50" s="57" t="s">
        <v>42</v>
      </c>
      <c r="B50" s="57" t="s">
        <v>757</v>
      </c>
      <c r="C50" s="57" t="s">
        <v>757</v>
      </c>
      <c r="D50" s="57"/>
      <c r="E50" s="118" t="s">
        <v>756</v>
      </c>
    </row>
    <row r="51" spans="1:5">
      <c r="A51" s="57" t="s">
        <v>42</v>
      </c>
      <c r="B51" s="57" t="s">
        <v>271</v>
      </c>
      <c r="C51" s="57" t="s">
        <v>271</v>
      </c>
      <c r="D51" s="57"/>
      <c r="E51" s="118" t="s">
        <v>736</v>
      </c>
    </row>
    <row r="52" spans="1:5">
      <c r="A52" s="57" t="s">
        <v>42</v>
      </c>
      <c r="B52" s="57" t="s">
        <v>738</v>
      </c>
      <c r="C52" s="57" t="s">
        <v>738</v>
      </c>
      <c r="D52" s="57"/>
      <c r="E52" s="118" t="s">
        <v>737</v>
      </c>
    </row>
    <row r="53" spans="1:5">
      <c r="A53" s="57" t="s">
        <v>42</v>
      </c>
      <c r="B53" s="57" t="s">
        <v>735</v>
      </c>
      <c r="C53" s="57" t="s">
        <v>735</v>
      </c>
      <c r="D53" s="57"/>
      <c r="E53" s="118" t="s">
        <v>734</v>
      </c>
    </row>
    <row r="54" spans="1:5">
      <c r="A54" s="57" t="s">
        <v>42</v>
      </c>
      <c r="B54" s="57" t="s">
        <v>85</v>
      </c>
      <c r="C54" s="57" t="s">
        <v>85</v>
      </c>
      <c r="D54" s="57"/>
      <c r="E54" s="118" t="s">
        <v>733</v>
      </c>
    </row>
    <row r="55" spans="1:5">
      <c r="A55" s="57" t="s">
        <v>42</v>
      </c>
      <c r="B55" s="57" t="s">
        <v>100</v>
      </c>
      <c r="C55" s="57" t="s">
        <v>100</v>
      </c>
      <c r="D55" s="57"/>
      <c r="E55" s="118" t="s">
        <v>728</v>
      </c>
    </row>
    <row r="56" spans="1:5">
      <c r="A56" s="57" t="s">
        <v>42</v>
      </c>
      <c r="B56" s="57" t="s">
        <v>102</v>
      </c>
      <c r="C56" s="57" t="s">
        <v>102</v>
      </c>
      <c r="D56" s="57"/>
      <c r="E56" s="118" t="s">
        <v>727</v>
      </c>
    </row>
    <row r="57" spans="1:5">
      <c r="A57" s="57" t="s">
        <v>42</v>
      </c>
      <c r="B57" s="57" t="s">
        <v>732</v>
      </c>
      <c r="C57" s="57" t="s">
        <v>732</v>
      </c>
      <c r="D57" s="57"/>
      <c r="E57" s="118" t="s">
        <v>731</v>
      </c>
    </row>
    <row r="58" spans="1:5">
      <c r="A58" s="57" t="s">
        <v>42</v>
      </c>
      <c r="B58" s="57" t="s">
        <v>730</v>
      </c>
      <c r="C58" s="57" t="s">
        <v>730</v>
      </c>
      <c r="D58" s="57"/>
      <c r="E58" s="118" t="s">
        <v>729</v>
      </c>
    </row>
    <row r="59" spans="1:5">
      <c r="A59" s="57" t="s">
        <v>42</v>
      </c>
      <c r="B59" s="57" t="s">
        <v>106</v>
      </c>
      <c r="C59" s="57" t="s">
        <v>106</v>
      </c>
      <c r="D59" s="57"/>
      <c r="E59" s="118" t="s">
        <v>716</v>
      </c>
    </row>
    <row r="60" spans="1:5">
      <c r="A60" s="57" t="s">
        <v>42</v>
      </c>
      <c r="B60" s="57" t="s">
        <v>107</v>
      </c>
      <c r="C60" s="57" t="s">
        <v>107</v>
      </c>
      <c r="D60" s="57"/>
      <c r="E60" s="118" t="s">
        <v>717</v>
      </c>
    </row>
    <row r="61" spans="1:5">
      <c r="A61" s="57" t="s">
        <v>42</v>
      </c>
      <c r="B61" s="57" t="s">
        <v>138</v>
      </c>
      <c r="C61" s="57" t="s">
        <v>138</v>
      </c>
      <c r="D61" s="57"/>
      <c r="E61" s="118" t="s">
        <v>719</v>
      </c>
    </row>
    <row r="62" spans="1:5">
      <c r="A62" s="57" t="s">
        <v>42</v>
      </c>
      <c r="B62" s="57" t="s">
        <v>110</v>
      </c>
      <c r="C62" s="57" t="s">
        <v>110</v>
      </c>
      <c r="D62" s="57"/>
      <c r="E62" s="118" t="s">
        <v>718</v>
      </c>
    </row>
    <row r="63" spans="1:5">
      <c r="A63" s="57" t="s">
        <v>42</v>
      </c>
      <c r="B63" s="57" t="s">
        <v>721</v>
      </c>
      <c r="C63" s="57" t="s">
        <v>721</v>
      </c>
      <c r="D63" s="57"/>
      <c r="E63" s="118" t="s">
        <v>720</v>
      </c>
    </row>
    <row r="64" spans="1:5">
      <c r="A64" s="57" t="s">
        <v>42</v>
      </c>
      <c r="B64" s="57" t="s">
        <v>723</v>
      </c>
      <c r="C64" s="57" t="s">
        <v>723</v>
      </c>
      <c r="D64" s="57"/>
      <c r="E64" s="118" t="s">
        <v>722</v>
      </c>
    </row>
    <row r="65" spans="1:5">
      <c r="A65" s="57" t="s">
        <v>42</v>
      </c>
      <c r="B65" s="57" t="s">
        <v>128</v>
      </c>
      <c r="C65" s="57" t="s">
        <v>128</v>
      </c>
      <c r="D65" s="57"/>
      <c r="E65" s="118" t="s">
        <v>793</v>
      </c>
    </row>
    <row r="66" spans="1:5">
      <c r="A66" s="57" t="s">
        <v>42</v>
      </c>
      <c r="B66" s="57" t="s">
        <v>119</v>
      </c>
      <c r="C66" s="57" t="s">
        <v>119</v>
      </c>
      <c r="D66" s="57"/>
      <c r="E66" s="118" t="s">
        <v>776</v>
      </c>
    </row>
    <row r="67" spans="1:5">
      <c r="A67" s="57" t="s">
        <v>42</v>
      </c>
      <c r="B67" s="57" t="s">
        <v>101</v>
      </c>
      <c r="C67" s="57" t="s">
        <v>101</v>
      </c>
      <c r="D67" s="57"/>
      <c r="E67" s="118" t="s">
        <v>775</v>
      </c>
    </row>
    <row r="68" spans="1:5">
      <c r="A68" s="57" t="s">
        <v>42</v>
      </c>
      <c r="B68" s="57" t="s">
        <v>72</v>
      </c>
      <c r="C68" s="57" t="s">
        <v>72</v>
      </c>
      <c r="D68" s="57"/>
      <c r="E68" s="118" t="s">
        <v>715</v>
      </c>
    </row>
    <row r="69" spans="1:5">
      <c r="A69" s="57" t="s">
        <v>42</v>
      </c>
      <c r="B69" s="57" t="s">
        <v>141</v>
      </c>
      <c r="C69" s="57" t="s">
        <v>141</v>
      </c>
      <c r="D69" s="57"/>
      <c r="E69" s="118" t="s">
        <v>792</v>
      </c>
    </row>
    <row r="70" spans="1:5">
      <c r="A70" s="57" t="s">
        <v>42</v>
      </c>
      <c r="B70" s="57" t="s">
        <v>236</v>
      </c>
      <c r="C70" s="57" t="s">
        <v>236</v>
      </c>
      <c r="D70" s="57"/>
      <c r="E70" s="118" t="s">
        <v>752</v>
      </c>
    </row>
    <row r="71" spans="1:5">
      <c r="A71" s="57" t="s">
        <v>42</v>
      </c>
      <c r="B71" s="57" t="s">
        <v>700</v>
      </c>
      <c r="C71" s="57" t="s">
        <v>700</v>
      </c>
      <c r="D71" s="57"/>
      <c r="E71" s="118" t="s">
        <v>699</v>
      </c>
    </row>
    <row r="72" spans="1:5">
      <c r="A72" s="57" t="s">
        <v>42</v>
      </c>
      <c r="B72" s="57" t="s">
        <v>272</v>
      </c>
      <c r="C72" s="57" t="s">
        <v>272</v>
      </c>
      <c r="D72" s="57"/>
      <c r="E72" s="118" t="s">
        <v>712</v>
      </c>
    </row>
    <row r="73" spans="1:5">
      <c r="A73" s="57" t="s">
        <v>42</v>
      </c>
      <c r="B73" s="57" t="s">
        <v>261</v>
      </c>
      <c r="C73" s="57" t="s">
        <v>261</v>
      </c>
      <c r="D73" s="57"/>
      <c r="E73" s="118" t="s">
        <v>714</v>
      </c>
    </row>
    <row r="74" spans="1:5">
      <c r="A74" s="57" t="s">
        <v>42</v>
      </c>
      <c r="B74" s="57" t="s">
        <v>705</v>
      </c>
      <c r="C74" s="57" t="s">
        <v>705</v>
      </c>
      <c r="D74" s="57"/>
      <c r="E74" s="118" t="s">
        <v>704</v>
      </c>
    </row>
    <row r="75" spans="1:5">
      <c r="A75" s="57" t="s">
        <v>42</v>
      </c>
      <c r="B75" s="57" t="s">
        <v>749</v>
      </c>
      <c r="C75" s="57" t="s">
        <v>749</v>
      </c>
      <c r="D75" s="57"/>
      <c r="E75" s="118" t="s">
        <v>748</v>
      </c>
    </row>
    <row r="76" spans="1:5">
      <c r="A76" s="57" t="s">
        <v>42</v>
      </c>
      <c r="B76" s="57" t="s">
        <v>751</v>
      </c>
      <c r="C76" s="57" t="s">
        <v>751</v>
      </c>
      <c r="D76" s="57"/>
      <c r="E76" s="118" t="s">
        <v>750</v>
      </c>
    </row>
    <row r="77" spans="1:5">
      <c r="A77" s="57" t="s">
        <v>42</v>
      </c>
      <c r="B77" s="57" t="s">
        <v>703</v>
      </c>
      <c r="C77" s="57" t="s">
        <v>703</v>
      </c>
      <c r="D77" s="57"/>
      <c r="E77" s="118" t="s">
        <v>702</v>
      </c>
    </row>
    <row r="78" spans="1:5">
      <c r="A78" s="57" t="s">
        <v>42</v>
      </c>
      <c r="B78" s="57" t="s">
        <v>746</v>
      </c>
      <c r="C78" s="57" t="s">
        <v>746</v>
      </c>
      <c r="D78" s="57"/>
      <c r="E78" s="118" t="s">
        <v>745</v>
      </c>
    </row>
    <row r="79" spans="1:5">
      <c r="A79" s="57" t="s">
        <v>42</v>
      </c>
      <c r="B79" s="57" t="s">
        <v>57</v>
      </c>
      <c r="C79" s="57" t="s">
        <v>57</v>
      </c>
      <c r="D79" s="57"/>
      <c r="E79" s="118" t="s">
        <v>713</v>
      </c>
    </row>
    <row r="80" spans="1:5">
      <c r="A80" s="57" t="s">
        <v>42</v>
      </c>
      <c r="B80" s="57" t="s">
        <v>129</v>
      </c>
      <c r="C80" s="57" t="s">
        <v>129</v>
      </c>
      <c r="D80" s="57"/>
      <c r="E80" s="118" t="s">
        <v>701</v>
      </c>
    </row>
    <row r="81" spans="1:5">
      <c r="A81" s="57" t="s">
        <v>42</v>
      </c>
      <c r="B81" s="57" t="s">
        <v>158</v>
      </c>
      <c r="C81" s="57" t="s">
        <v>158</v>
      </c>
      <c r="D81" s="57"/>
      <c r="E81" s="118" t="s">
        <v>747</v>
      </c>
    </row>
    <row r="82" spans="1:5">
      <c r="A82" s="57" t="s">
        <v>42</v>
      </c>
      <c r="B82" s="57" t="s">
        <v>52</v>
      </c>
      <c r="C82" s="57" t="s">
        <v>52</v>
      </c>
      <c r="D82" s="57"/>
      <c r="E82" s="118" t="s">
        <v>711</v>
      </c>
    </row>
    <row r="83" spans="1:5">
      <c r="A83" s="57" t="s">
        <v>42</v>
      </c>
      <c r="B83" s="57" t="s">
        <v>709</v>
      </c>
      <c r="C83" s="57" t="s">
        <v>709</v>
      </c>
      <c r="D83" s="57"/>
      <c r="E83" s="118" t="s">
        <v>708</v>
      </c>
    </row>
    <row r="84" spans="1:5">
      <c r="A84" s="57" t="s">
        <v>42</v>
      </c>
      <c r="B84" s="57" t="s">
        <v>228</v>
      </c>
      <c r="C84" s="57" t="s">
        <v>228</v>
      </c>
      <c r="D84" s="57"/>
      <c r="E84" s="118" t="s">
        <v>726</v>
      </c>
    </row>
    <row r="85" spans="1:5">
      <c r="A85" s="57" t="s">
        <v>42</v>
      </c>
      <c r="B85" s="57" t="s">
        <v>65</v>
      </c>
      <c r="C85" s="57" t="s">
        <v>65</v>
      </c>
      <c r="D85" s="57"/>
      <c r="E85" s="118" t="s">
        <v>725</v>
      </c>
    </row>
    <row r="86" spans="1:5">
      <c r="A86" s="57" t="s">
        <v>42</v>
      </c>
      <c r="B86" s="57" t="s">
        <v>48</v>
      </c>
      <c r="C86" s="57" t="s">
        <v>48</v>
      </c>
      <c r="D86" s="57"/>
      <c r="E86" s="118" t="s">
        <v>710</v>
      </c>
    </row>
    <row r="87" spans="1:5">
      <c r="A87" s="57" t="s">
        <v>42</v>
      </c>
      <c r="B87" s="57" t="s">
        <v>124</v>
      </c>
      <c r="C87" s="57" t="s">
        <v>124</v>
      </c>
      <c r="D87" s="57"/>
      <c r="E87" s="118" t="s">
        <v>724</v>
      </c>
    </row>
    <row r="88" spans="1:5">
      <c r="A88" s="57" t="s">
        <v>42</v>
      </c>
      <c r="B88" s="57" t="s">
        <v>694</v>
      </c>
      <c r="C88" s="57" t="s">
        <v>694</v>
      </c>
      <c r="D88" s="57"/>
      <c r="E88" s="118" t="s">
        <v>693</v>
      </c>
    </row>
    <row r="89" spans="1:5">
      <c r="A89" s="57" t="s">
        <v>42</v>
      </c>
      <c r="B89" s="57" t="s">
        <v>234</v>
      </c>
      <c r="C89" s="57" t="s">
        <v>234</v>
      </c>
      <c r="D89" s="57"/>
      <c r="E89" s="118" t="s">
        <v>695</v>
      </c>
    </row>
    <row r="90" spans="1:5">
      <c r="A90" s="57" t="s">
        <v>42</v>
      </c>
      <c r="B90" s="57" t="s">
        <v>151</v>
      </c>
      <c r="C90" s="57" t="s">
        <v>151</v>
      </c>
      <c r="D90" s="57"/>
      <c r="E90" s="118" t="s">
        <v>690</v>
      </c>
    </row>
    <row r="91" spans="1:5">
      <c r="A91" s="57" t="s">
        <v>42</v>
      </c>
      <c r="B91" s="57" t="s">
        <v>268</v>
      </c>
      <c r="C91" s="57" t="s">
        <v>268</v>
      </c>
      <c r="D91" s="57"/>
      <c r="E91" s="118" t="s">
        <v>688</v>
      </c>
    </row>
    <row r="92" spans="1:5">
      <c r="A92" s="57" t="s">
        <v>42</v>
      </c>
      <c r="B92" s="57" t="s">
        <v>698</v>
      </c>
      <c r="C92" s="57" t="s">
        <v>698</v>
      </c>
      <c r="D92" s="57"/>
      <c r="E92" s="118" t="s">
        <v>697</v>
      </c>
    </row>
    <row r="93" spans="1:5">
      <c r="A93" s="57" t="s">
        <v>42</v>
      </c>
      <c r="B93" s="57" t="s">
        <v>77</v>
      </c>
      <c r="C93" s="57" t="s">
        <v>77</v>
      </c>
      <c r="D93" s="57"/>
      <c r="E93" s="118" t="s">
        <v>689</v>
      </c>
    </row>
    <row r="94" spans="1:5">
      <c r="A94" s="57" t="s">
        <v>42</v>
      </c>
      <c r="B94" s="57" t="s">
        <v>241</v>
      </c>
      <c r="C94" s="57" t="s">
        <v>241</v>
      </c>
      <c r="D94" s="57"/>
      <c r="E94" s="118" t="s">
        <v>692</v>
      </c>
    </row>
    <row r="95" spans="1:5">
      <c r="A95" s="57" t="s">
        <v>42</v>
      </c>
      <c r="B95" s="57" t="s">
        <v>707</v>
      </c>
      <c r="C95" s="57" t="s">
        <v>707</v>
      </c>
      <c r="D95" s="57"/>
      <c r="E95" s="118" t="s">
        <v>706</v>
      </c>
    </row>
    <row r="96" spans="1:5">
      <c r="A96" s="57" t="s">
        <v>42</v>
      </c>
      <c r="B96" s="57" t="s">
        <v>245</v>
      </c>
      <c r="C96" s="57" t="s">
        <v>245</v>
      </c>
      <c r="D96" s="57"/>
      <c r="E96" s="118" t="s">
        <v>691</v>
      </c>
    </row>
    <row r="97" spans="1:5">
      <c r="A97" s="57" t="s">
        <v>42</v>
      </c>
      <c r="B97" s="57" t="s">
        <v>47</v>
      </c>
      <c r="C97" s="57" t="s">
        <v>47</v>
      </c>
      <c r="D97" s="57"/>
      <c r="E97" s="118" t="s">
        <v>696</v>
      </c>
    </row>
    <row r="98" spans="1:5">
      <c r="A98" s="57" t="s">
        <v>42</v>
      </c>
      <c r="B98" s="57" t="s">
        <v>237</v>
      </c>
      <c r="C98" s="57" t="s">
        <v>237</v>
      </c>
      <c r="D98" s="57"/>
      <c r="E98" s="118" t="s">
        <v>687</v>
      </c>
    </row>
    <row r="99" spans="1:5">
      <c r="A99" s="57" t="s">
        <v>42</v>
      </c>
      <c r="B99" s="57" t="s">
        <v>246</v>
      </c>
      <c r="C99" s="57" t="s">
        <v>246</v>
      </c>
      <c r="D99" s="57"/>
      <c r="E99" s="118" t="s">
        <v>678</v>
      </c>
    </row>
    <row r="100" spans="1:5">
      <c r="A100" s="57" t="s">
        <v>42</v>
      </c>
      <c r="B100" s="57" t="s">
        <v>248</v>
      </c>
      <c r="C100" s="57" t="s">
        <v>248</v>
      </c>
      <c r="D100" s="57"/>
      <c r="E100" s="118" t="s">
        <v>677</v>
      </c>
    </row>
    <row r="101" spans="1:5">
      <c r="A101" s="57" t="s">
        <v>42</v>
      </c>
      <c r="B101" s="57" t="s">
        <v>685</v>
      </c>
      <c r="C101" s="57" t="s">
        <v>685</v>
      </c>
      <c r="D101" s="57"/>
      <c r="E101" s="118" t="s">
        <v>684</v>
      </c>
    </row>
    <row r="102" spans="1:5">
      <c r="A102" s="57" t="s">
        <v>42</v>
      </c>
      <c r="B102" s="57" t="s">
        <v>505</v>
      </c>
      <c r="C102" s="57" t="s">
        <v>505</v>
      </c>
      <c r="D102" s="57"/>
      <c r="E102" s="118" t="s">
        <v>504</v>
      </c>
    </row>
    <row r="103" spans="1:5">
      <c r="A103" s="57" t="s">
        <v>42</v>
      </c>
      <c r="B103" s="57" t="s">
        <v>864</v>
      </c>
      <c r="C103" s="57" t="s">
        <v>864</v>
      </c>
      <c r="D103" s="57"/>
      <c r="E103" s="118" t="s">
        <v>863</v>
      </c>
    </row>
    <row r="104" spans="1:5">
      <c r="A104" s="57" t="s">
        <v>42</v>
      </c>
      <c r="B104" s="57" t="s">
        <v>502</v>
      </c>
      <c r="C104" s="57" t="s">
        <v>502</v>
      </c>
      <c r="D104" s="57"/>
      <c r="E104" s="118" t="s">
        <v>501</v>
      </c>
    </row>
    <row r="105" spans="1:5">
      <c r="A105" s="57" t="s">
        <v>42</v>
      </c>
      <c r="B105" s="57" t="s">
        <v>626</v>
      </c>
      <c r="C105" s="57" t="s">
        <v>626</v>
      </c>
      <c r="D105" s="57"/>
      <c r="E105" s="118" t="s">
        <v>625</v>
      </c>
    </row>
    <row r="106" spans="1:5">
      <c r="A106" s="57" t="s">
        <v>42</v>
      </c>
      <c r="B106" s="57" t="s">
        <v>683</v>
      </c>
      <c r="C106" s="57" t="s">
        <v>683</v>
      </c>
      <c r="D106" s="57"/>
      <c r="E106" s="118" t="s">
        <v>682</v>
      </c>
    </row>
    <row r="107" spans="1:5">
      <c r="A107" s="57" t="s">
        <v>42</v>
      </c>
      <c r="B107" s="57" t="s">
        <v>116</v>
      </c>
      <c r="C107" s="57" t="s">
        <v>116</v>
      </c>
      <c r="D107" s="57"/>
      <c r="E107" s="118" t="s">
        <v>509</v>
      </c>
    </row>
    <row r="108" spans="1:5">
      <c r="A108" s="57" t="s">
        <v>42</v>
      </c>
      <c r="B108" s="57" t="s">
        <v>231</v>
      </c>
      <c r="C108" s="57" t="s">
        <v>231</v>
      </c>
      <c r="D108" s="57"/>
      <c r="E108" s="118" t="s">
        <v>686</v>
      </c>
    </row>
    <row r="109" spans="1:5">
      <c r="A109" s="57" t="s">
        <v>42</v>
      </c>
      <c r="B109" s="57" t="s">
        <v>123</v>
      </c>
      <c r="C109" s="57" t="s">
        <v>123</v>
      </c>
      <c r="D109" s="57"/>
      <c r="E109" s="118" t="s">
        <v>672</v>
      </c>
    </row>
    <row r="110" spans="1:5">
      <c r="A110" s="57" t="s">
        <v>42</v>
      </c>
      <c r="B110" s="57" t="s">
        <v>666</v>
      </c>
      <c r="C110" s="57" t="s">
        <v>666</v>
      </c>
      <c r="D110" s="57"/>
      <c r="E110" s="118" t="s">
        <v>665</v>
      </c>
    </row>
    <row r="111" spans="1:5">
      <c r="A111" s="57" t="s">
        <v>42</v>
      </c>
      <c r="B111" s="57" t="s">
        <v>254</v>
      </c>
      <c r="C111" s="57" t="s">
        <v>254</v>
      </c>
      <c r="D111" s="57"/>
      <c r="E111" s="118" t="s">
        <v>663</v>
      </c>
    </row>
    <row r="112" spans="1:5">
      <c r="A112" s="57" t="s">
        <v>42</v>
      </c>
      <c r="B112" s="57" t="s">
        <v>134</v>
      </c>
      <c r="C112" s="57" t="s">
        <v>134</v>
      </c>
      <c r="D112" s="57"/>
      <c r="E112" s="118" t="s">
        <v>653</v>
      </c>
    </row>
    <row r="113" spans="1:5">
      <c r="A113" s="57" t="s">
        <v>42</v>
      </c>
      <c r="B113" s="57" t="s">
        <v>133</v>
      </c>
      <c r="C113" s="57" t="s">
        <v>133</v>
      </c>
      <c r="D113" s="57"/>
      <c r="E113" s="118" t="s">
        <v>652</v>
      </c>
    </row>
    <row r="114" spans="1:5">
      <c r="A114" s="57" t="s">
        <v>42</v>
      </c>
      <c r="B114" s="57" t="s">
        <v>83</v>
      </c>
      <c r="C114" s="57" t="s">
        <v>83</v>
      </c>
      <c r="D114" s="57"/>
      <c r="E114" s="118" t="s">
        <v>664</v>
      </c>
    </row>
    <row r="115" spans="1:5">
      <c r="A115" s="57" t="s">
        <v>42</v>
      </c>
      <c r="B115" s="57" t="s">
        <v>162</v>
      </c>
      <c r="C115" s="57" t="s">
        <v>162</v>
      </c>
      <c r="D115" s="57"/>
      <c r="E115" s="118" t="s">
        <v>660</v>
      </c>
    </row>
    <row r="116" spans="1:5">
      <c r="A116" s="57" t="s">
        <v>42</v>
      </c>
      <c r="B116" s="57" t="s">
        <v>676</v>
      </c>
      <c r="C116" s="57" t="s">
        <v>676</v>
      </c>
      <c r="D116" s="57"/>
      <c r="E116" s="118" t="s">
        <v>675</v>
      </c>
    </row>
    <row r="117" spans="1:5">
      <c r="A117" s="57" t="s">
        <v>42</v>
      </c>
      <c r="B117" s="57" t="s">
        <v>662</v>
      </c>
      <c r="C117" s="57" t="s">
        <v>662</v>
      </c>
      <c r="D117" s="57"/>
      <c r="E117" s="118" t="s">
        <v>661</v>
      </c>
    </row>
    <row r="118" spans="1:5">
      <c r="A118" s="57" t="s">
        <v>42</v>
      </c>
      <c r="B118" s="57" t="s">
        <v>674</v>
      </c>
      <c r="C118" s="57" t="s">
        <v>674</v>
      </c>
      <c r="D118" s="57"/>
      <c r="E118" s="118" t="s">
        <v>673</v>
      </c>
    </row>
    <row r="119" spans="1:5">
      <c r="A119" s="57" t="s">
        <v>42</v>
      </c>
      <c r="B119" s="57" t="s">
        <v>114</v>
      </c>
      <c r="C119" s="57" t="s">
        <v>114</v>
      </c>
      <c r="D119" s="57"/>
      <c r="E119" s="118" t="s">
        <v>671</v>
      </c>
    </row>
    <row r="120" spans="1:5">
      <c r="A120" s="57" t="s">
        <v>42</v>
      </c>
      <c r="B120" s="57" t="s">
        <v>99</v>
      </c>
      <c r="C120" s="57" t="s">
        <v>99</v>
      </c>
      <c r="D120" s="57"/>
      <c r="E120" s="118" t="s">
        <v>654</v>
      </c>
    </row>
    <row r="121" spans="1:5">
      <c r="A121" s="57" t="s">
        <v>42</v>
      </c>
      <c r="B121" s="57" t="s">
        <v>104</v>
      </c>
      <c r="C121" s="57" t="s">
        <v>104</v>
      </c>
      <c r="D121" s="57"/>
      <c r="E121" s="118" t="s">
        <v>617</v>
      </c>
    </row>
    <row r="122" spans="1:5">
      <c r="A122" s="57" t="s">
        <v>42</v>
      </c>
      <c r="B122" s="57" t="s">
        <v>63</v>
      </c>
      <c r="C122" s="57" t="s">
        <v>63</v>
      </c>
      <c r="D122" s="57"/>
      <c r="E122" s="118" t="s">
        <v>648</v>
      </c>
    </row>
    <row r="123" spans="1:5">
      <c r="A123" s="57" t="s">
        <v>42</v>
      </c>
      <c r="B123" s="57" t="s">
        <v>619</v>
      </c>
      <c r="C123" s="57" t="s">
        <v>619</v>
      </c>
      <c r="D123" s="57"/>
      <c r="E123" s="118" t="s">
        <v>618</v>
      </c>
    </row>
    <row r="124" spans="1:5">
      <c r="A124" s="57" t="s">
        <v>42</v>
      </c>
      <c r="B124" s="57" t="s">
        <v>159</v>
      </c>
      <c r="C124" s="57" t="s">
        <v>159</v>
      </c>
      <c r="D124" s="57"/>
      <c r="E124" s="118" t="s">
        <v>629</v>
      </c>
    </row>
    <row r="125" spans="1:5">
      <c r="A125" s="57" t="s">
        <v>42</v>
      </c>
      <c r="B125" s="57" t="s">
        <v>239</v>
      </c>
      <c r="C125" s="57" t="s">
        <v>239</v>
      </c>
      <c r="D125" s="57"/>
      <c r="E125" s="118" t="s">
        <v>623</v>
      </c>
    </row>
    <row r="126" spans="1:5">
      <c r="A126" s="57" t="s">
        <v>42</v>
      </c>
      <c r="B126" s="57" t="s">
        <v>266</v>
      </c>
      <c r="C126" s="57" t="s">
        <v>266</v>
      </c>
      <c r="D126" s="57"/>
      <c r="E126" s="118" t="s">
        <v>616</v>
      </c>
    </row>
    <row r="127" spans="1:5">
      <c r="A127" s="57" t="s">
        <v>42</v>
      </c>
      <c r="B127" s="57" t="s">
        <v>680</v>
      </c>
      <c r="C127" s="57" t="s">
        <v>680</v>
      </c>
      <c r="D127" s="57"/>
      <c r="E127" s="118" t="s">
        <v>679</v>
      </c>
    </row>
    <row r="128" spans="1:5">
      <c r="A128" s="57" t="s">
        <v>42</v>
      </c>
      <c r="B128" s="57" t="s">
        <v>267</v>
      </c>
      <c r="C128" s="57" t="s">
        <v>267</v>
      </c>
      <c r="D128" s="57"/>
      <c r="E128" s="118" t="s">
        <v>622</v>
      </c>
    </row>
    <row r="129" spans="1:5">
      <c r="A129" s="57" t="s">
        <v>42</v>
      </c>
      <c r="B129" s="57" t="s">
        <v>127</v>
      </c>
      <c r="C129" s="57" t="s">
        <v>127</v>
      </c>
      <c r="D129" s="57"/>
      <c r="E129" s="118" t="s">
        <v>628</v>
      </c>
    </row>
    <row r="130" spans="1:5">
      <c r="A130" s="57" t="s">
        <v>42</v>
      </c>
      <c r="B130" s="57" t="s">
        <v>650</v>
      </c>
      <c r="C130" s="57" t="s">
        <v>650</v>
      </c>
      <c r="D130" s="57"/>
      <c r="E130" s="118" t="s">
        <v>649</v>
      </c>
    </row>
    <row r="131" spans="1:5">
      <c r="A131" s="57" t="s">
        <v>42</v>
      </c>
      <c r="B131" s="57" t="s">
        <v>621</v>
      </c>
      <c r="C131" s="57" t="s">
        <v>621</v>
      </c>
      <c r="D131" s="57"/>
      <c r="E131" s="118" t="s">
        <v>620</v>
      </c>
    </row>
    <row r="132" spans="1:5">
      <c r="A132" s="57" t="s">
        <v>42</v>
      </c>
      <c r="B132" s="57" t="s">
        <v>78</v>
      </c>
      <c r="C132" s="57" t="s">
        <v>78</v>
      </c>
      <c r="D132" s="57"/>
      <c r="E132" s="118" t="s">
        <v>681</v>
      </c>
    </row>
    <row r="133" spans="1:5">
      <c r="A133" s="57" t="s">
        <v>42</v>
      </c>
      <c r="B133" s="57" t="s">
        <v>251</v>
      </c>
      <c r="C133" s="57" t="s">
        <v>251</v>
      </c>
      <c r="D133" s="57"/>
      <c r="E133" s="118" t="s">
        <v>614</v>
      </c>
    </row>
    <row r="134" spans="1:5">
      <c r="A134" s="57" t="s">
        <v>42</v>
      </c>
      <c r="B134" s="57" t="s">
        <v>611</v>
      </c>
      <c r="C134" s="57" t="s">
        <v>611</v>
      </c>
      <c r="D134" s="57"/>
      <c r="E134" s="118" t="s">
        <v>610</v>
      </c>
    </row>
    <row r="135" spans="1:5">
      <c r="A135" s="57" t="s">
        <v>42</v>
      </c>
      <c r="B135" s="57" t="s">
        <v>113</v>
      </c>
      <c r="C135" s="57" t="s">
        <v>113</v>
      </c>
      <c r="D135" s="57"/>
      <c r="E135" s="118" t="s">
        <v>613</v>
      </c>
    </row>
    <row r="136" spans="1:5">
      <c r="A136" s="57" t="s">
        <v>42</v>
      </c>
      <c r="B136" s="57" t="s">
        <v>152</v>
      </c>
      <c r="C136" s="57" t="s">
        <v>152</v>
      </c>
      <c r="D136" s="57"/>
      <c r="E136" s="118" t="s">
        <v>651</v>
      </c>
    </row>
    <row r="137" spans="1:5">
      <c r="A137" s="57" t="s">
        <v>42</v>
      </c>
      <c r="B137" s="57" t="s">
        <v>56</v>
      </c>
      <c r="C137" s="57" t="s">
        <v>56</v>
      </c>
      <c r="D137" s="57"/>
      <c r="E137" s="118" t="s">
        <v>615</v>
      </c>
    </row>
    <row r="138" spans="1:5">
      <c r="A138" s="57" t="s">
        <v>42</v>
      </c>
      <c r="B138" s="57" t="s">
        <v>263</v>
      </c>
      <c r="C138" s="57" t="s">
        <v>263</v>
      </c>
      <c r="D138" s="57"/>
      <c r="E138" s="118" t="s">
        <v>612</v>
      </c>
    </row>
    <row r="139" spans="1:5">
      <c r="A139" s="57" t="s">
        <v>42</v>
      </c>
      <c r="B139" s="57" t="s">
        <v>609</v>
      </c>
      <c r="C139" s="57" t="s">
        <v>609</v>
      </c>
      <c r="D139" s="57"/>
      <c r="E139" s="118" t="s">
        <v>608</v>
      </c>
    </row>
    <row r="140" spans="1:5">
      <c r="A140" s="57" t="s">
        <v>42</v>
      </c>
      <c r="B140" s="57" t="s">
        <v>645</v>
      </c>
      <c r="C140" s="57" t="s">
        <v>645</v>
      </c>
      <c r="D140" s="57"/>
      <c r="E140" s="118" t="s">
        <v>644</v>
      </c>
    </row>
    <row r="141" spans="1:5">
      <c r="A141" s="57" t="s">
        <v>42</v>
      </c>
      <c r="B141" s="57" t="s">
        <v>86</v>
      </c>
      <c r="C141" s="57" t="s">
        <v>86</v>
      </c>
      <c r="D141" s="57"/>
      <c r="E141" s="118" t="s">
        <v>643</v>
      </c>
    </row>
    <row r="142" spans="1:5">
      <c r="A142" s="57" t="s">
        <v>42</v>
      </c>
      <c r="B142" s="57" t="s">
        <v>640</v>
      </c>
      <c r="C142" s="57" t="s">
        <v>640</v>
      </c>
      <c r="D142" s="57"/>
      <c r="E142" s="118" t="s">
        <v>639</v>
      </c>
    </row>
    <row r="143" spans="1:5">
      <c r="A143" s="57" t="s">
        <v>42</v>
      </c>
      <c r="B143" s="57" t="s">
        <v>642</v>
      </c>
      <c r="C143" s="57" t="s">
        <v>642</v>
      </c>
      <c r="D143" s="57"/>
      <c r="E143" s="118" t="s">
        <v>641</v>
      </c>
    </row>
    <row r="144" spans="1:5">
      <c r="A144" s="57" t="s">
        <v>42</v>
      </c>
      <c r="B144" s="57" t="s">
        <v>249</v>
      </c>
      <c r="C144" s="57" t="s">
        <v>249</v>
      </c>
      <c r="D144" s="57"/>
      <c r="E144" s="118" t="s">
        <v>647</v>
      </c>
    </row>
    <row r="145" spans="1:5">
      <c r="A145" s="57" t="s">
        <v>42</v>
      </c>
      <c r="B145" s="57" t="s">
        <v>233</v>
      </c>
      <c r="C145" s="57" t="s">
        <v>233</v>
      </c>
      <c r="D145" s="57"/>
      <c r="E145" s="118" t="s">
        <v>646</v>
      </c>
    </row>
    <row r="146" spans="1:5">
      <c r="A146" s="57" t="s">
        <v>42</v>
      </c>
      <c r="B146" s="57" t="s">
        <v>274</v>
      </c>
      <c r="C146" s="57" t="s">
        <v>274</v>
      </c>
      <c r="D146" s="57"/>
      <c r="E146" s="118" t="s">
        <v>638</v>
      </c>
    </row>
    <row r="147" spans="1:5">
      <c r="A147" s="57" t="s">
        <v>42</v>
      </c>
      <c r="B147" s="57" t="s">
        <v>607</v>
      </c>
      <c r="C147" s="57" t="s">
        <v>607</v>
      </c>
      <c r="D147" s="57"/>
      <c r="E147" s="118" t="s">
        <v>606</v>
      </c>
    </row>
    <row r="148" spans="1:5">
      <c r="A148" s="57" t="s">
        <v>42</v>
      </c>
      <c r="B148" s="57" t="s">
        <v>92</v>
      </c>
      <c r="C148" s="57" t="s">
        <v>92</v>
      </c>
      <c r="D148" s="57"/>
      <c r="E148" s="118" t="s">
        <v>605</v>
      </c>
    </row>
    <row r="149" spans="1:5">
      <c r="A149" s="57" t="s">
        <v>42</v>
      </c>
      <c r="B149" s="57" t="s">
        <v>635</v>
      </c>
      <c r="C149" s="57" t="s">
        <v>635</v>
      </c>
      <c r="D149" s="57"/>
      <c r="E149" s="118" t="s">
        <v>634</v>
      </c>
    </row>
    <row r="150" spans="1:5">
      <c r="A150" s="57" t="s">
        <v>42</v>
      </c>
      <c r="B150" s="57" t="s">
        <v>256</v>
      </c>
      <c r="C150" s="57" t="s">
        <v>256</v>
      </c>
      <c r="D150" s="57"/>
      <c r="E150" s="118" t="s">
        <v>636</v>
      </c>
    </row>
    <row r="151" spans="1:5">
      <c r="A151" s="57" t="s">
        <v>42</v>
      </c>
      <c r="B151" s="57" t="s">
        <v>631</v>
      </c>
      <c r="C151" s="57" t="s">
        <v>631</v>
      </c>
      <c r="D151" s="57"/>
      <c r="E151" s="118" t="s">
        <v>630</v>
      </c>
    </row>
    <row r="152" spans="1:5">
      <c r="A152" s="57" t="s">
        <v>42</v>
      </c>
      <c r="B152" s="57" t="s">
        <v>633</v>
      </c>
      <c r="C152" s="57" t="s">
        <v>633</v>
      </c>
      <c r="D152" s="57"/>
      <c r="E152" s="118" t="s">
        <v>632</v>
      </c>
    </row>
    <row r="153" spans="1:5">
      <c r="A153" s="57" t="s">
        <v>42</v>
      </c>
      <c r="B153" s="57" t="s">
        <v>227</v>
      </c>
      <c r="C153" s="57" t="s">
        <v>227</v>
      </c>
      <c r="D153" s="57"/>
      <c r="E153" s="118" t="s">
        <v>637</v>
      </c>
    </row>
    <row r="154" spans="1:5">
      <c r="A154" s="57" t="s">
        <v>42</v>
      </c>
      <c r="B154" s="57" t="s">
        <v>243</v>
      </c>
      <c r="C154" s="57" t="s">
        <v>243</v>
      </c>
      <c r="D154" s="57"/>
      <c r="E154" s="118" t="s">
        <v>603</v>
      </c>
    </row>
    <row r="155" spans="1:5">
      <c r="A155" s="57" t="s">
        <v>42</v>
      </c>
      <c r="B155" s="57" t="s">
        <v>238</v>
      </c>
      <c r="C155" s="57" t="s">
        <v>238</v>
      </c>
      <c r="D155" s="57"/>
      <c r="E155" s="118" t="s">
        <v>604</v>
      </c>
    </row>
    <row r="156" spans="1:5">
      <c r="A156" s="57" t="s">
        <v>42</v>
      </c>
      <c r="B156" s="57" t="s">
        <v>67</v>
      </c>
      <c r="C156" s="57" t="s">
        <v>67</v>
      </c>
      <c r="D156" s="57"/>
      <c r="E156" s="118" t="s">
        <v>601</v>
      </c>
    </row>
    <row r="157" spans="1:5">
      <c r="A157" s="57" t="s">
        <v>42</v>
      </c>
      <c r="B157" s="57" t="s">
        <v>115</v>
      </c>
      <c r="C157" s="57" t="s">
        <v>115</v>
      </c>
      <c r="D157" s="57"/>
      <c r="E157" s="118" t="s">
        <v>598</v>
      </c>
    </row>
    <row r="158" spans="1:5">
      <c r="A158" s="57" t="s">
        <v>42</v>
      </c>
      <c r="B158" s="57" t="s">
        <v>259</v>
      </c>
      <c r="C158" s="57" t="s">
        <v>259</v>
      </c>
      <c r="D158" s="57"/>
      <c r="E158" s="118" t="s">
        <v>599</v>
      </c>
    </row>
    <row r="159" spans="1:5">
      <c r="A159" s="57" t="s">
        <v>42</v>
      </c>
      <c r="B159" s="57" t="s">
        <v>64</v>
      </c>
      <c r="C159" s="57" t="s">
        <v>64</v>
      </c>
      <c r="D159" s="57"/>
      <c r="E159" s="118" t="s">
        <v>602</v>
      </c>
    </row>
    <row r="160" spans="1:5">
      <c r="A160" s="57" t="s">
        <v>42</v>
      </c>
      <c r="B160" s="57" t="s">
        <v>70</v>
      </c>
      <c r="C160" s="57" t="s">
        <v>70</v>
      </c>
      <c r="D160" s="57"/>
      <c r="E160" s="118" t="s">
        <v>600</v>
      </c>
    </row>
    <row r="161" spans="1:5">
      <c r="A161" s="57" t="s">
        <v>42</v>
      </c>
      <c r="B161" s="57" t="s">
        <v>255</v>
      </c>
      <c r="C161" s="57" t="s">
        <v>255</v>
      </c>
      <c r="D161" s="57"/>
      <c r="E161" s="118" t="s">
        <v>589</v>
      </c>
    </row>
    <row r="162" spans="1:5">
      <c r="A162" s="57" t="s">
        <v>42</v>
      </c>
      <c r="B162" s="57" t="s">
        <v>145</v>
      </c>
      <c r="C162" s="57" t="s">
        <v>145</v>
      </c>
      <c r="D162" s="57"/>
      <c r="E162" s="118" t="s">
        <v>595</v>
      </c>
    </row>
    <row r="163" spans="1:5">
      <c r="A163" s="57" t="s">
        <v>42</v>
      </c>
      <c r="B163" s="57" t="s">
        <v>66</v>
      </c>
      <c r="C163" s="57" t="s">
        <v>66</v>
      </c>
      <c r="D163" s="57"/>
      <c r="E163" s="118" t="s">
        <v>597</v>
      </c>
    </row>
    <row r="164" spans="1:5">
      <c r="A164" s="57" t="s">
        <v>42</v>
      </c>
      <c r="B164" s="57" t="s">
        <v>594</v>
      </c>
      <c r="C164" s="57" t="s">
        <v>594</v>
      </c>
      <c r="D164" s="57"/>
      <c r="E164" s="118" t="s">
        <v>593</v>
      </c>
    </row>
    <row r="165" spans="1:5">
      <c r="A165" s="57" t="s">
        <v>42</v>
      </c>
      <c r="B165" s="57" t="s">
        <v>125</v>
      </c>
      <c r="C165" s="57" t="s">
        <v>125</v>
      </c>
      <c r="D165" s="57"/>
      <c r="E165" s="118" t="s">
        <v>596</v>
      </c>
    </row>
    <row r="166" spans="1:5">
      <c r="A166" s="57" t="s">
        <v>42</v>
      </c>
      <c r="B166" s="57" t="s">
        <v>592</v>
      </c>
      <c r="C166" s="57" t="s">
        <v>592</v>
      </c>
      <c r="D166" s="57"/>
      <c r="E166" s="118" t="s">
        <v>591</v>
      </c>
    </row>
    <row r="167" spans="1:5">
      <c r="A167" s="57" t="s">
        <v>42</v>
      </c>
      <c r="B167" s="57" t="s">
        <v>46</v>
      </c>
      <c r="C167" s="57" t="s">
        <v>46</v>
      </c>
      <c r="D167" s="57"/>
      <c r="E167" s="118" t="s">
        <v>590</v>
      </c>
    </row>
    <row r="168" spans="1:5">
      <c r="A168" s="57" t="s">
        <v>42</v>
      </c>
      <c r="B168" s="57" t="s">
        <v>240</v>
      </c>
      <c r="C168" s="57" t="s">
        <v>240</v>
      </c>
      <c r="D168" s="57"/>
      <c r="E168" s="118" t="s">
        <v>578</v>
      </c>
    </row>
    <row r="169" spans="1:5">
      <c r="A169" s="57" t="s">
        <v>42</v>
      </c>
      <c r="B169" s="57" t="s">
        <v>122</v>
      </c>
      <c r="C169" s="57" t="s">
        <v>122</v>
      </c>
      <c r="D169" s="57"/>
      <c r="E169" s="118" t="s">
        <v>585</v>
      </c>
    </row>
    <row r="170" spans="1:5">
      <c r="A170" s="57" t="s">
        <v>42</v>
      </c>
      <c r="B170" s="57" t="s">
        <v>225</v>
      </c>
      <c r="C170" s="57" t="s">
        <v>225</v>
      </c>
      <c r="D170" s="57"/>
      <c r="E170" s="118" t="s">
        <v>588</v>
      </c>
    </row>
    <row r="171" spans="1:5">
      <c r="A171" s="57" t="s">
        <v>42</v>
      </c>
      <c r="B171" s="57" t="s">
        <v>235</v>
      </c>
      <c r="C171" s="57" t="s">
        <v>235</v>
      </c>
      <c r="D171" s="57"/>
      <c r="E171" s="118" t="s">
        <v>584</v>
      </c>
    </row>
    <row r="172" spans="1:5">
      <c r="A172" s="57" t="s">
        <v>42</v>
      </c>
      <c r="B172" s="57" t="s">
        <v>580</v>
      </c>
      <c r="C172" s="57" t="s">
        <v>580</v>
      </c>
      <c r="D172" s="57"/>
      <c r="E172" s="118" t="s">
        <v>579</v>
      </c>
    </row>
    <row r="173" spans="1:5">
      <c r="A173" s="57" t="s">
        <v>42</v>
      </c>
      <c r="B173" s="57" t="s">
        <v>258</v>
      </c>
      <c r="C173" s="57" t="s">
        <v>258</v>
      </c>
      <c r="D173" s="57"/>
      <c r="E173" s="118" t="s">
        <v>581</v>
      </c>
    </row>
    <row r="174" spans="1:5">
      <c r="A174" s="57" t="s">
        <v>42</v>
      </c>
      <c r="B174" s="57" t="s">
        <v>587</v>
      </c>
      <c r="C174" s="57" t="s">
        <v>587</v>
      </c>
      <c r="D174" s="57"/>
      <c r="E174" s="118" t="s">
        <v>586</v>
      </c>
    </row>
    <row r="175" spans="1:5">
      <c r="A175" s="57" t="s">
        <v>42</v>
      </c>
      <c r="B175" s="57" t="s">
        <v>89</v>
      </c>
      <c r="C175" s="57" t="s">
        <v>89</v>
      </c>
      <c r="D175" s="57"/>
      <c r="E175" s="118" t="s">
        <v>575</v>
      </c>
    </row>
    <row r="176" spans="1:5">
      <c r="A176" s="57" t="s">
        <v>42</v>
      </c>
      <c r="B176" s="57" t="s">
        <v>577</v>
      </c>
      <c r="C176" s="57" t="s">
        <v>577</v>
      </c>
      <c r="D176" s="57"/>
      <c r="E176" s="118" t="s">
        <v>576</v>
      </c>
    </row>
    <row r="177" spans="1:5">
      <c r="A177" s="57" t="s">
        <v>42</v>
      </c>
      <c r="B177" s="57" t="s">
        <v>574</v>
      </c>
      <c r="C177" s="57" t="s">
        <v>574</v>
      </c>
      <c r="D177" s="57"/>
      <c r="E177" s="118" t="s">
        <v>573</v>
      </c>
    </row>
    <row r="178" spans="1:5">
      <c r="A178" s="57" t="s">
        <v>42</v>
      </c>
      <c r="B178" s="57" t="s">
        <v>1038</v>
      </c>
      <c r="C178" s="57" t="s">
        <v>1038</v>
      </c>
      <c r="D178" s="57"/>
      <c r="E178" s="118" t="s">
        <v>571</v>
      </c>
    </row>
    <row r="179" spans="1:5">
      <c r="A179" s="57" t="s">
        <v>42</v>
      </c>
      <c r="B179" s="57" t="s">
        <v>570</v>
      </c>
      <c r="C179" s="57" t="s">
        <v>570</v>
      </c>
      <c r="D179" s="57"/>
      <c r="E179" s="118" t="s">
        <v>569</v>
      </c>
    </row>
    <row r="180" spans="1:5">
      <c r="A180" s="57" t="s">
        <v>42</v>
      </c>
      <c r="B180" s="57" t="s">
        <v>565</v>
      </c>
      <c r="C180" s="57" t="s">
        <v>565</v>
      </c>
      <c r="D180" s="57"/>
      <c r="E180" s="118" t="s">
        <v>564</v>
      </c>
    </row>
    <row r="181" spans="1:5">
      <c r="A181" s="57" t="s">
        <v>42</v>
      </c>
      <c r="B181" s="57" t="s">
        <v>156</v>
      </c>
      <c r="C181" s="57" t="s">
        <v>156</v>
      </c>
      <c r="D181" s="57"/>
      <c r="E181" s="118" t="s">
        <v>563</v>
      </c>
    </row>
    <row r="182" spans="1:5">
      <c r="A182" s="57" t="s">
        <v>42</v>
      </c>
      <c r="B182" s="57" t="s">
        <v>562</v>
      </c>
      <c r="C182" s="57" t="s">
        <v>562</v>
      </c>
      <c r="D182" s="57"/>
      <c r="E182" s="118" t="s">
        <v>561</v>
      </c>
    </row>
    <row r="183" spans="1:5">
      <c r="A183" s="57" t="s">
        <v>42</v>
      </c>
      <c r="B183" s="57" t="s">
        <v>567</v>
      </c>
      <c r="C183" s="57" t="s">
        <v>567</v>
      </c>
      <c r="D183" s="57"/>
      <c r="E183" s="118" t="s">
        <v>566</v>
      </c>
    </row>
    <row r="184" spans="1:5">
      <c r="A184" s="57" t="s">
        <v>42</v>
      </c>
      <c r="B184" s="57" t="s">
        <v>250</v>
      </c>
      <c r="C184" s="57" t="s">
        <v>250</v>
      </c>
      <c r="D184" s="57"/>
      <c r="E184" s="118" t="s">
        <v>568</v>
      </c>
    </row>
    <row r="185" spans="1:5">
      <c r="A185" s="57" t="s">
        <v>42</v>
      </c>
      <c r="B185" s="57" t="s">
        <v>97</v>
      </c>
      <c r="C185" s="57" t="s">
        <v>97</v>
      </c>
      <c r="D185" s="57"/>
      <c r="E185" s="118" t="s">
        <v>552</v>
      </c>
    </row>
    <row r="186" spans="1:5">
      <c r="A186" s="57" t="s">
        <v>42</v>
      </c>
      <c r="B186" s="57" t="s">
        <v>82</v>
      </c>
      <c r="C186" s="57" t="s">
        <v>82</v>
      </c>
      <c r="D186" s="57"/>
      <c r="E186" s="118" t="s">
        <v>558</v>
      </c>
    </row>
    <row r="187" spans="1:5">
      <c r="A187" s="57" t="s">
        <v>42</v>
      </c>
      <c r="B187" s="57" t="s">
        <v>59</v>
      </c>
      <c r="C187" s="57" t="s">
        <v>59</v>
      </c>
      <c r="D187" s="57"/>
      <c r="E187" s="118" t="s">
        <v>560</v>
      </c>
    </row>
    <row r="188" spans="1:5">
      <c r="A188" s="57" t="s">
        <v>42</v>
      </c>
      <c r="B188" s="57" t="s">
        <v>93</v>
      </c>
      <c r="C188" s="57" t="s">
        <v>93</v>
      </c>
      <c r="D188" s="57"/>
      <c r="E188" s="118" t="s">
        <v>555</v>
      </c>
    </row>
    <row r="189" spans="1:5">
      <c r="A189" s="57" t="s">
        <v>42</v>
      </c>
      <c r="B189" s="57" t="s">
        <v>96</v>
      </c>
      <c r="C189" s="57" t="s">
        <v>96</v>
      </c>
      <c r="D189" s="57"/>
      <c r="E189" s="118" t="s">
        <v>554</v>
      </c>
    </row>
    <row r="190" spans="1:5">
      <c r="A190" s="57" t="s">
        <v>42</v>
      </c>
      <c r="B190" s="57" t="s">
        <v>1039</v>
      </c>
      <c r="C190" s="57" t="s">
        <v>1039</v>
      </c>
      <c r="D190" s="57"/>
      <c r="E190" s="118" t="s">
        <v>556</v>
      </c>
    </row>
    <row r="191" spans="1:5">
      <c r="A191" s="57" t="s">
        <v>42</v>
      </c>
      <c r="B191" s="57" t="s">
        <v>44</v>
      </c>
      <c r="C191" s="57" t="s">
        <v>44</v>
      </c>
      <c r="D191" s="57"/>
      <c r="E191" s="118" t="s">
        <v>553</v>
      </c>
    </row>
    <row r="192" spans="1:5">
      <c r="A192" s="57" t="s">
        <v>42</v>
      </c>
      <c r="B192" s="57" t="s">
        <v>41</v>
      </c>
      <c r="C192" s="57" t="s">
        <v>41</v>
      </c>
      <c r="D192" s="57"/>
      <c r="E192" s="118" t="s">
        <v>559</v>
      </c>
    </row>
    <row r="193" spans="1:5">
      <c r="A193" s="57" t="s">
        <v>42</v>
      </c>
      <c r="B193" s="57" t="s">
        <v>548</v>
      </c>
      <c r="C193" s="57" t="s">
        <v>548</v>
      </c>
      <c r="D193" s="57"/>
      <c r="E193" s="118" t="s">
        <v>547</v>
      </c>
    </row>
    <row r="194" spans="1:5">
      <c r="A194" s="57" t="s">
        <v>42</v>
      </c>
      <c r="B194" s="57" t="s">
        <v>135</v>
      </c>
      <c r="C194" s="57" t="s">
        <v>135</v>
      </c>
      <c r="D194" s="57"/>
      <c r="E194" s="118" t="s">
        <v>543</v>
      </c>
    </row>
    <row r="195" spans="1:5">
      <c r="A195" s="57" t="s">
        <v>42</v>
      </c>
      <c r="B195" s="57" t="s">
        <v>131</v>
      </c>
      <c r="C195" s="57" t="s">
        <v>131</v>
      </c>
      <c r="D195" s="57"/>
      <c r="E195" s="118" t="s">
        <v>542</v>
      </c>
    </row>
    <row r="196" spans="1:5">
      <c r="A196" s="57" t="s">
        <v>42</v>
      </c>
      <c r="B196" s="57" t="s">
        <v>140</v>
      </c>
      <c r="C196" s="57" t="s">
        <v>140</v>
      </c>
      <c r="D196" s="57"/>
      <c r="E196" s="118" t="s">
        <v>546</v>
      </c>
    </row>
    <row r="197" spans="1:5">
      <c r="A197" s="57" t="s">
        <v>42</v>
      </c>
      <c r="B197" s="57" t="s">
        <v>229</v>
      </c>
      <c r="C197" s="57" t="s">
        <v>229</v>
      </c>
      <c r="D197" s="57"/>
      <c r="E197" s="118" t="s">
        <v>551</v>
      </c>
    </row>
    <row r="198" spans="1:5">
      <c r="A198" s="57" t="s">
        <v>42</v>
      </c>
      <c r="B198" s="57" t="s">
        <v>545</v>
      </c>
      <c r="C198" s="57" t="s">
        <v>545</v>
      </c>
      <c r="D198" s="57"/>
      <c r="E198" s="118" t="s">
        <v>544</v>
      </c>
    </row>
    <row r="199" spans="1:5">
      <c r="A199" s="57" t="s">
        <v>42</v>
      </c>
      <c r="B199" s="57" t="s">
        <v>550</v>
      </c>
      <c r="C199" s="57" t="s">
        <v>550</v>
      </c>
      <c r="D199" s="57"/>
      <c r="E199" s="118" t="s">
        <v>549</v>
      </c>
    </row>
    <row r="200" spans="1:5">
      <c r="A200" s="57" t="s">
        <v>42</v>
      </c>
      <c r="B200" s="57" t="s">
        <v>532</v>
      </c>
      <c r="C200" s="57" t="s">
        <v>532</v>
      </c>
      <c r="D200" s="57"/>
      <c r="E200" s="118" t="s">
        <v>531</v>
      </c>
    </row>
    <row r="201" spans="1:5">
      <c r="A201" s="57" t="s">
        <v>42</v>
      </c>
      <c r="B201" s="57" t="s">
        <v>117</v>
      </c>
      <c r="C201" s="57" t="s">
        <v>117</v>
      </c>
      <c r="D201" s="57"/>
      <c r="E201" s="118" t="s">
        <v>541</v>
      </c>
    </row>
    <row r="202" spans="1:5">
      <c r="A202" s="57" t="s">
        <v>42</v>
      </c>
      <c r="B202" s="57" t="s">
        <v>244</v>
      </c>
      <c r="C202" s="57" t="s">
        <v>244</v>
      </c>
      <c r="D202" s="57"/>
      <c r="E202" s="118" t="s">
        <v>530</v>
      </c>
    </row>
    <row r="203" spans="1:5">
      <c r="A203" s="57" t="s">
        <v>42</v>
      </c>
      <c r="B203" s="57" t="s">
        <v>257</v>
      </c>
      <c r="C203" s="57" t="s">
        <v>257</v>
      </c>
      <c r="D203" s="57"/>
      <c r="E203" s="118" t="s">
        <v>527</v>
      </c>
    </row>
    <row r="204" spans="1:5">
      <c r="A204" s="57" t="s">
        <v>42</v>
      </c>
      <c r="B204" s="57" t="s">
        <v>155</v>
      </c>
      <c r="C204" s="57" t="s">
        <v>155</v>
      </c>
      <c r="D204" s="57"/>
      <c r="E204" s="118" t="s">
        <v>540</v>
      </c>
    </row>
    <row r="205" spans="1:5">
      <c r="A205" s="57" t="s">
        <v>42</v>
      </c>
      <c r="B205" s="57" t="s">
        <v>111</v>
      </c>
      <c r="C205" s="57" t="s">
        <v>111</v>
      </c>
      <c r="D205" s="57"/>
      <c r="E205" s="118" t="s">
        <v>538</v>
      </c>
    </row>
    <row r="206" spans="1:5">
      <c r="A206" s="57" t="s">
        <v>42</v>
      </c>
      <c r="B206" s="57" t="s">
        <v>247</v>
      </c>
      <c r="C206" s="57" t="s">
        <v>247</v>
      </c>
      <c r="D206" s="57"/>
      <c r="E206" s="118" t="s">
        <v>528</v>
      </c>
    </row>
    <row r="207" spans="1:5">
      <c r="A207" s="57" t="s">
        <v>42</v>
      </c>
      <c r="B207" s="57" t="s">
        <v>147</v>
      </c>
      <c r="C207" s="57" t="s">
        <v>147</v>
      </c>
      <c r="D207" s="57"/>
      <c r="E207" s="118" t="s">
        <v>537</v>
      </c>
    </row>
    <row r="208" spans="1:5">
      <c r="A208" s="57" t="s">
        <v>42</v>
      </c>
      <c r="B208" s="57" t="s">
        <v>262</v>
      </c>
      <c r="C208" s="57" t="s">
        <v>262</v>
      </c>
      <c r="D208" s="57"/>
      <c r="E208" s="118" t="s">
        <v>539</v>
      </c>
    </row>
    <row r="209" spans="1:5">
      <c r="A209" s="57" t="s">
        <v>42</v>
      </c>
      <c r="B209" s="57" t="s">
        <v>534</v>
      </c>
      <c r="C209" s="57" t="s">
        <v>534</v>
      </c>
      <c r="D209" s="57"/>
      <c r="E209" s="118" t="s">
        <v>533</v>
      </c>
    </row>
    <row r="210" spans="1:5">
      <c r="A210" s="57" t="s">
        <v>42</v>
      </c>
      <c r="B210" s="57" t="s">
        <v>252</v>
      </c>
      <c r="C210" s="57" t="s">
        <v>252</v>
      </c>
      <c r="D210" s="57"/>
      <c r="E210" s="118" t="s">
        <v>529</v>
      </c>
    </row>
    <row r="211" spans="1:5">
      <c r="A211" s="57" t="s">
        <v>42</v>
      </c>
      <c r="B211" s="57" t="s">
        <v>88</v>
      </c>
      <c r="C211" s="57" t="s">
        <v>88</v>
      </c>
      <c r="D211" s="57"/>
      <c r="E211" s="118" t="s">
        <v>526</v>
      </c>
    </row>
    <row r="212" spans="1:5">
      <c r="A212" s="57" t="s">
        <v>42</v>
      </c>
      <c r="B212" s="57" t="s">
        <v>525</v>
      </c>
      <c r="C212" s="57" t="s">
        <v>525</v>
      </c>
      <c r="D212" s="57"/>
      <c r="E212" s="118" t="s">
        <v>524</v>
      </c>
    </row>
    <row r="213" spans="1:5">
      <c r="A213" s="57" t="s">
        <v>42</v>
      </c>
      <c r="B213" s="57" t="s">
        <v>523</v>
      </c>
      <c r="C213" s="57" t="s">
        <v>523</v>
      </c>
      <c r="D213" s="57"/>
      <c r="E213" s="118" t="s">
        <v>522</v>
      </c>
    </row>
    <row r="214" spans="1:5">
      <c r="A214" s="57" t="s">
        <v>42</v>
      </c>
      <c r="B214" s="57" t="s">
        <v>1040</v>
      </c>
      <c r="C214" s="57" t="s">
        <v>1040</v>
      </c>
      <c r="D214" s="57"/>
      <c r="E214" s="118" t="s">
        <v>520</v>
      </c>
    </row>
    <row r="215" spans="1:5">
      <c r="A215" s="57" t="s">
        <v>42</v>
      </c>
      <c r="B215" s="57" t="s">
        <v>253</v>
      </c>
      <c r="C215" s="57" t="s">
        <v>253</v>
      </c>
      <c r="D215" s="57"/>
      <c r="E215" s="118" t="s">
        <v>519</v>
      </c>
    </row>
    <row r="216" spans="1:5">
      <c r="A216" s="57" t="s">
        <v>42</v>
      </c>
      <c r="B216" s="57" t="s">
        <v>1041</v>
      </c>
      <c r="C216" s="57" t="s">
        <v>309</v>
      </c>
      <c r="D216" s="57"/>
      <c r="E216" s="118" t="s">
        <v>990</v>
      </c>
    </row>
    <row r="217" spans="1:5">
      <c r="A217" s="57" t="s">
        <v>42</v>
      </c>
      <c r="B217" s="57" t="s">
        <v>659</v>
      </c>
      <c r="C217" s="57" t="s">
        <v>659</v>
      </c>
      <c r="D217" s="57"/>
      <c r="E217" s="118" t="s">
        <v>658</v>
      </c>
    </row>
    <row r="218" spans="1:5">
      <c r="A218" s="57" t="s">
        <v>42</v>
      </c>
      <c r="B218" s="57" t="s">
        <v>265</v>
      </c>
      <c r="C218" s="57" t="s">
        <v>265</v>
      </c>
      <c r="D218" s="57"/>
      <c r="E218" s="118" t="s">
        <v>536</v>
      </c>
    </row>
    <row r="219" spans="1:5">
      <c r="A219" s="57" t="s">
        <v>42</v>
      </c>
      <c r="B219" s="57" t="s">
        <v>61</v>
      </c>
      <c r="C219" s="57" t="s">
        <v>61</v>
      </c>
      <c r="D219" s="57"/>
      <c r="E219" s="118" t="s">
        <v>535</v>
      </c>
    </row>
    <row r="220" spans="1:5">
      <c r="A220" s="57" t="s">
        <v>42</v>
      </c>
      <c r="B220" s="57" t="s">
        <v>669</v>
      </c>
      <c r="C220" s="57" t="s">
        <v>669</v>
      </c>
      <c r="D220" s="57"/>
      <c r="E220" s="118" t="s">
        <v>668</v>
      </c>
    </row>
    <row r="221" spans="1:5">
      <c r="A221" s="57" t="s">
        <v>42</v>
      </c>
      <c r="B221" s="57" t="s">
        <v>230</v>
      </c>
      <c r="C221" s="57" t="s">
        <v>230</v>
      </c>
      <c r="D221" s="57"/>
      <c r="E221" s="118" t="s">
        <v>670</v>
      </c>
    </row>
    <row r="222" spans="1:5">
      <c r="A222" s="57" t="s">
        <v>42</v>
      </c>
      <c r="B222" s="57" t="s">
        <v>139</v>
      </c>
      <c r="C222" s="57" t="s">
        <v>139</v>
      </c>
      <c r="D222" s="57"/>
      <c r="E222" s="118" t="s">
        <v>667</v>
      </c>
    </row>
    <row r="223" spans="1:5">
      <c r="A223" s="57" t="s">
        <v>42</v>
      </c>
      <c r="B223" s="57" t="s">
        <v>518</v>
      </c>
      <c r="C223" s="57" t="s">
        <v>518</v>
      </c>
      <c r="D223" s="57"/>
      <c r="E223" s="118" t="s">
        <v>517</v>
      </c>
    </row>
    <row r="224" spans="1:5">
      <c r="A224" s="57" t="s">
        <v>42</v>
      </c>
      <c r="B224" s="57" t="s">
        <v>515</v>
      </c>
      <c r="C224" s="57" t="s">
        <v>515</v>
      </c>
      <c r="D224" s="57"/>
      <c r="E224" s="118" t="s">
        <v>514</v>
      </c>
    </row>
    <row r="225" spans="1:5">
      <c r="A225" s="57" t="s">
        <v>42</v>
      </c>
      <c r="B225" s="57" t="s">
        <v>656</v>
      </c>
      <c r="C225" s="57" t="s">
        <v>656</v>
      </c>
      <c r="D225" s="57"/>
      <c r="E225" s="118" t="s">
        <v>655</v>
      </c>
    </row>
    <row r="226" spans="1:5">
      <c r="A226" s="57" t="s">
        <v>42</v>
      </c>
      <c r="B226" s="57" t="s">
        <v>221</v>
      </c>
      <c r="C226" s="57" t="s">
        <v>221</v>
      </c>
      <c r="D226" s="57"/>
      <c r="E226" s="118" t="s">
        <v>511</v>
      </c>
    </row>
    <row r="227" spans="1:5">
      <c r="A227" s="57" t="s">
        <v>42</v>
      </c>
      <c r="B227" s="57" t="s">
        <v>120</v>
      </c>
      <c r="C227" s="57" t="s">
        <v>120</v>
      </c>
      <c r="D227" s="57"/>
      <c r="E227" s="118" t="s">
        <v>657</v>
      </c>
    </row>
    <row r="228" spans="1:5">
      <c r="A228" s="57" t="s">
        <v>42</v>
      </c>
      <c r="B228" s="57" t="s">
        <v>148</v>
      </c>
      <c r="C228" s="57" t="s">
        <v>148</v>
      </c>
      <c r="D228" s="57"/>
      <c r="E228" s="118" t="s">
        <v>516</v>
      </c>
    </row>
    <row r="229" spans="1:5">
      <c r="A229" s="57" t="s">
        <v>42</v>
      </c>
      <c r="B229" s="57" t="s">
        <v>130</v>
      </c>
      <c r="C229" s="57" t="s">
        <v>130</v>
      </c>
      <c r="D229" s="57"/>
      <c r="E229" s="118" t="s">
        <v>512</v>
      </c>
    </row>
    <row r="230" spans="1:5">
      <c r="A230" s="57" t="s">
        <v>1042</v>
      </c>
      <c r="B230" s="57" t="s">
        <v>1043</v>
      </c>
      <c r="C230" s="58" t="s">
        <v>423</v>
      </c>
      <c r="D230" s="57"/>
      <c r="E230" s="118" t="s">
        <v>422</v>
      </c>
    </row>
    <row r="231" spans="1:5">
      <c r="A231" s="57" t="s">
        <v>1042</v>
      </c>
      <c r="B231" s="57" t="s">
        <v>1044</v>
      </c>
      <c r="C231" s="59" t="s">
        <v>169</v>
      </c>
      <c r="D231" s="57"/>
      <c r="E231" s="118" t="s">
        <v>410</v>
      </c>
    </row>
    <row r="232" spans="1:5">
      <c r="A232" s="57" t="s">
        <v>1042</v>
      </c>
      <c r="B232" s="57" t="s">
        <v>1045</v>
      </c>
      <c r="C232" s="59" t="s">
        <v>289</v>
      </c>
      <c r="D232" s="57"/>
      <c r="E232" s="118" t="s">
        <v>409</v>
      </c>
    </row>
    <row r="233" spans="1:5">
      <c r="A233" s="57" t="s">
        <v>1042</v>
      </c>
      <c r="B233" s="57" t="s">
        <v>1046</v>
      </c>
      <c r="C233" s="59" t="s">
        <v>171</v>
      </c>
      <c r="D233" s="57"/>
      <c r="E233" s="118" t="s">
        <v>418</v>
      </c>
    </row>
    <row r="234" spans="1:5">
      <c r="A234" s="57" t="s">
        <v>1042</v>
      </c>
      <c r="B234" s="57" t="s">
        <v>1047</v>
      </c>
      <c r="C234" s="59" t="s">
        <v>408</v>
      </c>
      <c r="D234" s="57"/>
      <c r="E234" s="118" t="s">
        <v>407</v>
      </c>
    </row>
    <row r="235" spans="1:5">
      <c r="A235" s="57" t="s">
        <v>1042</v>
      </c>
      <c r="B235" s="57" t="s">
        <v>1048</v>
      </c>
      <c r="C235" s="59" t="s">
        <v>282</v>
      </c>
      <c r="D235" s="57"/>
      <c r="E235" s="118" t="s">
        <v>406</v>
      </c>
    </row>
    <row r="236" spans="1:5">
      <c r="A236" s="57" t="s">
        <v>1042</v>
      </c>
      <c r="B236" s="57" t="s">
        <v>1049</v>
      </c>
      <c r="C236" s="59" t="s">
        <v>179</v>
      </c>
      <c r="D236" s="57"/>
      <c r="E236" s="118" t="s">
        <v>430</v>
      </c>
    </row>
    <row r="237" spans="1:5">
      <c r="A237" s="57" t="s">
        <v>1042</v>
      </c>
      <c r="B237" s="57" t="s">
        <v>1050</v>
      </c>
      <c r="C237" s="59" t="s">
        <v>283</v>
      </c>
      <c r="D237" s="57"/>
      <c r="E237" s="118" t="s">
        <v>405</v>
      </c>
    </row>
    <row r="238" spans="1:5">
      <c r="A238" s="57" t="s">
        <v>1042</v>
      </c>
      <c r="B238" s="57" t="s">
        <v>1051</v>
      </c>
      <c r="C238" s="59" t="s">
        <v>284</v>
      </c>
      <c r="D238" s="57"/>
      <c r="E238" s="118" t="s">
        <v>466</v>
      </c>
    </row>
    <row r="239" spans="1:5">
      <c r="A239" s="57" t="s">
        <v>1042</v>
      </c>
      <c r="B239" s="57" t="s">
        <v>1052</v>
      </c>
      <c r="C239" s="59" t="s">
        <v>180</v>
      </c>
      <c r="D239" s="57"/>
      <c r="E239" s="118" t="s">
        <v>462</v>
      </c>
    </row>
    <row r="240" spans="1:5">
      <c r="A240" s="57" t="s">
        <v>1042</v>
      </c>
      <c r="B240" s="57" t="s">
        <v>1053</v>
      </c>
      <c r="C240" s="58" t="s">
        <v>404</v>
      </c>
      <c r="D240" s="57"/>
      <c r="E240" s="118" t="s">
        <v>403</v>
      </c>
    </row>
    <row r="241" spans="1:5">
      <c r="A241" s="57" t="s">
        <v>1042</v>
      </c>
      <c r="B241" s="57" t="s">
        <v>1054</v>
      </c>
      <c r="C241" s="59" t="s">
        <v>402</v>
      </c>
      <c r="D241" s="57"/>
      <c r="E241" s="118" t="s">
        <v>401</v>
      </c>
    </row>
    <row r="242" spans="1:5">
      <c r="A242" s="57" t="s">
        <v>1042</v>
      </c>
      <c r="B242" s="57" t="s">
        <v>1055</v>
      </c>
      <c r="C242" s="58" t="s">
        <v>400</v>
      </c>
      <c r="D242" s="57"/>
      <c r="E242" s="118" t="s">
        <v>399</v>
      </c>
    </row>
    <row r="243" spans="1:5">
      <c r="A243" s="57" t="s">
        <v>1042</v>
      </c>
      <c r="B243" s="57" t="s">
        <v>1056</v>
      </c>
      <c r="C243" s="59" t="s">
        <v>207</v>
      </c>
      <c r="D243" s="57"/>
      <c r="E243" s="118" t="s">
        <v>454</v>
      </c>
    </row>
    <row r="244" spans="1:5">
      <c r="A244" s="57" t="s">
        <v>1042</v>
      </c>
      <c r="B244" s="57" t="s">
        <v>1057</v>
      </c>
      <c r="C244" s="59" t="s">
        <v>448</v>
      </c>
      <c r="D244" s="57"/>
      <c r="E244" s="118" t="s">
        <v>447</v>
      </c>
    </row>
    <row r="245" spans="1:5">
      <c r="A245" s="57" t="s">
        <v>1042</v>
      </c>
      <c r="B245" s="57" t="s">
        <v>1058</v>
      </c>
      <c r="C245" s="59" t="s">
        <v>278</v>
      </c>
      <c r="D245" s="57"/>
      <c r="E245" s="118" t="s">
        <v>398</v>
      </c>
    </row>
    <row r="246" spans="1:5">
      <c r="A246" s="57" t="s">
        <v>1042</v>
      </c>
      <c r="B246" s="57" t="s">
        <v>1059</v>
      </c>
      <c r="C246" s="59" t="s">
        <v>197</v>
      </c>
      <c r="D246" s="57"/>
      <c r="E246" s="118" t="s">
        <v>395</v>
      </c>
    </row>
    <row r="247" spans="1:5">
      <c r="A247" s="57" t="s">
        <v>1042</v>
      </c>
      <c r="B247" s="57" t="s">
        <v>1060</v>
      </c>
      <c r="C247" s="59" t="s">
        <v>394</v>
      </c>
      <c r="D247" s="57"/>
      <c r="E247" s="118" t="s">
        <v>393</v>
      </c>
    </row>
    <row r="248" spans="1:5">
      <c r="A248" s="57" t="s">
        <v>1042</v>
      </c>
      <c r="B248" s="57" t="s">
        <v>1061</v>
      </c>
      <c r="C248" s="59" t="s">
        <v>392</v>
      </c>
      <c r="D248" s="57"/>
      <c r="E248" s="118" t="s">
        <v>391</v>
      </c>
    </row>
    <row r="249" spans="1:5">
      <c r="A249" s="57" t="s">
        <v>1042</v>
      </c>
      <c r="B249" s="57" t="s">
        <v>1062</v>
      </c>
      <c r="C249" s="59" t="s">
        <v>390</v>
      </c>
      <c r="D249" s="57"/>
      <c r="E249" s="118" t="s">
        <v>389</v>
      </c>
    </row>
    <row r="250" spans="1:5">
      <c r="A250" s="57" t="s">
        <v>1042</v>
      </c>
      <c r="B250" s="57" t="s">
        <v>1063</v>
      </c>
      <c r="C250" s="59" t="s">
        <v>441</v>
      </c>
      <c r="D250" s="57"/>
      <c r="E250" s="118" t="s">
        <v>440</v>
      </c>
    </row>
    <row r="251" spans="1:5">
      <c r="A251" s="57" t="s">
        <v>1042</v>
      </c>
      <c r="B251" s="57" t="s">
        <v>1064</v>
      </c>
      <c r="C251" s="59" t="s">
        <v>194</v>
      </c>
      <c r="D251" s="57"/>
      <c r="E251" s="118" t="s">
        <v>426</v>
      </c>
    </row>
    <row r="252" spans="1:5">
      <c r="A252" s="57" t="s">
        <v>1042</v>
      </c>
      <c r="B252" s="57" t="s">
        <v>1065</v>
      </c>
      <c r="C252" s="59" t="s">
        <v>388</v>
      </c>
      <c r="D252" s="57"/>
      <c r="E252" s="118" t="s">
        <v>387</v>
      </c>
    </row>
    <row r="253" spans="1:5">
      <c r="A253" s="57" t="s">
        <v>1042</v>
      </c>
      <c r="B253" s="57" t="s">
        <v>1066</v>
      </c>
      <c r="C253" s="59" t="s">
        <v>386</v>
      </c>
      <c r="D253" s="57"/>
      <c r="E253" s="118" t="s">
        <v>385</v>
      </c>
    </row>
    <row r="254" spans="1:5">
      <c r="A254" s="57" t="s">
        <v>1042</v>
      </c>
      <c r="B254" s="57" t="s">
        <v>1067</v>
      </c>
      <c r="C254" s="59" t="s">
        <v>397</v>
      </c>
      <c r="D254" s="57"/>
      <c r="E254" s="118" t="s">
        <v>396</v>
      </c>
    </row>
    <row r="255" spans="1:5">
      <c r="A255" s="57" t="s">
        <v>1042</v>
      </c>
      <c r="B255" s="57" t="s">
        <v>1068</v>
      </c>
      <c r="C255" s="59" t="s">
        <v>384</v>
      </c>
      <c r="D255" s="57"/>
      <c r="E255" s="118" t="s">
        <v>383</v>
      </c>
    </row>
    <row r="256" spans="1:5">
      <c r="A256" s="57" t="s">
        <v>1042</v>
      </c>
      <c r="B256" s="57" t="s">
        <v>1069</v>
      </c>
      <c r="C256" s="59" t="s">
        <v>380</v>
      </c>
      <c r="D256" s="57"/>
      <c r="E256" s="118" t="s">
        <v>379</v>
      </c>
    </row>
    <row r="257" spans="1:5">
      <c r="A257" s="57" t="s">
        <v>1042</v>
      </c>
      <c r="B257" s="57" t="s">
        <v>1070</v>
      </c>
      <c r="C257" s="59" t="s">
        <v>378</v>
      </c>
      <c r="D257" s="57"/>
      <c r="E257" s="118" t="s">
        <v>377</v>
      </c>
    </row>
    <row r="258" spans="1:5">
      <c r="A258" s="57" t="s">
        <v>1042</v>
      </c>
      <c r="B258" s="57" t="s">
        <v>1071</v>
      </c>
      <c r="C258" s="59" t="s">
        <v>382</v>
      </c>
      <c r="D258" s="57"/>
      <c r="E258" s="118" t="s">
        <v>381</v>
      </c>
    </row>
    <row r="259" spans="1:5">
      <c r="A259" s="57" t="s">
        <v>1042</v>
      </c>
      <c r="B259" s="57" t="s">
        <v>1072</v>
      </c>
      <c r="C259" s="59" t="s">
        <v>583</v>
      </c>
      <c r="D259" s="57"/>
      <c r="E259" s="118" t="s">
        <v>582</v>
      </c>
    </row>
    <row r="260" spans="1:5">
      <c r="A260" s="57" t="s">
        <v>1042</v>
      </c>
      <c r="B260" s="57" t="s">
        <v>1073</v>
      </c>
      <c r="C260" s="59" t="s">
        <v>508</v>
      </c>
      <c r="D260" s="57"/>
      <c r="E260" s="118" t="s">
        <v>507</v>
      </c>
    </row>
    <row r="261" spans="1:5">
      <c r="A261" s="57" t="s">
        <v>1042</v>
      </c>
      <c r="B261" s="57" t="s">
        <v>1074</v>
      </c>
      <c r="C261" s="59" t="s">
        <v>183</v>
      </c>
      <c r="D261" s="57"/>
      <c r="E261" s="118" t="s">
        <v>499</v>
      </c>
    </row>
    <row r="262" spans="1:5">
      <c r="A262" s="57" t="s">
        <v>1042</v>
      </c>
      <c r="B262" s="57" t="s">
        <v>1075</v>
      </c>
      <c r="C262" s="59" t="s">
        <v>296</v>
      </c>
      <c r="D262" s="57"/>
      <c r="E262" s="118" t="s">
        <v>495</v>
      </c>
    </row>
    <row r="263" spans="1:5">
      <c r="A263" s="57" t="s">
        <v>1042</v>
      </c>
      <c r="B263" s="57" t="s">
        <v>1076</v>
      </c>
      <c r="C263" s="57" t="s">
        <v>827</v>
      </c>
      <c r="D263" s="57"/>
      <c r="E263" s="118" t="s">
        <v>826</v>
      </c>
    </row>
    <row r="264" spans="1:5">
      <c r="A264" s="57" t="s">
        <v>1042</v>
      </c>
      <c r="B264" s="57" t="s">
        <v>1077</v>
      </c>
      <c r="C264" s="57" t="s">
        <v>774</v>
      </c>
      <c r="D264" s="57"/>
      <c r="E264" s="118" t="s">
        <v>773</v>
      </c>
    </row>
    <row r="265" spans="1:5">
      <c r="A265" s="57" t="s">
        <v>1042</v>
      </c>
      <c r="B265" s="57" t="s">
        <v>1078</v>
      </c>
      <c r="C265" s="57" t="s">
        <v>861</v>
      </c>
      <c r="D265" s="57"/>
      <c r="E265" s="118" t="s">
        <v>860</v>
      </c>
    </row>
    <row r="266" spans="1:5">
      <c r="A266" s="57" t="s">
        <v>1042</v>
      </c>
      <c r="B266" s="57" t="s">
        <v>1079</v>
      </c>
      <c r="C266" s="57" t="s">
        <v>859</v>
      </c>
      <c r="D266" s="57"/>
      <c r="E266" s="118" t="s">
        <v>858</v>
      </c>
    </row>
    <row r="267" spans="1:5">
      <c r="A267" s="57" t="s">
        <v>1042</v>
      </c>
      <c r="B267" s="57" t="s">
        <v>1080</v>
      </c>
      <c r="C267" s="57" t="s">
        <v>815</v>
      </c>
      <c r="D267" s="57"/>
      <c r="E267" s="118" t="s">
        <v>814</v>
      </c>
    </row>
    <row r="268" spans="1:5">
      <c r="A268" s="57" t="s">
        <v>1042</v>
      </c>
      <c r="B268" s="57" t="s">
        <v>1081</v>
      </c>
      <c r="C268" s="57" t="s">
        <v>833</v>
      </c>
      <c r="D268" s="57"/>
      <c r="E268" s="118" t="s">
        <v>832</v>
      </c>
    </row>
    <row r="269" spans="1:5">
      <c r="A269" s="57" t="s">
        <v>1042</v>
      </c>
      <c r="B269" s="57" t="s">
        <v>1082</v>
      </c>
      <c r="C269" s="57" t="s">
        <v>799</v>
      </c>
      <c r="D269" s="57"/>
      <c r="E269" s="118" t="s">
        <v>798</v>
      </c>
    </row>
    <row r="270" spans="1:5">
      <c r="A270" s="57" t="s">
        <v>1042</v>
      </c>
      <c r="B270" s="57" t="s">
        <v>1083</v>
      </c>
      <c r="C270" s="57" t="s">
        <v>172</v>
      </c>
      <c r="D270" s="57"/>
      <c r="E270" s="118" t="s">
        <v>824</v>
      </c>
    </row>
    <row r="271" spans="1:5">
      <c r="A271" s="57" t="s">
        <v>1042</v>
      </c>
      <c r="B271" s="57" t="s">
        <v>1084</v>
      </c>
      <c r="C271" s="57" t="s">
        <v>175</v>
      </c>
      <c r="D271" s="57"/>
      <c r="E271" s="118" t="s">
        <v>849</v>
      </c>
    </row>
    <row r="272" spans="1:5">
      <c r="A272" s="57" t="s">
        <v>1042</v>
      </c>
      <c r="B272" s="57" t="s">
        <v>1085</v>
      </c>
      <c r="C272" s="57" t="s">
        <v>176</v>
      </c>
      <c r="D272" s="57"/>
      <c r="E272" s="118" t="s">
        <v>786</v>
      </c>
    </row>
    <row r="273" spans="1:5">
      <c r="A273" s="57" t="s">
        <v>1042</v>
      </c>
      <c r="B273" s="57" t="s">
        <v>1086</v>
      </c>
      <c r="C273" s="57" t="s">
        <v>177</v>
      </c>
      <c r="D273" s="57"/>
      <c r="E273" s="118" t="s">
        <v>785</v>
      </c>
    </row>
    <row r="274" spans="1:5">
      <c r="A274" s="57" t="s">
        <v>1042</v>
      </c>
      <c r="B274" s="57" t="s">
        <v>1087</v>
      </c>
      <c r="C274" s="57" t="s">
        <v>782</v>
      </c>
      <c r="D274" s="57"/>
      <c r="E274" s="118" t="s">
        <v>781</v>
      </c>
    </row>
    <row r="275" spans="1:5">
      <c r="A275" s="57" t="s">
        <v>1042</v>
      </c>
      <c r="B275" s="57" t="s">
        <v>1088</v>
      </c>
      <c r="C275" s="57" t="s">
        <v>788</v>
      </c>
      <c r="D275" s="57"/>
      <c r="E275" s="118" t="s">
        <v>787</v>
      </c>
    </row>
    <row r="276" spans="1:5">
      <c r="A276" s="57" t="s">
        <v>1042</v>
      </c>
      <c r="B276" s="57" t="s">
        <v>1089</v>
      </c>
      <c r="C276" s="57" t="s">
        <v>867</v>
      </c>
      <c r="D276" s="57"/>
      <c r="E276" s="118" t="s">
        <v>866</v>
      </c>
    </row>
    <row r="277" spans="1:5">
      <c r="A277" s="57" t="s">
        <v>1042</v>
      </c>
      <c r="B277" s="57" t="s">
        <v>1090</v>
      </c>
      <c r="C277" s="57" t="s">
        <v>875</v>
      </c>
      <c r="D277" s="57"/>
      <c r="E277" s="118" t="s">
        <v>874</v>
      </c>
    </row>
    <row r="278" spans="1:5">
      <c r="A278" s="57" t="s">
        <v>1042</v>
      </c>
      <c r="B278" s="57" t="s">
        <v>1091</v>
      </c>
      <c r="C278" s="57" t="s">
        <v>279</v>
      </c>
      <c r="D278" s="57"/>
      <c r="E278" s="118" t="s">
        <v>855</v>
      </c>
    </row>
    <row r="279" spans="1:5">
      <c r="A279" s="57" t="s">
        <v>1042</v>
      </c>
      <c r="B279" s="57" t="s">
        <v>1092</v>
      </c>
      <c r="C279" s="57" t="s">
        <v>208</v>
      </c>
      <c r="D279" s="57"/>
      <c r="E279" s="118" t="s">
        <v>865</v>
      </c>
    </row>
    <row r="280" spans="1:5">
      <c r="A280" s="57" t="s">
        <v>1042</v>
      </c>
      <c r="B280" s="57" t="s">
        <v>1093</v>
      </c>
      <c r="C280" s="57" t="s">
        <v>879</v>
      </c>
      <c r="D280" s="57"/>
      <c r="E280" s="118" t="s">
        <v>878</v>
      </c>
    </row>
    <row r="281" spans="1:5">
      <c r="A281" s="57" t="s">
        <v>1042</v>
      </c>
      <c r="B281" s="57" t="s">
        <v>1094</v>
      </c>
      <c r="C281" s="57" t="s">
        <v>944</v>
      </c>
      <c r="D281" s="57"/>
      <c r="E281" s="118" t="s">
        <v>836</v>
      </c>
    </row>
    <row r="282" spans="1:5">
      <c r="A282" s="57" t="s">
        <v>1042</v>
      </c>
      <c r="B282" s="57" t="s">
        <v>1095</v>
      </c>
      <c r="C282" s="57" t="s">
        <v>80</v>
      </c>
      <c r="D282" s="57"/>
      <c r="E282" s="118" t="s">
        <v>789</v>
      </c>
    </row>
    <row r="283" spans="1:5">
      <c r="A283" s="57" t="s">
        <v>1042</v>
      </c>
      <c r="B283" s="57" t="s">
        <v>1096</v>
      </c>
      <c r="C283" s="57" t="s">
        <v>1097</v>
      </c>
      <c r="D283" s="57"/>
      <c r="E283" s="118" t="s">
        <v>856</v>
      </c>
    </row>
    <row r="284" spans="1:5">
      <c r="A284" s="57" t="s">
        <v>1042</v>
      </c>
      <c r="B284" s="57" t="s">
        <v>1098</v>
      </c>
      <c r="C284" s="57" t="s">
        <v>297</v>
      </c>
      <c r="D284" s="57"/>
      <c r="E284" s="118" t="s">
        <v>842</v>
      </c>
    </row>
    <row r="285" spans="1:5">
      <c r="A285" s="57" t="s">
        <v>1042</v>
      </c>
      <c r="B285" s="57" t="s">
        <v>1099</v>
      </c>
      <c r="C285" s="57" t="s">
        <v>869</v>
      </c>
      <c r="D285" s="57"/>
      <c r="E285" s="118" t="s">
        <v>868</v>
      </c>
    </row>
    <row r="286" spans="1:5">
      <c r="A286" s="57" t="s">
        <v>1042</v>
      </c>
      <c r="B286" s="57" t="s">
        <v>1100</v>
      </c>
      <c r="C286" s="57" t="s">
        <v>806</v>
      </c>
      <c r="D286" s="57"/>
      <c r="E286" s="118" t="s">
        <v>805</v>
      </c>
    </row>
    <row r="287" spans="1:5">
      <c r="A287" s="57" t="s">
        <v>1042</v>
      </c>
      <c r="B287" s="57" t="s">
        <v>1101</v>
      </c>
      <c r="C287" s="57" t="s">
        <v>877</v>
      </c>
      <c r="D287" s="57"/>
      <c r="E287" s="118" t="s">
        <v>876</v>
      </c>
    </row>
    <row r="288" spans="1:5">
      <c r="A288" s="57" t="s">
        <v>1042</v>
      </c>
      <c r="B288" s="57" t="s">
        <v>1102</v>
      </c>
      <c r="C288" s="57" t="s">
        <v>193</v>
      </c>
      <c r="D288" s="57"/>
      <c r="E288" s="118" t="s">
        <v>800</v>
      </c>
    </row>
    <row r="289" spans="1:5">
      <c r="A289" s="57" t="s">
        <v>1042</v>
      </c>
      <c r="B289" s="57" t="s">
        <v>1103</v>
      </c>
      <c r="C289" s="57" t="s">
        <v>192</v>
      </c>
      <c r="D289" s="57"/>
      <c r="E289" s="118" t="s">
        <v>852</v>
      </c>
    </row>
    <row r="290" spans="1:5">
      <c r="A290" s="57" t="s">
        <v>1042</v>
      </c>
      <c r="B290" s="57" t="s">
        <v>1104</v>
      </c>
      <c r="C290" s="57" t="s">
        <v>851</v>
      </c>
      <c r="D290" s="57"/>
      <c r="E290" s="118" t="s">
        <v>850</v>
      </c>
    </row>
    <row r="291" spans="1:5">
      <c r="A291" s="57" t="s">
        <v>1042</v>
      </c>
      <c r="B291" s="57" t="s">
        <v>1105</v>
      </c>
      <c r="C291" s="57" t="s">
        <v>823</v>
      </c>
      <c r="D291" s="57"/>
      <c r="E291" s="118" t="s">
        <v>822</v>
      </c>
    </row>
    <row r="292" spans="1:5">
      <c r="A292" s="57" t="s">
        <v>1042</v>
      </c>
      <c r="B292" s="57" t="s">
        <v>1106</v>
      </c>
      <c r="C292" s="57" t="s">
        <v>847</v>
      </c>
      <c r="D292" s="57"/>
      <c r="E292" s="118" t="s">
        <v>846</v>
      </c>
    </row>
    <row r="293" spans="1:5">
      <c r="A293" s="57" t="s">
        <v>1042</v>
      </c>
      <c r="B293" s="57" t="s">
        <v>1107</v>
      </c>
      <c r="C293" s="57" t="s">
        <v>839</v>
      </c>
      <c r="D293" s="57"/>
      <c r="E293" s="118" t="s">
        <v>838</v>
      </c>
    </row>
    <row r="294" spans="1:5">
      <c r="A294" s="57" t="s">
        <v>1042</v>
      </c>
      <c r="B294" s="57" t="s">
        <v>1108</v>
      </c>
      <c r="C294" s="57" t="s">
        <v>191</v>
      </c>
      <c r="D294" s="57"/>
      <c r="E294" s="118" t="s">
        <v>809</v>
      </c>
    </row>
    <row r="295" spans="1:5">
      <c r="A295" s="57" t="s">
        <v>1042</v>
      </c>
      <c r="B295" s="57" t="s">
        <v>1109</v>
      </c>
      <c r="C295" s="57" t="s">
        <v>819</v>
      </c>
      <c r="D295" s="57"/>
      <c r="E295" s="118" t="s">
        <v>818</v>
      </c>
    </row>
    <row r="296" spans="1:5">
      <c r="A296" s="57" t="s">
        <v>1042</v>
      </c>
      <c r="B296" s="57" t="s">
        <v>1110</v>
      </c>
      <c r="C296" s="57" t="s">
        <v>189</v>
      </c>
      <c r="D296" s="57"/>
      <c r="E296" s="118" t="s">
        <v>812</v>
      </c>
    </row>
    <row r="297" spans="1:5">
      <c r="A297" s="57" t="s">
        <v>1042</v>
      </c>
      <c r="B297" s="57" t="s">
        <v>1111</v>
      </c>
      <c r="C297" s="57" t="s">
        <v>795</v>
      </c>
      <c r="D297" s="57"/>
      <c r="E297" s="118" t="s">
        <v>794</v>
      </c>
    </row>
    <row r="298" spans="1:5">
      <c r="A298" s="57" t="s">
        <v>1042</v>
      </c>
      <c r="B298" s="57" t="s">
        <v>1112</v>
      </c>
      <c r="C298" s="57" t="s">
        <v>200</v>
      </c>
      <c r="D298" s="57"/>
      <c r="E298" s="118" t="s">
        <v>813</v>
      </c>
    </row>
    <row r="299" spans="1:5">
      <c r="A299" s="57" t="s">
        <v>1042</v>
      </c>
      <c r="B299" s="57" t="s">
        <v>1113</v>
      </c>
      <c r="C299" s="57" t="s">
        <v>873</v>
      </c>
      <c r="D299" s="57"/>
      <c r="E299" s="118" t="s">
        <v>872</v>
      </c>
    </row>
    <row r="300" spans="1:5">
      <c r="A300" s="57" t="s">
        <v>1042</v>
      </c>
      <c r="B300" s="57" t="s">
        <v>1114</v>
      </c>
      <c r="C300" s="57" t="s">
        <v>294</v>
      </c>
      <c r="D300" s="57"/>
      <c r="E300" s="118" t="s">
        <v>841</v>
      </c>
    </row>
    <row r="301" spans="1:5">
      <c r="A301" s="57" t="s">
        <v>1042</v>
      </c>
      <c r="B301" s="57" t="s">
        <v>1115</v>
      </c>
      <c r="C301" s="57" t="s">
        <v>784</v>
      </c>
      <c r="D301" s="57"/>
      <c r="E301" s="118" t="s">
        <v>783</v>
      </c>
    </row>
    <row r="302" spans="1:5">
      <c r="A302" s="57" t="s">
        <v>1042</v>
      </c>
      <c r="B302" s="57" t="s">
        <v>1116</v>
      </c>
      <c r="C302" s="57" t="s">
        <v>854</v>
      </c>
      <c r="D302" s="57"/>
      <c r="E302" s="118" t="s">
        <v>853</v>
      </c>
    </row>
    <row r="303" spans="1:5">
      <c r="A303" s="57" t="s">
        <v>1042</v>
      </c>
      <c r="B303" s="57" t="s">
        <v>1117</v>
      </c>
      <c r="C303" s="57" t="s">
        <v>791</v>
      </c>
      <c r="D303" s="57"/>
      <c r="E303" s="118" t="s">
        <v>790</v>
      </c>
    </row>
    <row r="304" spans="1:5">
      <c r="A304" s="57" t="s">
        <v>1042</v>
      </c>
      <c r="B304" s="57" t="s">
        <v>1118</v>
      </c>
      <c r="C304" s="57" t="s">
        <v>1119</v>
      </c>
      <c r="D304" s="57"/>
      <c r="E304" s="118" t="s">
        <v>840</v>
      </c>
    </row>
    <row r="305" spans="1:5">
      <c r="A305" s="57" t="s">
        <v>1042</v>
      </c>
      <c r="B305" s="57" t="s">
        <v>1120</v>
      </c>
      <c r="C305" s="57" t="s">
        <v>821</v>
      </c>
      <c r="D305" s="57"/>
      <c r="E305" s="118" t="s">
        <v>820</v>
      </c>
    </row>
    <row r="306" spans="1:5">
      <c r="A306" s="57" t="s">
        <v>1042</v>
      </c>
      <c r="B306" s="57" t="s">
        <v>1121</v>
      </c>
      <c r="C306" s="57" t="s">
        <v>1122</v>
      </c>
      <c r="D306" s="57"/>
      <c r="E306" s="118" t="s">
        <v>870</v>
      </c>
    </row>
    <row r="307" spans="1:5">
      <c r="A307" s="57" t="s">
        <v>1042</v>
      </c>
      <c r="B307" s="57" t="s">
        <v>1123</v>
      </c>
      <c r="C307" s="57" t="s">
        <v>1124</v>
      </c>
      <c r="D307" s="57"/>
      <c r="E307" s="118" t="s">
        <v>828</v>
      </c>
    </row>
    <row r="308" spans="1:5">
      <c r="A308" s="57" t="s">
        <v>1042</v>
      </c>
      <c r="B308" s="57" t="s">
        <v>1125</v>
      </c>
      <c r="C308" s="57" t="s">
        <v>811</v>
      </c>
      <c r="D308" s="57"/>
      <c r="E308" s="118" t="s">
        <v>810</v>
      </c>
    </row>
    <row r="309" spans="1:5">
      <c r="A309" s="57" t="s">
        <v>1042</v>
      </c>
      <c r="B309" s="57" t="s">
        <v>1126</v>
      </c>
      <c r="C309" s="57" t="s">
        <v>835</v>
      </c>
      <c r="D309" s="57"/>
      <c r="E309" s="118" t="s">
        <v>834</v>
      </c>
    </row>
    <row r="310" spans="1:5">
      <c r="A310" s="57" t="s">
        <v>1042</v>
      </c>
      <c r="B310" s="57" t="s">
        <v>1127</v>
      </c>
      <c r="C310" s="57" t="s">
        <v>808</v>
      </c>
      <c r="D310" s="57"/>
      <c r="E310" s="118" t="s">
        <v>807</v>
      </c>
    </row>
    <row r="311" spans="1:5">
      <c r="A311" s="57" t="s">
        <v>1042</v>
      </c>
      <c r="B311" s="57" t="s">
        <v>1128</v>
      </c>
      <c r="C311" s="57" t="s">
        <v>817</v>
      </c>
      <c r="D311" s="57"/>
      <c r="E311" s="118" t="s">
        <v>816</v>
      </c>
    </row>
    <row r="312" spans="1:5">
      <c r="A312" s="57" t="s">
        <v>1042</v>
      </c>
      <c r="B312" s="57" t="s">
        <v>1129</v>
      </c>
      <c r="C312" s="57" t="s">
        <v>206</v>
      </c>
      <c r="D312" s="57"/>
      <c r="E312" s="118" t="s">
        <v>862</v>
      </c>
    </row>
    <row r="313" spans="1:5">
      <c r="A313" s="57" t="s">
        <v>1042</v>
      </c>
      <c r="B313" s="57" t="s">
        <v>1130</v>
      </c>
      <c r="C313" s="57" t="s">
        <v>831</v>
      </c>
      <c r="D313" s="57"/>
      <c r="E313" s="118" t="s">
        <v>830</v>
      </c>
    </row>
    <row r="314" spans="1:5">
      <c r="A314" s="57" t="s">
        <v>1042</v>
      </c>
      <c r="B314" s="57" t="s">
        <v>1131</v>
      </c>
      <c r="C314" s="57" t="s">
        <v>778</v>
      </c>
      <c r="D314" s="57"/>
      <c r="E314" s="118" t="s">
        <v>777</v>
      </c>
    </row>
    <row r="315" spans="1:5">
      <c r="A315" s="57" t="s">
        <v>1042</v>
      </c>
      <c r="B315" s="57" t="s">
        <v>1132</v>
      </c>
      <c r="C315" s="57" t="s">
        <v>804</v>
      </c>
      <c r="D315" s="57"/>
      <c r="E315" s="118" t="s">
        <v>803</v>
      </c>
    </row>
    <row r="316" spans="1:5">
      <c r="A316" s="57" t="s">
        <v>1042</v>
      </c>
      <c r="B316" s="57" t="s">
        <v>1133</v>
      </c>
      <c r="C316" s="57" t="s">
        <v>802</v>
      </c>
      <c r="D316" s="57"/>
      <c r="E316" s="118" t="s">
        <v>801</v>
      </c>
    </row>
    <row r="317" spans="1:5">
      <c r="A317" s="57" t="s">
        <v>1042</v>
      </c>
      <c r="B317" s="57" t="s">
        <v>1134</v>
      </c>
      <c r="C317" s="57" t="s">
        <v>275</v>
      </c>
      <c r="D317" s="57"/>
      <c r="E317" s="118" t="s">
        <v>843</v>
      </c>
    </row>
    <row r="318" spans="1:5">
      <c r="A318" s="57" t="s">
        <v>1042</v>
      </c>
      <c r="B318" s="57" t="s">
        <v>1135</v>
      </c>
      <c r="C318" s="60" t="s">
        <v>498</v>
      </c>
      <c r="D318" s="57"/>
      <c r="E318" s="118" t="s">
        <v>497</v>
      </c>
    </row>
    <row r="319" spans="1:5">
      <c r="A319" s="57" t="s">
        <v>1042</v>
      </c>
      <c r="B319" s="57" t="s">
        <v>1136</v>
      </c>
      <c r="C319" s="60" t="s">
        <v>291</v>
      </c>
      <c r="D319" s="57"/>
      <c r="E319" s="118" t="s">
        <v>624</v>
      </c>
    </row>
    <row r="320" spans="1:5">
      <c r="A320" s="57" t="s">
        <v>1042</v>
      </c>
      <c r="B320" s="57" t="s">
        <v>1137</v>
      </c>
      <c r="C320" s="60" t="s">
        <v>174</v>
      </c>
      <c r="D320" s="57"/>
      <c r="E320" s="118" t="s">
        <v>500</v>
      </c>
    </row>
    <row r="321" spans="1:5">
      <c r="A321" s="57" t="s">
        <v>1042</v>
      </c>
      <c r="B321" s="57" t="s">
        <v>1138</v>
      </c>
      <c r="C321" s="60" t="s">
        <v>199</v>
      </c>
      <c r="D321" s="57"/>
      <c r="E321" s="118" t="s">
        <v>496</v>
      </c>
    </row>
    <row r="322" spans="1:5">
      <c r="A322" s="57" t="s">
        <v>1042</v>
      </c>
      <c r="B322" s="57" t="s">
        <v>1139</v>
      </c>
      <c r="C322" s="60" t="s">
        <v>494</v>
      </c>
      <c r="D322" s="57"/>
      <c r="E322" s="118" t="s">
        <v>493</v>
      </c>
    </row>
    <row r="323" spans="1:5">
      <c r="A323" s="57" t="s">
        <v>1042</v>
      </c>
      <c r="B323" s="57" t="s">
        <v>1140</v>
      </c>
      <c r="C323" s="60" t="s">
        <v>479</v>
      </c>
      <c r="D323" s="57"/>
      <c r="E323" s="118" t="s">
        <v>478</v>
      </c>
    </row>
    <row r="324" spans="1:5">
      <c r="A324" s="57" t="s">
        <v>1042</v>
      </c>
      <c r="B324" s="57" t="s">
        <v>1141</v>
      </c>
      <c r="C324" s="60" t="s">
        <v>203</v>
      </c>
      <c r="D324" s="57"/>
      <c r="E324" s="118" t="s">
        <v>475</v>
      </c>
    </row>
    <row r="325" spans="1:5">
      <c r="A325" s="57" t="s">
        <v>1042</v>
      </c>
      <c r="B325" s="57" t="s">
        <v>1142</v>
      </c>
      <c r="C325" s="60" t="s">
        <v>286</v>
      </c>
      <c r="D325" s="57"/>
      <c r="E325" s="118" t="s">
        <v>474</v>
      </c>
    </row>
    <row r="326" spans="1:5">
      <c r="A326" s="57" t="s">
        <v>1042</v>
      </c>
      <c r="B326" s="57" t="s">
        <v>1143</v>
      </c>
      <c r="C326" s="60" t="s">
        <v>473</v>
      </c>
      <c r="D326" s="57"/>
      <c r="E326" s="118" t="s">
        <v>472</v>
      </c>
    </row>
    <row r="327" spans="1:5">
      <c r="A327" s="57" t="s">
        <v>1042</v>
      </c>
      <c r="B327" s="57" t="s">
        <v>1144</v>
      </c>
      <c r="C327" s="60" t="s">
        <v>276</v>
      </c>
      <c r="D327" s="57"/>
      <c r="E327" s="118" t="s">
        <v>469</v>
      </c>
    </row>
    <row r="328" spans="1:5">
      <c r="A328" s="57" t="s">
        <v>1042</v>
      </c>
      <c r="B328" s="57" t="s">
        <v>1145</v>
      </c>
      <c r="C328" s="60" t="s">
        <v>464</v>
      </c>
      <c r="D328" s="57"/>
      <c r="E328" s="118" t="s">
        <v>463</v>
      </c>
    </row>
    <row r="329" spans="1:5">
      <c r="A329" s="57" t="s">
        <v>1042</v>
      </c>
      <c r="B329" s="57" t="s">
        <v>1146</v>
      </c>
      <c r="C329" s="60" t="s">
        <v>287</v>
      </c>
      <c r="D329" s="57"/>
      <c r="E329" s="118" t="s">
        <v>467</v>
      </c>
    </row>
    <row r="330" spans="1:5">
      <c r="A330" s="57" t="s">
        <v>1042</v>
      </c>
      <c r="B330" s="57" t="s">
        <v>1147</v>
      </c>
      <c r="C330" s="60" t="s">
        <v>185</v>
      </c>
      <c r="D330" s="57"/>
      <c r="E330" s="118" t="s">
        <v>457</v>
      </c>
    </row>
    <row r="331" spans="1:5">
      <c r="A331" s="57" t="s">
        <v>1042</v>
      </c>
      <c r="B331" s="57" t="s">
        <v>1148</v>
      </c>
      <c r="C331" s="60" t="s">
        <v>456</v>
      </c>
      <c r="D331" s="57"/>
      <c r="E331" s="118" t="s">
        <v>455</v>
      </c>
    </row>
    <row r="332" spans="1:5">
      <c r="A332" s="57" t="s">
        <v>1042</v>
      </c>
      <c r="B332" s="57" t="s">
        <v>1149</v>
      </c>
      <c r="C332" s="60" t="s">
        <v>205</v>
      </c>
      <c r="D332" s="57"/>
      <c r="E332" s="118" t="s">
        <v>452</v>
      </c>
    </row>
    <row r="333" spans="1:5">
      <c r="A333" s="57" t="s">
        <v>1042</v>
      </c>
      <c r="B333" s="57" t="s">
        <v>1150</v>
      </c>
      <c r="C333" s="60" t="s">
        <v>167</v>
      </c>
      <c r="D333" s="57"/>
      <c r="E333" s="118" t="s">
        <v>444</v>
      </c>
    </row>
    <row r="334" spans="1:5">
      <c r="A334" s="57" t="s">
        <v>1042</v>
      </c>
      <c r="B334" s="57" t="s">
        <v>1151</v>
      </c>
      <c r="C334" s="60" t="s">
        <v>201</v>
      </c>
      <c r="D334" s="57"/>
      <c r="E334" s="118" t="s">
        <v>451</v>
      </c>
    </row>
    <row r="335" spans="1:5">
      <c r="A335" s="57" t="s">
        <v>1042</v>
      </c>
      <c r="B335" s="57" t="s">
        <v>1152</v>
      </c>
      <c r="C335" s="60" t="s">
        <v>450</v>
      </c>
      <c r="D335" s="57"/>
      <c r="E335" s="118" t="s">
        <v>449</v>
      </c>
    </row>
    <row r="336" spans="1:5">
      <c r="A336" s="57" t="s">
        <v>1042</v>
      </c>
      <c r="B336" s="57" t="s">
        <v>1153</v>
      </c>
      <c r="C336" s="60" t="s">
        <v>446</v>
      </c>
      <c r="D336" s="57"/>
      <c r="E336" s="118" t="s">
        <v>445</v>
      </c>
    </row>
    <row r="337" spans="1:5">
      <c r="A337" s="57" t="s">
        <v>1042</v>
      </c>
      <c r="B337" s="57" t="s">
        <v>1154</v>
      </c>
      <c r="C337" s="60" t="s">
        <v>1155</v>
      </c>
      <c r="D337" s="57"/>
      <c r="E337" s="118" t="s">
        <v>476</v>
      </c>
    </row>
    <row r="338" spans="1:5">
      <c r="A338" s="57" t="s">
        <v>1042</v>
      </c>
      <c r="B338" s="57" t="s">
        <v>1156</v>
      </c>
      <c r="C338" s="60" t="s">
        <v>412</v>
      </c>
      <c r="D338" s="57"/>
      <c r="E338" s="118" t="s">
        <v>411</v>
      </c>
    </row>
    <row r="339" spans="1:5">
      <c r="A339" s="57" t="s">
        <v>1042</v>
      </c>
      <c r="B339" s="57" t="s">
        <v>1157</v>
      </c>
      <c r="C339" s="60" t="s">
        <v>439</v>
      </c>
      <c r="D339" s="57"/>
      <c r="E339" s="118" t="s">
        <v>438</v>
      </c>
    </row>
    <row r="340" spans="1:5">
      <c r="A340" s="57" t="s">
        <v>1042</v>
      </c>
      <c r="B340" s="57" t="s">
        <v>1158</v>
      </c>
      <c r="C340" s="60" t="s">
        <v>443</v>
      </c>
      <c r="D340" s="57"/>
      <c r="E340" s="118" t="s">
        <v>442</v>
      </c>
    </row>
    <row r="341" spans="1:5">
      <c r="A341" s="57" t="s">
        <v>1042</v>
      </c>
      <c r="B341" s="57" t="s">
        <v>1159</v>
      </c>
      <c r="C341" s="60" t="s">
        <v>435</v>
      </c>
      <c r="D341" s="57"/>
      <c r="E341" s="118" t="s">
        <v>434</v>
      </c>
    </row>
    <row r="342" spans="1:5">
      <c r="A342" s="57" t="s">
        <v>1042</v>
      </c>
      <c r="B342" s="57" t="s">
        <v>1160</v>
      </c>
      <c r="C342" s="60" t="s">
        <v>290</v>
      </c>
      <c r="D342" s="57"/>
      <c r="E342" s="118" t="s">
        <v>433</v>
      </c>
    </row>
    <row r="343" spans="1:5">
      <c r="A343" s="57" t="s">
        <v>1042</v>
      </c>
      <c r="B343" s="57" t="s">
        <v>1161</v>
      </c>
      <c r="C343" s="60" t="s">
        <v>437</v>
      </c>
      <c r="D343" s="57"/>
      <c r="E343" s="118" t="s">
        <v>436</v>
      </c>
    </row>
    <row r="344" spans="1:5">
      <c r="A344" s="57" t="s">
        <v>1042</v>
      </c>
      <c r="B344" s="57" t="s">
        <v>1162</v>
      </c>
      <c r="C344" s="60" t="s">
        <v>432</v>
      </c>
      <c r="D344" s="57"/>
      <c r="E344" s="118" t="s">
        <v>431</v>
      </c>
    </row>
    <row r="345" spans="1:5">
      <c r="A345" s="57" t="s">
        <v>1042</v>
      </c>
      <c r="B345" s="57" t="s">
        <v>1163</v>
      </c>
      <c r="C345" s="60" t="s">
        <v>429</v>
      </c>
      <c r="D345" s="57"/>
      <c r="E345" s="118" t="s">
        <v>428</v>
      </c>
    </row>
    <row r="346" spans="1:5">
      <c r="A346" s="57" t="s">
        <v>1042</v>
      </c>
      <c r="B346" s="57" t="s">
        <v>1164</v>
      </c>
      <c r="C346" s="60" t="s">
        <v>187</v>
      </c>
      <c r="D346" s="57"/>
      <c r="E346" s="118" t="s">
        <v>427</v>
      </c>
    </row>
    <row r="347" spans="1:5">
      <c r="A347" s="57" t="s">
        <v>1042</v>
      </c>
      <c r="B347" s="57" t="s">
        <v>1165</v>
      </c>
      <c r="C347" s="60" t="s">
        <v>425</v>
      </c>
      <c r="D347" s="57"/>
      <c r="E347" s="118" t="s">
        <v>424</v>
      </c>
    </row>
    <row r="348" spans="1:5">
      <c r="A348" s="57" t="s">
        <v>1042</v>
      </c>
      <c r="B348" s="57" t="s">
        <v>1166</v>
      </c>
      <c r="C348" s="60" t="s">
        <v>421</v>
      </c>
      <c r="D348" s="57"/>
      <c r="E348" s="118" t="s">
        <v>420</v>
      </c>
    </row>
    <row r="349" spans="1:5">
      <c r="A349" s="57" t="s">
        <v>1042</v>
      </c>
      <c r="B349" s="57" t="s">
        <v>1167</v>
      </c>
      <c r="C349" s="60" t="s">
        <v>166</v>
      </c>
      <c r="D349" s="57"/>
      <c r="E349" s="118" t="s">
        <v>415</v>
      </c>
    </row>
    <row r="350" spans="1:5">
      <c r="A350" s="57" t="s">
        <v>1042</v>
      </c>
      <c r="B350" s="57" t="s">
        <v>1168</v>
      </c>
      <c r="C350" s="60" t="s">
        <v>170</v>
      </c>
      <c r="D350" s="57"/>
      <c r="E350" s="118" t="s">
        <v>419</v>
      </c>
    </row>
    <row r="351" spans="1:5">
      <c r="A351" s="57" t="s">
        <v>1042</v>
      </c>
      <c r="B351" s="57" t="s">
        <v>1169</v>
      </c>
      <c r="C351" s="60" t="s">
        <v>281</v>
      </c>
      <c r="D351" s="57"/>
      <c r="E351" s="118" t="s">
        <v>417</v>
      </c>
    </row>
    <row r="352" spans="1:5">
      <c r="A352" s="57" t="s">
        <v>1042</v>
      </c>
      <c r="B352" s="57" t="s">
        <v>1170</v>
      </c>
      <c r="C352" s="60" t="s">
        <v>288</v>
      </c>
      <c r="D352" s="57"/>
      <c r="E352" s="118" t="s">
        <v>416</v>
      </c>
    </row>
    <row r="353" spans="1:5">
      <c r="A353" s="57" t="s">
        <v>1042</v>
      </c>
      <c r="B353" s="57" t="s">
        <v>1171</v>
      </c>
      <c r="C353" s="60" t="s">
        <v>285</v>
      </c>
      <c r="D353" s="57"/>
      <c r="E353" s="118" t="s">
        <v>414</v>
      </c>
    </row>
    <row r="354" spans="1:5">
      <c r="A354" s="57" t="s">
        <v>1042</v>
      </c>
      <c r="B354" s="57" t="s">
        <v>780</v>
      </c>
      <c r="C354" s="60" t="s">
        <v>780</v>
      </c>
      <c r="D354" s="57"/>
      <c r="E354" s="118" t="s">
        <v>910</v>
      </c>
    </row>
  </sheetData>
  <pageMargins left="0.7" right="0.7" top="0.75" bottom="0.75" header="0.3" footer="0.3"/>
  <pageSetup orientation="portrait"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327"/>
  <sheetViews>
    <sheetView showGridLines="0" workbookViewId="0"/>
  </sheetViews>
  <sheetFormatPr defaultRowHeight="15"/>
  <cols>
    <col min="1" max="1" width="22.5703125" customWidth="1"/>
    <col min="2" max="2" width="26.42578125" customWidth="1"/>
    <col min="3" max="3" width="17.85546875" customWidth="1"/>
    <col min="4" max="4" width="12" customWidth="1"/>
    <col min="5" max="5" width="13" customWidth="1"/>
    <col min="6" max="6" width="19" bestFit="1" customWidth="1"/>
    <col min="7" max="7" width="15.42578125" customWidth="1"/>
    <col min="8" max="8" width="17.85546875" customWidth="1"/>
    <col min="9" max="9" width="31.5703125" bestFit="1" customWidth="1"/>
  </cols>
  <sheetData>
    <row r="1" spans="1:9">
      <c r="A1" s="38" t="s">
        <v>888</v>
      </c>
      <c r="B1" s="38" t="s">
        <v>889</v>
      </c>
      <c r="C1" s="38" t="s">
        <v>890</v>
      </c>
      <c r="D1" s="38" t="s">
        <v>891</v>
      </c>
      <c r="E1" s="38" t="s">
        <v>996</v>
      </c>
      <c r="F1" s="38" t="s">
        <v>892</v>
      </c>
      <c r="G1" s="38" t="s">
        <v>893</v>
      </c>
      <c r="H1" s="38" t="s">
        <v>894</v>
      </c>
      <c r="I1" s="38" t="s">
        <v>895</v>
      </c>
    </row>
    <row r="2" spans="1:9">
      <c r="A2" s="38" t="e">
        <v>#N/A</v>
      </c>
      <c r="B2" s="38" t="s">
        <v>896</v>
      </c>
      <c r="C2" s="38">
        <v>617000</v>
      </c>
      <c r="D2" s="38" t="str">
        <f>VLOOKUP(G2,'[1]ONS_codes2011-2014.csv'!$B:$F,5,FALSE)</f>
        <v>E06000055</v>
      </c>
      <c r="E2" s="38" t="str">
        <f>VLOOKUP(G2,'[1]ONS_codes2011-2014.csv'!$B:$E,4,FALSE)</f>
        <v>E06000055</v>
      </c>
      <c r="F2" s="38" t="s">
        <v>773</v>
      </c>
      <c r="G2" s="38" t="s">
        <v>774</v>
      </c>
      <c r="H2" s="38">
        <v>157800</v>
      </c>
      <c r="I2" s="38" t="s">
        <v>897</v>
      </c>
    </row>
    <row r="3" spans="1:9">
      <c r="A3" s="38" t="e">
        <v>#N/A</v>
      </c>
      <c r="B3" s="38" t="s">
        <v>896</v>
      </c>
      <c r="C3" s="38">
        <v>617000</v>
      </c>
      <c r="D3" s="38" t="str">
        <f>VLOOKUP(G3,'[1]ONS_codes2011-2014.csv'!$B:$F,5,FALSE)</f>
        <v>E06000056</v>
      </c>
      <c r="E3" s="38" t="str">
        <f>VLOOKUP(G3,'[1]ONS_codes2011-2014.csv'!$B:$E,4,FALSE)</f>
        <v>E06000056</v>
      </c>
      <c r="F3" s="38" t="s">
        <v>849</v>
      </c>
      <c r="G3" s="38" t="s">
        <v>175</v>
      </c>
      <c r="H3" s="38">
        <v>255600</v>
      </c>
      <c r="I3" s="38" t="s">
        <v>898</v>
      </c>
    </row>
    <row r="4" spans="1:9">
      <c r="A4" s="38" t="e">
        <v>#N/A</v>
      </c>
      <c r="B4" s="38" t="s">
        <v>896</v>
      </c>
      <c r="C4" s="38">
        <v>617000</v>
      </c>
      <c r="D4" s="38" t="str">
        <f>VLOOKUP(G4,'[1]ONS_codes2011-2014.csv'!$B:$F,5,FALSE)</f>
        <v>E06000032</v>
      </c>
      <c r="E4" s="38" t="str">
        <f>VLOOKUP(G4,'[1]ONS_codes2011-2014.csv'!$B:$E,4,FALSE)</f>
        <v>E06000032</v>
      </c>
      <c r="F4" s="38" t="s">
        <v>868</v>
      </c>
      <c r="G4" s="38" t="s">
        <v>869</v>
      </c>
      <c r="H4" s="38">
        <v>203600</v>
      </c>
      <c r="I4" s="38" t="s">
        <v>897</v>
      </c>
    </row>
    <row r="5" spans="1:9">
      <c r="A5" s="38" t="e">
        <v>#N/A</v>
      </c>
      <c r="B5" s="38" t="s">
        <v>899</v>
      </c>
      <c r="C5" s="38">
        <v>863800</v>
      </c>
      <c r="D5" s="38" t="str">
        <f>VLOOKUP(G5,'[1]ONS_codes2011-2014.csv'!$B:$F,5,FALSE)</f>
        <v>E06000036</v>
      </c>
      <c r="E5" s="38" t="str">
        <f>VLOOKUP(G5,'[1]ONS_codes2011-2014.csv'!$B:$E,4,FALSE)</f>
        <v>E06000036</v>
      </c>
      <c r="F5" s="38" t="s">
        <v>832</v>
      </c>
      <c r="G5" s="38" t="s">
        <v>833</v>
      </c>
      <c r="H5" s="38">
        <v>113700</v>
      </c>
      <c r="I5" s="38" t="s">
        <v>897</v>
      </c>
    </row>
    <row r="6" spans="1:9">
      <c r="A6" s="38" t="e">
        <v>#N/A</v>
      </c>
      <c r="B6" s="38" t="s">
        <v>899</v>
      </c>
      <c r="C6" s="38">
        <v>863800</v>
      </c>
      <c r="D6" s="38" t="str">
        <f>VLOOKUP(G6,'[1]ONS_codes2011-2014.csv'!$B:$F,5,FALSE)</f>
        <v>E06000038</v>
      </c>
      <c r="E6" s="38" t="str">
        <f>VLOOKUP(G6,'[1]ONS_codes2011-2014.csv'!$B:$E,4,FALSE)</f>
        <v>E06000038</v>
      </c>
      <c r="F6" s="38" t="s">
        <v>813</v>
      </c>
      <c r="G6" s="38" t="s">
        <v>200</v>
      </c>
      <c r="H6" s="38">
        <v>155300</v>
      </c>
      <c r="I6" s="38" t="s">
        <v>897</v>
      </c>
    </row>
    <row r="7" spans="1:9">
      <c r="A7" s="38" t="e">
        <v>#N/A</v>
      </c>
      <c r="B7" s="38" t="s">
        <v>899</v>
      </c>
      <c r="C7" s="38">
        <v>863800</v>
      </c>
      <c r="D7" s="38" t="str">
        <f>VLOOKUP(G7,'[1]ONS_codes2011-2014.csv'!$B:$F,5,FALSE)</f>
        <v>E06000039</v>
      </c>
      <c r="E7" s="38" t="str">
        <f>VLOOKUP(G7,'[1]ONS_codes2011-2014.csv'!$B:$E,4,FALSE)</f>
        <v>E06000039</v>
      </c>
      <c r="F7" s="38" t="s">
        <v>853</v>
      </c>
      <c r="G7" s="38" t="s">
        <v>854</v>
      </c>
      <c r="H7" s="38">
        <v>140700</v>
      </c>
      <c r="I7" s="38" t="s">
        <v>897</v>
      </c>
    </row>
    <row r="8" spans="1:9">
      <c r="A8" s="38" t="e">
        <v>#N/A</v>
      </c>
      <c r="B8" s="38" t="s">
        <v>899</v>
      </c>
      <c r="C8" s="38">
        <v>863800</v>
      </c>
      <c r="D8" s="38" t="str">
        <f>VLOOKUP(G8,'[1]ONS_codes2011-2014.csv'!$B:$F,5,FALSE)</f>
        <v>E06000037</v>
      </c>
      <c r="E8" s="38" t="str">
        <f>VLOOKUP(G8,'[1]ONS_codes2011-2014.csv'!$B:$E,4,FALSE)</f>
        <v>E06000037</v>
      </c>
      <c r="F8" s="38" t="s">
        <v>830</v>
      </c>
      <c r="G8" s="38" t="s">
        <v>831</v>
      </c>
      <c r="H8" s="38">
        <v>154100</v>
      </c>
      <c r="I8" s="38" t="s">
        <v>898</v>
      </c>
    </row>
    <row r="9" spans="1:9">
      <c r="A9" s="38" t="e">
        <v>#N/A</v>
      </c>
      <c r="B9" s="38" t="s">
        <v>899</v>
      </c>
      <c r="C9" s="38">
        <v>863800</v>
      </c>
      <c r="D9" s="38" t="str">
        <f>VLOOKUP(G9,'[1]ONS_codes2011-2014.csv'!$B:$F,5,FALSE)</f>
        <v>E06000040</v>
      </c>
      <c r="E9" s="38" t="str">
        <f>VLOOKUP(G9,'[1]ONS_codes2011-2014.csv'!$B:$E,4,FALSE)</f>
        <v>E06000040</v>
      </c>
      <c r="F9" s="38" t="s">
        <v>803</v>
      </c>
      <c r="G9" s="38" t="s">
        <v>804</v>
      </c>
      <c r="H9" s="38">
        <v>145100</v>
      </c>
      <c r="I9" s="38" t="s">
        <v>900</v>
      </c>
    </row>
    <row r="10" spans="1:9">
      <c r="A10" s="38" t="e">
        <v>#N/A</v>
      </c>
      <c r="B10" s="38" t="s">
        <v>899</v>
      </c>
      <c r="C10" s="38">
        <v>863800</v>
      </c>
      <c r="D10" s="38" t="str">
        <f>VLOOKUP(G10,'[1]ONS_codes2011-2014.csv'!$B:$F,5,FALSE)</f>
        <v>E06000041</v>
      </c>
      <c r="E10" s="38" t="str">
        <f>VLOOKUP(G10,'[1]ONS_codes2011-2014.csv'!$B:$E,4,FALSE)</f>
        <v>E06000041</v>
      </c>
      <c r="F10" s="38" t="s">
        <v>801</v>
      </c>
      <c r="G10" s="38" t="s">
        <v>802</v>
      </c>
      <c r="H10" s="38">
        <v>154900</v>
      </c>
      <c r="I10" s="38" t="s">
        <v>898</v>
      </c>
    </row>
    <row r="11" spans="1:9">
      <c r="A11" s="38" t="s">
        <v>824</v>
      </c>
      <c r="B11" s="38" t="s">
        <v>172</v>
      </c>
      <c r="C11" s="38">
        <v>428100</v>
      </c>
      <c r="D11" s="38" t="str">
        <f>VLOOKUP(G11,'[1]ONS_codes2011-2014.csv'!$B:$F,5,FALSE)</f>
        <v>E06000023</v>
      </c>
      <c r="E11" s="38" t="str">
        <f>VLOOKUP(G11,'[1]ONS_codes2011-2014.csv'!$B:$E,4,FALSE)</f>
        <v>E06000023</v>
      </c>
      <c r="F11" s="38" t="s">
        <v>824</v>
      </c>
      <c r="G11" s="38" t="s">
        <v>825</v>
      </c>
      <c r="H11" s="38">
        <v>428100</v>
      </c>
      <c r="I11" s="38" t="s">
        <v>901</v>
      </c>
    </row>
    <row r="12" spans="1:9">
      <c r="A12" s="38" t="s">
        <v>902</v>
      </c>
      <c r="B12" s="38" t="s">
        <v>903</v>
      </c>
      <c r="C12" s="38">
        <v>756600</v>
      </c>
      <c r="D12" s="38" t="str">
        <f>VLOOKUP(G12,'[1]ONS_codes2011-2014.csv'!$B:$F,5,FALSE)</f>
        <v>E07000004</v>
      </c>
      <c r="E12" s="38" t="str">
        <f>VLOOKUP(G12,'[1]ONS_codes2011-2014.csv'!$B:$E,4,FALSE)</f>
        <v>E07000004</v>
      </c>
      <c r="F12" s="38" t="s">
        <v>844</v>
      </c>
      <c r="G12" s="38" t="s">
        <v>845</v>
      </c>
      <c r="H12" s="38">
        <v>174900</v>
      </c>
      <c r="I12" s="38"/>
    </row>
    <row r="13" spans="1:9">
      <c r="A13" s="38" t="s">
        <v>902</v>
      </c>
      <c r="B13" s="38" t="s">
        <v>903</v>
      </c>
      <c r="C13" s="38">
        <v>756600</v>
      </c>
      <c r="D13" s="38" t="str">
        <f>VLOOKUP(G13,'[1]ONS_codes2011-2014.csv'!$B:$F,5,FALSE)</f>
        <v>E07000005</v>
      </c>
      <c r="E13" s="38" t="str">
        <f>VLOOKUP(G13,'[1]ONS_codes2011-2014.csv'!$B:$E,4,FALSE)</f>
        <v>E07000005</v>
      </c>
      <c r="F13" s="38" t="s">
        <v>772</v>
      </c>
      <c r="G13" s="38" t="s">
        <v>264</v>
      </c>
      <c r="H13" s="38">
        <v>92700</v>
      </c>
      <c r="I13" s="38"/>
    </row>
    <row r="14" spans="1:9">
      <c r="A14" s="38" t="s">
        <v>902</v>
      </c>
      <c r="B14" s="38" t="s">
        <v>903</v>
      </c>
      <c r="C14" s="38">
        <v>756600</v>
      </c>
      <c r="D14" s="38" t="str">
        <f>VLOOKUP(G14,'[1]ONS_codes2011-2014.csv'!$B:$F,5,FALSE)</f>
        <v>E06000042</v>
      </c>
      <c r="E14" s="38" t="str">
        <f>VLOOKUP(G14,'[1]ONS_codes2011-2014.csv'!$B:$E,4,FALSE)</f>
        <v>E06000042</v>
      </c>
      <c r="F14" s="38" t="s">
        <v>800</v>
      </c>
      <c r="G14" s="38" t="s">
        <v>193</v>
      </c>
      <c r="H14" s="38">
        <v>249900</v>
      </c>
      <c r="I14" s="38" t="s">
        <v>897</v>
      </c>
    </row>
    <row r="15" spans="1:9">
      <c r="A15" s="38" t="s">
        <v>902</v>
      </c>
      <c r="B15" s="38" t="s">
        <v>903</v>
      </c>
      <c r="C15" s="38">
        <v>756600</v>
      </c>
      <c r="D15" s="38" t="str">
        <f>VLOOKUP(G15,'[1]ONS_codes2011-2014.csv'!$B:$F,5,FALSE)</f>
        <v>E07000006</v>
      </c>
      <c r="E15" s="38" t="str">
        <f>VLOOKUP(G15,'[1]ONS_codes2011-2014.csv'!$B:$E,4,FALSE)</f>
        <v>E07000006</v>
      </c>
      <c r="F15" s="38" t="s">
        <v>771</v>
      </c>
      <c r="G15" s="38" t="s">
        <v>242</v>
      </c>
      <c r="H15" s="38">
        <v>67100</v>
      </c>
      <c r="I15" s="38"/>
    </row>
    <row r="16" spans="1:9">
      <c r="A16" s="38" t="s">
        <v>902</v>
      </c>
      <c r="B16" s="38" t="s">
        <v>903</v>
      </c>
      <c r="C16" s="38">
        <v>756600</v>
      </c>
      <c r="D16" s="38" t="str">
        <f>VLOOKUP(G16,'[1]ONS_codes2011-2014.csv'!$B:$F,5,FALSE)</f>
        <v>E07000007</v>
      </c>
      <c r="E16" s="38" t="str">
        <f>VLOOKUP(G16,'[1]ONS_codes2011-2014.csv'!$B:$E,4,FALSE)</f>
        <v>E07000007</v>
      </c>
      <c r="F16" s="38" t="s">
        <v>769</v>
      </c>
      <c r="G16" s="38" t="s">
        <v>770</v>
      </c>
      <c r="H16" s="38">
        <v>172000</v>
      </c>
      <c r="I16" s="38"/>
    </row>
    <row r="17" spans="1:9">
      <c r="A17" s="38" t="s">
        <v>904</v>
      </c>
      <c r="B17" s="38" t="s">
        <v>905</v>
      </c>
      <c r="C17" s="38">
        <v>806700</v>
      </c>
      <c r="D17" s="38" t="str">
        <f>VLOOKUP(G17,'[1]ONS_codes2011-2014.csv'!$B:$F,5,FALSE)</f>
        <v>E07000008</v>
      </c>
      <c r="E17" s="38" t="str">
        <f>VLOOKUP(G17,'[1]ONS_codes2011-2014.csv'!$B:$E,4,FALSE)</f>
        <v>E07000008</v>
      </c>
      <c r="F17" s="38" t="s">
        <v>797</v>
      </c>
      <c r="G17" s="38" t="s">
        <v>50</v>
      </c>
      <c r="H17" s="38">
        <v>122700</v>
      </c>
      <c r="I17" s="38" t="s">
        <v>906</v>
      </c>
    </row>
    <row r="18" spans="1:9">
      <c r="A18" s="38" t="s">
        <v>904</v>
      </c>
      <c r="B18" s="38" t="s">
        <v>905</v>
      </c>
      <c r="C18" s="38">
        <v>806700</v>
      </c>
      <c r="D18" s="38" t="str">
        <f>VLOOKUP(G18,'[1]ONS_codes2011-2014.csv'!$B:$F,5,FALSE)</f>
        <v>E07000009</v>
      </c>
      <c r="E18" s="38" t="str">
        <f>VLOOKUP(G18,'[1]ONS_codes2011-2014.csv'!$B:$E,4,FALSE)</f>
        <v>E07000009</v>
      </c>
      <c r="F18" s="38" t="s">
        <v>796</v>
      </c>
      <c r="G18" s="38" t="s">
        <v>69</v>
      </c>
      <c r="H18" s="38">
        <v>84200</v>
      </c>
      <c r="I18" s="38"/>
    </row>
    <row r="19" spans="1:9">
      <c r="A19" s="38" t="s">
        <v>904</v>
      </c>
      <c r="B19" s="38" t="s">
        <v>905</v>
      </c>
      <c r="C19" s="38">
        <v>806700</v>
      </c>
      <c r="D19" s="38" t="str">
        <f>VLOOKUP(G19,'[1]ONS_codes2011-2014.csv'!$B:$F,5,FALSE)</f>
        <v>E07000010</v>
      </c>
      <c r="E19" s="38" t="str">
        <f>VLOOKUP(G19,'[1]ONS_codes2011-2014.csv'!$B:$E,4,FALSE)</f>
        <v>E07000010</v>
      </c>
      <c r="F19" s="38" t="s">
        <v>768</v>
      </c>
      <c r="G19" s="38" t="s">
        <v>76</v>
      </c>
      <c r="H19" s="38">
        <v>95500</v>
      </c>
      <c r="I19" s="38"/>
    </row>
    <row r="20" spans="1:9">
      <c r="A20" s="38" t="s">
        <v>904</v>
      </c>
      <c r="B20" s="38" t="s">
        <v>905</v>
      </c>
      <c r="C20" s="38">
        <v>806700</v>
      </c>
      <c r="D20" s="38" t="str">
        <f>VLOOKUP(G20,'[1]ONS_codes2011-2014.csv'!$B:$F,5,FALSE)</f>
        <v>E07000011</v>
      </c>
      <c r="E20" s="38" t="str">
        <f>VLOOKUP(G20,'[1]ONS_codes2011-2014.csv'!$B:$E,4,FALSE)</f>
        <v>E07000011</v>
      </c>
      <c r="F20" s="38" t="s">
        <v>767</v>
      </c>
      <c r="G20" s="38" t="s">
        <v>143</v>
      </c>
      <c r="H20" s="38">
        <v>170000</v>
      </c>
      <c r="I20" s="38"/>
    </row>
    <row r="21" spans="1:9">
      <c r="A21" s="38" t="s">
        <v>904</v>
      </c>
      <c r="B21" s="38" t="s">
        <v>905</v>
      </c>
      <c r="C21" s="38">
        <v>806700</v>
      </c>
      <c r="D21" s="38" t="str">
        <f>VLOOKUP(G21,'[1]ONS_codes2011-2014.csv'!$B:$F,5,FALSE)</f>
        <v>E06000031</v>
      </c>
      <c r="E21" s="38" t="str">
        <f>VLOOKUP(G21,'[1]ONS_codes2011-2014.csv'!$B:$E,4,FALSE)</f>
        <v>E06000031</v>
      </c>
      <c r="F21" s="38" t="s">
        <v>809</v>
      </c>
      <c r="G21" s="38" t="s">
        <v>191</v>
      </c>
      <c r="H21" s="38">
        <v>184500</v>
      </c>
      <c r="I21" s="38" t="s">
        <v>907</v>
      </c>
    </row>
    <row r="22" spans="1:9">
      <c r="A22" s="38" t="s">
        <v>904</v>
      </c>
      <c r="B22" s="38" t="s">
        <v>905</v>
      </c>
      <c r="C22" s="38">
        <v>806700</v>
      </c>
      <c r="D22" s="38" t="str">
        <f>VLOOKUP(G22,'[1]ONS_codes2011-2014.csv'!$B:$F,5,FALSE)</f>
        <v>E07000012</v>
      </c>
      <c r="E22" s="38" t="str">
        <f>VLOOKUP(G22,'[1]ONS_codes2011-2014.csv'!$B:$E,4,FALSE)</f>
        <v>E07000012</v>
      </c>
      <c r="F22" s="38" t="s">
        <v>766</v>
      </c>
      <c r="G22" s="38" t="s">
        <v>137</v>
      </c>
      <c r="H22" s="38">
        <v>149800</v>
      </c>
      <c r="I22" s="38"/>
    </row>
    <row r="23" spans="1:9">
      <c r="A23" s="38" t="e">
        <v>#N/A</v>
      </c>
      <c r="B23" s="38" t="s">
        <v>908</v>
      </c>
      <c r="C23" s="38">
        <v>1028600</v>
      </c>
      <c r="D23" s="38" t="str">
        <f>VLOOKUP(G23,'[1]ONS_codes2011-2014.csv'!$B:$F,5,FALSE)</f>
        <v>E06000049</v>
      </c>
      <c r="E23" s="38" t="str">
        <f>VLOOKUP(G23,'[1]ONS_codes2011-2014.csv'!$B:$E,4,FALSE)</f>
        <v>E06000049</v>
      </c>
      <c r="F23" s="38" t="s">
        <v>786</v>
      </c>
      <c r="G23" s="38" t="s">
        <v>176</v>
      </c>
      <c r="H23" s="38">
        <v>370700</v>
      </c>
      <c r="I23" s="38" t="s">
        <v>898</v>
      </c>
    </row>
    <row r="24" spans="1:9">
      <c r="A24" s="38" t="e">
        <v>#N/A</v>
      </c>
      <c r="B24" s="38" t="s">
        <v>908</v>
      </c>
      <c r="C24" s="38">
        <v>1028600</v>
      </c>
      <c r="D24" s="38" t="str">
        <f>VLOOKUP(G24,'[1]ONS_codes2011-2014.csv'!$B:$F,5,FALSE)</f>
        <v>E06000050</v>
      </c>
      <c r="E24" s="38" t="str">
        <f>VLOOKUP(G24,'[1]ONS_codes2011-2014.csv'!$B:$E,4,FALSE)</f>
        <v>E06000050</v>
      </c>
      <c r="F24" s="38" t="s">
        <v>785</v>
      </c>
      <c r="G24" s="38" t="s">
        <v>177</v>
      </c>
      <c r="H24" s="38">
        <v>329500</v>
      </c>
      <c r="I24" s="38" t="s">
        <v>898</v>
      </c>
    </row>
    <row r="25" spans="1:9">
      <c r="A25" s="38" t="e">
        <v>#N/A</v>
      </c>
      <c r="B25" s="38" t="s">
        <v>908</v>
      </c>
      <c r="C25" s="38">
        <v>1028600</v>
      </c>
      <c r="D25" s="38" t="str">
        <f>VLOOKUP(G25,'[1]ONS_codes2011-2014.csv'!$B:$F,5,FALSE)</f>
        <v>E06000006</v>
      </c>
      <c r="E25" s="38" t="str">
        <f>VLOOKUP(G25,'[1]ONS_codes2011-2014.csv'!$B:$E,4,FALSE)</f>
        <v>E06000006</v>
      </c>
      <c r="F25" s="38" t="s">
        <v>865</v>
      </c>
      <c r="G25" s="38" t="s">
        <v>208</v>
      </c>
      <c r="H25" s="38">
        <v>125700</v>
      </c>
      <c r="I25" s="38" t="s">
        <v>897</v>
      </c>
    </row>
    <row r="26" spans="1:9">
      <c r="A26" s="38" t="e">
        <v>#N/A</v>
      </c>
      <c r="B26" s="38" t="s">
        <v>908</v>
      </c>
      <c r="C26" s="38">
        <v>1028600</v>
      </c>
      <c r="D26" s="38" t="str">
        <f>VLOOKUP(G26,'[1]ONS_codes2011-2014.csv'!$B:$F,5,FALSE)</f>
        <v>E06000007</v>
      </c>
      <c r="E26" s="38" t="str">
        <f>VLOOKUP(G26,'[1]ONS_codes2011-2014.csv'!$B:$E,4,FALSE)</f>
        <v>E06000007</v>
      </c>
      <c r="F26" s="38" t="s">
        <v>862</v>
      </c>
      <c r="G26" s="38" t="s">
        <v>206</v>
      </c>
      <c r="H26" s="38">
        <v>202700</v>
      </c>
      <c r="I26" s="38" t="s">
        <v>897</v>
      </c>
    </row>
    <row r="27" spans="1:9">
      <c r="A27" s="38" t="s">
        <v>430</v>
      </c>
      <c r="B27" s="38" t="s">
        <v>179</v>
      </c>
      <c r="C27" s="38">
        <v>7400</v>
      </c>
      <c r="D27" s="38" t="str">
        <f>VLOOKUP(G27,'[1]ONS_codes2011-2014.csv'!$B:$F,5,FALSE)</f>
        <v>E09000001</v>
      </c>
      <c r="E27" s="38" t="str">
        <f>VLOOKUP(G27,'[1]ONS_codes2011-2014.csv'!$B:$E,4,FALSE)</f>
        <v>E09000001</v>
      </c>
      <c r="F27" s="38" t="s">
        <v>430</v>
      </c>
      <c r="G27" s="38" t="s">
        <v>179</v>
      </c>
      <c r="H27" s="38">
        <v>7400</v>
      </c>
      <c r="I27" s="38" t="s">
        <v>909</v>
      </c>
    </row>
    <row r="28" spans="1:9">
      <c r="A28" s="38" t="e">
        <v>#N/A</v>
      </c>
      <c r="B28" s="38" t="s">
        <v>782</v>
      </c>
      <c r="C28" s="38">
        <v>536000</v>
      </c>
      <c r="D28" s="38" t="str">
        <f>VLOOKUP(G28,'[1]ONS_codes2011-2014.csv'!$B:$F,5,FALSE)</f>
        <v>E06000052</v>
      </c>
      <c r="E28" s="38" t="str">
        <f>VLOOKUP(G28,'[1]ONS_codes2011-2014.csv'!$B:$E,4,FALSE)</f>
        <v>E06000052</v>
      </c>
      <c r="F28" s="38" t="s">
        <v>781</v>
      </c>
      <c r="G28" s="38" t="s">
        <v>782</v>
      </c>
      <c r="H28" s="38">
        <v>533800</v>
      </c>
      <c r="I28" s="38" t="s">
        <v>898</v>
      </c>
    </row>
    <row r="29" spans="1:9">
      <c r="A29" s="38" t="e">
        <v>#N/A</v>
      </c>
      <c r="B29" s="38" t="s">
        <v>782</v>
      </c>
      <c r="C29" s="38">
        <v>536000</v>
      </c>
      <c r="D29" s="38" t="str">
        <f>VLOOKUP(G29,'[1]ONS_codes2011-2014.csv'!$B:$F,5,FALSE)</f>
        <v>E06000053</v>
      </c>
      <c r="E29" s="38" t="str">
        <f>VLOOKUP(G29,'[1]ONS_codes2011-2014.csv'!$B:$E,4,FALSE)</f>
        <v>E06000053</v>
      </c>
      <c r="F29" s="38" t="s">
        <v>910</v>
      </c>
      <c r="G29" s="38" t="s">
        <v>780</v>
      </c>
      <c r="H29" s="38">
        <v>2200</v>
      </c>
      <c r="I29" s="38" t="s">
        <v>911</v>
      </c>
    </row>
    <row r="30" spans="1:9">
      <c r="A30" s="38" t="e">
        <v>#N/A</v>
      </c>
      <c r="B30" s="38" t="s">
        <v>788</v>
      </c>
      <c r="C30" s="38">
        <v>513000</v>
      </c>
      <c r="D30" s="38" t="str">
        <f>VLOOKUP(G30,'[1]ONS_codes2011-2014.csv'!$B:$F,5,FALSE)</f>
        <v>E06000047</v>
      </c>
      <c r="E30" s="38" t="str">
        <f>VLOOKUP(G30,'[1]ONS_codes2011-2014.csv'!$B:$E,4,FALSE)</f>
        <v>E06000047</v>
      </c>
      <c r="F30" s="38" t="s">
        <v>787</v>
      </c>
      <c r="G30" s="38" t="s">
        <v>788</v>
      </c>
      <c r="H30" s="38">
        <v>513000</v>
      </c>
      <c r="I30" s="38" t="s">
        <v>898</v>
      </c>
    </row>
    <row r="31" spans="1:9">
      <c r="A31" s="38" t="s">
        <v>912</v>
      </c>
      <c r="B31" s="38" t="s">
        <v>308</v>
      </c>
      <c r="C31" s="38">
        <v>499800</v>
      </c>
      <c r="D31" s="38" t="str">
        <f>VLOOKUP(G31,'[1]ONS_codes2011-2014.csv'!$B:$F,5,FALSE)</f>
        <v>E07000026</v>
      </c>
      <c r="E31" s="38" t="str">
        <f>VLOOKUP(G31,'[1]ONS_codes2011-2014.csv'!$B:$E,4,FALSE)</f>
        <v>E07000026</v>
      </c>
      <c r="F31" s="38" t="s">
        <v>765</v>
      </c>
      <c r="G31" s="38" t="s">
        <v>223</v>
      </c>
      <c r="H31" s="38">
        <v>96400</v>
      </c>
      <c r="I31" s="38" t="s">
        <v>913</v>
      </c>
    </row>
    <row r="32" spans="1:9">
      <c r="A32" s="38" t="s">
        <v>912</v>
      </c>
      <c r="B32" s="38" t="s">
        <v>308</v>
      </c>
      <c r="C32" s="38">
        <v>499800</v>
      </c>
      <c r="D32" s="38" t="str">
        <f>VLOOKUP(G32,'[1]ONS_codes2011-2014.csv'!$B:$F,5,FALSE)</f>
        <v>E07000027</v>
      </c>
      <c r="E32" s="38" t="str">
        <f>VLOOKUP(G32,'[1]ONS_codes2011-2014.csv'!$B:$E,4,FALSE)</f>
        <v>E07000027</v>
      </c>
      <c r="F32" s="38" t="s">
        <v>763</v>
      </c>
      <c r="G32" s="38" t="s">
        <v>764</v>
      </c>
      <c r="H32" s="38">
        <v>69100</v>
      </c>
      <c r="I32" s="38" t="s">
        <v>913</v>
      </c>
    </row>
    <row r="33" spans="1:9">
      <c r="A33" s="38" t="s">
        <v>912</v>
      </c>
      <c r="B33" s="38" t="s">
        <v>308</v>
      </c>
      <c r="C33" s="38">
        <v>499800</v>
      </c>
      <c r="D33" s="38" t="str">
        <f>VLOOKUP(G33,'[1]ONS_codes2011-2014.csv'!$B:$F,5,FALSE)</f>
        <v>E07000028</v>
      </c>
      <c r="E33" s="38" t="str">
        <f>VLOOKUP(G33,'[1]ONS_codes2011-2014.csv'!$B:$E,4,FALSE)</f>
        <v>E07000028</v>
      </c>
      <c r="F33" s="38" t="s">
        <v>762</v>
      </c>
      <c r="G33" s="38" t="s">
        <v>60</v>
      </c>
      <c r="H33" s="38">
        <v>107500</v>
      </c>
      <c r="I33" s="38" t="s">
        <v>914</v>
      </c>
    </row>
    <row r="34" spans="1:9">
      <c r="A34" s="38" t="s">
        <v>912</v>
      </c>
      <c r="B34" s="38" t="s">
        <v>308</v>
      </c>
      <c r="C34" s="38">
        <v>499800</v>
      </c>
      <c r="D34" s="38" t="str">
        <f>VLOOKUP(G34,'[1]ONS_codes2011-2014.csv'!$B:$F,5,FALSE)</f>
        <v>E07000029</v>
      </c>
      <c r="E34" s="38" t="str">
        <f>VLOOKUP(G34,'[1]ONS_codes2011-2014.csv'!$B:$E,4,FALSE)</f>
        <v>E07000029</v>
      </c>
      <c r="F34" s="38" t="s">
        <v>761</v>
      </c>
      <c r="G34" s="38" t="s">
        <v>273</v>
      </c>
      <c r="H34" s="38">
        <v>70600</v>
      </c>
      <c r="I34" s="38" t="s">
        <v>913</v>
      </c>
    </row>
    <row r="35" spans="1:9">
      <c r="A35" s="38" t="s">
        <v>912</v>
      </c>
      <c r="B35" s="38" t="s">
        <v>308</v>
      </c>
      <c r="C35" s="38">
        <v>499800</v>
      </c>
      <c r="D35" s="38" t="str">
        <f>VLOOKUP(G35,'[1]ONS_codes2011-2014.csv'!$B:$F,5,FALSE)</f>
        <v>E07000030</v>
      </c>
      <c r="E35" s="38" t="str">
        <f>VLOOKUP(G35,'[1]ONS_codes2011-2014.csv'!$B:$E,4,FALSE)</f>
        <v>E07000030</v>
      </c>
      <c r="F35" s="38" t="s">
        <v>760</v>
      </c>
      <c r="G35" s="38" t="s">
        <v>149</v>
      </c>
      <c r="H35" s="38">
        <v>52500</v>
      </c>
      <c r="I35" s="38"/>
    </row>
    <row r="36" spans="1:9">
      <c r="A36" s="38" t="s">
        <v>912</v>
      </c>
      <c r="B36" s="38" t="s">
        <v>308</v>
      </c>
      <c r="C36" s="38">
        <v>499800</v>
      </c>
      <c r="D36" s="38" t="str">
        <f>VLOOKUP(G36,'[1]ONS_codes2011-2014.csv'!$B:$F,5,FALSE)</f>
        <v>E07000031</v>
      </c>
      <c r="E36" s="38" t="str">
        <f>VLOOKUP(G36,'[1]ONS_codes2011-2014.csv'!$B:$E,4,FALSE)</f>
        <v>E07000031</v>
      </c>
      <c r="F36" s="38" t="s">
        <v>759</v>
      </c>
      <c r="G36" s="38" t="s">
        <v>109</v>
      </c>
      <c r="H36" s="38">
        <v>103700</v>
      </c>
      <c r="I36" s="38"/>
    </row>
    <row r="37" spans="1:9">
      <c r="A37" s="38" t="s">
        <v>915</v>
      </c>
      <c r="B37" s="38" t="s">
        <v>916</v>
      </c>
      <c r="C37" s="38">
        <v>1019500</v>
      </c>
      <c r="D37" s="38" t="str">
        <f>VLOOKUP(G37,'[1]ONS_codes2011-2014.csv'!$B:$F,5,FALSE)</f>
        <v>E07000032</v>
      </c>
      <c r="E37" s="38" t="str">
        <f>VLOOKUP(G37,'[1]ONS_codes2011-2014.csv'!$B:$E,4,FALSE)</f>
        <v>E07000032</v>
      </c>
      <c r="F37" s="38" t="s">
        <v>758</v>
      </c>
      <c r="G37" s="38" t="s">
        <v>224</v>
      </c>
      <c r="H37" s="38">
        <v>122500</v>
      </c>
      <c r="I37" s="38" t="s">
        <v>913</v>
      </c>
    </row>
    <row r="38" spans="1:9">
      <c r="A38" s="38" t="s">
        <v>915</v>
      </c>
      <c r="B38" s="38" t="s">
        <v>916</v>
      </c>
      <c r="C38" s="38">
        <v>1019500</v>
      </c>
      <c r="D38" s="38" t="str">
        <f>VLOOKUP(G38,'[1]ONS_codes2011-2014.csv'!$B:$F,5,FALSE)</f>
        <v>E07000033</v>
      </c>
      <c r="E38" s="38" t="str">
        <f>VLOOKUP(G38,'[1]ONS_codes2011-2014.csv'!$B:$E,4,FALSE)</f>
        <v>E07000033</v>
      </c>
      <c r="F38" s="38" t="s">
        <v>756</v>
      </c>
      <c r="G38" s="38" t="s">
        <v>757</v>
      </c>
      <c r="H38" s="38">
        <v>76000</v>
      </c>
      <c r="I38" s="38"/>
    </row>
    <row r="39" spans="1:9">
      <c r="A39" s="38" t="s">
        <v>915</v>
      </c>
      <c r="B39" s="38" t="s">
        <v>916</v>
      </c>
      <c r="C39" s="38">
        <v>1019500</v>
      </c>
      <c r="D39" s="38" t="str">
        <f>VLOOKUP(G39,'[1]ONS_codes2011-2014.csv'!$B:$F,5,FALSE)</f>
        <v>E07000034</v>
      </c>
      <c r="E39" s="38" t="str">
        <f>VLOOKUP(G39,'[1]ONS_codes2011-2014.csv'!$B:$E,4,FALSE)</f>
        <v>E07000034</v>
      </c>
      <c r="F39" s="38" t="s">
        <v>754</v>
      </c>
      <c r="G39" s="38" t="s">
        <v>755</v>
      </c>
      <c r="H39" s="38">
        <v>103800</v>
      </c>
      <c r="I39" s="38" t="s">
        <v>913</v>
      </c>
    </row>
    <row r="40" spans="1:9">
      <c r="A40" s="38" t="s">
        <v>915</v>
      </c>
      <c r="B40" s="38" t="s">
        <v>916</v>
      </c>
      <c r="C40" s="38">
        <v>1019500</v>
      </c>
      <c r="D40" s="38" t="str">
        <f>VLOOKUP(G40,'[1]ONS_codes2011-2014.csv'!$B:$F,5,FALSE)</f>
        <v>E06000015</v>
      </c>
      <c r="E40" s="38" t="str">
        <f>VLOOKUP(G40,'[1]ONS_codes2011-2014.csv'!$B:$E,4,FALSE)</f>
        <v>E06000015</v>
      </c>
      <c r="F40" s="38" t="s">
        <v>874</v>
      </c>
      <c r="G40" s="38" t="s">
        <v>875</v>
      </c>
      <c r="H40" s="38">
        <v>248900</v>
      </c>
      <c r="I40" s="38" t="s">
        <v>917</v>
      </c>
    </row>
    <row r="41" spans="1:9">
      <c r="A41" s="38" t="s">
        <v>915</v>
      </c>
      <c r="B41" s="38" t="s">
        <v>916</v>
      </c>
      <c r="C41" s="38">
        <v>1019500</v>
      </c>
      <c r="D41" s="38" t="str">
        <f>VLOOKUP(G41,'[1]ONS_codes2011-2014.csv'!$B:$F,5,FALSE)</f>
        <v>E07000035</v>
      </c>
      <c r="E41" s="38" t="str">
        <f>VLOOKUP(G41,'[1]ONS_codes2011-2014.csv'!$B:$E,4,FALSE)</f>
        <v>E07000035</v>
      </c>
      <c r="F41" s="38" t="s">
        <v>753</v>
      </c>
      <c r="G41" s="38" t="s">
        <v>232</v>
      </c>
      <c r="H41" s="38">
        <v>71100</v>
      </c>
      <c r="I41" s="38"/>
    </row>
    <row r="42" spans="1:9">
      <c r="A42" s="38" t="s">
        <v>915</v>
      </c>
      <c r="B42" s="38" t="s">
        <v>916</v>
      </c>
      <c r="C42" s="38">
        <v>1019500</v>
      </c>
      <c r="D42" s="38" t="str">
        <f>VLOOKUP(G42,'[1]ONS_codes2011-2014.csv'!$B:$F,5,FALSE)</f>
        <v>E07000036</v>
      </c>
      <c r="E42" s="38" t="str">
        <f>VLOOKUP(G42,'[1]ONS_codes2011-2014.csv'!$B:$E,4,FALSE)</f>
        <v>E07000036</v>
      </c>
      <c r="F42" s="38" t="s">
        <v>744</v>
      </c>
      <c r="G42" s="38" t="s">
        <v>73</v>
      </c>
      <c r="H42" s="38">
        <v>112200</v>
      </c>
      <c r="I42" s="38" t="s">
        <v>913</v>
      </c>
    </row>
    <row r="43" spans="1:9">
      <c r="A43" s="38" t="s">
        <v>915</v>
      </c>
      <c r="B43" s="38" t="s">
        <v>916</v>
      </c>
      <c r="C43" s="38">
        <v>1019500</v>
      </c>
      <c r="D43" s="38" t="str">
        <f>VLOOKUP(G43,'[1]ONS_codes2011-2014.csv'!$B:$F,5,FALSE)</f>
        <v>E07000037</v>
      </c>
      <c r="E43" s="38" t="str">
        <f>VLOOKUP(G43,'[1]ONS_codes2011-2014.csv'!$B:$E,4,FALSE)</f>
        <v>E07000037</v>
      </c>
      <c r="F43" s="38" t="s">
        <v>743</v>
      </c>
      <c r="G43" s="38" t="s">
        <v>144</v>
      </c>
      <c r="H43" s="38">
        <v>91000</v>
      </c>
      <c r="I43" s="38" t="s">
        <v>913</v>
      </c>
    </row>
    <row r="44" spans="1:9">
      <c r="A44" s="38" t="s">
        <v>915</v>
      </c>
      <c r="B44" s="38" t="s">
        <v>916</v>
      </c>
      <c r="C44" s="38">
        <v>1019500</v>
      </c>
      <c r="D44" s="38" t="str">
        <f>VLOOKUP(G44,'[1]ONS_codes2011-2014.csv'!$B:$F,5,FALSE)</f>
        <v>E07000038</v>
      </c>
      <c r="E44" s="38" t="str">
        <f>VLOOKUP(G44,'[1]ONS_codes2011-2014.csv'!$B:$E,4,FALSE)</f>
        <v>E07000038</v>
      </c>
      <c r="F44" s="38" t="s">
        <v>741</v>
      </c>
      <c r="G44" s="38" t="s">
        <v>742</v>
      </c>
      <c r="H44" s="38">
        <v>99100</v>
      </c>
      <c r="I44" s="38"/>
    </row>
    <row r="45" spans="1:9">
      <c r="A45" s="38" t="s">
        <v>915</v>
      </c>
      <c r="B45" s="38" t="s">
        <v>916</v>
      </c>
      <c r="C45" s="38">
        <v>1019500</v>
      </c>
      <c r="D45" s="38" t="str">
        <f>VLOOKUP(G45,'[1]ONS_codes2011-2014.csv'!$B:$F,5,FALSE)</f>
        <v>E07000039</v>
      </c>
      <c r="E45" s="38" t="str">
        <f>VLOOKUP(G45,'[1]ONS_codes2011-2014.csv'!$B:$E,4,FALSE)</f>
        <v>E07000039</v>
      </c>
      <c r="F45" s="38" t="s">
        <v>739</v>
      </c>
      <c r="G45" s="38" t="s">
        <v>740</v>
      </c>
      <c r="H45" s="38">
        <v>94900</v>
      </c>
      <c r="I45" s="38"/>
    </row>
    <row r="46" spans="1:9">
      <c r="A46" s="38" t="s">
        <v>918</v>
      </c>
      <c r="B46" s="38" t="s">
        <v>919</v>
      </c>
      <c r="C46" s="38">
        <v>1135700</v>
      </c>
      <c r="D46" s="38" t="str">
        <f>VLOOKUP(G46,'[1]ONS_codes2011-2014.csv'!$B:$F,5,FALSE)</f>
        <v>E07000040</v>
      </c>
      <c r="E46" s="38" t="str">
        <f>VLOOKUP(G46,'[1]ONS_codes2011-2014.csv'!$B:$E,4,FALSE)</f>
        <v>E07000040</v>
      </c>
      <c r="F46" s="38" t="s">
        <v>737</v>
      </c>
      <c r="G46" s="38" t="s">
        <v>738</v>
      </c>
      <c r="H46" s="38">
        <v>133300</v>
      </c>
      <c r="I46" s="38"/>
    </row>
    <row r="47" spans="1:9">
      <c r="A47" s="38" t="s">
        <v>918</v>
      </c>
      <c r="B47" s="38" t="s">
        <v>919</v>
      </c>
      <c r="C47" s="38">
        <v>1135700</v>
      </c>
      <c r="D47" s="38" t="str">
        <f>VLOOKUP(G47,'[1]ONS_codes2011-2014.csv'!$B:$F,5,FALSE)</f>
        <v>E07000041</v>
      </c>
      <c r="E47" s="38" t="str">
        <f>VLOOKUP(G47,'[1]ONS_codes2011-2014.csv'!$B:$E,4,FALSE)</f>
        <v>E07000041</v>
      </c>
      <c r="F47" s="38" t="s">
        <v>736</v>
      </c>
      <c r="G47" s="38" t="s">
        <v>271</v>
      </c>
      <c r="H47" s="38">
        <v>117100</v>
      </c>
      <c r="I47" s="38" t="s">
        <v>914</v>
      </c>
    </row>
    <row r="48" spans="1:9">
      <c r="A48" s="38" t="s">
        <v>918</v>
      </c>
      <c r="B48" s="38" t="s">
        <v>919</v>
      </c>
      <c r="C48" s="38">
        <v>1135700</v>
      </c>
      <c r="D48" s="38" t="str">
        <f>VLOOKUP(G48,'[1]ONS_codes2011-2014.csv'!$B:$F,5,FALSE)</f>
        <v>E07000042</v>
      </c>
      <c r="E48" s="38" t="str">
        <f>VLOOKUP(G48,'[1]ONS_codes2011-2014.csv'!$B:$E,4,FALSE)</f>
        <v>E07000042</v>
      </c>
      <c r="F48" s="38" t="s">
        <v>734</v>
      </c>
      <c r="G48" s="38" t="s">
        <v>735</v>
      </c>
      <c r="H48" s="38">
        <v>77900</v>
      </c>
      <c r="I48" s="38"/>
    </row>
    <row r="49" spans="1:9">
      <c r="A49" s="38" t="s">
        <v>918</v>
      </c>
      <c r="B49" s="38" t="s">
        <v>919</v>
      </c>
      <c r="C49" s="38">
        <v>1135700</v>
      </c>
      <c r="D49" s="38" t="str">
        <f>VLOOKUP(G49,'[1]ONS_codes2011-2014.csv'!$B:$F,5,FALSE)</f>
        <v>E07000043</v>
      </c>
      <c r="E49" s="38" t="str">
        <f>VLOOKUP(G49,'[1]ONS_codes2011-2014.csv'!$B:$E,4,FALSE)</f>
        <v>E07000043</v>
      </c>
      <c r="F49" s="38" t="s">
        <v>733</v>
      </c>
      <c r="G49" s="38" t="s">
        <v>85</v>
      </c>
      <c r="H49" s="38">
        <v>94000</v>
      </c>
      <c r="I49" s="38"/>
    </row>
    <row r="50" spans="1:9">
      <c r="A50" s="38" t="s">
        <v>918</v>
      </c>
      <c r="B50" s="38" t="s">
        <v>919</v>
      </c>
      <c r="C50" s="38">
        <v>1135700</v>
      </c>
      <c r="D50" s="38" t="str">
        <f>VLOOKUP(G50,'[1]ONS_codes2011-2014.csv'!$B:$F,5,FALSE)</f>
        <v>E06000026</v>
      </c>
      <c r="E50" s="38" t="str">
        <f>VLOOKUP(G50,'[1]ONS_codes2011-2014.csv'!$B:$E,4,FALSE)</f>
        <v>E06000026</v>
      </c>
      <c r="F50" s="38" t="s">
        <v>818</v>
      </c>
      <c r="G50" s="38" t="s">
        <v>819</v>
      </c>
      <c r="H50" s="38">
        <v>256600</v>
      </c>
      <c r="I50" s="38" t="s">
        <v>920</v>
      </c>
    </row>
    <row r="51" spans="1:9">
      <c r="A51" s="38" t="s">
        <v>918</v>
      </c>
      <c r="B51" s="38" t="s">
        <v>919</v>
      </c>
      <c r="C51" s="38">
        <v>1135700</v>
      </c>
      <c r="D51" s="38" t="str">
        <f>VLOOKUP(G51,'[1]ONS_codes2011-2014.csv'!$B:$F,5,FALSE)</f>
        <v>E07000044</v>
      </c>
      <c r="E51" s="38" t="str">
        <f>VLOOKUP(G51,'[1]ONS_codes2011-2014.csv'!$B:$E,4,FALSE)</f>
        <v>E07000044</v>
      </c>
      <c r="F51" s="38" t="s">
        <v>731</v>
      </c>
      <c r="G51" s="38" t="s">
        <v>732</v>
      </c>
      <c r="H51" s="38">
        <v>83600</v>
      </c>
      <c r="I51" s="38"/>
    </row>
    <row r="52" spans="1:9">
      <c r="A52" s="38" t="s">
        <v>918</v>
      </c>
      <c r="B52" s="38" t="s">
        <v>919</v>
      </c>
      <c r="C52" s="38">
        <v>1135700</v>
      </c>
      <c r="D52" s="38" t="str">
        <f>VLOOKUP(G52,'[1]ONS_codes2011-2014.csv'!$B:$F,5,FALSE)</f>
        <v>E07000045</v>
      </c>
      <c r="E52" s="38" t="str">
        <f>VLOOKUP(G52,'[1]ONS_codes2011-2014.csv'!$B:$E,4,FALSE)</f>
        <v>E07000045</v>
      </c>
      <c r="F52" s="38" t="s">
        <v>729</v>
      </c>
      <c r="G52" s="38" t="s">
        <v>730</v>
      </c>
      <c r="H52" s="38">
        <v>124300</v>
      </c>
      <c r="I52" s="38"/>
    </row>
    <row r="53" spans="1:9">
      <c r="A53" s="38" t="s">
        <v>918</v>
      </c>
      <c r="B53" s="38" t="s">
        <v>919</v>
      </c>
      <c r="C53" s="38">
        <v>1135700</v>
      </c>
      <c r="D53" s="38" t="str">
        <f>VLOOKUP(G53,'[1]ONS_codes2011-2014.csv'!$B:$F,5,FALSE)</f>
        <v>E06000027</v>
      </c>
      <c r="E53" s="38" t="str">
        <f>VLOOKUP(G53,'[1]ONS_codes2011-2014.csv'!$B:$E,4,FALSE)</f>
        <v>E06000027</v>
      </c>
      <c r="F53" s="38" t="s">
        <v>816</v>
      </c>
      <c r="G53" s="38" t="s">
        <v>817</v>
      </c>
      <c r="H53" s="38">
        <v>131200</v>
      </c>
      <c r="I53" s="38" t="s">
        <v>897</v>
      </c>
    </row>
    <row r="54" spans="1:9">
      <c r="A54" s="38" t="s">
        <v>918</v>
      </c>
      <c r="B54" s="38" t="s">
        <v>919</v>
      </c>
      <c r="C54" s="38">
        <v>1135700</v>
      </c>
      <c r="D54" s="38" t="str">
        <f>VLOOKUP(G54,'[1]ONS_codes2011-2014.csv'!$B:$F,5,FALSE)</f>
        <v>E07000046</v>
      </c>
      <c r="E54" s="38" t="str">
        <f>VLOOKUP(G54,'[1]ONS_codes2011-2014.csv'!$B:$E,4,FALSE)</f>
        <v>E07000046</v>
      </c>
      <c r="F54" s="38" t="s">
        <v>728</v>
      </c>
      <c r="G54" s="38" t="s">
        <v>100</v>
      </c>
      <c r="H54" s="38">
        <v>64000</v>
      </c>
      <c r="I54" s="38"/>
    </row>
    <row r="55" spans="1:9">
      <c r="A55" s="38" t="s">
        <v>918</v>
      </c>
      <c r="B55" s="38" t="s">
        <v>919</v>
      </c>
      <c r="C55" s="38">
        <v>1135700</v>
      </c>
      <c r="D55" s="38" t="str">
        <f>VLOOKUP(G55,'[1]ONS_codes2011-2014.csv'!$B:$F,5,FALSE)</f>
        <v>E07000047</v>
      </c>
      <c r="E55" s="38" t="str">
        <f>VLOOKUP(G55,'[1]ONS_codes2011-2014.csv'!$B:$E,4,FALSE)</f>
        <v>E07000047</v>
      </c>
      <c r="F55" s="38" t="s">
        <v>727</v>
      </c>
      <c r="G55" s="38" t="s">
        <v>102</v>
      </c>
      <c r="H55" s="38">
        <v>53700</v>
      </c>
      <c r="I55" s="38" t="s">
        <v>913</v>
      </c>
    </row>
    <row r="56" spans="1:9">
      <c r="A56" s="38" t="s">
        <v>921</v>
      </c>
      <c r="B56" s="38" t="s">
        <v>922</v>
      </c>
      <c r="C56" s="38">
        <v>745400</v>
      </c>
      <c r="D56" s="38" t="str">
        <f>VLOOKUP(G56,'[1]ONS_codes2011-2014.csv'!$B:$F,5,FALSE)</f>
        <v>E06000028</v>
      </c>
      <c r="E56" s="38" t="str">
        <f>VLOOKUP(G56,'[1]ONS_codes2011-2014.csv'!$B:$E,4,FALSE)</f>
        <v>E06000028</v>
      </c>
      <c r="F56" s="38" t="s">
        <v>814</v>
      </c>
      <c r="G56" s="38" t="s">
        <v>815</v>
      </c>
      <c r="H56" s="38">
        <v>183500</v>
      </c>
      <c r="I56" s="38" t="s">
        <v>897</v>
      </c>
    </row>
    <row r="57" spans="1:9">
      <c r="A57" s="38" t="s">
        <v>921</v>
      </c>
      <c r="B57" s="38" t="s">
        <v>922</v>
      </c>
      <c r="C57" s="38">
        <v>745400</v>
      </c>
      <c r="D57" s="38" t="str">
        <f>VLOOKUP(G57,'[1]ONS_codes2011-2014.csv'!$B:$F,5,FALSE)</f>
        <v>E07000048</v>
      </c>
      <c r="E57" s="38" t="str">
        <f>VLOOKUP(G57,'[1]ONS_codes2011-2014.csv'!$B:$E,4,FALSE)</f>
        <v>E07000048</v>
      </c>
      <c r="F57" s="38" t="s">
        <v>722</v>
      </c>
      <c r="G57" s="38" t="s">
        <v>723</v>
      </c>
      <c r="H57" s="38">
        <v>47900</v>
      </c>
      <c r="I57" s="38" t="s">
        <v>913</v>
      </c>
    </row>
    <row r="58" spans="1:9">
      <c r="A58" s="38" t="s">
        <v>921</v>
      </c>
      <c r="B58" s="38" t="s">
        <v>922</v>
      </c>
      <c r="C58" s="38">
        <v>745400</v>
      </c>
      <c r="D58" s="38" t="str">
        <f>VLOOKUP(G58,'[1]ONS_codes2011-2014.csv'!$B:$F,5,FALSE)</f>
        <v>E07000049</v>
      </c>
      <c r="E58" s="38" t="str">
        <f>VLOOKUP(G58,'[1]ONS_codes2011-2014.csv'!$B:$E,4,FALSE)</f>
        <v>E07000049</v>
      </c>
      <c r="F58" s="38" t="s">
        <v>720</v>
      </c>
      <c r="G58" s="38" t="s">
        <v>721</v>
      </c>
      <c r="H58" s="38">
        <v>87300</v>
      </c>
      <c r="I58" s="38"/>
    </row>
    <row r="59" spans="1:9">
      <c r="A59" s="38" t="s">
        <v>921</v>
      </c>
      <c r="B59" s="38" t="s">
        <v>922</v>
      </c>
      <c r="C59" s="38">
        <v>745400</v>
      </c>
      <c r="D59" s="38" t="str">
        <f>VLOOKUP(G59,'[1]ONS_codes2011-2014.csv'!$B:$F,5,FALSE)</f>
        <v>E07000050</v>
      </c>
      <c r="E59" s="38" t="str">
        <f>VLOOKUP(G59,'[1]ONS_codes2011-2014.csv'!$B:$E,4,FALSE)</f>
        <v>E07000050</v>
      </c>
      <c r="F59" s="38" t="s">
        <v>719</v>
      </c>
      <c r="G59" s="38" t="s">
        <v>138</v>
      </c>
      <c r="H59" s="38">
        <v>69000</v>
      </c>
      <c r="I59" s="38"/>
    </row>
    <row r="60" spans="1:9">
      <c r="A60" s="38" t="s">
        <v>921</v>
      </c>
      <c r="B60" s="38" t="s">
        <v>922</v>
      </c>
      <c r="C60" s="38">
        <v>745400</v>
      </c>
      <c r="D60" s="38" t="str">
        <f>VLOOKUP(G60,'[1]ONS_codes2011-2014.csv'!$B:$F,5,FALSE)</f>
        <v>E06000029</v>
      </c>
      <c r="E60" s="38" t="str">
        <f>VLOOKUP(G60,'[1]ONS_codes2011-2014.csv'!$B:$E,4,FALSE)</f>
        <v>E06000029</v>
      </c>
      <c r="F60" s="38" t="s">
        <v>812</v>
      </c>
      <c r="G60" s="38" t="s">
        <v>189</v>
      </c>
      <c r="H60" s="38">
        <v>148100</v>
      </c>
      <c r="I60" s="38" t="s">
        <v>897</v>
      </c>
    </row>
    <row r="61" spans="1:9">
      <c r="A61" s="38" t="s">
        <v>921</v>
      </c>
      <c r="B61" s="38" t="s">
        <v>922</v>
      </c>
      <c r="C61" s="38">
        <v>745400</v>
      </c>
      <c r="D61" s="38" t="str">
        <f>VLOOKUP(G61,'[1]ONS_codes2011-2014.csv'!$B:$F,5,FALSE)</f>
        <v>E07000051</v>
      </c>
      <c r="E61" s="38" t="str">
        <f>VLOOKUP(G61,'[1]ONS_codes2011-2014.csv'!$B:$E,4,FALSE)</f>
        <v>E07000051</v>
      </c>
      <c r="F61" s="38" t="s">
        <v>718</v>
      </c>
      <c r="G61" s="38" t="s">
        <v>110</v>
      </c>
      <c r="H61" s="38">
        <v>45200</v>
      </c>
      <c r="I61" s="38"/>
    </row>
    <row r="62" spans="1:9">
      <c r="A62" s="38" t="s">
        <v>921</v>
      </c>
      <c r="B62" s="38" t="s">
        <v>922</v>
      </c>
      <c r="C62" s="38">
        <v>745400</v>
      </c>
      <c r="D62" s="38" t="str">
        <f>VLOOKUP(G62,'[1]ONS_codes2011-2014.csv'!$B:$F,5,FALSE)</f>
        <v>E07000052</v>
      </c>
      <c r="E62" s="38" t="str">
        <f>VLOOKUP(G62,'[1]ONS_codes2011-2014.csv'!$B:$E,4,FALSE)</f>
        <v>E07000052</v>
      </c>
      <c r="F62" s="38" t="s">
        <v>717</v>
      </c>
      <c r="G62" s="38" t="s">
        <v>107</v>
      </c>
      <c r="H62" s="38">
        <v>99300</v>
      </c>
      <c r="I62" s="38"/>
    </row>
    <row r="63" spans="1:9">
      <c r="A63" s="38" t="s">
        <v>921</v>
      </c>
      <c r="B63" s="38" t="s">
        <v>922</v>
      </c>
      <c r="C63" s="38">
        <v>745400</v>
      </c>
      <c r="D63" s="38" t="str">
        <f>VLOOKUP(G63,'[1]ONS_codes2011-2014.csv'!$B:$F,5,FALSE)</f>
        <v>E07000053</v>
      </c>
      <c r="E63" s="38" t="str">
        <f>VLOOKUP(G63,'[1]ONS_codes2011-2014.csv'!$B:$E,4,FALSE)</f>
        <v>E07000053</v>
      </c>
      <c r="F63" s="38" t="s">
        <v>716</v>
      </c>
      <c r="G63" s="38" t="s">
        <v>106</v>
      </c>
      <c r="H63" s="38">
        <v>65100</v>
      </c>
      <c r="I63" s="38" t="s">
        <v>913</v>
      </c>
    </row>
    <row r="64" spans="1:9">
      <c r="A64" s="38" t="e">
        <v>#N/A</v>
      </c>
      <c r="B64" s="38" t="s">
        <v>923</v>
      </c>
      <c r="C64" s="38">
        <v>197700</v>
      </c>
      <c r="D64" s="38" t="str">
        <f>VLOOKUP(G64,'[1]ONS_codes2011-2014.csv'!$B:$F,5,FALSE)</f>
        <v>E06000005</v>
      </c>
      <c r="E64" s="38" t="str">
        <f>VLOOKUP(G64,'[1]ONS_codes2011-2014.csv'!$B:$E,4,FALSE)</f>
        <v>E06000005</v>
      </c>
      <c r="F64" s="38" t="s">
        <v>866</v>
      </c>
      <c r="G64" s="38" t="s">
        <v>867</v>
      </c>
      <c r="H64" s="38">
        <v>105600</v>
      </c>
      <c r="I64" s="38" t="s">
        <v>897</v>
      </c>
    </row>
    <row r="65" spans="1:9">
      <c r="A65" s="38" t="e">
        <v>#N/A</v>
      </c>
      <c r="B65" s="38" t="s">
        <v>923</v>
      </c>
      <c r="C65" s="38">
        <v>197700</v>
      </c>
      <c r="D65" s="38" t="str">
        <f>VLOOKUP(G65,'[1]ONS_codes2011-2014.csv'!$B:$F,5,FALSE)</f>
        <v>E06000001</v>
      </c>
      <c r="E65" s="38" t="str">
        <f>VLOOKUP(G65,'[1]ONS_codes2011-2014.csv'!$B:$E,4,FALSE)</f>
        <v>E06000001</v>
      </c>
      <c r="F65" s="38" t="s">
        <v>878</v>
      </c>
      <c r="G65" s="38" t="s">
        <v>879</v>
      </c>
      <c r="H65" s="38">
        <v>92100</v>
      </c>
      <c r="I65" s="38" t="s">
        <v>897</v>
      </c>
    </row>
    <row r="66" spans="1:9">
      <c r="A66" s="38" t="e">
        <v>#N/A</v>
      </c>
      <c r="B66" s="38" t="s">
        <v>924</v>
      </c>
      <c r="C66" s="38">
        <v>191800</v>
      </c>
      <c r="D66" s="38" t="str">
        <f>VLOOKUP(G66,'[1]ONS_codes2011-2014.csv'!$B:$F,5,FALSE)</f>
        <v>E06000004</v>
      </c>
      <c r="E66" s="38" t="str">
        <f>VLOOKUP(G66,'[1]ONS_codes2011-2014.csv'!$B:$E,4,FALSE)</f>
        <v>E06000004</v>
      </c>
      <c r="F66" s="38" t="s">
        <v>870</v>
      </c>
      <c r="G66" s="38" t="s">
        <v>871</v>
      </c>
      <c r="H66" s="38">
        <v>191800</v>
      </c>
      <c r="I66" s="38" t="s">
        <v>897</v>
      </c>
    </row>
    <row r="67" spans="1:9">
      <c r="A67" s="38" t="e">
        <v>#N/A</v>
      </c>
      <c r="B67" s="38" t="s">
        <v>279</v>
      </c>
      <c r="C67" s="38">
        <v>590800</v>
      </c>
      <c r="D67" s="38" t="str">
        <f>VLOOKUP(G67,'[1]ONS_codes2011-2014.csv'!$B:$F,5,FALSE)</f>
        <v>E06000011</v>
      </c>
      <c r="E67" s="38" t="str">
        <f>VLOOKUP(G67,'[1]ONS_codes2011-2014.csv'!$B:$E,4,FALSE)</f>
        <v>E06000011</v>
      </c>
      <c r="F67" s="38" t="s">
        <v>855</v>
      </c>
      <c r="G67" s="38" t="s">
        <v>279</v>
      </c>
      <c r="H67" s="38">
        <v>334700</v>
      </c>
      <c r="I67" s="38" t="s">
        <v>898</v>
      </c>
    </row>
    <row r="68" spans="1:9">
      <c r="A68" s="38" t="e">
        <v>#N/A</v>
      </c>
      <c r="B68" s="38" t="s">
        <v>279</v>
      </c>
      <c r="C68" s="38">
        <v>590800</v>
      </c>
      <c r="D68" s="38" t="str">
        <f>VLOOKUP(G68,'[1]ONS_codes2011-2014.csv'!$B:$F,5,FALSE)</f>
        <v>E06000010</v>
      </c>
      <c r="E68" s="38" t="str">
        <f>VLOOKUP(G68,'[1]ONS_codes2011-2014.csv'!$B:$E,4,FALSE)</f>
        <v>E06000010</v>
      </c>
      <c r="F68" s="38" t="s">
        <v>856</v>
      </c>
      <c r="G68" s="38" t="s">
        <v>857</v>
      </c>
      <c r="H68" s="38">
        <v>256100</v>
      </c>
      <c r="I68" s="38" t="s">
        <v>925</v>
      </c>
    </row>
    <row r="69" spans="1:9">
      <c r="A69" s="38" t="s">
        <v>926</v>
      </c>
      <c r="B69" s="38" t="s">
        <v>298</v>
      </c>
      <c r="C69" s="38">
        <v>800200</v>
      </c>
      <c r="D69" s="38" t="str">
        <f>VLOOKUP(G69,'[1]ONS_codes2011-2014.csv'!$B:$F,5,FALSE)</f>
        <v>E06000043</v>
      </c>
      <c r="E69" s="38" t="str">
        <f>VLOOKUP(G69,'[1]ONS_codes2011-2014.csv'!$B:$E,4,FALSE)</f>
        <v>E06000043</v>
      </c>
      <c r="F69" s="38" t="s">
        <v>798</v>
      </c>
      <c r="G69" s="38" t="s">
        <v>799</v>
      </c>
      <c r="H69" s="38">
        <v>273000</v>
      </c>
      <c r="I69" s="38" t="s">
        <v>927</v>
      </c>
    </row>
    <row r="70" spans="1:9">
      <c r="A70" s="38" t="s">
        <v>926</v>
      </c>
      <c r="B70" s="38" t="s">
        <v>298</v>
      </c>
      <c r="C70" s="38">
        <v>800200</v>
      </c>
      <c r="D70" s="38" t="str">
        <f>VLOOKUP(G70,'[1]ONS_codes2011-2014.csv'!$B:$F,5,FALSE)</f>
        <v>E07000061</v>
      </c>
      <c r="E70" s="38" t="str">
        <f>VLOOKUP(G70,'[1]ONS_codes2011-2014.csv'!$B:$E,4,FALSE)</f>
        <v>E07000061</v>
      </c>
      <c r="F70" s="38" t="s">
        <v>715</v>
      </c>
      <c r="G70" s="38" t="s">
        <v>72</v>
      </c>
      <c r="H70" s="38">
        <v>99300</v>
      </c>
      <c r="I70" s="38" t="s">
        <v>913</v>
      </c>
    </row>
    <row r="71" spans="1:9">
      <c r="A71" s="38" t="s">
        <v>926</v>
      </c>
      <c r="B71" s="38" t="s">
        <v>298</v>
      </c>
      <c r="C71" s="38">
        <v>800200</v>
      </c>
      <c r="D71" s="38" t="str">
        <f>VLOOKUP(G71,'[1]ONS_codes2011-2014.csv'!$B:$F,5,FALSE)</f>
        <v>E07000062</v>
      </c>
      <c r="E71" s="38" t="str">
        <f>VLOOKUP(G71,'[1]ONS_codes2011-2014.csv'!$B:$E,4,FALSE)</f>
        <v>E07000062</v>
      </c>
      <c r="F71" s="38" t="s">
        <v>793</v>
      </c>
      <c r="G71" s="38" t="s">
        <v>128</v>
      </c>
      <c r="H71" s="38">
        <v>90200</v>
      </c>
      <c r="I71" s="38" t="s">
        <v>913</v>
      </c>
    </row>
    <row r="72" spans="1:9">
      <c r="A72" s="38" t="s">
        <v>926</v>
      </c>
      <c r="B72" s="38" t="s">
        <v>298</v>
      </c>
      <c r="C72" s="38">
        <v>800200</v>
      </c>
      <c r="D72" s="38" t="str">
        <f>VLOOKUP(G72,'[1]ONS_codes2011-2014.csv'!$B:$F,5,FALSE)</f>
        <v>E07000063</v>
      </c>
      <c r="E72" s="38" t="str">
        <f>VLOOKUP(G72,'[1]ONS_codes2011-2014.csv'!$B:$E,4,FALSE)</f>
        <v>E07000063</v>
      </c>
      <c r="F72" s="38" t="s">
        <v>792</v>
      </c>
      <c r="G72" s="38" t="s">
        <v>141</v>
      </c>
      <c r="H72" s="38">
        <v>97600</v>
      </c>
      <c r="I72" s="38"/>
    </row>
    <row r="73" spans="1:9">
      <c r="A73" s="38" t="s">
        <v>926</v>
      </c>
      <c r="B73" s="38" t="s">
        <v>298</v>
      </c>
      <c r="C73" s="38">
        <v>800200</v>
      </c>
      <c r="D73" s="38" t="str">
        <f>VLOOKUP(G73,'[1]ONS_codes2011-2014.csv'!$B:$F,5,FALSE)</f>
        <v>E07000064</v>
      </c>
      <c r="E73" s="38" t="str">
        <f>VLOOKUP(G73,'[1]ONS_codes2011-2014.csv'!$B:$E,4,FALSE)</f>
        <v>E07000064</v>
      </c>
      <c r="F73" s="38" t="s">
        <v>776</v>
      </c>
      <c r="G73" s="38" t="s">
        <v>119</v>
      </c>
      <c r="H73" s="38">
        <v>90700</v>
      </c>
      <c r="I73" s="38"/>
    </row>
    <row r="74" spans="1:9">
      <c r="A74" s="38" t="s">
        <v>926</v>
      </c>
      <c r="B74" s="38" t="s">
        <v>298</v>
      </c>
      <c r="C74" s="38">
        <v>800200</v>
      </c>
      <c r="D74" s="38" t="str">
        <f>VLOOKUP(G74,'[1]ONS_codes2011-2014.csv'!$B:$F,5,FALSE)</f>
        <v>E07000065</v>
      </c>
      <c r="E74" s="38" t="str">
        <f>VLOOKUP(G74,'[1]ONS_codes2011-2014.csv'!$B:$E,4,FALSE)</f>
        <v>E07000065</v>
      </c>
      <c r="F74" s="38" t="s">
        <v>775</v>
      </c>
      <c r="G74" s="38" t="s">
        <v>101</v>
      </c>
      <c r="H74" s="38">
        <v>149400</v>
      </c>
      <c r="I74" s="38"/>
    </row>
    <row r="75" spans="1:9">
      <c r="A75" s="38" t="s">
        <v>928</v>
      </c>
      <c r="B75" s="38" t="s">
        <v>929</v>
      </c>
      <c r="C75" s="38">
        <v>1729200</v>
      </c>
      <c r="D75" s="38" t="str">
        <f>VLOOKUP(G75,'[1]ONS_codes2011-2014.csv'!$B:$F,5,FALSE)</f>
        <v>E07000066</v>
      </c>
      <c r="E75" s="38" t="str">
        <f>VLOOKUP(G75,'[1]ONS_codes2011-2014.csv'!$B:$E,4,FALSE)</f>
        <v>E07000066</v>
      </c>
      <c r="F75" s="38" t="s">
        <v>714</v>
      </c>
      <c r="G75" s="38" t="s">
        <v>261</v>
      </c>
      <c r="H75" s="38">
        <v>175000</v>
      </c>
      <c r="I75" s="38"/>
    </row>
    <row r="76" spans="1:9">
      <c r="A76" s="38" t="s">
        <v>928</v>
      </c>
      <c r="B76" s="38" t="s">
        <v>929</v>
      </c>
      <c r="C76" s="38">
        <v>1729200</v>
      </c>
      <c r="D76" s="38" t="str">
        <f>VLOOKUP(G76,'[1]ONS_codes2011-2014.csv'!$B:$F,5,FALSE)</f>
        <v>E07000067</v>
      </c>
      <c r="E76" s="38" t="str">
        <f>VLOOKUP(G76,'[1]ONS_codes2011-2014.csv'!$B:$E,4,FALSE)</f>
        <v>E07000067</v>
      </c>
      <c r="F76" s="38" t="s">
        <v>713</v>
      </c>
      <c r="G76" s="38" t="s">
        <v>57</v>
      </c>
      <c r="H76" s="38">
        <v>147500</v>
      </c>
      <c r="I76" s="38"/>
    </row>
    <row r="77" spans="1:9">
      <c r="A77" s="38" t="s">
        <v>928</v>
      </c>
      <c r="B77" s="38" t="s">
        <v>929</v>
      </c>
      <c r="C77" s="38">
        <v>1729200</v>
      </c>
      <c r="D77" s="38" t="str">
        <f>VLOOKUP(G77,'[1]ONS_codes2011-2014.csv'!$B:$F,5,FALSE)</f>
        <v>E07000068</v>
      </c>
      <c r="E77" s="38" t="str">
        <f>VLOOKUP(G77,'[1]ONS_codes2011-2014.csv'!$B:$E,4,FALSE)</f>
        <v>E07000068</v>
      </c>
      <c r="F77" s="38" t="s">
        <v>712</v>
      </c>
      <c r="G77" s="38" t="s">
        <v>272</v>
      </c>
      <c r="H77" s="38">
        <v>73800</v>
      </c>
      <c r="I77" s="38" t="s">
        <v>913</v>
      </c>
    </row>
    <row r="78" spans="1:9">
      <c r="A78" s="38" t="s">
        <v>928</v>
      </c>
      <c r="B78" s="38" t="s">
        <v>929</v>
      </c>
      <c r="C78" s="38">
        <v>1729200</v>
      </c>
      <c r="D78" s="38" t="str">
        <f>VLOOKUP(G78,'[1]ONS_codes2011-2014.csv'!$B:$F,5,FALSE)</f>
        <v>E07000069</v>
      </c>
      <c r="E78" s="38" t="str">
        <f>VLOOKUP(G78,'[1]ONS_codes2011-2014.csv'!$B:$E,4,FALSE)</f>
        <v>E07000069</v>
      </c>
      <c r="F78" s="38" t="s">
        <v>704</v>
      </c>
      <c r="G78" s="38" t="s">
        <v>705</v>
      </c>
      <c r="H78" s="38">
        <v>88000</v>
      </c>
      <c r="I78" s="38" t="s">
        <v>913</v>
      </c>
    </row>
    <row r="79" spans="1:9">
      <c r="A79" s="38" t="s">
        <v>928</v>
      </c>
      <c r="B79" s="38" t="s">
        <v>929</v>
      </c>
      <c r="C79" s="38">
        <v>1729200</v>
      </c>
      <c r="D79" s="38" t="str">
        <f>VLOOKUP(G79,'[1]ONS_codes2011-2014.csv'!$B:$F,5,FALSE)</f>
        <v>E07000070</v>
      </c>
      <c r="E79" s="38" t="str">
        <f>VLOOKUP(G79,'[1]ONS_codes2011-2014.csv'!$B:$E,4,FALSE)</f>
        <v>E07000070</v>
      </c>
      <c r="F79" s="38" t="s">
        <v>702</v>
      </c>
      <c r="G79" s="38" t="s">
        <v>703</v>
      </c>
      <c r="H79" s="38">
        <v>168500</v>
      </c>
      <c r="I79" s="38" t="s">
        <v>930</v>
      </c>
    </row>
    <row r="80" spans="1:9">
      <c r="A80" s="38" t="s">
        <v>928</v>
      </c>
      <c r="B80" s="38" t="s">
        <v>929</v>
      </c>
      <c r="C80" s="38">
        <v>1729200</v>
      </c>
      <c r="D80" s="38" t="str">
        <f>VLOOKUP(G80,'[1]ONS_codes2011-2014.csv'!$B:$F,5,FALSE)</f>
        <v>E07000071</v>
      </c>
      <c r="E80" s="38" t="str">
        <f>VLOOKUP(G80,'[1]ONS_codes2011-2014.csv'!$B:$E,4,FALSE)</f>
        <v>E07000071</v>
      </c>
      <c r="F80" s="38" t="s">
        <v>701</v>
      </c>
      <c r="G80" s="38" t="s">
        <v>129</v>
      </c>
      <c r="H80" s="38">
        <v>173600</v>
      </c>
      <c r="I80" s="38" t="s">
        <v>913</v>
      </c>
    </row>
    <row r="81" spans="1:9">
      <c r="A81" s="38" t="s">
        <v>928</v>
      </c>
      <c r="B81" s="38" t="s">
        <v>929</v>
      </c>
      <c r="C81" s="38">
        <v>1729200</v>
      </c>
      <c r="D81" s="38" t="str">
        <f>VLOOKUP(G81,'[1]ONS_codes2011-2014.csv'!$B:$F,5,FALSE)</f>
        <v>E07000072</v>
      </c>
      <c r="E81" s="38" t="str">
        <f>VLOOKUP(G81,'[1]ONS_codes2011-2014.csv'!$B:$E,4,FALSE)</f>
        <v>E07000072</v>
      </c>
      <c r="F81" s="38" t="s">
        <v>699</v>
      </c>
      <c r="G81" s="38" t="s">
        <v>700</v>
      </c>
      <c r="H81" s="38">
        <v>124900</v>
      </c>
      <c r="I81" s="38"/>
    </row>
    <row r="82" spans="1:9">
      <c r="A82" s="38" t="s">
        <v>928</v>
      </c>
      <c r="B82" s="38" t="s">
        <v>929</v>
      </c>
      <c r="C82" s="38">
        <v>1729200</v>
      </c>
      <c r="D82" s="38" t="str">
        <f>VLOOKUP(G82,'[1]ONS_codes2011-2014.csv'!$B:$F,5,FALSE)</f>
        <v>E07000073</v>
      </c>
      <c r="E82" s="38" t="str">
        <f>VLOOKUP(G82,'[1]ONS_codes2011-2014.csv'!$B:$E,4,FALSE)</f>
        <v>E07000073</v>
      </c>
      <c r="F82" s="38" t="s">
        <v>752</v>
      </c>
      <c r="G82" s="38" t="s">
        <v>236</v>
      </c>
      <c r="H82" s="38">
        <v>82200</v>
      </c>
      <c r="I82" s="38"/>
    </row>
    <row r="83" spans="1:9">
      <c r="A83" s="38" t="s">
        <v>928</v>
      </c>
      <c r="B83" s="38" t="s">
        <v>929</v>
      </c>
      <c r="C83" s="38">
        <v>1729200</v>
      </c>
      <c r="D83" s="38" t="str">
        <f>VLOOKUP(G83,'[1]ONS_codes2011-2014.csv'!$B:$F,5,FALSE)</f>
        <v>E07000074</v>
      </c>
      <c r="E83" s="38" t="str">
        <f>VLOOKUP(G83,'[1]ONS_codes2011-2014.csv'!$B:$E,4,FALSE)</f>
        <v>E07000074</v>
      </c>
      <c r="F83" s="38" t="s">
        <v>750</v>
      </c>
      <c r="G83" s="38" t="s">
        <v>751</v>
      </c>
      <c r="H83" s="38">
        <v>61700</v>
      </c>
      <c r="I83" s="38"/>
    </row>
    <row r="84" spans="1:9">
      <c r="A84" s="38" t="s">
        <v>928</v>
      </c>
      <c r="B84" s="38" t="s">
        <v>929</v>
      </c>
      <c r="C84" s="38">
        <v>1729200</v>
      </c>
      <c r="D84" s="38" t="str">
        <f>VLOOKUP(G84,'[1]ONS_codes2011-2014.csv'!$B:$F,5,FALSE)</f>
        <v>E07000075</v>
      </c>
      <c r="E84" s="38" t="str">
        <f>VLOOKUP(G84,'[1]ONS_codes2011-2014.csv'!$B:$E,4,FALSE)</f>
        <v>E07000075</v>
      </c>
      <c r="F84" s="38" t="s">
        <v>748</v>
      </c>
      <c r="G84" s="38" t="s">
        <v>749</v>
      </c>
      <c r="H84" s="38">
        <v>83300</v>
      </c>
      <c r="I84" s="38"/>
    </row>
    <row r="85" spans="1:9">
      <c r="A85" s="38" t="s">
        <v>928</v>
      </c>
      <c r="B85" s="38" t="s">
        <v>929</v>
      </c>
      <c r="C85" s="38">
        <v>1729200</v>
      </c>
      <c r="D85" s="38" t="str">
        <f>VLOOKUP(G85,'[1]ONS_codes2011-2014.csv'!$B:$F,5,FALSE)</f>
        <v>E06000033</v>
      </c>
      <c r="E85" s="38" t="str">
        <f>VLOOKUP(G85,'[1]ONS_codes2011-2014.csv'!$B:$E,4,FALSE)</f>
        <v>E06000033</v>
      </c>
      <c r="F85" s="38" t="s">
        <v>840</v>
      </c>
      <c r="G85" s="38" t="s">
        <v>293</v>
      </c>
      <c r="H85" s="38">
        <v>174300</v>
      </c>
      <c r="I85" s="38" t="s">
        <v>897</v>
      </c>
    </row>
    <row r="86" spans="1:9">
      <c r="A86" s="38" t="s">
        <v>928</v>
      </c>
      <c r="B86" s="38" t="s">
        <v>929</v>
      </c>
      <c r="C86" s="38">
        <v>1729200</v>
      </c>
      <c r="D86" s="38" t="str">
        <f>VLOOKUP(G86,'[1]ONS_codes2011-2014.csv'!$B:$F,5,FALSE)</f>
        <v>E07000076</v>
      </c>
      <c r="E86" s="38" t="str">
        <f>VLOOKUP(G86,'[1]ONS_codes2011-2014.csv'!$B:$E,4,FALSE)</f>
        <v>E07000076</v>
      </c>
      <c r="F86" s="38" t="s">
        <v>747</v>
      </c>
      <c r="G86" s="38" t="s">
        <v>158</v>
      </c>
      <c r="H86" s="38">
        <v>138100</v>
      </c>
      <c r="I86" s="38"/>
    </row>
    <row r="87" spans="1:9">
      <c r="A87" s="38" t="s">
        <v>928</v>
      </c>
      <c r="B87" s="38" t="s">
        <v>929</v>
      </c>
      <c r="C87" s="38">
        <v>1729200</v>
      </c>
      <c r="D87" s="38" t="str">
        <f>VLOOKUP(G87,'[1]ONS_codes2011-2014.csv'!$B:$F,5,FALSE)</f>
        <v>E06000034</v>
      </c>
      <c r="E87" s="38" t="str">
        <f>VLOOKUP(G87,'[1]ONS_codes2011-2014.csv'!$B:$E,4,FALSE)</f>
        <v>E06000034</v>
      </c>
      <c r="F87" s="38" t="s">
        <v>807</v>
      </c>
      <c r="G87" s="38" t="s">
        <v>808</v>
      </c>
      <c r="H87" s="38">
        <v>158300</v>
      </c>
      <c r="I87" s="38" t="s">
        <v>897</v>
      </c>
    </row>
    <row r="88" spans="1:9">
      <c r="A88" s="38" t="s">
        <v>928</v>
      </c>
      <c r="B88" s="38" t="s">
        <v>929</v>
      </c>
      <c r="C88" s="38">
        <v>1729200</v>
      </c>
      <c r="D88" s="38" t="str">
        <f>VLOOKUP(G88,'[1]ONS_codes2011-2014.csv'!$B:$F,5,FALSE)</f>
        <v>E07000077</v>
      </c>
      <c r="E88" s="38" t="str">
        <f>VLOOKUP(G88,'[1]ONS_codes2011-2014.csv'!$B:$E,4,FALSE)</f>
        <v>E07000077</v>
      </c>
      <c r="F88" s="38" t="s">
        <v>745</v>
      </c>
      <c r="G88" s="38" t="s">
        <v>746</v>
      </c>
      <c r="H88" s="38">
        <v>80000</v>
      </c>
      <c r="I88" s="38"/>
    </row>
    <row r="89" spans="1:9">
      <c r="A89" s="38" t="s">
        <v>931</v>
      </c>
      <c r="B89" s="38" t="s">
        <v>310</v>
      </c>
      <c r="C89" s="38">
        <v>861700</v>
      </c>
      <c r="D89" s="38" t="str">
        <f>VLOOKUP(G89,'[1]ONS_codes2011-2014.csv'!$B:$F,5,FALSE)</f>
        <v>E07000078</v>
      </c>
      <c r="E89" s="38" t="str">
        <f>VLOOKUP(G89,'[1]ONS_codes2011-2014.csv'!$B:$E,4,FALSE)</f>
        <v>E07000078</v>
      </c>
      <c r="F89" s="38" t="s">
        <v>726</v>
      </c>
      <c r="G89" s="38" t="s">
        <v>228</v>
      </c>
      <c r="H89" s="38">
        <v>115600</v>
      </c>
      <c r="I89" s="38" t="s">
        <v>913</v>
      </c>
    </row>
    <row r="90" spans="1:9">
      <c r="A90" s="38" t="s">
        <v>931</v>
      </c>
      <c r="B90" s="38" t="s">
        <v>310</v>
      </c>
      <c r="C90" s="38">
        <v>861700</v>
      </c>
      <c r="D90" s="38" t="str">
        <f>VLOOKUP(G90,'[1]ONS_codes2011-2014.csv'!$B:$F,5,FALSE)</f>
        <v>E07000079</v>
      </c>
      <c r="E90" s="38" t="str">
        <f>VLOOKUP(G90,'[1]ONS_codes2011-2014.csv'!$B:$E,4,FALSE)</f>
        <v>E07000079</v>
      </c>
      <c r="F90" s="38" t="s">
        <v>725</v>
      </c>
      <c r="G90" s="38" t="s">
        <v>65</v>
      </c>
      <c r="H90" s="38">
        <v>83200</v>
      </c>
      <c r="I90" s="38"/>
    </row>
    <row r="91" spans="1:9">
      <c r="A91" s="38" t="s">
        <v>931</v>
      </c>
      <c r="B91" s="38" t="s">
        <v>310</v>
      </c>
      <c r="C91" s="38">
        <v>861700</v>
      </c>
      <c r="D91" s="38" t="str">
        <f>VLOOKUP(G91,'[1]ONS_codes2011-2014.csv'!$B:$F,5,FALSE)</f>
        <v>E07000080</v>
      </c>
      <c r="E91" s="38" t="str">
        <f>VLOOKUP(G91,'[1]ONS_codes2011-2014.csv'!$B:$E,4,FALSE)</f>
        <v>E07000080</v>
      </c>
      <c r="F91" s="38" t="s">
        <v>724</v>
      </c>
      <c r="G91" s="38" t="s">
        <v>124</v>
      </c>
      <c r="H91" s="38">
        <v>82200</v>
      </c>
      <c r="I91" s="38"/>
    </row>
    <row r="92" spans="1:9">
      <c r="A92" s="38" t="s">
        <v>931</v>
      </c>
      <c r="B92" s="38" t="s">
        <v>310</v>
      </c>
      <c r="C92" s="38">
        <v>861700</v>
      </c>
      <c r="D92" s="38" t="str">
        <f>VLOOKUP(G92,'[1]ONS_codes2011-2014.csv'!$B:$F,5,FALSE)</f>
        <v>E07000081</v>
      </c>
      <c r="E92" s="38" t="str">
        <f>VLOOKUP(G92,'[1]ONS_codes2011-2014.csv'!$B:$E,4,FALSE)</f>
        <v>E07000081</v>
      </c>
      <c r="F92" s="38" t="s">
        <v>711</v>
      </c>
      <c r="G92" s="38" t="s">
        <v>52</v>
      </c>
      <c r="H92" s="38">
        <v>121900</v>
      </c>
      <c r="I92" s="38" t="s">
        <v>932</v>
      </c>
    </row>
    <row r="93" spans="1:9">
      <c r="A93" s="38" t="s">
        <v>931</v>
      </c>
      <c r="B93" s="38" t="s">
        <v>310</v>
      </c>
      <c r="C93" s="38">
        <v>861700</v>
      </c>
      <c r="D93" s="38" t="str">
        <f>VLOOKUP(G93,'[1]ONS_codes2011-2014.csv'!$B:$F,5,FALSE)</f>
        <v>E06000025</v>
      </c>
      <c r="E93" s="38" t="str">
        <f>VLOOKUP(G93,'[1]ONS_codes2011-2014.csv'!$B:$E,4,FALSE)</f>
        <v>E06000025</v>
      </c>
      <c r="F93" s="38" t="s">
        <v>820</v>
      </c>
      <c r="G93" s="38" t="s">
        <v>821</v>
      </c>
      <c r="H93" s="38">
        <v>263400</v>
      </c>
      <c r="I93" s="38" t="s">
        <v>898</v>
      </c>
    </row>
    <row r="94" spans="1:9">
      <c r="A94" s="38" t="s">
        <v>931</v>
      </c>
      <c r="B94" s="38" t="s">
        <v>310</v>
      </c>
      <c r="C94" s="38">
        <v>861700</v>
      </c>
      <c r="D94" s="38" t="str">
        <f>VLOOKUP(G94,'[1]ONS_codes2011-2014.csv'!$B:$F,5,FALSE)</f>
        <v>E07000082</v>
      </c>
      <c r="E94" s="38" t="str">
        <f>VLOOKUP(G94,'[1]ONS_codes2011-2014.csv'!$B:$E,4,FALSE)</f>
        <v>E07000082</v>
      </c>
      <c r="F94" s="38" t="s">
        <v>710</v>
      </c>
      <c r="G94" s="38" t="s">
        <v>48</v>
      </c>
      <c r="H94" s="38">
        <v>113100</v>
      </c>
      <c r="I94" s="38"/>
    </row>
    <row r="95" spans="1:9">
      <c r="A95" s="38" t="s">
        <v>931</v>
      </c>
      <c r="B95" s="38" t="s">
        <v>310</v>
      </c>
      <c r="C95" s="38">
        <v>861700</v>
      </c>
      <c r="D95" s="38" t="str">
        <f>VLOOKUP(G95,'[1]ONS_codes2011-2014.csv'!$B:$F,5,FALSE)</f>
        <v>E07000083</v>
      </c>
      <c r="E95" s="38" t="str">
        <f>VLOOKUP(G95,'[1]ONS_codes2011-2014.csv'!$B:$E,4,FALSE)</f>
        <v>E07000083</v>
      </c>
      <c r="F95" s="38" t="s">
        <v>708</v>
      </c>
      <c r="G95" s="38" t="s">
        <v>709</v>
      </c>
      <c r="H95" s="38">
        <v>82300</v>
      </c>
      <c r="I95" s="38" t="s">
        <v>913</v>
      </c>
    </row>
    <row r="96" spans="1:9">
      <c r="A96" s="38" t="e">
        <v>#N/A</v>
      </c>
      <c r="B96" s="38" t="s">
        <v>933</v>
      </c>
      <c r="C96" s="38">
        <v>8196700</v>
      </c>
      <c r="D96" s="38" t="str">
        <f>VLOOKUP(G96,'[1]ONS_codes2011-2014.csv'!$B:$F,5,FALSE)</f>
        <v>E09000002</v>
      </c>
      <c r="E96" s="38" t="str">
        <f>VLOOKUP(G96,'[1]ONS_codes2011-2014.csv'!$B:$E,4,FALSE)</f>
        <v>E09000002</v>
      </c>
      <c r="F96" s="38" t="s">
        <v>422</v>
      </c>
      <c r="G96" s="38" t="s">
        <v>423</v>
      </c>
      <c r="H96" s="38">
        <v>187000</v>
      </c>
      <c r="I96" s="38" t="s">
        <v>934</v>
      </c>
    </row>
    <row r="97" spans="1:9">
      <c r="A97" s="38" t="e">
        <v>#N/A</v>
      </c>
      <c r="B97" s="38" t="s">
        <v>933</v>
      </c>
      <c r="C97" s="38">
        <v>8196700</v>
      </c>
      <c r="D97" s="38" t="str">
        <f>VLOOKUP(G97,'[1]ONS_codes2011-2014.csv'!$B:$F,5,FALSE)</f>
        <v>E09000003</v>
      </c>
      <c r="E97" s="38" t="str">
        <f>VLOOKUP(G97,'[1]ONS_codes2011-2014.csv'!$B:$E,4,FALSE)</f>
        <v>E09000003</v>
      </c>
      <c r="F97" s="38" t="s">
        <v>410</v>
      </c>
      <c r="G97" s="38" t="s">
        <v>169</v>
      </c>
      <c r="H97" s="38">
        <v>357500</v>
      </c>
      <c r="I97" s="38" t="s">
        <v>934</v>
      </c>
    </row>
    <row r="98" spans="1:9">
      <c r="A98" s="38" t="e">
        <v>#N/A</v>
      </c>
      <c r="B98" s="38" t="s">
        <v>933</v>
      </c>
      <c r="C98" s="38">
        <v>8196700</v>
      </c>
      <c r="D98" s="38" t="str">
        <f>VLOOKUP(G98,'[1]ONS_codes2011-2014.csv'!$B:$F,5,FALSE)</f>
        <v>E09000004</v>
      </c>
      <c r="E98" s="38" t="str">
        <f>VLOOKUP(G98,'[1]ONS_codes2011-2014.csv'!$B:$E,4,FALSE)</f>
        <v>E09000004</v>
      </c>
      <c r="F98" s="38" t="s">
        <v>409</v>
      </c>
      <c r="G98" s="38" t="s">
        <v>289</v>
      </c>
      <c r="H98" s="38">
        <v>232800</v>
      </c>
      <c r="I98" s="38" t="s">
        <v>934</v>
      </c>
    </row>
    <row r="99" spans="1:9">
      <c r="A99" s="38" t="e">
        <v>#N/A</v>
      </c>
      <c r="B99" s="38" t="s">
        <v>933</v>
      </c>
      <c r="C99" s="38">
        <v>8196700</v>
      </c>
      <c r="D99" s="38" t="str">
        <f>VLOOKUP(G99,'[1]ONS_codes2011-2014.csv'!$B:$F,5,FALSE)</f>
        <v>E09000005</v>
      </c>
      <c r="E99" s="38" t="str">
        <f>VLOOKUP(G99,'[1]ONS_codes2011-2014.csv'!$B:$E,4,FALSE)</f>
        <v>E09000005</v>
      </c>
      <c r="F99" s="38" t="s">
        <v>418</v>
      </c>
      <c r="G99" s="38" t="s">
        <v>171</v>
      </c>
      <c r="H99" s="38">
        <v>312200</v>
      </c>
      <c r="I99" s="38" t="s">
        <v>934</v>
      </c>
    </row>
    <row r="100" spans="1:9">
      <c r="A100" s="38" t="e">
        <v>#N/A</v>
      </c>
      <c r="B100" s="38" t="s">
        <v>933</v>
      </c>
      <c r="C100" s="38">
        <v>8196700</v>
      </c>
      <c r="D100" s="38" t="str">
        <f>VLOOKUP(G100,'[1]ONS_codes2011-2014.csv'!$B:$F,5,FALSE)</f>
        <v>E09000006</v>
      </c>
      <c r="E100" s="38" t="str">
        <f>VLOOKUP(G100,'[1]ONS_codes2011-2014.csv'!$B:$E,4,FALSE)</f>
        <v>E09000006</v>
      </c>
      <c r="F100" s="38" t="s">
        <v>407</v>
      </c>
      <c r="G100" s="38" t="s">
        <v>408</v>
      </c>
      <c r="H100" s="38">
        <v>310600</v>
      </c>
      <c r="I100" s="38" t="s">
        <v>934</v>
      </c>
    </row>
    <row r="101" spans="1:9">
      <c r="A101" s="38" t="e">
        <v>#N/A</v>
      </c>
      <c r="B101" s="38" t="s">
        <v>933</v>
      </c>
      <c r="C101" s="38">
        <v>8196700</v>
      </c>
      <c r="D101" s="38" t="str">
        <f>VLOOKUP(G101,'[1]ONS_codes2011-2014.csv'!$B:$F,5,FALSE)</f>
        <v>E09000007</v>
      </c>
      <c r="E101" s="38" t="str">
        <f>VLOOKUP(G101,'[1]ONS_codes2011-2014.csv'!$B:$E,4,FALSE)</f>
        <v>E09000007</v>
      </c>
      <c r="F101" s="38" t="s">
        <v>406</v>
      </c>
      <c r="G101" s="38" t="s">
        <v>282</v>
      </c>
      <c r="H101" s="38">
        <v>220100</v>
      </c>
      <c r="I101" s="38" t="s">
        <v>934</v>
      </c>
    </row>
    <row r="102" spans="1:9">
      <c r="A102" s="38" t="e">
        <v>#N/A</v>
      </c>
      <c r="B102" s="38" t="s">
        <v>933</v>
      </c>
      <c r="C102" s="38">
        <v>8196700</v>
      </c>
      <c r="D102" s="38" t="str">
        <f>VLOOKUP(G102,'[1]ONS_codes2011-2014.csv'!$B:$F,5,FALSE)</f>
        <v>E09000008</v>
      </c>
      <c r="E102" s="38" t="str">
        <f>VLOOKUP(G102,'[1]ONS_codes2011-2014.csv'!$B:$E,4,FALSE)</f>
        <v>E09000008</v>
      </c>
      <c r="F102" s="38" t="s">
        <v>405</v>
      </c>
      <c r="G102" s="38" t="s">
        <v>283</v>
      </c>
      <c r="H102" s="38">
        <v>364800</v>
      </c>
      <c r="I102" s="38" t="s">
        <v>934</v>
      </c>
    </row>
    <row r="103" spans="1:9">
      <c r="A103" s="38" t="e">
        <v>#N/A</v>
      </c>
      <c r="B103" s="38" t="s">
        <v>933</v>
      </c>
      <c r="C103" s="38">
        <v>8196700</v>
      </c>
      <c r="D103" s="38" t="str">
        <f>VLOOKUP(G103,'[1]ONS_codes2011-2014.csv'!$B:$F,5,FALSE)</f>
        <v>E09000009</v>
      </c>
      <c r="E103" s="38" t="str">
        <f>VLOOKUP(G103,'[1]ONS_codes2011-2014.csv'!$B:$E,4,FALSE)</f>
        <v>E09000009</v>
      </c>
      <c r="F103" s="38" t="s">
        <v>466</v>
      </c>
      <c r="G103" s="38" t="s">
        <v>284</v>
      </c>
      <c r="H103" s="38">
        <v>339300</v>
      </c>
      <c r="I103" s="38" t="s">
        <v>934</v>
      </c>
    </row>
    <row r="104" spans="1:9">
      <c r="A104" s="38" t="e">
        <v>#N/A</v>
      </c>
      <c r="B104" s="38" t="s">
        <v>933</v>
      </c>
      <c r="C104" s="38">
        <v>8196700</v>
      </c>
      <c r="D104" s="38" t="str">
        <f>VLOOKUP(G104,'[1]ONS_codes2011-2014.csv'!$B:$F,5,FALSE)</f>
        <v>E09000010</v>
      </c>
      <c r="E104" s="38" t="str">
        <f>VLOOKUP(G104,'[1]ONS_codes2011-2014.csv'!$B:$E,4,FALSE)</f>
        <v>E09000010</v>
      </c>
      <c r="F104" s="38" t="s">
        <v>462</v>
      </c>
      <c r="G104" s="38" t="s">
        <v>180</v>
      </c>
      <c r="H104" s="38">
        <v>313900</v>
      </c>
      <c r="I104" s="38" t="s">
        <v>934</v>
      </c>
    </row>
    <row r="105" spans="1:9">
      <c r="A105" s="38" t="e">
        <v>#N/A</v>
      </c>
      <c r="B105" s="38" t="s">
        <v>933</v>
      </c>
      <c r="C105" s="38">
        <v>8196700</v>
      </c>
      <c r="D105" s="38" t="str">
        <f>VLOOKUP(G105,'[1]ONS_codes2011-2014.csv'!$B:$F,5,FALSE)</f>
        <v>E09000011</v>
      </c>
      <c r="E105" s="38" t="str">
        <f>VLOOKUP(G105,'[1]ONS_codes2011-2014.csv'!$B:$E,4,FALSE)</f>
        <v>E09000011</v>
      </c>
      <c r="F105" s="38" t="s">
        <v>403</v>
      </c>
      <c r="G105" s="38" t="s">
        <v>404</v>
      </c>
      <c r="H105" s="38">
        <v>255500</v>
      </c>
      <c r="I105" s="38" t="s">
        <v>935</v>
      </c>
    </row>
    <row r="106" spans="1:9">
      <c r="A106" s="38" t="e">
        <v>#N/A</v>
      </c>
      <c r="B106" s="38" t="s">
        <v>933</v>
      </c>
      <c r="C106" s="38">
        <v>8196700</v>
      </c>
      <c r="D106" s="38" t="str">
        <f>VLOOKUP(G106,'[1]ONS_codes2011-2014.csv'!$B:$F,5,FALSE)</f>
        <v>E09000012</v>
      </c>
      <c r="E106" s="38" t="str">
        <f>VLOOKUP(G106,'[1]ONS_codes2011-2014.csv'!$B:$E,4,FALSE)</f>
        <v>E09000012</v>
      </c>
      <c r="F106" s="38" t="s">
        <v>401</v>
      </c>
      <c r="G106" s="38" t="s">
        <v>402</v>
      </c>
      <c r="H106" s="38">
        <v>247200</v>
      </c>
      <c r="I106" s="38" t="s">
        <v>934</v>
      </c>
    </row>
    <row r="107" spans="1:9">
      <c r="A107" s="38" t="e">
        <v>#N/A</v>
      </c>
      <c r="B107" s="38" t="s">
        <v>933</v>
      </c>
      <c r="C107" s="38">
        <v>8196700</v>
      </c>
      <c r="D107" s="38" t="str">
        <f>VLOOKUP(G107,'[1]ONS_codes2011-2014.csv'!$B:$F,5,FALSE)</f>
        <v>E09000013</v>
      </c>
      <c r="E107" s="38" t="str">
        <f>VLOOKUP(G107,'[1]ONS_codes2011-2014.csv'!$B:$E,4,FALSE)</f>
        <v>E09000013</v>
      </c>
      <c r="F107" s="38" t="s">
        <v>399</v>
      </c>
      <c r="G107" s="38" t="s">
        <v>400</v>
      </c>
      <c r="H107" s="38">
        <v>182400</v>
      </c>
      <c r="I107" s="38" t="s">
        <v>934</v>
      </c>
    </row>
    <row r="108" spans="1:9">
      <c r="A108" s="38" t="e">
        <v>#N/A</v>
      </c>
      <c r="B108" s="38" t="s">
        <v>933</v>
      </c>
      <c r="C108" s="38">
        <v>8196700</v>
      </c>
      <c r="D108" s="38" t="str">
        <f>VLOOKUP(G108,'[1]ONS_codes2011-2014.csv'!$B:$F,5,FALSE)</f>
        <v>E09000014</v>
      </c>
      <c r="E108" s="38" t="str">
        <f>VLOOKUP(G108,'[1]ONS_codes2011-2014.csv'!$B:$E,4,FALSE)</f>
        <v>E09000014</v>
      </c>
      <c r="F108" s="38" t="s">
        <v>454</v>
      </c>
      <c r="G108" s="38" t="s">
        <v>207</v>
      </c>
      <c r="H108" s="38">
        <v>255500</v>
      </c>
      <c r="I108" s="38" t="s">
        <v>934</v>
      </c>
    </row>
    <row r="109" spans="1:9">
      <c r="A109" s="38" t="e">
        <v>#N/A</v>
      </c>
      <c r="B109" s="38" t="s">
        <v>933</v>
      </c>
      <c r="C109" s="38">
        <v>8196700</v>
      </c>
      <c r="D109" s="38" t="str">
        <f>VLOOKUP(G109,'[1]ONS_codes2011-2014.csv'!$B:$F,5,FALSE)</f>
        <v>E09000015</v>
      </c>
      <c r="E109" s="38" t="str">
        <f>VLOOKUP(G109,'[1]ONS_codes2011-2014.csv'!$B:$E,4,FALSE)</f>
        <v>E09000015</v>
      </c>
      <c r="F109" s="38" t="s">
        <v>447</v>
      </c>
      <c r="G109" s="38" t="s">
        <v>448</v>
      </c>
      <c r="H109" s="38">
        <v>240500</v>
      </c>
      <c r="I109" s="38" t="s">
        <v>934</v>
      </c>
    </row>
    <row r="110" spans="1:9">
      <c r="A110" s="38" t="e">
        <v>#N/A</v>
      </c>
      <c r="B110" s="38" t="s">
        <v>933</v>
      </c>
      <c r="C110" s="38">
        <v>8196700</v>
      </c>
      <c r="D110" s="38" t="str">
        <f>VLOOKUP(G110,'[1]ONS_codes2011-2014.csv'!$B:$F,5,FALSE)</f>
        <v>E09000016</v>
      </c>
      <c r="E110" s="38" t="str">
        <f>VLOOKUP(G110,'[1]ONS_codes2011-2014.csv'!$B:$E,4,FALSE)</f>
        <v>E09000016</v>
      </c>
      <c r="F110" s="38" t="s">
        <v>398</v>
      </c>
      <c r="G110" s="38" t="s">
        <v>278</v>
      </c>
      <c r="H110" s="38">
        <v>237900</v>
      </c>
      <c r="I110" s="38" t="s">
        <v>934</v>
      </c>
    </row>
    <row r="111" spans="1:9">
      <c r="A111" s="38" t="e">
        <v>#N/A</v>
      </c>
      <c r="B111" s="38" t="s">
        <v>933</v>
      </c>
      <c r="C111" s="38">
        <v>8196700</v>
      </c>
      <c r="D111" s="38" t="str">
        <f>VLOOKUP(G111,'[1]ONS_codes2011-2014.csv'!$B:$F,5,FALSE)</f>
        <v>E09000017</v>
      </c>
      <c r="E111" s="38" t="str">
        <f>VLOOKUP(G111,'[1]ONS_codes2011-2014.csv'!$B:$E,4,FALSE)</f>
        <v>E09000017</v>
      </c>
      <c r="F111" s="38" t="s">
        <v>395</v>
      </c>
      <c r="G111" s="38" t="s">
        <v>197</v>
      </c>
      <c r="H111" s="38">
        <v>275500</v>
      </c>
      <c r="I111" s="38" t="s">
        <v>934</v>
      </c>
    </row>
    <row r="112" spans="1:9">
      <c r="A112" s="38" t="e">
        <v>#N/A</v>
      </c>
      <c r="B112" s="38" t="s">
        <v>933</v>
      </c>
      <c r="C112" s="38">
        <v>8196700</v>
      </c>
      <c r="D112" s="38" t="str">
        <f>VLOOKUP(G112,'[1]ONS_codes2011-2014.csv'!$B:$F,5,FALSE)</f>
        <v>E09000018</v>
      </c>
      <c r="E112" s="38" t="str">
        <f>VLOOKUP(G112,'[1]ONS_codes2011-2014.csv'!$B:$E,4,FALSE)</f>
        <v>E09000018</v>
      </c>
      <c r="F112" s="38" t="s">
        <v>393</v>
      </c>
      <c r="G112" s="38" t="s">
        <v>394</v>
      </c>
      <c r="H112" s="38">
        <v>254900</v>
      </c>
      <c r="I112" s="38" t="s">
        <v>934</v>
      </c>
    </row>
    <row r="113" spans="1:9">
      <c r="A113" s="38" t="e">
        <v>#N/A</v>
      </c>
      <c r="B113" s="38" t="s">
        <v>933</v>
      </c>
      <c r="C113" s="38">
        <v>8196700</v>
      </c>
      <c r="D113" s="38" t="str">
        <f>VLOOKUP(G113,'[1]ONS_codes2011-2014.csv'!$B:$F,5,FALSE)</f>
        <v>E09000019</v>
      </c>
      <c r="E113" s="38" t="str">
        <f>VLOOKUP(G113,'[1]ONS_codes2011-2014.csv'!$B:$E,4,FALSE)</f>
        <v>E09000019</v>
      </c>
      <c r="F113" s="38" t="s">
        <v>391</v>
      </c>
      <c r="G113" s="38" t="s">
        <v>392</v>
      </c>
      <c r="H113" s="38">
        <v>206300</v>
      </c>
      <c r="I113" s="38" t="s">
        <v>934</v>
      </c>
    </row>
    <row r="114" spans="1:9">
      <c r="A114" s="38" t="e">
        <v>#N/A</v>
      </c>
      <c r="B114" s="38" t="s">
        <v>933</v>
      </c>
      <c r="C114" s="38">
        <v>8196700</v>
      </c>
      <c r="D114" s="38" t="str">
        <f>VLOOKUP(G114,'[1]ONS_codes2011-2014.csv'!$B:$F,5,FALSE)</f>
        <v>E09000020</v>
      </c>
      <c r="E114" s="38" t="str">
        <f>VLOOKUP(G114,'[1]ONS_codes2011-2014.csv'!$B:$E,4,FALSE)</f>
        <v>E09000020</v>
      </c>
      <c r="F114" s="38" t="s">
        <v>389</v>
      </c>
      <c r="G114" s="38" t="s">
        <v>390</v>
      </c>
      <c r="H114" s="38">
        <v>158300</v>
      </c>
      <c r="I114" s="38" t="s">
        <v>935</v>
      </c>
    </row>
    <row r="115" spans="1:9">
      <c r="A115" s="38" t="e">
        <v>#N/A</v>
      </c>
      <c r="B115" s="38" t="s">
        <v>933</v>
      </c>
      <c r="C115" s="38">
        <v>8196700</v>
      </c>
      <c r="D115" s="38" t="str">
        <f>VLOOKUP(G115,'[1]ONS_codes2011-2014.csv'!$B:$F,5,FALSE)</f>
        <v>E09000021</v>
      </c>
      <c r="E115" s="38" t="str">
        <f>VLOOKUP(G115,'[1]ONS_codes2011-2014.csv'!$B:$E,4,FALSE)</f>
        <v>E09000021</v>
      </c>
      <c r="F115" s="38" t="s">
        <v>440</v>
      </c>
      <c r="G115" s="38" t="s">
        <v>441</v>
      </c>
      <c r="H115" s="38">
        <v>160400</v>
      </c>
      <c r="I115" s="38" t="s">
        <v>935</v>
      </c>
    </row>
    <row r="116" spans="1:9">
      <c r="A116" s="38" t="e">
        <v>#N/A</v>
      </c>
      <c r="B116" s="38" t="s">
        <v>933</v>
      </c>
      <c r="C116" s="38">
        <v>8196700</v>
      </c>
      <c r="D116" s="38" t="str">
        <f>VLOOKUP(G116,'[1]ONS_codes2011-2014.csv'!$B:$F,5,FALSE)</f>
        <v>E09000022</v>
      </c>
      <c r="E116" s="38" t="str">
        <f>VLOOKUP(G116,'[1]ONS_codes2011-2014.csv'!$B:$E,4,FALSE)</f>
        <v>E09000022</v>
      </c>
      <c r="F116" s="38" t="s">
        <v>426</v>
      </c>
      <c r="G116" s="38" t="s">
        <v>194</v>
      </c>
      <c r="H116" s="38">
        <v>304500</v>
      </c>
      <c r="I116" s="38" t="s">
        <v>934</v>
      </c>
    </row>
    <row r="117" spans="1:9">
      <c r="A117" s="38" t="e">
        <v>#N/A</v>
      </c>
      <c r="B117" s="38" t="s">
        <v>933</v>
      </c>
      <c r="C117" s="38">
        <v>8196700</v>
      </c>
      <c r="D117" s="38" t="str">
        <f>VLOOKUP(G117,'[1]ONS_codes2011-2014.csv'!$B:$F,5,FALSE)</f>
        <v>E09000023</v>
      </c>
      <c r="E117" s="38" t="str">
        <f>VLOOKUP(G117,'[1]ONS_codes2011-2014.csv'!$B:$E,4,FALSE)</f>
        <v>E09000023</v>
      </c>
      <c r="F117" s="38" t="s">
        <v>387</v>
      </c>
      <c r="G117" s="38" t="s">
        <v>388</v>
      </c>
      <c r="H117" s="38">
        <v>276900</v>
      </c>
      <c r="I117" s="38" t="s">
        <v>934</v>
      </c>
    </row>
    <row r="118" spans="1:9">
      <c r="A118" s="38" t="e">
        <v>#N/A</v>
      </c>
      <c r="B118" s="38" t="s">
        <v>933</v>
      </c>
      <c r="C118" s="38">
        <v>8196700</v>
      </c>
      <c r="D118" s="38" t="str">
        <f>VLOOKUP(G118,'[1]ONS_codes2011-2014.csv'!$B:$F,5,FALSE)</f>
        <v>E09000024</v>
      </c>
      <c r="E118" s="38" t="str">
        <f>VLOOKUP(G118,'[1]ONS_codes2011-2014.csv'!$B:$E,4,FALSE)</f>
        <v>E09000024</v>
      </c>
      <c r="F118" s="38" t="s">
        <v>385</v>
      </c>
      <c r="G118" s="38" t="s">
        <v>386</v>
      </c>
      <c r="H118" s="38">
        <v>200500</v>
      </c>
      <c r="I118" s="38" t="s">
        <v>934</v>
      </c>
    </row>
    <row r="119" spans="1:9">
      <c r="A119" s="38" t="e">
        <v>#N/A</v>
      </c>
      <c r="B119" s="38" t="s">
        <v>933</v>
      </c>
      <c r="C119" s="38">
        <v>8196700</v>
      </c>
      <c r="D119" s="38" t="str">
        <f>VLOOKUP(G119,'[1]ONS_codes2011-2014.csv'!$B:$F,5,FALSE)</f>
        <v>E09000025</v>
      </c>
      <c r="E119" s="38" t="str">
        <f>VLOOKUP(G119,'[1]ONS_codes2011-2014.csv'!$B:$E,4,FALSE)</f>
        <v>E09000025</v>
      </c>
      <c r="F119" s="38" t="s">
        <v>396</v>
      </c>
      <c r="G119" s="38" t="s">
        <v>397</v>
      </c>
      <c r="H119" s="38">
        <v>310500</v>
      </c>
      <c r="I119" s="38" t="s">
        <v>934</v>
      </c>
    </row>
    <row r="120" spans="1:9">
      <c r="A120" s="38" t="e">
        <v>#N/A</v>
      </c>
      <c r="B120" s="38" t="s">
        <v>933</v>
      </c>
      <c r="C120" s="38">
        <v>8196700</v>
      </c>
      <c r="D120" s="38" t="str">
        <f>VLOOKUP(G120,'[1]ONS_codes2011-2014.csv'!$B:$F,5,FALSE)</f>
        <v>E09000026</v>
      </c>
      <c r="E120" s="38" t="str">
        <f>VLOOKUP(G120,'[1]ONS_codes2011-2014.csv'!$B:$E,4,FALSE)</f>
        <v>E09000026</v>
      </c>
      <c r="F120" s="38" t="s">
        <v>383</v>
      </c>
      <c r="G120" s="38" t="s">
        <v>384</v>
      </c>
      <c r="H120" s="38">
        <v>281400</v>
      </c>
      <c r="I120" s="38" t="s">
        <v>934</v>
      </c>
    </row>
    <row r="121" spans="1:9">
      <c r="A121" s="38" t="e">
        <v>#N/A</v>
      </c>
      <c r="B121" s="38" t="s">
        <v>933</v>
      </c>
      <c r="C121" s="38">
        <v>8196700</v>
      </c>
      <c r="D121" s="38" t="str">
        <f>VLOOKUP(G121,'[1]ONS_codes2011-2014.csv'!$B:$F,5,FALSE)</f>
        <v>E09000027</v>
      </c>
      <c r="E121" s="38" t="str">
        <f>VLOOKUP(G121,'[1]ONS_codes2011-2014.csv'!$B:$E,4,FALSE)</f>
        <v>E09000027</v>
      </c>
      <c r="F121" s="38" t="s">
        <v>379</v>
      </c>
      <c r="G121" s="38" t="s">
        <v>380</v>
      </c>
      <c r="H121" s="38">
        <v>187500</v>
      </c>
      <c r="I121" s="38" t="s">
        <v>934</v>
      </c>
    </row>
    <row r="122" spans="1:9">
      <c r="A122" s="38" t="e">
        <v>#N/A</v>
      </c>
      <c r="B122" s="38" t="s">
        <v>933</v>
      </c>
      <c r="C122" s="38">
        <v>8196700</v>
      </c>
      <c r="D122" s="38" t="str">
        <f>VLOOKUP(G122,'[1]ONS_codes2011-2014.csv'!$B:$F,5,FALSE)</f>
        <v>E09000028</v>
      </c>
      <c r="E122" s="38" t="str">
        <f>VLOOKUP(G122,'[1]ONS_codes2011-2014.csv'!$B:$E,4,FALSE)</f>
        <v>E09000028</v>
      </c>
      <c r="F122" s="38" t="s">
        <v>377</v>
      </c>
      <c r="G122" s="38" t="s">
        <v>378</v>
      </c>
      <c r="H122" s="38">
        <v>288700</v>
      </c>
      <c r="I122" s="38" t="s">
        <v>934</v>
      </c>
    </row>
    <row r="123" spans="1:9">
      <c r="A123" s="38" t="e">
        <v>#N/A</v>
      </c>
      <c r="B123" s="38" t="s">
        <v>933</v>
      </c>
      <c r="C123" s="38">
        <v>8196700</v>
      </c>
      <c r="D123" s="38" t="str">
        <f>VLOOKUP(G123,'[1]ONS_codes2011-2014.csv'!$B:$F,5,FALSE)</f>
        <v>E09000029</v>
      </c>
      <c r="E123" s="38" t="str">
        <f>VLOOKUP(G123,'[1]ONS_codes2011-2014.csv'!$B:$E,4,FALSE)</f>
        <v>E09000029</v>
      </c>
      <c r="F123" s="38" t="s">
        <v>381</v>
      </c>
      <c r="G123" s="38" t="s">
        <v>382</v>
      </c>
      <c r="H123" s="38">
        <v>191100</v>
      </c>
      <c r="I123" s="38" t="s">
        <v>934</v>
      </c>
    </row>
    <row r="124" spans="1:9">
      <c r="A124" s="38" t="e">
        <v>#N/A</v>
      </c>
      <c r="B124" s="38" t="s">
        <v>933</v>
      </c>
      <c r="C124" s="38">
        <v>8196700</v>
      </c>
      <c r="D124" s="38" t="str">
        <f>VLOOKUP(G124,'[1]ONS_codes2011-2014.csv'!$B:$F,5,FALSE)</f>
        <v>E09000030</v>
      </c>
      <c r="E124" s="38" t="str">
        <f>VLOOKUP(G124,'[1]ONS_codes2011-2014.csv'!$B:$E,4,FALSE)</f>
        <v>E09000030</v>
      </c>
      <c r="F124" s="38" t="s">
        <v>582</v>
      </c>
      <c r="G124" s="38" t="s">
        <v>583</v>
      </c>
      <c r="H124" s="38">
        <v>256000</v>
      </c>
      <c r="I124" s="38" t="s">
        <v>934</v>
      </c>
    </row>
    <row r="125" spans="1:9">
      <c r="A125" s="38" t="e">
        <v>#N/A</v>
      </c>
      <c r="B125" s="38" t="s">
        <v>933</v>
      </c>
      <c r="C125" s="38">
        <v>8196700</v>
      </c>
      <c r="D125" s="38" t="str">
        <f>VLOOKUP(G125,'[1]ONS_codes2011-2014.csv'!$B:$F,5,FALSE)</f>
        <v>E09000031</v>
      </c>
      <c r="E125" s="38" t="str">
        <f>VLOOKUP(G125,'[1]ONS_codes2011-2014.csv'!$B:$E,4,FALSE)</f>
        <v>E09000031</v>
      </c>
      <c r="F125" s="38" t="s">
        <v>507</v>
      </c>
      <c r="G125" s="38" t="s">
        <v>508</v>
      </c>
      <c r="H125" s="38">
        <v>259700</v>
      </c>
      <c r="I125" s="38" t="s">
        <v>934</v>
      </c>
    </row>
    <row r="126" spans="1:9">
      <c r="A126" s="38" t="e">
        <v>#N/A</v>
      </c>
      <c r="B126" s="38" t="s">
        <v>933</v>
      </c>
      <c r="C126" s="38">
        <v>8196700</v>
      </c>
      <c r="D126" s="38" t="str">
        <f>VLOOKUP(G126,'[1]ONS_codes2011-2014.csv'!$B:$F,5,FALSE)</f>
        <v>E09000032</v>
      </c>
      <c r="E126" s="38" t="str">
        <f>VLOOKUP(G126,'[1]ONS_codes2011-2014.csv'!$B:$E,4,FALSE)</f>
        <v>E09000032</v>
      </c>
      <c r="F126" s="38" t="s">
        <v>499</v>
      </c>
      <c r="G126" s="38" t="s">
        <v>183</v>
      </c>
      <c r="H126" s="38">
        <v>307700</v>
      </c>
      <c r="I126" s="38" t="s">
        <v>934</v>
      </c>
    </row>
    <row r="127" spans="1:9">
      <c r="A127" s="38" t="e">
        <v>#N/A</v>
      </c>
      <c r="B127" s="38" t="s">
        <v>933</v>
      </c>
      <c r="C127" s="38">
        <v>8196700</v>
      </c>
      <c r="D127" s="38" t="str">
        <f>VLOOKUP(G127,'[1]ONS_codes2011-2014.csv'!$B:$F,5,FALSE)</f>
        <v>E09000033</v>
      </c>
      <c r="E127" s="38" t="str">
        <f>VLOOKUP(G127,'[1]ONS_codes2011-2014.csv'!$B:$E,4,FALSE)</f>
        <v>E09000033</v>
      </c>
      <c r="F127" s="38" t="s">
        <v>495</v>
      </c>
      <c r="G127" s="38" t="s">
        <v>296</v>
      </c>
      <c r="H127" s="38">
        <v>219600</v>
      </c>
      <c r="I127" s="38" t="s">
        <v>936</v>
      </c>
    </row>
    <row r="128" spans="1:9">
      <c r="A128" s="38" t="e">
        <v>#N/A</v>
      </c>
      <c r="B128" s="38" t="s">
        <v>937</v>
      </c>
      <c r="C128" s="38">
        <v>2685400</v>
      </c>
      <c r="D128" s="38" t="str">
        <f>VLOOKUP(G128,'[1]ONS_codes2011-2014.csv'!$B:$F,5,FALSE)</f>
        <v>E08000001</v>
      </c>
      <c r="E128" s="38" t="str">
        <f>VLOOKUP(G128,'[1]ONS_codes2011-2014.csv'!$B:$E,4,FALSE)</f>
        <v>E08000001</v>
      </c>
      <c r="F128" s="38" t="s">
        <v>624</v>
      </c>
      <c r="G128" s="38" t="s">
        <v>291</v>
      </c>
      <c r="H128" s="38">
        <v>277300</v>
      </c>
      <c r="I128" s="38" t="s">
        <v>938</v>
      </c>
    </row>
    <row r="129" spans="1:9">
      <c r="A129" s="38" t="e">
        <v>#N/A</v>
      </c>
      <c r="B129" s="38" t="s">
        <v>937</v>
      </c>
      <c r="C129" s="38">
        <v>2685400</v>
      </c>
      <c r="D129" s="38" t="str">
        <f>VLOOKUP(G129,'[1]ONS_codes2011-2014.csv'!$B:$F,5,FALSE)</f>
        <v>E08000002</v>
      </c>
      <c r="E129" s="38" t="str">
        <f>VLOOKUP(G129,'[1]ONS_codes2011-2014.csv'!$B:$E,4,FALSE)</f>
        <v>E08000002</v>
      </c>
      <c r="F129" s="38" t="s">
        <v>500</v>
      </c>
      <c r="G129" s="38" t="s">
        <v>174</v>
      </c>
      <c r="H129" s="38">
        <v>185400</v>
      </c>
      <c r="I129" s="38" t="s">
        <v>938</v>
      </c>
    </row>
    <row r="130" spans="1:9">
      <c r="A130" s="38" t="e">
        <v>#N/A</v>
      </c>
      <c r="B130" s="38" t="s">
        <v>937</v>
      </c>
      <c r="C130" s="38">
        <v>2685400</v>
      </c>
      <c r="D130" s="38" t="str">
        <f>VLOOKUP(G130,'[1]ONS_codes2011-2014.csv'!$B:$F,5,FALSE)</f>
        <v>E08000003</v>
      </c>
      <c r="E130" s="38" t="str">
        <f>VLOOKUP(G130,'[1]ONS_codes2011-2014.csv'!$B:$E,4,FALSE)</f>
        <v>E08000003</v>
      </c>
      <c r="F130" s="38" t="s">
        <v>497</v>
      </c>
      <c r="G130" s="38" t="s">
        <v>498</v>
      </c>
      <c r="H130" s="38">
        <v>502900</v>
      </c>
      <c r="I130" s="38" t="s">
        <v>939</v>
      </c>
    </row>
    <row r="131" spans="1:9">
      <c r="A131" s="38" t="e">
        <v>#N/A</v>
      </c>
      <c r="B131" s="38" t="s">
        <v>937</v>
      </c>
      <c r="C131" s="38">
        <v>2685400</v>
      </c>
      <c r="D131" s="38" t="str">
        <f>VLOOKUP(G131,'[1]ONS_codes2011-2014.csv'!$B:$F,5,FALSE)</f>
        <v>E08000004</v>
      </c>
      <c r="E131" s="38" t="str">
        <f>VLOOKUP(G131,'[1]ONS_codes2011-2014.csv'!$B:$E,4,FALSE)</f>
        <v>E08000004</v>
      </c>
      <c r="F131" s="38" t="s">
        <v>496</v>
      </c>
      <c r="G131" s="38" t="s">
        <v>199</v>
      </c>
      <c r="H131" s="38">
        <v>225200</v>
      </c>
      <c r="I131" s="38" t="s">
        <v>938</v>
      </c>
    </row>
    <row r="132" spans="1:9">
      <c r="A132" s="38" t="e">
        <v>#N/A</v>
      </c>
      <c r="B132" s="38" t="s">
        <v>937</v>
      </c>
      <c r="C132" s="38">
        <v>2685400</v>
      </c>
      <c r="D132" s="38" t="str">
        <f>VLOOKUP(G132,'[1]ONS_codes2011-2014.csv'!$B:$F,5,FALSE)</f>
        <v>E08000005</v>
      </c>
      <c r="E132" s="38" t="str">
        <f>VLOOKUP(G132,'[1]ONS_codes2011-2014.csv'!$B:$E,4,FALSE)</f>
        <v>E08000005</v>
      </c>
      <c r="F132" s="38" t="s">
        <v>493</v>
      </c>
      <c r="G132" s="38" t="s">
        <v>494</v>
      </c>
      <c r="H132" s="38">
        <v>211900</v>
      </c>
      <c r="I132" s="38" t="s">
        <v>938</v>
      </c>
    </row>
    <row r="133" spans="1:9">
      <c r="A133" s="38" t="e">
        <v>#N/A</v>
      </c>
      <c r="B133" s="38" t="s">
        <v>937</v>
      </c>
      <c r="C133" s="38">
        <v>2685400</v>
      </c>
      <c r="D133" s="38" t="str">
        <f>VLOOKUP(G133,'[1]ONS_codes2011-2014.csv'!$B:$F,5,FALSE)</f>
        <v>E08000006</v>
      </c>
      <c r="E133" s="38" t="str">
        <f>VLOOKUP(G133,'[1]ONS_codes2011-2014.csv'!$B:$E,4,FALSE)</f>
        <v>E08000006</v>
      </c>
      <c r="F133" s="38" t="s">
        <v>478</v>
      </c>
      <c r="G133" s="38" t="s">
        <v>479</v>
      </c>
      <c r="H133" s="38">
        <v>234500</v>
      </c>
      <c r="I133" s="38" t="s">
        <v>940</v>
      </c>
    </row>
    <row r="134" spans="1:9">
      <c r="A134" s="38" t="e">
        <v>#N/A</v>
      </c>
      <c r="B134" s="38" t="s">
        <v>937</v>
      </c>
      <c r="C134" s="38">
        <v>2685400</v>
      </c>
      <c r="D134" s="38" t="str">
        <f>VLOOKUP(G134,'[1]ONS_codes2011-2014.csv'!$B:$F,5,FALSE)</f>
        <v>E08000007</v>
      </c>
      <c r="E134" s="38" t="str">
        <f>VLOOKUP(G134,'[1]ONS_codes2011-2014.csv'!$B:$E,4,FALSE)</f>
        <v>E08000007</v>
      </c>
      <c r="F134" s="38" t="s">
        <v>475</v>
      </c>
      <c r="G134" s="38" t="s">
        <v>203</v>
      </c>
      <c r="H134" s="38">
        <v>283300</v>
      </c>
      <c r="I134" s="38" t="s">
        <v>938</v>
      </c>
    </row>
    <row r="135" spans="1:9">
      <c r="A135" s="38" t="e">
        <v>#N/A</v>
      </c>
      <c r="B135" s="38" t="s">
        <v>937</v>
      </c>
      <c r="C135" s="38">
        <v>2685400</v>
      </c>
      <c r="D135" s="38" t="str">
        <f>VLOOKUP(G135,'[1]ONS_codes2011-2014.csv'!$B:$F,5,FALSE)</f>
        <v>E08000008</v>
      </c>
      <c r="E135" s="38" t="str">
        <f>VLOOKUP(G135,'[1]ONS_codes2011-2014.csv'!$B:$E,4,FALSE)</f>
        <v>E08000008</v>
      </c>
      <c r="F135" s="38" t="s">
        <v>474</v>
      </c>
      <c r="G135" s="38" t="s">
        <v>286</v>
      </c>
      <c r="H135" s="38">
        <v>219700</v>
      </c>
      <c r="I135" s="38" t="s">
        <v>938</v>
      </c>
    </row>
    <row r="136" spans="1:9">
      <c r="A136" s="38" t="e">
        <v>#N/A</v>
      </c>
      <c r="B136" s="38" t="s">
        <v>937</v>
      </c>
      <c r="C136" s="38">
        <v>2685400</v>
      </c>
      <c r="D136" s="38" t="str">
        <f>VLOOKUP(G136,'[1]ONS_codes2011-2014.csv'!$B:$F,5,FALSE)</f>
        <v>E08000009</v>
      </c>
      <c r="E136" s="38" t="str">
        <f>VLOOKUP(G136,'[1]ONS_codes2011-2014.csv'!$B:$E,4,FALSE)</f>
        <v>E08000009</v>
      </c>
      <c r="F136" s="38" t="s">
        <v>472</v>
      </c>
      <c r="G136" s="38" t="s">
        <v>473</v>
      </c>
      <c r="H136" s="38">
        <v>227100</v>
      </c>
      <c r="I136" s="38" t="s">
        <v>938</v>
      </c>
    </row>
    <row r="137" spans="1:9">
      <c r="A137" s="38" t="e">
        <v>#N/A</v>
      </c>
      <c r="B137" s="38" t="s">
        <v>937</v>
      </c>
      <c r="C137" s="38">
        <v>2685400</v>
      </c>
      <c r="D137" s="38" t="str">
        <f>VLOOKUP(G137,'[1]ONS_codes2011-2014.csv'!$B:$F,5,FALSE)</f>
        <v>E08000010</v>
      </c>
      <c r="E137" s="38" t="str">
        <f>VLOOKUP(G137,'[1]ONS_codes2011-2014.csv'!$B:$E,4,FALSE)</f>
        <v>E08000010</v>
      </c>
      <c r="F137" s="38" t="s">
        <v>469</v>
      </c>
      <c r="G137" s="38" t="s">
        <v>276</v>
      </c>
      <c r="H137" s="38">
        <v>318100</v>
      </c>
      <c r="I137" s="38" t="s">
        <v>938</v>
      </c>
    </row>
    <row r="138" spans="1:9">
      <c r="A138" s="38" t="s">
        <v>941</v>
      </c>
      <c r="B138" s="38" t="s">
        <v>300</v>
      </c>
      <c r="C138" s="38">
        <v>1763600</v>
      </c>
      <c r="D138" s="38" t="str">
        <f>VLOOKUP(G138,'[1]ONS_codes2011-2014.csv'!$B:$F,5,FALSE)</f>
        <v>E07000084</v>
      </c>
      <c r="E138" s="38" t="str">
        <f>VLOOKUP(G138,'[1]ONS_codes2011-2014.csv'!$B:$E,4,FALSE)</f>
        <v>E07000084</v>
      </c>
      <c r="F138" s="38" t="s">
        <v>706</v>
      </c>
      <c r="G138" s="38" t="s">
        <v>707</v>
      </c>
      <c r="H138" s="38">
        <v>168600</v>
      </c>
      <c r="I138" s="38" t="s">
        <v>913</v>
      </c>
    </row>
    <row r="139" spans="1:9">
      <c r="A139" s="38" t="s">
        <v>941</v>
      </c>
      <c r="B139" s="38" t="s">
        <v>300</v>
      </c>
      <c r="C139" s="38">
        <v>1763600</v>
      </c>
      <c r="D139" s="38" t="str">
        <f>VLOOKUP(G139,'[1]ONS_codes2011-2014.csv'!$B:$F,5,FALSE)</f>
        <v>E07000085</v>
      </c>
      <c r="E139" s="38" t="str">
        <f>VLOOKUP(G139,'[1]ONS_codes2011-2014.csv'!$B:$E,4,FALSE)</f>
        <v>E07000085</v>
      </c>
      <c r="F139" s="38" t="s">
        <v>697</v>
      </c>
      <c r="G139" s="38" t="s">
        <v>698</v>
      </c>
      <c r="H139" s="38">
        <v>116000</v>
      </c>
      <c r="I139" s="38"/>
    </row>
    <row r="140" spans="1:9">
      <c r="A140" s="38" t="s">
        <v>941</v>
      </c>
      <c r="B140" s="38" t="s">
        <v>300</v>
      </c>
      <c r="C140" s="38">
        <v>1763600</v>
      </c>
      <c r="D140" s="38" t="str">
        <f>VLOOKUP(G140,'[1]ONS_codes2011-2014.csv'!$B:$F,5,FALSE)</f>
        <v>E07000086</v>
      </c>
      <c r="E140" s="38" t="str">
        <f>VLOOKUP(G140,'[1]ONS_codes2011-2014.csv'!$B:$E,4,FALSE)</f>
        <v>E07000086</v>
      </c>
      <c r="F140" s="38" t="s">
        <v>696</v>
      </c>
      <c r="G140" s="38" t="s">
        <v>47</v>
      </c>
      <c r="H140" s="38">
        <v>125900</v>
      </c>
      <c r="I140" s="38" t="s">
        <v>913</v>
      </c>
    </row>
    <row r="141" spans="1:9">
      <c r="A141" s="38" t="s">
        <v>941</v>
      </c>
      <c r="B141" s="38" t="s">
        <v>300</v>
      </c>
      <c r="C141" s="38">
        <v>1763600</v>
      </c>
      <c r="D141" s="38" t="str">
        <f>VLOOKUP(G141,'[1]ONS_codes2011-2014.csv'!$B:$F,5,FALSE)</f>
        <v>E07000087</v>
      </c>
      <c r="E141" s="38" t="str">
        <f>VLOOKUP(G141,'[1]ONS_codes2011-2014.csv'!$B:$E,4,FALSE)</f>
        <v>E07000087</v>
      </c>
      <c r="F141" s="38" t="s">
        <v>695</v>
      </c>
      <c r="G141" s="38" t="s">
        <v>234</v>
      </c>
      <c r="H141" s="38">
        <v>111900</v>
      </c>
      <c r="I141" s="38" t="s">
        <v>913</v>
      </c>
    </row>
    <row r="142" spans="1:9">
      <c r="A142" s="38" t="s">
        <v>941</v>
      </c>
      <c r="B142" s="38" t="s">
        <v>300</v>
      </c>
      <c r="C142" s="38">
        <v>1763600</v>
      </c>
      <c r="D142" s="38" t="str">
        <f>VLOOKUP(G142,'[1]ONS_codes2011-2014.csv'!$B:$F,5,FALSE)</f>
        <v>E07000088</v>
      </c>
      <c r="E142" s="38" t="str">
        <f>VLOOKUP(G142,'[1]ONS_codes2011-2014.csv'!$B:$E,4,FALSE)</f>
        <v>E07000088</v>
      </c>
      <c r="F142" s="38" t="s">
        <v>693</v>
      </c>
      <c r="G142" s="38" t="s">
        <v>694</v>
      </c>
      <c r="H142" s="38">
        <v>82700</v>
      </c>
      <c r="I142" s="38" t="s">
        <v>913</v>
      </c>
    </row>
    <row r="143" spans="1:9">
      <c r="A143" s="38" t="s">
        <v>941</v>
      </c>
      <c r="B143" s="38" t="s">
        <v>300</v>
      </c>
      <c r="C143" s="38">
        <v>1763600</v>
      </c>
      <c r="D143" s="38" t="str">
        <f>VLOOKUP(G143,'[1]ONS_codes2011-2014.csv'!$B:$F,5,FALSE)</f>
        <v>E07000089</v>
      </c>
      <c r="E143" s="38" t="str">
        <f>VLOOKUP(G143,'[1]ONS_codes2011-2014.csv'!$B:$E,4,FALSE)</f>
        <v>E07000089</v>
      </c>
      <c r="F143" s="38" t="s">
        <v>689</v>
      </c>
      <c r="G143" s="38" t="s">
        <v>77</v>
      </c>
      <c r="H143" s="38">
        <v>91700</v>
      </c>
      <c r="I143" s="38"/>
    </row>
    <row r="144" spans="1:9">
      <c r="A144" s="38" t="s">
        <v>941</v>
      </c>
      <c r="B144" s="38" t="s">
        <v>300</v>
      </c>
      <c r="C144" s="38">
        <v>1763600</v>
      </c>
      <c r="D144" s="38" t="str">
        <f>VLOOKUP(G144,'[1]ONS_codes2011-2014.csv'!$B:$F,5,FALSE)</f>
        <v>E07000090</v>
      </c>
      <c r="E144" s="38" t="str">
        <f>VLOOKUP(G144,'[1]ONS_codes2011-2014.csv'!$B:$E,4,FALSE)</f>
        <v>E07000090</v>
      </c>
      <c r="F144" s="38" t="s">
        <v>688</v>
      </c>
      <c r="G144" s="38" t="s">
        <v>268</v>
      </c>
      <c r="H144" s="38">
        <v>120800</v>
      </c>
      <c r="I144" s="38" t="s">
        <v>913</v>
      </c>
    </row>
    <row r="145" spans="1:9">
      <c r="A145" s="38" t="s">
        <v>941</v>
      </c>
      <c r="B145" s="38" t="s">
        <v>300</v>
      </c>
      <c r="C145" s="38">
        <v>1763600</v>
      </c>
      <c r="D145" s="38" t="str">
        <f>VLOOKUP(G145,'[1]ONS_codes2011-2014.csv'!$B:$F,5,FALSE)</f>
        <v>E07000091</v>
      </c>
      <c r="E145" s="38" t="str">
        <f>VLOOKUP(G145,'[1]ONS_codes2011-2014.csv'!$B:$E,4,FALSE)</f>
        <v>E07000091</v>
      </c>
      <c r="F145" s="38" t="s">
        <v>687</v>
      </c>
      <c r="G145" s="38" t="s">
        <v>237</v>
      </c>
      <c r="H145" s="38">
        <v>176800</v>
      </c>
      <c r="I145" s="38"/>
    </row>
    <row r="146" spans="1:9">
      <c r="A146" s="38" t="s">
        <v>941</v>
      </c>
      <c r="B146" s="38" t="s">
        <v>300</v>
      </c>
      <c r="C146" s="38">
        <v>1763600</v>
      </c>
      <c r="D146" s="38" t="str">
        <f>VLOOKUP(G146,'[1]ONS_codes2011-2014.csv'!$B:$F,5,FALSE)</f>
        <v>E06000044</v>
      </c>
      <c r="E146" s="38" t="str">
        <f>VLOOKUP(G146,'[1]ONS_codes2011-2014.csv'!$B:$E,4,FALSE)</f>
        <v>E06000044</v>
      </c>
      <c r="F146" s="38" t="s">
        <v>794</v>
      </c>
      <c r="G146" s="38" t="s">
        <v>795</v>
      </c>
      <c r="H146" s="38">
        <v>205400</v>
      </c>
      <c r="I146" s="38" t="s">
        <v>942</v>
      </c>
    </row>
    <row r="147" spans="1:9">
      <c r="A147" s="38" t="s">
        <v>941</v>
      </c>
      <c r="B147" s="38" t="s">
        <v>300</v>
      </c>
      <c r="C147" s="38">
        <v>1763600</v>
      </c>
      <c r="D147" s="38" t="str">
        <f>VLOOKUP(G147,'[1]ONS_codes2011-2014.csv'!$B:$F,5,FALSE)</f>
        <v>E07000092</v>
      </c>
      <c r="E147" s="38" t="str">
        <f>VLOOKUP(G147,'[1]ONS_codes2011-2014.csv'!$B:$E,4,FALSE)</f>
        <v>E07000092</v>
      </c>
      <c r="F147" s="38" t="s">
        <v>692</v>
      </c>
      <c r="G147" s="38" t="s">
        <v>241</v>
      </c>
      <c r="H147" s="38">
        <v>94400</v>
      </c>
      <c r="I147" s="38" t="s">
        <v>913</v>
      </c>
    </row>
    <row r="148" spans="1:9">
      <c r="A148" s="38" t="s">
        <v>941</v>
      </c>
      <c r="B148" s="38" t="s">
        <v>300</v>
      </c>
      <c r="C148" s="38">
        <v>1763600</v>
      </c>
      <c r="D148" s="38" t="str">
        <f>VLOOKUP(G148,'[1]ONS_codes2011-2014.csv'!$B:$F,5,FALSE)</f>
        <v>E06000045</v>
      </c>
      <c r="E148" s="38" t="str">
        <f>VLOOKUP(G148,'[1]ONS_codes2011-2014.csv'!$B:$E,4,FALSE)</f>
        <v>E06000045</v>
      </c>
      <c r="F148" s="38" t="s">
        <v>790</v>
      </c>
      <c r="G148" s="38" t="s">
        <v>791</v>
      </c>
      <c r="H148" s="38">
        <v>235900</v>
      </c>
      <c r="I148" s="38" t="s">
        <v>943</v>
      </c>
    </row>
    <row r="149" spans="1:9">
      <c r="A149" s="38" t="s">
        <v>941</v>
      </c>
      <c r="B149" s="38" t="s">
        <v>300</v>
      </c>
      <c r="C149" s="38">
        <v>1763600</v>
      </c>
      <c r="D149" s="38" t="str">
        <f>VLOOKUP(G149,'[1]ONS_codes2011-2014.csv'!$B:$F,5,FALSE)</f>
        <v>E07000093</v>
      </c>
      <c r="E149" s="38" t="str">
        <f>VLOOKUP(G149,'[1]ONS_codes2011-2014.csv'!$B:$E,4,FALSE)</f>
        <v>E07000093</v>
      </c>
      <c r="F149" s="38" t="s">
        <v>691</v>
      </c>
      <c r="G149" s="38" t="s">
        <v>245</v>
      </c>
      <c r="H149" s="38">
        <v>116700</v>
      </c>
      <c r="I149" s="38" t="s">
        <v>913</v>
      </c>
    </row>
    <row r="150" spans="1:9">
      <c r="A150" s="38" t="s">
        <v>941</v>
      </c>
      <c r="B150" s="38" t="s">
        <v>300</v>
      </c>
      <c r="C150" s="38">
        <v>1763600</v>
      </c>
      <c r="D150" s="38" t="str">
        <f>VLOOKUP(G150,'[1]ONS_codes2011-2014.csv'!$B:$F,5,FALSE)</f>
        <v>E07000094</v>
      </c>
      <c r="E150" s="38" t="str">
        <f>VLOOKUP(G150,'[1]ONS_codes2011-2014.csv'!$B:$E,4,FALSE)</f>
        <v>E07000094</v>
      </c>
      <c r="F150" s="38" t="s">
        <v>690</v>
      </c>
      <c r="G150" s="38" t="s">
        <v>151</v>
      </c>
      <c r="H150" s="38">
        <v>116800</v>
      </c>
      <c r="I150" s="38" t="s">
        <v>914</v>
      </c>
    </row>
    <row r="151" spans="1:9">
      <c r="A151" s="38" t="e">
        <v>#N/A</v>
      </c>
      <c r="B151" s="38" t="s">
        <v>944</v>
      </c>
      <c r="C151" s="38">
        <v>183600</v>
      </c>
      <c r="D151" s="38" t="str">
        <f>VLOOKUP(G151,'[1]ONS_codes2011-2014.csv'!$B:$F,5,FALSE)</f>
        <v>E06000019</v>
      </c>
      <c r="E151" s="38" t="str">
        <f>VLOOKUP(G151,'[1]ONS_codes2011-2014.csv'!$B:$E,4,FALSE)</f>
        <v>E06000019</v>
      </c>
      <c r="F151" s="38" t="s">
        <v>836</v>
      </c>
      <c r="G151" s="38" t="s">
        <v>837</v>
      </c>
      <c r="H151" s="38">
        <v>183600</v>
      </c>
      <c r="I151" s="38" t="s">
        <v>898</v>
      </c>
    </row>
    <row r="152" spans="1:9">
      <c r="A152" s="38" t="s">
        <v>945</v>
      </c>
      <c r="B152" s="38" t="s">
        <v>311</v>
      </c>
      <c r="C152" s="38">
        <v>1119800</v>
      </c>
      <c r="D152" s="38" t="str">
        <f>VLOOKUP(G152,'[1]ONS_codes2011-2014.csv'!$B:$F,5,FALSE)</f>
        <v>E07000095</v>
      </c>
      <c r="E152" s="38" t="str">
        <f>VLOOKUP(G152,'[1]ONS_codes2011-2014.csv'!$B:$E,4,FALSE)</f>
        <v>E07000095</v>
      </c>
      <c r="F152" s="38" t="s">
        <v>863</v>
      </c>
      <c r="G152" s="38" t="s">
        <v>864</v>
      </c>
      <c r="H152" s="38">
        <v>93700</v>
      </c>
      <c r="I152" s="38" t="s">
        <v>913</v>
      </c>
    </row>
    <row r="153" spans="1:9">
      <c r="A153" s="38" t="s">
        <v>945</v>
      </c>
      <c r="B153" s="38" t="s">
        <v>311</v>
      </c>
      <c r="C153" s="38">
        <v>1119800</v>
      </c>
      <c r="D153" s="38" t="str">
        <f>VLOOKUP(G153,'[1]ONS_codes2011-2014.csv'!$B:$F,5,FALSE)</f>
        <v>E07000096</v>
      </c>
      <c r="E153" s="38" t="str">
        <f>VLOOKUP(G153,'[1]ONS_codes2011-2014.csv'!$B:$E,4,FALSE)</f>
        <v>E07000096</v>
      </c>
      <c r="F153" s="38" t="s">
        <v>686</v>
      </c>
      <c r="G153" s="38" t="s">
        <v>231</v>
      </c>
      <c r="H153" s="38">
        <v>145300</v>
      </c>
      <c r="I153" s="38" t="s">
        <v>913</v>
      </c>
    </row>
    <row r="154" spans="1:9">
      <c r="A154" s="38" t="s">
        <v>945</v>
      </c>
      <c r="B154" s="38" t="s">
        <v>311</v>
      </c>
      <c r="C154" s="38">
        <v>1119800</v>
      </c>
      <c r="D154" s="38" t="str">
        <f>VLOOKUP(G154,'[1]ONS_codes2011-2014.csv'!$B:$F,5,FALSE)</f>
        <v>E07000097</v>
      </c>
      <c r="E154" s="38" t="str">
        <f>VLOOKUP(G154,'[1]ONS_codes2011-2014.csv'!$B:$E,4,FALSE)</f>
        <v>E07000242</v>
      </c>
      <c r="F154" s="38" t="s">
        <v>501</v>
      </c>
      <c r="G154" s="38" t="s">
        <v>502</v>
      </c>
      <c r="H154" s="38">
        <v>138200</v>
      </c>
      <c r="I154" s="38"/>
    </row>
    <row r="155" spans="1:9">
      <c r="A155" s="38" t="s">
        <v>945</v>
      </c>
      <c r="B155" s="38" t="s">
        <v>311</v>
      </c>
      <c r="C155" s="38">
        <v>1119800</v>
      </c>
      <c r="D155" s="38" t="str">
        <f>VLOOKUP(G155,'[1]ONS_codes2011-2014.csv'!$B:$F,5,FALSE)</f>
        <v>E07000098</v>
      </c>
      <c r="E155" s="38" t="str">
        <f>VLOOKUP(G155,'[1]ONS_codes2011-2014.csv'!$B:$E,4,FALSE)</f>
        <v>E07000098</v>
      </c>
      <c r="F155" s="38" t="s">
        <v>684</v>
      </c>
      <c r="G155" s="38" t="s">
        <v>685</v>
      </c>
      <c r="H155" s="38">
        <v>100400</v>
      </c>
      <c r="I155" s="38" t="s">
        <v>913</v>
      </c>
    </row>
    <row r="156" spans="1:9">
      <c r="A156" s="38" t="s">
        <v>945</v>
      </c>
      <c r="B156" s="38" t="s">
        <v>311</v>
      </c>
      <c r="C156" s="38">
        <v>1119800</v>
      </c>
      <c r="D156" s="38" t="str">
        <f>VLOOKUP(G156,'[1]ONS_codes2011-2014.csv'!$B:$F,5,FALSE)</f>
        <v>E07000099</v>
      </c>
      <c r="E156" s="38" t="str">
        <f>VLOOKUP(G156,'[1]ONS_codes2011-2014.csv'!$B:$E,4,FALSE)</f>
        <v>E07000099</v>
      </c>
      <c r="F156" s="38" t="s">
        <v>682</v>
      </c>
      <c r="G156" s="38" t="s">
        <v>683</v>
      </c>
      <c r="H156" s="38">
        <v>127500</v>
      </c>
      <c r="I156" s="38"/>
    </row>
    <row r="157" spans="1:9">
      <c r="A157" s="38" t="s">
        <v>945</v>
      </c>
      <c r="B157" s="38" t="s">
        <v>311</v>
      </c>
      <c r="C157" s="38">
        <v>1119800</v>
      </c>
      <c r="D157" s="38" t="str">
        <f>VLOOKUP(G157,'[1]ONS_codes2011-2014.csv'!$B:$F,5,FALSE)</f>
        <v>E07000100</v>
      </c>
      <c r="E157" s="38" t="str">
        <f>VLOOKUP(G157,'[1]ONS_codes2011-2014.csv'!$B:$E,4,FALSE)</f>
        <v>E07000240</v>
      </c>
      <c r="F157" s="38" t="s">
        <v>509</v>
      </c>
      <c r="G157" s="38" t="s">
        <v>116</v>
      </c>
      <c r="H157" s="38">
        <v>141200</v>
      </c>
      <c r="I157" s="38" t="s">
        <v>946</v>
      </c>
    </row>
    <row r="158" spans="1:9">
      <c r="A158" s="38" t="s">
        <v>945</v>
      </c>
      <c r="B158" s="38" t="s">
        <v>311</v>
      </c>
      <c r="C158" s="38">
        <v>1119800</v>
      </c>
      <c r="D158" s="38" t="str">
        <f>VLOOKUP(G158,'[1]ONS_codes2011-2014.csv'!$B:$F,5,FALSE)</f>
        <v>E07000101</v>
      </c>
      <c r="E158" s="38" t="str">
        <f>VLOOKUP(G158,'[1]ONS_codes2011-2014.csv'!$B:$E,4,FALSE)</f>
        <v>E07000243</v>
      </c>
      <c r="F158" s="38" t="s">
        <v>625</v>
      </c>
      <c r="G158" s="38" t="s">
        <v>626</v>
      </c>
      <c r="H158" s="38">
        <v>84200</v>
      </c>
      <c r="I158" s="38" t="s">
        <v>913</v>
      </c>
    </row>
    <row r="159" spans="1:9">
      <c r="A159" s="38" t="s">
        <v>945</v>
      </c>
      <c r="B159" s="38" t="s">
        <v>311</v>
      </c>
      <c r="C159" s="38">
        <v>1119800</v>
      </c>
      <c r="D159" s="38" t="str">
        <f>VLOOKUP(G159,'[1]ONS_codes2011-2014.csv'!$B:$F,5,FALSE)</f>
        <v>E07000102</v>
      </c>
      <c r="E159" s="38" t="str">
        <f>VLOOKUP(G159,'[1]ONS_codes2011-2014.csv'!$B:$E,4,FALSE)</f>
        <v>E07000102</v>
      </c>
      <c r="F159" s="38" t="s">
        <v>678</v>
      </c>
      <c r="G159" s="38" t="s">
        <v>246</v>
      </c>
      <c r="H159" s="38">
        <v>87900</v>
      </c>
      <c r="I159" s="38"/>
    </row>
    <row r="160" spans="1:9">
      <c r="A160" s="38" t="s">
        <v>945</v>
      </c>
      <c r="B160" s="38" t="s">
        <v>311</v>
      </c>
      <c r="C160" s="38">
        <v>1119800</v>
      </c>
      <c r="D160" s="38" t="str">
        <f>VLOOKUP(G160,'[1]ONS_codes2011-2014.csv'!$B:$F,5,FALSE)</f>
        <v>E07000103</v>
      </c>
      <c r="E160" s="38" t="str">
        <f>VLOOKUP(G160,'[1]ONS_codes2011-2014.csv'!$B:$E,4,FALSE)</f>
        <v>E07000103</v>
      </c>
      <c r="F160" s="38" t="s">
        <v>677</v>
      </c>
      <c r="G160" s="38" t="s">
        <v>248</v>
      </c>
      <c r="H160" s="38">
        <v>90700</v>
      </c>
      <c r="I160" s="38" t="s">
        <v>913</v>
      </c>
    </row>
    <row r="161" spans="1:9">
      <c r="A161" s="38" t="s">
        <v>945</v>
      </c>
      <c r="B161" s="38" t="s">
        <v>311</v>
      </c>
      <c r="C161" s="38">
        <v>1119800</v>
      </c>
      <c r="D161" s="38" t="str">
        <f>VLOOKUP(G161,'[1]ONS_codes2011-2014.csv'!$B:$F,5,FALSE)</f>
        <v>E07000104</v>
      </c>
      <c r="E161" s="38" t="str">
        <f>VLOOKUP(G161,'[1]ONS_codes2011-2014.csv'!$B:$E,4,FALSE)</f>
        <v>E07000241</v>
      </c>
      <c r="F161" s="38" t="s">
        <v>504</v>
      </c>
      <c r="G161" s="38" t="s">
        <v>505</v>
      </c>
      <c r="H161" s="38">
        <v>110700</v>
      </c>
      <c r="I161" s="38"/>
    </row>
    <row r="162" spans="1:9">
      <c r="A162" s="38" t="e">
        <v>#N/A</v>
      </c>
      <c r="B162" s="38" t="s">
        <v>80</v>
      </c>
      <c r="C162" s="38">
        <v>138400</v>
      </c>
      <c r="D162" s="38" t="str">
        <f>VLOOKUP(G162,'[1]ONS_codes2011-2014.csv'!$B:$F,5,FALSE)</f>
        <v>E06000046</v>
      </c>
      <c r="E162" s="38" t="str">
        <f>VLOOKUP(G162,'[1]ONS_codes2011-2014.csv'!$B:$E,4,FALSE)</f>
        <v>E06000046</v>
      </c>
      <c r="F162" s="38" t="s">
        <v>789</v>
      </c>
      <c r="G162" s="38" t="s">
        <v>80</v>
      </c>
      <c r="H162" s="38">
        <v>138400</v>
      </c>
      <c r="I162" s="38" t="s">
        <v>947</v>
      </c>
    </row>
    <row r="163" spans="1:9">
      <c r="A163" s="38" t="s">
        <v>948</v>
      </c>
      <c r="B163" s="38" t="s">
        <v>301</v>
      </c>
      <c r="C163" s="38">
        <v>1731400</v>
      </c>
      <c r="D163" s="38" t="str">
        <f>VLOOKUP(G163,'[1]ONS_codes2011-2014.csv'!$B:$F,5,FALSE)</f>
        <v>E07000105</v>
      </c>
      <c r="E163" s="38" t="str">
        <f>VLOOKUP(G163,'[1]ONS_codes2011-2014.csv'!$B:$E,4,FALSE)</f>
        <v>E07000105</v>
      </c>
      <c r="F163" s="38" t="s">
        <v>675</v>
      </c>
      <c r="G163" s="38" t="s">
        <v>676</v>
      </c>
      <c r="H163" s="38">
        <v>118400</v>
      </c>
      <c r="I163" s="38" t="s">
        <v>913</v>
      </c>
    </row>
    <row r="164" spans="1:9">
      <c r="A164" s="38" t="s">
        <v>948</v>
      </c>
      <c r="B164" s="38" t="s">
        <v>301</v>
      </c>
      <c r="C164" s="38">
        <v>1731400</v>
      </c>
      <c r="D164" s="38" t="str">
        <f>VLOOKUP(G164,'[1]ONS_codes2011-2014.csv'!$B:$F,5,FALSE)</f>
        <v>E07000106</v>
      </c>
      <c r="E164" s="38" t="str">
        <f>VLOOKUP(G164,'[1]ONS_codes2011-2014.csv'!$B:$E,4,FALSE)</f>
        <v>E07000106</v>
      </c>
      <c r="F164" s="38" t="s">
        <v>673</v>
      </c>
      <c r="G164" s="38" t="s">
        <v>674</v>
      </c>
      <c r="H164" s="38">
        <v>150600</v>
      </c>
      <c r="I164" s="38" t="s">
        <v>914</v>
      </c>
    </row>
    <row r="165" spans="1:9">
      <c r="A165" s="38" t="s">
        <v>948</v>
      </c>
      <c r="B165" s="38" t="s">
        <v>301</v>
      </c>
      <c r="C165" s="38">
        <v>1731400</v>
      </c>
      <c r="D165" s="38" t="str">
        <f>VLOOKUP(G165,'[1]ONS_codes2011-2014.csv'!$B:$F,5,FALSE)</f>
        <v>E07000107</v>
      </c>
      <c r="E165" s="38" t="str">
        <f>VLOOKUP(G165,'[1]ONS_codes2011-2014.csv'!$B:$E,4,FALSE)</f>
        <v>E07000107</v>
      </c>
      <c r="F165" s="38" t="s">
        <v>672</v>
      </c>
      <c r="G165" s="38" t="s">
        <v>123</v>
      </c>
      <c r="H165" s="38">
        <v>97600</v>
      </c>
      <c r="I165" s="38" t="s">
        <v>913</v>
      </c>
    </row>
    <row r="166" spans="1:9">
      <c r="A166" s="38" t="s">
        <v>948</v>
      </c>
      <c r="B166" s="38" t="s">
        <v>301</v>
      </c>
      <c r="C166" s="38">
        <v>1731400</v>
      </c>
      <c r="D166" s="38" t="str">
        <f>VLOOKUP(G166,'[1]ONS_codes2011-2014.csv'!$B:$F,5,FALSE)</f>
        <v>E07000108</v>
      </c>
      <c r="E166" s="38" t="str">
        <f>VLOOKUP(G166,'[1]ONS_codes2011-2014.csv'!$B:$E,4,FALSE)</f>
        <v>E07000108</v>
      </c>
      <c r="F166" s="38" t="s">
        <v>671</v>
      </c>
      <c r="G166" s="38" t="s">
        <v>114</v>
      </c>
      <c r="H166" s="38">
        <v>111700</v>
      </c>
      <c r="I166" s="38"/>
    </row>
    <row r="167" spans="1:9">
      <c r="A167" s="38" t="s">
        <v>948</v>
      </c>
      <c r="B167" s="38" t="s">
        <v>301</v>
      </c>
      <c r="C167" s="38">
        <v>1731400</v>
      </c>
      <c r="D167" s="38" t="str">
        <f>VLOOKUP(G167,'[1]ONS_codes2011-2014.csv'!$B:$F,5,FALSE)</f>
        <v>E07000109</v>
      </c>
      <c r="E167" s="38" t="str">
        <f>VLOOKUP(G167,'[1]ONS_codes2011-2014.csv'!$B:$E,4,FALSE)</f>
        <v>E07000109</v>
      </c>
      <c r="F167" s="38" t="s">
        <v>665</v>
      </c>
      <c r="G167" s="38" t="s">
        <v>666</v>
      </c>
      <c r="H167" s="38">
        <v>101800</v>
      </c>
      <c r="I167" s="38" t="s">
        <v>913</v>
      </c>
    </row>
    <row r="168" spans="1:9">
      <c r="A168" s="38" t="s">
        <v>948</v>
      </c>
      <c r="B168" s="38" t="s">
        <v>301</v>
      </c>
      <c r="C168" s="38">
        <v>1731400</v>
      </c>
      <c r="D168" s="38" t="str">
        <f>VLOOKUP(G168,'[1]ONS_codes2011-2014.csv'!$B:$F,5,FALSE)</f>
        <v>E07000110</v>
      </c>
      <c r="E168" s="38" t="str">
        <f>VLOOKUP(G168,'[1]ONS_codes2011-2014.csv'!$B:$E,4,FALSE)</f>
        <v>E07000110</v>
      </c>
      <c r="F168" s="38" t="s">
        <v>664</v>
      </c>
      <c r="G168" s="38" t="s">
        <v>83</v>
      </c>
      <c r="H168" s="38">
        <v>155800</v>
      </c>
      <c r="I168" s="38" t="s">
        <v>913</v>
      </c>
    </row>
    <row r="169" spans="1:9">
      <c r="A169" s="38" t="s">
        <v>948</v>
      </c>
      <c r="B169" s="38" t="s">
        <v>301</v>
      </c>
      <c r="C169" s="38">
        <v>1731400</v>
      </c>
      <c r="D169" s="38" t="str">
        <f>VLOOKUP(G169,'[1]ONS_codes2011-2014.csv'!$B:$F,5,FALSE)</f>
        <v>E06000035</v>
      </c>
      <c r="E169" s="38" t="str">
        <f>VLOOKUP(G169,'[1]ONS_codes2011-2014.csv'!$B:$E,4,FALSE)</f>
        <v>E06000035</v>
      </c>
      <c r="F169" s="38" t="s">
        <v>805</v>
      </c>
      <c r="G169" s="38" t="s">
        <v>806</v>
      </c>
      <c r="H169" s="38">
        <v>264900</v>
      </c>
      <c r="I169" s="38" t="s">
        <v>897</v>
      </c>
    </row>
    <row r="170" spans="1:9">
      <c r="A170" s="38" t="s">
        <v>948</v>
      </c>
      <c r="B170" s="38" t="s">
        <v>301</v>
      </c>
      <c r="C170" s="38">
        <v>1731400</v>
      </c>
      <c r="D170" s="38" t="str">
        <f>VLOOKUP(G170,'[1]ONS_codes2011-2014.csv'!$B:$F,5,FALSE)</f>
        <v>E07000111</v>
      </c>
      <c r="E170" s="38" t="str">
        <f>VLOOKUP(G170,'[1]ONS_codes2011-2014.csv'!$B:$E,4,FALSE)</f>
        <v>E07000111</v>
      </c>
      <c r="F170" s="38" t="s">
        <v>663</v>
      </c>
      <c r="G170" s="38" t="s">
        <v>254</v>
      </c>
      <c r="H170" s="38">
        <v>115400</v>
      </c>
      <c r="I170" s="38"/>
    </row>
    <row r="171" spans="1:9">
      <c r="A171" s="38" t="s">
        <v>948</v>
      </c>
      <c r="B171" s="38" t="s">
        <v>301</v>
      </c>
      <c r="C171" s="38">
        <v>1731400</v>
      </c>
      <c r="D171" s="38" t="str">
        <f>VLOOKUP(G171,'[1]ONS_codes2011-2014.csv'!$B:$F,5,FALSE)</f>
        <v>E07000112</v>
      </c>
      <c r="E171" s="38" t="str">
        <f>VLOOKUP(G171,'[1]ONS_codes2011-2014.csv'!$B:$E,4,FALSE)</f>
        <v>E07000112</v>
      </c>
      <c r="F171" s="38" t="s">
        <v>661</v>
      </c>
      <c r="G171" s="38" t="s">
        <v>662</v>
      </c>
      <c r="H171" s="38">
        <v>108200</v>
      </c>
      <c r="I171" s="38"/>
    </row>
    <row r="172" spans="1:9">
      <c r="A172" s="38" t="s">
        <v>948</v>
      </c>
      <c r="B172" s="38" t="s">
        <v>301</v>
      </c>
      <c r="C172" s="38">
        <v>1731400</v>
      </c>
      <c r="D172" s="38" t="str">
        <f>VLOOKUP(G172,'[1]ONS_codes2011-2014.csv'!$B:$F,5,FALSE)</f>
        <v>E07000113</v>
      </c>
      <c r="E172" s="38" t="str">
        <f>VLOOKUP(G172,'[1]ONS_codes2011-2014.csv'!$B:$E,4,FALSE)</f>
        <v>E07000113</v>
      </c>
      <c r="F172" s="38" t="s">
        <v>660</v>
      </c>
      <c r="G172" s="38" t="s">
        <v>162</v>
      </c>
      <c r="H172" s="38">
        <v>136300</v>
      </c>
      <c r="I172" s="38" t="s">
        <v>913</v>
      </c>
    </row>
    <row r="173" spans="1:9">
      <c r="A173" s="38" t="s">
        <v>948</v>
      </c>
      <c r="B173" s="38" t="s">
        <v>301</v>
      </c>
      <c r="C173" s="38">
        <v>1731400</v>
      </c>
      <c r="D173" s="38" t="str">
        <f>VLOOKUP(G173,'[1]ONS_codes2011-2014.csv'!$B:$F,5,FALSE)</f>
        <v>E07000114</v>
      </c>
      <c r="E173" s="38" t="str">
        <f>VLOOKUP(G173,'[1]ONS_codes2011-2014.csv'!$B:$E,4,FALSE)</f>
        <v>E07000114</v>
      </c>
      <c r="F173" s="38" t="s">
        <v>654</v>
      </c>
      <c r="G173" s="38" t="s">
        <v>99</v>
      </c>
      <c r="H173" s="38">
        <v>134400</v>
      </c>
      <c r="I173" s="38"/>
    </row>
    <row r="174" spans="1:9">
      <c r="A174" s="38" t="s">
        <v>948</v>
      </c>
      <c r="B174" s="38" t="s">
        <v>301</v>
      </c>
      <c r="C174" s="38">
        <v>1731400</v>
      </c>
      <c r="D174" s="38" t="str">
        <f>VLOOKUP(G174,'[1]ONS_codes2011-2014.csv'!$B:$F,5,FALSE)</f>
        <v>E07000115</v>
      </c>
      <c r="E174" s="38" t="str">
        <f>VLOOKUP(G174,'[1]ONS_codes2011-2014.csv'!$B:$E,4,FALSE)</f>
        <v>E07000115</v>
      </c>
      <c r="F174" s="38" t="s">
        <v>653</v>
      </c>
      <c r="G174" s="38" t="s">
        <v>134</v>
      </c>
      <c r="H174" s="38">
        <v>121100</v>
      </c>
      <c r="I174" s="38" t="s">
        <v>913</v>
      </c>
    </row>
    <row r="175" spans="1:9">
      <c r="A175" s="38" t="s">
        <v>948</v>
      </c>
      <c r="B175" s="38" t="s">
        <v>301</v>
      </c>
      <c r="C175" s="38">
        <v>1731400</v>
      </c>
      <c r="D175" s="38" t="str">
        <f>VLOOKUP(G175,'[1]ONS_codes2011-2014.csv'!$B:$F,5,FALSE)</f>
        <v>E07000116</v>
      </c>
      <c r="E175" s="38" t="str">
        <f>VLOOKUP(G175,'[1]ONS_codes2011-2014.csv'!$B:$E,4,FALSE)</f>
        <v>E07000116</v>
      </c>
      <c r="F175" s="38" t="s">
        <v>652</v>
      </c>
      <c r="G175" s="38" t="s">
        <v>133</v>
      </c>
      <c r="H175" s="38">
        <v>115200</v>
      </c>
      <c r="I175" s="38" t="s">
        <v>913</v>
      </c>
    </row>
    <row r="176" spans="1:9">
      <c r="A176" s="38" t="s">
        <v>949</v>
      </c>
      <c r="B176" s="38" t="s">
        <v>950</v>
      </c>
      <c r="C176" s="38">
        <v>1461400</v>
      </c>
      <c r="D176" s="38" t="str">
        <f>VLOOKUP(G176,'[1]ONS_codes2011-2014.csv'!$B:$F,5,FALSE)</f>
        <v>E06000008</v>
      </c>
      <c r="E176" s="38" t="str">
        <f>VLOOKUP(G176,'[1]ONS_codes2011-2014.csv'!$B:$E,4,FALSE)</f>
        <v>E06000008</v>
      </c>
      <c r="F176" s="38" t="s">
        <v>860</v>
      </c>
      <c r="G176" s="38" t="s">
        <v>861</v>
      </c>
      <c r="H176" s="38">
        <v>147700</v>
      </c>
      <c r="I176" s="38" t="s">
        <v>897</v>
      </c>
    </row>
    <row r="177" spans="1:9">
      <c r="A177" s="38" t="s">
        <v>949</v>
      </c>
      <c r="B177" s="38" t="s">
        <v>950</v>
      </c>
      <c r="C177" s="38">
        <v>1461400</v>
      </c>
      <c r="D177" s="38" t="str">
        <f>VLOOKUP(G177,'[1]ONS_codes2011-2014.csv'!$B:$F,5,FALSE)</f>
        <v>E06000009</v>
      </c>
      <c r="E177" s="38" t="str">
        <f>VLOOKUP(G177,'[1]ONS_codes2011-2014.csv'!$B:$E,4,FALSE)</f>
        <v>E06000009</v>
      </c>
      <c r="F177" s="38" t="s">
        <v>858</v>
      </c>
      <c r="G177" s="38" t="s">
        <v>859</v>
      </c>
      <c r="H177" s="38">
        <v>142100</v>
      </c>
      <c r="I177" s="38" t="s">
        <v>897</v>
      </c>
    </row>
    <row r="178" spans="1:9">
      <c r="A178" s="38" t="s">
        <v>949</v>
      </c>
      <c r="B178" s="38" t="s">
        <v>950</v>
      </c>
      <c r="C178" s="38">
        <v>1461400</v>
      </c>
      <c r="D178" s="38" t="str">
        <f>VLOOKUP(G178,'[1]ONS_codes2011-2014.csv'!$B:$F,5,FALSE)</f>
        <v>E07000117</v>
      </c>
      <c r="E178" s="38" t="str">
        <f>VLOOKUP(G178,'[1]ONS_codes2011-2014.csv'!$B:$E,4,FALSE)</f>
        <v>E07000117</v>
      </c>
      <c r="F178" s="38" t="s">
        <v>649</v>
      </c>
      <c r="G178" s="38" t="s">
        <v>650</v>
      </c>
      <c r="H178" s="38">
        <v>87000</v>
      </c>
      <c r="I178" s="38" t="s">
        <v>913</v>
      </c>
    </row>
    <row r="179" spans="1:9">
      <c r="A179" s="38" t="s">
        <v>949</v>
      </c>
      <c r="B179" s="38" t="s">
        <v>950</v>
      </c>
      <c r="C179" s="38">
        <v>1461400</v>
      </c>
      <c r="D179" s="38" t="str">
        <f>VLOOKUP(G179,'[1]ONS_codes2011-2014.csv'!$B:$F,5,FALSE)</f>
        <v>E07000118</v>
      </c>
      <c r="E179" s="38" t="str">
        <f>VLOOKUP(G179,'[1]ONS_codes2011-2014.csv'!$B:$E,4,FALSE)</f>
        <v>E07000118</v>
      </c>
      <c r="F179" s="38" t="s">
        <v>648</v>
      </c>
      <c r="G179" s="38" t="s">
        <v>63</v>
      </c>
      <c r="H179" s="38">
        <v>107600</v>
      </c>
      <c r="I179" s="38" t="s">
        <v>913</v>
      </c>
    </row>
    <row r="180" spans="1:9">
      <c r="A180" s="38" t="s">
        <v>949</v>
      </c>
      <c r="B180" s="38" t="s">
        <v>950</v>
      </c>
      <c r="C180" s="38">
        <v>1461400</v>
      </c>
      <c r="D180" s="38" t="str">
        <f>VLOOKUP(G180,'[1]ONS_codes2011-2014.csv'!$B:$F,5,FALSE)</f>
        <v>E07000119</v>
      </c>
      <c r="E180" s="38" t="str">
        <f>VLOOKUP(G180,'[1]ONS_codes2011-2014.csv'!$B:$E,4,FALSE)</f>
        <v>E07000119</v>
      </c>
      <c r="F180" s="38" t="s">
        <v>629</v>
      </c>
      <c r="G180" s="38" t="s">
        <v>159</v>
      </c>
      <c r="H180" s="38">
        <v>76100</v>
      </c>
      <c r="I180" s="38" t="s">
        <v>913</v>
      </c>
    </row>
    <row r="181" spans="1:9">
      <c r="A181" s="38" t="s">
        <v>949</v>
      </c>
      <c r="B181" s="38" t="s">
        <v>950</v>
      </c>
      <c r="C181" s="38">
        <v>1461400</v>
      </c>
      <c r="D181" s="38" t="str">
        <f>VLOOKUP(G181,'[1]ONS_codes2011-2014.csv'!$B:$F,5,FALSE)</f>
        <v>E07000120</v>
      </c>
      <c r="E181" s="38" t="str">
        <f>VLOOKUP(G181,'[1]ONS_codes2011-2014.csv'!$B:$E,4,FALSE)</f>
        <v>E07000120</v>
      </c>
      <c r="F181" s="38" t="s">
        <v>681</v>
      </c>
      <c r="G181" s="38" t="s">
        <v>78</v>
      </c>
      <c r="H181" s="38">
        <v>80500</v>
      </c>
      <c r="I181" s="38" t="s">
        <v>913</v>
      </c>
    </row>
    <row r="182" spans="1:9">
      <c r="A182" s="38" t="s">
        <v>949</v>
      </c>
      <c r="B182" s="38" t="s">
        <v>950</v>
      </c>
      <c r="C182" s="38">
        <v>1461400</v>
      </c>
      <c r="D182" s="38" t="str">
        <f>VLOOKUP(G182,'[1]ONS_codes2011-2014.csv'!$B:$F,5,FALSE)</f>
        <v>E07000121</v>
      </c>
      <c r="E182" s="38" t="str">
        <f>VLOOKUP(G182,'[1]ONS_codes2011-2014.csv'!$B:$E,4,FALSE)</f>
        <v>E07000121</v>
      </c>
      <c r="F182" s="38" t="s">
        <v>679</v>
      </c>
      <c r="G182" s="38" t="s">
        <v>680</v>
      </c>
      <c r="H182" s="38">
        <v>137800</v>
      </c>
      <c r="I182" s="38" t="s">
        <v>951</v>
      </c>
    </row>
    <row r="183" spans="1:9">
      <c r="A183" s="38" t="s">
        <v>949</v>
      </c>
      <c r="B183" s="38" t="s">
        <v>950</v>
      </c>
      <c r="C183" s="38">
        <v>1461400</v>
      </c>
      <c r="D183" s="38" t="str">
        <f>VLOOKUP(G183,'[1]ONS_codes2011-2014.csv'!$B:$F,5,FALSE)</f>
        <v>E07000122</v>
      </c>
      <c r="E183" s="38" t="str">
        <f>VLOOKUP(G183,'[1]ONS_codes2011-2014.csv'!$B:$E,4,FALSE)</f>
        <v>E07000122</v>
      </c>
      <c r="F183" s="38" t="s">
        <v>628</v>
      </c>
      <c r="G183" s="38" t="s">
        <v>127</v>
      </c>
      <c r="H183" s="38">
        <v>89600</v>
      </c>
      <c r="I183" s="38" t="s">
        <v>913</v>
      </c>
    </row>
    <row r="184" spans="1:9">
      <c r="A184" s="38" t="s">
        <v>949</v>
      </c>
      <c r="B184" s="38" t="s">
        <v>950</v>
      </c>
      <c r="C184" s="38">
        <v>1461400</v>
      </c>
      <c r="D184" s="38" t="str">
        <f>VLOOKUP(G184,'[1]ONS_codes2011-2014.csv'!$B:$F,5,FALSE)</f>
        <v>E07000123</v>
      </c>
      <c r="E184" s="38" t="str">
        <f>VLOOKUP(G184,'[1]ONS_codes2011-2014.csv'!$B:$E,4,FALSE)</f>
        <v>E07000123</v>
      </c>
      <c r="F184" s="38" t="s">
        <v>623</v>
      </c>
      <c r="G184" s="38" t="s">
        <v>239</v>
      </c>
      <c r="H184" s="38">
        <v>140100</v>
      </c>
      <c r="I184" s="38" t="s">
        <v>952</v>
      </c>
    </row>
    <row r="185" spans="1:9">
      <c r="A185" s="38" t="s">
        <v>949</v>
      </c>
      <c r="B185" s="38" t="s">
        <v>950</v>
      </c>
      <c r="C185" s="38">
        <v>1461400</v>
      </c>
      <c r="D185" s="38" t="str">
        <f>VLOOKUP(G185,'[1]ONS_codes2011-2014.csv'!$B:$F,5,FALSE)</f>
        <v>E07000124</v>
      </c>
      <c r="E185" s="38" t="str">
        <f>VLOOKUP(G185,'[1]ONS_codes2011-2014.csv'!$B:$E,4,FALSE)</f>
        <v>E07000124</v>
      </c>
      <c r="F185" s="38" t="s">
        <v>622</v>
      </c>
      <c r="G185" s="38" t="s">
        <v>267</v>
      </c>
      <c r="H185" s="38">
        <v>57300</v>
      </c>
      <c r="I185" s="38" t="s">
        <v>913</v>
      </c>
    </row>
    <row r="186" spans="1:9">
      <c r="A186" s="38" t="s">
        <v>949</v>
      </c>
      <c r="B186" s="38" t="s">
        <v>950</v>
      </c>
      <c r="C186" s="38">
        <v>1461400</v>
      </c>
      <c r="D186" s="38" t="str">
        <f>VLOOKUP(G186,'[1]ONS_codes2011-2014.csv'!$B:$F,5,FALSE)</f>
        <v>E07000125</v>
      </c>
      <c r="E186" s="38" t="str">
        <f>VLOOKUP(G186,'[1]ONS_codes2011-2014.csv'!$B:$E,4,FALSE)</f>
        <v>E07000125</v>
      </c>
      <c r="F186" s="38" t="s">
        <v>620</v>
      </c>
      <c r="G186" s="38" t="s">
        <v>621</v>
      </c>
      <c r="H186" s="38">
        <v>68100</v>
      </c>
      <c r="I186" s="38" t="s">
        <v>913</v>
      </c>
    </row>
    <row r="187" spans="1:9">
      <c r="A187" s="38" t="s">
        <v>949</v>
      </c>
      <c r="B187" s="38" t="s">
        <v>950</v>
      </c>
      <c r="C187" s="38">
        <v>1461400</v>
      </c>
      <c r="D187" s="38" t="str">
        <f>VLOOKUP(G187,'[1]ONS_codes2011-2014.csv'!$B:$F,5,FALSE)</f>
        <v>E07000126</v>
      </c>
      <c r="E187" s="38" t="str">
        <f>VLOOKUP(G187,'[1]ONS_codes2011-2014.csv'!$B:$E,4,FALSE)</f>
        <v>E07000126</v>
      </c>
      <c r="F187" s="38" t="s">
        <v>618</v>
      </c>
      <c r="G187" s="38" t="s">
        <v>619</v>
      </c>
      <c r="H187" s="38">
        <v>109200</v>
      </c>
      <c r="I187" s="38" t="s">
        <v>913</v>
      </c>
    </row>
    <row r="188" spans="1:9">
      <c r="A188" s="38" t="s">
        <v>949</v>
      </c>
      <c r="B188" s="38" t="s">
        <v>950</v>
      </c>
      <c r="C188" s="38">
        <v>1461400</v>
      </c>
      <c r="D188" s="38" t="str">
        <f>VLOOKUP(G188,'[1]ONS_codes2011-2014.csv'!$B:$F,5,FALSE)</f>
        <v>E07000127</v>
      </c>
      <c r="E188" s="38" t="str">
        <f>VLOOKUP(G188,'[1]ONS_codes2011-2014.csv'!$B:$E,4,FALSE)</f>
        <v>E07000127</v>
      </c>
      <c r="F188" s="38" t="s">
        <v>617</v>
      </c>
      <c r="G188" s="38" t="s">
        <v>104</v>
      </c>
      <c r="H188" s="38">
        <v>110600</v>
      </c>
      <c r="I188" s="38"/>
    </row>
    <row r="189" spans="1:9">
      <c r="A189" s="38" t="s">
        <v>949</v>
      </c>
      <c r="B189" s="38" t="s">
        <v>950</v>
      </c>
      <c r="C189" s="38">
        <v>1461400</v>
      </c>
      <c r="D189" s="38" t="str">
        <f>VLOOKUP(G189,'[1]ONS_codes2011-2014.csv'!$B:$F,5,FALSE)</f>
        <v>E07000128</v>
      </c>
      <c r="E189" s="38" t="str">
        <f>VLOOKUP(G189,'[1]ONS_codes2011-2014.csv'!$B:$E,4,FALSE)</f>
        <v>E07000128</v>
      </c>
      <c r="F189" s="38" t="s">
        <v>616</v>
      </c>
      <c r="G189" s="38" t="s">
        <v>266</v>
      </c>
      <c r="H189" s="38">
        <v>107700</v>
      </c>
      <c r="I189" s="38" t="s">
        <v>913</v>
      </c>
    </row>
    <row r="190" spans="1:9">
      <c r="A190" s="38" t="s">
        <v>953</v>
      </c>
      <c r="B190" s="38" t="s">
        <v>302</v>
      </c>
      <c r="C190" s="38">
        <v>980800</v>
      </c>
      <c r="D190" s="38" t="str">
        <f>VLOOKUP(G190,'[1]ONS_codes2011-2014.csv'!$B:$F,5,FALSE)</f>
        <v>E07000129</v>
      </c>
      <c r="E190" s="38" t="str">
        <f>VLOOKUP(G190,'[1]ONS_codes2011-2014.csv'!$B:$E,4,FALSE)</f>
        <v>E07000129</v>
      </c>
      <c r="F190" s="38" t="s">
        <v>615</v>
      </c>
      <c r="G190" s="38" t="s">
        <v>56</v>
      </c>
      <c r="H190" s="38">
        <v>94100</v>
      </c>
      <c r="I190" s="38"/>
    </row>
    <row r="191" spans="1:9">
      <c r="A191" s="38" t="s">
        <v>953</v>
      </c>
      <c r="B191" s="38" t="s">
        <v>302</v>
      </c>
      <c r="C191" s="38">
        <v>980800</v>
      </c>
      <c r="D191" s="38" t="str">
        <f>VLOOKUP(G191,'[1]ONS_codes2011-2014.csv'!$B:$F,5,FALSE)</f>
        <v>E07000130</v>
      </c>
      <c r="E191" s="38" t="str">
        <f>VLOOKUP(G191,'[1]ONS_codes2011-2014.csv'!$B:$E,4,FALSE)</f>
        <v>E07000130</v>
      </c>
      <c r="F191" s="38" t="s">
        <v>614</v>
      </c>
      <c r="G191" s="38" t="s">
        <v>251</v>
      </c>
      <c r="H191" s="38">
        <v>165900</v>
      </c>
      <c r="I191" s="38" t="s">
        <v>913</v>
      </c>
    </row>
    <row r="192" spans="1:9">
      <c r="A192" s="38" t="s">
        <v>953</v>
      </c>
      <c r="B192" s="38" t="s">
        <v>302</v>
      </c>
      <c r="C192" s="38">
        <v>980800</v>
      </c>
      <c r="D192" s="38" t="str">
        <f>VLOOKUP(G192,'[1]ONS_codes2011-2014.csv'!$B:$F,5,FALSE)</f>
        <v>E07000131</v>
      </c>
      <c r="E192" s="38" t="str">
        <f>VLOOKUP(G192,'[1]ONS_codes2011-2014.csv'!$B:$E,4,FALSE)</f>
        <v>E07000131</v>
      </c>
      <c r="F192" s="38" t="s">
        <v>613</v>
      </c>
      <c r="G192" s="38" t="s">
        <v>113</v>
      </c>
      <c r="H192" s="38">
        <v>85700</v>
      </c>
      <c r="I192" s="38"/>
    </row>
    <row r="193" spans="1:9">
      <c r="A193" s="38" t="s">
        <v>953</v>
      </c>
      <c r="B193" s="38" t="s">
        <v>302</v>
      </c>
      <c r="C193" s="38">
        <v>980800</v>
      </c>
      <c r="D193" s="38" t="str">
        <f>VLOOKUP(G193,'[1]ONS_codes2011-2014.csv'!$B:$F,5,FALSE)</f>
        <v>E07000132</v>
      </c>
      <c r="E193" s="38" t="str">
        <f>VLOOKUP(G193,'[1]ONS_codes2011-2014.csv'!$B:$E,4,FALSE)</f>
        <v>E07000132</v>
      </c>
      <c r="F193" s="38" t="s">
        <v>612</v>
      </c>
      <c r="G193" s="38" t="s">
        <v>263</v>
      </c>
      <c r="H193" s="38">
        <v>105300</v>
      </c>
      <c r="I193" s="38" t="s">
        <v>913</v>
      </c>
    </row>
    <row r="194" spans="1:9">
      <c r="A194" s="38" t="s">
        <v>953</v>
      </c>
      <c r="B194" s="38" t="s">
        <v>302</v>
      </c>
      <c r="C194" s="38">
        <v>980800</v>
      </c>
      <c r="D194" s="38" t="str">
        <f>VLOOKUP(G194,'[1]ONS_codes2011-2014.csv'!$B:$F,5,FALSE)</f>
        <v>E06000016</v>
      </c>
      <c r="E194" s="38" t="str">
        <f>VLOOKUP(G194,'[1]ONS_codes2011-2014.csv'!$B:$E,4,FALSE)</f>
        <v>E06000016</v>
      </c>
      <c r="F194" s="38" t="s">
        <v>842</v>
      </c>
      <c r="G194" s="38" t="s">
        <v>297</v>
      </c>
      <c r="H194" s="38">
        <v>329600</v>
      </c>
      <c r="I194" s="38" t="s">
        <v>954</v>
      </c>
    </row>
    <row r="195" spans="1:9">
      <c r="A195" s="38" t="s">
        <v>953</v>
      </c>
      <c r="B195" s="38" t="s">
        <v>302</v>
      </c>
      <c r="C195" s="38">
        <v>980800</v>
      </c>
      <c r="D195" s="38" t="str">
        <f>VLOOKUP(G195,'[1]ONS_codes2011-2014.csv'!$B:$F,5,FALSE)</f>
        <v>E07000133</v>
      </c>
      <c r="E195" s="38" t="str">
        <f>VLOOKUP(G195,'[1]ONS_codes2011-2014.csv'!$B:$E,4,FALSE)</f>
        <v>E07000133</v>
      </c>
      <c r="F195" s="38" t="s">
        <v>610</v>
      </c>
      <c r="G195" s="38" t="s">
        <v>611</v>
      </c>
      <c r="H195" s="38">
        <v>50500</v>
      </c>
      <c r="I195" s="38" t="s">
        <v>913</v>
      </c>
    </row>
    <row r="196" spans="1:9">
      <c r="A196" s="38" t="s">
        <v>953</v>
      </c>
      <c r="B196" s="38" t="s">
        <v>302</v>
      </c>
      <c r="C196" s="38">
        <v>980800</v>
      </c>
      <c r="D196" s="38" t="str">
        <f>VLOOKUP(G196,'[1]ONS_codes2011-2014.csv'!$B:$F,5,FALSE)</f>
        <v>E07000134</v>
      </c>
      <c r="E196" s="38" t="str">
        <f>VLOOKUP(G196,'[1]ONS_codes2011-2014.csv'!$B:$E,4,FALSE)</f>
        <v>E07000134</v>
      </c>
      <c r="F196" s="38" t="s">
        <v>608</v>
      </c>
      <c r="G196" s="38" t="s">
        <v>609</v>
      </c>
      <c r="H196" s="38">
        <v>93700</v>
      </c>
      <c r="I196" s="38"/>
    </row>
    <row r="197" spans="1:9">
      <c r="A197" s="38" t="s">
        <v>953</v>
      </c>
      <c r="B197" s="38" t="s">
        <v>302</v>
      </c>
      <c r="C197" s="38">
        <v>980800</v>
      </c>
      <c r="D197" s="38" t="str">
        <f>VLOOKUP(G197,'[1]ONS_codes2011-2014.csv'!$B:$F,5,FALSE)</f>
        <v>E07000135</v>
      </c>
      <c r="E197" s="38" t="str">
        <f>VLOOKUP(G197,'[1]ONS_codes2011-2014.csv'!$B:$E,4,FALSE)</f>
        <v>E07000135</v>
      </c>
      <c r="F197" s="38" t="s">
        <v>651</v>
      </c>
      <c r="G197" s="38" t="s">
        <v>152</v>
      </c>
      <c r="H197" s="38">
        <v>56000</v>
      </c>
      <c r="I197" s="38" t="s">
        <v>913</v>
      </c>
    </row>
    <row r="198" spans="1:9">
      <c r="A198" s="38" t="s">
        <v>955</v>
      </c>
      <c r="B198" s="38" t="s">
        <v>956</v>
      </c>
      <c r="C198" s="38">
        <v>1042000</v>
      </c>
      <c r="D198" s="38" t="str">
        <f>VLOOKUP(G198,'[1]ONS_codes2011-2014.csv'!$B:$F,5,FALSE)</f>
        <v>E07000136</v>
      </c>
      <c r="E198" s="38" t="str">
        <f>VLOOKUP(G198,'[1]ONS_codes2011-2014.csv'!$B:$E,4,FALSE)</f>
        <v>E07000136</v>
      </c>
      <c r="F198" s="38" t="s">
        <v>647</v>
      </c>
      <c r="G198" s="38" t="s">
        <v>249</v>
      </c>
      <c r="H198" s="38">
        <v>64600</v>
      </c>
      <c r="I198" s="38" t="s">
        <v>913</v>
      </c>
    </row>
    <row r="199" spans="1:9">
      <c r="A199" s="38" t="s">
        <v>955</v>
      </c>
      <c r="B199" s="38" t="s">
        <v>956</v>
      </c>
      <c r="C199" s="38">
        <v>1042000</v>
      </c>
      <c r="D199" s="38" t="str">
        <f>VLOOKUP(G199,'[1]ONS_codes2011-2014.csv'!$B:$F,5,FALSE)</f>
        <v>E07000137</v>
      </c>
      <c r="E199" s="38" t="str">
        <f>VLOOKUP(G199,'[1]ONS_codes2011-2014.csv'!$B:$E,4,FALSE)</f>
        <v>E07000137</v>
      </c>
      <c r="F199" s="38" t="s">
        <v>646</v>
      </c>
      <c r="G199" s="38" t="s">
        <v>233</v>
      </c>
      <c r="H199" s="38">
        <v>136700</v>
      </c>
      <c r="I199" s="38"/>
    </row>
    <row r="200" spans="1:9">
      <c r="A200" s="38" t="s">
        <v>955</v>
      </c>
      <c r="B200" s="38" t="s">
        <v>956</v>
      </c>
      <c r="C200" s="38">
        <v>1042000</v>
      </c>
      <c r="D200" s="38" t="str">
        <f>VLOOKUP(G200,'[1]ONS_codes2011-2014.csv'!$B:$F,5,FALSE)</f>
        <v>E07000138</v>
      </c>
      <c r="E200" s="38" t="str">
        <f>VLOOKUP(G200,'[1]ONS_codes2011-2014.csv'!$B:$E,4,FALSE)</f>
        <v>E07000138</v>
      </c>
      <c r="F200" s="38" t="s">
        <v>644</v>
      </c>
      <c r="G200" s="38" t="s">
        <v>645</v>
      </c>
      <c r="H200" s="38">
        <v>93100</v>
      </c>
      <c r="I200" s="38" t="s">
        <v>914</v>
      </c>
    </row>
    <row r="201" spans="1:9">
      <c r="A201" s="38" t="s">
        <v>955</v>
      </c>
      <c r="B201" s="38" t="s">
        <v>956</v>
      </c>
      <c r="C201" s="38">
        <v>1042000</v>
      </c>
      <c r="D201" s="38" t="str">
        <f>VLOOKUP(G201,'[1]ONS_codes2011-2014.csv'!$B:$F,5,FALSE)</f>
        <v>E06000012</v>
      </c>
      <c r="E201" s="38" t="str">
        <f>VLOOKUP(G201,'[1]ONS_codes2011-2014.csv'!$B:$E,4,FALSE)</f>
        <v>E06000012</v>
      </c>
      <c r="F201" s="38" t="s">
        <v>852</v>
      </c>
      <c r="G201" s="38" t="s">
        <v>192</v>
      </c>
      <c r="H201" s="38">
        <v>159700</v>
      </c>
      <c r="I201" s="38" t="s">
        <v>897</v>
      </c>
    </row>
    <row r="202" spans="1:9">
      <c r="A202" s="38" t="s">
        <v>955</v>
      </c>
      <c r="B202" s="38" t="s">
        <v>956</v>
      </c>
      <c r="C202" s="38">
        <v>1042000</v>
      </c>
      <c r="D202" s="38" t="str">
        <f>VLOOKUP(G202,'[1]ONS_codes2011-2014.csv'!$B:$F,5,FALSE)</f>
        <v>E07000139</v>
      </c>
      <c r="E202" s="38" t="str">
        <f>VLOOKUP(G202,'[1]ONS_codes2011-2014.csv'!$B:$E,4,FALSE)</f>
        <v>E07000139</v>
      </c>
      <c r="F202" s="38" t="s">
        <v>643</v>
      </c>
      <c r="G202" s="38" t="s">
        <v>86</v>
      </c>
      <c r="H202" s="38">
        <v>108500</v>
      </c>
      <c r="I202" s="38"/>
    </row>
    <row r="203" spans="1:9">
      <c r="A203" s="38" t="s">
        <v>955</v>
      </c>
      <c r="B203" s="38" t="s">
        <v>956</v>
      </c>
      <c r="C203" s="38">
        <v>1042000</v>
      </c>
      <c r="D203" s="38" t="str">
        <f>VLOOKUP(G203,'[1]ONS_codes2011-2014.csv'!$B:$F,5,FALSE)</f>
        <v>E06000013</v>
      </c>
      <c r="E203" s="38" t="str">
        <f>VLOOKUP(G203,'[1]ONS_codes2011-2014.csv'!$B:$E,4,FALSE)</f>
        <v>E06000013</v>
      </c>
      <c r="F203" s="38" t="s">
        <v>850</v>
      </c>
      <c r="G203" s="38" t="s">
        <v>851</v>
      </c>
      <c r="H203" s="38">
        <v>167500</v>
      </c>
      <c r="I203" s="38" t="s">
        <v>897</v>
      </c>
    </row>
    <row r="204" spans="1:9">
      <c r="A204" s="38" t="s">
        <v>955</v>
      </c>
      <c r="B204" s="38" t="s">
        <v>956</v>
      </c>
      <c r="C204" s="38">
        <v>1042000</v>
      </c>
      <c r="D204" s="38" t="str">
        <f>VLOOKUP(G204,'[1]ONS_codes2011-2014.csv'!$B:$F,5,FALSE)</f>
        <v>E07000140</v>
      </c>
      <c r="E204" s="38" t="str">
        <f>VLOOKUP(G204,'[1]ONS_codes2011-2014.csv'!$B:$E,4,FALSE)</f>
        <v>E07000140</v>
      </c>
      <c r="F204" s="38" t="s">
        <v>641</v>
      </c>
      <c r="G204" s="38" t="s">
        <v>642</v>
      </c>
      <c r="H204" s="38">
        <v>88400</v>
      </c>
      <c r="I204" s="38"/>
    </row>
    <row r="205" spans="1:9">
      <c r="A205" s="38" t="s">
        <v>955</v>
      </c>
      <c r="B205" s="38" t="s">
        <v>956</v>
      </c>
      <c r="C205" s="38">
        <v>1042000</v>
      </c>
      <c r="D205" s="38" t="str">
        <f>VLOOKUP(G205,'[1]ONS_codes2011-2014.csv'!$B:$F,5,FALSE)</f>
        <v>E07000141</v>
      </c>
      <c r="E205" s="38" t="str">
        <f>VLOOKUP(G205,'[1]ONS_codes2011-2014.csv'!$B:$E,4,FALSE)</f>
        <v>E07000141</v>
      </c>
      <c r="F205" s="38" t="s">
        <v>639</v>
      </c>
      <c r="G205" s="38" t="s">
        <v>640</v>
      </c>
      <c r="H205" s="38">
        <v>134100</v>
      </c>
      <c r="I205" s="38"/>
    </row>
    <row r="206" spans="1:9">
      <c r="A206" s="38" t="s">
        <v>955</v>
      </c>
      <c r="B206" s="38" t="s">
        <v>956</v>
      </c>
      <c r="C206" s="38">
        <v>1042000</v>
      </c>
      <c r="D206" s="38" t="str">
        <f>VLOOKUP(G206,'[1]ONS_codes2011-2014.csv'!$B:$F,5,FALSE)</f>
        <v>E07000142</v>
      </c>
      <c r="E206" s="38" t="str">
        <f>VLOOKUP(G206,'[1]ONS_codes2011-2014.csv'!$B:$E,4,FALSE)</f>
        <v>E07000142</v>
      </c>
      <c r="F206" s="38" t="s">
        <v>638</v>
      </c>
      <c r="G206" s="38" t="s">
        <v>274</v>
      </c>
      <c r="H206" s="38">
        <v>89400</v>
      </c>
      <c r="I206" s="38"/>
    </row>
    <row r="207" spans="1:9">
      <c r="A207" s="38" t="e">
        <v>#N/A</v>
      </c>
      <c r="B207" s="38" t="s">
        <v>957</v>
      </c>
      <c r="C207" s="38">
        <v>1380800</v>
      </c>
      <c r="D207" s="38" t="str">
        <f>VLOOKUP(G207,'[1]ONS_codes2011-2014.csv'!$B:$F,5,FALSE)</f>
        <v>E08000011</v>
      </c>
      <c r="E207" s="38" t="str">
        <f>VLOOKUP(G207,'[1]ONS_codes2011-2014.csv'!$B:$E,4,FALSE)</f>
        <v>E08000011</v>
      </c>
      <c r="F207" s="38" t="s">
        <v>467</v>
      </c>
      <c r="G207" s="38" t="s">
        <v>287</v>
      </c>
      <c r="H207" s="38">
        <v>145900</v>
      </c>
      <c r="I207" s="38" t="s">
        <v>938</v>
      </c>
    </row>
    <row r="208" spans="1:9">
      <c r="A208" s="38" t="e">
        <v>#N/A</v>
      </c>
      <c r="B208" s="38" t="s">
        <v>957</v>
      </c>
      <c r="C208" s="38">
        <v>1380800</v>
      </c>
      <c r="D208" s="38" t="str">
        <f>VLOOKUP(G208,'[1]ONS_codes2011-2014.csv'!$B:$F,5,FALSE)</f>
        <v>E08000012</v>
      </c>
      <c r="E208" s="38" t="str">
        <f>VLOOKUP(G208,'[1]ONS_codes2011-2014.csv'!$B:$E,4,FALSE)</f>
        <v>E08000012</v>
      </c>
      <c r="F208" s="38" t="s">
        <v>463</v>
      </c>
      <c r="G208" s="38" t="s">
        <v>464</v>
      </c>
      <c r="H208" s="38">
        <v>465700</v>
      </c>
      <c r="I208" s="38" t="s">
        <v>958</v>
      </c>
    </row>
    <row r="209" spans="1:9">
      <c r="A209" s="38" t="e">
        <v>#N/A</v>
      </c>
      <c r="B209" s="38" t="s">
        <v>957</v>
      </c>
      <c r="C209" s="38">
        <v>1380800</v>
      </c>
      <c r="D209" s="38" t="str">
        <f>VLOOKUP(G209,'[1]ONS_codes2011-2014.csv'!$B:$F,5,FALSE)</f>
        <v>E08000014</v>
      </c>
      <c r="E209" s="38" t="str">
        <f>VLOOKUP(G209,'[1]ONS_codes2011-2014.csv'!$B:$E,4,FALSE)</f>
        <v>E08000014</v>
      </c>
      <c r="F209" s="38" t="s">
        <v>455</v>
      </c>
      <c r="G209" s="38" t="s">
        <v>456</v>
      </c>
      <c r="H209" s="38">
        <v>274000</v>
      </c>
      <c r="I209" s="38" t="s">
        <v>938</v>
      </c>
    </row>
    <row r="210" spans="1:9">
      <c r="A210" s="38" t="e">
        <v>#N/A</v>
      </c>
      <c r="B210" s="38" t="s">
        <v>957</v>
      </c>
      <c r="C210" s="38">
        <v>1380800</v>
      </c>
      <c r="D210" s="38" t="str">
        <f>VLOOKUP(G210,'[1]ONS_codes2011-2014.csv'!$B:$F,5,FALSE)</f>
        <v>E08000013</v>
      </c>
      <c r="E210" s="38" t="str">
        <f>VLOOKUP(G210,'[1]ONS_codes2011-2014.csv'!$B:$E,4,FALSE)</f>
        <v>E08000013</v>
      </c>
      <c r="F210" s="38" t="s">
        <v>457</v>
      </c>
      <c r="G210" s="38" t="s">
        <v>458</v>
      </c>
      <c r="H210" s="38">
        <v>175400</v>
      </c>
      <c r="I210" s="38" t="s">
        <v>938</v>
      </c>
    </row>
    <row r="211" spans="1:9">
      <c r="A211" s="38" t="e">
        <v>#N/A</v>
      </c>
      <c r="B211" s="38" t="s">
        <v>957</v>
      </c>
      <c r="C211" s="38">
        <v>1380800</v>
      </c>
      <c r="D211" s="38" t="str">
        <f>VLOOKUP(G211,'[1]ONS_codes2011-2014.csv'!$B:$F,5,FALSE)</f>
        <v>E08000015</v>
      </c>
      <c r="E211" s="38" t="str">
        <f>VLOOKUP(G211,'[1]ONS_codes2011-2014.csv'!$B:$E,4,FALSE)</f>
        <v>E08000015</v>
      </c>
      <c r="F211" s="38" t="s">
        <v>452</v>
      </c>
      <c r="G211" s="38" t="s">
        <v>205</v>
      </c>
      <c r="H211" s="38">
        <v>319800</v>
      </c>
      <c r="I211" s="38" t="s">
        <v>938</v>
      </c>
    </row>
    <row r="212" spans="1:9">
      <c r="A212" s="38" t="s">
        <v>959</v>
      </c>
      <c r="B212" s="38" t="s">
        <v>960</v>
      </c>
      <c r="C212" s="38">
        <v>859400</v>
      </c>
      <c r="D212" s="38" t="str">
        <f>VLOOKUP(G212,'[1]ONS_codes2011-2014.csv'!$B:$F,5,FALSE)</f>
        <v>E07000143</v>
      </c>
      <c r="E212" s="38" t="str">
        <f>VLOOKUP(G212,'[1]ONS_codes2011-2014.csv'!$B:$E,4,FALSE)</f>
        <v>E07000143</v>
      </c>
      <c r="F212" s="38" t="s">
        <v>637</v>
      </c>
      <c r="G212" s="38" t="s">
        <v>227</v>
      </c>
      <c r="H212" s="38">
        <v>131000</v>
      </c>
      <c r="I212" s="38"/>
    </row>
    <row r="213" spans="1:9">
      <c r="A213" s="38" t="s">
        <v>959</v>
      </c>
      <c r="B213" s="38" t="s">
        <v>960</v>
      </c>
      <c r="C213" s="38">
        <v>859400</v>
      </c>
      <c r="D213" s="38" t="str">
        <f>VLOOKUP(G213,'[1]ONS_codes2011-2014.csv'!$B:$F,5,FALSE)</f>
        <v>E07000144</v>
      </c>
      <c r="E213" s="38" t="str">
        <f>VLOOKUP(G213,'[1]ONS_codes2011-2014.csv'!$B:$E,4,FALSE)</f>
        <v>E07000144</v>
      </c>
      <c r="F213" s="38" t="s">
        <v>636</v>
      </c>
      <c r="G213" s="38" t="s">
        <v>256</v>
      </c>
      <c r="H213" s="38">
        <v>124700</v>
      </c>
      <c r="I213" s="38"/>
    </row>
    <row r="214" spans="1:9">
      <c r="A214" s="38" t="s">
        <v>959</v>
      </c>
      <c r="B214" s="38" t="s">
        <v>960</v>
      </c>
      <c r="C214" s="38">
        <v>859400</v>
      </c>
      <c r="D214" s="38" t="str">
        <f>VLOOKUP(G214,'[1]ONS_codes2011-2014.csv'!$B:$F,5,FALSE)</f>
        <v>E07000145</v>
      </c>
      <c r="E214" s="38" t="str">
        <f>VLOOKUP(G214,'[1]ONS_codes2011-2014.csv'!$B:$E,4,FALSE)</f>
        <v>E07000145</v>
      </c>
      <c r="F214" s="38" t="s">
        <v>634</v>
      </c>
      <c r="G214" s="38" t="s">
        <v>635</v>
      </c>
      <c r="H214" s="38">
        <v>97400</v>
      </c>
      <c r="I214" s="38" t="s">
        <v>913</v>
      </c>
    </row>
    <row r="215" spans="1:9">
      <c r="A215" s="38" t="s">
        <v>959</v>
      </c>
      <c r="B215" s="38" t="s">
        <v>960</v>
      </c>
      <c r="C215" s="38">
        <v>859400</v>
      </c>
      <c r="D215" s="38" t="str">
        <f>VLOOKUP(G215,'[1]ONS_codes2011-2014.csv'!$B:$F,5,FALSE)</f>
        <v>E07000146</v>
      </c>
      <c r="E215" s="38" t="str">
        <f>VLOOKUP(G215,'[1]ONS_codes2011-2014.csv'!$B:$E,4,FALSE)</f>
        <v>E07000146</v>
      </c>
      <c r="F215" s="38" t="s">
        <v>632</v>
      </c>
      <c r="G215" s="38" t="s">
        <v>633</v>
      </c>
      <c r="H215" s="38">
        <v>147900</v>
      </c>
      <c r="I215" s="38" t="s">
        <v>913</v>
      </c>
    </row>
    <row r="216" spans="1:9">
      <c r="A216" s="38" t="s">
        <v>959</v>
      </c>
      <c r="B216" s="38" t="s">
        <v>960</v>
      </c>
      <c r="C216" s="38">
        <v>859400</v>
      </c>
      <c r="D216" s="38" t="str">
        <f>VLOOKUP(G216,'[1]ONS_codes2011-2014.csv'!$B:$F,5,FALSE)</f>
        <v>E07000147</v>
      </c>
      <c r="E216" s="38" t="str">
        <f>VLOOKUP(G216,'[1]ONS_codes2011-2014.csv'!$B:$E,4,FALSE)</f>
        <v>E07000147</v>
      </c>
      <c r="F216" s="38" t="s">
        <v>630</v>
      </c>
      <c r="G216" s="38" t="s">
        <v>631</v>
      </c>
      <c r="H216" s="38">
        <v>101700</v>
      </c>
      <c r="I216" s="38"/>
    </row>
    <row r="217" spans="1:9">
      <c r="A217" s="38" t="s">
        <v>959</v>
      </c>
      <c r="B217" s="38" t="s">
        <v>960</v>
      </c>
      <c r="C217" s="38">
        <v>859400</v>
      </c>
      <c r="D217" s="38" t="str">
        <f>VLOOKUP(G217,'[1]ONS_codes2011-2014.csv'!$B:$F,5,FALSE)</f>
        <v>E07000148</v>
      </c>
      <c r="E217" s="38" t="str">
        <f>VLOOKUP(G217,'[1]ONS_codes2011-2014.csv'!$B:$E,4,FALSE)</f>
        <v>E07000148</v>
      </c>
      <c r="F217" s="38" t="s">
        <v>606</v>
      </c>
      <c r="G217" s="38" t="s">
        <v>607</v>
      </c>
      <c r="H217" s="38">
        <v>132200</v>
      </c>
      <c r="I217" s="38" t="s">
        <v>961</v>
      </c>
    </row>
    <row r="218" spans="1:9">
      <c r="A218" s="38" t="s">
        <v>959</v>
      </c>
      <c r="B218" s="38" t="s">
        <v>960</v>
      </c>
      <c r="C218" s="38">
        <v>859400</v>
      </c>
      <c r="D218" s="38" t="str">
        <f>VLOOKUP(G218,'[1]ONS_codes2011-2014.csv'!$B:$F,5,FALSE)</f>
        <v>E07000149</v>
      </c>
      <c r="E218" s="38" t="str">
        <f>VLOOKUP(G218,'[1]ONS_codes2011-2014.csv'!$B:$E,4,FALSE)</f>
        <v>E07000149</v>
      </c>
      <c r="F218" s="38" t="s">
        <v>605</v>
      </c>
      <c r="G218" s="38" t="s">
        <v>92</v>
      </c>
      <c r="H218" s="38">
        <v>124500</v>
      </c>
      <c r="I218" s="38"/>
    </row>
    <row r="219" spans="1:9">
      <c r="A219" s="38" t="s">
        <v>962</v>
      </c>
      <c r="B219" s="38" t="s">
        <v>312</v>
      </c>
      <c r="C219" s="38">
        <v>1072600</v>
      </c>
      <c r="D219" s="38" t="str">
        <f>VLOOKUP(G219,'[1]ONS_codes2011-2014.csv'!$B:$F,5,FALSE)</f>
        <v>E07000163</v>
      </c>
      <c r="E219" s="38" t="str">
        <f>VLOOKUP(G219,'[1]ONS_codes2011-2014.csv'!$B:$E,4,FALSE)</f>
        <v>E07000163</v>
      </c>
      <c r="F219" s="38" t="s">
        <v>597</v>
      </c>
      <c r="G219" s="38" t="s">
        <v>66</v>
      </c>
      <c r="H219" s="38">
        <v>55500</v>
      </c>
      <c r="I219" s="38"/>
    </row>
    <row r="220" spans="1:9">
      <c r="A220" s="38" t="s">
        <v>962</v>
      </c>
      <c r="B220" s="38" t="s">
        <v>312</v>
      </c>
      <c r="C220" s="38">
        <v>1072600</v>
      </c>
      <c r="D220" s="38" t="str">
        <f>VLOOKUP(G220,'[1]ONS_codes2011-2014.csv'!$B:$F,5,FALSE)</f>
        <v>E07000164</v>
      </c>
      <c r="E220" s="38" t="str">
        <f>VLOOKUP(G220,'[1]ONS_codes2011-2014.csv'!$B:$E,4,FALSE)</f>
        <v>E07000164</v>
      </c>
      <c r="F220" s="38" t="s">
        <v>596</v>
      </c>
      <c r="G220" s="38" t="s">
        <v>125</v>
      </c>
      <c r="H220" s="38">
        <v>89600</v>
      </c>
      <c r="I220" s="38"/>
    </row>
    <row r="221" spans="1:9">
      <c r="A221" s="38" t="s">
        <v>962</v>
      </c>
      <c r="B221" s="38" t="s">
        <v>312</v>
      </c>
      <c r="C221" s="38">
        <v>1072600</v>
      </c>
      <c r="D221" s="38" t="str">
        <f>VLOOKUP(G221,'[1]ONS_codes2011-2014.csv'!$B:$F,5,FALSE)</f>
        <v>E07000165</v>
      </c>
      <c r="E221" s="38" t="str">
        <f>VLOOKUP(G221,'[1]ONS_codes2011-2014.csv'!$B:$E,4,FALSE)</f>
        <v>E07000165</v>
      </c>
      <c r="F221" s="38" t="s">
        <v>595</v>
      </c>
      <c r="G221" s="38" t="s">
        <v>145</v>
      </c>
      <c r="H221" s="38">
        <v>158700</v>
      </c>
      <c r="I221" s="38"/>
    </row>
    <row r="222" spans="1:9">
      <c r="A222" s="38" t="s">
        <v>962</v>
      </c>
      <c r="B222" s="38" t="s">
        <v>312</v>
      </c>
      <c r="C222" s="38">
        <v>1072600</v>
      </c>
      <c r="D222" s="38" t="str">
        <f>VLOOKUP(G222,'[1]ONS_codes2011-2014.csv'!$B:$F,5,FALSE)</f>
        <v>E06000002</v>
      </c>
      <c r="E222" s="38" t="str">
        <f>VLOOKUP(G222,'[1]ONS_codes2011-2014.csv'!$B:$E,4,FALSE)</f>
        <v>E06000002</v>
      </c>
      <c r="F222" s="38" t="s">
        <v>876</v>
      </c>
      <c r="G222" s="38" t="s">
        <v>877</v>
      </c>
      <c r="H222" s="38">
        <v>138400</v>
      </c>
      <c r="I222" s="38" t="s">
        <v>897</v>
      </c>
    </row>
    <row r="223" spans="1:9">
      <c r="A223" s="38" t="s">
        <v>962</v>
      </c>
      <c r="B223" s="38" t="s">
        <v>312</v>
      </c>
      <c r="C223" s="38">
        <v>1072600</v>
      </c>
      <c r="D223" s="38" t="str">
        <f>VLOOKUP(G223,'[1]ONS_codes2011-2014.csv'!$B:$F,5,FALSE)</f>
        <v>E06000003</v>
      </c>
      <c r="E223" s="38" t="str">
        <f>VLOOKUP(G223,'[1]ONS_codes2011-2014.csv'!$B:$E,4,FALSE)</f>
        <v>E06000003</v>
      </c>
      <c r="F223" s="38" t="s">
        <v>872</v>
      </c>
      <c r="G223" s="38" t="s">
        <v>873</v>
      </c>
      <c r="H223" s="38">
        <v>135200</v>
      </c>
      <c r="I223" s="38" t="s">
        <v>897</v>
      </c>
    </row>
    <row r="224" spans="1:9">
      <c r="A224" s="38" t="s">
        <v>962</v>
      </c>
      <c r="B224" s="38" t="s">
        <v>312</v>
      </c>
      <c r="C224" s="38">
        <v>1072600</v>
      </c>
      <c r="D224" s="38" t="str">
        <f>VLOOKUP(G224,'[1]ONS_codes2011-2014.csv'!$B:$F,5,FALSE)</f>
        <v>E07000166</v>
      </c>
      <c r="E224" s="38" t="str">
        <f>VLOOKUP(G224,'[1]ONS_codes2011-2014.csv'!$B:$E,4,FALSE)</f>
        <v>E07000166</v>
      </c>
      <c r="F224" s="38" t="s">
        <v>593</v>
      </c>
      <c r="G224" s="38" t="s">
        <v>594</v>
      </c>
      <c r="H224" s="38">
        <v>53300</v>
      </c>
      <c r="I224" s="38"/>
    </row>
    <row r="225" spans="1:9">
      <c r="A225" s="38" t="s">
        <v>962</v>
      </c>
      <c r="B225" s="38" t="s">
        <v>312</v>
      </c>
      <c r="C225" s="38">
        <v>1072600</v>
      </c>
      <c r="D225" s="38" t="str">
        <f>VLOOKUP(G225,'[1]ONS_codes2011-2014.csv'!$B:$F,5,FALSE)</f>
        <v>E07000167</v>
      </c>
      <c r="E225" s="38" t="str">
        <f>VLOOKUP(G225,'[1]ONS_codes2011-2014.csv'!$B:$E,4,FALSE)</f>
        <v>E07000167</v>
      </c>
      <c r="F225" s="38" t="s">
        <v>591</v>
      </c>
      <c r="G225" s="38" t="s">
        <v>592</v>
      </c>
      <c r="H225" s="38">
        <v>51900</v>
      </c>
      <c r="I225" s="38"/>
    </row>
    <row r="226" spans="1:9">
      <c r="A226" s="38" t="s">
        <v>962</v>
      </c>
      <c r="B226" s="38" t="s">
        <v>312</v>
      </c>
      <c r="C226" s="38">
        <v>1072600</v>
      </c>
      <c r="D226" s="38" t="str">
        <f>VLOOKUP(G226,'[1]ONS_codes2011-2014.csv'!$B:$F,5,FALSE)</f>
        <v>E07000168</v>
      </c>
      <c r="E226" s="38" t="str">
        <f>VLOOKUP(G226,'[1]ONS_codes2011-2014.csv'!$B:$E,4,FALSE)</f>
        <v>E07000168</v>
      </c>
      <c r="F226" s="38" t="s">
        <v>590</v>
      </c>
      <c r="G226" s="38" t="s">
        <v>46</v>
      </c>
      <c r="H226" s="38">
        <v>108700</v>
      </c>
      <c r="I226" s="38" t="s">
        <v>913</v>
      </c>
    </row>
    <row r="227" spans="1:9">
      <c r="A227" s="38" t="s">
        <v>962</v>
      </c>
      <c r="B227" s="38" t="s">
        <v>312</v>
      </c>
      <c r="C227" s="38">
        <v>1072600</v>
      </c>
      <c r="D227" s="38" t="str">
        <f>VLOOKUP(G227,'[1]ONS_codes2011-2014.csv'!$B:$F,5,FALSE)</f>
        <v>E07000169</v>
      </c>
      <c r="E227" s="38" t="str">
        <f>VLOOKUP(G227,'[1]ONS_codes2011-2014.csv'!$B:$E,4,FALSE)</f>
        <v>E07000169</v>
      </c>
      <c r="F227" s="38" t="s">
        <v>589</v>
      </c>
      <c r="G227" s="38" t="s">
        <v>255</v>
      </c>
      <c r="H227" s="38">
        <v>83500</v>
      </c>
      <c r="I227" s="38"/>
    </row>
    <row r="228" spans="1:9">
      <c r="A228" s="38" t="s">
        <v>962</v>
      </c>
      <c r="B228" s="38" t="s">
        <v>312</v>
      </c>
      <c r="C228" s="38">
        <v>1072600</v>
      </c>
      <c r="D228" s="38" t="str">
        <f>VLOOKUP(G228,'[1]ONS_codes2011-2014.csv'!$B:$F,5,FALSE)</f>
        <v>E06000014</v>
      </c>
      <c r="E228" s="38" t="str">
        <f>VLOOKUP(G228,'[1]ONS_codes2011-2014.csv'!$B:$E,4,FALSE)</f>
        <v>E06000014</v>
      </c>
      <c r="F228" s="38" t="s">
        <v>843</v>
      </c>
      <c r="G228" s="38" t="s">
        <v>275</v>
      </c>
      <c r="H228" s="38">
        <v>197800</v>
      </c>
      <c r="I228" s="38" t="s">
        <v>963</v>
      </c>
    </row>
    <row r="229" spans="1:9">
      <c r="A229" s="38" t="s">
        <v>964</v>
      </c>
      <c r="B229" s="38" t="s">
        <v>965</v>
      </c>
      <c r="C229" s="38">
        <v>693900</v>
      </c>
      <c r="D229" s="38" t="str">
        <f>VLOOKUP(G229,'[1]ONS_codes2011-2014.csv'!$B:$F,5,FALSE)</f>
        <v>E07000150</v>
      </c>
      <c r="E229" s="38" t="str">
        <f>VLOOKUP(G229,'[1]ONS_codes2011-2014.csv'!$B:$E,4,FALSE)</f>
        <v>E07000150</v>
      </c>
      <c r="F229" s="38" t="s">
        <v>602</v>
      </c>
      <c r="G229" s="38" t="s">
        <v>64</v>
      </c>
      <c r="H229" s="38">
        <v>61600</v>
      </c>
      <c r="I229" s="38" t="s">
        <v>913</v>
      </c>
    </row>
    <row r="230" spans="1:9">
      <c r="A230" s="38" t="s">
        <v>964</v>
      </c>
      <c r="B230" s="38" t="s">
        <v>965</v>
      </c>
      <c r="C230" s="38">
        <v>693900</v>
      </c>
      <c r="D230" s="38" t="str">
        <f>VLOOKUP(G230,'[1]ONS_codes2011-2014.csv'!$B:$F,5,FALSE)</f>
        <v>E07000151</v>
      </c>
      <c r="E230" s="38" t="str">
        <f>VLOOKUP(G230,'[1]ONS_codes2011-2014.csv'!$B:$E,4,FALSE)</f>
        <v>E07000151</v>
      </c>
      <c r="F230" s="38" t="s">
        <v>601</v>
      </c>
      <c r="G230" s="38" t="s">
        <v>67</v>
      </c>
      <c r="H230" s="38">
        <v>78100</v>
      </c>
      <c r="I230" s="38"/>
    </row>
    <row r="231" spans="1:9">
      <c r="A231" s="38" t="s">
        <v>964</v>
      </c>
      <c r="B231" s="38" t="s">
        <v>965</v>
      </c>
      <c r="C231" s="38">
        <v>693900</v>
      </c>
      <c r="D231" s="38" t="str">
        <f>VLOOKUP(G231,'[1]ONS_codes2011-2014.csv'!$B:$F,5,FALSE)</f>
        <v>E07000152</v>
      </c>
      <c r="E231" s="38" t="str">
        <f>VLOOKUP(G231,'[1]ONS_codes2011-2014.csv'!$B:$E,4,FALSE)</f>
        <v>E07000152</v>
      </c>
      <c r="F231" s="38" t="s">
        <v>600</v>
      </c>
      <c r="G231" s="38" t="s">
        <v>70</v>
      </c>
      <c r="H231" s="38">
        <v>86900</v>
      </c>
      <c r="I231" s="38"/>
    </row>
    <row r="232" spans="1:9">
      <c r="A232" s="38" t="s">
        <v>964</v>
      </c>
      <c r="B232" s="38" t="s">
        <v>965</v>
      </c>
      <c r="C232" s="38">
        <v>693900</v>
      </c>
      <c r="D232" s="38" t="str">
        <f>VLOOKUP(G232,'[1]ONS_codes2011-2014.csv'!$B:$F,5,FALSE)</f>
        <v>E07000153</v>
      </c>
      <c r="E232" s="38" t="str">
        <f>VLOOKUP(G232,'[1]ONS_codes2011-2014.csv'!$B:$E,4,FALSE)</f>
        <v>E07000153</v>
      </c>
      <c r="F232" s="38" t="s">
        <v>599</v>
      </c>
      <c r="G232" s="38" t="s">
        <v>259</v>
      </c>
      <c r="H232" s="38">
        <v>93800</v>
      </c>
      <c r="I232" s="38" t="s">
        <v>913</v>
      </c>
    </row>
    <row r="233" spans="1:9">
      <c r="A233" s="38" t="s">
        <v>964</v>
      </c>
      <c r="B233" s="38" t="s">
        <v>965</v>
      </c>
      <c r="C233" s="38">
        <v>693900</v>
      </c>
      <c r="D233" s="38" t="str">
        <f>VLOOKUP(G233,'[1]ONS_codes2011-2014.csv'!$B:$F,5,FALSE)</f>
        <v>E07000154</v>
      </c>
      <c r="E233" s="38" t="str">
        <f>VLOOKUP(G233,'[1]ONS_codes2011-2014.csv'!$B:$E,4,FALSE)</f>
        <v>E07000154</v>
      </c>
      <c r="F233" s="38" t="s">
        <v>604</v>
      </c>
      <c r="G233" s="38" t="s">
        <v>238</v>
      </c>
      <c r="H233" s="38">
        <v>212500</v>
      </c>
      <c r="I233" s="38" t="s">
        <v>913</v>
      </c>
    </row>
    <row r="234" spans="1:9">
      <c r="A234" s="38" t="s">
        <v>964</v>
      </c>
      <c r="B234" s="38" t="s">
        <v>965</v>
      </c>
      <c r="C234" s="38">
        <v>693900</v>
      </c>
      <c r="D234" s="38" t="str">
        <f>VLOOKUP(G234,'[1]ONS_codes2011-2014.csv'!$B:$F,5,FALSE)</f>
        <v>E07000155</v>
      </c>
      <c r="E234" s="38" t="str">
        <f>VLOOKUP(G234,'[1]ONS_codes2011-2014.csv'!$B:$E,4,FALSE)</f>
        <v>E07000155</v>
      </c>
      <c r="F234" s="38" t="s">
        <v>603</v>
      </c>
      <c r="G234" s="38" t="s">
        <v>243</v>
      </c>
      <c r="H234" s="38">
        <v>85400</v>
      </c>
      <c r="I234" s="38"/>
    </row>
    <row r="235" spans="1:9">
      <c r="A235" s="38" t="s">
        <v>964</v>
      </c>
      <c r="B235" s="38" t="s">
        <v>965</v>
      </c>
      <c r="C235" s="38">
        <v>693900</v>
      </c>
      <c r="D235" s="38" t="str">
        <f>VLOOKUP(G235,'[1]ONS_codes2011-2014.csv'!$B:$F,5,FALSE)</f>
        <v>E07000156</v>
      </c>
      <c r="E235" s="38" t="str">
        <f>VLOOKUP(G235,'[1]ONS_codes2011-2014.csv'!$B:$E,4,FALSE)</f>
        <v>E07000156</v>
      </c>
      <c r="F235" s="38" t="s">
        <v>598</v>
      </c>
      <c r="G235" s="38" t="s">
        <v>115</v>
      </c>
      <c r="H235" s="38">
        <v>75600</v>
      </c>
      <c r="I235" s="38" t="s">
        <v>913</v>
      </c>
    </row>
    <row r="236" spans="1:9">
      <c r="A236" s="38" t="e">
        <v>#N/A</v>
      </c>
      <c r="B236" s="38" t="s">
        <v>847</v>
      </c>
      <c r="C236" s="38">
        <v>316300</v>
      </c>
      <c r="D236" s="38" t="str">
        <f>VLOOKUP(G236,'[1]ONS_codes2011-2014.csv'!$B:$F,5,FALSE)</f>
        <v>E06000048</v>
      </c>
      <c r="E236" s="38" t="str">
        <f>VLOOKUP(G236,'[1]ONS_codes2011-2014.csv'!$B:$E,4,FALSE)</f>
        <v>E06000057</v>
      </c>
      <c r="F236" s="38" t="s">
        <v>846</v>
      </c>
      <c r="G236" s="38" t="s">
        <v>847</v>
      </c>
      <c r="H236" s="38">
        <v>316300</v>
      </c>
      <c r="I236" s="38" t="s">
        <v>898</v>
      </c>
    </row>
    <row r="237" spans="1:9">
      <c r="A237" s="38" t="s">
        <v>966</v>
      </c>
      <c r="B237" s="38" t="s">
        <v>967</v>
      </c>
      <c r="C237" s="38">
        <v>1090600</v>
      </c>
      <c r="D237" s="38" t="str">
        <f>VLOOKUP(G237,'[1]ONS_codes2011-2014.csv'!$B:$F,5,FALSE)</f>
        <v>E07000170</v>
      </c>
      <c r="E237" s="38" t="str">
        <f>VLOOKUP(G237,'[1]ONS_codes2011-2014.csv'!$B:$E,4,FALSE)</f>
        <v>E07000170</v>
      </c>
      <c r="F237" s="38" t="s">
        <v>588</v>
      </c>
      <c r="G237" s="38" t="s">
        <v>225</v>
      </c>
      <c r="H237" s="38">
        <v>119500</v>
      </c>
      <c r="I237" s="38"/>
    </row>
    <row r="238" spans="1:9">
      <c r="A238" s="38" t="s">
        <v>966</v>
      </c>
      <c r="B238" s="38" t="s">
        <v>967</v>
      </c>
      <c r="C238" s="38">
        <v>1090600</v>
      </c>
      <c r="D238" s="38" t="str">
        <f>VLOOKUP(G238,'[1]ONS_codes2011-2014.csv'!$B:$F,5,FALSE)</f>
        <v>E07000171</v>
      </c>
      <c r="E238" s="38" t="str">
        <f>VLOOKUP(G238,'[1]ONS_codes2011-2014.csv'!$B:$E,4,FALSE)</f>
        <v>E07000171</v>
      </c>
      <c r="F238" s="38" t="s">
        <v>586</v>
      </c>
      <c r="G238" s="38" t="s">
        <v>587</v>
      </c>
      <c r="H238" s="38">
        <v>113000</v>
      </c>
      <c r="I238" s="38"/>
    </row>
    <row r="239" spans="1:9">
      <c r="A239" s="38" t="s">
        <v>966</v>
      </c>
      <c r="B239" s="38" t="s">
        <v>967</v>
      </c>
      <c r="C239" s="38">
        <v>1090600</v>
      </c>
      <c r="D239" s="38" t="str">
        <f>VLOOKUP(G239,'[1]ONS_codes2011-2014.csv'!$B:$F,5,FALSE)</f>
        <v>E07000172</v>
      </c>
      <c r="E239" s="38" t="str">
        <f>VLOOKUP(G239,'[1]ONS_codes2011-2014.csv'!$B:$E,4,FALSE)</f>
        <v>E07000172</v>
      </c>
      <c r="F239" s="38" t="s">
        <v>585</v>
      </c>
      <c r="G239" s="38" t="s">
        <v>122</v>
      </c>
      <c r="H239" s="38">
        <v>109700</v>
      </c>
      <c r="I239" s="38" t="s">
        <v>913</v>
      </c>
    </row>
    <row r="240" spans="1:9">
      <c r="A240" s="38" t="s">
        <v>966</v>
      </c>
      <c r="B240" s="38" t="s">
        <v>967</v>
      </c>
      <c r="C240" s="38">
        <v>1090600</v>
      </c>
      <c r="D240" s="38" t="str">
        <f>VLOOKUP(G240,'[1]ONS_codes2011-2014.csv'!$B:$F,5,FALSE)</f>
        <v>E07000173</v>
      </c>
      <c r="E240" s="38" t="str">
        <f>VLOOKUP(G240,'[1]ONS_codes2011-2014.csv'!$B:$E,4,FALSE)</f>
        <v>E07000173</v>
      </c>
      <c r="F240" s="38" t="s">
        <v>584</v>
      </c>
      <c r="G240" s="38" t="s">
        <v>235</v>
      </c>
      <c r="H240" s="38">
        <v>113700</v>
      </c>
      <c r="I240" s="38" t="s">
        <v>913</v>
      </c>
    </row>
    <row r="241" spans="1:9">
      <c r="A241" s="38" t="s">
        <v>966</v>
      </c>
      <c r="B241" s="38" t="s">
        <v>967</v>
      </c>
      <c r="C241" s="38">
        <v>1090600</v>
      </c>
      <c r="D241" s="38" t="str">
        <f>VLOOKUP(G241,'[1]ONS_codes2011-2014.csv'!$B:$F,5,FALSE)</f>
        <v>E07000174</v>
      </c>
      <c r="E241" s="38" t="str">
        <f>VLOOKUP(G241,'[1]ONS_codes2011-2014.csv'!$B:$E,4,FALSE)</f>
        <v>E07000174</v>
      </c>
      <c r="F241" s="38" t="s">
        <v>581</v>
      </c>
      <c r="G241" s="38" t="s">
        <v>258</v>
      </c>
      <c r="H241" s="38">
        <v>104600</v>
      </c>
      <c r="I241" s="38"/>
    </row>
    <row r="242" spans="1:9">
      <c r="A242" s="38" t="s">
        <v>966</v>
      </c>
      <c r="B242" s="38" t="s">
        <v>967</v>
      </c>
      <c r="C242" s="38">
        <v>1090600</v>
      </c>
      <c r="D242" s="38" t="str">
        <f>VLOOKUP(G242,'[1]ONS_codes2011-2014.csv'!$B:$F,5,FALSE)</f>
        <v>E07000175</v>
      </c>
      <c r="E242" s="38" t="str">
        <f>VLOOKUP(G242,'[1]ONS_codes2011-2014.csv'!$B:$E,4,FALSE)</f>
        <v>E07000175</v>
      </c>
      <c r="F242" s="38" t="s">
        <v>579</v>
      </c>
      <c r="G242" s="38" t="s">
        <v>580</v>
      </c>
      <c r="H242" s="38">
        <v>115000</v>
      </c>
      <c r="I242" s="38"/>
    </row>
    <row r="243" spans="1:9">
      <c r="A243" s="38" t="s">
        <v>966</v>
      </c>
      <c r="B243" s="38" t="s">
        <v>967</v>
      </c>
      <c r="C243" s="38">
        <v>1090600</v>
      </c>
      <c r="D243" s="38" t="str">
        <f>VLOOKUP(G243,'[1]ONS_codes2011-2014.csv'!$B:$F,5,FALSE)</f>
        <v>E06000018</v>
      </c>
      <c r="E243" s="38" t="str">
        <f>VLOOKUP(G243,'[1]ONS_codes2011-2014.csv'!$B:$E,4,FALSE)</f>
        <v>E06000018</v>
      </c>
      <c r="F243" s="38" t="s">
        <v>838</v>
      </c>
      <c r="G243" s="38" t="s">
        <v>839</v>
      </c>
      <c r="H243" s="38">
        <v>303900</v>
      </c>
      <c r="I243" s="38" t="s">
        <v>968</v>
      </c>
    </row>
    <row r="244" spans="1:9">
      <c r="A244" s="38" t="s">
        <v>966</v>
      </c>
      <c r="B244" s="38" t="s">
        <v>967</v>
      </c>
      <c r="C244" s="38">
        <v>1090600</v>
      </c>
      <c r="D244" s="38" t="str">
        <f>VLOOKUP(G244,'[1]ONS_codes2011-2014.csv'!$B:$F,5,FALSE)</f>
        <v>E07000176</v>
      </c>
      <c r="E244" s="38" t="str">
        <f>VLOOKUP(G244,'[1]ONS_codes2011-2014.csv'!$B:$E,4,FALSE)</f>
        <v>E07000176</v>
      </c>
      <c r="F244" s="38" t="s">
        <v>578</v>
      </c>
      <c r="G244" s="38" t="s">
        <v>240</v>
      </c>
      <c r="H244" s="38">
        <v>111200</v>
      </c>
      <c r="I244" s="38" t="s">
        <v>913</v>
      </c>
    </row>
    <row r="245" spans="1:9">
      <c r="A245" s="38" t="s">
        <v>969</v>
      </c>
      <c r="B245" s="38" t="s">
        <v>304</v>
      </c>
      <c r="C245" s="38">
        <v>654800</v>
      </c>
      <c r="D245" s="38" t="str">
        <f>VLOOKUP(G245,'[1]ONS_codes2011-2014.csv'!$B:$F,5,FALSE)</f>
        <v>E07000177</v>
      </c>
      <c r="E245" s="38" t="str">
        <f>VLOOKUP(G245,'[1]ONS_codes2011-2014.csv'!$B:$E,4,FALSE)</f>
        <v>E07000177</v>
      </c>
      <c r="F245" s="38" t="s">
        <v>576</v>
      </c>
      <c r="G245" s="38" t="s">
        <v>577</v>
      </c>
      <c r="H245" s="38">
        <v>142300</v>
      </c>
      <c r="I245" s="38"/>
    </row>
    <row r="246" spans="1:9">
      <c r="A246" s="38" t="s">
        <v>969</v>
      </c>
      <c r="B246" s="38" t="s">
        <v>304</v>
      </c>
      <c r="C246" s="38">
        <v>654800</v>
      </c>
      <c r="D246" s="38" t="str">
        <f>VLOOKUP(G246,'[1]ONS_codes2011-2014.csv'!$B:$F,5,FALSE)</f>
        <v>E07000178</v>
      </c>
      <c r="E246" s="38" t="str">
        <f>VLOOKUP(G246,'[1]ONS_codes2011-2014.csv'!$B:$E,4,FALSE)</f>
        <v>E07000178</v>
      </c>
      <c r="F246" s="38" t="s">
        <v>575</v>
      </c>
      <c r="G246" s="38" t="s">
        <v>89</v>
      </c>
      <c r="H246" s="38">
        <v>150200</v>
      </c>
      <c r="I246" s="38" t="s">
        <v>970</v>
      </c>
    </row>
    <row r="247" spans="1:9">
      <c r="A247" s="38" t="s">
        <v>969</v>
      </c>
      <c r="B247" s="38" t="s">
        <v>304</v>
      </c>
      <c r="C247" s="38">
        <v>654800</v>
      </c>
      <c r="D247" s="38" t="str">
        <f>VLOOKUP(G247,'[1]ONS_codes2011-2014.csv'!$B:$F,5,FALSE)</f>
        <v>E07000179</v>
      </c>
      <c r="E247" s="38" t="str">
        <f>VLOOKUP(G247,'[1]ONS_codes2011-2014.csv'!$B:$E,4,FALSE)</f>
        <v>E07000179</v>
      </c>
      <c r="F247" s="38" t="s">
        <v>573</v>
      </c>
      <c r="G247" s="38" t="s">
        <v>574</v>
      </c>
      <c r="H247" s="38">
        <v>135000</v>
      </c>
      <c r="I247" s="38"/>
    </row>
    <row r="248" spans="1:9">
      <c r="A248" s="38" t="s">
        <v>969</v>
      </c>
      <c r="B248" s="38" t="s">
        <v>304</v>
      </c>
      <c r="C248" s="38">
        <v>654800</v>
      </c>
      <c r="D248" s="38" t="str">
        <f>VLOOKUP(G248,'[1]ONS_codes2011-2014.csv'!$B:$F,5,FALSE)</f>
        <v>E07000180</v>
      </c>
      <c r="E248" s="38" t="str">
        <f>VLOOKUP(G248,'[1]ONS_codes2011-2014.csv'!$B:$E,4,FALSE)</f>
        <v>E07000180</v>
      </c>
      <c r="F248" s="38" t="s">
        <v>571</v>
      </c>
      <c r="G248" s="38" t="s">
        <v>572</v>
      </c>
      <c r="H248" s="38">
        <v>121900</v>
      </c>
      <c r="I248" s="38"/>
    </row>
    <row r="249" spans="1:9">
      <c r="A249" s="38" t="s">
        <v>969</v>
      </c>
      <c r="B249" s="38" t="s">
        <v>304</v>
      </c>
      <c r="C249" s="38">
        <v>654800</v>
      </c>
      <c r="D249" s="38" t="str">
        <f>VLOOKUP(G249,'[1]ONS_codes2011-2014.csv'!$B:$F,5,FALSE)</f>
        <v>E07000181</v>
      </c>
      <c r="E249" s="38" t="str">
        <f>VLOOKUP(G249,'[1]ONS_codes2011-2014.csv'!$B:$E,4,FALSE)</f>
        <v>E07000181</v>
      </c>
      <c r="F249" s="38" t="s">
        <v>569</v>
      </c>
      <c r="G249" s="38" t="s">
        <v>570</v>
      </c>
      <c r="H249" s="38">
        <v>105400</v>
      </c>
      <c r="I249" s="38"/>
    </row>
    <row r="250" spans="1:9">
      <c r="A250" s="38" t="e">
        <v>#N/A</v>
      </c>
      <c r="B250" s="38" t="s">
        <v>294</v>
      </c>
      <c r="C250" s="38">
        <v>37600</v>
      </c>
      <c r="D250" s="38" t="str">
        <f>VLOOKUP(G250,'[1]ONS_codes2011-2014.csv'!$B:$F,5,FALSE)</f>
        <v>E06000017</v>
      </c>
      <c r="E250" s="38" t="str">
        <f>VLOOKUP(G250,'[1]ONS_codes2011-2014.csv'!$B:$E,4,FALSE)</f>
        <v>E06000017</v>
      </c>
      <c r="F250" s="38" t="s">
        <v>841</v>
      </c>
      <c r="G250" s="38" t="s">
        <v>294</v>
      </c>
      <c r="H250" s="38">
        <v>37600</v>
      </c>
      <c r="I250" s="38" t="s">
        <v>898</v>
      </c>
    </row>
    <row r="251" spans="1:9">
      <c r="A251" s="38" t="e">
        <v>#N/A</v>
      </c>
      <c r="B251" s="38" t="s">
        <v>784</v>
      </c>
      <c r="C251" s="38">
        <v>473900</v>
      </c>
      <c r="D251" s="38" t="str">
        <f>VLOOKUP(G251,'[1]ONS_codes2011-2014.csv'!$B:$F,5,FALSE)</f>
        <v>E06000051</v>
      </c>
      <c r="E251" s="38" t="str">
        <f>VLOOKUP(G251,'[1]ONS_codes2011-2014.csv'!$B:$E,4,FALSE)</f>
        <v>E06000051</v>
      </c>
      <c r="F251" s="38" t="s">
        <v>783</v>
      </c>
      <c r="G251" s="38" t="s">
        <v>784</v>
      </c>
      <c r="H251" s="38">
        <v>307100</v>
      </c>
      <c r="I251" s="38" t="s">
        <v>898</v>
      </c>
    </row>
    <row r="252" spans="1:9">
      <c r="A252" s="38" t="e">
        <v>#N/A</v>
      </c>
      <c r="B252" s="38" t="s">
        <v>784</v>
      </c>
      <c r="C252" s="38">
        <v>473900</v>
      </c>
      <c r="D252" s="38" t="str">
        <f>VLOOKUP(G252,'[1]ONS_codes2011-2014.csv'!$B:$F,5,FALSE)</f>
        <v>E06000020</v>
      </c>
      <c r="E252" s="38" t="str">
        <f>VLOOKUP(G252,'[1]ONS_codes2011-2014.csv'!$B:$E,4,FALSE)</f>
        <v>E06000020</v>
      </c>
      <c r="F252" s="38" t="s">
        <v>834</v>
      </c>
      <c r="G252" s="38" t="s">
        <v>835</v>
      </c>
      <c r="H252" s="38">
        <v>166800</v>
      </c>
      <c r="I252" s="38" t="s">
        <v>897</v>
      </c>
    </row>
    <row r="253" spans="1:9">
      <c r="A253" s="38" t="s">
        <v>971</v>
      </c>
      <c r="B253" s="38" t="s">
        <v>306</v>
      </c>
      <c r="C253" s="38">
        <v>910200</v>
      </c>
      <c r="D253" s="38" t="str">
        <f>VLOOKUP(G253,'[1]ONS_codes2011-2014.csv'!$B:$F,5,FALSE)</f>
        <v>E06000022</v>
      </c>
      <c r="E253" s="38" t="str">
        <f>VLOOKUP(G253,'[1]ONS_codes2011-2014.csv'!$B:$E,4,FALSE)</f>
        <v>E06000022</v>
      </c>
      <c r="F253" s="38" t="s">
        <v>826</v>
      </c>
      <c r="G253" s="38" t="s">
        <v>827</v>
      </c>
      <c r="H253" s="38">
        <v>175500</v>
      </c>
      <c r="I253" s="38" t="s">
        <v>898</v>
      </c>
    </row>
    <row r="254" spans="1:9">
      <c r="A254" s="38" t="s">
        <v>971</v>
      </c>
      <c r="B254" s="38" t="s">
        <v>306</v>
      </c>
      <c r="C254" s="38">
        <v>910200</v>
      </c>
      <c r="D254" s="38" t="str">
        <f>VLOOKUP(G254,'[1]ONS_codes2011-2014.csv'!$B:$F,5,FALSE)</f>
        <v>E07000187</v>
      </c>
      <c r="E254" s="38" t="str">
        <f>VLOOKUP(G254,'[1]ONS_codes2011-2014.csv'!$B:$E,4,FALSE)</f>
        <v>E07000187</v>
      </c>
      <c r="F254" s="38" t="s">
        <v>568</v>
      </c>
      <c r="G254" s="38" t="s">
        <v>250</v>
      </c>
      <c r="H254" s="38">
        <v>109400</v>
      </c>
      <c r="I254" s="38"/>
    </row>
    <row r="255" spans="1:9">
      <c r="A255" s="38" t="s">
        <v>971</v>
      </c>
      <c r="B255" s="38" t="s">
        <v>306</v>
      </c>
      <c r="C255" s="38">
        <v>910200</v>
      </c>
      <c r="D255" s="38" t="str">
        <f>VLOOKUP(G255,'[1]ONS_codes2011-2014.csv'!$B:$F,5,FALSE)</f>
        <v>E06000024</v>
      </c>
      <c r="E255" s="38" t="str">
        <f>VLOOKUP(G255,'[1]ONS_codes2011-2014.csv'!$B:$E,4,FALSE)</f>
        <v>E06000024</v>
      </c>
      <c r="F255" s="38" t="s">
        <v>822</v>
      </c>
      <c r="G255" s="38" t="s">
        <v>823</v>
      </c>
      <c r="H255" s="38">
        <v>203100</v>
      </c>
      <c r="I255" s="38" t="s">
        <v>898</v>
      </c>
    </row>
    <row r="256" spans="1:9">
      <c r="A256" s="38" t="s">
        <v>971</v>
      </c>
      <c r="B256" s="38" t="s">
        <v>306</v>
      </c>
      <c r="C256" s="38">
        <v>910200</v>
      </c>
      <c r="D256" s="38" t="str">
        <f>VLOOKUP(G256,'[1]ONS_codes2011-2014.csv'!$B:$F,5,FALSE)</f>
        <v>E07000188</v>
      </c>
      <c r="E256" s="38" t="str">
        <f>VLOOKUP(G256,'[1]ONS_codes2011-2014.csv'!$B:$E,4,FALSE)</f>
        <v>E07000188</v>
      </c>
      <c r="F256" s="38" t="s">
        <v>566</v>
      </c>
      <c r="G256" s="38" t="s">
        <v>567</v>
      </c>
      <c r="H256" s="38">
        <v>114900</v>
      </c>
      <c r="I256" s="38"/>
    </row>
    <row r="257" spans="1:9">
      <c r="A257" s="38" t="s">
        <v>971</v>
      </c>
      <c r="B257" s="38" t="s">
        <v>306</v>
      </c>
      <c r="C257" s="38">
        <v>910200</v>
      </c>
      <c r="D257" s="38" t="str">
        <f>VLOOKUP(G257,'[1]ONS_codes2011-2014.csv'!$B:$F,5,FALSE)</f>
        <v>E07000189</v>
      </c>
      <c r="E257" s="38" t="str">
        <f>VLOOKUP(G257,'[1]ONS_codes2011-2014.csv'!$B:$E,4,FALSE)</f>
        <v>E07000189</v>
      </c>
      <c r="F257" s="38" t="s">
        <v>564</v>
      </c>
      <c r="G257" s="38" t="s">
        <v>565</v>
      </c>
      <c r="H257" s="38">
        <v>162100</v>
      </c>
      <c r="I257" s="38"/>
    </row>
    <row r="258" spans="1:9">
      <c r="A258" s="38" t="s">
        <v>971</v>
      </c>
      <c r="B258" s="38" t="s">
        <v>306</v>
      </c>
      <c r="C258" s="38">
        <v>910200</v>
      </c>
      <c r="D258" s="38" t="str">
        <f>VLOOKUP(G258,'[1]ONS_codes2011-2014.csv'!$B:$F,5,FALSE)</f>
        <v>E07000190</v>
      </c>
      <c r="E258" s="38" t="str">
        <f>VLOOKUP(G258,'[1]ONS_codes2011-2014.csv'!$B:$E,4,FALSE)</f>
        <v>E07000190</v>
      </c>
      <c r="F258" s="38" t="s">
        <v>563</v>
      </c>
      <c r="G258" s="38" t="s">
        <v>156</v>
      </c>
      <c r="H258" s="38">
        <v>110600</v>
      </c>
      <c r="I258" s="38" t="s">
        <v>913</v>
      </c>
    </row>
    <row r="259" spans="1:9">
      <c r="A259" s="38" t="s">
        <v>971</v>
      </c>
      <c r="B259" s="38" t="s">
        <v>306</v>
      </c>
      <c r="C259" s="38">
        <v>910200</v>
      </c>
      <c r="D259" s="38" t="str">
        <f>VLOOKUP(G259,'[1]ONS_codes2011-2014.csv'!$B:$F,5,FALSE)</f>
        <v>E07000191</v>
      </c>
      <c r="E259" s="38" t="str">
        <f>VLOOKUP(G259,'[1]ONS_codes2011-2014.csv'!$B:$E,4,FALSE)</f>
        <v>E07000191</v>
      </c>
      <c r="F259" s="38" t="s">
        <v>561</v>
      </c>
      <c r="G259" s="38" t="s">
        <v>562</v>
      </c>
      <c r="H259" s="38">
        <v>34600</v>
      </c>
      <c r="I259" s="38"/>
    </row>
    <row r="260" spans="1:9">
      <c r="A260" s="38" t="e">
        <v>#N/A</v>
      </c>
      <c r="B260" s="38" t="s">
        <v>972</v>
      </c>
      <c r="C260" s="38">
        <v>1343900</v>
      </c>
      <c r="D260" s="38" t="str">
        <f>VLOOKUP(G260,'[1]ONS_codes2011-2014.csv'!$B:$F,5,FALSE)</f>
        <v>E08000016</v>
      </c>
      <c r="E260" s="38" t="str">
        <f>VLOOKUP(G260,'[1]ONS_codes2011-2014.csv'!$B:$E,4,FALSE)</f>
        <v>E08000016</v>
      </c>
      <c r="F260" s="38" t="s">
        <v>451</v>
      </c>
      <c r="G260" s="38" t="s">
        <v>201</v>
      </c>
      <c r="H260" s="38">
        <v>231900</v>
      </c>
      <c r="I260" s="38" t="s">
        <v>938</v>
      </c>
    </row>
    <row r="261" spans="1:9">
      <c r="A261" s="38" t="e">
        <v>#N/A</v>
      </c>
      <c r="B261" s="38" t="s">
        <v>972</v>
      </c>
      <c r="C261" s="38">
        <v>1343900</v>
      </c>
      <c r="D261" s="38" t="str">
        <f>VLOOKUP(G261,'[1]ONS_codes2011-2014.csv'!$B:$F,5,FALSE)</f>
        <v>E08000017</v>
      </c>
      <c r="E261" s="38" t="str">
        <f>VLOOKUP(G261,'[1]ONS_codes2011-2014.csv'!$B:$E,4,FALSE)</f>
        <v>E08000017</v>
      </c>
      <c r="F261" s="38" t="s">
        <v>449</v>
      </c>
      <c r="G261" s="38" t="s">
        <v>450</v>
      </c>
      <c r="H261" s="38">
        <v>302500</v>
      </c>
      <c r="I261" s="38" t="s">
        <v>938</v>
      </c>
    </row>
    <row r="262" spans="1:9">
      <c r="A262" s="38" t="e">
        <v>#N/A</v>
      </c>
      <c r="B262" s="38" t="s">
        <v>972</v>
      </c>
      <c r="C262" s="38">
        <v>1343900</v>
      </c>
      <c r="D262" s="38" t="str">
        <f>VLOOKUP(G262,'[1]ONS_codes2011-2014.csv'!$B:$F,5,FALSE)</f>
        <v>E08000018</v>
      </c>
      <c r="E262" s="38" t="str">
        <f>VLOOKUP(G262,'[1]ONS_codes2011-2014.csv'!$B:$E,4,FALSE)</f>
        <v>E08000018</v>
      </c>
      <c r="F262" s="38" t="s">
        <v>445</v>
      </c>
      <c r="G262" s="38" t="s">
        <v>446</v>
      </c>
      <c r="H262" s="38">
        <v>257700</v>
      </c>
      <c r="I262" s="38" t="s">
        <v>938</v>
      </c>
    </row>
    <row r="263" spans="1:9">
      <c r="A263" s="38" t="e">
        <v>#N/A</v>
      </c>
      <c r="B263" s="38" t="s">
        <v>972</v>
      </c>
      <c r="C263" s="38">
        <v>1343900</v>
      </c>
      <c r="D263" s="38" t="str">
        <f>VLOOKUP(G263,'[1]ONS_codes2011-2014.csv'!$B:$F,5,FALSE)</f>
        <v>E08000019</v>
      </c>
      <c r="E263" s="38" t="str">
        <f>VLOOKUP(G263,'[1]ONS_codes2011-2014.csv'!$B:$E,4,FALSE)</f>
        <v>E08000019</v>
      </c>
      <c r="F263" s="38" t="s">
        <v>444</v>
      </c>
      <c r="G263" s="38" t="s">
        <v>167</v>
      </c>
      <c r="H263" s="38">
        <v>551800</v>
      </c>
      <c r="I263" s="38" t="s">
        <v>973</v>
      </c>
    </row>
    <row r="264" spans="1:9">
      <c r="A264" s="38" t="s">
        <v>974</v>
      </c>
      <c r="B264" s="38" t="s">
        <v>975</v>
      </c>
      <c r="C264" s="38">
        <v>1098300</v>
      </c>
      <c r="D264" s="38" t="str">
        <f>VLOOKUP(G264,'[1]ONS_codes2011-2014.csv'!$B:$F,5,FALSE)</f>
        <v>E07000192</v>
      </c>
      <c r="E264" s="38" t="str">
        <f>VLOOKUP(G264,'[1]ONS_codes2011-2014.csv'!$B:$E,4,FALSE)</f>
        <v>E07000192</v>
      </c>
      <c r="F264" s="38" t="s">
        <v>560</v>
      </c>
      <c r="G264" s="38" t="s">
        <v>59</v>
      </c>
      <c r="H264" s="38">
        <v>97600</v>
      </c>
      <c r="I264" s="38"/>
    </row>
    <row r="265" spans="1:9">
      <c r="A265" s="38" t="s">
        <v>974</v>
      </c>
      <c r="B265" s="38" t="s">
        <v>975</v>
      </c>
      <c r="C265" s="38">
        <v>1098300</v>
      </c>
      <c r="D265" s="38" t="str">
        <f>VLOOKUP(G265,'[1]ONS_codes2011-2014.csv'!$B:$F,5,FALSE)</f>
        <v>E07000193</v>
      </c>
      <c r="E265" s="38" t="str">
        <f>VLOOKUP(G265,'[1]ONS_codes2011-2014.csv'!$B:$E,4,FALSE)</f>
        <v>E07000193</v>
      </c>
      <c r="F265" s="38" t="s">
        <v>559</v>
      </c>
      <c r="G265" s="38" t="s">
        <v>41</v>
      </c>
      <c r="H265" s="38">
        <v>113900</v>
      </c>
      <c r="I265" s="38" t="s">
        <v>913</v>
      </c>
    </row>
    <row r="266" spans="1:9">
      <c r="A266" s="38" t="s">
        <v>974</v>
      </c>
      <c r="B266" s="38" t="s">
        <v>975</v>
      </c>
      <c r="C266" s="38">
        <v>1098300</v>
      </c>
      <c r="D266" s="38" t="str">
        <f>VLOOKUP(G266,'[1]ONS_codes2011-2014.csv'!$B:$F,5,FALSE)</f>
        <v>E07000194</v>
      </c>
      <c r="E266" s="38" t="str">
        <f>VLOOKUP(G266,'[1]ONS_codes2011-2014.csv'!$B:$E,4,FALSE)</f>
        <v>E07000194</v>
      </c>
      <c r="F266" s="38" t="s">
        <v>558</v>
      </c>
      <c r="G266" s="38" t="s">
        <v>82</v>
      </c>
      <c r="H266" s="38">
        <v>100900</v>
      </c>
      <c r="I266" s="38"/>
    </row>
    <row r="267" spans="1:9">
      <c r="A267" s="38" t="s">
        <v>974</v>
      </c>
      <c r="B267" s="38" t="s">
        <v>975</v>
      </c>
      <c r="C267" s="38">
        <v>1098300</v>
      </c>
      <c r="D267" s="38" t="str">
        <f>VLOOKUP(G267,'[1]ONS_codes2011-2014.csv'!$B:$F,5,FALSE)</f>
        <v>E07000195</v>
      </c>
      <c r="E267" s="38" t="str">
        <f>VLOOKUP(G267,'[1]ONS_codes2011-2014.csv'!$B:$E,4,FALSE)</f>
        <v>E07000195</v>
      </c>
      <c r="F267" s="38" t="s">
        <v>556</v>
      </c>
      <c r="G267" s="38" t="s">
        <v>557</v>
      </c>
      <c r="H267" s="38">
        <v>123900</v>
      </c>
      <c r="I267" s="38" t="s">
        <v>913</v>
      </c>
    </row>
    <row r="268" spans="1:9">
      <c r="A268" s="38" t="s">
        <v>974</v>
      </c>
      <c r="B268" s="38" t="s">
        <v>975</v>
      </c>
      <c r="C268" s="38">
        <v>1098300</v>
      </c>
      <c r="D268" s="38" t="str">
        <f>VLOOKUP(G268,'[1]ONS_codes2011-2014.csv'!$B:$F,5,FALSE)</f>
        <v>E07000196</v>
      </c>
      <c r="E268" s="38" t="str">
        <f>VLOOKUP(G268,'[1]ONS_codes2011-2014.csv'!$B:$E,4,FALSE)</f>
        <v>E07000196</v>
      </c>
      <c r="F268" s="38" t="s">
        <v>555</v>
      </c>
      <c r="G268" s="38" t="s">
        <v>93</v>
      </c>
      <c r="H268" s="38">
        <v>108300</v>
      </c>
      <c r="I268" s="38"/>
    </row>
    <row r="269" spans="1:9">
      <c r="A269" s="38" t="s">
        <v>974</v>
      </c>
      <c r="B269" s="38" t="s">
        <v>975</v>
      </c>
      <c r="C269" s="38">
        <v>1098300</v>
      </c>
      <c r="D269" s="38" t="str">
        <f>VLOOKUP(G269,'[1]ONS_codes2011-2014.csv'!$B:$F,5,FALSE)</f>
        <v>E07000197</v>
      </c>
      <c r="E269" s="38" t="str">
        <f>VLOOKUP(G269,'[1]ONS_codes2011-2014.csv'!$B:$E,4,FALSE)</f>
        <v>E07000197</v>
      </c>
      <c r="F269" s="38" t="s">
        <v>554</v>
      </c>
      <c r="G269" s="38" t="s">
        <v>96</v>
      </c>
      <c r="H269" s="38">
        <v>130900</v>
      </c>
      <c r="I269" s="38"/>
    </row>
    <row r="270" spans="1:9">
      <c r="A270" s="38" t="s">
        <v>974</v>
      </c>
      <c r="B270" s="38" t="s">
        <v>975</v>
      </c>
      <c r="C270" s="38">
        <v>1098300</v>
      </c>
      <c r="D270" s="38" t="str">
        <f>VLOOKUP(G270,'[1]ONS_codes2011-2014.csv'!$B:$F,5,FALSE)</f>
        <v>E07000198</v>
      </c>
      <c r="E270" s="38" t="str">
        <f>VLOOKUP(G270,'[1]ONS_codes2011-2014.csv'!$B:$E,4,FALSE)</f>
        <v>E07000198</v>
      </c>
      <c r="F270" s="38" t="s">
        <v>553</v>
      </c>
      <c r="G270" s="38" t="s">
        <v>44</v>
      </c>
      <c r="H270" s="38">
        <v>97200</v>
      </c>
      <c r="I270" s="38"/>
    </row>
    <row r="271" spans="1:9">
      <c r="A271" s="38" t="s">
        <v>974</v>
      </c>
      <c r="B271" s="38" t="s">
        <v>975</v>
      </c>
      <c r="C271" s="38">
        <v>1098300</v>
      </c>
      <c r="D271" s="38" t="str">
        <f>VLOOKUP(G271,'[1]ONS_codes2011-2014.csv'!$B:$F,5,FALSE)</f>
        <v>E06000021</v>
      </c>
      <c r="E271" s="38" t="str">
        <f>VLOOKUP(G271,'[1]ONS_codes2011-2014.csv'!$B:$E,4,FALSE)</f>
        <v>E06000021</v>
      </c>
      <c r="F271" s="38" t="s">
        <v>828</v>
      </c>
      <c r="G271" s="38" t="s">
        <v>829</v>
      </c>
      <c r="H271" s="38">
        <v>248700</v>
      </c>
      <c r="I271" s="38" t="s">
        <v>976</v>
      </c>
    </row>
    <row r="272" spans="1:9">
      <c r="A272" s="38" t="s">
        <v>974</v>
      </c>
      <c r="B272" s="38" t="s">
        <v>975</v>
      </c>
      <c r="C272" s="38">
        <v>1098300</v>
      </c>
      <c r="D272" s="38" t="str">
        <f>VLOOKUP(G272,'[1]ONS_codes2011-2014.csv'!$B:$F,5,FALSE)</f>
        <v>E07000199</v>
      </c>
      <c r="E272" s="38" t="str">
        <f>VLOOKUP(G272,'[1]ONS_codes2011-2014.csv'!$B:$E,4,FALSE)</f>
        <v>E07000199</v>
      </c>
      <c r="F272" s="38" t="s">
        <v>552</v>
      </c>
      <c r="G272" s="38" t="s">
        <v>97</v>
      </c>
      <c r="H272" s="38">
        <v>76900</v>
      </c>
      <c r="I272" s="38" t="s">
        <v>913</v>
      </c>
    </row>
    <row r="273" spans="1:9">
      <c r="A273" s="38" t="s">
        <v>977</v>
      </c>
      <c r="B273" s="38" t="s">
        <v>978</v>
      </c>
      <c r="C273" s="38">
        <v>730100</v>
      </c>
      <c r="D273" s="38" t="str">
        <f>VLOOKUP(G273,'[1]ONS_codes2011-2014.csv'!$B:$F,5,FALSE)</f>
        <v>E07000200</v>
      </c>
      <c r="E273" s="38" t="str">
        <f>VLOOKUP(G273,'[1]ONS_codes2011-2014.csv'!$B:$E,4,FALSE)</f>
        <v>E07000200</v>
      </c>
      <c r="F273" s="38" t="s">
        <v>551</v>
      </c>
      <c r="G273" s="38" t="s">
        <v>229</v>
      </c>
      <c r="H273" s="38">
        <v>87900</v>
      </c>
      <c r="I273" s="38"/>
    </row>
    <row r="274" spans="1:9">
      <c r="A274" s="38" t="s">
        <v>977</v>
      </c>
      <c r="B274" s="38" t="s">
        <v>978</v>
      </c>
      <c r="C274" s="38">
        <v>730100</v>
      </c>
      <c r="D274" s="38" t="str">
        <f>VLOOKUP(G274,'[1]ONS_codes2011-2014.csv'!$B:$F,5,FALSE)</f>
        <v>E07000201</v>
      </c>
      <c r="E274" s="38" t="str">
        <f>VLOOKUP(G274,'[1]ONS_codes2011-2014.csv'!$B:$E,4,FALSE)</f>
        <v>E07000201</v>
      </c>
      <c r="F274" s="38" t="s">
        <v>549</v>
      </c>
      <c r="G274" s="38" t="s">
        <v>550</v>
      </c>
      <c r="H274" s="38">
        <v>60000</v>
      </c>
      <c r="I274" s="38"/>
    </row>
    <row r="275" spans="1:9">
      <c r="A275" s="38" t="s">
        <v>977</v>
      </c>
      <c r="B275" s="38" t="s">
        <v>978</v>
      </c>
      <c r="C275" s="38">
        <v>730100</v>
      </c>
      <c r="D275" s="38" t="str">
        <f>VLOOKUP(G275,'[1]ONS_codes2011-2014.csv'!$B:$F,5,FALSE)</f>
        <v>E07000202</v>
      </c>
      <c r="E275" s="38" t="str">
        <f>VLOOKUP(G275,'[1]ONS_codes2011-2014.csv'!$B:$E,4,FALSE)</f>
        <v>E07000202</v>
      </c>
      <c r="F275" s="38" t="s">
        <v>547</v>
      </c>
      <c r="G275" s="38" t="s">
        <v>548</v>
      </c>
      <c r="H275" s="38">
        <v>133700</v>
      </c>
      <c r="I275" s="38" t="s">
        <v>913</v>
      </c>
    </row>
    <row r="276" spans="1:9">
      <c r="A276" s="38" t="s">
        <v>977</v>
      </c>
      <c r="B276" s="38" t="s">
        <v>978</v>
      </c>
      <c r="C276" s="38">
        <v>730100</v>
      </c>
      <c r="D276" s="38" t="str">
        <f>VLOOKUP(G276,'[1]ONS_codes2011-2014.csv'!$B:$F,5,FALSE)</f>
        <v>E07000203</v>
      </c>
      <c r="E276" s="38" t="str">
        <f>VLOOKUP(G276,'[1]ONS_codes2011-2014.csv'!$B:$E,4,FALSE)</f>
        <v>E07000203</v>
      </c>
      <c r="F276" s="38" t="s">
        <v>546</v>
      </c>
      <c r="G276" s="38" t="s">
        <v>140</v>
      </c>
      <c r="H276" s="38">
        <v>97100</v>
      </c>
      <c r="I276" s="38"/>
    </row>
    <row r="277" spans="1:9">
      <c r="A277" s="38" t="s">
        <v>977</v>
      </c>
      <c r="B277" s="38" t="s">
        <v>978</v>
      </c>
      <c r="C277" s="38">
        <v>730100</v>
      </c>
      <c r="D277" s="38" t="str">
        <f>VLOOKUP(G277,'[1]ONS_codes2011-2014.csv'!$B:$F,5,FALSE)</f>
        <v>E07000204</v>
      </c>
      <c r="E277" s="38" t="str">
        <f>VLOOKUP(G277,'[1]ONS_codes2011-2014.csv'!$B:$E,4,FALSE)</f>
        <v>E07000204</v>
      </c>
      <c r="F277" s="38" t="s">
        <v>544</v>
      </c>
      <c r="G277" s="38" t="s">
        <v>545</v>
      </c>
      <c r="H277" s="38">
        <v>111400</v>
      </c>
      <c r="I277" s="38" t="s">
        <v>913</v>
      </c>
    </row>
    <row r="278" spans="1:9">
      <c r="A278" s="38" t="s">
        <v>977</v>
      </c>
      <c r="B278" s="38" t="s">
        <v>978</v>
      </c>
      <c r="C278" s="38">
        <v>730100</v>
      </c>
      <c r="D278" s="38" t="str">
        <f>VLOOKUP(G278,'[1]ONS_codes2011-2014.csv'!$B:$F,5,FALSE)</f>
        <v>E07000205</v>
      </c>
      <c r="E278" s="38" t="str">
        <f>VLOOKUP(G278,'[1]ONS_codes2011-2014.csv'!$B:$E,4,FALSE)</f>
        <v>E07000205</v>
      </c>
      <c r="F278" s="38" t="s">
        <v>543</v>
      </c>
      <c r="G278" s="38" t="s">
        <v>135</v>
      </c>
      <c r="H278" s="38">
        <v>124600</v>
      </c>
      <c r="I278" s="38"/>
    </row>
    <row r="279" spans="1:9">
      <c r="A279" s="38" t="s">
        <v>977</v>
      </c>
      <c r="B279" s="38" t="s">
        <v>978</v>
      </c>
      <c r="C279" s="38">
        <v>730100</v>
      </c>
      <c r="D279" s="38" t="str">
        <f>VLOOKUP(G279,'[1]ONS_codes2011-2014.csv'!$B:$F,5,FALSE)</f>
        <v>E07000206</v>
      </c>
      <c r="E279" s="38" t="str">
        <f>VLOOKUP(G279,'[1]ONS_codes2011-2014.csv'!$B:$E,4,FALSE)</f>
        <v>E07000206</v>
      </c>
      <c r="F279" s="38" t="s">
        <v>542</v>
      </c>
      <c r="G279" s="38" t="s">
        <v>131</v>
      </c>
      <c r="H279" s="38">
        <v>115400</v>
      </c>
      <c r="I279" s="38"/>
    </row>
    <row r="280" spans="1:9">
      <c r="A280" s="38" t="s">
        <v>979</v>
      </c>
      <c r="B280" s="38" t="s">
        <v>980</v>
      </c>
      <c r="C280" s="38">
        <v>1135500</v>
      </c>
      <c r="D280" s="38" t="str">
        <f>VLOOKUP(G280,'[1]ONS_codes2011-2014.csv'!$B:$F,5,FALSE)</f>
        <v>E07000207</v>
      </c>
      <c r="E280" s="38" t="str">
        <f>VLOOKUP(G280,'[1]ONS_codes2011-2014.csv'!$B:$E,4,FALSE)</f>
        <v>E07000207</v>
      </c>
      <c r="F280" s="38" t="s">
        <v>540</v>
      </c>
      <c r="G280" s="38" t="s">
        <v>155</v>
      </c>
      <c r="H280" s="38">
        <v>131400</v>
      </c>
      <c r="I280" s="38" t="s">
        <v>913</v>
      </c>
    </row>
    <row r="281" spans="1:9">
      <c r="A281" s="38" t="s">
        <v>979</v>
      </c>
      <c r="B281" s="38" t="s">
        <v>980</v>
      </c>
      <c r="C281" s="38">
        <v>1135500</v>
      </c>
      <c r="D281" s="38" t="str">
        <f>VLOOKUP(G281,'[1]ONS_codes2011-2014.csv'!$B:$F,5,FALSE)</f>
        <v>E07000208</v>
      </c>
      <c r="E281" s="38" t="str">
        <f>VLOOKUP(G281,'[1]ONS_codes2011-2014.csv'!$B:$E,4,FALSE)</f>
        <v>E07000208</v>
      </c>
      <c r="F281" s="38" t="s">
        <v>539</v>
      </c>
      <c r="G281" s="38" t="s">
        <v>262</v>
      </c>
      <c r="H281" s="38">
        <v>75200</v>
      </c>
      <c r="I281" s="38" t="s">
        <v>913</v>
      </c>
    </row>
    <row r="282" spans="1:9">
      <c r="A282" s="38" t="s">
        <v>979</v>
      </c>
      <c r="B282" s="38" t="s">
        <v>980</v>
      </c>
      <c r="C282" s="38">
        <v>1135500</v>
      </c>
      <c r="D282" s="38" t="str">
        <f>VLOOKUP(G282,'[1]ONS_codes2011-2014.csv'!$B:$F,5,FALSE)</f>
        <v>E07000209</v>
      </c>
      <c r="E282" s="38" t="str">
        <f>VLOOKUP(G282,'[1]ONS_codes2011-2014.csv'!$B:$E,4,FALSE)</f>
        <v>E07000209</v>
      </c>
      <c r="F282" s="38" t="s">
        <v>538</v>
      </c>
      <c r="G282" s="38" t="s">
        <v>111</v>
      </c>
      <c r="H282" s="38">
        <v>137600</v>
      </c>
      <c r="I282" s="38" t="s">
        <v>913</v>
      </c>
    </row>
    <row r="283" spans="1:9">
      <c r="A283" s="38" t="s">
        <v>979</v>
      </c>
      <c r="B283" s="38" t="s">
        <v>980</v>
      </c>
      <c r="C283" s="38">
        <v>1135500</v>
      </c>
      <c r="D283" s="38" t="str">
        <f>VLOOKUP(G283,'[1]ONS_codes2011-2014.csv'!$B:$F,5,FALSE)</f>
        <v>E07000210</v>
      </c>
      <c r="E283" s="38" t="str">
        <f>VLOOKUP(G283,'[1]ONS_codes2011-2014.csv'!$B:$E,4,FALSE)</f>
        <v>E07000210</v>
      </c>
      <c r="F283" s="38" t="s">
        <v>537</v>
      </c>
      <c r="G283" s="38" t="s">
        <v>147</v>
      </c>
      <c r="H283" s="38">
        <v>85600</v>
      </c>
      <c r="I283" s="38"/>
    </row>
    <row r="284" spans="1:9">
      <c r="A284" s="38" t="s">
        <v>979</v>
      </c>
      <c r="B284" s="38" t="s">
        <v>980</v>
      </c>
      <c r="C284" s="38">
        <v>1135500</v>
      </c>
      <c r="D284" s="38" t="str">
        <f>VLOOKUP(G284,'[1]ONS_codes2011-2014.csv'!$B:$F,5,FALSE)</f>
        <v>E07000211</v>
      </c>
      <c r="E284" s="38" t="str">
        <f>VLOOKUP(G284,'[1]ONS_codes2011-2014.csv'!$B:$E,4,FALSE)</f>
        <v>E07000211</v>
      </c>
      <c r="F284" s="38" t="s">
        <v>533</v>
      </c>
      <c r="G284" s="38" t="s">
        <v>534</v>
      </c>
      <c r="H284" s="38">
        <v>138400</v>
      </c>
      <c r="I284" s="38" t="s">
        <v>913</v>
      </c>
    </row>
    <row r="285" spans="1:9">
      <c r="A285" s="38" t="s">
        <v>979</v>
      </c>
      <c r="B285" s="38" t="s">
        <v>980</v>
      </c>
      <c r="C285" s="38">
        <v>1135500</v>
      </c>
      <c r="D285" s="38" t="str">
        <f>VLOOKUP(G285,'[1]ONS_codes2011-2014.csv'!$B:$F,5,FALSE)</f>
        <v>E07000212</v>
      </c>
      <c r="E285" s="38" t="str">
        <f>VLOOKUP(G285,'[1]ONS_codes2011-2014.csv'!$B:$E,4,FALSE)</f>
        <v>E07000212</v>
      </c>
      <c r="F285" s="38" t="s">
        <v>541</v>
      </c>
      <c r="G285" s="38" t="s">
        <v>117</v>
      </c>
      <c r="H285" s="38">
        <v>80500</v>
      </c>
      <c r="I285" s="38" t="s">
        <v>913</v>
      </c>
    </row>
    <row r="286" spans="1:9">
      <c r="A286" s="38" t="s">
        <v>979</v>
      </c>
      <c r="B286" s="38" t="s">
        <v>980</v>
      </c>
      <c r="C286" s="38">
        <v>1135500</v>
      </c>
      <c r="D286" s="38" t="str">
        <f>VLOOKUP(G286,'[1]ONS_codes2011-2014.csv'!$B:$F,5,FALSE)</f>
        <v>E07000213</v>
      </c>
      <c r="E286" s="38" t="str">
        <f>VLOOKUP(G286,'[1]ONS_codes2011-2014.csv'!$B:$E,4,FALSE)</f>
        <v>E07000213</v>
      </c>
      <c r="F286" s="38" t="s">
        <v>531</v>
      </c>
      <c r="G286" s="38" t="s">
        <v>532</v>
      </c>
      <c r="H286" s="38">
        <v>95900</v>
      </c>
      <c r="I286" s="38" t="s">
        <v>913</v>
      </c>
    </row>
    <row r="287" spans="1:9">
      <c r="A287" s="38" t="s">
        <v>979</v>
      </c>
      <c r="B287" s="38" t="s">
        <v>980</v>
      </c>
      <c r="C287" s="38">
        <v>1135500</v>
      </c>
      <c r="D287" s="38" t="str">
        <f>VLOOKUP(G287,'[1]ONS_codes2011-2014.csv'!$B:$F,5,FALSE)</f>
        <v>E07000214</v>
      </c>
      <c r="E287" s="38" t="str">
        <f>VLOOKUP(G287,'[1]ONS_codes2011-2014.csv'!$B:$E,4,FALSE)</f>
        <v>E07000214</v>
      </c>
      <c r="F287" s="38" t="s">
        <v>530</v>
      </c>
      <c r="G287" s="38" t="s">
        <v>244</v>
      </c>
      <c r="H287" s="38">
        <v>86400</v>
      </c>
      <c r="I287" s="38" t="s">
        <v>913</v>
      </c>
    </row>
    <row r="288" spans="1:9">
      <c r="A288" s="38" t="s">
        <v>979</v>
      </c>
      <c r="B288" s="38" t="s">
        <v>980</v>
      </c>
      <c r="C288" s="38">
        <v>1135500</v>
      </c>
      <c r="D288" s="38" t="str">
        <f>VLOOKUP(G288,'[1]ONS_codes2011-2014.csv'!$B:$F,5,FALSE)</f>
        <v>E07000215</v>
      </c>
      <c r="E288" s="38" t="str">
        <f>VLOOKUP(G288,'[1]ONS_codes2011-2014.csv'!$B:$E,4,FALSE)</f>
        <v>E07000215</v>
      </c>
      <c r="F288" s="38" t="s">
        <v>529</v>
      </c>
      <c r="G288" s="38" t="s">
        <v>252</v>
      </c>
      <c r="H288" s="38">
        <v>83200</v>
      </c>
      <c r="I288" s="38"/>
    </row>
    <row r="289" spans="1:9">
      <c r="A289" s="38" t="s">
        <v>979</v>
      </c>
      <c r="B289" s="38" t="s">
        <v>980</v>
      </c>
      <c r="C289" s="38">
        <v>1135500</v>
      </c>
      <c r="D289" s="38" t="str">
        <f>VLOOKUP(G289,'[1]ONS_codes2011-2014.csv'!$B:$F,5,FALSE)</f>
        <v>E07000216</v>
      </c>
      <c r="E289" s="38" t="str">
        <f>VLOOKUP(G289,'[1]ONS_codes2011-2014.csv'!$B:$E,4,FALSE)</f>
        <v>E07000216</v>
      </c>
      <c r="F289" s="38" t="s">
        <v>528</v>
      </c>
      <c r="G289" s="38" t="s">
        <v>247</v>
      </c>
      <c r="H289" s="38">
        <v>121800</v>
      </c>
      <c r="I289" s="38" t="s">
        <v>913</v>
      </c>
    </row>
    <row r="290" spans="1:9">
      <c r="A290" s="38" t="s">
        <v>979</v>
      </c>
      <c r="B290" s="38" t="s">
        <v>980</v>
      </c>
      <c r="C290" s="38">
        <v>1135500</v>
      </c>
      <c r="D290" s="38" t="str">
        <f>VLOOKUP(G290,'[1]ONS_codes2011-2014.csv'!$B:$F,5,FALSE)</f>
        <v>E07000217</v>
      </c>
      <c r="E290" s="38" t="str">
        <f>VLOOKUP(G290,'[1]ONS_codes2011-2014.csv'!$B:$E,4,FALSE)</f>
        <v>E07000217</v>
      </c>
      <c r="F290" s="38" t="s">
        <v>527</v>
      </c>
      <c r="G290" s="38" t="s">
        <v>257</v>
      </c>
      <c r="H290" s="38">
        <v>99500</v>
      </c>
      <c r="I290" s="38" t="s">
        <v>913</v>
      </c>
    </row>
    <row r="291" spans="1:9">
      <c r="A291" s="38" t="e">
        <v>#N/A</v>
      </c>
      <c r="B291" s="38" t="s">
        <v>981</v>
      </c>
      <c r="C291" s="38">
        <v>1104100</v>
      </c>
      <c r="D291" s="38" t="str">
        <f>VLOOKUP(G291,'[1]ONS_codes2011-2014.csv'!$B:$F,5,FALSE)</f>
        <v>E08000020</v>
      </c>
      <c r="E291" s="38" t="str">
        <f>VLOOKUP(G291,'[1]ONS_codes2011-2014.csv'!$B:$E,4,FALSE)</f>
        <v>E08000037</v>
      </c>
      <c r="F291" s="38" t="s">
        <v>411</v>
      </c>
      <c r="G291" s="38" t="s">
        <v>412</v>
      </c>
      <c r="H291" s="38">
        <v>200300</v>
      </c>
      <c r="I291" s="38" t="s">
        <v>938</v>
      </c>
    </row>
    <row r="292" spans="1:9">
      <c r="A292" s="38" t="e">
        <v>#N/A</v>
      </c>
      <c r="B292" s="38" t="s">
        <v>981</v>
      </c>
      <c r="C292" s="38">
        <v>1104100</v>
      </c>
      <c r="D292" s="38" t="str">
        <f>VLOOKUP(G292,'[1]ONS_codes2011-2014.csv'!$B:$F,5,FALSE)</f>
        <v>E08000021</v>
      </c>
      <c r="E292" s="38" t="str">
        <f>VLOOKUP(G292,'[1]ONS_codes2011-2014.csv'!$B:$E,4,FALSE)</f>
        <v>E08000021</v>
      </c>
      <c r="F292" s="38" t="s">
        <v>476</v>
      </c>
      <c r="G292" s="38" t="s">
        <v>477</v>
      </c>
      <c r="H292" s="38">
        <v>279100</v>
      </c>
      <c r="I292" s="38" t="s">
        <v>982</v>
      </c>
    </row>
    <row r="293" spans="1:9">
      <c r="A293" s="38" t="e">
        <v>#N/A</v>
      </c>
      <c r="B293" s="38" t="s">
        <v>981</v>
      </c>
      <c r="C293" s="38">
        <v>1104100</v>
      </c>
      <c r="D293" s="38" t="str">
        <f>VLOOKUP(G293,'[1]ONS_codes2011-2014.csv'!$B:$F,5,FALSE)</f>
        <v>E08000022</v>
      </c>
      <c r="E293" s="38" t="str">
        <f>VLOOKUP(G293,'[1]ONS_codes2011-2014.csv'!$B:$E,4,FALSE)</f>
        <v>E08000022</v>
      </c>
      <c r="F293" s="38" t="s">
        <v>442</v>
      </c>
      <c r="G293" s="38" t="s">
        <v>443</v>
      </c>
      <c r="H293" s="38">
        <v>201200</v>
      </c>
      <c r="I293" s="38" t="s">
        <v>938</v>
      </c>
    </row>
    <row r="294" spans="1:9">
      <c r="A294" s="38" t="e">
        <v>#N/A</v>
      </c>
      <c r="B294" s="38" t="s">
        <v>981</v>
      </c>
      <c r="C294" s="38">
        <v>1104100</v>
      </c>
      <c r="D294" s="38" t="str">
        <f>VLOOKUP(G294,'[1]ONS_codes2011-2014.csv'!$B:$F,5,FALSE)</f>
        <v>E08000023</v>
      </c>
      <c r="E294" s="38" t="str">
        <f>VLOOKUP(G294,'[1]ONS_codes2011-2014.csv'!$B:$E,4,FALSE)</f>
        <v>E08000023</v>
      </c>
      <c r="F294" s="38" t="s">
        <v>438</v>
      </c>
      <c r="G294" s="38" t="s">
        <v>439</v>
      </c>
      <c r="H294" s="38">
        <v>148200</v>
      </c>
      <c r="I294" s="38" t="s">
        <v>938</v>
      </c>
    </row>
    <row r="295" spans="1:9">
      <c r="A295" s="38" t="e">
        <v>#N/A</v>
      </c>
      <c r="B295" s="38" t="s">
        <v>981</v>
      </c>
      <c r="C295" s="38">
        <v>1104100</v>
      </c>
      <c r="D295" s="38" t="str">
        <f>VLOOKUP(G295,'[1]ONS_codes2011-2014.csv'!$B:$F,5,FALSE)</f>
        <v>E08000024</v>
      </c>
      <c r="E295" s="38" t="str">
        <f>VLOOKUP(G295,'[1]ONS_codes2011-2014.csv'!$B:$E,4,FALSE)</f>
        <v>E08000024</v>
      </c>
      <c r="F295" s="38" t="s">
        <v>434</v>
      </c>
      <c r="G295" s="38" t="s">
        <v>435</v>
      </c>
      <c r="H295" s="38">
        <v>275300</v>
      </c>
      <c r="I295" s="38" t="s">
        <v>983</v>
      </c>
    </row>
    <row r="296" spans="1:9">
      <c r="A296" s="38" t="s">
        <v>984</v>
      </c>
      <c r="B296" s="38" t="s">
        <v>985</v>
      </c>
      <c r="C296" s="38">
        <v>546500</v>
      </c>
      <c r="D296" s="38" t="str">
        <f>VLOOKUP(G296,'[1]ONS_codes2011-2014.csv'!$B:$F,5,FALSE)</f>
        <v>E07000218</v>
      </c>
      <c r="E296" s="38" t="str">
        <f>VLOOKUP(G296,'[1]ONS_codes2011-2014.csv'!$B:$E,4,FALSE)</f>
        <v>E07000218</v>
      </c>
      <c r="F296" s="38" t="s">
        <v>526</v>
      </c>
      <c r="G296" s="38" t="s">
        <v>88</v>
      </c>
      <c r="H296" s="38">
        <v>62100</v>
      </c>
      <c r="I296" s="38" t="s">
        <v>913</v>
      </c>
    </row>
    <row r="297" spans="1:9">
      <c r="A297" s="38" t="s">
        <v>984</v>
      </c>
      <c r="B297" s="38" t="s">
        <v>985</v>
      </c>
      <c r="C297" s="38">
        <v>546500</v>
      </c>
      <c r="D297" s="38" t="str">
        <f>VLOOKUP(G297,'[1]ONS_codes2011-2014.csv'!$B:$F,5,FALSE)</f>
        <v>E07000219</v>
      </c>
      <c r="E297" s="38" t="str">
        <f>VLOOKUP(G297,'[1]ONS_codes2011-2014.csv'!$B:$E,4,FALSE)</f>
        <v>E07000219</v>
      </c>
      <c r="F297" s="38" t="s">
        <v>524</v>
      </c>
      <c r="G297" s="38" t="s">
        <v>525</v>
      </c>
      <c r="H297" s="38">
        <v>125400</v>
      </c>
      <c r="I297" s="38" t="s">
        <v>913</v>
      </c>
    </row>
    <row r="298" spans="1:9">
      <c r="A298" s="38" t="s">
        <v>984</v>
      </c>
      <c r="B298" s="38" t="s">
        <v>985</v>
      </c>
      <c r="C298" s="38">
        <v>546500</v>
      </c>
      <c r="D298" s="38" t="str">
        <f>VLOOKUP(G298,'[1]ONS_codes2011-2014.csv'!$B:$F,5,FALSE)</f>
        <v>E07000220</v>
      </c>
      <c r="E298" s="38" t="str">
        <f>VLOOKUP(G298,'[1]ONS_codes2011-2014.csv'!$B:$E,4,FALSE)</f>
        <v>E07000220</v>
      </c>
      <c r="F298" s="38" t="s">
        <v>522</v>
      </c>
      <c r="G298" s="38" t="s">
        <v>523</v>
      </c>
      <c r="H298" s="38">
        <v>100500</v>
      </c>
      <c r="I298" s="38" t="s">
        <v>913</v>
      </c>
    </row>
    <row r="299" spans="1:9">
      <c r="A299" s="38" t="s">
        <v>984</v>
      </c>
      <c r="B299" s="38" t="s">
        <v>985</v>
      </c>
      <c r="C299" s="38">
        <v>546500</v>
      </c>
      <c r="D299" s="38" t="str">
        <f>VLOOKUP(G299,'[1]ONS_codes2011-2014.csv'!$B:$F,5,FALSE)</f>
        <v>E07000221</v>
      </c>
      <c r="E299" s="38" t="str">
        <f>VLOOKUP(G299,'[1]ONS_codes2011-2014.csv'!$B:$E,4,FALSE)</f>
        <v>E07000221</v>
      </c>
      <c r="F299" s="38" t="s">
        <v>520</v>
      </c>
      <c r="G299" s="38" t="s">
        <v>521</v>
      </c>
      <c r="H299" s="38">
        <v>120800</v>
      </c>
      <c r="I299" s="38"/>
    </row>
    <row r="300" spans="1:9">
      <c r="A300" s="38" t="s">
        <v>984</v>
      </c>
      <c r="B300" s="38" t="s">
        <v>985</v>
      </c>
      <c r="C300" s="38">
        <v>546500</v>
      </c>
      <c r="D300" s="38" t="str">
        <f>VLOOKUP(G300,'[1]ONS_codes2011-2014.csv'!$B:$F,5,FALSE)</f>
        <v>E07000222</v>
      </c>
      <c r="E300" s="38" t="str">
        <f>VLOOKUP(G300,'[1]ONS_codes2011-2014.csv'!$B:$E,4,FALSE)</f>
        <v>E07000222</v>
      </c>
      <c r="F300" s="38" t="s">
        <v>519</v>
      </c>
      <c r="G300" s="38" t="s">
        <v>253</v>
      </c>
      <c r="H300" s="38">
        <v>137700</v>
      </c>
      <c r="I300" s="38"/>
    </row>
    <row r="301" spans="1:9">
      <c r="A301" s="38" t="e">
        <v>#N/A</v>
      </c>
      <c r="B301" s="38" t="s">
        <v>986</v>
      </c>
      <c r="C301" s="38">
        <v>2739800</v>
      </c>
      <c r="D301" s="38" t="str">
        <f>VLOOKUP(G301,'[1]ONS_codes2011-2014.csv'!$B:$F,5,FALSE)</f>
        <v>E08000025</v>
      </c>
      <c r="E301" s="38" t="str">
        <f>VLOOKUP(G301,'[1]ONS_codes2011-2014.csv'!$B:$E,4,FALSE)</f>
        <v>E08000025</v>
      </c>
      <c r="F301" s="38" t="s">
        <v>433</v>
      </c>
      <c r="G301" s="38" t="s">
        <v>290</v>
      </c>
      <c r="H301" s="38">
        <v>1074300</v>
      </c>
      <c r="I301" s="38" t="s">
        <v>987</v>
      </c>
    </row>
    <row r="302" spans="1:9">
      <c r="A302" s="38" t="e">
        <v>#N/A</v>
      </c>
      <c r="B302" s="38" t="s">
        <v>986</v>
      </c>
      <c r="C302" s="38">
        <v>2739800</v>
      </c>
      <c r="D302" s="38" t="str">
        <f>VLOOKUP(G302,'[1]ONS_codes2011-2014.csv'!$B:$F,5,FALSE)</f>
        <v>E08000026</v>
      </c>
      <c r="E302" s="38" t="str">
        <f>VLOOKUP(G302,'[1]ONS_codes2011-2014.csv'!$B:$E,4,FALSE)</f>
        <v>E08000026</v>
      </c>
      <c r="F302" s="38" t="s">
        <v>436</v>
      </c>
      <c r="G302" s="38" t="s">
        <v>437</v>
      </c>
      <c r="H302" s="38">
        <v>316900</v>
      </c>
      <c r="I302" s="38" t="s">
        <v>988</v>
      </c>
    </row>
    <row r="303" spans="1:9">
      <c r="A303" s="38" t="e">
        <v>#N/A</v>
      </c>
      <c r="B303" s="38" t="s">
        <v>986</v>
      </c>
      <c r="C303" s="38">
        <v>2739800</v>
      </c>
      <c r="D303" s="38" t="str">
        <f>VLOOKUP(G303,'[1]ONS_codes2011-2014.csv'!$B:$F,5,FALSE)</f>
        <v>E08000027</v>
      </c>
      <c r="E303" s="38" t="str">
        <f>VLOOKUP(G303,'[1]ONS_codes2011-2014.csv'!$B:$E,4,FALSE)</f>
        <v>E08000027</v>
      </c>
      <c r="F303" s="38" t="s">
        <v>431</v>
      </c>
      <c r="G303" s="38" t="s">
        <v>432</v>
      </c>
      <c r="H303" s="38">
        <v>313300</v>
      </c>
      <c r="I303" s="38" t="s">
        <v>938</v>
      </c>
    </row>
    <row r="304" spans="1:9">
      <c r="A304" s="38" t="e">
        <v>#N/A</v>
      </c>
      <c r="B304" s="38" t="s">
        <v>986</v>
      </c>
      <c r="C304" s="38">
        <v>2739800</v>
      </c>
      <c r="D304" s="38" t="str">
        <f>VLOOKUP(G304,'[1]ONS_codes2011-2014.csv'!$B:$F,5,FALSE)</f>
        <v>E08000028</v>
      </c>
      <c r="E304" s="38" t="str">
        <f>VLOOKUP(G304,'[1]ONS_codes2011-2014.csv'!$B:$E,4,FALSE)</f>
        <v>E08000028</v>
      </c>
      <c r="F304" s="38" t="s">
        <v>428</v>
      </c>
      <c r="G304" s="38" t="s">
        <v>429</v>
      </c>
      <c r="H304" s="38">
        <v>309000</v>
      </c>
      <c r="I304" s="38" t="s">
        <v>938</v>
      </c>
    </row>
    <row r="305" spans="1:9">
      <c r="A305" s="38" t="e">
        <v>#N/A</v>
      </c>
      <c r="B305" s="38" t="s">
        <v>986</v>
      </c>
      <c r="C305" s="38">
        <v>2739800</v>
      </c>
      <c r="D305" s="38" t="str">
        <f>VLOOKUP(G305,'[1]ONS_codes2011-2014.csv'!$B:$F,5,FALSE)</f>
        <v>E08000029</v>
      </c>
      <c r="E305" s="38" t="str">
        <f>VLOOKUP(G305,'[1]ONS_codes2011-2014.csv'!$B:$E,4,FALSE)</f>
        <v>E08000029</v>
      </c>
      <c r="F305" s="38" t="s">
        <v>427</v>
      </c>
      <c r="G305" s="38" t="s">
        <v>187</v>
      </c>
      <c r="H305" s="38">
        <v>206900</v>
      </c>
      <c r="I305" s="38" t="s">
        <v>938</v>
      </c>
    </row>
    <row r="306" spans="1:9">
      <c r="A306" s="38" t="e">
        <v>#N/A</v>
      </c>
      <c r="B306" s="38" t="s">
        <v>986</v>
      </c>
      <c r="C306" s="38">
        <v>2739800</v>
      </c>
      <c r="D306" s="38" t="str">
        <f>VLOOKUP(G306,'[1]ONS_codes2011-2014.csv'!$B:$F,5,FALSE)</f>
        <v>E08000030</v>
      </c>
      <c r="E306" s="38" t="str">
        <f>VLOOKUP(G306,'[1]ONS_codes2011-2014.csv'!$B:$E,4,FALSE)</f>
        <v>E08000030</v>
      </c>
      <c r="F306" s="38" t="s">
        <v>424</v>
      </c>
      <c r="G306" s="38" t="s">
        <v>425</v>
      </c>
      <c r="H306" s="38">
        <v>269500</v>
      </c>
      <c r="I306" s="38" t="s">
        <v>938</v>
      </c>
    </row>
    <row r="307" spans="1:9">
      <c r="A307" s="38" t="e">
        <v>#N/A</v>
      </c>
      <c r="B307" s="38" t="s">
        <v>986</v>
      </c>
      <c r="C307" s="38">
        <v>2739800</v>
      </c>
      <c r="D307" s="38" t="str">
        <f>VLOOKUP(G307,'[1]ONS_codes2011-2014.csv'!$B:$F,5,FALSE)</f>
        <v>E08000031</v>
      </c>
      <c r="E307" s="38" t="str">
        <f>VLOOKUP(G307,'[1]ONS_codes2011-2014.csv'!$B:$E,4,FALSE)</f>
        <v>E08000031</v>
      </c>
      <c r="F307" s="38" t="s">
        <v>420</v>
      </c>
      <c r="G307" s="38" t="s">
        <v>421</v>
      </c>
      <c r="H307" s="38">
        <v>249900</v>
      </c>
      <c r="I307" s="38" t="s">
        <v>989</v>
      </c>
    </row>
    <row r="308" spans="1:9">
      <c r="A308" s="38" t="s">
        <v>990</v>
      </c>
      <c r="B308" s="38" t="s">
        <v>309</v>
      </c>
      <c r="C308" s="38">
        <v>808900</v>
      </c>
      <c r="D308" s="38" t="str">
        <f>VLOOKUP(G308,'[1]ONS_codes2011-2014.csv'!$B:$F,5,FALSE)</f>
        <v>E07000223</v>
      </c>
      <c r="E308" s="38" t="str">
        <f>VLOOKUP(G308,'[1]ONS_codes2011-2014.csv'!$B:$E,4,FALSE)</f>
        <v>E07000223</v>
      </c>
      <c r="F308" s="38" t="s">
        <v>517</v>
      </c>
      <c r="G308" s="38" t="s">
        <v>518</v>
      </c>
      <c r="H308" s="38">
        <v>61300</v>
      </c>
      <c r="I308" s="38"/>
    </row>
    <row r="309" spans="1:9">
      <c r="A309" s="38" t="s">
        <v>990</v>
      </c>
      <c r="B309" s="38" t="s">
        <v>309</v>
      </c>
      <c r="C309" s="38">
        <v>808900</v>
      </c>
      <c r="D309" s="38" t="str">
        <f>VLOOKUP(G309,'[1]ONS_codes2011-2014.csv'!$B:$F,5,FALSE)</f>
        <v>E07000224</v>
      </c>
      <c r="E309" s="38" t="str">
        <f>VLOOKUP(G309,'[1]ONS_codes2011-2014.csv'!$B:$E,4,FALSE)</f>
        <v>E07000224</v>
      </c>
      <c r="F309" s="38" t="s">
        <v>536</v>
      </c>
      <c r="G309" s="38" t="s">
        <v>265</v>
      </c>
      <c r="H309" s="38">
        <v>149800</v>
      </c>
      <c r="I309" s="38"/>
    </row>
    <row r="310" spans="1:9">
      <c r="A310" s="38" t="s">
        <v>990</v>
      </c>
      <c r="B310" s="38" t="s">
        <v>309</v>
      </c>
      <c r="C310" s="38">
        <v>808900</v>
      </c>
      <c r="D310" s="38" t="str">
        <f>VLOOKUP(G310,'[1]ONS_codes2011-2014.csv'!$B:$F,5,FALSE)</f>
        <v>E07000225</v>
      </c>
      <c r="E310" s="38" t="str">
        <f>VLOOKUP(G310,'[1]ONS_codes2011-2014.csv'!$B:$E,4,FALSE)</f>
        <v>E07000225</v>
      </c>
      <c r="F310" s="38" t="s">
        <v>535</v>
      </c>
      <c r="G310" s="38" t="s">
        <v>61</v>
      </c>
      <c r="H310" s="38">
        <v>114000</v>
      </c>
      <c r="I310" s="38"/>
    </row>
    <row r="311" spans="1:9">
      <c r="A311" s="38" t="s">
        <v>990</v>
      </c>
      <c r="B311" s="38" t="s">
        <v>309</v>
      </c>
      <c r="C311" s="38">
        <v>808900</v>
      </c>
      <c r="D311" s="38" t="str">
        <f>VLOOKUP(G311,'[1]ONS_codes2011-2014.csv'!$B:$F,5,FALSE)</f>
        <v>E07000226</v>
      </c>
      <c r="E311" s="38" t="str">
        <f>VLOOKUP(G311,'[1]ONS_codes2011-2014.csv'!$B:$E,4,FALSE)</f>
        <v>E07000226</v>
      </c>
      <c r="F311" s="38" t="s">
        <v>670</v>
      </c>
      <c r="G311" s="38" t="s">
        <v>230</v>
      </c>
      <c r="H311" s="38">
        <v>107100</v>
      </c>
      <c r="I311" s="38" t="s">
        <v>913</v>
      </c>
    </row>
    <row r="312" spans="1:9">
      <c r="A312" s="38" t="s">
        <v>990</v>
      </c>
      <c r="B312" s="38" t="s">
        <v>309</v>
      </c>
      <c r="C312" s="38">
        <v>808900</v>
      </c>
      <c r="D312" s="38" t="str">
        <f>VLOOKUP(G312,'[1]ONS_codes2011-2014.csv'!$B:$F,5,FALSE)</f>
        <v>E07000227</v>
      </c>
      <c r="E312" s="38" t="str">
        <f>VLOOKUP(G312,'[1]ONS_codes2011-2014.csv'!$B:$E,4,FALSE)</f>
        <v>E07000227</v>
      </c>
      <c r="F312" s="38" t="s">
        <v>668</v>
      </c>
      <c r="G312" s="38" t="s">
        <v>669</v>
      </c>
      <c r="H312" s="38">
        <v>131500</v>
      </c>
      <c r="I312" s="38"/>
    </row>
    <row r="313" spans="1:9">
      <c r="A313" s="38" t="s">
        <v>990</v>
      </c>
      <c r="B313" s="38" t="s">
        <v>309</v>
      </c>
      <c r="C313" s="38">
        <v>808900</v>
      </c>
      <c r="D313" s="38" t="str">
        <f>VLOOKUP(G313,'[1]ONS_codes2011-2014.csv'!$B:$F,5,FALSE)</f>
        <v>E07000228</v>
      </c>
      <c r="E313" s="38" t="str">
        <f>VLOOKUP(G313,'[1]ONS_codes2011-2014.csv'!$B:$E,4,FALSE)</f>
        <v>E07000228</v>
      </c>
      <c r="F313" s="38" t="s">
        <v>667</v>
      </c>
      <c r="G313" s="38" t="s">
        <v>139</v>
      </c>
      <c r="H313" s="38">
        <v>140200</v>
      </c>
      <c r="I313" s="38"/>
    </row>
    <row r="314" spans="1:9">
      <c r="A314" s="38" t="s">
        <v>990</v>
      </c>
      <c r="B314" s="38" t="s">
        <v>309</v>
      </c>
      <c r="C314" s="38">
        <v>808900</v>
      </c>
      <c r="D314" s="38" t="str">
        <f>VLOOKUP(G314,'[1]ONS_codes2011-2014.csv'!$B:$F,5,FALSE)</f>
        <v>E07000229</v>
      </c>
      <c r="E314" s="38" t="str">
        <f>VLOOKUP(G314,'[1]ONS_codes2011-2014.csv'!$B:$E,4,FALSE)</f>
        <v>E07000229</v>
      </c>
      <c r="F314" s="38" t="s">
        <v>658</v>
      </c>
      <c r="G314" s="38" t="s">
        <v>659</v>
      </c>
      <c r="H314" s="38">
        <v>105000</v>
      </c>
      <c r="I314" s="38" t="s">
        <v>913</v>
      </c>
    </row>
    <row r="315" spans="1:9">
      <c r="A315" s="38" t="e">
        <v>#N/A</v>
      </c>
      <c r="B315" s="38" t="s">
        <v>991</v>
      </c>
      <c r="C315" s="38">
        <v>2227400</v>
      </c>
      <c r="D315" s="38" t="str">
        <f>VLOOKUP(G315,'[1]ONS_codes2011-2014.csv'!$B:$F,5,FALSE)</f>
        <v>E08000032</v>
      </c>
      <c r="E315" s="38" t="str">
        <f>VLOOKUP(G315,'[1]ONS_codes2011-2014.csv'!$B:$E,4,FALSE)</f>
        <v>E08000032</v>
      </c>
      <c r="F315" s="38" t="s">
        <v>419</v>
      </c>
      <c r="G315" s="38" t="s">
        <v>170</v>
      </c>
      <c r="H315" s="38">
        <v>523100</v>
      </c>
      <c r="I315" s="38" t="s">
        <v>992</v>
      </c>
    </row>
    <row r="316" spans="1:9">
      <c r="A316" s="38" t="e">
        <v>#N/A</v>
      </c>
      <c r="B316" s="38" t="s">
        <v>991</v>
      </c>
      <c r="C316" s="38">
        <v>2227400</v>
      </c>
      <c r="D316" s="38" t="str">
        <f>VLOOKUP(G316,'[1]ONS_codes2011-2014.csv'!$B:$F,5,FALSE)</f>
        <v>E08000033</v>
      </c>
      <c r="E316" s="38" t="str">
        <f>VLOOKUP(G316,'[1]ONS_codes2011-2014.csv'!$B:$E,4,FALSE)</f>
        <v>E08000033</v>
      </c>
      <c r="F316" s="38" t="s">
        <v>417</v>
      </c>
      <c r="G316" s="38" t="s">
        <v>281</v>
      </c>
      <c r="H316" s="38">
        <v>204200</v>
      </c>
      <c r="I316" s="38" t="s">
        <v>938</v>
      </c>
    </row>
    <row r="317" spans="1:9">
      <c r="A317" s="38" t="e">
        <v>#N/A</v>
      </c>
      <c r="B317" s="38" t="s">
        <v>991</v>
      </c>
      <c r="C317" s="38">
        <v>2227400</v>
      </c>
      <c r="D317" s="38" t="str">
        <f>VLOOKUP(G317,'[1]ONS_codes2011-2014.csv'!$B:$F,5,FALSE)</f>
        <v>E08000034</v>
      </c>
      <c r="E317" s="38" t="str">
        <f>VLOOKUP(G317,'[1]ONS_codes2011-2014.csv'!$B:$E,4,FALSE)</f>
        <v>E08000034</v>
      </c>
      <c r="F317" s="38" t="s">
        <v>416</v>
      </c>
      <c r="G317" s="38" t="s">
        <v>288</v>
      </c>
      <c r="H317" s="38">
        <v>423000</v>
      </c>
      <c r="I317" s="38" t="s">
        <v>938</v>
      </c>
    </row>
    <row r="318" spans="1:9">
      <c r="A318" s="38" t="e">
        <v>#N/A</v>
      </c>
      <c r="B318" s="38" t="s">
        <v>991</v>
      </c>
      <c r="C318" s="38">
        <v>2227400</v>
      </c>
      <c r="D318" s="38" t="str">
        <f>VLOOKUP(G318,'[1]ONS_codes2011-2014.csv'!$B:$F,5,FALSE)</f>
        <v>E08000035</v>
      </c>
      <c r="E318" s="38" t="str">
        <f>VLOOKUP(G318,'[1]ONS_codes2011-2014.csv'!$B:$E,4,FALSE)</f>
        <v>E08000035</v>
      </c>
      <c r="F318" s="38" t="s">
        <v>415</v>
      </c>
      <c r="G318" s="38" t="s">
        <v>166</v>
      </c>
      <c r="H318" s="38">
        <v>750700</v>
      </c>
      <c r="I318" s="38" t="s">
        <v>973</v>
      </c>
    </row>
    <row r="319" spans="1:9">
      <c r="A319" s="38" t="e">
        <v>#N/A</v>
      </c>
      <c r="B319" s="38" t="s">
        <v>991</v>
      </c>
      <c r="C319" s="38">
        <v>2227400</v>
      </c>
      <c r="D319" s="38" t="str">
        <f>VLOOKUP(G319,'[1]ONS_codes2011-2014.csv'!$B:$F,5,FALSE)</f>
        <v>E08000036</v>
      </c>
      <c r="E319" s="38" t="str">
        <f>VLOOKUP(G319,'[1]ONS_codes2011-2014.csv'!$B:$E,4,FALSE)</f>
        <v>E08000036</v>
      </c>
      <c r="F319" s="38" t="s">
        <v>414</v>
      </c>
      <c r="G319" s="38" t="s">
        <v>285</v>
      </c>
      <c r="H319" s="38">
        <v>326400</v>
      </c>
      <c r="I319" s="38" t="s">
        <v>993</v>
      </c>
    </row>
    <row r="320" spans="1:9">
      <c r="A320" s="38" t="e">
        <v>#N/A</v>
      </c>
      <c r="B320" s="38" t="s">
        <v>778</v>
      </c>
      <c r="C320" s="38">
        <v>684000</v>
      </c>
      <c r="D320" s="38" t="str">
        <f>VLOOKUP(G320,'[1]ONS_codes2011-2014.csv'!$B:$F,5,FALSE)</f>
        <v>E06000030</v>
      </c>
      <c r="E320" s="38" t="str">
        <f>VLOOKUP(G320,'[1]ONS_codes2011-2014.csv'!$B:$E,4,FALSE)</f>
        <v>E06000030</v>
      </c>
      <c r="F320" s="38" t="s">
        <v>810</v>
      </c>
      <c r="G320" s="38" t="s">
        <v>811</v>
      </c>
      <c r="H320" s="38">
        <v>209700</v>
      </c>
      <c r="I320" s="38" t="s">
        <v>897</v>
      </c>
    </row>
    <row r="321" spans="1:9">
      <c r="A321" s="38" t="e">
        <v>#N/A</v>
      </c>
      <c r="B321" s="38" t="s">
        <v>778</v>
      </c>
      <c r="C321" s="38">
        <v>684000</v>
      </c>
      <c r="D321" s="38" t="str">
        <f>VLOOKUP(G321,'[1]ONS_codes2011-2014.csv'!$B:$F,5,FALSE)</f>
        <v>E06000054</v>
      </c>
      <c r="E321" s="38" t="str">
        <f>VLOOKUP(G321,'[1]ONS_codes2011-2014.csv'!$B:$E,4,FALSE)</f>
        <v>E06000054</v>
      </c>
      <c r="F321" s="38" t="s">
        <v>777</v>
      </c>
      <c r="G321" s="38" t="s">
        <v>778</v>
      </c>
      <c r="H321" s="38">
        <v>474300</v>
      </c>
      <c r="I321" s="38" t="s">
        <v>898</v>
      </c>
    </row>
    <row r="322" spans="1:9">
      <c r="A322" s="38" t="s">
        <v>994</v>
      </c>
      <c r="B322" s="38" t="s">
        <v>307</v>
      </c>
      <c r="C322" s="38">
        <v>566500</v>
      </c>
      <c r="D322" s="38" t="str">
        <f>VLOOKUP(G322,'[1]ONS_codes2011-2014.csv'!$B:$F,5,FALSE)</f>
        <v>E07000234</v>
      </c>
      <c r="E322" s="38" t="str">
        <f>VLOOKUP(G322,'[1]ONS_codes2011-2014.csv'!$B:$E,4,FALSE)</f>
        <v>E07000234</v>
      </c>
      <c r="F322" s="38" t="s">
        <v>657</v>
      </c>
      <c r="G322" s="38" t="s">
        <v>120</v>
      </c>
      <c r="H322" s="38">
        <v>93700</v>
      </c>
      <c r="I322" s="38"/>
    </row>
    <row r="323" spans="1:9">
      <c r="A323" s="38" t="s">
        <v>994</v>
      </c>
      <c r="B323" s="38" t="s">
        <v>307</v>
      </c>
      <c r="C323" s="38">
        <v>566500</v>
      </c>
      <c r="D323" s="38" t="str">
        <f>VLOOKUP(G323,'[1]ONS_codes2011-2014.csv'!$B:$F,5,FALSE)</f>
        <v>E07000235</v>
      </c>
      <c r="E323" s="38" t="str">
        <f>VLOOKUP(G323,'[1]ONS_codes2011-2014.csv'!$B:$E,4,FALSE)</f>
        <v>E07000235</v>
      </c>
      <c r="F323" s="38" t="s">
        <v>655</v>
      </c>
      <c r="G323" s="38" t="s">
        <v>656</v>
      </c>
      <c r="H323" s="38">
        <v>74700</v>
      </c>
      <c r="I323" s="38"/>
    </row>
    <row r="324" spans="1:9">
      <c r="A324" s="38" t="s">
        <v>994</v>
      </c>
      <c r="B324" s="38" t="s">
        <v>307</v>
      </c>
      <c r="C324" s="38">
        <v>566500</v>
      </c>
      <c r="D324" s="38" t="str">
        <f>VLOOKUP(G324,'[1]ONS_codes2011-2014.csv'!$B:$F,5,FALSE)</f>
        <v>E07000236</v>
      </c>
      <c r="E324" s="38" t="str">
        <f>VLOOKUP(G324,'[1]ONS_codes2011-2014.csv'!$B:$E,4,FALSE)</f>
        <v>E07000236</v>
      </c>
      <c r="F324" s="38" t="s">
        <v>516</v>
      </c>
      <c r="G324" s="38" t="s">
        <v>148</v>
      </c>
      <c r="H324" s="38">
        <v>84300</v>
      </c>
      <c r="I324" s="38" t="s">
        <v>913</v>
      </c>
    </row>
    <row r="325" spans="1:9">
      <c r="A325" s="38" t="s">
        <v>994</v>
      </c>
      <c r="B325" s="38" t="s">
        <v>307</v>
      </c>
      <c r="C325" s="38">
        <v>566500</v>
      </c>
      <c r="D325" s="38" t="str">
        <f>VLOOKUP(G325,'[1]ONS_codes2011-2014.csv'!$B:$F,5,FALSE)</f>
        <v>E07000237</v>
      </c>
      <c r="E325" s="38" t="str">
        <f>VLOOKUP(G325,'[1]ONS_codes2011-2014.csv'!$B:$E,4,FALSE)</f>
        <v>E07000237</v>
      </c>
      <c r="F325" s="38" t="s">
        <v>514</v>
      </c>
      <c r="G325" s="38" t="s">
        <v>515</v>
      </c>
      <c r="H325" s="38">
        <v>98700</v>
      </c>
      <c r="I325" s="38" t="s">
        <v>995</v>
      </c>
    </row>
    <row r="326" spans="1:9">
      <c r="A326" s="38" t="s">
        <v>994</v>
      </c>
      <c r="B326" s="38" t="s">
        <v>307</v>
      </c>
      <c r="C326" s="38">
        <v>566500</v>
      </c>
      <c r="D326" s="38" t="str">
        <f>VLOOKUP(G326,'[1]ONS_codes2011-2014.csv'!$B:$F,5,FALSE)</f>
        <v>E07000238</v>
      </c>
      <c r="E326" s="38" t="str">
        <f>VLOOKUP(G326,'[1]ONS_codes2011-2014.csv'!$B:$E,4,FALSE)</f>
        <v>E07000238</v>
      </c>
      <c r="F326" s="38" t="s">
        <v>512</v>
      </c>
      <c r="G326" s="38" t="s">
        <v>513</v>
      </c>
      <c r="H326" s="38">
        <v>117100</v>
      </c>
      <c r="I326" s="38"/>
    </row>
    <row r="327" spans="1:9">
      <c r="A327" s="38" t="s">
        <v>994</v>
      </c>
      <c r="B327" s="38" t="s">
        <v>307</v>
      </c>
      <c r="C327" s="38">
        <v>566500</v>
      </c>
      <c r="D327" s="38" t="str">
        <f>VLOOKUP(G327,'[1]ONS_codes2011-2014.csv'!$B:$F,5,FALSE)</f>
        <v>E07000239</v>
      </c>
      <c r="E327" s="38" t="str">
        <f>VLOOKUP(G327,'[1]ONS_codes2011-2014.csv'!$B:$E,4,FALSE)</f>
        <v>E07000239</v>
      </c>
      <c r="F327" s="38" t="s">
        <v>511</v>
      </c>
      <c r="G327" s="38" t="s">
        <v>221</v>
      </c>
      <c r="H327" s="38">
        <v>98000</v>
      </c>
      <c r="I327" s="38"/>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BK382"/>
  <sheetViews>
    <sheetView workbookViewId="0">
      <pane ySplit="1" topLeftCell="A2" activePane="bottomLeft" state="frozen"/>
      <selection pane="bottomLeft" activeCell="D37" sqref="D37"/>
    </sheetView>
  </sheetViews>
  <sheetFormatPr defaultColWidth="40" defaultRowHeight="15"/>
  <cols>
    <col min="1" max="1" width="22.7109375" style="6" bestFit="1" customWidth="1"/>
    <col min="2" max="2" width="27.7109375" style="6" bestFit="1" customWidth="1"/>
    <col min="3" max="3" width="14.42578125" style="6" bestFit="1" customWidth="1"/>
    <col min="4" max="4" width="20.5703125" style="6" bestFit="1" customWidth="1"/>
    <col min="5" max="5" width="18" style="6" bestFit="1" customWidth="1"/>
    <col min="6" max="6" width="26.28515625" style="6" bestFit="1" customWidth="1"/>
    <col min="7" max="7" width="22.7109375" style="6" bestFit="1" customWidth="1"/>
    <col min="8" max="8" width="23.28515625" style="6" customWidth="1"/>
    <col min="9" max="9" width="27.7109375" style="6" bestFit="1" customWidth="1"/>
    <col min="10" max="10" width="13.7109375" style="6" bestFit="1" customWidth="1"/>
    <col min="11" max="12" width="12.7109375" style="6" bestFit="1" customWidth="1"/>
    <col min="13" max="15" width="15.42578125" style="6" customWidth="1"/>
    <col min="16" max="16" width="37.42578125" style="6" bestFit="1" customWidth="1"/>
    <col min="17" max="18" width="17.140625" style="6" customWidth="1"/>
    <col min="19" max="22" width="18.28515625" style="6" customWidth="1"/>
    <col min="23" max="23" width="36.42578125" style="6" bestFit="1" customWidth="1"/>
    <col min="24" max="24" width="15.42578125" style="6" bestFit="1" customWidth="1"/>
    <col min="25" max="41" width="25.140625" style="6" customWidth="1"/>
    <col min="42" max="42" width="19.42578125" style="6" customWidth="1"/>
    <col min="43" max="43" width="21.42578125" style="6" customWidth="1"/>
    <col min="44" max="44" width="25.7109375" style="6" customWidth="1"/>
    <col min="45" max="45" width="23.7109375" style="6" customWidth="1"/>
    <col min="46" max="46" width="25.28515625" style="6" customWidth="1"/>
    <col min="47" max="47" width="28.140625" style="6" bestFit="1" customWidth="1"/>
    <col min="48" max="48" width="27.85546875" style="6" bestFit="1" customWidth="1"/>
    <col min="49" max="49" width="24" style="6" customWidth="1"/>
    <col min="50" max="50" width="40" style="6"/>
    <col min="51" max="55" width="30.42578125" style="6" customWidth="1"/>
    <col min="56" max="57" width="33.5703125" style="6" customWidth="1"/>
    <col min="58" max="16384" width="40" style="6"/>
  </cols>
  <sheetData>
    <row r="1" spans="1:63" ht="50.25" customHeight="1" thickBot="1">
      <c r="A1" s="130" t="s">
        <v>0</v>
      </c>
      <c r="B1" s="131" t="s">
        <v>1258</v>
      </c>
      <c r="C1" s="131" t="s">
        <v>1259</v>
      </c>
      <c r="D1" s="131" t="s">
        <v>1260</v>
      </c>
      <c r="E1" s="131" t="s">
        <v>1261</v>
      </c>
      <c r="F1" s="131" t="s">
        <v>1262</v>
      </c>
      <c r="G1" s="131" t="s">
        <v>1263</v>
      </c>
      <c r="H1" s="131" t="s">
        <v>1264</v>
      </c>
      <c r="I1" s="127" t="s">
        <v>1252</v>
      </c>
      <c r="J1" s="131" t="s">
        <v>1253</v>
      </c>
      <c r="K1" s="131" t="s">
        <v>1254</v>
      </c>
      <c r="L1" s="131" t="s">
        <v>1255</v>
      </c>
      <c r="M1" s="131" t="s">
        <v>1266</v>
      </c>
      <c r="N1" s="131" t="s">
        <v>1267</v>
      </c>
      <c r="O1" s="131" t="s">
        <v>1268</v>
      </c>
      <c r="P1" s="131" t="s">
        <v>1274</v>
      </c>
      <c r="Q1" s="131" t="s">
        <v>1270</v>
      </c>
      <c r="R1" s="131" t="s">
        <v>1256</v>
      </c>
      <c r="S1" s="131" t="s">
        <v>1257</v>
      </c>
      <c r="T1" s="131" t="s">
        <v>1271</v>
      </c>
      <c r="U1" s="131" t="s">
        <v>1272</v>
      </c>
      <c r="V1" s="131" t="s">
        <v>1273</v>
      </c>
      <c r="W1" s="131" t="s">
        <v>1275</v>
      </c>
      <c r="X1" s="130" t="s">
        <v>1212</v>
      </c>
      <c r="Y1" s="130" t="s">
        <v>1213</v>
      </c>
      <c r="Z1" s="130" t="s">
        <v>1214</v>
      </c>
      <c r="AA1" s="130" t="s">
        <v>1215</v>
      </c>
      <c r="AB1" s="130" t="s">
        <v>1216</v>
      </c>
      <c r="AC1" s="130" t="s">
        <v>1217</v>
      </c>
      <c r="AD1" s="130" t="s">
        <v>1218</v>
      </c>
      <c r="AE1" s="130" t="s">
        <v>1219</v>
      </c>
      <c r="AF1" s="130" t="s">
        <v>1220</v>
      </c>
      <c r="AG1" s="130" t="s">
        <v>1221</v>
      </c>
      <c r="AH1" s="130" t="s">
        <v>1222</v>
      </c>
      <c r="AI1" s="130" t="s">
        <v>1223</v>
      </c>
      <c r="AJ1" s="130" t="s">
        <v>1224</v>
      </c>
      <c r="AK1" s="130" t="s">
        <v>1225</v>
      </c>
      <c r="AL1" s="130" t="s">
        <v>1226</v>
      </c>
      <c r="AM1" s="130" t="s">
        <v>1227</v>
      </c>
      <c r="AN1" s="130" t="s">
        <v>1228</v>
      </c>
      <c r="AO1" s="130" t="s">
        <v>1229</v>
      </c>
      <c r="AP1" s="130" t="s">
        <v>1230</v>
      </c>
      <c r="AQ1" s="130" t="s">
        <v>1231</v>
      </c>
      <c r="AR1" s="130" t="s">
        <v>1232</v>
      </c>
      <c r="AS1" s="130" t="s">
        <v>1233</v>
      </c>
      <c r="AT1" s="130" t="s">
        <v>1234</v>
      </c>
      <c r="AU1" s="130" t="s">
        <v>1235</v>
      </c>
      <c r="AV1" s="130" t="s">
        <v>1236</v>
      </c>
      <c r="AW1" s="130" t="s">
        <v>1237</v>
      </c>
      <c r="AX1" s="130" t="s">
        <v>1238</v>
      </c>
      <c r="AY1" s="130" t="s">
        <v>1239</v>
      </c>
      <c r="AZ1" s="130" t="s">
        <v>1240</v>
      </c>
      <c r="BA1" s="130" t="s">
        <v>1241</v>
      </c>
      <c r="BB1" s="130" t="s">
        <v>1242</v>
      </c>
      <c r="BC1" s="130" t="s">
        <v>1243</v>
      </c>
      <c r="BD1" s="130" t="s">
        <v>1244</v>
      </c>
      <c r="BE1" s="130" t="s">
        <v>1245</v>
      </c>
      <c r="BF1" s="130" t="s">
        <v>1246</v>
      </c>
      <c r="BG1" s="130" t="s">
        <v>1247</v>
      </c>
      <c r="BH1" s="130" t="s">
        <v>1248</v>
      </c>
      <c r="BI1" s="130" t="s">
        <v>1249</v>
      </c>
      <c r="BJ1" s="130" t="s">
        <v>1250</v>
      </c>
      <c r="BK1" s="130" t="s">
        <v>1251</v>
      </c>
    </row>
    <row r="2" spans="1:63">
      <c r="A2" s="129" t="str">
        <f t="array" ref="A2">ConsolGeog[[#This Row],[Country]]</f>
        <v>England</v>
      </c>
      <c r="B2" s="129" t="str">
        <f t="array" ref="B2">ConsolGeog[[#This Row],[County Name]]</f>
        <v>Hartlepool</v>
      </c>
      <c r="C2" s="128" t="str">
        <f t="array" ref="C2">ConsolGeog[[#This Row],[la_code]]</f>
        <v>E06000001</v>
      </c>
      <c r="D2" s="129" t="str">
        <f t="array" ref="D2">ConsolGeog[[#This Row],[la_name]]</f>
        <v>Hartlepool</v>
      </c>
      <c r="E2" s="129" t="str">
        <f t="array" ref="E2">ConsolGeog[[#This Row],[LA Type]]</f>
        <v>Unitary</v>
      </c>
      <c r="F2" s="129">
        <f t="array" ref="F2">ConsolGeog[[#This Row],[population]]</f>
        <v>92028</v>
      </c>
      <c r="G2" s="129">
        <f t="array" ref="G2">ConsolGeog[[#This Row],[area]]</f>
        <v>9386.11</v>
      </c>
      <c r="H2" s="129">
        <f t="array" ref="H2">ConsolGeog[[#This Row],[COUNTY: Sum of districts'' populations '[non additive!']]]</f>
        <v>92028</v>
      </c>
      <c r="I2" s="129">
        <f t="array" ref="I2">ConsolGeog[[#This Row],[County Stats Distribution Factor]]</f>
        <v>1</v>
      </c>
      <c r="J2" s="129">
        <f t="array" ref="J2">ConsolGeog[[#This Row],[Presented HS - 16-17 (2014)]]</f>
        <v>0</v>
      </c>
      <c r="K2" s="129">
        <f t="array" ref="K2">ConsolGeog[[#This Row],[Presented HS - 16-24 (2014)]]</f>
        <v>0</v>
      </c>
      <c r="L2" s="129">
        <f t="array" ref="L2">ConsolGeog[[#This Row],[Presented HS - 18-24 (2014)]]</f>
        <v>0</v>
      </c>
      <c r="M2" s="129">
        <f t="array" ref="M2">ConsolGeog[[#This Row],[Presented CS - 16-17 (2014)]]</f>
        <v>0</v>
      </c>
      <c r="N2" s="129">
        <f t="array" ref="N2">ConsolGeog[[#This Row],[Presented CS - 16-24 (2014)]]</f>
        <v>0</v>
      </c>
      <c r="O2" s="129">
        <f t="array" ref="O2">ConsolGeog[[#This Row],[Presented CS - 18-24 (2014)]]</f>
        <v>0</v>
      </c>
      <c r="P2" s="129">
        <f t="array" ref="P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 s="129">
        <f t="array" ref="Q2">ConsolGeog[[#This Row],[Assessed HS - 16-17 (2014)]]</f>
        <v>0</v>
      </c>
      <c r="R2" s="129">
        <f t="array" ref="R2">ConsolGeog[[#This Row],[Assessed HS - 16-24 (2014)]]</f>
        <v>0</v>
      </c>
      <c r="S2" s="129">
        <f t="array" ref="S2">ConsolGeog[[#This Row],[Assessed HS - 18-24 (2014)]]</f>
        <v>0</v>
      </c>
      <c r="T2" s="129">
        <f t="array" ref="T2">ConsolGeog[[#This Row],[Assessed CS - 16-17 (2014)]]</f>
        <v>0</v>
      </c>
      <c r="U2" s="129">
        <f t="array" ref="U2">ConsolGeog[[#This Row],[Assessed CS - 16-24 (2014)]]</f>
        <v>0</v>
      </c>
      <c r="V2" s="129">
        <f t="array" ref="V2">ConsolGeog[[#This Row],[Assessed CS - 18-24 (2014)]]</f>
        <v>0</v>
      </c>
      <c r="W2" s="129">
        <f t="array" ref="W2">SUM(FinalOutput10[[#This Row],[Assessed_HS_16_17_2014]],FinalOutput10[[#This Row],[Assessed_HS_16_24_2014]],FinalOutput10[[#This Row],[Assessed_HS_18_24_2014]],FinalOutput10[[#This Row],[Assessed_CS_16_17_2014]],FinalOutput10[[#This Row],[Assessed_CS_16_24_2014]],FinalOutput10[[#This Row],[Assessed_CS_18_24_2014]])</f>
        <v>0</v>
      </c>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row>
    <row r="3" spans="1:63">
      <c r="A3" s="128" t="str">
        <f t="array" ref="A3">ConsolGeog[[#This Row],[Country]]</f>
        <v>England</v>
      </c>
      <c r="B3" s="129" t="str">
        <f t="array" ref="B3">ConsolGeog[[#This Row],[County Name]]</f>
        <v>Middlesbrough</v>
      </c>
      <c r="C3" s="128" t="str">
        <f t="array" ref="C3">ConsolGeog[[#This Row],[la_code]]</f>
        <v>E06000002</v>
      </c>
      <c r="D3" s="129" t="str">
        <f t="array" ref="D3">ConsolGeog[[#This Row],[la_name]]</f>
        <v>Middlesbrough</v>
      </c>
      <c r="E3" s="129" t="str">
        <f t="array" ref="E3">ConsolGeog[[#This Row],[LA Type]]</f>
        <v>Unitary</v>
      </c>
      <c r="F3" s="129">
        <f t="array" ref="F3">ConsolGeog[[#This Row],[population]]</f>
        <v>138412</v>
      </c>
      <c r="G3" s="129">
        <f t="array" ref="G3">ConsolGeog[[#This Row],[area]]</f>
        <v>5387.47</v>
      </c>
      <c r="H3" s="129">
        <f t="array" ref="H3">ConsolGeog[[#This Row],[COUNTY: Sum of districts'' populations '[non additive!']]]</f>
        <v>138412</v>
      </c>
      <c r="I3" s="129">
        <f t="array" ref="I3">ConsolGeog[[#This Row],[County Stats Distribution Factor]]</f>
        <v>1</v>
      </c>
      <c r="J3" s="129">
        <f t="array" ref="J3">ConsolGeog[[#This Row],[Presented HS - 16-17 (2014)]]</f>
        <v>0</v>
      </c>
      <c r="K3" s="129">
        <f t="array" ref="K3">ConsolGeog[[#This Row],[Presented HS - 16-24 (2014)]]</f>
        <v>0</v>
      </c>
      <c r="L3" s="129">
        <f t="array" ref="L3">ConsolGeog[[#This Row],[Presented HS - 18-24 (2014)]]</f>
        <v>0</v>
      </c>
      <c r="M3" s="129">
        <f t="array" ref="M3">ConsolGeog[[#This Row],[Presented CS - 16-17 (2014)]]</f>
        <v>0</v>
      </c>
      <c r="N3" s="129">
        <f t="array" ref="N3">ConsolGeog[[#This Row],[Presented CS - 16-24 (2014)]]</f>
        <v>0</v>
      </c>
      <c r="O3" s="129">
        <f t="array" ref="O3">ConsolGeog[[#This Row],[Presented CS - 18-24 (2014)]]</f>
        <v>0</v>
      </c>
      <c r="P3" s="129">
        <f t="array" ref="P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 s="129">
        <f t="array" ref="Q3">ConsolGeog[[#This Row],[Assessed HS - 16-17 (2014)]]</f>
        <v>0</v>
      </c>
      <c r="R3" s="129">
        <f t="array" ref="R3">ConsolGeog[[#This Row],[Assessed HS - 16-24 (2014)]]</f>
        <v>0</v>
      </c>
      <c r="S3" s="129">
        <f t="array" ref="S3">ConsolGeog[[#This Row],[Assessed HS - 18-24 (2014)]]</f>
        <v>0</v>
      </c>
      <c r="T3" s="129">
        <f t="array" ref="T3">ConsolGeog[[#This Row],[Assessed CS - 16-17 (2014)]]</f>
        <v>0</v>
      </c>
      <c r="U3" s="129">
        <f t="array" ref="U3">ConsolGeog[[#This Row],[Assessed CS - 16-24 (2014)]]</f>
        <v>0</v>
      </c>
      <c r="V3" s="129">
        <f t="array" ref="V3">ConsolGeog[[#This Row],[Assessed CS - 18-24 (2014)]]</f>
        <v>0</v>
      </c>
      <c r="W3" s="129">
        <f t="array" ref="W3">SUM(FinalOutput10[[#This Row],[Assessed_HS_16_17_2014]],FinalOutput10[[#This Row],[Assessed_HS_16_24_2014]],FinalOutput10[[#This Row],[Assessed_HS_18_24_2014]],FinalOutput10[[#This Row],[Assessed_CS_16_17_2014]],FinalOutput10[[#This Row],[Assessed_CS_16_24_2014]],FinalOutput10[[#This Row],[Assessed_CS_18_24_2014]])</f>
        <v>0</v>
      </c>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row>
    <row r="4" spans="1:63">
      <c r="A4" s="128" t="str">
        <f t="array" ref="A4">ConsolGeog[[#This Row],[Country]]</f>
        <v>England</v>
      </c>
      <c r="B4" s="129" t="str">
        <f t="array" ref="B4">ConsolGeog[[#This Row],[County Name]]</f>
        <v>Derby</v>
      </c>
      <c r="C4" s="128" t="str">
        <f t="array" ref="C4">ConsolGeog[[#This Row],[la_code]]</f>
        <v>E06000015</v>
      </c>
      <c r="D4" s="129" t="str">
        <f t="array" ref="D4">ConsolGeog[[#This Row],[la_name]]</f>
        <v>Derby</v>
      </c>
      <c r="E4" s="129" t="str">
        <f t="array" ref="E4">ConsolGeog[[#This Row],[LA Type]]</f>
        <v>Unitary</v>
      </c>
      <c r="F4" s="129">
        <f t="array" ref="F4">ConsolGeog[[#This Row],[population]]</f>
        <v>248752</v>
      </c>
      <c r="G4" s="129">
        <f t="array" ref="G4">ConsolGeog[[#This Row],[area]]</f>
        <v>7803.11</v>
      </c>
      <c r="H4" s="129">
        <f t="array" ref="H4">ConsolGeog[[#This Row],[COUNTY: Sum of districts'' populations '[non additive!']]]</f>
        <v>248752</v>
      </c>
      <c r="I4" s="129">
        <f t="array" ref="I4">ConsolGeog[[#This Row],[County Stats Distribution Factor]]</f>
        <v>1</v>
      </c>
      <c r="J4" s="129">
        <f t="array" ref="J4">ConsolGeog[[#This Row],[Presented HS - 16-17 (2014)]]</f>
        <v>0</v>
      </c>
      <c r="K4" s="129">
        <f t="array" ref="K4">ConsolGeog[[#This Row],[Presented HS - 16-24 (2014)]]</f>
        <v>0</v>
      </c>
      <c r="L4" s="129">
        <f t="array" ref="L4">ConsolGeog[[#This Row],[Presented HS - 18-24 (2014)]]</f>
        <v>0</v>
      </c>
      <c r="M4" s="129">
        <f t="array" ref="M4">ConsolGeog[[#This Row],[Presented CS - 16-17 (2014)]]</f>
        <v>0</v>
      </c>
      <c r="N4" s="129">
        <f t="array" ref="N4">ConsolGeog[[#This Row],[Presented CS - 16-24 (2014)]]</f>
        <v>0</v>
      </c>
      <c r="O4" s="129">
        <f t="array" ref="O4">ConsolGeog[[#This Row],[Presented CS - 18-24 (2014)]]</f>
        <v>0</v>
      </c>
      <c r="P4" s="129">
        <f t="array" ref="P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 s="129">
        <f t="array" ref="Q4">ConsolGeog[[#This Row],[Assessed HS - 16-17 (2014)]]</f>
        <v>0</v>
      </c>
      <c r="R4" s="129">
        <f t="array" ref="R4">ConsolGeog[[#This Row],[Assessed HS - 16-24 (2014)]]</f>
        <v>0</v>
      </c>
      <c r="S4" s="129">
        <f t="array" ref="S4">ConsolGeog[[#This Row],[Assessed HS - 18-24 (2014)]]</f>
        <v>0</v>
      </c>
      <c r="T4" s="129">
        <f t="array" ref="T4">ConsolGeog[[#This Row],[Assessed CS - 16-17 (2014)]]</f>
        <v>0</v>
      </c>
      <c r="U4" s="129">
        <f t="array" ref="U4">ConsolGeog[[#This Row],[Assessed CS - 16-24 (2014)]]</f>
        <v>0</v>
      </c>
      <c r="V4" s="129">
        <f t="array" ref="V4">ConsolGeog[[#This Row],[Assessed CS - 18-24 (2014)]]</f>
        <v>0</v>
      </c>
      <c r="W4" s="129">
        <f t="array" ref="W4">SUM(FinalOutput10[[#This Row],[Assessed_HS_16_17_2014]],FinalOutput10[[#This Row],[Assessed_HS_16_24_2014]],FinalOutput10[[#This Row],[Assessed_HS_18_24_2014]],FinalOutput10[[#This Row],[Assessed_CS_16_17_2014]],FinalOutput10[[#This Row],[Assessed_CS_16_24_2014]],FinalOutput10[[#This Row],[Assessed_CS_18_24_2014]])</f>
        <v>0</v>
      </c>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row>
    <row r="5" spans="1:63">
      <c r="A5" s="128" t="str">
        <f t="array" ref="A5">ConsolGeog[[#This Row],[Country]]</f>
        <v>England</v>
      </c>
      <c r="B5" s="129" t="str">
        <f t="array" ref="B5">ConsolGeog[[#This Row],[County Name]]</f>
        <v>Redcar and Cleveland</v>
      </c>
      <c r="C5" s="128" t="str">
        <f t="array" ref="C5">ConsolGeog[[#This Row],[la_code]]</f>
        <v>E06000003</v>
      </c>
      <c r="D5" s="129" t="str">
        <f t="array" ref="D5">ConsolGeog[[#This Row],[la_name]]</f>
        <v>Redcar and Cleveland</v>
      </c>
      <c r="E5" s="129" t="str">
        <f t="array" ref="E5">ConsolGeog[[#This Row],[LA Type]]</f>
        <v>Unitary</v>
      </c>
      <c r="F5" s="129">
        <f t="array" ref="F5">ConsolGeog[[#This Row],[population]]</f>
        <v>135177</v>
      </c>
      <c r="G5" s="129">
        <f t="array" ref="G5">ConsolGeog[[#This Row],[area]]</f>
        <v>24489.51</v>
      </c>
      <c r="H5" s="129">
        <f t="array" ref="H5">ConsolGeog[[#This Row],[COUNTY: Sum of districts'' populations '[non additive!']]]</f>
        <v>135177</v>
      </c>
      <c r="I5" s="129">
        <f t="array" ref="I5">ConsolGeog[[#This Row],[County Stats Distribution Factor]]</f>
        <v>1</v>
      </c>
      <c r="J5" s="129">
        <f t="array" ref="J5">ConsolGeog[[#This Row],[Presented HS - 16-17 (2014)]]</f>
        <v>0</v>
      </c>
      <c r="K5" s="129">
        <f t="array" ref="K5">ConsolGeog[[#This Row],[Presented HS - 16-24 (2014)]]</f>
        <v>0</v>
      </c>
      <c r="L5" s="129">
        <f t="array" ref="L5">ConsolGeog[[#This Row],[Presented HS - 18-24 (2014)]]</f>
        <v>0</v>
      </c>
      <c r="M5" s="129">
        <f t="array" ref="M5">ConsolGeog[[#This Row],[Presented CS - 16-17 (2014)]]</f>
        <v>0</v>
      </c>
      <c r="N5" s="129">
        <f t="array" ref="N5">ConsolGeog[[#This Row],[Presented CS - 16-24 (2014)]]</f>
        <v>0</v>
      </c>
      <c r="O5" s="129">
        <f t="array" ref="O5">ConsolGeog[[#This Row],[Presented CS - 18-24 (2014)]]</f>
        <v>0</v>
      </c>
      <c r="P5" s="129">
        <f t="array" ref="P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 s="129">
        <f t="array" ref="Q5">ConsolGeog[[#This Row],[Assessed HS - 16-17 (2014)]]</f>
        <v>0</v>
      </c>
      <c r="R5" s="129">
        <f t="array" ref="R5">ConsolGeog[[#This Row],[Assessed HS - 16-24 (2014)]]</f>
        <v>0</v>
      </c>
      <c r="S5" s="129">
        <f t="array" ref="S5">ConsolGeog[[#This Row],[Assessed HS - 18-24 (2014)]]</f>
        <v>0</v>
      </c>
      <c r="T5" s="129">
        <f t="array" ref="T5">ConsolGeog[[#This Row],[Assessed CS - 16-17 (2014)]]</f>
        <v>0</v>
      </c>
      <c r="U5" s="129">
        <f t="array" ref="U5">ConsolGeog[[#This Row],[Assessed CS - 16-24 (2014)]]</f>
        <v>0</v>
      </c>
      <c r="V5" s="129">
        <f t="array" ref="V5">ConsolGeog[[#This Row],[Assessed CS - 18-24 (2014)]]</f>
        <v>0</v>
      </c>
      <c r="W5" s="129">
        <f t="array" ref="W5">SUM(FinalOutput10[[#This Row],[Assessed_HS_16_17_2014]],FinalOutput10[[#This Row],[Assessed_HS_16_24_2014]],FinalOutput10[[#This Row],[Assessed_HS_18_24_2014]],FinalOutput10[[#This Row],[Assessed_CS_16_17_2014]],FinalOutput10[[#This Row],[Assessed_CS_16_24_2014]],FinalOutput10[[#This Row],[Assessed_CS_18_24_2014]])</f>
        <v>0</v>
      </c>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row>
    <row r="6" spans="1:63">
      <c r="A6" s="128" t="str">
        <f t="array" ref="A6">ConsolGeog[[#This Row],[Country]]</f>
        <v>England</v>
      </c>
      <c r="B6" s="129" t="str">
        <f t="array" ref="B6">ConsolGeog[[#This Row],[County Name]]</f>
        <v>Stockton-on-Tees</v>
      </c>
      <c r="C6" s="128" t="str">
        <f t="array" ref="C6">ConsolGeog[[#This Row],[la_code]]</f>
        <v>E06000004</v>
      </c>
      <c r="D6" s="129" t="str">
        <f t="array" ref="D6">ConsolGeog[[#This Row],[la_name]]</f>
        <v>Stockton-on-Tees</v>
      </c>
      <c r="E6" s="129" t="str">
        <f t="array" ref="E6">ConsolGeog[[#This Row],[LA Type]]</f>
        <v>Unitary</v>
      </c>
      <c r="F6" s="129">
        <f t="array" ref="F6">ConsolGeog[[#This Row],[population]]</f>
        <v>191610</v>
      </c>
      <c r="G6" s="129">
        <f t="array" ref="G6">ConsolGeog[[#This Row],[area]]</f>
        <v>20393.060000000001</v>
      </c>
      <c r="H6" s="129">
        <f t="array" ref="H6">ConsolGeog[[#This Row],[COUNTY: Sum of districts'' populations '[non additive!']]]</f>
        <v>191610</v>
      </c>
      <c r="I6" s="129">
        <f t="array" ref="I6">ConsolGeog[[#This Row],[County Stats Distribution Factor]]</f>
        <v>1</v>
      </c>
      <c r="J6" s="129">
        <f t="array" ref="J6">ConsolGeog[[#This Row],[Presented HS - 16-17 (2014)]]</f>
        <v>0</v>
      </c>
      <c r="K6" s="129">
        <f t="array" ref="K6">ConsolGeog[[#This Row],[Presented HS - 16-24 (2014)]]</f>
        <v>0</v>
      </c>
      <c r="L6" s="129">
        <f t="array" ref="L6">ConsolGeog[[#This Row],[Presented HS - 18-24 (2014)]]</f>
        <v>0</v>
      </c>
      <c r="M6" s="129">
        <f t="array" ref="M6">ConsolGeog[[#This Row],[Presented CS - 16-17 (2014)]]</f>
        <v>0</v>
      </c>
      <c r="N6" s="129">
        <f t="array" ref="N6">ConsolGeog[[#This Row],[Presented CS - 16-24 (2014)]]</f>
        <v>0</v>
      </c>
      <c r="O6" s="129">
        <f t="array" ref="O6">ConsolGeog[[#This Row],[Presented CS - 18-24 (2014)]]</f>
        <v>0</v>
      </c>
      <c r="P6" s="129">
        <f t="array" ref="P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 s="129">
        <f t="array" ref="Q6">ConsolGeog[[#This Row],[Assessed HS - 16-17 (2014)]]</f>
        <v>0</v>
      </c>
      <c r="R6" s="129">
        <f t="array" ref="R6">ConsolGeog[[#This Row],[Assessed HS - 16-24 (2014)]]</f>
        <v>0</v>
      </c>
      <c r="S6" s="129">
        <f t="array" ref="S6">ConsolGeog[[#This Row],[Assessed HS - 18-24 (2014)]]</f>
        <v>0</v>
      </c>
      <c r="T6" s="129">
        <f t="array" ref="T6">ConsolGeog[[#This Row],[Assessed CS - 16-17 (2014)]]</f>
        <v>0</v>
      </c>
      <c r="U6" s="129">
        <f t="array" ref="U6">ConsolGeog[[#This Row],[Assessed CS - 16-24 (2014)]]</f>
        <v>0</v>
      </c>
      <c r="V6" s="129">
        <f t="array" ref="V6">ConsolGeog[[#This Row],[Assessed CS - 18-24 (2014)]]</f>
        <v>0</v>
      </c>
      <c r="W6" s="129">
        <f t="array" ref="W6">SUM(FinalOutput10[[#This Row],[Assessed_HS_16_17_2014]],FinalOutput10[[#This Row],[Assessed_HS_16_24_2014]],FinalOutput10[[#This Row],[Assessed_HS_18_24_2014]],FinalOutput10[[#This Row],[Assessed_CS_16_17_2014]],FinalOutput10[[#This Row],[Assessed_CS_16_24_2014]],FinalOutput10[[#This Row],[Assessed_CS_18_24_2014]])</f>
        <v>0</v>
      </c>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row>
    <row r="7" spans="1:63">
      <c r="A7" s="128" t="str">
        <f t="array" ref="A7">ConsolGeog[[#This Row],[Country]]</f>
        <v>England</v>
      </c>
      <c r="B7" s="129" t="str">
        <f t="array" ref="B7">ConsolGeog[[#This Row],[County Name]]</f>
        <v>Luton</v>
      </c>
      <c r="C7" s="128" t="str">
        <f t="array" ref="C7">ConsolGeog[[#This Row],[la_code]]</f>
        <v>E06000032</v>
      </c>
      <c r="D7" s="129" t="str">
        <f t="array" ref="D7">ConsolGeog[[#This Row],[la_name]]</f>
        <v>Luton</v>
      </c>
      <c r="E7" s="129" t="str">
        <f t="array" ref="E7">ConsolGeog[[#This Row],[LA Type]]</f>
        <v>Unitary</v>
      </c>
      <c r="F7" s="129">
        <f t="array" ref="F7">ConsolGeog[[#This Row],[population]]</f>
        <v>203201</v>
      </c>
      <c r="G7" s="129">
        <f t="array" ref="G7">ConsolGeog[[#This Row],[area]]</f>
        <v>4335.33</v>
      </c>
      <c r="H7" s="129">
        <f t="array" ref="H7">ConsolGeog[[#This Row],[COUNTY: Sum of districts'' populations '[non additive!']]]</f>
        <v>203201</v>
      </c>
      <c r="I7" s="129">
        <f t="array" ref="I7">ConsolGeog[[#This Row],[County Stats Distribution Factor]]</f>
        <v>1</v>
      </c>
      <c r="J7" s="129">
        <f t="array" ref="J7">ConsolGeog[[#This Row],[Presented HS - 16-17 (2014)]]</f>
        <v>0</v>
      </c>
      <c r="K7" s="129">
        <f t="array" ref="K7">ConsolGeog[[#This Row],[Presented HS - 16-24 (2014)]]</f>
        <v>0</v>
      </c>
      <c r="L7" s="129">
        <f t="array" ref="L7">ConsolGeog[[#This Row],[Presented HS - 18-24 (2014)]]</f>
        <v>0</v>
      </c>
      <c r="M7" s="129">
        <f t="array" ref="M7">ConsolGeog[[#This Row],[Presented CS - 16-17 (2014)]]</f>
        <v>0</v>
      </c>
      <c r="N7" s="129">
        <f t="array" ref="N7">ConsolGeog[[#This Row],[Presented CS - 16-24 (2014)]]</f>
        <v>0</v>
      </c>
      <c r="O7" s="129">
        <f t="array" ref="O7">ConsolGeog[[#This Row],[Presented CS - 18-24 (2014)]]</f>
        <v>0</v>
      </c>
      <c r="P7" s="129">
        <f t="array" ref="P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7" s="129">
        <f t="array" ref="Q7">ConsolGeog[[#This Row],[Assessed HS - 16-17 (2014)]]</f>
        <v>0</v>
      </c>
      <c r="R7" s="129">
        <f t="array" ref="R7">ConsolGeog[[#This Row],[Assessed HS - 16-24 (2014)]]</f>
        <v>0</v>
      </c>
      <c r="S7" s="129">
        <f t="array" ref="S7">ConsolGeog[[#This Row],[Assessed HS - 18-24 (2014)]]</f>
        <v>0</v>
      </c>
      <c r="T7" s="129">
        <f t="array" ref="T7">ConsolGeog[[#This Row],[Assessed CS - 16-17 (2014)]]</f>
        <v>0</v>
      </c>
      <c r="U7" s="129">
        <f t="array" ref="U7">ConsolGeog[[#This Row],[Assessed CS - 16-24 (2014)]]</f>
        <v>0</v>
      </c>
      <c r="V7" s="129">
        <f t="array" ref="V7">ConsolGeog[[#This Row],[Assessed CS - 18-24 (2014)]]</f>
        <v>0</v>
      </c>
      <c r="W7" s="129">
        <f t="array" ref="W7">SUM(FinalOutput10[[#This Row],[Assessed_HS_16_17_2014]],FinalOutput10[[#This Row],[Assessed_HS_16_24_2014]],FinalOutput10[[#This Row],[Assessed_HS_18_24_2014]],FinalOutput10[[#This Row],[Assessed_CS_16_17_2014]],FinalOutput10[[#This Row],[Assessed_CS_16_24_2014]],FinalOutput10[[#This Row],[Assessed_CS_18_24_2014]])</f>
        <v>0</v>
      </c>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row>
    <row r="8" spans="1:63">
      <c r="A8" s="128" t="str">
        <f t="array" ref="A8">ConsolGeog[[#This Row],[Country]]</f>
        <v>England</v>
      </c>
      <c r="B8" s="129" t="str">
        <f t="array" ref="B8">ConsolGeog[[#This Row],[County Name]]</f>
        <v>Darlington</v>
      </c>
      <c r="C8" s="128" t="str">
        <f t="array" ref="C8">ConsolGeog[[#This Row],[la_code]]</f>
        <v>E06000005</v>
      </c>
      <c r="D8" s="129" t="str">
        <f t="array" ref="D8">ConsolGeog[[#This Row],[la_name]]</f>
        <v>Darlington</v>
      </c>
      <c r="E8" s="129" t="str">
        <f t="array" ref="E8">ConsolGeog[[#This Row],[LA Type]]</f>
        <v>Unitary</v>
      </c>
      <c r="F8" s="129">
        <f t="array" ref="F8">ConsolGeog[[#This Row],[population]]</f>
        <v>105564</v>
      </c>
      <c r="G8" s="129">
        <f t="array" ref="G8">ConsolGeog[[#This Row],[area]]</f>
        <v>19747.509999999998</v>
      </c>
      <c r="H8" s="129">
        <f t="array" ref="H8">ConsolGeog[[#This Row],[COUNTY: Sum of districts'' populations '[non additive!']]]</f>
        <v>105564</v>
      </c>
      <c r="I8" s="129">
        <f t="array" ref="I8">ConsolGeog[[#This Row],[County Stats Distribution Factor]]</f>
        <v>1</v>
      </c>
      <c r="J8" s="129">
        <f t="array" ref="J8">ConsolGeog[[#This Row],[Presented HS - 16-17 (2014)]]</f>
        <v>0</v>
      </c>
      <c r="K8" s="129">
        <f t="array" ref="K8">ConsolGeog[[#This Row],[Presented HS - 16-24 (2014)]]</f>
        <v>0</v>
      </c>
      <c r="L8" s="129">
        <f t="array" ref="L8">ConsolGeog[[#This Row],[Presented HS - 18-24 (2014)]]</f>
        <v>0</v>
      </c>
      <c r="M8" s="129">
        <f t="array" ref="M8">ConsolGeog[[#This Row],[Presented CS - 16-17 (2014)]]</f>
        <v>0</v>
      </c>
      <c r="N8" s="129">
        <f t="array" ref="N8">ConsolGeog[[#This Row],[Presented CS - 16-24 (2014)]]</f>
        <v>0</v>
      </c>
      <c r="O8" s="129">
        <f t="array" ref="O8">ConsolGeog[[#This Row],[Presented CS - 18-24 (2014)]]</f>
        <v>0</v>
      </c>
      <c r="P8" s="129">
        <f t="array" ref="P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 s="129">
        <f t="array" ref="Q8">ConsolGeog[[#This Row],[Assessed HS - 16-17 (2014)]]</f>
        <v>0</v>
      </c>
      <c r="R8" s="129">
        <f t="array" ref="R8">ConsolGeog[[#This Row],[Assessed HS - 16-24 (2014)]]</f>
        <v>0</v>
      </c>
      <c r="S8" s="129">
        <f t="array" ref="S8">ConsolGeog[[#This Row],[Assessed HS - 18-24 (2014)]]</f>
        <v>0</v>
      </c>
      <c r="T8" s="129">
        <f t="array" ref="T8">ConsolGeog[[#This Row],[Assessed CS - 16-17 (2014)]]</f>
        <v>0</v>
      </c>
      <c r="U8" s="129">
        <f t="array" ref="U8">ConsolGeog[[#This Row],[Assessed CS - 16-24 (2014)]]</f>
        <v>0</v>
      </c>
      <c r="V8" s="129">
        <f t="array" ref="V8">ConsolGeog[[#This Row],[Assessed CS - 18-24 (2014)]]</f>
        <v>0</v>
      </c>
      <c r="W8" s="129">
        <f t="array" ref="W8">SUM(FinalOutput10[[#This Row],[Assessed_HS_16_17_2014]],FinalOutput10[[#This Row],[Assessed_HS_16_24_2014]],FinalOutput10[[#This Row],[Assessed_HS_18_24_2014]],FinalOutput10[[#This Row],[Assessed_CS_16_17_2014]],FinalOutput10[[#This Row],[Assessed_CS_16_24_2014]],FinalOutput10[[#This Row],[Assessed_CS_18_24_2014]])</f>
        <v>0</v>
      </c>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row>
    <row r="9" spans="1:63">
      <c r="A9" s="128" t="str">
        <f t="array" ref="A9">ConsolGeog[[#This Row],[Country]]</f>
        <v>England</v>
      </c>
      <c r="B9" s="129" t="str">
        <f t="array" ref="B9">ConsolGeog[[#This Row],[County Name]]</f>
        <v>Halton</v>
      </c>
      <c r="C9" s="128" t="str">
        <f t="array" ref="C9">ConsolGeog[[#This Row],[la_code]]</f>
        <v>E06000006</v>
      </c>
      <c r="D9" s="129" t="str">
        <f t="array" ref="D9">ConsolGeog[[#This Row],[la_name]]</f>
        <v>Halton</v>
      </c>
      <c r="E9" s="129" t="str">
        <f t="array" ref="E9">ConsolGeog[[#This Row],[LA Type]]</f>
        <v>Unitary</v>
      </c>
      <c r="F9" s="129">
        <f t="array" ref="F9">ConsolGeog[[#This Row],[population]]</f>
        <v>125746</v>
      </c>
      <c r="G9" s="129">
        <f t="array" ref="G9">ConsolGeog[[#This Row],[area]]</f>
        <v>7909.52</v>
      </c>
      <c r="H9" s="129">
        <f t="array" ref="H9">ConsolGeog[[#This Row],[COUNTY: Sum of districts'' populations '[non additive!']]]</f>
        <v>125746</v>
      </c>
      <c r="I9" s="129">
        <f t="array" ref="I9">ConsolGeog[[#This Row],[County Stats Distribution Factor]]</f>
        <v>1</v>
      </c>
      <c r="J9" s="129">
        <f t="array" ref="J9">ConsolGeog[[#This Row],[Presented HS - 16-17 (2014)]]</f>
        <v>0</v>
      </c>
      <c r="K9" s="129">
        <f t="array" ref="K9">ConsolGeog[[#This Row],[Presented HS - 16-24 (2014)]]</f>
        <v>18</v>
      </c>
      <c r="L9" s="129">
        <f t="array" ref="L9">ConsolGeog[[#This Row],[Presented HS - 18-24 (2014)]]</f>
        <v>0</v>
      </c>
      <c r="M9" s="129">
        <f t="array" ref="M9">ConsolGeog[[#This Row],[Presented CS - 16-17 (2014)]]</f>
        <v>0</v>
      </c>
      <c r="N9" s="129">
        <f t="array" ref="N9">ConsolGeog[[#This Row],[Presented CS - 16-24 (2014)]]</f>
        <v>0</v>
      </c>
      <c r="O9" s="129">
        <f t="array" ref="O9">ConsolGeog[[#This Row],[Presented CS - 18-24 (2014)]]</f>
        <v>0</v>
      </c>
      <c r="P9" s="129">
        <f t="array" ref="P9">MAX(FinalOutput10[[#This Row],[Presented_HS_16_17_2014]]+FinalOutput10[[#This Row],[Presented_HS_18_24_2014]],FinalOutput10[[#This Row],[Presented_HS_16_24_2014]])+SUM(FinalOutput10[[#This Row],[Presented_CS_16_17_2014]],FinalOutput10[[#This Row],[Presented_CS_16_24_2014]],FinalOutput10[[#This Row],[Presented_CS_18_24_2014]])</f>
        <v>18</v>
      </c>
      <c r="Q9" s="129">
        <f t="array" ref="Q9">ConsolGeog[[#This Row],[Assessed HS - 16-17 (2014)]]</f>
        <v>0</v>
      </c>
      <c r="R9" s="129">
        <f t="array" ref="R9">ConsolGeog[[#This Row],[Assessed HS - 16-24 (2014)]]</f>
        <v>18</v>
      </c>
      <c r="S9" s="129">
        <f t="array" ref="S9">ConsolGeog[[#This Row],[Assessed HS - 18-24 (2014)]]</f>
        <v>0</v>
      </c>
      <c r="T9" s="129">
        <f t="array" ref="T9">ConsolGeog[[#This Row],[Assessed CS - 16-17 (2014)]]</f>
        <v>0</v>
      </c>
      <c r="U9" s="129">
        <f t="array" ref="U9">ConsolGeog[[#This Row],[Assessed CS - 16-24 (2014)]]</f>
        <v>0</v>
      </c>
      <c r="V9" s="129">
        <f t="array" ref="V9">ConsolGeog[[#This Row],[Assessed CS - 18-24 (2014)]]</f>
        <v>0</v>
      </c>
      <c r="W9" s="129">
        <f t="array" ref="W9">SUM(FinalOutput10[[#This Row],[Assessed_HS_16_17_2014]],FinalOutput10[[#This Row],[Assessed_HS_16_24_2014]],FinalOutput10[[#This Row],[Assessed_HS_18_24_2014]],FinalOutput10[[#This Row],[Assessed_CS_16_17_2014]],FinalOutput10[[#This Row],[Assessed_CS_16_24_2014]],FinalOutput10[[#This Row],[Assessed_CS_18_24_2014]])</f>
        <v>18</v>
      </c>
      <c r="X9" s="128"/>
      <c r="Y9" s="128"/>
      <c r="Z9" s="128"/>
      <c r="AA9" s="128"/>
      <c r="AB9" s="128"/>
      <c r="AC9" s="128"/>
      <c r="AD9" s="128"/>
      <c r="AE9" s="128"/>
      <c r="AF9" s="128"/>
      <c r="AG9" s="128"/>
      <c r="AH9" s="128"/>
      <c r="AI9" s="128"/>
      <c r="AJ9" s="128"/>
      <c r="AK9" s="128"/>
      <c r="AL9" s="128"/>
      <c r="AM9" s="128"/>
      <c r="AN9" s="128"/>
      <c r="AO9" s="128"/>
      <c r="AP9" s="128"/>
      <c r="AQ9" s="128"/>
      <c r="AR9" s="128"/>
      <c r="AS9" s="128"/>
      <c r="AT9" s="128"/>
      <c r="AU9" s="128"/>
      <c r="AV9" s="128"/>
      <c r="AW9" s="128"/>
      <c r="AX9" s="128"/>
      <c r="AY9" s="128"/>
      <c r="AZ9" s="128"/>
      <c r="BA9" s="128"/>
      <c r="BB9" s="128"/>
      <c r="BC9" s="128"/>
      <c r="BD9" s="128"/>
      <c r="BE9" s="128"/>
      <c r="BF9" s="128"/>
      <c r="BG9" s="128"/>
      <c r="BH9" s="128"/>
      <c r="BI9" s="128"/>
      <c r="BJ9" s="128"/>
      <c r="BK9" s="128"/>
    </row>
    <row r="10" spans="1:63">
      <c r="A10" s="128" t="str">
        <f t="array" ref="A10">ConsolGeog[[#This Row],[Country]]</f>
        <v>England</v>
      </c>
      <c r="B10" s="129" t="str">
        <f t="array" ref="B10">ConsolGeog[[#This Row],[County Name]]</f>
        <v>Hertfordshire</v>
      </c>
      <c r="C10" s="128" t="str">
        <f t="array" ref="C10">ConsolGeog[[#This Row],[la_code]]</f>
        <v>E07000095</v>
      </c>
      <c r="D10" s="129" t="str">
        <f t="array" ref="D10">ConsolGeog[[#This Row],[la_name]]</f>
        <v>Broxbourne</v>
      </c>
      <c r="E10" s="129" t="str">
        <f t="array" ref="E10">ConsolGeog[[#This Row],[LA Type]]</f>
        <v>District</v>
      </c>
      <c r="F10" s="129">
        <f t="array" ref="F10">ConsolGeog[[#This Row],[population]]</f>
        <v>93609</v>
      </c>
      <c r="G10" s="129">
        <f t="array" ref="G10">ConsolGeog[[#This Row],[area]]</f>
        <v>5143.5600000000004</v>
      </c>
      <c r="H10" s="129">
        <f t="array" ref="H10">ConsolGeog[[#This Row],[COUNTY: Sum of districts'' populations '[non additive!']]]</f>
        <v>1116062</v>
      </c>
      <c r="I10" s="129">
        <f t="array" ref="I10">ConsolGeog[[#This Row],[County Stats Distribution Factor]]</f>
        <v>8.3874372570699476E-2</v>
      </c>
      <c r="J10" s="129">
        <f t="array" ref="J10">ConsolGeog[[#This Row],[Presented HS - 16-17 (2014)]]</f>
        <v>0</v>
      </c>
      <c r="K10" s="129">
        <f t="array" ref="K10">ConsolGeog[[#This Row],[Presented HS - 16-24 (2014)]]</f>
        <v>0</v>
      </c>
      <c r="L10" s="129">
        <f t="array" ref="L10">ConsolGeog[[#This Row],[Presented HS - 18-24 (2014)]]</f>
        <v>0</v>
      </c>
      <c r="M10" s="129">
        <f t="array" ref="M10">ConsolGeog[[#This Row],[Presented CS - 16-17 (2014)]]</f>
        <v>0</v>
      </c>
      <c r="N10" s="129">
        <f t="array" ref="N10">ConsolGeog[[#This Row],[Presented CS - 16-24 (2014)]]</f>
        <v>0</v>
      </c>
      <c r="O10" s="129">
        <f t="array" ref="O10">ConsolGeog[[#This Row],[Presented CS - 18-24 (2014)]]</f>
        <v>0</v>
      </c>
      <c r="P10" s="129">
        <f t="array" ref="P1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 s="129">
        <f t="array" ref="Q10">ConsolGeog[[#This Row],[Assessed HS - 16-17 (2014)]]</f>
        <v>0</v>
      </c>
      <c r="R10" s="129">
        <f t="array" ref="R10">ConsolGeog[[#This Row],[Assessed HS - 16-24 (2014)]]</f>
        <v>0</v>
      </c>
      <c r="S10" s="129">
        <f t="array" ref="S10">ConsolGeog[[#This Row],[Assessed HS - 18-24 (2014)]]</f>
        <v>0</v>
      </c>
      <c r="T10" s="129">
        <f t="array" ref="T10">ConsolGeog[[#This Row],[Assessed CS - 16-17 (2014)]]</f>
        <v>0</v>
      </c>
      <c r="U10" s="129">
        <f t="array" ref="U10">ConsolGeog[[#This Row],[Assessed CS - 16-24 (2014)]]</f>
        <v>0</v>
      </c>
      <c r="V10" s="129">
        <f t="array" ref="V10">ConsolGeog[[#This Row],[Assessed CS - 18-24 (2014)]]</f>
        <v>0</v>
      </c>
      <c r="W10" s="129">
        <f t="array" ref="W10">SUM(FinalOutput10[[#This Row],[Assessed_HS_16_17_2014]],FinalOutput10[[#This Row],[Assessed_HS_16_24_2014]],FinalOutput10[[#This Row],[Assessed_HS_18_24_2014]],FinalOutput10[[#This Row],[Assessed_CS_16_17_2014]],FinalOutput10[[#This Row],[Assessed_CS_16_24_2014]],FinalOutput10[[#This Row],[Assessed_CS_18_24_2014]])</f>
        <v>0</v>
      </c>
      <c r="X10" s="128"/>
      <c r="Y10" s="128"/>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8"/>
      <c r="BC10" s="128"/>
      <c r="BD10" s="128"/>
      <c r="BE10" s="128"/>
      <c r="BF10" s="128"/>
      <c r="BG10" s="128"/>
      <c r="BH10" s="128"/>
      <c r="BI10" s="128"/>
      <c r="BJ10" s="128"/>
      <c r="BK10" s="128"/>
    </row>
    <row r="11" spans="1:63">
      <c r="A11" s="128" t="str">
        <f t="array" ref="A11">ConsolGeog[[#This Row],[Country]]</f>
        <v>England</v>
      </c>
      <c r="B11" s="129" t="str">
        <f t="array" ref="B11">ConsolGeog[[#This Row],[County Name]]</f>
        <v>Warrington</v>
      </c>
      <c r="C11" s="128" t="str">
        <f t="array" ref="C11">ConsolGeog[[#This Row],[la_code]]</f>
        <v>E06000007</v>
      </c>
      <c r="D11" s="129" t="str">
        <f t="array" ref="D11">ConsolGeog[[#This Row],[la_name]]</f>
        <v>Warrington</v>
      </c>
      <c r="E11" s="129" t="str">
        <f t="array" ref="E11">ConsolGeog[[#This Row],[LA Type]]</f>
        <v>Unitary</v>
      </c>
      <c r="F11" s="129">
        <f t="array" ref="F11">ConsolGeog[[#This Row],[population]]</f>
        <v>202228</v>
      </c>
      <c r="G11" s="129">
        <f t="array" ref="G11">ConsolGeog[[#This Row],[area]]</f>
        <v>18065.39</v>
      </c>
      <c r="H11" s="129">
        <f t="array" ref="H11">ConsolGeog[[#This Row],[COUNTY: Sum of districts'' populations '[non additive!']]]</f>
        <v>202228</v>
      </c>
      <c r="I11" s="129">
        <f t="array" ref="I11">ConsolGeog[[#This Row],[County Stats Distribution Factor]]</f>
        <v>1</v>
      </c>
      <c r="J11" s="129">
        <f t="array" ref="J11">ConsolGeog[[#This Row],[Presented HS - 16-17 (2014)]]</f>
        <v>44</v>
      </c>
      <c r="K11" s="129">
        <f t="array" ref="K11">ConsolGeog[[#This Row],[Presented HS - 16-24 (2014)]]</f>
        <v>0</v>
      </c>
      <c r="L11" s="129">
        <f t="array" ref="L11">ConsolGeog[[#This Row],[Presented HS - 18-24 (2014)]]</f>
        <v>65</v>
      </c>
      <c r="M11" s="129">
        <f t="array" ref="M11">ConsolGeog[[#This Row],[Presented CS - 16-17 (2014)]]</f>
        <v>0</v>
      </c>
      <c r="N11" s="129">
        <f t="array" ref="N11">ConsolGeog[[#This Row],[Presented CS - 16-24 (2014)]]</f>
        <v>0</v>
      </c>
      <c r="O11" s="129">
        <f t="array" ref="O11">ConsolGeog[[#This Row],[Presented CS - 18-24 (2014)]]</f>
        <v>0</v>
      </c>
      <c r="P11" s="129">
        <f t="array" ref="P11">MAX(FinalOutput10[[#This Row],[Presented_HS_16_17_2014]]+FinalOutput10[[#This Row],[Presented_HS_18_24_2014]],FinalOutput10[[#This Row],[Presented_HS_16_24_2014]])+SUM(FinalOutput10[[#This Row],[Presented_CS_16_17_2014]],FinalOutput10[[#This Row],[Presented_CS_16_24_2014]],FinalOutput10[[#This Row],[Presented_CS_18_24_2014]])</f>
        <v>109</v>
      </c>
      <c r="Q11" s="129">
        <f t="array" ref="Q11">ConsolGeog[[#This Row],[Assessed HS - 16-17 (2014)]]</f>
        <v>45</v>
      </c>
      <c r="R11" s="129">
        <f t="array" ref="R11">ConsolGeog[[#This Row],[Assessed HS - 16-24 (2014)]]</f>
        <v>0</v>
      </c>
      <c r="S11" s="129">
        <f t="array" ref="S11">ConsolGeog[[#This Row],[Assessed HS - 18-24 (2014)]]</f>
        <v>67</v>
      </c>
      <c r="T11" s="129">
        <f t="array" ref="T11">ConsolGeog[[#This Row],[Assessed CS - 16-17 (2014)]]</f>
        <v>0</v>
      </c>
      <c r="U11" s="129">
        <f t="array" ref="U11">ConsolGeog[[#This Row],[Assessed CS - 16-24 (2014)]]</f>
        <v>0</v>
      </c>
      <c r="V11" s="129">
        <f t="array" ref="V11">ConsolGeog[[#This Row],[Assessed CS - 18-24 (2014)]]</f>
        <v>0</v>
      </c>
      <c r="W11" s="129">
        <f t="array" ref="W11">SUM(FinalOutput10[[#This Row],[Assessed_HS_16_17_2014]],FinalOutput10[[#This Row],[Assessed_HS_16_24_2014]],FinalOutput10[[#This Row],[Assessed_HS_18_24_2014]],FinalOutput10[[#This Row],[Assessed_CS_16_17_2014]],FinalOutput10[[#This Row],[Assessed_CS_16_24_2014]],FinalOutput10[[#This Row],[Assessed_CS_18_24_2014]])</f>
        <v>112</v>
      </c>
      <c r="X11" s="128"/>
      <c r="Y11" s="128"/>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c r="BK11" s="128"/>
    </row>
    <row r="12" spans="1:63">
      <c r="A12" s="128" t="str">
        <f t="array" ref="A12">ConsolGeog[[#This Row],[Country]]</f>
        <v>England</v>
      </c>
      <c r="B12" s="129" t="str">
        <f t="array" ref="B12">ConsolGeog[[#This Row],[County Name]]</f>
        <v>Blackburn with Darwen</v>
      </c>
      <c r="C12" s="128" t="str">
        <f t="array" ref="C12">ConsolGeog[[#This Row],[la_code]]</f>
        <v>E06000008</v>
      </c>
      <c r="D12" s="129" t="str">
        <f t="array" ref="D12">ConsolGeog[[#This Row],[la_name]]</f>
        <v>Blackburn with Darwen</v>
      </c>
      <c r="E12" s="129" t="str">
        <f t="array" ref="E12">ConsolGeog[[#This Row],[LA Type]]</f>
        <v>Unitary</v>
      </c>
      <c r="F12" s="129">
        <f t="array" ref="F12">ConsolGeog[[#This Row],[population]]</f>
        <v>147489</v>
      </c>
      <c r="G12" s="129">
        <f t="array" ref="G12">ConsolGeog[[#This Row],[area]]</f>
        <v>13701.18</v>
      </c>
      <c r="H12" s="129">
        <f t="array" ref="H12">ConsolGeog[[#This Row],[COUNTY: Sum of districts'' populations '[non additive!']]]</f>
        <v>147489</v>
      </c>
      <c r="I12" s="129">
        <f t="array" ref="I12">ConsolGeog[[#This Row],[County Stats Distribution Factor]]</f>
        <v>1</v>
      </c>
      <c r="J12" s="129">
        <f t="array" ref="J12">ConsolGeog[[#This Row],[Presented HS - 16-17 (2014)]]</f>
        <v>65</v>
      </c>
      <c r="K12" s="129">
        <f t="array" ref="K12">ConsolGeog[[#This Row],[Presented HS - 16-24 (2014)]]</f>
        <v>0</v>
      </c>
      <c r="L12" s="129">
        <f t="array" ref="L12">ConsolGeog[[#This Row],[Presented HS - 18-24 (2014)]]</f>
        <v>363</v>
      </c>
      <c r="M12" s="129">
        <f t="array" ref="M12">ConsolGeog[[#This Row],[Presented CS - 16-17 (2014)]]</f>
        <v>0</v>
      </c>
      <c r="N12" s="129">
        <f t="array" ref="N12">ConsolGeog[[#This Row],[Presented CS - 16-24 (2014)]]</f>
        <v>0</v>
      </c>
      <c r="O12" s="129">
        <f t="array" ref="O12">ConsolGeog[[#This Row],[Presented CS - 18-24 (2014)]]</f>
        <v>0</v>
      </c>
      <c r="P12" s="129">
        <f t="array" ref="P12">MAX(FinalOutput10[[#This Row],[Presented_HS_16_17_2014]]+FinalOutput10[[#This Row],[Presented_HS_18_24_2014]],FinalOutput10[[#This Row],[Presented_HS_16_24_2014]])+SUM(FinalOutput10[[#This Row],[Presented_CS_16_17_2014]],FinalOutput10[[#This Row],[Presented_CS_16_24_2014]],FinalOutput10[[#This Row],[Presented_CS_18_24_2014]])</f>
        <v>428</v>
      </c>
      <c r="Q12" s="129">
        <f t="array" ref="Q12">ConsolGeog[[#This Row],[Assessed HS - 16-17 (2014)]]</f>
        <v>3</v>
      </c>
      <c r="R12" s="129">
        <f t="array" ref="R12">ConsolGeog[[#This Row],[Assessed HS - 16-24 (2014)]]</f>
        <v>0</v>
      </c>
      <c r="S12" s="129">
        <f t="array" ref="S12">ConsolGeog[[#This Row],[Assessed HS - 18-24 (2014)]]</f>
        <v>67</v>
      </c>
      <c r="T12" s="129">
        <f t="array" ref="T12">ConsolGeog[[#This Row],[Assessed CS - 16-17 (2014)]]</f>
        <v>0</v>
      </c>
      <c r="U12" s="129">
        <f t="array" ref="U12">ConsolGeog[[#This Row],[Assessed CS - 16-24 (2014)]]</f>
        <v>0</v>
      </c>
      <c r="V12" s="129">
        <f t="array" ref="V12">ConsolGeog[[#This Row],[Assessed CS - 18-24 (2014)]]</f>
        <v>0</v>
      </c>
      <c r="W12" s="129">
        <f t="array" ref="W12">SUM(FinalOutput10[[#This Row],[Assessed_HS_16_17_2014]],FinalOutput10[[#This Row],[Assessed_HS_16_24_2014]],FinalOutput10[[#This Row],[Assessed_HS_18_24_2014]],FinalOutput10[[#This Row],[Assessed_CS_16_17_2014]],FinalOutput10[[#This Row],[Assessed_CS_16_24_2014]],FinalOutput10[[#This Row],[Assessed_CS_18_24_2014]])</f>
        <v>70</v>
      </c>
      <c r="X12" s="128"/>
      <c r="Y12" s="128"/>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c r="AZ12" s="128"/>
      <c r="BA12" s="128"/>
      <c r="BB12" s="128"/>
      <c r="BC12" s="128"/>
      <c r="BD12" s="128"/>
      <c r="BE12" s="128"/>
      <c r="BF12" s="128"/>
      <c r="BG12" s="128"/>
      <c r="BH12" s="128"/>
      <c r="BI12" s="128"/>
      <c r="BJ12" s="128"/>
      <c r="BK12" s="128"/>
    </row>
    <row r="13" spans="1:63">
      <c r="A13" s="128" t="str">
        <f t="array" ref="A13">ConsolGeog[[#This Row],[Country]]</f>
        <v>England</v>
      </c>
      <c r="B13" s="129" t="str">
        <f t="array" ref="B13">ConsolGeog[[#This Row],[County Name]]</f>
        <v>Blackpool</v>
      </c>
      <c r="C13" s="128" t="str">
        <f t="array" ref="C13">ConsolGeog[[#This Row],[la_code]]</f>
        <v>E06000009</v>
      </c>
      <c r="D13" s="129" t="str">
        <f t="array" ref="D13">ConsolGeog[[#This Row],[la_name]]</f>
        <v>Blackpool</v>
      </c>
      <c r="E13" s="129" t="str">
        <f t="array" ref="E13">ConsolGeog[[#This Row],[LA Type]]</f>
        <v>Unitary</v>
      </c>
      <c r="F13" s="129">
        <f t="array" ref="F13">ConsolGeog[[#This Row],[population]]</f>
        <v>142065</v>
      </c>
      <c r="G13" s="129">
        <f t="array" ref="G13">ConsolGeog[[#This Row],[area]]</f>
        <v>3488.1</v>
      </c>
      <c r="H13" s="129">
        <f t="array" ref="H13">ConsolGeog[[#This Row],[COUNTY: Sum of districts'' populations '[non additive!']]]</f>
        <v>142065</v>
      </c>
      <c r="I13" s="129">
        <f t="array" ref="I13">ConsolGeog[[#This Row],[County Stats Distribution Factor]]</f>
        <v>1</v>
      </c>
      <c r="J13" s="129">
        <f t="array" ref="J13">ConsolGeog[[#This Row],[Presented HS - 16-17 (2014)]]</f>
        <v>0</v>
      </c>
      <c r="K13" s="129">
        <f t="array" ref="K13">ConsolGeog[[#This Row],[Presented HS - 16-24 (2014)]]</f>
        <v>0</v>
      </c>
      <c r="L13" s="129">
        <f t="array" ref="L13">ConsolGeog[[#This Row],[Presented HS - 18-24 (2014)]]</f>
        <v>0</v>
      </c>
      <c r="M13" s="129">
        <f t="array" ref="M13">ConsolGeog[[#This Row],[Presented CS - 16-17 (2014)]]</f>
        <v>0</v>
      </c>
      <c r="N13" s="129">
        <f t="array" ref="N13">ConsolGeog[[#This Row],[Presented CS - 16-24 (2014)]]</f>
        <v>0</v>
      </c>
      <c r="O13" s="129">
        <f t="array" ref="O13">ConsolGeog[[#This Row],[Presented CS - 18-24 (2014)]]</f>
        <v>0</v>
      </c>
      <c r="P13" s="129">
        <f t="array" ref="P1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 s="129">
        <f t="array" ref="Q13">ConsolGeog[[#This Row],[Assessed HS - 16-17 (2014)]]</f>
        <v>0</v>
      </c>
      <c r="R13" s="129">
        <f t="array" ref="R13">ConsolGeog[[#This Row],[Assessed HS - 16-24 (2014)]]</f>
        <v>0</v>
      </c>
      <c r="S13" s="129">
        <f t="array" ref="S13">ConsolGeog[[#This Row],[Assessed HS - 18-24 (2014)]]</f>
        <v>0</v>
      </c>
      <c r="T13" s="129">
        <f t="array" ref="T13">ConsolGeog[[#This Row],[Assessed CS - 16-17 (2014)]]</f>
        <v>0</v>
      </c>
      <c r="U13" s="129">
        <f t="array" ref="U13">ConsolGeog[[#This Row],[Assessed CS - 16-24 (2014)]]</f>
        <v>0</v>
      </c>
      <c r="V13" s="129">
        <f t="array" ref="V13">ConsolGeog[[#This Row],[Assessed CS - 18-24 (2014)]]</f>
        <v>0</v>
      </c>
      <c r="W13" s="129">
        <f t="array" ref="W13">SUM(FinalOutput10[[#This Row],[Assessed_HS_16_17_2014]],FinalOutput10[[#This Row],[Assessed_HS_16_24_2014]],FinalOutput10[[#This Row],[Assessed_HS_18_24_2014]],FinalOutput10[[#This Row],[Assessed_CS_16_17_2014]],FinalOutput10[[#This Row],[Assessed_CS_16_24_2014]],FinalOutput10[[#This Row],[Assessed_CS_18_24_2014]])</f>
        <v>0</v>
      </c>
      <c r="X13" s="128"/>
      <c r="Y13" s="128"/>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8"/>
      <c r="BC13" s="128"/>
      <c r="BD13" s="128"/>
      <c r="BE13" s="128"/>
      <c r="BF13" s="128"/>
      <c r="BG13" s="128"/>
      <c r="BH13" s="128"/>
      <c r="BI13" s="128"/>
      <c r="BJ13" s="128"/>
      <c r="BK13" s="128"/>
    </row>
    <row r="14" spans="1:63">
      <c r="A14" s="128" t="str">
        <f t="array" ref="A14">ConsolGeog[[#This Row],[Country]]</f>
        <v>England</v>
      </c>
      <c r="B14" s="129" t="str">
        <f t="array" ref="B14">ConsolGeog[[#This Row],[County Name]]</f>
        <v>Kingston upon Hull, City of</v>
      </c>
      <c r="C14" s="128" t="str">
        <f t="array" ref="C14">ConsolGeog[[#This Row],[la_code]]</f>
        <v>E06000010</v>
      </c>
      <c r="D14" s="129" t="str">
        <f t="array" ref="D14">ConsolGeog[[#This Row],[la_name]]</f>
        <v>Kingston upon Hull, City of</v>
      </c>
      <c r="E14" s="129" t="str">
        <f t="array" ref="E14">ConsolGeog[[#This Row],[LA Type]]</f>
        <v>Unitary</v>
      </c>
      <c r="F14" s="129">
        <f t="array" ref="F14">ConsolGeog[[#This Row],[population]]</f>
        <v>256406</v>
      </c>
      <c r="G14" s="129">
        <f t="array" ref="G14">ConsolGeog[[#This Row],[area]]</f>
        <v>7144.92</v>
      </c>
      <c r="H14" s="129">
        <f t="array" ref="H14">ConsolGeog[[#This Row],[COUNTY: Sum of districts'' populations '[non additive!']]]</f>
        <v>256406</v>
      </c>
      <c r="I14" s="129">
        <f t="array" ref="I14">ConsolGeog[[#This Row],[County Stats Distribution Factor]]</f>
        <v>1</v>
      </c>
      <c r="J14" s="129">
        <f t="array" ref="J14">ConsolGeog[[#This Row],[Presented HS - 16-17 (2014)]]</f>
        <v>0</v>
      </c>
      <c r="K14" s="129">
        <f t="array" ref="K14">ConsolGeog[[#This Row],[Presented HS - 16-24 (2014)]]</f>
        <v>0</v>
      </c>
      <c r="L14" s="129">
        <f t="array" ref="L14">ConsolGeog[[#This Row],[Presented HS - 18-24 (2014)]]</f>
        <v>0</v>
      </c>
      <c r="M14" s="129">
        <f t="array" ref="M14">ConsolGeog[[#This Row],[Presented CS - 16-17 (2014)]]</f>
        <v>0</v>
      </c>
      <c r="N14" s="129">
        <f t="array" ref="N14">ConsolGeog[[#This Row],[Presented CS - 16-24 (2014)]]</f>
        <v>0</v>
      </c>
      <c r="O14" s="129">
        <f t="array" ref="O14">ConsolGeog[[#This Row],[Presented CS - 18-24 (2014)]]</f>
        <v>0</v>
      </c>
      <c r="P14" s="129">
        <f t="array" ref="P1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 s="129">
        <f t="array" ref="Q14">ConsolGeog[[#This Row],[Assessed HS - 16-17 (2014)]]</f>
        <v>0</v>
      </c>
      <c r="R14" s="129">
        <f t="array" ref="R14">ConsolGeog[[#This Row],[Assessed HS - 16-24 (2014)]]</f>
        <v>0</v>
      </c>
      <c r="S14" s="129">
        <f t="array" ref="S14">ConsolGeog[[#This Row],[Assessed HS - 18-24 (2014)]]</f>
        <v>0</v>
      </c>
      <c r="T14" s="129">
        <f t="array" ref="T14">ConsolGeog[[#This Row],[Assessed CS - 16-17 (2014)]]</f>
        <v>0</v>
      </c>
      <c r="U14" s="129">
        <f t="array" ref="U14">ConsolGeog[[#This Row],[Assessed CS - 16-24 (2014)]]</f>
        <v>0</v>
      </c>
      <c r="V14" s="129">
        <f t="array" ref="V14">ConsolGeog[[#This Row],[Assessed CS - 18-24 (2014)]]</f>
        <v>0</v>
      </c>
      <c r="W14" s="129">
        <f t="array" ref="W14">SUM(FinalOutput10[[#This Row],[Assessed_HS_16_17_2014]],FinalOutput10[[#This Row],[Assessed_HS_16_24_2014]],FinalOutput10[[#This Row],[Assessed_HS_18_24_2014]],FinalOutput10[[#This Row],[Assessed_CS_16_17_2014]],FinalOutput10[[#This Row],[Assessed_CS_16_24_2014]],FinalOutput10[[#This Row],[Assessed_CS_18_24_2014]])</f>
        <v>0</v>
      </c>
      <c r="X14" s="128"/>
      <c r="Y14" s="128"/>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c r="AZ14" s="128"/>
      <c r="BA14" s="128"/>
      <c r="BB14" s="128"/>
      <c r="BC14" s="128"/>
      <c r="BD14" s="128"/>
      <c r="BE14" s="128"/>
      <c r="BF14" s="128"/>
      <c r="BG14" s="128"/>
      <c r="BH14" s="128"/>
      <c r="BI14" s="128"/>
      <c r="BJ14" s="128"/>
      <c r="BK14" s="128"/>
    </row>
    <row r="15" spans="1:63">
      <c r="A15" s="128" t="str">
        <f t="array" ref="A15">ConsolGeog[[#This Row],[Country]]</f>
        <v>England</v>
      </c>
      <c r="B15" s="129" t="str">
        <f t="array" ref="B15">ConsolGeog[[#This Row],[County Name]]</f>
        <v>East Riding of Yorkshire</v>
      </c>
      <c r="C15" s="128" t="str">
        <f t="array" ref="C15">ConsolGeog[[#This Row],[la_code]]</f>
        <v>E06000011</v>
      </c>
      <c r="D15" s="129" t="str">
        <f t="array" ref="D15">ConsolGeog[[#This Row],[la_name]]</f>
        <v>East Riding of Yorkshire</v>
      </c>
      <c r="E15" s="129" t="str">
        <f t="array" ref="E15">ConsolGeog[[#This Row],[LA Type]]</f>
        <v>Unitary</v>
      </c>
      <c r="F15" s="129">
        <f t="array" ref="F15">ConsolGeog[[#This Row],[population]]</f>
        <v>334179</v>
      </c>
      <c r="G15" s="129">
        <f t="array" ref="G15">ConsolGeog[[#This Row],[area]]</f>
        <v>240767.65</v>
      </c>
      <c r="H15" s="129">
        <f t="array" ref="H15">ConsolGeog[[#This Row],[COUNTY: Sum of districts'' populations '[non additive!']]]</f>
        <v>334179</v>
      </c>
      <c r="I15" s="129">
        <f t="array" ref="I15">ConsolGeog[[#This Row],[County Stats Distribution Factor]]</f>
        <v>1</v>
      </c>
      <c r="J15" s="129">
        <f t="array" ref="J15">ConsolGeog[[#This Row],[Presented HS - 16-17 (2014)]]</f>
        <v>2</v>
      </c>
      <c r="K15" s="129">
        <f t="array" ref="K15">ConsolGeog[[#This Row],[Presented HS - 16-24 (2014)]]</f>
        <v>0</v>
      </c>
      <c r="L15" s="129">
        <f t="array" ref="L15">ConsolGeog[[#This Row],[Presented HS - 18-24 (2014)]]</f>
        <v>77</v>
      </c>
      <c r="M15" s="129">
        <f t="array" ref="M15">ConsolGeog[[#This Row],[Presented CS - 16-17 (2014)]]</f>
        <v>0</v>
      </c>
      <c r="N15" s="129">
        <f t="array" ref="N15">ConsolGeog[[#This Row],[Presented CS - 16-24 (2014)]]</f>
        <v>0</v>
      </c>
      <c r="O15" s="129">
        <f t="array" ref="O15">ConsolGeog[[#This Row],[Presented CS - 18-24 (2014)]]</f>
        <v>0</v>
      </c>
      <c r="P15" s="129">
        <f t="array" ref="P15">MAX(FinalOutput10[[#This Row],[Presented_HS_16_17_2014]]+FinalOutput10[[#This Row],[Presented_HS_18_24_2014]],FinalOutput10[[#This Row],[Presented_HS_16_24_2014]])+SUM(FinalOutput10[[#This Row],[Presented_CS_16_17_2014]],FinalOutput10[[#This Row],[Presented_CS_16_24_2014]],FinalOutput10[[#This Row],[Presented_CS_18_24_2014]])</f>
        <v>79</v>
      </c>
      <c r="Q15" s="129">
        <f t="array" ref="Q15">ConsolGeog[[#This Row],[Assessed HS - 16-17 (2014)]]</f>
        <v>2</v>
      </c>
      <c r="R15" s="129">
        <f t="array" ref="R15">ConsolGeog[[#This Row],[Assessed HS - 16-24 (2014)]]</f>
        <v>0</v>
      </c>
      <c r="S15" s="129">
        <f t="array" ref="S15">ConsolGeog[[#This Row],[Assessed HS - 18-24 (2014)]]</f>
        <v>77</v>
      </c>
      <c r="T15" s="129">
        <f t="array" ref="T15">ConsolGeog[[#This Row],[Assessed CS - 16-17 (2014)]]</f>
        <v>0</v>
      </c>
      <c r="U15" s="129">
        <f t="array" ref="U15">ConsolGeog[[#This Row],[Assessed CS - 16-24 (2014)]]</f>
        <v>0</v>
      </c>
      <c r="V15" s="129">
        <f t="array" ref="V15">ConsolGeog[[#This Row],[Assessed CS - 18-24 (2014)]]</f>
        <v>0</v>
      </c>
      <c r="W15" s="129">
        <f t="array" ref="W15">SUM(FinalOutput10[[#This Row],[Assessed_HS_16_17_2014]],FinalOutput10[[#This Row],[Assessed_HS_16_24_2014]],FinalOutput10[[#This Row],[Assessed_HS_18_24_2014]],FinalOutput10[[#This Row],[Assessed_CS_16_17_2014]],FinalOutput10[[#This Row],[Assessed_CS_16_24_2014]],FinalOutput10[[#This Row],[Assessed_CS_18_24_2014]])</f>
        <v>79</v>
      </c>
      <c r="X15" s="128"/>
      <c r="Y15" s="128"/>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c r="BJ15" s="128"/>
      <c r="BK15" s="128"/>
    </row>
    <row r="16" spans="1:63">
      <c r="A16" s="128" t="str">
        <f t="array" ref="A16">ConsolGeog[[#This Row],[Country]]</f>
        <v>England</v>
      </c>
      <c r="B16" s="129" t="str">
        <f t="array" ref="B16">ConsolGeog[[#This Row],[County Name]]</f>
        <v>Slough</v>
      </c>
      <c r="C16" s="128" t="str">
        <f t="array" ref="C16">ConsolGeog[[#This Row],[la_code]]</f>
        <v>E06000039</v>
      </c>
      <c r="D16" s="129" t="str">
        <f t="array" ref="D16">ConsolGeog[[#This Row],[la_name]]</f>
        <v>Slough</v>
      </c>
      <c r="E16" s="129" t="str">
        <f t="array" ref="E16">ConsolGeog[[#This Row],[LA Type]]</f>
        <v>Unitary</v>
      </c>
      <c r="F16" s="129">
        <f t="array" ref="F16">ConsolGeog[[#This Row],[population]]</f>
        <v>140205</v>
      </c>
      <c r="G16" s="129">
        <f t="array" ref="G16">ConsolGeog[[#This Row],[area]]</f>
        <v>3253.61</v>
      </c>
      <c r="H16" s="129">
        <f t="array" ref="H16">ConsolGeog[[#This Row],[COUNTY: Sum of districts'' populations '[non additive!']]]</f>
        <v>140205</v>
      </c>
      <c r="I16" s="129">
        <f t="array" ref="I16">ConsolGeog[[#This Row],[County Stats Distribution Factor]]</f>
        <v>1</v>
      </c>
      <c r="J16" s="129">
        <f t="array" ref="J16">ConsolGeog[[#This Row],[Presented HS - 16-17 (2014)]]</f>
        <v>0</v>
      </c>
      <c r="K16" s="129">
        <f t="array" ref="K16">ConsolGeog[[#This Row],[Presented HS - 16-24 (2014)]]</f>
        <v>0</v>
      </c>
      <c r="L16" s="129">
        <f t="array" ref="L16">ConsolGeog[[#This Row],[Presented HS - 18-24 (2014)]]</f>
        <v>0</v>
      </c>
      <c r="M16" s="129">
        <f t="array" ref="M16">ConsolGeog[[#This Row],[Presented CS - 16-17 (2014)]]</f>
        <v>0</v>
      </c>
      <c r="N16" s="129">
        <f t="array" ref="N16">ConsolGeog[[#This Row],[Presented CS - 16-24 (2014)]]</f>
        <v>0</v>
      </c>
      <c r="O16" s="129">
        <f t="array" ref="O16">ConsolGeog[[#This Row],[Presented CS - 18-24 (2014)]]</f>
        <v>0</v>
      </c>
      <c r="P16" s="129">
        <f t="array" ref="P1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 s="129">
        <f t="array" ref="Q16">ConsolGeog[[#This Row],[Assessed HS - 16-17 (2014)]]</f>
        <v>0</v>
      </c>
      <c r="R16" s="129">
        <f t="array" ref="R16">ConsolGeog[[#This Row],[Assessed HS - 16-24 (2014)]]</f>
        <v>0</v>
      </c>
      <c r="S16" s="129">
        <f t="array" ref="S16">ConsolGeog[[#This Row],[Assessed HS - 18-24 (2014)]]</f>
        <v>0</v>
      </c>
      <c r="T16" s="129">
        <f t="array" ref="T16">ConsolGeog[[#This Row],[Assessed CS - 16-17 (2014)]]</f>
        <v>0</v>
      </c>
      <c r="U16" s="129">
        <f t="array" ref="U16">ConsolGeog[[#This Row],[Assessed CS - 16-24 (2014)]]</f>
        <v>0</v>
      </c>
      <c r="V16" s="129">
        <f t="array" ref="V16">ConsolGeog[[#This Row],[Assessed CS - 18-24 (2014)]]</f>
        <v>0</v>
      </c>
      <c r="W16" s="129">
        <f t="array" ref="W16">SUM(FinalOutput10[[#This Row],[Assessed_HS_16_17_2014]],FinalOutput10[[#This Row],[Assessed_HS_16_24_2014]],FinalOutput10[[#This Row],[Assessed_HS_18_24_2014]],FinalOutput10[[#This Row],[Assessed_CS_16_17_2014]],FinalOutput10[[#This Row],[Assessed_CS_16_24_2014]],FinalOutput10[[#This Row],[Assessed_CS_18_24_2014]])</f>
        <v>0</v>
      </c>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c r="AZ16" s="128"/>
      <c r="BA16" s="128"/>
      <c r="BB16" s="128"/>
      <c r="BC16" s="128"/>
      <c r="BD16" s="128"/>
      <c r="BE16" s="128"/>
      <c r="BF16" s="128"/>
      <c r="BG16" s="128"/>
      <c r="BH16" s="128"/>
      <c r="BI16" s="128"/>
      <c r="BJ16" s="128"/>
      <c r="BK16" s="128"/>
    </row>
    <row r="17" spans="1:63">
      <c r="A17" s="128" t="str">
        <f t="array" ref="A17">ConsolGeog[[#This Row],[Country]]</f>
        <v>England</v>
      </c>
      <c r="B17" s="129" t="str">
        <f t="array" ref="B17">ConsolGeog[[#This Row],[County Name]]</f>
        <v>North East Lincolnshire</v>
      </c>
      <c r="C17" s="128" t="str">
        <f t="array" ref="C17">ConsolGeog[[#This Row],[la_code]]</f>
        <v>E06000012</v>
      </c>
      <c r="D17" s="129" t="str">
        <f t="array" ref="D17">ConsolGeog[[#This Row],[la_name]]</f>
        <v>North East Lincolnshire</v>
      </c>
      <c r="E17" s="129" t="str">
        <f t="array" ref="E17">ConsolGeog[[#This Row],[LA Type]]</f>
        <v>Unitary</v>
      </c>
      <c r="F17" s="129">
        <f t="array" ref="F17">ConsolGeog[[#This Row],[population]]</f>
        <v>159616</v>
      </c>
      <c r="G17" s="129">
        <f t="array" ref="G17">ConsolGeog[[#This Row],[area]]</f>
        <v>19184.490000000002</v>
      </c>
      <c r="H17" s="129">
        <f t="array" ref="H17">ConsolGeog[[#This Row],[COUNTY: Sum of districts'' populations '[non additive!']]]</f>
        <v>159616</v>
      </c>
      <c r="I17" s="129">
        <f t="array" ref="I17">ConsolGeog[[#This Row],[County Stats Distribution Factor]]</f>
        <v>1</v>
      </c>
      <c r="J17" s="129">
        <f t="array" ref="J17">ConsolGeog[[#This Row],[Presented HS - 16-17 (2014)]]</f>
        <v>1</v>
      </c>
      <c r="K17" s="129">
        <f t="array" ref="K17">ConsolGeog[[#This Row],[Presented HS - 16-24 (2014)]]</f>
        <v>0</v>
      </c>
      <c r="L17" s="129">
        <f t="array" ref="L17">ConsolGeog[[#This Row],[Presented HS - 18-24 (2014)]]</f>
        <v>104</v>
      </c>
      <c r="M17" s="129">
        <f t="array" ref="M17">ConsolGeog[[#This Row],[Presented CS - 16-17 (2014)]]</f>
        <v>0</v>
      </c>
      <c r="N17" s="129">
        <f t="array" ref="N17">ConsolGeog[[#This Row],[Presented CS - 16-24 (2014)]]</f>
        <v>0</v>
      </c>
      <c r="O17" s="129">
        <f t="array" ref="O17">ConsolGeog[[#This Row],[Presented CS - 18-24 (2014)]]</f>
        <v>0</v>
      </c>
      <c r="P17" s="129">
        <f t="array" ref="P17">MAX(FinalOutput10[[#This Row],[Presented_HS_16_17_2014]]+FinalOutput10[[#This Row],[Presented_HS_18_24_2014]],FinalOutput10[[#This Row],[Presented_HS_16_24_2014]])+SUM(FinalOutput10[[#This Row],[Presented_CS_16_17_2014]],FinalOutput10[[#This Row],[Presented_CS_16_24_2014]],FinalOutput10[[#This Row],[Presented_CS_18_24_2014]])</f>
        <v>105</v>
      </c>
      <c r="Q17" s="129">
        <f t="array" ref="Q17">ConsolGeog[[#This Row],[Assessed HS - 16-17 (2014)]]</f>
        <v>1</v>
      </c>
      <c r="R17" s="129">
        <f t="array" ref="R17">ConsolGeog[[#This Row],[Assessed HS - 16-24 (2014)]]</f>
        <v>0</v>
      </c>
      <c r="S17" s="129">
        <f t="array" ref="S17">ConsolGeog[[#This Row],[Assessed HS - 18-24 (2014)]]</f>
        <v>104</v>
      </c>
      <c r="T17" s="129">
        <f t="array" ref="T17">ConsolGeog[[#This Row],[Assessed CS - 16-17 (2014)]]</f>
        <v>0</v>
      </c>
      <c r="U17" s="129">
        <f t="array" ref="U17">ConsolGeog[[#This Row],[Assessed CS - 16-24 (2014)]]</f>
        <v>0</v>
      </c>
      <c r="V17" s="129">
        <f t="array" ref="V17">ConsolGeog[[#This Row],[Assessed CS - 18-24 (2014)]]</f>
        <v>0</v>
      </c>
      <c r="W17" s="129">
        <f t="array" ref="W17">SUM(FinalOutput10[[#This Row],[Assessed_HS_16_17_2014]],FinalOutput10[[#This Row],[Assessed_HS_16_24_2014]],FinalOutput10[[#This Row],[Assessed_HS_18_24_2014]],FinalOutput10[[#This Row],[Assessed_CS_16_17_2014]],FinalOutput10[[#This Row],[Assessed_CS_16_24_2014]],FinalOutput10[[#This Row],[Assessed_CS_18_24_2014]])</f>
        <v>105</v>
      </c>
      <c r="X17" s="128"/>
      <c r="Y17" s="128"/>
      <c r="Z17" s="128"/>
      <c r="AA17" s="128"/>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c r="AZ17" s="128"/>
      <c r="BA17" s="128"/>
      <c r="BB17" s="128"/>
      <c r="BC17" s="128"/>
      <c r="BD17" s="128"/>
      <c r="BE17" s="128"/>
      <c r="BF17" s="128"/>
      <c r="BG17" s="128"/>
      <c r="BH17" s="128"/>
      <c r="BI17" s="128"/>
      <c r="BJ17" s="128"/>
      <c r="BK17" s="128"/>
    </row>
    <row r="18" spans="1:63">
      <c r="A18" s="128" t="str">
        <f t="array" ref="A18">ConsolGeog[[#This Row],[Country]]</f>
        <v>England</v>
      </c>
      <c r="B18" s="129" t="str">
        <f t="array" ref="B18">ConsolGeog[[#This Row],[County Name]]</f>
        <v>North Lincolnshire</v>
      </c>
      <c r="C18" s="128" t="str">
        <f t="array" ref="C18">ConsolGeog[[#This Row],[la_code]]</f>
        <v>E06000013</v>
      </c>
      <c r="D18" s="129" t="str">
        <f t="array" ref="D18">ConsolGeog[[#This Row],[la_name]]</f>
        <v>North Lincolnshire</v>
      </c>
      <c r="E18" s="129" t="str">
        <f t="array" ref="E18">ConsolGeog[[#This Row],[LA Type]]</f>
        <v>Unitary</v>
      </c>
      <c r="F18" s="129">
        <f t="array" ref="F18">ConsolGeog[[#This Row],[population]]</f>
        <v>167446</v>
      </c>
      <c r="G18" s="129">
        <f t="array" ref="G18">ConsolGeog[[#This Row],[area]]</f>
        <v>84631.29</v>
      </c>
      <c r="H18" s="129">
        <f t="array" ref="H18">ConsolGeog[[#This Row],[COUNTY: Sum of districts'' populations '[non additive!']]]</f>
        <v>167446</v>
      </c>
      <c r="I18" s="129">
        <f t="array" ref="I18">ConsolGeog[[#This Row],[County Stats Distribution Factor]]</f>
        <v>1</v>
      </c>
      <c r="J18" s="129">
        <f t="array" ref="J18">ConsolGeog[[#This Row],[Presented HS - 16-17 (2014)]]</f>
        <v>0</v>
      </c>
      <c r="K18" s="129">
        <f t="array" ref="K18">ConsolGeog[[#This Row],[Presented HS - 16-24 (2014)]]</f>
        <v>0</v>
      </c>
      <c r="L18" s="129">
        <f t="array" ref="L18">ConsolGeog[[#This Row],[Presented HS - 18-24 (2014)]]</f>
        <v>0</v>
      </c>
      <c r="M18" s="129">
        <f t="array" ref="M18">ConsolGeog[[#This Row],[Presented CS - 16-17 (2014)]]</f>
        <v>0</v>
      </c>
      <c r="N18" s="129">
        <f t="array" ref="N18">ConsolGeog[[#This Row],[Presented CS - 16-24 (2014)]]</f>
        <v>0</v>
      </c>
      <c r="O18" s="129">
        <f t="array" ref="O18">ConsolGeog[[#This Row],[Presented CS - 18-24 (2014)]]</f>
        <v>0</v>
      </c>
      <c r="P18" s="129">
        <f t="array" ref="P1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8" s="129">
        <f t="array" ref="Q18">ConsolGeog[[#This Row],[Assessed HS - 16-17 (2014)]]</f>
        <v>0</v>
      </c>
      <c r="R18" s="129">
        <f t="array" ref="R18">ConsolGeog[[#This Row],[Assessed HS - 16-24 (2014)]]</f>
        <v>0</v>
      </c>
      <c r="S18" s="129">
        <f t="array" ref="S18">ConsolGeog[[#This Row],[Assessed HS - 18-24 (2014)]]</f>
        <v>0</v>
      </c>
      <c r="T18" s="129">
        <f t="array" ref="T18">ConsolGeog[[#This Row],[Assessed CS - 16-17 (2014)]]</f>
        <v>0</v>
      </c>
      <c r="U18" s="129">
        <f t="array" ref="U18">ConsolGeog[[#This Row],[Assessed CS - 16-24 (2014)]]</f>
        <v>0</v>
      </c>
      <c r="V18" s="129">
        <f t="array" ref="V18">ConsolGeog[[#This Row],[Assessed CS - 18-24 (2014)]]</f>
        <v>0</v>
      </c>
      <c r="W18" s="129">
        <f t="array" ref="W18">SUM(FinalOutput10[[#This Row],[Assessed_HS_16_17_2014]],FinalOutput10[[#This Row],[Assessed_HS_16_24_2014]],FinalOutput10[[#This Row],[Assessed_HS_18_24_2014]],FinalOutput10[[#This Row],[Assessed_CS_16_17_2014]],FinalOutput10[[#This Row],[Assessed_CS_16_24_2014]],FinalOutput10[[#This Row],[Assessed_CS_18_24_2014]])</f>
        <v>0</v>
      </c>
      <c r="X18" s="128"/>
      <c r="Y18" s="128"/>
      <c r="Z18" s="128"/>
      <c r="AA18" s="128"/>
      <c r="AB18" s="128"/>
      <c r="AC18" s="128"/>
      <c r="AD18" s="128"/>
      <c r="AE18" s="128"/>
      <c r="AF18" s="128"/>
      <c r="AG18" s="128"/>
      <c r="AH18" s="128"/>
      <c r="AI18" s="128"/>
      <c r="AJ18" s="128"/>
      <c r="AK18" s="128"/>
      <c r="AL18" s="128"/>
      <c r="AM18" s="128"/>
      <c r="AN18" s="128"/>
      <c r="AO18" s="128"/>
      <c r="AP18" s="128"/>
      <c r="AQ18" s="128"/>
      <c r="AR18" s="128"/>
      <c r="AS18" s="128"/>
      <c r="AT18" s="128"/>
      <c r="AU18" s="128"/>
      <c r="AV18" s="128"/>
      <c r="AW18" s="128"/>
      <c r="AX18" s="128"/>
      <c r="AY18" s="128"/>
      <c r="AZ18" s="128"/>
      <c r="BA18" s="128"/>
      <c r="BB18" s="128"/>
      <c r="BC18" s="128"/>
      <c r="BD18" s="128"/>
      <c r="BE18" s="128"/>
      <c r="BF18" s="128"/>
      <c r="BG18" s="128"/>
      <c r="BH18" s="128"/>
      <c r="BI18" s="128"/>
      <c r="BJ18" s="128"/>
      <c r="BK18" s="128"/>
    </row>
    <row r="19" spans="1:63">
      <c r="A19" s="128" t="str">
        <f t="array" ref="A19">ConsolGeog[[#This Row],[Country]]</f>
        <v>England</v>
      </c>
      <c r="B19" s="129" t="str">
        <f t="array" ref="B19">ConsolGeog[[#This Row],[County Name]]</f>
        <v>Central Bedfordshire</v>
      </c>
      <c r="C19" s="128" t="str">
        <f t="array" ref="C19">ConsolGeog[[#This Row],[la_code]]</f>
        <v>E06000056</v>
      </c>
      <c r="D19" s="129" t="str">
        <f t="array" ref="D19">ConsolGeog[[#This Row],[la_name]]</f>
        <v>Central Bedfordshire</v>
      </c>
      <c r="E19" s="129" t="str">
        <f t="array" ref="E19">ConsolGeog[[#This Row],[LA Type]]</f>
        <v>Unitary</v>
      </c>
      <c r="F19" s="129">
        <f t="array" ref="F19">ConsolGeog[[#This Row],[population]]</f>
        <v>254381</v>
      </c>
      <c r="G19" s="129">
        <f t="array" ref="G19">ConsolGeog[[#This Row],[area]]</f>
        <v>71566.45</v>
      </c>
      <c r="H19" s="129">
        <f t="array" ref="H19">ConsolGeog[[#This Row],[COUNTY: Sum of districts'' populations '[non additive!']]]</f>
        <v>254381</v>
      </c>
      <c r="I19" s="129">
        <f t="array" ref="I19">ConsolGeog[[#This Row],[County Stats Distribution Factor]]</f>
        <v>1</v>
      </c>
      <c r="J19" s="129">
        <f t="array" ref="J19">ConsolGeog[[#This Row],[Presented HS - 16-17 (2014)]]</f>
        <v>62</v>
      </c>
      <c r="K19" s="129">
        <f t="array" ref="K19">ConsolGeog[[#This Row],[Presented HS - 16-24 (2014)]]</f>
        <v>0</v>
      </c>
      <c r="L19" s="129">
        <f t="array" ref="L19">ConsolGeog[[#This Row],[Presented HS - 18-24 (2014)]]</f>
        <v>451</v>
      </c>
      <c r="M19" s="129">
        <f t="array" ref="M19">ConsolGeog[[#This Row],[Presented CS - 16-17 (2014)]]</f>
        <v>0</v>
      </c>
      <c r="N19" s="129">
        <f t="array" ref="N19">ConsolGeog[[#This Row],[Presented CS - 16-24 (2014)]]</f>
        <v>0</v>
      </c>
      <c r="O19" s="129">
        <f t="array" ref="O19">ConsolGeog[[#This Row],[Presented CS - 18-24 (2014)]]</f>
        <v>0</v>
      </c>
      <c r="P19" s="129">
        <f t="array" ref="P19">MAX(FinalOutput10[[#This Row],[Presented_HS_16_17_2014]]+FinalOutput10[[#This Row],[Presented_HS_18_24_2014]],FinalOutput10[[#This Row],[Presented_HS_16_24_2014]])+SUM(FinalOutput10[[#This Row],[Presented_CS_16_17_2014]],FinalOutput10[[#This Row],[Presented_CS_16_24_2014]],FinalOutput10[[#This Row],[Presented_CS_18_24_2014]])</f>
        <v>513</v>
      </c>
      <c r="Q19" s="129">
        <f t="array" ref="Q19">ConsolGeog[[#This Row],[Assessed HS - 16-17 (2014)]]</f>
        <v>6</v>
      </c>
      <c r="R19" s="129">
        <f t="array" ref="R19">ConsolGeog[[#This Row],[Assessed HS - 16-24 (2014)]]</f>
        <v>0</v>
      </c>
      <c r="S19" s="129">
        <f t="array" ref="S19">ConsolGeog[[#This Row],[Assessed HS - 18-24 (2014)]]</f>
        <v>80</v>
      </c>
      <c r="T19" s="129">
        <f t="array" ref="T19">ConsolGeog[[#This Row],[Assessed CS - 16-17 (2014)]]</f>
        <v>0</v>
      </c>
      <c r="U19" s="129">
        <f t="array" ref="U19">ConsolGeog[[#This Row],[Assessed CS - 16-24 (2014)]]</f>
        <v>0</v>
      </c>
      <c r="V19" s="129">
        <f t="array" ref="V19">ConsolGeog[[#This Row],[Assessed CS - 18-24 (2014)]]</f>
        <v>0</v>
      </c>
      <c r="W19" s="129">
        <f t="array" ref="W19">SUM(FinalOutput10[[#This Row],[Assessed_HS_16_17_2014]],FinalOutput10[[#This Row],[Assessed_HS_16_24_2014]],FinalOutput10[[#This Row],[Assessed_HS_18_24_2014]],FinalOutput10[[#This Row],[Assessed_CS_16_17_2014]],FinalOutput10[[#This Row],[Assessed_CS_16_24_2014]],FinalOutput10[[#This Row],[Assessed_CS_18_24_2014]])</f>
        <v>86</v>
      </c>
      <c r="X19" s="128"/>
      <c r="Y19" s="128"/>
      <c r="Z19" s="128"/>
      <c r="AA19" s="128"/>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row>
    <row r="20" spans="1:63">
      <c r="A20" s="128" t="str">
        <f t="array" ref="A20">ConsolGeog[[#This Row],[Country]]</f>
        <v>England</v>
      </c>
      <c r="B20" s="129" t="str">
        <f t="array" ref="B20">ConsolGeog[[#This Row],[County Name]]</f>
        <v>Northumberland</v>
      </c>
      <c r="C20" s="128" t="str">
        <f t="array" ref="C20">ConsolGeog[[#This Row],[la_code]]</f>
        <v>E06000048</v>
      </c>
      <c r="D20" s="129" t="str">
        <f t="array" ref="D20">ConsolGeog[[#This Row],[la_name]]</f>
        <v>Northumberland</v>
      </c>
      <c r="E20" s="129" t="str">
        <f t="array" ref="E20">ConsolGeog[[#This Row],[LA Type]]</f>
        <v>Unitary</v>
      </c>
      <c r="F20" s="129">
        <f t="array" ref="F20">ConsolGeog[[#This Row],[population]]</f>
        <v>316028</v>
      </c>
      <c r="G20" s="129">
        <f t="array" ref="G20">ConsolGeog[[#This Row],[area]]</f>
        <v>501301.83</v>
      </c>
      <c r="H20" s="129">
        <f t="array" ref="H20">ConsolGeog[[#This Row],[COUNTY: Sum of districts'' populations '[non additive!']]]</f>
        <v>316028</v>
      </c>
      <c r="I20" s="129">
        <f t="array" ref="I20">ConsolGeog[[#This Row],[County Stats Distribution Factor]]</f>
        <v>1</v>
      </c>
      <c r="J20" s="129">
        <f t="array" ref="J20">ConsolGeog[[#This Row],[Presented HS - 16-17 (2014)]]</f>
        <v>0</v>
      </c>
      <c r="K20" s="129">
        <f t="array" ref="K20">ConsolGeog[[#This Row],[Presented HS - 16-24 (2014)]]</f>
        <v>0</v>
      </c>
      <c r="L20" s="129">
        <f t="array" ref="L20">ConsolGeog[[#This Row],[Presented HS - 18-24 (2014)]]</f>
        <v>0</v>
      </c>
      <c r="M20" s="129">
        <f t="array" ref="M20">ConsolGeog[[#This Row],[Presented CS - 16-17 (2014)]]</f>
        <v>0</v>
      </c>
      <c r="N20" s="129">
        <f t="array" ref="N20">ConsolGeog[[#This Row],[Presented CS - 16-24 (2014)]]</f>
        <v>0</v>
      </c>
      <c r="O20" s="129">
        <f t="array" ref="O20">ConsolGeog[[#This Row],[Presented CS - 18-24 (2014)]]</f>
        <v>0</v>
      </c>
      <c r="P20" s="129">
        <f t="array" ref="P2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 s="129">
        <f t="array" ref="Q20">ConsolGeog[[#This Row],[Assessed HS - 16-17 (2014)]]</f>
        <v>0</v>
      </c>
      <c r="R20" s="129">
        <f t="array" ref="R20">ConsolGeog[[#This Row],[Assessed HS - 16-24 (2014)]]</f>
        <v>0</v>
      </c>
      <c r="S20" s="129">
        <f t="array" ref="S20">ConsolGeog[[#This Row],[Assessed HS - 18-24 (2014)]]</f>
        <v>0</v>
      </c>
      <c r="T20" s="129">
        <f t="array" ref="T20">ConsolGeog[[#This Row],[Assessed CS - 16-17 (2014)]]</f>
        <v>0</v>
      </c>
      <c r="U20" s="129">
        <f t="array" ref="U20">ConsolGeog[[#This Row],[Assessed CS - 16-24 (2014)]]</f>
        <v>0</v>
      </c>
      <c r="V20" s="129">
        <f t="array" ref="V20">ConsolGeog[[#This Row],[Assessed CS - 18-24 (2014)]]</f>
        <v>0</v>
      </c>
      <c r="W20" s="129">
        <f t="array" ref="W20">SUM(FinalOutput10[[#This Row],[Assessed_HS_16_17_2014]],FinalOutput10[[#This Row],[Assessed_HS_16_24_2014]],FinalOutput10[[#This Row],[Assessed_HS_18_24_2014]],FinalOutput10[[#This Row],[Assessed_CS_16_17_2014]],FinalOutput10[[#This Row],[Assessed_CS_16_24_2014]],FinalOutput10[[#This Row],[Assessed_CS_18_24_2014]])</f>
        <v>0</v>
      </c>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row>
    <row r="21" spans="1:63">
      <c r="A21" s="128" t="str">
        <f t="array" ref="A21">ConsolGeog[[#This Row],[Country]]</f>
        <v>England</v>
      </c>
      <c r="B21" s="129" t="str">
        <f t="array" ref="B21">ConsolGeog[[#This Row],[County Name]]</f>
        <v>Buckinghamshire</v>
      </c>
      <c r="C21" s="128" t="str">
        <f t="array" ref="C21">ConsolGeog[[#This Row],[la_code]]</f>
        <v>E07000004</v>
      </c>
      <c r="D21" s="129" t="str">
        <f t="array" ref="D21">ConsolGeog[[#This Row],[la_name]]</f>
        <v>Aylesbury Vale</v>
      </c>
      <c r="E21" s="129" t="str">
        <f t="array" ref="E21">ConsolGeog[[#This Row],[LA Type]]</f>
        <v>District</v>
      </c>
      <c r="F21" s="129">
        <f t="array" ref="F21">ConsolGeog[[#This Row],[population]]</f>
        <v>174137</v>
      </c>
      <c r="G21" s="129">
        <f t="array" ref="G21">ConsolGeog[[#This Row],[area]]</f>
        <v>90275.35</v>
      </c>
      <c r="H21" s="129">
        <f t="array" ref="H21">ConsolGeog[[#This Row],[COUNTY: Sum of districts'' populations '[non additive!']]]</f>
        <v>505283</v>
      </c>
      <c r="I21" s="129">
        <f t="array" ref="I21">ConsolGeog[[#This Row],[County Stats Distribution Factor]]</f>
        <v>0.34463261182347316</v>
      </c>
      <c r="J21" s="129">
        <f t="array" ref="J21">ConsolGeog[[#This Row],[Presented HS - 16-17 (2014)]]</f>
        <v>0</v>
      </c>
      <c r="K21" s="129">
        <f t="array" ref="K21">ConsolGeog[[#This Row],[Presented HS - 16-24 (2014)]]</f>
        <v>0</v>
      </c>
      <c r="L21" s="129">
        <f t="array" ref="L21">ConsolGeog[[#This Row],[Presented HS - 18-24 (2014)]]</f>
        <v>0</v>
      </c>
      <c r="M21" s="129">
        <f t="array" ref="M21">ConsolGeog[[#This Row],[Presented CS - 16-17 (2014)]]</f>
        <v>0</v>
      </c>
      <c r="N21" s="129">
        <f t="array" ref="N21">ConsolGeog[[#This Row],[Presented CS - 16-24 (2014)]]</f>
        <v>0</v>
      </c>
      <c r="O21" s="129">
        <f t="array" ref="O21">ConsolGeog[[#This Row],[Presented CS - 18-24 (2014)]]</f>
        <v>0</v>
      </c>
      <c r="P21" s="129">
        <f t="array" ref="P2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1" s="129">
        <f t="array" ref="Q21">ConsolGeog[[#This Row],[Assessed HS - 16-17 (2014)]]</f>
        <v>0</v>
      </c>
      <c r="R21" s="129">
        <f t="array" ref="R21">ConsolGeog[[#This Row],[Assessed HS - 16-24 (2014)]]</f>
        <v>0</v>
      </c>
      <c r="S21" s="129">
        <f t="array" ref="S21">ConsolGeog[[#This Row],[Assessed HS - 18-24 (2014)]]</f>
        <v>0</v>
      </c>
      <c r="T21" s="129">
        <f t="array" ref="T21">ConsolGeog[[#This Row],[Assessed CS - 16-17 (2014)]]</f>
        <v>0</v>
      </c>
      <c r="U21" s="129">
        <f t="array" ref="U21">ConsolGeog[[#This Row],[Assessed CS - 16-24 (2014)]]</f>
        <v>0</v>
      </c>
      <c r="V21" s="129">
        <f t="array" ref="V21">ConsolGeog[[#This Row],[Assessed CS - 18-24 (2014)]]</f>
        <v>0</v>
      </c>
      <c r="W21" s="129">
        <f t="array" ref="W21">SUM(FinalOutput10[[#This Row],[Assessed_HS_16_17_2014]],FinalOutput10[[#This Row],[Assessed_HS_16_24_2014]],FinalOutput10[[#This Row],[Assessed_HS_18_24_2014]],FinalOutput10[[#This Row],[Assessed_CS_16_17_2014]],FinalOutput10[[#This Row],[Assessed_CS_16_24_2014]],FinalOutput10[[#This Row],[Assessed_CS_18_24_2014]])</f>
        <v>0</v>
      </c>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row>
    <row r="22" spans="1:63">
      <c r="A22" s="128" t="str">
        <f t="array" ref="A22">ConsolGeog[[#This Row],[Country]]</f>
        <v>England</v>
      </c>
      <c r="B22" s="129" t="str">
        <f t="array" ref="B22">ConsolGeog[[#This Row],[County Name]]</f>
        <v>York</v>
      </c>
      <c r="C22" s="128" t="str">
        <f t="array" ref="C22">ConsolGeog[[#This Row],[la_code]]</f>
        <v>E06000014</v>
      </c>
      <c r="D22" s="129" t="str">
        <f t="array" ref="D22">ConsolGeog[[#This Row],[la_name]]</f>
        <v>York</v>
      </c>
      <c r="E22" s="129" t="str">
        <f t="array" ref="E22">ConsolGeog[[#This Row],[LA Type]]</f>
        <v>Unitary</v>
      </c>
      <c r="F22" s="129">
        <f t="array" ref="F22">ConsolGeog[[#This Row],[population]]</f>
        <v>198051</v>
      </c>
      <c r="G22" s="129">
        <f t="array" ref="G22">ConsolGeog[[#This Row],[area]]</f>
        <v>27193.63</v>
      </c>
      <c r="H22" s="129">
        <f t="array" ref="H22">ConsolGeog[[#This Row],[COUNTY: Sum of districts'' populations '[non additive!']]]</f>
        <v>198051</v>
      </c>
      <c r="I22" s="129">
        <f t="array" ref="I22">ConsolGeog[[#This Row],[County Stats Distribution Factor]]</f>
        <v>1</v>
      </c>
      <c r="J22" s="129">
        <f t="array" ref="J22">ConsolGeog[[#This Row],[Presented HS - 16-17 (2014)]]</f>
        <v>0</v>
      </c>
      <c r="K22" s="129">
        <f t="array" ref="K22">ConsolGeog[[#This Row],[Presented HS - 16-24 (2014)]]</f>
        <v>0</v>
      </c>
      <c r="L22" s="129">
        <f t="array" ref="L22">ConsolGeog[[#This Row],[Presented HS - 18-24 (2014)]]</f>
        <v>0</v>
      </c>
      <c r="M22" s="129">
        <f t="array" ref="M22">ConsolGeog[[#This Row],[Presented CS - 16-17 (2014)]]</f>
        <v>2.5</v>
      </c>
      <c r="N22" s="129">
        <f t="array" ref="N22">ConsolGeog[[#This Row],[Presented CS - 16-24 (2014)]]</f>
        <v>0</v>
      </c>
      <c r="O22" s="129">
        <f t="array" ref="O22">ConsolGeog[[#This Row],[Presented CS - 18-24 (2014)]]</f>
        <v>0</v>
      </c>
      <c r="P22" s="129">
        <f t="array" ref="P22">MAX(FinalOutput10[[#This Row],[Presented_HS_16_17_2014]]+FinalOutput10[[#This Row],[Presented_HS_18_24_2014]],FinalOutput10[[#This Row],[Presented_HS_16_24_2014]])+SUM(FinalOutput10[[#This Row],[Presented_CS_16_17_2014]],FinalOutput10[[#This Row],[Presented_CS_16_24_2014]],FinalOutput10[[#This Row],[Presented_CS_18_24_2014]])</f>
        <v>2.5</v>
      </c>
      <c r="Q22" s="129">
        <f t="array" ref="Q22">ConsolGeog[[#This Row],[Assessed HS - 16-17 (2014)]]</f>
        <v>0</v>
      </c>
      <c r="R22" s="129">
        <f t="array" ref="R22">ConsolGeog[[#This Row],[Assessed HS - 16-24 (2014)]]</f>
        <v>0</v>
      </c>
      <c r="S22" s="129">
        <f t="array" ref="S22">ConsolGeog[[#This Row],[Assessed HS - 18-24 (2014)]]</f>
        <v>0</v>
      </c>
      <c r="T22" s="129">
        <f t="array" ref="T22">ConsolGeog[[#This Row],[Assessed CS - 16-17 (2014)]]</f>
        <v>2.5</v>
      </c>
      <c r="U22" s="129">
        <f t="array" ref="U22">ConsolGeog[[#This Row],[Assessed CS - 16-24 (2014)]]</f>
        <v>0</v>
      </c>
      <c r="V22" s="129">
        <f t="array" ref="V22">ConsolGeog[[#This Row],[Assessed CS - 18-24 (2014)]]</f>
        <v>0</v>
      </c>
      <c r="W22" s="129">
        <f t="array" ref="W22">SUM(FinalOutput10[[#This Row],[Assessed_HS_16_17_2014]],FinalOutput10[[#This Row],[Assessed_HS_16_24_2014]],FinalOutput10[[#This Row],[Assessed_HS_18_24_2014]],FinalOutput10[[#This Row],[Assessed_CS_16_17_2014]],FinalOutput10[[#This Row],[Assessed_CS_16_24_2014]],FinalOutput10[[#This Row],[Assessed_CS_18_24_2014]])</f>
        <v>2.5</v>
      </c>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row>
    <row r="23" spans="1:63">
      <c r="A23" s="128" t="str">
        <f t="array" ref="A23">ConsolGeog[[#This Row],[Country]]</f>
        <v>England</v>
      </c>
      <c r="B23" s="129" t="str">
        <f t="array" ref="B23">ConsolGeog[[#This Row],[County Name]]</f>
        <v>Leicester</v>
      </c>
      <c r="C23" s="128" t="str">
        <f t="array" ref="C23">ConsolGeog[[#This Row],[la_code]]</f>
        <v>E06000016</v>
      </c>
      <c r="D23" s="129" t="str">
        <f t="array" ref="D23">ConsolGeog[[#This Row],[la_name]]</f>
        <v>Leicester</v>
      </c>
      <c r="E23" s="129" t="str">
        <f t="array" ref="E23">ConsolGeog[[#This Row],[LA Type]]</f>
        <v>Unitary</v>
      </c>
      <c r="F23" s="129">
        <f t="array" ref="F23">ConsolGeog[[#This Row],[population]]</f>
        <v>329839</v>
      </c>
      <c r="G23" s="129">
        <f t="array" ref="G23">ConsolGeog[[#This Row],[area]]</f>
        <v>7331.48</v>
      </c>
      <c r="H23" s="129">
        <f t="array" ref="H23">ConsolGeog[[#This Row],[COUNTY: Sum of districts'' populations '[non additive!']]]</f>
        <v>329839</v>
      </c>
      <c r="I23" s="129">
        <f t="array" ref="I23">ConsolGeog[[#This Row],[County Stats Distribution Factor]]</f>
        <v>1</v>
      </c>
      <c r="J23" s="129">
        <f t="array" ref="J23">ConsolGeog[[#This Row],[Presented HS - 16-17 (2014)]]</f>
        <v>25</v>
      </c>
      <c r="K23" s="129">
        <f t="array" ref="K23">ConsolGeog[[#This Row],[Presented HS - 16-24 (2014)]]</f>
        <v>0</v>
      </c>
      <c r="L23" s="129">
        <f t="array" ref="L23">ConsolGeog[[#This Row],[Presented HS - 18-24 (2014)]]</f>
        <v>348</v>
      </c>
      <c r="M23" s="129">
        <f t="array" ref="M23">ConsolGeog[[#This Row],[Presented CS - 16-17 (2014)]]</f>
        <v>0</v>
      </c>
      <c r="N23" s="129">
        <f t="array" ref="N23">ConsolGeog[[#This Row],[Presented CS - 16-24 (2014)]]</f>
        <v>0</v>
      </c>
      <c r="O23" s="129">
        <f t="array" ref="O23">ConsolGeog[[#This Row],[Presented CS - 18-24 (2014)]]</f>
        <v>0</v>
      </c>
      <c r="P23" s="129">
        <f t="array" ref="P23">MAX(FinalOutput10[[#This Row],[Presented_HS_16_17_2014]]+FinalOutput10[[#This Row],[Presented_HS_18_24_2014]],FinalOutput10[[#This Row],[Presented_HS_16_24_2014]])+SUM(FinalOutput10[[#This Row],[Presented_CS_16_17_2014]],FinalOutput10[[#This Row],[Presented_CS_16_24_2014]],FinalOutput10[[#This Row],[Presented_CS_18_24_2014]])</f>
        <v>373</v>
      </c>
      <c r="Q23" s="129">
        <f t="array" ref="Q23">ConsolGeog[[#This Row],[Assessed HS - 16-17 (2014)]]</f>
        <v>10</v>
      </c>
      <c r="R23" s="129">
        <f t="array" ref="R23">ConsolGeog[[#This Row],[Assessed HS - 16-24 (2014)]]</f>
        <v>0</v>
      </c>
      <c r="S23" s="129">
        <f t="array" ref="S23">ConsolGeog[[#This Row],[Assessed HS - 18-24 (2014)]]</f>
        <v>137</v>
      </c>
      <c r="T23" s="129">
        <f t="array" ref="T23">ConsolGeog[[#This Row],[Assessed CS - 16-17 (2014)]]</f>
        <v>0</v>
      </c>
      <c r="U23" s="129">
        <f t="array" ref="U23">ConsolGeog[[#This Row],[Assessed CS - 16-24 (2014)]]</f>
        <v>0</v>
      </c>
      <c r="V23" s="129">
        <f t="array" ref="V23">ConsolGeog[[#This Row],[Assessed CS - 18-24 (2014)]]</f>
        <v>0</v>
      </c>
      <c r="W23" s="129">
        <f t="array" ref="W23">SUM(FinalOutput10[[#This Row],[Assessed_HS_16_17_2014]],FinalOutput10[[#This Row],[Assessed_HS_16_24_2014]],FinalOutput10[[#This Row],[Assessed_HS_18_24_2014]],FinalOutput10[[#This Row],[Assessed_CS_16_17_2014]],FinalOutput10[[#This Row],[Assessed_CS_16_24_2014]],FinalOutput10[[#This Row],[Assessed_CS_18_24_2014]])</f>
        <v>147</v>
      </c>
      <c r="X23" s="128"/>
      <c r="Y23" s="128"/>
      <c r="Z23" s="128"/>
      <c r="AA23" s="128"/>
      <c r="AB23" s="128"/>
      <c r="AC23" s="128"/>
      <c r="AD23" s="128"/>
      <c r="AE23" s="128"/>
      <c r="AF23" s="128"/>
      <c r="AG23" s="128"/>
      <c r="AH23" s="128"/>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row>
    <row r="24" spans="1:63">
      <c r="A24" s="128" t="str">
        <f t="array" ref="A24">ConsolGeog[[#This Row],[Country]]</f>
        <v>England</v>
      </c>
      <c r="B24" s="129" t="str">
        <f t="array" ref="B24">ConsolGeog[[#This Row],[County Name]]</f>
        <v>Rutland</v>
      </c>
      <c r="C24" s="128" t="str">
        <f t="array" ref="C24">ConsolGeog[[#This Row],[la_code]]</f>
        <v>E06000017</v>
      </c>
      <c r="D24" s="129" t="str">
        <f t="array" ref="D24">ConsolGeog[[#This Row],[la_name]]</f>
        <v>Rutland</v>
      </c>
      <c r="E24" s="129" t="str">
        <f t="array" ref="E24">ConsolGeog[[#This Row],[LA Type]]</f>
        <v>Unitary</v>
      </c>
      <c r="F24" s="129">
        <f t="array" ref="F24">ConsolGeog[[#This Row],[population]]</f>
        <v>37369</v>
      </c>
      <c r="G24" s="129">
        <f t="array" ref="G24">ConsolGeog[[#This Row],[area]]</f>
        <v>38151.51</v>
      </c>
      <c r="H24" s="129">
        <f t="array" ref="H24">ConsolGeog[[#This Row],[COUNTY: Sum of districts'' populations '[non additive!']]]</f>
        <v>37369</v>
      </c>
      <c r="I24" s="129">
        <f t="array" ref="I24">ConsolGeog[[#This Row],[County Stats Distribution Factor]]</f>
        <v>1</v>
      </c>
      <c r="J24" s="129">
        <f t="array" ref="J24">ConsolGeog[[#This Row],[Presented HS - 16-17 (2014)]]</f>
        <v>2.5</v>
      </c>
      <c r="K24" s="129">
        <f t="array" ref="K24">ConsolGeog[[#This Row],[Presented HS - 16-24 (2014)]]</f>
        <v>0</v>
      </c>
      <c r="L24" s="129">
        <f t="array" ref="L24">ConsolGeog[[#This Row],[Presented HS - 18-24 (2014)]]</f>
        <v>2.5</v>
      </c>
      <c r="M24" s="129">
        <f t="array" ref="M24">ConsolGeog[[#This Row],[Presented CS - 16-17 (2014)]]</f>
        <v>0</v>
      </c>
      <c r="N24" s="129">
        <f t="array" ref="N24">ConsolGeog[[#This Row],[Presented CS - 16-24 (2014)]]</f>
        <v>0</v>
      </c>
      <c r="O24" s="129">
        <f t="array" ref="O24">ConsolGeog[[#This Row],[Presented CS - 18-24 (2014)]]</f>
        <v>0</v>
      </c>
      <c r="P24" s="129">
        <f t="array" ref="P24">MAX(FinalOutput10[[#This Row],[Presented_HS_16_17_2014]]+FinalOutput10[[#This Row],[Presented_HS_18_24_2014]],FinalOutput10[[#This Row],[Presented_HS_16_24_2014]])+SUM(FinalOutput10[[#This Row],[Presented_CS_16_17_2014]],FinalOutput10[[#This Row],[Presented_CS_16_24_2014]],FinalOutput10[[#This Row],[Presented_CS_18_24_2014]])</f>
        <v>5</v>
      </c>
      <c r="Q24" s="129">
        <f t="array" ref="Q24">ConsolGeog[[#This Row],[Assessed HS - 16-17 (2014)]]</f>
        <v>2.5</v>
      </c>
      <c r="R24" s="129">
        <f t="array" ref="R24">ConsolGeog[[#This Row],[Assessed HS - 16-24 (2014)]]</f>
        <v>0</v>
      </c>
      <c r="S24" s="129">
        <f t="array" ref="S24">ConsolGeog[[#This Row],[Assessed HS - 18-24 (2014)]]</f>
        <v>2.5</v>
      </c>
      <c r="T24" s="129">
        <f t="array" ref="T24">ConsolGeog[[#This Row],[Assessed CS - 16-17 (2014)]]</f>
        <v>0</v>
      </c>
      <c r="U24" s="129">
        <f t="array" ref="U24">ConsolGeog[[#This Row],[Assessed CS - 16-24 (2014)]]</f>
        <v>0</v>
      </c>
      <c r="V24" s="129">
        <f t="array" ref="V24">ConsolGeog[[#This Row],[Assessed CS - 18-24 (2014)]]</f>
        <v>0</v>
      </c>
      <c r="W24" s="129">
        <f t="array" ref="W24">SUM(FinalOutput10[[#This Row],[Assessed_HS_16_17_2014]],FinalOutput10[[#This Row],[Assessed_HS_16_24_2014]],FinalOutput10[[#This Row],[Assessed_HS_18_24_2014]],FinalOutput10[[#This Row],[Assessed_CS_16_17_2014]],FinalOutput10[[#This Row],[Assessed_CS_16_24_2014]],FinalOutput10[[#This Row],[Assessed_CS_18_24_2014]])</f>
        <v>5</v>
      </c>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row>
    <row r="25" spans="1:63">
      <c r="A25" s="128" t="str">
        <f t="array" ref="A25">ConsolGeog[[#This Row],[Country]]</f>
        <v>England</v>
      </c>
      <c r="B25" s="129" t="str">
        <f t="array" ref="B25">ConsolGeog[[#This Row],[County Name]]</f>
        <v>Southend-on-Sea</v>
      </c>
      <c r="C25" s="128" t="str">
        <f t="array" ref="C25">ConsolGeog[[#This Row],[la_code]]</f>
        <v>E06000033</v>
      </c>
      <c r="D25" s="129" t="str">
        <f t="array" ref="D25">ConsolGeog[[#This Row],[la_name]]</f>
        <v>Southend-on-Sea</v>
      </c>
      <c r="E25" s="129" t="str">
        <f t="array" ref="E25">ConsolGeog[[#This Row],[LA Type]]</f>
        <v>Unitary</v>
      </c>
      <c r="F25" s="129">
        <f t="array" ref="F25">ConsolGeog[[#This Row],[population]]</f>
        <v>173658</v>
      </c>
      <c r="G25" s="129">
        <f t="array" ref="G25">ConsolGeog[[#This Row],[area]]</f>
        <v>4175.6000000000004</v>
      </c>
      <c r="H25" s="129">
        <f t="array" ref="H25">ConsolGeog[[#This Row],[COUNTY: Sum of districts'' populations '[non additive!']]]</f>
        <v>173658</v>
      </c>
      <c r="I25" s="129">
        <f t="array" ref="I25">ConsolGeog[[#This Row],[County Stats Distribution Factor]]</f>
        <v>1</v>
      </c>
      <c r="J25" s="129">
        <f t="array" ref="J25">ConsolGeog[[#This Row],[Presented HS - 16-17 (2014)]]</f>
        <v>43</v>
      </c>
      <c r="K25" s="129">
        <f t="array" ref="K25">ConsolGeog[[#This Row],[Presented HS - 16-24 (2014)]]</f>
        <v>0</v>
      </c>
      <c r="L25" s="129">
        <f t="array" ref="L25">ConsolGeog[[#This Row],[Presented HS - 18-24 (2014)]]</f>
        <v>58</v>
      </c>
      <c r="M25" s="129">
        <f t="array" ref="M25">ConsolGeog[[#This Row],[Presented CS - 16-17 (2014)]]</f>
        <v>0</v>
      </c>
      <c r="N25" s="129">
        <f t="array" ref="N25">ConsolGeog[[#This Row],[Presented CS - 16-24 (2014)]]</f>
        <v>0</v>
      </c>
      <c r="O25" s="129">
        <f t="array" ref="O25">ConsolGeog[[#This Row],[Presented CS - 18-24 (2014)]]</f>
        <v>0</v>
      </c>
      <c r="P25" s="129">
        <f t="array" ref="P25">MAX(FinalOutput10[[#This Row],[Presented_HS_16_17_2014]]+FinalOutput10[[#This Row],[Presented_HS_18_24_2014]],FinalOutput10[[#This Row],[Presented_HS_16_24_2014]])+SUM(FinalOutput10[[#This Row],[Presented_CS_16_17_2014]],FinalOutput10[[#This Row],[Presented_CS_16_24_2014]],FinalOutput10[[#This Row],[Presented_CS_18_24_2014]])</f>
        <v>101</v>
      </c>
      <c r="Q25" s="129">
        <f t="array" ref="Q25">ConsolGeog[[#This Row],[Assessed HS - 16-17 (2014)]]</f>
        <v>0</v>
      </c>
      <c r="R25" s="129">
        <f t="array" ref="R25">ConsolGeog[[#This Row],[Assessed HS - 16-24 (2014)]]</f>
        <v>0</v>
      </c>
      <c r="S25" s="129">
        <f t="array" ref="S25">ConsolGeog[[#This Row],[Assessed HS - 18-24 (2014)]]</f>
        <v>0</v>
      </c>
      <c r="T25" s="129">
        <f t="array" ref="T25">ConsolGeog[[#This Row],[Assessed CS - 16-17 (2014)]]</f>
        <v>0</v>
      </c>
      <c r="U25" s="129">
        <f t="array" ref="U25">ConsolGeog[[#This Row],[Assessed CS - 16-24 (2014)]]</f>
        <v>0</v>
      </c>
      <c r="V25" s="129">
        <f t="array" ref="V25">ConsolGeog[[#This Row],[Assessed CS - 18-24 (2014)]]</f>
        <v>0</v>
      </c>
      <c r="W25" s="129">
        <f t="array" ref="W25">SUM(FinalOutput10[[#This Row],[Assessed_HS_16_17_2014]],FinalOutput10[[#This Row],[Assessed_HS_16_24_2014]],FinalOutput10[[#This Row],[Assessed_HS_18_24_2014]],FinalOutput10[[#This Row],[Assessed_CS_16_17_2014]],FinalOutput10[[#This Row],[Assessed_CS_16_24_2014]],FinalOutput10[[#This Row],[Assessed_CS_18_24_2014]])</f>
        <v>0</v>
      </c>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row>
    <row r="26" spans="1:63">
      <c r="A26" s="128" t="str">
        <f t="array" ref="A26">ConsolGeog[[#This Row],[Country]]</f>
        <v>England</v>
      </c>
      <c r="B26" s="129" t="str">
        <f t="array" ref="B26">ConsolGeog[[#This Row],[County Name]]</f>
        <v>Nottingham</v>
      </c>
      <c r="C26" s="128" t="str">
        <f t="array" ref="C26">ConsolGeog[[#This Row],[la_code]]</f>
        <v>E06000018</v>
      </c>
      <c r="D26" s="129" t="str">
        <f t="array" ref="D26">ConsolGeog[[#This Row],[la_name]]</f>
        <v>Nottingham</v>
      </c>
      <c r="E26" s="129" t="str">
        <f t="array" ref="E26">ConsolGeog[[#This Row],[LA Type]]</f>
        <v>Unitary</v>
      </c>
      <c r="F26" s="129">
        <f t="array" ref="F26">ConsolGeog[[#This Row],[population]]</f>
        <v>305680</v>
      </c>
      <c r="G26" s="129">
        <f t="array" ref="G26">ConsolGeog[[#This Row],[area]]</f>
        <v>7461.16</v>
      </c>
      <c r="H26" s="129">
        <f t="array" ref="H26">ConsolGeog[[#This Row],[COUNTY: Sum of districts'' populations '[non additive!']]]</f>
        <v>305680</v>
      </c>
      <c r="I26" s="129">
        <f t="array" ref="I26">ConsolGeog[[#This Row],[County Stats Distribution Factor]]</f>
        <v>1</v>
      </c>
      <c r="J26" s="129">
        <f t="array" ref="J26">ConsolGeog[[#This Row],[Presented HS - 16-17 (2014)]]</f>
        <v>0</v>
      </c>
      <c r="K26" s="129">
        <f t="array" ref="K26">ConsolGeog[[#This Row],[Presented HS - 16-24 (2014)]]</f>
        <v>0</v>
      </c>
      <c r="L26" s="129">
        <f t="array" ref="L26">ConsolGeog[[#This Row],[Presented HS - 18-24 (2014)]]</f>
        <v>0</v>
      </c>
      <c r="M26" s="129">
        <f t="array" ref="M26">ConsolGeog[[#This Row],[Presented CS - 16-17 (2014)]]</f>
        <v>0</v>
      </c>
      <c r="N26" s="129">
        <f t="array" ref="N26">ConsolGeog[[#This Row],[Presented CS - 16-24 (2014)]]</f>
        <v>0</v>
      </c>
      <c r="O26" s="129">
        <f t="array" ref="O26">ConsolGeog[[#This Row],[Presented CS - 18-24 (2014)]]</f>
        <v>0</v>
      </c>
      <c r="P26" s="129">
        <f t="array" ref="P2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 s="129">
        <f t="array" ref="Q26">ConsolGeog[[#This Row],[Assessed HS - 16-17 (2014)]]</f>
        <v>0</v>
      </c>
      <c r="R26" s="129">
        <f t="array" ref="R26">ConsolGeog[[#This Row],[Assessed HS - 16-24 (2014)]]</f>
        <v>0</v>
      </c>
      <c r="S26" s="129">
        <f t="array" ref="S26">ConsolGeog[[#This Row],[Assessed HS - 18-24 (2014)]]</f>
        <v>0</v>
      </c>
      <c r="T26" s="129">
        <f t="array" ref="T26">ConsolGeog[[#This Row],[Assessed CS - 16-17 (2014)]]</f>
        <v>0</v>
      </c>
      <c r="U26" s="129">
        <f t="array" ref="U26">ConsolGeog[[#This Row],[Assessed CS - 16-24 (2014)]]</f>
        <v>0</v>
      </c>
      <c r="V26" s="129">
        <f t="array" ref="V26">ConsolGeog[[#This Row],[Assessed CS - 18-24 (2014)]]</f>
        <v>0</v>
      </c>
      <c r="W26" s="129">
        <f t="array" ref="W26">SUM(FinalOutput10[[#This Row],[Assessed_HS_16_17_2014]],FinalOutput10[[#This Row],[Assessed_HS_16_24_2014]],FinalOutput10[[#This Row],[Assessed_HS_18_24_2014]],FinalOutput10[[#This Row],[Assessed_CS_16_17_2014]],FinalOutput10[[#This Row],[Assessed_CS_16_24_2014]],FinalOutput10[[#This Row],[Assessed_CS_18_24_2014]])</f>
        <v>0</v>
      </c>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row>
    <row r="27" spans="1:63">
      <c r="A27" s="128" t="str">
        <f t="array" ref="A27">ConsolGeog[[#This Row],[Country]]</f>
        <v>England</v>
      </c>
      <c r="B27" s="129" t="str">
        <f t="array" ref="B27">ConsolGeog[[#This Row],[County Name]]</f>
        <v>Herefordshire, County of</v>
      </c>
      <c r="C27" s="128" t="str">
        <f t="array" ref="C27">ConsolGeog[[#This Row],[la_code]]</f>
        <v>E06000019</v>
      </c>
      <c r="D27" s="129" t="str">
        <f t="array" ref="D27">ConsolGeog[[#This Row],[la_name]]</f>
        <v>Herefordshire, County of</v>
      </c>
      <c r="E27" s="129" t="str">
        <f t="array" ref="E27">ConsolGeog[[#This Row],[LA Type]]</f>
        <v>Unitary</v>
      </c>
      <c r="F27" s="129">
        <f t="array" ref="F27">ConsolGeog[[#This Row],[population]]</f>
        <v>183477</v>
      </c>
      <c r="G27" s="129">
        <f t="array" ref="G27">ConsolGeog[[#This Row],[area]]</f>
        <v>217973.24</v>
      </c>
      <c r="H27" s="129">
        <f t="array" ref="H27">ConsolGeog[[#This Row],[COUNTY: Sum of districts'' populations '[non additive!']]]</f>
        <v>183477</v>
      </c>
      <c r="I27" s="129">
        <f t="array" ref="I27">ConsolGeog[[#This Row],[County Stats Distribution Factor]]</f>
        <v>1</v>
      </c>
      <c r="J27" s="129">
        <f t="array" ref="J27">ConsolGeog[[#This Row],[Presented HS - 16-17 (2014)]]</f>
        <v>0</v>
      </c>
      <c r="K27" s="129">
        <f t="array" ref="K27">ConsolGeog[[#This Row],[Presented HS - 16-24 (2014)]]</f>
        <v>0</v>
      </c>
      <c r="L27" s="129">
        <f t="array" ref="L27">ConsolGeog[[#This Row],[Presented HS - 18-24 (2014)]]</f>
        <v>0</v>
      </c>
      <c r="M27" s="129">
        <f t="array" ref="M27">ConsolGeog[[#This Row],[Presented CS - 16-17 (2014)]]</f>
        <v>0</v>
      </c>
      <c r="N27" s="129">
        <f t="array" ref="N27">ConsolGeog[[#This Row],[Presented CS - 16-24 (2014)]]</f>
        <v>0</v>
      </c>
      <c r="O27" s="129">
        <f t="array" ref="O27">ConsolGeog[[#This Row],[Presented CS - 18-24 (2014)]]</f>
        <v>0</v>
      </c>
      <c r="P27" s="129">
        <f t="array" ref="P2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 s="129">
        <f t="array" ref="Q27">ConsolGeog[[#This Row],[Assessed HS - 16-17 (2014)]]</f>
        <v>0</v>
      </c>
      <c r="R27" s="129">
        <f t="array" ref="R27">ConsolGeog[[#This Row],[Assessed HS - 16-24 (2014)]]</f>
        <v>0</v>
      </c>
      <c r="S27" s="129">
        <f t="array" ref="S27">ConsolGeog[[#This Row],[Assessed HS - 18-24 (2014)]]</f>
        <v>0</v>
      </c>
      <c r="T27" s="129">
        <f t="array" ref="T27">ConsolGeog[[#This Row],[Assessed CS - 16-17 (2014)]]</f>
        <v>0</v>
      </c>
      <c r="U27" s="129">
        <f t="array" ref="U27">ConsolGeog[[#This Row],[Assessed CS - 16-24 (2014)]]</f>
        <v>0</v>
      </c>
      <c r="V27" s="129">
        <f t="array" ref="V27">ConsolGeog[[#This Row],[Assessed CS - 18-24 (2014)]]</f>
        <v>0</v>
      </c>
      <c r="W27" s="129">
        <f t="array" ref="W27">SUM(FinalOutput10[[#This Row],[Assessed_HS_16_17_2014]],FinalOutput10[[#This Row],[Assessed_HS_16_24_2014]],FinalOutput10[[#This Row],[Assessed_HS_18_24_2014]],FinalOutput10[[#This Row],[Assessed_CS_16_17_2014]],FinalOutput10[[#This Row],[Assessed_CS_16_24_2014]],FinalOutput10[[#This Row],[Assessed_CS_18_24_2014]])</f>
        <v>0</v>
      </c>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row>
    <row r="28" spans="1:63">
      <c r="A28" s="128" t="str">
        <f t="array" ref="A28">ConsolGeog[[#This Row],[Country]]</f>
        <v>England</v>
      </c>
      <c r="B28" s="129" t="str">
        <f t="array" ref="B28">ConsolGeog[[#This Row],[County Name]]</f>
        <v>Telford and Wrekin</v>
      </c>
      <c r="C28" s="128" t="str">
        <f t="array" ref="C28">ConsolGeog[[#This Row],[la_code]]</f>
        <v>E06000020</v>
      </c>
      <c r="D28" s="129" t="str">
        <f t="array" ref="D28">ConsolGeog[[#This Row],[la_name]]</f>
        <v>Telford and Wrekin</v>
      </c>
      <c r="E28" s="129" t="str">
        <f t="array" ref="E28">ConsolGeog[[#This Row],[LA Type]]</f>
        <v>Unitary</v>
      </c>
      <c r="F28" s="129">
        <f t="array" ref="F28">ConsolGeog[[#This Row],[population]]</f>
        <v>166641</v>
      </c>
      <c r="G28" s="129">
        <f t="array" ref="G28">ConsolGeog[[#This Row],[area]]</f>
        <v>29031.32</v>
      </c>
      <c r="H28" s="129">
        <f t="array" ref="H28">ConsolGeog[[#This Row],[COUNTY: Sum of districts'' populations '[non additive!']]]</f>
        <v>166641</v>
      </c>
      <c r="I28" s="129">
        <f t="array" ref="I28">ConsolGeog[[#This Row],[County Stats Distribution Factor]]</f>
        <v>1</v>
      </c>
      <c r="J28" s="129">
        <f t="array" ref="J28">ConsolGeog[[#This Row],[Presented HS - 16-17 (2014)]]</f>
        <v>0</v>
      </c>
      <c r="K28" s="129">
        <f t="array" ref="K28">ConsolGeog[[#This Row],[Presented HS - 16-24 (2014)]]</f>
        <v>0</v>
      </c>
      <c r="L28" s="129">
        <f t="array" ref="L28">ConsolGeog[[#This Row],[Presented HS - 18-24 (2014)]]</f>
        <v>0</v>
      </c>
      <c r="M28" s="129">
        <f t="array" ref="M28">ConsolGeog[[#This Row],[Presented CS - 16-17 (2014)]]</f>
        <v>0</v>
      </c>
      <c r="N28" s="129">
        <f t="array" ref="N28">ConsolGeog[[#This Row],[Presented CS - 16-24 (2014)]]</f>
        <v>0</v>
      </c>
      <c r="O28" s="129">
        <f t="array" ref="O28">ConsolGeog[[#This Row],[Presented CS - 18-24 (2014)]]</f>
        <v>0</v>
      </c>
      <c r="P28" s="129">
        <f t="array" ref="P2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 s="129">
        <f t="array" ref="Q28">ConsolGeog[[#This Row],[Assessed HS - 16-17 (2014)]]</f>
        <v>0</v>
      </c>
      <c r="R28" s="129">
        <f t="array" ref="R28">ConsolGeog[[#This Row],[Assessed HS - 16-24 (2014)]]</f>
        <v>0</v>
      </c>
      <c r="S28" s="129">
        <f t="array" ref="S28">ConsolGeog[[#This Row],[Assessed HS - 18-24 (2014)]]</f>
        <v>0</v>
      </c>
      <c r="T28" s="129">
        <f t="array" ref="T28">ConsolGeog[[#This Row],[Assessed CS - 16-17 (2014)]]</f>
        <v>0</v>
      </c>
      <c r="U28" s="129">
        <f t="array" ref="U28">ConsolGeog[[#This Row],[Assessed CS - 16-24 (2014)]]</f>
        <v>0</v>
      </c>
      <c r="V28" s="129">
        <f t="array" ref="V28">ConsolGeog[[#This Row],[Assessed CS - 18-24 (2014)]]</f>
        <v>0</v>
      </c>
      <c r="W28" s="129">
        <f t="array" ref="W28">SUM(FinalOutput10[[#This Row],[Assessed_HS_16_17_2014]],FinalOutput10[[#This Row],[Assessed_HS_16_24_2014]],FinalOutput10[[#This Row],[Assessed_HS_18_24_2014]],FinalOutput10[[#This Row],[Assessed_CS_16_17_2014]],FinalOutput10[[#This Row],[Assessed_CS_16_24_2014]],FinalOutput10[[#This Row],[Assessed_CS_18_24_2014]])</f>
        <v>0</v>
      </c>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row>
    <row r="29" spans="1:63">
      <c r="A29" s="128" t="str">
        <f t="array" ref="A29">ConsolGeog[[#This Row],[Country]]</f>
        <v>England</v>
      </c>
      <c r="B29" s="129" t="str">
        <f t="array" ref="B29">ConsolGeog[[#This Row],[County Name]]</f>
        <v>Bracknell Forest</v>
      </c>
      <c r="C29" s="128" t="str">
        <f t="array" ref="C29">ConsolGeog[[#This Row],[la_code]]</f>
        <v>E06000036</v>
      </c>
      <c r="D29" s="129" t="str">
        <f t="array" ref="D29">ConsolGeog[[#This Row],[la_name]]</f>
        <v>Bracknell Forest</v>
      </c>
      <c r="E29" s="129" t="str">
        <f t="array" ref="E29">ConsolGeog[[#This Row],[LA Type]]</f>
        <v>Unitary</v>
      </c>
      <c r="F29" s="129">
        <f t="array" ref="F29">ConsolGeog[[#This Row],[population]]</f>
        <v>113205</v>
      </c>
      <c r="G29" s="129">
        <f t="array" ref="G29">ConsolGeog[[#This Row],[area]]</f>
        <v>10938.54</v>
      </c>
      <c r="H29" s="129">
        <f t="array" ref="H29">ConsolGeog[[#This Row],[COUNTY: Sum of districts'' populations '[non additive!']]]</f>
        <v>113205</v>
      </c>
      <c r="I29" s="129">
        <f t="array" ref="I29">ConsolGeog[[#This Row],[County Stats Distribution Factor]]</f>
        <v>1</v>
      </c>
      <c r="J29" s="129">
        <f t="array" ref="J29">ConsolGeog[[#This Row],[Presented HS - 16-17 (2014)]]</f>
        <v>0</v>
      </c>
      <c r="K29" s="129">
        <f t="array" ref="K29">ConsolGeog[[#This Row],[Presented HS - 16-24 (2014)]]</f>
        <v>29</v>
      </c>
      <c r="L29" s="129">
        <f t="array" ref="L29">ConsolGeog[[#This Row],[Presented HS - 18-24 (2014)]]</f>
        <v>0</v>
      </c>
      <c r="M29" s="129">
        <f t="array" ref="M29">ConsolGeog[[#This Row],[Presented CS - 16-17 (2014)]]</f>
        <v>0</v>
      </c>
      <c r="N29" s="129">
        <f t="array" ref="N29">ConsolGeog[[#This Row],[Presented CS - 16-24 (2014)]]</f>
        <v>0</v>
      </c>
      <c r="O29" s="129">
        <f t="array" ref="O29">ConsolGeog[[#This Row],[Presented CS - 18-24 (2014)]]</f>
        <v>0</v>
      </c>
      <c r="P29" s="129">
        <f t="array" ref="P29">MAX(FinalOutput10[[#This Row],[Presented_HS_16_17_2014]]+FinalOutput10[[#This Row],[Presented_HS_18_24_2014]],FinalOutput10[[#This Row],[Presented_HS_16_24_2014]])+SUM(FinalOutput10[[#This Row],[Presented_CS_16_17_2014]],FinalOutput10[[#This Row],[Presented_CS_16_24_2014]],FinalOutput10[[#This Row],[Presented_CS_18_24_2014]])</f>
        <v>29</v>
      </c>
      <c r="Q29" s="129">
        <f t="array" ref="Q29">ConsolGeog[[#This Row],[Assessed HS - 16-17 (2014)]]</f>
        <v>0</v>
      </c>
      <c r="R29" s="129">
        <f t="array" ref="R29">ConsolGeog[[#This Row],[Assessed HS - 16-24 (2014)]]</f>
        <v>29</v>
      </c>
      <c r="S29" s="129">
        <f t="array" ref="S29">ConsolGeog[[#This Row],[Assessed HS - 18-24 (2014)]]</f>
        <v>0</v>
      </c>
      <c r="T29" s="129">
        <f t="array" ref="T29">ConsolGeog[[#This Row],[Assessed CS - 16-17 (2014)]]</f>
        <v>0</v>
      </c>
      <c r="U29" s="129">
        <f t="array" ref="U29">ConsolGeog[[#This Row],[Assessed CS - 16-24 (2014)]]</f>
        <v>0</v>
      </c>
      <c r="V29" s="129">
        <f t="array" ref="V29">ConsolGeog[[#This Row],[Assessed CS - 18-24 (2014)]]</f>
        <v>0</v>
      </c>
      <c r="W29" s="129">
        <f t="array" ref="W29">SUM(FinalOutput10[[#This Row],[Assessed_HS_16_17_2014]],FinalOutput10[[#This Row],[Assessed_HS_16_24_2014]],FinalOutput10[[#This Row],[Assessed_HS_18_24_2014]],FinalOutput10[[#This Row],[Assessed_CS_16_17_2014]],FinalOutput10[[#This Row],[Assessed_CS_16_24_2014]],FinalOutput10[[#This Row],[Assessed_CS_18_24_2014]])</f>
        <v>29</v>
      </c>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row>
    <row r="30" spans="1:63">
      <c r="A30" s="128" t="str">
        <f t="array" ref="A30">ConsolGeog[[#This Row],[Country]]</f>
        <v>England</v>
      </c>
      <c r="B30" s="129" t="str">
        <f t="array" ref="B30">ConsolGeog[[#This Row],[County Name]]</f>
        <v>West Berkshire</v>
      </c>
      <c r="C30" s="128" t="str">
        <f t="array" ref="C30">ConsolGeog[[#This Row],[la_code]]</f>
        <v>E06000037</v>
      </c>
      <c r="D30" s="129" t="str">
        <f t="array" ref="D30">ConsolGeog[[#This Row],[la_name]]</f>
        <v>West Berkshire</v>
      </c>
      <c r="E30" s="129" t="str">
        <f t="array" ref="E30">ConsolGeog[[#This Row],[LA Type]]</f>
        <v>Unitary</v>
      </c>
      <c r="F30" s="129">
        <f t="array" ref="F30">ConsolGeog[[#This Row],[population]]</f>
        <v>153822</v>
      </c>
      <c r="G30" s="129">
        <f t="array" ref="G30">ConsolGeog[[#This Row],[area]]</f>
        <v>70416.820000000007</v>
      </c>
      <c r="H30" s="129">
        <f t="array" ref="H30">ConsolGeog[[#This Row],[COUNTY: Sum of districts'' populations '[non additive!']]]</f>
        <v>153822</v>
      </c>
      <c r="I30" s="129">
        <f t="array" ref="I30">ConsolGeog[[#This Row],[County Stats Distribution Factor]]</f>
        <v>1</v>
      </c>
      <c r="J30" s="129">
        <f t="array" ref="J30">ConsolGeog[[#This Row],[Presented HS - 16-17 (2014)]]</f>
        <v>0</v>
      </c>
      <c r="K30" s="129">
        <f t="array" ref="K30">ConsolGeog[[#This Row],[Presented HS - 16-24 (2014)]]</f>
        <v>0</v>
      </c>
      <c r="L30" s="129">
        <f t="array" ref="L30">ConsolGeog[[#This Row],[Presented HS - 18-24 (2014)]]</f>
        <v>0</v>
      </c>
      <c r="M30" s="129">
        <f t="array" ref="M30">ConsolGeog[[#This Row],[Presented CS - 16-17 (2014)]]</f>
        <v>0</v>
      </c>
      <c r="N30" s="129">
        <f t="array" ref="N30">ConsolGeog[[#This Row],[Presented CS - 16-24 (2014)]]</f>
        <v>0</v>
      </c>
      <c r="O30" s="129">
        <f t="array" ref="O30">ConsolGeog[[#This Row],[Presented CS - 18-24 (2014)]]</f>
        <v>0</v>
      </c>
      <c r="P30" s="129">
        <f t="array" ref="P3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 s="129">
        <f t="array" ref="Q30">ConsolGeog[[#This Row],[Assessed HS - 16-17 (2014)]]</f>
        <v>0</v>
      </c>
      <c r="R30" s="129">
        <f t="array" ref="R30">ConsolGeog[[#This Row],[Assessed HS - 16-24 (2014)]]</f>
        <v>0</v>
      </c>
      <c r="S30" s="129">
        <f t="array" ref="S30">ConsolGeog[[#This Row],[Assessed HS - 18-24 (2014)]]</f>
        <v>0</v>
      </c>
      <c r="T30" s="129">
        <f t="array" ref="T30">ConsolGeog[[#This Row],[Assessed CS - 16-17 (2014)]]</f>
        <v>0</v>
      </c>
      <c r="U30" s="129">
        <f t="array" ref="U30">ConsolGeog[[#This Row],[Assessed CS - 16-24 (2014)]]</f>
        <v>0</v>
      </c>
      <c r="V30" s="129">
        <f t="array" ref="V30">ConsolGeog[[#This Row],[Assessed CS - 18-24 (2014)]]</f>
        <v>0</v>
      </c>
      <c r="W30" s="129">
        <f t="array" ref="W30">SUM(FinalOutput10[[#This Row],[Assessed_HS_16_17_2014]],FinalOutput10[[#This Row],[Assessed_HS_16_24_2014]],FinalOutput10[[#This Row],[Assessed_HS_18_24_2014]],FinalOutput10[[#This Row],[Assessed_CS_16_17_2014]],FinalOutput10[[#This Row],[Assessed_CS_16_24_2014]],FinalOutput10[[#This Row],[Assessed_CS_18_24_2014]])</f>
        <v>0</v>
      </c>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row>
    <row r="31" spans="1:63">
      <c r="A31" s="128" t="str">
        <f t="array" ref="A31">ConsolGeog[[#This Row],[Country]]</f>
        <v>England</v>
      </c>
      <c r="B31" s="129" t="str">
        <f t="array" ref="B31">ConsolGeog[[#This Row],[County Name]]</f>
        <v>Stoke-on-Trent</v>
      </c>
      <c r="C31" s="128" t="str">
        <f t="array" ref="C31">ConsolGeog[[#This Row],[la_code]]</f>
        <v>E06000021</v>
      </c>
      <c r="D31" s="129" t="str">
        <f t="array" ref="D31">ConsolGeog[[#This Row],[la_name]]</f>
        <v>Stoke-on-Trent</v>
      </c>
      <c r="E31" s="129" t="str">
        <f t="array" ref="E31">ConsolGeog[[#This Row],[LA Type]]</f>
        <v>Unitary</v>
      </c>
      <c r="F31" s="129">
        <f t="array" ref="F31">ConsolGeog[[#This Row],[population]]</f>
        <v>249008</v>
      </c>
      <c r="G31" s="129">
        <f t="array" ref="G31">ConsolGeog[[#This Row],[area]]</f>
        <v>9345.02</v>
      </c>
      <c r="H31" s="129">
        <f t="array" ref="H31">ConsolGeog[[#This Row],[COUNTY: Sum of districts'' populations '[non additive!']]]</f>
        <v>249008</v>
      </c>
      <c r="I31" s="129">
        <f t="array" ref="I31">ConsolGeog[[#This Row],[County Stats Distribution Factor]]</f>
        <v>1</v>
      </c>
      <c r="J31" s="129">
        <f t="array" ref="J31">ConsolGeog[[#This Row],[Presented HS - 16-17 (2014)]]</f>
        <v>48</v>
      </c>
      <c r="K31" s="129">
        <f t="array" ref="K31">ConsolGeog[[#This Row],[Presented HS - 16-24 (2014)]]</f>
        <v>0</v>
      </c>
      <c r="L31" s="129">
        <f t="array" ref="L31">ConsolGeog[[#This Row],[Presented HS - 18-24 (2014)]]</f>
        <v>599</v>
      </c>
      <c r="M31" s="129">
        <f t="array" ref="M31">ConsolGeog[[#This Row],[Presented CS - 16-17 (2014)]]</f>
        <v>0</v>
      </c>
      <c r="N31" s="129">
        <f t="array" ref="N31">ConsolGeog[[#This Row],[Presented CS - 16-24 (2014)]]</f>
        <v>0</v>
      </c>
      <c r="O31" s="129">
        <f t="array" ref="O31">ConsolGeog[[#This Row],[Presented CS - 18-24 (2014)]]</f>
        <v>0</v>
      </c>
      <c r="P31" s="129">
        <f t="array" ref="P31">MAX(FinalOutput10[[#This Row],[Presented_HS_16_17_2014]]+FinalOutput10[[#This Row],[Presented_HS_18_24_2014]],FinalOutput10[[#This Row],[Presented_HS_16_24_2014]])+SUM(FinalOutput10[[#This Row],[Presented_CS_16_17_2014]],FinalOutput10[[#This Row],[Presented_CS_16_24_2014]],FinalOutput10[[#This Row],[Presented_CS_18_24_2014]])</f>
        <v>647</v>
      </c>
      <c r="Q31" s="129">
        <f t="array" ref="Q31">ConsolGeog[[#This Row],[Assessed HS - 16-17 (2014)]]</f>
        <v>0</v>
      </c>
      <c r="R31" s="129">
        <f t="array" ref="R31">ConsolGeog[[#This Row],[Assessed HS - 16-24 (2014)]]</f>
        <v>0</v>
      </c>
      <c r="S31" s="129">
        <f t="array" ref="S31">ConsolGeog[[#This Row],[Assessed HS - 18-24 (2014)]]</f>
        <v>0</v>
      </c>
      <c r="T31" s="129">
        <f t="array" ref="T31">ConsolGeog[[#This Row],[Assessed CS - 16-17 (2014)]]</f>
        <v>0</v>
      </c>
      <c r="U31" s="129">
        <f t="array" ref="U31">ConsolGeog[[#This Row],[Assessed CS - 16-24 (2014)]]</f>
        <v>0</v>
      </c>
      <c r="V31" s="129">
        <f t="array" ref="V31">ConsolGeog[[#This Row],[Assessed CS - 18-24 (2014)]]</f>
        <v>0</v>
      </c>
      <c r="W31" s="129">
        <f t="array" ref="W31">SUM(FinalOutput10[[#This Row],[Assessed_HS_16_17_2014]],FinalOutput10[[#This Row],[Assessed_HS_16_24_2014]],FinalOutput10[[#This Row],[Assessed_HS_18_24_2014]],FinalOutput10[[#This Row],[Assessed_CS_16_17_2014]],FinalOutput10[[#This Row],[Assessed_CS_16_24_2014]],FinalOutput10[[#This Row],[Assessed_CS_18_24_2014]])</f>
        <v>0</v>
      </c>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row>
    <row r="32" spans="1:63">
      <c r="A32" s="128" t="str">
        <f t="array" ref="A32">ConsolGeog[[#This Row],[Country]]</f>
        <v>England</v>
      </c>
      <c r="B32" s="129" t="str">
        <f t="array" ref="B32">ConsolGeog[[#This Row],[County Name]]</f>
        <v>Bath and North East Somerset</v>
      </c>
      <c r="C32" s="128" t="str">
        <f t="array" ref="C32">ConsolGeog[[#This Row],[la_code]]</f>
        <v>E06000022</v>
      </c>
      <c r="D32" s="129" t="str">
        <f t="array" ref="D32">ConsolGeog[[#This Row],[la_name]]</f>
        <v>Bath and North East Somerset</v>
      </c>
      <c r="E32" s="129" t="str">
        <f t="array" ref="E32">ConsolGeog[[#This Row],[LA Type]]</f>
        <v>Unitary</v>
      </c>
      <c r="F32" s="129">
        <f t="array" ref="F32">ConsolGeog[[#This Row],[population]]</f>
        <v>176016</v>
      </c>
      <c r="G32" s="129">
        <f t="array" ref="G32">ConsolGeog[[#This Row],[area]]</f>
        <v>34574.080000000002</v>
      </c>
      <c r="H32" s="129">
        <f t="array" ref="H32">ConsolGeog[[#This Row],[COUNTY: Sum of districts'' populations '[non additive!']]]</f>
        <v>176016</v>
      </c>
      <c r="I32" s="129">
        <f t="array" ref="I32">ConsolGeog[[#This Row],[County Stats Distribution Factor]]</f>
        <v>1</v>
      </c>
      <c r="J32" s="129">
        <f t="array" ref="J32">ConsolGeog[[#This Row],[Presented HS - 16-17 (2014)]]</f>
        <v>0</v>
      </c>
      <c r="K32" s="129">
        <f t="array" ref="K32">ConsolGeog[[#This Row],[Presented HS - 16-24 (2014)]]</f>
        <v>0</v>
      </c>
      <c r="L32" s="129">
        <f t="array" ref="L32">ConsolGeog[[#This Row],[Presented HS - 18-24 (2014)]]</f>
        <v>0</v>
      </c>
      <c r="M32" s="129">
        <f t="array" ref="M32">ConsolGeog[[#This Row],[Presented CS - 16-17 (2014)]]</f>
        <v>0</v>
      </c>
      <c r="N32" s="129">
        <f t="array" ref="N32">ConsolGeog[[#This Row],[Presented CS - 16-24 (2014)]]</f>
        <v>0</v>
      </c>
      <c r="O32" s="129">
        <f t="array" ref="O32">ConsolGeog[[#This Row],[Presented CS - 18-24 (2014)]]</f>
        <v>0</v>
      </c>
      <c r="P32" s="129">
        <f t="array" ref="P3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 s="129">
        <f t="array" ref="Q32">ConsolGeog[[#This Row],[Assessed HS - 16-17 (2014)]]</f>
        <v>0</v>
      </c>
      <c r="R32" s="129">
        <f t="array" ref="R32">ConsolGeog[[#This Row],[Assessed HS - 16-24 (2014)]]</f>
        <v>0</v>
      </c>
      <c r="S32" s="129">
        <f t="array" ref="S32">ConsolGeog[[#This Row],[Assessed HS - 18-24 (2014)]]</f>
        <v>0</v>
      </c>
      <c r="T32" s="129">
        <f t="array" ref="T32">ConsolGeog[[#This Row],[Assessed CS - 16-17 (2014)]]</f>
        <v>0</v>
      </c>
      <c r="U32" s="129">
        <f t="array" ref="U32">ConsolGeog[[#This Row],[Assessed CS - 16-24 (2014)]]</f>
        <v>0</v>
      </c>
      <c r="V32" s="129">
        <f t="array" ref="V32">ConsolGeog[[#This Row],[Assessed CS - 18-24 (2014)]]</f>
        <v>0</v>
      </c>
      <c r="W32" s="129">
        <f t="array" ref="W32">SUM(FinalOutput10[[#This Row],[Assessed_HS_16_17_2014]],FinalOutput10[[#This Row],[Assessed_HS_16_24_2014]],FinalOutput10[[#This Row],[Assessed_HS_18_24_2014]],FinalOutput10[[#This Row],[Assessed_CS_16_17_2014]],FinalOutput10[[#This Row],[Assessed_CS_16_24_2014]],FinalOutput10[[#This Row],[Assessed_CS_18_24_2014]])</f>
        <v>0</v>
      </c>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row>
    <row r="33" spans="1:63">
      <c r="A33" s="128" t="str">
        <f t="array" ref="A33">ConsolGeog[[#This Row],[Country]]</f>
        <v>England</v>
      </c>
      <c r="B33" s="129" t="str">
        <f t="array" ref="B33">ConsolGeog[[#This Row],[County Name]]</f>
        <v>Bristol, City of</v>
      </c>
      <c r="C33" s="128" t="str">
        <f t="array" ref="C33">ConsolGeog[[#This Row],[la_code]]</f>
        <v>E06000023</v>
      </c>
      <c r="D33" s="129" t="str">
        <f t="array" ref="D33">ConsolGeog[[#This Row],[la_name]]</f>
        <v>Bristol, City of</v>
      </c>
      <c r="E33" s="129" t="str">
        <f t="array" ref="E33">ConsolGeog[[#This Row],[LA Type]]</f>
        <v>Unitary</v>
      </c>
      <c r="F33" s="129">
        <f t="array" ref="F33">ConsolGeog[[#This Row],[population]]</f>
        <v>428234</v>
      </c>
      <c r="G33" s="129">
        <f t="array" ref="G33">ConsolGeog[[#This Row],[area]]</f>
        <v>10960.76</v>
      </c>
      <c r="H33" s="129">
        <f t="array" ref="H33">ConsolGeog[[#This Row],[COUNTY: Sum of districts'' populations '[non additive!']]]</f>
        <v>428234</v>
      </c>
      <c r="I33" s="129">
        <f t="array" ref="I33">ConsolGeog[[#This Row],[County Stats Distribution Factor]]</f>
        <v>1</v>
      </c>
      <c r="J33" s="129">
        <f t="array" ref="J33">ConsolGeog[[#This Row],[Presented HS - 16-17 (2014)]]</f>
        <v>0</v>
      </c>
      <c r="K33" s="129">
        <f t="array" ref="K33">ConsolGeog[[#This Row],[Presented HS - 16-24 (2014)]]</f>
        <v>0</v>
      </c>
      <c r="L33" s="129">
        <f t="array" ref="L33">ConsolGeog[[#This Row],[Presented HS - 18-24 (2014)]]</f>
        <v>0</v>
      </c>
      <c r="M33" s="129">
        <f t="array" ref="M33">ConsolGeog[[#This Row],[Presented CS - 16-17 (2014)]]</f>
        <v>0</v>
      </c>
      <c r="N33" s="129">
        <f t="array" ref="N33">ConsolGeog[[#This Row],[Presented CS - 16-24 (2014)]]</f>
        <v>0</v>
      </c>
      <c r="O33" s="129">
        <f t="array" ref="O33">ConsolGeog[[#This Row],[Presented CS - 18-24 (2014)]]</f>
        <v>0</v>
      </c>
      <c r="P33" s="129">
        <f t="array" ref="P3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 s="129">
        <f t="array" ref="Q33">ConsolGeog[[#This Row],[Assessed HS - 16-17 (2014)]]</f>
        <v>25</v>
      </c>
      <c r="R33" s="129">
        <f t="array" ref="R33">ConsolGeog[[#This Row],[Assessed HS - 16-24 (2014)]]</f>
        <v>0</v>
      </c>
      <c r="S33" s="129">
        <f t="array" ref="S33">ConsolGeog[[#This Row],[Assessed HS - 18-24 (2014)]]</f>
        <v>174</v>
      </c>
      <c r="T33" s="129">
        <f t="array" ref="T33">ConsolGeog[[#This Row],[Assessed CS - 16-17 (2014)]]</f>
        <v>0</v>
      </c>
      <c r="U33" s="129">
        <f t="array" ref="U33">ConsolGeog[[#This Row],[Assessed CS - 16-24 (2014)]]</f>
        <v>0</v>
      </c>
      <c r="V33" s="129">
        <f t="array" ref="V33">ConsolGeog[[#This Row],[Assessed CS - 18-24 (2014)]]</f>
        <v>0</v>
      </c>
      <c r="W33" s="129">
        <f t="array" ref="W33">SUM(FinalOutput10[[#This Row],[Assessed_HS_16_17_2014]],FinalOutput10[[#This Row],[Assessed_HS_16_24_2014]],FinalOutput10[[#This Row],[Assessed_HS_18_24_2014]],FinalOutput10[[#This Row],[Assessed_CS_16_17_2014]],FinalOutput10[[#This Row],[Assessed_CS_16_24_2014]],FinalOutput10[[#This Row],[Assessed_CS_18_24_2014]])</f>
        <v>199</v>
      </c>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row>
    <row r="34" spans="1:63">
      <c r="A34" s="128" t="str">
        <f t="array" ref="A34">ConsolGeog[[#This Row],[Country]]</f>
        <v>England</v>
      </c>
      <c r="B34" s="129" t="str">
        <f t="array" ref="B34">ConsolGeog[[#This Row],[County Name]]</f>
        <v>North Somerset</v>
      </c>
      <c r="C34" s="128" t="str">
        <f t="array" ref="C34">ConsolGeog[[#This Row],[la_code]]</f>
        <v>E06000024</v>
      </c>
      <c r="D34" s="129" t="str">
        <f t="array" ref="D34">ConsolGeog[[#This Row],[la_name]]</f>
        <v>North Somerset</v>
      </c>
      <c r="E34" s="129" t="str">
        <f t="array" ref="E34">ConsolGeog[[#This Row],[LA Type]]</f>
        <v>Unitary</v>
      </c>
      <c r="F34" s="129">
        <f t="array" ref="F34">ConsolGeog[[#This Row],[population]]</f>
        <v>202566</v>
      </c>
      <c r="G34" s="129">
        <f t="array" ref="G34">ConsolGeog[[#This Row],[area]]</f>
        <v>37378.6</v>
      </c>
      <c r="H34" s="129">
        <f t="array" ref="H34">ConsolGeog[[#This Row],[COUNTY: Sum of districts'' populations '[non additive!']]]</f>
        <v>202566</v>
      </c>
      <c r="I34" s="129">
        <f t="array" ref="I34">ConsolGeog[[#This Row],[County Stats Distribution Factor]]</f>
        <v>1</v>
      </c>
      <c r="J34" s="129">
        <f t="array" ref="J34">ConsolGeog[[#This Row],[Presented HS - 16-17 (2014)]]</f>
        <v>0</v>
      </c>
      <c r="K34" s="129">
        <f t="array" ref="K34">ConsolGeog[[#This Row],[Presented HS - 16-24 (2014)]]</f>
        <v>0</v>
      </c>
      <c r="L34" s="129">
        <f t="array" ref="L34">ConsolGeog[[#This Row],[Presented HS - 18-24 (2014)]]</f>
        <v>0</v>
      </c>
      <c r="M34" s="129">
        <f t="array" ref="M34">ConsolGeog[[#This Row],[Presented CS - 16-17 (2014)]]</f>
        <v>0</v>
      </c>
      <c r="N34" s="129">
        <f t="array" ref="N34">ConsolGeog[[#This Row],[Presented CS - 16-24 (2014)]]</f>
        <v>0</v>
      </c>
      <c r="O34" s="129">
        <f t="array" ref="O34">ConsolGeog[[#This Row],[Presented CS - 18-24 (2014)]]</f>
        <v>0</v>
      </c>
      <c r="P34" s="129">
        <f t="array" ref="P3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 s="129">
        <f t="array" ref="Q34">ConsolGeog[[#This Row],[Assessed HS - 16-17 (2014)]]</f>
        <v>0</v>
      </c>
      <c r="R34" s="129">
        <f t="array" ref="R34">ConsolGeog[[#This Row],[Assessed HS - 16-24 (2014)]]</f>
        <v>0</v>
      </c>
      <c r="S34" s="129">
        <f t="array" ref="S34">ConsolGeog[[#This Row],[Assessed HS - 18-24 (2014)]]</f>
        <v>0</v>
      </c>
      <c r="T34" s="129">
        <f t="array" ref="T34">ConsolGeog[[#This Row],[Assessed CS - 16-17 (2014)]]</f>
        <v>0</v>
      </c>
      <c r="U34" s="129">
        <f t="array" ref="U34">ConsolGeog[[#This Row],[Assessed CS - 16-24 (2014)]]</f>
        <v>0</v>
      </c>
      <c r="V34" s="129">
        <f t="array" ref="V34">ConsolGeog[[#This Row],[Assessed CS - 18-24 (2014)]]</f>
        <v>0</v>
      </c>
      <c r="W34" s="129">
        <f t="array" ref="W34">SUM(FinalOutput10[[#This Row],[Assessed_HS_16_17_2014]],FinalOutput10[[#This Row],[Assessed_HS_16_24_2014]],FinalOutput10[[#This Row],[Assessed_HS_18_24_2014]],FinalOutput10[[#This Row],[Assessed_CS_16_17_2014]],FinalOutput10[[#This Row],[Assessed_CS_16_24_2014]],FinalOutput10[[#This Row],[Assessed_CS_18_24_2014]])</f>
        <v>0</v>
      </c>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row>
    <row r="35" spans="1:63">
      <c r="A35" s="128" t="str">
        <f t="array" ref="A35">ConsolGeog[[#This Row],[Country]]</f>
        <v>England</v>
      </c>
      <c r="B35" s="129" t="str">
        <f t="array" ref="B35">ConsolGeog[[#This Row],[County Name]]</f>
        <v>South Gloucestershire</v>
      </c>
      <c r="C35" s="128" t="str">
        <f t="array" ref="C35">ConsolGeog[[#This Row],[la_code]]</f>
        <v>E06000025</v>
      </c>
      <c r="D35" s="129" t="str">
        <f t="array" ref="D35">ConsolGeog[[#This Row],[la_name]]</f>
        <v>South Gloucestershire</v>
      </c>
      <c r="E35" s="129" t="str">
        <f t="array" ref="E35">ConsolGeog[[#This Row],[LA Type]]</f>
        <v>Unitary</v>
      </c>
      <c r="F35" s="129">
        <f t="array" ref="F35">ConsolGeog[[#This Row],[population]]</f>
        <v>262767</v>
      </c>
      <c r="G35" s="129">
        <f t="array" ref="G35">ConsolGeog[[#This Row],[area]]</f>
        <v>49694.559999999998</v>
      </c>
      <c r="H35" s="129">
        <f t="array" ref="H35">ConsolGeog[[#This Row],[COUNTY: Sum of districts'' populations '[non additive!']]]</f>
        <v>262767</v>
      </c>
      <c r="I35" s="129">
        <f t="array" ref="I35">ConsolGeog[[#This Row],[County Stats Distribution Factor]]</f>
        <v>1</v>
      </c>
      <c r="J35" s="129">
        <f t="array" ref="J35">ConsolGeog[[#This Row],[Presented HS - 16-17 (2014)]]</f>
        <v>0</v>
      </c>
      <c r="K35" s="129">
        <f t="array" ref="K35">ConsolGeog[[#This Row],[Presented HS - 16-24 (2014)]]</f>
        <v>0</v>
      </c>
      <c r="L35" s="129">
        <f t="array" ref="L35">ConsolGeog[[#This Row],[Presented HS - 18-24 (2014)]]</f>
        <v>0</v>
      </c>
      <c r="M35" s="129">
        <f t="array" ref="M35">ConsolGeog[[#This Row],[Presented CS - 16-17 (2014)]]</f>
        <v>0</v>
      </c>
      <c r="N35" s="129">
        <f t="array" ref="N35">ConsolGeog[[#This Row],[Presented CS - 16-24 (2014)]]</f>
        <v>0</v>
      </c>
      <c r="O35" s="129">
        <f t="array" ref="O35">ConsolGeog[[#This Row],[Presented CS - 18-24 (2014)]]</f>
        <v>0</v>
      </c>
      <c r="P35" s="129">
        <f t="array" ref="P3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 s="129">
        <f t="array" ref="Q35">ConsolGeog[[#This Row],[Assessed HS - 16-17 (2014)]]</f>
        <v>0</v>
      </c>
      <c r="R35" s="129">
        <f t="array" ref="R35">ConsolGeog[[#This Row],[Assessed HS - 16-24 (2014)]]</f>
        <v>0</v>
      </c>
      <c r="S35" s="129">
        <f t="array" ref="S35">ConsolGeog[[#This Row],[Assessed HS - 18-24 (2014)]]</f>
        <v>0</v>
      </c>
      <c r="T35" s="129">
        <f t="array" ref="T35">ConsolGeog[[#This Row],[Assessed CS - 16-17 (2014)]]</f>
        <v>0</v>
      </c>
      <c r="U35" s="129">
        <f t="array" ref="U35">ConsolGeog[[#This Row],[Assessed CS - 16-24 (2014)]]</f>
        <v>0</v>
      </c>
      <c r="V35" s="129">
        <f t="array" ref="V35">ConsolGeog[[#This Row],[Assessed CS - 18-24 (2014)]]</f>
        <v>0</v>
      </c>
      <c r="W35" s="129">
        <f t="array" ref="W35">SUM(FinalOutput10[[#This Row],[Assessed_HS_16_17_2014]],FinalOutput10[[#This Row],[Assessed_HS_16_24_2014]],FinalOutput10[[#This Row],[Assessed_HS_18_24_2014]],FinalOutput10[[#This Row],[Assessed_CS_16_17_2014]],FinalOutput10[[#This Row],[Assessed_CS_16_24_2014]],FinalOutput10[[#This Row],[Assessed_CS_18_24_2014]])</f>
        <v>0</v>
      </c>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row>
    <row r="36" spans="1:63">
      <c r="A36" s="128" t="str">
        <f t="array" ref="A36">ConsolGeog[[#This Row],[Country]]</f>
        <v>England</v>
      </c>
      <c r="B36" s="129" t="str">
        <f t="array" ref="B36">ConsolGeog[[#This Row],[County Name]]</f>
        <v>Plymouth</v>
      </c>
      <c r="C36" s="128" t="str">
        <f t="array" ref="C36">ConsolGeog[[#This Row],[la_code]]</f>
        <v>E06000026</v>
      </c>
      <c r="D36" s="129" t="str">
        <f t="array" ref="D36">ConsolGeog[[#This Row],[la_name]]</f>
        <v>Plymouth</v>
      </c>
      <c r="E36" s="129" t="str">
        <f t="array" ref="E36">ConsolGeog[[#This Row],[LA Type]]</f>
        <v>Unitary</v>
      </c>
      <c r="F36" s="129">
        <f t="array" ref="F36">ConsolGeog[[#This Row],[population]]</f>
        <v>256384</v>
      </c>
      <c r="G36" s="129">
        <f t="array" ref="G36">ConsolGeog[[#This Row],[area]]</f>
        <v>7983.36</v>
      </c>
      <c r="H36" s="129">
        <f t="array" ref="H36">ConsolGeog[[#This Row],[COUNTY: Sum of districts'' populations '[non additive!']]]</f>
        <v>256384</v>
      </c>
      <c r="I36" s="129">
        <f t="array" ref="I36">ConsolGeog[[#This Row],[County Stats Distribution Factor]]</f>
        <v>1</v>
      </c>
      <c r="J36" s="129">
        <f t="array" ref="J36">ConsolGeog[[#This Row],[Presented HS - 16-17 (2014)]]</f>
        <v>0</v>
      </c>
      <c r="K36" s="129">
        <f t="array" ref="K36">ConsolGeog[[#This Row],[Presented HS - 16-24 (2014)]]</f>
        <v>0</v>
      </c>
      <c r="L36" s="129">
        <f t="array" ref="L36">ConsolGeog[[#This Row],[Presented HS - 18-24 (2014)]]</f>
        <v>0</v>
      </c>
      <c r="M36" s="129">
        <f t="array" ref="M36">ConsolGeog[[#This Row],[Presented CS - 16-17 (2014)]]</f>
        <v>0</v>
      </c>
      <c r="N36" s="129">
        <f t="array" ref="N36">ConsolGeog[[#This Row],[Presented CS - 16-24 (2014)]]</f>
        <v>0</v>
      </c>
      <c r="O36" s="129">
        <f t="array" ref="O36">ConsolGeog[[#This Row],[Presented CS - 18-24 (2014)]]</f>
        <v>0</v>
      </c>
      <c r="P36" s="129">
        <f t="array" ref="P3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 s="129">
        <f t="array" ref="Q36">ConsolGeog[[#This Row],[Assessed HS - 16-17 (2014)]]</f>
        <v>0</v>
      </c>
      <c r="R36" s="129">
        <f t="array" ref="R36">ConsolGeog[[#This Row],[Assessed HS - 16-24 (2014)]]</f>
        <v>0</v>
      </c>
      <c r="S36" s="129">
        <f t="array" ref="S36">ConsolGeog[[#This Row],[Assessed HS - 18-24 (2014)]]</f>
        <v>0</v>
      </c>
      <c r="T36" s="129">
        <f t="array" ref="T36">ConsolGeog[[#This Row],[Assessed CS - 16-17 (2014)]]</f>
        <v>0</v>
      </c>
      <c r="U36" s="129">
        <f t="array" ref="U36">ConsolGeog[[#This Row],[Assessed CS - 16-24 (2014)]]</f>
        <v>0</v>
      </c>
      <c r="V36" s="129">
        <f t="array" ref="V36">ConsolGeog[[#This Row],[Assessed CS - 18-24 (2014)]]</f>
        <v>0</v>
      </c>
      <c r="W36" s="129">
        <f t="array" ref="W36">SUM(FinalOutput10[[#This Row],[Assessed_HS_16_17_2014]],FinalOutput10[[#This Row],[Assessed_HS_16_24_2014]],FinalOutput10[[#This Row],[Assessed_HS_18_24_2014]],FinalOutput10[[#This Row],[Assessed_CS_16_17_2014]],FinalOutput10[[#This Row],[Assessed_CS_16_24_2014]],FinalOutput10[[#This Row],[Assessed_CS_18_24_2014]])</f>
        <v>0</v>
      </c>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row>
    <row r="37" spans="1:63">
      <c r="A37" s="128" t="str">
        <f t="array" ref="A37">ConsolGeog[[#This Row],[Country]]</f>
        <v>England</v>
      </c>
      <c r="B37" s="129" t="str">
        <f t="array" ref="B37">ConsolGeog[[#This Row],[County Name]]</f>
        <v>Torbay</v>
      </c>
      <c r="C37" s="128" t="str">
        <f t="array" ref="C37">ConsolGeog[[#This Row],[la_code]]</f>
        <v>E06000027</v>
      </c>
      <c r="D37" s="129" t="str">
        <f t="array" ref="D37">ConsolGeog[[#This Row],[la_name]]</f>
        <v>Torbay</v>
      </c>
      <c r="E37" s="129" t="str">
        <f t="array" ref="E37">ConsolGeog[[#This Row],[LA Type]]</f>
        <v>Unitary</v>
      </c>
      <c r="F37" s="129">
        <f t="array" ref="F37">ConsolGeog[[#This Row],[population]]</f>
        <v>130959</v>
      </c>
      <c r="G37" s="129">
        <f t="array" ref="G37">ConsolGeog[[#This Row],[area]]</f>
        <v>6287.4</v>
      </c>
      <c r="H37" s="129">
        <f t="array" ref="H37">ConsolGeog[[#This Row],[COUNTY: Sum of districts'' populations '[non additive!']]]</f>
        <v>130959</v>
      </c>
      <c r="I37" s="129">
        <f t="array" ref="I37">ConsolGeog[[#This Row],[County Stats Distribution Factor]]</f>
        <v>1</v>
      </c>
      <c r="J37" s="129">
        <f t="array" ref="J37">ConsolGeog[[#This Row],[Presented HS - 16-17 (2014)]]</f>
        <v>0</v>
      </c>
      <c r="K37" s="129">
        <f t="array" ref="K37">ConsolGeog[[#This Row],[Presented HS - 16-24 (2014)]]</f>
        <v>0</v>
      </c>
      <c r="L37" s="129">
        <f t="array" ref="L37">ConsolGeog[[#This Row],[Presented HS - 18-24 (2014)]]</f>
        <v>0</v>
      </c>
      <c r="M37" s="129">
        <f t="array" ref="M37">ConsolGeog[[#This Row],[Presented CS - 16-17 (2014)]]</f>
        <v>0</v>
      </c>
      <c r="N37" s="129">
        <f t="array" ref="N37">ConsolGeog[[#This Row],[Presented CS - 16-24 (2014)]]</f>
        <v>0</v>
      </c>
      <c r="O37" s="129">
        <f t="array" ref="O37">ConsolGeog[[#This Row],[Presented CS - 18-24 (2014)]]</f>
        <v>0</v>
      </c>
      <c r="P37" s="129">
        <f t="array" ref="P3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 s="129">
        <f t="array" ref="Q37">ConsolGeog[[#This Row],[Assessed HS - 16-17 (2014)]]</f>
        <v>0</v>
      </c>
      <c r="R37" s="129">
        <f t="array" ref="R37">ConsolGeog[[#This Row],[Assessed HS - 16-24 (2014)]]</f>
        <v>0</v>
      </c>
      <c r="S37" s="129">
        <f t="array" ref="S37">ConsolGeog[[#This Row],[Assessed HS - 18-24 (2014)]]</f>
        <v>0</v>
      </c>
      <c r="T37" s="129">
        <f t="array" ref="T37">ConsolGeog[[#This Row],[Assessed CS - 16-17 (2014)]]</f>
        <v>0</v>
      </c>
      <c r="U37" s="129">
        <f t="array" ref="U37">ConsolGeog[[#This Row],[Assessed CS - 16-24 (2014)]]</f>
        <v>0</v>
      </c>
      <c r="V37" s="129">
        <f t="array" ref="V37">ConsolGeog[[#This Row],[Assessed CS - 18-24 (2014)]]</f>
        <v>0</v>
      </c>
      <c r="W37" s="129">
        <f t="array" ref="W37">SUM(FinalOutput10[[#This Row],[Assessed_HS_16_17_2014]],FinalOutput10[[#This Row],[Assessed_HS_16_24_2014]],FinalOutput10[[#This Row],[Assessed_HS_18_24_2014]],FinalOutput10[[#This Row],[Assessed_CS_16_17_2014]],FinalOutput10[[#This Row],[Assessed_CS_16_24_2014]],FinalOutput10[[#This Row],[Assessed_CS_18_24_2014]])</f>
        <v>0</v>
      </c>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row>
    <row r="38" spans="1:63">
      <c r="A38" s="128" t="str">
        <f t="array" ref="A38">ConsolGeog[[#This Row],[Country]]</f>
        <v>England</v>
      </c>
      <c r="B38" s="129" t="str">
        <f t="array" ref="B38">ConsolGeog[[#This Row],[County Name]]</f>
        <v>Bournemouth</v>
      </c>
      <c r="C38" s="128" t="str">
        <f t="array" ref="C38">ConsolGeog[[#This Row],[la_code]]</f>
        <v>E06000028</v>
      </c>
      <c r="D38" s="129" t="str">
        <f t="array" ref="D38">ConsolGeog[[#This Row],[la_name]]</f>
        <v>Bournemouth</v>
      </c>
      <c r="E38" s="129" t="str">
        <f t="array" ref="E38">ConsolGeog[[#This Row],[LA Type]]</f>
        <v>Unitary</v>
      </c>
      <c r="F38" s="129">
        <f t="array" ref="F38">ConsolGeog[[#This Row],[population]]</f>
        <v>183491</v>
      </c>
      <c r="G38" s="129">
        <f t="array" ref="G38">ConsolGeog[[#This Row],[area]]</f>
        <v>4617.88</v>
      </c>
      <c r="H38" s="129">
        <f t="array" ref="H38">ConsolGeog[[#This Row],[COUNTY: Sum of districts'' populations '[non additive!']]]</f>
        <v>183491</v>
      </c>
      <c r="I38" s="129">
        <f t="array" ref="I38">ConsolGeog[[#This Row],[County Stats Distribution Factor]]</f>
        <v>1</v>
      </c>
      <c r="J38" s="129">
        <f t="array" ref="J38">ConsolGeog[[#This Row],[Presented HS - 16-17 (2014)]]</f>
        <v>0</v>
      </c>
      <c r="K38" s="129">
        <f t="array" ref="K38">ConsolGeog[[#This Row],[Presented HS - 16-24 (2014)]]</f>
        <v>0</v>
      </c>
      <c r="L38" s="129">
        <f t="array" ref="L38">ConsolGeog[[#This Row],[Presented HS - 18-24 (2014)]]</f>
        <v>0</v>
      </c>
      <c r="M38" s="129">
        <f t="array" ref="M38">ConsolGeog[[#This Row],[Presented CS - 16-17 (2014)]]</f>
        <v>0</v>
      </c>
      <c r="N38" s="129">
        <f t="array" ref="N38">ConsolGeog[[#This Row],[Presented CS - 16-24 (2014)]]</f>
        <v>0</v>
      </c>
      <c r="O38" s="129">
        <f t="array" ref="O38">ConsolGeog[[#This Row],[Presented CS - 18-24 (2014)]]</f>
        <v>0</v>
      </c>
      <c r="P38" s="129">
        <f t="array" ref="P3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8" s="129">
        <f t="array" ref="Q38">ConsolGeog[[#This Row],[Assessed HS - 16-17 (2014)]]</f>
        <v>0</v>
      </c>
      <c r="R38" s="129">
        <f t="array" ref="R38">ConsolGeog[[#This Row],[Assessed HS - 16-24 (2014)]]</f>
        <v>0</v>
      </c>
      <c r="S38" s="129">
        <f t="array" ref="S38">ConsolGeog[[#This Row],[Assessed HS - 18-24 (2014)]]</f>
        <v>0</v>
      </c>
      <c r="T38" s="129">
        <f t="array" ref="T38">ConsolGeog[[#This Row],[Assessed CS - 16-17 (2014)]]</f>
        <v>0</v>
      </c>
      <c r="U38" s="129">
        <f t="array" ref="U38">ConsolGeog[[#This Row],[Assessed CS - 16-24 (2014)]]</f>
        <v>0</v>
      </c>
      <c r="V38" s="129">
        <f t="array" ref="V38">ConsolGeog[[#This Row],[Assessed CS - 18-24 (2014)]]</f>
        <v>0</v>
      </c>
      <c r="W38" s="129">
        <f t="array" ref="W38">SUM(FinalOutput10[[#This Row],[Assessed_HS_16_17_2014]],FinalOutput10[[#This Row],[Assessed_HS_16_24_2014]],FinalOutput10[[#This Row],[Assessed_HS_18_24_2014]],FinalOutput10[[#This Row],[Assessed_CS_16_17_2014]],FinalOutput10[[#This Row],[Assessed_CS_16_24_2014]],FinalOutput10[[#This Row],[Assessed_CS_18_24_2014]])</f>
        <v>0</v>
      </c>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row>
    <row r="39" spans="1:63">
      <c r="A39" s="128" t="str">
        <f t="array" ref="A39">ConsolGeog[[#This Row],[Country]]</f>
        <v>England</v>
      </c>
      <c r="B39" s="129" t="str">
        <f t="array" ref="B39">ConsolGeog[[#This Row],[County Name]]</f>
        <v>Reading</v>
      </c>
      <c r="C39" s="128" t="str">
        <f t="array" ref="C39">ConsolGeog[[#This Row],[la_code]]</f>
        <v>E06000038</v>
      </c>
      <c r="D39" s="129" t="str">
        <f t="array" ref="D39">ConsolGeog[[#This Row],[la_name]]</f>
        <v>Reading</v>
      </c>
      <c r="E39" s="129" t="str">
        <f t="array" ref="E39">ConsolGeog[[#This Row],[LA Type]]</f>
        <v>Unitary</v>
      </c>
      <c r="F39" s="129">
        <f t="array" ref="F39">ConsolGeog[[#This Row],[population]]</f>
        <v>155698</v>
      </c>
      <c r="G39" s="129">
        <f t="array" ref="G39">ConsolGeog[[#This Row],[area]]</f>
        <v>4039.86</v>
      </c>
      <c r="H39" s="129">
        <f t="array" ref="H39">ConsolGeog[[#This Row],[COUNTY: Sum of districts'' populations '[non additive!']]]</f>
        <v>155698</v>
      </c>
      <c r="I39" s="129">
        <f t="array" ref="I39">ConsolGeog[[#This Row],[County Stats Distribution Factor]]</f>
        <v>1</v>
      </c>
      <c r="J39" s="129">
        <f t="array" ref="J39">ConsolGeog[[#This Row],[Presented HS - 16-17 (2014)]]</f>
        <v>64</v>
      </c>
      <c r="K39" s="129">
        <f t="array" ref="K39">ConsolGeog[[#This Row],[Presented HS - 16-24 (2014)]]</f>
        <v>0</v>
      </c>
      <c r="L39" s="129">
        <f t="array" ref="L39">ConsolGeog[[#This Row],[Presented HS - 18-24 (2014)]]</f>
        <v>525</v>
      </c>
      <c r="M39" s="129">
        <f t="array" ref="M39">ConsolGeog[[#This Row],[Presented CS - 16-17 (2014)]]</f>
        <v>0</v>
      </c>
      <c r="N39" s="129">
        <f t="array" ref="N39">ConsolGeog[[#This Row],[Presented CS - 16-24 (2014)]]</f>
        <v>0</v>
      </c>
      <c r="O39" s="129">
        <f t="array" ref="O39">ConsolGeog[[#This Row],[Presented CS - 18-24 (2014)]]</f>
        <v>0</v>
      </c>
      <c r="P39" s="129">
        <f t="array" ref="P39">MAX(FinalOutput10[[#This Row],[Presented_HS_16_17_2014]]+FinalOutput10[[#This Row],[Presented_HS_18_24_2014]],FinalOutput10[[#This Row],[Presented_HS_16_24_2014]])+SUM(FinalOutput10[[#This Row],[Presented_CS_16_17_2014]],FinalOutput10[[#This Row],[Presented_CS_16_24_2014]],FinalOutput10[[#This Row],[Presented_CS_18_24_2014]])</f>
        <v>589</v>
      </c>
      <c r="Q39" s="129">
        <f t="array" ref="Q39">ConsolGeog[[#This Row],[Assessed HS - 16-17 (2014)]]</f>
        <v>28</v>
      </c>
      <c r="R39" s="129">
        <f t="array" ref="R39">ConsolGeog[[#This Row],[Assessed HS - 16-24 (2014)]]</f>
        <v>0</v>
      </c>
      <c r="S39" s="129">
        <f t="array" ref="S39">ConsolGeog[[#This Row],[Assessed HS - 18-24 (2014)]]</f>
        <v>177</v>
      </c>
      <c r="T39" s="129">
        <f t="array" ref="T39">ConsolGeog[[#This Row],[Assessed CS - 16-17 (2014)]]</f>
        <v>0</v>
      </c>
      <c r="U39" s="129">
        <f t="array" ref="U39">ConsolGeog[[#This Row],[Assessed CS - 16-24 (2014)]]</f>
        <v>0</v>
      </c>
      <c r="V39" s="129">
        <f t="array" ref="V39">ConsolGeog[[#This Row],[Assessed CS - 18-24 (2014)]]</f>
        <v>0</v>
      </c>
      <c r="W39" s="129">
        <f t="array" ref="W39">SUM(FinalOutput10[[#This Row],[Assessed_HS_16_17_2014]],FinalOutput10[[#This Row],[Assessed_HS_16_24_2014]],FinalOutput10[[#This Row],[Assessed_HS_18_24_2014]],FinalOutput10[[#This Row],[Assessed_CS_16_17_2014]],FinalOutput10[[#This Row],[Assessed_CS_16_24_2014]],FinalOutput10[[#This Row],[Assessed_CS_18_24_2014]])</f>
        <v>205</v>
      </c>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row>
    <row r="40" spans="1:63">
      <c r="A40" s="128" t="str">
        <f t="array" ref="A40">ConsolGeog[[#This Row],[Country]]</f>
        <v>England</v>
      </c>
      <c r="B40" s="129" t="str">
        <f t="array" ref="B40">ConsolGeog[[#This Row],[County Name]]</f>
        <v>Poole</v>
      </c>
      <c r="C40" s="128" t="str">
        <f t="array" ref="C40">ConsolGeog[[#This Row],[la_code]]</f>
        <v>E06000029</v>
      </c>
      <c r="D40" s="129" t="str">
        <f t="array" ref="D40">ConsolGeog[[#This Row],[la_name]]</f>
        <v>Poole</v>
      </c>
      <c r="E40" s="129" t="str">
        <f t="array" ref="E40">ConsolGeog[[#This Row],[LA Type]]</f>
        <v>Unitary</v>
      </c>
      <c r="F40" s="129">
        <f t="array" ref="F40">ConsolGeog[[#This Row],[population]]</f>
        <v>147645</v>
      </c>
      <c r="G40" s="129">
        <f t="array" ref="G40">ConsolGeog[[#This Row],[area]]</f>
        <v>6475.33</v>
      </c>
      <c r="H40" s="129">
        <f t="array" ref="H40">ConsolGeog[[#This Row],[COUNTY: Sum of districts'' populations '[non additive!']]]</f>
        <v>147645</v>
      </c>
      <c r="I40" s="129">
        <f t="array" ref="I40">ConsolGeog[[#This Row],[County Stats Distribution Factor]]</f>
        <v>1</v>
      </c>
      <c r="J40" s="129">
        <f t="array" ref="J40">ConsolGeog[[#This Row],[Presented HS - 16-17 (2014)]]</f>
        <v>61</v>
      </c>
      <c r="K40" s="129">
        <f t="array" ref="K40">ConsolGeog[[#This Row],[Presented HS - 16-24 (2014)]]</f>
        <v>0</v>
      </c>
      <c r="L40" s="129">
        <f t="array" ref="L40">ConsolGeog[[#This Row],[Presented HS - 18-24 (2014)]]</f>
        <v>509</v>
      </c>
      <c r="M40" s="129">
        <f t="array" ref="M40">ConsolGeog[[#This Row],[Presented CS - 16-17 (2014)]]</f>
        <v>0</v>
      </c>
      <c r="N40" s="129">
        <f t="array" ref="N40">ConsolGeog[[#This Row],[Presented CS - 16-24 (2014)]]</f>
        <v>0</v>
      </c>
      <c r="O40" s="129">
        <f t="array" ref="O40">ConsolGeog[[#This Row],[Presented CS - 18-24 (2014)]]</f>
        <v>0</v>
      </c>
      <c r="P40" s="129">
        <f t="array" ref="P40">MAX(FinalOutput10[[#This Row],[Presented_HS_16_17_2014]]+FinalOutput10[[#This Row],[Presented_HS_18_24_2014]],FinalOutput10[[#This Row],[Presented_HS_16_24_2014]])+SUM(FinalOutput10[[#This Row],[Presented_CS_16_17_2014]],FinalOutput10[[#This Row],[Presented_CS_16_24_2014]],FinalOutput10[[#This Row],[Presented_CS_18_24_2014]])</f>
        <v>570</v>
      </c>
      <c r="Q40" s="129">
        <f t="array" ref="Q40">ConsolGeog[[#This Row],[Assessed HS - 16-17 (2014)]]</f>
        <v>0</v>
      </c>
      <c r="R40" s="129">
        <f t="array" ref="R40">ConsolGeog[[#This Row],[Assessed HS - 16-24 (2014)]]</f>
        <v>0</v>
      </c>
      <c r="S40" s="129">
        <f t="array" ref="S40">ConsolGeog[[#This Row],[Assessed HS - 18-24 (2014)]]</f>
        <v>0</v>
      </c>
      <c r="T40" s="129">
        <f t="array" ref="T40">ConsolGeog[[#This Row],[Assessed CS - 16-17 (2014)]]</f>
        <v>0</v>
      </c>
      <c r="U40" s="129">
        <f t="array" ref="U40">ConsolGeog[[#This Row],[Assessed CS - 16-24 (2014)]]</f>
        <v>0</v>
      </c>
      <c r="V40" s="129">
        <f t="array" ref="V40">ConsolGeog[[#This Row],[Assessed CS - 18-24 (2014)]]</f>
        <v>0</v>
      </c>
      <c r="W40" s="129">
        <f t="array" ref="W40">SUM(FinalOutput10[[#This Row],[Assessed_HS_16_17_2014]],FinalOutput10[[#This Row],[Assessed_HS_16_24_2014]],FinalOutput10[[#This Row],[Assessed_HS_18_24_2014]],FinalOutput10[[#This Row],[Assessed_CS_16_17_2014]],FinalOutput10[[#This Row],[Assessed_CS_16_24_2014]],FinalOutput10[[#This Row],[Assessed_CS_18_24_2014]])</f>
        <v>0</v>
      </c>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row>
    <row r="41" spans="1:63">
      <c r="A41" s="128" t="str">
        <f t="array" ref="A41">ConsolGeog[[#This Row],[Country]]</f>
        <v>England</v>
      </c>
      <c r="B41" s="129" t="str">
        <f t="array" ref="B41">ConsolGeog[[#This Row],[County Name]]</f>
        <v>Swindon</v>
      </c>
      <c r="C41" s="128" t="str">
        <f t="array" ref="C41">ConsolGeog[[#This Row],[la_code]]</f>
        <v>E06000030</v>
      </c>
      <c r="D41" s="129" t="str">
        <f t="array" ref="D41">ConsolGeog[[#This Row],[la_name]]</f>
        <v>Swindon</v>
      </c>
      <c r="E41" s="129" t="str">
        <f t="array" ref="E41">ConsolGeog[[#This Row],[LA Type]]</f>
        <v>Unitary</v>
      </c>
      <c r="F41" s="129">
        <f t="array" ref="F41">ConsolGeog[[#This Row],[population]]</f>
        <v>209156</v>
      </c>
      <c r="G41" s="129">
        <f t="array" ref="G41">ConsolGeog[[#This Row],[area]]</f>
        <v>23010.36</v>
      </c>
      <c r="H41" s="129">
        <f t="array" ref="H41">ConsolGeog[[#This Row],[COUNTY: Sum of districts'' populations '[non additive!']]]</f>
        <v>209156</v>
      </c>
      <c r="I41" s="129">
        <f t="array" ref="I41">ConsolGeog[[#This Row],[County Stats Distribution Factor]]</f>
        <v>1</v>
      </c>
      <c r="J41" s="129">
        <f t="array" ref="J41">ConsolGeog[[#This Row],[Presented HS - 16-17 (2014)]]</f>
        <v>0</v>
      </c>
      <c r="K41" s="129">
        <f t="array" ref="K41">ConsolGeog[[#This Row],[Presented HS - 16-24 (2014)]]</f>
        <v>0</v>
      </c>
      <c r="L41" s="129">
        <f t="array" ref="L41">ConsolGeog[[#This Row],[Presented HS - 18-24 (2014)]]</f>
        <v>0</v>
      </c>
      <c r="M41" s="129">
        <f t="array" ref="M41">ConsolGeog[[#This Row],[Presented CS - 16-17 (2014)]]</f>
        <v>0</v>
      </c>
      <c r="N41" s="129">
        <f t="array" ref="N41">ConsolGeog[[#This Row],[Presented CS - 16-24 (2014)]]</f>
        <v>0</v>
      </c>
      <c r="O41" s="129">
        <f t="array" ref="O41">ConsolGeog[[#This Row],[Presented CS - 18-24 (2014)]]</f>
        <v>0</v>
      </c>
      <c r="P41" s="129">
        <f t="array" ref="P4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1" s="129">
        <f t="array" ref="Q41">ConsolGeog[[#This Row],[Assessed HS - 16-17 (2014)]]</f>
        <v>0</v>
      </c>
      <c r="R41" s="129">
        <f t="array" ref="R41">ConsolGeog[[#This Row],[Assessed HS - 16-24 (2014)]]</f>
        <v>0</v>
      </c>
      <c r="S41" s="129">
        <f t="array" ref="S41">ConsolGeog[[#This Row],[Assessed HS - 18-24 (2014)]]</f>
        <v>0</v>
      </c>
      <c r="T41" s="129">
        <f t="array" ref="T41">ConsolGeog[[#This Row],[Assessed CS - 16-17 (2014)]]</f>
        <v>0</v>
      </c>
      <c r="U41" s="129">
        <f t="array" ref="U41">ConsolGeog[[#This Row],[Assessed CS - 16-24 (2014)]]</f>
        <v>0</v>
      </c>
      <c r="V41" s="129">
        <f t="array" ref="V41">ConsolGeog[[#This Row],[Assessed CS - 18-24 (2014)]]</f>
        <v>0</v>
      </c>
      <c r="W41" s="129">
        <f t="array" ref="W41">SUM(FinalOutput10[[#This Row],[Assessed_HS_16_17_2014]],FinalOutput10[[#This Row],[Assessed_HS_16_24_2014]],FinalOutput10[[#This Row],[Assessed_HS_18_24_2014]],FinalOutput10[[#This Row],[Assessed_CS_16_17_2014]],FinalOutput10[[#This Row],[Assessed_CS_16_24_2014]],FinalOutput10[[#This Row],[Assessed_CS_18_24_2014]])</f>
        <v>0</v>
      </c>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row>
    <row r="42" spans="1:63">
      <c r="A42" s="128" t="str">
        <f t="array" ref="A42">ConsolGeog[[#This Row],[Country]]</f>
        <v>England</v>
      </c>
      <c r="B42" s="129" t="str">
        <f t="array" ref="B42">ConsolGeog[[#This Row],[County Name]]</f>
        <v>Peterborough</v>
      </c>
      <c r="C42" s="128" t="str">
        <f t="array" ref="C42">ConsolGeog[[#This Row],[la_code]]</f>
        <v>E06000031</v>
      </c>
      <c r="D42" s="129" t="str">
        <f t="array" ref="D42">ConsolGeog[[#This Row],[la_name]]</f>
        <v>Peterborough</v>
      </c>
      <c r="E42" s="129" t="str">
        <f t="array" ref="E42">ConsolGeog[[#This Row],[LA Type]]</f>
        <v>Unitary</v>
      </c>
      <c r="F42" s="129">
        <f t="array" ref="F42">ConsolGeog[[#This Row],[population]]</f>
        <v>183631</v>
      </c>
      <c r="G42" s="129">
        <f t="array" ref="G42">ConsolGeog[[#This Row],[area]]</f>
        <v>34337.82</v>
      </c>
      <c r="H42" s="129">
        <f t="array" ref="H42">ConsolGeog[[#This Row],[COUNTY: Sum of districts'' populations '[non additive!']]]</f>
        <v>183631</v>
      </c>
      <c r="I42" s="129">
        <f t="array" ref="I42">ConsolGeog[[#This Row],[County Stats Distribution Factor]]</f>
        <v>1</v>
      </c>
      <c r="J42" s="129">
        <f t="array" ref="J42">ConsolGeog[[#This Row],[Presented HS - 16-17 (2014)]]</f>
        <v>13</v>
      </c>
      <c r="K42" s="129">
        <f t="array" ref="K42">ConsolGeog[[#This Row],[Presented HS - 16-24 (2014)]]</f>
        <v>0</v>
      </c>
      <c r="L42" s="129">
        <f t="array" ref="L42">ConsolGeog[[#This Row],[Presented HS - 18-24 (2014)]]</f>
        <v>279</v>
      </c>
      <c r="M42" s="129">
        <f t="array" ref="M42">ConsolGeog[[#This Row],[Presented CS - 16-17 (2014)]]</f>
        <v>0</v>
      </c>
      <c r="N42" s="129">
        <f t="array" ref="N42">ConsolGeog[[#This Row],[Presented CS - 16-24 (2014)]]</f>
        <v>0</v>
      </c>
      <c r="O42" s="129">
        <f t="array" ref="O42">ConsolGeog[[#This Row],[Presented CS - 18-24 (2014)]]</f>
        <v>0</v>
      </c>
      <c r="P42" s="129">
        <f t="array" ref="P42">MAX(FinalOutput10[[#This Row],[Presented_HS_16_17_2014]]+FinalOutput10[[#This Row],[Presented_HS_18_24_2014]],FinalOutput10[[#This Row],[Presented_HS_16_24_2014]])+SUM(FinalOutput10[[#This Row],[Presented_CS_16_17_2014]],FinalOutput10[[#This Row],[Presented_CS_16_24_2014]],FinalOutput10[[#This Row],[Presented_CS_18_24_2014]])</f>
        <v>292</v>
      </c>
      <c r="Q42" s="129">
        <f t="array" ref="Q42">ConsolGeog[[#This Row],[Assessed HS - 16-17 (2014)]]</f>
        <v>12</v>
      </c>
      <c r="R42" s="129">
        <f t="array" ref="R42">ConsolGeog[[#This Row],[Assessed HS - 16-24 (2014)]]</f>
        <v>0</v>
      </c>
      <c r="S42" s="129">
        <f t="array" ref="S42">ConsolGeog[[#This Row],[Assessed HS - 18-24 (2014)]]</f>
        <v>241</v>
      </c>
      <c r="T42" s="129">
        <f t="array" ref="T42">ConsolGeog[[#This Row],[Assessed CS - 16-17 (2014)]]</f>
        <v>0</v>
      </c>
      <c r="U42" s="129">
        <f t="array" ref="U42">ConsolGeog[[#This Row],[Assessed CS - 16-24 (2014)]]</f>
        <v>0</v>
      </c>
      <c r="V42" s="129">
        <f t="array" ref="V42">ConsolGeog[[#This Row],[Assessed CS - 18-24 (2014)]]</f>
        <v>0</v>
      </c>
      <c r="W42" s="129">
        <f t="array" ref="W42">SUM(FinalOutput10[[#This Row],[Assessed_HS_16_17_2014]],FinalOutput10[[#This Row],[Assessed_HS_16_24_2014]],FinalOutput10[[#This Row],[Assessed_HS_18_24_2014]],FinalOutput10[[#This Row],[Assessed_CS_16_17_2014]],FinalOutput10[[#This Row],[Assessed_CS_16_24_2014]],FinalOutput10[[#This Row],[Assessed_CS_18_24_2014]])</f>
        <v>253</v>
      </c>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row>
    <row r="43" spans="1:63">
      <c r="A43" s="128" t="str">
        <f t="array" ref="A43">ConsolGeog[[#This Row],[Country]]</f>
        <v>England</v>
      </c>
      <c r="B43" s="129" t="str">
        <f t="array" ref="B43">ConsolGeog[[#This Row],[County Name]]</f>
        <v>Thurrock</v>
      </c>
      <c r="C43" s="128" t="str">
        <f t="array" ref="C43">ConsolGeog[[#This Row],[la_code]]</f>
        <v>E06000034</v>
      </c>
      <c r="D43" s="129" t="str">
        <f t="array" ref="D43">ConsolGeog[[#This Row],[la_name]]</f>
        <v>Thurrock</v>
      </c>
      <c r="E43" s="129" t="str">
        <f t="array" ref="E43">ConsolGeog[[#This Row],[LA Type]]</f>
        <v>Unitary</v>
      </c>
      <c r="F43" s="129">
        <f t="array" ref="F43">ConsolGeog[[#This Row],[population]]</f>
        <v>157705</v>
      </c>
      <c r="G43" s="129">
        <f t="array" ref="G43">ConsolGeog[[#This Row],[area]]</f>
        <v>16337.6</v>
      </c>
      <c r="H43" s="129">
        <f t="array" ref="H43">ConsolGeog[[#This Row],[COUNTY: Sum of districts'' populations '[non additive!']]]</f>
        <v>157705</v>
      </c>
      <c r="I43" s="129">
        <f t="array" ref="I43">ConsolGeog[[#This Row],[County Stats Distribution Factor]]</f>
        <v>1</v>
      </c>
      <c r="J43" s="129">
        <f t="array" ref="J43">ConsolGeog[[#This Row],[Presented HS - 16-17 (2014)]]</f>
        <v>0</v>
      </c>
      <c r="K43" s="129">
        <f t="array" ref="K43">ConsolGeog[[#This Row],[Presented HS - 16-24 (2014)]]</f>
        <v>0</v>
      </c>
      <c r="L43" s="129">
        <f t="array" ref="L43">ConsolGeog[[#This Row],[Presented HS - 18-24 (2014)]]</f>
        <v>0</v>
      </c>
      <c r="M43" s="129">
        <f t="array" ref="M43">ConsolGeog[[#This Row],[Presented CS - 16-17 (2014)]]</f>
        <v>0</v>
      </c>
      <c r="N43" s="129">
        <f t="array" ref="N43">ConsolGeog[[#This Row],[Presented CS - 16-24 (2014)]]</f>
        <v>0</v>
      </c>
      <c r="O43" s="129">
        <f t="array" ref="O43">ConsolGeog[[#This Row],[Presented CS - 18-24 (2014)]]</f>
        <v>0</v>
      </c>
      <c r="P43" s="129">
        <f t="array" ref="P4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3" s="129">
        <f t="array" ref="Q43">ConsolGeog[[#This Row],[Assessed HS - 16-17 (2014)]]</f>
        <v>0</v>
      </c>
      <c r="R43" s="129">
        <f t="array" ref="R43">ConsolGeog[[#This Row],[Assessed HS - 16-24 (2014)]]</f>
        <v>0</v>
      </c>
      <c r="S43" s="129">
        <f t="array" ref="S43">ConsolGeog[[#This Row],[Assessed HS - 18-24 (2014)]]</f>
        <v>0</v>
      </c>
      <c r="T43" s="129">
        <f t="array" ref="T43">ConsolGeog[[#This Row],[Assessed CS - 16-17 (2014)]]</f>
        <v>0</v>
      </c>
      <c r="U43" s="129">
        <f t="array" ref="U43">ConsolGeog[[#This Row],[Assessed CS - 16-24 (2014)]]</f>
        <v>0</v>
      </c>
      <c r="V43" s="129">
        <f t="array" ref="V43">ConsolGeog[[#This Row],[Assessed CS - 18-24 (2014)]]</f>
        <v>0</v>
      </c>
      <c r="W43" s="129">
        <f t="array" ref="W43">SUM(FinalOutput10[[#This Row],[Assessed_HS_16_17_2014]],FinalOutput10[[#This Row],[Assessed_HS_16_24_2014]],FinalOutput10[[#This Row],[Assessed_HS_18_24_2014]],FinalOutput10[[#This Row],[Assessed_CS_16_17_2014]],FinalOutput10[[#This Row],[Assessed_CS_16_24_2014]],FinalOutput10[[#This Row],[Assessed_CS_18_24_2014]])</f>
        <v>0</v>
      </c>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row>
    <row r="44" spans="1:63">
      <c r="A44" s="128" t="str">
        <f t="array" ref="A44">ConsolGeog[[#This Row],[Country]]</f>
        <v>England</v>
      </c>
      <c r="B44" s="129" t="str">
        <f t="array" ref="B44">ConsolGeog[[#This Row],[County Name]]</f>
        <v>Medway</v>
      </c>
      <c r="C44" s="128" t="str">
        <f t="array" ref="C44">ConsolGeog[[#This Row],[la_code]]</f>
        <v>E06000035</v>
      </c>
      <c r="D44" s="129" t="str">
        <f t="array" ref="D44">ConsolGeog[[#This Row],[la_name]]</f>
        <v>Medway</v>
      </c>
      <c r="E44" s="129" t="str">
        <f t="array" ref="E44">ConsolGeog[[#This Row],[LA Type]]</f>
        <v>Unitary</v>
      </c>
      <c r="F44" s="129">
        <f t="array" ref="F44">ConsolGeog[[#This Row],[population]]</f>
        <v>263925</v>
      </c>
      <c r="G44" s="129">
        <f t="array" ref="G44">ConsolGeog[[#This Row],[area]]</f>
        <v>19203.310000000001</v>
      </c>
      <c r="H44" s="129">
        <f t="array" ref="H44">ConsolGeog[[#This Row],[COUNTY: Sum of districts'' populations '[non additive!']]]</f>
        <v>263925</v>
      </c>
      <c r="I44" s="129">
        <f t="array" ref="I44">ConsolGeog[[#This Row],[County Stats Distribution Factor]]</f>
        <v>1</v>
      </c>
      <c r="J44" s="129">
        <f t="array" ref="J44">ConsolGeog[[#This Row],[Presented HS - 16-17 (2014)]]</f>
        <v>0</v>
      </c>
      <c r="K44" s="129">
        <f t="array" ref="K44">ConsolGeog[[#This Row],[Presented HS - 16-24 (2014)]]</f>
        <v>0</v>
      </c>
      <c r="L44" s="129">
        <f t="array" ref="L44">ConsolGeog[[#This Row],[Presented HS - 18-24 (2014)]]</f>
        <v>0</v>
      </c>
      <c r="M44" s="129">
        <f t="array" ref="M44">ConsolGeog[[#This Row],[Presented CS - 16-17 (2014)]]</f>
        <v>0</v>
      </c>
      <c r="N44" s="129">
        <f t="array" ref="N44">ConsolGeog[[#This Row],[Presented CS - 16-24 (2014)]]</f>
        <v>0</v>
      </c>
      <c r="O44" s="129">
        <f t="array" ref="O44">ConsolGeog[[#This Row],[Presented CS - 18-24 (2014)]]</f>
        <v>0</v>
      </c>
      <c r="P44" s="129">
        <f t="array" ref="P4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4" s="129">
        <f t="array" ref="Q44">ConsolGeog[[#This Row],[Assessed HS - 16-17 (2014)]]</f>
        <v>0</v>
      </c>
      <c r="R44" s="129">
        <f t="array" ref="R44">ConsolGeog[[#This Row],[Assessed HS - 16-24 (2014)]]</f>
        <v>0</v>
      </c>
      <c r="S44" s="129">
        <f t="array" ref="S44">ConsolGeog[[#This Row],[Assessed HS - 18-24 (2014)]]</f>
        <v>0</v>
      </c>
      <c r="T44" s="129">
        <f t="array" ref="T44">ConsolGeog[[#This Row],[Assessed CS - 16-17 (2014)]]</f>
        <v>0</v>
      </c>
      <c r="U44" s="129">
        <f t="array" ref="U44">ConsolGeog[[#This Row],[Assessed CS - 16-24 (2014)]]</f>
        <v>0</v>
      </c>
      <c r="V44" s="129">
        <f t="array" ref="V44">ConsolGeog[[#This Row],[Assessed CS - 18-24 (2014)]]</f>
        <v>0</v>
      </c>
      <c r="W44" s="129">
        <f t="array" ref="W44">SUM(FinalOutput10[[#This Row],[Assessed_HS_16_17_2014]],FinalOutput10[[#This Row],[Assessed_HS_16_24_2014]],FinalOutput10[[#This Row],[Assessed_HS_18_24_2014]],FinalOutput10[[#This Row],[Assessed_CS_16_17_2014]],FinalOutput10[[#This Row],[Assessed_CS_16_24_2014]],FinalOutput10[[#This Row],[Assessed_CS_18_24_2014]])</f>
        <v>0</v>
      </c>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row>
    <row r="45" spans="1:63">
      <c r="A45" s="128" t="str">
        <f t="array" ref="A45">ConsolGeog[[#This Row],[Country]]</f>
        <v>England</v>
      </c>
      <c r="B45" s="129" t="str">
        <f t="array" ref="B45">ConsolGeog[[#This Row],[County Name]]</f>
        <v>Windsor and Maidenhead</v>
      </c>
      <c r="C45" s="128" t="str">
        <f t="array" ref="C45">ConsolGeog[[#This Row],[la_code]]</f>
        <v>E06000040</v>
      </c>
      <c r="D45" s="129" t="str">
        <f t="array" ref="D45">ConsolGeog[[#This Row],[la_name]]</f>
        <v>Windsor and Maidenhead</v>
      </c>
      <c r="E45" s="129" t="str">
        <f t="array" ref="E45">ConsolGeog[[#This Row],[LA Type]]</f>
        <v>Unitary</v>
      </c>
      <c r="F45" s="129">
        <f t="array" ref="F45">ConsolGeog[[#This Row],[population]]</f>
        <v>144560</v>
      </c>
      <c r="G45" s="129">
        <f t="array" ref="G45">ConsolGeog[[#This Row],[area]]</f>
        <v>19650.96</v>
      </c>
      <c r="H45" s="129">
        <f t="array" ref="H45">ConsolGeog[[#This Row],[COUNTY: Sum of districts'' populations '[non additive!']]]</f>
        <v>144560</v>
      </c>
      <c r="I45" s="129">
        <f t="array" ref="I45">ConsolGeog[[#This Row],[County Stats Distribution Factor]]</f>
        <v>1</v>
      </c>
      <c r="J45" s="129">
        <f t="array" ref="J45">ConsolGeog[[#This Row],[Presented HS - 16-17 (2014)]]</f>
        <v>0</v>
      </c>
      <c r="K45" s="129">
        <f t="array" ref="K45">ConsolGeog[[#This Row],[Presented HS - 16-24 (2014)]]</f>
        <v>0</v>
      </c>
      <c r="L45" s="129">
        <f t="array" ref="L45">ConsolGeog[[#This Row],[Presented HS - 18-24 (2014)]]</f>
        <v>0</v>
      </c>
      <c r="M45" s="129">
        <f t="array" ref="M45">ConsolGeog[[#This Row],[Presented CS - 16-17 (2014)]]</f>
        <v>0</v>
      </c>
      <c r="N45" s="129">
        <f t="array" ref="N45">ConsolGeog[[#This Row],[Presented CS - 16-24 (2014)]]</f>
        <v>0</v>
      </c>
      <c r="O45" s="129">
        <f t="array" ref="O45">ConsolGeog[[#This Row],[Presented CS - 18-24 (2014)]]</f>
        <v>0</v>
      </c>
      <c r="P45" s="129">
        <f t="array" ref="P4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5" s="129">
        <f t="array" ref="Q45">ConsolGeog[[#This Row],[Assessed HS - 16-17 (2014)]]</f>
        <v>0</v>
      </c>
      <c r="R45" s="129">
        <f t="array" ref="R45">ConsolGeog[[#This Row],[Assessed HS - 16-24 (2014)]]</f>
        <v>0</v>
      </c>
      <c r="S45" s="129">
        <f t="array" ref="S45">ConsolGeog[[#This Row],[Assessed HS - 18-24 (2014)]]</f>
        <v>0</v>
      </c>
      <c r="T45" s="129">
        <f t="array" ref="T45">ConsolGeog[[#This Row],[Assessed CS - 16-17 (2014)]]</f>
        <v>0</v>
      </c>
      <c r="U45" s="129">
        <f t="array" ref="U45">ConsolGeog[[#This Row],[Assessed CS - 16-24 (2014)]]</f>
        <v>0</v>
      </c>
      <c r="V45" s="129">
        <f t="array" ref="V45">ConsolGeog[[#This Row],[Assessed CS - 18-24 (2014)]]</f>
        <v>0</v>
      </c>
      <c r="W45" s="129">
        <f t="array" ref="W45">SUM(FinalOutput10[[#This Row],[Assessed_HS_16_17_2014]],FinalOutput10[[#This Row],[Assessed_HS_16_24_2014]],FinalOutput10[[#This Row],[Assessed_HS_18_24_2014]],FinalOutput10[[#This Row],[Assessed_CS_16_17_2014]],FinalOutput10[[#This Row],[Assessed_CS_16_24_2014]],FinalOutput10[[#This Row],[Assessed_CS_18_24_2014]])</f>
        <v>0</v>
      </c>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row>
    <row r="46" spans="1:63">
      <c r="A46" s="128" t="str">
        <f t="array" ref="A46">ConsolGeog[[#This Row],[Country]]</f>
        <v>England</v>
      </c>
      <c r="B46" s="129" t="str">
        <f t="array" ref="B46">ConsolGeog[[#This Row],[County Name]]</f>
        <v>Wokingham</v>
      </c>
      <c r="C46" s="128" t="str">
        <f t="array" ref="C46">ConsolGeog[[#This Row],[la_code]]</f>
        <v>E06000041</v>
      </c>
      <c r="D46" s="129" t="str">
        <f t="array" ref="D46">ConsolGeog[[#This Row],[la_name]]</f>
        <v>Wokingham</v>
      </c>
      <c r="E46" s="129" t="str">
        <f t="array" ref="E46">ConsolGeog[[#This Row],[LA Type]]</f>
        <v>Unitary</v>
      </c>
      <c r="F46" s="129">
        <f t="array" ref="F46">ConsolGeog[[#This Row],[population]]</f>
        <v>154380</v>
      </c>
      <c r="G46" s="129">
        <f t="array" ref="G46">ConsolGeog[[#This Row],[area]]</f>
        <v>17897.919999999998</v>
      </c>
      <c r="H46" s="129">
        <f t="array" ref="H46">ConsolGeog[[#This Row],[COUNTY: Sum of districts'' populations '[non additive!']]]</f>
        <v>154380</v>
      </c>
      <c r="I46" s="129">
        <f t="array" ref="I46">ConsolGeog[[#This Row],[County Stats Distribution Factor]]</f>
        <v>1</v>
      </c>
      <c r="J46" s="129">
        <f t="array" ref="J46">ConsolGeog[[#This Row],[Presented HS - 16-17 (2014)]]</f>
        <v>0</v>
      </c>
      <c r="K46" s="129">
        <f t="array" ref="K46">ConsolGeog[[#This Row],[Presented HS - 16-24 (2014)]]</f>
        <v>0</v>
      </c>
      <c r="L46" s="129">
        <f t="array" ref="L46">ConsolGeog[[#This Row],[Presented HS - 18-24 (2014)]]</f>
        <v>0</v>
      </c>
      <c r="M46" s="129">
        <f t="array" ref="M46">ConsolGeog[[#This Row],[Presented CS - 16-17 (2014)]]</f>
        <v>0</v>
      </c>
      <c r="N46" s="129">
        <f t="array" ref="N46">ConsolGeog[[#This Row],[Presented CS - 16-24 (2014)]]</f>
        <v>0</v>
      </c>
      <c r="O46" s="129">
        <f t="array" ref="O46">ConsolGeog[[#This Row],[Presented CS - 18-24 (2014)]]</f>
        <v>0</v>
      </c>
      <c r="P46" s="129">
        <f t="array" ref="P4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6" s="129">
        <f t="array" ref="Q46">ConsolGeog[[#This Row],[Assessed HS - 16-17 (2014)]]</f>
        <v>0</v>
      </c>
      <c r="R46" s="129">
        <f t="array" ref="R46">ConsolGeog[[#This Row],[Assessed HS - 16-24 (2014)]]</f>
        <v>0</v>
      </c>
      <c r="S46" s="129">
        <f t="array" ref="S46">ConsolGeog[[#This Row],[Assessed HS - 18-24 (2014)]]</f>
        <v>0</v>
      </c>
      <c r="T46" s="129">
        <f t="array" ref="T46">ConsolGeog[[#This Row],[Assessed CS - 16-17 (2014)]]</f>
        <v>0</v>
      </c>
      <c r="U46" s="129">
        <f t="array" ref="U46">ConsolGeog[[#This Row],[Assessed CS - 16-24 (2014)]]</f>
        <v>0</v>
      </c>
      <c r="V46" s="129">
        <f t="array" ref="V46">ConsolGeog[[#This Row],[Assessed CS - 18-24 (2014)]]</f>
        <v>0</v>
      </c>
      <c r="W46" s="129">
        <f t="array" ref="W46">SUM(FinalOutput10[[#This Row],[Assessed_HS_16_17_2014]],FinalOutput10[[#This Row],[Assessed_HS_16_24_2014]],FinalOutput10[[#This Row],[Assessed_HS_18_24_2014]],FinalOutput10[[#This Row],[Assessed_CS_16_17_2014]],FinalOutput10[[#This Row],[Assessed_CS_16_24_2014]],FinalOutput10[[#This Row],[Assessed_CS_18_24_2014]])</f>
        <v>0</v>
      </c>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row>
    <row r="47" spans="1:63">
      <c r="A47" s="128" t="str">
        <f t="array" ref="A47">ConsolGeog[[#This Row],[Country]]</f>
        <v>England</v>
      </c>
      <c r="B47" s="129" t="str">
        <f t="array" ref="B47">ConsolGeog[[#This Row],[County Name]]</f>
        <v>Milton Keynes</v>
      </c>
      <c r="C47" s="128" t="str">
        <f t="array" ref="C47">ConsolGeog[[#This Row],[la_code]]</f>
        <v>E06000042</v>
      </c>
      <c r="D47" s="129" t="str">
        <f t="array" ref="D47">ConsolGeog[[#This Row],[la_name]]</f>
        <v>Milton Keynes</v>
      </c>
      <c r="E47" s="129" t="str">
        <f t="array" ref="E47">ConsolGeog[[#This Row],[LA Type]]</f>
        <v>Unitary</v>
      </c>
      <c r="F47" s="129">
        <f t="array" ref="F47">ConsolGeog[[#This Row],[population]]</f>
        <v>248821</v>
      </c>
      <c r="G47" s="129">
        <f t="array" ref="G47">ConsolGeog[[#This Row],[area]]</f>
        <v>30862.53</v>
      </c>
      <c r="H47" s="129">
        <f t="array" ref="H47">ConsolGeog[[#This Row],[COUNTY: Sum of districts'' populations '[non additive!']]]</f>
        <v>248821</v>
      </c>
      <c r="I47" s="129">
        <f t="array" ref="I47">ConsolGeog[[#This Row],[County Stats Distribution Factor]]</f>
        <v>1</v>
      </c>
      <c r="J47" s="129">
        <f t="array" ref="J47">ConsolGeog[[#This Row],[Presented HS - 16-17 (2014)]]</f>
        <v>0</v>
      </c>
      <c r="K47" s="129">
        <f t="array" ref="K47">ConsolGeog[[#This Row],[Presented HS - 16-24 (2014)]]</f>
        <v>0</v>
      </c>
      <c r="L47" s="129">
        <f t="array" ref="L47">ConsolGeog[[#This Row],[Presented HS - 18-24 (2014)]]</f>
        <v>10037</v>
      </c>
      <c r="M47" s="129">
        <f t="array" ref="M47">ConsolGeog[[#This Row],[Presented CS - 16-17 (2014)]]</f>
        <v>0</v>
      </c>
      <c r="N47" s="129">
        <f t="array" ref="N47">ConsolGeog[[#This Row],[Presented CS - 16-24 (2014)]]</f>
        <v>0</v>
      </c>
      <c r="O47" s="129">
        <f t="array" ref="O47">ConsolGeog[[#This Row],[Presented CS - 18-24 (2014)]]</f>
        <v>0</v>
      </c>
      <c r="P47" s="129">
        <f t="array" ref="P47">MAX(FinalOutput10[[#This Row],[Presented_HS_16_17_2014]]+FinalOutput10[[#This Row],[Presented_HS_18_24_2014]],FinalOutput10[[#This Row],[Presented_HS_16_24_2014]])+SUM(FinalOutput10[[#This Row],[Presented_CS_16_17_2014]],FinalOutput10[[#This Row],[Presented_CS_16_24_2014]],FinalOutput10[[#This Row],[Presented_CS_18_24_2014]])</f>
        <v>10037</v>
      </c>
      <c r="Q47" s="129">
        <f t="array" ref="Q47">ConsolGeog[[#This Row],[Assessed HS - 16-17 (2014)]]</f>
        <v>1</v>
      </c>
      <c r="R47" s="129">
        <f t="array" ref="R47">ConsolGeog[[#This Row],[Assessed HS - 16-24 (2014)]]</f>
        <v>0</v>
      </c>
      <c r="S47" s="129">
        <f t="array" ref="S47">ConsolGeog[[#This Row],[Assessed HS - 18-24 (2014)]]</f>
        <v>242</v>
      </c>
      <c r="T47" s="129">
        <f t="array" ref="T47">ConsolGeog[[#This Row],[Assessed CS - 16-17 (2014)]]</f>
        <v>0</v>
      </c>
      <c r="U47" s="129">
        <f t="array" ref="U47">ConsolGeog[[#This Row],[Assessed CS - 16-24 (2014)]]</f>
        <v>0</v>
      </c>
      <c r="V47" s="129">
        <f t="array" ref="V47">ConsolGeog[[#This Row],[Assessed CS - 18-24 (2014)]]</f>
        <v>0</v>
      </c>
      <c r="W47" s="129">
        <f t="array" ref="W47">SUM(FinalOutput10[[#This Row],[Assessed_HS_16_17_2014]],FinalOutput10[[#This Row],[Assessed_HS_16_24_2014]],FinalOutput10[[#This Row],[Assessed_HS_18_24_2014]],FinalOutput10[[#This Row],[Assessed_CS_16_17_2014]],FinalOutput10[[#This Row],[Assessed_CS_16_24_2014]],FinalOutput10[[#This Row],[Assessed_CS_18_24_2014]])</f>
        <v>243</v>
      </c>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row>
    <row r="48" spans="1:63">
      <c r="A48" s="128" t="str">
        <f t="array" ref="A48">ConsolGeog[[#This Row],[Country]]</f>
        <v>England</v>
      </c>
      <c r="B48" s="129" t="str">
        <f t="array" ref="B48">ConsolGeog[[#This Row],[County Name]]</f>
        <v>Brighton and Hove</v>
      </c>
      <c r="C48" s="128" t="str">
        <f t="array" ref="C48">ConsolGeog[[#This Row],[la_code]]</f>
        <v>E06000043</v>
      </c>
      <c r="D48" s="129" t="str">
        <f t="array" ref="D48">ConsolGeog[[#This Row],[la_name]]</f>
        <v>Brighton and Hove</v>
      </c>
      <c r="E48" s="129" t="str">
        <f t="array" ref="E48">ConsolGeog[[#This Row],[LA Type]]</f>
        <v>Unitary</v>
      </c>
      <c r="F48" s="129">
        <f t="array" ref="F48">ConsolGeog[[#This Row],[population]]</f>
        <v>273369</v>
      </c>
      <c r="G48" s="129">
        <f t="array" ref="G48">ConsolGeog[[#This Row],[area]]</f>
        <v>8266.7099999999991</v>
      </c>
      <c r="H48" s="129">
        <f t="array" ref="H48">ConsolGeog[[#This Row],[COUNTY: Sum of districts'' populations '[non additive!']]]</f>
        <v>273369</v>
      </c>
      <c r="I48" s="129">
        <f t="array" ref="I48">ConsolGeog[[#This Row],[County Stats Distribution Factor]]</f>
        <v>1</v>
      </c>
      <c r="J48" s="129">
        <f t="array" ref="J48">ConsolGeog[[#This Row],[Presented HS - 16-17 (2014)]]</f>
        <v>0</v>
      </c>
      <c r="K48" s="129">
        <f t="array" ref="K48">ConsolGeog[[#This Row],[Presented HS - 16-24 (2014)]]</f>
        <v>0</v>
      </c>
      <c r="L48" s="129">
        <f t="array" ref="L48">ConsolGeog[[#This Row],[Presented HS - 18-24 (2014)]]</f>
        <v>0</v>
      </c>
      <c r="M48" s="129">
        <f t="array" ref="M48">ConsolGeog[[#This Row],[Presented CS - 16-17 (2014)]]</f>
        <v>0</v>
      </c>
      <c r="N48" s="129">
        <f t="array" ref="N48">ConsolGeog[[#This Row],[Presented CS - 16-24 (2014)]]</f>
        <v>0</v>
      </c>
      <c r="O48" s="129">
        <f t="array" ref="O48">ConsolGeog[[#This Row],[Presented CS - 18-24 (2014)]]</f>
        <v>0</v>
      </c>
      <c r="P48" s="129">
        <f t="array" ref="P4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48" s="129">
        <f t="array" ref="Q48">ConsolGeog[[#This Row],[Assessed HS - 16-17 (2014)]]</f>
        <v>0</v>
      </c>
      <c r="R48" s="129">
        <f t="array" ref="R48">ConsolGeog[[#This Row],[Assessed HS - 16-24 (2014)]]</f>
        <v>0</v>
      </c>
      <c r="S48" s="129">
        <f t="array" ref="S48">ConsolGeog[[#This Row],[Assessed HS - 18-24 (2014)]]</f>
        <v>0</v>
      </c>
      <c r="T48" s="129">
        <f t="array" ref="T48">ConsolGeog[[#This Row],[Assessed CS - 16-17 (2014)]]</f>
        <v>0</v>
      </c>
      <c r="U48" s="129">
        <f t="array" ref="U48">ConsolGeog[[#This Row],[Assessed CS - 16-24 (2014)]]</f>
        <v>0</v>
      </c>
      <c r="V48" s="129">
        <f t="array" ref="V48">ConsolGeog[[#This Row],[Assessed CS - 18-24 (2014)]]</f>
        <v>0</v>
      </c>
      <c r="W48" s="129">
        <f t="array" ref="W48">SUM(FinalOutput10[[#This Row],[Assessed_HS_16_17_2014]],FinalOutput10[[#This Row],[Assessed_HS_16_24_2014]],FinalOutput10[[#This Row],[Assessed_HS_18_24_2014]],FinalOutput10[[#This Row],[Assessed_CS_16_17_2014]],FinalOutput10[[#This Row],[Assessed_CS_16_24_2014]],FinalOutput10[[#This Row],[Assessed_CS_18_24_2014]])</f>
        <v>0</v>
      </c>
      <c r="X48" s="12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row>
    <row r="49" spans="1:63">
      <c r="A49" s="128" t="str">
        <f t="array" ref="A49">ConsolGeog[[#This Row],[Country]]</f>
        <v>England</v>
      </c>
      <c r="B49" s="129" t="str">
        <f t="array" ref="B49">ConsolGeog[[#This Row],[County Name]]</f>
        <v>Cambridgeshire</v>
      </c>
      <c r="C49" s="128" t="str">
        <f t="array" ref="C49">ConsolGeog[[#This Row],[la_code]]</f>
        <v>E07000008</v>
      </c>
      <c r="D49" s="129" t="str">
        <f t="array" ref="D49">ConsolGeog[[#This Row],[la_name]]</f>
        <v>Cambridge</v>
      </c>
      <c r="E49" s="129" t="str">
        <f t="array" ref="E49">ConsolGeog[[#This Row],[LA Type]]</f>
        <v>District</v>
      </c>
      <c r="F49" s="129">
        <f t="array" ref="F49">ConsolGeog[[#This Row],[population]]</f>
        <v>123867</v>
      </c>
      <c r="G49" s="129">
        <f t="array" ref="G49">ConsolGeog[[#This Row],[area]]</f>
        <v>4069.94</v>
      </c>
      <c r="H49" s="129">
        <f t="array" ref="H49">ConsolGeog[[#This Row],[COUNTY: Sum of districts'' populations '[non additive!']]]</f>
        <v>621210</v>
      </c>
      <c r="I49" s="129">
        <f t="array" ref="I49">ConsolGeog[[#This Row],[County Stats Distribution Factor]]</f>
        <v>0.19939633940213455</v>
      </c>
      <c r="J49" s="129">
        <f t="array" ref="J49">ConsolGeog[[#This Row],[Presented HS - 16-17 (2014)]]</f>
        <v>16</v>
      </c>
      <c r="K49" s="129">
        <f t="array" ref="K49">ConsolGeog[[#This Row],[Presented HS - 16-24 (2014)]]</f>
        <v>0</v>
      </c>
      <c r="L49" s="129">
        <f t="array" ref="L49">ConsolGeog[[#This Row],[Presented HS - 18-24 (2014)]]</f>
        <v>108</v>
      </c>
      <c r="M49" s="129">
        <f t="array" ref="M49">ConsolGeog[[#This Row],[Presented CS - 16-17 (2014)]]</f>
        <v>0</v>
      </c>
      <c r="N49" s="129">
        <f t="array" ref="N49">ConsolGeog[[#This Row],[Presented CS - 16-24 (2014)]]</f>
        <v>0</v>
      </c>
      <c r="O49" s="129">
        <f t="array" ref="O49">ConsolGeog[[#This Row],[Presented CS - 18-24 (2014)]]</f>
        <v>0</v>
      </c>
      <c r="P49" s="129">
        <f t="array" ref="P49">MAX(FinalOutput10[[#This Row],[Presented_HS_16_17_2014]]+FinalOutput10[[#This Row],[Presented_HS_18_24_2014]],FinalOutput10[[#This Row],[Presented_HS_16_24_2014]])+SUM(FinalOutput10[[#This Row],[Presented_CS_16_17_2014]],FinalOutput10[[#This Row],[Presented_CS_16_24_2014]],FinalOutput10[[#This Row],[Presented_CS_18_24_2014]])</f>
        <v>124</v>
      </c>
      <c r="Q49" s="129">
        <f t="array" ref="Q49">ConsolGeog[[#This Row],[Assessed HS - 16-17 (2014)]]</f>
        <v>5</v>
      </c>
      <c r="R49" s="129">
        <f t="array" ref="R49">ConsolGeog[[#This Row],[Assessed HS - 16-24 (2014)]]</f>
        <v>0</v>
      </c>
      <c r="S49" s="129">
        <f t="array" ref="S49">ConsolGeog[[#This Row],[Assessed HS - 18-24 (2014)]]</f>
        <v>68</v>
      </c>
      <c r="T49" s="129">
        <f t="array" ref="T49">ConsolGeog[[#This Row],[Assessed CS - 16-17 (2014)]]</f>
        <v>0</v>
      </c>
      <c r="U49" s="129">
        <f t="array" ref="U49">ConsolGeog[[#This Row],[Assessed CS - 16-24 (2014)]]</f>
        <v>0</v>
      </c>
      <c r="V49" s="129">
        <f t="array" ref="V49">ConsolGeog[[#This Row],[Assessed CS - 18-24 (2014)]]</f>
        <v>0</v>
      </c>
      <c r="W49" s="129">
        <f t="array" ref="W49">SUM(FinalOutput10[[#This Row],[Assessed_HS_16_17_2014]],FinalOutput10[[#This Row],[Assessed_HS_16_24_2014]],FinalOutput10[[#This Row],[Assessed_HS_18_24_2014]],FinalOutput10[[#This Row],[Assessed_CS_16_17_2014]],FinalOutput10[[#This Row],[Assessed_CS_16_24_2014]],FinalOutput10[[#This Row],[Assessed_CS_18_24_2014]])</f>
        <v>73</v>
      </c>
      <c r="X49" s="128"/>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row>
    <row r="50" spans="1:63">
      <c r="A50" s="128" t="str">
        <f t="array" ref="A50">ConsolGeog[[#This Row],[Country]]</f>
        <v>England</v>
      </c>
      <c r="B50" s="129" t="str">
        <f t="array" ref="B50">ConsolGeog[[#This Row],[County Name]]</f>
        <v>Cambridgeshire</v>
      </c>
      <c r="C50" s="128" t="str">
        <f t="array" ref="C50">ConsolGeog[[#This Row],[la_code]]</f>
        <v>E07000009</v>
      </c>
      <c r="D50" s="129" t="str">
        <f t="array" ref="D50">ConsolGeog[[#This Row],[la_name]]</f>
        <v>East Cambridgeshire</v>
      </c>
      <c r="E50" s="129" t="str">
        <f t="array" ref="E50">ConsolGeog[[#This Row],[LA Type]]</f>
        <v>District</v>
      </c>
      <c r="F50" s="129">
        <f t="array" ref="F50">ConsolGeog[[#This Row],[population]]</f>
        <v>83818</v>
      </c>
      <c r="G50" s="129">
        <f t="array" ref="G50">ConsolGeog[[#This Row],[area]]</f>
        <v>65128.21</v>
      </c>
      <c r="H50" s="129">
        <f t="array" ref="H50">ConsolGeog[[#This Row],[COUNTY: Sum of districts'' populations '[non additive!']]]</f>
        <v>621210</v>
      </c>
      <c r="I50" s="129">
        <f t="array" ref="I50">ConsolGeog[[#This Row],[County Stats Distribution Factor]]</f>
        <v>0.13492699731169813</v>
      </c>
      <c r="J50" s="129">
        <f t="array" ref="J50">ConsolGeog[[#This Row],[Presented HS - 16-17 (2014)]]</f>
        <v>0</v>
      </c>
      <c r="K50" s="129">
        <f t="array" ref="K50">ConsolGeog[[#This Row],[Presented HS - 16-24 (2014)]]</f>
        <v>0</v>
      </c>
      <c r="L50" s="129">
        <f t="array" ref="L50">ConsolGeog[[#This Row],[Presented HS - 18-24 (2014)]]</f>
        <v>0</v>
      </c>
      <c r="M50" s="129">
        <f t="array" ref="M50">ConsolGeog[[#This Row],[Presented CS - 16-17 (2014)]]</f>
        <v>0</v>
      </c>
      <c r="N50" s="129">
        <f t="array" ref="N50">ConsolGeog[[#This Row],[Presented CS - 16-24 (2014)]]</f>
        <v>0</v>
      </c>
      <c r="O50" s="129">
        <f t="array" ref="O50">ConsolGeog[[#This Row],[Presented CS - 18-24 (2014)]]</f>
        <v>0</v>
      </c>
      <c r="P50" s="129">
        <f t="array" ref="P5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0" s="129">
        <f t="array" ref="Q50">ConsolGeog[[#This Row],[Assessed HS - 16-17 (2014)]]</f>
        <v>0</v>
      </c>
      <c r="R50" s="129">
        <f t="array" ref="R50">ConsolGeog[[#This Row],[Assessed HS - 16-24 (2014)]]</f>
        <v>0</v>
      </c>
      <c r="S50" s="129">
        <f t="array" ref="S50">ConsolGeog[[#This Row],[Assessed HS - 18-24 (2014)]]</f>
        <v>0</v>
      </c>
      <c r="T50" s="129">
        <f t="array" ref="T50">ConsolGeog[[#This Row],[Assessed CS - 16-17 (2014)]]</f>
        <v>0</v>
      </c>
      <c r="U50" s="129">
        <f t="array" ref="U50">ConsolGeog[[#This Row],[Assessed CS - 16-24 (2014)]]</f>
        <v>0</v>
      </c>
      <c r="V50" s="129">
        <f t="array" ref="V50">ConsolGeog[[#This Row],[Assessed CS - 18-24 (2014)]]</f>
        <v>0</v>
      </c>
      <c r="W50" s="129">
        <f t="array" ref="W50">SUM(FinalOutput10[[#This Row],[Assessed_HS_16_17_2014]],FinalOutput10[[#This Row],[Assessed_HS_16_24_2014]],FinalOutput10[[#This Row],[Assessed_HS_18_24_2014]],FinalOutput10[[#This Row],[Assessed_CS_16_17_2014]],FinalOutput10[[#This Row],[Assessed_CS_16_24_2014]],FinalOutput10[[#This Row],[Assessed_CS_18_24_2014]])</f>
        <v>0</v>
      </c>
      <c r="X50" s="128"/>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row>
    <row r="51" spans="1:63">
      <c r="A51" s="128" t="str">
        <f t="array" ref="A51">ConsolGeog[[#This Row],[Country]]</f>
        <v>England</v>
      </c>
      <c r="B51" s="129" t="str">
        <f t="array" ref="B51">ConsolGeog[[#This Row],[County Name]]</f>
        <v>Portsmouth</v>
      </c>
      <c r="C51" s="128" t="str">
        <f t="array" ref="C51">ConsolGeog[[#This Row],[la_code]]</f>
        <v>E06000044</v>
      </c>
      <c r="D51" s="129" t="str">
        <f t="array" ref="D51">ConsolGeog[[#This Row],[la_name]]</f>
        <v>Portsmouth</v>
      </c>
      <c r="E51" s="129" t="str">
        <f t="array" ref="E51">ConsolGeog[[#This Row],[LA Type]]</f>
        <v>Unitary</v>
      </c>
      <c r="F51" s="129">
        <f t="array" ref="F51">ConsolGeog[[#This Row],[population]]</f>
        <v>205056</v>
      </c>
      <c r="G51" s="129">
        <f t="array" ref="G51">ConsolGeog[[#This Row],[area]]</f>
        <v>4041.14</v>
      </c>
      <c r="H51" s="129">
        <f t="array" ref="H51">ConsolGeog[[#This Row],[COUNTY: Sum of districts'' populations '[non additive!']]]</f>
        <v>205056</v>
      </c>
      <c r="I51" s="129">
        <f t="array" ref="I51">ConsolGeog[[#This Row],[County Stats Distribution Factor]]</f>
        <v>1</v>
      </c>
      <c r="J51" s="129">
        <f t="array" ref="J51">ConsolGeog[[#This Row],[Presented HS - 16-17 (2014)]]</f>
        <v>0</v>
      </c>
      <c r="K51" s="129">
        <f t="array" ref="K51">ConsolGeog[[#This Row],[Presented HS - 16-24 (2014)]]</f>
        <v>0</v>
      </c>
      <c r="L51" s="129">
        <f t="array" ref="L51">ConsolGeog[[#This Row],[Presented HS - 18-24 (2014)]]</f>
        <v>0</v>
      </c>
      <c r="M51" s="129">
        <f t="array" ref="M51">ConsolGeog[[#This Row],[Presented CS - 16-17 (2014)]]</f>
        <v>0</v>
      </c>
      <c r="N51" s="129">
        <f t="array" ref="N51">ConsolGeog[[#This Row],[Presented CS - 16-24 (2014)]]</f>
        <v>0</v>
      </c>
      <c r="O51" s="129">
        <f t="array" ref="O51">ConsolGeog[[#This Row],[Presented CS - 18-24 (2014)]]</f>
        <v>0</v>
      </c>
      <c r="P51" s="129">
        <f t="array" ref="P5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1" s="129">
        <f t="array" ref="Q51">ConsolGeog[[#This Row],[Assessed HS - 16-17 (2014)]]</f>
        <v>0</v>
      </c>
      <c r="R51" s="129">
        <f t="array" ref="R51">ConsolGeog[[#This Row],[Assessed HS - 16-24 (2014)]]</f>
        <v>0</v>
      </c>
      <c r="S51" s="129">
        <f t="array" ref="S51">ConsolGeog[[#This Row],[Assessed HS - 18-24 (2014)]]</f>
        <v>0</v>
      </c>
      <c r="T51" s="129">
        <f t="array" ref="T51">ConsolGeog[[#This Row],[Assessed CS - 16-17 (2014)]]</f>
        <v>0</v>
      </c>
      <c r="U51" s="129">
        <f t="array" ref="U51">ConsolGeog[[#This Row],[Assessed CS - 16-24 (2014)]]</f>
        <v>0</v>
      </c>
      <c r="V51" s="129">
        <f t="array" ref="V51">ConsolGeog[[#This Row],[Assessed CS - 18-24 (2014)]]</f>
        <v>0</v>
      </c>
      <c r="W51" s="129">
        <f t="array" ref="W51">SUM(FinalOutput10[[#This Row],[Assessed_HS_16_17_2014]],FinalOutput10[[#This Row],[Assessed_HS_16_24_2014]],FinalOutput10[[#This Row],[Assessed_HS_18_24_2014]],FinalOutput10[[#This Row],[Assessed_CS_16_17_2014]],FinalOutput10[[#This Row],[Assessed_CS_16_24_2014]],FinalOutput10[[#This Row],[Assessed_CS_18_24_2014]])</f>
        <v>0</v>
      </c>
      <c r="X51" s="128"/>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row>
    <row r="52" spans="1:63">
      <c r="A52" s="128" t="str">
        <f t="array" ref="A52">ConsolGeog[[#This Row],[Country]]</f>
        <v>England</v>
      </c>
      <c r="B52" s="129" t="str">
        <f t="array" ref="B52">ConsolGeog[[#This Row],[County Name]]</f>
        <v>East Sussex</v>
      </c>
      <c r="C52" s="128" t="str">
        <f t="array" ref="C52">ConsolGeog[[#This Row],[la_code]]</f>
        <v>E07000062</v>
      </c>
      <c r="D52" s="129" t="str">
        <f t="array" ref="D52">ConsolGeog[[#This Row],[la_name]]</f>
        <v>Hastings</v>
      </c>
      <c r="E52" s="129" t="str">
        <f t="array" ref="E52">ConsolGeog[[#This Row],[LA Type]]</f>
        <v>District</v>
      </c>
      <c r="F52" s="129">
        <f t="array" ref="F52">ConsolGeog[[#This Row],[population]]</f>
        <v>90254</v>
      </c>
      <c r="G52" s="129">
        <f t="array" ref="G52">ConsolGeog[[#This Row],[area]]</f>
        <v>2972.4</v>
      </c>
      <c r="H52" s="129">
        <f t="array" ref="H52">ConsolGeog[[#This Row],[COUNTY: Sum of districts'' populations '[non additive!']]]</f>
        <v>526671</v>
      </c>
      <c r="I52" s="129">
        <f t="array" ref="I52">ConsolGeog[[#This Row],[County Stats Distribution Factor]]</f>
        <v>0.17136694444919123</v>
      </c>
      <c r="J52" s="129">
        <f t="array" ref="J52">ConsolGeog[[#This Row],[Presented HS - 16-17 (2014)]]</f>
        <v>0</v>
      </c>
      <c r="K52" s="129">
        <f t="array" ref="K52">ConsolGeog[[#This Row],[Presented HS - 16-24 (2014)]]</f>
        <v>0</v>
      </c>
      <c r="L52" s="129">
        <f t="array" ref="L52">ConsolGeog[[#This Row],[Presented HS - 18-24 (2014)]]</f>
        <v>80</v>
      </c>
      <c r="M52" s="129">
        <f t="array" ref="M52">ConsolGeog[[#This Row],[Presented CS - 16-17 (2014)]]</f>
        <v>32.559719445346332</v>
      </c>
      <c r="N52" s="129">
        <f t="array" ref="N52">ConsolGeog[[#This Row],[Presented CS - 16-24 (2014)]]</f>
        <v>0</v>
      </c>
      <c r="O52" s="129">
        <f t="array" ref="O52">ConsolGeog[[#This Row],[Presented CS - 18-24 (2014)]]</f>
        <v>0</v>
      </c>
      <c r="P52" s="129">
        <f t="array" ref="P52">MAX(FinalOutput10[[#This Row],[Presented_HS_16_17_2014]]+FinalOutput10[[#This Row],[Presented_HS_18_24_2014]],FinalOutput10[[#This Row],[Presented_HS_16_24_2014]])+SUM(FinalOutput10[[#This Row],[Presented_CS_16_17_2014]],FinalOutput10[[#This Row],[Presented_CS_16_24_2014]],FinalOutput10[[#This Row],[Presented_CS_18_24_2014]])</f>
        <v>112.55971944534633</v>
      </c>
      <c r="Q52" s="129">
        <f t="array" ref="Q52">ConsolGeog[[#This Row],[Assessed HS - 16-17 (2014)]]</f>
        <v>0</v>
      </c>
      <c r="R52" s="129">
        <f t="array" ref="R52">ConsolGeog[[#This Row],[Assessed HS - 16-24 (2014)]]</f>
        <v>0</v>
      </c>
      <c r="S52" s="129">
        <f t="array" ref="S52">ConsolGeog[[#This Row],[Assessed HS - 18-24 (2014)]]</f>
        <v>77</v>
      </c>
      <c r="T52" s="129">
        <f t="array" ref="T52">ConsolGeog[[#This Row],[Assessed CS - 16-17 (2014)]]</f>
        <v>14.908924167079638</v>
      </c>
      <c r="U52" s="129">
        <f t="array" ref="U52">ConsolGeog[[#This Row],[Assessed CS - 16-24 (2014)]]</f>
        <v>0</v>
      </c>
      <c r="V52" s="129">
        <f t="array" ref="V52">ConsolGeog[[#This Row],[Assessed CS - 18-24 (2014)]]</f>
        <v>0</v>
      </c>
      <c r="W52" s="129">
        <f t="array" ref="W52">SUM(FinalOutput10[[#This Row],[Assessed_HS_16_17_2014]],FinalOutput10[[#This Row],[Assessed_HS_16_24_2014]],FinalOutput10[[#This Row],[Assessed_HS_18_24_2014]],FinalOutput10[[#This Row],[Assessed_CS_16_17_2014]],FinalOutput10[[#This Row],[Assessed_CS_16_24_2014]],FinalOutput10[[#This Row],[Assessed_CS_18_24_2014]])</f>
        <v>91.908924167079633</v>
      </c>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row>
    <row r="53" spans="1:63">
      <c r="A53" s="128" t="str">
        <f t="array" ref="A53">ConsolGeog[[#This Row],[Country]]</f>
        <v>England</v>
      </c>
      <c r="B53" s="129" t="str">
        <f t="array" ref="B53">ConsolGeog[[#This Row],[County Name]]</f>
        <v>East Sussex</v>
      </c>
      <c r="C53" s="128" t="str">
        <f t="array" ref="C53">ConsolGeog[[#This Row],[la_code]]</f>
        <v>E07000063</v>
      </c>
      <c r="D53" s="129" t="str">
        <f t="array" ref="D53">ConsolGeog[[#This Row],[la_name]]</f>
        <v>Lewes</v>
      </c>
      <c r="E53" s="129" t="str">
        <f t="array" ref="E53">ConsolGeog[[#This Row],[LA Type]]</f>
        <v>District</v>
      </c>
      <c r="F53" s="129">
        <f t="array" ref="F53">ConsolGeog[[#This Row],[population]]</f>
        <v>97502</v>
      </c>
      <c r="G53" s="129">
        <f t="array" ref="G53">ConsolGeog[[#This Row],[area]]</f>
        <v>29207.1</v>
      </c>
      <c r="H53" s="129">
        <f t="array" ref="H53">ConsolGeog[[#This Row],[COUNTY: Sum of districts'' populations '[non additive!']]]</f>
        <v>526671</v>
      </c>
      <c r="I53" s="129">
        <f t="array" ref="I53">ConsolGeog[[#This Row],[County Stats Distribution Factor]]</f>
        <v>0.18512885653472472</v>
      </c>
      <c r="J53" s="129">
        <f t="array" ref="J53">ConsolGeog[[#This Row],[Presented HS - 16-17 (2014)]]</f>
        <v>30</v>
      </c>
      <c r="K53" s="129">
        <f t="array" ref="K53">ConsolGeog[[#This Row],[Presented HS - 16-24 (2014)]]</f>
        <v>0</v>
      </c>
      <c r="L53" s="129">
        <f t="array" ref="L53">ConsolGeog[[#This Row],[Presented HS - 18-24 (2014)]]</f>
        <v>22</v>
      </c>
      <c r="M53" s="129">
        <f t="array" ref="M53">ConsolGeog[[#This Row],[Presented CS - 16-17 (2014)]]</f>
        <v>35.174482741597693</v>
      </c>
      <c r="N53" s="129">
        <f t="array" ref="N53">ConsolGeog[[#This Row],[Presented CS - 16-24 (2014)]]</f>
        <v>0</v>
      </c>
      <c r="O53" s="129">
        <f t="array" ref="O53">ConsolGeog[[#This Row],[Presented CS - 18-24 (2014)]]</f>
        <v>0</v>
      </c>
      <c r="P53" s="129">
        <f t="array" ref="P53">MAX(FinalOutput10[[#This Row],[Presented_HS_16_17_2014]]+FinalOutput10[[#This Row],[Presented_HS_18_24_2014]],FinalOutput10[[#This Row],[Presented_HS_16_24_2014]])+SUM(FinalOutput10[[#This Row],[Presented_CS_16_17_2014]],FinalOutput10[[#This Row],[Presented_CS_16_24_2014]],FinalOutput10[[#This Row],[Presented_CS_18_24_2014]])</f>
        <v>87.1744827415977</v>
      </c>
      <c r="Q53" s="129">
        <f t="array" ref="Q53">ConsolGeog[[#This Row],[Assessed HS - 16-17 (2014)]]</f>
        <v>0</v>
      </c>
      <c r="R53" s="129">
        <f t="array" ref="R53">ConsolGeog[[#This Row],[Assessed HS - 16-24 (2014)]]</f>
        <v>0</v>
      </c>
      <c r="S53" s="129">
        <f t="array" ref="S53">ConsolGeog[[#This Row],[Assessed HS - 18-24 (2014)]]</f>
        <v>16</v>
      </c>
      <c r="T53" s="129">
        <f t="array" ref="T53">ConsolGeog[[#This Row],[Assessed CS - 16-17 (2014)]]</f>
        <v>16.106210518521049</v>
      </c>
      <c r="U53" s="129">
        <f t="array" ref="U53">ConsolGeog[[#This Row],[Assessed CS - 16-24 (2014)]]</f>
        <v>0</v>
      </c>
      <c r="V53" s="129">
        <f t="array" ref="V53">ConsolGeog[[#This Row],[Assessed CS - 18-24 (2014)]]</f>
        <v>0</v>
      </c>
      <c r="W53" s="129">
        <f t="array" ref="W53">SUM(FinalOutput10[[#This Row],[Assessed_HS_16_17_2014]],FinalOutput10[[#This Row],[Assessed_HS_16_24_2014]],FinalOutput10[[#This Row],[Assessed_HS_18_24_2014]],FinalOutput10[[#This Row],[Assessed_CS_16_17_2014]],FinalOutput10[[#This Row],[Assessed_CS_16_24_2014]],FinalOutput10[[#This Row],[Assessed_CS_18_24_2014]])</f>
        <v>32.106210518521053</v>
      </c>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row>
    <row r="54" spans="1:63">
      <c r="A54" s="128" t="str">
        <f t="array" ref="A54">ConsolGeog[[#This Row],[Country]]</f>
        <v>England</v>
      </c>
      <c r="B54" s="129" t="str">
        <f t="array" ref="B54">ConsolGeog[[#This Row],[County Name]]</f>
        <v>Southampton</v>
      </c>
      <c r="C54" s="128" t="str">
        <f t="array" ref="C54">ConsolGeog[[#This Row],[la_code]]</f>
        <v>E06000045</v>
      </c>
      <c r="D54" s="129" t="str">
        <f t="array" ref="D54">ConsolGeog[[#This Row],[la_name]]</f>
        <v>Southampton</v>
      </c>
      <c r="E54" s="129" t="str">
        <f t="array" ref="E54">ConsolGeog[[#This Row],[LA Type]]</f>
        <v>Unitary</v>
      </c>
      <c r="F54" s="129">
        <f t="array" ref="F54">ConsolGeog[[#This Row],[population]]</f>
        <v>236882</v>
      </c>
      <c r="G54" s="129">
        <f t="array" ref="G54">ConsolGeog[[#This Row],[area]]</f>
        <v>4988.93</v>
      </c>
      <c r="H54" s="129">
        <f t="array" ref="H54">ConsolGeog[[#This Row],[COUNTY: Sum of districts'' populations '[non additive!']]]</f>
        <v>236882</v>
      </c>
      <c r="I54" s="129">
        <f t="array" ref="I54">ConsolGeog[[#This Row],[County Stats Distribution Factor]]</f>
        <v>1</v>
      </c>
      <c r="J54" s="129">
        <f t="array" ref="J54">ConsolGeog[[#This Row],[Presented HS - 16-17 (2014)]]</f>
        <v>0</v>
      </c>
      <c r="K54" s="129">
        <f t="array" ref="K54">ConsolGeog[[#This Row],[Presented HS - 16-24 (2014)]]</f>
        <v>0</v>
      </c>
      <c r="L54" s="129">
        <f t="array" ref="L54">ConsolGeog[[#This Row],[Presented HS - 18-24 (2014)]]</f>
        <v>0</v>
      </c>
      <c r="M54" s="129">
        <f t="array" ref="M54">ConsolGeog[[#This Row],[Presented CS - 16-17 (2014)]]</f>
        <v>0</v>
      </c>
      <c r="N54" s="129">
        <f t="array" ref="N54">ConsolGeog[[#This Row],[Presented CS - 16-24 (2014)]]</f>
        <v>0</v>
      </c>
      <c r="O54" s="129">
        <f t="array" ref="O54">ConsolGeog[[#This Row],[Presented CS - 18-24 (2014)]]</f>
        <v>0</v>
      </c>
      <c r="P54" s="129">
        <f t="array" ref="P5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4" s="129">
        <f t="array" ref="Q54">ConsolGeog[[#This Row],[Assessed HS - 16-17 (2014)]]</f>
        <v>0</v>
      </c>
      <c r="R54" s="129">
        <f t="array" ref="R54">ConsolGeog[[#This Row],[Assessed HS - 16-24 (2014)]]</f>
        <v>0</v>
      </c>
      <c r="S54" s="129">
        <f t="array" ref="S54">ConsolGeog[[#This Row],[Assessed HS - 18-24 (2014)]]</f>
        <v>0</v>
      </c>
      <c r="T54" s="129">
        <f t="array" ref="T54">ConsolGeog[[#This Row],[Assessed CS - 16-17 (2014)]]</f>
        <v>0</v>
      </c>
      <c r="U54" s="129">
        <f t="array" ref="U54">ConsolGeog[[#This Row],[Assessed CS - 16-24 (2014)]]</f>
        <v>0</v>
      </c>
      <c r="V54" s="129">
        <f t="array" ref="V54">ConsolGeog[[#This Row],[Assessed CS - 18-24 (2014)]]</f>
        <v>0</v>
      </c>
      <c r="W54" s="129">
        <f t="array" ref="W54">SUM(FinalOutput10[[#This Row],[Assessed_HS_16_17_2014]],FinalOutput10[[#This Row],[Assessed_HS_16_24_2014]],FinalOutput10[[#This Row],[Assessed_HS_18_24_2014]],FinalOutput10[[#This Row],[Assessed_CS_16_17_2014]],FinalOutput10[[#This Row],[Assessed_CS_16_24_2014]],FinalOutput10[[#This Row],[Assessed_CS_18_24_2014]])</f>
        <v>0</v>
      </c>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row>
    <row r="55" spans="1:63">
      <c r="A55" s="128" t="str">
        <f t="array" ref="A55">ConsolGeog[[#This Row],[Country]]</f>
        <v>England</v>
      </c>
      <c r="B55" s="129" t="str">
        <f t="array" ref="B55">ConsolGeog[[#This Row],[County Name]]</f>
        <v>Isle of Wight</v>
      </c>
      <c r="C55" s="128" t="str">
        <f t="array" ref="C55">ConsolGeog[[#This Row],[la_code]]</f>
        <v>E06000046</v>
      </c>
      <c r="D55" s="129" t="str">
        <f t="array" ref="D55">ConsolGeog[[#This Row],[la_name]]</f>
        <v>Isle of Wight</v>
      </c>
      <c r="E55" s="129" t="str">
        <f t="array" ref="E55">ConsolGeog[[#This Row],[LA Type]]</f>
        <v>District</v>
      </c>
      <c r="F55" s="129">
        <f t="array" ref="F55">ConsolGeog[[#This Row],[population]]</f>
        <v>138265</v>
      </c>
      <c r="G55" s="129">
        <f t="array" ref="G55">ConsolGeog[[#This Row],[area]]</f>
        <v>38016.1</v>
      </c>
      <c r="H55" s="129">
        <f t="array" ref="H55">ConsolGeog[[#This Row],[COUNTY: Sum of districts'' populations '[non additive!']]]</f>
        <v>138265</v>
      </c>
      <c r="I55" s="129">
        <f t="array" ref="I55">ConsolGeog[[#This Row],[County Stats Distribution Factor]]</f>
        <v>1</v>
      </c>
      <c r="J55" s="129">
        <f t="array" ref="J55">ConsolGeog[[#This Row],[Presented HS - 16-17 (2014)]]</f>
        <v>12</v>
      </c>
      <c r="K55" s="129">
        <f t="array" ref="K55">ConsolGeog[[#This Row],[Presented HS - 16-24 (2014)]]</f>
        <v>0</v>
      </c>
      <c r="L55" s="129">
        <f t="array" ref="L55">ConsolGeog[[#This Row],[Presented HS - 18-24 (2014)]]</f>
        <v>527</v>
      </c>
      <c r="M55" s="129">
        <f t="array" ref="M55">ConsolGeog[[#This Row],[Presented CS - 16-17 (2014)]]</f>
        <v>0</v>
      </c>
      <c r="N55" s="129">
        <f t="array" ref="N55">ConsolGeog[[#This Row],[Presented CS - 16-24 (2014)]]</f>
        <v>0</v>
      </c>
      <c r="O55" s="129">
        <f t="array" ref="O55">ConsolGeog[[#This Row],[Presented CS - 18-24 (2014)]]</f>
        <v>0</v>
      </c>
      <c r="P55" s="129">
        <f t="array" ref="P55">MAX(FinalOutput10[[#This Row],[Presented_HS_16_17_2014]]+FinalOutput10[[#This Row],[Presented_HS_18_24_2014]],FinalOutput10[[#This Row],[Presented_HS_16_24_2014]])+SUM(FinalOutput10[[#This Row],[Presented_CS_16_17_2014]],FinalOutput10[[#This Row],[Presented_CS_16_24_2014]],FinalOutput10[[#This Row],[Presented_CS_18_24_2014]])</f>
        <v>539</v>
      </c>
      <c r="Q55" s="129">
        <f t="array" ref="Q55">ConsolGeog[[#This Row],[Assessed HS - 16-17 (2014)]]</f>
        <v>0</v>
      </c>
      <c r="R55" s="129">
        <f t="array" ref="R55">ConsolGeog[[#This Row],[Assessed HS - 16-24 (2014)]]</f>
        <v>0</v>
      </c>
      <c r="S55" s="129">
        <f t="array" ref="S55">ConsolGeog[[#This Row],[Assessed HS - 18-24 (2014)]]</f>
        <v>168</v>
      </c>
      <c r="T55" s="129">
        <f t="array" ref="T55">ConsolGeog[[#This Row],[Assessed CS - 16-17 (2014)]]</f>
        <v>0</v>
      </c>
      <c r="U55" s="129">
        <f t="array" ref="U55">ConsolGeog[[#This Row],[Assessed CS - 16-24 (2014)]]</f>
        <v>0</v>
      </c>
      <c r="V55" s="129">
        <f t="array" ref="V55">ConsolGeog[[#This Row],[Assessed CS - 18-24 (2014)]]</f>
        <v>0</v>
      </c>
      <c r="W55" s="129">
        <f t="array" ref="W55">SUM(FinalOutput10[[#This Row],[Assessed_HS_16_17_2014]],FinalOutput10[[#This Row],[Assessed_HS_16_24_2014]],FinalOutput10[[#This Row],[Assessed_HS_18_24_2014]],FinalOutput10[[#This Row],[Assessed_CS_16_17_2014]],FinalOutput10[[#This Row],[Assessed_CS_16_24_2014]],FinalOutput10[[#This Row],[Assessed_CS_18_24_2014]])</f>
        <v>168</v>
      </c>
      <c r="X55" s="128"/>
      <c r="Y55" s="128"/>
      <c r="Z55" s="128"/>
      <c r="AA55" s="128"/>
      <c r="AB55" s="128"/>
      <c r="AC55" s="128"/>
      <c r="AD55" s="128"/>
      <c r="AE55" s="128"/>
      <c r="AF55" s="128"/>
      <c r="AG55" s="128"/>
      <c r="AH55" s="128"/>
      <c r="AI55" s="128"/>
      <c r="AJ55" s="128"/>
      <c r="AK55" s="128"/>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row>
    <row r="56" spans="1:63">
      <c r="A56" s="128" t="str">
        <f t="array" ref="A56">ConsolGeog[[#This Row],[Country]]</f>
        <v>England</v>
      </c>
      <c r="B56" s="129" t="str">
        <f t="array" ref="B56">ConsolGeog[[#This Row],[County Name]]</f>
        <v>County Durham</v>
      </c>
      <c r="C56" s="128" t="str">
        <f t="array" ref="C56">ConsolGeog[[#This Row],[la_code]]</f>
        <v>E06000047</v>
      </c>
      <c r="D56" s="129" t="str">
        <f t="array" ref="D56">ConsolGeog[[#This Row],[la_name]]</f>
        <v>County Durham</v>
      </c>
      <c r="E56" s="129" t="str">
        <f t="array" ref="E56">ConsolGeog[[#This Row],[LA Type]]</f>
        <v>Unitary</v>
      </c>
      <c r="F56" s="129">
        <f t="array" ref="F56">ConsolGeog[[#This Row],[population]]</f>
        <v>513242</v>
      </c>
      <c r="G56" s="129">
        <f t="array" ref="G56">ConsolGeog[[#This Row],[area]]</f>
        <v>222606.26</v>
      </c>
      <c r="H56" s="129">
        <f t="array" ref="H56">ConsolGeog[[#This Row],[COUNTY: Sum of districts'' populations '[non additive!']]]</f>
        <v>513242</v>
      </c>
      <c r="I56" s="129">
        <f t="array" ref="I56">ConsolGeog[[#This Row],[County Stats Distribution Factor]]</f>
        <v>1</v>
      </c>
      <c r="J56" s="129">
        <f t="array" ref="J56">ConsolGeog[[#This Row],[Presented HS - 16-17 (2014)]]</f>
        <v>0</v>
      </c>
      <c r="K56" s="129">
        <f t="array" ref="K56">ConsolGeog[[#This Row],[Presented HS - 16-24 (2014)]]</f>
        <v>0</v>
      </c>
      <c r="L56" s="129">
        <f t="array" ref="L56">ConsolGeog[[#This Row],[Presented HS - 18-24 (2014)]]</f>
        <v>0</v>
      </c>
      <c r="M56" s="129">
        <f t="array" ref="M56">ConsolGeog[[#This Row],[Presented CS - 16-17 (2014)]]</f>
        <v>0</v>
      </c>
      <c r="N56" s="129">
        <f t="array" ref="N56">ConsolGeog[[#This Row],[Presented CS - 16-24 (2014)]]</f>
        <v>0</v>
      </c>
      <c r="O56" s="129">
        <f t="array" ref="O56">ConsolGeog[[#This Row],[Presented CS - 18-24 (2014)]]</f>
        <v>0</v>
      </c>
      <c r="P56" s="129">
        <f t="array" ref="P5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6" s="129">
        <f t="array" ref="Q56">ConsolGeog[[#This Row],[Assessed HS - 16-17 (2014)]]</f>
        <v>0</v>
      </c>
      <c r="R56" s="129">
        <f t="array" ref="R56">ConsolGeog[[#This Row],[Assessed HS - 16-24 (2014)]]</f>
        <v>0</v>
      </c>
      <c r="S56" s="129">
        <f t="array" ref="S56">ConsolGeog[[#This Row],[Assessed HS - 18-24 (2014)]]</f>
        <v>0</v>
      </c>
      <c r="T56" s="129">
        <f t="array" ref="T56">ConsolGeog[[#This Row],[Assessed CS - 16-17 (2014)]]</f>
        <v>0</v>
      </c>
      <c r="U56" s="129">
        <f t="array" ref="U56">ConsolGeog[[#This Row],[Assessed CS - 16-24 (2014)]]</f>
        <v>0</v>
      </c>
      <c r="V56" s="129">
        <f t="array" ref="V56">ConsolGeog[[#This Row],[Assessed CS - 18-24 (2014)]]</f>
        <v>0</v>
      </c>
      <c r="W56" s="129">
        <f t="array" ref="W56">SUM(FinalOutput10[[#This Row],[Assessed_HS_16_17_2014]],FinalOutput10[[#This Row],[Assessed_HS_16_24_2014]],FinalOutput10[[#This Row],[Assessed_HS_18_24_2014]],FinalOutput10[[#This Row],[Assessed_CS_16_17_2014]],FinalOutput10[[#This Row],[Assessed_CS_16_24_2014]],FinalOutput10[[#This Row],[Assessed_CS_18_24_2014]])</f>
        <v>0</v>
      </c>
      <c r="X56" s="128"/>
      <c r="Y56" s="128"/>
      <c r="Z56" s="128"/>
      <c r="AA56" s="128"/>
      <c r="AB56" s="128"/>
      <c r="AC56" s="128"/>
      <c r="AD56" s="128"/>
      <c r="AE56" s="128"/>
      <c r="AF56" s="128"/>
      <c r="AG56" s="128"/>
      <c r="AH56" s="128"/>
      <c r="AI56" s="128"/>
      <c r="AJ56" s="128"/>
      <c r="AK56" s="128"/>
      <c r="AL56" s="128"/>
      <c r="AM56" s="128"/>
      <c r="AN56" s="128"/>
      <c r="AO56" s="128"/>
      <c r="AP56" s="128"/>
      <c r="AQ56" s="128"/>
      <c r="AR56" s="128"/>
      <c r="AS56" s="128"/>
      <c r="AT56" s="128"/>
      <c r="AU56" s="128"/>
      <c r="AV56" s="128"/>
      <c r="AW56" s="128"/>
      <c r="AX56" s="128"/>
      <c r="AY56" s="128"/>
      <c r="AZ56" s="128"/>
      <c r="BA56" s="128"/>
      <c r="BB56" s="128"/>
      <c r="BC56" s="128"/>
      <c r="BD56" s="128"/>
      <c r="BE56" s="128"/>
      <c r="BF56" s="128"/>
      <c r="BG56" s="128"/>
      <c r="BH56" s="128"/>
      <c r="BI56" s="128"/>
      <c r="BJ56" s="128"/>
      <c r="BK56" s="128"/>
    </row>
    <row r="57" spans="1:63">
      <c r="A57" s="128" t="str">
        <f t="array" ref="A57">ConsolGeog[[#This Row],[Country]]</f>
        <v>England</v>
      </c>
      <c r="B57" s="129" t="str">
        <f t="array" ref="B57">ConsolGeog[[#This Row],[County Name]]</f>
        <v>Cheshire East</v>
      </c>
      <c r="C57" s="128" t="str">
        <f t="array" ref="C57">ConsolGeog[[#This Row],[la_code]]</f>
        <v>E06000049</v>
      </c>
      <c r="D57" s="129" t="str">
        <f t="array" ref="D57">ConsolGeog[[#This Row],[la_name]]</f>
        <v>Cheshire East</v>
      </c>
      <c r="E57" s="129" t="str">
        <f t="array" ref="E57">ConsolGeog[[#This Row],[LA Type]]</f>
        <v>Unitary</v>
      </c>
      <c r="F57" s="129">
        <f t="array" ref="F57">ConsolGeog[[#This Row],[population]]</f>
        <v>370127</v>
      </c>
      <c r="G57" s="129">
        <f t="array" ref="G57">ConsolGeog[[#This Row],[area]]</f>
        <v>116637.63</v>
      </c>
      <c r="H57" s="129">
        <f t="array" ref="H57">ConsolGeog[[#This Row],[COUNTY: Sum of districts'' populations '[non additive!']]]</f>
        <v>370127</v>
      </c>
      <c r="I57" s="129">
        <f t="array" ref="I57">ConsolGeog[[#This Row],[County Stats Distribution Factor]]</f>
        <v>1</v>
      </c>
      <c r="J57" s="129">
        <f t="array" ref="J57">ConsolGeog[[#This Row],[Presented HS - 16-17 (2014)]]</f>
        <v>52</v>
      </c>
      <c r="K57" s="129">
        <f t="array" ref="K57">ConsolGeog[[#This Row],[Presented HS - 16-24 (2014)]]</f>
        <v>0</v>
      </c>
      <c r="L57" s="129">
        <f t="array" ref="L57">ConsolGeog[[#This Row],[Presented HS - 18-24 (2014)]]</f>
        <v>731</v>
      </c>
      <c r="M57" s="129">
        <f t="array" ref="M57">ConsolGeog[[#This Row],[Presented CS - 16-17 (2014)]]</f>
        <v>0</v>
      </c>
      <c r="N57" s="129">
        <f t="array" ref="N57">ConsolGeog[[#This Row],[Presented CS - 16-24 (2014)]]</f>
        <v>0</v>
      </c>
      <c r="O57" s="129">
        <f t="array" ref="O57">ConsolGeog[[#This Row],[Presented CS - 18-24 (2014)]]</f>
        <v>0</v>
      </c>
      <c r="P57" s="129">
        <f t="array" ref="P57">MAX(FinalOutput10[[#This Row],[Presented_HS_16_17_2014]]+FinalOutput10[[#This Row],[Presented_HS_18_24_2014]],FinalOutput10[[#This Row],[Presented_HS_16_24_2014]])+SUM(FinalOutput10[[#This Row],[Presented_CS_16_17_2014]],FinalOutput10[[#This Row],[Presented_CS_16_24_2014]],FinalOutput10[[#This Row],[Presented_CS_18_24_2014]])</f>
        <v>783</v>
      </c>
      <c r="Q57" s="129">
        <f t="array" ref="Q57">ConsolGeog[[#This Row],[Assessed HS - 16-17 (2014)]]</f>
        <v>1</v>
      </c>
      <c r="R57" s="129">
        <f t="array" ref="R57">ConsolGeog[[#This Row],[Assessed HS - 16-24 (2014)]]</f>
        <v>0</v>
      </c>
      <c r="S57" s="129">
        <f t="array" ref="S57">ConsolGeog[[#This Row],[Assessed HS - 18-24 (2014)]]</f>
        <v>48</v>
      </c>
      <c r="T57" s="129">
        <f t="array" ref="T57">ConsolGeog[[#This Row],[Assessed CS - 16-17 (2014)]]</f>
        <v>0</v>
      </c>
      <c r="U57" s="129">
        <f t="array" ref="U57">ConsolGeog[[#This Row],[Assessed CS - 16-24 (2014)]]</f>
        <v>0</v>
      </c>
      <c r="V57" s="129">
        <f t="array" ref="V57">ConsolGeog[[#This Row],[Assessed CS - 18-24 (2014)]]</f>
        <v>0</v>
      </c>
      <c r="W57" s="129">
        <f t="array" ref="W57">SUM(FinalOutput10[[#This Row],[Assessed_HS_16_17_2014]],FinalOutput10[[#This Row],[Assessed_HS_16_24_2014]],FinalOutput10[[#This Row],[Assessed_HS_18_24_2014]],FinalOutput10[[#This Row],[Assessed_CS_16_17_2014]],FinalOutput10[[#This Row],[Assessed_CS_16_24_2014]],FinalOutput10[[#This Row],[Assessed_CS_18_24_2014]])</f>
        <v>49</v>
      </c>
      <c r="X57" s="128"/>
      <c r="Y57" s="128"/>
      <c r="Z57" s="128"/>
      <c r="AA57" s="128"/>
      <c r="AB57" s="128"/>
      <c r="AC57" s="128"/>
      <c r="AD57" s="128"/>
      <c r="AE57" s="128"/>
      <c r="AF57" s="128"/>
      <c r="AG57" s="128"/>
      <c r="AH57" s="128"/>
      <c r="AI57" s="128"/>
      <c r="AJ57" s="128"/>
      <c r="AK57" s="128"/>
      <c r="AL57" s="128"/>
      <c r="AM57" s="128"/>
      <c r="AN57" s="128"/>
      <c r="AO57" s="128"/>
      <c r="AP57" s="128"/>
      <c r="AQ57" s="128"/>
      <c r="AR57" s="128"/>
      <c r="AS57" s="128"/>
      <c r="AT57" s="128"/>
      <c r="AU57" s="128"/>
      <c r="AV57" s="128"/>
      <c r="AW57" s="128"/>
      <c r="AX57" s="128"/>
      <c r="AY57" s="128"/>
      <c r="AZ57" s="128"/>
      <c r="BA57" s="128"/>
      <c r="BB57" s="128"/>
      <c r="BC57" s="128"/>
      <c r="BD57" s="128"/>
      <c r="BE57" s="128"/>
      <c r="BF57" s="128"/>
      <c r="BG57" s="128"/>
      <c r="BH57" s="128"/>
      <c r="BI57" s="128"/>
      <c r="BJ57" s="128"/>
      <c r="BK57" s="128"/>
    </row>
    <row r="58" spans="1:63">
      <c r="A58" s="128" t="str">
        <f t="array" ref="A58">ConsolGeog[[#This Row],[Country]]</f>
        <v>England</v>
      </c>
      <c r="B58" s="129" t="str">
        <f t="array" ref="B58">ConsolGeog[[#This Row],[County Name]]</f>
        <v>Cheshire West and Chester</v>
      </c>
      <c r="C58" s="128" t="str">
        <f t="array" ref="C58">ConsolGeog[[#This Row],[la_code]]</f>
        <v>E06000050</v>
      </c>
      <c r="D58" s="129" t="str">
        <f t="array" ref="D58">ConsolGeog[[#This Row],[la_name]]</f>
        <v>Cheshire West and Chester</v>
      </c>
      <c r="E58" s="129" t="str">
        <f t="array" ref="E58">ConsolGeog[[#This Row],[LA Type]]</f>
        <v>Unitary</v>
      </c>
      <c r="F58" s="129">
        <f t="array" ref="F58">ConsolGeog[[#This Row],[population]]</f>
        <v>329608</v>
      </c>
      <c r="G58" s="129">
        <f t="array" ref="G58">ConsolGeog[[#This Row],[area]]</f>
        <v>91665.600000000006</v>
      </c>
      <c r="H58" s="129">
        <f t="array" ref="H58">ConsolGeog[[#This Row],[COUNTY: Sum of districts'' populations '[non additive!']]]</f>
        <v>329608</v>
      </c>
      <c r="I58" s="129">
        <f t="array" ref="I58">ConsolGeog[[#This Row],[County Stats Distribution Factor]]</f>
        <v>1</v>
      </c>
      <c r="J58" s="129">
        <f t="array" ref="J58">ConsolGeog[[#This Row],[Presented HS - 16-17 (2014)]]</f>
        <v>36</v>
      </c>
      <c r="K58" s="129">
        <f t="array" ref="K58">ConsolGeog[[#This Row],[Presented HS - 16-24 (2014)]]</f>
        <v>0</v>
      </c>
      <c r="L58" s="129">
        <f t="array" ref="L58">ConsolGeog[[#This Row],[Presented HS - 18-24 (2014)]]</f>
        <v>67</v>
      </c>
      <c r="M58" s="129">
        <f t="array" ref="M58">ConsolGeog[[#This Row],[Presented CS - 16-17 (2014)]]</f>
        <v>0</v>
      </c>
      <c r="N58" s="129">
        <f t="array" ref="N58">ConsolGeog[[#This Row],[Presented CS - 16-24 (2014)]]</f>
        <v>0</v>
      </c>
      <c r="O58" s="129">
        <f t="array" ref="O58">ConsolGeog[[#This Row],[Presented CS - 18-24 (2014)]]</f>
        <v>0</v>
      </c>
      <c r="P58" s="129">
        <f t="array" ref="P58">MAX(FinalOutput10[[#This Row],[Presented_HS_16_17_2014]]+FinalOutput10[[#This Row],[Presented_HS_18_24_2014]],FinalOutput10[[#This Row],[Presented_HS_16_24_2014]])+SUM(FinalOutput10[[#This Row],[Presented_CS_16_17_2014]],FinalOutput10[[#This Row],[Presented_CS_16_24_2014]],FinalOutput10[[#This Row],[Presented_CS_18_24_2014]])</f>
        <v>103</v>
      </c>
      <c r="Q58" s="129">
        <f t="array" ref="Q58">ConsolGeog[[#This Row],[Assessed HS - 16-17 (2014)]]</f>
        <v>37</v>
      </c>
      <c r="R58" s="129">
        <f t="array" ref="R58">ConsolGeog[[#This Row],[Assessed HS - 16-24 (2014)]]</f>
        <v>0</v>
      </c>
      <c r="S58" s="129">
        <f t="array" ref="S58">ConsolGeog[[#This Row],[Assessed HS - 18-24 (2014)]]</f>
        <v>56</v>
      </c>
      <c r="T58" s="129">
        <f t="array" ref="T58">ConsolGeog[[#This Row],[Assessed CS - 16-17 (2014)]]</f>
        <v>0</v>
      </c>
      <c r="U58" s="129">
        <f t="array" ref="U58">ConsolGeog[[#This Row],[Assessed CS - 16-24 (2014)]]</f>
        <v>0</v>
      </c>
      <c r="V58" s="129">
        <f t="array" ref="V58">ConsolGeog[[#This Row],[Assessed CS - 18-24 (2014)]]</f>
        <v>0</v>
      </c>
      <c r="W58" s="129">
        <f t="array" ref="W58">SUM(FinalOutput10[[#This Row],[Assessed_HS_16_17_2014]],FinalOutput10[[#This Row],[Assessed_HS_16_24_2014]],FinalOutput10[[#This Row],[Assessed_HS_18_24_2014]],FinalOutput10[[#This Row],[Assessed_CS_16_17_2014]],FinalOutput10[[#This Row],[Assessed_CS_16_24_2014]],FinalOutput10[[#This Row],[Assessed_CS_18_24_2014]])</f>
        <v>93</v>
      </c>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row>
    <row r="59" spans="1:63">
      <c r="A59" s="128" t="str">
        <f t="array" ref="A59">ConsolGeog[[#This Row],[Country]]</f>
        <v>England</v>
      </c>
      <c r="B59" s="129" t="str">
        <f t="array" ref="B59">ConsolGeog[[#This Row],[County Name]]</f>
        <v>Shropshire</v>
      </c>
      <c r="C59" s="128" t="str">
        <f t="array" ref="C59">ConsolGeog[[#This Row],[la_code]]</f>
        <v>E06000051</v>
      </c>
      <c r="D59" s="129" t="str">
        <f t="array" ref="D59">ConsolGeog[[#This Row],[la_name]]</f>
        <v>Shropshire</v>
      </c>
      <c r="E59" s="129" t="str">
        <f t="array" ref="E59">ConsolGeog[[#This Row],[LA Type]]</f>
        <v>Unitary</v>
      </c>
      <c r="F59" s="129">
        <f t="array" ref="F59">ConsolGeog[[#This Row],[population]]</f>
        <v>306129</v>
      </c>
      <c r="G59" s="129">
        <f t="array" ref="G59">ConsolGeog[[#This Row],[area]]</f>
        <v>319730.32</v>
      </c>
      <c r="H59" s="129">
        <f t="array" ref="H59">ConsolGeog[[#This Row],[COUNTY: Sum of districts'' populations '[non additive!']]]</f>
        <v>306129</v>
      </c>
      <c r="I59" s="129">
        <f t="array" ref="I59">ConsolGeog[[#This Row],[County Stats Distribution Factor]]</f>
        <v>1</v>
      </c>
      <c r="J59" s="129">
        <f t="array" ref="J59">ConsolGeog[[#This Row],[Presented HS - 16-17 (2014)]]</f>
        <v>0</v>
      </c>
      <c r="K59" s="129">
        <f t="array" ref="K59">ConsolGeog[[#This Row],[Presented HS - 16-24 (2014)]]</f>
        <v>0</v>
      </c>
      <c r="L59" s="129">
        <f t="array" ref="L59">ConsolGeog[[#This Row],[Presented HS - 18-24 (2014)]]</f>
        <v>0</v>
      </c>
      <c r="M59" s="129">
        <f t="array" ref="M59">ConsolGeog[[#This Row],[Presented CS - 16-17 (2014)]]</f>
        <v>0</v>
      </c>
      <c r="N59" s="129">
        <f t="array" ref="N59">ConsolGeog[[#This Row],[Presented CS - 16-24 (2014)]]</f>
        <v>0</v>
      </c>
      <c r="O59" s="129">
        <f t="array" ref="O59">ConsolGeog[[#This Row],[Presented CS - 18-24 (2014)]]</f>
        <v>0</v>
      </c>
      <c r="P59" s="129">
        <f t="array" ref="P5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59" s="129">
        <f t="array" ref="Q59">ConsolGeog[[#This Row],[Assessed HS - 16-17 (2014)]]</f>
        <v>0</v>
      </c>
      <c r="R59" s="129">
        <f t="array" ref="R59">ConsolGeog[[#This Row],[Assessed HS - 16-24 (2014)]]</f>
        <v>0</v>
      </c>
      <c r="S59" s="129">
        <f t="array" ref="S59">ConsolGeog[[#This Row],[Assessed HS - 18-24 (2014)]]</f>
        <v>0</v>
      </c>
      <c r="T59" s="129">
        <f t="array" ref="T59">ConsolGeog[[#This Row],[Assessed CS - 16-17 (2014)]]</f>
        <v>0</v>
      </c>
      <c r="U59" s="129">
        <f t="array" ref="U59">ConsolGeog[[#This Row],[Assessed CS - 16-24 (2014)]]</f>
        <v>0</v>
      </c>
      <c r="V59" s="129">
        <f t="array" ref="V59">ConsolGeog[[#This Row],[Assessed CS - 18-24 (2014)]]</f>
        <v>0</v>
      </c>
      <c r="W59" s="129">
        <f t="array" ref="W59">SUM(FinalOutput10[[#This Row],[Assessed_HS_16_17_2014]],FinalOutput10[[#This Row],[Assessed_HS_16_24_2014]],FinalOutput10[[#This Row],[Assessed_HS_18_24_2014]],FinalOutput10[[#This Row],[Assessed_CS_16_17_2014]],FinalOutput10[[#This Row],[Assessed_CS_16_24_2014]],FinalOutput10[[#This Row],[Assessed_CS_18_24_2014]])</f>
        <v>0</v>
      </c>
      <c r="X59" s="128"/>
      <c r="Y59" s="128"/>
      <c r="Z59" s="128"/>
      <c r="AA59" s="128"/>
      <c r="AB59" s="128"/>
      <c r="AC59" s="128"/>
      <c r="AD59" s="128"/>
      <c r="AE59" s="128"/>
      <c r="AF59" s="128"/>
      <c r="AG59" s="128"/>
      <c r="AH59" s="128"/>
      <c r="AI59" s="128"/>
      <c r="AJ59" s="128"/>
      <c r="AK59" s="128"/>
      <c r="AL59" s="128"/>
      <c r="AM59" s="128"/>
      <c r="AN59" s="128"/>
      <c r="AO59" s="128"/>
      <c r="AP59" s="128"/>
      <c r="AQ59" s="128"/>
      <c r="AR59" s="128"/>
      <c r="AS59" s="128"/>
      <c r="AT59" s="128"/>
      <c r="AU59" s="128"/>
      <c r="AV59" s="128"/>
      <c r="AW59" s="128"/>
      <c r="AX59" s="128"/>
      <c r="AY59" s="128"/>
      <c r="AZ59" s="128"/>
      <c r="BA59" s="128"/>
      <c r="BB59" s="128"/>
      <c r="BC59" s="128"/>
      <c r="BD59" s="128"/>
      <c r="BE59" s="128"/>
      <c r="BF59" s="128"/>
      <c r="BG59" s="128"/>
      <c r="BH59" s="128"/>
      <c r="BI59" s="128"/>
      <c r="BJ59" s="128"/>
      <c r="BK59" s="128"/>
    </row>
    <row r="60" spans="1:63">
      <c r="A60" s="128" t="str">
        <f t="array" ref="A60">ConsolGeog[[#This Row],[Country]]</f>
        <v>England</v>
      </c>
      <c r="B60" s="129" t="str">
        <f t="array" ref="B60">ConsolGeog[[#This Row],[County Name]]</f>
        <v>Cornwall</v>
      </c>
      <c r="C60" s="128" t="str">
        <f t="array" ref="C60">ConsolGeog[[#This Row],[la_code]]</f>
        <v>E06000052</v>
      </c>
      <c r="D60" s="129" t="str">
        <f t="array" ref="D60">ConsolGeog[[#This Row],[la_name]]</f>
        <v>Cornwall</v>
      </c>
      <c r="E60" s="129" t="str">
        <f t="array" ref="E60">ConsolGeog[[#This Row],[LA Type]]</f>
        <v>Unitary</v>
      </c>
      <c r="F60" s="129">
        <f t="array" ref="F60">ConsolGeog[[#This Row],[population]]</f>
        <v>532273</v>
      </c>
      <c r="G60" s="129">
        <f t="array" ref="G60">ConsolGeog[[#This Row],[area]]</f>
        <v>354618.74</v>
      </c>
      <c r="H60" s="129">
        <f t="array" ref="H60">ConsolGeog[[#This Row],[COUNTY: Sum of districts'' populations '[non additive!']]]</f>
        <v>532273</v>
      </c>
      <c r="I60" s="129">
        <f t="array" ref="I60">ConsolGeog[[#This Row],[County Stats Distribution Factor]]</f>
        <v>1</v>
      </c>
      <c r="J60" s="129">
        <f t="array" ref="J60">ConsolGeog[[#This Row],[Presented HS - 16-17 (2014)]]</f>
        <v>0</v>
      </c>
      <c r="K60" s="129">
        <f t="array" ref="K60">ConsolGeog[[#This Row],[Presented HS - 16-24 (2014)]]</f>
        <v>0</v>
      </c>
      <c r="L60" s="129">
        <f t="array" ref="L60">ConsolGeog[[#This Row],[Presented HS - 18-24 (2014)]]</f>
        <v>0</v>
      </c>
      <c r="M60" s="129">
        <f t="array" ref="M60">ConsolGeog[[#This Row],[Presented CS - 16-17 (2014)]]</f>
        <v>0</v>
      </c>
      <c r="N60" s="129">
        <f t="array" ref="N60">ConsolGeog[[#This Row],[Presented CS - 16-24 (2014)]]</f>
        <v>0</v>
      </c>
      <c r="O60" s="129">
        <f t="array" ref="O60">ConsolGeog[[#This Row],[Presented CS - 18-24 (2014)]]</f>
        <v>0</v>
      </c>
      <c r="P60" s="129">
        <f t="array" ref="P6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0" s="129">
        <f t="array" ref="Q60">ConsolGeog[[#This Row],[Assessed HS - 16-17 (2014)]]</f>
        <v>0</v>
      </c>
      <c r="R60" s="129">
        <f t="array" ref="R60">ConsolGeog[[#This Row],[Assessed HS - 16-24 (2014)]]</f>
        <v>0</v>
      </c>
      <c r="S60" s="129">
        <f t="array" ref="S60">ConsolGeog[[#This Row],[Assessed HS - 18-24 (2014)]]</f>
        <v>0</v>
      </c>
      <c r="T60" s="129">
        <f t="array" ref="T60">ConsolGeog[[#This Row],[Assessed CS - 16-17 (2014)]]</f>
        <v>0</v>
      </c>
      <c r="U60" s="129">
        <f t="array" ref="U60">ConsolGeog[[#This Row],[Assessed CS - 16-24 (2014)]]</f>
        <v>0</v>
      </c>
      <c r="V60" s="129">
        <f t="array" ref="V60">ConsolGeog[[#This Row],[Assessed CS - 18-24 (2014)]]</f>
        <v>0</v>
      </c>
      <c r="W60" s="129">
        <f t="array" ref="W60">SUM(FinalOutput10[[#This Row],[Assessed_HS_16_17_2014]],FinalOutput10[[#This Row],[Assessed_HS_16_24_2014]],FinalOutput10[[#This Row],[Assessed_HS_18_24_2014]],FinalOutput10[[#This Row],[Assessed_CS_16_17_2014]],FinalOutput10[[#This Row],[Assessed_CS_16_24_2014]],FinalOutput10[[#This Row],[Assessed_CS_18_24_2014]])</f>
        <v>0</v>
      </c>
      <c r="X60" s="128"/>
      <c r="Y60" s="128"/>
      <c r="Z60" s="128"/>
      <c r="AA60" s="128"/>
      <c r="AB60" s="128"/>
      <c r="AC60" s="128"/>
      <c r="AD60" s="128"/>
      <c r="AE60" s="128"/>
      <c r="AF60" s="128"/>
      <c r="AG60" s="128"/>
      <c r="AH60" s="128"/>
      <c r="AI60" s="128"/>
      <c r="AJ60" s="128"/>
      <c r="AK60" s="128"/>
      <c r="AL60" s="128"/>
      <c r="AM60" s="128"/>
      <c r="AN60" s="128"/>
      <c r="AO60" s="128"/>
      <c r="AP60" s="128"/>
      <c r="AQ60" s="128"/>
      <c r="AR60" s="128"/>
      <c r="AS60" s="128"/>
      <c r="AT60" s="128"/>
      <c r="AU60" s="128"/>
      <c r="AV60" s="128"/>
      <c r="AW60" s="128"/>
      <c r="AX60" s="128"/>
      <c r="AY60" s="128"/>
      <c r="AZ60" s="128"/>
      <c r="BA60" s="128"/>
      <c r="BB60" s="128"/>
      <c r="BC60" s="128"/>
      <c r="BD60" s="128"/>
      <c r="BE60" s="128"/>
      <c r="BF60" s="128"/>
      <c r="BG60" s="128"/>
      <c r="BH60" s="128"/>
      <c r="BI60" s="128"/>
      <c r="BJ60" s="128"/>
      <c r="BK60" s="128"/>
    </row>
    <row r="61" spans="1:63">
      <c r="A61" s="128" t="str">
        <f t="array" ref="A61">ConsolGeog[[#This Row],[Country]]</f>
        <v>England</v>
      </c>
      <c r="B61" s="129" t="str">
        <f t="array" ref="B61">ConsolGeog[[#This Row],[County Name]]</f>
        <v>Isles of Scilly</v>
      </c>
      <c r="C61" s="128" t="str">
        <f t="array" ref="C61">ConsolGeog[[#This Row],[la_code]]</f>
        <v>E06000053</v>
      </c>
      <c r="D61" s="129" t="str">
        <f t="array" ref="D61">ConsolGeog[[#This Row],[la_name]]</f>
        <v>Isles of Scilly</v>
      </c>
      <c r="E61" s="129" t="str">
        <f t="array" ref="E61">ConsolGeog[[#This Row],[LA Type]]</f>
        <v>Unitary</v>
      </c>
      <c r="F61" s="129">
        <f t="array" ref="F61">ConsolGeog[[#This Row],[population]]</f>
        <v>2203</v>
      </c>
      <c r="G61" s="129">
        <f t="array" ref="G61">ConsolGeog[[#This Row],[area]]</f>
        <v>1637.47</v>
      </c>
      <c r="H61" s="129">
        <f t="array" ref="H61">ConsolGeog[[#This Row],[COUNTY: Sum of districts'' populations '[non additive!']]]</f>
        <v>2203</v>
      </c>
      <c r="I61" s="129">
        <f t="array" ref="I61">ConsolGeog[[#This Row],[County Stats Distribution Factor]]</f>
        <v>1</v>
      </c>
      <c r="J61" s="129">
        <f t="array" ref="J61">ConsolGeog[[#This Row],[Presented HS - 16-17 (2014)]]</f>
        <v>0</v>
      </c>
      <c r="K61" s="129">
        <f t="array" ref="K61">ConsolGeog[[#This Row],[Presented HS - 16-24 (2014)]]</f>
        <v>0</v>
      </c>
      <c r="L61" s="129">
        <f t="array" ref="L61">ConsolGeog[[#This Row],[Presented HS - 18-24 (2014)]]</f>
        <v>0</v>
      </c>
      <c r="M61" s="129">
        <f t="array" ref="M61">ConsolGeog[[#This Row],[Presented CS - 16-17 (2014)]]</f>
        <v>0</v>
      </c>
      <c r="N61" s="129">
        <f t="array" ref="N61">ConsolGeog[[#This Row],[Presented CS - 16-24 (2014)]]</f>
        <v>0</v>
      </c>
      <c r="O61" s="129">
        <f t="array" ref="O61">ConsolGeog[[#This Row],[Presented CS - 18-24 (2014)]]</f>
        <v>0</v>
      </c>
      <c r="P61" s="129">
        <f t="array" ref="P6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1" s="129">
        <f t="array" ref="Q61">ConsolGeog[[#This Row],[Assessed HS - 16-17 (2014)]]</f>
        <v>0</v>
      </c>
      <c r="R61" s="129">
        <f t="array" ref="R61">ConsolGeog[[#This Row],[Assessed HS - 16-24 (2014)]]</f>
        <v>0</v>
      </c>
      <c r="S61" s="129">
        <f t="array" ref="S61">ConsolGeog[[#This Row],[Assessed HS - 18-24 (2014)]]</f>
        <v>0</v>
      </c>
      <c r="T61" s="129">
        <f t="array" ref="T61">ConsolGeog[[#This Row],[Assessed CS - 16-17 (2014)]]</f>
        <v>0</v>
      </c>
      <c r="U61" s="129">
        <f t="array" ref="U61">ConsolGeog[[#This Row],[Assessed CS - 16-24 (2014)]]</f>
        <v>0</v>
      </c>
      <c r="V61" s="129">
        <f t="array" ref="V61">ConsolGeog[[#This Row],[Assessed CS - 18-24 (2014)]]</f>
        <v>0</v>
      </c>
      <c r="W61" s="129">
        <f t="array" ref="W61">SUM(FinalOutput10[[#This Row],[Assessed_HS_16_17_2014]],FinalOutput10[[#This Row],[Assessed_HS_16_24_2014]],FinalOutput10[[#This Row],[Assessed_HS_18_24_2014]],FinalOutput10[[#This Row],[Assessed_CS_16_17_2014]],FinalOutput10[[#This Row],[Assessed_CS_16_24_2014]],FinalOutput10[[#This Row],[Assessed_CS_18_24_2014]])</f>
        <v>0</v>
      </c>
      <c r="X61" s="128"/>
      <c r="Y61" s="128"/>
      <c r="Z61" s="128"/>
      <c r="AA61" s="128"/>
      <c r="AB61" s="128"/>
      <c r="AC61" s="128"/>
      <c r="AD61" s="128"/>
      <c r="AE61" s="128"/>
      <c r="AF61" s="128"/>
      <c r="AG61" s="128"/>
      <c r="AH61" s="128"/>
      <c r="AI61" s="128"/>
      <c r="AJ61" s="128"/>
      <c r="AK61" s="128"/>
      <c r="AL61" s="128"/>
      <c r="AM61" s="128"/>
      <c r="AN61" s="128"/>
      <c r="AO61" s="128"/>
      <c r="AP61" s="128"/>
      <c r="AQ61" s="128"/>
      <c r="AR61" s="128"/>
      <c r="AS61" s="128"/>
      <c r="AT61" s="128"/>
      <c r="AU61" s="128"/>
      <c r="AV61" s="128"/>
      <c r="AW61" s="128"/>
      <c r="AX61" s="128"/>
      <c r="AY61" s="128"/>
      <c r="AZ61" s="128"/>
      <c r="BA61" s="128"/>
      <c r="BB61" s="128"/>
      <c r="BC61" s="128"/>
      <c r="BD61" s="128"/>
      <c r="BE61" s="128"/>
      <c r="BF61" s="128"/>
      <c r="BG61" s="128"/>
      <c r="BH61" s="128"/>
      <c r="BI61" s="128"/>
      <c r="BJ61" s="128"/>
      <c r="BK61" s="128"/>
    </row>
    <row r="62" spans="1:63">
      <c r="A62" s="128" t="str">
        <f t="array" ref="A62">ConsolGeog[[#This Row],[Country]]</f>
        <v>England</v>
      </c>
      <c r="B62" s="129" t="str">
        <f t="array" ref="B62">ConsolGeog[[#This Row],[County Name]]</f>
        <v>Wiltshire</v>
      </c>
      <c r="C62" s="128" t="str">
        <f t="array" ref="C62">ConsolGeog[[#This Row],[la_code]]</f>
        <v>E06000054</v>
      </c>
      <c r="D62" s="129" t="str">
        <f t="array" ref="D62">ConsolGeog[[#This Row],[la_name]]</f>
        <v>Wiltshire</v>
      </c>
      <c r="E62" s="129" t="str">
        <f t="array" ref="E62">ConsolGeog[[#This Row],[LA Type]]</f>
        <v>Unitary</v>
      </c>
      <c r="F62" s="129">
        <f t="array" ref="F62">ConsolGeog[[#This Row],[population]]</f>
        <v>470981</v>
      </c>
      <c r="G62" s="129">
        <f t="array" ref="G62">ConsolGeog[[#This Row],[area]]</f>
        <v>325534.12</v>
      </c>
      <c r="H62" s="129">
        <f t="array" ref="H62">ConsolGeog[[#This Row],[COUNTY: Sum of districts'' populations '[non additive!']]]</f>
        <v>470981</v>
      </c>
      <c r="I62" s="129">
        <f t="array" ref="I62">ConsolGeog[[#This Row],[County Stats Distribution Factor]]</f>
        <v>1</v>
      </c>
      <c r="J62" s="129">
        <f t="array" ref="J62">ConsolGeog[[#This Row],[Presented HS - 16-17 (2014)]]</f>
        <v>0</v>
      </c>
      <c r="K62" s="129">
        <f t="array" ref="K62">ConsolGeog[[#This Row],[Presented HS - 16-24 (2014)]]</f>
        <v>0</v>
      </c>
      <c r="L62" s="129">
        <f t="array" ref="L62">ConsolGeog[[#This Row],[Presented HS - 18-24 (2014)]]</f>
        <v>0</v>
      </c>
      <c r="M62" s="129">
        <f t="array" ref="M62">ConsolGeog[[#This Row],[Presented CS - 16-17 (2014)]]</f>
        <v>0</v>
      </c>
      <c r="N62" s="129">
        <f t="array" ref="N62">ConsolGeog[[#This Row],[Presented CS - 16-24 (2014)]]</f>
        <v>0</v>
      </c>
      <c r="O62" s="129">
        <f t="array" ref="O62">ConsolGeog[[#This Row],[Presented CS - 18-24 (2014)]]</f>
        <v>0</v>
      </c>
      <c r="P62" s="129">
        <f t="array" ref="P6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2" s="129">
        <f t="array" ref="Q62">ConsolGeog[[#This Row],[Assessed HS - 16-17 (2014)]]</f>
        <v>0</v>
      </c>
      <c r="R62" s="129">
        <f t="array" ref="R62">ConsolGeog[[#This Row],[Assessed HS - 16-24 (2014)]]</f>
        <v>0</v>
      </c>
      <c r="S62" s="129">
        <f t="array" ref="S62">ConsolGeog[[#This Row],[Assessed HS - 18-24 (2014)]]</f>
        <v>0</v>
      </c>
      <c r="T62" s="129">
        <f t="array" ref="T62">ConsolGeog[[#This Row],[Assessed CS - 16-17 (2014)]]</f>
        <v>0</v>
      </c>
      <c r="U62" s="129">
        <f t="array" ref="U62">ConsolGeog[[#This Row],[Assessed CS - 16-24 (2014)]]</f>
        <v>0</v>
      </c>
      <c r="V62" s="129">
        <f t="array" ref="V62">ConsolGeog[[#This Row],[Assessed CS - 18-24 (2014)]]</f>
        <v>0</v>
      </c>
      <c r="W62" s="129">
        <f t="array" ref="W62">SUM(FinalOutput10[[#This Row],[Assessed_HS_16_17_2014]],FinalOutput10[[#This Row],[Assessed_HS_16_24_2014]],FinalOutput10[[#This Row],[Assessed_HS_18_24_2014]],FinalOutput10[[#This Row],[Assessed_CS_16_17_2014]],FinalOutput10[[#This Row],[Assessed_CS_16_24_2014]],FinalOutput10[[#This Row],[Assessed_CS_18_24_2014]])</f>
        <v>0</v>
      </c>
      <c r="X62" s="128"/>
      <c r="Y62" s="128"/>
      <c r="Z62" s="128"/>
      <c r="AA62" s="128"/>
      <c r="AB62" s="128"/>
      <c r="AC62" s="128"/>
      <c r="AD62" s="128"/>
      <c r="AE62" s="128"/>
      <c r="AF62" s="128"/>
      <c r="AG62" s="128"/>
      <c r="AH62" s="128"/>
      <c r="AI62" s="128"/>
      <c r="AJ62" s="128"/>
      <c r="AK62" s="128"/>
      <c r="AL62" s="128"/>
      <c r="AM62" s="128"/>
      <c r="AN62" s="128"/>
      <c r="AO62" s="128"/>
      <c r="AP62" s="128"/>
      <c r="AQ62" s="128"/>
      <c r="AR62" s="128"/>
      <c r="AS62" s="128"/>
      <c r="AT62" s="128"/>
      <c r="AU62" s="128"/>
      <c r="AV62" s="128"/>
      <c r="AW62" s="128"/>
      <c r="AX62" s="128"/>
      <c r="AY62" s="128"/>
      <c r="AZ62" s="128"/>
      <c r="BA62" s="128"/>
      <c r="BB62" s="128"/>
      <c r="BC62" s="128"/>
      <c r="BD62" s="128"/>
      <c r="BE62" s="128"/>
      <c r="BF62" s="128"/>
      <c r="BG62" s="128"/>
      <c r="BH62" s="128"/>
      <c r="BI62" s="128"/>
      <c r="BJ62" s="128"/>
      <c r="BK62" s="128"/>
    </row>
    <row r="63" spans="1:63">
      <c r="A63" s="128" t="str">
        <f t="array" ref="A63">ConsolGeog[[#This Row],[Country]]</f>
        <v>England</v>
      </c>
      <c r="B63" s="129" t="str">
        <f t="array" ref="B63">ConsolGeog[[#This Row],[County Name]]</f>
        <v>East Sussex</v>
      </c>
      <c r="C63" s="128" t="str">
        <f t="array" ref="C63">ConsolGeog[[#This Row],[la_code]]</f>
        <v>E07000064</v>
      </c>
      <c r="D63" s="129" t="str">
        <f t="array" ref="D63">ConsolGeog[[#This Row],[la_name]]</f>
        <v>Rother</v>
      </c>
      <c r="E63" s="129" t="str">
        <f t="array" ref="E63">ConsolGeog[[#This Row],[LA Type]]</f>
        <v>District</v>
      </c>
      <c r="F63" s="129">
        <f t="array" ref="F63">ConsolGeog[[#This Row],[population]]</f>
        <v>90588</v>
      </c>
      <c r="G63" s="129">
        <f t="array" ref="G63">ConsolGeog[[#This Row],[area]]</f>
        <v>50943.05</v>
      </c>
      <c r="H63" s="129">
        <f t="array" ref="H63">ConsolGeog[[#This Row],[COUNTY: Sum of districts'' populations '[non additive!']]]</f>
        <v>526671</v>
      </c>
      <c r="I63" s="129">
        <f t="array" ref="I63">ConsolGeog[[#This Row],[County Stats Distribution Factor]]</f>
        <v>0.17200111644651025</v>
      </c>
      <c r="J63" s="129">
        <f t="array" ref="J63">ConsolGeog[[#This Row],[Presented HS - 16-17 (2014)]]</f>
        <v>0</v>
      </c>
      <c r="K63" s="129">
        <f t="array" ref="K63">ConsolGeog[[#This Row],[Presented HS - 16-24 (2014)]]</f>
        <v>0</v>
      </c>
      <c r="L63" s="129">
        <f t="array" ref="L63">ConsolGeog[[#This Row],[Presented HS - 18-24 (2014)]]</f>
        <v>30</v>
      </c>
      <c r="M63" s="129">
        <f t="array" ref="M63">ConsolGeog[[#This Row],[Presented CS - 16-17 (2014)]]</f>
        <v>32.680212124836949</v>
      </c>
      <c r="N63" s="129">
        <f t="array" ref="N63">ConsolGeog[[#This Row],[Presented CS - 16-24 (2014)]]</f>
        <v>0</v>
      </c>
      <c r="O63" s="129">
        <f t="array" ref="O63">ConsolGeog[[#This Row],[Presented CS - 18-24 (2014)]]</f>
        <v>0</v>
      </c>
      <c r="P63" s="129">
        <f t="array" ref="P63">MAX(FinalOutput10[[#This Row],[Presented_HS_16_17_2014]]+FinalOutput10[[#This Row],[Presented_HS_18_24_2014]],FinalOutput10[[#This Row],[Presented_HS_16_24_2014]])+SUM(FinalOutput10[[#This Row],[Presented_CS_16_17_2014]],FinalOutput10[[#This Row],[Presented_CS_16_24_2014]],FinalOutput10[[#This Row],[Presented_CS_18_24_2014]])</f>
        <v>62.680212124836949</v>
      </c>
      <c r="Q63" s="129">
        <f t="array" ref="Q63">ConsolGeog[[#This Row],[Assessed HS - 16-17 (2014)]]</f>
        <v>0</v>
      </c>
      <c r="R63" s="129">
        <f t="array" ref="R63">ConsolGeog[[#This Row],[Assessed HS - 16-24 (2014)]]</f>
        <v>0</v>
      </c>
      <c r="S63" s="129">
        <f t="array" ref="S63">ConsolGeog[[#This Row],[Assessed HS - 18-24 (2014)]]</f>
        <v>26</v>
      </c>
      <c r="T63" s="129">
        <f t="array" ref="T63">ConsolGeog[[#This Row],[Assessed CS - 16-17 (2014)]]</f>
        <v>14.964097130846392</v>
      </c>
      <c r="U63" s="129">
        <f t="array" ref="U63">ConsolGeog[[#This Row],[Assessed CS - 16-24 (2014)]]</f>
        <v>0</v>
      </c>
      <c r="V63" s="129">
        <f t="array" ref="V63">ConsolGeog[[#This Row],[Assessed CS - 18-24 (2014)]]</f>
        <v>0</v>
      </c>
      <c r="W63" s="129">
        <f t="array" ref="W63">SUM(FinalOutput10[[#This Row],[Assessed_HS_16_17_2014]],FinalOutput10[[#This Row],[Assessed_HS_16_24_2014]],FinalOutput10[[#This Row],[Assessed_HS_18_24_2014]],FinalOutput10[[#This Row],[Assessed_CS_16_17_2014]],FinalOutput10[[#This Row],[Assessed_CS_16_24_2014]],FinalOutput10[[#This Row],[Assessed_CS_18_24_2014]])</f>
        <v>40.96409713084639</v>
      </c>
      <c r="X63" s="128"/>
      <c r="Y63" s="128"/>
      <c r="Z63" s="128"/>
      <c r="AA63" s="128"/>
      <c r="AB63" s="128"/>
      <c r="AC63" s="128"/>
      <c r="AD63" s="128"/>
      <c r="AE63" s="128"/>
      <c r="AF63" s="128"/>
      <c r="AG63" s="128"/>
      <c r="AH63" s="128"/>
      <c r="AI63" s="128"/>
      <c r="AJ63" s="128"/>
      <c r="AK63" s="128"/>
      <c r="AL63" s="128"/>
      <c r="AM63" s="128"/>
      <c r="AN63" s="128"/>
      <c r="AO63" s="128"/>
      <c r="AP63" s="128"/>
      <c r="AQ63" s="128"/>
      <c r="AR63" s="128"/>
      <c r="AS63" s="128"/>
      <c r="AT63" s="128"/>
      <c r="AU63" s="128"/>
      <c r="AV63" s="128"/>
      <c r="AW63" s="128"/>
      <c r="AX63" s="128"/>
      <c r="AY63" s="128"/>
      <c r="AZ63" s="128"/>
      <c r="BA63" s="128"/>
      <c r="BB63" s="128"/>
      <c r="BC63" s="128"/>
      <c r="BD63" s="128"/>
      <c r="BE63" s="128"/>
      <c r="BF63" s="128"/>
      <c r="BG63" s="128"/>
      <c r="BH63" s="128"/>
      <c r="BI63" s="128"/>
      <c r="BJ63" s="128"/>
      <c r="BK63" s="128"/>
    </row>
    <row r="64" spans="1:63">
      <c r="A64" s="128" t="str">
        <f t="array" ref="A64">ConsolGeog[[#This Row],[Country]]</f>
        <v>England</v>
      </c>
      <c r="B64" s="129" t="str">
        <f t="array" ref="B64">ConsolGeog[[#This Row],[County Name]]</f>
        <v>East Sussex</v>
      </c>
      <c r="C64" s="128" t="str">
        <f t="array" ref="C64">ConsolGeog[[#This Row],[la_code]]</f>
        <v>E07000065</v>
      </c>
      <c r="D64" s="129" t="str">
        <f t="array" ref="D64">ConsolGeog[[#This Row],[la_name]]</f>
        <v>Wealden</v>
      </c>
      <c r="E64" s="129" t="str">
        <f t="array" ref="E64">ConsolGeog[[#This Row],[LA Type]]</f>
        <v>District</v>
      </c>
      <c r="F64" s="129">
        <f t="array" ref="F64">ConsolGeog[[#This Row],[population]]</f>
        <v>148915</v>
      </c>
      <c r="G64" s="129">
        <f t="array" ref="G64">ConsolGeog[[#This Row],[area]]</f>
        <v>83316.94</v>
      </c>
      <c r="H64" s="129">
        <f t="array" ref="H64">ConsolGeog[[#This Row],[COUNTY: Sum of districts'' populations '[non additive!']]]</f>
        <v>526671</v>
      </c>
      <c r="I64" s="129">
        <f t="array" ref="I64">ConsolGeog[[#This Row],[County Stats Distribution Factor]]</f>
        <v>0.28274767359509068</v>
      </c>
      <c r="J64" s="129">
        <f t="array" ref="J64">ConsolGeog[[#This Row],[Presented HS - 16-17 (2014)]]</f>
        <v>0</v>
      </c>
      <c r="K64" s="129">
        <f t="array" ref="K64">ConsolGeog[[#This Row],[Presented HS - 16-24 (2014)]]</f>
        <v>0</v>
      </c>
      <c r="L64" s="129">
        <f t="array" ref="L64">ConsolGeog[[#This Row],[Presented HS - 18-24 (2014)]]</f>
        <v>231</v>
      </c>
      <c r="M64" s="129">
        <f t="array" ref="M64">ConsolGeog[[#This Row],[Presented CS - 16-17 (2014)]]</f>
        <v>53.722057983067231</v>
      </c>
      <c r="N64" s="129">
        <f t="array" ref="N64">ConsolGeog[[#This Row],[Presented CS - 16-24 (2014)]]</f>
        <v>0</v>
      </c>
      <c r="O64" s="129">
        <f t="array" ref="O64">ConsolGeog[[#This Row],[Presented CS - 18-24 (2014)]]</f>
        <v>0</v>
      </c>
      <c r="P64" s="129">
        <f t="array" ref="P64">MAX(FinalOutput10[[#This Row],[Presented_HS_16_17_2014]]+FinalOutput10[[#This Row],[Presented_HS_18_24_2014]],FinalOutput10[[#This Row],[Presented_HS_16_24_2014]])+SUM(FinalOutput10[[#This Row],[Presented_CS_16_17_2014]],FinalOutput10[[#This Row],[Presented_CS_16_24_2014]],FinalOutput10[[#This Row],[Presented_CS_18_24_2014]])</f>
        <v>284.7220579830672</v>
      </c>
      <c r="Q64" s="129">
        <f t="array" ref="Q64">ConsolGeog[[#This Row],[Assessed HS - 16-17 (2014)]]</f>
        <v>0</v>
      </c>
      <c r="R64" s="129">
        <f t="array" ref="R64">ConsolGeog[[#This Row],[Assessed HS - 16-24 (2014)]]</f>
        <v>0</v>
      </c>
      <c r="S64" s="129">
        <f t="array" ref="S64">ConsolGeog[[#This Row],[Assessed HS - 18-24 (2014)]]</f>
        <v>48</v>
      </c>
      <c r="T64" s="129">
        <f t="array" ref="T64">ConsolGeog[[#This Row],[Assessed CS - 16-17 (2014)]]</f>
        <v>24.599047602772888</v>
      </c>
      <c r="U64" s="129">
        <f t="array" ref="U64">ConsolGeog[[#This Row],[Assessed CS - 16-24 (2014)]]</f>
        <v>0</v>
      </c>
      <c r="V64" s="129">
        <f t="array" ref="V64">ConsolGeog[[#This Row],[Assessed CS - 18-24 (2014)]]</f>
        <v>0</v>
      </c>
      <c r="W64" s="129">
        <f t="array" ref="W64">SUM(FinalOutput10[[#This Row],[Assessed_HS_16_17_2014]],FinalOutput10[[#This Row],[Assessed_HS_16_24_2014]],FinalOutput10[[#This Row],[Assessed_HS_18_24_2014]],FinalOutput10[[#This Row],[Assessed_CS_16_17_2014]],FinalOutput10[[#This Row],[Assessed_CS_16_24_2014]],FinalOutput10[[#This Row],[Assessed_CS_18_24_2014]])</f>
        <v>72.599047602772885</v>
      </c>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row>
    <row r="65" spans="1:63">
      <c r="A65" s="128" t="str">
        <f t="array" ref="A65">ConsolGeog[[#This Row],[Country]]</f>
        <v>England</v>
      </c>
      <c r="B65" s="129" t="str">
        <f t="array" ref="B65">ConsolGeog[[#This Row],[County Name]]</f>
        <v>Bedford</v>
      </c>
      <c r="C65" s="128" t="str">
        <f t="array" ref="C65">ConsolGeog[[#This Row],[la_code]]</f>
        <v>E06000055</v>
      </c>
      <c r="D65" s="129" t="str">
        <f t="array" ref="D65">ConsolGeog[[#This Row],[la_name]]</f>
        <v>Bedford</v>
      </c>
      <c r="E65" s="129" t="str">
        <f t="array" ref="E65">ConsolGeog[[#This Row],[LA Type]]</f>
        <v>Unitary</v>
      </c>
      <c r="F65" s="129">
        <f t="array" ref="F65">ConsolGeog[[#This Row],[population]]</f>
        <v>157479</v>
      </c>
      <c r="G65" s="129">
        <f t="array" ref="G65">ConsolGeog[[#This Row],[area]]</f>
        <v>47641.2</v>
      </c>
      <c r="H65" s="129">
        <f t="array" ref="H65">ConsolGeog[[#This Row],[COUNTY: Sum of districts'' populations '[non additive!']]]</f>
        <v>157479</v>
      </c>
      <c r="I65" s="129">
        <f t="array" ref="I65">ConsolGeog[[#This Row],[County Stats Distribution Factor]]</f>
        <v>1</v>
      </c>
      <c r="J65" s="129">
        <f t="array" ref="J65">ConsolGeog[[#This Row],[Presented HS - 16-17 (2014)]]</f>
        <v>0</v>
      </c>
      <c r="K65" s="129">
        <f t="array" ref="K65">ConsolGeog[[#This Row],[Presented HS - 16-24 (2014)]]</f>
        <v>0</v>
      </c>
      <c r="L65" s="129">
        <f t="array" ref="L65">ConsolGeog[[#This Row],[Presented HS - 18-24 (2014)]]</f>
        <v>0</v>
      </c>
      <c r="M65" s="129">
        <f t="array" ref="M65">ConsolGeog[[#This Row],[Presented CS - 16-17 (2014)]]</f>
        <v>0</v>
      </c>
      <c r="N65" s="129">
        <f t="array" ref="N65">ConsolGeog[[#This Row],[Presented CS - 16-24 (2014)]]</f>
        <v>0</v>
      </c>
      <c r="O65" s="129">
        <f t="array" ref="O65">ConsolGeog[[#This Row],[Presented CS - 18-24 (2014)]]</f>
        <v>0</v>
      </c>
      <c r="P65" s="129">
        <f t="array" ref="P6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5" s="129">
        <f t="array" ref="Q65">ConsolGeog[[#This Row],[Assessed HS - 16-17 (2014)]]</f>
        <v>0</v>
      </c>
      <c r="R65" s="129">
        <f t="array" ref="R65">ConsolGeog[[#This Row],[Assessed HS - 16-24 (2014)]]</f>
        <v>0</v>
      </c>
      <c r="S65" s="129">
        <f t="array" ref="S65">ConsolGeog[[#This Row],[Assessed HS - 18-24 (2014)]]</f>
        <v>0</v>
      </c>
      <c r="T65" s="129">
        <f t="array" ref="T65">ConsolGeog[[#This Row],[Assessed CS - 16-17 (2014)]]</f>
        <v>0</v>
      </c>
      <c r="U65" s="129">
        <f t="array" ref="U65">ConsolGeog[[#This Row],[Assessed CS - 16-24 (2014)]]</f>
        <v>0</v>
      </c>
      <c r="V65" s="129">
        <f t="array" ref="V65">ConsolGeog[[#This Row],[Assessed CS - 18-24 (2014)]]</f>
        <v>0</v>
      </c>
      <c r="W65" s="129">
        <f t="array" ref="W65">SUM(FinalOutput10[[#This Row],[Assessed_HS_16_17_2014]],FinalOutput10[[#This Row],[Assessed_HS_16_24_2014]],FinalOutput10[[#This Row],[Assessed_HS_18_24_2014]],FinalOutput10[[#This Row],[Assessed_CS_16_17_2014]],FinalOutput10[[#This Row],[Assessed_CS_16_24_2014]],FinalOutput10[[#This Row],[Assessed_CS_18_24_2014]])</f>
        <v>0</v>
      </c>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row>
    <row r="66" spans="1:63">
      <c r="A66" s="128" t="str">
        <f t="array" ref="A66">ConsolGeog[[#This Row],[Country]]</f>
        <v>England</v>
      </c>
      <c r="B66" s="129" t="str">
        <f t="array" ref="B66">ConsolGeog[[#This Row],[County Name]]</f>
        <v>Buckinghamshire</v>
      </c>
      <c r="C66" s="128" t="str">
        <f t="array" ref="C66">ConsolGeog[[#This Row],[la_code]]</f>
        <v>E07000005</v>
      </c>
      <c r="D66" s="129" t="str">
        <f t="array" ref="D66">ConsolGeog[[#This Row],[la_name]]</f>
        <v>Chiltern</v>
      </c>
      <c r="E66" s="129" t="str">
        <f t="array" ref="E66">ConsolGeog[[#This Row],[LA Type]]</f>
        <v>District</v>
      </c>
      <c r="F66" s="129">
        <f t="array" ref="F66">ConsolGeog[[#This Row],[population]]</f>
        <v>92635</v>
      </c>
      <c r="G66" s="129">
        <f t="array" ref="G66">ConsolGeog[[#This Row],[area]]</f>
        <v>19634.810000000001</v>
      </c>
      <c r="H66" s="129">
        <f t="array" ref="H66">ConsolGeog[[#This Row],[COUNTY: Sum of districts'' populations '[non additive!']]]</f>
        <v>505283</v>
      </c>
      <c r="I66" s="129">
        <f t="array" ref="I66">ConsolGeog[[#This Row],[County Stats Distribution Factor]]</f>
        <v>0.18333290453072831</v>
      </c>
      <c r="J66" s="129">
        <f t="array" ref="J66">ConsolGeog[[#This Row],[Presented HS - 16-17 (2014)]]</f>
        <v>0</v>
      </c>
      <c r="K66" s="129">
        <f t="array" ref="K66">ConsolGeog[[#This Row],[Presented HS - 16-24 (2014)]]</f>
        <v>0</v>
      </c>
      <c r="L66" s="129">
        <f t="array" ref="L66">ConsolGeog[[#This Row],[Presented HS - 18-24 (2014)]]</f>
        <v>0</v>
      </c>
      <c r="M66" s="129">
        <f t="array" ref="M66">ConsolGeog[[#This Row],[Presented CS - 16-17 (2014)]]</f>
        <v>0</v>
      </c>
      <c r="N66" s="129">
        <f t="array" ref="N66">ConsolGeog[[#This Row],[Presented CS - 16-24 (2014)]]</f>
        <v>0</v>
      </c>
      <c r="O66" s="129">
        <f t="array" ref="O66">ConsolGeog[[#This Row],[Presented CS - 18-24 (2014)]]</f>
        <v>0</v>
      </c>
      <c r="P66" s="129">
        <f t="array" ref="P6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6" s="129">
        <f t="array" ref="Q66">ConsolGeog[[#This Row],[Assessed HS - 16-17 (2014)]]</f>
        <v>0</v>
      </c>
      <c r="R66" s="129">
        <f t="array" ref="R66">ConsolGeog[[#This Row],[Assessed HS - 16-24 (2014)]]</f>
        <v>0</v>
      </c>
      <c r="S66" s="129">
        <f t="array" ref="S66">ConsolGeog[[#This Row],[Assessed HS - 18-24 (2014)]]</f>
        <v>0</v>
      </c>
      <c r="T66" s="129">
        <f t="array" ref="T66">ConsolGeog[[#This Row],[Assessed CS - 16-17 (2014)]]</f>
        <v>0</v>
      </c>
      <c r="U66" s="129">
        <f t="array" ref="U66">ConsolGeog[[#This Row],[Assessed CS - 16-24 (2014)]]</f>
        <v>0</v>
      </c>
      <c r="V66" s="129">
        <f t="array" ref="V66">ConsolGeog[[#This Row],[Assessed CS - 18-24 (2014)]]</f>
        <v>0</v>
      </c>
      <c r="W66" s="129">
        <f t="array" ref="W66">SUM(FinalOutput10[[#This Row],[Assessed_HS_16_17_2014]],FinalOutput10[[#This Row],[Assessed_HS_16_24_2014]],FinalOutput10[[#This Row],[Assessed_HS_18_24_2014]],FinalOutput10[[#This Row],[Assessed_CS_16_17_2014]],FinalOutput10[[#This Row],[Assessed_CS_16_24_2014]],FinalOutput10[[#This Row],[Assessed_CS_18_24_2014]])</f>
        <v>0</v>
      </c>
      <c r="X66" s="128"/>
      <c r="Y66" s="128"/>
      <c r="Z66" s="128"/>
      <c r="AA66" s="128"/>
      <c r="AB66" s="128"/>
      <c r="AC66" s="128"/>
      <c r="AD66" s="128"/>
      <c r="AE66" s="128"/>
      <c r="AF66" s="128"/>
      <c r="AG66" s="128"/>
      <c r="AH66" s="128"/>
      <c r="AI66" s="128"/>
      <c r="AJ66" s="128"/>
      <c r="AK66" s="128"/>
      <c r="AL66" s="128"/>
      <c r="AM66" s="128"/>
      <c r="AN66" s="128"/>
      <c r="AO66" s="128"/>
      <c r="AP66" s="128"/>
      <c r="AQ66" s="128"/>
      <c r="AR66" s="128"/>
      <c r="AS66" s="128"/>
      <c r="AT66" s="128"/>
      <c r="AU66" s="128"/>
      <c r="AV66" s="128"/>
      <c r="AW66" s="128"/>
      <c r="AX66" s="128"/>
      <c r="AY66" s="128"/>
      <c r="AZ66" s="128"/>
      <c r="BA66" s="128"/>
      <c r="BB66" s="128"/>
      <c r="BC66" s="128"/>
      <c r="BD66" s="128"/>
      <c r="BE66" s="128"/>
      <c r="BF66" s="128"/>
      <c r="BG66" s="128"/>
      <c r="BH66" s="128"/>
      <c r="BI66" s="128"/>
      <c r="BJ66" s="128"/>
      <c r="BK66" s="128"/>
    </row>
    <row r="67" spans="1:63">
      <c r="A67" s="128" t="str">
        <f t="array" ref="A67">ConsolGeog[[#This Row],[Country]]</f>
        <v>England</v>
      </c>
      <c r="B67" s="129" t="str">
        <f t="array" ref="B67">ConsolGeog[[#This Row],[County Name]]</f>
        <v>Buckinghamshire</v>
      </c>
      <c r="C67" s="128" t="str">
        <f t="array" ref="C67">ConsolGeog[[#This Row],[la_code]]</f>
        <v>E07000006</v>
      </c>
      <c r="D67" s="129" t="str">
        <f t="array" ref="D67">ConsolGeog[[#This Row],[la_name]]</f>
        <v>South Bucks</v>
      </c>
      <c r="E67" s="129" t="str">
        <f t="array" ref="E67">ConsolGeog[[#This Row],[LA Type]]</f>
        <v>District</v>
      </c>
      <c r="F67" s="129">
        <f t="array" ref="F67">ConsolGeog[[#This Row],[population]]</f>
        <v>66867</v>
      </c>
      <c r="G67" s="129">
        <f t="array" ref="G67">ConsolGeog[[#This Row],[area]]</f>
        <v>14127.52</v>
      </c>
      <c r="H67" s="129">
        <f t="array" ref="H67">ConsolGeog[[#This Row],[COUNTY: Sum of districts'' populations '[non additive!']]]</f>
        <v>505283</v>
      </c>
      <c r="I67" s="129">
        <f t="array" ref="I67">ConsolGeog[[#This Row],[County Stats Distribution Factor]]</f>
        <v>0.13233574056518821</v>
      </c>
      <c r="J67" s="129">
        <f t="array" ref="J67">ConsolGeog[[#This Row],[Presented HS - 16-17 (2014)]]</f>
        <v>2</v>
      </c>
      <c r="K67" s="129">
        <f t="array" ref="K67">ConsolGeog[[#This Row],[Presented HS - 16-24 (2014)]]</f>
        <v>0</v>
      </c>
      <c r="L67" s="129">
        <f t="array" ref="L67">ConsolGeog[[#This Row],[Presented HS - 18-24 (2014)]]</f>
        <v>0</v>
      </c>
      <c r="M67" s="129">
        <f t="array" ref="M67">ConsolGeog[[#This Row],[Presented CS - 16-17 (2014)]]</f>
        <v>0</v>
      </c>
      <c r="N67" s="129">
        <f t="array" ref="N67">ConsolGeog[[#This Row],[Presented CS - 16-24 (2014)]]</f>
        <v>0</v>
      </c>
      <c r="O67" s="129">
        <f t="array" ref="O67">ConsolGeog[[#This Row],[Presented CS - 18-24 (2014)]]</f>
        <v>0</v>
      </c>
      <c r="P67" s="129">
        <f t="array" ref="P67">MAX(FinalOutput10[[#This Row],[Presented_HS_16_17_2014]]+FinalOutput10[[#This Row],[Presented_HS_18_24_2014]],FinalOutput10[[#This Row],[Presented_HS_16_24_2014]])+SUM(FinalOutput10[[#This Row],[Presented_CS_16_17_2014]],FinalOutput10[[#This Row],[Presented_CS_16_24_2014]],FinalOutput10[[#This Row],[Presented_CS_18_24_2014]])</f>
        <v>2</v>
      </c>
      <c r="Q67" s="129">
        <f t="array" ref="Q67">ConsolGeog[[#This Row],[Assessed HS - 16-17 (2014)]]</f>
        <v>2</v>
      </c>
      <c r="R67" s="129">
        <f t="array" ref="R67">ConsolGeog[[#This Row],[Assessed HS - 16-24 (2014)]]</f>
        <v>0</v>
      </c>
      <c r="S67" s="129">
        <f t="array" ref="S67">ConsolGeog[[#This Row],[Assessed HS - 18-24 (2014)]]</f>
        <v>0</v>
      </c>
      <c r="T67" s="129">
        <f t="array" ref="T67">ConsolGeog[[#This Row],[Assessed CS - 16-17 (2014)]]</f>
        <v>0</v>
      </c>
      <c r="U67" s="129">
        <f t="array" ref="U67">ConsolGeog[[#This Row],[Assessed CS - 16-24 (2014)]]</f>
        <v>0</v>
      </c>
      <c r="V67" s="129">
        <f t="array" ref="V67">ConsolGeog[[#This Row],[Assessed CS - 18-24 (2014)]]</f>
        <v>0</v>
      </c>
      <c r="W67" s="129">
        <f t="array" ref="W67">SUM(FinalOutput10[[#This Row],[Assessed_HS_16_17_2014]],FinalOutput10[[#This Row],[Assessed_HS_16_24_2014]],FinalOutput10[[#This Row],[Assessed_HS_18_24_2014]],FinalOutput10[[#This Row],[Assessed_CS_16_17_2014]],FinalOutput10[[#This Row],[Assessed_CS_16_24_2014]],FinalOutput10[[#This Row],[Assessed_CS_18_24_2014]])</f>
        <v>2</v>
      </c>
      <c r="X67" s="128"/>
      <c r="Y67" s="128"/>
      <c r="Z67" s="128"/>
      <c r="AA67" s="128"/>
      <c r="AB67" s="128"/>
      <c r="AC67" s="128"/>
      <c r="AD67" s="128"/>
      <c r="AE67" s="128"/>
      <c r="AF67" s="128"/>
      <c r="AG67" s="128"/>
      <c r="AH67" s="128"/>
      <c r="AI67" s="128"/>
      <c r="AJ67" s="128"/>
      <c r="AK67" s="128"/>
      <c r="AL67" s="128"/>
      <c r="AM67" s="128"/>
      <c r="AN67" s="128"/>
      <c r="AO67" s="128"/>
      <c r="AP67" s="128"/>
      <c r="AQ67" s="128"/>
      <c r="AR67" s="128"/>
      <c r="AS67" s="128"/>
      <c r="AT67" s="128"/>
      <c r="AU67" s="128"/>
      <c r="AV67" s="128"/>
      <c r="AW67" s="128"/>
      <c r="AX67" s="128"/>
      <c r="AY67" s="128"/>
      <c r="AZ67" s="128"/>
      <c r="BA67" s="128"/>
      <c r="BB67" s="128"/>
      <c r="BC67" s="128"/>
      <c r="BD67" s="128"/>
      <c r="BE67" s="128"/>
      <c r="BF67" s="128"/>
      <c r="BG67" s="128"/>
      <c r="BH67" s="128"/>
      <c r="BI67" s="128"/>
      <c r="BJ67" s="128"/>
      <c r="BK67" s="128"/>
    </row>
    <row r="68" spans="1:63">
      <c r="A68" s="128" t="str">
        <f t="array" ref="A68">ConsolGeog[[#This Row],[Country]]</f>
        <v>England</v>
      </c>
      <c r="B68" s="129" t="str">
        <f t="array" ref="B68">ConsolGeog[[#This Row],[County Name]]</f>
        <v>Buckinghamshire</v>
      </c>
      <c r="C68" s="128" t="str">
        <f t="array" ref="C68">ConsolGeog[[#This Row],[la_code]]</f>
        <v>E07000007</v>
      </c>
      <c r="D68" s="129" t="str">
        <f t="array" ref="D68">ConsolGeog[[#This Row],[la_name]]</f>
        <v>Wycombe</v>
      </c>
      <c r="E68" s="129" t="str">
        <f t="array" ref="E68">ConsolGeog[[#This Row],[LA Type]]</f>
        <v>District</v>
      </c>
      <c r="F68" s="129">
        <f t="array" ref="F68">ConsolGeog[[#This Row],[population]]</f>
        <v>171644</v>
      </c>
      <c r="G68" s="129">
        <f t="array" ref="G68">ConsolGeog[[#This Row],[area]]</f>
        <v>32457.21</v>
      </c>
      <c r="H68" s="129">
        <f t="array" ref="H68">ConsolGeog[[#This Row],[COUNTY: Sum of districts'' populations '[non additive!']]]</f>
        <v>505283</v>
      </c>
      <c r="I68" s="129">
        <f t="array" ref="I68">ConsolGeog[[#This Row],[County Stats Distribution Factor]]</f>
        <v>0.33969874308061027</v>
      </c>
      <c r="J68" s="129">
        <f t="array" ref="J68">ConsolGeog[[#This Row],[Presented HS - 16-17 (2014)]]</f>
        <v>0</v>
      </c>
      <c r="K68" s="129">
        <f t="array" ref="K68">ConsolGeog[[#This Row],[Presented HS - 16-24 (2014)]]</f>
        <v>0</v>
      </c>
      <c r="L68" s="129">
        <f t="array" ref="L68">ConsolGeog[[#This Row],[Presented HS - 18-24 (2014)]]</f>
        <v>0</v>
      </c>
      <c r="M68" s="129">
        <f t="array" ref="M68">ConsolGeog[[#This Row],[Presented CS - 16-17 (2014)]]</f>
        <v>0</v>
      </c>
      <c r="N68" s="129">
        <f t="array" ref="N68">ConsolGeog[[#This Row],[Presented CS - 16-24 (2014)]]</f>
        <v>0</v>
      </c>
      <c r="O68" s="129">
        <f t="array" ref="O68">ConsolGeog[[#This Row],[Presented CS - 18-24 (2014)]]</f>
        <v>0</v>
      </c>
      <c r="P68" s="129">
        <f t="array" ref="P6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8" s="129">
        <f t="array" ref="Q68">ConsolGeog[[#This Row],[Assessed HS - 16-17 (2014)]]</f>
        <v>0</v>
      </c>
      <c r="R68" s="129">
        <f t="array" ref="R68">ConsolGeog[[#This Row],[Assessed HS - 16-24 (2014)]]</f>
        <v>0</v>
      </c>
      <c r="S68" s="129">
        <f t="array" ref="S68">ConsolGeog[[#This Row],[Assessed HS - 18-24 (2014)]]</f>
        <v>0</v>
      </c>
      <c r="T68" s="129">
        <f t="array" ref="T68">ConsolGeog[[#This Row],[Assessed CS - 16-17 (2014)]]</f>
        <v>0</v>
      </c>
      <c r="U68" s="129">
        <f t="array" ref="U68">ConsolGeog[[#This Row],[Assessed CS - 16-24 (2014)]]</f>
        <v>0</v>
      </c>
      <c r="V68" s="129">
        <f t="array" ref="V68">ConsolGeog[[#This Row],[Assessed CS - 18-24 (2014)]]</f>
        <v>0</v>
      </c>
      <c r="W68" s="129">
        <f t="array" ref="W68">SUM(FinalOutput10[[#This Row],[Assessed_HS_16_17_2014]],FinalOutput10[[#This Row],[Assessed_HS_16_24_2014]],FinalOutput10[[#This Row],[Assessed_HS_18_24_2014]],FinalOutput10[[#This Row],[Assessed_CS_16_17_2014]],FinalOutput10[[#This Row],[Assessed_CS_16_24_2014]],FinalOutput10[[#This Row],[Assessed_CS_18_24_2014]])</f>
        <v>0</v>
      </c>
      <c r="X68" s="128"/>
      <c r="Y68" s="128"/>
      <c r="Z68" s="128"/>
      <c r="AA68" s="128"/>
      <c r="AB68" s="128"/>
      <c r="AC68" s="128"/>
      <c r="AD68" s="128"/>
      <c r="AE68" s="128"/>
      <c r="AF68" s="128"/>
      <c r="AG68" s="128"/>
      <c r="AH68" s="128"/>
      <c r="AI68" s="128"/>
      <c r="AJ68" s="128"/>
      <c r="AK68" s="128"/>
      <c r="AL68" s="128"/>
      <c r="AM68" s="128"/>
      <c r="AN68" s="128"/>
      <c r="AO68" s="128"/>
      <c r="AP68" s="128"/>
      <c r="AQ68" s="128"/>
      <c r="AR68" s="128"/>
      <c r="AS68" s="128"/>
      <c r="AT68" s="128"/>
      <c r="AU68" s="128"/>
      <c r="AV68" s="128"/>
      <c r="AW68" s="128"/>
      <c r="AX68" s="128"/>
      <c r="AY68" s="128"/>
      <c r="AZ68" s="128"/>
      <c r="BA68" s="128"/>
      <c r="BB68" s="128"/>
      <c r="BC68" s="128"/>
      <c r="BD68" s="128"/>
      <c r="BE68" s="128"/>
      <c r="BF68" s="128"/>
      <c r="BG68" s="128"/>
      <c r="BH68" s="128"/>
      <c r="BI68" s="128"/>
      <c r="BJ68" s="128"/>
      <c r="BK68" s="128"/>
    </row>
    <row r="69" spans="1:63">
      <c r="A69" s="128" t="str">
        <f t="array" ref="A69">ConsolGeog[[#This Row],[Country]]</f>
        <v>England</v>
      </c>
      <c r="B69" s="129" t="str">
        <f t="array" ref="B69">ConsolGeog[[#This Row],[County Name]]</f>
        <v>Cambridgeshire</v>
      </c>
      <c r="C69" s="128" t="str">
        <f t="array" ref="C69">ConsolGeog[[#This Row],[la_code]]</f>
        <v>E07000010</v>
      </c>
      <c r="D69" s="129" t="str">
        <f t="array" ref="D69">ConsolGeog[[#This Row],[la_name]]</f>
        <v>Fenland</v>
      </c>
      <c r="E69" s="129" t="str">
        <f t="array" ref="E69">ConsolGeog[[#This Row],[LA Type]]</f>
        <v>District</v>
      </c>
      <c r="F69" s="129">
        <f t="array" ref="F69">ConsolGeog[[#This Row],[population]]</f>
        <v>95262</v>
      </c>
      <c r="G69" s="129">
        <f t="array" ref="G69">ConsolGeog[[#This Row],[area]]</f>
        <v>54644.959999999999</v>
      </c>
      <c r="H69" s="129">
        <f t="array" ref="H69">ConsolGeog[[#This Row],[COUNTY: Sum of districts'' populations '[non additive!']]]</f>
        <v>621210</v>
      </c>
      <c r="I69" s="129">
        <f t="array" ref="I69">ConsolGeog[[#This Row],[County Stats Distribution Factor]]</f>
        <v>0.15334910899695756</v>
      </c>
      <c r="J69" s="129">
        <f t="array" ref="J69">ConsolGeog[[#This Row],[Presented HS - 16-17 (2014)]]</f>
        <v>0</v>
      </c>
      <c r="K69" s="129">
        <f t="array" ref="K69">ConsolGeog[[#This Row],[Presented HS - 16-24 (2014)]]</f>
        <v>0</v>
      </c>
      <c r="L69" s="129">
        <f t="array" ref="L69">ConsolGeog[[#This Row],[Presented HS - 18-24 (2014)]]</f>
        <v>0</v>
      </c>
      <c r="M69" s="129">
        <f t="array" ref="M69">ConsolGeog[[#This Row],[Presented CS - 16-17 (2014)]]</f>
        <v>0</v>
      </c>
      <c r="N69" s="129">
        <f t="array" ref="N69">ConsolGeog[[#This Row],[Presented CS - 16-24 (2014)]]</f>
        <v>0</v>
      </c>
      <c r="O69" s="129">
        <f t="array" ref="O69">ConsolGeog[[#This Row],[Presented CS - 18-24 (2014)]]</f>
        <v>0</v>
      </c>
      <c r="P69" s="129">
        <f t="array" ref="P6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69" s="129">
        <f t="array" ref="Q69">ConsolGeog[[#This Row],[Assessed HS - 16-17 (2014)]]</f>
        <v>0</v>
      </c>
      <c r="R69" s="129">
        <f t="array" ref="R69">ConsolGeog[[#This Row],[Assessed HS - 16-24 (2014)]]</f>
        <v>0</v>
      </c>
      <c r="S69" s="129">
        <f t="array" ref="S69">ConsolGeog[[#This Row],[Assessed HS - 18-24 (2014)]]</f>
        <v>0</v>
      </c>
      <c r="T69" s="129">
        <f t="array" ref="T69">ConsolGeog[[#This Row],[Assessed CS - 16-17 (2014)]]</f>
        <v>0</v>
      </c>
      <c r="U69" s="129">
        <f t="array" ref="U69">ConsolGeog[[#This Row],[Assessed CS - 16-24 (2014)]]</f>
        <v>0</v>
      </c>
      <c r="V69" s="129">
        <f t="array" ref="V69">ConsolGeog[[#This Row],[Assessed CS - 18-24 (2014)]]</f>
        <v>0</v>
      </c>
      <c r="W69" s="129">
        <f t="array" ref="W69">SUM(FinalOutput10[[#This Row],[Assessed_HS_16_17_2014]],FinalOutput10[[#This Row],[Assessed_HS_16_24_2014]],FinalOutput10[[#This Row],[Assessed_HS_18_24_2014]],FinalOutput10[[#This Row],[Assessed_CS_16_17_2014]],FinalOutput10[[#This Row],[Assessed_CS_16_24_2014]],FinalOutput10[[#This Row],[Assessed_CS_18_24_2014]])</f>
        <v>0</v>
      </c>
      <c r="X69" s="128"/>
      <c r="Y69" s="128"/>
      <c r="Z69" s="128"/>
      <c r="AA69" s="128"/>
      <c r="AB69" s="128"/>
      <c r="AC69" s="128"/>
      <c r="AD69" s="128"/>
      <c r="AE69" s="128"/>
      <c r="AF69" s="128"/>
      <c r="AG69" s="128"/>
      <c r="AH69" s="128"/>
      <c r="AI69" s="128"/>
      <c r="AJ69" s="128"/>
      <c r="AK69" s="128"/>
      <c r="AL69" s="128"/>
      <c r="AM69" s="128"/>
      <c r="AN69" s="128"/>
      <c r="AO69" s="128"/>
      <c r="AP69" s="128"/>
      <c r="AQ69" s="128"/>
      <c r="AR69" s="128"/>
      <c r="AS69" s="128"/>
      <c r="AT69" s="128"/>
      <c r="AU69" s="128"/>
      <c r="AV69" s="128"/>
      <c r="AW69" s="128"/>
      <c r="AX69" s="128"/>
      <c r="AY69" s="128"/>
      <c r="AZ69" s="128"/>
      <c r="BA69" s="128"/>
      <c r="BB69" s="128"/>
      <c r="BC69" s="128"/>
      <c r="BD69" s="128"/>
      <c r="BE69" s="128"/>
      <c r="BF69" s="128"/>
      <c r="BG69" s="128"/>
      <c r="BH69" s="128"/>
      <c r="BI69" s="128"/>
      <c r="BJ69" s="128"/>
      <c r="BK69" s="128"/>
    </row>
    <row r="70" spans="1:63">
      <c r="A70" s="128" t="str">
        <f t="array" ref="A70">ConsolGeog[[#This Row],[Country]]</f>
        <v>England</v>
      </c>
      <c r="B70" s="129" t="str">
        <f t="array" ref="B70">ConsolGeog[[#This Row],[County Name]]</f>
        <v>Cambridgeshire</v>
      </c>
      <c r="C70" s="128" t="str">
        <f t="array" ref="C70">ConsolGeog[[#This Row],[la_code]]</f>
        <v>E07000011</v>
      </c>
      <c r="D70" s="129" t="str">
        <f t="array" ref="D70">ConsolGeog[[#This Row],[la_name]]</f>
        <v>Huntingdonshire</v>
      </c>
      <c r="E70" s="129" t="str">
        <f t="array" ref="E70">ConsolGeog[[#This Row],[LA Type]]</f>
        <v>District</v>
      </c>
      <c r="F70" s="129">
        <f t="array" ref="F70">ConsolGeog[[#This Row],[population]]</f>
        <v>169508</v>
      </c>
      <c r="G70" s="129">
        <f t="array" ref="G70">ConsolGeog[[#This Row],[area]]</f>
        <v>90618.31</v>
      </c>
      <c r="H70" s="129">
        <f t="array" ref="H70">ConsolGeog[[#This Row],[COUNTY: Sum of districts'' populations '[non additive!']]]</f>
        <v>621210</v>
      </c>
      <c r="I70" s="129">
        <f t="array" ref="I70">ConsolGeog[[#This Row],[County Stats Distribution Factor]]</f>
        <v>0.27286746832794062</v>
      </c>
      <c r="J70" s="129">
        <f t="array" ref="J70">ConsolGeog[[#This Row],[Presented HS - 16-17 (2014)]]</f>
        <v>32</v>
      </c>
      <c r="K70" s="129">
        <f t="array" ref="K70">ConsolGeog[[#This Row],[Presented HS - 16-24 (2014)]]</f>
        <v>0</v>
      </c>
      <c r="L70" s="129">
        <f t="array" ref="L70">ConsolGeog[[#This Row],[Presented HS - 18-24 (2014)]]</f>
        <v>252</v>
      </c>
      <c r="M70" s="129">
        <f t="array" ref="M70">ConsolGeog[[#This Row],[Presented CS - 16-17 (2014)]]</f>
        <v>0</v>
      </c>
      <c r="N70" s="129">
        <f t="array" ref="N70">ConsolGeog[[#This Row],[Presented CS - 16-24 (2014)]]</f>
        <v>0</v>
      </c>
      <c r="O70" s="129">
        <f t="array" ref="O70">ConsolGeog[[#This Row],[Presented CS - 18-24 (2014)]]</f>
        <v>0</v>
      </c>
      <c r="P70" s="129">
        <f t="array" ref="P70">MAX(FinalOutput10[[#This Row],[Presented_HS_16_17_2014]]+FinalOutput10[[#This Row],[Presented_HS_18_24_2014]],FinalOutput10[[#This Row],[Presented_HS_16_24_2014]])+SUM(FinalOutput10[[#This Row],[Presented_CS_16_17_2014]],FinalOutput10[[#This Row],[Presented_CS_16_24_2014]],FinalOutput10[[#This Row],[Presented_CS_18_24_2014]])</f>
        <v>284</v>
      </c>
      <c r="Q70" s="129">
        <f t="array" ref="Q70">ConsolGeog[[#This Row],[Assessed HS - 16-17 (2014)]]</f>
        <v>26</v>
      </c>
      <c r="R70" s="129">
        <f t="array" ref="R70">ConsolGeog[[#This Row],[Assessed HS - 16-24 (2014)]]</f>
        <v>0</v>
      </c>
      <c r="S70" s="129">
        <f t="array" ref="S70">ConsolGeog[[#This Row],[Assessed HS - 18-24 (2014)]]</f>
        <v>97</v>
      </c>
      <c r="T70" s="129">
        <f t="array" ref="T70">ConsolGeog[[#This Row],[Assessed CS - 16-17 (2014)]]</f>
        <v>0</v>
      </c>
      <c r="U70" s="129">
        <f t="array" ref="U70">ConsolGeog[[#This Row],[Assessed CS - 16-24 (2014)]]</f>
        <v>0</v>
      </c>
      <c r="V70" s="129">
        <f t="array" ref="V70">ConsolGeog[[#This Row],[Assessed CS - 18-24 (2014)]]</f>
        <v>0</v>
      </c>
      <c r="W70" s="129">
        <f t="array" ref="W70">SUM(FinalOutput10[[#This Row],[Assessed_HS_16_17_2014]],FinalOutput10[[#This Row],[Assessed_HS_16_24_2014]],FinalOutput10[[#This Row],[Assessed_HS_18_24_2014]],FinalOutput10[[#This Row],[Assessed_CS_16_17_2014]],FinalOutput10[[#This Row],[Assessed_CS_16_24_2014]],FinalOutput10[[#This Row],[Assessed_CS_18_24_2014]])</f>
        <v>123</v>
      </c>
      <c r="X70" s="128"/>
      <c r="Y70" s="128"/>
      <c r="Z70" s="128"/>
      <c r="AA70" s="128"/>
      <c r="AB70" s="128"/>
      <c r="AC70" s="128"/>
      <c r="AD70" s="128"/>
      <c r="AE70" s="128"/>
      <c r="AF70" s="128"/>
      <c r="AG70" s="128"/>
      <c r="AH70" s="128"/>
      <c r="AI70" s="128"/>
      <c r="AJ70" s="128"/>
      <c r="AK70" s="128"/>
      <c r="AL70" s="128"/>
      <c r="AM70" s="128"/>
      <c r="AN70" s="128"/>
      <c r="AO70" s="128"/>
      <c r="AP70" s="128"/>
      <c r="AQ70" s="128"/>
      <c r="AR70" s="128"/>
      <c r="AS70" s="128"/>
      <c r="AT70" s="128"/>
      <c r="AU70" s="128"/>
      <c r="AV70" s="128"/>
      <c r="AW70" s="128"/>
      <c r="AX70" s="128"/>
      <c r="AY70" s="128"/>
      <c r="AZ70" s="128"/>
      <c r="BA70" s="128"/>
      <c r="BB70" s="128"/>
      <c r="BC70" s="128"/>
      <c r="BD70" s="128"/>
      <c r="BE70" s="128"/>
      <c r="BF70" s="128"/>
      <c r="BG70" s="128"/>
      <c r="BH70" s="128"/>
      <c r="BI70" s="128"/>
      <c r="BJ70" s="128"/>
      <c r="BK70" s="128"/>
    </row>
    <row r="71" spans="1:63">
      <c r="A71" s="128" t="str">
        <f t="array" ref="A71">ConsolGeog[[#This Row],[Country]]</f>
        <v>England</v>
      </c>
      <c r="B71" s="129" t="str">
        <f t="array" ref="B71">ConsolGeog[[#This Row],[County Name]]</f>
        <v>Cambridgeshire</v>
      </c>
      <c r="C71" s="128" t="str">
        <f t="array" ref="C71">ConsolGeog[[#This Row],[la_code]]</f>
        <v>E07000012</v>
      </c>
      <c r="D71" s="129" t="str">
        <f t="array" ref="D71">ConsolGeog[[#This Row],[la_name]]</f>
        <v>South Cambridgeshire</v>
      </c>
      <c r="E71" s="129" t="str">
        <f t="array" ref="E71">ConsolGeog[[#This Row],[LA Type]]</f>
        <v>District</v>
      </c>
      <c r="F71" s="129">
        <f t="array" ref="F71">ConsolGeog[[#This Row],[population]]</f>
        <v>148755</v>
      </c>
      <c r="G71" s="129">
        <f t="array" ref="G71">ConsolGeog[[#This Row],[area]]</f>
        <v>90162.77</v>
      </c>
      <c r="H71" s="129">
        <f t="array" ref="H71">ConsolGeog[[#This Row],[COUNTY: Sum of districts'' populations '[non additive!']]]</f>
        <v>621210</v>
      </c>
      <c r="I71" s="129">
        <f t="array" ref="I71">ConsolGeog[[#This Row],[County Stats Distribution Factor]]</f>
        <v>0.23946008596126914</v>
      </c>
      <c r="J71" s="129">
        <f t="array" ref="J71">ConsolGeog[[#This Row],[Presented HS - 16-17 (2014)]]</f>
        <v>0</v>
      </c>
      <c r="K71" s="129">
        <f t="array" ref="K71">ConsolGeog[[#This Row],[Presented HS - 16-24 (2014)]]</f>
        <v>0</v>
      </c>
      <c r="L71" s="129">
        <f t="array" ref="L71">ConsolGeog[[#This Row],[Presented HS - 18-24 (2014)]]</f>
        <v>0</v>
      </c>
      <c r="M71" s="129">
        <f t="array" ref="M71">ConsolGeog[[#This Row],[Presented CS - 16-17 (2014)]]</f>
        <v>0</v>
      </c>
      <c r="N71" s="129">
        <f t="array" ref="N71">ConsolGeog[[#This Row],[Presented CS - 16-24 (2014)]]</f>
        <v>0</v>
      </c>
      <c r="O71" s="129">
        <f t="array" ref="O71">ConsolGeog[[#This Row],[Presented CS - 18-24 (2014)]]</f>
        <v>0</v>
      </c>
      <c r="P71" s="129">
        <f t="array" ref="P7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71" s="129">
        <f t="array" ref="Q71">ConsolGeog[[#This Row],[Assessed HS - 16-17 (2014)]]</f>
        <v>3</v>
      </c>
      <c r="R71" s="129">
        <f t="array" ref="R71">ConsolGeog[[#This Row],[Assessed HS - 16-24 (2014)]]</f>
        <v>0</v>
      </c>
      <c r="S71" s="129">
        <f t="array" ref="S71">ConsolGeog[[#This Row],[Assessed HS - 18-24 (2014)]]</f>
        <v>40</v>
      </c>
      <c r="T71" s="129">
        <f t="array" ref="T71">ConsolGeog[[#This Row],[Assessed CS - 16-17 (2014)]]</f>
        <v>0</v>
      </c>
      <c r="U71" s="129">
        <f t="array" ref="U71">ConsolGeog[[#This Row],[Assessed CS - 16-24 (2014)]]</f>
        <v>0</v>
      </c>
      <c r="V71" s="129">
        <f t="array" ref="V71">ConsolGeog[[#This Row],[Assessed CS - 18-24 (2014)]]</f>
        <v>0</v>
      </c>
      <c r="W71" s="129">
        <f t="array" ref="W71">SUM(FinalOutput10[[#This Row],[Assessed_HS_16_17_2014]],FinalOutput10[[#This Row],[Assessed_HS_16_24_2014]],FinalOutput10[[#This Row],[Assessed_HS_18_24_2014]],FinalOutput10[[#This Row],[Assessed_CS_16_17_2014]],FinalOutput10[[#This Row],[Assessed_CS_16_24_2014]],FinalOutput10[[#This Row],[Assessed_CS_18_24_2014]])</f>
        <v>43</v>
      </c>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row>
    <row r="72" spans="1:63">
      <c r="A72" s="128" t="str">
        <f t="array" ref="A72">ConsolGeog[[#This Row],[Country]]</f>
        <v>England</v>
      </c>
      <c r="B72" s="129" t="str">
        <f t="array" ref="B72">ConsolGeog[[#This Row],[County Name]]</f>
        <v>Cumbria</v>
      </c>
      <c r="C72" s="128" t="str">
        <f t="array" ref="C72">ConsolGeog[[#This Row],[la_code]]</f>
        <v>E07000026</v>
      </c>
      <c r="D72" s="129" t="str">
        <f t="array" ref="D72">ConsolGeog[[#This Row],[la_name]]</f>
        <v>Allerdale</v>
      </c>
      <c r="E72" s="129" t="str">
        <f t="array" ref="E72">ConsolGeog[[#This Row],[LA Type]]</f>
        <v>District</v>
      </c>
      <c r="F72" s="129">
        <f t="array" ref="F72">ConsolGeog[[#This Row],[population]]</f>
        <v>96422</v>
      </c>
      <c r="G72" s="129">
        <f t="array" ref="G72">ConsolGeog[[#This Row],[area]]</f>
        <v>124158.29</v>
      </c>
      <c r="H72" s="129">
        <f t="array" ref="H72">ConsolGeog[[#This Row],[COUNTY: Sum of districts'' populations '[non additive!']]]</f>
        <v>499858</v>
      </c>
      <c r="I72" s="129">
        <f t="array" ref="I72">ConsolGeog[[#This Row],[County Stats Distribution Factor]]</f>
        <v>0.19289878325444426</v>
      </c>
      <c r="J72" s="129">
        <f t="array" ref="J72">ConsolGeog[[#This Row],[Presented HS - 16-17 (2014)]]</f>
        <v>0</v>
      </c>
      <c r="K72" s="129">
        <f t="array" ref="K72">ConsolGeog[[#This Row],[Presented HS - 16-24 (2014)]]</f>
        <v>25</v>
      </c>
      <c r="L72" s="129">
        <f t="array" ref="L72">ConsolGeog[[#This Row],[Presented HS - 18-24 (2014)]]</f>
        <v>0</v>
      </c>
      <c r="M72" s="129">
        <f t="array" ref="M72">ConsolGeog[[#This Row],[Presented CS - 16-17 (2014)]]</f>
        <v>0</v>
      </c>
      <c r="N72" s="129">
        <f t="array" ref="N72">ConsolGeog[[#This Row],[Presented CS - 16-24 (2014)]]</f>
        <v>0</v>
      </c>
      <c r="O72" s="129">
        <f t="array" ref="O72">ConsolGeog[[#This Row],[Presented CS - 18-24 (2014)]]</f>
        <v>0</v>
      </c>
      <c r="P72" s="129">
        <f t="array" ref="P72">MAX(FinalOutput10[[#This Row],[Presented_HS_16_17_2014]]+FinalOutput10[[#This Row],[Presented_HS_18_24_2014]],FinalOutput10[[#This Row],[Presented_HS_16_24_2014]])+SUM(FinalOutput10[[#This Row],[Presented_CS_16_17_2014]],FinalOutput10[[#This Row],[Presented_CS_16_24_2014]],FinalOutput10[[#This Row],[Presented_CS_18_24_2014]])</f>
        <v>25</v>
      </c>
      <c r="Q72" s="129">
        <f t="array" ref="Q72">ConsolGeog[[#This Row],[Assessed HS - 16-17 (2014)]]</f>
        <v>0</v>
      </c>
      <c r="R72" s="129">
        <f t="array" ref="R72">ConsolGeog[[#This Row],[Assessed HS - 16-24 (2014)]]</f>
        <v>25</v>
      </c>
      <c r="S72" s="129">
        <f t="array" ref="S72">ConsolGeog[[#This Row],[Assessed HS - 18-24 (2014)]]</f>
        <v>0</v>
      </c>
      <c r="T72" s="129">
        <f t="array" ref="T72">ConsolGeog[[#This Row],[Assessed CS - 16-17 (2014)]]</f>
        <v>21.990461291006646</v>
      </c>
      <c r="U72" s="129">
        <f t="array" ref="U72">ConsolGeog[[#This Row],[Assessed CS - 16-24 (2014)]]</f>
        <v>0</v>
      </c>
      <c r="V72" s="129">
        <f t="array" ref="V72">ConsolGeog[[#This Row],[Assessed CS - 18-24 (2014)]]</f>
        <v>0</v>
      </c>
      <c r="W72" s="129">
        <f t="array" ref="W72">SUM(FinalOutput10[[#This Row],[Assessed_HS_16_17_2014]],FinalOutput10[[#This Row],[Assessed_HS_16_24_2014]],FinalOutput10[[#This Row],[Assessed_HS_18_24_2014]],FinalOutput10[[#This Row],[Assessed_CS_16_17_2014]],FinalOutput10[[#This Row],[Assessed_CS_16_24_2014]],FinalOutput10[[#This Row],[Assessed_CS_18_24_2014]])</f>
        <v>46.990461291006646</v>
      </c>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row>
    <row r="73" spans="1:63">
      <c r="A73" s="128" t="str">
        <f t="array" ref="A73">ConsolGeog[[#This Row],[Country]]</f>
        <v>England</v>
      </c>
      <c r="B73" s="129" t="str">
        <f t="array" ref="B73">ConsolGeog[[#This Row],[County Name]]</f>
        <v>Cumbria</v>
      </c>
      <c r="C73" s="128" t="str">
        <f t="array" ref="C73">ConsolGeog[[#This Row],[la_code]]</f>
        <v>E07000027</v>
      </c>
      <c r="D73" s="129" t="str">
        <f t="array" ref="D73">ConsolGeog[[#This Row],[la_name]]</f>
        <v>Barrow-in-Furness</v>
      </c>
      <c r="E73" s="129" t="str">
        <f t="array" ref="E73">ConsolGeog[[#This Row],[LA Type]]</f>
        <v>District</v>
      </c>
      <c r="F73" s="129">
        <f t="array" ref="F73">ConsolGeog[[#This Row],[population]]</f>
        <v>69087</v>
      </c>
      <c r="G73" s="129">
        <f t="array" ref="G73">ConsolGeog[[#This Row],[area]]</f>
        <v>7796.05</v>
      </c>
      <c r="H73" s="129">
        <f t="array" ref="H73">ConsolGeog[[#This Row],[COUNTY: Sum of districts'' populations '[non additive!']]]</f>
        <v>499858</v>
      </c>
      <c r="I73" s="129">
        <f t="array" ref="I73">ConsolGeog[[#This Row],[County Stats Distribution Factor]]</f>
        <v>0.1382132525637281</v>
      </c>
      <c r="J73" s="129">
        <f t="array" ref="J73">ConsolGeog[[#This Row],[Presented HS - 16-17 (2014)]]</f>
        <v>0</v>
      </c>
      <c r="K73" s="129">
        <f t="array" ref="K73">ConsolGeog[[#This Row],[Presented HS - 16-24 (2014)]]</f>
        <v>0</v>
      </c>
      <c r="L73" s="129">
        <f t="array" ref="L73">ConsolGeog[[#This Row],[Presented HS - 18-24 (2014)]]</f>
        <v>38</v>
      </c>
      <c r="M73" s="129">
        <f t="array" ref="M73">ConsolGeog[[#This Row],[Presented CS - 16-17 (2014)]]</f>
        <v>0</v>
      </c>
      <c r="N73" s="129">
        <f t="array" ref="N73">ConsolGeog[[#This Row],[Presented CS - 16-24 (2014)]]</f>
        <v>0</v>
      </c>
      <c r="O73" s="129">
        <f t="array" ref="O73">ConsolGeog[[#This Row],[Presented CS - 18-24 (2014)]]</f>
        <v>0</v>
      </c>
      <c r="P73" s="129">
        <f t="array" ref="P73">MAX(FinalOutput10[[#This Row],[Presented_HS_16_17_2014]]+FinalOutput10[[#This Row],[Presented_HS_18_24_2014]],FinalOutput10[[#This Row],[Presented_HS_16_24_2014]])+SUM(FinalOutput10[[#This Row],[Presented_CS_16_17_2014]],FinalOutput10[[#This Row],[Presented_CS_16_24_2014]],FinalOutput10[[#This Row],[Presented_CS_18_24_2014]])</f>
        <v>38</v>
      </c>
      <c r="Q73" s="129">
        <f t="array" ref="Q73">ConsolGeog[[#This Row],[Assessed HS - 16-17 (2014)]]</f>
        <v>0</v>
      </c>
      <c r="R73" s="129">
        <f t="array" ref="R73">ConsolGeog[[#This Row],[Assessed HS - 16-24 (2014)]]</f>
        <v>0</v>
      </c>
      <c r="S73" s="129">
        <f t="array" ref="S73">ConsolGeog[[#This Row],[Assessed HS - 18-24 (2014)]]</f>
        <v>31</v>
      </c>
      <c r="T73" s="129">
        <f t="array" ref="T73">ConsolGeog[[#This Row],[Assessed CS - 16-17 (2014)]]</f>
        <v>15.756310792265003</v>
      </c>
      <c r="U73" s="129">
        <f t="array" ref="U73">ConsolGeog[[#This Row],[Assessed CS - 16-24 (2014)]]</f>
        <v>0</v>
      </c>
      <c r="V73" s="129">
        <f t="array" ref="V73">ConsolGeog[[#This Row],[Assessed CS - 18-24 (2014)]]</f>
        <v>0</v>
      </c>
      <c r="W73" s="129">
        <f t="array" ref="W73">SUM(FinalOutput10[[#This Row],[Assessed_HS_16_17_2014]],FinalOutput10[[#This Row],[Assessed_HS_16_24_2014]],FinalOutput10[[#This Row],[Assessed_HS_18_24_2014]],FinalOutput10[[#This Row],[Assessed_CS_16_17_2014]],FinalOutput10[[#This Row],[Assessed_CS_16_24_2014]],FinalOutput10[[#This Row],[Assessed_CS_18_24_2014]])</f>
        <v>46.756310792265005</v>
      </c>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row>
    <row r="74" spans="1:63">
      <c r="A74" s="128" t="str">
        <f t="array" ref="A74">ConsolGeog[[#This Row],[Country]]</f>
        <v>England</v>
      </c>
      <c r="B74" s="129" t="str">
        <f t="array" ref="B74">ConsolGeog[[#This Row],[County Name]]</f>
        <v>Cumbria</v>
      </c>
      <c r="C74" s="128" t="str">
        <f t="array" ref="C74">ConsolGeog[[#This Row],[la_code]]</f>
        <v>E07000028</v>
      </c>
      <c r="D74" s="129" t="str">
        <f t="array" ref="D74">ConsolGeog[[#This Row],[la_name]]</f>
        <v>Carlisle</v>
      </c>
      <c r="E74" s="129" t="str">
        <f t="array" ref="E74">ConsolGeog[[#This Row],[LA Type]]</f>
        <v>District</v>
      </c>
      <c r="F74" s="129">
        <f t="array" ref="F74">ConsolGeog[[#This Row],[population]]</f>
        <v>107524</v>
      </c>
      <c r="G74" s="129">
        <f t="array" ref="G74">ConsolGeog[[#This Row],[area]]</f>
        <v>103929.92</v>
      </c>
      <c r="H74" s="129">
        <f t="array" ref="H74">ConsolGeog[[#This Row],[COUNTY: Sum of districts'' populations '[non additive!']]]</f>
        <v>499858</v>
      </c>
      <c r="I74" s="129">
        <f t="array" ref="I74">ConsolGeog[[#This Row],[County Stats Distribution Factor]]</f>
        <v>0.21510909098183884</v>
      </c>
      <c r="J74" s="129">
        <f t="array" ref="J74">ConsolGeog[[#This Row],[Presented HS - 16-17 (2014)]]</f>
        <v>2</v>
      </c>
      <c r="K74" s="129">
        <f t="array" ref="K74">ConsolGeog[[#This Row],[Presented HS - 16-24 (2014)]]</f>
        <v>0</v>
      </c>
      <c r="L74" s="129">
        <f t="array" ref="L74">ConsolGeog[[#This Row],[Presented HS - 18-24 (2014)]]</f>
        <v>41</v>
      </c>
      <c r="M74" s="129">
        <f t="array" ref="M74">ConsolGeog[[#This Row],[Presented CS - 16-17 (2014)]]</f>
        <v>0</v>
      </c>
      <c r="N74" s="129">
        <f t="array" ref="N74">ConsolGeog[[#This Row],[Presented CS - 16-24 (2014)]]</f>
        <v>0</v>
      </c>
      <c r="O74" s="129">
        <f t="array" ref="O74">ConsolGeog[[#This Row],[Presented CS - 18-24 (2014)]]</f>
        <v>0</v>
      </c>
      <c r="P74" s="129">
        <f t="array" ref="P74">MAX(FinalOutput10[[#This Row],[Presented_HS_16_17_2014]]+FinalOutput10[[#This Row],[Presented_HS_18_24_2014]],FinalOutput10[[#This Row],[Presented_HS_16_24_2014]])+SUM(FinalOutput10[[#This Row],[Presented_CS_16_17_2014]],FinalOutput10[[#This Row],[Presented_CS_16_24_2014]],FinalOutput10[[#This Row],[Presented_CS_18_24_2014]])</f>
        <v>43</v>
      </c>
      <c r="Q74" s="129">
        <f t="array" ref="Q74">ConsolGeog[[#This Row],[Assessed HS - 16-17 (2014)]]</f>
        <v>2</v>
      </c>
      <c r="R74" s="129">
        <f t="array" ref="R74">ConsolGeog[[#This Row],[Assessed HS - 16-24 (2014)]]</f>
        <v>0</v>
      </c>
      <c r="S74" s="129">
        <f t="array" ref="S74">ConsolGeog[[#This Row],[Assessed HS - 18-24 (2014)]]</f>
        <v>41</v>
      </c>
      <c r="T74" s="129">
        <f t="array" ref="T74">ConsolGeog[[#This Row],[Assessed CS - 16-17 (2014)]]</f>
        <v>24.522436371929626</v>
      </c>
      <c r="U74" s="129">
        <f t="array" ref="U74">ConsolGeog[[#This Row],[Assessed CS - 16-24 (2014)]]</f>
        <v>0</v>
      </c>
      <c r="V74" s="129">
        <f t="array" ref="V74">ConsolGeog[[#This Row],[Assessed CS - 18-24 (2014)]]</f>
        <v>0</v>
      </c>
      <c r="W74" s="129">
        <f t="array" ref="W74">SUM(FinalOutput10[[#This Row],[Assessed_HS_16_17_2014]],FinalOutput10[[#This Row],[Assessed_HS_16_24_2014]],FinalOutput10[[#This Row],[Assessed_HS_18_24_2014]],FinalOutput10[[#This Row],[Assessed_CS_16_17_2014]],FinalOutput10[[#This Row],[Assessed_CS_16_24_2014]],FinalOutput10[[#This Row],[Assessed_CS_18_24_2014]])</f>
        <v>67.522436371929629</v>
      </c>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row>
    <row r="75" spans="1:63">
      <c r="A75" s="128" t="str">
        <f t="array" ref="A75">ConsolGeog[[#This Row],[Country]]</f>
        <v>England</v>
      </c>
      <c r="B75" s="129" t="str">
        <f t="array" ref="B75">ConsolGeog[[#This Row],[County Name]]</f>
        <v>Cumbria</v>
      </c>
      <c r="C75" s="128" t="str">
        <f t="array" ref="C75">ConsolGeog[[#This Row],[la_code]]</f>
        <v>E07000029</v>
      </c>
      <c r="D75" s="129" t="str">
        <f t="array" ref="D75">ConsolGeog[[#This Row],[la_name]]</f>
        <v>Copeland</v>
      </c>
      <c r="E75" s="129" t="str">
        <f t="array" ref="E75">ConsolGeog[[#This Row],[LA Type]]</f>
        <v>District</v>
      </c>
      <c r="F75" s="129">
        <f t="array" ref="F75">ConsolGeog[[#This Row],[population]]</f>
        <v>70603</v>
      </c>
      <c r="G75" s="129">
        <f t="array" ref="G75">ConsolGeog[[#This Row],[area]]</f>
        <v>73173.94</v>
      </c>
      <c r="H75" s="129">
        <f t="array" ref="H75">ConsolGeog[[#This Row],[COUNTY: Sum of districts'' populations '[non additive!']]]</f>
        <v>499858</v>
      </c>
      <c r="I75" s="129">
        <f t="array" ref="I75">ConsolGeog[[#This Row],[County Stats Distribution Factor]]</f>
        <v>0.14124611389634656</v>
      </c>
      <c r="J75" s="129">
        <f t="array" ref="J75">ConsolGeog[[#This Row],[Presented HS - 16-17 (2014)]]</f>
        <v>0</v>
      </c>
      <c r="K75" s="129">
        <f t="array" ref="K75">ConsolGeog[[#This Row],[Presented HS - 16-24 (2014)]]</f>
        <v>0</v>
      </c>
      <c r="L75" s="129">
        <f t="array" ref="L75">ConsolGeog[[#This Row],[Presented HS - 18-24 (2014)]]</f>
        <v>0</v>
      </c>
      <c r="M75" s="129">
        <f t="array" ref="M75">ConsolGeog[[#This Row],[Presented CS - 16-17 (2014)]]</f>
        <v>0</v>
      </c>
      <c r="N75" s="129">
        <f t="array" ref="N75">ConsolGeog[[#This Row],[Presented CS - 16-24 (2014)]]</f>
        <v>0</v>
      </c>
      <c r="O75" s="129">
        <f t="array" ref="O75">ConsolGeog[[#This Row],[Presented CS - 18-24 (2014)]]</f>
        <v>0</v>
      </c>
      <c r="P75" s="129">
        <f t="array" ref="P7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75" s="129">
        <f t="array" ref="Q75">ConsolGeog[[#This Row],[Assessed HS - 16-17 (2014)]]</f>
        <v>0</v>
      </c>
      <c r="R75" s="129">
        <f t="array" ref="R75">ConsolGeog[[#This Row],[Assessed HS - 16-24 (2014)]]</f>
        <v>0</v>
      </c>
      <c r="S75" s="129">
        <f t="array" ref="S75">ConsolGeog[[#This Row],[Assessed HS - 18-24 (2014)]]</f>
        <v>0</v>
      </c>
      <c r="T75" s="129">
        <f t="array" ref="T75">ConsolGeog[[#This Row],[Assessed CS - 16-17 (2014)]]</f>
        <v>16.102056984183509</v>
      </c>
      <c r="U75" s="129">
        <f t="array" ref="U75">ConsolGeog[[#This Row],[Assessed CS - 16-24 (2014)]]</f>
        <v>0</v>
      </c>
      <c r="V75" s="129">
        <f t="array" ref="V75">ConsolGeog[[#This Row],[Assessed CS - 18-24 (2014)]]</f>
        <v>0</v>
      </c>
      <c r="W75" s="129">
        <f t="array" ref="W75">SUM(FinalOutput10[[#This Row],[Assessed_HS_16_17_2014]],FinalOutput10[[#This Row],[Assessed_HS_16_24_2014]],FinalOutput10[[#This Row],[Assessed_HS_18_24_2014]],FinalOutput10[[#This Row],[Assessed_CS_16_17_2014]],FinalOutput10[[#This Row],[Assessed_CS_16_24_2014]],FinalOutput10[[#This Row],[Assessed_CS_18_24_2014]])</f>
        <v>16.102056984183509</v>
      </c>
      <c r="X75" s="128"/>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row>
    <row r="76" spans="1:63">
      <c r="A76" s="128" t="str">
        <f t="array" ref="A76">ConsolGeog[[#This Row],[Country]]</f>
        <v>England</v>
      </c>
      <c r="B76" s="129" t="str">
        <f t="array" ref="B76">ConsolGeog[[#This Row],[County Name]]</f>
        <v>Cumbria</v>
      </c>
      <c r="C76" s="128" t="str">
        <f t="array" ref="C76">ConsolGeog[[#This Row],[la_code]]</f>
        <v>E07000030</v>
      </c>
      <c r="D76" s="129" t="str">
        <f t="array" ref="D76">ConsolGeog[[#This Row],[la_name]]</f>
        <v>Eden</v>
      </c>
      <c r="E76" s="129" t="str">
        <f t="array" ref="E76">ConsolGeog[[#This Row],[LA Type]]</f>
        <v>District</v>
      </c>
      <c r="F76" s="129">
        <f t="array" ref="F76">ConsolGeog[[#This Row],[population]]</f>
        <v>52564</v>
      </c>
      <c r="G76" s="129">
        <f t="array" ref="G76">ConsolGeog[[#This Row],[area]]</f>
        <v>214235.65</v>
      </c>
      <c r="H76" s="129">
        <f t="array" ref="H76">ConsolGeog[[#This Row],[COUNTY: Sum of districts'' populations '[non additive!']]]</f>
        <v>499858</v>
      </c>
      <c r="I76" s="129">
        <f t="array" ref="I76">ConsolGeog[[#This Row],[County Stats Distribution Factor]]</f>
        <v>0.10515786483361275</v>
      </c>
      <c r="J76" s="129">
        <f t="array" ref="J76">ConsolGeog[[#This Row],[Presented HS - 16-17 (2014)]]</f>
        <v>1</v>
      </c>
      <c r="K76" s="129">
        <f t="array" ref="K76">ConsolGeog[[#This Row],[Presented HS - 16-24 (2014)]]</f>
        <v>0</v>
      </c>
      <c r="L76" s="129">
        <f t="array" ref="L76">ConsolGeog[[#This Row],[Presented HS - 18-24 (2014)]]</f>
        <v>8</v>
      </c>
      <c r="M76" s="129">
        <f t="array" ref="M76">ConsolGeog[[#This Row],[Presented CS - 16-17 (2014)]]</f>
        <v>0</v>
      </c>
      <c r="N76" s="129">
        <f t="array" ref="N76">ConsolGeog[[#This Row],[Presented CS - 16-24 (2014)]]</f>
        <v>0</v>
      </c>
      <c r="O76" s="129">
        <f t="array" ref="O76">ConsolGeog[[#This Row],[Presented CS - 18-24 (2014)]]</f>
        <v>0</v>
      </c>
      <c r="P76" s="129">
        <f t="array" ref="P76">MAX(FinalOutput10[[#This Row],[Presented_HS_16_17_2014]]+FinalOutput10[[#This Row],[Presented_HS_18_24_2014]],FinalOutput10[[#This Row],[Presented_HS_16_24_2014]])+SUM(FinalOutput10[[#This Row],[Presented_CS_16_17_2014]],FinalOutput10[[#This Row],[Presented_CS_16_24_2014]],FinalOutput10[[#This Row],[Presented_CS_18_24_2014]])</f>
        <v>9</v>
      </c>
      <c r="Q76" s="129">
        <f t="array" ref="Q76">ConsolGeog[[#This Row],[Assessed HS - 16-17 (2014)]]</f>
        <v>1</v>
      </c>
      <c r="R76" s="129">
        <f t="array" ref="R76">ConsolGeog[[#This Row],[Assessed HS - 16-24 (2014)]]</f>
        <v>0</v>
      </c>
      <c r="S76" s="129">
        <f t="array" ref="S76">ConsolGeog[[#This Row],[Assessed HS - 18-24 (2014)]]</f>
        <v>8</v>
      </c>
      <c r="T76" s="129">
        <f t="array" ref="T76">ConsolGeog[[#This Row],[Assessed CS - 16-17 (2014)]]</f>
        <v>11.987996591031854</v>
      </c>
      <c r="U76" s="129">
        <f t="array" ref="U76">ConsolGeog[[#This Row],[Assessed CS - 16-24 (2014)]]</f>
        <v>0</v>
      </c>
      <c r="V76" s="129">
        <f t="array" ref="V76">ConsolGeog[[#This Row],[Assessed CS - 18-24 (2014)]]</f>
        <v>0</v>
      </c>
      <c r="W76" s="129">
        <f t="array" ref="W76">SUM(FinalOutput10[[#This Row],[Assessed_HS_16_17_2014]],FinalOutput10[[#This Row],[Assessed_HS_16_24_2014]],FinalOutput10[[#This Row],[Assessed_HS_18_24_2014]],FinalOutput10[[#This Row],[Assessed_CS_16_17_2014]],FinalOutput10[[#This Row],[Assessed_CS_16_24_2014]],FinalOutput10[[#This Row],[Assessed_CS_18_24_2014]])</f>
        <v>20.987996591031852</v>
      </c>
      <c r="X76" s="128"/>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row>
    <row r="77" spans="1:63">
      <c r="A77" s="128" t="str">
        <f t="array" ref="A77">ConsolGeog[[#This Row],[Country]]</f>
        <v>England</v>
      </c>
      <c r="B77" s="129" t="str">
        <f t="array" ref="B77">ConsolGeog[[#This Row],[County Name]]</f>
        <v>Cumbria</v>
      </c>
      <c r="C77" s="128" t="str">
        <f t="array" ref="C77">ConsolGeog[[#This Row],[la_code]]</f>
        <v>E07000031</v>
      </c>
      <c r="D77" s="129" t="str">
        <f t="array" ref="D77">ConsolGeog[[#This Row],[la_name]]</f>
        <v>South Lakeland</v>
      </c>
      <c r="E77" s="129" t="str">
        <f t="array" ref="E77">ConsolGeog[[#This Row],[LA Type]]</f>
        <v>District</v>
      </c>
      <c r="F77" s="129">
        <f t="array" ref="F77">ConsolGeog[[#This Row],[population]]</f>
        <v>103658</v>
      </c>
      <c r="G77" s="129">
        <f t="array" ref="G77">ConsolGeog[[#This Row],[area]]</f>
        <v>153362</v>
      </c>
      <c r="H77" s="129">
        <f t="array" ref="H77">ConsolGeog[[#This Row],[COUNTY: Sum of districts'' populations '[non additive!']]]</f>
        <v>499858</v>
      </c>
      <c r="I77" s="129">
        <f t="array" ref="I77">ConsolGeog[[#This Row],[County Stats Distribution Factor]]</f>
        <v>0.20737489447002949</v>
      </c>
      <c r="J77" s="129">
        <f t="array" ref="J77">ConsolGeog[[#This Row],[Presented HS - 16-17 (2014)]]</f>
        <v>0</v>
      </c>
      <c r="K77" s="129">
        <f t="array" ref="K77">ConsolGeog[[#This Row],[Presented HS - 16-24 (2014)]]</f>
        <v>0</v>
      </c>
      <c r="L77" s="129">
        <f t="array" ref="L77">ConsolGeog[[#This Row],[Presented HS - 18-24 (2014)]]</f>
        <v>123</v>
      </c>
      <c r="M77" s="129">
        <f t="array" ref="M77">ConsolGeog[[#This Row],[Presented CS - 16-17 (2014)]]</f>
        <v>0</v>
      </c>
      <c r="N77" s="129">
        <f t="array" ref="N77">ConsolGeog[[#This Row],[Presented CS - 16-24 (2014)]]</f>
        <v>0</v>
      </c>
      <c r="O77" s="129">
        <f t="array" ref="O77">ConsolGeog[[#This Row],[Presented CS - 18-24 (2014)]]</f>
        <v>0</v>
      </c>
      <c r="P77" s="129">
        <f t="array" ref="P77">MAX(FinalOutput10[[#This Row],[Presented_HS_16_17_2014]]+FinalOutput10[[#This Row],[Presented_HS_18_24_2014]],FinalOutput10[[#This Row],[Presented_HS_16_24_2014]])+SUM(FinalOutput10[[#This Row],[Presented_CS_16_17_2014]],FinalOutput10[[#This Row],[Presented_CS_16_24_2014]],FinalOutput10[[#This Row],[Presented_CS_18_24_2014]])</f>
        <v>123</v>
      </c>
      <c r="Q77" s="129">
        <f t="array" ref="Q77">ConsolGeog[[#This Row],[Assessed HS - 16-17 (2014)]]</f>
        <v>0</v>
      </c>
      <c r="R77" s="129">
        <f t="array" ref="R77">ConsolGeog[[#This Row],[Assessed HS - 16-24 (2014)]]</f>
        <v>0</v>
      </c>
      <c r="S77" s="129">
        <f t="array" ref="S77">ConsolGeog[[#This Row],[Assessed HS - 18-24 (2014)]]</f>
        <v>4</v>
      </c>
      <c r="T77" s="129">
        <f t="array" ref="T77">ConsolGeog[[#This Row],[Assessed CS - 16-17 (2014)]]</f>
        <v>23.640737969583363</v>
      </c>
      <c r="U77" s="129">
        <f t="array" ref="U77">ConsolGeog[[#This Row],[Assessed CS - 16-24 (2014)]]</f>
        <v>0</v>
      </c>
      <c r="V77" s="129">
        <f t="array" ref="V77">ConsolGeog[[#This Row],[Assessed CS - 18-24 (2014)]]</f>
        <v>0</v>
      </c>
      <c r="W77" s="129">
        <f t="array" ref="W77">SUM(FinalOutput10[[#This Row],[Assessed_HS_16_17_2014]],FinalOutput10[[#This Row],[Assessed_HS_16_24_2014]],FinalOutput10[[#This Row],[Assessed_HS_18_24_2014]],FinalOutput10[[#This Row],[Assessed_CS_16_17_2014]],FinalOutput10[[#This Row],[Assessed_CS_16_24_2014]],FinalOutput10[[#This Row],[Assessed_CS_18_24_2014]])</f>
        <v>27.640737969583363</v>
      </c>
      <c r="X77" s="128"/>
      <c r="Y77" s="128"/>
      <c r="Z77" s="128"/>
      <c r="AA77" s="128"/>
      <c r="AB77" s="128"/>
      <c r="AC77" s="128"/>
      <c r="AD77" s="128"/>
      <c r="AE77" s="128"/>
      <c r="AF77" s="128"/>
      <c r="AG77" s="128"/>
      <c r="AH77" s="128"/>
      <c r="AI77" s="128"/>
      <c r="AJ77" s="128"/>
      <c r="AK77" s="128"/>
      <c r="AL77" s="128"/>
      <c r="AM77" s="128"/>
      <c r="AN77" s="128"/>
      <c r="AO77" s="128"/>
      <c r="AP77" s="128"/>
      <c r="AQ77" s="128"/>
      <c r="AR77" s="128"/>
      <c r="AS77" s="128"/>
      <c r="AT77" s="128"/>
      <c r="AU77" s="128"/>
      <c r="AV77" s="128"/>
      <c r="AW77" s="128"/>
      <c r="AX77" s="128"/>
      <c r="AY77" s="128"/>
      <c r="AZ77" s="128"/>
      <c r="BA77" s="128"/>
      <c r="BB77" s="128"/>
      <c r="BC77" s="128"/>
      <c r="BD77" s="128"/>
      <c r="BE77" s="128"/>
      <c r="BF77" s="128"/>
      <c r="BG77" s="128"/>
      <c r="BH77" s="128"/>
      <c r="BI77" s="128"/>
      <c r="BJ77" s="128"/>
      <c r="BK77" s="128"/>
    </row>
    <row r="78" spans="1:63">
      <c r="A78" s="128" t="str">
        <f t="array" ref="A78">ConsolGeog[[#This Row],[Country]]</f>
        <v>England</v>
      </c>
      <c r="B78" s="129" t="str">
        <f t="array" ref="B78">ConsolGeog[[#This Row],[County Name]]</f>
        <v>Derbyshire</v>
      </c>
      <c r="C78" s="128" t="str">
        <f t="array" ref="C78">ConsolGeog[[#This Row],[la_code]]</f>
        <v>E07000032</v>
      </c>
      <c r="D78" s="129" t="str">
        <f t="array" ref="D78">ConsolGeog[[#This Row],[la_name]]</f>
        <v>Amber Valley</v>
      </c>
      <c r="E78" s="129" t="str">
        <f t="array" ref="E78">ConsolGeog[[#This Row],[LA Type]]</f>
        <v>District</v>
      </c>
      <c r="F78" s="129">
        <f t="array" ref="F78">ConsolGeog[[#This Row],[population]]</f>
        <v>122309</v>
      </c>
      <c r="G78" s="129">
        <f t="array" ref="G78">ConsolGeog[[#This Row],[area]]</f>
        <v>26538.48</v>
      </c>
      <c r="H78" s="129">
        <f t="array" ref="H78">ConsolGeog[[#This Row],[COUNTY: Sum of districts'' populations '[non additive!']]]</f>
        <v>769686</v>
      </c>
      <c r="I78" s="129">
        <f t="array" ref="I78">ConsolGeog[[#This Row],[County Stats Distribution Factor]]</f>
        <v>0.15890765844773064</v>
      </c>
      <c r="J78" s="129">
        <f t="array" ref="J78">ConsolGeog[[#This Row],[Presented HS - 16-17 (2014)]]</f>
        <v>5</v>
      </c>
      <c r="K78" s="129">
        <f t="array" ref="K78">ConsolGeog[[#This Row],[Presented HS - 16-24 (2014)]]</f>
        <v>0</v>
      </c>
      <c r="L78" s="129">
        <f t="array" ref="L78">ConsolGeog[[#This Row],[Presented HS - 18-24 (2014)]]</f>
        <v>139</v>
      </c>
      <c r="M78" s="129">
        <f t="array" ref="M78">ConsolGeog[[#This Row],[Presented CS - 16-17 (2014)]]</f>
        <v>0</v>
      </c>
      <c r="N78" s="129">
        <f t="array" ref="N78">ConsolGeog[[#This Row],[Presented CS - 16-24 (2014)]]</f>
        <v>0</v>
      </c>
      <c r="O78" s="129">
        <f t="array" ref="O78">ConsolGeog[[#This Row],[Presented CS - 18-24 (2014)]]</f>
        <v>0</v>
      </c>
      <c r="P78" s="129">
        <f t="array" ref="P78">MAX(FinalOutput10[[#This Row],[Presented_HS_16_17_2014]]+FinalOutput10[[#This Row],[Presented_HS_18_24_2014]],FinalOutput10[[#This Row],[Presented_HS_16_24_2014]])+SUM(FinalOutput10[[#This Row],[Presented_CS_16_17_2014]],FinalOutput10[[#This Row],[Presented_CS_16_24_2014]],FinalOutput10[[#This Row],[Presented_CS_18_24_2014]])</f>
        <v>144</v>
      </c>
      <c r="Q78" s="129">
        <f t="array" ref="Q78">ConsolGeog[[#This Row],[Assessed HS - 16-17 (2014)]]</f>
        <v>1</v>
      </c>
      <c r="R78" s="129">
        <f t="array" ref="R78">ConsolGeog[[#This Row],[Assessed HS - 16-24 (2014)]]</f>
        <v>0</v>
      </c>
      <c r="S78" s="129">
        <f t="array" ref="S78">ConsolGeog[[#This Row],[Assessed HS - 18-24 (2014)]]</f>
        <v>62</v>
      </c>
      <c r="T78" s="129">
        <f t="array" ref="T78">ConsolGeog[[#This Row],[Assessed CS - 16-17 (2014)]]</f>
        <v>0</v>
      </c>
      <c r="U78" s="129">
        <f t="array" ref="U78">ConsolGeog[[#This Row],[Assessed CS - 16-24 (2014)]]</f>
        <v>0</v>
      </c>
      <c r="V78" s="129">
        <f t="array" ref="V78">ConsolGeog[[#This Row],[Assessed CS - 18-24 (2014)]]</f>
        <v>0</v>
      </c>
      <c r="W78" s="129">
        <f t="array" ref="W78">SUM(FinalOutput10[[#This Row],[Assessed_HS_16_17_2014]],FinalOutput10[[#This Row],[Assessed_HS_16_24_2014]],FinalOutput10[[#This Row],[Assessed_HS_18_24_2014]],FinalOutput10[[#This Row],[Assessed_CS_16_17_2014]],FinalOutput10[[#This Row],[Assessed_CS_16_24_2014]],FinalOutput10[[#This Row],[Assessed_CS_18_24_2014]])</f>
        <v>63</v>
      </c>
      <c r="X78" s="128"/>
      <c r="Y78" s="128"/>
      <c r="Z78" s="128"/>
      <c r="AA78" s="128"/>
      <c r="AB78" s="128"/>
      <c r="AC78" s="128"/>
      <c r="AD78" s="128"/>
      <c r="AE78" s="128"/>
      <c r="AF78" s="128"/>
      <c r="AG78" s="128"/>
      <c r="AH78" s="128"/>
      <c r="AI78" s="128"/>
      <c r="AJ78" s="128"/>
      <c r="AK78" s="128"/>
      <c r="AL78" s="128"/>
      <c r="AM78" s="128"/>
      <c r="AN78" s="128"/>
      <c r="AO78" s="128"/>
      <c r="AP78" s="128"/>
      <c r="AQ78" s="128"/>
      <c r="AR78" s="128"/>
      <c r="AS78" s="128"/>
      <c r="AT78" s="128"/>
      <c r="AU78" s="128"/>
      <c r="AV78" s="128"/>
      <c r="AW78" s="128"/>
      <c r="AX78" s="128"/>
      <c r="AY78" s="128"/>
      <c r="AZ78" s="128"/>
      <c r="BA78" s="128"/>
      <c r="BB78" s="128"/>
      <c r="BC78" s="128"/>
      <c r="BD78" s="128"/>
      <c r="BE78" s="128"/>
      <c r="BF78" s="128"/>
      <c r="BG78" s="128"/>
      <c r="BH78" s="128"/>
      <c r="BI78" s="128"/>
      <c r="BJ78" s="128"/>
      <c r="BK78" s="128"/>
    </row>
    <row r="79" spans="1:63">
      <c r="A79" s="128" t="str">
        <f t="array" ref="A79">ConsolGeog[[#This Row],[Country]]</f>
        <v>England</v>
      </c>
      <c r="B79" s="129" t="str">
        <f t="array" ref="B79">ConsolGeog[[#This Row],[County Name]]</f>
        <v>Derbyshire</v>
      </c>
      <c r="C79" s="128" t="str">
        <f t="array" ref="C79">ConsolGeog[[#This Row],[la_code]]</f>
        <v>E07000033</v>
      </c>
      <c r="D79" s="129" t="str">
        <f t="array" ref="D79">ConsolGeog[[#This Row],[la_name]]</f>
        <v>Bolsover</v>
      </c>
      <c r="E79" s="129" t="str">
        <f t="array" ref="E79">ConsolGeog[[#This Row],[LA Type]]</f>
        <v>District</v>
      </c>
      <c r="F79" s="129">
        <f t="array" ref="F79">ConsolGeog[[#This Row],[population]]</f>
        <v>75866</v>
      </c>
      <c r="G79" s="129">
        <f t="array" ref="G79">ConsolGeog[[#This Row],[area]]</f>
        <v>16033.04</v>
      </c>
      <c r="H79" s="129">
        <f t="array" ref="H79">ConsolGeog[[#This Row],[COUNTY: Sum of districts'' populations '[non additive!']]]</f>
        <v>769686</v>
      </c>
      <c r="I79" s="129">
        <f t="array" ref="I79">ConsolGeog[[#This Row],[County Stats Distribution Factor]]</f>
        <v>9.8567467772572193E-2</v>
      </c>
      <c r="J79" s="129">
        <f t="array" ref="J79">ConsolGeog[[#This Row],[Presented HS - 16-17 (2014)]]</f>
        <v>0</v>
      </c>
      <c r="K79" s="129">
        <f t="array" ref="K79">ConsolGeog[[#This Row],[Presented HS - 16-24 (2014)]]</f>
        <v>0</v>
      </c>
      <c r="L79" s="129">
        <f t="array" ref="L79">ConsolGeog[[#This Row],[Presented HS - 18-24 (2014)]]</f>
        <v>0</v>
      </c>
      <c r="M79" s="129">
        <f t="array" ref="M79">ConsolGeog[[#This Row],[Presented CS - 16-17 (2014)]]</f>
        <v>0</v>
      </c>
      <c r="N79" s="129">
        <f t="array" ref="N79">ConsolGeog[[#This Row],[Presented CS - 16-24 (2014)]]</f>
        <v>0</v>
      </c>
      <c r="O79" s="129">
        <f t="array" ref="O79">ConsolGeog[[#This Row],[Presented CS - 18-24 (2014)]]</f>
        <v>0</v>
      </c>
      <c r="P79" s="129">
        <f t="array" ref="P7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79" s="129">
        <f t="array" ref="Q79">ConsolGeog[[#This Row],[Assessed HS - 16-17 (2014)]]</f>
        <v>0</v>
      </c>
      <c r="R79" s="129">
        <f t="array" ref="R79">ConsolGeog[[#This Row],[Assessed HS - 16-24 (2014)]]</f>
        <v>0</v>
      </c>
      <c r="S79" s="129">
        <f t="array" ref="S79">ConsolGeog[[#This Row],[Assessed HS - 18-24 (2014)]]</f>
        <v>0</v>
      </c>
      <c r="T79" s="129">
        <f t="array" ref="T79">ConsolGeog[[#This Row],[Assessed CS - 16-17 (2014)]]</f>
        <v>0</v>
      </c>
      <c r="U79" s="129">
        <f t="array" ref="U79">ConsolGeog[[#This Row],[Assessed CS - 16-24 (2014)]]</f>
        <v>0</v>
      </c>
      <c r="V79" s="129">
        <f t="array" ref="V79">ConsolGeog[[#This Row],[Assessed CS - 18-24 (2014)]]</f>
        <v>0</v>
      </c>
      <c r="W79" s="129">
        <f t="array" ref="W79">SUM(FinalOutput10[[#This Row],[Assessed_HS_16_17_2014]],FinalOutput10[[#This Row],[Assessed_HS_16_24_2014]],FinalOutput10[[#This Row],[Assessed_HS_18_24_2014]],FinalOutput10[[#This Row],[Assessed_CS_16_17_2014]],FinalOutput10[[#This Row],[Assessed_CS_16_24_2014]],FinalOutput10[[#This Row],[Assessed_CS_18_24_2014]])</f>
        <v>0</v>
      </c>
      <c r="X79" s="128"/>
      <c r="Y79" s="128"/>
      <c r="Z79" s="128"/>
      <c r="AA79" s="128"/>
      <c r="AB79" s="128"/>
      <c r="AC79" s="128"/>
      <c r="AD79" s="128"/>
      <c r="AE79" s="128"/>
      <c r="AF79" s="128"/>
      <c r="AG79" s="128"/>
      <c r="AH79" s="128"/>
      <c r="AI79" s="128"/>
      <c r="AJ79" s="128"/>
      <c r="AK79" s="128"/>
      <c r="AL79" s="128"/>
      <c r="AM79" s="128"/>
      <c r="AN79" s="128"/>
      <c r="AO79" s="128"/>
      <c r="AP79" s="128"/>
      <c r="AQ79" s="128"/>
      <c r="AR79" s="128"/>
      <c r="AS79" s="128"/>
      <c r="AT79" s="128"/>
      <c r="AU79" s="128"/>
      <c r="AV79" s="128"/>
      <c r="AW79" s="128"/>
      <c r="AX79" s="128"/>
      <c r="AY79" s="128"/>
      <c r="AZ79" s="128"/>
      <c r="BA79" s="128"/>
      <c r="BB79" s="128"/>
      <c r="BC79" s="128"/>
      <c r="BD79" s="128"/>
      <c r="BE79" s="128"/>
      <c r="BF79" s="128"/>
      <c r="BG79" s="128"/>
      <c r="BH79" s="128"/>
      <c r="BI79" s="128"/>
      <c r="BJ79" s="128"/>
      <c r="BK79" s="128"/>
    </row>
    <row r="80" spans="1:63">
      <c r="A80" s="128" t="str">
        <f t="array" ref="A80">ConsolGeog[[#This Row],[Country]]</f>
        <v>England</v>
      </c>
      <c r="B80" s="129" t="str">
        <f t="array" ref="B80">ConsolGeog[[#This Row],[County Name]]</f>
        <v>Derbyshire</v>
      </c>
      <c r="C80" s="128" t="str">
        <f t="array" ref="C80">ConsolGeog[[#This Row],[la_code]]</f>
        <v>E07000034</v>
      </c>
      <c r="D80" s="129" t="str">
        <f t="array" ref="D80">ConsolGeog[[#This Row],[la_name]]</f>
        <v>Chesterfield</v>
      </c>
      <c r="E80" s="129" t="str">
        <f t="array" ref="E80">ConsolGeog[[#This Row],[LA Type]]</f>
        <v>District</v>
      </c>
      <c r="F80" s="129">
        <f t="array" ref="F80">ConsolGeog[[#This Row],[population]]</f>
        <v>103788</v>
      </c>
      <c r="G80" s="129">
        <f t="array" ref="G80">ConsolGeog[[#This Row],[area]]</f>
        <v>6603.52</v>
      </c>
      <c r="H80" s="129">
        <f t="array" ref="H80">ConsolGeog[[#This Row],[COUNTY: Sum of districts'' populations '[non additive!']]]</f>
        <v>769686</v>
      </c>
      <c r="I80" s="129">
        <f t="array" ref="I80">ConsolGeog[[#This Row],[County Stats Distribution Factor]]</f>
        <v>0.13484459896633172</v>
      </c>
      <c r="J80" s="129">
        <f t="array" ref="J80">ConsolGeog[[#This Row],[Presented HS - 16-17 (2014)]]</f>
        <v>0</v>
      </c>
      <c r="K80" s="129">
        <f t="array" ref="K80">ConsolGeog[[#This Row],[Presented HS - 16-24 (2014)]]</f>
        <v>0</v>
      </c>
      <c r="L80" s="129">
        <f t="array" ref="L80">ConsolGeog[[#This Row],[Presented HS - 18-24 (2014)]]</f>
        <v>0</v>
      </c>
      <c r="M80" s="129">
        <f t="array" ref="M80">ConsolGeog[[#This Row],[Presented CS - 16-17 (2014)]]</f>
        <v>0</v>
      </c>
      <c r="N80" s="129">
        <f t="array" ref="N80">ConsolGeog[[#This Row],[Presented CS - 16-24 (2014)]]</f>
        <v>0</v>
      </c>
      <c r="O80" s="129">
        <f t="array" ref="O80">ConsolGeog[[#This Row],[Presented CS - 18-24 (2014)]]</f>
        <v>0</v>
      </c>
      <c r="P80" s="129">
        <f t="array" ref="P8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0" s="129">
        <f t="array" ref="Q80">ConsolGeog[[#This Row],[Assessed HS - 16-17 (2014)]]</f>
        <v>0</v>
      </c>
      <c r="R80" s="129">
        <f t="array" ref="R80">ConsolGeog[[#This Row],[Assessed HS - 16-24 (2014)]]</f>
        <v>0</v>
      </c>
      <c r="S80" s="129">
        <f t="array" ref="S80">ConsolGeog[[#This Row],[Assessed HS - 18-24 (2014)]]</f>
        <v>0</v>
      </c>
      <c r="T80" s="129">
        <f t="array" ref="T80">ConsolGeog[[#This Row],[Assessed CS - 16-17 (2014)]]</f>
        <v>0</v>
      </c>
      <c r="U80" s="129">
        <f t="array" ref="U80">ConsolGeog[[#This Row],[Assessed CS - 16-24 (2014)]]</f>
        <v>0</v>
      </c>
      <c r="V80" s="129">
        <f t="array" ref="V80">ConsolGeog[[#This Row],[Assessed CS - 18-24 (2014)]]</f>
        <v>0</v>
      </c>
      <c r="W80" s="129">
        <f t="array" ref="W80">SUM(FinalOutput10[[#This Row],[Assessed_HS_16_17_2014]],FinalOutput10[[#This Row],[Assessed_HS_16_24_2014]],FinalOutput10[[#This Row],[Assessed_HS_18_24_2014]],FinalOutput10[[#This Row],[Assessed_CS_16_17_2014]],FinalOutput10[[#This Row],[Assessed_CS_16_24_2014]],FinalOutput10[[#This Row],[Assessed_CS_18_24_2014]])</f>
        <v>0</v>
      </c>
      <c r="X80" s="128"/>
      <c r="Y80" s="128"/>
      <c r="Z80" s="128"/>
      <c r="AA80" s="128"/>
      <c r="AB80" s="128"/>
      <c r="AC80" s="128"/>
      <c r="AD80" s="128"/>
      <c r="AE80" s="128"/>
      <c r="AF80" s="128"/>
      <c r="AG80" s="128"/>
      <c r="AH80" s="128"/>
      <c r="AI80" s="128"/>
      <c r="AJ80" s="128"/>
      <c r="AK80" s="128"/>
      <c r="AL80" s="128"/>
      <c r="AM80" s="128"/>
      <c r="AN80" s="128"/>
      <c r="AO80" s="128"/>
      <c r="AP80" s="128"/>
      <c r="AQ80" s="128"/>
      <c r="AR80" s="128"/>
      <c r="AS80" s="128"/>
      <c r="AT80" s="128"/>
      <c r="AU80" s="128"/>
      <c r="AV80" s="128"/>
      <c r="AW80" s="128"/>
      <c r="AX80" s="128"/>
      <c r="AY80" s="128"/>
      <c r="AZ80" s="128"/>
      <c r="BA80" s="128"/>
      <c r="BB80" s="128"/>
      <c r="BC80" s="128"/>
      <c r="BD80" s="128"/>
      <c r="BE80" s="128"/>
      <c r="BF80" s="128"/>
      <c r="BG80" s="128"/>
      <c r="BH80" s="128"/>
      <c r="BI80" s="128"/>
      <c r="BJ80" s="128"/>
      <c r="BK80" s="128"/>
    </row>
    <row r="81" spans="1:63">
      <c r="A81" s="128" t="str">
        <f t="array" ref="A81">ConsolGeog[[#This Row],[Country]]</f>
        <v>England</v>
      </c>
      <c r="B81" s="129" t="str">
        <f t="array" ref="B81">ConsolGeog[[#This Row],[County Name]]</f>
        <v>Derbyshire</v>
      </c>
      <c r="C81" s="128" t="str">
        <f t="array" ref="C81">ConsolGeog[[#This Row],[la_code]]</f>
        <v>E07000035</v>
      </c>
      <c r="D81" s="129" t="str">
        <f t="array" ref="D81">ConsolGeog[[#This Row],[la_name]]</f>
        <v>Derbyshire Dales</v>
      </c>
      <c r="E81" s="129" t="str">
        <f t="array" ref="E81">ConsolGeog[[#This Row],[LA Type]]</f>
        <v>District</v>
      </c>
      <c r="F81" s="129">
        <f t="array" ref="F81">ConsolGeog[[#This Row],[population]]</f>
        <v>71116</v>
      </c>
      <c r="G81" s="129">
        <f t="array" ref="G81">ConsolGeog[[#This Row],[area]]</f>
        <v>79245.210000000006</v>
      </c>
      <c r="H81" s="129">
        <f t="array" ref="H81">ConsolGeog[[#This Row],[COUNTY: Sum of districts'' populations '[non additive!']]]</f>
        <v>769686</v>
      </c>
      <c r="I81" s="129">
        <f t="array" ref="I81">ConsolGeog[[#This Row],[County Stats Distribution Factor]]</f>
        <v>9.2396119976198079E-2</v>
      </c>
      <c r="J81" s="129">
        <f t="array" ref="J81">ConsolGeog[[#This Row],[Presented HS - 16-17 (2014)]]</f>
        <v>0</v>
      </c>
      <c r="K81" s="129">
        <f t="array" ref="K81">ConsolGeog[[#This Row],[Presented HS - 16-24 (2014)]]</f>
        <v>0</v>
      </c>
      <c r="L81" s="129">
        <f t="array" ref="L81">ConsolGeog[[#This Row],[Presented HS - 18-24 (2014)]]</f>
        <v>44</v>
      </c>
      <c r="M81" s="129">
        <f t="array" ref="M81">ConsolGeog[[#This Row],[Presented CS - 16-17 (2014)]]</f>
        <v>0</v>
      </c>
      <c r="N81" s="129">
        <f t="array" ref="N81">ConsolGeog[[#This Row],[Presented CS - 16-24 (2014)]]</f>
        <v>0</v>
      </c>
      <c r="O81" s="129">
        <f t="array" ref="O81">ConsolGeog[[#This Row],[Presented CS - 18-24 (2014)]]</f>
        <v>0</v>
      </c>
      <c r="P81" s="129">
        <f t="array" ref="P81">MAX(FinalOutput10[[#This Row],[Presented_HS_16_17_2014]]+FinalOutput10[[#This Row],[Presented_HS_18_24_2014]],FinalOutput10[[#This Row],[Presented_HS_16_24_2014]])+SUM(FinalOutput10[[#This Row],[Presented_CS_16_17_2014]],FinalOutput10[[#This Row],[Presented_CS_16_24_2014]],FinalOutput10[[#This Row],[Presented_CS_18_24_2014]])</f>
        <v>44</v>
      </c>
      <c r="Q81" s="129">
        <f t="array" ref="Q81">ConsolGeog[[#This Row],[Assessed HS - 16-17 (2014)]]</f>
        <v>0</v>
      </c>
      <c r="R81" s="129">
        <f t="array" ref="R81">ConsolGeog[[#This Row],[Assessed HS - 16-24 (2014)]]</f>
        <v>0</v>
      </c>
      <c r="S81" s="129">
        <f t="array" ref="S81">ConsolGeog[[#This Row],[Assessed HS - 18-24 (2014)]]</f>
        <v>40</v>
      </c>
      <c r="T81" s="129">
        <f t="array" ref="T81">ConsolGeog[[#This Row],[Assessed CS - 16-17 (2014)]]</f>
        <v>0</v>
      </c>
      <c r="U81" s="129">
        <f t="array" ref="U81">ConsolGeog[[#This Row],[Assessed CS - 16-24 (2014)]]</f>
        <v>0</v>
      </c>
      <c r="V81" s="129">
        <f t="array" ref="V81">ConsolGeog[[#This Row],[Assessed CS - 18-24 (2014)]]</f>
        <v>0</v>
      </c>
      <c r="W81" s="129">
        <f t="array" ref="W81">SUM(FinalOutput10[[#This Row],[Assessed_HS_16_17_2014]],FinalOutput10[[#This Row],[Assessed_HS_16_24_2014]],FinalOutput10[[#This Row],[Assessed_HS_18_24_2014]],FinalOutput10[[#This Row],[Assessed_CS_16_17_2014]],FinalOutput10[[#This Row],[Assessed_CS_16_24_2014]],FinalOutput10[[#This Row],[Assessed_CS_18_24_2014]])</f>
        <v>40</v>
      </c>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c r="BA81" s="128"/>
      <c r="BB81" s="128"/>
      <c r="BC81" s="128"/>
      <c r="BD81" s="128"/>
      <c r="BE81" s="128"/>
      <c r="BF81" s="128"/>
      <c r="BG81" s="128"/>
      <c r="BH81" s="128"/>
      <c r="BI81" s="128"/>
      <c r="BJ81" s="128"/>
      <c r="BK81" s="128"/>
    </row>
    <row r="82" spans="1:63">
      <c r="A82" s="128" t="str">
        <f t="array" ref="A82">ConsolGeog[[#This Row],[Country]]</f>
        <v>England</v>
      </c>
      <c r="B82" s="129" t="str">
        <f t="array" ref="B82">ConsolGeog[[#This Row],[County Name]]</f>
        <v>Essex</v>
      </c>
      <c r="C82" s="128" t="str">
        <f t="array" ref="C82">ConsolGeog[[#This Row],[la_code]]</f>
        <v>E07000073</v>
      </c>
      <c r="D82" s="129" t="str">
        <f t="array" ref="D82">ConsolGeog[[#This Row],[la_name]]</f>
        <v>Harlow</v>
      </c>
      <c r="E82" s="129" t="str">
        <f t="array" ref="E82">ConsolGeog[[#This Row],[LA Type]]</f>
        <v>District</v>
      </c>
      <c r="F82" s="129">
        <f t="array" ref="F82">ConsolGeog[[#This Row],[population]]</f>
        <v>81944</v>
      </c>
      <c r="G82" s="129">
        <f t="array" ref="G82">ConsolGeog[[#This Row],[area]]</f>
        <v>3053.75</v>
      </c>
      <c r="H82" s="129">
        <f t="array" ref="H82">ConsolGeog[[#This Row],[COUNTY: Sum of districts'' populations '[non additive!']]]</f>
        <v>1393587</v>
      </c>
      <c r="I82" s="129">
        <f t="array" ref="I82">ConsolGeog[[#This Row],[County Stats Distribution Factor]]</f>
        <v>5.8800778135846561E-2</v>
      </c>
      <c r="J82" s="129">
        <f t="array" ref="J82">ConsolGeog[[#This Row],[Presented HS - 16-17 (2014)]]</f>
        <v>3</v>
      </c>
      <c r="K82" s="129">
        <f t="array" ref="K82">ConsolGeog[[#This Row],[Presented HS - 16-24 (2014)]]</f>
        <v>0</v>
      </c>
      <c r="L82" s="129">
        <f t="array" ref="L82">ConsolGeog[[#This Row],[Presented HS - 18-24 (2014)]]</f>
        <v>63</v>
      </c>
      <c r="M82" s="129">
        <f t="array" ref="M82">ConsolGeog[[#This Row],[Presented CS - 16-17 (2014)]]</f>
        <v>0</v>
      </c>
      <c r="N82" s="129">
        <f t="array" ref="N82">ConsolGeog[[#This Row],[Presented CS - 16-24 (2014)]]</f>
        <v>0</v>
      </c>
      <c r="O82" s="129">
        <f t="array" ref="O82">ConsolGeog[[#This Row],[Presented CS - 18-24 (2014)]]</f>
        <v>0</v>
      </c>
      <c r="P82" s="129">
        <f t="array" ref="P82">MAX(FinalOutput10[[#This Row],[Presented_HS_16_17_2014]]+FinalOutput10[[#This Row],[Presented_HS_18_24_2014]],FinalOutput10[[#This Row],[Presented_HS_16_24_2014]])+SUM(FinalOutput10[[#This Row],[Presented_CS_16_17_2014]],FinalOutput10[[#This Row],[Presented_CS_16_24_2014]],FinalOutput10[[#This Row],[Presented_CS_18_24_2014]])</f>
        <v>66</v>
      </c>
      <c r="Q82" s="129">
        <f t="array" ref="Q82">ConsolGeog[[#This Row],[Assessed HS - 16-17 (2014)]]</f>
        <v>3</v>
      </c>
      <c r="R82" s="129">
        <f t="array" ref="R82">ConsolGeog[[#This Row],[Assessed HS - 16-24 (2014)]]</f>
        <v>0</v>
      </c>
      <c r="S82" s="129">
        <f t="array" ref="S82">ConsolGeog[[#This Row],[Assessed HS - 18-24 (2014)]]</f>
        <v>63</v>
      </c>
      <c r="T82" s="129">
        <f t="array" ref="T82">ConsolGeog[[#This Row],[Assessed CS - 16-17 (2014)]]</f>
        <v>0</v>
      </c>
      <c r="U82" s="129">
        <f t="array" ref="U82">ConsolGeog[[#This Row],[Assessed CS - 16-24 (2014)]]</f>
        <v>0</v>
      </c>
      <c r="V82" s="129">
        <f t="array" ref="V82">ConsolGeog[[#This Row],[Assessed CS - 18-24 (2014)]]</f>
        <v>0</v>
      </c>
      <c r="W82" s="129">
        <f t="array" ref="W82">SUM(FinalOutput10[[#This Row],[Assessed_HS_16_17_2014]],FinalOutput10[[#This Row],[Assessed_HS_16_24_2014]],FinalOutput10[[#This Row],[Assessed_HS_18_24_2014]],FinalOutput10[[#This Row],[Assessed_CS_16_17_2014]],FinalOutput10[[#This Row],[Assessed_CS_16_24_2014]],FinalOutput10[[#This Row],[Assessed_CS_18_24_2014]])</f>
        <v>66</v>
      </c>
      <c r="X82" s="128"/>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28"/>
      <c r="BE82" s="128"/>
      <c r="BF82" s="128"/>
      <c r="BG82" s="128"/>
      <c r="BH82" s="128"/>
      <c r="BI82" s="128"/>
      <c r="BJ82" s="128"/>
      <c r="BK82" s="128"/>
    </row>
    <row r="83" spans="1:63">
      <c r="A83" s="128" t="str">
        <f t="array" ref="A83">ConsolGeog[[#This Row],[Country]]</f>
        <v>England</v>
      </c>
      <c r="B83" s="129" t="str">
        <f t="array" ref="B83">ConsolGeog[[#This Row],[County Name]]</f>
        <v>Essex</v>
      </c>
      <c r="C83" s="128" t="str">
        <f t="array" ref="C83">ConsolGeog[[#This Row],[la_code]]</f>
        <v>E07000074</v>
      </c>
      <c r="D83" s="129" t="str">
        <f t="array" ref="D83">ConsolGeog[[#This Row],[la_name]]</f>
        <v>Maldon</v>
      </c>
      <c r="E83" s="129" t="str">
        <f t="array" ref="E83">ConsolGeog[[#This Row],[LA Type]]</f>
        <v>District</v>
      </c>
      <c r="F83" s="129">
        <f t="array" ref="F83">ConsolGeog[[#This Row],[population]]</f>
        <v>61629</v>
      </c>
      <c r="G83" s="129">
        <f t="array" ref="G83">ConsolGeog[[#This Row],[area]]</f>
        <v>35876.76</v>
      </c>
      <c r="H83" s="129">
        <f t="array" ref="H83">ConsolGeog[[#This Row],[COUNTY: Sum of districts'' populations '[non additive!']]]</f>
        <v>1393587</v>
      </c>
      <c r="I83" s="129">
        <f t="array" ref="I83">ConsolGeog[[#This Row],[County Stats Distribution Factor]]</f>
        <v>4.4223288535269058E-2</v>
      </c>
      <c r="J83" s="129">
        <f t="array" ref="J83">ConsolGeog[[#This Row],[Presented HS - 16-17 (2014)]]</f>
        <v>0</v>
      </c>
      <c r="K83" s="129">
        <f t="array" ref="K83">ConsolGeog[[#This Row],[Presented HS - 16-24 (2014)]]</f>
        <v>0</v>
      </c>
      <c r="L83" s="129">
        <f t="array" ref="L83">ConsolGeog[[#This Row],[Presented HS - 18-24 (2014)]]</f>
        <v>0</v>
      </c>
      <c r="M83" s="129">
        <f t="array" ref="M83">ConsolGeog[[#This Row],[Presented CS - 16-17 (2014)]]</f>
        <v>0</v>
      </c>
      <c r="N83" s="129">
        <f t="array" ref="N83">ConsolGeog[[#This Row],[Presented CS - 16-24 (2014)]]</f>
        <v>0</v>
      </c>
      <c r="O83" s="129">
        <f t="array" ref="O83">ConsolGeog[[#This Row],[Presented CS - 18-24 (2014)]]</f>
        <v>0</v>
      </c>
      <c r="P83" s="129">
        <f t="array" ref="P8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3" s="129">
        <f t="array" ref="Q83">ConsolGeog[[#This Row],[Assessed HS - 16-17 (2014)]]</f>
        <v>0</v>
      </c>
      <c r="R83" s="129">
        <f t="array" ref="R83">ConsolGeog[[#This Row],[Assessed HS - 16-24 (2014)]]</f>
        <v>0</v>
      </c>
      <c r="S83" s="129">
        <f t="array" ref="S83">ConsolGeog[[#This Row],[Assessed HS - 18-24 (2014)]]</f>
        <v>0</v>
      </c>
      <c r="T83" s="129">
        <f t="array" ref="T83">ConsolGeog[[#This Row],[Assessed CS - 16-17 (2014)]]</f>
        <v>0</v>
      </c>
      <c r="U83" s="129">
        <f t="array" ref="U83">ConsolGeog[[#This Row],[Assessed CS - 16-24 (2014)]]</f>
        <v>0</v>
      </c>
      <c r="V83" s="129">
        <f t="array" ref="V83">ConsolGeog[[#This Row],[Assessed CS - 18-24 (2014)]]</f>
        <v>0</v>
      </c>
      <c r="W83" s="129">
        <f t="array" ref="W83">SUM(FinalOutput10[[#This Row],[Assessed_HS_16_17_2014]],FinalOutput10[[#This Row],[Assessed_HS_16_24_2014]],FinalOutput10[[#This Row],[Assessed_HS_18_24_2014]],FinalOutput10[[#This Row],[Assessed_CS_16_17_2014]],FinalOutput10[[#This Row],[Assessed_CS_16_24_2014]],FinalOutput10[[#This Row],[Assessed_CS_18_24_2014]])</f>
        <v>0</v>
      </c>
      <c r="X83" s="128"/>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c r="BA83" s="128"/>
      <c r="BB83" s="128"/>
      <c r="BC83" s="128"/>
      <c r="BD83" s="128"/>
      <c r="BE83" s="128"/>
      <c r="BF83" s="128"/>
      <c r="BG83" s="128"/>
      <c r="BH83" s="128"/>
      <c r="BI83" s="128"/>
      <c r="BJ83" s="128"/>
      <c r="BK83" s="128"/>
    </row>
    <row r="84" spans="1:63">
      <c r="A84" s="128" t="str">
        <f t="array" ref="A84">ConsolGeog[[#This Row],[Country]]</f>
        <v>England</v>
      </c>
      <c r="B84" s="129" t="str">
        <f t="array" ref="B84">ConsolGeog[[#This Row],[County Name]]</f>
        <v>Essex</v>
      </c>
      <c r="C84" s="128" t="str">
        <f t="array" ref="C84">ConsolGeog[[#This Row],[la_code]]</f>
        <v>E07000075</v>
      </c>
      <c r="D84" s="129" t="str">
        <f t="array" ref="D84">ConsolGeog[[#This Row],[la_name]]</f>
        <v>Rochford</v>
      </c>
      <c r="E84" s="129" t="str">
        <f t="array" ref="E84">ConsolGeog[[#This Row],[LA Type]]</f>
        <v>District</v>
      </c>
      <c r="F84" s="129">
        <f t="array" ref="F84">ConsolGeog[[#This Row],[population]]</f>
        <v>83287</v>
      </c>
      <c r="G84" s="129">
        <f t="array" ref="G84">ConsolGeog[[#This Row],[area]]</f>
        <v>16949.84</v>
      </c>
      <c r="H84" s="129">
        <f t="array" ref="H84">ConsolGeog[[#This Row],[COUNTY: Sum of districts'' populations '[non additive!']]]</f>
        <v>1393587</v>
      </c>
      <c r="I84" s="129">
        <f t="array" ref="I84">ConsolGeog[[#This Row],[County Stats Distribution Factor]]</f>
        <v>5.9764478285173443E-2</v>
      </c>
      <c r="J84" s="129">
        <f t="array" ref="J84">ConsolGeog[[#This Row],[Presented HS - 16-17 (2014)]]</f>
        <v>0</v>
      </c>
      <c r="K84" s="129">
        <f t="array" ref="K84">ConsolGeog[[#This Row],[Presented HS - 16-24 (2014)]]</f>
        <v>0</v>
      </c>
      <c r="L84" s="129">
        <f t="array" ref="L84">ConsolGeog[[#This Row],[Presented HS - 18-24 (2014)]]</f>
        <v>0</v>
      </c>
      <c r="M84" s="129">
        <f t="array" ref="M84">ConsolGeog[[#This Row],[Presented CS - 16-17 (2014)]]</f>
        <v>0</v>
      </c>
      <c r="N84" s="129">
        <f t="array" ref="N84">ConsolGeog[[#This Row],[Presented CS - 16-24 (2014)]]</f>
        <v>0</v>
      </c>
      <c r="O84" s="129">
        <f t="array" ref="O84">ConsolGeog[[#This Row],[Presented CS - 18-24 (2014)]]</f>
        <v>0</v>
      </c>
      <c r="P84" s="129">
        <f t="array" ref="P8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4" s="129">
        <f t="array" ref="Q84">ConsolGeog[[#This Row],[Assessed HS - 16-17 (2014)]]</f>
        <v>0</v>
      </c>
      <c r="R84" s="129">
        <f t="array" ref="R84">ConsolGeog[[#This Row],[Assessed HS - 16-24 (2014)]]</f>
        <v>0</v>
      </c>
      <c r="S84" s="129">
        <f t="array" ref="S84">ConsolGeog[[#This Row],[Assessed HS - 18-24 (2014)]]</f>
        <v>0</v>
      </c>
      <c r="T84" s="129">
        <f t="array" ref="T84">ConsolGeog[[#This Row],[Assessed CS - 16-17 (2014)]]</f>
        <v>0</v>
      </c>
      <c r="U84" s="129">
        <f t="array" ref="U84">ConsolGeog[[#This Row],[Assessed CS - 16-24 (2014)]]</f>
        <v>0</v>
      </c>
      <c r="V84" s="129">
        <f t="array" ref="V84">ConsolGeog[[#This Row],[Assessed CS - 18-24 (2014)]]</f>
        <v>0</v>
      </c>
      <c r="W84" s="129">
        <f t="array" ref="W84">SUM(FinalOutput10[[#This Row],[Assessed_HS_16_17_2014]],FinalOutput10[[#This Row],[Assessed_HS_16_24_2014]],FinalOutput10[[#This Row],[Assessed_HS_18_24_2014]],FinalOutput10[[#This Row],[Assessed_CS_16_17_2014]],FinalOutput10[[#This Row],[Assessed_CS_16_24_2014]],FinalOutput10[[#This Row],[Assessed_CS_18_24_2014]])</f>
        <v>0</v>
      </c>
      <c r="X84" s="128"/>
      <c r="Y84" s="128"/>
      <c r="Z84" s="128"/>
      <c r="AA84" s="128"/>
      <c r="AB84" s="128"/>
      <c r="AC84" s="128"/>
      <c r="AD84" s="128"/>
      <c r="AE84" s="128"/>
      <c r="AF84" s="128"/>
      <c r="AG84" s="128"/>
      <c r="AH84" s="128"/>
      <c r="AI84" s="128"/>
      <c r="AJ84" s="128"/>
      <c r="AK84" s="128"/>
      <c r="AL84" s="128"/>
      <c r="AM84" s="128"/>
      <c r="AN84" s="128"/>
      <c r="AO84" s="128"/>
      <c r="AP84" s="128"/>
      <c r="AQ84" s="128"/>
      <c r="AR84" s="128"/>
      <c r="AS84" s="128"/>
      <c r="AT84" s="128"/>
      <c r="AU84" s="128"/>
      <c r="AV84" s="128"/>
      <c r="AW84" s="128"/>
      <c r="AX84" s="128"/>
      <c r="AY84" s="128"/>
      <c r="AZ84" s="128"/>
      <c r="BA84" s="128"/>
      <c r="BB84" s="128"/>
      <c r="BC84" s="128"/>
      <c r="BD84" s="128"/>
      <c r="BE84" s="128"/>
      <c r="BF84" s="128"/>
      <c r="BG84" s="128"/>
      <c r="BH84" s="128"/>
      <c r="BI84" s="128"/>
      <c r="BJ84" s="128"/>
      <c r="BK84" s="128"/>
    </row>
    <row r="85" spans="1:63">
      <c r="A85" s="128" t="str">
        <f t="array" ref="A85">ConsolGeog[[#This Row],[Country]]</f>
        <v>England</v>
      </c>
      <c r="B85" s="129" t="str">
        <f t="array" ref="B85">ConsolGeog[[#This Row],[County Name]]</f>
        <v>Essex</v>
      </c>
      <c r="C85" s="128" t="str">
        <f t="array" ref="C85">ConsolGeog[[#This Row],[la_code]]</f>
        <v>E07000076</v>
      </c>
      <c r="D85" s="129" t="str">
        <f t="array" ref="D85">ConsolGeog[[#This Row],[la_name]]</f>
        <v>Tendring</v>
      </c>
      <c r="E85" s="129" t="str">
        <f t="array" ref="E85">ConsolGeog[[#This Row],[LA Type]]</f>
        <v>District</v>
      </c>
      <c r="F85" s="129">
        <f t="array" ref="F85">ConsolGeog[[#This Row],[population]]</f>
        <v>138048</v>
      </c>
      <c r="G85" s="129">
        <f t="array" ref="G85">ConsolGeog[[#This Row],[area]]</f>
        <v>33764.120000000003</v>
      </c>
      <c r="H85" s="129">
        <f t="array" ref="H85">ConsolGeog[[#This Row],[COUNTY: Sum of districts'' populations '[non additive!']]]</f>
        <v>1393587</v>
      </c>
      <c r="I85" s="129">
        <f t="array" ref="I85">ConsolGeog[[#This Row],[County Stats Distribution Factor]]</f>
        <v>9.9059477449201239E-2</v>
      </c>
      <c r="J85" s="129">
        <f t="array" ref="J85">ConsolGeog[[#This Row],[Presented HS - 16-17 (2014)]]</f>
        <v>48</v>
      </c>
      <c r="K85" s="129">
        <f t="array" ref="K85">ConsolGeog[[#This Row],[Presented HS - 16-24 (2014)]]</f>
        <v>0</v>
      </c>
      <c r="L85" s="129">
        <f t="array" ref="L85">ConsolGeog[[#This Row],[Presented HS - 18-24 (2014)]]</f>
        <v>451</v>
      </c>
      <c r="M85" s="129">
        <f t="array" ref="M85">ConsolGeog[[#This Row],[Presented CS - 16-17 (2014)]]</f>
        <v>0</v>
      </c>
      <c r="N85" s="129">
        <f t="array" ref="N85">ConsolGeog[[#This Row],[Presented CS - 16-24 (2014)]]</f>
        <v>0</v>
      </c>
      <c r="O85" s="129">
        <f t="array" ref="O85">ConsolGeog[[#This Row],[Presented CS - 18-24 (2014)]]</f>
        <v>0</v>
      </c>
      <c r="P85" s="129">
        <f t="array" ref="P85">MAX(FinalOutput10[[#This Row],[Presented_HS_16_17_2014]]+FinalOutput10[[#This Row],[Presented_HS_18_24_2014]],FinalOutput10[[#This Row],[Presented_HS_16_24_2014]])+SUM(FinalOutput10[[#This Row],[Presented_CS_16_17_2014]],FinalOutput10[[#This Row],[Presented_CS_16_24_2014]],FinalOutput10[[#This Row],[Presented_CS_18_24_2014]])</f>
        <v>499</v>
      </c>
      <c r="Q85" s="129">
        <f t="array" ref="Q85">ConsolGeog[[#This Row],[Assessed HS - 16-17 (2014)]]</f>
        <v>5</v>
      </c>
      <c r="R85" s="129">
        <f t="array" ref="R85">ConsolGeog[[#This Row],[Assessed HS - 16-24 (2014)]]</f>
        <v>0</v>
      </c>
      <c r="S85" s="129">
        <f t="array" ref="S85">ConsolGeog[[#This Row],[Assessed HS - 18-24 (2014)]]</f>
        <v>38</v>
      </c>
      <c r="T85" s="129">
        <f t="array" ref="T85">ConsolGeog[[#This Row],[Assessed CS - 16-17 (2014)]]</f>
        <v>0</v>
      </c>
      <c r="U85" s="129">
        <f t="array" ref="U85">ConsolGeog[[#This Row],[Assessed CS - 16-24 (2014)]]</f>
        <v>0</v>
      </c>
      <c r="V85" s="129">
        <f t="array" ref="V85">ConsolGeog[[#This Row],[Assessed CS - 18-24 (2014)]]</f>
        <v>0</v>
      </c>
      <c r="W85" s="129">
        <f t="array" ref="W85">SUM(FinalOutput10[[#This Row],[Assessed_HS_16_17_2014]],FinalOutput10[[#This Row],[Assessed_HS_16_24_2014]],FinalOutput10[[#This Row],[Assessed_HS_18_24_2014]],FinalOutput10[[#This Row],[Assessed_CS_16_17_2014]],FinalOutput10[[#This Row],[Assessed_CS_16_24_2014]],FinalOutput10[[#This Row],[Assessed_CS_18_24_2014]])</f>
        <v>43</v>
      </c>
      <c r="X85" s="128"/>
      <c r="Y85" s="128"/>
      <c r="Z85" s="128"/>
      <c r="AA85" s="128"/>
      <c r="AB85" s="128"/>
      <c r="AC85" s="128"/>
      <c r="AD85" s="128"/>
      <c r="AE85" s="128"/>
      <c r="AF85" s="128"/>
      <c r="AG85" s="128"/>
      <c r="AH85" s="128"/>
      <c r="AI85" s="128"/>
      <c r="AJ85" s="128"/>
      <c r="AK85" s="128"/>
      <c r="AL85" s="128"/>
      <c r="AM85" s="128"/>
      <c r="AN85" s="128"/>
      <c r="AO85" s="128"/>
      <c r="AP85" s="128"/>
      <c r="AQ85" s="128"/>
      <c r="AR85" s="128"/>
      <c r="AS85" s="128"/>
      <c r="AT85" s="128"/>
      <c r="AU85" s="128"/>
      <c r="AV85" s="128"/>
      <c r="AW85" s="128"/>
      <c r="AX85" s="128"/>
      <c r="AY85" s="128"/>
      <c r="AZ85" s="128"/>
      <c r="BA85" s="128"/>
      <c r="BB85" s="128"/>
      <c r="BC85" s="128"/>
      <c r="BD85" s="128"/>
      <c r="BE85" s="128"/>
      <c r="BF85" s="128"/>
      <c r="BG85" s="128"/>
      <c r="BH85" s="128"/>
      <c r="BI85" s="128"/>
      <c r="BJ85" s="128"/>
      <c r="BK85" s="128"/>
    </row>
    <row r="86" spans="1:63">
      <c r="A86" s="128" t="str">
        <f t="array" ref="A86">ConsolGeog[[#This Row],[Country]]</f>
        <v>England</v>
      </c>
      <c r="B86" s="129" t="str">
        <f t="array" ref="B86">ConsolGeog[[#This Row],[County Name]]</f>
        <v>Essex</v>
      </c>
      <c r="C86" s="128" t="str">
        <f t="array" ref="C86">ConsolGeog[[#This Row],[la_code]]</f>
        <v>E07000077</v>
      </c>
      <c r="D86" s="129" t="str">
        <f t="array" ref="D86">ConsolGeog[[#This Row],[la_name]]</f>
        <v>Uttlesford</v>
      </c>
      <c r="E86" s="129" t="str">
        <f t="array" ref="E86">ConsolGeog[[#This Row],[LA Type]]</f>
        <v>District</v>
      </c>
      <c r="F86" s="129">
        <f t="array" ref="F86">ConsolGeog[[#This Row],[population]]</f>
        <v>79443</v>
      </c>
      <c r="G86" s="129">
        <f t="array" ref="G86">ConsolGeog[[#This Row],[area]]</f>
        <v>64118.28</v>
      </c>
      <c r="H86" s="129">
        <f t="array" ref="H86">ConsolGeog[[#This Row],[COUNTY: Sum of districts'' populations '[non additive!']]]</f>
        <v>1393587</v>
      </c>
      <c r="I86" s="129">
        <f t="array" ref="I86">ConsolGeog[[#This Row],[County Stats Distribution Factor]]</f>
        <v>5.7006128788514819E-2</v>
      </c>
      <c r="J86" s="129">
        <f t="array" ref="J86">ConsolGeog[[#This Row],[Presented HS - 16-17 (2014)]]</f>
        <v>0</v>
      </c>
      <c r="K86" s="129">
        <f t="array" ref="K86">ConsolGeog[[#This Row],[Presented HS - 16-24 (2014)]]</f>
        <v>0</v>
      </c>
      <c r="L86" s="129">
        <f t="array" ref="L86">ConsolGeog[[#This Row],[Presented HS - 18-24 (2014)]]</f>
        <v>0</v>
      </c>
      <c r="M86" s="129">
        <f t="array" ref="M86">ConsolGeog[[#This Row],[Presented CS - 16-17 (2014)]]</f>
        <v>0</v>
      </c>
      <c r="N86" s="129">
        <f t="array" ref="N86">ConsolGeog[[#This Row],[Presented CS - 16-24 (2014)]]</f>
        <v>0</v>
      </c>
      <c r="O86" s="129">
        <f t="array" ref="O86">ConsolGeog[[#This Row],[Presented CS - 18-24 (2014)]]</f>
        <v>0</v>
      </c>
      <c r="P86" s="129">
        <f t="array" ref="P8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6" s="129">
        <f t="array" ref="Q86">ConsolGeog[[#This Row],[Assessed HS - 16-17 (2014)]]</f>
        <v>0</v>
      </c>
      <c r="R86" s="129">
        <f t="array" ref="R86">ConsolGeog[[#This Row],[Assessed HS - 16-24 (2014)]]</f>
        <v>0</v>
      </c>
      <c r="S86" s="129">
        <f t="array" ref="S86">ConsolGeog[[#This Row],[Assessed HS - 18-24 (2014)]]</f>
        <v>0</v>
      </c>
      <c r="T86" s="129">
        <f t="array" ref="T86">ConsolGeog[[#This Row],[Assessed CS - 16-17 (2014)]]</f>
        <v>0</v>
      </c>
      <c r="U86" s="129">
        <f t="array" ref="U86">ConsolGeog[[#This Row],[Assessed CS - 16-24 (2014)]]</f>
        <v>0</v>
      </c>
      <c r="V86" s="129">
        <f t="array" ref="V86">ConsolGeog[[#This Row],[Assessed CS - 18-24 (2014)]]</f>
        <v>0</v>
      </c>
      <c r="W86" s="129">
        <f t="array" ref="W86">SUM(FinalOutput10[[#This Row],[Assessed_HS_16_17_2014]],FinalOutput10[[#This Row],[Assessed_HS_16_24_2014]],FinalOutput10[[#This Row],[Assessed_HS_18_24_2014]],FinalOutput10[[#This Row],[Assessed_CS_16_17_2014]],FinalOutput10[[#This Row],[Assessed_CS_16_24_2014]],FinalOutput10[[#This Row],[Assessed_CS_18_24_2014]])</f>
        <v>0</v>
      </c>
      <c r="X86" s="128"/>
      <c r="Y86" s="128"/>
      <c r="Z86" s="128"/>
      <c r="AA86" s="128"/>
      <c r="AB86" s="128"/>
      <c r="AC86" s="128"/>
      <c r="AD86" s="128"/>
      <c r="AE86" s="128"/>
      <c r="AF86" s="128"/>
      <c r="AG86" s="128"/>
      <c r="AH86" s="128"/>
      <c r="AI86" s="128"/>
      <c r="AJ86" s="128"/>
      <c r="AK86" s="128"/>
      <c r="AL86" s="128"/>
      <c r="AM86" s="128"/>
      <c r="AN86" s="128"/>
      <c r="AO86" s="128"/>
      <c r="AP86" s="128"/>
      <c r="AQ86" s="128"/>
      <c r="AR86" s="128"/>
      <c r="AS86" s="128"/>
      <c r="AT86" s="128"/>
      <c r="AU86" s="128"/>
      <c r="AV86" s="128"/>
      <c r="AW86" s="128"/>
      <c r="AX86" s="128"/>
      <c r="AY86" s="128"/>
      <c r="AZ86" s="128"/>
      <c r="BA86" s="128"/>
      <c r="BB86" s="128"/>
      <c r="BC86" s="128"/>
      <c r="BD86" s="128"/>
      <c r="BE86" s="128"/>
      <c r="BF86" s="128"/>
      <c r="BG86" s="128"/>
      <c r="BH86" s="128"/>
      <c r="BI86" s="128"/>
      <c r="BJ86" s="128"/>
      <c r="BK86" s="128"/>
    </row>
    <row r="87" spans="1:63">
      <c r="A87" s="128" t="str">
        <f t="array" ref="A87">ConsolGeog[[#This Row],[Country]]</f>
        <v>England</v>
      </c>
      <c r="B87" s="129" t="str">
        <f t="array" ref="B87">ConsolGeog[[#This Row],[County Name]]</f>
        <v>Derbyshire</v>
      </c>
      <c r="C87" s="128" t="str">
        <f t="array" ref="C87">ConsolGeog[[#This Row],[la_code]]</f>
        <v>E07000036</v>
      </c>
      <c r="D87" s="129" t="str">
        <f t="array" ref="D87">ConsolGeog[[#This Row],[la_name]]</f>
        <v>Erewash</v>
      </c>
      <c r="E87" s="129" t="str">
        <f t="array" ref="E87">ConsolGeog[[#This Row],[LA Type]]</f>
        <v>District</v>
      </c>
      <c r="F87" s="129">
        <f t="array" ref="F87">ConsolGeog[[#This Row],[population]]</f>
        <v>112081</v>
      </c>
      <c r="G87" s="129">
        <f t="array" ref="G87">ConsolGeog[[#This Row],[area]]</f>
        <v>10962.93</v>
      </c>
      <c r="H87" s="129">
        <f t="array" ref="H87">ConsolGeog[[#This Row],[COUNTY: Sum of districts'' populations '[non additive!']]]</f>
        <v>769686</v>
      </c>
      <c r="I87" s="129">
        <f t="array" ref="I87">ConsolGeog[[#This Row],[County Stats Distribution Factor]]</f>
        <v>0.14561912260324339</v>
      </c>
      <c r="J87" s="129">
        <f t="array" ref="J87">ConsolGeog[[#This Row],[Presented HS - 16-17 (2014)]]</f>
        <v>0</v>
      </c>
      <c r="K87" s="129">
        <f t="array" ref="K87">ConsolGeog[[#This Row],[Presented HS - 16-24 (2014)]]</f>
        <v>1576</v>
      </c>
      <c r="L87" s="129">
        <f t="array" ref="L87">ConsolGeog[[#This Row],[Presented HS - 18-24 (2014)]]</f>
        <v>0</v>
      </c>
      <c r="M87" s="129">
        <f t="array" ref="M87">ConsolGeog[[#This Row],[Presented CS - 16-17 (2014)]]</f>
        <v>0</v>
      </c>
      <c r="N87" s="129">
        <f t="array" ref="N87">ConsolGeog[[#This Row],[Presented CS - 16-24 (2014)]]</f>
        <v>0</v>
      </c>
      <c r="O87" s="129">
        <f t="array" ref="O87">ConsolGeog[[#This Row],[Presented CS - 18-24 (2014)]]</f>
        <v>0</v>
      </c>
      <c r="P87" s="129">
        <f t="array" ref="P87">MAX(FinalOutput10[[#This Row],[Presented_HS_16_17_2014]]+FinalOutput10[[#This Row],[Presented_HS_18_24_2014]],FinalOutput10[[#This Row],[Presented_HS_16_24_2014]])+SUM(FinalOutput10[[#This Row],[Presented_CS_16_17_2014]],FinalOutput10[[#This Row],[Presented_CS_16_24_2014]],FinalOutput10[[#This Row],[Presented_CS_18_24_2014]])</f>
        <v>1576</v>
      </c>
      <c r="Q87" s="129">
        <f t="array" ref="Q87">ConsolGeog[[#This Row],[Assessed HS - 16-17 (2014)]]</f>
        <v>0</v>
      </c>
      <c r="R87" s="129">
        <f t="array" ref="R87">ConsolGeog[[#This Row],[Assessed HS - 16-24 (2014)]]</f>
        <v>0</v>
      </c>
      <c r="S87" s="129">
        <f t="array" ref="S87">ConsolGeog[[#This Row],[Assessed HS - 18-24 (2014)]]</f>
        <v>0</v>
      </c>
      <c r="T87" s="129">
        <f t="array" ref="T87">ConsolGeog[[#This Row],[Assessed CS - 16-17 (2014)]]</f>
        <v>0</v>
      </c>
      <c r="U87" s="129">
        <f t="array" ref="U87">ConsolGeog[[#This Row],[Assessed CS - 16-24 (2014)]]</f>
        <v>0</v>
      </c>
      <c r="V87" s="129">
        <f t="array" ref="V87">ConsolGeog[[#This Row],[Assessed CS - 18-24 (2014)]]</f>
        <v>0</v>
      </c>
      <c r="W87" s="129">
        <f t="array" ref="W87">SUM(FinalOutput10[[#This Row],[Assessed_HS_16_17_2014]],FinalOutput10[[#This Row],[Assessed_HS_16_24_2014]],FinalOutput10[[#This Row],[Assessed_HS_18_24_2014]],FinalOutput10[[#This Row],[Assessed_CS_16_17_2014]],FinalOutput10[[#This Row],[Assessed_CS_16_24_2014]],FinalOutput10[[#This Row],[Assessed_CS_18_24_2014]])</f>
        <v>0</v>
      </c>
      <c r="X87" s="128"/>
      <c r="Y87" s="128"/>
      <c r="Z87" s="128"/>
      <c r="AA87" s="128"/>
      <c r="AB87" s="128"/>
      <c r="AC87" s="128"/>
      <c r="AD87" s="128"/>
      <c r="AE87" s="128"/>
      <c r="AF87" s="128"/>
      <c r="AG87" s="128"/>
      <c r="AH87" s="128"/>
      <c r="AI87" s="128"/>
      <c r="AJ87" s="128"/>
      <c r="AK87" s="128"/>
      <c r="AL87" s="128"/>
      <c r="AM87" s="128"/>
      <c r="AN87" s="128"/>
      <c r="AO87" s="128"/>
      <c r="AP87" s="128"/>
      <c r="AQ87" s="128"/>
      <c r="AR87" s="128"/>
      <c r="AS87" s="128"/>
      <c r="AT87" s="128"/>
      <c r="AU87" s="128"/>
      <c r="AV87" s="128"/>
      <c r="AW87" s="128"/>
      <c r="AX87" s="128"/>
      <c r="AY87" s="128"/>
      <c r="AZ87" s="128"/>
      <c r="BA87" s="128"/>
      <c r="BB87" s="128"/>
      <c r="BC87" s="128"/>
      <c r="BD87" s="128"/>
      <c r="BE87" s="128"/>
      <c r="BF87" s="128"/>
      <c r="BG87" s="128"/>
      <c r="BH87" s="128"/>
      <c r="BI87" s="128"/>
      <c r="BJ87" s="128"/>
      <c r="BK87" s="128"/>
    </row>
    <row r="88" spans="1:63">
      <c r="A88" s="128" t="str">
        <f t="array" ref="A88">ConsolGeog[[#This Row],[Country]]</f>
        <v>England</v>
      </c>
      <c r="B88" s="129" t="str">
        <f t="array" ref="B88">ConsolGeog[[#This Row],[County Name]]</f>
        <v>Derbyshire</v>
      </c>
      <c r="C88" s="128" t="str">
        <f t="array" ref="C88">ConsolGeog[[#This Row],[la_code]]</f>
        <v>E07000037</v>
      </c>
      <c r="D88" s="129" t="str">
        <f t="array" ref="D88">ConsolGeog[[#This Row],[la_name]]</f>
        <v>High Peak</v>
      </c>
      <c r="E88" s="129" t="str">
        <f t="array" ref="E88">ConsolGeog[[#This Row],[LA Type]]</f>
        <v>District</v>
      </c>
      <c r="F88" s="129">
        <f t="array" ref="F88">ConsolGeog[[#This Row],[population]]</f>
        <v>90892</v>
      </c>
      <c r="G88" s="129">
        <f t="array" ref="G88">ConsolGeog[[#This Row],[area]]</f>
        <v>53914.69</v>
      </c>
      <c r="H88" s="129">
        <f t="array" ref="H88">ConsolGeog[[#This Row],[COUNTY: Sum of districts'' populations '[non additive!']]]</f>
        <v>769686</v>
      </c>
      <c r="I88" s="129">
        <f t="array" ref="I88">ConsolGeog[[#This Row],[County Stats Distribution Factor]]</f>
        <v>0.11808971450695478</v>
      </c>
      <c r="J88" s="129">
        <f t="array" ref="J88">ConsolGeog[[#This Row],[Presented HS - 16-17 (2014)]]</f>
        <v>0</v>
      </c>
      <c r="K88" s="129">
        <f t="array" ref="K88">ConsolGeog[[#This Row],[Presented HS - 16-24 (2014)]]</f>
        <v>0</v>
      </c>
      <c r="L88" s="129">
        <f t="array" ref="L88">ConsolGeog[[#This Row],[Presented HS - 18-24 (2014)]]</f>
        <v>0</v>
      </c>
      <c r="M88" s="129">
        <f t="array" ref="M88">ConsolGeog[[#This Row],[Presented CS - 16-17 (2014)]]</f>
        <v>0</v>
      </c>
      <c r="N88" s="129">
        <f t="array" ref="N88">ConsolGeog[[#This Row],[Presented CS - 16-24 (2014)]]</f>
        <v>0</v>
      </c>
      <c r="O88" s="129">
        <f t="array" ref="O88">ConsolGeog[[#This Row],[Presented CS - 18-24 (2014)]]</f>
        <v>0</v>
      </c>
      <c r="P88" s="129">
        <f t="array" ref="P8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8" s="129">
        <f t="array" ref="Q88">ConsolGeog[[#This Row],[Assessed HS - 16-17 (2014)]]</f>
        <v>0</v>
      </c>
      <c r="R88" s="129">
        <f t="array" ref="R88">ConsolGeog[[#This Row],[Assessed HS - 16-24 (2014)]]</f>
        <v>0</v>
      </c>
      <c r="S88" s="129">
        <f t="array" ref="S88">ConsolGeog[[#This Row],[Assessed HS - 18-24 (2014)]]</f>
        <v>0</v>
      </c>
      <c r="T88" s="129">
        <f t="array" ref="T88">ConsolGeog[[#This Row],[Assessed CS - 16-17 (2014)]]</f>
        <v>0</v>
      </c>
      <c r="U88" s="129">
        <f t="array" ref="U88">ConsolGeog[[#This Row],[Assessed CS - 16-24 (2014)]]</f>
        <v>0</v>
      </c>
      <c r="V88" s="129">
        <f t="array" ref="V88">ConsolGeog[[#This Row],[Assessed CS - 18-24 (2014)]]</f>
        <v>0</v>
      </c>
      <c r="W88" s="129">
        <f t="array" ref="W88">SUM(FinalOutput10[[#This Row],[Assessed_HS_16_17_2014]],FinalOutput10[[#This Row],[Assessed_HS_16_24_2014]],FinalOutput10[[#This Row],[Assessed_HS_18_24_2014]],FinalOutput10[[#This Row],[Assessed_CS_16_17_2014]],FinalOutput10[[#This Row],[Assessed_CS_16_24_2014]],FinalOutput10[[#This Row],[Assessed_CS_18_24_2014]])</f>
        <v>0</v>
      </c>
      <c r="X88" s="128"/>
      <c r="Y88" s="128"/>
      <c r="Z88" s="128"/>
      <c r="AA88" s="128"/>
      <c r="AB88" s="128"/>
      <c r="AC88" s="128"/>
      <c r="AD88" s="128"/>
      <c r="AE88" s="128"/>
      <c r="AF88" s="128"/>
      <c r="AG88" s="128"/>
      <c r="AH88" s="128"/>
      <c r="AI88" s="128"/>
      <c r="AJ88" s="128"/>
      <c r="AK88" s="128"/>
      <c r="AL88" s="128"/>
      <c r="AM88" s="128"/>
      <c r="AN88" s="128"/>
      <c r="AO88" s="128"/>
      <c r="AP88" s="128"/>
      <c r="AQ88" s="128"/>
      <c r="AR88" s="128"/>
      <c r="AS88" s="128"/>
      <c r="AT88" s="128"/>
      <c r="AU88" s="128"/>
      <c r="AV88" s="128"/>
      <c r="AW88" s="128"/>
      <c r="AX88" s="128"/>
      <c r="AY88" s="128"/>
      <c r="AZ88" s="128"/>
      <c r="BA88" s="128"/>
      <c r="BB88" s="128"/>
      <c r="BC88" s="128"/>
      <c r="BD88" s="128"/>
      <c r="BE88" s="128"/>
      <c r="BF88" s="128"/>
      <c r="BG88" s="128"/>
      <c r="BH88" s="128"/>
      <c r="BI88" s="128"/>
      <c r="BJ88" s="128"/>
      <c r="BK88" s="128"/>
    </row>
    <row r="89" spans="1:63">
      <c r="A89" s="128" t="str">
        <f t="array" ref="A89">ConsolGeog[[#This Row],[Country]]</f>
        <v>England</v>
      </c>
      <c r="B89" s="129" t="str">
        <f t="array" ref="B89">ConsolGeog[[#This Row],[County Name]]</f>
        <v>Derbyshire</v>
      </c>
      <c r="C89" s="128" t="str">
        <f t="array" ref="C89">ConsolGeog[[#This Row],[la_code]]</f>
        <v>E07000038</v>
      </c>
      <c r="D89" s="129" t="str">
        <f t="array" ref="D89">ConsolGeog[[#This Row],[la_name]]</f>
        <v>North East Derbyshire</v>
      </c>
      <c r="E89" s="129" t="str">
        <f t="array" ref="E89">ConsolGeog[[#This Row],[LA Type]]</f>
        <v>District</v>
      </c>
      <c r="F89" s="129">
        <f t="array" ref="F89">ConsolGeog[[#This Row],[population]]</f>
        <v>99023</v>
      </c>
      <c r="G89" s="129">
        <f t="array" ref="G89">ConsolGeog[[#This Row],[area]]</f>
        <v>27560.03</v>
      </c>
      <c r="H89" s="129">
        <f t="array" ref="H89">ConsolGeog[[#This Row],[COUNTY: Sum of districts'' populations '[non additive!']]]</f>
        <v>769686</v>
      </c>
      <c r="I89" s="129">
        <f t="array" ref="I89">ConsolGeog[[#This Row],[County Stats Distribution Factor]]</f>
        <v>0.12865376270323223</v>
      </c>
      <c r="J89" s="129">
        <f t="array" ref="J89">ConsolGeog[[#This Row],[Presented HS - 16-17 (2014)]]</f>
        <v>0</v>
      </c>
      <c r="K89" s="129">
        <f t="array" ref="K89">ConsolGeog[[#This Row],[Presented HS - 16-24 (2014)]]</f>
        <v>0</v>
      </c>
      <c r="L89" s="129">
        <f t="array" ref="L89">ConsolGeog[[#This Row],[Presented HS - 18-24 (2014)]]</f>
        <v>0</v>
      </c>
      <c r="M89" s="129">
        <f t="array" ref="M89">ConsolGeog[[#This Row],[Presented CS - 16-17 (2014)]]</f>
        <v>0</v>
      </c>
      <c r="N89" s="129">
        <f t="array" ref="N89">ConsolGeog[[#This Row],[Presented CS - 16-24 (2014)]]</f>
        <v>0</v>
      </c>
      <c r="O89" s="129">
        <f t="array" ref="O89">ConsolGeog[[#This Row],[Presented CS - 18-24 (2014)]]</f>
        <v>0</v>
      </c>
      <c r="P89" s="129">
        <f t="array" ref="P8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89" s="129">
        <f t="array" ref="Q89">ConsolGeog[[#This Row],[Assessed HS - 16-17 (2014)]]</f>
        <v>0</v>
      </c>
      <c r="R89" s="129">
        <f t="array" ref="R89">ConsolGeog[[#This Row],[Assessed HS - 16-24 (2014)]]</f>
        <v>0</v>
      </c>
      <c r="S89" s="129">
        <f t="array" ref="S89">ConsolGeog[[#This Row],[Assessed HS - 18-24 (2014)]]</f>
        <v>0</v>
      </c>
      <c r="T89" s="129">
        <f t="array" ref="T89">ConsolGeog[[#This Row],[Assessed CS - 16-17 (2014)]]</f>
        <v>0</v>
      </c>
      <c r="U89" s="129">
        <f t="array" ref="U89">ConsolGeog[[#This Row],[Assessed CS - 16-24 (2014)]]</f>
        <v>0</v>
      </c>
      <c r="V89" s="129">
        <f t="array" ref="V89">ConsolGeog[[#This Row],[Assessed CS - 18-24 (2014)]]</f>
        <v>0</v>
      </c>
      <c r="W89" s="129">
        <f t="array" ref="W89">SUM(FinalOutput10[[#This Row],[Assessed_HS_16_17_2014]],FinalOutput10[[#This Row],[Assessed_HS_16_24_2014]],FinalOutput10[[#This Row],[Assessed_HS_18_24_2014]],FinalOutput10[[#This Row],[Assessed_CS_16_17_2014]],FinalOutput10[[#This Row],[Assessed_CS_16_24_2014]],FinalOutput10[[#This Row],[Assessed_CS_18_24_2014]])</f>
        <v>0</v>
      </c>
      <c r="X89" s="128"/>
      <c r="Y89" s="128"/>
      <c r="Z89" s="128"/>
      <c r="AA89" s="128"/>
      <c r="AB89" s="128"/>
      <c r="AC89" s="128"/>
      <c r="AD89" s="128"/>
      <c r="AE89" s="128"/>
      <c r="AF89" s="128"/>
      <c r="AG89" s="128"/>
      <c r="AH89" s="128"/>
      <c r="AI89" s="128"/>
      <c r="AJ89" s="128"/>
      <c r="AK89" s="128"/>
      <c r="AL89" s="128"/>
      <c r="AM89" s="128"/>
      <c r="AN89" s="128"/>
      <c r="AO89" s="128"/>
      <c r="AP89" s="128"/>
      <c r="AQ89" s="128"/>
      <c r="AR89" s="128"/>
      <c r="AS89" s="128"/>
      <c r="AT89" s="128"/>
      <c r="AU89" s="128"/>
      <c r="AV89" s="128"/>
      <c r="AW89" s="128"/>
      <c r="AX89" s="128"/>
      <c r="AY89" s="128"/>
      <c r="AZ89" s="128"/>
      <c r="BA89" s="128"/>
      <c r="BB89" s="128"/>
      <c r="BC89" s="128"/>
      <c r="BD89" s="128"/>
      <c r="BE89" s="128"/>
      <c r="BF89" s="128"/>
      <c r="BG89" s="128"/>
      <c r="BH89" s="128"/>
      <c r="BI89" s="128"/>
      <c r="BJ89" s="128"/>
      <c r="BK89" s="128"/>
    </row>
    <row r="90" spans="1:63">
      <c r="A90" s="128" t="str">
        <f t="array" ref="A90">ConsolGeog[[#This Row],[Country]]</f>
        <v>England</v>
      </c>
      <c r="B90" s="129" t="str">
        <f t="array" ref="B90">ConsolGeog[[#This Row],[County Name]]</f>
        <v>Derbyshire</v>
      </c>
      <c r="C90" s="128" t="str">
        <f t="array" ref="C90">ConsolGeog[[#This Row],[la_code]]</f>
        <v>E07000039</v>
      </c>
      <c r="D90" s="129" t="str">
        <f t="array" ref="D90">ConsolGeog[[#This Row],[la_name]]</f>
        <v>South Derbyshire</v>
      </c>
      <c r="E90" s="129" t="str">
        <f t="array" ref="E90">ConsolGeog[[#This Row],[LA Type]]</f>
        <v>District</v>
      </c>
      <c r="F90" s="129">
        <f t="array" ref="F90">ConsolGeog[[#This Row],[population]]</f>
        <v>94611</v>
      </c>
      <c r="G90" s="129">
        <f t="array" ref="G90">ConsolGeog[[#This Row],[area]]</f>
        <v>33812.06</v>
      </c>
      <c r="H90" s="129">
        <f t="array" ref="H90">ConsolGeog[[#This Row],[COUNTY: Sum of districts'' populations '[non additive!']]]</f>
        <v>769686</v>
      </c>
      <c r="I90" s="129">
        <f t="array" ref="I90">ConsolGeog[[#This Row],[County Stats Distribution Factor]]</f>
        <v>0.12292155502373696</v>
      </c>
      <c r="J90" s="129">
        <f t="array" ref="J90">ConsolGeog[[#This Row],[Presented HS - 16-17 (2014)]]</f>
        <v>0</v>
      </c>
      <c r="K90" s="129">
        <f t="array" ref="K90">ConsolGeog[[#This Row],[Presented HS - 16-24 (2014)]]</f>
        <v>0</v>
      </c>
      <c r="L90" s="129">
        <f t="array" ref="L90">ConsolGeog[[#This Row],[Presented HS - 18-24 (2014)]]</f>
        <v>0</v>
      </c>
      <c r="M90" s="129">
        <f t="array" ref="M90">ConsolGeog[[#This Row],[Presented CS - 16-17 (2014)]]</f>
        <v>0</v>
      </c>
      <c r="N90" s="129">
        <f t="array" ref="N90">ConsolGeog[[#This Row],[Presented CS - 16-24 (2014)]]</f>
        <v>0</v>
      </c>
      <c r="O90" s="129">
        <f t="array" ref="O90">ConsolGeog[[#This Row],[Presented CS - 18-24 (2014)]]</f>
        <v>0</v>
      </c>
      <c r="P90" s="129">
        <f t="array" ref="P9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0" s="129">
        <f t="array" ref="Q90">ConsolGeog[[#This Row],[Assessed HS - 16-17 (2014)]]</f>
        <v>0</v>
      </c>
      <c r="R90" s="129">
        <f t="array" ref="R90">ConsolGeog[[#This Row],[Assessed HS - 16-24 (2014)]]</f>
        <v>0</v>
      </c>
      <c r="S90" s="129">
        <f t="array" ref="S90">ConsolGeog[[#This Row],[Assessed HS - 18-24 (2014)]]</f>
        <v>0</v>
      </c>
      <c r="T90" s="129">
        <f t="array" ref="T90">ConsolGeog[[#This Row],[Assessed CS - 16-17 (2014)]]</f>
        <v>0</v>
      </c>
      <c r="U90" s="129">
        <f t="array" ref="U90">ConsolGeog[[#This Row],[Assessed CS - 16-24 (2014)]]</f>
        <v>0</v>
      </c>
      <c r="V90" s="129">
        <f t="array" ref="V90">ConsolGeog[[#This Row],[Assessed CS - 18-24 (2014)]]</f>
        <v>0</v>
      </c>
      <c r="W90" s="129">
        <f t="array" ref="W90">SUM(FinalOutput10[[#This Row],[Assessed_HS_16_17_2014]],FinalOutput10[[#This Row],[Assessed_HS_16_24_2014]],FinalOutput10[[#This Row],[Assessed_HS_18_24_2014]],FinalOutput10[[#This Row],[Assessed_CS_16_17_2014]],FinalOutput10[[#This Row],[Assessed_CS_16_24_2014]],FinalOutput10[[#This Row],[Assessed_CS_18_24_2014]])</f>
        <v>0</v>
      </c>
      <c r="X90" s="128"/>
      <c r="Y90" s="128"/>
      <c r="Z90" s="128"/>
      <c r="AA90" s="128"/>
      <c r="AB90" s="128"/>
      <c r="AC90" s="128"/>
      <c r="AD90" s="128"/>
      <c r="AE90" s="128"/>
      <c r="AF90" s="128"/>
      <c r="AG90" s="128"/>
      <c r="AH90" s="128"/>
      <c r="AI90" s="128"/>
      <c r="AJ90" s="128"/>
      <c r="AK90" s="128"/>
      <c r="AL90" s="128"/>
      <c r="AM90" s="128"/>
      <c r="AN90" s="128"/>
      <c r="AO90" s="128"/>
      <c r="AP90" s="128"/>
      <c r="AQ90" s="128"/>
      <c r="AR90" s="128"/>
      <c r="AS90" s="128"/>
      <c r="AT90" s="128"/>
      <c r="AU90" s="128"/>
      <c r="AV90" s="128"/>
      <c r="AW90" s="128"/>
      <c r="AX90" s="128"/>
      <c r="AY90" s="128"/>
      <c r="AZ90" s="128"/>
      <c r="BA90" s="128"/>
      <c r="BB90" s="128"/>
      <c r="BC90" s="128"/>
      <c r="BD90" s="128"/>
      <c r="BE90" s="128"/>
      <c r="BF90" s="128"/>
      <c r="BG90" s="128"/>
      <c r="BH90" s="128"/>
      <c r="BI90" s="128"/>
      <c r="BJ90" s="128"/>
      <c r="BK90" s="128"/>
    </row>
    <row r="91" spans="1:63">
      <c r="A91" s="128" t="str">
        <f t="array" ref="A91">ConsolGeog[[#This Row],[Country]]</f>
        <v>England</v>
      </c>
      <c r="B91" s="129" t="str">
        <f t="array" ref="B91">ConsolGeog[[#This Row],[County Name]]</f>
        <v>Devon</v>
      </c>
      <c r="C91" s="128" t="str">
        <f t="array" ref="C91">ConsolGeog[[#This Row],[la_code]]</f>
        <v>E07000040</v>
      </c>
      <c r="D91" s="129" t="str">
        <f t="array" ref="D91">ConsolGeog[[#This Row],[la_name]]</f>
        <v>East Devon</v>
      </c>
      <c r="E91" s="129" t="str">
        <f t="array" ref="E91">ConsolGeog[[#This Row],[LA Type]]</f>
        <v>District</v>
      </c>
      <c r="F91" s="129">
        <f t="array" ref="F91">ConsolGeog[[#This Row],[population]]</f>
        <v>132457</v>
      </c>
      <c r="G91" s="129">
        <f t="array" ref="G91">ConsolGeog[[#This Row],[area]]</f>
        <v>81434.66</v>
      </c>
      <c r="H91" s="129">
        <f t="array" ref="H91">ConsolGeog[[#This Row],[COUNTY: Sum of districts'' populations '[non additive!']]]</f>
        <v>746399</v>
      </c>
      <c r="I91" s="129">
        <f t="array" ref="I91">ConsolGeog[[#This Row],[County Stats Distribution Factor]]</f>
        <v>0.1774613845945667</v>
      </c>
      <c r="J91" s="129">
        <f t="array" ref="J91">ConsolGeog[[#This Row],[Presented HS - 16-17 (2014)]]</f>
        <v>0</v>
      </c>
      <c r="K91" s="129">
        <f t="array" ref="K91">ConsolGeog[[#This Row],[Presented HS - 16-24 (2014)]]</f>
        <v>0</v>
      </c>
      <c r="L91" s="129">
        <f t="array" ref="L91">ConsolGeog[[#This Row],[Presented HS - 18-24 (2014)]]</f>
        <v>0</v>
      </c>
      <c r="M91" s="129">
        <f t="array" ref="M91">ConsolGeog[[#This Row],[Presented CS - 16-17 (2014)]]</f>
        <v>0</v>
      </c>
      <c r="N91" s="129">
        <f t="array" ref="N91">ConsolGeog[[#This Row],[Presented CS - 16-24 (2014)]]</f>
        <v>0</v>
      </c>
      <c r="O91" s="129">
        <f t="array" ref="O91">ConsolGeog[[#This Row],[Presented CS - 18-24 (2014)]]</f>
        <v>0</v>
      </c>
      <c r="P91" s="129">
        <f t="array" ref="P9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1" s="129">
        <f t="array" ref="Q91">ConsolGeog[[#This Row],[Assessed HS - 16-17 (2014)]]</f>
        <v>0</v>
      </c>
      <c r="R91" s="129">
        <f t="array" ref="R91">ConsolGeog[[#This Row],[Assessed HS - 16-24 (2014)]]</f>
        <v>0</v>
      </c>
      <c r="S91" s="129">
        <f t="array" ref="S91">ConsolGeog[[#This Row],[Assessed HS - 18-24 (2014)]]</f>
        <v>0</v>
      </c>
      <c r="T91" s="129">
        <f t="array" ref="T91">ConsolGeog[[#This Row],[Assessed CS - 16-17 (2014)]]</f>
        <v>0</v>
      </c>
      <c r="U91" s="129">
        <f t="array" ref="U91">ConsolGeog[[#This Row],[Assessed CS - 16-24 (2014)]]</f>
        <v>0</v>
      </c>
      <c r="V91" s="129">
        <f t="array" ref="V91">ConsolGeog[[#This Row],[Assessed CS - 18-24 (2014)]]</f>
        <v>0</v>
      </c>
      <c r="W91" s="129">
        <f t="array" ref="W91">SUM(FinalOutput10[[#This Row],[Assessed_HS_16_17_2014]],FinalOutput10[[#This Row],[Assessed_HS_16_24_2014]],FinalOutput10[[#This Row],[Assessed_HS_18_24_2014]],FinalOutput10[[#This Row],[Assessed_CS_16_17_2014]],FinalOutput10[[#This Row],[Assessed_CS_16_24_2014]],FinalOutput10[[#This Row],[Assessed_CS_18_24_2014]])</f>
        <v>0</v>
      </c>
      <c r="X91" s="128"/>
      <c r="Y91" s="128"/>
      <c r="Z91" s="128"/>
      <c r="AA91" s="128"/>
      <c r="AB91" s="128"/>
      <c r="AC91" s="128"/>
      <c r="AD91" s="128"/>
      <c r="AE91" s="128"/>
      <c r="AF91" s="128"/>
      <c r="AG91" s="128"/>
      <c r="AH91" s="128"/>
      <c r="AI91" s="128"/>
      <c r="AJ91" s="128"/>
      <c r="AK91" s="128"/>
      <c r="AL91" s="128"/>
      <c r="AM91" s="128"/>
      <c r="AN91" s="128"/>
      <c r="AO91" s="128"/>
      <c r="AP91" s="128"/>
      <c r="AQ91" s="128"/>
      <c r="AR91" s="128"/>
      <c r="AS91" s="128"/>
      <c r="AT91" s="128"/>
      <c r="AU91" s="128"/>
      <c r="AV91" s="128"/>
      <c r="AW91" s="128"/>
      <c r="AX91" s="128"/>
      <c r="AY91" s="128"/>
      <c r="AZ91" s="128"/>
      <c r="BA91" s="128"/>
      <c r="BB91" s="128"/>
      <c r="BC91" s="128"/>
      <c r="BD91" s="128"/>
      <c r="BE91" s="128"/>
      <c r="BF91" s="128"/>
      <c r="BG91" s="128"/>
      <c r="BH91" s="128"/>
      <c r="BI91" s="128"/>
      <c r="BJ91" s="128"/>
      <c r="BK91" s="128"/>
    </row>
    <row r="92" spans="1:63">
      <c r="A92" s="128" t="str">
        <f t="array" ref="A92">ConsolGeog[[#This Row],[Country]]</f>
        <v>England</v>
      </c>
      <c r="B92" s="129" t="str">
        <f t="array" ref="B92">ConsolGeog[[#This Row],[County Name]]</f>
        <v>Devon</v>
      </c>
      <c r="C92" s="128" t="str">
        <f t="array" ref="C92">ConsolGeog[[#This Row],[la_code]]</f>
        <v>E07000041</v>
      </c>
      <c r="D92" s="129" t="str">
        <f t="array" ref="D92">ConsolGeog[[#This Row],[la_name]]</f>
        <v>Exeter</v>
      </c>
      <c r="E92" s="129" t="str">
        <f t="array" ref="E92">ConsolGeog[[#This Row],[LA Type]]</f>
        <v>District</v>
      </c>
      <c r="F92" s="129">
        <f t="array" ref="F92">ConsolGeog[[#This Row],[population]]</f>
        <v>117773</v>
      </c>
      <c r="G92" s="129">
        <f t="array" ref="G92">ConsolGeog[[#This Row],[area]]</f>
        <v>4702.7700000000004</v>
      </c>
      <c r="H92" s="129">
        <f t="array" ref="H92">ConsolGeog[[#This Row],[COUNTY: Sum of districts'' populations '[non additive!']]]</f>
        <v>746399</v>
      </c>
      <c r="I92" s="129">
        <f t="array" ref="I92">ConsolGeog[[#This Row],[County Stats Distribution Factor]]</f>
        <v>0.15778826070238572</v>
      </c>
      <c r="J92" s="129">
        <f t="array" ref="J92">ConsolGeog[[#This Row],[Presented HS - 16-17 (2014)]]</f>
        <v>0</v>
      </c>
      <c r="K92" s="129">
        <f t="array" ref="K92">ConsolGeog[[#This Row],[Presented HS - 16-24 (2014)]]</f>
        <v>0</v>
      </c>
      <c r="L92" s="129">
        <f t="array" ref="L92">ConsolGeog[[#This Row],[Presented HS - 18-24 (2014)]]</f>
        <v>0</v>
      </c>
      <c r="M92" s="129">
        <f t="array" ref="M92">ConsolGeog[[#This Row],[Presented CS - 16-17 (2014)]]</f>
        <v>0</v>
      </c>
      <c r="N92" s="129">
        <f t="array" ref="N92">ConsolGeog[[#This Row],[Presented CS - 16-24 (2014)]]</f>
        <v>0</v>
      </c>
      <c r="O92" s="129">
        <f t="array" ref="O92">ConsolGeog[[#This Row],[Presented CS - 18-24 (2014)]]</f>
        <v>0</v>
      </c>
      <c r="P92" s="129">
        <f t="array" ref="P9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2" s="129">
        <f t="array" ref="Q92">ConsolGeog[[#This Row],[Assessed HS - 16-17 (2014)]]</f>
        <v>0</v>
      </c>
      <c r="R92" s="129">
        <f t="array" ref="R92">ConsolGeog[[#This Row],[Assessed HS - 16-24 (2014)]]</f>
        <v>0</v>
      </c>
      <c r="S92" s="129">
        <f t="array" ref="S92">ConsolGeog[[#This Row],[Assessed HS - 18-24 (2014)]]</f>
        <v>0</v>
      </c>
      <c r="T92" s="129">
        <f t="array" ref="T92">ConsolGeog[[#This Row],[Assessed CS - 16-17 (2014)]]</f>
        <v>0</v>
      </c>
      <c r="U92" s="129">
        <f t="array" ref="U92">ConsolGeog[[#This Row],[Assessed CS - 16-24 (2014)]]</f>
        <v>0</v>
      </c>
      <c r="V92" s="129">
        <f t="array" ref="V92">ConsolGeog[[#This Row],[Assessed CS - 18-24 (2014)]]</f>
        <v>0</v>
      </c>
      <c r="W92" s="129">
        <f t="array" ref="W92">SUM(FinalOutput10[[#This Row],[Assessed_HS_16_17_2014]],FinalOutput10[[#This Row],[Assessed_HS_16_24_2014]],FinalOutput10[[#This Row],[Assessed_HS_18_24_2014]],FinalOutput10[[#This Row],[Assessed_CS_16_17_2014]],FinalOutput10[[#This Row],[Assessed_CS_16_24_2014]],FinalOutput10[[#This Row],[Assessed_CS_18_24_2014]])</f>
        <v>0</v>
      </c>
      <c r="X92" s="128"/>
      <c r="Y92" s="128"/>
      <c r="Z92" s="128"/>
      <c r="AA92" s="128"/>
      <c r="AB92" s="128"/>
      <c r="AC92" s="128"/>
      <c r="AD92" s="128"/>
      <c r="AE92" s="128"/>
      <c r="AF92" s="128"/>
      <c r="AG92" s="128"/>
      <c r="AH92" s="128"/>
      <c r="AI92" s="128"/>
      <c r="AJ92" s="128"/>
      <c r="AK92" s="128"/>
      <c r="AL92" s="128"/>
      <c r="AM92" s="128"/>
      <c r="AN92" s="128"/>
      <c r="AO92" s="128"/>
      <c r="AP92" s="128"/>
      <c r="AQ92" s="128"/>
      <c r="AR92" s="128"/>
      <c r="AS92" s="128"/>
      <c r="AT92" s="128"/>
      <c r="AU92" s="128"/>
      <c r="AV92" s="128"/>
      <c r="AW92" s="128"/>
      <c r="AX92" s="128"/>
      <c r="AY92" s="128"/>
      <c r="AZ92" s="128"/>
      <c r="BA92" s="128"/>
      <c r="BB92" s="128"/>
      <c r="BC92" s="128"/>
      <c r="BD92" s="128"/>
      <c r="BE92" s="128"/>
      <c r="BF92" s="128"/>
      <c r="BG92" s="128"/>
      <c r="BH92" s="128"/>
      <c r="BI92" s="128"/>
      <c r="BJ92" s="128"/>
      <c r="BK92" s="128"/>
    </row>
    <row r="93" spans="1:63">
      <c r="A93" s="128" t="str">
        <f t="array" ref="A93">ConsolGeog[[#This Row],[Country]]</f>
        <v>England</v>
      </c>
      <c r="B93" s="129" t="str">
        <f t="array" ref="B93">ConsolGeog[[#This Row],[County Name]]</f>
        <v>Devon</v>
      </c>
      <c r="C93" s="128" t="str">
        <f t="array" ref="C93">ConsolGeog[[#This Row],[la_code]]</f>
        <v>E07000042</v>
      </c>
      <c r="D93" s="129" t="str">
        <f t="array" ref="D93">ConsolGeog[[#This Row],[la_name]]</f>
        <v>Mid Devon</v>
      </c>
      <c r="E93" s="129" t="str">
        <f t="array" ref="E93">ConsolGeog[[#This Row],[LA Type]]</f>
        <v>District</v>
      </c>
      <c r="F93" s="129">
        <f t="array" ref="F93">ConsolGeog[[#This Row],[population]]</f>
        <v>77750</v>
      </c>
      <c r="G93" s="129">
        <f t="array" ref="G93">ConsolGeog[[#This Row],[area]]</f>
        <v>91293.48</v>
      </c>
      <c r="H93" s="129">
        <f t="array" ref="H93">ConsolGeog[[#This Row],[COUNTY: Sum of districts'' populations '[non additive!']]]</f>
        <v>746399</v>
      </c>
      <c r="I93" s="129">
        <f t="array" ref="I93">ConsolGeog[[#This Row],[County Stats Distribution Factor]]</f>
        <v>0.10416680622562463</v>
      </c>
      <c r="J93" s="129">
        <f t="array" ref="J93">ConsolGeog[[#This Row],[Presented HS - 16-17 (2014)]]</f>
        <v>0</v>
      </c>
      <c r="K93" s="129">
        <f t="array" ref="K93">ConsolGeog[[#This Row],[Presented HS - 16-24 (2014)]]</f>
        <v>0</v>
      </c>
      <c r="L93" s="129">
        <f t="array" ref="L93">ConsolGeog[[#This Row],[Presented HS - 18-24 (2014)]]</f>
        <v>0</v>
      </c>
      <c r="M93" s="129">
        <f t="array" ref="M93">ConsolGeog[[#This Row],[Presented CS - 16-17 (2014)]]</f>
        <v>0</v>
      </c>
      <c r="N93" s="129">
        <f t="array" ref="N93">ConsolGeog[[#This Row],[Presented CS - 16-24 (2014)]]</f>
        <v>0</v>
      </c>
      <c r="O93" s="129">
        <f t="array" ref="O93">ConsolGeog[[#This Row],[Presented CS - 18-24 (2014)]]</f>
        <v>0</v>
      </c>
      <c r="P93" s="129">
        <f t="array" ref="P9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3" s="129">
        <f t="array" ref="Q93">ConsolGeog[[#This Row],[Assessed HS - 16-17 (2014)]]</f>
        <v>0</v>
      </c>
      <c r="R93" s="129">
        <f t="array" ref="R93">ConsolGeog[[#This Row],[Assessed HS - 16-24 (2014)]]</f>
        <v>0</v>
      </c>
      <c r="S93" s="129">
        <f t="array" ref="S93">ConsolGeog[[#This Row],[Assessed HS - 18-24 (2014)]]</f>
        <v>0</v>
      </c>
      <c r="T93" s="129">
        <f t="array" ref="T93">ConsolGeog[[#This Row],[Assessed CS - 16-17 (2014)]]</f>
        <v>0</v>
      </c>
      <c r="U93" s="129">
        <f t="array" ref="U93">ConsolGeog[[#This Row],[Assessed CS - 16-24 (2014)]]</f>
        <v>0</v>
      </c>
      <c r="V93" s="129">
        <f t="array" ref="V93">ConsolGeog[[#This Row],[Assessed CS - 18-24 (2014)]]</f>
        <v>0</v>
      </c>
      <c r="W93" s="129">
        <f t="array" ref="W93">SUM(FinalOutput10[[#This Row],[Assessed_HS_16_17_2014]],FinalOutput10[[#This Row],[Assessed_HS_16_24_2014]],FinalOutput10[[#This Row],[Assessed_HS_18_24_2014]],FinalOutput10[[#This Row],[Assessed_CS_16_17_2014]],FinalOutput10[[#This Row],[Assessed_CS_16_24_2014]],FinalOutput10[[#This Row],[Assessed_CS_18_24_2014]])</f>
        <v>0</v>
      </c>
      <c r="X93" s="128"/>
      <c r="Y93" s="128"/>
      <c r="Z93" s="128"/>
      <c r="AA93" s="128"/>
      <c r="AB93" s="128"/>
      <c r="AC93" s="128"/>
      <c r="AD93" s="128"/>
      <c r="AE93" s="128"/>
      <c r="AF93" s="128"/>
      <c r="AG93" s="128"/>
      <c r="AH93" s="128"/>
      <c r="AI93" s="128"/>
      <c r="AJ93" s="128"/>
      <c r="AK93" s="128"/>
      <c r="AL93" s="128"/>
      <c r="AM93" s="128"/>
      <c r="AN93" s="128"/>
      <c r="AO93" s="128"/>
      <c r="AP93" s="128"/>
      <c r="AQ93" s="128"/>
      <c r="AR93" s="128"/>
      <c r="AS93" s="128"/>
      <c r="AT93" s="128"/>
      <c r="AU93" s="128"/>
      <c r="AV93" s="128"/>
      <c r="AW93" s="128"/>
      <c r="AX93" s="128"/>
      <c r="AY93" s="128"/>
      <c r="AZ93" s="128"/>
      <c r="BA93" s="128"/>
      <c r="BB93" s="128"/>
      <c r="BC93" s="128"/>
      <c r="BD93" s="128"/>
      <c r="BE93" s="128"/>
      <c r="BF93" s="128"/>
      <c r="BG93" s="128"/>
      <c r="BH93" s="128"/>
      <c r="BI93" s="128"/>
      <c r="BJ93" s="128"/>
      <c r="BK93" s="128"/>
    </row>
    <row r="94" spans="1:63">
      <c r="A94" s="128" t="str">
        <f t="array" ref="A94">ConsolGeog[[#This Row],[Country]]</f>
        <v>England</v>
      </c>
      <c r="B94" s="129" t="str">
        <f t="array" ref="B94">ConsolGeog[[#This Row],[County Name]]</f>
        <v>Devon</v>
      </c>
      <c r="C94" s="128" t="str">
        <f t="array" ref="C94">ConsolGeog[[#This Row],[la_code]]</f>
        <v>E07000043</v>
      </c>
      <c r="D94" s="129" t="str">
        <f t="array" ref="D94">ConsolGeog[[#This Row],[la_name]]</f>
        <v>North Devon</v>
      </c>
      <c r="E94" s="129" t="str">
        <f t="array" ref="E94">ConsolGeog[[#This Row],[LA Type]]</f>
        <v>District</v>
      </c>
      <c r="F94" s="129">
        <f t="array" ref="F94">ConsolGeog[[#This Row],[population]]</f>
        <v>93667</v>
      </c>
      <c r="G94" s="129">
        <f t="array" ref="G94">ConsolGeog[[#This Row],[area]]</f>
        <v>108605.1</v>
      </c>
      <c r="H94" s="129">
        <f t="array" ref="H94">ConsolGeog[[#This Row],[COUNTY: Sum of districts'' populations '[non additive!']]]</f>
        <v>746399</v>
      </c>
      <c r="I94" s="129">
        <f t="array" ref="I94">ConsolGeog[[#This Row],[County Stats Distribution Factor]]</f>
        <v>0.12549186159145442</v>
      </c>
      <c r="J94" s="129">
        <f t="array" ref="J94">ConsolGeog[[#This Row],[Presented HS - 16-17 (2014)]]</f>
        <v>34</v>
      </c>
      <c r="K94" s="129">
        <f t="array" ref="K94">ConsolGeog[[#This Row],[Presented HS - 16-24 (2014)]]</f>
        <v>0</v>
      </c>
      <c r="L94" s="129">
        <f t="array" ref="L94">ConsolGeog[[#This Row],[Presented HS - 18-24 (2014)]]</f>
        <v>307</v>
      </c>
      <c r="M94" s="129">
        <f t="array" ref="M94">ConsolGeog[[#This Row],[Presented CS - 16-17 (2014)]]</f>
        <v>0</v>
      </c>
      <c r="N94" s="129">
        <f t="array" ref="N94">ConsolGeog[[#This Row],[Presented CS - 16-24 (2014)]]</f>
        <v>0</v>
      </c>
      <c r="O94" s="129">
        <f t="array" ref="O94">ConsolGeog[[#This Row],[Presented CS - 18-24 (2014)]]</f>
        <v>0</v>
      </c>
      <c r="P94" s="129">
        <f t="array" ref="P94">MAX(FinalOutput10[[#This Row],[Presented_HS_16_17_2014]]+FinalOutput10[[#This Row],[Presented_HS_18_24_2014]],FinalOutput10[[#This Row],[Presented_HS_16_24_2014]])+SUM(FinalOutput10[[#This Row],[Presented_CS_16_17_2014]],FinalOutput10[[#This Row],[Presented_CS_16_24_2014]],FinalOutput10[[#This Row],[Presented_CS_18_24_2014]])</f>
        <v>341</v>
      </c>
      <c r="Q94" s="129">
        <f t="array" ref="Q94">ConsolGeog[[#This Row],[Assessed HS - 16-17 (2014)]]</f>
        <v>3</v>
      </c>
      <c r="R94" s="129">
        <f t="array" ref="R94">ConsolGeog[[#This Row],[Assessed HS - 16-24 (2014)]]</f>
        <v>0</v>
      </c>
      <c r="S94" s="129">
        <f t="array" ref="S94">ConsolGeog[[#This Row],[Assessed HS - 18-24 (2014)]]</f>
        <v>33</v>
      </c>
      <c r="T94" s="129">
        <f t="array" ref="T94">ConsolGeog[[#This Row],[Assessed CS - 16-17 (2014)]]</f>
        <v>0</v>
      </c>
      <c r="U94" s="129">
        <f t="array" ref="U94">ConsolGeog[[#This Row],[Assessed CS - 16-24 (2014)]]</f>
        <v>0</v>
      </c>
      <c r="V94" s="129">
        <f t="array" ref="V94">ConsolGeog[[#This Row],[Assessed CS - 18-24 (2014)]]</f>
        <v>0</v>
      </c>
      <c r="W94" s="129">
        <f t="array" ref="W94">SUM(FinalOutput10[[#This Row],[Assessed_HS_16_17_2014]],FinalOutput10[[#This Row],[Assessed_HS_16_24_2014]],FinalOutput10[[#This Row],[Assessed_HS_18_24_2014]],FinalOutput10[[#This Row],[Assessed_CS_16_17_2014]],FinalOutput10[[#This Row],[Assessed_CS_16_24_2014]],FinalOutput10[[#This Row],[Assessed_CS_18_24_2014]])</f>
        <v>36</v>
      </c>
      <c r="X94" s="128"/>
      <c r="Y94" s="128"/>
      <c r="Z94" s="128"/>
      <c r="AA94" s="128"/>
      <c r="AB94" s="128"/>
      <c r="AC94" s="128"/>
      <c r="AD94" s="128"/>
      <c r="AE94" s="128"/>
      <c r="AF94" s="128"/>
      <c r="AG94" s="128"/>
      <c r="AH94" s="128"/>
      <c r="AI94" s="128"/>
      <c r="AJ94" s="128"/>
      <c r="AK94" s="128"/>
      <c r="AL94" s="128"/>
      <c r="AM94" s="128"/>
      <c r="AN94" s="128"/>
      <c r="AO94" s="128"/>
      <c r="AP94" s="128"/>
      <c r="AQ94" s="128"/>
      <c r="AR94" s="128"/>
      <c r="AS94" s="128"/>
      <c r="AT94" s="128"/>
      <c r="AU94" s="128"/>
      <c r="AV94" s="128"/>
      <c r="AW94" s="128"/>
      <c r="AX94" s="128"/>
      <c r="AY94" s="128"/>
      <c r="AZ94" s="128"/>
      <c r="BA94" s="128"/>
      <c r="BB94" s="128"/>
      <c r="BC94" s="128"/>
      <c r="BD94" s="128"/>
      <c r="BE94" s="128"/>
      <c r="BF94" s="128"/>
      <c r="BG94" s="128"/>
      <c r="BH94" s="128"/>
      <c r="BI94" s="128"/>
      <c r="BJ94" s="128"/>
      <c r="BK94" s="128"/>
    </row>
    <row r="95" spans="1:63">
      <c r="A95" s="128" t="str">
        <f t="array" ref="A95">ConsolGeog[[#This Row],[Country]]</f>
        <v>England</v>
      </c>
      <c r="B95" s="129" t="str">
        <f t="array" ref="B95">ConsolGeog[[#This Row],[County Name]]</f>
        <v>Devon</v>
      </c>
      <c r="C95" s="128" t="str">
        <f t="array" ref="C95">ConsolGeog[[#This Row],[la_code]]</f>
        <v>E07000044</v>
      </c>
      <c r="D95" s="129" t="str">
        <f t="array" ref="D95">ConsolGeog[[#This Row],[la_name]]</f>
        <v>South Hams</v>
      </c>
      <c r="E95" s="129" t="str">
        <f t="array" ref="E95">ConsolGeog[[#This Row],[LA Type]]</f>
        <v>District</v>
      </c>
      <c r="F95" s="129">
        <f t="array" ref="F95">ConsolGeog[[#This Row],[population]]</f>
        <v>83140</v>
      </c>
      <c r="G95" s="129">
        <f t="array" ref="G95">ConsolGeog[[#This Row],[area]]</f>
        <v>88649.78</v>
      </c>
      <c r="H95" s="129">
        <f t="array" ref="H95">ConsolGeog[[#This Row],[COUNTY: Sum of districts'' populations '[non additive!']]]</f>
        <v>746399</v>
      </c>
      <c r="I95" s="129">
        <f t="array" ref="I95">ConsolGeog[[#This Row],[County Stats Distribution Factor]]</f>
        <v>0.11138814494660362</v>
      </c>
      <c r="J95" s="129">
        <f t="array" ref="J95">ConsolGeog[[#This Row],[Presented HS - 16-17 (2014)]]</f>
        <v>0</v>
      </c>
      <c r="K95" s="129">
        <f t="array" ref="K95">ConsolGeog[[#This Row],[Presented HS - 16-24 (2014)]]</f>
        <v>0</v>
      </c>
      <c r="L95" s="129">
        <f t="array" ref="L95">ConsolGeog[[#This Row],[Presented HS - 18-24 (2014)]]</f>
        <v>2</v>
      </c>
      <c r="M95" s="129">
        <f t="array" ref="M95">ConsolGeog[[#This Row],[Presented CS - 16-17 (2014)]]</f>
        <v>0</v>
      </c>
      <c r="N95" s="129">
        <f t="array" ref="N95">ConsolGeog[[#This Row],[Presented CS - 16-24 (2014)]]</f>
        <v>0</v>
      </c>
      <c r="O95" s="129">
        <f t="array" ref="O95">ConsolGeog[[#This Row],[Presented CS - 18-24 (2014)]]</f>
        <v>0</v>
      </c>
      <c r="P95" s="129">
        <f t="array" ref="P95">MAX(FinalOutput10[[#This Row],[Presented_HS_16_17_2014]]+FinalOutput10[[#This Row],[Presented_HS_18_24_2014]],FinalOutput10[[#This Row],[Presented_HS_16_24_2014]])+SUM(FinalOutput10[[#This Row],[Presented_CS_16_17_2014]],FinalOutput10[[#This Row],[Presented_CS_16_24_2014]],FinalOutput10[[#This Row],[Presented_CS_18_24_2014]])</f>
        <v>2</v>
      </c>
      <c r="Q95" s="129">
        <f t="array" ref="Q95">ConsolGeog[[#This Row],[Assessed HS - 16-17 (2014)]]</f>
        <v>0</v>
      </c>
      <c r="R95" s="129">
        <f t="array" ref="R95">ConsolGeog[[#This Row],[Assessed HS - 16-24 (2014)]]</f>
        <v>0</v>
      </c>
      <c r="S95" s="129">
        <f t="array" ref="S95">ConsolGeog[[#This Row],[Assessed HS - 18-24 (2014)]]</f>
        <v>2</v>
      </c>
      <c r="T95" s="129">
        <f t="array" ref="T95">ConsolGeog[[#This Row],[Assessed CS - 16-17 (2014)]]</f>
        <v>0</v>
      </c>
      <c r="U95" s="129">
        <f t="array" ref="U95">ConsolGeog[[#This Row],[Assessed CS - 16-24 (2014)]]</f>
        <v>0</v>
      </c>
      <c r="V95" s="129">
        <f t="array" ref="V95">ConsolGeog[[#This Row],[Assessed CS - 18-24 (2014)]]</f>
        <v>0</v>
      </c>
      <c r="W95" s="129">
        <f t="array" ref="W95">SUM(FinalOutput10[[#This Row],[Assessed_HS_16_17_2014]],FinalOutput10[[#This Row],[Assessed_HS_16_24_2014]],FinalOutput10[[#This Row],[Assessed_HS_18_24_2014]],FinalOutput10[[#This Row],[Assessed_CS_16_17_2014]],FinalOutput10[[#This Row],[Assessed_CS_16_24_2014]],FinalOutput10[[#This Row],[Assessed_CS_18_24_2014]])</f>
        <v>2</v>
      </c>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c r="BA95" s="128"/>
      <c r="BB95" s="128"/>
      <c r="BC95" s="128"/>
      <c r="BD95" s="128"/>
      <c r="BE95" s="128"/>
      <c r="BF95" s="128"/>
      <c r="BG95" s="128"/>
      <c r="BH95" s="128"/>
      <c r="BI95" s="128"/>
      <c r="BJ95" s="128"/>
      <c r="BK95" s="128"/>
    </row>
    <row r="96" spans="1:63">
      <c r="A96" s="128" t="str">
        <f t="array" ref="A96">ConsolGeog[[#This Row],[Country]]</f>
        <v>England</v>
      </c>
      <c r="B96" s="129" t="str">
        <f t="array" ref="B96">ConsolGeog[[#This Row],[County Name]]</f>
        <v>Devon</v>
      </c>
      <c r="C96" s="128" t="str">
        <f t="array" ref="C96">ConsolGeog[[#This Row],[la_code]]</f>
        <v>E07000045</v>
      </c>
      <c r="D96" s="129" t="str">
        <f t="array" ref="D96">ConsolGeog[[#This Row],[la_name]]</f>
        <v>Teignbridge</v>
      </c>
      <c r="E96" s="129" t="str">
        <f t="array" ref="E96">ConsolGeog[[#This Row],[LA Type]]</f>
        <v>District</v>
      </c>
      <c r="F96" s="129">
        <f t="array" ref="F96">ConsolGeog[[#This Row],[population]]</f>
        <v>124220</v>
      </c>
      <c r="G96" s="129">
        <f t="array" ref="G96">ConsolGeog[[#This Row],[area]]</f>
        <v>67387</v>
      </c>
      <c r="H96" s="129">
        <f t="array" ref="H96">ConsolGeog[[#This Row],[COUNTY: Sum of districts'' populations '[non additive!']]]</f>
        <v>746399</v>
      </c>
      <c r="I96" s="129">
        <f t="array" ref="I96">ConsolGeog[[#This Row],[County Stats Distribution Factor]]</f>
        <v>0.16642573208163461</v>
      </c>
      <c r="J96" s="129">
        <f t="array" ref="J96">ConsolGeog[[#This Row],[Presented HS - 16-17 (2014)]]</f>
        <v>0</v>
      </c>
      <c r="K96" s="129">
        <f t="array" ref="K96">ConsolGeog[[#This Row],[Presented HS - 16-24 (2014)]]</f>
        <v>0</v>
      </c>
      <c r="L96" s="129">
        <f t="array" ref="L96">ConsolGeog[[#This Row],[Presented HS - 18-24 (2014)]]</f>
        <v>0</v>
      </c>
      <c r="M96" s="129">
        <f t="array" ref="M96">ConsolGeog[[#This Row],[Presented CS - 16-17 (2014)]]</f>
        <v>0</v>
      </c>
      <c r="N96" s="129">
        <f t="array" ref="N96">ConsolGeog[[#This Row],[Presented CS - 16-24 (2014)]]</f>
        <v>0</v>
      </c>
      <c r="O96" s="129">
        <f t="array" ref="O96">ConsolGeog[[#This Row],[Presented CS - 18-24 (2014)]]</f>
        <v>0</v>
      </c>
      <c r="P96" s="129">
        <f t="array" ref="P9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96" s="129">
        <f t="array" ref="Q96">ConsolGeog[[#This Row],[Assessed HS - 16-17 (2014)]]</f>
        <v>0</v>
      </c>
      <c r="R96" s="129">
        <f t="array" ref="R96">ConsolGeog[[#This Row],[Assessed HS - 16-24 (2014)]]</f>
        <v>0</v>
      </c>
      <c r="S96" s="129">
        <f t="array" ref="S96">ConsolGeog[[#This Row],[Assessed HS - 18-24 (2014)]]</f>
        <v>0</v>
      </c>
      <c r="T96" s="129">
        <f t="array" ref="T96">ConsolGeog[[#This Row],[Assessed CS - 16-17 (2014)]]</f>
        <v>0</v>
      </c>
      <c r="U96" s="129">
        <f t="array" ref="U96">ConsolGeog[[#This Row],[Assessed CS - 16-24 (2014)]]</f>
        <v>0</v>
      </c>
      <c r="V96" s="129">
        <f t="array" ref="V96">ConsolGeog[[#This Row],[Assessed CS - 18-24 (2014)]]</f>
        <v>0</v>
      </c>
      <c r="W96" s="129">
        <f t="array" ref="W96">SUM(FinalOutput10[[#This Row],[Assessed_HS_16_17_2014]],FinalOutput10[[#This Row],[Assessed_HS_16_24_2014]],FinalOutput10[[#This Row],[Assessed_HS_18_24_2014]],FinalOutput10[[#This Row],[Assessed_CS_16_17_2014]],FinalOutput10[[#This Row],[Assessed_CS_16_24_2014]],FinalOutput10[[#This Row],[Assessed_CS_18_24_2014]])</f>
        <v>0</v>
      </c>
      <c r="X96" s="128"/>
      <c r="Y96" s="128"/>
      <c r="Z96" s="128"/>
      <c r="AA96" s="128"/>
      <c r="AB96" s="128"/>
      <c r="AC96" s="128"/>
      <c r="AD96" s="128"/>
      <c r="AE96" s="128"/>
      <c r="AF96" s="128"/>
      <c r="AG96" s="128"/>
      <c r="AH96" s="128"/>
      <c r="AI96" s="128"/>
      <c r="AJ96" s="128"/>
      <c r="AK96" s="128"/>
      <c r="AL96" s="128"/>
      <c r="AM96" s="128"/>
      <c r="AN96" s="128"/>
      <c r="AO96" s="128"/>
      <c r="AP96" s="128"/>
      <c r="AQ96" s="128"/>
      <c r="AR96" s="128"/>
      <c r="AS96" s="128"/>
      <c r="AT96" s="128"/>
      <c r="AU96" s="128"/>
      <c r="AV96" s="128"/>
      <c r="AW96" s="128"/>
      <c r="AX96" s="128"/>
      <c r="AY96" s="128"/>
      <c r="AZ96" s="128"/>
      <c r="BA96" s="128"/>
      <c r="BB96" s="128"/>
      <c r="BC96" s="128"/>
      <c r="BD96" s="128"/>
      <c r="BE96" s="128"/>
      <c r="BF96" s="128"/>
      <c r="BG96" s="128"/>
      <c r="BH96" s="128"/>
      <c r="BI96" s="128"/>
      <c r="BJ96" s="128"/>
      <c r="BK96" s="128"/>
    </row>
    <row r="97" spans="1:63">
      <c r="A97" s="128" t="str">
        <f t="array" ref="A97">ConsolGeog[[#This Row],[Country]]</f>
        <v>England</v>
      </c>
      <c r="B97" s="129" t="str">
        <f t="array" ref="B97">ConsolGeog[[#This Row],[County Name]]</f>
        <v>Devon</v>
      </c>
      <c r="C97" s="128" t="str">
        <f t="array" ref="C97">ConsolGeog[[#This Row],[la_code]]</f>
        <v>E07000046</v>
      </c>
      <c r="D97" s="129" t="str">
        <f t="array" ref="D97">ConsolGeog[[#This Row],[la_name]]</f>
        <v>Torridge</v>
      </c>
      <c r="E97" s="129" t="str">
        <f t="array" ref="E97">ConsolGeog[[#This Row],[LA Type]]</f>
        <v>District</v>
      </c>
      <c r="F97" s="129">
        <f t="array" ref="F97">ConsolGeog[[#This Row],[population]]</f>
        <v>63839</v>
      </c>
      <c r="G97" s="129">
        <f t="array" ref="G97">ConsolGeog[[#This Row],[area]]</f>
        <v>98385.32</v>
      </c>
      <c r="H97" s="129">
        <f t="array" ref="H97">ConsolGeog[[#This Row],[COUNTY: Sum of districts'' populations '[non additive!']]]</f>
        <v>746399</v>
      </c>
      <c r="I97" s="129">
        <f t="array" ref="I97">ConsolGeog[[#This Row],[County Stats Distribution Factor]]</f>
        <v>8.5529321448715764E-2</v>
      </c>
      <c r="J97" s="129">
        <f t="array" ref="J97">ConsolGeog[[#This Row],[Presented HS - 16-17 (2014)]]</f>
        <v>60</v>
      </c>
      <c r="K97" s="129">
        <f t="array" ref="K97">ConsolGeog[[#This Row],[Presented HS - 16-24 (2014)]]</f>
        <v>0</v>
      </c>
      <c r="L97" s="129">
        <f t="array" ref="L97">ConsolGeog[[#This Row],[Presented HS - 18-24 (2014)]]</f>
        <v>133</v>
      </c>
      <c r="M97" s="129">
        <f t="array" ref="M97">ConsolGeog[[#This Row],[Presented CS - 16-17 (2014)]]</f>
        <v>0</v>
      </c>
      <c r="N97" s="129">
        <f t="array" ref="N97">ConsolGeog[[#This Row],[Presented CS - 16-24 (2014)]]</f>
        <v>0</v>
      </c>
      <c r="O97" s="129">
        <f t="array" ref="O97">ConsolGeog[[#This Row],[Presented CS - 18-24 (2014)]]</f>
        <v>0</v>
      </c>
      <c r="P97" s="129">
        <f t="array" ref="P97">MAX(FinalOutput10[[#This Row],[Presented_HS_16_17_2014]]+FinalOutput10[[#This Row],[Presented_HS_18_24_2014]],FinalOutput10[[#This Row],[Presented_HS_16_24_2014]])+SUM(FinalOutput10[[#This Row],[Presented_CS_16_17_2014]],FinalOutput10[[#This Row],[Presented_CS_16_24_2014]],FinalOutput10[[#This Row],[Presented_CS_18_24_2014]])</f>
        <v>193</v>
      </c>
      <c r="Q97" s="129">
        <f t="array" ref="Q97">ConsolGeog[[#This Row],[Assessed HS - 16-17 (2014)]]</f>
        <v>7</v>
      </c>
      <c r="R97" s="129">
        <f t="array" ref="R97">ConsolGeog[[#This Row],[Assessed HS - 16-24 (2014)]]</f>
        <v>0</v>
      </c>
      <c r="S97" s="129">
        <f t="array" ref="S97">ConsolGeog[[#This Row],[Assessed HS - 18-24 (2014)]]</f>
        <v>25</v>
      </c>
      <c r="T97" s="129">
        <f t="array" ref="T97">ConsolGeog[[#This Row],[Assessed CS - 16-17 (2014)]]</f>
        <v>0</v>
      </c>
      <c r="U97" s="129">
        <f t="array" ref="U97">ConsolGeog[[#This Row],[Assessed CS - 16-24 (2014)]]</f>
        <v>0</v>
      </c>
      <c r="V97" s="129">
        <f t="array" ref="V97">ConsolGeog[[#This Row],[Assessed CS - 18-24 (2014)]]</f>
        <v>0</v>
      </c>
      <c r="W97" s="129">
        <f t="array" ref="W97">SUM(FinalOutput10[[#This Row],[Assessed_HS_16_17_2014]],FinalOutput10[[#This Row],[Assessed_HS_16_24_2014]],FinalOutput10[[#This Row],[Assessed_HS_18_24_2014]],FinalOutput10[[#This Row],[Assessed_CS_16_17_2014]],FinalOutput10[[#This Row],[Assessed_CS_16_24_2014]],FinalOutput10[[#This Row],[Assessed_CS_18_24_2014]])</f>
        <v>32</v>
      </c>
      <c r="X97" s="128"/>
      <c r="Y97" s="128"/>
      <c r="Z97" s="128"/>
      <c r="AA97" s="128"/>
      <c r="AB97" s="128"/>
      <c r="AC97" s="128"/>
      <c r="AD97" s="128"/>
      <c r="AE97" s="128"/>
      <c r="AF97" s="128"/>
      <c r="AG97" s="128"/>
      <c r="AH97" s="128"/>
      <c r="AI97" s="128"/>
      <c r="AJ97" s="128"/>
      <c r="AK97" s="128"/>
      <c r="AL97" s="128"/>
      <c r="AM97" s="128"/>
      <c r="AN97" s="128"/>
      <c r="AO97" s="128"/>
      <c r="AP97" s="128"/>
      <c r="AQ97" s="128"/>
      <c r="AR97" s="128"/>
      <c r="AS97" s="128"/>
      <c r="AT97" s="128"/>
      <c r="AU97" s="128"/>
      <c r="AV97" s="128"/>
      <c r="AW97" s="128"/>
      <c r="AX97" s="128"/>
      <c r="AY97" s="128"/>
      <c r="AZ97" s="128"/>
      <c r="BA97" s="128"/>
      <c r="BB97" s="128"/>
      <c r="BC97" s="128"/>
      <c r="BD97" s="128"/>
      <c r="BE97" s="128"/>
      <c r="BF97" s="128"/>
      <c r="BG97" s="128"/>
      <c r="BH97" s="128"/>
      <c r="BI97" s="128"/>
      <c r="BJ97" s="128"/>
      <c r="BK97" s="128"/>
    </row>
    <row r="98" spans="1:63">
      <c r="A98" s="128" t="str">
        <f t="array" ref="A98">ConsolGeog[[#This Row],[Country]]</f>
        <v>England</v>
      </c>
      <c r="B98" s="129" t="str">
        <f t="array" ref="B98">ConsolGeog[[#This Row],[County Name]]</f>
        <v>Devon</v>
      </c>
      <c r="C98" s="128" t="str">
        <f t="array" ref="C98">ConsolGeog[[#This Row],[la_code]]</f>
        <v>E07000047</v>
      </c>
      <c r="D98" s="129" t="str">
        <f t="array" ref="D98">ConsolGeog[[#This Row],[la_name]]</f>
        <v>West Devon</v>
      </c>
      <c r="E98" s="129" t="str">
        <f t="array" ref="E98">ConsolGeog[[#This Row],[LA Type]]</f>
        <v>District</v>
      </c>
      <c r="F98" s="129">
        <f t="array" ref="F98">ConsolGeog[[#This Row],[population]]</f>
        <v>53553</v>
      </c>
      <c r="G98" s="129">
        <f t="array" ref="G98">ConsolGeog[[#This Row],[area]]</f>
        <v>115963.56</v>
      </c>
      <c r="H98" s="129">
        <f t="array" ref="H98">ConsolGeog[[#This Row],[COUNTY: Sum of districts'' populations '[non additive!']]]</f>
        <v>746399</v>
      </c>
      <c r="I98" s="129">
        <f t="array" ref="I98">ConsolGeog[[#This Row],[County Stats Distribution Factor]]</f>
        <v>7.1748488409014488E-2</v>
      </c>
      <c r="J98" s="129">
        <f t="array" ref="J98">ConsolGeog[[#This Row],[Presented HS - 16-17 (2014)]]</f>
        <v>1</v>
      </c>
      <c r="K98" s="129">
        <f t="array" ref="K98">ConsolGeog[[#This Row],[Presented HS - 16-24 (2014)]]</f>
        <v>0</v>
      </c>
      <c r="L98" s="129">
        <f t="array" ref="L98">ConsolGeog[[#This Row],[Presented HS - 18-24 (2014)]]</f>
        <v>9</v>
      </c>
      <c r="M98" s="129">
        <f t="array" ref="M98">ConsolGeog[[#This Row],[Presented CS - 16-17 (2014)]]</f>
        <v>0</v>
      </c>
      <c r="N98" s="129">
        <f t="array" ref="N98">ConsolGeog[[#This Row],[Presented CS - 16-24 (2014)]]</f>
        <v>0</v>
      </c>
      <c r="O98" s="129">
        <f t="array" ref="O98">ConsolGeog[[#This Row],[Presented CS - 18-24 (2014)]]</f>
        <v>0</v>
      </c>
      <c r="P98" s="129">
        <f t="array" ref="P98">MAX(FinalOutput10[[#This Row],[Presented_HS_16_17_2014]]+FinalOutput10[[#This Row],[Presented_HS_18_24_2014]],FinalOutput10[[#This Row],[Presented_HS_16_24_2014]])+SUM(FinalOutput10[[#This Row],[Presented_CS_16_17_2014]],FinalOutput10[[#This Row],[Presented_CS_16_24_2014]],FinalOutput10[[#This Row],[Presented_CS_18_24_2014]])</f>
        <v>10</v>
      </c>
      <c r="Q98" s="129">
        <f t="array" ref="Q98">ConsolGeog[[#This Row],[Assessed HS - 16-17 (2014)]]</f>
        <v>1</v>
      </c>
      <c r="R98" s="129">
        <f t="array" ref="R98">ConsolGeog[[#This Row],[Assessed HS - 16-24 (2014)]]</f>
        <v>0</v>
      </c>
      <c r="S98" s="129">
        <f t="array" ref="S98">ConsolGeog[[#This Row],[Assessed HS - 18-24 (2014)]]</f>
        <v>9</v>
      </c>
      <c r="T98" s="129">
        <f t="array" ref="T98">ConsolGeog[[#This Row],[Assessed CS - 16-17 (2014)]]</f>
        <v>0</v>
      </c>
      <c r="U98" s="129">
        <f t="array" ref="U98">ConsolGeog[[#This Row],[Assessed CS - 16-24 (2014)]]</f>
        <v>0</v>
      </c>
      <c r="V98" s="129">
        <f t="array" ref="V98">ConsolGeog[[#This Row],[Assessed CS - 18-24 (2014)]]</f>
        <v>0</v>
      </c>
      <c r="W98" s="129">
        <f t="array" ref="W98">SUM(FinalOutput10[[#This Row],[Assessed_HS_16_17_2014]],FinalOutput10[[#This Row],[Assessed_HS_16_24_2014]],FinalOutput10[[#This Row],[Assessed_HS_18_24_2014]],FinalOutput10[[#This Row],[Assessed_CS_16_17_2014]],FinalOutput10[[#This Row],[Assessed_CS_16_24_2014]],FinalOutput10[[#This Row],[Assessed_CS_18_24_2014]])</f>
        <v>10</v>
      </c>
      <c r="X98" s="128"/>
      <c r="Y98" s="128"/>
      <c r="Z98" s="128"/>
      <c r="AA98" s="128"/>
      <c r="AB98" s="128"/>
      <c r="AC98" s="128"/>
      <c r="AD98" s="128"/>
      <c r="AE98" s="128"/>
      <c r="AF98" s="128"/>
      <c r="AG98" s="128"/>
      <c r="AH98" s="128"/>
      <c r="AI98" s="128"/>
      <c r="AJ98" s="128"/>
      <c r="AK98" s="128"/>
      <c r="AL98" s="128"/>
      <c r="AM98" s="128"/>
      <c r="AN98" s="128"/>
      <c r="AO98" s="128"/>
      <c r="AP98" s="128"/>
      <c r="AQ98" s="128"/>
      <c r="AR98" s="128"/>
      <c r="AS98" s="128"/>
      <c r="AT98" s="128"/>
      <c r="AU98" s="128"/>
      <c r="AV98" s="128"/>
      <c r="AW98" s="128"/>
      <c r="AX98" s="128"/>
      <c r="AY98" s="128"/>
      <c r="AZ98" s="128"/>
      <c r="BA98" s="128"/>
      <c r="BB98" s="128"/>
      <c r="BC98" s="128"/>
      <c r="BD98" s="128"/>
      <c r="BE98" s="128"/>
      <c r="BF98" s="128"/>
      <c r="BG98" s="128"/>
      <c r="BH98" s="128"/>
      <c r="BI98" s="128"/>
      <c r="BJ98" s="128"/>
      <c r="BK98" s="128"/>
    </row>
    <row r="99" spans="1:63">
      <c r="A99" s="128" t="str">
        <f t="array" ref="A99">ConsolGeog[[#This Row],[Country]]</f>
        <v>England</v>
      </c>
      <c r="B99" s="129" t="str">
        <f t="array" ref="B99">ConsolGeog[[#This Row],[County Name]]</f>
        <v>Gloucestershire</v>
      </c>
      <c r="C99" s="128" t="str">
        <f t="array" ref="C99">ConsolGeog[[#This Row],[la_code]]</f>
        <v>E07000078</v>
      </c>
      <c r="D99" s="129" t="str">
        <f t="array" ref="D99">ConsolGeog[[#This Row],[la_name]]</f>
        <v>Cheltenham</v>
      </c>
      <c r="E99" s="129" t="str">
        <f t="array" ref="E99">ConsolGeog[[#This Row],[LA Type]]</f>
        <v>District</v>
      </c>
      <c r="F99" s="129">
        <f t="array" ref="F99">ConsolGeog[[#This Row],[population]]</f>
        <v>115732</v>
      </c>
      <c r="G99" s="129">
        <f t="array" ref="G99">ConsolGeog[[#This Row],[area]]</f>
        <v>4661.37</v>
      </c>
      <c r="H99" s="129">
        <f t="array" ref="H99">ConsolGeog[[#This Row],[COUNTY: Sum of districts'' populations '[non additive!']]]</f>
        <v>596984</v>
      </c>
      <c r="I99" s="129">
        <f t="array" ref="I99">ConsolGeog[[#This Row],[County Stats Distribution Factor]]</f>
        <v>0.19386114200715598</v>
      </c>
      <c r="J99" s="129">
        <f t="array" ref="J99">ConsolGeog[[#This Row],[Presented HS - 16-17 (2014)]]</f>
        <v>0</v>
      </c>
      <c r="K99" s="129">
        <f t="array" ref="K99">ConsolGeog[[#This Row],[Presented HS - 16-24 (2014)]]</f>
        <v>0</v>
      </c>
      <c r="L99" s="129">
        <f t="array" ref="L99">ConsolGeog[[#This Row],[Presented HS - 18-24 (2014)]]</f>
        <v>0</v>
      </c>
      <c r="M99" s="129">
        <f t="array" ref="M99">ConsolGeog[[#This Row],[Presented CS - 16-17 (2014)]]</f>
        <v>28.109865591037618</v>
      </c>
      <c r="N99" s="129">
        <f t="array" ref="N99">ConsolGeog[[#This Row],[Presented CS - 16-24 (2014)]]</f>
        <v>0</v>
      </c>
      <c r="O99" s="129">
        <f t="array" ref="O99">ConsolGeog[[#This Row],[Presented CS - 18-24 (2014)]]</f>
        <v>0</v>
      </c>
      <c r="P99" s="129">
        <f t="array" ref="P99">MAX(FinalOutput10[[#This Row],[Presented_HS_16_17_2014]]+FinalOutput10[[#This Row],[Presented_HS_18_24_2014]],FinalOutput10[[#This Row],[Presented_HS_16_24_2014]])+SUM(FinalOutput10[[#This Row],[Presented_CS_16_17_2014]],FinalOutput10[[#This Row],[Presented_CS_16_24_2014]],FinalOutput10[[#This Row],[Presented_CS_18_24_2014]])</f>
        <v>28.109865591037618</v>
      </c>
      <c r="Q99" s="129">
        <f t="array" ref="Q99">ConsolGeog[[#This Row],[Assessed HS - 16-17 (2014)]]</f>
        <v>0</v>
      </c>
      <c r="R99" s="129">
        <f t="array" ref="R99">ConsolGeog[[#This Row],[Assessed HS - 16-24 (2014)]]</f>
        <v>0</v>
      </c>
      <c r="S99" s="129">
        <f t="array" ref="S99">ConsolGeog[[#This Row],[Assessed HS - 18-24 (2014)]]</f>
        <v>0</v>
      </c>
      <c r="T99" s="129">
        <f t="array" ref="T99">ConsolGeog[[#This Row],[Assessed CS - 16-17 (2014)]]</f>
        <v>27.140559881001838</v>
      </c>
      <c r="U99" s="129">
        <f t="array" ref="U99">ConsolGeog[[#This Row],[Assessed CS - 16-24 (2014)]]</f>
        <v>0</v>
      </c>
      <c r="V99" s="129">
        <f t="array" ref="V99">ConsolGeog[[#This Row],[Assessed CS - 18-24 (2014)]]</f>
        <v>0</v>
      </c>
      <c r="W99" s="129">
        <f t="array" ref="W99">SUM(FinalOutput10[[#This Row],[Assessed_HS_16_17_2014]],FinalOutput10[[#This Row],[Assessed_HS_16_24_2014]],FinalOutput10[[#This Row],[Assessed_HS_18_24_2014]],FinalOutput10[[#This Row],[Assessed_CS_16_17_2014]],FinalOutput10[[#This Row],[Assessed_CS_16_24_2014]],FinalOutput10[[#This Row],[Assessed_CS_18_24_2014]])</f>
        <v>27.140559881001838</v>
      </c>
      <c r="X99" s="128"/>
      <c r="Y99" s="128"/>
      <c r="Z99" s="128"/>
      <c r="AA99" s="128"/>
      <c r="AB99" s="128"/>
      <c r="AC99" s="128"/>
      <c r="AD99" s="128"/>
      <c r="AE99" s="128"/>
      <c r="AF99" s="128"/>
      <c r="AG99" s="128"/>
      <c r="AH99" s="128"/>
      <c r="AI99" s="128"/>
      <c r="AJ99" s="128"/>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c r="BK99" s="128"/>
    </row>
    <row r="100" spans="1:63">
      <c r="A100" s="128" t="str">
        <f t="array" ref="A100">ConsolGeog[[#This Row],[Country]]</f>
        <v>England</v>
      </c>
      <c r="B100" s="129" t="str">
        <f t="array" ref="B100">ConsolGeog[[#This Row],[County Name]]</f>
        <v>Gloucestershire</v>
      </c>
      <c r="C100" s="128" t="str">
        <f t="array" ref="C100">ConsolGeog[[#This Row],[la_code]]</f>
        <v>E07000079</v>
      </c>
      <c r="D100" s="129" t="str">
        <f t="array" ref="D100">ConsolGeog[[#This Row],[la_name]]</f>
        <v>Cotswold</v>
      </c>
      <c r="E100" s="129" t="str">
        <f t="array" ref="E100">ConsolGeog[[#This Row],[LA Type]]</f>
        <v>District</v>
      </c>
      <c r="F100" s="129">
        <f t="array" ref="F100">ConsolGeog[[#This Row],[population]]</f>
        <v>82881</v>
      </c>
      <c r="G100" s="129">
        <f t="array" ref="G100">ConsolGeog[[#This Row],[area]]</f>
        <v>116451.96</v>
      </c>
      <c r="H100" s="129">
        <f t="array" ref="H100">ConsolGeog[[#This Row],[COUNTY: Sum of districts'' populations '[non additive!']]]</f>
        <v>596984</v>
      </c>
      <c r="I100" s="129">
        <f t="array" ref="I100">ConsolGeog[[#This Row],[County Stats Distribution Factor]]</f>
        <v>0.13883286654248689</v>
      </c>
      <c r="J100" s="129">
        <f t="array" ref="J100">ConsolGeog[[#This Row],[Presented HS - 16-17 (2014)]]</f>
        <v>0</v>
      </c>
      <c r="K100" s="129">
        <f t="array" ref="K100">ConsolGeog[[#This Row],[Presented HS - 16-24 (2014)]]</f>
        <v>0</v>
      </c>
      <c r="L100" s="129">
        <f t="array" ref="L100">ConsolGeog[[#This Row],[Presented HS - 18-24 (2014)]]</f>
        <v>38</v>
      </c>
      <c r="M100" s="129">
        <f t="array" ref="M100">ConsolGeog[[#This Row],[Presented CS - 16-17 (2014)]]</f>
        <v>20.130765648660599</v>
      </c>
      <c r="N100" s="129">
        <f t="array" ref="N100">ConsolGeog[[#This Row],[Presented CS - 16-24 (2014)]]</f>
        <v>0</v>
      </c>
      <c r="O100" s="129">
        <f t="array" ref="O100">ConsolGeog[[#This Row],[Presented CS - 18-24 (2014)]]</f>
        <v>0</v>
      </c>
      <c r="P100" s="129">
        <f t="array" ref="P100">MAX(FinalOutput10[[#This Row],[Presented_HS_16_17_2014]]+FinalOutput10[[#This Row],[Presented_HS_18_24_2014]],FinalOutput10[[#This Row],[Presented_HS_16_24_2014]])+SUM(FinalOutput10[[#This Row],[Presented_CS_16_17_2014]],FinalOutput10[[#This Row],[Presented_CS_16_24_2014]],FinalOutput10[[#This Row],[Presented_CS_18_24_2014]])</f>
        <v>58.130765648660599</v>
      </c>
      <c r="Q100" s="129">
        <f t="array" ref="Q100">ConsolGeog[[#This Row],[Assessed HS - 16-17 (2014)]]</f>
        <v>0</v>
      </c>
      <c r="R100" s="129">
        <f t="array" ref="R100">ConsolGeog[[#This Row],[Assessed HS - 16-24 (2014)]]</f>
        <v>0</v>
      </c>
      <c r="S100" s="129">
        <f t="array" ref="S100">ConsolGeog[[#This Row],[Assessed HS - 18-24 (2014)]]</f>
        <v>38</v>
      </c>
      <c r="T100" s="129">
        <f t="array" ref="T100">ConsolGeog[[#This Row],[Assessed CS - 16-17 (2014)]]</f>
        <v>19.436601315948163</v>
      </c>
      <c r="U100" s="129">
        <f t="array" ref="U100">ConsolGeog[[#This Row],[Assessed CS - 16-24 (2014)]]</f>
        <v>0</v>
      </c>
      <c r="V100" s="129">
        <f t="array" ref="V100">ConsolGeog[[#This Row],[Assessed CS - 18-24 (2014)]]</f>
        <v>0</v>
      </c>
      <c r="W100" s="129">
        <f t="array" ref="W100">SUM(FinalOutput10[[#This Row],[Assessed_HS_16_17_2014]],FinalOutput10[[#This Row],[Assessed_HS_16_24_2014]],FinalOutput10[[#This Row],[Assessed_HS_18_24_2014]],FinalOutput10[[#This Row],[Assessed_CS_16_17_2014]],FinalOutput10[[#This Row],[Assessed_CS_16_24_2014]],FinalOutput10[[#This Row],[Assessed_CS_18_24_2014]])</f>
        <v>57.436601315948167</v>
      </c>
      <c r="X100" s="128"/>
      <c r="Y100" s="128"/>
      <c r="Z100" s="128"/>
      <c r="AA100" s="128"/>
      <c r="AB100" s="128"/>
      <c r="AC100" s="128"/>
      <c r="AD100" s="128"/>
      <c r="AE100" s="128"/>
      <c r="AF100" s="128"/>
      <c r="AG100" s="128"/>
      <c r="AH100" s="128"/>
      <c r="AI100" s="128"/>
      <c r="AJ100" s="128"/>
      <c r="AK100" s="128"/>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c r="BK100" s="128"/>
    </row>
    <row r="101" spans="1:63">
      <c r="A101" s="128" t="str">
        <f t="array" ref="A101">ConsolGeog[[#This Row],[Country]]</f>
        <v>England</v>
      </c>
      <c r="B101" s="129" t="str">
        <f t="array" ref="B101">ConsolGeog[[#This Row],[County Name]]</f>
        <v>Gloucestershire</v>
      </c>
      <c r="C101" s="128" t="str">
        <f t="array" ref="C101">ConsolGeog[[#This Row],[la_code]]</f>
        <v>E07000080</v>
      </c>
      <c r="D101" s="129" t="str">
        <f t="array" ref="D101">ConsolGeog[[#This Row],[la_name]]</f>
        <v>Forest of Dean</v>
      </c>
      <c r="E101" s="129" t="str">
        <f t="array" ref="E101">ConsolGeog[[#This Row],[LA Type]]</f>
        <v>District</v>
      </c>
      <c r="F101" s="129">
        <f t="array" ref="F101">ConsolGeog[[#This Row],[population]]</f>
        <v>81961</v>
      </c>
      <c r="G101" s="129">
        <f t="array" ref="G101">ConsolGeog[[#This Row],[area]]</f>
        <v>52650.63</v>
      </c>
      <c r="H101" s="129">
        <f t="array" ref="H101">ConsolGeog[[#This Row],[COUNTY: Sum of districts'' populations '[non additive!']]]</f>
        <v>596984</v>
      </c>
      <c r="I101" s="129">
        <f t="array" ref="I101">ConsolGeog[[#This Row],[County Stats Distribution Factor]]</f>
        <v>0.13729178671455181</v>
      </c>
      <c r="J101" s="129">
        <f t="array" ref="J101">ConsolGeog[[#This Row],[Presented HS - 16-17 (2014)]]</f>
        <v>17</v>
      </c>
      <c r="K101" s="129">
        <f t="array" ref="K101">ConsolGeog[[#This Row],[Presented HS - 16-24 (2014)]]</f>
        <v>0</v>
      </c>
      <c r="L101" s="129">
        <f t="array" ref="L101">ConsolGeog[[#This Row],[Presented HS - 18-24 (2014)]]</f>
        <v>331</v>
      </c>
      <c r="M101" s="129">
        <f t="array" ref="M101">ConsolGeog[[#This Row],[Presented CS - 16-17 (2014)]]</f>
        <v>19.907309073610012</v>
      </c>
      <c r="N101" s="129">
        <f t="array" ref="N101">ConsolGeog[[#This Row],[Presented CS - 16-24 (2014)]]</f>
        <v>0</v>
      </c>
      <c r="O101" s="129">
        <f t="array" ref="O101">ConsolGeog[[#This Row],[Presented CS - 18-24 (2014)]]</f>
        <v>0</v>
      </c>
      <c r="P101" s="129">
        <f t="array" ref="P101">MAX(FinalOutput10[[#This Row],[Presented_HS_16_17_2014]]+FinalOutput10[[#This Row],[Presented_HS_18_24_2014]],FinalOutput10[[#This Row],[Presented_HS_16_24_2014]])+SUM(FinalOutput10[[#This Row],[Presented_CS_16_17_2014]],FinalOutput10[[#This Row],[Presented_CS_16_24_2014]],FinalOutput10[[#This Row],[Presented_CS_18_24_2014]])</f>
        <v>367.90730907361001</v>
      </c>
      <c r="Q101" s="129">
        <f t="array" ref="Q101">ConsolGeog[[#This Row],[Assessed HS - 16-17 (2014)]]</f>
        <v>0</v>
      </c>
      <c r="R101" s="129">
        <f t="array" ref="R101">ConsolGeog[[#This Row],[Assessed HS - 16-24 (2014)]]</f>
        <v>0</v>
      </c>
      <c r="S101" s="129">
        <f t="array" ref="S101">ConsolGeog[[#This Row],[Assessed HS - 18-24 (2014)]]</f>
        <v>10</v>
      </c>
      <c r="T101" s="129">
        <f t="array" ref="T101">ConsolGeog[[#This Row],[Assessed CS - 16-17 (2014)]]</f>
        <v>19.220850140037253</v>
      </c>
      <c r="U101" s="129">
        <f t="array" ref="U101">ConsolGeog[[#This Row],[Assessed CS - 16-24 (2014)]]</f>
        <v>0</v>
      </c>
      <c r="V101" s="129">
        <f t="array" ref="V101">ConsolGeog[[#This Row],[Assessed CS - 18-24 (2014)]]</f>
        <v>0</v>
      </c>
      <c r="W101" s="129">
        <f t="array" ref="W101">SUM(FinalOutput10[[#This Row],[Assessed_HS_16_17_2014]],FinalOutput10[[#This Row],[Assessed_HS_16_24_2014]],FinalOutput10[[#This Row],[Assessed_HS_18_24_2014]],FinalOutput10[[#This Row],[Assessed_CS_16_17_2014]],FinalOutput10[[#This Row],[Assessed_CS_16_24_2014]],FinalOutput10[[#This Row],[Assessed_CS_18_24_2014]])</f>
        <v>29.220850140037253</v>
      </c>
      <c r="X101" s="128"/>
      <c r="Y101" s="128"/>
      <c r="Z101" s="128"/>
      <c r="AA101" s="128"/>
      <c r="AB101" s="128"/>
      <c r="AC101" s="128"/>
      <c r="AD101" s="128"/>
      <c r="AE101" s="128"/>
      <c r="AF101" s="128"/>
      <c r="AG101" s="128"/>
      <c r="AH101" s="128"/>
      <c r="AI101" s="128"/>
      <c r="AJ101" s="128"/>
      <c r="AK101" s="128"/>
      <c r="AL101" s="128"/>
      <c r="AM101" s="128"/>
      <c r="AN101" s="128"/>
      <c r="AO101" s="128"/>
      <c r="AP101" s="128"/>
      <c r="AQ101" s="128"/>
      <c r="AR101" s="128"/>
      <c r="AS101" s="128"/>
      <c r="AT101" s="128"/>
      <c r="AU101" s="128"/>
      <c r="AV101" s="128"/>
      <c r="AW101" s="128"/>
      <c r="AX101" s="128"/>
      <c r="AY101" s="128"/>
      <c r="AZ101" s="128"/>
      <c r="BA101" s="128"/>
      <c r="BB101" s="128"/>
      <c r="BC101" s="128"/>
      <c r="BD101" s="128"/>
      <c r="BE101" s="128"/>
      <c r="BF101" s="128"/>
      <c r="BG101" s="128"/>
      <c r="BH101" s="128"/>
      <c r="BI101" s="128"/>
      <c r="BJ101" s="128"/>
      <c r="BK101" s="128"/>
    </row>
    <row r="102" spans="1:63">
      <c r="A102" s="128" t="str">
        <f t="array" ref="A102">ConsolGeog[[#This Row],[Country]]</f>
        <v>England</v>
      </c>
      <c r="B102" s="129" t="str">
        <f t="array" ref="B102">ConsolGeog[[#This Row],[County Name]]</f>
        <v>Dorset</v>
      </c>
      <c r="C102" s="128" t="str">
        <f t="array" ref="C102">ConsolGeog[[#This Row],[la_code]]</f>
        <v>E07000048</v>
      </c>
      <c r="D102" s="129" t="str">
        <f t="array" ref="D102">ConsolGeog[[#This Row],[la_name]]</f>
        <v>Christchurch</v>
      </c>
      <c r="E102" s="129" t="str">
        <f t="array" ref="E102">ConsolGeog[[#This Row],[LA Type]]</f>
        <v>District</v>
      </c>
      <c r="F102" s="129">
        <f t="array" ref="F102">ConsolGeog[[#This Row],[population]]</f>
        <v>47752</v>
      </c>
      <c r="G102" s="129">
        <f t="array" ref="G102">ConsolGeog[[#This Row],[area]]</f>
        <v>5038.96</v>
      </c>
      <c r="H102" s="129">
        <f t="array" ref="H102">ConsolGeog[[#This Row],[COUNTY: Sum of districts'' populations '[non additive!']]]</f>
        <v>412905</v>
      </c>
      <c r="I102" s="129">
        <f t="array" ref="I102">ConsolGeog[[#This Row],[County Stats Distribution Factor]]</f>
        <v>0.11564887807122703</v>
      </c>
      <c r="J102" s="129">
        <f t="array" ref="J102">ConsolGeog[[#This Row],[Presented HS - 16-17 (2014)]]</f>
        <v>0</v>
      </c>
      <c r="K102" s="129">
        <f t="array" ref="K102">ConsolGeog[[#This Row],[Presented HS - 16-24 (2014)]]</f>
        <v>0</v>
      </c>
      <c r="L102" s="129">
        <f t="array" ref="L102">ConsolGeog[[#This Row],[Presented HS - 18-24 (2014)]]</f>
        <v>0</v>
      </c>
      <c r="M102" s="129">
        <f t="array" ref="M102">ConsolGeog[[#This Row],[Presented CS - 16-17 (2014)]]</f>
        <v>0</v>
      </c>
      <c r="N102" s="129">
        <f t="array" ref="N102">ConsolGeog[[#This Row],[Presented CS - 16-24 (2014)]]</f>
        <v>0</v>
      </c>
      <c r="O102" s="129">
        <f t="array" ref="O102">ConsolGeog[[#This Row],[Presented CS - 18-24 (2014)]]</f>
        <v>0</v>
      </c>
      <c r="P102" s="129">
        <f t="array" ref="P10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2" s="129">
        <f t="array" ref="Q102">ConsolGeog[[#This Row],[Assessed HS - 16-17 (2014)]]</f>
        <v>0</v>
      </c>
      <c r="R102" s="129">
        <f t="array" ref="R102">ConsolGeog[[#This Row],[Assessed HS - 16-24 (2014)]]</f>
        <v>0</v>
      </c>
      <c r="S102" s="129">
        <f t="array" ref="S102">ConsolGeog[[#This Row],[Assessed HS - 18-24 (2014)]]</f>
        <v>0</v>
      </c>
      <c r="T102" s="129">
        <f t="array" ref="T102">ConsolGeog[[#This Row],[Assessed CS - 16-17 (2014)]]</f>
        <v>0</v>
      </c>
      <c r="U102" s="129">
        <f t="array" ref="U102">ConsolGeog[[#This Row],[Assessed CS - 16-24 (2014)]]</f>
        <v>0</v>
      </c>
      <c r="V102" s="129">
        <f t="array" ref="V102">ConsolGeog[[#This Row],[Assessed CS - 18-24 (2014)]]</f>
        <v>0</v>
      </c>
      <c r="W102" s="129">
        <f t="array" ref="W102">SUM(FinalOutput10[[#This Row],[Assessed_HS_16_17_2014]],FinalOutput10[[#This Row],[Assessed_HS_16_24_2014]],FinalOutput10[[#This Row],[Assessed_HS_18_24_2014]],FinalOutput10[[#This Row],[Assessed_CS_16_17_2014]],FinalOutput10[[#This Row],[Assessed_CS_16_24_2014]],FinalOutput10[[#This Row],[Assessed_CS_18_24_2014]])</f>
        <v>0</v>
      </c>
      <c r="X102" s="128"/>
      <c r="Y102" s="128"/>
      <c r="Z102" s="128"/>
      <c r="AA102" s="128"/>
      <c r="AB102" s="128"/>
      <c r="AC102" s="128"/>
      <c r="AD102" s="128"/>
      <c r="AE102" s="128"/>
      <c r="AF102" s="128"/>
      <c r="AG102" s="128"/>
      <c r="AH102" s="128"/>
      <c r="AI102" s="128"/>
      <c r="AJ102" s="128"/>
      <c r="AK102" s="128"/>
      <c r="AL102" s="128"/>
      <c r="AM102" s="128"/>
      <c r="AN102" s="128"/>
      <c r="AO102" s="128"/>
      <c r="AP102" s="128"/>
      <c r="AQ102" s="128"/>
      <c r="AR102" s="128"/>
      <c r="AS102" s="128"/>
      <c r="AT102" s="128"/>
      <c r="AU102" s="128"/>
      <c r="AV102" s="128"/>
      <c r="AW102" s="128"/>
      <c r="AX102" s="128"/>
      <c r="AY102" s="128"/>
      <c r="AZ102" s="128"/>
      <c r="BA102" s="128"/>
      <c r="BB102" s="128"/>
      <c r="BC102" s="128"/>
      <c r="BD102" s="128"/>
      <c r="BE102" s="128"/>
      <c r="BF102" s="128"/>
      <c r="BG102" s="128"/>
      <c r="BH102" s="128"/>
      <c r="BI102" s="128"/>
      <c r="BJ102" s="128"/>
      <c r="BK102" s="128"/>
    </row>
    <row r="103" spans="1:63">
      <c r="A103" s="128" t="str">
        <f t="array" ref="A103">ConsolGeog[[#This Row],[Country]]</f>
        <v>England</v>
      </c>
      <c r="B103" s="129" t="str">
        <f t="array" ref="B103">ConsolGeog[[#This Row],[County Name]]</f>
        <v>Dorset</v>
      </c>
      <c r="C103" s="128" t="str">
        <f t="array" ref="C103">ConsolGeog[[#This Row],[la_code]]</f>
        <v>E07000049</v>
      </c>
      <c r="D103" s="129" t="str">
        <f t="array" ref="D103">ConsolGeog[[#This Row],[la_name]]</f>
        <v>East Dorset</v>
      </c>
      <c r="E103" s="129" t="str">
        <f t="array" ref="E103">ConsolGeog[[#This Row],[LA Type]]</f>
        <v>District</v>
      </c>
      <c r="F103" s="129">
        <f t="array" ref="F103">ConsolGeog[[#This Row],[population]]</f>
        <v>87166</v>
      </c>
      <c r="G103" s="129">
        <f t="array" ref="G103">ConsolGeog[[#This Row],[area]]</f>
        <v>35436.57</v>
      </c>
      <c r="H103" s="129">
        <f t="array" ref="H103">ConsolGeog[[#This Row],[COUNTY: Sum of districts'' populations '[non additive!']]]</f>
        <v>412905</v>
      </c>
      <c r="I103" s="129">
        <f t="array" ref="I103">ConsolGeog[[#This Row],[County Stats Distribution Factor]]</f>
        <v>0.21110424916142939</v>
      </c>
      <c r="J103" s="129">
        <f t="array" ref="J103">ConsolGeog[[#This Row],[Presented HS - 16-17 (2014)]]</f>
        <v>0</v>
      </c>
      <c r="K103" s="129">
        <f t="array" ref="K103">ConsolGeog[[#This Row],[Presented HS - 16-24 (2014)]]</f>
        <v>0</v>
      </c>
      <c r="L103" s="129">
        <f t="array" ref="L103">ConsolGeog[[#This Row],[Presented HS - 18-24 (2014)]]</f>
        <v>0</v>
      </c>
      <c r="M103" s="129">
        <f t="array" ref="M103">ConsolGeog[[#This Row],[Presented CS - 16-17 (2014)]]</f>
        <v>0</v>
      </c>
      <c r="N103" s="129">
        <f t="array" ref="N103">ConsolGeog[[#This Row],[Presented CS - 16-24 (2014)]]</f>
        <v>0</v>
      </c>
      <c r="O103" s="129">
        <f t="array" ref="O103">ConsolGeog[[#This Row],[Presented CS - 18-24 (2014)]]</f>
        <v>0</v>
      </c>
      <c r="P103" s="129">
        <f t="array" ref="P10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3" s="129">
        <f t="array" ref="Q103">ConsolGeog[[#This Row],[Assessed HS - 16-17 (2014)]]</f>
        <v>0</v>
      </c>
      <c r="R103" s="129">
        <f t="array" ref="R103">ConsolGeog[[#This Row],[Assessed HS - 16-24 (2014)]]</f>
        <v>0</v>
      </c>
      <c r="S103" s="129">
        <f t="array" ref="S103">ConsolGeog[[#This Row],[Assessed HS - 18-24 (2014)]]</f>
        <v>0</v>
      </c>
      <c r="T103" s="129">
        <f t="array" ref="T103">ConsolGeog[[#This Row],[Assessed CS - 16-17 (2014)]]</f>
        <v>0</v>
      </c>
      <c r="U103" s="129">
        <f t="array" ref="U103">ConsolGeog[[#This Row],[Assessed CS - 16-24 (2014)]]</f>
        <v>0</v>
      </c>
      <c r="V103" s="129">
        <f t="array" ref="V103">ConsolGeog[[#This Row],[Assessed CS - 18-24 (2014)]]</f>
        <v>0</v>
      </c>
      <c r="W103" s="129">
        <f t="array" ref="W103">SUM(FinalOutput10[[#This Row],[Assessed_HS_16_17_2014]],FinalOutput10[[#This Row],[Assessed_HS_16_24_2014]],FinalOutput10[[#This Row],[Assessed_HS_18_24_2014]],FinalOutput10[[#This Row],[Assessed_CS_16_17_2014]],FinalOutput10[[#This Row],[Assessed_CS_16_24_2014]],FinalOutput10[[#This Row],[Assessed_CS_18_24_2014]])</f>
        <v>0</v>
      </c>
      <c r="X103" s="128"/>
      <c r="Y103" s="128"/>
      <c r="Z103" s="128"/>
      <c r="AA103" s="128"/>
      <c r="AB103" s="128"/>
      <c r="AC103" s="128"/>
      <c r="AD103" s="128"/>
      <c r="AE103" s="128"/>
      <c r="AF103" s="128"/>
      <c r="AG103" s="128"/>
      <c r="AH103" s="128"/>
      <c r="AI103" s="128"/>
      <c r="AJ103" s="128"/>
      <c r="AK103" s="128"/>
      <c r="AL103" s="128"/>
      <c r="AM103" s="128"/>
      <c r="AN103" s="128"/>
      <c r="AO103" s="128"/>
      <c r="AP103" s="128"/>
      <c r="AQ103" s="128"/>
      <c r="AR103" s="128"/>
      <c r="AS103" s="128"/>
      <c r="AT103" s="128"/>
      <c r="AU103" s="128"/>
      <c r="AV103" s="128"/>
      <c r="AW103" s="128"/>
      <c r="AX103" s="128"/>
      <c r="AY103" s="128"/>
      <c r="AZ103" s="128"/>
      <c r="BA103" s="128"/>
      <c r="BB103" s="128"/>
      <c r="BC103" s="128"/>
      <c r="BD103" s="128"/>
      <c r="BE103" s="128"/>
      <c r="BF103" s="128"/>
      <c r="BG103" s="128"/>
      <c r="BH103" s="128"/>
      <c r="BI103" s="128"/>
      <c r="BJ103" s="128"/>
      <c r="BK103" s="128"/>
    </row>
    <row r="104" spans="1:63">
      <c r="A104" s="128" t="str">
        <f t="array" ref="A104">ConsolGeog[[#This Row],[Country]]</f>
        <v>England</v>
      </c>
      <c r="B104" s="129" t="str">
        <f t="array" ref="B104">ConsolGeog[[#This Row],[County Name]]</f>
        <v>Dorset</v>
      </c>
      <c r="C104" s="128" t="str">
        <f t="array" ref="C104">ConsolGeog[[#This Row],[la_code]]</f>
        <v>E07000050</v>
      </c>
      <c r="D104" s="129" t="str">
        <f t="array" ref="D104">ConsolGeog[[#This Row],[la_name]]</f>
        <v>North Dorset</v>
      </c>
      <c r="E104" s="129" t="str">
        <f t="array" ref="E104">ConsolGeog[[#This Row],[LA Type]]</f>
        <v>District</v>
      </c>
      <c r="F104" s="129">
        <f t="array" ref="F104">ConsolGeog[[#This Row],[population]]</f>
        <v>68583</v>
      </c>
      <c r="G104" s="129">
        <f t="array" ref="G104">ConsolGeog[[#This Row],[area]]</f>
        <v>60921.760000000002</v>
      </c>
      <c r="H104" s="129">
        <f t="array" ref="H104">ConsolGeog[[#This Row],[COUNTY: Sum of districts'' populations '[non additive!']]]</f>
        <v>412905</v>
      </c>
      <c r="I104" s="129">
        <f t="array" ref="I104">ConsolGeog[[#This Row],[County Stats Distribution Factor]]</f>
        <v>0.16609873941947906</v>
      </c>
      <c r="J104" s="129">
        <f t="array" ref="J104">ConsolGeog[[#This Row],[Presented HS - 16-17 (2014)]]</f>
        <v>15</v>
      </c>
      <c r="K104" s="129">
        <f t="array" ref="K104">ConsolGeog[[#This Row],[Presented HS - 16-24 (2014)]]</f>
        <v>0</v>
      </c>
      <c r="L104" s="129">
        <f t="array" ref="L104">ConsolGeog[[#This Row],[Presented HS - 18-24 (2014)]]</f>
        <v>147</v>
      </c>
      <c r="M104" s="129">
        <f t="array" ref="M104">ConsolGeog[[#This Row],[Presented CS - 16-17 (2014)]]</f>
        <v>0</v>
      </c>
      <c r="N104" s="129">
        <f t="array" ref="N104">ConsolGeog[[#This Row],[Presented CS - 16-24 (2014)]]</f>
        <v>0</v>
      </c>
      <c r="O104" s="129">
        <f t="array" ref="O104">ConsolGeog[[#This Row],[Presented CS - 18-24 (2014)]]</f>
        <v>0</v>
      </c>
      <c r="P104" s="129">
        <f t="array" ref="P104">MAX(FinalOutput10[[#This Row],[Presented_HS_16_17_2014]]+FinalOutput10[[#This Row],[Presented_HS_18_24_2014]],FinalOutput10[[#This Row],[Presented_HS_16_24_2014]])+SUM(FinalOutput10[[#This Row],[Presented_CS_16_17_2014]],FinalOutput10[[#This Row],[Presented_CS_16_24_2014]],FinalOutput10[[#This Row],[Presented_CS_18_24_2014]])</f>
        <v>162</v>
      </c>
      <c r="Q104" s="129">
        <f t="array" ref="Q104">ConsolGeog[[#This Row],[Assessed HS - 16-17 (2014)]]</f>
        <v>0</v>
      </c>
      <c r="R104" s="129">
        <f t="array" ref="R104">ConsolGeog[[#This Row],[Assessed HS - 16-24 (2014)]]</f>
        <v>0</v>
      </c>
      <c r="S104" s="129">
        <f t="array" ref="S104">ConsolGeog[[#This Row],[Assessed HS - 18-24 (2014)]]</f>
        <v>11</v>
      </c>
      <c r="T104" s="129">
        <f t="array" ref="T104">ConsolGeog[[#This Row],[Assessed CS - 16-17 (2014)]]</f>
        <v>0</v>
      </c>
      <c r="U104" s="129">
        <f t="array" ref="U104">ConsolGeog[[#This Row],[Assessed CS - 16-24 (2014)]]</f>
        <v>0</v>
      </c>
      <c r="V104" s="129">
        <f t="array" ref="V104">ConsolGeog[[#This Row],[Assessed CS - 18-24 (2014)]]</f>
        <v>0</v>
      </c>
      <c r="W104" s="129">
        <f t="array" ref="W104">SUM(FinalOutput10[[#This Row],[Assessed_HS_16_17_2014]],FinalOutput10[[#This Row],[Assessed_HS_16_24_2014]],FinalOutput10[[#This Row],[Assessed_HS_18_24_2014]],FinalOutput10[[#This Row],[Assessed_CS_16_17_2014]],FinalOutput10[[#This Row],[Assessed_CS_16_24_2014]],FinalOutput10[[#This Row],[Assessed_CS_18_24_2014]])</f>
        <v>11</v>
      </c>
      <c r="X104" s="128"/>
      <c r="Y104" s="128"/>
      <c r="Z104" s="128"/>
      <c r="AA104" s="128"/>
      <c r="AB104" s="128"/>
      <c r="AC104" s="128"/>
      <c r="AD104" s="128"/>
      <c r="AE104" s="128"/>
      <c r="AF104" s="128"/>
      <c r="AG104" s="128"/>
      <c r="AH104" s="128"/>
      <c r="AI104" s="128"/>
      <c r="AJ104" s="128"/>
      <c r="AK104" s="128"/>
      <c r="AL104" s="128"/>
      <c r="AM104" s="128"/>
      <c r="AN104" s="128"/>
      <c r="AO104" s="128"/>
      <c r="AP104" s="128"/>
      <c r="AQ104" s="128"/>
      <c r="AR104" s="128"/>
      <c r="AS104" s="128"/>
      <c r="AT104" s="128"/>
      <c r="AU104" s="128"/>
      <c r="AV104" s="128"/>
      <c r="AW104" s="128"/>
      <c r="AX104" s="128"/>
      <c r="AY104" s="128"/>
      <c r="AZ104" s="128"/>
      <c r="BA104" s="128"/>
      <c r="BB104" s="128"/>
      <c r="BC104" s="128"/>
      <c r="BD104" s="128"/>
      <c r="BE104" s="128"/>
      <c r="BF104" s="128"/>
      <c r="BG104" s="128"/>
      <c r="BH104" s="128"/>
      <c r="BI104" s="128"/>
      <c r="BJ104" s="128"/>
      <c r="BK104" s="128"/>
    </row>
    <row r="105" spans="1:63">
      <c r="A105" s="128" t="str">
        <f t="array" ref="A105">ConsolGeog[[#This Row],[Country]]</f>
        <v>England</v>
      </c>
      <c r="B105" s="129" t="str">
        <f t="array" ref="B105">ConsolGeog[[#This Row],[County Name]]</f>
        <v>Dorset</v>
      </c>
      <c r="C105" s="128" t="str">
        <f t="array" ref="C105">ConsolGeog[[#This Row],[la_code]]</f>
        <v>E07000051</v>
      </c>
      <c r="D105" s="129" t="str">
        <f t="array" ref="D105">ConsolGeog[[#This Row],[la_name]]</f>
        <v>Purbeck</v>
      </c>
      <c r="E105" s="129" t="str">
        <f t="array" ref="E105">ConsolGeog[[#This Row],[LA Type]]</f>
        <v>District</v>
      </c>
      <c r="F105" s="129">
        <f t="array" ref="F105">ConsolGeog[[#This Row],[population]]</f>
        <v>44973</v>
      </c>
      <c r="G105" s="129">
        <f t="array" ref="G105">ConsolGeog[[#This Row],[area]]</f>
        <v>40441.57</v>
      </c>
      <c r="H105" s="129">
        <f t="array" ref="H105">ConsolGeog[[#This Row],[COUNTY: Sum of districts'' populations '[non additive!']]]</f>
        <v>412905</v>
      </c>
      <c r="I105" s="129">
        <f t="array" ref="I105">ConsolGeog[[#This Row],[County Stats Distribution Factor]]</f>
        <v>0.10891851636574999</v>
      </c>
      <c r="J105" s="129">
        <f t="array" ref="J105">ConsolGeog[[#This Row],[Presented HS - 16-17 (2014)]]</f>
        <v>10</v>
      </c>
      <c r="K105" s="129">
        <f t="array" ref="K105">ConsolGeog[[#This Row],[Presented HS - 16-24 (2014)]]</f>
        <v>0</v>
      </c>
      <c r="L105" s="129">
        <f t="array" ref="L105">ConsolGeog[[#This Row],[Presented HS - 18-24 (2014)]]</f>
        <v>73</v>
      </c>
      <c r="M105" s="129">
        <f t="array" ref="M105">ConsolGeog[[#This Row],[Presented CS - 16-17 (2014)]]</f>
        <v>0</v>
      </c>
      <c r="N105" s="129">
        <f t="array" ref="N105">ConsolGeog[[#This Row],[Presented CS - 16-24 (2014)]]</f>
        <v>0</v>
      </c>
      <c r="O105" s="129">
        <f t="array" ref="O105">ConsolGeog[[#This Row],[Presented CS - 18-24 (2014)]]</f>
        <v>0</v>
      </c>
      <c r="P105" s="129">
        <f t="array" ref="P105">MAX(FinalOutput10[[#This Row],[Presented_HS_16_17_2014]]+FinalOutput10[[#This Row],[Presented_HS_18_24_2014]],FinalOutput10[[#This Row],[Presented_HS_16_24_2014]])+SUM(FinalOutput10[[#This Row],[Presented_CS_16_17_2014]],FinalOutput10[[#This Row],[Presented_CS_16_24_2014]],FinalOutput10[[#This Row],[Presented_CS_18_24_2014]])</f>
        <v>83</v>
      </c>
      <c r="Q105" s="129">
        <f t="array" ref="Q105">ConsolGeog[[#This Row],[Assessed HS - 16-17 (2014)]]</f>
        <v>1</v>
      </c>
      <c r="R105" s="129">
        <f t="array" ref="R105">ConsolGeog[[#This Row],[Assessed HS - 16-24 (2014)]]</f>
        <v>0</v>
      </c>
      <c r="S105" s="129">
        <f t="array" ref="S105">ConsolGeog[[#This Row],[Assessed HS - 18-24 (2014)]]</f>
        <v>14</v>
      </c>
      <c r="T105" s="129">
        <f t="array" ref="T105">ConsolGeog[[#This Row],[Assessed CS - 16-17 (2014)]]</f>
        <v>0</v>
      </c>
      <c r="U105" s="129">
        <f t="array" ref="U105">ConsolGeog[[#This Row],[Assessed CS - 16-24 (2014)]]</f>
        <v>0</v>
      </c>
      <c r="V105" s="129">
        <f t="array" ref="V105">ConsolGeog[[#This Row],[Assessed CS - 18-24 (2014)]]</f>
        <v>0</v>
      </c>
      <c r="W105" s="129">
        <f t="array" ref="W105">SUM(FinalOutput10[[#This Row],[Assessed_HS_16_17_2014]],FinalOutput10[[#This Row],[Assessed_HS_16_24_2014]],FinalOutput10[[#This Row],[Assessed_HS_18_24_2014]],FinalOutput10[[#This Row],[Assessed_CS_16_17_2014]],FinalOutput10[[#This Row],[Assessed_CS_16_24_2014]],FinalOutput10[[#This Row],[Assessed_CS_18_24_2014]])</f>
        <v>15</v>
      </c>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8"/>
      <c r="AY105" s="128"/>
      <c r="AZ105" s="128"/>
      <c r="BA105" s="128"/>
      <c r="BB105" s="128"/>
      <c r="BC105" s="128"/>
      <c r="BD105" s="128"/>
      <c r="BE105" s="128"/>
      <c r="BF105" s="128"/>
      <c r="BG105" s="128"/>
      <c r="BH105" s="128"/>
      <c r="BI105" s="128"/>
      <c r="BJ105" s="128"/>
      <c r="BK105" s="128"/>
    </row>
    <row r="106" spans="1:63">
      <c r="A106" s="128" t="str">
        <f t="array" ref="A106">ConsolGeog[[#This Row],[Country]]</f>
        <v>England</v>
      </c>
      <c r="B106" s="129" t="str">
        <f t="array" ref="B106">ConsolGeog[[#This Row],[County Name]]</f>
        <v>Dorset</v>
      </c>
      <c r="C106" s="128" t="str">
        <f t="array" ref="C106">ConsolGeog[[#This Row],[la_code]]</f>
        <v>E07000052</v>
      </c>
      <c r="D106" s="129" t="str">
        <f t="array" ref="D106">ConsolGeog[[#This Row],[la_name]]</f>
        <v>West Dorset</v>
      </c>
      <c r="E106" s="129" t="str">
        <f t="array" ref="E106">ConsolGeog[[#This Row],[LA Type]]</f>
        <v>District</v>
      </c>
      <c r="F106" s="129">
        <f t="array" ref="F106">ConsolGeog[[#This Row],[population]]</f>
        <v>99264</v>
      </c>
      <c r="G106" s="129">
        <f t="array" ref="G106">ConsolGeog[[#This Row],[area]]</f>
        <v>108147.42</v>
      </c>
      <c r="H106" s="129">
        <f t="array" ref="H106">ConsolGeog[[#This Row],[COUNTY: Sum of districts'' populations '[non additive!']]]</f>
        <v>412905</v>
      </c>
      <c r="I106" s="129">
        <f t="array" ref="I106">ConsolGeog[[#This Row],[County Stats Distribution Factor]]</f>
        <v>0.24040396701420425</v>
      </c>
      <c r="J106" s="129">
        <f t="array" ref="J106">ConsolGeog[[#This Row],[Presented HS - 16-17 (2014)]]</f>
        <v>0</v>
      </c>
      <c r="K106" s="129">
        <f t="array" ref="K106">ConsolGeog[[#This Row],[Presented HS - 16-24 (2014)]]</f>
        <v>0</v>
      </c>
      <c r="L106" s="129">
        <f t="array" ref="L106">ConsolGeog[[#This Row],[Presented HS - 18-24 (2014)]]</f>
        <v>0</v>
      </c>
      <c r="M106" s="129">
        <f t="array" ref="M106">ConsolGeog[[#This Row],[Presented CS - 16-17 (2014)]]</f>
        <v>0</v>
      </c>
      <c r="N106" s="129">
        <f t="array" ref="N106">ConsolGeog[[#This Row],[Presented CS - 16-24 (2014)]]</f>
        <v>0</v>
      </c>
      <c r="O106" s="129">
        <f t="array" ref="O106">ConsolGeog[[#This Row],[Presented CS - 18-24 (2014)]]</f>
        <v>0</v>
      </c>
      <c r="P106" s="129">
        <f t="array" ref="P10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6" s="129">
        <f t="array" ref="Q106">ConsolGeog[[#This Row],[Assessed HS - 16-17 (2014)]]</f>
        <v>0</v>
      </c>
      <c r="R106" s="129">
        <f t="array" ref="R106">ConsolGeog[[#This Row],[Assessed HS - 16-24 (2014)]]</f>
        <v>0</v>
      </c>
      <c r="S106" s="129">
        <f t="array" ref="S106">ConsolGeog[[#This Row],[Assessed HS - 18-24 (2014)]]</f>
        <v>19</v>
      </c>
      <c r="T106" s="129">
        <f t="array" ref="T106">ConsolGeog[[#This Row],[Assessed CS - 16-17 (2014)]]</f>
        <v>0</v>
      </c>
      <c r="U106" s="129">
        <f t="array" ref="U106">ConsolGeog[[#This Row],[Assessed CS - 16-24 (2014)]]</f>
        <v>0</v>
      </c>
      <c r="V106" s="129">
        <f t="array" ref="V106">ConsolGeog[[#This Row],[Assessed CS - 18-24 (2014)]]</f>
        <v>0</v>
      </c>
      <c r="W106" s="129">
        <f t="array" ref="W106">SUM(FinalOutput10[[#This Row],[Assessed_HS_16_17_2014]],FinalOutput10[[#This Row],[Assessed_HS_16_24_2014]],FinalOutput10[[#This Row],[Assessed_HS_18_24_2014]],FinalOutput10[[#This Row],[Assessed_CS_16_17_2014]],FinalOutput10[[#This Row],[Assessed_CS_16_24_2014]],FinalOutput10[[#This Row],[Assessed_CS_18_24_2014]])</f>
        <v>19</v>
      </c>
      <c r="X106" s="128"/>
      <c r="Y106" s="128"/>
      <c r="Z106" s="128"/>
      <c r="AA106" s="128"/>
      <c r="AB106" s="128"/>
      <c r="AC106" s="128"/>
      <c r="AD106" s="128"/>
      <c r="AE106" s="128"/>
      <c r="AF106" s="128"/>
      <c r="AG106" s="128"/>
      <c r="AH106" s="128"/>
      <c r="AI106" s="128"/>
      <c r="AJ106" s="128"/>
      <c r="AK106" s="128"/>
      <c r="AL106" s="128"/>
      <c r="AM106" s="128"/>
      <c r="AN106" s="128"/>
      <c r="AO106" s="128"/>
      <c r="AP106" s="128"/>
      <c r="AQ106" s="128"/>
      <c r="AR106" s="128"/>
      <c r="AS106" s="128"/>
      <c r="AT106" s="128"/>
      <c r="AU106" s="128"/>
      <c r="AV106" s="128"/>
      <c r="AW106" s="128"/>
      <c r="AX106" s="128"/>
      <c r="AY106" s="128"/>
      <c r="AZ106" s="128"/>
      <c r="BA106" s="128"/>
      <c r="BB106" s="128"/>
      <c r="BC106" s="128"/>
      <c r="BD106" s="128"/>
      <c r="BE106" s="128"/>
      <c r="BF106" s="128"/>
      <c r="BG106" s="128"/>
      <c r="BH106" s="128"/>
      <c r="BI106" s="128"/>
      <c r="BJ106" s="128"/>
      <c r="BK106" s="128"/>
    </row>
    <row r="107" spans="1:63">
      <c r="A107" s="128" t="str">
        <f t="array" ref="A107">ConsolGeog[[#This Row],[Country]]</f>
        <v>England</v>
      </c>
      <c r="B107" s="129" t="str">
        <f t="array" ref="B107">ConsolGeog[[#This Row],[County Name]]</f>
        <v>Dorset</v>
      </c>
      <c r="C107" s="128" t="str">
        <f t="array" ref="C107">ConsolGeog[[#This Row],[la_code]]</f>
        <v>E07000053</v>
      </c>
      <c r="D107" s="129" t="str">
        <f t="array" ref="D107">ConsolGeog[[#This Row],[la_name]]</f>
        <v>Weymouth and Portland</v>
      </c>
      <c r="E107" s="129" t="str">
        <f t="array" ref="E107">ConsolGeog[[#This Row],[LA Type]]</f>
        <v>District</v>
      </c>
      <c r="F107" s="129">
        <f t="array" ref="F107">ConsolGeog[[#This Row],[population]]</f>
        <v>65167</v>
      </c>
      <c r="G107" s="129">
        <f t="array" ref="G107">ConsolGeog[[#This Row],[area]]</f>
        <v>4175.88</v>
      </c>
      <c r="H107" s="129">
        <f t="array" ref="H107">ConsolGeog[[#This Row],[COUNTY: Sum of districts'' populations '[non additive!']]]</f>
        <v>412905</v>
      </c>
      <c r="I107" s="129">
        <f t="array" ref="I107">ConsolGeog[[#This Row],[County Stats Distribution Factor]]</f>
        <v>0.15782564996791029</v>
      </c>
      <c r="J107" s="129">
        <f t="array" ref="J107">ConsolGeog[[#This Row],[Presented HS - 16-17 (2014)]]</f>
        <v>0</v>
      </c>
      <c r="K107" s="129">
        <f t="array" ref="K107">ConsolGeog[[#This Row],[Presented HS - 16-24 (2014)]]</f>
        <v>0</v>
      </c>
      <c r="L107" s="129">
        <f t="array" ref="L107">ConsolGeog[[#This Row],[Presented HS - 18-24 (2014)]]</f>
        <v>0</v>
      </c>
      <c r="M107" s="129">
        <f t="array" ref="M107">ConsolGeog[[#This Row],[Presented CS - 16-17 (2014)]]</f>
        <v>0</v>
      </c>
      <c r="N107" s="129">
        <f t="array" ref="N107">ConsolGeog[[#This Row],[Presented CS - 16-24 (2014)]]</f>
        <v>0</v>
      </c>
      <c r="O107" s="129">
        <f t="array" ref="O107">ConsolGeog[[#This Row],[Presented CS - 18-24 (2014)]]</f>
        <v>0</v>
      </c>
      <c r="P107" s="129">
        <f t="array" ref="P10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7" s="129">
        <f t="array" ref="Q107">ConsolGeog[[#This Row],[Assessed HS - 16-17 (2014)]]</f>
        <v>0</v>
      </c>
      <c r="R107" s="129">
        <f t="array" ref="R107">ConsolGeog[[#This Row],[Assessed HS - 16-24 (2014)]]</f>
        <v>0</v>
      </c>
      <c r="S107" s="129">
        <f t="array" ref="S107">ConsolGeog[[#This Row],[Assessed HS - 18-24 (2014)]]</f>
        <v>30</v>
      </c>
      <c r="T107" s="129">
        <f t="array" ref="T107">ConsolGeog[[#This Row],[Assessed CS - 16-17 (2014)]]</f>
        <v>0</v>
      </c>
      <c r="U107" s="129">
        <f t="array" ref="U107">ConsolGeog[[#This Row],[Assessed CS - 16-24 (2014)]]</f>
        <v>0</v>
      </c>
      <c r="V107" s="129">
        <f t="array" ref="V107">ConsolGeog[[#This Row],[Assessed CS - 18-24 (2014)]]</f>
        <v>0</v>
      </c>
      <c r="W107" s="129">
        <f t="array" ref="W107">SUM(FinalOutput10[[#This Row],[Assessed_HS_16_17_2014]],FinalOutput10[[#This Row],[Assessed_HS_16_24_2014]],FinalOutput10[[#This Row],[Assessed_HS_18_24_2014]],FinalOutput10[[#This Row],[Assessed_CS_16_17_2014]],FinalOutput10[[#This Row],[Assessed_CS_16_24_2014]],FinalOutput10[[#This Row],[Assessed_CS_18_24_2014]])</f>
        <v>30</v>
      </c>
      <c r="X107" s="128"/>
      <c r="Y107" s="128"/>
      <c r="Z107" s="128"/>
      <c r="AA107" s="128"/>
      <c r="AB107" s="128"/>
      <c r="AC107" s="128"/>
      <c r="AD107" s="128"/>
      <c r="AE107" s="128"/>
      <c r="AF107" s="128"/>
      <c r="AG107" s="128"/>
      <c r="AH107" s="128"/>
      <c r="AI107" s="128"/>
      <c r="AJ107" s="128"/>
      <c r="AK107" s="128"/>
      <c r="AL107" s="128"/>
      <c r="AM107" s="128"/>
      <c r="AN107" s="128"/>
      <c r="AO107" s="128"/>
      <c r="AP107" s="128"/>
      <c r="AQ107" s="128"/>
      <c r="AR107" s="128"/>
      <c r="AS107" s="128"/>
      <c r="AT107" s="128"/>
      <c r="AU107" s="128"/>
      <c r="AV107" s="128"/>
      <c r="AW107" s="128"/>
      <c r="AX107" s="128"/>
      <c r="AY107" s="128"/>
      <c r="AZ107" s="128"/>
      <c r="BA107" s="128"/>
      <c r="BB107" s="128"/>
      <c r="BC107" s="128"/>
      <c r="BD107" s="128"/>
      <c r="BE107" s="128"/>
      <c r="BF107" s="128"/>
      <c r="BG107" s="128"/>
      <c r="BH107" s="128"/>
      <c r="BI107" s="128"/>
      <c r="BJ107" s="128"/>
      <c r="BK107" s="128"/>
    </row>
    <row r="108" spans="1:63">
      <c r="A108" s="128" t="str">
        <f t="array" ref="A108">ConsolGeog[[#This Row],[Country]]</f>
        <v>England</v>
      </c>
      <c r="B108" s="129" t="str">
        <f t="array" ref="B108">ConsolGeog[[#This Row],[County Name]]</f>
        <v>East Sussex</v>
      </c>
      <c r="C108" s="128" t="str">
        <f t="array" ref="C108">ConsolGeog[[#This Row],[la_code]]</f>
        <v>E07000061</v>
      </c>
      <c r="D108" s="129" t="str">
        <f t="array" ref="D108">ConsolGeog[[#This Row],[la_name]]</f>
        <v>Eastbourne</v>
      </c>
      <c r="E108" s="129" t="str">
        <f t="array" ref="E108">ConsolGeog[[#This Row],[LA Type]]</f>
        <v>District</v>
      </c>
      <c r="F108" s="129">
        <f t="array" ref="F108">ConsolGeog[[#This Row],[population]]</f>
        <v>99412</v>
      </c>
      <c r="G108" s="129">
        <f t="array" ref="G108">ConsolGeog[[#This Row],[area]]</f>
        <v>4415.8900000000003</v>
      </c>
      <c r="H108" s="129">
        <f t="array" ref="H108">ConsolGeog[[#This Row],[COUNTY: Sum of districts'' populations '[non additive!']]]</f>
        <v>526671</v>
      </c>
      <c r="I108" s="129">
        <f t="array" ref="I108">ConsolGeog[[#This Row],[County Stats Distribution Factor]]</f>
        <v>0.18875540897448312</v>
      </c>
      <c r="J108" s="129">
        <f t="array" ref="J108">ConsolGeog[[#This Row],[Presented HS - 16-17 (2014)]]</f>
        <v>36</v>
      </c>
      <c r="K108" s="129">
        <f t="array" ref="K108">ConsolGeog[[#This Row],[Presented HS - 16-24 (2014)]]</f>
        <v>0</v>
      </c>
      <c r="L108" s="129">
        <f t="array" ref="L108">ConsolGeog[[#This Row],[Presented HS - 18-24 (2014)]]</f>
        <v>0</v>
      </c>
      <c r="M108" s="129">
        <f t="array" ref="M108">ConsolGeog[[#This Row],[Presented CS - 16-17 (2014)]]</f>
        <v>35.863527705151796</v>
      </c>
      <c r="N108" s="129">
        <f t="array" ref="N108">ConsolGeog[[#This Row],[Presented CS - 16-24 (2014)]]</f>
        <v>0</v>
      </c>
      <c r="O108" s="129">
        <f t="array" ref="O108">ConsolGeog[[#This Row],[Presented CS - 18-24 (2014)]]</f>
        <v>0</v>
      </c>
      <c r="P108" s="129">
        <f t="array" ref="P108">MAX(FinalOutput10[[#This Row],[Presented_HS_16_17_2014]]+FinalOutput10[[#This Row],[Presented_HS_18_24_2014]],FinalOutput10[[#This Row],[Presented_HS_16_24_2014]])+SUM(FinalOutput10[[#This Row],[Presented_CS_16_17_2014]],FinalOutput10[[#This Row],[Presented_CS_16_24_2014]],FinalOutput10[[#This Row],[Presented_CS_18_24_2014]])</f>
        <v>71.863527705151796</v>
      </c>
      <c r="Q108" s="129">
        <f t="array" ref="Q108">ConsolGeog[[#This Row],[Assessed HS - 16-17 (2014)]]</f>
        <v>0</v>
      </c>
      <c r="R108" s="129">
        <f t="array" ref="R108">ConsolGeog[[#This Row],[Assessed HS - 16-24 (2014)]]</f>
        <v>0</v>
      </c>
      <c r="S108" s="129">
        <f t="array" ref="S108">ConsolGeog[[#This Row],[Assessed HS - 18-24 (2014)]]</f>
        <v>0</v>
      </c>
      <c r="T108" s="129">
        <f t="array" ref="T108">ConsolGeog[[#This Row],[Assessed CS - 16-17 (2014)]]</f>
        <v>16.421720580780033</v>
      </c>
      <c r="U108" s="129">
        <f t="array" ref="U108">ConsolGeog[[#This Row],[Assessed CS - 16-24 (2014)]]</f>
        <v>0</v>
      </c>
      <c r="V108" s="129">
        <f t="array" ref="V108">ConsolGeog[[#This Row],[Assessed CS - 18-24 (2014)]]</f>
        <v>0</v>
      </c>
      <c r="W108" s="129">
        <f t="array" ref="W108">SUM(FinalOutput10[[#This Row],[Assessed_HS_16_17_2014]],FinalOutput10[[#This Row],[Assessed_HS_16_24_2014]],FinalOutput10[[#This Row],[Assessed_HS_18_24_2014]],FinalOutput10[[#This Row],[Assessed_CS_16_17_2014]],FinalOutput10[[#This Row],[Assessed_CS_16_24_2014]],FinalOutput10[[#This Row],[Assessed_CS_18_24_2014]])</f>
        <v>16.421720580780033</v>
      </c>
      <c r="X108" s="128"/>
      <c r="Y108" s="128"/>
      <c r="Z108" s="128"/>
      <c r="AA108" s="128"/>
      <c r="AB108" s="128"/>
      <c r="AC108" s="128"/>
      <c r="AD108" s="128"/>
      <c r="AE108" s="128"/>
      <c r="AF108" s="128"/>
      <c r="AG108" s="128"/>
      <c r="AH108" s="128"/>
      <c r="AI108" s="128"/>
      <c r="AJ108" s="128"/>
      <c r="AK108" s="128"/>
      <c r="AL108" s="128"/>
      <c r="AM108" s="128"/>
      <c r="AN108" s="128"/>
      <c r="AO108" s="128"/>
      <c r="AP108" s="128"/>
      <c r="AQ108" s="128"/>
      <c r="AR108" s="128"/>
      <c r="AS108" s="128"/>
      <c r="AT108" s="128"/>
      <c r="AU108" s="128"/>
      <c r="AV108" s="128"/>
      <c r="AW108" s="128"/>
      <c r="AX108" s="128"/>
      <c r="AY108" s="128"/>
      <c r="AZ108" s="128"/>
      <c r="BA108" s="128"/>
      <c r="BB108" s="128"/>
      <c r="BC108" s="128"/>
      <c r="BD108" s="128"/>
      <c r="BE108" s="128"/>
      <c r="BF108" s="128"/>
      <c r="BG108" s="128"/>
      <c r="BH108" s="128"/>
      <c r="BI108" s="128"/>
      <c r="BJ108" s="128"/>
      <c r="BK108" s="128"/>
    </row>
    <row r="109" spans="1:63">
      <c r="A109" s="128" t="str">
        <f t="array" ref="A109">ConsolGeog[[#This Row],[Country]]</f>
        <v>England</v>
      </c>
      <c r="B109" s="129" t="str">
        <f t="array" ref="B109">ConsolGeog[[#This Row],[County Name]]</f>
        <v>Essex</v>
      </c>
      <c r="C109" s="128" t="str">
        <f t="array" ref="C109">ConsolGeog[[#This Row],[la_code]]</f>
        <v>E07000066</v>
      </c>
      <c r="D109" s="129" t="str">
        <f t="array" ref="D109">ConsolGeog[[#This Row],[la_name]]</f>
        <v>Basildon</v>
      </c>
      <c r="E109" s="129" t="str">
        <f t="array" ref="E109">ConsolGeog[[#This Row],[LA Type]]</f>
        <v>District</v>
      </c>
      <c r="F109" s="129">
        <f t="array" ref="F109">ConsolGeog[[#This Row],[population]]</f>
        <v>174497</v>
      </c>
      <c r="G109" s="129">
        <f t="array" ref="G109">ConsolGeog[[#This Row],[area]]</f>
        <v>11002.46</v>
      </c>
      <c r="H109" s="129">
        <f t="array" ref="H109">ConsolGeog[[#This Row],[COUNTY: Sum of districts'' populations '[non additive!']]]</f>
        <v>1393587</v>
      </c>
      <c r="I109" s="129">
        <f t="array" ref="I109">ConsolGeog[[#This Row],[County Stats Distribution Factor]]</f>
        <v>0.12521428515047858</v>
      </c>
      <c r="J109" s="129">
        <f t="array" ref="J109">ConsolGeog[[#This Row],[Presented HS - 16-17 (2014)]]</f>
        <v>0</v>
      </c>
      <c r="K109" s="129">
        <f t="array" ref="K109">ConsolGeog[[#This Row],[Presented HS - 16-24 (2014)]]</f>
        <v>0</v>
      </c>
      <c r="L109" s="129">
        <f t="array" ref="L109">ConsolGeog[[#This Row],[Presented HS - 18-24 (2014)]]</f>
        <v>0</v>
      </c>
      <c r="M109" s="129">
        <f t="array" ref="M109">ConsolGeog[[#This Row],[Presented CS - 16-17 (2014)]]</f>
        <v>0</v>
      </c>
      <c r="N109" s="129">
        <f t="array" ref="N109">ConsolGeog[[#This Row],[Presented CS - 16-24 (2014)]]</f>
        <v>0</v>
      </c>
      <c r="O109" s="129">
        <f t="array" ref="O109">ConsolGeog[[#This Row],[Presented CS - 18-24 (2014)]]</f>
        <v>0</v>
      </c>
      <c r="P109" s="129">
        <f t="array" ref="P10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09" s="129">
        <f t="array" ref="Q109">ConsolGeog[[#This Row],[Assessed HS - 16-17 (2014)]]</f>
        <v>0</v>
      </c>
      <c r="R109" s="129">
        <f t="array" ref="R109">ConsolGeog[[#This Row],[Assessed HS - 16-24 (2014)]]</f>
        <v>0</v>
      </c>
      <c r="S109" s="129">
        <f t="array" ref="S109">ConsolGeog[[#This Row],[Assessed HS - 18-24 (2014)]]</f>
        <v>0</v>
      </c>
      <c r="T109" s="129">
        <f t="array" ref="T109">ConsolGeog[[#This Row],[Assessed CS - 16-17 (2014)]]</f>
        <v>0</v>
      </c>
      <c r="U109" s="129">
        <f t="array" ref="U109">ConsolGeog[[#This Row],[Assessed CS - 16-24 (2014)]]</f>
        <v>0</v>
      </c>
      <c r="V109" s="129">
        <f t="array" ref="V109">ConsolGeog[[#This Row],[Assessed CS - 18-24 (2014)]]</f>
        <v>0</v>
      </c>
      <c r="W109" s="129">
        <f t="array" ref="W109">SUM(FinalOutput10[[#This Row],[Assessed_HS_16_17_2014]],FinalOutput10[[#This Row],[Assessed_HS_16_24_2014]],FinalOutput10[[#This Row],[Assessed_HS_18_24_2014]],FinalOutput10[[#This Row],[Assessed_CS_16_17_2014]],FinalOutput10[[#This Row],[Assessed_CS_16_24_2014]],FinalOutput10[[#This Row],[Assessed_CS_18_24_2014]])</f>
        <v>0</v>
      </c>
      <c r="X109" s="128"/>
      <c r="Y109" s="128"/>
      <c r="Z109" s="128"/>
      <c r="AA109" s="128"/>
      <c r="AB109" s="128"/>
      <c r="AC109" s="128"/>
      <c r="AD109" s="128"/>
      <c r="AE109" s="128"/>
      <c r="AF109" s="128"/>
      <c r="AG109" s="128"/>
      <c r="AH109" s="128"/>
      <c r="AI109" s="128"/>
      <c r="AJ109" s="128"/>
      <c r="AK109" s="128"/>
      <c r="AL109" s="128"/>
      <c r="AM109" s="128"/>
      <c r="AN109" s="128"/>
      <c r="AO109" s="128"/>
      <c r="AP109" s="128"/>
      <c r="AQ109" s="128"/>
      <c r="AR109" s="128"/>
      <c r="AS109" s="128"/>
      <c r="AT109" s="128"/>
      <c r="AU109" s="128"/>
      <c r="AV109" s="128"/>
      <c r="AW109" s="128"/>
      <c r="AX109" s="128"/>
      <c r="AY109" s="128"/>
      <c r="AZ109" s="128"/>
      <c r="BA109" s="128"/>
      <c r="BB109" s="128"/>
      <c r="BC109" s="128"/>
      <c r="BD109" s="128"/>
      <c r="BE109" s="128"/>
      <c r="BF109" s="128"/>
      <c r="BG109" s="128"/>
      <c r="BH109" s="128"/>
      <c r="BI109" s="128"/>
      <c r="BJ109" s="128"/>
      <c r="BK109" s="128"/>
    </row>
    <row r="110" spans="1:63">
      <c r="A110" s="128" t="str">
        <f t="array" ref="A110">ConsolGeog[[#This Row],[Country]]</f>
        <v>England</v>
      </c>
      <c r="B110" s="129" t="str">
        <f t="array" ref="B110">ConsolGeog[[#This Row],[County Name]]</f>
        <v>Essex</v>
      </c>
      <c r="C110" s="128" t="str">
        <f t="array" ref="C110">ConsolGeog[[#This Row],[la_code]]</f>
        <v>E07000067</v>
      </c>
      <c r="D110" s="129" t="str">
        <f t="array" ref="D110">ConsolGeog[[#This Row],[la_name]]</f>
        <v>Braintree</v>
      </c>
      <c r="E110" s="129" t="str">
        <f t="array" ref="E110">ConsolGeog[[#This Row],[LA Type]]</f>
        <v>District</v>
      </c>
      <c r="F110" s="129">
        <f t="array" ref="F110">ConsolGeog[[#This Row],[population]]</f>
        <v>147084</v>
      </c>
      <c r="G110" s="129">
        <f t="array" ref="G110">ConsolGeog[[#This Row],[area]]</f>
        <v>61170.84</v>
      </c>
      <c r="H110" s="129">
        <f t="array" ref="H110">ConsolGeog[[#This Row],[COUNTY: Sum of districts'' populations '[non additive!']]]</f>
        <v>1393587</v>
      </c>
      <c r="I110" s="129">
        <f t="array" ref="I110">ConsolGeog[[#This Row],[County Stats Distribution Factor]]</f>
        <v>0.1055434644553946</v>
      </c>
      <c r="J110" s="129">
        <f t="array" ref="J110">ConsolGeog[[#This Row],[Presented HS - 16-17 (2014)]]</f>
        <v>25</v>
      </c>
      <c r="K110" s="129">
        <f t="array" ref="K110">ConsolGeog[[#This Row],[Presented HS - 16-24 (2014)]]</f>
        <v>0</v>
      </c>
      <c r="L110" s="129">
        <f t="array" ref="L110">ConsolGeog[[#This Row],[Presented HS - 18-24 (2014)]]</f>
        <v>95</v>
      </c>
      <c r="M110" s="129">
        <f t="array" ref="M110">ConsolGeog[[#This Row],[Presented CS - 16-17 (2014)]]</f>
        <v>0</v>
      </c>
      <c r="N110" s="129">
        <f t="array" ref="N110">ConsolGeog[[#This Row],[Presented CS - 16-24 (2014)]]</f>
        <v>0</v>
      </c>
      <c r="O110" s="129">
        <f t="array" ref="O110">ConsolGeog[[#This Row],[Presented CS - 18-24 (2014)]]</f>
        <v>0</v>
      </c>
      <c r="P110" s="129">
        <f t="array" ref="P110">MAX(FinalOutput10[[#This Row],[Presented_HS_16_17_2014]]+FinalOutput10[[#This Row],[Presented_HS_18_24_2014]],FinalOutput10[[#This Row],[Presented_HS_16_24_2014]])+SUM(FinalOutput10[[#This Row],[Presented_CS_16_17_2014]],FinalOutput10[[#This Row],[Presented_CS_16_24_2014]],FinalOutput10[[#This Row],[Presented_CS_18_24_2014]])</f>
        <v>120</v>
      </c>
      <c r="Q110" s="129">
        <f t="array" ref="Q110">ConsolGeog[[#This Row],[Assessed HS - 16-17 (2014)]]</f>
        <v>13</v>
      </c>
      <c r="R110" s="129">
        <f t="array" ref="R110">ConsolGeog[[#This Row],[Assessed HS - 16-24 (2014)]]</f>
        <v>0</v>
      </c>
      <c r="S110" s="129">
        <f t="array" ref="S110">ConsolGeog[[#This Row],[Assessed HS - 18-24 (2014)]]</f>
        <v>65</v>
      </c>
      <c r="T110" s="129">
        <f t="array" ref="T110">ConsolGeog[[#This Row],[Assessed CS - 16-17 (2014)]]</f>
        <v>0</v>
      </c>
      <c r="U110" s="129">
        <f t="array" ref="U110">ConsolGeog[[#This Row],[Assessed CS - 16-24 (2014)]]</f>
        <v>0</v>
      </c>
      <c r="V110" s="129">
        <f t="array" ref="V110">ConsolGeog[[#This Row],[Assessed CS - 18-24 (2014)]]</f>
        <v>0</v>
      </c>
      <c r="W110" s="129">
        <f t="array" ref="W110">SUM(FinalOutput10[[#This Row],[Assessed_HS_16_17_2014]],FinalOutput10[[#This Row],[Assessed_HS_16_24_2014]],FinalOutput10[[#This Row],[Assessed_HS_18_24_2014]],FinalOutput10[[#This Row],[Assessed_CS_16_17_2014]],FinalOutput10[[#This Row],[Assessed_CS_16_24_2014]],FinalOutput10[[#This Row],[Assessed_CS_18_24_2014]])</f>
        <v>78</v>
      </c>
      <c r="X110" s="128"/>
      <c r="Y110" s="128"/>
      <c r="Z110" s="128"/>
      <c r="AA110" s="128"/>
      <c r="AB110" s="128"/>
      <c r="AC110" s="128"/>
      <c r="AD110" s="128"/>
      <c r="AE110" s="128"/>
      <c r="AF110" s="128"/>
      <c r="AG110" s="128"/>
      <c r="AH110" s="128"/>
      <c r="AI110" s="128"/>
      <c r="AJ110" s="128"/>
      <c r="AK110" s="128"/>
      <c r="AL110" s="128"/>
      <c r="AM110" s="128"/>
      <c r="AN110" s="128"/>
      <c r="AO110" s="128"/>
      <c r="AP110" s="128"/>
      <c r="AQ110" s="128"/>
      <c r="AR110" s="128"/>
      <c r="AS110" s="128"/>
      <c r="AT110" s="128"/>
      <c r="AU110" s="128"/>
      <c r="AV110" s="128"/>
      <c r="AW110" s="128"/>
      <c r="AX110" s="128"/>
      <c r="AY110" s="128"/>
      <c r="AZ110" s="128"/>
      <c r="BA110" s="128"/>
      <c r="BB110" s="128"/>
      <c r="BC110" s="128"/>
      <c r="BD110" s="128"/>
      <c r="BE110" s="128"/>
      <c r="BF110" s="128"/>
      <c r="BG110" s="128"/>
      <c r="BH110" s="128"/>
      <c r="BI110" s="128"/>
      <c r="BJ110" s="128"/>
      <c r="BK110" s="128"/>
    </row>
    <row r="111" spans="1:63">
      <c r="A111" s="128" t="str">
        <f t="array" ref="A111">ConsolGeog[[#This Row],[Country]]</f>
        <v>England</v>
      </c>
      <c r="B111" s="129" t="str">
        <f t="array" ref="B111">ConsolGeog[[#This Row],[County Name]]</f>
        <v>Essex</v>
      </c>
      <c r="C111" s="128" t="str">
        <f t="array" ref="C111">ConsolGeog[[#This Row],[la_code]]</f>
        <v>E07000068</v>
      </c>
      <c r="D111" s="129" t="str">
        <f t="array" ref="D111">ConsolGeog[[#This Row],[la_name]]</f>
        <v>Brentwood</v>
      </c>
      <c r="E111" s="129" t="str">
        <f t="array" ref="E111">ConsolGeog[[#This Row],[LA Type]]</f>
        <v>District</v>
      </c>
      <c r="F111" s="129">
        <f t="array" ref="F111">ConsolGeog[[#This Row],[population]]</f>
        <v>73601</v>
      </c>
      <c r="G111" s="129">
        <f t="array" ref="G111">ConsolGeog[[#This Row],[area]]</f>
        <v>15311.75</v>
      </c>
      <c r="H111" s="129">
        <f t="array" ref="H111">ConsolGeog[[#This Row],[COUNTY: Sum of districts'' populations '[non additive!']]]</f>
        <v>1393587</v>
      </c>
      <c r="I111" s="129">
        <f t="array" ref="I111">ConsolGeog[[#This Row],[County Stats Distribution Factor]]</f>
        <v>5.2814069017578381E-2</v>
      </c>
      <c r="J111" s="129">
        <f t="array" ref="J111">ConsolGeog[[#This Row],[Presented HS - 16-17 (2014)]]</f>
        <v>0</v>
      </c>
      <c r="K111" s="129">
        <f t="array" ref="K111">ConsolGeog[[#This Row],[Presented HS - 16-24 (2014)]]</f>
        <v>0</v>
      </c>
      <c r="L111" s="129">
        <f t="array" ref="L111">ConsolGeog[[#This Row],[Presented HS - 18-24 (2014)]]</f>
        <v>0</v>
      </c>
      <c r="M111" s="129">
        <f t="array" ref="M111">ConsolGeog[[#This Row],[Presented CS - 16-17 (2014)]]</f>
        <v>0</v>
      </c>
      <c r="N111" s="129">
        <f t="array" ref="N111">ConsolGeog[[#This Row],[Presented CS - 16-24 (2014)]]</f>
        <v>0</v>
      </c>
      <c r="O111" s="129">
        <f t="array" ref="O111">ConsolGeog[[#This Row],[Presented CS - 18-24 (2014)]]</f>
        <v>0</v>
      </c>
      <c r="P111" s="129">
        <f t="array" ref="P11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11" s="129">
        <f t="array" ref="Q111">ConsolGeog[[#This Row],[Assessed HS - 16-17 (2014)]]</f>
        <v>0</v>
      </c>
      <c r="R111" s="129">
        <f t="array" ref="R111">ConsolGeog[[#This Row],[Assessed HS - 16-24 (2014)]]</f>
        <v>0</v>
      </c>
      <c r="S111" s="129">
        <f t="array" ref="S111">ConsolGeog[[#This Row],[Assessed HS - 18-24 (2014)]]</f>
        <v>0</v>
      </c>
      <c r="T111" s="129">
        <f t="array" ref="T111">ConsolGeog[[#This Row],[Assessed CS - 16-17 (2014)]]</f>
        <v>0</v>
      </c>
      <c r="U111" s="129">
        <f t="array" ref="U111">ConsolGeog[[#This Row],[Assessed CS - 16-24 (2014)]]</f>
        <v>0</v>
      </c>
      <c r="V111" s="129">
        <f t="array" ref="V111">ConsolGeog[[#This Row],[Assessed CS - 18-24 (2014)]]</f>
        <v>0</v>
      </c>
      <c r="W111" s="129">
        <f t="array" ref="W111">SUM(FinalOutput10[[#This Row],[Assessed_HS_16_17_2014]],FinalOutput10[[#This Row],[Assessed_HS_16_24_2014]],FinalOutput10[[#This Row],[Assessed_HS_18_24_2014]],FinalOutput10[[#This Row],[Assessed_CS_16_17_2014]],FinalOutput10[[#This Row],[Assessed_CS_16_24_2014]],FinalOutput10[[#This Row],[Assessed_CS_18_24_2014]])</f>
        <v>0</v>
      </c>
      <c r="X111" s="128"/>
      <c r="Y111" s="128"/>
      <c r="Z111" s="128"/>
      <c r="AA111" s="128"/>
      <c r="AB111" s="128"/>
      <c r="AC111" s="128"/>
      <c r="AD111" s="128"/>
      <c r="AE111" s="128"/>
      <c r="AF111" s="128"/>
      <c r="AG111" s="128"/>
      <c r="AH111" s="128"/>
      <c r="AI111" s="128"/>
      <c r="AJ111" s="128"/>
      <c r="AK111" s="128"/>
      <c r="AL111" s="128"/>
      <c r="AM111" s="128"/>
      <c r="AN111" s="128"/>
      <c r="AO111" s="128"/>
      <c r="AP111" s="128"/>
      <c r="AQ111" s="128"/>
      <c r="AR111" s="128"/>
      <c r="AS111" s="128"/>
      <c r="AT111" s="128"/>
      <c r="AU111" s="128"/>
      <c r="AV111" s="128"/>
      <c r="AW111" s="128"/>
      <c r="AX111" s="128"/>
      <c r="AY111" s="128"/>
      <c r="AZ111" s="128"/>
      <c r="BA111" s="128"/>
      <c r="BB111" s="128"/>
      <c r="BC111" s="128"/>
      <c r="BD111" s="128"/>
      <c r="BE111" s="128"/>
      <c r="BF111" s="128"/>
      <c r="BG111" s="128"/>
      <c r="BH111" s="128"/>
      <c r="BI111" s="128"/>
      <c r="BJ111" s="128"/>
      <c r="BK111" s="128"/>
    </row>
    <row r="112" spans="1:63">
      <c r="A112" s="128" t="str">
        <f t="array" ref="A112">ConsolGeog[[#This Row],[Country]]</f>
        <v>England</v>
      </c>
      <c r="B112" s="129" t="str">
        <f t="array" ref="B112">ConsolGeog[[#This Row],[County Name]]</f>
        <v>Gloucestershire</v>
      </c>
      <c r="C112" s="128" t="str">
        <f t="array" ref="C112">ConsolGeog[[#This Row],[la_code]]</f>
        <v>E07000081</v>
      </c>
      <c r="D112" s="129" t="str">
        <f t="array" ref="D112">ConsolGeog[[#This Row],[la_name]]</f>
        <v>Gloucester</v>
      </c>
      <c r="E112" s="129" t="str">
        <f t="array" ref="E112">ConsolGeog[[#This Row],[LA Type]]</f>
        <v>District</v>
      </c>
      <c r="F112" s="129">
        <f t="array" ref="F112">ConsolGeog[[#This Row],[population]]</f>
        <v>121688</v>
      </c>
      <c r="G112" s="129">
        <f t="array" ref="G112">ConsolGeog[[#This Row],[area]]</f>
        <v>4053.68</v>
      </c>
      <c r="H112" s="129">
        <f t="array" ref="H112">ConsolGeog[[#This Row],[COUNTY: Sum of districts'' populations '[non additive!']]]</f>
        <v>596984</v>
      </c>
      <c r="I112" s="129">
        <f t="array" ref="I112">ConsolGeog[[#This Row],[County Stats Distribution Factor]]</f>
        <v>0.20383795880626615</v>
      </c>
      <c r="J112" s="129">
        <f t="array" ref="J112">ConsolGeog[[#This Row],[Presented HS - 16-17 (2014)]]</f>
        <v>0</v>
      </c>
      <c r="K112" s="129">
        <f t="array" ref="K112">ConsolGeog[[#This Row],[Presented HS - 16-24 (2014)]]</f>
        <v>288</v>
      </c>
      <c r="L112" s="129">
        <f t="array" ref="L112">ConsolGeog[[#This Row],[Presented HS - 18-24 (2014)]]</f>
        <v>0</v>
      </c>
      <c r="M112" s="129">
        <f t="array" ref="M112">ConsolGeog[[#This Row],[Presented CS - 16-17 (2014)]]</f>
        <v>29.556504026908591</v>
      </c>
      <c r="N112" s="129">
        <f t="array" ref="N112">ConsolGeog[[#This Row],[Presented CS - 16-24 (2014)]]</f>
        <v>0</v>
      </c>
      <c r="O112" s="129">
        <f t="array" ref="O112">ConsolGeog[[#This Row],[Presented CS - 18-24 (2014)]]</f>
        <v>0</v>
      </c>
      <c r="P112" s="129">
        <f t="array" ref="P112">MAX(FinalOutput10[[#This Row],[Presented_HS_16_17_2014]]+FinalOutput10[[#This Row],[Presented_HS_18_24_2014]],FinalOutput10[[#This Row],[Presented_HS_16_24_2014]])+SUM(FinalOutput10[[#This Row],[Presented_CS_16_17_2014]],FinalOutput10[[#This Row],[Presented_CS_16_24_2014]],FinalOutput10[[#This Row],[Presented_CS_18_24_2014]])</f>
        <v>317.55650402690861</v>
      </c>
      <c r="Q112" s="129">
        <f t="array" ref="Q112">ConsolGeog[[#This Row],[Assessed HS - 16-17 (2014)]]</f>
        <v>0</v>
      </c>
      <c r="R112" s="129">
        <f t="array" ref="R112">ConsolGeog[[#This Row],[Assessed HS - 16-24 (2014)]]</f>
        <v>0</v>
      </c>
      <c r="S112" s="129">
        <f t="array" ref="S112">ConsolGeog[[#This Row],[Assessed HS - 18-24 (2014)]]</f>
        <v>0</v>
      </c>
      <c r="T112" s="129">
        <f t="array" ref="T112">ConsolGeog[[#This Row],[Assessed CS - 16-17 (2014)]]</f>
        <v>28.537314232877261</v>
      </c>
      <c r="U112" s="129">
        <f t="array" ref="U112">ConsolGeog[[#This Row],[Assessed CS - 16-24 (2014)]]</f>
        <v>0</v>
      </c>
      <c r="V112" s="129">
        <f t="array" ref="V112">ConsolGeog[[#This Row],[Assessed CS - 18-24 (2014)]]</f>
        <v>0</v>
      </c>
      <c r="W112" s="129">
        <f t="array" ref="W112">SUM(FinalOutput10[[#This Row],[Assessed_HS_16_17_2014]],FinalOutput10[[#This Row],[Assessed_HS_16_24_2014]],FinalOutput10[[#This Row],[Assessed_HS_18_24_2014]],FinalOutput10[[#This Row],[Assessed_CS_16_17_2014]],FinalOutput10[[#This Row],[Assessed_CS_16_24_2014]],FinalOutput10[[#This Row],[Assessed_CS_18_24_2014]])</f>
        <v>28.537314232877261</v>
      </c>
      <c r="X112" s="128"/>
      <c r="Y112" s="128"/>
      <c r="Z112" s="128"/>
      <c r="AA112" s="128"/>
      <c r="AB112" s="128"/>
      <c r="AC112" s="128"/>
      <c r="AD112" s="128"/>
      <c r="AE112" s="128"/>
      <c r="AF112" s="128"/>
      <c r="AG112" s="128"/>
      <c r="AH112" s="128"/>
      <c r="AI112" s="128"/>
      <c r="AJ112" s="128"/>
      <c r="AK112" s="128"/>
      <c r="AL112" s="128"/>
      <c r="AM112" s="128"/>
      <c r="AN112" s="128"/>
      <c r="AO112" s="128"/>
      <c r="AP112" s="128"/>
      <c r="AQ112" s="128"/>
      <c r="AR112" s="128"/>
      <c r="AS112" s="128"/>
      <c r="AT112" s="128"/>
      <c r="AU112" s="128"/>
      <c r="AV112" s="128"/>
      <c r="AW112" s="128"/>
      <c r="AX112" s="128"/>
      <c r="AY112" s="128"/>
      <c r="AZ112" s="128"/>
      <c r="BA112" s="128"/>
      <c r="BB112" s="128"/>
      <c r="BC112" s="128"/>
      <c r="BD112" s="128"/>
      <c r="BE112" s="128"/>
      <c r="BF112" s="128"/>
      <c r="BG112" s="128"/>
      <c r="BH112" s="128"/>
      <c r="BI112" s="128"/>
      <c r="BJ112" s="128"/>
      <c r="BK112" s="128"/>
    </row>
    <row r="113" spans="1:63">
      <c r="A113" s="128" t="str">
        <f t="array" ref="A113">ConsolGeog[[#This Row],[Country]]</f>
        <v>England</v>
      </c>
      <c r="B113" s="129" t="str">
        <f t="array" ref="B113">ConsolGeog[[#This Row],[County Name]]</f>
        <v>Gloucestershire</v>
      </c>
      <c r="C113" s="128" t="str">
        <f t="array" ref="C113">ConsolGeog[[#This Row],[la_code]]</f>
        <v>E07000082</v>
      </c>
      <c r="D113" s="129" t="str">
        <f t="array" ref="D113">ConsolGeog[[#This Row],[la_name]]</f>
        <v>Stroud</v>
      </c>
      <c r="E113" s="129" t="str">
        <f t="array" ref="E113">ConsolGeog[[#This Row],[LA Type]]</f>
        <v>District</v>
      </c>
      <c r="F113" s="129">
        <f t="array" ref="F113">ConsolGeog[[#This Row],[population]]</f>
        <v>112779</v>
      </c>
      <c r="G113" s="129">
        <f t="array" ref="G113">ConsolGeog[[#This Row],[area]]</f>
        <v>46065.47</v>
      </c>
      <c r="H113" s="129">
        <f t="array" ref="H113">ConsolGeog[[#This Row],[COUNTY: Sum of districts'' populations '[non additive!']]]</f>
        <v>596984</v>
      </c>
      <c r="I113" s="129">
        <f t="array" ref="I113">ConsolGeog[[#This Row],[County Stats Distribution Factor]]</f>
        <v>0.18891461077683824</v>
      </c>
      <c r="J113" s="129">
        <f t="array" ref="J113">ConsolGeog[[#This Row],[Presented HS - 16-17 (2014)]]</f>
        <v>0</v>
      </c>
      <c r="K113" s="129">
        <f t="array" ref="K113">ConsolGeog[[#This Row],[Presented HS - 16-24 (2014)]]</f>
        <v>0</v>
      </c>
      <c r="L113" s="129">
        <f t="array" ref="L113">ConsolGeog[[#This Row],[Presented HS - 18-24 (2014)]]</f>
        <v>16</v>
      </c>
      <c r="M113" s="129">
        <f t="array" ref="M113">ConsolGeog[[#This Row],[Presented CS - 16-17 (2014)]]</f>
        <v>27.392618562641545</v>
      </c>
      <c r="N113" s="129">
        <f t="array" ref="N113">ConsolGeog[[#This Row],[Presented CS - 16-24 (2014)]]</f>
        <v>0</v>
      </c>
      <c r="O113" s="129">
        <f t="array" ref="O113">ConsolGeog[[#This Row],[Presented CS - 18-24 (2014)]]</f>
        <v>0</v>
      </c>
      <c r="P113" s="129">
        <f t="array" ref="P113">MAX(FinalOutput10[[#This Row],[Presented_HS_16_17_2014]]+FinalOutput10[[#This Row],[Presented_HS_18_24_2014]],FinalOutput10[[#This Row],[Presented_HS_16_24_2014]])+SUM(FinalOutput10[[#This Row],[Presented_CS_16_17_2014]],FinalOutput10[[#This Row],[Presented_CS_16_24_2014]],FinalOutput10[[#This Row],[Presented_CS_18_24_2014]])</f>
        <v>43.392618562641545</v>
      </c>
      <c r="Q113" s="129">
        <f t="array" ref="Q113">ConsolGeog[[#This Row],[Assessed HS - 16-17 (2014)]]</f>
        <v>0</v>
      </c>
      <c r="R113" s="129">
        <f t="array" ref="R113">ConsolGeog[[#This Row],[Assessed HS - 16-24 (2014)]]</f>
        <v>0</v>
      </c>
      <c r="S113" s="129">
        <f t="array" ref="S113">ConsolGeog[[#This Row],[Assessed HS - 18-24 (2014)]]</f>
        <v>16</v>
      </c>
      <c r="T113" s="129">
        <f t="array" ref="T113">ConsolGeog[[#This Row],[Assessed CS - 16-17 (2014)]]</f>
        <v>26.448045508757353</v>
      </c>
      <c r="U113" s="129">
        <f t="array" ref="U113">ConsolGeog[[#This Row],[Assessed CS - 16-24 (2014)]]</f>
        <v>0</v>
      </c>
      <c r="V113" s="129">
        <f t="array" ref="V113">ConsolGeog[[#This Row],[Assessed CS - 18-24 (2014)]]</f>
        <v>0</v>
      </c>
      <c r="W113" s="129">
        <f t="array" ref="W113">SUM(FinalOutput10[[#This Row],[Assessed_HS_16_17_2014]],FinalOutput10[[#This Row],[Assessed_HS_16_24_2014]],FinalOutput10[[#This Row],[Assessed_HS_18_24_2014]],FinalOutput10[[#This Row],[Assessed_CS_16_17_2014]],FinalOutput10[[#This Row],[Assessed_CS_16_24_2014]],FinalOutput10[[#This Row],[Assessed_CS_18_24_2014]])</f>
        <v>42.448045508757353</v>
      </c>
      <c r="X113" s="128"/>
      <c r="Y113" s="128"/>
      <c r="Z113" s="128"/>
      <c r="AA113" s="128"/>
      <c r="AB113" s="128"/>
      <c r="AC113" s="128"/>
      <c r="AD113" s="128"/>
      <c r="AE113" s="128"/>
      <c r="AF113" s="128"/>
      <c r="AG113" s="128"/>
      <c r="AH113" s="128"/>
      <c r="AI113" s="128"/>
      <c r="AJ113" s="128"/>
      <c r="AK113" s="128"/>
      <c r="AL113" s="128"/>
      <c r="AM113" s="128"/>
      <c r="AN113" s="128"/>
      <c r="AO113" s="128"/>
      <c r="AP113" s="128"/>
      <c r="AQ113" s="128"/>
      <c r="AR113" s="128"/>
      <c r="AS113" s="128"/>
      <c r="AT113" s="128"/>
      <c r="AU113" s="128"/>
      <c r="AV113" s="128"/>
      <c r="AW113" s="128"/>
      <c r="AX113" s="128"/>
      <c r="AY113" s="128"/>
      <c r="AZ113" s="128"/>
      <c r="BA113" s="128"/>
      <c r="BB113" s="128"/>
      <c r="BC113" s="128"/>
      <c r="BD113" s="128"/>
      <c r="BE113" s="128"/>
      <c r="BF113" s="128"/>
      <c r="BG113" s="128"/>
      <c r="BH113" s="128"/>
      <c r="BI113" s="128"/>
      <c r="BJ113" s="128"/>
      <c r="BK113" s="128"/>
    </row>
    <row r="114" spans="1:63">
      <c r="A114" s="128" t="str">
        <f t="array" ref="A114">ConsolGeog[[#This Row],[Country]]</f>
        <v>England</v>
      </c>
      <c r="B114" s="129" t="str">
        <f t="array" ref="B114">ConsolGeog[[#This Row],[County Name]]</f>
        <v>Gloucestershire</v>
      </c>
      <c r="C114" s="128" t="str">
        <f t="array" ref="C114">ConsolGeog[[#This Row],[la_code]]</f>
        <v>E07000083</v>
      </c>
      <c r="D114" s="129" t="str">
        <f t="array" ref="D114">ConsolGeog[[#This Row],[la_name]]</f>
        <v>Tewkesbury</v>
      </c>
      <c r="E114" s="129" t="str">
        <f t="array" ref="E114">ConsolGeog[[#This Row],[LA Type]]</f>
        <v>District</v>
      </c>
      <c r="F114" s="129">
        <f t="array" ref="F114">ConsolGeog[[#This Row],[population]]</f>
        <v>81943</v>
      </c>
      <c r="G114" s="129">
        <f t="array" ref="G114">ConsolGeog[[#This Row],[area]]</f>
        <v>41441.83</v>
      </c>
      <c r="H114" s="129">
        <f t="array" ref="H114">ConsolGeog[[#This Row],[COUNTY: Sum of districts'' populations '[non additive!']]]</f>
        <v>596984</v>
      </c>
      <c r="I114" s="129">
        <f t="array" ref="I114">ConsolGeog[[#This Row],[County Stats Distribution Factor]]</f>
        <v>0.1372616351527009</v>
      </c>
      <c r="J114" s="129">
        <f t="array" ref="J114">ConsolGeog[[#This Row],[Presented HS - 16-17 (2014)]]</f>
        <v>0</v>
      </c>
      <c r="K114" s="129">
        <f t="array" ref="K114">ConsolGeog[[#This Row],[Presented HS - 16-24 (2014)]]</f>
        <v>0</v>
      </c>
      <c r="L114" s="129">
        <f t="array" ref="L114">ConsolGeog[[#This Row],[Presented HS - 18-24 (2014)]]</f>
        <v>0</v>
      </c>
      <c r="M114" s="129">
        <f t="array" ref="M114">ConsolGeog[[#This Row],[Presented CS - 16-17 (2014)]]</f>
        <v>19.902937097141631</v>
      </c>
      <c r="N114" s="129">
        <f t="array" ref="N114">ConsolGeog[[#This Row],[Presented CS - 16-24 (2014)]]</f>
        <v>0</v>
      </c>
      <c r="O114" s="129">
        <f t="array" ref="O114">ConsolGeog[[#This Row],[Presented CS - 18-24 (2014)]]</f>
        <v>0</v>
      </c>
      <c r="P114" s="129">
        <f t="array" ref="P114">MAX(FinalOutput10[[#This Row],[Presented_HS_16_17_2014]]+FinalOutput10[[#This Row],[Presented_HS_18_24_2014]],FinalOutput10[[#This Row],[Presented_HS_16_24_2014]])+SUM(FinalOutput10[[#This Row],[Presented_CS_16_17_2014]],FinalOutput10[[#This Row],[Presented_CS_16_24_2014]],FinalOutput10[[#This Row],[Presented_CS_18_24_2014]])</f>
        <v>19.902937097141631</v>
      </c>
      <c r="Q114" s="129">
        <f t="array" ref="Q114">ConsolGeog[[#This Row],[Assessed HS - 16-17 (2014)]]</f>
        <v>0</v>
      </c>
      <c r="R114" s="129">
        <f t="array" ref="R114">ConsolGeog[[#This Row],[Assessed HS - 16-24 (2014)]]</f>
        <v>0</v>
      </c>
      <c r="S114" s="129">
        <f t="array" ref="S114">ConsolGeog[[#This Row],[Assessed HS - 18-24 (2014)]]</f>
        <v>0</v>
      </c>
      <c r="T114" s="129">
        <f t="array" ref="T114">ConsolGeog[[#This Row],[Assessed CS - 16-17 (2014)]]</f>
        <v>19.216628921378128</v>
      </c>
      <c r="U114" s="129">
        <f t="array" ref="U114">ConsolGeog[[#This Row],[Assessed CS - 16-24 (2014)]]</f>
        <v>0</v>
      </c>
      <c r="V114" s="129">
        <f t="array" ref="V114">ConsolGeog[[#This Row],[Assessed CS - 18-24 (2014)]]</f>
        <v>0</v>
      </c>
      <c r="W114" s="129">
        <f t="array" ref="W114">SUM(FinalOutput10[[#This Row],[Assessed_HS_16_17_2014]],FinalOutput10[[#This Row],[Assessed_HS_16_24_2014]],FinalOutput10[[#This Row],[Assessed_HS_18_24_2014]],FinalOutput10[[#This Row],[Assessed_CS_16_17_2014]],FinalOutput10[[#This Row],[Assessed_CS_16_24_2014]],FinalOutput10[[#This Row],[Assessed_CS_18_24_2014]])</f>
        <v>19.216628921378128</v>
      </c>
      <c r="X114" s="128"/>
      <c r="Y114" s="128"/>
      <c r="Z114" s="128"/>
      <c r="AA114" s="128"/>
      <c r="AB114" s="128"/>
      <c r="AC114" s="128"/>
      <c r="AD114" s="128"/>
      <c r="AE114" s="128"/>
      <c r="AF114" s="128"/>
      <c r="AG114" s="128"/>
      <c r="AH114" s="128"/>
      <c r="AI114" s="128"/>
      <c r="AJ114" s="128"/>
      <c r="AK114" s="128"/>
      <c r="AL114" s="128"/>
      <c r="AM114" s="128"/>
      <c r="AN114" s="128"/>
      <c r="AO114" s="128"/>
      <c r="AP114" s="128"/>
      <c r="AQ114" s="128"/>
      <c r="AR114" s="128"/>
      <c r="AS114" s="128"/>
      <c r="AT114" s="128"/>
      <c r="AU114" s="128"/>
      <c r="AV114" s="128"/>
      <c r="AW114" s="128"/>
      <c r="AX114" s="128"/>
      <c r="AY114" s="128"/>
      <c r="AZ114" s="128"/>
      <c r="BA114" s="128"/>
      <c r="BB114" s="128"/>
      <c r="BC114" s="128"/>
      <c r="BD114" s="128"/>
      <c r="BE114" s="128"/>
      <c r="BF114" s="128"/>
      <c r="BG114" s="128"/>
      <c r="BH114" s="128"/>
      <c r="BI114" s="128"/>
      <c r="BJ114" s="128"/>
      <c r="BK114" s="128"/>
    </row>
    <row r="115" spans="1:63">
      <c r="A115" s="128" t="str">
        <f t="array" ref="A115">ConsolGeog[[#This Row],[Country]]</f>
        <v>England</v>
      </c>
      <c r="B115" s="129" t="str">
        <f t="array" ref="B115">ConsolGeog[[#This Row],[County Name]]</f>
        <v>Hampshire</v>
      </c>
      <c r="C115" s="128" t="str">
        <f t="array" ref="C115">ConsolGeog[[#This Row],[la_code]]</f>
        <v>E07000084</v>
      </c>
      <c r="D115" s="129" t="str">
        <f t="array" ref="D115">ConsolGeog[[#This Row],[la_name]]</f>
        <v>Basingstoke and Deane</v>
      </c>
      <c r="E115" s="129" t="str">
        <f t="array" ref="E115">ConsolGeog[[#This Row],[LA Type]]</f>
        <v>District</v>
      </c>
      <c r="F115" s="129">
        <f t="array" ref="F115">ConsolGeog[[#This Row],[population]]</f>
        <v>167799</v>
      </c>
      <c r="G115" s="129">
        <f t="array" ref="G115">ConsolGeog[[#This Row],[area]]</f>
        <v>63380.74</v>
      </c>
      <c r="H115" s="129">
        <f t="array" ref="H115">ConsolGeog[[#This Row],[COUNTY: Sum of districts'' populations '[non additive!']]]</f>
        <v>1317788</v>
      </c>
      <c r="I115" s="129">
        <f t="array" ref="I115">ConsolGeog[[#This Row],[County Stats Distribution Factor]]</f>
        <v>0.1273338351844151</v>
      </c>
      <c r="J115" s="129">
        <f t="array" ref="J115">ConsolGeog[[#This Row],[Presented HS - 16-17 (2014)]]</f>
        <v>0</v>
      </c>
      <c r="K115" s="129">
        <f t="array" ref="K115">ConsolGeog[[#This Row],[Presented HS - 16-24 (2014)]]</f>
        <v>0</v>
      </c>
      <c r="L115" s="129">
        <f t="array" ref="L115">ConsolGeog[[#This Row],[Presented HS - 18-24 (2014)]]</f>
        <v>0</v>
      </c>
      <c r="M115" s="129">
        <f t="array" ref="M115">ConsolGeog[[#This Row],[Presented CS - 16-17 (2014)]]</f>
        <v>16.298730903605133</v>
      </c>
      <c r="N115" s="129">
        <f t="array" ref="N115">ConsolGeog[[#This Row],[Presented CS - 16-24 (2014)]]</f>
        <v>0</v>
      </c>
      <c r="O115" s="129">
        <f t="array" ref="O115">ConsolGeog[[#This Row],[Presented CS - 18-24 (2014)]]</f>
        <v>0.2546676703688302</v>
      </c>
      <c r="P115" s="129">
        <f t="array" ref="P115">MAX(FinalOutput10[[#This Row],[Presented_HS_16_17_2014]]+FinalOutput10[[#This Row],[Presented_HS_18_24_2014]],FinalOutput10[[#This Row],[Presented_HS_16_24_2014]])+SUM(FinalOutput10[[#This Row],[Presented_CS_16_17_2014]],FinalOutput10[[#This Row],[Presented_CS_16_24_2014]],FinalOutput10[[#This Row],[Presented_CS_18_24_2014]])</f>
        <v>16.553398573973965</v>
      </c>
      <c r="Q115" s="129">
        <f t="array" ref="Q115">ConsolGeog[[#This Row],[Assessed HS - 16-17 (2014)]]</f>
        <v>0</v>
      </c>
      <c r="R115" s="129">
        <f t="array" ref="R115">ConsolGeog[[#This Row],[Assessed HS - 16-24 (2014)]]</f>
        <v>0</v>
      </c>
      <c r="S115" s="129">
        <f t="array" ref="S115">ConsolGeog[[#This Row],[Assessed HS - 18-24 (2014)]]</f>
        <v>0</v>
      </c>
      <c r="T115" s="129">
        <f t="array" ref="T115">ConsolGeog[[#This Row],[Assessed CS - 16-17 (2014)]]</f>
        <v>4.4566842314545285</v>
      </c>
      <c r="U115" s="129">
        <f t="array" ref="U115">ConsolGeog[[#This Row],[Assessed CS - 16-24 (2014)]]</f>
        <v>0</v>
      </c>
      <c r="V115" s="129">
        <f t="array" ref="V115">ConsolGeog[[#This Row],[Assessed CS - 18-24 (2014)]]</f>
        <v>0</v>
      </c>
      <c r="W115" s="129">
        <f t="array" ref="W115">SUM(FinalOutput10[[#This Row],[Assessed_HS_16_17_2014]],FinalOutput10[[#This Row],[Assessed_HS_16_24_2014]],FinalOutput10[[#This Row],[Assessed_HS_18_24_2014]],FinalOutput10[[#This Row],[Assessed_CS_16_17_2014]],FinalOutput10[[#This Row],[Assessed_CS_16_24_2014]],FinalOutput10[[#This Row],[Assessed_CS_18_24_2014]])</f>
        <v>4.4566842314545285</v>
      </c>
      <c r="X115" s="128"/>
      <c r="Y115" s="128"/>
      <c r="Z115" s="128"/>
      <c r="AA115" s="128"/>
      <c r="AB115" s="128"/>
      <c r="AC115" s="128"/>
      <c r="AD115" s="128"/>
      <c r="AE115" s="128"/>
      <c r="AF115" s="128"/>
      <c r="AG115" s="128"/>
      <c r="AH115" s="128"/>
      <c r="AI115" s="128"/>
      <c r="AJ115" s="128"/>
      <c r="AK115" s="128"/>
      <c r="AL115" s="128"/>
      <c r="AM115" s="128"/>
      <c r="AN115" s="128"/>
      <c r="AO115" s="128"/>
      <c r="AP115" s="128"/>
      <c r="AQ115" s="128"/>
      <c r="AR115" s="128"/>
      <c r="AS115" s="128"/>
      <c r="AT115" s="128"/>
      <c r="AU115" s="128"/>
      <c r="AV115" s="128"/>
      <c r="AW115" s="128"/>
      <c r="AX115" s="128"/>
      <c r="AY115" s="128"/>
      <c r="AZ115" s="128"/>
      <c r="BA115" s="128"/>
      <c r="BB115" s="128"/>
      <c r="BC115" s="128"/>
      <c r="BD115" s="128"/>
      <c r="BE115" s="128"/>
      <c r="BF115" s="128"/>
      <c r="BG115" s="128"/>
      <c r="BH115" s="128"/>
      <c r="BI115" s="128"/>
      <c r="BJ115" s="128"/>
      <c r="BK115" s="128"/>
    </row>
    <row r="116" spans="1:63">
      <c r="A116" s="128" t="str">
        <f t="array" ref="A116">ConsolGeog[[#This Row],[Country]]</f>
        <v>England</v>
      </c>
      <c r="B116" s="129" t="str">
        <f t="array" ref="B116">ConsolGeog[[#This Row],[County Name]]</f>
        <v>Essex</v>
      </c>
      <c r="C116" s="128" t="str">
        <f t="array" ref="C116">ConsolGeog[[#This Row],[la_code]]</f>
        <v>E07000069</v>
      </c>
      <c r="D116" s="129" t="str">
        <f t="array" ref="D116">ConsolGeog[[#This Row],[la_name]]</f>
        <v>Castle Point</v>
      </c>
      <c r="E116" s="129" t="str">
        <f t="array" ref="E116">ConsolGeog[[#This Row],[LA Type]]</f>
        <v>District</v>
      </c>
      <c r="F116" s="129">
        <f t="array" ref="F116">ConsolGeog[[#This Row],[population]]</f>
        <v>88011</v>
      </c>
      <c r="G116" s="129">
        <f t="array" ref="G116">ConsolGeog[[#This Row],[area]]</f>
        <v>4506.8599999999997</v>
      </c>
      <c r="H116" s="129">
        <f t="array" ref="H116">ConsolGeog[[#This Row],[COUNTY: Sum of districts'' populations '[non additive!']]]</f>
        <v>1393587</v>
      </c>
      <c r="I116" s="129">
        <f t="array" ref="I116">ConsolGeog[[#This Row],[County Stats Distribution Factor]]</f>
        <v>6.3154291766498977E-2</v>
      </c>
      <c r="J116" s="129">
        <f t="array" ref="J116">ConsolGeog[[#This Row],[Presented HS - 16-17 (2014)]]</f>
        <v>6</v>
      </c>
      <c r="K116" s="129">
        <f t="array" ref="K116">ConsolGeog[[#This Row],[Presented HS - 16-24 (2014)]]</f>
        <v>0</v>
      </c>
      <c r="L116" s="129">
        <f t="array" ref="L116">ConsolGeog[[#This Row],[Presented HS - 18-24 (2014)]]</f>
        <v>46</v>
      </c>
      <c r="M116" s="129">
        <f t="array" ref="M116">ConsolGeog[[#This Row],[Presented CS - 16-17 (2014)]]</f>
        <v>0</v>
      </c>
      <c r="N116" s="129">
        <f t="array" ref="N116">ConsolGeog[[#This Row],[Presented CS - 16-24 (2014)]]</f>
        <v>0</v>
      </c>
      <c r="O116" s="129">
        <f t="array" ref="O116">ConsolGeog[[#This Row],[Presented CS - 18-24 (2014)]]</f>
        <v>0</v>
      </c>
      <c r="P116" s="129">
        <f t="array" ref="P116">MAX(FinalOutput10[[#This Row],[Presented_HS_16_17_2014]]+FinalOutput10[[#This Row],[Presented_HS_18_24_2014]],FinalOutput10[[#This Row],[Presented_HS_16_24_2014]])+SUM(FinalOutput10[[#This Row],[Presented_CS_16_17_2014]],FinalOutput10[[#This Row],[Presented_CS_16_24_2014]],FinalOutput10[[#This Row],[Presented_CS_18_24_2014]])</f>
        <v>52</v>
      </c>
      <c r="Q116" s="129">
        <f t="array" ref="Q116">ConsolGeog[[#This Row],[Assessed HS - 16-17 (2014)]]</f>
        <v>1</v>
      </c>
      <c r="R116" s="129">
        <f t="array" ref="R116">ConsolGeog[[#This Row],[Assessed HS - 16-24 (2014)]]</f>
        <v>0</v>
      </c>
      <c r="S116" s="129">
        <f t="array" ref="S116">ConsolGeog[[#This Row],[Assessed HS - 18-24 (2014)]]</f>
        <v>13</v>
      </c>
      <c r="T116" s="129">
        <f t="array" ref="T116">ConsolGeog[[#This Row],[Assessed CS - 16-17 (2014)]]</f>
        <v>0</v>
      </c>
      <c r="U116" s="129">
        <f t="array" ref="U116">ConsolGeog[[#This Row],[Assessed CS - 16-24 (2014)]]</f>
        <v>0</v>
      </c>
      <c r="V116" s="129">
        <f t="array" ref="V116">ConsolGeog[[#This Row],[Assessed CS - 18-24 (2014)]]</f>
        <v>0</v>
      </c>
      <c r="W116" s="129">
        <f t="array" ref="W116">SUM(FinalOutput10[[#This Row],[Assessed_HS_16_17_2014]],FinalOutput10[[#This Row],[Assessed_HS_16_24_2014]],FinalOutput10[[#This Row],[Assessed_HS_18_24_2014]],FinalOutput10[[#This Row],[Assessed_CS_16_17_2014]],FinalOutput10[[#This Row],[Assessed_CS_16_24_2014]],FinalOutput10[[#This Row],[Assessed_CS_18_24_2014]])</f>
        <v>14</v>
      </c>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8"/>
      <c r="AU116" s="128"/>
      <c r="AV116" s="128"/>
      <c r="AW116" s="128"/>
      <c r="AX116" s="128"/>
      <c r="AY116" s="128"/>
      <c r="AZ116" s="128"/>
      <c r="BA116" s="128"/>
      <c r="BB116" s="128"/>
      <c r="BC116" s="128"/>
      <c r="BD116" s="128"/>
      <c r="BE116" s="128"/>
      <c r="BF116" s="128"/>
      <c r="BG116" s="128"/>
      <c r="BH116" s="128"/>
      <c r="BI116" s="128"/>
      <c r="BJ116" s="128"/>
      <c r="BK116" s="128"/>
    </row>
    <row r="117" spans="1:63">
      <c r="A117" s="128" t="str">
        <f t="array" ref="A117">ConsolGeog[[#This Row],[Country]]</f>
        <v>England</v>
      </c>
      <c r="B117" s="129" t="str">
        <f t="array" ref="B117">ConsolGeog[[#This Row],[County Name]]</f>
        <v>Essex</v>
      </c>
      <c r="C117" s="128" t="str">
        <f t="array" ref="C117">ConsolGeog[[#This Row],[la_code]]</f>
        <v>E07000070</v>
      </c>
      <c r="D117" s="129" t="str">
        <f t="array" ref="D117">ConsolGeog[[#This Row],[la_name]]</f>
        <v>Chelmsford</v>
      </c>
      <c r="E117" s="129" t="str">
        <f t="array" ref="E117">ConsolGeog[[#This Row],[LA Type]]</f>
        <v>District</v>
      </c>
      <c r="F117" s="129">
        <f t="array" ref="F117">ConsolGeog[[#This Row],[population]]</f>
        <v>168310</v>
      </c>
      <c r="G117" s="129">
        <f t="array" ref="G117">ConsolGeog[[#This Row],[area]]</f>
        <v>33877.56</v>
      </c>
      <c r="H117" s="129">
        <f t="array" ref="H117">ConsolGeog[[#This Row],[COUNTY: Sum of districts'' populations '[non additive!']]]</f>
        <v>1393587</v>
      </c>
      <c r="I117" s="129">
        <f t="array" ref="I117">ConsolGeog[[#This Row],[County Stats Distribution Factor]]</f>
        <v>0.12077466279464433</v>
      </c>
      <c r="J117" s="129">
        <f t="array" ref="J117">ConsolGeog[[#This Row],[Presented HS - 16-17 (2014)]]</f>
        <v>0</v>
      </c>
      <c r="K117" s="129">
        <f t="array" ref="K117">ConsolGeog[[#This Row],[Presented HS - 16-24 (2014)]]</f>
        <v>0</v>
      </c>
      <c r="L117" s="129">
        <f t="array" ref="L117">ConsolGeog[[#This Row],[Presented HS - 18-24 (2014)]]</f>
        <v>0</v>
      </c>
      <c r="M117" s="129">
        <f t="array" ref="M117">ConsolGeog[[#This Row],[Presented CS - 16-17 (2014)]]</f>
        <v>0</v>
      </c>
      <c r="N117" s="129">
        <f t="array" ref="N117">ConsolGeog[[#This Row],[Presented CS - 16-24 (2014)]]</f>
        <v>0</v>
      </c>
      <c r="O117" s="129">
        <f t="array" ref="O117">ConsolGeog[[#This Row],[Presented CS - 18-24 (2014)]]</f>
        <v>0</v>
      </c>
      <c r="P117" s="129">
        <f t="array" ref="P11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17" s="129">
        <f t="array" ref="Q117">ConsolGeog[[#This Row],[Assessed HS - 16-17 (2014)]]</f>
        <v>0</v>
      </c>
      <c r="R117" s="129">
        <f t="array" ref="R117">ConsolGeog[[#This Row],[Assessed HS - 16-24 (2014)]]</f>
        <v>0</v>
      </c>
      <c r="S117" s="129">
        <f t="array" ref="S117">ConsolGeog[[#This Row],[Assessed HS - 18-24 (2014)]]</f>
        <v>0</v>
      </c>
      <c r="T117" s="129">
        <f t="array" ref="T117">ConsolGeog[[#This Row],[Assessed CS - 16-17 (2014)]]</f>
        <v>0</v>
      </c>
      <c r="U117" s="129">
        <f t="array" ref="U117">ConsolGeog[[#This Row],[Assessed CS - 16-24 (2014)]]</f>
        <v>0</v>
      </c>
      <c r="V117" s="129">
        <f t="array" ref="V117">ConsolGeog[[#This Row],[Assessed CS - 18-24 (2014)]]</f>
        <v>0</v>
      </c>
      <c r="W117" s="129">
        <f t="array" ref="W117">SUM(FinalOutput10[[#This Row],[Assessed_HS_16_17_2014]],FinalOutput10[[#This Row],[Assessed_HS_16_24_2014]],FinalOutput10[[#This Row],[Assessed_HS_18_24_2014]],FinalOutput10[[#This Row],[Assessed_CS_16_17_2014]],FinalOutput10[[#This Row],[Assessed_CS_16_24_2014]],FinalOutput10[[#This Row],[Assessed_CS_18_24_2014]])</f>
        <v>0</v>
      </c>
      <c r="X117" s="128"/>
      <c r="Y117" s="128"/>
      <c r="Z117" s="128"/>
      <c r="AA117" s="128"/>
      <c r="AB117" s="128"/>
      <c r="AC117" s="128"/>
      <c r="AD117" s="128"/>
      <c r="AE117" s="128"/>
      <c r="AF117" s="128"/>
      <c r="AG117" s="128"/>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row>
    <row r="118" spans="1:63">
      <c r="A118" s="128" t="str">
        <f t="array" ref="A118">ConsolGeog[[#This Row],[Country]]</f>
        <v>England</v>
      </c>
      <c r="B118" s="129" t="str">
        <f t="array" ref="B118">ConsolGeog[[#This Row],[County Name]]</f>
        <v>Essex</v>
      </c>
      <c r="C118" s="128" t="str">
        <f t="array" ref="C118">ConsolGeog[[#This Row],[la_code]]</f>
        <v>E07000071</v>
      </c>
      <c r="D118" s="129" t="str">
        <f t="array" ref="D118">ConsolGeog[[#This Row],[la_name]]</f>
        <v>Colchester</v>
      </c>
      <c r="E118" s="129" t="str">
        <f t="array" ref="E118">ConsolGeog[[#This Row],[LA Type]]</f>
        <v>District</v>
      </c>
      <c r="F118" s="129">
        <f t="array" ref="F118">ConsolGeog[[#This Row],[population]]</f>
        <v>173074</v>
      </c>
      <c r="G118" s="129">
        <f t="array" ref="G118">ConsolGeog[[#This Row],[area]]</f>
        <v>32908.17</v>
      </c>
      <c r="H118" s="129">
        <f t="array" ref="H118">ConsolGeog[[#This Row],[COUNTY: Sum of districts'' populations '[non additive!']]]</f>
        <v>1393587</v>
      </c>
      <c r="I118" s="129">
        <f t="array" ref="I118">ConsolGeog[[#This Row],[County Stats Distribution Factor]]</f>
        <v>0.1241931791843638</v>
      </c>
      <c r="J118" s="129">
        <f t="array" ref="J118">ConsolGeog[[#This Row],[Presented HS - 16-17 (2014)]]</f>
        <v>0</v>
      </c>
      <c r="K118" s="129">
        <f t="array" ref="K118">ConsolGeog[[#This Row],[Presented HS - 16-24 (2014)]]</f>
        <v>248</v>
      </c>
      <c r="L118" s="129">
        <f t="array" ref="L118">ConsolGeog[[#This Row],[Presented HS - 18-24 (2014)]]</f>
        <v>0</v>
      </c>
      <c r="M118" s="129">
        <f t="array" ref="M118">ConsolGeog[[#This Row],[Presented CS - 16-17 (2014)]]</f>
        <v>0</v>
      </c>
      <c r="N118" s="129">
        <f t="array" ref="N118">ConsolGeog[[#This Row],[Presented CS - 16-24 (2014)]]</f>
        <v>0</v>
      </c>
      <c r="O118" s="129">
        <f t="array" ref="O118">ConsolGeog[[#This Row],[Presented CS - 18-24 (2014)]]</f>
        <v>0</v>
      </c>
      <c r="P118" s="129">
        <f t="array" ref="P118">MAX(FinalOutput10[[#This Row],[Presented_HS_16_17_2014]]+FinalOutput10[[#This Row],[Presented_HS_18_24_2014]],FinalOutput10[[#This Row],[Presented_HS_16_24_2014]])+SUM(FinalOutput10[[#This Row],[Presented_CS_16_17_2014]],FinalOutput10[[#This Row],[Presented_CS_16_24_2014]],FinalOutput10[[#This Row],[Presented_CS_18_24_2014]])</f>
        <v>248</v>
      </c>
      <c r="Q118" s="129">
        <f t="array" ref="Q118">ConsolGeog[[#This Row],[Assessed HS - 16-17 (2014)]]</f>
        <v>0</v>
      </c>
      <c r="R118" s="129">
        <f t="array" ref="R118">ConsolGeog[[#This Row],[Assessed HS - 16-24 (2014)]]</f>
        <v>110</v>
      </c>
      <c r="S118" s="129">
        <f t="array" ref="S118">ConsolGeog[[#This Row],[Assessed HS - 18-24 (2014)]]</f>
        <v>0</v>
      </c>
      <c r="T118" s="129">
        <f t="array" ref="T118">ConsolGeog[[#This Row],[Assessed CS - 16-17 (2014)]]</f>
        <v>0</v>
      </c>
      <c r="U118" s="129">
        <f t="array" ref="U118">ConsolGeog[[#This Row],[Assessed CS - 16-24 (2014)]]</f>
        <v>0</v>
      </c>
      <c r="V118" s="129">
        <f t="array" ref="V118">ConsolGeog[[#This Row],[Assessed CS - 18-24 (2014)]]</f>
        <v>0</v>
      </c>
      <c r="W118" s="129">
        <f t="array" ref="W118">SUM(FinalOutput10[[#This Row],[Assessed_HS_16_17_2014]],FinalOutput10[[#This Row],[Assessed_HS_16_24_2014]],FinalOutput10[[#This Row],[Assessed_HS_18_24_2014]],FinalOutput10[[#This Row],[Assessed_CS_16_17_2014]],FinalOutput10[[#This Row],[Assessed_CS_16_24_2014]],FinalOutput10[[#This Row],[Assessed_CS_18_24_2014]])</f>
        <v>110</v>
      </c>
      <c r="X118" s="128"/>
      <c r="Y118" s="128"/>
      <c r="Z118" s="128"/>
      <c r="AA118" s="128"/>
      <c r="AB118" s="128"/>
      <c r="AC118" s="128"/>
      <c r="AD118" s="128"/>
      <c r="AE118" s="128"/>
      <c r="AF118" s="128"/>
      <c r="AG118" s="128"/>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row>
    <row r="119" spans="1:63">
      <c r="A119" s="128" t="str">
        <f t="array" ref="A119">ConsolGeog[[#This Row],[Country]]</f>
        <v>England</v>
      </c>
      <c r="B119" s="129" t="str">
        <f t="array" ref="B119">ConsolGeog[[#This Row],[County Name]]</f>
        <v>Essex</v>
      </c>
      <c r="C119" s="128" t="str">
        <f t="array" ref="C119">ConsolGeog[[#This Row],[la_code]]</f>
        <v>E07000072</v>
      </c>
      <c r="D119" s="129" t="str">
        <f t="array" ref="D119">ConsolGeog[[#This Row],[la_name]]</f>
        <v>Epping Forest</v>
      </c>
      <c r="E119" s="129" t="str">
        <f t="array" ref="E119">ConsolGeog[[#This Row],[LA Type]]</f>
        <v>District</v>
      </c>
      <c r="F119" s="129">
        <f t="array" ref="F119">ConsolGeog[[#This Row],[population]]</f>
        <v>124659</v>
      </c>
      <c r="G119" s="129">
        <f t="array" ref="G119">ConsolGeog[[#This Row],[area]]</f>
        <v>33898.559999999998</v>
      </c>
      <c r="H119" s="129">
        <f t="array" ref="H119">ConsolGeog[[#This Row],[COUNTY: Sum of districts'' populations '[non additive!']]]</f>
        <v>1393587</v>
      </c>
      <c r="I119" s="129">
        <f t="array" ref="I119">ConsolGeog[[#This Row],[County Stats Distribution Factor]]</f>
        <v>8.945189643703623E-2</v>
      </c>
      <c r="J119" s="129">
        <f t="array" ref="J119">ConsolGeog[[#This Row],[Presented HS - 16-17 (2014)]]</f>
        <v>0</v>
      </c>
      <c r="K119" s="129">
        <f t="array" ref="K119">ConsolGeog[[#This Row],[Presented HS - 16-24 (2014)]]</f>
        <v>0</v>
      </c>
      <c r="L119" s="129">
        <f t="array" ref="L119">ConsolGeog[[#This Row],[Presented HS - 18-24 (2014)]]</f>
        <v>0</v>
      </c>
      <c r="M119" s="129">
        <f t="array" ref="M119">ConsolGeog[[#This Row],[Presented CS - 16-17 (2014)]]</f>
        <v>0</v>
      </c>
      <c r="N119" s="129">
        <f t="array" ref="N119">ConsolGeog[[#This Row],[Presented CS - 16-24 (2014)]]</f>
        <v>0</v>
      </c>
      <c r="O119" s="129">
        <f t="array" ref="O119">ConsolGeog[[#This Row],[Presented CS - 18-24 (2014)]]</f>
        <v>0</v>
      </c>
      <c r="P119" s="129">
        <f t="array" ref="P11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19" s="129">
        <f t="array" ref="Q119">ConsolGeog[[#This Row],[Assessed HS - 16-17 (2014)]]</f>
        <v>0</v>
      </c>
      <c r="R119" s="129">
        <f t="array" ref="R119">ConsolGeog[[#This Row],[Assessed HS - 16-24 (2014)]]</f>
        <v>0</v>
      </c>
      <c r="S119" s="129">
        <f t="array" ref="S119">ConsolGeog[[#This Row],[Assessed HS - 18-24 (2014)]]</f>
        <v>0</v>
      </c>
      <c r="T119" s="129">
        <f t="array" ref="T119">ConsolGeog[[#This Row],[Assessed CS - 16-17 (2014)]]</f>
        <v>0</v>
      </c>
      <c r="U119" s="129">
        <f t="array" ref="U119">ConsolGeog[[#This Row],[Assessed CS - 16-24 (2014)]]</f>
        <v>0</v>
      </c>
      <c r="V119" s="129">
        <f t="array" ref="V119">ConsolGeog[[#This Row],[Assessed CS - 18-24 (2014)]]</f>
        <v>0</v>
      </c>
      <c r="W119" s="129">
        <f t="array" ref="W119">SUM(FinalOutput10[[#This Row],[Assessed_HS_16_17_2014]],FinalOutput10[[#This Row],[Assessed_HS_16_24_2014]],FinalOutput10[[#This Row],[Assessed_HS_18_24_2014]],FinalOutput10[[#This Row],[Assessed_CS_16_17_2014]],FinalOutput10[[#This Row],[Assessed_CS_16_24_2014]],FinalOutput10[[#This Row],[Assessed_CS_18_24_2014]])</f>
        <v>0</v>
      </c>
      <c r="X119" s="128"/>
      <c r="Y119" s="128"/>
      <c r="Z119" s="128"/>
      <c r="AA119" s="128"/>
      <c r="AB119" s="128"/>
      <c r="AC119" s="128"/>
      <c r="AD119" s="128"/>
      <c r="AE119" s="128"/>
      <c r="AF119" s="128"/>
      <c r="AG119" s="128"/>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row>
    <row r="120" spans="1:63">
      <c r="A120" s="128" t="str">
        <f t="array" ref="A120">ConsolGeog[[#This Row],[Country]]</f>
        <v>England</v>
      </c>
      <c r="B120" s="129" t="str">
        <f t="array" ref="B120">ConsolGeog[[#This Row],[County Name]]</f>
        <v>Hampshire</v>
      </c>
      <c r="C120" s="128" t="str">
        <f t="array" ref="C120">ConsolGeog[[#This Row],[la_code]]</f>
        <v>E07000085</v>
      </c>
      <c r="D120" s="129" t="str">
        <f t="array" ref="D120">ConsolGeog[[#This Row],[la_name]]</f>
        <v>East Hampshire</v>
      </c>
      <c r="E120" s="129" t="str">
        <f t="array" ref="E120">ConsolGeog[[#This Row],[LA Type]]</f>
        <v>District</v>
      </c>
      <c r="F120" s="129">
        <f t="array" ref="F120">ConsolGeog[[#This Row],[population]]</f>
        <v>115608</v>
      </c>
      <c r="G120" s="129">
        <f t="array" ref="G120">ConsolGeog[[#This Row],[area]]</f>
        <v>51444.15</v>
      </c>
      <c r="H120" s="129">
        <f t="array" ref="H120">ConsolGeog[[#This Row],[COUNTY: Sum of districts'' populations '[non additive!']]]</f>
        <v>1317788</v>
      </c>
      <c r="I120" s="129">
        <f t="array" ref="I120">ConsolGeog[[#This Row],[County Stats Distribution Factor]]</f>
        <v>8.7728830434030361E-2</v>
      </c>
      <c r="J120" s="129">
        <f t="array" ref="J120">ConsolGeog[[#This Row],[Presented HS - 16-17 (2014)]]</f>
        <v>0</v>
      </c>
      <c r="K120" s="129">
        <f t="array" ref="K120">ConsolGeog[[#This Row],[Presented HS - 16-24 (2014)]]</f>
        <v>0</v>
      </c>
      <c r="L120" s="129">
        <f t="array" ref="L120">ConsolGeog[[#This Row],[Presented HS - 18-24 (2014)]]</f>
        <v>0</v>
      </c>
      <c r="M120" s="129">
        <f t="array" ref="M120">ConsolGeog[[#This Row],[Presented CS - 16-17 (2014)]]</f>
        <v>11.229290295555886</v>
      </c>
      <c r="N120" s="129">
        <f t="array" ref="N120">ConsolGeog[[#This Row],[Presented CS - 16-24 (2014)]]</f>
        <v>0</v>
      </c>
      <c r="O120" s="129">
        <f t="array" ref="O120">ConsolGeog[[#This Row],[Presented CS - 18-24 (2014)]]</f>
        <v>0.17545766086806072</v>
      </c>
      <c r="P120" s="129">
        <f t="array" ref="P120">MAX(FinalOutput10[[#This Row],[Presented_HS_16_17_2014]]+FinalOutput10[[#This Row],[Presented_HS_18_24_2014]],FinalOutput10[[#This Row],[Presented_HS_16_24_2014]])+SUM(FinalOutput10[[#This Row],[Presented_CS_16_17_2014]],FinalOutput10[[#This Row],[Presented_CS_16_24_2014]],FinalOutput10[[#This Row],[Presented_CS_18_24_2014]])</f>
        <v>11.404747956423947</v>
      </c>
      <c r="Q120" s="129">
        <f t="array" ref="Q120">ConsolGeog[[#This Row],[Assessed HS - 16-17 (2014)]]</f>
        <v>0</v>
      </c>
      <c r="R120" s="129">
        <f t="array" ref="R120">ConsolGeog[[#This Row],[Assessed HS - 16-24 (2014)]]</f>
        <v>0</v>
      </c>
      <c r="S120" s="129">
        <f t="array" ref="S120">ConsolGeog[[#This Row],[Assessed HS - 18-24 (2014)]]</f>
        <v>0</v>
      </c>
      <c r="T120" s="129">
        <f t="array" ref="T120">ConsolGeog[[#This Row],[Assessed CS - 16-17 (2014)]]</f>
        <v>3.0705090651910627</v>
      </c>
      <c r="U120" s="129">
        <f t="array" ref="U120">ConsolGeog[[#This Row],[Assessed CS - 16-24 (2014)]]</f>
        <v>0</v>
      </c>
      <c r="V120" s="129">
        <f t="array" ref="V120">ConsolGeog[[#This Row],[Assessed CS - 18-24 (2014)]]</f>
        <v>0</v>
      </c>
      <c r="W120" s="129">
        <f t="array" ref="W120">SUM(FinalOutput10[[#This Row],[Assessed_HS_16_17_2014]],FinalOutput10[[#This Row],[Assessed_HS_16_24_2014]],FinalOutput10[[#This Row],[Assessed_HS_18_24_2014]],FinalOutput10[[#This Row],[Assessed_CS_16_17_2014]],FinalOutput10[[#This Row],[Assessed_CS_16_24_2014]],FinalOutput10[[#This Row],[Assessed_CS_18_24_2014]])</f>
        <v>3.0705090651910627</v>
      </c>
      <c r="X120" s="128"/>
      <c r="Y120" s="128"/>
      <c r="Z120" s="128"/>
      <c r="AA120" s="128"/>
      <c r="AB120" s="128"/>
      <c r="AC120" s="128"/>
      <c r="AD120" s="128"/>
      <c r="AE120" s="128"/>
      <c r="AF120" s="128"/>
      <c r="AG120" s="128"/>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row>
    <row r="121" spans="1:63">
      <c r="A121" s="128" t="str">
        <f t="array" ref="A121">ConsolGeog[[#This Row],[Country]]</f>
        <v>England</v>
      </c>
      <c r="B121" s="129" t="str">
        <f t="array" ref="B121">ConsolGeog[[#This Row],[County Name]]</f>
        <v>Hampshire</v>
      </c>
      <c r="C121" s="128" t="str">
        <f t="array" ref="C121">ConsolGeog[[#This Row],[la_code]]</f>
        <v>E07000086</v>
      </c>
      <c r="D121" s="129" t="str">
        <f t="array" ref="D121">ConsolGeog[[#This Row],[la_name]]</f>
        <v>Eastleigh</v>
      </c>
      <c r="E121" s="129" t="str">
        <f t="array" ref="E121">ConsolGeog[[#This Row],[LA Type]]</f>
        <v>District</v>
      </c>
      <c r="F121" s="129">
        <f t="array" ref="F121">ConsolGeog[[#This Row],[population]]</f>
        <v>125199</v>
      </c>
      <c r="G121" s="129">
        <f t="array" ref="G121">ConsolGeog[[#This Row],[area]]</f>
        <v>7977.76</v>
      </c>
      <c r="H121" s="129">
        <f t="array" ref="H121">ConsolGeog[[#This Row],[COUNTY: Sum of districts'' populations '[non additive!']]]</f>
        <v>1317788</v>
      </c>
      <c r="I121" s="129">
        <f t="array" ref="I121">ConsolGeog[[#This Row],[County Stats Distribution Factor]]</f>
        <v>9.5006935865252981E-2</v>
      </c>
      <c r="J121" s="129">
        <f t="array" ref="J121">ConsolGeog[[#This Row],[Presented HS - 16-17 (2014)]]</f>
        <v>0</v>
      </c>
      <c r="K121" s="129">
        <f t="array" ref="K121">ConsolGeog[[#This Row],[Presented HS - 16-24 (2014)]]</f>
        <v>0</v>
      </c>
      <c r="L121" s="129">
        <f t="array" ref="L121">ConsolGeog[[#This Row],[Presented HS - 18-24 (2014)]]</f>
        <v>0</v>
      </c>
      <c r="M121" s="129">
        <f t="array" ref="M121">ConsolGeog[[#This Row],[Presented CS - 16-17 (2014)]]</f>
        <v>12.160887790752382</v>
      </c>
      <c r="N121" s="129">
        <f t="array" ref="N121">ConsolGeog[[#This Row],[Presented CS - 16-24 (2014)]]</f>
        <v>0</v>
      </c>
      <c r="O121" s="129">
        <f t="array" ref="O121">ConsolGeog[[#This Row],[Presented CS - 18-24 (2014)]]</f>
        <v>0.19001387173050596</v>
      </c>
      <c r="P121" s="129">
        <f t="array" ref="P121">MAX(FinalOutput10[[#This Row],[Presented_HS_16_17_2014]]+FinalOutput10[[#This Row],[Presented_HS_18_24_2014]],FinalOutput10[[#This Row],[Presented_HS_16_24_2014]])+SUM(FinalOutput10[[#This Row],[Presented_CS_16_17_2014]],FinalOutput10[[#This Row],[Presented_CS_16_24_2014]],FinalOutput10[[#This Row],[Presented_CS_18_24_2014]])</f>
        <v>12.350901662482887</v>
      </c>
      <c r="Q121" s="129">
        <f t="array" ref="Q121">ConsolGeog[[#This Row],[Assessed HS - 16-17 (2014)]]</f>
        <v>1</v>
      </c>
      <c r="R121" s="129">
        <f t="array" ref="R121">ConsolGeog[[#This Row],[Assessed HS - 16-24 (2014)]]</f>
        <v>0</v>
      </c>
      <c r="S121" s="129">
        <f t="array" ref="S121">ConsolGeog[[#This Row],[Assessed HS - 18-24 (2014)]]</f>
        <v>21</v>
      </c>
      <c r="T121" s="129">
        <f t="array" ref="T121">ConsolGeog[[#This Row],[Assessed CS - 16-17 (2014)]]</f>
        <v>3.3252427552838544</v>
      </c>
      <c r="U121" s="129">
        <f t="array" ref="U121">ConsolGeog[[#This Row],[Assessed CS - 16-24 (2014)]]</f>
        <v>0</v>
      </c>
      <c r="V121" s="129">
        <f t="array" ref="V121">ConsolGeog[[#This Row],[Assessed CS - 18-24 (2014)]]</f>
        <v>0</v>
      </c>
      <c r="W121" s="129">
        <f t="array" ref="W121">SUM(FinalOutput10[[#This Row],[Assessed_HS_16_17_2014]],FinalOutput10[[#This Row],[Assessed_HS_16_24_2014]],FinalOutput10[[#This Row],[Assessed_HS_18_24_2014]],FinalOutput10[[#This Row],[Assessed_CS_16_17_2014]],FinalOutput10[[#This Row],[Assessed_CS_16_24_2014]],FinalOutput10[[#This Row],[Assessed_CS_18_24_2014]])</f>
        <v>25.325242755283853</v>
      </c>
      <c r="X121" s="128"/>
      <c r="Y121" s="128"/>
      <c r="Z121" s="128"/>
      <c r="AA121" s="128"/>
      <c r="AB121" s="128"/>
      <c r="AC121" s="128"/>
      <c r="AD121" s="128"/>
      <c r="AE121" s="128"/>
      <c r="AF121" s="128"/>
      <c r="AG121" s="128"/>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row>
    <row r="122" spans="1:63">
      <c r="A122" s="128" t="str">
        <f t="array" ref="A122">ConsolGeog[[#This Row],[Country]]</f>
        <v>England</v>
      </c>
      <c r="B122" s="129" t="str">
        <f t="array" ref="B122">ConsolGeog[[#This Row],[County Name]]</f>
        <v>Hampshire</v>
      </c>
      <c r="C122" s="128" t="str">
        <f t="array" ref="C122">ConsolGeog[[#This Row],[la_code]]</f>
        <v>E07000087</v>
      </c>
      <c r="D122" s="129" t="str">
        <f t="array" ref="D122">ConsolGeog[[#This Row],[la_name]]</f>
        <v>Fareham</v>
      </c>
      <c r="E122" s="129" t="str">
        <f t="array" ref="E122">ConsolGeog[[#This Row],[LA Type]]</f>
        <v>District</v>
      </c>
      <c r="F122" s="129">
        <f t="array" ref="F122">ConsolGeog[[#This Row],[population]]</f>
        <v>111581</v>
      </c>
      <c r="G122" s="129">
        <f t="array" ref="G122">ConsolGeog[[#This Row],[area]]</f>
        <v>7423.27</v>
      </c>
      <c r="H122" s="129">
        <f t="array" ref="H122">ConsolGeog[[#This Row],[COUNTY: Sum of districts'' populations '[non additive!']]]</f>
        <v>1317788</v>
      </c>
      <c r="I122" s="129">
        <f t="array" ref="I122">ConsolGeog[[#This Row],[County Stats Distribution Factor]]</f>
        <v>8.4672951946747121E-2</v>
      </c>
      <c r="J122" s="129">
        <f t="array" ref="J122">ConsolGeog[[#This Row],[Presented HS - 16-17 (2014)]]</f>
        <v>17</v>
      </c>
      <c r="K122" s="129">
        <f t="array" ref="K122">ConsolGeog[[#This Row],[Presented HS - 16-24 (2014)]]</f>
        <v>0</v>
      </c>
      <c r="L122" s="129">
        <f t="array" ref="L122">ConsolGeog[[#This Row],[Presented HS - 18-24 (2014)]]</f>
        <v>221</v>
      </c>
      <c r="M122" s="129">
        <f t="array" ref="M122">ConsolGeog[[#This Row],[Presented CS - 16-17 (2014)]]</f>
        <v>10.838137849183632</v>
      </c>
      <c r="N122" s="129">
        <f t="array" ref="N122">ConsolGeog[[#This Row],[Presented CS - 16-24 (2014)]]</f>
        <v>0</v>
      </c>
      <c r="O122" s="129">
        <f t="array" ref="O122">ConsolGeog[[#This Row],[Presented CS - 18-24 (2014)]]</f>
        <v>0.16934590389349424</v>
      </c>
      <c r="P122" s="129">
        <f t="array" ref="P122">MAX(FinalOutput10[[#This Row],[Presented_HS_16_17_2014]]+FinalOutput10[[#This Row],[Presented_HS_18_24_2014]],FinalOutput10[[#This Row],[Presented_HS_16_24_2014]])+SUM(FinalOutput10[[#This Row],[Presented_CS_16_17_2014]],FinalOutput10[[#This Row],[Presented_CS_16_24_2014]],FinalOutput10[[#This Row],[Presented_CS_18_24_2014]])</f>
        <v>249.00748375307714</v>
      </c>
      <c r="Q122" s="129">
        <f t="array" ref="Q122">ConsolGeog[[#This Row],[Assessed HS - 16-17 (2014)]]</f>
        <v>2</v>
      </c>
      <c r="R122" s="129">
        <f t="array" ref="R122">ConsolGeog[[#This Row],[Assessed HS - 16-24 (2014)]]</f>
        <v>0</v>
      </c>
      <c r="S122" s="129">
        <f t="array" ref="S122">ConsolGeog[[#This Row],[Assessed HS - 18-24 (2014)]]</f>
        <v>61</v>
      </c>
      <c r="T122" s="129">
        <f t="array" ref="T122">ConsolGeog[[#This Row],[Assessed CS - 16-17 (2014)]]</f>
        <v>2.9635533181361491</v>
      </c>
      <c r="U122" s="129">
        <f t="array" ref="U122">ConsolGeog[[#This Row],[Assessed CS - 16-24 (2014)]]</f>
        <v>0</v>
      </c>
      <c r="V122" s="129">
        <f t="array" ref="V122">ConsolGeog[[#This Row],[Assessed CS - 18-24 (2014)]]</f>
        <v>0</v>
      </c>
      <c r="W122" s="129">
        <f t="array" ref="W122">SUM(FinalOutput10[[#This Row],[Assessed_HS_16_17_2014]],FinalOutput10[[#This Row],[Assessed_HS_16_24_2014]],FinalOutput10[[#This Row],[Assessed_HS_18_24_2014]],FinalOutput10[[#This Row],[Assessed_CS_16_17_2014]],FinalOutput10[[#This Row],[Assessed_CS_16_24_2014]],FinalOutput10[[#This Row],[Assessed_CS_18_24_2014]])</f>
        <v>65.96355331813615</v>
      </c>
      <c r="X122" s="128"/>
      <c r="Y122" s="128"/>
      <c r="Z122" s="128"/>
      <c r="AA122" s="128"/>
      <c r="AB122" s="128"/>
      <c r="AC122" s="128"/>
      <c r="AD122" s="128"/>
      <c r="AE122" s="128"/>
      <c r="AF122" s="128"/>
      <c r="AG122" s="128"/>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row>
    <row r="123" spans="1:63">
      <c r="A123" s="128" t="str">
        <f t="array" ref="A123">ConsolGeog[[#This Row],[Country]]</f>
        <v>England</v>
      </c>
      <c r="B123" s="129" t="str">
        <f t="array" ref="B123">ConsolGeog[[#This Row],[County Name]]</f>
        <v>Hampshire</v>
      </c>
      <c r="C123" s="128" t="str">
        <f t="array" ref="C123">ConsolGeog[[#This Row],[la_code]]</f>
        <v>E07000088</v>
      </c>
      <c r="D123" s="129" t="str">
        <f t="array" ref="D123">ConsolGeog[[#This Row],[la_name]]</f>
        <v>Gosport</v>
      </c>
      <c r="E123" s="129" t="str">
        <f t="array" ref="E123">ConsolGeog[[#This Row],[LA Type]]</f>
        <v>District</v>
      </c>
      <c r="F123" s="129">
        <f t="array" ref="F123">ConsolGeog[[#This Row],[population]]</f>
        <v>82622</v>
      </c>
      <c r="G123" s="129">
        <f t="array" ref="G123">ConsolGeog[[#This Row],[area]]</f>
        <v>2532.09</v>
      </c>
      <c r="H123" s="129">
        <f t="array" ref="H123">ConsolGeog[[#This Row],[COUNTY: Sum of districts'' populations '[non additive!']]]</f>
        <v>1317788</v>
      </c>
      <c r="I123" s="129">
        <f t="array" ref="I123">ConsolGeog[[#This Row],[County Stats Distribution Factor]]</f>
        <v>6.2697490036333611E-2</v>
      </c>
      <c r="J123" s="129">
        <f t="array" ref="J123">ConsolGeog[[#This Row],[Presented HS - 16-17 (2014)]]</f>
        <v>0</v>
      </c>
      <c r="K123" s="129">
        <f t="array" ref="K123">ConsolGeog[[#This Row],[Presented HS - 16-24 (2014)]]</f>
        <v>0</v>
      </c>
      <c r="L123" s="129">
        <f t="array" ref="L123">ConsolGeog[[#This Row],[Presented HS - 18-24 (2014)]]</f>
        <v>0</v>
      </c>
      <c r="M123" s="129">
        <f t="array" ref="M123">ConsolGeog[[#This Row],[Presented CS - 16-17 (2014)]]</f>
        <v>8.0252787246507022</v>
      </c>
      <c r="N123" s="129">
        <f t="array" ref="N123">ConsolGeog[[#This Row],[Presented CS - 16-24 (2014)]]</f>
        <v>0</v>
      </c>
      <c r="O123" s="129">
        <f t="array" ref="O123">ConsolGeog[[#This Row],[Presented CS - 18-24 (2014)]]</f>
        <v>0.12539498007266722</v>
      </c>
      <c r="P123" s="129">
        <f t="array" ref="P123">MAX(FinalOutput10[[#This Row],[Presented_HS_16_17_2014]]+FinalOutput10[[#This Row],[Presented_HS_18_24_2014]],FinalOutput10[[#This Row],[Presented_HS_16_24_2014]])+SUM(FinalOutput10[[#This Row],[Presented_CS_16_17_2014]],FinalOutput10[[#This Row],[Presented_CS_16_24_2014]],FinalOutput10[[#This Row],[Presented_CS_18_24_2014]])</f>
        <v>8.1506737047233688</v>
      </c>
      <c r="Q123" s="129">
        <f t="array" ref="Q123">ConsolGeog[[#This Row],[Assessed HS - 16-17 (2014)]]</f>
        <v>0</v>
      </c>
      <c r="R123" s="129">
        <f t="array" ref="R123">ConsolGeog[[#This Row],[Assessed HS - 16-24 (2014)]]</f>
        <v>0</v>
      </c>
      <c r="S123" s="129">
        <f t="array" ref="S123">ConsolGeog[[#This Row],[Assessed HS - 18-24 (2014)]]</f>
        <v>0</v>
      </c>
      <c r="T123" s="129">
        <f t="array" ref="T123">ConsolGeog[[#This Row],[Assessed CS - 16-17 (2014)]]</f>
        <v>2.1944121512716763</v>
      </c>
      <c r="U123" s="129">
        <f t="array" ref="U123">ConsolGeog[[#This Row],[Assessed CS - 16-24 (2014)]]</f>
        <v>0</v>
      </c>
      <c r="V123" s="129">
        <f t="array" ref="V123">ConsolGeog[[#This Row],[Assessed CS - 18-24 (2014)]]</f>
        <v>0</v>
      </c>
      <c r="W123" s="129">
        <f t="array" ref="W123">SUM(FinalOutput10[[#This Row],[Assessed_HS_16_17_2014]],FinalOutput10[[#This Row],[Assessed_HS_16_24_2014]],FinalOutput10[[#This Row],[Assessed_HS_18_24_2014]],FinalOutput10[[#This Row],[Assessed_CS_16_17_2014]],FinalOutput10[[#This Row],[Assessed_CS_16_24_2014]],FinalOutput10[[#This Row],[Assessed_CS_18_24_2014]])</f>
        <v>2.1944121512716763</v>
      </c>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row>
    <row r="124" spans="1:63">
      <c r="A124" s="128" t="str">
        <f t="array" ref="A124">ConsolGeog[[#This Row],[Country]]</f>
        <v>England</v>
      </c>
      <c r="B124" s="129" t="str">
        <f t="array" ref="B124">ConsolGeog[[#This Row],[County Name]]</f>
        <v>Hampshire</v>
      </c>
      <c r="C124" s="128" t="str">
        <f t="array" ref="C124">ConsolGeog[[#This Row],[la_code]]</f>
        <v>E07000092</v>
      </c>
      <c r="D124" s="129" t="str">
        <f t="array" ref="D124">ConsolGeog[[#This Row],[la_name]]</f>
        <v>Rushmoor</v>
      </c>
      <c r="E124" s="129" t="str">
        <f t="array" ref="E124">ConsolGeog[[#This Row],[LA Type]]</f>
        <v>District</v>
      </c>
      <c r="F124" s="129">
        <f t="array" ref="F124">ConsolGeog[[#This Row],[population]]</f>
        <v>93807</v>
      </c>
      <c r="G124" s="129">
        <f t="array" ref="G124">ConsolGeog[[#This Row],[area]]</f>
        <v>3904.46</v>
      </c>
      <c r="H124" s="129">
        <f t="array" ref="H124">ConsolGeog[[#This Row],[COUNTY: Sum of districts'' populations '[non additive!']]]</f>
        <v>1317788</v>
      </c>
      <c r="I124" s="129">
        <f t="array" ref="I124">ConsolGeog[[#This Row],[County Stats Distribution Factor]]</f>
        <v>7.118519822611831E-2</v>
      </c>
      <c r="J124" s="129">
        <f t="array" ref="J124">ConsolGeog[[#This Row],[Presented HS - 16-17 (2014)]]</f>
        <v>0</v>
      </c>
      <c r="K124" s="129">
        <f t="array" ref="K124">ConsolGeog[[#This Row],[Presented HS - 16-24 (2014)]]</f>
        <v>0</v>
      </c>
      <c r="L124" s="129">
        <f t="array" ref="L124">ConsolGeog[[#This Row],[Presented HS - 18-24 (2014)]]</f>
        <v>0</v>
      </c>
      <c r="M124" s="129">
        <f t="array" ref="M124">ConsolGeog[[#This Row],[Presented CS - 16-17 (2014)]]</f>
        <v>9.1117053729431436</v>
      </c>
      <c r="N124" s="129">
        <f t="array" ref="N124">ConsolGeog[[#This Row],[Presented CS - 16-24 (2014)]]</f>
        <v>0</v>
      </c>
      <c r="O124" s="129">
        <f t="array" ref="O124">ConsolGeog[[#This Row],[Presented CS - 18-24 (2014)]]</f>
        <v>0.14237039645223662</v>
      </c>
      <c r="P124" s="129">
        <f t="array" ref="P124">MAX(FinalOutput10[[#This Row],[Presented_HS_16_17_2014]]+FinalOutput10[[#This Row],[Presented_HS_18_24_2014]],FinalOutput10[[#This Row],[Presented_HS_16_24_2014]])+SUM(FinalOutput10[[#This Row],[Presented_CS_16_17_2014]],FinalOutput10[[#This Row],[Presented_CS_16_24_2014]],FinalOutput10[[#This Row],[Presented_CS_18_24_2014]])</f>
        <v>9.2540757693953797</v>
      </c>
      <c r="Q124" s="129">
        <f t="array" ref="Q124">ConsolGeog[[#This Row],[Assessed HS - 16-17 (2014)]]</f>
        <v>1</v>
      </c>
      <c r="R124" s="129">
        <f t="array" ref="R124">ConsolGeog[[#This Row],[Assessed HS - 16-24 (2014)]]</f>
        <v>0</v>
      </c>
      <c r="S124" s="129">
        <f t="array" ref="S124">ConsolGeog[[#This Row],[Assessed HS - 18-24 (2014)]]</f>
        <v>23</v>
      </c>
      <c r="T124" s="129">
        <f t="array" ref="T124">ConsolGeog[[#This Row],[Assessed CS - 16-17 (2014)]]</f>
        <v>2.4914819379141409</v>
      </c>
      <c r="U124" s="129">
        <f t="array" ref="U124">ConsolGeog[[#This Row],[Assessed CS - 16-24 (2014)]]</f>
        <v>0</v>
      </c>
      <c r="V124" s="129">
        <f t="array" ref="V124">ConsolGeog[[#This Row],[Assessed CS - 18-24 (2014)]]</f>
        <v>0</v>
      </c>
      <c r="W124" s="129">
        <f t="array" ref="W124">SUM(FinalOutput10[[#This Row],[Assessed_HS_16_17_2014]],FinalOutput10[[#This Row],[Assessed_HS_16_24_2014]],FinalOutput10[[#This Row],[Assessed_HS_18_24_2014]],FinalOutput10[[#This Row],[Assessed_CS_16_17_2014]],FinalOutput10[[#This Row],[Assessed_CS_16_24_2014]],FinalOutput10[[#This Row],[Assessed_CS_18_24_2014]])</f>
        <v>26.491481937914141</v>
      </c>
      <c r="X124" s="128"/>
      <c r="Y124" s="128"/>
      <c r="Z124" s="128"/>
      <c r="AA124" s="128"/>
      <c r="AB124" s="128"/>
      <c r="AC124" s="128"/>
      <c r="AD124" s="128"/>
      <c r="AE124" s="128"/>
      <c r="AF124" s="128"/>
      <c r="AG124" s="128"/>
      <c r="AH124" s="128"/>
      <c r="AI124" s="128"/>
      <c r="AJ124" s="128"/>
      <c r="AK124" s="128"/>
      <c r="AL124" s="128"/>
      <c r="AM124" s="128"/>
      <c r="AN124" s="128"/>
      <c r="AO124" s="128"/>
      <c r="AP124" s="128"/>
      <c r="AQ124" s="128"/>
      <c r="AR124" s="128"/>
      <c r="AS124" s="128"/>
      <c r="AT124" s="128"/>
      <c r="AU124" s="128"/>
      <c r="AV124" s="128"/>
      <c r="AW124" s="128"/>
      <c r="AX124" s="128"/>
      <c r="AY124" s="128"/>
      <c r="AZ124" s="128"/>
      <c r="BA124" s="128"/>
      <c r="BB124" s="128"/>
      <c r="BC124" s="128"/>
      <c r="BD124" s="128"/>
      <c r="BE124" s="128"/>
      <c r="BF124" s="128"/>
      <c r="BG124" s="128"/>
      <c r="BH124" s="128"/>
      <c r="BI124" s="128"/>
      <c r="BJ124" s="128"/>
      <c r="BK124" s="128"/>
    </row>
    <row r="125" spans="1:63">
      <c r="A125" s="128" t="str">
        <f t="array" ref="A125">ConsolGeog[[#This Row],[Country]]</f>
        <v>England</v>
      </c>
      <c r="B125" s="129" t="str">
        <f t="array" ref="B125">ConsolGeog[[#This Row],[County Name]]</f>
        <v>Hampshire</v>
      </c>
      <c r="C125" s="128" t="str">
        <f t="array" ref="C125">ConsolGeog[[#This Row],[la_code]]</f>
        <v>E07000093</v>
      </c>
      <c r="D125" s="129" t="str">
        <f t="array" ref="D125">ConsolGeog[[#This Row],[la_name]]</f>
        <v>Test Valley</v>
      </c>
      <c r="E125" s="129" t="str">
        <f t="array" ref="E125">ConsolGeog[[#This Row],[LA Type]]</f>
        <v>District</v>
      </c>
      <c r="F125" s="129">
        <f t="array" ref="F125">ConsolGeog[[#This Row],[population]]</f>
        <v>116398</v>
      </c>
      <c r="G125" s="129">
        <f t="array" ref="G125">ConsolGeog[[#This Row],[area]]</f>
        <v>62757.99</v>
      </c>
      <c r="H125" s="129">
        <f t="array" ref="H125">ConsolGeog[[#This Row],[COUNTY: Sum of districts'' populations '[non additive!']]]</f>
        <v>1317788</v>
      </c>
      <c r="I125" s="129">
        <f t="array" ref="I125">ConsolGeog[[#This Row],[County Stats Distribution Factor]]</f>
        <v>8.8328319881498391E-2</v>
      </c>
      <c r="J125" s="129">
        <f t="array" ref="J125">ConsolGeog[[#This Row],[Presented HS - 16-17 (2014)]]</f>
        <v>1</v>
      </c>
      <c r="K125" s="129">
        <f t="array" ref="K125">ConsolGeog[[#This Row],[Presented HS - 16-24 (2014)]]</f>
        <v>0</v>
      </c>
      <c r="L125" s="129">
        <f t="array" ref="L125">ConsolGeog[[#This Row],[Presented HS - 18-24 (2014)]]</f>
        <v>12</v>
      </c>
      <c r="M125" s="129">
        <f t="array" ref="M125">ConsolGeog[[#This Row],[Presented CS - 16-17 (2014)]]</f>
        <v>11.306024944831794</v>
      </c>
      <c r="N125" s="129">
        <f t="array" ref="N125">ConsolGeog[[#This Row],[Presented CS - 16-24 (2014)]]</f>
        <v>0</v>
      </c>
      <c r="O125" s="129">
        <f t="array" ref="O125">ConsolGeog[[#This Row],[Presented CS - 18-24 (2014)]]</f>
        <v>0.17665663976299678</v>
      </c>
      <c r="P125" s="129">
        <f t="array" ref="P125">MAX(FinalOutput10[[#This Row],[Presented_HS_16_17_2014]]+FinalOutput10[[#This Row],[Presented_HS_18_24_2014]],FinalOutput10[[#This Row],[Presented_HS_16_24_2014]])+SUM(FinalOutput10[[#This Row],[Presented_CS_16_17_2014]],FinalOutput10[[#This Row],[Presented_CS_16_24_2014]],FinalOutput10[[#This Row],[Presented_CS_18_24_2014]])</f>
        <v>24.482681584594793</v>
      </c>
      <c r="Q125" s="129">
        <f t="array" ref="Q125">ConsolGeog[[#This Row],[Assessed HS - 16-17 (2014)]]</f>
        <v>1</v>
      </c>
      <c r="R125" s="129">
        <f t="array" ref="R125">ConsolGeog[[#This Row],[Assessed HS - 16-24 (2014)]]</f>
        <v>0</v>
      </c>
      <c r="S125" s="129">
        <f t="array" ref="S125">ConsolGeog[[#This Row],[Assessed HS - 18-24 (2014)]]</f>
        <v>12</v>
      </c>
      <c r="T125" s="129">
        <f t="array" ref="T125">ConsolGeog[[#This Row],[Assessed CS - 16-17 (2014)]]</f>
        <v>3.0914911958524436</v>
      </c>
      <c r="U125" s="129">
        <f t="array" ref="U125">ConsolGeog[[#This Row],[Assessed CS - 16-24 (2014)]]</f>
        <v>0</v>
      </c>
      <c r="V125" s="129">
        <f t="array" ref="V125">ConsolGeog[[#This Row],[Assessed CS - 18-24 (2014)]]</f>
        <v>0</v>
      </c>
      <c r="W125" s="129">
        <f t="array" ref="W125">SUM(FinalOutput10[[#This Row],[Assessed_HS_16_17_2014]],FinalOutput10[[#This Row],[Assessed_HS_16_24_2014]],FinalOutput10[[#This Row],[Assessed_HS_18_24_2014]],FinalOutput10[[#This Row],[Assessed_CS_16_17_2014]],FinalOutput10[[#This Row],[Assessed_CS_16_24_2014]],FinalOutput10[[#This Row],[Assessed_CS_18_24_2014]])</f>
        <v>16.091491195852445</v>
      </c>
      <c r="X125" s="128"/>
      <c r="Y125" s="128"/>
      <c r="Z125" s="128"/>
      <c r="AA125" s="128"/>
      <c r="AB125" s="128"/>
      <c r="AC125" s="128"/>
      <c r="AD125" s="128"/>
      <c r="AE125" s="128"/>
      <c r="AF125" s="128"/>
      <c r="AG125" s="128"/>
      <c r="AH125" s="128"/>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row>
    <row r="126" spans="1:63">
      <c r="A126" s="128" t="str">
        <f t="array" ref="A126">ConsolGeog[[#This Row],[Country]]</f>
        <v>England</v>
      </c>
      <c r="B126" s="129" t="str">
        <f t="array" ref="B126">ConsolGeog[[#This Row],[County Name]]</f>
        <v>Hampshire</v>
      </c>
      <c r="C126" s="128" t="str">
        <f t="array" ref="C126">ConsolGeog[[#This Row],[la_code]]</f>
        <v>E07000094</v>
      </c>
      <c r="D126" s="129" t="str">
        <f t="array" ref="D126">ConsolGeog[[#This Row],[la_name]]</f>
        <v>Winchester</v>
      </c>
      <c r="E126" s="129" t="str">
        <f t="array" ref="E126">ConsolGeog[[#This Row],[LA Type]]</f>
        <v>District</v>
      </c>
      <c r="F126" s="129">
        <f t="array" ref="F126">ConsolGeog[[#This Row],[population]]</f>
        <v>116595</v>
      </c>
      <c r="G126" s="129">
        <f t="array" ref="G126">ConsolGeog[[#This Row],[area]]</f>
        <v>66097.460000000006</v>
      </c>
      <c r="H126" s="129">
        <f t="array" ref="H126">ConsolGeog[[#This Row],[COUNTY: Sum of districts'' populations '[non additive!']]]</f>
        <v>1317788</v>
      </c>
      <c r="I126" s="129">
        <f t="array" ref="I126">ConsolGeog[[#This Row],[County Stats Distribution Factor]]</f>
        <v>8.8477812819664464E-2</v>
      </c>
      <c r="J126" s="129">
        <f t="array" ref="J126">ConsolGeog[[#This Row],[Presented HS - 16-17 (2014)]]</f>
        <v>2</v>
      </c>
      <c r="K126" s="129">
        <f t="array" ref="K126">ConsolGeog[[#This Row],[Presented HS - 16-24 (2014)]]</f>
        <v>0</v>
      </c>
      <c r="L126" s="129">
        <f t="array" ref="L126">ConsolGeog[[#This Row],[Presented HS - 18-24 (2014)]]</f>
        <v>31</v>
      </c>
      <c r="M126" s="129">
        <f t="array" ref="M126">ConsolGeog[[#This Row],[Presented CS - 16-17 (2014)]]</f>
        <v>11.325160040917051</v>
      </c>
      <c r="N126" s="129">
        <f t="array" ref="N126">ConsolGeog[[#This Row],[Presented CS - 16-24 (2014)]]</f>
        <v>0</v>
      </c>
      <c r="O126" s="129">
        <f t="array" ref="O126">ConsolGeog[[#This Row],[Presented CS - 18-24 (2014)]]</f>
        <v>0.17695562563932893</v>
      </c>
      <c r="P126" s="129">
        <f t="array" ref="P126">MAX(FinalOutput10[[#This Row],[Presented_HS_16_17_2014]]+FinalOutput10[[#This Row],[Presented_HS_18_24_2014]],FinalOutput10[[#This Row],[Presented_HS_16_24_2014]])+SUM(FinalOutput10[[#This Row],[Presented_CS_16_17_2014]],FinalOutput10[[#This Row],[Presented_CS_16_24_2014]],FinalOutput10[[#This Row],[Presented_CS_18_24_2014]])</f>
        <v>44.502115666556378</v>
      </c>
      <c r="Q126" s="129">
        <f t="array" ref="Q126">ConsolGeog[[#This Row],[Assessed HS - 16-17 (2014)]]</f>
        <v>2</v>
      </c>
      <c r="R126" s="129">
        <f t="array" ref="R126">ConsolGeog[[#This Row],[Assessed HS - 16-24 (2014)]]</f>
        <v>0</v>
      </c>
      <c r="S126" s="129">
        <f t="array" ref="S126">ConsolGeog[[#This Row],[Assessed HS - 18-24 (2014)]]</f>
        <v>21</v>
      </c>
      <c r="T126" s="129">
        <f t="array" ref="T126">ConsolGeog[[#This Row],[Assessed CS - 16-17 (2014)]]</f>
        <v>3.0967234486882562</v>
      </c>
      <c r="U126" s="129">
        <f t="array" ref="U126">ConsolGeog[[#This Row],[Assessed CS - 16-24 (2014)]]</f>
        <v>0</v>
      </c>
      <c r="V126" s="129">
        <f t="array" ref="V126">ConsolGeog[[#This Row],[Assessed CS - 18-24 (2014)]]</f>
        <v>0</v>
      </c>
      <c r="W126" s="129">
        <f t="array" ref="W126">SUM(FinalOutput10[[#This Row],[Assessed_HS_16_17_2014]],FinalOutput10[[#This Row],[Assessed_HS_16_24_2014]],FinalOutput10[[#This Row],[Assessed_HS_18_24_2014]],FinalOutput10[[#This Row],[Assessed_CS_16_17_2014]],FinalOutput10[[#This Row],[Assessed_CS_16_24_2014]],FinalOutput10[[#This Row],[Assessed_CS_18_24_2014]])</f>
        <v>26.096723448688255</v>
      </c>
      <c r="X126" s="128"/>
      <c r="Y126" s="128"/>
      <c r="Z126" s="128"/>
      <c r="AA126" s="128"/>
      <c r="AB126" s="128"/>
      <c r="AC126" s="128"/>
      <c r="AD126" s="128"/>
      <c r="AE126" s="128"/>
      <c r="AF126" s="128"/>
      <c r="AG126" s="128"/>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row>
    <row r="127" spans="1:63">
      <c r="A127" s="128" t="str">
        <f t="array" ref="A127">ConsolGeog[[#This Row],[Country]]</f>
        <v>England</v>
      </c>
      <c r="B127" s="129" t="str">
        <f t="array" ref="B127">ConsolGeog[[#This Row],[County Name]]</f>
        <v>Hampshire</v>
      </c>
      <c r="C127" s="128" t="str">
        <f t="array" ref="C127">ConsolGeog[[#This Row],[la_code]]</f>
        <v>E07000089</v>
      </c>
      <c r="D127" s="129" t="str">
        <f t="array" ref="D127">ConsolGeog[[#This Row],[la_name]]</f>
        <v>Hart</v>
      </c>
      <c r="E127" s="129" t="str">
        <f t="array" ref="E127">ConsolGeog[[#This Row],[LA Type]]</f>
        <v>District</v>
      </c>
      <c r="F127" s="129">
        <f t="array" ref="F127">ConsolGeog[[#This Row],[population]]</f>
        <v>91033</v>
      </c>
      <c r="G127" s="129">
        <f t="array" ref="G127">ConsolGeog[[#This Row],[area]]</f>
        <v>21526.53</v>
      </c>
      <c r="H127" s="129">
        <f t="array" ref="H127">ConsolGeog[[#This Row],[COUNTY: Sum of districts'' populations '[non additive!']]]</f>
        <v>1317788</v>
      </c>
      <c r="I127" s="129">
        <f t="array" ref="I127">ConsolGeog[[#This Row],[County Stats Distribution Factor]]</f>
        <v>6.9080155533363483E-2</v>
      </c>
      <c r="J127" s="129">
        <f t="array" ref="J127">ConsolGeog[[#This Row],[Presented HS - 16-17 (2014)]]</f>
        <v>7</v>
      </c>
      <c r="K127" s="129">
        <f t="array" ref="K127">ConsolGeog[[#This Row],[Presented HS - 16-24 (2014)]]</f>
        <v>0</v>
      </c>
      <c r="L127" s="129">
        <f t="array" ref="L127">ConsolGeog[[#This Row],[Presented HS - 18-24 (2014)]]</f>
        <v>60</v>
      </c>
      <c r="M127" s="129">
        <f t="array" ref="M127">ConsolGeog[[#This Row],[Presented CS - 16-17 (2014)]]</f>
        <v>8.8422599082705258</v>
      </c>
      <c r="N127" s="129">
        <f t="array" ref="N127">ConsolGeog[[#This Row],[Presented CS - 16-24 (2014)]]</f>
        <v>0</v>
      </c>
      <c r="O127" s="129">
        <f t="array" ref="O127">ConsolGeog[[#This Row],[Presented CS - 18-24 (2014)]]</f>
        <v>0.13816031106672697</v>
      </c>
      <c r="P127" s="129">
        <f t="array" ref="P127">MAX(FinalOutput10[[#This Row],[Presented_HS_16_17_2014]]+FinalOutput10[[#This Row],[Presented_HS_18_24_2014]],FinalOutput10[[#This Row],[Presented_HS_16_24_2014]])+SUM(FinalOutput10[[#This Row],[Presented_CS_16_17_2014]],FinalOutput10[[#This Row],[Presented_CS_16_24_2014]],FinalOutput10[[#This Row],[Presented_CS_18_24_2014]])</f>
        <v>75.980420219337248</v>
      </c>
      <c r="Q127" s="129">
        <f t="array" ref="Q127">ConsolGeog[[#This Row],[Assessed HS - 16-17 (2014)]]</f>
        <v>2</v>
      </c>
      <c r="R127" s="129">
        <f t="array" ref="R127">ConsolGeog[[#This Row],[Assessed HS - 16-24 (2014)]]</f>
        <v>0</v>
      </c>
      <c r="S127" s="129">
        <f t="array" ref="S127">ConsolGeog[[#This Row],[Assessed HS - 18-24 (2014)]]</f>
        <v>12</v>
      </c>
      <c r="T127" s="129">
        <f t="array" ref="T127">ConsolGeog[[#This Row],[Assessed CS - 16-17 (2014)]]</f>
        <v>2.4178054436677221</v>
      </c>
      <c r="U127" s="129">
        <f t="array" ref="U127">ConsolGeog[[#This Row],[Assessed CS - 16-24 (2014)]]</f>
        <v>0</v>
      </c>
      <c r="V127" s="129">
        <f t="array" ref="V127">ConsolGeog[[#This Row],[Assessed CS - 18-24 (2014)]]</f>
        <v>0</v>
      </c>
      <c r="W127" s="129">
        <f t="array" ref="W127">SUM(FinalOutput10[[#This Row],[Assessed_HS_16_17_2014]],FinalOutput10[[#This Row],[Assessed_HS_16_24_2014]],FinalOutput10[[#This Row],[Assessed_HS_18_24_2014]],FinalOutput10[[#This Row],[Assessed_CS_16_17_2014]],FinalOutput10[[#This Row],[Assessed_CS_16_24_2014]],FinalOutput10[[#This Row],[Assessed_CS_18_24_2014]])</f>
        <v>16.417805443667721</v>
      </c>
      <c r="X127" s="128"/>
      <c r="Y127" s="128"/>
      <c r="Z127" s="128"/>
      <c r="AA127" s="128"/>
      <c r="AB127" s="128"/>
      <c r="AC127" s="128"/>
      <c r="AD127" s="128"/>
      <c r="AE127" s="128"/>
      <c r="AF127" s="128"/>
      <c r="AG127" s="128"/>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row>
    <row r="128" spans="1:63">
      <c r="A128" s="128" t="str">
        <f t="array" ref="A128">ConsolGeog[[#This Row],[Country]]</f>
        <v>England</v>
      </c>
      <c r="B128" s="129" t="str">
        <f t="array" ref="B128">ConsolGeog[[#This Row],[County Name]]</f>
        <v>Hampshire</v>
      </c>
      <c r="C128" s="128" t="str">
        <f t="array" ref="C128">ConsolGeog[[#This Row],[la_code]]</f>
        <v>E07000090</v>
      </c>
      <c r="D128" s="129" t="str">
        <f t="array" ref="D128">ConsolGeog[[#This Row],[la_name]]</f>
        <v>Havant</v>
      </c>
      <c r="E128" s="129" t="str">
        <f t="array" ref="E128">ConsolGeog[[#This Row],[LA Type]]</f>
        <v>District</v>
      </c>
      <c r="F128" s="129">
        <f t="array" ref="F128">ConsolGeog[[#This Row],[population]]</f>
        <v>120684</v>
      </c>
      <c r="G128" s="129">
        <f t="array" ref="G128">ConsolGeog[[#This Row],[area]]</f>
        <v>5536.97</v>
      </c>
      <c r="H128" s="129">
        <f t="array" ref="H128">ConsolGeog[[#This Row],[COUNTY: Sum of districts'' populations '[non additive!']]]</f>
        <v>1317788</v>
      </c>
      <c r="I128" s="129">
        <f t="array" ref="I128">ConsolGeog[[#This Row],[County Stats Distribution Factor]]</f>
        <v>9.1580739845862916E-2</v>
      </c>
      <c r="J128" s="129">
        <f t="array" ref="J128">ConsolGeog[[#This Row],[Presented HS - 16-17 (2014)]]</f>
        <v>0</v>
      </c>
      <c r="K128" s="129">
        <f t="array" ref="K128">ConsolGeog[[#This Row],[Presented HS - 16-24 (2014)]]</f>
        <v>0</v>
      </c>
      <c r="L128" s="129">
        <f t="array" ref="L128">ConsolGeog[[#This Row],[Presented HS - 18-24 (2014)]]</f>
        <v>0</v>
      </c>
      <c r="M128" s="129">
        <f t="array" ref="M128">ConsolGeog[[#This Row],[Presented CS - 16-17 (2014)]]</f>
        <v>11.722334700270453</v>
      </c>
      <c r="N128" s="129">
        <f t="array" ref="N128">ConsolGeog[[#This Row],[Presented CS - 16-24 (2014)]]</f>
        <v>0</v>
      </c>
      <c r="O128" s="129">
        <f t="array" ref="O128">ConsolGeog[[#This Row],[Presented CS - 18-24 (2014)]]</f>
        <v>0.18316147969172583</v>
      </c>
      <c r="P128" s="129">
        <f t="array" ref="P128">MAX(FinalOutput10[[#This Row],[Presented_HS_16_17_2014]]+FinalOutput10[[#This Row],[Presented_HS_18_24_2014]],FinalOutput10[[#This Row],[Presented_HS_16_24_2014]])+SUM(FinalOutput10[[#This Row],[Presented_CS_16_17_2014]],FinalOutput10[[#This Row],[Presented_CS_16_24_2014]],FinalOutput10[[#This Row],[Presented_CS_18_24_2014]])</f>
        <v>11.90549617996218</v>
      </c>
      <c r="Q128" s="129">
        <f t="array" ref="Q128">ConsolGeog[[#This Row],[Assessed HS - 16-17 (2014)]]</f>
        <v>0</v>
      </c>
      <c r="R128" s="129">
        <f t="array" ref="R128">ConsolGeog[[#This Row],[Assessed HS - 16-24 (2014)]]</f>
        <v>0</v>
      </c>
      <c r="S128" s="129">
        <f t="array" ref="S128">ConsolGeog[[#This Row],[Assessed HS - 18-24 (2014)]]</f>
        <v>0</v>
      </c>
      <c r="T128" s="129">
        <f t="array" ref="T128">ConsolGeog[[#This Row],[Assessed CS - 16-17 (2014)]]</f>
        <v>3.2053258946052021</v>
      </c>
      <c r="U128" s="129">
        <f t="array" ref="U128">ConsolGeog[[#This Row],[Assessed CS - 16-24 (2014)]]</f>
        <v>0</v>
      </c>
      <c r="V128" s="129">
        <f t="array" ref="V128">ConsolGeog[[#This Row],[Assessed CS - 18-24 (2014)]]</f>
        <v>0</v>
      </c>
      <c r="W128" s="129">
        <f t="array" ref="W128">SUM(FinalOutput10[[#This Row],[Assessed_HS_16_17_2014]],FinalOutput10[[#This Row],[Assessed_HS_16_24_2014]],FinalOutput10[[#This Row],[Assessed_HS_18_24_2014]],FinalOutput10[[#This Row],[Assessed_CS_16_17_2014]],FinalOutput10[[#This Row],[Assessed_CS_16_24_2014]],FinalOutput10[[#This Row],[Assessed_CS_18_24_2014]])</f>
        <v>3.2053258946052021</v>
      </c>
      <c r="X128" s="128"/>
      <c r="Y128" s="128"/>
      <c r="Z128" s="128"/>
      <c r="AA128" s="128"/>
      <c r="AB128" s="128"/>
      <c r="AC128" s="128"/>
      <c r="AD128" s="128"/>
      <c r="AE128" s="128"/>
      <c r="AF128" s="128"/>
      <c r="AG128" s="128"/>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row>
    <row r="129" spans="1:63">
      <c r="A129" s="128" t="str">
        <f t="array" ref="A129">ConsolGeog[[#This Row],[Country]]</f>
        <v>England</v>
      </c>
      <c r="B129" s="129" t="str">
        <f t="array" ref="B129">ConsolGeog[[#This Row],[County Name]]</f>
        <v>Hampshire</v>
      </c>
      <c r="C129" s="128" t="str">
        <f t="array" ref="C129">ConsolGeog[[#This Row],[la_code]]</f>
        <v>E07000091</v>
      </c>
      <c r="D129" s="129" t="str">
        <f t="array" ref="D129">ConsolGeog[[#This Row],[la_name]]</f>
        <v>New Forest</v>
      </c>
      <c r="E129" s="129" t="str">
        <f t="array" ref="E129">ConsolGeog[[#This Row],[LA Type]]</f>
        <v>District</v>
      </c>
      <c r="F129" s="129">
        <f t="array" ref="F129">ConsolGeog[[#This Row],[population]]</f>
        <v>176462</v>
      </c>
      <c r="G129" s="129">
        <f t="array" ref="G129">ConsolGeog[[#This Row],[area]]</f>
        <v>75313.48</v>
      </c>
      <c r="H129" s="129">
        <f t="array" ref="H129">ConsolGeog[[#This Row],[COUNTY: Sum of districts'' populations '[non additive!']]]</f>
        <v>1317788</v>
      </c>
      <c r="I129" s="129">
        <f t="array" ref="I129">ConsolGeog[[#This Row],[County Stats Distribution Factor]]</f>
        <v>0.13390773022671326</v>
      </c>
      <c r="J129" s="129">
        <f t="array" ref="J129">ConsolGeog[[#This Row],[Presented HS - 16-17 (2014)]]</f>
        <v>0</v>
      </c>
      <c r="K129" s="129">
        <f t="array" ref="K129">ConsolGeog[[#This Row],[Presented HS - 16-24 (2014)]]</f>
        <v>73</v>
      </c>
      <c r="L129" s="129">
        <f t="array" ref="L129">ConsolGeog[[#This Row],[Presented HS - 18-24 (2014)]]</f>
        <v>0</v>
      </c>
      <c r="M129" s="129">
        <f t="array" ref="M129">ConsolGeog[[#This Row],[Presented CS - 16-17 (2014)]]</f>
        <v>17.140189469019298</v>
      </c>
      <c r="N129" s="129">
        <f t="array" ref="N129">ConsolGeog[[#This Row],[Presented CS - 16-24 (2014)]]</f>
        <v>0</v>
      </c>
      <c r="O129" s="129">
        <f t="array" ref="O129">ConsolGeog[[#This Row],[Presented CS - 18-24 (2014)]]</f>
        <v>0.26781546045342652</v>
      </c>
      <c r="P129" s="129">
        <f t="array" ref="P129">MAX(FinalOutput10[[#This Row],[Presented_HS_16_17_2014]]+FinalOutput10[[#This Row],[Presented_HS_18_24_2014]],FinalOutput10[[#This Row],[Presented_HS_16_24_2014]])+SUM(FinalOutput10[[#This Row],[Presented_CS_16_17_2014]],FinalOutput10[[#This Row],[Presented_CS_16_24_2014]],FinalOutput10[[#This Row],[Presented_CS_18_24_2014]])</f>
        <v>90.408004929472725</v>
      </c>
      <c r="Q129" s="129">
        <f t="array" ref="Q129">ConsolGeog[[#This Row],[Assessed HS - 16-17 (2014)]]</f>
        <v>0</v>
      </c>
      <c r="R129" s="129">
        <f t="array" ref="R129">ConsolGeog[[#This Row],[Assessed HS - 16-24 (2014)]]</f>
        <v>73</v>
      </c>
      <c r="S129" s="129">
        <f t="array" ref="S129">ConsolGeog[[#This Row],[Assessed HS - 18-24 (2014)]]</f>
        <v>0</v>
      </c>
      <c r="T129" s="129">
        <f t="array" ref="T129">ConsolGeog[[#This Row],[Assessed CS - 16-17 (2014)]]</f>
        <v>4.6867705579349641</v>
      </c>
      <c r="U129" s="129">
        <f t="array" ref="U129">ConsolGeog[[#This Row],[Assessed CS - 16-24 (2014)]]</f>
        <v>0</v>
      </c>
      <c r="V129" s="129">
        <f t="array" ref="V129">ConsolGeog[[#This Row],[Assessed CS - 18-24 (2014)]]</f>
        <v>0</v>
      </c>
      <c r="W129" s="129">
        <f t="array" ref="W129">SUM(FinalOutput10[[#This Row],[Assessed_HS_16_17_2014]],FinalOutput10[[#This Row],[Assessed_HS_16_24_2014]],FinalOutput10[[#This Row],[Assessed_HS_18_24_2014]],FinalOutput10[[#This Row],[Assessed_CS_16_17_2014]],FinalOutput10[[#This Row],[Assessed_CS_16_24_2014]],FinalOutput10[[#This Row],[Assessed_CS_18_24_2014]])</f>
        <v>77.686770557934963</v>
      </c>
      <c r="X129" s="128"/>
      <c r="Y129" s="128"/>
      <c r="Z129" s="128"/>
      <c r="AA129" s="128"/>
      <c r="AB129" s="128"/>
      <c r="AC129" s="128"/>
      <c r="AD129" s="128"/>
      <c r="AE129" s="128"/>
      <c r="AF129" s="128"/>
      <c r="AG129" s="128"/>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row>
    <row r="130" spans="1:63">
      <c r="A130" s="128" t="str">
        <f t="array" ref="A130">ConsolGeog[[#This Row],[Country]]</f>
        <v>England</v>
      </c>
      <c r="B130" s="129" t="str">
        <f t="array" ref="B130">ConsolGeog[[#This Row],[County Name]]</f>
        <v>Hertfordshire</v>
      </c>
      <c r="C130" s="128" t="str">
        <f t="array" ref="C130">ConsolGeog[[#This Row],[la_code]]</f>
        <v>E07000096</v>
      </c>
      <c r="D130" s="129" t="str">
        <f t="array" ref="D130">ConsolGeog[[#This Row],[la_name]]</f>
        <v>Dacorum</v>
      </c>
      <c r="E130" s="129" t="str">
        <f t="array" ref="E130">ConsolGeog[[#This Row],[LA Type]]</f>
        <v>District</v>
      </c>
      <c r="F130" s="129">
        <f t="array" ref="F130">ConsolGeog[[#This Row],[population]]</f>
        <v>144847</v>
      </c>
      <c r="G130" s="129">
        <f t="array" ref="G130">ConsolGeog[[#This Row],[area]]</f>
        <v>21247.56</v>
      </c>
      <c r="H130" s="129">
        <f t="array" ref="H130">ConsolGeog[[#This Row],[COUNTY: Sum of districts'' populations '[non additive!']]]</f>
        <v>1116062</v>
      </c>
      <c r="I130" s="129">
        <f t="array" ref="I130">ConsolGeog[[#This Row],[County Stats Distribution Factor]]</f>
        <v>0.1297840084153031</v>
      </c>
      <c r="J130" s="129">
        <f t="array" ref="J130">ConsolGeog[[#This Row],[Presented HS - 16-17 (2014)]]</f>
        <v>0</v>
      </c>
      <c r="K130" s="129">
        <f t="array" ref="K130">ConsolGeog[[#This Row],[Presented HS - 16-24 (2014)]]</f>
        <v>0</v>
      </c>
      <c r="L130" s="129">
        <f t="array" ref="L130">ConsolGeog[[#This Row],[Presented HS - 18-24 (2014)]]</f>
        <v>0</v>
      </c>
      <c r="M130" s="129">
        <f t="array" ref="M130">ConsolGeog[[#This Row],[Presented CS - 16-17 (2014)]]</f>
        <v>0</v>
      </c>
      <c r="N130" s="129">
        <f t="array" ref="N130">ConsolGeog[[#This Row],[Presented CS - 16-24 (2014)]]</f>
        <v>0</v>
      </c>
      <c r="O130" s="129">
        <f t="array" ref="O130">ConsolGeog[[#This Row],[Presented CS - 18-24 (2014)]]</f>
        <v>0</v>
      </c>
      <c r="P130" s="129">
        <f t="array" ref="P13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0" s="129">
        <f t="array" ref="Q130">ConsolGeog[[#This Row],[Assessed HS - 16-17 (2014)]]</f>
        <v>0</v>
      </c>
      <c r="R130" s="129">
        <f t="array" ref="R130">ConsolGeog[[#This Row],[Assessed HS - 16-24 (2014)]]</f>
        <v>0</v>
      </c>
      <c r="S130" s="129">
        <f t="array" ref="S130">ConsolGeog[[#This Row],[Assessed HS - 18-24 (2014)]]</f>
        <v>63</v>
      </c>
      <c r="T130" s="129">
        <f t="array" ref="T130">ConsolGeog[[#This Row],[Assessed CS - 16-17 (2014)]]</f>
        <v>0</v>
      </c>
      <c r="U130" s="129">
        <f t="array" ref="U130">ConsolGeog[[#This Row],[Assessed CS - 16-24 (2014)]]</f>
        <v>0</v>
      </c>
      <c r="V130" s="129">
        <f t="array" ref="V130">ConsolGeog[[#This Row],[Assessed CS - 18-24 (2014)]]</f>
        <v>0</v>
      </c>
      <c r="W130" s="129">
        <f t="array" ref="W130">SUM(FinalOutput10[[#This Row],[Assessed_HS_16_17_2014]],FinalOutput10[[#This Row],[Assessed_HS_16_24_2014]],FinalOutput10[[#This Row],[Assessed_HS_18_24_2014]],FinalOutput10[[#This Row],[Assessed_CS_16_17_2014]],FinalOutput10[[#This Row],[Assessed_CS_16_24_2014]],FinalOutput10[[#This Row],[Assessed_CS_18_24_2014]])</f>
        <v>63</v>
      </c>
      <c r="X130" s="128"/>
      <c r="Y130" s="128"/>
      <c r="Z130" s="128"/>
      <c r="AA130" s="128"/>
      <c r="AB130" s="128"/>
      <c r="AC130" s="128"/>
      <c r="AD130" s="128"/>
      <c r="AE130" s="128"/>
      <c r="AF130" s="128"/>
      <c r="AG130" s="128"/>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row>
    <row r="131" spans="1:63">
      <c r="A131" s="128" t="str">
        <f t="array" ref="A131">ConsolGeog[[#This Row],[Country]]</f>
        <v>England</v>
      </c>
      <c r="B131" s="129" t="str">
        <f t="array" ref="B131">ConsolGeog[[#This Row],[County Name]]</f>
        <v>Hertfordshire</v>
      </c>
      <c r="C131" s="128" t="str">
        <f t="array" ref="C131">ConsolGeog[[#This Row],[la_code]]</f>
        <v>E07000098</v>
      </c>
      <c r="D131" s="129" t="str">
        <f t="array" ref="D131">ConsolGeog[[#This Row],[la_name]]</f>
        <v>Hertsmere</v>
      </c>
      <c r="E131" s="129" t="str">
        <f t="array" ref="E131">ConsolGeog[[#This Row],[LA Type]]</f>
        <v>District</v>
      </c>
      <c r="F131" s="129">
        <f t="array" ref="F131">ConsolGeog[[#This Row],[population]]</f>
        <v>100031</v>
      </c>
      <c r="G131" s="129">
        <f t="array" ref="G131">ConsolGeog[[#This Row],[area]]</f>
        <v>10116</v>
      </c>
      <c r="H131" s="129">
        <f t="array" ref="H131">ConsolGeog[[#This Row],[COUNTY: Sum of districts'' populations '[non additive!']]]</f>
        <v>1116062</v>
      </c>
      <c r="I131" s="129">
        <f t="array" ref="I131">ConsolGeog[[#This Row],[County Stats Distribution Factor]]</f>
        <v>8.9628533181848324E-2</v>
      </c>
      <c r="J131" s="129">
        <f t="array" ref="J131">ConsolGeog[[#This Row],[Presented HS - 16-17 (2014)]]</f>
        <v>0</v>
      </c>
      <c r="K131" s="129">
        <f t="array" ref="K131">ConsolGeog[[#This Row],[Presented HS - 16-24 (2014)]]</f>
        <v>0</v>
      </c>
      <c r="L131" s="129">
        <f t="array" ref="L131">ConsolGeog[[#This Row],[Presented HS - 18-24 (2014)]]</f>
        <v>0</v>
      </c>
      <c r="M131" s="129">
        <f t="array" ref="M131">ConsolGeog[[#This Row],[Presented CS - 16-17 (2014)]]</f>
        <v>0</v>
      </c>
      <c r="N131" s="129">
        <f t="array" ref="N131">ConsolGeog[[#This Row],[Presented CS - 16-24 (2014)]]</f>
        <v>0</v>
      </c>
      <c r="O131" s="129">
        <f t="array" ref="O131">ConsolGeog[[#This Row],[Presented CS - 18-24 (2014)]]</f>
        <v>0</v>
      </c>
      <c r="P131" s="129">
        <f t="array" ref="P13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1" s="129">
        <f t="array" ref="Q131">ConsolGeog[[#This Row],[Assessed HS - 16-17 (2014)]]</f>
        <v>0</v>
      </c>
      <c r="R131" s="129">
        <f t="array" ref="R131">ConsolGeog[[#This Row],[Assessed HS - 16-24 (2014)]]</f>
        <v>0</v>
      </c>
      <c r="S131" s="129">
        <f t="array" ref="S131">ConsolGeog[[#This Row],[Assessed HS - 18-24 (2014)]]</f>
        <v>0</v>
      </c>
      <c r="T131" s="129">
        <f t="array" ref="T131">ConsolGeog[[#This Row],[Assessed CS - 16-17 (2014)]]</f>
        <v>0</v>
      </c>
      <c r="U131" s="129">
        <f t="array" ref="U131">ConsolGeog[[#This Row],[Assessed CS - 16-24 (2014)]]</f>
        <v>0</v>
      </c>
      <c r="V131" s="129">
        <f t="array" ref="V131">ConsolGeog[[#This Row],[Assessed CS - 18-24 (2014)]]</f>
        <v>0</v>
      </c>
      <c r="W131" s="129">
        <f t="array" ref="W131">SUM(FinalOutput10[[#This Row],[Assessed_HS_16_17_2014]],FinalOutput10[[#This Row],[Assessed_HS_16_24_2014]],FinalOutput10[[#This Row],[Assessed_HS_18_24_2014]],FinalOutput10[[#This Row],[Assessed_CS_16_17_2014]],FinalOutput10[[#This Row],[Assessed_CS_16_24_2014]],FinalOutput10[[#This Row],[Assessed_CS_18_24_2014]])</f>
        <v>0</v>
      </c>
      <c r="X131" s="128"/>
      <c r="Y131" s="128"/>
      <c r="Z131" s="128"/>
      <c r="AA131" s="128"/>
      <c r="AB131" s="128"/>
      <c r="AC131" s="128"/>
      <c r="AD131" s="128"/>
      <c r="AE131" s="128"/>
      <c r="AF131" s="128"/>
      <c r="AG131" s="128"/>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row>
    <row r="132" spans="1:63">
      <c r="A132" s="128" t="str">
        <f t="array" ref="A132">ConsolGeog[[#This Row],[Country]]</f>
        <v>England</v>
      </c>
      <c r="B132" s="129" t="str">
        <f t="array" ref="B132">ConsolGeog[[#This Row],[County Name]]</f>
        <v>Hertfordshire</v>
      </c>
      <c r="C132" s="128" t="str">
        <f t="array" ref="C132">ConsolGeog[[#This Row],[la_code]]</f>
        <v>E07000099</v>
      </c>
      <c r="D132" s="129" t="str">
        <f t="array" ref="D132">ConsolGeog[[#This Row],[la_name]]</f>
        <v>North Hertfordshire</v>
      </c>
      <c r="E132" s="129" t="str">
        <f t="array" ref="E132">ConsolGeog[[#This Row],[LA Type]]</f>
        <v>District</v>
      </c>
      <c r="F132" s="129">
        <f t="array" ref="F132">ConsolGeog[[#This Row],[population]]</f>
        <v>127114</v>
      </c>
      <c r="G132" s="129">
        <f t="array" ref="G132">ConsolGeog[[#This Row],[area]]</f>
        <v>37537.51</v>
      </c>
      <c r="H132" s="129">
        <f t="array" ref="H132">ConsolGeog[[#This Row],[COUNTY: Sum of districts'' populations '[non additive!']]]</f>
        <v>1116062</v>
      </c>
      <c r="I132" s="129">
        <f t="array" ref="I132">ConsolGeog[[#This Row],[County Stats Distribution Factor]]</f>
        <v>0.11389510618585706</v>
      </c>
      <c r="J132" s="129">
        <f t="array" ref="J132">ConsolGeog[[#This Row],[Presented HS - 16-17 (2014)]]</f>
        <v>21</v>
      </c>
      <c r="K132" s="129">
        <f t="array" ref="K132">ConsolGeog[[#This Row],[Presented HS - 16-24 (2014)]]</f>
        <v>0</v>
      </c>
      <c r="L132" s="129">
        <f t="array" ref="L132">ConsolGeog[[#This Row],[Presented HS - 18-24 (2014)]]</f>
        <v>96</v>
      </c>
      <c r="M132" s="129">
        <f t="array" ref="M132">ConsolGeog[[#This Row],[Presented CS - 16-17 (2014)]]</f>
        <v>0</v>
      </c>
      <c r="N132" s="129">
        <f t="array" ref="N132">ConsolGeog[[#This Row],[Presented CS - 16-24 (2014)]]</f>
        <v>0</v>
      </c>
      <c r="O132" s="129">
        <f t="array" ref="O132">ConsolGeog[[#This Row],[Presented CS - 18-24 (2014)]]</f>
        <v>0</v>
      </c>
      <c r="P132" s="129">
        <f t="array" ref="P132">MAX(FinalOutput10[[#This Row],[Presented_HS_16_17_2014]]+FinalOutput10[[#This Row],[Presented_HS_18_24_2014]],FinalOutput10[[#This Row],[Presented_HS_16_24_2014]])+SUM(FinalOutput10[[#This Row],[Presented_CS_16_17_2014]],FinalOutput10[[#This Row],[Presented_CS_16_24_2014]],FinalOutput10[[#This Row],[Presented_CS_18_24_2014]])</f>
        <v>117</v>
      </c>
      <c r="Q132" s="129">
        <f t="array" ref="Q132">ConsolGeog[[#This Row],[Assessed HS - 16-17 (2014)]]</f>
        <v>3</v>
      </c>
      <c r="R132" s="129">
        <f t="array" ref="R132">ConsolGeog[[#This Row],[Assessed HS - 16-24 (2014)]]</f>
        <v>0</v>
      </c>
      <c r="S132" s="129">
        <f t="array" ref="S132">ConsolGeog[[#This Row],[Assessed HS - 18-24 (2014)]]</f>
        <v>27</v>
      </c>
      <c r="T132" s="129">
        <f t="array" ref="T132">ConsolGeog[[#This Row],[Assessed CS - 16-17 (2014)]]</f>
        <v>0</v>
      </c>
      <c r="U132" s="129">
        <f t="array" ref="U132">ConsolGeog[[#This Row],[Assessed CS - 16-24 (2014)]]</f>
        <v>0</v>
      </c>
      <c r="V132" s="129">
        <f t="array" ref="V132">ConsolGeog[[#This Row],[Assessed CS - 18-24 (2014)]]</f>
        <v>0</v>
      </c>
      <c r="W132" s="129">
        <f t="array" ref="W132">SUM(FinalOutput10[[#This Row],[Assessed_HS_16_17_2014]],FinalOutput10[[#This Row],[Assessed_HS_16_24_2014]],FinalOutput10[[#This Row],[Assessed_HS_18_24_2014]],FinalOutput10[[#This Row],[Assessed_CS_16_17_2014]],FinalOutput10[[#This Row],[Assessed_CS_16_24_2014]],FinalOutput10[[#This Row],[Assessed_CS_18_24_2014]])</f>
        <v>30</v>
      </c>
      <c r="X132" s="128"/>
      <c r="Y132" s="128"/>
      <c r="Z132" s="128"/>
      <c r="AA132" s="128"/>
      <c r="AB132" s="128"/>
      <c r="AC132" s="128"/>
      <c r="AD132" s="128"/>
      <c r="AE132" s="128"/>
      <c r="AF132" s="128"/>
      <c r="AG132" s="128"/>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row>
    <row r="133" spans="1:63">
      <c r="A133" s="128" t="str">
        <f t="array" ref="A133">ConsolGeog[[#This Row],[Country]]</f>
        <v>England</v>
      </c>
      <c r="B133" s="129" t="str">
        <f t="array" ref="B133">ConsolGeog[[#This Row],[County Name]]</f>
        <v>Lancashire</v>
      </c>
      <c r="C133" s="128" t="str">
        <f t="array" ref="C133">ConsolGeog[[#This Row],[la_code]]</f>
        <v>E07000120</v>
      </c>
      <c r="D133" s="129" t="str">
        <f t="array" ref="D133">ConsolGeog[[#This Row],[la_name]]</f>
        <v>Hyndburn</v>
      </c>
      <c r="E133" s="129" t="str">
        <f t="array" ref="E133">ConsolGeog[[#This Row],[LA Type]]</f>
        <v>District</v>
      </c>
      <c r="F133" s="129">
        <f t="array" ref="F133">ConsolGeog[[#This Row],[population]]</f>
        <v>80734</v>
      </c>
      <c r="G133" s="129">
        <f t="array" ref="G133">ConsolGeog[[#This Row],[area]]</f>
        <v>7299.32</v>
      </c>
      <c r="H133" s="129">
        <f t="array" ref="H133">ConsolGeog[[#This Row],[COUNTY: Sum of districts'' populations '[non additive!']]]</f>
        <v>1171339</v>
      </c>
      <c r="I133" s="129">
        <f t="array" ref="I133">ConsolGeog[[#This Row],[County Stats Distribution Factor]]</f>
        <v>6.8924538498248589E-2</v>
      </c>
      <c r="J133" s="129">
        <f t="array" ref="J133">ConsolGeog[[#This Row],[Presented HS - 16-17 (2014)]]</f>
        <v>5</v>
      </c>
      <c r="K133" s="129">
        <f t="array" ref="K133">ConsolGeog[[#This Row],[Presented HS - 16-24 (2014)]]</f>
        <v>0</v>
      </c>
      <c r="L133" s="129">
        <f t="array" ref="L133">ConsolGeog[[#This Row],[Presented HS - 18-24 (2014)]]</f>
        <v>7</v>
      </c>
      <c r="M133" s="129">
        <f t="array" ref="M133">ConsolGeog[[#This Row],[Presented CS - 16-17 (2014)]]</f>
        <v>0</v>
      </c>
      <c r="N133" s="129">
        <f t="array" ref="N133">ConsolGeog[[#This Row],[Presented CS - 16-24 (2014)]]</f>
        <v>0</v>
      </c>
      <c r="O133" s="129">
        <f t="array" ref="O133">ConsolGeog[[#This Row],[Presented CS - 18-24 (2014)]]</f>
        <v>0</v>
      </c>
      <c r="P133" s="129">
        <f t="array" ref="P133">MAX(FinalOutput10[[#This Row],[Presented_HS_16_17_2014]]+FinalOutput10[[#This Row],[Presented_HS_18_24_2014]],FinalOutput10[[#This Row],[Presented_HS_16_24_2014]])+SUM(FinalOutput10[[#This Row],[Presented_CS_16_17_2014]],FinalOutput10[[#This Row],[Presented_CS_16_24_2014]],FinalOutput10[[#This Row],[Presented_CS_18_24_2014]])</f>
        <v>12</v>
      </c>
      <c r="Q133" s="129">
        <f t="array" ref="Q133">ConsolGeog[[#This Row],[Assessed HS - 16-17 (2014)]]</f>
        <v>5</v>
      </c>
      <c r="R133" s="129">
        <f t="array" ref="R133">ConsolGeog[[#This Row],[Assessed HS - 16-24 (2014)]]</f>
        <v>0</v>
      </c>
      <c r="S133" s="129">
        <f t="array" ref="S133">ConsolGeog[[#This Row],[Assessed HS - 18-24 (2014)]]</f>
        <v>7</v>
      </c>
      <c r="T133" s="129">
        <f t="array" ref="T133">ConsolGeog[[#This Row],[Assessed CS - 16-17 (2014)]]</f>
        <v>0</v>
      </c>
      <c r="U133" s="129">
        <f t="array" ref="U133">ConsolGeog[[#This Row],[Assessed CS - 16-24 (2014)]]</f>
        <v>0</v>
      </c>
      <c r="V133" s="129">
        <f t="array" ref="V133">ConsolGeog[[#This Row],[Assessed CS - 18-24 (2014)]]</f>
        <v>0</v>
      </c>
      <c r="W133" s="129">
        <f t="array" ref="W133">SUM(FinalOutput10[[#This Row],[Assessed_HS_16_17_2014]],FinalOutput10[[#This Row],[Assessed_HS_16_24_2014]],FinalOutput10[[#This Row],[Assessed_HS_18_24_2014]],FinalOutput10[[#This Row],[Assessed_CS_16_17_2014]],FinalOutput10[[#This Row],[Assessed_CS_16_24_2014]],FinalOutput10[[#This Row],[Assessed_CS_18_24_2014]])</f>
        <v>12</v>
      </c>
      <c r="X133" s="128"/>
      <c r="Y133" s="128"/>
      <c r="Z133" s="128"/>
      <c r="AA133" s="128"/>
      <c r="AB133" s="128"/>
      <c r="AC133" s="128"/>
      <c r="AD133" s="128"/>
      <c r="AE133" s="128"/>
      <c r="AF133" s="128"/>
      <c r="AG133" s="128"/>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row>
    <row r="134" spans="1:63">
      <c r="A134" s="128" t="str">
        <f t="array" ref="A134">ConsolGeog[[#This Row],[Country]]</f>
        <v>England</v>
      </c>
      <c r="B134" s="129" t="str">
        <f t="array" ref="B134">ConsolGeog[[#This Row],[County Name]]</f>
        <v>Lancashire</v>
      </c>
      <c r="C134" s="128" t="str">
        <f t="array" ref="C134">ConsolGeog[[#This Row],[la_code]]</f>
        <v>E07000121</v>
      </c>
      <c r="D134" s="129" t="str">
        <f t="array" ref="D134">ConsolGeog[[#This Row],[la_name]]</f>
        <v>Lancaster</v>
      </c>
      <c r="E134" s="129" t="str">
        <f t="array" ref="E134">ConsolGeog[[#This Row],[LA Type]]</f>
        <v>District</v>
      </c>
      <c r="F134" s="129">
        <f t="array" ref="F134">ConsolGeog[[#This Row],[population]]</f>
        <v>138375</v>
      </c>
      <c r="G134" s="129">
        <f t="array" ref="G134">ConsolGeog[[#This Row],[area]]</f>
        <v>57585.64</v>
      </c>
      <c r="H134" s="129">
        <f t="array" ref="H134">ConsolGeog[[#This Row],[COUNTY: Sum of districts'' populations '[non additive!']]]</f>
        <v>1171339</v>
      </c>
      <c r="I134" s="129">
        <f t="array" ref="I134">ConsolGeog[[#This Row],[County Stats Distribution Factor]]</f>
        <v>0.11813403293154245</v>
      </c>
      <c r="J134" s="129">
        <f t="array" ref="J134">ConsolGeog[[#This Row],[Presented HS - 16-17 (2014)]]</f>
        <v>0</v>
      </c>
      <c r="K134" s="129">
        <f t="array" ref="K134">ConsolGeog[[#This Row],[Presented HS - 16-24 (2014)]]</f>
        <v>0</v>
      </c>
      <c r="L134" s="129">
        <f t="array" ref="L134">ConsolGeog[[#This Row],[Presented HS - 18-24 (2014)]]</f>
        <v>0</v>
      </c>
      <c r="M134" s="129">
        <f t="array" ref="M134">ConsolGeog[[#This Row],[Presented CS - 16-17 (2014)]]</f>
        <v>0</v>
      </c>
      <c r="N134" s="129">
        <f t="array" ref="N134">ConsolGeog[[#This Row],[Presented CS - 16-24 (2014)]]</f>
        <v>0</v>
      </c>
      <c r="O134" s="129">
        <f t="array" ref="O134">ConsolGeog[[#This Row],[Presented CS - 18-24 (2014)]]</f>
        <v>0</v>
      </c>
      <c r="P134" s="129">
        <f t="array" ref="P13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4" s="129">
        <f t="array" ref="Q134">ConsolGeog[[#This Row],[Assessed HS - 16-17 (2014)]]</f>
        <v>0</v>
      </c>
      <c r="R134" s="129">
        <f t="array" ref="R134">ConsolGeog[[#This Row],[Assessed HS - 16-24 (2014)]]</f>
        <v>0</v>
      </c>
      <c r="S134" s="129">
        <f t="array" ref="S134">ConsolGeog[[#This Row],[Assessed HS - 18-24 (2014)]]</f>
        <v>0</v>
      </c>
      <c r="T134" s="129">
        <f t="array" ref="T134">ConsolGeog[[#This Row],[Assessed CS - 16-17 (2014)]]</f>
        <v>0</v>
      </c>
      <c r="U134" s="129">
        <f t="array" ref="U134">ConsolGeog[[#This Row],[Assessed CS - 16-24 (2014)]]</f>
        <v>0</v>
      </c>
      <c r="V134" s="129">
        <f t="array" ref="V134">ConsolGeog[[#This Row],[Assessed CS - 18-24 (2014)]]</f>
        <v>0</v>
      </c>
      <c r="W134" s="129">
        <f t="array" ref="W134">SUM(FinalOutput10[[#This Row],[Assessed_HS_16_17_2014]],FinalOutput10[[#This Row],[Assessed_HS_16_24_2014]],FinalOutput10[[#This Row],[Assessed_HS_18_24_2014]],FinalOutput10[[#This Row],[Assessed_CS_16_17_2014]],FinalOutput10[[#This Row],[Assessed_CS_16_24_2014]],FinalOutput10[[#This Row],[Assessed_CS_18_24_2014]])</f>
        <v>0</v>
      </c>
      <c r="X134" s="128"/>
      <c r="Y134" s="128"/>
      <c r="Z134" s="128"/>
      <c r="AA134" s="128"/>
      <c r="AB134" s="128"/>
      <c r="AC134" s="128"/>
      <c r="AD134" s="128"/>
      <c r="AE134" s="128"/>
      <c r="AF134" s="128"/>
      <c r="AG134" s="128"/>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row>
    <row r="135" spans="1:63">
      <c r="A135" s="128" t="str">
        <f t="array" ref="A135">ConsolGeog[[#This Row],[Country]]</f>
        <v>England</v>
      </c>
      <c r="B135" s="129" t="str">
        <f t="array" ref="B135">ConsolGeog[[#This Row],[County Name]]</f>
        <v>Hertfordshire</v>
      </c>
      <c r="C135" s="128" t="str">
        <f t="array" ref="C135">ConsolGeog[[#This Row],[la_code]]</f>
        <v>E07000102</v>
      </c>
      <c r="D135" s="129" t="str">
        <f t="array" ref="D135">ConsolGeog[[#This Row],[la_name]]</f>
        <v>Three Rivers</v>
      </c>
      <c r="E135" s="129" t="str">
        <f t="array" ref="E135">ConsolGeog[[#This Row],[LA Type]]</f>
        <v>District</v>
      </c>
      <c r="F135" s="129">
        <f t="array" ref="F135">ConsolGeog[[#This Row],[population]]</f>
        <v>87317</v>
      </c>
      <c r="G135" s="129">
        <f t="array" ref="G135">ConsolGeog[[#This Row],[area]]</f>
        <v>8881.34</v>
      </c>
      <c r="H135" s="129">
        <f t="array" ref="H135">ConsolGeog[[#This Row],[COUNTY: Sum of districts'' populations '[non additive!']]]</f>
        <v>1116062</v>
      </c>
      <c r="I135" s="129">
        <f t="array" ref="I135">ConsolGeog[[#This Row],[County Stats Distribution Factor]]</f>
        <v>7.8236692943581987E-2</v>
      </c>
      <c r="J135" s="129">
        <f t="array" ref="J135">ConsolGeog[[#This Row],[Presented HS - 16-17 (2014)]]</f>
        <v>0</v>
      </c>
      <c r="K135" s="129">
        <f t="array" ref="K135">ConsolGeog[[#This Row],[Presented HS - 16-24 (2014)]]</f>
        <v>0</v>
      </c>
      <c r="L135" s="129">
        <f t="array" ref="L135">ConsolGeog[[#This Row],[Presented HS - 18-24 (2014)]]</f>
        <v>0</v>
      </c>
      <c r="M135" s="129">
        <f t="array" ref="M135">ConsolGeog[[#This Row],[Presented CS - 16-17 (2014)]]</f>
        <v>0</v>
      </c>
      <c r="N135" s="129">
        <f t="array" ref="N135">ConsolGeog[[#This Row],[Presented CS - 16-24 (2014)]]</f>
        <v>0</v>
      </c>
      <c r="O135" s="129">
        <f t="array" ref="O135">ConsolGeog[[#This Row],[Presented CS - 18-24 (2014)]]</f>
        <v>0</v>
      </c>
      <c r="P135" s="129">
        <f t="array" ref="P13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5" s="129">
        <f t="array" ref="Q135">ConsolGeog[[#This Row],[Assessed HS - 16-17 (2014)]]</f>
        <v>0</v>
      </c>
      <c r="R135" s="129">
        <f t="array" ref="R135">ConsolGeog[[#This Row],[Assessed HS - 16-24 (2014)]]</f>
        <v>0</v>
      </c>
      <c r="S135" s="129">
        <f t="array" ref="S135">ConsolGeog[[#This Row],[Assessed HS - 18-24 (2014)]]</f>
        <v>0</v>
      </c>
      <c r="T135" s="129">
        <f t="array" ref="T135">ConsolGeog[[#This Row],[Assessed CS - 16-17 (2014)]]</f>
        <v>0</v>
      </c>
      <c r="U135" s="129">
        <f t="array" ref="U135">ConsolGeog[[#This Row],[Assessed CS - 16-24 (2014)]]</f>
        <v>0</v>
      </c>
      <c r="V135" s="129">
        <f t="array" ref="V135">ConsolGeog[[#This Row],[Assessed CS - 18-24 (2014)]]</f>
        <v>0</v>
      </c>
      <c r="W135" s="129">
        <f t="array" ref="W135">SUM(FinalOutput10[[#This Row],[Assessed_HS_16_17_2014]],FinalOutput10[[#This Row],[Assessed_HS_16_24_2014]],FinalOutput10[[#This Row],[Assessed_HS_18_24_2014]],FinalOutput10[[#This Row],[Assessed_CS_16_17_2014]],FinalOutput10[[#This Row],[Assessed_CS_16_24_2014]],FinalOutput10[[#This Row],[Assessed_CS_18_24_2014]])</f>
        <v>0</v>
      </c>
      <c r="X135" s="128"/>
      <c r="Y135" s="128"/>
      <c r="Z135" s="128"/>
      <c r="AA135" s="128"/>
      <c r="AB135" s="128"/>
      <c r="AC135" s="128"/>
      <c r="AD135" s="128"/>
      <c r="AE135" s="128"/>
      <c r="AF135" s="128"/>
      <c r="AG135" s="128"/>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row>
    <row r="136" spans="1:63">
      <c r="A136" s="128" t="str">
        <f t="array" ref="A136">ConsolGeog[[#This Row],[Country]]</f>
        <v>England</v>
      </c>
      <c r="B136" s="129" t="str">
        <f t="array" ref="B136">ConsolGeog[[#This Row],[County Name]]</f>
        <v>Hertfordshire</v>
      </c>
      <c r="C136" s="128" t="str">
        <f t="array" ref="C136">ConsolGeog[[#This Row],[la_code]]</f>
        <v>E07000103</v>
      </c>
      <c r="D136" s="129" t="str">
        <f t="array" ref="D136">ConsolGeog[[#This Row],[la_name]]</f>
        <v>Watford</v>
      </c>
      <c r="E136" s="129" t="str">
        <f t="array" ref="E136">ConsolGeog[[#This Row],[LA Type]]</f>
        <v>District</v>
      </c>
      <c r="F136" s="129">
        <f t="array" ref="F136">ConsolGeog[[#This Row],[population]]</f>
        <v>90301</v>
      </c>
      <c r="G136" s="129">
        <f t="array" ref="G136">ConsolGeog[[#This Row],[area]]</f>
        <v>2142.48</v>
      </c>
      <c r="H136" s="129">
        <f t="array" ref="H136">ConsolGeog[[#This Row],[COUNTY: Sum of districts'' populations '[non additive!']]]</f>
        <v>1116062</v>
      </c>
      <c r="I136" s="129">
        <f t="array" ref="I136">ConsolGeog[[#This Row],[County Stats Distribution Factor]]</f>
        <v>8.091037953088627E-2</v>
      </c>
      <c r="J136" s="129">
        <f t="array" ref="J136">ConsolGeog[[#This Row],[Presented HS - 16-17 (2014)]]</f>
        <v>0</v>
      </c>
      <c r="K136" s="129">
        <f t="array" ref="K136">ConsolGeog[[#This Row],[Presented HS - 16-24 (2014)]]</f>
        <v>0</v>
      </c>
      <c r="L136" s="129">
        <f t="array" ref="L136">ConsolGeog[[#This Row],[Presented HS - 18-24 (2014)]]</f>
        <v>0</v>
      </c>
      <c r="M136" s="129">
        <f t="array" ref="M136">ConsolGeog[[#This Row],[Presented CS - 16-17 (2014)]]</f>
        <v>0</v>
      </c>
      <c r="N136" s="129">
        <f t="array" ref="N136">ConsolGeog[[#This Row],[Presented CS - 16-24 (2014)]]</f>
        <v>0</v>
      </c>
      <c r="O136" s="129">
        <f t="array" ref="O136">ConsolGeog[[#This Row],[Presented CS - 18-24 (2014)]]</f>
        <v>0</v>
      </c>
      <c r="P136" s="129">
        <f t="array" ref="P13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6" s="129">
        <f t="array" ref="Q136">ConsolGeog[[#This Row],[Assessed HS - 16-17 (2014)]]</f>
        <v>0</v>
      </c>
      <c r="R136" s="129">
        <f t="array" ref="R136">ConsolGeog[[#This Row],[Assessed HS - 16-24 (2014)]]</f>
        <v>0</v>
      </c>
      <c r="S136" s="129">
        <f t="array" ref="S136">ConsolGeog[[#This Row],[Assessed HS - 18-24 (2014)]]</f>
        <v>0</v>
      </c>
      <c r="T136" s="129">
        <f t="array" ref="T136">ConsolGeog[[#This Row],[Assessed CS - 16-17 (2014)]]</f>
        <v>0</v>
      </c>
      <c r="U136" s="129">
        <f t="array" ref="U136">ConsolGeog[[#This Row],[Assessed CS - 16-24 (2014)]]</f>
        <v>0</v>
      </c>
      <c r="V136" s="129">
        <f t="array" ref="V136">ConsolGeog[[#This Row],[Assessed CS - 18-24 (2014)]]</f>
        <v>0</v>
      </c>
      <c r="W136" s="129">
        <f t="array" ref="W136">SUM(FinalOutput10[[#This Row],[Assessed_HS_16_17_2014]],FinalOutput10[[#This Row],[Assessed_HS_16_24_2014]],FinalOutput10[[#This Row],[Assessed_HS_18_24_2014]],FinalOutput10[[#This Row],[Assessed_CS_16_17_2014]],FinalOutput10[[#This Row],[Assessed_CS_16_24_2014]],FinalOutput10[[#This Row],[Assessed_CS_18_24_2014]])</f>
        <v>0</v>
      </c>
      <c r="X136" s="128"/>
      <c r="Y136" s="128"/>
      <c r="Z136" s="128"/>
      <c r="AA136" s="128"/>
      <c r="AB136" s="128"/>
      <c r="AC136" s="128"/>
      <c r="AD136" s="128"/>
      <c r="AE136" s="128"/>
      <c r="AF136" s="128"/>
      <c r="AG136" s="128"/>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row>
    <row r="137" spans="1:63">
      <c r="A137" s="128" t="str">
        <f t="array" ref="A137">ConsolGeog[[#This Row],[Country]]</f>
        <v>England</v>
      </c>
      <c r="B137" s="129" t="str">
        <f t="array" ref="B137">ConsolGeog[[#This Row],[County Name]]</f>
        <v>Kent</v>
      </c>
      <c r="C137" s="128" t="str">
        <f t="array" ref="C137">ConsolGeog[[#This Row],[la_code]]</f>
        <v>E07000105</v>
      </c>
      <c r="D137" s="129" t="str">
        <f t="array" ref="D137">ConsolGeog[[#This Row],[la_name]]</f>
        <v>Ashford</v>
      </c>
      <c r="E137" s="129" t="str">
        <f t="array" ref="E137">ConsolGeog[[#This Row],[LA Type]]</f>
        <v>District</v>
      </c>
      <c r="F137" s="129">
        <f t="array" ref="F137">ConsolGeog[[#This Row],[population]]</f>
        <v>117956</v>
      </c>
      <c r="G137" s="129">
        <f t="array" ref="G137">ConsolGeog[[#This Row],[area]]</f>
        <v>58061.67</v>
      </c>
      <c r="H137" s="129">
        <f t="array" ref="H137">ConsolGeog[[#This Row],[COUNTY: Sum of districts'' populations '[non additive!']]]</f>
        <v>1463740</v>
      </c>
      <c r="I137" s="129">
        <f t="array" ref="I137">ConsolGeog[[#This Row],[County Stats Distribution Factor]]</f>
        <v>8.0585349857215077E-2</v>
      </c>
      <c r="J137" s="129">
        <f t="array" ref="J137">ConsolGeog[[#This Row],[Presented HS - 16-17 (2014)]]</f>
        <v>0</v>
      </c>
      <c r="K137" s="129">
        <f t="array" ref="K137">ConsolGeog[[#This Row],[Presented HS - 16-24 (2014)]]</f>
        <v>0</v>
      </c>
      <c r="L137" s="129">
        <f t="array" ref="L137">ConsolGeog[[#This Row],[Presented HS - 18-24 (2014)]]</f>
        <v>0</v>
      </c>
      <c r="M137" s="129">
        <f t="array" ref="M137">ConsolGeog[[#This Row],[Presented CS - 16-17 (2014)]]</f>
        <v>0</v>
      </c>
      <c r="N137" s="129">
        <f t="array" ref="N137">ConsolGeog[[#This Row],[Presented CS - 16-24 (2014)]]</f>
        <v>0</v>
      </c>
      <c r="O137" s="129">
        <f t="array" ref="O137">ConsolGeog[[#This Row],[Presented CS - 18-24 (2014)]]</f>
        <v>0</v>
      </c>
      <c r="P137" s="129">
        <f t="array" ref="P13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7" s="129">
        <f t="array" ref="Q137">ConsolGeog[[#This Row],[Assessed HS - 16-17 (2014)]]</f>
        <v>0</v>
      </c>
      <c r="R137" s="129">
        <f t="array" ref="R137">ConsolGeog[[#This Row],[Assessed HS - 16-24 (2014)]]</f>
        <v>0</v>
      </c>
      <c r="S137" s="129">
        <f t="array" ref="S137">ConsolGeog[[#This Row],[Assessed HS - 18-24 (2014)]]</f>
        <v>0</v>
      </c>
      <c r="T137" s="129">
        <f t="array" ref="T137">ConsolGeog[[#This Row],[Assessed CS - 16-17 (2014)]]</f>
        <v>0</v>
      </c>
      <c r="U137" s="129">
        <f t="array" ref="U137">ConsolGeog[[#This Row],[Assessed CS - 16-24 (2014)]]</f>
        <v>4.7545356415756892</v>
      </c>
      <c r="V137" s="129">
        <f t="array" ref="V137">ConsolGeog[[#This Row],[Assessed CS - 18-24 (2014)]]</f>
        <v>0</v>
      </c>
      <c r="W137" s="129">
        <f t="array" ref="W137">SUM(FinalOutput10[[#This Row],[Assessed_HS_16_17_2014]],FinalOutput10[[#This Row],[Assessed_HS_16_24_2014]],FinalOutput10[[#This Row],[Assessed_HS_18_24_2014]],FinalOutput10[[#This Row],[Assessed_CS_16_17_2014]],FinalOutput10[[#This Row],[Assessed_CS_16_24_2014]],FinalOutput10[[#This Row],[Assessed_CS_18_24_2014]])</f>
        <v>4.7545356415756892</v>
      </c>
      <c r="X137" s="128"/>
      <c r="Y137" s="128"/>
      <c r="Z137" s="128"/>
      <c r="AA137" s="128"/>
      <c r="AB137" s="128"/>
      <c r="AC137" s="128"/>
      <c r="AD137" s="128"/>
      <c r="AE137" s="128"/>
      <c r="AF137" s="128"/>
      <c r="AG137" s="128"/>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row>
    <row r="138" spans="1:63">
      <c r="A138" s="128" t="str">
        <f t="array" ref="A138">ConsolGeog[[#This Row],[Country]]</f>
        <v>England</v>
      </c>
      <c r="B138" s="129" t="str">
        <f t="array" ref="B138">ConsolGeog[[#This Row],[County Name]]</f>
        <v>Kent</v>
      </c>
      <c r="C138" s="128" t="str">
        <f t="array" ref="C138">ConsolGeog[[#This Row],[la_code]]</f>
        <v>E07000106</v>
      </c>
      <c r="D138" s="129" t="str">
        <f t="array" ref="D138">ConsolGeog[[#This Row],[la_name]]</f>
        <v>Canterbury</v>
      </c>
      <c r="E138" s="129" t="str">
        <f t="array" ref="E138">ConsolGeog[[#This Row],[LA Type]]</f>
        <v>District</v>
      </c>
      <c r="F138" s="129">
        <f t="array" ref="F138">ConsolGeog[[#This Row],[population]]</f>
        <v>151145</v>
      </c>
      <c r="G138" s="129">
        <f t="array" ref="G138">ConsolGeog[[#This Row],[area]]</f>
        <v>30885.19</v>
      </c>
      <c r="H138" s="129">
        <f t="array" ref="H138">ConsolGeog[[#This Row],[COUNTY: Sum of districts'' populations '[non additive!']]]</f>
        <v>1463740</v>
      </c>
      <c r="I138" s="129">
        <f t="array" ref="I138">ConsolGeog[[#This Row],[County Stats Distribution Factor]]</f>
        <v>0.10325945864702747</v>
      </c>
      <c r="J138" s="129">
        <f t="array" ref="J138">ConsolGeog[[#This Row],[Presented HS - 16-17 (2014)]]</f>
        <v>0</v>
      </c>
      <c r="K138" s="129">
        <f t="array" ref="K138">ConsolGeog[[#This Row],[Presented HS - 16-24 (2014)]]</f>
        <v>0</v>
      </c>
      <c r="L138" s="129">
        <f t="array" ref="L138">ConsolGeog[[#This Row],[Presented HS - 18-24 (2014)]]</f>
        <v>0</v>
      </c>
      <c r="M138" s="129">
        <f t="array" ref="M138">ConsolGeog[[#This Row],[Presented CS - 16-17 (2014)]]</f>
        <v>0</v>
      </c>
      <c r="N138" s="129">
        <f t="array" ref="N138">ConsolGeog[[#This Row],[Presented CS - 16-24 (2014)]]</f>
        <v>0</v>
      </c>
      <c r="O138" s="129">
        <f t="array" ref="O138">ConsolGeog[[#This Row],[Presented CS - 18-24 (2014)]]</f>
        <v>0</v>
      </c>
      <c r="P138" s="129">
        <f t="array" ref="P13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8" s="129">
        <f t="array" ref="Q138">ConsolGeog[[#This Row],[Assessed HS - 16-17 (2014)]]</f>
        <v>0</v>
      </c>
      <c r="R138" s="129">
        <f t="array" ref="R138">ConsolGeog[[#This Row],[Assessed HS - 16-24 (2014)]]</f>
        <v>0</v>
      </c>
      <c r="S138" s="129">
        <f t="array" ref="S138">ConsolGeog[[#This Row],[Assessed HS - 18-24 (2014)]]</f>
        <v>0</v>
      </c>
      <c r="T138" s="129">
        <f t="array" ref="T138">ConsolGeog[[#This Row],[Assessed CS - 16-17 (2014)]]</f>
        <v>0</v>
      </c>
      <c r="U138" s="129">
        <f t="array" ref="U138">ConsolGeog[[#This Row],[Assessed CS - 16-24 (2014)]]</f>
        <v>6.0923080601746209</v>
      </c>
      <c r="V138" s="129">
        <f t="array" ref="V138">ConsolGeog[[#This Row],[Assessed CS - 18-24 (2014)]]</f>
        <v>0</v>
      </c>
      <c r="W138" s="129">
        <f t="array" ref="W138">SUM(FinalOutput10[[#This Row],[Assessed_HS_16_17_2014]],FinalOutput10[[#This Row],[Assessed_HS_16_24_2014]],FinalOutput10[[#This Row],[Assessed_HS_18_24_2014]],FinalOutput10[[#This Row],[Assessed_CS_16_17_2014]],FinalOutput10[[#This Row],[Assessed_CS_16_24_2014]],FinalOutput10[[#This Row],[Assessed_CS_18_24_2014]])</f>
        <v>6.0923080601746209</v>
      </c>
      <c r="X138" s="128"/>
      <c r="Y138" s="128"/>
      <c r="Z138" s="128"/>
      <c r="AA138" s="128"/>
      <c r="AB138" s="128"/>
      <c r="AC138" s="128"/>
      <c r="AD138" s="128"/>
      <c r="AE138" s="128"/>
      <c r="AF138" s="128"/>
      <c r="AG138" s="128"/>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row>
    <row r="139" spans="1:63">
      <c r="A139" s="128" t="str">
        <f t="array" ref="A139">ConsolGeog[[#This Row],[Country]]</f>
        <v>England</v>
      </c>
      <c r="B139" s="129" t="str">
        <f t="array" ref="B139">ConsolGeog[[#This Row],[County Name]]</f>
        <v>Kent</v>
      </c>
      <c r="C139" s="128" t="str">
        <f t="array" ref="C139">ConsolGeog[[#This Row],[la_code]]</f>
        <v>E07000107</v>
      </c>
      <c r="D139" s="129" t="str">
        <f t="array" ref="D139">ConsolGeog[[#This Row],[la_name]]</f>
        <v>Dartford</v>
      </c>
      <c r="E139" s="129" t="str">
        <f t="array" ref="E139">ConsolGeog[[#This Row],[LA Type]]</f>
        <v>District</v>
      </c>
      <c r="F139" s="129">
        <f t="array" ref="F139">ConsolGeog[[#This Row],[population]]</f>
        <v>97365</v>
      </c>
      <c r="G139" s="129">
        <f t="array" ref="G139">ConsolGeog[[#This Row],[area]]</f>
        <v>7276.85</v>
      </c>
      <c r="H139" s="129">
        <f t="array" ref="H139">ConsolGeog[[#This Row],[COUNTY: Sum of districts'' populations '[non additive!']]]</f>
        <v>1463740</v>
      </c>
      <c r="I139" s="129">
        <f t="array" ref="I139">ConsolGeog[[#This Row],[County Stats Distribution Factor]]</f>
        <v>6.65179608400399E-2</v>
      </c>
      <c r="J139" s="129">
        <f t="array" ref="J139">ConsolGeog[[#This Row],[Presented HS - 16-17 (2014)]]</f>
        <v>0</v>
      </c>
      <c r="K139" s="129">
        <f t="array" ref="K139">ConsolGeog[[#This Row],[Presented HS - 16-24 (2014)]]</f>
        <v>0</v>
      </c>
      <c r="L139" s="129">
        <f t="array" ref="L139">ConsolGeog[[#This Row],[Presented HS - 18-24 (2014)]]</f>
        <v>0</v>
      </c>
      <c r="M139" s="129">
        <f t="array" ref="M139">ConsolGeog[[#This Row],[Presented CS - 16-17 (2014)]]</f>
        <v>0</v>
      </c>
      <c r="N139" s="129">
        <f t="array" ref="N139">ConsolGeog[[#This Row],[Presented CS - 16-24 (2014)]]</f>
        <v>0</v>
      </c>
      <c r="O139" s="129">
        <f t="array" ref="O139">ConsolGeog[[#This Row],[Presented CS - 18-24 (2014)]]</f>
        <v>0</v>
      </c>
      <c r="P139" s="129">
        <f t="array" ref="P13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39" s="129">
        <f t="array" ref="Q139">ConsolGeog[[#This Row],[Assessed HS - 16-17 (2014)]]</f>
        <v>0</v>
      </c>
      <c r="R139" s="129">
        <f t="array" ref="R139">ConsolGeog[[#This Row],[Assessed HS - 16-24 (2014)]]</f>
        <v>0</v>
      </c>
      <c r="S139" s="129">
        <f t="array" ref="S139">ConsolGeog[[#This Row],[Assessed HS - 18-24 (2014)]]</f>
        <v>0</v>
      </c>
      <c r="T139" s="129">
        <f t="array" ref="T139">ConsolGeog[[#This Row],[Assessed CS - 16-17 (2014)]]</f>
        <v>0</v>
      </c>
      <c r="U139" s="129">
        <f t="array" ref="U139">ConsolGeog[[#This Row],[Assessed CS - 16-24 (2014)]]</f>
        <v>3.9245596895623542</v>
      </c>
      <c r="V139" s="129">
        <f t="array" ref="V139">ConsolGeog[[#This Row],[Assessed CS - 18-24 (2014)]]</f>
        <v>0</v>
      </c>
      <c r="W139" s="129">
        <f t="array" ref="W139">SUM(FinalOutput10[[#This Row],[Assessed_HS_16_17_2014]],FinalOutput10[[#This Row],[Assessed_HS_16_24_2014]],FinalOutput10[[#This Row],[Assessed_HS_18_24_2014]],FinalOutput10[[#This Row],[Assessed_CS_16_17_2014]],FinalOutput10[[#This Row],[Assessed_CS_16_24_2014]],FinalOutput10[[#This Row],[Assessed_CS_18_24_2014]])</f>
        <v>3.9245596895623542</v>
      </c>
      <c r="X139" s="128"/>
      <c r="Y139" s="128"/>
      <c r="Z139" s="128"/>
      <c r="AA139" s="128"/>
      <c r="AB139" s="128"/>
      <c r="AC139" s="128"/>
      <c r="AD139" s="128"/>
      <c r="AE139" s="128"/>
      <c r="AF139" s="128"/>
      <c r="AG139" s="128"/>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row>
    <row r="140" spans="1:63">
      <c r="A140" s="128" t="str">
        <f t="array" ref="A140">ConsolGeog[[#This Row],[Country]]</f>
        <v>England</v>
      </c>
      <c r="B140" s="129" t="str">
        <f t="array" ref="B140">ConsolGeog[[#This Row],[County Name]]</f>
        <v>Kent</v>
      </c>
      <c r="C140" s="128" t="str">
        <f t="array" ref="C140">ConsolGeog[[#This Row],[la_code]]</f>
        <v>E07000108</v>
      </c>
      <c r="D140" s="129" t="str">
        <f t="array" ref="D140">ConsolGeog[[#This Row],[la_name]]</f>
        <v>Dover</v>
      </c>
      <c r="E140" s="129" t="str">
        <f t="array" ref="E140">ConsolGeog[[#This Row],[LA Type]]</f>
        <v>District</v>
      </c>
      <c r="F140" s="129">
        <f t="array" ref="F140">ConsolGeog[[#This Row],[population]]</f>
        <v>111674</v>
      </c>
      <c r="G140" s="129">
        <f t="array" ref="G140">ConsolGeog[[#This Row],[area]]</f>
        <v>31485.09</v>
      </c>
      <c r="H140" s="129">
        <f t="array" ref="H140">ConsolGeog[[#This Row],[COUNTY: Sum of districts'' populations '[non additive!']]]</f>
        <v>1463740</v>
      </c>
      <c r="I140" s="129">
        <f t="array" ref="I140">ConsolGeog[[#This Row],[County Stats Distribution Factor]]</f>
        <v>7.6293604055365019E-2</v>
      </c>
      <c r="J140" s="129">
        <f t="array" ref="J140">ConsolGeog[[#This Row],[Presented HS - 16-17 (2014)]]</f>
        <v>37</v>
      </c>
      <c r="K140" s="129">
        <f t="array" ref="K140">ConsolGeog[[#This Row],[Presented HS - 16-24 (2014)]]</f>
        <v>0</v>
      </c>
      <c r="L140" s="129">
        <f t="array" ref="L140">ConsolGeog[[#This Row],[Presented HS - 18-24 (2014)]]</f>
        <v>210</v>
      </c>
      <c r="M140" s="129">
        <f t="array" ref="M140">ConsolGeog[[#This Row],[Presented CS - 16-17 (2014)]]</f>
        <v>0</v>
      </c>
      <c r="N140" s="129">
        <f t="array" ref="N140">ConsolGeog[[#This Row],[Presented CS - 16-24 (2014)]]</f>
        <v>0</v>
      </c>
      <c r="O140" s="129">
        <f t="array" ref="O140">ConsolGeog[[#This Row],[Presented CS - 18-24 (2014)]]</f>
        <v>0</v>
      </c>
      <c r="P140" s="129">
        <f t="array" ref="P140">MAX(FinalOutput10[[#This Row],[Presented_HS_16_17_2014]]+FinalOutput10[[#This Row],[Presented_HS_18_24_2014]],FinalOutput10[[#This Row],[Presented_HS_16_24_2014]])+SUM(FinalOutput10[[#This Row],[Presented_CS_16_17_2014]],FinalOutput10[[#This Row],[Presented_CS_16_24_2014]],FinalOutput10[[#This Row],[Presented_CS_18_24_2014]])</f>
        <v>247</v>
      </c>
      <c r="Q140" s="129">
        <f t="array" ref="Q140">ConsolGeog[[#This Row],[Assessed HS - 16-17 (2014)]]</f>
        <v>13</v>
      </c>
      <c r="R140" s="129">
        <f t="array" ref="R140">ConsolGeog[[#This Row],[Assessed HS - 16-24 (2014)]]</f>
        <v>0</v>
      </c>
      <c r="S140" s="129">
        <f t="array" ref="S140">ConsolGeog[[#This Row],[Assessed HS - 18-24 (2014)]]</f>
        <v>65</v>
      </c>
      <c r="T140" s="129">
        <f t="array" ref="T140">ConsolGeog[[#This Row],[Assessed CS - 16-17 (2014)]]</f>
        <v>0</v>
      </c>
      <c r="U140" s="129">
        <f t="array" ref="U140">ConsolGeog[[#This Row],[Assessed CS - 16-24 (2014)]]</f>
        <v>4.5013226392665358</v>
      </c>
      <c r="V140" s="129">
        <f t="array" ref="V140">ConsolGeog[[#This Row],[Assessed CS - 18-24 (2014)]]</f>
        <v>0</v>
      </c>
      <c r="W140" s="129">
        <f t="array" ref="W140">SUM(FinalOutput10[[#This Row],[Assessed_HS_16_17_2014]],FinalOutput10[[#This Row],[Assessed_HS_16_24_2014]],FinalOutput10[[#This Row],[Assessed_HS_18_24_2014]],FinalOutput10[[#This Row],[Assessed_CS_16_17_2014]],FinalOutput10[[#This Row],[Assessed_CS_16_24_2014]],FinalOutput10[[#This Row],[Assessed_CS_18_24_2014]])</f>
        <v>82.501322639266533</v>
      </c>
      <c r="X140" s="128"/>
      <c r="Y140" s="128"/>
      <c r="Z140" s="128"/>
      <c r="AA140" s="128"/>
      <c r="AB140" s="128"/>
      <c r="AC140" s="128"/>
      <c r="AD140" s="128"/>
      <c r="AE140" s="128"/>
      <c r="AF140" s="128"/>
      <c r="AG140" s="128"/>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row>
    <row r="141" spans="1:63">
      <c r="A141" s="128" t="str">
        <f t="array" ref="A141">ConsolGeog[[#This Row],[Country]]</f>
        <v>England</v>
      </c>
      <c r="B141" s="129" t="str">
        <f t="array" ref="B141">ConsolGeog[[#This Row],[County Name]]</f>
        <v>West Sussex</v>
      </c>
      <c r="C141" s="128" t="str">
        <f t="array" ref="C141">ConsolGeog[[#This Row],[la_code]]</f>
        <v>E07000226</v>
      </c>
      <c r="D141" s="129" t="str">
        <f t="array" ref="D141">ConsolGeog[[#This Row],[la_name]]</f>
        <v>Crawley</v>
      </c>
      <c r="E141" s="129" t="str">
        <f t="array" ref="E141">ConsolGeog[[#This Row],[LA Type]]</f>
        <v>District</v>
      </c>
      <c r="F141" s="129">
        <f t="array" ref="F141">ConsolGeog[[#This Row],[population]]</f>
        <v>106597</v>
      </c>
      <c r="G141" s="129">
        <f t="array" ref="G141">ConsolGeog[[#This Row],[area]]</f>
        <v>4497.07</v>
      </c>
      <c r="H141" s="129">
        <f t="array" ref="H141">ConsolGeog[[#This Row],[COUNTY: Sum of districts'' populations '[non additive!']]]</f>
        <v>806892</v>
      </c>
      <c r="I141" s="129">
        <f t="array" ref="I141">ConsolGeog[[#This Row],[County Stats Distribution Factor]]</f>
        <v>0.1321081383877892</v>
      </c>
      <c r="J141" s="129">
        <f t="array" ref="J141">ConsolGeog[[#This Row],[Presented HS - 16-17 (2014)]]</f>
        <v>0</v>
      </c>
      <c r="K141" s="129">
        <f t="array" ref="K141">ConsolGeog[[#This Row],[Presented HS - 16-24 (2014)]]</f>
        <v>0</v>
      </c>
      <c r="L141" s="129">
        <f t="array" ref="L141">ConsolGeog[[#This Row],[Presented HS - 18-24 (2014)]]</f>
        <v>0</v>
      </c>
      <c r="M141" s="129">
        <f t="array" ref="M141">ConsolGeog[[#This Row],[Presented CS - 16-17 (2014)]]</f>
        <v>0</v>
      </c>
      <c r="N141" s="129">
        <f t="array" ref="N141">ConsolGeog[[#This Row],[Presented CS - 16-24 (2014)]]</f>
        <v>0</v>
      </c>
      <c r="O141" s="129">
        <f t="array" ref="O141">ConsolGeog[[#This Row],[Presented CS - 18-24 (2014)]]</f>
        <v>0</v>
      </c>
      <c r="P141" s="129">
        <f t="array" ref="P14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1" s="129">
        <f t="array" ref="Q141">ConsolGeog[[#This Row],[Assessed HS - 16-17 (2014)]]</f>
        <v>0</v>
      </c>
      <c r="R141" s="129">
        <f t="array" ref="R141">ConsolGeog[[#This Row],[Assessed HS - 16-24 (2014)]]</f>
        <v>0</v>
      </c>
      <c r="S141" s="129">
        <f t="array" ref="S141">ConsolGeog[[#This Row],[Assessed HS - 18-24 (2014)]]</f>
        <v>0</v>
      </c>
      <c r="T141" s="129">
        <f t="array" ref="T141">ConsolGeog[[#This Row],[Assessed CS - 16-17 (2014)]]</f>
        <v>0</v>
      </c>
      <c r="U141" s="129">
        <f t="array" ref="U141">ConsolGeog[[#This Row],[Assessed CS - 16-24 (2014)]]</f>
        <v>0</v>
      </c>
      <c r="V141" s="129">
        <f t="array" ref="V141">ConsolGeog[[#This Row],[Assessed CS - 18-24 (2014)]]</f>
        <v>0</v>
      </c>
      <c r="W141" s="129">
        <f t="array" ref="W141">SUM(FinalOutput10[[#This Row],[Assessed_HS_16_17_2014]],FinalOutput10[[#This Row],[Assessed_HS_16_24_2014]],FinalOutput10[[#This Row],[Assessed_HS_18_24_2014]],FinalOutput10[[#This Row],[Assessed_CS_16_17_2014]],FinalOutput10[[#This Row],[Assessed_CS_16_24_2014]],FinalOutput10[[#This Row],[Assessed_CS_18_24_2014]])</f>
        <v>0</v>
      </c>
      <c r="X141" s="128"/>
      <c r="Y141" s="128"/>
      <c r="Z141" s="128"/>
      <c r="AA141" s="128"/>
      <c r="AB141" s="128"/>
      <c r="AC141" s="128"/>
      <c r="AD141" s="128"/>
      <c r="AE141" s="128"/>
      <c r="AF141" s="128"/>
      <c r="AG141" s="128"/>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row>
    <row r="142" spans="1:63">
      <c r="A142" s="128" t="str">
        <f t="array" ref="A142">ConsolGeog[[#This Row],[Country]]</f>
        <v>England</v>
      </c>
      <c r="B142" s="129" t="str">
        <f t="array" ref="B142">ConsolGeog[[#This Row],[County Name]]</f>
        <v>West Sussex</v>
      </c>
      <c r="C142" s="128" t="str">
        <f t="array" ref="C142">ConsolGeog[[#This Row],[la_code]]</f>
        <v>E07000227</v>
      </c>
      <c r="D142" s="129" t="str">
        <f t="array" ref="D142">ConsolGeog[[#This Row],[la_name]]</f>
        <v>Horsham</v>
      </c>
      <c r="E142" s="129" t="str">
        <f t="array" ref="E142">ConsolGeog[[#This Row],[LA Type]]</f>
        <v>District</v>
      </c>
      <c r="F142" s="129">
        <f t="array" ref="F142">ConsolGeog[[#This Row],[population]]</f>
        <v>131301</v>
      </c>
      <c r="G142" s="129">
        <f t="array" ref="G142">ConsolGeog[[#This Row],[area]]</f>
        <v>53027.07</v>
      </c>
      <c r="H142" s="129">
        <f t="array" ref="H142">ConsolGeog[[#This Row],[COUNTY: Sum of districts'' populations '[non additive!']]]</f>
        <v>806892</v>
      </c>
      <c r="I142" s="129">
        <f t="array" ref="I142">ConsolGeog[[#This Row],[County Stats Distribution Factor]]</f>
        <v>0.16272437947085855</v>
      </c>
      <c r="J142" s="129">
        <f t="array" ref="J142">ConsolGeog[[#This Row],[Presented HS - 16-17 (2014)]]</f>
        <v>0</v>
      </c>
      <c r="K142" s="129">
        <f t="array" ref="K142">ConsolGeog[[#This Row],[Presented HS - 16-24 (2014)]]</f>
        <v>0</v>
      </c>
      <c r="L142" s="129">
        <f t="array" ref="L142">ConsolGeog[[#This Row],[Presented HS - 18-24 (2014)]]</f>
        <v>0</v>
      </c>
      <c r="M142" s="129">
        <f t="array" ref="M142">ConsolGeog[[#This Row],[Presented CS - 16-17 (2014)]]</f>
        <v>0</v>
      </c>
      <c r="N142" s="129">
        <f t="array" ref="N142">ConsolGeog[[#This Row],[Presented CS - 16-24 (2014)]]</f>
        <v>0</v>
      </c>
      <c r="O142" s="129">
        <f t="array" ref="O142">ConsolGeog[[#This Row],[Presented CS - 18-24 (2014)]]</f>
        <v>0</v>
      </c>
      <c r="P142" s="129">
        <f t="array" ref="P14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2" s="129">
        <f t="array" ref="Q142">ConsolGeog[[#This Row],[Assessed HS - 16-17 (2014)]]</f>
        <v>0</v>
      </c>
      <c r="R142" s="129">
        <f t="array" ref="R142">ConsolGeog[[#This Row],[Assessed HS - 16-24 (2014)]]</f>
        <v>0</v>
      </c>
      <c r="S142" s="129">
        <f t="array" ref="S142">ConsolGeog[[#This Row],[Assessed HS - 18-24 (2014)]]</f>
        <v>0</v>
      </c>
      <c r="T142" s="129">
        <f t="array" ref="T142">ConsolGeog[[#This Row],[Assessed CS - 16-17 (2014)]]</f>
        <v>0</v>
      </c>
      <c r="U142" s="129">
        <f t="array" ref="U142">ConsolGeog[[#This Row],[Assessed CS - 16-24 (2014)]]</f>
        <v>0</v>
      </c>
      <c r="V142" s="129">
        <f t="array" ref="V142">ConsolGeog[[#This Row],[Assessed CS - 18-24 (2014)]]</f>
        <v>0</v>
      </c>
      <c r="W142" s="129">
        <f t="array" ref="W142">SUM(FinalOutput10[[#This Row],[Assessed_HS_16_17_2014]],FinalOutput10[[#This Row],[Assessed_HS_16_24_2014]],FinalOutput10[[#This Row],[Assessed_HS_18_24_2014]],FinalOutput10[[#This Row],[Assessed_CS_16_17_2014]],FinalOutput10[[#This Row],[Assessed_CS_16_24_2014]],FinalOutput10[[#This Row],[Assessed_CS_18_24_2014]])</f>
        <v>0</v>
      </c>
      <c r="X142" s="128"/>
      <c r="Y142" s="128"/>
      <c r="Z142" s="128"/>
      <c r="AA142" s="128"/>
      <c r="AB142" s="128"/>
      <c r="AC142" s="128"/>
      <c r="AD142" s="128"/>
      <c r="AE142" s="128"/>
      <c r="AF142" s="128"/>
      <c r="AG142" s="128"/>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row>
    <row r="143" spans="1:63">
      <c r="A143" s="128" t="str">
        <f t="array" ref="A143">ConsolGeog[[#This Row],[Country]]</f>
        <v>England</v>
      </c>
      <c r="B143" s="129" t="str">
        <f t="array" ref="B143">ConsolGeog[[#This Row],[County Name]]</f>
        <v>West Sussex</v>
      </c>
      <c r="C143" s="128" t="str">
        <f t="array" ref="C143">ConsolGeog[[#This Row],[la_code]]</f>
        <v>E07000228</v>
      </c>
      <c r="D143" s="129" t="str">
        <f t="array" ref="D143">ConsolGeog[[#This Row],[la_name]]</f>
        <v>Mid Sussex</v>
      </c>
      <c r="E143" s="129" t="str">
        <f t="array" ref="E143">ConsolGeog[[#This Row],[LA Type]]</f>
        <v>District</v>
      </c>
      <c r="F143" s="129">
        <f t="array" ref="F143">ConsolGeog[[#This Row],[population]]</f>
        <v>139860</v>
      </c>
      <c r="G143" s="129">
        <f t="array" ref="G143">ConsolGeog[[#This Row],[area]]</f>
        <v>33402.39</v>
      </c>
      <c r="H143" s="129">
        <f t="array" ref="H143">ConsolGeog[[#This Row],[COUNTY: Sum of districts'' populations '[non additive!']]]</f>
        <v>806892</v>
      </c>
      <c r="I143" s="129">
        <f t="array" ref="I143">ConsolGeog[[#This Row],[County Stats Distribution Factor]]</f>
        <v>0.17333174699959847</v>
      </c>
      <c r="J143" s="129">
        <f t="array" ref="J143">ConsolGeog[[#This Row],[Presented HS - 16-17 (2014)]]</f>
        <v>16</v>
      </c>
      <c r="K143" s="129">
        <f t="array" ref="K143">ConsolGeog[[#This Row],[Presented HS - 16-24 (2014)]]</f>
        <v>0</v>
      </c>
      <c r="L143" s="129">
        <f t="array" ref="L143">ConsolGeog[[#This Row],[Presented HS - 18-24 (2014)]]</f>
        <v>30</v>
      </c>
      <c r="M143" s="129">
        <f t="array" ref="M143">ConsolGeog[[#This Row],[Presented CS - 16-17 (2014)]]</f>
        <v>0</v>
      </c>
      <c r="N143" s="129">
        <f t="array" ref="N143">ConsolGeog[[#This Row],[Presented CS - 16-24 (2014)]]</f>
        <v>0</v>
      </c>
      <c r="O143" s="129">
        <f t="array" ref="O143">ConsolGeog[[#This Row],[Presented CS - 18-24 (2014)]]</f>
        <v>0</v>
      </c>
      <c r="P143" s="129">
        <f t="array" ref="P143">MAX(FinalOutput10[[#This Row],[Presented_HS_16_17_2014]]+FinalOutput10[[#This Row],[Presented_HS_18_24_2014]],FinalOutput10[[#This Row],[Presented_HS_16_24_2014]])+SUM(FinalOutput10[[#This Row],[Presented_CS_16_17_2014]],FinalOutput10[[#This Row],[Presented_CS_16_24_2014]],FinalOutput10[[#This Row],[Presented_CS_18_24_2014]])</f>
        <v>46</v>
      </c>
      <c r="Q143" s="129">
        <f t="array" ref="Q143">ConsolGeog[[#This Row],[Assessed HS - 16-17 (2014)]]</f>
        <v>0</v>
      </c>
      <c r="R143" s="129">
        <f t="array" ref="R143">ConsolGeog[[#This Row],[Assessed HS - 16-24 (2014)]]</f>
        <v>0</v>
      </c>
      <c r="S143" s="129">
        <f t="array" ref="S143">ConsolGeog[[#This Row],[Assessed HS - 18-24 (2014)]]</f>
        <v>20</v>
      </c>
      <c r="T143" s="129">
        <f t="array" ref="T143">ConsolGeog[[#This Row],[Assessed CS - 16-17 (2014)]]</f>
        <v>0</v>
      </c>
      <c r="U143" s="129">
        <f t="array" ref="U143">ConsolGeog[[#This Row],[Assessed CS - 16-24 (2014)]]</f>
        <v>0</v>
      </c>
      <c r="V143" s="129">
        <f t="array" ref="V143">ConsolGeog[[#This Row],[Assessed CS - 18-24 (2014)]]</f>
        <v>0</v>
      </c>
      <c r="W143" s="129">
        <f t="array" ref="W143">SUM(FinalOutput10[[#This Row],[Assessed_HS_16_17_2014]],FinalOutput10[[#This Row],[Assessed_HS_16_24_2014]],FinalOutput10[[#This Row],[Assessed_HS_18_24_2014]],FinalOutput10[[#This Row],[Assessed_CS_16_17_2014]],FinalOutput10[[#This Row],[Assessed_CS_16_24_2014]],FinalOutput10[[#This Row],[Assessed_CS_18_24_2014]])</f>
        <v>20</v>
      </c>
      <c r="X143" s="128"/>
      <c r="Y143" s="128"/>
      <c r="Z143" s="128"/>
      <c r="AA143" s="128"/>
      <c r="AB143" s="128"/>
      <c r="AC143" s="128"/>
      <c r="AD143" s="128"/>
      <c r="AE143" s="128"/>
      <c r="AF143" s="128"/>
      <c r="AG143" s="128"/>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row>
    <row r="144" spans="1:63">
      <c r="A144" s="128" t="str">
        <f t="array" ref="A144">ConsolGeog[[#This Row],[Country]]</f>
        <v>England</v>
      </c>
      <c r="B144" s="129" t="str">
        <f t="array" ref="B144">ConsolGeog[[#This Row],[County Name]]</f>
        <v>Kent</v>
      </c>
      <c r="C144" s="128" t="str">
        <f t="array" ref="C144">ConsolGeog[[#This Row],[la_code]]</f>
        <v>E07000109</v>
      </c>
      <c r="D144" s="129" t="str">
        <f t="array" ref="D144">ConsolGeog[[#This Row],[la_name]]</f>
        <v>Gravesham</v>
      </c>
      <c r="E144" s="129" t="str">
        <f t="array" ref="E144">ConsolGeog[[#This Row],[LA Type]]</f>
        <v>District</v>
      </c>
      <c r="F144" s="129">
        <f t="array" ref="F144">ConsolGeog[[#This Row],[population]]</f>
        <v>101720</v>
      </c>
      <c r="G144" s="129">
        <f t="array" ref="G144">ConsolGeog[[#This Row],[area]]</f>
        <v>9901.8700000000008</v>
      </c>
      <c r="H144" s="129">
        <f t="array" ref="H144">ConsolGeog[[#This Row],[COUNTY: Sum of districts'' populations '[non additive!']]]</f>
        <v>1463740</v>
      </c>
      <c r="I144" s="129">
        <f t="array" ref="I144">ConsolGeog[[#This Row],[County Stats Distribution Factor]]</f>
        <v>6.949321600830749E-2</v>
      </c>
      <c r="J144" s="129">
        <f t="array" ref="J144">ConsolGeog[[#This Row],[Presented HS - 16-17 (2014)]]</f>
        <v>0</v>
      </c>
      <c r="K144" s="129">
        <f t="array" ref="K144">ConsolGeog[[#This Row],[Presented HS - 16-24 (2014)]]</f>
        <v>0</v>
      </c>
      <c r="L144" s="129">
        <f t="array" ref="L144">ConsolGeog[[#This Row],[Presented HS - 18-24 (2014)]]</f>
        <v>0</v>
      </c>
      <c r="M144" s="129">
        <f t="array" ref="M144">ConsolGeog[[#This Row],[Presented CS - 16-17 (2014)]]</f>
        <v>0</v>
      </c>
      <c r="N144" s="129">
        <f t="array" ref="N144">ConsolGeog[[#This Row],[Presented CS - 16-24 (2014)]]</f>
        <v>0</v>
      </c>
      <c r="O144" s="129">
        <f t="array" ref="O144">ConsolGeog[[#This Row],[Presented CS - 18-24 (2014)]]</f>
        <v>0</v>
      </c>
      <c r="P144" s="129">
        <f t="array" ref="P14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4" s="129">
        <f t="array" ref="Q144">ConsolGeog[[#This Row],[Assessed HS - 16-17 (2014)]]</f>
        <v>0</v>
      </c>
      <c r="R144" s="129">
        <f t="array" ref="R144">ConsolGeog[[#This Row],[Assessed HS - 16-24 (2014)]]</f>
        <v>0</v>
      </c>
      <c r="S144" s="129">
        <f t="array" ref="S144">ConsolGeog[[#This Row],[Assessed HS - 18-24 (2014)]]</f>
        <v>0</v>
      </c>
      <c r="T144" s="129">
        <f t="array" ref="T144">ConsolGeog[[#This Row],[Assessed CS - 16-17 (2014)]]</f>
        <v>0</v>
      </c>
      <c r="U144" s="129">
        <f t="array" ref="U144">ConsolGeog[[#This Row],[Assessed CS - 16-24 (2014)]]</f>
        <v>4.1000997444901417</v>
      </c>
      <c r="V144" s="129">
        <f t="array" ref="V144">ConsolGeog[[#This Row],[Assessed CS - 18-24 (2014)]]</f>
        <v>0</v>
      </c>
      <c r="W144" s="129">
        <f t="array" ref="W144">SUM(FinalOutput10[[#This Row],[Assessed_HS_16_17_2014]],FinalOutput10[[#This Row],[Assessed_HS_16_24_2014]],FinalOutput10[[#This Row],[Assessed_HS_18_24_2014]],FinalOutput10[[#This Row],[Assessed_CS_16_17_2014]],FinalOutput10[[#This Row],[Assessed_CS_16_24_2014]],FinalOutput10[[#This Row],[Assessed_CS_18_24_2014]])</f>
        <v>4.1000997444901417</v>
      </c>
      <c r="X144" s="128"/>
      <c r="Y144" s="128"/>
      <c r="Z144" s="128"/>
      <c r="AA144" s="128"/>
      <c r="AB144" s="128"/>
      <c r="AC144" s="128"/>
      <c r="AD144" s="128"/>
      <c r="AE144" s="128"/>
      <c r="AF144" s="128"/>
      <c r="AG144" s="128"/>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row>
    <row r="145" spans="1:63">
      <c r="A145" s="128" t="str">
        <f t="array" ref="A145">ConsolGeog[[#This Row],[Country]]</f>
        <v>England</v>
      </c>
      <c r="B145" s="129" t="str">
        <f t="array" ref="B145">ConsolGeog[[#This Row],[County Name]]</f>
        <v>Kent</v>
      </c>
      <c r="C145" s="128" t="str">
        <f t="array" ref="C145">ConsolGeog[[#This Row],[la_code]]</f>
        <v>E07000110</v>
      </c>
      <c r="D145" s="129" t="str">
        <f t="array" ref="D145">ConsolGeog[[#This Row],[la_name]]</f>
        <v>Maidstone</v>
      </c>
      <c r="E145" s="129" t="str">
        <f t="array" ref="E145">ConsolGeog[[#This Row],[LA Type]]</f>
        <v>District</v>
      </c>
      <c r="F145" s="129">
        <f t="array" ref="F145">ConsolGeog[[#This Row],[population]]</f>
        <v>155143</v>
      </c>
      <c r="G145" s="129">
        <f t="array" ref="G145">ConsolGeog[[#This Row],[area]]</f>
        <v>39333.339999999997</v>
      </c>
      <c r="H145" s="129">
        <f t="array" ref="H145">ConsolGeog[[#This Row],[COUNTY: Sum of districts'' populations '[non additive!']]]</f>
        <v>1463740</v>
      </c>
      <c r="I145" s="129">
        <f t="array" ref="I145">ConsolGeog[[#This Row],[County Stats Distribution Factor]]</f>
        <v>0.10599081804145545</v>
      </c>
      <c r="J145" s="129">
        <f t="array" ref="J145">ConsolGeog[[#This Row],[Presented HS - 16-17 (2014)]]</f>
        <v>0</v>
      </c>
      <c r="K145" s="129">
        <f t="array" ref="K145">ConsolGeog[[#This Row],[Presented HS - 16-24 (2014)]]</f>
        <v>0</v>
      </c>
      <c r="L145" s="129">
        <f t="array" ref="L145">ConsolGeog[[#This Row],[Presented HS - 18-24 (2014)]]</f>
        <v>0</v>
      </c>
      <c r="M145" s="129">
        <f t="array" ref="M145">ConsolGeog[[#This Row],[Presented CS - 16-17 (2014)]]</f>
        <v>0</v>
      </c>
      <c r="N145" s="129">
        <f t="array" ref="N145">ConsolGeog[[#This Row],[Presented CS - 16-24 (2014)]]</f>
        <v>0</v>
      </c>
      <c r="O145" s="129">
        <f t="array" ref="O145">ConsolGeog[[#This Row],[Presented CS - 18-24 (2014)]]</f>
        <v>0</v>
      </c>
      <c r="P145" s="129">
        <f t="array" ref="P14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5" s="129">
        <f t="array" ref="Q145">ConsolGeog[[#This Row],[Assessed HS - 16-17 (2014)]]</f>
        <v>11</v>
      </c>
      <c r="R145" s="129">
        <f t="array" ref="R145">ConsolGeog[[#This Row],[Assessed HS - 16-24 (2014)]]</f>
        <v>0</v>
      </c>
      <c r="S145" s="129">
        <f t="array" ref="S145">ConsolGeog[[#This Row],[Assessed HS - 18-24 (2014)]]</f>
        <v>66</v>
      </c>
      <c r="T145" s="129">
        <f t="array" ref="T145">ConsolGeog[[#This Row],[Assessed CS - 16-17 (2014)]]</f>
        <v>0</v>
      </c>
      <c r="U145" s="129">
        <f t="array" ref="U145">ConsolGeog[[#This Row],[Assessed CS - 16-24 (2014)]]</f>
        <v>6.2534582644458716</v>
      </c>
      <c r="V145" s="129">
        <f t="array" ref="V145">ConsolGeog[[#This Row],[Assessed CS - 18-24 (2014)]]</f>
        <v>0</v>
      </c>
      <c r="W145" s="129">
        <f t="array" ref="W145">SUM(FinalOutput10[[#This Row],[Assessed_HS_16_17_2014]],FinalOutput10[[#This Row],[Assessed_HS_16_24_2014]],FinalOutput10[[#This Row],[Assessed_HS_18_24_2014]],FinalOutput10[[#This Row],[Assessed_CS_16_17_2014]],FinalOutput10[[#This Row],[Assessed_CS_16_24_2014]],FinalOutput10[[#This Row],[Assessed_CS_18_24_2014]])</f>
        <v>83.253458264445868</v>
      </c>
      <c r="X145" s="128"/>
      <c r="Y145" s="128"/>
      <c r="Z145" s="128"/>
      <c r="AA145" s="128"/>
      <c r="AB145" s="128"/>
      <c r="AC145" s="128"/>
      <c r="AD145" s="128"/>
      <c r="AE145" s="128"/>
      <c r="AF145" s="128"/>
      <c r="AG145" s="128"/>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row>
    <row r="146" spans="1:63">
      <c r="A146" s="128" t="str">
        <f t="array" ref="A146">ConsolGeog[[#This Row],[Country]]</f>
        <v>England</v>
      </c>
      <c r="B146" s="129" t="str">
        <f t="array" ref="B146">ConsolGeog[[#This Row],[County Name]]</f>
        <v>Kent</v>
      </c>
      <c r="C146" s="128" t="str">
        <f t="array" ref="C146">ConsolGeog[[#This Row],[la_code]]</f>
        <v>E07000111</v>
      </c>
      <c r="D146" s="129" t="str">
        <f t="array" ref="D146">ConsolGeog[[#This Row],[la_name]]</f>
        <v>Sevenoaks</v>
      </c>
      <c r="E146" s="129" t="str">
        <f t="array" ref="E146">ConsolGeog[[#This Row],[LA Type]]</f>
        <v>District</v>
      </c>
      <c r="F146" s="129">
        <f t="array" ref="F146">ConsolGeog[[#This Row],[population]]</f>
        <v>114893</v>
      </c>
      <c r="G146" s="129">
        <f t="array" ref="G146">ConsolGeog[[#This Row],[area]]</f>
        <v>36919.86</v>
      </c>
      <c r="H146" s="129">
        <f t="array" ref="H146">ConsolGeog[[#This Row],[COUNTY: Sum of districts'' populations '[non additive!']]]</f>
        <v>1463740</v>
      </c>
      <c r="I146" s="129">
        <f t="array" ref="I146">ConsolGeog[[#This Row],[County Stats Distribution Factor]]</f>
        <v>7.849276510855753E-2</v>
      </c>
      <c r="J146" s="129">
        <f t="array" ref="J146">ConsolGeog[[#This Row],[Presented HS - 16-17 (2014)]]</f>
        <v>0</v>
      </c>
      <c r="K146" s="129">
        <f t="array" ref="K146">ConsolGeog[[#This Row],[Presented HS - 16-24 (2014)]]</f>
        <v>0</v>
      </c>
      <c r="L146" s="129">
        <f t="array" ref="L146">ConsolGeog[[#This Row],[Presented HS - 18-24 (2014)]]</f>
        <v>0</v>
      </c>
      <c r="M146" s="129">
        <f t="array" ref="M146">ConsolGeog[[#This Row],[Presented CS - 16-17 (2014)]]</f>
        <v>0</v>
      </c>
      <c r="N146" s="129">
        <f t="array" ref="N146">ConsolGeog[[#This Row],[Presented CS - 16-24 (2014)]]</f>
        <v>0</v>
      </c>
      <c r="O146" s="129">
        <f t="array" ref="O146">ConsolGeog[[#This Row],[Presented CS - 18-24 (2014)]]</f>
        <v>0</v>
      </c>
      <c r="P146" s="129">
        <f t="array" ref="P14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6" s="129">
        <f t="array" ref="Q146">ConsolGeog[[#This Row],[Assessed HS - 16-17 (2014)]]</f>
        <v>0</v>
      </c>
      <c r="R146" s="129">
        <f t="array" ref="R146">ConsolGeog[[#This Row],[Assessed HS - 16-24 (2014)]]</f>
        <v>0</v>
      </c>
      <c r="S146" s="129">
        <f t="array" ref="S146">ConsolGeog[[#This Row],[Assessed HS - 18-24 (2014)]]</f>
        <v>0</v>
      </c>
      <c r="T146" s="129">
        <f t="array" ref="T146">ConsolGeog[[#This Row],[Assessed CS - 16-17 (2014)]]</f>
        <v>0</v>
      </c>
      <c r="U146" s="129">
        <f t="array" ref="U146">ConsolGeog[[#This Row],[Assessed CS - 16-24 (2014)]]</f>
        <v>4.6310731414048947</v>
      </c>
      <c r="V146" s="129">
        <f t="array" ref="V146">ConsolGeog[[#This Row],[Assessed CS - 18-24 (2014)]]</f>
        <v>0</v>
      </c>
      <c r="W146" s="129">
        <f t="array" ref="W146">SUM(FinalOutput10[[#This Row],[Assessed_HS_16_17_2014]],FinalOutput10[[#This Row],[Assessed_HS_16_24_2014]],FinalOutput10[[#This Row],[Assessed_HS_18_24_2014]],FinalOutput10[[#This Row],[Assessed_CS_16_17_2014]],FinalOutput10[[#This Row],[Assessed_CS_16_24_2014]],FinalOutput10[[#This Row],[Assessed_CS_18_24_2014]])</f>
        <v>4.6310731414048947</v>
      </c>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row>
    <row r="147" spans="1:63">
      <c r="A147" s="128" t="str">
        <f t="array" ref="A147">ConsolGeog[[#This Row],[Country]]</f>
        <v>England</v>
      </c>
      <c r="B147" s="129" t="str">
        <f t="array" ref="B147">ConsolGeog[[#This Row],[County Name]]</f>
        <v>Kent</v>
      </c>
      <c r="C147" s="128" t="str">
        <f t="array" ref="C147">ConsolGeog[[#This Row],[la_code]]</f>
        <v>E07000112</v>
      </c>
      <c r="D147" s="129" t="str">
        <f t="array" ref="D147">ConsolGeog[[#This Row],[la_name]]</f>
        <v>Shepway</v>
      </c>
      <c r="E147" s="129" t="str">
        <f t="array" ref="E147">ConsolGeog[[#This Row],[LA Type]]</f>
        <v>District</v>
      </c>
      <c r="F147" s="129">
        <f t="array" ref="F147">ConsolGeog[[#This Row],[population]]</f>
        <v>107969</v>
      </c>
      <c r="G147" s="129">
        <f t="array" ref="G147">ConsolGeog[[#This Row],[area]]</f>
        <v>35670.31</v>
      </c>
      <c r="H147" s="129">
        <f t="array" ref="H147">ConsolGeog[[#This Row],[COUNTY: Sum of districts'' populations '[non additive!']]]</f>
        <v>1463740</v>
      </c>
      <c r="I147" s="129">
        <f t="array" ref="I147">ConsolGeog[[#This Row],[County Stats Distribution Factor]]</f>
        <v>7.3762416822659757E-2</v>
      </c>
      <c r="J147" s="129">
        <f t="array" ref="J147">ConsolGeog[[#This Row],[Presented HS - 16-17 (2014)]]</f>
        <v>0</v>
      </c>
      <c r="K147" s="129">
        <f t="array" ref="K147">ConsolGeog[[#This Row],[Presented HS - 16-24 (2014)]]</f>
        <v>0</v>
      </c>
      <c r="L147" s="129">
        <f t="array" ref="L147">ConsolGeog[[#This Row],[Presented HS - 18-24 (2014)]]</f>
        <v>0</v>
      </c>
      <c r="M147" s="129">
        <f t="array" ref="M147">ConsolGeog[[#This Row],[Presented CS - 16-17 (2014)]]</f>
        <v>0</v>
      </c>
      <c r="N147" s="129">
        <f t="array" ref="N147">ConsolGeog[[#This Row],[Presented CS - 16-24 (2014)]]</f>
        <v>0</v>
      </c>
      <c r="O147" s="129">
        <f t="array" ref="O147">ConsolGeog[[#This Row],[Presented CS - 18-24 (2014)]]</f>
        <v>0</v>
      </c>
      <c r="P147" s="129">
        <f t="array" ref="P14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7" s="129">
        <f t="array" ref="Q147">ConsolGeog[[#This Row],[Assessed HS - 16-17 (2014)]]</f>
        <v>0</v>
      </c>
      <c r="R147" s="129">
        <f t="array" ref="R147">ConsolGeog[[#This Row],[Assessed HS - 16-24 (2014)]]</f>
        <v>0</v>
      </c>
      <c r="S147" s="129">
        <f t="array" ref="S147">ConsolGeog[[#This Row],[Assessed HS - 18-24 (2014)]]</f>
        <v>0</v>
      </c>
      <c r="T147" s="129">
        <f t="array" ref="T147">ConsolGeog[[#This Row],[Assessed CS - 16-17 (2014)]]</f>
        <v>0</v>
      </c>
      <c r="U147" s="129">
        <f t="array" ref="U147">ConsolGeog[[#This Row],[Assessed CS - 16-24 (2014)]]</f>
        <v>4.3519825925369258</v>
      </c>
      <c r="V147" s="129">
        <f t="array" ref="V147">ConsolGeog[[#This Row],[Assessed CS - 18-24 (2014)]]</f>
        <v>0</v>
      </c>
      <c r="W147" s="129">
        <f t="array" ref="W147">SUM(FinalOutput10[[#This Row],[Assessed_HS_16_17_2014]],FinalOutput10[[#This Row],[Assessed_HS_16_24_2014]],FinalOutput10[[#This Row],[Assessed_HS_18_24_2014]],FinalOutput10[[#This Row],[Assessed_CS_16_17_2014]],FinalOutput10[[#This Row],[Assessed_CS_16_24_2014]],FinalOutput10[[#This Row],[Assessed_CS_18_24_2014]])</f>
        <v>4.3519825925369258</v>
      </c>
      <c r="X147" s="128"/>
      <c r="Y147" s="128"/>
      <c r="Z147" s="128"/>
      <c r="AA147" s="128"/>
      <c r="AB147" s="128"/>
      <c r="AC147" s="128"/>
      <c r="AD147" s="128"/>
      <c r="AE147" s="128"/>
      <c r="AF147" s="128"/>
      <c r="AG147" s="128"/>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row>
    <row r="148" spans="1:63">
      <c r="A148" s="128" t="str">
        <f t="array" ref="A148">ConsolGeog[[#This Row],[Country]]</f>
        <v>England</v>
      </c>
      <c r="B148" s="129" t="str">
        <f t="array" ref="B148">ConsolGeog[[#This Row],[County Name]]</f>
        <v>Kent</v>
      </c>
      <c r="C148" s="128" t="str">
        <f t="array" ref="C148">ConsolGeog[[#This Row],[la_code]]</f>
        <v>E07000113</v>
      </c>
      <c r="D148" s="129" t="str">
        <f t="array" ref="D148">ConsolGeog[[#This Row],[la_name]]</f>
        <v>Swale</v>
      </c>
      <c r="E148" s="129" t="str">
        <f t="array" ref="E148">ConsolGeog[[#This Row],[LA Type]]</f>
        <v>District</v>
      </c>
      <c r="F148" s="129">
        <f t="array" ref="F148">ConsolGeog[[#This Row],[population]]</f>
        <v>135835</v>
      </c>
      <c r="G148" s="129">
        <f t="array" ref="G148">ConsolGeog[[#This Row],[area]]</f>
        <v>37338.550000000003</v>
      </c>
      <c r="H148" s="129">
        <f t="array" ref="H148">ConsolGeog[[#This Row],[COUNTY: Sum of districts'' populations '[non additive!']]]</f>
        <v>1463740</v>
      </c>
      <c r="I148" s="129">
        <f t="array" ref="I148">ConsolGeog[[#This Row],[County Stats Distribution Factor]]</f>
        <v>9.2799950810936366E-2</v>
      </c>
      <c r="J148" s="129">
        <f t="array" ref="J148">ConsolGeog[[#This Row],[Presented HS - 16-17 (2014)]]</f>
        <v>31</v>
      </c>
      <c r="K148" s="129">
        <f t="array" ref="K148">ConsolGeog[[#This Row],[Presented HS - 16-24 (2014)]]</f>
        <v>0</v>
      </c>
      <c r="L148" s="129">
        <f t="array" ref="L148">ConsolGeog[[#This Row],[Presented HS - 18-24 (2014)]]</f>
        <v>72</v>
      </c>
      <c r="M148" s="129">
        <f t="array" ref="M148">ConsolGeog[[#This Row],[Presented CS - 16-17 (2014)]]</f>
        <v>0</v>
      </c>
      <c r="N148" s="129">
        <f t="array" ref="N148">ConsolGeog[[#This Row],[Presented CS - 16-24 (2014)]]</f>
        <v>0</v>
      </c>
      <c r="O148" s="129">
        <f t="array" ref="O148">ConsolGeog[[#This Row],[Presented CS - 18-24 (2014)]]</f>
        <v>0</v>
      </c>
      <c r="P148" s="129">
        <f t="array" ref="P148">MAX(FinalOutput10[[#This Row],[Presented_HS_16_17_2014]]+FinalOutput10[[#This Row],[Presented_HS_18_24_2014]],FinalOutput10[[#This Row],[Presented_HS_16_24_2014]])+SUM(FinalOutput10[[#This Row],[Presented_CS_16_17_2014]],FinalOutput10[[#This Row],[Presented_CS_16_24_2014]],FinalOutput10[[#This Row],[Presented_CS_18_24_2014]])</f>
        <v>103</v>
      </c>
      <c r="Q148" s="129">
        <f t="array" ref="Q148">ConsolGeog[[#This Row],[Assessed HS - 16-17 (2014)]]</f>
        <v>31</v>
      </c>
      <c r="R148" s="129">
        <f t="array" ref="R148">ConsolGeog[[#This Row],[Assessed HS - 16-24 (2014)]]</f>
        <v>0</v>
      </c>
      <c r="S148" s="129">
        <f t="array" ref="S148">ConsolGeog[[#This Row],[Assessed HS - 18-24 (2014)]]</f>
        <v>72</v>
      </c>
      <c r="T148" s="129">
        <f t="array" ref="T148">ConsolGeog[[#This Row],[Assessed CS - 16-17 (2014)]]</f>
        <v>0</v>
      </c>
      <c r="U148" s="129">
        <f t="array" ref="U148">ConsolGeog[[#This Row],[Assessed CS - 16-24 (2014)]]</f>
        <v>5.4751970978452453</v>
      </c>
      <c r="V148" s="129">
        <f t="array" ref="V148">ConsolGeog[[#This Row],[Assessed CS - 18-24 (2014)]]</f>
        <v>0</v>
      </c>
      <c r="W148" s="129">
        <f t="array" ref="W148">SUM(FinalOutput10[[#This Row],[Assessed_HS_16_17_2014]],FinalOutput10[[#This Row],[Assessed_HS_16_24_2014]],FinalOutput10[[#This Row],[Assessed_HS_18_24_2014]],FinalOutput10[[#This Row],[Assessed_CS_16_17_2014]],FinalOutput10[[#This Row],[Assessed_CS_16_24_2014]],FinalOutput10[[#This Row],[Assessed_CS_18_24_2014]])</f>
        <v>108.47519709784524</v>
      </c>
      <c r="X148" s="128"/>
      <c r="Y148" s="128"/>
      <c r="Z148" s="128"/>
      <c r="AA148" s="128"/>
      <c r="AB148" s="128"/>
      <c r="AC148" s="128"/>
      <c r="AD148" s="128"/>
      <c r="AE148" s="128"/>
      <c r="AF148" s="128"/>
      <c r="AG148" s="128"/>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row>
    <row r="149" spans="1:63">
      <c r="A149" s="128" t="str">
        <f t="array" ref="A149">ConsolGeog[[#This Row],[Country]]</f>
        <v>England</v>
      </c>
      <c r="B149" s="129" t="str">
        <f t="array" ref="B149">ConsolGeog[[#This Row],[County Name]]</f>
        <v>West Sussex</v>
      </c>
      <c r="C149" s="128" t="str">
        <f t="array" ref="C149">ConsolGeog[[#This Row],[la_code]]</f>
        <v>E07000229</v>
      </c>
      <c r="D149" s="129" t="str">
        <f t="array" ref="D149">ConsolGeog[[#This Row],[la_name]]</f>
        <v>Worthing</v>
      </c>
      <c r="E149" s="129" t="str">
        <f t="array" ref="E149">ConsolGeog[[#This Row],[LA Type]]</f>
        <v>District</v>
      </c>
      <c r="F149" s="129">
        <f t="array" ref="F149">ConsolGeog[[#This Row],[population]]</f>
        <v>104640</v>
      </c>
      <c r="G149" s="129">
        <f t="array" ref="G149">ConsolGeog[[#This Row],[area]]</f>
        <v>3248.21</v>
      </c>
      <c r="H149" s="129">
        <f t="array" ref="H149">ConsolGeog[[#This Row],[COUNTY: Sum of districts'' populations '[non additive!']]]</f>
        <v>806892</v>
      </c>
      <c r="I149" s="129">
        <f t="array" ref="I149">ConsolGeog[[#This Row],[County Stats Distribution Factor]]</f>
        <v>0.12968278282595441</v>
      </c>
      <c r="J149" s="129">
        <f t="array" ref="J149">ConsolGeog[[#This Row],[Presented HS - 16-17 (2014)]]</f>
        <v>0</v>
      </c>
      <c r="K149" s="129">
        <f t="array" ref="K149">ConsolGeog[[#This Row],[Presented HS - 16-24 (2014)]]</f>
        <v>0</v>
      </c>
      <c r="L149" s="129">
        <f t="array" ref="L149">ConsolGeog[[#This Row],[Presented HS - 18-24 (2014)]]</f>
        <v>0</v>
      </c>
      <c r="M149" s="129">
        <f t="array" ref="M149">ConsolGeog[[#This Row],[Presented CS - 16-17 (2014)]]</f>
        <v>0</v>
      </c>
      <c r="N149" s="129">
        <f t="array" ref="N149">ConsolGeog[[#This Row],[Presented CS - 16-24 (2014)]]</f>
        <v>0</v>
      </c>
      <c r="O149" s="129">
        <f t="array" ref="O149">ConsolGeog[[#This Row],[Presented CS - 18-24 (2014)]]</f>
        <v>0</v>
      </c>
      <c r="P149" s="129">
        <f t="array" ref="P14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49" s="129">
        <f t="array" ref="Q149">ConsolGeog[[#This Row],[Assessed HS - 16-17 (2014)]]</f>
        <v>0</v>
      </c>
      <c r="R149" s="129">
        <f t="array" ref="R149">ConsolGeog[[#This Row],[Assessed HS - 16-24 (2014)]]</f>
        <v>0</v>
      </c>
      <c r="S149" s="129">
        <f t="array" ref="S149">ConsolGeog[[#This Row],[Assessed HS - 18-24 (2014)]]</f>
        <v>0</v>
      </c>
      <c r="T149" s="129">
        <f t="array" ref="T149">ConsolGeog[[#This Row],[Assessed CS - 16-17 (2014)]]</f>
        <v>0</v>
      </c>
      <c r="U149" s="129">
        <f t="array" ref="U149">ConsolGeog[[#This Row],[Assessed CS - 16-24 (2014)]]</f>
        <v>0</v>
      </c>
      <c r="V149" s="129">
        <f t="array" ref="V149">ConsolGeog[[#This Row],[Assessed CS - 18-24 (2014)]]</f>
        <v>0</v>
      </c>
      <c r="W149" s="129">
        <f t="array" ref="W149">SUM(FinalOutput10[[#This Row],[Assessed_HS_16_17_2014]],FinalOutput10[[#This Row],[Assessed_HS_16_24_2014]],FinalOutput10[[#This Row],[Assessed_HS_18_24_2014]],FinalOutput10[[#This Row],[Assessed_CS_16_17_2014]],FinalOutput10[[#This Row],[Assessed_CS_16_24_2014]],FinalOutput10[[#This Row],[Assessed_CS_18_24_2014]])</f>
        <v>0</v>
      </c>
      <c r="X149" s="128"/>
      <c r="Y149" s="128"/>
      <c r="Z149" s="128"/>
      <c r="AA149" s="128"/>
      <c r="AB149" s="128"/>
      <c r="AC149" s="128"/>
      <c r="AD149" s="128"/>
      <c r="AE149" s="128"/>
      <c r="AF149" s="128"/>
      <c r="AG149" s="128"/>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row>
    <row r="150" spans="1:63">
      <c r="A150" s="128" t="str">
        <f t="array" ref="A150">ConsolGeog[[#This Row],[Country]]</f>
        <v>England</v>
      </c>
      <c r="B150" s="129" t="str">
        <f t="array" ref="B150">ConsolGeog[[#This Row],[County Name]]</f>
        <v>Worcestershire</v>
      </c>
      <c r="C150" s="128" t="str">
        <f t="array" ref="C150">ConsolGeog[[#This Row],[la_code]]</f>
        <v>E07000234</v>
      </c>
      <c r="D150" s="129" t="str">
        <f t="array" ref="D150">ConsolGeog[[#This Row],[la_name]]</f>
        <v>Bromsgrove</v>
      </c>
      <c r="E150" s="129" t="str">
        <f t="array" ref="E150">ConsolGeog[[#This Row],[LA Type]]</f>
        <v>District</v>
      </c>
      <c r="F150" s="129">
        <f t="array" ref="F150">ConsolGeog[[#This Row],[population]]</f>
        <v>93637</v>
      </c>
      <c r="G150" s="129">
        <f t="array" ref="G150">ConsolGeog[[#This Row],[area]]</f>
        <v>21696.91</v>
      </c>
      <c r="H150" s="129">
        <f t="array" ref="H150">ConsolGeog[[#This Row],[COUNTY: Sum of districts'' populations '[non additive!']]]</f>
        <v>566169</v>
      </c>
      <c r="I150" s="129">
        <f t="array" ref="I150">ConsolGeog[[#This Row],[County Stats Distribution Factor]]</f>
        <v>0.16538701341825499</v>
      </c>
      <c r="J150" s="129">
        <f t="array" ref="J150">ConsolGeog[[#This Row],[Presented HS - 16-17 (2014)]]</f>
        <v>0</v>
      </c>
      <c r="K150" s="129">
        <f t="array" ref="K150">ConsolGeog[[#This Row],[Presented HS - 16-24 (2014)]]</f>
        <v>0</v>
      </c>
      <c r="L150" s="129">
        <f t="array" ref="L150">ConsolGeog[[#This Row],[Presented HS - 18-24 (2014)]]</f>
        <v>0</v>
      </c>
      <c r="M150" s="129">
        <f t="array" ref="M150">ConsolGeog[[#This Row],[Presented CS - 16-17 (2014)]]</f>
        <v>12.238638992950868</v>
      </c>
      <c r="N150" s="129">
        <f t="array" ref="N150">ConsolGeog[[#This Row],[Presented CS - 16-24 (2014)]]</f>
        <v>0</v>
      </c>
      <c r="O150" s="129">
        <f t="array" ref="O150">ConsolGeog[[#This Row],[Presented CS - 18-24 (2014)]]</f>
        <v>0</v>
      </c>
      <c r="P150" s="129">
        <f t="array" ref="P150">MAX(FinalOutput10[[#This Row],[Presented_HS_16_17_2014]]+FinalOutput10[[#This Row],[Presented_HS_18_24_2014]],FinalOutput10[[#This Row],[Presented_HS_16_24_2014]])+SUM(FinalOutput10[[#This Row],[Presented_CS_16_17_2014]],FinalOutput10[[#This Row],[Presented_CS_16_24_2014]],FinalOutput10[[#This Row],[Presented_CS_18_24_2014]])</f>
        <v>12.238638992950868</v>
      </c>
      <c r="Q150" s="129">
        <f t="array" ref="Q150">ConsolGeog[[#This Row],[Assessed HS - 16-17 (2014)]]</f>
        <v>1</v>
      </c>
      <c r="R150" s="129">
        <f t="array" ref="R150">ConsolGeog[[#This Row],[Assessed HS - 16-24 (2014)]]</f>
        <v>0</v>
      </c>
      <c r="S150" s="129">
        <f t="array" ref="S150">ConsolGeog[[#This Row],[Assessed HS - 18-24 (2014)]]</f>
        <v>0</v>
      </c>
      <c r="T150" s="129">
        <f t="array" ref="T150">ConsolGeog[[#This Row],[Assessed CS - 16-17 (2014)]]</f>
        <v>12.073251979532614</v>
      </c>
      <c r="U150" s="129">
        <f t="array" ref="U150">ConsolGeog[[#This Row],[Assessed CS - 16-24 (2014)]]</f>
        <v>0</v>
      </c>
      <c r="V150" s="129">
        <f t="array" ref="V150">ConsolGeog[[#This Row],[Assessed CS - 18-24 (2014)]]</f>
        <v>0</v>
      </c>
      <c r="W150" s="129">
        <f t="array" ref="W150">SUM(FinalOutput10[[#This Row],[Assessed_HS_16_17_2014]],FinalOutput10[[#This Row],[Assessed_HS_16_24_2014]],FinalOutput10[[#This Row],[Assessed_HS_18_24_2014]],FinalOutput10[[#This Row],[Assessed_CS_16_17_2014]],FinalOutput10[[#This Row],[Assessed_CS_16_24_2014]],FinalOutput10[[#This Row],[Assessed_CS_18_24_2014]])</f>
        <v>13.073251979532614</v>
      </c>
      <c r="X150" s="128"/>
      <c r="Y150" s="128"/>
      <c r="Z150" s="128"/>
      <c r="AA150" s="128"/>
      <c r="AB150" s="128"/>
      <c r="AC150" s="128"/>
      <c r="AD150" s="128"/>
      <c r="AE150" s="128"/>
      <c r="AF150" s="128"/>
      <c r="AG150" s="128"/>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row>
    <row r="151" spans="1:63">
      <c r="A151" s="128" t="str">
        <f t="array" ref="A151">ConsolGeog[[#This Row],[Country]]</f>
        <v>England</v>
      </c>
      <c r="B151" s="129" t="str">
        <f t="array" ref="B151">ConsolGeog[[#This Row],[County Name]]</f>
        <v>Worcestershire</v>
      </c>
      <c r="C151" s="128" t="str">
        <f t="array" ref="C151">ConsolGeog[[#This Row],[la_code]]</f>
        <v>E07000235</v>
      </c>
      <c r="D151" s="129" t="str">
        <f t="array" ref="D151">ConsolGeog[[#This Row],[la_name]]</f>
        <v>Malvern Hills</v>
      </c>
      <c r="E151" s="129" t="str">
        <f t="array" ref="E151">ConsolGeog[[#This Row],[LA Type]]</f>
        <v>District</v>
      </c>
      <c r="F151" s="129">
        <f t="array" ref="F151">ConsolGeog[[#This Row],[population]]</f>
        <v>74631</v>
      </c>
      <c r="G151" s="129">
        <f t="array" ref="G151">ConsolGeog[[#This Row],[area]]</f>
        <v>57707.13</v>
      </c>
      <c r="H151" s="129">
        <f t="array" ref="H151">ConsolGeog[[#This Row],[COUNTY: Sum of districts'' populations '[non additive!']]]</f>
        <v>566169</v>
      </c>
      <c r="I151" s="129">
        <f t="array" ref="I151">ConsolGeog[[#This Row],[County Stats Distribution Factor]]</f>
        <v>0.13181753151444181</v>
      </c>
      <c r="J151" s="129">
        <f t="array" ref="J151">ConsolGeog[[#This Row],[Presented HS - 16-17 (2014)]]</f>
        <v>0</v>
      </c>
      <c r="K151" s="129">
        <f t="array" ref="K151">ConsolGeog[[#This Row],[Presented HS - 16-24 (2014)]]</f>
        <v>0</v>
      </c>
      <c r="L151" s="129">
        <f t="array" ref="L151">ConsolGeog[[#This Row],[Presented HS - 18-24 (2014)]]</f>
        <v>0</v>
      </c>
      <c r="M151" s="129">
        <f t="array" ref="M151">ConsolGeog[[#This Row],[Presented CS - 16-17 (2014)]]</f>
        <v>9.7544973320686932</v>
      </c>
      <c r="N151" s="129">
        <f t="array" ref="N151">ConsolGeog[[#This Row],[Presented CS - 16-24 (2014)]]</f>
        <v>0</v>
      </c>
      <c r="O151" s="129">
        <f t="array" ref="O151">ConsolGeog[[#This Row],[Presented CS - 18-24 (2014)]]</f>
        <v>0</v>
      </c>
      <c r="P151" s="129">
        <f t="array" ref="P151">MAX(FinalOutput10[[#This Row],[Presented_HS_16_17_2014]]+FinalOutput10[[#This Row],[Presented_HS_18_24_2014]],FinalOutput10[[#This Row],[Presented_HS_16_24_2014]])+SUM(FinalOutput10[[#This Row],[Presented_CS_16_17_2014]],FinalOutput10[[#This Row],[Presented_CS_16_24_2014]],FinalOutput10[[#This Row],[Presented_CS_18_24_2014]])</f>
        <v>9.7544973320686932</v>
      </c>
      <c r="Q151" s="129">
        <f t="array" ref="Q151">ConsolGeog[[#This Row],[Assessed HS - 16-17 (2014)]]</f>
        <v>0</v>
      </c>
      <c r="R151" s="129">
        <f t="array" ref="R151">ConsolGeog[[#This Row],[Assessed HS - 16-24 (2014)]]</f>
        <v>0</v>
      </c>
      <c r="S151" s="129">
        <f t="array" ref="S151">ConsolGeog[[#This Row],[Assessed HS - 18-24 (2014)]]</f>
        <v>0</v>
      </c>
      <c r="T151" s="129">
        <f t="array" ref="T151">ConsolGeog[[#This Row],[Assessed CS - 16-17 (2014)]]</f>
        <v>9.622679800554252</v>
      </c>
      <c r="U151" s="129">
        <f t="array" ref="U151">ConsolGeog[[#This Row],[Assessed CS - 16-24 (2014)]]</f>
        <v>0</v>
      </c>
      <c r="V151" s="129">
        <f t="array" ref="V151">ConsolGeog[[#This Row],[Assessed CS - 18-24 (2014)]]</f>
        <v>0</v>
      </c>
      <c r="W151" s="129">
        <f t="array" ref="W151">SUM(FinalOutput10[[#This Row],[Assessed_HS_16_17_2014]],FinalOutput10[[#This Row],[Assessed_HS_16_24_2014]],FinalOutput10[[#This Row],[Assessed_HS_18_24_2014]],FinalOutput10[[#This Row],[Assessed_CS_16_17_2014]],FinalOutput10[[#This Row],[Assessed_CS_16_24_2014]],FinalOutput10[[#This Row],[Assessed_CS_18_24_2014]])</f>
        <v>9.622679800554252</v>
      </c>
      <c r="X151" s="128"/>
      <c r="Y151" s="128"/>
      <c r="Z151" s="128"/>
      <c r="AA151" s="128"/>
      <c r="AB151" s="128"/>
      <c r="AC151" s="128"/>
      <c r="AD151" s="128"/>
      <c r="AE151" s="128"/>
      <c r="AF151" s="128"/>
      <c r="AG151" s="128"/>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row>
    <row r="152" spans="1:63">
      <c r="A152" s="128" t="str">
        <f t="array" ref="A152">ConsolGeog[[#This Row],[Country]]</f>
        <v>England</v>
      </c>
      <c r="B152" s="129" t="str">
        <f t="array" ref="B152">ConsolGeog[[#This Row],[County Name]]</f>
        <v>Kent</v>
      </c>
      <c r="C152" s="128" t="str">
        <f t="array" ref="C152">ConsolGeog[[#This Row],[la_code]]</f>
        <v>E07000114</v>
      </c>
      <c r="D152" s="129" t="str">
        <f t="array" ref="D152">ConsolGeog[[#This Row],[la_name]]</f>
        <v>Thanet</v>
      </c>
      <c r="E152" s="129" t="str">
        <f t="array" ref="E152">ConsolGeog[[#This Row],[LA Type]]</f>
        <v>District</v>
      </c>
      <c r="F152" s="129">
        <f t="array" ref="F152">ConsolGeog[[#This Row],[population]]</f>
        <v>134186</v>
      </c>
      <c r="G152" s="129">
        <f t="array" ref="G152">ConsolGeog[[#This Row],[area]]</f>
        <v>10333.530000000001</v>
      </c>
      <c r="H152" s="129">
        <f t="array" ref="H152">ConsolGeog[[#This Row],[COUNTY: Sum of districts'' populations '[non additive!']]]</f>
        <v>1463740</v>
      </c>
      <c r="I152" s="129">
        <f t="array" ref="I152">ConsolGeog[[#This Row],[County Stats Distribution Factor]]</f>
        <v>9.1673384617486711E-2</v>
      </c>
      <c r="J152" s="129">
        <f t="array" ref="J152">ConsolGeog[[#This Row],[Presented HS - 16-17 (2014)]]</f>
        <v>12</v>
      </c>
      <c r="K152" s="129">
        <f t="array" ref="K152">ConsolGeog[[#This Row],[Presented HS - 16-24 (2014)]]</f>
        <v>0</v>
      </c>
      <c r="L152" s="129">
        <f t="array" ref="L152">ConsolGeog[[#This Row],[Presented HS - 18-24 (2014)]]</f>
        <v>117</v>
      </c>
      <c r="M152" s="129">
        <f t="array" ref="M152">ConsolGeog[[#This Row],[Presented CS - 16-17 (2014)]]</f>
        <v>0</v>
      </c>
      <c r="N152" s="129">
        <f t="array" ref="N152">ConsolGeog[[#This Row],[Presented CS - 16-24 (2014)]]</f>
        <v>0</v>
      </c>
      <c r="O152" s="129">
        <f t="array" ref="O152">ConsolGeog[[#This Row],[Presented CS - 18-24 (2014)]]</f>
        <v>0</v>
      </c>
      <c r="P152" s="129">
        <f t="array" ref="P152">MAX(FinalOutput10[[#This Row],[Presented_HS_16_17_2014]]+FinalOutput10[[#This Row],[Presented_HS_18_24_2014]],FinalOutput10[[#This Row],[Presented_HS_16_24_2014]])+SUM(FinalOutput10[[#This Row],[Presented_CS_16_17_2014]],FinalOutput10[[#This Row],[Presented_CS_16_24_2014]],FinalOutput10[[#This Row],[Presented_CS_18_24_2014]])</f>
        <v>129</v>
      </c>
      <c r="Q152" s="129">
        <f t="array" ref="Q152">ConsolGeog[[#This Row],[Assessed HS - 16-17 (2014)]]</f>
        <v>12</v>
      </c>
      <c r="R152" s="129">
        <f t="array" ref="R152">ConsolGeog[[#This Row],[Assessed HS - 16-24 (2014)]]</f>
        <v>0</v>
      </c>
      <c r="S152" s="129">
        <f t="array" ref="S152">ConsolGeog[[#This Row],[Assessed HS - 18-24 (2014)]]</f>
        <v>117</v>
      </c>
      <c r="T152" s="129">
        <f t="array" ref="T152">ConsolGeog[[#This Row],[Assessed CS - 16-17 (2014)]]</f>
        <v>0</v>
      </c>
      <c r="U152" s="129">
        <f t="array" ref="U152">ConsolGeog[[#This Row],[Assessed CS - 16-24 (2014)]]</f>
        <v>5.4087296924317156</v>
      </c>
      <c r="V152" s="129">
        <f t="array" ref="V152">ConsolGeog[[#This Row],[Assessed CS - 18-24 (2014)]]</f>
        <v>0</v>
      </c>
      <c r="W152" s="129">
        <f t="array" ref="W152">SUM(FinalOutput10[[#This Row],[Assessed_HS_16_17_2014]],FinalOutput10[[#This Row],[Assessed_HS_16_24_2014]],FinalOutput10[[#This Row],[Assessed_HS_18_24_2014]],FinalOutput10[[#This Row],[Assessed_CS_16_17_2014]],FinalOutput10[[#This Row],[Assessed_CS_16_24_2014]],FinalOutput10[[#This Row],[Assessed_CS_18_24_2014]])</f>
        <v>134.40872969243171</v>
      </c>
      <c r="X152" s="128"/>
      <c r="Y152" s="128"/>
      <c r="Z152" s="128"/>
      <c r="AA152" s="128"/>
      <c r="AB152" s="128"/>
      <c r="AC152" s="128"/>
      <c r="AD152" s="128"/>
      <c r="AE152" s="128"/>
      <c r="AF152" s="128"/>
      <c r="AG152" s="128"/>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row>
    <row r="153" spans="1:63">
      <c r="A153" s="128" t="str">
        <f t="array" ref="A153">ConsolGeog[[#This Row],[Country]]</f>
        <v>England</v>
      </c>
      <c r="B153" s="129" t="str">
        <f t="array" ref="B153">ConsolGeog[[#This Row],[County Name]]</f>
        <v>Kent</v>
      </c>
      <c r="C153" s="128" t="str">
        <f t="array" ref="C153">ConsolGeog[[#This Row],[la_code]]</f>
        <v>E07000115</v>
      </c>
      <c r="D153" s="129" t="str">
        <f t="array" ref="D153">ConsolGeog[[#This Row],[la_name]]</f>
        <v>Tonbridge and Malling</v>
      </c>
      <c r="E153" s="129" t="str">
        <f t="array" ref="E153">ConsolGeog[[#This Row],[LA Type]]</f>
        <v>District</v>
      </c>
      <c r="F153" s="129">
        <f t="array" ref="F153">ConsolGeog[[#This Row],[population]]</f>
        <v>120805</v>
      </c>
      <c r="G153" s="129">
        <f t="array" ref="G153">ConsolGeog[[#This Row],[area]]</f>
        <v>24013.56</v>
      </c>
      <c r="H153" s="129">
        <f t="array" ref="H153">ConsolGeog[[#This Row],[COUNTY: Sum of districts'' populations '[non additive!']]]</f>
        <v>1463740</v>
      </c>
      <c r="I153" s="129">
        <f t="array" ref="I153">ConsolGeog[[#This Row],[County Stats Distribution Factor]]</f>
        <v>8.2531733777856719E-2</v>
      </c>
      <c r="J153" s="129">
        <f t="array" ref="J153">ConsolGeog[[#This Row],[Presented HS - 16-17 (2014)]]</f>
        <v>3</v>
      </c>
      <c r="K153" s="129">
        <f t="array" ref="K153">ConsolGeog[[#This Row],[Presented HS - 16-24 (2014)]]</f>
        <v>0</v>
      </c>
      <c r="L153" s="129">
        <f t="array" ref="L153">ConsolGeog[[#This Row],[Presented HS - 18-24 (2014)]]</f>
        <v>36</v>
      </c>
      <c r="M153" s="129">
        <f t="array" ref="M153">ConsolGeog[[#This Row],[Presented CS - 16-17 (2014)]]</f>
        <v>0</v>
      </c>
      <c r="N153" s="129">
        <f t="array" ref="N153">ConsolGeog[[#This Row],[Presented CS - 16-24 (2014)]]</f>
        <v>0</v>
      </c>
      <c r="O153" s="129">
        <f t="array" ref="O153">ConsolGeog[[#This Row],[Presented CS - 18-24 (2014)]]</f>
        <v>0</v>
      </c>
      <c r="P153" s="129">
        <f t="array" ref="P153">MAX(FinalOutput10[[#This Row],[Presented_HS_16_17_2014]]+FinalOutput10[[#This Row],[Presented_HS_18_24_2014]],FinalOutput10[[#This Row],[Presented_HS_16_24_2014]])+SUM(FinalOutput10[[#This Row],[Presented_CS_16_17_2014]],FinalOutput10[[#This Row],[Presented_CS_16_24_2014]],FinalOutput10[[#This Row],[Presented_CS_18_24_2014]])</f>
        <v>39</v>
      </c>
      <c r="Q153" s="129">
        <f t="array" ref="Q153">ConsolGeog[[#This Row],[Assessed HS - 16-17 (2014)]]</f>
        <v>2</v>
      </c>
      <c r="R153" s="129">
        <f t="array" ref="R153">ConsolGeog[[#This Row],[Assessed HS - 16-24 (2014)]]</f>
        <v>0</v>
      </c>
      <c r="S153" s="129">
        <f t="array" ref="S153">ConsolGeog[[#This Row],[Assessed HS - 18-24 (2014)]]</f>
        <v>36</v>
      </c>
      <c r="T153" s="129">
        <f t="array" ref="T153">ConsolGeog[[#This Row],[Assessed CS - 16-17 (2014)]]</f>
        <v>0</v>
      </c>
      <c r="U153" s="129">
        <f t="array" ref="U153">ConsolGeog[[#This Row],[Assessed CS - 16-24 (2014)]]</f>
        <v>4.8693722928935461</v>
      </c>
      <c r="V153" s="129">
        <f t="array" ref="V153">ConsolGeog[[#This Row],[Assessed CS - 18-24 (2014)]]</f>
        <v>0</v>
      </c>
      <c r="W153" s="129">
        <f t="array" ref="W153">SUM(FinalOutput10[[#This Row],[Assessed_HS_16_17_2014]],FinalOutput10[[#This Row],[Assessed_HS_16_24_2014]],FinalOutput10[[#This Row],[Assessed_HS_18_24_2014]],FinalOutput10[[#This Row],[Assessed_CS_16_17_2014]],FinalOutput10[[#This Row],[Assessed_CS_16_24_2014]],FinalOutput10[[#This Row],[Assessed_CS_18_24_2014]])</f>
        <v>42.869372292893544</v>
      </c>
      <c r="X153" s="128"/>
      <c r="Y153" s="128"/>
      <c r="Z153" s="128"/>
      <c r="AA153" s="128"/>
      <c r="AB153" s="128"/>
      <c r="AC153" s="128"/>
      <c r="AD153" s="128"/>
      <c r="AE153" s="128"/>
      <c r="AF153" s="128"/>
      <c r="AG153" s="128"/>
      <c r="AH153" s="128"/>
      <c r="AI153" s="128"/>
      <c r="AJ153" s="128"/>
      <c r="AK153" s="128"/>
      <c r="AL153" s="128"/>
      <c r="AM153" s="128"/>
      <c r="AN153" s="128"/>
      <c r="AO153" s="128"/>
      <c r="AP153" s="128"/>
      <c r="AQ153" s="128"/>
      <c r="AR153" s="128"/>
      <c r="AS153" s="128"/>
      <c r="AT153" s="128"/>
      <c r="AU153" s="128"/>
      <c r="AV153" s="128"/>
      <c r="AW153" s="128"/>
      <c r="AX153" s="128"/>
      <c r="AY153" s="128"/>
      <c r="AZ153" s="128"/>
      <c r="BA153" s="128"/>
      <c r="BB153" s="128"/>
      <c r="BC153" s="128"/>
      <c r="BD153" s="128"/>
      <c r="BE153" s="128"/>
      <c r="BF153" s="128"/>
      <c r="BG153" s="128"/>
      <c r="BH153" s="128"/>
      <c r="BI153" s="128"/>
      <c r="BJ153" s="128"/>
      <c r="BK153" s="128"/>
    </row>
    <row r="154" spans="1:63">
      <c r="A154" s="128" t="str">
        <f t="array" ref="A154">ConsolGeog[[#This Row],[Country]]</f>
        <v>England</v>
      </c>
      <c r="B154" s="129" t="str">
        <f t="array" ref="B154">ConsolGeog[[#This Row],[County Name]]</f>
        <v>Kent</v>
      </c>
      <c r="C154" s="128" t="str">
        <f t="array" ref="C154">ConsolGeog[[#This Row],[la_code]]</f>
        <v>E07000116</v>
      </c>
      <c r="D154" s="129" t="str">
        <f t="array" ref="D154">ConsolGeog[[#This Row],[la_name]]</f>
        <v>Tunbridge Wells</v>
      </c>
      <c r="E154" s="129" t="str">
        <f t="array" ref="E154">ConsolGeog[[#This Row],[LA Type]]</f>
        <v>District</v>
      </c>
      <c r="F154" s="129">
        <f t="array" ref="F154">ConsolGeog[[#This Row],[population]]</f>
        <v>115049</v>
      </c>
      <c r="G154" s="129">
        <f t="array" ref="G154">ConsolGeog[[#This Row],[area]]</f>
        <v>33132.82</v>
      </c>
      <c r="H154" s="129">
        <f t="array" ref="H154">ConsolGeog[[#This Row],[COUNTY: Sum of districts'' populations '[non additive!']]]</f>
        <v>1463740</v>
      </c>
      <c r="I154" s="129">
        <f t="array" ref="I154">ConsolGeog[[#This Row],[County Stats Distribution Factor]]</f>
        <v>7.8599341413092494E-2</v>
      </c>
      <c r="J154" s="129">
        <f t="array" ref="J154">ConsolGeog[[#This Row],[Presented HS - 16-17 (2014)]]</f>
        <v>30</v>
      </c>
      <c r="K154" s="129">
        <f t="array" ref="K154">ConsolGeog[[#This Row],[Presented HS - 16-24 (2014)]]</f>
        <v>0</v>
      </c>
      <c r="L154" s="129">
        <f t="array" ref="L154">ConsolGeog[[#This Row],[Presented HS - 18-24 (2014)]]</f>
        <v>273</v>
      </c>
      <c r="M154" s="129">
        <f t="array" ref="M154">ConsolGeog[[#This Row],[Presented CS - 16-17 (2014)]]</f>
        <v>0</v>
      </c>
      <c r="N154" s="129">
        <f t="array" ref="N154">ConsolGeog[[#This Row],[Presented CS - 16-24 (2014)]]</f>
        <v>0</v>
      </c>
      <c r="O154" s="129">
        <f t="array" ref="O154">ConsolGeog[[#This Row],[Presented CS - 18-24 (2014)]]</f>
        <v>0</v>
      </c>
      <c r="P154" s="129">
        <f t="array" ref="P154">MAX(FinalOutput10[[#This Row],[Presented_HS_16_17_2014]]+FinalOutput10[[#This Row],[Presented_HS_18_24_2014]],FinalOutput10[[#This Row],[Presented_HS_16_24_2014]])+SUM(FinalOutput10[[#This Row],[Presented_CS_16_17_2014]],FinalOutput10[[#This Row],[Presented_CS_16_24_2014]],FinalOutput10[[#This Row],[Presented_CS_18_24_2014]])</f>
        <v>303</v>
      </c>
      <c r="Q154" s="129">
        <f t="array" ref="Q154">ConsolGeog[[#This Row],[Assessed HS - 16-17 (2014)]]</f>
        <v>0</v>
      </c>
      <c r="R154" s="129">
        <f t="array" ref="R154">ConsolGeog[[#This Row],[Assessed HS - 16-24 (2014)]]</f>
        <v>0</v>
      </c>
      <c r="S154" s="129">
        <f t="array" ref="S154">ConsolGeog[[#This Row],[Assessed HS - 18-24 (2014)]]</f>
        <v>21</v>
      </c>
      <c r="T154" s="129">
        <f t="array" ref="T154">ConsolGeog[[#This Row],[Assessed CS - 16-17 (2014)]]</f>
        <v>0</v>
      </c>
      <c r="U154" s="129">
        <f t="array" ref="U154">ConsolGeog[[#This Row],[Assessed CS - 16-24 (2014)]]</f>
        <v>4.6373611433724573</v>
      </c>
      <c r="V154" s="129">
        <f t="array" ref="V154">ConsolGeog[[#This Row],[Assessed CS - 18-24 (2014)]]</f>
        <v>0</v>
      </c>
      <c r="W154" s="129">
        <f t="array" ref="W154">SUM(FinalOutput10[[#This Row],[Assessed_HS_16_17_2014]],FinalOutput10[[#This Row],[Assessed_HS_16_24_2014]],FinalOutput10[[#This Row],[Assessed_HS_18_24_2014]],FinalOutput10[[#This Row],[Assessed_CS_16_17_2014]],FinalOutput10[[#This Row],[Assessed_CS_16_24_2014]],FinalOutput10[[#This Row],[Assessed_CS_18_24_2014]])</f>
        <v>25.637361143372459</v>
      </c>
      <c r="X154" s="128"/>
      <c r="Y154" s="128"/>
      <c r="Z154" s="128"/>
      <c r="AA154" s="128"/>
      <c r="AB154" s="128"/>
      <c r="AC154" s="128"/>
      <c r="AD154" s="128"/>
      <c r="AE154" s="128"/>
      <c r="AF154" s="128"/>
      <c r="AG154" s="128"/>
      <c r="AH154" s="128"/>
      <c r="AI154" s="128"/>
      <c r="AJ154" s="128"/>
      <c r="AK154" s="128"/>
      <c r="AL154" s="128"/>
      <c r="AM154" s="128"/>
      <c r="AN154" s="128"/>
      <c r="AO154" s="128"/>
      <c r="AP154" s="128"/>
      <c r="AQ154" s="128"/>
      <c r="AR154" s="128"/>
      <c r="AS154" s="128"/>
      <c r="AT154" s="128"/>
      <c r="AU154" s="128"/>
      <c r="AV154" s="128"/>
      <c r="AW154" s="128"/>
      <c r="AX154" s="128"/>
      <c r="AY154" s="128"/>
      <c r="AZ154" s="128"/>
      <c r="BA154" s="128"/>
      <c r="BB154" s="128"/>
      <c r="BC154" s="128"/>
      <c r="BD154" s="128"/>
      <c r="BE154" s="128"/>
      <c r="BF154" s="128"/>
      <c r="BG154" s="128"/>
      <c r="BH154" s="128"/>
      <c r="BI154" s="128"/>
      <c r="BJ154" s="128"/>
      <c r="BK154" s="128"/>
    </row>
    <row r="155" spans="1:63">
      <c r="A155" s="128" t="str">
        <f t="array" ref="A155">ConsolGeog[[#This Row],[Country]]</f>
        <v>England</v>
      </c>
      <c r="B155" s="129" t="str">
        <f t="array" ref="B155">ConsolGeog[[#This Row],[County Name]]</f>
        <v>Leicestershire</v>
      </c>
      <c r="C155" s="128" t="str">
        <f t="array" ref="C155">ConsolGeog[[#This Row],[la_code]]</f>
        <v>E07000135</v>
      </c>
      <c r="D155" s="129" t="str">
        <f t="array" ref="D155">ConsolGeog[[#This Row],[la_name]]</f>
        <v>Oadby and Wigston</v>
      </c>
      <c r="E155" s="129" t="str">
        <f t="array" ref="E155">ConsolGeog[[#This Row],[LA Type]]</f>
        <v>District</v>
      </c>
      <c r="F155" s="129">
        <f t="array" ref="F155">ConsolGeog[[#This Row],[population]]</f>
        <v>56170</v>
      </c>
      <c r="G155" s="129">
        <f t="array" ref="G155">ConsolGeog[[#This Row],[area]]</f>
        <v>2352.33</v>
      </c>
      <c r="H155" s="129">
        <f t="array" ref="H155">ConsolGeog[[#This Row],[COUNTY: Sum of districts'' populations '[non additive!']]]</f>
        <v>650489</v>
      </c>
      <c r="I155" s="129">
        <f t="array" ref="I155">ConsolGeog[[#This Row],[County Stats Distribution Factor]]</f>
        <v>8.6350422528282567E-2</v>
      </c>
      <c r="J155" s="129">
        <f t="array" ref="J155">ConsolGeog[[#This Row],[Presented HS - 16-17 (2014)]]</f>
        <v>3</v>
      </c>
      <c r="K155" s="129">
        <f t="array" ref="K155">ConsolGeog[[#This Row],[Presented HS - 16-24 (2014)]]</f>
        <v>0</v>
      </c>
      <c r="L155" s="129">
        <f t="array" ref="L155">ConsolGeog[[#This Row],[Presented HS - 18-24 (2014)]]</f>
        <v>26</v>
      </c>
      <c r="M155" s="129">
        <f t="array" ref="M155">ConsolGeog[[#This Row],[Presented CS - 16-17 (2014)]]</f>
        <v>3.1949656335464551</v>
      </c>
      <c r="N155" s="129">
        <f t="array" ref="N155">ConsolGeog[[#This Row],[Presented CS - 16-24 (2014)]]</f>
        <v>0</v>
      </c>
      <c r="O155" s="129">
        <f t="array" ref="O155">ConsolGeog[[#This Row],[Presented CS - 18-24 (2014)]]</f>
        <v>0</v>
      </c>
      <c r="P155" s="129">
        <f t="array" ref="P155">MAX(FinalOutput10[[#This Row],[Presented_HS_16_17_2014]]+FinalOutput10[[#This Row],[Presented_HS_18_24_2014]],FinalOutput10[[#This Row],[Presented_HS_16_24_2014]])+SUM(FinalOutput10[[#This Row],[Presented_CS_16_17_2014]],FinalOutput10[[#This Row],[Presented_CS_16_24_2014]],FinalOutput10[[#This Row],[Presented_CS_18_24_2014]])</f>
        <v>32.194965633546452</v>
      </c>
      <c r="Q155" s="129">
        <f t="array" ref="Q155">ConsolGeog[[#This Row],[Assessed HS - 16-17 (2014)]]</f>
        <v>3</v>
      </c>
      <c r="R155" s="129">
        <f t="array" ref="R155">ConsolGeog[[#This Row],[Assessed HS - 16-24 (2014)]]</f>
        <v>0</v>
      </c>
      <c r="S155" s="129">
        <f t="array" ref="S155">ConsolGeog[[#This Row],[Assessed HS - 18-24 (2014)]]</f>
        <v>26</v>
      </c>
      <c r="T155" s="129">
        <f t="array" ref="T155">ConsolGeog[[#This Row],[Assessed CS - 16-17 (2014)]]</f>
        <v>0</v>
      </c>
      <c r="U155" s="129">
        <f t="array" ref="U155">ConsolGeog[[#This Row],[Assessed CS - 16-24 (2014)]]</f>
        <v>0</v>
      </c>
      <c r="V155" s="129">
        <f t="array" ref="V155">ConsolGeog[[#This Row],[Assessed CS - 18-24 (2014)]]</f>
        <v>0</v>
      </c>
      <c r="W155" s="129">
        <f t="array" ref="W155">SUM(FinalOutput10[[#This Row],[Assessed_HS_16_17_2014]],FinalOutput10[[#This Row],[Assessed_HS_16_24_2014]],FinalOutput10[[#This Row],[Assessed_HS_18_24_2014]],FinalOutput10[[#This Row],[Assessed_CS_16_17_2014]],FinalOutput10[[#This Row],[Assessed_CS_16_24_2014]],FinalOutput10[[#This Row],[Assessed_CS_18_24_2014]])</f>
        <v>29</v>
      </c>
      <c r="X155" s="128"/>
      <c r="Y155" s="128"/>
      <c r="Z155" s="128"/>
      <c r="AA155" s="128"/>
      <c r="AB155" s="128"/>
      <c r="AC155" s="128"/>
      <c r="AD155" s="128"/>
      <c r="AE155" s="128"/>
      <c r="AF155" s="128"/>
      <c r="AG155" s="128"/>
      <c r="AH155" s="128"/>
      <c r="AI155" s="128"/>
      <c r="AJ155" s="128"/>
      <c r="AK155" s="128"/>
      <c r="AL155" s="128"/>
      <c r="AM155" s="128"/>
      <c r="AN155" s="128"/>
      <c r="AO155" s="128"/>
      <c r="AP155" s="128"/>
      <c r="AQ155" s="128"/>
      <c r="AR155" s="128"/>
      <c r="AS155" s="128"/>
      <c r="AT155" s="128"/>
      <c r="AU155" s="128"/>
      <c r="AV155" s="128"/>
      <c r="AW155" s="128"/>
      <c r="AX155" s="128"/>
      <c r="AY155" s="128"/>
      <c r="AZ155" s="128"/>
      <c r="BA155" s="128"/>
      <c r="BB155" s="128"/>
      <c r="BC155" s="128"/>
      <c r="BD155" s="128"/>
      <c r="BE155" s="128"/>
      <c r="BF155" s="128"/>
      <c r="BG155" s="128"/>
      <c r="BH155" s="128"/>
      <c r="BI155" s="128"/>
      <c r="BJ155" s="128"/>
      <c r="BK155" s="128"/>
    </row>
    <row r="156" spans="1:63">
      <c r="A156" s="128" t="str">
        <f t="array" ref="A156">ConsolGeog[[#This Row],[Country]]</f>
        <v>England</v>
      </c>
      <c r="B156" s="129" t="str">
        <f t="array" ref="B156">ConsolGeog[[#This Row],[County Name]]</f>
        <v>Lancashire</v>
      </c>
      <c r="C156" s="128" t="str">
        <f t="array" ref="C156">ConsolGeog[[#This Row],[la_code]]</f>
        <v>E07000117</v>
      </c>
      <c r="D156" s="129" t="str">
        <f t="array" ref="D156">ConsolGeog[[#This Row],[la_name]]</f>
        <v>Burnley</v>
      </c>
      <c r="E156" s="129" t="str">
        <f t="array" ref="E156">ConsolGeog[[#This Row],[LA Type]]</f>
        <v>District</v>
      </c>
      <c r="F156" s="129">
        <f t="array" ref="F156">ConsolGeog[[#This Row],[population]]</f>
        <v>87059</v>
      </c>
      <c r="G156" s="129">
        <f t="array" ref="G156">ConsolGeog[[#This Row],[area]]</f>
        <v>11070.03</v>
      </c>
      <c r="H156" s="129">
        <f t="array" ref="H156">ConsolGeog[[#This Row],[COUNTY: Sum of districts'' populations '[non additive!']]]</f>
        <v>1171339</v>
      </c>
      <c r="I156" s="129">
        <f t="array" ref="I156">ConsolGeog[[#This Row],[County Stats Distribution Factor]]</f>
        <v>7.43243416295368E-2</v>
      </c>
      <c r="J156" s="129">
        <f t="array" ref="J156">ConsolGeog[[#This Row],[Presented HS - 16-17 (2014)]]</f>
        <v>0</v>
      </c>
      <c r="K156" s="129">
        <f t="array" ref="K156">ConsolGeog[[#This Row],[Presented HS - 16-24 (2014)]]</f>
        <v>0</v>
      </c>
      <c r="L156" s="129">
        <f t="array" ref="L156">ConsolGeog[[#This Row],[Presented HS - 18-24 (2014)]]</f>
        <v>0</v>
      </c>
      <c r="M156" s="129">
        <f t="array" ref="M156">ConsolGeog[[#This Row],[Presented CS - 16-17 (2014)]]</f>
        <v>0</v>
      </c>
      <c r="N156" s="129">
        <f t="array" ref="N156">ConsolGeog[[#This Row],[Presented CS - 16-24 (2014)]]</f>
        <v>0</v>
      </c>
      <c r="O156" s="129">
        <f t="array" ref="O156">ConsolGeog[[#This Row],[Presented CS - 18-24 (2014)]]</f>
        <v>0</v>
      </c>
      <c r="P156" s="129">
        <f t="array" ref="P15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56" s="129">
        <f t="array" ref="Q156">ConsolGeog[[#This Row],[Assessed HS - 16-17 (2014)]]</f>
        <v>0</v>
      </c>
      <c r="R156" s="129">
        <f t="array" ref="R156">ConsolGeog[[#This Row],[Assessed HS - 16-24 (2014)]]</f>
        <v>0</v>
      </c>
      <c r="S156" s="129">
        <f t="array" ref="S156">ConsolGeog[[#This Row],[Assessed HS - 18-24 (2014)]]</f>
        <v>0</v>
      </c>
      <c r="T156" s="129">
        <f t="array" ref="T156">ConsolGeog[[#This Row],[Assessed CS - 16-17 (2014)]]</f>
        <v>0</v>
      </c>
      <c r="U156" s="129">
        <f t="array" ref="U156">ConsolGeog[[#This Row],[Assessed CS - 16-24 (2014)]]</f>
        <v>0</v>
      </c>
      <c r="V156" s="129">
        <f t="array" ref="V156">ConsolGeog[[#This Row],[Assessed CS - 18-24 (2014)]]</f>
        <v>0</v>
      </c>
      <c r="W156" s="129">
        <f t="array" ref="W156">SUM(FinalOutput10[[#This Row],[Assessed_HS_16_17_2014]],FinalOutput10[[#This Row],[Assessed_HS_16_24_2014]],FinalOutput10[[#This Row],[Assessed_HS_18_24_2014]],FinalOutput10[[#This Row],[Assessed_CS_16_17_2014]],FinalOutput10[[#This Row],[Assessed_CS_16_24_2014]],FinalOutput10[[#This Row],[Assessed_CS_18_24_2014]])</f>
        <v>0</v>
      </c>
      <c r="X156" s="128"/>
      <c r="Y156" s="128"/>
      <c r="Z156" s="128"/>
      <c r="AA156" s="128"/>
      <c r="AB156" s="128"/>
      <c r="AC156" s="128"/>
      <c r="AD156" s="128"/>
      <c r="AE156" s="128"/>
      <c r="AF156" s="128"/>
      <c r="AG156" s="128"/>
      <c r="AH156" s="128"/>
      <c r="AI156" s="128"/>
      <c r="AJ156" s="128"/>
      <c r="AK156" s="128"/>
      <c r="AL156" s="128"/>
      <c r="AM156" s="128"/>
      <c r="AN156" s="128"/>
      <c r="AO156" s="128"/>
      <c r="AP156" s="128"/>
      <c r="AQ156" s="128"/>
      <c r="AR156" s="128"/>
      <c r="AS156" s="128"/>
      <c r="AT156" s="128"/>
      <c r="AU156" s="128"/>
      <c r="AV156" s="128"/>
      <c r="AW156" s="128"/>
      <c r="AX156" s="128"/>
      <c r="AY156" s="128"/>
      <c r="AZ156" s="128"/>
      <c r="BA156" s="128"/>
      <c r="BB156" s="128"/>
      <c r="BC156" s="128"/>
      <c r="BD156" s="128"/>
      <c r="BE156" s="128"/>
      <c r="BF156" s="128"/>
      <c r="BG156" s="128"/>
      <c r="BH156" s="128"/>
      <c r="BI156" s="128"/>
      <c r="BJ156" s="128"/>
      <c r="BK156" s="128"/>
    </row>
    <row r="157" spans="1:63">
      <c r="A157" s="128" t="str">
        <f t="array" ref="A157">ConsolGeog[[#This Row],[Country]]</f>
        <v>England</v>
      </c>
      <c r="B157" s="129" t="str">
        <f t="array" ref="B157">ConsolGeog[[#This Row],[County Name]]</f>
        <v>Lancashire</v>
      </c>
      <c r="C157" s="128" t="str">
        <f t="array" ref="C157">ConsolGeog[[#This Row],[la_code]]</f>
        <v>E07000118</v>
      </c>
      <c r="D157" s="129" t="str">
        <f t="array" ref="D157">ConsolGeog[[#This Row],[la_name]]</f>
        <v>Chorley</v>
      </c>
      <c r="E157" s="129" t="str">
        <f t="array" ref="E157">ConsolGeog[[#This Row],[LA Type]]</f>
        <v>District</v>
      </c>
      <c r="F157" s="129">
        <f t="array" ref="F157">ConsolGeog[[#This Row],[population]]</f>
        <v>107155</v>
      </c>
      <c r="G157" s="129">
        <f t="array" ref="G157">ConsolGeog[[#This Row],[area]]</f>
        <v>20279.689999999999</v>
      </c>
      <c r="H157" s="129">
        <f t="array" ref="H157">ConsolGeog[[#This Row],[COUNTY: Sum of districts'' populations '[non additive!']]]</f>
        <v>1171339</v>
      </c>
      <c r="I157" s="129">
        <f t="array" ref="I157">ConsolGeog[[#This Row],[County Stats Distribution Factor]]</f>
        <v>9.1480775420266891E-2</v>
      </c>
      <c r="J157" s="129">
        <f t="array" ref="J157">ConsolGeog[[#This Row],[Presented HS - 16-17 (2014)]]</f>
        <v>11</v>
      </c>
      <c r="K157" s="129">
        <f t="array" ref="K157">ConsolGeog[[#This Row],[Presented HS - 16-24 (2014)]]</f>
        <v>0</v>
      </c>
      <c r="L157" s="129">
        <f t="array" ref="L157">ConsolGeog[[#This Row],[Presented HS - 18-24 (2014)]]</f>
        <v>14</v>
      </c>
      <c r="M157" s="129">
        <f t="array" ref="M157">ConsolGeog[[#This Row],[Presented CS - 16-17 (2014)]]</f>
        <v>0</v>
      </c>
      <c r="N157" s="129">
        <f t="array" ref="N157">ConsolGeog[[#This Row],[Presented CS - 16-24 (2014)]]</f>
        <v>0</v>
      </c>
      <c r="O157" s="129">
        <f t="array" ref="O157">ConsolGeog[[#This Row],[Presented CS - 18-24 (2014)]]</f>
        <v>0</v>
      </c>
      <c r="P157" s="129">
        <f t="array" ref="P157">MAX(FinalOutput10[[#This Row],[Presented_HS_16_17_2014]]+FinalOutput10[[#This Row],[Presented_HS_18_24_2014]],FinalOutput10[[#This Row],[Presented_HS_16_24_2014]])+SUM(FinalOutput10[[#This Row],[Presented_CS_16_17_2014]],FinalOutput10[[#This Row],[Presented_CS_16_24_2014]],FinalOutput10[[#This Row],[Presented_CS_18_24_2014]])</f>
        <v>25</v>
      </c>
      <c r="Q157" s="129">
        <f t="array" ref="Q157">ConsolGeog[[#This Row],[Assessed HS - 16-17 (2014)]]</f>
        <v>11</v>
      </c>
      <c r="R157" s="129">
        <f t="array" ref="R157">ConsolGeog[[#This Row],[Assessed HS - 16-24 (2014)]]</f>
        <v>0</v>
      </c>
      <c r="S157" s="129">
        <f t="array" ref="S157">ConsolGeog[[#This Row],[Assessed HS - 18-24 (2014)]]</f>
        <v>14</v>
      </c>
      <c r="T157" s="129">
        <f t="array" ref="T157">ConsolGeog[[#This Row],[Assessed CS - 16-17 (2014)]]</f>
        <v>0</v>
      </c>
      <c r="U157" s="129">
        <f t="array" ref="U157">ConsolGeog[[#This Row],[Assessed CS - 16-24 (2014)]]</f>
        <v>0</v>
      </c>
      <c r="V157" s="129">
        <f t="array" ref="V157">ConsolGeog[[#This Row],[Assessed CS - 18-24 (2014)]]</f>
        <v>0</v>
      </c>
      <c r="W157" s="129">
        <f t="array" ref="W157">SUM(FinalOutput10[[#This Row],[Assessed_HS_16_17_2014]],FinalOutput10[[#This Row],[Assessed_HS_16_24_2014]],FinalOutput10[[#This Row],[Assessed_HS_18_24_2014]],FinalOutput10[[#This Row],[Assessed_CS_16_17_2014]],FinalOutput10[[#This Row],[Assessed_CS_16_24_2014]],FinalOutput10[[#This Row],[Assessed_CS_18_24_2014]])</f>
        <v>25</v>
      </c>
      <c r="X157" s="128"/>
      <c r="Y157" s="128"/>
      <c r="Z157" s="128"/>
      <c r="AA157" s="128"/>
      <c r="AB157" s="128"/>
      <c r="AC157" s="128"/>
      <c r="AD157" s="128"/>
      <c r="AE157" s="128"/>
      <c r="AF157" s="128"/>
      <c r="AG157" s="128"/>
      <c r="AH157" s="128"/>
      <c r="AI157" s="128"/>
      <c r="AJ157" s="128"/>
      <c r="AK157" s="128"/>
      <c r="AL157" s="128"/>
      <c r="AM157" s="128"/>
      <c r="AN157" s="128"/>
      <c r="AO157" s="128"/>
      <c r="AP157" s="128"/>
      <c r="AQ157" s="128"/>
      <c r="AR157" s="128"/>
      <c r="AS157" s="128"/>
      <c r="AT157" s="128"/>
      <c r="AU157" s="128"/>
      <c r="AV157" s="128"/>
      <c r="AW157" s="128"/>
      <c r="AX157" s="128"/>
      <c r="AY157" s="128"/>
      <c r="AZ157" s="128"/>
      <c r="BA157" s="128"/>
      <c r="BB157" s="128"/>
      <c r="BC157" s="128"/>
      <c r="BD157" s="128"/>
      <c r="BE157" s="128"/>
      <c r="BF157" s="128"/>
      <c r="BG157" s="128"/>
      <c r="BH157" s="128"/>
      <c r="BI157" s="128"/>
      <c r="BJ157" s="128"/>
      <c r="BK157" s="128"/>
    </row>
    <row r="158" spans="1:63">
      <c r="A158" s="128" t="str">
        <f t="array" ref="A158">ConsolGeog[[#This Row],[Country]]</f>
        <v>England</v>
      </c>
      <c r="B158" s="129" t="str">
        <f t="array" ref="B158">ConsolGeog[[#This Row],[County Name]]</f>
        <v>Lincolnshire</v>
      </c>
      <c r="C158" s="128" t="str">
        <f t="array" ref="C158">ConsolGeog[[#This Row],[la_code]]</f>
        <v>E07000136</v>
      </c>
      <c r="D158" s="129" t="str">
        <f t="array" ref="D158">ConsolGeog[[#This Row],[la_name]]</f>
        <v>Boston</v>
      </c>
      <c r="E158" s="129" t="str">
        <f t="array" ref="E158">ConsolGeog[[#This Row],[LA Type]]</f>
        <v>District</v>
      </c>
      <c r="F158" s="129">
        <f t="array" ref="F158">ConsolGeog[[#This Row],[population]]</f>
        <v>64637</v>
      </c>
      <c r="G158" s="129">
        <f t="array" ref="G158">ConsolGeog[[#This Row],[area]]</f>
        <v>36153.769999999997</v>
      </c>
      <c r="H158" s="129">
        <f t="array" ref="H158">ConsolGeog[[#This Row],[COUNTY: Sum of districts'' populations '[non additive!']]]</f>
        <v>713653</v>
      </c>
      <c r="I158" s="129">
        <f t="array" ref="I158">ConsolGeog[[#This Row],[County Stats Distribution Factor]]</f>
        <v>9.0572028703025137E-2</v>
      </c>
      <c r="J158" s="129">
        <f t="array" ref="J158">ConsolGeog[[#This Row],[Presented HS - 16-17 (2014)]]</f>
        <v>26</v>
      </c>
      <c r="K158" s="129">
        <f t="array" ref="K158">ConsolGeog[[#This Row],[Presented HS - 16-24 (2014)]]</f>
        <v>0</v>
      </c>
      <c r="L158" s="129">
        <f t="array" ref="L158">ConsolGeog[[#This Row],[Presented HS - 18-24 (2014)]]</f>
        <v>23</v>
      </c>
      <c r="M158" s="129">
        <f t="array" ref="M158">ConsolGeog[[#This Row],[Presented CS - 16-17 (2014)]]</f>
        <v>0</v>
      </c>
      <c r="N158" s="129">
        <f t="array" ref="N158">ConsolGeog[[#This Row],[Presented CS - 16-24 (2014)]]</f>
        <v>0</v>
      </c>
      <c r="O158" s="129">
        <f t="array" ref="O158">ConsolGeog[[#This Row],[Presented CS - 18-24 (2014)]]</f>
        <v>0</v>
      </c>
      <c r="P158" s="129">
        <f t="array" ref="P158">MAX(FinalOutput10[[#This Row],[Presented_HS_16_17_2014]]+FinalOutput10[[#This Row],[Presented_HS_18_24_2014]],FinalOutput10[[#This Row],[Presented_HS_16_24_2014]])+SUM(FinalOutput10[[#This Row],[Presented_CS_16_17_2014]],FinalOutput10[[#This Row],[Presented_CS_16_24_2014]],FinalOutput10[[#This Row],[Presented_CS_18_24_2014]])</f>
        <v>49</v>
      </c>
      <c r="Q158" s="129">
        <f t="array" ref="Q158">ConsolGeog[[#This Row],[Assessed HS - 16-17 (2014)]]</f>
        <v>3</v>
      </c>
      <c r="R158" s="129">
        <f t="array" ref="R158">ConsolGeog[[#This Row],[Assessed HS - 16-24 (2014)]]</f>
        <v>0</v>
      </c>
      <c r="S158" s="129">
        <f t="array" ref="S158">ConsolGeog[[#This Row],[Assessed HS - 18-24 (2014)]]</f>
        <v>23</v>
      </c>
      <c r="T158" s="129">
        <f t="array" ref="T158">ConsolGeog[[#This Row],[Assessed CS - 16-17 (2014)]]</f>
        <v>0</v>
      </c>
      <c r="U158" s="129">
        <f t="array" ref="U158">ConsolGeog[[#This Row],[Assessed CS - 16-24 (2014)]]</f>
        <v>0</v>
      </c>
      <c r="V158" s="129">
        <f t="array" ref="V158">ConsolGeog[[#This Row],[Assessed CS - 18-24 (2014)]]</f>
        <v>0</v>
      </c>
      <c r="W158" s="129">
        <f t="array" ref="W158">SUM(FinalOutput10[[#This Row],[Assessed_HS_16_17_2014]],FinalOutput10[[#This Row],[Assessed_HS_16_24_2014]],FinalOutput10[[#This Row],[Assessed_HS_18_24_2014]],FinalOutput10[[#This Row],[Assessed_CS_16_17_2014]],FinalOutput10[[#This Row],[Assessed_CS_16_24_2014]],FinalOutput10[[#This Row],[Assessed_CS_18_24_2014]])</f>
        <v>26</v>
      </c>
      <c r="X158" s="128"/>
      <c r="Y158" s="128"/>
      <c r="Z158" s="128"/>
      <c r="AA158" s="128"/>
      <c r="AB158" s="128"/>
      <c r="AC158" s="128"/>
      <c r="AD158" s="128"/>
      <c r="AE158" s="128"/>
      <c r="AF158" s="128"/>
      <c r="AG158" s="128"/>
      <c r="AH158" s="128"/>
      <c r="AI158" s="128"/>
      <c r="AJ158" s="128"/>
      <c r="AK158" s="128"/>
      <c r="AL158" s="128"/>
      <c r="AM158" s="128"/>
      <c r="AN158" s="128"/>
      <c r="AO158" s="128"/>
      <c r="AP158" s="128"/>
      <c r="AQ158" s="128"/>
      <c r="AR158" s="128"/>
      <c r="AS158" s="128"/>
      <c r="AT158" s="128"/>
      <c r="AU158" s="128"/>
      <c r="AV158" s="128"/>
      <c r="AW158" s="128"/>
      <c r="AX158" s="128"/>
      <c r="AY158" s="128"/>
      <c r="AZ158" s="128"/>
      <c r="BA158" s="128"/>
      <c r="BB158" s="128"/>
      <c r="BC158" s="128"/>
      <c r="BD158" s="128"/>
      <c r="BE158" s="128"/>
      <c r="BF158" s="128"/>
      <c r="BG158" s="128"/>
      <c r="BH158" s="128"/>
      <c r="BI158" s="128"/>
      <c r="BJ158" s="128"/>
      <c r="BK158" s="128"/>
    </row>
    <row r="159" spans="1:63">
      <c r="A159" s="128" t="str">
        <f t="array" ref="A159">ConsolGeog[[#This Row],[Country]]</f>
        <v>England</v>
      </c>
      <c r="B159" s="129" t="str">
        <f t="array" ref="B159">ConsolGeog[[#This Row],[County Name]]</f>
        <v>Lincolnshire</v>
      </c>
      <c r="C159" s="128" t="str">
        <f t="array" ref="C159">ConsolGeog[[#This Row],[la_code]]</f>
        <v>E07000137</v>
      </c>
      <c r="D159" s="129" t="str">
        <f t="array" ref="D159">ConsolGeog[[#This Row],[la_name]]</f>
        <v>East Lindsey</v>
      </c>
      <c r="E159" s="129" t="str">
        <f t="array" ref="E159">ConsolGeog[[#This Row],[LA Type]]</f>
        <v>District</v>
      </c>
      <c r="F159" s="129">
        <f t="array" ref="F159">ConsolGeog[[#This Row],[population]]</f>
        <v>136401</v>
      </c>
      <c r="G159" s="129">
        <f t="array" ref="G159">ConsolGeog[[#This Row],[area]]</f>
        <v>176025.58</v>
      </c>
      <c r="H159" s="129">
        <f t="array" ref="H159">ConsolGeog[[#This Row],[COUNTY: Sum of districts'' populations '[non additive!']]]</f>
        <v>713653</v>
      </c>
      <c r="I159" s="129">
        <f t="array" ref="I159">ConsolGeog[[#This Row],[County Stats Distribution Factor]]</f>
        <v>0.19113070357722872</v>
      </c>
      <c r="J159" s="129">
        <f t="array" ref="J159">ConsolGeog[[#This Row],[Presented HS - 16-17 (2014)]]</f>
        <v>43</v>
      </c>
      <c r="K159" s="129">
        <f t="array" ref="K159">ConsolGeog[[#This Row],[Presented HS - 16-24 (2014)]]</f>
        <v>0</v>
      </c>
      <c r="L159" s="129">
        <f t="array" ref="L159">ConsolGeog[[#This Row],[Presented HS - 18-24 (2014)]]</f>
        <v>254</v>
      </c>
      <c r="M159" s="129">
        <f t="array" ref="M159">ConsolGeog[[#This Row],[Presented CS - 16-17 (2014)]]</f>
        <v>0</v>
      </c>
      <c r="N159" s="129">
        <f t="array" ref="N159">ConsolGeog[[#This Row],[Presented CS - 16-24 (2014)]]</f>
        <v>0</v>
      </c>
      <c r="O159" s="129">
        <f t="array" ref="O159">ConsolGeog[[#This Row],[Presented CS - 18-24 (2014)]]</f>
        <v>0</v>
      </c>
      <c r="P159" s="129">
        <f t="array" ref="P159">MAX(FinalOutput10[[#This Row],[Presented_HS_16_17_2014]]+FinalOutput10[[#This Row],[Presented_HS_18_24_2014]],FinalOutput10[[#This Row],[Presented_HS_16_24_2014]])+SUM(FinalOutput10[[#This Row],[Presented_CS_16_17_2014]],FinalOutput10[[#This Row],[Presented_CS_16_24_2014]],FinalOutput10[[#This Row],[Presented_CS_18_24_2014]])</f>
        <v>297</v>
      </c>
      <c r="Q159" s="129">
        <f t="array" ref="Q159">ConsolGeog[[#This Row],[Assessed HS - 16-17 (2014)]]</f>
        <v>1</v>
      </c>
      <c r="R159" s="129">
        <f t="array" ref="R159">ConsolGeog[[#This Row],[Assessed HS - 16-24 (2014)]]</f>
        <v>0</v>
      </c>
      <c r="S159" s="129">
        <f t="array" ref="S159">ConsolGeog[[#This Row],[Assessed HS - 18-24 (2014)]]</f>
        <v>30</v>
      </c>
      <c r="T159" s="129">
        <f t="array" ref="T159">ConsolGeog[[#This Row],[Assessed CS - 16-17 (2014)]]</f>
        <v>0</v>
      </c>
      <c r="U159" s="129">
        <f t="array" ref="U159">ConsolGeog[[#This Row],[Assessed CS - 16-24 (2014)]]</f>
        <v>0</v>
      </c>
      <c r="V159" s="129">
        <f t="array" ref="V159">ConsolGeog[[#This Row],[Assessed CS - 18-24 (2014)]]</f>
        <v>0</v>
      </c>
      <c r="W159" s="129">
        <f t="array" ref="W159">SUM(FinalOutput10[[#This Row],[Assessed_HS_16_17_2014]],FinalOutput10[[#This Row],[Assessed_HS_16_24_2014]],FinalOutput10[[#This Row],[Assessed_HS_18_24_2014]],FinalOutput10[[#This Row],[Assessed_CS_16_17_2014]],FinalOutput10[[#This Row],[Assessed_CS_16_24_2014]],FinalOutput10[[#This Row],[Assessed_CS_18_24_2014]])</f>
        <v>31</v>
      </c>
      <c r="X159" s="128"/>
      <c r="Y159" s="128"/>
      <c r="Z159" s="128"/>
      <c r="AA159" s="128"/>
      <c r="AB159" s="128"/>
      <c r="AC159" s="128"/>
      <c r="AD159" s="128"/>
      <c r="AE159" s="128"/>
      <c r="AF159" s="128"/>
      <c r="AG159" s="128"/>
      <c r="AH159" s="128"/>
      <c r="AI159" s="128"/>
      <c r="AJ159" s="128"/>
      <c r="AK159" s="128"/>
      <c r="AL159" s="128"/>
      <c r="AM159" s="128"/>
      <c r="AN159" s="128"/>
      <c r="AO159" s="128"/>
      <c r="AP159" s="128"/>
      <c r="AQ159" s="128"/>
      <c r="AR159" s="128"/>
      <c r="AS159" s="128"/>
      <c r="AT159" s="128"/>
      <c r="AU159" s="128"/>
      <c r="AV159" s="128"/>
      <c r="AW159" s="128"/>
      <c r="AX159" s="128"/>
      <c r="AY159" s="128"/>
      <c r="AZ159" s="128"/>
      <c r="BA159" s="128"/>
      <c r="BB159" s="128"/>
      <c r="BC159" s="128"/>
      <c r="BD159" s="128"/>
      <c r="BE159" s="128"/>
      <c r="BF159" s="128"/>
      <c r="BG159" s="128"/>
      <c r="BH159" s="128"/>
      <c r="BI159" s="128"/>
      <c r="BJ159" s="128"/>
      <c r="BK159" s="128"/>
    </row>
    <row r="160" spans="1:63">
      <c r="A160" s="128" t="str">
        <f t="array" ref="A160">ConsolGeog[[#This Row],[Country]]</f>
        <v>England</v>
      </c>
      <c r="B160" s="129" t="str">
        <f t="array" ref="B160">ConsolGeog[[#This Row],[County Name]]</f>
        <v>Lincolnshire</v>
      </c>
      <c r="C160" s="128" t="str">
        <f t="array" ref="C160">ConsolGeog[[#This Row],[la_code]]</f>
        <v>E07000138</v>
      </c>
      <c r="D160" s="129" t="str">
        <f t="array" ref="D160">ConsolGeog[[#This Row],[la_name]]</f>
        <v>Lincoln</v>
      </c>
      <c r="E160" s="129" t="str">
        <f t="array" ref="E160">ConsolGeog[[#This Row],[LA Type]]</f>
        <v>District</v>
      </c>
      <c r="F160" s="129">
        <f t="array" ref="F160">ConsolGeog[[#This Row],[population]]</f>
        <v>93541</v>
      </c>
      <c r="G160" s="129">
        <f t="array" ref="G160">ConsolGeog[[#This Row],[area]]</f>
        <v>3568.8</v>
      </c>
      <c r="H160" s="129">
        <f t="array" ref="H160">ConsolGeog[[#This Row],[COUNTY: Sum of districts'' populations '[non additive!']]]</f>
        <v>713653</v>
      </c>
      <c r="I160" s="129">
        <f t="array" ref="I160">ConsolGeog[[#This Row],[County Stats Distribution Factor]]</f>
        <v>0.13107350491064984</v>
      </c>
      <c r="J160" s="129">
        <f t="array" ref="J160">ConsolGeog[[#This Row],[Presented HS - 16-17 (2014)]]</f>
        <v>0</v>
      </c>
      <c r="K160" s="129">
        <f t="array" ref="K160">ConsolGeog[[#This Row],[Presented HS - 16-24 (2014)]]</f>
        <v>0</v>
      </c>
      <c r="L160" s="129">
        <f t="array" ref="L160">ConsolGeog[[#This Row],[Presented HS - 18-24 (2014)]]</f>
        <v>353</v>
      </c>
      <c r="M160" s="129">
        <f t="array" ref="M160">ConsolGeog[[#This Row],[Presented CS - 16-17 (2014)]]</f>
        <v>0</v>
      </c>
      <c r="N160" s="129">
        <f t="array" ref="N160">ConsolGeog[[#This Row],[Presented CS - 16-24 (2014)]]</f>
        <v>0</v>
      </c>
      <c r="O160" s="129">
        <f t="array" ref="O160">ConsolGeog[[#This Row],[Presented CS - 18-24 (2014)]]</f>
        <v>0</v>
      </c>
      <c r="P160" s="129">
        <f t="array" ref="P160">MAX(FinalOutput10[[#This Row],[Presented_HS_16_17_2014]]+FinalOutput10[[#This Row],[Presented_HS_18_24_2014]],FinalOutput10[[#This Row],[Presented_HS_16_24_2014]])+SUM(FinalOutput10[[#This Row],[Presented_CS_16_17_2014]],FinalOutput10[[#This Row],[Presented_CS_16_24_2014]],FinalOutput10[[#This Row],[Presented_CS_18_24_2014]])</f>
        <v>353</v>
      </c>
      <c r="Q160" s="129">
        <f t="array" ref="Q160">ConsolGeog[[#This Row],[Assessed HS - 16-17 (2014)]]</f>
        <v>0</v>
      </c>
      <c r="R160" s="129">
        <f t="array" ref="R160">ConsolGeog[[#This Row],[Assessed HS - 16-24 (2014)]]</f>
        <v>0</v>
      </c>
      <c r="S160" s="129">
        <f t="array" ref="S160">ConsolGeog[[#This Row],[Assessed HS - 18-24 (2014)]]</f>
        <v>353</v>
      </c>
      <c r="T160" s="129">
        <f t="array" ref="T160">ConsolGeog[[#This Row],[Assessed CS - 16-17 (2014)]]</f>
        <v>0</v>
      </c>
      <c r="U160" s="129">
        <f t="array" ref="U160">ConsolGeog[[#This Row],[Assessed CS - 16-24 (2014)]]</f>
        <v>0</v>
      </c>
      <c r="V160" s="129">
        <f t="array" ref="V160">ConsolGeog[[#This Row],[Assessed CS - 18-24 (2014)]]</f>
        <v>0</v>
      </c>
      <c r="W160" s="129">
        <f t="array" ref="W160">SUM(FinalOutput10[[#This Row],[Assessed_HS_16_17_2014]],FinalOutput10[[#This Row],[Assessed_HS_16_24_2014]],FinalOutput10[[#This Row],[Assessed_HS_18_24_2014]],FinalOutput10[[#This Row],[Assessed_CS_16_17_2014]],FinalOutput10[[#This Row],[Assessed_CS_16_24_2014]],FinalOutput10[[#This Row],[Assessed_CS_18_24_2014]])</f>
        <v>353</v>
      </c>
      <c r="X160" s="128"/>
      <c r="Y160" s="128"/>
      <c r="Z160" s="128"/>
      <c r="AA160" s="128"/>
      <c r="AB160" s="128"/>
      <c r="AC160" s="128"/>
      <c r="AD160" s="128"/>
      <c r="AE160" s="128"/>
      <c r="AF160" s="128"/>
      <c r="AG160" s="128"/>
      <c r="AH160" s="128"/>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row>
    <row r="161" spans="1:63">
      <c r="A161" s="128" t="str">
        <f t="array" ref="A161">ConsolGeog[[#This Row],[Country]]</f>
        <v>England</v>
      </c>
      <c r="B161" s="129" t="str">
        <f t="array" ref="B161">ConsolGeog[[#This Row],[County Name]]</f>
        <v>Lincolnshire</v>
      </c>
      <c r="C161" s="128" t="str">
        <f t="array" ref="C161">ConsolGeog[[#This Row],[la_code]]</f>
        <v>E07000139</v>
      </c>
      <c r="D161" s="129" t="str">
        <f t="array" ref="D161">ConsolGeog[[#This Row],[la_name]]</f>
        <v>North Kesteven</v>
      </c>
      <c r="E161" s="129" t="str">
        <f t="array" ref="E161">ConsolGeog[[#This Row],[LA Type]]</f>
        <v>District</v>
      </c>
      <c r="F161" s="129">
        <f t="array" ref="F161">ConsolGeog[[#This Row],[population]]</f>
        <v>107766</v>
      </c>
      <c r="G161" s="129">
        <f t="array" ref="G161">ConsolGeog[[#This Row],[area]]</f>
        <v>92244.28</v>
      </c>
      <c r="H161" s="129">
        <f t="array" ref="H161">ConsolGeog[[#This Row],[COUNTY: Sum of districts'' populations '[non additive!']]]</f>
        <v>713653</v>
      </c>
      <c r="I161" s="129">
        <f t="array" ref="I161">ConsolGeog[[#This Row],[County Stats Distribution Factor]]</f>
        <v>0.15100616125764202</v>
      </c>
      <c r="J161" s="129">
        <f t="array" ref="J161">ConsolGeog[[#This Row],[Presented HS - 16-17 (2014)]]</f>
        <v>0</v>
      </c>
      <c r="K161" s="129">
        <f t="array" ref="K161">ConsolGeog[[#This Row],[Presented HS - 16-24 (2014)]]</f>
        <v>0</v>
      </c>
      <c r="L161" s="129">
        <f t="array" ref="L161">ConsolGeog[[#This Row],[Presented HS - 18-24 (2014)]]</f>
        <v>0</v>
      </c>
      <c r="M161" s="129">
        <f t="array" ref="M161">ConsolGeog[[#This Row],[Presented CS - 16-17 (2014)]]</f>
        <v>0</v>
      </c>
      <c r="N161" s="129">
        <f t="array" ref="N161">ConsolGeog[[#This Row],[Presented CS - 16-24 (2014)]]</f>
        <v>0</v>
      </c>
      <c r="O161" s="129">
        <f t="array" ref="O161">ConsolGeog[[#This Row],[Presented CS - 18-24 (2014)]]</f>
        <v>0</v>
      </c>
      <c r="P161" s="129">
        <f t="array" ref="P16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1" s="129">
        <f t="array" ref="Q161">ConsolGeog[[#This Row],[Assessed HS - 16-17 (2014)]]</f>
        <v>0</v>
      </c>
      <c r="R161" s="129">
        <f t="array" ref="R161">ConsolGeog[[#This Row],[Assessed HS - 16-24 (2014)]]</f>
        <v>0</v>
      </c>
      <c r="S161" s="129">
        <f t="array" ref="S161">ConsolGeog[[#This Row],[Assessed HS - 18-24 (2014)]]</f>
        <v>0</v>
      </c>
      <c r="T161" s="129">
        <f t="array" ref="T161">ConsolGeog[[#This Row],[Assessed CS - 16-17 (2014)]]</f>
        <v>0</v>
      </c>
      <c r="U161" s="129">
        <f t="array" ref="U161">ConsolGeog[[#This Row],[Assessed CS - 16-24 (2014)]]</f>
        <v>0</v>
      </c>
      <c r="V161" s="129">
        <f t="array" ref="V161">ConsolGeog[[#This Row],[Assessed CS - 18-24 (2014)]]</f>
        <v>0</v>
      </c>
      <c r="W161" s="129">
        <f t="array" ref="W161">SUM(FinalOutput10[[#This Row],[Assessed_HS_16_17_2014]],FinalOutput10[[#This Row],[Assessed_HS_16_24_2014]],FinalOutput10[[#This Row],[Assessed_HS_18_24_2014]],FinalOutput10[[#This Row],[Assessed_CS_16_17_2014]],FinalOutput10[[#This Row],[Assessed_CS_16_24_2014]],FinalOutput10[[#This Row],[Assessed_CS_18_24_2014]])</f>
        <v>0</v>
      </c>
      <c r="X161" s="128"/>
      <c r="Y161" s="128"/>
      <c r="Z161" s="128"/>
      <c r="AA161" s="128"/>
      <c r="AB161" s="128"/>
      <c r="AC161" s="128"/>
      <c r="AD161" s="128"/>
      <c r="AE161" s="128"/>
      <c r="AF161" s="128"/>
      <c r="AG161" s="128"/>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row>
    <row r="162" spans="1:63">
      <c r="A162" s="128" t="str">
        <f t="array" ref="A162">ConsolGeog[[#This Row],[Country]]</f>
        <v>England</v>
      </c>
      <c r="B162" s="129" t="str">
        <f t="array" ref="B162">ConsolGeog[[#This Row],[County Name]]</f>
        <v>Lincolnshire</v>
      </c>
      <c r="C162" s="128" t="str">
        <f t="array" ref="C162">ConsolGeog[[#This Row],[la_code]]</f>
        <v>E07000140</v>
      </c>
      <c r="D162" s="129" t="str">
        <f t="array" ref="D162">ConsolGeog[[#This Row],[la_name]]</f>
        <v>South Holland</v>
      </c>
      <c r="E162" s="129" t="str">
        <f t="array" ref="E162">ConsolGeog[[#This Row],[LA Type]]</f>
        <v>District</v>
      </c>
      <c r="F162" s="129">
        <f t="array" ref="F162">ConsolGeog[[#This Row],[population]]</f>
        <v>88270</v>
      </c>
      <c r="G162" s="129">
        <f t="array" ref="G162">ConsolGeog[[#This Row],[area]]</f>
        <v>74238.31</v>
      </c>
      <c r="H162" s="129">
        <f t="array" ref="H162">ConsolGeog[[#This Row],[COUNTY: Sum of districts'' populations '[non additive!']]]</f>
        <v>713653</v>
      </c>
      <c r="I162" s="129">
        <f t="array" ref="I162">ConsolGeog[[#This Row],[County Stats Distribution Factor]]</f>
        <v>0.12368756244281184</v>
      </c>
      <c r="J162" s="129">
        <f t="array" ref="J162">ConsolGeog[[#This Row],[Presented HS - 16-17 (2014)]]</f>
        <v>0</v>
      </c>
      <c r="K162" s="129">
        <f t="array" ref="K162">ConsolGeog[[#This Row],[Presented HS - 16-24 (2014)]]</f>
        <v>0</v>
      </c>
      <c r="L162" s="129">
        <f t="array" ref="L162">ConsolGeog[[#This Row],[Presented HS - 18-24 (2014)]]</f>
        <v>0</v>
      </c>
      <c r="M162" s="129">
        <f t="array" ref="M162">ConsolGeog[[#This Row],[Presented CS - 16-17 (2014)]]</f>
        <v>0</v>
      </c>
      <c r="N162" s="129">
        <f t="array" ref="N162">ConsolGeog[[#This Row],[Presented CS - 16-24 (2014)]]</f>
        <v>0</v>
      </c>
      <c r="O162" s="129">
        <f t="array" ref="O162">ConsolGeog[[#This Row],[Presented CS - 18-24 (2014)]]</f>
        <v>0</v>
      </c>
      <c r="P162" s="129">
        <f t="array" ref="P16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2" s="129">
        <f t="array" ref="Q162">ConsolGeog[[#This Row],[Assessed HS - 16-17 (2014)]]</f>
        <v>0</v>
      </c>
      <c r="R162" s="129">
        <f t="array" ref="R162">ConsolGeog[[#This Row],[Assessed HS - 16-24 (2014)]]</f>
        <v>0</v>
      </c>
      <c r="S162" s="129">
        <f t="array" ref="S162">ConsolGeog[[#This Row],[Assessed HS - 18-24 (2014)]]</f>
        <v>0</v>
      </c>
      <c r="T162" s="129">
        <f t="array" ref="T162">ConsolGeog[[#This Row],[Assessed CS - 16-17 (2014)]]</f>
        <v>0</v>
      </c>
      <c r="U162" s="129">
        <f t="array" ref="U162">ConsolGeog[[#This Row],[Assessed CS - 16-24 (2014)]]</f>
        <v>0</v>
      </c>
      <c r="V162" s="129">
        <f t="array" ref="V162">ConsolGeog[[#This Row],[Assessed CS - 18-24 (2014)]]</f>
        <v>0</v>
      </c>
      <c r="W162" s="129">
        <f t="array" ref="W162">SUM(FinalOutput10[[#This Row],[Assessed_HS_16_17_2014]],FinalOutput10[[#This Row],[Assessed_HS_16_24_2014]],FinalOutput10[[#This Row],[Assessed_HS_18_24_2014]],FinalOutput10[[#This Row],[Assessed_CS_16_17_2014]],FinalOutput10[[#This Row],[Assessed_CS_16_24_2014]],FinalOutput10[[#This Row],[Assessed_CS_18_24_2014]])</f>
        <v>0</v>
      </c>
      <c r="X162" s="128"/>
      <c r="Y162" s="128"/>
      <c r="Z162" s="128"/>
      <c r="AA162" s="128"/>
      <c r="AB162" s="128"/>
      <c r="AC162" s="128"/>
      <c r="AD162" s="128"/>
      <c r="AE162" s="128"/>
      <c r="AF162" s="128"/>
      <c r="AG162" s="128"/>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row>
    <row r="163" spans="1:63">
      <c r="A163" s="128" t="str">
        <f t="array" ref="A163">ConsolGeog[[#This Row],[Country]]</f>
        <v>England</v>
      </c>
      <c r="B163" s="129" t="str">
        <f t="array" ref="B163">ConsolGeog[[#This Row],[County Name]]</f>
        <v>Lincolnshire</v>
      </c>
      <c r="C163" s="128" t="str">
        <f t="array" ref="C163">ConsolGeog[[#This Row],[la_code]]</f>
        <v>E07000141</v>
      </c>
      <c r="D163" s="129" t="str">
        <f t="array" ref="D163">ConsolGeog[[#This Row],[la_name]]</f>
        <v>South Kesteven</v>
      </c>
      <c r="E163" s="129" t="str">
        <f t="array" ref="E163">ConsolGeog[[#This Row],[LA Type]]</f>
        <v>District</v>
      </c>
      <c r="F163" s="129">
        <f t="array" ref="F163">ConsolGeog[[#This Row],[population]]</f>
        <v>133788</v>
      </c>
      <c r="G163" s="129">
        <f t="array" ref="G163">ConsolGeog[[#This Row],[area]]</f>
        <v>94259.45</v>
      </c>
      <c r="H163" s="129">
        <f t="array" ref="H163">ConsolGeog[[#This Row],[COUNTY: Sum of districts'' populations '[non additive!']]]</f>
        <v>713653</v>
      </c>
      <c r="I163" s="129">
        <f t="array" ref="I163">ConsolGeog[[#This Row],[County Stats Distribution Factor]]</f>
        <v>0.18746926027074784</v>
      </c>
      <c r="J163" s="129">
        <f t="array" ref="J163">ConsolGeog[[#This Row],[Presented HS - 16-17 (2014)]]</f>
        <v>0</v>
      </c>
      <c r="K163" s="129">
        <f t="array" ref="K163">ConsolGeog[[#This Row],[Presented HS - 16-24 (2014)]]</f>
        <v>0</v>
      </c>
      <c r="L163" s="129">
        <f t="array" ref="L163">ConsolGeog[[#This Row],[Presented HS - 18-24 (2014)]]</f>
        <v>0</v>
      </c>
      <c r="M163" s="129">
        <f t="array" ref="M163">ConsolGeog[[#This Row],[Presented CS - 16-17 (2014)]]</f>
        <v>0</v>
      </c>
      <c r="N163" s="129">
        <f t="array" ref="N163">ConsolGeog[[#This Row],[Presented CS - 16-24 (2014)]]</f>
        <v>0</v>
      </c>
      <c r="O163" s="129">
        <f t="array" ref="O163">ConsolGeog[[#This Row],[Presented CS - 18-24 (2014)]]</f>
        <v>0</v>
      </c>
      <c r="P163" s="129">
        <f t="array" ref="P16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3" s="129">
        <f t="array" ref="Q163">ConsolGeog[[#This Row],[Assessed HS - 16-17 (2014)]]</f>
        <v>0</v>
      </c>
      <c r="R163" s="129">
        <f t="array" ref="R163">ConsolGeog[[#This Row],[Assessed HS - 16-24 (2014)]]</f>
        <v>0</v>
      </c>
      <c r="S163" s="129">
        <f t="array" ref="S163">ConsolGeog[[#This Row],[Assessed HS - 18-24 (2014)]]</f>
        <v>0</v>
      </c>
      <c r="T163" s="129">
        <f t="array" ref="T163">ConsolGeog[[#This Row],[Assessed CS - 16-17 (2014)]]</f>
        <v>0</v>
      </c>
      <c r="U163" s="129">
        <f t="array" ref="U163">ConsolGeog[[#This Row],[Assessed CS - 16-24 (2014)]]</f>
        <v>0</v>
      </c>
      <c r="V163" s="129">
        <f t="array" ref="V163">ConsolGeog[[#This Row],[Assessed CS - 18-24 (2014)]]</f>
        <v>0</v>
      </c>
      <c r="W163" s="129">
        <f t="array" ref="W163">SUM(FinalOutput10[[#This Row],[Assessed_HS_16_17_2014]],FinalOutput10[[#This Row],[Assessed_HS_16_24_2014]],FinalOutput10[[#This Row],[Assessed_HS_18_24_2014]],FinalOutput10[[#This Row],[Assessed_CS_16_17_2014]],FinalOutput10[[#This Row],[Assessed_CS_16_24_2014]],FinalOutput10[[#This Row],[Assessed_CS_18_24_2014]])</f>
        <v>0</v>
      </c>
      <c r="X163" s="128"/>
      <c r="Y163" s="128"/>
      <c r="Z163" s="128"/>
      <c r="AA163" s="128"/>
      <c r="AB163" s="128"/>
      <c r="AC163" s="128"/>
      <c r="AD163" s="128"/>
      <c r="AE163" s="128"/>
      <c r="AF163" s="128"/>
      <c r="AG163" s="128"/>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row>
    <row r="164" spans="1:63">
      <c r="A164" s="128" t="str">
        <f t="array" ref="A164">ConsolGeog[[#This Row],[Country]]</f>
        <v>England</v>
      </c>
      <c r="B164" s="129" t="str">
        <f t="array" ref="B164">ConsolGeog[[#This Row],[County Name]]</f>
        <v>Lincolnshire</v>
      </c>
      <c r="C164" s="128" t="str">
        <f t="array" ref="C164">ConsolGeog[[#This Row],[la_code]]</f>
        <v>E07000142</v>
      </c>
      <c r="D164" s="129" t="str">
        <f t="array" ref="D164">ConsolGeog[[#This Row],[la_name]]</f>
        <v>West Lindsey</v>
      </c>
      <c r="E164" s="129" t="str">
        <f t="array" ref="E164">ConsolGeog[[#This Row],[LA Type]]</f>
        <v>District</v>
      </c>
      <c r="F164" s="129">
        <f t="array" ref="F164">ConsolGeog[[#This Row],[population]]</f>
        <v>89250</v>
      </c>
      <c r="G164" s="129">
        <f t="array" ref="G164">ConsolGeog[[#This Row],[area]]</f>
        <v>115571.73</v>
      </c>
      <c r="H164" s="129">
        <f t="array" ref="H164">ConsolGeog[[#This Row],[COUNTY: Sum of districts'' populations '[non additive!']]]</f>
        <v>713653</v>
      </c>
      <c r="I164" s="129">
        <f t="array" ref="I164">ConsolGeog[[#This Row],[County Stats Distribution Factor]]</f>
        <v>0.1250607788378946</v>
      </c>
      <c r="J164" s="129">
        <f t="array" ref="J164">ConsolGeog[[#This Row],[Presented HS - 16-17 (2014)]]</f>
        <v>1</v>
      </c>
      <c r="K164" s="129">
        <f t="array" ref="K164">ConsolGeog[[#This Row],[Presented HS - 16-24 (2014)]]</f>
        <v>0</v>
      </c>
      <c r="L164" s="129">
        <f t="array" ref="L164">ConsolGeog[[#This Row],[Presented HS - 18-24 (2014)]]</f>
        <v>25</v>
      </c>
      <c r="M164" s="129">
        <f t="array" ref="M164">ConsolGeog[[#This Row],[Presented CS - 16-17 (2014)]]</f>
        <v>0</v>
      </c>
      <c r="N164" s="129">
        <f t="array" ref="N164">ConsolGeog[[#This Row],[Presented CS - 16-24 (2014)]]</f>
        <v>0</v>
      </c>
      <c r="O164" s="129">
        <f t="array" ref="O164">ConsolGeog[[#This Row],[Presented CS - 18-24 (2014)]]</f>
        <v>0</v>
      </c>
      <c r="P164" s="129">
        <f t="array" ref="P164">MAX(FinalOutput10[[#This Row],[Presented_HS_16_17_2014]]+FinalOutput10[[#This Row],[Presented_HS_18_24_2014]],FinalOutput10[[#This Row],[Presented_HS_16_24_2014]])+SUM(FinalOutput10[[#This Row],[Presented_CS_16_17_2014]],FinalOutput10[[#This Row],[Presented_CS_16_24_2014]],FinalOutput10[[#This Row],[Presented_CS_18_24_2014]])</f>
        <v>26</v>
      </c>
      <c r="Q164" s="129">
        <f t="array" ref="Q164">ConsolGeog[[#This Row],[Assessed HS - 16-17 (2014)]]</f>
        <v>1</v>
      </c>
      <c r="R164" s="129">
        <f t="array" ref="R164">ConsolGeog[[#This Row],[Assessed HS - 16-24 (2014)]]</f>
        <v>0</v>
      </c>
      <c r="S164" s="129">
        <f t="array" ref="S164">ConsolGeog[[#This Row],[Assessed HS - 18-24 (2014)]]</f>
        <v>25</v>
      </c>
      <c r="T164" s="129">
        <f t="array" ref="T164">ConsolGeog[[#This Row],[Assessed CS - 16-17 (2014)]]</f>
        <v>0</v>
      </c>
      <c r="U164" s="129">
        <f t="array" ref="U164">ConsolGeog[[#This Row],[Assessed CS - 16-24 (2014)]]</f>
        <v>0</v>
      </c>
      <c r="V164" s="129">
        <f t="array" ref="V164">ConsolGeog[[#This Row],[Assessed CS - 18-24 (2014)]]</f>
        <v>0</v>
      </c>
      <c r="W164" s="129">
        <f t="array" ref="W164">SUM(FinalOutput10[[#This Row],[Assessed_HS_16_17_2014]],FinalOutput10[[#This Row],[Assessed_HS_16_24_2014]],FinalOutput10[[#This Row],[Assessed_HS_18_24_2014]],FinalOutput10[[#This Row],[Assessed_CS_16_17_2014]],FinalOutput10[[#This Row],[Assessed_CS_16_24_2014]],FinalOutput10[[#This Row],[Assessed_CS_18_24_2014]])</f>
        <v>26</v>
      </c>
      <c r="X164" s="128"/>
      <c r="Y164" s="128"/>
      <c r="Z164" s="128"/>
      <c r="AA164" s="128"/>
      <c r="AB164" s="128"/>
      <c r="AC164" s="128"/>
      <c r="AD164" s="128"/>
      <c r="AE164" s="128"/>
      <c r="AF164" s="128"/>
      <c r="AG164" s="128"/>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row>
    <row r="165" spans="1:63">
      <c r="A165" s="128" t="str">
        <f t="array" ref="A165">ConsolGeog[[#This Row],[Country]]</f>
        <v>England</v>
      </c>
      <c r="B165" s="129" t="str">
        <f t="array" ref="B165">ConsolGeog[[#This Row],[County Name]]</f>
        <v>Norfolk</v>
      </c>
      <c r="C165" s="128" t="str">
        <f t="array" ref="C165">ConsolGeog[[#This Row],[la_code]]</f>
        <v>E07000143</v>
      </c>
      <c r="D165" s="129" t="str">
        <f t="array" ref="D165">ConsolGeog[[#This Row],[la_name]]</f>
        <v>Breckland</v>
      </c>
      <c r="E165" s="129" t="str">
        <f t="array" ref="E165">ConsolGeog[[#This Row],[LA Type]]</f>
        <v>District</v>
      </c>
      <c r="F165" s="129">
        <f t="array" ref="F165">ConsolGeog[[#This Row],[population]]</f>
        <v>130491</v>
      </c>
      <c r="G165" s="129">
        <f t="array" ref="G165">ConsolGeog[[#This Row],[area]]</f>
        <v>130511.64</v>
      </c>
      <c r="H165" s="129">
        <f t="array" ref="H165">ConsolGeog[[#This Row],[COUNTY: Sum of districts'' populations '[non additive!']]]</f>
        <v>857888</v>
      </c>
      <c r="I165" s="129">
        <f t="array" ref="I165">ConsolGeog[[#This Row],[County Stats Distribution Factor]]</f>
        <v>0.15210726808161437</v>
      </c>
      <c r="J165" s="129">
        <f t="array" ref="J165">ConsolGeog[[#This Row],[Presented HS - 16-17 (2014)]]</f>
        <v>0</v>
      </c>
      <c r="K165" s="129">
        <f t="array" ref="K165">ConsolGeog[[#This Row],[Presented HS - 16-24 (2014)]]</f>
        <v>25</v>
      </c>
      <c r="L165" s="129">
        <f t="array" ref="L165">ConsolGeog[[#This Row],[Presented HS - 18-24 (2014)]]</f>
        <v>0</v>
      </c>
      <c r="M165" s="129">
        <f t="array" ref="M165">ConsolGeog[[#This Row],[Presented CS - 16-17 (2014)]]</f>
        <v>0</v>
      </c>
      <c r="N165" s="129">
        <f t="array" ref="N165">ConsolGeog[[#This Row],[Presented CS - 16-24 (2014)]]</f>
        <v>0</v>
      </c>
      <c r="O165" s="129">
        <f t="array" ref="O165">ConsolGeog[[#This Row],[Presented CS - 18-24 (2014)]]</f>
        <v>0</v>
      </c>
      <c r="P165" s="129">
        <f t="array" ref="P165">MAX(FinalOutput10[[#This Row],[Presented_HS_16_17_2014]]+FinalOutput10[[#This Row],[Presented_HS_18_24_2014]],FinalOutput10[[#This Row],[Presented_HS_16_24_2014]])+SUM(FinalOutput10[[#This Row],[Presented_CS_16_17_2014]],FinalOutput10[[#This Row],[Presented_CS_16_24_2014]],FinalOutput10[[#This Row],[Presented_CS_18_24_2014]])</f>
        <v>25</v>
      </c>
      <c r="Q165" s="129">
        <f t="array" ref="Q165">ConsolGeog[[#This Row],[Assessed HS - 16-17 (2014)]]</f>
        <v>0</v>
      </c>
      <c r="R165" s="129">
        <f t="array" ref="R165">ConsolGeog[[#This Row],[Assessed HS - 16-24 (2014)]]</f>
        <v>396</v>
      </c>
      <c r="S165" s="129">
        <f t="array" ref="S165">ConsolGeog[[#This Row],[Assessed HS - 18-24 (2014)]]</f>
        <v>0</v>
      </c>
      <c r="T165" s="129">
        <f t="array" ref="T165">ConsolGeog[[#This Row],[Assessed CS - 16-17 (2014)]]</f>
        <v>0</v>
      </c>
      <c r="U165" s="129">
        <f t="array" ref="U165">ConsolGeog[[#This Row],[Assessed CS - 16-24 (2014)]]</f>
        <v>0</v>
      </c>
      <c r="V165" s="129">
        <f t="array" ref="V165">ConsolGeog[[#This Row],[Assessed CS - 18-24 (2014)]]</f>
        <v>0</v>
      </c>
      <c r="W165" s="129">
        <f t="array" ref="W165">SUM(FinalOutput10[[#This Row],[Assessed_HS_16_17_2014]],FinalOutput10[[#This Row],[Assessed_HS_16_24_2014]],FinalOutput10[[#This Row],[Assessed_HS_18_24_2014]],FinalOutput10[[#This Row],[Assessed_CS_16_17_2014]],FinalOutput10[[#This Row],[Assessed_CS_16_24_2014]],FinalOutput10[[#This Row],[Assessed_CS_18_24_2014]])</f>
        <v>396</v>
      </c>
      <c r="X165" s="128"/>
      <c r="Y165" s="128"/>
      <c r="Z165" s="128"/>
      <c r="AA165" s="128"/>
      <c r="AB165" s="128"/>
      <c r="AC165" s="128"/>
      <c r="AD165" s="128"/>
      <c r="AE165" s="128"/>
      <c r="AF165" s="128"/>
      <c r="AG165" s="128"/>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row>
    <row r="166" spans="1:63">
      <c r="A166" s="128" t="str">
        <f t="array" ref="A166">ConsolGeog[[#This Row],[Country]]</f>
        <v>England</v>
      </c>
      <c r="B166" s="129" t="str">
        <f t="array" ref="B166">ConsolGeog[[#This Row],[County Name]]</f>
        <v>Norfolk</v>
      </c>
      <c r="C166" s="128" t="str">
        <f t="array" ref="C166">ConsolGeog[[#This Row],[la_code]]</f>
        <v>E07000144</v>
      </c>
      <c r="D166" s="129" t="str">
        <f t="array" ref="D166">ConsolGeog[[#This Row],[la_name]]</f>
        <v>Broadland</v>
      </c>
      <c r="E166" s="129" t="str">
        <f t="array" ref="E166">ConsolGeog[[#This Row],[LA Type]]</f>
        <v>District</v>
      </c>
      <c r="F166" s="129">
        <f t="array" ref="F166">ConsolGeog[[#This Row],[population]]</f>
        <v>124646</v>
      </c>
      <c r="G166" s="129">
        <f t="array" ref="G166">ConsolGeog[[#This Row],[area]]</f>
        <v>55239.88</v>
      </c>
      <c r="H166" s="129">
        <f t="array" ref="H166">ConsolGeog[[#This Row],[COUNTY: Sum of districts'' populations '[non additive!']]]</f>
        <v>857888</v>
      </c>
      <c r="I166" s="129">
        <f t="array" ref="I166">ConsolGeog[[#This Row],[County Stats Distribution Factor]]</f>
        <v>0.1452940243947928</v>
      </c>
      <c r="J166" s="129">
        <f t="array" ref="J166">ConsolGeog[[#This Row],[Presented HS - 16-17 (2014)]]</f>
        <v>5</v>
      </c>
      <c r="K166" s="129">
        <f t="array" ref="K166">ConsolGeog[[#This Row],[Presented HS - 16-24 (2014)]]</f>
        <v>0</v>
      </c>
      <c r="L166" s="129">
        <f t="array" ref="L166">ConsolGeog[[#This Row],[Presented HS - 18-24 (2014)]]</f>
        <v>31</v>
      </c>
      <c r="M166" s="129">
        <f t="array" ref="M166">ConsolGeog[[#This Row],[Presented CS - 16-17 (2014)]]</f>
        <v>0</v>
      </c>
      <c r="N166" s="129">
        <f t="array" ref="N166">ConsolGeog[[#This Row],[Presented CS - 16-24 (2014)]]</f>
        <v>0</v>
      </c>
      <c r="O166" s="129">
        <f t="array" ref="O166">ConsolGeog[[#This Row],[Presented CS - 18-24 (2014)]]</f>
        <v>0</v>
      </c>
      <c r="P166" s="129">
        <f t="array" ref="P166">MAX(FinalOutput10[[#This Row],[Presented_HS_16_17_2014]]+FinalOutput10[[#This Row],[Presented_HS_18_24_2014]],FinalOutput10[[#This Row],[Presented_HS_16_24_2014]])+SUM(FinalOutput10[[#This Row],[Presented_CS_16_17_2014]],FinalOutput10[[#This Row],[Presented_CS_16_24_2014]],FinalOutput10[[#This Row],[Presented_CS_18_24_2014]])</f>
        <v>36</v>
      </c>
      <c r="Q166" s="129">
        <f t="array" ref="Q166">ConsolGeog[[#This Row],[Assessed HS - 16-17 (2014)]]</f>
        <v>5</v>
      </c>
      <c r="R166" s="129">
        <f t="array" ref="R166">ConsolGeog[[#This Row],[Assessed HS - 16-24 (2014)]]</f>
        <v>0</v>
      </c>
      <c r="S166" s="129">
        <f t="array" ref="S166">ConsolGeog[[#This Row],[Assessed HS - 18-24 (2014)]]</f>
        <v>31</v>
      </c>
      <c r="T166" s="129">
        <f t="array" ref="T166">ConsolGeog[[#This Row],[Assessed CS - 16-17 (2014)]]</f>
        <v>0</v>
      </c>
      <c r="U166" s="129">
        <f t="array" ref="U166">ConsolGeog[[#This Row],[Assessed CS - 16-24 (2014)]]</f>
        <v>0</v>
      </c>
      <c r="V166" s="129">
        <f t="array" ref="V166">ConsolGeog[[#This Row],[Assessed CS - 18-24 (2014)]]</f>
        <v>0</v>
      </c>
      <c r="W166" s="129">
        <f t="array" ref="W166">SUM(FinalOutput10[[#This Row],[Assessed_HS_16_17_2014]],FinalOutput10[[#This Row],[Assessed_HS_16_24_2014]],FinalOutput10[[#This Row],[Assessed_HS_18_24_2014]],FinalOutput10[[#This Row],[Assessed_CS_16_17_2014]],FinalOutput10[[#This Row],[Assessed_CS_16_24_2014]],FinalOutput10[[#This Row],[Assessed_CS_18_24_2014]])</f>
        <v>36</v>
      </c>
      <c r="X166" s="128"/>
      <c r="Y166" s="128"/>
      <c r="Z166" s="128"/>
      <c r="AA166" s="128"/>
      <c r="AB166" s="128"/>
      <c r="AC166" s="128"/>
      <c r="AD166" s="128"/>
      <c r="AE166" s="128"/>
      <c r="AF166" s="128"/>
      <c r="AG166" s="128"/>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row>
    <row r="167" spans="1:63">
      <c r="A167" s="128" t="str">
        <f t="array" ref="A167">ConsolGeog[[#This Row],[Country]]</f>
        <v>England</v>
      </c>
      <c r="B167" s="129" t="str">
        <f t="array" ref="B167">ConsolGeog[[#This Row],[County Name]]</f>
        <v>Norfolk</v>
      </c>
      <c r="C167" s="128" t="str">
        <f t="array" ref="C167">ConsolGeog[[#This Row],[la_code]]</f>
        <v>E07000145</v>
      </c>
      <c r="D167" s="129" t="str">
        <f t="array" ref="D167">ConsolGeog[[#This Row],[la_name]]</f>
        <v>Great Yarmouth</v>
      </c>
      <c r="E167" s="129" t="str">
        <f t="array" ref="E167">ConsolGeog[[#This Row],[LA Type]]</f>
        <v>District</v>
      </c>
      <c r="F167" s="129">
        <f t="array" ref="F167">ConsolGeog[[#This Row],[population]]</f>
        <v>97277</v>
      </c>
      <c r="G167" s="129">
        <f t="array" ref="G167">ConsolGeog[[#This Row],[area]]</f>
        <v>17418.830000000002</v>
      </c>
      <c r="H167" s="129">
        <f t="array" ref="H167">ConsolGeog[[#This Row],[COUNTY: Sum of districts'' populations '[non additive!']]]</f>
        <v>857888</v>
      </c>
      <c r="I167" s="129">
        <f t="array" ref="I167">ConsolGeog[[#This Row],[County Stats Distribution Factor]]</f>
        <v>0.11339125853258235</v>
      </c>
      <c r="J167" s="129">
        <f t="array" ref="J167">ConsolGeog[[#This Row],[Presented HS - 16-17 (2014)]]</f>
        <v>0</v>
      </c>
      <c r="K167" s="129">
        <f t="array" ref="K167">ConsolGeog[[#This Row],[Presented HS - 16-24 (2014)]]</f>
        <v>0</v>
      </c>
      <c r="L167" s="129">
        <f t="array" ref="L167">ConsolGeog[[#This Row],[Presented HS - 18-24 (2014)]]</f>
        <v>0</v>
      </c>
      <c r="M167" s="129">
        <f t="array" ref="M167">ConsolGeog[[#This Row],[Presented CS - 16-17 (2014)]]</f>
        <v>0</v>
      </c>
      <c r="N167" s="129">
        <f t="array" ref="N167">ConsolGeog[[#This Row],[Presented CS - 16-24 (2014)]]</f>
        <v>0</v>
      </c>
      <c r="O167" s="129">
        <f t="array" ref="O167">ConsolGeog[[#This Row],[Presented CS - 18-24 (2014)]]</f>
        <v>0</v>
      </c>
      <c r="P167" s="129">
        <f t="array" ref="P16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7" s="129">
        <f t="array" ref="Q167">ConsolGeog[[#This Row],[Assessed HS - 16-17 (2014)]]</f>
        <v>0</v>
      </c>
      <c r="R167" s="129">
        <f t="array" ref="R167">ConsolGeog[[#This Row],[Assessed HS - 16-24 (2014)]]</f>
        <v>0</v>
      </c>
      <c r="S167" s="129">
        <f t="array" ref="S167">ConsolGeog[[#This Row],[Assessed HS - 18-24 (2014)]]</f>
        <v>0</v>
      </c>
      <c r="T167" s="129">
        <f t="array" ref="T167">ConsolGeog[[#This Row],[Assessed CS - 16-17 (2014)]]</f>
        <v>0</v>
      </c>
      <c r="U167" s="129">
        <f t="array" ref="U167">ConsolGeog[[#This Row],[Assessed CS - 16-24 (2014)]]</f>
        <v>0</v>
      </c>
      <c r="V167" s="129">
        <f t="array" ref="V167">ConsolGeog[[#This Row],[Assessed CS - 18-24 (2014)]]</f>
        <v>0</v>
      </c>
      <c r="W167" s="129">
        <f t="array" ref="W167">SUM(FinalOutput10[[#This Row],[Assessed_HS_16_17_2014]],FinalOutput10[[#This Row],[Assessed_HS_16_24_2014]],FinalOutput10[[#This Row],[Assessed_HS_18_24_2014]],FinalOutput10[[#This Row],[Assessed_CS_16_17_2014]],FinalOutput10[[#This Row],[Assessed_CS_16_24_2014]],FinalOutput10[[#This Row],[Assessed_CS_18_24_2014]])</f>
        <v>0</v>
      </c>
      <c r="X167" s="128"/>
      <c r="Y167" s="128"/>
      <c r="Z167" s="128"/>
      <c r="AA167" s="128"/>
      <c r="AB167" s="128"/>
      <c r="AC167" s="128"/>
      <c r="AD167" s="128"/>
      <c r="AE167" s="128"/>
      <c r="AF167" s="128"/>
      <c r="AG167" s="128"/>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row>
    <row r="168" spans="1:63">
      <c r="A168" s="128" t="str">
        <f t="array" ref="A168">ConsolGeog[[#This Row],[Country]]</f>
        <v>England</v>
      </c>
      <c r="B168" s="129" t="str">
        <f t="array" ref="B168">ConsolGeog[[#This Row],[County Name]]</f>
        <v>Norfolk</v>
      </c>
      <c r="C168" s="128" t="str">
        <f t="array" ref="C168">ConsolGeog[[#This Row],[la_code]]</f>
        <v>E07000146</v>
      </c>
      <c r="D168" s="129" t="str">
        <f t="array" ref="D168">ConsolGeog[[#This Row],[la_name]]</f>
        <v>King's Lynn and West Norfolk</v>
      </c>
      <c r="E168" s="129" t="str">
        <f t="array" ref="E168">ConsolGeog[[#This Row],[LA Type]]</f>
        <v>District</v>
      </c>
      <c r="F168" s="129">
        <f t="array" ref="F168">ConsolGeog[[#This Row],[population]]</f>
        <v>147451</v>
      </c>
      <c r="G168" s="129">
        <f t="array" ref="G168">ConsolGeog[[#This Row],[area]]</f>
        <v>142879.4</v>
      </c>
      <c r="H168" s="129">
        <f t="array" ref="H168">ConsolGeog[[#This Row],[COUNTY: Sum of districts'' populations '[non additive!']]]</f>
        <v>857888</v>
      </c>
      <c r="I168" s="129">
        <f t="array" ref="I168">ConsolGeog[[#This Row],[County Stats Distribution Factor]]</f>
        <v>0.17187674847998807</v>
      </c>
      <c r="J168" s="129">
        <f t="array" ref="J168">ConsolGeog[[#This Row],[Presented HS - 16-17 (2014)]]</f>
        <v>24</v>
      </c>
      <c r="K168" s="129">
        <f t="array" ref="K168">ConsolGeog[[#This Row],[Presented HS - 16-24 (2014)]]</f>
        <v>0</v>
      </c>
      <c r="L168" s="129">
        <f t="array" ref="L168">ConsolGeog[[#This Row],[Presented HS - 18-24 (2014)]]</f>
        <v>344</v>
      </c>
      <c r="M168" s="129">
        <f t="array" ref="M168">ConsolGeog[[#This Row],[Presented CS - 16-17 (2014)]]</f>
        <v>0</v>
      </c>
      <c r="N168" s="129">
        <f t="array" ref="N168">ConsolGeog[[#This Row],[Presented CS - 16-24 (2014)]]</f>
        <v>0</v>
      </c>
      <c r="O168" s="129">
        <f t="array" ref="O168">ConsolGeog[[#This Row],[Presented CS - 18-24 (2014)]]</f>
        <v>0</v>
      </c>
      <c r="P168" s="129">
        <f t="array" ref="P168">MAX(FinalOutput10[[#This Row],[Presented_HS_16_17_2014]]+FinalOutput10[[#This Row],[Presented_HS_18_24_2014]],FinalOutput10[[#This Row],[Presented_HS_16_24_2014]])+SUM(FinalOutput10[[#This Row],[Presented_CS_16_17_2014]],FinalOutput10[[#This Row],[Presented_CS_16_24_2014]],FinalOutput10[[#This Row],[Presented_CS_18_24_2014]])</f>
        <v>368</v>
      </c>
      <c r="Q168" s="129">
        <f t="array" ref="Q168">ConsolGeog[[#This Row],[Assessed HS - 16-17 (2014)]]</f>
        <v>2</v>
      </c>
      <c r="R168" s="129">
        <f t="array" ref="R168">ConsolGeog[[#This Row],[Assessed HS - 16-24 (2014)]]</f>
        <v>0</v>
      </c>
      <c r="S168" s="129">
        <f t="array" ref="S168">ConsolGeog[[#This Row],[Assessed HS - 18-24 (2014)]]</f>
        <v>26</v>
      </c>
      <c r="T168" s="129">
        <f t="array" ref="T168">ConsolGeog[[#This Row],[Assessed CS - 16-17 (2014)]]</f>
        <v>0</v>
      </c>
      <c r="U168" s="129">
        <f t="array" ref="U168">ConsolGeog[[#This Row],[Assessed CS - 16-24 (2014)]]</f>
        <v>0</v>
      </c>
      <c r="V168" s="129">
        <f t="array" ref="V168">ConsolGeog[[#This Row],[Assessed CS - 18-24 (2014)]]</f>
        <v>0</v>
      </c>
      <c r="W168" s="129">
        <f t="array" ref="W168">SUM(FinalOutput10[[#This Row],[Assessed_HS_16_17_2014]],FinalOutput10[[#This Row],[Assessed_HS_16_24_2014]],FinalOutput10[[#This Row],[Assessed_HS_18_24_2014]],FinalOutput10[[#This Row],[Assessed_CS_16_17_2014]],FinalOutput10[[#This Row],[Assessed_CS_16_24_2014]],FinalOutput10[[#This Row],[Assessed_CS_18_24_2014]])</f>
        <v>28</v>
      </c>
      <c r="X168" s="128"/>
      <c r="Y168" s="128"/>
      <c r="Z168" s="128"/>
      <c r="AA168" s="128"/>
      <c r="AB168" s="128"/>
      <c r="AC168" s="128"/>
      <c r="AD168" s="128"/>
      <c r="AE168" s="128"/>
      <c r="AF168" s="128"/>
      <c r="AG168" s="128"/>
      <c r="AH168" s="128"/>
      <c r="AI168" s="128"/>
      <c r="AJ168" s="128"/>
      <c r="AK168" s="128"/>
      <c r="AL168" s="128"/>
      <c r="AM168" s="128"/>
      <c r="AN168" s="128"/>
      <c r="AO168" s="128"/>
      <c r="AP168" s="128"/>
      <c r="AQ168" s="128"/>
      <c r="AR168" s="128"/>
      <c r="AS168" s="128"/>
      <c r="AT168" s="128"/>
      <c r="AU168" s="128"/>
      <c r="AV168" s="128"/>
      <c r="AW168" s="128"/>
      <c r="AX168" s="128"/>
      <c r="AY168" s="128"/>
      <c r="AZ168" s="128"/>
      <c r="BA168" s="128"/>
      <c r="BB168" s="128"/>
      <c r="BC168" s="128"/>
      <c r="BD168" s="128"/>
      <c r="BE168" s="128"/>
      <c r="BF168" s="128"/>
      <c r="BG168" s="128"/>
      <c r="BH168" s="128"/>
      <c r="BI168" s="128"/>
      <c r="BJ168" s="128"/>
      <c r="BK168" s="128"/>
    </row>
    <row r="169" spans="1:63">
      <c r="A169" s="128" t="str">
        <f t="array" ref="A169">ConsolGeog[[#This Row],[Country]]</f>
        <v>England</v>
      </c>
      <c r="B169" s="129" t="str">
        <f t="array" ref="B169">ConsolGeog[[#This Row],[County Name]]</f>
        <v>Norfolk</v>
      </c>
      <c r="C169" s="128" t="str">
        <f t="array" ref="C169">ConsolGeog[[#This Row],[la_code]]</f>
        <v>E07000147</v>
      </c>
      <c r="D169" s="129" t="str">
        <f t="array" ref="D169">ConsolGeog[[#This Row],[la_name]]</f>
        <v>North Norfolk</v>
      </c>
      <c r="E169" s="129" t="str">
        <f t="array" ref="E169">ConsolGeog[[#This Row],[LA Type]]</f>
        <v>District</v>
      </c>
      <c r="F169" s="129">
        <f t="array" ref="F169">ConsolGeog[[#This Row],[population]]</f>
        <v>101499</v>
      </c>
      <c r="G169" s="129">
        <f t="array" ref="G169">ConsolGeog[[#This Row],[area]]</f>
        <v>96333.07</v>
      </c>
      <c r="H169" s="129">
        <f t="array" ref="H169">ConsolGeog[[#This Row],[COUNTY: Sum of districts'' populations '[non additive!']]]</f>
        <v>857888</v>
      </c>
      <c r="I169" s="129">
        <f t="array" ref="I169">ConsolGeog[[#This Row],[County Stats Distribution Factor]]</f>
        <v>0.118312646872319</v>
      </c>
      <c r="J169" s="129">
        <f t="array" ref="J169">ConsolGeog[[#This Row],[Presented HS - 16-17 (2014)]]</f>
        <v>0</v>
      </c>
      <c r="K169" s="129">
        <f t="array" ref="K169">ConsolGeog[[#This Row],[Presented HS - 16-24 (2014)]]</f>
        <v>0</v>
      </c>
      <c r="L169" s="129">
        <f t="array" ref="L169">ConsolGeog[[#This Row],[Presented HS - 18-24 (2014)]]</f>
        <v>0</v>
      </c>
      <c r="M169" s="129">
        <f t="array" ref="M169">ConsolGeog[[#This Row],[Presented CS - 16-17 (2014)]]</f>
        <v>0</v>
      </c>
      <c r="N169" s="129">
        <f t="array" ref="N169">ConsolGeog[[#This Row],[Presented CS - 16-24 (2014)]]</f>
        <v>0</v>
      </c>
      <c r="O169" s="129">
        <f t="array" ref="O169">ConsolGeog[[#This Row],[Presented CS - 18-24 (2014)]]</f>
        <v>0</v>
      </c>
      <c r="P169" s="129">
        <f t="array" ref="P16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69" s="129">
        <f t="array" ref="Q169">ConsolGeog[[#This Row],[Assessed HS - 16-17 (2014)]]</f>
        <v>0</v>
      </c>
      <c r="R169" s="129">
        <f t="array" ref="R169">ConsolGeog[[#This Row],[Assessed HS - 16-24 (2014)]]</f>
        <v>0</v>
      </c>
      <c r="S169" s="129">
        <f t="array" ref="S169">ConsolGeog[[#This Row],[Assessed HS - 18-24 (2014)]]</f>
        <v>0</v>
      </c>
      <c r="T169" s="129">
        <f t="array" ref="T169">ConsolGeog[[#This Row],[Assessed CS - 16-17 (2014)]]</f>
        <v>0</v>
      </c>
      <c r="U169" s="129">
        <f t="array" ref="U169">ConsolGeog[[#This Row],[Assessed CS - 16-24 (2014)]]</f>
        <v>0</v>
      </c>
      <c r="V169" s="129">
        <f t="array" ref="V169">ConsolGeog[[#This Row],[Assessed CS - 18-24 (2014)]]</f>
        <v>0</v>
      </c>
      <c r="W169" s="129">
        <f t="array" ref="W169">SUM(FinalOutput10[[#This Row],[Assessed_HS_16_17_2014]],FinalOutput10[[#This Row],[Assessed_HS_16_24_2014]],FinalOutput10[[#This Row],[Assessed_HS_18_24_2014]],FinalOutput10[[#This Row],[Assessed_CS_16_17_2014]],FinalOutput10[[#This Row],[Assessed_CS_16_24_2014]],FinalOutput10[[#This Row],[Assessed_CS_18_24_2014]])</f>
        <v>0</v>
      </c>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c r="BA169" s="128"/>
      <c r="BB169" s="128"/>
      <c r="BC169" s="128"/>
      <c r="BD169" s="128"/>
      <c r="BE169" s="128"/>
      <c r="BF169" s="128"/>
      <c r="BG169" s="128"/>
      <c r="BH169" s="128"/>
      <c r="BI169" s="128"/>
      <c r="BJ169" s="128"/>
      <c r="BK169" s="128"/>
    </row>
    <row r="170" spans="1:63">
      <c r="A170" s="128" t="str">
        <f t="array" ref="A170">ConsolGeog[[#This Row],[Country]]</f>
        <v>England</v>
      </c>
      <c r="B170" s="129" t="str">
        <f t="array" ref="B170">ConsolGeog[[#This Row],[County Name]]</f>
        <v>Lancashire</v>
      </c>
      <c r="C170" s="128" t="str">
        <f t="array" ref="C170">ConsolGeog[[#This Row],[la_code]]</f>
        <v>E07000119</v>
      </c>
      <c r="D170" s="129" t="str">
        <f t="array" ref="D170">ConsolGeog[[#This Row],[la_name]]</f>
        <v>Fylde</v>
      </c>
      <c r="E170" s="129" t="str">
        <f t="array" ref="E170">ConsolGeog[[#This Row],[LA Type]]</f>
        <v>District</v>
      </c>
      <c r="F170" s="129">
        <f t="array" ref="F170">ConsolGeog[[#This Row],[population]]</f>
        <v>75757</v>
      </c>
      <c r="G170" s="129">
        <f t="array" ref="G170">ConsolGeog[[#This Row],[area]]</f>
        <v>16568.86</v>
      </c>
      <c r="H170" s="129">
        <f t="array" ref="H170">ConsolGeog[[#This Row],[COUNTY: Sum of districts'' populations '[non additive!']]]</f>
        <v>1171339</v>
      </c>
      <c r="I170" s="129">
        <f t="array" ref="I170">ConsolGeog[[#This Row],[County Stats Distribution Factor]]</f>
        <v>6.4675555069881568E-2</v>
      </c>
      <c r="J170" s="129">
        <f t="array" ref="J170">ConsolGeog[[#This Row],[Presented HS - 16-17 (2014)]]</f>
        <v>2</v>
      </c>
      <c r="K170" s="129">
        <f t="array" ref="K170">ConsolGeog[[#This Row],[Presented HS - 16-24 (2014)]]</f>
        <v>0</v>
      </c>
      <c r="L170" s="129">
        <f t="array" ref="L170">ConsolGeog[[#This Row],[Presented HS - 18-24 (2014)]]</f>
        <v>31</v>
      </c>
      <c r="M170" s="129">
        <f t="array" ref="M170">ConsolGeog[[#This Row],[Presented CS - 16-17 (2014)]]</f>
        <v>0</v>
      </c>
      <c r="N170" s="129">
        <f t="array" ref="N170">ConsolGeog[[#This Row],[Presented CS - 16-24 (2014)]]</f>
        <v>0</v>
      </c>
      <c r="O170" s="129">
        <f t="array" ref="O170">ConsolGeog[[#This Row],[Presented CS - 18-24 (2014)]]</f>
        <v>0</v>
      </c>
      <c r="P170" s="129">
        <f t="array" ref="P170">MAX(FinalOutput10[[#This Row],[Presented_HS_16_17_2014]]+FinalOutput10[[#This Row],[Presented_HS_18_24_2014]],FinalOutput10[[#This Row],[Presented_HS_16_24_2014]])+SUM(FinalOutput10[[#This Row],[Presented_CS_16_17_2014]],FinalOutput10[[#This Row],[Presented_CS_16_24_2014]],FinalOutput10[[#This Row],[Presented_CS_18_24_2014]])</f>
        <v>33</v>
      </c>
      <c r="Q170" s="129">
        <f t="array" ref="Q170">ConsolGeog[[#This Row],[Assessed HS - 16-17 (2014)]]</f>
        <v>2</v>
      </c>
      <c r="R170" s="129">
        <f t="array" ref="R170">ConsolGeog[[#This Row],[Assessed HS - 16-24 (2014)]]</f>
        <v>0</v>
      </c>
      <c r="S170" s="129">
        <f t="array" ref="S170">ConsolGeog[[#This Row],[Assessed HS - 18-24 (2014)]]</f>
        <v>31</v>
      </c>
      <c r="T170" s="129">
        <f t="array" ref="T170">ConsolGeog[[#This Row],[Assessed CS - 16-17 (2014)]]</f>
        <v>0</v>
      </c>
      <c r="U170" s="129">
        <f t="array" ref="U170">ConsolGeog[[#This Row],[Assessed CS - 16-24 (2014)]]</f>
        <v>0</v>
      </c>
      <c r="V170" s="129">
        <f t="array" ref="V170">ConsolGeog[[#This Row],[Assessed CS - 18-24 (2014)]]</f>
        <v>0</v>
      </c>
      <c r="W170" s="129">
        <f t="array" ref="W170">SUM(FinalOutput10[[#This Row],[Assessed_HS_16_17_2014]],FinalOutput10[[#This Row],[Assessed_HS_16_24_2014]],FinalOutput10[[#This Row],[Assessed_HS_18_24_2014]],FinalOutput10[[#This Row],[Assessed_CS_16_17_2014]],FinalOutput10[[#This Row],[Assessed_CS_16_24_2014]],FinalOutput10[[#This Row],[Assessed_CS_18_24_2014]])</f>
        <v>33</v>
      </c>
      <c r="X170" s="128"/>
      <c r="Y170" s="128"/>
      <c r="Z170" s="128"/>
      <c r="AA170" s="128"/>
      <c r="AB170" s="128"/>
      <c r="AC170" s="128"/>
      <c r="AD170" s="128"/>
      <c r="AE170" s="128"/>
      <c r="AF170" s="128"/>
      <c r="AG170" s="128"/>
      <c r="AH170" s="128"/>
      <c r="AI170" s="128"/>
      <c r="AJ170" s="128"/>
      <c r="AK170" s="128"/>
      <c r="AL170" s="128"/>
      <c r="AM170" s="128"/>
      <c r="AN170" s="128"/>
      <c r="AO170" s="128"/>
      <c r="AP170" s="128"/>
      <c r="AQ170" s="128"/>
      <c r="AR170" s="128"/>
      <c r="AS170" s="128"/>
      <c r="AT170" s="128"/>
      <c r="AU170" s="128"/>
      <c r="AV170" s="128"/>
      <c r="AW170" s="128"/>
      <c r="AX170" s="128"/>
      <c r="AY170" s="128"/>
      <c r="AZ170" s="128"/>
      <c r="BA170" s="128"/>
      <c r="BB170" s="128"/>
      <c r="BC170" s="128"/>
      <c r="BD170" s="128"/>
      <c r="BE170" s="128"/>
      <c r="BF170" s="128"/>
      <c r="BG170" s="128"/>
      <c r="BH170" s="128"/>
      <c r="BI170" s="128"/>
      <c r="BJ170" s="128"/>
      <c r="BK170" s="128"/>
    </row>
    <row r="171" spans="1:63">
      <c r="A171" s="128" t="str">
        <f t="array" ref="A171">ConsolGeog[[#This Row],[Country]]</f>
        <v>England</v>
      </c>
      <c r="B171" s="129" t="str">
        <f t="array" ref="B171">ConsolGeog[[#This Row],[County Name]]</f>
        <v>Lancashire</v>
      </c>
      <c r="C171" s="128" t="str">
        <f t="array" ref="C171">ConsolGeog[[#This Row],[la_code]]</f>
        <v>E07000122</v>
      </c>
      <c r="D171" s="129" t="str">
        <f t="array" ref="D171">ConsolGeog[[#This Row],[la_name]]</f>
        <v>Pendle</v>
      </c>
      <c r="E171" s="129" t="str">
        <f t="array" ref="E171">ConsolGeog[[#This Row],[LA Type]]</f>
        <v>District</v>
      </c>
      <c r="F171" s="129">
        <f t="array" ref="F171">ConsolGeog[[#This Row],[population]]</f>
        <v>89452</v>
      </c>
      <c r="G171" s="129">
        <f t="array" ref="G171">ConsolGeog[[#This Row],[area]]</f>
        <v>16936.37</v>
      </c>
      <c r="H171" s="129">
        <f t="array" ref="H171">ConsolGeog[[#This Row],[COUNTY: Sum of districts'' populations '[non additive!']]]</f>
        <v>1171339</v>
      </c>
      <c r="I171" s="129">
        <f t="array" ref="I171">ConsolGeog[[#This Row],[County Stats Distribution Factor]]</f>
        <v>7.6367302719366467E-2</v>
      </c>
      <c r="J171" s="129">
        <f t="array" ref="J171">ConsolGeog[[#This Row],[Presented HS - 16-17 (2014)]]</f>
        <v>0</v>
      </c>
      <c r="K171" s="129">
        <f t="array" ref="K171">ConsolGeog[[#This Row],[Presented HS - 16-24 (2014)]]</f>
        <v>0</v>
      </c>
      <c r="L171" s="129">
        <f t="array" ref="L171">ConsolGeog[[#This Row],[Presented HS - 18-24 (2014)]]</f>
        <v>0</v>
      </c>
      <c r="M171" s="129">
        <f t="array" ref="M171">ConsolGeog[[#This Row],[Presented CS - 16-17 (2014)]]</f>
        <v>0</v>
      </c>
      <c r="N171" s="129">
        <f t="array" ref="N171">ConsolGeog[[#This Row],[Presented CS - 16-24 (2014)]]</f>
        <v>0</v>
      </c>
      <c r="O171" s="129">
        <f t="array" ref="O171">ConsolGeog[[#This Row],[Presented CS - 18-24 (2014)]]</f>
        <v>0</v>
      </c>
      <c r="P171" s="129">
        <f t="array" ref="P17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1" s="129">
        <f t="array" ref="Q171">ConsolGeog[[#This Row],[Assessed HS - 16-17 (2014)]]</f>
        <v>20</v>
      </c>
      <c r="R171" s="129">
        <f t="array" ref="R171">ConsolGeog[[#This Row],[Assessed HS - 16-24 (2014)]]</f>
        <v>0</v>
      </c>
      <c r="S171" s="129">
        <f t="array" ref="S171">ConsolGeog[[#This Row],[Assessed HS - 18-24 (2014)]]</f>
        <v>63</v>
      </c>
      <c r="T171" s="129">
        <f t="array" ref="T171">ConsolGeog[[#This Row],[Assessed CS - 16-17 (2014)]]</f>
        <v>0</v>
      </c>
      <c r="U171" s="129">
        <f t="array" ref="U171">ConsolGeog[[#This Row],[Assessed CS - 16-24 (2014)]]</f>
        <v>0</v>
      </c>
      <c r="V171" s="129">
        <f t="array" ref="V171">ConsolGeog[[#This Row],[Assessed CS - 18-24 (2014)]]</f>
        <v>0</v>
      </c>
      <c r="W171" s="129">
        <f t="array" ref="W171">SUM(FinalOutput10[[#This Row],[Assessed_HS_16_17_2014]],FinalOutput10[[#This Row],[Assessed_HS_16_24_2014]],FinalOutput10[[#This Row],[Assessed_HS_18_24_2014]],FinalOutput10[[#This Row],[Assessed_CS_16_17_2014]],FinalOutput10[[#This Row],[Assessed_CS_16_24_2014]],FinalOutput10[[#This Row],[Assessed_CS_18_24_2014]])</f>
        <v>83</v>
      </c>
      <c r="X171" s="128"/>
      <c r="Y171" s="128"/>
      <c r="Z171" s="128"/>
      <c r="AA171" s="128"/>
      <c r="AB171" s="128"/>
      <c r="AC171" s="128"/>
      <c r="AD171" s="128"/>
      <c r="AE171" s="128"/>
      <c r="AF171" s="128"/>
      <c r="AG171" s="128"/>
      <c r="AH171" s="128"/>
      <c r="AI171" s="128"/>
      <c r="AJ171" s="128"/>
      <c r="AK171" s="128"/>
      <c r="AL171" s="128"/>
      <c r="AM171" s="128"/>
      <c r="AN171" s="128"/>
      <c r="AO171" s="128"/>
      <c r="AP171" s="128"/>
      <c r="AQ171" s="128"/>
      <c r="AR171" s="128"/>
      <c r="AS171" s="128"/>
      <c r="AT171" s="128"/>
      <c r="AU171" s="128"/>
      <c r="AV171" s="128"/>
      <c r="AW171" s="128"/>
      <c r="AX171" s="128"/>
      <c r="AY171" s="128"/>
      <c r="AZ171" s="128"/>
      <c r="BA171" s="128"/>
      <c r="BB171" s="128"/>
      <c r="BC171" s="128"/>
      <c r="BD171" s="128"/>
      <c r="BE171" s="128"/>
      <c r="BF171" s="128"/>
      <c r="BG171" s="128"/>
      <c r="BH171" s="128"/>
      <c r="BI171" s="128"/>
      <c r="BJ171" s="128"/>
      <c r="BK171" s="128"/>
    </row>
    <row r="172" spans="1:63">
      <c r="A172" s="128" t="str">
        <f t="array" ref="A172">ConsolGeog[[#This Row],[Country]]</f>
        <v>England</v>
      </c>
      <c r="B172" s="129" t="str">
        <f t="array" ref="B172">ConsolGeog[[#This Row],[County Name]]</f>
        <v>Hertfordshire</v>
      </c>
      <c r="C172" s="128" t="str">
        <f t="array" ref="C172">ConsolGeog[[#This Row],[la_code]]</f>
        <v>E07000101</v>
      </c>
      <c r="D172" s="129" t="str">
        <f t="array" ref="D172">ConsolGeog[[#This Row],[la_name]]</f>
        <v>Stevenage</v>
      </c>
      <c r="E172" s="129" t="str">
        <f t="array" ref="E172">ConsolGeog[[#This Row],[LA Type]]</f>
        <v>District</v>
      </c>
      <c r="F172" s="129">
        <f t="array" ref="F172">ConsolGeog[[#This Row],[population]]</f>
        <v>83957</v>
      </c>
      <c r="G172" s="129">
        <f t="array" ref="G172">ConsolGeog[[#This Row],[area]]</f>
        <v>2596.4</v>
      </c>
      <c r="H172" s="129">
        <f t="array" ref="H172">ConsolGeog[[#This Row],[COUNTY: Sum of districts'' populations '[non additive!']]]</f>
        <v>1116062</v>
      </c>
      <c r="I172" s="129">
        <f t="array" ref="I172">ConsolGeog[[#This Row],[County Stats Distribution Factor]]</f>
        <v>7.5226107510156251E-2</v>
      </c>
      <c r="J172" s="129">
        <f t="array" ref="J172">ConsolGeog[[#This Row],[Presented HS - 16-17 (2014)]]</f>
        <v>0</v>
      </c>
      <c r="K172" s="129">
        <f t="array" ref="K172">ConsolGeog[[#This Row],[Presented HS - 16-24 (2014)]]</f>
        <v>0</v>
      </c>
      <c r="L172" s="129">
        <f t="array" ref="L172">ConsolGeog[[#This Row],[Presented HS - 18-24 (2014)]]</f>
        <v>0</v>
      </c>
      <c r="M172" s="129">
        <f t="array" ref="M172">ConsolGeog[[#This Row],[Presented CS - 16-17 (2014)]]</f>
        <v>0</v>
      </c>
      <c r="N172" s="129">
        <f t="array" ref="N172">ConsolGeog[[#This Row],[Presented CS - 16-24 (2014)]]</f>
        <v>0</v>
      </c>
      <c r="O172" s="129">
        <f t="array" ref="O172">ConsolGeog[[#This Row],[Presented CS - 18-24 (2014)]]</f>
        <v>0</v>
      </c>
      <c r="P172" s="129">
        <f t="array" ref="P17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2" s="129">
        <f t="array" ref="Q172">ConsolGeog[[#This Row],[Assessed HS - 16-17 (2014)]]</f>
        <v>0</v>
      </c>
      <c r="R172" s="129">
        <f t="array" ref="R172">ConsolGeog[[#This Row],[Assessed HS - 16-24 (2014)]]</f>
        <v>0</v>
      </c>
      <c r="S172" s="129">
        <f t="array" ref="S172">ConsolGeog[[#This Row],[Assessed HS - 18-24 (2014)]]</f>
        <v>0</v>
      </c>
      <c r="T172" s="129">
        <f t="array" ref="T172">ConsolGeog[[#This Row],[Assessed CS - 16-17 (2014)]]</f>
        <v>0</v>
      </c>
      <c r="U172" s="129">
        <f t="array" ref="U172">ConsolGeog[[#This Row],[Assessed CS - 16-24 (2014)]]</f>
        <v>0</v>
      </c>
      <c r="V172" s="129">
        <f t="array" ref="V172">ConsolGeog[[#This Row],[Assessed CS - 18-24 (2014)]]</f>
        <v>0</v>
      </c>
      <c r="W172" s="129">
        <f t="array" ref="W172">SUM(FinalOutput10[[#This Row],[Assessed_HS_16_17_2014]],FinalOutput10[[#This Row],[Assessed_HS_16_24_2014]],FinalOutput10[[#This Row],[Assessed_HS_18_24_2014]],FinalOutput10[[#This Row],[Assessed_CS_16_17_2014]],FinalOutput10[[#This Row],[Assessed_CS_16_24_2014]],FinalOutput10[[#This Row],[Assessed_CS_18_24_2014]])</f>
        <v>0</v>
      </c>
      <c r="X172" s="128"/>
      <c r="Y172" s="128"/>
      <c r="Z172" s="128"/>
      <c r="AA172" s="128"/>
      <c r="AB172" s="128"/>
      <c r="AC172" s="128"/>
      <c r="AD172" s="128"/>
      <c r="AE172" s="128"/>
      <c r="AF172" s="128"/>
      <c r="AG172" s="128"/>
      <c r="AH172" s="128"/>
      <c r="AI172" s="128"/>
      <c r="AJ172" s="128"/>
      <c r="AK172" s="128"/>
      <c r="AL172" s="128"/>
      <c r="AM172" s="128"/>
      <c r="AN172" s="128"/>
      <c r="AO172" s="128"/>
      <c r="AP172" s="128"/>
      <c r="AQ172" s="128"/>
      <c r="AR172" s="128"/>
      <c r="AS172" s="128"/>
      <c r="AT172" s="128"/>
      <c r="AU172" s="128"/>
      <c r="AV172" s="128"/>
      <c r="AW172" s="128"/>
      <c r="AX172" s="128"/>
      <c r="AY172" s="128"/>
      <c r="AZ172" s="128"/>
      <c r="BA172" s="128"/>
      <c r="BB172" s="128"/>
      <c r="BC172" s="128"/>
      <c r="BD172" s="128"/>
      <c r="BE172" s="128"/>
      <c r="BF172" s="128"/>
      <c r="BG172" s="128"/>
      <c r="BH172" s="128"/>
      <c r="BI172" s="128"/>
      <c r="BJ172" s="128"/>
      <c r="BK172" s="128"/>
    </row>
    <row r="173" spans="1:63">
      <c r="A173" s="128" t="str">
        <f t="array" ref="A173">ConsolGeog[[#This Row],[Country]]</f>
        <v>England</v>
      </c>
      <c r="B173" s="129" t="str">
        <f t="array" ref="B173">ConsolGeog[[#This Row],[County Name]]</f>
        <v>Bolton</v>
      </c>
      <c r="C173" s="128" t="str">
        <f t="array" ref="C173">ConsolGeog[[#This Row],[la_code]]</f>
        <v>E08000001</v>
      </c>
      <c r="D173" s="129" t="str">
        <f t="array" ref="D173">ConsolGeog[[#This Row],[la_name]]</f>
        <v>Bolton</v>
      </c>
      <c r="E173" s="129" t="str">
        <f t="array" ref="E173">ConsolGeog[[#This Row],[LA Type]]</f>
        <v>Unitary</v>
      </c>
      <c r="F173" s="129">
        <f t="array" ref="F173">ConsolGeog[[#This Row],[population]]</f>
        <v>276786</v>
      </c>
      <c r="G173" s="129">
        <f t="array" ref="G173">ConsolGeog[[#This Row],[area]]</f>
        <v>13980.34</v>
      </c>
      <c r="H173" s="129">
        <f t="array" ref="H173">ConsolGeog[[#This Row],[COUNTY: Sum of districts'' populations '[non additive!']]]</f>
        <v>276786</v>
      </c>
      <c r="I173" s="129">
        <f t="array" ref="I173">ConsolGeog[[#This Row],[County Stats Distribution Factor]]</f>
        <v>1</v>
      </c>
      <c r="J173" s="129">
        <f t="array" ref="J173">ConsolGeog[[#This Row],[Presented HS - 16-17 (2014)]]</f>
        <v>0</v>
      </c>
      <c r="K173" s="129">
        <f t="array" ref="K173">ConsolGeog[[#This Row],[Presented HS - 16-24 (2014)]]</f>
        <v>0</v>
      </c>
      <c r="L173" s="129">
        <f t="array" ref="L173">ConsolGeog[[#This Row],[Presented HS - 18-24 (2014)]]</f>
        <v>0</v>
      </c>
      <c r="M173" s="129">
        <f t="array" ref="M173">ConsolGeog[[#This Row],[Presented CS - 16-17 (2014)]]</f>
        <v>0</v>
      </c>
      <c r="N173" s="129">
        <f t="array" ref="N173">ConsolGeog[[#This Row],[Presented CS - 16-24 (2014)]]</f>
        <v>0</v>
      </c>
      <c r="O173" s="129">
        <f t="array" ref="O173">ConsolGeog[[#This Row],[Presented CS - 18-24 (2014)]]</f>
        <v>0</v>
      </c>
      <c r="P173" s="129">
        <f t="array" ref="P17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3" s="129">
        <f t="array" ref="Q173">ConsolGeog[[#This Row],[Assessed HS - 16-17 (2014)]]</f>
        <v>1</v>
      </c>
      <c r="R173" s="129">
        <f t="array" ref="R173">ConsolGeog[[#This Row],[Assessed HS - 16-24 (2014)]]</f>
        <v>0</v>
      </c>
      <c r="S173" s="129">
        <f t="array" ref="S173">ConsolGeog[[#This Row],[Assessed HS - 18-24 (2014)]]</f>
        <v>173</v>
      </c>
      <c r="T173" s="129">
        <f t="array" ref="T173">ConsolGeog[[#This Row],[Assessed CS - 16-17 (2014)]]</f>
        <v>0</v>
      </c>
      <c r="U173" s="129">
        <f t="array" ref="U173">ConsolGeog[[#This Row],[Assessed CS - 16-24 (2014)]]</f>
        <v>0</v>
      </c>
      <c r="V173" s="129">
        <f t="array" ref="V173">ConsolGeog[[#This Row],[Assessed CS - 18-24 (2014)]]</f>
        <v>0</v>
      </c>
      <c r="W173" s="129">
        <f t="array" ref="W173">SUM(FinalOutput10[[#This Row],[Assessed_HS_16_17_2014]],FinalOutput10[[#This Row],[Assessed_HS_16_24_2014]],FinalOutput10[[#This Row],[Assessed_HS_18_24_2014]],FinalOutput10[[#This Row],[Assessed_CS_16_17_2014]],FinalOutput10[[#This Row],[Assessed_CS_16_24_2014]],FinalOutput10[[#This Row],[Assessed_CS_18_24_2014]])</f>
        <v>174</v>
      </c>
      <c r="X173" s="128"/>
      <c r="Y173" s="128"/>
      <c r="Z173" s="128"/>
      <c r="AA173" s="128"/>
      <c r="AB173" s="128"/>
      <c r="AC173" s="128"/>
      <c r="AD173" s="128"/>
      <c r="AE173" s="128"/>
      <c r="AF173" s="128"/>
      <c r="AG173" s="128"/>
      <c r="AH173" s="128"/>
      <c r="AI173" s="128"/>
      <c r="AJ173" s="128"/>
      <c r="AK173" s="128"/>
      <c r="AL173" s="128"/>
      <c r="AM173" s="128"/>
      <c r="AN173" s="128"/>
      <c r="AO173" s="128"/>
      <c r="AP173" s="128"/>
      <c r="AQ173" s="128"/>
      <c r="AR173" s="128"/>
      <c r="AS173" s="128"/>
      <c r="AT173" s="128"/>
      <c r="AU173" s="128"/>
      <c r="AV173" s="128"/>
      <c r="AW173" s="128"/>
      <c r="AX173" s="128"/>
      <c r="AY173" s="128"/>
      <c r="AZ173" s="128"/>
      <c r="BA173" s="128"/>
      <c r="BB173" s="128"/>
      <c r="BC173" s="128"/>
      <c r="BD173" s="128"/>
      <c r="BE173" s="128"/>
      <c r="BF173" s="128"/>
      <c r="BG173" s="128"/>
      <c r="BH173" s="128"/>
      <c r="BI173" s="128"/>
      <c r="BJ173" s="128"/>
      <c r="BK173" s="128"/>
    </row>
    <row r="174" spans="1:63">
      <c r="A174" s="128" t="str">
        <f t="array" ref="A174">ConsolGeog[[#This Row],[Country]]</f>
        <v>England</v>
      </c>
      <c r="B174" s="129" t="str">
        <f t="array" ref="B174">ConsolGeog[[#This Row],[County Name]]</f>
        <v>Lancashire</v>
      </c>
      <c r="C174" s="128" t="str">
        <f t="array" ref="C174">ConsolGeog[[#This Row],[la_code]]</f>
        <v>E07000123</v>
      </c>
      <c r="D174" s="129" t="str">
        <f t="array" ref="D174">ConsolGeog[[#This Row],[la_name]]</f>
        <v>Preston</v>
      </c>
      <c r="E174" s="129" t="str">
        <f t="array" ref="E174">ConsolGeog[[#This Row],[LA Type]]</f>
        <v>District</v>
      </c>
      <c r="F174" s="129">
        <f t="array" ref="F174">ConsolGeog[[#This Row],[population]]</f>
        <v>140202</v>
      </c>
      <c r="G174" s="129">
        <f t="array" ref="G174">ConsolGeog[[#This Row],[area]]</f>
        <v>14229.4</v>
      </c>
      <c r="H174" s="129">
        <f t="array" ref="H174">ConsolGeog[[#This Row],[COUNTY: Sum of districts'' populations '[non additive!']]]</f>
        <v>1171339</v>
      </c>
      <c r="I174" s="129">
        <f t="array" ref="I174">ConsolGeog[[#This Row],[County Stats Distribution Factor]]</f>
        <v>0.11969378634195565</v>
      </c>
      <c r="J174" s="129">
        <f t="array" ref="J174">ConsolGeog[[#This Row],[Presented HS - 16-17 (2014)]]</f>
        <v>16</v>
      </c>
      <c r="K174" s="129">
        <f t="array" ref="K174">ConsolGeog[[#This Row],[Presented HS - 16-24 (2014)]]</f>
        <v>0</v>
      </c>
      <c r="L174" s="129">
        <f t="array" ref="L174">ConsolGeog[[#This Row],[Presented HS - 18-24 (2014)]]</f>
        <v>29</v>
      </c>
      <c r="M174" s="129">
        <f t="array" ref="M174">ConsolGeog[[#This Row],[Presented CS - 16-17 (2014)]]</f>
        <v>0</v>
      </c>
      <c r="N174" s="129">
        <f t="array" ref="N174">ConsolGeog[[#This Row],[Presented CS - 16-24 (2014)]]</f>
        <v>0</v>
      </c>
      <c r="O174" s="129">
        <f t="array" ref="O174">ConsolGeog[[#This Row],[Presented CS - 18-24 (2014)]]</f>
        <v>0</v>
      </c>
      <c r="P174" s="129">
        <f t="array" ref="P174">MAX(FinalOutput10[[#This Row],[Presented_HS_16_17_2014]]+FinalOutput10[[#This Row],[Presented_HS_18_24_2014]],FinalOutput10[[#This Row],[Presented_HS_16_24_2014]])+SUM(FinalOutput10[[#This Row],[Presented_CS_16_17_2014]],FinalOutput10[[#This Row],[Presented_CS_16_24_2014]],FinalOutput10[[#This Row],[Presented_CS_18_24_2014]])</f>
        <v>45</v>
      </c>
      <c r="Q174" s="129">
        <f t="array" ref="Q174">ConsolGeog[[#This Row],[Assessed HS - 16-17 (2014)]]</f>
        <v>16</v>
      </c>
      <c r="R174" s="129">
        <f t="array" ref="R174">ConsolGeog[[#This Row],[Assessed HS - 16-24 (2014)]]</f>
        <v>0</v>
      </c>
      <c r="S174" s="129">
        <f t="array" ref="S174">ConsolGeog[[#This Row],[Assessed HS - 18-24 (2014)]]</f>
        <v>29</v>
      </c>
      <c r="T174" s="129">
        <f t="array" ref="T174">ConsolGeog[[#This Row],[Assessed CS - 16-17 (2014)]]</f>
        <v>0</v>
      </c>
      <c r="U174" s="129">
        <f t="array" ref="U174">ConsolGeog[[#This Row],[Assessed CS - 16-24 (2014)]]</f>
        <v>0</v>
      </c>
      <c r="V174" s="129">
        <f t="array" ref="V174">ConsolGeog[[#This Row],[Assessed CS - 18-24 (2014)]]</f>
        <v>0</v>
      </c>
      <c r="W174" s="129">
        <f t="array" ref="W174">SUM(FinalOutput10[[#This Row],[Assessed_HS_16_17_2014]],FinalOutput10[[#This Row],[Assessed_HS_16_24_2014]],FinalOutput10[[#This Row],[Assessed_HS_18_24_2014]],FinalOutput10[[#This Row],[Assessed_CS_16_17_2014]],FinalOutput10[[#This Row],[Assessed_CS_16_24_2014]],FinalOutput10[[#This Row],[Assessed_CS_18_24_2014]])</f>
        <v>45</v>
      </c>
      <c r="X174" s="128"/>
      <c r="Y174" s="128"/>
      <c r="Z174" s="128"/>
      <c r="AA174" s="128"/>
      <c r="AB174" s="128"/>
      <c r="AC174" s="128"/>
      <c r="AD174" s="128"/>
      <c r="AE174" s="128"/>
      <c r="AF174" s="128"/>
      <c r="AG174" s="128"/>
      <c r="AH174" s="128"/>
      <c r="AI174" s="128"/>
      <c r="AJ174" s="128"/>
      <c r="AK174" s="128"/>
      <c r="AL174" s="128"/>
      <c r="AM174" s="128"/>
      <c r="AN174" s="128"/>
      <c r="AO174" s="128"/>
      <c r="AP174" s="128"/>
      <c r="AQ174" s="128"/>
      <c r="AR174" s="128"/>
      <c r="AS174" s="128"/>
      <c r="AT174" s="128"/>
      <c r="AU174" s="128"/>
      <c r="AV174" s="128"/>
      <c r="AW174" s="128"/>
      <c r="AX174" s="128"/>
      <c r="AY174" s="128"/>
      <c r="AZ174" s="128"/>
      <c r="BA174" s="128"/>
      <c r="BB174" s="128"/>
      <c r="BC174" s="128"/>
      <c r="BD174" s="128"/>
      <c r="BE174" s="128"/>
      <c r="BF174" s="128"/>
      <c r="BG174" s="128"/>
      <c r="BH174" s="128"/>
      <c r="BI174" s="128"/>
      <c r="BJ174" s="128"/>
      <c r="BK174" s="128"/>
    </row>
    <row r="175" spans="1:63">
      <c r="A175" s="128" t="str">
        <f t="array" ref="A175">ConsolGeog[[#This Row],[Country]]</f>
        <v>England</v>
      </c>
      <c r="B175" s="129" t="str">
        <f t="array" ref="B175">ConsolGeog[[#This Row],[County Name]]</f>
        <v>Lancashire</v>
      </c>
      <c r="C175" s="128" t="str">
        <f t="array" ref="C175">ConsolGeog[[#This Row],[la_code]]</f>
        <v>E07000124</v>
      </c>
      <c r="D175" s="129" t="str">
        <f t="array" ref="D175">ConsolGeog[[#This Row],[la_name]]</f>
        <v>Ribble Valley</v>
      </c>
      <c r="E175" s="129" t="str">
        <f t="array" ref="E175">ConsolGeog[[#This Row],[LA Type]]</f>
        <v>District</v>
      </c>
      <c r="F175" s="129">
        <f t="array" ref="F175">ConsolGeog[[#This Row],[population]]</f>
        <v>57132</v>
      </c>
      <c r="G175" s="129">
        <f t="array" ref="G175">ConsolGeog[[#This Row],[area]]</f>
        <v>58316.11</v>
      </c>
      <c r="H175" s="129">
        <f t="array" ref="H175">ConsolGeog[[#This Row],[COUNTY: Sum of districts'' populations '[non additive!']]]</f>
        <v>1171339</v>
      </c>
      <c r="I175" s="129">
        <f t="array" ref="I175">ConsolGeog[[#This Row],[County Stats Distribution Factor]]</f>
        <v>4.8774949011345138E-2</v>
      </c>
      <c r="J175" s="129">
        <f t="array" ref="J175">ConsolGeog[[#This Row],[Presented HS - 16-17 (2014)]]</f>
        <v>7</v>
      </c>
      <c r="K175" s="129">
        <f t="array" ref="K175">ConsolGeog[[#This Row],[Presented HS - 16-24 (2014)]]</f>
        <v>0</v>
      </c>
      <c r="L175" s="129">
        <f t="array" ref="L175">ConsolGeog[[#This Row],[Presented HS - 18-24 (2014)]]</f>
        <v>57</v>
      </c>
      <c r="M175" s="129">
        <f t="array" ref="M175">ConsolGeog[[#This Row],[Presented CS - 16-17 (2014)]]</f>
        <v>0</v>
      </c>
      <c r="N175" s="129">
        <f t="array" ref="N175">ConsolGeog[[#This Row],[Presented CS - 16-24 (2014)]]</f>
        <v>0</v>
      </c>
      <c r="O175" s="129">
        <f t="array" ref="O175">ConsolGeog[[#This Row],[Presented CS - 18-24 (2014)]]</f>
        <v>0</v>
      </c>
      <c r="P175" s="129">
        <f t="array" ref="P175">MAX(FinalOutput10[[#This Row],[Presented_HS_16_17_2014]]+FinalOutput10[[#This Row],[Presented_HS_18_24_2014]],FinalOutput10[[#This Row],[Presented_HS_16_24_2014]])+SUM(FinalOutput10[[#This Row],[Presented_CS_16_17_2014]],FinalOutput10[[#This Row],[Presented_CS_16_24_2014]],FinalOutput10[[#This Row],[Presented_CS_18_24_2014]])</f>
        <v>64</v>
      </c>
      <c r="Q175" s="129">
        <f t="array" ref="Q175">ConsolGeog[[#This Row],[Assessed HS - 16-17 (2014)]]</f>
        <v>1</v>
      </c>
      <c r="R175" s="129">
        <f t="array" ref="R175">ConsolGeog[[#This Row],[Assessed HS - 16-24 (2014)]]</f>
        <v>0</v>
      </c>
      <c r="S175" s="129">
        <f t="array" ref="S175">ConsolGeog[[#This Row],[Assessed HS - 18-24 (2014)]]</f>
        <v>1</v>
      </c>
      <c r="T175" s="129">
        <f t="array" ref="T175">ConsolGeog[[#This Row],[Assessed CS - 16-17 (2014)]]</f>
        <v>0</v>
      </c>
      <c r="U175" s="129">
        <f t="array" ref="U175">ConsolGeog[[#This Row],[Assessed CS - 16-24 (2014)]]</f>
        <v>0</v>
      </c>
      <c r="V175" s="129">
        <f t="array" ref="V175">ConsolGeog[[#This Row],[Assessed CS - 18-24 (2014)]]</f>
        <v>0</v>
      </c>
      <c r="W175" s="129">
        <f t="array" ref="W175">SUM(FinalOutput10[[#This Row],[Assessed_HS_16_17_2014]],FinalOutput10[[#This Row],[Assessed_HS_16_24_2014]],FinalOutput10[[#This Row],[Assessed_HS_18_24_2014]],FinalOutput10[[#This Row],[Assessed_CS_16_17_2014]],FinalOutput10[[#This Row],[Assessed_CS_16_24_2014]],FinalOutput10[[#This Row],[Assessed_CS_18_24_2014]])</f>
        <v>2</v>
      </c>
      <c r="X175" s="128"/>
      <c r="Y175" s="128"/>
      <c r="Z175" s="128"/>
      <c r="AA175" s="128"/>
      <c r="AB175" s="128"/>
      <c r="AC175" s="128"/>
      <c r="AD175" s="128"/>
      <c r="AE175" s="128"/>
      <c r="AF175" s="128"/>
      <c r="AG175" s="128"/>
      <c r="AH175" s="128"/>
      <c r="AI175" s="128"/>
      <c r="AJ175" s="128"/>
      <c r="AK175" s="128"/>
      <c r="AL175" s="128"/>
      <c r="AM175" s="128"/>
      <c r="AN175" s="128"/>
      <c r="AO175" s="128"/>
      <c r="AP175" s="128"/>
      <c r="AQ175" s="128"/>
      <c r="AR175" s="128"/>
      <c r="AS175" s="128"/>
      <c r="AT175" s="128"/>
      <c r="AU175" s="128"/>
      <c r="AV175" s="128"/>
      <c r="AW175" s="128"/>
      <c r="AX175" s="128"/>
      <c r="AY175" s="128"/>
      <c r="AZ175" s="128"/>
      <c r="BA175" s="128"/>
      <c r="BB175" s="128"/>
      <c r="BC175" s="128"/>
      <c r="BD175" s="128"/>
      <c r="BE175" s="128"/>
      <c r="BF175" s="128"/>
      <c r="BG175" s="128"/>
      <c r="BH175" s="128"/>
      <c r="BI175" s="128"/>
      <c r="BJ175" s="128"/>
      <c r="BK175" s="128"/>
    </row>
    <row r="176" spans="1:63">
      <c r="A176" s="128" t="str">
        <f t="array" ref="A176">ConsolGeog[[#This Row],[Country]]</f>
        <v>England</v>
      </c>
      <c r="B176" s="129" t="str">
        <f t="array" ref="B176">ConsolGeog[[#This Row],[County Name]]</f>
        <v>Lancashire</v>
      </c>
      <c r="C176" s="128" t="str">
        <f t="array" ref="C176">ConsolGeog[[#This Row],[la_code]]</f>
        <v>E07000125</v>
      </c>
      <c r="D176" s="129" t="str">
        <f t="array" ref="D176">ConsolGeog[[#This Row],[la_name]]</f>
        <v>Rossendale</v>
      </c>
      <c r="E176" s="129" t="str">
        <f t="array" ref="E176">ConsolGeog[[#This Row],[LA Type]]</f>
        <v>District</v>
      </c>
      <c r="F176" s="129">
        <f t="array" ref="F176">ConsolGeog[[#This Row],[population]]</f>
        <v>67982</v>
      </c>
      <c r="G176" s="129">
        <f t="array" ref="G176">ConsolGeog[[#This Row],[area]]</f>
        <v>13804.82</v>
      </c>
      <c r="H176" s="129">
        <f t="array" ref="H176">ConsolGeog[[#This Row],[COUNTY: Sum of districts'' populations '[non additive!']]]</f>
        <v>1171339</v>
      </c>
      <c r="I176" s="129">
        <f t="array" ref="I176">ConsolGeog[[#This Row],[County Stats Distribution Factor]]</f>
        <v>5.8037852406519375E-2</v>
      </c>
      <c r="J176" s="129">
        <f t="array" ref="J176">ConsolGeog[[#This Row],[Presented HS - 16-17 (2014)]]</f>
        <v>0</v>
      </c>
      <c r="K176" s="129">
        <f t="array" ref="K176">ConsolGeog[[#This Row],[Presented HS - 16-24 (2014)]]</f>
        <v>0</v>
      </c>
      <c r="L176" s="129">
        <f t="array" ref="L176">ConsolGeog[[#This Row],[Presented HS - 18-24 (2014)]]</f>
        <v>0</v>
      </c>
      <c r="M176" s="129">
        <f t="array" ref="M176">ConsolGeog[[#This Row],[Presented CS - 16-17 (2014)]]</f>
        <v>0</v>
      </c>
      <c r="N176" s="129">
        <f t="array" ref="N176">ConsolGeog[[#This Row],[Presented CS - 16-24 (2014)]]</f>
        <v>0</v>
      </c>
      <c r="O176" s="129">
        <f t="array" ref="O176">ConsolGeog[[#This Row],[Presented CS - 18-24 (2014)]]</f>
        <v>0</v>
      </c>
      <c r="P176" s="129">
        <f t="array" ref="P17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6" s="129">
        <f t="array" ref="Q176">ConsolGeog[[#This Row],[Assessed HS - 16-17 (2014)]]</f>
        <v>0</v>
      </c>
      <c r="R176" s="129">
        <f t="array" ref="R176">ConsolGeog[[#This Row],[Assessed HS - 16-24 (2014)]]</f>
        <v>0</v>
      </c>
      <c r="S176" s="129">
        <f t="array" ref="S176">ConsolGeog[[#This Row],[Assessed HS - 18-24 (2014)]]</f>
        <v>0</v>
      </c>
      <c r="T176" s="129">
        <f t="array" ref="T176">ConsolGeog[[#This Row],[Assessed CS - 16-17 (2014)]]</f>
        <v>0</v>
      </c>
      <c r="U176" s="129">
        <f t="array" ref="U176">ConsolGeog[[#This Row],[Assessed CS - 16-24 (2014)]]</f>
        <v>0</v>
      </c>
      <c r="V176" s="129">
        <f t="array" ref="V176">ConsolGeog[[#This Row],[Assessed CS - 18-24 (2014)]]</f>
        <v>0</v>
      </c>
      <c r="W176" s="129">
        <f t="array" ref="W176">SUM(FinalOutput10[[#This Row],[Assessed_HS_16_17_2014]],FinalOutput10[[#This Row],[Assessed_HS_16_24_2014]],FinalOutput10[[#This Row],[Assessed_HS_18_24_2014]],FinalOutput10[[#This Row],[Assessed_CS_16_17_2014]],FinalOutput10[[#This Row],[Assessed_CS_16_24_2014]],FinalOutput10[[#This Row],[Assessed_CS_18_24_2014]])</f>
        <v>0</v>
      </c>
      <c r="X176" s="128"/>
      <c r="Y176" s="128"/>
      <c r="Z176" s="128"/>
      <c r="AA176" s="128"/>
      <c r="AB176" s="128"/>
      <c r="AC176" s="128"/>
      <c r="AD176" s="128"/>
      <c r="AE176" s="128"/>
      <c r="AF176" s="128"/>
      <c r="AG176" s="128"/>
      <c r="AH176" s="128"/>
      <c r="AI176" s="128"/>
      <c r="AJ176" s="128"/>
      <c r="AK176" s="128"/>
      <c r="AL176" s="128"/>
      <c r="AM176" s="128"/>
      <c r="AN176" s="128"/>
      <c r="AO176" s="128"/>
      <c r="AP176" s="128"/>
      <c r="AQ176" s="128"/>
      <c r="AR176" s="128"/>
      <c r="AS176" s="128"/>
      <c r="AT176" s="128"/>
      <c r="AU176" s="128"/>
      <c r="AV176" s="128"/>
      <c r="AW176" s="128"/>
      <c r="AX176" s="128"/>
      <c r="AY176" s="128"/>
      <c r="AZ176" s="128"/>
      <c r="BA176" s="128"/>
      <c r="BB176" s="128"/>
      <c r="BC176" s="128"/>
      <c r="BD176" s="128"/>
      <c r="BE176" s="128"/>
      <c r="BF176" s="128"/>
      <c r="BG176" s="128"/>
      <c r="BH176" s="128"/>
      <c r="BI176" s="128"/>
      <c r="BJ176" s="128"/>
      <c r="BK176" s="128"/>
    </row>
    <row r="177" spans="1:63">
      <c r="A177" s="128" t="str">
        <f t="array" ref="A177">ConsolGeog[[#This Row],[Country]]</f>
        <v>England</v>
      </c>
      <c r="B177" s="129" t="str">
        <f t="array" ref="B177">ConsolGeog[[#This Row],[County Name]]</f>
        <v>Lancashire</v>
      </c>
      <c r="C177" s="128" t="str">
        <f t="array" ref="C177">ConsolGeog[[#This Row],[la_code]]</f>
        <v>E07000126</v>
      </c>
      <c r="D177" s="129" t="str">
        <f t="array" ref="D177">ConsolGeog[[#This Row],[la_name]]</f>
        <v>South Ribble</v>
      </c>
      <c r="E177" s="129" t="str">
        <f t="array" ref="E177">ConsolGeog[[#This Row],[LA Type]]</f>
        <v>District</v>
      </c>
      <c r="F177" s="129">
        <f t="array" ref="F177">ConsolGeog[[#This Row],[population]]</f>
        <v>109057</v>
      </c>
      <c r="G177" s="129">
        <f t="array" ref="G177">ConsolGeog[[#This Row],[area]]</f>
        <v>11295.57</v>
      </c>
      <c r="H177" s="129">
        <f t="array" ref="H177">ConsolGeog[[#This Row],[COUNTY: Sum of districts'' populations '[non additive!']]]</f>
        <v>1171339</v>
      </c>
      <c r="I177" s="129">
        <f t="array" ref="I177">ConsolGeog[[#This Row],[County Stats Distribution Factor]]</f>
        <v>9.3104558116821862E-2</v>
      </c>
      <c r="J177" s="129">
        <f t="array" ref="J177">ConsolGeog[[#This Row],[Presented HS - 16-17 (2014)]]</f>
        <v>0</v>
      </c>
      <c r="K177" s="129">
        <f t="array" ref="K177">ConsolGeog[[#This Row],[Presented HS - 16-24 (2014)]]</f>
        <v>0</v>
      </c>
      <c r="L177" s="129">
        <f t="array" ref="L177">ConsolGeog[[#This Row],[Presented HS - 18-24 (2014)]]</f>
        <v>0</v>
      </c>
      <c r="M177" s="129">
        <f t="array" ref="M177">ConsolGeog[[#This Row],[Presented CS - 16-17 (2014)]]</f>
        <v>0</v>
      </c>
      <c r="N177" s="129">
        <f t="array" ref="N177">ConsolGeog[[#This Row],[Presented CS - 16-24 (2014)]]</f>
        <v>0</v>
      </c>
      <c r="O177" s="129">
        <f t="array" ref="O177">ConsolGeog[[#This Row],[Presented CS - 18-24 (2014)]]</f>
        <v>0</v>
      </c>
      <c r="P177" s="129">
        <f t="array" ref="P17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7" s="129">
        <f t="array" ref="Q177">ConsolGeog[[#This Row],[Assessed HS - 16-17 (2014)]]</f>
        <v>0</v>
      </c>
      <c r="R177" s="129">
        <f t="array" ref="R177">ConsolGeog[[#This Row],[Assessed HS - 16-24 (2014)]]</f>
        <v>0</v>
      </c>
      <c r="S177" s="129">
        <f t="array" ref="S177">ConsolGeog[[#This Row],[Assessed HS - 18-24 (2014)]]</f>
        <v>0</v>
      </c>
      <c r="T177" s="129">
        <f t="array" ref="T177">ConsolGeog[[#This Row],[Assessed CS - 16-17 (2014)]]</f>
        <v>0</v>
      </c>
      <c r="U177" s="129">
        <f t="array" ref="U177">ConsolGeog[[#This Row],[Assessed CS - 16-24 (2014)]]</f>
        <v>0</v>
      </c>
      <c r="V177" s="129">
        <f t="array" ref="V177">ConsolGeog[[#This Row],[Assessed CS - 18-24 (2014)]]</f>
        <v>0</v>
      </c>
      <c r="W177" s="129">
        <f t="array" ref="W177">SUM(FinalOutput10[[#This Row],[Assessed_HS_16_17_2014]],FinalOutput10[[#This Row],[Assessed_HS_16_24_2014]],FinalOutput10[[#This Row],[Assessed_HS_18_24_2014]],FinalOutput10[[#This Row],[Assessed_CS_16_17_2014]],FinalOutput10[[#This Row],[Assessed_CS_16_24_2014]],FinalOutput10[[#This Row],[Assessed_CS_18_24_2014]])</f>
        <v>0</v>
      </c>
      <c r="X177" s="128"/>
      <c r="Y177" s="128"/>
      <c r="Z177" s="128"/>
      <c r="AA177" s="128"/>
      <c r="AB177" s="128"/>
      <c r="AC177" s="128"/>
      <c r="AD177" s="128"/>
      <c r="AE177" s="128"/>
      <c r="AF177" s="128"/>
      <c r="AG177" s="128"/>
      <c r="AH177" s="128"/>
      <c r="AI177" s="128"/>
      <c r="AJ177" s="128"/>
      <c r="AK177" s="128"/>
      <c r="AL177" s="128"/>
      <c r="AM177" s="128"/>
      <c r="AN177" s="128"/>
      <c r="AO177" s="128"/>
      <c r="AP177" s="128"/>
      <c r="AQ177" s="128"/>
      <c r="AR177" s="128"/>
      <c r="AS177" s="128"/>
      <c r="AT177" s="128"/>
      <c r="AU177" s="128"/>
      <c r="AV177" s="128"/>
      <c r="AW177" s="128"/>
      <c r="AX177" s="128"/>
      <c r="AY177" s="128"/>
      <c r="AZ177" s="128"/>
      <c r="BA177" s="128"/>
      <c r="BB177" s="128"/>
      <c r="BC177" s="128"/>
      <c r="BD177" s="128"/>
      <c r="BE177" s="128"/>
      <c r="BF177" s="128"/>
      <c r="BG177" s="128"/>
      <c r="BH177" s="128"/>
      <c r="BI177" s="128"/>
      <c r="BJ177" s="128"/>
      <c r="BK177" s="128"/>
    </row>
    <row r="178" spans="1:63">
      <c r="A178" s="128" t="str">
        <f t="array" ref="A178">ConsolGeog[[#This Row],[Country]]</f>
        <v>England</v>
      </c>
      <c r="B178" s="129" t="str">
        <f t="array" ref="B178">ConsolGeog[[#This Row],[County Name]]</f>
        <v>Lancashire</v>
      </c>
      <c r="C178" s="128" t="str">
        <f t="array" ref="C178">ConsolGeog[[#This Row],[la_code]]</f>
        <v>E07000127</v>
      </c>
      <c r="D178" s="129" t="str">
        <f t="array" ref="D178">ConsolGeog[[#This Row],[la_name]]</f>
        <v>West Lancashire</v>
      </c>
      <c r="E178" s="129" t="str">
        <f t="array" ref="E178">ConsolGeog[[#This Row],[LA Type]]</f>
        <v>District</v>
      </c>
      <c r="F178" s="129">
        <f t="array" ref="F178">ConsolGeog[[#This Row],[population]]</f>
        <v>110685</v>
      </c>
      <c r="G178" s="129">
        <f t="array" ref="G178">ConsolGeog[[#This Row],[area]]</f>
        <v>34678.959999999999</v>
      </c>
      <c r="H178" s="129">
        <f t="array" ref="H178">ConsolGeog[[#This Row],[COUNTY: Sum of districts'' populations '[non additive!']]]</f>
        <v>1171339</v>
      </c>
      <c r="I178" s="129">
        <f t="array" ref="I178">ConsolGeog[[#This Row],[County Stats Distribution Factor]]</f>
        <v>9.4494420488005604E-2</v>
      </c>
      <c r="J178" s="129">
        <f t="array" ref="J178">ConsolGeog[[#This Row],[Presented HS - 16-17 (2014)]]</f>
        <v>0</v>
      </c>
      <c r="K178" s="129">
        <f t="array" ref="K178">ConsolGeog[[#This Row],[Presented HS - 16-24 (2014)]]</f>
        <v>17</v>
      </c>
      <c r="L178" s="129">
        <f t="array" ref="L178">ConsolGeog[[#This Row],[Presented HS - 18-24 (2014)]]</f>
        <v>0</v>
      </c>
      <c r="M178" s="129">
        <f t="array" ref="M178">ConsolGeog[[#This Row],[Presented CS - 16-17 (2014)]]</f>
        <v>0</v>
      </c>
      <c r="N178" s="129">
        <f t="array" ref="N178">ConsolGeog[[#This Row],[Presented CS - 16-24 (2014)]]</f>
        <v>0</v>
      </c>
      <c r="O178" s="129">
        <f t="array" ref="O178">ConsolGeog[[#This Row],[Presented CS - 18-24 (2014)]]</f>
        <v>0</v>
      </c>
      <c r="P178" s="129">
        <f t="array" ref="P178">MAX(FinalOutput10[[#This Row],[Presented_HS_16_17_2014]]+FinalOutput10[[#This Row],[Presented_HS_18_24_2014]],FinalOutput10[[#This Row],[Presented_HS_16_24_2014]])+SUM(FinalOutput10[[#This Row],[Presented_CS_16_17_2014]],FinalOutput10[[#This Row],[Presented_CS_16_24_2014]],FinalOutput10[[#This Row],[Presented_CS_18_24_2014]])</f>
        <v>17</v>
      </c>
      <c r="Q178" s="129">
        <f t="array" ref="Q178">ConsolGeog[[#This Row],[Assessed HS - 16-17 (2014)]]</f>
        <v>0</v>
      </c>
      <c r="R178" s="129">
        <f t="array" ref="R178">ConsolGeog[[#This Row],[Assessed HS - 16-24 (2014)]]</f>
        <v>17</v>
      </c>
      <c r="S178" s="129">
        <f t="array" ref="S178">ConsolGeog[[#This Row],[Assessed HS - 18-24 (2014)]]</f>
        <v>0</v>
      </c>
      <c r="T178" s="129">
        <f t="array" ref="T178">ConsolGeog[[#This Row],[Assessed CS - 16-17 (2014)]]</f>
        <v>0</v>
      </c>
      <c r="U178" s="129">
        <f t="array" ref="U178">ConsolGeog[[#This Row],[Assessed CS - 16-24 (2014)]]</f>
        <v>0</v>
      </c>
      <c r="V178" s="129">
        <f t="array" ref="V178">ConsolGeog[[#This Row],[Assessed CS - 18-24 (2014)]]</f>
        <v>0</v>
      </c>
      <c r="W178" s="129">
        <f t="array" ref="W178">SUM(FinalOutput10[[#This Row],[Assessed_HS_16_17_2014]],FinalOutput10[[#This Row],[Assessed_HS_16_24_2014]],FinalOutput10[[#This Row],[Assessed_HS_18_24_2014]],FinalOutput10[[#This Row],[Assessed_CS_16_17_2014]],FinalOutput10[[#This Row],[Assessed_CS_16_24_2014]],FinalOutput10[[#This Row],[Assessed_CS_18_24_2014]])</f>
        <v>17</v>
      </c>
      <c r="X178" s="128"/>
      <c r="Y178" s="128"/>
      <c r="Z178" s="128"/>
      <c r="AA178" s="128"/>
      <c r="AB178" s="128"/>
      <c r="AC178" s="128"/>
      <c r="AD178" s="128"/>
      <c r="AE178" s="128"/>
      <c r="AF178" s="128"/>
      <c r="AG178" s="128"/>
      <c r="AH178" s="128"/>
      <c r="AI178" s="128"/>
      <c r="AJ178" s="128"/>
      <c r="AK178" s="128"/>
      <c r="AL178" s="128"/>
      <c r="AM178" s="128"/>
      <c r="AN178" s="128"/>
      <c r="AO178" s="128"/>
      <c r="AP178" s="128"/>
      <c r="AQ178" s="128"/>
      <c r="AR178" s="128"/>
      <c r="AS178" s="128"/>
      <c r="AT178" s="128"/>
      <c r="AU178" s="128"/>
      <c r="AV178" s="128"/>
      <c r="AW178" s="128"/>
      <c r="AX178" s="128"/>
      <c r="AY178" s="128"/>
      <c r="AZ178" s="128"/>
      <c r="BA178" s="128"/>
      <c r="BB178" s="128"/>
      <c r="BC178" s="128"/>
      <c r="BD178" s="128"/>
      <c r="BE178" s="128"/>
      <c r="BF178" s="128"/>
      <c r="BG178" s="128"/>
      <c r="BH178" s="128"/>
      <c r="BI178" s="128"/>
      <c r="BJ178" s="128"/>
      <c r="BK178" s="128"/>
    </row>
    <row r="179" spans="1:63">
      <c r="A179" s="128" t="str">
        <f t="array" ref="A179">ConsolGeog[[#This Row],[Country]]</f>
        <v>England</v>
      </c>
      <c r="B179" s="129" t="str">
        <f t="array" ref="B179">ConsolGeog[[#This Row],[County Name]]</f>
        <v>Lancashire</v>
      </c>
      <c r="C179" s="128" t="str">
        <f t="array" ref="C179">ConsolGeog[[#This Row],[la_code]]</f>
        <v>E07000128</v>
      </c>
      <c r="D179" s="129" t="str">
        <f t="array" ref="D179">ConsolGeog[[#This Row],[la_name]]</f>
        <v>Wyre</v>
      </c>
      <c r="E179" s="129" t="str">
        <f t="array" ref="E179">ConsolGeog[[#This Row],[LA Type]]</f>
        <v>District</v>
      </c>
      <c r="F179" s="129">
        <f t="array" ref="F179">ConsolGeog[[#This Row],[population]]</f>
        <v>107749</v>
      </c>
      <c r="G179" s="129">
        <f t="array" ref="G179">ConsolGeog[[#This Row],[area]]</f>
        <v>28255.43</v>
      </c>
      <c r="H179" s="129">
        <f t="array" ref="H179">ConsolGeog[[#This Row],[COUNTY: Sum of districts'' populations '[non additive!']]]</f>
        <v>1171339</v>
      </c>
      <c r="I179" s="129">
        <f t="array" ref="I179">ConsolGeog[[#This Row],[County Stats Distribution Factor]]</f>
        <v>9.1987887366509605E-2</v>
      </c>
      <c r="J179" s="129">
        <f t="array" ref="J179">ConsolGeog[[#This Row],[Presented HS - 16-17 (2014)]]</f>
        <v>0</v>
      </c>
      <c r="K179" s="129">
        <f t="array" ref="K179">ConsolGeog[[#This Row],[Presented HS - 16-24 (2014)]]</f>
        <v>0</v>
      </c>
      <c r="L179" s="129">
        <f t="array" ref="L179">ConsolGeog[[#This Row],[Presented HS - 18-24 (2014)]]</f>
        <v>0</v>
      </c>
      <c r="M179" s="129">
        <f t="array" ref="M179">ConsolGeog[[#This Row],[Presented CS - 16-17 (2014)]]</f>
        <v>0</v>
      </c>
      <c r="N179" s="129">
        <f t="array" ref="N179">ConsolGeog[[#This Row],[Presented CS - 16-24 (2014)]]</f>
        <v>0</v>
      </c>
      <c r="O179" s="129">
        <f t="array" ref="O179">ConsolGeog[[#This Row],[Presented CS - 18-24 (2014)]]</f>
        <v>0</v>
      </c>
      <c r="P179" s="129">
        <f t="array" ref="P17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79" s="129">
        <f t="array" ref="Q179">ConsolGeog[[#This Row],[Assessed HS - 16-17 (2014)]]</f>
        <v>0</v>
      </c>
      <c r="R179" s="129">
        <f t="array" ref="R179">ConsolGeog[[#This Row],[Assessed HS - 16-24 (2014)]]</f>
        <v>0</v>
      </c>
      <c r="S179" s="129">
        <f t="array" ref="S179">ConsolGeog[[#This Row],[Assessed HS - 18-24 (2014)]]</f>
        <v>0</v>
      </c>
      <c r="T179" s="129">
        <f t="array" ref="T179">ConsolGeog[[#This Row],[Assessed CS - 16-17 (2014)]]</f>
        <v>0</v>
      </c>
      <c r="U179" s="129">
        <f t="array" ref="U179">ConsolGeog[[#This Row],[Assessed CS - 16-24 (2014)]]</f>
        <v>0</v>
      </c>
      <c r="V179" s="129">
        <f t="array" ref="V179">ConsolGeog[[#This Row],[Assessed CS - 18-24 (2014)]]</f>
        <v>0</v>
      </c>
      <c r="W179" s="129">
        <f t="array" ref="W179">SUM(FinalOutput10[[#This Row],[Assessed_HS_16_17_2014]],FinalOutput10[[#This Row],[Assessed_HS_16_24_2014]],FinalOutput10[[#This Row],[Assessed_HS_18_24_2014]],FinalOutput10[[#This Row],[Assessed_CS_16_17_2014]],FinalOutput10[[#This Row],[Assessed_CS_16_24_2014]],FinalOutput10[[#This Row],[Assessed_CS_18_24_2014]])</f>
        <v>0</v>
      </c>
      <c r="X179" s="128"/>
      <c r="Y179" s="128"/>
      <c r="Z179" s="128"/>
      <c r="AA179" s="128"/>
      <c r="AB179" s="128"/>
      <c r="AC179" s="128"/>
      <c r="AD179" s="128"/>
      <c r="AE179" s="128"/>
      <c r="AF179" s="128"/>
      <c r="AG179" s="128"/>
      <c r="AH179" s="128"/>
      <c r="AI179" s="128"/>
      <c r="AJ179" s="128"/>
      <c r="AK179" s="128"/>
      <c r="AL179" s="128"/>
      <c r="AM179" s="128"/>
      <c r="AN179" s="128"/>
      <c r="AO179" s="128"/>
      <c r="AP179" s="128"/>
      <c r="AQ179" s="128"/>
      <c r="AR179" s="128"/>
      <c r="AS179" s="128"/>
      <c r="AT179" s="128"/>
      <c r="AU179" s="128"/>
      <c r="AV179" s="128"/>
      <c r="AW179" s="128"/>
      <c r="AX179" s="128"/>
      <c r="AY179" s="128"/>
      <c r="AZ179" s="128"/>
      <c r="BA179" s="128"/>
      <c r="BB179" s="128"/>
      <c r="BC179" s="128"/>
      <c r="BD179" s="128"/>
      <c r="BE179" s="128"/>
      <c r="BF179" s="128"/>
      <c r="BG179" s="128"/>
      <c r="BH179" s="128"/>
      <c r="BI179" s="128"/>
      <c r="BJ179" s="128"/>
      <c r="BK179" s="128"/>
    </row>
    <row r="180" spans="1:63">
      <c r="A180" s="128" t="str">
        <f t="array" ref="A180">ConsolGeog[[#This Row],[Country]]</f>
        <v>England</v>
      </c>
      <c r="B180" s="129" t="str">
        <f t="array" ref="B180">ConsolGeog[[#This Row],[County Name]]</f>
        <v>Leicestershire</v>
      </c>
      <c r="C180" s="128" t="str">
        <f t="array" ref="C180">ConsolGeog[[#This Row],[la_code]]</f>
        <v>E07000129</v>
      </c>
      <c r="D180" s="129" t="str">
        <f t="array" ref="D180">ConsolGeog[[#This Row],[la_name]]</f>
        <v>Blaby</v>
      </c>
      <c r="E180" s="129" t="str">
        <f t="array" ref="E180">ConsolGeog[[#This Row],[LA Type]]</f>
        <v>District</v>
      </c>
      <c r="F180" s="129">
        <f t="array" ref="F180">ConsolGeog[[#This Row],[population]]</f>
        <v>93915</v>
      </c>
      <c r="G180" s="129">
        <f t="array" ref="G180">ConsolGeog[[#This Row],[area]]</f>
        <v>13046.66</v>
      </c>
      <c r="H180" s="129">
        <f t="array" ref="H180">ConsolGeog[[#This Row],[COUNTY: Sum of districts'' populations '[non additive!']]]</f>
        <v>650489</v>
      </c>
      <c r="I180" s="129">
        <f t="array" ref="I180">ConsolGeog[[#This Row],[County Stats Distribution Factor]]</f>
        <v>0.14437600020907349</v>
      </c>
      <c r="J180" s="129">
        <f t="array" ref="J180">ConsolGeog[[#This Row],[Presented HS - 16-17 (2014)]]</f>
        <v>8</v>
      </c>
      <c r="K180" s="129">
        <f t="array" ref="K180">ConsolGeog[[#This Row],[Presented HS - 16-24 (2014)]]</f>
        <v>0</v>
      </c>
      <c r="L180" s="129">
        <f t="array" ref="L180">ConsolGeog[[#This Row],[Presented HS - 18-24 (2014)]]</f>
        <v>78</v>
      </c>
      <c r="M180" s="129">
        <f t="array" ref="M180">ConsolGeog[[#This Row],[Presented CS - 16-17 (2014)]]</f>
        <v>5.3419120077357185</v>
      </c>
      <c r="N180" s="129">
        <f t="array" ref="N180">ConsolGeog[[#This Row],[Presented CS - 16-24 (2014)]]</f>
        <v>0</v>
      </c>
      <c r="O180" s="129">
        <f t="array" ref="O180">ConsolGeog[[#This Row],[Presented CS - 18-24 (2014)]]</f>
        <v>0</v>
      </c>
      <c r="P180" s="129">
        <f t="array" ref="P180">MAX(FinalOutput10[[#This Row],[Presented_HS_16_17_2014]]+FinalOutput10[[#This Row],[Presented_HS_18_24_2014]],FinalOutput10[[#This Row],[Presented_HS_16_24_2014]])+SUM(FinalOutput10[[#This Row],[Presented_CS_16_17_2014]],FinalOutput10[[#This Row],[Presented_CS_16_24_2014]],FinalOutput10[[#This Row],[Presented_CS_18_24_2014]])</f>
        <v>91.341912007735715</v>
      </c>
      <c r="Q180" s="129">
        <f t="array" ref="Q180">ConsolGeog[[#This Row],[Assessed HS - 16-17 (2014)]]</f>
        <v>2</v>
      </c>
      <c r="R180" s="129">
        <f t="array" ref="R180">ConsolGeog[[#This Row],[Assessed HS - 16-24 (2014)]]</f>
        <v>0</v>
      </c>
      <c r="S180" s="129">
        <f t="array" ref="S180">ConsolGeog[[#This Row],[Assessed HS - 18-24 (2014)]]</f>
        <v>0</v>
      </c>
      <c r="T180" s="129">
        <f t="array" ref="T180">ConsolGeog[[#This Row],[Assessed CS - 16-17 (2014)]]</f>
        <v>0</v>
      </c>
      <c r="U180" s="129">
        <f t="array" ref="U180">ConsolGeog[[#This Row],[Assessed CS - 16-24 (2014)]]</f>
        <v>0</v>
      </c>
      <c r="V180" s="129">
        <f t="array" ref="V180">ConsolGeog[[#This Row],[Assessed CS - 18-24 (2014)]]</f>
        <v>0</v>
      </c>
      <c r="W180" s="129">
        <f t="array" ref="W180">SUM(FinalOutput10[[#This Row],[Assessed_HS_16_17_2014]],FinalOutput10[[#This Row],[Assessed_HS_16_24_2014]],FinalOutput10[[#This Row],[Assessed_HS_18_24_2014]],FinalOutput10[[#This Row],[Assessed_CS_16_17_2014]],FinalOutput10[[#This Row],[Assessed_CS_16_24_2014]],FinalOutput10[[#This Row],[Assessed_CS_18_24_2014]])</f>
        <v>2</v>
      </c>
      <c r="X180" s="128"/>
      <c r="Y180" s="128"/>
      <c r="Z180" s="128"/>
      <c r="AA180" s="128"/>
      <c r="AB180" s="128"/>
      <c r="AC180" s="128"/>
      <c r="AD180" s="128"/>
      <c r="AE180" s="128"/>
      <c r="AF180" s="128"/>
      <c r="AG180" s="128"/>
      <c r="AH180" s="128"/>
      <c r="AI180" s="128"/>
      <c r="AJ180" s="128"/>
      <c r="AK180" s="128"/>
      <c r="AL180" s="128"/>
      <c r="AM180" s="128"/>
      <c r="AN180" s="128"/>
      <c r="AO180" s="128"/>
      <c r="AP180" s="128"/>
      <c r="AQ180" s="128"/>
      <c r="AR180" s="128"/>
      <c r="AS180" s="128"/>
      <c r="AT180" s="128"/>
      <c r="AU180" s="128"/>
      <c r="AV180" s="128"/>
      <c r="AW180" s="128"/>
      <c r="AX180" s="128"/>
      <c r="AY180" s="128"/>
      <c r="AZ180" s="128"/>
      <c r="BA180" s="128"/>
      <c r="BB180" s="128"/>
      <c r="BC180" s="128"/>
      <c r="BD180" s="128"/>
      <c r="BE180" s="128"/>
      <c r="BF180" s="128"/>
      <c r="BG180" s="128"/>
      <c r="BH180" s="128"/>
      <c r="BI180" s="128"/>
      <c r="BJ180" s="128"/>
      <c r="BK180" s="128"/>
    </row>
    <row r="181" spans="1:63">
      <c r="A181" s="128" t="str">
        <f t="array" ref="A181">ConsolGeog[[#This Row],[Country]]</f>
        <v>England</v>
      </c>
      <c r="B181" s="129" t="str">
        <f t="array" ref="B181">ConsolGeog[[#This Row],[County Name]]</f>
        <v>Leicestershire</v>
      </c>
      <c r="C181" s="128" t="str">
        <f t="array" ref="C181">ConsolGeog[[#This Row],[la_code]]</f>
        <v>E07000130</v>
      </c>
      <c r="D181" s="129" t="str">
        <f t="array" ref="D181">ConsolGeog[[#This Row],[la_name]]</f>
        <v>Charnwood</v>
      </c>
      <c r="E181" s="129" t="str">
        <f t="array" ref="E181">ConsolGeog[[#This Row],[LA Type]]</f>
        <v>District</v>
      </c>
      <c r="F181" s="129">
        <f t="array" ref="F181">ConsolGeog[[#This Row],[population]]</f>
        <v>166100</v>
      </c>
      <c r="G181" s="129">
        <f t="array" ref="G181">ConsolGeog[[#This Row],[area]]</f>
        <v>27905.68</v>
      </c>
      <c r="H181" s="129">
        <f t="array" ref="H181">ConsolGeog[[#This Row],[COUNTY: Sum of districts'' populations '[non additive!']]]</f>
        <v>650489</v>
      </c>
      <c r="I181" s="129">
        <f t="array" ref="I181">ConsolGeog[[#This Row],[County Stats Distribution Factor]]</f>
        <v>0.25534636250574566</v>
      </c>
      <c r="J181" s="129">
        <f t="array" ref="J181">ConsolGeog[[#This Row],[Presented HS - 16-17 (2014)]]</f>
        <v>0</v>
      </c>
      <c r="K181" s="129">
        <f t="array" ref="K181">ConsolGeog[[#This Row],[Presented HS - 16-24 (2014)]]</f>
        <v>0</v>
      </c>
      <c r="L181" s="129">
        <f t="array" ref="L181">ConsolGeog[[#This Row],[Presented HS - 18-24 (2014)]]</f>
        <v>0</v>
      </c>
      <c r="M181" s="129">
        <f t="array" ref="M181">ConsolGeog[[#This Row],[Presented CS - 16-17 (2014)]]</f>
        <v>9.4478154127125897</v>
      </c>
      <c r="N181" s="129">
        <f t="array" ref="N181">ConsolGeog[[#This Row],[Presented CS - 16-24 (2014)]]</f>
        <v>0</v>
      </c>
      <c r="O181" s="129">
        <f t="array" ref="O181">ConsolGeog[[#This Row],[Presented CS - 18-24 (2014)]]</f>
        <v>0</v>
      </c>
      <c r="P181" s="129">
        <f t="array" ref="P181">MAX(FinalOutput10[[#This Row],[Presented_HS_16_17_2014]]+FinalOutput10[[#This Row],[Presented_HS_18_24_2014]],FinalOutput10[[#This Row],[Presented_HS_16_24_2014]])+SUM(FinalOutput10[[#This Row],[Presented_CS_16_17_2014]],FinalOutput10[[#This Row],[Presented_CS_16_24_2014]],FinalOutput10[[#This Row],[Presented_CS_18_24_2014]])</f>
        <v>9.4478154127125897</v>
      </c>
      <c r="Q181" s="129">
        <f t="array" ref="Q181">ConsolGeog[[#This Row],[Assessed HS - 16-17 (2014)]]</f>
        <v>0</v>
      </c>
      <c r="R181" s="129">
        <f t="array" ref="R181">ConsolGeog[[#This Row],[Assessed HS - 16-24 (2014)]]</f>
        <v>0</v>
      </c>
      <c r="S181" s="129">
        <f t="array" ref="S181">ConsolGeog[[#This Row],[Assessed HS - 18-24 (2014)]]</f>
        <v>0</v>
      </c>
      <c r="T181" s="129">
        <f t="array" ref="T181">ConsolGeog[[#This Row],[Assessed CS - 16-17 (2014)]]</f>
        <v>0</v>
      </c>
      <c r="U181" s="129">
        <f t="array" ref="U181">ConsolGeog[[#This Row],[Assessed CS - 16-24 (2014)]]</f>
        <v>0</v>
      </c>
      <c r="V181" s="129">
        <f t="array" ref="V181">ConsolGeog[[#This Row],[Assessed CS - 18-24 (2014)]]</f>
        <v>0</v>
      </c>
      <c r="W181" s="129">
        <f t="array" ref="W181">SUM(FinalOutput10[[#This Row],[Assessed_HS_16_17_2014]],FinalOutput10[[#This Row],[Assessed_HS_16_24_2014]],FinalOutput10[[#This Row],[Assessed_HS_18_24_2014]],FinalOutput10[[#This Row],[Assessed_CS_16_17_2014]],FinalOutput10[[#This Row],[Assessed_CS_16_24_2014]],FinalOutput10[[#This Row],[Assessed_CS_18_24_2014]])</f>
        <v>0</v>
      </c>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c r="BA181" s="128"/>
      <c r="BB181" s="128"/>
      <c r="BC181" s="128"/>
      <c r="BD181" s="128"/>
      <c r="BE181" s="128"/>
      <c r="BF181" s="128"/>
      <c r="BG181" s="128"/>
      <c r="BH181" s="128"/>
      <c r="BI181" s="128"/>
      <c r="BJ181" s="128"/>
      <c r="BK181" s="128"/>
    </row>
    <row r="182" spans="1:63">
      <c r="A182" s="128" t="str">
        <f t="array" ref="A182">ConsolGeog[[#This Row],[Country]]</f>
        <v>England</v>
      </c>
      <c r="B182" s="129" t="str">
        <f t="array" ref="B182">ConsolGeog[[#This Row],[County Name]]</f>
        <v>Leicestershire</v>
      </c>
      <c r="C182" s="128" t="str">
        <f t="array" ref="C182">ConsolGeog[[#This Row],[la_code]]</f>
        <v>E07000131</v>
      </c>
      <c r="D182" s="129" t="str">
        <f t="array" ref="D182">ConsolGeog[[#This Row],[la_name]]</f>
        <v>Harborough</v>
      </c>
      <c r="E182" s="129" t="str">
        <f t="array" ref="E182">ConsolGeog[[#This Row],[LA Type]]</f>
        <v>District</v>
      </c>
      <c r="F182" s="129">
        <f t="array" ref="F182">ConsolGeog[[#This Row],[population]]</f>
        <v>85382</v>
      </c>
      <c r="G182" s="129">
        <f t="array" ref="G182">ConsolGeog[[#This Row],[area]]</f>
        <v>59177.75</v>
      </c>
      <c r="H182" s="129">
        <f t="array" ref="H182">ConsolGeog[[#This Row],[COUNTY: Sum of districts'' populations '[non additive!']]]</f>
        <v>650489</v>
      </c>
      <c r="I182" s="129">
        <f t="array" ref="I182">ConsolGeog[[#This Row],[County Stats Distribution Factor]]</f>
        <v>0.13125817654103297</v>
      </c>
      <c r="J182" s="129">
        <f t="array" ref="J182">ConsolGeog[[#This Row],[Presented HS - 16-17 (2014)]]</f>
        <v>15</v>
      </c>
      <c r="K182" s="129">
        <f t="array" ref="K182">ConsolGeog[[#This Row],[Presented HS - 16-24 (2014)]]</f>
        <v>0</v>
      </c>
      <c r="L182" s="129">
        <f t="array" ref="L182">ConsolGeog[[#This Row],[Presented HS - 18-24 (2014)]]</f>
        <v>119</v>
      </c>
      <c r="M182" s="129">
        <f t="array" ref="M182">ConsolGeog[[#This Row],[Presented CS - 16-17 (2014)]]</f>
        <v>4.8565525320182203</v>
      </c>
      <c r="N182" s="129">
        <f t="array" ref="N182">ConsolGeog[[#This Row],[Presented CS - 16-24 (2014)]]</f>
        <v>0</v>
      </c>
      <c r="O182" s="129">
        <f t="array" ref="O182">ConsolGeog[[#This Row],[Presented CS - 18-24 (2014)]]</f>
        <v>0</v>
      </c>
      <c r="P182" s="129">
        <f t="array" ref="P182">MAX(FinalOutput10[[#This Row],[Presented_HS_16_17_2014]]+FinalOutput10[[#This Row],[Presented_HS_18_24_2014]],FinalOutput10[[#This Row],[Presented_HS_16_24_2014]])+SUM(FinalOutput10[[#This Row],[Presented_CS_16_17_2014]],FinalOutput10[[#This Row],[Presented_CS_16_24_2014]],FinalOutput10[[#This Row],[Presented_CS_18_24_2014]])</f>
        <v>138.85655253201821</v>
      </c>
      <c r="Q182" s="129">
        <f t="array" ref="Q182">ConsolGeog[[#This Row],[Assessed HS - 16-17 (2014)]]</f>
        <v>0</v>
      </c>
      <c r="R182" s="129">
        <f t="array" ref="R182">ConsolGeog[[#This Row],[Assessed HS - 16-24 (2014)]]</f>
        <v>0</v>
      </c>
      <c r="S182" s="129">
        <f t="array" ref="S182">ConsolGeog[[#This Row],[Assessed HS - 18-24 (2014)]]</f>
        <v>11</v>
      </c>
      <c r="T182" s="129">
        <f t="array" ref="T182">ConsolGeog[[#This Row],[Assessed CS - 16-17 (2014)]]</f>
        <v>0</v>
      </c>
      <c r="U182" s="129">
        <f t="array" ref="U182">ConsolGeog[[#This Row],[Assessed CS - 16-24 (2014)]]</f>
        <v>0</v>
      </c>
      <c r="V182" s="129">
        <f t="array" ref="V182">ConsolGeog[[#This Row],[Assessed CS - 18-24 (2014)]]</f>
        <v>0</v>
      </c>
      <c r="W182" s="129">
        <f t="array" ref="W182">SUM(FinalOutput10[[#This Row],[Assessed_HS_16_17_2014]],FinalOutput10[[#This Row],[Assessed_HS_16_24_2014]],FinalOutput10[[#This Row],[Assessed_HS_18_24_2014]],FinalOutput10[[#This Row],[Assessed_CS_16_17_2014]],FinalOutput10[[#This Row],[Assessed_CS_16_24_2014]],FinalOutput10[[#This Row],[Assessed_CS_18_24_2014]])</f>
        <v>11</v>
      </c>
      <c r="X182" s="128"/>
      <c r="Y182" s="128"/>
      <c r="Z182" s="128"/>
      <c r="AA182" s="128"/>
      <c r="AB182" s="128"/>
      <c r="AC182" s="128"/>
      <c r="AD182" s="128"/>
      <c r="AE182" s="128"/>
      <c r="AF182" s="128"/>
      <c r="AG182" s="128"/>
      <c r="AH182" s="128"/>
      <c r="AI182" s="128"/>
      <c r="AJ182" s="128"/>
      <c r="AK182" s="128"/>
      <c r="AL182" s="128"/>
      <c r="AM182" s="128"/>
      <c r="AN182" s="128"/>
      <c r="AO182" s="128"/>
      <c r="AP182" s="128"/>
      <c r="AQ182" s="128"/>
      <c r="AR182" s="128"/>
      <c r="AS182" s="128"/>
      <c r="AT182" s="128"/>
      <c r="AU182" s="128"/>
      <c r="AV182" s="128"/>
      <c r="AW182" s="128"/>
      <c r="AX182" s="128"/>
      <c r="AY182" s="128"/>
      <c r="AZ182" s="128"/>
      <c r="BA182" s="128"/>
      <c r="BB182" s="128"/>
      <c r="BC182" s="128"/>
      <c r="BD182" s="128"/>
      <c r="BE182" s="128"/>
      <c r="BF182" s="128"/>
      <c r="BG182" s="128"/>
      <c r="BH182" s="128"/>
      <c r="BI182" s="128"/>
      <c r="BJ182" s="128"/>
      <c r="BK182" s="128"/>
    </row>
    <row r="183" spans="1:63">
      <c r="A183" s="128" t="str">
        <f t="array" ref="A183">ConsolGeog[[#This Row],[Country]]</f>
        <v>England</v>
      </c>
      <c r="B183" s="129" t="str">
        <f t="array" ref="B183">ConsolGeog[[#This Row],[County Name]]</f>
        <v>Leicestershire</v>
      </c>
      <c r="C183" s="128" t="str">
        <f t="array" ref="C183">ConsolGeog[[#This Row],[la_code]]</f>
        <v>E07000132</v>
      </c>
      <c r="D183" s="129" t="str">
        <f t="array" ref="D183">ConsolGeog[[#This Row],[la_name]]</f>
        <v>Hinckley and Bosworth</v>
      </c>
      <c r="E183" s="129" t="str">
        <f t="array" ref="E183">ConsolGeog[[#This Row],[LA Type]]</f>
        <v>District</v>
      </c>
      <c r="F183" s="129">
        <f t="array" ref="F183">ConsolGeog[[#This Row],[population]]</f>
        <v>105078</v>
      </c>
      <c r="G183" s="129">
        <f t="array" ref="G183">ConsolGeog[[#This Row],[area]]</f>
        <v>29734.91</v>
      </c>
      <c r="H183" s="129">
        <f t="array" ref="H183">ConsolGeog[[#This Row],[COUNTY: Sum of districts'' populations '[non additive!']]]</f>
        <v>650489</v>
      </c>
      <c r="I183" s="129">
        <f t="array" ref="I183">ConsolGeog[[#This Row],[County Stats Distribution Factor]]</f>
        <v>0.16153693605887262</v>
      </c>
      <c r="J183" s="129">
        <f t="array" ref="J183">ConsolGeog[[#This Row],[Presented HS - 16-17 (2014)]]</f>
        <v>29</v>
      </c>
      <c r="K183" s="129">
        <f t="array" ref="K183">ConsolGeog[[#This Row],[Presented HS - 16-24 (2014)]]</f>
        <v>0</v>
      </c>
      <c r="L183" s="129">
        <f t="array" ref="L183">ConsolGeog[[#This Row],[Presented HS - 18-24 (2014)]]</f>
        <v>225</v>
      </c>
      <c r="M183" s="129">
        <f t="array" ref="M183">ConsolGeog[[#This Row],[Presented CS - 16-17 (2014)]]</f>
        <v>5.976866634178287</v>
      </c>
      <c r="N183" s="129">
        <f t="array" ref="N183">ConsolGeog[[#This Row],[Presented CS - 16-24 (2014)]]</f>
        <v>0</v>
      </c>
      <c r="O183" s="129">
        <f t="array" ref="O183">ConsolGeog[[#This Row],[Presented CS - 18-24 (2014)]]</f>
        <v>0</v>
      </c>
      <c r="P183" s="129">
        <f t="array" ref="P183">MAX(FinalOutput10[[#This Row],[Presented_HS_16_17_2014]]+FinalOutput10[[#This Row],[Presented_HS_18_24_2014]],FinalOutput10[[#This Row],[Presented_HS_16_24_2014]])+SUM(FinalOutput10[[#This Row],[Presented_CS_16_17_2014]],FinalOutput10[[#This Row],[Presented_CS_16_24_2014]],FinalOutput10[[#This Row],[Presented_CS_18_24_2014]])</f>
        <v>259.97686663417829</v>
      </c>
      <c r="Q183" s="129">
        <f t="array" ref="Q183">ConsolGeog[[#This Row],[Assessed HS - 16-17 (2014)]]</f>
        <v>0</v>
      </c>
      <c r="R183" s="129">
        <f t="array" ref="R183">ConsolGeog[[#This Row],[Assessed HS - 16-24 (2014)]]</f>
        <v>0</v>
      </c>
      <c r="S183" s="129">
        <f t="array" ref="S183">ConsolGeog[[#This Row],[Assessed HS - 18-24 (2014)]]</f>
        <v>0</v>
      </c>
      <c r="T183" s="129">
        <f t="array" ref="T183">ConsolGeog[[#This Row],[Assessed CS - 16-17 (2014)]]</f>
        <v>0</v>
      </c>
      <c r="U183" s="129">
        <f t="array" ref="U183">ConsolGeog[[#This Row],[Assessed CS - 16-24 (2014)]]</f>
        <v>0</v>
      </c>
      <c r="V183" s="129">
        <f t="array" ref="V183">ConsolGeog[[#This Row],[Assessed CS - 18-24 (2014)]]</f>
        <v>0</v>
      </c>
      <c r="W183" s="129">
        <f t="array" ref="W183">SUM(FinalOutput10[[#This Row],[Assessed_HS_16_17_2014]],FinalOutput10[[#This Row],[Assessed_HS_16_24_2014]],FinalOutput10[[#This Row],[Assessed_HS_18_24_2014]],FinalOutput10[[#This Row],[Assessed_CS_16_17_2014]],FinalOutput10[[#This Row],[Assessed_CS_16_24_2014]],FinalOutput10[[#This Row],[Assessed_CS_18_24_2014]])</f>
        <v>0</v>
      </c>
      <c r="X183" s="128"/>
      <c r="Y183" s="128"/>
      <c r="Z183" s="128"/>
      <c r="AA183" s="128"/>
      <c r="AB183" s="128"/>
      <c r="AC183" s="128"/>
      <c r="AD183" s="128"/>
      <c r="AE183" s="128"/>
      <c r="AF183" s="128"/>
      <c r="AG183" s="128"/>
      <c r="AH183" s="128"/>
      <c r="AI183" s="128"/>
      <c r="AJ183" s="128"/>
      <c r="AK183" s="128"/>
      <c r="AL183" s="128"/>
      <c r="AM183" s="128"/>
      <c r="AN183" s="128"/>
      <c r="AO183" s="128"/>
      <c r="AP183" s="128"/>
      <c r="AQ183" s="128"/>
      <c r="AR183" s="128"/>
      <c r="AS183" s="128"/>
      <c r="AT183" s="128"/>
      <c r="AU183" s="128"/>
      <c r="AV183" s="128"/>
      <c r="AW183" s="128"/>
      <c r="AX183" s="128"/>
      <c r="AY183" s="128"/>
      <c r="AZ183" s="128"/>
      <c r="BA183" s="128"/>
      <c r="BB183" s="128"/>
      <c r="BC183" s="128"/>
      <c r="BD183" s="128"/>
      <c r="BE183" s="128"/>
      <c r="BF183" s="128"/>
      <c r="BG183" s="128"/>
      <c r="BH183" s="128"/>
      <c r="BI183" s="128"/>
      <c r="BJ183" s="128"/>
      <c r="BK183" s="128"/>
    </row>
    <row r="184" spans="1:63">
      <c r="A184" s="128" t="str">
        <f t="array" ref="A184">ConsolGeog[[#This Row],[Country]]</f>
        <v>England</v>
      </c>
      <c r="B184" s="129" t="str">
        <f t="array" ref="B184">ConsolGeog[[#This Row],[County Name]]</f>
        <v>Leicestershire</v>
      </c>
      <c r="C184" s="128" t="str">
        <f t="array" ref="C184">ConsolGeog[[#This Row],[la_code]]</f>
        <v>E07000133</v>
      </c>
      <c r="D184" s="129" t="str">
        <f t="array" ref="D184">ConsolGeog[[#This Row],[la_name]]</f>
        <v>Melton</v>
      </c>
      <c r="E184" s="129" t="str">
        <f t="array" ref="E184">ConsolGeog[[#This Row],[LA Type]]</f>
        <v>District</v>
      </c>
      <c r="F184" s="129">
        <f t="array" ref="F184">ConsolGeog[[#This Row],[population]]</f>
        <v>50376</v>
      </c>
      <c r="G184" s="129">
        <f t="array" ref="G184">ConsolGeog[[#This Row],[area]]</f>
        <v>48137.68</v>
      </c>
      <c r="H184" s="129">
        <f t="array" ref="H184">ConsolGeog[[#This Row],[COUNTY: Sum of districts'' populations '[non additive!']]]</f>
        <v>650489</v>
      </c>
      <c r="I184" s="129">
        <f t="array" ref="I184">ConsolGeog[[#This Row],[County Stats Distribution Factor]]</f>
        <v>7.7443277288316945E-2</v>
      </c>
      <c r="J184" s="129">
        <f t="array" ref="J184">ConsolGeog[[#This Row],[Presented HS - 16-17 (2014)]]</f>
        <v>0</v>
      </c>
      <c r="K184" s="129">
        <f t="array" ref="K184">ConsolGeog[[#This Row],[Presented HS - 16-24 (2014)]]</f>
        <v>0</v>
      </c>
      <c r="L184" s="129">
        <f t="array" ref="L184">ConsolGeog[[#This Row],[Presented HS - 18-24 (2014)]]</f>
        <v>0</v>
      </c>
      <c r="M184" s="129">
        <f t="array" ref="M184">ConsolGeog[[#This Row],[Presented CS - 16-17 (2014)]]</f>
        <v>2.8654012596677267</v>
      </c>
      <c r="N184" s="129">
        <f t="array" ref="N184">ConsolGeog[[#This Row],[Presented CS - 16-24 (2014)]]</f>
        <v>0</v>
      </c>
      <c r="O184" s="129">
        <f t="array" ref="O184">ConsolGeog[[#This Row],[Presented CS - 18-24 (2014)]]</f>
        <v>0</v>
      </c>
      <c r="P184" s="129">
        <f t="array" ref="P184">MAX(FinalOutput10[[#This Row],[Presented_HS_16_17_2014]]+FinalOutput10[[#This Row],[Presented_HS_18_24_2014]],FinalOutput10[[#This Row],[Presented_HS_16_24_2014]])+SUM(FinalOutput10[[#This Row],[Presented_CS_16_17_2014]],FinalOutput10[[#This Row],[Presented_CS_16_24_2014]],FinalOutput10[[#This Row],[Presented_CS_18_24_2014]])</f>
        <v>2.8654012596677267</v>
      </c>
      <c r="Q184" s="129">
        <f t="array" ref="Q184">ConsolGeog[[#This Row],[Assessed HS - 16-17 (2014)]]</f>
        <v>0</v>
      </c>
      <c r="R184" s="129">
        <f t="array" ref="R184">ConsolGeog[[#This Row],[Assessed HS - 16-24 (2014)]]</f>
        <v>0</v>
      </c>
      <c r="S184" s="129">
        <f t="array" ref="S184">ConsolGeog[[#This Row],[Assessed HS - 18-24 (2014)]]</f>
        <v>0</v>
      </c>
      <c r="T184" s="129">
        <f t="array" ref="T184">ConsolGeog[[#This Row],[Assessed CS - 16-17 (2014)]]</f>
        <v>0</v>
      </c>
      <c r="U184" s="129">
        <f t="array" ref="U184">ConsolGeog[[#This Row],[Assessed CS - 16-24 (2014)]]</f>
        <v>0</v>
      </c>
      <c r="V184" s="129">
        <f t="array" ref="V184">ConsolGeog[[#This Row],[Assessed CS - 18-24 (2014)]]</f>
        <v>0</v>
      </c>
      <c r="W184" s="129">
        <f t="array" ref="W184">SUM(FinalOutput10[[#This Row],[Assessed_HS_16_17_2014]],FinalOutput10[[#This Row],[Assessed_HS_16_24_2014]],FinalOutput10[[#This Row],[Assessed_HS_18_24_2014]],FinalOutput10[[#This Row],[Assessed_CS_16_17_2014]],FinalOutput10[[#This Row],[Assessed_CS_16_24_2014]],FinalOutput10[[#This Row],[Assessed_CS_18_24_2014]])</f>
        <v>0</v>
      </c>
      <c r="X184" s="128"/>
      <c r="Y184" s="128"/>
      <c r="Z184" s="128"/>
      <c r="AA184" s="128"/>
      <c r="AB184" s="128"/>
      <c r="AC184" s="128"/>
      <c r="AD184" s="128"/>
      <c r="AE184" s="128"/>
      <c r="AF184" s="128"/>
      <c r="AG184" s="128"/>
      <c r="AH184" s="128"/>
      <c r="AI184" s="128"/>
      <c r="AJ184" s="128"/>
      <c r="AK184" s="128"/>
      <c r="AL184" s="128"/>
      <c r="AM184" s="128"/>
      <c r="AN184" s="128"/>
      <c r="AO184" s="128"/>
      <c r="AP184" s="128"/>
      <c r="AQ184" s="128"/>
      <c r="AR184" s="128"/>
      <c r="AS184" s="128"/>
      <c r="AT184" s="128"/>
      <c r="AU184" s="128"/>
      <c r="AV184" s="128"/>
      <c r="AW184" s="128"/>
      <c r="AX184" s="128"/>
      <c r="AY184" s="128"/>
      <c r="AZ184" s="128"/>
      <c r="BA184" s="128"/>
      <c r="BB184" s="128"/>
      <c r="BC184" s="128"/>
      <c r="BD184" s="128"/>
      <c r="BE184" s="128"/>
      <c r="BF184" s="128"/>
      <c r="BG184" s="128"/>
      <c r="BH184" s="128"/>
      <c r="BI184" s="128"/>
      <c r="BJ184" s="128"/>
      <c r="BK184" s="128"/>
    </row>
    <row r="185" spans="1:63">
      <c r="A185" s="128" t="str">
        <f t="array" ref="A185">ConsolGeog[[#This Row],[Country]]</f>
        <v>England</v>
      </c>
      <c r="B185" s="129" t="str">
        <f t="array" ref="B185">ConsolGeog[[#This Row],[County Name]]</f>
        <v>Leicestershire</v>
      </c>
      <c r="C185" s="128" t="str">
        <f t="array" ref="C185">ConsolGeog[[#This Row],[la_code]]</f>
        <v>E07000134</v>
      </c>
      <c r="D185" s="129" t="str">
        <f t="array" ref="D185">ConsolGeog[[#This Row],[la_name]]</f>
        <v>North West Leicestershire</v>
      </c>
      <c r="E185" s="129" t="str">
        <f t="array" ref="E185">ConsolGeog[[#This Row],[LA Type]]</f>
        <v>District</v>
      </c>
      <c r="F185" s="129">
        <f t="array" ref="F185">ConsolGeog[[#This Row],[population]]</f>
        <v>93468</v>
      </c>
      <c r="G185" s="129">
        <f t="array" ref="G185">ConsolGeog[[#This Row],[area]]</f>
        <v>27932.85</v>
      </c>
      <c r="H185" s="129">
        <f t="array" ref="H185">ConsolGeog[[#This Row],[COUNTY: Sum of districts'' populations '[non additive!']]]</f>
        <v>650489</v>
      </c>
      <c r="I185" s="129">
        <f t="array" ref="I185">ConsolGeog[[#This Row],[County Stats Distribution Factor]]</f>
        <v>0.14368882486867571</v>
      </c>
      <c r="J185" s="129">
        <f t="array" ref="J185">ConsolGeog[[#This Row],[Presented HS - 16-17 (2014)]]</f>
        <v>0</v>
      </c>
      <c r="K185" s="129">
        <f t="array" ref="K185">ConsolGeog[[#This Row],[Presented HS - 16-24 (2014)]]</f>
        <v>218</v>
      </c>
      <c r="L185" s="129">
        <f t="array" ref="L185">ConsolGeog[[#This Row],[Presented HS - 18-24 (2014)]]</f>
        <v>0</v>
      </c>
      <c r="M185" s="129">
        <f t="array" ref="M185">ConsolGeog[[#This Row],[Presented CS - 16-17 (2014)]]</f>
        <v>5.3164865201410008</v>
      </c>
      <c r="N185" s="129">
        <f t="array" ref="N185">ConsolGeog[[#This Row],[Presented CS - 16-24 (2014)]]</f>
        <v>0</v>
      </c>
      <c r="O185" s="129">
        <f t="array" ref="O185">ConsolGeog[[#This Row],[Presented CS - 18-24 (2014)]]</f>
        <v>0</v>
      </c>
      <c r="P185" s="129">
        <f t="array" ref="P185">MAX(FinalOutput10[[#This Row],[Presented_HS_16_17_2014]]+FinalOutput10[[#This Row],[Presented_HS_18_24_2014]],FinalOutput10[[#This Row],[Presented_HS_16_24_2014]])+SUM(FinalOutput10[[#This Row],[Presented_CS_16_17_2014]],FinalOutput10[[#This Row],[Presented_CS_16_24_2014]],FinalOutput10[[#This Row],[Presented_CS_18_24_2014]])</f>
        <v>223.31648652014101</v>
      </c>
      <c r="Q185" s="129">
        <f t="array" ref="Q185">ConsolGeog[[#This Row],[Assessed HS - 16-17 (2014)]]</f>
        <v>0</v>
      </c>
      <c r="R185" s="129">
        <f t="array" ref="R185">ConsolGeog[[#This Row],[Assessed HS - 16-24 (2014)]]</f>
        <v>22</v>
      </c>
      <c r="S185" s="129">
        <f t="array" ref="S185">ConsolGeog[[#This Row],[Assessed HS - 18-24 (2014)]]</f>
        <v>0</v>
      </c>
      <c r="T185" s="129">
        <f t="array" ref="T185">ConsolGeog[[#This Row],[Assessed CS - 16-17 (2014)]]</f>
        <v>0</v>
      </c>
      <c r="U185" s="129">
        <f t="array" ref="U185">ConsolGeog[[#This Row],[Assessed CS - 16-24 (2014)]]</f>
        <v>0</v>
      </c>
      <c r="V185" s="129">
        <f t="array" ref="V185">ConsolGeog[[#This Row],[Assessed CS - 18-24 (2014)]]</f>
        <v>0</v>
      </c>
      <c r="W185" s="129">
        <f t="array" ref="W185">SUM(FinalOutput10[[#This Row],[Assessed_HS_16_17_2014]],FinalOutput10[[#This Row],[Assessed_HS_16_24_2014]],FinalOutput10[[#This Row],[Assessed_HS_18_24_2014]],FinalOutput10[[#This Row],[Assessed_CS_16_17_2014]],FinalOutput10[[#This Row],[Assessed_CS_16_24_2014]],FinalOutput10[[#This Row],[Assessed_CS_18_24_2014]])</f>
        <v>22</v>
      </c>
      <c r="X185" s="128"/>
      <c r="Y185" s="128"/>
      <c r="Z185" s="128"/>
      <c r="AA185" s="128"/>
      <c r="AB185" s="128"/>
      <c r="AC185" s="128"/>
      <c r="AD185" s="128"/>
      <c r="AE185" s="128"/>
      <c r="AF185" s="128"/>
      <c r="AG185" s="128"/>
      <c r="AH185" s="128"/>
      <c r="AI185" s="128"/>
      <c r="AJ185" s="128"/>
      <c r="AK185" s="128"/>
      <c r="AL185" s="128"/>
      <c r="AM185" s="128"/>
      <c r="AN185" s="128"/>
      <c r="AO185" s="128"/>
      <c r="AP185" s="128"/>
      <c r="AQ185" s="128"/>
      <c r="AR185" s="128"/>
      <c r="AS185" s="128"/>
      <c r="AT185" s="128"/>
      <c r="AU185" s="128"/>
      <c r="AV185" s="128"/>
      <c r="AW185" s="128"/>
      <c r="AX185" s="128"/>
      <c r="AY185" s="128"/>
      <c r="AZ185" s="128"/>
      <c r="BA185" s="128"/>
      <c r="BB185" s="128"/>
      <c r="BC185" s="128"/>
      <c r="BD185" s="128"/>
      <c r="BE185" s="128"/>
      <c r="BF185" s="128"/>
      <c r="BG185" s="128"/>
      <c r="BH185" s="128"/>
      <c r="BI185" s="128"/>
      <c r="BJ185" s="128"/>
      <c r="BK185" s="128"/>
    </row>
    <row r="186" spans="1:63">
      <c r="A186" s="128" t="str">
        <f t="array" ref="A186">ConsolGeog[[#This Row],[Country]]</f>
        <v>England</v>
      </c>
      <c r="B186" s="129" t="str">
        <f t="array" ref="B186">ConsolGeog[[#This Row],[County Name]]</f>
        <v>Norfolk</v>
      </c>
      <c r="C186" s="128" t="str">
        <f t="array" ref="C186">ConsolGeog[[#This Row],[la_code]]</f>
        <v>E07000148</v>
      </c>
      <c r="D186" s="129" t="str">
        <f t="array" ref="D186">ConsolGeog[[#This Row],[la_name]]</f>
        <v>Norwich</v>
      </c>
      <c r="E186" s="129" t="str">
        <f t="array" ref="E186">ConsolGeog[[#This Row],[LA Type]]</f>
        <v>District</v>
      </c>
      <c r="F186" s="129">
        <f t="array" ref="F186">ConsolGeog[[#This Row],[population]]</f>
        <v>132512</v>
      </c>
      <c r="G186" s="129">
        <f t="array" ref="G186">ConsolGeog[[#This Row],[area]]</f>
        <v>3902.6</v>
      </c>
      <c r="H186" s="129">
        <f t="array" ref="H186">ConsolGeog[[#This Row],[COUNTY: Sum of districts'' populations '[non additive!']]]</f>
        <v>857888</v>
      </c>
      <c r="I186" s="129">
        <f t="array" ref="I186">ConsolGeog[[#This Row],[County Stats Distribution Factor]]</f>
        <v>0.15446305345219888</v>
      </c>
      <c r="J186" s="129">
        <f t="array" ref="J186">ConsolGeog[[#This Row],[Presented HS - 16-17 (2014)]]</f>
        <v>0</v>
      </c>
      <c r="K186" s="129">
        <f t="array" ref="K186">ConsolGeog[[#This Row],[Presented HS - 16-24 (2014)]]</f>
        <v>0</v>
      </c>
      <c r="L186" s="129">
        <f t="array" ref="L186">ConsolGeog[[#This Row],[Presented HS - 18-24 (2014)]]</f>
        <v>0</v>
      </c>
      <c r="M186" s="129">
        <f t="array" ref="M186">ConsolGeog[[#This Row],[Presented CS - 16-17 (2014)]]</f>
        <v>0</v>
      </c>
      <c r="N186" s="129">
        <f t="array" ref="N186">ConsolGeog[[#This Row],[Presented CS - 16-24 (2014)]]</f>
        <v>0</v>
      </c>
      <c r="O186" s="129">
        <f t="array" ref="O186">ConsolGeog[[#This Row],[Presented CS - 18-24 (2014)]]</f>
        <v>0</v>
      </c>
      <c r="P186" s="129">
        <f t="array" ref="P18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186" s="129">
        <f t="array" ref="Q186">ConsolGeog[[#This Row],[Assessed HS - 16-17 (2014)]]</f>
        <v>0</v>
      </c>
      <c r="R186" s="129">
        <f t="array" ref="R186">ConsolGeog[[#This Row],[Assessed HS - 16-24 (2014)]]</f>
        <v>0</v>
      </c>
      <c r="S186" s="129">
        <f t="array" ref="S186">ConsolGeog[[#This Row],[Assessed HS - 18-24 (2014)]]</f>
        <v>0</v>
      </c>
      <c r="T186" s="129">
        <f t="array" ref="T186">ConsolGeog[[#This Row],[Assessed CS - 16-17 (2014)]]</f>
        <v>0</v>
      </c>
      <c r="U186" s="129">
        <f t="array" ref="U186">ConsolGeog[[#This Row],[Assessed CS - 16-24 (2014)]]</f>
        <v>0</v>
      </c>
      <c r="V186" s="129">
        <f t="array" ref="V186">ConsolGeog[[#This Row],[Assessed CS - 18-24 (2014)]]</f>
        <v>0</v>
      </c>
      <c r="W186" s="129">
        <f t="array" ref="W186">SUM(FinalOutput10[[#This Row],[Assessed_HS_16_17_2014]],FinalOutput10[[#This Row],[Assessed_HS_16_24_2014]],FinalOutput10[[#This Row],[Assessed_HS_18_24_2014]],FinalOutput10[[#This Row],[Assessed_CS_16_17_2014]],FinalOutput10[[#This Row],[Assessed_CS_16_24_2014]],FinalOutput10[[#This Row],[Assessed_CS_18_24_2014]])</f>
        <v>0</v>
      </c>
      <c r="X186" s="128"/>
      <c r="Y186" s="128"/>
      <c r="Z186" s="128"/>
      <c r="AA186" s="128"/>
      <c r="AB186" s="128"/>
      <c r="AC186" s="128"/>
      <c r="AD186" s="128"/>
      <c r="AE186" s="128"/>
      <c r="AF186" s="128"/>
      <c r="AG186" s="128"/>
      <c r="AH186" s="128"/>
      <c r="AI186" s="128"/>
      <c r="AJ186" s="128"/>
      <c r="AK186" s="128"/>
      <c r="AL186" s="128"/>
      <c r="AM186" s="128"/>
      <c r="AN186" s="128"/>
      <c r="AO186" s="128"/>
      <c r="AP186" s="128"/>
      <c r="AQ186" s="128"/>
      <c r="AR186" s="128"/>
      <c r="AS186" s="128"/>
      <c r="AT186" s="128"/>
      <c r="AU186" s="128"/>
      <c r="AV186" s="128"/>
      <c r="AW186" s="128"/>
      <c r="AX186" s="128"/>
      <c r="AY186" s="128"/>
      <c r="AZ186" s="128"/>
      <c r="BA186" s="128"/>
      <c r="BB186" s="128"/>
      <c r="BC186" s="128"/>
      <c r="BD186" s="128"/>
      <c r="BE186" s="128"/>
      <c r="BF186" s="128"/>
      <c r="BG186" s="128"/>
      <c r="BH186" s="128"/>
      <c r="BI186" s="128"/>
      <c r="BJ186" s="128"/>
      <c r="BK186" s="128"/>
    </row>
    <row r="187" spans="1:63">
      <c r="A187" s="128" t="str">
        <f t="array" ref="A187">ConsolGeog[[#This Row],[Country]]</f>
        <v>England</v>
      </c>
      <c r="B187" s="129" t="str">
        <f t="array" ref="B187">ConsolGeog[[#This Row],[County Name]]</f>
        <v>Norfolk</v>
      </c>
      <c r="C187" s="128" t="str">
        <f t="array" ref="C187">ConsolGeog[[#This Row],[la_code]]</f>
        <v>E07000149</v>
      </c>
      <c r="D187" s="129" t="str">
        <f t="array" ref="D187">ConsolGeog[[#This Row],[la_name]]</f>
        <v>South Norfolk</v>
      </c>
      <c r="E187" s="129" t="str">
        <f t="array" ref="E187">ConsolGeog[[#This Row],[LA Type]]</f>
        <v>District</v>
      </c>
      <c r="F187" s="129">
        <f t="array" ref="F187">ConsolGeog[[#This Row],[population]]</f>
        <v>124012</v>
      </c>
      <c r="G187" s="129">
        <f t="array" ref="G187">ConsolGeog[[#This Row],[area]]</f>
        <v>90770.68</v>
      </c>
      <c r="H187" s="129">
        <f t="array" ref="H187">ConsolGeog[[#This Row],[COUNTY: Sum of districts'' populations '[non additive!']]]</f>
        <v>857888</v>
      </c>
      <c r="I187" s="129">
        <f t="array" ref="I187">ConsolGeog[[#This Row],[County Stats Distribution Factor]]</f>
        <v>0.14455500018650452</v>
      </c>
      <c r="J187" s="129">
        <f t="array" ref="J187">ConsolGeog[[#This Row],[Presented HS - 16-17 (2014)]]</f>
        <v>5</v>
      </c>
      <c r="K187" s="129">
        <f t="array" ref="K187">ConsolGeog[[#This Row],[Presented HS - 16-24 (2014)]]</f>
        <v>0</v>
      </c>
      <c r="L187" s="129">
        <f t="array" ref="L187">ConsolGeog[[#This Row],[Presented HS - 18-24 (2014)]]</f>
        <v>17</v>
      </c>
      <c r="M187" s="129">
        <f t="array" ref="M187">ConsolGeog[[#This Row],[Presented CS - 16-17 (2014)]]</f>
        <v>0</v>
      </c>
      <c r="N187" s="129">
        <f t="array" ref="N187">ConsolGeog[[#This Row],[Presented CS - 16-24 (2014)]]</f>
        <v>0</v>
      </c>
      <c r="O187" s="129">
        <f t="array" ref="O187">ConsolGeog[[#This Row],[Presented CS - 18-24 (2014)]]</f>
        <v>0</v>
      </c>
      <c r="P187" s="129">
        <f t="array" ref="P187">MAX(FinalOutput10[[#This Row],[Presented_HS_16_17_2014]]+FinalOutput10[[#This Row],[Presented_HS_18_24_2014]],FinalOutput10[[#This Row],[Presented_HS_16_24_2014]])+SUM(FinalOutput10[[#This Row],[Presented_CS_16_17_2014]],FinalOutput10[[#This Row],[Presented_CS_16_24_2014]],FinalOutput10[[#This Row],[Presented_CS_18_24_2014]])</f>
        <v>22</v>
      </c>
      <c r="Q187" s="129">
        <f t="array" ref="Q187">ConsolGeog[[#This Row],[Assessed HS - 16-17 (2014)]]</f>
        <v>5</v>
      </c>
      <c r="R187" s="129">
        <f t="array" ref="R187">ConsolGeog[[#This Row],[Assessed HS - 16-24 (2014)]]</f>
        <v>0</v>
      </c>
      <c r="S187" s="129">
        <f t="array" ref="S187">ConsolGeog[[#This Row],[Assessed HS - 18-24 (2014)]]</f>
        <v>17</v>
      </c>
      <c r="T187" s="129">
        <f t="array" ref="T187">ConsolGeog[[#This Row],[Assessed CS - 16-17 (2014)]]</f>
        <v>0</v>
      </c>
      <c r="U187" s="129">
        <f t="array" ref="U187">ConsolGeog[[#This Row],[Assessed CS - 16-24 (2014)]]</f>
        <v>0</v>
      </c>
      <c r="V187" s="129">
        <f t="array" ref="V187">ConsolGeog[[#This Row],[Assessed CS - 18-24 (2014)]]</f>
        <v>0</v>
      </c>
      <c r="W187" s="129">
        <f t="array" ref="W187">SUM(FinalOutput10[[#This Row],[Assessed_HS_16_17_2014]],FinalOutput10[[#This Row],[Assessed_HS_16_24_2014]],FinalOutput10[[#This Row],[Assessed_HS_18_24_2014]],FinalOutput10[[#This Row],[Assessed_CS_16_17_2014]],FinalOutput10[[#This Row],[Assessed_CS_16_24_2014]],FinalOutput10[[#This Row],[Assessed_CS_18_24_2014]])</f>
        <v>22</v>
      </c>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row>
    <row r="188" spans="1:63">
      <c r="A188" s="128" t="str">
        <f t="array" ref="A188">ConsolGeog[[#This Row],[Country]]</f>
        <v>England</v>
      </c>
      <c r="B188" s="129" t="str">
        <f t="array" ref="B188">ConsolGeog[[#This Row],[County Name]]</f>
        <v>Northamptonshire</v>
      </c>
      <c r="C188" s="128" t="str">
        <f t="array" ref="C188">ConsolGeog[[#This Row],[la_code]]</f>
        <v>E07000154</v>
      </c>
      <c r="D188" s="129" t="str">
        <f t="array" ref="D188">ConsolGeog[[#This Row],[la_name]]</f>
        <v>Northampton</v>
      </c>
      <c r="E188" s="129" t="str">
        <f t="array" ref="E188">ConsolGeog[[#This Row],[LA Type]]</f>
        <v>District</v>
      </c>
      <c r="F188" s="129">
        <f t="array" ref="F188">ConsolGeog[[#This Row],[population]]</f>
        <v>212069</v>
      </c>
      <c r="G188" s="129">
        <f t="array" ref="G188">ConsolGeog[[#This Row],[area]]</f>
        <v>8076.17</v>
      </c>
      <c r="H188" s="129">
        <f t="array" ref="H188">ConsolGeog[[#This Row],[COUNTY: Sum of districts'' populations '[non additive!']]]</f>
        <v>691952</v>
      </c>
      <c r="I188" s="129">
        <f t="array" ref="I188">ConsolGeog[[#This Row],[County Stats Distribution Factor]]</f>
        <v>0.30647935116886721</v>
      </c>
      <c r="J188" s="129">
        <f t="array" ref="J188">ConsolGeog[[#This Row],[Presented HS - 16-17 (2014)]]</f>
        <v>0</v>
      </c>
      <c r="K188" s="129">
        <f t="array" ref="K188">ConsolGeog[[#This Row],[Presented HS - 16-24 (2014)]]</f>
        <v>174</v>
      </c>
      <c r="L188" s="129">
        <f t="array" ref="L188">ConsolGeog[[#This Row],[Presented HS - 18-24 (2014)]]</f>
        <v>0</v>
      </c>
      <c r="M188" s="129">
        <f t="array" ref="M188">ConsolGeog[[#This Row],[Presented CS - 16-17 (2014)]]</f>
        <v>10.726777290910352</v>
      </c>
      <c r="N188" s="129">
        <f t="array" ref="N188">ConsolGeog[[#This Row],[Presented CS - 16-24 (2014)]]</f>
        <v>0</v>
      </c>
      <c r="O188" s="129">
        <f t="array" ref="O188">ConsolGeog[[#This Row],[Presented CS - 18-24 (2014)]]</f>
        <v>0</v>
      </c>
      <c r="P188" s="129">
        <f t="array" ref="P188">MAX(FinalOutput10[[#This Row],[Presented_HS_16_17_2014]]+FinalOutput10[[#This Row],[Presented_HS_18_24_2014]],FinalOutput10[[#This Row],[Presented_HS_16_24_2014]])+SUM(FinalOutput10[[#This Row],[Presented_CS_16_17_2014]],FinalOutput10[[#This Row],[Presented_CS_16_24_2014]],FinalOutput10[[#This Row],[Presented_CS_18_24_2014]])</f>
        <v>184.72677729091035</v>
      </c>
      <c r="Q188" s="129">
        <f t="array" ref="Q188">ConsolGeog[[#This Row],[Assessed HS - 16-17 (2014)]]</f>
        <v>0</v>
      </c>
      <c r="R188" s="129">
        <f t="array" ref="R188">ConsolGeog[[#This Row],[Assessed HS - 16-24 (2014)]]</f>
        <v>0</v>
      </c>
      <c r="S188" s="129">
        <f t="array" ref="S188">ConsolGeog[[#This Row],[Assessed HS - 18-24 (2014)]]</f>
        <v>0</v>
      </c>
      <c r="T188" s="129">
        <f t="array" ref="T188">ConsolGeog[[#This Row],[Assessed CS - 16-17 (2014)]]</f>
        <v>10.726777290910352</v>
      </c>
      <c r="U188" s="129">
        <f t="array" ref="U188">ConsolGeog[[#This Row],[Assessed CS - 16-24 (2014)]]</f>
        <v>0</v>
      </c>
      <c r="V188" s="129">
        <f t="array" ref="V188">ConsolGeog[[#This Row],[Assessed CS - 18-24 (2014)]]</f>
        <v>0</v>
      </c>
      <c r="W188" s="129">
        <f t="array" ref="W188">SUM(FinalOutput10[[#This Row],[Assessed_HS_16_17_2014]],FinalOutput10[[#This Row],[Assessed_HS_16_24_2014]],FinalOutput10[[#This Row],[Assessed_HS_18_24_2014]],FinalOutput10[[#This Row],[Assessed_CS_16_17_2014]],FinalOutput10[[#This Row],[Assessed_CS_16_24_2014]],FinalOutput10[[#This Row],[Assessed_CS_18_24_2014]])</f>
        <v>10.726777290910352</v>
      </c>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c r="BA188" s="128"/>
      <c r="BB188" s="128"/>
      <c r="BC188" s="128"/>
      <c r="BD188" s="128"/>
      <c r="BE188" s="128"/>
      <c r="BF188" s="128"/>
      <c r="BG188" s="128"/>
      <c r="BH188" s="128"/>
      <c r="BI188" s="128"/>
      <c r="BJ188" s="128"/>
      <c r="BK188" s="128"/>
    </row>
    <row r="189" spans="1:63">
      <c r="A189" s="128" t="str">
        <f t="array" ref="A189">ConsolGeog[[#This Row],[Country]]</f>
        <v>England</v>
      </c>
      <c r="B189" s="129" t="str">
        <f t="array" ref="B189">ConsolGeog[[#This Row],[County Name]]</f>
        <v>Northamptonshire</v>
      </c>
      <c r="C189" s="128" t="str">
        <f t="array" ref="C189">ConsolGeog[[#This Row],[la_code]]</f>
        <v>E07000155</v>
      </c>
      <c r="D189" s="129" t="str">
        <f t="array" ref="D189">ConsolGeog[[#This Row],[la_name]]</f>
        <v>South Northamptonshire</v>
      </c>
      <c r="E189" s="129" t="str">
        <f t="array" ref="E189">ConsolGeog[[#This Row],[LA Type]]</f>
        <v>District</v>
      </c>
      <c r="F189" s="129">
        <f t="array" ref="F189">ConsolGeog[[#This Row],[population]]</f>
        <v>85189</v>
      </c>
      <c r="G189" s="129">
        <f t="array" ref="G189">ConsolGeog[[#This Row],[area]]</f>
        <v>63401.85</v>
      </c>
      <c r="H189" s="129">
        <f t="array" ref="H189">ConsolGeog[[#This Row],[COUNTY: Sum of districts'' populations '[non additive!']]]</f>
        <v>691952</v>
      </c>
      <c r="I189" s="129">
        <f t="array" ref="I189">ConsolGeog[[#This Row],[County Stats Distribution Factor]]</f>
        <v>0.12311403103105417</v>
      </c>
      <c r="J189" s="129">
        <f t="array" ref="J189">ConsolGeog[[#This Row],[Presented HS - 16-17 (2014)]]</f>
        <v>4</v>
      </c>
      <c r="K189" s="129">
        <f t="array" ref="K189">ConsolGeog[[#This Row],[Presented HS - 16-24 (2014)]]</f>
        <v>0</v>
      </c>
      <c r="L189" s="129">
        <f t="array" ref="L189">ConsolGeog[[#This Row],[Presented HS - 18-24 (2014)]]</f>
        <v>109</v>
      </c>
      <c r="M189" s="129">
        <f t="array" ref="M189">ConsolGeog[[#This Row],[Presented CS - 16-17 (2014)]]</f>
        <v>4.3089910860868956</v>
      </c>
      <c r="N189" s="129">
        <f t="array" ref="N189">ConsolGeog[[#This Row],[Presented CS - 16-24 (2014)]]</f>
        <v>0</v>
      </c>
      <c r="O189" s="129">
        <f t="array" ref="O189">ConsolGeog[[#This Row],[Presented CS - 18-24 (2014)]]</f>
        <v>0</v>
      </c>
      <c r="P189" s="129">
        <f t="array" ref="P189">MAX(FinalOutput10[[#This Row],[Presented_HS_16_17_2014]]+FinalOutput10[[#This Row],[Presented_HS_18_24_2014]],FinalOutput10[[#This Row],[Presented_HS_16_24_2014]])+SUM(FinalOutput10[[#This Row],[Presented_CS_16_17_2014]],FinalOutput10[[#This Row],[Presented_CS_16_24_2014]],FinalOutput10[[#This Row],[Presented_CS_18_24_2014]])</f>
        <v>117.30899108608689</v>
      </c>
      <c r="Q189" s="129">
        <f t="array" ref="Q189">ConsolGeog[[#This Row],[Assessed HS - 16-17 (2014)]]</f>
        <v>1</v>
      </c>
      <c r="R189" s="129">
        <f t="array" ref="R189">ConsolGeog[[#This Row],[Assessed HS - 16-24 (2014)]]</f>
        <v>0</v>
      </c>
      <c r="S189" s="129">
        <f t="array" ref="S189">ConsolGeog[[#This Row],[Assessed HS - 18-24 (2014)]]</f>
        <v>4</v>
      </c>
      <c r="T189" s="129">
        <f t="array" ref="T189">ConsolGeog[[#This Row],[Assessed CS - 16-17 (2014)]]</f>
        <v>4.3089910860868956</v>
      </c>
      <c r="U189" s="129">
        <f t="array" ref="U189">ConsolGeog[[#This Row],[Assessed CS - 16-24 (2014)]]</f>
        <v>0</v>
      </c>
      <c r="V189" s="129">
        <f t="array" ref="V189">ConsolGeog[[#This Row],[Assessed CS - 18-24 (2014)]]</f>
        <v>0</v>
      </c>
      <c r="W189" s="129">
        <f t="array" ref="W189">SUM(FinalOutput10[[#This Row],[Assessed_HS_16_17_2014]],FinalOutput10[[#This Row],[Assessed_HS_16_24_2014]],FinalOutput10[[#This Row],[Assessed_HS_18_24_2014]],FinalOutput10[[#This Row],[Assessed_CS_16_17_2014]],FinalOutput10[[#This Row],[Assessed_CS_16_24_2014]],FinalOutput10[[#This Row],[Assessed_CS_18_24_2014]])</f>
        <v>9.3089910860868947</v>
      </c>
      <c r="X189" s="128"/>
      <c r="Y189" s="128"/>
      <c r="Z189" s="128"/>
      <c r="AA189" s="128"/>
      <c r="AB189" s="128"/>
      <c r="AC189" s="128"/>
      <c r="AD189" s="128"/>
      <c r="AE189" s="128"/>
      <c r="AF189" s="128"/>
      <c r="AG189" s="128"/>
      <c r="AH189" s="128"/>
      <c r="AI189" s="128"/>
      <c r="AJ189" s="128"/>
      <c r="AK189" s="128"/>
      <c r="AL189" s="128"/>
      <c r="AM189" s="128"/>
      <c r="AN189" s="128"/>
      <c r="AO189" s="128"/>
      <c r="AP189" s="128"/>
      <c r="AQ189" s="128"/>
      <c r="AR189" s="128"/>
      <c r="AS189" s="128"/>
      <c r="AT189" s="128"/>
      <c r="AU189" s="128"/>
      <c r="AV189" s="128"/>
      <c r="AW189" s="128"/>
      <c r="AX189" s="128"/>
      <c r="AY189" s="128"/>
      <c r="AZ189" s="128"/>
      <c r="BA189" s="128"/>
      <c r="BB189" s="128"/>
      <c r="BC189" s="128"/>
      <c r="BD189" s="128"/>
      <c r="BE189" s="128"/>
      <c r="BF189" s="128"/>
      <c r="BG189" s="128"/>
      <c r="BH189" s="128"/>
      <c r="BI189" s="128"/>
      <c r="BJ189" s="128"/>
      <c r="BK189" s="128"/>
    </row>
    <row r="190" spans="1:63">
      <c r="A190" s="128" t="str">
        <f t="array" ref="A190">ConsolGeog[[#This Row],[Country]]</f>
        <v>England</v>
      </c>
      <c r="B190" s="129" t="str">
        <f t="array" ref="B190">ConsolGeog[[#This Row],[County Name]]</f>
        <v>Northamptonshire</v>
      </c>
      <c r="C190" s="128" t="str">
        <f t="array" ref="C190">ConsolGeog[[#This Row],[la_code]]</f>
        <v>E07000150</v>
      </c>
      <c r="D190" s="129" t="str">
        <f t="array" ref="D190">ConsolGeog[[#This Row],[la_name]]</f>
        <v>Corby</v>
      </c>
      <c r="E190" s="129" t="str">
        <f t="array" ref="E190">ConsolGeog[[#This Row],[LA Type]]</f>
        <v>District</v>
      </c>
      <c r="F190" s="129">
        <f t="array" ref="F190">ConsolGeog[[#This Row],[population]]</f>
        <v>61255</v>
      </c>
      <c r="G190" s="129">
        <f t="array" ref="G190">ConsolGeog[[#This Row],[area]]</f>
        <v>8028.28</v>
      </c>
      <c r="H190" s="129">
        <f t="array" ref="H190">ConsolGeog[[#This Row],[COUNTY: Sum of districts'' populations '[non additive!']]]</f>
        <v>691952</v>
      </c>
      <c r="I190" s="129">
        <f t="array" ref="I190">ConsolGeog[[#This Row],[County Stats Distribution Factor]]</f>
        <v>8.8524926584502978E-2</v>
      </c>
      <c r="J190" s="129">
        <f t="array" ref="J190">ConsolGeog[[#This Row],[Presented HS - 16-17 (2014)]]</f>
        <v>0</v>
      </c>
      <c r="K190" s="129">
        <f t="array" ref="K190">ConsolGeog[[#This Row],[Presented HS - 16-24 (2014)]]</f>
        <v>0</v>
      </c>
      <c r="L190" s="129">
        <f t="array" ref="L190">ConsolGeog[[#This Row],[Presented HS - 18-24 (2014)]]</f>
        <v>191</v>
      </c>
      <c r="M190" s="129">
        <f t="array" ref="M190">ConsolGeog[[#This Row],[Presented CS - 16-17 (2014)]]</f>
        <v>3.0983724304576041</v>
      </c>
      <c r="N190" s="129">
        <f t="array" ref="N190">ConsolGeog[[#This Row],[Presented CS - 16-24 (2014)]]</f>
        <v>0</v>
      </c>
      <c r="O190" s="129">
        <f t="array" ref="O190">ConsolGeog[[#This Row],[Presented CS - 18-24 (2014)]]</f>
        <v>0</v>
      </c>
      <c r="P190" s="129">
        <f t="array" ref="P190">MAX(FinalOutput10[[#This Row],[Presented_HS_16_17_2014]]+FinalOutput10[[#This Row],[Presented_HS_18_24_2014]],FinalOutput10[[#This Row],[Presented_HS_16_24_2014]])+SUM(FinalOutput10[[#This Row],[Presented_CS_16_17_2014]],FinalOutput10[[#This Row],[Presented_CS_16_24_2014]],FinalOutput10[[#This Row],[Presented_CS_18_24_2014]])</f>
        <v>194.0983724304576</v>
      </c>
      <c r="Q190" s="129">
        <f t="array" ref="Q190">ConsolGeog[[#This Row],[Assessed HS - 16-17 (2014)]]</f>
        <v>5</v>
      </c>
      <c r="R190" s="129">
        <f t="array" ref="R190">ConsolGeog[[#This Row],[Assessed HS - 16-24 (2014)]]</f>
        <v>0</v>
      </c>
      <c r="S190" s="129">
        <f t="array" ref="S190">ConsolGeog[[#This Row],[Assessed HS - 18-24 (2014)]]</f>
        <v>16</v>
      </c>
      <c r="T190" s="129">
        <f t="array" ref="T190">ConsolGeog[[#This Row],[Assessed CS - 16-17 (2014)]]</f>
        <v>3.0983724304576041</v>
      </c>
      <c r="U190" s="129">
        <f t="array" ref="U190">ConsolGeog[[#This Row],[Assessed CS - 16-24 (2014)]]</f>
        <v>0</v>
      </c>
      <c r="V190" s="129">
        <f t="array" ref="V190">ConsolGeog[[#This Row],[Assessed CS - 18-24 (2014)]]</f>
        <v>0</v>
      </c>
      <c r="W190" s="129">
        <f t="array" ref="W190">SUM(FinalOutput10[[#This Row],[Assessed_HS_16_17_2014]],FinalOutput10[[#This Row],[Assessed_HS_16_24_2014]],FinalOutput10[[#This Row],[Assessed_HS_18_24_2014]],FinalOutput10[[#This Row],[Assessed_CS_16_17_2014]],FinalOutput10[[#This Row],[Assessed_CS_16_24_2014]],FinalOutput10[[#This Row],[Assessed_CS_18_24_2014]])</f>
        <v>24.098372430457605</v>
      </c>
      <c r="X190" s="128"/>
      <c r="Y190" s="128"/>
      <c r="Z190" s="128"/>
      <c r="AA190" s="128"/>
      <c r="AB190" s="128"/>
      <c r="AC190" s="128"/>
      <c r="AD190" s="128"/>
      <c r="AE190" s="128"/>
      <c r="AF190" s="128"/>
      <c r="AG190" s="128"/>
      <c r="AH190" s="128"/>
      <c r="AI190" s="128"/>
      <c r="AJ190" s="128"/>
      <c r="AK190" s="128"/>
      <c r="AL190" s="128"/>
      <c r="AM190" s="128"/>
      <c r="AN190" s="128"/>
      <c r="AO190" s="128"/>
      <c r="AP190" s="128"/>
      <c r="AQ190" s="128"/>
      <c r="AR190" s="128"/>
      <c r="AS190" s="128"/>
      <c r="AT190" s="128"/>
      <c r="AU190" s="128"/>
      <c r="AV190" s="128"/>
      <c r="AW190" s="128"/>
      <c r="AX190" s="128"/>
      <c r="AY190" s="128"/>
      <c r="AZ190" s="128"/>
      <c r="BA190" s="128"/>
      <c r="BB190" s="128"/>
      <c r="BC190" s="128"/>
      <c r="BD190" s="128"/>
      <c r="BE190" s="128"/>
      <c r="BF190" s="128"/>
      <c r="BG190" s="128"/>
      <c r="BH190" s="128"/>
      <c r="BI190" s="128"/>
      <c r="BJ190" s="128"/>
      <c r="BK190" s="128"/>
    </row>
    <row r="191" spans="1:63">
      <c r="A191" s="128" t="str">
        <f t="array" ref="A191">ConsolGeog[[#This Row],[Country]]</f>
        <v>England</v>
      </c>
      <c r="B191" s="129" t="str">
        <f t="array" ref="B191">ConsolGeog[[#This Row],[County Name]]</f>
        <v>Northamptonshire</v>
      </c>
      <c r="C191" s="128" t="str">
        <f t="array" ref="C191">ConsolGeog[[#This Row],[la_code]]</f>
        <v>E07000151</v>
      </c>
      <c r="D191" s="129" t="str">
        <f t="array" ref="D191">ConsolGeog[[#This Row],[la_name]]</f>
        <v>Daventry</v>
      </c>
      <c r="E191" s="129" t="str">
        <f t="array" ref="E191">ConsolGeog[[#This Row],[LA Type]]</f>
        <v>District</v>
      </c>
      <c r="F191" s="129">
        <f t="array" ref="F191">ConsolGeog[[#This Row],[population]]</f>
        <v>77843</v>
      </c>
      <c r="G191" s="129">
        <f t="array" ref="G191">ConsolGeog[[#This Row],[area]]</f>
        <v>66259.009999999995</v>
      </c>
      <c r="H191" s="129">
        <f t="array" ref="H191">ConsolGeog[[#This Row],[COUNTY: Sum of districts'' populations '[non additive!']]]</f>
        <v>691952</v>
      </c>
      <c r="I191" s="129">
        <f t="array" ref="I191">ConsolGeog[[#This Row],[County Stats Distribution Factor]]</f>
        <v>0.11249768770088099</v>
      </c>
      <c r="J191" s="129">
        <f t="array" ref="J191">ConsolGeog[[#This Row],[Presented HS - 16-17 (2014)]]</f>
        <v>0</v>
      </c>
      <c r="K191" s="129">
        <f t="array" ref="K191">ConsolGeog[[#This Row],[Presented HS - 16-24 (2014)]]</f>
        <v>0</v>
      </c>
      <c r="L191" s="129">
        <f t="array" ref="L191">ConsolGeog[[#This Row],[Presented HS - 18-24 (2014)]]</f>
        <v>0</v>
      </c>
      <c r="M191" s="129">
        <f t="array" ref="M191">ConsolGeog[[#This Row],[Presented CS - 16-17 (2014)]]</f>
        <v>3.9374190695308346</v>
      </c>
      <c r="N191" s="129">
        <f t="array" ref="N191">ConsolGeog[[#This Row],[Presented CS - 16-24 (2014)]]</f>
        <v>0</v>
      </c>
      <c r="O191" s="129">
        <f t="array" ref="O191">ConsolGeog[[#This Row],[Presented CS - 18-24 (2014)]]</f>
        <v>0</v>
      </c>
      <c r="P191" s="129">
        <f t="array" ref="P191">MAX(FinalOutput10[[#This Row],[Presented_HS_16_17_2014]]+FinalOutput10[[#This Row],[Presented_HS_18_24_2014]],FinalOutput10[[#This Row],[Presented_HS_16_24_2014]])+SUM(FinalOutput10[[#This Row],[Presented_CS_16_17_2014]],FinalOutput10[[#This Row],[Presented_CS_16_24_2014]],FinalOutput10[[#This Row],[Presented_CS_18_24_2014]])</f>
        <v>3.9374190695308346</v>
      </c>
      <c r="Q191" s="129">
        <f t="array" ref="Q191">ConsolGeog[[#This Row],[Assessed HS - 16-17 (2014)]]</f>
        <v>0</v>
      </c>
      <c r="R191" s="129">
        <f t="array" ref="R191">ConsolGeog[[#This Row],[Assessed HS - 16-24 (2014)]]</f>
        <v>0</v>
      </c>
      <c r="S191" s="129">
        <f t="array" ref="S191">ConsolGeog[[#This Row],[Assessed HS - 18-24 (2014)]]</f>
        <v>0</v>
      </c>
      <c r="T191" s="129">
        <f t="array" ref="T191">ConsolGeog[[#This Row],[Assessed CS - 16-17 (2014)]]</f>
        <v>3.9374190695308346</v>
      </c>
      <c r="U191" s="129">
        <f t="array" ref="U191">ConsolGeog[[#This Row],[Assessed CS - 16-24 (2014)]]</f>
        <v>0</v>
      </c>
      <c r="V191" s="129">
        <f t="array" ref="V191">ConsolGeog[[#This Row],[Assessed CS - 18-24 (2014)]]</f>
        <v>0</v>
      </c>
      <c r="W191" s="129">
        <f t="array" ref="W191">SUM(FinalOutput10[[#This Row],[Assessed_HS_16_17_2014]],FinalOutput10[[#This Row],[Assessed_HS_16_24_2014]],FinalOutput10[[#This Row],[Assessed_HS_18_24_2014]],FinalOutput10[[#This Row],[Assessed_CS_16_17_2014]],FinalOutput10[[#This Row],[Assessed_CS_16_24_2014]],FinalOutput10[[#This Row],[Assessed_CS_18_24_2014]])</f>
        <v>3.9374190695308346</v>
      </c>
      <c r="X191" s="128"/>
      <c r="Y191" s="128"/>
      <c r="Z191" s="128"/>
      <c r="AA191" s="128"/>
      <c r="AB191" s="128"/>
      <c r="AC191" s="128"/>
      <c r="AD191" s="128"/>
      <c r="AE191" s="128"/>
      <c r="AF191" s="128"/>
      <c r="AG191" s="128"/>
      <c r="AH191" s="128"/>
      <c r="AI191" s="128"/>
      <c r="AJ191" s="128"/>
      <c r="AK191" s="128"/>
      <c r="AL191" s="128"/>
      <c r="AM191" s="128"/>
      <c r="AN191" s="128"/>
      <c r="AO191" s="128"/>
      <c r="AP191" s="128"/>
      <c r="AQ191" s="128"/>
      <c r="AR191" s="128"/>
      <c r="AS191" s="128"/>
      <c r="AT191" s="128"/>
      <c r="AU191" s="128"/>
      <c r="AV191" s="128"/>
      <c r="AW191" s="128"/>
      <c r="AX191" s="128"/>
      <c r="AY191" s="128"/>
      <c r="AZ191" s="128"/>
      <c r="BA191" s="128"/>
      <c r="BB191" s="128"/>
      <c r="BC191" s="128"/>
      <c r="BD191" s="128"/>
      <c r="BE191" s="128"/>
      <c r="BF191" s="128"/>
      <c r="BG191" s="128"/>
      <c r="BH191" s="128"/>
      <c r="BI191" s="128"/>
      <c r="BJ191" s="128"/>
      <c r="BK191" s="128"/>
    </row>
    <row r="192" spans="1:63">
      <c r="A192" s="128" t="str">
        <f t="array" ref="A192">ConsolGeog[[#This Row],[Country]]</f>
        <v>England</v>
      </c>
      <c r="B192" s="129" t="str">
        <f t="array" ref="B192">ConsolGeog[[#This Row],[County Name]]</f>
        <v>Northamptonshire</v>
      </c>
      <c r="C192" s="128" t="str">
        <f t="array" ref="C192">ConsolGeog[[#This Row],[la_code]]</f>
        <v>E07000152</v>
      </c>
      <c r="D192" s="129" t="str">
        <f t="array" ref="D192">ConsolGeog[[#This Row],[la_name]]</f>
        <v>East Northamptonshire</v>
      </c>
      <c r="E192" s="129" t="str">
        <f t="array" ref="E192">ConsolGeog[[#This Row],[LA Type]]</f>
        <v>District</v>
      </c>
      <c r="F192" s="129">
        <f t="array" ref="F192">ConsolGeog[[#This Row],[population]]</f>
        <v>86765</v>
      </c>
      <c r="G192" s="129">
        <f t="array" ref="G192">ConsolGeog[[#This Row],[area]]</f>
        <v>50978.8</v>
      </c>
      <c r="H192" s="129">
        <f t="array" ref="H192">ConsolGeog[[#This Row],[COUNTY: Sum of districts'' populations '[non additive!']]]</f>
        <v>691952</v>
      </c>
      <c r="I192" s="129">
        <f t="array" ref="I192">ConsolGeog[[#This Row],[County Stats Distribution Factor]]</f>
        <v>0.12539164566328301</v>
      </c>
      <c r="J192" s="129">
        <f t="array" ref="J192">ConsolGeog[[#This Row],[Presented HS - 16-17 (2014)]]</f>
        <v>6</v>
      </c>
      <c r="K192" s="129">
        <f t="array" ref="K192">ConsolGeog[[#This Row],[Presented HS - 16-24 (2014)]]</f>
        <v>0</v>
      </c>
      <c r="L192" s="129">
        <f t="array" ref="L192">ConsolGeog[[#This Row],[Presented HS - 18-24 (2014)]]</f>
        <v>24</v>
      </c>
      <c r="M192" s="129">
        <f t="array" ref="M192">ConsolGeog[[#This Row],[Presented CS - 16-17 (2014)]]</f>
        <v>4.3887075982149053</v>
      </c>
      <c r="N192" s="129">
        <f t="array" ref="N192">ConsolGeog[[#This Row],[Presented CS - 16-24 (2014)]]</f>
        <v>0</v>
      </c>
      <c r="O192" s="129">
        <f t="array" ref="O192">ConsolGeog[[#This Row],[Presented CS - 18-24 (2014)]]</f>
        <v>0</v>
      </c>
      <c r="P192" s="129">
        <f t="array" ref="P192">MAX(FinalOutput10[[#This Row],[Presented_HS_16_17_2014]]+FinalOutput10[[#This Row],[Presented_HS_18_24_2014]],FinalOutput10[[#This Row],[Presented_HS_16_24_2014]])+SUM(FinalOutput10[[#This Row],[Presented_CS_16_17_2014]],FinalOutput10[[#This Row],[Presented_CS_16_24_2014]],FinalOutput10[[#This Row],[Presented_CS_18_24_2014]])</f>
        <v>34.388707598214907</v>
      </c>
      <c r="Q192" s="129">
        <f t="array" ref="Q192">ConsolGeog[[#This Row],[Assessed HS - 16-17 (2014)]]</f>
        <v>6</v>
      </c>
      <c r="R192" s="129">
        <f t="array" ref="R192">ConsolGeog[[#This Row],[Assessed HS - 16-24 (2014)]]</f>
        <v>0</v>
      </c>
      <c r="S192" s="129">
        <f t="array" ref="S192">ConsolGeog[[#This Row],[Assessed HS - 18-24 (2014)]]</f>
        <v>24</v>
      </c>
      <c r="T192" s="129">
        <f t="array" ref="T192">ConsolGeog[[#This Row],[Assessed CS - 16-17 (2014)]]</f>
        <v>4.3887075982149053</v>
      </c>
      <c r="U192" s="129">
        <f t="array" ref="U192">ConsolGeog[[#This Row],[Assessed CS - 16-24 (2014)]]</f>
        <v>0</v>
      </c>
      <c r="V192" s="129">
        <f t="array" ref="V192">ConsolGeog[[#This Row],[Assessed CS - 18-24 (2014)]]</f>
        <v>0</v>
      </c>
      <c r="W192" s="129">
        <f t="array" ref="W192">SUM(FinalOutput10[[#This Row],[Assessed_HS_16_17_2014]],FinalOutput10[[#This Row],[Assessed_HS_16_24_2014]],FinalOutput10[[#This Row],[Assessed_HS_18_24_2014]],FinalOutput10[[#This Row],[Assessed_CS_16_17_2014]],FinalOutput10[[#This Row],[Assessed_CS_16_24_2014]],FinalOutput10[[#This Row],[Assessed_CS_18_24_2014]])</f>
        <v>34.388707598214907</v>
      </c>
      <c r="X192" s="128"/>
      <c r="Y192" s="128"/>
      <c r="Z192" s="128"/>
      <c r="AA192" s="128"/>
      <c r="AB192" s="128"/>
      <c r="AC192" s="128"/>
      <c r="AD192" s="128"/>
      <c r="AE192" s="128"/>
      <c r="AF192" s="128"/>
      <c r="AG192" s="128"/>
      <c r="AH192" s="128"/>
      <c r="AI192" s="128"/>
      <c r="AJ192" s="128"/>
      <c r="AK192" s="128"/>
      <c r="AL192" s="128"/>
      <c r="AM192" s="128"/>
      <c r="AN192" s="128"/>
      <c r="AO192" s="128"/>
      <c r="AP192" s="128"/>
      <c r="AQ192" s="128"/>
      <c r="AR192" s="128"/>
      <c r="AS192" s="128"/>
      <c r="AT192" s="128"/>
      <c r="AU192" s="128"/>
      <c r="AV192" s="128"/>
      <c r="AW192" s="128"/>
      <c r="AX192" s="128"/>
      <c r="AY192" s="128"/>
      <c r="AZ192" s="128"/>
      <c r="BA192" s="128"/>
      <c r="BB192" s="128"/>
      <c r="BC192" s="128"/>
      <c r="BD192" s="128"/>
      <c r="BE192" s="128"/>
      <c r="BF192" s="128"/>
      <c r="BG192" s="128"/>
      <c r="BH192" s="128"/>
      <c r="BI192" s="128"/>
      <c r="BJ192" s="128"/>
      <c r="BK192" s="128"/>
    </row>
    <row r="193" spans="1:63">
      <c r="A193" s="128" t="str">
        <f t="array" ref="A193">ConsolGeog[[#This Row],[Country]]</f>
        <v>England</v>
      </c>
      <c r="B193" s="129" t="str">
        <f t="array" ref="B193">ConsolGeog[[#This Row],[County Name]]</f>
        <v>Northamptonshire</v>
      </c>
      <c r="C193" s="128" t="str">
        <f t="array" ref="C193">ConsolGeog[[#This Row],[la_code]]</f>
        <v>E07000153</v>
      </c>
      <c r="D193" s="129" t="str">
        <f t="array" ref="D193">ConsolGeog[[#This Row],[la_name]]</f>
        <v>Kettering</v>
      </c>
      <c r="E193" s="129" t="str">
        <f t="array" ref="E193">ConsolGeog[[#This Row],[LA Type]]</f>
        <v>District</v>
      </c>
      <c r="F193" s="129">
        <f t="array" ref="F193">ConsolGeog[[#This Row],[population]]</f>
        <v>93475</v>
      </c>
      <c r="G193" s="129">
        <f t="array" ref="G193">ConsolGeog[[#This Row],[area]]</f>
        <v>23349.24</v>
      </c>
      <c r="H193" s="129">
        <f t="array" ref="H193">ConsolGeog[[#This Row],[COUNTY: Sum of districts'' populations '[non additive!']]]</f>
        <v>691952</v>
      </c>
      <c r="I193" s="129">
        <f t="array" ref="I193">ConsolGeog[[#This Row],[County Stats Distribution Factor]]</f>
        <v>0.13508885009364813</v>
      </c>
      <c r="J193" s="129">
        <f t="array" ref="J193">ConsolGeog[[#This Row],[Presented HS - 16-17 (2014)]]</f>
        <v>0</v>
      </c>
      <c r="K193" s="129">
        <f t="array" ref="K193">ConsolGeog[[#This Row],[Presented HS - 16-24 (2014)]]</f>
        <v>0</v>
      </c>
      <c r="L193" s="129">
        <f t="array" ref="L193">ConsolGeog[[#This Row],[Presented HS - 18-24 (2014)]]</f>
        <v>30</v>
      </c>
      <c r="M193" s="129">
        <f t="array" ref="M193">ConsolGeog[[#This Row],[Presented CS - 16-17 (2014)]]</f>
        <v>4.7281097532776846</v>
      </c>
      <c r="N193" s="129">
        <f t="array" ref="N193">ConsolGeog[[#This Row],[Presented CS - 16-24 (2014)]]</f>
        <v>0</v>
      </c>
      <c r="O193" s="129">
        <f t="array" ref="O193">ConsolGeog[[#This Row],[Presented CS - 18-24 (2014)]]</f>
        <v>0</v>
      </c>
      <c r="P193" s="129">
        <f t="array" ref="P193">MAX(FinalOutput10[[#This Row],[Presented_HS_16_17_2014]]+FinalOutput10[[#This Row],[Presented_HS_18_24_2014]],FinalOutput10[[#This Row],[Presented_HS_16_24_2014]])+SUM(FinalOutput10[[#This Row],[Presented_CS_16_17_2014]],FinalOutput10[[#This Row],[Presented_CS_16_24_2014]],FinalOutput10[[#This Row],[Presented_CS_18_24_2014]])</f>
        <v>34.728109753277685</v>
      </c>
      <c r="Q193" s="129">
        <f t="array" ref="Q193">ConsolGeog[[#This Row],[Assessed HS - 16-17 (2014)]]</f>
        <v>0</v>
      </c>
      <c r="R193" s="129">
        <f t="array" ref="R193">ConsolGeog[[#This Row],[Assessed HS - 16-24 (2014)]]</f>
        <v>0</v>
      </c>
      <c r="S193" s="129">
        <f t="array" ref="S193">ConsolGeog[[#This Row],[Assessed HS - 18-24 (2014)]]</f>
        <v>0</v>
      </c>
      <c r="T193" s="129">
        <f t="array" ref="T193">ConsolGeog[[#This Row],[Assessed CS - 16-17 (2014)]]</f>
        <v>4.7281097532776846</v>
      </c>
      <c r="U193" s="129">
        <f t="array" ref="U193">ConsolGeog[[#This Row],[Assessed CS - 16-24 (2014)]]</f>
        <v>0</v>
      </c>
      <c r="V193" s="129">
        <f t="array" ref="V193">ConsolGeog[[#This Row],[Assessed CS - 18-24 (2014)]]</f>
        <v>0</v>
      </c>
      <c r="W193" s="129">
        <f t="array" ref="W193">SUM(FinalOutput10[[#This Row],[Assessed_HS_16_17_2014]],FinalOutput10[[#This Row],[Assessed_HS_16_24_2014]],FinalOutput10[[#This Row],[Assessed_HS_18_24_2014]],FinalOutput10[[#This Row],[Assessed_CS_16_17_2014]],FinalOutput10[[#This Row],[Assessed_CS_16_24_2014]],FinalOutput10[[#This Row],[Assessed_CS_18_24_2014]])</f>
        <v>4.7281097532776846</v>
      </c>
      <c r="X193" s="128"/>
      <c r="Y193" s="128"/>
      <c r="Z193" s="128"/>
      <c r="AA193" s="128"/>
      <c r="AB193" s="128"/>
      <c r="AC193" s="128"/>
      <c r="AD193" s="128"/>
      <c r="AE193" s="128"/>
      <c r="AF193" s="128"/>
      <c r="AG193" s="128"/>
      <c r="AH193" s="128"/>
      <c r="AI193" s="128"/>
      <c r="AJ193" s="128"/>
      <c r="AK193" s="128"/>
      <c r="AL193" s="128"/>
      <c r="AM193" s="128"/>
      <c r="AN193" s="128"/>
      <c r="AO193" s="128"/>
      <c r="AP193" s="128"/>
      <c r="AQ193" s="128"/>
      <c r="AR193" s="128"/>
      <c r="AS193" s="128"/>
      <c r="AT193" s="128"/>
      <c r="AU193" s="128"/>
      <c r="AV193" s="128"/>
      <c r="AW193" s="128"/>
      <c r="AX193" s="128"/>
      <c r="AY193" s="128"/>
      <c r="AZ193" s="128"/>
      <c r="BA193" s="128"/>
      <c r="BB193" s="128"/>
      <c r="BC193" s="128"/>
      <c r="BD193" s="128"/>
      <c r="BE193" s="128"/>
      <c r="BF193" s="128"/>
      <c r="BG193" s="128"/>
      <c r="BH193" s="128"/>
      <c r="BI193" s="128"/>
      <c r="BJ193" s="128"/>
      <c r="BK193" s="128"/>
    </row>
    <row r="194" spans="1:63">
      <c r="A194" s="128" t="str">
        <f t="array" ref="A194">ConsolGeog[[#This Row],[Country]]</f>
        <v>England</v>
      </c>
      <c r="B194" s="129" t="str">
        <f t="array" ref="B194">ConsolGeog[[#This Row],[County Name]]</f>
        <v>Northamptonshire</v>
      </c>
      <c r="C194" s="128" t="str">
        <f t="array" ref="C194">ConsolGeog[[#This Row],[la_code]]</f>
        <v>E07000156</v>
      </c>
      <c r="D194" s="129" t="str">
        <f t="array" ref="D194">ConsolGeog[[#This Row],[la_name]]</f>
        <v>Wellingborough</v>
      </c>
      <c r="E194" s="129" t="str">
        <f t="array" ref="E194">ConsolGeog[[#This Row],[LA Type]]</f>
        <v>District</v>
      </c>
      <c r="F194" s="129">
        <f t="array" ref="F194">ConsolGeog[[#This Row],[population]]</f>
        <v>75356</v>
      </c>
      <c r="G194" s="129">
        <f t="array" ref="G194">ConsolGeog[[#This Row],[area]]</f>
        <v>16303.94</v>
      </c>
      <c r="H194" s="129">
        <f t="array" ref="H194">ConsolGeog[[#This Row],[COUNTY: Sum of districts'' populations '[non additive!']]]</f>
        <v>691952</v>
      </c>
      <c r="I194" s="129">
        <f t="array" ref="I194">ConsolGeog[[#This Row],[County Stats Distribution Factor]]</f>
        <v>0.10890350775776354</v>
      </c>
      <c r="J194" s="129">
        <f t="array" ref="J194">ConsolGeog[[#This Row],[Presented HS - 16-17 (2014)]]</f>
        <v>8</v>
      </c>
      <c r="K194" s="129">
        <f t="array" ref="K194">ConsolGeog[[#This Row],[Presented HS - 16-24 (2014)]]</f>
        <v>0</v>
      </c>
      <c r="L194" s="129">
        <f t="array" ref="L194">ConsolGeog[[#This Row],[Presented HS - 18-24 (2014)]]</f>
        <v>55</v>
      </c>
      <c r="M194" s="129">
        <f t="array" ref="M194">ConsolGeog[[#This Row],[Presented CS - 16-17 (2014)]]</f>
        <v>3.8116227715217241</v>
      </c>
      <c r="N194" s="129">
        <f t="array" ref="N194">ConsolGeog[[#This Row],[Presented CS - 16-24 (2014)]]</f>
        <v>0</v>
      </c>
      <c r="O194" s="129">
        <f t="array" ref="O194">ConsolGeog[[#This Row],[Presented CS - 18-24 (2014)]]</f>
        <v>0</v>
      </c>
      <c r="P194" s="129">
        <f t="array" ref="P194">MAX(FinalOutput10[[#This Row],[Presented_HS_16_17_2014]]+FinalOutput10[[#This Row],[Presented_HS_18_24_2014]],FinalOutput10[[#This Row],[Presented_HS_16_24_2014]])+SUM(FinalOutput10[[#This Row],[Presented_CS_16_17_2014]],FinalOutput10[[#This Row],[Presented_CS_16_24_2014]],FinalOutput10[[#This Row],[Presented_CS_18_24_2014]])</f>
        <v>66.811622771521726</v>
      </c>
      <c r="Q194" s="129">
        <f t="array" ref="Q194">ConsolGeog[[#This Row],[Assessed HS - 16-17 (2014)]]</f>
        <v>8</v>
      </c>
      <c r="R194" s="129">
        <f t="array" ref="R194">ConsolGeog[[#This Row],[Assessed HS - 16-24 (2014)]]</f>
        <v>0</v>
      </c>
      <c r="S194" s="129">
        <f t="array" ref="S194">ConsolGeog[[#This Row],[Assessed HS - 18-24 (2014)]]</f>
        <v>55</v>
      </c>
      <c r="T194" s="129">
        <f t="array" ref="T194">ConsolGeog[[#This Row],[Assessed CS - 16-17 (2014)]]</f>
        <v>3.8116227715217241</v>
      </c>
      <c r="U194" s="129">
        <f t="array" ref="U194">ConsolGeog[[#This Row],[Assessed CS - 16-24 (2014)]]</f>
        <v>0</v>
      </c>
      <c r="V194" s="129">
        <f t="array" ref="V194">ConsolGeog[[#This Row],[Assessed CS - 18-24 (2014)]]</f>
        <v>0</v>
      </c>
      <c r="W194" s="129">
        <f t="array" ref="W194">SUM(FinalOutput10[[#This Row],[Assessed_HS_16_17_2014]],FinalOutput10[[#This Row],[Assessed_HS_16_24_2014]],FinalOutput10[[#This Row],[Assessed_HS_18_24_2014]],FinalOutput10[[#This Row],[Assessed_CS_16_17_2014]],FinalOutput10[[#This Row],[Assessed_CS_16_24_2014]],FinalOutput10[[#This Row],[Assessed_CS_18_24_2014]])</f>
        <v>66.811622771521726</v>
      </c>
      <c r="X194" s="128"/>
      <c r="Y194" s="128"/>
      <c r="Z194" s="128"/>
      <c r="AA194" s="128"/>
      <c r="AB194" s="128"/>
      <c r="AC194" s="128"/>
      <c r="AD194" s="128"/>
      <c r="AE194" s="128"/>
      <c r="AF194" s="128"/>
      <c r="AG194" s="128"/>
      <c r="AH194" s="128"/>
      <c r="AI194" s="128"/>
      <c r="AJ194" s="128"/>
      <c r="AK194" s="128"/>
      <c r="AL194" s="128"/>
      <c r="AM194" s="128"/>
      <c r="AN194" s="128"/>
      <c r="AO194" s="128"/>
      <c r="AP194" s="128"/>
      <c r="AQ194" s="128"/>
      <c r="AR194" s="128"/>
      <c r="AS194" s="128"/>
      <c r="AT194" s="128"/>
      <c r="AU194" s="128"/>
      <c r="AV194" s="128"/>
      <c r="AW194" s="128"/>
      <c r="AX194" s="128"/>
      <c r="AY194" s="128"/>
      <c r="AZ194" s="128"/>
      <c r="BA194" s="128"/>
      <c r="BB194" s="128"/>
      <c r="BC194" s="128"/>
      <c r="BD194" s="128"/>
      <c r="BE194" s="128"/>
      <c r="BF194" s="128"/>
      <c r="BG194" s="128"/>
      <c r="BH194" s="128"/>
      <c r="BI194" s="128"/>
      <c r="BJ194" s="128"/>
      <c r="BK194" s="128"/>
    </row>
    <row r="195" spans="1:63">
      <c r="A195" s="128" t="str">
        <f t="array" ref="A195">ConsolGeog[[#This Row],[Country]]</f>
        <v>England</v>
      </c>
      <c r="B195" s="129" t="str">
        <f t="array" ref="B195">ConsolGeog[[#This Row],[County Name]]</f>
        <v>North Yorkshire</v>
      </c>
      <c r="C195" s="128" t="str">
        <f t="array" ref="C195">ConsolGeog[[#This Row],[la_code]]</f>
        <v>E07000163</v>
      </c>
      <c r="D195" s="129" t="str">
        <f t="array" ref="D195">ConsolGeog[[#This Row],[la_name]]</f>
        <v>Craven</v>
      </c>
      <c r="E195" s="129" t="str">
        <f t="array" ref="E195">ConsolGeog[[#This Row],[LA Type]]</f>
        <v>District</v>
      </c>
      <c r="F195" s="129">
        <f t="array" ref="F195">ConsolGeog[[#This Row],[population]]</f>
        <v>55409</v>
      </c>
      <c r="G195" s="129">
        <f t="array" ref="G195">ConsolGeog[[#This Row],[area]]</f>
        <v>117738.81</v>
      </c>
      <c r="H195" s="129">
        <f t="array" ref="H195">ConsolGeog[[#This Row],[COUNTY: Sum of districts'' populations '[non additive!']]]</f>
        <v>598376</v>
      </c>
      <c r="I195" s="129">
        <f t="array" ref="I195">ConsolGeog[[#This Row],[County Stats Distribution Factor]]</f>
        <v>9.2598967873043031E-2</v>
      </c>
      <c r="J195" s="129">
        <f t="array" ref="J195">ConsolGeog[[#This Row],[Presented HS - 16-17 (2014)]]</f>
        <v>15</v>
      </c>
      <c r="K195" s="129">
        <f t="array" ref="K195">ConsolGeog[[#This Row],[Presented HS - 16-24 (2014)]]</f>
        <v>0</v>
      </c>
      <c r="L195" s="129">
        <f t="array" ref="L195">ConsolGeog[[#This Row],[Presented HS - 18-24 (2014)]]</f>
        <v>58</v>
      </c>
      <c r="M195" s="129">
        <f t="array" ref="M195">ConsolGeog[[#This Row],[Presented CS - 16-17 (2014)]]</f>
        <v>0</v>
      </c>
      <c r="N195" s="129">
        <f t="array" ref="N195">ConsolGeog[[#This Row],[Presented CS - 16-24 (2014)]]</f>
        <v>153.71428666925144</v>
      </c>
      <c r="O195" s="129">
        <f t="array" ref="O195">ConsolGeog[[#This Row],[Presented CS - 18-24 (2014)]]</f>
        <v>0</v>
      </c>
      <c r="P195" s="129">
        <f t="array" ref="P195">MAX(FinalOutput10[[#This Row],[Presented_HS_16_17_2014]]+FinalOutput10[[#This Row],[Presented_HS_18_24_2014]],FinalOutput10[[#This Row],[Presented_HS_16_24_2014]])+SUM(FinalOutput10[[#This Row],[Presented_CS_16_17_2014]],FinalOutput10[[#This Row],[Presented_CS_16_24_2014]],FinalOutput10[[#This Row],[Presented_CS_18_24_2014]])</f>
        <v>226.71428666925144</v>
      </c>
      <c r="Q195" s="129">
        <f t="array" ref="Q195">ConsolGeog[[#This Row],[Assessed HS - 16-17 (2014)]]</f>
        <v>1</v>
      </c>
      <c r="R195" s="129">
        <f t="array" ref="R195">ConsolGeog[[#This Row],[Assessed HS - 16-24 (2014)]]</f>
        <v>0</v>
      </c>
      <c r="S195" s="129">
        <f t="array" ref="S195">ConsolGeog[[#This Row],[Assessed HS - 18-24 (2014)]]</f>
        <v>15</v>
      </c>
      <c r="T195" s="129">
        <f t="array" ref="T195">ConsolGeog[[#This Row],[Assessed CS - 16-17 (2014)]]</f>
        <v>0</v>
      </c>
      <c r="U195" s="129">
        <f t="array" ref="U195">ConsolGeog[[#This Row],[Assessed CS - 16-24 (2014)]]</f>
        <v>153.71428666925144</v>
      </c>
      <c r="V195" s="129">
        <f t="array" ref="V195">ConsolGeog[[#This Row],[Assessed CS - 18-24 (2014)]]</f>
        <v>0</v>
      </c>
      <c r="W195" s="129">
        <f t="array" ref="W195">SUM(FinalOutput10[[#This Row],[Assessed_HS_16_17_2014]],FinalOutput10[[#This Row],[Assessed_HS_16_24_2014]],FinalOutput10[[#This Row],[Assessed_HS_18_24_2014]],FinalOutput10[[#This Row],[Assessed_CS_16_17_2014]],FinalOutput10[[#This Row],[Assessed_CS_16_24_2014]],FinalOutput10[[#This Row],[Assessed_CS_18_24_2014]])</f>
        <v>169.71428666925144</v>
      </c>
      <c r="X195" s="128"/>
      <c r="Y195" s="128"/>
      <c r="Z195" s="128"/>
      <c r="AA195" s="128"/>
      <c r="AB195" s="128"/>
      <c r="AC195" s="128"/>
      <c r="AD195" s="128"/>
      <c r="AE195" s="128"/>
      <c r="AF195" s="128"/>
      <c r="AG195" s="128"/>
      <c r="AH195" s="128"/>
      <c r="AI195" s="128"/>
      <c r="AJ195" s="128"/>
      <c r="AK195" s="128"/>
      <c r="AL195" s="128"/>
      <c r="AM195" s="128"/>
      <c r="AN195" s="128"/>
      <c r="AO195" s="128"/>
      <c r="AP195" s="128"/>
      <c r="AQ195" s="128"/>
      <c r="AR195" s="128"/>
      <c r="AS195" s="128"/>
      <c r="AT195" s="128"/>
      <c r="AU195" s="128"/>
      <c r="AV195" s="128"/>
      <c r="AW195" s="128"/>
      <c r="AX195" s="128"/>
      <c r="AY195" s="128"/>
      <c r="AZ195" s="128"/>
      <c r="BA195" s="128"/>
      <c r="BB195" s="128"/>
      <c r="BC195" s="128"/>
      <c r="BD195" s="128"/>
      <c r="BE195" s="128"/>
      <c r="BF195" s="128"/>
      <c r="BG195" s="128"/>
      <c r="BH195" s="128"/>
      <c r="BI195" s="128"/>
      <c r="BJ195" s="128"/>
      <c r="BK195" s="128"/>
    </row>
    <row r="196" spans="1:63">
      <c r="A196" s="128" t="str">
        <f t="array" ref="A196">ConsolGeog[[#This Row],[Country]]</f>
        <v>England</v>
      </c>
      <c r="B196" s="129" t="str">
        <f t="array" ref="B196">ConsolGeog[[#This Row],[County Name]]</f>
        <v>North Yorkshire</v>
      </c>
      <c r="C196" s="128" t="str">
        <f t="array" ref="C196">ConsolGeog[[#This Row],[la_code]]</f>
        <v>E07000164</v>
      </c>
      <c r="D196" s="129" t="str">
        <f t="array" ref="D196">ConsolGeog[[#This Row],[la_name]]</f>
        <v>Hambleton</v>
      </c>
      <c r="E196" s="129" t="str">
        <f t="array" ref="E196">ConsolGeog[[#This Row],[LA Type]]</f>
        <v>District</v>
      </c>
      <c r="F196" s="129">
        <f t="array" ref="F196">ConsolGeog[[#This Row],[population]]</f>
        <v>89140</v>
      </c>
      <c r="G196" s="129">
        <f t="array" ref="G196">ConsolGeog[[#This Row],[area]]</f>
        <v>131116.95000000001</v>
      </c>
      <c r="H196" s="129">
        <f t="array" ref="H196">ConsolGeog[[#This Row],[COUNTY: Sum of districts'' populations '[non additive!']]]</f>
        <v>598376</v>
      </c>
      <c r="I196" s="129">
        <f t="array" ref="I196">ConsolGeog[[#This Row],[County Stats Distribution Factor]]</f>
        <v>0.14896987847106166</v>
      </c>
      <c r="J196" s="129">
        <f t="array" ref="J196">ConsolGeog[[#This Row],[Presented HS - 16-17 (2014)]]</f>
        <v>0</v>
      </c>
      <c r="K196" s="129">
        <f t="array" ref="K196">ConsolGeog[[#This Row],[Presented HS - 16-24 (2014)]]</f>
        <v>0</v>
      </c>
      <c r="L196" s="129">
        <f t="array" ref="L196">ConsolGeog[[#This Row],[Presented HS - 18-24 (2014)]]</f>
        <v>6</v>
      </c>
      <c r="M196" s="129">
        <f t="array" ref="M196">ConsolGeog[[#This Row],[Presented CS - 16-17 (2014)]]</f>
        <v>0</v>
      </c>
      <c r="N196" s="129">
        <f t="array" ref="N196">ConsolGeog[[#This Row],[Presented CS - 16-24 (2014)]]</f>
        <v>247.28999826196235</v>
      </c>
      <c r="O196" s="129">
        <f t="array" ref="O196">ConsolGeog[[#This Row],[Presented CS - 18-24 (2014)]]</f>
        <v>0</v>
      </c>
      <c r="P196" s="129">
        <f t="array" ref="P196">MAX(FinalOutput10[[#This Row],[Presented_HS_16_17_2014]]+FinalOutput10[[#This Row],[Presented_HS_18_24_2014]],FinalOutput10[[#This Row],[Presented_HS_16_24_2014]])+SUM(FinalOutput10[[#This Row],[Presented_CS_16_17_2014]],FinalOutput10[[#This Row],[Presented_CS_16_24_2014]],FinalOutput10[[#This Row],[Presented_CS_18_24_2014]])</f>
        <v>253.28999826196235</v>
      </c>
      <c r="Q196" s="129">
        <f t="array" ref="Q196">ConsolGeog[[#This Row],[Assessed HS - 16-17 (2014)]]</f>
        <v>0</v>
      </c>
      <c r="R196" s="129">
        <f t="array" ref="R196">ConsolGeog[[#This Row],[Assessed HS - 16-24 (2014)]]</f>
        <v>0</v>
      </c>
      <c r="S196" s="129">
        <f t="array" ref="S196">ConsolGeog[[#This Row],[Assessed HS - 18-24 (2014)]]</f>
        <v>6</v>
      </c>
      <c r="T196" s="129">
        <f t="array" ref="T196">ConsolGeog[[#This Row],[Assessed CS - 16-17 (2014)]]</f>
        <v>0</v>
      </c>
      <c r="U196" s="129">
        <f t="array" ref="U196">ConsolGeog[[#This Row],[Assessed CS - 16-24 (2014)]]</f>
        <v>247.28999826196235</v>
      </c>
      <c r="V196" s="129">
        <f t="array" ref="V196">ConsolGeog[[#This Row],[Assessed CS - 18-24 (2014)]]</f>
        <v>0</v>
      </c>
      <c r="W196" s="129">
        <f t="array" ref="W196">SUM(FinalOutput10[[#This Row],[Assessed_HS_16_17_2014]],FinalOutput10[[#This Row],[Assessed_HS_16_24_2014]],FinalOutput10[[#This Row],[Assessed_HS_18_24_2014]],FinalOutput10[[#This Row],[Assessed_CS_16_17_2014]],FinalOutput10[[#This Row],[Assessed_CS_16_24_2014]],FinalOutput10[[#This Row],[Assessed_CS_18_24_2014]])</f>
        <v>253.28999826196235</v>
      </c>
      <c r="X196" s="128"/>
      <c r="Y196" s="128"/>
      <c r="Z196" s="128"/>
      <c r="AA196" s="128"/>
      <c r="AB196" s="128"/>
      <c r="AC196" s="128"/>
      <c r="AD196" s="128"/>
      <c r="AE196" s="128"/>
      <c r="AF196" s="128"/>
      <c r="AG196" s="128"/>
      <c r="AH196" s="128"/>
      <c r="AI196" s="128"/>
      <c r="AJ196" s="128"/>
      <c r="AK196" s="128"/>
      <c r="AL196" s="128"/>
      <c r="AM196" s="128"/>
      <c r="AN196" s="128"/>
      <c r="AO196" s="128"/>
      <c r="AP196" s="128"/>
      <c r="AQ196" s="128"/>
      <c r="AR196" s="128"/>
      <c r="AS196" s="128"/>
      <c r="AT196" s="128"/>
      <c r="AU196" s="128"/>
      <c r="AV196" s="128"/>
      <c r="AW196" s="128"/>
      <c r="AX196" s="128"/>
      <c r="AY196" s="128"/>
      <c r="AZ196" s="128"/>
      <c r="BA196" s="128"/>
      <c r="BB196" s="128"/>
      <c r="BC196" s="128"/>
      <c r="BD196" s="128"/>
      <c r="BE196" s="128"/>
      <c r="BF196" s="128"/>
      <c r="BG196" s="128"/>
      <c r="BH196" s="128"/>
      <c r="BI196" s="128"/>
      <c r="BJ196" s="128"/>
      <c r="BK196" s="128"/>
    </row>
    <row r="197" spans="1:63">
      <c r="A197" s="128" t="str">
        <f t="array" ref="A197">ConsolGeog[[#This Row],[Country]]</f>
        <v>England</v>
      </c>
      <c r="B197" s="129" t="str">
        <f t="array" ref="B197">ConsolGeog[[#This Row],[County Name]]</f>
        <v>North Yorkshire</v>
      </c>
      <c r="C197" s="128" t="str">
        <f t="array" ref="C197">ConsolGeog[[#This Row],[la_code]]</f>
        <v>E07000165</v>
      </c>
      <c r="D197" s="129" t="str">
        <f t="array" ref="D197">ConsolGeog[[#This Row],[la_name]]</f>
        <v>Harrogate</v>
      </c>
      <c r="E197" s="129" t="str">
        <f t="array" ref="E197">ConsolGeog[[#This Row],[LA Type]]</f>
        <v>District</v>
      </c>
      <c r="F197" s="129">
        <f t="array" ref="F197">ConsolGeog[[#This Row],[population]]</f>
        <v>157869</v>
      </c>
      <c r="G197" s="129">
        <f t="array" ref="G197">ConsolGeog[[#This Row],[area]]</f>
        <v>130793.68</v>
      </c>
      <c r="H197" s="129">
        <f t="array" ref="H197">ConsolGeog[[#This Row],[COUNTY: Sum of districts'' populations '[non additive!']]]</f>
        <v>598376</v>
      </c>
      <c r="I197" s="129">
        <f t="array" ref="I197">ConsolGeog[[#This Row],[County Stats Distribution Factor]]</f>
        <v>0.26382909742369348</v>
      </c>
      <c r="J197" s="129">
        <f t="array" ref="J197">ConsolGeog[[#This Row],[Presented HS - 16-17 (2014)]]</f>
        <v>69</v>
      </c>
      <c r="K197" s="129">
        <f t="array" ref="K197">ConsolGeog[[#This Row],[Presented HS - 16-24 (2014)]]</f>
        <v>0</v>
      </c>
      <c r="L197" s="129">
        <f t="array" ref="L197">ConsolGeog[[#This Row],[Presented HS - 18-24 (2014)]]</f>
        <v>253</v>
      </c>
      <c r="M197" s="129">
        <f t="array" ref="M197">ConsolGeog[[#This Row],[Presented CS - 16-17 (2014)]]</f>
        <v>0</v>
      </c>
      <c r="N197" s="129">
        <f t="array" ref="N197">ConsolGeog[[#This Row],[Presented CS - 16-24 (2014)]]</f>
        <v>437.95630172333119</v>
      </c>
      <c r="O197" s="129">
        <f t="array" ref="O197">ConsolGeog[[#This Row],[Presented CS - 18-24 (2014)]]</f>
        <v>0</v>
      </c>
      <c r="P197" s="129">
        <f t="array" ref="P197">MAX(FinalOutput10[[#This Row],[Presented_HS_16_17_2014]]+FinalOutput10[[#This Row],[Presented_HS_18_24_2014]],FinalOutput10[[#This Row],[Presented_HS_16_24_2014]])+SUM(FinalOutput10[[#This Row],[Presented_CS_16_17_2014]],FinalOutput10[[#This Row],[Presented_CS_16_24_2014]],FinalOutput10[[#This Row],[Presented_CS_18_24_2014]])</f>
        <v>759.95630172333119</v>
      </c>
      <c r="Q197" s="129">
        <f t="array" ref="Q197">ConsolGeog[[#This Row],[Assessed HS - 16-17 (2014)]]</f>
        <v>7</v>
      </c>
      <c r="R197" s="129">
        <f t="array" ref="R197">ConsolGeog[[#This Row],[Assessed HS - 16-24 (2014)]]</f>
        <v>0</v>
      </c>
      <c r="S197" s="129">
        <f t="array" ref="S197">ConsolGeog[[#This Row],[Assessed HS - 18-24 (2014)]]</f>
        <v>59</v>
      </c>
      <c r="T197" s="129">
        <f t="array" ref="T197">ConsolGeog[[#This Row],[Assessed CS - 16-17 (2014)]]</f>
        <v>0</v>
      </c>
      <c r="U197" s="129">
        <f t="array" ref="U197">ConsolGeog[[#This Row],[Assessed CS - 16-24 (2014)]]</f>
        <v>437.95630172333119</v>
      </c>
      <c r="V197" s="129">
        <f t="array" ref="V197">ConsolGeog[[#This Row],[Assessed CS - 18-24 (2014)]]</f>
        <v>0</v>
      </c>
      <c r="W197" s="129">
        <f t="array" ref="W197">SUM(FinalOutput10[[#This Row],[Assessed_HS_16_17_2014]],FinalOutput10[[#This Row],[Assessed_HS_16_24_2014]],FinalOutput10[[#This Row],[Assessed_HS_18_24_2014]],FinalOutput10[[#This Row],[Assessed_CS_16_17_2014]],FinalOutput10[[#This Row],[Assessed_CS_16_24_2014]],FinalOutput10[[#This Row],[Assessed_CS_18_24_2014]])</f>
        <v>503.95630172333119</v>
      </c>
      <c r="X197" s="128"/>
      <c r="Y197" s="128"/>
      <c r="Z197" s="128"/>
      <c r="AA197" s="128"/>
      <c r="AB197" s="128"/>
      <c r="AC197" s="128"/>
      <c r="AD197" s="128"/>
      <c r="AE197" s="128"/>
      <c r="AF197" s="128"/>
      <c r="AG197" s="128"/>
      <c r="AH197" s="128"/>
      <c r="AI197" s="128"/>
      <c r="AJ197" s="128"/>
      <c r="AK197" s="128"/>
      <c r="AL197" s="128"/>
      <c r="AM197" s="128"/>
      <c r="AN197" s="128"/>
      <c r="AO197" s="128"/>
      <c r="AP197" s="128"/>
      <c r="AQ197" s="128"/>
      <c r="AR197" s="128"/>
      <c r="AS197" s="128"/>
      <c r="AT197" s="128"/>
      <c r="AU197" s="128"/>
      <c r="AV197" s="128"/>
      <c r="AW197" s="128"/>
      <c r="AX197" s="128"/>
      <c r="AY197" s="128"/>
      <c r="AZ197" s="128"/>
      <c r="BA197" s="128"/>
      <c r="BB197" s="128"/>
      <c r="BC197" s="128"/>
      <c r="BD197" s="128"/>
      <c r="BE197" s="128"/>
      <c r="BF197" s="128"/>
      <c r="BG197" s="128"/>
      <c r="BH197" s="128"/>
      <c r="BI197" s="128"/>
      <c r="BJ197" s="128"/>
      <c r="BK197" s="128"/>
    </row>
    <row r="198" spans="1:63">
      <c r="A198" s="128" t="str">
        <f t="array" ref="A198">ConsolGeog[[#This Row],[Country]]</f>
        <v>England</v>
      </c>
      <c r="B198" s="129" t="str">
        <f t="array" ref="B198">ConsolGeog[[#This Row],[County Name]]</f>
        <v>North Yorkshire</v>
      </c>
      <c r="C198" s="128" t="str">
        <f t="array" ref="C198">ConsolGeog[[#This Row],[la_code]]</f>
        <v>E07000166</v>
      </c>
      <c r="D198" s="129" t="str">
        <f t="array" ref="D198">ConsolGeog[[#This Row],[la_name]]</f>
        <v>Richmondshire</v>
      </c>
      <c r="E198" s="129" t="str">
        <f t="array" ref="E198">ConsolGeog[[#This Row],[LA Type]]</f>
        <v>District</v>
      </c>
      <c r="F198" s="129">
        <f t="array" ref="F198">ConsolGeog[[#This Row],[population]]</f>
        <v>51965</v>
      </c>
      <c r="G198" s="129">
        <f t="array" ref="G198">ConsolGeog[[#This Row],[area]]</f>
        <v>131867.12</v>
      </c>
      <c r="H198" s="129">
        <f t="array" ref="H198">ConsolGeog[[#This Row],[COUNTY: Sum of districts'' populations '[non additive!']]]</f>
        <v>598376</v>
      </c>
      <c r="I198" s="129">
        <f t="array" ref="I198">ConsolGeog[[#This Row],[County Stats Distribution Factor]]</f>
        <v>8.6843389440752969E-2</v>
      </c>
      <c r="J198" s="129">
        <f t="array" ref="J198">ConsolGeog[[#This Row],[Presented HS - 16-17 (2014)]]</f>
        <v>0</v>
      </c>
      <c r="K198" s="129">
        <f t="array" ref="K198">ConsolGeog[[#This Row],[Presented HS - 16-24 (2014)]]</f>
        <v>0</v>
      </c>
      <c r="L198" s="129">
        <f t="array" ref="L198">ConsolGeog[[#This Row],[Presented HS - 18-24 (2014)]]</f>
        <v>0</v>
      </c>
      <c r="M198" s="129">
        <f t="array" ref="M198">ConsolGeog[[#This Row],[Presented CS - 16-17 (2014)]]</f>
        <v>0</v>
      </c>
      <c r="N198" s="129">
        <f t="array" ref="N198">ConsolGeog[[#This Row],[Presented CS - 16-24 (2014)]]</f>
        <v>144.16002647164993</v>
      </c>
      <c r="O198" s="129">
        <f t="array" ref="O198">ConsolGeog[[#This Row],[Presented CS - 18-24 (2014)]]</f>
        <v>0</v>
      </c>
      <c r="P198" s="129">
        <f t="array" ref="P198">MAX(FinalOutput10[[#This Row],[Presented_HS_16_17_2014]]+FinalOutput10[[#This Row],[Presented_HS_18_24_2014]],FinalOutput10[[#This Row],[Presented_HS_16_24_2014]])+SUM(FinalOutput10[[#This Row],[Presented_CS_16_17_2014]],FinalOutput10[[#This Row],[Presented_CS_16_24_2014]],FinalOutput10[[#This Row],[Presented_CS_18_24_2014]])</f>
        <v>144.16002647164993</v>
      </c>
      <c r="Q198" s="129">
        <f t="array" ref="Q198">ConsolGeog[[#This Row],[Assessed HS - 16-17 (2014)]]</f>
        <v>0</v>
      </c>
      <c r="R198" s="129">
        <f t="array" ref="R198">ConsolGeog[[#This Row],[Assessed HS - 16-24 (2014)]]</f>
        <v>0</v>
      </c>
      <c r="S198" s="129">
        <f t="array" ref="S198">ConsolGeog[[#This Row],[Assessed HS - 18-24 (2014)]]</f>
        <v>0</v>
      </c>
      <c r="T198" s="129">
        <f t="array" ref="T198">ConsolGeog[[#This Row],[Assessed CS - 16-17 (2014)]]</f>
        <v>0</v>
      </c>
      <c r="U198" s="129">
        <f t="array" ref="U198">ConsolGeog[[#This Row],[Assessed CS - 16-24 (2014)]]</f>
        <v>144.16002647164993</v>
      </c>
      <c r="V198" s="129">
        <f t="array" ref="V198">ConsolGeog[[#This Row],[Assessed CS - 18-24 (2014)]]</f>
        <v>0</v>
      </c>
      <c r="W198" s="129">
        <f t="array" ref="W198">SUM(FinalOutput10[[#This Row],[Assessed_HS_16_17_2014]],FinalOutput10[[#This Row],[Assessed_HS_16_24_2014]],FinalOutput10[[#This Row],[Assessed_HS_18_24_2014]],FinalOutput10[[#This Row],[Assessed_CS_16_17_2014]],FinalOutput10[[#This Row],[Assessed_CS_16_24_2014]],FinalOutput10[[#This Row],[Assessed_CS_18_24_2014]])</f>
        <v>144.16002647164993</v>
      </c>
      <c r="X198" s="128"/>
      <c r="Y198" s="128"/>
      <c r="Z198" s="128"/>
      <c r="AA198" s="128"/>
      <c r="AB198" s="128"/>
      <c r="AC198" s="128"/>
      <c r="AD198" s="128"/>
      <c r="AE198" s="128"/>
      <c r="AF198" s="128"/>
      <c r="AG198" s="128"/>
      <c r="AH198" s="128"/>
      <c r="AI198" s="128"/>
      <c r="AJ198" s="128"/>
      <c r="AK198" s="128"/>
      <c r="AL198" s="128"/>
      <c r="AM198" s="128"/>
      <c r="AN198" s="128"/>
      <c r="AO198" s="128"/>
      <c r="AP198" s="128"/>
      <c r="AQ198" s="128"/>
      <c r="AR198" s="128"/>
      <c r="AS198" s="128"/>
      <c r="AT198" s="128"/>
      <c r="AU198" s="128"/>
      <c r="AV198" s="128"/>
      <c r="AW198" s="128"/>
      <c r="AX198" s="128"/>
      <c r="AY198" s="128"/>
      <c r="AZ198" s="128"/>
      <c r="BA198" s="128"/>
      <c r="BB198" s="128"/>
      <c r="BC198" s="128"/>
      <c r="BD198" s="128"/>
      <c r="BE198" s="128"/>
      <c r="BF198" s="128"/>
      <c r="BG198" s="128"/>
      <c r="BH198" s="128"/>
      <c r="BI198" s="128"/>
      <c r="BJ198" s="128"/>
      <c r="BK198" s="128"/>
    </row>
    <row r="199" spans="1:63">
      <c r="A199" s="128" t="str">
        <f t="array" ref="A199">ConsolGeog[[#This Row],[Country]]</f>
        <v>England</v>
      </c>
      <c r="B199" s="129" t="str">
        <f t="array" ref="B199">ConsolGeog[[#This Row],[County Name]]</f>
        <v>North Yorkshire</v>
      </c>
      <c r="C199" s="128" t="str">
        <f t="array" ref="C199">ConsolGeog[[#This Row],[la_code]]</f>
        <v>E07000167</v>
      </c>
      <c r="D199" s="129" t="str">
        <f t="array" ref="D199">ConsolGeog[[#This Row],[la_name]]</f>
        <v>Ryedale</v>
      </c>
      <c r="E199" s="129" t="str">
        <f t="array" ref="E199">ConsolGeog[[#This Row],[LA Type]]</f>
        <v>District</v>
      </c>
      <c r="F199" s="129">
        <f t="array" ref="F199">ConsolGeog[[#This Row],[population]]</f>
        <v>51751</v>
      </c>
      <c r="G199" s="129">
        <f t="array" ref="G199">ConsolGeog[[#This Row],[area]]</f>
        <v>150659.41</v>
      </c>
      <c r="H199" s="129">
        <f t="array" ref="H199">ConsolGeog[[#This Row],[COUNTY: Sum of districts'' populations '[non additive!']]]</f>
        <v>598376</v>
      </c>
      <c r="I199" s="129">
        <f t="array" ref="I199">ConsolGeog[[#This Row],[County Stats Distribution Factor]]</f>
        <v>8.6485754776261081E-2</v>
      </c>
      <c r="J199" s="129">
        <f t="array" ref="J199">ConsolGeog[[#This Row],[Presented HS - 16-17 (2014)]]</f>
        <v>0</v>
      </c>
      <c r="K199" s="129">
        <f t="array" ref="K199">ConsolGeog[[#This Row],[Presented HS - 16-24 (2014)]]</f>
        <v>0</v>
      </c>
      <c r="L199" s="129">
        <f t="array" ref="L199">ConsolGeog[[#This Row],[Presented HS - 18-24 (2014)]]</f>
        <v>0</v>
      </c>
      <c r="M199" s="129">
        <f t="array" ref="M199">ConsolGeog[[#This Row],[Presented CS - 16-17 (2014)]]</f>
        <v>0</v>
      </c>
      <c r="N199" s="129">
        <f t="array" ref="N199">ConsolGeog[[#This Row],[Presented CS - 16-24 (2014)]]</f>
        <v>143.5663529285934</v>
      </c>
      <c r="O199" s="129">
        <f t="array" ref="O199">ConsolGeog[[#This Row],[Presented CS - 18-24 (2014)]]</f>
        <v>0</v>
      </c>
      <c r="P199" s="129">
        <f t="array" ref="P199">MAX(FinalOutput10[[#This Row],[Presented_HS_16_17_2014]]+FinalOutput10[[#This Row],[Presented_HS_18_24_2014]],FinalOutput10[[#This Row],[Presented_HS_16_24_2014]])+SUM(FinalOutput10[[#This Row],[Presented_CS_16_17_2014]],FinalOutput10[[#This Row],[Presented_CS_16_24_2014]],FinalOutput10[[#This Row],[Presented_CS_18_24_2014]])</f>
        <v>143.5663529285934</v>
      </c>
      <c r="Q199" s="129">
        <f t="array" ref="Q199">ConsolGeog[[#This Row],[Assessed HS - 16-17 (2014)]]</f>
        <v>0</v>
      </c>
      <c r="R199" s="129">
        <f t="array" ref="R199">ConsolGeog[[#This Row],[Assessed HS - 16-24 (2014)]]</f>
        <v>0</v>
      </c>
      <c r="S199" s="129">
        <f t="array" ref="S199">ConsolGeog[[#This Row],[Assessed HS - 18-24 (2014)]]</f>
        <v>0</v>
      </c>
      <c r="T199" s="129">
        <f t="array" ref="T199">ConsolGeog[[#This Row],[Assessed CS - 16-17 (2014)]]</f>
        <v>0</v>
      </c>
      <c r="U199" s="129">
        <f t="array" ref="U199">ConsolGeog[[#This Row],[Assessed CS - 16-24 (2014)]]</f>
        <v>143.5663529285934</v>
      </c>
      <c r="V199" s="129">
        <f t="array" ref="V199">ConsolGeog[[#This Row],[Assessed CS - 18-24 (2014)]]</f>
        <v>0</v>
      </c>
      <c r="W199" s="129">
        <f t="array" ref="W199">SUM(FinalOutput10[[#This Row],[Assessed_HS_16_17_2014]],FinalOutput10[[#This Row],[Assessed_HS_16_24_2014]],FinalOutput10[[#This Row],[Assessed_HS_18_24_2014]],FinalOutput10[[#This Row],[Assessed_CS_16_17_2014]],FinalOutput10[[#This Row],[Assessed_CS_16_24_2014]],FinalOutput10[[#This Row],[Assessed_CS_18_24_2014]])</f>
        <v>143.5663529285934</v>
      </c>
      <c r="X199" s="128"/>
      <c r="Y199" s="128"/>
      <c r="Z199" s="128"/>
      <c r="AA199" s="128"/>
      <c r="AB199" s="128"/>
      <c r="AC199" s="128"/>
      <c r="AD199" s="128"/>
      <c r="AE199" s="128"/>
      <c r="AF199" s="128"/>
      <c r="AG199" s="128"/>
      <c r="AH199" s="128"/>
      <c r="AI199" s="128"/>
      <c r="AJ199" s="128"/>
      <c r="AK199" s="128"/>
      <c r="AL199" s="128"/>
      <c r="AM199" s="128"/>
      <c r="AN199" s="128"/>
      <c r="AO199" s="128"/>
      <c r="AP199" s="128"/>
      <c r="AQ199" s="128"/>
      <c r="AR199" s="128"/>
      <c r="AS199" s="128"/>
      <c r="AT199" s="128"/>
      <c r="AU199" s="128"/>
      <c r="AV199" s="128"/>
      <c r="AW199" s="128"/>
      <c r="AX199" s="128"/>
      <c r="AY199" s="128"/>
      <c r="AZ199" s="128"/>
      <c r="BA199" s="128"/>
      <c r="BB199" s="128"/>
      <c r="BC199" s="128"/>
      <c r="BD199" s="128"/>
      <c r="BE199" s="128"/>
      <c r="BF199" s="128"/>
      <c r="BG199" s="128"/>
      <c r="BH199" s="128"/>
      <c r="BI199" s="128"/>
      <c r="BJ199" s="128"/>
      <c r="BK199" s="128"/>
    </row>
    <row r="200" spans="1:63">
      <c r="A200" s="128" t="str">
        <f t="array" ref="A200">ConsolGeog[[#This Row],[Country]]</f>
        <v>England</v>
      </c>
      <c r="B200" s="129" t="str">
        <f t="array" ref="B200">ConsolGeog[[#This Row],[County Name]]</f>
        <v>North Yorkshire</v>
      </c>
      <c r="C200" s="128" t="str">
        <f t="array" ref="C200">ConsolGeog[[#This Row],[la_code]]</f>
        <v>E07000168</v>
      </c>
      <c r="D200" s="129" t="str">
        <f t="array" ref="D200">ConsolGeog[[#This Row],[la_name]]</f>
        <v>Scarborough</v>
      </c>
      <c r="E200" s="129" t="str">
        <f t="array" ref="E200">ConsolGeog[[#This Row],[LA Type]]</f>
        <v>District</v>
      </c>
      <c r="F200" s="129">
        <f t="array" ref="F200">ConsolGeog[[#This Row],[population]]</f>
        <v>108793</v>
      </c>
      <c r="G200" s="129">
        <f t="array" ref="G200">ConsolGeog[[#This Row],[area]]</f>
        <v>81654.13</v>
      </c>
      <c r="H200" s="129">
        <f t="array" ref="H200">ConsolGeog[[#This Row],[COUNTY: Sum of districts'' populations '[non additive!']]]</f>
        <v>598376</v>
      </c>
      <c r="I200" s="129">
        <f t="array" ref="I200">ConsolGeog[[#This Row],[County Stats Distribution Factor]]</f>
        <v>0.18181377595358103</v>
      </c>
      <c r="J200" s="129">
        <f t="array" ref="J200">ConsolGeog[[#This Row],[Presented HS - 16-17 (2014)]]</f>
        <v>10</v>
      </c>
      <c r="K200" s="129">
        <f t="array" ref="K200">ConsolGeog[[#This Row],[Presented HS - 16-24 (2014)]]</f>
        <v>0</v>
      </c>
      <c r="L200" s="129">
        <f t="array" ref="L200">ConsolGeog[[#This Row],[Presented HS - 18-24 (2014)]]</f>
        <v>300</v>
      </c>
      <c r="M200" s="129">
        <f t="array" ref="M200">ConsolGeog[[#This Row],[Presented CS - 16-17 (2014)]]</f>
        <v>0</v>
      </c>
      <c r="N200" s="129">
        <f t="array" ref="N200">ConsolGeog[[#This Row],[Presented CS - 16-24 (2014)]]</f>
        <v>301.81086808294452</v>
      </c>
      <c r="O200" s="129">
        <f t="array" ref="O200">ConsolGeog[[#This Row],[Presented CS - 18-24 (2014)]]</f>
        <v>0</v>
      </c>
      <c r="P200" s="129">
        <f t="array" ref="P200">MAX(FinalOutput10[[#This Row],[Presented_HS_16_17_2014]]+FinalOutput10[[#This Row],[Presented_HS_18_24_2014]],FinalOutput10[[#This Row],[Presented_HS_16_24_2014]])+SUM(FinalOutput10[[#This Row],[Presented_CS_16_17_2014]],FinalOutput10[[#This Row],[Presented_CS_16_24_2014]],FinalOutput10[[#This Row],[Presented_CS_18_24_2014]])</f>
        <v>611.81086808294458</v>
      </c>
      <c r="Q200" s="129">
        <f t="array" ref="Q200">ConsolGeog[[#This Row],[Assessed HS - 16-17 (2014)]]</f>
        <v>2</v>
      </c>
      <c r="R200" s="129">
        <f t="array" ref="R200">ConsolGeog[[#This Row],[Assessed HS - 16-24 (2014)]]</f>
        <v>0</v>
      </c>
      <c r="S200" s="129">
        <f t="array" ref="S200">ConsolGeog[[#This Row],[Assessed HS - 18-24 (2014)]]</f>
        <v>51</v>
      </c>
      <c r="T200" s="129">
        <f t="array" ref="T200">ConsolGeog[[#This Row],[Assessed CS - 16-17 (2014)]]</f>
        <v>0</v>
      </c>
      <c r="U200" s="129">
        <f t="array" ref="U200">ConsolGeog[[#This Row],[Assessed CS - 16-24 (2014)]]</f>
        <v>301.81086808294452</v>
      </c>
      <c r="V200" s="129">
        <f t="array" ref="V200">ConsolGeog[[#This Row],[Assessed CS - 18-24 (2014)]]</f>
        <v>0</v>
      </c>
      <c r="W200" s="129">
        <f t="array" ref="W200">SUM(FinalOutput10[[#This Row],[Assessed_HS_16_17_2014]],FinalOutput10[[#This Row],[Assessed_HS_16_24_2014]],FinalOutput10[[#This Row],[Assessed_HS_18_24_2014]],FinalOutput10[[#This Row],[Assessed_CS_16_17_2014]],FinalOutput10[[#This Row],[Assessed_CS_16_24_2014]],FinalOutput10[[#This Row],[Assessed_CS_18_24_2014]])</f>
        <v>354.81086808294452</v>
      </c>
      <c r="X200" s="128"/>
      <c r="Y200" s="128"/>
      <c r="Z200" s="128"/>
      <c r="AA200" s="128"/>
      <c r="AB200" s="128"/>
      <c r="AC200" s="128"/>
      <c r="AD200" s="128"/>
      <c r="AE200" s="128"/>
      <c r="AF200" s="128"/>
      <c r="AG200" s="128"/>
      <c r="AH200" s="128"/>
      <c r="AI200" s="128"/>
      <c r="AJ200" s="128"/>
      <c r="AK200" s="128"/>
      <c r="AL200" s="128"/>
      <c r="AM200" s="128"/>
      <c r="AN200" s="128"/>
      <c r="AO200" s="128"/>
      <c r="AP200" s="128"/>
      <c r="AQ200" s="128"/>
      <c r="AR200" s="128"/>
      <c r="AS200" s="128"/>
      <c r="AT200" s="128"/>
      <c r="AU200" s="128"/>
      <c r="AV200" s="128"/>
      <c r="AW200" s="128"/>
      <c r="AX200" s="128"/>
      <c r="AY200" s="128"/>
      <c r="AZ200" s="128"/>
      <c r="BA200" s="128"/>
      <c r="BB200" s="128"/>
      <c r="BC200" s="128"/>
      <c r="BD200" s="128"/>
      <c r="BE200" s="128"/>
      <c r="BF200" s="128"/>
      <c r="BG200" s="128"/>
      <c r="BH200" s="128"/>
      <c r="BI200" s="128"/>
      <c r="BJ200" s="128"/>
      <c r="BK200" s="128"/>
    </row>
    <row r="201" spans="1:63">
      <c r="A201" s="128" t="str">
        <f t="array" ref="A201">ConsolGeog[[#This Row],[Country]]</f>
        <v>England</v>
      </c>
      <c r="B201" s="129" t="str">
        <f t="array" ref="B201">ConsolGeog[[#This Row],[County Name]]</f>
        <v>North Yorkshire</v>
      </c>
      <c r="C201" s="128" t="str">
        <f t="array" ref="C201">ConsolGeog[[#This Row],[la_code]]</f>
        <v>E07000169</v>
      </c>
      <c r="D201" s="129" t="str">
        <f t="array" ref="D201">ConsolGeog[[#This Row],[la_name]]</f>
        <v>Selby</v>
      </c>
      <c r="E201" s="129" t="str">
        <f t="array" ref="E201">ConsolGeog[[#This Row],[LA Type]]</f>
        <v>District</v>
      </c>
      <c r="F201" s="129">
        <f t="array" ref="F201">ConsolGeog[[#This Row],[population]]</f>
        <v>83449</v>
      </c>
      <c r="G201" s="129">
        <f t="array" ref="G201">ConsolGeog[[#This Row],[area]]</f>
        <v>59931.19</v>
      </c>
      <c r="H201" s="129">
        <f t="array" ref="H201">ConsolGeog[[#This Row],[COUNTY: Sum of districts'' populations '[non additive!']]]</f>
        <v>598376</v>
      </c>
      <c r="I201" s="129">
        <f t="array" ref="I201">ConsolGeog[[#This Row],[County Stats Distribution Factor]]</f>
        <v>0.13945913606160676</v>
      </c>
      <c r="J201" s="129">
        <f t="array" ref="J201">ConsolGeog[[#This Row],[Presented HS - 16-17 (2014)]]</f>
        <v>0</v>
      </c>
      <c r="K201" s="129">
        <f t="array" ref="K201">ConsolGeog[[#This Row],[Presented HS - 16-24 (2014)]]</f>
        <v>177</v>
      </c>
      <c r="L201" s="129">
        <f t="array" ref="L201">ConsolGeog[[#This Row],[Presented HS - 18-24 (2014)]]</f>
        <v>0</v>
      </c>
      <c r="M201" s="129">
        <f t="array" ref="M201">ConsolGeog[[#This Row],[Presented CS - 16-17 (2014)]]</f>
        <v>0</v>
      </c>
      <c r="N201" s="129">
        <f t="array" ref="N201">ConsolGeog[[#This Row],[Presented CS - 16-24 (2014)]]</f>
        <v>231.50216586226722</v>
      </c>
      <c r="O201" s="129">
        <f t="array" ref="O201">ConsolGeog[[#This Row],[Presented CS - 18-24 (2014)]]</f>
        <v>0</v>
      </c>
      <c r="P201" s="129">
        <f t="array" ref="P201">MAX(FinalOutput10[[#This Row],[Presented_HS_16_17_2014]]+FinalOutput10[[#This Row],[Presented_HS_18_24_2014]],FinalOutput10[[#This Row],[Presented_HS_16_24_2014]])+SUM(FinalOutput10[[#This Row],[Presented_CS_16_17_2014]],FinalOutput10[[#This Row],[Presented_CS_16_24_2014]],FinalOutput10[[#This Row],[Presented_CS_18_24_2014]])</f>
        <v>408.50216586226725</v>
      </c>
      <c r="Q201" s="129">
        <f t="array" ref="Q201">ConsolGeog[[#This Row],[Assessed HS - 16-17 (2014)]]</f>
        <v>0</v>
      </c>
      <c r="R201" s="129">
        <f t="array" ref="R201">ConsolGeog[[#This Row],[Assessed HS - 16-24 (2014)]]</f>
        <v>9</v>
      </c>
      <c r="S201" s="129">
        <f t="array" ref="S201">ConsolGeog[[#This Row],[Assessed HS - 18-24 (2014)]]</f>
        <v>0</v>
      </c>
      <c r="T201" s="129">
        <f t="array" ref="T201">ConsolGeog[[#This Row],[Assessed CS - 16-17 (2014)]]</f>
        <v>0</v>
      </c>
      <c r="U201" s="129">
        <f t="array" ref="U201">ConsolGeog[[#This Row],[Assessed CS - 16-24 (2014)]]</f>
        <v>231.50216586226722</v>
      </c>
      <c r="V201" s="129">
        <f t="array" ref="V201">ConsolGeog[[#This Row],[Assessed CS - 18-24 (2014)]]</f>
        <v>0</v>
      </c>
      <c r="W201" s="129">
        <f t="array" ref="W201">SUM(FinalOutput10[[#This Row],[Assessed_HS_16_17_2014]],FinalOutput10[[#This Row],[Assessed_HS_16_24_2014]],FinalOutput10[[#This Row],[Assessed_HS_18_24_2014]],FinalOutput10[[#This Row],[Assessed_CS_16_17_2014]],FinalOutput10[[#This Row],[Assessed_CS_16_24_2014]],FinalOutput10[[#This Row],[Assessed_CS_18_24_2014]])</f>
        <v>240.50216586226722</v>
      </c>
      <c r="X201" s="128"/>
      <c r="Y201" s="128"/>
      <c r="Z201" s="128"/>
      <c r="AA201" s="128"/>
      <c r="AB201" s="128"/>
      <c r="AC201" s="128"/>
      <c r="AD201" s="128"/>
      <c r="AE201" s="128"/>
      <c r="AF201" s="128"/>
      <c r="AG201" s="128"/>
      <c r="AH201" s="128"/>
      <c r="AI201" s="128"/>
      <c r="AJ201" s="128"/>
      <c r="AK201" s="128"/>
      <c r="AL201" s="128"/>
      <c r="AM201" s="128"/>
      <c r="AN201" s="128"/>
      <c r="AO201" s="128"/>
      <c r="AP201" s="128"/>
      <c r="AQ201" s="128"/>
      <c r="AR201" s="128"/>
      <c r="AS201" s="128"/>
      <c r="AT201" s="128"/>
      <c r="AU201" s="128"/>
      <c r="AV201" s="128"/>
      <c r="AW201" s="128"/>
      <c r="AX201" s="128"/>
      <c r="AY201" s="128"/>
      <c r="AZ201" s="128"/>
      <c r="BA201" s="128"/>
      <c r="BB201" s="128"/>
      <c r="BC201" s="128"/>
      <c r="BD201" s="128"/>
      <c r="BE201" s="128"/>
      <c r="BF201" s="128"/>
      <c r="BG201" s="128"/>
      <c r="BH201" s="128"/>
      <c r="BI201" s="128"/>
      <c r="BJ201" s="128"/>
      <c r="BK201" s="128"/>
    </row>
    <row r="202" spans="1:63">
      <c r="A202" s="128" t="str">
        <f t="array" ref="A202">ConsolGeog[[#This Row],[Country]]</f>
        <v>England</v>
      </c>
      <c r="B202" s="129" t="str">
        <f t="array" ref="B202">ConsolGeog[[#This Row],[County Name]]</f>
        <v>Nottinghamshire</v>
      </c>
      <c r="C202" s="128" t="str">
        <f t="array" ref="C202">ConsolGeog[[#This Row],[la_code]]</f>
        <v>E07000170</v>
      </c>
      <c r="D202" s="129" t="str">
        <f t="array" ref="D202">ConsolGeog[[#This Row],[la_name]]</f>
        <v>Ashfield</v>
      </c>
      <c r="E202" s="129" t="str">
        <f t="array" ref="E202">ConsolGeog[[#This Row],[LA Type]]</f>
        <v>District</v>
      </c>
      <c r="F202" s="129">
        <f t="array" ref="F202">ConsolGeog[[#This Row],[population]]</f>
        <v>119497</v>
      </c>
      <c r="G202" s="129">
        <f t="array" ref="G202">ConsolGeog[[#This Row],[area]]</f>
        <v>10955.69</v>
      </c>
      <c r="H202" s="129">
        <f t="array" ref="H202">ConsolGeog[[#This Row],[COUNTY: Sum of districts'' populations '[non additive!']]]</f>
        <v>785802</v>
      </c>
      <c r="I202" s="129">
        <f t="array" ref="I202">ConsolGeog[[#This Row],[County Stats Distribution Factor]]</f>
        <v>0.1520701143545066</v>
      </c>
      <c r="J202" s="129">
        <f t="array" ref="J202">ConsolGeog[[#This Row],[Presented HS - 16-17 (2014)]]</f>
        <v>0</v>
      </c>
      <c r="K202" s="129">
        <f t="array" ref="K202">ConsolGeog[[#This Row],[Presented HS - 16-24 (2014)]]</f>
        <v>0</v>
      </c>
      <c r="L202" s="129">
        <f t="array" ref="L202">ConsolGeog[[#This Row],[Presented HS - 18-24 (2014)]]</f>
        <v>0</v>
      </c>
      <c r="M202" s="129">
        <f t="array" ref="M202">ConsolGeog[[#This Row],[Presented CS - 16-17 (2014)]]</f>
        <v>0</v>
      </c>
      <c r="N202" s="129">
        <f t="array" ref="N202">ConsolGeog[[#This Row],[Presented CS - 16-24 (2014)]]</f>
        <v>0</v>
      </c>
      <c r="O202" s="129">
        <f t="array" ref="O202">ConsolGeog[[#This Row],[Presented CS - 18-24 (2014)]]</f>
        <v>0</v>
      </c>
      <c r="P202" s="129">
        <f t="array" ref="P20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2" s="129">
        <f t="array" ref="Q202">ConsolGeog[[#This Row],[Assessed HS - 16-17 (2014)]]</f>
        <v>0</v>
      </c>
      <c r="R202" s="129">
        <f t="array" ref="R202">ConsolGeog[[#This Row],[Assessed HS - 16-24 (2014)]]</f>
        <v>0</v>
      </c>
      <c r="S202" s="129">
        <f t="array" ref="S202">ConsolGeog[[#This Row],[Assessed HS - 18-24 (2014)]]</f>
        <v>0</v>
      </c>
      <c r="T202" s="129">
        <f t="array" ref="T202">ConsolGeog[[#This Row],[Assessed CS - 16-17 (2014)]]</f>
        <v>0</v>
      </c>
      <c r="U202" s="129">
        <f t="array" ref="U202">ConsolGeog[[#This Row],[Assessed CS - 16-24 (2014)]]</f>
        <v>0</v>
      </c>
      <c r="V202" s="129">
        <f t="array" ref="V202">ConsolGeog[[#This Row],[Assessed CS - 18-24 (2014)]]</f>
        <v>0</v>
      </c>
      <c r="W202" s="129">
        <f t="array" ref="W202">SUM(FinalOutput10[[#This Row],[Assessed_HS_16_17_2014]],FinalOutput10[[#This Row],[Assessed_HS_16_24_2014]],FinalOutput10[[#This Row],[Assessed_HS_18_24_2014]],FinalOutput10[[#This Row],[Assessed_CS_16_17_2014]],FinalOutput10[[#This Row],[Assessed_CS_16_24_2014]],FinalOutput10[[#This Row],[Assessed_CS_18_24_2014]])</f>
        <v>0</v>
      </c>
      <c r="X202" s="128"/>
      <c r="Y202" s="128"/>
      <c r="Z202" s="128"/>
      <c r="AA202" s="128"/>
      <c r="AB202" s="128"/>
      <c r="AC202" s="128"/>
      <c r="AD202" s="128"/>
      <c r="AE202" s="128"/>
      <c r="AF202" s="128"/>
      <c r="AG202" s="128"/>
      <c r="AH202" s="128"/>
      <c r="AI202" s="128"/>
      <c r="AJ202" s="128"/>
      <c r="AK202" s="128"/>
      <c r="AL202" s="128"/>
      <c r="AM202" s="128"/>
      <c r="AN202" s="128"/>
      <c r="AO202" s="128"/>
      <c r="AP202" s="128"/>
      <c r="AQ202" s="128"/>
      <c r="AR202" s="128"/>
      <c r="AS202" s="128"/>
      <c r="AT202" s="128"/>
      <c r="AU202" s="128"/>
      <c r="AV202" s="128"/>
      <c r="AW202" s="128"/>
      <c r="AX202" s="128"/>
      <c r="AY202" s="128"/>
      <c r="AZ202" s="128"/>
      <c r="BA202" s="128"/>
      <c r="BB202" s="128"/>
      <c r="BC202" s="128"/>
      <c r="BD202" s="128"/>
      <c r="BE202" s="128"/>
      <c r="BF202" s="128"/>
      <c r="BG202" s="128"/>
      <c r="BH202" s="128"/>
      <c r="BI202" s="128"/>
      <c r="BJ202" s="128"/>
      <c r="BK202" s="128"/>
    </row>
    <row r="203" spans="1:63">
      <c r="A203" s="128" t="str">
        <f t="array" ref="A203">ConsolGeog[[#This Row],[Country]]</f>
        <v>England</v>
      </c>
      <c r="B203" s="129" t="str">
        <f t="array" ref="B203">ConsolGeog[[#This Row],[County Name]]</f>
        <v>Nottinghamshire</v>
      </c>
      <c r="C203" s="128" t="str">
        <f t="array" ref="C203">ConsolGeog[[#This Row],[la_code]]</f>
        <v>E07000171</v>
      </c>
      <c r="D203" s="129" t="str">
        <f t="array" ref="D203">ConsolGeog[[#This Row],[la_name]]</f>
        <v>Bassetlaw</v>
      </c>
      <c r="E203" s="129" t="str">
        <f t="array" ref="E203">ConsolGeog[[#This Row],[LA Type]]</f>
        <v>District</v>
      </c>
      <c r="F203" s="129">
        <f t="array" ref="F203">ConsolGeog[[#This Row],[population]]</f>
        <v>112863</v>
      </c>
      <c r="G203" s="129">
        <f t="array" ref="G203">ConsolGeog[[#This Row],[area]]</f>
        <v>63787.08</v>
      </c>
      <c r="H203" s="129">
        <f t="array" ref="H203">ConsolGeog[[#This Row],[COUNTY: Sum of districts'' populations '[non additive!']]]</f>
        <v>785802</v>
      </c>
      <c r="I203" s="129">
        <f t="array" ref="I203">ConsolGeog[[#This Row],[County Stats Distribution Factor]]</f>
        <v>0.14362778409828431</v>
      </c>
      <c r="J203" s="129">
        <f t="array" ref="J203">ConsolGeog[[#This Row],[Presented HS - 16-17 (2014)]]</f>
        <v>0</v>
      </c>
      <c r="K203" s="129">
        <f t="array" ref="K203">ConsolGeog[[#This Row],[Presented HS - 16-24 (2014)]]</f>
        <v>0</v>
      </c>
      <c r="L203" s="129">
        <f t="array" ref="L203">ConsolGeog[[#This Row],[Presented HS - 18-24 (2014)]]</f>
        <v>0</v>
      </c>
      <c r="M203" s="129">
        <f t="array" ref="M203">ConsolGeog[[#This Row],[Presented CS - 16-17 (2014)]]</f>
        <v>0</v>
      </c>
      <c r="N203" s="129">
        <f t="array" ref="N203">ConsolGeog[[#This Row],[Presented CS - 16-24 (2014)]]</f>
        <v>0</v>
      </c>
      <c r="O203" s="129">
        <f t="array" ref="O203">ConsolGeog[[#This Row],[Presented CS - 18-24 (2014)]]</f>
        <v>0</v>
      </c>
      <c r="P203" s="129">
        <f t="array" ref="P20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3" s="129">
        <f t="array" ref="Q203">ConsolGeog[[#This Row],[Assessed HS - 16-17 (2014)]]</f>
        <v>0</v>
      </c>
      <c r="R203" s="129">
        <f t="array" ref="R203">ConsolGeog[[#This Row],[Assessed HS - 16-24 (2014)]]</f>
        <v>0</v>
      </c>
      <c r="S203" s="129">
        <f t="array" ref="S203">ConsolGeog[[#This Row],[Assessed HS - 18-24 (2014)]]</f>
        <v>0</v>
      </c>
      <c r="T203" s="129">
        <f t="array" ref="T203">ConsolGeog[[#This Row],[Assessed CS - 16-17 (2014)]]</f>
        <v>0</v>
      </c>
      <c r="U203" s="129">
        <f t="array" ref="U203">ConsolGeog[[#This Row],[Assessed CS - 16-24 (2014)]]</f>
        <v>0</v>
      </c>
      <c r="V203" s="129">
        <f t="array" ref="V203">ConsolGeog[[#This Row],[Assessed CS - 18-24 (2014)]]</f>
        <v>0</v>
      </c>
      <c r="W203" s="129">
        <f t="array" ref="W203">SUM(FinalOutput10[[#This Row],[Assessed_HS_16_17_2014]],FinalOutput10[[#This Row],[Assessed_HS_16_24_2014]],FinalOutput10[[#This Row],[Assessed_HS_18_24_2014]],FinalOutput10[[#This Row],[Assessed_CS_16_17_2014]],FinalOutput10[[#This Row],[Assessed_CS_16_24_2014]],FinalOutput10[[#This Row],[Assessed_CS_18_24_2014]])</f>
        <v>0</v>
      </c>
      <c r="X203" s="128"/>
      <c r="Y203" s="128"/>
      <c r="Z203" s="128"/>
      <c r="AA203" s="128"/>
      <c r="AB203" s="128"/>
      <c r="AC203" s="128"/>
      <c r="AD203" s="128"/>
      <c r="AE203" s="128"/>
      <c r="AF203" s="128"/>
      <c r="AG203" s="128"/>
      <c r="AH203" s="128"/>
      <c r="AI203" s="128"/>
      <c r="AJ203" s="128"/>
      <c r="AK203" s="128"/>
      <c r="AL203" s="128"/>
      <c r="AM203" s="128"/>
      <c r="AN203" s="128"/>
      <c r="AO203" s="128"/>
      <c r="AP203" s="128"/>
      <c r="AQ203" s="128"/>
      <c r="AR203" s="128"/>
      <c r="AS203" s="128"/>
      <c r="AT203" s="128"/>
      <c r="AU203" s="128"/>
      <c r="AV203" s="128"/>
      <c r="AW203" s="128"/>
      <c r="AX203" s="128"/>
      <c r="AY203" s="128"/>
      <c r="AZ203" s="128"/>
      <c r="BA203" s="128"/>
      <c r="BB203" s="128"/>
      <c r="BC203" s="128"/>
      <c r="BD203" s="128"/>
      <c r="BE203" s="128"/>
      <c r="BF203" s="128"/>
      <c r="BG203" s="128"/>
      <c r="BH203" s="128"/>
      <c r="BI203" s="128"/>
      <c r="BJ203" s="128"/>
      <c r="BK203" s="128"/>
    </row>
    <row r="204" spans="1:63">
      <c r="A204" s="128" t="str">
        <f t="array" ref="A204">ConsolGeog[[#This Row],[Country]]</f>
        <v>England</v>
      </c>
      <c r="B204" s="129" t="str">
        <f t="array" ref="B204">ConsolGeog[[#This Row],[County Name]]</f>
        <v>Nottinghamshire</v>
      </c>
      <c r="C204" s="128" t="str">
        <f t="array" ref="C204">ConsolGeog[[#This Row],[la_code]]</f>
        <v>E07000172</v>
      </c>
      <c r="D204" s="129" t="str">
        <f t="array" ref="D204">ConsolGeog[[#This Row],[la_name]]</f>
        <v>Broxtowe</v>
      </c>
      <c r="E204" s="129" t="str">
        <f t="array" ref="E204">ConsolGeog[[#This Row],[LA Type]]</f>
        <v>District</v>
      </c>
      <c r="F204" s="129">
        <f t="array" ref="F204">ConsolGeog[[#This Row],[population]]</f>
        <v>109487</v>
      </c>
      <c r="G204" s="129">
        <f t="array" ref="G204">ConsolGeog[[#This Row],[area]]</f>
        <v>8009.84</v>
      </c>
      <c r="H204" s="129">
        <f t="array" ref="H204">ConsolGeog[[#This Row],[COUNTY: Sum of districts'' populations '[non additive!']]]</f>
        <v>785802</v>
      </c>
      <c r="I204" s="129">
        <f t="array" ref="I204">ConsolGeog[[#This Row],[County Stats Distribution Factor]]</f>
        <v>0.13933153644302254</v>
      </c>
      <c r="J204" s="129">
        <f t="array" ref="J204">ConsolGeog[[#This Row],[Presented HS - 16-17 (2014)]]</f>
        <v>0</v>
      </c>
      <c r="K204" s="129">
        <f t="array" ref="K204">ConsolGeog[[#This Row],[Presented HS - 16-24 (2014)]]</f>
        <v>0</v>
      </c>
      <c r="L204" s="129">
        <f t="array" ref="L204">ConsolGeog[[#This Row],[Presented HS - 18-24 (2014)]]</f>
        <v>62</v>
      </c>
      <c r="M204" s="129">
        <f t="array" ref="M204">ConsolGeog[[#This Row],[Presented CS - 16-17 (2014)]]</f>
        <v>0</v>
      </c>
      <c r="N204" s="129">
        <f t="array" ref="N204">ConsolGeog[[#This Row],[Presented CS - 16-24 (2014)]]</f>
        <v>0</v>
      </c>
      <c r="O204" s="129">
        <f t="array" ref="O204">ConsolGeog[[#This Row],[Presented CS - 18-24 (2014)]]</f>
        <v>0</v>
      </c>
      <c r="P204" s="129">
        <f t="array" ref="P204">MAX(FinalOutput10[[#This Row],[Presented_HS_16_17_2014]]+FinalOutput10[[#This Row],[Presented_HS_18_24_2014]],FinalOutput10[[#This Row],[Presented_HS_16_24_2014]])+SUM(FinalOutput10[[#This Row],[Presented_CS_16_17_2014]],FinalOutput10[[#This Row],[Presented_CS_16_24_2014]],FinalOutput10[[#This Row],[Presented_CS_18_24_2014]])</f>
        <v>62</v>
      </c>
      <c r="Q204" s="129">
        <f t="array" ref="Q204">ConsolGeog[[#This Row],[Assessed HS - 16-17 (2014)]]</f>
        <v>0</v>
      </c>
      <c r="R204" s="129">
        <f t="array" ref="R204">ConsolGeog[[#This Row],[Assessed HS - 16-24 (2014)]]</f>
        <v>0</v>
      </c>
      <c r="S204" s="129">
        <f t="array" ref="S204">ConsolGeog[[#This Row],[Assessed HS - 18-24 (2014)]]</f>
        <v>10</v>
      </c>
      <c r="T204" s="129">
        <f t="array" ref="T204">ConsolGeog[[#This Row],[Assessed CS - 16-17 (2014)]]</f>
        <v>0</v>
      </c>
      <c r="U204" s="129">
        <f t="array" ref="U204">ConsolGeog[[#This Row],[Assessed CS - 16-24 (2014)]]</f>
        <v>0</v>
      </c>
      <c r="V204" s="129">
        <f t="array" ref="V204">ConsolGeog[[#This Row],[Assessed CS - 18-24 (2014)]]</f>
        <v>0</v>
      </c>
      <c r="W204" s="129">
        <f t="array" ref="W204">SUM(FinalOutput10[[#This Row],[Assessed_HS_16_17_2014]],FinalOutput10[[#This Row],[Assessed_HS_16_24_2014]],FinalOutput10[[#This Row],[Assessed_HS_18_24_2014]],FinalOutput10[[#This Row],[Assessed_CS_16_17_2014]],FinalOutput10[[#This Row],[Assessed_CS_16_24_2014]],FinalOutput10[[#This Row],[Assessed_CS_18_24_2014]])</f>
        <v>10</v>
      </c>
      <c r="X204" s="128"/>
      <c r="Y204" s="128"/>
      <c r="Z204" s="128"/>
      <c r="AA204" s="128"/>
      <c r="AB204" s="128"/>
      <c r="AC204" s="128"/>
      <c r="AD204" s="128"/>
      <c r="AE204" s="128"/>
      <c r="AF204" s="128"/>
      <c r="AG204" s="128"/>
      <c r="AH204" s="128"/>
      <c r="AI204" s="128"/>
      <c r="AJ204" s="128"/>
      <c r="AK204" s="128"/>
      <c r="AL204" s="128"/>
      <c r="AM204" s="128"/>
      <c r="AN204" s="128"/>
      <c r="AO204" s="128"/>
      <c r="AP204" s="128"/>
      <c r="AQ204" s="128"/>
      <c r="AR204" s="128"/>
      <c r="AS204" s="128"/>
      <c r="AT204" s="128"/>
      <c r="AU204" s="128"/>
      <c r="AV204" s="128"/>
      <c r="AW204" s="128"/>
      <c r="AX204" s="128"/>
      <c r="AY204" s="128"/>
      <c r="AZ204" s="128"/>
      <c r="BA204" s="128"/>
      <c r="BB204" s="128"/>
      <c r="BC204" s="128"/>
      <c r="BD204" s="128"/>
      <c r="BE204" s="128"/>
      <c r="BF204" s="128"/>
      <c r="BG204" s="128"/>
      <c r="BH204" s="128"/>
      <c r="BI204" s="128"/>
      <c r="BJ204" s="128"/>
      <c r="BK204" s="128"/>
    </row>
    <row r="205" spans="1:63">
      <c r="A205" s="128" t="str">
        <f t="array" ref="A205">ConsolGeog[[#This Row],[Country]]</f>
        <v>England</v>
      </c>
      <c r="B205" s="129" t="str">
        <f t="array" ref="B205">ConsolGeog[[#This Row],[County Name]]</f>
        <v>Nottinghamshire</v>
      </c>
      <c r="C205" s="128" t="str">
        <f t="array" ref="C205">ConsolGeog[[#This Row],[la_code]]</f>
        <v>E07000173</v>
      </c>
      <c r="D205" s="129" t="str">
        <f t="array" ref="D205">ConsolGeog[[#This Row],[la_name]]</f>
        <v>Gedling</v>
      </c>
      <c r="E205" s="129" t="str">
        <f t="array" ref="E205">ConsolGeog[[#This Row],[LA Type]]</f>
        <v>District</v>
      </c>
      <c r="F205" s="129">
        <f t="array" ref="F205">ConsolGeog[[#This Row],[population]]</f>
        <v>113543</v>
      </c>
      <c r="G205" s="129">
        <f t="array" ref="G205">ConsolGeog[[#This Row],[area]]</f>
        <v>11997.63</v>
      </c>
      <c r="H205" s="129">
        <f t="array" ref="H205">ConsolGeog[[#This Row],[COUNTY: Sum of districts'' populations '[non additive!']]]</f>
        <v>785802</v>
      </c>
      <c r="I205" s="129">
        <f t="array" ref="I205">ConsolGeog[[#This Row],[County Stats Distribution Factor]]</f>
        <v>0.14449314203832517</v>
      </c>
      <c r="J205" s="129">
        <f t="array" ref="J205">ConsolGeog[[#This Row],[Presented HS - 16-17 (2014)]]</f>
        <v>6</v>
      </c>
      <c r="K205" s="129">
        <f t="array" ref="K205">ConsolGeog[[#This Row],[Presented HS - 16-24 (2014)]]</f>
        <v>0</v>
      </c>
      <c r="L205" s="129">
        <f t="array" ref="L205">ConsolGeog[[#This Row],[Presented HS - 18-24 (2014)]]</f>
        <v>64</v>
      </c>
      <c r="M205" s="129">
        <f t="array" ref="M205">ConsolGeog[[#This Row],[Presented CS - 16-17 (2014)]]</f>
        <v>0</v>
      </c>
      <c r="N205" s="129">
        <f t="array" ref="N205">ConsolGeog[[#This Row],[Presented CS - 16-24 (2014)]]</f>
        <v>0</v>
      </c>
      <c r="O205" s="129">
        <f t="array" ref="O205">ConsolGeog[[#This Row],[Presented CS - 18-24 (2014)]]</f>
        <v>0</v>
      </c>
      <c r="P205" s="129">
        <f t="array" ref="P205">MAX(FinalOutput10[[#This Row],[Presented_HS_16_17_2014]]+FinalOutput10[[#This Row],[Presented_HS_18_24_2014]],FinalOutput10[[#This Row],[Presented_HS_16_24_2014]])+SUM(FinalOutput10[[#This Row],[Presented_CS_16_17_2014]],FinalOutput10[[#This Row],[Presented_CS_16_24_2014]],FinalOutput10[[#This Row],[Presented_CS_18_24_2014]])</f>
        <v>70</v>
      </c>
      <c r="Q205" s="129">
        <f t="array" ref="Q205">ConsolGeog[[#This Row],[Assessed HS - 16-17 (2014)]]</f>
        <v>0</v>
      </c>
      <c r="R205" s="129">
        <f t="array" ref="R205">ConsolGeog[[#This Row],[Assessed HS - 16-24 (2014)]]</f>
        <v>0</v>
      </c>
      <c r="S205" s="129">
        <f t="array" ref="S205">ConsolGeog[[#This Row],[Assessed HS - 18-24 (2014)]]</f>
        <v>46</v>
      </c>
      <c r="T205" s="129">
        <f t="array" ref="T205">ConsolGeog[[#This Row],[Assessed CS - 16-17 (2014)]]</f>
        <v>0</v>
      </c>
      <c r="U205" s="129">
        <f t="array" ref="U205">ConsolGeog[[#This Row],[Assessed CS - 16-24 (2014)]]</f>
        <v>0</v>
      </c>
      <c r="V205" s="129">
        <f t="array" ref="V205">ConsolGeog[[#This Row],[Assessed CS - 18-24 (2014)]]</f>
        <v>0</v>
      </c>
      <c r="W205" s="129">
        <f t="array" ref="W205">SUM(FinalOutput10[[#This Row],[Assessed_HS_16_17_2014]],FinalOutput10[[#This Row],[Assessed_HS_16_24_2014]],FinalOutput10[[#This Row],[Assessed_HS_18_24_2014]],FinalOutput10[[#This Row],[Assessed_CS_16_17_2014]],FinalOutput10[[#This Row],[Assessed_CS_16_24_2014]],FinalOutput10[[#This Row],[Assessed_CS_18_24_2014]])</f>
        <v>46</v>
      </c>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c r="BA205" s="128"/>
      <c r="BB205" s="128"/>
      <c r="BC205" s="128"/>
      <c r="BD205" s="128"/>
      <c r="BE205" s="128"/>
      <c r="BF205" s="128"/>
      <c r="BG205" s="128"/>
      <c r="BH205" s="128"/>
      <c r="BI205" s="128"/>
      <c r="BJ205" s="128"/>
      <c r="BK205" s="128"/>
    </row>
    <row r="206" spans="1:63">
      <c r="A206" s="128" t="str">
        <f t="array" ref="A206">ConsolGeog[[#This Row],[Country]]</f>
        <v>England</v>
      </c>
      <c r="B206" s="129" t="str">
        <f t="array" ref="B206">ConsolGeog[[#This Row],[County Name]]</f>
        <v>Tower Hamlets</v>
      </c>
      <c r="C206" s="128" t="str">
        <f t="array" ref="C206">ConsolGeog[[#This Row],[la_code]]</f>
        <v>E09000030</v>
      </c>
      <c r="D206" s="129" t="str">
        <f t="array" ref="D206">ConsolGeog[[#This Row],[la_name]]</f>
        <v>Tower Hamlets</v>
      </c>
      <c r="E206" s="129" t="str">
        <f t="array" ref="E206">ConsolGeog[[#This Row],[LA Type]]</f>
        <v>Unitary</v>
      </c>
      <c r="F206" s="129">
        <f t="array" ref="F206">ConsolGeog[[#This Row],[population]]</f>
        <v>254096</v>
      </c>
      <c r="G206" s="129">
        <f t="array" ref="G206">ConsolGeog[[#This Row],[area]]</f>
        <v>1976.9</v>
      </c>
      <c r="H206" s="129">
        <f t="array" ref="H206">ConsolGeog[[#This Row],[COUNTY: Sum of districts'' populations '[non additive!']]]</f>
        <v>254096</v>
      </c>
      <c r="I206" s="129">
        <f t="array" ref="I206">ConsolGeog[[#This Row],[County Stats Distribution Factor]]</f>
        <v>1</v>
      </c>
      <c r="J206" s="129">
        <f t="array" ref="J206">ConsolGeog[[#This Row],[Presented HS - 16-17 (2014)]]</f>
        <v>0</v>
      </c>
      <c r="K206" s="129">
        <f t="array" ref="K206">ConsolGeog[[#This Row],[Presented HS - 16-24 (2014)]]</f>
        <v>0</v>
      </c>
      <c r="L206" s="129">
        <f t="array" ref="L206">ConsolGeog[[#This Row],[Presented HS - 18-24 (2014)]]</f>
        <v>0</v>
      </c>
      <c r="M206" s="129">
        <f t="array" ref="M206">ConsolGeog[[#This Row],[Presented CS - 16-17 (2014)]]</f>
        <v>0</v>
      </c>
      <c r="N206" s="129">
        <f t="array" ref="N206">ConsolGeog[[#This Row],[Presented CS - 16-24 (2014)]]</f>
        <v>0</v>
      </c>
      <c r="O206" s="129">
        <f t="array" ref="O206">ConsolGeog[[#This Row],[Presented CS - 18-24 (2014)]]</f>
        <v>0</v>
      </c>
      <c r="P206" s="129">
        <f t="array" ref="P20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6" s="129">
        <f t="array" ref="Q206">ConsolGeog[[#This Row],[Assessed HS - 16-17 (2014)]]</f>
        <v>0</v>
      </c>
      <c r="R206" s="129">
        <f t="array" ref="R206">ConsolGeog[[#This Row],[Assessed HS - 16-24 (2014)]]</f>
        <v>0</v>
      </c>
      <c r="S206" s="129">
        <f t="array" ref="S206">ConsolGeog[[#This Row],[Assessed HS - 18-24 (2014)]]</f>
        <v>0</v>
      </c>
      <c r="T206" s="129">
        <f t="array" ref="T206">ConsolGeog[[#This Row],[Assessed CS - 16-17 (2014)]]</f>
        <v>0</v>
      </c>
      <c r="U206" s="129">
        <f t="array" ref="U206">ConsolGeog[[#This Row],[Assessed CS - 16-24 (2014)]]</f>
        <v>0</v>
      </c>
      <c r="V206" s="129">
        <f t="array" ref="V206">ConsolGeog[[#This Row],[Assessed CS - 18-24 (2014)]]</f>
        <v>0</v>
      </c>
      <c r="W206" s="129">
        <f t="array" ref="W206">SUM(FinalOutput10[[#This Row],[Assessed_HS_16_17_2014]],FinalOutput10[[#This Row],[Assessed_HS_16_24_2014]],FinalOutput10[[#This Row],[Assessed_HS_18_24_2014]],FinalOutput10[[#This Row],[Assessed_CS_16_17_2014]],FinalOutput10[[#This Row],[Assessed_CS_16_24_2014]],FinalOutput10[[#This Row],[Assessed_CS_18_24_2014]])</f>
        <v>0</v>
      </c>
      <c r="X206" s="128"/>
      <c r="Y206" s="128"/>
      <c r="Z206" s="128"/>
      <c r="AA206" s="128"/>
      <c r="AB206" s="128"/>
      <c r="AC206" s="128"/>
      <c r="AD206" s="128"/>
      <c r="AE206" s="128"/>
      <c r="AF206" s="128"/>
      <c r="AG206" s="128"/>
      <c r="AH206" s="128"/>
      <c r="AI206" s="128"/>
      <c r="AJ206" s="128"/>
      <c r="AK206" s="128"/>
      <c r="AL206" s="128"/>
      <c r="AM206" s="128"/>
      <c r="AN206" s="128"/>
      <c r="AO206" s="128"/>
      <c r="AP206" s="128"/>
      <c r="AQ206" s="128"/>
      <c r="AR206" s="128"/>
      <c r="AS206" s="128"/>
      <c r="AT206" s="128"/>
      <c r="AU206" s="128"/>
      <c r="AV206" s="128"/>
      <c r="AW206" s="128"/>
      <c r="AX206" s="128"/>
      <c r="AY206" s="128"/>
      <c r="AZ206" s="128"/>
      <c r="BA206" s="128"/>
      <c r="BB206" s="128"/>
      <c r="BC206" s="128"/>
      <c r="BD206" s="128"/>
      <c r="BE206" s="128"/>
      <c r="BF206" s="128"/>
      <c r="BG206" s="128"/>
      <c r="BH206" s="128"/>
      <c r="BI206" s="128"/>
      <c r="BJ206" s="128"/>
      <c r="BK206" s="128"/>
    </row>
    <row r="207" spans="1:63">
      <c r="A207" s="128" t="str">
        <f t="array" ref="A207">ConsolGeog[[#This Row],[Country]]</f>
        <v>England</v>
      </c>
      <c r="B207" s="129" t="str">
        <f t="array" ref="B207">ConsolGeog[[#This Row],[County Name]]</f>
        <v>Nottinghamshire</v>
      </c>
      <c r="C207" s="128" t="str">
        <f t="array" ref="C207">ConsolGeog[[#This Row],[la_code]]</f>
        <v>E07000174</v>
      </c>
      <c r="D207" s="129" t="str">
        <f t="array" ref="D207">ConsolGeog[[#This Row],[la_name]]</f>
        <v>Mansfield</v>
      </c>
      <c r="E207" s="129" t="str">
        <f t="array" ref="E207">ConsolGeog[[#This Row],[LA Type]]</f>
        <v>District</v>
      </c>
      <c r="F207" s="129">
        <f t="array" ref="F207">ConsolGeog[[#This Row],[population]]</f>
        <v>104466</v>
      </c>
      <c r="G207" s="129">
        <f t="array" ref="G207">ConsolGeog[[#This Row],[area]]</f>
        <v>7671.65</v>
      </c>
      <c r="H207" s="129">
        <f t="array" ref="H207">ConsolGeog[[#This Row],[COUNTY: Sum of districts'' populations '[non additive!']]]</f>
        <v>785802</v>
      </c>
      <c r="I207" s="129">
        <f t="array" ref="I207">ConsolGeog[[#This Row],[County Stats Distribution Factor]]</f>
        <v>0.13294188612398544</v>
      </c>
      <c r="J207" s="129">
        <f t="array" ref="J207">ConsolGeog[[#This Row],[Presented HS - 16-17 (2014)]]</f>
        <v>0</v>
      </c>
      <c r="K207" s="129">
        <f t="array" ref="K207">ConsolGeog[[#This Row],[Presented HS - 16-24 (2014)]]</f>
        <v>0</v>
      </c>
      <c r="L207" s="129">
        <f t="array" ref="L207">ConsolGeog[[#This Row],[Presented HS - 18-24 (2014)]]</f>
        <v>0</v>
      </c>
      <c r="M207" s="129">
        <f t="array" ref="M207">ConsolGeog[[#This Row],[Presented CS - 16-17 (2014)]]</f>
        <v>0</v>
      </c>
      <c r="N207" s="129">
        <f t="array" ref="N207">ConsolGeog[[#This Row],[Presented CS - 16-24 (2014)]]</f>
        <v>0</v>
      </c>
      <c r="O207" s="129">
        <f t="array" ref="O207">ConsolGeog[[#This Row],[Presented CS - 18-24 (2014)]]</f>
        <v>0</v>
      </c>
      <c r="P207" s="129">
        <f t="array" ref="P20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7" s="129">
        <f t="array" ref="Q207">ConsolGeog[[#This Row],[Assessed HS - 16-17 (2014)]]</f>
        <v>1</v>
      </c>
      <c r="R207" s="129">
        <f t="array" ref="R207">ConsolGeog[[#This Row],[Assessed HS - 16-24 (2014)]]</f>
        <v>0</v>
      </c>
      <c r="S207" s="129">
        <f t="array" ref="S207">ConsolGeog[[#This Row],[Assessed HS - 18-24 (2014)]]</f>
        <v>45</v>
      </c>
      <c r="T207" s="129">
        <f t="array" ref="T207">ConsolGeog[[#This Row],[Assessed CS - 16-17 (2014)]]</f>
        <v>0</v>
      </c>
      <c r="U207" s="129">
        <f t="array" ref="U207">ConsolGeog[[#This Row],[Assessed CS - 16-24 (2014)]]</f>
        <v>0</v>
      </c>
      <c r="V207" s="129">
        <f t="array" ref="V207">ConsolGeog[[#This Row],[Assessed CS - 18-24 (2014)]]</f>
        <v>0</v>
      </c>
      <c r="W207" s="129">
        <f t="array" ref="W207">SUM(FinalOutput10[[#This Row],[Assessed_HS_16_17_2014]],FinalOutput10[[#This Row],[Assessed_HS_16_24_2014]],FinalOutput10[[#This Row],[Assessed_HS_18_24_2014]],FinalOutput10[[#This Row],[Assessed_CS_16_17_2014]],FinalOutput10[[#This Row],[Assessed_CS_16_24_2014]],FinalOutput10[[#This Row],[Assessed_CS_18_24_2014]])</f>
        <v>46</v>
      </c>
      <c r="X207" s="128"/>
      <c r="Y207" s="128"/>
      <c r="Z207" s="128"/>
      <c r="AA207" s="128"/>
      <c r="AB207" s="128"/>
      <c r="AC207" s="128"/>
      <c r="AD207" s="128"/>
      <c r="AE207" s="128"/>
      <c r="AF207" s="128"/>
      <c r="AG207" s="128"/>
      <c r="AH207" s="128"/>
      <c r="AI207" s="128"/>
      <c r="AJ207" s="128"/>
      <c r="AK207" s="128"/>
      <c r="AL207" s="128"/>
      <c r="AM207" s="128"/>
      <c r="AN207" s="128"/>
      <c r="AO207" s="128"/>
      <c r="AP207" s="128"/>
      <c r="AQ207" s="128"/>
      <c r="AR207" s="128"/>
      <c r="AS207" s="128"/>
      <c r="AT207" s="128"/>
      <c r="AU207" s="128"/>
      <c r="AV207" s="128"/>
      <c r="AW207" s="128"/>
      <c r="AX207" s="128"/>
      <c r="AY207" s="128"/>
      <c r="AZ207" s="128"/>
      <c r="BA207" s="128"/>
      <c r="BB207" s="128"/>
      <c r="BC207" s="128"/>
      <c r="BD207" s="128"/>
      <c r="BE207" s="128"/>
      <c r="BF207" s="128"/>
      <c r="BG207" s="128"/>
      <c r="BH207" s="128"/>
      <c r="BI207" s="128"/>
      <c r="BJ207" s="128"/>
      <c r="BK207" s="128"/>
    </row>
    <row r="208" spans="1:63">
      <c r="A208" s="128" t="str">
        <f t="array" ref="A208">ConsolGeog[[#This Row],[Country]]</f>
        <v>England</v>
      </c>
      <c r="B208" s="129" t="str">
        <f t="array" ref="B208">ConsolGeog[[#This Row],[County Name]]</f>
        <v>Nottinghamshire</v>
      </c>
      <c r="C208" s="128" t="str">
        <f t="array" ref="C208">ConsolGeog[[#This Row],[la_code]]</f>
        <v>E07000175</v>
      </c>
      <c r="D208" s="129" t="str">
        <f t="array" ref="D208">ConsolGeog[[#This Row],[la_name]]</f>
        <v>Newark and Sherwood</v>
      </c>
      <c r="E208" s="129" t="str">
        <f t="array" ref="E208">ConsolGeog[[#This Row],[LA Type]]</f>
        <v>District</v>
      </c>
      <c r="F208" s="129">
        <f t="array" ref="F208">ConsolGeog[[#This Row],[population]]</f>
        <v>114817</v>
      </c>
      <c r="G208" s="129">
        <f t="array" ref="G208">ConsolGeog[[#This Row],[area]]</f>
        <v>65131.85</v>
      </c>
      <c r="H208" s="129">
        <f t="array" ref="H208">ConsolGeog[[#This Row],[COUNTY: Sum of districts'' populations '[non additive!']]]</f>
        <v>785802</v>
      </c>
      <c r="I208" s="129">
        <f t="array" ref="I208">ConsolGeog[[#This Row],[County Stats Distribution Factor]]</f>
        <v>0.14611441559069588</v>
      </c>
      <c r="J208" s="129">
        <f t="array" ref="J208">ConsolGeog[[#This Row],[Presented HS - 16-17 (2014)]]</f>
        <v>0</v>
      </c>
      <c r="K208" s="129">
        <f t="array" ref="K208">ConsolGeog[[#This Row],[Presented HS - 16-24 (2014)]]</f>
        <v>0</v>
      </c>
      <c r="L208" s="129">
        <f t="array" ref="L208">ConsolGeog[[#This Row],[Presented HS - 18-24 (2014)]]</f>
        <v>0</v>
      </c>
      <c r="M208" s="129">
        <f t="array" ref="M208">ConsolGeog[[#This Row],[Presented CS - 16-17 (2014)]]</f>
        <v>0</v>
      </c>
      <c r="N208" s="129">
        <f t="array" ref="N208">ConsolGeog[[#This Row],[Presented CS - 16-24 (2014)]]</f>
        <v>0</v>
      </c>
      <c r="O208" s="129">
        <f t="array" ref="O208">ConsolGeog[[#This Row],[Presented CS - 18-24 (2014)]]</f>
        <v>0</v>
      </c>
      <c r="P208" s="129">
        <f t="array" ref="P20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08" s="129">
        <f t="array" ref="Q208">ConsolGeog[[#This Row],[Assessed HS - 16-17 (2014)]]</f>
        <v>0</v>
      </c>
      <c r="R208" s="129">
        <f t="array" ref="R208">ConsolGeog[[#This Row],[Assessed HS - 16-24 (2014)]]</f>
        <v>0</v>
      </c>
      <c r="S208" s="129">
        <f t="array" ref="S208">ConsolGeog[[#This Row],[Assessed HS - 18-24 (2014)]]</f>
        <v>0</v>
      </c>
      <c r="T208" s="129">
        <f t="array" ref="T208">ConsolGeog[[#This Row],[Assessed CS - 16-17 (2014)]]</f>
        <v>0</v>
      </c>
      <c r="U208" s="129">
        <f t="array" ref="U208">ConsolGeog[[#This Row],[Assessed CS - 16-24 (2014)]]</f>
        <v>0</v>
      </c>
      <c r="V208" s="129">
        <f t="array" ref="V208">ConsolGeog[[#This Row],[Assessed CS - 18-24 (2014)]]</f>
        <v>0</v>
      </c>
      <c r="W208" s="129">
        <f t="array" ref="W208">SUM(FinalOutput10[[#This Row],[Assessed_HS_16_17_2014]],FinalOutput10[[#This Row],[Assessed_HS_16_24_2014]],FinalOutput10[[#This Row],[Assessed_HS_18_24_2014]],FinalOutput10[[#This Row],[Assessed_CS_16_17_2014]],FinalOutput10[[#This Row],[Assessed_CS_16_24_2014]],FinalOutput10[[#This Row],[Assessed_CS_18_24_2014]])</f>
        <v>0</v>
      </c>
      <c r="X208" s="128"/>
      <c r="Y208" s="128"/>
      <c r="Z208" s="128"/>
      <c r="AA208" s="128"/>
      <c r="AB208" s="128"/>
      <c r="AC208" s="128"/>
      <c r="AD208" s="128"/>
      <c r="AE208" s="128"/>
      <c r="AF208" s="128"/>
      <c r="AG208" s="128"/>
      <c r="AH208" s="128"/>
      <c r="AI208" s="128"/>
      <c r="AJ208" s="128"/>
      <c r="AK208" s="128"/>
      <c r="AL208" s="128"/>
      <c r="AM208" s="128"/>
      <c r="AN208" s="128"/>
      <c r="AO208" s="128"/>
      <c r="AP208" s="128"/>
      <c r="AQ208" s="128"/>
      <c r="AR208" s="128"/>
      <c r="AS208" s="128"/>
      <c r="AT208" s="128"/>
      <c r="AU208" s="128"/>
      <c r="AV208" s="128"/>
      <c r="AW208" s="128"/>
      <c r="AX208" s="128"/>
      <c r="AY208" s="128"/>
      <c r="AZ208" s="128"/>
      <c r="BA208" s="128"/>
      <c r="BB208" s="128"/>
      <c r="BC208" s="128"/>
      <c r="BD208" s="128"/>
      <c r="BE208" s="128"/>
      <c r="BF208" s="128"/>
      <c r="BG208" s="128"/>
      <c r="BH208" s="128"/>
      <c r="BI208" s="128"/>
      <c r="BJ208" s="128"/>
      <c r="BK208" s="128"/>
    </row>
    <row r="209" spans="1:63">
      <c r="A209" s="128" t="str">
        <f t="array" ref="A209">ConsolGeog[[#This Row],[Country]]</f>
        <v>England</v>
      </c>
      <c r="B209" s="129" t="str">
        <f t="array" ref="B209">ConsolGeog[[#This Row],[County Name]]</f>
        <v>Nottinghamshire</v>
      </c>
      <c r="C209" s="128" t="str">
        <f t="array" ref="C209">ConsolGeog[[#This Row],[la_code]]</f>
        <v>E07000176</v>
      </c>
      <c r="D209" s="129" t="str">
        <f t="array" ref="D209">ConsolGeog[[#This Row],[la_name]]</f>
        <v>Rushcliffe</v>
      </c>
      <c r="E209" s="129" t="str">
        <f t="array" ref="E209">ConsolGeog[[#This Row],[LA Type]]</f>
        <v>District</v>
      </c>
      <c r="F209" s="129">
        <f t="array" ref="F209">ConsolGeog[[#This Row],[population]]</f>
        <v>111129</v>
      </c>
      <c r="G209" s="129">
        <f t="array" ref="G209">ConsolGeog[[#This Row],[area]]</f>
        <v>40923.64</v>
      </c>
      <c r="H209" s="129">
        <f t="array" ref="H209">ConsolGeog[[#This Row],[COUNTY: Sum of districts'' populations '[non additive!']]]</f>
        <v>785802</v>
      </c>
      <c r="I209" s="129">
        <f t="array" ref="I209">ConsolGeog[[#This Row],[County Stats Distribution Factor]]</f>
        <v>0.14142112135118007</v>
      </c>
      <c r="J209" s="129">
        <f t="array" ref="J209">ConsolGeog[[#This Row],[Presented HS - 16-17 (2014)]]</f>
        <v>0</v>
      </c>
      <c r="K209" s="129">
        <f t="array" ref="K209">ConsolGeog[[#This Row],[Presented HS - 16-24 (2014)]]</f>
        <v>0</v>
      </c>
      <c r="L209" s="129">
        <f t="array" ref="L209">ConsolGeog[[#This Row],[Presented HS - 18-24 (2014)]]</f>
        <v>222</v>
      </c>
      <c r="M209" s="129">
        <f t="array" ref="M209">ConsolGeog[[#This Row],[Presented CS - 16-17 (2014)]]</f>
        <v>0</v>
      </c>
      <c r="N209" s="129">
        <f t="array" ref="N209">ConsolGeog[[#This Row],[Presented CS - 16-24 (2014)]]</f>
        <v>0</v>
      </c>
      <c r="O209" s="129">
        <f t="array" ref="O209">ConsolGeog[[#This Row],[Presented CS - 18-24 (2014)]]</f>
        <v>0</v>
      </c>
      <c r="P209" s="129">
        <f t="array" ref="P209">MAX(FinalOutput10[[#This Row],[Presented_HS_16_17_2014]]+FinalOutput10[[#This Row],[Presented_HS_18_24_2014]],FinalOutput10[[#This Row],[Presented_HS_16_24_2014]])+SUM(FinalOutput10[[#This Row],[Presented_CS_16_17_2014]],FinalOutput10[[#This Row],[Presented_CS_16_24_2014]],FinalOutput10[[#This Row],[Presented_CS_18_24_2014]])</f>
        <v>222</v>
      </c>
      <c r="Q209" s="129">
        <f t="array" ref="Q209">ConsolGeog[[#This Row],[Assessed HS - 16-17 (2014)]]</f>
        <v>0</v>
      </c>
      <c r="R209" s="129">
        <f t="array" ref="R209">ConsolGeog[[#This Row],[Assessed HS - 16-24 (2014)]]</f>
        <v>0</v>
      </c>
      <c r="S209" s="129">
        <f t="array" ref="S209">ConsolGeog[[#This Row],[Assessed HS - 18-24 (2014)]]</f>
        <v>4</v>
      </c>
      <c r="T209" s="129">
        <f t="array" ref="T209">ConsolGeog[[#This Row],[Assessed CS - 16-17 (2014)]]</f>
        <v>0</v>
      </c>
      <c r="U209" s="129">
        <f t="array" ref="U209">ConsolGeog[[#This Row],[Assessed CS - 16-24 (2014)]]</f>
        <v>0</v>
      </c>
      <c r="V209" s="129">
        <f t="array" ref="V209">ConsolGeog[[#This Row],[Assessed CS - 18-24 (2014)]]</f>
        <v>0</v>
      </c>
      <c r="W209" s="129">
        <f t="array" ref="W209">SUM(FinalOutput10[[#This Row],[Assessed_HS_16_17_2014]],FinalOutput10[[#This Row],[Assessed_HS_16_24_2014]],FinalOutput10[[#This Row],[Assessed_HS_18_24_2014]],FinalOutput10[[#This Row],[Assessed_CS_16_17_2014]],FinalOutput10[[#This Row],[Assessed_CS_16_24_2014]],FinalOutput10[[#This Row],[Assessed_CS_18_24_2014]])</f>
        <v>4</v>
      </c>
      <c r="X209" s="128"/>
      <c r="Y209" s="128"/>
      <c r="Z209" s="128"/>
      <c r="AA209" s="128"/>
      <c r="AB209" s="128"/>
      <c r="AC209" s="128"/>
      <c r="AD209" s="128"/>
      <c r="AE209" s="128"/>
      <c r="AF209" s="128"/>
      <c r="AG209" s="128"/>
      <c r="AH209" s="128"/>
      <c r="AI209" s="128"/>
      <c r="AJ209" s="128"/>
      <c r="AK209" s="128"/>
      <c r="AL209" s="128"/>
      <c r="AM209" s="128"/>
      <c r="AN209" s="128"/>
      <c r="AO209" s="128"/>
      <c r="AP209" s="128"/>
      <c r="AQ209" s="128"/>
      <c r="AR209" s="128"/>
      <c r="AS209" s="128"/>
      <c r="AT209" s="128"/>
      <c r="AU209" s="128"/>
      <c r="AV209" s="128"/>
      <c r="AW209" s="128"/>
      <c r="AX209" s="128"/>
      <c r="AY209" s="128"/>
      <c r="AZ209" s="128"/>
      <c r="BA209" s="128"/>
      <c r="BB209" s="128"/>
      <c r="BC209" s="128"/>
      <c r="BD209" s="128"/>
      <c r="BE209" s="128"/>
      <c r="BF209" s="128"/>
      <c r="BG209" s="128"/>
      <c r="BH209" s="128"/>
      <c r="BI209" s="128"/>
      <c r="BJ209" s="128"/>
      <c r="BK209" s="128"/>
    </row>
    <row r="210" spans="1:63">
      <c r="A210" s="128" t="str">
        <f t="array" ref="A210">ConsolGeog[[#This Row],[Country]]</f>
        <v>England</v>
      </c>
      <c r="B210" s="129" t="str">
        <f t="array" ref="B210">ConsolGeog[[#This Row],[County Name]]</f>
        <v>Oxfordshire</v>
      </c>
      <c r="C210" s="128" t="str">
        <f t="array" ref="C210">ConsolGeog[[#This Row],[la_code]]</f>
        <v>E07000177</v>
      </c>
      <c r="D210" s="129" t="str">
        <f t="array" ref="D210">ConsolGeog[[#This Row],[la_name]]</f>
        <v>Cherwell</v>
      </c>
      <c r="E210" s="129" t="str">
        <f t="array" ref="E210">ConsolGeog[[#This Row],[LA Type]]</f>
        <v>District</v>
      </c>
      <c r="F210" s="129">
        <f t="array" ref="F210">ConsolGeog[[#This Row],[population]]</f>
        <v>141868</v>
      </c>
      <c r="G210" s="129">
        <f t="array" ref="G210">ConsolGeog[[#This Row],[area]]</f>
        <v>58876.86</v>
      </c>
      <c r="H210" s="129">
        <f t="array" ref="H210">ConsolGeog[[#This Row],[COUNTY: Sum of districts'' populations '[non additive!']]]</f>
        <v>653798</v>
      </c>
      <c r="I210" s="129">
        <f t="array" ref="I210">ConsolGeog[[#This Row],[County Stats Distribution Factor]]</f>
        <v>0.21699056895248992</v>
      </c>
      <c r="J210" s="129">
        <f t="array" ref="J210">ConsolGeog[[#This Row],[Presented HS - 16-17 (2014)]]</f>
        <v>0</v>
      </c>
      <c r="K210" s="129">
        <f t="array" ref="K210">ConsolGeog[[#This Row],[Presented HS - 16-24 (2014)]]</f>
        <v>0</v>
      </c>
      <c r="L210" s="129">
        <f t="array" ref="L210">ConsolGeog[[#This Row],[Presented HS - 18-24 (2014)]]</f>
        <v>0</v>
      </c>
      <c r="M210" s="129">
        <f t="array" ref="M210">ConsolGeog[[#This Row],[Presented CS - 16-17 (2014)]]</f>
        <v>11.066519016576986</v>
      </c>
      <c r="N210" s="129">
        <f t="array" ref="N210">ConsolGeog[[#This Row],[Presented CS - 16-24 (2014)]]</f>
        <v>0</v>
      </c>
      <c r="O210" s="129">
        <f t="array" ref="O210">ConsolGeog[[#This Row],[Presented CS - 18-24 (2014)]]</f>
        <v>0</v>
      </c>
      <c r="P210" s="129">
        <f t="array" ref="P210">MAX(FinalOutput10[[#This Row],[Presented_HS_16_17_2014]]+FinalOutput10[[#This Row],[Presented_HS_18_24_2014]],FinalOutput10[[#This Row],[Presented_HS_16_24_2014]])+SUM(FinalOutput10[[#This Row],[Presented_CS_16_17_2014]],FinalOutput10[[#This Row],[Presented_CS_16_24_2014]],FinalOutput10[[#This Row],[Presented_CS_18_24_2014]])</f>
        <v>11.066519016576986</v>
      </c>
      <c r="Q210" s="129">
        <f t="array" ref="Q210">ConsolGeog[[#This Row],[Assessed HS - 16-17 (2014)]]</f>
        <v>0</v>
      </c>
      <c r="R210" s="129">
        <f t="array" ref="R210">ConsolGeog[[#This Row],[Assessed HS - 16-24 (2014)]]</f>
        <v>0</v>
      </c>
      <c r="S210" s="129">
        <f t="array" ref="S210">ConsolGeog[[#This Row],[Assessed HS - 18-24 (2014)]]</f>
        <v>0</v>
      </c>
      <c r="T210" s="129">
        <f t="array" ref="T210">ConsolGeog[[#This Row],[Assessed CS - 16-17 (2014)]]</f>
        <v>11.066519016576986</v>
      </c>
      <c r="U210" s="129">
        <f t="array" ref="U210">ConsolGeog[[#This Row],[Assessed CS - 16-24 (2014)]]</f>
        <v>0</v>
      </c>
      <c r="V210" s="129">
        <f t="array" ref="V210">ConsolGeog[[#This Row],[Assessed CS - 18-24 (2014)]]</f>
        <v>0</v>
      </c>
      <c r="W210" s="129">
        <f t="array" ref="W210">SUM(FinalOutput10[[#This Row],[Assessed_HS_16_17_2014]],FinalOutput10[[#This Row],[Assessed_HS_16_24_2014]],FinalOutput10[[#This Row],[Assessed_HS_18_24_2014]],FinalOutput10[[#This Row],[Assessed_CS_16_17_2014]],FinalOutput10[[#This Row],[Assessed_CS_16_24_2014]],FinalOutput10[[#This Row],[Assessed_CS_18_24_2014]])</f>
        <v>11.066519016576986</v>
      </c>
      <c r="X210" s="128"/>
      <c r="Y210" s="128"/>
      <c r="Z210" s="128"/>
      <c r="AA210" s="128"/>
      <c r="AB210" s="128"/>
      <c r="AC210" s="128"/>
      <c r="AD210" s="128"/>
      <c r="AE210" s="128"/>
      <c r="AF210" s="128"/>
      <c r="AG210" s="128"/>
      <c r="AH210" s="128"/>
      <c r="AI210" s="128"/>
      <c r="AJ210" s="128"/>
      <c r="AK210" s="128"/>
      <c r="AL210" s="128"/>
      <c r="AM210" s="128"/>
      <c r="AN210" s="128"/>
      <c r="AO210" s="128"/>
      <c r="AP210" s="128"/>
      <c r="AQ210" s="128"/>
      <c r="AR210" s="128"/>
      <c r="AS210" s="128"/>
      <c r="AT210" s="128"/>
      <c r="AU210" s="128"/>
      <c r="AV210" s="128"/>
      <c r="AW210" s="128"/>
      <c r="AX210" s="128"/>
      <c r="AY210" s="128"/>
      <c r="AZ210" s="128"/>
      <c r="BA210" s="128"/>
      <c r="BB210" s="128"/>
      <c r="BC210" s="128"/>
      <c r="BD210" s="128"/>
      <c r="BE210" s="128"/>
      <c r="BF210" s="128"/>
      <c r="BG210" s="128"/>
      <c r="BH210" s="128"/>
      <c r="BI210" s="128"/>
      <c r="BJ210" s="128"/>
      <c r="BK210" s="128"/>
    </row>
    <row r="211" spans="1:63">
      <c r="A211" s="128" t="str">
        <f t="array" ref="A211">ConsolGeog[[#This Row],[Country]]</f>
        <v>England</v>
      </c>
      <c r="B211" s="129" t="str">
        <f t="array" ref="B211">ConsolGeog[[#This Row],[County Name]]</f>
        <v>Oxfordshire</v>
      </c>
      <c r="C211" s="128" t="str">
        <f t="array" ref="C211">ConsolGeog[[#This Row],[la_code]]</f>
        <v>E07000178</v>
      </c>
      <c r="D211" s="129" t="str">
        <f t="array" ref="D211">ConsolGeog[[#This Row],[la_name]]</f>
        <v>Oxford</v>
      </c>
      <c r="E211" s="129" t="str">
        <f t="array" ref="E211">ConsolGeog[[#This Row],[LA Type]]</f>
        <v>District</v>
      </c>
      <c r="F211" s="129">
        <f t="array" ref="F211">ConsolGeog[[#This Row],[population]]</f>
        <v>151906</v>
      </c>
      <c r="G211" s="129">
        <f t="array" ref="G211">ConsolGeog[[#This Row],[area]]</f>
        <v>4559.58</v>
      </c>
      <c r="H211" s="129">
        <f t="array" ref="H211">ConsolGeog[[#This Row],[COUNTY: Sum of districts'' populations '[non additive!']]]</f>
        <v>653798</v>
      </c>
      <c r="I211" s="129">
        <f t="array" ref="I211">ConsolGeog[[#This Row],[County Stats Distribution Factor]]</f>
        <v>0.23234393497685829</v>
      </c>
      <c r="J211" s="129">
        <f t="array" ref="J211">ConsolGeog[[#This Row],[Presented HS - 16-17 (2014)]]</f>
        <v>0</v>
      </c>
      <c r="K211" s="129">
        <f t="array" ref="K211">ConsolGeog[[#This Row],[Presented HS - 16-24 (2014)]]</f>
        <v>0</v>
      </c>
      <c r="L211" s="129">
        <f t="array" ref="L211">ConsolGeog[[#This Row],[Presented HS - 18-24 (2014)]]</f>
        <v>0</v>
      </c>
      <c r="M211" s="129">
        <f t="array" ref="M211">ConsolGeog[[#This Row],[Presented CS - 16-17 (2014)]]</f>
        <v>11.849540683819773</v>
      </c>
      <c r="N211" s="129">
        <f t="array" ref="N211">ConsolGeog[[#This Row],[Presented CS - 16-24 (2014)]]</f>
        <v>0</v>
      </c>
      <c r="O211" s="129">
        <f t="array" ref="O211">ConsolGeog[[#This Row],[Presented CS - 18-24 (2014)]]</f>
        <v>0</v>
      </c>
      <c r="P211" s="129">
        <f t="array" ref="P211">MAX(FinalOutput10[[#This Row],[Presented_HS_16_17_2014]]+FinalOutput10[[#This Row],[Presented_HS_18_24_2014]],FinalOutput10[[#This Row],[Presented_HS_16_24_2014]])+SUM(FinalOutput10[[#This Row],[Presented_CS_16_17_2014]],FinalOutput10[[#This Row],[Presented_CS_16_24_2014]],FinalOutput10[[#This Row],[Presented_CS_18_24_2014]])</f>
        <v>11.849540683819773</v>
      </c>
      <c r="Q211" s="129">
        <f t="array" ref="Q211">ConsolGeog[[#This Row],[Assessed HS - 16-17 (2014)]]</f>
        <v>0</v>
      </c>
      <c r="R211" s="129">
        <f t="array" ref="R211">ConsolGeog[[#This Row],[Assessed HS - 16-24 (2014)]]</f>
        <v>0</v>
      </c>
      <c r="S211" s="129">
        <f t="array" ref="S211">ConsolGeog[[#This Row],[Assessed HS - 18-24 (2014)]]</f>
        <v>0</v>
      </c>
      <c r="T211" s="129">
        <f t="array" ref="T211">ConsolGeog[[#This Row],[Assessed CS - 16-17 (2014)]]</f>
        <v>11.849540683819773</v>
      </c>
      <c r="U211" s="129">
        <f t="array" ref="U211">ConsolGeog[[#This Row],[Assessed CS - 16-24 (2014)]]</f>
        <v>0</v>
      </c>
      <c r="V211" s="129">
        <f t="array" ref="V211">ConsolGeog[[#This Row],[Assessed CS - 18-24 (2014)]]</f>
        <v>0</v>
      </c>
      <c r="W211" s="129">
        <f t="array" ref="W211">SUM(FinalOutput10[[#This Row],[Assessed_HS_16_17_2014]],FinalOutput10[[#This Row],[Assessed_HS_16_24_2014]],FinalOutput10[[#This Row],[Assessed_HS_18_24_2014]],FinalOutput10[[#This Row],[Assessed_CS_16_17_2014]],FinalOutput10[[#This Row],[Assessed_CS_16_24_2014]],FinalOutput10[[#This Row],[Assessed_CS_18_24_2014]])</f>
        <v>11.849540683819773</v>
      </c>
      <c r="X211" s="128"/>
      <c r="Y211" s="128"/>
      <c r="Z211" s="128"/>
      <c r="AA211" s="128"/>
      <c r="AB211" s="128"/>
      <c r="AC211" s="128"/>
      <c r="AD211" s="128"/>
      <c r="AE211" s="128"/>
      <c r="AF211" s="128"/>
      <c r="AG211" s="128"/>
      <c r="AH211" s="128"/>
      <c r="AI211" s="128"/>
      <c r="AJ211" s="128"/>
      <c r="AK211" s="128"/>
      <c r="AL211" s="128"/>
      <c r="AM211" s="128"/>
      <c r="AN211" s="128"/>
      <c r="AO211" s="128"/>
      <c r="AP211" s="128"/>
      <c r="AQ211" s="128"/>
      <c r="AR211" s="128"/>
      <c r="AS211" s="128"/>
      <c r="AT211" s="128"/>
      <c r="AU211" s="128"/>
      <c r="AV211" s="128"/>
      <c r="AW211" s="128"/>
      <c r="AX211" s="128"/>
      <c r="AY211" s="128"/>
      <c r="AZ211" s="128"/>
      <c r="BA211" s="128"/>
      <c r="BB211" s="128"/>
      <c r="BC211" s="128"/>
      <c r="BD211" s="128"/>
      <c r="BE211" s="128"/>
      <c r="BF211" s="128"/>
      <c r="BG211" s="128"/>
      <c r="BH211" s="128"/>
      <c r="BI211" s="128"/>
      <c r="BJ211" s="128"/>
      <c r="BK211" s="128"/>
    </row>
    <row r="212" spans="1:63">
      <c r="A212" s="128" t="str">
        <f t="array" ref="A212">ConsolGeog[[#This Row],[Country]]</f>
        <v>England</v>
      </c>
      <c r="B212" s="129" t="str">
        <f t="array" ref="B212">ConsolGeog[[#This Row],[County Name]]</f>
        <v>Oxfordshire</v>
      </c>
      <c r="C212" s="128" t="str">
        <f t="array" ref="C212">ConsolGeog[[#This Row],[la_code]]</f>
        <v>E07000179</v>
      </c>
      <c r="D212" s="129" t="str">
        <f t="array" ref="D212">ConsolGeog[[#This Row],[la_name]]</f>
        <v>South Oxfordshire</v>
      </c>
      <c r="E212" s="129" t="str">
        <f t="array" ref="E212">ConsolGeog[[#This Row],[LA Type]]</f>
        <v>District</v>
      </c>
      <c r="F212" s="129">
        <f t="array" ref="F212">ConsolGeog[[#This Row],[population]]</f>
        <v>134257</v>
      </c>
      <c r="G212" s="129">
        <f t="array" ref="G212">ConsolGeog[[#This Row],[area]]</f>
        <v>67853.37</v>
      </c>
      <c r="H212" s="129">
        <f t="array" ref="H212">ConsolGeog[[#This Row],[COUNTY: Sum of districts'' populations '[non additive!']]]</f>
        <v>653798</v>
      </c>
      <c r="I212" s="129">
        <f t="array" ref="I212">ConsolGeog[[#This Row],[County Stats Distribution Factor]]</f>
        <v>0.20534935867041501</v>
      </c>
      <c r="J212" s="129">
        <f t="array" ref="J212">ConsolGeog[[#This Row],[Presented HS - 16-17 (2014)]]</f>
        <v>0</v>
      </c>
      <c r="K212" s="129">
        <f t="array" ref="K212">ConsolGeog[[#This Row],[Presented HS - 16-24 (2014)]]</f>
        <v>0</v>
      </c>
      <c r="L212" s="129">
        <f t="array" ref="L212">ConsolGeog[[#This Row],[Presented HS - 18-24 (2014)]]</f>
        <v>0</v>
      </c>
      <c r="M212" s="129">
        <f t="array" ref="M212">ConsolGeog[[#This Row],[Presented CS - 16-17 (2014)]]</f>
        <v>10.472817292191166</v>
      </c>
      <c r="N212" s="129">
        <f t="array" ref="N212">ConsolGeog[[#This Row],[Presented CS - 16-24 (2014)]]</f>
        <v>0</v>
      </c>
      <c r="O212" s="129">
        <f t="array" ref="O212">ConsolGeog[[#This Row],[Presented CS - 18-24 (2014)]]</f>
        <v>0</v>
      </c>
      <c r="P212" s="129">
        <f t="array" ref="P212">MAX(FinalOutput10[[#This Row],[Presented_HS_16_17_2014]]+FinalOutput10[[#This Row],[Presented_HS_18_24_2014]],FinalOutput10[[#This Row],[Presented_HS_16_24_2014]])+SUM(FinalOutput10[[#This Row],[Presented_CS_16_17_2014]],FinalOutput10[[#This Row],[Presented_CS_16_24_2014]],FinalOutput10[[#This Row],[Presented_CS_18_24_2014]])</f>
        <v>10.472817292191166</v>
      </c>
      <c r="Q212" s="129">
        <f t="array" ref="Q212">ConsolGeog[[#This Row],[Assessed HS - 16-17 (2014)]]</f>
        <v>0</v>
      </c>
      <c r="R212" s="129">
        <f t="array" ref="R212">ConsolGeog[[#This Row],[Assessed HS - 16-24 (2014)]]</f>
        <v>0</v>
      </c>
      <c r="S212" s="129">
        <f t="array" ref="S212">ConsolGeog[[#This Row],[Assessed HS - 18-24 (2014)]]</f>
        <v>0</v>
      </c>
      <c r="T212" s="129">
        <f t="array" ref="T212">ConsolGeog[[#This Row],[Assessed CS - 16-17 (2014)]]</f>
        <v>10.472817292191166</v>
      </c>
      <c r="U212" s="129">
        <f t="array" ref="U212">ConsolGeog[[#This Row],[Assessed CS - 16-24 (2014)]]</f>
        <v>0</v>
      </c>
      <c r="V212" s="129">
        <f t="array" ref="V212">ConsolGeog[[#This Row],[Assessed CS - 18-24 (2014)]]</f>
        <v>0</v>
      </c>
      <c r="W212" s="129">
        <f t="array" ref="W212">SUM(FinalOutput10[[#This Row],[Assessed_HS_16_17_2014]],FinalOutput10[[#This Row],[Assessed_HS_16_24_2014]],FinalOutput10[[#This Row],[Assessed_HS_18_24_2014]],FinalOutput10[[#This Row],[Assessed_CS_16_17_2014]],FinalOutput10[[#This Row],[Assessed_CS_16_24_2014]],FinalOutput10[[#This Row],[Assessed_CS_18_24_2014]])</f>
        <v>10.472817292191166</v>
      </c>
      <c r="X212" s="128"/>
      <c r="Y212" s="128"/>
      <c r="Z212" s="128"/>
      <c r="AA212" s="128"/>
      <c r="AB212" s="128"/>
      <c r="AC212" s="128"/>
      <c r="AD212" s="128"/>
      <c r="AE212" s="128"/>
      <c r="AF212" s="128"/>
      <c r="AG212" s="128"/>
      <c r="AH212" s="128"/>
      <c r="AI212" s="128"/>
      <c r="AJ212" s="128"/>
      <c r="AK212" s="128"/>
      <c r="AL212" s="128"/>
      <c r="AM212" s="128"/>
      <c r="AN212" s="128"/>
      <c r="AO212" s="128"/>
      <c r="AP212" s="128"/>
      <c r="AQ212" s="128"/>
      <c r="AR212" s="128"/>
      <c r="AS212" s="128"/>
      <c r="AT212" s="128"/>
      <c r="AU212" s="128"/>
      <c r="AV212" s="128"/>
      <c r="AW212" s="128"/>
      <c r="AX212" s="128"/>
      <c r="AY212" s="128"/>
      <c r="AZ212" s="128"/>
      <c r="BA212" s="128"/>
      <c r="BB212" s="128"/>
      <c r="BC212" s="128"/>
      <c r="BD212" s="128"/>
      <c r="BE212" s="128"/>
      <c r="BF212" s="128"/>
      <c r="BG212" s="128"/>
      <c r="BH212" s="128"/>
      <c r="BI212" s="128"/>
      <c r="BJ212" s="128"/>
      <c r="BK212" s="128"/>
    </row>
    <row r="213" spans="1:63">
      <c r="A213" s="128" t="str">
        <f t="array" ref="A213">ConsolGeog[[#This Row],[Country]]</f>
        <v>England</v>
      </c>
      <c r="B213" s="129" t="str">
        <f t="array" ref="B213">ConsolGeog[[#This Row],[County Name]]</f>
        <v>Oxfordshire</v>
      </c>
      <c r="C213" s="128" t="str">
        <f t="array" ref="C213">ConsolGeog[[#This Row],[la_code]]</f>
        <v>E07000180</v>
      </c>
      <c r="D213" s="129" t="str">
        <f t="array" ref="D213">ConsolGeog[[#This Row],[la_name]]</f>
        <v>Vale of White Horse</v>
      </c>
      <c r="E213" s="129" t="str">
        <f t="array" ref="E213">ConsolGeog[[#This Row],[LA Type]]</f>
        <v>District</v>
      </c>
      <c r="F213" s="129">
        <f t="array" ref="F213">ConsolGeog[[#This Row],[population]]</f>
        <v>120988</v>
      </c>
      <c r="G213" s="129">
        <f t="array" ref="G213">ConsolGeog[[#This Row],[area]]</f>
        <v>57761.77</v>
      </c>
      <c r="H213" s="129">
        <f t="array" ref="H213">ConsolGeog[[#This Row],[COUNTY: Sum of districts'' populations '[non additive!']]]</f>
        <v>653798</v>
      </c>
      <c r="I213" s="129">
        <f t="array" ref="I213">ConsolGeog[[#This Row],[County Stats Distribution Factor]]</f>
        <v>0.18505409927837038</v>
      </c>
      <c r="J213" s="129">
        <f t="array" ref="J213">ConsolGeog[[#This Row],[Presented HS - 16-17 (2014)]]</f>
        <v>0</v>
      </c>
      <c r="K213" s="129">
        <f t="array" ref="K213">ConsolGeog[[#This Row],[Presented HS - 16-24 (2014)]]</f>
        <v>0</v>
      </c>
      <c r="L213" s="129">
        <f t="array" ref="L213">ConsolGeog[[#This Row],[Presented HS - 18-24 (2014)]]</f>
        <v>0</v>
      </c>
      <c r="M213" s="129">
        <f t="array" ref="M213">ConsolGeog[[#This Row],[Presented CS - 16-17 (2014)]]</f>
        <v>9.4377590631968893</v>
      </c>
      <c r="N213" s="129">
        <f t="array" ref="N213">ConsolGeog[[#This Row],[Presented CS - 16-24 (2014)]]</f>
        <v>0</v>
      </c>
      <c r="O213" s="129">
        <f t="array" ref="O213">ConsolGeog[[#This Row],[Presented CS - 18-24 (2014)]]</f>
        <v>0</v>
      </c>
      <c r="P213" s="129">
        <f t="array" ref="P213">MAX(FinalOutput10[[#This Row],[Presented_HS_16_17_2014]]+FinalOutput10[[#This Row],[Presented_HS_18_24_2014]],FinalOutput10[[#This Row],[Presented_HS_16_24_2014]])+SUM(FinalOutput10[[#This Row],[Presented_CS_16_17_2014]],FinalOutput10[[#This Row],[Presented_CS_16_24_2014]],FinalOutput10[[#This Row],[Presented_CS_18_24_2014]])</f>
        <v>9.4377590631968893</v>
      </c>
      <c r="Q213" s="129">
        <f t="array" ref="Q213">ConsolGeog[[#This Row],[Assessed HS - 16-17 (2014)]]</f>
        <v>0</v>
      </c>
      <c r="R213" s="129">
        <f t="array" ref="R213">ConsolGeog[[#This Row],[Assessed HS - 16-24 (2014)]]</f>
        <v>0</v>
      </c>
      <c r="S213" s="129">
        <f t="array" ref="S213">ConsolGeog[[#This Row],[Assessed HS - 18-24 (2014)]]</f>
        <v>0</v>
      </c>
      <c r="T213" s="129">
        <f t="array" ref="T213">ConsolGeog[[#This Row],[Assessed CS - 16-17 (2014)]]</f>
        <v>9.4377590631968893</v>
      </c>
      <c r="U213" s="129">
        <f t="array" ref="U213">ConsolGeog[[#This Row],[Assessed CS - 16-24 (2014)]]</f>
        <v>0</v>
      </c>
      <c r="V213" s="129">
        <f t="array" ref="V213">ConsolGeog[[#This Row],[Assessed CS - 18-24 (2014)]]</f>
        <v>0</v>
      </c>
      <c r="W213" s="129">
        <f t="array" ref="W213">SUM(FinalOutput10[[#This Row],[Assessed_HS_16_17_2014]],FinalOutput10[[#This Row],[Assessed_HS_16_24_2014]],FinalOutput10[[#This Row],[Assessed_HS_18_24_2014]],FinalOutput10[[#This Row],[Assessed_CS_16_17_2014]],FinalOutput10[[#This Row],[Assessed_CS_16_24_2014]],FinalOutput10[[#This Row],[Assessed_CS_18_24_2014]])</f>
        <v>9.4377590631968893</v>
      </c>
      <c r="X213" s="128"/>
      <c r="Y213" s="128"/>
      <c r="Z213" s="128"/>
      <c r="AA213" s="128"/>
      <c r="AB213" s="128"/>
      <c r="AC213" s="128"/>
      <c r="AD213" s="128"/>
      <c r="AE213" s="128"/>
      <c r="AF213" s="128"/>
      <c r="AG213" s="128"/>
      <c r="AH213" s="128"/>
      <c r="AI213" s="128"/>
      <c r="AJ213" s="128"/>
      <c r="AK213" s="128"/>
      <c r="AL213" s="128"/>
      <c r="AM213" s="128"/>
      <c r="AN213" s="128"/>
      <c r="AO213" s="128"/>
      <c r="AP213" s="128"/>
      <c r="AQ213" s="128"/>
      <c r="AR213" s="128"/>
      <c r="AS213" s="128"/>
      <c r="AT213" s="128"/>
      <c r="AU213" s="128"/>
      <c r="AV213" s="128"/>
      <c r="AW213" s="128"/>
      <c r="AX213" s="128"/>
      <c r="AY213" s="128"/>
      <c r="AZ213" s="128"/>
      <c r="BA213" s="128"/>
      <c r="BB213" s="128"/>
      <c r="BC213" s="128"/>
      <c r="BD213" s="128"/>
      <c r="BE213" s="128"/>
      <c r="BF213" s="128"/>
      <c r="BG213" s="128"/>
      <c r="BH213" s="128"/>
      <c r="BI213" s="128"/>
      <c r="BJ213" s="128"/>
      <c r="BK213" s="128"/>
    </row>
    <row r="214" spans="1:63">
      <c r="A214" s="128" t="str">
        <f t="array" ref="A214">ConsolGeog[[#This Row],[Country]]</f>
        <v>England</v>
      </c>
      <c r="B214" s="129" t="str">
        <f t="array" ref="B214">ConsolGeog[[#This Row],[County Name]]</f>
        <v>Oxfordshire</v>
      </c>
      <c r="C214" s="128" t="str">
        <f t="array" ref="C214">ConsolGeog[[#This Row],[la_code]]</f>
        <v>E07000181</v>
      </c>
      <c r="D214" s="129" t="str">
        <f t="array" ref="D214">ConsolGeog[[#This Row],[la_name]]</f>
        <v>West Oxfordshire</v>
      </c>
      <c r="E214" s="129" t="str">
        <f t="array" ref="E214">ConsolGeog[[#This Row],[LA Type]]</f>
        <v>District</v>
      </c>
      <c r="F214" s="129">
        <f t="array" ref="F214">ConsolGeog[[#This Row],[population]]</f>
        <v>104779</v>
      </c>
      <c r="G214" s="129">
        <f t="array" ref="G214">ConsolGeog[[#This Row],[area]]</f>
        <v>71439.929999999993</v>
      </c>
      <c r="H214" s="129">
        <f t="array" ref="H214">ConsolGeog[[#This Row],[COUNTY: Sum of districts'' populations '[non additive!']]]</f>
        <v>653798</v>
      </c>
      <c r="I214" s="129">
        <f t="array" ref="I214">ConsolGeog[[#This Row],[County Stats Distribution Factor]]</f>
        <v>0.16026203812186637</v>
      </c>
      <c r="J214" s="129">
        <f t="array" ref="J214">ConsolGeog[[#This Row],[Presented HS - 16-17 (2014)]]</f>
        <v>0</v>
      </c>
      <c r="K214" s="129">
        <f t="array" ref="K214">ConsolGeog[[#This Row],[Presented HS - 16-24 (2014)]]</f>
        <v>0</v>
      </c>
      <c r="L214" s="129">
        <f t="array" ref="L214">ConsolGeog[[#This Row],[Presented HS - 18-24 (2014)]]</f>
        <v>0</v>
      </c>
      <c r="M214" s="129">
        <f t="array" ref="M214">ConsolGeog[[#This Row],[Presented CS - 16-17 (2014)]]</f>
        <v>8.1733639442151844</v>
      </c>
      <c r="N214" s="129">
        <f t="array" ref="N214">ConsolGeog[[#This Row],[Presented CS - 16-24 (2014)]]</f>
        <v>0</v>
      </c>
      <c r="O214" s="129">
        <f t="array" ref="O214">ConsolGeog[[#This Row],[Presented CS - 18-24 (2014)]]</f>
        <v>0</v>
      </c>
      <c r="P214" s="129">
        <f t="array" ref="P214">MAX(FinalOutput10[[#This Row],[Presented_HS_16_17_2014]]+FinalOutput10[[#This Row],[Presented_HS_18_24_2014]],FinalOutput10[[#This Row],[Presented_HS_16_24_2014]])+SUM(FinalOutput10[[#This Row],[Presented_CS_16_17_2014]],FinalOutput10[[#This Row],[Presented_CS_16_24_2014]],FinalOutput10[[#This Row],[Presented_CS_18_24_2014]])</f>
        <v>8.1733639442151844</v>
      </c>
      <c r="Q214" s="129">
        <f t="array" ref="Q214">ConsolGeog[[#This Row],[Assessed HS - 16-17 (2014)]]</f>
        <v>0</v>
      </c>
      <c r="R214" s="129">
        <f t="array" ref="R214">ConsolGeog[[#This Row],[Assessed HS - 16-24 (2014)]]</f>
        <v>0</v>
      </c>
      <c r="S214" s="129">
        <f t="array" ref="S214">ConsolGeog[[#This Row],[Assessed HS - 18-24 (2014)]]</f>
        <v>0</v>
      </c>
      <c r="T214" s="129">
        <f t="array" ref="T214">ConsolGeog[[#This Row],[Assessed CS - 16-17 (2014)]]</f>
        <v>8.1733639442151844</v>
      </c>
      <c r="U214" s="129">
        <f t="array" ref="U214">ConsolGeog[[#This Row],[Assessed CS - 16-24 (2014)]]</f>
        <v>0</v>
      </c>
      <c r="V214" s="129">
        <f t="array" ref="V214">ConsolGeog[[#This Row],[Assessed CS - 18-24 (2014)]]</f>
        <v>0</v>
      </c>
      <c r="W214" s="129">
        <f t="array" ref="W214">SUM(FinalOutput10[[#This Row],[Assessed_HS_16_17_2014]],FinalOutput10[[#This Row],[Assessed_HS_16_24_2014]],FinalOutput10[[#This Row],[Assessed_HS_18_24_2014]],FinalOutput10[[#This Row],[Assessed_CS_16_17_2014]],FinalOutput10[[#This Row],[Assessed_CS_16_24_2014]],FinalOutput10[[#This Row],[Assessed_CS_18_24_2014]])</f>
        <v>8.1733639442151844</v>
      </c>
      <c r="X214" s="128"/>
      <c r="Y214" s="128"/>
      <c r="Z214" s="128"/>
      <c r="AA214" s="128"/>
      <c r="AB214" s="128"/>
      <c r="AC214" s="128"/>
      <c r="AD214" s="128"/>
      <c r="AE214" s="128"/>
      <c r="AF214" s="128"/>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row>
    <row r="215" spans="1:63">
      <c r="A215" s="128" t="str">
        <f t="array" ref="A215">ConsolGeog[[#This Row],[Country]]</f>
        <v>England</v>
      </c>
      <c r="B215" s="129" t="str">
        <f t="array" ref="B215">ConsolGeog[[#This Row],[County Name]]</f>
        <v>Somerset</v>
      </c>
      <c r="C215" s="128" t="str">
        <f t="array" ref="C215">ConsolGeog[[#This Row],[la_code]]</f>
        <v>E07000187</v>
      </c>
      <c r="D215" s="129" t="str">
        <f t="array" ref="D215">ConsolGeog[[#This Row],[la_name]]</f>
        <v>Mendip</v>
      </c>
      <c r="E215" s="129" t="str">
        <f t="array" ref="E215">ConsolGeog[[#This Row],[LA Type]]</f>
        <v>District</v>
      </c>
      <c r="F215" s="129">
        <f t="array" ref="F215">ConsolGeog[[#This Row],[population]]</f>
        <v>109279</v>
      </c>
      <c r="G215" s="129">
        <f t="array" ref="G215">ConsolGeog[[#This Row],[area]]</f>
        <v>73943.509999999995</v>
      </c>
      <c r="H215" s="129">
        <f t="array" ref="H215">ConsolGeog[[#This Row],[COUNTY: Sum of districts'' populations '[non additive!']]]</f>
        <v>529972</v>
      </c>
      <c r="I215" s="129">
        <f t="array" ref="I215">ConsolGeog[[#This Row],[County Stats Distribution Factor]]</f>
        <v>0.20619768591548232</v>
      </c>
      <c r="J215" s="129">
        <f t="array" ref="J215">ConsolGeog[[#This Row],[Presented HS - 16-17 (2014)]]</f>
        <v>0</v>
      </c>
      <c r="K215" s="129">
        <f t="array" ref="K215">ConsolGeog[[#This Row],[Presented HS - 16-24 (2014)]]</f>
        <v>0</v>
      </c>
      <c r="L215" s="129">
        <f t="array" ref="L215">ConsolGeog[[#This Row],[Presented HS - 18-24 (2014)]]</f>
        <v>0</v>
      </c>
      <c r="M215" s="129">
        <f t="array" ref="M215">ConsolGeog[[#This Row],[Presented CS - 16-17 (2014)]]</f>
        <v>16.289617187323103</v>
      </c>
      <c r="N215" s="129">
        <f t="array" ref="N215">ConsolGeog[[#This Row],[Presented CS - 16-24 (2014)]]</f>
        <v>0</v>
      </c>
      <c r="O215" s="129">
        <f t="array" ref="O215">ConsolGeog[[#This Row],[Presented CS - 18-24 (2014)]]</f>
        <v>0.41239537183096464</v>
      </c>
      <c r="P215" s="129">
        <f t="array" ref="P215">MAX(FinalOutput10[[#This Row],[Presented_HS_16_17_2014]]+FinalOutput10[[#This Row],[Presented_HS_18_24_2014]],FinalOutput10[[#This Row],[Presented_HS_16_24_2014]])+SUM(FinalOutput10[[#This Row],[Presented_CS_16_17_2014]],FinalOutput10[[#This Row],[Presented_CS_16_24_2014]],FinalOutput10[[#This Row],[Presented_CS_18_24_2014]])</f>
        <v>16.702012559154067</v>
      </c>
      <c r="Q215" s="129">
        <f t="array" ref="Q215">ConsolGeog[[#This Row],[Assessed HS - 16-17 (2014)]]</f>
        <v>3</v>
      </c>
      <c r="R215" s="129">
        <f t="array" ref="R215">ConsolGeog[[#This Row],[Assessed HS - 16-24 (2014)]]</f>
        <v>0</v>
      </c>
      <c r="S215" s="129">
        <f t="array" ref="S215">ConsolGeog[[#This Row],[Assessed HS - 18-24 (2014)]]</f>
        <v>43</v>
      </c>
      <c r="T215" s="129">
        <f t="array" ref="T215">ConsolGeog[[#This Row],[Assessed CS - 16-17 (2014)]]</f>
        <v>14.227640328168279</v>
      </c>
      <c r="U215" s="129">
        <f t="array" ref="U215">ConsolGeog[[#This Row],[Assessed CS - 16-24 (2014)]]</f>
        <v>0</v>
      </c>
      <c r="V215" s="129">
        <f t="array" ref="V215">ConsolGeog[[#This Row],[Assessed CS - 18-24 (2014)]]</f>
        <v>0</v>
      </c>
      <c r="W215" s="129">
        <f t="array" ref="W215">SUM(FinalOutput10[[#This Row],[Assessed_HS_16_17_2014]],FinalOutput10[[#This Row],[Assessed_HS_16_24_2014]],FinalOutput10[[#This Row],[Assessed_HS_18_24_2014]],FinalOutput10[[#This Row],[Assessed_CS_16_17_2014]],FinalOutput10[[#This Row],[Assessed_CS_16_24_2014]],FinalOutput10[[#This Row],[Assessed_CS_18_24_2014]])</f>
        <v>60.227640328168278</v>
      </c>
      <c r="X215" s="128"/>
      <c r="Y215" s="128"/>
      <c r="Z215" s="128"/>
      <c r="AA215" s="128"/>
      <c r="AB215" s="128"/>
      <c r="AC215" s="128"/>
      <c r="AD215" s="128"/>
      <c r="AE215" s="128"/>
      <c r="AF215" s="128"/>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row>
    <row r="216" spans="1:63">
      <c r="A216" s="128" t="str">
        <f t="array" ref="A216">ConsolGeog[[#This Row],[Country]]</f>
        <v>England</v>
      </c>
      <c r="B216" s="129" t="str">
        <f t="array" ref="B216">ConsolGeog[[#This Row],[County Name]]</f>
        <v>Somerset</v>
      </c>
      <c r="C216" s="128" t="str">
        <f t="array" ref="C216">ConsolGeog[[#This Row],[la_code]]</f>
        <v>E07000188</v>
      </c>
      <c r="D216" s="129" t="str">
        <f t="array" ref="D216">ConsolGeog[[#This Row],[la_name]]</f>
        <v>Sedgemoor</v>
      </c>
      <c r="E216" s="129" t="str">
        <f t="array" ref="E216">ConsolGeog[[#This Row],[LA Type]]</f>
        <v>District</v>
      </c>
      <c r="F216" s="129">
        <f t="array" ref="F216">ConsolGeog[[#This Row],[population]]</f>
        <v>114588</v>
      </c>
      <c r="G216" s="129">
        <f t="array" ref="G216">ConsolGeog[[#This Row],[area]]</f>
        <v>56436.28</v>
      </c>
      <c r="H216" s="129">
        <f t="array" ref="H216">ConsolGeog[[#This Row],[COUNTY: Sum of districts'' populations '[non additive!']]]</f>
        <v>529972</v>
      </c>
      <c r="I216" s="129">
        <f t="array" ref="I216">ConsolGeog[[#This Row],[County Stats Distribution Factor]]</f>
        <v>0.21621519627452015</v>
      </c>
      <c r="J216" s="129">
        <f t="array" ref="J216">ConsolGeog[[#This Row],[Presented HS - 16-17 (2014)]]</f>
        <v>0</v>
      </c>
      <c r="K216" s="129">
        <f t="array" ref="K216">ConsolGeog[[#This Row],[Presented HS - 16-24 (2014)]]</f>
        <v>0</v>
      </c>
      <c r="L216" s="129">
        <f t="array" ref="L216">ConsolGeog[[#This Row],[Presented HS - 18-24 (2014)]]</f>
        <v>0</v>
      </c>
      <c r="M216" s="129">
        <f t="array" ref="M216">ConsolGeog[[#This Row],[Presented CS - 16-17 (2014)]]</f>
        <v>17.081000505687093</v>
      </c>
      <c r="N216" s="129">
        <f t="array" ref="N216">ConsolGeog[[#This Row],[Presented CS - 16-24 (2014)]]</f>
        <v>0</v>
      </c>
      <c r="O216" s="129">
        <f t="array" ref="O216">ConsolGeog[[#This Row],[Presented CS - 18-24 (2014)]]</f>
        <v>0.43243039254904031</v>
      </c>
      <c r="P216" s="129">
        <f t="array" ref="P216">MAX(FinalOutput10[[#This Row],[Presented_HS_16_17_2014]]+FinalOutput10[[#This Row],[Presented_HS_18_24_2014]],FinalOutput10[[#This Row],[Presented_HS_16_24_2014]])+SUM(FinalOutput10[[#This Row],[Presented_CS_16_17_2014]],FinalOutput10[[#This Row],[Presented_CS_16_24_2014]],FinalOutput10[[#This Row],[Presented_CS_18_24_2014]])</f>
        <v>17.513430898236134</v>
      </c>
      <c r="Q216" s="129">
        <f t="array" ref="Q216">ConsolGeog[[#This Row],[Assessed HS - 16-17 (2014)]]</f>
        <v>0</v>
      </c>
      <c r="R216" s="129">
        <f t="array" ref="R216">ConsolGeog[[#This Row],[Assessed HS - 16-24 (2014)]]</f>
        <v>0</v>
      </c>
      <c r="S216" s="129">
        <f t="array" ref="S216">ConsolGeog[[#This Row],[Assessed HS - 18-24 (2014)]]</f>
        <v>0</v>
      </c>
      <c r="T216" s="129">
        <f t="array" ref="T216">ConsolGeog[[#This Row],[Assessed CS - 16-17 (2014)]]</f>
        <v>14.918848542941891</v>
      </c>
      <c r="U216" s="129">
        <f t="array" ref="U216">ConsolGeog[[#This Row],[Assessed CS - 16-24 (2014)]]</f>
        <v>0</v>
      </c>
      <c r="V216" s="129">
        <f t="array" ref="V216">ConsolGeog[[#This Row],[Assessed CS - 18-24 (2014)]]</f>
        <v>0</v>
      </c>
      <c r="W216" s="129">
        <f t="array" ref="W216">SUM(FinalOutput10[[#This Row],[Assessed_HS_16_17_2014]],FinalOutput10[[#This Row],[Assessed_HS_16_24_2014]],FinalOutput10[[#This Row],[Assessed_HS_18_24_2014]],FinalOutput10[[#This Row],[Assessed_CS_16_17_2014]],FinalOutput10[[#This Row],[Assessed_CS_16_24_2014]],FinalOutput10[[#This Row],[Assessed_CS_18_24_2014]])</f>
        <v>14.918848542941891</v>
      </c>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row>
    <row r="217" spans="1:63">
      <c r="A217" s="128" t="str">
        <f t="array" ref="A217">ConsolGeog[[#This Row],[Country]]</f>
        <v>England</v>
      </c>
      <c r="B217" s="129" t="str">
        <f t="array" ref="B217">ConsolGeog[[#This Row],[County Name]]</f>
        <v>Somerset</v>
      </c>
      <c r="C217" s="128" t="str">
        <f t="array" ref="C217">ConsolGeog[[#This Row],[la_code]]</f>
        <v>E07000189</v>
      </c>
      <c r="D217" s="129" t="str">
        <f t="array" ref="D217">ConsolGeog[[#This Row],[la_name]]</f>
        <v>South Somerset</v>
      </c>
      <c r="E217" s="129" t="str">
        <f t="array" ref="E217">ConsolGeog[[#This Row],[LA Type]]</f>
        <v>District</v>
      </c>
      <c r="F217" s="129">
        <f t="array" ref="F217">ConsolGeog[[#This Row],[population]]</f>
        <v>161243</v>
      </c>
      <c r="G217" s="129">
        <f t="array" ref="G217">ConsolGeog[[#This Row],[area]]</f>
        <v>95904.23</v>
      </c>
      <c r="H217" s="129">
        <f t="array" ref="H217">ConsolGeog[[#This Row],[COUNTY: Sum of districts'' populations '[non additive!']]]</f>
        <v>529972</v>
      </c>
      <c r="I217" s="129">
        <f t="array" ref="I217">ConsolGeog[[#This Row],[County Stats Distribution Factor]]</f>
        <v>0.30424814895881291</v>
      </c>
      <c r="J217" s="129">
        <f t="array" ref="J217">ConsolGeog[[#This Row],[Presented HS - 16-17 (2014)]]</f>
        <v>0</v>
      </c>
      <c r="K217" s="129">
        <f t="array" ref="K217">ConsolGeog[[#This Row],[Presented HS - 16-24 (2014)]]</f>
        <v>0</v>
      </c>
      <c r="L217" s="129">
        <f t="array" ref="L217">ConsolGeog[[#This Row],[Presented HS - 18-24 (2014)]]</f>
        <v>0</v>
      </c>
      <c r="M217" s="129">
        <f t="array" ref="M217">ConsolGeog[[#This Row],[Presented CS - 16-17 (2014)]]</f>
        <v>24.03560376774622</v>
      </c>
      <c r="N217" s="129">
        <f t="array" ref="N217">ConsolGeog[[#This Row],[Presented CS - 16-24 (2014)]]</f>
        <v>0</v>
      </c>
      <c r="O217" s="129">
        <f t="array" ref="O217">ConsolGeog[[#This Row],[Presented CS - 18-24 (2014)]]</f>
        <v>0.60849629791762583</v>
      </c>
      <c r="P217" s="129">
        <f t="array" ref="P217">MAX(FinalOutput10[[#This Row],[Presented_HS_16_17_2014]]+FinalOutput10[[#This Row],[Presented_HS_18_24_2014]],FinalOutput10[[#This Row],[Presented_HS_16_24_2014]])+SUM(FinalOutput10[[#This Row],[Presented_CS_16_17_2014]],FinalOutput10[[#This Row],[Presented_CS_16_24_2014]],FinalOutput10[[#This Row],[Presented_CS_18_24_2014]])</f>
        <v>24.644100065663846</v>
      </c>
      <c r="Q217" s="129">
        <f t="array" ref="Q217">ConsolGeog[[#This Row],[Assessed HS - 16-17 (2014)]]</f>
        <v>0</v>
      </c>
      <c r="R217" s="129">
        <f t="array" ref="R217">ConsolGeog[[#This Row],[Assessed HS - 16-24 (2014)]]</f>
        <v>0</v>
      </c>
      <c r="S217" s="129">
        <f t="array" ref="S217">ConsolGeog[[#This Row],[Assessed HS - 18-24 (2014)]]</f>
        <v>0</v>
      </c>
      <c r="T217" s="129">
        <f t="array" ref="T217">ConsolGeog[[#This Row],[Assessed CS - 16-17 (2014)]]</f>
        <v>20.99312227815809</v>
      </c>
      <c r="U217" s="129">
        <f t="array" ref="U217">ConsolGeog[[#This Row],[Assessed CS - 16-24 (2014)]]</f>
        <v>0</v>
      </c>
      <c r="V217" s="129">
        <f t="array" ref="V217">ConsolGeog[[#This Row],[Assessed CS - 18-24 (2014)]]</f>
        <v>0</v>
      </c>
      <c r="W217" s="129">
        <f t="array" ref="W217">SUM(FinalOutput10[[#This Row],[Assessed_HS_16_17_2014]],FinalOutput10[[#This Row],[Assessed_HS_16_24_2014]],FinalOutput10[[#This Row],[Assessed_HS_18_24_2014]],FinalOutput10[[#This Row],[Assessed_CS_16_17_2014]],FinalOutput10[[#This Row],[Assessed_CS_16_24_2014]],FinalOutput10[[#This Row],[Assessed_CS_18_24_2014]])</f>
        <v>20.99312227815809</v>
      </c>
      <c r="X217" s="128"/>
      <c r="Y217" s="128"/>
      <c r="Z217" s="128"/>
      <c r="AA217" s="128"/>
      <c r="AB217" s="128"/>
      <c r="AC217" s="128"/>
      <c r="AD217" s="128"/>
      <c r="AE217" s="128"/>
      <c r="AF217" s="128"/>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row>
    <row r="218" spans="1:63">
      <c r="A218" s="128" t="str">
        <f t="array" ref="A218">ConsolGeog[[#This Row],[Country]]</f>
        <v>England</v>
      </c>
      <c r="B218" s="129" t="str">
        <f t="array" ref="B218">ConsolGeog[[#This Row],[County Name]]</f>
        <v>Somerset</v>
      </c>
      <c r="C218" s="128" t="str">
        <f t="array" ref="C218">ConsolGeog[[#This Row],[la_code]]</f>
        <v>E07000190</v>
      </c>
      <c r="D218" s="129" t="str">
        <f t="array" ref="D218">ConsolGeog[[#This Row],[la_name]]</f>
        <v>Taunton Deane</v>
      </c>
      <c r="E218" s="129" t="str">
        <f t="array" ref="E218">ConsolGeog[[#This Row],[LA Type]]</f>
        <v>District</v>
      </c>
      <c r="F218" s="129">
        <f t="array" ref="F218">ConsolGeog[[#This Row],[population]]</f>
        <v>110187</v>
      </c>
      <c r="G218" s="129">
        <f t="array" ref="G218">ConsolGeog[[#This Row],[area]]</f>
        <v>46236.29</v>
      </c>
      <c r="H218" s="129">
        <f t="array" ref="H218">ConsolGeog[[#This Row],[COUNTY: Sum of districts'' populations '[non additive!']]]</f>
        <v>529972</v>
      </c>
      <c r="I218" s="129">
        <f t="array" ref="I218">ConsolGeog[[#This Row],[County Stats Distribution Factor]]</f>
        <v>0.20791098397651198</v>
      </c>
      <c r="J218" s="129">
        <f t="array" ref="J218">ConsolGeog[[#This Row],[Presented HS - 16-17 (2014)]]</f>
        <v>0</v>
      </c>
      <c r="K218" s="129">
        <f t="array" ref="K218">ConsolGeog[[#This Row],[Presented HS - 16-24 (2014)]]</f>
        <v>0</v>
      </c>
      <c r="L218" s="129">
        <f t="array" ref="L218">ConsolGeog[[#This Row],[Presented HS - 18-24 (2014)]]</f>
        <v>0</v>
      </c>
      <c r="M218" s="129">
        <f t="array" ref="M218">ConsolGeog[[#This Row],[Presented CS - 16-17 (2014)]]</f>
        <v>16.424967734144445</v>
      </c>
      <c r="N218" s="129">
        <f t="array" ref="N218">ConsolGeog[[#This Row],[Presented CS - 16-24 (2014)]]</f>
        <v>0</v>
      </c>
      <c r="O218" s="129">
        <f t="array" ref="O218">ConsolGeog[[#This Row],[Presented CS - 18-24 (2014)]]</f>
        <v>0.41582196795302395</v>
      </c>
      <c r="P218" s="129">
        <f t="array" ref="P218">MAX(FinalOutput10[[#This Row],[Presented_HS_16_17_2014]]+FinalOutput10[[#This Row],[Presented_HS_18_24_2014]],FinalOutput10[[#This Row],[Presented_HS_16_24_2014]])+SUM(FinalOutput10[[#This Row],[Presented_CS_16_17_2014]],FinalOutput10[[#This Row],[Presented_CS_16_24_2014]],FinalOutput10[[#This Row],[Presented_CS_18_24_2014]])</f>
        <v>16.840789702097471</v>
      </c>
      <c r="Q218" s="129">
        <f t="array" ref="Q218">ConsolGeog[[#This Row],[Assessed HS - 16-17 (2014)]]</f>
        <v>2</v>
      </c>
      <c r="R218" s="129">
        <f t="array" ref="R218">ConsolGeog[[#This Row],[Assessed HS - 16-24 (2014)]]</f>
        <v>0</v>
      </c>
      <c r="S218" s="129">
        <f t="array" ref="S218">ConsolGeog[[#This Row],[Assessed HS - 18-24 (2014)]]</f>
        <v>51</v>
      </c>
      <c r="T218" s="129">
        <f t="array" ref="T218">ConsolGeog[[#This Row],[Assessed CS - 16-17 (2014)]]</f>
        <v>14.345857894379327</v>
      </c>
      <c r="U218" s="129">
        <f t="array" ref="U218">ConsolGeog[[#This Row],[Assessed CS - 16-24 (2014)]]</f>
        <v>0</v>
      </c>
      <c r="V218" s="129">
        <f t="array" ref="V218">ConsolGeog[[#This Row],[Assessed CS - 18-24 (2014)]]</f>
        <v>0</v>
      </c>
      <c r="W218" s="129">
        <f t="array" ref="W218">SUM(FinalOutput10[[#This Row],[Assessed_HS_16_17_2014]],FinalOutput10[[#This Row],[Assessed_HS_16_24_2014]],FinalOutput10[[#This Row],[Assessed_HS_18_24_2014]],FinalOutput10[[#This Row],[Assessed_CS_16_17_2014]],FinalOutput10[[#This Row],[Assessed_CS_16_24_2014]],FinalOutput10[[#This Row],[Assessed_CS_18_24_2014]])</f>
        <v>67.345857894379321</v>
      </c>
      <c r="X218" s="128"/>
      <c r="Y218" s="128"/>
      <c r="Z218" s="128"/>
      <c r="AA218" s="128"/>
      <c r="AB218" s="128"/>
      <c r="AC218" s="128"/>
      <c r="AD218" s="128"/>
      <c r="AE218" s="128"/>
      <c r="AF218" s="12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row>
    <row r="219" spans="1:63">
      <c r="A219" s="128" t="str">
        <f t="array" ref="A219">ConsolGeog[[#This Row],[Country]]</f>
        <v>England</v>
      </c>
      <c r="B219" s="129" t="str">
        <f t="array" ref="B219">ConsolGeog[[#This Row],[County Name]]</f>
        <v>Somerset</v>
      </c>
      <c r="C219" s="128" t="str">
        <f t="array" ref="C219">ConsolGeog[[#This Row],[la_code]]</f>
        <v>E07000191</v>
      </c>
      <c r="D219" s="129" t="str">
        <f t="array" ref="D219">ConsolGeog[[#This Row],[la_name]]</f>
        <v>West Somerset</v>
      </c>
      <c r="E219" s="129" t="str">
        <f t="array" ref="E219">ConsolGeog[[#This Row],[LA Type]]</f>
        <v>District</v>
      </c>
      <c r="F219" s="129">
        <f t="array" ref="F219">ConsolGeog[[#This Row],[population]]</f>
        <v>34675</v>
      </c>
      <c r="G219" s="129">
        <f t="array" ref="G219">ConsolGeog[[#This Row],[area]]</f>
        <v>72534.509999999995</v>
      </c>
      <c r="H219" s="129">
        <f t="array" ref="H219">ConsolGeog[[#This Row],[COUNTY: Sum of districts'' populations '[non additive!']]]</f>
        <v>529972</v>
      </c>
      <c r="I219" s="129">
        <f t="array" ref="I219">ConsolGeog[[#This Row],[County Stats Distribution Factor]]</f>
        <v>6.5427984874672621E-2</v>
      </c>
      <c r="J219" s="129">
        <f t="array" ref="J219">ConsolGeog[[#This Row],[Presented HS - 16-17 (2014)]]</f>
        <v>0</v>
      </c>
      <c r="K219" s="129">
        <f t="array" ref="K219">ConsolGeog[[#This Row],[Presented HS - 16-24 (2014)]]</f>
        <v>0</v>
      </c>
      <c r="L219" s="129">
        <f t="array" ref="L219">ConsolGeog[[#This Row],[Presented HS - 18-24 (2014)]]</f>
        <v>0</v>
      </c>
      <c r="M219" s="129">
        <f t="array" ref="M219">ConsolGeog[[#This Row],[Presented CS - 16-17 (2014)]]</f>
        <v>5.1688108050991373</v>
      </c>
      <c r="N219" s="129">
        <f t="array" ref="N219">ConsolGeog[[#This Row],[Presented CS - 16-24 (2014)]]</f>
        <v>0</v>
      </c>
      <c r="O219" s="129">
        <f t="array" ref="O219">ConsolGeog[[#This Row],[Presented CS - 18-24 (2014)]]</f>
        <v>0.13085596974934524</v>
      </c>
      <c r="P219" s="129">
        <f t="array" ref="P219">MAX(FinalOutput10[[#This Row],[Presented_HS_16_17_2014]]+FinalOutput10[[#This Row],[Presented_HS_18_24_2014]],FinalOutput10[[#This Row],[Presented_HS_16_24_2014]])+SUM(FinalOutput10[[#This Row],[Presented_CS_16_17_2014]],FinalOutput10[[#This Row],[Presented_CS_16_24_2014]],FinalOutput10[[#This Row],[Presented_CS_18_24_2014]])</f>
        <v>5.2996667748484825</v>
      </c>
      <c r="Q219" s="129">
        <f t="array" ref="Q219">ConsolGeog[[#This Row],[Assessed HS - 16-17 (2014)]]</f>
        <v>0</v>
      </c>
      <c r="R219" s="129">
        <f t="array" ref="R219">ConsolGeog[[#This Row],[Assessed HS - 16-24 (2014)]]</f>
        <v>0</v>
      </c>
      <c r="S219" s="129">
        <f t="array" ref="S219">ConsolGeog[[#This Row],[Assessed HS - 18-24 (2014)]]</f>
        <v>0</v>
      </c>
      <c r="T219" s="129">
        <f t="array" ref="T219">ConsolGeog[[#This Row],[Assessed CS - 16-17 (2014)]]</f>
        <v>4.5145309563524112</v>
      </c>
      <c r="U219" s="129">
        <f t="array" ref="U219">ConsolGeog[[#This Row],[Assessed CS - 16-24 (2014)]]</f>
        <v>0</v>
      </c>
      <c r="V219" s="129">
        <f t="array" ref="V219">ConsolGeog[[#This Row],[Assessed CS - 18-24 (2014)]]</f>
        <v>0</v>
      </c>
      <c r="W219" s="129">
        <f t="array" ref="W219">SUM(FinalOutput10[[#This Row],[Assessed_HS_16_17_2014]],FinalOutput10[[#This Row],[Assessed_HS_16_24_2014]],FinalOutput10[[#This Row],[Assessed_HS_18_24_2014]],FinalOutput10[[#This Row],[Assessed_CS_16_17_2014]],FinalOutput10[[#This Row],[Assessed_CS_16_24_2014]],FinalOutput10[[#This Row],[Assessed_CS_18_24_2014]])</f>
        <v>4.5145309563524112</v>
      </c>
      <c r="X219" s="128"/>
      <c r="Y219" s="128"/>
      <c r="Z219" s="128"/>
      <c r="AA219" s="128"/>
      <c r="AB219" s="128"/>
      <c r="AC219" s="128"/>
      <c r="AD219" s="128"/>
      <c r="AE219" s="128"/>
      <c r="AF219" s="128"/>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row>
    <row r="220" spans="1:63">
      <c r="A220" s="128" t="str">
        <f t="array" ref="A220">ConsolGeog[[#This Row],[Country]]</f>
        <v>England</v>
      </c>
      <c r="B220" s="129" t="str">
        <f t="array" ref="B220">ConsolGeog[[#This Row],[County Name]]</f>
        <v>Staffordshire</v>
      </c>
      <c r="C220" s="128" t="str">
        <f t="array" ref="C220">ConsolGeog[[#This Row],[la_code]]</f>
        <v>E07000192</v>
      </c>
      <c r="D220" s="129" t="str">
        <f t="array" ref="D220">ConsolGeog[[#This Row],[la_name]]</f>
        <v>Cannock Chase</v>
      </c>
      <c r="E220" s="129" t="str">
        <f t="array" ref="E220">ConsolGeog[[#This Row],[LA Type]]</f>
        <v>District</v>
      </c>
      <c r="F220" s="129">
        <f t="array" ref="F220">ConsolGeog[[#This Row],[population]]</f>
        <v>97462</v>
      </c>
      <c r="G220" s="129">
        <f t="array" ref="G220">ConsolGeog[[#This Row],[area]]</f>
        <v>7888.09</v>
      </c>
      <c r="H220" s="129">
        <f t="array" ref="H220">ConsolGeog[[#This Row],[COUNTY: Sum of districts'' populations '[non additive!']]]</f>
        <v>848489</v>
      </c>
      <c r="I220" s="129">
        <f t="array" ref="I220">ConsolGeog[[#This Row],[County Stats Distribution Factor]]</f>
        <v>0.11486536655159937</v>
      </c>
      <c r="J220" s="129">
        <f t="array" ref="J220">ConsolGeog[[#This Row],[Presented HS - 16-17 (2014)]]</f>
        <v>0</v>
      </c>
      <c r="K220" s="129">
        <f t="array" ref="K220">ConsolGeog[[#This Row],[Presented HS - 16-24 (2014)]]</f>
        <v>95</v>
      </c>
      <c r="L220" s="129">
        <f t="array" ref="L220">ConsolGeog[[#This Row],[Presented HS - 18-24 (2014)]]</f>
        <v>0</v>
      </c>
      <c r="M220" s="129">
        <f t="array" ref="M220">ConsolGeog[[#This Row],[Presented CS - 16-17 (2014)]]</f>
        <v>0</v>
      </c>
      <c r="N220" s="129">
        <f t="array" ref="N220">ConsolGeog[[#This Row],[Presented CS - 16-24 (2014)]]</f>
        <v>0</v>
      </c>
      <c r="O220" s="129">
        <f t="array" ref="O220">ConsolGeog[[#This Row],[Presented CS - 18-24 (2014)]]</f>
        <v>0</v>
      </c>
      <c r="P220" s="129">
        <f t="array" ref="P220">MAX(FinalOutput10[[#This Row],[Presented_HS_16_17_2014]]+FinalOutput10[[#This Row],[Presented_HS_18_24_2014]],FinalOutput10[[#This Row],[Presented_HS_16_24_2014]])+SUM(FinalOutput10[[#This Row],[Presented_CS_16_17_2014]],FinalOutput10[[#This Row],[Presented_CS_16_24_2014]],FinalOutput10[[#This Row],[Presented_CS_18_24_2014]])</f>
        <v>95</v>
      </c>
      <c r="Q220" s="129">
        <f t="array" ref="Q220">ConsolGeog[[#This Row],[Assessed HS - 16-17 (2014)]]</f>
        <v>1</v>
      </c>
      <c r="R220" s="129">
        <f t="array" ref="R220">ConsolGeog[[#This Row],[Assessed HS - 16-24 (2014)]]</f>
        <v>0</v>
      </c>
      <c r="S220" s="129">
        <f t="array" ref="S220">ConsolGeog[[#This Row],[Assessed HS - 18-24 (2014)]]</f>
        <v>42</v>
      </c>
      <c r="T220" s="129">
        <f t="array" ref="T220">ConsolGeog[[#This Row],[Assessed CS - 16-17 (2014)]]</f>
        <v>0</v>
      </c>
      <c r="U220" s="129">
        <f t="array" ref="U220">ConsolGeog[[#This Row],[Assessed CS - 16-24 (2014)]]</f>
        <v>0</v>
      </c>
      <c r="V220" s="129">
        <f t="array" ref="V220">ConsolGeog[[#This Row],[Assessed CS - 18-24 (2014)]]</f>
        <v>0</v>
      </c>
      <c r="W220" s="129">
        <f t="array" ref="W220">SUM(FinalOutput10[[#This Row],[Assessed_HS_16_17_2014]],FinalOutput10[[#This Row],[Assessed_HS_16_24_2014]],FinalOutput10[[#This Row],[Assessed_HS_18_24_2014]],FinalOutput10[[#This Row],[Assessed_CS_16_17_2014]],FinalOutput10[[#This Row],[Assessed_CS_16_24_2014]],FinalOutput10[[#This Row],[Assessed_CS_18_24_2014]])</f>
        <v>43</v>
      </c>
      <c r="X220" s="128"/>
      <c r="Y220" s="128"/>
      <c r="Z220" s="128"/>
      <c r="AA220" s="128"/>
      <c r="AB220" s="128"/>
      <c r="AC220" s="128"/>
      <c r="AD220" s="128"/>
      <c r="AE220" s="128"/>
      <c r="AF220" s="128"/>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row>
    <row r="221" spans="1:63">
      <c r="A221" s="128" t="str">
        <f t="array" ref="A221">ConsolGeog[[#This Row],[Country]]</f>
        <v>England</v>
      </c>
      <c r="B221" s="129" t="str">
        <f t="array" ref="B221">ConsolGeog[[#This Row],[County Name]]</f>
        <v>Staffordshire</v>
      </c>
      <c r="C221" s="128" t="str">
        <f t="array" ref="C221">ConsolGeog[[#This Row],[la_code]]</f>
        <v>E07000193</v>
      </c>
      <c r="D221" s="129" t="str">
        <f t="array" ref="D221">ConsolGeog[[#This Row],[la_name]]</f>
        <v>East Staffordshire</v>
      </c>
      <c r="E221" s="129" t="str">
        <f t="array" ref="E221">ConsolGeog[[#This Row],[LA Type]]</f>
        <v>District</v>
      </c>
      <c r="F221" s="129">
        <f t="array" ref="F221">ConsolGeog[[#This Row],[population]]</f>
        <v>113583</v>
      </c>
      <c r="G221" s="129">
        <f t="array" ref="G221">ConsolGeog[[#This Row],[area]]</f>
        <v>38696.29</v>
      </c>
      <c r="H221" s="129">
        <f t="array" ref="H221">ConsolGeog[[#This Row],[COUNTY: Sum of districts'' populations '[non additive!']]]</f>
        <v>848489</v>
      </c>
      <c r="I221" s="129">
        <f t="array" ref="I221">ConsolGeog[[#This Row],[County Stats Distribution Factor]]</f>
        <v>0.13386502358899172</v>
      </c>
      <c r="J221" s="129">
        <f t="array" ref="J221">ConsolGeog[[#This Row],[Presented HS - 16-17 (2014)]]</f>
        <v>35</v>
      </c>
      <c r="K221" s="129">
        <f t="array" ref="K221">ConsolGeog[[#This Row],[Presented HS - 16-24 (2014)]]</f>
        <v>0</v>
      </c>
      <c r="L221" s="129">
        <f t="array" ref="L221">ConsolGeog[[#This Row],[Presented HS - 18-24 (2014)]]</f>
        <v>284</v>
      </c>
      <c r="M221" s="129">
        <f t="array" ref="M221">ConsolGeog[[#This Row],[Presented CS - 16-17 (2014)]]</f>
        <v>0</v>
      </c>
      <c r="N221" s="129">
        <f t="array" ref="N221">ConsolGeog[[#This Row],[Presented CS - 16-24 (2014)]]</f>
        <v>0</v>
      </c>
      <c r="O221" s="129">
        <f t="array" ref="O221">ConsolGeog[[#This Row],[Presented CS - 18-24 (2014)]]</f>
        <v>0</v>
      </c>
      <c r="P221" s="129">
        <f t="array" ref="P221">MAX(FinalOutput10[[#This Row],[Presented_HS_16_17_2014]]+FinalOutput10[[#This Row],[Presented_HS_18_24_2014]],FinalOutput10[[#This Row],[Presented_HS_16_24_2014]])+SUM(FinalOutput10[[#This Row],[Presented_CS_16_17_2014]],FinalOutput10[[#This Row],[Presented_CS_16_24_2014]],FinalOutput10[[#This Row],[Presented_CS_18_24_2014]])</f>
        <v>319</v>
      </c>
      <c r="Q221" s="129">
        <f t="array" ref="Q221">ConsolGeog[[#This Row],[Assessed HS - 16-17 (2014)]]</f>
        <v>10</v>
      </c>
      <c r="R221" s="129">
        <f t="array" ref="R221">ConsolGeog[[#This Row],[Assessed HS - 16-24 (2014)]]</f>
        <v>0</v>
      </c>
      <c r="S221" s="129">
        <f t="array" ref="S221">ConsolGeog[[#This Row],[Assessed HS - 18-24 (2014)]]</f>
        <v>71</v>
      </c>
      <c r="T221" s="129">
        <f t="array" ref="T221">ConsolGeog[[#This Row],[Assessed CS - 16-17 (2014)]]</f>
        <v>0</v>
      </c>
      <c r="U221" s="129">
        <f t="array" ref="U221">ConsolGeog[[#This Row],[Assessed CS - 16-24 (2014)]]</f>
        <v>0</v>
      </c>
      <c r="V221" s="129">
        <f t="array" ref="V221">ConsolGeog[[#This Row],[Assessed CS - 18-24 (2014)]]</f>
        <v>0</v>
      </c>
      <c r="W221" s="129">
        <f t="array" ref="W221">SUM(FinalOutput10[[#This Row],[Assessed_HS_16_17_2014]],FinalOutput10[[#This Row],[Assessed_HS_16_24_2014]],FinalOutput10[[#This Row],[Assessed_HS_18_24_2014]],FinalOutput10[[#This Row],[Assessed_CS_16_17_2014]],FinalOutput10[[#This Row],[Assessed_CS_16_24_2014]],FinalOutput10[[#This Row],[Assessed_CS_18_24_2014]])</f>
        <v>81</v>
      </c>
      <c r="X221" s="128"/>
      <c r="Y221" s="128"/>
      <c r="Z221" s="128"/>
      <c r="AA221" s="128"/>
      <c r="AB221" s="128"/>
      <c r="AC221" s="128"/>
      <c r="AD221" s="128"/>
      <c r="AE221" s="128"/>
      <c r="AF221" s="128"/>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row>
    <row r="222" spans="1:63">
      <c r="A222" s="128" t="str">
        <f t="array" ref="A222">ConsolGeog[[#This Row],[Country]]</f>
        <v>England</v>
      </c>
      <c r="B222" s="129" t="str">
        <f t="array" ref="B222">ConsolGeog[[#This Row],[County Name]]</f>
        <v>Staffordshire</v>
      </c>
      <c r="C222" s="128" t="str">
        <f t="array" ref="C222">ConsolGeog[[#This Row],[la_code]]</f>
        <v>E07000194</v>
      </c>
      <c r="D222" s="129" t="str">
        <f t="array" ref="D222">ConsolGeog[[#This Row],[la_name]]</f>
        <v>Lichfield</v>
      </c>
      <c r="E222" s="129" t="str">
        <f t="array" ref="E222">ConsolGeog[[#This Row],[LA Type]]</f>
        <v>District</v>
      </c>
      <c r="F222" s="129">
        <f t="array" ref="F222">ConsolGeog[[#This Row],[population]]</f>
        <v>100654</v>
      </c>
      <c r="G222" s="129">
        <f t="array" ref="G222">ConsolGeog[[#This Row],[area]]</f>
        <v>33129.71</v>
      </c>
      <c r="H222" s="129">
        <f t="array" ref="H222">ConsolGeog[[#This Row],[COUNTY: Sum of districts'' populations '[non additive!']]]</f>
        <v>848489</v>
      </c>
      <c r="I222" s="129">
        <f t="array" ref="I222">ConsolGeog[[#This Row],[County Stats Distribution Factor]]</f>
        <v>0.11862734814476086</v>
      </c>
      <c r="J222" s="129">
        <f t="array" ref="J222">ConsolGeog[[#This Row],[Presented HS - 16-17 (2014)]]</f>
        <v>1</v>
      </c>
      <c r="K222" s="129">
        <f t="array" ref="K222">ConsolGeog[[#This Row],[Presented HS - 16-24 (2014)]]</f>
        <v>0</v>
      </c>
      <c r="L222" s="129">
        <f t="array" ref="L222">ConsolGeog[[#This Row],[Presented HS - 18-24 (2014)]]</f>
        <v>13</v>
      </c>
      <c r="M222" s="129">
        <f t="array" ref="M222">ConsolGeog[[#This Row],[Presented CS - 16-17 (2014)]]</f>
        <v>0</v>
      </c>
      <c r="N222" s="129">
        <f t="array" ref="N222">ConsolGeog[[#This Row],[Presented CS - 16-24 (2014)]]</f>
        <v>0</v>
      </c>
      <c r="O222" s="129">
        <f t="array" ref="O222">ConsolGeog[[#This Row],[Presented CS - 18-24 (2014)]]</f>
        <v>0</v>
      </c>
      <c r="P222" s="129">
        <f t="array" ref="P222">MAX(FinalOutput10[[#This Row],[Presented_HS_16_17_2014]]+FinalOutput10[[#This Row],[Presented_HS_18_24_2014]],FinalOutput10[[#This Row],[Presented_HS_16_24_2014]])+SUM(FinalOutput10[[#This Row],[Presented_CS_16_17_2014]],FinalOutput10[[#This Row],[Presented_CS_16_24_2014]],FinalOutput10[[#This Row],[Presented_CS_18_24_2014]])</f>
        <v>14</v>
      </c>
      <c r="Q222" s="129">
        <f t="array" ref="Q222">ConsolGeog[[#This Row],[Assessed HS - 16-17 (2014)]]</f>
        <v>1</v>
      </c>
      <c r="R222" s="129">
        <f t="array" ref="R222">ConsolGeog[[#This Row],[Assessed HS - 16-24 (2014)]]</f>
        <v>0</v>
      </c>
      <c r="S222" s="129">
        <f t="array" ref="S222">ConsolGeog[[#This Row],[Assessed HS - 18-24 (2014)]]</f>
        <v>13</v>
      </c>
      <c r="T222" s="129">
        <f t="array" ref="T222">ConsolGeog[[#This Row],[Assessed CS - 16-17 (2014)]]</f>
        <v>0</v>
      </c>
      <c r="U222" s="129">
        <f t="array" ref="U222">ConsolGeog[[#This Row],[Assessed CS - 16-24 (2014)]]</f>
        <v>0</v>
      </c>
      <c r="V222" s="129">
        <f t="array" ref="V222">ConsolGeog[[#This Row],[Assessed CS - 18-24 (2014)]]</f>
        <v>0</v>
      </c>
      <c r="W222" s="129">
        <f t="array" ref="W222">SUM(FinalOutput10[[#This Row],[Assessed_HS_16_17_2014]],FinalOutput10[[#This Row],[Assessed_HS_16_24_2014]],FinalOutput10[[#This Row],[Assessed_HS_18_24_2014]],FinalOutput10[[#This Row],[Assessed_CS_16_17_2014]],FinalOutput10[[#This Row],[Assessed_CS_16_24_2014]],FinalOutput10[[#This Row],[Assessed_CS_18_24_2014]])</f>
        <v>14</v>
      </c>
      <c r="X222" s="128"/>
      <c r="Y222" s="128"/>
      <c r="Z222" s="128"/>
      <c r="AA222" s="128"/>
      <c r="AB222" s="128"/>
      <c r="AC222" s="128"/>
      <c r="AD222" s="128"/>
      <c r="AE222" s="128"/>
      <c r="AF222" s="128"/>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row>
    <row r="223" spans="1:63">
      <c r="A223" s="128" t="str">
        <f t="array" ref="A223">ConsolGeog[[#This Row],[Country]]</f>
        <v>England</v>
      </c>
      <c r="B223" s="129" t="str">
        <f t="array" ref="B223">ConsolGeog[[#This Row],[County Name]]</f>
        <v>Staffordshire</v>
      </c>
      <c r="C223" s="128" t="str">
        <f t="array" ref="C223">ConsolGeog[[#This Row],[la_code]]</f>
        <v>E07000195</v>
      </c>
      <c r="D223" s="129" t="str">
        <f t="array" ref="D223">ConsolGeog[[#This Row],[la_name]]</f>
        <v>Newcastle-under-Lyme</v>
      </c>
      <c r="E223" s="129" t="str">
        <f t="array" ref="E223">ConsolGeog[[#This Row],[LA Type]]</f>
        <v>District</v>
      </c>
      <c r="F223" s="129">
        <f t="array" ref="F223">ConsolGeog[[#This Row],[population]]</f>
        <v>123871</v>
      </c>
      <c r="G223" s="129">
        <f t="array" ref="G223">ConsolGeog[[#This Row],[area]]</f>
        <v>21095.75</v>
      </c>
      <c r="H223" s="129">
        <f t="array" ref="H223">ConsolGeog[[#This Row],[COUNTY: Sum of districts'' populations '[non additive!']]]</f>
        <v>848489</v>
      </c>
      <c r="I223" s="129">
        <f t="array" ref="I223">ConsolGeog[[#This Row],[County Stats Distribution Factor]]</f>
        <v>0.14599010711983301</v>
      </c>
      <c r="J223" s="129">
        <f t="array" ref="J223">ConsolGeog[[#This Row],[Presented HS - 16-17 (2014)]]</f>
        <v>0</v>
      </c>
      <c r="K223" s="129">
        <f t="array" ref="K223">ConsolGeog[[#This Row],[Presented HS - 16-24 (2014)]]</f>
        <v>0</v>
      </c>
      <c r="L223" s="129">
        <f t="array" ref="L223">ConsolGeog[[#This Row],[Presented HS - 18-24 (2014)]]</f>
        <v>0</v>
      </c>
      <c r="M223" s="129">
        <f t="array" ref="M223">ConsolGeog[[#This Row],[Presented CS - 16-17 (2014)]]</f>
        <v>0</v>
      </c>
      <c r="N223" s="129">
        <f t="array" ref="N223">ConsolGeog[[#This Row],[Presented CS - 16-24 (2014)]]</f>
        <v>0</v>
      </c>
      <c r="O223" s="129">
        <f t="array" ref="O223">ConsolGeog[[#This Row],[Presented CS - 18-24 (2014)]]</f>
        <v>0</v>
      </c>
      <c r="P223" s="129">
        <f t="array" ref="P22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23" s="129">
        <f t="array" ref="Q223">ConsolGeog[[#This Row],[Assessed HS - 16-17 (2014)]]</f>
        <v>0</v>
      </c>
      <c r="R223" s="129">
        <f t="array" ref="R223">ConsolGeog[[#This Row],[Assessed HS - 16-24 (2014)]]</f>
        <v>0</v>
      </c>
      <c r="S223" s="129">
        <f t="array" ref="S223">ConsolGeog[[#This Row],[Assessed HS - 18-24 (2014)]]</f>
        <v>0</v>
      </c>
      <c r="T223" s="129">
        <f t="array" ref="T223">ConsolGeog[[#This Row],[Assessed CS - 16-17 (2014)]]</f>
        <v>0</v>
      </c>
      <c r="U223" s="129">
        <f t="array" ref="U223">ConsolGeog[[#This Row],[Assessed CS - 16-24 (2014)]]</f>
        <v>0</v>
      </c>
      <c r="V223" s="129">
        <f t="array" ref="V223">ConsolGeog[[#This Row],[Assessed CS - 18-24 (2014)]]</f>
        <v>0</v>
      </c>
      <c r="W223" s="129">
        <f t="array" ref="W223">SUM(FinalOutput10[[#This Row],[Assessed_HS_16_17_2014]],FinalOutput10[[#This Row],[Assessed_HS_16_24_2014]],FinalOutput10[[#This Row],[Assessed_HS_18_24_2014]],FinalOutput10[[#This Row],[Assessed_CS_16_17_2014]],FinalOutput10[[#This Row],[Assessed_CS_16_24_2014]],FinalOutput10[[#This Row],[Assessed_CS_18_24_2014]])</f>
        <v>0</v>
      </c>
      <c r="X223" s="128"/>
      <c r="Y223" s="128"/>
      <c r="Z223" s="128"/>
      <c r="AA223" s="128"/>
      <c r="AB223" s="128"/>
      <c r="AC223" s="128"/>
      <c r="AD223" s="128"/>
      <c r="AE223" s="128"/>
      <c r="AF223" s="128"/>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row>
    <row r="224" spans="1:63">
      <c r="A224" s="128" t="str">
        <f t="array" ref="A224">ConsolGeog[[#This Row],[Country]]</f>
        <v>England</v>
      </c>
      <c r="B224" s="129" t="str">
        <f t="array" ref="B224">ConsolGeog[[#This Row],[County Name]]</f>
        <v>Staffordshire</v>
      </c>
      <c r="C224" s="128" t="str">
        <f t="array" ref="C224">ConsolGeog[[#This Row],[la_code]]</f>
        <v>E07000196</v>
      </c>
      <c r="D224" s="129" t="str">
        <f t="array" ref="D224">ConsolGeog[[#This Row],[la_name]]</f>
        <v>South Staffordshire</v>
      </c>
      <c r="E224" s="129" t="str">
        <f t="array" ref="E224">ConsolGeog[[#This Row],[LA Type]]</f>
        <v>District</v>
      </c>
      <c r="F224" s="129">
        <f t="array" ref="F224">ConsolGeog[[#This Row],[population]]</f>
        <v>108131</v>
      </c>
      <c r="G224" s="129">
        <f t="array" ref="G224">ConsolGeog[[#This Row],[area]]</f>
        <v>40731.519999999997</v>
      </c>
      <c r="H224" s="129">
        <f t="array" ref="H224">ConsolGeog[[#This Row],[COUNTY: Sum of districts'' populations '[non additive!']]]</f>
        <v>848489</v>
      </c>
      <c r="I224" s="129">
        <f t="array" ref="I224">ConsolGeog[[#This Row],[County Stats Distribution Factor]]</f>
        <v>0.12743948359966953</v>
      </c>
      <c r="J224" s="129">
        <f t="array" ref="J224">ConsolGeog[[#This Row],[Presented HS - 16-17 (2014)]]</f>
        <v>0</v>
      </c>
      <c r="K224" s="129">
        <f t="array" ref="K224">ConsolGeog[[#This Row],[Presented HS - 16-24 (2014)]]</f>
        <v>0</v>
      </c>
      <c r="L224" s="129">
        <f t="array" ref="L224">ConsolGeog[[#This Row],[Presented HS - 18-24 (2014)]]</f>
        <v>0</v>
      </c>
      <c r="M224" s="129">
        <f t="array" ref="M224">ConsolGeog[[#This Row],[Presented CS - 16-17 (2014)]]</f>
        <v>0</v>
      </c>
      <c r="N224" s="129">
        <f t="array" ref="N224">ConsolGeog[[#This Row],[Presented CS - 16-24 (2014)]]</f>
        <v>0</v>
      </c>
      <c r="O224" s="129">
        <f t="array" ref="O224">ConsolGeog[[#This Row],[Presented CS - 18-24 (2014)]]</f>
        <v>0</v>
      </c>
      <c r="P224" s="129">
        <f t="array" ref="P22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24" s="129">
        <f t="array" ref="Q224">ConsolGeog[[#This Row],[Assessed HS - 16-17 (2014)]]</f>
        <v>0</v>
      </c>
      <c r="R224" s="129">
        <f t="array" ref="R224">ConsolGeog[[#This Row],[Assessed HS - 16-24 (2014)]]</f>
        <v>0</v>
      </c>
      <c r="S224" s="129">
        <f t="array" ref="S224">ConsolGeog[[#This Row],[Assessed HS - 18-24 (2014)]]</f>
        <v>0</v>
      </c>
      <c r="T224" s="129">
        <f t="array" ref="T224">ConsolGeog[[#This Row],[Assessed CS - 16-17 (2014)]]</f>
        <v>0</v>
      </c>
      <c r="U224" s="129">
        <f t="array" ref="U224">ConsolGeog[[#This Row],[Assessed CS - 16-24 (2014)]]</f>
        <v>0</v>
      </c>
      <c r="V224" s="129">
        <f t="array" ref="V224">ConsolGeog[[#This Row],[Assessed CS - 18-24 (2014)]]</f>
        <v>0</v>
      </c>
      <c r="W224" s="129">
        <f t="array" ref="W224">SUM(FinalOutput10[[#This Row],[Assessed_HS_16_17_2014]],FinalOutput10[[#This Row],[Assessed_HS_16_24_2014]],FinalOutput10[[#This Row],[Assessed_HS_18_24_2014]],FinalOutput10[[#This Row],[Assessed_CS_16_17_2014]],FinalOutput10[[#This Row],[Assessed_CS_16_24_2014]],FinalOutput10[[#This Row],[Assessed_CS_18_24_2014]])</f>
        <v>0</v>
      </c>
      <c r="X224" s="128"/>
      <c r="Y224" s="128"/>
      <c r="Z224" s="128"/>
      <c r="AA224" s="128"/>
      <c r="AB224" s="128"/>
      <c r="AC224" s="128"/>
      <c r="AD224" s="128"/>
      <c r="AE224" s="128"/>
      <c r="AF224" s="128"/>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row>
    <row r="225" spans="1:63">
      <c r="A225" s="128" t="str">
        <f t="array" ref="A225">ConsolGeog[[#This Row],[Country]]</f>
        <v>England</v>
      </c>
      <c r="B225" s="129" t="str">
        <f t="array" ref="B225">ConsolGeog[[#This Row],[County Name]]</f>
        <v>Staffordshire</v>
      </c>
      <c r="C225" s="128" t="str">
        <f t="array" ref="C225">ConsolGeog[[#This Row],[la_code]]</f>
        <v>E07000197</v>
      </c>
      <c r="D225" s="129" t="str">
        <f t="array" ref="D225">ConsolGeog[[#This Row],[la_name]]</f>
        <v>Stafford</v>
      </c>
      <c r="E225" s="129" t="str">
        <f t="array" ref="E225">ConsolGeog[[#This Row],[LA Type]]</f>
        <v>District</v>
      </c>
      <c r="F225" s="129">
        <f t="array" ref="F225">ConsolGeog[[#This Row],[population]]</f>
        <v>130869</v>
      </c>
      <c r="G225" s="129">
        <f t="array" ref="G225">ConsolGeog[[#This Row],[area]]</f>
        <v>59817.26</v>
      </c>
      <c r="H225" s="129">
        <f t="array" ref="H225">ConsolGeog[[#This Row],[COUNTY: Sum of districts'' populations '[non additive!']]]</f>
        <v>848489</v>
      </c>
      <c r="I225" s="129">
        <f t="array" ref="I225">ConsolGeog[[#This Row],[County Stats Distribution Factor]]</f>
        <v>0.15423770962263506</v>
      </c>
      <c r="J225" s="129">
        <f t="array" ref="J225">ConsolGeog[[#This Row],[Presented HS - 16-17 (2014)]]</f>
        <v>1</v>
      </c>
      <c r="K225" s="129">
        <f t="array" ref="K225">ConsolGeog[[#This Row],[Presented HS - 16-24 (2014)]]</f>
        <v>0</v>
      </c>
      <c r="L225" s="129">
        <f t="array" ref="L225">ConsolGeog[[#This Row],[Presented HS - 18-24 (2014)]]</f>
        <v>7</v>
      </c>
      <c r="M225" s="129">
        <f t="array" ref="M225">ConsolGeog[[#This Row],[Presented CS - 16-17 (2014)]]</f>
        <v>0</v>
      </c>
      <c r="N225" s="129">
        <f t="array" ref="N225">ConsolGeog[[#This Row],[Presented CS - 16-24 (2014)]]</f>
        <v>0</v>
      </c>
      <c r="O225" s="129">
        <f t="array" ref="O225">ConsolGeog[[#This Row],[Presented CS - 18-24 (2014)]]</f>
        <v>0</v>
      </c>
      <c r="P225" s="129">
        <f t="array" ref="P225">MAX(FinalOutput10[[#This Row],[Presented_HS_16_17_2014]]+FinalOutput10[[#This Row],[Presented_HS_18_24_2014]],FinalOutput10[[#This Row],[Presented_HS_16_24_2014]])+SUM(FinalOutput10[[#This Row],[Presented_CS_16_17_2014]],FinalOutput10[[#This Row],[Presented_CS_16_24_2014]],FinalOutput10[[#This Row],[Presented_CS_18_24_2014]])</f>
        <v>8</v>
      </c>
      <c r="Q225" s="129">
        <f t="array" ref="Q225">ConsolGeog[[#This Row],[Assessed HS - 16-17 (2014)]]</f>
        <v>1</v>
      </c>
      <c r="R225" s="129">
        <f t="array" ref="R225">ConsolGeog[[#This Row],[Assessed HS - 16-24 (2014)]]</f>
        <v>0</v>
      </c>
      <c r="S225" s="129">
        <f t="array" ref="S225">ConsolGeog[[#This Row],[Assessed HS - 18-24 (2014)]]</f>
        <v>7</v>
      </c>
      <c r="T225" s="129">
        <f t="array" ref="T225">ConsolGeog[[#This Row],[Assessed CS - 16-17 (2014)]]</f>
        <v>0</v>
      </c>
      <c r="U225" s="129">
        <f t="array" ref="U225">ConsolGeog[[#This Row],[Assessed CS - 16-24 (2014)]]</f>
        <v>0</v>
      </c>
      <c r="V225" s="129">
        <f t="array" ref="V225">ConsolGeog[[#This Row],[Assessed CS - 18-24 (2014)]]</f>
        <v>0</v>
      </c>
      <c r="W225" s="129">
        <f t="array" ref="W225">SUM(FinalOutput10[[#This Row],[Assessed_HS_16_17_2014]],FinalOutput10[[#This Row],[Assessed_HS_16_24_2014]],FinalOutput10[[#This Row],[Assessed_HS_18_24_2014]],FinalOutput10[[#This Row],[Assessed_CS_16_17_2014]],FinalOutput10[[#This Row],[Assessed_CS_16_24_2014]],FinalOutput10[[#This Row],[Assessed_CS_18_24_2014]])</f>
        <v>8</v>
      </c>
      <c r="X225" s="128"/>
      <c r="Y225" s="128"/>
      <c r="Z225" s="128"/>
      <c r="AA225" s="128"/>
      <c r="AB225" s="128"/>
      <c r="AC225" s="128"/>
      <c r="AD225" s="128"/>
      <c r="AE225" s="128"/>
      <c r="AF225" s="128"/>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row>
    <row r="226" spans="1:63">
      <c r="A226" s="128" t="str">
        <f t="array" ref="A226">ConsolGeog[[#This Row],[Country]]</f>
        <v>England</v>
      </c>
      <c r="B226" s="129" t="str">
        <f t="array" ref="B226">ConsolGeog[[#This Row],[County Name]]</f>
        <v>Staffordshire</v>
      </c>
      <c r="C226" s="128" t="str">
        <f t="array" ref="C226">ConsolGeog[[#This Row],[la_code]]</f>
        <v>E07000198</v>
      </c>
      <c r="D226" s="129" t="str">
        <f t="array" ref="D226">ConsolGeog[[#This Row],[la_name]]</f>
        <v>Staffordshire Moorlands</v>
      </c>
      <c r="E226" s="129" t="str">
        <f t="array" ref="E226">ConsolGeog[[#This Row],[LA Type]]</f>
        <v>District</v>
      </c>
      <c r="F226" s="129">
        <f t="array" ref="F226">ConsolGeog[[#This Row],[population]]</f>
        <v>97106</v>
      </c>
      <c r="G226" s="129">
        <f t="array" ref="G226">ConsolGeog[[#This Row],[area]]</f>
        <v>57584.71</v>
      </c>
      <c r="H226" s="129">
        <f t="array" ref="H226">ConsolGeog[[#This Row],[COUNTY: Sum of districts'' populations '[non additive!']]]</f>
        <v>848489</v>
      </c>
      <c r="I226" s="129">
        <f t="array" ref="I226">ConsolGeog[[#This Row],[County Stats Distribution Factor]]</f>
        <v>0.11444579717592096</v>
      </c>
      <c r="J226" s="129">
        <f t="array" ref="J226">ConsolGeog[[#This Row],[Presented HS - 16-17 (2014)]]</f>
        <v>1</v>
      </c>
      <c r="K226" s="129">
        <f t="array" ref="K226">ConsolGeog[[#This Row],[Presented HS - 16-24 (2014)]]</f>
        <v>0</v>
      </c>
      <c r="L226" s="129">
        <f t="array" ref="L226">ConsolGeog[[#This Row],[Presented HS - 18-24 (2014)]]</f>
        <v>23</v>
      </c>
      <c r="M226" s="129">
        <f t="array" ref="M226">ConsolGeog[[#This Row],[Presented CS - 16-17 (2014)]]</f>
        <v>0</v>
      </c>
      <c r="N226" s="129">
        <f t="array" ref="N226">ConsolGeog[[#This Row],[Presented CS - 16-24 (2014)]]</f>
        <v>0</v>
      </c>
      <c r="O226" s="129">
        <f t="array" ref="O226">ConsolGeog[[#This Row],[Presented CS - 18-24 (2014)]]</f>
        <v>0</v>
      </c>
      <c r="P226" s="129">
        <f t="array" ref="P226">MAX(FinalOutput10[[#This Row],[Presented_HS_16_17_2014]]+FinalOutput10[[#This Row],[Presented_HS_18_24_2014]],FinalOutput10[[#This Row],[Presented_HS_16_24_2014]])+SUM(FinalOutput10[[#This Row],[Presented_CS_16_17_2014]],FinalOutput10[[#This Row],[Presented_CS_16_24_2014]],FinalOutput10[[#This Row],[Presented_CS_18_24_2014]])</f>
        <v>24</v>
      </c>
      <c r="Q226" s="129">
        <f t="array" ref="Q226">ConsolGeog[[#This Row],[Assessed HS - 16-17 (2014)]]</f>
        <v>1</v>
      </c>
      <c r="R226" s="129">
        <f t="array" ref="R226">ConsolGeog[[#This Row],[Assessed HS - 16-24 (2014)]]</f>
        <v>0</v>
      </c>
      <c r="S226" s="129">
        <f t="array" ref="S226">ConsolGeog[[#This Row],[Assessed HS - 18-24 (2014)]]</f>
        <v>19</v>
      </c>
      <c r="T226" s="129">
        <f t="array" ref="T226">ConsolGeog[[#This Row],[Assessed CS - 16-17 (2014)]]</f>
        <v>0</v>
      </c>
      <c r="U226" s="129">
        <f t="array" ref="U226">ConsolGeog[[#This Row],[Assessed CS - 16-24 (2014)]]</f>
        <v>0</v>
      </c>
      <c r="V226" s="129">
        <f t="array" ref="V226">ConsolGeog[[#This Row],[Assessed CS - 18-24 (2014)]]</f>
        <v>0</v>
      </c>
      <c r="W226" s="129">
        <f t="array" ref="W226">SUM(FinalOutput10[[#This Row],[Assessed_HS_16_17_2014]],FinalOutput10[[#This Row],[Assessed_HS_16_24_2014]],FinalOutput10[[#This Row],[Assessed_HS_18_24_2014]],FinalOutput10[[#This Row],[Assessed_CS_16_17_2014]],FinalOutput10[[#This Row],[Assessed_CS_16_24_2014]],FinalOutput10[[#This Row],[Assessed_CS_18_24_2014]])</f>
        <v>20</v>
      </c>
      <c r="X226" s="128"/>
      <c r="Y226" s="128"/>
      <c r="Z226" s="128"/>
      <c r="AA226" s="128"/>
      <c r="AB226" s="128"/>
      <c r="AC226" s="128"/>
      <c r="AD226" s="128"/>
      <c r="AE226" s="128"/>
      <c r="AF226" s="128"/>
      <c r="AG226" s="128"/>
      <c r="AH226" s="128"/>
      <c r="AI226" s="128"/>
      <c r="AJ226" s="128"/>
      <c r="AK226" s="128"/>
      <c r="AL226" s="128"/>
      <c r="AM226" s="128"/>
      <c r="AN226" s="128"/>
      <c r="AO226" s="128"/>
      <c r="AP226" s="128"/>
      <c r="AQ226" s="128"/>
      <c r="AR226" s="128"/>
      <c r="AS226" s="128"/>
      <c r="AT226" s="128"/>
      <c r="AU226" s="128"/>
      <c r="AV226" s="128"/>
      <c r="AW226" s="128"/>
      <c r="AX226" s="128"/>
      <c r="AY226" s="128"/>
      <c r="AZ226" s="128"/>
      <c r="BA226" s="128"/>
      <c r="BB226" s="128"/>
      <c r="BC226" s="128"/>
      <c r="BD226" s="128"/>
      <c r="BE226" s="128"/>
      <c r="BF226" s="128"/>
      <c r="BG226" s="128"/>
      <c r="BH226" s="128"/>
      <c r="BI226" s="128"/>
      <c r="BJ226" s="128"/>
      <c r="BK226" s="128"/>
    </row>
    <row r="227" spans="1:63">
      <c r="A227" s="128" t="str">
        <f t="array" ref="A227">ConsolGeog[[#This Row],[Country]]</f>
        <v>England</v>
      </c>
      <c r="B227" s="129" t="str">
        <f t="array" ref="B227">ConsolGeog[[#This Row],[County Name]]</f>
        <v>Staffordshire</v>
      </c>
      <c r="C227" s="128" t="str">
        <f t="array" ref="C227">ConsolGeog[[#This Row],[la_code]]</f>
        <v>E07000199</v>
      </c>
      <c r="D227" s="129" t="str">
        <f t="array" ref="D227">ConsolGeog[[#This Row],[la_name]]</f>
        <v>Tamworth</v>
      </c>
      <c r="E227" s="129" t="str">
        <f t="array" ref="E227">ConsolGeog[[#This Row],[LA Type]]</f>
        <v>District</v>
      </c>
      <c r="F227" s="129">
        <f t="array" ref="F227">ConsolGeog[[#This Row],[population]]</f>
        <v>76813</v>
      </c>
      <c r="G227" s="129">
        <f t="array" ref="G227">ConsolGeog[[#This Row],[area]]</f>
        <v>3084.62</v>
      </c>
      <c r="H227" s="129">
        <f t="array" ref="H227">ConsolGeog[[#This Row],[COUNTY: Sum of districts'' populations '[non additive!']]]</f>
        <v>848489</v>
      </c>
      <c r="I227" s="129">
        <f t="array" ref="I227">ConsolGeog[[#This Row],[County Stats Distribution Factor]]</f>
        <v>9.0529164196589462E-2</v>
      </c>
      <c r="J227" s="129">
        <f t="array" ref="J227">ConsolGeog[[#This Row],[Presented HS - 16-17 (2014)]]</f>
        <v>23</v>
      </c>
      <c r="K227" s="129">
        <f t="array" ref="K227">ConsolGeog[[#This Row],[Presented HS - 16-24 (2014)]]</f>
        <v>0</v>
      </c>
      <c r="L227" s="129">
        <f t="array" ref="L227">ConsolGeog[[#This Row],[Presented HS - 18-24 (2014)]]</f>
        <v>48</v>
      </c>
      <c r="M227" s="129">
        <f t="array" ref="M227">ConsolGeog[[#This Row],[Presented CS - 16-17 (2014)]]</f>
        <v>0</v>
      </c>
      <c r="N227" s="129">
        <f t="array" ref="N227">ConsolGeog[[#This Row],[Presented CS - 16-24 (2014)]]</f>
        <v>0</v>
      </c>
      <c r="O227" s="129">
        <f t="array" ref="O227">ConsolGeog[[#This Row],[Presented CS - 18-24 (2014)]]</f>
        <v>0</v>
      </c>
      <c r="P227" s="129">
        <f t="array" ref="P227">MAX(FinalOutput10[[#This Row],[Presented_HS_16_17_2014]]+FinalOutput10[[#This Row],[Presented_HS_18_24_2014]],FinalOutput10[[#This Row],[Presented_HS_16_24_2014]])+SUM(FinalOutput10[[#This Row],[Presented_CS_16_17_2014]],FinalOutput10[[#This Row],[Presented_CS_16_24_2014]],FinalOutput10[[#This Row],[Presented_CS_18_24_2014]])</f>
        <v>71</v>
      </c>
      <c r="Q227" s="129">
        <f t="array" ref="Q227">ConsolGeog[[#This Row],[Assessed HS - 16-17 (2014)]]</f>
        <v>23</v>
      </c>
      <c r="R227" s="129">
        <f t="array" ref="R227">ConsolGeog[[#This Row],[Assessed HS - 16-24 (2014)]]</f>
        <v>0</v>
      </c>
      <c r="S227" s="129">
        <f t="array" ref="S227">ConsolGeog[[#This Row],[Assessed HS - 18-24 (2014)]]</f>
        <v>48</v>
      </c>
      <c r="T227" s="129">
        <f t="array" ref="T227">ConsolGeog[[#This Row],[Assessed CS - 16-17 (2014)]]</f>
        <v>0</v>
      </c>
      <c r="U227" s="129">
        <f t="array" ref="U227">ConsolGeog[[#This Row],[Assessed CS - 16-24 (2014)]]</f>
        <v>0</v>
      </c>
      <c r="V227" s="129">
        <f t="array" ref="V227">ConsolGeog[[#This Row],[Assessed CS - 18-24 (2014)]]</f>
        <v>0</v>
      </c>
      <c r="W227" s="129">
        <f t="array" ref="W227">SUM(FinalOutput10[[#This Row],[Assessed_HS_16_17_2014]],FinalOutput10[[#This Row],[Assessed_HS_16_24_2014]],FinalOutput10[[#This Row],[Assessed_HS_18_24_2014]],FinalOutput10[[#This Row],[Assessed_CS_16_17_2014]],FinalOutput10[[#This Row],[Assessed_CS_16_24_2014]],FinalOutput10[[#This Row],[Assessed_CS_18_24_2014]])</f>
        <v>71</v>
      </c>
      <c r="X227" s="128"/>
      <c r="Y227" s="128"/>
      <c r="Z227" s="128"/>
      <c r="AA227" s="128"/>
      <c r="AB227" s="128"/>
      <c r="AC227" s="128"/>
      <c r="AD227" s="128"/>
      <c r="AE227" s="128"/>
      <c r="AF227" s="128"/>
      <c r="AG227" s="128"/>
      <c r="AH227" s="128"/>
      <c r="AI227" s="128"/>
      <c r="AJ227" s="128"/>
      <c r="AK227" s="128"/>
      <c r="AL227" s="128"/>
      <c r="AM227" s="128"/>
      <c r="AN227" s="128"/>
      <c r="AO227" s="128"/>
      <c r="AP227" s="128"/>
      <c r="AQ227" s="128"/>
      <c r="AR227" s="128"/>
      <c r="AS227" s="128"/>
      <c r="AT227" s="128"/>
      <c r="AU227" s="128"/>
      <c r="AV227" s="128"/>
      <c r="AW227" s="128"/>
      <c r="AX227" s="128"/>
      <c r="AY227" s="128"/>
      <c r="AZ227" s="128"/>
      <c r="BA227" s="128"/>
      <c r="BB227" s="128"/>
      <c r="BC227" s="128"/>
      <c r="BD227" s="128"/>
      <c r="BE227" s="128"/>
      <c r="BF227" s="128"/>
      <c r="BG227" s="128"/>
      <c r="BH227" s="128"/>
      <c r="BI227" s="128"/>
      <c r="BJ227" s="128"/>
      <c r="BK227" s="128"/>
    </row>
    <row r="228" spans="1:63">
      <c r="A228" s="128" t="str">
        <f t="array" ref="A228">ConsolGeog[[#This Row],[Country]]</f>
        <v>England</v>
      </c>
      <c r="B228" s="129" t="str">
        <f t="array" ref="B228">ConsolGeog[[#This Row],[County Name]]</f>
        <v>Suffolk</v>
      </c>
      <c r="C228" s="128" t="str">
        <f t="array" ref="C228">ConsolGeog[[#This Row],[la_code]]</f>
        <v>E07000200</v>
      </c>
      <c r="D228" s="129" t="str">
        <f t="array" ref="D228">ConsolGeog[[#This Row],[la_name]]</f>
        <v>Babergh</v>
      </c>
      <c r="E228" s="129" t="str">
        <f t="array" ref="E228">ConsolGeog[[#This Row],[LA Type]]</f>
        <v>District</v>
      </c>
      <c r="F228" s="129">
        <f t="array" ref="F228">ConsolGeog[[#This Row],[population]]</f>
        <v>87740</v>
      </c>
      <c r="G228" s="129">
        <f t="array" ref="G228">ConsolGeog[[#This Row],[area]]</f>
        <v>59377.66</v>
      </c>
      <c r="H228" s="129">
        <f t="array" ref="H228">ConsolGeog[[#This Row],[COUNTY: Sum of districts'' populations '[non additive!']]]</f>
        <v>728163</v>
      </c>
      <c r="I228" s="129">
        <f t="array" ref="I228">ConsolGeog[[#This Row],[County Stats Distribution Factor]]</f>
        <v>0.12049499905927656</v>
      </c>
      <c r="J228" s="129">
        <f t="array" ref="J228">ConsolGeog[[#This Row],[Presented HS - 16-17 (2014)]]</f>
        <v>0</v>
      </c>
      <c r="K228" s="129">
        <f t="array" ref="K228">ConsolGeog[[#This Row],[Presented HS - 16-24 (2014)]]</f>
        <v>0</v>
      </c>
      <c r="L228" s="129">
        <f t="array" ref="L228">ConsolGeog[[#This Row],[Presented HS - 18-24 (2014)]]</f>
        <v>0</v>
      </c>
      <c r="M228" s="129">
        <f t="array" ref="M228">ConsolGeog[[#This Row],[Presented CS - 16-17 (2014)]]</f>
        <v>0</v>
      </c>
      <c r="N228" s="129">
        <f t="array" ref="N228">ConsolGeog[[#This Row],[Presented CS - 16-24 (2014)]]</f>
        <v>0</v>
      </c>
      <c r="O228" s="129">
        <f t="array" ref="O228">ConsolGeog[[#This Row],[Presented CS - 18-24 (2014)]]</f>
        <v>0</v>
      </c>
      <c r="P228" s="129">
        <f t="array" ref="P22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28" s="129">
        <f t="array" ref="Q228">ConsolGeog[[#This Row],[Assessed HS - 16-17 (2014)]]</f>
        <v>0</v>
      </c>
      <c r="R228" s="129">
        <f t="array" ref="R228">ConsolGeog[[#This Row],[Assessed HS - 16-24 (2014)]]</f>
        <v>46</v>
      </c>
      <c r="S228" s="129">
        <f t="array" ref="S228">ConsolGeog[[#This Row],[Assessed HS - 18-24 (2014)]]</f>
        <v>0</v>
      </c>
      <c r="T228" s="129">
        <f t="array" ref="T228">ConsolGeog[[#This Row],[Assessed CS - 16-17 (2014)]]</f>
        <v>0</v>
      </c>
      <c r="U228" s="129">
        <f t="array" ref="U228">ConsolGeog[[#This Row],[Assessed CS - 16-24 (2014)]]</f>
        <v>0</v>
      </c>
      <c r="V228" s="129">
        <f t="array" ref="V228">ConsolGeog[[#This Row],[Assessed CS - 18-24 (2014)]]</f>
        <v>0</v>
      </c>
      <c r="W228" s="129">
        <f t="array" ref="W228">SUM(FinalOutput10[[#This Row],[Assessed_HS_16_17_2014]],FinalOutput10[[#This Row],[Assessed_HS_16_24_2014]],FinalOutput10[[#This Row],[Assessed_HS_18_24_2014]],FinalOutput10[[#This Row],[Assessed_CS_16_17_2014]],FinalOutput10[[#This Row],[Assessed_CS_16_24_2014]],FinalOutput10[[#This Row],[Assessed_CS_18_24_2014]])</f>
        <v>46</v>
      </c>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c r="BA228" s="128"/>
      <c r="BB228" s="128"/>
      <c r="BC228" s="128"/>
      <c r="BD228" s="128"/>
      <c r="BE228" s="128"/>
      <c r="BF228" s="128"/>
      <c r="BG228" s="128"/>
      <c r="BH228" s="128"/>
      <c r="BI228" s="128"/>
      <c r="BJ228" s="128"/>
      <c r="BK228" s="128"/>
    </row>
    <row r="229" spans="1:63">
      <c r="A229" s="128" t="str">
        <f t="array" ref="A229">ConsolGeog[[#This Row],[Country]]</f>
        <v>England</v>
      </c>
      <c r="B229" s="129" t="str">
        <f t="array" ref="B229">ConsolGeog[[#This Row],[County Name]]</f>
        <v>Suffolk</v>
      </c>
      <c r="C229" s="128" t="str">
        <f t="array" ref="C229">ConsolGeog[[#This Row],[la_code]]</f>
        <v>E07000201</v>
      </c>
      <c r="D229" s="129" t="str">
        <f t="array" ref="D229">ConsolGeog[[#This Row],[la_name]]</f>
        <v>Forest Heath</v>
      </c>
      <c r="E229" s="129" t="str">
        <f t="array" ref="E229">ConsolGeog[[#This Row],[LA Type]]</f>
        <v>District</v>
      </c>
      <c r="F229" s="129">
        <f t="array" ref="F229">ConsolGeog[[#This Row],[population]]</f>
        <v>59748</v>
      </c>
      <c r="G229" s="129">
        <f t="array" ref="G229">ConsolGeog[[#This Row],[area]]</f>
        <v>37771.06</v>
      </c>
      <c r="H229" s="129">
        <f t="array" ref="H229">ConsolGeog[[#This Row],[COUNTY: Sum of districts'' populations '[non additive!']]]</f>
        <v>728163</v>
      </c>
      <c r="I229" s="129">
        <f t="array" ref="I229">ConsolGeog[[#This Row],[County Stats Distribution Factor]]</f>
        <v>8.2053056801842439E-2</v>
      </c>
      <c r="J229" s="129">
        <f t="array" ref="J229">ConsolGeog[[#This Row],[Presented HS - 16-17 (2014)]]</f>
        <v>0</v>
      </c>
      <c r="K229" s="129">
        <f t="array" ref="K229">ConsolGeog[[#This Row],[Presented HS - 16-24 (2014)]]</f>
        <v>0</v>
      </c>
      <c r="L229" s="129">
        <f t="array" ref="L229">ConsolGeog[[#This Row],[Presented HS - 18-24 (2014)]]</f>
        <v>0</v>
      </c>
      <c r="M229" s="129">
        <f t="array" ref="M229">ConsolGeog[[#This Row],[Presented CS - 16-17 (2014)]]</f>
        <v>0</v>
      </c>
      <c r="N229" s="129">
        <f t="array" ref="N229">ConsolGeog[[#This Row],[Presented CS - 16-24 (2014)]]</f>
        <v>0</v>
      </c>
      <c r="O229" s="129">
        <f t="array" ref="O229">ConsolGeog[[#This Row],[Presented CS - 18-24 (2014)]]</f>
        <v>0</v>
      </c>
      <c r="P229" s="129">
        <f t="array" ref="P22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29" s="129">
        <f t="array" ref="Q229">ConsolGeog[[#This Row],[Assessed HS - 16-17 (2014)]]</f>
        <v>0</v>
      </c>
      <c r="R229" s="129">
        <f t="array" ref="R229">ConsolGeog[[#This Row],[Assessed HS - 16-24 (2014)]]</f>
        <v>0</v>
      </c>
      <c r="S229" s="129">
        <f t="array" ref="S229">ConsolGeog[[#This Row],[Assessed HS - 18-24 (2014)]]</f>
        <v>0</v>
      </c>
      <c r="T229" s="129">
        <f t="array" ref="T229">ConsolGeog[[#This Row],[Assessed CS - 16-17 (2014)]]</f>
        <v>0</v>
      </c>
      <c r="U229" s="129">
        <f t="array" ref="U229">ConsolGeog[[#This Row],[Assessed CS - 16-24 (2014)]]</f>
        <v>0</v>
      </c>
      <c r="V229" s="129">
        <f t="array" ref="V229">ConsolGeog[[#This Row],[Assessed CS - 18-24 (2014)]]</f>
        <v>0</v>
      </c>
      <c r="W229" s="129">
        <f t="array" ref="W229">SUM(FinalOutput10[[#This Row],[Assessed_HS_16_17_2014]],FinalOutput10[[#This Row],[Assessed_HS_16_24_2014]],FinalOutput10[[#This Row],[Assessed_HS_18_24_2014]],FinalOutput10[[#This Row],[Assessed_CS_16_17_2014]],FinalOutput10[[#This Row],[Assessed_CS_16_24_2014]],FinalOutput10[[#This Row],[Assessed_CS_18_24_2014]])</f>
        <v>0</v>
      </c>
      <c r="X229" s="128"/>
      <c r="Y229" s="128"/>
      <c r="Z229" s="128"/>
      <c r="AA229" s="128"/>
      <c r="AB229" s="128"/>
      <c r="AC229" s="128"/>
      <c r="AD229" s="128"/>
      <c r="AE229" s="128"/>
      <c r="AF229" s="128"/>
      <c r="AG229" s="128"/>
      <c r="AH229" s="128"/>
      <c r="AI229" s="128"/>
      <c r="AJ229" s="128"/>
      <c r="AK229" s="128"/>
      <c r="AL229" s="128"/>
      <c r="AM229" s="128"/>
      <c r="AN229" s="128"/>
      <c r="AO229" s="128"/>
      <c r="AP229" s="128"/>
      <c r="AQ229" s="128"/>
      <c r="AR229" s="128"/>
      <c r="AS229" s="128"/>
      <c r="AT229" s="128"/>
      <c r="AU229" s="128"/>
      <c r="AV229" s="128"/>
      <c r="AW229" s="128"/>
      <c r="AX229" s="128"/>
      <c r="AY229" s="128"/>
      <c r="AZ229" s="128"/>
      <c r="BA229" s="128"/>
      <c r="BB229" s="128"/>
      <c r="BC229" s="128"/>
      <c r="BD229" s="128"/>
      <c r="BE229" s="128"/>
      <c r="BF229" s="128"/>
      <c r="BG229" s="128"/>
      <c r="BH229" s="128"/>
      <c r="BI229" s="128"/>
      <c r="BJ229" s="128"/>
      <c r="BK229" s="128"/>
    </row>
    <row r="230" spans="1:63">
      <c r="A230" s="128" t="str">
        <f t="array" ref="A230">ConsolGeog[[#This Row],[Country]]</f>
        <v>England</v>
      </c>
      <c r="B230" s="129" t="str">
        <f t="array" ref="B230">ConsolGeog[[#This Row],[County Name]]</f>
        <v>Suffolk</v>
      </c>
      <c r="C230" s="128" t="str">
        <f t="array" ref="C230">ConsolGeog[[#This Row],[la_code]]</f>
        <v>E07000202</v>
      </c>
      <c r="D230" s="129" t="str">
        <f t="array" ref="D230">ConsolGeog[[#This Row],[la_name]]</f>
        <v>Ipswich</v>
      </c>
      <c r="E230" s="129" t="str">
        <f t="array" ref="E230">ConsolGeog[[#This Row],[LA Type]]</f>
        <v>District</v>
      </c>
      <c r="F230" s="129">
        <f t="array" ref="F230">ConsolGeog[[#This Row],[population]]</f>
        <v>133384</v>
      </c>
      <c r="G230" s="129">
        <f t="array" ref="G230">ConsolGeog[[#This Row],[area]]</f>
        <v>3941.46</v>
      </c>
      <c r="H230" s="129">
        <f t="array" ref="H230">ConsolGeog[[#This Row],[COUNTY: Sum of districts'' populations '[non additive!']]]</f>
        <v>728163</v>
      </c>
      <c r="I230" s="129">
        <f t="array" ref="I230">ConsolGeog[[#This Row],[County Stats Distribution Factor]]</f>
        <v>0.18317876629271193</v>
      </c>
      <c r="J230" s="129">
        <f t="array" ref="J230">ConsolGeog[[#This Row],[Presented HS - 16-17 (2014)]]</f>
        <v>0</v>
      </c>
      <c r="K230" s="129">
        <f t="array" ref="K230">ConsolGeog[[#This Row],[Presented HS - 16-24 (2014)]]</f>
        <v>0</v>
      </c>
      <c r="L230" s="129">
        <f t="array" ref="L230">ConsolGeog[[#This Row],[Presented HS - 18-24 (2014)]]</f>
        <v>0</v>
      </c>
      <c r="M230" s="129">
        <f t="array" ref="M230">ConsolGeog[[#This Row],[Presented CS - 16-17 (2014)]]</f>
        <v>0</v>
      </c>
      <c r="N230" s="129">
        <f t="array" ref="N230">ConsolGeog[[#This Row],[Presented CS - 16-24 (2014)]]</f>
        <v>0</v>
      </c>
      <c r="O230" s="129">
        <f t="array" ref="O230">ConsolGeog[[#This Row],[Presented CS - 18-24 (2014)]]</f>
        <v>0</v>
      </c>
      <c r="P230" s="129">
        <f t="array" ref="P23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30" s="129">
        <f t="array" ref="Q230">ConsolGeog[[#This Row],[Assessed HS - 16-17 (2014)]]</f>
        <v>0</v>
      </c>
      <c r="R230" s="129">
        <f t="array" ref="R230">ConsolGeog[[#This Row],[Assessed HS - 16-24 (2014)]]</f>
        <v>0</v>
      </c>
      <c r="S230" s="129">
        <f t="array" ref="S230">ConsolGeog[[#This Row],[Assessed HS - 18-24 (2014)]]</f>
        <v>0</v>
      </c>
      <c r="T230" s="129">
        <f t="array" ref="T230">ConsolGeog[[#This Row],[Assessed CS - 16-17 (2014)]]</f>
        <v>0</v>
      </c>
      <c r="U230" s="129">
        <f t="array" ref="U230">ConsolGeog[[#This Row],[Assessed CS - 16-24 (2014)]]</f>
        <v>0</v>
      </c>
      <c r="V230" s="129">
        <f t="array" ref="V230">ConsolGeog[[#This Row],[Assessed CS - 18-24 (2014)]]</f>
        <v>0</v>
      </c>
      <c r="W230" s="129">
        <f t="array" ref="W230">SUM(FinalOutput10[[#This Row],[Assessed_HS_16_17_2014]],FinalOutput10[[#This Row],[Assessed_HS_16_24_2014]],FinalOutput10[[#This Row],[Assessed_HS_18_24_2014]],FinalOutput10[[#This Row],[Assessed_CS_16_17_2014]],FinalOutput10[[#This Row],[Assessed_CS_16_24_2014]],FinalOutput10[[#This Row],[Assessed_CS_18_24_2014]])</f>
        <v>0</v>
      </c>
      <c r="X230" s="128"/>
      <c r="Y230" s="128"/>
      <c r="Z230" s="128"/>
      <c r="AA230" s="128"/>
      <c r="AB230" s="128"/>
      <c r="AC230" s="128"/>
      <c r="AD230" s="128"/>
      <c r="AE230" s="128"/>
      <c r="AF230" s="128"/>
      <c r="AG230" s="128"/>
      <c r="AH230" s="128"/>
      <c r="AI230" s="128"/>
      <c r="AJ230" s="128"/>
      <c r="AK230" s="128"/>
      <c r="AL230" s="128"/>
      <c r="AM230" s="128"/>
      <c r="AN230" s="128"/>
      <c r="AO230" s="128"/>
      <c r="AP230" s="128"/>
      <c r="AQ230" s="128"/>
      <c r="AR230" s="128"/>
      <c r="AS230" s="128"/>
      <c r="AT230" s="128"/>
      <c r="AU230" s="128"/>
      <c r="AV230" s="128"/>
      <c r="AW230" s="128"/>
      <c r="AX230" s="128"/>
      <c r="AY230" s="128"/>
      <c r="AZ230" s="128"/>
      <c r="BA230" s="128"/>
      <c r="BB230" s="128"/>
      <c r="BC230" s="128"/>
      <c r="BD230" s="128"/>
      <c r="BE230" s="128"/>
      <c r="BF230" s="128"/>
      <c r="BG230" s="128"/>
      <c r="BH230" s="128"/>
      <c r="BI230" s="128"/>
      <c r="BJ230" s="128"/>
      <c r="BK230" s="128"/>
    </row>
    <row r="231" spans="1:63">
      <c r="A231" s="128" t="str">
        <f t="array" ref="A231">ConsolGeog[[#This Row],[Country]]</f>
        <v>England</v>
      </c>
      <c r="B231" s="129" t="str">
        <f t="array" ref="B231">ConsolGeog[[#This Row],[County Name]]</f>
        <v>Suffolk</v>
      </c>
      <c r="C231" s="128" t="str">
        <f t="array" ref="C231">ConsolGeog[[#This Row],[la_code]]</f>
        <v>E07000203</v>
      </c>
      <c r="D231" s="129" t="str">
        <f t="array" ref="D231">ConsolGeog[[#This Row],[la_name]]</f>
        <v>Mid Suffolk</v>
      </c>
      <c r="E231" s="129" t="str">
        <f t="array" ref="E231">ConsolGeog[[#This Row],[LA Type]]</f>
        <v>District</v>
      </c>
      <c r="F231" s="129">
        <f t="array" ref="F231">ConsolGeog[[#This Row],[population]]</f>
        <v>96731</v>
      </c>
      <c r="G231" s="129">
        <f t="array" ref="G231">ConsolGeog[[#This Row],[area]]</f>
        <v>87107.11</v>
      </c>
      <c r="H231" s="129">
        <f t="array" ref="H231">ConsolGeog[[#This Row],[COUNTY: Sum of districts'' populations '[non additive!']]]</f>
        <v>728163</v>
      </c>
      <c r="I231" s="129">
        <f t="array" ref="I231">ConsolGeog[[#This Row],[County Stats Distribution Factor]]</f>
        <v>0.13284250916347026</v>
      </c>
      <c r="J231" s="129">
        <f t="array" ref="J231">ConsolGeog[[#This Row],[Presented HS - 16-17 (2014)]]</f>
        <v>0</v>
      </c>
      <c r="K231" s="129">
        <f t="array" ref="K231">ConsolGeog[[#This Row],[Presented HS - 16-24 (2014)]]</f>
        <v>0</v>
      </c>
      <c r="L231" s="129">
        <f t="array" ref="L231">ConsolGeog[[#This Row],[Presented HS - 18-24 (2014)]]</f>
        <v>0</v>
      </c>
      <c r="M231" s="129">
        <f t="array" ref="M231">ConsolGeog[[#This Row],[Presented CS - 16-17 (2014)]]</f>
        <v>0</v>
      </c>
      <c r="N231" s="129">
        <f t="array" ref="N231">ConsolGeog[[#This Row],[Presented CS - 16-24 (2014)]]</f>
        <v>0</v>
      </c>
      <c r="O231" s="129">
        <f t="array" ref="O231">ConsolGeog[[#This Row],[Presented CS - 18-24 (2014)]]</f>
        <v>0</v>
      </c>
      <c r="P231" s="129">
        <f t="array" ref="P23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31" s="129">
        <f t="array" ref="Q231">ConsolGeog[[#This Row],[Assessed HS - 16-17 (2014)]]</f>
        <v>0</v>
      </c>
      <c r="R231" s="129">
        <f t="array" ref="R231">ConsolGeog[[#This Row],[Assessed HS - 16-24 (2014)]]</f>
        <v>0</v>
      </c>
      <c r="S231" s="129">
        <f t="array" ref="S231">ConsolGeog[[#This Row],[Assessed HS - 18-24 (2014)]]</f>
        <v>0</v>
      </c>
      <c r="T231" s="129">
        <f t="array" ref="T231">ConsolGeog[[#This Row],[Assessed CS - 16-17 (2014)]]</f>
        <v>0</v>
      </c>
      <c r="U231" s="129">
        <f t="array" ref="U231">ConsolGeog[[#This Row],[Assessed CS - 16-24 (2014)]]</f>
        <v>0</v>
      </c>
      <c r="V231" s="129">
        <f t="array" ref="V231">ConsolGeog[[#This Row],[Assessed CS - 18-24 (2014)]]</f>
        <v>0</v>
      </c>
      <c r="W231" s="129">
        <f t="array" ref="W231">SUM(FinalOutput10[[#This Row],[Assessed_HS_16_17_2014]],FinalOutput10[[#This Row],[Assessed_HS_16_24_2014]],FinalOutput10[[#This Row],[Assessed_HS_18_24_2014]],FinalOutput10[[#This Row],[Assessed_CS_16_17_2014]],FinalOutput10[[#This Row],[Assessed_CS_16_24_2014]],FinalOutput10[[#This Row],[Assessed_CS_18_24_2014]])</f>
        <v>0</v>
      </c>
      <c r="X231" s="128"/>
      <c r="Y231" s="128"/>
      <c r="Z231" s="128"/>
      <c r="AA231" s="128"/>
      <c r="AB231" s="128"/>
      <c r="AC231" s="128"/>
      <c r="AD231" s="128"/>
      <c r="AE231" s="128"/>
      <c r="AF231" s="128"/>
      <c r="AG231" s="128"/>
      <c r="AH231" s="128"/>
      <c r="AI231" s="128"/>
      <c r="AJ231" s="128"/>
      <c r="AK231" s="128"/>
      <c r="AL231" s="128"/>
      <c r="AM231" s="128"/>
      <c r="AN231" s="128"/>
      <c r="AO231" s="128"/>
      <c r="AP231" s="128"/>
      <c r="AQ231" s="128"/>
      <c r="AR231" s="128"/>
      <c r="AS231" s="128"/>
      <c r="AT231" s="128"/>
      <c r="AU231" s="128"/>
      <c r="AV231" s="128"/>
      <c r="AW231" s="128"/>
      <c r="AX231" s="128"/>
      <c r="AY231" s="128"/>
      <c r="AZ231" s="128"/>
      <c r="BA231" s="128"/>
      <c r="BB231" s="128"/>
      <c r="BC231" s="128"/>
      <c r="BD231" s="128"/>
      <c r="BE231" s="128"/>
      <c r="BF231" s="128"/>
      <c r="BG231" s="128"/>
      <c r="BH231" s="128"/>
      <c r="BI231" s="128"/>
      <c r="BJ231" s="128"/>
      <c r="BK231" s="128"/>
    </row>
    <row r="232" spans="1:63">
      <c r="A232" s="128" t="str">
        <f t="array" ref="A232">ConsolGeog[[#This Row],[Country]]</f>
        <v>England</v>
      </c>
      <c r="B232" s="129" t="str">
        <f t="array" ref="B232">ConsolGeog[[#This Row],[County Name]]</f>
        <v>Suffolk</v>
      </c>
      <c r="C232" s="128" t="str">
        <f t="array" ref="C232">ConsolGeog[[#This Row],[la_code]]</f>
        <v>E07000204</v>
      </c>
      <c r="D232" s="129" t="str">
        <f t="array" ref="D232">ConsolGeog[[#This Row],[la_name]]</f>
        <v>St Edmundsbury</v>
      </c>
      <c r="E232" s="129" t="str">
        <f t="array" ref="E232">ConsolGeog[[#This Row],[LA Type]]</f>
        <v>District</v>
      </c>
      <c r="F232" s="129">
        <f t="array" ref="F232">ConsolGeog[[#This Row],[population]]</f>
        <v>111008</v>
      </c>
      <c r="G232" s="129">
        <f t="array" ref="G232">ConsolGeog[[#This Row],[area]]</f>
        <v>65696.41</v>
      </c>
      <c r="H232" s="129">
        <f t="array" ref="H232">ConsolGeog[[#This Row],[COUNTY: Sum of districts'' populations '[non additive!']]]</f>
        <v>728163</v>
      </c>
      <c r="I232" s="129">
        <f t="array" ref="I232">ConsolGeog[[#This Row],[County Stats Distribution Factor]]</f>
        <v>0.15244938289915858</v>
      </c>
      <c r="J232" s="129">
        <f t="array" ref="J232">ConsolGeog[[#This Row],[Presented HS - 16-17 (2014)]]</f>
        <v>0</v>
      </c>
      <c r="K232" s="129">
        <f t="array" ref="K232">ConsolGeog[[#This Row],[Presented HS - 16-24 (2014)]]</f>
        <v>0</v>
      </c>
      <c r="L232" s="129">
        <f t="array" ref="L232">ConsolGeog[[#This Row],[Presented HS - 18-24 (2014)]]</f>
        <v>0</v>
      </c>
      <c r="M232" s="129">
        <f t="array" ref="M232">ConsolGeog[[#This Row],[Presented CS - 16-17 (2014)]]</f>
        <v>0</v>
      </c>
      <c r="N232" s="129">
        <f t="array" ref="N232">ConsolGeog[[#This Row],[Presented CS - 16-24 (2014)]]</f>
        <v>0</v>
      </c>
      <c r="O232" s="129">
        <f t="array" ref="O232">ConsolGeog[[#This Row],[Presented CS - 18-24 (2014)]]</f>
        <v>0</v>
      </c>
      <c r="P232" s="129">
        <f t="array" ref="P23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32" s="129">
        <f t="array" ref="Q232">ConsolGeog[[#This Row],[Assessed HS - 16-17 (2014)]]</f>
        <v>0</v>
      </c>
      <c r="R232" s="129">
        <f t="array" ref="R232">ConsolGeog[[#This Row],[Assessed HS - 16-24 (2014)]]</f>
        <v>0</v>
      </c>
      <c r="S232" s="129">
        <f t="array" ref="S232">ConsolGeog[[#This Row],[Assessed HS - 18-24 (2014)]]</f>
        <v>0</v>
      </c>
      <c r="T232" s="129">
        <f t="array" ref="T232">ConsolGeog[[#This Row],[Assessed CS - 16-17 (2014)]]</f>
        <v>0</v>
      </c>
      <c r="U232" s="129">
        <f t="array" ref="U232">ConsolGeog[[#This Row],[Assessed CS - 16-24 (2014)]]</f>
        <v>0</v>
      </c>
      <c r="V232" s="129">
        <f t="array" ref="V232">ConsolGeog[[#This Row],[Assessed CS - 18-24 (2014)]]</f>
        <v>0</v>
      </c>
      <c r="W232" s="129">
        <f t="array" ref="W232">SUM(FinalOutput10[[#This Row],[Assessed_HS_16_17_2014]],FinalOutput10[[#This Row],[Assessed_HS_16_24_2014]],FinalOutput10[[#This Row],[Assessed_HS_18_24_2014]],FinalOutput10[[#This Row],[Assessed_CS_16_17_2014]],FinalOutput10[[#This Row],[Assessed_CS_16_24_2014]],FinalOutput10[[#This Row],[Assessed_CS_18_24_2014]])</f>
        <v>0</v>
      </c>
      <c r="X232" s="128"/>
      <c r="Y232" s="128"/>
      <c r="Z232" s="128"/>
      <c r="AA232" s="128"/>
      <c r="AB232" s="128"/>
      <c r="AC232" s="128"/>
      <c r="AD232" s="128"/>
      <c r="AE232" s="128"/>
      <c r="AF232" s="128"/>
      <c r="AG232" s="128"/>
      <c r="AH232" s="128"/>
      <c r="AI232" s="128"/>
      <c r="AJ232" s="128"/>
      <c r="AK232" s="128"/>
      <c r="AL232" s="128"/>
      <c r="AM232" s="128"/>
      <c r="AN232" s="128"/>
      <c r="AO232" s="128"/>
      <c r="AP232" s="128"/>
      <c r="AQ232" s="128"/>
      <c r="AR232" s="128"/>
      <c r="AS232" s="128"/>
      <c r="AT232" s="128"/>
      <c r="AU232" s="128"/>
      <c r="AV232" s="128"/>
      <c r="AW232" s="128"/>
      <c r="AX232" s="128"/>
      <c r="AY232" s="128"/>
      <c r="AZ232" s="128"/>
      <c r="BA232" s="128"/>
      <c r="BB232" s="128"/>
      <c r="BC232" s="128"/>
      <c r="BD232" s="128"/>
      <c r="BE232" s="128"/>
      <c r="BF232" s="128"/>
      <c r="BG232" s="128"/>
      <c r="BH232" s="128"/>
      <c r="BI232" s="128"/>
      <c r="BJ232" s="128"/>
      <c r="BK232" s="128"/>
    </row>
    <row r="233" spans="1:63">
      <c r="A233" s="128" t="str">
        <f t="array" ref="A233">ConsolGeog[[#This Row],[Country]]</f>
        <v>England</v>
      </c>
      <c r="B233" s="129" t="str">
        <f t="array" ref="B233">ConsolGeog[[#This Row],[County Name]]</f>
        <v>Suffolk</v>
      </c>
      <c r="C233" s="128" t="str">
        <f t="array" ref="C233">ConsolGeog[[#This Row],[la_code]]</f>
        <v>E07000205</v>
      </c>
      <c r="D233" s="129" t="str">
        <f t="array" ref="D233">ConsolGeog[[#This Row],[la_name]]</f>
        <v>Suffolk Coastal</v>
      </c>
      <c r="E233" s="129" t="str">
        <f t="array" ref="E233">ConsolGeog[[#This Row],[LA Type]]</f>
        <v>District</v>
      </c>
      <c r="F233" s="129">
        <f t="array" ref="F233">ConsolGeog[[#This Row],[population]]</f>
        <v>124298</v>
      </c>
      <c r="G233" s="129">
        <f t="array" ref="G233">ConsolGeog[[#This Row],[area]]</f>
        <v>89156.43</v>
      </c>
      <c r="H233" s="129">
        <f t="array" ref="H233">ConsolGeog[[#This Row],[COUNTY: Sum of districts'' populations '[non additive!']]]</f>
        <v>728163</v>
      </c>
      <c r="I233" s="129">
        <f t="array" ref="I233">ConsolGeog[[#This Row],[County Stats Distribution Factor]]</f>
        <v>0.17070079089434645</v>
      </c>
      <c r="J233" s="129">
        <f t="array" ref="J233">ConsolGeog[[#This Row],[Presented HS - 16-17 (2014)]]</f>
        <v>1</v>
      </c>
      <c r="K233" s="129">
        <f t="array" ref="K233">ConsolGeog[[#This Row],[Presented HS - 16-24 (2014)]]</f>
        <v>0</v>
      </c>
      <c r="L233" s="129">
        <f t="array" ref="L233">ConsolGeog[[#This Row],[Presented HS - 18-24 (2014)]]</f>
        <v>7</v>
      </c>
      <c r="M233" s="129">
        <f t="array" ref="M233">ConsolGeog[[#This Row],[Presented CS - 16-17 (2014)]]</f>
        <v>0</v>
      </c>
      <c r="N233" s="129">
        <f t="array" ref="N233">ConsolGeog[[#This Row],[Presented CS - 16-24 (2014)]]</f>
        <v>0</v>
      </c>
      <c r="O233" s="129">
        <f t="array" ref="O233">ConsolGeog[[#This Row],[Presented CS - 18-24 (2014)]]</f>
        <v>0</v>
      </c>
      <c r="P233" s="129">
        <f t="array" ref="P233">MAX(FinalOutput10[[#This Row],[Presented_HS_16_17_2014]]+FinalOutput10[[#This Row],[Presented_HS_18_24_2014]],FinalOutput10[[#This Row],[Presented_HS_16_24_2014]])+SUM(FinalOutput10[[#This Row],[Presented_CS_16_17_2014]],FinalOutput10[[#This Row],[Presented_CS_16_24_2014]],FinalOutput10[[#This Row],[Presented_CS_18_24_2014]])</f>
        <v>8</v>
      </c>
      <c r="Q233" s="129">
        <f t="array" ref="Q233">ConsolGeog[[#This Row],[Assessed HS - 16-17 (2014)]]</f>
        <v>1</v>
      </c>
      <c r="R233" s="129">
        <f t="array" ref="R233">ConsolGeog[[#This Row],[Assessed HS - 16-24 (2014)]]</f>
        <v>0</v>
      </c>
      <c r="S233" s="129">
        <f t="array" ref="S233">ConsolGeog[[#This Row],[Assessed HS - 18-24 (2014)]]</f>
        <v>7</v>
      </c>
      <c r="T233" s="129">
        <f t="array" ref="T233">ConsolGeog[[#This Row],[Assessed CS - 16-17 (2014)]]</f>
        <v>0</v>
      </c>
      <c r="U233" s="129">
        <f t="array" ref="U233">ConsolGeog[[#This Row],[Assessed CS - 16-24 (2014)]]</f>
        <v>0</v>
      </c>
      <c r="V233" s="129">
        <f t="array" ref="V233">ConsolGeog[[#This Row],[Assessed CS - 18-24 (2014)]]</f>
        <v>0</v>
      </c>
      <c r="W233" s="129">
        <f t="array" ref="W233">SUM(FinalOutput10[[#This Row],[Assessed_HS_16_17_2014]],FinalOutput10[[#This Row],[Assessed_HS_16_24_2014]],FinalOutput10[[#This Row],[Assessed_HS_18_24_2014]],FinalOutput10[[#This Row],[Assessed_CS_16_17_2014]],FinalOutput10[[#This Row],[Assessed_CS_16_24_2014]],FinalOutput10[[#This Row],[Assessed_CS_18_24_2014]])</f>
        <v>8</v>
      </c>
      <c r="X233" s="128"/>
      <c r="Y233" s="128"/>
      <c r="Z233" s="128"/>
      <c r="AA233" s="128"/>
      <c r="AB233" s="128"/>
      <c r="AC233" s="128"/>
      <c r="AD233" s="128"/>
      <c r="AE233" s="128"/>
      <c r="AF233" s="128"/>
      <c r="AG233" s="128"/>
      <c r="AH233" s="128"/>
      <c r="AI233" s="128"/>
      <c r="AJ233" s="128"/>
      <c r="AK233" s="128"/>
      <c r="AL233" s="128"/>
      <c r="AM233" s="128"/>
      <c r="AN233" s="128"/>
      <c r="AO233" s="128"/>
      <c r="AP233" s="128"/>
      <c r="AQ233" s="128"/>
      <c r="AR233" s="128"/>
      <c r="AS233" s="128"/>
      <c r="AT233" s="128"/>
      <c r="AU233" s="128"/>
      <c r="AV233" s="128"/>
      <c r="AW233" s="128"/>
      <c r="AX233" s="128"/>
      <c r="AY233" s="128"/>
      <c r="AZ233" s="128"/>
      <c r="BA233" s="128"/>
      <c r="BB233" s="128"/>
      <c r="BC233" s="128"/>
      <c r="BD233" s="128"/>
      <c r="BE233" s="128"/>
      <c r="BF233" s="128"/>
      <c r="BG233" s="128"/>
      <c r="BH233" s="128"/>
      <c r="BI233" s="128"/>
      <c r="BJ233" s="128"/>
      <c r="BK233" s="128"/>
    </row>
    <row r="234" spans="1:63">
      <c r="A234" s="128" t="str">
        <f t="array" ref="A234">ConsolGeog[[#This Row],[Country]]</f>
        <v>England</v>
      </c>
      <c r="B234" s="129" t="str">
        <f t="array" ref="B234">ConsolGeog[[#This Row],[County Name]]</f>
        <v>Suffolk</v>
      </c>
      <c r="C234" s="128" t="str">
        <f t="array" ref="C234">ConsolGeog[[#This Row],[la_code]]</f>
        <v>E07000206</v>
      </c>
      <c r="D234" s="129" t="str">
        <f t="array" ref="D234">ConsolGeog[[#This Row],[la_name]]</f>
        <v>Waveney</v>
      </c>
      <c r="E234" s="129" t="str">
        <f t="array" ref="E234">ConsolGeog[[#This Row],[LA Type]]</f>
        <v>District</v>
      </c>
      <c r="F234" s="129">
        <f t="array" ref="F234">ConsolGeog[[#This Row],[population]]</f>
        <v>115254</v>
      </c>
      <c r="G234" s="129">
        <f t="array" ref="G234">ConsolGeog[[#This Row],[area]]</f>
        <v>36968.26</v>
      </c>
      <c r="H234" s="129">
        <f t="array" ref="H234">ConsolGeog[[#This Row],[COUNTY: Sum of districts'' populations '[non additive!']]]</f>
        <v>728163</v>
      </c>
      <c r="I234" s="129">
        <f t="array" ref="I234">ConsolGeog[[#This Row],[County Stats Distribution Factor]]</f>
        <v>0.15828049488919377</v>
      </c>
      <c r="J234" s="129">
        <f t="array" ref="J234">ConsolGeog[[#This Row],[Presented HS - 16-17 (2014)]]</f>
        <v>0</v>
      </c>
      <c r="K234" s="129">
        <f t="array" ref="K234">ConsolGeog[[#This Row],[Presented HS - 16-24 (2014)]]</f>
        <v>0</v>
      </c>
      <c r="L234" s="129">
        <f t="array" ref="L234">ConsolGeog[[#This Row],[Presented HS - 18-24 (2014)]]</f>
        <v>18</v>
      </c>
      <c r="M234" s="129">
        <f t="array" ref="M234">ConsolGeog[[#This Row],[Presented CS - 16-17 (2014)]]</f>
        <v>0</v>
      </c>
      <c r="N234" s="129">
        <f t="array" ref="N234">ConsolGeog[[#This Row],[Presented CS - 16-24 (2014)]]</f>
        <v>0</v>
      </c>
      <c r="O234" s="129">
        <f t="array" ref="O234">ConsolGeog[[#This Row],[Presented CS - 18-24 (2014)]]</f>
        <v>0</v>
      </c>
      <c r="P234" s="129">
        <f t="array" ref="P234">MAX(FinalOutput10[[#This Row],[Presented_HS_16_17_2014]]+FinalOutput10[[#This Row],[Presented_HS_18_24_2014]],FinalOutput10[[#This Row],[Presented_HS_16_24_2014]])+SUM(FinalOutput10[[#This Row],[Presented_CS_16_17_2014]],FinalOutput10[[#This Row],[Presented_CS_16_24_2014]],FinalOutput10[[#This Row],[Presented_CS_18_24_2014]])</f>
        <v>18</v>
      </c>
      <c r="Q234" s="129">
        <f t="array" ref="Q234">ConsolGeog[[#This Row],[Assessed HS - 16-17 (2014)]]</f>
        <v>0</v>
      </c>
      <c r="R234" s="129">
        <f t="array" ref="R234">ConsolGeog[[#This Row],[Assessed HS - 16-24 (2014)]]</f>
        <v>0</v>
      </c>
      <c r="S234" s="129">
        <f t="array" ref="S234">ConsolGeog[[#This Row],[Assessed HS - 18-24 (2014)]]</f>
        <v>18</v>
      </c>
      <c r="T234" s="129">
        <f t="array" ref="T234">ConsolGeog[[#This Row],[Assessed CS - 16-17 (2014)]]</f>
        <v>0</v>
      </c>
      <c r="U234" s="129">
        <f t="array" ref="U234">ConsolGeog[[#This Row],[Assessed CS - 16-24 (2014)]]</f>
        <v>0</v>
      </c>
      <c r="V234" s="129">
        <f t="array" ref="V234">ConsolGeog[[#This Row],[Assessed CS - 18-24 (2014)]]</f>
        <v>0</v>
      </c>
      <c r="W234" s="129">
        <f t="array" ref="W234">SUM(FinalOutput10[[#This Row],[Assessed_HS_16_17_2014]],FinalOutput10[[#This Row],[Assessed_HS_16_24_2014]],FinalOutput10[[#This Row],[Assessed_HS_18_24_2014]],FinalOutput10[[#This Row],[Assessed_CS_16_17_2014]],FinalOutput10[[#This Row],[Assessed_CS_16_24_2014]],FinalOutput10[[#This Row],[Assessed_CS_18_24_2014]])</f>
        <v>18</v>
      </c>
      <c r="X234" s="128"/>
      <c r="Y234" s="128"/>
      <c r="Z234" s="128"/>
      <c r="AA234" s="128"/>
      <c r="AB234" s="128"/>
      <c r="AC234" s="128"/>
      <c r="AD234" s="128"/>
      <c r="AE234" s="128"/>
      <c r="AF234" s="128"/>
      <c r="AG234" s="128"/>
      <c r="AH234" s="128"/>
      <c r="AI234" s="128"/>
      <c r="AJ234" s="128"/>
      <c r="AK234" s="128"/>
      <c r="AL234" s="128"/>
      <c r="AM234" s="128"/>
      <c r="AN234" s="128"/>
      <c r="AO234" s="128"/>
      <c r="AP234" s="128"/>
      <c r="AQ234" s="128"/>
      <c r="AR234" s="128"/>
      <c r="AS234" s="128"/>
      <c r="AT234" s="128"/>
      <c r="AU234" s="128"/>
      <c r="AV234" s="128"/>
      <c r="AW234" s="128"/>
      <c r="AX234" s="128"/>
      <c r="AY234" s="128"/>
      <c r="AZ234" s="128"/>
      <c r="BA234" s="128"/>
      <c r="BB234" s="128"/>
      <c r="BC234" s="128"/>
      <c r="BD234" s="128"/>
      <c r="BE234" s="128"/>
      <c r="BF234" s="128"/>
      <c r="BG234" s="128"/>
      <c r="BH234" s="128"/>
      <c r="BI234" s="128"/>
      <c r="BJ234" s="128"/>
      <c r="BK234" s="128"/>
    </row>
    <row r="235" spans="1:63">
      <c r="A235" s="128" t="str">
        <f t="array" ref="A235">ConsolGeog[[#This Row],[Country]]</f>
        <v>England</v>
      </c>
      <c r="B235" s="129" t="str">
        <f t="array" ref="B235">ConsolGeog[[#This Row],[County Name]]</f>
        <v>Surrey</v>
      </c>
      <c r="C235" s="128" t="str">
        <f t="array" ref="C235">ConsolGeog[[#This Row],[la_code]]</f>
        <v>E07000212</v>
      </c>
      <c r="D235" s="129" t="str">
        <f t="array" ref="D235">ConsolGeog[[#This Row],[la_name]]</f>
        <v>Runnymede</v>
      </c>
      <c r="E235" s="129" t="str">
        <f t="array" ref="E235">ConsolGeog[[#This Row],[LA Type]]</f>
        <v>District</v>
      </c>
      <c r="F235" s="129">
        <f t="array" ref="F235">ConsolGeog[[#This Row],[population]]</f>
        <v>80510</v>
      </c>
      <c r="G235" s="129">
        <f t="array" ref="G235">ConsolGeog[[#This Row],[area]]</f>
        <v>7804.32</v>
      </c>
      <c r="H235" s="129">
        <f t="array" ref="H235">ConsolGeog[[#This Row],[COUNTY: Sum of districts'' populations '[non additive!']]]</f>
        <v>1132390</v>
      </c>
      <c r="I235" s="129">
        <f t="array" ref="I235">ConsolGeog[[#This Row],[County Stats Distribution Factor]]</f>
        <v>7.1097413435300558E-2</v>
      </c>
      <c r="J235" s="129">
        <f t="array" ref="J235">ConsolGeog[[#This Row],[Presented HS - 16-17 (2014)]]</f>
        <v>1</v>
      </c>
      <c r="K235" s="129">
        <f t="array" ref="K235">ConsolGeog[[#This Row],[Presented HS - 16-24 (2014)]]</f>
        <v>0</v>
      </c>
      <c r="L235" s="129">
        <f t="array" ref="L235">ConsolGeog[[#This Row],[Presented HS - 18-24 (2014)]]</f>
        <v>0</v>
      </c>
      <c r="M235" s="129">
        <f t="array" ref="M235">ConsolGeog[[#This Row],[Presented CS - 16-17 (2014)]]</f>
        <v>0</v>
      </c>
      <c r="N235" s="129">
        <f t="array" ref="N235">ConsolGeog[[#This Row],[Presented CS - 16-24 (2014)]]</f>
        <v>0</v>
      </c>
      <c r="O235" s="129">
        <f t="array" ref="O235">ConsolGeog[[#This Row],[Presented CS - 18-24 (2014)]]</f>
        <v>0</v>
      </c>
      <c r="P235" s="129">
        <f t="array" ref="P235">MAX(FinalOutput10[[#This Row],[Presented_HS_16_17_2014]]+FinalOutput10[[#This Row],[Presented_HS_18_24_2014]],FinalOutput10[[#This Row],[Presented_HS_16_24_2014]])+SUM(FinalOutput10[[#This Row],[Presented_CS_16_17_2014]],FinalOutput10[[#This Row],[Presented_CS_16_24_2014]],FinalOutput10[[#This Row],[Presented_CS_18_24_2014]])</f>
        <v>1</v>
      </c>
      <c r="Q235" s="129">
        <f t="array" ref="Q235">ConsolGeog[[#This Row],[Assessed HS - 16-17 (2014)]]</f>
        <v>0</v>
      </c>
      <c r="R235" s="129">
        <f t="array" ref="R235">ConsolGeog[[#This Row],[Assessed HS - 16-24 (2014)]]</f>
        <v>0</v>
      </c>
      <c r="S235" s="129">
        <f t="array" ref="S235">ConsolGeog[[#This Row],[Assessed HS - 18-24 (2014)]]</f>
        <v>0</v>
      </c>
      <c r="T235" s="129">
        <f t="array" ref="T235">ConsolGeog[[#This Row],[Assessed CS - 16-17 (2014)]]</f>
        <v>0</v>
      </c>
      <c r="U235" s="129">
        <f t="array" ref="U235">ConsolGeog[[#This Row],[Assessed CS - 16-24 (2014)]]</f>
        <v>0</v>
      </c>
      <c r="V235" s="129">
        <f t="array" ref="V235">ConsolGeog[[#This Row],[Assessed CS - 18-24 (2014)]]</f>
        <v>0</v>
      </c>
      <c r="W235" s="129">
        <f t="array" ref="W235">SUM(FinalOutput10[[#This Row],[Assessed_HS_16_17_2014]],FinalOutput10[[#This Row],[Assessed_HS_16_24_2014]],FinalOutput10[[#This Row],[Assessed_HS_18_24_2014]],FinalOutput10[[#This Row],[Assessed_CS_16_17_2014]],FinalOutput10[[#This Row],[Assessed_CS_16_24_2014]],FinalOutput10[[#This Row],[Assessed_CS_18_24_2014]])</f>
        <v>0</v>
      </c>
      <c r="X235" s="128"/>
      <c r="Y235" s="128"/>
      <c r="Z235" s="128"/>
      <c r="AA235" s="128"/>
      <c r="AB235" s="128"/>
      <c r="AC235" s="128"/>
      <c r="AD235" s="128"/>
      <c r="AE235" s="128"/>
      <c r="AF235" s="128"/>
      <c r="AG235" s="128"/>
      <c r="AH235" s="128"/>
      <c r="AI235" s="128"/>
      <c r="AJ235" s="128"/>
      <c r="AK235" s="128"/>
      <c r="AL235" s="128"/>
      <c r="AM235" s="128"/>
      <c r="AN235" s="128"/>
      <c r="AO235" s="128"/>
      <c r="AP235" s="128"/>
      <c r="AQ235" s="128"/>
      <c r="AR235" s="128"/>
      <c r="AS235" s="128"/>
      <c r="AT235" s="128"/>
      <c r="AU235" s="128"/>
      <c r="AV235" s="128"/>
      <c r="AW235" s="128"/>
      <c r="AX235" s="128"/>
      <c r="AY235" s="128"/>
      <c r="AZ235" s="128"/>
      <c r="BA235" s="128"/>
      <c r="BB235" s="128"/>
      <c r="BC235" s="128"/>
      <c r="BD235" s="128"/>
      <c r="BE235" s="128"/>
      <c r="BF235" s="128"/>
      <c r="BG235" s="128"/>
      <c r="BH235" s="128"/>
      <c r="BI235" s="128"/>
      <c r="BJ235" s="128"/>
      <c r="BK235" s="128"/>
    </row>
    <row r="236" spans="1:63">
      <c r="A236" s="128" t="str">
        <f t="array" ref="A236">ConsolGeog[[#This Row],[Country]]</f>
        <v>England</v>
      </c>
      <c r="B236" s="129" t="str">
        <f t="array" ref="B236">ConsolGeog[[#This Row],[County Name]]</f>
        <v>Surrey</v>
      </c>
      <c r="C236" s="128" t="str">
        <f t="array" ref="C236">ConsolGeog[[#This Row],[la_code]]</f>
        <v>E07000207</v>
      </c>
      <c r="D236" s="129" t="str">
        <f t="array" ref="D236">ConsolGeog[[#This Row],[la_name]]</f>
        <v>Elmbridge</v>
      </c>
      <c r="E236" s="129" t="str">
        <f t="array" ref="E236">ConsolGeog[[#This Row],[LA Type]]</f>
        <v>District</v>
      </c>
      <c r="F236" s="129">
        <f t="array" ref="F236">ConsolGeog[[#This Row],[population]]</f>
        <v>130875</v>
      </c>
      <c r="G236" s="129">
        <f t="array" ref="G236">ConsolGeog[[#This Row],[area]]</f>
        <v>9506.07</v>
      </c>
      <c r="H236" s="129">
        <f t="array" ref="H236">ConsolGeog[[#This Row],[COUNTY: Sum of districts'' populations '[non additive!']]]</f>
        <v>1132390</v>
      </c>
      <c r="I236" s="129">
        <f t="array" ref="I236">ConsolGeog[[#This Row],[County Stats Distribution Factor]]</f>
        <v>0.11557413965153349</v>
      </c>
      <c r="J236" s="129">
        <f t="array" ref="J236">ConsolGeog[[#This Row],[Presented HS - 16-17 (2014)]]</f>
        <v>0</v>
      </c>
      <c r="K236" s="129">
        <f t="array" ref="K236">ConsolGeog[[#This Row],[Presented HS - 16-24 (2014)]]</f>
        <v>0</v>
      </c>
      <c r="L236" s="129">
        <f t="array" ref="L236">ConsolGeog[[#This Row],[Presented HS - 18-24 (2014)]]</f>
        <v>0</v>
      </c>
      <c r="M236" s="129">
        <f t="array" ref="M236">ConsolGeog[[#This Row],[Presented CS - 16-17 (2014)]]</f>
        <v>0</v>
      </c>
      <c r="N236" s="129">
        <f t="array" ref="N236">ConsolGeog[[#This Row],[Presented CS - 16-24 (2014)]]</f>
        <v>0</v>
      </c>
      <c r="O236" s="129">
        <f t="array" ref="O236">ConsolGeog[[#This Row],[Presented CS - 18-24 (2014)]]</f>
        <v>0</v>
      </c>
      <c r="P236" s="129">
        <f t="array" ref="P23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36" s="129">
        <f t="array" ref="Q236">ConsolGeog[[#This Row],[Assessed HS - 16-17 (2014)]]</f>
        <v>0</v>
      </c>
      <c r="R236" s="129">
        <f t="array" ref="R236">ConsolGeog[[#This Row],[Assessed HS - 16-24 (2014)]]</f>
        <v>0</v>
      </c>
      <c r="S236" s="129">
        <f t="array" ref="S236">ConsolGeog[[#This Row],[Assessed HS - 18-24 (2014)]]</f>
        <v>10</v>
      </c>
      <c r="T236" s="129">
        <f t="array" ref="T236">ConsolGeog[[#This Row],[Assessed CS - 16-17 (2014)]]</f>
        <v>0</v>
      </c>
      <c r="U236" s="129">
        <f t="array" ref="U236">ConsolGeog[[#This Row],[Assessed CS - 16-24 (2014)]]</f>
        <v>0</v>
      </c>
      <c r="V236" s="129">
        <f t="array" ref="V236">ConsolGeog[[#This Row],[Assessed CS - 18-24 (2014)]]</f>
        <v>0</v>
      </c>
      <c r="W236" s="129">
        <f t="array" ref="W236">SUM(FinalOutput10[[#This Row],[Assessed_HS_16_17_2014]],FinalOutput10[[#This Row],[Assessed_HS_16_24_2014]],FinalOutput10[[#This Row],[Assessed_HS_18_24_2014]],FinalOutput10[[#This Row],[Assessed_CS_16_17_2014]],FinalOutput10[[#This Row],[Assessed_CS_16_24_2014]],FinalOutput10[[#This Row],[Assessed_CS_18_24_2014]])</f>
        <v>10</v>
      </c>
      <c r="X236" s="128"/>
      <c r="Y236" s="128"/>
      <c r="Z236" s="128"/>
      <c r="AA236" s="128"/>
      <c r="AB236" s="128"/>
      <c r="AC236" s="128"/>
      <c r="AD236" s="128"/>
      <c r="AE236" s="128"/>
      <c r="AF236" s="128"/>
      <c r="AG236" s="128"/>
      <c r="AH236" s="128"/>
      <c r="AI236" s="128"/>
      <c r="AJ236" s="128"/>
      <c r="AK236" s="128"/>
      <c r="AL236" s="128"/>
      <c r="AM236" s="128"/>
      <c r="AN236" s="128"/>
      <c r="AO236" s="128"/>
      <c r="AP236" s="128"/>
      <c r="AQ236" s="128"/>
      <c r="AR236" s="128"/>
      <c r="AS236" s="128"/>
      <c r="AT236" s="128"/>
      <c r="AU236" s="128"/>
      <c r="AV236" s="128"/>
      <c r="AW236" s="128"/>
      <c r="AX236" s="128"/>
      <c r="AY236" s="128"/>
      <c r="AZ236" s="128"/>
      <c r="BA236" s="128"/>
      <c r="BB236" s="128"/>
      <c r="BC236" s="128"/>
      <c r="BD236" s="128"/>
      <c r="BE236" s="128"/>
      <c r="BF236" s="128"/>
      <c r="BG236" s="128"/>
      <c r="BH236" s="128"/>
      <c r="BI236" s="128"/>
      <c r="BJ236" s="128"/>
      <c r="BK236" s="128"/>
    </row>
    <row r="237" spans="1:63">
      <c r="A237" s="128" t="str">
        <f t="array" ref="A237">ConsolGeog[[#This Row],[Country]]</f>
        <v>England</v>
      </c>
      <c r="B237" s="129" t="str">
        <f t="array" ref="B237">ConsolGeog[[#This Row],[County Name]]</f>
        <v>Surrey</v>
      </c>
      <c r="C237" s="128" t="str">
        <f t="array" ref="C237">ConsolGeog[[#This Row],[la_code]]</f>
        <v>E07000208</v>
      </c>
      <c r="D237" s="129" t="str">
        <f t="array" ref="D237">ConsolGeog[[#This Row],[la_name]]</f>
        <v>Epsom and Ewell</v>
      </c>
      <c r="E237" s="129" t="str">
        <f t="array" ref="E237">ConsolGeog[[#This Row],[LA Type]]</f>
        <v>District</v>
      </c>
      <c r="F237" s="129">
        <f t="array" ref="F237">ConsolGeog[[#This Row],[population]]</f>
        <v>75102</v>
      </c>
      <c r="G237" s="129">
        <f t="array" ref="G237">ConsolGeog[[#This Row],[area]]</f>
        <v>3407.29</v>
      </c>
      <c r="H237" s="129">
        <f t="array" ref="H237">ConsolGeog[[#This Row],[COUNTY: Sum of districts'' populations '[non additive!']]]</f>
        <v>1132390</v>
      </c>
      <c r="I237" s="129">
        <f t="array" ref="I237">ConsolGeog[[#This Row],[County Stats Distribution Factor]]</f>
        <v>6.6321673628343597E-2</v>
      </c>
      <c r="J237" s="129">
        <f t="array" ref="J237">ConsolGeog[[#This Row],[Presented HS - 16-17 (2014)]]</f>
        <v>0</v>
      </c>
      <c r="K237" s="129">
        <f t="array" ref="K237">ConsolGeog[[#This Row],[Presented HS - 16-24 (2014)]]</f>
        <v>0</v>
      </c>
      <c r="L237" s="129">
        <f t="array" ref="L237">ConsolGeog[[#This Row],[Presented HS - 18-24 (2014)]]</f>
        <v>29</v>
      </c>
      <c r="M237" s="129">
        <f t="array" ref="M237">ConsolGeog[[#This Row],[Presented CS - 16-17 (2014)]]</f>
        <v>0</v>
      </c>
      <c r="N237" s="129">
        <f t="array" ref="N237">ConsolGeog[[#This Row],[Presented CS - 16-24 (2014)]]</f>
        <v>0</v>
      </c>
      <c r="O237" s="129">
        <f t="array" ref="O237">ConsolGeog[[#This Row],[Presented CS - 18-24 (2014)]]</f>
        <v>0</v>
      </c>
      <c r="P237" s="129">
        <f t="array" ref="P237">MAX(FinalOutput10[[#This Row],[Presented_HS_16_17_2014]]+FinalOutput10[[#This Row],[Presented_HS_18_24_2014]],FinalOutput10[[#This Row],[Presented_HS_16_24_2014]])+SUM(FinalOutput10[[#This Row],[Presented_CS_16_17_2014]],FinalOutput10[[#This Row],[Presented_CS_16_24_2014]],FinalOutput10[[#This Row],[Presented_CS_18_24_2014]])</f>
        <v>29</v>
      </c>
      <c r="Q237" s="129">
        <f t="array" ref="Q237">ConsolGeog[[#This Row],[Assessed HS - 16-17 (2014)]]</f>
        <v>0</v>
      </c>
      <c r="R237" s="129">
        <f t="array" ref="R237">ConsolGeog[[#This Row],[Assessed HS - 16-24 (2014)]]</f>
        <v>0</v>
      </c>
      <c r="S237" s="129">
        <f t="array" ref="S237">ConsolGeog[[#This Row],[Assessed HS - 18-24 (2014)]]</f>
        <v>29</v>
      </c>
      <c r="T237" s="129">
        <f t="array" ref="T237">ConsolGeog[[#This Row],[Assessed CS - 16-17 (2014)]]</f>
        <v>0</v>
      </c>
      <c r="U237" s="129">
        <f t="array" ref="U237">ConsolGeog[[#This Row],[Assessed CS - 16-24 (2014)]]</f>
        <v>0</v>
      </c>
      <c r="V237" s="129">
        <f t="array" ref="V237">ConsolGeog[[#This Row],[Assessed CS - 18-24 (2014)]]</f>
        <v>0</v>
      </c>
      <c r="W237" s="129">
        <f t="array" ref="W237">SUM(FinalOutput10[[#This Row],[Assessed_HS_16_17_2014]],FinalOutput10[[#This Row],[Assessed_HS_16_24_2014]],FinalOutput10[[#This Row],[Assessed_HS_18_24_2014]],FinalOutput10[[#This Row],[Assessed_CS_16_17_2014]],FinalOutput10[[#This Row],[Assessed_CS_16_24_2014]],FinalOutput10[[#This Row],[Assessed_CS_18_24_2014]])</f>
        <v>29</v>
      </c>
      <c r="X237" s="128"/>
      <c r="Y237" s="128"/>
      <c r="Z237" s="128"/>
      <c r="AA237" s="128"/>
      <c r="AB237" s="128"/>
      <c r="AC237" s="128"/>
      <c r="AD237" s="128"/>
      <c r="AE237" s="128"/>
      <c r="AF237" s="128"/>
      <c r="AG237" s="128"/>
      <c r="AH237" s="128"/>
      <c r="AI237" s="128"/>
      <c r="AJ237" s="128"/>
      <c r="AK237" s="128"/>
      <c r="AL237" s="128"/>
      <c r="AM237" s="128"/>
      <c r="AN237" s="128"/>
      <c r="AO237" s="128"/>
      <c r="AP237" s="128"/>
      <c r="AQ237" s="128"/>
      <c r="AR237" s="128"/>
      <c r="AS237" s="128"/>
      <c r="AT237" s="128"/>
      <c r="AU237" s="128"/>
      <c r="AV237" s="128"/>
      <c r="AW237" s="128"/>
      <c r="AX237" s="128"/>
      <c r="AY237" s="128"/>
      <c r="AZ237" s="128"/>
      <c r="BA237" s="128"/>
      <c r="BB237" s="128"/>
      <c r="BC237" s="128"/>
      <c r="BD237" s="128"/>
      <c r="BE237" s="128"/>
      <c r="BF237" s="128"/>
      <c r="BG237" s="128"/>
      <c r="BH237" s="128"/>
      <c r="BI237" s="128"/>
      <c r="BJ237" s="128"/>
      <c r="BK237" s="128"/>
    </row>
    <row r="238" spans="1:63">
      <c r="A238" s="128" t="str">
        <f t="array" ref="A238">ConsolGeog[[#This Row],[Country]]</f>
        <v>England</v>
      </c>
      <c r="B238" s="129" t="str">
        <f t="array" ref="B238">ConsolGeog[[#This Row],[County Name]]</f>
        <v>Surrey</v>
      </c>
      <c r="C238" s="128" t="str">
        <f t="array" ref="C238">ConsolGeog[[#This Row],[la_code]]</f>
        <v>E07000209</v>
      </c>
      <c r="D238" s="129" t="str">
        <f t="array" ref="D238">ConsolGeog[[#This Row],[la_name]]</f>
        <v>Guildford</v>
      </c>
      <c r="E238" s="129" t="str">
        <f t="array" ref="E238">ConsolGeog[[#This Row],[LA Type]]</f>
        <v>District</v>
      </c>
      <c r="F238" s="129">
        <f t="array" ref="F238">ConsolGeog[[#This Row],[population]]</f>
        <v>137183</v>
      </c>
      <c r="G238" s="129">
        <f t="array" ref="G238">ConsolGeog[[#This Row],[area]]</f>
        <v>27093.26</v>
      </c>
      <c r="H238" s="129">
        <f t="array" ref="H238">ConsolGeog[[#This Row],[COUNTY: Sum of districts'' populations '[non additive!']]]</f>
        <v>1132390</v>
      </c>
      <c r="I238" s="129">
        <f t="array" ref="I238">ConsolGeog[[#This Row],[County Stats Distribution Factor]]</f>
        <v>0.12114465864234053</v>
      </c>
      <c r="J238" s="129">
        <f t="array" ref="J238">ConsolGeog[[#This Row],[Presented HS - 16-17 (2014)]]</f>
        <v>1</v>
      </c>
      <c r="K238" s="129">
        <f t="array" ref="K238">ConsolGeog[[#This Row],[Presented HS - 16-24 (2014)]]</f>
        <v>0</v>
      </c>
      <c r="L238" s="129">
        <f t="array" ref="L238">ConsolGeog[[#This Row],[Presented HS - 18-24 (2014)]]</f>
        <v>6</v>
      </c>
      <c r="M238" s="129">
        <f t="array" ref="M238">ConsolGeog[[#This Row],[Presented CS - 16-17 (2014)]]</f>
        <v>0</v>
      </c>
      <c r="N238" s="129">
        <f t="array" ref="N238">ConsolGeog[[#This Row],[Presented CS - 16-24 (2014)]]</f>
        <v>0</v>
      </c>
      <c r="O238" s="129">
        <f t="array" ref="O238">ConsolGeog[[#This Row],[Presented CS - 18-24 (2014)]]</f>
        <v>0</v>
      </c>
      <c r="P238" s="129">
        <f t="array" ref="P238">MAX(FinalOutput10[[#This Row],[Presented_HS_16_17_2014]]+FinalOutput10[[#This Row],[Presented_HS_18_24_2014]],FinalOutput10[[#This Row],[Presented_HS_16_24_2014]])+SUM(FinalOutput10[[#This Row],[Presented_CS_16_17_2014]],FinalOutput10[[#This Row],[Presented_CS_16_24_2014]],FinalOutput10[[#This Row],[Presented_CS_18_24_2014]])</f>
        <v>7</v>
      </c>
      <c r="Q238" s="129">
        <f t="array" ref="Q238">ConsolGeog[[#This Row],[Assessed HS - 16-17 (2014)]]</f>
        <v>1</v>
      </c>
      <c r="R238" s="129">
        <f t="array" ref="R238">ConsolGeog[[#This Row],[Assessed HS - 16-24 (2014)]]</f>
        <v>0</v>
      </c>
      <c r="S238" s="129">
        <f t="array" ref="S238">ConsolGeog[[#This Row],[Assessed HS - 18-24 (2014)]]</f>
        <v>6</v>
      </c>
      <c r="T238" s="129">
        <f t="array" ref="T238">ConsolGeog[[#This Row],[Assessed CS - 16-17 (2014)]]</f>
        <v>0</v>
      </c>
      <c r="U238" s="129">
        <f t="array" ref="U238">ConsolGeog[[#This Row],[Assessed CS - 16-24 (2014)]]</f>
        <v>0</v>
      </c>
      <c r="V238" s="129">
        <f t="array" ref="V238">ConsolGeog[[#This Row],[Assessed CS - 18-24 (2014)]]</f>
        <v>0</v>
      </c>
      <c r="W238" s="129">
        <f t="array" ref="W238">SUM(FinalOutput10[[#This Row],[Assessed_HS_16_17_2014]],FinalOutput10[[#This Row],[Assessed_HS_16_24_2014]],FinalOutput10[[#This Row],[Assessed_HS_18_24_2014]],FinalOutput10[[#This Row],[Assessed_CS_16_17_2014]],FinalOutput10[[#This Row],[Assessed_CS_16_24_2014]],FinalOutput10[[#This Row],[Assessed_CS_18_24_2014]])</f>
        <v>7</v>
      </c>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c r="BA238" s="128"/>
      <c r="BB238" s="128"/>
      <c r="BC238" s="128"/>
      <c r="BD238" s="128"/>
      <c r="BE238" s="128"/>
      <c r="BF238" s="128"/>
      <c r="BG238" s="128"/>
      <c r="BH238" s="128"/>
      <c r="BI238" s="128"/>
      <c r="BJ238" s="128"/>
      <c r="BK238" s="128"/>
    </row>
    <row r="239" spans="1:63">
      <c r="A239" s="128" t="str">
        <f t="array" ref="A239">ConsolGeog[[#This Row],[Country]]</f>
        <v>England</v>
      </c>
      <c r="B239" s="129" t="str">
        <f t="array" ref="B239">ConsolGeog[[#This Row],[County Name]]</f>
        <v>Surrey</v>
      </c>
      <c r="C239" s="128" t="str">
        <f t="array" ref="C239">ConsolGeog[[#This Row],[la_code]]</f>
        <v>E07000210</v>
      </c>
      <c r="D239" s="129" t="str">
        <f t="array" ref="D239">ConsolGeog[[#This Row],[la_name]]</f>
        <v>Mole Valley</v>
      </c>
      <c r="E239" s="129" t="str">
        <f t="array" ref="E239">ConsolGeog[[#This Row],[LA Type]]</f>
        <v>District</v>
      </c>
      <c r="F239" s="129">
        <f t="array" ref="F239">ConsolGeog[[#This Row],[population]]</f>
        <v>85375</v>
      </c>
      <c r="G239" s="129">
        <f t="array" ref="G239">ConsolGeog[[#This Row],[area]]</f>
        <v>25832.26</v>
      </c>
      <c r="H239" s="129">
        <f t="array" ref="H239">ConsolGeog[[#This Row],[COUNTY: Sum of districts'' populations '[non additive!']]]</f>
        <v>1132390</v>
      </c>
      <c r="I239" s="129">
        <f t="array" ref="I239">ConsolGeog[[#This Row],[County Stats Distribution Factor]]</f>
        <v>7.5393636468001304E-2</v>
      </c>
      <c r="J239" s="129">
        <f t="array" ref="J239">ConsolGeog[[#This Row],[Presented HS - 16-17 (2014)]]</f>
        <v>0</v>
      </c>
      <c r="K239" s="129">
        <f t="array" ref="K239">ConsolGeog[[#This Row],[Presented HS - 16-24 (2014)]]</f>
        <v>0</v>
      </c>
      <c r="L239" s="129">
        <f t="array" ref="L239">ConsolGeog[[#This Row],[Presented HS - 18-24 (2014)]]</f>
        <v>6</v>
      </c>
      <c r="M239" s="129">
        <f t="array" ref="M239">ConsolGeog[[#This Row],[Presented CS - 16-17 (2014)]]</f>
        <v>0</v>
      </c>
      <c r="N239" s="129">
        <f t="array" ref="N239">ConsolGeog[[#This Row],[Presented CS - 16-24 (2014)]]</f>
        <v>0</v>
      </c>
      <c r="O239" s="129">
        <f t="array" ref="O239">ConsolGeog[[#This Row],[Presented CS - 18-24 (2014)]]</f>
        <v>0</v>
      </c>
      <c r="P239" s="129">
        <f t="array" ref="P239">MAX(FinalOutput10[[#This Row],[Presented_HS_16_17_2014]]+FinalOutput10[[#This Row],[Presented_HS_18_24_2014]],FinalOutput10[[#This Row],[Presented_HS_16_24_2014]])+SUM(FinalOutput10[[#This Row],[Presented_CS_16_17_2014]],FinalOutput10[[#This Row],[Presented_CS_16_24_2014]],FinalOutput10[[#This Row],[Presented_CS_18_24_2014]])</f>
        <v>6</v>
      </c>
      <c r="Q239" s="129">
        <f t="array" ref="Q239">ConsolGeog[[#This Row],[Assessed HS - 16-17 (2014)]]</f>
        <v>0</v>
      </c>
      <c r="R239" s="129">
        <f t="array" ref="R239">ConsolGeog[[#This Row],[Assessed HS - 16-24 (2014)]]</f>
        <v>0</v>
      </c>
      <c r="S239" s="129">
        <f t="array" ref="S239">ConsolGeog[[#This Row],[Assessed HS - 18-24 (2014)]]</f>
        <v>6</v>
      </c>
      <c r="T239" s="129">
        <f t="array" ref="T239">ConsolGeog[[#This Row],[Assessed CS - 16-17 (2014)]]</f>
        <v>0</v>
      </c>
      <c r="U239" s="129">
        <f t="array" ref="U239">ConsolGeog[[#This Row],[Assessed CS - 16-24 (2014)]]</f>
        <v>0</v>
      </c>
      <c r="V239" s="129">
        <f t="array" ref="V239">ConsolGeog[[#This Row],[Assessed CS - 18-24 (2014)]]</f>
        <v>0</v>
      </c>
      <c r="W239" s="129">
        <f t="array" ref="W239">SUM(FinalOutput10[[#This Row],[Assessed_HS_16_17_2014]],FinalOutput10[[#This Row],[Assessed_HS_16_24_2014]],FinalOutput10[[#This Row],[Assessed_HS_18_24_2014]],FinalOutput10[[#This Row],[Assessed_CS_16_17_2014]],FinalOutput10[[#This Row],[Assessed_CS_16_24_2014]],FinalOutput10[[#This Row],[Assessed_CS_18_24_2014]])</f>
        <v>6</v>
      </c>
      <c r="X239" s="128"/>
      <c r="Y239" s="128"/>
      <c r="Z239" s="128"/>
      <c r="AA239" s="128"/>
      <c r="AB239" s="128"/>
      <c r="AC239" s="128"/>
      <c r="AD239" s="128"/>
      <c r="AE239" s="128"/>
      <c r="AF239" s="128"/>
      <c r="AG239" s="128"/>
      <c r="AH239" s="128"/>
      <c r="AI239" s="128"/>
      <c r="AJ239" s="128"/>
      <c r="AK239" s="128"/>
      <c r="AL239" s="128"/>
      <c r="AM239" s="128"/>
      <c r="AN239" s="128"/>
      <c r="AO239" s="128"/>
      <c r="AP239" s="128"/>
      <c r="AQ239" s="128"/>
      <c r="AR239" s="128"/>
      <c r="AS239" s="128"/>
      <c r="AT239" s="128"/>
      <c r="AU239" s="128"/>
      <c r="AV239" s="128"/>
      <c r="AW239" s="128"/>
      <c r="AX239" s="128"/>
      <c r="AY239" s="128"/>
      <c r="AZ239" s="128"/>
      <c r="BA239" s="128"/>
      <c r="BB239" s="128"/>
      <c r="BC239" s="128"/>
      <c r="BD239" s="128"/>
      <c r="BE239" s="128"/>
      <c r="BF239" s="128"/>
      <c r="BG239" s="128"/>
      <c r="BH239" s="128"/>
      <c r="BI239" s="128"/>
      <c r="BJ239" s="128"/>
      <c r="BK239" s="128"/>
    </row>
    <row r="240" spans="1:63">
      <c r="A240" s="128" t="str">
        <f t="array" ref="A240">ConsolGeog[[#This Row],[Country]]</f>
        <v>England</v>
      </c>
      <c r="B240" s="129" t="str">
        <f t="array" ref="B240">ConsolGeog[[#This Row],[County Name]]</f>
        <v>West Sussex</v>
      </c>
      <c r="C240" s="128" t="str">
        <f t="array" ref="C240">ConsolGeog[[#This Row],[la_code]]</f>
        <v>E07000224</v>
      </c>
      <c r="D240" s="129" t="str">
        <f t="array" ref="D240">ConsolGeog[[#This Row],[la_name]]</f>
        <v>Arun</v>
      </c>
      <c r="E240" s="129" t="str">
        <f t="array" ref="E240">ConsolGeog[[#This Row],[LA Type]]</f>
        <v>District</v>
      </c>
      <c r="F240" s="129">
        <f t="array" ref="F240">ConsolGeog[[#This Row],[population]]</f>
        <v>149518</v>
      </c>
      <c r="G240" s="129">
        <f t="array" ref="G240">ConsolGeog[[#This Row],[area]]</f>
        <v>22070.82</v>
      </c>
      <c r="H240" s="129">
        <f t="array" ref="H240">ConsolGeog[[#This Row],[COUNTY: Sum of districts'' populations '[non additive!']]]</f>
        <v>806892</v>
      </c>
      <c r="I240" s="129">
        <f t="array" ref="I240">ConsolGeog[[#This Row],[County Stats Distribution Factor]]</f>
        <v>0.1853011307585154</v>
      </c>
      <c r="J240" s="129">
        <f t="array" ref="J240">ConsolGeog[[#This Row],[Presented HS - 16-17 (2014)]]</f>
        <v>0</v>
      </c>
      <c r="K240" s="129">
        <f t="array" ref="K240">ConsolGeog[[#This Row],[Presented HS - 16-24 (2014)]]</f>
        <v>0</v>
      </c>
      <c r="L240" s="129">
        <f t="array" ref="L240">ConsolGeog[[#This Row],[Presented HS - 18-24 (2014)]]</f>
        <v>0</v>
      </c>
      <c r="M240" s="129">
        <f t="array" ref="M240">ConsolGeog[[#This Row],[Presented CS - 16-17 (2014)]]</f>
        <v>0</v>
      </c>
      <c r="N240" s="129">
        <f t="array" ref="N240">ConsolGeog[[#This Row],[Presented CS - 16-24 (2014)]]</f>
        <v>0</v>
      </c>
      <c r="O240" s="129">
        <f t="array" ref="O240">ConsolGeog[[#This Row],[Presented CS - 18-24 (2014)]]</f>
        <v>0</v>
      </c>
      <c r="P240" s="129">
        <f t="array" ref="P24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0" s="129">
        <f t="array" ref="Q240">ConsolGeog[[#This Row],[Assessed HS - 16-17 (2014)]]</f>
        <v>0</v>
      </c>
      <c r="R240" s="129">
        <f t="array" ref="R240">ConsolGeog[[#This Row],[Assessed HS - 16-24 (2014)]]</f>
        <v>0</v>
      </c>
      <c r="S240" s="129">
        <f t="array" ref="S240">ConsolGeog[[#This Row],[Assessed HS - 18-24 (2014)]]</f>
        <v>0</v>
      </c>
      <c r="T240" s="129">
        <f t="array" ref="T240">ConsolGeog[[#This Row],[Assessed CS - 16-17 (2014)]]</f>
        <v>0</v>
      </c>
      <c r="U240" s="129">
        <f t="array" ref="U240">ConsolGeog[[#This Row],[Assessed CS - 16-24 (2014)]]</f>
        <v>0</v>
      </c>
      <c r="V240" s="129">
        <f t="array" ref="V240">ConsolGeog[[#This Row],[Assessed CS - 18-24 (2014)]]</f>
        <v>0</v>
      </c>
      <c r="W240" s="129">
        <f t="array" ref="W240">SUM(FinalOutput10[[#This Row],[Assessed_HS_16_17_2014]],FinalOutput10[[#This Row],[Assessed_HS_16_24_2014]],FinalOutput10[[#This Row],[Assessed_HS_18_24_2014]],FinalOutput10[[#This Row],[Assessed_CS_16_17_2014]],FinalOutput10[[#This Row],[Assessed_CS_16_24_2014]],FinalOutput10[[#This Row],[Assessed_CS_18_24_2014]])</f>
        <v>0</v>
      </c>
      <c r="X240" s="128"/>
      <c r="Y240" s="128"/>
      <c r="Z240" s="128"/>
      <c r="AA240" s="128"/>
      <c r="AB240" s="128"/>
      <c r="AC240" s="128"/>
      <c r="AD240" s="128"/>
      <c r="AE240" s="128"/>
      <c r="AF240" s="128"/>
      <c r="AG240" s="128"/>
      <c r="AH240" s="128"/>
      <c r="AI240" s="128"/>
      <c r="AJ240" s="128"/>
      <c r="AK240" s="128"/>
      <c r="AL240" s="128"/>
      <c r="AM240" s="128"/>
      <c r="AN240" s="128"/>
      <c r="AO240" s="128"/>
      <c r="AP240" s="128"/>
      <c r="AQ240" s="128"/>
      <c r="AR240" s="128"/>
      <c r="AS240" s="128"/>
      <c r="AT240" s="128"/>
      <c r="AU240" s="128"/>
      <c r="AV240" s="128"/>
      <c r="AW240" s="128"/>
      <c r="AX240" s="128"/>
      <c r="AY240" s="128"/>
      <c r="AZ240" s="128"/>
      <c r="BA240" s="128"/>
      <c r="BB240" s="128"/>
      <c r="BC240" s="128"/>
      <c r="BD240" s="128"/>
      <c r="BE240" s="128"/>
      <c r="BF240" s="128"/>
      <c r="BG240" s="128"/>
      <c r="BH240" s="128"/>
      <c r="BI240" s="128"/>
      <c r="BJ240" s="128"/>
      <c r="BK240" s="128"/>
    </row>
    <row r="241" spans="1:63">
      <c r="A241" s="128" t="str">
        <f t="array" ref="A241">ConsolGeog[[#This Row],[Country]]</f>
        <v>England</v>
      </c>
      <c r="B241" s="129" t="str">
        <f t="array" ref="B241">ConsolGeog[[#This Row],[County Name]]</f>
        <v>West Sussex</v>
      </c>
      <c r="C241" s="128" t="str">
        <f t="array" ref="C241">ConsolGeog[[#This Row],[la_code]]</f>
        <v>E07000225</v>
      </c>
      <c r="D241" s="129" t="str">
        <f t="array" ref="D241">ConsolGeog[[#This Row],[la_name]]</f>
        <v>Chichester</v>
      </c>
      <c r="E241" s="129" t="str">
        <f t="array" ref="E241">ConsolGeog[[#This Row],[LA Type]]</f>
        <v>District</v>
      </c>
      <c r="F241" s="129">
        <f t="array" ref="F241">ConsolGeog[[#This Row],[population]]</f>
        <v>113794</v>
      </c>
      <c r="G241" s="129">
        <f t="array" ref="G241">ConsolGeog[[#This Row],[area]]</f>
        <v>78623.08</v>
      </c>
      <c r="H241" s="129">
        <f t="array" ref="H241">ConsolGeog[[#This Row],[COUNTY: Sum of districts'' populations '[non additive!']]]</f>
        <v>806892</v>
      </c>
      <c r="I241" s="129">
        <f t="array" ref="I241">ConsolGeog[[#This Row],[County Stats Distribution Factor]]</f>
        <v>0.14102754767676468</v>
      </c>
      <c r="J241" s="129">
        <f t="array" ref="J241">ConsolGeog[[#This Row],[Presented HS - 16-17 (2014)]]</f>
        <v>0</v>
      </c>
      <c r="K241" s="129">
        <f t="array" ref="K241">ConsolGeog[[#This Row],[Presented HS - 16-24 (2014)]]</f>
        <v>0</v>
      </c>
      <c r="L241" s="129">
        <f t="array" ref="L241">ConsolGeog[[#This Row],[Presented HS - 18-24 (2014)]]</f>
        <v>3</v>
      </c>
      <c r="M241" s="129">
        <f t="array" ref="M241">ConsolGeog[[#This Row],[Presented CS - 16-17 (2014)]]</f>
        <v>0</v>
      </c>
      <c r="N241" s="129">
        <f t="array" ref="N241">ConsolGeog[[#This Row],[Presented CS - 16-24 (2014)]]</f>
        <v>0</v>
      </c>
      <c r="O241" s="129">
        <f t="array" ref="O241">ConsolGeog[[#This Row],[Presented CS - 18-24 (2014)]]</f>
        <v>0</v>
      </c>
      <c r="P241" s="129">
        <f t="array" ref="P241">MAX(FinalOutput10[[#This Row],[Presented_HS_16_17_2014]]+FinalOutput10[[#This Row],[Presented_HS_18_24_2014]],FinalOutput10[[#This Row],[Presented_HS_16_24_2014]])+SUM(FinalOutput10[[#This Row],[Presented_CS_16_17_2014]],FinalOutput10[[#This Row],[Presented_CS_16_24_2014]],FinalOutput10[[#This Row],[Presented_CS_18_24_2014]])</f>
        <v>3</v>
      </c>
      <c r="Q241" s="129">
        <f t="array" ref="Q241">ConsolGeog[[#This Row],[Assessed HS - 16-17 (2014)]]</f>
        <v>0</v>
      </c>
      <c r="R241" s="129">
        <f t="array" ref="R241">ConsolGeog[[#This Row],[Assessed HS - 16-24 (2014)]]</f>
        <v>0</v>
      </c>
      <c r="S241" s="129">
        <f t="array" ref="S241">ConsolGeog[[#This Row],[Assessed HS - 18-24 (2014)]]</f>
        <v>22</v>
      </c>
      <c r="T241" s="129">
        <f t="array" ref="T241">ConsolGeog[[#This Row],[Assessed CS - 16-17 (2014)]]</f>
        <v>0</v>
      </c>
      <c r="U241" s="129">
        <f t="array" ref="U241">ConsolGeog[[#This Row],[Assessed CS - 16-24 (2014)]]</f>
        <v>0</v>
      </c>
      <c r="V241" s="129">
        <f t="array" ref="V241">ConsolGeog[[#This Row],[Assessed CS - 18-24 (2014)]]</f>
        <v>0</v>
      </c>
      <c r="W241" s="129">
        <f t="array" ref="W241">SUM(FinalOutput10[[#This Row],[Assessed_HS_16_17_2014]],FinalOutput10[[#This Row],[Assessed_HS_16_24_2014]],FinalOutput10[[#This Row],[Assessed_HS_18_24_2014]],FinalOutput10[[#This Row],[Assessed_CS_16_17_2014]],FinalOutput10[[#This Row],[Assessed_CS_16_24_2014]],FinalOutput10[[#This Row],[Assessed_CS_18_24_2014]])</f>
        <v>22</v>
      </c>
      <c r="X241" s="128"/>
      <c r="Y241" s="128"/>
      <c r="Z241" s="128"/>
      <c r="AA241" s="128"/>
      <c r="AB241" s="128"/>
      <c r="AC241" s="128"/>
      <c r="AD241" s="128"/>
      <c r="AE241" s="128"/>
      <c r="AF241" s="128"/>
      <c r="AG241" s="128"/>
      <c r="AH241" s="128"/>
      <c r="AI241" s="128"/>
      <c r="AJ241" s="128"/>
      <c r="AK241" s="128"/>
      <c r="AL241" s="128"/>
      <c r="AM241" s="128"/>
      <c r="AN241" s="128"/>
      <c r="AO241" s="128"/>
      <c r="AP241" s="128"/>
      <c r="AQ241" s="128"/>
      <c r="AR241" s="128"/>
      <c r="AS241" s="128"/>
      <c r="AT241" s="128"/>
      <c r="AU241" s="128"/>
      <c r="AV241" s="128"/>
      <c r="AW241" s="128"/>
      <c r="AX241" s="128"/>
      <c r="AY241" s="128"/>
      <c r="AZ241" s="128"/>
      <c r="BA241" s="128"/>
      <c r="BB241" s="128"/>
      <c r="BC241" s="128"/>
      <c r="BD241" s="128"/>
      <c r="BE241" s="128"/>
      <c r="BF241" s="128"/>
      <c r="BG241" s="128"/>
      <c r="BH241" s="128"/>
      <c r="BI241" s="128"/>
      <c r="BJ241" s="128"/>
      <c r="BK241" s="128"/>
    </row>
    <row r="242" spans="1:63">
      <c r="A242" s="128" t="str">
        <f t="array" ref="A242">ConsolGeog[[#This Row],[Country]]</f>
        <v>England</v>
      </c>
      <c r="B242" s="129" t="str">
        <f t="array" ref="B242">ConsolGeog[[#This Row],[County Name]]</f>
        <v>Surrey</v>
      </c>
      <c r="C242" s="128" t="str">
        <f t="array" ref="C242">ConsolGeog[[#This Row],[la_code]]</f>
        <v>E07000211</v>
      </c>
      <c r="D242" s="129" t="str">
        <f t="array" ref="D242">ConsolGeog[[#This Row],[la_name]]</f>
        <v>Reigate and Banstead</v>
      </c>
      <c r="E242" s="129" t="str">
        <f t="array" ref="E242">ConsolGeog[[#This Row],[LA Type]]</f>
        <v>District</v>
      </c>
      <c r="F242" s="129">
        <f t="array" ref="F242">ConsolGeog[[#This Row],[population]]</f>
        <v>137835</v>
      </c>
      <c r="G242" s="129">
        <f t="array" ref="G242">ConsolGeog[[#This Row],[area]]</f>
        <v>12913.41</v>
      </c>
      <c r="H242" s="129">
        <f t="array" ref="H242">ConsolGeog[[#This Row],[COUNTY: Sum of districts'' populations '[non additive!']]]</f>
        <v>1132390</v>
      </c>
      <c r="I242" s="129">
        <f t="array" ref="I242">ConsolGeog[[#This Row],[County Stats Distribution Factor]]</f>
        <v>0.12172043200664082</v>
      </c>
      <c r="J242" s="129">
        <f t="array" ref="J242">ConsolGeog[[#This Row],[Presented HS - 16-17 (2014)]]</f>
        <v>0</v>
      </c>
      <c r="K242" s="129">
        <f t="array" ref="K242">ConsolGeog[[#This Row],[Presented HS - 16-24 (2014)]]</f>
        <v>0</v>
      </c>
      <c r="L242" s="129">
        <f t="array" ref="L242">ConsolGeog[[#This Row],[Presented HS - 18-24 (2014)]]</f>
        <v>0</v>
      </c>
      <c r="M242" s="129">
        <f t="array" ref="M242">ConsolGeog[[#This Row],[Presented CS - 16-17 (2014)]]</f>
        <v>0</v>
      </c>
      <c r="N242" s="129">
        <f t="array" ref="N242">ConsolGeog[[#This Row],[Presented CS - 16-24 (2014)]]</f>
        <v>0</v>
      </c>
      <c r="O242" s="129">
        <f t="array" ref="O242">ConsolGeog[[#This Row],[Presented CS - 18-24 (2014)]]</f>
        <v>0</v>
      </c>
      <c r="P242" s="129">
        <f t="array" ref="P24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2" s="129">
        <f t="array" ref="Q242">ConsolGeog[[#This Row],[Assessed HS - 16-17 (2014)]]</f>
        <v>0</v>
      </c>
      <c r="R242" s="129">
        <f t="array" ref="R242">ConsolGeog[[#This Row],[Assessed HS - 16-24 (2014)]]</f>
        <v>0</v>
      </c>
      <c r="S242" s="129">
        <f t="array" ref="S242">ConsolGeog[[#This Row],[Assessed HS - 18-24 (2014)]]</f>
        <v>0</v>
      </c>
      <c r="T242" s="129">
        <f t="array" ref="T242">ConsolGeog[[#This Row],[Assessed CS - 16-17 (2014)]]</f>
        <v>0</v>
      </c>
      <c r="U242" s="129">
        <f t="array" ref="U242">ConsolGeog[[#This Row],[Assessed CS - 16-24 (2014)]]</f>
        <v>0</v>
      </c>
      <c r="V242" s="129">
        <f t="array" ref="V242">ConsolGeog[[#This Row],[Assessed CS - 18-24 (2014)]]</f>
        <v>0</v>
      </c>
      <c r="W242" s="129">
        <f t="array" ref="W242">SUM(FinalOutput10[[#This Row],[Assessed_HS_16_17_2014]],FinalOutput10[[#This Row],[Assessed_HS_16_24_2014]],FinalOutput10[[#This Row],[Assessed_HS_18_24_2014]],FinalOutput10[[#This Row],[Assessed_CS_16_17_2014]],FinalOutput10[[#This Row],[Assessed_CS_16_24_2014]],FinalOutput10[[#This Row],[Assessed_CS_18_24_2014]])</f>
        <v>0</v>
      </c>
      <c r="X242" s="128"/>
      <c r="Y242" s="128"/>
      <c r="Z242" s="128"/>
      <c r="AA242" s="128"/>
      <c r="AB242" s="128"/>
      <c r="AC242" s="128"/>
      <c r="AD242" s="128"/>
      <c r="AE242" s="128"/>
      <c r="AF242" s="128"/>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row>
    <row r="243" spans="1:63">
      <c r="A243" s="128" t="str">
        <f t="array" ref="A243">ConsolGeog[[#This Row],[Country]]</f>
        <v>England</v>
      </c>
      <c r="B243" s="129" t="str">
        <f t="array" ref="B243">ConsolGeog[[#This Row],[County Name]]</f>
        <v>Surrey</v>
      </c>
      <c r="C243" s="128" t="str">
        <f t="array" ref="C243">ConsolGeog[[#This Row],[la_code]]</f>
        <v>E07000213</v>
      </c>
      <c r="D243" s="129" t="str">
        <f t="array" ref="D243">ConsolGeog[[#This Row],[la_name]]</f>
        <v>Spelthorne</v>
      </c>
      <c r="E243" s="129" t="str">
        <f t="array" ref="E243">ConsolGeog[[#This Row],[LA Type]]</f>
        <v>District</v>
      </c>
      <c r="F243" s="129">
        <f t="array" ref="F243">ConsolGeog[[#This Row],[population]]</f>
        <v>95598</v>
      </c>
      <c r="G243" s="129">
        <f t="array" ref="G243">ConsolGeog[[#This Row],[area]]</f>
        <v>4488.4399999999996</v>
      </c>
      <c r="H243" s="129">
        <f t="array" ref="H243">ConsolGeog[[#This Row],[COUNTY: Sum of districts'' populations '[non additive!']]]</f>
        <v>1132390</v>
      </c>
      <c r="I243" s="129">
        <f t="array" ref="I243">ConsolGeog[[#This Row],[County Stats Distribution Factor]]</f>
        <v>8.4421444908556242E-2</v>
      </c>
      <c r="J243" s="129">
        <f t="array" ref="J243">ConsolGeog[[#This Row],[Presented HS - 16-17 (2014)]]</f>
        <v>0</v>
      </c>
      <c r="K243" s="129">
        <f t="array" ref="K243">ConsolGeog[[#This Row],[Presented HS - 16-24 (2014)]]</f>
        <v>0</v>
      </c>
      <c r="L243" s="129">
        <f t="array" ref="L243">ConsolGeog[[#This Row],[Presented HS - 18-24 (2014)]]</f>
        <v>0</v>
      </c>
      <c r="M243" s="129">
        <f t="array" ref="M243">ConsolGeog[[#This Row],[Presented CS - 16-17 (2014)]]</f>
        <v>0</v>
      </c>
      <c r="N243" s="129">
        <f t="array" ref="N243">ConsolGeog[[#This Row],[Presented CS - 16-24 (2014)]]</f>
        <v>0</v>
      </c>
      <c r="O243" s="129">
        <f t="array" ref="O243">ConsolGeog[[#This Row],[Presented CS - 18-24 (2014)]]</f>
        <v>0</v>
      </c>
      <c r="P243" s="129">
        <f t="array" ref="P24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3" s="129">
        <f t="array" ref="Q243">ConsolGeog[[#This Row],[Assessed HS - 16-17 (2014)]]</f>
        <v>0</v>
      </c>
      <c r="R243" s="129">
        <f t="array" ref="R243">ConsolGeog[[#This Row],[Assessed HS - 16-24 (2014)]]</f>
        <v>0</v>
      </c>
      <c r="S243" s="129">
        <f t="array" ref="S243">ConsolGeog[[#This Row],[Assessed HS - 18-24 (2014)]]</f>
        <v>0</v>
      </c>
      <c r="T243" s="129">
        <f t="array" ref="T243">ConsolGeog[[#This Row],[Assessed CS - 16-17 (2014)]]</f>
        <v>0</v>
      </c>
      <c r="U243" s="129">
        <f t="array" ref="U243">ConsolGeog[[#This Row],[Assessed CS - 16-24 (2014)]]</f>
        <v>0</v>
      </c>
      <c r="V243" s="129">
        <f t="array" ref="V243">ConsolGeog[[#This Row],[Assessed CS - 18-24 (2014)]]</f>
        <v>0</v>
      </c>
      <c r="W243" s="129">
        <f t="array" ref="W243">SUM(FinalOutput10[[#This Row],[Assessed_HS_16_17_2014]],FinalOutput10[[#This Row],[Assessed_HS_16_24_2014]],FinalOutput10[[#This Row],[Assessed_HS_18_24_2014]],FinalOutput10[[#This Row],[Assessed_CS_16_17_2014]],FinalOutput10[[#This Row],[Assessed_CS_16_24_2014]],FinalOutput10[[#This Row],[Assessed_CS_18_24_2014]])</f>
        <v>0</v>
      </c>
      <c r="X243" s="128"/>
      <c r="Y243" s="128"/>
      <c r="Z243" s="128"/>
      <c r="AA243" s="128"/>
      <c r="AB243" s="128"/>
      <c r="AC243" s="128"/>
      <c r="AD243" s="128"/>
      <c r="AE243" s="128"/>
      <c r="AF243" s="128"/>
      <c r="AG243" s="128"/>
      <c r="AH243" s="128"/>
      <c r="AI243" s="128"/>
      <c r="AJ243" s="128"/>
      <c r="AK243" s="128"/>
      <c r="AL243" s="128"/>
      <c r="AM243" s="128"/>
      <c r="AN243" s="128"/>
      <c r="AO243" s="128"/>
      <c r="AP243" s="128"/>
      <c r="AQ243" s="128"/>
      <c r="AR243" s="128"/>
      <c r="AS243" s="128"/>
      <c r="AT243" s="128"/>
      <c r="AU243" s="128"/>
      <c r="AV243" s="128"/>
      <c r="AW243" s="128"/>
      <c r="AX243" s="128"/>
      <c r="AY243" s="128"/>
      <c r="AZ243" s="128"/>
      <c r="BA243" s="128"/>
      <c r="BB243" s="128"/>
      <c r="BC243" s="128"/>
      <c r="BD243" s="128"/>
      <c r="BE243" s="128"/>
      <c r="BF243" s="128"/>
      <c r="BG243" s="128"/>
      <c r="BH243" s="128"/>
      <c r="BI243" s="128"/>
      <c r="BJ243" s="128"/>
      <c r="BK243" s="128"/>
    </row>
    <row r="244" spans="1:63">
      <c r="A244" s="128" t="str">
        <f t="array" ref="A244">ConsolGeog[[#This Row],[Country]]</f>
        <v>England</v>
      </c>
      <c r="B244" s="129" t="str">
        <f t="array" ref="B244">ConsolGeog[[#This Row],[County Name]]</f>
        <v>Surrey</v>
      </c>
      <c r="C244" s="128" t="str">
        <f t="array" ref="C244">ConsolGeog[[#This Row],[la_code]]</f>
        <v>E07000214</v>
      </c>
      <c r="D244" s="129" t="str">
        <f t="array" ref="D244">ConsolGeog[[#This Row],[la_name]]</f>
        <v>Surrey Heath</v>
      </c>
      <c r="E244" s="129" t="str">
        <f t="array" ref="E244">ConsolGeog[[#This Row],[LA Type]]</f>
        <v>District</v>
      </c>
      <c r="F244" s="129">
        <f t="array" ref="F244">ConsolGeog[[#This Row],[population]]</f>
        <v>86144</v>
      </c>
      <c r="G244" s="129">
        <f t="array" ref="G244">ConsolGeog[[#This Row],[area]]</f>
        <v>9509.2800000000007</v>
      </c>
      <c r="H244" s="129">
        <f t="array" ref="H244">ConsolGeog[[#This Row],[COUNTY: Sum of districts'' populations '[non additive!']]]</f>
        <v>1132390</v>
      </c>
      <c r="I244" s="129">
        <f t="array" ref="I244">ConsolGeog[[#This Row],[County Stats Distribution Factor]]</f>
        <v>7.6072731126202109E-2</v>
      </c>
      <c r="J244" s="129">
        <f t="array" ref="J244">ConsolGeog[[#This Row],[Presented HS - 16-17 (2014)]]</f>
        <v>0</v>
      </c>
      <c r="K244" s="129">
        <f t="array" ref="K244">ConsolGeog[[#This Row],[Presented HS - 16-24 (2014)]]</f>
        <v>0</v>
      </c>
      <c r="L244" s="129">
        <f t="array" ref="L244">ConsolGeog[[#This Row],[Presented HS - 18-24 (2014)]]</f>
        <v>0</v>
      </c>
      <c r="M244" s="129">
        <f t="array" ref="M244">ConsolGeog[[#This Row],[Presented CS - 16-17 (2014)]]</f>
        <v>0</v>
      </c>
      <c r="N244" s="129">
        <f t="array" ref="N244">ConsolGeog[[#This Row],[Presented CS - 16-24 (2014)]]</f>
        <v>0</v>
      </c>
      <c r="O244" s="129">
        <f t="array" ref="O244">ConsolGeog[[#This Row],[Presented CS - 18-24 (2014)]]</f>
        <v>0</v>
      </c>
      <c r="P244" s="129">
        <f t="array" ref="P24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4" s="129">
        <f t="array" ref="Q244">ConsolGeog[[#This Row],[Assessed HS - 16-17 (2014)]]</f>
        <v>0</v>
      </c>
      <c r="R244" s="129">
        <f t="array" ref="R244">ConsolGeog[[#This Row],[Assessed HS - 16-24 (2014)]]</f>
        <v>0</v>
      </c>
      <c r="S244" s="129">
        <f t="array" ref="S244">ConsolGeog[[#This Row],[Assessed HS - 18-24 (2014)]]</f>
        <v>38</v>
      </c>
      <c r="T244" s="129">
        <f t="array" ref="T244">ConsolGeog[[#This Row],[Assessed CS - 16-17 (2014)]]</f>
        <v>0</v>
      </c>
      <c r="U244" s="129">
        <f t="array" ref="U244">ConsolGeog[[#This Row],[Assessed CS - 16-24 (2014)]]</f>
        <v>0</v>
      </c>
      <c r="V244" s="129">
        <f t="array" ref="V244">ConsolGeog[[#This Row],[Assessed CS - 18-24 (2014)]]</f>
        <v>0</v>
      </c>
      <c r="W244" s="129">
        <f t="array" ref="W244">SUM(FinalOutput10[[#This Row],[Assessed_HS_16_17_2014]],FinalOutput10[[#This Row],[Assessed_HS_16_24_2014]],FinalOutput10[[#This Row],[Assessed_HS_18_24_2014]],FinalOutput10[[#This Row],[Assessed_CS_16_17_2014]],FinalOutput10[[#This Row],[Assessed_CS_16_24_2014]],FinalOutput10[[#This Row],[Assessed_CS_18_24_2014]])</f>
        <v>38</v>
      </c>
      <c r="X244" s="128"/>
      <c r="Y244" s="128"/>
      <c r="Z244" s="128"/>
      <c r="AA244" s="128"/>
      <c r="AB244" s="128"/>
      <c r="AC244" s="128"/>
      <c r="AD244" s="128"/>
      <c r="AE244" s="128"/>
      <c r="AF244" s="128"/>
      <c r="AG244" s="128"/>
      <c r="AH244" s="128"/>
      <c r="AI244" s="128"/>
      <c r="AJ244" s="128"/>
      <c r="AK244" s="128"/>
      <c r="AL244" s="128"/>
      <c r="AM244" s="128"/>
      <c r="AN244" s="128"/>
      <c r="AO244" s="128"/>
      <c r="AP244" s="128"/>
      <c r="AQ244" s="128"/>
      <c r="AR244" s="128"/>
      <c r="AS244" s="128"/>
      <c r="AT244" s="128"/>
      <c r="AU244" s="128"/>
      <c r="AV244" s="128"/>
      <c r="AW244" s="128"/>
      <c r="AX244" s="128"/>
      <c r="AY244" s="128"/>
      <c r="AZ244" s="128"/>
      <c r="BA244" s="128"/>
      <c r="BB244" s="128"/>
      <c r="BC244" s="128"/>
      <c r="BD244" s="128"/>
      <c r="BE244" s="128"/>
      <c r="BF244" s="128"/>
      <c r="BG244" s="128"/>
      <c r="BH244" s="128"/>
      <c r="BI244" s="128"/>
      <c r="BJ244" s="128"/>
      <c r="BK244" s="128"/>
    </row>
    <row r="245" spans="1:63">
      <c r="A245" s="128" t="str">
        <f t="array" ref="A245">ConsolGeog[[#This Row],[Country]]</f>
        <v>England</v>
      </c>
      <c r="B245" s="129" t="str">
        <f t="array" ref="B245">ConsolGeog[[#This Row],[County Name]]</f>
        <v>Surrey</v>
      </c>
      <c r="C245" s="128" t="str">
        <f t="array" ref="C245">ConsolGeog[[#This Row],[la_code]]</f>
        <v>E07000215</v>
      </c>
      <c r="D245" s="129" t="str">
        <f t="array" ref="D245">ConsolGeog[[#This Row],[la_name]]</f>
        <v>Tandridge</v>
      </c>
      <c r="E245" s="129" t="str">
        <f t="array" ref="E245">ConsolGeog[[#This Row],[LA Type]]</f>
        <v>District</v>
      </c>
      <c r="F245" s="129">
        <f t="array" ref="F245">ConsolGeog[[#This Row],[population]]</f>
        <v>82998</v>
      </c>
      <c r="G245" s="129">
        <f t="array" ref="G245">ConsolGeog[[#This Row],[area]]</f>
        <v>24818.98</v>
      </c>
      <c r="H245" s="129">
        <f t="array" ref="H245">ConsolGeog[[#This Row],[COUNTY: Sum of districts'' populations '[non additive!']]]</f>
        <v>1132390</v>
      </c>
      <c r="I245" s="129">
        <f t="array" ref="I245">ConsolGeog[[#This Row],[County Stats Distribution Factor]]</f>
        <v>7.3294536334655019E-2</v>
      </c>
      <c r="J245" s="129">
        <f t="array" ref="J245">ConsolGeog[[#This Row],[Presented HS - 16-17 (2014)]]</f>
        <v>0</v>
      </c>
      <c r="K245" s="129">
        <f t="array" ref="K245">ConsolGeog[[#This Row],[Presented HS - 16-24 (2014)]]</f>
        <v>0</v>
      </c>
      <c r="L245" s="129">
        <f t="array" ref="L245">ConsolGeog[[#This Row],[Presented HS - 18-24 (2014)]]</f>
        <v>0</v>
      </c>
      <c r="M245" s="129">
        <f t="array" ref="M245">ConsolGeog[[#This Row],[Presented CS - 16-17 (2014)]]</f>
        <v>0</v>
      </c>
      <c r="N245" s="129">
        <f t="array" ref="N245">ConsolGeog[[#This Row],[Presented CS - 16-24 (2014)]]</f>
        <v>0</v>
      </c>
      <c r="O245" s="129">
        <f t="array" ref="O245">ConsolGeog[[#This Row],[Presented CS - 18-24 (2014)]]</f>
        <v>0</v>
      </c>
      <c r="P245" s="129">
        <f t="array" ref="P24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5" s="129">
        <f t="array" ref="Q245">ConsolGeog[[#This Row],[Assessed HS - 16-17 (2014)]]</f>
        <v>1</v>
      </c>
      <c r="R245" s="129">
        <f t="array" ref="R245">ConsolGeog[[#This Row],[Assessed HS - 16-24 (2014)]]</f>
        <v>0</v>
      </c>
      <c r="S245" s="129">
        <f t="array" ref="S245">ConsolGeog[[#This Row],[Assessed HS - 18-24 (2014)]]</f>
        <v>13</v>
      </c>
      <c r="T245" s="129">
        <f t="array" ref="T245">ConsolGeog[[#This Row],[Assessed CS - 16-17 (2014)]]</f>
        <v>0</v>
      </c>
      <c r="U245" s="129">
        <f t="array" ref="U245">ConsolGeog[[#This Row],[Assessed CS - 16-24 (2014)]]</f>
        <v>0</v>
      </c>
      <c r="V245" s="129">
        <f t="array" ref="V245">ConsolGeog[[#This Row],[Assessed CS - 18-24 (2014)]]</f>
        <v>0</v>
      </c>
      <c r="W245" s="129">
        <f t="array" ref="W245">SUM(FinalOutput10[[#This Row],[Assessed_HS_16_17_2014]],FinalOutput10[[#This Row],[Assessed_HS_16_24_2014]],FinalOutput10[[#This Row],[Assessed_HS_18_24_2014]],FinalOutput10[[#This Row],[Assessed_CS_16_17_2014]],FinalOutput10[[#This Row],[Assessed_CS_16_24_2014]],FinalOutput10[[#This Row],[Assessed_CS_18_24_2014]])</f>
        <v>14</v>
      </c>
      <c r="X245" s="128"/>
      <c r="Y245" s="128"/>
      <c r="Z245" s="128"/>
      <c r="AA245" s="128"/>
      <c r="AB245" s="128"/>
      <c r="AC245" s="128"/>
      <c r="AD245" s="128"/>
      <c r="AE245" s="128"/>
      <c r="AF245" s="128"/>
      <c r="AG245" s="128"/>
      <c r="AH245" s="128"/>
      <c r="AI245" s="128"/>
      <c r="AJ245" s="128"/>
      <c r="AK245" s="128"/>
      <c r="AL245" s="128"/>
      <c r="AM245" s="128"/>
      <c r="AN245" s="128"/>
      <c r="AO245" s="128"/>
      <c r="AP245" s="128"/>
      <c r="AQ245" s="128"/>
      <c r="AR245" s="128"/>
      <c r="AS245" s="128"/>
      <c r="AT245" s="128"/>
      <c r="AU245" s="128"/>
      <c r="AV245" s="128"/>
      <c r="AW245" s="128"/>
      <c r="AX245" s="128"/>
      <c r="AY245" s="128"/>
      <c r="AZ245" s="128"/>
      <c r="BA245" s="128"/>
      <c r="BB245" s="128"/>
      <c r="BC245" s="128"/>
      <c r="BD245" s="128"/>
      <c r="BE245" s="128"/>
      <c r="BF245" s="128"/>
      <c r="BG245" s="128"/>
      <c r="BH245" s="128"/>
      <c r="BI245" s="128"/>
      <c r="BJ245" s="128"/>
      <c r="BK245" s="128"/>
    </row>
    <row r="246" spans="1:63">
      <c r="A246" s="128" t="str">
        <f t="array" ref="A246">ConsolGeog[[#This Row],[Country]]</f>
        <v>England</v>
      </c>
      <c r="B246" s="129" t="str">
        <f t="array" ref="B246">ConsolGeog[[#This Row],[County Name]]</f>
        <v>Surrey</v>
      </c>
      <c r="C246" s="128" t="str">
        <f t="array" ref="C246">ConsolGeog[[#This Row],[la_code]]</f>
        <v>E07000216</v>
      </c>
      <c r="D246" s="129" t="str">
        <f t="array" ref="D246">ConsolGeog[[#This Row],[la_name]]</f>
        <v>Waverley</v>
      </c>
      <c r="E246" s="129" t="str">
        <f t="array" ref="E246">ConsolGeog[[#This Row],[LA Type]]</f>
        <v>District</v>
      </c>
      <c r="F246" s="129">
        <f t="array" ref="F246">ConsolGeog[[#This Row],[population]]</f>
        <v>121572</v>
      </c>
      <c r="G246" s="129">
        <f t="array" ref="G246">ConsolGeog[[#This Row],[area]]</f>
        <v>34516.93</v>
      </c>
      <c r="H246" s="129">
        <f t="array" ref="H246">ConsolGeog[[#This Row],[COUNTY: Sum of districts'' populations '[non additive!']]]</f>
        <v>1132390</v>
      </c>
      <c r="I246" s="129">
        <f t="array" ref="I246">ConsolGeog[[#This Row],[County Stats Distribution Factor]]</f>
        <v>0.10735877215446975</v>
      </c>
      <c r="J246" s="129">
        <f t="array" ref="J246">ConsolGeog[[#This Row],[Presented HS - 16-17 (2014)]]</f>
        <v>0</v>
      </c>
      <c r="K246" s="129">
        <f t="array" ref="K246">ConsolGeog[[#This Row],[Presented HS - 16-24 (2014)]]</f>
        <v>0</v>
      </c>
      <c r="L246" s="129">
        <f t="array" ref="L246">ConsolGeog[[#This Row],[Presented HS - 18-24 (2014)]]</f>
        <v>174</v>
      </c>
      <c r="M246" s="129">
        <f t="array" ref="M246">ConsolGeog[[#This Row],[Presented CS - 16-17 (2014)]]</f>
        <v>0</v>
      </c>
      <c r="N246" s="129">
        <f t="array" ref="N246">ConsolGeog[[#This Row],[Presented CS - 16-24 (2014)]]</f>
        <v>0</v>
      </c>
      <c r="O246" s="129">
        <f t="array" ref="O246">ConsolGeog[[#This Row],[Presented CS - 18-24 (2014)]]</f>
        <v>0</v>
      </c>
      <c r="P246" s="129">
        <f t="array" ref="P246">MAX(FinalOutput10[[#This Row],[Presented_HS_16_17_2014]]+FinalOutput10[[#This Row],[Presented_HS_18_24_2014]],FinalOutput10[[#This Row],[Presented_HS_16_24_2014]])+SUM(FinalOutput10[[#This Row],[Presented_CS_16_17_2014]],FinalOutput10[[#This Row],[Presented_CS_16_24_2014]],FinalOutput10[[#This Row],[Presented_CS_18_24_2014]])</f>
        <v>174</v>
      </c>
      <c r="Q246" s="129">
        <f t="array" ref="Q246">ConsolGeog[[#This Row],[Assessed HS - 16-17 (2014)]]</f>
        <v>0</v>
      </c>
      <c r="R246" s="129">
        <f t="array" ref="R246">ConsolGeog[[#This Row],[Assessed HS - 16-24 (2014)]]</f>
        <v>0</v>
      </c>
      <c r="S246" s="129">
        <f t="array" ref="S246">ConsolGeog[[#This Row],[Assessed HS - 18-24 (2014)]]</f>
        <v>2</v>
      </c>
      <c r="T246" s="129">
        <f t="array" ref="T246">ConsolGeog[[#This Row],[Assessed CS - 16-17 (2014)]]</f>
        <v>0</v>
      </c>
      <c r="U246" s="129">
        <f t="array" ref="U246">ConsolGeog[[#This Row],[Assessed CS - 16-24 (2014)]]</f>
        <v>0</v>
      </c>
      <c r="V246" s="129">
        <f t="array" ref="V246">ConsolGeog[[#This Row],[Assessed CS - 18-24 (2014)]]</f>
        <v>0</v>
      </c>
      <c r="W246" s="129">
        <f t="array" ref="W246">SUM(FinalOutput10[[#This Row],[Assessed_HS_16_17_2014]],FinalOutput10[[#This Row],[Assessed_HS_16_24_2014]],FinalOutput10[[#This Row],[Assessed_HS_18_24_2014]],FinalOutput10[[#This Row],[Assessed_CS_16_17_2014]],FinalOutput10[[#This Row],[Assessed_CS_16_24_2014]],FinalOutput10[[#This Row],[Assessed_CS_18_24_2014]])</f>
        <v>2</v>
      </c>
      <c r="X246" s="128"/>
      <c r="Y246" s="128"/>
      <c r="Z246" s="128"/>
      <c r="AA246" s="128"/>
      <c r="AB246" s="128"/>
      <c r="AC246" s="128"/>
      <c r="AD246" s="128"/>
      <c r="AE246" s="128"/>
      <c r="AF246" s="128"/>
      <c r="AG246" s="128"/>
      <c r="AH246" s="128"/>
      <c r="AI246" s="128"/>
      <c r="AJ246" s="128"/>
      <c r="AK246" s="128"/>
      <c r="AL246" s="128"/>
      <c r="AM246" s="128"/>
      <c r="AN246" s="128"/>
      <c r="AO246" s="128"/>
      <c r="AP246" s="128"/>
      <c r="AQ246" s="128"/>
      <c r="AR246" s="128"/>
      <c r="AS246" s="128"/>
      <c r="AT246" s="128"/>
      <c r="AU246" s="128"/>
      <c r="AV246" s="128"/>
      <c r="AW246" s="128"/>
      <c r="AX246" s="128"/>
      <c r="AY246" s="128"/>
      <c r="AZ246" s="128"/>
      <c r="BA246" s="128"/>
      <c r="BB246" s="128"/>
      <c r="BC246" s="128"/>
      <c r="BD246" s="128"/>
      <c r="BE246" s="128"/>
      <c r="BF246" s="128"/>
      <c r="BG246" s="128"/>
      <c r="BH246" s="128"/>
      <c r="BI246" s="128"/>
      <c r="BJ246" s="128"/>
      <c r="BK246" s="128"/>
    </row>
    <row r="247" spans="1:63">
      <c r="A247" s="128" t="str">
        <f t="array" ref="A247">ConsolGeog[[#This Row],[Country]]</f>
        <v>England</v>
      </c>
      <c r="B247" s="129" t="str">
        <f t="array" ref="B247">ConsolGeog[[#This Row],[County Name]]</f>
        <v>Surrey</v>
      </c>
      <c r="C247" s="128" t="str">
        <f t="array" ref="C247">ConsolGeog[[#This Row],[la_code]]</f>
        <v>E07000217</v>
      </c>
      <c r="D247" s="129" t="str">
        <f t="array" ref="D247">ConsolGeog[[#This Row],[la_name]]</f>
        <v>Woking</v>
      </c>
      <c r="E247" s="129" t="str">
        <f t="array" ref="E247">ConsolGeog[[#This Row],[LA Type]]</f>
        <v>District</v>
      </c>
      <c r="F247" s="129">
        <f t="array" ref="F247">ConsolGeog[[#This Row],[population]]</f>
        <v>99198</v>
      </c>
      <c r="G247" s="129">
        <f t="array" ref="G247">ConsolGeog[[#This Row],[area]]</f>
        <v>6359.57</v>
      </c>
      <c r="H247" s="129">
        <f t="array" ref="H247">ConsolGeog[[#This Row],[COUNTY: Sum of districts'' populations '[non additive!']]]</f>
        <v>1132390</v>
      </c>
      <c r="I247" s="129">
        <f t="array" ref="I247">ConsolGeog[[#This Row],[County Stats Distribution Factor]]</f>
        <v>8.760056164395659E-2</v>
      </c>
      <c r="J247" s="129">
        <f t="array" ref="J247">ConsolGeog[[#This Row],[Presented HS - 16-17 (2014)]]</f>
        <v>0</v>
      </c>
      <c r="K247" s="129">
        <f t="array" ref="K247">ConsolGeog[[#This Row],[Presented HS - 16-24 (2014)]]</f>
        <v>0</v>
      </c>
      <c r="L247" s="129">
        <f t="array" ref="L247">ConsolGeog[[#This Row],[Presented HS - 18-24 (2014)]]</f>
        <v>0</v>
      </c>
      <c r="M247" s="129">
        <f t="array" ref="M247">ConsolGeog[[#This Row],[Presented CS - 16-17 (2014)]]</f>
        <v>0</v>
      </c>
      <c r="N247" s="129">
        <f t="array" ref="N247">ConsolGeog[[#This Row],[Presented CS - 16-24 (2014)]]</f>
        <v>0</v>
      </c>
      <c r="O247" s="129">
        <f t="array" ref="O247">ConsolGeog[[#This Row],[Presented CS - 18-24 (2014)]]</f>
        <v>0</v>
      </c>
      <c r="P247" s="129">
        <f t="array" ref="P24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7" s="129">
        <f t="array" ref="Q247">ConsolGeog[[#This Row],[Assessed HS - 16-17 (2014)]]</f>
        <v>0</v>
      </c>
      <c r="R247" s="129">
        <f t="array" ref="R247">ConsolGeog[[#This Row],[Assessed HS - 16-24 (2014)]]</f>
        <v>0</v>
      </c>
      <c r="S247" s="129">
        <f t="array" ref="S247">ConsolGeog[[#This Row],[Assessed HS - 18-24 (2014)]]</f>
        <v>11</v>
      </c>
      <c r="T247" s="129">
        <f t="array" ref="T247">ConsolGeog[[#This Row],[Assessed CS - 16-17 (2014)]]</f>
        <v>0</v>
      </c>
      <c r="U247" s="129">
        <f t="array" ref="U247">ConsolGeog[[#This Row],[Assessed CS - 16-24 (2014)]]</f>
        <v>0</v>
      </c>
      <c r="V247" s="129">
        <f t="array" ref="V247">ConsolGeog[[#This Row],[Assessed CS - 18-24 (2014)]]</f>
        <v>0</v>
      </c>
      <c r="W247" s="129">
        <f t="array" ref="W247">SUM(FinalOutput10[[#This Row],[Assessed_HS_16_17_2014]],FinalOutput10[[#This Row],[Assessed_HS_16_24_2014]],FinalOutput10[[#This Row],[Assessed_HS_18_24_2014]],FinalOutput10[[#This Row],[Assessed_CS_16_17_2014]],FinalOutput10[[#This Row],[Assessed_CS_16_24_2014]],FinalOutput10[[#This Row],[Assessed_CS_18_24_2014]])</f>
        <v>11</v>
      </c>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row>
    <row r="248" spans="1:63">
      <c r="A248" s="128" t="str">
        <f t="array" ref="A248">ConsolGeog[[#This Row],[Country]]</f>
        <v>England</v>
      </c>
      <c r="B248" s="129" t="str">
        <f t="array" ref="B248">ConsolGeog[[#This Row],[County Name]]</f>
        <v>Warwickshire</v>
      </c>
      <c r="C248" s="128" t="str">
        <f t="array" ref="C248">ConsolGeog[[#This Row],[la_code]]</f>
        <v>E07000218</v>
      </c>
      <c r="D248" s="129" t="str">
        <f t="array" ref="D248">ConsolGeog[[#This Row],[la_name]]</f>
        <v>North Warwickshire</v>
      </c>
      <c r="E248" s="129" t="str">
        <f t="array" ref="E248">ConsolGeog[[#This Row],[LA Type]]</f>
        <v>District</v>
      </c>
      <c r="F248" s="129">
        <f t="array" ref="F248">ConsolGeog[[#This Row],[population]]</f>
        <v>62014</v>
      </c>
      <c r="G248" s="129">
        <f t="array" ref="G248">ConsolGeog[[#This Row],[area]]</f>
        <v>28426.69</v>
      </c>
      <c r="H248" s="129">
        <f t="array" ref="H248">ConsolGeog[[#This Row],[COUNTY: Sum of districts'' populations '[non additive!']]]</f>
        <v>545474</v>
      </c>
      <c r="I248" s="129">
        <f t="array" ref="I248">ConsolGeog[[#This Row],[County Stats Distribution Factor]]</f>
        <v>0.11368827845140191</v>
      </c>
      <c r="J248" s="129">
        <f t="array" ref="J248">ConsolGeog[[#This Row],[Presented HS - 16-17 (2014)]]</f>
        <v>0</v>
      </c>
      <c r="K248" s="129">
        <f t="array" ref="K248">ConsolGeog[[#This Row],[Presented HS - 16-24 (2014)]]</f>
        <v>16</v>
      </c>
      <c r="L248" s="129">
        <f t="array" ref="L248">ConsolGeog[[#This Row],[Presented HS - 18-24 (2014)]]</f>
        <v>0</v>
      </c>
      <c r="M248" s="129">
        <f t="array" ref="M248">ConsolGeog[[#This Row],[Presented CS - 16-17 (2014)]]</f>
        <v>0</v>
      </c>
      <c r="N248" s="129">
        <f t="array" ref="N248">ConsolGeog[[#This Row],[Presented CS - 16-24 (2014)]]</f>
        <v>0</v>
      </c>
      <c r="O248" s="129">
        <f t="array" ref="O248">ConsolGeog[[#This Row],[Presented CS - 18-24 (2014)]]</f>
        <v>0</v>
      </c>
      <c r="P248" s="129">
        <f t="array" ref="P248">MAX(FinalOutput10[[#This Row],[Presented_HS_16_17_2014]]+FinalOutput10[[#This Row],[Presented_HS_18_24_2014]],FinalOutput10[[#This Row],[Presented_HS_16_24_2014]])+SUM(FinalOutput10[[#This Row],[Presented_CS_16_17_2014]],FinalOutput10[[#This Row],[Presented_CS_16_24_2014]],FinalOutput10[[#This Row],[Presented_CS_18_24_2014]])</f>
        <v>16</v>
      </c>
      <c r="Q248" s="129">
        <f t="array" ref="Q248">ConsolGeog[[#This Row],[Assessed HS - 16-17 (2014)]]</f>
        <v>0</v>
      </c>
      <c r="R248" s="129">
        <f t="array" ref="R248">ConsolGeog[[#This Row],[Assessed HS - 16-24 (2014)]]</f>
        <v>16</v>
      </c>
      <c r="S248" s="129">
        <f t="array" ref="S248">ConsolGeog[[#This Row],[Assessed HS - 18-24 (2014)]]</f>
        <v>0</v>
      </c>
      <c r="T248" s="129">
        <f t="array" ref="T248">ConsolGeog[[#This Row],[Assessed CS - 16-17 (2014)]]</f>
        <v>0</v>
      </c>
      <c r="U248" s="129">
        <f t="array" ref="U248">ConsolGeog[[#This Row],[Assessed CS - 16-24 (2014)]]</f>
        <v>0</v>
      </c>
      <c r="V248" s="129">
        <f t="array" ref="V248">ConsolGeog[[#This Row],[Assessed CS - 18-24 (2014)]]</f>
        <v>0</v>
      </c>
      <c r="W248" s="129">
        <f t="array" ref="W248">SUM(FinalOutput10[[#This Row],[Assessed_HS_16_17_2014]],FinalOutput10[[#This Row],[Assessed_HS_16_24_2014]],FinalOutput10[[#This Row],[Assessed_HS_18_24_2014]],FinalOutput10[[#This Row],[Assessed_CS_16_17_2014]],FinalOutput10[[#This Row],[Assessed_CS_16_24_2014]],FinalOutput10[[#This Row],[Assessed_CS_18_24_2014]])</f>
        <v>16</v>
      </c>
      <c r="X248" s="128"/>
      <c r="Y248" s="128"/>
      <c r="Z248" s="128"/>
      <c r="AA248" s="128"/>
      <c r="AB248" s="128"/>
      <c r="AC248" s="128"/>
      <c r="AD248" s="128"/>
      <c r="AE248" s="128"/>
      <c r="AF248" s="128"/>
      <c r="AG248" s="128"/>
      <c r="AH248" s="128"/>
      <c r="AI248" s="128"/>
      <c r="AJ248" s="128"/>
      <c r="AK248" s="128"/>
      <c r="AL248" s="128"/>
      <c r="AM248" s="128"/>
      <c r="AN248" s="128"/>
      <c r="AO248" s="128"/>
      <c r="AP248" s="128"/>
      <c r="AQ248" s="128"/>
      <c r="AR248" s="128"/>
      <c r="AS248" s="128"/>
      <c r="AT248" s="128"/>
      <c r="AU248" s="128"/>
      <c r="AV248" s="128"/>
      <c r="AW248" s="128"/>
      <c r="AX248" s="128"/>
      <c r="AY248" s="128"/>
      <c r="AZ248" s="128"/>
      <c r="BA248" s="128"/>
      <c r="BB248" s="128"/>
      <c r="BC248" s="128"/>
      <c r="BD248" s="128"/>
      <c r="BE248" s="128"/>
      <c r="BF248" s="128"/>
      <c r="BG248" s="128"/>
      <c r="BH248" s="128"/>
      <c r="BI248" s="128"/>
      <c r="BJ248" s="128"/>
      <c r="BK248" s="128"/>
    </row>
    <row r="249" spans="1:63">
      <c r="A249" s="128" t="str">
        <f t="array" ref="A249">ConsolGeog[[#This Row],[Country]]</f>
        <v>England</v>
      </c>
      <c r="B249" s="129" t="str">
        <f t="array" ref="B249">ConsolGeog[[#This Row],[County Name]]</f>
        <v>Warwickshire</v>
      </c>
      <c r="C249" s="128" t="str">
        <f t="array" ref="C249">ConsolGeog[[#This Row],[la_code]]</f>
        <v>E07000219</v>
      </c>
      <c r="D249" s="129" t="str">
        <f t="array" ref="D249">ConsolGeog[[#This Row],[la_name]]</f>
        <v>Nuneaton and Bedworth</v>
      </c>
      <c r="E249" s="129" t="str">
        <f t="array" ref="E249">ConsolGeog[[#This Row],[LA Type]]</f>
        <v>District</v>
      </c>
      <c r="F249" s="129">
        <f t="array" ref="F249">ConsolGeog[[#This Row],[population]]</f>
        <v>125252</v>
      </c>
      <c r="G249" s="129">
        <f t="array" ref="G249">ConsolGeog[[#This Row],[area]]</f>
        <v>7895.14</v>
      </c>
      <c r="H249" s="129">
        <f t="array" ref="H249">ConsolGeog[[#This Row],[COUNTY: Sum of districts'' populations '[non additive!']]]</f>
        <v>545474</v>
      </c>
      <c r="I249" s="129">
        <f t="array" ref="I249">ConsolGeog[[#This Row],[County Stats Distribution Factor]]</f>
        <v>0.22962047686965831</v>
      </c>
      <c r="J249" s="129">
        <f t="array" ref="J249">ConsolGeog[[#This Row],[Presented HS - 16-17 (2014)]]</f>
        <v>0</v>
      </c>
      <c r="K249" s="129">
        <f t="array" ref="K249">ConsolGeog[[#This Row],[Presented HS - 16-24 (2014)]]</f>
        <v>0</v>
      </c>
      <c r="L249" s="129">
        <f t="array" ref="L249">ConsolGeog[[#This Row],[Presented HS - 18-24 (2014)]]</f>
        <v>0</v>
      </c>
      <c r="M249" s="129">
        <f t="array" ref="M249">ConsolGeog[[#This Row],[Presented CS - 16-17 (2014)]]</f>
        <v>0</v>
      </c>
      <c r="N249" s="129">
        <f t="array" ref="N249">ConsolGeog[[#This Row],[Presented CS - 16-24 (2014)]]</f>
        <v>0</v>
      </c>
      <c r="O249" s="129">
        <f t="array" ref="O249">ConsolGeog[[#This Row],[Presented CS - 18-24 (2014)]]</f>
        <v>0</v>
      </c>
      <c r="P249" s="129">
        <f t="array" ref="P24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49" s="129">
        <f t="array" ref="Q249">ConsolGeog[[#This Row],[Assessed HS - 16-17 (2014)]]</f>
        <v>0</v>
      </c>
      <c r="R249" s="129">
        <f t="array" ref="R249">ConsolGeog[[#This Row],[Assessed HS - 16-24 (2014)]]</f>
        <v>0</v>
      </c>
      <c r="S249" s="129">
        <f t="array" ref="S249">ConsolGeog[[#This Row],[Assessed HS - 18-24 (2014)]]</f>
        <v>0</v>
      </c>
      <c r="T249" s="129">
        <f t="array" ref="T249">ConsolGeog[[#This Row],[Assessed CS - 16-17 (2014)]]</f>
        <v>0</v>
      </c>
      <c r="U249" s="129">
        <f t="array" ref="U249">ConsolGeog[[#This Row],[Assessed CS - 16-24 (2014)]]</f>
        <v>0</v>
      </c>
      <c r="V249" s="129">
        <f t="array" ref="V249">ConsolGeog[[#This Row],[Assessed CS - 18-24 (2014)]]</f>
        <v>0</v>
      </c>
      <c r="W249" s="129">
        <f t="array" ref="W249">SUM(FinalOutput10[[#This Row],[Assessed_HS_16_17_2014]],FinalOutput10[[#This Row],[Assessed_HS_16_24_2014]],FinalOutput10[[#This Row],[Assessed_HS_18_24_2014]],FinalOutput10[[#This Row],[Assessed_CS_16_17_2014]],FinalOutput10[[#This Row],[Assessed_CS_16_24_2014]],FinalOutput10[[#This Row],[Assessed_CS_18_24_2014]])</f>
        <v>0</v>
      </c>
      <c r="X249" s="128"/>
      <c r="Y249" s="128"/>
      <c r="Z249" s="128"/>
      <c r="AA249" s="128"/>
      <c r="AB249" s="128"/>
      <c r="AC249" s="128"/>
      <c r="AD249" s="128"/>
      <c r="AE249" s="128"/>
      <c r="AF249" s="128"/>
      <c r="AG249" s="128"/>
      <c r="AH249" s="128"/>
      <c r="AI249" s="128"/>
      <c r="AJ249" s="128"/>
      <c r="AK249" s="128"/>
      <c r="AL249" s="128"/>
      <c r="AM249" s="128"/>
      <c r="AN249" s="128"/>
      <c r="AO249" s="128"/>
      <c r="AP249" s="128"/>
      <c r="AQ249" s="128"/>
      <c r="AR249" s="128"/>
      <c r="AS249" s="128"/>
      <c r="AT249" s="128"/>
      <c r="AU249" s="128"/>
      <c r="AV249" s="128"/>
      <c r="AW249" s="128"/>
      <c r="AX249" s="128"/>
      <c r="AY249" s="128"/>
      <c r="AZ249" s="128"/>
      <c r="BA249" s="128"/>
      <c r="BB249" s="128"/>
      <c r="BC249" s="128"/>
      <c r="BD249" s="128"/>
      <c r="BE249" s="128"/>
      <c r="BF249" s="128"/>
      <c r="BG249" s="128"/>
      <c r="BH249" s="128"/>
      <c r="BI249" s="128"/>
      <c r="BJ249" s="128"/>
      <c r="BK249" s="128"/>
    </row>
    <row r="250" spans="1:63">
      <c r="A250" s="128" t="str">
        <f t="array" ref="A250">ConsolGeog[[#This Row],[Country]]</f>
        <v>England</v>
      </c>
      <c r="B250" s="129" t="str">
        <f t="array" ref="B250">ConsolGeog[[#This Row],[County Name]]</f>
        <v>Warwickshire</v>
      </c>
      <c r="C250" s="128" t="str">
        <f t="array" ref="C250">ConsolGeog[[#This Row],[la_code]]</f>
        <v>E07000220</v>
      </c>
      <c r="D250" s="129" t="str">
        <f t="array" ref="D250">ConsolGeog[[#This Row],[la_name]]</f>
        <v>Rugby</v>
      </c>
      <c r="E250" s="129" t="str">
        <f t="array" ref="E250">ConsolGeog[[#This Row],[LA Type]]</f>
        <v>District</v>
      </c>
      <c r="F250" s="129">
        <f t="array" ref="F250">ConsolGeog[[#This Row],[population]]</f>
        <v>100075</v>
      </c>
      <c r="G250" s="129">
        <f t="array" ref="G250">ConsolGeog[[#This Row],[area]]</f>
        <v>35111.410000000003</v>
      </c>
      <c r="H250" s="129">
        <f t="array" ref="H250">ConsolGeog[[#This Row],[COUNTY: Sum of districts'' populations '[non additive!']]]</f>
        <v>545474</v>
      </c>
      <c r="I250" s="129">
        <f t="array" ref="I250">ConsolGeog[[#This Row],[County Stats Distribution Factor]]</f>
        <v>0.18346428977366475</v>
      </c>
      <c r="J250" s="129">
        <f t="array" ref="J250">ConsolGeog[[#This Row],[Presented HS - 16-17 (2014)]]</f>
        <v>0</v>
      </c>
      <c r="K250" s="129">
        <f t="array" ref="K250">ConsolGeog[[#This Row],[Presented HS - 16-24 (2014)]]</f>
        <v>0</v>
      </c>
      <c r="L250" s="129">
        <f t="array" ref="L250">ConsolGeog[[#This Row],[Presented HS - 18-24 (2014)]]</f>
        <v>0</v>
      </c>
      <c r="M250" s="129">
        <f t="array" ref="M250">ConsolGeog[[#This Row],[Presented CS - 16-17 (2014)]]</f>
        <v>0</v>
      </c>
      <c r="N250" s="129">
        <f t="array" ref="N250">ConsolGeog[[#This Row],[Presented CS - 16-24 (2014)]]</f>
        <v>0</v>
      </c>
      <c r="O250" s="129">
        <f t="array" ref="O250">ConsolGeog[[#This Row],[Presented CS - 18-24 (2014)]]</f>
        <v>0</v>
      </c>
      <c r="P250" s="129">
        <f t="array" ref="P25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0" s="129">
        <f t="array" ref="Q250">ConsolGeog[[#This Row],[Assessed HS - 16-17 (2014)]]</f>
        <v>0</v>
      </c>
      <c r="R250" s="129">
        <f t="array" ref="R250">ConsolGeog[[#This Row],[Assessed HS - 16-24 (2014)]]</f>
        <v>0</v>
      </c>
      <c r="S250" s="129">
        <f t="array" ref="S250">ConsolGeog[[#This Row],[Assessed HS - 18-24 (2014)]]</f>
        <v>0</v>
      </c>
      <c r="T250" s="129">
        <f t="array" ref="T250">ConsolGeog[[#This Row],[Assessed CS - 16-17 (2014)]]</f>
        <v>0</v>
      </c>
      <c r="U250" s="129">
        <f t="array" ref="U250">ConsolGeog[[#This Row],[Assessed CS - 16-24 (2014)]]</f>
        <v>0</v>
      </c>
      <c r="V250" s="129">
        <f t="array" ref="V250">ConsolGeog[[#This Row],[Assessed CS - 18-24 (2014)]]</f>
        <v>0</v>
      </c>
      <c r="W250" s="129">
        <f t="array" ref="W250">SUM(FinalOutput10[[#This Row],[Assessed_HS_16_17_2014]],FinalOutput10[[#This Row],[Assessed_HS_16_24_2014]],FinalOutput10[[#This Row],[Assessed_HS_18_24_2014]],FinalOutput10[[#This Row],[Assessed_CS_16_17_2014]],FinalOutput10[[#This Row],[Assessed_CS_16_24_2014]],FinalOutput10[[#This Row],[Assessed_CS_18_24_2014]])</f>
        <v>0</v>
      </c>
      <c r="X250" s="128"/>
      <c r="Y250" s="128"/>
      <c r="Z250" s="128"/>
      <c r="AA250" s="128"/>
      <c r="AB250" s="128"/>
      <c r="AC250" s="128"/>
      <c r="AD250" s="128"/>
      <c r="AE250" s="128"/>
      <c r="AF250" s="128"/>
      <c r="AG250" s="128"/>
      <c r="AH250" s="128"/>
      <c r="AI250" s="128"/>
      <c r="AJ250" s="128"/>
      <c r="AK250" s="128"/>
      <c r="AL250" s="128"/>
      <c r="AM250" s="128"/>
      <c r="AN250" s="128"/>
      <c r="AO250" s="128"/>
      <c r="AP250" s="128"/>
      <c r="AQ250" s="128"/>
      <c r="AR250" s="128"/>
      <c r="AS250" s="128"/>
      <c r="AT250" s="128"/>
      <c r="AU250" s="128"/>
      <c r="AV250" s="128"/>
      <c r="AW250" s="128"/>
      <c r="AX250" s="128"/>
      <c r="AY250" s="128"/>
      <c r="AZ250" s="128"/>
      <c r="BA250" s="128"/>
      <c r="BB250" s="128"/>
      <c r="BC250" s="128"/>
      <c r="BD250" s="128"/>
      <c r="BE250" s="128"/>
      <c r="BF250" s="128"/>
      <c r="BG250" s="128"/>
      <c r="BH250" s="128"/>
      <c r="BI250" s="128"/>
      <c r="BJ250" s="128"/>
      <c r="BK250" s="128"/>
    </row>
    <row r="251" spans="1:63">
      <c r="A251" s="128" t="str">
        <f t="array" ref="A251">ConsolGeog[[#This Row],[Country]]</f>
        <v>England</v>
      </c>
      <c r="B251" s="129" t="str">
        <f t="array" ref="B251">ConsolGeog[[#This Row],[County Name]]</f>
        <v>Warwickshire</v>
      </c>
      <c r="C251" s="128" t="str">
        <f t="array" ref="C251">ConsolGeog[[#This Row],[la_code]]</f>
        <v>E07000221</v>
      </c>
      <c r="D251" s="129" t="str">
        <f t="array" ref="D251">ConsolGeog[[#This Row],[la_name]]</f>
        <v>Stratford-on-Avon</v>
      </c>
      <c r="E251" s="129" t="str">
        <f t="array" ref="E251">ConsolGeog[[#This Row],[LA Type]]</f>
        <v>District</v>
      </c>
      <c r="F251" s="129">
        <f t="array" ref="F251">ConsolGeog[[#This Row],[population]]</f>
        <v>120485</v>
      </c>
      <c r="G251" s="129">
        <f t="array" ref="G251">ConsolGeog[[#This Row],[area]]</f>
        <v>97786.63</v>
      </c>
      <c r="H251" s="129">
        <f t="array" ref="H251">ConsolGeog[[#This Row],[COUNTY: Sum of districts'' populations '[non additive!']]]</f>
        <v>545474</v>
      </c>
      <c r="I251" s="129">
        <f t="array" ref="I251">ConsolGeog[[#This Row],[County Stats Distribution Factor]]</f>
        <v>0.22088128856737443</v>
      </c>
      <c r="J251" s="129">
        <f t="array" ref="J251">ConsolGeog[[#This Row],[Presented HS - 16-17 (2014)]]</f>
        <v>0</v>
      </c>
      <c r="K251" s="129">
        <f t="array" ref="K251">ConsolGeog[[#This Row],[Presented HS - 16-24 (2014)]]</f>
        <v>0</v>
      </c>
      <c r="L251" s="129">
        <f t="array" ref="L251">ConsolGeog[[#This Row],[Presented HS - 18-24 (2014)]]</f>
        <v>0</v>
      </c>
      <c r="M251" s="129">
        <f t="array" ref="M251">ConsolGeog[[#This Row],[Presented CS - 16-17 (2014)]]</f>
        <v>0</v>
      </c>
      <c r="N251" s="129">
        <f t="array" ref="N251">ConsolGeog[[#This Row],[Presented CS - 16-24 (2014)]]</f>
        <v>0</v>
      </c>
      <c r="O251" s="129">
        <f t="array" ref="O251">ConsolGeog[[#This Row],[Presented CS - 18-24 (2014)]]</f>
        <v>0</v>
      </c>
      <c r="P251" s="129">
        <f t="array" ref="P25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1" s="129">
        <f t="array" ref="Q251">ConsolGeog[[#This Row],[Assessed HS - 16-17 (2014)]]</f>
        <v>0</v>
      </c>
      <c r="R251" s="129">
        <f t="array" ref="R251">ConsolGeog[[#This Row],[Assessed HS - 16-24 (2014)]]</f>
        <v>0</v>
      </c>
      <c r="S251" s="129">
        <f t="array" ref="S251">ConsolGeog[[#This Row],[Assessed HS - 18-24 (2014)]]</f>
        <v>0</v>
      </c>
      <c r="T251" s="129">
        <f t="array" ref="T251">ConsolGeog[[#This Row],[Assessed CS - 16-17 (2014)]]</f>
        <v>0</v>
      </c>
      <c r="U251" s="129">
        <f t="array" ref="U251">ConsolGeog[[#This Row],[Assessed CS - 16-24 (2014)]]</f>
        <v>0</v>
      </c>
      <c r="V251" s="129">
        <f t="array" ref="V251">ConsolGeog[[#This Row],[Assessed CS - 18-24 (2014)]]</f>
        <v>0</v>
      </c>
      <c r="W251" s="129">
        <f t="array" ref="W251">SUM(FinalOutput10[[#This Row],[Assessed_HS_16_17_2014]],FinalOutput10[[#This Row],[Assessed_HS_16_24_2014]],FinalOutput10[[#This Row],[Assessed_HS_18_24_2014]],FinalOutput10[[#This Row],[Assessed_CS_16_17_2014]],FinalOutput10[[#This Row],[Assessed_CS_16_24_2014]],FinalOutput10[[#This Row],[Assessed_CS_18_24_2014]])</f>
        <v>0</v>
      </c>
      <c r="X251" s="128"/>
      <c r="Y251" s="128"/>
      <c r="Z251" s="128"/>
      <c r="AA251" s="128"/>
      <c r="AB251" s="128"/>
      <c r="AC251" s="128"/>
      <c r="AD251" s="128"/>
      <c r="AE251" s="128"/>
      <c r="AF251" s="128"/>
      <c r="AG251" s="128"/>
      <c r="AH251" s="128"/>
      <c r="AI251" s="128"/>
      <c r="AJ251" s="128"/>
      <c r="AK251" s="128"/>
      <c r="AL251" s="128"/>
      <c r="AM251" s="128"/>
      <c r="AN251" s="128"/>
      <c r="AO251" s="128"/>
      <c r="AP251" s="128"/>
      <c r="AQ251" s="128"/>
      <c r="AR251" s="128"/>
      <c r="AS251" s="128"/>
      <c r="AT251" s="128"/>
      <c r="AU251" s="128"/>
      <c r="AV251" s="128"/>
      <c r="AW251" s="128"/>
      <c r="AX251" s="128"/>
      <c r="AY251" s="128"/>
      <c r="AZ251" s="128"/>
      <c r="BA251" s="128"/>
      <c r="BB251" s="128"/>
      <c r="BC251" s="128"/>
      <c r="BD251" s="128"/>
      <c r="BE251" s="128"/>
      <c r="BF251" s="128"/>
      <c r="BG251" s="128"/>
      <c r="BH251" s="128"/>
      <c r="BI251" s="128"/>
      <c r="BJ251" s="128"/>
      <c r="BK251" s="128"/>
    </row>
    <row r="252" spans="1:63">
      <c r="A252" s="128" t="str">
        <f t="array" ref="A252">ConsolGeog[[#This Row],[Country]]</f>
        <v>England</v>
      </c>
      <c r="B252" s="129" t="str">
        <f t="array" ref="B252">ConsolGeog[[#This Row],[County Name]]</f>
        <v>Warwickshire</v>
      </c>
      <c r="C252" s="128" t="str">
        <f t="array" ref="C252">ConsolGeog[[#This Row],[la_code]]</f>
        <v>E07000222</v>
      </c>
      <c r="D252" s="129" t="str">
        <f t="array" ref="D252">ConsolGeog[[#This Row],[la_name]]</f>
        <v>Warwick</v>
      </c>
      <c r="E252" s="129" t="str">
        <f t="array" ref="E252">ConsolGeog[[#This Row],[LA Type]]</f>
        <v>District</v>
      </c>
      <c r="F252" s="129">
        <f t="array" ref="F252">ConsolGeog[[#This Row],[population]]</f>
        <v>137648</v>
      </c>
      <c r="G252" s="129">
        <f t="array" ref="G252">ConsolGeog[[#This Row],[area]]</f>
        <v>28288.3</v>
      </c>
      <c r="H252" s="129">
        <f t="array" ref="H252">ConsolGeog[[#This Row],[COUNTY: Sum of districts'' populations '[non additive!']]]</f>
        <v>545474</v>
      </c>
      <c r="I252" s="129">
        <f t="array" ref="I252">ConsolGeog[[#This Row],[County Stats Distribution Factor]]</f>
        <v>0.25234566633790062</v>
      </c>
      <c r="J252" s="129">
        <f t="array" ref="J252">ConsolGeog[[#This Row],[Presented HS - 16-17 (2014)]]</f>
        <v>0</v>
      </c>
      <c r="K252" s="129">
        <f t="array" ref="K252">ConsolGeog[[#This Row],[Presented HS - 16-24 (2014)]]</f>
        <v>38</v>
      </c>
      <c r="L252" s="129">
        <f t="array" ref="L252">ConsolGeog[[#This Row],[Presented HS - 18-24 (2014)]]</f>
        <v>0</v>
      </c>
      <c r="M252" s="129">
        <f t="array" ref="M252">ConsolGeog[[#This Row],[Presented CS - 16-17 (2014)]]</f>
        <v>0</v>
      </c>
      <c r="N252" s="129">
        <f t="array" ref="N252">ConsolGeog[[#This Row],[Presented CS - 16-24 (2014)]]</f>
        <v>0</v>
      </c>
      <c r="O252" s="129">
        <f t="array" ref="O252">ConsolGeog[[#This Row],[Presented CS - 18-24 (2014)]]</f>
        <v>0</v>
      </c>
      <c r="P252" s="129">
        <f t="array" ref="P252">MAX(FinalOutput10[[#This Row],[Presented_HS_16_17_2014]]+FinalOutput10[[#This Row],[Presented_HS_18_24_2014]],FinalOutput10[[#This Row],[Presented_HS_16_24_2014]])+SUM(FinalOutput10[[#This Row],[Presented_CS_16_17_2014]],FinalOutput10[[#This Row],[Presented_CS_16_24_2014]],FinalOutput10[[#This Row],[Presented_CS_18_24_2014]])</f>
        <v>38</v>
      </c>
      <c r="Q252" s="129">
        <f t="array" ref="Q252">ConsolGeog[[#This Row],[Assessed HS - 16-17 (2014)]]</f>
        <v>0</v>
      </c>
      <c r="R252" s="129">
        <f t="array" ref="R252">ConsolGeog[[#This Row],[Assessed HS - 16-24 (2014)]]</f>
        <v>0</v>
      </c>
      <c r="S252" s="129">
        <f t="array" ref="S252">ConsolGeog[[#This Row],[Assessed HS - 18-24 (2014)]]</f>
        <v>0</v>
      </c>
      <c r="T252" s="129">
        <f t="array" ref="T252">ConsolGeog[[#This Row],[Assessed CS - 16-17 (2014)]]</f>
        <v>0</v>
      </c>
      <c r="U252" s="129">
        <f t="array" ref="U252">ConsolGeog[[#This Row],[Assessed CS - 16-24 (2014)]]</f>
        <v>0</v>
      </c>
      <c r="V252" s="129">
        <f t="array" ref="V252">ConsolGeog[[#This Row],[Assessed CS - 18-24 (2014)]]</f>
        <v>0</v>
      </c>
      <c r="W252" s="129">
        <f t="array" ref="W252">SUM(FinalOutput10[[#This Row],[Assessed_HS_16_17_2014]],FinalOutput10[[#This Row],[Assessed_HS_16_24_2014]],FinalOutput10[[#This Row],[Assessed_HS_18_24_2014]],FinalOutput10[[#This Row],[Assessed_CS_16_17_2014]],FinalOutput10[[#This Row],[Assessed_CS_16_24_2014]],FinalOutput10[[#This Row],[Assessed_CS_18_24_2014]])</f>
        <v>0</v>
      </c>
      <c r="X252" s="128"/>
      <c r="Y252" s="128"/>
      <c r="Z252" s="128"/>
      <c r="AA252" s="128"/>
      <c r="AB252" s="128"/>
      <c r="AC252" s="128"/>
      <c r="AD252" s="128"/>
      <c r="AE252" s="128"/>
      <c r="AF252" s="128"/>
      <c r="AG252" s="128"/>
      <c r="AH252" s="128"/>
      <c r="AI252" s="128"/>
      <c r="AJ252" s="128"/>
      <c r="AK252" s="128"/>
      <c r="AL252" s="128"/>
      <c r="AM252" s="128"/>
      <c r="AN252" s="128"/>
      <c r="AO252" s="128"/>
      <c r="AP252" s="128"/>
      <c r="AQ252" s="128"/>
      <c r="AR252" s="128"/>
      <c r="AS252" s="128"/>
      <c r="AT252" s="128"/>
      <c r="AU252" s="128"/>
      <c r="AV252" s="128"/>
      <c r="AW252" s="128"/>
      <c r="AX252" s="128"/>
      <c r="AY252" s="128"/>
      <c r="AZ252" s="128"/>
      <c r="BA252" s="128"/>
      <c r="BB252" s="128"/>
      <c r="BC252" s="128"/>
      <c r="BD252" s="128"/>
      <c r="BE252" s="128"/>
      <c r="BF252" s="128"/>
      <c r="BG252" s="128"/>
      <c r="BH252" s="128"/>
      <c r="BI252" s="128"/>
      <c r="BJ252" s="128"/>
      <c r="BK252" s="128"/>
    </row>
    <row r="253" spans="1:63">
      <c r="A253" s="128" t="str">
        <f t="array" ref="A253">ConsolGeog[[#This Row],[Country]]</f>
        <v>England</v>
      </c>
      <c r="B253" s="129" t="str">
        <f t="array" ref="B253">ConsolGeog[[#This Row],[County Name]]</f>
        <v>West Sussex</v>
      </c>
      <c r="C253" s="128" t="str">
        <f t="array" ref="C253">ConsolGeog[[#This Row],[la_code]]</f>
        <v>E07000223</v>
      </c>
      <c r="D253" s="129" t="str">
        <f t="array" ref="D253">ConsolGeog[[#This Row],[la_name]]</f>
        <v>Adur</v>
      </c>
      <c r="E253" s="129" t="str">
        <f t="array" ref="E253">ConsolGeog[[#This Row],[LA Type]]</f>
        <v>District</v>
      </c>
      <c r="F253" s="129">
        <f t="array" ref="F253">ConsolGeog[[#This Row],[population]]</f>
        <v>61182</v>
      </c>
      <c r="G253" s="129">
        <f t="array" ref="G253">ConsolGeog[[#This Row],[area]]</f>
        <v>4180.71</v>
      </c>
      <c r="H253" s="129">
        <f t="array" ref="H253">ConsolGeog[[#This Row],[COUNTY: Sum of districts'' populations '[non additive!']]]</f>
        <v>806892</v>
      </c>
      <c r="I253" s="129">
        <f t="array" ref="I253">ConsolGeog[[#This Row],[County Stats Distribution Factor]]</f>
        <v>7.5824273880519322E-2</v>
      </c>
      <c r="J253" s="129">
        <f t="array" ref="J253">ConsolGeog[[#This Row],[Presented HS - 16-17 (2014)]]</f>
        <v>0</v>
      </c>
      <c r="K253" s="129">
        <f t="array" ref="K253">ConsolGeog[[#This Row],[Presented HS - 16-24 (2014)]]</f>
        <v>0</v>
      </c>
      <c r="L253" s="129">
        <f t="array" ref="L253">ConsolGeog[[#This Row],[Presented HS - 18-24 (2014)]]</f>
        <v>0</v>
      </c>
      <c r="M253" s="129">
        <f t="array" ref="M253">ConsolGeog[[#This Row],[Presented CS - 16-17 (2014)]]</f>
        <v>0</v>
      </c>
      <c r="N253" s="129">
        <f t="array" ref="N253">ConsolGeog[[#This Row],[Presented CS - 16-24 (2014)]]</f>
        <v>0</v>
      </c>
      <c r="O253" s="129">
        <f t="array" ref="O253">ConsolGeog[[#This Row],[Presented CS - 18-24 (2014)]]</f>
        <v>0</v>
      </c>
      <c r="P253" s="129">
        <f t="array" ref="P25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3" s="129">
        <f t="array" ref="Q253">ConsolGeog[[#This Row],[Assessed HS - 16-17 (2014)]]</f>
        <v>0</v>
      </c>
      <c r="R253" s="129">
        <f t="array" ref="R253">ConsolGeog[[#This Row],[Assessed HS - 16-24 (2014)]]</f>
        <v>0</v>
      </c>
      <c r="S253" s="129">
        <f t="array" ref="S253">ConsolGeog[[#This Row],[Assessed HS - 18-24 (2014)]]</f>
        <v>0</v>
      </c>
      <c r="T253" s="129">
        <f t="array" ref="T253">ConsolGeog[[#This Row],[Assessed CS - 16-17 (2014)]]</f>
        <v>0</v>
      </c>
      <c r="U253" s="129">
        <f t="array" ref="U253">ConsolGeog[[#This Row],[Assessed CS - 16-24 (2014)]]</f>
        <v>0</v>
      </c>
      <c r="V253" s="129">
        <f t="array" ref="V253">ConsolGeog[[#This Row],[Assessed CS - 18-24 (2014)]]</f>
        <v>0</v>
      </c>
      <c r="W253" s="129">
        <f t="array" ref="W253">SUM(FinalOutput10[[#This Row],[Assessed_HS_16_17_2014]],FinalOutput10[[#This Row],[Assessed_HS_16_24_2014]],FinalOutput10[[#This Row],[Assessed_HS_18_24_2014]],FinalOutput10[[#This Row],[Assessed_CS_16_17_2014]],FinalOutput10[[#This Row],[Assessed_CS_16_24_2014]],FinalOutput10[[#This Row],[Assessed_CS_18_24_2014]])</f>
        <v>0</v>
      </c>
      <c r="X253" s="128"/>
      <c r="Y253" s="128"/>
      <c r="Z253" s="128"/>
      <c r="AA253" s="128"/>
      <c r="AB253" s="128"/>
      <c r="AC253" s="128"/>
      <c r="AD253" s="128"/>
      <c r="AE253" s="128"/>
      <c r="AF253" s="128"/>
      <c r="AG253" s="128"/>
      <c r="AH253" s="128"/>
      <c r="AI253" s="128"/>
      <c r="AJ253" s="128"/>
      <c r="AK253" s="128"/>
      <c r="AL253" s="128"/>
      <c r="AM253" s="128"/>
      <c r="AN253" s="128"/>
      <c r="AO253" s="128"/>
      <c r="AP253" s="128"/>
      <c r="AQ253" s="128"/>
      <c r="AR253" s="128"/>
      <c r="AS253" s="128"/>
      <c r="AT253" s="128"/>
      <c r="AU253" s="128"/>
      <c r="AV253" s="128"/>
      <c r="AW253" s="128"/>
      <c r="AX253" s="128"/>
      <c r="AY253" s="128"/>
      <c r="AZ253" s="128"/>
      <c r="BA253" s="128"/>
      <c r="BB253" s="128"/>
      <c r="BC253" s="128"/>
      <c r="BD253" s="128"/>
      <c r="BE253" s="128"/>
      <c r="BF253" s="128"/>
      <c r="BG253" s="128"/>
      <c r="BH253" s="128"/>
      <c r="BI253" s="128"/>
      <c r="BJ253" s="128"/>
      <c r="BK253" s="128"/>
    </row>
    <row r="254" spans="1:63">
      <c r="A254" s="128" t="str">
        <f t="array" ref="A254">ConsolGeog[[#This Row],[Country]]</f>
        <v>England</v>
      </c>
      <c r="B254" s="129" t="str">
        <f t="array" ref="B254">ConsolGeog[[#This Row],[County Name]]</f>
        <v>Worcestershire</v>
      </c>
      <c r="C254" s="128" t="str">
        <f t="array" ref="C254">ConsolGeog[[#This Row],[la_code]]</f>
        <v>E07000236</v>
      </c>
      <c r="D254" s="129" t="str">
        <f t="array" ref="D254">ConsolGeog[[#This Row],[la_name]]</f>
        <v>Redditch</v>
      </c>
      <c r="E254" s="129" t="str">
        <f t="array" ref="E254">ConsolGeog[[#This Row],[LA Type]]</f>
        <v>District</v>
      </c>
      <c r="F254" s="129">
        <f t="array" ref="F254">ConsolGeog[[#This Row],[population]]</f>
        <v>84214</v>
      </c>
      <c r="G254" s="129">
        <f t="array" ref="G254">ConsolGeog[[#This Row],[area]]</f>
        <v>5424.98</v>
      </c>
      <c r="H254" s="129">
        <f t="array" ref="H254">ConsolGeog[[#This Row],[COUNTY: Sum of districts'' populations '[non additive!']]]</f>
        <v>566169</v>
      </c>
      <c r="I254" s="129">
        <f t="array" ref="I254">ConsolGeog[[#This Row],[County Stats Distribution Factor]]</f>
        <v>0.14874357303208052</v>
      </c>
      <c r="J254" s="129">
        <f t="array" ref="J254">ConsolGeog[[#This Row],[Presented HS - 16-17 (2014)]]</f>
        <v>9</v>
      </c>
      <c r="K254" s="129">
        <f t="array" ref="K254">ConsolGeog[[#This Row],[Presented HS - 16-24 (2014)]]</f>
        <v>0</v>
      </c>
      <c r="L254" s="129">
        <f t="array" ref="L254">ConsolGeog[[#This Row],[Presented HS - 18-24 (2014)]]</f>
        <v>43</v>
      </c>
      <c r="M254" s="129">
        <f t="array" ref="M254">ConsolGeog[[#This Row],[Presented CS - 16-17 (2014)]]</f>
        <v>11.007024404373958</v>
      </c>
      <c r="N254" s="129">
        <f t="array" ref="N254">ConsolGeog[[#This Row],[Presented CS - 16-24 (2014)]]</f>
        <v>0</v>
      </c>
      <c r="O254" s="129">
        <f t="array" ref="O254">ConsolGeog[[#This Row],[Presented CS - 18-24 (2014)]]</f>
        <v>0</v>
      </c>
      <c r="P254" s="129">
        <f t="array" ref="P254">MAX(FinalOutput10[[#This Row],[Presented_HS_16_17_2014]]+FinalOutput10[[#This Row],[Presented_HS_18_24_2014]],FinalOutput10[[#This Row],[Presented_HS_16_24_2014]])+SUM(FinalOutput10[[#This Row],[Presented_CS_16_17_2014]],FinalOutput10[[#This Row],[Presented_CS_16_24_2014]],FinalOutput10[[#This Row],[Presented_CS_18_24_2014]])</f>
        <v>63.007024404373958</v>
      </c>
      <c r="Q254" s="129">
        <f t="array" ref="Q254">ConsolGeog[[#This Row],[Assessed HS - 16-17 (2014)]]</f>
        <v>0</v>
      </c>
      <c r="R254" s="129">
        <f t="array" ref="R254">ConsolGeog[[#This Row],[Assessed HS - 16-24 (2014)]]</f>
        <v>0</v>
      </c>
      <c r="S254" s="129">
        <f t="array" ref="S254">ConsolGeog[[#This Row],[Assessed HS - 18-24 (2014)]]</f>
        <v>0</v>
      </c>
      <c r="T254" s="129">
        <f t="array" ref="T254">ConsolGeog[[#This Row],[Assessed CS - 16-17 (2014)]]</f>
        <v>10.858280831341878</v>
      </c>
      <c r="U254" s="129">
        <f t="array" ref="U254">ConsolGeog[[#This Row],[Assessed CS - 16-24 (2014)]]</f>
        <v>0</v>
      </c>
      <c r="V254" s="129">
        <f t="array" ref="V254">ConsolGeog[[#This Row],[Assessed CS - 18-24 (2014)]]</f>
        <v>0</v>
      </c>
      <c r="W254" s="129">
        <f t="array" ref="W254">SUM(FinalOutput10[[#This Row],[Assessed_HS_16_17_2014]],FinalOutput10[[#This Row],[Assessed_HS_16_24_2014]],FinalOutput10[[#This Row],[Assessed_HS_18_24_2014]],FinalOutput10[[#This Row],[Assessed_CS_16_17_2014]],FinalOutput10[[#This Row],[Assessed_CS_16_24_2014]],FinalOutput10[[#This Row],[Assessed_CS_18_24_2014]])</f>
        <v>10.858280831341878</v>
      </c>
      <c r="X254" s="128"/>
      <c r="Y254" s="128"/>
      <c r="Z254" s="128"/>
      <c r="AA254" s="128"/>
      <c r="AB254" s="128"/>
      <c r="AC254" s="128"/>
      <c r="AD254" s="128"/>
      <c r="AE254" s="128"/>
      <c r="AF254" s="128"/>
      <c r="AG254" s="128"/>
      <c r="AH254" s="128"/>
      <c r="AI254" s="128"/>
      <c r="AJ254" s="128"/>
      <c r="AK254" s="128"/>
      <c r="AL254" s="128"/>
      <c r="AM254" s="128"/>
      <c r="AN254" s="128"/>
      <c r="AO254" s="128"/>
      <c r="AP254" s="128"/>
      <c r="AQ254" s="128"/>
      <c r="AR254" s="128"/>
      <c r="AS254" s="128"/>
      <c r="AT254" s="128"/>
      <c r="AU254" s="128"/>
      <c r="AV254" s="128"/>
      <c r="AW254" s="128"/>
      <c r="AX254" s="128"/>
      <c r="AY254" s="128"/>
      <c r="AZ254" s="128"/>
      <c r="BA254" s="128"/>
      <c r="BB254" s="128"/>
      <c r="BC254" s="128"/>
      <c r="BD254" s="128"/>
      <c r="BE254" s="128"/>
      <c r="BF254" s="128"/>
      <c r="BG254" s="128"/>
      <c r="BH254" s="128"/>
      <c r="BI254" s="128"/>
      <c r="BJ254" s="128"/>
      <c r="BK254" s="128"/>
    </row>
    <row r="255" spans="1:63">
      <c r="A255" s="128" t="str">
        <f t="array" ref="A255">ConsolGeog[[#This Row],[Country]]</f>
        <v>England</v>
      </c>
      <c r="B255" s="129" t="str">
        <f t="array" ref="B255">ConsolGeog[[#This Row],[County Name]]</f>
        <v>Worcestershire</v>
      </c>
      <c r="C255" s="128" t="str">
        <f t="array" ref="C255">ConsolGeog[[#This Row],[la_code]]</f>
        <v>E07000237</v>
      </c>
      <c r="D255" s="129" t="str">
        <f t="array" ref="D255">ConsolGeog[[#This Row],[la_name]]</f>
        <v>Worcester</v>
      </c>
      <c r="E255" s="129" t="str">
        <f t="array" ref="E255">ConsolGeog[[#This Row],[LA Type]]</f>
        <v>District</v>
      </c>
      <c r="F255" s="129">
        <f t="array" ref="F255">ConsolGeog[[#This Row],[population]]</f>
        <v>98768</v>
      </c>
      <c r="G255" s="129">
        <f t="array" ref="G255">ConsolGeog[[#This Row],[area]]</f>
        <v>3327.91</v>
      </c>
      <c r="H255" s="129">
        <f t="array" ref="H255">ConsolGeog[[#This Row],[COUNTY: Sum of districts'' populations '[non additive!']]]</f>
        <v>566169</v>
      </c>
      <c r="I255" s="129">
        <f t="array" ref="I255">ConsolGeog[[#This Row],[County Stats Distribution Factor]]</f>
        <v>0.1744496784529001</v>
      </c>
      <c r="J255" s="129">
        <f t="array" ref="J255">ConsolGeog[[#This Row],[Presented HS - 16-17 (2014)]]</f>
        <v>0</v>
      </c>
      <c r="K255" s="129">
        <f t="array" ref="K255">ConsolGeog[[#This Row],[Presented HS - 16-24 (2014)]]</f>
        <v>34</v>
      </c>
      <c r="L255" s="129">
        <f t="array" ref="L255">ConsolGeog[[#This Row],[Presented HS - 18-24 (2014)]]</f>
        <v>121</v>
      </c>
      <c r="M255" s="129">
        <f t="array" ref="M255">ConsolGeog[[#This Row],[Presented CS - 16-17 (2014)]]</f>
        <v>12.909276205514608</v>
      </c>
      <c r="N255" s="129">
        <f t="array" ref="N255">ConsolGeog[[#This Row],[Presented CS - 16-24 (2014)]]</f>
        <v>0</v>
      </c>
      <c r="O255" s="129">
        <f t="array" ref="O255">ConsolGeog[[#This Row],[Presented CS - 18-24 (2014)]]</f>
        <v>0</v>
      </c>
      <c r="P255" s="129">
        <f t="array" ref="P255">MAX(FinalOutput10[[#This Row],[Presented_HS_16_17_2014]]+FinalOutput10[[#This Row],[Presented_HS_18_24_2014]],FinalOutput10[[#This Row],[Presented_HS_16_24_2014]])+SUM(FinalOutput10[[#This Row],[Presented_CS_16_17_2014]],FinalOutput10[[#This Row],[Presented_CS_16_24_2014]],FinalOutput10[[#This Row],[Presented_CS_18_24_2014]])</f>
        <v>133.9092762055146</v>
      </c>
      <c r="Q255" s="129">
        <f t="array" ref="Q255">ConsolGeog[[#This Row],[Assessed HS - 16-17 (2014)]]</f>
        <v>0</v>
      </c>
      <c r="R255" s="129">
        <f t="array" ref="R255">ConsolGeog[[#This Row],[Assessed HS - 16-24 (2014)]]</f>
        <v>0</v>
      </c>
      <c r="S255" s="129">
        <f t="array" ref="S255">ConsolGeog[[#This Row],[Assessed HS - 18-24 (2014)]]</f>
        <v>0</v>
      </c>
      <c r="T255" s="129">
        <f t="array" ref="T255">ConsolGeog[[#This Row],[Assessed CS - 16-17 (2014)]]</f>
        <v>12.734826527061708</v>
      </c>
      <c r="U255" s="129">
        <f t="array" ref="U255">ConsolGeog[[#This Row],[Assessed CS - 16-24 (2014)]]</f>
        <v>0</v>
      </c>
      <c r="V255" s="129">
        <f t="array" ref="V255">ConsolGeog[[#This Row],[Assessed CS - 18-24 (2014)]]</f>
        <v>0</v>
      </c>
      <c r="W255" s="129">
        <f t="array" ref="W255">SUM(FinalOutput10[[#This Row],[Assessed_HS_16_17_2014]],FinalOutput10[[#This Row],[Assessed_HS_16_24_2014]],FinalOutput10[[#This Row],[Assessed_HS_18_24_2014]],FinalOutput10[[#This Row],[Assessed_CS_16_17_2014]],FinalOutput10[[#This Row],[Assessed_CS_16_24_2014]],FinalOutput10[[#This Row],[Assessed_CS_18_24_2014]])</f>
        <v>12.734826527061708</v>
      </c>
      <c r="X255" s="128"/>
      <c r="Y255" s="128"/>
      <c r="Z255" s="128"/>
      <c r="AA255" s="128"/>
      <c r="AB255" s="128"/>
      <c r="AC255" s="128"/>
      <c r="AD255" s="128"/>
      <c r="AE255" s="128"/>
      <c r="AF255" s="128"/>
      <c r="AG255" s="128"/>
      <c r="AH255" s="128"/>
      <c r="AI255" s="128"/>
      <c r="AJ255" s="128"/>
      <c r="AK255" s="128"/>
      <c r="AL255" s="128"/>
      <c r="AM255" s="128"/>
      <c r="AN255" s="128"/>
      <c r="AO255" s="128"/>
      <c r="AP255" s="128"/>
      <c r="AQ255" s="128"/>
      <c r="AR255" s="128"/>
      <c r="AS255" s="128"/>
      <c r="AT255" s="128"/>
      <c r="AU255" s="128"/>
      <c r="AV255" s="128"/>
      <c r="AW255" s="128"/>
      <c r="AX255" s="128"/>
      <c r="AY255" s="128"/>
      <c r="AZ255" s="128"/>
      <c r="BA255" s="128"/>
      <c r="BB255" s="128"/>
      <c r="BC255" s="128"/>
      <c r="BD255" s="128"/>
      <c r="BE255" s="128"/>
      <c r="BF255" s="128"/>
      <c r="BG255" s="128"/>
      <c r="BH255" s="128"/>
      <c r="BI255" s="128"/>
      <c r="BJ255" s="128"/>
      <c r="BK255" s="128"/>
    </row>
    <row r="256" spans="1:63">
      <c r="A256" s="128" t="str">
        <f t="array" ref="A256">ConsolGeog[[#This Row],[Country]]</f>
        <v>England</v>
      </c>
      <c r="B256" s="129" t="str">
        <f t="array" ref="B256">ConsolGeog[[#This Row],[County Name]]</f>
        <v>Worcestershire</v>
      </c>
      <c r="C256" s="128" t="str">
        <f t="array" ref="C256">ConsolGeog[[#This Row],[la_code]]</f>
        <v>E07000238</v>
      </c>
      <c r="D256" s="129" t="str">
        <f t="array" ref="D256">ConsolGeog[[#This Row],[la_name]]</f>
        <v>Wychavon</v>
      </c>
      <c r="E256" s="129" t="str">
        <f t="array" ref="E256">ConsolGeog[[#This Row],[LA Type]]</f>
        <v>District</v>
      </c>
      <c r="F256" s="129">
        <f t="array" ref="F256">ConsolGeog[[#This Row],[population]]</f>
        <v>116944</v>
      </c>
      <c r="G256" s="129">
        <f t="array" ref="G256">ConsolGeog[[#This Row],[area]]</f>
        <v>66354.12</v>
      </c>
      <c r="H256" s="129">
        <f t="array" ref="H256">ConsolGeog[[#This Row],[COUNTY: Sum of districts'' populations '[non additive!']]]</f>
        <v>566169</v>
      </c>
      <c r="I256" s="129">
        <f t="array" ref="I256">ConsolGeog[[#This Row],[County Stats Distribution Factor]]</f>
        <v>0.20655316698724233</v>
      </c>
      <c r="J256" s="129">
        <f t="array" ref="J256">ConsolGeog[[#This Row],[Presented HS - 16-17 (2014)]]</f>
        <v>63</v>
      </c>
      <c r="K256" s="129">
        <f t="array" ref="K256">ConsolGeog[[#This Row],[Presented HS - 16-24 (2014)]]</f>
        <v>0</v>
      </c>
      <c r="L256" s="129">
        <f t="array" ref="L256">ConsolGeog[[#This Row],[Presented HS - 18-24 (2014)]]</f>
        <v>0</v>
      </c>
      <c r="M256" s="129">
        <f t="array" ref="M256">ConsolGeog[[#This Row],[Presented CS - 16-17 (2014)]]</f>
        <v>15.284934357055931</v>
      </c>
      <c r="N256" s="129">
        <f t="array" ref="N256">ConsolGeog[[#This Row],[Presented CS - 16-24 (2014)]]</f>
        <v>0</v>
      </c>
      <c r="O256" s="129">
        <f t="array" ref="O256">ConsolGeog[[#This Row],[Presented CS - 18-24 (2014)]]</f>
        <v>0</v>
      </c>
      <c r="P256" s="129">
        <f t="array" ref="P256">MAX(FinalOutput10[[#This Row],[Presented_HS_16_17_2014]]+FinalOutput10[[#This Row],[Presented_HS_18_24_2014]],FinalOutput10[[#This Row],[Presented_HS_16_24_2014]])+SUM(FinalOutput10[[#This Row],[Presented_CS_16_17_2014]],FinalOutput10[[#This Row],[Presented_CS_16_24_2014]],FinalOutput10[[#This Row],[Presented_CS_18_24_2014]])</f>
        <v>78.284934357055931</v>
      </c>
      <c r="Q256" s="129">
        <f t="array" ref="Q256">ConsolGeog[[#This Row],[Assessed HS - 16-17 (2014)]]</f>
        <v>63</v>
      </c>
      <c r="R256" s="129">
        <f t="array" ref="R256">ConsolGeog[[#This Row],[Assessed HS - 16-24 (2014)]]</f>
        <v>0</v>
      </c>
      <c r="S256" s="129">
        <f t="array" ref="S256">ConsolGeog[[#This Row],[Assessed HS - 18-24 (2014)]]</f>
        <v>0</v>
      </c>
      <c r="T256" s="129">
        <f t="array" ref="T256">ConsolGeog[[#This Row],[Assessed CS - 16-17 (2014)]]</f>
        <v>15.07838119006869</v>
      </c>
      <c r="U256" s="129">
        <f t="array" ref="U256">ConsolGeog[[#This Row],[Assessed CS - 16-24 (2014)]]</f>
        <v>0</v>
      </c>
      <c r="V256" s="129">
        <f t="array" ref="V256">ConsolGeog[[#This Row],[Assessed CS - 18-24 (2014)]]</f>
        <v>0</v>
      </c>
      <c r="W256" s="129">
        <f t="array" ref="W256">SUM(FinalOutput10[[#This Row],[Assessed_HS_16_17_2014]],FinalOutput10[[#This Row],[Assessed_HS_16_24_2014]],FinalOutput10[[#This Row],[Assessed_HS_18_24_2014]],FinalOutput10[[#This Row],[Assessed_CS_16_17_2014]],FinalOutput10[[#This Row],[Assessed_CS_16_24_2014]],FinalOutput10[[#This Row],[Assessed_CS_18_24_2014]])</f>
        <v>78.078381190068683</v>
      </c>
      <c r="X256" s="128"/>
      <c r="Y256" s="128"/>
      <c r="Z256" s="128"/>
      <c r="AA256" s="128"/>
      <c r="AB256" s="128"/>
      <c r="AC256" s="128"/>
      <c r="AD256" s="128"/>
      <c r="AE256" s="128"/>
      <c r="AF256" s="128"/>
      <c r="AG256" s="128"/>
      <c r="AH256" s="128"/>
      <c r="AI256" s="128"/>
      <c r="AJ256" s="128"/>
      <c r="AK256" s="128"/>
      <c r="AL256" s="128"/>
      <c r="AM256" s="128"/>
      <c r="AN256" s="128"/>
      <c r="AO256" s="128"/>
      <c r="AP256" s="128"/>
      <c r="AQ256" s="128"/>
      <c r="AR256" s="128"/>
      <c r="AS256" s="128"/>
      <c r="AT256" s="128"/>
      <c r="AU256" s="128"/>
      <c r="AV256" s="128"/>
      <c r="AW256" s="128"/>
      <c r="AX256" s="128"/>
      <c r="AY256" s="128"/>
      <c r="AZ256" s="128"/>
      <c r="BA256" s="128"/>
      <c r="BB256" s="128"/>
      <c r="BC256" s="128"/>
      <c r="BD256" s="128"/>
      <c r="BE256" s="128"/>
      <c r="BF256" s="128"/>
      <c r="BG256" s="128"/>
      <c r="BH256" s="128"/>
      <c r="BI256" s="128"/>
      <c r="BJ256" s="128"/>
      <c r="BK256" s="128"/>
    </row>
    <row r="257" spans="1:63">
      <c r="A257" s="128" t="str">
        <f t="array" ref="A257">ConsolGeog[[#This Row],[Country]]</f>
        <v>England</v>
      </c>
      <c r="B257" s="129" t="str">
        <f t="array" ref="B257">ConsolGeog[[#This Row],[County Name]]</f>
        <v>Worcestershire</v>
      </c>
      <c r="C257" s="128" t="str">
        <f t="array" ref="C257">ConsolGeog[[#This Row],[la_code]]</f>
        <v>E07000239</v>
      </c>
      <c r="D257" s="129" t="str">
        <f t="array" ref="D257">ConsolGeog[[#This Row],[la_name]]</f>
        <v>Wyre Forest</v>
      </c>
      <c r="E257" s="129" t="str">
        <f t="array" ref="E257">ConsolGeog[[#This Row],[LA Type]]</f>
        <v>District</v>
      </c>
      <c r="F257" s="129">
        <f t="array" ref="F257">ConsolGeog[[#This Row],[population]]</f>
        <v>97975</v>
      </c>
      <c r="G257" s="129">
        <f t="array" ref="G257">ConsolGeog[[#This Row],[area]]</f>
        <v>19540.66</v>
      </c>
      <c r="H257" s="129">
        <f t="array" ref="H257">ConsolGeog[[#This Row],[COUNTY: Sum of districts'' populations '[non additive!']]]</f>
        <v>566169</v>
      </c>
      <c r="I257" s="129">
        <f t="array" ref="I257">ConsolGeog[[#This Row],[County Stats Distribution Factor]]</f>
        <v>0.17304903659508028</v>
      </c>
      <c r="J257" s="129">
        <f t="array" ref="J257">ConsolGeog[[#This Row],[Presented HS - 16-17 (2014)]]</f>
        <v>0</v>
      </c>
      <c r="K257" s="129">
        <f t="array" ref="K257">ConsolGeog[[#This Row],[Presented HS - 16-24 (2014)]]</f>
        <v>0</v>
      </c>
      <c r="L257" s="129">
        <f t="array" ref="L257">ConsolGeog[[#This Row],[Presented HS - 18-24 (2014)]]</f>
        <v>0</v>
      </c>
      <c r="M257" s="129">
        <f t="array" ref="M257">ConsolGeog[[#This Row],[Presented CS - 16-17 (2014)]]</f>
        <v>12.805628708035941</v>
      </c>
      <c r="N257" s="129">
        <f t="array" ref="N257">ConsolGeog[[#This Row],[Presented CS - 16-24 (2014)]]</f>
        <v>0</v>
      </c>
      <c r="O257" s="129">
        <f t="array" ref="O257">ConsolGeog[[#This Row],[Presented CS - 18-24 (2014)]]</f>
        <v>0</v>
      </c>
      <c r="P257" s="129">
        <f t="array" ref="P257">MAX(FinalOutput10[[#This Row],[Presented_HS_16_17_2014]]+FinalOutput10[[#This Row],[Presented_HS_18_24_2014]],FinalOutput10[[#This Row],[Presented_HS_16_24_2014]])+SUM(FinalOutput10[[#This Row],[Presented_CS_16_17_2014]],FinalOutput10[[#This Row],[Presented_CS_16_24_2014]],FinalOutput10[[#This Row],[Presented_CS_18_24_2014]])</f>
        <v>12.805628708035941</v>
      </c>
      <c r="Q257" s="129">
        <f t="array" ref="Q257">ConsolGeog[[#This Row],[Assessed HS - 16-17 (2014)]]</f>
        <v>0</v>
      </c>
      <c r="R257" s="129">
        <f t="array" ref="R257">ConsolGeog[[#This Row],[Assessed HS - 16-24 (2014)]]</f>
        <v>0</v>
      </c>
      <c r="S257" s="129">
        <f t="array" ref="S257">ConsolGeog[[#This Row],[Assessed HS - 18-24 (2014)]]</f>
        <v>0</v>
      </c>
      <c r="T257" s="129">
        <f t="array" ref="T257">ConsolGeog[[#This Row],[Assessed CS - 16-17 (2014)]]</f>
        <v>12.63257967144086</v>
      </c>
      <c r="U257" s="129">
        <f t="array" ref="U257">ConsolGeog[[#This Row],[Assessed CS - 16-24 (2014)]]</f>
        <v>0</v>
      </c>
      <c r="V257" s="129">
        <f t="array" ref="V257">ConsolGeog[[#This Row],[Assessed CS - 18-24 (2014)]]</f>
        <v>0</v>
      </c>
      <c r="W257" s="129">
        <f t="array" ref="W257">SUM(FinalOutput10[[#This Row],[Assessed_HS_16_17_2014]],FinalOutput10[[#This Row],[Assessed_HS_16_24_2014]],FinalOutput10[[#This Row],[Assessed_HS_18_24_2014]],FinalOutput10[[#This Row],[Assessed_CS_16_17_2014]],FinalOutput10[[#This Row],[Assessed_CS_16_24_2014]],FinalOutput10[[#This Row],[Assessed_CS_18_24_2014]])</f>
        <v>12.63257967144086</v>
      </c>
      <c r="X257" s="128"/>
      <c r="Y257" s="128"/>
      <c r="Z257" s="128"/>
      <c r="AA257" s="128"/>
      <c r="AB257" s="128"/>
      <c r="AC257" s="128"/>
      <c r="AD257" s="128"/>
      <c r="AE257" s="128"/>
      <c r="AF257" s="128"/>
      <c r="AG257" s="128"/>
      <c r="AH257" s="128"/>
      <c r="AI257" s="128"/>
      <c r="AJ257" s="128"/>
      <c r="AK257" s="128"/>
      <c r="AL257" s="128"/>
      <c r="AM257" s="128"/>
      <c r="AN257" s="128"/>
      <c r="AO257" s="128"/>
      <c r="AP257" s="128"/>
      <c r="AQ257" s="128"/>
      <c r="AR257" s="128"/>
      <c r="AS257" s="128"/>
      <c r="AT257" s="128"/>
      <c r="AU257" s="128"/>
      <c r="AV257" s="128"/>
      <c r="AW257" s="128"/>
      <c r="AX257" s="128"/>
      <c r="AY257" s="128"/>
      <c r="AZ257" s="128"/>
      <c r="BA257" s="128"/>
      <c r="BB257" s="128"/>
      <c r="BC257" s="128"/>
      <c r="BD257" s="128"/>
      <c r="BE257" s="128"/>
      <c r="BF257" s="128"/>
      <c r="BG257" s="128"/>
      <c r="BH257" s="128"/>
      <c r="BI257" s="128"/>
      <c r="BJ257" s="128"/>
      <c r="BK257" s="128"/>
    </row>
    <row r="258" spans="1:63">
      <c r="A258" s="128" t="str">
        <f t="array" ref="A258">ConsolGeog[[#This Row],[Country]]</f>
        <v>England</v>
      </c>
      <c r="B258" s="129" t="str">
        <f t="array" ref="B258">ConsolGeog[[#This Row],[County Name]]</f>
        <v>Hertfordshire</v>
      </c>
      <c r="C258" s="128" t="str">
        <f t="array" ref="C258">ConsolGeog[[#This Row],[la_code]]</f>
        <v>E07000100</v>
      </c>
      <c r="D258" s="129" t="str">
        <f t="array" ref="D258">ConsolGeog[[#This Row],[la_name]]</f>
        <v>St Albans</v>
      </c>
      <c r="E258" s="129" t="str">
        <f t="array" ref="E258">ConsolGeog[[#This Row],[LA Type]]</f>
        <v>District</v>
      </c>
      <c r="F258" s="129">
        <f t="array" ref="F258">ConsolGeog[[#This Row],[population]]</f>
        <v>140664</v>
      </c>
      <c r="G258" s="129">
        <f t="array" ref="G258">ConsolGeog[[#This Row],[area]]</f>
        <v>16117.63</v>
      </c>
      <c r="H258" s="129">
        <f t="array" ref="H258">ConsolGeog[[#This Row],[COUNTY: Sum of districts'' populations '[non additive!']]]</f>
        <v>1116062</v>
      </c>
      <c r="I258" s="129">
        <f t="array" ref="I258">ConsolGeog[[#This Row],[County Stats Distribution Factor]]</f>
        <v>0.12603600875220194</v>
      </c>
      <c r="J258" s="129">
        <f t="array" ref="J258">ConsolGeog[[#This Row],[Presented HS - 16-17 (2014)]]</f>
        <v>0</v>
      </c>
      <c r="K258" s="129">
        <f t="array" ref="K258">ConsolGeog[[#This Row],[Presented HS - 16-24 (2014)]]</f>
        <v>0</v>
      </c>
      <c r="L258" s="129">
        <f t="array" ref="L258">ConsolGeog[[#This Row],[Presented HS - 18-24 (2014)]]</f>
        <v>0</v>
      </c>
      <c r="M258" s="129">
        <f t="array" ref="M258">ConsolGeog[[#This Row],[Presented CS - 16-17 (2014)]]</f>
        <v>0</v>
      </c>
      <c r="N258" s="129">
        <f t="array" ref="N258">ConsolGeog[[#This Row],[Presented CS - 16-24 (2014)]]</f>
        <v>0</v>
      </c>
      <c r="O258" s="129">
        <f t="array" ref="O258">ConsolGeog[[#This Row],[Presented CS - 18-24 (2014)]]</f>
        <v>0</v>
      </c>
      <c r="P258" s="129">
        <f t="array" ref="P25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8" s="129">
        <f t="array" ref="Q258">ConsolGeog[[#This Row],[Assessed HS - 16-17 (2014)]]</f>
        <v>8</v>
      </c>
      <c r="R258" s="129">
        <f t="array" ref="R258">ConsolGeog[[#This Row],[Assessed HS - 16-24 (2014)]]</f>
        <v>0</v>
      </c>
      <c r="S258" s="129">
        <f t="array" ref="S258">ConsolGeog[[#This Row],[Assessed HS - 18-24 (2014)]]</f>
        <v>26</v>
      </c>
      <c r="T258" s="129">
        <f t="array" ref="T258">ConsolGeog[[#This Row],[Assessed CS - 16-17 (2014)]]</f>
        <v>0</v>
      </c>
      <c r="U258" s="129">
        <f t="array" ref="U258">ConsolGeog[[#This Row],[Assessed CS - 16-24 (2014)]]</f>
        <v>0</v>
      </c>
      <c r="V258" s="129">
        <f t="array" ref="V258">ConsolGeog[[#This Row],[Assessed CS - 18-24 (2014)]]</f>
        <v>0</v>
      </c>
      <c r="W258" s="129">
        <f t="array" ref="W258">SUM(FinalOutput10[[#This Row],[Assessed_HS_16_17_2014]],FinalOutput10[[#This Row],[Assessed_HS_16_24_2014]],FinalOutput10[[#This Row],[Assessed_HS_18_24_2014]],FinalOutput10[[#This Row],[Assessed_CS_16_17_2014]],FinalOutput10[[#This Row],[Assessed_CS_16_24_2014]],FinalOutput10[[#This Row],[Assessed_CS_18_24_2014]])</f>
        <v>34</v>
      </c>
      <c r="X258" s="128"/>
      <c r="Y258" s="128"/>
      <c r="Z258" s="128"/>
      <c r="AA258" s="128"/>
      <c r="AB258" s="128"/>
      <c r="AC258" s="128"/>
      <c r="AD258" s="128"/>
      <c r="AE258" s="128"/>
      <c r="AF258" s="128"/>
      <c r="AG258" s="128"/>
      <c r="AH258" s="128"/>
      <c r="AI258" s="128"/>
      <c r="AJ258" s="128"/>
      <c r="AK258" s="128"/>
      <c r="AL258" s="128"/>
      <c r="AM258" s="128"/>
      <c r="AN258" s="128"/>
      <c r="AO258" s="128"/>
      <c r="AP258" s="128"/>
      <c r="AQ258" s="128"/>
      <c r="AR258" s="128"/>
      <c r="AS258" s="128"/>
      <c r="AT258" s="128"/>
      <c r="AU258" s="128"/>
      <c r="AV258" s="128"/>
      <c r="AW258" s="128"/>
      <c r="AX258" s="128"/>
      <c r="AY258" s="128"/>
      <c r="AZ258" s="128"/>
      <c r="BA258" s="128"/>
      <c r="BB258" s="128"/>
      <c r="BC258" s="128"/>
      <c r="BD258" s="128"/>
      <c r="BE258" s="128"/>
      <c r="BF258" s="128"/>
      <c r="BG258" s="128"/>
      <c r="BH258" s="128"/>
      <c r="BI258" s="128"/>
      <c r="BJ258" s="128"/>
      <c r="BK258" s="128"/>
    </row>
    <row r="259" spans="1:63">
      <c r="A259" s="128" t="str">
        <f t="array" ref="A259">ConsolGeog[[#This Row],[Country]]</f>
        <v>England</v>
      </c>
      <c r="B259" s="129" t="str">
        <f t="array" ref="B259">ConsolGeog[[#This Row],[County Name]]</f>
        <v>Waltham Forest</v>
      </c>
      <c r="C259" s="128" t="str">
        <f t="array" ref="C259">ConsolGeog[[#This Row],[la_code]]</f>
        <v>E09000031</v>
      </c>
      <c r="D259" s="129" t="str">
        <f t="array" ref="D259">ConsolGeog[[#This Row],[la_name]]</f>
        <v>Waltham Forest</v>
      </c>
      <c r="E259" s="129" t="str">
        <f t="array" ref="E259">ConsolGeog[[#This Row],[LA Type]]</f>
        <v>Unitary</v>
      </c>
      <c r="F259" s="129">
        <f t="array" ref="F259">ConsolGeog[[#This Row],[population]]</f>
        <v>258249</v>
      </c>
      <c r="G259" s="129">
        <f t="array" ref="G259">ConsolGeog[[#This Row],[area]]</f>
        <v>3881.4</v>
      </c>
      <c r="H259" s="129">
        <f t="array" ref="H259">ConsolGeog[[#This Row],[COUNTY: Sum of districts'' populations '[non additive!']]]</f>
        <v>258249</v>
      </c>
      <c r="I259" s="129">
        <f t="array" ref="I259">ConsolGeog[[#This Row],[County Stats Distribution Factor]]</f>
        <v>1</v>
      </c>
      <c r="J259" s="129">
        <f t="array" ref="J259">ConsolGeog[[#This Row],[Presented HS - 16-17 (2014)]]</f>
        <v>0</v>
      </c>
      <c r="K259" s="129">
        <f t="array" ref="K259">ConsolGeog[[#This Row],[Presented HS - 16-24 (2014)]]</f>
        <v>0</v>
      </c>
      <c r="L259" s="129">
        <f t="array" ref="L259">ConsolGeog[[#This Row],[Presented HS - 18-24 (2014)]]</f>
        <v>0</v>
      </c>
      <c r="M259" s="129">
        <f t="array" ref="M259">ConsolGeog[[#This Row],[Presented CS - 16-17 (2014)]]</f>
        <v>0</v>
      </c>
      <c r="N259" s="129">
        <f t="array" ref="N259">ConsolGeog[[#This Row],[Presented CS - 16-24 (2014)]]</f>
        <v>0</v>
      </c>
      <c r="O259" s="129">
        <f t="array" ref="O259">ConsolGeog[[#This Row],[Presented CS - 18-24 (2014)]]</f>
        <v>0</v>
      </c>
      <c r="P259" s="129">
        <f t="array" ref="P25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59" s="129">
        <f t="array" ref="Q259">ConsolGeog[[#This Row],[Assessed HS - 16-17 (2014)]]</f>
        <v>0</v>
      </c>
      <c r="R259" s="129">
        <f t="array" ref="R259">ConsolGeog[[#This Row],[Assessed HS - 16-24 (2014)]]</f>
        <v>0</v>
      </c>
      <c r="S259" s="129">
        <f t="array" ref="S259">ConsolGeog[[#This Row],[Assessed HS - 18-24 (2014)]]</f>
        <v>0</v>
      </c>
      <c r="T259" s="129">
        <f t="array" ref="T259">ConsolGeog[[#This Row],[Assessed CS - 16-17 (2014)]]</f>
        <v>0</v>
      </c>
      <c r="U259" s="129">
        <f t="array" ref="U259">ConsolGeog[[#This Row],[Assessed CS - 16-24 (2014)]]</f>
        <v>0</v>
      </c>
      <c r="V259" s="129">
        <f t="array" ref="V259">ConsolGeog[[#This Row],[Assessed CS - 18-24 (2014)]]</f>
        <v>0</v>
      </c>
      <c r="W259" s="129">
        <f t="array" ref="W259">SUM(FinalOutput10[[#This Row],[Assessed_HS_16_17_2014]],FinalOutput10[[#This Row],[Assessed_HS_16_24_2014]],FinalOutput10[[#This Row],[Assessed_HS_18_24_2014]],FinalOutput10[[#This Row],[Assessed_CS_16_17_2014]],FinalOutput10[[#This Row],[Assessed_CS_16_24_2014]],FinalOutput10[[#This Row],[Assessed_CS_18_24_2014]])</f>
        <v>0</v>
      </c>
      <c r="X259" s="128"/>
      <c r="Y259" s="128"/>
      <c r="Z259" s="128"/>
      <c r="AA259" s="128"/>
      <c r="AB259" s="128"/>
      <c r="AC259" s="128"/>
      <c r="AD259" s="128"/>
      <c r="AE259" s="128"/>
      <c r="AF259" s="128"/>
      <c r="AG259" s="128"/>
      <c r="AH259" s="128"/>
      <c r="AI259" s="128"/>
      <c r="AJ259" s="128"/>
      <c r="AK259" s="128"/>
      <c r="AL259" s="128"/>
      <c r="AM259" s="128"/>
      <c r="AN259" s="128"/>
      <c r="AO259" s="128"/>
      <c r="AP259" s="128"/>
      <c r="AQ259" s="128"/>
      <c r="AR259" s="128"/>
      <c r="AS259" s="128"/>
      <c r="AT259" s="128"/>
      <c r="AU259" s="128"/>
      <c r="AV259" s="128"/>
      <c r="AW259" s="128"/>
      <c r="AX259" s="128"/>
      <c r="AY259" s="128"/>
      <c r="AZ259" s="128"/>
      <c r="BA259" s="128"/>
      <c r="BB259" s="128"/>
      <c r="BC259" s="128"/>
      <c r="BD259" s="128"/>
      <c r="BE259" s="128"/>
      <c r="BF259" s="128"/>
      <c r="BG259" s="128"/>
      <c r="BH259" s="128"/>
      <c r="BI259" s="128"/>
      <c r="BJ259" s="128"/>
      <c r="BK259" s="128"/>
    </row>
    <row r="260" spans="1:63">
      <c r="A260" s="128" t="str">
        <f t="array" ref="A260">ConsolGeog[[#This Row],[Country]]</f>
        <v>England</v>
      </c>
      <c r="B260" s="129" t="str">
        <f t="array" ref="B260">ConsolGeog[[#This Row],[County Name]]</f>
        <v>Hertfordshire</v>
      </c>
      <c r="C260" s="128" t="str">
        <f t="array" ref="C260">ConsolGeog[[#This Row],[la_code]]</f>
        <v>E07000104</v>
      </c>
      <c r="D260" s="129" t="str">
        <f t="array" ref="D260">ConsolGeog[[#This Row],[la_name]]</f>
        <v>Welwyn Hatfield</v>
      </c>
      <c r="E260" s="129" t="str">
        <f t="array" ref="E260">ConsolGeog[[#This Row],[LA Type]]</f>
        <v>District</v>
      </c>
      <c r="F260" s="129">
        <f t="array" ref="F260">ConsolGeog[[#This Row],[population]]</f>
        <v>110535</v>
      </c>
      <c r="G260" s="129">
        <f t="array" ref="G260">ConsolGeog[[#This Row],[area]]</f>
        <v>12955.42</v>
      </c>
      <c r="H260" s="129">
        <f t="array" ref="H260">ConsolGeog[[#This Row],[COUNTY: Sum of districts'' populations '[non additive!']]]</f>
        <v>1116062</v>
      </c>
      <c r="I260" s="129">
        <f t="array" ref="I260">ConsolGeog[[#This Row],[County Stats Distribution Factor]]</f>
        <v>9.904019669158165E-2</v>
      </c>
      <c r="J260" s="129">
        <f t="array" ref="J260">ConsolGeog[[#This Row],[Presented HS - 16-17 (2014)]]</f>
        <v>0</v>
      </c>
      <c r="K260" s="129">
        <f t="array" ref="K260">ConsolGeog[[#This Row],[Presented HS - 16-24 (2014)]]</f>
        <v>0</v>
      </c>
      <c r="L260" s="129">
        <f t="array" ref="L260">ConsolGeog[[#This Row],[Presented HS - 18-24 (2014)]]</f>
        <v>0</v>
      </c>
      <c r="M260" s="129">
        <f t="array" ref="M260">ConsolGeog[[#This Row],[Presented CS - 16-17 (2014)]]</f>
        <v>0</v>
      </c>
      <c r="N260" s="129">
        <f t="array" ref="N260">ConsolGeog[[#This Row],[Presented CS - 16-24 (2014)]]</f>
        <v>0</v>
      </c>
      <c r="O260" s="129">
        <f t="array" ref="O260">ConsolGeog[[#This Row],[Presented CS - 18-24 (2014)]]</f>
        <v>0</v>
      </c>
      <c r="P260" s="129">
        <f t="array" ref="P26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0" s="129">
        <f t="array" ref="Q260">ConsolGeog[[#This Row],[Assessed HS - 16-17 (2014)]]</f>
        <v>0</v>
      </c>
      <c r="R260" s="129">
        <f t="array" ref="R260">ConsolGeog[[#This Row],[Assessed HS - 16-24 (2014)]]</f>
        <v>0</v>
      </c>
      <c r="S260" s="129">
        <f t="array" ref="S260">ConsolGeog[[#This Row],[Assessed HS - 18-24 (2014)]]</f>
        <v>0</v>
      </c>
      <c r="T260" s="129">
        <f t="array" ref="T260">ConsolGeog[[#This Row],[Assessed CS - 16-17 (2014)]]</f>
        <v>0</v>
      </c>
      <c r="U260" s="129">
        <f t="array" ref="U260">ConsolGeog[[#This Row],[Assessed CS - 16-24 (2014)]]</f>
        <v>0</v>
      </c>
      <c r="V260" s="129">
        <f t="array" ref="V260">ConsolGeog[[#This Row],[Assessed CS - 18-24 (2014)]]</f>
        <v>0</v>
      </c>
      <c r="W260" s="129">
        <f t="array" ref="W260">SUM(FinalOutput10[[#This Row],[Assessed_HS_16_17_2014]],FinalOutput10[[#This Row],[Assessed_HS_16_24_2014]],FinalOutput10[[#This Row],[Assessed_HS_18_24_2014]],FinalOutput10[[#This Row],[Assessed_CS_16_17_2014]],FinalOutput10[[#This Row],[Assessed_CS_16_24_2014]],FinalOutput10[[#This Row],[Assessed_CS_18_24_2014]])</f>
        <v>0</v>
      </c>
      <c r="X260" s="128"/>
      <c r="Y260" s="128"/>
      <c r="Z260" s="128"/>
      <c r="AA260" s="128"/>
      <c r="AB260" s="128"/>
      <c r="AC260" s="128"/>
      <c r="AD260" s="128"/>
      <c r="AE260" s="128"/>
      <c r="AF260" s="128"/>
      <c r="AG260" s="128"/>
      <c r="AH260" s="128"/>
      <c r="AI260" s="128"/>
      <c r="AJ260" s="128"/>
      <c r="AK260" s="128"/>
      <c r="AL260" s="128"/>
      <c r="AM260" s="128"/>
      <c r="AN260" s="128"/>
      <c r="AO260" s="128"/>
      <c r="AP260" s="128"/>
      <c r="AQ260" s="128"/>
      <c r="AR260" s="128"/>
      <c r="AS260" s="128"/>
      <c r="AT260" s="128"/>
      <c r="AU260" s="128"/>
      <c r="AV260" s="128"/>
      <c r="AW260" s="128"/>
      <c r="AX260" s="128"/>
      <c r="AY260" s="128"/>
      <c r="AZ260" s="128"/>
      <c r="BA260" s="128"/>
      <c r="BB260" s="128"/>
      <c r="BC260" s="128"/>
      <c r="BD260" s="128"/>
      <c r="BE260" s="128"/>
      <c r="BF260" s="128"/>
      <c r="BG260" s="128"/>
      <c r="BH260" s="128"/>
      <c r="BI260" s="128"/>
      <c r="BJ260" s="128"/>
      <c r="BK260" s="128"/>
    </row>
    <row r="261" spans="1:63">
      <c r="A261" s="128" t="str">
        <f t="array" ref="A261">ConsolGeog[[#This Row],[Country]]</f>
        <v>England</v>
      </c>
      <c r="B261" s="129" t="str">
        <f t="array" ref="B261">ConsolGeog[[#This Row],[County Name]]</f>
        <v>Hertfordshire</v>
      </c>
      <c r="C261" s="128" t="str">
        <f t="array" ref="C261">ConsolGeog[[#This Row],[la_code]]</f>
        <v>E07000097</v>
      </c>
      <c r="D261" s="129" t="str">
        <f t="array" ref="D261">ConsolGeog[[#This Row],[la_name]]</f>
        <v>East Hertfordshire</v>
      </c>
      <c r="E261" s="129" t="str">
        <f t="array" ref="E261">ConsolGeog[[#This Row],[LA Type]]</f>
        <v>District</v>
      </c>
      <c r="F261" s="129">
        <f t="array" ref="F261">ConsolGeog[[#This Row],[population]]</f>
        <v>137687</v>
      </c>
      <c r="G261" s="129">
        <f t="array" ref="G261">ConsolGeog[[#This Row],[area]]</f>
        <v>47568.68</v>
      </c>
      <c r="H261" s="129">
        <f t="array" ref="H261">ConsolGeog[[#This Row],[COUNTY: Sum of districts'' populations '[non additive!']]]</f>
        <v>1116062</v>
      </c>
      <c r="I261" s="129">
        <f t="array" ref="I261">ConsolGeog[[#This Row],[County Stats Distribution Factor]]</f>
        <v>0.12336859421788396</v>
      </c>
      <c r="J261" s="129">
        <f t="array" ref="J261">ConsolGeog[[#This Row],[Presented HS - 16-17 (2014)]]</f>
        <v>0</v>
      </c>
      <c r="K261" s="129">
        <f t="array" ref="K261">ConsolGeog[[#This Row],[Presented HS - 16-24 (2014)]]</f>
        <v>0</v>
      </c>
      <c r="L261" s="129">
        <f t="array" ref="L261">ConsolGeog[[#This Row],[Presented HS - 18-24 (2014)]]</f>
        <v>0</v>
      </c>
      <c r="M261" s="129">
        <f t="array" ref="M261">ConsolGeog[[#This Row],[Presented CS - 16-17 (2014)]]</f>
        <v>0</v>
      </c>
      <c r="N261" s="129">
        <f t="array" ref="N261">ConsolGeog[[#This Row],[Presented CS - 16-24 (2014)]]</f>
        <v>0</v>
      </c>
      <c r="O261" s="129">
        <f t="array" ref="O261">ConsolGeog[[#This Row],[Presented CS - 18-24 (2014)]]</f>
        <v>0</v>
      </c>
      <c r="P261" s="129">
        <f t="array" ref="P26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1" s="129">
        <f t="array" ref="Q261">ConsolGeog[[#This Row],[Assessed HS - 16-17 (2014)]]</f>
        <v>0</v>
      </c>
      <c r="R261" s="129">
        <f t="array" ref="R261">ConsolGeog[[#This Row],[Assessed HS - 16-24 (2014)]]</f>
        <v>0</v>
      </c>
      <c r="S261" s="129">
        <f t="array" ref="S261">ConsolGeog[[#This Row],[Assessed HS - 18-24 (2014)]]</f>
        <v>0</v>
      </c>
      <c r="T261" s="129">
        <f t="array" ref="T261">ConsolGeog[[#This Row],[Assessed CS - 16-17 (2014)]]</f>
        <v>0</v>
      </c>
      <c r="U261" s="129">
        <f t="array" ref="U261">ConsolGeog[[#This Row],[Assessed CS - 16-24 (2014)]]</f>
        <v>0</v>
      </c>
      <c r="V261" s="129">
        <f t="array" ref="V261">ConsolGeog[[#This Row],[Assessed CS - 18-24 (2014)]]</f>
        <v>0</v>
      </c>
      <c r="W261" s="129">
        <f t="array" ref="W261">SUM(FinalOutput10[[#This Row],[Assessed_HS_16_17_2014]],FinalOutput10[[#This Row],[Assessed_HS_16_24_2014]],FinalOutput10[[#This Row],[Assessed_HS_18_24_2014]],FinalOutput10[[#This Row],[Assessed_CS_16_17_2014]],FinalOutput10[[#This Row],[Assessed_CS_16_24_2014]],FinalOutput10[[#This Row],[Assessed_CS_18_24_2014]])</f>
        <v>0</v>
      </c>
      <c r="X261" s="128"/>
      <c r="Y261" s="128"/>
      <c r="Z261" s="128"/>
      <c r="AA261" s="128"/>
      <c r="AB261" s="128"/>
      <c r="AC261" s="128"/>
      <c r="AD261" s="128"/>
      <c r="AE261" s="128"/>
      <c r="AF261" s="128"/>
      <c r="AG261" s="128"/>
      <c r="AH261" s="128"/>
      <c r="AI261" s="128"/>
      <c r="AJ261" s="128"/>
      <c r="AK261" s="128"/>
      <c r="AL261" s="128"/>
      <c r="AM261" s="128"/>
      <c r="AN261" s="128"/>
      <c r="AO261" s="128"/>
      <c r="AP261" s="128"/>
      <c r="AQ261" s="128"/>
      <c r="AR261" s="128"/>
      <c r="AS261" s="128"/>
      <c r="AT261" s="128"/>
      <c r="AU261" s="128"/>
      <c r="AV261" s="128"/>
      <c r="AW261" s="128"/>
      <c r="AX261" s="128"/>
      <c r="AY261" s="128"/>
      <c r="AZ261" s="128"/>
      <c r="BA261" s="128"/>
      <c r="BB261" s="128"/>
      <c r="BC261" s="128"/>
      <c r="BD261" s="128"/>
      <c r="BE261" s="128"/>
      <c r="BF261" s="128"/>
      <c r="BG261" s="128"/>
      <c r="BH261" s="128"/>
      <c r="BI261" s="128"/>
      <c r="BJ261" s="128"/>
      <c r="BK261" s="128"/>
    </row>
    <row r="262" spans="1:63">
      <c r="A262" s="128" t="str">
        <f t="array" ref="A262">ConsolGeog[[#This Row],[Country]]</f>
        <v>England</v>
      </c>
      <c r="B262" s="129" t="str">
        <f t="array" ref="B262">ConsolGeog[[#This Row],[County Name]]</f>
        <v>Bury</v>
      </c>
      <c r="C262" s="128" t="str">
        <f t="array" ref="C262">ConsolGeog[[#This Row],[la_code]]</f>
        <v>E08000002</v>
      </c>
      <c r="D262" s="129" t="str">
        <f t="array" ref="D262">ConsolGeog[[#This Row],[la_name]]</f>
        <v>Bury</v>
      </c>
      <c r="E262" s="129" t="str">
        <f t="array" ref="E262">ConsolGeog[[#This Row],[LA Type]]</f>
        <v>Unitary</v>
      </c>
      <c r="F262" s="129">
        <f t="array" ref="F262">ConsolGeog[[#This Row],[population]]</f>
        <v>185060</v>
      </c>
      <c r="G262" s="129">
        <f t="array" ref="G262">ConsolGeog[[#This Row],[area]]</f>
        <v>9948.44</v>
      </c>
      <c r="H262" s="129">
        <f t="array" ref="H262">ConsolGeog[[#This Row],[COUNTY: Sum of districts'' populations '[non additive!']]]</f>
        <v>185060</v>
      </c>
      <c r="I262" s="129">
        <f t="array" ref="I262">ConsolGeog[[#This Row],[County Stats Distribution Factor]]</f>
        <v>1</v>
      </c>
      <c r="J262" s="129">
        <f t="array" ref="J262">ConsolGeog[[#This Row],[Presented HS - 16-17 (2014)]]</f>
        <v>4</v>
      </c>
      <c r="K262" s="129">
        <f t="array" ref="K262">ConsolGeog[[#This Row],[Presented HS - 16-24 (2014)]]</f>
        <v>0</v>
      </c>
      <c r="L262" s="129">
        <f t="array" ref="L262">ConsolGeog[[#This Row],[Presented HS - 18-24 (2014)]]</f>
        <v>125</v>
      </c>
      <c r="M262" s="129">
        <f t="array" ref="M262">ConsolGeog[[#This Row],[Presented CS - 16-17 (2014)]]</f>
        <v>0</v>
      </c>
      <c r="N262" s="129">
        <f t="array" ref="N262">ConsolGeog[[#This Row],[Presented CS - 16-24 (2014)]]</f>
        <v>0</v>
      </c>
      <c r="O262" s="129">
        <f t="array" ref="O262">ConsolGeog[[#This Row],[Presented CS - 18-24 (2014)]]</f>
        <v>0</v>
      </c>
      <c r="P262" s="129">
        <f t="array" ref="P262">MAX(FinalOutput10[[#This Row],[Presented_HS_16_17_2014]]+FinalOutput10[[#This Row],[Presented_HS_18_24_2014]],FinalOutput10[[#This Row],[Presented_HS_16_24_2014]])+SUM(FinalOutput10[[#This Row],[Presented_CS_16_17_2014]],FinalOutput10[[#This Row],[Presented_CS_16_24_2014]],FinalOutput10[[#This Row],[Presented_CS_18_24_2014]])</f>
        <v>129</v>
      </c>
      <c r="Q262" s="129">
        <f t="array" ref="Q262">ConsolGeog[[#This Row],[Assessed HS - 16-17 (2014)]]</f>
        <v>4</v>
      </c>
      <c r="R262" s="129">
        <f t="array" ref="R262">ConsolGeog[[#This Row],[Assessed HS - 16-24 (2014)]]</f>
        <v>0</v>
      </c>
      <c r="S262" s="129">
        <f t="array" ref="S262">ConsolGeog[[#This Row],[Assessed HS - 18-24 (2014)]]</f>
        <v>125</v>
      </c>
      <c r="T262" s="129">
        <f t="array" ref="T262">ConsolGeog[[#This Row],[Assessed CS - 16-17 (2014)]]</f>
        <v>0</v>
      </c>
      <c r="U262" s="129">
        <f t="array" ref="U262">ConsolGeog[[#This Row],[Assessed CS - 16-24 (2014)]]</f>
        <v>0</v>
      </c>
      <c r="V262" s="129">
        <f t="array" ref="V262">ConsolGeog[[#This Row],[Assessed CS - 18-24 (2014)]]</f>
        <v>0</v>
      </c>
      <c r="W262" s="129">
        <f t="array" ref="W262">SUM(FinalOutput10[[#This Row],[Assessed_HS_16_17_2014]],FinalOutput10[[#This Row],[Assessed_HS_16_24_2014]],FinalOutput10[[#This Row],[Assessed_HS_18_24_2014]],FinalOutput10[[#This Row],[Assessed_CS_16_17_2014]],FinalOutput10[[#This Row],[Assessed_CS_16_24_2014]],FinalOutput10[[#This Row],[Assessed_CS_18_24_2014]])</f>
        <v>129</v>
      </c>
      <c r="X262" s="128"/>
      <c r="Y262" s="128"/>
      <c r="Z262" s="128"/>
      <c r="AA262" s="128"/>
      <c r="AB262" s="128"/>
      <c r="AC262" s="128"/>
      <c r="AD262" s="128"/>
      <c r="AE262" s="128"/>
      <c r="AF262" s="128"/>
      <c r="AG262" s="128"/>
      <c r="AH262" s="128"/>
      <c r="AI262" s="128"/>
      <c r="AJ262" s="128"/>
      <c r="AK262" s="128"/>
      <c r="AL262" s="128"/>
      <c r="AM262" s="128"/>
      <c r="AN262" s="128"/>
      <c r="AO262" s="128"/>
      <c r="AP262" s="128"/>
      <c r="AQ262" s="128"/>
      <c r="AR262" s="128"/>
      <c r="AS262" s="128"/>
      <c r="AT262" s="128"/>
      <c r="AU262" s="128"/>
      <c r="AV262" s="128"/>
      <c r="AW262" s="128"/>
      <c r="AX262" s="128"/>
      <c r="AY262" s="128"/>
      <c r="AZ262" s="128"/>
      <c r="BA262" s="128"/>
      <c r="BB262" s="128"/>
      <c r="BC262" s="128"/>
      <c r="BD262" s="128"/>
      <c r="BE262" s="128"/>
      <c r="BF262" s="128"/>
      <c r="BG262" s="128"/>
      <c r="BH262" s="128"/>
      <c r="BI262" s="128"/>
      <c r="BJ262" s="128"/>
      <c r="BK262" s="128"/>
    </row>
    <row r="263" spans="1:63">
      <c r="A263" s="128" t="str">
        <f t="array" ref="A263">ConsolGeog[[#This Row],[Country]]</f>
        <v>England</v>
      </c>
      <c r="B263" s="129" t="str">
        <f t="array" ref="B263">ConsolGeog[[#This Row],[County Name]]</f>
        <v>Wandsworth</v>
      </c>
      <c r="C263" s="128" t="str">
        <f t="array" ref="C263">ConsolGeog[[#This Row],[la_code]]</f>
        <v>E09000032</v>
      </c>
      <c r="D263" s="129" t="str">
        <f t="array" ref="D263">ConsolGeog[[#This Row],[la_name]]</f>
        <v>Wandsworth</v>
      </c>
      <c r="E263" s="129" t="str">
        <f t="array" ref="E263">ConsolGeog[[#This Row],[LA Type]]</f>
        <v>Unitary</v>
      </c>
      <c r="F263" s="129">
        <f t="array" ref="F263">ConsolGeog[[#This Row],[population]]</f>
        <v>306995</v>
      </c>
      <c r="G263" s="129">
        <f t="array" ref="G263">ConsolGeog[[#This Row],[area]]</f>
        <v>3426.29</v>
      </c>
      <c r="H263" s="129">
        <f t="array" ref="H263">ConsolGeog[[#This Row],[COUNTY: Sum of districts'' populations '[non additive!']]]</f>
        <v>306995</v>
      </c>
      <c r="I263" s="129">
        <f t="array" ref="I263">ConsolGeog[[#This Row],[County Stats Distribution Factor]]</f>
        <v>1</v>
      </c>
      <c r="J263" s="129">
        <f t="array" ref="J263">ConsolGeog[[#This Row],[Presented HS - 16-17 (2014)]]</f>
        <v>18</v>
      </c>
      <c r="K263" s="129">
        <f t="array" ref="K263">ConsolGeog[[#This Row],[Presented HS - 16-24 (2014)]]</f>
        <v>0</v>
      </c>
      <c r="L263" s="129">
        <f t="array" ref="L263">ConsolGeog[[#This Row],[Presented HS - 18-24 (2014)]]</f>
        <v>222</v>
      </c>
      <c r="M263" s="129">
        <f t="array" ref="M263">ConsolGeog[[#This Row],[Presented CS - 16-17 (2014)]]</f>
        <v>0</v>
      </c>
      <c r="N263" s="129">
        <f t="array" ref="N263">ConsolGeog[[#This Row],[Presented CS - 16-24 (2014)]]</f>
        <v>0</v>
      </c>
      <c r="O263" s="129">
        <f t="array" ref="O263">ConsolGeog[[#This Row],[Presented CS - 18-24 (2014)]]</f>
        <v>0</v>
      </c>
      <c r="P263" s="129">
        <f t="array" ref="P263">MAX(FinalOutput10[[#This Row],[Presented_HS_16_17_2014]]+FinalOutput10[[#This Row],[Presented_HS_18_24_2014]],FinalOutput10[[#This Row],[Presented_HS_16_24_2014]])+SUM(FinalOutput10[[#This Row],[Presented_CS_16_17_2014]],FinalOutput10[[#This Row],[Presented_CS_16_24_2014]],FinalOutput10[[#This Row],[Presented_CS_18_24_2014]])</f>
        <v>240</v>
      </c>
      <c r="Q263" s="129">
        <f t="array" ref="Q263">ConsolGeog[[#This Row],[Assessed HS - 16-17 (2014)]]</f>
        <v>18</v>
      </c>
      <c r="R263" s="129">
        <f t="array" ref="R263">ConsolGeog[[#This Row],[Assessed HS - 16-24 (2014)]]</f>
        <v>0</v>
      </c>
      <c r="S263" s="129">
        <f t="array" ref="S263">ConsolGeog[[#This Row],[Assessed HS - 18-24 (2014)]]</f>
        <v>222</v>
      </c>
      <c r="T263" s="129">
        <f t="array" ref="T263">ConsolGeog[[#This Row],[Assessed CS - 16-17 (2014)]]</f>
        <v>0</v>
      </c>
      <c r="U263" s="129">
        <f t="array" ref="U263">ConsolGeog[[#This Row],[Assessed CS - 16-24 (2014)]]</f>
        <v>0</v>
      </c>
      <c r="V263" s="129">
        <f t="array" ref="V263">ConsolGeog[[#This Row],[Assessed CS - 18-24 (2014)]]</f>
        <v>0</v>
      </c>
      <c r="W263" s="129">
        <f t="array" ref="W263">SUM(FinalOutput10[[#This Row],[Assessed_HS_16_17_2014]],FinalOutput10[[#This Row],[Assessed_HS_16_24_2014]],FinalOutput10[[#This Row],[Assessed_HS_18_24_2014]],FinalOutput10[[#This Row],[Assessed_CS_16_17_2014]],FinalOutput10[[#This Row],[Assessed_CS_16_24_2014]],FinalOutput10[[#This Row],[Assessed_CS_18_24_2014]])</f>
        <v>240</v>
      </c>
      <c r="X263" s="128"/>
      <c r="Y263" s="128"/>
      <c r="Z263" s="128"/>
      <c r="AA263" s="128"/>
      <c r="AB263" s="128"/>
      <c r="AC263" s="128"/>
      <c r="AD263" s="128"/>
      <c r="AE263" s="128"/>
      <c r="AF263" s="128"/>
      <c r="AG263" s="128"/>
      <c r="AH263" s="128"/>
      <c r="AI263" s="128"/>
      <c r="AJ263" s="128"/>
      <c r="AK263" s="128"/>
      <c r="AL263" s="128"/>
      <c r="AM263" s="128"/>
      <c r="AN263" s="128"/>
      <c r="AO263" s="128"/>
      <c r="AP263" s="128"/>
      <c r="AQ263" s="128"/>
      <c r="AR263" s="128"/>
      <c r="AS263" s="128"/>
      <c r="AT263" s="128"/>
      <c r="AU263" s="128"/>
      <c r="AV263" s="128"/>
      <c r="AW263" s="128"/>
      <c r="AX263" s="128"/>
      <c r="AY263" s="128"/>
      <c r="AZ263" s="128"/>
      <c r="BA263" s="128"/>
      <c r="BB263" s="128"/>
      <c r="BC263" s="128"/>
      <c r="BD263" s="128"/>
      <c r="BE263" s="128"/>
      <c r="BF263" s="128"/>
      <c r="BG263" s="128"/>
      <c r="BH263" s="128"/>
      <c r="BI263" s="128"/>
      <c r="BJ263" s="128"/>
      <c r="BK263" s="128"/>
    </row>
    <row r="264" spans="1:63">
      <c r="A264" s="128" t="str">
        <f t="array" ref="A264">ConsolGeog[[#This Row],[Country]]</f>
        <v>England</v>
      </c>
      <c r="B264" s="129" t="str">
        <f t="array" ref="B264">ConsolGeog[[#This Row],[County Name]]</f>
        <v>Manchester</v>
      </c>
      <c r="C264" s="128" t="str">
        <f t="array" ref="C264">ConsolGeog[[#This Row],[la_code]]</f>
        <v>E08000003</v>
      </c>
      <c r="D264" s="129" t="str">
        <f t="array" ref="D264">ConsolGeog[[#This Row],[la_name]]</f>
        <v>Manchester</v>
      </c>
      <c r="E264" s="129" t="str">
        <f t="array" ref="E264">ConsolGeog[[#This Row],[LA Type]]</f>
        <v>Unitary</v>
      </c>
      <c r="F264" s="129">
        <f t="array" ref="F264">ConsolGeog[[#This Row],[population]]</f>
        <v>503127</v>
      </c>
      <c r="G264" s="129">
        <f t="array" ref="G264">ConsolGeog[[#This Row],[area]]</f>
        <v>11564.49</v>
      </c>
      <c r="H264" s="129">
        <f t="array" ref="H264">ConsolGeog[[#This Row],[COUNTY: Sum of districts'' populations '[non additive!']]]</f>
        <v>503127</v>
      </c>
      <c r="I264" s="129">
        <f t="array" ref="I264">ConsolGeog[[#This Row],[County Stats Distribution Factor]]</f>
        <v>1</v>
      </c>
      <c r="J264" s="129">
        <f t="array" ref="J264">ConsolGeog[[#This Row],[Presented HS - 16-17 (2014)]]</f>
        <v>0</v>
      </c>
      <c r="K264" s="129">
        <f t="array" ref="K264">ConsolGeog[[#This Row],[Presented HS - 16-24 (2014)]]</f>
        <v>0</v>
      </c>
      <c r="L264" s="129">
        <f t="array" ref="L264">ConsolGeog[[#This Row],[Presented HS - 18-24 (2014)]]</f>
        <v>0</v>
      </c>
      <c r="M264" s="129">
        <f t="array" ref="M264">ConsolGeog[[#This Row],[Presented CS - 16-17 (2014)]]</f>
        <v>0</v>
      </c>
      <c r="N264" s="129">
        <f t="array" ref="N264">ConsolGeog[[#This Row],[Presented CS - 16-24 (2014)]]</f>
        <v>0</v>
      </c>
      <c r="O264" s="129">
        <f t="array" ref="O264">ConsolGeog[[#This Row],[Presented CS - 18-24 (2014)]]</f>
        <v>0</v>
      </c>
      <c r="P264" s="129">
        <f t="array" ref="P26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4" s="129">
        <f t="array" ref="Q264">ConsolGeog[[#This Row],[Assessed HS - 16-17 (2014)]]</f>
        <v>0</v>
      </c>
      <c r="R264" s="129">
        <f t="array" ref="R264">ConsolGeog[[#This Row],[Assessed HS - 16-24 (2014)]]</f>
        <v>0</v>
      </c>
      <c r="S264" s="129">
        <f t="array" ref="S264">ConsolGeog[[#This Row],[Assessed HS - 18-24 (2014)]]</f>
        <v>0</v>
      </c>
      <c r="T264" s="129">
        <f t="array" ref="T264">ConsolGeog[[#This Row],[Assessed CS - 16-17 (2014)]]</f>
        <v>0</v>
      </c>
      <c r="U264" s="129">
        <f t="array" ref="U264">ConsolGeog[[#This Row],[Assessed CS - 16-24 (2014)]]</f>
        <v>0</v>
      </c>
      <c r="V264" s="129">
        <f t="array" ref="V264">ConsolGeog[[#This Row],[Assessed CS - 18-24 (2014)]]</f>
        <v>0</v>
      </c>
      <c r="W264" s="129">
        <f t="array" ref="W264">SUM(FinalOutput10[[#This Row],[Assessed_HS_16_17_2014]],FinalOutput10[[#This Row],[Assessed_HS_16_24_2014]],FinalOutput10[[#This Row],[Assessed_HS_18_24_2014]],FinalOutput10[[#This Row],[Assessed_CS_16_17_2014]],FinalOutput10[[#This Row],[Assessed_CS_16_24_2014]],FinalOutput10[[#This Row],[Assessed_CS_18_24_2014]])</f>
        <v>0</v>
      </c>
      <c r="X264" s="128"/>
      <c r="Y264" s="128"/>
      <c r="Z264" s="128"/>
      <c r="AA264" s="128"/>
      <c r="AB264" s="128"/>
      <c r="AC264" s="128"/>
      <c r="AD264" s="128"/>
      <c r="AE264" s="128"/>
      <c r="AF264" s="128"/>
      <c r="AG264" s="128"/>
      <c r="AH264" s="128"/>
      <c r="AI264" s="128"/>
      <c r="AJ264" s="128"/>
      <c r="AK264" s="128"/>
      <c r="AL264" s="128"/>
      <c r="AM264" s="128"/>
      <c r="AN264" s="128"/>
      <c r="AO264" s="128"/>
      <c r="AP264" s="128"/>
      <c r="AQ264" s="128"/>
      <c r="AR264" s="128"/>
      <c r="AS264" s="128"/>
      <c r="AT264" s="128"/>
      <c r="AU264" s="128"/>
      <c r="AV264" s="128"/>
      <c r="AW264" s="128"/>
      <c r="AX264" s="128"/>
      <c r="AY264" s="128"/>
      <c r="AZ264" s="128"/>
      <c r="BA264" s="128"/>
      <c r="BB264" s="128"/>
      <c r="BC264" s="128"/>
      <c r="BD264" s="128"/>
      <c r="BE264" s="128"/>
      <c r="BF264" s="128"/>
      <c r="BG264" s="128"/>
      <c r="BH264" s="128"/>
      <c r="BI264" s="128"/>
      <c r="BJ264" s="128"/>
      <c r="BK264" s="128"/>
    </row>
    <row r="265" spans="1:63">
      <c r="A265" s="128" t="str">
        <f t="array" ref="A265">ConsolGeog[[#This Row],[Country]]</f>
        <v>England</v>
      </c>
      <c r="B265" s="129" t="str">
        <f t="array" ref="B265">ConsolGeog[[#This Row],[County Name]]</f>
        <v>Oldham</v>
      </c>
      <c r="C265" s="128" t="str">
        <f t="array" ref="C265">ConsolGeog[[#This Row],[la_code]]</f>
        <v>E08000004</v>
      </c>
      <c r="D265" s="129" t="str">
        <f t="array" ref="D265">ConsolGeog[[#This Row],[la_name]]</f>
        <v>Oldham</v>
      </c>
      <c r="E265" s="129" t="str">
        <f t="array" ref="E265">ConsolGeog[[#This Row],[LA Type]]</f>
        <v>Unitary</v>
      </c>
      <c r="F265" s="129">
        <f t="array" ref="F265">ConsolGeog[[#This Row],[population]]</f>
        <v>224897</v>
      </c>
      <c r="G265" s="129">
        <f t="array" ref="G265">ConsolGeog[[#This Row],[area]]</f>
        <v>14236.49</v>
      </c>
      <c r="H265" s="129">
        <f t="array" ref="H265">ConsolGeog[[#This Row],[COUNTY: Sum of districts'' populations '[non additive!']]]</f>
        <v>224897</v>
      </c>
      <c r="I265" s="129">
        <f t="array" ref="I265">ConsolGeog[[#This Row],[County Stats Distribution Factor]]</f>
        <v>1</v>
      </c>
      <c r="J265" s="129">
        <f t="array" ref="J265">ConsolGeog[[#This Row],[Presented HS - 16-17 (2014)]]</f>
        <v>0</v>
      </c>
      <c r="K265" s="129">
        <f t="array" ref="K265">ConsolGeog[[#This Row],[Presented HS - 16-24 (2014)]]</f>
        <v>0</v>
      </c>
      <c r="L265" s="129">
        <f t="array" ref="L265">ConsolGeog[[#This Row],[Presented HS - 18-24 (2014)]]</f>
        <v>0</v>
      </c>
      <c r="M265" s="129">
        <f t="array" ref="M265">ConsolGeog[[#This Row],[Presented CS - 16-17 (2014)]]</f>
        <v>0</v>
      </c>
      <c r="N265" s="129">
        <f t="array" ref="N265">ConsolGeog[[#This Row],[Presented CS - 16-24 (2014)]]</f>
        <v>0</v>
      </c>
      <c r="O265" s="129">
        <f t="array" ref="O265">ConsolGeog[[#This Row],[Presented CS - 18-24 (2014)]]</f>
        <v>0</v>
      </c>
      <c r="P265" s="129">
        <f t="array" ref="P26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5" s="129">
        <f t="array" ref="Q265">ConsolGeog[[#This Row],[Assessed HS - 16-17 (2014)]]</f>
        <v>0</v>
      </c>
      <c r="R265" s="129">
        <f t="array" ref="R265">ConsolGeog[[#This Row],[Assessed HS - 16-24 (2014)]]</f>
        <v>0</v>
      </c>
      <c r="S265" s="129">
        <f t="array" ref="S265">ConsolGeog[[#This Row],[Assessed HS - 18-24 (2014)]]</f>
        <v>0</v>
      </c>
      <c r="T265" s="129">
        <f t="array" ref="T265">ConsolGeog[[#This Row],[Assessed CS - 16-17 (2014)]]</f>
        <v>0</v>
      </c>
      <c r="U265" s="129">
        <f t="array" ref="U265">ConsolGeog[[#This Row],[Assessed CS - 16-24 (2014)]]</f>
        <v>0</v>
      </c>
      <c r="V265" s="129">
        <f t="array" ref="V265">ConsolGeog[[#This Row],[Assessed CS - 18-24 (2014)]]</f>
        <v>0</v>
      </c>
      <c r="W265" s="129">
        <f t="array" ref="W265">SUM(FinalOutput10[[#This Row],[Assessed_HS_16_17_2014]],FinalOutput10[[#This Row],[Assessed_HS_16_24_2014]],FinalOutput10[[#This Row],[Assessed_HS_18_24_2014]],FinalOutput10[[#This Row],[Assessed_CS_16_17_2014]],FinalOutput10[[#This Row],[Assessed_CS_16_24_2014]],FinalOutput10[[#This Row],[Assessed_CS_18_24_2014]])</f>
        <v>0</v>
      </c>
      <c r="X265" s="128"/>
      <c r="Y265" s="128"/>
      <c r="Z265" s="128"/>
      <c r="AA265" s="128"/>
      <c r="AB265" s="128"/>
      <c r="AC265" s="128"/>
      <c r="AD265" s="128"/>
      <c r="AE265" s="128"/>
      <c r="AF265" s="128"/>
      <c r="AG265" s="128"/>
      <c r="AH265" s="128"/>
      <c r="AI265" s="128"/>
      <c r="AJ265" s="128"/>
      <c r="AK265" s="128"/>
      <c r="AL265" s="128"/>
      <c r="AM265" s="128"/>
      <c r="AN265" s="128"/>
      <c r="AO265" s="128"/>
      <c r="AP265" s="128"/>
      <c r="AQ265" s="128"/>
      <c r="AR265" s="128"/>
      <c r="AS265" s="128"/>
      <c r="AT265" s="128"/>
      <c r="AU265" s="128"/>
      <c r="AV265" s="128"/>
      <c r="AW265" s="128"/>
      <c r="AX265" s="128"/>
      <c r="AY265" s="128"/>
      <c r="AZ265" s="128"/>
      <c r="BA265" s="128"/>
      <c r="BB265" s="128"/>
      <c r="BC265" s="128"/>
      <c r="BD265" s="128"/>
      <c r="BE265" s="128"/>
      <c r="BF265" s="128"/>
      <c r="BG265" s="128"/>
      <c r="BH265" s="128"/>
      <c r="BI265" s="128"/>
      <c r="BJ265" s="128"/>
      <c r="BK265" s="128"/>
    </row>
    <row r="266" spans="1:63">
      <c r="A266" s="128" t="str">
        <f t="array" ref="A266">ConsolGeog[[#This Row],[Country]]</f>
        <v>England</v>
      </c>
      <c r="B266" s="129" t="str">
        <f t="array" ref="B266">ConsolGeog[[#This Row],[County Name]]</f>
        <v>Westminster</v>
      </c>
      <c r="C266" s="128" t="str">
        <f t="array" ref="C266">ConsolGeog[[#This Row],[la_code]]</f>
        <v>E09000033</v>
      </c>
      <c r="D266" s="129" t="str">
        <f t="array" ref="D266">ConsolGeog[[#This Row],[la_name]]</f>
        <v>Westminster</v>
      </c>
      <c r="E266" s="129" t="str">
        <f t="array" ref="E266">ConsolGeog[[#This Row],[LA Type]]</f>
        <v>Unitary</v>
      </c>
      <c r="F266" s="129">
        <f t="array" ref="F266">ConsolGeog[[#This Row],[population]]</f>
        <v>219396</v>
      </c>
      <c r="G266" s="129">
        <f t="array" ref="G266">ConsolGeog[[#This Row],[area]]</f>
        <v>2147.7800000000002</v>
      </c>
      <c r="H266" s="129">
        <f t="array" ref="H266">ConsolGeog[[#This Row],[COUNTY: Sum of districts'' populations '[non additive!']]]</f>
        <v>219396</v>
      </c>
      <c r="I266" s="129">
        <f t="array" ref="I266">ConsolGeog[[#This Row],[County Stats Distribution Factor]]</f>
        <v>1</v>
      </c>
      <c r="J266" s="129">
        <f t="array" ref="J266">ConsolGeog[[#This Row],[Presented HS - 16-17 (2014)]]</f>
        <v>0</v>
      </c>
      <c r="K266" s="129">
        <f t="array" ref="K266">ConsolGeog[[#This Row],[Presented HS - 16-24 (2014)]]</f>
        <v>0</v>
      </c>
      <c r="L266" s="129">
        <f t="array" ref="L266">ConsolGeog[[#This Row],[Presented HS - 18-24 (2014)]]</f>
        <v>0</v>
      </c>
      <c r="M266" s="129">
        <f t="array" ref="M266">ConsolGeog[[#This Row],[Presented CS - 16-17 (2014)]]</f>
        <v>0</v>
      </c>
      <c r="N266" s="129">
        <f t="array" ref="N266">ConsolGeog[[#This Row],[Presented CS - 16-24 (2014)]]</f>
        <v>0</v>
      </c>
      <c r="O266" s="129">
        <f t="array" ref="O266">ConsolGeog[[#This Row],[Presented CS - 18-24 (2014)]]</f>
        <v>0</v>
      </c>
      <c r="P266" s="129">
        <f t="array" ref="P26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6" s="129">
        <f t="array" ref="Q266">ConsolGeog[[#This Row],[Assessed HS - 16-17 (2014)]]</f>
        <v>0</v>
      </c>
      <c r="R266" s="129">
        <f t="array" ref="R266">ConsolGeog[[#This Row],[Assessed HS - 16-24 (2014)]]</f>
        <v>0</v>
      </c>
      <c r="S266" s="129">
        <f t="array" ref="S266">ConsolGeog[[#This Row],[Assessed HS - 18-24 (2014)]]</f>
        <v>0</v>
      </c>
      <c r="T266" s="129">
        <f t="array" ref="T266">ConsolGeog[[#This Row],[Assessed CS - 16-17 (2014)]]</f>
        <v>0</v>
      </c>
      <c r="U266" s="129">
        <f t="array" ref="U266">ConsolGeog[[#This Row],[Assessed CS - 16-24 (2014)]]</f>
        <v>0</v>
      </c>
      <c r="V266" s="129">
        <f t="array" ref="V266">ConsolGeog[[#This Row],[Assessed CS - 18-24 (2014)]]</f>
        <v>0</v>
      </c>
      <c r="W266" s="129">
        <f t="array" ref="W266">SUM(FinalOutput10[[#This Row],[Assessed_HS_16_17_2014]],FinalOutput10[[#This Row],[Assessed_HS_16_24_2014]],FinalOutput10[[#This Row],[Assessed_HS_18_24_2014]],FinalOutput10[[#This Row],[Assessed_CS_16_17_2014]],FinalOutput10[[#This Row],[Assessed_CS_16_24_2014]],FinalOutput10[[#This Row],[Assessed_CS_18_24_2014]])</f>
        <v>0</v>
      </c>
      <c r="X266" s="128"/>
      <c r="Y266" s="128"/>
      <c r="Z266" s="128"/>
      <c r="AA266" s="128"/>
      <c r="AB266" s="128"/>
      <c r="AC266" s="128"/>
      <c r="AD266" s="128"/>
      <c r="AE266" s="128"/>
      <c r="AF266" s="128"/>
      <c r="AG266" s="128"/>
      <c r="AH266" s="128"/>
      <c r="AI266" s="128"/>
      <c r="AJ266" s="128"/>
      <c r="AK266" s="128"/>
      <c r="AL266" s="128"/>
      <c r="AM266" s="128"/>
      <c r="AN266" s="128"/>
      <c r="AO266" s="128"/>
      <c r="AP266" s="128"/>
      <c r="AQ266" s="128"/>
      <c r="AR266" s="128"/>
      <c r="AS266" s="128"/>
      <c r="AT266" s="128"/>
      <c r="AU266" s="128"/>
      <c r="AV266" s="128"/>
      <c r="AW266" s="128"/>
      <c r="AX266" s="128"/>
      <c r="AY266" s="128"/>
      <c r="AZ266" s="128"/>
      <c r="BA266" s="128"/>
      <c r="BB266" s="128"/>
      <c r="BC266" s="128"/>
      <c r="BD266" s="128"/>
      <c r="BE266" s="128"/>
      <c r="BF266" s="128"/>
      <c r="BG266" s="128"/>
      <c r="BH266" s="128"/>
      <c r="BI266" s="128"/>
      <c r="BJ266" s="128"/>
      <c r="BK266" s="128"/>
    </row>
    <row r="267" spans="1:63">
      <c r="A267" s="128" t="str">
        <f t="array" ref="A267">ConsolGeog[[#This Row],[Country]]</f>
        <v>England</v>
      </c>
      <c r="B267" s="129" t="str">
        <f t="array" ref="B267">ConsolGeog[[#This Row],[County Name]]</f>
        <v>Rochdale</v>
      </c>
      <c r="C267" s="128" t="str">
        <f t="array" ref="C267">ConsolGeog[[#This Row],[la_code]]</f>
        <v>E08000005</v>
      </c>
      <c r="D267" s="129" t="str">
        <f t="array" ref="D267">ConsolGeog[[#This Row],[la_name]]</f>
        <v>Rochdale</v>
      </c>
      <c r="E267" s="129" t="str">
        <f t="array" ref="E267">ConsolGeog[[#This Row],[LA Type]]</f>
        <v>Unitary</v>
      </c>
      <c r="F267" s="129">
        <f t="array" ref="F267">ConsolGeog[[#This Row],[population]]</f>
        <v>211699</v>
      </c>
      <c r="G267" s="129">
        <f t="array" ref="G267">ConsolGeog[[#This Row],[area]]</f>
        <v>15808.07</v>
      </c>
      <c r="H267" s="129">
        <f t="array" ref="H267">ConsolGeog[[#This Row],[COUNTY: Sum of districts'' populations '[non additive!']]]</f>
        <v>211699</v>
      </c>
      <c r="I267" s="129">
        <f t="array" ref="I267">ConsolGeog[[#This Row],[County Stats Distribution Factor]]</f>
        <v>1</v>
      </c>
      <c r="J267" s="129">
        <f t="array" ref="J267">ConsolGeog[[#This Row],[Presented HS - 16-17 (2014)]]</f>
        <v>0</v>
      </c>
      <c r="K267" s="129">
        <f t="array" ref="K267">ConsolGeog[[#This Row],[Presented HS - 16-24 (2014)]]</f>
        <v>0</v>
      </c>
      <c r="L267" s="129">
        <f t="array" ref="L267">ConsolGeog[[#This Row],[Presented HS - 18-24 (2014)]]</f>
        <v>0</v>
      </c>
      <c r="M267" s="129">
        <f t="array" ref="M267">ConsolGeog[[#This Row],[Presented CS - 16-17 (2014)]]</f>
        <v>0</v>
      </c>
      <c r="N267" s="129">
        <f t="array" ref="N267">ConsolGeog[[#This Row],[Presented CS - 16-24 (2014)]]</f>
        <v>0</v>
      </c>
      <c r="O267" s="129">
        <f t="array" ref="O267">ConsolGeog[[#This Row],[Presented CS - 18-24 (2014)]]</f>
        <v>0</v>
      </c>
      <c r="P267" s="129">
        <f t="array" ref="P26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7" s="129">
        <f t="array" ref="Q267">ConsolGeog[[#This Row],[Assessed HS - 16-17 (2014)]]</f>
        <v>0</v>
      </c>
      <c r="R267" s="129">
        <f t="array" ref="R267">ConsolGeog[[#This Row],[Assessed HS - 16-24 (2014)]]</f>
        <v>0</v>
      </c>
      <c r="S267" s="129">
        <f t="array" ref="S267">ConsolGeog[[#This Row],[Assessed HS - 18-24 (2014)]]</f>
        <v>0</v>
      </c>
      <c r="T267" s="129">
        <f t="array" ref="T267">ConsolGeog[[#This Row],[Assessed CS - 16-17 (2014)]]</f>
        <v>0</v>
      </c>
      <c r="U267" s="129">
        <f t="array" ref="U267">ConsolGeog[[#This Row],[Assessed CS - 16-24 (2014)]]</f>
        <v>0</v>
      </c>
      <c r="V267" s="129">
        <f t="array" ref="V267">ConsolGeog[[#This Row],[Assessed CS - 18-24 (2014)]]</f>
        <v>0</v>
      </c>
      <c r="W267" s="129">
        <f t="array" ref="W267">SUM(FinalOutput10[[#This Row],[Assessed_HS_16_17_2014]],FinalOutput10[[#This Row],[Assessed_HS_16_24_2014]],FinalOutput10[[#This Row],[Assessed_HS_18_24_2014]],FinalOutput10[[#This Row],[Assessed_CS_16_17_2014]],FinalOutput10[[#This Row],[Assessed_CS_16_24_2014]],FinalOutput10[[#This Row],[Assessed_CS_18_24_2014]])</f>
        <v>0</v>
      </c>
      <c r="X267" s="128"/>
      <c r="Y267" s="128"/>
      <c r="Z267" s="128"/>
      <c r="AA267" s="128"/>
      <c r="AB267" s="128"/>
      <c r="AC267" s="128"/>
      <c r="AD267" s="128"/>
      <c r="AE267" s="128"/>
      <c r="AF267" s="128"/>
      <c r="AG267" s="128"/>
      <c r="AH267" s="128"/>
      <c r="AI267" s="128"/>
      <c r="AJ267" s="128"/>
      <c r="AK267" s="128"/>
      <c r="AL267" s="128"/>
      <c r="AM267" s="128"/>
      <c r="AN267" s="128"/>
      <c r="AO267" s="128"/>
      <c r="AP267" s="128"/>
      <c r="AQ267" s="128"/>
      <c r="AR267" s="128"/>
      <c r="AS267" s="128"/>
      <c r="AT267" s="128"/>
      <c r="AU267" s="128"/>
      <c r="AV267" s="128"/>
      <c r="AW267" s="128"/>
      <c r="AX267" s="128"/>
      <c r="AY267" s="128"/>
      <c r="AZ267" s="128"/>
      <c r="BA267" s="128"/>
      <c r="BB267" s="128"/>
      <c r="BC267" s="128"/>
      <c r="BD267" s="128"/>
      <c r="BE267" s="128"/>
      <c r="BF267" s="128"/>
      <c r="BG267" s="128"/>
      <c r="BH267" s="128"/>
      <c r="BI267" s="128"/>
      <c r="BJ267" s="128"/>
      <c r="BK267" s="128"/>
    </row>
    <row r="268" spans="1:63">
      <c r="A268" s="128" t="str">
        <f t="array" ref="A268">ConsolGeog[[#This Row],[Country]]</f>
        <v>Scotland</v>
      </c>
      <c r="B268" s="129" t="str">
        <f t="array" ref="B268">ConsolGeog[[#This Row],[County Name]]</f>
        <v/>
      </c>
      <c r="C268" s="128" t="str">
        <f t="array" ref="C268">ConsolGeog[[#This Row],[la_code]]</f>
        <v>S12000024</v>
      </c>
      <c r="D268" s="129" t="str">
        <f t="array" ref="D268">ConsolGeog[[#This Row],[la_name]]</f>
        <v>Perth and Kinross</v>
      </c>
      <c r="E268" s="129" t="str">
        <f t="array" ref="E268">ConsolGeog[[#This Row],[LA Type]]</f>
        <v>Local Authority</v>
      </c>
      <c r="F268" s="129">
        <f t="array" ref="F268">ConsolGeog[[#This Row],[population]]</f>
        <v>146652</v>
      </c>
      <c r="G268" s="129">
        <f t="array" ref="G268">ConsolGeog[[#This Row],[area]]</f>
        <v>528558</v>
      </c>
      <c r="H268" s="129">
        <f t="array" ref="H268">ConsolGeog[[#This Row],[COUNTY: Sum of districts'' populations '[non additive!']]]</f>
        <v>0</v>
      </c>
      <c r="I268" s="129">
        <f t="array" ref="I268">ConsolGeog[[#This Row],[County Stats Distribution Factor]]</f>
        <v>0</v>
      </c>
      <c r="J268" s="129">
        <f t="array" ref="J268">ConsolGeog[[#This Row],[Presented HS - 16-17 (2014)]]</f>
        <v>0</v>
      </c>
      <c r="K268" s="129">
        <f t="array" ref="K268">ConsolGeog[[#This Row],[Presented HS - 16-24 (2014)]]</f>
        <v>0</v>
      </c>
      <c r="L268" s="129">
        <f t="array" ref="L268">ConsolGeog[[#This Row],[Presented HS - 18-24 (2014)]]</f>
        <v>0</v>
      </c>
      <c r="M268" s="129">
        <f t="array" ref="M268">ConsolGeog[[#This Row],[Presented CS - 16-17 (2014)]]</f>
        <v>0</v>
      </c>
      <c r="N268" s="129">
        <f t="array" ref="N268">ConsolGeog[[#This Row],[Presented CS - 16-24 (2014)]]</f>
        <v>0</v>
      </c>
      <c r="O268" s="129">
        <f t="array" ref="O268">ConsolGeog[[#This Row],[Presented CS - 18-24 (2014)]]</f>
        <v>0</v>
      </c>
      <c r="P268" s="129">
        <f t="array" ref="P26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8" s="129">
        <f t="array" ref="Q268">ConsolGeog[[#This Row],[Assessed HS - 16-17 (2014)]]</f>
        <v>0</v>
      </c>
      <c r="R268" s="129">
        <f t="array" ref="R268">ConsolGeog[[#This Row],[Assessed HS - 16-24 (2014)]]</f>
        <v>0</v>
      </c>
      <c r="S268" s="129">
        <f t="array" ref="S268">ConsolGeog[[#This Row],[Assessed HS - 18-24 (2014)]]</f>
        <v>0</v>
      </c>
      <c r="T268" s="129">
        <f t="array" ref="T268">ConsolGeog[[#This Row],[Assessed CS - 16-17 (2014)]]</f>
        <v>0</v>
      </c>
      <c r="U268" s="129">
        <f t="array" ref="U268">ConsolGeog[[#This Row],[Assessed CS - 16-24 (2014)]]</f>
        <v>0</v>
      </c>
      <c r="V268" s="129">
        <f t="array" ref="V268">ConsolGeog[[#This Row],[Assessed CS - 18-24 (2014)]]</f>
        <v>0</v>
      </c>
      <c r="W268" s="129">
        <f t="array" ref="W268">SUM(FinalOutput10[[#This Row],[Assessed_HS_16_17_2014]],FinalOutput10[[#This Row],[Assessed_HS_16_24_2014]],FinalOutput10[[#This Row],[Assessed_HS_18_24_2014]],FinalOutput10[[#This Row],[Assessed_CS_16_17_2014]],FinalOutput10[[#This Row],[Assessed_CS_16_24_2014]],FinalOutput10[[#This Row],[Assessed_CS_18_24_2014]])</f>
        <v>0</v>
      </c>
      <c r="X268" s="128"/>
      <c r="Y268" s="128"/>
      <c r="Z268" s="128"/>
      <c r="AA268" s="128"/>
      <c r="AB268" s="128"/>
      <c r="AC268" s="128"/>
      <c r="AD268" s="128"/>
      <c r="AE268" s="128"/>
      <c r="AF268" s="128"/>
      <c r="AG268" s="128"/>
      <c r="AH268" s="128"/>
      <c r="AI268" s="128"/>
      <c r="AJ268" s="128"/>
      <c r="AK268" s="128"/>
      <c r="AL268" s="128"/>
      <c r="AM268" s="128"/>
      <c r="AN268" s="128"/>
      <c r="AO268" s="128"/>
      <c r="AP268" s="128"/>
      <c r="AQ268" s="128"/>
      <c r="AR268" s="128"/>
      <c r="AS268" s="128"/>
      <c r="AT268" s="128"/>
      <c r="AU268" s="128"/>
      <c r="AV268" s="128"/>
      <c r="AW268" s="128"/>
      <c r="AX268" s="128"/>
      <c r="AY268" s="128"/>
      <c r="AZ268" s="128"/>
      <c r="BA268" s="128"/>
      <c r="BB268" s="128"/>
      <c r="BC268" s="128"/>
      <c r="BD268" s="128"/>
      <c r="BE268" s="128"/>
      <c r="BF268" s="128"/>
      <c r="BG268" s="128"/>
      <c r="BH268" s="128"/>
      <c r="BI268" s="128"/>
      <c r="BJ268" s="128"/>
      <c r="BK268" s="128"/>
    </row>
    <row r="269" spans="1:63">
      <c r="A269" s="128" t="str">
        <f t="array" ref="A269">ConsolGeog[[#This Row],[Country]]</f>
        <v>Scotland</v>
      </c>
      <c r="B269" s="129" t="str">
        <f t="array" ref="B269">ConsolGeog[[#This Row],[County Name]]</f>
        <v/>
      </c>
      <c r="C269" s="128" t="str">
        <f t="array" ref="C269">ConsolGeog[[#This Row],[la_code]]</f>
        <v>S12000026</v>
      </c>
      <c r="D269" s="129" t="str">
        <f t="array" ref="D269">ConsolGeog[[#This Row],[la_name]]</f>
        <v>Scottish Borders</v>
      </c>
      <c r="E269" s="129" t="str">
        <f t="array" ref="E269">ConsolGeog[[#This Row],[LA Type]]</f>
        <v>Local Authority</v>
      </c>
      <c r="F269" s="129">
        <f t="array" ref="F269">ConsolGeog[[#This Row],[population]]</f>
        <v>113870</v>
      </c>
      <c r="G269" s="129">
        <f t="array" ref="G269">ConsolGeog[[#This Row],[area]]</f>
        <v>473174</v>
      </c>
      <c r="H269" s="129">
        <f t="array" ref="H269">ConsolGeog[[#This Row],[COUNTY: Sum of districts'' populations '[non additive!']]]</f>
        <v>0</v>
      </c>
      <c r="I269" s="129">
        <f t="array" ref="I269">ConsolGeog[[#This Row],[County Stats Distribution Factor]]</f>
        <v>0</v>
      </c>
      <c r="J269" s="129">
        <f t="array" ref="J269">ConsolGeog[[#This Row],[Presented HS - 16-17 (2014)]]</f>
        <v>0</v>
      </c>
      <c r="K269" s="129">
        <f t="array" ref="K269">ConsolGeog[[#This Row],[Presented HS - 16-24 (2014)]]</f>
        <v>0</v>
      </c>
      <c r="L269" s="129">
        <f t="array" ref="L269">ConsolGeog[[#This Row],[Presented HS - 18-24 (2014)]]</f>
        <v>0</v>
      </c>
      <c r="M269" s="129">
        <f t="array" ref="M269">ConsolGeog[[#This Row],[Presented CS - 16-17 (2014)]]</f>
        <v>0</v>
      </c>
      <c r="N269" s="129">
        <f t="array" ref="N269">ConsolGeog[[#This Row],[Presented CS - 16-24 (2014)]]</f>
        <v>0</v>
      </c>
      <c r="O269" s="129">
        <f t="array" ref="O269">ConsolGeog[[#This Row],[Presented CS - 18-24 (2014)]]</f>
        <v>0</v>
      </c>
      <c r="P269" s="129">
        <f t="array" ref="P26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69" s="129">
        <f t="array" ref="Q269">ConsolGeog[[#This Row],[Assessed HS - 16-17 (2014)]]</f>
        <v>0</v>
      </c>
      <c r="R269" s="129">
        <f t="array" ref="R269">ConsolGeog[[#This Row],[Assessed HS - 16-24 (2014)]]</f>
        <v>0</v>
      </c>
      <c r="S269" s="129">
        <f t="array" ref="S269">ConsolGeog[[#This Row],[Assessed HS - 18-24 (2014)]]</f>
        <v>0</v>
      </c>
      <c r="T269" s="129">
        <f t="array" ref="T269">ConsolGeog[[#This Row],[Assessed CS - 16-17 (2014)]]</f>
        <v>0</v>
      </c>
      <c r="U269" s="129">
        <f t="array" ref="U269">ConsolGeog[[#This Row],[Assessed CS - 16-24 (2014)]]</f>
        <v>0</v>
      </c>
      <c r="V269" s="129">
        <f t="array" ref="V269">ConsolGeog[[#This Row],[Assessed CS - 18-24 (2014)]]</f>
        <v>0</v>
      </c>
      <c r="W269" s="129">
        <f t="array" ref="W269">SUM(FinalOutput10[[#This Row],[Assessed_HS_16_17_2014]],FinalOutput10[[#This Row],[Assessed_HS_16_24_2014]],FinalOutput10[[#This Row],[Assessed_HS_18_24_2014]],FinalOutput10[[#This Row],[Assessed_CS_16_17_2014]],FinalOutput10[[#This Row],[Assessed_CS_16_24_2014]],FinalOutput10[[#This Row],[Assessed_CS_18_24_2014]])</f>
        <v>0</v>
      </c>
      <c r="X269" s="128"/>
      <c r="Y269" s="128"/>
      <c r="Z269" s="128"/>
      <c r="AA269" s="128"/>
      <c r="AB269" s="128"/>
      <c r="AC269" s="128"/>
      <c r="AD269" s="128"/>
      <c r="AE269" s="128"/>
      <c r="AF269" s="128"/>
      <c r="AG269" s="128"/>
      <c r="AH269" s="128"/>
      <c r="AI269" s="128"/>
      <c r="AJ269" s="128"/>
      <c r="AK269" s="128"/>
      <c r="AL269" s="128"/>
      <c r="AM269" s="128"/>
      <c r="AN269" s="128"/>
      <c r="AO269" s="128"/>
      <c r="AP269" s="128"/>
      <c r="AQ269" s="128"/>
      <c r="AR269" s="128"/>
      <c r="AS269" s="128"/>
      <c r="AT269" s="128"/>
      <c r="AU269" s="128"/>
      <c r="AV269" s="128"/>
      <c r="AW269" s="128"/>
      <c r="AX269" s="128"/>
      <c r="AY269" s="128"/>
      <c r="AZ269" s="128"/>
      <c r="BA269" s="128"/>
      <c r="BB269" s="128"/>
      <c r="BC269" s="128"/>
      <c r="BD269" s="128"/>
      <c r="BE269" s="128"/>
      <c r="BF269" s="128"/>
      <c r="BG269" s="128"/>
      <c r="BH269" s="128"/>
      <c r="BI269" s="128"/>
      <c r="BJ269" s="128"/>
      <c r="BK269" s="128"/>
    </row>
    <row r="270" spans="1:63">
      <c r="A270" s="128" t="str">
        <f t="array" ref="A270">ConsolGeog[[#This Row],[Country]]</f>
        <v>Scotland</v>
      </c>
      <c r="B270" s="129" t="str">
        <f t="array" ref="B270">ConsolGeog[[#This Row],[County Name]]</f>
        <v/>
      </c>
      <c r="C270" s="128" t="str">
        <f t="array" ref="C270">ConsolGeog[[#This Row],[la_code]]</f>
        <v>S12000027</v>
      </c>
      <c r="D270" s="129" t="str">
        <f t="array" ref="D270">ConsolGeog[[#This Row],[la_name]]</f>
        <v>Shetland Islands</v>
      </c>
      <c r="E270" s="129" t="str">
        <f t="array" ref="E270">ConsolGeog[[#This Row],[LA Type]]</f>
        <v>Local Authority</v>
      </c>
      <c r="F270" s="129">
        <f t="array" ref="F270">ConsolGeog[[#This Row],[population]]</f>
        <v>23167</v>
      </c>
      <c r="G270" s="129">
        <f t="array" ref="G270">ConsolGeog[[#This Row],[area]]</f>
        <v>146665</v>
      </c>
      <c r="H270" s="129">
        <f t="array" ref="H270">ConsolGeog[[#This Row],[COUNTY: Sum of districts'' populations '[non additive!']]]</f>
        <v>0</v>
      </c>
      <c r="I270" s="129">
        <f t="array" ref="I270">ConsolGeog[[#This Row],[County Stats Distribution Factor]]</f>
        <v>0</v>
      </c>
      <c r="J270" s="129">
        <f t="array" ref="J270">ConsolGeog[[#This Row],[Presented HS - 16-17 (2014)]]</f>
        <v>0</v>
      </c>
      <c r="K270" s="129">
        <f t="array" ref="K270">ConsolGeog[[#This Row],[Presented HS - 16-24 (2014)]]</f>
        <v>0</v>
      </c>
      <c r="L270" s="129">
        <f t="array" ref="L270">ConsolGeog[[#This Row],[Presented HS - 18-24 (2014)]]</f>
        <v>0</v>
      </c>
      <c r="M270" s="129">
        <f t="array" ref="M270">ConsolGeog[[#This Row],[Presented CS - 16-17 (2014)]]</f>
        <v>0</v>
      </c>
      <c r="N270" s="129">
        <f t="array" ref="N270">ConsolGeog[[#This Row],[Presented CS - 16-24 (2014)]]</f>
        <v>0</v>
      </c>
      <c r="O270" s="129">
        <f t="array" ref="O270">ConsolGeog[[#This Row],[Presented CS - 18-24 (2014)]]</f>
        <v>0</v>
      </c>
      <c r="P270" s="129">
        <f t="array" ref="P27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0" s="129">
        <f t="array" ref="Q270">ConsolGeog[[#This Row],[Assessed HS - 16-17 (2014)]]</f>
        <v>0</v>
      </c>
      <c r="R270" s="129">
        <f t="array" ref="R270">ConsolGeog[[#This Row],[Assessed HS - 16-24 (2014)]]</f>
        <v>0</v>
      </c>
      <c r="S270" s="129">
        <f t="array" ref="S270">ConsolGeog[[#This Row],[Assessed HS - 18-24 (2014)]]</f>
        <v>0</v>
      </c>
      <c r="T270" s="129">
        <f t="array" ref="T270">ConsolGeog[[#This Row],[Assessed CS - 16-17 (2014)]]</f>
        <v>0</v>
      </c>
      <c r="U270" s="129">
        <f t="array" ref="U270">ConsolGeog[[#This Row],[Assessed CS - 16-24 (2014)]]</f>
        <v>0</v>
      </c>
      <c r="V270" s="129">
        <f t="array" ref="V270">ConsolGeog[[#This Row],[Assessed CS - 18-24 (2014)]]</f>
        <v>0</v>
      </c>
      <c r="W270" s="129">
        <f t="array" ref="W270">SUM(FinalOutput10[[#This Row],[Assessed_HS_16_17_2014]],FinalOutput10[[#This Row],[Assessed_HS_16_24_2014]],FinalOutput10[[#This Row],[Assessed_HS_18_24_2014]],FinalOutput10[[#This Row],[Assessed_CS_16_17_2014]],FinalOutput10[[#This Row],[Assessed_CS_16_24_2014]],FinalOutput10[[#This Row],[Assessed_CS_18_24_2014]])</f>
        <v>0</v>
      </c>
      <c r="X270" s="128"/>
      <c r="Y270" s="128"/>
      <c r="Z270" s="128"/>
      <c r="AA270" s="128"/>
      <c r="AB270" s="128"/>
      <c r="AC270" s="128"/>
      <c r="AD270" s="128"/>
      <c r="AE270" s="128"/>
      <c r="AF270" s="128"/>
      <c r="AG270" s="128"/>
      <c r="AH270" s="128"/>
      <c r="AI270" s="128"/>
      <c r="AJ270" s="128"/>
      <c r="AK270" s="128"/>
      <c r="AL270" s="128"/>
      <c r="AM270" s="128"/>
      <c r="AN270" s="128"/>
      <c r="AO270" s="128"/>
      <c r="AP270" s="128"/>
      <c r="AQ270" s="128"/>
      <c r="AR270" s="128"/>
      <c r="AS270" s="128"/>
      <c r="AT270" s="128"/>
      <c r="AU270" s="128"/>
      <c r="AV270" s="128"/>
      <c r="AW270" s="128"/>
      <c r="AX270" s="128"/>
      <c r="AY270" s="128"/>
      <c r="AZ270" s="128"/>
      <c r="BA270" s="128"/>
      <c r="BB270" s="128"/>
      <c r="BC270" s="128"/>
      <c r="BD270" s="128"/>
      <c r="BE270" s="128"/>
      <c r="BF270" s="128"/>
      <c r="BG270" s="128"/>
      <c r="BH270" s="128"/>
      <c r="BI270" s="128"/>
      <c r="BJ270" s="128"/>
      <c r="BK270" s="128"/>
    </row>
    <row r="271" spans="1:63">
      <c r="A271" s="128" t="str">
        <f t="array" ref="A271">ConsolGeog[[#This Row],[Country]]</f>
        <v>Scotland</v>
      </c>
      <c r="B271" s="129" t="str">
        <f t="array" ref="B271">ConsolGeog[[#This Row],[County Name]]</f>
        <v/>
      </c>
      <c r="C271" s="128" t="str">
        <f t="array" ref="C271">ConsolGeog[[#This Row],[la_code]]</f>
        <v>S12000028</v>
      </c>
      <c r="D271" s="129" t="str">
        <f t="array" ref="D271">ConsolGeog[[#This Row],[la_name]]</f>
        <v>South Ayrshire</v>
      </c>
      <c r="E271" s="129" t="str">
        <f t="array" ref="E271">ConsolGeog[[#This Row],[LA Type]]</f>
        <v>Local Authority</v>
      </c>
      <c r="F271" s="129">
        <f t="array" ref="F271">ConsolGeog[[#This Row],[population]]</f>
        <v>112799</v>
      </c>
      <c r="G271" s="129">
        <f t="array" ref="G271">ConsolGeog[[#This Row],[area]]</f>
        <v>122198</v>
      </c>
      <c r="H271" s="129">
        <f t="array" ref="H271">ConsolGeog[[#This Row],[COUNTY: Sum of districts'' populations '[non additive!']]]</f>
        <v>0</v>
      </c>
      <c r="I271" s="129">
        <f t="array" ref="I271">ConsolGeog[[#This Row],[County Stats Distribution Factor]]</f>
        <v>0</v>
      </c>
      <c r="J271" s="129">
        <f t="array" ref="J271">ConsolGeog[[#This Row],[Presented HS - 16-17 (2014)]]</f>
        <v>0</v>
      </c>
      <c r="K271" s="129">
        <f t="array" ref="K271">ConsolGeog[[#This Row],[Presented HS - 16-24 (2014)]]</f>
        <v>0</v>
      </c>
      <c r="L271" s="129">
        <f t="array" ref="L271">ConsolGeog[[#This Row],[Presented HS - 18-24 (2014)]]</f>
        <v>0</v>
      </c>
      <c r="M271" s="129">
        <f t="array" ref="M271">ConsolGeog[[#This Row],[Presented CS - 16-17 (2014)]]</f>
        <v>0</v>
      </c>
      <c r="N271" s="129">
        <f t="array" ref="N271">ConsolGeog[[#This Row],[Presented CS - 16-24 (2014)]]</f>
        <v>0</v>
      </c>
      <c r="O271" s="129">
        <f t="array" ref="O271">ConsolGeog[[#This Row],[Presented CS - 18-24 (2014)]]</f>
        <v>0</v>
      </c>
      <c r="P271" s="129">
        <f t="array" ref="P27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1" s="129">
        <f t="array" ref="Q271">ConsolGeog[[#This Row],[Assessed HS - 16-17 (2014)]]</f>
        <v>0</v>
      </c>
      <c r="R271" s="129">
        <f t="array" ref="R271">ConsolGeog[[#This Row],[Assessed HS - 16-24 (2014)]]</f>
        <v>0</v>
      </c>
      <c r="S271" s="129">
        <f t="array" ref="S271">ConsolGeog[[#This Row],[Assessed HS - 18-24 (2014)]]</f>
        <v>0</v>
      </c>
      <c r="T271" s="129">
        <f t="array" ref="T271">ConsolGeog[[#This Row],[Assessed CS - 16-17 (2014)]]</f>
        <v>0</v>
      </c>
      <c r="U271" s="129">
        <f t="array" ref="U271">ConsolGeog[[#This Row],[Assessed CS - 16-24 (2014)]]</f>
        <v>0</v>
      </c>
      <c r="V271" s="129">
        <f t="array" ref="V271">ConsolGeog[[#This Row],[Assessed CS - 18-24 (2014)]]</f>
        <v>0</v>
      </c>
      <c r="W271" s="129">
        <f t="array" ref="W271">SUM(FinalOutput10[[#This Row],[Assessed_HS_16_17_2014]],FinalOutput10[[#This Row],[Assessed_HS_16_24_2014]],FinalOutput10[[#This Row],[Assessed_HS_18_24_2014]],FinalOutput10[[#This Row],[Assessed_CS_16_17_2014]],FinalOutput10[[#This Row],[Assessed_CS_16_24_2014]],FinalOutput10[[#This Row],[Assessed_CS_18_24_2014]])</f>
        <v>0</v>
      </c>
      <c r="X271" s="128"/>
      <c r="Y271" s="128"/>
      <c r="Z271" s="128"/>
      <c r="AA271" s="128"/>
      <c r="AB271" s="128"/>
      <c r="AC271" s="128"/>
      <c r="AD271" s="128"/>
      <c r="AE271" s="128"/>
      <c r="AF271" s="128"/>
      <c r="AG271" s="128"/>
      <c r="AH271" s="128"/>
      <c r="AI271" s="128"/>
      <c r="AJ271" s="128"/>
      <c r="AK271" s="128"/>
      <c r="AL271" s="128"/>
      <c r="AM271" s="128"/>
      <c r="AN271" s="128"/>
      <c r="AO271" s="128"/>
      <c r="AP271" s="128"/>
      <c r="AQ271" s="128"/>
      <c r="AR271" s="128"/>
      <c r="AS271" s="128"/>
      <c r="AT271" s="128"/>
      <c r="AU271" s="128"/>
      <c r="AV271" s="128"/>
      <c r="AW271" s="128"/>
      <c r="AX271" s="128"/>
      <c r="AY271" s="128"/>
      <c r="AZ271" s="128"/>
      <c r="BA271" s="128"/>
      <c r="BB271" s="128"/>
      <c r="BC271" s="128"/>
      <c r="BD271" s="128"/>
      <c r="BE271" s="128"/>
      <c r="BF271" s="128"/>
      <c r="BG271" s="128"/>
      <c r="BH271" s="128"/>
      <c r="BI271" s="128"/>
      <c r="BJ271" s="128"/>
      <c r="BK271" s="128"/>
    </row>
    <row r="272" spans="1:63">
      <c r="A272" s="128" t="str">
        <f t="array" ref="A272">ConsolGeog[[#This Row],[Country]]</f>
        <v>Scotland</v>
      </c>
      <c r="B272" s="129" t="str">
        <f t="array" ref="B272">ConsolGeog[[#This Row],[County Name]]</f>
        <v/>
      </c>
      <c r="C272" s="128" t="str">
        <f t="array" ref="C272">ConsolGeog[[#This Row],[la_code]]</f>
        <v>S12000029</v>
      </c>
      <c r="D272" s="129" t="str">
        <f t="array" ref="D272">ConsolGeog[[#This Row],[la_name]]</f>
        <v>South Lanarkshire</v>
      </c>
      <c r="E272" s="129" t="str">
        <f t="array" ref="E272">ConsolGeog[[#This Row],[LA Type]]</f>
        <v>Local Authority</v>
      </c>
      <c r="F272" s="129">
        <f t="array" ref="F272">ConsolGeog[[#This Row],[population]]</f>
        <v>313830</v>
      </c>
      <c r="G272" s="129">
        <f t="array" ref="G272">ConsolGeog[[#This Row],[area]]</f>
        <v>177189</v>
      </c>
      <c r="H272" s="129">
        <f t="array" ref="H272">ConsolGeog[[#This Row],[COUNTY: Sum of districts'' populations '[non additive!']]]</f>
        <v>0</v>
      </c>
      <c r="I272" s="129">
        <f t="array" ref="I272">ConsolGeog[[#This Row],[County Stats Distribution Factor]]</f>
        <v>0</v>
      </c>
      <c r="J272" s="129">
        <f t="array" ref="J272">ConsolGeog[[#This Row],[Presented HS - 16-17 (2014)]]</f>
        <v>0</v>
      </c>
      <c r="K272" s="129">
        <f t="array" ref="K272">ConsolGeog[[#This Row],[Presented HS - 16-24 (2014)]]</f>
        <v>0</v>
      </c>
      <c r="L272" s="129">
        <f t="array" ref="L272">ConsolGeog[[#This Row],[Presented HS - 18-24 (2014)]]</f>
        <v>0</v>
      </c>
      <c r="M272" s="129">
        <f t="array" ref="M272">ConsolGeog[[#This Row],[Presented CS - 16-17 (2014)]]</f>
        <v>0</v>
      </c>
      <c r="N272" s="129">
        <f t="array" ref="N272">ConsolGeog[[#This Row],[Presented CS - 16-24 (2014)]]</f>
        <v>0</v>
      </c>
      <c r="O272" s="129">
        <f t="array" ref="O272">ConsolGeog[[#This Row],[Presented CS - 18-24 (2014)]]</f>
        <v>0</v>
      </c>
      <c r="P272" s="129">
        <f t="array" ref="P27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2" s="129">
        <f t="array" ref="Q272">ConsolGeog[[#This Row],[Assessed HS - 16-17 (2014)]]</f>
        <v>0</v>
      </c>
      <c r="R272" s="129">
        <f t="array" ref="R272">ConsolGeog[[#This Row],[Assessed HS - 16-24 (2014)]]</f>
        <v>0</v>
      </c>
      <c r="S272" s="129">
        <f t="array" ref="S272">ConsolGeog[[#This Row],[Assessed HS - 18-24 (2014)]]</f>
        <v>0</v>
      </c>
      <c r="T272" s="129">
        <f t="array" ref="T272">ConsolGeog[[#This Row],[Assessed CS - 16-17 (2014)]]</f>
        <v>0</v>
      </c>
      <c r="U272" s="129">
        <f t="array" ref="U272">ConsolGeog[[#This Row],[Assessed CS - 16-24 (2014)]]</f>
        <v>0</v>
      </c>
      <c r="V272" s="129">
        <f t="array" ref="V272">ConsolGeog[[#This Row],[Assessed CS - 18-24 (2014)]]</f>
        <v>0</v>
      </c>
      <c r="W272" s="129">
        <f t="array" ref="W272">SUM(FinalOutput10[[#This Row],[Assessed_HS_16_17_2014]],FinalOutput10[[#This Row],[Assessed_HS_16_24_2014]],FinalOutput10[[#This Row],[Assessed_HS_18_24_2014]],FinalOutput10[[#This Row],[Assessed_CS_16_17_2014]],FinalOutput10[[#This Row],[Assessed_CS_16_24_2014]],FinalOutput10[[#This Row],[Assessed_CS_18_24_2014]])</f>
        <v>0</v>
      </c>
      <c r="X272" s="128"/>
      <c r="Y272" s="128"/>
      <c r="Z272" s="128"/>
      <c r="AA272" s="128"/>
      <c r="AB272" s="128"/>
      <c r="AC272" s="128"/>
      <c r="AD272" s="128"/>
      <c r="AE272" s="128"/>
      <c r="AF272" s="128"/>
      <c r="AG272" s="128"/>
      <c r="AH272" s="128"/>
      <c r="AI272" s="128"/>
      <c r="AJ272" s="128"/>
      <c r="AK272" s="128"/>
      <c r="AL272" s="128"/>
      <c r="AM272" s="128"/>
      <c r="AN272" s="128"/>
      <c r="AO272" s="128"/>
      <c r="AP272" s="128"/>
      <c r="AQ272" s="128"/>
      <c r="AR272" s="128"/>
      <c r="AS272" s="128"/>
      <c r="AT272" s="128"/>
      <c r="AU272" s="128"/>
      <c r="AV272" s="128"/>
      <c r="AW272" s="128"/>
      <c r="AX272" s="128"/>
      <c r="AY272" s="128"/>
      <c r="AZ272" s="128"/>
      <c r="BA272" s="128"/>
      <c r="BB272" s="128"/>
      <c r="BC272" s="128"/>
      <c r="BD272" s="128"/>
      <c r="BE272" s="128"/>
      <c r="BF272" s="128"/>
      <c r="BG272" s="128"/>
      <c r="BH272" s="128"/>
      <c r="BI272" s="128"/>
      <c r="BJ272" s="128"/>
      <c r="BK272" s="128"/>
    </row>
    <row r="273" spans="1:63">
      <c r="A273" s="128" t="str">
        <f t="array" ref="A273">ConsolGeog[[#This Row],[Country]]</f>
        <v>Scotland</v>
      </c>
      <c r="B273" s="129" t="str">
        <f t="array" ref="B273">ConsolGeog[[#This Row],[County Name]]</f>
        <v/>
      </c>
      <c r="C273" s="128" t="str">
        <f t="array" ref="C273">ConsolGeog[[#This Row],[la_code]]</f>
        <v>S12000030</v>
      </c>
      <c r="D273" s="129" t="str">
        <f t="array" ref="D273">ConsolGeog[[#This Row],[la_name]]</f>
        <v>Stirling</v>
      </c>
      <c r="E273" s="129" t="str">
        <f t="array" ref="E273">ConsolGeog[[#This Row],[LA Type]]</f>
        <v>Local Authority</v>
      </c>
      <c r="F273" s="129">
        <f t="array" ref="F273">ConsolGeog[[#This Row],[population]]</f>
        <v>90247</v>
      </c>
      <c r="G273" s="129">
        <f t="array" ref="G273">ConsolGeog[[#This Row],[area]]</f>
        <v>218697</v>
      </c>
      <c r="H273" s="129">
        <f t="array" ref="H273">ConsolGeog[[#This Row],[COUNTY: Sum of districts'' populations '[non additive!']]]</f>
        <v>0</v>
      </c>
      <c r="I273" s="129">
        <f t="array" ref="I273">ConsolGeog[[#This Row],[County Stats Distribution Factor]]</f>
        <v>0</v>
      </c>
      <c r="J273" s="129">
        <f t="array" ref="J273">ConsolGeog[[#This Row],[Presented HS - 16-17 (2014)]]</f>
        <v>0</v>
      </c>
      <c r="K273" s="129">
        <f t="array" ref="K273">ConsolGeog[[#This Row],[Presented HS - 16-24 (2014)]]</f>
        <v>0</v>
      </c>
      <c r="L273" s="129">
        <f t="array" ref="L273">ConsolGeog[[#This Row],[Presented HS - 18-24 (2014)]]</f>
        <v>0</v>
      </c>
      <c r="M273" s="129">
        <f t="array" ref="M273">ConsolGeog[[#This Row],[Presented CS - 16-17 (2014)]]</f>
        <v>0</v>
      </c>
      <c r="N273" s="129">
        <f t="array" ref="N273">ConsolGeog[[#This Row],[Presented CS - 16-24 (2014)]]</f>
        <v>0</v>
      </c>
      <c r="O273" s="129">
        <f t="array" ref="O273">ConsolGeog[[#This Row],[Presented CS - 18-24 (2014)]]</f>
        <v>0</v>
      </c>
      <c r="P273" s="129">
        <f t="array" ref="P27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3" s="129">
        <f t="array" ref="Q273">ConsolGeog[[#This Row],[Assessed HS - 16-17 (2014)]]</f>
        <v>0</v>
      </c>
      <c r="R273" s="129">
        <f t="array" ref="R273">ConsolGeog[[#This Row],[Assessed HS - 16-24 (2014)]]</f>
        <v>0</v>
      </c>
      <c r="S273" s="129">
        <f t="array" ref="S273">ConsolGeog[[#This Row],[Assessed HS - 18-24 (2014)]]</f>
        <v>0</v>
      </c>
      <c r="T273" s="129">
        <f t="array" ref="T273">ConsolGeog[[#This Row],[Assessed CS - 16-17 (2014)]]</f>
        <v>0</v>
      </c>
      <c r="U273" s="129">
        <f t="array" ref="U273">ConsolGeog[[#This Row],[Assessed CS - 16-24 (2014)]]</f>
        <v>0</v>
      </c>
      <c r="V273" s="129">
        <f t="array" ref="V273">ConsolGeog[[#This Row],[Assessed CS - 18-24 (2014)]]</f>
        <v>0</v>
      </c>
      <c r="W273" s="129">
        <f t="array" ref="W273">SUM(FinalOutput10[[#This Row],[Assessed_HS_16_17_2014]],FinalOutput10[[#This Row],[Assessed_HS_16_24_2014]],FinalOutput10[[#This Row],[Assessed_HS_18_24_2014]],FinalOutput10[[#This Row],[Assessed_CS_16_17_2014]],FinalOutput10[[#This Row],[Assessed_CS_16_24_2014]],FinalOutput10[[#This Row],[Assessed_CS_18_24_2014]])</f>
        <v>0</v>
      </c>
      <c r="X273" s="128"/>
      <c r="Y273" s="128"/>
      <c r="Z273" s="128"/>
      <c r="AA273" s="128"/>
      <c r="AB273" s="128"/>
      <c r="AC273" s="128"/>
      <c r="AD273" s="128"/>
      <c r="AE273" s="128"/>
      <c r="AF273" s="128"/>
      <c r="AG273" s="128"/>
      <c r="AH273" s="128"/>
      <c r="AI273" s="128"/>
      <c r="AJ273" s="128"/>
      <c r="AK273" s="128"/>
      <c r="AL273" s="128"/>
      <c r="AM273" s="128"/>
      <c r="AN273" s="128"/>
      <c r="AO273" s="128"/>
      <c r="AP273" s="128"/>
      <c r="AQ273" s="128"/>
      <c r="AR273" s="128"/>
      <c r="AS273" s="128"/>
      <c r="AT273" s="128"/>
      <c r="AU273" s="128"/>
      <c r="AV273" s="128"/>
      <c r="AW273" s="128"/>
      <c r="AX273" s="128"/>
      <c r="AY273" s="128"/>
      <c r="AZ273" s="128"/>
      <c r="BA273" s="128"/>
      <c r="BB273" s="128"/>
      <c r="BC273" s="128"/>
      <c r="BD273" s="128"/>
      <c r="BE273" s="128"/>
      <c r="BF273" s="128"/>
      <c r="BG273" s="128"/>
      <c r="BH273" s="128"/>
      <c r="BI273" s="128"/>
      <c r="BJ273" s="128"/>
      <c r="BK273" s="128"/>
    </row>
    <row r="274" spans="1:63">
      <c r="A274" s="128" t="str">
        <f t="array" ref="A274">ConsolGeog[[#This Row],[Country]]</f>
        <v>Scotland</v>
      </c>
      <c r="B274" s="129" t="str">
        <f t="array" ref="B274">ConsolGeog[[#This Row],[County Name]]</f>
        <v/>
      </c>
      <c r="C274" s="128" t="str">
        <f t="array" ref="C274">ConsolGeog[[#This Row],[la_code]]</f>
        <v>S12000033</v>
      </c>
      <c r="D274" s="129" t="str">
        <f t="array" ref="D274">ConsolGeog[[#This Row],[la_name]]</f>
        <v>Aberdeen City</v>
      </c>
      <c r="E274" s="129" t="str">
        <f t="array" ref="E274">ConsolGeog[[#This Row],[LA Type]]</f>
        <v>Local Authority</v>
      </c>
      <c r="F274" s="129">
        <f t="array" ref="F274">ConsolGeog[[#This Row],[population]]</f>
        <v>222793</v>
      </c>
      <c r="G274" s="129">
        <f t="array" ref="G274">ConsolGeog[[#This Row],[area]]</f>
        <v>18571</v>
      </c>
      <c r="H274" s="129">
        <f t="array" ref="H274">ConsolGeog[[#This Row],[COUNTY: Sum of districts'' populations '[non additive!']]]</f>
        <v>0</v>
      </c>
      <c r="I274" s="129">
        <f t="array" ref="I274">ConsolGeog[[#This Row],[County Stats Distribution Factor]]</f>
        <v>0</v>
      </c>
      <c r="J274" s="129">
        <f t="array" ref="J274">ConsolGeog[[#This Row],[Presented HS - 16-17 (2014)]]</f>
        <v>0</v>
      </c>
      <c r="K274" s="129">
        <f t="array" ref="K274">ConsolGeog[[#This Row],[Presented HS - 16-24 (2014)]]</f>
        <v>0</v>
      </c>
      <c r="L274" s="129">
        <f t="array" ref="L274">ConsolGeog[[#This Row],[Presented HS - 18-24 (2014)]]</f>
        <v>0</v>
      </c>
      <c r="M274" s="129">
        <f t="array" ref="M274">ConsolGeog[[#This Row],[Presented CS - 16-17 (2014)]]</f>
        <v>0</v>
      </c>
      <c r="N274" s="129">
        <f t="array" ref="N274">ConsolGeog[[#This Row],[Presented CS - 16-24 (2014)]]</f>
        <v>0</v>
      </c>
      <c r="O274" s="129">
        <f t="array" ref="O274">ConsolGeog[[#This Row],[Presented CS - 18-24 (2014)]]</f>
        <v>0</v>
      </c>
      <c r="P274" s="129">
        <f t="array" ref="P27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4" s="129">
        <f t="array" ref="Q274">ConsolGeog[[#This Row],[Assessed HS - 16-17 (2014)]]</f>
        <v>0</v>
      </c>
      <c r="R274" s="129">
        <f t="array" ref="R274">ConsolGeog[[#This Row],[Assessed HS - 16-24 (2014)]]</f>
        <v>0</v>
      </c>
      <c r="S274" s="129">
        <f t="array" ref="S274">ConsolGeog[[#This Row],[Assessed HS - 18-24 (2014)]]</f>
        <v>0</v>
      </c>
      <c r="T274" s="129">
        <f t="array" ref="T274">ConsolGeog[[#This Row],[Assessed CS - 16-17 (2014)]]</f>
        <v>0</v>
      </c>
      <c r="U274" s="129">
        <f t="array" ref="U274">ConsolGeog[[#This Row],[Assessed CS - 16-24 (2014)]]</f>
        <v>0</v>
      </c>
      <c r="V274" s="129">
        <f t="array" ref="V274">ConsolGeog[[#This Row],[Assessed CS - 18-24 (2014)]]</f>
        <v>0</v>
      </c>
      <c r="W274" s="129">
        <f t="array" ref="W274">SUM(FinalOutput10[[#This Row],[Assessed_HS_16_17_2014]],FinalOutput10[[#This Row],[Assessed_HS_16_24_2014]],FinalOutput10[[#This Row],[Assessed_HS_18_24_2014]],FinalOutput10[[#This Row],[Assessed_CS_16_17_2014]],FinalOutput10[[#This Row],[Assessed_CS_16_24_2014]],FinalOutput10[[#This Row],[Assessed_CS_18_24_2014]])</f>
        <v>0</v>
      </c>
      <c r="X274" s="128"/>
      <c r="Y274" s="128"/>
      <c r="Z274" s="128"/>
      <c r="AA274" s="128"/>
      <c r="AB274" s="128"/>
      <c r="AC274" s="128"/>
      <c r="AD274" s="128"/>
      <c r="AE274" s="128"/>
      <c r="AF274" s="128"/>
      <c r="AG274" s="128"/>
      <c r="AH274" s="128"/>
      <c r="AI274" s="128"/>
      <c r="AJ274" s="128"/>
      <c r="AK274" s="128"/>
      <c r="AL274" s="128"/>
      <c r="AM274" s="128"/>
      <c r="AN274" s="128"/>
      <c r="AO274" s="128"/>
      <c r="AP274" s="128"/>
      <c r="AQ274" s="128"/>
      <c r="AR274" s="128"/>
      <c r="AS274" s="128"/>
      <c r="AT274" s="128"/>
      <c r="AU274" s="128"/>
      <c r="AV274" s="128"/>
      <c r="AW274" s="128"/>
      <c r="AX274" s="128"/>
      <c r="AY274" s="128"/>
      <c r="AZ274" s="128"/>
      <c r="BA274" s="128"/>
      <c r="BB274" s="128"/>
      <c r="BC274" s="128"/>
      <c r="BD274" s="128"/>
      <c r="BE274" s="128"/>
      <c r="BF274" s="128"/>
      <c r="BG274" s="128"/>
      <c r="BH274" s="128"/>
      <c r="BI274" s="128"/>
      <c r="BJ274" s="128"/>
      <c r="BK274" s="128"/>
    </row>
    <row r="275" spans="1:63">
      <c r="A275" s="128" t="str">
        <f t="array" ref="A275">ConsolGeog[[#This Row],[Country]]</f>
        <v>Scotland</v>
      </c>
      <c r="B275" s="129" t="str">
        <f t="array" ref="B275">ConsolGeog[[#This Row],[County Name]]</f>
        <v/>
      </c>
      <c r="C275" s="128" t="str">
        <f t="array" ref="C275">ConsolGeog[[#This Row],[la_code]]</f>
        <v>S12000034</v>
      </c>
      <c r="D275" s="129" t="str">
        <f t="array" ref="D275">ConsolGeog[[#This Row],[la_name]]</f>
        <v>Aberdeenshire</v>
      </c>
      <c r="E275" s="129" t="str">
        <f t="array" ref="E275">ConsolGeog[[#This Row],[LA Type]]</f>
        <v>Local Authority</v>
      </c>
      <c r="F275" s="129">
        <f t="array" ref="F275">ConsolGeog[[#This Row],[population]]</f>
        <v>252973</v>
      </c>
      <c r="G275" s="129">
        <f t="array" ref="G275">ConsolGeog[[#This Row],[area]]</f>
        <v>631261</v>
      </c>
      <c r="H275" s="129">
        <f t="array" ref="H275">ConsolGeog[[#This Row],[COUNTY: Sum of districts'' populations '[non additive!']]]</f>
        <v>0</v>
      </c>
      <c r="I275" s="129">
        <f t="array" ref="I275">ConsolGeog[[#This Row],[County Stats Distribution Factor]]</f>
        <v>0</v>
      </c>
      <c r="J275" s="129">
        <f t="array" ref="J275">ConsolGeog[[#This Row],[Presented HS - 16-17 (2014)]]</f>
        <v>0</v>
      </c>
      <c r="K275" s="129">
        <f t="array" ref="K275">ConsolGeog[[#This Row],[Presented HS - 16-24 (2014)]]</f>
        <v>0</v>
      </c>
      <c r="L275" s="129">
        <f t="array" ref="L275">ConsolGeog[[#This Row],[Presented HS - 18-24 (2014)]]</f>
        <v>0</v>
      </c>
      <c r="M275" s="129">
        <f t="array" ref="M275">ConsolGeog[[#This Row],[Presented CS - 16-17 (2014)]]</f>
        <v>0</v>
      </c>
      <c r="N275" s="129">
        <f t="array" ref="N275">ConsolGeog[[#This Row],[Presented CS - 16-24 (2014)]]</f>
        <v>0</v>
      </c>
      <c r="O275" s="129">
        <f t="array" ref="O275">ConsolGeog[[#This Row],[Presented CS - 18-24 (2014)]]</f>
        <v>0</v>
      </c>
      <c r="P275" s="129">
        <f t="array" ref="P27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5" s="129">
        <f t="array" ref="Q275">ConsolGeog[[#This Row],[Assessed HS - 16-17 (2014)]]</f>
        <v>0</v>
      </c>
      <c r="R275" s="129">
        <f t="array" ref="R275">ConsolGeog[[#This Row],[Assessed HS - 16-24 (2014)]]</f>
        <v>0</v>
      </c>
      <c r="S275" s="129">
        <f t="array" ref="S275">ConsolGeog[[#This Row],[Assessed HS - 18-24 (2014)]]</f>
        <v>0</v>
      </c>
      <c r="T275" s="129">
        <f t="array" ref="T275">ConsolGeog[[#This Row],[Assessed CS - 16-17 (2014)]]</f>
        <v>0</v>
      </c>
      <c r="U275" s="129">
        <f t="array" ref="U275">ConsolGeog[[#This Row],[Assessed CS - 16-24 (2014)]]</f>
        <v>0</v>
      </c>
      <c r="V275" s="129">
        <f t="array" ref="V275">ConsolGeog[[#This Row],[Assessed CS - 18-24 (2014)]]</f>
        <v>0</v>
      </c>
      <c r="W275" s="129">
        <f t="array" ref="W275">SUM(FinalOutput10[[#This Row],[Assessed_HS_16_17_2014]],FinalOutput10[[#This Row],[Assessed_HS_16_24_2014]],FinalOutput10[[#This Row],[Assessed_HS_18_24_2014]],FinalOutput10[[#This Row],[Assessed_CS_16_17_2014]],FinalOutput10[[#This Row],[Assessed_CS_16_24_2014]],FinalOutput10[[#This Row],[Assessed_CS_18_24_2014]])</f>
        <v>0</v>
      </c>
      <c r="X275" s="128"/>
      <c r="Y275" s="128"/>
      <c r="Z275" s="128"/>
      <c r="AA275" s="128"/>
      <c r="AB275" s="128"/>
      <c r="AC275" s="128"/>
      <c r="AD275" s="128"/>
      <c r="AE275" s="128"/>
      <c r="AF275" s="128"/>
      <c r="AG275" s="128"/>
      <c r="AH275" s="128"/>
      <c r="AI275" s="128"/>
      <c r="AJ275" s="128"/>
      <c r="AK275" s="128"/>
      <c r="AL275" s="128"/>
      <c r="AM275" s="128"/>
      <c r="AN275" s="128"/>
      <c r="AO275" s="128"/>
      <c r="AP275" s="128"/>
      <c r="AQ275" s="128"/>
      <c r="AR275" s="128"/>
      <c r="AS275" s="128"/>
      <c r="AT275" s="128"/>
      <c r="AU275" s="128"/>
      <c r="AV275" s="128"/>
      <c r="AW275" s="128"/>
      <c r="AX275" s="128"/>
      <c r="AY275" s="128"/>
      <c r="AZ275" s="128"/>
      <c r="BA275" s="128"/>
      <c r="BB275" s="128"/>
      <c r="BC275" s="128"/>
      <c r="BD275" s="128"/>
      <c r="BE275" s="128"/>
      <c r="BF275" s="128"/>
      <c r="BG275" s="128"/>
      <c r="BH275" s="128"/>
      <c r="BI275" s="128"/>
      <c r="BJ275" s="128"/>
      <c r="BK275" s="128"/>
    </row>
    <row r="276" spans="1:63">
      <c r="A276" s="128" t="str">
        <f t="array" ref="A276">ConsolGeog[[#This Row],[Country]]</f>
        <v>Scotland</v>
      </c>
      <c r="B276" s="129" t="str">
        <f t="array" ref="B276">ConsolGeog[[#This Row],[County Name]]</f>
        <v/>
      </c>
      <c r="C276" s="128" t="str">
        <f t="array" ref="C276">ConsolGeog[[#This Row],[la_code]]</f>
        <v>S12000035</v>
      </c>
      <c r="D276" s="129" t="str">
        <f t="array" ref="D276">ConsolGeog[[#This Row],[la_name]]</f>
        <v>Argyll and Bute</v>
      </c>
      <c r="E276" s="129" t="str">
        <f t="array" ref="E276">ConsolGeog[[#This Row],[LA Type]]</f>
        <v>Local Authority</v>
      </c>
      <c r="F276" s="129">
        <f t="array" ref="F276">ConsolGeog[[#This Row],[population]]</f>
        <v>88166</v>
      </c>
      <c r="G276" s="129">
        <f t="array" ref="G276">ConsolGeog[[#This Row],[area]]</f>
        <v>690947</v>
      </c>
      <c r="H276" s="129">
        <f t="array" ref="H276">ConsolGeog[[#This Row],[COUNTY: Sum of districts'' populations '[non additive!']]]</f>
        <v>0</v>
      </c>
      <c r="I276" s="129">
        <f t="array" ref="I276">ConsolGeog[[#This Row],[County Stats Distribution Factor]]</f>
        <v>0</v>
      </c>
      <c r="J276" s="129">
        <f t="array" ref="J276">ConsolGeog[[#This Row],[Presented HS - 16-17 (2014)]]</f>
        <v>0</v>
      </c>
      <c r="K276" s="129">
        <f t="array" ref="K276">ConsolGeog[[#This Row],[Presented HS - 16-24 (2014)]]</f>
        <v>0</v>
      </c>
      <c r="L276" s="129">
        <f t="array" ref="L276">ConsolGeog[[#This Row],[Presented HS - 18-24 (2014)]]</f>
        <v>0</v>
      </c>
      <c r="M276" s="129">
        <f t="array" ref="M276">ConsolGeog[[#This Row],[Presented CS - 16-17 (2014)]]</f>
        <v>0</v>
      </c>
      <c r="N276" s="129">
        <f t="array" ref="N276">ConsolGeog[[#This Row],[Presented CS - 16-24 (2014)]]</f>
        <v>0</v>
      </c>
      <c r="O276" s="129">
        <f t="array" ref="O276">ConsolGeog[[#This Row],[Presented CS - 18-24 (2014)]]</f>
        <v>0</v>
      </c>
      <c r="P276" s="129">
        <f t="array" ref="P27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6" s="129">
        <f t="array" ref="Q276">ConsolGeog[[#This Row],[Assessed HS - 16-17 (2014)]]</f>
        <v>0</v>
      </c>
      <c r="R276" s="129">
        <f t="array" ref="R276">ConsolGeog[[#This Row],[Assessed HS - 16-24 (2014)]]</f>
        <v>0</v>
      </c>
      <c r="S276" s="129">
        <f t="array" ref="S276">ConsolGeog[[#This Row],[Assessed HS - 18-24 (2014)]]</f>
        <v>0</v>
      </c>
      <c r="T276" s="129">
        <f t="array" ref="T276">ConsolGeog[[#This Row],[Assessed CS - 16-17 (2014)]]</f>
        <v>0</v>
      </c>
      <c r="U276" s="129">
        <f t="array" ref="U276">ConsolGeog[[#This Row],[Assessed CS - 16-24 (2014)]]</f>
        <v>0</v>
      </c>
      <c r="V276" s="129">
        <f t="array" ref="V276">ConsolGeog[[#This Row],[Assessed CS - 18-24 (2014)]]</f>
        <v>0</v>
      </c>
      <c r="W276" s="129">
        <f t="array" ref="W276">SUM(FinalOutput10[[#This Row],[Assessed_HS_16_17_2014]],FinalOutput10[[#This Row],[Assessed_HS_16_24_2014]],FinalOutput10[[#This Row],[Assessed_HS_18_24_2014]],FinalOutput10[[#This Row],[Assessed_CS_16_17_2014]],FinalOutput10[[#This Row],[Assessed_CS_16_24_2014]],FinalOutput10[[#This Row],[Assessed_CS_18_24_2014]])</f>
        <v>0</v>
      </c>
      <c r="X276" s="128"/>
      <c r="Y276" s="128"/>
      <c r="Z276" s="128"/>
      <c r="AA276" s="128"/>
      <c r="AB276" s="128"/>
      <c r="AC276" s="128"/>
      <c r="AD276" s="128"/>
      <c r="AE276" s="128"/>
      <c r="AF276" s="128"/>
      <c r="AG276" s="128"/>
      <c r="AH276" s="128"/>
      <c r="AI276" s="128"/>
      <c r="AJ276" s="128"/>
      <c r="AK276" s="128"/>
      <c r="AL276" s="128"/>
      <c r="AM276" s="128"/>
      <c r="AN276" s="128"/>
      <c r="AO276" s="128"/>
      <c r="AP276" s="128"/>
      <c r="AQ276" s="128"/>
      <c r="AR276" s="128"/>
      <c r="AS276" s="128"/>
      <c r="AT276" s="128"/>
      <c r="AU276" s="128"/>
      <c r="AV276" s="128"/>
      <c r="AW276" s="128"/>
      <c r="AX276" s="128"/>
      <c r="AY276" s="128"/>
      <c r="AZ276" s="128"/>
      <c r="BA276" s="128"/>
      <c r="BB276" s="128"/>
      <c r="BC276" s="128"/>
      <c r="BD276" s="128"/>
      <c r="BE276" s="128"/>
      <c r="BF276" s="128"/>
      <c r="BG276" s="128"/>
      <c r="BH276" s="128"/>
      <c r="BI276" s="128"/>
      <c r="BJ276" s="128"/>
      <c r="BK276" s="128"/>
    </row>
    <row r="277" spans="1:63">
      <c r="A277" s="128" t="str">
        <f t="array" ref="A277">ConsolGeog[[#This Row],[Country]]</f>
        <v>England</v>
      </c>
      <c r="B277" s="129" t="str">
        <f t="array" ref="B277">ConsolGeog[[#This Row],[County Name]]</f>
        <v>Salford</v>
      </c>
      <c r="C277" s="128" t="str">
        <f t="array" ref="C277">ConsolGeog[[#This Row],[la_code]]</f>
        <v>E08000006</v>
      </c>
      <c r="D277" s="129" t="str">
        <f t="array" ref="D277">ConsolGeog[[#This Row],[la_name]]</f>
        <v>Salford</v>
      </c>
      <c r="E277" s="129" t="str">
        <f t="array" ref="E277">ConsolGeog[[#This Row],[LA Type]]</f>
        <v>Unitary</v>
      </c>
      <c r="F277" s="129">
        <f t="array" ref="F277">ConsolGeog[[#This Row],[population]]</f>
        <v>233933</v>
      </c>
      <c r="G277" s="129">
        <f t="array" ref="G277">ConsolGeog[[#This Row],[area]]</f>
        <v>9719.02</v>
      </c>
      <c r="H277" s="129">
        <f t="array" ref="H277">ConsolGeog[[#This Row],[COUNTY: Sum of districts'' populations '[non additive!']]]</f>
        <v>233933</v>
      </c>
      <c r="I277" s="129">
        <f t="array" ref="I277">ConsolGeog[[#This Row],[County Stats Distribution Factor]]</f>
        <v>1</v>
      </c>
      <c r="J277" s="129">
        <f t="array" ref="J277">ConsolGeog[[#This Row],[Presented HS - 16-17 (2014)]]</f>
        <v>0</v>
      </c>
      <c r="K277" s="129">
        <f t="array" ref="K277">ConsolGeog[[#This Row],[Presented HS - 16-24 (2014)]]</f>
        <v>0</v>
      </c>
      <c r="L277" s="129">
        <f t="array" ref="L277">ConsolGeog[[#This Row],[Presented HS - 18-24 (2014)]]</f>
        <v>0</v>
      </c>
      <c r="M277" s="129">
        <f t="array" ref="M277">ConsolGeog[[#This Row],[Presented CS - 16-17 (2014)]]</f>
        <v>0</v>
      </c>
      <c r="N277" s="129">
        <f t="array" ref="N277">ConsolGeog[[#This Row],[Presented CS - 16-24 (2014)]]</f>
        <v>0</v>
      </c>
      <c r="O277" s="129">
        <f t="array" ref="O277">ConsolGeog[[#This Row],[Presented CS - 18-24 (2014)]]</f>
        <v>0</v>
      </c>
      <c r="P277" s="129">
        <f t="array" ref="P27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7" s="129">
        <f t="array" ref="Q277">ConsolGeog[[#This Row],[Assessed HS - 16-17 (2014)]]</f>
        <v>0</v>
      </c>
      <c r="R277" s="129">
        <f t="array" ref="R277">ConsolGeog[[#This Row],[Assessed HS - 16-24 (2014)]]</f>
        <v>0</v>
      </c>
      <c r="S277" s="129">
        <f t="array" ref="S277">ConsolGeog[[#This Row],[Assessed HS - 18-24 (2014)]]</f>
        <v>0</v>
      </c>
      <c r="T277" s="129">
        <f t="array" ref="T277">ConsolGeog[[#This Row],[Assessed CS - 16-17 (2014)]]</f>
        <v>0</v>
      </c>
      <c r="U277" s="129">
        <f t="array" ref="U277">ConsolGeog[[#This Row],[Assessed CS - 16-24 (2014)]]</f>
        <v>0</v>
      </c>
      <c r="V277" s="129">
        <f t="array" ref="V277">ConsolGeog[[#This Row],[Assessed CS - 18-24 (2014)]]</f>
        <v>0</v>
      </c>
      <c r="W277" s="129">
        <f t="array" ref="W277">SUM(FinalOutput10[[#This Row],[Assessed_HS_16_17_2014]],FinalOutput10[[#This Row],[Assessed_HS_16_24_2014]],FinalOutput10[[#This Row],[Assessed_HS_18_24_2014]],FinalOutput10[[#This Row],[Assessed_CS_16_17_2014]],FinalOutput10[[#This Row],[Assessed_CS_16_24_2014]],FinalOutput10[[#This Row],[Assessed_CS_18_24_2014]])</f>
        <v>0</v>
      </c>
      <c r="X277" s="128"/>
      <c r="Y277" s="128"/>
      <c r="Z277" s="128"/>
      <c r="AA277" s="128"/>
      <c r="AB277" s="128"/>
      <c r="AC277" s="128"/>
      <c r="AD277" s="128"/>
      <c r="AE277" s="128"/>
      <c r="AF277" s="128"/>
      <c r="AG277" s="128"/>
      <c r="AH277" s="128"/>
      <c r="AI277" s="128"/>
      <c r="AJ277" s="128"/>
      <c r="AK277" s="128"/>
      <c r="AL277" s="128"/>
      <c r="AM277" s="128"/>
      <c r="AN277" s="128"/>
      <c r="AO277" s="128"/>
      <c r="AP277" s="128"/>
      <c r="AQ277" s="128"/>
      <c r="AR277" s="128"/>
      <c r="AS277" s="128"/>
      <c r="AT277" s="128"/>
      <c r="AU277" s="128"/>
      <c r="AV277" s="128"/>
      <c r="AW277" s="128"/>
      <c r="AX277" s="128"/>
      <c r="AY277" s="128"/>
      <c r="AZ277" s="128"/>
      <c r="BA277" s="128"/>
      <c r="BB277" s="128"/>
      <c r="BC277" s="128"/>
      <c r="BD277" s="128"/>
      <c r="BE277" s="128"/>
      <c r="BF277" s="128"/>
      <c r="BG277" s="128"/>
      <c r="BH277" s="128"/>
      <c r="BI277" s="128"/>
      <c r="BJ277" s="128"/>
      <c r="BK277" s="128"/>
    </row>
    <row r="278" spans="1:63">
      <c r="A278" s="128" t="str">
        <f t="array" ref="A278">ConsolGeog[[#This Row],[Country]]</f>
        <v>England</v>
      </c>
      <c r="B278" s="129" t="str">
        <f t="array" ref="B278">ConsolGeog[[#This Row],[County Name]]</f>
        <v>Newcastle upon Tyne</v>
      </c>
      <c r="C278" s="128" t="str">
        <f t="array" ref="C278">ConsolGeog[[#This Row],[la_code]]</f>
        <v>E08000021</v>
      </c>
      <c r="D278" s="129" t="str">
        <f t="array" ref="D278">ConsolGeog[[#This Row],[la_name]]</f>
        <v>Newcastle upon Tyne</v>
      </c>
      <c r="E278" s="129" t="str">
        <f t="array" ref="E278">ConsolGeog[[#This Row],[LA Type]]</f>
        <v>Unitary</v>
      </c>
      <c r="F278" s="129">
        <f t="array" ref="F278">ConsolGeog[[#This Row],[population]]</f>
        <v>280177</v>
      </c>
      <c r="G278" s="129">
        <f t="array" ref="G278">ConsolGeog[[#This Row],[area]]</f>
        <v>11343.86</v>
      </c>
      <c r="H278" s="129">
        <f t="array" ref="H278">ConsolGeog[[#This Row],[COUNTY: Sum of districts'' populations '[non additive!']]]</f>
        <v>280177</v>
      </c>
      <c r="I278" s="129">
        <f t="array" ref="I278">ConsolGeog[[#This Row],[County Stats Distribution Factor]]</f>
        <v>1</v>
      </c>
      <c r="J278" s="129">
        <f t="array" ref="J278">ConsolGeog[[#This Row],[Presented HS - 16-17 (2014)]]</f>
        <v>0</v>
      </c>
      <c r="K278" s="129">
        <f t="array" ref="K278">ConsolGeog[[#This Row],[Presented HS - 16-24 (2014)]]</f>
        <v>0</v>
      </c>
      <c r="L278" s="129">
        <f t="array" ref="L278">ConsolGeog[[#This Row],[Presented HS - 18-24 (2014)]]</f>
        <v>0</v>
      </c>
      <c r="M278" s="129">
        <f t="array" ref="M278">ConsolGeog[[#This Row],[Presented CS - 16-17 (2014)]]</f>
        <v>0</v>
      </c>
      <c r="N278" s="129">
        <f t="array" ref="N278">ConsolGeog[[#This Row],[Presented CS - 16-24 (2014)]]</f>
        <v>0</v>
      </c>
      <c r="O278" s="129">
        <f t="array" ref="O278">ConsolGeog[[#This Row],[Presented CS - 18-24 (2014)]]</f>
        <v>0</v>
      </c>
      <c r="P278" s="129">
        <f t="array" ref="P27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78" s="129">
        <f t="array" ref="Q278">ConsolGeog[[#This Row],[Assessed HS - 16-17 (2014)]]</f>
        <v>0</v>
      </c>
      <c r="R278" s="129">
        <f t="array" ref="R278">ConsolGeog[[#This Row],[Assessed HS - 16-24 (2014)]]</f>
        <v>0</v>
      </c>
      <c r="S278" s="129">
        <f t="array" ref="S278">ConsolGeog[[#This Row],[Assessed HS - 18-24 (2014)]]</f>
        <v>0</v>
      </c>
      <c r="T278" s="129">
        <f t="array" ref="T278">ConsolGeog[[#This Row],[Assessed CS - 16-17 (2014)]]</f>
        <v>0</v>
      </c>
      <c r="U278" s="129">
        <f t="array" ref="U278">ConsolGeog[[#This Row],[Assessed CS - 16-24 (2014)]]</f>
        <v>0</v>
      </c>
      <c r="V278" s="129">
        <f t="array" ref="V278">ConsolGeog[[#This Row],[Assessed CS - 18-24 (2014)]]</f>
        <v>0</v>
      </c>
      <c r="W278" s="129">
        <f t="array" ref="W278">SUM(FinalOutput10[[#This Row],[Assessed_HS_16_17_2014]],FinalOutput10[[#This Row],[Assessed_HS_16_24_2014]],FinalOutput10[[#This Row],[Assessed_HS_18_24_2014]],FinalOutput10[[#This Row],[Assessed_CS_16_17_2014]],FinalOutput10[[#This Row],[Assessed_CS_16_24_2014]],FinalOutput10[[#This Row],[Assessed_CS_18_24_2014]])</f>
        <v>0</v>
      </c>
      <c r="X278" s="128"/>
      <c r="Y278" s="128"/>
      <c r="Z278" s="128"/>
      <c r="AA278" s="128"/>
      <c r="AB278" s="128"/>
      <c r="AC278" s="128"/>
      <c r="AD278" s="128"/>
      <c r="AE278" s="128"/>
      <c r="AF278" s="128"/>
      <c r="AG278" s="128"/>
      <c r="AH278" s="128"/>
      <c r="AI278" s="128"/>
      <c r="AJ278" s="128"/>
      <c r="AK278" s="128"/>
      <c r="AL278" s="128"/>
      <c r="AM278" s="128"/>
      <c r="AN278" s="128"/>
      <c r="AO278" s="128"/>
      <c r="AP278" s="128"/>
      <c r="AQ278" s="128"/>
      <c r="AR278" s="128"/>
      <c r="AS278" s="128"/>
      <c r="AT278" s="128"/>
      <c r="AU278" s="128"/>
      <c r="AV278" s="128"/>
      <c r="AW278" s="128"/>
      <c r="AX278" s="128"/>
      <c r="AY278" s="128"/>
      <c r="AZ278" s="128"/>
      <c r="BA278" s="128"/>
      <c r="BB278" s="128"/>
      <c r="BC278" s="128"/>
      <c r="BD278" s="128"/>
      <c r="BE278" s="128"/>
      <c r="BF278" s="128"/>
      <c r="BG278" s="128"/>
      <c r="BH278" s="128"/>
      <c r="BI278" s="128"/>
      <c r="BJ278" s="128"/>
      <c r="BK278" s="128"/>
    </row>
    <row r="279" spans="1:63">
      <c r="A279" s="128" t="str">
        <f t="array" ref="A279">ConsolGeog[[#This Row],[Country]]</f>
        <v>England</v>
      </c>
      <c r="B279" s="129" t="str">
        <f t="array" ref="B279">ConsolGeog[[#This Row],[County Name]]</f>
        <v>Stockport</v>
      </c>
      <c r="C279" s="128" t="str">
        <f t="array" ref="C279">ConsolGeog[[#This Row],[la_code]]</f>
        <v>E08000007</v>
      </c>
      <c r="D279" s="129" t="str">
        <f t="array" ref="D279">ConsolGeog[[#This Row],[la_name]]</f>
        <v>Stockport</v>
      </c>
      <c r="E279" s="129" t="str">
        <f t="array" ref="E279">ConsolGeog[[#This Row],[LA Type]]</f>
        <v>Unitary</v>
      </c>
      <c r="F279" s="129">
        <f t="array" ref="F279">ConsolGeog[[#This Row],[population]]</f>
        <v>283275</v>
      </c>
      <c r="G279" s="129">
        <f t="array" ref="G279">ConsolGeog[[#This Row],[area]]</f>
        <v>12606.18</v>
      </c>
      <c r="H279" s="129">
        <f t="array" ref="H279">ConsolGeog[[#This Row],[COUNTY: Sum of districts'' populations '[non additive!']]]</f>
        <v>283275</v>
      </c>
      <c r="I279" s="129">
        <f t="array" ref="I279">ConsolGeog[[#This Row],[County Stats Distribution Factor]]</f>
        <v>1</v>
      </c>
      <c r="J279" s="129">
        <f t="array" ref="J279">ConsolGeog[[#This Row],[Presented HS - 16-17 (2014)]]</f>
        <v>5</v>
      </c>
      <c r="K279" s="129">
        <f t="array" ref="K279">ConsolGeog[[#This Row],[Presented HS - 16-24 (2014)]]</f>
        <v>0</v>
      </c>
      <c r="L279" s="129">
        <f t="array" ref="L279">ConsolGeog[[#This Row],[Presented HS - 18-24 (2014)]]</f>
        <v>151</v>
      </c>
      <c r="M279" s="129">
        <f t="array" ref="M279">ConsolGeog[[#This Row],[Presented CS - 16-17 (2014)]]</f>
        <v>0</v>
      </c>
      <c r="N279" s="129">
        <f t="array" ref="N279">ConsolGeog[[#This Row],[Presented CS - 16-24 (2014)]]</f>
        <v>0</v>
      </c>
      <c r="O279" s="129">
        <f t="array" ref="O279">ConsolGeog[[#This Row],[Presented CS - 18-24 (2014)]]</f>
        <v>0</v>
      </c>
      <c r="P279" s="129">
        <f t="array" ref="P279">MAX(FinalOutput10[[#This Row],[Presented_HS_16_17_2014]]+FinalOutput10[[#This Row],[Presented_HS_18_24_2014]],FinalOutput10[[#This Row],[Presented_HS_16_24_2014]])+SUM(FinalOutput10[[#This Row],[Presented_CS_16_17_2014]],FinalOutput10[[#This Row],[Presented_CS_16_24_2014]],FinalOutput10[[#This Row],[Presented_CS_18_24_2014]])</f>
        <v>156</v>
      </c>
      <c r="Q279" s="129">
        <f t="array" ref="Q279">ConsolGeog[[#This Row],[Assessed HS - 16-17 (2014)]]</f>
        <v>5</v>
      </c>
      <c r="R279" s="129">
        <f t="array" ref="R279">ConsolGeog[[#This Row],[Assessed HS - 16-24 (2014)]]</f>
        <v>0</v>
      </c>
      <c r="S279" s="129">
        <f t="array" ref="S279">ConsolGeog[[#This Row],[Assessed HS - 18-24 (2014)]]</f>
        <v>151</v>
      </c>
      <c r="T279" s="129">
        <f t="array" ref="T279">ConsolGeog[[#This Row],[Assessed CS - 16-17 (2014)]]</f>
        <v>0</v>
      </c>
      <c r="U279" s="129">
        <f t="array" ref="U279">ConsolGeog[[#This Row],[Assessed CS - 16-24 (2014)]]</f>
        <v>0</v>
      </c>
      <c r="V279" s="129">
        <f t="array" ref="V279">ConsolGeog[[#This Row],[Assessed CS - 18-24 (2014)]]</f>
        <v>0</v>
      </c>
      <c r="W279" s="129">
        <f t="array" ref="W279">SUM(FinalOutput10[[#This Row],[Assessed_HS_16_17_2014]],FinalOutput10[[#This Row],[Assessed_HS_16_24_2014]],FinalOutput10[[#This Row],[Assessed_HS_18_24_2014]],FinalOutput10[[#This Row],[Assessed_CS_16_17_2014]],FinalOutput10[[#This Row],[Assessed_CS_16_24_2014]],FinalOutput10[[#This Row],[Assessed_CS_18_24_2014]])</f>
        <v>156</v>
      </c>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row>
    <row r="280" spans="1:63">
      <c r="A280" s="128" t="str">
        <f t="array" ref="A280">ConsolGeog[[#This Row],[Country]]</f>
        <v>England</v>
      </c>
      <c r="B280" s="129" t="str">
        <f t="array" ref="B280">ConsolGeog[[#This Row],[County Name]]</f>
        <v>Tameside</v>
      </c>
      <c r="C280" s="128" t="str">
        <f t="array" ref="C280">ConsolGeog[[#This Row],[la_code]]</f>
        <v>E08000008</v>
      </c>
      <c r="D280" s="129" t="str">
        <f t="array" ref="D280">ConsolGeog[[#This Row],[la_name]]</f>
        <v>Tameside</v>
      </c>
      <c r="E280" s="129" t="str">
        <f t="array" ref="E280">ConsolGeog[[#This Row],[LA Type]]</f>
        <v>Unitary</v>
      </c>
      <c r="F280" s="129">
        <f t="array" ref="F280">ConsolGeog[[#This Row],[population]]</f>
        <v>219324</v>
      </c>
      <c r="G280" s="129">
        <f t="array" ref="G280">ConsolGeog[[#This Row],[area]]</f>
        <v>10317.14</v>
      </c>
      <c r="H280" s="129">
        <f t="array" ref="H280">ConsolGeog[[#This Row],[COUNTY: Sum of districts'' populations '[non additive!']]]</f>
        <v>219324</v>
      </c>
      <c r="I280" s="129">
        <f t="array" ref="I280">ConsolGeog[[#This Row],[County Stats Distribution Factor]]</f>
        <v>1</v>
      </c>
      <c r="J280" s="129">
        <f t="array" ref="J280">ConsolGeog[[#This Row],[Presented HS - 16-17 (2014)]]</f>
        <v>45</v>
      </c>
      <c r="K280" s="129">
        <f t="array" ref="K280">ConsolGeog[[#This Row],[Presented HS - 16-24 (2014)]]</f>
        <v>0</v>
      </c>
      <c r="L280" s="129">
        <f t="array" ref="L280">ConsolGeog[[#This Row],[Presented HS - 18-24 (2014)]]</f>
        <v>0</v>
      </c>
      <c r="M280" s="129">
        <f t="array" ref="M280">ConsolGeog[[#This Row],[Presented CS - 16-17 (2014)]]</f>
        <v>0</v>
      </c>
      <c r="N280" s="129">
        <f t="array" ref="N280">ConsolGeog[[#This Row],[Presented CS - 16-24 (2014)]]</f>
        <v>0</v>
      </c>
      <c r="O280" s="129">
        <f t="array" ref="O280">ConsolGeog[[#This Row],[Presented CS - 18-24 (2014)]]</f>
        <v>0</v>
      </c>
      <c r="P280" s="129">
        <f t="array" ref="P280">MAX(FinalOutput10[[#This Row],[Presented_HS_16_17_2014]]+FinalOutput10[[#This Row],[Presented_HS_18_24_2014]],FinalOutput10[[#This Row],[Presented_HS_16_24_2014]])+SUM(FinalOutput10[[#This Row],[Presented_CS_16_17_2014]],FinalOutput10[[#This Row],[Presented_CS_16_24_2014]],FinalOutput10[[#This Row],[Presented_CS_18_24_2014]])</f>
        <v>45</v>
      </c>
      <c r="Q280" s="129">
        <f t="array" ref="Q280">ConsolGeog[[#This Row],[Assessed HS - 16-17 (2014)]]</f>
        <v>0</v>
      </c>
      <c r="R280" s="129">
        <f t="array" ref="R280">ConsolGeog[[#This Row],[Assessed HS - 16-24 (2014)]]</f>
        <v>0</v>
      </c>
      <c r="S280" s="129">
        <f t="array" ref="S280">ConsolGeog[[#This Row],[Assessed HS - 18-24 (2014)]]</f>
        <v>76</v>
      </c>
      <c r="T280" s="129">
        <f t="array" ref="T280">ConsolGeog[[#This Row],[Assessed CS - 16-17 (2014)]]</f>
        <v>0</v>
      </c>
      <c r="U280" s="129">
        <f t="array" ref="U280">ConsolGeog[[#This Row],[Assessed CS - 16-24 (2014)]]</f>
        <v>0</v>
      </c>
      <c r="V280" s="129">
        <f t="array" ref="V280">ConsolGeog[[#This Row],[Assessed CS - 18-24 (2014)]]</f>
        <v>0</v>
      </c>
      <c r="W280" s="129">
        <f t="array" ref="W280">SUM(FinalOutput10[[#This Row],[Assessed_HS_16_17_2014]],FinalOutput10[[#This Row],[Assessed_HS_16_24_2014]],FinalOutput10[[#This Row],[Assessed_HS_18_24_2014]],FinalOutput10[[#This Row],[Assessed_CS_16_17_2014]],FinalOutput10[[#This Row],[Assessed_CS_16_24_2014]],FinalOutput10[[#This Row],[Assessed_CS_18_24_2014]])</f>
        <v>76</v>
      </c>
      <c r="X280" s="128"/>
      <c r="Y280" s="128"/>
      <c r="Z280" s="128"/>
      <c r="AA280" s="128"/>
      <c r="AB280" s="128"/>
      <c r="AC280" s="128"/>
      <c r="AD280" s="128"/>
      <c r="AE280" s="128"/>
      <c r="AF280" s="128"/>
      <c r="AG280" s="128"/>
      <c r="AH280" s="128"/>
      <c r="AI280" s="128"/>
      <c r="AJ280" s="128"/>
      <c r="AK280" s="128"/>
      <c r="AL280" s="128"/>
      <c r="AM280" s="128"/>
      <c r="AN280" s="128"/>
      <c r="AO280" s="128"/>
      <c r="AP280" s="128"/>
      <c r="AQ280" s="128"/>
      <c r="AR280" s="128"/>
      <c r="AS280" s="128"/>
      <c r="AT280" s="128"/>
      <c r="AU280" s="128"/>
      <c r="AV280" s="128"/>
      <c r="AW280" s="128"/>
      <c r="AX280" s="128"/>
      <c r="AY280" s="128"/>
      <c r="AZ280" s="128"/>
      <c r="BA280" s="128"/>
      <c r="BB280" s="128"/>
      <c r="BC280" s="128"/>
      <c r="BD280" s="128"/>
      <c r="BE280" s="128"/>
      <c r="BF280" s="128"/>
      <c r="BG280" s="128"/>
      <c r="BH280" s="128"/>
      <c r="BI280" s="128"/>
      <c r="BJ280" s="128"/>
      <c r="BK280" s="128"/>
    </row>
    <row r="281" spans="1:63">
      <c r="A281" s="128" t="str">
        <f t="array" ref="A281">ConsolGeog[[#This Row],[Country]]</f>
        <v>England</v>
      </c>
      <c r="B281" s="129" t="str">
        <f t="array" ref="B281">ConsolGeog[[#This Row],[County Name]]</f>
        <v>Trafford</v>
      </c>
      <c r="C281" s="128" t="str">
        <f t="array" ref="C281">ConsolGeog[[#This Row],[la_code]]</f>
        <v>E08000009</v>
      </c>
      <c r="D281" s="129" t="str">
        <f t="array" ref="D281">ConsolGeog[[#This Row],[la_name]]</f>
        <v>Trafford</v>
      </c>
      <c r="E281" s="129" t="str">
        <f t="array" ref="E281">ConsolGeog[[#This Row],[LA Type]]</f>
        <v>Unitary</v>
      </c>
      <c r="F281" s="129">
        <f t="array" ref="F281">ConsolGeog[[#This Row],[population]]</f>
        <v>226578</v>
      </c>
      <c r="G281" s="129">
        <f t="array" ref="G281">ConsolGeog[[#This Row],[area]]</f>
        <v>10603.73</v>
      </c>
      <c r="H281" s="129">
        <f t="array" ref="H281">ConsolGeog[[#This Row],[COUNTY: Sum of districts'' populations '[non additive!']]]</f>
        <v>226578</v>
      </c>
      <c r="I281" s="129">
        <f t="array" ref="I281">ConsolGeog[[#This Row],[County Stats Distribution Factor]]</f>
        <v>1</v>
      </c>
      <c r="J281" s="129">
        <f t="array" ref="J281">ConsolGeog[[#This Row],[Presented HS - 16-17 (2014)]]</f>
        <v>0</v>
      </c>
      <c r="K281" s="129">
        <f t="array" ref="K281">ConsolGeog[[#This Row],[Presented HS - 16-24 (2014)]]</f>
        <v>0</v>
      </c>
      <c r="L281" s="129">
        <f t="array" ref="L281">ConsolGeog[[#This Row],[Presented HS - 18-24 (2014)]]</f>
        <v>0</v>
      </c>
      <c r="M281" s="129">
        <f t="array" ref="M281">ConsolGeog[[#This Row],[Presented CS - 16-17 (2014)]]</f>
        <v>0</v>
      </c>
      <c r="N281" s="129">
        <f t="array" ref="N281">ConsolGeog[[#This Row],[Presented CS - 16-24 (2014)]]</f>
        <v>0</v>
      </c>
      <c r="O281" s="129">
        <f t="array" ref="O281">ConsolGeog[[#This Row],[Presented CS - 18-24 (2014)]]</f>
        <v>0</v>
      </c>
      <c r="P281" s="129">
        <f t="array" ref="P28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1" s="129">
        <f t="array" ref="Q281">ConsolGeog[[#This Row],[Assessed HS - 16-17 (2014)]]</f>
        <v>0</v>
      </c>
      <c r="R281" s="129">
        <f t="array" ref="R281">ConsolGeog[[#This Row],[Assessed HS - 16-24 (2014)]]</f>
        <v>0</v>
      </c>
      <c r="S281" s="129">
        <f t="array" ref="S281">ConsolGeog[[#This Row],[Assessed HS - 18-24 (2014)]]</f>
        <v>0</v>
      </c>
      <c r="T281" s="129">
        <f t="array" ref="T281">ConsolGeog[[#This Row],[Assessed CS - 16-17 (2014)]]</f>
        <v>0</v>
      </c>
      <c r="U281" s="129">
        <f t="array" ref="U281">ConsolGeog[[#This Row],[Assessed CS - 16-24 (2014)]]</f>
        <v>0</v>
      </c>
      <c r="V281" s="129">
        <f t="array" ref="V281">ConsolGeog[[#This Row],[Assessed CS - 18-24 (2014)]]</f>
        <v>0</v>
      </c>
      <c r="W281" s="129">
        <f t="array" ref="W281">SUM(FinalOutput10[[#This Row],[Assessed_HS_16_17_2014]],FinalOutput10[[#This Row],[Assessed_HS_16_24_2014]],FinalOutput10[[#This Row],[Assessed_HS_18_24_2014]],FinalOutput10[[#This Row],[Assessed_CS_16_17_2014]],FinalOutput10[[#This Row],[Assessed_CS_16_24_2014]],FinalOutput10[[#This Row],[Assessed_CS_18_24_2014]])</f>
        <v>0</v>
      </c>
      <c r="X281" s="128"/>
      <c r="Y281" s="128"/>
      <c r="Z281" s="128"/>
      <c r="AA281" s="128"/>
      <c r="AB281" s="128"/>
      <c r="AC281" s="128"/>
      <c r="AD281" s="128"/>
      <c r="AE281" s="128"/>
      <c r="AF281" s="128"/>
      <c r="AG281" s="128"/>
      <c r="AH281" s="128"/>
      <c r="AI281" s="128"/>
      <c r="AJ281" s="128"/>
      <c r="AK281" s="128"/>
      <c r="AL281" s="128"/>
      <c r="AM281" s="128"/>
      <c r="AN281" s="128"/>
      <c r="AO281" s="128"/>
      <c r="AP281" s="128"/>
      <c r="AQ281" s="128"/>
      <c r="AR281" s="128"/>
      <c r="AS281" s="128"/>
      <c r="AT281" s="128"/>
      <c r="AU281" s="128"/>
      <c r="AV281" s="128"/>
      <c r="AW281" s="128"/>
      <c r="AX281" s="128"/>
      <c r="AY281" s="128"/>
      <c r="AZ281" s="128"/>
      <c r="BA281" s="128"/>
      <c r="BB281" s="128"/>
      <c r="BC281" s="128"/>
      <c r="BD281" s="128"/>
      <c r="BE281" s="128"/>
      <c r="BF281" s="128"/>
      <c r="BG281" s="128"/>
      <c r="BH281" s="128"/>
      <c r="BI281" s="128"/>
      <c r="BJ281" s="128"/>
      <c r="BK281" s="128"/>
    </row>
    <row r="282" spans="1:63">
      <c r="A282" s="128" t="str">
        <f t="array" ref="A282">ConsolGeog[[#This Row],[Country]]</f>
        <v>Scotland</v>
      </c>
      <c r="B282" s="129" t="str">
        <f t="array" ref="B282">ConsolGeog[[#This Row],[County Name]]</f>
        <v/>
      </c>
      <c r="C282" s="128" t="str">
        <f t="array" ref="C282">ConsolGeog[[#This Row],[la_code]]</f>
        <v>S12000042</v>
      </c>
      <c r="D282" s="129" t="str">
        <f t="array" ref="D282">ConsolGeog[[#This Row],[la_name]]</f>
        <v>Dundee City</v>
      </c>
      <c r="E282" s="129" t="str">
        <f t="array" ref="E282">ConsolGeog[[#This Row],[LA Type]]</f>
        <v>Local Authority</v>
      </c>
      <c r="F282" s="129">
        <f t="array" ref="F282">ConsolGeog[[#This Row],[population]]</f>
        <v>147268</v>
      </c>
      <c r="G282" s="129">
        <f t="array" ref="G282">ConsolGeog[[#This Row],[area]]</f>
        <v>5978</v>
      </c>
      <c r="H282" s="129">
        <f t="array" ref="H282">ConsolGeog[[#This Row],[COUNTY: Sum of districts'' populations '[non additive!']]]</f>
        <v>0</v>
      </c>
      <c r="I282" s="129">
        <f t="array" ref="I282">ConsolGeog[[#This Row],[County Stats Distribution Factor]]</f>
        <v>0</v>
      </c>
      <c r="J282" s="129">
        <f t="array" ref="J282">ConsolGeog[[#This Row],[Presented HS - 16-17 (2014)]]</f>
        <v>0</v>
      </c>
      <c r="K282" s="129">
        <f t="array" ref="K282">ConsolGeog[[#This Row],[Presented HS - 16-24 (2014)]]</f>
        <v>0</v>
      </c>
      <c r="L282" s="129">
        <f t="array" ref="L282">ConsolGeog[[#This Row],[Presented HS - 18-24 (2014)]]</f>
        <v>0</v>
      </c>
      <c r="M282" s="129">
        <f t="array" ref="M282">ConsolGeog[[#This Row],[Presented CS - 16-17 (2014)]]</f>
        <v>0</v>
      </c>
      <c r="N282" s="129">
        <f t="array" ref="N282">ConsolGeog[[#This Row],[Presented CS - 16-24 (2014)]]</f>
        <v>0</v>
      </c>
      <c r="O282" s="129">
        <f t="array" ref="O282">ConsolGeog[[#This Row],[Presented CS - 18-24 (2014)]]</f>
        <v>0</v>
      </c>
      <c r="P282" s="129">
        <f t="array" ref="P28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2" s="129">
        <f t="array" ref="Q282">ConsolGeog[[#This Row],[Assessed HS - 16-17 (2014)]]</f>
        <v>0</v>
      </c>
      <c r="R282" s="129">
        <f t="array" ref="R282">ConsolGeog[[#This Row],[Assessed HS - 16-24 (2014)]]</f>
        <v>0</v>
      </c>
      <c r="S282" s="129">
        <f t="array" ref="S282">ConsolGeog[[#This Row],[Assessed HS - 18-24 (2014)]]</f>
        <v>0</v>
      </c>
      <c r="T282" s="129">
        <f t="array" ref="T282">ConsolGeog[[#This Row],[Assessed CS - 16-17 (2014)]]</f>
        <v>0</v>
      </c>
      <c r="U282" s="129">
        <f t="array" ref="U282">ConsolGeog[[#This Row],[Assessed CS - 16-24 (2014)]]</f>
        <v>0</v>
      </c>
      <c r="V282" s="129">
        <f t="array" ref="V282">ConsolGeog[[#This Row],[Assessed CS - 18-24 (2014)]]</f>
        <v>0</v>
      </c>
      <c r="W282" s="129">
        <f t="array" ref="W282">SUM(FinalOutput10[[#This Row],[Assessed_HS_16_17_2014]],FinalOutput10[[#This Row],[Assessed_HS_16_24_2014]],FinalOutput10[[#This Row],[Assessed_HS_18_24_2014]],FinalOutput10[[#This Row],[Assessed_CS_16_17_2014]],FinalOutput10[[#This Row],[Assessed_CS_16_24_2014]],FinalOutput10[[#This Row],[Assessed_CS_18_24_2014]])</f>
        <v>0</v>
      </c>
      <c r="X282" s="128"/>
      <c r="Y282" s="128"/>
      <c r="Z282" s="128"/>
      <c r="AA282" s="128"/>
      <c r="AB282" s="128"/>
      <c r="AC282" s="128"/>
      <c r="AD282" s="128"/>
      <c r="AE282" s="128"/>
      <c r="AF282" s="128"/>
      <c r="AG282" s="128"/>
      <c r="AH282" s="128"/>
      <c r="AI282" s="128"/>
      <c r="AJ282" s="128"/>
      <c r="AK282" s="128"/>
      <c r="AL282" s="128"/>
      <c r="AM282" s="128"/>
      <c r="AN282" s="128"/>
      <c r="AO282" s="128"/>
      <c r="AP282" s="128"/>
      <c r="AQ282" s="128"/>
      <c r="AR282" s="128"/>
      <c r="AS282" s="128"/>
      <c r="AT282" s="128"/>
      <c r="AU282" s="128"/>
      <c r="AV282" s="128"/>
      <c r="AW282" s="128"/>
      <c r="AX282" s="128"/>
      <c r="AY282" s="128"/>
      <c r="AZ282" s="128"/>
      <c r="BA282" s="128"/>
      <c r="BB282" s="128"/>
      <c r="BC282" s="128"/>
      <c r="BD282" s="128"/>
      <c r="BE282" s="128"/>
      <c r="BF282" s="128"/>
      <c r="BG282" s="128"/>
      <c r="BH282" s="128"/>
      <c r="BI282" s="128"/>
      <c r="BJ282" s="128"/>
      <c r="BK282" s="128"/>
    </row>
    <row r="283" spans="1:63">
      <c r="A283" s="128" t="str">
        <f t="array" ref="A283">ConsolGeog[[#This Row],[Country]]</f>
        <v>Scotland</v>
      </c>
      <c r="B283" s="129" t="str">
        <f t="array" ref="B283">ConsolGeog[[#This Row],[County Name]]</f>
        <v/>
      </c>
      <c r="C283" s="128" t="str">
        <f t="array" ref="C283">ConsolGeog[[#This Row],[la_code]]</f>
        <v>S12000044</v>
      </c>
      <c r="D283" s="129" t="str">
        <f t="array" ref="D283">ConsolGeog[[#This Row],[la_name]]</f>
        <v>North Lanarkshire</v>
      </c>
      <c r="E283" s="129" t="str">
        <f t="array" ref="E283">ConsolGeog[[#This Row],[LA Type]]</f>
        <v>Local Authority</v>
      </c>
      <c r="F283" s="129">
        <f t="array" ref="F283">ConsolGeog[[#This Row],[population]]</f>
        <v>337727</v>
      </c>
      <c r="G283" s="129">
        <f t="array" ref="G283">ConsolGeog[[#This Row],[area]]</f>
        <v>46991</v>
      </c>
      <c r="H283" s="129">
        <f t="array" ref="H283">ConsolGeog[[#This Row],[COUNTY: Sum of districts'' populations '[non additive!']]]</f>
        <v>0</v>
      </c>
      <c r="I283" s="129">
        <f t="array" ref="I283">ConsolGeog[[#This Row],[County Stats Distribution Factor]]</f>
        <v>0</v>
      </c>
      <c r="J283" s="129">
        <f t="array" ref="J283">ConsolGeog[[#This Row],[Presented HS - 16-17 (2014)]]</f>
        <v>0</v>
      </c>
      <c r="K283" s="129">
        <f t="array" ref="K283">ConsolGeog[[#This Row],[Presented HS - 16-24 (2014)]]</f>
        <v>0</v>
      </c>
      <c r="L283" s="129">
        <f t="array" ref="L283">ConsolGeog[[#This Row],[Presented HS - 18-24 (2014)]]</f>
        <v>0</v>
      </c>
      <c r="M283" s="129">
        <f t="array" ref="M283">ConsolGeog[[#This Row],[Presented CS - 16-17 (2014)]]</f>
        <v>0</v>
      </c>
      <c r="N283" s="129">
        <f t="array" ref="N283">ConsolGeog[[#This Row],[Presented CS - 16-24 (2014)]]</f>
        <v>0</v>
      </c>
      <c r="O283" s="129">
        <f t="array" ref="O283">ConsolGeog[[#This Row],[Presented CS - 18-24 (2014)]]</f>
        <v>0</v>
      </c>
      <c r="P283" s="129">
        <f t="array" ref="P28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3" s="129">
        <f t="array" ref="Q283">ConsolGeog[[#This Row],[Assessed HS - 16-17 (2014)]]</f>
        <v>0</v>
      </c>
      <c r="R283" s="129">
        <f t="array" ref="R283">ConsolGeog[[#This Row],[Assessed HS - 16-24 (2014)]]</f>
        <v>0</v>
      </c>
      <c r="S283" s="129">
        <f t="array" ref="S283">ConsolGeog[[#This Row],[Assessed HS - 18-24 (2014)]]</f>
        <v>0</v>
      </c>
      <c r="T283" s="129">
        <f t="array" ref="T283">ConsolGeog[[#This Row],[Assessed CS - 16-17 (2014)]]</f>
        <v>0</v>
      </c>
      <c r="U283" s="129">
        <f t="array" ref="U283">ConsolGeog[[#This Row],[Assessed CS - 16-24 (2014)]]</f>
        <v>0</v>
      </c>
      <c r="V283" s="129">
        <f t="array" ref="V283">ConsolGeog[[#This Row],[Assessed CS - 18-24 (2014)]]</f>
        <v>0</v>
      </c>
      <c r="W283" s="129">
        <f t="array" ref="W283">SUM(FinalOutput10[[#This Row],[Assessed_HS_16_17_2014]],FinalOutput10[[#This Row],[Assessed_HS_16_24_2014]],FinalOutput10[[#This Row],[Assessed_HS_18_24_2014]],FinalOutput10[[#This Row],[Assessed_CS_16_17_2014]],FinalOutput10[[#This Row],[Assessed_CS_16_24_2014]],FinalOutput10[[#This Row],[Assessed_CS_18_24_2014]])</f>
        <v>0</v>
      </c>
      <c r="X283" s="128"/>
      <c r="Y283" s="128"/>
      <c r="Z283" s="128"/>
      <c r="AA283" s="128"/>
      <c r="AB283" s="128"/>
      <c r="AC283" s="128"/>
      <c r="AD283" s="128"/>
      <c r="AE283" s="128"/>
      <c r="AF283" s="128"/>
      <c r="AG283" s="128"/>
      <c r="AH283" s="128"/>
      <c r="AI283" s="128"/>
      <c r="AJ283" s="128"/>
      <c r="AK283" s="128"/>
      <c r="AL283" s="128"/>
      <c r="AM283" s="128"/>
      <c r="AN283" s="128"/>
      <c r="AO283" s="128"/>
      <c r="AP283" s="128"/>
      <c r="AQ283" s="128"/>
      <c r="AR283" s="128"/>
      <c r="AS283" s="128"/>
      <c r="AT283" s="128"/>
      <c r="AU283" s="128"/>
      <c r="AV283" s="128"/>
      <c r="AW283" s="128"/>
      <c r="AX283" s="128"/>
      <c r="AY283" s="128"/>
      <c r="AZ283" s="128"/>
      <c r="BA283" s="128"/>
      <c r="BB283" s="128"/>
      <c r="BC283" s="128"/>
      <c r="BD283" s="128"/>
      <c r="BE283" s="128"/>
      <c r="BF283" s="128"/>
      <c r="BG283" s="128"/>
      <c r="BH283" s="128"/>
      <c r="BI283" s="128"/>
      <c r="BJ283" s="128"/>
      <c r="BK283" s="128"/>
    </row>
    <row r="284" spans="1:63">
      <c r="A284" s="128" t="str">
        <f t="array" ref="A284">ConsolGeog[[#This Row],[Country]]</f>
        <v>England</v>
      </c>
      <c r="B284" s="129" t="str">
        <f t="array" ref="B284">ConsolGeog[[#This Row],[County Name]]</f>
        <v>Wigan</v>
      </c>
      <c r="C284" s="128" t="str">
        <f t="array" ref="C284">ConsolGeog[[#This Row],[la_code]]</f>
        <v>E08000010</v>
      </c>
      <c r="D284" s="129" t="str">
        <f t="array" ref="D284">ConsolGeog[[#This Row],[la_name]]</f>
        <v>Wigan</v>
      </c>
      <c r="E284" s="129" t="str">
        <f t="array" ref="E284">ConsolGeog[[#This Row],[LA Type]]</f>
        <v>Unitary</v>
      </c>
      <c r="F284" s="129">
        <f t="array" ref="F284">ConsolGeog[[#This Row],[population]]</f>
        <v>317849</v>
      </c>
      <c r="G284" s="129">
        <f t="array" ref="G284">ConsolGeog[[#This Row],[area]]</f>
        <v>18819.150000000001</v>
      </c>
      <c r="H284" s="129">
        <f t="array" ref="H284">ConsolGeog[[#This Row],[COUNTY: Sum of districts'' populations '[non additive!']]]</f>
        <v>317849</v>
      </c>
      <c r="I284" s="129">
        <f t="array" ref="I284">ConsolGeog[[#This Row],[County Stats Distribution Factor]]</f>
        <v>1</v>
      </c>
      <c r="J284" s="129">
        <f t="array" ref="J284">ConsolGeog[[#This Row],[Presented HS - 16-17 (2014)]]</f>
        <v>0</v>
      </c>
      <c r="K284" s="129">
        <f t="array" ref="K284">ConsolGeog[[#This Row],[Presented HS - 16-24 (2014)]]</f>
        <v>0</v>
      </c>
      <c r="L284" s="129">
        <f t="array" ref="L284">ConsolGeog[[#This Row],[Presented HS - 18-24 (2014)]]</f>
        <v>0</v>
      </c>
      <c r="M284" s="129">
        <f t="array" ref="M284">ConsolGeog[[#This Row],[Presented CS - 16-17 (2014)]]</f>
        <v>16</v>
      </c>
      <c r="N284" s="129">
        <f t="array" ref="N284">ConsolGeog[[#This Row],[Presented CS - 16-24 (2014)]]</f>
        <v>0</v>
      </c>
      <c r="O284" s="129">
        <f t="array" ref="O284">ConsolGeog[[#This Row],[Presented CS - 18-24 (2014)]]</f>
        <v>0</v>
      </c>
      <c r="P284" s="129">
        <f t="array" ref="P284">MAX(FinalOutput10[[#This Row],[Presented_HS_16_17_2014]]+FinalOutput10[[#This Row],[Presented_HS_18_24_2014]],FinalOutput10[[#This Row],[Presented_HS_16_24_2014]])+SUM(FinalOutput10[[#This Row],[Presented_CS_16_17_2014]],FinalOutput10[[#This Row],[Presented_CS_16_24_2014]],FinalOutput10[[#This Row],[Presented_CS_18_24_2014]])</f>
        <v>16</v>
      </c>
      <c r="Q284" s="129">
        <f t="array" ref="Q284">ConsolGeog[[#This Row],[Assessed HS - 16-17 (2014)]]</f>
        <v>0</v>
      </c>
      <c r="R284" s="129">
        <f t="array" ref="R284">ConsolGeog[[#This Row],[Assessed HS - 16-24 (2014)]]</f>
        <v>0</v>
      </c>
      <c r="S284" s="129">
        <f t="array" ref="S284">ConsolGeog[[#This Row],[Assessed HS - 18-24 (2014)]]</f>
        <v>0</v>
      </c>
      <c r="T284" s="129">
        <f t="array" ref="T284">ConsolGeog[[#This Row],[Assessed CS - 16-17 (2014)]]</f>
        <v>16</v>
      </c>
      <c r="U284" s="129">
        <f t="array" ref="U284">ConsolGeog[[#This Row],[Assessed CS - 16-24 (2014)]]</f>
        <v>0</v>
      </c>
      <c r="V284" s="129">
        <f t="array" ref="V284">ConsolGeog[[#This Row],[Assessed CS - 18-24 (2014)]]</f>
        <v>0</v>
      </c>
      <c r="W284" s="129">
        <f t="array" ref="W284">SUM(FinalOutput10[[#This Row],[Assessed_HS_16_17_2014]],FinalOutput10[[#This Row],[Assessed_HS_16_24_2014]],FinalOutput10[[#This Row],[Assessed_HS_18_24_2014]],FinalOutput10[[#This Row],[Assessed_CS_16_17_2014]],FinalOutput10[[#This Row],[Assessed_CS_16_24_2014]],FinalOutput10[[#This Row],[Assessed_CS_18_24_2014]])</f>
        <v>16</v>
      </c>
      <c r="X284" s="128"/>
      <c r="Y284" s="128"/>
      <c r="Z284" s="128"/>
      <c r="AA284" s="128"/>
      <c r="AB284" s="128"/>
      <c r="AC284" s="128"/>
      <c r="AD284" s="128"/>
      <c r="AE284" s="128"/>
      <c r="AF284" s="128"/>
      <c r="AG284" s="128"/>
      <c r="AH284" s="128"/>
      <c r="AI284" s="128"/>
      <c r="AJ284" s="128"/>
      <c r="AK284" s="128"/>
      <c r="AL284" s="128"/>
      <c r="AM284" s="128"/>
      <c r="AN284" s="128"/>
      <c r="AO284" s="128"/>
      <c r="AP284" s="128"/>
      <c r="AQ284" s="128"/>
      <c r="AR284" s="128"/>
      <c r="AS284" s="128"/>
      <c r="AT284" s="128"/>
      <c r="AU284" s="128"/>
      <c r="AV284" s="128"/>
      <c r="AW284" s="128"/>
      <c r="AX284" s="128"/>
      <c r="AY284" s="128"/>
      <c r="AZ284" s="128"/>
      <c r="BA284" s="128"/>
      <c r="BB284" s="128"/>
      <c r="BC284" s="128"/>
      <c r="BD284" s="128"/>
      <c r="BE284" s="128"/>
      <c r="BF284" s="128"/>
      <c r="BG284" s="128"/>
      <c r="BH284" s="128"/>
      <c r="BI284" s="128"/>
      <c r="BJ284" s="128"/>
      <c r="BK284" s="128"/>
    </row>
    <row r="285" spans="1:63">
      <c r="A285" s="128" t="str">
        <f t="array" ref="A285">ConsolGeog[[#This Row],[Country]]</f>
        <v>Wales</v>
      </c>
      <c r="B285" s="129" t="str">
        <f t="array" ref="B285">ConsolGeog[[#This Row],[County Name]]</f>
        <v/>
      </c>
      <c r="C285" s="128" t="str">
        <f t="array" ref="C285">ConsolGeog[[#This Row],[la_code]]</f>
        <v>W06000009</v>
      </c>
      <c r="D285" s="129" t="str">
        <f t="array" ref="D285">ConsolGeog[[#This Row],[la_name]]</f>
        <v>Pembrokeshire</v>
      </c>
      <c r="E285" s="129" t="str">
        <f t="array" ref="E285">ConsolGeog[[#This Row],[LA Type]]</f>
        <v>Local Authority</v>
      </c>
      <c r="F285" s="129">
        <f t="array" ref="F285">ConsolGeog[[#This Row],[population]]</f>
        <v>122439</v>
      </c>
      <c r="G285" s="129">
        <f t="array" ref="G285">ConsolGeog[[#This Row],[area]]</f>
        <v>161873.87</v>
      </c>
      <c r="H285" s="129">
        <f t="array" ref="H285">ConsolGeog[[#This Row],[COUNTY: Sum of districts'' populations '[non additive!']]]</f>
        <v>0</v>
      </c>
      <c r="I285" s="129">
        <f t="array" ref="I285">ConsolGeog[[#This Row],[County Stats Distribution Factor]]</f>
        <v>0</v>
      </c>
      <c r="J285" s="129">
        <f t="array" ref="J285">ConsolGeog[[#This Row],[Presented HS - 16-17 (2014)]]</f>
        <v>23</v>
      </c>
      <c r="K285" s="129">
        <f t="array" ref="K285">ConsolGeog[[#This Row],[Presented HS - 16-24 (2014)]]</f>
        <v>0</v>
      </c>
      <c r="L285" s="129">
        <f t="array" ref="L285">ConsolGeog[[#This Row],[Presented HS - 18-24 (2014)]]</f>
        <v>167</v>
      </c>
      <c r="M285" s="129">
        <f t="array" ref="M285">ConsolGeog[[#This Row],[Presented CS - 16-17 (2014)]]</f>
        <v>0</v>
      </c>
      <c r="N285" s="129">
        <f t="array" ref="N285">ConsolGeog[[#This Row],[Presented CS - 16-24 (2014)]]</f>
        <v>0</v>
      </c>
      <c r="O285" s="129">
        <f t="array" ref="O285">ConsolGeog[[#This Row],[Presented CS - 18-24 (2014)]]</f>
        <v>0</v>
      </c>
      <c r="P285" s="129">
        <f t="array" ref="P285">MAX(FinalOutput10[[#This Row],[Presented_HS_16_17_2014]]+FinalOutput10[[#This Row],[Presented_HS_18_24_2014]],FinalOutput10[[#This Row],[Presented_HS_16_24_2014]])+SUM(FinalOutput10[[#This Row],[Presented_CS_16_17_2014]],FinalOutput10[[#This Row],[Presented_CS_16_24_2014]],FinalOutput10[[#This Row],[Presented_CS_18_24_2014]])</f>
        <v>190</v>
      </c>
      <c r="Q285" s="129">
        <f t="array" ref="Q285">ConsolGeog[[#This Row],[Assessed HS - 16-17 (2014)]]</f>
        <v>23</v>
      </c>
      <c r="R285" s="129">
        <f t="array" ref="R285">ConsolGeog[[#This Row],[Assessed HS - 16-24 (2014)]]</f>
        <v>0</v>
      </c>
      <c r="S285" s="129">
        <f t="array" ref="S285">ConsolGeog[[#This Row],[Assessed HS - 18-24 (2014)]]</f>
        <v>167</v>
      </c>
      <c r="T285" s="129">
        <f t="array" ref="T285">ConsolGeog[[#This Row],[Assessed CS - 16-17 (2014)]]</f>
        <v>0</v>
      </c>
      <c r="U285" s="129">
        <f t="array" ref="U285">ConsolGeog[[#This Row],[Assessed CS - 16-24 (2014)]]</f>
        <v>0</v>
      </c>
      <c r="V285" s="129">
        <f t="array" ref="V285">ConsolGeog[[#This Row],[Assessed CS - 18-24 (2014)]]</f>
        <v>0</v>
      </c>
      <c r="W285" s="129">
        <f t="array" ref="W285">SUM(FinalOutput10[[#This Row],[Assessed_HS_16_17_2014]],FinalOutput10[[#This Row],[Assessed_HS_16_24_2014]],FinalOutput10[[#This Row],[Assessed_HS_18_24_2014]],FinalOutput10[[#This Row],[Assessed_CS_16_17_2014]],FinalOutput10[[#This Row],[Assessed_CS_16_24_2014]],FinalOutput10[[#This Row],[Assessed_CS_18_24_2014]])</f>
        <v>190</v>
      </c>
      <c r="X285" s="128"/>
      <c r="Y285" s="128"/>
      <c r="Z285" s="128"/>
      <c r="AA285" s="128"/>
      <c r="AB285" s="128"/>
      <c r="AC285" s="128"/>
      <c r="AD285" s="128"/>
      <c r="AE285" s="128"/>
      <c r="AF285" s="128"/>
      <c r="AG285" s="128"/>
      <c r="AH285" s="128"/>
      <c r="AI285" s="128"/>
      <c r="AJ285" s="128"/>
      <c r="AK285" s="128"/>
      <c r="AL285" s="128"/>
      <c r="AM285" s="128"/>
      <c r="AN285" s="128"/>
      <c r="AO285" s="128"/>
      <c r="AP285" s="128"/>
      <c r="AQ285" s="128"/>
      <c r="AR285" s="128"/>
      <c r="AS285" s="128"/>
      <c r="AT285" s="128"/>
      <c r="AU285" s="128"/>
      <c r="AV285" s="128"/>
      <c r="AW285" s="128"/>
      <c r="AX285" s="128"/>
      <c r="AY285" s="128"/>
      <c r="AZ285" s="128"/>
      <c r="BA285" s="128"/>
      <c r="BB285" s="128"/>
      <c r="BC285" s="128"/>
      <c r="BD285" s="128"/>
      <c r="BE285" s="128"/>
      <c r="BF285" s="128"/>
      <c r="BG285" s="128"/>
      <c r="BH285" s="128"/>
      <c r="BI285" s="128"/>
      <c r="BJ285" s="128"/>
      <c r="BK285" s="128"/>
    </row>
    <row r="286" spans="1:63">
      <c r="A286" s="128" t="str">
        <f t="array" ref="A286">ConsolGeog[[#This Row],[Country]]</f>
        <v>England</v>
      </c>
      <c r="B286" s="129" t="str">
        <f t="array" ref="B286">ConsolGeog[[#This Row],[County Name]]</f>
        <v>Knowsley</v>
      </c>
      <c r="C286" s="128" t="str">
        <f t="array" ref="C286">ConsolGeog[[#This Row],[la_code]]</f>
        <v>E08000011</v>
      </c>
      <c r="D286" s="129" t="str">
        <f t="array" ref="D286">ConsolGeog[[#This Row],[la_name]]</f>
        <v>Knowsley</v>
      </c>
      <c r="E286" s="129" t="str">
        <f t="array" ref="E286">ConsolGeog[[#This Row],[LA Type]]</f>
        <v>Unitary</v>
      </c>
      <c r="F286" s="129">
        <f t="array" ref="F286">ConsolGeog[[#This Row],[population]]</f>
        <v>145893</v>
      </c>
      <c r="G286" s="129">
        <f t="array" ref="G286">ConsolGeog[[#This Row],[area]]</f>
        <v>8646.93</v>
      </c>
      <c r="H286" s="129">
        <f t="array" ref="H286">ConsolGeog[[#This Row],[COUNTY: Sum of districts'' populations '[non additive!']]]</f>
        <v>145893</v>
      </c>
      <c r="I286" s="129">
        <f t="array" ref="I286">ConsolGeog[[#This Row],[County Stats Distribution Factor]]</f>
        <v>1</v>
      </c>
      <c r="J286" s="129">
        <f t="array" ref="J286">ConsolGeog[[#This Row],[Presented HS - 16-17 (2014)]]</f>
        <v>22</v>
      </c>
      <c r="K286" s="129">
        <f t="array" ref="K286">ConsolGeog[[#This Row],[Presented HS - 16-24 (2014)]]</f>
        <v>0</v>
      </c>
      <c r="L286" s="129">
        <f t="array" ref="L286">ConsolGeog[[#This Row],[Presented HS - 18-24 (2014)]]</f>
        <v>57</v>
      </c>
      <c r="M286" s="129">
        <f t="array" ref="M286">ConsolGeog[[#This Row],[Presented CS - 16-17 (2014)]]</f>
        <v>0</v>
      </c>
      <c r="N286" s="129">
        <f t="array" ref="N286">ConsolGeog[[#This Row],[Presented CS - 16-24 (2014)]]</f>
        <v>0</v>
      </c>
      <c r="O286" s="129">
        <f t="array" ref="O286">ConsolGeog[[#This Row],[Presented CS - 18-24 (2014)]]</f>
        <v>0</v>
      </c>
      <c r="P286" s="129">
        <f t="array" ref="P286">MAX(FinalOutput10[[#This Row],[Presented_HS_16_17_2014]]+FinalOutput10[[#This Row],[Presented_HS_18_24_2014]],FinalOutput10[[#This Row],[Presented_HS_16_24_2014]])+SUM(FinalOutput10[[#This Row],[Presented_CS_16_17_2014]],FinalOutput10[[#This Row],[Presented_CS_16_24_2014]],FinalOutput10[[#This Row],[Presented_CS_18_24_2014]])</f>
        <v>79</v>
      </c>
      <c r="Q286" s="129">
        <f t="array" ref="Q286">ConsolGeog[[#This Row],[Assessed HS - 16-17 (2014)]]</f>
        <v>8</v>
      </c>
      <c r="R286" s="129">
        <f t="array" ref="R286">ConsolGeog[[#This Row],[Assessed HS - 16-24 (2014)]]</f>
        <v>0</v>
      </c>
      <c r="S286" s="129">
        <f t="array" ref="S286">ConsolGeog[[#This Row],[Assessed HS - 18-24 (2014)]]</f>
        <v>57</v>
      </c>
      <c r="T286" s="129">
        <f t="array" ref="T286">ConsolGeog[[#This Row],[Assessed CS - 16-17 (2014)]]</f>
        <v>0</v>
      </c>
      <c r="U286" s="129">
        <f t="array" ref="U286">ConsolGeog[[#This Row],[Assessed CS - 16-24 (2014)]]</f>
        <v>0</v>
      </c>
      <c r="V286" s="129">
        <f t="array" ref="V286">ConsolGeog[[#This Row],[Assessed CS - 18-24 (2014)]]</f>
        <v>0</v>
      </c>
      <c r="W286" s="129">
        <f t="array" ref="W286">SUM(FinalOutput10[[#This Row],[Assessed_HS_16_17_2014]],FinalOutput10[[#This Row],[Assessed_HS_16_24_2014]],FinalOutput10[[#This Row],[Assessed_HS_18_24_2014]],FinalOutput10[[#This Row],[Assessed_CS_16_17_2014]],FinalOutput10[[#This Row],[Assessed_CS_16_24_2014]],FinalOutput10[[#This Row],[Assessed_CS_18_24_2014]])</f>
        <v>65</v>
      </c>
      <c r="X286" s="128"/>
      <c r="Y286" s="128"/>
      <c r="Z286" s="128"/>
      <c r="AA286" s="128"/>
      <c r="AB286" s="128"/>
      <c r="AC286" s="128"/>
      <c r="AD286" s="128"/>
      <c r="AE286" s="128"/>
      <c r="AF286" s="128"/>
      <c r="AG286" s="128"/>
      <c r="AH286" s="128"/>
      <c r="AI286" s="128"/>
      <c r="AJ286" s="128"/>
      <c r="AK286" s="128"/>
      <c r="AL286" s="128"/>
      <c r="AM286" s="128"/>
      <c r="AN286" s="128"/>
      <c r="AO286" s="128"/>
      <c r="AP286" s="128"/>
      <c r="AQ286" s="128"/>
      <c r="AR286" s="128"/>
      <c r="AS286" s="128"/>
      <c r="AT286" s="128"/>
      <c r="AU286" s="128"/>
      <c r="AV286" s="128"/>
      <c r="AW286" s="128"/>
      <c r="AX286" s="128"/>
      <c r="AY286" s="128"/>
      <c r="AZ286" s="128"/>
      <c r="BA286" s="128"/>
      <c r="BB286" s="128"/>
      <c r="BC286" s="128"/>
      <c r="BD286" s="128"/>
      <c r="BE286" s="128"/>
      <c r="BF286" s="128"/>
      <c r="BG286" s="128"/>
      <c r="BH286" s="128"/>
      <c r="BI286" s="128"/>
      <c r="BJ286" s="128"/>
      <c r="BK286" s="128"/>
    </row>
    <row r="287" spans="1:63">
      <c r="A287" s="128" t="str">
        <f t="array" ref="A287">ConsolGeog[[#This Row],[Country]]</f>
        <v>England</v>
      </c>
      <c r="B287" s="129" t="str">
        <f t="array" ref="B287">ConsolGeog[[#This Row],[County Name]]</f>
        <v>Ealing</v>
      </c>
      <c r="C287" s="128" t="str">
        <f t="array" ref="C287">ConsolGeog[[#This Row],[la_code]]</f>
        <v>E09000009</v>
      </c>
      <c r="D287" s="129" t="str">
        <f t="array" ref="D287">ConsolGeog[[#This Row],[la_name]]</f>
        <v>Ealing</v>
      </c>
      <c r="E287" s="129" t="str">
        <f t="array" ref="E287">ConsolGeog[[#This Row],[LA Type]]</f>
        <v>Unitary</v>
      </c>
      <c r="F287" s="129">
        <f t="array" ref="F287">ConsolGeog[[#This Row],[population]]</f>
        <v>338449</v>
      </c>
      <c r="G287" s="129">
        <f t="array" ref="G287">ConsolGeog[[#This Row],[area]]</f>
        <v>5552.5</v>
      </c>
      <c r="H287" s="129">
        <f t="array" ref="H287">ConsolGeog[[#This Row],[COUNTY: Sum of districts'' populations '[non additive!']]]</f>
        <v>338449</v>
      </c>
      <c r="I287" s="129">
        <f t="array" ref="I287">ConsolGeog[[#This Row],[County Stats Distribution Factor]]</f>
        <v>1</v>
      </c>
      <c r="J287" s="129">
        <f t="array" ref="J287">ConsolGeog[[#This Row],[Presented HS - 16-17 (2014)]]</f>
        <v>11</v>
      </c>
      <c r="K287" s="129">
        <f t="array" ref="K287">ConsolGeog[[#This Row],[Presented HS - 16-24 (2014)]]</f>
        <v>0</v>
      </c>
      <c r="L287" s="129">
        <f t="array" ref="L287">ConsolGeog[[#This Row],[Presented HS - 18-24 (2014)]]</f>
        <v>340</v>
      </c>
      <c r="M287" s="129">
        <f t="array" ref="M287">ConsolGeog[[#This Row],[Presented CS - 16-17 (2014)]]</f>
        <v>0</v>
      </c>
      <c r="N287" s="129">
        <f t="array" ref="N287">ConsolGeog[[#This Row],[Presented CS - 16-24 (2014)]]</f>
        <v>0</v>
      </c>
      <c r="O287" s="129">
        <f t="array" ref="O287">ConsolGeog[[#This Row],[Presented CS - 18-24 (2014)]]</f>
        <v>0</v>
      </c>
      <c r="P287" s="129">
        <f t="array" ref="P287">MAX(FinalOutput10[[#This Row],[Presented_HS_16_17_2014]]+FinalOutput10[[#This Row],[Presented_HS_18_24_2014]],FinalOutput10[[#This Row],[Presented_HS_16_24_2014]])+SUM(FinalOutput10[[#This Row],[Presented_CS_16_17_2014]],FinalOutput10[[#This Row],[Presented_CS_16_24_2014]],FinalOutput10[[#This Row],[Presented_CS_18_24_2014]])</f>
        <v>351</v>
      </c>
      <c r="Q287" s="129">
        <f t="array" ref="Q287">ConsolGeog[[#This Row],[Assessed HS - 16-17 (2014)]]</f>
        <v>0</v>
      </c>
      <c r="R287" s="129">
        <f t="array" ref="R287">ConsolGeog[[#This Row],[Assessed HS - 16-24 (2014)]]</f>
        <v>0</v>
      </c>
      <c r="S287" s="129">
        <f t="array" ref="S287">ConsolGeog[[#This Row],[Assessed HS - 18-24 (2014)]]</f>
        <v>0</v>
      </c>
      <c r="T287" s="129">
        <f t="array" ref="T287">ConsolGeog[[#This Row],[Assessed CS - 16-17 (2014)]]</f>
        <v>0</v>
      </c>
      <c r="U287" s="129">
        <f t="array" ref="U287">ConsolGeog[[#This Row],[Assessed CS - 16-24 (2014)]]</f>
        <v>0</v>
      </c>
      <c r="V287" s="129">
        <f t="array" ref="V287">ConsolGeog[[#This Row],[Assessed CS - 18-24 (2014)]]</f>
        <v>0</v>
      </c>
      <c r="W287" s="129">
        <f t="array" ref="W287">SUM(FinalOutput10[[#This Row],[Assessed_HS_16_17_2014]],FinalOutput10[[#This Row],[Assessed_HS_16_24_2014]],FinalOutput10[[#This Row],[Assessed_HS_18_24_2014]],FinalOutput10[[#This Row],[Assessed_CS_16_17_2014]],FinalOutput10[[#This Row],[Assessed_CS_16_24_2014]],FinalOutput10[[#This Row],[Assessed_CS_18_24_2014]])</f>
        <v>0</v>
      </c>
      <c r="X287" s="128"/>
      <c r="Y287" s="128"/>
      <c r="Z287" s="128"/>
      <c r="AA287" s="128"/>
      <c r="AB287" s="128"/>
      <c r="AC287" s="128"/>
      <c r="AD287" s="128"/>
      <c r="AE287" s="128"/>
      <c r="AF287" s="128"/>
      <c r="AG287" s="128"/>
      <c r="AH287" s="128"/>
      <c r="AI287" s="128"/>
      <c r="AJ287" s="128"/>
      <c r="AK287" s="128"/>
      <c r="AL287" s="128"/>
      <c r="AM287" s="128"/>
      <c r="AN287" s="128"/>
      <c r="AO287" s="128"/>
      <c r="AP287" s="128"/>
      <c r="AQ287" s="128"/>
      <c r="AR287" s="128"/>
      <c r="AS287" s="128"/>
      <c r="AT287" s="128"/>
      <c r="AU287" s="128"/>
      <c r="AV287" s="128"/>
      <c r="AW287" s="128"/>
      <c r="AX287" s="128"/>
      <c r="AY287" s="128"/>
      <c r="AZ287" s="128"/>
      <c r="BA287" s="128"/>
      <c r="BB287" s="128"/>
      <c r="BC287" s="128"/>
      <c r="BD287" s="128"/>
      <c r="BE287" s="128"/>
      <c r="BF287" s="128"/>
      <c r="BG287" s="128"/>
      <c r="BH287" s="128"/>
      <c r="BI287" s="128"/>
      <c r="BJ287" s="128"/>
      <c r="BK287" s="128"/>
    </row>
    <row r="288" spans="1:63">
      <c r="A288" s="128" t="str">
        <f t="array" ref="A288">ConsolGeog[[#This Row],[Country]]</f>
        <v>Wales</v>
      </c>
      <c r="B288" s="129" t="str">
        <f t="array" ref="B288">ConsolGeog[[#This Row],[County Name]]</f>
        <v/>
      </c>
      <c r="C288" s="128" t="str">
        <f t="array" ref="C288">ConsolGeog[[#This Row],[la_code]]</f>
        <v>W06000010</v>
      </c>
      <c r="D288" s="129" t="str">
        <f t="array" ref="D288">ConsolGeog[[#This Row],[la_name]]</f>
        <v>Carmarthenshire</v>
      </c>
      <c r="E288" s="129" t="str">
        <f t="array" ref="E288">ConsolGeog[[#This Row],[LA Type]]</f>
        <v>Local Authority</v>
      </c>
      <c r="F288" s="129">
        <f t="array" ref="F288">ConsolGeog[[#This Row],[population]]</f>
        <v>183777</v>
      </c>
      <c r="G288" s="129">
        <f t="array" ref="G288">ConsolGeog[[#This Row],[area]]</f>
        <v>237035.46</v>
      </c>
      <c r="H288" s="129">
        <f t="array" ref="H288">ConsolGeog[[#This Row],[COUNTY: Sum of districts'' populations '[non additive!']]]</f>
        <v>0</v>
      </c>
      <c r="I288" s="129">
        <f t="array" ref="I288">ConsolGeog[[#This Row],[County Stats Distribution Factor]]</f>
        <v>0</v>
      </c>
      <c r="J288" s="129">
        <f t="array" ref="J288">ConsolGeog[[#This Row],[Presented HS - 16-17 (2014)]]</f>
        <v>58</v>
      </c>
      <c r="K288" s="129">
        <f t="array" ref="K288">ConsolGeog[[#This Row],[Presented HS - 16-24 (2014)]]</f>
        <v>0</v>
      </c>
      <c r="L288" s="129">
        <f t="array" ref="L288">ConsolGeog[[#This Row],[Presented HS - 18-24 (2014)]]</f>
        <v>285</v>
      </c>
      <c r="M288" s="129">
        <f t="array" ref="M288">ConsolGeog[[#This Row],[Presented CS - 16-17 (2014)]]</f>
        <v>0</v>
      </c>
      <c r="N288" s="129">
        <f t="array" ref="N288">ConsolGeog[[#This Row],[Presented CS - 16-24 (2014)]]</f>
        <v>0</v>
      </c>
      <c r="O288" s="129">
        <f t="array" ref="O288">ConsolGeog[[#This Row],[Presented CS - 18-24 (2014)]]</f>
        <v>0</v>
      </c>
      <c r="P288" s="129">
        <f t="array" ref="P288">MAX(FinalOutput10[[#This Row],[Presented_HS_16_17_2014]]+FinalOutput10[[#This Row],[Presented_HS_18_24_2014]],FinalOutput10[[#This Row],[Presented_HS_16_24_2014]])+SUM(FinalOutput10[[#This Row],[Presented_CS_16_17_2014]],FinalOutput10[[#This Row],[Presented_CS_16_24_2014]],FinalOutput10[[#This Row],[Presented_CS_18_24_2014]])</f>
        <v>343</v>
      </c>
      <c r="Q288" s="129">
        <f t="array" ref="Q288">ConsolGeog[[#This Row],[Assessed HS - 16-17 (2014)]]</f>
        <v>58</v>
      </c>
      <c r="R288" s="129">
        <f t="array" ref="R288">ConsolGeog[[#This Row],[Assessed HS - 16-24 (2014)]]</f>
        <v>0</v>
      </c>
      <c r="S288" s="129">
        <f t="array" ref="S288">ConsolGeog[[#This Row],[Assessed HS - 18-24 (2014)]]</f>
        <v>285</v>
      </c>
      <c r="T288" s="129">
        <f t="array" ref="T288">ConsolGeog[[#This Row],[Assessed CS - 16-17 (2014)]]</f>
        <v>0</v>
      </c>
      <c r="U288" s="129">
        <f t="array" ref="U288">ConsolGeog[[#This Row],[Assessed CS - 16-24 (2014)]]</f>
        <v>0</v>
      </c>
      <c r="V288" s="129">
        <f t="array" ref="V288">ConsolGeog[[#This Row],[Assessed CS - 18-24 (2014)]]</f>
        <v>0</v>
      </c>
      <c r="W288" s="129">
        <f t="array" ref="W288">SUM(FinalOutput10[[#This Row],[Assessed_HS_16_17_2014]],FinalOutput10[[#This Row],[Assessed_HS_16_24_2014]],FinalOutput10[[#This Row],[Assessed_HS_18_24_2014]],FinalOutput10[[#This Row],[Assessed_CS_16_17_2014]],FinalOutput10[[#This Row],[Assessed_CS_16_24_2014]],FinalOutput10[[#This Row],[Assessed_CS_18_24_2014]])</f>
        <v>343</v>
      </c>
      <c r="X288" s="128"/>
      <c r="Y288" s="128"/>
      <c r="Z288" s="128"/>
      <c r="AA288" s="128"/>
      <c r="AB288" s="128"/>
      <c r="AC288" s="128"/>
      <c r="AD288" s="128"/>
      <c r="AE288" s="128"/>
      <c r="AF288" s="128"/>
      <c r="AG288" s="128"/>
      <c r="AH288" s="128"/>
      <c r="AI288" s="128"/>
      <c r="AJ288" s="128"/>
      <c r="AK288" s="128"/>
      <c r="AL288" s="128"/>
      <c r="AM288" s="128"/>
      <c r="AN288" s="128"/>
      <c r="AO288" s="128"/>
      <c r="AP288" s="128"/>
      <c r="AQ288" s="128"/>
      <c r="AR288" s="128"/>
      <c r="AS288" s="128"/>
      <c r="AT288" s="128"/>
      <c r="AU288" s="128"/>
      <c r="AV288" s="128"/>
      <c r="AW288" s="128"/>
      <c r="AX288" s="128"/>
      <c r="AY288" s="128"/>
      <c r="AZ288" s="128"/>
      <c r="BA288" s="128"/>
      <c r="BB288" s="128"/>
      <c r="BC288" s="128"/>
      <c r="BD288" s="128"/>
      <c r="BE288" s="128"/>
      <c r="BF288" s="128"/>
      <c r="BG288" s="128"/>
      <c r="BH288" s="128"/>
      <c r="BI288" s="128"/>
      <c r="BJ288" s="128"/>
      <c r="BK288" s="128"/>
    </row>
    <row r="289" spans="1:63">
      <c r="A289" s="128" t="str">
        <f t="array" ref="A289">ConsolGeog[[#This Row],[Country]]</f>
        <v>England</v>
      </c>
      <c r="B289" s="129" t="str">
        <f t="array" ref="B289">ConsolGeog[[#This Row],[County Name]]</f>
        <v>Liverpool</v>
      </c>
      <c r="C289" s="128" t="str">
        <f t="array" ref="C289">ConsolGeog[[#This Row],[la_code]]</f>
        <v>E08000012</v>
      </c>
      <c r="D289" s="129" t="str">
        <f t="array" ref="D289">ConsolGeog[[#This Row],[la_name]]</f>
        <v>Liverpool</v>
      </c>
      <c r="E289" s="129" t="str">
        <f t="array" ref="E289">ConsolGeog[[#This Row],[LA Type]]</f>
        <v>Unitary</v>
      </c>
      <c r="F289" s="129">
        <f t="array" ref="F289">ConsolGeog[[#This Row],[population]]</f>
        <v>466415</v>
      </c>
      <c r="G289" s="129">
        <f t="array" ref="G289">ConsolGeog[[#This Row],[area]]</f>
        <v>11184.35</v>
      </c>
      <c r="H289" s="129">
        <f t="array" ref="H289">ConsolGeog[[#This Row],[COUNTY: Sum of districts'' populations '[non additive!']]]</f>
        <v>466415</v>
      </c>
      <c r="I289" s="129">
        <f t="array" ref="I289">ConsolGeog[[#This Row],[County Stats Distribution Factor]]</f>
        <v>1</v>
      </c>
      <c r="J289" s="129">
        <f t="array" ref="J289">ConsolGeog[[#This Row],[Presented HS - 16-17 (2014)]]</f>
        <v>0</v>
      </c>
      <c r="K289" s="129">
        <f t="array" ref="K289">ConsolGeog[[#This Row],[Presented HS - 16-24 (2014)]]</f>
        <v>0</v>
      </c>
      <c r="L289" s="129">
        <f t="array" ref="L289">ConsolGeog[[#This Row],[Presented HS - 18-24 (2014)]]</f>
        <v>0</v>
      </c>
      <c r="M289" s="129">
        <f t="array" ref="M289">ConsolGeog[[#This Row],[Presented CS - 16-17 (2014)]]</f>
        <v>0</v>
      </c>
      <c r="N289" s="129">
        <f t="array" ref="N289">ConsolGeog[[#This Row],[Presented CS - 16-24 (2014)]]</f>
        <v>0</v>
      </c>
      <c r="O289" s="129">
        <f t="array" ref="O289">ConsolGeog[[#This Row],[Presented CS - 18-24 (2014)]]</f>
        <v>0</v>
      </c>
      <c r="P289" s="129">
        <f t="array" ref="P28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89" s="129">
        <f t="array" ref="Q289">ConsolGeog[[#This Row],[Assessed HS - 16-17 (2014)]]</f>
        <v>0</v>
      </c>
      <c r="R289" s="129">
        <f t="array" ref="R289">ConsolGeog[[#This Row],[Assessed HS - 16-24 (2014)]]</f>
        <v>0</v>
      </c>
      <c r="S289" s="129">
        <f t="array" ref="S289">ConsolGeog[[#This Row],[Assessed HS - 18-24 (2014)]]</f>
        <v>0</v>
      </c>
      <c r="T289" s="129">
        <f t="array" ref="T289">ConsolGeog[[#This Row],[Assessed CS - 16-17 (2014)]]</f>
        <v>0</v>
      </c>
      <c r="U289" s="129">
        <f t="array" ref="U289">ConsolGeog[[#This Row],[Assessed CS - 16-24 (2014)]]</f>
        <v>0</v>
      </c>
      <c r="V289" s="129">
        <f t="array" ref="V289">ConsolGeog[[#This Row],[Assessed CS - 18-24 (2014)]]</f>
        <v>0</v>
      </c>
      <c r="W289" s="129">
        <f t="array" ref="W289">SUM(FinalOutput10[[#This Row],[Assessed_HS_16_17_2014]],FinalOutput10[[#This Row],[Assessed_HS_16_24_2014]],FinalOutput10[[#This Row],[Assessed_HS_18_24_2014]],FinalOutput10[[#This Row],[Assessed_CS_16_17_2014]],FinalOutput10[[#This Row],[Assessed_CS_16_24_2014]],FinalOutput10[[#This Row],[Assessed_CS_18_24_2014]])</f>
        <v>0</v>
      </c>
      <c r="X289" s="128"/>
      <c r="Y289" s="128"/>
      <c r="Z289" s="128"/>
      <c r="AA289" s="128"/>
      <c r="AB289" s="128"/>
      <c r="AC289" s="128"/>
      <c r="AD289" s="128"/>
      <c r="AE289" s="128"/>
      <c r="AF289" s="128"/>
      <c r="AG289" s="128"/>
      <c r="AH289" s="128"/>
      <c r="AI289" s="128"/>
      <c r="AJ289" s="128"/>
      <c r="AK289" s="128"/>
      <c r="AL289" s="128"/>
      <c r="AM289" s="128"/>
      <c r="AN289" s="128"/>
      <c r="AO289" s="128"/>
      <c r="AP289" s="128"/>
      <c r="AQ289" s="128"/>
      <c r="AR289" s="128"/>
      <c r="AS289" s="128"/>
      <c r="AT289" s="128"/>
      <c r="AU289" s="128"/>
      <c r="AV289" s="128"/>
      <c r="AW289" s="128"/>
      <c r="AX289" s="128"/>
      <c r="AY289" s="128"/>
      <c r="AZ289" s="128"/>
      <c r="BA289" s="128"/>
      <c r="BB289" s="128"/>
      <c r="BC289" s="128"/>
      <c r="BD289" s="128"/>
      <c r="BE289" s="128"/>
      <c r="BF289" s="128"/>
      <c r="BG289" s="128"/>
      <c r="BH289" s="128"/>
      <c r="BI289" s="128"/>
      <c r="BJ289" s="128"/>
      <c r="BK289" s="128"/>
    </row>
    <row r="290" spans="1:63">
      <c r="A290" s="128" t="str">
        <f t="array" ref="A290">ConsolGeog[[#This Row],[Country]]</f>
        <v>England</v>
      </c>
      <c r="B290" s="129" t="str">
        <f t="array" ref="B290">ConsolGeog[[#This Row],[County Name]]</f>
        <v>Enfield</v>
      </c>
      <c r="C290" s="128" t="str">
        <f t="array" ref="C290">ConsolGeog[[#This Row],[la_code]]</f>
        <v>E09000010</v>
      </c>
      <c r="D290" s="129" t="str">
        <f t="array" ref="D290">ConsolGeog[[#This Row],[la_name]]</f>
        <v>Enfield</v>
      </c>
      <c r="E290" s="129" t="str">
        <f t="array" ref="E290">ConsolGeog[[#This Row],[LA Type]]</f>
        <v>Unitary</v>
      </c>
      <c r="F290" s="129">
        <f t="array" ref="F290">ConsolGeog[[#This Row],[population]]</f>
        <v>312466</v>
      </c>
      <c r="G290" s="129">
        <f t="array" ref="G290">ConsolGeog[[#This Row],[area]]</f>
        <v>8082.94</v>
      </c>
      <c r="H290" s="129">
        <f t="array" ref="H290">ConsolGeog[[#This Row],[COUNTY: Sum of districts'' populations '[non additive!']]]</f>
        <v>312466</v>
      </c>
      <c r="I290" s="129">
        <f t="array" ref="I290">ConsolGeog[[#This Row],[County Stats Distribution Factor]]</f>
        <v>1</v>
      </c>
      <c r="J290" s="129">
        <f t="array" ref="J290">ConsolGeog[[#This Row],[Presented HS - 16-17 (2014)]]</f>
        <v>0</v>
      </c>
      <c r="K290" s="129">
        <f t="array" ref="K290">ConsolGeog[[#This Row],[Presented HS - 16-24 (2014)]]</f>
        <v>0</v>
      </c>
      <c r="L290" s="129">
        <f t="array" ref="L290">ConsolGeog[[#This Row],[Presented HS - 18-24 (2014)]]</f>
        <v>206</v>
      </c>
      <c r="M290" s="129">
        <f t="array" ref="M290">ConsolGeog[[#This Row],[Presented CS - 16-17 (2014)]]</f>
        <v>0</v>
      </c>
      <c r="N290" s="129">
        <f t="array" ref="N290">ConsolGeog[[#This Row],[Presented CS - 16-24 (2014)]]</f>
        <v>0</v>
      </c>
      <c r="O290" s="129">
        <f t="array" ref="O290">ConsolGeog[[#This Row],[Presented CS - 18-24 (2014)]]</f>
        <v>0</v>
      </c>
      <c r="P290" s="129">
        <f t="array" ref="P290">MAX(FinalOutput10[[#This Row],[Presented_HS_16_17_2014]]+FinalOutput10[[#This Row],[Presented_HS_18_24_2014]],FinalOutput10[[#This Row],[Presented_HS_16_24_2014]])+SUM(FinalOutput10[[#This Row],[Presented_CS_16_17_2014]],FinalOutput10[[#This Row],[Presented_CS_16_24_2014]],FinalOutput10[[#This Row],[Presented_CS_18_24_2014]])</f>
        <v>206</v>
      </c>
      <c r="Q290" s="129">
        <f t="array" ref="Q290">ConsolGeog[[#This Row],[Assessed HS - 16-17 (2014)]]</f>
        <v>0</v>
      </c>
      <c r="R290" s="129">
        <f t="array" ref="R290">ConsolGeog[[#This Row],[Assessed HS - 16-24 (2014)]]</f>
        <v>0</v>
      </c>
      <c r="S290" s="129">
        <f t="array" ref="S290">ConsolGeog[[#This Row],[Assessed HS - 18-24 (2014)]]</f>
        <v>124</v>
      </c>
      <c r="T290" s="129">
        <f t="array" ref="T290">ConsolGeog[[#This Row],[Assessed CS - 16-17 (2014)]]</f>
        <v>0</v>
      </c>
      <c r="U290" s="129">
        <f t="array" ref="U290">ConsolGeog[[#This Row],[Assessed CS - 16-24 (2014)]]</f>
        <v>0</v>
      </c>
      <c r="V290" s="129">
        <f t="array" ref="V290">ConsolGeog[[#This Row],[Assessed CS - 18-24 (2014)]]</f>
        <v>0</v>
      </c>
      <c r="W290" s="129">
        <f t="array" ref="W290">SUM(FinalOutput10[[#This Row],[Assessed_HS_16_17_2014]],FinalOutput10[[#This Row],[Assessed_HS_16_24_2014]],FinalOutput10[[#This Row],[Assessed_HS_18_24_2014]],FinalOutput10[[#This Row],[Assessed_CS_16_17_2014]],FinalOutput10[[#This Row],[Assessed_CS_16_24_2014]],FinalOutput10[[#This Row],[Assessed_CS_18_24_2014]])</f>
        <v>124</v>
      </c>
      <c r="X290" s="128"/>
      <c r="Y290" s="128"/>
      <c r="Z290" s="128"/>
      <c r="AA290" s="128"/>
      <c r="AB290" s="128"/>
      <c r="AC290" s="128"/>
      <c r="AD290" s="128"/>
      <c r="AE290" s="128"/>
      <c r="AF290" s="128"/>
      <c r="AG290" s="128"/>
      <c r="AH290" s="128"/>
      <c r="AI290" s="128"/>
      <c r="AJ290" s="128"/>
      <c r="AK290" s="128"/>
      <c r="AL290" s="128"/>
      <c r="AM290" s="128"/>
      <c r="AN290" s="128"/>
      <c r="AO290" s="128"/>
      <c r="AP290" s="128"/>
      <c r="AQ290" s="128"/>
      <c r="AR290" s="128"/>
      <c r="AS290" s="128"/>
      <c r="AT290" s="128"/>
      <c r="AU290" s="128"/>
      <c r="AV290" s="128"/>
      <c r="AW290" s="128"/>
      <c r="AX290" s="128"/>
      <c r="AY290" s="128"/>
      <c r="AZ290" s="128"/>
      <c r="BA290" s="128"/>
      <c r="BB290" s="128"/>
      <c r="BC290" s="128"/>
      <c r="BD290" s="128"/>
      <c r="BE290" s="128"/>
      <c r="BF290" s="128"/>
      <c r="BG290" s="128"/>
      <c r="BH290" s="128"/>
      <c r="BI290" s="128"/>
      <c r="BJ290" s="128"/>
      <c r="BK290" s="128"/>
    </row>
    <row r="291" spans="1:63">
      <c r="A291" s="128" t="str">
        <f t="array" ref="A291">ConsolGeog[[#This Row],[Country]]</f>
        <v>Wales</v>
      </c>
      <c r="B291" s="129" t="str">
        <f t="array" ref="B291">ConsolGeog[[#This Row],[County Name]]</f>
        <v/>
      </c>
      <c r="C291" s="128" t="str">
        <f t="array" ref="C291">ConsolGeog[[#This Row],[la_code]]</f>
        <v>W06000011</v>
      </c>
      <c r="D291" s="129" t="str">
        <f t="array" ref="D291">ConsolGeog[[#This Row],[la_name]]</f>
        <v>Swansea</v>
      </c>
      <c r="E291" s="129" t="str">
        <f t="array" ref="E291">ConsolGeog[[#This Row],[LA Type]]</f>
        <v>Local Authority</v>
      </c>
      <c r="F291" s="129">
        <f t="array" ref="F291">ConsolGeog[[#This Row],[population]]</f>
        <v>239023</v>
      </c>
      <c r="G291" s="129">
        <f t="array" ref="G291">ConsolGeog[[#This Row],[area]]</f>
        <v>37974.42</v>
      </c>
      <c r="H291" s="129">
        <f t="array" ref="H291">ConsolGeog[[#This Row],[COUNTY: Sum of districts'' populations '[non additive!']]]</f>
        <v>0</v>
      </c>
      <c r="I291" s="129">
        <f t="array" ref="I291">ConsolGeog[[#This Row],[County Stats Distribution Factor]]</f>
        <v>0</v>
      </c>
      <c r="J291" s="129">
        <f t="array" ref="J291">ConsolGeog[[#This Row],[Presented HS - 16-17 (2014)]]</f>
        <v>14</v>
      </c>
      <c r="K291" s="129">
        <f t="array" ref="K291">ConsolGeog[[#This Row],[Presented HS - 16-24 (2014)]]</f>
        <v>0</v>
      </c>
      <c r="L291" s="129">
        <f t="array" ref="L291">ConsolGeog[[#This Row],[Presented HS - 18-24 (2014)]]</f>
        <v>815</v>
      </c>
      <c r="M291" s="129">
        <f t="array" ref="M291">ConsolGeog[[#This Row],[Presented CS - 16-17 (2014)]]</f>
        <v>0</v>
      </c>
      <c r="N291" s="129">
        <f t="array" ref="N291">ConsolGeog[[#This Row],[Presented CS - 16-24 (2014)]]</f>
        <v>0</v>
      </c>
      <c r="O291" s="129">
        <f t="array" ref="O291">ConsolGeog[[#This Row],[Presented CS - 18-24 (2014)]]</f>
        <v>0</v>
      </c>
      <c r="P291" s="129">
        <f t="array" ref="P291">MAX(FinalOutput10[[#This Row],[Presented_HS_16_17_2014]]+FinalOutput10[[#This Row],[Presented_HS_18_24_2014]],FinalOutput10[[#This Row],[Presented_HS_16_24_2014]])+SUM(FinalOutput10[[#This Row],[Presented_CS_16_17_2014]],FinalOutput10[[#This Row],[Presented_CS_16_24_2014]],FinalOutput10[[#This Row],[Presented_CS_18_24_2014]])</f>
        <v>829</v>
      </c>
      <c r="Q291" s="129">
        <f t="array" ref="Q291">ConsolGeog[[#This Row],[Assessed HS - 16-17 (2014)]]</f>
        <v>0</v>
      </c>
      <c r="R291" s="129">
        <f t="array" ref="R291">ConsolGeog[[#This Row],[Assessed HS - 16-24 (2014)]]</f>
        <v>0</v>
      </c>
      <c r="S291" s="129">
        <f t="array" ref="S291">ConsolGeog[[#This Row],[Assessed HS - 18-24 (2014)]]</f>
        <v>0</v>
      </c>
      <c r="T291" s="129">
        <f t="array" ref="T291">ConsolGeog[[#This Row],[Assessed CS - 16-17 (2014)]]</f>
        <v>0</v>
      </c>
      <c r="U291" s="129">
        <f t="array" ref="U291">ConsolGeog[[#This Row],[Assessed CS - 16-24 (2014)]]</f>
        <v>0</v>
      </c>
      <c r="V291" s="129">
        <f t="array" ref="V291">ConsolGeog[[#This Row],[Assessed CS - 18-24 (2014)]]</f>
        <v>0</v>
      </c>
      <c r="W291" s="129">
        <f t="array" ref="W291">SUM(FinalOutput10[[#This Row],[Assessed_HS_16_17_2014]],FinalOutput10[[#This Row],[Assessed_HS_16_24_2014]],FinalOutput10[[#This Row],[Assessed_HS_18_24_2014]],FinalOutput10[[#This Row],[Assessed_CS_16_17_2014]],FinalOutput10[[#This Row],[Assessed_CS_16_24_2014]],FinalOutput10[[#This Row],[Assessed_CS_18_24_2014]])</f>
        <v>0</v>
      </c>
      <c r="X291" s="128"/>
      <c r="Y291" s="128"/>
      <c r="Z291" s="128"/>
      <c r="AA291" s="128"/>
      <c r="AB291" s="128"/>
      <c r="AC291" s="128"/>
      <c r="AD291" s="128"/>
      <c r="AE291" s="128"/>
      <c r="AF291" s="128"/>
      <c r="AG291" s="128"/>
      <c r="AH291" s="128"/>
      <c r="AI291" s="128"/>
      <c r="AJ291" s="128"/>
      <c r="AK291" s="128"/>
      <c r="AL291" s="128"/>
      <c r="AM291" s="128"/>
      <c r="AN291" s="128"/>
      <c r="AO291" s="128"/>
      <c r="AP291" s="128"/>
      <c r="AQ291" s="128"/>
      <c r="AR291" s="128"/>
      <c r="AS291" s="128"/>
      <c r="AT291" s="128"/>
      <c r="AU291" s="128"/>
      <c r="AV291" s="128"/>
      <c r="AW291" s="128"/>
      <c r="AX291" s="128"/>
      <c r="AY291" s="128"/>
      <c r="AZ291" s="128"/>
      <c r="BA291" s="128"/>
      <c r="BB291" s="128"/>
      <c r="BC291" s="128"/>
      <c r="BD291" s="128"/>
      <c r="BE291" s="128"/>
      <c r="BF291" s="128"/>
      <c r="BG291" s="128"/>
      <c r="BH291" s="128"/>
      <c r="BI291" s="128"/>
      <c r="BJ291" s="128"/>
      <c r="BK291" s="128"/>
    </row>
    <row r="292" spans="1:63">
      <c r="A292" s="128" t="str">
        <f t="array" ref="A292">ConsolGeog[[#This Row],[Country]]</f>
        <v>Wales</v>
      </c>
      <c r="B292" s="129" t="str">
        <f t="array" ref="B292">ConsolGeog[[#This Row],[County Name]]</f>
        <v/>
      </c>
      <c r="C292" s="128" t="str">
        <f t="array" ref="C292">ConsolGeog[[#This Row],[la_code]]</f>
        <v>W06000012</v>
      </c>
      <c r="D292" s="129" t="str">
        <f t="array" ref="D292">ConsolGeog[[#This Row],[la_name]]</f>
        <v>Neath Port Talbot</v>
      </c>
      <c r="E292" s="129" t="str">
        <f t="array" ref="E292">ConsolGeog[[#This Row],[LA Type]]</f>
        <v>Local Authority</v>
      </c>
      <c r="F292" s="129">
        <f t="array" ref="F292">ConsolGeog[[#This Row],[population]]</f>
        <v>139812</v>
      </c>
      <c r="G292" s="129">
        <f t="array" ref="G292">ConsolGeog[[#This Row],[area]]</f>
        <v>44125.95</v>
      </c>
      <c r="H292" s="129">
        <f t="array" ref="H292">ConsolGeog[[#This Row],[COUNTY: Sum of districts'' populations '[non additive!']]]</f>
        <v>0</v>
      </c>
      <c r="I292" s="129">
        <f t="array" ref="I292">ConsolGeog[[#This Row],[County Stats Distribution Factor]]</f>
        <v>0</v>
      </c>
      <c r="J292" s="129">
        <f t="array" ref="J292">ConsolGeog[[#This Row],[Presented HS - 16-17 (2014)]]</f>
        <v>0</v>
      </c>
      <c r="K292" s="129">
        <f t="array" ref="K292">ConsolGeog[[#This Row],[Presented HS - 16-24 (2014)]]</f>
        <v>0</v>
      </c>
      <c r="L292" s="129">
        <f t="array" ref="L292">ConsolGeog[[#This Row],[Presented HS - 18-24 (2014)]]</f>
        <v>0</v>
      </c>
      <c r="M292" s="129">
        <f t="array" ref="M292">ConsolGeog[[#This Row],[Presented CS - 16-17 (2014)]]</f>
        <v>0</v>
      </c>
      <c r="N292" s="129">
        <f t="array" ref="N292">ConsolGeog[[#This Row],[Presented CS - 16-24 (2014)]]</f>
        <v>0</v>
      </c>
      <c r="O292" s="129">
        <f t="array" ref="O292">ConsolGeog[[#This Row],[Presented CS - 18-24 (2014)]]</f>
        <v>0</v>
      </c>
      <c r="P292" s="129">
        <f t="array" ref="P29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92" s="129">
        <f t="array" ref="Q292">ConsolGeog[[#This Row],[Assessed HS - 16-17 (2014)]]</f>
        <v>0</v>
      </c>
      <c r="R292" s="129">
        <f t="array" ref="R292">ConsolGeog[[#This Row],[Assessed HS - 16-24 (2014)]]</f>
        <v>0</v>
      </c>
      <c r="S292" s="129">
        <f t="array" ref="S292">ConsolGeog[[#This Row],[Assessed HS - 18-24 (2014)]]</f>
        <v>0</v>
      </c>
      <c r="T292" s="129">
        <f t="array" ref="T292">ConsolGeog[[#This Row],[Assessed CS - 16-17 (2014)]]</f>
        <v>0</v>
      </c>
      <c r="U292" s="129">
        <f t="array" ref="U292">ConsolGeog[[#This Row],[Assessed CS - 16-24 (2014)]]</f>
        <v>0</v>
      </c>
      <c r="V292" s="129">
        <f t="array" ref="V292">ConsolGeog[[#This Row],[Assessed CS - 18-24 (2014)]]</f>
        <v>0</v>
      </c>
      <c r="W292" s="129">
        <f t="array" ref="W292">SUM(FinalOutput10[[#This Row],[Assessed_HS_16_17_2014]],FinalOutput10[[#This Row],[Assessed_HS_16_24_2014]],FinalOutput10[[#This Row],[Assessed_HS_18_24_2014]],FinalOutput10[[#This Row],[Assessed_CS_16_17_2014]],FinalOutput10[[#This Row],[Assessed_CS_16_24_2014]],FinalOutput10[[#This Row],[Assessed_CS_18_24_2014]])</f>
        <v>0</v>
      </c>
      <c r="X292" s="128"/>
      <c r="Y292" s="128"/>
      <c r="Z292" s="128"/>
      <c r="AA292" s="128"/>
      <c r="AB292" s="128"/>
      <c r="AC292" s="128"/>
      <c r="AD292" s="128"/>
      <c r="AE292" s="128"/>
      <c r="AF292" s="128"/>
      <c r="AG292" s="128"/>
      <c r="AH292" s="128"/>
      <c r="AI292" s="128"/>
      <c r="AJ292" s="128"/>
      <c r="AK292" s="128"/>
      <c r="AL292" s="128"/>
      <c r="AM292" s="128"/>
      <c r="AN292" s="128"/>
      <c r="AO292" s="128"/>
      <c r="AP292" s="128"/>
      <c r="AQ292" s="128"/>
      <c r="AR292" s="128"/>
      <c r="AS292" s="128"/>
      <c r="AT292" s="128"/>
      <c r="AU292" s="128"/>
      <c r="AV292" s="128"/>
      <c r="AW292" s="128"/>
      <c r="AX292" s="128"/>
      <c r="AY292" s="128"/>
      <c r="AZ292" s="128"/>
      <c r="BA292" s="128"/>
      <c r="BB292" s="128"/>
      <c r="BC292" s="128"/>
      <c r="BD292" s="128"/>
      <c r="BE292" s="128"/>
      <c r="BF292" s="128"/>
      <c r="BG292" s="128"/>
      <c r="BH292" s="128"/>
      <c r="BI292" s="128"/>
      <c r="BJ292" s="128"/>
      <c r="BK292" s="128"/>
    </row>
    <row r="293" spans="1:63">
      <c r="A293" s="128" t="str">
        <f t="array" ref="A293">ConsolGeog[[#This Row],[Country]]</f>
        <v>England</v>
      </c>
      <c r="B293" s="129" t="str">
        <f t="array" ref="B293">ConsolGeog[[#This Row],[County Name]]</f>
        <v>St. Helens</v>
      </c>
      <c r="C293" s="128" t="str">
        <f t="array" ref="C293">ConsolGeog[[#This Row],[la_code]]</f>
        <v>E08000013</v>
      </c>
      <c r="D293" s="129" t="str">
        <f t="array" ref="D293">ConsolGeog[[#This Row],[la_name]]</f>
        <v>St. Helens</v>
      </c>
      <c r="E293" s="129" t="str">
        <f t="array" ref="E293">ConsolGeog[[#This Row],[LA Type]]</f>
        <v>Unitary</v>
      </c>
      <c r="F293" s="129">
        <f t="array" ref="F293">ConsolGeog[[#This Row],[population]]</f>
        <v>175308</v>
      </c>
      <c r="G293" s="129">
        <f t="array" ref="G293">ConsolGeog[[#This Row],[area]]</f>
        <v>13638.25</v>
      </c>
      <c r="H293" s="129">
        <f t="array" ref="H293">ConsolGeog[[#This Row],[COUNTY: Sum of districts'' populations '[non additive!']]]</f>
        <v>175308</v>
      </c>
      <c r="I293" s="129">
        <f t="array" ref="I293">ConsolGeog[[#This Row],[County Stats Distribution Factor]]</f>
        <v>1</v>
      </c>
      <c r="J293" s="129">
        <f t="array" ref="J293">ConsolGeog[[#This Row],[Presented HS - 16-17 (2014)]]</f>
        <v>86</v>
      </c>
      <c r="K293" s="129">
        <f t="array" ref="K293">ConsolGeog[[#This Row],[Presented HS - 16-24 (2014)]]</f>
        <v>0</v>
      </c>
      <c r="L293" s="129">
        <f t="array" ref="L293">ConsolGeog[[#This Row],[Presented HS - 18-24 (2014)]]</f>
        <v>50</v>
      </c>
      <c r="M293" s="129">
        <f t="array" ref="M293">ConsolGeog[[#This Row],[Presented CS - 16-17 (2014)]]</f>
        <v>0</v>
      </c>
      <c r="N293" s="129">
        <f t="array" ref="N293">ConsolGeog[[#This Row],[Presented CS - 16-24 (2014)]]</f>
        <v>0</v>
      </c>
      <c r="O293" s="129">
        <f t="array" ref="O293">ConsolGeog[[#This Row],[Presented CS - 18-24 (2014)]]</f>
        <v>0</v>
      </c>
      <c r="P293" s="129">
        <f t="array" ref="P293">MAX(FinalOutput10[[#This Row],[Presented_HS_16_17_2014]]+FinalOutput10[[#This Row],[Presented_HS_18_24_2014]],FinalOutput10[[#This Row],[Presented_HS_16_24_2014]])+SUM(FinalOutput10[[#This Row],[Presented_CS_16_17_2014]],FinalOutput10[[#This Row],[Presented_CS_16_24_2014]],FinalOutput10[[#This Row],[Presented_CS_18_24_2014]])</f>
        <v>136</v>
      </c>
      <c r="Q293" s="129">
        <f t="array" ref="Q293">ConsolGeog[[#This Row],[Assessed HS - 16-17 (2014)]]</f>
        <v>0</v>
      </c>
      <c r="R293" s="129">
        <f t="array" ref="R293">ConsolGeog[[#This Row],[Assessed HS - 16-24 (2014)]]</f>
        <v>0</v>
      </c>
      <c r="S293" s="129">
        <f t="array" ref="S293">ConsolGeog[[#This Row],[Assessed HS - 18-24 (2014)]]</f>
        <v>50</v>
      </c>
      <c r="T293" s="129">
        <f t="array" ref="T293">ConsolGeog[[#This Row],[Assessed CS - 16-17 (2014)]]</f>
        <v>0</v>
      </c>
      <c r="U293" s="129">
        <f t="array" ref="U293">ConsolGeog[[#This Row],[Assessed CS - 16-24 (2014)]]</f>
        <v>0</v>
      </c>
      <c r="V293" s="129">
        <f t="array" ref="V293">ConsolGeog[[#This Row],[Assessed CS - 18-24 (2014)]]</f>
        <v>0</v>
      </c>
      <c r="W293" s="129">
        <f t="array" ref="W293">SUM(FinalOutput10[[#This Row],[Assessed_HS_16_17_2014]],FinalOutput10[[#This Row],[Assessed_HS_16_24_2014]],FinalOutput10[[#This Row],[Assessed_HS_18_24_2014]],FinalOutput10[[#This Row],[Assessed_CS_16_17_2014]],FinalOutput10[[#This Row],[Assessed_CS_16_24_2014]],FinalOutput10[[#This Row],[Assessed_CS_18_24_2014]])</f>
        <v>50</v>
      </c>
      <c r="X293" s="128"/>
      <c r="Y293" s="128"/>
      <c r="Z293" s="128"/>
      <c r="AA293" s="128"/>
      <c r="AB293" s="128"/>
      <c r="AC293" s="128"/>
      <c r="AD293" s="128"/>
      <c r="AE293" s="128"/>
      <c r="AF293" s="128"/>
      <c r="AG293" s="128"/>
      <c r="AH293" s="128"/>
      <c r="AI293" s="128"/>
      <c r="AJ293" s="128"/>
      <c r="AK293" s="128"/>
      <c r="AL293" s="128"/>
      <c r="AM293" s="128"/>
      <c r="AN293" s="128"/>
      <c r="AO293" s="128"/>
      <c r="AP293" s="128"/>
      <c r="AQ293" s="128"/>
      <c r="AR293" s="128"/>
      <c r="AS293" s="128"/>
      <c r="AT293" s="128"/>
      <c r="AU293" s="128"/>
      <c r="AV293" s="128"/>
      <c r="AW293" s="128"/>
      <c r="AX293" s="128"/>
      <c r="AY293" s="128"/>
      <c r="AZ293" s="128"/>
      <c r="BA293" s="128"/>
      <c r="BB293" s="128"/>
      <c r="BC293" s="128"/>
      <c r="BD293" s="128"/>
      <c r="BE293" s="128"/>
      <c r="BF293" s="128"/>
      <c r="BG293" s="128"/>
      <c r="BH293" s="128"/>
      <c r="BI293" s="128"/>
      <c r="BJ293" s="128"/>
      <c r="BK293" s="128"/>
    </row>
    <row r="294" spans="1:63">
      <c r="A294" s="128" t="str">
        <f t="array" ref="A294">ConsolGeog[[#This Row],[Country]]</f>
        <v>England</v>
      </c>
      <c r="B294" s="129" t="str">
        <f t="array" ref="B294">ConsolGeog[[#This Row],[County Name]]</f>
        <v>Sefton</v>
      </c>
      <c r="C294" s="128" t="str">
        <f t="array" ref="C294">ConsolGeog[[#This Row],[la_code]]</f>
        <v>E08000014</v>
      </c>
      <c r="D294" s="129" t="str">
        <f t="array" ref="D294">ConsolGeog[[#This Row],[la_name]]</f>
        <v>Sefton</v>
      </c>
      <c r="E294" s="129" t="str">
        <f t="array" ref="E294">ConsolGeog[[#This Row],[LA Type]]</f>
        <v>Unitary</v>
      </c>
      <c r="F294" s="129">
        <f t="array" ref="F294">ConsolGeog[[#This Row],[population]]</f>
        <v>273790</v>
      </c>
      <c r="G294" s="129">
        <f t="array" ref="G294">ConsolGeog[[#This Row],[area]]</f>
        <v>15313.61</v>
      </c>
      <c r="H294" s="129">
        <f t="array" ref="H294">ConsolGeog[[#This Row],[COUNTY: Sum of districts'' populations '[non additive!']]]</f>
        <v>273790</v>
      </c>
      <c r="I294" s="129">
        <f t="array" ref="I294">ConsolGeog[[#This Row],[County Stats Distribution Factor]]</f>
        <v>1</v>
      </c>
      <c r="J294" s="129">
        <f t="array" ref="J294">ConsolGeog[[#This Row],[Presented HS - 16-17 (2014)]]</f>
        <v>0</v>
      </c>
      <c r="K294" s="129">
        <f t="array" ref="K294">ConsolGeog[[#This Row],[Presented HS - 16-24 (2014)]]</f>
        <v>0</v>
      </c>
      <c r="L294" s="129">
        <f t="array" ref="L294">ConsolGeog[[#This Row],[Presented HS - 18-24 (2014)]]</f>
        <v>0</v>
      </c>
      <c r="M294" s="129">
        <f t="array" ref="M294">ConsolGeog[[#This Row],[Presented CS - 16-17 (2014)]]</f>
        <v>0</v>
      </c>
      <c r="N294" s="129">
        <f t="array" ref="N294">ConsolGeog[[#This Row],[Presented CS - 16-24 (2014)]]</f>
        <v>0</v>
      </c>
      <c r="O294" s="129">
        <f t="array" ref="O294">ConsolGeog[[#This Row],[Presented CS - 18-24 (2014)]]</f>
        <v>0</v>
      </c>
      <c r="P294" s="129">
        <f t="array" ref="P29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94" s="129">
        <f t="array" ref="Q294">ConsolGeog[[#This Row],[Assessed HS - 16-17 (2014)]]</f>
        <v>0</v>
      </c>
      <c r="R294" s="129">
        <f t="array" ref="R294">ConsolGeog[[#This Row],[Assessed HS - 16-24 (2014)]]</f>
        <v>0</v>
      </c>
      <c r="S294" s="129">
        <f t="array" ref="S294">ConsolGeog[[#This Row],[Assessed HS - 18-24 (2014)]]</f>
        <v>0</v>
      </c>
      <c r="T294" s="129">
        <f t="array" ref="T294">ConsolGeog[[#This Row],[Assessed CS - 16-17 (2014)]]</f>
        <v>0</v>
      </c>
      <c r="U294" s="129">
        <f t="array" ref="U294">ConsolGeog[[#This Row],[Assessed CS - 16-24 (2014)]]</f>
        <v>0</v>
      </c>
      <c r="V294" s="129">
        <f t="array" ref="V294">ConsolGeog[[#This Row],[Assessed CS - 18-24 (2014)]]</f>
        <v>0</v>
      </c>
      <c r="W294" s="129">
        <f t="array" ref="W294">SUM(FinalOutput10[[#This Row],[Assessed_HS_16_17_2014]],FinalOutput10[[#This Row],[Assessed_HS_16_24_2014]],FinalOutput10[[#This Row],[Assessed_HS_18_24_2014]],FinalOutput10[[#This Row],[Assessed_CS_16_17_2014]],FinalOutput10[[#This Row],[Assessed_CS_16_24_2014]],FinalOutput10[[#This Row],[Assessed_CS_18_24_2014]])</f>
        <v>0</v>
      </c>
      <c r="X294" s="128"/>
      <c r="Y294" s="128"/>
      <c r="Z294" s="128"/>
      <c r="AA294" s="128"/>
      <c r="AB294" s="128"/>
      <c r="AC294" s="128"/>
      <c r="AD294" s="128"/>
      <c r="AE294" s="128"/>
      <c r="AF294" s="128"/>
      <c r="AG294" s="128"/>
      <c r="AH294" s="128"/>
      <c r="AI294" s="128"/>
      <c r="AJ294" s="128"/>
      <c r="AK294" s="128"/>
      <c r="AL294" s="128"/>
      <c r="AM294" s="128"/>
      <c r="AN294" s="128"/>
      <c r="AO294" s="128"/>
      <c r="AP294" s="128"/>
      <c r="AQ294" s="128"/>
      <c r="AR294" s="128"/>
      <c r="AS294" s="128"/>
      <c r="AT294" s="128"/>
      <c r="AU294" s="128"/>
      <c r="AV294" s="128"/>
      <c r="AW294" s="128"/>
      <c r="AX294" s="128"/>
      <c r="AY294" s="128"/>
      <c r="AZ294" s="128"/>
      <c r="BA294" s="128"/>
      <c r="BB294" s="128"/>
      <c r="BC294" s="128"/>
      <c r="BD294" s="128"/>
      <c r="BE294" s="128"/>
      <c r="BF294" s="128"/>
      <c r="BG294" s="128"/>
      <c r="BH294" s="128"/>
      <c r="BI294" s="128"/>
      <c r="BJ294" s="128"/>
      <c r="BK294" s="128"/>
    </row>
    <row r="295" spans="1:63">
      <c r="A295" s="128" t="str">
        <f t="array" ref="A295">ConsolGeog[[#This Row],[Country]]</f>
        <v>England</v>
      </c>
      <c r="B295" s="129" t="str">
        <f t="array" ref="B295">ConsolGeog[[#This Row],[County Name]]</f>
        <v>Haringey</v>
      </c>
      <c r="C295" s="128" t="str">
        <f t="array" ref="C295">ConsolGeog[[#This Row],[la_code]]</f>
        <v>E09000014</v>
      </c>
      <c r="D295" s="129" t="str">
        <f t="array" ref="D295">ConsolGeog[[#This Row],[la_name]]</f>
        <v>Haringey</v>
      </c>
      <c r="E295" s="129" t="str">
        <f t="array" ref="E295">ConsolGeog[[#This Row],[LA Type]]</f>
        <v>Unitary</v>
      </c>
      <c r="F295" s="129">
        <f t="array" ref="F295">ConsolGeog[[#This Row],[population]]</f>
        <v>254926</v>
      </c>
      <c r="G295" s="129">
        <f t="array" ref="G295">ConsolGeog[[#This Row],[area]]</f>
        <v>2958.85</v>
      </c>
      <c r="H295" s="129">
        <f t="array" ref="H295">ConsolGeog[[#This Row],[COUNTY: Sum of districts'' populations '[non additive!']]]</f>
        <v>254926</v>
      </c>
      <c r="I295" s="129">
        <f t="array" ref="I295">ConsolGeog[[#This Row],[County Stats Distribution Factor]]</f>
        <v>1</v>
      </c>
      <c r="J295" s="129">
        <f t="array" ref="J295">ConsolGeog[[#This Row],[Presented HS - 16-17 (2014)]]</f>
        <v>18</v>
      </c>
      <c r="K295" s="129">
        <f t="array" ref="K295">ConsolGeog[[#This Row],[Presented HS - 16-24 (2014)]]</f>
        <v>0</v>
      </c>
      <c r="L295" s="129">
        <f t="array" ref="L295">ConsolGeog[[#This Row],[Presented HS - 18-24 (2014)]]</f>
        <v>338</v>
      </c>
      <c r="M295" s="129">
        <f t="array" ref="M295">ConsolGeog[[#This Row],[Presented CS - 16-17 (2014)]]</f>
        <v>0</v>
      </c>
      <c r="N295" s="129">
        <f t="array" ref="N295">ConsolGeog[[#This Row],[Presented CS - 16-24 (2014)]]</f>
        <v>0</v>
      </c>
      <c r="O295" s="129">
        <f t="array" ref="O295">ConsolGeog[[#This Row],[Presented CS - 18-24 (2014)]]</f>
        <v>0</v>
      </c>
      <c r="P295" s="129">
        <f t="array" ref="P295">MAX(FinalOutput10[[#This Row],[Presented_HS_16_17_2014]]+FinalOutput10[[#This Row],[Presented_HS_18_24_2014]],FinalOutput10[[#This Row],[Presented_HS_16_24_2014]])+SUM(FinalOutput10[[#This Row],[Presented_CS_16_17_2014]],FinalOutput10[[#This Row],[Presented_CS_16_24_2014]],FinalOutput10[[#This Row],[Presented_CS_18_24_2014]])</f>
        <v>356</v>
      </c>
      <c r="Q295" s="129">
        <f t="array" ref="Q295">ConsolGeog[[#This Row],[Assessed HS - 16-17 (2014)]]</f>
        <v>17</v>
      </c>
      <c r="R295" s="129">
        <f t="array" ref="R295">ConsolGeog[[#This Row],[Assessed HS - 16-24 (2014)]]</f>
        <v>0</v>
      </c>
      <c r="S295" s="129">
        <f t="array" ref="S295">ConsolGeog[[#This Row],[Assessed HS - 18-24 (2014)]]</f>
        <v>176</v>
      </c>
      <c r="T295" s="129">
        <f t="array" ref="T295">ConsolGeog[[#This Row],[Assessed CS - 16-17 (2014)]]</f>
        <v>0</v>
      </c>
      <c r="U295" s="129">
        <f t="array" ref="U295">ConsolGeog[[#This Row],[Assessed CS - 16-24 (2014)]]</f>
        <v>0</v>
      </c>
      <c r="V295" s="129">
        <f t="array" ref="V295">ConsolGeog[[#This Row],[Assessed CS - 18-24 (2014)]]</f>
        <v>0</v>
      </c>
      <c r="W295" s="129">
        <f t="array" ref="W295">SUM(FinalOutput10[[#This Row],[Assessed_HS_16_17_2014]],FinalOutput10[[#This Row],[Assessed_HS_16_24_2014]],FinalOutput10[[#This Row],[Assessed_HS_18_24_2014]],FinalOutput10[[#This Row],[Assessed_CS_16_17_2014]],FinalOutput10[[#This Row],[Assessed_CS_16_24_2014]],FinalOutput10[[#This Row],[Assessed_CS_18_24_2014]])</f>
        <v>193</v>
      </c>
      <c r="X295" s="128"/>
      <c r="Y295" s="128"/>
      <c r="Z295" s="128"/>
      <c r="AA295" s="128"/>
      <c r="AB295" s="128"/>
      <c r="AC295" s="128"/>
      <c r="AD295" s="128"/>
      <c r="AE295" s="128"/>
      <c r="AF295" s="128"/>
      <c r="AG295" s="128"/>
      <c r="AH295" s="128"/>
      <c r="AI295" s="128"/>
      <c r="AJ295" s="128"/>
      <c r="AK295" s="128"/>
      <c r="AL295" s="128"/>
      <c r="AM295" s="128"/>
      <c r="AN295" s="128"/>
      <c r="AO295" s="128"/>
      <c r="AP295" s="128"/>
      <c r="AQ295" s="128"/>
      <c r="AR295" s="128"/>
      <c r="AS295" s="128"/>
      <c r="AT295" s="128"/>
      <c r="AU295" s="128"/>
      <c r="AV295" s="128"/>
      <c r="AW295" s="128"/>
      <c r="AX295" s="128"/>
      <c r="AY295" s="128"/>
      <c r="AZ295" s="128"/>
      <c r="BA295" s="128"/>
      <c r="BB295" s="128"/>
      <c r="BC295" s="128"/>
      <c r="BD295" s="128"/>
      <c r="BE295" s="128"/>
      <c r="BF295" s="128"/>
      <c r="BG295" s="128"/>
      <c r="BH295" s="128"/>
      <c r="BI295" s="128"/>
      <c r="BJ295" s="128"/>
      <c r="BK295" s="128"/>
    </row>
    <row r="296" spans="1:63">
      <c r="A296" s="128" t="str">
        <f t="array" ref="A296">ConsolGeog[[#This Row],[Country]]</f>
        <v>Wales</v>
      </c>
      <c r="B296" s="129" t="str">
        <f t="array" ref="B296">ConsolGeog[[#This Row],[County Name]]</f>
        <v/>
      </c>
      <c r="C296" s="128" t="str">
        <f t="array" ref="C296">ConsolGeog[[#This Row],[la_code]]</f>
        <v>W06000018</v>
      </c>
      <c r="D296" s="129" t="str">
        <f t="array" ref="D296">ConsolGeog[[#This Row],[la_name]]</f>
        <v>Caerphilly</v>
      </c>
      <c r="E296" s="129" t="str">
        <f t="array" ref="E296">ConsolGeog[[#This Row],[LA Type]]</f>
        <v>Local Authority</v>
      </c>
      <c r="F296" s="129">
        <f t="array" ref="F296">ConsolGeog[[#This Row],[population]]</f>
        <v>178806</v>
      </c>
      <c r="G296" s="129">
        <f t="array" ref="G296">ConsolGeog[[#This Row],[area]]</f>
        <v>27745.02</v>
      </c>
      <c r="H296" s="129">
        <f t="array" ref="H296">ConsolGeog[[#This Row],[COUNTY: Sum of districts'' populations '[non additive!']]]</f>
        <v>0</v>
      </c>
      <c r="I296" s="129">
        <f t="array" ref="I296">ConsolGeog[[#This Row],[County Stats Distribution Factor]]</f>
        <v>0</v>
      </c>
      <c r="J296" s="129">
        <f t="array" ref="J296">ConsolGeog[[#This Row],[Presented HS - 16-17 (2014)]]</f>
        <v>0</v>
      </c>
      <c r="K296" s="129">
        <f t="array" ref="K296">ConsolGeog[[#This Row],[Presented HS - 16-24 (2014)]]</f>
        <v>0</v>
      </c>
      <c r="L296" s="129">
        <f t="array" ref="L296">ConsolGeog[[#This Row],[Presented HS - 18-24 (2014)]]</f>
        <v>0</v>
      </c>
      <c r="M296" s="129">
        <f t="array" ref="M296">ConsolGeog[[#This Row],[Presented CS - 16-17 (2014)]]</f>
        <v>0</v>
      </c>
      <c r="N296" s="129">
        <f t="array" ref="N296">ConsolGeog[[#This Row],[Presented CS - 16-24 (2014)]]</f>
        <v>0</v>
      </c>
      <c r="O296" s="129">
        <f t="array" ref="O296">ConsolGeog[[#This Row],[Presented CS - 18-24 (2014)]]</f>
        <v>0</v>
      </c>
      <c r="P296" s="129">
        <f t="array" ref="P29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96" s="129">
        <f t="array" ref="Q296">ConsolGeog[[#This Row],[Assessed HS - 16-17 (2014)]]</f>
        <v>0</v>
      </c>
      <c r="R296" s="129">
        <f t="array" ref="R296">ConsolGeog[[#This Row],[Assessed HS - 16-24 (2014)]]</f>
        <v>0</v>
      </c>
      <c r="S296" s="129">
        <f t="array" ref="S296">ConsolGeog[[#This Row],[Assessed HS - 18-24 (2014)]]</f>
        <v>0</v>
      </c>
      <c r="T296" s="129">
        <f t="array" ref="T296">ConsolGeog[[#This Row],[Assessed CS - 16-17 (2014)]]</f>
        <v>0</v>
      </c>
      <c r="U296" s="129">
        <f t="array" ref="U296">ConsolGeog[[#This Row],[Assessed CS - 16-24 (2014)]]</f>
        <v>0</v>
      </c>
      <c r="V296" s="129">
        <f t="array" ref="V296">ConsolGeog[[#This Row],[Assessed CS - 18-24 (2014)]]</f>
        <v>0</v>
      </c>
      <c r="W296" s="129">
        <f t="array" ref="W296">SUM(FinalOutput10[[#This Row],[Assessed_HS_16_17_2014]],FinalOutput10[[#This Row],[Assessed_HS_16_24_2014]],FinalOutput10[[#This Row],[Assessed_HS_18_24_2014]],FinalOutput10[[#This Row],[Assessed_CS_16_17_2014]],FinalOutput10[[#This Row],[Assessed_CS_16_24_2014]],FinalOutput10[[#This Row],[Assessed_CS_18_24_2014]])</f>
        <v>0</v>
      </c>
      <c r="X296" s="128"/>
      <c r="Y296" s="128"/>
      <c r="Z296" s="128"/>
      <c r="AA296" s="128"/>
      <c r="AB296" s="128"/>
      <c r="AC296" s="128"/>
      <c r="AD296" s="128"/>
      <c r="AE296" s="128"/>
      <c r="AF296" s="128"/>
      <c r="AG296" s="128"/>
      <c r="AH296" s="128"/>
      <c r="AI296" s="128"/>
      <c r="AJ296" s="128"/>
      <c r="AK296" s="128"/>
      <c r="AL296" s="128"/>
      <c r="AM296" s="128"/>
      <c r="AN296" s="128"/>
      <c r="AO296" s="128"/>
      <c r="AP296" s="128"/>
      <c r="AQ296" s="128"/>
      <c r="AR296" s="128"/>
      <c r="AS296" s="128"/>
      <c r="AT296" s="128"/>
      <c r="AU296" s="128"/>
      <c r="AV296" s="128"/>
      <c r="AW296" s="128"/>
      <c r="AX296" s="128"/>
      <c r="AY296" s="128"/>
      <c r="AZ296" s="128"/>
      <c r="BA296" s="128"/>
      <c r="BB296" s="128"/>
      <c r="BC296" s="128"/>
      <c r="BD296" s="128"/>
      <c r="BE296" s="128"/>
      <c r="BF296" s="128"/>
      <c r="BG296" s="128"/>
      <c r="BH296" s="128"/>
      <c r="BI296" s="128"/>
      <c r="BJ296" s="128"/>
      <c r="BK296" s="128"/>
    </row>
    <row r="297" spans="1:63">
      <c r="A297" s="128" t="str">
        <f t="array" ref="A297">ConsolGeog[[#This Row],[Country]]</f>
        <v>England</v>
      </c>
      <c r="B297" s="129" t="str">
        <f t="array" ref="B297">ConsolGeog[[#This Row],[County Name]]</f>
        <v>Wirral</v>
      </c>
      <c r="C297" s="128" t="str">
        <f t="array" ref="C297">ConsolGeog[[#This Row],[la_code]]</f>
        <v>E08000015</v>
      </c>
      <c r="D297" s="129" t="str">
        <f t="array" ref="D297">ConsolGeog[[#This Row],[la_name]]</f>
        <v>Wirral</v>
      </c>
      <c r="E297" s="129" t="str">
        <f t="array" ref="E297">ConsolGeog[[#This Row],[LA Type]]</f>
        <v>Unitary</v>
      </c>
      <c r="F297" s="129">
        <f t="array" ref="F297">ConsolGeog[[#This Row],[population]]</f>
        <v>319783</v>
      </c>
      <c r="G297" s="129">
        <f t="array" ref="G297">ConsolGeog[[#This Row],[area]]</f>
        <v>15704.94</v>
      </c>
      <c r="H297" s="129">
        <f t="array" ref="H297">ConsolGeog[[#This Row],[COUNTY: Sum of districts'' populations '[non additive!']]]</f>
        <v>319783</v>
      </c>
      <c r="I297" s="129">
        <f t="array" ref="I297">ConsolGeog[[#This Row],[County Stats Distribution Factor]]</f>
        <v>1</v>
      </c>
      <c r="J297" s="129">
        <f t="array" ref="J297">ConsolGeog[[#This Row],[Presented HS - 16-17 (2014)]]</f>
        <v>0</v>
      </c>
      <c r="K297" s="129">
        <f t="array" ref="K297">ConsolGeog[[#This Row],[Presented HS - 16-24 (2014)]]</f>
        <v>0</v>
      </c>
      <c r="L297" s="129">
        <f t="array" ref="L297">ConsolGeog[[#This Row],[Presented HS - 18-24 (2014)]]</f>
        <v>448</v>
      </c>
      <c r="M297" s="129">
        <f t="array" ref="M297">ConsolGeog[[#This Row],[Presented CS - 16-17 (2014)]]</f>
        <v>0</v>
      </c>
      <c r="N297" s="129">
        <f t="array" ref="N297">ConsolGeog[[#This Row],[Presented CS - 16-24 (2014)]]</f>
        <v>0</v>
      </c>
      <c r="O297" s="129">
        <f t="array" ref="O297">ConsolGeog[[#This Row],[Presented CS - 18-24 (2014)]]</f>
        <v>0</v>
      </c>
      <c r="P297" s="129">
        <f t="array" ref="P297">MAX(FinalOutput10[[#This Row],[Presented_HS_16_17_2014]]+FinalOutput10[[#This Row],[Presented_HS_18_24_2014]],FinalOutput10[[#This Row],[Presented_HS_16_24_2014]])+SUM(FinalOutput10[[#This Row],[Presented_CS_16_17_2014]],FinalOutput10[[#This Row],[Presented_CS_16_24_2014]],FinalOutput10[[#This Row],[Presented_CS_18_24_2014]])</f>
        <v>448</v>
      </c>
      <c r="Q297" s="129">
        <f t="array" ref="Q297">ConsolGeog[[#This Row],[Assessed HS - 16-17 (2014)]]</f>
        <v>0</v>
      </c>
      <c r="R297" s="129">
        <f t="array" ref="R297">ConsolGeog[[#This Row],[Assessed HS - 16-24 (2014)]]</f>
        <v>0</v>
      </c>
      <c r="S297" s="129">
        <f t="array" ref="S297">ConsolGeog[[#This Row],[Assessed HS - 18-24 (2014)]]</f>
        <v>36</v>
      </c>
      <c r="T297" s="129">
        <f t="array" ref="T297">ConsolGeog[[#This Row],[Assessed CS - 16-17 (2014)]]</f>
        <v>0</v>
      </c>
      <c r="U297" s="129">
        <f t="array" ref="U297">ConsolGeog[[#This Row],[Assessed CS - 16-24 (2014)]]</f>
        <v>0</v>
      </c>
      <c r="V297" s="129">
        <f t="array" ref="V297">ConsolGeog[[#This Row],[Assessed CS - 18-24 (2014)]]</f>
        <v>0</v>
      </c>
      <c r="W297" s="129">
        <f t="array" ref="W297">SUM(FinalOutput10[[#This Row],[Assessed_HS_16_17_2014]],FinalOutput10[[#This Row],[Assessed_HS_16_24_2014]],FinalOutput10[[#This Row],[Assessed_HS_18_24_2014]],FinalOutput10[[#This Row],[Assessed_CS_16_17_2014]],FinalOutput10[[#This Row],[Assessed_CS_16_24_2014]],FinalOutput10[[#This Row],[Assessed_CS_18_24_2014]])</f>
        <v>36</v>
      </c>
      <c r="X297" s="128"/>
      <c r="Y297" s="128"/>
      <c r="Z297" s="128"/>
      <c r="AA297" s="128"/>
      <c r="AB297" s="128"/>
      <c r="AC297" s="128"/>
      <c r="AD297" s="128"/>
      <c r="AE297" s="128"/>
      <c r="AF297" s="128"/>
      <c r="AG297" s="128"/>
      <c r="AH297" s="128"/>
      <c r="AI297" s="128"/>
      <c r="AJ297" s="128"/>
      <c r="AK297" s="128"/>
      <c r="AL297" s="128"/>
      <c r="AM297" s="128"/>
      <c r="AN297" s="128"/>
      <c r="AO297" s="128"/>
      <c r="AP297" s="128"/>
      <c r="AQ297" s="128"/>
      <c r="AR297" s="128"/>
      <c r="AS297" s="128"/>
      <c r="AT297" s="128"/>
      <c r="AU297" s="128"/>
      <c r="AV297" s="128"/>
      <c r="AW297" s="128"/>
      <c r="AX297" s="128"/>
      <c r="AY297" s="128"/>
      <c r="AZ297" s="128"/>
      <c r="BA297" s="128"/>
      <c r="BB297" s="128"/>
      <c r="BC297" s="128"/>
      <c r="BD297" s="128"/>
      <c r="BE297" s="128"/>
      <c r="BF297" s="128"/>
      <c r="BG297" s="128"/>
      <c r="BH297" s="128"/>
      <c r="BI297" s="128"/>
      <c r="BJ297" s="128"/>
      <c r="BK297" s="128"/>
    </row>
    <row r="298" spans="1:63">
      <c r="A298" s="128" t="str">
        <f t="array" ref="A298">ConsolGeog[[#This Row],[Country]]</f>
        <v>England</v>
      </c>
      <c r="B298" s="129" t="str">
        <f t="array" ref="B298">ConsolGeog[[#This Row],[County Name]]</f>
        <v>Barnsley</v>
      </c>
      <c r="C298" s="128" t="str">
        <f t="array" ref="C298">ConsolGeog[[#This Row],[la_code]]</f>
        <v>E08000016</v>
      </c>
      <c r="D298" s="129" t="str">
        <f t="array" ref="D298">ConsolGeog[[#This Row],[la_name]]</f>
        <v>Barnsley</v>
      </c>
      <c r="E298" s="129" t="str">
        <f t="array" ref="E298">ConsolGeog[[#This Row],[LA Type]]</f>
        <v>Unitary</v>
      </c>
      <c r="F298" s="129">
        <f t="array" ref="F298">ConsolGeog[[#This Row],[population]]</f>
        <v>231221</v>
      </c>
      <c r="G298" s="129">
        <f t="array" ref="G298">ConsolGeog[[#This Row],[area]]</f>
        <v>32905.31</v>
      </c>
      <c r="H298" s="129">
        <f t="array" ref="H298">ConsolGeog[[#This Row],[COUNTY: Sum of districts'' populations '[non additive!']]]</f>
        <v>231221</v>
      </c>
      <c r="I298" s="129">
        <f t="array" ref="I298">ConsolGeog[[#This Row],[County Stats Distribution Factor]]</f>
        <v>1</v>
      </c>
      <c r="J298" s="129">
        <f t="array" ref="J298">ConsolGeog[[#This Row],[Presented HS - 16-17 (2014)]]</f>
        <v>9</v>
      </c>
      <c r="K298" s="129">
        <f t="array" ref="K298">ConsolGeog[[#This Row],[Presented HS - 16-24 (2014)]]</f>
        <v>0</v>
      </c>
      <c r="L298" s="129">
        <f t="array" ref="L298">ConsolGeog[[#This Row],[Presented HS - 18-24 (2014)]]</f>
        <v>100</v>
      </c>
      <c r="M298" s="129">
        <f t="array" ref="M298">ConsolGeog[[#This Row],[Presented CS - 16-17 (2014)]]</f>
        <v>0</v>
      </c>
      <c r="N298" s="129">
        <f t="array" ref="N298">ConsolGeog[[#This Row],[Presented CS - 16-24 (2014)]]</f>
        <v>0</v>
      </c>
      <c r="O298" s="129">
        <f t="array" ref="O298">ConsolGeog[[#This Row],[Presented CS - 18-24 (2014)]]</f>
        <v>0</v>
      </c>
      <c r="P298" s="129">
        <f t="array" ref="P298">MAX(FinalOutput10[[#This Row],[Presented_HS_16_17_2014]]+FinalOutput10[[#This Row],[Presented_HS_18_24_2014]],FinalOutput10[[#This Row],[Presented_HS_16_24_2014]])+SUM(FinalOutput10[[#This Row],[Presented_CS_16_17_2014]],FinalOutput10[[#This Row],[Presented_CS_16_24_2014]],FinalOutput10[[#This Row],[Presented_CS_18_24_2014]])</f>
        <v>109</v>
      </c>
      <c r="Q298" s="129">
        <f t="array" ref="Q298">ConsolGeog[[#This Row],[Assessed HS - 16-17 (2014)]]</f>
        <v>9</v>
      </c>
      <c r="R298" s="129">
        <f t="array" ref="R298">ConsolGeog[[#This Row],[Assessed HS - 16-24 (2014)]]</f>
        <v>0</v>
      </c>
      <c r="S298" s="129">
        <f t="array" ref="S298">ConsolGeog[[#This Row],[Assessed HS - 18-24 (2014)]]</f>
        <v>98</v>
      </c>
      <c r="T298" s="129">
        <f t="array" ref="T298">ConsolGeog[[#This Row],[Assessed CS - 16-17 (2014)]]</f>
        <v>0</v>
      </c>
      <c r="U298" s="129">
        <f t="array" ref="U298">ConsolGeog[[#This Row],[Assessed CS - 16-24 (2014)]]</f>
        <v>0</v>
      </c>
      <c r="V298" s="129">
        <f t="array" ref="V298">ConsolGeog[[#This Row],[Assessed CS - 18-24 (2014)]]</f>
        <v>0</v>
      </c>
      <c r="W298" s="129">
        <f t="array" ref="W298">SUM(FinalOutput10[[#This Row],[Assessed_HS_16_17_2014]],FinalOutput10[[#This Row],[Assessed_HS_16_24_2014]],FinalOutput10[[#This Row],[Assessed_HS_18_24_2014]],FinalOutput10[[#This Row],[Assessed_CS_16_17_2014]],FinalOutput10[[#This Row],[Assessed_CS_16_24_2014]],FinalOutput10[[#This Row],[Assessed_CS_18_24_2014]])</f>
        <v>107</v>
      </c>
      <c r="X298" s="128"/>
      <c r="Y298" s="128"/>
      <c r="Z298" s="128"/>
      <c r="AA298" s="128"/>
      <c r="AB298" s="128"/>
      <c r="AC298" s="128"/>
      <c r="AD298" s="128"/>
      <c r="AE298" s="128"/>
      <c r="AF298" s="128"/>
      <c r="AG298" s="128"/>
      <c r="AH298" s="128"/>
      <c r="AI298" s="128"/>
      <c r="AJ298" s="128"/>
      <c r="AK298" s="128"/>
      <c r="AL298" s="128"/>
      <c r="AM298" s="128"/>
      <c r="AN298" s="128"/>
      <c r="AO298" s="128"/>
      <c r="AP298" s="128"/>
      <c r="AQ298" s="128"/>
      <c r="AR298" s="128"/>
      <c r="AS298" s="128"/>
      <c r="AT298" s="128"/>
      <c r="AU298" s="128"/>
      <c r="AV298" s="128"/>
      <c r="AW298" s="128"/>
      <c r="AX298" s="128"/>
      <c r="AY298" s="128"/>
      <c r="AZ298" s="128"/>
      <c r="BA298" s="128"/>
      <c r="BB298" s="128"/>
      <c r="BC298" s="128"/>
      <c r="BD298" s="128"/>
      <c r="BE298" s="128"/>
      <c r="BF298" s="128"/>
      <c r="BG298" s="128"/>
      <c r="BH298" s="128"/>
      <c r="BI298" s="128"/>
      <c r="BJ298" s="128"/>
      <c r="BK298" s="128"/>
    </row>
    <row r="299" spans="1:63">
      <c r="A299" s="128" t="str">
        <f t="array" ref="A299">ConsolGeog[[#This Row],[Country]]</f>
        <v>England</v>
      </c>
      <c r="B299" s="129" t="str">
        <f t="array" ref="B299">ConsolGeog[[#This Row],[County Name]]</f>
        <v>Doncaster</v>
      </c>
      <c r="C299" s="128" t="str">
        <f t="array" ref="C299">ConsolGeog[[#This Row],[la_code]]</f>
        <v>E08000017</v>
      </c>
      <c r="D299" s="129" t="str">
        <f t="array" ref="D299">ConsolGeog[[#This Row],[la_name]]</f>
        <v>Doncaster</v>
      </c>
      <c r="E299" s="129" t="str">
        <f t="array" ref="E299">ConsolGeog[[#This Row],[LA Type]]</f>
        <v>Unitary</v>
      </c>
      <c r="F299" s="129">
        <f t="array" ref="F299">ConsolGeog[[#This Row],[population]]</f>
        <v>302402</v>
      </c>
      <c r="G299" s="129">
        <f t="array" ref="G299">ConsolGeog[[#This Row],[area]]</f>
        <v>56799.22</v>
      </c>
      <c r="H299" s="129">
        <f t="array" ref="H299">ConsolGeog[[#This Row],[COUNTY: Sum of districts'' populations '[non additive!']]]</f>
        <v>302402</v>
      </c>
      <c r="I299" s="129">
        <f t="array" ref="I299">ConsolGeog[[#This Row],[County Stats Distribution Factor]]</f>
        <v>1</v>
      </c>
      <c r="J299" s="129">
        <f t="array" ref="J299">ConsolGeog[[#This Row],[Presented HS - 16-17 (2014)]]</f>
        <v>0</v>
      </c>
      <c r="K299" s="129">
        <f t="array" ref="K299">ConsolGeog[[#This Row],[Presented HS - 16-24 (2014)]]</f>
        <v>0</v>
      </c>
      <c r="L299" s="129">
        <f t="array" ref="L299">ConsolGeog[[#This Row],[Presented HS - 18-24 (2014)]]</f>
        <v>0</v>
      </c>
      <c r="M299" s="129">
        <f t="array" ref="M299">ConsolGeog[[#This Row],[Presented CS - 16-17 (2014)]]</f>
        <v>0</v>
      </c>
      <c r="N299" s="129">
        <f t="array" ref="N299">ConsolGeog[[#This Row],[Presented CS - 16-24 (2014)]]</f>
        <v>0</v>
      </c>
      <c r="O299" s="129">
        <f t="array" ref="O299">ConsolGeog[[#This Row],[Presented CS - 18-24 (2014)]]</f>
        <v>0</v>
      </c>
      <c r="P299" s="129">
        <f t="array" ref="P29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299" s="129">
        <f t="array" ref="Q299">ConsolGeog[[#This Row],[Assessed HS - 16-17 (2014)]]</f>
        <v>0</v>
      </c>
      <c r="R299" s="129">
        <f t="array" ref="R299">ConsolGeog[[#This Row],[Assessed HS - 16-24 (2014)]]</f>
        <v>0</v>
      </c>
      <c r="S299" s="129">
        <f t="array" ref="S299">ConsolGeog[[#This Row],[Assessed HS - 18-24 (2014)]]</f>
        <v>0</v>
      </c>
      <c r="T299" s="129">
        <f t="array" ref="T299">ConsolGeog[[#This Row],[Assessed CS - 16-17 (2014)]]</f>
        <v>0</v>
      </c>
      <c r="U299" s="129">
        <f t="array" ref="U299">ConsolGeog[[#This Row],[Assessed CS - 16-24 (2014)]]</f>
        <v>0</v>
      </c>
      <c r="V299" s="129">
        <f t="array" ref="V299">ConsolGeog[[#This Row],[Assessed CS - 18-24 (2014)]]</f>
        <v>0</v>
      </c>
      <c r="W299" s="129">
        <f t="array" ref="W299">SUM(FinalOutput10[[#This Row],[Assessed_HS_16_17_2014]],FinalOutput10[[#This Row],[Assessed_HS_16_24_2014]],FinalOutput10[[#This Row],[Assessed_HS_18_24_2014]],FinalOutput10[[#This Row],[Assessed_CS_16_17_2014]],FinalOutput10[[#This Row],[Assessed_CS_16_24_2014]],FinalOutput10[[#This Row],[Assessed_CS_18_24_2014]])</f>
        <v>0</v>
      </c>
      <c r="X299" s="128"/>
      <c r="Y299" s="128"/>
      <c r="Z299" s="128"/>
      <c r="AA299" s="128"/>
      <c r="AB299" s="128"/>
      <c r="AC299" s="128"/>
      <c r="AD299" s="128"/>
      <c r="AE299" s="128"/>
      <c r="AF299" s="128"/>
      <c r="AG299" s="128"/>
      <c r="AH299" s="128"/>
      <c r="AI299" s="128"/>
      <c r="AJ299" s="128"/>
      <c r="AK299" s="128"/>
      <c r="AL299" s="128"/>
      <c r="AM299" s="128"/>
      <c r="AN299" s="128"/>
      <c r="AO299" s="128"/>
      <c r="AP299" s="128"/>
      <c r="AQ299" s="128"/>
      <c r="AR299" s="128"/>
      <c r="AS299" s="128"/>
      <c r="AT299" s="128"/>
      <c r="AU299" s="128"/>
      <c r="AV299" s="128"/>
      <c r="AW299" s="128"/>
      <c r="AX299" s="128"/>
      <c r="AY299" s="128"/>
      <c r="AZ299" s="128"/>
      <c r="BA299" s="128"/>
      <c r="BB299" s="128"/>
      <c r="BC299" s="128"/>
      <c r="BD299" s="128"/>
      <c r="BE299" s="128"/>
      <c r="BF299" s="128"/>
      <c r="BG299" s="128"/>
      <c r="BH299" s="128"/>
      <c r="BI299" s="128"/>
      <c r="BJ299" s="128"/>
      <c r="BK299" s="128"/>
    </row>
    <row r="300" spans="1:63">
      <c r="A300" s="128" t="str">
        <f t="array" ref="A300">ConsolGeog[[#This Row],[Country]]</f>
        <v>England</v>
      </c>
      <c r="B300" s="129" t="str">
        <f t="array" ref="B300">ConsolGeog[[#This Row],[County Name]]</f>
        <v>Harrow</v>
      </c>
      <c r="C300" s="128" t="str">
        <f t="array" ref="C300">ConsolGeog[[#This Row],[la_code]]</f>
        <v>E09000015</v>
      </c>
      <c r="D300" s="129" t="str">
        <f t="array" ref="D300">ConsolGeog[[#This Row],[la_name]]</f>
        <v>Harrow</v>
      </c>
      <c r="E300" s="129" t="str">
        <f t="array" ref="E300">ConsolGeog[[#This Row],[LA Type]]</f>
        <v>Unitary</v>
      </c>
      <c r="F300" s="129">
        <f t="array" ref="F300">ConsolGeog[[#This Row],[population]]</f>
        <v>239056</v>
      </c>
      <c r="G300" s="129">
        <f t="array" ref="G300">ConsolGeog[[#This Row],[area]]</f>
        <v>5046.91</v>
      </c>
      <c r="H300" s="129">
        <f t="array" ref="H300">ConsolGeog[[#This Row],[COUNTY: Sum of districts'' populations '[non additive!']]]</f>
        <v>239056</v>
      </c>
      <c r="I300" s="129">
        <f t="array" ref="I300">ConsolGeog[[#This Row],[County Stats Distribution Factor]]</f>
        <v>1</v>
      </c>
      <c r="J300" s="129">
        <f t="array" ref="J300">ConsolGeog[[#This Row],[Presented HS - 16-17 (2014)]]</f>
        <v>0</v>
      </c>
      <c r="K300" s="129">
        <f t="array" ref="K300">ConsolGeog[[#This Row],[Presented HS - 16-24 (2014)]]</f>
        <v>0</v>
      </c>
      <c r="L300" s="129">
        <f t="array" ref="L300">ConsolGeog[[#This Row],[Presented HS - 18-24 (2014)]]</f>
        <v>0</v>
      </c>
      <c r="M300" s="129">
        <f t="array" ref="M300">ConsolGeog[[#This Row],[Presented CS - 16-17 (2014)]]</f>
        <v>0</v>
      </c>
      <c r="N300" s="129">
        <f t="array" ref="N300">ConsolGeog[[#This Row],[Presented CS - 16-24 (2014)]]</f>
        <v>0</v>
      </c>
      <c r="O300" s="129">
        <f t="array" ref="O300">ConsolGeog[[#This Row],[Presented CS - 18-24 (2014)]]</f>
        <v>0</v>
      </c>
      <c r="P300" s="129">
        <f t="array" ref="P30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0" s="129">
        <f t="array" ref="Q300">ConsolGeog[[#This Row],[Assessed HS - 16-17 (2014)]]</f>
        <v>0</v>
      </c>
      <c r="R300" s="129">
        <f t="array" ref="R300">ConsolGeog[[#This Row],[Assessed HS - 16-24 (2014)]]</f>
        <v>0</v>
      </c>
      <c r="S300" s="129">
        <f t="array" ref="S300">ConsolGeog[[#This Row],[Assessed HS - 18-24 (2014)]]</f>
        <v>0</v>
      </c>
      <c r="T300" s="129">
        <f t="array" ref="T300">ConsolGeog[[#This Row],[Assessed CS - 16-17 (2014)]]</f>
        <v>0</v>
      </c>
      <c r="U300" s="129">
        <f t="array" ref="U300">ConsolGeog[[#This Row],[Assessed CS - 16-24 (2014)]]</f>
        <v>0</v>
      </c>
      <c r="V300" s="129">
        <f t="array" ref="V300">ConsolGeog[[#This Row],[Assessed CS - 18-24 (2014)]]</f>
        <v>0</v>
      </c>
      <c r="W300" s="129">
        <f t="array" ref="W300">SUM(FinalOutput10[[#This Row],[Assessed_HS_16_17_2014]],FinalOutput10[[#This Row],[Assessed_HS_16_24_2014]],FinalOutput10[[#This Row],[Assessed_HS_18_24_2014]],FinalOutput10[[#This Row],[Assessed_CS_16_17_2014]],FinalOutput10[[#This Row],[Assessed_CS_16_24_2014]],FinalOutput10[[#This Row],[Assessed_CS_18_24_2014]])</f>
        <v>0</v>
      </c>
      <c r="X300" s="128"/>
      <c r="Y300" s="128"/>
      <c r="Z300" s="128"/>
      <c r="AA300" s="128"/>
      <c r="AB300" s="128"/>
      <c r="AC300" s="128"/>
      <c r="AD300" s="128"/>
      <c r="AE300" s="128"/>
      <c r="AF300" s="128"/>
      <c r="AG300" s="128"/>
      <c r="AH300" s="128"/>
      <c r="AI300" s="128"/>
      <c r="AJ300" s="128"/>
      <c r="AK300" s="128"/>
      <c r="AL300" s="128"/>
      <c r="AM300" s="128"/>
      <c r="AN300" s="128"/>
      <c r="AO300" s="128"/>
      <c r="AP300" s="128"/>
      <c r="AQ300" s="128"/>
      <c r="AR300" s="128"/>
      <c r="AS300" s="128"/>
      <c r="AT300" s="128"/>
      <c r="AU300" s="128"/>
      <c r="AV300" s="128"/>
      <c r="AW300" s="128"/>
      <c r="AX300" s="128"/>
      <c r="AY300" s="128"/>
      <c r="AZ300" s="128"/>
      <c r="BA300" s="128"/>
      <c r="BB300" s="128"/>
      <c r="BC300" s="128"/>
      <c r="BD300" s="128"/>
      <c r="BE300" s="128"/>
      <c r="BF300" s="128"/>
      <c r="BG300" s="128"/>
      <c r="BH300" s="128"/>
      <c r="BI300" s="128"/>
      <c r="BJ300" s="128"/>
      <c r="BK300" s="128"/>
    </row>
    <row r="301" spans="1:63">
      <c r="A301" s="128" t="str">
        <f t="array" ref="A301">ConsolGeog[[#This Row],[Country]]</f>
        <v>England</v>
      </c>
      <c r="B301" s="129" t="str">
        <f t="array" ref="B301">ConsolGeog[[#This Row],[County Name]]</f>
        <v>Rotherham</v>
      </c>
      <c r="C301" s="128" t="str">
        <f t="array" ref="C301">ConsolGeog[[#This Row],[la_code]]</f>
        <v>E08000018</v>
      </c>
      <c r="D301" s="129" t="str">
        <f t="array" ref="D301">ConsolGeog[[#This Row],[la_name]]</f>
        <v>Rotherham</v>
      </c>
      <c r="E301" s="129" t="str">
        <f t="array" ref="E301">ConsolGeog[[#This Row],[LA Type]]</f>
        <v>Unitary</v>
      </c>
      <c r="F301" s="129">
        <f t="array" ref="F301">ConsolGeog[[#This Row],[population]]</f>
        <v>257280</v>
      </c>
      <c r="G301" s="129">
        <f t="array" ref="G301">ConsolGeog[[#This Row],[area]]</f>
        <v>28653.77</v>
      </c>
      <c r="H301" s="129">
        <f t="array" ref="H301">ConsolGeog[[#This Row],[COUNTY: Sum of districts'' populations '[non additive!']]]</f>
        <v>257280</v>
      </c>
      <c r="I301" s="129">
        <f t="array" ref="I301">ConsolGeog[[#This Row],[County Stats Distribution Factor]]</f>
        <v>1</v>
      </c>
      <c r="J301" s="129">
        <f t="array" ref="J301">ConsolGeog[[#This Row],[Presented HS - 16-17 (2014)]]</f>
        <v>0</v>
      </c>
      <c r="K301" s="129">
        <f t="array" ref="K301">ConsolGeog[[#This Row],[Presented HS - 16-24 (2014)]]</f>
        <v>0</v>
      </c>
      <c r="L301" s="129">
        <f t="array" ref="L301">ConsolGeog[[#This Row],[Presented HS - 18-24 (2014)]]</f>
        <v>0</v>
      </c>
      <c r="M301" s="129">
        <f t="array" ref="M301">ConsolGeog[[#This Row],[Presented CS - 16-17 (2014)]]</f>
        <v>0</v>
      </c>
      <c r="N301" s="129">
        <f t="array" ref="N301">ConsolGeog[[#This Row],[Presented CS - 16-24 (2014)]]</f>
        <v>0</v>
      </c>
      <c r="O301" s="129">
        <f t="array" ref="O301">ConsolGeog[[#This Row],[Presented CS - 18-24 (2014)]]</f>
        <v>0</v>
      </c>
      <c r="P301" s="129">
        <f t="array" ref="P30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1" s="129">
        <f t="array" ref="Q301">ConsolGeog[[#This Row],[Assessed HS - 16-17 (2014)]]</f>
        <v>0</v>
      </c>
      <c r="R301" s="129">
        <f t="array" ref="R301">ConsolGeog[[#This Row],[Assessed HS - 16-24 (2014)]]</f>
        <v>0</v>
      </c>
      <c r="S301" s="129">
        <f t="array" ref="S301">ConsolGeog[[#This Row],[Assessed HS - 18-24 (2014)]]</f>
        <v>0</v>
      </c>
      <c r="T301" s="129">
        <f t="array" ref="T301">ConsolGeog[[#This Row],[Assessed CS - 16-17 (2014)]]</f>
        <v>0</v>
      </c>
      <c r="U301" s="129">
        <f t="array" ref="U301">ConsolGeog[[#This Row],[Assessed CS - 16-24 (2014)]]</f>
        <v>0</v>
      </c>
      <c r="V301" s="129">
        <f t="array" ref="V301">ConsolGeog[[#This Row],[Assessed CS - 18-24 (2014)]]</f>
        <v>0</v>
      </c>
      <c r="W301" s="129">
        <f t="array" ref="W301">SUM(FinalOutput10[[#This Row],[Assessed_HS_16_17_2014]],FinalOutput10[[#This Row],[Assessed_HS_16_24_2014]],FinalOutput10[[#This Row],[Assessed_HS_18_24_2014]],FinalOutput10[[#This Row],[Assessed_CS_16_17_2014]],FinalOutput10[[#This Row],[Assessed_CS_16_24_2014]],FinalOutput10[[#This Row],[Assessed_CS_18_24_2014]])</f>
        <v>0</v>
      </c>
      <c r="X301" s="128"/>
      <c r="Y301" s="128"/>
      <c r="Z301" s="128"/>
      <c r="AA301" s="128"/>
      <c r="AB301" s="128"/>
      <c r="AC301" s="128"/>
      <c r="AD301" s="128"/>
      <c r="AE301" s="128"/>
      <c r="AF301" s="128"/>
      <c r="AG301" s="128"/>
      <c r="AH301" s="128"/>
      <c r="AI301" s="128"/>
      <c r="AJ301" s="128"/>
      <c r="AK301" s="128"/>
      <c r="AL301" s="128"/>
      <c r="AM301" s="128"/>
      <c r="AN301" s="128"/>
      <c r="AO301" s="128"/>
      <c r="AP301" s="128"/>
      <c r="AQ301" s="128"/>
      <c r="AR301" s="128"/>
      <c r="AS301" s="128"/>
      <c r="AT301" s="128"/>
      <c r="AU301" s="128"/>
      <c r="AV301" s="128"/>
      <c r="AW301" s="128"/>
      <c r="AX301" s="128"/>
      <c r="AY301" s="128"/>
      <c r="AZ301" s="128"/>
      <c r="BA301" s="128"/>
      <c r="BB301" s="128"/>
      <c r="BC301" s="128"/>
      <c r="BD301" s="128"/>
      <c r="BE301" s="128"/>
      <c r="BF301" s="128"/>
      <c r="BG301" s="128"/>
      <c r="BH301" s="128"/>
      <c r="BI301" s="128"/>
      <c r="BJ301" s="128"/>
      <c r="BK301" s="128"/>
    </row>
    <row r="302" spans="1:63">
      <c r="A302" s="128" t="str">
        <f t="array" ref="A302">ConsolGeog[[#This Row],[Country]]</f>
        <v>England</v>
      </c>
      <c r="B302" s="129" t="str">
        <f t="array" ref="B302">ConsolGeog[[#This Row],[County Name]]</f>
        <v>Sheffield</v>
      </c>
      <c r="C302" s="128" t="str">
        <f t="array" ref="C302">ConsolGeog[[#This Row],[la_code]]</f>
        <v>E08000019</v>
      </c>
      <c r="D302" s="129" t="str">
        <f t="array" ref="D302">ConsolGeog[[#This Row],[la_name]]</f>
        <v>Sheffield</v>
      </c>
      <c r="E302" s="129" t="str">
        <f t="array" ref="E302">ConsolGeog[[#This Row],[LA Type]]</f>
        <v>Unitary</v>
      </c>
      <c r="F302" s="129">
        <f t="array" ref="F302">ConsolGeog[[#This Row],[population]]</f>
        <v>552698</v>
      </c>
      <c r="G302" s="129">
        <f t="array" ref="G302">ConsolGeog[[#This Row],[area]]</f>
        <v>36794.79</v>
      </c>
      <c r="H302" s="129">
        <f t="array" ref="H302">ConsolGeog[[#This Row],[COUNTY: Sum of districts'' populations '[non additive!']]]</f>
        <v>552698</v>
      </c>
      <c r="I302" s="129">
        <f t="array" ref="I302">ConsolGeog[[#This Row],[County Stats Distribution Factor]]</f>
        <v>1</v>
      </c>
      <c r="J302" s="129">
        <f t="array" ref="J302">ConsolGeog[[#This Row],[Presented HS - 16-17 (2014)]]</f>
        <v>62</v>
      </c>
      <c r="K302" s="129">
        <f t="array" ref="K302">ConsolGeog[[#This Row],[Presented HS - 16-24 (2014)]]</f>
        <v>0</v>
      </c>
      <c r="L302" s="129">
        <f t="array" ref="L302">ConsolGeog[[#This Row],[Presented HS - 18-24 (2014)]]</f>
        <v>599</v>
      </c>
      <c r="M302" s="129">
        <f t="array" ref="M302">ConsolGeog[[#This Row],[Presented CS - 16-17 (2014)]]</f>
        <v>0</v>
      </c>
      <c r="N302" s="129">
        <f t="array" ref="N302">ConsolGeog[[#This Row],[Presented CS - 16-24 (2014)]]</f>
        <v>0</v>
      </c>
      <c r="O302" s="129">
        <f t="array" ref="O302">ConsolGeog[[#This Row],[Presented CS - 18-24 (2014)]]</f>
        <v>0</v>
      </c>
      <c r="P302" s="129">
        <f t="array" ref="P302">MAX(FinalOutput10[[#This Row],[Presented_HS_16_17_2014]]+FinalOutput10[[#This Row],[Presented_HS_18_24_2014]],FinalOutput10[[#This Row],[Presented_HS_16_24_2014]])+SUM(FinalOutput10[[#This Row],[Presented_CS_16_17_2014]],FinalOutput10[[#This Row],[Presented_CS_16_24_2014]],FinalOutput10[[#This Row],[Presented_CS_18_24_2014]])</f>
        <v>661</v>
      </c>
      <c r="Q302" s="129">
        <f t="array" ref="Q302">ConsolGeog[[#This Row],[Assessed HS - 16-17 (2014)]]</f>
        <v>62</v>
      </c>
      <c r="R302" s="129">
        <f t="array" ref="R302">ConsolGeog[[#This Row],[Assessed HS - 16-24 (2014)]]</f>
        <v>0</v>
      </c>
      <c r="S302" s="129">
        <f t="array" ref="S302">ConsolGeog[[#This Row],[Assessed HS - 18-24 (2014)]]</f>
        <v>599</v>
      </c>
      <c r="T302" s="129">
        <f t="array" ref="T302">ConsolGeog[[#This Row],[Assessed CS - 16-17 (2014)]]</f>
        <v>0</v>
      </c>
      <c r="U302" s="129">
        <f t="array" ref="U302">ConsolGeog[[#This Row],[Assessed CS - 16-24 (2014)]]</f>
        <v>0</v>
      </c>
      <c r="V302" s="129">
        <f t="array" ref="V302">ConsolGeog[[#This Row],[Assessed CS - 18-24 (2014)]]</f>
        <v>0</v>
      </c>
      <c r="W302" s="129">
        <f t="array" ref="W302">SUM(FinalOutput10[[#This Row],[Assessed_HS_16_17_2014]],FinalOutput10[[#This Row],[Assessed_HS_16_24_2014]],FinalOutput10[[#This Row],[Assessed_HS_18_24_2014]],FinalOutput10[[#This Row],[Assessed_CS_16_17_2014]],FinalOutput10[[#This Row],[Assessed_CS_16_24_2014]],FinalOutput10[[#This Row],[Assessed_CS_18_24_2014]])</f>
        <v>661</v>
      </c>
      <c r="X302" s="128"/>
      <c r="Y302" s="128"/>
      <c r="Z302" s="128"/>
      <c r="AA302" s="128"/>
      <c r="AB302" s="128"/>
      <c r="AC302" s="128"/>
      <c r="AD302" s="128"/>
      <c r="AE302" s="128"/>
      <c r="AF302" s="128"/>
      <c r="AG302" s="128"/>
      <c r="AH302" s="128"/>
      <c r="AI302" s="128"/>
      <c r="AJ302" s="128"/>
      <c r="AK302" s="128"/>
      <c r="AL302" s="128"/>
      <c r="AM302" s="128"/>
      <c r="AN302" s="128"/>
      <c r="AO302" s="128"/>
      <c r="AP302" s="128"/>
      <c r="AQ302" s="128"/>
      <c r="AR302" s="128"/>
      <c r="AS302" s="128"/>
      <c r="AT302" s="128"/>
      <c r="AU302" s="128"/>
      <c r="AV302" s="128"/>
      <c r="AW302" s="128"/>
      <c r="AX302" s="128"/>
      <c r="AY302" s="128"/>
      <c r="AZ302" s="128"/>
      <c r="BA302" s="128"/>
      <c r="BB302" s="128"/>
      <c r="BC302" s="128"/>
      <c r="BD302" s="128"/>
      <c r="BE302" s="128"/>
      <c r="BF302" s="128"/>
      <c r="BG302" s="128"/>
      <c r="BH302" s="128"/>
      <c r="BI302" s="128"/>
      <c r="BJ302" s="128"/>
      <c r="BK302" s="128"/>
    </row>
    <row r="303" spans="1:63">
      <c r="A303" s="128" t="str">
        <f t="array" ref="A303">ConsolGeog[[#This Row],[Country]]</f>
        <v>England</v>
      </c>
      <c r="B303" s="129" t="str">
        <f t="array" ref="B303">ConsolGeog[[#This Row],[County Name]]</f>
        <v>North Tyneside</v>
      </c>
      <c r="C303" s="128" t="str">
        <f t="array" ref="C303">ConsolGeog[[#This Row],[la_code]]</f>
        <v>E08000022</v>
      </c>
      <c r="D303" s="129" t="str">
        <f t="array" ref="D303">ConsolGeog[[#This Row],[la_name]]</f>
        <v>North Tyneside</v>
      </c>
      <c r="E303" s="129" t="str">
        <f t="array" ref="E303">ConsolGeog[[#This Row],[LA Type]]</f>
        <v>Unitary</v>
      </c>
      <c r="F303" s="129">
        <f t="array" ref="F303">ConsolGeog[[#This Row],[population]]</f>
        <v>200801</v>
      </c>
      <c r="G303" s="129">
        <f t="array" ref="G303">ConsolGeog[[#This Row],[area]]</f>
        <v>8239.1</v>
      </c>
      <c r="H303" s="129">
        <f t="array" ref="H303">ConsolGeog[[#This Row],[COUNTY: Sum of districts'' populations '[non additive!']]]</f>
        <v>200801</v>
      </c>
      <c r="I303" s="129">
        <f t="array" ref="I303">ConsolGeog[[#This Row],[County Stats Distribution Factor]]</f>
        <v>1</v>
      </c>
      <c r="J303" s="129">
        <f t="array" ref="J303">ConsolGeog[[#This Row],[Presented HS - 16-17 (2014)]]</f>
        <v>0</v>
      </c>
      <c r="K303" s="129">
        <f t="array" ref="K303">ConsolGeog[[#This Row],[Presented HS - 16-24 (2014)]]</f>
        <v>0</v>
      </c>
      <c r="L303" s="129">
        <f t="array" ref="L303">ConsolGeog[[#This Row],[Presented HS - 18-24 (2014)]]</f>
        <v>0</v>
      </c>
      <c r="M303" s="129">
        <f t="array" ref="M303">ConsolGeog[[#This Row],[Presented CS - 16-17 (2014)]]</f>
        <v>0</v>
      </c>
      <c r="N303" s="129">
        <f t="array" ref="N303">ConsolGeog[[#This Row],[Presented CS - 16-24 (2014)]]</f>
        <v>0</v>
      </c>
      <c r="O303" s="129">
        <f t="array" ref="O303">ConsolGeog[[#This Row],[Presented CS - 18-24 (2014)]]</f>
        <v>0</v>
      </c>
      <c r="P303" s="129">
        <f t="array" ref="P30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3" s="129">
        <f t="array" ref="Q303">ConsolGeog[[#This Row],[Assessed HS - 16-17 (2014)]]</f>
        <v>0</v>
      </c>
      <c r="R303" s="129">
        <f t="array" ref="R303">ConsolGeog[[#This Row],[Assessed HS - 16-24 (2014)]]</f>
        <v>0</v>
      </c>
      <c r="S303" s="129">
        <f t="array" ref="S303">ConsolGeog[[#This Row],[Assessed HS - 18-24 (2014)]]</f>
        <v>0</v>
      </c>
      <c r="T303" s="129">
        <f t="array" ref="T303">ConsolGeog[[#This Row],[Assessed CS - 16-17 (2014)]]</f>
        <v>0</v>
      </c>
      <c r="U303" s="129">
        <f t="array" ref="U303">ConsolGeog[[#This Row],[Assessed CS - 16-24 (2014)]]</f>
        <v>0</v>
      </c>
      <c r="V303" s="129">
        <f t="array" ref="V303">ConsolGeog[[#This Row],[Assessed CS - 18-24 (2014)]]</f>
        <v>0</v>
      </c>
      <c r="W303" s="129">
        <f t="array" ref="W303">SUM(FinalOutput10[[#This Row],[Assessed_HS_16_17_2014]],FinalOutput10[[#This Row],[Assessed_HS_16_24_2014]],FinalOutput10[[#This Row],[Assessed_HS_18_24_2014]],FinalOutput10[[#This Row],[Assessed_CS_16_17_2014]],FinalOutput10[[#This Row],[Assessed_CS_16_24_2014]],FinalOutput10[[#This Row],[Assessed_CS_18_24_2014]])</f>
        <v>0</v>
      </c>
      <c r="X303" s="128"/>
      <c r="Y303" s="128"/>
      <c r="Z303" s="128"/>
      <c r="AA303" s="128"/>
      <c r="AB303" s="128"/>
      <c r="AC303" s="128"/>
      <c r="AD303" s="128"/>
      <c r="AE303" s="128"/>
      <c r="AF303" s="128"/>
      <c r="AG303" s="128"/>
      <c r="AH303" s="128"/>
      <c r="AI303" s="128"/>
      <c r="AJ303" s="128"/>
      <c r="AK303" s="128"/>
      <c r="AL303" s="128"/>
      <c r="AM303" s="128"/>
      <c r="AN303" s="128"/>
      <c r="AO303" s="128"/>
      <c r="AP303" s="128"/>
      <c r="AQ303" s="128"/>
      <c r="AR303" s="128"/>
      <c r="AS303" s="128"/>
      <c r="AT303" s="128"/>
      <c r="AU303" s="128"/>
      <c r="AV303" s="128"/>
      <c r="AW303" s="128"/>
      <c r="AX303" s="128"/>
      <c r="AY303" s="128"/>
      <c r="AZ303" s="128"/>
      <c r="BA303" s="128"/>
      <c r="BB303" s="128"/>
      <c r="BC303" s="128"/>
      <c r="BD303" s="128"/>
      <c r="BE303" s="128"/>
      <c r="BF303" s="128"/>
      <c r="BG303" s="128"/>
      <c r="BH303" s="128"/>
      <c r="BI303" s="128"/>
      <c r="BJ303" s="128"/>
      <c r="BK303" s="128"/>
    </row>
    <row r="304" spans="1:63">
      <c r="A304" s="128" t="str">
        <f t="array" ref="A304">ConsolGeog[[#This Row],[Country]]</f>
        <v>England</v>
      </c>
      <c r="B304" s="129" t="str">
        <f t="array" ref="B304">ConsolGeog[[#This Row],[County Name]]</f>
        <v>Kingston upon Thames</v>
      </c>
      <c r="C304" s="128" t="str">
        <f t="array" ref="C304">ConsolGeog[[#This Row],[la_code]]</f>
        <v>E09000021</v>
      </c>
      <c r="D304" s="129" t="str">
        <f t="array" ref="D304">ConsolGeog[[#This Row],[la_name]]</f>
        <v>Kingston upon Thames</v>
      </c>
      <c r="E304" s="129" t="str">
        <f t="array" ref="E304">ConsolGeog[[#This Row],[LA Type]]</f>
        <v>Unitary</v>
      </c>
      <c r="F304" s="129">
        <f t="array" ref="F304">ConsolGeog[[#This Row],[population]]</f>
        <v>160060</v>
      </c>
      <c r="G304" s="129">
        <f t="array" ref="G304">ConsolGeog[[#This Row],[area]]</f>
        <v>3724.69</v>
      </c>
      <c r="H304" s="129">
        <f t="array" ref="H304">ConsolGeog[[#This Row],[COUNTY: Sum of districts'' populations '[non additive!']]]</f>
        <v>160060</v>
      </c>
      <c r="I304" s="129">
        <f t="array" ref="I304">ConsolGeog[[#This Row],[County Stats Distribution Factor]]</f>
        <v>1</v>
      </c>
      <c r="J304" s="129">
        <f t="array" ref="J304">ConsolGeog[[#This Row],[Presented HS - 16-17 (2014)]]</f>
        <v>0</v>
      </c>
      <c r="K304" s="129">
        <f t="array" ref="K304">ConsolGeog[[#This Row],[Presented HS - 16-24 (2014)]]</f>
        <v>0</v>
      </c>
      <c r="L304" s="129">
        <f t="array" ref="L304">ConsolGeog[[#This Row],[Presented HS - 18-24 (2014)]]</f>
        <v>0</v>
      </c>
      <c r="M304" s="129">
        <f t="array" ref="M304">ConsolGeog[[#This Row],[Presented CS - 16-17 (2014)]]</f>
        <v>14</v>
      </c>
      <c r="N304" s="129">
        <f t="array" ref="N304">ConsolGeog[[#This Row],[Presented CS - 16-24 (2014)]]</f>
        <v>0</v>
      </c>
      <c r="O304" s="129">
        <f t="array" ref="O304">ConsolGeog[[#This Row],[Presented CS - 18-24 (2014)]]</f>
        <v>0</v>
      </c>
      <c r="P304" s="129">
        <f t="array" ref="P304">MAX(FinalOutput10[[#This Row],[Presented_HS_16_17_2014]]+FinalOutput10[[#This Row],[Presented_HS_18_24_2014]],FinalOutput10[[#This Row],[Presented_HS_16_24_2014]])+SUM(FinalOutput10[[#This Row],[Presented_CS_16_17_2014]],FinalOutput10[[#This Row],[Presented_CS_16_24_2014]],FinalOutput10[[#This Row],[Presented_CS_18_24_2014]])</f>
        <v>14</v>
      </c>
      <c r="Q304" s="129">
        <f t="array" ref="Q304">ConsolGeog[[#This Row],[Assessed HS - 16-17 (2014)]]</f>
        <v>0</v>
      </c>
      <c r="R304" s="129">
        <f t="array" ref="R304">ConsolGeog[[#This Row],[Assessed HS - 16-24 (2014)]]</f>
        <v>0</v>
      </c>
      <c r="S304" s="129">
        <f t="array" ref="S304">ConsolGeog[[#This Row],[Assessed HS - 18-24 (2014)]]</f>
        <v>0</v>
      </c>
      <c r="T304" s="129">
        <f t="array" ref="T304">ConsolGeog[[#This Row],[Assessed CS - 16-17 (2014)]]</f>
        <v>14</v>
      </c>
      <c r="U304" s="129">
        <f t="array" ref="U304">ConsolGeog[[#This Row],[Assessed CS - 16-24 (2014)]]</f>
        <v>0</v>
      </c>
      <c r="V304" s="129">
        <f t="array" ref="V304">ConsolGeog[[#This Row],[Assessed CS - 18-24 (2014)]]</f>
        <v>0</v>
      </c>
      <c r="W304" s="129">
        <f t="array" ref="W304">SUM(FinalOutput10[[#This Row],[Assessed_HS_16_17_2014]],FinalOutput10[[#This Row],[Assessed_HS_16_24_2014]],FinalOutput10[[#This Row],[Assessed_HS_18_24_2014]],FinalOutput10[[#This Row],[Assessed_CS_16_17_2014]],FinalOutput10[[#This Row],[Assessed_CS_16_24_2014]],FinalOutput10[[#This Row],[Assessed_CS_18_24_2014]])</f>
        <v>14</v>
      </c>
      <c r="X304" s="128"/>
      <c r="Y304" s="128"/>
      <c r="Z304" s="128"/>
      <c r="AA304" s="128"/>
      <c r="AB304" s="128"/>
      <c r="AC304" s="128"/>
      <c r="AD304" s="128"/>
      <c r="AE304" s="128"/>
      <c r="AF304" s="128"/>
      <c r="AG304" s="128"/>
      <c r="AH304" s="128"/>
      <c r="AI304" s="128"/>
      <c r="AJ304" s="128"/>
      <c r="AK304" s="128"/>
      <c r="AL304" s="128"/>
      <c r="AM304" s="128"/>
      <c r="AN304" s="128"/>
      <c r="AO304" s="128"/>
      <c r="AP304" s="128"/>
      <c r="AQ304" s="128"/>
      <c r="AR304" s="128"/>
      <c r="AS304" s="128"/>
      <c r="AT304" s="128"/>
      <c r="AU304" s="128"/>
      <c r="AV304" s="128"/>
      <c r="AW304" s="128"/>
      <c r="AX304" s="128"/>
      <c r="AY304" s="128"/>
      <c r="AZ304" s="128"/>
      <c r="BA304" s="128"/>
      <c r="BB304" s="128"/>
      <c r="BC304" s="128"/>
      <c r="BD304" s="128"/>
      <c r="BE304" s="128"/>
      <c r="BF304" s="128"/>
      <c r="BG304" s="128"/>
      <c r="BH304" s="128"/>
      <c r="BI304" s="128"/>
      <c r="BJ304" s="128"/>
      <c r="BK304" s="128"/>
    </row>
    <row r="305" spans="1:63">
      <c r="A305" s="128" t="str">
        <f t="array" ref="A305">ConsolGeog[[#This Row],[Country]]</f>
        <v>England</v>
      </c>
      <c r="B305" s="129" t="str">
        <f t="array" ref="B305">ConsolGeog[[#This Row],[County Name]]</f>
        <v>South Tyneside</v>
      </c>
      <c r="C305" s="128" t="str">
        <f t="array" ref="C305">ConsolGeog[[#This Row],[la_code]]</f>
        <v>E08000023</v>
      </c>
      <c r="D305" s="129" t="str">
        <f t="array" ref="D305">ConsolGeog[[#This Row],[la_name]]</f>
        <v>South Tyneside</v>
      </c>
      <c r="E305" s="129" t="str">
        <f t="array" ref="E305">ConsolGeog[[#This Row],[LA Type]]</f>
        <v>Unitary</v>
      </c>
      <c r="F305" s="129">
        <f t="array" ref="F305">ConsolGeog[[#This Row],[population]]</f>
        <v>148127</v>
      </c>
      <c r="G305" s="129">
        <f t="array" ref="G305">ConsolGeog[[#This Row],[area]]</f>
        <v>6441.31</v>
      </c>
      <c r="H305" s="129">
        <f t="array" ref="H305">ConsolGeog[[#This Row],[COUNTY: Sum of districts'' populations '[non additive!']]]</f>
        <v>148127</v>
      </c>
      <c r="I305" s="129">
        <f t="array" ref="I305">ConsolGeog[[#This Row],[County Stats Distribution Factor]]</f>
        <v>1</v>
      </c>
      <c r="J305" s="129">
        <f t="array" ref="J305">ConsolGeog[[#This Row],[Presented HS - 16-17 (2014)]]</f>
        <v>0</v>
      </c>
      <c r="K305" s="129">
        <f t="array" ref="K305">ConsolGeog[[#This Row],[Presented HS - 16-24 (2014)]]</f>
        <v>0</v>
      </c>
      <c r="L305" s="129">
        <f t="array" ref="L305">ConsolGeog[[#This Row],[Presented HS - 18-24 (2014)]]</f>
        <v>0</v>
      </c>
      <c r="M305" s="129">
        <f t="array" ref="M305">ConsolGeog[[#This Row],[Presented CS - 16-17 (2014)]]</f>
        <v>0</v>
      </c>
      <c r="N305" s="129">
        <f t="array" ref="N305">ConsolGeog[[#This Row],[Presented CS - 16-24 (2014)]]</f>
        <v>0</v>
      </c>
      <c r="O305" s="129">
        <f t="array" ref="O305">ConsolGeog[[#This Row],[Presented CS - 18-24 (2014)]]</f>
        <v>0</v>
      </c>
      <c r="P305" s="129">
        <f t="array" ref="P30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5" s="129">
        <f t="array" ref="Q305">ConsolGeog[[#This Row],[Assessed HS - 16-17 (2014)]]</f>
        <v>0</v>
      </c>
      <c r="R305" s="129">
        <f t="array" ref="R305">ConsolGeog[[#This Row],[Assessed HS - 16-24 (2014)]]</f>
        <v>0</v>
      </c>
      <c r="S305" s="129">
        <f t="array" ref="S305">ConsolGeog[[#This Row],[Assessed HS - 18-24 (2014)]]</f>
        <v>0</v>
      </c>
      <c r="T305" s="129">
        <f t="array" ref="T305">ConsolGeog[[#This Row],[Assessed CS - 16-17 (2014)]]</f>
        <v>0</v>
      </c>
      <c r="U305" s="129">
        <f t="array" ref="U305">ConsolGeog[[#This Row],[Assessed CS - 16-24 (2014)]]</f>
        <v>0</v>
      </c>
      <c r="V305" s="129">
        <f t="array" ref="V305">ConsolGeog[[#This Row],[Assessed CS - 18-24 (2014)]]</f>
        <v>0</v>
      </c>
      <c r="W305" s="129">
        <f t="array" ref="W305">SUM(FinalOutput10[[#This Row],[Assessed_HS_16_17_2014]],FinalOutput10[[#This Row],[Assessed_HS_16_24_2014]],FinalOutput10[[#This Row],[Assessed_HS_18_24_2014]],FinalOutput10[[#This Row],[Assessed_CS_16_17_2014]],FinalOutput10[[#This Row],[Assessed_CS_16_24_2014]],FinalOutput10[[#This Row],[Assessed_CS_18_24_2014]])</f>
        <v>0</v>
      </c>
      <c r="X305" s="128"/>
      <c r="Y305" s="128"/>
      <c r="Z305" s="128"/>
      <c r="AA305" s="128"/>
      <c r="AB305" s="128"/>
      <c r="AC305" s="128"/>
      <c r="AD305" s="128"/>
      <c r="AE305" s="128"/>
      <c r="AF305" s="128"/>
      <c r="AG305" s="128"/>
      <c r="AH305" s="128"/>
      <c r="AI305" s="128"/>
      <c r="AJ305" s="128"/>
      <c r="AK305" s="128"/>
      <c r="AL305" s="128"/>
      <c r="AM305" s="128"/>
      <c r="AN305" s="128"/>
      <c r="AO305" s="128"/>
      <c r="AP305" s="128"/>
      <c r="AQ305" s="128"/>
      <c r="AR305" s="128"/>
      <c r="AS305" s="128"/>
      <c r="AT305" s="128"/>
      <c r="AU305" s="128"/>
      <c r="AV305" s="128"/>
      <c r="AW305" s="128"/>
      <c r="AX305" s="128"/>
      <c r="AY305" s="128"/>
      <c r="AZ305" s="128"/>
      <c r="BA305" s="128"/>
      <c r="BB305" s="128"/>
      <c r="BC305" s="128"/>
      <c r="BD305" s="128"/>
      <c r="BE305" s="128"/>
      <c r="BF305" s="128"/>
      <c r="BG305" s="128"/>
      <c r="BH305" s="128"/>
      <c r="BI305" s="128"/>
      <c r="BJ305" s="128"/>
      <c r="BK305" s="128"/>
    </row>
    <row r="306" spans="1:63">
      <c r="A306" s="128" t="str">
        <f t="array" ref="A306">ConsolGeog[[#This Row],[Country]]</f>
        <v>England</v>
      </c>
      <c r="B306" s="129" t="str">
        <f t="array" ref="B306">ConsolGeog[[#This Row],[County Name]]</f>
        <v>Coventry</v>
      </c>
      <c r="C306" s="128" t="str">
        <f t="array" ref="C306">ConsolGeog[[#This Row],[la_code]]</f>
        <v>E08000026</v>
      </c>
      <c r="D306" s="129" t="str">
        <f t="array" ref="D306">ConsolGeog[[#This Row],[la_name]]</f>
        <v>Coventry</v>
      </c>
      <c r="E306" s="129" t="str">
        <f t="array" ref="E306">ConsolGeog[[#This Row],[LA Type]]</f>
        <v>Unitary</v>
      </c>
      <c r="F306" s="129">
        <f t="array" ref="F306">ConsolGeog[[#This Row],[population]]</f>
        <v>316960</v>
      </c>
      <c r="G306" s="129">
        <f t="array" ref="G306">ConsolGeog[[#This Row],[area]]</f>
        <v>9864.42</v>
      </c>
      <c r="H306" s="129">
        <f t="array" ref="H306">ConsolGeog[[#This Row],[COUNTY: Sum of districts'' populations '[non additive!']]]</f>
        <v>316960</v>
      </c>
      <c r="I306" s="129">
        <f t="array" ref="I306">ConsolGeog[[#This Row],[County Stats Distribution Factor]]</f>
        <v>1</v>
      </c>
      <c r="J306" s="129">
        <f t="array" ref="J306">ConsolGeog[[#This Row],[Presented HS - 16-17 (2014)]]</f>
        <v>0</v>
      </c>
      <c r="K306" s="129">
        <f t="array" ref="K306">ConsolGeog[[#This Row],[Presented HS - 16-24 (2014)]]</f>
        <v>0</v>
      </c>
      <c r="L306" s="129">
        <f t="array" ref="L306">ConsolGeog[[#This Row],[Presented HS - 18-24 (2014)]]</f>
        <v>0</v>
      </c>
      <c r="M306" s="129">
        <f t="array" ref="M306">ConsolGeog[[#This Row],[Presented CS - 16-17 (2014)]]</f>
        <v>0</v>
      </c>
      <c r="N306" s="129">
        <f t="array" ref="N306">ConsolGeog[[#This Row],[Presented CS - 16-24 (2014)]]</f>
        <v>0</v>
      </c>
      <c r="O306" s="129">
        <f t="array" ref="O306">ConsolGeog[[#This Row],[Presented CS - 18-24 (2014)]]</f>
        <v>0</v>
      </c>
      <c r="P306" s="129">
        <f t="array" ref="P30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6" s="129">
        <f t="array" ref="Q306">ConsolGeog[[#This Row],[Assessed HS - 16-17 (2014)]]</f>
        <v>0</v>
      </c>
      <c r="R306" s="129">
        <f t="array" ref="R306">ConsolGeog[[#This Row],[Assessed HS - 16-24 (2014)]]</f>
        <v>0</v>
      </c>
      <c r="S306" s="129">
        <f t="array" ref="S306">ConsolGeog[[#This Row],[Assessed HS - 18-24 (2014)]]</f>
        <v>0</v>
      </c>
      <c r="T306" s="129">
        <f t="array" ref="T306">ConsolGeog[[#This Row],[Assessed CS - 16-17 (2014)]]</f>
        <v>0</v>
      </c>
      <c r="U306" s="129">
        <f t="array" ref="U306">ConsolGeog[[#This Row],[Assessed CS - 16-24 (2014)]]</f>
        <v>0</v>
      </c>
      <c r="V306" s="129">
        <f t="array" ref="V306">ConsolGeog[[#This Row],[Assessed CS - 18-24 (2014)]]</f>
        <v>0</v>
      </c>
      <c r="W306" s="129">
        <f t="array" ref="W306">SUM(FinalOutput10[[#This Row],[Assessed_HS_16_17_2014]],FinalOutput10[[#This Row],[Assessed_HS_16_24_2014]],FinalOutput10[[#This Row],[Assessed_HS_18_24_2014]],FinalOutput10[[#This Row],[Assessed_CS_16_17_2014]],FinalOutput10[[#This Row],[Assessed_CS_16_24_2014]],FinalOutput10[[#This Row],[Assessed_CS_18_24_2014]])</f>
        <v>0</v>
      </c>
      <c r="X306" s="128"/>
      <c r="Y306" s="128"/>
      <c r="Z306" s="128"/>
      <c r="AA306" s="128"/>
      <c r="AB306" s="128"/>
      <c r="AC306" s="128"/>
      <c r="AD306" s="128"/>
      <c r="AE306" s="128"/>
      <c r="AF306" s="128"/>
      <c r="AG306" s="128"/>
      <c r="AH306" s="128"/>
      <c r="AI306" s="128"/>
      <c r="AJ306" s="128"/>
      <c r="AK306" s="128"/>
      <c r="AL306" s="128"/>
      <c r="AM306" s="128"/>
      <c r="AN306" s="128"/>
      <c r="AO306" s="128"/>
      <c r="AP306" s="128"/>
      <c r="AQ306" s="128"/>
      <c r="AR306" s="128"/>
      <c r="AS306" s="128"/>
      <c r="AT306" s="128"/>
      <c r="AU306" s="128"/>
      <c r="AV306" s="128"/>
      <c r="AW306" s="128"/>
      <c r="AX306" s="128"/>
      <c r="AY306" s="128"/>
      <c r="AZ306" s="128"/>
      <c r="BA306" s="128"/>
      <c r="BB306" s="128"/>
      <c r="BC306" s="128"/>
      <c r="BD306" s="128"/>
      <c r="BE306" s="128"/>
      <c r="BF306" s="128"/>
      <c r="BG306" s="128"/>
      <c r="BH306" s="128"/>
      <c r="BI306" s="128"/>
      <c r="BJ306" s="128"/>
      <c r="BK306" s="128"/>
    </row>
    <row r="307" spans="1:63">
      <c r="A307" s="128" t="str">
        <f t="array" ref="A307">ConsolGeog[[#This Row],[Country]]</f>
        <v>England</v>
      </c>
      <c r="B307" s="129" t="str">
        <f t="array" ref="B307">ConsolGeog[[#This Row],[County Name]]</f>
        <v>Sunderland</v>
      </c>
      <c r="C307" s="128" t="str">
        <f t="array" ref="C307">ConsolGeog[[#This Row],[la_code]]</f>
        <v>E08000024</v>
      </c>
      <c r="D307" s="129" t="str">
        <f t="array" ref="D307">ConsolGeog[[#This Row],[la_name]]</f>
        <v>Sunderland</v>
      </c>
      <c r="E307" s="129" t="str">
        <f t="array" ref="E307">ConsolGeog[[#This Row],[LA Type]]</f>
        <v>Unitary</v>
      </c>
      <c r="F307" s="129">
        <f t="array" ref="F307">ConsolGeog[[#This Row],[population]]</f>
        <v>275506</v>
      </c>
      <c r="G307" s="129">
        <f t="array" ref="G307">ConsolGeog[[#This Row],[area]]</f>
        <v>13746.17</v>
      </c>
      <c r="H307" s="129">
        <f t="array" ref="H307">ConsolGeog[[#This Row],[COUNTY: Sum of districts'' populations '[non additive!']]]</f>
        <v>275506</v>
      </c>
      <c r="I307" s="129">
        <f t="array" ref="I307">ConsolGeog[[#This Row],[County Stats Distribution Factor]]</f>
        <v>1</v>
      </c>
      <c r="J307" s="129">
        <f t="array" ref="J307">ConsolGeog[[#This Row],[Presented HS - 16-17 (2014)]]</f>
        <v>0</v>
      </c>
      <c r="K307" s="129">
        <f t="array" ref="K307">ConsolGeog[[#This Row],[Presented HS - 16-24 (2014)]]</f>
        <v>0</v>
      </c>
      <c r="L307" s="129">
        <f t="array" ref="L307">ConsolGeog[[#This Row],[Presented HS - 18-24 (2014)]]</f>
        <v>0</v>
      </c>
      <c r="M307" s="129">
        <f t="array" ref="M307">ConsolGeog[[#This Row],[Presented CS - 16-17 (2014)]]</f>
        <v>0</v>
      </c>
      <c r="N307" s="129">
        <f t="array" ref="N307">ConsolGeog[[#This Row],[Presented CS - 16-24 (2014)]]</f>
        <v>0</v>
      </c>
      <c r="O307" s="129">
        <f t="array" ref="O307">ConsolGeog[[#This Row],[Presented CS - 18-24 (2014)]]</f>
        <v>0</v>
      </c>
      <c r="P307" s="129">
        <f t="array" ref="P30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7" s="129">
        <f t="array" ref="Q307">ConsolGeog[[#This Row],[Assessed HS - 16-17 (2014)]]</f>
        <v>0</v>
      </c>
      <c r="R307" s="129">
        <f t="array" ref="R307">ConsolGeog[[#This Row],[Assessed HS - 16-24 (2014)]]</f>
        <v>0</v>
      </c>
      <c r="S307" s="129">
        <f t="array" ref="S307">ConsolGeog[[#This Row],[Assessed HS - 18-24 (2014)]]</f>
        <v>0</v>
      </c>
      <c r="T307" s="129">
        <f t="array" ref="T307">ConsolGeog[[#This Row],[Assessed CS - 16-17 (2014)]]</f>
        <v>0</v>
      </c>
      <c r="U307" s="129">
        <f t="array" ref="U307">ConsolGeog[[#This Row],[Assessed CS - 16-24 (2014)]]</f>
        <v>0</v>
      </c>
      <c r="V307" s="129">
        <f t="array" ref="V307">ConsolGeog[[#This Row],[Assessed CS - 18-24 (2014)]]</f>
        <v>0</v>
      </c>
      <c r="W307" s="129">
        <f t="array" ref="W307">SUM(FinalOutput10[[#This Row],[Assessed_HS_16_17_2014]],FinalOutput10[[#This Row],[Assessed_HS_16_24_2014]],FinalOutput10[[#This Row],[Assessed_HS_18_24_2014]],FinalOutput10[[#This Row],[Assessed_CS_16_17_2014]],FinalOutput10[[#This Row],[Assessed_CS_16_24_2014]],FinalOutput10[[#This Row],[Assessed_CS_18_24_2014]])</f>
        <v>0</v>
      </c>
      <c r="X307" s="128"/>
      <c r="Y307" s="128"/>
      <c r="Z307" s="128"/>
      <c r="AA307" s="128"/>
      <c r="AB307" s="128"/>
      <c r="AC307" s="128"/>
      <c r="AD307" s="128"/>
      <c r="AE307" s="128"/>
      <c r="AF307" s="128"/>
      <c r="AG307" s="128"/>
      <c r="AH307" s="128"/>
      <c r="AI307" s="128"/>
      <c r="AJ307" s="128"/>
      <c r="AK307" s="128"/>
      <c r="AL307" s="128"/>
      <c r="AM307" s="128"/>
      <c r="AN307" s="128"/>
      <c r="AO307" s="128"/>
      <c r="AP307" s="128"/>
      <c r="AQ307" s="128"/>
      <c r="AR307" s="128"/>
      <c r="AS307" s="128"/>
      <c r="AT307" s="128"/>
      <c r="AU307" s="128"/>
      <c r="AV307" s="128"/>
      <c r="AW307" s="128"/>
      <c r="AX307" s="128"/>
      <c r="AY307" s="128"/>
      <c r="AZ307" s="128"/>
      <c r="BA307" s="128"/>
      <c r="BB307" s="128"/>
      <c r="BC307" s="128"/>
      <c r="BD307" s="128"/>
      <c r="BE307" s="128"/>
      <c r="BF307" s="128"/>
      <c r="BG307" s="128"/>
      <c r="BH307" s="128"/>
      <c r="BI307" s="128"/>
      <c r="BJ307" s="128"/>
      <c r="BK307" s="128"/>
    </row>
    <row r="308" spans="1:63">
      <c r="A308" s="128" t="str">
        <f t="array" ref="A308">ConsolGeog[[#This Row],[Country]]</f>
        <v>England</v>
      </c>
      <c r="B308" s="129" t="str">
        <f t="array" ref="B308">ConsolGeog[[#This Row],[County Name]]</f>
        <v>Birmingham</v>
      </c>
      <c r="C308" s="128" t="str">
        <f t="array" ref="C308">ConsolGeog[[#This Row],[la_code]]</f>
        <v>E08000025</v>
      </c>
      <c r="D308" s="129" t="str">
        <f t="array" ref="D308">ConsolGeog[[#This Row],[la_name]]</f>
        <v>Birmingham</v>
      </c>
      <c r="E308" s="129" t="str">
        <f t="array" ref="E308">ConsolGeog[[#This Row],[LA Type]]</f>
        <v>Unitary</v>
      </c>
      <c r="F308" s="129">
        <f t="array" ref="F308">ConsolGeog[[#This Row],[population]]</f>
        <v>1073045</v>
      </c>
      <c r="G308" s="129">
        <f t="array" ref="G308">ConsolGeog[[#This Row],[area]]</f>
        <v>26778.82</v>
      </c>
      <c r="H308" s="129">
        <f t="array" ref="H308">ConsolGeog[[#This Row],[COUNTY: Sum of districts'' populations '[non additive!']]]</f>
        <v>1073045</v>
      </c>
      <c r="I308" s="129">
        <f t="array" ref="I308">ConsolGeog[[#This Row],[County Stats Distribution Factor]]</f>
        <v>1</v>
      </c>
      <c r="J308" s="129">
        <f t="array" ref="J308">ConsolGeog[[#This Row],[Presented HS - 16-17 (2014)]]</f>
        <v>93</v>
      </c>
      <c r="K308" s="129">
        <f t="array" ref="K308">ConsolGeog[[#This Row],[Presented HS - 16-24 (2014)]]</f>
        <v>0</v>
      </c>
      <c r="L308" s="129">
        <f t="array" ref="L308">ConsolGeog[[#This Row],[Presented HS - 18-24 (2014)]]</f>
        <v>1102</v>
      </c>
      <c r="M308" s="129">
        <f t="array" ref="M308">ConsolGeog[[#This Row],[Presented CS - 16-17 (2014)]]</f>
        <v>0</v>
      </c>
      <c r="N308" s="129">
        <f t="array" ref="N308">ConsolGeog[[#This Row],[Presented CS - 16-24 (2014)]]</f>
        <v>0</v>
      </c>
      <c r="O308" s="129">
        <f t="array" ref="O308">ConsolGeog[[#This Row],[Presented CS - 18-24 (2014)]]</f>
        <v>0</v>
      </c>
      <c r="P308" s="129">
        <f t="array" ref="P308">MAX(FinalOutput10[[#This Row],[Presented_HS_16_17_2014]]+FinalOutput10[[#This Row],[Presented_HS_18_24_2014]],FinalOutput10[[#This Row],[Presented_HS_16_24_2014]])+SUM(FinalOutput10[[#This Row],[Presented_CS_16_17_2014]],FinalOutput10[[#This Row],[Presented_CS_16_24_2014]],FinalOutput10[[#This Row],[Presented_CS_18_24_2014]])</f>
        <v>1195</v>
      </c>
      <c r="Q308" s="129">
        <f t="array" ref="Q308">ConsolGeog[[#This Row],[Assessed HS - 16-17 (2014)]]</f>
        <v>93</v>
      </c>
      <c r="R308" s="129">
        <f t="array" ref="R308">ConsolGeog[[#This Row],[Assessed HS - 16-24 (2014)]]</f>
        <v>0</v>
      </c>
      <c r="S308" s="129">
        <f t="array" ref="S308">ConsolGeog[[#This Row],[Assessed HS - 18-24 (2014)]]</f>
        <v>1102</v>
      </c>
      <c r="T308" s="129">
        <f t="array" ref="T308">ConsolGeog[[#This Row],[Assessed CS - 16-17 (2014)]]</f>
        <v>0</v>
      </c>
      <c r="U308" s="129">
        <f t="array" ref="U308">ConsolGeog[[#This Row],[Assessed CS - 16-24 (2014)]]</f>
        <v>0</v>
      </c>
      <c r="V308" s="129">
        <f t="array" ref="V308">ConsolGeog[[#This Row],[Assessed CS - 18-24 (2014)]]</f>
        <v>0</v>
      </c>
      <c r="W308" s="129">
        <f t="array" ref="W308">SUM(FinalOutput10[[#This Row],[Assessed_HS_16_17_2014]],FinalOutput10[[#This Row],[Assessed_HS_16_24_2014]],FinalOutput10[[#This Row],[Assessed_HS_18_24_2014]],FinalOutput10[[#This Row],[Assessed_CS_16_17_2014]],FinalOutput10[[#This Row],[Assessed_CS_16_24_2014]],FinalOutput10[[#This Row],[Assessed_CS_18_24_2014]])</f>
        <v>1195</v>
      </c>
      <c r="X308" s="128"/>
      <c r="Y308" s="128"/>
      <c r="Z308" s="128"/>
      <c r="AA308" s="128"/>
      <c r="AB308" s="128"/>
      <c r="AC308" s="128"/>
      <c r="AD308" s="128"/>
      <c r="AE308" s="128"/>
      <c r="AF308" s="128"/>
      <c r="AG308" s="128"/>
      <c r="AH308" s="128"/>
      <c r="AI308" s="128"/>
      <c r="AJ308" s="128"/>
      <c r="AK308" s="128"/>
      <c r="AL308" s="128"/>
      <c r="AM308" s="128"/>
      <c r="AN308" s="128"/>
      <c r="AO308" s="128"/>
      <c r="AP308" s="128"/>
      <c r="AQ308" s="128"/>
      <c r="AR308" s="128"/>
      <c r="AS308" s="128"/>
      <c r="AT308" s="128"/>
      <c r="AU308" s="128"/>
      <c r="AV308" s="128"/>
      <c r="AW308" s="128"/>
      <c r="AX308" s="128"/>
      <c r="AY308" s="128"/>
      <c r="AZ308" s="128"/>
      <c r="BA308" s="128"/>
      <c r="BB308" s="128"/>
      <c r="BC308" s="128"/>
      <c r="BD308" s="128"/>
      <c r="BE308" s="128"/>
      <c r="BF308" s="128"/>
      <c r="BG308" s="128"/>
      <c r="BH308" s="128"/>
      <c r="BI308" s="128"/>
      <c r="BJ308" s="128"/>
      <c r="BK308" s="128"/>
    </row>
    <row r="309" spans="1:63">
      <c r="A309" s="128" t="str">
        <f t="array" ref="A309">ConsolGeog[[#This Row],[Country]]</f>
        <v>England</v>
      </c>
      <c r="B309" s="129" t="str">
        <f t="array" ref="B309">ConsolGeog[[#This Row],[County Name]]</f>
        <v>Dudley</v>
      </c>
      <c r="C309" s="128" t="str">
        <f t="array" ref="C309">ConsolGeog[[#This Row],[la_code]]</f>
        <v>E08000027</v>
      </c>
      <c r="D309" s="129" t="str">
        <f t="array" ref="D309">ConsolGeog[[#This Row],[la_name]]</f>
        <v>Dudley</v>
      </c>
      <c r="E309" s="129" t="str">
        <f t="array" ref="E309">ConsolGeog[[#This Row],[LA Type]]</f>
        <v>Unitary</v>
      </c>
      <c r="F309" s="129">
        <f t="array" ref="F309">ConsolGeog[[#This Row],[population]]</f>
        <v>312925</v>
      </c>
      <c r="G309" s="129">
        <f t="array" ref="G309">ConsolGeog[[#This Row],[area]]</f>
        <v>9795.66</v>
      </c>
      <c r="H309" s="129">
        <f t="array" ref="H309">ConsolGeog[[#This Row],[COUNTY: Sum of districts'' populations '[non additive!']]]</f>
        <v>312925</v>
      </c>
      <c r="I309" s="129">
        <f t="array" ref="I309">ConsolGeog[[#This Row],[County Stats Distribution Factor]]</f>
        <v>1</v>
      </c>
      <c r="J309" s="129">
        <f t="array" ref="J309">ConsolGeog[[#This Row],[Presented HS - 16-17 (2014)]]</f>
        <v>0</v>
      </c>
      <c r="K309" s="129">
        <f t="array" ref="K309">ConsolGeog[[#This Row],[Presented HS - 16-24 (2014)]]</f>
        <v>0</v>
      </c>
      <c r="L309" s="129">
        <f t="array" ref="L309">ConsolGeog[[#This Row],[Presented HS - 18-24 (2014)]]</f>
        <v>0</v>
      </c>
      <c r="M309" s="129">
        <f t="array" ref="M309">ConsolGeog[[#This Row],[Presented CS - 16-17 (2014)]]</f>
        <v>0</v>
      </c>
      <c r="N309" s="129">
        <f t="array" ref="N309">ConsolGeog[[#This Row],[Presented CS - 16-24 (2014)]]</f>
        <v>0</v>
      </c>
      <c r="O309" s="129">
        <f t="array" ref="O309">ConsolGeog[[#This Row],[Presented CS - 18-24 (2014)]]</f>
        <v>0</v>
      </c>
      <c r="P309" s="129">
        <f t="array" ref="P30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09" s="129">
        <f t="array" ref="Q309">ConsolGeog[[#This Row],[Assessed HS - 16-17 (2014)]]</f>
        <v>0</v>
      </c>
      <c r="R309" s="129">
        <f t="array" ref="R309">ConsolGeog[[#This Row],[Assessed HS - 16-24 (2014)]]</f>
        <v>0</v>
      </c>
      <c r="S309" s="129">
        <f t="array" ref="S309">ConsolGeog[[#This Row],[Assessed HS - 18-24 (2014)]]</f>
        <v>0</v>
      </c>
      <c r="T309" s="129">
        <f t="array" ref="T309">ConsolGeog[[#This Row],[Assessed CS - 16-17 (2014)]]</f>
        <v>0</v>
      </c>
      <c r="U309" s="129">
        <f t="array" ref="U309">ConsolGeog[[#This Row],[Assessed CS - 16-24 (2014)]]</f>
        <v>0</v>
      </c>
      <c r="V309" s="129">
        <f t="array" ref="V309">ConsolGeog[[#This Row],[Assessed CS - 18-24 (2014)]]</f>
        <v>0</v>
      </c>
      <c r="W309" s="129">
        <f t="array" ref="W309">SUM(FinalOutput10[[#This Row],[Assessed_HS_16_17_2014]],FinalOutput10[[#This Row],[Assessed_HS_16_24_2014]],FinalOutput10[[#This Row],[Assessed_HS_18_24_2014]],FinalOutput10[[#This Row],[Assessed_CS_16_17_2014]],FinalOutput10[[#This Row],[Assessed_CS_16_24_2014]],FinalOutput10[[#This Row],[Assessed_CS_18_24_2014]])</f>
        <v>0</v>
      </c>
      <c r="X309" s="128"/>
      <c r="Y309" s="128"/>
      <c r="Z309" s="128"/>
      <c r="AA309" s="128"/>
      <c r="AB309" s="128"/>
      <c r="AC309" s="128"/>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c r="AY309" s="128"/>
      <c r="AZ309" s="128"/>
      <c r="BA309" s="128"/>
      <c r="BB309" s="128"/>
      <c r="BC309" s="128"/>
      <c r="BD309" s="128"/>
      <c r="BE309" s="128"/>
      <c r="BF309" s="128"/>
      <c r="BG309" s="128"/>
      <c r="BH309" s="128"/>
      <c r="BI309" s="128"/>
      <c r="BJ309" s="128"/>
      <c r="BK309" s="128"/>
    </row>
    <row r="310" spans="1:63">
      <c r="A310" s="128" t="str">
        <f t="array" ref="A310">ConsolGeog[[#This Row],[Country]]</f>
        <v>England</v>
      </c>
      <c r="B310" s="129" t="str">
        <f t="array" ref="B310">ConsolGeog[[#This Row],[County Name]]</f>
        <v>City of London</v>
      </c>
      <c r="C310" s="128" t="str">
        <f t="array" ref="C310">ConsolGeog[[#This Row],[la_code]]</f>
        <v>E09000001</v>
      </c>
      <c r="D310" s="129" t="str">
        <f t="array" ref="D310">ConsolGeog[[#This Row],[la_name]]</f>
        <v>City of London</v>
      </c>
      <c r="E310" s="129" t="str">
        <f t="array" ref="E310">ConsolGeog[[#This Row],[LA Type]]</f>
        <v>Unitary</v>
      </c>
      <c r="F310" s="129">
        <f t="array" ref="F310">ConsolGeog[[#This Row],[population]]</f>
        <v>7375</v>
      </c>
      <c r="G310" s="129">
        <f t="array" ref="G310">ConsolGeog[[#This Row],[area]]</f>
        <v>289.77999999999997</v>
      </c>
      <c r="H310" s="129">
        <f t="array" ref="H310">ConsolGeog[[#This Row],[COUNTY: Sum of districts'' populations '[non additive!']]]</f>
        <v>7375</v>
      </c>
      <c r="I310" s="129">
        <f t="array" ref="I310">ConsolGeog[[#This Row],[County Stats Distribution Factor]]</f>
        <v>1</v>
      </c>
      <c r="J310" s="129">
        <f t="array" ref="J310">ConsolGeog[[#This Row],[Presented HS - 16-17 (2014)]]</f>
        <v>0</v>
      </c>
      <c r="K310" s="129">
        <f t="array" ref="K310">ConsolGeog[[#This Row],[Presented HS - 16-24 (2014)]]</f>
        <v>0</v>
      </c>
      <c r="L310" s="129">
        <f t="array" ref="L310">ConsolGeog[[#This Row],[Presented HS - 18-24 (2014)]]</f>
        <v>8</v>
      </c>
      <c r="M310" s="129">
        <f t="array" ref="M310">ConsolGeog[[#This Row],[Presented CS - 16-17 (2014)]]</f>
        <v>0</v>
      </c>
      <c r="N310" s="129">
        <f t="array" ref="N310">ConsolGeog[[#This Row],[Presented CS - 16-24 (2014)]]</f>
        <v>0</v>
      </c>
      <c r="O310" s="129">
        <f t="array" ref="O310">ConsolGeog[[#This Row],[Presented CS - 18-24 (2014)]]</f>
        <v>0</v>
      </c>
      <c r="P310" s="129">
        <f t="array" ref="P310">MAX(FinalOutput10[[#This Row],[Presented_HS_16_17_2014]]+FinalOutput10[[#This Row],[Presented_HS_18_24_2014]],FinalOutput10[[#This Row],[Presented_HS_16_24_2014]])+SUM(FinalOutput10[[#This Row],[Presented_CS_16_17_2014]],FinalOutput10[[#This Row],[Presented_CS_16_24_2014]],FinalOutput10[[#This Row],[Presented_CS_18_24_2014]])</f>
        <v>8</v>
      </c>
      <c r="Q310" s="129">
        <f t="array" ref="Q310">ConsolGeog[[#This Row],[Assessed HS - 16-17 (2014)]]</f>
        <v>0</v>
      </c>
      <c r="R310" s="129">
        <f t="array" ref="R310">ConsolGeog[[#This Row],[Assessed HS - 16-24 (2014)]]</f>
        <v>0</v>
      </c>
      <c r="S310" s="129">
        <f t="array" ref="S310">ConsolGeog[[#This Row],[Assessed HS - 18-24 (2014)]]</f>
        <v>8</v>
      </c>
      <c r="T310" s="129">
        <f t="array" ref="T310">ConsolGeog[[#This Row],[Assessed CS - 16-17 (2014)]]</f>
        <v>0</v>
      </c>
      <c r="U310" s="129">
        <f t="array" ref="U310">ConsolGeog[[#This Row],[Assessed CS - 16-24 (2014)]]</f>
        <v>0</v>
      </c>
      <c r="V310" s="129">
        <f t="array" ref="V310">ConsolGeog[[#This Row],[Assessed CS - 18-24 (2014)]]</f>
        <v>0</v>
      </c>
      <c r="W310" s="129">
        <f t="array" ref="W310">SUM(FinalOutput10[[#This Row],[Assessed_HS_16_17_2014]],FinalOutput10[[#This Row],[Assessed_HS_16_24_2014]],FinalOutput10[[#This Row],[Assessed_HS_18_24_2014]],FinalOutput10[[#This Row],[Assessed_CS_16_17_2014]],FinalOutput10[[#This Row],[Assessed_CS_16_24_2014]],FinalOutput10[[#This Row],[Assessed_CS_18_24_2014]])</f>
        <v>8</v>
      </c>
      <c r="X310" s="128"/>
      <c r="Y310" s="128"/>
      <c r="Z310" s="128"/>
      <c r="AA310" s="128"/>
      <c r="AB310" s="128"/>
      <c r="AC310" s="128"/>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c r="AY310" s="128"/>
      <c r="AZ310" s="128"/>
      <c r="BA310" s="128"/>
      <c r="BB310" s="128"/>
      <c r="BC310" s="128"/>
      <c r="BD310" s="128"/>
      <c r="BE310" s="128"/>
      <c r="BF310" s="128"/>
      <c r="BG310" s="128"/>
      <c r="BH310" s="128"/>
      <c r="BI310" s="128"/>
      <c r="BJ310" s="128"/>
      <c r="BK310" s="128"/>
    </row>
    <row r="311" spans="1:63">
      <c r="A311" s="128" t="str">
        <f t="array" ref="A311">ConsolGeog[[#This Row],[Country]]</f>
        <v>England</v>
      </c>
      <c r="B311" s="129" t="str">
        <f t="array" ref="B311">ConsolGeog[[#This Row],[County Name]]</f>
        <v>Sandwell</v>
      </c>
      <c r="C311" s="128" t="str">
        <f t="array" ref="C311">ConsolGeog[[#This Row],[la_code]]</f>
        <v>E08000028</v>
      </c>
      <c r="D311" s="129" t="str">
        <f t="array" ref="D311">ConsolGeog[[#This Row],[la_name]]</f>
        <v>Sandwell</v>
      </c>
      <c r="E311" s="129" t="str">
        <f t="array" ref="E311">ConsolGeog[[#This Row],[LA Type]]</f>
        <v>Unitary</v>
      </c>
      <c r="F311" s="129">
        <f t="array" ref="F311">ConsolGeog[[#This Row],[population]]</f>
        <v>308063</v>
      </c>
      <c r="G311" s="129">
        <f t="array" ref="G311">ConsolGeog[[#This Row],[area]]</f>
        <v>8556.73</v>
      </c>
      <c r="H311" s="129">
        <f t="array" ref="H311">ConsolGeog[[#This Row],[COUNTY: Sum of districts'' populations '[non additive!']]]</f>
        <v>308063</v>
      </c>
      <c r="I311" s="129">
        <f t="array" ref="I311">ConsolGeog[[#This Row],[County Stats Distribution Factor]]</f>
        <v>1</v>
      </c>
      <c r="J311" s="129">
        <f t="array" ref="J311">ConsolGeog[[#This Row],[Presented HS - 16-17 (2014)]]</f>
        <v>0</v>
      </c>
      <c r="K311" s="129">
        <f t="array" ref="K311">ConsolGeog[[#This Row],[Presented HS - 16-24 (2014)]]</f>
        <v>0</v>
      </c>
      <c r="L311" s="129">
        <f t="array" ref="L311">ConsolGeog[[#This Row],[Presented HS - 18-24 (2014)]]</f>
        <v>0</v>
      </c>
      <c r="M311" s="129">
        <f t="array" ref="M311">ConsolGeog[[#This Row],[Presented CS - 16-17 (2014)]]</f>
        <v>0</v>
      </c>
      <c r="N311" s="129">
        <f t="array" ref="N311">ConsolGeog[[#This Row],[Presented CS - 16-24 (2014)]]</f>
        <v>0</v>
      </c>
      <c r="O311" s="129">
        <f t="array" ref="O311">ConsolGeog[[#This Row],[Presented CS - 18-24 (2014)]]</f>
        <v>0</v>
      </c>
      <c r="P311" s="129">
        <f t="array" ref="P31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1" s="129">
        <f t="array" ref="Q311">ConsolGeog[[#This Row],[Assessed HS - 16-17 (2014)]]</f>
        <v>0</v>
      </c>
      <c r="R311" s="129">
        <f t="array" ref="R311">ConsolGeog[[#This Row],[Assessed HS - 16-24 (2014)]]</f>
        <v>0</v>
      </c>
      <c r="S311" s="129">
        <f t="array" ref="S311">ConsolGeog[[#This Row],[Assessed HS - 18-24 (2014)]]</f>
        <v>0</v>
      </c>
      <c r="T311" s="129">
        <f t="array" ref="T311">ConsolGeog[[#This Row],[Assessed CS - 16-17 (2014)]]</f>
        <v>0</v>
      </c>
      <c r="U311" s="129">
        <f t="array" ref="U311">ConsolGeog[[#This Row],[Assessed CS - 16-24 (2014)]]</f>
        <v>0</v>
      </c>
      <c r="V311" s="129">
        <f t="array" ref="V311">ConsolGeog[[#This Row],[Assessed CS - 18-24 (2014)]]</f>
        <v>0</v>
      </c>
      <c r="W311" s="129">
        <f t="array" ref="W311">SUM(FinalOutput10[[#This Row],[Assessed_HS_16_17_2014]],FinalOutput10[[#This Row],[Assessed_HS_16_24_2014]],FinalOutput10[[#This Row],[Assessed_HS_18_24_2014]],FinalOutput10[[#This Row],[Assessed_CS_16_17_2014]],FinalOutput10[[#This Row],[Assessed_CS_16_24_2014]],FinalOutput10[[#This Row],[Assessed_CS_18_24_2014]])</f>
        <v>0</v>
      </c>
      <c r="X311" s="128"/>
      <c r="Y311" s="128"/>
      <c r="Z311" s="128"/>
      <c r="AA311" s="128"/>
      <c r="AB311" s="128"/>
      <c r="AC311" s="128"/>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c r="AY311" s="128"/>
      <c r="AZ311" s="128"/>
      <c r="BA311" s="128"/>
      <c r="BB311" s="128"/>
      <c r="BC311" s="128"/>
      <c r="BD311" s="128"/>
      <c r="BE311" s="128"/>
      <c r="BF311" s="128"/>
      <c r="BG311" s="128"/>
      <c r="BH311" s="128"/>
      <c r="BI311" s="128"/>
      <c r="BJ311" s="128"/>
      <c r="BK311" s="128"/>
    </row>
    <row r="312" spans="1:63">
      <c r="A312" s="128" t="str">
        <f t="array" ref="A312">ConsolGeog[[#This Row],[Country]]</f>
        <v>England</v>
      </c>
      <c r="B312" s="129" t="str">
        <f t="array" ref="B312">ConsolGeog[[#This Row],[County Name]]</f>
        <v>Solihull</v>
      </c>
      <c r="C312" s="128" t="str">
        <f t="array" ref="C312">ConsolGeog[[#This Row],[la_code]]</f>
        <v>E08000029</v>
      </c>
      <c r="D312" s="129" t="str">
        <f t="array" ref="D312">ConsolGeog[[#This Row],[la_name]]</f>
        <v>Solihull</v>
      </c>
      <c r="E312" s="129" t="str">
        <f t="array" ref="E312">ConsolGeog[[#This Row],[LA Type]]</f>
        <v>Unitary</v>
      </c>
      <c r="F312" s="129">
        <f t="array" ref="F312">ConsolGeog[[#This Row],[population]]</f>
        <v>206674</v>
      </c>
      <c r="G312" s="129">
        <f t="array" ref="G312">ConsolGeog[[#This Row],[area]]</f>
        <v>17828.78</v>
      </c>
      <c r="H312" s="129">
        <f t="array" ref="H312">ConsolGeog[[#This Row],[COUNTY: Sum of districts'' populations '[non additive!']]]</f>
        <v>206674</v>
      </c>
      <c r="I312" s="129">
        <f t="array" ref="I312">ConsolGeog[[#This Row],[County Stats Distribution Factor]]</f>
        <v>1</v>
      </c>
      <c r="J312" s="129">
        <f t="array" ref="J312">ConsolGeog[[#This Row],[Presented HS - 16-17 (2014)]]</f>
        <v>0</v>
      </c>
      <c r="K312" s="129">
        <f t="array" ref="K312">ConsolGeog[[#This Row],[Presented HS - 16-24 (2014)]]</f>
        <v>0</v>
      </c>
      <c r="L312" s="129">
        <f t="array" ref="L312">ConsolGeog[[#This Row],[Presented HS - 18-24 (2014)]]</f>
        <v>0</v>
      </c>
      <c r="M312" s="129">
        <f t="array" ref="M312">ConsolGeog[[#This Row],[Presented CS - 16-17 (2014)]]</f>
        <v>0</v>
      </c>
      <c r="N312" s="129">
        <f t="array" ref="N312">ConsolGeog[[#This Row],[Presented CS - 16-24 (2014)]]</f>
        <v>0</v>
      </c>
      <c r="O312" s="129">
        <f t="array" ref="O312">ConsolGeog[[#This Row],[Presented CS - 18-24 (2014)]]</f>
        <v>0</v>
      </c>
      <c r="P312" s="129">
        <f t="array" ref="P31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2" s="129">
        <f t="array" ref="Q312">ConsolGeog[[#This Row],[Assessed HS - 16-17 (2014)]]</f>
        <v>0</v>
      </c>
      <c r="R312" s="129">
        <f t="array" ref="R312">ConsolGeog[[#This Row],[Assessed HS - 16-24 (2014)]]</f>
        <v>0</v>
      </c>
      <c r="S312" s="129">
        <f t="array" ref="S312">ConsolGeog[[#This Row],[Assessed HS - 18-24 (2014)]]</f>
        <v>0</v>
      </c>
      <c r="T312" s="129">
        <f t="array" ref="T312">ConsolGeog[[#This Row],[Assessed CS - 16-17 (2014)]]</f>
        <v>0</v>
      </c>
      <c r="U312" s="129">
        <f t="array" ref="U312">ConsolGeog[[#This Row],[Assessed CS - 16-24 (2014)]]</f>
        <v>0</v>
      </c>
      <c r="V312" s="129">
        <f t="array" ref="V312">ConsolGeog[[#This Row],[Assessed CS - 18-24 (2014)]]</f>
        <v>0</v>
      </c>
      <c r="W312" s="129">
        <f t="array" ref="W312">SUM(FinalOutput10[[#This Row],[Assessed_HS_16_17_2014]],FinalOutput10[[#This Row],[Assessed_HS_16_24_2014]],FinalOutput10[[#This Row],[Assessed_HS_18_24_2014]],FinalOutput10[[#This Row],[Assessed_CS_16_17_2014]],FinalOutput10[[#This Row],[Assessed_CS_16_24_2014]],FinalOutput10[[#This Row],[Assessed_CS_18_24_2014]])</f>
        <v>0</v>
      </c>
      <c r="X312" s="128"/>
      <c r="Y312" s="128"/>
      <c r="Z312" s="128"/>
      <c r="AA312" s="128"/>
      <c r="AB312" s="128"/>
      <c r="AC312" s="128"/>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c r="AY312" s="128"/>
      <c r="AZ312" s="128"/>
      <c r="BA312" s="128"/>
      <c r="BB312" s="128"/>
      <c r="BC312" s="128"/>
      <c r="BD312" s="128"/>
      <c r="BE312" s="128"/>
      <c r="BF312" s="128"/>
      <c r="BG312" s="128"/>
      <c r="BH312" s="128"/>
      <c r="BI312" s="128"/>
      <c r="BJ312" s="128"/>
      <c r="BK312" s="128"/>
    </row>
    <row r="313" spans="1:63">
      <c r="A313" s="128" t="str">
        <f t="array" ref="A313">ConsolGeog[[#This Row],[Country]]</f>
        <v>England</v>
      </c>
      <c r="B313" s="129" t="str">
        <f t="array" ref="B313">ConsolGeog[[#This Row],[County Name]]</f>
        <v>Lambeth</v>
      </c>
      <c r="C313" s="128" t="str">
        <f t="array" ref="C313">ConsolGeog[[#This Row],[la_code]]</f>
        <v>E09000022</v>
      </c>
      <c r="D313" s="129" t="str">
        <f t="array" ref="D313">ConsolGeog[[#This Row],[la_name]]</f>
        <v>Lambeth</v>
      </c>
      <c r="E313" s="129" t="str">
        <f t="array" ref="E313">ConsolGeog[[#This Row],[LA Type]]</f>
        <v>Unitary</v>
      </c>
      <c r="F313" s="129">
        <f t="array" ref="F313">ConsolGeog[[#This Row],[population]]</f>
        <v>303086</v>
      </c>
      <c r="G313" s="129">
        <f t="array" ref="G313">ConsolGeog[[#This Row],[area]]</f>
        <v>2682.14</v>
      </c>
      <c r="H313" s="129">
        <f t="array" ref="H313">ConsolGeog[[#This Row],[COUNTY: Sum of districts'' populations '[non additive!']]]</f>
        <v>303086</v>
      </c>
      <c r="I313" s="129">
        <f t="array" ref="I313">ConsolGeog[[#This Row],[County Stats Distribution Factor]]</f>
        <v>1</v>
      </c>
      <c r="J313" s="129">
        <f t="array" ref="J313">ConsolGeog[[#This Row],[Presented HS - 16-17 (2014)]]</f>
        <v>58</v>
      </c>
      <c r="K313" s="129">
        <f t="array" ref="K313">ConsolGeog[[#This Row],[Presented HS - 16-24 (2014)]]</f>
        <v>0</v>
      </c>
      <c r="L313" s="129">
        <f t="array" ref="L313">ConsolGeog[[#This Row],[Presented HS - 18-24 (2014)]]</f>
        <v>642</v>
      </c>
      <c r="M313" s="129">
        <f t="array" ref="M313">ConsolGeog[[#This Row],[Presented CS - 16-17 (2014)]]</f>
        <v>0</v>
      </c>
      <c r="N313" s="129">
        <f t="array" ref="N313">ConsolGeog[[#This Row],[Presented CS - 16-24 (2014)]]</f>
        <v>0</v>
      </c>
      <c r="O313" s="129">
        <f t="array" ref="O313">ConsolGeog[[#This Row],[Presented CS - 18-24 (2014)]]</f>
        <v>0</v>
      </c>
      <c r="P313" s="129">
        <f t="array" ref="P313">MAX(FinalOutput10[[#This Row],[Presented_HS_16_17_2014]]+FinalOutput10[[#This Row],[Presented_HS_18_24_2014]],FinalOutput10[[#This Row],[Presented_HS_16_24_2014]])+SUM(FinalOutput10[[#This Row],[Presented_CS_16_17_2014]],FinalOutput10[[#This Row],[Presented_CS_16_24_2014]],FinalOutput10[[#This Row],[Presented_CS_18_24_2014]])</f>
        <v>700</v>
      </c>
      <c r="Q313" s="129">
        <f t="array" ref="Q313">ConsolGeog[[#This Row],[Assessed HS - 16-17 (2014)]]</f>
        <v>0</v>
      </c>
      <c r="R313" s="129">
        <f t="array" ref="R313">ConsolGeog[[#This Row],[Assessed HS - 16-24 (2014)]]</f>
        <v>0</v>
      </c>
      <c r="S313" s="129">
        <f t="array" ref="S313">ConsolGeog[[#This Row],[Assessed HS - 18-24 (2014)]]</f>
        <v>133</v>
      </c>
      <c r="T313" s="129">
        <f t="array" ref="T313">ConsolGeog[[#This Row],[Assessed CS - 16-17 (2014)]]</f>
        <v>0</v>
      </c>
      <c r="U313" s="129">
        <f t="array" ref="U313">ConsolGeog[[#This Row],[Assessed CS - 16-24 (2014)]]</f>
        <v>0</v>
      </c>
      <c r="V313" s="129">
        <f t="array" ref="V313">ConsolGeog[[#This Row],[Assessed CS - 18-24 (2014)]]</f>
        <v>0</v>
      </c>
      <c r="W313" s="129">
        <f t="array" ref="W313">SUM(FinalOutput10[[#This Row],[Assessed_HS_16_17_2014]],FinalOutput10[[#This Row],[Assessed_HS_16_24_2014]],FinalOutput10[[#This Row],[Assessed_HS_18_24_2014]],FinalOutput10[[#This Row],[Assessed_CS_16_17_2014]],FinalOutput10[[#This Row],[Assessed_CS_16_24_2014]],FinalOutput10[[#This Row],[Assessed_CS_18_24_2014]])</f>
        <v>133</v>
      </c>
      <c r="X313" s="128"/>
      <c r="Y313" s="128"/>
      <c r="Z313" s="128"/>
      <c r="AA313" s="128"/>
      <c r="AB313" s="128"/>
      <c r="AC313" s="128"/>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c r="AY313" s="128"/>
      <c r="AZ313" s="128"/>
      <c r="BA313" s="128"/>
      <c r="BB313" s="128"/>
      <c r="BC313" s="128"/>
      <c r="BD313" s="128"/>
      <c r="BE313" s="128"/>
      <c r="BF313" s="128"/>
      <c r="BG313" s="128"/>
      <c r="BH313" s="128"/>
      <c r="BI313" s="128"/>
      <c r="BJ313" s="128"/>
      <c r="BK313" s="128"/>
    </row>
    <row r="314" spans="1:63">
      <c r="A314" s="128" t="str">
        <f t="array" ref="A314">ConsolGeog[[#This Row],[Country]]</f>
        <v>England</v>
      </c>
      <c r="B314" s="129" t="str">
        <f t="array" ref="B314">ConsolGeog[[#This Row],[County Name]]</f>
        <v>Walsall</v>
      </c>
      <c r="C314" s="128" t="str">
        <f t="array" ref="C314">ConsolGeog[[#This Row],[la_code]]</f>
        <v>E08000030</v>
      </c>
      <c r="D314" s="129" t="str">
        <f t="array" ref="D314">ConsolGeog[[#This Row],[la_name]]</f>
        <v>Walsall</v>
      </c>
      <c r="E314" s="129" t="str">
        <f t="array" ref="E314">ConsolGeog[[#This Row],[LA Type]]</f>
        <v>Unitary</v>
      </c>
      <c r="F314" s="129">
        <f t="array" ref="F314">ConsolGeog[[#This Row],[population]]</f>
        <v>269323</v>
      </c>
      <c r="G314" s="129">
        <f t="array" ref="G314">ConsolGeog[[#This Row],[area]]</f>
        <v>10395.49</v>
      </c>
      <c r="H314" s="129">
        <f t="array" ref="H314">ConsolGeog[[#This Row],[COUNTY: Sum of districts'' populations '[non additive!']]]</f>
        <v>269323</v>
      </c>
      <c r="I314" s="129">
        <f t="array" ref="I314">ConsolGeog[[#This Row],[County Stats Distribution Factor]]</f>
        <v>1</v>
      </c>
      <c r="J314" s="129">
        <f t="array" ref="J314">ConsolGeog[[#This Row],[Presented HS - 16-17 (2014)]]</f>
        <v>0</v>
      </c>
      <c r="K314" s="129">
        <f t="array" ref="K314">ConsolGeog[[#This Row],[Presented HS - 16-24 (2014)]]</f>
        <v>0</v>
      </c>
      <c r="L314" s="129">
        <f t="array" ref="L314">ConsolGeog[[#This Row],[Presented HS - 18-24 (2014)]]</f>
        <v>0</v>
      </c>
      <c r="M314" s="129">
        <f t="array" ref="M314">ConsolGeog[[#This Row],[Presented CS - 16-17 (2014)]]</f>
        <v>0</v>
      </c>
      <c r="N314" s="129">
        <f t="array" ref="N314">ConsolGeog[[#This Row],[Presented CS - 16-24 (2014)]]</f>
        <v>0</v>
      </c>
      <c r="O314" s="129">
        <f t="array" ref="O314">ConsolGeog[[#This Row],[Presented CS - 18-24 (2014)]]</f>
        <v>0</v>
      </c>
      <c r="P314" s="129">
        <f t="array" ref="P31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4" s="129">
        <f t="array" ref="Q314">ConsolGeog[[#This Row],[Assessed HS - 16-17 (2014)]]</f>
        <v>0</v>
      </c>
      <c r="R314" s="129">
        <f t="array" ref="R314">ConsolGeog[[#This Row],[Assessed HS - 16-24 (2014)]]</f>
        <v>0</v>
      </c>
      <c r="S314" s="129">
        <f t="array" ref="S314">ConsolGeog[[#This Row],[Assessed HS - 18-24 (2014)]]</f>
        <v>0</v>
      </c>
      <c r="T314" s="129">
        <f t="array" ref="T314">ConsolGeog[[#This Row],[Assessed CS - 16-17 (2014)]]</f>
        <v>0</v>
      </c>
      <c r="U314" s="129">
        <f t="array" ref="U314">ConsolGeog[[#This Row],[Assessed CS - 16-24 (2014)]]</f>
        <v>0</v>
      </c>
      <c r="V314" s="129">
        <f t="array" ref="V314">ConsolGeog[[#This Row],[Assessed CS - 18-24 (2014)]]</f>
        <v>0</v>
      </c>
      <c r="W314" s="129">
        <f t="array" ref="W314">SUM(FinalOutput10[[#This Row],[Assessed_HS_16_17_2014]],FinalOutput10[[#This Row],[Assessed_HS_16_24_2014]],FinalOutput10[[#This Row],[Assessed_HS_18_24_2014]],FinalOutput10[[#This Row],[Assessed_CS_16_17_2014]],FinalOutput10[[#This Row],[Assessed_CS_16_24_2014]],FinalOutput10[[#This Row],[Assessed_CS_18_24_2014]])</f>
        <v>0</v>
      </c>
      <c r="X314" s="128"/>
      <c r="Y314" s="128"/>
      <c r="Z314" s="128"/>
      <c r="AA314" s="128"/>
      <c r="AB314" s="128"/>
      <c r="AC314" s="128"/>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c r="AY314" s="128"/>
      <c r="AZ314" s="128"/>
      <c r="BA314" s="128"/>
      <c r="BB314" s="128"/>
      <c r="BC314" s="128"/>
      <c r="BD314" s="128"/>
      <c r="BE314" s="128"/>
      <c r="BF314" s="128"/>
      <c r="BG314" s="128"/>
      <c r="BH314" s="128"/>
      <c r="BI314" s="128"/>
      <c r="BJ314" s="128"/>
      <c r="BK314" s="128"/>
    </row>
    <row r="315" spans="1:63">
      <c r="A315" s="128" t="str">
        <f t="array" ref="A315">ConsolGeog[[#This Row],[Country]]</f>
        <v>England</v>
      </c>
      <c r="B315" s="129" t="str">
        <f t="array" ref="B315">ConsolGeog[[#This Row],[County Name]]</f>
        <v>Barking and Dagenham</v>
      </c>
      <c r="C315" s="128" t="str">
        <f t="array" ref="C315">ConsolGeog[[#This Row],[la_code]]</f>
        <v>E09000002</v>
      </c>
      <c r="D315" s="129" t="str">
        <f t="array" ref="D315">ConsolGeog[[#This Row],[la_name]]</f>
        <v>Barking and Dagenham</v>
      </c>
      <c r="E315" s="129" t="str">
        <f t="array" ref="E315">ConsolGeog[[#This Row],[LA Type]]</f>
        <v>Unitary</v>
      </c>
      <c r="F315" s="129">
        <f t="array" ref="F315">ConsolGeog[[#This Row],[population]]</f>
        <v>185911</v>
      </c>
      <c r="G315" s="129">
        <f t="array" ref="G315">ConsolGeog[[#This Row],[area]]</f>
        <v>3609.04</v>
      </c>
      <c r="H315" s="129">
        <f t="array" ref="H315">ConsolGeog[[#This Row],[COUNTY: Sum of districts'' populations '[non additive!']]]</f>
        <v>185911</v>
      </c>
      <c r="I315" s="129">
        <f t="array" ref="I315">ConsolGeog[[#This Row],[County Stats Distribution Factor]]</f>
        <v>1</v>
      </c>
      <c r="J315" s="129">
        <f t="array" ref="J315">ConsolGeog[[#This Row],[Presented HS - 16-17 (2014)]]</f>
        <v>0</v>
      </c>
      <c r="K315" s="129">
        <f t="array" ref="K315">ConsolGeog[[#This Row],[Presented HS - 16-24 (2014)]]</f>
        <v>0</v>
      </c>
      <c r="L315" s="129">
        <f t="array" ref="L315">ConsolGeog[[#This Row],[Presented HS - 18-24 (2014)]]</f>
        <v>0</v>
      </c>
      <c r="M315" s="129">
        <f t="array" ref="M315">ConsolGeog[[#This Row],[Presented CS - 16-17 (2014)]]</f>
        <v>0</v>
      </c>
      <c r="N315" s="129">
        <f t="array" ref="N315">ConsolGeog[[#This Row],[Presented CS - 16-24 (2014)]]</f>
        <v>0</v>
      </c>
      <c r="O315" s="129">
        <f t="array" ref="O315">ConsolGeog[[#This Row],[Presented CS - 18-24 (2014)]]</f>
        <v>0</v>
      </c>
      <c r="P315" s="129">
        <f t="array" ref="P31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5" s="129">
        <f t="array" ref="Q315">ConsolGeog[[#This Row],[Assessed HS - 16-17 (2014)]]</f>
        <v>0</v>
      </c>
      <c r="R315" s="129">
        <f t="array" ref="R315">ConsolGeog[[#This Row],[Assessed HS - 16-24 (2014)]]</f>
        <v>0</v>
      </c>
      <c r="S315" s="129">
        <f t="array" ref="S315">ConsolGeog[[#This Row],[Assessed HS - 18-24 (2014)]]</f>
        <v>0</v>
      </c>
      <c r="T315" s="129">
        <f t="array" ref="T315">ConsolGeog[[#This Row],[Assessed CS - 16-17 (2014)]]</f>
        <v>0</v>
      </c>
      <c r="U315" s="129">
        <f t="array" ref="U315">ConsolGeog[[#This Row],[Assessed CS - 16-24 (2014)]]</f>
        <v>0</v>
      </c>
      <c r="V315" s="129">
        <f t="array" ref="V315">ConsolGeog[[#This Row],[Assessed CS - 18-24 (2014)]]</f>
        <v>0</v>
      </c>
      <c r="W315" s="129">
        <f t="array" ref="W315">SUM(FinalOutput10[[#This Row],[Assessed_HS_16_17_2014]],FinalOutput10[[#This Row],[Assessed_HS_16_24_2014]],FinalOutput10[[#This Row],[Assessed_HS_18_24_2014]],FinalOutput10[[#This Row],[Assessed_CS_16_17_2014]],FinalOutput10[[#This Row],[Assessed_CS_16_24_2014]],FinalOutput10[[#This Row],[Assessed_CS_18_24_2014]])</f>
        <v>0</v>
      </c>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row>
    <row r="316" spans="1:63">
      <c r="A316" s="128" t="str">
        <f t="array" ref="A316">ConsolGeog[[#This Row],[Country]]</f>
        <v>England</v>
      </c>
      <c r="B316" s="129" t="str">
        <f t="array" ref="B316">ConsolGeog[[#This Row],[County Name]]</f>
        <v>Wolverhampton</v>
      </c>
      <c r="C316" s="128" t="str">
        <f t="array" ref="C316">ConsolGeog[[#This Row],[la_code]]</f>
        <v>E08000031</v>
      </c>
      <c r="D316" s="129" t="str">
        <f t="array" ref="D316">ConsolGeog[[#This Row],[la_name]]</f>
        <v>Wolverhampton</v>
      </c>
      <c r="E316" s="129" t="str">
        <f t="array" ref="E316">ConsolGeog[[#This Row],[LA Type]]</f>
        <v>Unitary</v>
      </c>
      <c r="F316" s="129">
        <f t="array" ref="F316">ConsolGeog[[#This Row],[population]]</f>
        <v>249470</v>
      </c>
      <c r="G316" s="129">
        <f t="array" ref="G316">ConsolGeog[[#This Row],[area]]</f>
        <v>6943.95</v>
      </c>
      <c r="H316" s="129">
        <f t="array" ref="H316">ConsolGeog[[#This Row],[COUNTY: Sum of districts'' populations '[non additive!']]]</f>
        <v>249470</v>
      </c>
      <c r="I316" s="129">
        <f t="array" ref="I316">ConsolGeog[[#This Row],[County Stats Distribution Factor]]</f>
        <v>1</v>
      </c>
      <c r="J316" s="129">
        <f t="array" ref="J316">ConsolGeog[[#This Row],[Presented HS - 16-17 (2014)]]</f>
        <v>0</v>
      </c>
      <c r="K316" s="129">
        <f t="array" ref="K316">ConsolGeog[[#This Row],[Presented HS - 16-24 (2014)]]</f>
        <v>0</v>
      </c>
      <c r="L316" s="129">
        <f t="array" ref="L316">ConsolGeog[[#This Row],[Presented HS - 18-24 (2014)]]</f>
        <v>0</v>
      </c>
      <c r="M316" s="129">
        <f t="array" ref="M316">ConsolGeog[[#This Row],[Presented CS - 16-17 (2014)]]</f>
        <v>0</v>
      </c>
      <c r="N316" s="129">
        <f t="array" ref="N316">ConsolGeog[[#This Row],[Presented CS - 16-24 (2014)]]</f>
        <v>0</v>
      </c>
      <c r="O316" s="129">
        <f t="array" ref="O316">ConsolGeog[[#This Row],[Presented CS - 18-24 (2014)]]</f>
        <v>0</v>
      </c>
      <c r="P316" s="129">
        <f t="array" ref="P31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6" s="129">
        <f t="array" ref="Q316">ConsolGeog[[#This Row],[Assessed HS - 16-17 (2014)]]</f>
        <v>0</v>
      </c>
      <c r="R316" s="129">
        <f t="array" ref="R316">ConsolGeog[[#This Row],[Assessed HS - 16-24 (2014)]]</f>
        <v>0</v>
      </c>
      <c r="S316" s="129">
        <f t="array" ref="S316">ConsolGeog[[#This Row],[Assessed HS - 18-24 (2014)]]</f>
        <v>0</v>
      </c>
      <c r="T316" s="129">
        <f t="array" ref="T316">ConsolGeog[[#This Row],[Assessed CS - 16-17 (2014)]]</f>
        <v>0</v>
      </c>
      <c r="U316" s="129">
        <f t="array" ref="U316">ConsolGeog[[#This Row],[Assessed CS - 16-24 (2014)]]</f>
        <v>0</v>
      </c>
      <c r="V316" s="129">
        <f t="array" ref="V316">ConsolGeog[[#This Row],[Assessed CS - 18-24 (2014)]]</f>
        <v>0</v>
      </c>
      <c r="W316" s="129">
        <f t="array" ref="W316">SUM(FinalOutput10[[#This Row],[Assessed_HS_16_17_2014]],FinalOutput10[[#This Row],[Assessed_HS_16_24_2014]],FinalOutput10[[#This Row],[Assessed_HS_18_24_2014]],FinalOutput10[[#This Row],[Assessed_CS_16_17_2014]],FinalOutput10[[#This Row],[Assessed_CS_16_24_2014]],FinalOutput10[[#This Row],[Assessed_CS_18_24_2014]])</f>
        <v>0</v>
      </c>
      <c r="X316" s="128"/>
      <c r="Y316" s="128"/>
      <c r="Z316" s="128"/>
      <c r="AA316" s="128"/>
      <c r="AB316" s="128"/>
      <c r="AC316" s="128"/>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c r="AY316" s="128"/>
      <c r="AZ316" s="128"/>
      <c r="BA316" s="128"/>
      <c r="BB316" s="128"/>
      <c r="BC316" s="128"/>
      <c r="BD316" s="128"/>
      <c r="BE316" s="128"/>
      <c r="BF316" s="128"/>
      <c r="BG316" s="128"/>
      <c r="BH316" s="128"/>
      <c r="BI316" s="128"/>
      <c r="BJ316" s="128"/>
      <c r="BK316" s="128"/>
    </row>
    <row r="317" spans="1:63">
      <c r="A317" s="128" t="str">
        <f t="array" ref="A317">ConsolGeog[[#This Row],[Country]]</f>
        <v>England</v>
      </c>
      <c r="B317" s="129" t="str">
        <f t="array" ref="B317">ConsolGeog[[#This Row],[County Name]]</f>
        <v>Bradford</v>
      </c>
      <c r="C317" s="128" t="str">
        <f t="array" ref="C317">ConsolGeog[[#This Row],[la_code]]</f>
        <v>E08000032</v>
      </c>
      <c r="D317" s="129" t="str">
        <f t="array" ref="D317">ConsolGeog[[#This Row],[la_name]]</f>
        <v>Bradford</v>
      </c>
      <c r="E317" s="129" t="str">
        <f t="array" ref="E317">ConsolGeog[[#This Row],[LA Type]]</f>
        <v>Unitary</v>
      </c>
      <c r="F317" s="129">
        <f t="array" ref="F317">ConsolGeog[[#This Row],[population]]</f>
        <v>522452</v>
      </c>
      <c r="G317" s="129">
        <f t="array" ref="G317">ConsolGeog[[#This Row],[area]]</f>
        <v>36641.72</v>
      </c>
      <c r="H317" s="129">
        <f t="array" ref="H317">ConsolGeog[[#This Row],[COUNTY: Sum of districts'' populations '[non additive!']]]</f>
        <v>522452</v>
      </c>
      <c r="I317" s="129">
        <f t="array" ref="I317">ConsolGeog[[#This Row],[County Stats Distribution Factor]]</f>
        <v>1</v>
      </c>
      <c r="J317" s="129">
        <f t="array" ref="J317">ConsolGeog[[#This Row],[Presented HS - 16-17 (2014)]]</f>
        <v>214</v>
      </c>
      <c r="K317" s="129">
        <f t="array" ref="K317">ConsolGeog[[#This Row],[Presented HS - 16-24 (2014)]]</f>
        <v>0</v>
      </c>
      <c r="L317" s="129">
        <f t="array" ref="L317">ConsolGeog[[#This Row],[Presented HS - 18-24 (2014)]]</f>
        <v>1630</v>
      </c>
      <c r="M317" s="129">
        <f t="array" ref="M317">ConsolGeog[[#This Row],[Presented CS - 16-17 (2014)]]</f>
        <v>0</v>
      </c>
      <c r="N317" s="129">
        <f t="array" ref="N317">ConsolGeog[[#This Row],[Presented CS - 16-24 (2014)]]</f>
        <v>0</v>
      </c>
      <c r="O317" s="129">
        <f t="array" ref="O317">ConsolGeog[[#This Row],[Presented CS - 18-24 (2014)]]</f>
        <v>0</v>
      </c>
      <c r="P317" s="129">
        <f t="array" ref="P317">MAX(FinalOutput10[[#This Row],[Presented_HS_16_17_2014]]+FinalOutput10[[#This Row],[Presented_HS_18_24_2014]],FinalOutput10[[#This Row],[Presented_HS_16_24_2014]])+SUM(FinalOutput10[[#This Row],[Presented_CS_16_17_2014]],FinalOutput10[[#This Row],[Presented_CS_16_24_2014]],FinalOutput10[[#This Row],[Presented_CS_18_24_2014]])</f>
        <v>1844</v>
      </c>
      <c r="Q317" s="129">
        <f t="array" ref="Q317">ConsolGeog[[#This Row],[Assessed HS - 16-17 (2014)]]</f>
        <v>7</v>
      </c>
      <c r="R317" s="129">
        <f t="array" ref="R317">ConsolGeog[[#This Row],[Assessed HS - 16-24 (2014)]]</f>
        <v>0</v>
      </c>
      <c r="S317" s="129">
        <f t="array" ref="S317">ConsolGeog[[#This Row],[Assessed HS - 18-24 (2014)]]</f>
        <v>200</v>
      </c>
      <c r="T317" s="129">
        <f t="array" ref="T317">ConsolGeog[[#This Row],[Assessed CS - 16-17 (2014)]]</f>
        <v>0</v>
      </c>
      <c r="U317" s="129">
        <f t="array" ref="U317">ConsolGeog[[#This Row],[Assessed CS - 16-24 (2014)]]</f>
        <v>0</v>
      </c>
      <c r="V317" s="129">
        <f t="array" ref="V317">ConsolGeog[[#This Row],[Assessed CS - 18-24 (2014)]]</f>
        <v>0</v>
      </c>
      <c r="W317" s="129">
        <f t="array" ref="W317">SUM(FinalOutput10[[#This Row],[Assessed_HS_16_17_2014]],FinalOutput10[[#This Row],[Assessed_HS_16_24_2014]],FinalOutput10[[#This Row],[Assessed_HS_18_24_2014]],FinalOutput10[[#This Row],[Assessed_CS_16_17_2014]],FinalOutput10[[#This Row],[Assessed_CS_16_24_2014]],FinalOutput10[[#This Row],[Assessed_CS_18_24_2014]])</f>
        <v>207</v>
      </c>
      <c r="X317" s="128"/>
      <c r="Y317" s="128"/>
      <c r="Z317" s="128"/>
      <c r="AA317" s="128"/>
      <c r="AB317" s="128"/>
      <c r="AC317" s="128"/>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c r="AY317" s="128"/>
      <c r="AZ317" s="128"/>
      <c r="BA317" s="128"/>
      <c r="BB317" s="128"/>
      <c r="BC317" s="128"/>
      <c r="BD317" s="128"/>
      <c r="BE317" s="128"/>
      <c r="BF317" s="128"/>
      <c r="BG317" s="128"/>
      <c r="BH317" s="128"/>
      <c r="BI317" s="128"/>
      <c r="BJ317" s="128"/>
      <c r="BK317" s="128"/>
    </row>
    <row r="318" spans="1:63">
      <c r="A318" s="128" t="str">
        <f t="array" ref="A318">ConsolGeog[[#This Row],[Country]]</f>
        <v>England</v>
      </c>
      <c r="B318" s="129" t="str">
        <f t="array" ref="B318">ConsolGeog[[#This Row],[County Name]]</f>
        <v>Brent</v>
      </c>
      <c r="C318" s="128" t="str">
        <f t="array" ref="C318">ConsolGeog[[#This Row],[la_code]]</f>
        <v>E09000005</v>
      </c>
      <c r="D318" s="129" t="str">
        <f t="array" ref="D318">ConsolGeog[[#This Row],[la_name]]</f>
        <v>Brent</v>
      </c>
      <c r="E318" s="129" t="str">
        <f t="array" ref="E318">ConsolGeog[[#This Row],[LA Type]]</f>
        <v>Unitary</v>
      </c>
      <c r="F318" s="129">
        <f t="array" ref="F318">ConsolGeog[[#This Row],[population]]</f>
        <v>311215</v>
      </c>
      <c r="G318" s="129">
        <f t="array" ref="G318">ConsolGeog[[#This Row],[area]]</f>
        <v>4323.5200000000004</v>
      </c>
      <c r="H318" s="129">
        <f t="array" ref="H318">ConsolGeog[[#This Row],[COUNTY: Sum of districts'' populations '[non additive!']]]</f>
        <v>311215</v>
      </c>
      <c r="I318" s="129">
        <f t="array" ref="I318">ConsolGeog[[#This Row],[County Stats Distribution Factor]]</f>
        <v>1</v>
      </c>
      <c r="J318" s="129">
        <f t="array" ref="J318">ConsolGeog[[#This Row],[Presented HS - 16-17 (2014)]]</f>
        <v>0</v>
      </c>
      <c r="K318" s="129">
        <f t="array" ref="K318">ConsolGeog[[#This Row],[Presented HS - 16-24 (2014)]]</f>
        <v>0</v>
      </c>
      <c r="L318" s="129">
        <f t="array" ref="L318">ConsolGeog[[#This Row],[Presented HS - 18-24 (2014)]]</f>
        <v>0</v>
      </c>
      <c r="M318" s="129">
        <f t="array" ref="M318">ConsolGeog[[#This Row],[Presented CS - 16-17 (2014)]]</f>
        <v>0</v>
      </c>
      <c r="N318" s="129">
        <f t="array" ref="N318">ConsolGeog[[#This Row],[Presented CS - 16-24 (2014)]]</f>
        <v>0</v>
      </c>
      <c r="O318" s="129">
        <f t="array" ref="O318">ConsolGeog[[#This Row],[Presented CS - 18-24 (2014)]]</f>
        <v>0</v>
      </c>
      <c r="P318" s="129">
        <f t="array" ref="P31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18" s="129">
        <f t="array" ref="Q318">ConsolGeog[[#This Row],[Assessed HS - 16-17 (2014)]]</f>
        <v>0</v>
      </c>
      <c r="R318" s="129">
        <f t="array" ref="R318">ConsolGeog[[#This Row],[Assessed HS - 16-24 (2014)]]</f>
        <v>0</v>
      </c>
      <c r="S318" s="129">
        <f t="array" ref="S318">ConsolGeog[[#This Row],[Assessed HS - 18-24 (2014)]]</f>
        <v>0</v>
      </c>
      <c r="T318" s="129">
        <f t="array" ref="T318">ConsolGeog[[#This Row],[Assessed CS - 16-17 (2014)]]</f>
        <v>0</v>
      </c>
      <c r="U318" s="129">
        <f t="array" ref="U318">ConsolGeog[[#This Row],[Assessed CS - 16-24 (2014)]]</f>
        <v>0</v>
      </c>
      <c r="V318" s="129">
        <f t="array" ref="V318">ConsolGeog[[#This Row],[Assessed CS - 18-24 (2014)]]</f>
        <v>0</v>
      </c>
      <c r="W318" s="129">
        <f t="array" ref="W318">SUM(FinalOutput10[[#This Row],[Assessed_HS_16_17_2014]],FinalOutput10[[#This Row],[Assessed_HS_16_24_2014]],FinalOutput10[[#This Row],[Assessed_HS_18_24_2014]],FinalOutput10[[#This Row],[Assessed_CS_16_17_2014]],FinalOutput10[[#This Row],[Assessed_CS_16_24_2014]],FinalOutput10[[#This Row],[Assessed_CS_18_24_2014]])</f>
        <v>0</v>
      </c>
      <c r="X318" s="128"/>
      <c r="Y318" s="128"/>
      <c r="Z318" s="128"/>
      <c r="AA318" s="128"/>
      <c r="AB318" s="128"/>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c r="AY318" s="128"/>
      <c r="AZ318" s="128"/>
      <c r="BA318" s="128"/>
      <c r="BB318" s="128"/>
      <c r="BC318" s="128"/>
      <c r="BD318" s="128"/>
      <c r="BE318" s="128"/>
      <c r="BF318" s="128"/>
      <c r="BG318" s="128"/>
      <c r="BH318" s="128"/>
      <c r="BI318" s="128"/>
      <c r="BJ318" s="128"/>
      <c r="BK318" s="128"/>
    </row>
    <row r="319" spans="1:63">
      <c r="A319" s="128" t="str">
        <f t="array" ref="A319">ConsolGeog[[#This Row],[Country]]</f>
        <v>England</v>
      </c>
      <c r="B319" s="129" t="str">
        <f t="array" ref="B319">ConsolGeog[[#This Row],[County Name]]</f>
        <v>Calderdale</v>
      </c>
      <c r="C319" s="128" t="str">
        <f t="array" ref="C319">ConsolGeog[[#This Row],[la_code]]</f>
        <v>E08000033</v>
      </c>
      <c r="D319" s="129" t="str">
        <f t="array" ref="D319">ConsolGeog[[#This Row],[la_name]]</f>
        <v>Calderdale</v>
      </c>
      <c r="E319" s="129" t="str">
        <f t="array" ref="E319">ConsolGeog[[#This Row],[LA Type]]</f>
        <v>Unitary</v>
      </c>
      <c r="F319" s="129">
        <f t="array" ref="F319">ConsolGeog[[#This Row],[population]]</f>
        <v>203826</v>
      </c>
      <c r="G319" s="129">
        <f t="array" ref="G319">ConsolGeog[[#This Row],[area]]</f>
        <v>36392.21</v>
      </c>
      <c r="H319" s="129">
        <f t="array" ref="H319">ConsolGeog[[#This Row],[COUNTY: Sum of districts'' populations '[non additive!']]]</f>
        <v>203826</v>
      </c>
      <c r="I319" s="129">
        <f t="array" ref="I319">ConsolGeog[[#This Row],[County Stats Distribution Factor]]</f>
        <v>1</v>
      </c>
      <c r="J319" s="129">
        <f t="array" ref="J319">ConsolGeog[[#This Row],[Presented HS - 16-17 (2014)]]</f>
        <v>30</v>
      </c>
      <c r="K319" s="129">
        <f t="array" ref="K319">ConsolGeog[[#This Row],[Presented HS - 16-24 (2014)]]</f>
        <v>0</v>
      </c>
      <c r="L319" s="129">
        <f t="array" ref="L319">ConsolGeog[[#This Row],[Presented HS - 18-24 (2014)]]</f>
        <v>32</v>
      </c>
      <c r="M319" s="129">
        <f t="array" ref="M319">ConsolGeog[[#This Row],[Presented CS - 16-17 (2014)]]</f>
        <v>0</v>
      </c>
      <c r="N319" s="129">
        <f t="array" ref="N319">ConsolGeog[[#This Row],[Presented CS - 16-24 (2014)]]</f>
        <v>0</v>
      </c>
      <c r="O319" s="129">
        <f t="array" ref="O319">ConsolGeog[[#This Row],[Presented CS - 18-24 (2014)]]</f>
        <v>0</v>
      </c>
      <c r="P319" s="129">
        <f t="array" ref="P319">MAX(FinalOutput10[[#This Row],[Presented_HS_16_17_2014]]+FinalOutput10[[#This Row],[Presented_HS_18_24_2014]],FinalOutput10[[#This Row],[Presented_HS_16_24_2014]])+SUM(FinalOutput10[[#This Row],[Presented_CS_16_17_2014]],FinalOutput10[[#This Row],[Presented_CS_16_24_2014]],FinalOutput10[[#This Row],[Presented_CS_18_24_2014]])</f>
        <v>62</v>
      </c>
      <c r="Q319" s="129">
        <f t="array" ref="Q319">ConsolGeog[[#This Row],[Assessed HS - 16-17 (2014)]]</f>
        <v>30</v>
      </c>
      <c r="R319" s="129">
        <f t="array" ref="R319">ConsolGeog[[#This Row],[Assessed HS - 16-24 (2014)]]</f>
        <v>0</v>
      </c>
      <c r="S319" s="129">
        <f t="array" ref="S319">ConsolGeog[[#This Row],[Assessed HS - 18-24 (2014)]]</f>
        <v>32</v>
      </c>
      <c r="T319" s="129">
        <f t="array" ref="T319">ConsolGeog[[#This Row],[Assessed CS - 16-17 (2014)]]</f>
        <v>0</v>
      </c>
      <c r="U319" s="129">
        <f t="array" ref="U319">ConsolGeog[[#This Row],[Assessed CS - 16-24 (2014)]]</f>
        <v>0</v>
      </c>
      <c r="V319" s="129">
        <f t="array" ref="V319">ConsolGeog[[#This Row],[Assessed CS - 18-24 (2014)]]</f>
        <v>0</v>
      </c>
      <c r="W319" s="129">
        <f t="array" ref="W319">SUM(FinalOutput10[[#This Row],[Assessed_HS_16_17_2014]],FinalOutput10[[#This Row],[Assessed_HS_16_24_2014]],FinalOutput10[[#This Row],[Assessed_HS_18_24_2014]],FinalOutput10[[#This Row],[Assessed_CS_16_17_2014]],FinalOutput10[[#This Row],[Assessed_CS_16_24_2014]],FinalOutput10[[#This Row],[Assessed_CS_18_24_2014]])</f>
        <v>62</v>
      </c>
      <c r="X319" s="128"/>
      <c r="Y319" s="128"/>
      <c r="Z319" s="128"/>
      <c r="AA319" s="128"/>
      <c r="AB319" s="128"/>
      <c r="AC319" s="128"/>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c r="AY319" s="128"/>
      <c r="AZ319" s="128"/>
      <c r="BA319" s="128"/>
      <c r="BB319" s="128"/>
      <c r="BC319" s="128"/>
      <c r="BD319" s="128"/>
      <c r="BE319" s="128"/>
      <c r="BF319" s="128"/>
      <c r="BG319" s="128"/>
      <c r="BH319" s="128"/>
      <c r="BI319" s="128"/>
      <c r="BJ319" s="128"/>
      <c r="BK319" s="128"/>
    </row>
    <row r="320" spans="1:63">
      <c r="A320" s="128" t="str">
        <f t="array" ref="A320">ConsolGeog[[#This Row],[Country]]</f>
        <v>England</v>
      </c>
      <c r="B320" s="129" t="str">
        <f t="array" ref="B320">ConsolGeog[[#This Row],[County Name]]</f>
        <v>Kirklees</v>
      </c>
      <c r="C320" s="128" t="str">
        <f t="array" ref="C320">ConsolGeog[[#This Row],[la_code]]</f>
        <v>E08000034</v>
      </c>
      <c r="D320" s="129" t="str">
        <f t="array" ref="D320">ConsolGeog[[#This Row],[la_name]]</f>
        <v>Kirklees</v>
      </c>
      <c r="E320" s="129" t="str">
        <f t="array" ref="E320">ConsolGeog[[#This Row],[LA Type]]</f>
        <v>Unitary</v>
      </c>
      <c r="F320" s="129">
        <f t="array" ref="F320">ConsolGeog[[#This Row],[population]]</f>
        <v>422458</v>
      </c>
      <c r="G320" s="129">
        <f t="array" ref="G320">ConsolGeog[[#This Row],[area]]</f>
        <v>40859.65</v>
      </c>
      <c r="H320" s="129">
        <f t="array" ref="H320">ConsolGeog[[#This Row],[COUNTY: Sum of districts'' populations '[non additive!']]]</f>
        <v>422458</v>
      </c>
      <c r="I320" s="129">
        <f t="array" ref="I320">ConsolGeog[[#This Row],[County Stats Distribution Factor]]</f>
        <v>1</v>
      </c>
      <c r="J320" s="129">
        <f t="array" ref="J320">ConsolGeog[[#This Row],[Presented HS - 16-17 (2014)]]</f>
        <v>0</v>
      </c>
      <c r="K320" s="129">
        <f t="array" ref="K320">ConsolGeog[[#This Row],[Presented HS - 16-24 (2014)]]</f>
        <v>0</v>
      </c>
      <c r="L320" s="129">
        <f t="array" ref="L320">ConsolGeog[[#This Row],[Presented HS - 18-24 (2014)]]</f>
        <v>0</v>
      </c>
      <c r="M320" s="129">
        <f t="array" ref="M320">ConsolGeog[[#This Row],[Presented CS - 16-17 (2014)]]</f>
        <v>0</v>
      </c>
      <c r="N320" s="129">
        <f t="array" ref="N320">ConsolGeog[[#This Row],[Presented CS - 16-24 (2014)]]</f>
        <v>0</v>
      </c>
      <c r="O320" s="129">
        <f t="array" ref="O320">ConsolGeog[[#This Row],[Presented CS - 18-24 (2014)]]</f>
        <v>0</v>
      </c>
      <c r="P320" s="129">
        <f t="array" ref="P32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0" s="129">
        <f t="array" ref="Q320">ConsolGeog[[#This Row],[Assessed HS - 16-17 (2014)]]</f>
        <v>0</v>
      </c>
      <c r="R320" s="129">
        <f t="array" ref="R320">ConsolGeog[[#This Row],[Assessed HS - 16-24 (2014)]]</f>
        <v>0</v>
      </c>
      <c r="S320" s="129">
        <f t="array" ref="S320">ConsolGeog[[#This Row],[Assessed HS - 18-24 (2014)]]</f>
        <v>0</v>
      </c>
      <c r="T320" s="129">
        <f t="array" ref="T320">ConsolGeog[[#This Row],[Assessed CS - 16-17 (2014)]]</f>
        <v>0</v>
      </c>
      <c r="U320" s="129">
        <f t="array" ref="U320">ConsolGeog[[#This Row],[Assessed CS - 16-24 (2014)]]</f>
        <v>0</v>
      </c>
      <c r="V320" s="129">
        <f t="array" ref="V320">ConsolGeog[[#This Row],[Assessed CS - 18-24 (2014)]]</f>
        <v>0</v>
      </c>
      <c r="W320" s="129">
        <f t="array" ref="W320">SUM(FinalOutput10[[#This Row],[Assessed_HS_16_17_2014]],FinalOutput10[[#This Row],[Assessed_HS_16_24_2014]],FinalOutput10[[#This Row],[Assessed_HS_18_24_2014]],FinalOutput10[[#This Row],[Assessed_CS_16_17_2014]],FinalOutput10[[#This Row],[Assessed_CS_16_24_2014]],FinalOutput10[[#This Row],[Assessed_CS_18_24_2014]])</f>
        <v>0</v>
      </c>
      <c r="X320" s="128"/>
      <c r="Y320" s="128"/>
      <c r="Z320" s="128"/>
      <c r="AA320" s="128"/>
      <c r="AB320" s="128"/>
      <c r="AC320" s="128"/>
      <c r="AD320" s="128"/>
      <c r="AE320" s="128"/>
      <c r="AF320" s="128"/>
      <c r="AG320" s="128"/>
      <c r="AH320" s="128"/>
      <c r="AI320" s="128"/>
      <c r="AJ320" s="128"/>
      <c r="AK320" s="128"/>
      <c r="AL320" s="128"/>
      <c r="AM320" s="128"/>
      <c r="AN320" s="128"/>
      <c r="AO320" s="128"/>
      <c r="AP320" s="128"/>
      <c r="AQ320" s="128"/>
      <c r="AR320" s="128"/>
      <c r="AS320" s="128"/>
      <c r="AT320" s="128"/>
      <c r="AU320" s="128"/>
      <c r="AV320" s="128"/>
      <c r="AW320" s="128"/>
      <c r="AX320" s="128"/>
      <c r="AY320" s="128"/>
      <c r="AZ320" s="128"/>
      <c r="BA320" s="128"/>
      <c r="BB320" s="128"/>
      <c r="BC320" s="128"/>
      <c r="BD320" s="128"/>
      <c r="BE320" s="128"/>
      <c r="BF320" s="128"/>
      <c r="BG320" s="128"/>
      <c r="BH320" s="128"/>
      <c r="BI320" s="128"/>
      <c r="BJ320" s="128"/>
      <c r="BK320" s="128"/>
    </row>
    <row r="321" spans="1:63">
      <c r="A321" s="128" t="str">
        <f t="array" ref="A321">ConsolGeog[[#This Row],[Country]]</f>
        <v>England</v>
      </c>
      <c r="B321" s="129" t="str">
        <f t="array" ref="B321">ConsolGeog[[#This Row],[County Name]]</f>
        <v>Leeds</v>
      </c>
      <c r="C321" s="128" t="str">
        <f t="array" ref="C321">ConsolGeog[[#This Row],[la_code]]</f>
        <v>E08000035</v>
      </c>
      <c r="D321" s="129" t="str">
        <f t="array" ref="D321">ConsolGeog[[#This Row],[la_name]]</f>
        <v>Leeds</v>
      </c>
      <c r="E321" s="129" t="str">
        <f t="array" ref="E321">ConsolGeog[[#This Row],[LA Type]]</f>
        <v>Unitary</v>
      </c>
      <c r="F321" s="129">
        <f t="array" ref="F321">ConsolGeog[[#This Row],[population]]</f>
        <v>751485</v>
      </c>
      <c r="G321" s="129">
        <f t="array" ref="G321">ConsolGeog[[#This Row],[area]]</f>
        <v>55172.44</v>
      </c>
      <c r="H321" s="129">
        <f t="array" ref="H321">ConsolGeog[[#This Row],[COUNTY: Sum of districts'' populations '[non additive!']]]</f>
        <v>751485</v>
      </c>
      <c r="I321" s="129">
        <f t="array" ref="I321">ConsolGeog[[#This Row],[County Stats Distribution Factor]]</f>
        <v>1</v>
      </c>
      <c r="J321" s="129">
        <f t="array" ref="J321">ConsolGeog[[#This Row],[Presented HS - 16-17 (2014)]]</f>
        <v>302</v>
      </c>
      <c r="K321" s="129">
        <f t="array" ref="K321">ConsolGeog[[#This Row],[Presented HS - 16-24 (2014)]]</f>
        <v>0</v>
      </c>
      <c r="L321" s="129">
        <f t="array" ref="L321">ConsolGeog[[#This Row],[Presented HS - 18-24 (2014)]]</f>
        <v>2037</v>
      </c>
      <c r="M321" s="129">
        <f t="array" ref="M321">ConsolGeog[[#This Row],[Presented CS - 16-17 (2014)]]</f>
        <v>0</v>
      </c>
      <c r="N321" s="129">
        <f t="array" ref="N321">ConsolGeog[[#This Row],[Presented CS - 16-24 (2014)]]</f>
        <v>0</v>
      </c>
      <c r="O321" s="129">
        <f t="array" ref="O321">ConsolGeog[[#This Row],[Presented CS - 18-24 (2014)]]</f>
        <v>0</v>
      </c>
      <c r="P321" s="129">
        <f t="array" ref="P321">MAX(FinalOutput10[[#This Row],[Presented_HS_16_17_2014]]+FinalOutput10[[#This Row],[Presented_HS_18_24_2014]],FinalOutput10[[#This Row],[Presented_HS_16_24_2014]])+SUM(FinalOutput10[[#This Row],[Presented_CS_16_17_2014]],FinalOutput10[[#This Row],[Presented_CS_16_24_2014]],FinalOutput10[[#This Row],[Presented_CS_18_24_2014]])</f>
        <v>2339</v>
      </c>
      <c r="Q321" s="129">
        <f t="array" ref="Q321">ConsolGeog[[#This Row],[Assessed HS - 16-17 (2014)]]</f>
        <v>0</v>
      </c>
      <c r="R321" s="129">
        <f t="array" ref="R321">ConsolGeog[[#This Row],[Assessed HS - 16-24 (2014)]]</f>
        <v>0</v>
      </c>
      <c r="S321" s="129">
        <f t="array" ref="S321">ConsolGeog[[#This Row],[Assessed HS - 18-24 (2014)]]</f>
        <v>0</v>
      </c>
      <c r="T321" s="129">
        <f t="array" ref="T321">ConsolGeog[[#This Row],[Assessed CS - 16-17 (2014)]]</f>
        <v>0</v>
      </c>
      <c r="U321" s="129">
        <f t="array" ref="U321">ConsolGeog[[#This Row],[Assessed CS - 16-24 (2014)]]</f>
        <v>0</v>
      </c>
      <c r="V321" s="129">
        <f t="array" ref="V321">ConsolGeog[[#This Row],[Assessed CS - 18-24 (2014)]]</f>
        <v>0</v>
      </c>
      <c r="W321" s="129">
        <f t="array" ref="W321">SUM(FinalOutput10[[#This Row],[Assessed_HS_16_17_2014]],FinalOutput10[[#This Row],[Assessed_HS_16_24_2014]],FinalOutput10[[#This Row],[Assessed_HS_18_24_2014]],FinalOutput10[[#This Row],[Assessed_CS_16_17_2014]],FinalOutput10[[#This Row],[Assessed_CS_16_24_2014]],FinalOutput10[[#This Row],[Assessed_CS_18_24_2014]])</f>
        <v>0</v>
      </c>
      <c r="X321" s="128"/>
      <c r="Y321" s="128"/>
      <c r="Z321" s="128"/>
      <c r="AA321" s="128"/>
      <c r="AB321" s="128"/>
      <c r="AC321" s="128"/>
      <c r="AD321" s="128"/>
      <c r="AE321" s="128"/>
      <c r="AF321" s="128"/>
      <c r="AG321" s="128"/>
      <c r="AH321" s="128"/>
      <c r="AI321" s="128"/>
      <c r="AJ321" s="128"/>
      <c r="AK321" s="128"/>
      <c r="AL321" s="128"/>
      <c r="AM321" s="128"/>
      <c r="AN321" s="128"/>
      <c r="AO321" s="128"/>
      <c r="AP321" s="128"/>
      <c r="AQ321" s="128"/>
      <c r="AR321" s="128"/>
      <c r="AS321" s="128"/>
      <c r="AT321" s="128"/>
      <c r="AU321" s="128"/>
      <c r="AV321" s="128"/>
      <c r="AW321" s="128"/>
      <c r="AX321" s="128"/>
      <c r="AY321" s="128"/>
      <c r="AZ321" s="128"/>
      <c r="BA321" s="128"/>
      <c r="BB321" s="128"/>
      <c r="BC321" s="128"/>
      <c r="BD321" s="128"/>
      <c r="BE321" s="128"/>
      <c r="BF321" s="128"/>
      <c r="BG321" s="128"/>
      <c r="BH321" s="128"/>
      <c r="BI321" s="128"/>
      <c r="BJ321" s="128"/>
      <c r="BK321" s="128"/>
    </row>
    <row r="322" spans="1:63">
      <c r="A322" s="128" t="str">
        <f t="array" ref="A322">ConsolGeog[[#This Row],[Country]]</f>
        <v>England</v>
      </c>
      <c r="B322" s="129" t="str">
        <f t="array" ref="B322">ConsolGeog[[#This Row],[County Name]]</f>
        <v>Wakefield</v>
      </c>
      <c r="C322" s="128" t="str">
        <f t="array" ref="C322">ConsolGeog[[#This Row],[la_code]]</f>
        <v>E08000036</v>
      </c>
      <c r="D322" s="129" t="str">
        <f t="array" ref="D322">ConsolGeog[[#This Row],[la_name]]</f>
        <v>Wakefield</v>
      </c>
      <c r="E322" s="129" t="str">
        <f t="array" ref="E322">ConsolGeog[[#This Row],[LA Type]]</f>
        <v>Unitary</v>
      </c>
      <c r="F322" s="129">
        <f t="array" ref="F322">ConsolGeog[[#This Row],[population]]</f>
        <v>325837</v>
      </c>
      <c r="G322" s="129">
        <f t="array" ref="G322">ConsolGeog[[#This Row],[area]]</f>
        <v>33861.24</v>
      </c>
      <c r="H322" s="129">
        <f t="array" ref="H322">ConsolGeog[[#This Row],[COUNTY: Sum of districts'' populations '[non additive!']]]</f>
        <v>325837</v>
      </c>
      <c r="I322" s="129">
        <f t="array" ref="I322">ConsolGeog[[#This Row],[County Stats Distribution Factor]]</f>
        <v>1</v>
      </c>
      <c r="J322" s="129">
        <f t="array" ref="J322">ConsolGeog[[#This Row],[Presented HS - 16-17 (2014)]]</f>
        <v>0</v>
      </c>
      <c r="K322" s="129">
        <f t="array" ref="K322">ConsolGeog[[#This Row],[Presented HS - 16-24 (2014)]]</f>
        <v>0</v>
      </c>
      <c r="L322" s="129">
        <f t="array" ref="L322">ConsolGeog[[#This Row],[Presented HS - 18-24 (2014)]]</f>
        <v>0</v>
      </c>
      <c r="M322" s="129">
        <f t="array" ref="M322">ConsolGeog[[#This Row],[Presented CS - 16-17 (2014)]]</f>
        <v>0</v>
      </c>
      <c r="N322" s="129">
        <f t="array" ref="N322">ConsolGeog[[#This Row],[Presented CS - 16-24 (2014)]]</f>
        <v>0</v>
      </c>
      <c r="O322" s="129">
        <f t="array" ref="O322">ConsolGeog[[#This Row],[Presented CS - 18-24 (2014)]]</f>
        <v>0</v>
      </c>
      <c r="P322" s="129">
        <f t="array" ref="P32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2" s="129">
        <f t="array" ref="Q322">ConsolGeog[[#This Row],[Assessed HS - 16-17 (2014)]]</f>
        <v>64</v>
      </c>
      <c r="R322" s="129">
        <f t="array" ref="R322">ConsolGeog[[#This Row],[Assessed HS - 16-24 (2014)]]</f>
        <v>0</v>
      </c>
      <c r="S322" s="129">
        <f t="array" ref="S322">ConsolGeog[[#This Row],[Assessed HS - 18-24 (2014)]]</f>
        <v>171</v>
      </c>
      <c r="T322" s="129">
        <f t="array" ref="T322">ConsolGeog[[#This Row],[Assessed CS - 16-17 (2014)]]</f>
        <v>0</v>
      </c>
      <c r="U322" s="129">
        <f t="array" ref="U322">ConsolGeog[[#This Row],[Assessed CS - 16-24 (2014)]]</f>
        <v>0</v>
      </c>
      <c r="V322" s="129">
        <f t="array" ref="V322">ConsolGeog[[#This Row],[Assessed CS - 18-24 (2014)]]</f>
        <v>0</v>
      </c>
      <c r="W322" s="129">
        <f t="array" ref="W322">SUM(FinalOutput10[[#This Row],[Assessed_HS_16_17_2014]],FinalOutput10[[#This Row],[Assessed_HS_16_24_2014]],FinalOutput10[[#This Row],[Assessed_HS_18_24_2014]],FinalOutput10[[#This Row],[Assessed_CS_16_17_2014]],FinalOutput10[[#This Row],[Assessed_CS_16_24_2014]],FinalOutput10[[#This Row],[Assessed_CS_18_24_2014]])</f>
        <v>235</v>
      </c>
      <c r="X322" s="128"/>
      <c r="Y322" s="128"/>
      <c r="Z322" s="128"/>
      <c r="AA322" s="128"/>
      <c r="AB322" s="128"/>
      <c r="AC322" s="128"/>
      <c r="AD322" s="128"/>
      <c r="AE322" s="128"/>
      <c r="AF322" s="128"/>
      <c r="AG322" s="128"/>
      <c r="AH322" s="128"/>
      <c r="AI322" s="128"/>
      <c r="AJ322" s="128"/>
      <c r="AK322" s="128"/>
      <c r="AL322" s="128"/>
      <c r="AM322" s="128"/>
      <c r="AN322" s="128"/>
      <c r="AO322" s="128"/>
      <c r="AP322" s="128"/>
      <c r="AQ322" s="128"/>
      <c r="AR322" s="128"/>
      <c r="AS322" s="128"/>
      <c r="AT322" s="128"/>
      <c r="AU322" s="128"/>
      <c r="AV322" s="128"/>
      <c r="AW322" s="128"/>
      <c r="AX322" s="128"/>
      <c r="AY322" s="128"/>
      <c r="AZ322" s="128"/>
      <c r="BA322" s="128"/>
      <c r="BB322" s="128"/>
      <c r="BC322" s="128"/>
      <c r="BD322" s="128"/>
      <c r="BE322" s="128"/>
      <c r="BF322" s="128"/>
      <c r="BG322" s="128"/>
      <c r="BH322" s="128"/>
      <c r="BI322" s="128"/>
      <c r="BJ322" s="128"/>
      <c r="BK322" s="128"/>
    </row>
    <row r="323" spans="1:63">
      <c r="A323" s="128" t="str">
        <f t="array" ref="A323">ConsolGeog[[#This Row],[Country]]</f>
        <v>England</v>
      </c>
      <c r="B323" s="129" t="str">
        <f t="array" ref="B323">ConsolGeog[[#This Row],[County Name]]</f>
        <v>Gateshead</v>
      </c>
      <c r="C323" s="128" t="str">
        <f t="array" ref="C323">ConsolGeog[[#This Row],[la_code]]</f>
        <v>E08000020</v>
      </c>
      <c r="D323" s="129" t="str">
        <f t="array" ref="D323">ConsolGeog[[#This Row],[la_name]]</f>
        <v>Gateshead</v>
      </c>
      <c r="E323" s="129" t="str">
        <f t="array" ref="E323">ConsolGeog[[#This Row],[LA Type]]</f>
        <v>Unitary</v>
      </c>
      <c r="F323" s="129">
        <f t="array" ref="F323">ConsolGeog[[#This Row],[population]]</f>
        <v>200214</v>
      </c>
      <c r="G323" s="129">
        <f t="array" ref="G323">ConsolGeog[[#This Row],[area]]</f>
        <v>14234.74</v>
      </c>
      <c r="H323" s="129">
        <f t="array" ref="H323">ConsolGeog[[#This Row],[COUNTY: Sum of districts'' populations '[non additive!']]]</f>
        <v>200214</v>
      </c>
      <c r="I323" s="129">
        <f t="array" ref="I323">ConsolGeog[[#This Row],[County Stats Distribution Factor]]</f>
        <v>1</v>
      </c>
      <c r="J323" s="129">
        <f t="array" ref="J323">ConsolGeog[[#This Row],[Presented HS - 16-17 (2014)]]</f>
        <v>0</v>
      </c>
      <c r="K323" s="129">
        <f t="array" ref="K323">ConsolGeog[[#This Row],[Presented HS - 16-24 (2014)]]</f>
        <v>0</v>
      </c>
      <c r="L323" s="129">
        <f t="array" ref="L323">ConsolGeog[[#This Row],[Presented HS - 18-24 (2014)]]</f>
        <v>0</v>
      </c>
      <c r="M323" s="129">
        <f t="array" ref="M323">ConsolGeog[[#This Row],[Presented CS - 16-17 (2014)]]</f>
        <v>0</v>
      </c>
      <c r="N323" s="129">
        <f t="array" ref="N323">ConsolGeog[[#This Row],[Presented CS - 16-24 (2014)]]</f>
        <v>0</v>
      </c>
      <c r="O323" s="129">
        <f t="array" ref="O323">ConsolGeog[[#This Row],[Presented CS - 18-24 (2014)]]</f>
        <v>0</v>
      </c>
      <c r="P323" s="129">
        <f t="array" ref="P32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3" s="129">
        <f t="array" ref="Q323">ConsolGeog[[#This Row],[Assessed HS - 16-17 (2014)]]</f>
        <v>0</v>
      </c>
      <c r="R323" s="129">
        <f t="array" ref="R323">ConsolGeog[[#This Row],[Assessed HS - 16-24 (2014)]]</f>
        <v>0</v>
      </c>
      <c r="S323" s="129">
        <f t="array" ref="S323">ConsolGeog[[#This Row],[Assessed HS - 18-24 (2014)]]</f>
        <v>0</v>
      </c>
      <c r="T323" s="129">
        <f t="array" ref="T323">ConsolGeog[[#This Row],[Assessed CS - 16-17 (2014)]]</f>
        <v>0</v>
      </c>
      <c r="U323" s="129">
        <f t="array" ref="U323">ConsolGeog[[#This Row],[Assessed CS - 16-24 (2014)]]</f>
        <v>0</v>
      </c>
      <c r="V323" s="129">
        <f t="array" ref="V323">ConsolGeog[[#This Row],[Assessed CS - 18-24 (2014)]]</f>
        <v>0</v>
      </c>
      <c r="W323" s="129">
        <f t="array" ref="W323">SUM(FinalOutput10[[#This Row],[Assessed_HS_16_17_2014]],FinalOutput10[[#This Row],[Assessed_HS_16_24_2014]],FinalOutput10[[#This Row],[Assessed_HS_18_24_2014]],FinalOutput10[[#This Row],[Assessed_CS_16_17_2014]],FinalOutput10[[#This Row],[Assessed_CS_16_24_2014]],FinalOutput10[[#This Row],[Assessed_CS_18_24_2014]])</f>
        <v>0</v>
      </c>
      <c r="X323" s="128"/>
      <c r="Y323" s="128"/>
      <c r="Z323" s="128"/>
      <c r="AA323" s="128"/>
      <c r="AB323" s="128"/>
      <c r="AC323" s="128"/>
      <c r="AD323" s="128"/>
      <c r="AE323" s="128"/>
      <c r="AF323" s="128"/>
      <c r="AG323" s="128"/>
      <c r="AH323" s="128"/>
      <c r="AI323" s="128"/>
      <c r="AJ323" s="128"/>
      <c r="AK323" s="128"/>
      <c r="AL323" s="128"/>
      <c r="AM323" s="128"/>
      <c r="AN323" s="128"/>
      <c r="AO323" s="128"/>
      <c r="AP323" s="128"/>
      <c r="AQ323" s="128"/>
      <c r="AR323" s="128"/>
      <c r="AS323" s="128"/>
      <c r="AT323" s="128"/>
      <c r="AU323" s="128"/>
      <c r="AV323" s="128"/>
      <c r="AW323" s="128"/>
      <c r="AX323" s="128"/>
      <c r="AY323" s="128"/>
      <c r="AZ323" s="128"/>
      <c r="BA323" s="128"/>
      <c r="BB323" s="128"/>
      <c r="BC323" s="128"/>
      <c r="BD323" s="128"/>
      <c r="BE323" s="128"/>
      <c r="BF323" s="128"/>
      <c r="BG323" s="128"/>
      <c r="BH323" s="128"/>
      <c r="BI323" s="128"/>
      <c r="BJ323" s="128"/>
      <c r="BK323" s="128"/>
    </row>
    <row r="324" spans="1:63">
      <c r="A324" s="128" t="str">
        <f t="array" ref="A324">ConsolGeog[[#This Row],[Country]]</f>
        <v>England</v>
      </c>
      <c r="B324" s="129" t="str">
        <f t="array" ref="B324">ConsolGeog[[#This Row],[County Name]]</f>
        <v>Barnet</v>
      </c>
      <c r="C324" s="128" t="str">
        <f t="array" ref="C324">ConsolGeog[[#This Row],[la_code]]</f>
        <v>E09000003</v>
      </c>
      <c r="D324" s="129" t="str">
        <f t="array" ref="D324">ConsolGeog[[#This Row],[la_name]]</f>
        <v>Barnet</v>
      </c>
      <c r="E324" s="129" t="str">
        <f t="array" ref="E324">ConsolGeog[[#This Row],[LA Type]]</f>
        <v>Unitary</v>
      </c>
      <c r="F324" s="129">
        <f t="array" ref="F324">ConsolGeog[[#This Row],[population]]</f>
        <v>356386</v>
      </c>
      <c r="G324" s="129">
        <f t="array" ref="G324">ConsolGeog[[#This Row],[area]]</f>
        <v>8673.7199999999993</v>
      </c>
      <c r="H324" s="129">
        <f t="array" ref="H324">ConsolGeog[[#This Row],[COUNTY: Sum of districts'' populations '[non additive!']]]</f>
        <v>356386</v>
      </c>
      <c r="I324" s="129">
        <f t="array" ref="I324">ConsolGeog[[#This Row],[County Stats Distribution Factor]]</f>
        <v>1</v>
      </c>
      <c r="J324" s="129">
        <f t="array" ref="J324">ConsolGeog[[#This Row],[Presented HS - 16-17 (2014)]]</f>
        <v>115</v>
      </c>
      <c r="K324" s="129">
        <f t="array" ref="K324">ConsolGeog[[#This Row],[Presented HS - 16-24 (2014)]]</f>
        <v>0</v>
      </c>
      <c r="L324" s="129">
        <f t="array" ref="L324">ConsolGeog[[#This Row],[Presented HS - 18-24 (2014)]]</f>
        <v>0</v>
      </c>
      <c r="M324" s="129">
        <f t="array" ref="M324">ConsolGeog[[#This Row],[Presented CS - 16-17 (2014)]]</f>
        <v>0</v>
      </c>
      <c r="N324" s="129">
        <f t="array" ref="N324">ConsolGeog[[#This Row],[Presented CS - 16-24 (2014)]]</f>
        <v>0</v>
      </c>
      <c r="O324" s="129">
        <f t="array" ref="O324">ConsolGeog[[#This Row],[Presented CS - 18-24 (2014)]]</f>
        <v>0</v>
      </c>
      <c r="P324" s="129">
        <f t="array" ref="P324">MAX(FinalOutput10[[#This Row],[Presented_HS_16_17_2014]]+FinalOutput10[[#This Row],[Presented_HS_18_24_2014]],FinalOutput10[[#This Row],[Presented_HS_16_24_2014]])+SUM(FinalOutput10[[#This Row],[Presented_CS_16_17_2014]],FinalOutput10[[#This Row],[Presented_CS_16_24_2014]],FinalOutput10[[#This Row],[Presented_CS_18_24_2014]])</f>
        <v>115</v>
      </c>
      <c r="Q324" s="129">
        <f t="array" ref="Q324">ConsolGeog[[#This Row],[Assessed HS - 16-17 (2014)]]</f>
        <v>13</v>
      </c>
      <c r="R324" s="129">
        <f t="array" ref="R324">ConsolGeog[[#This Row],[Assessed HS - 16-24 (2014)]]</f>
        <v>0</v>
      </c>
      <c r="S324" s="129">
        <f t="array" ref="S324">ConsolGeog[[#This Row],[Assessed HS - 18-24 (2014)]]</f>
        <v>139</v>
      </c>
      <c r="T324" s="129">
        <f t="array" ref="T324">ConsolGeog[[#This Row],[Assessed CS - 16-17 (2014)]]</f>
        <v>0</v>
      </c>
      <c r="U324" s="129">
        <f t="array" ref="U324">ConsolGeog[[#This Row],[Assessed CS - 16-24 (2014)]]</f>
        <v>0</v>
      </c>
      <c r="V324" s="129">
        <f t="array" ref="V324">ConsolGeog[[#This Row],[Assessed CS - 18-24 (2014)]]</f>
        <v>0</v>
      </c>
      <c r="W324" s="129">
        <f t="array" ref="W324">SUM(FinalOutput10[[#This Row],[Assessed_HS_16_17_2014]],FinalOutput10[[#This Row],[Assessed_HS_16_24_2014]],FinalOutput10[[#This Row],[Assessed_HS_18_24_2014]],FinalOutput10[[#This Row],[Assessed_CS_16_17_2014]],FinalOutput10[[#This Row],[Assessed_CS_16_24_2014]],FinalOutput10[[#This Row],[Assessed_CS_18_24_2014]])</f>
        <v>152</v>
      </c>
      <c r="X324" s="128"/>
      <c r="Y324" s="128"/>
      <c r="Z324" s="128"/>
      <c r="AA324" s="128"/>
      <c r="AB324" s="128"/>
      <c r="AC324" s="128"/>
      <c r="AD324" s="128"/>
      <c r="AE324" s="128"/>
      <c r="AF324" s="128"/>
      <c r="AG324" s="128"/>
      <c r="AH324" s="128"/>
      <c r="AI324" s="128"/>
      <c r="AJ324" s="128"/>
      <c r="AK324" s="128"/>
      <c r="AL324" s="128"/>
      <c r="AM324" s="128"/>
      <c r="AN324" s="128"/>
      <c r="AO324" s="128"/>
      <c r="AP324" s="128"/>
      <c r="AQ324" s="128"/>
      <c r="AR324" s="128"/>
      <c r="AS324" s="128"/>
      <c r="AT324" s="128"/>
      <c r="AU324" s="128"/>
      <c r="AV324" s="128"/>
      <c r="AW324" s="128"/>
      <c r="AX324" s="128"/>
      <c r="AY324" s="128"/>
      <c r="AZ324" s="128"/>
      <c r="BA324" s="128"/>
      <c r="BB324" s="128"/>
      <c r="BC324" s="128"/>
      <c r="BD324" s="128"/>
      <c r="BE324" s="128"/>
      <c r="BF324" s="128"/>
      <c r="BG324" s="128"/>
      <c r="BH324" s="128"/>
      <c r="BI324" s="128"/>
      <c r="BJ324" s="128"/>
      <c r="BK324" s="128"/>
    </row>
    <row r="325" spans="1:63">
      <c r="A325" s="128" t="str">
        <f t="array" ref="A325">ConsolGeog[[#This Row],[Country]]</f>
        <v>England</v>
      </c>
      <c r="B325" s="129" t="str">
        <f t="array" ref="B325">ConsolGeog[[#This Row],[County Name]]</f>
        <v>Bexley</v>
      </c>
      <c r="C325" s="128" t="str">
        <f t="array" ref="C325">ConsolGeog[[#This Row],[la_code]]</f>
        <v>E09000004</v>
      </c>
      <c r="D325" s="129" t="str">
        <f t="array" ref="D325">ConsolGeog[[#This Row],[la_name]]</f>
        <v>Bexley</v>
      </c>
      <c r="E325" s="129" t="str">
        <f t="array" ref="E325">ConsolGeog[[#This Row],[LA Type]]</f>
        <v>Unitary</v>
      </c>
      <c r="F325" s="129">
        <f t="array" ref="F325">ConsolGeog[[#This Row],[population]]</f>
        <v>231997</v>
      </c>
      <c r="G325" s="129">
        <f t="array" ref="G325">ConsolGeog[[#This Row],[area]]</f>
        <v>6055.95</v>
      </c>
      <c r="H325" s="129">
        <f t="array" ref="H325">ConsolGeog[[#This Row],[COUNTY: Sum of districts'' populations '[non additive!']]]</f>
        <v>231997</v>
      </c>
      <c r="I325" s="129">
        <f t="array" ref="I325">ConsolGeog[[#This Row],[County Stats Distribution Factor]]</f>
        <v>1</v>
      </c>
      <c r="J325" s="129">
        <f t="array" ref="J325">ConsolGeog[[#This Row],[Presented HS - 16-17 (2014)]]</f>
        <v>0</v>
      </c>
      <c r="K325" s="129">
        <f t="array" ref="K325">ConsolGeog[[#This Row],[Presented HS - 16-24 (2014)]]</f>
        <v>0</v>
      </c>
      <c r="L325" s="129">
        <f t="array" ref="L325">ConsolGeog[[#This Row],[Presented HS - 18-24 (2014)]]</f>
        <v>0</v>
      </c>
      <c r="M325" s="129">
        <f t="array" ref="M325">ConsolGeog[[#This Row],[Presented CS - 16-17 (2014)]]</f>
        <v>0</v>
      </c>
      <c r="N325" s="129">
        <f t="array" ref="N325">ConsolGeog[[#This Row],[Presented CS - 16-24 (2014)]]</f>
        <v>0</v>
      </c>
      <c r="O325" s="129">
        <f t="array" ref="O325">ConsolGeog[[#This Row],[Presented CS - 18-24 (2014)]]</f>
        <v>0</v>
      </c>
      <c r="P325" s="129">
        <f t="array" ref="P32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5" s="129">
        <f t="array" ref="Q325">ConsolGeog[[#This Row],[Assessed HS - 16-17 (2014)]]</f>
        <v>0</v>
      </c>
      <c r="R325" s="129">
        <f t="array" ref="R325">ConsolGeog[[#This Row],[Assessed HS - 16-24 (2014)]]</f>
        <v>0</v>
      </c>
      <c r="S325" s="129">
        <f t="array" ref="S325">ConsolGeog[[#This Row],[Assessed HS - 18-24 (2014)]]</f>
        <v>0</v>
      </c>
      <c r="T325" s="129">
        <f t="array" ref="T325">ConsolGeog[[#This Row],[Assessed CS - 16-17 (2014)]]</f>
        <v>0</v>
      </c>
      <c r="U325" s="129">
        <f t="array" ref="U325">ConsolGeog[[#This Row],[Assessed CS - 16-24 (2014)]]</f>
        <v>0</v>
      </c>
      <c r="V325" s="129">
        <f t="array" ref="V325">ConsolGeog[[#This Row],[Assessed CS - 18-24 (2014)]]</f>
        <v>0</v>
      </c>
      <c r="W325" s="129">
        <f t="array" ref="W325">SUM(FinalOutput10[[#This Row],[Assessed_HS_16_17_2014]],FinalOutput10[[#This Row],[Assessed_HS_16_24_2014]],FinalOutput10[[#This Row],[Assessed_HS_18_24_2014]],FinalOutput10[[#This Row],[Assessed_CS_16_17_2014]],FinalOutput10[[#This Row],[Assessed_CS_16_24_2014]],FinalOutput10[[#This Row],[Assessed_CS_18_24_2014]])</f>
        <v>0</v>
      </c>
      <c r="X325" s="128"/>
      <c r="Y325" s="128"/>
      <c r="Z325" s="128"/>
      <c r="AA325" s="128"/>
      <c r="AB325" s="128"/>
      <c r="AC325" s="128"/>
      <c r="AD325" s="128"/>
      <c r="AE325" s="128"/>
      <c r="AF325" s="128"/>
      <c r="AG325" s="128"/>
      <c r="AH325" s="128"/>
      <c r="AI325" s="128"/>
      <c r="AJ325" s="128"/>
      <c r="AK325" s="128"/>
      <c r="AL325" s="128"/>
      <c r="AM325" s="128"/>
      <c r="AN325" s="128"/>
      <c r="AO325" s="128"/>
      <c r="AP325" s="128"/>
      <c r="AQ325" s="128"/>
      <c r="AR325" s="128"/>
      <c r="AS325" s="128"/>
      <c r="AT325" s="128"/>
      <c r="AU325" s="128"/>
      <c r="AV325" s="128"/>
      <c r="AW325" s="128"/>
      <c r="AX325" s="128"/>
      <c r="AY325" s="128"/>
      <c r="AZ325" s="128"/>
      <c r="BA325" s="128"/>
      <c r="BB325" s="128"/>
      <c r="BC325" s="128"/>
      <c r="BD325" s="128"/>
      <c r="BE325" s="128"/>
      <c r="BF325" s="128"/>
      <c r="BG325" s="128"/>
      <c r="BH325" s="128"/>
      <c r="BI325" s="128"/>
      <c r="BJ325" s="128"/>
      <c r="BK325" s="128"/>
    </row>
    <row r="326" spans="1:63">
      <c r="A326" s="128" t="str">
        <f t="array" ref="A326">ConsolGeog[[#This Row],[Country]]</f>
        <v>England</v>
      </c>
      <c r="B326" s="129" t="str">
        <f t="array" ref="B326">ConsolGeog[[#This Row],[County Name]]</f>
        <v>Bromley</v>
      </c>
      <c r="C326" s="128" t="str">
        <f t="array" ref="C326">ConsolGeog[[#This Row],[la_code]]</f>
        <v>E09000006</v>
      </c>
      <c r="D326" s="129" t="str">
        <f t="array" ref="D326">ConsolGeog[[#This Row],[la_name]]</f>
        <v>Bromley</v>
      </c>
      <c r="E326" s="129" t="str">
        <f t="array" ref="E326">ConsolGeog[[#This Row],[LA Type]]</f>
        <v>Unitary</v>
      </c>
      <c r="F326" s="129">
        <f t="array" ref="F326">ConsolGeog[[#This Row],[population]]</f>
        <v>309392</v>
      </c>
      <c r="G326" s="129">
        <f t="array" ref="G326">ConsolGeog[[#This Row],[area]]</f>
        <v>15015.45</v>
      </c>
      <c r="H326" s="129">
        <f t="array" ref="H326">ConsolGeog[[#This Row],[COUNTY: Sum of districts'' populations '[non additive!']]]</f>
        <v>309392</v>
      </c>
      <c r="I326" s="129">
        <f t="array" ref="I326">ConsolGeog[[#This Row],[County Stats Distribution Factor]]</f>
        <v>1</v>
      </c>
      <c r="J326" s="129">
        <f t="array" ref="J326">ConsolGeog[[#This Row],[Presented HS - 16-17 (2014)]]</f>
        <v>0</v>
      </c>
      <c r="K326" s="129">
        <f t="array" ref="K326">ConsolGeog[[#This Row],[Presented HS - 16-24 (2014)]]</f>
        <v>0</v>
      </c>
      <c r="L326" s="129">
        <f t="array" ref="L326">ConsolGeog[[#This Row],[Presented HS - 18-24 (2014)]]</f>
        <v>0</v>
      </c>
      <c r="M326" s="129">
        <f t="array" ref="M326">ConsolGeog[[#This Row],[Presented CS - 16-17 (2014)]]</f>
        <v>0</v>
      </c>
      <c r="N326" s="129">
        <f t="array" ref="N326">ConsolGeog[[#This Row],[Presented CS - 16-24 (2014)]]</f>
        <v>0</v>
      </c>
      <c r="O326" s="129">
        <f t="array" ref="O326">ConsolGeog[[#This Row],[Presented CS - 18-24 (2014)]]</f>
        <v>0</v>
      </c>
      <c r="P326" s="129">
        <f t="array" ref="P32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6" s="129">
        <f t="array" ref="Q326">ConsolGeog[[#This Row],[Assessed HS - 16-17 (2014)]]</f>
        <v>0</v>
      </c>
      <c r="R326" s="129">
        <f t="array" ref="R326">ConsolGeog[[#This Row],[Assessed HS - 16-24 (2014)]]</f>
        <v>0</v>
      </c>
      <c r="S326" s="129">
        <f t="array" ref="S326">ConsolGeog[[#This Row],[Assessed HS - 18-24 (2014)]]</f>
        <v>0</v>
      </c>
      <c r="T326" s="129">
        <f t="array" ref="T326">ConsolGeog[[#This Row],[Assessed CS - 16-17 (2014)]]</f>
        <v>0</v>
      </c>
      <c r="U326" s="129">
        <f t="array" ref="U326">ConsolGeog[[#This Row],[Assessed CS - 16-24 (2014)]]</f>
        <v>0</v>
      </c>
      <c r="V326" s="129">
        <f t="array" ref="V326">ConsolGeog[[#This Row],[Assessed CS - 18-24 (2014)]]</f>
        <v>0</v>
      </c>
      <c r="W326" s="129">
        <f t="array" ref="W326">SUM(FinalOutput10[[#This Row],[Assessed_HS_16_17_2014]],FinalOutput10[[#This Row],[Assessed_HS_16_24_2014]],FinalOutput10[[#This Row],[Assessed_HS_18_24_2014]],FinalOutput10[[#This Row],[Assessed_CS_16_17_2014]],FinalOutput10[[#This Row],[Assessed_CS_16_24_2014]],FinalOutput10[[#This Row],[Assessed_CS_18_24_2014]])</f>
        <v>0</v>
      </c>
      <c r="X326" s="128"/>
      <c r="Y326" s="128"/>
      <c r="Z326" s="128"/>
      <c r="AA326" s="128"/>
      <c r="AB326" s="128"/>
      <c r="AC326" s="128"/>
      <c r="AD326" s="128"/>
      <c r="AE326" s="128"/>
      <c r="AF326" s="128"/>
      <c r="AG326" s="128"/>
      <c r="AH326" s="128"/>
      <c r="AI326" s="128"/>
      <c r="AJ326" s="128"/>
      <c r="AK326" s="128"/>
      <c r="AL326" s="128"/>
      <c r="AM326" s="128"/>
      <c r="AN326" s="128"/>
      <c r="AO326" s="128"/>
      <c r="AP326" s="128"/>
      <c r="AQ326" s="128"/>
      <c r="AR326" s="128"/>
      <c r="AS326" s="128"/>
      <c r="AT326" s="128"/>
      <c r="AU326" s="128"/>
      <c r="AV326" s="128"/>
      <c r="AW326" s="128"/>
      <c r="AX326" s="128"/>
      <c r="AY326" s="128"/>
      <c r="AZ326" s="128"/>
      <c r="BA326" s="128"/>
      <c r="BB326" s="128"/>
      <c r="BC326" s="128"/>
      <c r="BD326" s="128"/>
      <c r="BE326" s="128"/>
      <c r="BF326" s="128"/>
      <c r="BG326" s="128"/>
      <c r="BH326" s="128"/>
      <c r="BI326" s="128"/>
      <c r="BJ326" s="128"/>
      <c r="BK326" s="128"/>
    </row>
    <row r="327" spans="1:63">
      <c r="A327" s="128" t="str">
        <f t="array" ref="A327">ConsolGeog[[#This Row],[Country]]</f>
        <v>England</v>
      </c>
      <c r="B327" s="129" t="str">
        <f t="array" ref="B327">ConsolGeog[[#This Row],[County Name]]</f>
        <v>Camden</v>
      </c>
      <c r="C327" s="128" t="str">
        <f t="array" ref="C327">ConsolGeog[[#This Row],[la_code]]</f>
        <v>E09000007</v>
      </c>
      <c r="D327" s="129" t="str">
        <f t="array" ref="D327">ConsolGeog[[#This Row],[la_name]]</f>
        <v>Camden</v>
      </c>
      <c r="E327" s="129" t="str">
        <f t="array" ref="E327">ConsolGeog[[#This Row],[LA Type]]</f>
        <v>Unitary</v>
      </c>
      <c r="F327" s="129">
        <f t="array" ref="F327">ConsolGeog[[#This Row],[population]]</f>
        <v>220338</v>
      </c>
      <c r="G327" s="129">
        <f t="array" ref="G327">ConsolGeog[[#This Row],[area]]</f>
        <v>2179.6</v>
      </c>
      <c r="H327" s="129">
        <f t="array" ref="H327">ConsolGeog[[#This Row],[COUNTY: Sum of districts'' populations '[non additive!']]]</f>
        <v>220338</v>
      </c>
      <c r="I327" s="129">
        <f t="array" ref="I327">ConsolGeog[[#This Row],[County Stats Distribution Factor]]</f>
        <v>1</v>
      </c>
      <c r="J327" s="129">
        <f t="array" ref="J327">ConsolGeog[[#This Row],[Presented HS - 16-17 (2014)]]</f>
        <v>0</v>
      </c>
      <c r="K327" s="129">
        <f t="array" ref="K327">ConsolGeog[[#This Row],[Presented HS - 16-24 (2014)]]</f>
        <v>0</v>
      </c>
      <c r="L327" s="129">
        <f t="array" ref="L327">ConsolGeog[[#This Row],[Presented HS - 18-24 (2014)]]</f>
        <v>0</v>
      </c>
      <c r="M327" s="129">
        <f t="array" ref="M327">ConsolGeog[[#This Row],[Presented CS - 16-17 (2014)]]</f>
        <v>0</v>
      </c>
      <c r="N327" s="129">
        <f t="array" ref="N327">ConsolGeog[[#This Row],[Presented CS - 16-24 (2014)]]</f>
        <v>0</v>
      </c>
      <c r="O327" s="129">
        <f t="array" ref="O327">ConsolGeog[[#This Row],[Presented CS - 18-24 (2014)]]</f>
        <v>0</v>
      </c>
      <c r="P327" s="129">
        <f t="array" ref="P32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7" s="129">
        <f t="array" ref="Q327">ConsolGeog[[#This Row],[Assessed HS - 16-17 (2014)]]</f>
        <v>0</v>
      </c>
      <c r="R327" s="129">
        <f t="array" ref="R327">ConsolGeog[[#This Row],[Assessed HS - 16-24 (2014)]]</f>
        <v>0</v>
      </c>
      <c r="S327" s="129">
        <f t="array" ref="S327">ConsolGeog[[#This Row],[Assessed HS - 18-24 (2014)]]</f>
        <v>0</v>
      </c>
      <c r="T327" s="129">
        <f t="array" ref="T327">ConsolGeog[[#This Row],[Assessed CS - 16-17 (2014)]]</f>
        <v>0</v>
      </c>
      <c r="U327" s="129">
        <f t="array" ref="U327">ConsolGeog[[#This Row],[Assessed CS - 16-24 (2014)]]</f>
        <v>0</v>
      </c>
      <c r="V327" s="129">
        <f t="array" ref="V327">ConsolGeog[[#This Row],[Assessed CS - 18-24 (2014)]]</f>
        <v>0</v>
      </c>
      <c r="W327" s="129">
        <f t="array" ref="W327">SUM(FinalOutput10[[#This Row],[Assessed_HS_16_17_2014]],FinalOutput10[[#This Row],[Assessed_HS_16_24_2014]],FinalOutput10[[#This Row],[Assessed_HS_18_24_2014]],FinalOutput10[[#This Row],[Assessed_CS_16_17_2014]],FinalOutput10[[#This Row],[Assessed_CS_16_24_2014]],FinalOutput10[[#This Row],[Assessed_CS_18_24_2014]])</f>
        <v>0</v>
      </c>
      <c r="X327" s="128"/>
      <c r="Y327" s="128"/>
      <c r="Z327" s="128"/>
      <c r="AA327" s="128"/>
      <c r="AB327" s="128"/>
      <c r="AC327" s="128"/>
      <c r="AD327" s="128"/>
      <c r="AE327" s="128"/>
      <c r="AF327" s="128"/>
      <c r="AG327" s="128"/>
      <c r="AH327" s="128"/>
      <c r="AI327" s="128"/>
      <c r="AJ327" s="128"/>
      <c r="AK327" s="128"/>
      <c r="AL327" s="128"/>
      <c r="AM327" s="128"/>
      <c r="AN327" s="128"/>
      <c r="AO327" s="128"/>
      <c r="AP327" s="128"/>
      <c r="AQ327" s="128"/>
      <c r="AR327" s="128"/>
      <c r="AS327" s="128"/>
      <c r="AT327" s="128"/>
      <c r="AU327" s="128"/>
      <c r="AV327" s="128"/>
      <c r="AW327" s="128"/>
      <c r="AX327" s="128"/>
      <c r="AY327" s="128"/>
      <c r="AZ327" s="128"/>
      <c r="BA327" s="128"/>
      <c r="BB327" s="128"/>
      <c r="BC327" s="128"/>
      <c r="BD327" s="128"/>
      <c r="BE327" s="128"/>
      <c r="BF327" s="128"/>
      <c r="BG327" s="128"/>
      <c r="BH327" s="128"/>
      <c r="BI327" s="128"/>
      <c r="BJ327" s="128"/>
      <c r="BK327" s="128"/>
    </row>
    <row r="328" spans="1:63">
      <c r="A328" s="128" t="str">
        <f t="array" ref="A328">ConsolGeog[[#This Row],[Country]]</f>
        <v>England</v>
      </c>
      <c r="B328" s="129" t="str">
        <f t="array" ref="B328">ConsolGeog[[#This Row],[County Name]]</f>
        <v>Croydon</v>
      </c>
      <c r="C328" s="128" t="str">
        <f t="array" ref="C328">ConsolGeog[[#This Row],[la_code]]</f>
        <v>E09000008</v>
      </c>
      <c r="D328" s="129" t="str">
        <f t="array" ref="D328">ConsolGeog[[#This Row],[la_name]]</f>
        <v>Croydon</v>
      </c>
      <c r="E328" s="129" t="str">
        <f t="array" ref="E328">ConsolGeog[[#This Row],[LA Type]]</f>
        <v>Unitary</v>
      </c>
      <c r="F328" s="129">
        <f t="array" ref="F328">ConsolGeog[[#This Row],[population]]</f>
        <v>363378</v>
      </c>
      <c r="G328" s="129">
        <f t="array" ref="G328">ConsolGeog[[#This Row],[area]]</f>
        <v>8651.89</v>
      </c>
      <c r="H328" s="129">
        <f t="array" ref="H328">ConsolGeog[[#This Row],[COUNTY: Sum of districts'' populations '[non additive!']]]</f>
        <v>363378</v>
      </c>
      <c r="I328" s="129">
        <f t="array" ref="I328">ConsolGeog[[#This Row],[County Stats Distribution Factor]]</f>
        <v>1</v>
      </c>
      <c r="J328" s="129">
        <f t="array" ref="J328">ConsolGeog[[#This Row],[Presented HS - 16-17 (2014)]]</f>
        <v>46</v>
      </c>
      <c r="K328" s="129">
        <f t="array" ref="K328">ConsolGeog[[#This Row],[Presented HS - 16-24 (2014)]]</f>
        <v>0</v>
      </c>
      <c r="L328" s="129">
        <f t="array" ref="L328">ConsolGeog[[#This Row],[Presented HS - 18-24 (2014)]]</f>
        <v>407</v>
      </c>
      <c r="M328" s="129">
        <f t="array" ref="M328">ConsolGeog[[#This Row],[Presented CS - 16-17 (2014)]]</f>
        <v>0</v>
      </c>
      <c r="N328" s="129">
        <f t="array" ref="N328">ConsolGeog[[#This Row],[Presented CS - 16-24 (2014)]]</f>
        <v>0</v>
      </c>
      <c r="O328" s="129">
        <f t="array" ref="O328">ConsolGeog[[#This Row],[Presented CS - 18-24 (2014)]]</f>
        <v>0</v>
      </c>
      <c r="P328" s="129">
        <f t="array" ref="P328">MAX(FinalOutput10[[#This Row],[Presented_HS_16_17_2014]]+FinalOutput10[[#This Row],[Presented_HS_18_24_2014]],FinalOutput10[[#This Row],[Presented_HS_16_24_2014]])+SUM(FinalOutput10[[#This Row],[Presented_CS_16_17_2014]],FinalOutput10[[#This Row],[Presented_CS_16_24_2014]],FinalOutput10[[#This Row],[Presented_CS_18_24_2014]])</f>
        <v>453</v>
      </c>
      <c r="Q328" s="129">
        <f t="array" ref="Q328">ConsolGeog[[#This Row],[Assessed HS - 16-17 (2014)]]</f>
        <v>46</v>
      </c>
      <c r="R328" s="129">
        <f t="array" ref="R328">ConsolGeog[[#This Row],[Assessed HS - 16-24 (2014)]]</f>
        <v>0</v>
      </c>
      <c r="S328" s="129">
        <f t="array" ref="S328">ConsolGeog[[#This Row],[Assessed HS - 18-24 (2014)]]</f>
        <v>407</v>
      </c>
      <c r="T328" s="129">
        <f t="array" ref="T328">ConsolGeog[[#This Row],[Assessed CS - 16-17 (2014)]]</f>
        <v>0</v>
      </c>
      <c r="U328" s="129">
        <f t="array" ref="U328">ConsolGeog[[#This Row],[Assessed CS - 16-24 (2014)]]</f>
        <v>0</v>
      </c>
      <c r="V328" s="129">
        <f t="array" ref="V328">ConsolGeog[[#This Row],[Assessed CS - 18-24 (2014)]]</f>
        <v>0</v>
      </c>
      <c r="W328" s="129">
        <f t="array" ref="W328">SUM(FinalOutput10[[#This Row],[Assessed_HS_16_17_2014]],FinalOutput10[[#This Row],[Assessed_HS_16_24_2014]],FinalOutput10[[#This Row],[Assessed_HS_18_24_2014]],FinalOutput10[[#This Row],[Assessed_CS_16_17_2014]],FinalOutput10[[#This Row],[Assessed_CS_16_24_2014]],FinalOutput10[[#This Row],[Assessed_CS_18_24_2014]])</f>
        <v>453</v>
      </c>
      <c r="X328" s="128"/>
      <c r="Y328" s="128"/>
      <c r="Z328" s="128"/>
      <c r="AA328" s="128"/>
      <c r="AB328" s="128"/>
      <c r="AC328" s="128"/>
      <c r="AD328" s="128"/>
      <c r="AE328" s="128"/>
      <c r="AF328" s="128"/>
      <c r="AG328" s="128"/>
      <c r="AH328" s="128"/>
      <c r="AI328" s="128"/>
      <c r="AJ328" s="128"/>
      <c r="AK328" s="128"/>
      <c r="AL328" s="128"/>
      <c r="AM328" s="128"/>
      <c r="AN328" s="128"/>
      <c r="AO328" s="128"/>
      <c r="AP328" s="128"/>
      <c r="AQ328" s="128"/>
      <c r="AR328" s="128"/>
      <c r="AS328" s="128"/>
      <c r="AT328" s="128"/>
      <c r="AU328" s="128"/>
      <c r="AV328" s="128"/>
      <c r="AW328" s="128"/>
      <c r="AX328" s="128"/>
      <c r="AY328" s="128"/>
      <c r="AZ328" s="128"/>
      <c r="BA328" s="128"/>
      <c r="BB328" s="128"/>
      <c r="BC328" s="128"/>
      <c r="BD328" s="128"/>
      <c r="BE328" s="128"/>
      <c r="BF328" s="128"/>
      <c r="BG328" s="128"/>
      <c r="BH328" s="128"/>
      <c r="BI328" s="128"/>
      <c r="BJ328" s="128"/>
      <c r="BK328" s="128"/>
    </row>
    <row r="329" spans="1:63">
      <c r="A329" s="128" t="str">
        <f t="array" ref="A329">ConsolGeog[[#This Row],[Country]]</f>
        <v>England</v>
      </c>
      <c r="B329" s="129" t="str">
        <f t="array" ref="B329">ConsolGeog[[#This Row],[County Name]]</f>
        <v>Greenwich</v>
      </c>
      <c r="C329" s="128" t="str">
        <f t="array" ref="C329">ConsolGeog[[#This Row],[la_code]]</f>
        <v>E09000011</v>
      </c>
      <c r="D329" s="129" t="str">
        <f t="array" ref="D329">ConsolGeog[[#This Row],[la_name]]</f>
        <v>Greenwich</v>
      </c>
      <c r="E329" s="129" t="str">
        <f t="array" ref="E329">ConsolGeog[[#This Row],[LA Type]]</f>
        <v>Unitary</v>
      </c>
      <c r="F329" s="129">
        <f t="array" ref="F329">ConsolGeog[[#This Row],[population]]</f>
        <v>254557</v>
      </c>
      <c r="G329" s="129">
        <f t="array" ref="G329">ConsolGeog[[#This Row],[area]]</f>
        <v>4734.38</v>
      </c>
      <c r="H329" s="129">
        <f t="array" ref="H329">ConsolGeog[[#This Row],[COUNTY: Sum of districts'' populations '[non additive!']]]</f>
        <v>254557</v>
      </c>
      <c r="I329" s="129">
        <f t="array" ref="I329">ConsolGeog[[#This Row],[County Stats Distribution Factor]]</f>
        <v>1</v>
      </c>
      <c r="J329" s="129">
        <f t="array" ref="J329">ConsolGeog[[#This Row],[Presented HS - 16-17 (2014)]]</f>
        <v>0</v>
      </c>
      <c r="K329" s="129">
        <f t="array" ref="K329">ConsolGeog[[#This Row],[Presented HS - 16-24 (2014)]]</f>
        <v>0</v>
      </c>
      <c r="L329" s="129">
        <f t="array" ref="L329">ConsolGeog[[#This Row],[Presented HS - 18-24 (2014)]]</f>
        <v>0</v>
      </c>
      <c r="M329" s="129">
        <f t="array" ref="M329">ConsolGeog[[#This Row],[Presented CS - 16-17 (2014)]]</f>
        <v>0</v>
      </c>
      <c r="N329" s="129">
        <f t="array" ref="N329">ConsolGeog[[#This Row],[Presented CS - 16-24 (2014)]]</f>
        <v>0</v>
      </c>
      <c r="O329" s="129">
        <f t="array" ref="O329">ConsolGeog[[#This Row],[Presented CS - 18-24 (2014)]]</f>
        <v>0</v>
      </c>
      <c r="P329" s="129">
        <f t="array" ref="P32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29" s="129">
        <f t="array" ref="Q329">ConsolGeog[[#This Row],[Assessed HS - 16-17 (2014)]]</f>
        <v>0</v>
      </c>
      <c r="R329" s="129">
        <f t="array" ref="R329">ConsolGeog[[#This Row],[Assessed HS - 16-24 (2014)]]</f>
        <v>0</v>
      </c>
      <c r="S329" s="129">
        <f t="array" ref="S329">ConsolGeog[[#This Row],[Assessed HS - 18-24 (2014)]]</f>
        <v>0</v>
      </c>
      <c r="T329" s="129">
        <f t="array" ref="T329">ConsolGeog[[#This Row],[Assessed CS - 16-17 (2014)]]</f>
        <v>0</v>
      </c>
      <c r="U329" s="129">
        <f t="array" ref="U329">ConsolGeog[[#This Row],[Assessed CS - 16-24 (2014)]]</f>
        <v>0</v>
      </c>
      <c r="V329" s="129">
        <f t="array" ref="V329">ConsolGeog[[#This Row],[Assessed CS - 18-24 (2014)]]</f>
        <v>0</v>
      </c>
      <c r="W329" s="129">
        <f t="array" ref="W329">SUM(FinalOutput10[[#This Row],[Assessed_HS_16_17_2014]],FinalOutput10[[#This Row],[Assessed_HS_16_24_2014]],FinalOutput10[[#This Row],[Assessed_HS_18_24_2014]],FinalOutput10[[#This Row],[Assessed_CS_16_17_2014]],FinalOutput10[[#This Row],[Assessed_CS_16_24_2014]],FinalOutput10[[#This Row],[Assessed_CS_18_24_2014]])</f>
        <v>0</v>
      </c>
      <c r="X329" s="128"/>
      <c r="Y329" s="128"/>
      <c r="Z329" s="128"/>
      <c r="AA329" s="128"/>
      <c r="AB329" s="128"/>
      <c r="AC329" s="128"/>
      <c r="AD329" s="128"/>
      <c r="AE329" s="128"/>
      <c r="AF329" s="128"/>
      <c r="AG329" s="128"/>
      <c r="AH329" s="128"/>
      <c r="AI329" s="128"/>
      <c r="AJ329" s="128"/>
      <c r="AK329" s="128"/>
      <c r="AL329" s="128"/>
      <c r="AM329" s="128"/>
      <c r="AN329" s="128"/>
      <c r="AO329" s="128"/>
      <c r="AP329" s="128"/>
      <c r="AQ329" s="128"/>
      <c r="AR329" s="128"/>
      <c r="AS329" s="128"/>
      <c r="AT329" s="128"/>
      <c r="AU329" s="128"/>
      <c r="AV329" s="128"/>
      <c r="AW329" s="128"/>
      <c r="AX329" s="128"/>
      <c r="AY329" s="128"/>
      <c r="AZ329" s="128"/>
      <c r="BA329" s="128"/>
      <c r="BB329" s="128"/>
      <c r="BC329" s="128"/>
      <c r="BD329" s="128"/>
      <c r="BE329" s="128"/>
      <c r="BF329" s="128"/>
      <c r="BG329" s="128"/>
      <c r="BH329" s="128"/>
      <c r="BI329" s="128"/>
      <c r="BJ329" s="128"/>
      <c r="BK329" s="128"/>
    </row>
    <row r="330" spans="1:63">
      <c r="A330" s="128" t="str">
        <f t="array" ref="A330">ConsolGeog[[#This Row],[Country]]</f>
        <v>England</v>
      </c>
      <c r="B330" s="129" t="str">
        <f t="array" ref="B330">ConsolGeog[[#This Row],[County Name]]</f>
        <v>Hackney</v>
      </c>
      <c r="C330" s="128" t="str">
        <f t="array" ref="C330">ConsolGeog[[#This Row],[la_code]]</f>
        <v>E09000012</v>
      </c>
      <c r="D330" s="129" t="str">
        <f t="array" ref="D330">ConsolGeog[[#This Row],[la_name]]</f>
        <v>Hackney</v>
      </c>
      <c r="E330" s="129" t="str">
        <f t="array" ref="E330">ConsolGeog[[#This Row],[LA Type]]</f>
        <v>Unitary</v>
      </c>
      <c r="F330" s="129">
        <f t="array" ref="F330">ConsolGeog[[#This Row],[population]]</f>
        <v>246270</v>
      </c>
      <c r="G330" s="129">
        <f t="array" ref="G330">ConsolGeog[[#This Row],[area]]</f>
        <v>1906.35</v>
      </c>
      <c r="H330" s="129">
        <f t="array" ref="H330">ConsolGeog[[#This Row],[COUNTY: Sum of districts'' populations '[non additive!']]]</f>
        <v>246270</v>
      </c>
      <c r="I330" s="129">
        <f t="array" ref="I330">ConsolGeog[[#This Row],[County Stats Distribution Factor]]</f>
        <v>1</v>
      </c>
      <c r="J330" s="129">
        <f t="array" ref="J330">ConsolGeog[[#This Row],[Presented HS - 16-17 (2014)]]</f>
        <v>0</v>
      </c>
      <c r="K330" s="129">
        <f t="array" ref="K330">ConsolGeog[[#This Row],[Presented HS - 16-24 (2014)]]</f>
        <v>0</v>
      </c>
      <c r="L330" s="129">
        <f t="array" ref="L330">ConsolGeog[[#This Row],[Presented HS - 18-24 (2014)]]</f>
        <v>0</v>
      </c>
      <c r="M330" s="129">
        <f t="array" ref="M330">ConsolGeog[[#This Row],[Presented CS - 16-17 (2014)]]</f>
        <v>0</v>
      </c>
      <c r="N330" s="129">
        <f t="array" ref="N330">ConsolGeog[[#This Row],[Presented CS - 16-24 (2014)]]</f>
        <v>0</v>
      </c>
      <c r="O330" s="129">
        <f t="array" ref="O330">ConsolGeog[[#This Row],[Presented CS - 18-24 (2014)]]</f>
        <v>0</v>
      </c>
      <c r="P330" s="129">
        <f t="array" ref="P33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0" s="129">
        <f t="array" ref="Q330">ConsolGeog[[#This Row],[Assessed HS - 16-17 (2014)]]</f>
        <v>0</v>
      </c>
      <c r="R330" s="129">
        <f t="array" ref="R330">ConsolGeog[[#This Row],[Assessed HS - 16-24 (2014)]]</f>
        <v>0</v>
      </c>
      <c r="S330" s="129">
        <f t="array" ref="S330">ConsolGeog[[#This Row],[Assessed HS - 18-24 (2014)]]</f>
        <v>0</v>
      </c>
      <c r="T330" s="129">
        <f t="array" ref="T330">ConsolGeog[[#This Row],[Assessed CS - 16-17 (2014)]]</f>
        <v>0</v>
      </c>
      <c r="U330" s="129">
        <f t="array" ref="U330">ConsolGeog[[#This Row],[Assessed CS - 16-24 (2014)]]</f>
        <v>0</v>
      </c>
      <c r="V330" s="129">
        <f t="array" ref="V330">ConsolGeog[[#This Row],[Assessed CS - 18-24 (2014)]]</f>
        <v>0</v>
      </c>
      <c r="W330" s="129">
        <f t="array" ref="W330">SUM(FinalOutput10[[#This Row],[Assessed_HS_16_17_2014]],FinalOutput10[[#This Row],[Assessed_HS_16_24_2014]],FinalOutput10[[#This Row],[Assessed_HS_18_24_2014]],FinalOutput10[[#This Row],[Assessed_CS_16_17_2014]],FinalOutput10[[#This Row],[Assessed_CS_16_24_2014]],FinalOutput10[[#This Row],[Assessed_CS_18_24_2014]])</f>
        <v>0</v>
      </c>
      <c r="X330" s="128"/>
      <c r="Y330" s="128"/>
      <c r="Z330" s="128"/>
      <c r="AA330" s="128"/>
      <c r="AB330" s="128"/>
      <c r="AC330" s="128"/>
      <c r="AD330" s="128"/>
      <c r="AE330" s="128"/>
      <c r="AF330" s="128"/>
      <c r="AG330" s="128"/>
      <c r="AH330" s="128"/>
      <c r="AI330" s="128"/>
      <c r="AJ330" s="128"/>
      <c r="AK330" s="128"/>
      <c r="AL330" s="128"/>
      <c r="AM330" s="128"/>
      <c r="AN330" s="128"/>
      <c r="AO330" s="128"/>
      <c r="AP330" s="128"/>
      <c r="AQ330" s="128"/>
      <c r="AR330" s="128"/>
      <c r="AS330" s="128"/>
      <c r="AT330" s="128"/>
      <c r="AU330" s="128"/>
      <c r="AV330" s="128"/>
      <c r="AW330" s="128"/>
      <c r="AX330" s="128"/>
      <c r="AY330" s="128"/>
      <c r="AZ330" s="128"/>
      <c r="BA330" s="128"/>
      <c r="BB330" s="128"/>
      <c r="BC330" s="128"/>
      <c r="BD330" s="128"/>
      <c r="BE330" s="128"/>
      <c r="BF330" s="128"/>
      <c r="BG330" s="128"/>
      <c r="BH330" s="128"/>
      <c r="BI330" s="128"/>
      <c r="BJ330" s="128"/>
      <c r="BK330" s="128"/>
    </row>
    <row r="331" spans="1:63">
      <c r="A331" s="128" t="str">
        <f t="array" ref="A331">ConsolGeog[[#This Row],[Country]]</f>
        <v>England</v>
      </c>
      <c r="B331" s="129" t="str">
        <f t="array" ref="B331">ConsolGeog[[#This Row],[County Name]]</f>
        <v>Hammersmith and Fulham</v>
      </c>
      <c r="C331" s="128" t="str">
        <f t="array" ref="C331">ConsolGeog[[#This Row],[la_code]]</f>
        <v>E09000013</v>
      </c>
      <c r="D331" s="129" t="str">
        <f t="array" ref="D331">ConsolGeog[[#This Row],[la_name]]</f>
        <v>Hammersmith and Fulham</v>
      </c>
      <c r="E331" s="129" t="str">
        <f t="array" ref="E331">ConsolGeog[[#This Row],[LA Type]]</f>
        <v>Unitary</v>
      </c>
      <c r="F331" s="129">
        <f t="array" ref="F331">ConsolGeog[[#This Row],[population]]</f>
        <v>182493</v>
      </c>
      <c r="G331" s="129">
        <f t="array" ref="G331">ConsolGeog[[#This Row],[area]]</f>
        <v>1640.4</v>
      </c>
      <c r="H331" s="129">
        <f t="array" ref="H331">ConsolGeog[[#This Row],[COUNTY: Sum of districts'' populations '[non additive!']]]</f>
        <v>182493</v>
      </c>
      <c r="I331" s="129">
        <f t="array" ref="I331">ConsolGeog[[#This Row],[County Stats Distribution Factor]]</f>
        <v>1</v>
      </c>
      <c r="J331" s="129">
        <f t="array" ref="J331">ConsolGeog[[#This Row],[Presented HS - 16-17 (2014)]]</f>
        <v>64</v>
      </c>
      <c r="K331" s="129">
        <f t="array" ref="K331">ConsolGeog[[#This Row],[Presented HS - 16-24 (2014)]]</f>
        <v>0</v>
      </c>
      <c r="L331" s="129">
        <f t="array" ref="L331">ConsolGeog[[#This Row],[Presented HS - 18-24 (2014)]]</f>
        <v>265</v>
      </c>
      <c r="M331" s="129">
        <f t="array" ref="M331">ConsolGeog[[#This Row],[Presented CS - 16-17 (2014)]]</f>
        <v>0</v>
      </c>
      <c r="N331" s="129">
        <f t="array" ref="N331">ConsolGeog[[#This Row],[Presented CS - 16-24 (2014)]]</f>
        <v>0</v>
      </c>
      <c r="O331" s="129">
        <f t="array" ref="O331">ConsolGeog[[#This Row],[Presented CS - 18-24 (2014)]]</f>
        <v>0</v>
      </c>
      <c r="P331" s="129">
        <f t="array" ref="P331">MAX(FinalOutput10[[#This Row],[Presented_HS_16_17_2014]]+FinalOutput10[[#This Row],[Presented_HS_18_24_2014]],FinalOutput10[[#This Row],[Presented_HS_16_24_2014]])+SUM(FinalOutput10[[#This Row],[Presented_CS_16_17_2014]],FinalOutput10[[#This Row],[Presented_CS_16_24_2014]],FinalOutput10[[#This Row],[Presented_CS_18_24_2014]])</f>
        <v>329</v>
      </c>
      <c r="Q331" s="129">
        <f t="array" ref="Q331">ConsolGeog[[#This Row],[Assessed HS - 16-17 (2014)]]</f>
        <v>17</v>
      </c>
      <c r="R331" s="129">
        <f t="array" ref="R331">ConsolGeog[[#This Row],[Assessed HS - 16-24 (2014)]]</f>
        <v>0</v>
      </c>
      <c r="S331" s="129">
        <f t="array" ref="S331">ConsolGeog[[#This Row],[Assessed HS - 18-24 (2014)]]</f>
        <v>71</v>
      </c>
      <c r="T331" s="129">
        <f t="array" ref="T331">ConsolGeog[[#This Row],[Assessed CS - 16-17 (2014)]]</f>
        <v>0</v>
      </c>
      <c r="U331" s="129">
        <f t="array" ref="U331">ConsolGeog[[#This Row],[Assessed CS - 16-24 (2014)]]</f>
        <v>0</v>
      </c>
      <c r="V331" s="129">
        <f t="array" ref="V331">ConsolGeog[[#This Row],[Assessed CS - 18-24 (2014)]]</f>
        <v>0</v>
      </c>
      <c r="W331" s="129">
        <f t="array" ref="W331">SUM(FinalOutput10[[#This Row],[Assessed_HS_16_17_2014]],FinalOutput10[[#This Row],[Assessed_HS_16_24_2014]],FinalOutput10[[#This Row],[Assessed_HS_18_24_2014]],FinalOutput10[[#This Row],[Assessed_CS_16_17_2014]],FinalOutput10[[#This Row],[Assessed_CS_16_24_2014]],FinalOutput10[[#This Row],[Assessed_CS_18_24_2014]])</f>
        <v>88</v>
      </c>
      <c r="X331" s="128"/>
      <c r="Y331" s="128"/>
      <c r="Z331" s="128"/>
      <c r="AA331" s="128"/>
      <c r="AB331" s="128"/>
      <c r="AC331" s="128"/>
      <c r="AD331" s="128"/>
      <c r="AE331" s="128"/>
      <c r="AF331" s="128"/>
      <c r="AG331" s="128"/>
      <c r="AH331" s="128"/>
      <c r="AI331" s="128"/>
      <c r="AJ331" s="128"/>
      <c r="AK331" s="128"/>
      <c r="AL331" s="128"/>
      <c r="AM331" s="128"/>
      <c r="AN331" s="128"/>
      <c r="AO331" s="128"/>
      <c r="AP331" s="128"/>
      <c r="AQ331" s="128"/>
      <c r="AR331" s="128"/>
      <c r="AS331" s="128"/>
      <c r="AT331" s="128"/>
      <c r="AU331" s="128"/>
      <c r="AV331" s="128"/>
      <c r="AW331" s="128"/>
      <c r="AX331" s="128"/>
      <c r="AY331" s="128"/>
      <c r="AZ331" s="128"/>
      <c r="BA331" s="128"/>
      <c r="BB331" s="128"/>
      <c r="BC331" s="128"/>
      <c r="BD331" s="128"/>
      <c r="BE331" s="128"/>
      <c r="BF331" s="128"/>
      <c r="BG331" s="128"/>
      <c r="BH331" s="128"/>
      <c r="BI331" s="128"/>
      <c r="BJ331" s="128"/>
      <c r="BK331" s="128"/>
    </row>
    <row r="332" spans="1:63">
      <c r="A332" s="128" t="str">
        <f t="array" ref="A332">ConsolGeog[[#This Row],[Country]]</f>
        <v>England</v>
      </c>
      <c r="B332" s="129" t="str">
        <f t="array" ref="B332">ConsolGeog[[#This Row],[County Name]]</f>
        <v>Havering</v>
      </c>
      <c r="C332" s="128" t="str">
        <f t="array" ref="C332">ConsolGeog[[#This Row],[la_code]]</f>
        <v>E09000016</v>
      </c>
      <c r="D332" s="129" t="str">
        <f t="array" ref="D332">ConsolGeog[[#This Row],[la_name]]</f>
        <v>Havering</v>
      </c>
      <c r="E332" s="129" t="str">
        <f t="array" ref="E332">ConsolGeog[[#This Row],[LA Type]]</f>
        <v>Unitary</v>
      </c>
      <c r="F332" s="129">
        <f t="array" ref="F332">ConsolGeog[[#This Row],[population]]</f>
        <v>237232</v>
      </c>
      <c r="G332" s="129">
        <f t="array" ref="G332">ConsolGeog[[#This Row],[area]]</f>
        <v>11236.35</v>
      </c>
      <c r="H332" s="129">
        <f t="array" ref="H332">ConsolGeog[[#This Row],[COUNTY: Sum of districts'' populations '[non additive!']]]</f>
        <v>237232</v>
      </c>
      <c r="I332" s="129">
        <f t="array" ref="I332">ConsolGeog[[#This Row],[County Stats Distribution Factor]]</f>
        <v>1</v>
      </c>
      <c r="J332" s="129">
        <f t="array" ref="J332">ConsolGeog[[#This Row],[Presented HS - 16-17 (2014)]]</f>
        <v>0</v>
      </c>
      <c r="K332" s="129">
        <f t="array" ref="K332">ConsolGeog[[#This Row],[Presented HS - 16-24 (2014)]]</f>
        <v>0</v>
      </c>
      <c r="L332" s="129">
        <f t="array" ref="L332">ConsolGeog[[#This Row],[Presented HS - 18-24 (2014)]]</f>
        <v>0</v>
      </c>
      <c r="M332" s="129">
        <f t="array" ref="M332">ConsolGeog[[#This Row],[Presented CS - 16-17 (2014)]]</f>
        <v>0</v>
      </c>
      <c r="N332" s="129">
        <f t="array" ref="N332">ConsolGeog[[#This Row],[Presented CS - 16-24 (2014)]]</f>
        <v>0</v>
      </c>
      <c r="O332" s="129">
        <f t="array" ref="O332">ConsolGeog[[#This Row],[Presented CS - 18-24 (2014)]]</f>
        <v>152</v>
      </c>
      <c r="P332" s="129">
        <f t="array" ref="P332">MAX(FinalOutput10[[#This Row],[Presented_HS_16_17_2014]]+FinalOutput10[[#This Row],[Presented_HS_18_24_2014]],FinalOutput10[[#This Row],[Presented_HS_16_24_2014]])+SUM(FinalOutput10[[#This Row],[Presented_CS_16_17_2014]],FinalOutput10[[#This Row],[Presented_CS_16_24_2014]],FinalOutput10[[#This Row],[Presented_CS_18_24_2014]])</f>
        <v>152</v>
      </c>
      <c r="Q332" s="129">
        <f t="array" ref="Q332">ConsolGeog[[#This Row],[Assessed HS - 16-17 (2014)]]</f>
        <v>0</v>
      </c>
      <c r="R332" s="129">
        <f t="array" ref="R332">ConsolGeog[[#This Row],[Assessed HS - 16-24 (2014)]]</f>
        <v>0</v>
      </c>
      <c r="S332" s="129">
        <f t="array" ref="S332">ConsolGeog[[#This Row],[Assessed HS - 18-24 (2014)]]</f>
        <v>282</v>
      </c>
      <c r="T332" s="129">
        <f t="array" ref="T332">ConsolGeog[[#This Row],[Assessed CS - 16-17 (2014)]]</f>
        <v>0</v>
      </c>
      <c r="U332" s="129">
        <f t="array" ref="U332">ConsolGeog[[#This Row],[Assessed CS - 16-24 (2014)]]</f>
        <v>0</v>
      </c>
      <c r="V332" s="129">
        <f t="array" ref="V332">ConsolGeog[[#This Row],[Assessed CS - 18-24 (2014)]]</f>
        <v>0</v>
      </c>
      <c r="W332" s="129">
        <f t="array" ref="W332">SUM(FinalOutput10[[#This Row],[Assessed_HS_16_17_2014]],FinalOutput10[[#This Row],[Assessed_HS_16_24_2014]],FinalOutput10[[#This Row],[Assessed_HS_18_24_2014]],FinalOutput10[[#This Row],[Assessed_CS_16_17_2014]],FinalOutput10[[#This Row],[Assessed_CS_16_24_2014]],FinalOutput10[[#This Row],[Assessed_CS_18_24_2014]])</f>
        <v>282</v>
      </c>
      <c r="X332" s="128"/>
      <c r="Y332" s="128"/>
      <c r="Z332" s="128"/>
      <c r="AA332" s="128"/>
      <c r="AB332" s="128"/>
      <c r="AC332" s="128"/>
      <c r="AD332" s="128"/>
      <c r="AE332" s="128"/>
      <c r="AF332" s="128"/>
      <c r="AG332" s="128"/>
      <c r="AH332" s="128"/>
      <c r="AI332" s="128"/>
      <c r="AJ332" s="128"/>
      <c r="AK332" s="128"/>
      <c r="AL332" s="128"/>
      <c r="AM332" s="128"/>
      <c r="AN332" s="128"/>
      <c r="AO332" s="128"/>
      <c r="AP332" s="128"/>
      <c r="AQ332" s="128"/>
      <c r="AR332" s="128"/>
      <c r="AS332" s="128"/>
      <c r="AT332" s="128"/>
      <c r="AU332" s="128"/>
      <c r="AV332" s="128"/>
      <c r="AW332" s="128"/>
      <c r="AX332" s="128"/>
      <c r="AY332" s="128"/>
      <c r="AZ332" s="128"/>
      <c r="BA332" s="128"/>
      <c r="BB332" s="128"/>
      <c r="BC332" s="128"/>
      <c r="BD332" s="128"/>
      <c r="BE332" s="128"/>
      <c r="BF332" s="128"/>
      <c r="BG332" s="128"/>
      <c r="BH332" s="128"/>
      <c r="BI332" s="128"/>
      <c r="BJ332" s="128"/>
      <c r="BK332" s="128"/>
    </row>
    <row r="333" spans="1:63">
      <c r="A333" s="128" t="str">
        <f t="array" ref="A333">ConsolGeog[[#This Row],[Country]]</f>
        <v>England</v>
      </c>
      <c r="B333" s="129" t="str">
        <f t="array" ref="B333">ConsolGeog[[#This Row],[County Name]]</f>
        <v>Newham</v>
      </c>
      <c r="C333" s="128" t="str">
        <f t="array" ref="C333">ConsolGeog[[#This Row],[la_code]]</f>
        <v>E09000025</v>
      </c>
      <c r="D333" s="129" t="str">
        <f t="array" ref="D333">ConsolGeog[[#This Row],[la_name]]</f>
        <v>Newham</v>
      </c>
      <c r="E333" s="129" t="str">
        <f t="array" ref="E333">ConsolGeog[[#This Row],[LA Type]]</f>
        <v>Unitary</v>
      </c>
      <c r="F333" s="129">
        <f t="array" ref="F333">ConsolGeog[[#This Row],[population]]</f>
        <v>307984</v>
      </c>
      <c r="G333" s="129">
        <f t="array" ref="G333">ConsolGeog[[#This Row],[area]]</f>
        <v>3622.36</v>
      </c>
      <c r="H333" s="129">
        <f t="array" ref="H333">ConsolGeog[[#This Row],[COUNTY: Sum of districts'' populations '[non additive!']]]</f>
        <v>307984</v>
      </c>
      <c r="I333" s="129">
        <f t="array" ref="I333">ConsolGeog[[#This Row],[County Stats Distribution Factor]]</f>
        <v>1</v>
      </c>
      <c r="J333" s="129">
        <f t="array" ref="J333">ConsolGeog[[#This Row],[Presented HS - 16-17 (2014)]]</f>
        <v>0</v>
      </c>
      <c r="K333" s="129">
        <f t="array" ref="K333">ConsolGeog[[#This Row],[Presented HS - 16-24 (2014)]]</f>
        <v>0</v>
      </c>
      <c r="L333" s="129">
        <f t="array" ref="L333">ConsolGeog[[#This Row],[Presented HS - 18-24 (2014)]]</f>
        <v>0</v>
      </c>
      <c r="M333" s="129">
        <f t="array" ref="M333">ConsolGeog[[#This Row],[Presented CS - 16-17 (2014)]]</f>
        <v>0</v>
      </c>
      <c r="N333" s="129">
        <f t="array" ref="N333">ConsolGeog[[#This Row],[Presented CS - 16-24 (2014)]]</f>
        <v>0</v>
      </c>
      <c r="O333" s="129">
        <f t="array" ref="O333">ConsolGeog[[#This Row],[Presented CS - 18-24 (2014)]]</f>
        <v>0</v>
      </c>
      <c r="P333" s="129">
        <f t="array" ref="P33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3" s="129">
        <f t="array" ref="Q333">ConsolGeog[[#This Row],[Assessed HS - 16-17 (2014)]]</f>
        <v>0</v>
      </c>
      <c r="R333" s="129">
        <f t="array" ref="R333">ConsolGeog[[#This Row],[Assessed HS - 16-24 (2014)]]</f>
        <v>0</v>
      </c>
      <c r="S333" s="129">
        <f t="array" ref="S333">ConsolGeog[[#This Row],[Assessed HS - 18-24 (2014)]]</f>
        <v>0</v>
      </c>
      <c r="T333" s="129">
        <f t="array" ref="T333">ConsolGeog[[#This Row],[Assessed CS - 16-17 (2014)]]</f>
        <v>0</v>
      </c>
      <c r="U333" s="129">
        <f t="array" ref="U333">ConsolGeog[[#This Row],[Assessed CS - 16-24 (2014)]]</f>
        <v>0</v>
      </c>
      <c r="V333" s="129">
        <f t="array" ref="V333">ConsolGeog[[#This Row],[Assessed CS - 18-24 (2014)]]</f>
        <v>0</v>
      </c>
      <c r="W333" s="129">
        <f t="array" ref="W333">SUM(FinalOutput10[[#This Row],[Assessed_HS_16_17_2014]],FinalOutput10[[#This Row],[Assessed_HS_16_24_2014]],FinalOutput10[[#This Row],[Assessed_HS_18_24_2014]],FinalOutput10[[#This Row],[Assessed_CS_16_17_2014]],FinalOutput10[[#This Row],[Assessed_CS_16_24_2014]],FinalOutput10[[#This Row],[Assessed_CS_18_24_2014]])</f>
        <v>0</v>
      </c>
      <c r="X333" s="128"/>
      <c r="Y333" s="128"/>
      <c r="Z333" s="128"/>
      <c r="AA333" s="128"/>
      <c r="AB333" s="128"/>
      <c r="AC333" s="128"/>
      <c r="AD333" s="128"/>
      <c r="AE333" s="128"/>
      <c r="AF333" s="128"/>
      <c r="AG333" s="128"/>
      <c r="AH333" s="128"/>
      <c r="AI333" s="128"/>
      <c r="AJ333" s="128"/>
      <c r="AK333" s="128"/>
      <c r="AL333" s="128"/>
      <c r="AM333" s="128"/>
      <c r="AN333" s="128"/>
      <c r="AO333" s="128"/>
      <c r="AP333" s="128"/>
      <c r="AQ333" s="128"/>
      <c r="AR333" s="128"/>
      <c r="AS333" s="128"/>
      <c r="AT333" s="128"/>
      <c r="AU333" s="128"/>
      <c r="AV333" s="128"/>
      <c r="AW333" s="128"/>
      <c r="AX333" s="128"/>
      <c r="AY333" s="128"/>
      <c r="AZ333" s="128"/>
      <c r="BA333" s="128"/>
      <c r="BB333" s="128"/>
      <c r="BC333" s="128"/>
      <c r="BD333" s="128"/>
      <c r="BE333" s="128"/>
      <c r="BF333" s="128"/>
      <c r="BG333" s="128"/>
      <c r="BH333" s="128"/>
      <c r="BI333" s="128"/>
      <c r="BJ333" s="128"/>
      <c r="BK333" s="128"/>
    </row>
    <row r="334" spans="1:63">
      <c r="A334" s="128" t="str">
        <f t="array" ref="A334">ConsolGeog[[#This Row],[Country]]</f>
        <v>England</v>
      </c>
      <c r="B334" s="129" t="str">
        <f t="array" ref="B334">ConsolGeog[[#This Row],[County Name]]</f>
        <v>Hillingdon</v>
      </c>
      <c r="C334" s="128" t="str">
        <f t="array" ref="C334">ConsolGeog[[#This Row],[la_code]]</f>
        <v>E09000017</v>
      </c>
      <c r="D334" s="129" t="str">
        <f t="array" ref="D334">ConsolGeog[[#This Row],[la_name]]</f>
        <v>Hillingdon</v>
      </c>
      <c r="E334" s="129" t="str">
        <f t="array" ref="E334">ConsolGeog[[#This Row],[LA Type]]</f>
        <v>Unitary</v>
      </c>
      <c r="F334" s="129">
        <f t="array" ref="F334">ConsolGeog[[#This Row],[population]]</f>
        <v>273936</v>
      </c>
      <c r="G334" s="129">
        <f t="array" ref="G334">ConsolGeog[[#This Row],[area]]</f>
        <v>11569.87</v>
      </c>
      <c r="H334" s="129">
        <f t="array" ref="H334">ConsolGeog[[#This Row],[COUNTY: Sum of districts'' populations '[non additive!']]]</f>
        <v>273936</v>
      </c>
      <c r="I334" s="129">
        <f t="array" ref="I334">ConsolGeog[[#This Row],[County Stats Distribution Factor]]</f>
        <v>1</v>
      </c>
      <c r="J334" s="129">
        <f t="array" ref="J334">ConsolGeog[[#This Row],[Presented HS - 16-17 (2014)]]</f>
        <v>3</v>
      </c>
      <c r="K334" s="129">
        <f t="array" ref="K334">ConsolGeog[[#This Row],[Presented HS - 16-24 (2014)]]</f>
        <v>0</v>
      </c>
      <c r="L334" s="129">
        <f t="array" ref="L334">ConsolGeog[[#This Row],[Presented HS - 18-24 (2014)]]</f>
        <v>277</v>
      </c>
      <c r="M334" s="129">
        <f t="array" ref="M334">ConsolGeog[[#This Row],[Presented CS - 16-17 (2014)]]</f>
        <v>0</v>
      </c>
      <c r="N334" s="129">
        <f t="array" ref="N334">ConsolGeog[[#This Row],[Presented CS - 16-24 (2014)]]</f>
        <v>0</v>
      </c>
      <c r="O334" s="129">
        <f t="array" ref="O334">ConsolGeog[[#This Row],[Presented CS - 18-24 (2014)]]</f>
        <v>0</v>
      </c>
      <c r="P334" s="129">
        <f t="array" ref="P334">MAX(FinalOutput10[[#This Row],[Presented_HS_16_17_2014]]+FinalOutput10[[#This Row],[Presented_HS_18_24_2014]],FinalOutput10[[#This Row],[Presented_HS_16_24_2014]])+SUM(FinalOutput10[[#This Row],[Presented_CS_16_17_2014]],FinalOutput10[[#This Row],[Presented_CS_16_24_2014]],FinalOutput10[[#This Row],[Presented_CS_18_24_2014]])</f>
        <v>280</v>
      </c>
      <c r="Q334" s="129">
        <f t="array" ref="Q334">ConsolGeog[[#This Row],[Assessed HS - 16-17 (2014)]]</f>
        <v>0</v>
      </c>
      <c r="R334" s="129">
        <f t="array" ref="R334">ConsolGeog[[#This Row],[Assessed HS - 16-24 (2014)]]</f>
        <v>0</v>
      </c>
      <c r="S334" s="129">
        <f t="array" ref="S334">ConsolGeog[[#This Row],[Assessed HS - 18-24 (2014)]]</f>
        <v>29</v>
      </c>
      <c r="T334" s="129">
        <f t="array" ref="T334">ConsolGeog[[#This Row],[Assessed CS - 16-17 (2014)]]</f>
        <v>0</v>
      </c>
      <c r="U334" s="129">
        <f t="array" ref="U334">ConsolGeog[[#This Row],[Assessed CS - 16-24 (2014)]]</f>
        <v>0</v>
      </c>
      <c r="V334" s="129">
        <f t="array" ref="V334">ConsolGeog[[#This Row],[Assessed CS - 18-24 (2014)]]</f>
        <v>0</v>
      </c>
      <c r="W334" s="129">
        <f t="array" ref="W334">SUM(FinalOutput10[[#This Row],[Assessed_HS_16_17_2014]],FinalOutput10[[#This Row],[Assessed_HS_16_24_2014]],FinalOutput10[[#This Row],[Assessed_HS_18_24_2014]],FinalOutput10[[#This Row],[Assessed_CS_16_17_2014]],FinalOutput10[[#This Row],[Assessed_CS_16_24_2014]],FinalOutput10[[#This Row],[Assessed_CS_18_24_2014]])</f>
        <v>29</v>
      </c>
      <c r="X334" s="128"/>
      <c r="Y334" s="128"/>
      <c r="Z334" s="128"/>
      <c r="AA334" s="128"/>
      <c r="AB334" s="128"/>
      <c r="AC334" s="128"/>
      <c r="AD334" s="128"/>
      <c r="AE334" s="128"/>
      <c r="AF334" s="128"/>
      <c r="AG334" s="128"/>
      <c r="AH334" s="128"/>
      <c r="AI334" s="128"/>
      <c r="AJ334" s="128"/>
      <c r="AK334" s="128"/>
      <c r="AL334" s="128"/>
      <c r="AM334" s="128"/>
      <c r="AN334" s="128"/>
      <c r="AO334" s="128"/>
      <c r="AP334" s="128"/>
      <c r="AQ334" s="128"/>
      <c r="AR334" s="128"/>
      <c r="AS334" s="128"/>
      <c r="AT334" s="128"/>
      <c r="AU334" s="128"/>
      <c r="AV334" s="128"/>
      <c r="AW334" s="128"/>
      <c r="AX334" s="128"/>
      <c r="AY334" s="128"/>
      <c r="AZ334" s="128"/>
      <c r="BA334" s="128"/>
      <c r="BB334" s="128"/>
      <c r="BC334" s="128"/>
      <c r="BD334" s="128"/>
      <c r="BE334" s="128"/>
      <c r="BF334" s="128"/>
      <c r="BG334" s="128"/>
      <c r="BH334" s="128"/>
      <c r="BI334" s="128"/>
      <c r="BJ334" s="128"/>
      <c r="BK334" s="128"/>
    </row>
    <row r="335" spans="1:63">
      <c r="A335" s="128" t="str">
        <f t="array" ref="A335">ConsolGeog[[#This Row],[Country]]</f>
        <v>England</v>
      </c>
      <c r="B335" s="129" t="str">
        <f t="array" ref="B335">ConsolGeog[[#This Row],[County Name]]</f>
        <v>Hounslow</v>
      </c>
      <c r="C335" s="128" t="str">
        <f t="array" ref="C335">ConsolGeog[[#This Row],[la_code]]</f>
        <v>E09000018</v>
      </c>
      <c r="D335" s="129" t="str">
        <f t="array" ref="D335">ConsolGeog[[#This Row],[la_name]]</f>
        <v>Hounslow</v>
      </c>
      <c r="E335" s="129" t="str">
        <f t="array" ref="E335">ConsolGeog[[#This Row],[LA Type]]</f>
        <v>Unitary</v>
      </c>
      <c r="F335" s="129">
        <f t="array" ref="F335">ConsolGeog[[#This Row],[population]]</f>
        <v>253957</v>
      </c>
      <c r="G335" s="129">
        <f t="array" ref="G335">ConsolGeog[[#This Row],[area]]</f>
        <v>5598.62</v>
      </c>
      <c r="H335" s="129">
        <f t="array" ref="H335">ConsolGeog[[#This Row],[COUNTY: Sum of districts'' populations '[non additive!']]]</f>
        <v>253957</v>
      </c>
      <c r="I335" s="129">
        <f t="array" ref="I335">ConsolGeog[[#This Row],[County Stats Distribution Factor]]</f>
        <v>1</v>
      </c>
      <c r="J335" s="129">
        <f t="array" ref="J335">ConsolGeog[[#This Row],[Presented HS - 16-17 (2014)]]</f>
        <v>0</v>
      </c>
      <c r="K335" s="129">
        <f t="array" ref="K335">ConsolGeog[[#This Row],[Presented HS - 16-24 (2014)]]</f>
        <v>0</v>
      </c>
      <c r="L335" s="129">
        <f t="array" ref="L335">ConsolGeog[[#This Row],[Presented HS - 18-24 (2014)]]</f>
        <v>0</v>
      </c>
      <c r="M335" s="129">
        <f t="array" ref="M335">ConsolGeog[[#This Row],[Presented CS - 16-17 (2014)]]</f>
        <v>0</v>
      </c>
      <c r="N335" s="129">
        <f t="array" ref="N335">ConsolGeog[[#This Row],[Presented CS - 16-24 (2014)]]</f>
        <v>0</v>
      </c>
      <c r="O335" s="129">
        <f t="array" ref="O335">ConsolGeog[[#This Row],[Presented CS - 18-24 (2014)]]</f>
        <v>0</v>
      </c>
      <c r="P335" s="129">
        <f t="array" ref="P33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5" s="129">
        <f t="array" ref="Q335">ConsolGeog[[#This Row],[Assessed HS - 16-17 (2014)]]</f>
        <v>0</v>
      </c>
      <c r="R335" s="129">
        <f t="array" ref="R335">ConsolGeog[[#This Row],[Assessed HS - 16-24 (2014)]]</f>
        <v>0</v>
      </c>
      <c r="S335" s="129">
        <f t="array" ref="S335">ConsolGeog[[#This Row],[Assessed HS - 18-24 (2014)]]</f>
        <v>0</v>
      </c>
      <c r="T335" s="129">
        <f t="array" ref="T335">ConsolGeog[[#This Row],[Assessed CS - 16-17 (2014)]]</f>
        <v>0</v>
      </c>
      <c r="U335" s="129">
        <f t="array" ref="U335">ConsolGeog[[#This Row],[Assessed CS - 16-24 (2014)]]</f>
        <v>0</v>
      </c>
      <c r="V335" s="129">
        <f t="array" ref="V335">ConsolGeog[[#This Row],[Assessed CS - 18-24 (2014)]]</f>
        <v>0</v>
      </c>
      <c r="W335" s="129">
        <f t="array" ref="W335">SUM(FinalOutput10[[#This Row],[Assessed_HS_16_17_2014]],FinalOutput10[[#This Row],[Assessed_HS_16_24_2014]],FinalOutput10[[#This Row],[Assessed_HS_18_24_2014]],FinalOutput10[[#This Row],[Assessed_CS_16_17_2014]],FinalOutput10[[#This Row],[Assessed_CS_16_24_2014]],FinalOutput10[[#This Row],[Assessed_CS_18_24_2014]])</f>
        <v>0</v>
      </c>
      <c r="X335" s="128"/>
      <c r="Y335" s="128"/>
      <c r="Z335" s="128"/>
      <c r="AA335" s="128"/>
      <c r="AB335" s="128"/>
      <c r="AC335" s="128"/>
      <c r="AD335" s="128"/>
      <c r="AE335" s="128"/>
      <c r="AF335" s="128"/>
      <c r="AG335" s="128"/>
      <c r="AH335" s="128"/>
      <c r="AI335" s="128"/>
      <c r="AJ335" s="128"/>
      <c r="AK335" s="128"/>
      <c r="AL335" s="128"/>
      <c r="AM335" s="128"/>
      <c r="AN335" s="128"/>
      <c r="AO335" s="128"/>
      <c r="AP335" s="128"/>
      <c r="AQ335" s="128"/>
      <c r="AR335" s="128"/>
      <c r="AS335" s="128"/>
      <c r="AT335" s="128"/>
      <c r="AU335" s="128"/>
      <c r="AV335" s="128"/>
      <c r="AW335" s="128"/>
      <c r="AX335" s="128"/>
      <c r="AY335" s="128"/>
      <c r="AZ335" s="128"/>
      <c r="BA335" s="128"/>
      <c r="BB335" s="128"/>
      <c r="BC335" s="128"/>
      <c r="BD335" s="128"/>
      <c r="BE335" s="128"/>
      <c r="BF335" s="128"/>
      <c r="BG335" s="128"/>
      <c r="BH335" s="128"/>
      <c r="BI335" s="128"/>
      <c r="BJ335" s="128"/>
      <c r="BK335" s="128"/>
    </row>
    <row r="336" spans="1:63">
      <c r="A336" s="128" t="str">
        <f t="array" ref="A336">ConsolGeog[[#This Row],[Country]]</f>
        <v>England</v>
      </c>
      <c r="B336" s="129" t="str">
        <f t="array" ref="B336">ConsolGeog[[#This Row],[County Name]]</f>
        <v>Islington</v>
      </c>
      <c r="C336" s="128" t="str">
        <f t="array" ref="C336">ConsolGeog[[#This Row],[la_code]]</f>
        <v>E09000019</v>
      </c>
      <c r="D336" s="129" t="str">
        <f t="array" ref="D336">ConsolGeog[[#This Row],[la_name]]</f>
        <v>Islington</v>
      </c>
      <c r="E336" s="129" t="str">
        <f t="array" ref="E336">ConsolGeog[[#This Row],[LA Type]]</f>
        <v>Unitary</v>
      </c>
      <c r="F336" s="129">
        <f t="array" ref="F336">ConsolGeog[[#This Row],[population]]</f>
        <v>206125</v>
      </c>
      <c r="G336" s="129">
        <f t="array" ref="G336">ConsolGeog[[#This Row],[area]]</f>
        <v>1485.95</v>
      </c>
      <c r="H336" s="129">
        <f t="array" ref="H336">ConsolGeog[[#This Row],[COUNTY: Sum of districts'' populations '[non additive!']]]</f>
        <v>206125</v>
      </c>
      <c r="I336" s="129">
        <f t="array" ref="I336">ConsolGeog[[#This Row],[County Stats Distribution Factor]]</f>
        <v>1</v>
      </c>
      <c r="J336" s="129">
        <f t="array" ref="J336">ConsolGeog[[#This Row],[Presented HS - 16-17 (2014)]]</f>
        <v>0</v>
      </c>
      <c r="K336" s="129">
        <f t="array" ref="K336">ConsolGeog[[#This Row],[Presented HS - 16-24 (2014)]]</f>
        <v>0</v>
      </c>
      <c r="L336" s="129">
        <f t="array" ref="L336">ConsolGeog[[#This Row],[Presented HS - 18-24 (2014)]]</f>
        <v>0</v>
      </c>
      <c r="M336" s="129">
        <f t="array" ref="M336">ConsolGeog[[#This Row],[Presented CS - 16-17 (2014)]]</f>
        <v>0</v>
      </c>
      <c r="N336" s="129">
        <f t="array" ref="N336">ConsolGeog[[#This Row],[Presented CS - 16-24 (2014)]]</f>
        <v>0</v>
      </c>
      <c r="O336" s="129">
        <f t="array" ref="O336">ConsolGeog[[#This Row],[Presented CS - 18-24 (2014)]]</f>
        <v>0</v>
      </c>
      <c r="P336" s="129">
        <f t="array" ref="P33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6" s="129">
        <f t="array" ref="Q336">ConsolGeog[[#This Row],[Assessed HS - 16-17 (2014)]]</f>
        <v>0</v>
      </c>
      <c r="R336" s="129">
        <f t="array" ref="R336">ConsolGeog[[#This Row],[Assessed HS - 16-24 (2014)]]</f>
        <v>0</v>
      </c>
      <c r="S336" s="129">
        <f t="array" ref="S336">ConsolGeog[[#This Row],[Assessed HS - 18-24 (2014)]]</f>
        <v>0</v>
      </c>
      <c r="T336" s="129">
        <f t="array" ref="T336">ConsolGeog[[#This Row],[Assessed CS - 16-17 (2014)]]</f>
        <v>0</v>
      </c>
      <c r="U336" s="129">
        <f t="array" ref="U336">ConsolGeog[[#This Row],[Assessed CS - 16-24 (2014)]]</f>
        <v>0</v>
      </c>
      <c r="V336" s="129">
        <f t="array" ref="V336">ConsolGeog[[#This Row],[Assessed CS - 18-24 (2014)]]</f>
        <v>0</v>
      </c>
      <c r="W336" s="129">
        <f t="array" ref="W336">SUM(FinalOutput10[[#This Row],[Assessed_HS_16_17_2014]],FinalOutput10[[#This Row],[Assessed_HS_16_24_2014]],FinalOutput10[[#This Row],[Assessed_HS_18_24_2014]],FinalOutput10[[#This Row],[Assessed_CS_16_17_2014]],FinalOutput10[[#This Row],[Assessed_CS_16_24_2014]],FinalOutput10[[#This Row],[Assessed_CS_18_24_2014]])</f>
        <v>0</v>
      </c>
      <c r="X336" s="128"/>
      <c r="Y336" s="128"/>
      <c r="Z336" s="128"/>
      <c r="AA336" s="128"/>
      <c r="AB336" s="128"/>
      <c r="AC336" s="128"/>
      <c r="AD336" s="128"/>
      <c r="AE336" s="128"/>
      <c r="AF336" s="128"/>
      <c r="AG336" s="128"/>
      <c r="AH336" s="128"/>
      <c r="AI336" s="128"/>
      <c r="AJ336" s="128"/>
      <c r="AK336" s="128"/>
      <c r="AL336" s="128"/>
      <c r="AM336" s="128"/>
      <c r="AN336" s="128"/>
      <c r="AO336" s="128"/>
      <c r="AP336" s="128"/>
      <c r="AQ336" s="128"/>
      <c r="AR336" s="128"/>
      <c r="AS336" s="128"/>
      <c r="AT336" s="128"/>
      <c r="AU336" s="128"/>
      <c r="AV336" s="128"/>
      <c r="AW336" s="128"/>
      <c r="AX336" s="128"/>
      <c r="AY336" s="128"/>
      <c r="AZ336" s="128"/>
      <c r="BA336" s="128"/>
      <c r="BB336" s="128"/>
      <c r="BC336" s="128"/>
      <c r="BD336" s="128"/>
      <c r="BE336" s="128"/>
      <c r="BF336" s="128"/>
      <c r="BG336" s="128"/>
      <c r="BH336" s="128"/>
      <c r="BI336" s="128"/>
      <c r="BJ336" s="128"/>
      <c r="BK336" s="128"/>
    </row>
    <row r="337" spans="1:63">
      <c r="A337" s="128" t="str">
        <f t="array" ref="A337">ConsolGeog[[#This Row],[Country]]</f>
        <v>England</v>
      </c>
      <c r="B337" s="129" t="str">
        <f t="array" ref="B337">ConsolGeog[[#This Row],[County Name]]</f>
        <v>Kensington and Chelsea</v>
      </c>
      <c r="C337" s="128" t="str">
        <f t="array" ref="C337">ConsolGeog[[#This Row],[la_code]]</f>
        <v>E09000020</v>
      </c>
      <c r="D337" s="129" t="str">
        <f t="array" ref="D337">ConsolGeog[[#This Row],[la_name]]</f>
        <v>Kensington and Chelsea</v>
      </c>
      <c r="E337" s="129" t="str">
        <f t="array" ref="E337">ConsolGeog[[#This Row],[LA Type]]</f>
        <v>Unitary</v>
      </c>
      <c r="F337" s="129">
        <f t="array" ref="F337">ConsolGeog[[#This Row],[population]]</f>
        <v>158649</v>
      </c>
      <c r="G337" s="129">
        <f t="array" ref="G337">ConsolGeog[[#This Row],[area]]</f>
        <v>1212.95</v>
      </c>
      <c r="H337" s="129">
        <f t="array" ref="H337">ConsolGeog[[#This Row],[COUNTY: Sum of districts'' populations '[non additive!']]]</f>
        <v>158649</v>
      </c>
      <c r="I337" s="129">
        <f t="array" ref="I337">ConsolGeog[[#This Row],[County Stats Distribution Factor]]</f>
        <v>1</v>
      </c>
      <c r="J337" s="129">
        <f t="array" ref="J337">ConsolGeog[[#This Row],[Presented HS - 16-17 (2014)]]</f>
        <v>1</v>
      </c>
      <c r="K337" s="129">
        <f t="array" ref="K337">ConsolGeog[[#This Row],[Presented HS - 16-24 (2014)]]</f>
        <v>0</v>
      </c>
      <c r="L337" s="129">
        <f t="array" ref="L337">ConsolGeog[[#This Row],[Presented HS - 18-24 (2014)]]</f>
        <v>242</v>
      </c>
      <c r="M337" s="129">
        <f t="array" ref="M337">ConsolGeog[[#This Row],[Presented CS - 16-17 (2014)]]</f>
        <v>0</v>
      </c>
      <c r="N337" s="129">
        <f t="array" ref="N337">ConsolGeog[[#This Row],[Presented CS - 16-24 (2014)]]</f>
        <v>0</v>
      </c>
      <c r="O337" s="129">
        <f t="array" ref="O337">ConsolGeog[[#This Row],[Presented CS - 18-24 (2014)]]</f>
        <v>0</v>
      </c>
      <c r="P337" s="129">
        <f t="array" ref="P337">MAX(FinalOutput10[[#This Row],[Presented_HS_16_17_2014]]+FinalOutput10[[#This Row],[Presented_HS_18_24_2014]],FinalOutput10[[#This Row],[Presented_HS_16_24_2014]])+SUM(FinalOutput10[[#This Row],[Presented_CS_16_17_2014]],FinalOutput10[[#This Row],[Presented_CS_16_24_2014]],FinalOutput10[[#This Row],[Presented_CS_18_24_2014]])</f>
        <v>243</v>
      </c>
      <c r="Q337" s="129">
        <f t="array" ref="Q337">ConsolGeog[[#This Row],[Assessed HS - 16-17 (2014)]]</f>
        <v>1</v>
      </c>
      <c r="R337" s="129">
        <f t="array" ref="R337">ConsolGeog[[#This Row],[Assessed HS - 16-24 (2014)]]</f>
        <v>0</v>
      </c>
      <c r="S337" s="129">
        <f t="array" ref="S337">ConsolGeog[[#This Row],[Assessed HS - 18-24 (2014)]]</f>
        <v>242</v>
      </c>
      <c r="T337" s="129">
        <f t="array" ref="T337">ConsolGeog[[#This Row],[Assessed CS - 16-17 (2014)]]</f>
        <v>0</v>
      </c>
      <c r="U337" s="129">
        <f t="array" ref="U337">ConsolGeog[[#This Row],[Assessed CS - 16-24 (2014)]]</f>
        <v>0</v>
      </c>
      <c r="V337" s="129">
        <f t="array" ref="V337">ConsolGeog[[#This Row],[Assessed CS - 18-24 (2014)]]</f>
        <v>0</v>
      </c>
      <c r="W337" s="129">
        <f t="array" ref="W337">SUM(FinalOutput10[[#This Row],[Assessed_HS_16_17_2014]],FinalOutput10[[#This Row],[Assessed_HS_16_24_2014]],FinalOutput10[[#This Row],[Assessed_HS_18_24_2014]],FinalOutput10[[#This Row],[Assessed_CS_16_17_2014]],FinalOutput10[[#This Row],[Assessed_CS_16_24_2014]],FinalOutput10[[#This Row],[Assessed_CS_18_24_2014]])</f>
        <v>243</v>
      </c>
      <c r="X337" s="128"/>
      <c r="Y337" s="128"/>
      <c r="Z337" s="128"/>
      <c r="AA337" s="128"/>
      <c r="AB337" s="128"/>
      <c r="AC337" s="128"/>
      <c r="AD337" s="128"/>
      <c r="AE337" s="128"/>
      <c r="AF337" s="128"/>
      <c r="AG337" s="128"/>
      <c r="AH337" s="128"/>
      <c r="AI337" s="128"/>
      <c r="AJ337" s="128"/>
      <c r="AK337" s="128"/>
      <c r="AL337" s="128"/>
      <c r="AM337" s="128"/>
      <c r="AN337" s="128"/>
      <c r="AO337" s="128"/>
      <c r="AP337" s="128"/>
      <c r="AQ337" s="128"/>
      <c r="AR337" s="128"/>
      <c r="AS337" s="128"/>
      <c r="AT337" s="128"/>
      <c r="AU337" s="128"/>
      <c r="AV337" s="128"/>
      <c r="AW337" s="128"/>
      <c r="AX337" s="128"/>
      <c r="AY337" s="128"/>
      <c r="AZ337" s="128"/>
      <c r="BA337" s="128"/>
      <c r="BB337" s="128"/>
      <c r="BC337" s="128"/>
      <c r="BD337" s="128"/>
      <c r="BE337" s="128"/>
      <c r="BF337" s="128"/>
      <c r="BG337" s="128"/>
      <c r="BH337" s="128"/>
      <c r="BI337" s="128"/>
      <c r="BJ337" s="128"/>
      <c r="BK337" s="128"/>
    </row>
    <row r="338" spans="1:63">
      <c r="A338" s="128" t="str">
        <f t="array" ref="A338">ConsolGeog[[#This Row],[Country]]</f>
        <v>England</v>
      </c>
      <c r="B338" s="129" t="str">
        <f t="array" ref="B338">ConsolGeog[[#This Row],[County Name]]</f>
        <v>Lewisham</v>
      </c>
      <c r="C338" s="128" t="str">
        <f t="array" ref="C338">ConsolGeog[[#This Row],[la_code]]</f>
        <v>E09000023</v>
      </c>
      <c r="D338" s="129" t="str">
        <f t="array" ref="D338">ConsolGeog[[#This Row],[la_name]]</f>
        <v>Lewisham</v>
      </c>
      <c r="E338" s="129" t="str">
        <f t="array" ref="E338">ConsolGeog[[#This Row],[LA Type]]</f>
        <v>Unitary</v>
      </c>
      <c r="F338" s="129">
        <f t="array" ref="F338">ConsolGeog[[#This Row],[population]]</f>
        <v>275885</v>
      </c>
      <c r="G338" s="129">
        <f t="array" ref="G338">ConsolGeog[[#This Row],[area]]</f>
        <v>3514.54</v>
      </c>
      <c r="H338" s="129">
        <f t="array" ref="H338">ConsolGeog[[#This Row],[COUNTY: Sum of districts'' populations '[non additive!']]]</f>
        <v>275885</v>
      </c>
      <c r="I338" s="129">
        <f t="array" ref="I338">ConsolGeog[[#This Row],[County Stats Distribution Factor]]</f>
        <v>1</v>
      </c>
      <c r="J338" s="129">
        <f t="array" ref="J338">ConsolGeog[[#This Row],[Presented HS - 16-17 (2014)]]</f>
        <v>0</v>
      </c>
      <c r="K338" s="129">
        <f t="array" ref="K338">ConsolGeog[[#This Row],[Presented HS - 16-24 (2014)]]</f>
        <v>0</v>
      </c>
      <c r="L338" s="129">
        <f t="array" ref="L338">ConsolGeog[[#This Row],[Presented HS - 18-24 (2014)]]</f>
        <v>0</v>
      </c>
      <c r="M338" s="129">
        <f t="array" ref="M338">ConsolGeog[[#This Row],[Presented CS - 16-17 (2014)]]</f>
        <v>0</v>
      </c>
      <c r="N338" s="129">
        <f t="array" ref="N338">ConsolGeog[[#This Row],[Presented CS - 16-24 (2014)]]</f>
        <v>0</v>
      </c>
      <c r="O338" s="129">
        <f t="array" ref="O338">ConsolGeog[[#This Row],[Presented CS - 18-24 (2014)]]</f>
        <v>0</v>
      </c>
      <c r="P338" s="129">
        <f t="array" ref="P33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8" s="129">
        <f t="array" ref="Q338">ConsolGeog[[#This Row],[Assessed HS - 16-17 (2014)]]</f>
        <v>0</v>
      </c>
      <c r="R338" s="129">
        <f t="array" ref="R338">ConsolGeog[[#This Row],[Assessed HS - 16-24 (2014)]]</f>
        <v>0</v>
      </c>
      <c r="S338" s="129">
        <f t="array" ref="S338">ConsolGeog[[#This Row],[Assessed HS - 18-24 (2014)]]</f>
        <v>0</v>
      </c>
      <c r="T338" s="129">
        <f t="array" ref="T338">ConsolGeog[[#This Row],[Assessed CS - 16-17 (2014)]]</f>
        <v>0</v>
      </c>
      <c r="U338" s="129">
        <f t="array" ref="U338">ConsolGeog[[#This Row],[Assessed CS - 16-24 (2014)]]</f>
        <v>0</v>
      </c>
      <c r="V338" s="129">
        <f t="array" ref="V338">ConsolGeog[[#This Row],[Assessed CS - 18-24 (2014)]]</f>
        <v>0</v>
      </c>
      <c r="W338" s="129">
        <f t="array" ref="W338">SUM(FinalOutput10[[#This Row],[Assessed_HS_16_17_2014]],FinalOutput10[[#This Row],[Assessed_HS_16_24_2014]],FinalOutput10[[#This Row],[Assessed_HS_18_24_2014]],FinalOutput10[[#This Row],[Assessed_CS_16_17_2014]],FinalOutput10[[#This Row],[Assessed_CS_16_24_2014]],FinalOutput10[[#This Row],[Assessed_CS_18_24_2014]])</f>
        <v>0</v>
      </c>
      <c r="X338" s="128"/>
      <c r="Y338" s="128"/>
      <c r="Z338" s="128"/>
      <c r="AA338" s="128"/>
      <c r="AB338" s="128"/>
      <c r="AC338" s="128"/>
      <c r="AD338" s="128"/>
      <c r="AE338" s="128"/>
      <c r="AF338" s="128"/>
      <c r="AG338" s="128"/>
      <c r="AH338" s="128"/>
      <c r="AI338" s="128"/>
      <c r="AJ338" s="128"/>
      <c r="AK338" s="128"/>
      <c r="AL338" s="128"/>
      <c r="AM338" s="128"/>
      <c r="AN338" s="128"/>
      <c r="AO338" s="128"/>
      <c r="AP338" s="128"/>
      <c r="AQ338" s="128"/>
      <c r="AR338" s="128"/>
      <c r="AS338" s="128"/>
      <c r="AT338" s="128"/>
      <c r="AU338" s="128"/>
      <c r="AV338" s="128"/>
      <c r="AW338" s="128"/>
      <c r="AX338" s="128"/>
      <c r="AY338" s="128"/>
      <c r="AZ338" s="128"/>
      <c r="BA338" s="128"/>
      <c r="BB338" s="128"/>
      <c r="BC338" s="128"/>
      <c r="BD338" s="128"/>
      <c r="BE338" s="128"/>
      <c r="BF338" s="128"/>
      <c r="BG338" s="128"/>
      <c r="BH338" s="128"/>
      <c r="BI338" s="128"/>
      <c r="BJ338" s="128"/>
      <c r="BK338" s="128"/>
    </row>
    <row r="339" spans="1:63">
      <c r="A339" s="128" t="str">
        <f t="array" ref="A339">ConsolGeog[[#This Row],[Country]]</f>
        <v>England</v>
      </c>
      <c r="B339" s="129" t="str">
        <f t="array" ref="B339">ConsolGeog[[#This Row],[County Name]]</f>
        <v>Merton</v>
      </c>
      <c r="C339" s="128" t="str">
        <f t="array" ref="C339">ConsolGeog[[#This Row],[la_code]]</f>
        <v>E09000024</v>
      </c>
      <c r="D339" s="129" t="str">
        <f t="array" ref="D339">ConsolGeog[[#This Row],[la_name]]</f>
        <v>Merton</v>
      </c>
      <c r="E339" s="129" t="str">
        <f t="array" ref="E339">ConsolGeog[[#This Row],[LA Type]]</f>
        <v>Unitary</v>
      </c>
      <c r="F339" s="129">
        <f t="array" ref="F339">ConsolGeog[[#This Row],[population]]</f>
        <v>199693</v>
      </c>
      <c r="G339" s="129">
        <f t="array" ref="G339">ConsolGeog[[#This Row],[area]]</f>
        <v>3760.87</v>
      </c>
      <c r="H339" s="129">
        <f t="array" ref="H339">ConsolGeog[[#This Row],[COUNTY: Sum of districts'' populations '[non additive!']]]</f>
        <v>199693</v>
      </c>
      <c r="I339" s="129">
        <f t="array" ref="I339">ConsolGeog[[#This Row],[County Stats Distribution Factor]]</f>
        <v>1</v>
      </c>
      <c r="J339" s="129">
        <f t="array" ref="J339">ConsolGeog[[#This Row],[Presented HS - 16-17 (2014)]]</f>
        <v>0</v>
      </c>
      <c r="K339" s="129">
        <f t="array" ref="K339">ConsolGeog[[#This Row],[Presented HS - 16-24 (2014)]]</f>
        <v>0</v>
      </c>
      <c r="L339" s="129">
        <f t="array" ref="L339">ConsolGeog[[#This Row],[Presented HS - 18-24 (2014)]]</f>
        <v>0</v>
      </c>
      <c r="M339" s="129">
        <f t="array" ref="M339">ConsolGeog[[#This Row],[Presented CS - 16-17 (2014)]]</f>
        <v>0</v>
      </c>
      <c r="N339" s="129">
        <f t="array" ref="N339">ConsolGeog[[#This Row],[Presented CS - 16-24 (2014)]]</f>
        <v>0</v>
      </c>
      <c r="O339" s="129">
        <f t="array" ref="O339">ConsolGeog[[#This Row],[Presented CS - 18-24 (2014)]]</f>
        <v>0</v>
      </c>
      <c r="P339" s="129">
        <f t="array" ref="P33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39" s="129">
        <f t="array" ref="Q339">ConsolGeog[[#This Row],[Assessed HS - 16-17 (2014)]]</f>
        <v>0</v>
      </c>
      <c r="R339" s="129">
        <f t="array" ref="R339">ConsolGeog[[#This Row],[Assessed HS - 16-24 (2014)]]</f>
        <v>0</v>
      </c>
      <c r="S339" s="129">
        <f t="array" ref="S339">ConsolGeog[[#This Row],[Assessed HS - 18-24 (2014)]]</f>
        <v>0</v>
      </c>
      <c r="T339" s="129">
        <f t="array" ref="T339">ConsolGeog[[#This Row],[Assessed CS - 16-17 (2014)]]</f>
        <v>0</v>
      </c>
      <c r="U339" s="129">
        <f t="array" ref="U339">ConsolGeog[[#This Row],[Assessed CS - 16-24 (2014)]]</f>
        <v>0</v>
      </c>
      <c r="V339" s="129">
        <f t="array" ref="V339">ConsolGeog[[#This Row],[Assessed CS - 18-24 (2014)]]</f>
        <v>0</v>
      </c>
      <c r="W339" s="129">
        <f t="array" ref="W339">SUM(FinalOutput10[[#This Row],[Assessed_HS_16_17_2014]],FinalOutput10[[#This Row],[Assessed_HS_16_24_2014]],FinalOutput10[[#This Row],[Assessed_HS_18_24_2014]],FinalOutput10[[#This Row],[Assessed_CS_16_17_2014]],FinalOutput10[[#This Row],[Assessed_CS_16_24_2014]],FinalOutput10[[#This Row],[Assessed_CS_18_24_2014]])</f>
        <v>0</v>
      </c>
      <c r="X339" s="128"/>
      <c r="Y339" s="128"/>
      <c r="Z339" s="128"/>
      <c r="AA339" s="128"/>
      <c r="AB339" s="128"/>
      <c r="AC339" s="128"/>
      <c r="AD339" s="128"/>
      <c r="AE339" s="128"/>
      <c r="AF339" s="128"/>
      <c r="AG339" s="128"/>
      <c r="AH339" s="128"/>
      <c r="AI339" s="128"/>
      <c r="AJ339" s="128"/>
      <c r="AK339" s="128"/>
      <c r="AL339" s="128"/>
      <c r="AM339" s="128"/>
      <c r="AN339" s="128"/>
      <c r="AO339" s="128"/>
      <c r="AP339" s="128"/>
      <c r="AQ339" s="128"/>
      <c r="AR339" s="128"/>
      <c r="AS339" s="128"/>
      <c r="AT339" s="128"/>
      <c r="AU339" s="128"/>
      <c r="AV339" s="128"/>
      <c r="AW339" s="128"/>
      <c r="AX339" s="128"/>
      <c r="AY339" s="128"/>
      <c r="AZ339" s="128"/>
      <c r="BA339" s="128"/>
      <c r="BB339" s="128"/>
      <c r="BC339" s="128"/>
      <c r="BD339" s="128"/>
      <c r="BE339" s="128"/>
      <c r="BF339" s="128"/>
      <c r="BG339" s="128"/>
      <c r="BH339" s="128"/>
      <c r="BI339" s="128"/>
      <c r="BJ339" s="128"/>
      <c r="BK339" s="128"/>
    </row>
    <row r="340" spans="1:63">
      <c r="A340" s="128" t="str">
        <f t="array" ref="A340">ConsolGeog[[#This Row],[Country]]</f>
        <v>England</v>
      </c>
      <c r="B340" s="129" t="str">
        <f t="array" ref="B340">ConsolGeog[[#This Row],[County Name]]</f>
        <v>Redbridge</v>
      </c>
      <c r="C340" s="128" t="str">
        <f t="array" ref="C340">ConsolGeog[[#This Row],[la_code]]</f>
        <v>E09000026</v>
      </c>
      <c r="D340" s="129" t="str">
        <f t="array" ref="D340">ConsolGeog[[#This Row],[la_name]]</f>
        <v>Redbridge</v>
      </c>
      <c r="E340" s="129" t="str">
        <f t="array" ref="E340">ConsolGeog[[#This Row],[LA Type]]</f>
        <v>Unitary</v>
      </c>
      <c r="F340" s="129">
        <f t="array" ref="F340">ConsolGeog[[#This Row],[population]]</f>
        <v>278970</v>
      </c>
      <c r="G340" s="129">
        <f t="array" ref="G340">ConsolGeog[[#This Row],[area]]</f>
        <v>5641.14</v>
      </c>
      <c r="H340" s="129">
        <f t="array" ref="H340">ConsolGeog[[#This Row],[COUNTY: Sum of districts'' populations '[non additive!']]]</f>
        <v>278970</v>
      </c>
      <c r="I340" s="129">
        <f t="array" ref="I340">ConsolGeog[[#This Row],[County Stats Distribution Factor]]</f>
        <v>1</v>
      </c>
      <c r="J340" s="129">
        <f t="array" ref="J340">ConsolGeog[[#This Row],[Presented HS - 16-17 (2014)]]</f>
        <v>0</v>
      </c>
      <c r="K340" s="129">
        <f t="array" ref="K340">ConsolGeog[[#This Row],[Presented HS - 16-24 (2014)]]</f>
        <v>0</v>
      </c>
      <c r="L340" s="129">
        <f t="array" ref="L340">ConsolGeog[[#This Row],[Presented HS - 18-24 (2014)]]</f>
        <v>0</v>
      </c>
      <c r="M340" s="129">
        <f t="array" ref="M340">ConsolGeog[[#This Row],[Presented CS - 16-17 (2014)]]</f>
        <v>0</v>
      </c>
      <c r="N340" s="129">
        <f t="array" ref="N340">ConsolGeog[[#This Row],[Presented CS - 16-24 (2014)]]</f>
        <v>0</v>
      </c>
      <c r="O340" s="129">
        <f t="array" ref="O340">ConsolGeog[[#This Row],[Presented CS - 18-24 (2014)]]</f>
        <v>0</v>
      </c>
      <c r="P340" s="129">
        <f t="array" ref="P34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0" s="129">
        <f t="array" ref="Q340">ConsolGeog[[#This Row],[Assessed HS - 16-17 (2014)]]</f>
        <v>0</v>
      </c>
      <c r="R340" s="129">
        <f t="array" ref="R340">ConsolGeog[[#This Row],[Assessed HS - 16-24 (2014)]]</f>
        <v>0</v>
      </c>
      <c r="S340" s="129">
        <f t="array" ref="S340">ConsolGeog[[#This Row],[Assessed HS - 18-24 (2014)]]</f>
        <v>0</v>
      </c>
      <c r="T340" s="129">
        <f t="array" ref="T340">ConsolGeog[[#This Row],[Assessed CS - 16-17 (2014)]]</f>
        <v>0</v>
      </c>
      <c r="U340" s="129">
        <f t="array" ref="U340">ConsolGeog[[#This Row],[Assessed CS - 16-24 (2014)]]</f>
        <v>0</v>
      </c>
      <c r="V340" s="129">
        <f t="array" ref="V340">ConsolGeog[[#This Row],[Assessed CS - 18-24 (2014)]]</f>
        <v>0</v>
      </c>
      <c r="W340" s="129">
        <f t="array" ref="W340">SUM(FinalOutput10[[#This Row],[Assessed_HS_16_17_2014]],FinalOutput10[[#This Row],[Assessed_HS_16_24_2014]],FinalOutput10[[#This Row],[Assessed_HS_18_24_2014]],FinalOutput10[[#This Row],[Assessed_CS_16_17_2014]],FinalOutput10[[#This Row],[Assessed_CS_16_24_2014]],FinalOutput10[[#This Row],[Assessed_CS_18_24_2014]])</f>
        <v>0</v>
      </c>
      <c r="X340" s="128"/>
      <c r="Y340" s="128"/>
      <c r="Z340" s="128"/>
      <c r="AA340" s="128"/>
      <c r="AB340" s="128"/>
      <c r="AC340" s="128"/>
      <c r="AD340" s="128"/>
      <c r="AE340" s="128"/>
      <c r="AF340" s="128"/>
      <c r="AG340" s="128"/>
      <c r="AH340" s="128"/>
      <c r="AI340" s="128"/>
      <c r="AJ340" s="128"/>
      <c r="AK340" s="128"/>
      <c r="AL340" s="128"/>
      <c r="AM340" s="128"/>
      <c r="AN340" s="128"/>
      <c r="AO340" s="128"/>
      <c r="AP340" s="128"/>
      <c r="AQ340" s="128"/>
      <c r="AR340" s="128"/>
      <c r="AS340" s="128"/>
      <c r="AT340" s="128"/>
      <c r="AU340" s="128"/>
      <c r="AV340" s="128"/>
      <c r="AW340" s="128"/>
      <c r="AX340" s="128"/>
      <c r="AY340" s="128"/>
      <c r="AZ340" s="128"/>
      <c r="BA340" s="128"/>
      <c r="BB340" s="128"/>
      <c r="BC340" s="128"/>
      <c r="BD340" s="128"/>
      <c r="BE340" s="128"/>
      <c r="BF340" s="128"/>
      <c r="BG340" s="128"/>
      <c r="BH340" s="128"/>
      <c r="BI340" s="128"/>
      <c r="BJ340" s="128"/>
      <c r="BK340" s="128"/>
    </row>
    <row r="341" spans="1:63">
      <c r="A341" s="128" t="str">
        <f t="array" ref="A341">ConsolGeog[[#This Row],[Country]]</f>
        <v>England</v>
      </c>
      <c r="B341" s="129" t="str">
        <f t="array" ref="B341">ConsolGeog[[#This Row],[County Name]]</f>
        <v>Sutton</v>
      </c>
      <c r="C341" s="128" t="str">
        <f t="array" ref="C341">ConsolGeog[[#This Row],[la_code]]</f>
        <v>E09000029</v>
      </c>
      <c r="D341" s="129" t="str">
        <f t="array" ref="D341">ConsolGeog[[#This Row],[la_name]]</f>
        <v>Sutton</v>
      </c>
      <c r="E341" s="129" t="str">
        <f t="array" ref="E341">ConsolGeog[[#This Row],[LA Type]]</f>
        <v>Unitary</v>
      </c>
      <c r="F341" s="129">
        <f t="array" ref="F341">ConsolGeog[[#This Row],[population]]</f>
        <v>190146</v>
      </c>
      <c r="G341" s="129">
        <f t="array" ref="G341">ConsolGeog[[#This Row],[area]]</f>
        <v>4385.0200000000004</v>
      </c>
      <c r="H341" s="129">
        <f t="array" ref="H341">ConsolGeog[[#This Row],[COUNTY: Sum of districts'' populations '[non additive!']]]</f>
        <v>190146</v>
      </c>
      <c r="I341" s="129">
        <f t="array" ref="I341">ConsolGeog[[#This Row],[County Stats Distribution Factor]]</f>
        <v>1</v>
      </c>
      <c r="J341" s="129">
        <f t="array" ref="J341">ConsolGeog[[#This Row],[Presented HS - 16-17 (2014)]]</f>
        <v>0</v>
      </c>
      <c r="K341" s="129">
        <f t="array" ref="K341">ConsolGeog[[#This Row],[Presented HS - 16-24 (2014)]]</f>
        <v>0</v>
      </c>
      <c r="L341" s="129">
        <f t="array" ref="L341">ConsolGeog[[#This Row],[Presented HS - 18-24 (2014)]]</f>
        <v>0</v>
      </c>
      <c r="M341" s="129">
        <f t="array" ref="M341">ConsolGeog[[#This Row],[Presented CS - 16-17 (2014)]]</f>
        <v>0</v>
      </c>
      <c r="N341" s="129">
        <f t="array" ref="N341">ConsolGeog[[#This Row],[Presented CS - 16-24 (2014)]]</f>
        <v>0</v>
      </c>
      <c r="O341" s="129">
        <f t="array" ref="O341">ConsolGeog[[#This Row],[Presented CS - 18-24 (2014)]]</f>
        <v>0</v>
      </c>
      <c r="P341" s="129">
        <f t="array" ref="P34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1" s="129">
        <f t="array" ref="Q341">ConsolGeog[[#This Row],[Assessed HS - 16-17 (2014)]]</f>
        <v>0</v>
      </c>
      <c r="R341" s="129">
        <f t="array" ref="R341">ConsolGeog[[#This Row],[Assessed HS - 16-24 (2014)]]</f>
        <v>0</v>
      </c>
      <c r="S341" s="129">
        <f t="array" ref="S341">ConsolGeog[[#This Row],[Assessed HS - 18-24 (2014)]]</f>
        <v>0</v>
      </c>
      <c r="T341" s="129">
        <f t="array" ref="T341">ConsolGeog[[#This Row],[Assessed CS - 16-17 (2014)]]</f>
        <v>0</v>
      </c>
      <c r="U341" s="129">
        <f t="array" ref="U341">ConsolGeog[[#This Row],[Assessed CS - 16-24 (2014)]]</f>
        <v>0</v>
      </c>
      <c r="V341" s="129">
        <f t="array" ref="V341">ConsolGeog[[#This Row],[Assessed CS - 18-24 (2014)]]</f>
        <v>0</v>
      </c>
      <c r="W341" s="129">
        <f t="array" ref="W341">SUM(FinalOutput10[[#This Row],[Assessed_HS_16_17_2014]],FinalOutput10[[#This Row],[Assessed_HS_16_24_2014]],FinalOutput10[[#This Row],[Assessed_HS_18_24_2014]],FinalOutput10[[#This Row],[Assessed_CS_16_17_2014]],FinalOutput10[[#This Row],[Assessed_CS_16_24_2014]],FinalOutput10[[#This Row],[Assessed_CS_18_24_2014]])</f>
        <v>0</v>
      </c>
      <c r="X341" s="128"/>
      <c r="Y341" s="128"/>
      <c r="Z341" s="128"/>
      <c r="AA341" s="128"/>
      <c r="AB341" s="128"/>
      <c r="AC341" s="128"/>
      <c r="AD341" s="128"/>
      <c r="AE341" s="128"/>
      <c r="AF341" s="128"/>
      <c r="AG341" s="128"/>
      <c r="AH341" s="128"/>
      <c r="AI341" s="128"/>
      <c r="AJ341" s="128"/>
      <c r="AK341" s="128"/>
      <c r="AL341" s="128"/>
      <c r="AM341" s="128"/>
      <c r="AN341" s="128"/>
      <c r="AO341" s="128"/>
      <c r="AP341" s="128"/>
      <c r="AQ341" s="128"/>
      <c r="AR341" s="128"/>
      <c r="AS341" s="128"/>
      <c r="AT341" s="128"/>
      <c r="AU341" s="128"/>
      <c r="AV341" s="128"/>
      <c r="AW341" s="128"/>
      <c r="AX341" s="128"/>
      <c r="AY341" s="128"/>
      <c r="AZ341" s="128"/>
      <c r="BA341" s="128"/>
      <c r="BB341" s="128"/>
      <c r="BC341" s="128"/>
      <c r="BD341" s="128"/>
      <c r="BE341" s="128"/>
      <c r="BF341" s="128"/>
      <c r="BG341" s="128"/>
      <c r="BH341" s="128"/>
      <c r="BI341" s="128"/>
      <c r="BJ341" s="128"/>
      <c r="BK341" s="128"/>
    </row>
    <row r="342" spans="1:63">
      <c r="A342" s="128" t="str">
        <f t="array" ref="A342">ConsolGeog[[#This Row],[Country]]</f>
        <v>England</v>
      </c>
      <c r="B342" s="129" t="str">
        <f t="array" ref="B342">ConsolGeog[[#This Row],[County Name]]</f>
        <v>Richmond upon Thames</v>
      </c>
      <c r="C342" s="128" t="str">
        <f t="array" ref="C342">ConsolGeog[[#This Row],[la_code]]</f>
        <v>E09000027</v>
      </c>
      <c r="D342" s="129" t="str">
        <f t="array" ref="D342">ConsolGeog[[#This Row],[la_name]]</f>
        <v>Richmond upon Thames</v>
      </c>
      <c r="E342" s="129" t="str">
        <f t="array" ref="E342">ConsolGeog[[#This Row],[LA Type]]</f>
        <v>Unitary</v>
      </c>
      <c r="F342" s="129">
        <f t="array" ref="F342">ConsolGeog[[#This Row],[population]]</f>
        <v>186990</v>
      </c>
      <c r="G342" s="129">
        <f t="array" ref="G342">ConsolGeog[[#This Row],[area]]</f>
        <v>5741.52</v>
      </c>
      <c r="H342" s="129">
        <f t="array" ref="H342">ConsolGeog[[#This Row],[COUNTY: Sum of districts'' populations '[non additive!']]]</f>
        <v>186990</v>
      </c>
      <c r="I342" s="129">
        <f t="array" ref="I342">ConsolGeog[[#This Row],[County Stats Distribution Factor]]</f>
        <v>1</v>
      </c>
      <c r="J342" s="129">
        <f t="array" ref="J342">ConsolGeog[[#This Row],[Presented HS - 16-17 (2014)]]</f>
        <v>0</v>
      </c>
      <c r="K342" s="129">
        <f t="array" ref="K342">ConsolGeog[[#This Row],[Presented HS - 16-24 (2014)]]</f>
        <v>0</v>
      </c>
      <c r="L342" s="129">
        <f t="array" ref="L342">ConsolGeog[[#This Row],[Presented HS - 18-24 (2014)]]</f>
        <v>0</v>
      </c>
      <c r="M342" s="129">
        <f t="array" ref="M342">ConsolGeog[[#This Row],[Presented CS - 16-17 (2014)]]</f>
        <v>0</v>
      </c>
      <c r="N342" s="129">
        <f t="array" ref="N342">ConsolGeog[[#This Row],[Presented CS - 16-24 (2014)]]</f>
        <v>0</v>
      </c>
      <c r="O342" s="129">
        <f t="array" ref="O342">ConsolGeog[[#This Row],[Presented CS - 18-24 (2014)]]</f>
        <v>0</v>
      </c>
      <c r="P342" s="129">
        <f t="array" ref="P34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2" s="129">
        <f t="array" ref="Q342">ConsolGeog[[#This Row],[Assessed HS - 16-17 (2014)]]</f>
        <v>22</v>
      </c>
      <c r="R342" s="129">
        <f t="array" ref="R342">ConsolGeog[[#This Row],[Assessed HS - 16-24 (2014)]]</f>
        <v>0</v>
      </c>
      <c r="S342" s="129">
        <f t="array" ref="S342">ConsolGeog[[#This Row],[Assessed HS - 18-24 (2014)]]</f>
        <v>66</v>
      </c>
      <c r="T342" s="129">
        <f t="array" ref="T342">ConsolGeog[[#This Row],[Assessed CS - 16-17 (2014)]]</f>
        <v>0</v>
      </c>
      <c r="U342" s="129">
        <f t="array" ref="U342">ConsolGeog[[#This Row],[Assessed CS - 16-24 (2014)]]</f>
        <v>0</v>
      </c>
      <c r="V342" s="129">
        <f t="array" ref="V342">ConsolGeog[[#This Row],[Assessed CS - 18-24 (2014)]]</f>
        <v>0</v>
      </c>
      <c r="W342" s="129">
        <f t="array" ref="W342">SUM(FinalOutput10[[#This Row],[Assessed_HS_16_17_2014]],FinalOutput10[[#This Row],[Assessed_HS_16_24_2014]],FinalOutput10[[#This Row],[Assessed_HS_18_24_2014]],FinalOutput10[[#This Row],[Assessed_CS_16_17_2014]],FinalOutput10[[#This Row],[Assessed_CS_16_24_2014]],FinalOutput10[[#This Row],[Assessed_CS_18_24_2014]])</f>
        <v>88</v>
      </c>
      <c r="X342" s="128"/>
      <c r="Y342" s="128"/>
      <c r="Z342" s="128"/>
      <c r="AA342" s="128"/>
      <c r="AB342" s="128"/>
      <c r="AC342" s="128"/>
      <c r="AD342" s="128"/>
      <c r="AE342" s="128"/>
      <c r="AF342" s="128"/>
      <c r="AG342" s="128"/>
      <c r="AH342" s="128"/>
      <c r="AI342" s="128"/>
      <c r="AJ342" s="128"/>
      <c r="AK342" s="128"/>
      <c r="AL342" s="128"/>
      <c r="AM342" s="128"/>
      <c r="AN342" s="128"/>
      <c r="AO342" s="128"/>
      <c r="AP342" s="128"/>
      <c r="AQ342" s="128"/>
      <c r="AR342" s="128"/>
      <c r="AS342" s="128"/>
      <c r="AT342" s="128"/>
      <c r="AU342" s="128"/>
      <c r="AV342" s="128"/>
      <c r="AW342" s="128"/>
      <c r="AX342" s="128"/>
      <c r="AY342" s="128"/>
      <c r="AZ342" s="128"/>
      <c r="BA342" s="128"/>
      <c r="BB342" s="128"/>
      <c r="BC342" s="128"/>
      <c r="BD342" s="128"/>
      <c r="BE342" s="128"/>
      <c r="BF342" s="128"/>
      <c r="BG342" s="128"/>
      <c r="BH342" s="128"/>
      <c r="BI342" s="128"/>
      <c r="BJ342" s="128"/>
      <c r="BK342" s="128"/>
    </row>
    <row r="343" spans="1:63">
      <c r="A343" s="128" t="str">
        <f t="array" ref="A343">ConsolGeog[[#This Row],[Country]]</f>
        <v>England</v>
      </c>
      <c r="B343" s="129" t="str">
        <f t="array" ref="B343">ConsolGeog[[#This Row],[County Name]]</f>
        <v>Southwark</v>
      </c>
      <c r="C343" s="128" t="str">
        <f t="array" ref="C343">ConsolGeog[[#This Row],[la_code]]</f>
        <v>E09000028</v>
      </c>
      <c r="D343" s="129" t="str">
        <f t="array" ref="D343">ConsolGeog[[#This Row],[la_name]]</f>
        <v>Southwark</v>
      </c>
      <c r="E343" s="129" t="str">
        <f t="array" ref="E343">ConsolGeog[[#This Row],[LA Type]]</f>
        <v>Unitary</v>
      </c>
      <c r="F343" s="129">
        <f t="array" ref="F343">ConsolGeog[[#This Row],[population]]</f>
        <v>288283</v>
      </c>
      <c r="G343" s="129">
        <f t="array" ref="G343">ConsolGeog[[#This Row],[area]]</f>
        <v>2885.41</v>
      </c>
      <c r="H343" s="129">
        <f t="array" ref="H343">ConsolGeog[[#This Row],[COUNTY: Sum of districts'' populations '[non additive!']]]</f>
        <v>288283</v>
      </c>
      <c r="I343" s="129">
        <f t="array" ref="I343">ConsolGeog[[#This Row],[County Stats Distribution Factor]]</f>
        <v>1</v>
      </c>
      <c r="J343" s="129">
        <f t="array" ref="J343">ConsolGeog[[#This Row],[Presented HS - 16-17 (2014)]]</f>
        <v>0</v>
      </c>
      <c r="K343" s="129">
        <f t="array" ref="K343">ConsolGeog[[#This Row],[Presented HS - 16-24 (2014)]]</f>
        <v>0</v>
      </c>
      <c r="L343" s="129">
        <f t="array" ref="L343">ConsolGeog[[#This Row],[Presented HS - 18-24 (2014)]]</f>
        <v>0</v>
      </c>
      <c r="M343" s="129">
        <f t="array" ref="M343">ConsolGeog[[#This Row],[Presented CS - 16-17 (2014)]]</f>
        <v>0</v>
      </c>
      <c r="N343" s="129">
        <f t="array" ref="N343">ConsolGeog[[#This Row],[Presented CS - 16-24 (2014)]]</f>
        <v>0</v>
      </c>
      <c r="O343" s="129">
        <f t="array" ref="O343">ConsolGeog[[#This Row],[Presented CS - 18-24 (2014)]]</f>
        <v>0</v>
      </c>
      <c r="P343" s="129">
        <f t="array" ref="P34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3" s="129">
        <f t="array" ref="Q343">ConsolGeog[[#This Row],[Assessed HS - 16-17 (2014)]]</f>
        <v>0</v>
      </c>
      <c r="R343" s="129">
        <f t="array" ref="R343">ConsolGeog[[#This Row],[Assessed HS - 16-24 (2014)]]</f>
        <v>0</v>
      </c>
      <c r="S343" s="129">
        <f t="array" ref="S343">ConsolGeog[[#This Row],[Assessed HS - 18-24 (2014)]]</f>
        <v>0</v>
      </c>
      <c r="T343" s="129">
        <f t="array" ref="T343">ConsolGeog[[#This Row],[Assessed CS - 16-17 (2014)]]</f>
        <v>0</v>
      </c>
      <c r="U343" s="129">
        <f t="array" ref="U343">ConsolGeog[[#This Row],[Assessed CS - 16-24 (2014)]]</f>
        <v>0</v>
      </c>
      <c r="V343" s="129">
        <f t="array" ref="V343">ConsolGeog[[#This Row],[Assessed CS - 18-24 (2014)]]</f>
        <v>0</v>
      </c>
      <c r="W343" s="129">
        <f t="array" ref="W343">SUM(FinalOutput10[[#This Row],[Assessed_HS_16_17_2014]],FinalOutput10[[#This Row],[Assessed_HS_16_24_2014]],FinalOutput10[[#This Row],[Assessed_HS_18_24_2014]],FinalOutput10[[#This Row],[Assessed_CS_16_17_2014]],FinalOutput10[[#This Row],[Assessed_CS_16_24_2014]],FinalOutput10[[#This Row],[Assessed_CS_18_24_2014]])</f>
        <v>0</v>
      </c>
      <c r="X343" s="128"/>
      <c r="Y343" s="128"/>
      <c r="Z343" s="128"/>
      <c r="AA343" s="128"/>
      <c r="AB343" s="128"/>
      <c r="AC343" s="128"/>
      <c r="AD343" s="128"/>
      <c r="AE343" s="128"/>
      <c r="AF343" s="128"/>
      <c r="AG343" s="128"/>
      <c r="AH343" s="128"/>
      <c r="AI343" s="128"/>
      <c r="AJ343" s="128"/>
      <c r="AK343" s="128"/>
      <c r="AL343" s="128"/>
      <c r="AM343" s="128"/>
      <c r="AN343" s="128"/>
      <c r="AO343" s="128"/>
      <c r="AP343" s="128"/>
      <c r="AQ343" s="128"/>
      <c r="AR343" s="128"/>
      <c r="AS343" s="128"/>
      <c r="AT343" s="128"/>
      <c r="AU343" s="128"/>
      <c r="AV343" s="128"/>
      <c r="AW343" s="128"/>
      <c r="AX343" s="128"/>
      <c r="AY343" s="128"/>
      <c r="AZ343" s="128"/>
      <c r="BA343" s="128"/>
      <c r="BB343" s="128"/>
      <c r="BC343" s="128"/>
      <c r="BD343" s="128"/>
      <c r="BE343" s="128"/>
      <c r="BF343" s="128"/>
      <c r="BG343" s="128"/>
      <c r="BH343" s="128"/>
      <c r="BI343" s="128"/>
      <c r="BJ343" s="128"/>
      <c r="BK343" s="128"/>
    </row>
    <row r="344" spans="1:63">
      <c r="A344" s="128" t="str">
        <f t="array" ref="A344">ConsolGeog[[#This Row],[Country]]</f>
        <v>Scotland</v>
      </c>
      <c r="B344" s="129" t="str">
        <f t="array" ref="B344">ConsolGeog[[#This Row],[County Name]]</f>
        <v/>
      </c>
      <c r="C344" s="128" t="str">
        <f t="array" ref="C344">ConsolGeog[[#This Row],[la_code]]</f>
        <v>S12000005</v>
      </c>
      <c r="D344" s="129" t="str">
        <f t="array" ref="D344">ConsolGeog[[#This Row],[la_name]]</f>
        <v>Clackmannanshire</v>
      </c>
      <c r="E344" s="129" t="str">
        <f t="array" ref="E344">ConsolGeog[[#This Row],[LA Type]]</f>
        <v>Local Authority</v>
      </c>
      <c r="F344" s="129">
        <f t="array" ref="F344">ConsolGeog[[#This Row],[population]]</f>
        <v>51442</v>
      </c>
      <c r="G344" s="129">
        <f t="array" ref="G344">ConsolGeog[[#This Row],[area]]</f>
        <v>15864</v>
      </c>
      <c r="H344" s="129">
        <f t="array" ref="H344">ConsolGeog[[#This Row],[COUNTY: Sum of districts'' populations '[non additive!']]]</f>
        <v>0</v>
      </c>
      <c r="I344" s="129">
        <f t="array" ref="I344">ConsolGeog[[#This Row],[County Stats Distribution Factor]]</f>
        <v>0</v>
      </c>
      <c r="J344" s="129">
        <f t="array" ref="J344">ConsolGeog[[#This Row],[Presented HS - 16-17 (2014)]]</f>
        <v>0</v>
      </c>
      <c r="K344" s="129">
        <f t="array" ref="K344">ConsolGeog[[#This Row],[Presented HS - 16-24 (2014)]]</f>
        <v>0</v>
      </c>
      <c r="L344" s="129">
        <f t="array" ref="L344">ConsolGeog[[#This Row],[Presented HS - 18-24 (2014)]]</f>
        <v>0</v>
      </c>
      <c r="M344" s="129">
        <f t="array" ref="M344">ConsolGeog[[#This Row],[Presented CS - 16-17 (2014)]]</f>
        <v>0</v>
      </c>
      <c r="N344" s="129">
        <f t="array" ref="N344">ConsolGeog[[#This Row],[Presented CS - 16-24 (2014)]]</f>
        <v>0</v>
      </c>
      <c r="O344" s="129">
        <f t="array" ref="O344">ConsolGeog[[#This Row],[Presented CS - 18-24 (2014)]]</f>
        <v>0</v>
      </c>
      <c r="P344" s="129">
        <f t="array" ref="P34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4" s="129">
        <f t="array" ref="Q344">ConsolGeog[[#This Row],[Assessed HS - 16-17 (2014)]]</f>
        <v>0</v>
      </c>
      <c r="R344" s="129">
        <f t="array" ref="R344">ConsolGeog[[#This Row],[Assessed HS - 16-24 (2014)]]</f>
        <v>0</v>
      </c>
      <c r="S344" s="129">
        <f t="array" ref="S344">ConsolGeog[[#This Row],[Assessed HS - 18-24 (2014)]]</f>
        <v>0</v>
      </c>
      <c r="T344" s="129">
        <f t="array" ref="T344">ConsolGeog[[#This Row],[Assessed CS - 16-17 (2014)]]</f>
        <v>0</v>
      </c>
      <c r="U344" s="129">
        <f t="array" ref="U344">ConsolGeog[[#This Row],[Assessed CS - 16-24 (2014)]]</f>
        <v>0</v>
      </c>
      <c r="V344" s="129">
        <f t="array" ref="V344">ConsolGeog[[#This Row],[Assessed CS - 18-24 (2014)]]</f>
        <v>0</v>
      </c>
      <c r="W344" s="129">
        <f t="array" ref="W344">SUM(FinalOutput10[[#This Row],[Assessed_HS_16_17_2014]],FinalOutput10[[#This Row],[Assessed_HS_16_24_2014]],FinalOutput10[[#This Row],[Assessed_HS_18_24_2014]],FinalOutput10[[#This Row],[Assessed_CS_16_17_2014]],FinalOutput10[[#This Row],[Assessed_CS_16_24_2014]],FinalOutput10[[#This Row],[Assessed_CS_18_24_2014]])</f>
        <v>0</v>
      </c>
      <c r="X344" s="128"/>
      <c r="Y344" s="128"/>
      <c r="Z344" s="128"/>
      <c r="AA344" s="128"/>
      <c r="AB344" s="128"/>
      <c r="AC344" s="128"/>
      <c r="AD344" s="128"/>
      <c r="AE344" s="128"/>
      <c r="AF344" s="128"/>
      <c r="AG344" s="128"/>
      <c r="AH344" s="128"/>
      <c r="AI344" s="128"/>
      <c r="AJ344" s="128"/>
      <c r="AK344" s="128"/>
      <c r="AL344" s="128"/>
      <c r="AM344" s="128"/>
      <c r="AN344" s="128"/>
      <c r="AO344" s="128"/>
      <c r="AP344" s="128"/>
      <c r="AQ344" s="128"/>
      <c r="AR344" s="128"/>
      <c r="AS344" s="128"/>
      <c r="AT344" s="128"/>
      <c r="AU344" s="128"/>
      <c r="AV344" s="128"/>
      <c r="AW344" s="128"/>
      <c r="AX344" s="128"/>
      <c r="AY344" s="128"/>
      <c r="AZ344" s="128"/>
      <c r="BA344" s="128"/>
      <c r="BB344" s="128"/>
      <c r="BC344" s="128"/>
      <c r="BD344" s="128"/>
      <c r="BE344" s="128"/>
      <c r="BF344" s="128"/>
      <c r="BG344" s="128"/>
      <c r="BH344" s="128"/>
      <c r="BI344" s="128"/>
      <c r="BJ344" s="128"/>
      <c r="BK344" s="128"/>
    </row>
    <row r="345" spans="1:63">
      <c r="A345" s="128" t="str">
        <f t="array" ref="A345">ConsolGeog[[#This Row],[Country]]</f>
        <v>Scotland</v>
      </c>
      <c r="B345" s="129" t="str">
        <f t="array" ref="B345">ConsolGeog[[#This Row],[County Name]]</f>
        <v/>
      </c>
      <c r="C345" s="128" t="str">
        <f t="array" ref="C345">ConsolGeog[[#This Row],[la_code]]</f>
        <v>S12000006</v>
      </c>
      <c r="D345" s="129" t="str">
        <f t="array" ref="D345">ConsolGeog[[#This Row],[la_name]]</f>
        <v>Dumfries and Galloway</v>
      </c>
      <c r="E345" s="129" t="str">
        <f t="array" ref="E345">ConsolGeog[[#This Row],[LA Type]]</f>
        <v>Local Authority</v>
      </c>
      <c r="F345" s="129">
        <f t="array" ref="F345">ConsolGeog[[#This Row],[population]]</f>
        <v>151324</v>
      </c>
      <c r="G345" s="129">
        <f t="array" ref="G345">ConsolGeog[[#This Row],[area]]</f>
        <v>642620</v>
      </c>
      <c r="H345" s="129">
        <f t="array" ref="H345">ConsolGeog[[#This Row],[COUNTY: Sum of districts'' populations '[non additive!']]]</f>
        <v>0</v>
      </c>
      <c r="I345" s="129">
        <f t="array" ref="I345">ConsolGeog[[#This Row],[County Stats Distribution Factor]]</f>
        <v>0</v>
      </c>
      <c r="J345" s="129">
        <f t="array" ref="J345">ConsolGeog[[#This Row],[Presented HS - 16-17 (2014)]]</f>
        <v>0</v>
      </c>
      <c r="K345" s="129">
        <f t="array" ref="K345">ConsolGeog[[#This Row],[Presented HS - 16-24 (2014)]]</f>
        <v>0</v>
      </c>
      <c r="L345" s="129">
        <f t="array" ref="L345">ConsolGeog[[#This Row],[Presented HS - 18-24 (2014)]]</f>
        <v>0</v>
      </c>
      <c r="M345" s="129">
        <f t="array" ref="M345">ConsolGeog[[#This Row],[Presented CS - 16-17 (2014)]]</f>
        <v>0</v>
      </c>
      <c r="N345" s="129">
        <f t="array" ref="N345">ConsolGeog[[#This Row],[Presented CS - 16-24 (2014)]]</f>
        <v>0</v>
      </c>
      <c r="O345" s="129">
        <f t="array" ref="O345">ConsolGeog[[#This Row],[Presented CS - 18-24 (2014)]]</f>
        <v>0</v>
      </c>
      <c r="P345" s="129">
        <f t="array" ref="P34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5" s="129">
        <f t="array" ref="Q345">ConsolGeog[[#This Row],[Assessed HS - 16-17 (2014)]]</f>
        <v>0</v>
      </c>
      <c r="R345" s="129">
        <f t="array" ref="R345">ConsolGeog[[#This Row],[Assessed HS - 16-24 (2014)]]</f>
        <v>0</v>
      </c>
      <c r="S345" s="129">
        <f t="array" ref="S345">ConsolGeog[[#This Row],[Assessed HS - 18-24 (2014)]]</f>
        <v>0</v>
      </c>
      <c r="T345" s="129">
        <f t="array" ref="T345">ConsolGeog[[#This Row],[Assessed CS - 16-17 (2014)]]</f>
        <v>0</v>
      </c>
      <c r="U345" s="129">
        <f t="array" ref="U345">ConsolGeog[[#This Row],[Assessed CS - 16-24 (2014)]]</f>
        <v>0</v>
      </c>
      <c r="V345" s="129">
        <f t="array" ref="V345">ConsolGeog[[#This Row],[Assessed CS - 18-24 (2014)]]</f>
        <v>0</v>
      </c>
      <c r="W345" s="129">
        <f t="array" ref="W345">SUM(FinalOutput10[[#This Row],[Assessed_HS_16_17_2014]],FinalOutput10[[#This Row],[Assessed_HS_16_24_2014]],FinalOutput10[[#This Row],[Assessed_HS_18_24_2014]],FinalOutput10[[#This Row],[Assessed_CS_16_17_2014]],FinalOutput10[[#This Row],[Assessed_CS_16_24_2014]],FinalOutput10[[#This Row],[Assessed_CS_18_24_2014]])</f>
        <v>0</v>
      </c>
      <c r="X345" s="128"/>
      <c r="Y345" s="128"/>
      <c r="Z345" s="128"/>
      <c r="AA345" s="128"/>
      <c r="AB345" s="128"/>
      <c r="AC345" s="128"/>
      <c r="AD345" s="128"/>
      <c r="AE345" s="128"/>
      <c r="AF345" s="128"/>
      <c r="AG345" s="128"/>
      <c r="AH345" s="128"/>
      <c r="AI345" s="128"/>
      <c r="AJ345" s="128"/>
      <c r="AK345" s="128"/>
      <c r="AL345" s="128"/>
      <c r="AM345" s="128"/>
      <c r="AN345" s="128"/>
      <c r="AO345" s="128"/>
      <c r="AP345" s="128"/>
      <c r="AQ345" s="128"/>
      <c r="AR345" s="128"/>
      <c r="AS345" s="128"/>
      <c r="AT345" s="128"/>
      <c r="AU345" s="128"/>
      <c r="AV345" s="128"/>
      <c r="AW345" s="128"/>
      <c r="AX345" s="128"/>
      <c r="AY345" s="128"/>
      <c r="AZ345" s="128"/>
      <c r="BA345" s="128"/>
      <c r="BB345" s="128"/>
      <c r="BC345" s="128"/>
      <c r="BD345" s="128"/>
      <c r="BE345" s="128"/>
      <c r="BF345" s="128"/>
      <c r="BG345" s="128"/>
      <c r="BH345" s="128"/>
      <c r="BI345" s="128"/>
      <c r="BJ345" s="128"/>
      <c r="BK345" s="128"/>
    </row>
    <row r="346" spans="1:63">
      <c r="A346" s="128" t="str">
        <f t="array" ref="A346">ConsolGeog[[#This Row],[Country]]</f>
        <v>Scotland</v>
      </c>
      <c r="B346" s="129" t="str">
        <f t="array" ref="B346">ConsolGeog[[#This Row],[County Name]]</f>
        <v/>
      </c>
      <c r="C346" s="128" t="str">
        <f t="array" ref="C346">ConsolGeog[[#This Row],[la_code]]</f>
        <v>S12000008</v>
      </c>
      <c r="D346" s="129" t="str">
        <f t="array" ref="D346">ConsolGeog[[#This Row],[la_name]]</f>
        <v>East Ayrshire</v>
      </c>
      <c r="E346" s="129" t="str">
        <f t="array" ref="E346">ConsolGeog[[#This Row],[LA Type]]</f>
        <v>Local Authority</v>
      </c>
      <c r="F346" s="129">
        <f t="array" ref="F346">ConsolGeog[[#This Row],[population]]</f>
        <v>122767</v>
      </c>
      <c r="G346" s="129">
        <f t="array" ref="G346">ConsolGeog[[#This Row],[area]]</f>
        <v>126212</v>
      </c>
      <c r="H346" s="129">
        <f t="array" ref="H346">ConsolGeog[[#This Row],[COUNTY: Sum of districts'' populations '[non additive!']]]</f>
        <v>0</v>
      </c>
      <c r="I346" s="129">
        <f t="array" ref="I346">ConsolGeog[[#This Row],[County Stats Distribution Factor]]</f>
        <v>0</v>
      </c>
      <c r="J346" s="129">
        <f t="array" ref="J346">ConsolGeog[[#This Row],[Presented HS - 16-17 (2014)]]</f>
        <v>0</v>
      </c>
      <c r="K346" s="129">
        <f t="array" ref="K346">ConsolGeog[[#This Row],[Presented HS - 16-24 (2014)]]</f>
        <v>0</v>
      </c>
      <c r="L346" s="129">
        <f t="array" ref="L346">ConsolGeog[[#This Row],[Presented HS - 18-24 (2014)]]</f>
        <v>0</v>
      </c>
      <c r="M346" s="129">
        <f t="array" ref="M346">ConsolGeog[[#This Row],[Presented CS - 16-17 (2014)]]</f>
        <v>0</v>
      </c>
      <c r="N346" s="129">
        <f t="array" ref="N346">ConsolGeog[[#This Row],[Presented CS - 16-24 (2014)]]</f>
        <v>0</v>
      </c>
      <c r="O346" s="129">
        <f t="array" ref="O346">ConsolGeog[[#This Row],[Presented CS - 18-24 (2014)]]</f>
        <v>0</v>
      </c>
      <c r="P346" s="129">
        <f t="array" ref="P34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6" s="129">
        <f t="array" ref="Q346">ConsolGeog[[#This Row],[Assessed HS - 16-17 (2014)]]</f>
        <v>0</v>
      </c>
      <c r="R346" s="129">
        <f t="array" ref="R346">ConsolGeog[[#This Row],[Assessed HS - 16-24 (2014)]]</f>
        <v>0</v>
      </c>
      <c r="S346" s="129">
        <f t="array" ref="S346">ConsolGeog[[#This Row],[Assessed HS - 18-24 (2014)]]</f>
        <v>0</v>
      </c>
      <c r="T346" s="129">
        <f t="array" ref="T346">ConsolGeog[[#This Row],[Assessed CS - 16-17 (2014)]]</f>
        <v>0</v>
      </c>
      <c r="U346" s="129">
        <f t="array" ref="U346">ConsolGeog[[#This Row],[Assessed CS - 16-24 (2014)]]</f>
        <v>0</v>
      </c>
      <c r="V346" s="129">
        <f t="array" ref="V346">ConsolGeog[[#This Row],[Assessed CS - 18-24 (2014)]]</f>
        <v>0</v>
      </c>
      <c r="W346" s="129">
        <f t="array" ref="W346">SUM(FinalOutput10[[#This Row],[Assessed_HS_16_17_2014]],FinalOutput10[[#This Row],[Assessed_HS_16_24_2014]],FinalOutput10[[#This Row],[Assessed_HS_18_24_2014]],FinalOutput10[[#This Row],[Assessed_CS_16_17_2014]],FinalOutput10[[#This Row],[Assessed_CS_16_24_2014]],FinalOutput10[[#This Row],[Assessed_CS_18_24_2014]])</f>
        <v>0</v>
      </c>
      <c r="X346" s="128"/>
      <c r="Y346" s="128"/>
      <c r="Z346" s="128"/>
      <c r="AA346" s="128"/>
      <c r="AB346" s="128"/>
      <c r="AC346" s="128"/>
      <c r="AD346" s="128"/>
      <c r="AE346" s="128"/>
      <c r="AF346" s="128"/>
      <c r="AG346" s="128"/>
      <c r="AH346" s="128"/>
      <c r="AI346" s="128"/>
      <c r="AJ346" s="128"/>
      <c r="AK346" s="128"/>
      <c r="AL346" s="128"/>
      <c r="AM346" s="128"/>
      <c r="AN346" s="128"/>
      <c r="AO346" s="128"/>
      <c r="AP346" s="128"/>
      <c r="AQ346" s="128"/>
      <c r="AR346" s="128"/>
      <c r="AS346" s="128"/>
      <c r="AT346" s="128"/>
      <c r="AU346" s="128"/>
      <c r="AV346" s="128"/>
      <c r="AW346" s="128"/>
      <c r="AX346" s="128"/>
      <c r="AY346" s="128"/>
      <c r="AZ346" s="128"/>
      <c r="BA346" s="128"/>
      <c r="BB346" s="128"/>
      <c r="BC346" s="128"/>
      <c r="BD346" s="128"/>
      <c r="BE346" s="128"/>
      <c r="BF346" s="128"/>
      <c r="BG346" s="128"/>
      <c r="BH346" s="128"/>
      <c r="BI346" s="128"/>
      <c r="BJ346" s="128"/>
      <c r="BK346" s="128"/>
    </row>
    <row r="347" spans="1:63">
      <c r="A347" s="128" t="str">
        <f t="array" ref="A347">ConsolGeog[[#This Row],[Country]]</f>
        <v>Scotland</v>
      </c>
      <c r="B347" s="129" t="str">
        <f t="array" ref="B347">ConsolGeog[[#This Row],[County Name]]</f>
        <v/>
      </c>
      <c r="C347" s="128" t="str">
        <f t="array" ref="C347">ConsolGeog[[#This Row],[la_code]]</f>
        <v>S12000010</v>
      </c>
      <c r="D347" s="129" t="str">
        <f t="array" ref="D347">ConsolGeog[[#This Row],[la_name]]</f>
        <v>East Lothian</v>
      </c>
      <c r="E347" s="129" t="str">
        <f t="array" ref="E347">ConsolGeog[[#This Row],[LA Type]]</f>
        <v>Local Authority</v>
      </c>
      <c r="F347" s="129">
        <f t="array" ref="F347">ConsolGeog[[#This Row],[population]]</f>
        <v>99717</v>
      </c>
      <c r="G347" s="129">
        <f t="array" ref="G347">ConsolGeog[[#This Row],[area]]</f>
        <v>67918</v>
      </c>
      <c r="H347" s="129">
        <f t="array" ref="H347">ConsolGeog[[#This Row],[COUNTY: Sum of districts'' populations '[non additive!']]]</f>
        <v>0</v>
      </c>
      <c r="I347" s="129">
        <f t="array" ref="I347">ConsolGeog[[#This Row],[County Stats Distribution Factor]]</f>
        <v>0</v>
      </c>
      <c r="J347" s="129">
        <f t="array" ref="J347">ConsolGeog[[#This Row],[Presented HS - 16-17 (2014)]]</f>
        <v>0</v>
      </c>
      <c r="K347" s="129">
        <f t="array" ref="K347">ConsolGeog[[#This Row],[Presented HS - 16-24 (2014)]]</f>
        <v>0</v>
      </c>
      <c r="L347" s="129">
        <f t="array" ref="L347">ConsolGeog[[#This Row],[Presented HS - 18-24 (2014)]]</f>
        <v>0</v>
      </c>
      <c r="M347" s="129">
        <f t="array" ref="M347">ConsolGeog[[#This Row],[Presented CS - 16-17 (2014)]]</f>
        <v>0</v>
      </c>
      <c r="N347" s="129">
        <f t="array" ref="N347">ConsolGeog[[#This Row],[Presented CS - 16-24 (2014)]]</f>
        <v>0</v>
      </c>
      <c r="O347" s="129">
        <f t="array" ref="O347">ConsolGeog[[#This Row],[Presented CS - 18-24 (2014)]]</f>
        <v>0</v>
      </c>
      <c r="P347" s="129">
        <f t="array" ref="P34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7" s="129">
        <f t="array" ref="Q347">ConsolGeog[[#This Row],[Assessed HS - 16-17 (2014)]]</f>
        <v>0</v>
      </c>
      <c r="R347" s="129">
        <f t="array" ref="R347">ConsolGeog[[#This Row],[Assessed HS - 16-24 (2014)]]</f>
        <v>0</v>
      </c>
      <c r="S347" s="129">
        <f t="array" ref="S347">ConsolGeog[[#This Row],[Assessed HS - 18-24 (2014)]]</f>
        <v>0</v>
      </c>
      <c r="T347" s="129">
        <f t="array" ref="T347">ConsolGeog[[#This Row],[Assessed CS - 16-17 (2014)]]</f>
        <v>0</v>
      </c>
      <c r="U347" s="129">
        <f t="array" ref="U347">ConsolGeog[[#This Row],[Assessed CS - 16-24 (2014)]]</f>
        <v>0</v>
      </c>
      <c r="V347" s="129">
        <f t="array" ref="V347">ConsolGeog[[#This Row],[Assessed CS - 18-24 (2014)]]</f>
        <v>0</v>
      </c>
      <c r="W347" s="129">
        <f t="array" ref="W347">SUM(FinalOutput10[[#This Row],[Assessed_HS_16_17_2014]],FinalOutput10[[#This Row],[Assessed_HS_16_24_2014]],FinalOutput10[[#This Row],[Assessed_HS_18_24_2014]],FinalOutput10[[#This Row],[Assessed_CS_16_17_2014]],FinalOutput10[[#This Row],[Assessed_CS_16_24_2014]],FinalOutput10[[#This Row],[Assessed_CS_18_24_2014]])</f>
        <v>0</v>
      </c>
      <c r="X347" s="128"/>
      <c r="Y347" s="128"/>
      <c r="Z347" s="128"/>
      <c r="AA347" s="128"/>
      <c r="AB347" s="128"/>
      <c r="AC347" s="128"/>
      <c r="AD347" s="128"/>
      <c r="AE347" s="128"/>
      <c r="AF347" s="128"/>
      <c r="AG347" s="128"/>
      <c r="AH347" s="128"/>
      <c r="AI347" s="128"/>
      <c r="AJ347" s="128"/>
      <c r="AK347" s="128"/>
      <c r="AL347" s="128"/>
      <c r="AM347" s="128"/>
      <c r="AN347" s="128"/>
      <c r="AO347" s="128"/>
      <c r="AP347" s="128"/>
      <c r="AQ347" s="128"/>
      <c r="AR347" s="128"/>
      <c r="AS347" s="128"/>
      <c r="AT347" s="128"/>
      <c r="AU347" s="128"/>
      <c r="AV347" s="128"/>
      <c r="AW347" s="128"/>
      <c r="AX347" s="128"/>
      <c r="AY347" s="128"/>
      <c r="AZ347" s="128"/>
      <c r="BA347" s="128"/>
      <c r="BB347" s="128"/>
      <c r="BC347" s="128"/>
      <c r="BD347" s="128"/>
      <c r="BE347" s="128"/>
      <c r="BF347" s="128"/>
      <c r="BG347" s="128"/>
      <c r="BH347" s="128"/>
      <c r="BI347" s="128"/>
      <c r="BJ347" s="128"/>
      <c r="BK347" s="128"/>
    </row>
    <row r="348" spans="1:63">
      <c r="A348" s="128" t="str">
        <f t="array" ref="A348">ConsolGeog[[#This Row],[Country]]</f>
        <v>Scotland</v>
      </c>
      <c r="B348" s="129" t="str">
        <f t="array" ref="B348">ConsolGeog[[#This Row],[County Name]]</f>
        <v/>
      </c>
      <c r="C348" s="128" t="str">
        <f t="array" ref="C348">ConsolGeog[[#This Row],[la_code]]</f>
        <v>S12000011</v>
      </c>
      <c r="D348" s="129" t="str">
        <f t="array" ref="D348">ConsolGeog[[#This Row],[la_name]]</f>
        <v>East Renfrewshire</v>
      </c>
      <c r="E348" s="129" t="str">
        <f t="array" ref="E348">ConsolGeog[[#This Row],[LA Type]]</f>
        <v>Local Authority</v>
      </c>
      <c r="F348" s="129">
        <f t="array" ref="F348">ConsolGeog[[#This Row],[population]]</f>
        <v>90574</v>
      </c>
      <c r="G348" s="129">
        <f t="array" ref="G348">ConsolGeog[[#This Row],[area]]</f>
        <v>17379</v>
      </c>
      <c r="H348" s="129">
        <f t="array" ref="H348">ConsolGeog[[#This Row],[COUNTY: Sum of districts'' populations '[non additive!']]]</f>
        <v>0</v>
      </c>
      <c r="I348" s="129">
        <f t="array" ref="I348">ConsolGeog[[#This Row],[County Stats Distribution Factor]]</f>
        <v>0</v>
      </c>
      <c r="J348" s="129">
        <f t="array" ref="J348">ConsolGeog[[#This Row],[Presented HS - 16-17 (2014)]]</f>
        <v>0</v>
      </c>
      <c r="K348" s="129">
        <f t="array" ref="K348">ConsolGeog[[#This Row],[Presented HS - 16-24 (2014)]]</f>
        <v>0</v>
      </c>
      <c r="L348" s="129">
        <f t="array" ref="L348">ConsolGeog[[#This Row],[Presented HS - 18-24 (2014)]]</f>
        <v>0</v>
      </c>
      <c r="M348" s="129">
        <f t="array" ref="M348">ConsolGeog[[#This Row],[Presented CS - 16-17 (2014)]]</f>
        <v>0</v>
      </c>
      <c r="N348" s="129">
        <f t="array" ref="N348">ConsolGeog[[#This Row],[Presented CS - 16-24 (2014)]]</f>
        <v>0</v>
      </c>
      <c r="O348" s="129">
        <f t="array" ref="O348">ConsolGeog[[#This Row],[Presented CS - 18-24 (2014)]]</f>
        <v>0</v>
      </c>
      <c r="P348" s="129">
        <f t="array" ref="P34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8" s="129">
        <f t="array" ref="Q348">ConsolGeog[[#This Row],[Assessed HS - 16-17 (2014)]]</f>
        <v>0</v>
      </c>
      <c r="R348" s="129">
        <f t="array" ref="R348">ConsolGeog[[#This Row],[Assessed HS - 16-24 (2014)]]</f>
        <v>0</v>
      </c>
      <c r="S348" s="129">
        <f t="array" ref="S348">ConsolGeog[[#This Row],[Assessed HS - 18-24 (2014)]]</f>
        <v>0</v>
      </c>
      <c r="T348" s="129">
        <f t="array" ref="T348">ConsolGeog[[#This Row],[Assessed CS - 16-17 (2014)]]</f>
        <v>0</v>
      </c>
      <c r="U348" s="129">
        <f t="array" ref="U348">ConsolGeog[[#This Row],[Assessed CS - 16-24 (2014)]]</f>
        <v>0</v>
      </c>
      <c r="V348" s="129">
        <f t="array" ref="V348">ConsolGeog[[#This Row],[Assessed CS - 18-24 (2014)]]</f>
        <v>0</v>
      </c>
      <c r="W348" s="129">
        <f t="array" ref="W348">SUM(FinalOutput10[[#This Row],[Assessed_HS_16_17_2014]],FinalOutput10[[#This Row],[Assessed_HS_16_24_2014]],FinalOutput10[[#This Row],[Assessed_HS_18_24_2014]],FinalOutput10[[#This Row],[Assessed_CS_16_17_2014]],FinalOutput10[[#This Row],[Assessed_CS_16_24_2014]],FinalOutput10[[#This Row],[Assessed_CS_18_24_2014]])</f>
        <v>0</v>
      </c>
      <c r="X348" s="128"/>
      <c r="Y348" s="128"/>
      <c r="Z348" s="128"/>
      <c r="AA348" s="128"/>
      <c r="AB348" s="128"/>
      <c r="AC348" s="128"/>
      <c r="AD348" s="128"/>
      <c r="AE348" s="128"/>
      <c r="AF348" s="128"/>
      <c r="AG348" s="128"/>
      <c r="AH348" s="128"/>
      <c r="AI348" s="128"/>
      <c r="AJ348" s="128"/>
      <c r="AK348" s="128"/>
      <c r="AL348" s="128"/>
      <c r="AM348" s="128"/>
      <c r="AN348" s="128"/>
      <c r="AO348" s="128"/>
      <c r="AP348" s="128"/>
      <c r="AQ348" s="128"/>
      <c r="AR348" s="128"/>
      <c r="AS348" s="128"/>
      <c r="AT348" s="128"/>
      <c r="AU348" s="128"/>
      <c r="AV348" s="128"/>
      <c r="AW348" s="128"/>
      <c r="AX348" s="128"/>
      <c r="AY348" s="128"/>
      <c r="AZ348" s="128"/>
      <c r="BA348" s="128"/>
      <c r="BB348" s="128"/>
      <c r="BC348" s="128"/>
      <c r="BD348" s="128"/>
      <c r="BE348" s="128"/>
      <c r="BF348" s="128"/>
      <c r="BG348" s="128"/>
      <c r="BH348" s="128"/>
      <c r="BI348" s="128"/>
      <c r="BJ348" s="128"/>
      <c r="BK348" s="128"/>
    </row>
    <row r="349" spans="1:63">
      <c r="A349" s="128" t="str">
        <f t="array" ref="A349">ConsolGeog[[#This Row],[Country]]</f>
        <v>Scotland</v>
      </c>
      <c r="B349" s="129" t="str">
        <f t="array" ref="B349">ConsolGeog[[#This Row],[County Name]]</f>
        <v/>
      </c>
      <c r="C349" s="128" t="str">
        <f t="array" ref="C349">ConsolGeog[[#This Row],[la_code]]</f>
        <v>S12000013</v>
      </c>
      <c r="D349" s="129" t="str">
        <f t="array" ref="D349">ConsolGeog[[#This Row],[la_name]]</f>
        <v>Eilean Siar</v>
      </c>
      <c r="E349" s="129" t="str">
        <f t="array" ref="E349">ConsolGeog[[#This Row],[LA Type]]</f>
        <v>Local Authority</v>
      </c>
      <c r="F349" s="129">
        <f t="array" ref="F349">ConsolGeog[[#This Row],[population]]</f>
        <v>27684</v>
      </c>
      <c r="G349" s="129">
        <f t="array" ref="G349">ConsolGeog[[#This Row],[area]]</f>
        <v>305950</v>
      </c>
      <c r="H349" s="129">
        <f t="array" ref="H349">ConsolGeog[[#This Row],[COUNTY: Sum of districts'' populations '[non additive!']]]</f>
        <v>0</v>
      </c>
      <c r="I349" s="129">
        <f t="array" ref="I349">ConsolGeog[[#This Row],[County Stats Distribution Factor]]</f>
        <v>0</v>
      </c>
      <c r="J349" s="129">
        <f t="array" ref="J349">ConsolGeog[[#This Row],[Presented HS - 16-17 (2014)]]</f>
        <v>0</v>
      </c>
      <c r="K349" s="129">
        <f t="array" ref="K349">ConsolGeog[[#This Row],[Presented HS - 16-24 (2014)]]</f>
        <v>0</v>
      </c>
      <c r="L349" s="129">
        <f t="array" ref="L349">ConsolGeog[[#This Row],[Presented HS - 18-24 (2014)]]</f>
        <v>0</v>
      </c>
      <c r="M349" s="129">
        <f t="array" ref="M349">ConsolGeog[[#This Row],[Presented CS - 16-17 (2014)]]</f>
        <v>0</v>
      </c>
      <c r="N349" s="129">
        <f t="array" ref="N349">ConsolGeog[[#This Row],[Presented CS - 16-24 (2014)]]</f>
        <v>0</v>
      </c>
      <c r="O349" s="129">
        <f t="array" ref="O349">ConsolGeog[[#This Row],[Presented CS - 18-24 (2014)]]</f>
        <v>0</v>
      </c>
      <c r="P349" s="129">
        <f t="array" ref="P34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49" s="129">
        <f t="array" ref="Q349">ConsolGeog[[#This Row],[Assessed HS - 16-17 (2014)]]</f>
        <v>0</v>
      </c>
      <c r="R349" s="129">
        <f t="array" ref="R349">ConsolGeog[[#This Row],[Assessed HS - 16-24 (2014)]]</f>
        <v>0</v>
      </c>
      <c r="S349" s="129">
        <f t="array" ref="S349">ConsolGeog[[#This Row],[Assessed HS - 18-24 (2014)]]</f>
        <v>0</v>
      </c>
      <c r="T349" s="129">
        <f t="array" ref="T349">ConsolGeog[[#This Row],[Assessed CS - 16-17 (2014)]]</f>
        <v>0</v>
      </c>
      <c r="U349" s="129">
        <f t="array" ref="U349">ConsolGeog[[#This Row],[Assessed CS - 16-24 (2014)]]</f>
        <v>0</v>
      </c>
      <c r="V349" s="129">
        <f t="array" ref="V349">ConsolGeog[[#This Row],[Assessed CS - 18-24 (2014)]]</f>
        <v>0</v>
      </c>
      <c r="W349" s="129">
        <f t="array" ref="W349">SUM(FinalOutput10[[#This Row],[Assessed_HS_16_17_2014]],FinalOutput10[[#This Row],[Assessed_HS_16_24_2014]],FinalOutput10[[#This Row],[Assessed_HS_18_24_2014]],FinalOutput10[[#This Row],[Assessed_CS_16_17_2014]],FinalOutput10[[#This Row],[Assessed_CS_16_24_2014]],FinalOutput10[[#This Row],[Assessed_CS_18_24_2014]])</f>
        <v>0</v>
      </c>
      <c r="X349" s="128"/>
      <c r="Y349" s="128"/>
      <c r="Z349" s="128"/>
      <c r="AA349" s="128"/>
      <c r="AB349" s="128"/>
      <c r="AC349" s="128"/>
      <c r="AD349" s="128"/>
      <c r="AE349" s="128"/>
      <c r="AF349" s="128"/>
      <c r="AG349" s="128"/>
      <c r="AH349" s="128"/>
      <c r="AI349" s="128"/>
      <c r="AJ349" s="128"/>
      <c r="AK349" s="128"/>
      <c r="AL349" s="128"/>
      <c r="AM349" s="128"/>
      <c r="AN349" s="128"/>
      <c r="AO349" s="128"/>
      <c r="AP349" s="128"/>
      <c r="AQ349" s="128"/>
      <c r="AR349" s="128"/>
      <c r="AS349" s="128"/>
      <c r="AT349" s="128"/>
      <c r="AU349" s="128"/>
      <c r="AV349" s="128"/>
      <c r="AW349" s="128"/>
      <c r="AX349" s="128"/>
      <c r="AY349" s="128"/>
      <c r="AZ349" s="128"/>
      <c r="BA349" s="128"/>
      <c r="BB349" s="128"/>
      <c r="BC349" s="128"/>
      <c r="BD349" s="128"/>
      <c r="BE349" s="128"/>
      <c r="BF349" s="128"/>
      <c r="BG349" s="128"/>
      <c r="BH349" s="128"/>
      <c r="BI349" s="128"/>
      <c r="BJ349" s="128"/>
      <c r="BK349" s="128"/>
    </row>
    <row r="350" spans="1:63">
      <c r="A350" s="128" t="str">
        <f t="array" ref="A350">ConsolGeog[[#This Row],[Country]]</f>
        <v>Scotland</v>
      </c>
      <c r="B350" s="129" t="str">
        <f t="array" ref="B350">ConsolGeog[[#This Row],[County Name]]</f>
        <v/>
      </c>
      <c r="C350" s="128" t="str">
        <f t="array" ref="C350">ConsolGeog[[#This Row],[la_code]]</f>
        <v>S12000014</v>
      </c>
      <c r="D350" s="129" t="str">
        <f t="array" ref="D350">ConsolGeog[[#This Row],[la_name]]</f>
        <v>Falkirk</v>
      </c>
      <c r="E350" s="129" t="str">
        <f t="array" ref="E350">ConsolGeog[[#This Row],[LA Type]]</f>
        <v>Local Authority</v>
      </c>
      <c r="F350" s="129">
        <f t="array" ref="F350">ConsolGeog[[#This Row],[population]]</f>
        <v>155990</v>
      </c>
      <c r="G350" s="129">
        <f t="array" ref="G350">ConsolGeog[[#This Row],[area]]</f>
        <v>29736</v>
      </c>
      <c r="H350" s="129">
        <f t="array" ref="H350">ConsolGeog[[#This Row],[COUNTY: Sum of districts'' populations '[non additive!']]]</f>
        <v>0</v>
      </c>
      <c r="I350" s="129">
        <f t="array" ref="I350">ConsolGeog[[#This Row],[County Stats Distribution Factor]]</f>
        <v>0</v>
      </c>
      <c r="J350" s="129">
        <f t="array" ref="J350">ConsolGeog[[#This Row],[Presented HS - 16-17 (2014)]]</f>
        <v>0</v>
      </c>
      <c r="K350" s="129">
        <f t="array" ref="K350">ConsolGeog[[#This Row],[Presented HS - 16-24 (2014)]]</f>
        <v>0</v>
      </c>
      <c r="L350" s="129">
        <f t="array" ref="L350">ConsolGeog[[#This Row],[Presented HS - 18-24 (2014)]]</f>
        <v>0</v>
      </c>
      <c r="M350" s="129">
        <f t="array" ref="M350">ConsolGeog[[#This Row],[Presented CS - 16-17 (2014)]]</f>
        <v>0</v>
      </c>
      <c r="N350" s="129">
        <f t="array" ref="N350">ConsolGeog[[#This Row],[Presented CS - 16-24 (2014)]]</f>
        <v>0</v>
      </c>
      <c r="O350" s="129">
        <f t="array" ref="O350">ConsolGeog[[#This Row],[Presented CS - 18-24 (2014)]]</f>
        <v>0</v>
      </c>
      <c r="P350" s="129">
        <f t="array" ref="P35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0" s="129">
        <f t="array" ref="Q350">ConsolGeog[[#This Row],[Assessed HS - 16-17 (2014)]]</f>
        <v>0</v>
      </c>
      <c r="R350" s="129">
        <f t="array" ref="R350">ConsolGeog[[#This Row],[Assessed HS - 16-24 (2014)]]</f>
        <v>0</v>
      </c>
      <c r="S350" s="129">
        <f t="array" ref="S350">ConsolGeog[[#This Row],[Assessed HS - 18-24 (2014)]]</f>
        <v>0</v>
      </c>
      <c r="T350" s="129">
        <f t="array" ref="T350">ConsolGeog[[#This Row],[Assessed CS - 16-17 (2014)]]</f>
        <v>0</v>
      </c>
      <c r="U350" s="129">
        <f t="array" ref="U350">ConsolGeog[[#This Row],[Assessed CS - 16-24 (2014)]]</f>
        <v>0</v>
      </c>
      <c r="V350" s="129">
        <f t="array" ref="V350">ConsolGeog[[#This Row],[Assessed CS - 18-24 (2014)]]</f>
        <v>0</v>
      </c>
      <c r="W350" s="129">
        <f t="array" ref="W350">SUM(FinalOutput10[[#This Row],[Assessed_HS_16_17_2014]],FinalOutput10[[#This Row],[Assessed_HS_16_24_2014]],FinalOutput10[[#This Row],[Assessed_HS_18_24_2014]],FinalOutput10[[#This Row],[Assessed_CS_16_17_2014]],FinalOutput10[[#This Row],[Assessed_CS_16_24_2014]],FinalOutput10[[#This Row],[Assessed_CS_18_24_2014]])</f>
        <v>0</v>
      </c>
      <c r="X350" s="128"/>
      <c r="Y350" s="128"/>
      <c r="Z350" s="128"/>
      <c r="AA350" s="128"/>
      <c r="AB350" s="128"/>
      <c r="AC350" s="128"/>
      <c r="AD350" s="128"/>
      <c r="AE350" s="128"/>
      <c r="AF350" s="128"/>
      <c r="AG350" s="128"/>
      <c r="AH350" s="128"/>
      <c r="AI350" s="128"/>
      <c r="AJ350" s="128"/>
      <c r="AK350" s="128"/>
      <c r="AL350" s="128"/>
      <c r="AM350" s="128"/>
      <c r="AN350" s="128"/>
      <c r="AO350" s="128"/>
      <c r="AP350" s="128"/>
      <c r="AQ350" s="128"/>
      <c r="AR350" s="128"/>
      <c r="AS350" s="128"/>
      <c r="AT350" s="128"/>
      <c r="AU350" s="128"/>
      <c r="AV350" s="128"/>
      <c r="AW350" s="128"/>
      <c r="AX350" s="128"/>
      <c r="AY350" s="128"/>
      <c r="AZ350" s="128"/>
      <c r="BA350" s="128"/>
      <c r="BB350" s="128"/>
      <c r="BC350" s="128"/>
      <c r="BD350" s="128"/>
      <c r="BE350" s="128"/>
      <c r="BF350" s="128"/>
      <c r="BG350" s="128"/>
      <c r="BH350" s="128"/>
      <c r="BI350" s="128"/>
      <c r="BJ350" s="128"/>
      <c r="BK350" s="128"/>
    </row>
    <row r="351" spans="1:63">
      <c r="A351" s="128" t="str">
        <f t="array" ref="A351">ConsolGeog[[#This Row],[Country]]</f>
        <v>Scotland</v>
      </c>
      <c r="B351" s="129" t="str">
        <f t="array" ref="B351">ConsolGeog[[#This Row],[County Name]]</f>
        <v/>
      </c>
      <c r="C351" s="128" t="str">
        <f t="array" ref="C351">ConsolGeog[[#This Row],[la_code]]</f>
        <v>S12000015</v>
      </c>
      <c r="D351" s="129" t="str">
        <f t="array" ref="D351">ConsolGeog[[#This Row],[la_name]]</f>
        <v>Fife</v>
      </c>
      <c r="E351" s="129" t="str">
        <f t="array" ref="E351">ConsolGeog[[#This Row],[LA Type]]</f>
        <v>Local Authority</v>
      </c>
      <c r="F351" s="129">
        <f t="array" ref="F351">ConsolGeog[[#This Row],[population]]</f>
        <v>365198</v>
      </c>
      <c r="G351" s="129">
        <f t="array" ref="G351">ConsolGeog[[#This Row],[area]]</f>
        <v>132486</v>
      </c>
      <c r="H351" s="129">
        <f t="array" ref="H351">ConsolGeog[[#This Row],[COUNTY: Sum of districts'' populations '[non additive!']]]</f>
        <v>0</v>
      </c>
      <c r="I351" s="129">
        <f t="array" ref="I351">ConsolGeog[[#This Row],[County Stats Distribution Factor]]</f>
        <v>0</v>
      </c>
      <c r="J351" s="129">
        <f t="array" ref="J351">ConsolGeog[[#This Row],[Presented HS - 16-17 (2014)]]</f>
        <v>0</v>
      </c>
      <c r="K351" s="129">
        <f t="array" ref="K351">ConsolGeog[[#This Row],[Presented HS - 16-24 (2014)]]</f>
        <v>0</v>
      </c>
      <c r="L351" s="129">
        <f t="array" ref="L351">ConsolGeog[[#This Row],[Presented HS - 18-24 (2014)]]</f>
        <v>0</v>
      </c>
      <c r="M351" s="129">
        <f t="array" ref="M351">ConsolGeog[[#This Row],[Presented CS - 16-17 (2014)]]</f>
        <v>0</v>
      </c>
      <c r="N351" s="129">
        <f t="array" ref="N351">ConsolGeog[[#This Row],[Presented CS - 16-24 (2014)]]</f>
        <v>0</v>
      </c>
      <c r="O351" s="129">
        <f t="array" ref="O351">ConsolGeog[[#This Row],[Presented CS - 18-24 (2014)]]</f>
        <v>0</v>
      </c>
      <c r="P351" s="129">
        <f t="array" ref="P35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1" s="129">
        <f t="array" ref="Q351">ConsolGeog[[#This Row],[Assessed HS - 16-17 (2014)]]</f>
        <v>0</v>
      </c>
      <c r="R351" s="129">
        <f t="array" ref="R351">ConsolGeog[[#This Row],[Assessed HS - 16-24 (2014)]]</f>
        <v>0</v>
      </c>
      <c r="S351" s="129">
        <f t="array" ref="S351">ConsolGeog[[#This Row],[Assessed HS - 18-24 (2014)]]</f>
        <v>0</v>
      </c>
      <c r="T351" s="129">
        <f t="array" ref="T351">ConsolGeog[[#This Row],[Assessed CS - 16-17 (2014)]]</f>
        <v>0</v>
      </c>
      <c r="U351" s="129">
        <f t="array" ref="U351">ConsolGeog[[#This Row],[Assessed CS - 16-24 (2014)]]</f>
        <v>0</v>
      </c>
      <c r="V351" s="129">
        <f t="array" ref="V351">ConsolGeog[[#This Row],[Assessed CS - 18-24 (2014)]]</f>
        <v>0</v>
      </c>
      <c r="W351" s="129">
        <f t="array" ref="W351">SUM(FinalOutput10[[#This Row],[Assessed_HS_16_17_2014]],FinalOutput10[[#This Row],[Assessed_HS_16_24_2014]],FinalOutput10[[#This Row],[Assessed_HS_18_24_2014]],FinalOutput10[[#This Row],[Assessed_CS_16_17_2014]],FinalOutput10[[#This Row],[Assessed_CS_16_24_2014]],FinalOutput10[[#This Row],[Assessed_CS_18_24_2014]])</f>
        <v>0</v>
      </c>
      <c r="X351" s="128"/>
      <c r="Y351" s="128"/>
      <c r="Z351" s="128"/>
      <c r="AA351" s="128"/>
      <c r="AB351" s="128"/>
      <c r="AC351" s="128"/>
      <c r="AD351" s="128"/>
      <c r="AE351" s="128"/>
      <c r="AF351" s="128"/>
      <c r="AG351" s="128"/>
      <c r="AH351" s="128"/>
      <c r="AI351" s="128"/>
      <c r="AJ351" s="128"/>
      <c r="AK351" s="128"/>
      <c r="AL351" s="128"/>
      <c r="AM351" s="128"/>
      <c r="AN351" s="128"/>
      <c r="AO351" s="128"/>
      <c r="AP351" s="128"/>
      <c r="AQ351" s="128"/>
      <c r="AR351" s="128"/>
      <c r="AS351" s="128"/>
      <c r="AT351" s="128"/>
      <c r="AU351" s="128"/>
      <c r="AV351" s="128"/>
      <c r="AW351" s="128"/>
      <c r="AX351" s="128"/>
      <c r="AY351" s="128"/>
      <c r="AZ351" s="128"/>
      <c r="BA351" s="128"/>
      <c r="BB351" s="128"/>
      <c r="BC351" s="128"/>
      <c r="BD351" s="128"/>
      <c r="BE351" s="128"/>
      <c r="BF351" s="128"/>
      <c r="BG351" s="128"/>
      <c r="BH351" s="128"/>
      <c r="BI351" s="128"/>
      <c r="BJ351" s="128"/>
      <c r="BK351" s="128"/>
    </row>
    <row r="352" spans="1:63">
      <c r="A352" s="128" t="str">
        <f t="array" ref="A352">ConsolGeog[[#This Row],[Country]]</f>
        <v>Scotland</v>
      </c>
      <c r="B352" s="129" t="str">
        <f t="array" ref="B352">ConsolGeog[[#This Row],[County Name]]</f>
        <v/>
      </c>
      <c r="C352" s="128" t="str">
        <f t="array" ref="C352">ConsolGeog[[#This Row],[la_code]]</f>
        <v>S12000017</v>
      </c>
      <c r="D352" s="129" t="str">
        <f t="array" ref="D352">ConsolGeog[[#This Row],[la_name]]</f>
        <v>Highland</v>
      </c>
      <c r="E352" s="129" t="str">
        <f t="array" ref="E352">ConsolGeog[[#This Row],[LA Type]]</f>
        <v>Local Authority</v>
      </c>
      <c r="F352" s="129">
        <f t="array" ref="F352">ConsolGeog[[#This Row],[population]]</f>
        <v>232132</v>
      </c>
      <c r="G352" s="129">
        <f t="array" ref="G352">ConsolGeog[[#This Row],[area]]</f>
        <v>2568389</v>
      </c>
      <c r="H352" s="129">
        <f t="array" ref="H352">ConsolGeog[[#This Row],[COUNTY: Sum of districts'' populations '[non additive!']]]</f>
        <v>0</v>
      </c>
      <c r="I352" s="129">
        <f t="array" ref="I352">ConsolGeog[[#This Row],[County Stats Distribution Factor]]</f>
        <v>0</v>
      </c>
      <c r="J352" s="129">
        <f t="array" ref="J352">ConsolGeog[[#This Row],[Presented HS - 16-17 (2014)]]</f>
        <v>0</v>
      </c>
      <c r="K352" s="129">
        <f t="array" ref="K352">ConsolGeog[[#This Row],[Presented HS - 16-24 (2014)]]</f>
        <v>0</v>
      </c>
      <c r="L352" s="129">
        <f t="array" ref="L352">ConsolGeog[[#This Row],[Presented HS - 18-24 (2014)]]</f>
        <v>0</v>
      </c>
      <c r="M352" s="129">
        <f t="array" ref="M352">ConsolGeog[[#This Row],[Presented CS - 16-17 (2014)]]</f>
        <v>0</v>
      </c>
      <c r="N352" s="129">
        <f t="array" ref="N352">ConsolGeog[[#This Row],[Presented CS - 16-24 (2014)]]</f>
        <v>0</v>
      </c>
      <c r="O352" s="129">
        <f t="array" ref="O352">ConsolGeog[[#This Row],[Presented CS - 18-24 (2014)]]</f>
        <v>0</v>
      </c>
      <c r="P352" s="129">
        <f t="array" ref="P35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2" s="129">
        <f t="array" ref="Q352">ConsolGeog[[#This Row],[Assessed HS - 16-17 (2014)]]</f>
        <v>0</v>
      </c>
      <c r="R352" s="129">
        <f t="array" ref="R352">ConsolGeog[[#This Row],[Assessed HS - 16-24 (2014)]]</f>
        <v>0</v>
      </c>
      <c r="S352" s="129">
        <f t="array" ref="S352">ConsolGeog[[#This Row],[Assessed HS - 18-24 (2014)]]</f>
        <v>0</v>
      </c>
      <c r="T352" s="129">
        <f t="array" ref="T352">ConsolGeog[[#This Row],[Assessed CS - 16-17 (2014)]]</f>
        <v>0</v>
      </c>
      <c r="U352" s="129">
        <f t="array" ref="U352">ConsolGeog[[#This Row],[Assessed CS - 16-24 (2014)]]</f>
        <v>0</v>
      </c>
      <c r="V352" s="129">
        <f t="array" ref="V352">ConsolGeog[[#This Row],[Assessed CS - 18-24 (2014)]]</f>
        <v>0</v>
      </c>
      <c r="W352" s="129">
        <f t="array" ref="W352">SUM(FinalOutput10[[#This Row],[Assessed_HS_16_17_2014]],FinalOutput10[[#This Row],[Assessed_HS_16_24_2014]],FinalOutput10[[#This Row],[Assessed_HS_18_24_2014]],FinalOutput10[[#This Row],[Assessed_CS_16_17_2014]],FinalOutput10[[#This Row],[Assessed_CS_16_24_2014]],FinalOutput10[[#This Row],[Assessed_CS_18_24_2014]])</f>
        <v>0</v>
      </c>
      <c r="X352" s="128"/>
      <c r="Y352" s="128"/>
      <c r="Z352" s="128"/>
      <c r="AA352" s="128"/>
      <c r="AB352" s="128"/>
      <c r="AC352" s="128"/>
      <c r="AD352" s="128"/>
      <c r="AE352" s="128"/>
      <c r="AF352" s="128"/>
      <c r="AG352" s="128"/>
      <c r="AH352" s="128"/>
      <c r="AI352" s="128"/>
      <c r="AJ352" s="128"/>
      <c r="AK352" s="128"/>
      <c r="AL352" s="128"/>
      <c r="AM352" s="128"/>
      <c r="AN352" s="128"/>
      <c r="AO352" s="128"/>
      <c r="AP352" s="128"/>
      <c r="AQ352" s="128"/>
      <c r="AR352" s="128"/>
      <c r="AS352" s="128"/>
      <c r="AT352" s="128"/>
      <c r="AU352" s="128"/>
      <c r="AV352" s="128"/>
      <c r="AW352" s="128"/>
      <c r="AX352" s="128"/>
      <c r="AY352" s="128"/>
      <c r="AZ352" s="128"/>
      <c r="BA352" s="128"/>
      <c r="BB352" s="128"/>
      <c r="BC352" s="128"/>
      <c r="BD352" s="128"/>
      <c r="BE352" s="128"/>
      <c r="BF352" s="128"/>
      <c r="BG352" s="128"/>
      <c r="BH352" s="128"/>
      <c r="BI352" s="128"/>
      <c r="BJ352" s="128"/>
      <c r="BK352" s="128"/>
    </row>
    <row r="353" spans="1:63">
      <c r="A353" s="128" t="str">
        <f t="array" ref="A353">ConsolGeog[[#This Row],[Country]]</f>
        <v>Scotland</v>
      </c>
      <c r="B353" s="129" t="str">
        <f t="array" ref="B353">ConsolGeog[[#This Row],[County Name]]</f>
        <v/>
      </c>
      <c r="C353" s="128" t="str">
        <f t="array" ref="C353">ConsolGeog[[#This Row],[la_code]]</f>
        <v>S12000018</v>
      </c>
      <c r="D353" s="129" t="str">
        <f t="array" ref="D353">ConsolGeog[[#This Row],[la_name]]</f>
        <v>Inverclyde</v>
      </c>
      <c r="E353" s="129" t="str">
        <f t="array" ref="E353">ConsolGeog[[#This Row],[LA Type]]</f>
        <v>Local Authority</v>
      </c>
      <c r="F353" s="129">
        <f t="array" ref="F353">ConsolGeog[[#This Row],[population]]</f>
        <v>81485</v>
      </c>
      <c r="G353" s="129">
        <f t="array" ref="G353">ConsolGeog[[#This Row],[area]]</f>
        <v>16044</v>
      </c>
      <c r="H353" s="129">
        <f t="array" ref="H353">ConsolGeog[[#This Row],[COUNTY: Sum of districts'' populations '[non additive!']]]</f>
        <v>0</v>
      </c>
      <c r="I353" s="129">
        <f t="array" ref="I353">ConsolGeog[[#This Row],[County Stats Distribution Factor]]</f>
        <v>0</v>
      </c>
      <c r="J353" s="129">
        <f t="array" ref="J353">ConsolGeog[[#This Row],[Presented HS - 16-17 (2014)]]</f>
        <v>0</v>
      </c>
      <c r="K353" s="129">
        <f t="array" ref="K353">ConsolGeog[[#This Row],[Presented HS - 16-24 (2014)]]</f>
        <v>0</v>
      </c>
      <c r="L353" s="129">
        <f t="array" ref="L353">ConsolGeog[[#This Row],[Presented HS - 18-24 (2014)]]</f>
        <v>0</v>
      </c>
      <c r="M353" s="129">
        <f t="array" ref="M353">ConsolGeog[[#This Row],[Presented CS - 16-17 (2014)]]</f>
        <v>0</v>
      </c>
      <c r="N353" s="129">
        <f t="array" ref="N353">ConsolGeog[[#This Row],[Presented CS - 16-24 (2014)]]</f>
        <v>0</v>
      </c>
      <c r="O353" s="129">
        <f t="array" ref="O353">ConsolGeog[[#This Row],[Presented CS - 18-24 (2014)]]</f>
        <v>0</v>
      </c>
      <c r="P353" s="129">
        <f t="array" ref="P35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3" s="129">
        <f t="array" ref="Q353">ConsolGeog[[#This Row],[Assessed HS - 16-17 (2014)]]</f>
        <v>0</v>
      </c>
      <c r="R353" s="129">
        <f t="array" ref="R353">ConsolGeog[[#This Row],[Assessed HS - 16-24 (2014)]]</f>
        <v>0</v>
      </c>
      <c r="S353" s="129">
        <f t="array" ref="S353">ConsolGeog[[#This Row],[Assessed HS - 18-24 (2014)]]</f>
        <v>0</v>
      </c>
      <c r="T353" s="129">
        <f t="array" ref="T353">ConsolGeog[[#This Row],[Assessed CS - 16-17 (2014)]]</f>
        <v>0</v>
      </c>
      <c r="U353" s="129">
        <f t="array" ref="U353">ConsolGeog[[#This Row],[Assessed CS - 16-24 (2014)]]</f>
        <v>0</v>
      </c>
      <c r="V353" s="129">
        <f t="array" ref="V353">ConsolGeog[[#This Row],[Assessed CS - 18-24 (2014)]]</f>
        <v>0</v>
      </c>
      <c r="W353" s="129">
        <f t="array" ref="W353">SUM(FinalOutput10[[#This Row],[Assessed_HS_16_17_2014]],FinalOutput10[[#This Row],[Assessed_HS_16_24_2014]],FinalOutput10[[#This Row],[Assessed_HS_18_24_2014]],FinalOutput10[[#This Row],[Assessed_CS_16_17_2014]],FinalOutput10[[#This Row],[Assessed_CS_16_24_2014]],FinalOutput10[[#This Row],[Assessed_CS_18_24_2014]])</f>
        <v>0</v>
      </c>
      <c r="X353" s="128"/>
      <c r="Y353" s="128"/>
      <c r="Z353" s="128"/>
      <c r="AA353" s="128"/>
      <c r="AB353" s="128"/>
      <c r="AC353" s="128"/>
      <c r="AD353" s="128"/>
      <c r="AE353" s="128"/>
      <c r="AF353" s="128"/>
      <c r="AG353" s="128"/>
      <c r="AH353" s="128"/>
      <c r="AI353" s="128"/>
      <c r="AJ353" s="128"/>
      <c r="AK353" s="128"/>
      <c r="AL353" s="128"/>
      <c r="AM353" s="128"/>
      <c r="AN353" s="128"/>
      <c r="AO353" s="128"/>
      <c r="AP353" s="128"/>
      <c r="AQ353" s="128"/>
      <c r="AR353" s="128"/>
      <c r="AS353" s="128"/>
      <c r="AT353" s="128"/>
      <c r="AU353" s="128"/>
      <c r="AV353" s="128"/>
      <c r="AW353" s="128"/>
      <c r="AX353" s="128"/>
      <c r="AY353" s="128"/>
      <c r="AZ353" s="128"/>
      <c r="BA353" s="128"/>
      <c r="BB353" s="128"/>
      <c r="BC353" s="128"/>
      <c r="BD353" s="128"/>
      <c r="BE353" s="128"/>
      <c r="BF353" s="128"/>
      <c r="BG353" s="128"/>
      <c r="BH353" s="128"/>
      <c r="BI353" s="128"/>
      <c r="BJ353" s="128"/>
      <c r="BK353" s="128"/>
    </row>
    <row r="354" spans="1:63">
      <c r="A354" s="128" t="str">
        <f t="array" ref="A354">ConsolGeog[[#This Row],[Country]]</f>
        <v>Scotland</v>
      </c>
      <c r="B354" s="129" t="str">
        <f t="array" ref="B354">ConsolGeog[[#This Row],[County Name]]</f>
        <v/>
      </c>
      <c r="C354" s="128" t="str">
        <f t="array" ref="C354">ConsolGeog[[#This Row],[la_code]]</f>
        <v>S12000019</v>
      </c>
      <c r="D354" s="129" t="str">
        <f t="array" ref="D354">ConsolGeog[[#This Row],[la_name]]</f>
        <v>Midlothian</v>
      </c>
      <c r="E354" s="129" t="str">
        <f t="array" ref="E354">ConsolGeog[[#This Row],[LA Type]]</f>
        <v>Local Authority</v>
      </c>
      <c r="F354" s="129">
        <f t="array" ref="F354">ConsolGeog[[#This Row],[population]]</f>
        <v>83187</v>
      </c>
      <c r="G354" s="129">
        <f t="array" ref="G354">ConsolGeog[[#This Row],[area]]</f>
        <v>35369</v>
      </c>
      <c r="H354" s="129">
        <f t="array" ref="H354">ConsolGeog[[#This Row],[COUNTY: Sum of districts'' populations '[non additive!']]]</f>
        <v>0</v>
      </c>
      <c r="I354" s="129">
        <f t="array" ref="I354">ConsolGeog[[#This Row],[County Stats Distribution Factor]]</f>
        <v>0</v>
      </c>
      <c r="J354" s="129">
        <f t="array" ref="J354">ConsolGeog[[#This Row],[Presented HS - 16-17 (2014)]]</f>
        <v>0</v>
      </c>
      <c r="K354" s="129">
        <f t="array" ref="K354">ConsolGeog[[#This Row],[Presented HS - 16-24 (2014)]]</f>
        <v>0</v>
      </c>
      <c r="L354" s="129">
        <f t="array" ref="L354">ConsolGeog[[#This Row],[Presented HS - 18-24 (2014)]]</f>
        <v>0</v>
      </c>
      <c r="M354" s="129">
        <f t="array" ref="M354">ConsolGeog[[#This Row],[Presented CS - 16-17 (2014)]]</f>
        <v>0</v>
      </c>
      <c r="N354" s="129">
        <f t="array" ref="N354">ConsolGeog[[#This Row],[Presented CS - 16-24 (2014)]]</f>
        <v>0</v>
      </c>
      <c r="O354" s="129">
        <f t="array" ref="O354">ConsolGeog[[#This Row],[Presented CS - 18-24 (2014)]]</f>
        <v>0</v>
      </c>
      <c r="P354" s="129">
        <f t="array" ref="P35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4" s="129">
        <f t="array" ref="Q354">ConsolGeog[[#This Row],[Assessed HS - 16-17 (2014)]]</f>
        <v>0</v>
      </c>
      <c r="R354" s="129">
        <f t="array" ref="R354">ConsolGeog[[#This Row],[Assessed HS - 16-24 (2014)]]</f>
        <v>0</v>
      </c>
      <c r="S354" s="129">
        <f t="array" ref="S354">ConsolGeog[[#This Row],[Assessed HS - 18-24 (2014)]]</f>
        <v>0</v>
      </c>
      <c r="T354" s="129">
        <f t="array" ref="T354">ConsolGeog[[#This Row],[Assessed CS - 16-17 (2014)]]</f>
        <v>0</v>
      </c>
      <c r="U354" s="129">
        <f t="array" ref="U354">ConsolGeog[[#This Row],[Assessed CS - 16-24 (2014)]]</f>
        <v>0</v>
      </c>
      <c r="V354" s="129">
        <f t="array" ref="V354">ConsolGeog[[#This Row],[Assessed CS - 18-24 (2014)]]</f>
        <v>0</v>
      </c>
      <c r="W354" s="129">
        <f t="array" ref="W354">SUM(FinalOutput10[[#This Row],[Assessed_HS_16_17_2014]],FinalOutput10[[#This Row],[Assessed_HS_16_24_2014]],FinalOutput10[[#This Row],[Assessed_HS_18_24_2014]],FinalOutput10[[#This Row],[Assessed_CS_16_17_2014]],FinalOutput10[[#This Row],[Assessed_CS_16_24_2014]],FinalOutput10[[#This Row],[Assessed_CS_18_24_2014]])</f>
        <v>0</v>
      </c>
      <c r="X354" s="128"/>
      <c r="Y354" s="128"/>
      <c r="Z354" s="128"/>
      <c r="AA354" s="128"/>
      <c r="AB354" s="128"/>
      <c r="AC354" s="128"/>
      <c r="AD354" s="128"/>
      <c r="AE354" s="128"/>
      <c r="AF354" s="128"/>
      <c r="AG354" s="128"/>
      <c r="AH354" s="128"/>
      <c r="AI354" s="128"/>
      <c r="AJ354" s="128"/>
      <c r="AK354" s="128"/>
      <c r="AL354" s="128"/>
      <c r="AM354" s="128"/>
      <c r="AN354" s="128"/>
      <c r="AO354" s="128"/>
      <c r="AP354" s="128"/>
      <c r="AQ354" s="128"/>
      <c r="AR354" s="128"/>
      <c r="AS354" s="128"/>
      <c r="AT354" s="128"/>
      <c r="AU354" s="128"/>
      <c r="AV354" s="128"/>
      <c r="AW354" s="128"/>
      <c r="AX354" s="128"/>
      <c r="AY354" s="128"/>
      <c r="AZ354" s="128"/>
      <c r="BA354" s="128"/>
      <c r="BB354" s="128"/>
      <c r="BC354" s="128"/>
      <c r="BD354" s="128"/>
      <c r="BE354" s="128"/>
      <c r="BF354" s="128"/>
      <c r="BG354" s="128"/>
      <c r="BH354" s="128"/>
      <c r="BI354" s="128"/>
      <c r="BJ354" s="128"/>
      <c r="BK354" s="128"/>
    </row>
    <row r="355" spans="1:63">
      <c r="A355" s="128" t="str">
        <f t="array" ref="A355">ConsolGeog[[#This Row],[Country]]</f>
        <v>Scotland</v>
      </c>
      <c r="B355" s="129" t="str">
        <f t="array" ref="B355">ConsolGeog[[#This Row],[County Name]]</f>
        <v/>
      </c>
      <c r="C355" s="128" t="str">
        <f t="array" ref="C355">ConsolGeog[[#This Row],[la_code]]</f>
        <v>S12000020</v>
      </c>
      <c r="D355" s="129" t="str">
        <f t="array" ref="D355">ConsolGeog[[#This Row],[la_name]]</f>
        <v>Moray</v>
      </c>
      <c r="E355" s="129" t="str">
        <f t="array" ref="E355">ConsolGeog[[#This Row],[LA Type]]</f>
        <v>Local Authority</v>
      </c>
      <c r="F355" s="129">
        <f t="array" ref="F355">ConsolGeog[[#This Row],[population]]</f>
        <v>93295</v>
      </c>
      <c r="G355" s="129">
        <f t="array" ref="G355">ConsolGeog[[#This Row],[area]]</f>
        <v>223756</v>
      </c>
      <c r="H355" s="129">
        <f t="array" ref="H355">ConsolGeog[[#This Row],[COUNTY: Sum of districts'' populations '[non additive!']]]</f>
        <v>0</v>
      </c>
      <c r="I355" s="129">
        <f t="array" ref="I355">ConsolGeog[[#This Row],[County Stats Distribution Factor]]</f>
        <v>0</v>
      </c>
      <c r="J355" s="129">
        <f t="array" ref="J355">ConsolGeog[[#This Row],[Presented HS - 16-17 (2014)]]</f>
        <v>0</v>
      </c>
      <c r="K355" s="129">
        <f t="array" ref="K355">ConsolGeog[[#This Row],[Presented HS - 16-24 (2014)]]</f>
        <v>0</v>
      </c>
      <c r="L355" s="129">
        <f t="array" ref="L355">ConsolGeog[[#This Row],[Presented HS - 18-24 (2014)]]</f>
        <v>0</v>
      </c>
      <c r="M355" s="129">
        <f t="array" ref="M355">ConsolGeog[[#This Row],[Presented CS - 16-17 (2014)]]</f>
        <v>0</v>
      </c>
      <c r="N355" s="129">
        <f t="array" ref="N355">ConsolGeog[[#This Row],[Presented CS - 16-24 (2014)]]</f>
        <v>0</v>
      </c>
      <c r="O355" s="129">
        <f t="array" ref="O355">ConsolGeog[[#This Row],[Presented CS - 18-24 (2014)]]</f>
        <v>0</v>
      </c>
      <c r="P355" s="129">
        <f t="array" ref="P355">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5" s="129">
        <f t="array" ref="Q355">ConsolGeog[[#This Row],[Assessed HS - 16-17 (2014)]]</f>
        <v>0</v>
      </c>
      <c r="R355" s="129">
        <f t="array" ref="R355">ConsolGeog[[#This Row],[Assessed HS - 16-24 (2014)]]</f>
        <v>0</v>
      </c>
      <c r="S355" s="129">
        <f t="array" ref="S355">ConsolGeog[[#This Row],[Assessed HS - 18-24 (2014)]]</f>
        <v>0</v>
      </c>
      <c r="T355" s="129">
        <f t="array" ref="T355">ConsolGeog[[#This Row],[Assessed CS - 16-17 (2014)]]</f>
        <v>0</v>
      </c>
      <c r="U355" s="129">
        <f t="array" ref="U355">ConsolGeog[[#This Row],[Assessed CS - 16-24 (2014)]]</f>
        <v>0</v>
      </c>
      <c r="V355" s="129">
        <f t="array" ref="V355">ConsolGeog[[#This Row],[Assessed CS - 18-24 (2014)]]</f>
        <v>0</v>
      </c>
      <c r="W355" s="129">
        <f t="array" ref="W355">SUM(FinalOutput10[[#This Row],[Assessed_HS_16_17_2014]],FinalOutput10[[#This Row],[Assessed_HS_16_24_2014]],FinalOutput10[[#This Row],[Assessed_HS_18_24_2014]],FinalOutput10[[#This Row],[Assessed_CS_16_17_2014]],FinalOutput10[[#This Row],[Assessed_CS_16_24_2014]],FinalOutput10[[#This Row],[Assessed_CS_18_24_2014]])</f>
        <v>0</v>
      </c>
      <c r="X355" s="128"/>
      <c r="Y355" s="128"/>
      <c r="Z355" s="128"/>
      <c r="AA355" s="128"/>
      <c r="AB355" s="128"/>
      <c r="AC355" s="128"/>
      <c r="AD355" s="128"/>
      <c r="AE355" s="128"/>
      <c r="AF355" s="128"/>
      <c r="AG355" s="128"/>
      <c r="AH355" s="128"/>
      <c r="AI355" s="128"/>
      <c r="AJ355" s="128"/>
      <c r="AK355" s="128"/>
      <c r="AL355" s="128"/>
      <c r="AM355" s="128"/>
      <c r="AN355" s="128"/>
      <c r="AO355" s="128"/>
      <c r="AP355" s="128"/>
      <c r="AQ355" s="128"/>
      <c r="AR355" s="128"/>
      <c r="AS355" s="128"/>
      <c r="AT355" s="128"/>
      <c r="AU355" s="128"/>
      <c r="AV355" s="128"/>
      <c r="AW355" s="128"/>
      <c r="AX355" s="128"/>
      <c r="AY355" s="128"/>
      <c r="AZ355" s="128"/>
      <c r="BA355" s="128"/>
      <c r="BB355" s="128"/>
      <c r="BC355" s="128"/>
      <c r="BD355" s="128"/>
      <c r="BE355" s="128"/>
      <c r="BF355" s="128"/>
      <c r="BG355" s="128"/>
      <c r="BH355" s="128"/>
      <c r="BI355" s="128"/>
      <c r="BJ355" s="128"/>
      <c r="BK355" s="128"/>
    </row>
    <row r="356" spans="1:63">
      <c r="A356" s="128" t="str">
        <f t="array" ref="A356">ConsolGeog[[#This Row],[Country]]</f>
        <v>Scotland</v>
      </c>
      <c r="B356" s="129" t="str">
        <f t="array" ref="B356">ConsolGeog[[#This Row],[County Name]]</f>
        <v/>
      </c>
      <c r="C356" s="128" t="str">
        <f t="array" ref="C356">ConsolGeog[[#This Row],[la_code]]</f>
        <v>S12000021</v>
      </c>
      <c r="D356" s="129" t="str">
        <f t="array" ref="D356">ConsolGeog[[#This Row],[la_name]]</f>
        <v>North Ayrshire</v>
      </c>
      <c r="E356" s="129" t="str">
        <f t="array" ref="E356">ConsolGeog[[#This Row],[LA Type]]</f>
        <v>Local Authority</v>
      </c>
      <c r="F356" s="129">
        <f t="array" ref="F356">ConsolGeog[[#This Row],[population]]</f>
        <v>138146</v>
      </c>
      <c r="G356" s="129">
        <f t="array" ref="G356">ConsolGeog[[#This Row],[area]]</f>
        <v>88534</v>
      </c>
      <c r="H356" s="129">
        <f t="array" ref="H356">ConsolGeog[[#This Row],[COUNTY: Sum of districts'' populations '[non additive!']]]</f>
        <v>0</v>
      </c>
      <c r="I356" s="129">
        <f t="array" ref="I356">ConsolGeog[[#This Row],[County Stats Distribution Factor]]</f>
        <v>0</v>
      </c>
      <c r="J356" s="129">
        <f t="array" ref="J356">ConsolGeog[[#This Row],[Presented HS - 16-17 (2014)]]</f>
        <v>0</v>
      </c>
      <c r="K356" s="129">
        <f t="array" ref="K356">ConsolGeog[[#This Row],[Presented HS - 16-24 (2014)]]</f>
        <v>0</v>
      </c>
      <c r="L356" s="129">
        <f t="array" ref="L356">ConsolGeog[[#This Row],[Presented HS - 18-24 (2014)]]</f>
        <v>0</v>
      </c>
      <c r="M356" s="129">
        <f t="array" ref="M356">ConsolGeog[[#This Row],[Presented CS - 16-17 (2014)]]</f>
        <v>0</v>
      </c>
      <c r="N356" s="129">
        <f t="array" ref="N356">ConsolGeog[[#This Row],[Presented CS - 16-24 (2014)]]</f>
        <v>0</v>
      </c>
      <c r="O356" s="129">
        <f t="array" ref="O356">ConsolGeog[[#This Row],[Presented CS - 18-24 (2014)]]</f>
        <v>0</v>
      </c>
      <c r="P356" s="129">
        <f t="array" ref="P356">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6" s="129">
        <f t="array" ref="Q356">ConsolGeog[[#This Row],[Assessed HS - 16-17 (2014)]]</f>
        <v>0</v>
      </c>
      <c r="R356" s="129">
        <f t="array" ref="R356">ConsolGeog[[#This Row],[Assessed HS - 16-24 (2014)]]</f>
        <v>0</v>
      </c>
      <c r="S356" s="129">
        <f t="array" ref="S356">ConsolGeog[[#This Row],[Assessed HS - 18-24 (2014)]]</f>
        <v>0</v>
      </c>
      <c r="T356" s="129">
        <f t="array" ref="T356">ConsolGeog[[#This Row],[Assessed CS - 16-17 (2014)]]</f>
        <v>0</v>
      </c>
      <c r="U356" s="129">
        <f t="array" ref="U356">ConsolGeog[[#This Row],[Assessed CS - 16-24 (2014)]]</f>
        <v>0</v>
      </c>
      <c r="V356" s="129">
        <f t="array" ref="V356">ConsolGeog[[#This Row],[Assessed CS - 18-24 (2014)]]</f>
        <v>0</v>
      </c>
      <c r="W356" s="129">
        <f t="array" ref="W356">SUM(FinalOutput10[[#This Row],[Assessed_HS_16_17_2014]],FinalOutput10[[#This Row],[Assessed_HS_16_24_2014]],FinalOutput10[[#This Row],[Assessed_HS_18_24_2014]],FinalOutput10[[#This Row],[Assessed_CS_16_17_2014]],FinalOutput10[[#This Row],[Assessed_CS_16_24_2014]],FinalOutput10[[#This Row],[Assessed_CS_18_24_2014]])</f>
        <v>0</v>
      </c>
      <c r="X356" s="128"/>
      <c r="Y356" s="128"/>
      <c r="Z356" s="128"/>
      <c r="AA356" s="128"/>
      <c r="AB356" s="128"/>
      <c r="AC356" s="128"/>
      <c r="AD356" s="128"/>
      <c r="AE356" s="128"/>
      <c r="AF356" s="128"/>
      <c r="AG356" s="128"/>
      <c r="AH356" s="128"/>
      <c r="AI356" s="128"/>
      <c r="AJ356" s="128"/>
      <c r="AK356" s="128"/>
      <c r="AL356" s="128"/>
      <c r="AM356" s="128"/>
      <c r="AN356" s="128"/>
      <c r="AO356" s="128"/>
      <c r="AP356" s="128"/>
      <c r="AQ356" s="128"/>
      <c r="AR356" s="128"/>
      <c r="AS356" s="128"/>
      <c r="AT356" s="128"/>
      <c r="AU356" s="128"/>
      <c r="AV356" s="128"/>
      <c r="AW356" s="128"/>
      <c r="AX356" s="128"/>
      <c r="AY356" s="128"/>
      <c r="AZ356" s="128"/>
      <c r="BA356" s="128"/>
      <c r="BB356" s="128"/>
      <c r="BC356" s="128"/>
      <c r="BD356" s="128"/>
      <c r="BE356" s="128"/>
      <c r="BF356" s="128"/>
      <c r="BG356" s="128"/>
      <c r="BH356" s="128"/>
      <c r="BI356" s="128"/>
      <c r="BJ356" s="128"/>
      <c r="BK356" s="128"/>
    </row>
    <row r="357" spans="1:63">
      <c r="A357" s="128" t="str">
        <f t="array" ref="A357">ConsolGeog[[#This Row],[Country]]</f>
        <v>Scotland</v>
      </c>
      <c r="B357" s="129" t="str">
        <f t="array" ref="B357">ConsolGeog[[#This Row],[County Name]]</f>
        <v/>
      </c>
      <c r="C357" s="128" t="str">
        <f t="array" ref="C357">ConsolGeog[[#This Row],[la_code]]</f>
        <v>S12000023</v>
      </c>
      <c r="D357" s="129" t="str">
        <f t="array" ref="D357">ConsolGeog[[#This Row],[la_name]]</f>
        <v>Orkney Islands</v>
      </c>
      <c r="E357" s="129" t="str">
        <f t="array" ref="E357">ConsolGeog[[#This Row],[LA Type]]</f>
        <v>Local Authority</v>
      </c>
      <c r="F357" s="129">
        <f t="array" ref="F357">ConsolGeog[[#This Row],[population]]</f>
        <v>21349</v>
      </c>
      <c r="G357" s="129">
        <f t="array" ref="G357">ConsolGeog[[#This Row],[area]]</f>
        <v>98980</v>
      </c>
      <c r="H357" s="129">
        <f t="array" ref="H357">ConsolGeog[[#This Row],[COUNTY: Sum of districts'' populations '[non additive!']]]</f>
        <v>0</v>
      </c>
      <c r="I357" s="129">
        <f t="array" ref="I357">ConsolGeog[[#This Row],[County Stats Distribution Factor]]</f>
        <v>0</v>
      </c>
      <c r="J357" s="129">
        <f t="array" ref="J357">ConsolGeog[[#This Row],[Presented HS - 16-17 (2014)]]</f>
        <v>0</v>
      </c>
      <c r="K357" s="129">
        <f t="array" ref="K357">ConsolGeog[[#This Row],[Presented HS - 16-24 (2014)]]</f>
        <v>0</v>
      </c>
      <c r="L357" s="129">
        <f t="array" ref="L357">ConsolGeog[[#This Row],[Presented HS - 18-24 (2014)]]</f>
        <v>0</v>
      </c>
      <c r="M357" s="129">
        <f t="array" ref="M357">ConsolGeog[[#This Row],[Presented CS - 16-17 (2014)]]</f>
        <v>0</v>
      </c>
      <c r="N357" s="129">
        <f t="array" ref="N357">ConsolGeog[[#This Row],[Presented CS - 16-24 (2014)]]</f>
        <v>0</v>
      </c>
      <c r="O357" s="129">
        <f t="array" ref="O357">ConsolGeog[[#This Row],[Presented CS - 18-24 (2014)]]</f>
        <v>0</v>
      </c>
      <c r="P357" s="129">
        <f t="array" ref="P35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7" s="129">
        <f t="array" ref="Q357">ConsolGeog[[#This Row],[Assessed HS - 16-17 (2014)]]</f>
        <v>0</v>
      </c>
      <c r="R357" s="129">
        <f t="array" ref="R357">ConsolGeog[[#This Row],[Assessed HS - 16-24 (2014)]]</f>
        <v>0</v>
      </c>
      <c r="S357" s="129">
        <f t="array" ref="S357">ConsolGeog[[#This Row],[Assessed HS - 18-24 (2014)]]</f>
        <v>0</v>
      </c>
      <c r="T357" s="129">
        <f t="array" ref="T357">ConsolGeog[[#This Row],[Assessed CS - 16-17 (2014)]]</f>
        <v>0</v>
      </c>
      <c r="U357" s="129">
        <f t="array" ref="U357">ConsolGeog[[#This Row],[Assessed CS - 16-24 (2014)]]</f>
        <v>0</v>
      </c>
      <c r="V357" s="129">
        <f t="array" ref="V357">ConsolGeog[[#This Row],[Assessed CS - 18-24 (2014)]]</f>
        <v>0</v>
      </c>
      <c r="W357" s="129">
        <f t="array" ref="W357">SUM(FinalOutput10[[#This Row],[Assessed_HS_16_17_2014]],FinalOutput10[[#This Row],[Assessed_HS_16_24_2014]],FinalOutput10[[#This Row],[Assessed_HS_18_24_2014]],FinalOutput10[[#This Row],[Assessed_CS_16_17_2014]],FinalOutput10[[#This Row],[Assessed_CS_16_24_2014]],FinalOutput10[[#This Row],[Assessed_CS_18_24_2014]])</f>
        <v>0</v>
      </c>
      <c r="X357" s="128"/>
      <c r="Y357" s="128"/>
      <c r="Z357" s="128"/>
      <c r="AA357" s="128"/>
      <c r="AB357" s="128"/>
      <c r="AC357" s="128"/>
      <c r="AD357" s="128"/>
      <c r="AE357" s="128"/>
      <c r="AF357" s="128"/>
      <c r="AG357" s="128"/>
      <c r="AH357" s="128"/>
      <c r="AI357" s="128"/>
      <c r="AJ357" s="128"/>
      <c r="AK357" s="128"/>
      <c r="AL357" s="128"/>
      <c r="AM357" s="128"/>
      <c r="AN357" s="128"/>
      <c r="AO357" s="128"/>
      <c r="AP357" s="128"/>
      <c r="AQ357" s="128"/>
      <c r="AR357" s="128"/>
      <c r="AS357" s="128"/>
      <c r="AT357" s="128"/>
      <c r="AU357" s="128"/>
      <c r="AV357" s="128"/>
      <c r="AW357" s="128"/>
      <c r="AX357" s="128"/>
      <c r="AY357" s="128"/>
      <c r="AZ357" s="128"/>
      <c r="BA357" s="128"/>
      <c r="BB357" s="128"/>
      <c r="BC357" s="128"/>
      <c r="BD357" s="128"/>
      <c r="BE357" s="128"/>
      <c r="BF357" s="128"/>
      <c r="BG357" s="128"/>
      <c r="BH357" s="128"/>
      <c r="BI357" s="128"/>
      <c r="BJ357" s="128"/>
      <c r="BK357" s="128"/>
    </row>
    <row r="358" spans="1:63">
      <c r="A358" s="128" t="str">
        <f t="array" ref="A358">ConsolGeog[[#This Row],[Country]]</f>
        <v>Scotland</v>
      </c>
      <c r="B358" s="129" t="str">
        <f t="array" ref="B358">ConsolGeog[[#This Row],[County Name]]</f>
        <v/>
      </c>
      <c r="C358" s="128" t="str">
        <f t="array" ref="C358">ConsolGeog[[#This Row],[la_code]]</f>
        <v>S12000036</v>
      </c>
      <c r="D358" s="129" t="str">
        <f t="array" ref="D358">ConsolGeog[[#This Row],[la_name]]</f>
        <v>City of Edinburgh</v>
      </c>
      <c r="E358" s="129" t="str">
        <f t="array" ref="E358">ConsolGeog[[#This Row],[LA Type]]</f>
        <v>Local Authority</v>
      </c>
      <c r="F358" s="129">
        <f t="array" ref="F358">ConsolGeog[[#This Row],[population]]</f>
        <v>476626</v>
      </c>
      <c r="G358" s="129">
        <f t="array" ref="G358">ConsolGeog[[#This Row],[area]]</f>
        <v>26333</v>
      </c>
      <c r="H358" s="129">
        <f t="array" ref="H358">ConsolGeog[[#This Row],[COUNTY: Sum of districts'' populations '[non additive!']]]</f>
        <v>0</v>
      </c>
      <c r="I358" s="129">
        <f t="array" ref="I358">ConsolGeog[[#This Row],[County Stats Distribution Factor]]</f>
        <v>0</v>
      </c>
      <c r="J358" s="129">
        <f t="array" ref="J358">ConsolGeog[[#This Row],[Presented HS - 16-17 (2014)]]</f>
        <v>0</v>
      </c>
      <c r="K358" s="129">
        <f t="array" ref="K358">ConsolGeog[[#This Row],[Presented HS - 16-24 (2014)]]</f>
        <v>0</v>
      </c>
      <c r="L358" s="129">
        <f t="array" ref="L358">ConsolGeog[[#This Row],[Presented HS - 18-24 (2014)]]</f>
        <v>0</v>
      </c>
      <c r="M358" s="129">
        <f t="array" ref="M358">ConsolGeog[[#This Row],[Presented CS - 16-17 (2014)]]</f>
        <v>0</v>
      </c>
      <c r="N358" s="129">
        <f t="array" ref="N358">ConsolGeog[[#This Row],[Presented CS - 16-24 (2014)]]</f>
        <v>0</v>
      </c>
      <c r="O358" s="129">
        <f t="array" ref="O358">ConsolGeog[[#This Row],[Presented CS - 18-24 (2014)]]</f>
        <v>0</v>
      </c>
      <c r="P358" s="129">
        <f t="array" ref="P35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8" s="129">
        <f t="array" ref="Q358">ConsolGeog[[#This Row],[Assessed HS - 16-17 (2014)]]</f>
        <v>0</v>
      </c>
      <c r="R358" s="129">
        <f t="array" ref="R358">ConsolGeog[[#This Row],[Assessed HS - 16-24 (2014)]]</f>
        <v>0</v>
      </c>
      <c r="S358" s="129">
        <f t="array" ref="S358">ConsolGeog[[#This Row],[Assessed HS - 18-24 (2014)]]</f>
        <v>0</v>
      </c>
      <c r="T358" s="129">
        <f t="array" ref="T358">ConsolGeog[[#This Row],[Assessed CS - 16-17 (2014)]]</f>
        <v>0</v>
      </c>
      <c r="U358" s="129">
        <f t="array" ref="U358">ConsolGeog[[#This Row],[Assessed CS - 16-24 (2014)]]</f>
        <v>0</v>
      </c>
      <c r="V358" s="129">
        <f t="array" ref="V358">ConsolGeog[[#This Row],[Assessed CS - 18-24 (2014)]]</f>
        <v>0</v>
      </c>
      <c r="W358" s="129">
        <f t="array" ref="W358">SUM(FinalOutput10[[#This Row],[Assessed_HS_16_17_2014]],FinalOutput10[[#This Row],[Assessed_HS_16_24_2014]],FinalOutput10[[#This Row],[Assessed_HS_18_24_2014]],FinalOutput10[[#This Row],[Assessed_CS_16_17_2014]],FinalOutput10[[#This Row],[Assessed_CS_16_24_2014]],FinalOutput10[[#This Row],[Assessed_CS_18_24_2014]])</f>
        <v>0</v>
      </c>
      <c r="X358" s="128"/>
      <c r="Y358" s="128"/>
      <c r="Z358" s="128"/>
      <c r="AA358" s="128"/>
      <c r="AB358" s="128"/>
      <c r="AC358" s="128"/>
      <c r="AD358" s="128"/>
      <c r="AE358" s="128"/>
      <c r="AF358" s="128"/>
      <c r="AG358" s="128"/>
      <c r="AH358" s="128"/>
      <c r="AI358" s="128"/>
      <c r="AJ358" s="128"/>
      <c r="AK358" s="128"/>
      <c r="AL358" s="128"/>
      <c r="AM358" s="128"/>
      <c r="AN358" s="128"/>
      <c r="AO358" s="128"/>
      <c r="AP358" s="128"/>
      <c r="AQ358" s="128"/>
      <c r="AR358" s="128"/>
      <c r="AS358" s="128"/>
      <c r="AT358" s="128"/>
      <c r="AU358" s="128"/>
      <c r="AV358" s="128"/>
      <c r="AW358" s="128"/>
      <c r="AX358" s="128"/>
      <c r="AY358" s="128"/>
      <c r="AZ358" s="128"/>
      <c r="BA358" s="128"/>
      <c r="BB358" s="128"/>
      <c r="BC358" s="128"/>
      <c r="BD358" s="128"/>
      <c r="BE358" s="128"/>
      <c r="BF358" s="128"/>
      <c r="BG358" s="128"/>
      <c r="BH358" s="128"/>
      <c r="BI358" s="128"/>
      <c r="BJ358" s="128"/>
      <c r="BK358" s="128"/>
    </row>
    <row r="359" spans="1:63">
      <c r="A359" s="128" t="str">
        <f t="array" ref="A359">ConsolGeog[[#This Row],[Country]]</f>
        <v>Scotland</v>
      </c>
      <c r="B359" s="129" t="str">
        <f t="array" ref="B359">ConsolGeog[[#This Row],[County Name]]</f>
        <v/>
      </c>
      <c r="C359" s="128" t="str">
        <f t="array" ref="C359">ConsolGeog[[#This Row],[la_code]]</f>
        <v>S12000038</v>
      </c>
      <c r="D359" s="129" t="str">
        <f t="array" ref="D359">ConsolGeog[[#This Row],[la_name]]</f>
        <v>Renfrewshire</v>
      </c>
      <c r="E359" s="129" t="str">
        <f t="array" ref="E359">ConsolGeog[[#This Row],[LA Type]]</f>
        <v>Local Authority</v>
      </c>
      <c r="F359" s="129">
        <f t="array" ref="F359">ConsolGeog[[#This Row],[population]]</f>
        <v>174908</v>
      </c>
      <c r="G359" s="129">
        <f t="array" ref="G359">ConsolGeog[[#This Row],[area]]</f>
        <v>26194</v>
      </c>
      <c r="H359" s="129">
        <f t="array" ref="H359">ConsolGeog[[#This Row],[COUNTY: Sum of districts'' populations '[non additive!']]]</f>
        <v>0</v>
      </c>
      <c r="I359" s="129">
        <f t="array" ref="I359">ConsolGeog[[#This Row],[County Stats Distribution Factor]]</f>
        <v>0</v>
      </c>
      <c r="J359" s="129">
        <f t="array" ref="J359">ConsolGeog[[#This Row],[Presented HS - 16-17 (2014)]]</f>
        <v>0</v>
      </c>
      <c r="K359" s="129">
        <f t="array" ref="K359">ConsolGeog[[#This Row],[Presented HS - 16-24 (2014)]]</f>
        <v>0</v>
      </c>
      <c r="L359" s="129">
        <f t="array" ref="L359">ConsolGeog[[#This Row],[Presented HS - 18-24 (2014)]]</f>
        <v>0</v>
      </c>
      <c r="M359" s="129">
        <f t="array" ref="M359">ConsolGeog[[#This Row],[Presented CS - 16-17 (2014)]]</f>
        <v>0</v>
      </c>
      <c r="N359" s="129">
        <f t="array" ref="N359">ConsolGeog[[#This Row],[Presented CS - 16-24 (2014)]]</f>
        <v>0</v>
      </c>
      <c r="O359" s="129">
        <f t="array" ref="O359">ConsolGeog[[#This Row],[Presented CS - 18-24 (2014)]]</f>
        <v>0</v>
      </c>
      <c r="P359" s="129">
        <f t="array" ref="P35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59" s="129">
        <f t="array" ref="Q359">ConsolGeog[[#This Row],[Assessed HS - 16-17 (2014)]]</f>
        <v>0</v>
      </c>
      <c r="R359" s="129">
        <f t="array" ref="R359">ConsolGeog[[#This Row],[Assessed HS - 16-24 (2014)]]</f>
        <v>0</v>
      </c>
      <c r="S359" s="129">
        <f t="array" ref="S359">ConsolGeog[[#This Row],[Assessed HS - 18-24 (2014)]]</f>
        <v>0</v>
      </c>
      <c r="T359" s="129">
        <f t="array" ref="T359">ConsolGeog[[#This Row],[Assessed CS - 16-17 (2014)]]</f>
        <v>0</v>
      </c>
      <c r="U359" s="129">
        <f t="array" ref="U359">ConsolGeog[[#This Row],[Assessed CS - 16-24 (2014)]]</f>
        <v>0</v>
      </c>
      <c r="V359" s="129">
        <f t="array" ref="V359">ConsolGeog[[#This Row],[Assessed CS - 18-24 (2014)]]</f>
        <v>0</v>
      </c>
      <c r="W359" s="129">
        <f t="array" ref="W359">SUM(FinalOutput10[[#This Row],[Assessed_HS_16_17_2014]],FinalOutput10[[#This Row],[Assessed_HS_16_24_2014]],FinalOutput10[[#This Row],[Assessed_HS_18_24_2014]],FinalOutput10[[#This Row],[Assessed_CS_16_17_2014]],FinalOutput10[[#This Row],[Assessed_CS_16_24_2014]],FinalOutput10[[#This Row],[Assessed_CS_18_24_2014]])</f>
        <v>0</v>
      </c>
      <c r="X359" s="128"/>
      <c r="Y359" s="128"/>
      <c r="Z359" s="128"/>
      <c r="AA359" s="128"/>
      <c r="AB359" s="128"/>
      <c r="AC359" s="128"/>
      <c r="AD359" s="128"/>
      <c r="AE359" s="128"/>
      <c r="AF359" s="128"/>
      <c r="AG359" s="128"/>
      <c r="AH359" s="128"/>
      <c r="AI359" s="128"/>
      <c r="AJ359" s="128"/>
      <c r="AK359" s="128"/>
      <c r="AL359" s="128"/>
      <c r="AM359" s="128"/>
      <c r="AN359" s="128"/>
      <c r="AO359" s="128"/>
      <c r="AP359" s="128"/>
      <c r="AQ359" s="128"/>
      <c r="AR359" s="128"/>
      <c r="AS359" s="128"/>
      <c r="AT359" s="128"/>
      <c r="AU359" s="128"/>
      <c r="AV359" s="128"/>
      <c r="AW359" s="128"/>
      <c r="AX359" s="128"/>
      <c r="AY359" s="128"/>
      <c r="AZ359" s="128"/>
      <c r="BA359" s="128"/>
      <c r="BB359" s="128"/>
      <c r="BC359" s="128"/>
      <c r="BD359" s="128"/>
      <c r="BE359" s="128"/>
      <c r="BF359" s="128"/>
      <c r="BG359" s="128"/>
      <c r="BH359" s="128"/>
      <c r="BI359" s="128"/>
      <c r="BJ359" s="128"/>
      <c r="BK359" s="128"/>
    </row>
    <row r="360" spans="1:63">
      <c r="A360" s="128" t="str">
        <f t="array" ref="A360">ConsolGeog[[#This Row],[Country]]</f>
        <v>Scotland</v>
      </c>
      <c r="B360" s="129" t="str">
        <f t="array" ref="B360">ConsolGeog[[#This Row],[County Name]]</f>
        <v/>
      </c>
      <c r="C360" s="128" t="str">
        <f t="array" ref="C360">ConsolGeog[[#This Row],[la_code]]</f>
        <v>S12000039</v>
      </c>
      <c r="D360" s="129" t="str">
        <f t="array" ref="D360">ConsolGeog[[#This Row],[la_name]]</f>
        <v>West Dunbartonshire</v>
      </c>
      <c r="E360" s="129" t="str">
        <f t="array" ref="E360">ConsolGeog[[#This Row],[LA Type]]</f>
        <v>Local Authority</v>
      </c>
      <c r="F360" s="129">
        <f t="array" ref="F360">ConsolGeog[[#This Row],[population]]</f>
        <v>90720</v>
      </c>
      <c r="G360" s="129">
        <f t="array" ref="G360">ConsolGeog[[#This Row],[area]]</f>
        <v>15876</v>
      </c>
      <c r="H360" s="129">
        <f t="array" ref="H360">ConsolGeog[[#This Row],[COUNTY: Sum of districts'' populations '[non additive!']]]</f>
        <v>0</v>
      </c>
      <c r="I360" s="129">
        <f t="array" ref="I360">ConsolGeog[[#This Row],[County Stats Distribution Factor]]</f>
        <v>0</v>
      </c>
      <c r="J360" s="129">
        <f t="array" ref="J360">ConsolGeog[[#This Row],[Presented HS - 16-17 (2014)]]</f>
        <v>0</v>
      </c>
      <c r="K360" s="129">
        <f t="array" ref="K360">ConsolGeog[[#This Row],[Presented HS - 16-24 (2014)]]</f>
        <v>0</v>
      </c>
      <c r="L360" s="129">
        <f t="array" ref="L360">ConsolGeog[[#This Row],[Presented HS - 18-24 (2014)]]</f>
        <v>0</v>
      </c>
      <c r="M360" s="129">
        <f t="array" ref="M360">ConsolGeog[[#This Row],[Presented CS - 16-17 (2014)]]</f>
        <v>0</v>
      </c>
      <c r="N360" s="129">
        <f t="array" ref="N360">ConsolGeog[[#This Row],[Presented CS - 16-24 (2014)]]</f>
        <v>0</v>
      </c>
      <c r="O360" s="129">
        <f t="array" ref="O360">ConsolGeog[[#This Row],[Presented CS - 18-24 (2014)]]</f>
        <v>0</v>
      </c>
      <c r="P360" s="129">
        <f t="array" ref="P360">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0" s="129">
        <f t="array" ref="Q360">ConsolGeog[[#This Row],[Assessed HS - 16-17 (2014)]]</f>
        <v>0</v>
      </c>
      <c r="R360" s="129">
        <f t="array" ref="R360">ConsolGeog[[#This Row],[Assessed HS - 16-24 (2014)]]</f>
        <v>0</v>
      </c>
      <c r="S360" s="129">
        <f t="array" ref="S360">ConsolGeog[[#This Row],[Assessed HS - 18-24 (2014)]]</f>
        <v>0</v>
      </c>
      <c r="T360" s="129">
        <f t="array" ref="T360">ConsolGeog[[#This Row],[Assessed CS - 16-17 (2014)]]</f>
        <v>0</v>
      </c>
      <c r="U360" s="129">
        <f t="array" ref="U360">ConsolGeog[[#This Row],[Assessed CS - 16-24 (2014)]]</f>
        <v>0</v>
      </c>
      <c r="V360" s="129">
        <f t="array" ref="V360">ConsolGeog[[#This Row],[Assessed CS - 18-24 (2014)]]</f>
        <v>0</v>
      </c>
      <c r="W360" s="129">
        <f t="array" ref="W360">SUM(FinalOutput10[[#This Row],[Assessed_HS_16_17_2014]],FinalOutput10[[#This Row],[Assessed_HS_16_24_2014]],FinalOutput10[[#This Row],[Assessed_HS_18_24_2014]],FinalOutput10[[#This Row],[Assessed_CS_16_17_2014]],FinalOutput10[[#This Row],[Assessed_CS_16_24_2014]],FinalOutput10[[#This Row],[Assessed_CS_18_24_2014]])</f>
        <v>0</v>
      </c>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row>
    <row r="361" spans="1:63">
      <c r="A361" s="128" t="str">
        <f t="array" ref="A361">ConsolGeog[[#This Row],[Country]]</f>
        <v>Scotland</v>
      </c>
      <c r="B361" s="129" t="str">
        <f t="array" ref="B361">ConsolGeog[[#This Row],[County Name]]</f>
        <v/>
      </c>
      <c r="C361" s="128" t="str">
        <f t="array" ref="C361">ConsolGeog[[#This Row],[la_code]]</f>
        <v>S12000040</v>
      </c>
      <c r="D361" s="129" t="str">
        <f t="array" ref="D361">ConsolGeog[[#This Row],[la_name]]</f>
        <v>West Lothian</v>
      </c>
      <c r="E361" s="129" t="str">
        <f t="array" ref="E361">ConsolGeog[[#This Row],[LA Type]]</f>
        <v>Local Authority</v>
      </c>
      <c r="F361" s="129">
        <f t="array" ref="F361">ConsolGeog[[#This Row],[population]]</f>
        <v>175118</v>
      </c>
      <c r="G361" s="129">
        <f t="array" ref="G361">ConsolGeog[[#This Row],[area]]</f>
        <v>42749</v>
      </c>
      <c r="H361" s="129">
        <f t="array" ref="H361">ConsolGeog[[#This Row],[COUNTY: Sum of districts'' populations '[non additive!']]]</f>
        <v>0</v>
      </c>
      <c r="I361" s="129">
        <f t="array" ref="I361">ConsolGeog[[#This Row],[County Stats Distribution Factor]]</f>
        <v>0</v>
      </c>
      <c r="J361" s="129">
        <f t="array" ref="J361">ConsolGeog[[#This Row],[Presented HS - 16-17 (2014)]]</f>
        <v>0</v>
      </c>
      <c r="K361" s="129">
        <f t="array" ref="K361">ConsolGeog[[#This Row],[Presented HS - 16-24 (2014)]]</f>
        <v>0</v>
      </c>
      <c r="L361" s="129">
        <f t="array" ref="L361">ConsolGeog[[#This Row],[Presented HS - 18-24 (2014)]]</f>
        <v>0</v>
      </c>
      <c r="M361" s="129">
        <f t="array" ref="M361">ConsolGeog[[#This Row],[Presented CS - 16-17 (2014)]]</f>
        <v>0</v>
      </c>
      <c r="N361" s="129">
        <f t="array" ref="N361">ConsolGeog[[#This Row],[Presented CS - 16-24 (2014)]]</f>
        <v>0</v>
      </c>
      <c r="O361" s="129">
        <f t="array" ref="O361">ConsolGeog[[#This Row],[Presented CS - 18-24 (2014)]]</f>
        <v>0</v>
      </c>
      <c r="P361" s="129">
        <f t="array" ref="P36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1" s="129">
        <f t="array" ref="Q361">ConsolGeog[[#This Row],[Assessed HS - 16-17 (2014)]]</f>
        <v>0</v>
      </c>
      <c r="R361" s="129">
        <f t="array" ref="R361">ConsolGeog[[#This Row],[Assessed HS - 16-24 (2014)]]</f>
        <v>0</v>
      </c>
      <c r="S361" s="129">
        <f t="array" ref="S361">ConsolGeog[[#This Row],[Assessed HS - 18-24 (2014)]]</f>
        <v>0</v>
      </c>
      <c r="T361" s="129">
        <f t="array" ref="T361">ConsolGeog[[#This Row],[Assessed CS - 16-17 (2014)]]</f>
        <v>0</v>
      </c>
      <c r="U361" s="129">
        <f t="array" ref="U361">ConsolGeog[[#This Row],[Assessed CS - 16-24 (2014)]]</f>
        <v>0</v>
      </c>
      <c r="V361" s="129">
        <f t="array" ref="V361">ConsolGeog[[#This Row],[Assessed CS - 18-24 (2014)]]</f>
        <v>0</v>
      </c>
      <c r="W361" s="129">
        <f t="array" ref="W361">SUM(FinalOutput10[[#This Row],[Assessed_HS_16_17_2014]],FinalOutput10[[#This Row],[Assessed_HS_16_24_2014]],FinalOutput10[[#This Row],[Assessed_HS_18_24_2014]],FinalOutput10[[#This Row],[Assessed_CS_16_17_2014]],FinalOutput10[[#This Row],[Assessed_CS_16_24_2014]],FinalOutput10[[#This Row],[Assessed_CS_18_24_2014]])</f>
        <v>0</v>
      </c>
      <c r="X361" s="128"/>
      <c r="Y361" s="128"/>
      <c r="Z361" s="128"/>
      <c r="AA361" s="128"/>
      <c r="AB361" s="128"/>
      <c r="AC361" s="128"/>
      <c r="AD361" s="128"/>
      <c r="AE361" s="128"/>
      <c r="AF361" s="128"/>
      <c r="AG361" s="128"/>
      <c r="AH361" s="128"/>
      <c r="AI361" s="128"/>
      <c r="AJ361" s="128"/>
      <c r="AK361" s="128"/>
      <c r="AL361" s="128"/>
      <c r="AM361" s="128"/>
      <c r="AN361" s="128"/>
      <c r="AO361" s="128"/>
      <c r="AP361" s="128"/>
      <c r="AQ361" s="128"/>
      <c r="AR361" s="128"/>
      <c r="AS361" s="128"/>
      <c r="AT361" s="128"/>
      <c r="AU361" s="128"/>
      <c r="AV361" s="128"/>
      <c r="AW361" s="128"/>
      <c r="AX361" s="128"/>
      <c r="AY361" s="128"/>
      <c r="AZ361" s="128"/>
      <c r="BA361" s="128"/>
      <c r="BB361" s="128"/>
      <c r="BC361" s="128"/>
      <c r="BD361" s="128"/>
      <c r="BE361" s="128"/>
      <c r="BF361" s="128"/>
      <c r="BG361" s="128"/>
      <c r="BH361" s="128"/>
      <c r="BI361" s="128"/>
      <c r="BJ361" s="128"/>
      <c r="BK361" s="128"/>
    </row>
    <row r="362" spans="1:63">
      <c r="A362" s="128" t="str">
        <f t="array" ref="A362">ConsolGeog[[#This Row],[Country]]</f>
        <v>Scotland</v>
      </c>
      <c r="B362" s="129" t="str">
        <f t="array" ref="B362">ConsolGeog[[#This Row],[County Name]]</f>
        <v/>
      </c>
      <c r="C362" s="128" t="str">
        <f t="array" ref="C362">ConsolGeog[[#This Row],[la_code]]</f>
        <v>S12000041</v>
      </c>
      <c r="D362" s="129" t="str">
        <f t="array" ref="D362">ConsolGeog[[#This Row],[la_name]]</f>
        <v>Angus</v>
      </c>
      <c r="E362" s="129" t="str">
        <f t="array" ref="E362">ConsolGeog[[#This Row],[LA Type]]</f>
        <v>Local Authority</v>
      </c>
      <c r="F362" s="129">
        <f t="array" ref="F362">ConsolGeog[[#This Row],[population]]</f>
        <v>115978</v>
      </c>
      <c r="G362" s="129">
        <f t="array" ref="G362">ConsolGeog[[#This Row],[area]]</f>
        <v>218179</v>
      </c>
      <c r="H362" s="129">
        <f t="array" ref="H362">ConsolGeog[[#This Row],[COUNTY: Sum of districts'' populations '[non additive!']]]</f>
        <v>0</v>
      </c>
      <c r="I362" s="129">
        <f t="array" ref="I362">ConsolGeog[[#This Row],[County Stats Distribution Factor]]</f>
        <v>0</v>
      </c>
      <c r="J362" s="129">
        <f t="array" ref="J362">ConsolGeog[[#This Row],[Presented HS - 16-17 (2014)]]</f>
        <v>0</v>
      </c>
      <c r="K362" s="129">
        <f t="array" ref="K362">ConsolGeog[[#This Row],[Presented HS - 16-24 (2014)]]</f>
        <v>0</v>
      </c>
      <c r="L362" s="129">
        <f t="array" ref="L362">ConsolGeog[[#This Row],[Presented HS - 18-24 (2014)]]</f>
        <v>0</v>
      </c>
      <c r="M362" s="129">
        <f t="array" ref="M362">ConsolGeog[[#This Row],[Presented CS - 16-17 (2014)]]</f>
        <v>0</v>
      </c>
      <c r="N362" s="129">
        <f t="array" ref="N362">ConsolGeog[[#This Row],[Presented CS - 16-24 (2014)]]</f>
        <v>0</v>
      </c>
      <c r="O362" s="129">
        <f t="array" ref="O362">ConsolGeog[[#This Row],[Presented CS - 18-24 (2014)]]</f>
        <v>0</v>
      </c>
      <c r="P362" s="129">
        <f t="array" ref="P36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2" s="129">
        <f t="array" ref="Q362">ConsolGeog[[#This Row],[Assessed HS - 16-17 (2014)]]</f>
        <v>0</v>
      </c>
      <c r="R362" s="129">
        <f t="array" ref="R362">ConsolGeog[[#This Row],[Assessed HS - 16-24 (2014)]]</f>
        <v>0</v>
      </c>
      <c r="S362" s="129">
        <f t="array" ref="S362">ConsolGeog[[#This Row],[Assessed HS - 18-24 (2014)]]</f>
        <v>0</v>
      </c>
      <c r="T362" s="129">
        <f t="array" ref="T362">ConsolGeog[[#This Row],[Assessed CS - 16-17 (2014)]]</f>
        <v>0</v>
      </c>
      <c r="U362" s="129">
        <f t="array" ref="U362">ConsolGeog[[#This Row],[Assessed CS - 16-24 (2014)]]</f>
        <v>0</v>
      </c>
      <c r="V362" s="129">
        <f t="array" ref="V362">ConsolGeog[[#This Row],[Assessed CS - 18-24 (2014)]]</f>
        <v>0</v>
      </c>
      <c r="W362" s="129">
        <f t="array" ref="W362">SUM(FinalOutput10[[#This Row],[Assessed_HS_16_17_2014]],FinalOutput10[[#This Row],[Assessed_HS_16_24_2014]],FinalOutput10[[#This Row],[Assessed_HS_18_24_2014]],FinalOutput10[[#This Row],[Assessed_CS_16_17_2014]],FinalOutput10[[#This Row],[Assessed_CS_16_24_2014]],FinalOutput10[[#This Row],[Assessed_CS_18_24_2014]])</f>
        <v>0</v>
      </c>
      <c r="X362" s="128"/>
      <c r="Y362" s="128"/>
      <c r="Z362" s="128"/>
      <c r="AA362" s="128"/>
      <c r="AB362" s="128"/>
      <c r="AC362" s="128"/>
      <c r="AD362" s="128"/>
      <c r="AE362" s="128"/>
      <c r="AF362" s="128"/>
      <c r="AG362" s="128"/>
      <c r="AH362" s="128"/>
      <c r="AI362" s="128"/>
      <c r="AJ362" s="128"/>
      <c r="AK362" s="128"/>
      <c r="AL362" s="128"/>
      <c r="AM362" s="128"/>
      <c r="AN362" s="128"/>
      <c r="AO362" s="128"/>
      <c r="AP362" s="128"/>
      <c r="AQ362" s="128"/>
      <c r="AR362" s="128"/>
      <c r="AS362" s="128"/>
      <c r="AT362" s="128"/>
      <c r="AU362" s="128"/>
      <c r="AV362" s="128"/>
      <c r="AW362" s="128"/>
      <c r="AX362" s="128"/>
      <c r="AY362" s="128"/>
      <c r="AZ362" s="128"/>
      <c r="BA362" s="128"/>
      <c r="BB362" s="128"/>
      <c r="BC362" s="128"/>
      <c r="BD362" s="128"/>
      <c r="BE362" s="128"/>
      <c r="BF362" s="128"/>
      <c r="BG362" s="128"/>
      <c r="BH362" s="128"/>
      <c r="BI362" s="128"/>
      <c r="BJ362" s="128"/>
      <c r="BK362" s="128"/>
    </row>
    <row r="363" spans="1:63">
      <c r="A363" s="128" t="str">
        <f t="array" ref="A363">ConsolGeog[[#This Row],[Country]]</f>
        <v>Scotland</v>
      </c>
      <c r="B363" s="129" t="str">
        <f t="array" ref="B363">ConsolGeog[[#This Row],[County Name]]</f>
        <v/>
      </c>
      <c r="C363" s="128" t="str">
        <f t="array" ref="C363">ConsolGeog[[#This Row],[la_code]]</f>
        <v>S12000045</v>
      </c>
      <c r="D363" s="129" t="str">
        <f t="array" ref="D363">ConsolGeog[[#This Row],[la_name]]</f>
        <v>East Dunbartonshire</v>
      </c>
      <c r="E363" s="129" t="str">
        <f t="array" ref="E363">ConsolGeog[[#This Row],[LA Type]]</f>
        <v>Local Authority</v>
      </c>
      <c r="F363" s="129">
        <f t="array" ref="F363">ConsolGeog[[#This Row],[population]]</f>
        <v>105026</v>
      </c>
      <c r="G363" s="129">
        <f t="array" ref="G363">ConsolGeog[[#This Row],[area]]</f>
        <v>17449</v>
      </c>
      <c r="H363" s="129">
        <f t="array" ref="H363">ConsolGeog[[#This Row],[COUNTY: Sum of districts'' populations '[non additive!']]]</f>
        <v>0</v>
      </c>
      <c r="I363" s="129">
        <f t="array" ref="I363">ConsolGeog[[#This Row],[County Stats Distribution Factor]]</f>
        <v>0</v>
      </c>
      <c r="J363" s="129">
        <f t="array" ref="J363">ConsolGeog[[#This Row],[Presented HS - 16-17 (2014)]]</f>
        <v>0</v>
      </c>
      <c r="K363" s="129">
        <f t="array" ref="K363">ConsolGeog[[#This Row],[Presented HS - 16-24 (2014)]]</f>
        <v>0</v>
      </c>
      <c r="L363" s="129">
        <f t="array" ref="L363">ConsolGeog[[#This Row],[Presented HS - 18-24 (2014)]]</f>
        <v>0</v>
      </c>
      <c r="M363" s="129">
        <f t="array" ref="M363">ConsolGeog[[#This Row],[Presented CS - 16-17 (2014)]]</f>
        <v>0</v>
      </c>
      <c r="N363" s="129">
        <f t="array" ref="N363">ConsolGeog[[#This Row],[Presented CS - 16-24 (2014)]]</f>
        <v>0</v>
      </c>
      <c r="O363" s="129">
        <f t="array" ref="O363">ConsolGeog[[#This Row],[Presented CS - 18-24 (2014)]]</f>
        <v>0</v>
      </c>
      <c r="P363" s="129">
        <f t="array" ref="P36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3" s="129">
        <f t="array" ref="Q363">ConsolGeog[[#This Row],[Assessed HS - 16-17 (2014)]]</f>
        <v>0</v>
      </c>
      <c r="R363" s="129">
        <f t="array" ref="R363">ConsolGeog[[#This Row],[Assessed HS - 16-24 (2014)]]</f>
        <v>0</v>
      </c>
      <c r="S363" s="129">
        <f t="array" ref="S363">ConsolGeog[[#This Row],[Assessed HS - 18-24 (2014)]]</f>
        <v>0</v>
      </c>
      <c r="T363" s="129">
        <f t="array" ref="T363">ConsolGeog[[#This Row],[Assessed CS - 16-17 (2014)]]</f>
        <v>0</v>
      </c>
      <c r="U363" s="129">
        <f t="array" ref="U363">ConsolGeog[[#This Row],[Assessed CS - 16-24 (2014)]]</f>
        <v>0</v>
      </c>
      <c r="V363" s="129">
        <f t="array" ref="V363">ConsolGeog[[#This Row],[Assessed CS - 18-24 (2014)]]</f>
        <v>0</v>
      </c>
      <c r="W363" s="129">
        <f t="array" ref="W363">SUM(FinalOutput10[[#This Row],[Assessed_HS_16_17_2014]],FinalOutput10[[#This Row],[Assessed_HS_16_24_2014]],FinalOutput10[[#This Row],[Assessed_HS_18_24_2014]],FinalOutput10[[#This Row],[Assessed_CS_16_17_2014]],FinalOutput10[[#This Row],[Assessed_CS_16_24_2014]],FinalOutput10[[#This Row],[Assessed_CS_18_24_2014]])</f>
        <v>0</v>
      </c>
      <c r="X363" s="128"/>
      <c r="Y363" s="128"/>
      <c r="Z363" s="128"/>
      <c r="AA363" s="128"/>
      <c r="AB363" s="128"/>
      <c r="AC363" s="128"/>
      <c r="AD363" s="128"/>
      <c r="AE363" s="128"/>
      <c r="AF363" s="128"/>
      <c r="AG363" s="128"/>
      <c r="AH363" s="128"/>
      <c r="AI363" s="128"/>
      <c r="AJ363" s="128"/>
      <c r="AK363" s="128"/>
      <c r="AL363" s="128"/>
      <c r="AM363" s="128"/>
      <c r="AN363" s="128"/>
      <c r="AO363" s="128"/>
      <c r="AP363" s="128"/>
      <c r="AQ363" s="128"/>
      <c r="AR363" s="128"/>
      <c r="AS363" s="128"/>
      <c r="AT363" s="128"/>
      <c r="AU363" s="128"/>
      <c r="AV363" s="128"/>
      <c r="AW363" s="128"/>
      <c r="AX363" s="128"/>
      <c r="AY363" s="128"/>
      <c r="AZ363" s="128"/>
      <c r="BA363" s="128"/>
      <c r="BB363" s="128"/>
      <c r="BC363" s="128"/>
      <c r="BD363" s="128"/>
      <c r="BE363" s="128"/>
      <c r="BF363" s="128"/>
      <c r="BG363" s="128"/>
      <c r="BH363" s="128"/>
      <c r="BI363" s="128"/>
      <c r="BJ363" s="128"/>
      <c r="BK363" s="128"/>
    </row>
    <row r="364" spans="1:63">
      <c r="A364" s="128" t="str">
        <f t="array" ref="A364">ConsolGeog[[#This Row],[Country]]</f>
        <v>Scotland</v>
      </c>
      <c r="B364" s="129" t="str">
        <f t="array" ref="B364">ConsolGeog[[#This Row],[County Name]]</f>
        <v/>
      </c>
      <c r="C364" s="128" t="str">
        <f t="array" ref="C364">ConsolGeog[[#This Row],[la_code]]</f>
        <v>S12000046</v>
      </c>
      <c r="D364" s="129" t="str">
        <f t="array" ref="D364">ConsolGeog[[#This Row],[la_name]]</f>
        <v>Glasgow City</v>
      </c>
      <c r="E364" s="129" t="str">
        <f t="array" ref="E364">ConsolGeog[[#This Row],[LA Type]]</f>
        <v>Local Authority</v>
      </c>
      <c r="F364" s="129">
        <f t="array" ref="F364">ConsolGeog[[#This Row],[population]]</f>
        <v>593245</v>
      </c>
      <c r="G364" s="129">
        <f t="array" ref="G364">ConsolGeog[[#This Row],[area]]</f>
        <v>17468</v>
      </c>
      <c r="H364" s="129">
        <f t="array" ref="H364">ConsolGeog[[#This Row],[COUNTY: Sum of districts'' populations '[non additive!']]]</f>
        <v>0</v>
      </c>
      <c r="I364" s="129">
        <f t="array" ref="I364">ConsolGeog[[#This Row],[County Stats Distribution Factor]]</f>
        <v>0</v>
      </c>
      <c r="J364" s="129">
        <f t="array" ref="J364">ConsolGeog[[#This Row],[Presented HS - 16-17 (2014)]]</f>
        <v>0</v>
      </c>
      <c r="K364" s="129">
        <f t="array" ref="K364">ConsolGeog[[#This Row],[Presented HS - 16-24 (2014)]]</f>
        <v>0</v>
      </c>
      <c r="L364" s="129">
        <f t="array" ref="L364">ConsolGeog[[#This Row],[Presented HS - 18-24 (2014)]]</f>
        <v>0</v>
      </c>
      <c r="M364" s="129">
        <f t="array" ref="M364">ConsolGeog[[#This Row],[Presented CS - 16-17 (2014)]]</f>
        <v>0</v>
      </c>
      <c r="N364" s="129">
        <f t="array" ref="N364">ConsolGeog[[#This Row],[Presented CS - 16-24 (2014)]]</f>
        <v>0</v>
      </c>
      <c r="O364" s="129">
        <f t="array" ref="O364">ConsolGeog[[#This Row],[Presented CS - 18-24 (2014)]]</f>
        <v>0</v>
      </c>
      <c r="P364" s="129">
        <f t="array" ref="P364">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4" s="129">
        <f t="array" ref="Q364">ConsolGeog[[#This Row],[Assessed HS - 16-17 (2014)]]</f>
        <v>0</v>
      </c>
      <c r="R364" s="129">
        <f t="array" ref="R364">ConsolGeog[[#This Row],[Assessed HS - 16-24 (2014)]]</f>
        <v>0</v>
      </c>
      <c r="S364" s="129">
        <f t="array" ref="S364">ConsolGeog[[#This Row],[Assessed HS - 18-24 (2014)]]</f>
        <v>0</v>
      </c>
      <c r="T364" s="129">
        <f t="array" ref="T364">ConsolGeog[[#This Row],[Assessed CS - 16-17 (2014)]]</f>
        <v>0</v>
      </c>
      <c r="U364" s="129">
        <f t="array" ref="U364">ConsolGeog[[#This Row],[Assessed CS - 16-24 (2014)]]</f>
        <v>0</v>
      </c>
      <c r="V364" s="129">
        <f t="array" ref="V364">ConsolGeog[[#This Row],[Assessed CS - 18-24 (2014)]]</f>
        <v>0</v>
      </c>
      <c r="W364" s="129">
        <f t="array" ref="W364">SUM(FinalOutput10[[#This Row],[Assessed_HS_16_17_2014]],FinalOutput10[[#This Row],[Assessed_HS_16_24_2014]],FinalOutput10[[#This Row],[Assessed_HS_18_24_2014]],FinalOutput10[[#This Row],[Assessed_CS_16_17_2014]],FinalOutput10[[#This Row],[Assessed_CS_16_24_2014]],FinalOutput10[[#This Row],[Assessed_CS_18_24_2014]])</f>
        <v>0</v>
      </c>
      <c r="X364" s="128"/>
      <c r="Y364" s="128"/>
      <c r="Z364" s="128"/>
      <c r="AA364" s="128"/>
      <c r="AB364" s="128"/>
      <c r="AC364" s="128"/>
      <c r="AD364" s="128"/>
      <c r="AE364" s="128"/>
      <c r="AF364" s="128"/>
      <c r="AG364" s="128"/>
      <c r="AH364" s="128"/>
      <c r="AI364" s="128"/>
      <c r="AJ364" s="128"/>
      <c r="AK364" s="128"/>
      <c r="AL364" s="128"/>
      <c r="AM364" s="128"/>
      <c r="AN364" s="128"/>
      <c r="AO364" s="128"/>
      <c r="AP364" s="128"/>
      <c r="AQ364" s="128"/>
      <c r="AR364" s="128"/>
      <c r="AS364" s="128"/>
      <c r="AT364" s="128"/>
      <c r="AU364" s="128"/>
      <c r="AV364" s="128"/>
      <c r="AW364" s="128"/>
      <c r="AX364" s="128"/>
      <c r="AY364" s="128"/>
      <c r="AZ364" s="128"/>
      <c r="BA364" s="128"/>
      <c r="BB364" s="128"/>
      <c r="BC364" s="128"/>
      <c r="BD364" s="128"/>
      <c r="BE364" s="128"/>
      <c r="BF364" s="128"/>
      <c r="BG364" s="128"/>
      <c r="BH364" s="128"/>
      <c r="BI364" s="128"/>
      <c r="BJ364" s="128"/>
      <c r="BK364" s="128"/>
    </row>
    <row r="365" spans="1:63">
      <c r="A365" s="128" t="str">
        <f t="array" ref="A365">ConsolGeog[[#This Row],[Country]]</f>
        <v>Wales</v>
      </c>
      <c r="B365" s="129" t="str">
        <f t="array" ref="B365">ConsolGeog[[#This Row],[County Name]]</f>
        <v/>
      </c>
      <c r="C365" s="128" t="str">
        <f t="array" ref="C365">ConsolGeog[[#This Row],[la_code]]</f>
        <v>W06000001</v>
      </c>
      <c r="D365" s="129" t="str">
        <f t="array" ref="D365">ConsolGeog[[#This Row],[la_name]]</f>
        <v>Isle of Anglesey</v>
      </c>
      <c r="E365" s="129" t="str">
        <f t="array" ref="E365">ConsolGeog[[#This Row],[LA Type]]</f>
        <v>Local Authority</v>
      </c>
      <c r="F365" s="129">
        <f t="array" ref="F365">ConsolGeog[[#This Row],[population]]</f>
        <v>69751</v>
      </c>
      <c r="G365" s="129">
        <f t="array" ref="G365">ConsolGeog[[#This Row],[area]]</f>
        <v>71124.11</v>
      </c>
      <c r="H365" s="129">
        <f t="array" ref="H365">ConsolGeog[[#This Row],[COUNTY: Sum of districts'' populations '[non additive!']]]</f>
        <v>0</v>
      </c>
      <c r="I365" s="129">
        <f t="array" ref="I365">ConsolGeog[[#This Row],[County Stats Distribution Factor]]</f>
        <v>0</v>
      </c>
      <c r="J365" s="129">
        <f t="array" ref="J365">ConsolGeog[[#This Row],[Presented HS - 16-17 (2014)]]</f>
        <v>0</v>
      </c>
      <c r="K365" s="129">
        <f t="array" ref="K365">ConsolGeog[[#This Row],[Presented HS - 16-24 (2014)]]</f>
        <v>0</v>
      </c>
      <c r="L365" s="129">
        <f t="array" ref="L365">ConsolGeog[[#This Row],[Presented HS - 18-24 (2014)]]</f>
        <v>66</v>
      </c>
      <c r="M365" s="129">
        <f t="array" ref="M365">ConsolGeog[[#This Row],[Presented CS - 16-17 (2014)]]</f>
        <v>0</v>
      </c>
      <c r="N365" s="129">
        <f t="array" ref="N365">ConsolGeog[[#This Row],[Presented CS - 16-24 (2014)]]</f>
        <v>0</v>
      </c>
      <c r="O365" s="129">
        <f t="array" ref="O365">ConsolGeog[[#This Row],[Presented CS - 18-24 (2014)]]</f>
        <v>0</v>
      </c>
      <c r="P365" s="129">
        <f t="array" ref="P365">MAX(FinalOutput10[[#This Row],[Presented_HS_16_17_2014]]+FinalOutput10[[#This Row],[Presented_HS_18_24_2014]],FinalOutput10[[#This Row],[Presented_HS_16_24_2014]])+SUM(FinalOutput10[[#This Row],[Presented_CS_16_17_2014]],FinalOutput10[[#This Row],[Presented_CS_16_24_2014]],FinalOutput10[[#This Row],[Presented_CS_18_24_2014]])</f>
        <v>66</v>
      </c>
      <c r="Q365" s="129">
        <f t="array" ref="Q365">ConsolGeog[[#This Row],[Assessed HS - 16-17 (2014)]]</f>
        <v>0</v>
      </c>
      <c r="R365" s="129">
        <f t="array" ref="R365">ConsolGeog[[#This Row],[Assessed HS - 16-24 (2014)]]</f>
        <v>0</v>
      </c>
      <c r="S365" s="129">
        <f t="array" ref="S365">ConsolGeog[[#This Row],[Assessed HS - 18-24 (2014)]]</f>
        <v>66</v>
      </c>
      <c r="T365" s="129">
        <f t="array" ref="T365">ConsolGeog[[#This Row],[Assessed CS - 16-17 (2014)]]</f>
        <v>0</v>
      </c>
      <c r="U365" s="129">
        <f t="array" ref="U365">ConsolGeog[[#This Row],[Assessed CS - 16-24 (2014)]]</f>
        <v>0</v>
      </c>
      <c r="V365" s="129">
        <f t="array" ref="V365">ConsolGeog[[#This Row],[Assessed CS - 18-24 (2014)]]</f>
        <v>0</v>
      </c>
      <c r="W365" s="129">
        <f t="array" ref="W365">SUM(FinalOutput10[[#This Row],[Assessed_HS_16_17_2014]],FinalOutput10[[#This Row],[Assessed_HS_16_24_2014]],FinalOutput10[[#This Row],[Assessed_HS_18_24_2014]],FinalOutput10[[#This Row],[Assessed_CS_16_17_2014]],FinalOutput10[[#This Row],[Assessed_CS_16_24_2014]],FinalOutput10[[#This Row],[Assessed_CS_18_24_2014]])</f>
        <v>66</v>
      </c>
      <c r="X365" s="128"/>
      <c r="Y365" s="128"/>
      <c r="Z365" s="128"/>
      <c r="AA365" s="128"/>
      <c r="AB365" s="128"/>
      <c r="AC365" s="128"/>
      <c r="AD365" s="128"/>
      <c r="AE365" s="128"/>
      <c r="AF365" s="128"/>
      <c r="AG365" s="128"/>
      <c r="AH365" s="128"/>
      <c r="AI365" s="128"/>
      <c r="AJ365" s="128"/>
      <c r="AK365" s="128"/>
      <c r="AL365" s="128"/>
      <c r="AM365" s="128"/>
      <c r="AN365" s="128"/>
      <c r="AO365" s="128"/>
      <c r="AP365" s="128"/>
      <c r="AQ365" s="128"/>
      <c r="AR365" s="128"/>
      <c r="AS365" s="128"/>
      <c r="AT365" s="128"/>
      <c r="AU365" s="128"/>
      <c r="AV365" s="128"/>
      <c r="AW365" s="128"/>
      <c r="AX365" s="128"/>
      <c r="AY365" s="128"/>
      <c r="AZ365" s="128"/>
      <c r="BA365" s="128"/>
      <c r="BB365" s="128"/>
      <c r="BC365" s="128"/>
      <c r="BD365" s="128"/>
      <c r="BE365" s="128"/>
      <c r="BF365" s="128"/>
      <c r="BG365" s="128"/>
      <c r="BH365" s="128"/>
      <c r="BI365" s="128"/>
      <c r="BJ365" s="128"/>
      <c r="BK365" s="128"/>
    </row>
    <row r="366" spans="1:63">
      <c r="A366" s="128" t="str">
        <f t="array" ref="A366">ConsolGeog[[#This Row],[Country]]</f>
        <v>Wales</v>
      </c>
      <c r="B366" s="129" t="str">
        <f t="array" ref="B366">ConsolGeog[[#This Row],[County Name]]</f>
        <v/>
      </c>
      <c r="C366" s="128" t="str">
        <f t="array" ref="C366">ConsolGeog[[#This Row],[la_code]]</f>
        <v>W06000002</v>
      </c>
      <c r="D366" s="129" t="str">
        <f t="array" ref="D366">ConsolGeog[[#This Row],[la_name]]</f>
        <v>Gwynedd</v>
      </c>
      <c r="E366" s="129" t="str">
        <f t="array" ref="E366">ConsolGeog[[#This Row],[LA Type]]</f>
        <v>Local Authority</v>
      </c>
      <c r="F366" s="129">
        <f t="array" ref="F366">ConsolGeog[[#This Row],[population]]</f>
        <v>121874</v>
      </c>
      <c r="G366" s="129">
        <f t="array" ref="G366">ConsolGeog[[#This Row],[area]]</f>
        <v>253493.94</v>
      </c>
      <c r="H366" s="129">
        <f t="array" ref="H366">ConsolGeog[[#This Row],[COUNTY: Sum of districts'' populations '[non additive!']]]</f>
        <v>0</v>
      </c>
      <c r="I366" s="129">
        <f t="array" ref="I366">ConsolGeog[[#This Row],[County Stats Distribution Factor]]</f>
        <v>0</v>
      </c>
      <c r="J366" s="129">
        <f t="array" ref="J366">ConsolGeog[[#This Row],[Presented HS - 16-17 (2014)]]</f>
        <v>10</v>
      </c>
      <c r="K366" s="129">
        <f t="array" ref="K366">ConsolGeog[[#This Row],[Presented HS - 16-24 (2014)]]</f>
        <v>0</v>
      </c>
      <c r="L366" s="129">
        <f t="array" ref="L366">ConsolGeog[[#This Row],[Presented HS - 18-24 (2014)]]</f>
        <v>75</v>
      </c>
      <c r="M366" s="129">
        <f t="array" ref="M366">ConsolGeog[[#This Row],[Presented CS - 16-17 (2014)]]</f>
        <v>0</v>
      </c>
      <c r="N366" s="129">
        <f t="array" ref="N366">ConsolGeog[[#This Row],[Presented CS - 16-24 (2014)]]</f>
        <v>0</v>
      </c>
      <c r="O366" s="129">
        <f t="array" ref="O366">ConsolGeog[[#This Row],[Presented CS - 18-24 (2014)]]</f>
        <v>0</v>
      </c>
      <c r="P366" s="129">
        <f t="array" ref="P366">MAX(FinalOutput10[[#This Row],[Presented_HS_16_17_2014]]+FinalOutput10[[#This Row],[Presented_HS_18_24_2014]],FinalOutput10[[#This Row],[Presented_HS_16_24_2014]])+SUM(FinalOutput10[[#This Row],[Presented_CS_16_17_2014]],FinalOutput10[[#This Row],[Presented_CS_16_24_2014]],FinalOutput10[[#This Row],[Presented_CS_18_24_2014]])</f>
        <v>85</v>
      </c>
      <c r="Q366" s="129">
        <f t="array" ref="Q366">ConsolGeog[[#This Row],[Assessed HS - 16-17 (2014)]]</f>
        <v>10</v>
      </c>
      <c r="R366" s="129">
        <f t="array" ref="R366">ConsolGeog[[#This Row],[Assessed HS - 16-24 (2014)]]</f>
        <v>0</v>
      </c>
      <c r="S366" s="129">
        <f t="array" ref="S366">ConsolGeog[[#This Row],[Assessed HS - 18-24 (2014)]]</f>
        <v>67</v>
      </c>
      <c r="T366" s="129">
        <f t="array" ref="T366">ConsolGeog[[#This Row],[Assessed CS - 16-17 (2014)]]</f>
        <v>0</v>
      </c>
      <c r="U366" s="129">
        <f t="array" ref="U366">ConsolGeog[[#This Row],[Assessed CS - 16-24 (2014)]]</f>
        <v>0</v>
      </c>
      <c r="V366" s="129">
        <f t="array" ref="V366">ConsolGeog[[#This Row],[Assessed CS - 18-24 (2014)]]</f>
        <v>0</v>
      </c>
      <c r="W366" s="129">
        <f t="array" ref="W366">SUM(FinalOutput10[[#This Row],[Assessed_HS_16_17_2014]],FinalOutput10[[#This Row],[Assessed_HS_16_24_2014]],FinalOutput10[[#This Row],[Assessed_HS_18_24_2014]],FinalOutput10[[#This Row],[Assessed_CS_16_17_2014]],FinalOutput10[[#This Row],[Assessed_CS_16_24_2014]],FinalOutput10[[#This Row],[Assessed_CS_18_24_2014]])</f>
        <v>77</v>
      </c>
      <c r="X366" s="128"/>
      <c r="Y366" s="128"/>
      <c r="Z366" s="128"/>
      <c r="AA366" s="128"/>
      <c r="AB366" s="128"/>
      <c r="AC366" s="128"/>
      <c r="AD366" s="128"/>
      <c r="AE366" s="128"/>
      <c r="AF366" s="128"/>
      <c r="AG366" s="128"/>
      <c r="AH366" s="128"/>
      <c r="AI366" s="128"/>
      <c r="AJ366" s="128"/>
      <c r="AK366" s="128"/>
      <c r="AL366" s="128"/>
      <c r="AM366" s="128"/>
      <c r="AN366" s="128"/>
      <c r="AO366" s="128"/>
      <c r="AP366" s="128"/>
      <c r="AQ366" s="128"/>
      <c r="AR366" s="128"/>
      <c r="AS366" s="128"/>
      <c r="AT366" s="128"/>
      <c r="AU366" s="128"/>
      <c r="AV366" s="128"/>
      <c r="AW366" s="128"/>
      <c r="AX366" s="128"/>
      <c r="AY366" s="128"/>
      <c r="AZ366" s="128"/>
      <c r="BA366" s="128"/>
      <c r="BB366" s="128"/>
      <c r="BC366" s="128"/>
      <c r="BD366" s="128"/>
      <c r="BE366" s="128"/>
      <c r="BF366" s="128"/>
      <c r="BG366" s="128"/>
      <c r="BH366" s="128"/>
      <c r="BI366" s="128"/>
      <c r="BJ366" s="128"/>
      <c r="BK366" s="128"/>
    </row>
    <row r="367" spans="1:63">
      <c r="A367" s="128" t="str">
        <f t="array" ref="A367">ConsolGeog[[#This Row],[Country]]</f>
        <v>Wales</v>
      </c>
      <c r="B367" s="129" t="str">
        <f t="array" ref="B367">ConsolGeog[[#This Row],[County Name]]</f>
        <v/>
      </c>
      <c r="C367" s="128" t="str">
        <f t="array" ref="C367">ConsolGeog[[#This Row],[la_code]]</f>
        <v>W06000003</v>
      </c>
      <c r="D367" s="129" t="str">
        <f t="array" ref="D367">ConsolGeog[[#This Row],[la_name]]</f>
        <v>Conwy</v>
      </c>
      <c r="E367" s="129" t="str">
        <f t="array" ref="E367">ConsolGeog[[#This Row],[LA Type]]</f>
        <v>Local Authority</v>
      </c>
      <c r="F367" s="129">
        <f t="array" ref="F367">ConsolGeog[[#This Row],[population]]</f>
        <v>115228</v>
      </c>
      <c r="G367" s="129">
        <f t="array" ref="G367">ConsolGeog[[#This Row],[area]]</f>
        <v>112582.88</v>
      </c>
      <c r="H367" s="129">
        <f t="array" ref="H367">ConsolGeog[[#This Row],[COUNTY: Sum of districts'' populations '[non additive!']]]</f>
        <v>0</v>
      </c>
      <c r="I367" s="129">
        <f t="array" ref="I367">ConsolGeog[[#This Row],[County Stats Distribution Factor]]</f>
        <v>0</v>
      </c>
      <c r="J367" s="129">
        <f t="array" ref="J367">ConsolGeog[[#This Row],[Presented HS - 16-17 (2014)]]</f>
        <v>0</v>
      </c>
      <c r="K367" s="129">
        <f t="array" ref="K367">ConsolGeog[[#This Row],[Presented HS - 16-24 (2014)]]</f>
        <v>0</v>
      </c>
      <c r="L367" s="129">
        <f t="array" ref="L367">ConsolGeog[[#This Row],[Presented HS - 18-24 (2014)]]</f>
        <v>0</v>
      </c>
      <c r="M367" s="129">
        <f t="array" ref="M367">ConsolGeog[[#This Row],[Presented CS - 16-17 (2014)]]</f>
        <v>0</v>
      </c>
      <c r="N367" s="129">
        <f t="array" ref="N367">ConsolGeog[[#This Row],[Presented CS - 16-24 (2014)]]</f>
        <v>0</v>
      </c>
      <c r="O367" s="129">
        <f t="array" ref="O367">ConsolGeog[[#This Row],[Presented CS - 18-24 (2014)]]</f>
        <v>0</v>
      </c>
      <c r="P367" s="129">
        <f t="array" ref="P367">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7" s="129">
        <f t="array" ref="Q367">ConsolGeog[[#This Row],[Assessed HS - 16-17 (2014)]]</f>
        <v>0</v>
      </c>
      <c r="R367" s="129">
        <f t="array" ref="R367">ConsolGeog[[#This Row],[Assessed HS - 16-24 (2014)]]</f>
        <v>0</v>
      </c>
      <c r="S367" s="129">
        <f t="array" ref="S367">ConsolGeog[[#This Row],[Assessed HS - 18-24 (2014)]]</f>
        <v>0</v>
      </c>
      <c r="T367" s="129">
        <f t="array" ref="T367">ConsolGeog[[#This Row],[Assessed CS - 16-17 (2014)]]</f>
        <v>0</v>
      </c>
      <c r="U367" s="129">
        <f t="array" ref="U367">ConsolGeog[[#This Row],[Assessed CS - 16-24 (2014)]]</f>
        <v>0</v>
      </c>
      <c r="V367" s="129">
        <f t="array" ref="V367">ConsolGeog[[#This Row],[Assessed CS - 18-24 (2014)]]</f>
        <v>0</v>
      </c>
      <c r="W367" s="129">
        <f t="array" ref="W367">SUM(FinalOutput10[[#This Row],[Assessed_HS_16_17_2014]],FinalOutput10[[#This Row],[Assessed_HS_16_24_2014]],FinalOutput10[[#This Row],[Assessed_HS_18_24_2014]],FinalOutput10[[#This Row],[Assessed_CS_16_17_2014]],FinalOutput10[[#This Row],[Assessed_CS_16_24_2014]],FinalOutput10[[#This Row],[Assessed_CS_18_24_2014]])</f>
        <v>0</v>
      </c>
      <c r="X367" s="128"/>
      <c r="Y367" s="128"/>
      <c r="Z367" s="128"/>
      <c r="AA367" s="128"/>
      <c r="AB367" s="128"/>
      <c r="AC367" s="128"/>
      <c r="AD367" s="128"/>
      <c r="AE367" s="128"/>
      <c r="AF367" s="128"/>
      <c r="AG367" s="128"/>
      <c r="AH367" s="128"/>
      <c r="AI367" s="128"/>
      <c r="AJ367" s="128"/>
      <c r="AK367" s="128"/>
      <c r="AL367" s="128"/>
      <c r="AM367" s="128"/>
      <c r="AN367" s="128"/>
      <c r="AO367" s="128"/>
      <c r="AP367" s="128"/>
      <c r="AQ367" s="128"/>
      <c r="AR367" s="128"/>
      <c r="AS367" s="128"/>
      <c r="AT367" s="128"/>
      <c r="AU367" s="128"/>
      <c r="AV367" s="128"/>
      <c r="AW367" s="128"/>
      <c r="AX367" s="128"/>
      <c r="AY367" s="128"/>
      <c r="AZ367" s="128"/>
      <c r="BA367" s="128"/>
      <c r="BB367" s="128"/>
      <c r="BC367" s="128"/>
      <c r="BD367" s="128"/>
      <c r="BE367" s="128"/>
      <c r="BF367" s="128"/>
      <c r="BG367" s="128"/>
      <c r="BH367" s="128"/>
      <c r="BI367" s="128"/>
      <c r="BJ367" s="128"/>
      <c r="BK367" s="128"/>
    </row>
    <row r="368" spans="1:63">
      <c r="A368" s="128" t="str">
        <f t="array" ref="A368">ConsolGeog[[#This Row],[Country]]</f>
        <v>Wales</v>
      </c>
      <c r="B368" s="129" t="str">
        <f t="array" ref="B368">ConsolGeog[[#This Row],[County Name]]</f>
        <v/>
      </c>
      <c r="C368" s="128" t="str">
        <f t="array" ref="C368">ConsolGeog[[#This Row],[la_code]]</f>
        <v>W06000004</v>
      </c>
      <c r="D368" s="129" t="str">
        <f t="array" ref="D368">ConsolGeog[[#This Row],[la_name]]</f>
        <v>Denbighshire</v>
      </c>
      <c r="E368" s="129" t="str">
        <f t="array" ref="E368">ConsolGeog[[#This Row],[LA Type]]</f>
        <v>Local Authority</v>
      </c>
      <c r="F368" s="129">
        <f t="array" ref="F368">ConsolGeog[[#This Row],[population]]</f>
        <v>93734</v>
      </c>
      <c r="G368" s="129">
        <f t="array" ref="G368">ConsolGeog[[#This Row],[area]]</f>
        <v>83674.27</v>
      </c>
      <c r="H368" s="129">
        <f t="array" ref="H368">ConsolGeog[[#This Row],[COUNTY: Sum of districts'' populations '[non additive!']]]</f>
        <v>0</v>
      </c>
      <c r="I368" s="129">
        <f t="array" ref="I368">ConsolGeog[[#This Row],[County Stats Distribution Factor]]</f>
        <v>0</v>
      </c>
      <c r="J368" s="129">
        <f t="array" ref="J368">ConsolGeog[[#This Row],[Presented HS - 16-17 (2014)]]</f>
        <v>0</v>
      </c>
      <c r="K368" s="129">
        <f t="array" ref="K368">ConsolGeog[[#This Row],[Presented HS - 16-24 (2014)]]</f>
        <v>0</v>
      </c>
      <c r="L368" s="129">
        <f t="array" ref="L368">ConsolGeog[[#This Row],[Presented HS - 18-24 (2014)]]</f>
        <v>0</v>
      </c>
      <c r="M368" s="129">
        <f t="array" ref="M368">ConsolGeog[[#This Row],[Presented CS - 16-17 (2014)]]</f>
        <v>0</v>
      </c>
      <c r="N368" s="129">
        <f t="array" ref="N368">ConsolGeog[[#This Row],[Presented CS - 16-24 (2014)]]</f>
        <v>0</v>
      </c>
      <c r="O368" s="129">
        <f t="array" ref="O368">ConsolGeog[[#This Row],[Presented CS - 18-24 (2014)]]</f>
        <v>0</v>
      </c>
      <c r="P368" s="129">
        <f t="array" ref="P36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8" s="129">
        <f t="array" ref="Q368">ConsolGeog[[#This Row],[Assessed HS - 16-17 (2014)]]</f>
        <v>4</v>
      </c>
      <c r="R368" s="129">
        <f t="array" ref="R368">ConsolGeog[[#This Row],[Assessed HS - 16-24 (2014)]]</f>
        <v>0</v>
      </c>
      <c r="S368" s="129">
        <f t="array" ref="S368">ConsolGeog[[#This Row],[Assessed HS - 18-24 (2014)]]</f>
        <v>51</v>
      </c>
      <c r="T368" s="129">
        <f t="array" ref="T368">ConsolGeog[[#This Row],[Assessed CS - 16-17 (2014)]]</f>
        <v>0</v>
      </c>
      <c r="U368" s="129">
        <f t="array" ref="U368">ConsolGeog[[#This Row],[Assessed CS - 16-24 (2014)]]</f>
        <v>0</v>
      </c>
      <c r="V368" s="129">
        <f t="array" ref="V368">ConsolGeog[[#This Row],[Assessed CS - 18-24 (2014)]]</f>
        <v>0</v>
      </c>
      <c r="W368" s="129">
        <f t="array" ref="W368">SUM(FinalOutput10[[#This Row],[Assessed_HS_16_17_2014]],FinalOutput10[[#This Row],[Assessed_HS_16_24_2014]],FinalOutput10[[#This Row],[Assessed_HS_18_24_2014]],FinalOutput10[[#This Row],[Assessed_CS_16_17_2014]],FinalOutput10[[#This Row],[Assessed_CS_16_24_2014]],FinalOutput10[[#This Row],[Assessed_CS_18_24_2014]])</f>
        <v>55</v>
      </c>
      <c r="X368" s="128"/>
      <c r="Y368" s="128"/>
      <c r="Z368" s="128"/>
      <c r="AA368" s="128"/>
      <c r="AB368" s="128"/>
      <c r="AC368" s="128"/>
      <c r="AD368" s="128"/>
      <c r="AE368" s="128"/>
      <c r="AF368" s="128"/>
      <c r="AG368" s="128"/>
      <c r="AH368" s="128"/>
      <c r="AI368" s="128"/>
      <c r="AJ368" s="128"/>
      <c r="AK368" s="128"/>
      <c r="AL368" s="128"/>
      <c r="AM368" s="128"/>
      <c r="AN368" s="128"/>
      <c r="AO368" s="128"/>
      <c r="AP368" s="128"/>
      <c r="AQ368" s="128"/>
      <c r="AR368" s="128"/>
      <c r="AS368" s="128"/>
      <c r="AT368" s="128"/>
      <c r="AU368" s="128"/>
      <c r="AV368" s="128"/>
      <c r="AW368" s="128"/>
      <c r="AX368" s="128"/>
      <c r="AY368" s="128"/>
      <c r="AZ368" s="128"/>
      <c r="BA368" s="128"/>
      <c r="BB368" s="128"/>
      <c r="BC368" s="128"/>
      <c r="BD368" s="128"/>
      <c r="BE368" s="128"/>
      <c r="BF368" s="128"/>
      <c r="BG368" s="128"/>
      <c r="BH368" s="128"/>
      <c r="BI368" s="128"/>
      <c r="BJ368" s="128"/>
      <c r="BK368" s="128"/>
    </row>
    <row r="369" spans="1:63">
      <c r="A369" s="128" t="str">
        <f t="array" ref="A369">ConsolGeog[[#This Row],[Country]]</f>
        <v>Wales</v>
      </c>
      <c r="B369" s="129" t="str">
        <f t="array" ref="B369">ConsolGeog[[#This Row],[County Name]]</f>
        <v/>
      </c>
      <c r="C369" s="128" t="str">
        <f t="array" ref="C369">ConsolGeog[[#This Row],[la_code]]</f>
        <v>W06000005</v>
      </c>
      <c r="D369" s="129" t="str">
        <f t="array" ref="D369">ConsolGeog[[#This Row],[la_name]]</f>
        <v>Flintshire</v>
      </c>
      <c r="E369" s="129" t="str">
        <f t="array" ref="E369">ConsolGeog[[#This Row],[LA Type]]</f>
        <v>Local Authority</v>
      </c>
      <c r="F369" s="129">
        <f t="array" ref="F369">ConsolGeog[[#This Row],[population]]</f>
        <v>152506</v>
      </c>
      <c r="G369" s="129">
        <f t="array" ref="G369">ConsolGeog[[#This Row],[area]]</f>
        <v>43753.91</v>
      </c>
      <c r="H369" s="129">
        <f t="array" ref="H369">ConsolGeog[[#This Row],[COUNTY: Sum of districts'' populations '[non additive!']]]</f>
        <v>0</v>
      </c>
      <c r="I369" s="129">
        <f t="array" ref="I369">ConsolGeog[[#This Row],[County Stats Distribution Factor]]</f>
        <v>0</v>
      </c>
      <c r="J369" s="129">
        <f t="array" ref="J369">ConsolGeog[[#This Row],[Presented HS - 16-17 (2014)]]</f>
        <v>0</v>
      </c>
      <c r="K369" s="129">
        <f t="array" ref="K369">ConsolGeog[[#This Row],[Presented HS - 16-24 (2014)]]</f>
        <v>0</v>
      </c>
      <c r="L369" s="129">
        <f t="array" ref="L369">ConsolGeog[[#This Row],[Presented HS - 18-24 (2014)]]</f>
        <v>0</v>
      </c>
      <c r="M369" s="129">
        <f t="array" ref="M369">ConsolGeog[[#This Row],[Presented CS - 16-17 (2014)]]</f>
        <v>0</v>
      </c>
      <c r="N369" s="129">
        <f t="array" ref="N369">ConsolGeog[[#This Row],[Presented CS - 16-24 (2014)]]</f>
        <v>0</v>
      </c>
      <c r="O369" s="129">
        <f t="array" ref="O369">ConsolGeog[[#This Row],[Presented CS - 18-24 (2014)]]</f>
        <v>0</v>
      </c>
      <c r="P369" s="129">
        <f t="array" ref="P36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69" s="129">
        <f t="array" ref="Q369">ConsolGeog[[#This Row],[Assessed HS - 16-17 (2014)]]</f>
        <v>0</v>
      </c>
      <c r="R369" s="129">
        <f t="array" ref="R369">ConsolGeog[[#This Row],[Assessed HS - 16-24 (2014)]]</f>
        <v>0</v>
      </c>
      <c r="S369" s="129">
        <f t="array" ref="S369">ConsolGeog[[#This Row],[Assessed HS - 18-24 (2014)]]</f>
        <v>0</v>
      </c>
      <c r="T369" s="129">
        <f t="array" ref="T369">ConsolGeog[[#This Row],[Assessed CS - 16-17 (2014)]]</f>
        <v>0</v>
      </c>
      <c r="U369" s="129">
        <f t="array" ref="U369">ConsolGeog[[#This Row],[Assessed CS - 16-24 (2014)]]</f>
        <v>0</v>
      </c>
      <c r="V369" s="129">
        <f t="array" ref="V369">ConsolGeog[[#This Row],[Assessed CS - 18-24 (2014)]]</f>
        <v>0</v>
      </c>
      <c r="W369" s="129">
        <f t="array" ref="W369">SUM(FinalOutput10[[#This Row],[Assessed_HS_16_17_2014]],FinalOutput10[[#This Row],[Assessed_HS_16_24_2014]],FinalOutput10[[#This Row],[Assessed_HS_18_24_2014]],FinalOutput10[[#This Row],[Assessed_CS_16_17_2014]],FinalOutput10[[#This Row],[Assessed_CS_16_24_2014]],FinalOutput10[[#This Row],[Assessed_CS_18_24_2014]])</f>
        <v>0</v>
      </c>
      <c r="X369" s="128"/>
      <c r="Y369" s="128"/>
      <c r="Z369" s="128"/>
      <c r="AA369" s="128"/>
      <c r="AB369" s="128"/>
      <c r="AC369" s="128"/>
      <c r="AD369" s="128"/>
      <c r="AE369" s="128"/>
      <c r="AF369" s="128"/>
      <c r="AG369" s="128"/>
      <c r="AH369" s="128"/>
      <c r="AI369" s="128"/>
      <c r="AJ369" s="128"/>
      <c r="AK369" s="128"/>
      <c r="AL369" s="128"/>
      <c r="AM369" s="128"/>
      <c r="AN369" s="128"/>
      <c r="AO369" s="128"/>
      <c r="AP369" s="128"/>
      <c r="AQ369" s="128"/>
      <c r="AR369" s="128"/>
      <c r="AS369" s="128"/>
      <c r="AT369" s="128"/>
      <c r="AU369" s="128"/>
      <c r="AV369" s="128"/>
      <c r="AW369" s="128"/>
      <c r="AX369" s="128"/>
      <c r="AY369" s="128"/>
      <c r="AZ369" s="128"/>
      <c r="BA369" s="128"/>
      <c r="BB369" s="128"/>
      <c r="BC369" s="128"/>
      <c r="BD369" s="128"/>
      <c r="BE369" s="128"/>
      <c r="BF369" s="128"/>
      <c r="BG369" s="128"/>
      <c r="BH369" s="128"/>
      <c r="BI369" s="128"/>
      <c r="BJ369" s="128"/>
      <c r="BK369" s="128"/>
    </row>
    <row r="370" spans="1:63">
      <c r="A370" s="128" t="str">
        <f t="array" ref="A370">ConsolGeog[[#This Row],[Country]]</f>
        <v>Wales</v>
      </c>
      <c r="B370" s="129" t="str">
        <f t="array" ref="B370">ConsolGeog[[#This Row],[County Name]]</f>
        <v/>
      </c>
      <c r="C370" s="128" t="str">
        <f t="array" ref="C370">ConsolGeog[[#This Row],[la_code]]</f>
        <v>W06000006</v>
      </c>
      <c r="D370" s="129" t="str">
        <f t="array" ref="D370">ConsolGeog[[#This Row],[la_name]]</f>
        <v>Wrexham</v>
      </c>
      <c r="E370" s="129" t="str">
        <f t="array" ref="E370">ConsolGeog[[#This Row],[LA Type]]</f>
        <v>Local Authority</v>
      </c>
      <c r="F370" s="129">
        <f t="array" ref="F370">ConsolGeog[[#This Row],[population]]</f>
        <v>134844</v>
      </c>
      <c r="G370" s="129">
        <f t="array" ref="G370">ConsolGeog[[#This Row],[area]]</f>
        <v>50377.45</v>
      </c>
      <c r="H370" s="129">
        <f t="array" ref="H370">ConsolGeog[[#This Row],[COUNTY: Sum of districts'' populations '[non additive!']]]</f>
        <v>0</v>
      </c>
      <c r="I370" s="129">
        <f t="array" ref="I370">ConsolGeog[[#This Row],[County Stats Distribution Factor]]</f>
        <v>0</v>
      </c>
      <c r="J370" s="129">
        <f t="array" ref="J370">ConsolGeog[[#This Row],[Presented HS - 16-17 (2014)]]</f>
        <v>10</v>
      </c>
      <c r="K370" s="129">
        <f t="array" ref="K370">ConsolGeog[[#This Row],[Presented HS - 16-24 (2014)]]</f>
        <v>0</v>
      </c>
      <c r="L370" s="129">
        <f t="array" ref="L370">ConsolGeog[[#This Row],[Presented HS - 18-24 (2014)]]</f>
        <v>95</v>
      </c>
      <c r="M370" s="129">
        <f t="array" ref="M370">ConsolGeog[[#This Row],[Presented CS - 16-17 (2014)]]</f>
        <v>0</v>
      </c>
      <c r="N370" s="129">
        <f t="array" ref="N370">ConsolGeog[[#This Row],[Presented CS - 16-24 (2014)]]</f>
        <v>0</v>
      </c>
      <c r="O370" s="129">
        <f t="array" ref="O370">ConsolGeog[[#This Row],[Presented CS - 18-24 (2014)]]</f>
        <v>0</v>
      </c>
      <c r="P370" s="129">
        <f t="array" ref="P370">MAX(FinalOutput10[[#This Row],[Presented_HS_16_17_2014]]+FinalOutput10[[#This Row],[Presented_HS_18_24_2014]],FinalOutput10[[#This Row],[Presented_HS_16_24_2014]])+SUM(FinalOutput10[[#This Row],[Presented_CS_16_17_2014]],FinalOutput10[[#This Row],[Presented_CS_16_24_2014]],FinalOutput10[[#This Row],[Presented_CS_18_24_2014]])</f>
        <v>105</v>
      </c>
      <c r="Q370" s="129">
        <f t="array" ref="Q370">ConsolGeog[[#This Row],[Assessed HS - 16-17 (2014)]]</f>
        <v>10</v>
      </c>
      <c r="R370" s="129">
        <f t="array" ref="R370">ConsolGeog[[#This Row],[Assessed HS - 16-24 (2014)]]</f>
        <v>0</v>
      </c>
      <c r="S370" s="129">
        <f t="array" ref="S370">ConsolGeog[[#This Row],[Assessed HS - 18-24 (2014)]]</f>
        <v>95</v>
      </c>
      <c r="T370" s="129">
        <f t="array" ref="T370">ConsolGeog[[#This Row],[Assessed CS - 16-17 (2014)]]</f>
        <v>0</v>
      </c>
      <c r="U370" s="129">
        <f t="array" ref="U370">ConsolGeog[[#This Row],[Assessed CS - 16-24 (2014)]]</f>
        <v>0</v>
      </c>
      <c r="V370" s="129">
        <f t="array" ref="V370">ConsolGeog[[#This Row],[Assessed CS - 18-24 (2014)]]</f>
        <v>0</v>
      </c>
      <c r="W370" s="129">
        <f t="array" ref="W370">SUM(FinalOutput10[[#This Row],[Assessed_HS_16_17_2014]],FinalOutput10[[#This Row],[Assessed_HS_16_24_2014]],FinalOutput10[[#This Row],[Assessed_HS_18_24_2014]],FinalOutput10[[#This Row],[Assessed_CS_16_17_2014]],FinalOutput10[[#This Row],[Assessed_CS_16_24_2014]],FinalOutput10[[#This Row],[Assessed_CS_18_24_2014]])</f>
        <v>105</v>
      </c>
      <c r="X370" s="128"/>
      <c r="Y370" s="128"/>
      <c r="Z370" s="128"/>
      <c r="AA370" s="128"/>
      <c r="AB370" s="128"/>
      <c r="AC370" s="128"/>
      <c r="AD370" s="128"/>
      <c r="AE370" s="128"/>
      <c r="AF370" s="128"/>
      <c r="AG370" s="128"/>
      <c r="AH370" s="128"/>
      <c r="AI370" s="128"/>
      <c r="AJ370" s="128"/>
      <c r="AK370" s="128"/>
      <c r="AL370" s="128"/>
      <c r="AM370" s="128"/>
      <c r="AN370" s="128"/>
      <c r="AO370" s="128"/>
      <c r="AP370" s="128"/>
      <c r="AQ370" s="128"/>
      <c r="AR370" s="128"/>
      <c r="AS370" s="128"/>
      <c r="AT370" s="128"/>
      <c r="AU370" s="128"/>
      <c r="AV370" s="128"/>
      <c r="AW370" s="128"/>
      <c r="AX370" s="128"/>
      <c r="AY370" s="128"/>
      <c r="AZ370" s="128"/>
      <c r="BA370" s="128"/>
      <c r="BB370" s="128"/>
      <c r="BC370" s="128"/>
      <c r="BD370" s="128"/>
      <c r="BE370" s="128"/>
      <c r="BF370" s="128"/>
      <c r="BG370" s="128"/>
      <c r="BH370" s="128"/>
      <c r="BI370" s="128"/>
      <c r="BJ370" s="128"/>
      <c r="BK370" s="128"/>
    </row>
    <row r="371" spans="1:63">
      <c r="A371" s="128" t="str">
        <f t="array" ref="A371">ConsolGeog[[#This Row],[Country]]</f>
        <v>Wales</v>
      </c>
      <c r="B371" s="129" t="str">
        <f t="array" ref="B371">ConsolGeog[[#This Row],[County Name]]</f>
        <v/>
      </c>
      <c r="C371" s="128" t="str">
        <f t="array" ref="C371">ConsolGeog[[#This Row],[la_code]]</f>
        <v>W06000008</v>
      </c>
      <c r="D371" s="129" t="str">
        <f t="array" ref="D371">ConsolGeog[[#This Row],[la_name]]</f>
        <v>Ceredigion</v>
      </c>
      <c r="E371" s="129" t="str">
        <f t="array" ref="E371">ConsolGeog[[#This Row],[LA Type]]</f>
        <v>Local Authority</v>
      </c>
      <c r="F371" s="129">
        <f t="array" ref="F371">ConsolGeog[[#This Row],[population]]</f>
        <v>75922</v>
      </c>
      <c r="G371" s="129">
        <f t="array" ref="G371">ConsolGeog[[#This Row],[area]]</f>
        <v>178545.43</v>
      </c>
      <c r="H371" s="129">
        <f t="array" ref="H371">ConsolGeog[[#This Row],[COUNTY: Sum of districts'' populations '[non additive!']]]</f>
        <v>0</v>
      </c>
      <c r="I371" s="129">
        <f t="array" ref="I371">ConsolGeog[[#This Row],[County Stats Distribution Factor]]</f>
        <v>0</v>
      </c>
      <c r="J371" s="129">
        <f t="array" ref="J371">ConsolGeog[[#This Row],[Presented HS - 16-17 (2014)]]</f>
        <v>0</v>
      </c>
      <c r="K371" s="129">
        <f t="array" ref="K371">ConsolGeog[[#This Row],[Presented HS - 16-24 (2014)]]</f>
        <v>0</v>
      </c>
      <c r="L371" s="129">
        <f t="array" ref="L371">ConsolGeog[[#This Row],[Presented HS - 18-24 (2014)]]</f>
        <v>0</v>
      </c>
      <c r="M371" s="129">
        <f t="array" ref="M371">ConsolGeog[[#This Row],[Presented CS - 16-17 (2014)]]</f>
        <v>0</v>
      </c>
      <c r="N371" s="129">
        <f t="array" ref="N371">ConsolGeog[[#This Row],[Presented CS - 16-24 (2014)]]</f>
        <v>0</v>
      </c>
      <c r="O371" s="129">
        <f t="array" ref="O371">ConsolGeog[[#This Row],[Presented CS - 18-24 (2014)]]</f>
        <v>0</v>
      </c>
      <c r="P371" s="129">
        <f t="array" ref="P371">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1" s="129">
        <f t="array" ref="Q371">ConsolGeog[[#This Row],[Assessed HS - 16-17 (2014)]]</f>
        <v>0</v>
      </c>
      <c r="R371" s="129">
        <f t="array" ref="R371">ConsolGeog[[#This Row],[Assessed HS - 16-24 (2014)]]</f>
        <v>0</v>
      </c>
      <c r="S371" s="129">
        <f t="array" ref="S371">ConsolGeog[[#This Row],[Assessed HS - 18-24 (2014)]]</f>
        <v>0</v>
      </c>
      <c r="T371" s="129">
        <f t="array" ref="T371">ConsolGeog[[#This Row],[Assessed CS - 16-17 (2014)]]</f>
        <v>0</v>
      </c>
      <c r="U371" s="129">
        <f t="array" ref="U371">ConsolGeog[[#This Row],[Assessed CS - 16-24 (2014)]]</f>
        <v>0</v>
      </c>
      <c r="V371" s="129">
        <f t="array" ref="V371">ConsolGeog[[#This Row],[Assessed CS - 18-24 (2014)]]</f>
        <v>0</v>
      </c>
      <c r="W371" s="129">
        <f t="array" ref="W371">SUM(FinalOutput10[[#This Row],[Assessed_HS_16_17_2014]],FinalOutput10[[#This Row],[Assessed_HS_16_24_2014]],FinalOutput10[[#This Row],[Assessed_HS_18_24_2014]],FinalOutput10[[#This Row],[Assessed_CS_16_17_2014]],FinalOutput10[[#This Row],[Assessed_CS_16_24_2014]],FinalOutput10[[#This Row],[Assessed_CS_18_24_2014]])</f>
        <v>0</v>
      </c>
      <c r="X371" s="128"/>
      <c r="Y371" s="128"/>
      <c r="Z371" s="128"/>
      <c r="AA371" s="128"/>
      <c r="AB371" s="128"/>
      <c r="AC371" s="128"/>
      <c r="AD371" s="128"/>
      <c r="AE371" s="128"/>
      <c r="AF371" s="128"/>
      <c r="AG371" s="128"/>
      <c r="AH371" s="128"/>
      <c r="AI371" s="128"/>
      <c r="AJ371" s="128"/>
      <c r="AK371" s="128"/>
      <c r="AL371" s="128"/>
      <c r="AM371" s="128"/>
      <c r="AN371" s="128"/>
      <c r="AO371" s="128"/>
      <c r="AP371" s="128"/>
      <c r="AQ371" s="128"/>
      <c r="AR371" s="128"/>
      <c r="AS371" s="128"/>
      <c r="AT371" s="128"/>
      <c r="AU371" s="128"/>
      <c r="AV371" s="128"/>
      <c r="AW371" s="128"/>
      <c r="AX371" s="128"/>
      <c r="AY371" s="128"/>
      <c r="AZ371" s="128"/>
      <c r="BA371" s="128"/>
      <c r="BB371" s="128"/>
      <c r="BC371" s="128"/>
      <c r="BD371" s="128"/>
      <c r="BE371" s="128"/>
      <c r="BF371" s="128"/>
      <c r="BG371" s="128"/>
      <c r="BH371" s="128"/>
      <c r="BI371" s="128"/>
      <c r="BJ371" s="128"/>
      <c r="BK371" s="128"/>
    </row>
    <row r="372" spans="1:63">
      <c r="A372" s="128" t="str">
        <f t="array" ref="A372">ConsolGeog[[#This Row],[Country]]</f>
        <v>Wales</v>
      </c>
      <c r="B372" s="129" t="str">
        <f t="array" ref="B372">ConsolGeog[[#This Row],[County Name]]</f>
        <v/>
      </c>
      <c r="C372" s="128" t="str">
        <f t="array" ref="C372">ConsolGeog[[#This Row],[la_code]]</f>
        <v>W06000013</v>
      </c>
      <c r="D372" s="129" t="str">
        <f t="array" ref="D372">ConsolGeog[[#This Row],[la_name]]</f>
        <v>Bridgend</v>
      </c>
      <c r="E372" s="129" t="str">
        <f t="array" ref="E372">ConsolGeog[[#This Row],[LA Type]]</f>
        <v>Local Authority</v>
      </c>
      <c r="F372" s="129">
        <f t="array" ref="F372">ConsolGeog[[#This Row],[population]]</f>
        <v>139178</v>
      </c>
      <c r="G372" s="129">
        <f t="array" ref="G372">ConsolGeog[[#This Row],[area]]</f>
        <v>25074.74</v>
      </c>
      <c r="H372" s="129">
        <f t="array" ref="H372">ConsolGeog[[#This Row],[COUNTY: Sum of districts'' populations '[non additive!']]]</f>
        <v>0</v>
      </c>
      <c r="I372" s="129">
        <f t="array" ref="I372">ConsolGeog[[#This Row],[County Stats Distribution Factor]]</f>
        <v>0</v>
      </c>
      <c r="J372" s="129">
        <f t="array" ref="J372">ConsolGeog[[#This Row],[Presented HS - 16-17 (2014)]]</f>
        <v>0</v>
      </c>
      <c r="K372" s="129">
        <f t="array" ref="K372">ConsolGeog[[#This Row],[Presented HS - 16-24 (2014)]]</f>
        <v>0</v>
      </c>
      <c r="L372" s="129">
        <f t="array" ref="L372">ConsolGeog[[#This Row],[Presented HS - 18-24 (2014)]]</f>
        <v>0</v>
      </c>
      <c r="M372" s="129">
        <f t="array" ref="M372">ConsolGeog[[#This Row],[Presented CS - 16-17 (2014)]]</f>
        <v>0</v>
      </c>
      <c r="N372" s="129">
        <f t="array" ref="N372">ConsolGeog[[#This Row],[Presented CS - 16-24 (2014)]]</f>
        <v>0</v>
      </c>
      <c r="O372" s="129">
        <f t="array" ref="O372">ConsolGeog[[#This Row],[Presented CS - 18-24 (2014)]]</f>
        <v>0</v>
      </c>
      <c r="P372" s="129">
        <f t="array" ref="P37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2" s="129">
        <f t="array" ref="Q372">ConsolGeog[[#This Row],[Assessed HS - 16-17 (2014)]]</f>
        <v>0</v>
      </c>
      <c r="R372" s="129">
        <f t="array" ref="R372">ConsolGeog[[#This Row],[Assessed HS - 16-24 (2014)]]</f>
        <v>0</v>
      </c>
      <c r="S372" s="129">
        <f t="array" ref="S372">ConsolGeog[[#This Row],[Assessed HS - 18-24 (2014)]]</f>
        <v>0</v>
      </c>
      <c r="T372" s="129">
        <f t="array" ref="T372">ConsolGeog[[#This Row],[Assessed CS - 16-17 (2014)]]</f>
        <v>0</v>
      </c>
      <c r="U372" s="129">
        <f t="array" ref="U372">ConsolGeog[[#This Row],[Assessed CS - 16-24 (2014)]]</f>
        <v>0</v>
      </c>
      <c r="V372" s="129">
        <f t="array" ref="V372">ConsolGeog[[#This Row],[Assessed CS - 18-24 (2014)]]</f>
        <v>0</v>
      </c>
      <c r="W372" s="129">
        <f t="array" ref="W372">SUM(FinalOutput10[[#This Row],[Assessed_HS_16_17_2014]],FinalOutput10[[#This Row],[Assessed_HS_16_24_2014]],FinalOutput10[[#This Row],[Assessed_HS_18_24_2014]],FinalOutput10[[#This Row],[Assessed_CS_16_17_2014]],FinalOutput10[[#This Row],[Assessed_CS_16_24_2014]],FinalOutput10[[#This Row],[Assessed_CS_18_24_2014]])</f>
        <v>0</v>
      </c>
      <c r="X372" s="128"/>
      <c r="Y372" s="128"/>
      <c r="Z372" s="128"/>
      <c r="AA372" s="128"/>
      <c r="AB372" s="128"/>
      <c r="AC372" s="128"/>
      <c r="AD372" s="128"/>
      <c r="AE372" s="128"/>
      <c r="AF372" s="128"/>
      <c r="AG372" s="128"/>
      <c r="AH372" s="128"/>
      <c r="AI372" s="128"/>
      <c r="AJ372" s="128"/>
      <c r="AK372" s="128"/>
      <c r="AL372" s="128"/>
      <c r="AM372" s="128"/>
      <c r="AN372" s="128"/>
      <c r="AO372" s="128"/>
      <c r="AP372" s="128"/>
      <c r="AQ372" s="128"/>
      <c r="AR372" s="128"/>
      <c r="AS372" s="128"/>
      <c r="AT372" s="128"/>
      <c r="AU372" s="128"/>
      <c r="AV372" s="128"/>
      <c r="AW372" s="128"/>
      <c r="AX372" s="128"/>
      <c r="AY372" s="128"/>
      <c r="AZ372" s="128"/>
      <c r="BA372" s="128"/>
      <c r="BB372" s="128"/>
      <c r="BC372" s="128"/>
      <c r="BD372" s="128"/>
      <c r="BE372" s="128"/>
      <c r="BF372" s="128"/>
      <c r="BG372" s="128"/>
      <c r="BH372" s="128"/>
      <c r="BI372" s="128"/>
      <c r="BJ372" s="128"/>
      <c r="BK372" s="128"/>
    </row>
    <row r="373" spans="1:63">
      <c r="A373" s="128" t="str">
        <f t="array" ref="A373">ConsolGeog[[#This Row],[Country]]</f>
        <v>Wales</v>
      </c>
      <c r="B373" s="129" t="str">
        <f t="array" ref="B373">ConsolGeog[[#This Row],[County Name]]</f>
        <v/>
      </c>
      <c r="C373" s="128" t="str">
        <f t="array" ref="C373">ConsolGeog[[#This Row],[la_code]]</f>
        <v>W06000014</v>
      </c>
      <c r="D373" s="129" t="str">
        <f t="array" ref="D373">ConsolGeog[[#This Row],[la_name]]</f>
        <v>Vale of Glamorgan</v>
      </c>
      <c r="E373" s="129" t="str">
        <f t="array" ref="E373">ConsolGeog[[#This Row],[LA Type]]</f>
        <v>Local Authority</v>
      </c>
      <c r="F373" s="129">
        <f t="array" ref="F373">ConsolGeog[[#This Row],[population]]</f>
        <v>126336</v>
      </c>
      <c r="G373" s="129">
        <f t="array" ref="G373">ConsolGeog[[#This Row],[area]]</f>
        <v>33095.279999999999</v>
      </c>
      <c r="H373" s="129">
        <f t="array" ref="H373">ConsolGeog[[#This Row],[COUNTY: Sum of districts'' populations '[non additive!']]]</f>
        <v>0</v>
      </c>
      <c r="I373" s="129">
        <f t="array" ref="I373">ConsolGeog[[#This Row],[County Stats Distribution Factor]]</f>
        <v>0</v>
      </c>
      <c r="J373" s="129">
        <f t="array" ref="J373">ConsolGeog[[#This Row],[Presented HS - 16-17 (2014)]]</f>
        <v>0</v>
      </c>
      <c r="K373" s="129">
        <f t="array" ref="K373">ConsolGeog[[#This Row],[Presented HS - 16-24 (2014)]]</f>
        <v>0</v>
      </c>
      <c r="L373" s="129">
        <f t="array" ref="L373">ConsolGeog[[#This Row],[Presented HS - 18-24 (2014)]]</f>
        <v>0</v>
      </c>
      <c r="M373" s="129">
        <f t="array" ref="M373">ConsolGeog[[#This Row],[Presented CS - 16-17 (2014)]]</f>
        <v>0</v>
      </c>
      <c r="N373" s="129">
        <f t="array" ref="N373">ConsolGeog[[#This Row],[Presented CS - 16-24 (2014)]]</f>
        <v>0</v>
      </c>
      <c r="O373" s="129">
        <f t="array" ref="O373">ConsolGeog[[#This Row],[Presented CS - 18-24 (2014)]]</f>
        <v>0</v>
      </c>
      <c r="P373" s="129">
        <f t="array" ref="P373">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3" s="129">
        <f t="array" ref="Q373">ConsolGeog[[#This Row],[Assessed HS - 16-17 (2014)]]</f>
        <v>0</v>
      </c>
      <c r="R373" s="129">
        <f t="array" ref="R373">ConsolGeog[[#This Row],[Assessed HS - 16-24 (2014)]]</f>
        <v>0</v>
      </c>
      <c r="S373" s="129">
        <f t="array" ref="S373">ConsolGeog[[#This Row],[Assessed HS - 18-24 (2014)]]</f>
        <v>0</v>
      </c>
      <c r="T373" s="129">
        <f t="array" ref="T373">ConsolGeog[[#This Row],[Assessed CS - 16-17 (2014)]]</f>
        <v>0</v>
      </c>
      <c r="U373" s="129">
        <f t="array" ref="U373">ConsolGeog[[#This Row],[Assessed CS - 16-24 (2014)]]</f>
        <v>0</v>
      </c>
      <c r="V373" s="129">
        <f t="array" ref="V373">ConsolGeog[[#This Row],[Assessed CS - 18-24 (2014)]]</f>
        <v>0</v>
      </c>
      <c r="W373" s="129">
        <f t="array" ref="W373">SUM(FinalOutput10[[#This Row],[Assessed_HS_16_17_2014]],FinalOutput10[[#This Row],[Assessed_HS_16_24_2014]],FinalOutput10[[#This Row],[Assessed_HS_18_24_2014]],FinalOutput10[[#This Row],[Assessed_CS_16_17_2014]],FinalOutput10[[#This Row],[Assessed_CS_16_24_2014]],FinalOutput10[[#This Row],[Assessed_CS_18_24_2014]])</f>
        <v>0</v>
      </c>
      <c r="X373" s="128"/>
      <c r="Y373" s="128"/>
      <c r="Z373" s="128"/>
      <c r="AA373" s="128"/>
      <c r="AB373" s="128"/>
      <c r="AC373" s="128"/>
      <c r="AD373" s="128"/>
      <c r="AE373" s="128"/>
      <c r="AF373" s="128"/>
      <c r="AG373" s="128"/>
      <c r="AH373" s="128"/>
      <c r="AI373" s="128"/>
      <c r="AJ373" s="128"/>
      <c r="AK373" s="128"/>
      <c r="AL373" s="128"/>
      <c r="AM373" s="128"/>
      <c r="AN373" s="128"/>
      <c r="AO373" s="128"/>
      <c r="AP373" s="128"/>
      <c r="AQ373" s="128"/>
      <c r="AR373" s="128"/>
      <c r="AS373" s="128"/>
      <c r="AT373" s="128"/>
      <c r="AU373" s="128"/>
      <c r="AV373" s="128"/>
      <c r="AW373" s="128"/>
      <c r="AX373" s="128"/>
      <c r="AY373" s="128"/>
      <c r="AZ373" s="128"/>
      <c r="BA373" s="128"/>
      <c r="BB373" s="128"/>
      <c r="BC373" s="128"/>
      <c r="BD373" s="128"/>
      <c r="BE373" s="128"/>
      <c r="BF373" s="128"/>
      <c r="BG373" s="128"/>
      <c r="BH373" s="128"/>
      <c r="BI373" s="128"/>
      <c r="BJ373" s="128"/>
      <c r="BK373" s="128"/>
    </row>
    <row r="374" spans="1:63">
      <c r="A374" s="128" t="str">
        <f t="array" ref="A374">ConsolGeog[[#This Row],[Country]]</f>
        <v>Wales</v>
      </c>
      <c r="B374" s="129" t="str">
        <f t="array" ref="B374">ConsolGeog[[#This Row],[County Name]]</f>
        <v/>
      </c>
      <c r="C374" s="128" t="str">
        <f t="array" ref="C374">ConsolGeog[[#This Row],[la_code]]</f>
        <v>W06000015</v>
      </c>
      <c r="D374" s="129" t="str">
        <f t="array" ref="D374">ConsolGeog[[#This Row],[la_name]]</f>
        <v>Cardiff</v>
      </c>
      <c r="E374" s="129" t="str">
        <f t="array" ref="E374">ConsolGeog[[#This Row],[LA Type]]</f>
        <v>Local Authority</v>
      </c>
      <c r="F374" s="129">
        <f t="array" ref="F374">ConsolGeog[[#This Row],[population]]</f>
        <v>346090</v>
      </c>
      <c r="G374" s="129">
        <f t="array" ref="G374">ConsolGeog[[#This Row],[area]]</f>
        <v>14038.2</v>
      </c>
      <c r="H374" s="129">
        <f t="array" ref="H374">ConsolGeog[[#This Row],[COUNTY: Sum of districts'' populations '[non additive!']]]</f>
        <v>0</v>
      </c>
      <c r="I374" s="129">
        <f t="array" ref="I374">ConsolGeog[[#This Row],[County Stats Distribution Factor]]</f>
        <v>0</v>
      </c>
      <c r="J374" s="129">
        <f t="array" ref="J374">ConsolGeog[[#This Row],[Presented HS - 16-17 (2014)]]</f>
        <v>403</v>
      </c>
      <c r="K374" s="129">
        <f t="array" ref="K374">ConsolGeog[[#This Row],[Presented HS - 16-24 (2014)]]</f>
        <v>0</v>
      </c>
      <c r="L374" s="129">
        <f t="array" ref="L374">ConsolGeog[[#This Row],[Presented HS - 18-24 (2014)]]</f>
        <v>1614</v>
      </c>
      <c r="M374" s="129">
        <f t="array" ref="M374">ConsolGeog[[#This Row],[Presented CS - 16-17 (2014)]]</f>
        <v>0</v>
      </c>
      <c r="N374" s="129">
        <f t="array" ref="N374">ConsolGeog[[#This Row],[Presented CS - 16-24 (2014)]]</f>
        <v>0</v>
      </c>
      <c r="O374" s="129">
        <f t="array" ref="O374">ConsolGeog[[#This Row],[Presented CS - 18-24 (2014)]]</f>
        <v>0</v>
      </c>
      <c r="P374" s="129">
        <f t="array" ref="P374">MAX(FinalOutput10[[#This Row],[Presented_HS_16_17_2014]]+FinalOutput10[[#This Row],[Presented_HS_18_24_2014]],FinalOutput10[[#This Row],[Presented_HS_16_24_2014]])+SUM(FinalOutput10[[#This Row],[Presented_CS_16_17_2014]],FinalOutput10[[#This Row],[Presented_CS_16_24_2014]],FinalOutput10[[#This Row],[Presented_CS_18_24_2014]])</f>
        <v>2017</v>
      </c>
      <c r="Q374" s="129">
        <f t="array" ref="Q374">ConsolGeog[[#This Row],[Assessed HS - 16-17 (2014)]]</f>
        <v>33</v>
      </c>
      <c r="R374" s="129">
        <f t="array" ref="R374">ConsolGeog[[#This Row],[Assessed HS - 16-24 (2014)]]</f>
        <v>0</v>
      </c>
      <c r="S374" s="129">
        <f t="array" ref="S374">ConsolGeog[[#This Row],[Assessed HS - 18-24 (2014)]]</f>
        <v>743</v>
      </c>
      <c r="T374" s="129">
        <f t="array" ref="T374">ConsolGeog[[#This Row],[Assessed CS - 16-17 (2014)]]</f>
        <v>0</v>
      </c>
      <c r="U374" s="129">
        <f t="array" ref="U374">ConsolGeog[[#This Row],[Assessed CS - 16-24 (2014)]]</f>
        <v>0</v>
      </c>
      <c r="V374" s="129">
        <f t="array" ref="V374">ConsolGeog[[#This Row],[Assessed CS - 18-24 (2014)]]</f>
        <v>0</v>
      </c>
      <c r="W374" s="129">
        <f t="array" ref="W374">SUM(FinalOutput10[[#This Row],[Assessed_HS_16_17_2014]],FinalOutput10[[#This Row],[Assessed_HS_16_24_2014]],FinalOutput10[[#This Row],[Assessed_HS_18_24_2014]],FinalOutput10[[#This Row],[Assessed_CS_16_17_2014]],FinalOutput10[[#This Row],[Assessed_CS_16_24_2014]],FinalOutput10[[#This Row],[Assessed_CS_18_24_2014]])</f>
        <v>776</v>
      </c>
      <c r="X374" s="128"/>
      <c r="Y374" s="128"/>
      <c r="Z374" s="128"/>
      <c r="AA374" s="128"/>
      <c r="AB374" s="128"/>
      <c r="AC374" s="128"/>
      <c r="AD374" s="128"/>
      <c r="AE374" s="128"/>
      <c r="AF374" s="128"/>
      <c r="AG374" s="128"/>
      <c r="AH374" s="128"/>
      <c r="AI374" s="128"/>
      <c r="AJ374" s="128"/>
      <c r="AK374" s="128"/>
      <c r="AL374" s="128"/>
      <c r="AM374" s="128"/>
      <c r="AN374" s="128"/>
      <c r="AO374" s="128"/>
      <c r="AP374" s="128"/>
      <c r="AQ374" s="128"/>
      <c r="AR374" s="128"/>
      <c r="AS374" s="128"/>
      <c r="AT374" s="128"/>
      <c r="AU374" s="128"/>
      <c r="AV374" s="128"/>
      <c r="AW374" s="128"/>
      <c r="AX374" s="128"/>
      <c r="AY374" s="128"/>
      <c r="AZ374" s="128"/>
      <c r="BA374" s="128"/>
      <c r="BB374" s="128"/>
      <c r="BC374" s="128"/>
      <c r="BD374" s="128"/>
      <c r="BE374" s="128"/>
      <c r="BF374" s="128"/>
      <c r="BG374" s="128"/>
      <c r="BH374" s="128"/>
      <c r="BI374" s="128"/>
      <c r="BJ374" s="128"/>
      <c r="BK374" s="128"/>
    </row>
    <row r="375" spans="1:63">
      <c r="A375" s="128" t="str">
        <f t="array" ref="A375">ConsolGeog[[#This Row],[Country]]</f>
        <v>Wales</v>
      </c>
      <c r="B375" s="129" t="str">
        <f t="array" ref="B375">ConsolGeog[[#This Row],[County Name]]</f>
        <v/>
      </c>
      <c r="C375" s="128" t="str">
        <f t="array" ref="C375">ConsolGeog[[#This Row],[la_code]]</f>
        <v>W06000016</v>
      </c>
      <c r="D375" s="129" t="str">
        <f t="array" ref="D375">ConsolGeog[[#This Row],[la_name]]</f>
        <v>Rhondda Cynon Taf</v>
      </c>
      <c r="E375" s="129" t="str">
        <f t="array" ref="E375">ConsolGeog[[#This Row],[LA Type]]</f>
        <v>Local Authority</v>
      </c>
      <c r="F375" s="129">
        <f t="array" ref="F375">ConsolGeog[[#This Row],[population]]</f>
        <v>234410</v>
      </c>
      <c r="G375" s="129">
        <f t="array" ref="G375">ConsolGeog[[#This Row],[area]]</f>
        <v>42412.97</v>
      </c>
      <c r="H375" s="129">
        <f t="array" ref="H375">ConsolGeog[[#This Row],[COUNTY: Sum of districts'' populations '[non additive!']]]</f>
        <v>0</v>
      </c>
      <c r="I375" s="129">
        <f t="array" ref="I375">ConsolGeog[[#This Row],[County Stats Distribution Factor]]</f>
        <v>0</v>
      </c>
      <c r="J375" s="129">
        <f t="array" ref="J375">ConsolGeog[[#This Row],[Presented HS - 16-17 (2014)]]</f>
        <v>32</v>
      </c>
      <c r="K375" s="129">
        <f t="array" ref="K375">ConsolGeog[[#This Row],[Presented HS - 16-24 (2014)]]</f>
        <v>0</v>
      </c>
      <c r="L375" s="129">
        <f t="array" ref="L375">ConsolGeog[[#This Row],[Presented HS - 18-24 (2014)]]</f>
        <v>86</v>
      </c>
      <c r="M375" s="129">
        <f t="array" ref="M375">ConsolGeog[[#This Row],[Presented CS - 16-17 (2014)]]</f>
        <v>0</v>
      </c>
      <c r="N375" s="129">
        <f t="array" ref="N375">ConsolGeog[[#This Row],[Presented CS - 16-24 (2014)]]</f>
        <v>0</v>
      </c>
      <c r="O375" s="129">
        <f t="array" ref="O375">ConsolGeog[[#This Row],[Presented CS - 18-24 (2014)]]</f>
        <v>0</v>
      </c>
      <c r="P375" s="129">
        <f t="array" ref="P375">MAX(FinalOutput10[[#This Row],[Presented_HS_16_17_2014]]+FinalOutput10[[#This Row],[Presented_HS_18_24_2014]],FinalOutput10[[#This Row],[Presented_HS_16_24_2014]])+SUM(FinalOutput10[[#This Row],[Presented_CS_16_17_2014]],FinalOutput10[[#This Row],[Presented_CS_16_24_2014]],FinalOutput10[[#This Row],[Presented_CS_18_24_2014]])</f>
        <v>118</v>
      </c>
      <c r="Q375" s="129">
        <f t="array" ref="Q375">ConsolGeog[[#This Row],[Assessed HS - 16-17 (2014)]]</f>
        <v>32</v>
      </c>
      <c r="R375" s="129">
        <f t="array" ref="R375">ConsolGeog[[#This Row],[Assessed HS - 16-24 (2014)]]</f>
        <v>0</v>
      </c>
      <c r="S375" s="129">
        <f t="array" ref="S375">ConsolGeog[[#This Row],[Assessed HS - 18-24 (2014)]]</f>
        <v>86</v>
      </c>
      <c r="T375" s="129">
        <f t="array" ref="T375">ConsolGeog[[#This Row],[Assessed CS - 16-17 (2014)]]</f>
        <v>0</v>
      </c>
      <c r="U375" s="129">
        <f t="array" ref="U375">ConsolGeog[[#This Row],[Assessed CS - 16-24 (2014)]]</f>
        <v>0</v>
      </c>
      <c r="V375" s="129">
        <f t="array" ref="V375">ConsolGeog[[#This Row],[Assessed CS - 18-24 (2014)]]</f>
        <v>0</v>
      </c>
      <c r="W375" s="129">
        <f t="array" ref="W375">SUM(FinalOutput10[[#This Row],[Assessed_HS_16_17_2014]],FinalOutput10[[#This Row],[Assessed_HS_16_24_2014]],FinalOutput10[[#This Row],[Assessed_HS_18_24_2014]],FinalOutput10[[#This Row],[Assessed_CS_16_17_2014]],FinalOutput10[[#This Row],[Assessed_CS_16_24_2014]],FinalOutput10[[#This Row],[Assessed_CS_18_24_2014]])</f>
        <v>118</v>
      </c>
      <c r="X375" s="128"/>
      <c r="Y375" s="128"/>
      <c r="Z375" s="128"/>
      <c r="AA375" s="128"/>
      <c r="AB375" s="128"/>
      <c r="AC375" s="128"/>
      <c r="AD375" s="128"/>
      <c r="AE375" s="128"/>
      <c r="AF375" s="128"/>
      <c r="AG375" s="128"/>
      <c r="AH375" s="128"/>
      <c r="AI375" s="128"/>
      <c r="AJ375" s="128"/>
      <c r="AK375" s="128"/>
      <c r="AL375" s="128"/>
      <c r="AM375" s="128"/>
      <c r="AN375" s="128"/>
      <c r="AO375" s="128"/>
      <c r="AP375" s="128"/>
      <c r="AQ375" s="128"/>
      <c r="AR375" s="128"/>
      <c r="AS375" s="128"/>
      <c r="AT375" s="128"/>
      <c r="AU375" s="128"/>
      <c r="AV375" s="128"/>
      <c r="AW375" s="128"/>
      <c r="AX375" s="128"/>
      <c r="AY375" s="128"/>
      <c r="AZ375" s="128"/>
      <c r="BA375" s="128"/>
      <c r="BB375" s="128"/>
      <c r="BC375" s="128"/>
      <c r="BD375" s="128"/>
      <c r="BE375" s="128"/>
      <c r="BF375" s="128"/>
      <c r="BG375" s="128"/>
      <c r="BH375" s="128"/>
      <c r="BI375" s="128"/>
      <c r="BJ375" s="128"/>
      <c r="BK375" s="128"/>
    </row>
    <row r="376" spans="1:63">
      <c r="A376" s="128" t="str">
        <f t="array" ref="A376">ConsolGeog[[#This Row],[Country]]</f>
        <v>Wales</v>
      </c>
      <c r="B376" s="129" t="str">
        <f t="array" ref="B376">ConsolGeog[[#This Row],[County Name]]</f>
        <v/>
      </c>
      <c r="C376" s="128" t="str">
        <f t="array" ref="C376">ConsolGeog[[#This Row],[la_code]]</f>
        <v>W06000019</v>
      </c>
      <c r="D376" s="129" t="str">
        <f t="array" ref="D376">ConsolGeog[[#This Row],[la_name]]</f>
        <v>Blaenau Gwent</v>
      </c>
      <c r="E376" s="129" t="str">
        <f t="array" ref="E376">ConsolGeog[[#This Row],[LA Type]]</f>
        <v>Local Authority</v>
      </c>
      <c r="F376" s="129">
        <f t="array" ref="F376">ConsolGeog[[#This Row],[population]]</f>
        <v>69814</v>
      </c>
      <c r="G376" s="129">
        <f t="array" ref="G376">ConsolGeog[[#This Row],[area]]</f>
        <v>10876.16</v>
      </c>
      <c r="H376" s="129">
        <f t="array" ref="H376">ConsolGeog[[#This Row],[COUNTY: Sum of districts'' populations '[non additive!']]]</f>
        <v>0</v>
      </c>
      <c r="I376" s="129">
        <f t="array" ref="I376">ConsolGeog[[#This Row],[County Stats Distribution Factor]]</f>
        <v>0</v>
      </c>
      <c r="J376" s="129">
        <f t="array" ref="J376">ConsolGeog[[#This Row],[Presented HS - 16-17 (2014)]]</f>
        <v>12</v>
      </c>
      <c r="K376" s="129">
        <f t="array" ref="K376">ConsolGeog[[#This Row],[Presented HS - 16-24 (2014)]]</f>
        <v>0</v>
      </c>
      <c r="L376" s="129">
        <f t="array" ref="L376">ConsolGeog[[#This Row],[Presented HS - 18-24 (2014)]]</f>
        <v>158</v>
      </c>
      <c r="M376" s="129">
        <f t="array" ref="M376">ConsolGeog[[#This Row],[Presented CS - 16-17 (2014)]]</f>
        <v>0</v>
      </c>
      <c r="N376" s="129">
        <f t="array" ref="N376">ConsolGeog[[#This Row],[Presented CS - 16-24 (2014)]]</f>
        <v>0</v>
      </c>
      <c r="O376" s="129">
        <f t="array" ref="O376">ConsolGeog[[#This Row],[Presented CS - 18-24 (2014)]]</f>
        <v>0</v>
      </c>
      <c r="P376" s="129">
        <f t="array" ref="P376">MAX(FinalOutput10[[#This Row],[Presented_HS_16_17_2014]]+FinalOutput10[[#This Row],[Presented_HS_18_24_2014]],FinalOutput10[[#This Row],[Presented_HS_16_24_2014]])+SUM(FinalOutput10[[#This Row],[Presented_CS_16_17_2014]],FinalOutput10[[#This Row],[Presented_CS_16_24_2014]],FinalOutput10[[#This Row],[Presented_CS_18_24_2014]])</f>
        <v>170</v>
      </c>
      <c r="Q376" s="129">
        <f t="array" ref="Q376">ConsolGeog[[#This Row],[Assessed HS - 16-17 (2014)]]</f>
        <v>12</v>
      </c>
      <c r="R376" s="129">
        <f t="array" ref="R376">ConsolGeog[[#This Row],[Assessed HS - 16-24 (2014)]]</f>
        <v>0</v>
      </c>
      <c r="S376" s="129">
        <f t="array" ref="S376">ConsolGeog[[#This Row],[Assessed HS - 18-24 (2014)]]</f>
        <v>126</v>
      </c>
      <c r="T376" s="129">
        <f t="array" ref="T376">ConsolGeog[[#This Row],[Assessed CS - 16-17 (2014)]]</f>
        <v>0</v>
      </c>
      <c r="U376" s="129">
        <f t="array" ref="U376">ConsolGeog[[#This Row],[Assessed CS - 16-24 (2014)]]</f>
        <v>0</v>
      </c>
      <c r="V376" s="129">
        <f t="array" ref="V376">ConsolGeog[[#This Row],[Assessed CS - 18-24 (2014)]]</f>
        <v>0</v>
      </c>
      <c r="W376" s="129">
        <f t="array" ref="W376">SUM(FinalOutput10[[#This Row],[Assessed_HS_16_17_2014]],FinalOutput10[[#This Row],[Assessed_HS_16_24_2014]],FinalOutput10[[#This Row],[Assessed_HS_18_24_2014]],FinalOutput10[[#This Row],[Assessed_CS_16_17_2014]],FinalOutput10[[#This Row],[Assessed_CS_16_24_2014]],FinalOutput10[[#This Row],[Assessed_CS_18_24_2014]])</f>
        <v>138</v>
      </c>
      <c r="X376" s="128"/>
      <c r="Y376" s="128"/>
      <c r="Z376" s="128"/>
      <c r="AA376" s="128"/>
      <c r="AB376" s="128"/>
      <c r="AC376" s="128"/>
      <c r="AD376" s="128"/>
      <c r="AE376" s="128"/>
      <c r="AF376" s="128"/>
      <c r="AG376" s="128"/>
      <c r="AH376" s="128"/>
      <c r="AI376" s="128"/>
      <c r="AJ376" s="128"/>
      <c r="AK376" s="128"/>
      <c r="AL376" s="128"/>
      <c r="AM376" s="128"/>
      <c r="AN376" s="128"/>
      <c r="AO376" s="128"/>
      <c r="AP376" s="128"/>
      <c r="AQ376" s="128"/>
      <c r="AR376" s="128"/>
      <c r="AS376" s="128"/>
      <c r="AT376" s="128"/>
      <c r="AU376" s="128"/>
      <c r="AV376" s="128"/>
      <c r="AW376" s="128"/>
      <c r="AX376" s="128"/>
      <c r="AY376" s="128"/>
      <c r="AZ376" s="128"/>
      <c r="BA376" s="128"/>
      <c r="BB376" s="128"/>
      <c r="BC376" s="128"/>
      <c r="BD376" s="128"/>
      <c r="BE376" s="128"/>
      <c r="BF376" s="128"/>
      <c r="BG376" s="128"/>
      <c r="BH376" s="128"/>
      <c r="BI376" s="128"/>
      <c r="BJ376" s="128"/>
      <c r="BK376" s="128"/>
    </row>
    <row r="377" spans="1:63">
      <c r="A377" s="128" t="str">
        <f t="array" ref="A377">ConsolGeog[[#This Row],[Country]]</f>
        <v>Wales</v>
      </c>
      <c r="B377" s="129" t="str">
        <f t="array" ref="B377">ConsolGeog[[#This Row],[County Name]]</f>
        <v/>
      </c>
      <c r="C377" s="128" t="str">
        <f t="array" ref="C377">ConsolGeog[[#This Row],[la_code]]</f>
        <v>W06000020</v>
      </c>
      <c r="D377" s="129" t="str">
        <f t="array" ref="D377">ConsolGeog[[#This Row],[la_name]]</f>
        <v>Torfaen</v>
      </c>
      <c r="E377" s="129" t="str">
        <f t="array" ref="E377">ConsolGeog[[#This Row],[LA Type]]</f>
        <v>Local Authority</v>
      </c>
      <c r="F377" s="129">
        <f t="array" ref="F377">ConsolGeog[[#This Row],[population]]</f>
        <v>91075</v>
      </c>
      <c r="G377" s="129">
        <f t="array" ref="G377">ConsolGeog[[#This Row],[area]]</f>
        <v>12564.08</v>
      </c>
      <c r="H377" s="129">
        <f t="array" ref="H377">ConsolGeog[[#This Row],[COUNTY: Sum of districts'' populations '[non additive!']]]</f>
        <v>0</v>
      </c>
      <c r="I377" s="129">
        <f t="array" ref="I377">ConsolGeog[[#This Row],[County Stats Distribution Factor]]</f>
        <v>0</v>
      </c>
      <c r="J377" s="129">
        <f t="array" ref="J377">ConsolGeog[[#This Row],[Presented HS - 16-17 (2014)]]</f>
        <v>28</v>
      </c>
      <c r="K377" s="129">
        <f t="array" ref="K377">ConsolGeog[[#This Row],[Presented HS - 16-24 (2014)]]</f>
        <v>0</v>
      </c>
      <c r="L377" s="129">
        <f t="array" ref="L377">ConsolGeog[[#This Row],[Presented HS - 18-24 (2014)]]</f>
        <v>201</v>
      </c>
      <c r="M377" s="129">
        <f t="array" ref="M377">ConsolGeog[[#This Row],[Presented CS - 16-17 (2014)]]</f>
        <v>0</v>
      </c>
      <c r="N377" s="129">
        <f t="array" ref="N377">ConsolGeog[[#This Row],[Presented CS - 16-24 (2014)]]</f>
        <v>0</v>
      </c>
      <c r="O377" s="129">
        <f t="array" ref="O377">ConsolGeog[[#This Row],[Presented CS - 18-24 (2014)]]</f>
        <v>0</v>
      </c>
      <c r="P377" s="129">
        <f t="array" ref="P377">MAX(FinalOutput10[[#This Row],[Presented_HS_16_17_2014]]+FinalOutput10[[#This Row],[Presented_HS_18_24_2014]],FinalOutput10[[#This Row],[Presented_HS_16_24_2014]])+SUM(FinalOutput10[[#This Row],[Presented_CS_16_17_2014]],FinalOutput10[[#This Row],[Presented_CS_16_24_2014]],FinalOutput10[[#This Row],[Presented_CS_18_24_2014]])</f>
        <v>229</v>
      </c>
      <c r="Q377" s="129">
        <f t="array" ref="Q377">ConsolGeog[[#This Row],[Assessed HS - 16-17 (2014)]]</f>
        <v>17</v>
      </c>
      <c r="R377" s="129">
        <f t="array" ref="R377">ConsolGeog[[#This Row],[Assessed HS - 16-24 (2014)]]</f>
        <v>0</v>
      </c>
      <c r="S377" s="129">
        <f t="array" ref="S377">ConsolGeog[[#This Row],[Assessed HS - 18-24 (2014)]]</f>
        <v>102</v>
      </c>
      <c r="T377" s="129">
        <f t="array" ref="T377">ConsolGeog[[#This Row],[Assessed CS - 16-17 (2014)]]</f>
        <v>0</v>
      </c>
      <c r="U377" s="129">
        <f t="array" ref="U377">ConsolGeog[[#This Row],[Assessed CS - 16-24 (2014)]]</f>
        <v>0</v>
      </c>
      <c r="V377" s="129">
        <f t="array" ref="V377">ConsolGeog[[#This Row],[Assessed CS - 18-24 (2014)]]</f>
        <v>0</v>
      </c>
      <c r="W377" s="129">
        <f t="array" ref="W377">SUM(FinalOutput10[[#This Row],[Assessed_HS_16_17_2014]],FinalOutput10[[#This Row],[Assessed_HS_16_24_2014]],FinalOutput10[[#This Row],[Assessed_HS_18_24_2014]],FinalOutput10[[#This Row],[Assessed_CS_16_17_2014]],FinalOutput10[[#This Row],[Assessed_CS_16_24_2014]],FinalOutput10[[#This Row],[Assessed_CS_18_24_2014]])</f>
        <v>119</v>
      </c>
      <c r="X377" s="128"/>
      <c r="Y377" s="128"/>
      <c r="Z377" s="128"/>
      <c r="AA377" s="128"/>
      <c r="AB377" s="128"/>
      <c r="AC377" s="128"/>
      <c r="AD377" s="128"/>
      <c r="AE377" s="128"/>
      <c r="AF377" s="128"/>
      <c r="AG377" s="128"/>
      <c r="AH377" s="128"/>
      <c r="AI377" s="128"/>
      <c r="AJ377" s="128"/>
      <c r="AK377" s="128"/>
      <c r="AL377" s="128"/>
      <c r="AM377" s="128"/>
      <c r="AN377" s="128"/>
      <c r="AO377" s="128"/>
      <c r="AP377" s="128"/>
      <c r="AQ377" s="128"/>
      <c r="AR377" s="128"/>
      <c r="AS377" s="128"/>
      <c r="AT377" s="128"/>
      <c r="AU377" s="128"/>
      <c r="AV377" s="128"/>
      <c r="AW377" s="128"/>
      <c r="AX377" s="128"/>
      <c r="AY377" s="128"/>
      <c r="AZ377" s="128"/>
      <c r="BA377" s="128"/>
      <c r="BB377" s="128"/>
      <c r="BC377" s="128"/>
      <c r="BD377" s="128"/>
      <c r="BE377" s="128"/>
      <c r="BF377" s="128"/>
      <c r="BG377" s="128"/>
      <c r="BH377" s="128"/>
      <c r="BI377" s="128"/>
      <c r="BJ377" s="128"/>
      <c r="BK377" s="128"/>
    </row>
    <row r="378" spans="1:63">
      <c r="A378" s="128" t="str">
        <f t="array" ref="A378">ConsolGeog[[#This Row],[Country]]</f>
        <v>Wales</v>
      </c>
      <c r="B378" s="129" t="str">
        <f t="array" ref="B378">ConsolGeog[[#This Row],[County Name]]</f>
        <v/>
      </c>
      <c r="C378" s="128" t="str">
        <f t="array" ref="C378">ConsolGeog[[#This Row],[la_code]]</f>
        <v>W06000021</v>
      </c>
      <c r="D378" s="129" t="str">
        <f t="array" ref="D378">ConsolGeog[[#This Row],[la_name]]</f>
        <v>Monmouthshire</v>
      </c>
      <c r="E378" s="129" t="str">
        <f t="array" ref="E378">ConsolGeog[[#This Row],[LA Type]]</f>
        <v>Local Authority</v>
      </c>
      <c r="F378" s="129">
        <f t="array" ref="F378">ConsolGeog[[#This Row],[population]]</f>
        <v>91323</v>
      </c>
      <c r="G378" s="129">
        <f t="array" ref="G378">ConsolGeog[[#This Row],[area]]</f>
        <v>84914.94</v>
      </c>
      <c r="H378" s="129">
        <f t="array" ref="H378">ConsolGeog[[#This Row],[COUNTY: Sum of districts'' populations '[non additive!']]]</f>
        <v>0</v>
      </c>
      <c r="I378" s="129">
        <f t="array" ref="I378">ConsolGeog[[#This Row],[County Stats Distribution Factor]]</f>
        <v>0</v>
      </c>
      <c r="J378" s="129">
        <f t="array" ref="J378">ConsolGeog[[#This Row],[Presented HS - 16-17 (2014)]]</f>
        <v>0</v>
      </c>
      <c r="K378" s="129">
        <f t="array" ref="K378">ConsolGeog[[#This Row],[Presented HS - 16-24 (2014)]]</f>
        <v>0</v>
      </c>
      <c r="L378" s="129">
        <f t="array" ref="L378">ConsolGeog[[#This Row],[Presented HS - 18-24 (2014)]]</f>
        <v>0</v>
      </c>
      <c r="M378" s="129">
        <f t="array" ref="M378">ConsolGeog[[#This Row],[Presented CS - 16-17 (2014)]]</f>
        <v>0</v>
      </c>
      <c r="N378" s="129">
        <f t="array" ref="N378">ConsolGeog[[#This Row],[Presented CS - 16-24 (2014)]]</f>
        <v>0</v>
      </c>
      <c r="O378" s="129">
        <f t="array" ref="O378">ConsolGeog[[#This Row],[Presented CS - 18-24 (2014)]]</f>
        <v>0</v>
      </c>
      <c r="P378" s="129">
        <f t="array" ref="P378">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8" s="129">
        <f t="array" ref="Q378">ConsolGeog[[#This Row],[Assessed HS - 16-17 (2014)]]</f>
        <v>0</v>
      </c>
      <c r="R378" s="129">
        <f t="array" ref="R378">ConsolGeog[[#This Row],[Assessed HS - 16-24 (2014)]]</f>
        <v>0</v>
      </c>
      <c r="S378" s="129">
        <f t="array" ref="S378">ConsolGeog[[#This Row],[Assessed HS - 18-24 (2014)]]</f>
        <v>0</v>
      </c>
      <c r="T378" s="129">
        <f t="array" ref="T378">ConsolGeog[[#This Row],[Assessed CS - 16-17 (2014)]]</f>
        <v>0</v>
      </c>
      <c r="U378" s="129">
        <f t="array" ref="U378">ConsolGeog[[#This Row],[Assessed CS - 16-24 (2014)]]</f>
        <v>0</v>
      </c>
      <c r="V378" s="129">
        <f t="array" ref="V378">ConsolGeog[[#This Row],[Assessed CS - 18-24 (2014)]]</f>
        <v>0</v>
      </c>
      <c r="W378" s="129">
        <f t="array" ref="W378">SUM(FinalOutput10[[#This Row],[Assessed_HS_16_17_2014]],FinalOutput10[[#This Row],[Assessed_HS_16_24_2014]],FinalOutput10[[#This Row],[Assessed_HS_18_24_2014]],FinalOutput10[[#This Row],[Assessed_CS_16_17_2014]],FinalOutput10[[#This Row],[Assessed_CS_16_24_2014]],FinalOutput10[[#This Row],[Assessed_CS_18_24_2014]])</f>
        <v>0</v>
      </c>
      <c r="X378" s="128"/>
      <c r="Y378" s="128"/>
      <c r="Z378" s="128"/>
      <c r="AA378" s="128"/>
      <c r="AB378" s="128"/>
      <c r="AC378" s="128"/>
      <c r="AD378" s="128"/>
      <c r="AE378" s="128"/>
      <c r="AF378" s="128"/>
      <c r="AG378" s="128"/>
      <c r="AH378" s="128"/>
      <c r="AI378" s="128"/>
      <c r="AJ378" s="128"/>
      <c r="AK378" s="128"/>
      <c r="AL378" s="128"/>
      <c r="AM378" s="128"/>
      <c r="AN378" s="128"/>
      <c r="AO378" s="128"/>
      <c r="AP378" s="128"/>
      <c r="AQ378" s="128"/>
      <c r="AR378" s="128"/>
      <c r="AS378" s="128"/>
      <c r="AT378" s="128"/>
      <c r="AU378" s="128"/>
      <c r="AV378" s="128"/>
      <c r="AW378" s="128"/>
      <c r="AX378" s="128"/>
      <c r="AY378" s="128"/>
      <c r="AZ378" s="128"/>
      <c r="BA378" s="128"/>
      <c r="BB378" s="128"/>
      <c r="BC378" s="128"/>
      <c r="BD378" s="128"/>
      <c r="BE378" s="128"/>
      <c r="BF378" s="128"/>
      <c r="BG378" s="128"/>
      <c r="BH378" s="128"/>
      <c r="BI378" s="128"/>
      <c r="BJ378" s="128"/>
      <c r="BK378" s="128"/>
    </row>
    <row r="379" spans="1:63">
      <c r="A379" s="128" t="str">
        <f t="array" ref="A379">ConsolGeog[[#This Row],[Country]]</f>
        <v>Wales</v>
      </c>
      <c r="B379" s="129" t="str">
        <f t="array" ref="B379">ConsolGeog[[#This Row],[County Name]]</f>
        <v/>
      </c>
      <c r="C379" s="128" t="str">
        <f t="array" ref="C379">ConsolGeog[[#This Row],[la_code]]</f>
        <v>W06000022</v>
      </c>
      <c r="D379" s="129" t="str">
        <f t="array" ref="D379">ConsolGeog[[#This Row],[la_name]]</f>
        <v>Newport</v>
      </c>
      <c r="E379" s="129" t="str">
        <f t="array" ref="E379">ConsolGeog[[#This Row],[LA Type]]</f>
        <v>Local Authority</v>
      </c>
      <c r="F379" s="129">
        <f t="array" ref="F379">ConsolGeog[[#This Row],[population]]</f>
        <v>145736</v>
      </c>
      <c r="G379" s="129">
        <f t="array" ref="G379">ConsolGeog[[#This Row],[area]]</f>
        <v>19051.599999999999</v>
      </c>
      <c r="H379" s="129">
        <f t="array" ref="H379">ConsolGeog[[#This Row],[COUNTY: Sum of districts'' populations '[non additive!']]]</f>
        <v>0</v>
      </c>
      <c r="I379" s="129">
        <f t="array" ref="I379">ConsolGeog[[#This Row],[County Stats Distribution Factor]]</f>
        <v>0</v>
      </c>
      <c r="J379" s="129">
        <f t="array" ref="J379">ConsolGeog[[#This Row],[Presented HS - 16-17 (2014)]]</f>
        <v>0</v>
      </c>
      <c r="K379" s="129">
        <f t="array" ref="K379">ConsolGeog[[#This Row],[Presented HS - 16-24 (2014)]]</f>
        <v>0</v>
      </c>
      <c r="L379" s="129">
        <f t="array" ref="L379">ConsolGeog[[#This Row],[Presented HS - 18-24 (2014)]]</f>
        <v>0</v>
      </c>
      <c r="M379" s="129">
        <f t="array" ref="M379">ConsolGeog[[#This Row],[Presented CS - 16-17 (2014)]]</f>
        <v>0</v>
      </c>
      <c r="N379" s="129">
        <f t="array" ref="N379">ConsolGeog[[#This Row],[Presented CS - 16-24 (2014)]]</f>
        <v>0</v>
      </c>
      <c r="O379" s="129">
        <f t="array" ref="O379">ConsolGeog[[#This Row],[Presented CS - 18-24 (2014)]]</f>
        <v>0</v>
      </c>
      <c r="P379" s="129">
        <f t="array" ref="P379">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79" s="129">
        <f t="array" ref="Q379">ConsolGeog[[#This Row],[Assessed HS - 16-17 (2014)]]</f>
        <v>0</v>
      </c>
      <c r="R379" s="129">
        <f t="array" ref="R379">ConsolGeog[[#This Row],[Assessed HS - 16-24 (2014)]]</f>
        <v>0</v>
      </c>
      <c r="S379" s="129">
        <f t="array" ref="S379">ConsolGeog[[#This Row],[Assessed HS - 18-24 (2014)]]</f>
        <v>0</v>
      </c>
      <c r="T379" s="129">
        <f t="array" ref="T379">ConsolGeog[[#This Row],[Assessed CS - 16-17 (2014)]]</f>
        <v>0</v>
      </c>
      <c r="U379" s="129">
        <f t="array" ref="U379">ConsolGeog[[#This Row],[Assessed CS - 16-24 (2014)]]</f>
        <v>0</v>
      </c>
      <c r="V379" s="129">
        <f t="array" ref="V379">ConsolGeog[[#This Row],[Assessed CS - 18-24 (2014)]]</f>
        <v>0</v>
      </c>
      <c r="W379" s="129">
        <f t="array" ref="W379">SUM(FinalOutput10[[#This Row],[Assessed_HS_16_17_2014]],FinalOutput10[[#This Row],[Assessed_HS_16_24_2014]],FinalOutput10[[#This Row],[Assessed_HS_18_24_2014]],FinalOutput10[[#This Row],[Assessed_CS_16_17_2014]],FinalOutput10[[#This Row],[Assessed_CS_16_24_2014]],FinalOutput10[[#This Row],[Assessed_CS_18_24_2014]])</f>
        <v>0</v>
      </c>
      <c r="X379" s="128"/>
      <c r="Y379" s="128"/>
      <c r="Z379" s="128"/>
      <c r="AA379" s="128"/>
      <c r="AB379" s="128"/>
      <c r="AC379" s="128"/>
      <c r="AD379" s="128"/>
      <c r="AE379" s="128"/>
      <c r="AF379" s="128"/>
      <c r="AG379" s="128"/>
      <c r="AH379" s="128"/>
      <c r="AI379" s="128"/>
      <c r="AJ379" s="128"/>
      <c r="AK379" s="128"/>
      <c r="AL379" s="128"/>
      <c r="AM379" s="128"/>
      <c r="AN379" s="128"/>
      <c r="AO379" s="128"/>
      <c r="AP379" s="128"/>
      <c r="AQ379" s="128"/>
      <c r="AR379" s="128"/>
      <c r="AS379" s="128"/>
      <c r="AT379" s="128"/>
      <c r="AU379" s="128"/>
      <c r="AV379" s="128"/>
      <c r="AW379" s="128"/>
      <c r="AX379" s="128"/>
      <c r="AY379" s="128"/>
      <c r="AZ379" s="128"/>
      <c r="BA379" s="128"/>
      <c r="BB379" s="128"/>
      <c r="BC379" s="128"/>
      <c r="BD379" s="128"/>
      <c r="BE379" s="128"/>
      <c r="BF379" s="128"/>
      <c r="BG379" s="128"/>
      <c r="BH379" s="128"/>
      <c r="BI379" s="128"/>
      <c r="BJ379" s="128"/>
      <c r="BK379" s="128"/>
    </row>
    <row r="380" spans="1:63">
      <c r="A380" s="128" t="str">
        <f t="array" ref="A380">ConsolGeog[[#This Row],[Country]]</f>
        <v>Wales</v>
      </c>
      <c r="B380" s="129" t="str">
        <f t="array" ref="B380">ConsolGeog[[#This Row],[County Name]]</f>
        <v/>
      </c>
      <c r="C380" s="128" t="str">
        <f t="array" ref="C380">ConsolGeog[[#This Row],[la_code]]</f>
        <v>W06000023</v>
      </c>
      <c r="D380" s="129" t="str">
        <f t="array" ref="D380">ConsolGeog[[#This Row],[la_name]]</f>
        <v>Powys</v>
      </c>
      <c r="E380" s="129" t="str">
        <f t="array" ref="E380">ConsolGeog[[#This Row],[LA Type]]</f>
        <v>Local Authority</v>
      </c>
      <c r="F380" s="129">
        <f t="array" ref="F380">ConsolGeog[[#This Row],[population]]</f>
        <v>132976</v>
      </c>
      <c r="G380" s="129">
        <f t="array" ref="G380">ConsolGeog[[#This Row],[area]]</f>
        <v>518037.01</v>
      </c>
      <c r="H380" s="129">
        <f t="array" ref="H380">ConsolGeog[[#This Row],[COUNTY: Sum of districts'' populations '[non additive!']]]</f>
        <v>0</v>
      </c>
      <c r="I380" s="129">
        <f t="array" ref="I380">ConsolGeog[[#This Row],[County Stats Distribution Factor]]</f>
        <v>0</v>
      </c>
      <c r="J380" s="129">
        <f t="array" ref="J380">ConsolGeog[[#This Row],[Presented HS - 16-17 (2014)]]</f>
        <v>22</v>
      </c>
      <c r="K380" s="129">
        <f t="array" ref="K380">ConsolGeog[[#This Row],[Presented HS - 16-24 (2014)]]</f>
        <v>0</v>
      </c>
      <c r="L380" s="129">
        <f t="array" ref="L380">ConsolGeog[[#This Row],[Presented HS - 18-24 (2014)]]</f>
        <v>111</v>
      </c>
      <c r="M380" s="129">
        <f t="array" ref="M380">ConsolGeog[[#This Row],[Presented CS - 16-17 (2014)]]</f>
        <v>0</v>
      </c>
      <c r="N380" s="129">
        <f t="array" ref="N380">ConsolGeog[[#This Row],[Presented CS - 16-24 (2014)]]</f>
        <v>0</v>
      </c>
      <c r="O380" s="129">
        <f t="array" ref="O380">ConsolGeog[[#This Row],[Presented CS - 18-24 (2014)]]</f>
        <v>0</v>
      </c>
      <c r="P380" s="129">
        <f t="array" ref="P380">MAX(FinalOutput10[[#This Row],[Presented_HS_16_17_2014]]+FinalOutput10[[#This Row],[Presented_HS_18_24_2014]],FinalOutput10[[#This Row],[Presented_HS_16_24_2014]])+SUM(FinalOutput10[[#This Row],[Presented_CS_16_17_2014]],FinalOutput10[[#This Row],[Presented_CS_16_24_2014]],FinalOutput10[[#This Row],[Presented_CS_18_24_2014]])</f>
        <v>133</v>
      </c>
      <c r="Q380" s="129">
        <f t="array" ref="Q380">ConsolGeog[[#This Row],[Assessed HS - 16-17 (2014)]]</f>
        <v>22</v>
      </c>
      <c r="R380" s="129">
        <f t="array" ref="R380">ConsolGeog[[#This Row],[Assessed HS - 16-24 (2014)]]</f>
        <v>0</v>
      </c>
      <c r="S380" s="129">
        <f t="array" ref="S380">ConsolGeog[[#This Row],[Assessed HS - 18-24 (2014)]]</f>
        <v>111</v>
      </c>
      <c r="T380" s="129">
        <f t="array" ref="T380">ConsolGeog[[#This Row],[Assessed CS - 16-17 (2014)]]</f>
        <v>0</v>
      </c>
      <c r="U380" s="129">
        <f t="array" ref="U380">ConsolGeog[[#This Row],[Assessed CS - 16-24 (2014)]]</f>
        <v>0</v>
      </c>
      <c r="V380" s="129">
        <f t="array" ref="V380">ConsolGeog[[#This Row],[Assessed CS - 18-24 (2014)]]</f>
        <v>0</v>
      </c>
      <c r="W380" s="129">
        <f t="array" ref="W380">SUM(FinalOutput10[[#This Row],[Assessed_HS_16_17_2014]],FinalOutput10[[#This Row],[Assessed_HS_16_24_2014]],FinalOutput10[[#This Row],[Assessed_HS_18_24_2014]],FinalOutput10[[#This Row],[Assessed_CS_16_17_2014]],FinalOutput10[[#This Row],[Assessed_CS_16_24_2014]],FinalOutput10[[#This Row],[Assessed_CS_18_24_2014]])</f>
        <v>133</v>
      </c>
      <c r="X380" s="128"/>
      <c r="Y380" s="128"/>
      <c r="Z380" s="128"/>
      <c r="AA380" s="128"/>
      <c r="AB380" s="128"/>
      <c r="AC380" s="128"/>
      <c r="AD380" s="128"/>
      <c r="AE380" s="128"/>
      <c r="AF380" s="128"/>
      <c r="AG380" s="128"/>
      <c r="AH380" s="128"/>
      <c r="AI380" s="128"/>
      <c r="AJ380" s="128"/>
      <c r="AK380" s="128"/>
      <c r="AL380" s="128"/>
      <c r="AM380" s="128"/>
      <c r="AN380" s="128"/>
      <c r="AO380" s="128"/>
      <c r="AP380" s="128"/>
      <c r="AQ380" s="128"/>
      <c r="AR380" s="128"/>
      <c r="AS380" s="128"/>
      <c r="AT380" s="128"/>
      <c r="AU380" s="128"/>
      <c r="AV380" s="128"/>
      <c r="AW380" s="128"/>
      <c r="AX380" s="128"/>
      <c r="AY380" s="128"/>
      <c r="AZ380" s="128"/>
      <c r="BA380" s="128"/>
      <c r="BB380" s="128"/>
      <c r="BC380" s="128"/>
      <c r="BD380" s="128"/>
      <c r="BE380" s="128"/>
      <c r="BF380" s="128"/>
      <c r="BG380" s="128"/>
      <c r="BH380" s="128"/>
      <c r="BI380" s="128"/>
      <c r="BJ380" s="128"/>
      <c r="BK380" s="128"/>
    </row>
    <row r="381" spans="1:63">
      <c r="A381" s="128" t="str">
        <f t="array" ref="A381">ConsolGeog[[#This Row],[Country]]</f>
        <v>Wales</v>
      </c>
      <c r="B381" s="129" t="str">
        <f t="array" ref="B381">ConsolGeog[[#This Row],[County Name]]</f>
        <v/>
      </c>
      <c r="C381" s="128" t="str">
        <f t="array" ref="C381">ConsolGeog[[#This Row],[la_code]]</f>
        <v>W06000024</v>
      </c>
      <c r="D381" s="129" t="str">
        <f t="array" ref="D381">ConsolGeog[[#This Row],[la_name]]</f>
        <v>Merthyr Tydfil</v>
      </c>
      <c r="E381" s="129" t="str">
        <f t="array" ref="E381">ConsolGeog[[#This Row],[LA Type]]</f>
        <v>Local Authority</v>
      </c>
      <c r="F381" s="129">
        <f t="array" ref="F381">ConsolGeog[[#This Row],[population]]</f>
        <v>58802</v>
      </c>
      <c r="G381" s="129">
        <f t="array" ref="G381">ConsolGeog[[#This Row],[area]]</f>
        <v>11139.29</v>
      </c>
      <c r="H381" s="129">
        <f t="array" ref="H381">ConsolGeog[[#This Row],[COUNTY: Sum of districts'' populations '[non additive!']]]</f>
        <v>0</v>
      </c>
      <c r="I381" s="129">
        <f t="array" ref="I381">ConsolGeog[[#This Row],[County Stats Distribution Factor]]</f>
        <v>0</v>
      </c>
      <c r="J381" s="129">
        <f t="array" ref="J381">ConsolGeog[[#This Row],[Presented HS - 16-17 (2014)]]</f>
        <v>3</v>
      </c>
      <c r="K381" s="129">
        <f t="array" ref="K381">ConsolGeog[[#This Row],[Presented HS - 16-24 (2014)]]</f>
        <v>0</v>
      </c>
      <c r="L381" s="129">
        <f t="array" ref="L381">ConsolGeog[[#This Row],[Presented HS - 18-24 (2014)]]</f>
        <v>31</v>
      </c>
      <c r="M381" s="129">
        <f t="array" ref="M381">ConsolGeog[[#This Row],[Presented CS - 16-17 (2014)]]</f>
        <v>0</v>
      </c>
      <c r="N381" s="129">
        <f t="array" ref="N381">ConsolGeog[[#This Row],[Presented CS - 16-24 (2014)]]</f>
        <v>0</v>
      </c>
      <c r="O381" s="129">
        <f t="array" ref="O381">ConsolGeog[[#This Row],[Presented CS - 18-24 (2014)]]</f>
        <v>0</v>
      </c>
      <c r="P381" s="129">
        <f t="array" ref="P381">MAX(FinalOutput10[[#This Row],[Presented_HS_16_17_2014]]+FinalOutput10[[#This Row],[Presented_HS_18_24_2014]],FinalOutput10[[#This Row],[Presented_HS_16_24_2014]])+SUM(FinalOutput10[[#This Row],[Presented_CS_16_17_2014]],FinalOutput10[[#This Row],[Presented_CS_16_24_2014]],FinalOutput10[[#This Row],[Presented_CS_18_24_2014]])</f>
        <v>34</v>
      </c>
      <c r="Q381" s="129">
        <f t="array" ref="Q381">ConsolGeog[[#This Row],[Assessed HS - 16-17 (2014)]]</f>
        <v>3</v>
      </c>
      <c r="R381" s="129">
        <f t="array" ref="R381">ConsolGeog[[#This Row],[Assessed HS - 16-24 (2014)]]</f>
        <v>0</v>
      </c>
      <c r="S381" s="129">
        <f t="array" ref="S381">ConsolGeog[[#This Row],[Assessed HS - 18-24 (2014)]]</f>
        <v>31</v>
      </c>
      <c r="T381" s="129">
        <f t="array" ref="T381">ConsolGeog[[#This Row],[Assessed CS - 16-17 (2014)]]</f>
        <v>0</v>
      </c>
      <c r="U381" s="129">
        <f t="array" ref="U381">ConsolGeog[[#This Row],[Assessed CS - 16-24 (2014)]]</f>
        <v>0</v>
      </c>
      <c r="V381" s="129">
        <f t="array" ref="V381">ConsolGeog[[#This Row],[Assessed CS - 18-24 (2014)]]</f>
        <v>0</v>
      </c>
      <c r="W381" s="129">
        <f t="array" ref="W381">SUM(FinalOutput10[[#This Row],[Assessed_HS_16_17_2014]],FinalOutput10[[#This Row],[Assessed_HS_16_24_2014]],FinalOutput10[[#This Row],[Assessed_HS_18_24_2014]],FinalOutput10[[#This Row],[Assessed_CS_16_17_2014]],FinalOutput10[[#This Row],[Assessed_CS_16_24_2014]],FinalOutput10[[#This Row],[Assessed_CS_18_24_2014]])</f>
        <v>34</v>
      </c>
      <c r="X381" s="128"/>
      <c r="Y381" s="128"/>
      <c r="Z381" s="128"/>
      <c r="AA381" s="128"/>
      <c r="AB381" s="128"/>
      <c r="AC381" s="128"/>
      <c r="AD381" s="128"/>
      <c r="AE381" s="128"/>
      <c r="AF381" s="128"/>
      <c r="AG381" s="128"/>
      <c r="AH381" s="128"/>
      <c r="AI381" s="128"/>
      <c r="AJ381" s="128"/>
      <c r="AK381" s="128"/>
      <c r="AL381" s="128"/>
      <c r="AM381" s="128"/>
      <c r="AN381" s="128"/>
      <c r="AO381" s="128"/>
      <c r="AP381" s="128"/>
      <c r="AQ381" s="128"/>
      <c r="AR381" s="128"/>
      <c r="AS381" s="128"/>
      <c r="AT381" s="128"/>
      <c r="AU381" s="128"/>
      <c r="AV381" s="128"/>
      <c r="AW381" s="128"/>
      <c r="AX381" s="128"/>
      <c r="AY381" s="128"/>
      <c r="AZ381" s="128"/>
      <c r="BA381" s="128"/>
      <c r="BB381" s="128"/>
      <c r="BC381" s="128"/>
      <c r="BD381" s="128"/>
      <c r="BE381" s="128"/>
      <c r="BF381" s="128"/>
      <c r="BG381" s="128"/>
      <c r="BH381" s="128"/>
      <c r="BI381" s="128"/>
      <c r="BJ381" s="128"/>
      <c r="BK381" s="128"/>
    </row>
    <row r="382" spans="1:63">
      <c r="A382" s="128" t="str">
        <f t="array" ref="A382">ConsolGeog[[#This Row],[Country]]</f>
        <v>Northern Ireland</v>
      </c>
      <c r="B382" s="129" t="str">
        <f t="array" ref="B382">ConsolGeog[[#This Row],[County Name]]</f>
        <v/>
      </c>
      <c r="C382" s="128" t="str">
        <f t="array" ref="C382">ConsolGeog[[#This Row],[la_code]]</f>
        <v>N92000002</v>
      </c>
      <c r="D382" s="129" t="str">
        <f t="array" ref="D382">ConsolGeog[[#This Row],[la_name]]</f>
        <v>Northern Ireland</v>
      </c>
      <c r="E382" s="129" t="str">
        <f t="array" ref="E382">ConsolGeog[[#This Row],[LA Type]]</f>
        <v>Local Authority</v>
      </c>
      <c r="F382" s="129">
        <f t="array" ref="F382">ConsolGeog[[#This Row],[population]]</f>
        <v>1814297</v>
      </c>
      <c r="G382" s="129">
        <f t="array" ref="G382">ConsolGeog[[#This Row],[area]]</f>
        <v>1415309.8</v>
      </c>
      <c r="H382" s="129">
        <f t="array" ref="H382">ConsolGeog[[#This Row],[COUNTY: Sum of districts'' populations '[non additive!']]]</f>
        <v>0</v>
      </c>
      <c r="I382" s="129">
        <f t="array" ref="I382">ConsolGeog[[#This Row],[County Stats Distribution Factor]]</f>
        <v>0</v>
      </c>
      <c r="J382" s="129">
        <f t="array" ref="J382">ConsolGeog[[#This Row],[Presented HS - 16-17 (2014)]]</f>
        <v>0</v>
      </c>
      <c r="K382" s="129">
        <f t="array" ref="K382">ConsolGeog[[#This Row],[Presented HS - 16-24 (2014)]]</f>
        <v>0</v>
      </c>
      <c r="L382" s="129">
        <f t="array" ref="L382">ConsolGeog[[#This Row],[Presented HS - 18-24 (2014)]]</f>
        <v>0</v>
      </c>
      <c r="M382" s="129">
        <f t="array" ref="M382">ConsolGeog[[#This Row],[Presented CS - 16-17 (2014)]]</f>
        <v>0</v>
      </c>
      <c r="N382" s="129">
        <f t="array" ref="N382">ConsolGeog[[#This Row],[Presented CS - 16-24 (2014)]]</f>
        <v>0</v>
      </c>
      <c r="O382" s="129">
        <f t="array" ref="O382">ConsolGeog[[#This Row],[Presented CS - 18-24 (2014)]]</f>
        <v>0</v>
      </c>
      <c r="P382" s="129">
        <f t="array" ref="P382">MAX(FinalOutput10[[#This Row],[Presented_HS_16_17_2014]]+FinalOutput10[[#This Row],[Presented_HS_18_24_2014]],FinalOutput10[[#This Row],[Presented_HS_16_24_2014]])+SUM(FinalOutput10[[#This Row],[Presented_CS_16_17_2014]],FinalOutput10[[#This Row],[Presented_CS_16_24_2014]],FinalOutput10[[#This Row],[Presented_CS_18_24_2014]])</f>
        <v>0</v>
      </c>
      <c r="Q382" s="129">
        <f t="array" ref="Q382">ConsolGeog[[#This Row],[Assessed HS - 16-17 (2014)]]</f>
        <v>0</v>
      </c>
      <c r="R382" s="129">
        <f t="array" ref="R382">ConsolGeog[[#This Row],[Assessed HS - 16-24 (2014)]]</f>
        <v>0</v>
      </c>
      <c r="S382" s="129">
        <f t="array" ref="S382">ConsolGeog[[#This Row],[Assessed HS - 18-24 (2014)]]</f>
        <v>0</v>
      </c>
      <c r="T382" s="129">
        <f t="array" ref="T382">ConsolGeog[[#This Row],[Assessed CS - 16-17 (2014)]]</f>
        <v>0</v>
      </c>
      <c r="U382" s="129">
        <f t="array" ref="U382">ConsolGeog[[#This Row],[Assessed CS - 16-24 (2014)]]</f>
        <v>0</v>
      </c>
      <c r="V382" s="129">
        <f t="array" ref="V382">ConsolGeog[[#This Row],[Assessed CS - 18-24 (2014)]]</f>
        <v>0</v>
      </c>
      <c r="W382" s="129">
        <f t="array" ref="W382">SUM(FinalOutput10[[#This Row],[Assessed_HS_16_17_2014]],FinalOutput10[[#This Row],[Assessed_HS_16_24_2014]],FinalOutput10[[#This Row],[Assessed_HS_18_24_2014]],FinalOutput10[[#This Row],[Assessed_CS_16_17_2014]],FinalOutput10[[#This Row],[Assessed_CS_16_24_2014]],FinalOutput10[[#This Row],[Assessed_CS_18_24_2014]])</f>
        <v>0</v>
      </c>
      <c r="X382" s="128"/>
      <c r="Y382" s="128"/>
      <c r="Z382" s="128"/>
      <c r="AA382" s="128"/>
      <c r="AB382" s="128"/>
      <c r="AC382" s="128"/>
      <c r="AD382" s="128"/>
      <c r="AE382" s="128"/>
      <c r="AF382" s="128"/>
      <c r="AG382" s="128"/>
      <c r="AH382" s="128"/>
      <c r="AI382" s="128"/>
      <c r="AJ382" s="128"/>
      <c r="AK382" s="128"/>
      <c r="AL382" s="128"/>
      <c r="AM382" s="128"/>
      <c r="AN382" s="128"/>
      <c r="AO382" s="128"/>
      <c r="AP382" s="128"/>
      <c r="AQ382" s="128"/>
      <c r="AR382" s="128"/>
      <c r="AS382" s="128"/>
      <c r="AT382" s="128"/>
      <c r="AU382" s="128"/>
      <c r="AV382" s="128"/>
      <c r="AW382" s="128"/>
      <c r="AX382" s="128"/>
      <c r="AY382" s="128"/>
      <c r="AZ382" s="128"/>
      <c r="BA382" s="128"/>
      <c r="BB382" s="128"/>
      <c r="BC382" s="128"/>
      <c r="BD382" s="128"/>
      <c r="BE382" s="128"/>
      <c r="BF382" s="128"/>
      <c r="BG382" s="128"/>
      <c r="BH382" s="128"/>
      <c r="BI382" s="128"/>
      <c r="BJ382" s="128"/>
      <c r="BK382" s="128"/>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B110"/>
  <sheetViews>
    <sheetView showGridLines="0" topLeftCell="C1" workbookViewId="0">
      <selection activeCell="V11" sqref="V11"/>
    </sheetView>
  </sheetViews>
  <sheetFormatPr defaultRowHeight="15"/>
  <cols>
    <col min="1" max="1" width="39.5703125" hidden="1" customWidth="1"/>
    <col min="2" max="2" width="46.42578125" hidden="1" customWidth="1"/>
  </cols>
  <sheetData>
    <row r="1" spans="1:2">
      <c r="A1" s="33" t="s">
        <v>1334</v>
      </c>
      <c r="B1" s="6" t="s">
        <v>1333</v>
      </c>
    </row>
    <row r="3" spans="1:2">
      <c r="A3" s="33" t="s">
        <v>330</v>
      </c>
      <c r="B3" t="s">
        <v>1335</v>
      </c>
    </row>
    <row r="4" spans="1:2">
      <c r="A4" s="5" t="s">
        <v>117</v>
      </c>
      <c r="B4" s="34">
        <v>1</v>
      </c>
    </row>
    <row r="5" spans="1:2">
      <c r="A5" s="5" t="s">
        <v>253</v>
      </c>
      <c r="B5" s="34">
        <v>1</v>
      </c>
    </row>
    <row r="6" spans="1:2">
      <c r="A6" s="5" t="s">
        <v>829</v>
      </c>
      <c r="B6" s="34">
        <v>1</v>
      </c>
    </row>
    <row r="7" spans="1:2">
      <c r="A7" s="5" t="s">
        <v>251</v>
      </c>
      <c r="B7" s="34">
        <v>1</v>
      </c>
    </row>
    <row r="8" spans="1:2">
      <c r="A8" s="5" t="s">
        <v>189</v>
      </c>
      <c r="B8" s="34">
        <v>1</v>
      </c>
    </row>
    <row r="9" spans="1:2">
      <c r="A9" s="5" t="s">
        <v>284</v>
      </c>
      <c r="B9" s="34">
        <v>1</v>
      </c>
    </row>
    <row r="10" spans="1:2">
      <c r="A10" s="5" t="s">
        <v>293</v>
      </c>
      <c r="B10" s="34">
        <v>1</v>
      </c>
    </row>
    <row r="11" spans="1:2">
      <c r="A11" s="5" t="s">
        <v>73</v>
      </c>
      <c r="B11" s="34">
        <v>1</v>
      </c>
    </row>
    <row r="12" spans="1:2">
      <c r="A12" s="5" t="s">
        <v>62</v>
      </c>
      <c r="B12" s="34">
        <v>1</v>
      </c>
    </row>
    <row r="13" spans="1:2">
      <c r="A13" s="5" t="s">
        <v>263</v>
      </c>
      <c r="B13" s="34">
        <v>1</v>
      </c>
    </row>
    <row r="14" spans="1:2">
      <c r="A14" s="5" t="s">
        <v>166</v>
      </c>
      <c r="B14" s="34">
        <v>1</v>
      </c>
    </row>
    <row r="15" spans="1:2">
      <c r="A15" s="5" t="s">
        <v>611</v>
      </c>
      <c r="B15" s="34">
        <v>1</v>
      </c>
    </row>
    <row r="16" spans="1:2">
      <c r="A16" s="5" t="s">
        <v>247</v>
      </c>
      <c r="B16" s="34">
        <v>0.9885057471264368</v>
      </c>
    </row>
    <row r="17" spans="1:2">
      <c r="A17" s="5" t="s">
        <v>240</v>
      </c>
      <c r="B17" s="34">
        <v>0.98198198198198194</v>
      </c>
    </row>
    <row r="18" spans="1:2">
      <c r="A18" s="5" t="s">
        <v>56</v>
      </c>
      <c r="B18" s="34">
        <v>0.97810424638548599</v>
      </c>
    </row>
    <row r="19" spans="1:2">
      <c r="A19" s="5" t="s">
        <v>193</v>
      </c>
      <c r="B19" s="34">
        <v>0.97578957855933046</v>
      </c>
    </row>
    <row r="20" spans="1:2">
      <c r="A20" s="5" t="s">
        <v>267</v>
      </c>
      <c r="B20" s="34">
        <v>0.96875</v>
      </c>
    </row>
    <row r="21" spans="1:2">
      <c r="A21" s="5" t="s">
        <v>238</v>
      </c>
      <c r="B21" s="34">
        <v>0.94193166010784857</v>
      </c>
    </row>
    <row r="22" spans="1:2">
      <c r="A22" s="5" t="s">
        <v>176</v>
      </c>
      <c r="B22" s="34">
        <v>0.93742017879948913</v>
      </c>
    </row>
    <row r="23" spans="1:2">
      <c r="A23" s="5" t="s">
        <v>138</v>
      </c>
      <c r="B23" s="34">
        <v>0.9320987654320988</v>
      </c>
    </row>
    <row r="24" spans="1:2">
      <c r="A24" s="5" t="s">
        <v>633</v>
      </c>
      <c r="B24" s="34">
        <v>0.92391304347826086</v>
      </c>
    </row>
    <row r="25" spans="1:2">
      <c r="A25" s="5" t="s">
        <v>113</v>
      </c>
      <c r="B25" s="34">
        <v>0.92078155622174496</v>
      </c>
    </row>
    <row r="26" spans="1:2">
      <c r="A26" s="5" t="s">
        <v>243</v>
      </c>
      <c r="B26" s="34">
        <v>0.92064554472848958</v>
      </c>
    </row>
    <row r="27" spans="1:2">
      <c r="A27" s="5" t="s">
        <v>124</v>
      </c>
      <c r="B27" s="34">
        <v>0.92057551068062404</v>
      </c>
    </row>
    <row r="28" spans="1:2">
      <c r="A28" s="5" t="s">
        <v>205</v>
      </c>
      <c r="B28" s="34">
        <v>0.9196428571428571</v>
      </c>
    </row>
    <row r="29" spans="1:2">
      <c r="A29" s="5" t="s">
        <v>133</v>
      </c>
      <c r="B29" s="34">
        <v>0.91538824705157606</v>
      </c>
    </row>
    <row r="30" spans="1:2">
      <c r="A30" s="5" t="s">
        <v>158</v>
      </c>
      <c r="B30" s="34">
        <v>0.91382765531062127</v>
      </c>
    </row>
    <row r="31" spans="1:2">
      <c r="A31" s="5" t="s">
        <v>52</v>
      </c>
      <c r="B31" s="34">
        <v>0.91013468824918453</v>
      </c>
    </row>
    <row r="32" spans="1:2">
      <c r="A32" s="5" t="s">
        <v>515</v>
      </c>
      <c r="B32" s="34">
        <v>0.90489959405413267</v>
      </c>
    </row>
    <row r="33" spans="1:2">
      <c r="A33" s="5" t="s">
        <v>609</v>
      </c>
      <c r="B33" s="34">
        <v>0.90148510599097298</v>
      </c>
    </row>
    <row r="34" spans="1:2">
      <c r="A34" s="5" t="s">
        <v>197</v>
      </c>
      <c r="B34" s="34">
        <v>0.89642857142857146</v>
      </c>
    </row>
    <row r="35" spans="1:2">
      <c r="A35" s="5" t="s">
        <v>233</v>
      </c>
      <c r="B35" s="34">
        <v>0.89562289562289565</v>
      </c>
    </row>
    <row r="36" spans="1:2">
      <c r="A36" s="5" t="s">
        <v>85</v>
      </c>
      <c r="B36" s="34">
        <v>0.8944281524926686</v>
      </c>
    </row>
    <row r="37" spans="1:2">
      <c r="A37" s="5" t="s">
        <v>170</v>
      </c>
      <c r="B37" s="34">
        <v>0.88774403470715835</v>
      </c>
    </row>
    <row r="38" spans="1:2">
      <c r="A38" s="5" t="s">
        <v>64</v>
      </c>
      <c r="B38" s="34">
        <v>0.8758445414626459</v>
      </c>
    </row>
    <row r="39" spans="1:2">
      <c r="A39" s="5" t="s">
        <v>259</v>
      </c>
      <c r="B39" s="34">
        <v>0.86385352422380435</v>
      </c>
    </row>
    <row r="40" spans="1:2">
      <c r="A40" s="5" t="s">
        <v>122</v>
      </c>
      <c r="B40" s="34">
        <v>0.83870967741935487</v>
      </c>
    </row>
    <row r="41" spans="1:2">
      <c r="A41" s="5" t="s">
        <v>861</v>
      </c>
      <c r="B41" s="34">
        <v>0.83644859813084116</v>
      </c>
    </row>
    <row r="42" spans="1:2">
      <c r="A42" s="5" t="s">
        <v>100</v>
      </c>
      <c r="B42" s="34">
        <v>0.83419689119170981</v>
      </c>
    </row>
    <row r="43" spans="1:2">
      <c r="A43" s="5" t="s">
        <v>175</v>
      </c>
      <c r="B43" s="34">
        <v>0.83235867446393763</v>
      </c>
    </row>
    <row r="44" spans="1:2">
      <c r="A44" s="5" t="s">
        <v>148</v>
      </c>
      <c r="B44" s="34">
        <v>0.82766555103992345</v>
      </c>
    </row>
    <row r="45" spans="1:2">
      <c r="A45" s="5" t="s">
        <v>110</v>
      </c>
      <c r="B45" s="34">
        <v>0.81927710843373491</v>
      </c>
    </row>
    <row r="46" spans="1:2">
      <c r="A46" s="5" t="s">
        <v>194</v>
      </c>
      <c r="B46" s="34">
        <v>0.81</v>
      </c>
    </row>
    <row r="47" spans="1:2">
      <c r="A47" s="5" t="s">
        <v>77</v>
      </c>
      <c r="B47" s="34">
        <v>0.78392057590266739</v>
      </c>
    </row>
    <row r="48" spans="1:2">
      <c r="A48" s="5" t="s">
        <v>109</v>
      </c>
      <c r="B48" s="34">
        <v>0.77527855309281812</v>
      </c>
    </row>
    <row r="49" spans="1:2">
      <c r="A49" s="5" t="s">
        <v>72</v>
      </c>
      <c r="B49" s="34">
        <v>0.77148741364108153</v>
      </c>
    </row>
    <row r="50" spans="1:2">
      <c r="A50" s="5" t="s">
        <v>41</v>
      </c>
      <c r="B50" s="34">
        <v>0.74608150470219436</v>
      </c>
    </row>
    <row r="51" spans="1:2">
      <c r="A51" s="5" t="s">
        <v>101</v>
      </c>
      <c r="B51" s="34">
        <v>0.74501783206733341</v>
      </c>
    </row>
    <row r="52" spans="1:2">
      <c r="A52" s="5" t="s">
        <v>683</v>
      </c>
      <c r="B52" s="34">
        <v>0.74358974358974361</v>
      </c>
    </row>
    <row r="53" spans="1:2">
      <c r="A53" s="5" t="s">
        <v>234</v>
      </c>
      <c r="B53" s="34">
        <v>0.73509409306128537</v>
      </c>
    </row>
    <row r="54" spans="1:2">
      <c r="A54" s="5" t="s">
        <v>400</v>
      </c>
      <c r="B54" s="34">
        <v>0.73252279635258355</v>
      </c>
    </row>
    <row r="55" spans="1:2">
      <c r="A55" s="5" t="s">
        <v>707</v>
      </c>
      <c r="B55" s="34">
        <v>0.73076923076923084</v>
      </c>
    </row>
    <row r="56" spans="1:2">
      <c r="A56" s="5" t="s">
        <v>694</v>
      </c>
      <c r="B56" s="34">
        <v>0.73076923076923084</v>
      </c>
    </row>
    <row r="57" spans="1:2">
      <c r="A57" s="5" t="s">
        <v>268</v>
      </c>
      <c r="B57" s="34">
        <v>0.73076923076923073</v>
      </c>
    </row>
    <row r="58" spans="1:2">
      <c r="A58" s="5" t="s">
        <v>698</v>
      </c>
      <c r="B58" s="34">
        <v>0.73076923076923073</v>
      </c>
    </row>
    <row r="59" spans="1:2">
      <c r="A59" s="5" t="s">
        <v>705</v>
      </c>
      <c r="B59" s="34">
        <v>0.73076923076923073</v>
      </c>
    </row>
    <row r="60" spans="1:2">
      <c r="A60" s="5" t="s">
        <v>80</v>
      </c>
      <c r="B60" s="34">
        <v>0.68831168831168832</v>
      </c>
    </row>
    <row r="61" spans="1:2">
      <c r="A61" s="5" t="s">
        <v>114</v>
      </c>
      <c r="B61" s="34">
        <v>0.66598654801916379</v>
      </c>
    </row>
    <row r="62" spans="1:2">
      <c r="A62" s="5" t="s">
        <v>200</v>
      </c>
      <c r="B62" s="34">
        <v>0.65195246179966049</v>
      </c>
    </row>
    <row r="63" spans="1:2">
      <c r="A63" s="5" t="s">
        <v>458</v>
      </c>
      <c r="B63" s="34">
        <v>0.63235294117647056</v>
      </c>
    </row>
    <row r="64" spans="1:2">
      <c r="A64" s="5" t="s">
        <v>141</v>
      </c>
      <c r="B64" s="34">
        <v>0.6317017376095001</v>
      </c>
    </row>
    <row r="65" spans="1:2">
      <c r="A65" s="5" t="s">
        <v>38</v>
      </c>
      <c r="B65" s="34">
        <v>0.6152702032721864</v>
      </c>
    </row>
    <row r="66" spans="1:2">
      <c r="A66" s="5" t="s">
        <v>297</v>
      </c>
      <c r="B66" s="34">
        <v>0.60589812332439674</v>
      </c>
    </row>
    <row r="67" spans="1:2">
      <c r="A67" s="5" t="s">
        <v>206</v>
      </c>
      <c r="B67" s="34">
        <v>-2.7522935779816515E-2</v>
      </c>
    </row>
    <row r="68" spans="1:2">
      <c r="A68" s="5" t="s">
        <v>99</v>
      </c>
      <c r="B68" s="34">
        <v>-4.1928137150633378E-2</v>
      </c>
    </row>
    <row r="69" spans="1:2">
      <c r="A69" s="5" t="s">
        <v>162</v>
      </c>
      <c r="B69" s="34">
        <v>-5.3157253377138246E-2</v>
      </c>
    </row>
    <row r="70" spans="1:2">
      <c r="A70" s="5" t="s">
        <v>120</v>
      </c>
      <c r="B70" s="34">
        <v>-6.8194918328946627E-2</v>
      </c>
    </row>
    <row r="71" spans="1:2">
      <c r="A71" s="5" t="s">
        <v>134</v>
      </c>
      <c r="B71" s="34">
        <v>-9.9214674176757542E-2</v>
      </c>
    </row>
    <row r="72" spans="1:2">
      <c r="A72" s="5" t="s">
        <v>764</v>
      </c>
      <c r="B72" s="34">
        <v>-0.23042923137539487</v>
      </c>
    </row>
    <row r="73" spans="1:2">
      <c r="A73" s="5" t="s">
        <v>169</v>
      </c>
      <c r="B73" s="34">
        <v>-0.32173913043478258</v>
      </c>
    </row>
    <row r="74" spans="1:2">
      <c r="A74" s="5" t="s">
        <v>60</v>
      </c>
      <c r="B74" s="34">
        <v>-0.57028921795185183</v>
      </c>
    </row>
    <row r="75" spans="1:2">
      <c r="A75" s="5" t="s">
        <v>286</v>
      </c>
      <c r="B75" s="34">
        <v>-0.68888888888888888</v>
      </c>
    </row>
    <row r="76" spans="1:2">
      <c r="A76" s="5" t="s">
        <v>278</v>
      </c>
      <c r="B76" s="34">
        <v>-0.85526315789473684</v>
      </c>
    </row>
    <row r="77" spans="1:2">
      <c r="A77" s="5" t="s">
        <v>223</v>
      </c>
      <c r="B77" s="34">
        <v>-0.87961845164026586</v>
      </c>
    </row>
    <row r="78" spans="1:2">
      <c r="A78" s="5" t="s">
        <v>674</v>
      </c>
      <c r="B78" s="34">
        <v>-1</v>
      </c>
    </row>
    <row r="79" spans="1:2">
      <c r="A79" s="5" t="s">
        <v>32</v>
      </c>
      <c r="B79" s="34">
        <v>-1</v>
      </c>
    </row>
    <row r="80" spans="1:2">
      <c r="A80" s="5" t="s">
        <v>137</v>
      </c>
      <c r="B80" s="34">
        <v>-1</v>
      </c>
    </row>
    <row r="81" spans="1:2">
      <c r="A81" s="5" t="s">
        <v>258</v>
      </c>
      <c r="B81" s="34">
        <v>-1</v>
      </c>
    </row>
    <row r="82" spans="1:2">
      <c r="A82" s="5" t="s">
        <v>380</v>
      </c>
      <c r="B82" s="34">
        <v>-1</v>
      </c>
    </row>
    <row r="83" spans="1:2">
      <c r="A83" s="5" t="s">
        <v>291</v>
      </c>
      <c r="B83" s="34">
        <v>-1</v>
      </c>
    </row>
    <row r="84" spans="1:2">
      <c r="A84" s="5" t="s">
        <v>662</v>
      </c>
      <c r="B84" s="34">
        <v>-1</v>
      </c>
    </row>
    <row r="85" spans="1:2">
      <c r="A85" s="5" t="s">
        <v>252</v>
      </c>
      <c r="B85" s="34">
        <v>-1</v>
      </c>
    </row>
    <row r="86" spans="1:2">
      <c r="A86" s="5" t="s">
        <v>825</v>
      </c>
      <c r="B86" s="34">
        <v>-1</v>
      </c>
    </row>
    <row r="87" spans="1:2">
      <c r="A87" s="5" t="s">
        <v>127</v>
      </c>
      <c r="B87" s="34">
        <v>-1</v>
      </c>
    </row>
    <row r="88" spans="1:2">
      <c r="A88" s="5" t="s">
        <v>106</v>
      </c>
      <c r="B88" s="34">
        <v>-1</v>
      </c>
    </row>
    <row r="89" spans="1:2">
      <c r="A89" s="5" t="s">
        <v>273</v>
      </c>
      <c r="B89" s="34">
        <v>-1</v>
      </c>
    </row>
    <row r="90" spans="1:2">
      <c r="A90" s="5" t="s">
        <v>257</v>
      </c>
      <c r="B90" s="34">
        <v>-1</v>
      </c>
    </row>
    <row r="91" spans="1:2">
      <c r="A91" s="5" t="s">
        <v>285</v>
      </c>
      <c r="B91" s="34">
        <v>-1</v>
      </c>
    </row>
    <row r="92" spans="1:2">
      <c r="A92" s="5" t="s">
        <v>676</v>
      </c>
      <c r="B92" s="34">
        <v>-1</v>
      </c>
    </row>
    <row r="93" spans="1:2">
      <c r="A93" s="5" t="s">
        <v>83</v>
      </c>
      <c r="B93" s="34">
        <v>-1</v>
      </c>
    </row>
    <row r="94" spans="1:2">
      <c r="A94" s="5" t="s">
        <v>155</v>
      </c>
      <c r="B94" s="34">
        <v>-1</v>
      </c>
    </row>
    <row r="95" spans="1:2">
      <c r="A95" s="5" t="s">
        <v>123</v>
      </c>
      <c r="B95" s="34">
        <v>-1</v>
      </c>
    </row>
    <row r="96" spans="1:2">
      <c r="A96" s="5" t="s">
        <v>107</v>
      </c>
      <c r="B96" s="34">
        <v>-1</v>
      </c>
    </row>
    <row r="97" spans="1:2">
      <c r="A97" s="5" t="s">
        <v>116</v>
      </c>
      <c r="B97" s="34">
        <v>-1</v>
      </c>
    </row>
    <row r="98" spans="1:2">
      <c r="A98" s="5" t="s">
        <v>666</v>
      </c>
      <c r="B98" s="34">
        <v>-1</v>
      </c>
    </row>
    <row r="99" spans="1:2">
      <c r="A99" s="5" t="s">
        <v>229</v>
      </c>
      <c r="B99" s="34">
        <v>-1</v>
      </c>
    </row>
    <row r="100" spans="1:2">
      <c r="A100" s="5" t="s">
        <v>231</v>
      </c>
      <c r="B100" s="34">
        <v>-1</v>
      </c>
    </row>
    <row r="101" spans="1:2">
      <c r="A101" s="5" t="s">
        <v>244</v>
      </c>
      <c r="B101" s="34">
        <v>-1</v>
      </c>
    </row>
    <row r="102" spans="1:2">
      <c r="A102" s="5" t="s">
        <v>254</v>
      </c>
      <c r="B102" s="34">
        <v>-1</v>
      </c>
    </row>
    <row r="103" spans="1:2">
      <c r="A103" s="5" t="s">
        <v>47</v>
      </c>
      <c r="B103" s="34">
        <v>-1.0504772402335483</v>
      </c>
    </row>
    <row r="104" spans="1:2">
      <c r="A104" s="5" t="s">
        <v>149</v>
      </c>
      <c r="B104" s="34">
        <v>-1.3319996212257612</v>
      </c>
    </row>
    <row r="105" spans="1:2">
      <c r="A105" s="5" t="s">
        <v>241</v>
      </c>
      <c r="B105" s="34">
        <v>-1.8626826274240649</v>
      </c>
    </row>
    <row r="106" spans="1:2">
      <c r="A106" s="5" t="s">
        <v>250</v>
      </c>
      <c r="B106" s="34">
        <v>-2.6060109591498666</v>
      </c>
    </row>
    <row r="107" spans="1:2">
      <c r="A107" s="5" t="s">
        <v>156</v>
      </c>
      <c r="B107" s="34">
        <v>-2.9989726779850234</v>
      </c>
    </row>
    <row r="108" spans="1:2">
      <c r="A108" s="5" t="s">
        <v>61</v>
      </c>
      <c r="B108" s="34">
        <v>-6.333333333333333</v>
      </c>
    </row>
    <row r="109" spans="1:2">
      <c r="A109" s="5" t="s">
        <v>227</v>
      </c>
      <c r="B109" s="34">
        <v>-14.84</v>
      </c>
    </row>
    <row r="110" spans="1:2">
      <c r="A110" s="5" t="s">
        <v>331</v>
      </c>
      <c r="B110" s="34">
        <v>-5.7129559046635068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F31"/>
  <sheetViews>
    <sheetView showGridLines="0" topLeftCell="C1" workbookViewId="0">
      <selection activeCell="E34" sqref="E34"/>
    </sheetView>
  </sheetViews>
  <sheetFormatPr defaultRowHeight="15"/>
  <cols>
    <col min="1" max="1" width="29.140625" hidden="1" customWidth="1"/>
    <col min="2" max="2" width="36" hidden="1" customWidth="1"/>
    <col min="5" max="5" width="28.140625" bestFit="1" customWidth="1"/>
    <col min="6" max="6" width="35" bestFit="1" customWidth="1"/>
  </cols>
  <sheetData>
    <row r="1" spans="1:6">
      <c r="A1" s="33" t="s">
        <v>1336</v>
      </c>
      <c r="B1" s="6" t="s">
        <v>1333</v>
      </c>
      <c r="E1" s="33" t="s">
        <v>1338</v>
      </c>
      <c r="F1" s="6" t="s">
        <v>1333</v>
      </c>
    </row>
    <row r="3" spans="1:6">
      <c r="A3" s="33" t="s">
        <v>330</v>
      </c>
      <c r="B3" t="s">
        <v>1337</v>
      </c>
      <c r="E3" s="33" t="s">
        <v>330</v>
      </c>
      <c r="F3" t="s">
        <v>1339</v>
      </c>
    </row>
    <row r="4" spans="1:6">
      <c r="A4" s="5" t="s">
        <v>829</v>
      </c>
      <c r="B4" s="34">
        <v>2.5983100944547968E-3</v>
      </c>
      <c r="E4" s="5" t="s">
        <v>193</v>
      </c>
      <c r="F4" s="34">
        <v>9.766056723508065E-4</v>
      </c>
    </row>
    <row r="5" spans="1:6">
      <c r="A5" s="5" t="s">
        <v>52</v>
      </c>
      <c r="B5" s="34">
        <v>2.6095958847783562E-3</v>
      </c>
      <c r="E5" s="5" t="s">
        <v>29</v>
      </c>
      <c r="F5" s="34">
        <v>1.0001804836963061E-3</v>
      </c>
    </row>
    <row r="6" spans="1:6">
      <c r="A6" s="5" t="s">
        <v>133</v>
      </c>
      <c r="B6" s="34">
        <v>2.6336604403341185E-3</v>
      </c>
      <c r="E6" s="5" t="s">
        <v>99</v>
      </c>
      <c r="F6" s="34">
        <v>1.0016598579019548E-3</v>
      </c>
    </row>
    <row r="7" spans="1:6">
      <c r="A7" s="5" t="s">
        <v>592</v>
      </c>
      <c r="B7" s="34">
        <v>2.7741754348436435E-3</v>
      </c>
      <c r="E7" s="5" t="s">
        <v>128</v>
      </c>
      <c r="F7" s="34">
        <v>1.0183362971954665E-3</v>
      </c>
    </row>
    <row r="8" spans="1:6">
      <c r="A8" s="5" t="s">
        <v>594</v>
      </c>
      <c r="B8" s="34">
        <v>2.7741754348436435E-3</v>
      </c>
      <c r="E8" s="5" t="s">
        <v>179</v>
      </c>
      <c r="F8" s="34">
        <v>1.0847457627118644E-3</v>
      </c>
    </row>
    <row r="9" spans="1:6">
      <c r="A9" s="5" t="s">
        <v>41</v>
      </c>
      <c r="B9" s="34">
        <v>2.808518880466267E-3</v>
      </c>
      <c r="E9" s="5" t="s">
        <v>290</v>
      </c>
      <c r="F9" s="34">
        <v>1.1136532018694463E-3</v>
      </c>
    </row>
    <row r="10" spans="1:6">
      <c r="A10" s="5" t="s">
        <v>125</v>
      </c>
      <c r="B10" s="34">
        <v>2.8414852845183121E-3</v>
      </c>
      <c r="E10" s="5" t="s">
        <v>278</v>
      </c>
      <c r="F10" s="34">
        <v>1.1887097862008499E-3</v>
      </c>
    </row>
    <row r="11" spans="1:6">
      <c r="A11" s="5" t="s">
        <v>861</v>
      </c>
      <c r="B11" s="34">
        <v>2.9019113289804662E-3</v>
      </c>
      <c r="E11" s="5" t="s">
        <v>167</v>
      </c>
      <c r="F11" s="34">
        <v>1.1959514961154194E-3</v>
      </c>
    </row>
    <row r="12" spans="1:6">
      <c r="A12" s="5" t="s">
        <v>100</v>
      </c>
      <c r="B12" s="34">
        <v>3.0232303137580478E-3</v>
      </c>
      <c r="E12" s="5" t="s">
        <v>80</v>
      </c>
      <c r="F12" s="34">
        <v>1.2150580407189093E-3</v>
      </c>
    </row>
    <row r="13" spans="1:6">
      <c r="A13" s="5" t="s">
        <v>166</v>
      </c>
      <c r="B13" s="34">
        <v>3.1125039089269914E-3</v>
      </c>
      <c r="E13" s="5" t="s">
        <v>283</v>
      </c>
      <c r="F13" s="34">
        <v>1.2466357346894968E-3</v>
      </c>
    </row>
    <row r="14" spans="1:6">
      <c r="A14" s="5" t="s">
        <v>64</v>
      </c>
      <c r="B14" s="34">
        <v>3.1686943503462183E-3</v>
      </c>
      <c r="E14" s="5" t="s">
        <v>24</v>
      </c>
      <c r="F14" s="34">
        <v>1.3066154268460061E-3</v>
      </c>
    </row>
    <row r="15" spans="1:6">
      <c r="A15" s="5" t="s">
        <v>62</v>
      </c>
      <c r="B15" s="34">
        <v>3.468285478803295E-3</v>
      </c>
      <c r="E15" s="5" t="s">
        <v>200</v>
      </c>
      <c r="F15" s="34">
        <v>1.3166514663001453E-3</v>
      </c>
    </row>
    <row r="16" spans="1:6">
      <c r="A16" s="5" t="s">
        <v>170</v>
      </c>
      <c r="B16" s="34">
        <v>3.5295108450154274E-3</v>
      </c>
      <c r="E16" s="5" t="s">
        <v>191</v>
      </c>
      <c r="F16" s="34">
        <v>1.377763013870207E-3</v>
      </c>
    </row>
    <row r="17" spans="1:6">
      <c r="A17" s="5" t="s">
        <v>158</v>
      </c>
      <c r="B17" s="34">
        <v>3.6146847473342604E-3</v>
      </c>
      <c r="E17" s="5" t="s">
        <v>390</v>
      </c>
      <c r="F17" s="34">
        <v>1.5316831495943877E-3</v>
      </c>
    </row>
    <row r="18" spans="1:6">
      <c r="A18" s="5" t="s">
        <v>85</v>
      </c>
      <c r="B18" s="34">
        <v>3.6405564393009278E-3</v>
      </c>
      <c r="E18" s="5" t="s">
        <v>30</v>
      </c>
      <c r="F18" s="34">
        <v>1.551793137807398E-3</v>
      </c>
    </row>
    <row r="19" spans="1:6">
      <c r="A19" s="5" t="s">
        <v>645</v>
      </c>
      <c r="B19" s="34">
        <v>3.7737462716883508E-3</v>
      </c>
      <c r="E19" s="5" t="s">
        <v>43</v>
      </c>
      <c r="F19" s="34">
        <v>1.8663924212496668E-3</v>
      </c>
    </row>
    <row r="20" spans="1:6">
      <c r="A20" s="5" t="s">
        <v>200</v>
      </c>
      <c r="B20" s="34">
        <v>3.7829644568330998E-3</v>
      </c>
      <c r="E20" s="5" t="s">
        <v>36</v>
      </c>
      <c r="F20" s="34">
        <v>1.9766808949494372E-3</v>
      </c>
    </row>
    <row r="21" spans="1:6">
      <c r="A21" s="5" t="s">
        <v>189</v>
      </c>
      <c r="B21" s="34">
        <v>3.860611602153815E-3</v>
      </c>
      <c r="E21" s="5" t="s">
        <v>38</v>
      </c>
      <c r="F21" s="34">
        <v>2.2421913375133638E-3</v>
      </c>
    </row>
    <row r="22" spans="1:6">
      <c r="A22" s="5" t="s">
        <v>80</v>
      </c>
      <c r="B22" s="34">
        <v>3.8983112139731675E-3</v>
      </c>
      <c r="E22" s="5" t="s">
        <v>594</v>
      </c>
      <c r="F22" s="34">
        <v>2.7741754348436435E-3</v>
      </c>
    </row>
    <row r="23" spans="1:6">
      <c r="A23" s="5" t="s">
        <v>66</v>
      </c>
      <c r="B23" s="34">
        <v>4.0916509352136197E-3</v>
      </c>
      <c r="E23" s="5" t="s">
        <v>592</v>
      </c>
      <c r="F23" s="34">
        <v>2.7741754348436435E-3</v>
      </c>
    </row>
    <row r="24" spans="1:6">
      <c r="A24" s="5" t="s">
        <v>124</v>
      </c>
      <c r="B24" s="34">
        <v>4.488809422452264E-3</v>
      </c>
      <c r="E24" s="5" t="s">
        <v>125</v>
      </c>
      <c r="F24" s="34">
        <v>2.8414852845183121E-3</v>
      </c>
    </row>
    <row r="25" spans="1:6">
      <c r="A25" s="5" t="s">
        <v>145</v>
      </c>
      <c r="B25" s="34">
        <v>4.8138412337021914E-3</v>
      </c>
      <c r="E25" s="5" t="s">
        <v>255</v>
      </c>
      <c r="F25" s="34">
        <v>2.8820257386219994E-3</v>
      </c>
    </row>
    <row r="26" spans="1:6">
      <c r="A26" s="5" t="s">
        <v>255</v>
      </c>
      <c r="B26" s="34">
        <v>4.8952314091513047E-3</v>
      </c>
      <c r="E26" s="5" t="s">
        <v>227</v>
      </c>
      <c r="F26" s="34">
        <v>3.0346920477274295E-3</v>
      </c>
    </row>
    <row r="27" spans="1:6">
      <c r="A27" s="5" t="s">
        <v>46</v>
      </c>
      <c r="B27" s="34">
        <v>5.6236234691840886E-3</v>
      </c>
      <c r="E27" s="5" t="s">
        <v>66</v>
      </c>
      <c r="F27" s="34">
        <v>3.0629371883493916E-3</v>
      </c>
    </row>
    <row r="28" spans="1:6">
      <c r="A28" s="5" t="s">
        <v>38</v>
      </c>
      <c r="B28" s="34">
        <v>5.8279638244387302E-3</v>
      </c>
      <c r="E28" s="5" t="s">
        <v>145</v>
      </c>
      <c r="F28" s="34">
        <v>3.1922435799512962E-3</v>
      </c>
    </row>
    <row r="29" spans="1:6">
      <c r="A29" s="5" t="s">
        <v>73</v>
      </c>
      <c r="B29" s="34">
        <v>1.4061259267850929E-2</v>
      </c>
      <c r="E29" s="5" t="s">
        <v>46</v>
      </c>
      <c r="F29" s="34">
        <v>3.2613391310373327E-3</v>
      </c>
    </row>
    <row r="30" spans="1:6">
      <c r="A30" s="5" t="s">
        <v>193</v>
      </c>
      <c r="B30" s="34">
        <v>4.033823511681088E-2</v>
      </c>
      <c r="E30" s="5" t="s">
        <v>645</v>
      </c>
      <c r="F30" s="34">
        <v>3.7737462716883508E-3</v>
      </c>
    </row>
    <row r="31" spans="1:6">
      <c r="A31" s="5" t="s">
        <v>331</v>
      </c>
      <c r="B31" s="34">
        <v>0.14495554709015718</v>
      </c>
      <c r="E31" s="5" t="s">
        <v>331</v>
      </c>
      <c r="F31" s="34">
        <v>5.1808127293162545E-2</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O58"/>
  <sheetViews>
    <sheetView showGridLines="0" workbookViewId="0">
      <selection activeCell="O7" sqref="O7"/>
    </sheetView>
  </sheetViews>
  <sheetFormatPr defaultRowHeight="15"/>
  <cols>
    <col min="1" max="1" width="34.28515625" bestFit="1" customWidth="1"/>
    <col min="2" max="7" width="9.140625" style="163" customWidth="1"/>
    <col min="8" max="11" width="11.5703125" style="163" customWidth="1"/>
    <col min="12" max="12" width="10.140625" style="163" customWidth="1"/>
    <col min="13" max="13" width="9.140625" style="163" customWidth="1"/>
    <col min="14" max="14" width="2.42578125" customWidth="1"/>
  </cols>
  <sheetData>
    <row r="1" spans="1:15" s="6" customFormat="1">
      <c r="B1" s="163"/>
      <c r="C1" s="163"/>
      <c r="D1" s="163"/>
      <c r="E1" s="163"/>
      <c r="F1" s="163"/>
      <c r="G1" s="163"/>
      <c r="H1" s="163"/>
      <c r="I1" s="163"/>
      <c r="J1" s="163"/>
      <c r="K1" s="163"/>
      <c r="L1" s="163"/>
      <c r="M1" s="163"/>
    </row>
    <row r="2" spans="1:15" s="6" customFormat="1" ht="18.75" customHeight="1">
      <c r="A2" s="171" t="s">
        <v>1355</v>
      </c>
      <c r="B2" s="171"/>
      <c r="C2" s="171"/>
      <c r="D2" s="171"/>
      <c r="E2" s="171"/>
      <c r="F2" s="171"/>
      <c r="G2" s="171"/>
      <c r="H2" s="171"/>
      <c r="I2" s="171"/>
      <c r="J2" s="171"/>
      <c r="K2" s="171"/>
    </row>
    <row r="3" spans="1:15" s="6" customFormat="1">
      <c r="B3" s="163"/>
      <c r="C3" s="163"/>
      <c r="D3" s="163"/>
      <c r="E3" s="163"/>
      <c r="F3" s="163"/>
      <c r="G3" s="163"/>
      <c r="H3" s="163"/>
      <c r="I3" s="163"/>
      <c r="J3" s="163"/>
      <c r="K3" s="163"/>
      <c r="L3" s="167"/>
      <c r="M3" s="167"/>
      <c r="O3" s="53" t="s">
        <v>1353</v>
      </c>
    </row>
    <row r="4" spans="1:15" s="6" customFormat="1">
      <c r="B4" s="163"/>
      <c r="C4" s="163"/>
      <c r="D4" s="163"/>
      <c r="E4" s="163"/>
      <c r="F4" s="163"/>
      <c r="G4" s="163"/>
      <c r="H4" s="163"/>
      <c r="I4" s="163"/>
      <c r="J4" s="163"/>
      <c r="K4" s="163"/>
      <c r="L4" s="168"/>
      <c r="M4" s="168"/>
      <c r="O4" s="53" t="s">
        <v>1354</v>
      </c>
    </row>
    <row r="5" spans="1:15">
      <c r="A5" s="33" t="s">
        <v>1314</v>
      </c>
      <c r="B5" s="163" t="s">
        <v>1340</v>
      </c>
    </row>
    <row r="7" spans="1:15" ht="60">
      <c r="A7" s="33" t="s">
        <v>330</v>
      </c>
      <c r="B7" s="163" t="s">
        <v>1341</v>
      </c>
      <c r="C7" s="163" t="s">
        <v>1344</v>
      </c>
      <c r="D7" s="163" t="s">
        <v>1342</v>
      </c>
      <c r="E7" s="163" t="s">
        <v>1345</v>
      </c>
      <c r="F7" s="163" t="s">
        <v>1343</v>
      </c>
      <c r="G7" s="163" t="s">
        <v>1346</v>
      </c>
      <c r="H7" s="163" t="s">
        <v>1347</v>
      </c>
      <c r="I7" s="163" t="s">
        <v>1350</v>
      </c>
      <c r="J7" s="163" t="s">
        <v>1349</v>
      </c>
      <c r="K7" s="163" t="s">
        <v>1351</v>
      </c>
      <c r="L7" s="163" t="s">
        <v>1348</v>
      </c>
      <c r="M7" s="163" t="s">
        <v>1352</v>
      </c>
    </row>
    <row r="8" spans="1:15">
      <c r="A8" s="5" t="s">
        <v>223</v>
      </c>
      <c r="B8" s="164">
        <v>0</v>
      </c>
      <c r="C8" s="164">
        <v>0</v>
      </c>
      <c r="D8" s="164">
        <v>25</v>
      </c>
      <c r="E8" s="164">
        <v>25</v>
      </c>
      <c r="F8" s="164">
        <v>0</v>
      </c>
      <c r="G8" s="164">
        <v>0</v>
      </c>
      <c r="H8" s="165">
        <v>0</v>
      </c>
      <c r="I8" s="165">
        <v>21.990461291006646</v>
      </c>
      <c r="J8" s="164">
        <v>0</v>
      </c>
      <c r="K8" s="164">
        <v>0</v>
      </c>
      <c r="L8" s="164">
        <v>0</v>
      </c>
      <c r="M8" s="164">
        <v>0</v>
      </c>
    </row>
    <row r="9" spans="1:15">
      <c r="A9" s="5" t="s">
        <v>676</v>
      </c>
      <c r="B9" s="164">
        <v>0</v>
      </c>
      <c r="C9" s="164">
        <v>0</v>
      </c>
      <c r="D9" s="164">
        <v>0</v>
      </c>
      <c r="E9" s="164">
        <v>0</v>
      </c>
      <c r="F9" s="164">
        <v>0</v>
      </c>
      <c r="G9" s="164">
        <v>0</v>
      </c>
      <c r="H9" s="164">
        <v>0</v>
      </c>
      <c r="I9" s="164">
        <v>0</v>
      </c>
      <c r="J9" s="164">
        <v>0</v>
      </c>
      <c r="K9" s="164">
        <v>4.7545356415756892</v>
      </c>
      <c r="L9" s="164">
        <v>0</v>
      </c>
      <c r="M9" s="164">
        <v>0</v>
      </c>
    </row>
    <row r="10" spans="1:15">
      <c r="A10" s="5" t="s">
        <v>229</v>
      </c>
      <c r="B10" s="164">
        <v>0</v>
      </c>
      <c r="C10" s="164">
        <v>0</v>
      </c>
      <c r="D10" s="165">
        <v>0</v>
      </c>
      <c r="E10" s="165">
        <v>46</v>
      </c>
      <c r="F10" s="164">
        <v>0</v>
      </c>
      <c r="G10" s="164">
        <v>0</v>
      </c>
      <c r="H10" s="164">
        <v>0</v>
      </c>
      <c r="I10" s="164">
        <v>0</v>
      </c>
      <c r="J10" s="164">
        <v>0</v>
      </c>
      <c r="K10" s="164">
        <v>0</v>
      </c>
      <c r="L10" s="164">
        <v>0</v>
      </c>
      <c r="M10" s="164">
        <v>0</v>
      </c>
    </row>
    <row r="11" spans="1:15">
      <c r="A11" s="5" t="s">
        <v>169</v>
      </c>
      <c r="B11" s="164">
        <v>115</v>
      </c>
      <c r="C11" s="164">
        <v>13</v>
      </c>
      <c r="D11" s="164">
        <v>0</v>
      </c>
      <c r="E11" s="164">
        <v>0</v>
      </c>
      <c r="F11" s="165">
        <v>0</v>
      </c>
      <c r="G11" s="165">
        <v>139</v>
      </c>
      <c r="H11" s="164">
        <v>0</v>
      </c>
      <c r="I11" s="164">
        <v>0</v>
      </c>
      <c r="J11" s="164">
        <v>0</v>
      </c>
      <c r="K11" s="164">
        <v>0</v>
      </c>
      <c r="L11" s="164">
        <v>0</v>
      </c>
      <c r="M11" s="164">
        <v>0</v>
      </c>
    </row>
    <row r="12" spans="1:15">
      <c r="A12" s="5" t="s">
        <v>764</v>
      </c>
      <c r="B12" s="164">
        <v>0</v>
      </c>
      <c r="C12" s="164">
        <v>0</v>
      </c>
      <c r="D12" s="164">
        <v>0</v>
      </c>
      <c r="E12" s="164">
        <v>0</v>
      </c>
      <c r="F12" s="164">
        <v>38</v>
      </c>
      <c r="G12" s="164">
        <v>31</v>
      </c>
      <c r="H12" s="165">
        <v>0</v>
      </c>
      <c r="I12" s="165">
        <v>15.756310792265003</v>
      </c>
      <c r="J12" s="164">
        <v>0</v>
      </c>
      <c r="K12" s="164">
        <v>0</v>
      </c>
      <c r="L12" s="164">
        <v>0</v>
      </c>
      <c r="M12" s="164">
        <v>0</v>
      </c>
    </row>
    <row r="13" spans="1:15">
      <c r="A13" s="5" t="s">
        <v>291</v>
      </c>
      <c r="B13" s="164">
        <v>0</v>
      </c>
      <c r="C13" s="164">
        <v>1</v>
      </c>
      <c r="D13" s="164">
        <v>0</v>
      </c>
      <c r="E13" s="164">
        <v>0</v>
      </c>
      <c r="F13" s="165">
        <v>0</v>
      </c>
      <c r="G13" s="165">
        <v>173</v>
      </c>
      <c r="H13" s="164">
        <v>0</v>
      </c>
      <c r="I13" s="164">
        <v>0</v>
      </c>
      <c r="J13" s="164">
        <v>0</v>
      </c>
      <c r="K13" s="164">
        <v>0</v>
      </c>
      <c r="L13" s="164">
        <v>0</v>
      </c>
      <c r="M13" s="164">
        <v>0</v>
      </c>
    </row>
    <row r="14" spans="1:15">
      <c r="A14" s="5" t="s">
        <v>227</v>
      </c>
      <c r="B14" s="164">
        <v>0</v>
      </c>
      <c r="C14" s="164">
        <v>0</v>
      </c>
      <c r="D14" s="166">
        <v>25</v>
      </c>
      <c r="E14" s="166">
        <v>396</v>
      </c>
      <c r="F14" s="164">
        <v>0</v>
      </c>
      <c r="G14" s="164">
        <v>0</v>
      </c>
      <c r="H14" s="164">
        <v>0</v>
      </c>
      <c r="I14" s="164">
        <v>0</v>
      </c>
      <c r="J14" s="164">
        <v>0</v>
      </c>
      <c r="K14" s="164">
        <v>0</v>
      </c>
      <c r="L14" s="164">
        <v>0</v>
      </c>
      <c r="M14" s="164">
        <v>0</v>
      </c>
    </row>
    <row r="15" spans="1:15">
      <c r="A15" s="5" t="s">
        <v>825</v>
      </c>
      <c r="B15" s="165">
        <v>0</v>
      </c>
      <c r="C15" s="165">
        <v>25</v>
      </c>
      <c r="D15" s="164">
        <v>0</v>
      </c>
      <c r="E15" s="164">
        <v>0</v>
      </c>
      <c r="F15" s="165">
        <v>0</v>
      </c>
      <c r="G15" s="165">
        <v>174</v>
      </c>
      <c r="H15" s="164">
        <v>0</v>
      </c>
      <c r="I15" s="164">
        <v>0</v>
      </c>
      <c r="J15" s="164">
        <v>0</v>
      </c>
      <c r="K15" s="164">
        <v>0</v>
      </c>
      <c r="L15" s="164">
        <v>0</v>
      </c>
      <c r="M15" s="164">
        <v>0</v>
      </c>
    </row>
    <row r="16" spans="1:15">
      <c r="A16" s="5" t="s">
        <v>120</v>
      </c>
      <c r="B16" s="165">
        <v>0</v>
      </c>
      <c r="C16" s="165">
        <v>1</v>
      </c>
      <c r="D16" s="164">
        <v>0</v>
      </c>
      <c r="E16" s="164">
        <v>0</v>
      </c>
      <c r="F16" s="164">
        <v>0</v>
      </c>
      <c r="G16" s="164">
        <v>0</v>
      </c>
      <c r="H16" s="164">
        <v>12.238638992950868</v>
      </c>
      <c r="I16" s="164">
        <v>12.073251979532614</v>
      </c>
      <c r="J16" s="164">
        <v>0</v>
      </c>
      <c r="K16" s="164">
        <v>0</v>
      </c>
      <c r="L16" s="164">
        <v>0</v>
      </c>
      <c r="M16" s="164">
        <v>0</v>
      </c>
    </row>
    <row r="17" spans="1:13">
      <c r="A17" s="5" t="s">
        <v>59</v>
      </c>
      <c r="B17" s="165">
        <v>0</v>
      </c>
      <c r="C17" s="165">
        <v>1</v>
      </c>
      <c r="D17" s="164">
        <v>95</v>
      </c>
      <c r="E17" s="164">
        <v>0</v>
      </c>
      <c r="F17" s="165">
        <v>0</v>
      </c>
      <c r="G17" s="165">
        <v>42</v>
      </c>
      <c r="H17" s="164">
        <v>0</v>
      </c>
      <c r="I17" s="164">
        <v>0</v>
      </c>
      <c r="J17" s="164">
        <v>0</v>
      </c>
      <c r="K17" s="164">
        <v>0</v>
      </c>
      <c r="L17" s="164">
        <v>0</v>
      </c>
      <c r="M17" s="164">
        <v>0</v>
      </c>
    </row>
    <row r="18" spans="1:13">
      <c r="A18" s="5" t="s">
        <v>674</v>
      </c>
      <c r="B18" s="164">
        <v>0</v>
      </c>
      <c r="C18" s="164">
        <v>0</v>
      </c>
      <c r="D18" s="164">
        <v>0</v>
      </c>
      <c r="E18" s="164">
        <v>0</v>
      </c>
      <c r="F18" s="164">
        <v>0</v>
      </c>
      <c r="G18" s="164">
        <v>0</v>
      </c>
      <c r="H18" s="164">
        <v>0</v>
      </c>
      <c r="I18" s="164">
        <v>0</v>
      </c>
      <c r="J18" s="165">
        <v>0</v>
      </c>
      <c r="K18" s="165">
        <v>6.0923080601746209</v>
      </c>
      <c r="L18" s="164">
        <v>0</v>
      </c>
      <c r="M18" s="164">
        <v>0</v>
      </c>
    </row>
    <row r="19" spans="1:13">
      <c r="A19" s="5" t="s">
        <v>60</v>
      </c>
      <c r="B19" s="164">
        <v>2</v>
      </c>
      <c r="C19" s="164">
        <v>2</v>
      </c>
      <c r="D19" s="164">
        <v>0</v>
      </c>
      <c r="E19" s="164">
        <v>0</v>
      </c>
      <c r="F19" s="164">
        <v>41</v>
      </c>
      <c r="G19" s="164">
        <v>41</v>
      </c>
      <c r="H19" s="165">
        <v>0</v>
      </c>
      <c r="I19" s="165">
        <v>24.522436371929626</v>
      </c>
      <c r="J19" s="164">
        <v>0</v>
      </c>
      <c r="K19" s="164">
        <v>0</v>
      </c>
      <c r="L19" s="164">
        <v>0</v>
      </c>
      <c r="M19" s="164">
        <v>0</v>
      </c>
    </row>
    <row r="20" spans="1:13">
      <c r="A20" s="5" t="s">
        <v>177</v>
      </c>
      <c r="B20" s="166">
        <v>36</v>
      </c>
      <c r="C20" s="166">
        <v>37</v>
      </c>
      <c r="D20" s="164">
        <v>0</v>
      </c>
      <c r="E20" s="164">
        <v>0</v>
      </c>
      <c r="F20" s="164">
        <v>67</v>
      </c>
      <c r="G20" s="164">
        <v>56</v>
      </c>
      <c r="H20" s="164">
        <v>0</v>
      </c>
      <c r="I20" s="164">
        <v>0</v>
      </c>
      <c r="J20" s="164">
        <v>0</v>
      </c>
      <c r="K20" s="164">
        <v>0</v>
      </c>
      <c r="L20" s="164">
        <v>0</v>
      </c>
      <c r="M20" s="164">
        <v>0</v>
      </c>
    </row>
    <row r="21" spans="1:13">
      <c r="A21" s="5" t="s">
        <v>61</v>
      </c>
      <c r="B21" s="164">
        <v>0</v>
      </c>
      <c r="C21" s="164">
        <v>0</v>
      </c>
      <c r="D21" s="164">
        <v>0</v>
      </c>
      <c r="E21" s="164">
        <v>0</v>
      </c>
      <c r="F21" s="166">
        <v>3</v>
      </c>
      <c r="G21" s="166">
        <v>22</v>
      </c>
      <c r="H21" s="164">
        <v>0</v>
      </c>
      <c r="I21" s="164">
        <v>0</v>
      </c>
      <c r="J21" s="164">
        <v>0</v>
      </c>
      <c r="K21" s="164">
        <v>0</v>
      </c>
      <c r="L21" s="164">
        <v>0</v>
      </c>
      <c r="M21" s="164">
        <v>0</v>
      </c>
    </row>
    <row r="22" spans="1:13">
      <c r="A22" s="5" t="s">
        <v>273</v>
      </c>
      <c r="B22" s="164">
        <v>0</v>
      </c>
      <c r="C22" s="164">
        <v>0</v>
      </c>
      <c r="D22" s="164">
        <v>0</v>
      </c>
      <c r="E22" s="164">
        <v>0</v>
      </c>
      <c r="F22" s="164">
        <v>0</v>
      </c>
      <c r="G22" s="164">
        <v>0</v>
      </c>
      <c r="H22" s="165">
        <v>0</v>
      </c>
      <c r="I22" s="165">
        <v>16.102056984183509</v>
      </c>
      <c r="J22" s="164">
        <v>0</v>
      </c>
      <c r="K22" s="164">
        <v>0</v>
      </c>
      <c r="L22" s="164">
        <v>0</v>
      </c>
      <c r="M22" s="164">
        <v>0</v>
      </c>
    </row>
    <row r="23" spans="1:13">
      <c r="A23" s="5" t="s">
        <v>64</v>
      </c>
      <c r="B23" s="165">
        <v>0</v>
      </c>
      <c r="C23" s="165">
        <v>5</v>
      </c>
      <c r="D23" s="164">
        <v>0</v>
      </c>
      <c r="E23" s="164">
        <v>0</v>
      </c>
      <c r="F23" s="164">
        <v>191</v>
      </c>
      <c r="G23" s="164">
        <v>16</v>
      </c>
      <c r="H23" s="164">
        <v>3.0983724304576041</v>
      </c>
      <c r="I23" s="164">
        <v>3.0983724304576041</v>
      </c>
      <c r="J23" s="164">
        <v>0</v>
      </c>
      <c r="K23" s="164">
        <v>0</v>
      </c>
      <c r="L23" s="164">
        <v>0</v>
      </c>
      <c r="M23" s="164">
        <v>0</v>
      </c>
    </row>
    <row r="24" spans="1:13">
      <c r="A24" s="5" t="s">
        <v>231</v>
      </c>
      <c r="B24" s="164">
        <v>0</v>
      </c>
      <c r="C24" s="164">
        <v>0</v>
      </c>
      <c r="D24" s="164">
        <v>0</v>
      </c>
      <c r="E24" s="164">
        <v>0</v>
      </c>
      <c r="F24" s="165">
        <v>0</v>
      </c>
      <c r="G24" s="165">
        <v>63</v>
      </c>
      <c r="H24" s="164">
        <v>0</v>
      </c>
      <c r="I24" s="164">
        <v>0</v>
      </c>
      <c r="J24" s="164">
        <v>0</v>
      </c>
      <c r="K24" s="164">
        <v>0</v>
      </c>
      <c r="L24" s="164">
        <v>0</v>
      </c>
      <c r="M24" s="164">
        <v>0</v>
      </c>
    </row>
    <row r="25" spans="1:13">
      <c r="A25" s="5" t="s">
        <v>123</v>
      </c>
      <c r="B25" s="164">
        <v>0</v>
      </c>
      <c r="C25" s="164">
        <v>0</v>
      </c>
      <c r="D25" s="164">
        <v>0</v>
      </c>
      <c r="E25" s="164">
        <v>0</v>
      </c>
      <c r="F25" s="164">
        <v>0</v>
      </c>
      <c r="G25" s="164">
        <v>0</v>
      </c>
      <c r="H25" s="164">
        <v>0</v>
      </c>
      <c r="I25" s="164">
        <v>0</v>
      </c>
      <c r="J25" s="165">
        <v>0</v>
      </c>
      <c r="K25" s="165">
        <v>3.9245596895623542</v>
      </c>
      <c r="L25" s="164">
        <v>0</v>
      </c>
      <c r="M25" s="164">
        <v>0</v>
      </c>
    </row>
    <row r="26" spans="1:13">
      <c r="A26" s="5" t="s">
        <v>32</v>
      </c>
      <c r="B26" s="165">
        <v>0</v>
      </c>
      <c r="C26" s="165">
        <v>4</v>
      </c>
      <c r="D26" s="164">
        <v>0</v>
      </c>
      <c r="E26" s="164">
        <v>0</v>
      </c>
      <c r="F26" s="165">
        <v>0</v>
      </c>
      <c r="G26" s="165">
        <v>51</v>
      </c>
      <c r="H26" s="164">
        <v>0</v>
      </c>
      <c r="I26" s="164">
        <v>0</v>
      </c>
      <c r="J26" s="164">
        <v>0</v>
      </c>
      <c r="K26" s="164">
        <v>0</v>
      </c>
      <c r="L26" s="164">
        <v>0</v>
      </c>
      <c r="M26" s="164">
        <v>0</v>
      </c>
    </row>
    <row r="27" spans="1:13">
      <c r="A27" s="5" t="s">
        <v>114</v>
      </c>
      <c r="B27" s="164">
        <v>37</v>
      </c>
      <c r="C27" s="164">
        <v>13</v>
      </c>
      <c r="D27" s="164">
        <v>0</v>
      </c>
      <c r="E27" s="164">
        <v>0</v>
      </c>
      <c r="F27" s="164">
        <v>210</v>
      </c>
      <c r="G27" s="164">
        <v>65</v>
      </c>
      <c r="H27" s="164">
        <v>0</v>
      </c>
      <c r="I27" s="164">
        <v>0</v>
      </c>
      <c r="J27" s="165">
        <v>0</v>
      </c>
      <c r="K27" s="165">
        <v>4.5013226392665358</v>
      </c>
      <c r="L27" s="164">
        <v>0</v>
      </c>
      <c r="M27" s="164">
        <v>0</v>
      </c>
    </row>
    <row r="28" spans="1:13">
      <c r="A28" s="5" t="s">
        <v>47</v>
      </c>
      <c r="B28" s="165">
        <v>0</v>
      </c>
      <c r="C28" s="165">
        <v>1</v>
      </c>
      <c r="D28" s="164">
        <v>0</v>
      </c>
      <c r="E28" s="164">
        <v>0</v>
      </c>
      <c r="F28" s="165">
        <v>0</v>
      </c>
      <c r="G28" s="165">
        <v>21</v>
      </c>
      <c r="H28" s="164">
        <v>12.160887790752382</v>
      </c>
      <c r="I28" s="164">
        <v>3.3252427552838544</v>
      </c>
      <c r="J28" s="164">
        <v>0.19001387173050596</v>
      </c>
      <c r="K28" s="164">
        <v>0</v>
      </c>
      <c r="L28" s="164">
        <v>0</v>
      </c>
      <c r="M28" s="164">
        <v>0</v>
      </c>
    </row>
    <row r="29" spans="1:13">
      <c r="A29" s="5" t="s">
        <v>149</v>
      </c>
      <c r="B29" s="164">
        <v>1</v>
      </c>
      <c r="C29" s="164">
        <v>1</v>
      </c>
      <c r="D29" s="164">
        <v>0</v>
      </c>
      <c r="E29" s="164">
        <v>0</v>
      </c>
      <c r="F29" s="164">
        <v>8</v>
      </c>
      <c r="G29" s="164">
        <v>8</v>
      </c>
      <c r="H29" s="165">
        <v>0</v>
      </c>
      <c r="I29" s="165">
        <v>11.987996591031854</v>
      </c>
      <c r="J29" s="164">
        <v>0</v>
      </c>
      <c r="K29" s="164">
        <v>0</v>
      </c>
      <c r="L29" s="164">
        <v>0</v>
      </c>
      <c r="M29" s="164">
        <v>0</v>
      </c>
    </row>
    <row r="30" spans="1:13">
      <c r="A30" s="5" t="s">
        <v>155</v>
      </c>
      <c r="B30" s="164">
        <v>0</v>
      </c>
      <c r="C30" s="164">
        <v>0</v>
      </c>
      <c r="D30" s="164">
        <v>0</v>
      </c>
      <c r="E30" s="164">
        <v>0</v>
      </c>
      <c r="F30" s="165">
        <v>0</v>
      </c>
      <c r="G30" s="165">
        <v>10</v>
      </c>
      <c r="H30" s="164">
        <v>0</v>
      </c>
      <c r="I30" s="164">
        <v>0</v>
      </c>
      <c r="J30" s="164">
        <v>0</v>
      </c>
      <c r="K30" s="164">
        <v>0</v>
      </c>
      <c r="L30" s="164">
        <v>0</v>
      </c>
      <c r="M30" s="164">
        <v>0</v>
      </c>
    </row>
    <row r="31" spans="1:13">
      <c r="A31" s="5" t="s">
        <v>666</v>
      </c>
      <c r="B31" s="164">
        <v>0</v>
      </c>
      <c r="C31" s="164">
        <v>0</v>
      </c>
      <c r="D31" s="164">
        <v>0</v>
      </c>
      <c r="E31" s="164">
        <v>0</v>
      </c>
      <c r="F31" s="164">
        <v>0</v>
      </c>
      <c r="G31" s="164">
        <v>0</v>
      </c>
      <c r="H31" s="164">
        <v>0</v>
      </c>
      <c r="I31" s="164">
        <v>0</v>
      </c>
      <c r="J31" s="165">
        <v>0</v>
      </c>
      <c r="K31" s="165">
        <v>4.1000997444901417</v>
      </c>
      <c r="L31" s="164">
        <v>0</v>
      </c>
      <c r="M31" s="164">
        <v>0</v>
      </c>
    </row>
    <row r="32" spans="1:13">
      <c r="A32" s="5" t="s">
        <v>278</v>
      </c>
      <c r="B32" s="164">
        <v>0</v>
      </c>
      <c r="C32" s="164">
        <v>0</v>
      </c>
      <c r="D32" s="164">
        <v>0</v>
      </c>
      <c r="E32" s="164">
        <v>0</v>
      </c>
      <c r="F32" s="165">
        <v>0</v>
      </c>
      <c r="G32" s="165">
        <v>282</v>
      </c>
      <c r="H32" s="164">
        <v>0</v>
      </c>
      <c r="I32" s="164">
        <v>0</v>
      </c>
      <c r="J32" s="164">
        <v>152</v>
      </c>
      <c r="K32" s="164">
        <v>0</v>
      </c>
      <c r="L32" s="164">
        <v>0</v>
      </c>
      <c r="M32" s="164">
        <v>0</v>
      </c>
    </row>
    <row r="33" spans="1:13">
      <c r="A33" s="5" t="s">
        <v>83</v>
      </c>
      <c r="B33" s="165">
        <v>0</v>
      </c>
      <c r="C33" s="165">
        <v>11</v>
      </c>
      <c r="D33" s="164">
        <v>0</v>
      </c>
      <c r="E33" s="164">
        <v>0</v>
      </c>
      <c r="F33" s="165">
        <v>0</v>
      </c>
      <c r="G33" s="165">
        <v>66</v>
      </c>
      <c r="H33" s="164">
        <v>0</v>
      </c>
      <c r="I33" s="164">
        <v>0</v>
      </c>
      <c r="J33" s="165">
        <v>0</v>
      </c>
      <c r="K33" s="165">
        <v>6.2534582644458716</v>
      </c>
      <c r="L33" s="164">
        <v>0</v>
      </c>
      <c r="M33" s="164">
        <v>0</v>
      </c>
    </row>
    <row r="34" spans="1:13">
      <c r="A34" s="5" t="s">
        <v>258</v>
      </c>
      <c r="B34" s="165">
        <v>0</v>
      </c>
      <c r="C34" s="165">
        <v>1</v>
      </c>
      <c r="D34" s="164">
        <v>0</v>
      </c>
      <c r="E34" s="164">
        <v>0</v>
      </c>
      <c r="F34" s="165">
        <v>0</v>
      </c>
      <c r="G34" s="165">
        <v>45</v>
      </c>
      <c r="H34" s="164">
        <v>0</v>
      </c>
      <c r="I34" s="164">
        <v>0</v>
      </c>
      <c r="J34" s="164">
        <v>0</v>
      </c>
      <c r="K34" s="164">
        <v>0</v>
      </c>
      <c r="L34" s="164">
        <v>0</v>
      </c>
      <c r="M34" s="164">
        <v>0</v>
      </c>
    </row>
    <row r="35" spans="1:13">
      <c r="A35" s="5" t="s">
        <v>250</v>
      </c>
      <c r="B35" s="165">
        <v>0</v>
      </c>
      <c r="C35" s="165">
        <v>3</v>
      </c>
      <c r="D35" s="164">
        <v>0</v>
      </c>
      <c r="E35" s="164">
        <v>0</v>
      </c>
      <c r="F35" s="165">
        <v>0</v>
      </c>
      <c r="G35" s="165">
        <v>43</v>
      </c>
      <c r="H35" s="164">
        <v>16.289617187323103</v>
      </c>
      <c r="I35" s="164">
        <v>14.227640328168279</v>
      </c>
      <c r="J35" s="164">
        <v>0.41239537183096464</v>
      </c>
      <c r="K35" s="164">
        <v>0</v>
      </c>
      <c r="L35" s="164">
        <v>0</v>
      </c>
      <c r="M35" s="164">
        <v>0</v>
      </c>
    </row>
    <row r="36" spans="1:13">
      <c r="A36" s="5" t="s">
        <v>193</v>
      </c>
      <c r="B36" s="165">
        <v>0</v>
      </c>
      <c r="C36" s="165">
        <v>1</v>
      </c>
      <c r="D36" s="164">
        <v>0</v>
      </c>
      <c r="E36" s="164">
        <v>0</v>
      </c>
      <c r="F36" s="164">
        <v>10037</v>
      </c>
      <c r="G36" s="164">
        <v>242</v>
      </c>
      <c r="H36" s="164">
        <v>0</v>
      </c>
      <c r="I36" s="164">
        <v>0</v>
      </c>
      <c r="J36" s="164">
        <v>0</v>
      </c>
      <c r="K36" s="164">
        <v>0</v>
      </c>
      <c r="L36" s="164">
        <v>0</v>
      </c>
      <c r="M36" s="164">
        <v>0</v>
      </c>
    </row>
    <row r="37" spans="1:13">
      <c r="A37" s="5" t="s">
        <v>127</v>
      </c>
      <c r="B37" s="165">
        <v>0</v>
      </c>
      <c r="C37" s="165">
        <v>20</v>
      </c>
      <c r="D37" s="164">
        <v>0</v>
      </c>
      <c r="E37" s="164">
        <v>0</v>
      </c>
      <c r="F37" s="165">
        <v>0</v>
      </c>
      <c r="G37" s="165">
        <v>63</v>
      </c>
      <c r="H37" s="164">
        <v>0</v>
      </c>
      <c r="I37" s="164">
        <v>0</v>
      </c>
      <c r="J37" s="164">
        <v>0</v>
      </c>
      <c r="K37" s="164">
        <v>0</v>
      </c>
      <c r="L37" s="164">
        <v>0</v>
      </c>
      <c r="M37" s="164">
        <v>0</v>
      </c>
    </row>
    <row r="38" spans="1:13">
      <c r="A38" s="5" t="s">
        <v>380</v>
      </c>
      <c r="B38" s="165">
        <v>0</v>
      </c>
      <c r="C38" s="165">
        <v>22</v>
      </c>
      <c r="D38" s="164">
        <v>0</v>
      </c>
      <c r="E38" s="164">
        <v>0</v>
      </c>
      <c r="F38" s="165">
        <v>0</v>
      </c>
      <c r="G38" s="165">
        <v>66</v>
      </c>
      <c r="H38" s="164">
        <v>0</v>
      </c>
      <c r="I38" s="164">
        <v>0</v>
      </c>
      <c r="J38" s="164">
        <v>0</v>
      </c>
      <c r="K38" s="164">
        <v>0</v>
      </c>
      <c r="L38" s="164">
        <v>0</v>
      </c>
      <c r="M38" s="164">
        <v>0</v>
      </c>
    </row>
    <row r="39" spans="1:13">
      <c r="A39" s="5" t="s">
        <v>241</v>
      </c>
      <c r="B39" s="165">
        <v>0</v>
      </c>
      <c r="C39" s="165">
        <v>1</v>
      </c>
      <c r="D39" s="164">
        <v>0</v>
      </c>
      <c r="E39" s="164">
        <v>0</v>
      </c>
      <c r="F39" s="165">
        <v>0</v>
      </c>
      <c r="G39" s="165">
        <v>23</v>
      </c>
      <c r="H39" s="164">
        <v>9.1117053729431436</v>
      </c>
      <c r="I39" s="164">
        <v>2.4914819379141409</v>
      </c>
      <c r="J39" s="164">
        <v>0.14237039645223662</v>
      </c>
      <c r="K39" s="164">
        <v>0</v>
      </c>
      <c r="L39" s="164">
        <v>0</v>
      </c>
      <c r="M39" s="164">
        <v>0</v>
      </c>
    </row>
    <row r="40" spans="1:13">
      <c r="A40" s="5" t="s">
        <v>254</v>
      </c>
      <c r="B40" s="164">
        <v>0</v>
      </c>
      <c r="C40" s="164">
        <v>0</v>
      </c>
      <c r="D40" s="164">
        <v>0</v>
      </c>
      <c r="E40" s="164">
        <v>0</v>
      </c>
      <c r="F40" s="164">
        <v>0</v>
      </c>
      <c r="G40" s="164">
        <v>0</v>
      </c>
      <c r="H40" s="164">
        <v>0</v>
      </c>
      <c r="I40" s="164">
        <v>0</v>
      </c>
      <c r="J40" s="165">
        <v>0</v>
      </c>
      <c r="K40" s="165">
        <v>4.6310731414048947</v>
      </c>
      <c r="L40" s="164">
        <v>0</v>
      </c>
      <c r="M40" s="164">
        <v>0</v>
      </c>
    </row>
    <row r="41" spans="1:13">
      <c r="A41" s="5" t="s">
        <v>662</v>
      </c>
      <c r="B41" s="164">
        <v>0</v>
      </c>
      <c r="C41" s="164">
        <v>0</v>
      </c>
      <c r="D41" s="164">
        <v>0</v>
      </c>
      <c r="E41" s="164">
        <v>0</v>
      </c>
      <c r="F41" s="164">
        <v>0</v>
      </c>
      <c r="G41" s="164">
        <v>0</v>
      </c>
      <c r="H41" s="164">
        <v>0</v>
      </c>
      <c r="I41" s="164">
        <v>0</v>
      </c>
      <c r="J41" s="165">
        <v>0</v>
      </c>
      <c r="K41" s="165">
        <v>4.3519825925369258</v>
      </c>
      <c r="L41" s="164">
        <v>0</v>
      </c>
      <c r="M41" s="164">
        <v>0</v>
      </c>
    </row>
    <row r="42" spans="1:13">
      <c r="A42" s="5" t="s">
        <v>137</v>
      </c>
      <c r="B42" s="165">
        <v>0</v>
      </c>
      <c r="C42" s="165">
        <v>3</v>
      </c>
      <c r="D42" s="164">
        <v>0</v>
      </c>
      <c r="E42" s="164">
        <v>0</v>
      </c>
      <c r="F42" s="165">
        <v>0</v>
      </c>
      <c r="G42" s="165">
        <v>40</v>
      </c>
      <c r="H42" s="164">
        <v>0</v>
      </c>
      <c r="I42" s="164">
        <v>0</v>
      </c>
      <c r="J42" s="164">
        <v>0</v>
      </c>
      <c r="K42" s="164">
        <v>0</v>
      </c>
      <c r="L42" s="164">
        <v>0</v>
      </c>
      <c r="M42" s="164">
        <v>0</v>
      </c>
    </row>
    <row r="43" spans="1:13">
      <c r="A43" s="5" t="s">
        <v>109</v>
      </c>
      <c r="B43" s="164">
        <v>0</v>
      </c>
      <c r="C43" s="164">
        <v>0</v>
      </c>
      <c r="D43" s="164">
        <v>0</v>
      </c>
      <c r="E43" s="164">
        <v>0</v>
      </c>
      <c r="F43" s="164">
        <v>123</v>
      </c>
      <c r="G43" s="164">
        <v>4</v>
      </c>
      <c r="H43" s="165">
        <v>0</v>
      </c>
      <c r="I43" s="165">
        <v>23.640737969583363</v>
      </c>
      <c r="J43" s="164">
        <v>0</v>
      </c>
      <c r="K43" s="164">
        <v>0</v>
      </c>
      <c r="L43" s="164">
        <v>0</v>
      </c>
      <c r="M43" s="164">
        <v>0</v>
      </c>
    </row>
    <row r="44" spans="1:13">
      <c r="A44" s="5" t="s">
        <v>116</v>
      </c>
      <c r="B44" s="165">
        <v>0</v>
      </c>
      <c r="C44" s="165">
        <v>8</v>
      </c>
      <c r="D44" s="164">
        <v>0</v>
      </c>
      <c r="E44" s="164">
        <v>0</v>
      </c>
      <c r="F44" s="165">
        <v>0</v>
      </c>
      <c r="G44" s="165">
        <v>26</v>
      </c>
      <c r="H44" s="164">
        <v>0</v>
      </c>
      <c r="I44" s="164">
        <v>0</v>
      </c>
      <c r="J44" s="164">
        <v>0</v>
      </c>
      <c r="K44" s="164">
        <v>0</v>
      </c>
      <c r="L44" s="164">
        <v>0</v>
      </c>
      <c r="M44" s="164">
        <v>0</v>
      </c>
    </row>
    <row r="45" spans="1:13">
      <c r="A45" s="5" t="s">
        <v>244</v>
      </c>
      <c r="B45" s="164">
        <v>0</v>
      </c>
      <c r="C45" s="164">
        <v>0</v>
      </c>
      <c r="D45" s="164">
        <v>0</v>
      </c>
      <c r="E45" s="164">
        <v>0</v>
      </c>
      <c r="F45" s="165">
        <v>0</v>
      </c>
      <c r="G45" s="165">
        <v>38</v>
      </c>
      <c r="H45" s="164">
        <v>0</v>
      </c>
      <c r="I45" s="164">
        <v>0</v>
      </c>
      <c r="J45" s="164">
        <v>0</v>
      </c>
      <c r="K45" s="164">
        <v>0</v>
      </c>
      <c r="L45" s="164">
        <v>0</v>
      </c>
      <c r="M45" s="164">
        <v>0</v>
      </c>
    </row>
    <row r="46" spans="1:13">
      <c r="A46" s="5" t="s">
        <v>162</v>
      </c>
      <c r="B46" s="164">
        <v>31</v>
      </c>
      <c r="C46" s="164">
        <v>31</v>
      </c>
      <c r="D46" s="164">
        <v>0</v>
      </c>
      <c r="E46" s="164">
        <v>0</v>
      </c>
      <c r="F46" s="164">
        <v>72</v>
      </c>
      <c r="G46" s="164">
        <v>72</v>
      </c>
      <c r="H46" s="164">
        <v>0</v>
      </c>
      <c r="I46" s="164">
        <v>0</v>
      </c>
      <c r="J46" s="165">
        <v>0</v>
      </c>
      <c r="K46" s="165">
        <v>5.4751970978452453</v>
      </c>
      <c r="L46" s="164">
        <v>0</v>
      </c>
      <c r="M46" s="164">
        <v>0</v>
      </c>
    </row>
    <row r="47" spans="1:13">
      <c r="A47" s="5" t="s">
        <v>286</v>
      </c>
      <c r="B47" s="164">
        <v>45</v>
      </c>
      <c r="C47" s="164">
        <v>0</v>
      </c>
      <c r="D47" s="164">
        <v>0</v>
      </c>
      <c r="E47" s="164">
        <v>0</v>
      </c>
      <c r="F47" s="165">
        <v>0</v>
      </c>
      <c r="G47" s="165">
        <v>76</v>
      </c>
      <c r="H47" s="164">
        <v>0</v>
      </c>
      <c r="I47" s="164">
        <v>0</v>
      </c>
      <c r="J47" s="164">
        <v>0</v>
      </c>
      <c r="K47" s="164">
        <v>0</v>
      </c>
      <c r="L47" s="164">
        <v>0</v>
      </c>
      <c r="M47" s="164">
        <v>0</v>
      </c>
    </row>
    <row r="48" spans="1:13">
      <c r="A48" s="5" t="s">
        <v>252</v>
      </c>
      <c r="B48" s="165">
        <v>0</v>
      </c>
      <c r="C48" s="165">
        <v>1</v>
      </c>
      <c r="D48" s="164">
        <v>0</v>
      </c>
      <c r="E48" s="164">
        <v>0</v>
      </c>
      <c r="F48" s="165">
        <v>0</v>
      </c>
      <c r="G48" s="165">
        <v>13</v>
      </c>
      <c r="H48" s="164">
        <v>0</v>
      </c>
      <c r="I48" s="164">
        <v>0</v>
      </c>
      <c r="J48" s="164">
        <v>0</v>
      </c>
      <c r="K48" s="164">
        <v>0</v>
      </c>
      <c r="L48" s="164">
        <v>0</v>
      </c>
      <c r="M48" s="164">
        <v>0</v>
      </c>
    </row>
    <row r="49" spans="1:13">
      <c r="A49" s="5" t="s">
        <v>156</v>
      </c>
      <c r="B49" s="165">
        <v>0</v>
      </c>
      <c r="C49" s="165">
        <v>2</v>
      </c>
      <c r="D49" s="164">
        <v>0</v>
      </c>
      <c r="E49" s="164">
        <v>0</v>
      </c>
      <c r="F49" s="165">
        <v>0</v>
      </c>
      <c r="G49" s="165">
        <v>51</v>
      </c>
      <c r="H49" s="164">
        <v>16.424967734144445</v>
      </c>
      <c r="I49" s="164">
        <v>14.345857894379327</v>
      </c>
      <c r="J49" s="164">
        <v>0.41582196795302395</v>
      </c>
      <c r="K49" s="164">
        <v>0</v>
      </c>
      <c r="L49" s="164">
        <v>0</v>
      </c>
      <c r="M49" s="164">
        <v>0</v>
      </c>
    </row>
    <row r="50" spans="1:13">
      <c r="A50" s="5" t="s">
        <v>99</v>
      </c>
      <c r="B50" s="164">
        <v>12</v>
      </c>
      <c r="C50" s="164">
        <v>12</v>
      </c>
      <c r="D50" s="164">
        <v>0</v>
      </c>
      <c r="E50" s="164">
        <v>0</v>
      </c>
      <c r="F50" s="164">
        <v>117</v>
      </c>
      <c r="G50" s="164">
        <v>117</v>
      </c>
      <c r="H50" s="164">
        <v>0</v>
      </c>
      <c r="I50" s="164">
        <v>0</v>
      </c>
      <c r="J50" s="165">
        <v>0</v>
      </c>
      <c r="K50" s="165">
        <v>5.4087296924317156</v>
      </c>
      <c r="L50" s="164">
        <v>0</v>
      </c>
      <c r="M50" s="164">
        <v>0</v>
      </c>
    </row>
    <row r="51" spans="1:13">
      <c r="A51" s="5" t="s">
        <v>134</v>
      </c>
      <c r="B51" s="164">
        <v>3</v>
      </c>
      <c r="C51" s="164">
        <v>2</v>
      </c>
      <c r="D51" s="164">
        <v>0</v>
      </c>
      <c r="E51" s="164">
        <v>0</v>
      </c>
      <c r="F51" s="164">
        <v>36</v>
      </c>
      <c r="G51" s="164">
        <v>36</v>
      </c>
      <c r="H51" s="164">
        <v>0</v>
      </c>
      <c r="I51" s="164">
        <v>0</v>
      </c>
      <c r="J51" s="165">
        <v>0</v>
      </c>
      <c r="K51" s="165">
        <v>4.8693722928935461</v>
      </c>
      <c r="L51" s="164">
        <v>0</v>
      </c>
      <c r="M51" s="164">
        <v>0</v>
      </c>
    </row>
    <row r="52" spans="1:13">
      <c r="A52" s="5" t="s">
        <v>133</v>
      </c>
      <c r="B52" s="164">
        <v>30</v>
      </c>
      <c r="C52" s="164">
        <v>0</v>
      </c>
      <c r="D52" s="164">
        <v>0</v>
      </c>
      <c r="E52" s="164">
        <v>0</v>
      </c>
      <c r="F52" s="164">
        <v>273</v>
      </c>
      <c r="G52" s="164">
        <v>21</v>
      </c>
      <c r="H52" s="164">
        <v>0</v>
      </c>
      <c r="I52" s="164">
        <v>0</v>
      </c>
      <c r="J52" s="165">
        <v>0</v>
      </c>
      <c r="K52" s="165">
        <v>4.6373611433724573</v>
      </c>
      <c r="L52" s="164">
        <v>0</v>
      </c>
      <c r="M52" s="164">
        <v>0</v>
      </c>
    </row>
    <row r="53" spans="1:13">
      <c r="A53" s="5" t="s">
        <v>285</v>
      </c>
      <c r="B53" s="165">
        <v>0</v>
      </c>
      <c r="C53" s="165">
        <v>64</v>
      </c>
      <c r="D53" s="164">
        <v>0</v>
      </c>
      <c r="E53" s="164">
        <v>0</v>
      </c>
      <c r="F53" s="165">
        <v>0</v>
      </c>
      <c r="G53" s="165">
        <v>171</v>
      </c>
      <c r="H53" s="164">
        <v>0</v>
      </c>
      <c r="I53" s="164">
        <v>0</v>
      </c>
      <c r="J53" s="164">
        <v>0</v>
      </c>
      <c r="K53" s="164">
        <v>0</v>
      </c>
      <c r="L53" s="164">
        <v>0</v>
      </c>
      <c r="M53" s="164">
        <v>0</v>
      </c>
    </row>
    <row r="54" spans="1:13">
      <c r="A54" s="5" t="s">
        <v>206</v>
      </c>
      <c r="B54" s="166">
        <v>44</v>
      </c>
      <c r="C54" s="166">
        <v>45</v>
      </c>
      <c r="D54" s="164">
        <v>0</v>
      </c>
      <c r="E54" s="164">
        <v>0</v>
      </c>
      <c r="F54" s="166">
        <v>65</v>
      </c>
      <c r="G54" s="166">
        <v>67</v>
      </c>
      <c r="H54" s="164">
        <v>0</v>
      </c>
      <c r="I54" s="164">
        <v>0</v>
      </c>
      <c r="J54" s="164">
        <v>0</v>
      </c>
      <c r="K54" s="164">
        <v>0</v>
      </c>
      <c r="L54" s="164">
        <v>0</v>
      </c>
      <c r="M54" s="164">
        <v>0</v>
      </c>
    </row>
    <row r="55" spans="1:13">
      <c r="A55" s="5" t="s">
        <v>107</v>
      </c>
      <c r="B55" s="164">
        <v>0</v>
      </c>
      <c r="C55" s="164">
        <v>0</v>
      </c>
      <c r="D55" s="164">
        <v>0</v>
      </c>
      <c r="E55" s="164">
        <v>0</v>
      </c>
      <c r="F55" s="165">
        <v>0</v>
      </c>
      <c r="G55" s="165">
        <v>19</v>
      </c>
      <c r="H55" s="164">
        <v>0</v>
      </c>
      <c r="I55" s="164">
        <v>0</v>
      </c>
      <c r="J55" s="164">
        <v>0</v>
      </c>
      <c r="K55" s="164">
        <v>0</v>
      </c>
      <c r="L55" s="164">
        <v>0</v>
      </c>
      <c r="M55" s="164">
        <v>0</v>
      </c>
    </row>
    <row r="56" spans="1:13">
      <c r="A56" s="5" t="s">
        <v>106</v>
      </c>
      <c r="B56" s="164">
        <v>0</v>
      </c>
      <c r="C56" s="164">
        <v>0</v>
      </c>
      <c r="D56" s="164">
        <v>0</v>
      </c>
      <c r="E56" s="164">
        <v>0</v>
      </c>
      <c r="F56" s="165">
        <v>0</v>
      </c>
      <c r="G56" s="165">
        <v>30</v>
      </c>
      <c r="H56" s="164">
        <v>0</v>
      </c>
      <c r="I56" s="164">
        <v>0</v>
      </c>
      <c r="J56" s="164">
        <v>0</v>
      </c>
      <c r="K56" s="164">
        <v>0</v>
      </c>
      <c r="L56" s="164">
        <v>0</v>
      </c>
      <c r="M56" s="164">
        <v>0</v>
      </c>
    </row>
    <row r="57" spans="1:13">
      <c r="A57" s="5" t="s">
        <v>257</v>
      </c>
      <c r="B57" s="164">
        <v>0</v>
      </c>
      <c r="C57" s="164">
        <v>0</v>
      </c>
      <c r="D57" s="164">
        <v>0</v>
      </c>
      <c r="E57" s="164">
        <v>0</v>
      </c>
      <c r="F57" s="165">
        <v>0</v>
      </c>
      <c r="G57" s="165">
        <v>11</v>
      </c>
      <c r="H57" s="164">
        <v>0</v>
      </c>
      <c r="I57" s="164">
        <v>0</v>
      </c>
      <c r="J57" s="164">
        <v>0</v>
      </c>
      <c r="K57" s="164">
        <v>0</v>
      </c>
      <c r="L57" s="164">
        <v>0</v>
      </c>
      <c r="M57" s="164">
        <v>0</v>
      </c>
    </row>
    <row r="58" spans="1:13">
      <c r="A58" s="5" t="s">
        <v>331</v>
      </c>
      <c r="B58" s="164">
        <v>356</v>
      </c>
      <c r="C58" s="164">
        <v>331</v>
      </c>
      <c r="D58" s="164">
        <v>145</v>
      </c>
      <c r="E58" s="164">
        <v>467</v>
      </c>
      <c r="F58" s="164">
        <v>11281</v>
      </c>
      <c r="G58" s="164">
        <v>2534</v>
      </c>
      <c r="H58" s="164">
        <v>69.32418950857155</v>
      </c>
      <c r="I58" s="164">
        <v>163.56184732573581</v>
      </c>
      <c r="J58" s="164">
        <v>153.16060160796675</v>
      </c>
      <c r="K58" s="164">
        <v>59</v>
      </c>
      <c r="L58" s="164">
        <v>0</v>
      </c>
      <c r="M58" s="164">
        <v>0</v>
      </c>
    </row>
  </sheetData>
  <mergeCells count="1">
    <mergeCell ref="A2:K2"/>
  </mergeCells>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sheetPr>
  <dimension ref="A1:AI382"/>
  <sheetViews>
    <sheetView showGridLines="0" workbookViewId="0"/>
  </sheetViews>
  <sheetFormatPr defaultRowHeight="15"/>
  <cols>
    <col min="1" max="1" width="10" customWidth="1"/>
    <col min="2" max="2" width="10.7109375" customWidth="1"/>
    <col min="3" max="3" width="12.85546875" customWidth="1"/>
    <col min="5" max="5" width="9.85546875" customWidth="1"/>
    <col min="6" max="6" width="28.7109375" customWidth="1"/>
    <col min="7" max="7" width="10" customWidth="1"/>
    <col min="8" max="8" width="10.140625" customWidth="1"/>
    <col min="9" max="9" width="15.140625" customWidth="1"/>
    <col min="10" max="12" width="27.140625" customWidth="1"/>
    <col min="13" max="15" width="26.140625" customWidth="1"/>
    <col min="16" max="18" width="49.28515625" customWidth="1"/>
    <col min="19" max="21" width="48.28515625" customWidth="1"/>
    <col min="22" max="22" width="50.5703125" customWidth="1"/>
    <col min="23" max="23" width="31" customWidth="1"/>
    <col min="24" max="26" width="27" customWidth="1"/>
    <col min="27" max="29" width="26" customWidth="1"/>
    <col min="30" max="30" width="41.42578125" customWidth="1"/>
    <col min="31" max="31" width="41.28515625" customWidth="1"/>
    <col min="32" max="32" width="40.42578125" customWidth="1"/>
    <col min="33" max="33" width="40.28515625" customWidth="1"/>
    <col min="34" max="34" width="31.7109375" customWidth="1"/>
    <col min="35" max="35" width="35.5703125" customWidth="1"/>
  </cols>
  <sheetData>
    <row r="1" spans="1:35" ht="15.75" thickBot="1">
      <c r="A1" s="155" t="s">
        <v>884</v>
      </c>
      <c r="B1" s="155" t="s">
        <v>883</v>
      </c>
      <c r="C1" s="155" t="s">
        <v>882</v>
      </c>
      <c r="D1" s="155" t="s">
        <v>881</v>
      </c>
      <c r="E1" s="155" t="s">
        <v>880</v>
      </c>
      <c r="F1" s="156" t="s">
        <v>1211</v>
      </c>
      <c r="G1" s="157" t="s">
        <v>1004</v>
      </c>
      <c r="H1" s="157" t="s">
        <v>0</v>
      </c>
      <c r="I1" s="157" t="s">
        <v>1006</v>
      </c>
      <c r="J1" s="157" t="s">
        <v>1192</v>
      </c>
      <c r="K1" s="157" t="s">
        <v>1193</v>
      </c>
      <c r="L1" s="157" t="s">
        <v>1194</v>
      </c>
      <c r="M1" s="157" t="s">
        <v>1195</v>
      </c>
      <c r="N1" s="157" t="s">
        <v>1196</v>
      </c>
      <c r="O1" s="157" t="s">
        <v>1269</v>
      </c>
      <c r="P1" s="157" t="s">
        <v>1197</v>
      </c>
      <c r="Q1" s="157" t="s">
        <v>1198</v>
      </c>
      <c r="R1" s="157" t="s">
        <v>1201</v>
      </c>
      <c r="S1" s="157" t="s">
        <v>1200</v>
      </c>
      <c r="T1" s="157" t="s">
        <v>1199</v>
      </c>
      <c r="U1" s="157" t="s">
        <v>1202</v>
      </c>
      <c r="V1" s="157" t="s">
        <v>1203</v>
      </c>
      <c r="W1" s="158" t="s">
        <v>1204</v>
      </c>
      <c r="X1" s="157" t="s">
        <v>1205</v>
      </c>
      <c r="Y1" s="157" t="s">
        <v>1206</v>
      </c>
      <c r="Z1" s="157" t="s">
        <v>1208</v>
      </c>
      <c r="AA1" s="157" t="s">
        <v>1207</v>
      </c>
      <c r="AB1" s="157" t="s">
        <v>1209</v>
      </c>
      <c r="AC1" s="157" t="s">
        <v>1210</v>
      </c>
      <c r="AD1" s="157" t="s">
        <v>1302</v>
      </c>
      <c r="AE1" s="157" t="s">
        <v>1303</v>
      </c>
      <c r="AF1" s="157" t="s">
        <v>1304</v>
      </c>
      <c r="AG1" s="157" t="s">
        <v>1305</v>
      </c>
      <c r="AH1" s="157" t="s">
        <v>1306</v>
      </c>
      <c r="AI1" s="157" t="s">
        <v>1314</v>
      </c>
    </row>
    <row r="2" spans="1:35">
      <c r="A2" s="129" t="str">
        <f t="array" aca="1" ref="A2" ca="1">INDIRECT("ConsolGeog[@["&amp;A$1&amp;"]]")</f>
        <v>E06000001</v>
      </c>
      <c r="B2" s="129" t="str">
        <f t="array" aca="1" ref="B2" ca="1">INDIRECT("ConsolGeog[@["&amp;B$1&amp;"]]")</f>
        <v>Hartlepool</v>
      </c>
      <c r="C2" s="129">
        <f t="array" aca="1" ref="C2" ca="1">INDIRECT("ConsolGeog[@["&amp;C$1&amp;"]]")</f>
        <v>92028</v>
      </c>
      <c r="D2" s="129">
        <f t="array" aca="1" ref="D2" ca="1">INDIRECT("ConsolGeog[@["&amp;D$1&amp;"]]")</f>
        <v>9386.11</v>
      </c>
      <c r="E2" s="129" t="str">
        <f t="array" aca="1" ref="E2" ca="1">INDIRECT("ConsolGeog[@["&amp;E$1&amp;"]]")</f>
        <v>E06000001</v>
      </c>
      <c r="F2" s="129">
        <f t="array" aca="1" ref="F2" ca="1">INDIRECT("ConsolGeog[@["&amp;F$1&amp;"]]")</f>
        <v>1</v>
      </c>
      <c r="G2" s="129" t="str">
        <f t="array" aca="1" ref="G2" ca="1">INDIRECT("ConsolGeog[@["&amp;G$1&amp;"]]")</f>
        <v>Unitary</v>
      </c>
      <c r="H2" s="129" t="str">
        <f t="array" aca="1" ref="H2" ca="1">INDIRECT("ConsolGeog[@["&amp;H$1&amp;"]]")</f>
        <v>England</v>
      </c>
      <c r="I2" s="129" t="str">
        <f t="array" aca="1" ref="I2" ca="1">INDIRECT("ConsolGeog[@["&amp;I$1&amp;"]]")</f>
        <v>Hartlepool</v>
      </c>
      <c r="J2" s="129">
        <f t="array" aca="1" ref="J2" ca="1">INDIRECT("ConsolGeog[@["&amp;J$1&amp;"]]")</f>
        <v>0</v>
      </c>
      <c r="K2" s="129">
        <f t="array" aca="1" ref="K2" ca="1">INDIRECT("ConsolGeog[@["&amp;K$1&amp;"]]")</f>
        <v>0</v>
      </c>
      <c r="L2" s="129">
        <f t="array" aca="1" ref="L2" ca="1">INDIRECT("ConsolGeog[@["&amp;L$1&amp;"]]")</f>
        <v>0</v>
      </c>
      <c r="M2" s="129">
        <f t="array" aca="1" ref="M2" ca="1">INDIRECT("ConsolGeog[@["&amp;M$1&amp;"]]")</f>
        <v>0</v>
      </c>
      <c r="N2" s="129">
        <f t="array" aca="1" ref="N2" ca="1">INDIRECT("ConsolGeog[@["&amp;N$1&amp;"]]")</f>
        <v>0</v>
      </c>
      <c r="O2" s="129">
        <f t="array" aca="1" ref="O2" ca="1">INDIRECT("ConsolGeog[@["&amp;O$1&amp;"]]")</f>
        <v>0</v>
      </c>
      <c r="P2" s="129">
        <f t="array" ref="P2">ConsolGeog[COUNTY: Presented CS - 16-17 (2014) '[non additive!']]</f>
        <v>0</v>
      </c>
      <c r="Q2" s="129">
        <f t="array" ref="Q2">ConsolGeog[COUNTY: Presented CS - 16-24 (2014) '[non additive!']]</f>
        <v>0</v>
      </c>
      <c r="R2" s="129">
        <f t="array" ref="R2">ConsolGeog[COUNTY: Presented CS - 18-24 (2014) '[non additive!']]</f>
        <v>0</v>
      </c>
      <c r="S2" s="129">
        <f t="array" ref="S2">ConsolGeog[COUNTY: Assessed CS - 16-17 (2014) '[non additive!']]</f>
        <v>0</v>
      </c>
      <c r="T2" s="129">
        <f t="array" ref="T2">ConsolGeog[COUNTY: Assessed CS - 16-24 (2014) '[non additive!']]</f>
        <v>0</v>
      </c>
      <c r="U2" s="129">
        <f t="array" ref="U2">ConsolGeog[COUNTY: Assessed CS - 18-24 (2014) '[non additive!']]</f>
        <v>0</v>
      </c>
      <c r="V2" s="129">
        <f t="array" ref="V2">ConsolGeog[COUNTY: Sum of districts'' populations '[non additive!']]</f>
        <v>92028</v>
      </c>
      <c r="W2" s="160">
        <f t="array" aca="1" ref="W2" ca="1">INDIRECT("ConsolGeog[@["&amp;W$1&amp;"]]")</f>
        <v>1</v>
      </c>
      <c r="X2" s="129">
        <f t="array" aca="1" ref="X2" ca="1">INDIRECT("ConsolGeog[@["&amp;X$1&amp;"]]")</f>
        <v>0</v>
      </c>
      <c r="Y2" s="129">
        <f t="array" aca="1" ref="Y2" ca="1">INDIRECT("ConsolGeog[@["&amp;Y$1&amp;"]]")</f>
        <v>0</v>
      </c>
      <c r="Z2" s="129">
        <f t="array" aca="1" ref="Z2" ca="1">INDIRECT("ConsolGeog[@["&amp;Z$1&amp;"]]")</f>
        <v>0</v>
      </c>
      <c r="AA2" s="129">
        <f t="array" aca="1" ref="AA2" ca="1">INDIRECT("ConsolGeog[@["&amp;AA$1&amp;"]]")</f>
        <v>0</v>
      </c>
      <c r="AB2" s="129">
        <f t="array" aca="1" ref="AB2" ca="1">INDIRECT("ConsolGeog[@["&amp;AB$1&amp;"]]")</f>
        <v>0</v>
      </c>
      <c r="AC2" s="129">
        <f t="array" aca="1" ref="AC2" ca="1">INDIRECT("ConsolGeog[@["&amp;AC$1&amp;"]]")</f>
        <v>0</v>
      </c>
      <c r="AD2" s="129" t="str">
        <f t="array" aca="1" ref="AD2" ca="1">INDIRECT("ConsolGeog[@["&amp;AD$1&amp;"]]")</f>
        <v/>
      </c>
      <c r="AE2" s="129" t="str">
        <f t="array" aca="1" ref="AE2" ca="1">INDIRECT("ConsolGeog[@["&amp;AE$1&amp;"]]")</f>
        <v/>
      </c>
      <c r="AF2" s="129" t="str">
        <f t="array" aca="1" ref="AF2" ca="1">INDIRECT("ConsolGeog[@["&amp;AF$1&amp;"]]")</f>
        <v/>
      </c>
      <c r="AG2" s="129" t="str">
        <f t="array" aca="1" ref="AG2" ca="1">INDIRECT("ConsolGeog[@["&amp;AG$1&amp;"]]")</f>
        <v/>
      </c>
      <c r="AH2" s="129" t="str">
        <f t="array" aca="1" ref="AH2" ca="1">INDIRECT("ConsolGeog[@["&amp;AH$1&amp;"]]")</f>
        <v/>
      </c>
      <c r="AI2" s="129" t="str">
        <f t="array" aca="1" ref="AI2" ca="1">INDIRECT("ConsolGeog[@["&amp;AI$1&amp;"]]")</f>
        <v/>
      </c>
    </row>
    <row r="3" spans="1:35">
      <c r="A3" s="129" t="str">
        <f t="array" aca="1" ref="A3" ca="1">INDIRECT("ConsolGeog[@["&amp;A$1&amp;"]]")</f>
        <v>E06000002</v>
      </c>
      <c r="B3" s="129" t="str">
        <f t="array" aca="1" ref="B3" ca="1">INDIRECT("ConsolGeog[@["&amp;B$1&amp;"]]")</f>
        <v>Middlesbrough</v>
      </c>
      <c r="C3" s="129">
        <f t="array" aca="1" ref="C3" ca="1">INDIRECT("ConsolGeog[@["&amp;C$1&amp;"]]")</f>
        <v>138412</v>
      </c>
      <c r="D3" s="129">
        <f t="array" aca="1" ref="D3" ca="1">INDIRECT("ConsolGeog[@["&amp;D$1&amp;"]]")</f>
        <v>5387.47</v>
      </c>
      <c r="E3" s="129" t="str">
        <f t="array" aca="1" ref="E3" ca="1">INDIRECT("ConsolGeog[@["&amp;E$1&amp;"]]")</f>
        <v>E06000002</v>
      </c>
      <c r="F3" s="129">
        <f t="array" aca="1" ref="F3" ca="1">INDIRECT("ConsolGeog[@["&amp;F$1&amp;"]]")</f>
        <v>1</v>
      </c>
      <c r="G3" s="129" t="str">
        <f t="array" aca="1" ref="G3" ca="1">INDIRECT("ConsolGeog[@["&amp;G$1&amp;"]]")</f>
        <v>Unitary</v>
      </c>
      <c r="H3" s="129" t="str">
        <f t="array" aca="1" ref="H3" ca="1">INDIRECT("ConsolGeog[@["&amp;H$1&amp;"]]")</f>
        <v>England</v>
      </c>
      <c r="I3" s="129" t="str">
        <f t="array" aca="1" ref="I3" ca="1">INDIRECT("ConsolGeog[@["&amp;I$1&amp;"]]")</f>
        <v>Middlesbrough</v>
      </c>
      <c r="J3" s="129">
        <f t="array" aca="1" ref="J3" ca="1">INDIRECT("ConsolGeog[@["&amp;J$1&amp;"]]")</f>
        <v>0</v>
      </c>
      <c r="K3" s="129">
        <f t="array" aca="1" ref="K3" ca="1">INDIRECT("ConsolGeog[@["&amp;K$1&amp;"]]")</f>
        <v>0</v>
      </c>
      <c r="L3" s="129">
        <f t="array" aca="1" ref="L3" ca="1">INDIRECT("ConsolGeog[@["&amp;L$1&amp;"]]")</f>
        <v>0</v>
      </c>
      <c r="M3" s="129">
        <f t="array" aca="1" ref="M3" ca="1">INDIRECT("ConsolGeog[@["&amp;M$1&amp;"]]")</f>
        <v>0</v>
      </c>
      <c r="N3" s="129">
        <f t="array" aca="1" ref="N3" ca="1">INDIRECT("ConsolGeog[@["&amp;N$1&amp;"]]")</f>
        <v>0</v>
      </c>
      <c r="O3" s="129">
        <f t="array" aca="1" ref="O3" ca="1">INDIRECT("ConsolGeog[@["&amp;O$1&amp;"]]")</f>
        <v>0</v>
      </c>
      <c r="P3" s="129">
        <f t="array" ref="P3">ConsolGeog[COUNTY: Presented CS - 16-17 (2014) '[non additive!']]</f>
        <v>0</v>
      </c>
      <c r="Q3" s="129">
        <f t="array" ref="Q3">ConsolGeog[COUNTY: Presented CS - 16-24 (2014) '[non additive!']]</f>
        <v>0</v>
      </c>
      <c r="R3" s="129">
        <f t="array" ref="R3">ConsolGeog[COUNTY: Presented CS - 18-24 (2014) '[non additive!']]</f>
        <v>0</v>
      </c>
      <c r="S3" s="129">
        <f t="array" ref="S3">ConsolGeog[COUNTY: Assessed CS - 16-17 (2014) '[non additive!']]</f>
        <v>0</v>
      </c>
      <c r="T3" s="129">
        <f t="array" ref="T3">ConsolGeog[COUNTY: Assessed CS - 16-24 (2014) '[non additive!']]</f>
        <v>0</v>
      </c>
      <c r="U3" s="129">
        <f t="array" ref="U3">ConsolGeog[COUNTY: Assessed CS - 18-24 (2014) '[non additive!']]</f>
        <v>0</v>
      </c>
      <c r="V3" s="129">
        <f t="array" ref="V3">ConsolGeog[COUNTY: Sum of districts'' populations '[non additive!']]</f>
        <v>92028</v>
      </c>
      <c r="W3" s="160">
        <f t="array" aca="1" ref="W3" ca="1">INDIRECT("ConsolGeog[@["&amp;W$1&amp;"]]")</f>
        <v>1</v>
      </c>
      <c r="X3" s="129">
        <f t="array" aca="1" ref="X3" ca="1">INDIRECT("ConsolGeog[@["&amp;X$1&amp;"]]")</f>
        <v>0</v>
      </c>
      <c r="Y3" s="129">
        <f t="array" aca="1" ref="Y3" ca="1">INDIRECT("ConsolGeog[@["&amp;Y$1&amp;"]]")</f>
        <v>0</v>
      </c>
      <c r="Z3" s="129">
        <f t="array" aca="1" ref="Z3" ca="1">INDIRECT("ConsolGeog[@["&amp;Z$1&amp;"]]")</f>
        <v>0</v>
      </c>
      <c r="AA3" s="129">
        <f t="array" aca="1" ref="AA3" ca="1">INDIRECT("ConsolGeog[@["&amp;AA$1&amp;"]]")</f>
        <v>0</v>
      </c>
      <c r="AB3" s="129">
        <f t="array" aca="1" ref="AB3" ca="1">INDIRECT("ConsolGeog[@["&amp;AB$1&amp;"]]")</f>
        <v>0</v>
      </c>
      <c r="AC3" s="129">
        <f t="array" aca="1" ref="AC3" ca="1">INDIRECT("ConsolGeog[@["&amp;AC$1&amp;"]]")</f>
        <v>0</v>
      </c>
      <c r="AD3" s="129" t="str">
        <f t="array" aca="1" ref="AD3" ca="1">INDIRECT("ConsolGeog[@["&amp;AD$1&amp;"]]")</f>
        <v/>
      </c>
      <c r="AE3" s="129" t="str">
        <f t="array" aca="1" ref="AE3" ca="1">INDIRECT("ConsolGeog[@["&amp;AE$1&amp;"]]")</f>
        <v/>
      </c>
      <c r="AF3" s="129" t="str">
        <f t="array" aca="1" ref="AF3" ca="1">INDIRECT("ConsolGeog[@["&amp;AF$1&amp;"]]")</f>
        <v/>
      </c>
      <c r="AG3" s="129" t="str">
        <f t="array" aca="1" ref="AG3" ca="1">INDIRECT("ConsolGeog[@["&amp;AG$1&amp;"]]")</f>
        <v/>
      </c>
      <c r="AH3" s="129" t="str">
        <f t="array" aca="1" ref="AH3" ca="1">INDIRECT("ConsolGeog[@["&amp;AH$1&amp;"]]")</f>
        <v/>
      </c>
      <c r="AI3" s="129" t="str">
        <f t="array" aca="1" ref="AI3" ca="1">INDIRECT("ConsolGeog[@["&amp;AI$1&amp;"]]")</f>
        <v/>
      </c>
    </row>
    <row r="4" spans="1:35">
      <c r="A4" s="129" t="str">
        <f t="array" aca="1" ref="A4" ca="1">INDIRECT("ConsolGeog[@["&amp;A$1&amp;"]]")</f>
        <v>E06000015</v>
      </c>
      <c r="B4" s="129" t="str">
        <f t="array" aca="1" ref="B4" ca="1">INDIRECT("ConsolGeog[@["&amp;B$1&amp;"]]")</f>
        <v>Derby</v>
      </c>
      <c r="C4" s="129">
        <f t="array" aca="1" ref="C4" ca="1">INDIRECT("ConsolGeog[@["&amp;C$1&amp;"]]")</f>
        <v>248752</v>
      </c>
      <c r="D4" s="129">
        <f t="array" aca="1" ref="D4" ca="1">INDIRECT("ConsolGeog[@["&amp;D$1&amp;"]]")</f>
        <v>7803.11</v>
      </c>
      <c r="E4" s="129" t="str">
        <f t="array" aca="1" ref="E4" ca="1">INDIRECT("ConsolGeog[@["&amp;E$1&amp;"]]")</f>
        <v>E06000015</v>
      </c>
      <c r="F4" s="129">
        <f t="array" aca="1" ref="F4" ca="1">INDIRECT("ConsolGeog[@["&amp;F$1&amp;"]]")</f>
        <v>1</v>
      </c>
      <c r="G4" s="129" t="str">
        <f t="array" aca="1" ref="G4" ca="1">INDIRECT("ConsolGeog[@["&amp;G$1&amp;"]]")</f>
        <v>Unitary</v>
      </c>
      <c r="H4" s="129" t="str">
        <f t="array" aca="1" ref="H4" ca="1">INDIRECT("ConsolGeog[@["&amp;H$1&amp;"]]")</f>
        <v>England</v>
      </c>
      <c r="I4" s="129" t="str">
        <f t="array" aca="1" ref="I4" ca="1">INDIRECT("ConsolGeog[@["&amp;I$1&amp;"]]")</f>
        <v>Derby</v>
      </c>
      <c r="J4" s="129">
        <f t="array" aca="1" ref="J4" ca="1">INDIRECT("ConsolGeog[@["&amp;J$1&amp;"]]")</f>
        <v>0</v>
      </c>
      <c r="K4" s="129">
        <f t="array" aca="1" ref="K4" ca="1">INDIRECT("ConsolGeog[@["&amp;K$1&amp;"]]")</f>
        <v>0</v>
      </c>
      <c r="L4" s="129">
        <f t="array" aca="1" ref="L4" ca="1">INDIRECT("ConsolGeog[@["&amp;L$1&amp;"]]")</f>
        <v>0</v>
      </c>
      <c r="M4" s="129">
        <f t="array" aca="1" ref="M4" ca="1">INDIRECT("ConsolGeog[@["&amp;M$1&amp;"]]")</f>
        <v>0</v>
      </c>
      <c r="N4" s="129">
        <f t="array" aca="1" ref="N4" ca="1">INDIRECT("ConsolGeog[@["&amp;N$1&amp;"]]")</f>
        <v>0</v>
      </c>
      <c r="O4" s="129">
        <f t="array" aca="1" ref="O4" ca="1">INDIRECT("ConsolGeog[@["&amp;O$1&amp;"]]")</f>
        <v>0</v>
      </c>
      <c r="P4" s="129">
        <f t="array" ref="P4">ConsolGeog[COUNTY: Presented CS - 16-17 (2014) '[non additive!']]</f>
        <v>0</v>
      </c>
      <c r="Q4" s="129">
        <f t="array" ref="Q4">ConsolGeog[COUNTY: Presented CS - 16-24 (2014) '[non additive!']]</f>
        <v>0</v>
      </c>
      <c r="R4" s="129">
        <f t="array" ref="R4">ConsolGeog[COUNTY: Presented CS - 18-24 (2014) '[non additive!']]</f>
        <v>0</v>
      </c>
      <c r="S4" s="129">
        <f t="array" ref="S4">ConsolGeog[COUNTY: Assessed CS - 16-17 (2014) '[non additive!']]</f>
        <v>0</v>
      </c>
      <c r="T4" s="129">
        <f t="array" ref="T4">ConsolGeog[COUNTY: Assessed CS - 16-24 (2014) '[non additive!']]</f>
        <v>0</v>
      </c>
      <c r="U4" s="129">
        <f t="array" ref="U4">ConsolGeog[COUNTY: Assessed CS - 18-24 (2014) '[non additive!']]</f>
        <v>0</v>
      </c>
      <c r="V4" s="129">
        <f t="array" ref="V4">ConsolGeog[COUNTY: Sum of districts'' populations '[non additive!']]</f>
        <v>92028</v>
      </c>
      <c r="W4" s="160">
        <f t="array" aca="1" ref="W4" ca="1">INDIRECT("ConsolGeog[@["&amp;W$1&amp;"]]")</f>
        <v>1</v>
      </c>
      <c r="X4" s="129">
        <f t="array" aca="1" ref="X4" ca="1">INDIRECT("ConsolGeog[@["&amp;X$1&amp;"]]")</f>
        <v>0</v>
      </c>
      <c r="Y4" s="129">
        <f t="array" aca="1" ref="Y4" ca="1">INDIRECT("ConsolGeog[@["&amp;Y$1&amp;"]]")</f>
        <v>0</v>
      </c>
      <c r="Z4" s="129">
        <f t="array" aca="1" ref="Z4" ca="1">INDIRECT("ConsolGeog[@["&amp;Z$1&amp;"]]")</f>
        <v>0</v>
      </c>
      <c r="AA4" s="129">
        <f t="array" aca="1" ref="AA4" ca="1">INDIRECT("ConsolGeog[@["&amp;AA$1&amp;"]]")</f>
        <v>0</v>
      </c>
      <c r="AB4" s="129">
        <f t="array" aca="1" ref="AB4" ca="1">INDIRECT("ConsolGeog[@["&amp;AB$1&amp;"]]")</f>
        <v>0</v>
      </c>
      <c r="AC4" s="129">
        <f t="array" aca="1" ref="AC4" ca="1">INDIRECT("ConsolGeog[@["&amp;AC$1&amp;"]]")</f>
        <v>0</v>
      </c>
      <c r="AD4" s="129" t="str">
        <f t="array" aca="1" ref="AD4" ca="1">INDIRECT("ConsolGeog[@["&amp;AD$1&amp;"]]")</f>
        <v/>
      </c>
      <c r="AE4" s="129" t="str">
        <f t="array" aca="1" ref="AE4" ca="1">INDIRECT("ConsolGeog[@["&amp;AE$1&amp;"]]")</f>
        <v/>
      </c>
      <c r="AF4" s="129" t="str">
        <f t="array" aca="1" ref="AF4" ca="1">INDIRECT("ConsolGeog[@["&amp;AF$1&amp;"]]")</f>
        <v/>
      </c>
      <c r="AG4" s="129" t="str">
        <f t="array" aca="1" ref="AG4" ca="1">INDIRECT("ConsolGeog[@["&amp;AG$1&amp;"]]")</f>
        <v/>
      </c>
      <c r="AH4" s="129" t="str">
        <f t="array" aca="1" ref="AH4" ca="1">INDIRECT("ConsolGeog[@["&amp;AH$1&amp;"]]")</f>
        <v/>
      </c>
      <c r="AI4" s="129" t="str">
        <f t="array" aca="1" ref="AI4" ca="1">INDIRECT("ConsolGeog[@["&amp;AI$1&amp;"]]")</f>
        <v/>
      </c>
    </row>
    <row r="5" spans="1:35">
      <c r="A5" s="129" t="str">
        <f t="array" aca="1" ref="A5" ca="1">INDIRECT("ConsolGeog[@["&amp;A$1&amp;"]]")</f>
        <v>E06000003</v>
      </c>
      <c r="B5" s="129" t="str">
        <f t="array" aca="1" ref="B5" ca="1">INDIRECT("ConsolGeog[@["&amp;B$1&amp;"]]")</f>
        <v>Redcar and Cleveland</v>
      </c>
      <c r="C5" s="129">
        <f t="array" aca="1" ref="C5" ca="1">INDIRECT("ConsolGeog[@["&amp;C$1&amp;"]]")</f>
        <v>135177</v>
      </c>
      <c r="D5" s="129">
        <f t="array" aca="1" ref="D5" ca="1">INDIRECT("ConsolGeog[@["&amp;D$1&amp;"]]")</f>
        <v>24489.51</v>
      </c>
      <c r="E5" s="129" t="str">
        <f t="array" aca="1" ref="E5" ca="1">INDIRECT("ConsolGeog[@["&amp;E$1&amp;"]]")</f>
        <v>E06000003</v>
      </c>
      <c r="F5" s="129">
        <f t="array" aca="1" ref="F5" ca="1">INDIRECT("ConsolGeog[@["&amp;F$1&amp;"]]")</f>
        <v>1</v>
      </c>
      <c r="G5" s="129" t="str">
        <f t="array" aca="1" ref="G5" ca="1">INDIRECT("ConsolGeog[@["&amp;G$1&amp;"]]")</f>
        <v>Unitary</v>
      </c>
      <c r="H5" s="129" t="str">
        <f t="array" aca="1" ref="H5" ca="1">INDIRECT("ConsolGeog[@["&amp;H$1&amp;"]]")</f>
        <v>England</v>
      </c>
      <c r="I5" s="129" t="str">
        <f t="array" aca="1" ref="I5" ca="1">INDIRECT("ConsolGeog[@["&amp;I$1&amp;"]]")</f>
        <v>Redcar and Cleveland</v>
      </c>
      <c r="J5" s="129">
        <f t="array" aca="1" ref="J5" ca="1">INDIRECT("ConsolGeog[@["&amp;J$1&amp;"]]")</f>
        <v>0</v>
      </c>
      <c r="K5" s="129">
        <f t="array" aca="1" ref="K5" ca="1">INDIRECT("ConsolGeog[@["&amp;K$1&amp;"]]")</f>
        <v>0</v>
      </c>
      <c r="L5" s="129">
        <f t="array" aca="1" ref="L5" ca="1">INDIRECT("ConsolGeog[@["&amp;L$1&amp;"]]")</f>
        <v>0</v>
      </c>
      <c r="M5" s="129">
        <f t="array" aca="1" ref="M5" ca="1">INDIRECT("ConsolGeog[@["&amp;M$1&amp;"]]")</f>
        <v>0</v>
      </c>
      <c r="N5" s="129">
        <f t="array" aca="1" ref="N5" ca="1">INDIRECT("ConsolGeog[@["&amp;N$1&amp;"]]")</f>
        <v>0</v>
      </c>
      <c r="O5" s="129">
        <f t="array" aca="1" ref="O5" ca="1">INDIRECT("ConsolGeog[@["&amp;O$1&amp;"]]")</f>
        <v>0</v>
      </c>
      <c r="P5" s="129">
        <f t="array" ref="P5">ConsolGeog[COUNTY: Presented CS - 16-17 (2014) '[non additive!']]</f>
        <v>0</v>
      </c>
      <c r="Q5" s="129">
        <f t="array" ref="Q5">ConsolGeog[COUNTY: Presented CS - 16-24 (2014) '[non additive!']]</f>
        <v>0</v>
      </c>
      <c r="R5" s="129">
        <f t="array" ref="R5">ConsolGeog[COUNTY: Presented CS - 18-24 (2014) '[non additive!']]</f>
        <v>0</v>
      </c>
      <c r="S5" s="129">
        <f t="array" ref="S5">ConsolGeog[COUNTY: Assessed CS - 16-17 (2014) '[non additive!']]</f>
        <v>0</v>
      </c>
      <c r="T5" s="129">
        <f t="array" ref="T5">ConsolGeog[COUNTY: Assessed CS - 16-24 (2014) '[non additive!']]</f>
        <v>0</v>
      </c>
      <c r="U5" s="129">
        <f t="array" ref="U5">ConsolGeog[COUNTY: Assessed CS - 18-24 (2014) '[non additive!']]</f>
        <v>0</v>
      </c>
      <c r="V5" s="129">
        <f t="array" ref="V5">ConsolGeog[COUNTY: Sum of districts'' populations '[non additive!']]</f>
        <v>92028</v>
      </c>
      <c r="W5" s="160">
        <f t="array" aca="1" ref="W5" ca="1">INDIRECT("ConsolGeog[@["&amp;W$1&amp;"]]")</f>
        <v>1</v>
      </c>
      <c r="X5" s="129">
        <f t="array" aca="1" ref="X5" ca="1">INDIRECT("ConsolGeog[@["&amp;X$1&amp;"]]")</f>
        <v>0</v>
      </c>
      <c r="Y5" s="129">
        <f t="array" aca="1" ref="Y5" ca="1">INDIRECT("ConsolGeog[@["&amp;Y$1&amp;"]]")</f>
        <v>0</v>
      </c>
      <c r="Z5" s="129">
        <f t="array" aca="1" ref="Z5" ca="1">INDIRECT("ConsolGeog[@["&amp;Z$1&amp;"]]")</f>
        <v>0</v>
      </c>
      <c r="AA5" s="129">
        <f t="array" aca="1" ref="AA5" ca="1">INDIRECT("ConsolGeog[@["&amp;AA$1&amp;"]]")</f>
        <v>0</v>
      </c>
      <c r="AB5" s="129">
        <f t="array" aca="1" ref="AB5" ca="1">INDIRECT("ConsolGeog[@["&amp;AB$1&amp;"]]")</f>
        <v>0</v>
      </c>
      <c r="AC5" s="129">
        <f t="array" aca="1" ref="AC5" ca="1">INDIRECT("ConsolGeog[@["&amp;AC$1&amp;"]]")</f>
        <v>0</v>
      </c>
      <c r="AD5" s="129" t="str">
        <f t="array" aca="1" ref="AD5" ca="1">INDIRECT("ConsolGeog[@["&amp;AD$1&amp;"]]")</f>
        <v/>
      </c>
      <c r="AE5" s="129" t="str">
        <f t="array" aca="1" ref="AE5" ca="1">INDIRECT("ConsolGeog[@["&amp;AE$1&amp;"]]")</f>
        <v/>
      </c>
      <c r="AF5" s="129" t="str">
        <f t="array" aca="1" ref="AF5" ca="1">INDIRECT("ConsolGeog[@["&amp;AF$1&amp;"]]")</f>
        <v/>
      </c>
      <c r="AG5" s="129" t="str">
        <f t="array" aca="1" ref="AG5" ca="1">INDIRECT("ConsolGeog[@["&amp;AG$1&amp;"]]")</f>
        <v/>
      </c>
      <c r="AH5" s="129" t="str">
        <f t="array" aca="1" ref="AH5" ca="1">INDIRECT("ConsolGeog[@["&amp;AH$1&amp;"]]")</f>
        <v/>
      </c>
      <c r="AI5" s="129" t="str">
        <f t="array" aca="1" ref="AI5" ca="1">INDIRECT("ConsolGeog[@["&amp;AI$1&amp;"]]")</f>
        <v/>
      </c>
    </row>
    <row r="6" spans="1:35">
      <c r="A6" s="129" t="str">
        <f t="array" aca="1" ref="A6" ca="1">INDIRECT("ConsolGeog[@["&amp;A$1&amp;"]]")</f>
        <v>E06000004</v>
      </c>
      <c r="B6" s="129" t="str">
        <f t="array" aca="1" ref="B6" ca="1">INDIRECT("ConsolGeog[@["&amp;B$1&amp;"]]")</f>
        <v>Stockton-on-Tees</v>
      </c>
      <c r="C6" s="129">
        <f t="array" aca="1" ref="C6" ca="1">INDIRECT("ConsolGeog[@["&amp;C$1&amp;"]]")</f>
        <v>191610</v>
      </c>
      <c r="D6" s="129">
        <f t="array" aca="1" ref="D6" ca="1">INDIRECT("ConsolGeog[@["&amp;D$1&amp;"]]")</f>
        <v>20393.060000000001</v>
      </c>
      <c r="E6" s="129" t="str">
        <f t="array" aca="1" ref="E6" ca="1">INDIRECT("ConsolGeog[@["&amp;E$1&amp;"]]")</f>
        <v>E06000004</v>
      </c>
      <c r="F6" s="129">
        <f t="array" aca="1" ref="F6" ca="1">INDIRECT("ConsolGeog[@["&amp;F$1&amp;"]]")</f>
        <v>1</v>
      </c>
      <c r="G6" s="129" t="str">
        <f t="array" aca="1" ref="G6" ca="1">INDIRECT("ConsolGeog[@["&amp;G$1&amp;"]]")</f>
        <v>Unitary</v>
      </c>
      <c r="H6" s="129" t="str">
        <f t="array" aca="1" ref="H6" ca="1">INDIRECT("ConsolGeog[@["&amp;H$1&amp;"]]")</f>
        <v>England</v>
      </c>
      <c r="I6" s="129" t="str">
        <f t="array" aca="1" ref="I6" ca="1">INDIRECT("ConsolGeog[@["&amp;I$1&amp;"]]")</f>
        <v>Stockton-on-Tees</v>
      </c>
      <c r="J6" s="129">
        <f t="array" aca="1" ref="J6" ca="1">INDIRECT("ConsolGeog[@["&amp;J$1&amp;"]]")</f>
        <v>0</v>
      </c>
      <c r="K6" s="129">
        <f t="array" aca="1" ref="K6" ca="1">INDIRECT("ConsolGeog[@["&amp;K$1&amp;"]]")</f>
        <v>0</v>
      </c>
      <c r="L6" s="129">
        <f t="array" aca="1" ref="L6" ca="1">INDIRECT("ConsolGeog[@["&amp;L$1&amp;"]]")</f>
        <v>0</v>
      </c>
      <c r="M6" s="129">
        <f t="array" aca="1" ref="M6" ca="1">INDIRECT("ConsolGeog[@["&amp;M$1&amp;"]]")</f>
        <v>0</v>
      </c>
      <c r="N6" s="129">
        <f t="array" aca="1" ref="N6" ca="1">INDIRECT("ConsolGeog[@["&amp;N$1&amp;"]]")</f>
        <v>0</v>
      </c>
      <c r="O6" s="129">
        <f t="array" aca="1" ref="O6" ca="1">INDIRECT("ConsolGeog[@["&amp;O$1&amp;"]]")</f>
        <v>0</v>
      </c>
      <c r="P6" s="129">
        <f t="array" ref="P6">ConsolGeog[COUNTY: Presented CS - 16-17 (2014) '[non additive!']]</f>
        <v>0</v>
      </c>
      <c r="Q6" s="129">
        <f t="array" ref="Q6">ConsolGeog[COUNTY: Presented CS - 16-24 (2014) '[non additive!']]</f>
        <v>0</v>
      </c>
      <c r="R6" s="129">
        <f t="array" ref="R6">ConsolGeog[COUNTY: Presented CS - 18-24 (2014) '[non additive!']]</f>
        <v>0</v>
      </c>
      <c r="S6" s="129">
        <f t="array" ref="S6">ConsolGeog[COUNTY: Assessed CS - 16-17 (2014) '[non additive!']]</f>
        <v>0</v>
      </c>
      <c r="T6" s="129">
        <f t="array" ref="T6">ConsolGeog[COUNTY: Assessed CS - 16-24 (2014) '[non additive!']]</f>
        <v>0</v>
      </c>
      <c r="U6" s="129">
        <f t="array" ref="U6">ConsolGeog[COUNTY: Assessed CS - 18-24 (2014) '[non additive!']]</f>
        <v>0</v>
      </c>
      <c r="V6" s="129">
        <f t="array" ref="V6">ConsolGeog[COUNTY: Sum of districts'' populations '[non additive!']]</f>
        <v>92028</v>
      </c>
      <c r="W6" s="160">
        <f t="array" aca="1" ref="W6" ca="1">INDIRECT("ConsolGeog[@["&amp;W$1&amp;"]]")</f>
        <v>1</v>
      </c>
      <c r="X6" s="129">
        <f t="array" aca="1" ref="X6" ca="1">INDIRECT("ConsolGeog[@["&amp;X$1&amp;"]]")</f>
        <v>0</v>
      </c>
      <c r="Y6" s="129">
        <f t="array" aca="1" ref="Y6" ca="1">INDIRECT("ConsolGeog[@["&amp;Y$1&amp;"]]")</f>
        <v>0</v>
      </c>
      <c r="Z6" s="129">
        <f t="array" aca="1" ref="Z6" ca="1">INDIRECT("ConsolGeog[@["&amp;Z$1&amp;"]]")</f>
        <v>0</v>
      </c>
      <c r="AA6" s="129">
        <f t="array" aca="1" ref="AA6" ca="1">INDIRECT("ConsolGeog[@["&amp;AA$1&amp;"]]")</f>
        <v>0</v>
      </c>
      <c r="AB6" s="129">
        <f t="array" aca="1" ref="AB6" ca="1">INDIRECT("ConsolGeog[@["&amp;AB$1&amp;"]]")</f>
        <v>0</v>
      </c>
      <c r="AC6" s="129">
        <f t="array" aca="1" ref="AC6" ca="1">INDIRECT("ConsolGeog[@["&amp;AC$1&amp;"]]")</f>
        <v>0</v>
      </c>
      <c r="AD6" s="129" t="str">
        <f t="array" aca="1" ref="AD6" ca="1">INDIRECT("ConsolGeog[@["&amp;AD$1&amp;"]]")</f>
        <v/>
      </c>
      <c r="AE6" s="129" t="str">
        <f t="array" aca="1" ref="AE6" ca="1">INDIRECT("ConsolGeog[@["&amp;AE$1&amp;"]]")</f>
        <v/>
      </c>
      <c r="AF6" s="129" t="str">
        <f t="array" aca="1" ref="AF6" ca="1">INDIRECT("ConsolGeog[@["&amp;AF$1&amp;"]]")</f>
        <v/>
      </c>
      <c r="AG6" s="129" t="str">
        <f t="array" aca="1" ref="AG6" ca="1">INDIRECT("ConsolGeog[@["&amp;AG$1&amp;"]]")</f>
        <v/>
      </c>
      <c r="AH6" s="129" t="str">
        <f t="array" aca="1" ref="AH6" ca="1">INDIRECT("ConsolGeog[@["&amp;AH$1&amp;"]]")</f>
        <v/>
      </c>
      <c r="AI6" s="129" t="str">
        <f t="array" aca="1" ref="AI6" ca="1">INDIRECT("ConsolGeog[@["&amp;AI$1&amp;"]]")</f>
        <v/>
      </c>
    </row>
    <row r="7" spans="1:35">
      <c r="A7" s="129" t="str">
        <f t="array" aca="1" ref="A7" ca="1">INDIRECT("ConsolGeog[@["&amp;A$1&amp;"]]")</f>
        <v>E06000032</v>
      </c>
      <c r="B7" s="129" t="str">
        <f t="array" aca="1" ref="B7" ca="1">INDIRECT("ConsolGeog[@["&amp;B$1&amp;"]]")</f>
        <v>Luton</v>
      </c>
      <c r="C7" s="129">
        <f t="array" aca="1" ref="C7" ca="1">INDIRECT("ConsolGeog[@["&amp;C$1&amp;"]]")</f>
        <v>203201</v>
      </c>
      <c r="D7" s="129">
        <f t="array" aca="1" ref="D7" ca="1">INDIRECT("ConsolGeog[@["&amp;D$1&amp;"]]")</f>
        <v>4335.33</v>
      </c>
      <c r="E7" s="129" t="str">
        <f t="array" aca="1" ref="E7" ca="1">INDIRECT("ConsolGeog[@["&amp;E$1&amp;"]]")</f>
        <v>E06000032</v>
      </c>
      <c r="F7" s="129">
        <f t="array" aca="1" ref="F7" ca="1">INDIRECT("ConsolGeog[@["&amp;F$1&amp;"]]")</f>
        <v>1</v>
      </c>
      <c r="G7" s="129" t="str">
        <f t="array" aca="1" ref="G7" ca="1">INDIRECT("ConsolGeog[@["&amp;G$1&amp;"]]")</f>
        <v>Unitary</v>
      </c>
      <c r="H7" s="129" t="str">
        <f t="array" aca="1" ref="H7" ca="1">INDIRECT("ConsolGeog[@["&amp;H$1&amp;"]]")</f>
        <v>England</v>
      </c>
      <c r="I7" s="129" t="str">
        <f t="array" aca="1" ref="I7" ca="1">INDIRECT("ConsolGeog[@["&amp;I$1&amp;"]]")</f>
        <v>Luton</v>
      </c>
      <c r="J7" s="129">
        <f t="array" aca="1" ref="J7" ca="1">INDIRECT("ConsolGeog[@["&amp;J$1&amp;"]]")</f>
        <v>0</v>
      </c>
      <c r="K7" s="129">
        <f t="array" aca="1" ref="K7" ca="1">INDIRECT("ConsolGeog[@["&amp;K$1&amp;"]]")</f>
        <v>0</v>
      </c>
      <c r="L7" s="129">
        <f t="array" aca="1" ref="L7" ca="1">INDIRECT("ConsolGeog[@["&amp;L$1&amp;"]]")</f>
        <v>0</v>
      </c>
      <c r="M7" s="129">
        <f t="array" aca="1" ref="M7" ca="1">INDIRECT("ConsolGeog[@["&amp;M$1&amp;"]]")</f>
        <v>0</v>
      </c>
      <c r="N7" s="129">
        <f t="array" aca="1" ref="N7" ca="1">INDIRECT("ConsolGeog[@["&amp;N$1&amp;"]]")</f>
        <v>0</v>
      </c>
      <c r="O7" s="129">
        <f t="array" aca="1" ref="O7" ca="1">INDIRECT("ConsolGeog[@["&amp;O$1&amp;"]]")</f>
        <v>0</v>
      </c>
      <c r="P7" s="129">
        <f t="array" ref="P7">ConsolGeog[COUNTY: Presented CS - 16-17 (2014) '[non additive!']]</f>
        <v>0</v>
      </c>
      <c r="Q7" s="129">
        <f t="array" ref="Q7">ConsolGeog[COUNTY: Presented CS - 16-24 (2014) '[non additive!']]</f>
        <v>0</v>
      </c>
      <c r="R7" s="129">
        <f t="array" ref="R7">ConsolGeog[COUNTY: Presented CS - 18-24 (2014) '[non additive!']]</f>
        <v>0</v>
      </c>
      <c r="S7" s="129">
        <f t="array" ref="S7">ConsolGeog[COUNTY: Assessed CS - 16-17 (2014) '[non additive!']]</f>
        <v>0</v>
      </c>
      <c r="T7" s="129">
        <f t="array" ref="T7">ConsolGeog[COUNTY: Assessed CS - 16-24 (2014) '[non additive!']]</f>
        <v>0</v>
      </c>
      <c r="U7" s="129">
        <f t="array" ref="U7">ConsolGeog[COUNTY: Assessed CS - 18-24 (2014) '[non additive!']]</f>
        <v>0</v>
      </c>
      <c r="V7" s="129">
        <f t="array" ref="V7">ConsolGeog[COUNTY: Sum of districts'' populations '[non additive!']]</f>
        <v>92028</v>
      </c>
      <c r="W7" s="160">
        <f t="array" aca="1" ref="W7" ca="1">INDIRECT("ConsolGeog[@["&amp;W$1&amp;"]]")</f>
        <v>1</v>
      </c>
      <c r="X7" s="129">
        <f t="array" aca="1" ref="X7" ca="1">INDIRECT("ConsolGeog[@["&amp;X$1&amp;"]]")</f>
        <v>0</v>
      </c>
      <c r="Y7" s="129">
        <f t="array" aca="1" ref="Y7" ca="1">INDIRECT("ConsolGeog[@["&amp;Y$1&amp;"]]")</f>
        <v>0</v>
      </c>
      <c r="Z7" s="129">
        <f t="array" aca="1" ref="Z7" ca="1">INDIRECT("ConsolGeog[@["&amp;Z$1&amp;"]]")</f>
        <v>0</v>
      </c>
      <c r="AA7" s="129">
        <f t="array" aca="1" ref="AA7" ca="1">INDIRECT("ConsolGeog[@["&amp;AA$1&amp;"]]")</f>
        <v>0</v>
      </c>
      <c r="AB7" s="129">
        <f t="array" aca="1" ref="AB7" ca="1">INDIRECT("ConsolGeog[@["&amp;AB$1&amp;"]]")</f>
        <v>0</v>
      </c>
      <c r="AC7" s="129">
        <f t="array" aca="1" ref="AC7" ca="1">INDIRECT("ConsolGeog[@["&amp;AC$1&amp;"]]")</f>
        <v>0</v>
      </c>
      <c r="AD7" s="129" t="str">
        <f t="array" aca="1" ref="AD7" ca="1">INDIRECT("ConsolGeog[@["&amp;AD$1&amp;"]]")</f>
        <v/>
      </c>
      <c r="AE7" s="129" t="str">
        <f t="array" aca="1" ref="AE7" ca="1">INDIRECT("ConsolGeog[@["&amp;AE$1&amp;"]]")</f>
        <v/>
      </c>
      <c r="AF7" s="129" t="str">
        <f t="array" aca="1" ref="AF7" ca="1">INDIRECT("ConsolGeog[@["&amp;AF$1&amp;"]]")</f>
        <v/>
      </c>
      <c r="AG7" s="129" t="str">
        <f t="array" aca="1" ref="AG7" ca="1">INDIRECT("ConsolGeog[@["&amp;AG$1&amp;"]]")</f>
        <v/>
      </c>
      <c r="AH7" s="129" t="str">
        <f t="array" aca="1" ref="AH7" ca="1">INDIRECT("ConsolGeog[@["&amp;AH$1&amp;"]]")</f>
        <v/>
      </c>
      <c r="AI7" s="129" t="str">
        <f t="array" aca="1" ref="AI7" ca="1">INDIRECT("ConsolGeog[@["&amp;AI$1&amp;"]]")</f>
        <v/>
      </c>
    </row>
    <row r="8" spans="1:35">
      <c r="A8" s="129" t="str">
        <f t="array" aca="1" ref="A8" ca="1">INDIRECT("ConsolGeog[@["&amp;A$1&amp;"]]")</f>
        <v>E06000005</v>
      </c>
      <c r="B8" s="129" t="str">
        <f t="array" aca="1" ref="B8" ca="1">INDIRECT("ConsolGeog[@["&amp;B$1&amp;"]]")</f>
        <v>Darlington</v>
      </c>
      <c r="C8" s="129">
        <f t="array" aca="1" ref="C8" ca="1">INDIRECT("ConsolGeog[@["&amp;C$1&amp;"]]")</f>
        <v>105564</v>
      </c>
      <c r="D8" s="129">
        <f t="array" aca="1" ref="D8" ca="1">INDIRECT("ConsolGeog[@["&amp;D$1&amp;"]]")</f>
        <v>19747.509999999998</v>
      </c>
      <c r="E8" s="129" t="str">
        <f t="array" aca="1" ref="E8" ca="1">INDIRECT("ConsolGeog[@["&amp;E$1&amp;"]]")</f>
        <v>E06000005</v>
      </c>
      <c r="F8" s="129">
        <f t="array" aca="1" ref="F8" ca="1">INDIRECT("ConsolGeog[@["&amp;F$1&amp;"]]")</f>
        <v>1</v>
      </c>
      <c r="G8" s="129" t="str">
        <f t="array" aca="1" ref="G8" ca="1">INDIRECT("ConsolGeog[@["&amp;G$1&amp;"]]")</f>
        <v>Unitary</v>
      </c>
      <c r="H8" s="129" t="str">
        <f t="array" aca="1" ref="H8" ca="1">INDIRECT("ConsolGeog[@["&amp;H$1&amp;"]]")</f>
        <v>England</v>
      </c>
      <c r="I8" s="129" t="str">
        <f t="array" aca="1" ref="I8" ca="1">INDIRECT("ConsolGeog[@["&amp;I$1&amp;"]]")</f>
        <v>Darlington</v>
      </c>
      <c r="J8" s="129">
        <f t="array" aca="1" ref="J8" ca="1">INDIRECT("ConsolGeog[@["&amp;J$1&amp;"]]")</f>
        <v>0</v>
      </c>
      <c r="K8" s="129">
        <f t="array" aca="1" ref="K8" ca="1">INDIRECT("ConsolGeog[@["&amp;K$1&amp;"]]")</f>
        <v>0</v>
      </c>
      <c r="L8" s="129">
        <f t="array" aca="1" ref="L8" ca="1">INDIRECT("ConsolGeog[@["&amp;L$1&amp;"]]")</f>
        <v>0</v>
      </c>
      <c r="M8" s="129">
        <f t="array" aca="1" ref="M8" ca="1">INDIRECT("ConsolGeog[@["&amp;M$1&amp;"]]")</f>
        <v>0</v>
      </c>
      <c r="N8" s="129">
        <f t="array" aca="1" ref="N8" ca="1">INDIRECT("ConsolGeog[@["&amp;N$1&amp;"]]")</f>
        <v>0</v>
      </c>
      <c r="O8" s="129">
        <f t="array" aca="1" ref="O8" ca="1">INDIRECT("ConsolGeog[@["&amp;O$1&amp;"]]")</f>
        <v>0</v>
      </c>
      <c r="P8" s="129">
        <f t="array" ref="P8">ConsolGeog[COUNTY: Presented CS - 16-17 (2014) '[non additive!']]</f>
        <v>0</v>
      </c>
      <c r="Q8" s="129">
        <f t="array" ref="Q8">ConsolGeog[COUNTY: Presented CS - 16-24 (2014) '[non additive!']]</f>
        <v>0</v>
      </c>
      <c r="R8" s="129">
        <f t="array" ref="R8">ConsolGeog[COUNTY: Presented CS - 18-24 (2014) '[non additive!']]</f>
        <v>0</v>
      </c>
      <c r="S8" s="129">
        <f t="array" ref="S8">ConsolGeog[COUNTY: Assessed CS - 16-17 (2014) '[non additive!']]</f>
        <v>0</v>
      </c>
      <c r="T8" s="129">
        <f t="array" ref="T8">ConsolGeog[COUNTY: Assessed CS - 16-24 (2014) '[non additive!']]</f>
        <v>0</v>
      </c>
      <c r="U8" s="129">
        <f t="array" ref="U8">ConsolGeog[COUNTY: Assessed CS - 18-24 (2014) '[non additive!']]</f>
        <v>0</v>
      </c>
      <c r="V8" s="129">
        <f t="array" ref="V8">ConsolGeog[COUNTY: Sum of districts'' populations '[non additive!']]</f>
        <v>92028</v>
      </c>
      <c r="W8" s="160">
        <f t="array" aca="1" ref="W8" ca="1">INDIRECT("ConsolGeog[@["&amp;W$1&amp;"]]")</f>
        <v>1</v>
      </c>
      <c r="X8" s="129">
        <f t="array" aca="1" ref="X8" ca="1">INDIRECT("ConsolGeog[@["&amp;X$1&amp;"]]")</f>
        <v>0</v>
      </c>
      <c r="Y8" s="129">
        <f t="array" aca="1" ref="Y8" ca="1">INDIRECT("ConsolGeog[@["&amp;Y$1&amp;"]]")</f>
        <v>0</v>
      </c>
      <c r="Z8" s="129">
        <f t="array" aca="1" ref="Z8" ca="1">INDIRECT("ConsolGeog[@["&amp;Z$1&amp;"]]")</f>
        <v>0</v>
      </c>
      <c r="AA8" s="129">
        <f t="array" aca="1" ref="AA8" ca="1">INDIRECT("ConsolGeog[@["&amp;AA$1&amp;"]]")</f>
        <v>0</v>
      </c>
      <c r="AB8" s="129">
        <f t="array" aca="1" ref="AB8" ca="1">INDIRECT("ConsolGeog[@["&amp;AB$1&amp;"]]")</f>
        <v>0</v>
      </c>
      <c r="AC8" s="129">
        <f t="array" aca="1" ref="AC8" ca="1">INDIRECT("ConsolGeog[@["&amp;AC$1&amp;"]]")</f>
        <v>0</v>
      </c>
      <c r="AD8" s="129" t="str">
        <f t="array" aca="1" ref="AD8" ca="1">INDIRECT("ConsolGeog[@["&amp;AD$1&amp;"]]")</f>
        <v/>
      </c>
      <c r="AE8" s="129" t="str">
        <f t="array" aca="1" ref="AE8" ca="1">INDIRECT("ConsolGeog[@["&amp;AE$1&amp;"]]")</f>
        <v/>
      </c>
      <c r="AF8" s="129" t="str">
        <f t="array" aca="1" ref="AF8" ca="1">INDIRECT("ConsolGeog[@["&amp;AF$1&amp;"]]")</f>
        <v/>
      </c>
      <c r="AG8" s="129" t="str">
        <f t="array" aca="1" ref="AG8" ca="1">INDIRECT("ConsolGeog[@["&amp;AG$1&amp;"]]")</f>
        <v/>
      </c>
      <c r="AH8" s="129" t="str">
        <f t="array" aca="1" ref="AH8" ca="1">INDIRECT("ConsolGeog[@["&amp;AH$1&amp;"]]")</f>
        <v/>
      </c>
      <c r="AI8" s="129" t="str">
        <f t="array" aca="1" ref="AI8" ca="1">INDIRECT("ConsolGeog[@["&amp;AI$1&amp;"]]")</f>
        <v/>
      </c>
    </row>
    <row r="9" spans="1:35">
      <c r="A9" s="129" t="str">
        <f t="array" aca="1" ref="A9" ca="1">INDIRECT("ConsolGeog[@["&amp;A$1&amp;"]]")</f>
        <v>E06000006</v>
      </c>
      <c r="B9" s="129" t="str">
        <f t="array" aca="1" ref="B9" ca="1">INDIRECT("ConsolGeog[@["&amp;B$1&amp;"]]")</f>
        <v>Halton</v>
      </c>
      <c r="C9" s="129">
        <f t="array" aca="1" ref="C9" ca="1">INDIRECT("ConsolGeog[@["&amp;C$1&amp;"]]")</f>
        <v>125746</v>
      </c>
      <c r="D9" s="129">
        <f t="array" aca="1" ref="D9" ca="1">INDIRECT("ConsolGeog[@["&amp;D$1&amp;"]]")</f>
        <v>7909.52</v>
      </c>
      <c r="E9" s="129" t="str">
        <f t="array" aca="1" ref="E9" ca="1">INDIRECT("ConsolGeog[@["&amp;E$1&amp;"]]")</f>
        <v>E06000006</v>
      </c>
      <c r="F9" s="129" t="str">
        <f t="array" aca="1" ref="F9" ca="1">INDIRECT("ConsolGeog[@["&amp;F$1&amp;"]]")</f>
        <v/>
      </c>
      <c r="G9" s="129" t="str">
        <f t="array" aca="1" ref="G9" ca="1">INDIRECT("ConsolGeog[@["&amp;G$1&amp;"]]")</f>
        <v>Unitary</v>
      </c>
      <c r="H9" s="129" t="str">
        <f t="array" aca="1" ref="H9" ca="1">INDIRECT("ConsolGeog[@["&amp;H$1&amp;"]]")</f>
        <v>England</v>
      </c>
      <c r="I9" s="129" t="str">
        <f t="array" aca="1" ref="I9" ca="1">INDIRECT("ConsolGeog[@["&amp;I$1&amp;"]]")</f>
        <v>Halton</v>
      </c>
      <c r="J9" s="129">
        <f t="array" aca="1" ref="J9" ca="1">INDIRECT("ConsolGeog[@["&amp;J$1&amp;"]]")</f>
        <v>0</v>
      </c>
      <c r="K9" s="129">
        <f t="array" aca="1" ref="K9" ca="1">INDIRECT("ConsolGeog[@["&amp;K$1&amp;"]]")</f>
        <v>18</v>
      </c>
      <c r="L9" s="129">
        <f t="array" aca="1" ref="L9" ca="1">INDIRECT("ConsolGeog[@["&amp;L$1&amp;"]]")</f>
        <v>0</v>
      </c>
      <c r="M9" s="129">
        <f t="array" aca="1" ref="M9" ca="1">INDIRECT("ConsolGeog[@["&amp;M$1&amp;"]]")</f>
        <v>0</v>
      </c>
      <c r="N9" s="129">
        <f t="array" aca="1" ref="N9" ca="1">INDIRECT("ConsolGeog[@["&amp;N$1&amp;"]]")</f>
        <v>18</v>
      </c>
      <c r="O9" s="129">
        <f t="array" aca="1" ref="O9" ca="1">INDIRECT("ConsolGeog[@["&amp;O$1&amp;"]]")</f>
        <v>0</v>
      </c>
      <c r="P9" s="129">
        <f t="array" ref="P9">ConsolGeog[COUNTY: Presented CS - 16-17 (2014) '[non additive!']]</f>
        <v>0</v>
      </c>
      <c r="Q9" s="129">
        <f t="array" ref="Q9">ConsolGeog[COUNTY: Presented CS - 16-24 (2014) '[non additive!']]</f>
        <v>0</v>
      </c>
      <c r="R9" s="129">
        <f t="array" ref="R9">ConsolGeog[COUNTY: Presented CS - 18-24 (2014) '[non additive!']]</f>
        <v>0</v>
      </c>
      <c r="S9" s="129">
        <f t="array" ref="S9">ConsolGeog[COUNTY: Assessed CS - 16-17 (2014) '[non additive!']]</f>
        <v>0</v>
      </c>
      <c r="T9" s="129">
        <f t="array" ref="T9">ConsolGeog[COUNTY: Assessed CS - 16-24 (2014) '[non additive!']]</f>
        <v>0</v>
      </c>
      <c r="U9" s="129">
        <f t="array" ref="U9">ConsolGeog[COUNTY: Assessed CS - 18-24 (2014) '[non additive!']]</f>
        <v>0</v>
      </c>
      <c r="V9" s="129">
        <f t="array" ref="V9">ConsolGeog[COUNTY: Sum of districts'' populations '[non additive!']]</f>
        <v>92028</v>
      </c>
      <c r="W9" s="160">
        <f t="array" aca="1" ref="W9" ca="1">INDIRECT("ConsolGeog[@["&amp;W$1&amp;"]]")</f>
        <v>1</v>
      </c>
      <c r="X9" s="129">
        <f t="array" aca="1" ref="X9" ca="1">INDIRECT("ConsolGeog[@["&amp;X$1&amp;"]]")</f>
        <v>0</v>
      </c>
      <c r="Y9" s="129">
        <f t="array" aca="1" ref="Y9" ca="1">INDIRECT("ConsolGeog[@["&amp;Y$1&amp;"]]")</f>
        <v>0</v>
      </c>
      <c r="Z9" s="129">
        <f t="array" aca="1" ref="Z9" ca="1">INDIRECT("ConsolGeog[@["&amp;Z$1&amp;"]]")</f>
        <v>0</v>
      </c>
      <c r="AA9" s="129">
        <f t="array" aca="1" ref="AA9" ca="1">INDIRECT("ConsolGeog[@["&amp;AA$1&amp;"]]")</f>
        <v>0</v>
      </c>
      <c r="AB9" s="129">
        <f t="array" aca="1" ref="AB9" ca="1">INDIRECT("ConsolGeog[@["&amp;AB$1&amp;"]]")</f>
        <v>0</v>
      </c>
      <c r="AC9" s="129">
        <f t="array" aca="1" ref="AC9" ca="1">INDIRECT("ConsolGeog[@["&amp;AC$1&amp;"]]")</f>
        <v>0</v>
      </c>
      <c r="AD9" s="129" t="str">
        <f t="array" aca="1" ref="AD9" ca="1">INDIRECT("ConsolGeog[@["&amp;AD$1&amp;"]]")</f>
        <v/>
      </c>
      <c r="AE9" s="129" t="str">
        <f t="array" aca="1" ref="AE9" ca="1">INDIRECT("ConsolGeog[@["&amp;AE$1&amp;"]]")</f>
        <v/>
      </c>
      <c r="AF9" s="129" t="str">
        <f t="array" aca="1" ref="AF9" ca="1">INDIRECT("ConsolGeog[@["&amp;AF$1&amp;"]]")</f>
        <v/>
      </c>
      <c r="AG9" s="129" t="str">
        <f t="array" aca="1" ref="AG9" ca="1">INDIRECT("ConsolGeog[@["&amp;AG$1&amp;"]]")</f>
        <v/>
      </c>
      <c r="AH9" s="129" t="str">
        <f t="array" aca="1" ref="AH9" ca="1">INDIRECT("ConsolGeog[@["&amp;AH$1&amp;"]]")</f>
        <v/>
      </c>
      <c r="AI9" s="129" t="str">
        <f t="array" aca="1" ref="AI9" ca="1">INDIRECT("ConsolGeog[@["&amp;AI$1&amp;"]]")</f>
        <v/>
      </c>
    </row>
    <row r="10" spans="1:35">
      <c r="A10" s="129" t="str">
        <f t="array" aca="1" ref="A10" ca="1">INDIRECT("ConsolGeog[@["&amp;A$1&amp;"]]")</f>
        <v>E07000095</v>
      </c>
      <c r="B10" s="129" t="str">
        <f t="array" aca="1" ref="B10" ca="1">INDIRECT("ConsolGeog[@["&amp;B$1&amp;"]]")</f>
        <v>Broxbourne</v>
      </c>
      <c r="C10" s="129">
        <f t="array" aca="1" ref="C10" ca="1">INDIRECT("ConsolGeog[@["&amp;C$1&amp;"]]")</f>
        <v>93609</v>
      </c>
      <c r="D10" s="129">
        <f t="array" aca="1" ref="D10" ca="1">INDIRECT("ConsolGeog[@["&amp;D$1&amp;"]]")</f>
        <v>5143.5600000000004</v>
      </c>
      <c r="E10" s="129" t="str">
        <f t="array" aca="1" ref="E10" ca="1">INDIRECT("ConsolGeog[@["&amp;E$1&amp;"]]")</f>
        <v>E07000095</v>
      </c>
      <c r="F10" s="129">
        <f t="array" aca="1" ref="F10" ca="1">INDIRECT("ConsolGeog[@["&amp;F$1&amp;"]]")</f>
        <v>1</v>
      </c>
      <c r="G10" s="129" t="str">
        <f t="array" aca="1" ref="G10" ca="1">INDIRECT("ConsolGeog[@["&amp;G$1&amp;"]]")</f>
        <v>District</v>
      </c>
      <c r="H10" s="129" t="str">
        <f t="array" aca="1" ref="H10" ca="1">INDIRECT("ConsolGeog[@["&amp;H$1&amp;"]]")</f>
        <v>England</v>
      </c>
      <c r="I10" s="129" t="str">
        <f t="array" aca="1" ref="I10" ca="1">INDIRECT("ConsolGeog[@["&amp;I$1&amp;"]]")</f>
        <v>Hertfordshire</v>
      </c>
      <c r="J10" s="129">
        <f t="array" aca="1" ref="J10" ca="1">INDIRECT("ConsolGeog[@["&amp;J$1&amp;"]]")</f>
        <v>0</v>
      </c>
      <c r="K10" s="129">
        <f t="array" aca="1" ref="K10" ca="1">INDIRECT("ConsolGeog[@["&amp;K$1&amp;"]]")</f>
        <v>0</v>
      </c>
      <c r="L10" s="129">
        <f t="array" aca="1" ref="L10" ca="1">INDIRECT("ConsolGeog[@["&amp;L$1&amp;"]]")</f>
        <v>0</v>
      </c>
      <c r="M10" s="129">
        <f t="array" aca="1" ref="M10" ca="1">INDIRECT("ConsolGeog[@["&amp;M$1&amp;"]]")</f>
        <v>0</v>
      </c>
      <c r="N10" s="129">
        <f t="array" aca="1" ref="N10" ca="1">INDIRECT("ConsolGeog[@["&amp;N$1&amp;"]]")</f>
        <v>0</v>
      </c>
      <c r="O10" s="129">
        <f t="array" aca="1" ref="O10" ca="1">INDIRECT("ConsolGeog[@["&amp;O$1&amp;"]]")</f>
        <v>0</v>
      </c>
      <c r="P10" s="129">
        <f t="array" ref="P10">ConsolGeog[COUNTY: Presented CS - 16-17 (2014) '[non additive!']]</f>
        <v>0</v>
      </c>
      <c r="Q10" s="129">
        <f t="array" ref="Q10">ConsolGeog[COUNTY: Presented CS - 16-24 (2014) '[non additive!']]</f>
        <v>0</v>
      </c>
      <c r="R10" s="129">
        <f t="array" ref="R10">ConsolGeog[COUNTY: Presented CS - 18-24 (2014) '[non additive!']]</f>
        <v>0</v>
      </c>
      <c r="S10" s="129">
        <f t="array" ref="S10">ConsolGeog[COUNTY: Assessed CS - 16-17 (2014) '[non additive!']]</f>
        <v>0</v>
      </c>
      <c r="T10" s="129">
        <f t="array" ref="T10">ConsolGeog[COUNTY: Assessed CS - 16-24 (2014) '[non additive!']]</f>
        <v>0</v>
      </c>
      <c r="U10" s="129">
        <f t="array" ref="U10">ConsolGeog[COUNTY: Assessed CS - 18-24 (2014) '[non additive!']]</f>
        <v>0</v>
      </c>
      <c r="V10" s="129">
        <f t="array" ref="V10">ConsolGeog[COUNTY: Sum of districts'' populations '[non additive!']]</f>
        <v>92028</v>
      </c>
      <c r="W10" s="160">
        <f t="array" aca="1" ref="W10" ca="1">INDIRECT("ConsolGeog[@["&amp;W$1&amp;"]]")</f>
        <v>8.3874372570699476E-2</v>
      </c>
      <c r="X10" s="129">
        <f t="array" aca="1" ref="X10" ca="1">INDIRECT("ConsolGeog[@["&amp;X$1&amp;"]]")</f>
        <v>0</v>
      </c>
      <c r="Y10" s="129">
        <f t="array" aca="1" ref="Y10" ca="1">INDIRECT("ConsolGeog[@["&amp;Y$1&amp;"]]")</f>
        <v>0</v>
      </c>
      <c r="Z10" s="129">
        <f t="array" aca="1" ref="Z10" ca="1">INDIRECT("ConsolGeog[@["&amp;Z$1&amp;"]]")</f>
        <v>0</v>
      </c>
      <c r="AA10" s="129">
        <f t="array" aca="1" ref="AA10" ca="1">INDIRECT("ConsolGeog[@["&amp;AA$1&amp;"]]")</f>
        <v>0</v>
      </c>
      <c r="AB10" s="129">
        <f t="array" aca="1" ref="AB10" ca="1">INDIRECT("ConsolGeog[@["&amp;AB$1&amp;"]]")</f>
        <v>0</v>
      </c>
      <c r="AC10" s="129">
        <f t="array" aca="1" ref="AC10" ca="1">INDIRECT("ConsolGeog[@["&amp;AC$1&amp;"]]")</f>
        <v>0</v>
      </c>
      <c r="AD10" s="129" t="str">
        <f t="array" aca="1" ref="AD10" ca="1">INDIRECT("ConsolGeog[@["&amp;AD$1&amp;"]]")</f>
        <v/>
      </c>
      <c r="AE10" s="129" t="str">
        <f t="array" aca="1" ref="AE10" ca="1">INDIRECT("ConsolGeog[@["&amp;AE$1&amp;"]]")</f>
        <v/>
      </c>
      <c r="AF10" s="129" t="str">
        <f t="array" aca="1" ref="AF10" ca="1">INDIRECT("ConsolGeog[@["&amp;AF$1&amp;"]]")</f>
        <v/>
      </c>
      <c r="AG10" s="129" t="str">
        <f t="array" aca="1" ref="AG10" ca="1">INDIRECT("ConsolGeog[@["&amp;AG$1&amp;"]]")</f>
        <v/>
      </c>
      <c r="AH10" s="129" t="str">
        <f t="array" aca="1" ref="AH10" ca="1">INDIRECT("ConsolGeog[@["&amp;AH$1&amp;"]]")</f>
        <v/>
      </c>
      <c r="AI10" s="129" t="str">
        <f t="array" aca="1" ref="AI10" ca="1">INDIRECT("ConsolGeog[@["&amp;AI$1&amp;"]]")</f>
        <v/>
      </c>
    </row>
    <row r="11" spans="1:35">
      <c r="A11" s="129" t="str">
        <f t="array" aca="1" ref="A11" ca="1">INDIRECT("ConsolGeog[@["&amp;A$1&amp;"]]")</f>
        <v>E06000007</v>
      </c>
      <c r="B11" s="129" t="str">
        <f t="array" aca="1" ref="B11" ca="1">INDIRECT("ConsolGeog[@["&amp;B$1&amp;"]]")</f>
        <v>Warrington</v>
      </c>
      <c r="C11" s="129">
        <f t="array" aca="1" ref="C11" ca="1">INDIRECT("ConsolGeog[@["&amp;C$1&amp;"]]")</f>
        <v>202228</v>
      </c>
      <c r="D11" s="129">
        <f t="array" aca="1" ref="D11" ca="1">INDIRECT("ConsolGeog[@["&amp;D$1&amp;"]]")</f>
        <v>18065.39</v>
      </c>
      <c r="E11" s="129" t="str">
        <f t="array" aca="1" ref="E11" ca="1">INDIRECT("ConsolGeog[@["&amp;E$1&amp;"]]")</f>
        <v>E06000007</v>
      </c>
      <c r="F11" s="129" t="str">
        <f t="array" aca="1" ref="F11" ca="1">INDIRECT("ConsolGeog[@["&amp;F$1&amp;"]]")</f>
        <v/>
      </c>
      <c r="G11" s="129" t="str">
        <f t="array" aca="1" ref="G11" ca="1">INDIRECT("ConsolGeog[@["&amp;G$1&amp;"]]")</f>
        <v>Unitary</v>
      </c>
      <c r="H11" s="129" t="str">
        <f t="array" aca="1" ref="H11" ca="1">INDIRECT("ConsolGeog[@["&amp;H$1&amp;"]]")</f>
        <v>England</v>
      </c>
      <c r="I11" s="129" t="str">
        <f t="array" aca="1" ref="I11" ca="1">INDIRECT("ConsolGeog[@["&amp;I$1&amp;"]]")</f>
        <v>Warrington</v>
      </c>
      <c r="J11" s="129">
        <f t="array" aca="1" ref="J11" ca="1">INDIRECT("ConsolGeog[@["&amp;J$1&amp;"]]")</f>
        <v>44</v>
      </c>
      <c r="K11" s="129">
        <f t="array" aca="1" ref="K11" ca="1">INDIRECT("ConsolGeog[@["&amp;K$1&amp;"]]")</f>
        <v>0</v>
      </c>
      <c r="L11" s="129">
        <f t="array" aca="1" ref="L11" ca="1">INDIRECT("ConsolGeog[@["&amp;L$1&amp;"]]")</f>
        <v>65</v>
      </c>
      <c r="M11" s="129">
        <f t="array" aca="1" ref="M11" ca="1">INDIRECT("ConsolGeog[@["&amp;M$1&amp;"]]")</f>
        <v>45</v>
      </c>
      <c r="N11" s="129">
        <f t="array" aca="1" ref="N11" ca="1">INDIRECT("ConsolGeog[@["&amp;N$1&amp;"]]")</f>
        <v>0</v>
      </c>
      <c r="O11" s="129">
        <f t="array" aca="1" ref="O11" ca="1">INDIRECT("ConsolGeog[@["&amp;O$1&amp;"]]")</f>
        <v>67</v>
      </c>
      <c r="P11" s="129">
        <f t="array" ref="P11">ConsolGeog[COUNTY: Presented CS - 16-17 (2014) '[non additive!']]</f>
        <v>0</v>
      </c>
      <c r="Q11" s="129">
        <f t="array" ref="Q11">ConsolGeog[COUNTY: Presented CS - 16-24 (2014) '[non additive!']]</f>
        <v>0</v>
      </c>
      <c r="R11" s="129">
        <f t="array" ref="R11">ConsolGeog[COUNTY: Presented CS - 18-24 (2014) '[non additive!']]</f>
        <v>0</v>
      </c>
      <c r="S11" s="129">
        <f t="array" ref="S11">ConsolGeog[COUNTY: Assessed CS - 16-17 (2014) '[non additive!']]</f>
        <v>0</v>
      </c>
      <c r="T11" s="129">
        <f t="array" ref="T11">ConsolGeog[COUNTY: Assessed CS - 16-24 (2014) '[non additive!']]</f>
        <v>0</v>
      </c>
      <c r="U11" s="129">
        <f t="array" ref="U11">ConsolGeog[COUNTY: Assessed CS - 18-24 (2014) '[non additive!']]</f>
        <v>0</v>
      </c>
      <c r="V11" s="129">
        <f t="array" ref="V11">ConsolGeog[COUNTY: Sum of districts'' populations '[non additive!']]</f>
        <v>92028</v>
      </c>
      <c r="W11" s="160">
        <f t="array" aca="1" ref="W11" ca="1">INDIRECT("ConsolGeog[@["&amp;W$1&amp;"]]")</f>
        <v>1</v>
      </c>
      <c r="X11" s="129">
        <f t="array" aca="1" ref="X11" ca="1">INDIRECT("ConsolGeog[@["&amp;X$1&amp;"]]")</f>
        <v>0</v>
      </c>
      <c r="Y11" s="129">
        <f t="array" aca="1" ref="Y11" ca="1">INDIRECT("ConsolGeog[@["&amp;Y$1&amp;"]]")</f>
        <v>0</v>
      </c>
      <c r="Z11" s="129">
        <f t="array" aca="1" ref="Z11" ca="1">INDIRECT("ConsolGeog[@["&amp;Z$1&amp;"]]")</f>
        <v>0</v>
      </c>
      <c r="AA11" s="129">
        <f t="array" aca="1" ref="AA11" ca="1">INDIRECT("ConsolGeog[@["&amp;AA$1&amp;"]]")</f>
        <v>0</v>
      </c>
      <c r="AB11" s="129">
        <f t="array" aca="1" ref="AB11" ca="1">INDIRECT("ConsolGeog[@["&amp;AB$1&amp;"]]")</f>
        <v>0</v>
      </c>
      <c r="AC11" s="129">
        <f t="array" aca="1" ref="AC11" ca="1">INDIRECT("ConsolGeog[@["&amp;AC$1&amp;"]]")</f>
        <v>0</v>
      </c>
      <c r="AD11" s="129" t="str">
        <f t="array" aca="1" ref="AD11" ca="1">INDIRECT("ConsolGeog[@["&amp;AD$1&amp;"]]")</f>
        <v/>
      </c>
      <c r="AE11" s="129" t="str">
        <f t="array" aca="1" ref="AE11" ca="1">INDIRECT("ConsolGeog[@["&amp;AE$1&amp;"]]")</f>
        <v/>
      </c>
      <c r="AF11" s="129" t="str">
        <f t="array" aca="1" ref="AF11" ca="1">INDIRECT("ConsolGeog[@["&amp;AF$1&amp;"]]")</f>
        <v/>
      </c>
      <c r="AG11" s="129" t="str">
        <f t="array" aca="1" ref="AG11" ca="1">INDIRECT("ConsolGeog[@["&amp;AG$1&amp;"]]")</f>
        <v/>
      </c>
      <c r="AH11" s="129" t="str">
        <f t="array" aca="1" ref="AH11" ca="1">INDIRECT("ConsolGeog[@["&amp;AH$1&amp;"]]")</f>
        <v/>
      </c>
      <c r="AI11" s="129" t="str">
        <f t="array" aca="1" ref="AI11" ca="1">INDIRECT("ConsolGeog[@["&amp;AI$1&amp;"]]")</f>
        <v>ERROR</v>
      </c>
    </row>
    <row r="12" spans="1:35">
      <c r="A12" s="129" t="str">
        <f t="array" aca="1" ref="A12" ca="1">INDIRECT("ConsolGeog[@["&amp;A$1&amp;"]]")</f>
        <v>E06000008</v>
      </c>
      <c r="B12" s="129" t="str">
        <f t="array" aca="1" ref="B12" ca="1">INDIRECT("ConsolGeog[@["&amp;B$1&amp;"]]")</f>
        <v>Blackburn with Darwen</v>
      </c>
      <c r="C12" s="129">
        <f t="array" aca="1" ref="C12" ca="1">INDIRECT("ConsolGeog[@["&amp;C$1&amp;"]]")</f>
        <v>147489</v>
      </c>
      <c r="D12" s="129">
        <f t="array" aca="1" ref="D12" ca="1">INDIRECT("ConsolGeog[@["&amp;D$1&amp;"]]")</f>
        <v>13701.18</v>
      </c>
      <c r="E12" s="129" t="str">
        <f t="array" aca="1" ref="E12" ca="1">INDIRECT("ConsolGeog[@["&amp;E$1&amp;"]]")</f>
        <v>E06000008</v>
      </c>
      <c r="F12" s="129" t="str">
        <f t="array" aca="1" ref="F12" ca="1">INDIRECT("ConsolGeog[@["&amp;F$1&amp;"]]")</f>
        <v/>
      </c>
      <c r="G12" s="129" t="str">
        <f t="array" aca="1" ref="G12" ca="1">INDIRECT("ConsolGeog[@["&amp;G$1&amp;"]]")</f>
        <v>Unitary</v>
      </c>
      <c r="H12" s="129" t="str">
        <f t="array" aca="1" ref="H12" ca="1">INDIRECT("ConsolGeog[@["&amp;H$1&amp;"]]")</f>
        <v>England</v>
      </c>
      <c r="I12" s="129" t="str">
        <f t="array" aca="1" ref="I12" ca="1">INDIRECT("ConsolGeog[@["&amp;I$1&amp;"]]")</f>
        <v>Blackburn with Darwen</v>
      </c>
      <c r="J12" s="129">
        <f t="array" aca="1" ref="J12" ca="1">INDIRECT("ConsolGeog[@["&amp;J$1&amp;"]]")</f>
        <v>65</v>
      </c>
      <c r="K12" s="129">
        <f t="array" aca="1" ref="K12" ca="1">INDIRECT("ConsolGeog[@["&amp;K$1&amp;"]]")</f>
        <v>0</v>
      </c>
      <c r="L12" s="129">
        <f t="array" aca="1" ref="L12" ca="1">INDIRECT("ConsolGeog[@["&amp;L$1&amp;"]]")</f>
        <v>363</v>
      </c>
      <c r="M12" s="129">
        <f t="array" aca="1" ref="M12" ca="1">INDIRECT("ConsolGeog[@["&amp;M$1&amp;"]]")</f>
        <v>3</v>
      </c>
      <c r="N12" s="129">
        <f t="array" aca="1" ref="N12" ca="1">INDIRECT("ConsolGeog[@["&amp;N$1&amp;"]]")</f>
        <v>0</v>
      </c>
      <c r="O12" s="129">
        <f t="array" aca="1" ref="O12" ca="1">INDIRECT("ConsolGeog[@["&amp;O$1&amp;"]]")</f>
        <v>67</v>
      </c>
      <c r="P12" s="129">
        <f t="array" ref="P12">ConsolGeog[COUNTY: Presented CS - 16-17 (2014) '[non additive!']]</f>
        <v>0</v>
      </c>
      <c r="Q12" s="129">
        <f t="array" ref="Q12">ConsolGeog[COUNTY: Presented CS - 16-24 (2014) '[non additive!']]</f>
        <v>0</v>
      </c>
      <c r="R12" s="129">
        <f t="array" ref="R12">ConsolGeog[COUNTY: Presented CS - 18-24 (2014) '[non additive!']]</f>
        <v>0</v>
      </c>
      <c r="S12" s="129">
        <f t="array" ref="S12">ConsolGeog[COUNTY: Assessed CS - 16-17 (2014) '[non additive!']]</f>
        <v>0</v>
      </c>
      <c r="T12" s="129">
        <f t="array" ref="T12">ConsolGeog[COUNTY: Assessed CS - 16-24 (2014) '[non additive!']]</f>
        <v>0</v>
      </c>
      <c r="U12" s="129">
        <f t="array" ref="U12">ConsolGeog[COUNTY: Assessed CS - 18-24 (2014) '[non additive!']]</f>
        <v>0</v>
      </c>
      <c r="V12" s="129">
        <f t="array" ref="V12">ConsolGeog[COUNTY: Sum of districts'' populations '[non additive!']]</f>
        <v>92028</v>
      </c>
      <c r="W12" s="160">
        <f t="array" aca="1" ref="W12" ca="1">INDIRECT("ConsolGeog[@["&amp;W$1&amp;"]]")</f>
        <v>1</v>
      </c>
      <c r="X12" s="129">
        <f t="array" aca="1" ref="X12" ca="1">INDIRECT("ConsolGeog[@["&amp;X$1&amp;"]]")</f>
        <v>0</v>
      </c>
      <c r="Y12" s="129">
        <f t="array" aca="1" ref="Y12" ca="1">INDIRECT("ConsolGeog[@["&amp;Y$1&amp;"]]")</f>
        <v>0</v>
      </c>
      <c r="Z12" s="129">
        <f t="array" aca="1" ref="Z12" ca="1">INDIRECT("ConsolGeog[@["&amp;Z$1&amp;"]]")</f>
        <v>0</v>
      </c>
      <c r="AA12" s="129">
        <f t="array" aca="1" ref="AA12" ca="1">INDIRECT("ConsolGeog[@["&amp;AA$1&amp;"]]")</f>
        <v>0</v>
      </c>
      <c r="AB12" s="129">
        <f t="array" aca="1" ref="AB12" ca="1">INDIRECT("ConsolGeog[@["&amp;AB$1&amp;"]]")</f>
        <v>0</v>
      </c>
      <c r="AC12" s="129">
        <f t="array" aca="1" ref="AC12" ca="1">INDIRECT("ConsolGeog[@["&amp;AC$1&amp;"]]")</f>
        <v>0</v>
      </c>
      <c r="AD12" s="129" t="str">
        <f t="array" aca="1" ref="AD12" ca="1">INDIRECT("ConsolGeog[@["&amp;AD$1&amp;"]]")</f>
        <v/>
      </c>
      <c r="AE12" s="129" t="str">
        <f t="array" aca="1" ref="AE12" ca="1">INDIRECT("ConsolGeog[@["&amp;AE$1&amp;"]]")</f>
        <v/>
      </c>
      <c r="AF12" s="129" t="str">
        <f t="array" aca="1" ref="AF12" ca="1">INDIRECT("ConsolGeog[@["&amp;AF$1&amp;"]]")</f>
        <v/>
      </c>
      <c r="AG12" s="129" t="str">
        <f t="array" aca="1" ref="AG12" ca="1">INDIRECT("ConsolGeog[@["&amp;AG$1&amp;"]]")</f>
        <v/>
      </c>
      <c r="AH12" s="129" t="str">
        <f t="array" aca="1" ref="AH12" ca="1">INDIRECT("ConsolGeog[@["&amp;AH$1&amp;"]]")</f>
        <v/>
      </c>
      <c r="AI12" s="129" t="str">
        <f t="array" aca="1" ref="AI12" ca="1">INDIRECT("ConsolGeog[@["&amp;AI$1&amp;"]]")</f>
        <v/>
      </c>
    </row>
    <row r="13" spans="1:35">
      <c r="A13" s="129" t="str">
        <f t="array" aca="1" ref="A13" ca="1">INDIRECT("ConsolGeog[@["&amp;A$1&amp;"]]")</f>
        <v>E06000009</v>
      </c>
      <c r="B13" s="129" t="str">
        <f t="array" aca="1" ref="B13" ca="1">INDIRECT("ConsolGeog[@["&amp;B$1&amp;"]]")</f>
        <v>Blackpool</v>
      </c>
      <c r="C13" s="129">
        <f t="array" aca="1" ref="C13" ca="1">INDIRECT("ConsolGeog[@["&amp;C$1&amp;"]]")</f>
        <v>142065</v>
      </c>
      <c r="D13" s="129">
        <f t="array" aca="1" ref="D13" ca="1">INDIRECT("ConsolGeog[@["&amp;D$1&amp;"]]")</f>
        <v>3488.1</v>
      </c>
      <c r="E13" s="129" t="str">
        <f t="array" aca="1" ref="E13" ca="1">INDIRECT("ConsolGeog[@["&amp;E$1&amp;"]]")</f>
        <v>E06000009</v>
      </c>
      <c r="F13" s="129">
        <f t="array" aca="1" ref="F13" ca="1">INDIRECT("ConsolGeog[@["&amp;F$1&amp;"]]")</f>
        <v>1</v>
      </c>
      <c r="G13" s="129" t="str">
        <f t="array" aca="1" ref="G13" ca="1">INDIRECT("ConsolGeog[@["&amp;G$1&amp;"]]")</f>
        <v>Unitary</v>
      </c>
      <c r="H13" s="129" t="str">
        <f t="array" aca="1" ref="H13" ca="1">INDIRECT("ConsolGeog[@["&amp;H$1&amp;"]]")</f>
        <v>England</v>
      </c>
      <c r="I13" s="129" t="str">
        <f t="array" aca="1" ref="I13" ca="1">INDIRECT("ConsolGeog[@["&amp;I$1&amp;"]]")</f>
        <v>Blackpool</v>
      </c>
      <c r="J13" s="129">
        <f t="array" aca="1" ref="J13" ca="1">INDIRECT("ConsolGeog[@["&amp;J$1&amp;"]]")</f>
        <v>0</v>
      </c>
      <c r="K13" s="129">
        <f t="array" aca="1" ref="K13" ca="1">INDIRECT("ConsolGeog[@["&amp;K$1&amp;"]]")</f>
        <v>0</v>
      </c>
      <c r="L13" s="129">
        <f t="array" aca="1" ref="L13" ca="1">INDIRECT("ConsolGeog[@["&amp;L$1&amp;"]]")</f>
        <v>0</v>
      </c>
      <c r="M13" s="129">
        <f t="array" aca="1" ref="M13" ca="1">INDIRECT("ConsolGeog[@["&amp;M$1&amp;"]]")</f>
        <v>0</v>
      </c>
      <c r="N13" s="129">
        <f t="array" aca="1" ref="N13" ca="1">INDIRECT("ConsolGeog[@["&amp;N$1&amp;"]]")</f>
        <v>0</v>
      </c>
      <c r="O13" s="129">
        <f t="array" aca="1" ref="O13" ca="1">INDIRECT("ConsolGeog[@["&amp;O$1&amp;"]]")</f>
        <v>0</v>
      </c>
      <c r="P13" s="129">
        <f t="array" ref="P13">ConsolGeog[COUNTY: Presented CS - 16-17 (2014) '[non additive!']]</f>
        <v>0</v>
      </c>
      <c r="Q13" s="129">
        <f t="array" ref="Q13">ConsolGeog[COUNTY: Presented CS - 16-24 (2014) '[non additive!']]</f>
        <v>0</v>
      </c>
      <c r="R13" s="129">
        <f t="array" ref="R13">ConsolGeog[COUNTY: Presented CS - 18-24 (2014) '[non additive!']]</f>
        <v>0</v>
      </c>
      <c r="S13" s="129">
        <f t="array" ref="S13">ConsolGeog[COUNTY: Assessed CS - 16-17 (2014) '[non additive!']]</f>
        <v>0</v>
      </c>
      <c r="T13" s="129">
        <f t="array" ref="T13">ConsolGeog[COUNTY: Assessed CS - 16-24 (2014) '[non additive!']]</f>
        <v>0</v>
      </c>
      <c r="U13" s="129">
        <f t="array" ref="U13">ConsolGeog[COUNTY: Assessed CS - 18-24 (2014) '[non additive!']]</f>
        <v>0</v>
      </c>
      <c r="V13" s="129">
        <f t="array" ref="V13">ConsolGeog[COUNTY: Sum of districts'' populations '[non additive!']]</f>
        <v>92028</v>
      </c>
      <c r="W13" s="160">
        <f t="array" aca="1" ref="W13" ca="1">INDIRECT("ConsolGeog[@["&amp;W$1&amp;"]]")</f>
        <v>1</v>
      </c>
      <c r="X13" s="129">
        <f t="array" aca="1" ref="X13" ca="1">INDIRECT("ConsolGeog[@["&amp;X$1&amp;"]]")</f>
        <v>0</v>
      </c>
      <c r="Y13" s="129">
        <f t="array" aca="1" ref="Y13" ca="1">INDIRECT("ConsolGeog[@["&amp;Y$1&amp;"]]")</f>
        <v>0</v>
      </c>
      <c r="Z13" s="129">
        <f t="array" aca="1" ref="Z13" ca="1">INDIRECT("ConsolGeog[@["&amp;Z$1&amp;"]]")</f>
        <v>0</v>
      </c>
      <c r="AA13" s="129">
        <f t="array" aca="1" ref="AA13" ca="1">INDIRECT("ConsolGeog[@["&amp;AA$1&amp;"]]")</f>
        <v>0</v>
      </c>
      <c r="AB13" s="129">
        <f t="array" aca="1" ref="AB13" ca="1">INDIRECT("ConsolGeog[@["&amp;AB$1&amp;"]]")</f>
        <v>0</v>
      </c>
      <c r="AC13" s="129">
        <f t="array" aca="1" ref="AC13" ca="1">INDIRECT("ConsolGeog[@["&amp;AC$1&amp;"]]")</f>
        <v>0</v>
      </c>
      <c r="AD13" s="129" t="str">
        <f t="array" aca="1" ref="AD13" ca="1">INDIRECT("ConsolGeog[@["&amp;AD$1&amp;"]]")</f>
        <v/>
      </c>
      <c r="AE13" s="129" t="str">
        <f t="array" aca="1" ref="AE13" ca="1">INDIRECT("ConsolGeog[@["&amp;AE$1&amp;"]]")</f>
        <v/>
      </c>
      <c r="AF13" s="129" t="str">
        <f t="array" aca="1" ref="AF13" ca="1">INDIRECT("ConsolGeog[@["&amp;AF$1&amp;"]]")</f>
        <v/>
      </c>
      <c r="AG13" s="129" t="str">
        <f t="array" aca="1" ref="AG13" ca="1">INDIRECT("ConsolGeog[@["&amp;AG$1&amp;"]]")</f>
        <v/>
      </c>
      <c r="AH13" s="129" t="str">
        <f t="array" aca="1" ref="AH13" ca="1">INDIRECT("ConsolGeog[@["&amp;AH$1&amp;"]]")</f>
        <v/>
      </c>
      <c r="AI13" s="129" t="str">
        <f t="array" aca="1" ref="AI13" ca="1">INDIRECT("ConsolGeog[@["&amp;AI$1&amp;"]]")</f>
        <v/>
      </c>
    </row>
    <row r="14" spans="1:35">
      <c r="A14" s="129" t="str">
        <f t="array" aca="1" ref="A14" ca="1">INDIRECT("ConsolGeog[@["&amp;A$1&amp;"]]")</f>
        <v>E06000010</v>
      </c>
      <c r="B14" s="129" t="str">
        <f t="array" aca="1" ref="B14" ca="1">INDIRECT("ConsolGeog[@["&amp;B$1&amp;"]]")</f>
        <v>Kingston upon Hull, City of</v>
      </c>
      <c r="C14" s="129">
        <f t="array" aca="1" ref="C14" ca="1">INDIRECT("ConsolGeog[@["&amp;C$1&amp;"]]")</f>
        <v>256406</v>
      </c>
      <c r="D14" s="129">
        <f t="array" aca="1" ref="D14" ca="1">INDIRECT("ConsolGeog[@["&amp;D$1&amp;"]]")</f>
        <v>7144.92</v>
      </c>
      <c r="E14" s="129" t="str">
        <f t="array" aca="1" ref="E14" ca="1">INDIRECT("ConsolGeog[@["&amp;E$1&amp;"]]")</f>
        <v>E06000010</v>
      </c>
      <c r="F14" s="129">
        <f t="array" aca="1" ref="F14" ca="1">INDIRECT("ConsolGeog[@["&amp;F$1&amp;"]]")</f>
        <v>1</v>
      </c>
      <c r="G14" s="129" t="str">
        <f t="array" aca="1" ref="G14" ca="1">INDIRECT("ConsolGeog[@["&amp;G$1&amp;"]]")</f>
        <v>Unitary</v>
      </c>
      <c r="H14" s="129" t="str">
        <f t="array" aca="1" ref="H14" ca="1">INDIRECT("ConsolGeog[@["&amp;H$1&amp;"]]")</f>
        <v>England</v>
      </c>
      <c r="I14" s="129" t="str">
        <f t="array" aca="1" ref="I14" ca="1">INDIRECT("ConsolGeog[@["&amp;I$1&amp;"]]")</f>
        <v>Kingston upon Hull, City of</v>
      </c>
      <c r="J14" s="129">
        <f t="array" aca="1" ref="J14" ca="1">INDIRECT("ConsolGeog[@["&amp;J$1&amp;"]]")</f>
        <v>0</v>
      </c>
      <c r="K14" s="129">
        <f t="array" aca="1" ref="K14" ca="1">INDIRECT("ConsolGeog[@["&amp;K$1&amp;"]]")</f>
        <v>0</v>
      </c>
      <c r="L14" s="129">
        <f t="array" aca="1" ref="L14" ca="1">INDIRECT("ConsolGeog[@["&amp;L$1&amp;"]]")</f>
        <v>0</v>
      </c>
      <c r="M14" s="129">
        <f t="array" aca="1" ref="M14" ca="1">INDIRECT("ConsolGeog[@["&amp;M$1&amp;"]]")</f>
        <v>0</v>
      </c>
      <c r="N14" s="129">
        <f t="array" aca="1" ref="N14" ca="1">INDIRECT("ConsolGeog[@["&amp;N$1&amp;"]]")</f>
        <v>0</v>
      </c>
      <c r="O14" s="129">
        <f t="array" aca="1" ref="O14" ca="1">INDIRECT("ConsolGeog[@["&amp;O$1&amp;"]]")</f>
        <v>0</v>
      </c>
      <c r="P14" s="129">
        <f t="array" ref="P14">ConsolGeog[COUNTY: Presented CS - 16-17 (2014) '[non additive!']]</f>
        <v>0</v>
      </c>
      <c r="Q14" s="129">
        <f t="array" ref="Q14">ConsolGeog[COUNTY: Presented CS - 16-24 (2014) '[non additive!']]</f>
        <v>0</v>
      </c>
      <c r="R14" s="129">
        <f t="array" ref="R14">ConsolGeog[COUNTY: Presented CS - 18-24 (2014) '[non additive!']]</f>
        <v>0</v>
      </c>
      <c r="S14" s="129">
        <f t="array" ref="S14">ConsolGeog[COUNTY: Assessed CS - 16-17 (2014) '[non additive!']]</f>
        <v>0</v>
      </c>
      <c r="T14" s="129">
        <f t="array" ref="T14">ConsolGeog[COUNTY: Assessed CS - 16-24 (2014) '[non additive!']]</f>
        <v>0</v>
      </c>
      <c r="U14" s="129">
        <f t="array" ref="U14">ConsolGeog[COUNTY: Assessed CS - 18-24 (2014) '[non additive!']]</f>
        <v>0</v>
      </c>
      <c r="V14" s="129">
        <f t="array" ref="V14">ConsolGeog[COUNTY: Sum of districts'' populations '[non additive!']]</f>
        <v>92028</v>
      </c>
      <c r="W14" s="160">
        <f t="array" aca="1" ref="W14" ca="1">INDIRECT("ConsolGeog[@["&amp;W$1&amp;"]]")</f>
        <v>1</v>
      </c>
      <c r="X14" s="129">
        <f t="array" aca="1" ref="X14" ca="1">INDIRECT("ConsolGeog[@["&amp;X$1&amp;"]]")</f>
        <v>0</v>
      </c>
      <c r="Y14" s="129">
        <f t="array" aca="1" ref="Y14" ca="1">INDIRECT("ConsolGeog[@["&amp;Y$1&amp;"]]")</f>
        <v>0</v>
      </c>
      <c r="Z14" s="129">
        <f t="array" aca="1" ref="Z14" ca="1">INDIRECT("ConsolGeog[@["&amp;Z$1&amp;"]]")</f>
        <v>0</v>
      </c>
      <c r="AA14" s="129">
        <f t="array" aca="1" ref="AA14" ca="1">INDIRECT("ConsolGeog[@["&amp;AA$1&amp;"]]")</f>
        <v>0</v>
      </c>
      <c r="AB14" s="129">
        <f t="array" aca="1" ref="AB14" ca="1">INDIRECT("ConsolGeog[@["&amp;AB$1&amp;"]]")</f>
        <v>0</v>
      </c>
      <c r="AC14" s="129">
        <f t="array" aca="1" ref="AC14" ca="1">INDIRECT("ConsolGeog[@["&amp;AC$1&amp;"]]")</f>
        <v>0</v>
      </c>
      <c r="AD14" s="129" t="str">
        <f t="array" aca="1" ref="AD14" ca="1">INDIRECT("ConsolGeog[@["&amp;AD$1&amp;"]]")</f>
        <v/>
      </c>
      <c r="AE14" s="129" t="str">
        <f t="array" aca="1" ref="AE14" ca="1">INDIRECT("ConsolGeog[@["&amp;AE$1&amp;"]]")</f>
        <v/>
      </c>
      <c r="AF14" s="129" t="str">
        <f t="array" aca="1" ref="AF14" ca="1">INDIRECT("ConsolGeog[@["&amp;AF$1&amp;"]]")</f>
        <v/>
      </c>
      <c r="AG14" s="129" t="str">
        <f t="array" aca="1" ref="AG14" ca="1">INDIRECT("ConsolGeog[@["&amp;AG$1&amp;"]]")</f>
        <v/>
      </c>
      <c r="AH14" s="129" t="str">
        <f t="array" aca="1" ref="AH14" ca="1">INDIRECT("ConsolGeog[@["&amp;AH$1&amp;"]]")</f>
        <v/>
      </c>
      <c r="AI14" s="129" t="str">
        <f t="array" aca="1" ref="AI14" ca="1">INDIRECT("ConsolGeog[@["&amp;AI$1&amp;"]]")</f>
        <v/>
      </c>
    </row>
    <row r="15" spans="1:35">
      <c r="A15" s="129" t="str">
        <f t="array" aca="1" ref="A15" ca="1">INDIRECT("ConsolGeog[@["&amp;A$1&amp;"]]")</f>
        <v>E06000011</v>
      </c>
      <c r="B15" s="129" t="str">
        <f t="array" aca="1" ref="B15" ca="1">INDIRECT("ConsolGeog[@["&amp;B$1&amp;"]]")</f>
        <v>East Riding of Yorkshire</v>
      </c>
      <c r="C15" s="129">
        <f t="array" aca="1" ref="C15" ca="1">INDIRECT("ConsolGeog[@["&amp;C$1&amp;"]]")</f>
        <v>334179</v>
      </c>
      <c r="D15" s="129">
        <f t="array" aca="1" ref="D15" ca="1">INDIRECT("ConsolGeog[@["&amp;D$1&amp;"]]")</f>
        <v>240767.65</v>
      </c>
      <c r="E15" s="129" t="str">
        <f t="array" aca="1" ref="E15" ca="1">INDIRECT("ConsolGeog[@["&amp;E$1&amp;"]]")</f>
        <v>E06000011</v>
      </c>
      <c r="F15" s="129" t="str">
        <f t="array" aca="1" ref="F15" ca="1">INDIRECT("ConsolGeog[@["&amp;F$1&amp;"]]")</f>
        <v/>
      </c>
      <c r="G15" s="129" t="str">
        <f t="array" aca="1" ref="G15" ca="1">INDIRECT("ConsolGeog[@["&amp;G$1&amp;"]]")</f>
        <v>Unitary</v>
      </c>
      <c r="H15" s="129" t="str">
        <f t="array" aca="1" ref="H15" ca="1">INDIRECT("ConsolGeog[@["&amp;H$1&amp;"]]")</f>
        <v>England</v>
      </c>
      <c r="I15" s="129" t="str">
        <f t="array" aca="1" ref="I15" ca="1">INDIRECT("ConsolGeog[@["&amp;I$1&amp;"]]")</f>
        <v>East Riding of Yorkshire</v>
      </c>
      <c r="J15" s="129">
        <f t="array" aca="1" ref="J15" ca="1">INDIRECT("ConsolGeog[@["&amp;J$1&amp;"]]")</f>
        <v>2</v>
      </c>
      <c r="K15" s="129">
        <f t="array" aca="1" ref="K15" ca="1">INDIRECT("ConsolGeog[@["&amp;K$1&amp;"]]")</f>
        <v>0</v>
      </c>
      <c r="L15" s="129">
        <f t="array" aca="1" ref="L15" ca="1">INDIRECT("ConsolGeog[@["&amp;L$1&amp;"]]")</f>
        <v>77</v>
      </c>
      <c r="M15" s="129">
        <f t="array" aca="1" ref="M15" ca="1">INDIRECT("ConsolGeog[@["&amp;M$1&amp;"]]")</f>
        <v>2</v>
      </c>
      <c r="N15" s="129">
        <f t="array" aca="1" ref="N15" ca="1">INDIRECT("ConsolGeog[@["&amp;N$1&amp;"]]")</f>
        <v>0</v>
      </c>
      <c r="O15" s="129">
        <f t="array" aca="1" ref="O15" ca="1">INDIRECT("ConsolGeog[@["&amp;O$1&amp;"]]")</f>
        <v>77</v>
      </c>
      <c r="P15" s="129">
        <f t="array" ref="P15">ConsolGeog[COUNTY: Presented CS - 16-17 (2014) '[non additive!']]</f>
        <v>0</v>
      </c>
      <c r="Q15" s="129">
        <f t="array" ref="Q15">ConsolGeog[COUNTY: Presented CS - 16-24 (2014) '[non additive!']]</f>
        <v>0</v>
      </c>
      <c r="R15" s="129">
        <f t="array" ref="R15">ConsolGeog[COUNTY: Presented CS - 18-24 (2014) '[non additive!']]</f>
        <v>0</v>
      </c>
      <c r="S15" s="129">
        <f t="array" ref="S15">ConsolGeog[COUNTY: Assessed CS - 16-17 (2014) '[non additive!']]</f>
        <v>0</v>
      </c>
      <c r="T15" s="129">
        <f t="array" ref="T15">ConsolGeog[COUNTY: Assessed CS - 16-24 (2014) '[non additive!']]</f>
        <v>0</v>
      </c>
      <c r="U15" s="129">
        <f t="array" ref="U15">ConsolGeog[COUNTY: Assessed CS - 18-24 (2014) '[non additive!']]</f>
        <v>0</v>
      </c>
      <c r="V15" s="129">
        <f t="array" ref="V15">ConsolGeog[COUNTY: Sum of districts'' populations '[non additive!']]</f>
        <v>92028</v>
      </c>
      <c r="W15" s="160">
        <f t="array" aca="1" ref="W15" ca="1">INDIRECT("ConsolGeog[@["&amp;W$1&amp;"]]")</f>
        <v>1</v>
      </c>
      <c r="X15" s="129">
        <f t="array" aca="1" ref="X15" ca="1">INDIRECT("ConsolGeog[@["&amp;X$1&amp;"]]")</f>
        <v>0</v>
      </c>
      <c r="Y15" s="129">
        <f t="array" aca="1" ref="Y15" ca="1">INDIRECT("ConsolGeog[@["&amp;Y$1&amp;"]]")</f>
        <v>0</v>
      </c>
      <c r="Z15" s="129">
        <f t="array" aca="1" ref="Z15" ca="1">INDIRECT("ConsolGeog[@["&amp;Z$1&amp;"]]")</f>
        <v>0</v>
      </c>
      <c r="AA15" s="129">
        <f t="array" aca="1" ref="AA15" ca="1">INDIRECT("ConsolGeog[@["&amp;AA$1&amp;"]]")</f>
        <v>0</v>
      </c>
      <c r="AB15" s="129">
        <f t="array" aca="1" ref="AB15" ca="1">INDIRECT("ConsolGeog[@["&amp;AB$1&amp;"]]")</f>
        <v>0</v>
      </c>
      <c r="AC15" s="129">
        <f t="array" aca="1" ref="AC15" ca="1">INDIRECT("ConsolGeog[@["&amp;AC$1&amp;"]]")</f>
        <v>0</v>
      </c>
      <c r="AD15" s="129" t="str">
        <f t="array" aca="1" ref="AD15" ca="1">INDIRECT("ConsolGeog[@["&amp;AD$1&amp;"]]")</f>
        <v/>
      </c>
      <c r="AE15" s="129" t="str">
        <f t="array" aca="1" ref="AE15" ca="1">INDIRECT("ConsolGeog[@["&amp;AE$1&amp;"]]")</f>
        <v/>
      </c>
      <c r="AF15" s="129" t="str">
        <f t="array" aca="1" ref="AF15" ca="1">INDIRECT("ConsolGeog[@["&amp;AF$1&amp;"]]")</f>
        <v/>
      </c>
      <c r="AG15" s="129" t="str">
        <f t="array" aca="1" ref="AG15" ca="1">INDIRECT("ConsolGeog[@["&amp;AG$1&amp;"]]")</f>
        <v/>
      </c>
      <c r="AH15" s="129" t="str">
        <f t="array" aca="1" ref="AH15" ca="1">INDIRECT("ConsolGeog[@["&amp;AH$1&amp;"]]")</f>
        <v/>
      </c>
      <c r="AI15" s="129" t="str">
        <f t="array" aca="1" ref="AI15" ca="1">INDIRECT("ConsolGeog[@["&amp;AI$1&amp;"]]")</f>
        <v/>
      </c>
    </row>
    <row r="16" spans="1:35">
      <c r="A16" s="129" t="str">
        <f t="array" aca="1" ref="A16" ca="1">INDIRECT("ConsolGeog[@["&amp;A$1&amp;"]]")</f>
        <v>E06000039</v>
      </c>
      <c r="B16" s="129" t="str">
        <f t="array" aca="1" ref="B16" ca="1">INDIRECT("ConsolGeog[@["&amp;B$1&amp;"]]")</f>
        <v>Slough</v>
      </c>
      <c r="C16" s="129">
        <f t="array" aca="1" ref="C16" ca="1">INDIRECT("ConsolGeog[@["&amp;C$1&amp;"]]")</f>
        <v>140205</v>
      </c>
      <c r="D16" s="129">
        <f t="array" aca="1" ref="D16" ca="1">INDIRECT("ConsolGeog[@["&amp;D$1&amp;"]]")</f>
        <v>3253.61</v>
      </c>
      <c r="E16" s="129" t="str">
        <f t="array" aca="1" ref="E16" ca="1">INDIRECT("ConsolGeog[@["&amp;E$1&amp;"]]")</f>
        <v>E06000039</v>
      </c>
      <c r="F16" s="129">
        <f t="array" aca="1" ref="F16" ca="1">INDIRECT("ConsolGeog[@["&amp;F$1&amp;"]]")</f>
        <v>1</v>
      </c>
      <c r="G16" s="129" t="str">
        <f t="array" aca="1" ref="G16" ca="1">INDIRECT("ConsolGeog[@["&amp;G$1&amp;"]]")</f>
        <v>Unitary</v>
      </c>
      <c r="H16" s="129" t="str">
        <f t="array" aca="1" ref="H16" ca="1">INDIRECT("ConsolGeog[@["&amp;H$1&amp;"]]")</f>
        <v>England</v>
      </c>
      <c r="I16" s="129" t="str">
        <f t="array" aca="1" ref="I16" ca="1">INDIRECT("ConsolGeog[@["&amp;I$1&amp;"]]")</f>
        <v>Slough</v>
      </c>
      <c r="J16" s="129">
        <f t="array" aca="1" ref="J16" ca="1">INDIRECT("ConsolGeog[@["&amp;J$1&amp;"]]")</f>
        <v>0</v>
      </c>
      <c r="K16" s="129">
        <f t="array" aca="1" ref="K16" ca="1">INDIRECT("ConsolGeog[@["&amp;K$1&amp;"]]")</f>
        <v>0</v>
      </c>
      <c r="L16" s="129">
        <f t="array" aca="1" ref="L16" ca="1">INDIRECT("ConsolGeog[@["&amp;L$1&amp;"]]")</f>
        <v>0</v>
      </c>
      <c r="M16" s="129">
        <f t="array" aca="1" ref="M16" ca="1">INDIRECT("ConsolGeog[@["&amp;M$1&amp;"]]")</f>
        <v>0</v>
      </c>
      <c r="N16" s="129">
        <f t="array" aca="1" ref="N16" ca="1">INDIRECT("ConsolGeog[@["&amp;N$1&amp;"]]")</f>
        <v>0</v>
      </c>
      <c r="O16" s="129">
        <f t="array" aca="1" ref="O16" ca="1">INDIRECT("ConsolGeog[@["&amp;O$1&amp;"]]")</f>
        <v>0</v>
      </c>
      <c r="P16" s="129">
        <f t="array" ref="P16">ConsolGeog[COUNTY: Presented CS - 16-17 (2014) '[non additive!']]</f>
        <v>0</v>
      </c>
      <c r="Q16" s="129">
        <f t="array" ref="Q16">ConsolGeog[COUNTY: Presented CS - 16-24 (2014) '[non additive!']]</f>
        <v>0</v>
      </c>
      <c r="R16" s="129">
        <f t="array" ref="R16">ConsolGeog[COUNTY: Presented CS - 18-24 (2014) '[non additive!']]</f>
        <v>0</v>
      </c>
      <c r="S16" s="129">
        <f t="array" ref="S16">ConsolGeog[COUNTY: Assessed CS - 16-17 (2014) '[non additive!']]</f>
        <v>0</v>
      </c>
      <c r="T16" s="129">
        <f t="array" ref="T16">ConsolGeog[COUNTY: Assessed CS - 16-24 (2014) '[non additive!']]</f>
        <v>0</v>
      </c>
      <c r="U16" s="129">
        <f t="array" ref="U16">ConsolGeog[COUNTY: Assessed CS - 18-24 (2014) '[non additive!']]</f>
        <v>0</v>
      </c>
      <c r="V16" s="129">
        <f t="array" ref="V16">ConsolGeog[COUNTY: Sum of districts'' populations '[non additive!']]</f>
        <v>92028</v>
      </c>
      <c r="W16" s="160">
        <f t="array" aca="1" ref="W16" ca="1">INDIRECT("ConsolGeog[@["&amp;W$1&amp;"]]")</f>
        <v>1</v>
      </c>
      <c r="X16" s="129">
        <f t="array" aca="1" ref="X16" ca="1">INDIRECT("ConsolGeog[@["&amp;X$1&amp;"]]")</f>
        <v>0</v>
      </c>
      <c r="Y16" s="129">
        <f t="array" aca="1" ref="Y16" ca="1">INDIRECT("ConsolGeog[@["&amp;Y$1&amp;"]]")</f>
        <v>0</v>
      </c>
      <c r="Z16" s="129">
        <f t="array" aca="1" ref="Z16" ca="1">INDIRECT("ConsolGeog[@["&amp;Z$1&amp;"]]")</f>
        <v>0</v>
      </c>
      <c r="AA16" s="129">
        <f t="array" aca="1" ref="AA16" ca="1">INDIRECT("ConsolGeog[@["&amp;AA$1&amp;"]]")</f>
        <v>0</v>
      </c>
      <c r="AB16" s="129">
        <f t="array" aca="1" ref="AB16" ca="1">INDIRECT("ConsolGeog[@["&amp;AB$1&amp;"]]")</f>
        <v>0</v>
      </c>
      <c r="AC16" s="129">
        <f t="array" aca="1" ref="AC16" ca="1">INDIRECT("ConsolGeog[@["&amp;AC$1&amp;"]]")</f>
        <v>0</v>
      </c>
      <c r="AD16" s="129" t="str">
        <f t="array" aca="1" ref="AD16" ca="1">INDIRECT("ConsolGeog[@["&amp;AD$1&amp;"]]")</f>
        <v/>
      </c>
      <c r="AE16" s="129" t="str">
        <f t="array" aca="1" ref="AE16" ca="1">INDIRECT("ConsolGeog[@["&amp;AE$1&amp;"]]")</f>
        <v/>
      </c>
      <c r="AF16" s="129" t="str">
        <f t="array" aca="1" ref="AF16" ca="1">INDIRECT("ConsolGeog[@["&amp;AF$1&amp;"]]")</f>
        <v/>
      </c>
      <c r="AG16" s="129" t="str">
        <f t="array" aca="1" ref="AG16" ca="1">INDIRECT("ConsolGeog[@["&amp;AG$1&amp;"]]")</f>
        <v/>
      </c>
      <c r="AH16" s="129" t="str">
        <f t="array" aca="1" ref="AH16" ca="1">INDIRECT("ConsolGeog[@["&amp;AH$1&amp;"]]")</f>
        <v/>
      </c>
      <c r="AI16" s="129" t="str">
        <f t="array" aca="1" ref="AI16" ca="1">INDIRECT("ConsolGeog[@["&amp;AI$1&amp;"]]")</f>
        <v/>
      </c>
    </row>
    <row r="17" spans="1:35">
      <c r="A17" s="129" t="str">
        <f t="array" aca="1" ref="A17" ca="1">INDIRECT("ConsolGeog[@["&amp;A$1&amp;"]]")</f>
        <v>E06000012</v>
      </c>
      <c r="B17" s="129" t="str">
        <f t="array" aca="1" ref="B17" ca="1">INDIRECT("ConsolGeog[@["&amp;B$1&amp;"]]")</f>
        <v>North East Lincolnshire</v>
      </c>
      <c r="C17" s="129">
        <f t="array" aca="1" ref="C17" ca="1">INDIRECT("ConsolGeog[@["&amp;C$1&amp;"]]")</f>
        <v>159616</v>
      </c>
      <c r="D17" s="129">
        <f t="array" aca="1" ref="D17" ca="1">INDIRECT("ConsolGeog[@["&amp;D$1&amp;"]]")</f>
        <v>19184.490000000002</v>
      </c>
      <c r="E17" s="129" t="str">
        <f t="array" aca="1" ref="E17" ca="1">INDIRECT("ConsolGeog[@["&amp;E$1&amp;"]]")</f>
        <v>E06000012</v>
      </c>
      <c r="F17" s="129" t="str">
        <f t="array" aca="1" ref="F17" ca="1">INDIRECT("ConsolGeog[@["&amp;F$1&amp;"]]")</f>
        <v/>
      </c>
      <c r="G17" s="129" t="str">
        <f t="array" aca="1" ref="G17" ca="1">INDIRECT("ConsolGeog[@["&amp;G$1&amp;"]]")</f>
        <v>Unitary</v>
      </c>
      <c r="H17" s="129" t="str">
        <f t="array" aca="1" ref="H17" ca="1">INDIRECT("ConsolGeog[@["&amp;H$1&amp;"]]")</f>
        <v>England</v>
      </c>
      <c r="I17" s="129" t="str">
        <f t="array" aca="1" ref="I17" ca="1">INDIRECT("ConsolGeog[@["&amp;I$1&amp;"]]")</f>
        <v>North East Lincolnshire</v>
      </c>
      <c r="J17" s="129">
        <f t="array" aca="1" ref="J17" ca="1">INDIRECT("ConsolGeog[@["&amp;J$1&amp;"]]")</f>
        <v>1</v>
      </c>
      <c r="K17" s="129">
        <f t="array" aca="1" ref="K17" ca="1">INDIRECT("ConsolGeog[@["&amp;K$1&amp;"]]")</f>
        <v>0</v>
      </c>
      <c r="L17" s="129">
        <f t="array" aca="1" ref="L17" ca="1">INDIRECT("ConsolGeog[@["&amp;L$1&amp;"]]")</f>
        <v>104</v>
      </c>
      <c r="M17" s="129">
        <f t="array" aca="1" ref="M17" ca="1">INDIRECT("ConsolGeog[@["&amp;M$1&amp;"]]")</f>
        <v>1</v>
      </c>
      <c r="N17" s="129">
        <f t="array" aca="1" ref="N17" ca="1">INDIRECT("ConsolGeog[@["&amp;N$1&amp;"]]")</f>
        <v>0</v>
      </c>
      <c r="O17" s="129">
        <f t="array" aca="1" ref="O17" ca="1">INDIRECT("ConsolGeog[@["&amp;O$1&amp;"]]")</f>
        <v>104</v>
      </c>
      <c r="P17" s="129">
        <f t="array" ref="P17">ConsolGeog[COUNTY: Presented CS - 16-17 (2014) '[non additive!']]</f>
        <v>0</v>
      </c>
      <c r="Q17" s="129">
        <f t="array" ref="Q17">ConsolGeog[COUNTY: Presented CS - 16-24 (2014) '[non additive!']]</f>
        <v>0</v>
      </c>
      <c r="R17" s="129">
        <f t="array" ref="R17">ConsolGeog[COUNTY: Presented CS - 18-24 (2014) '[non additive!']]</f>
        <v>0</v>
      </c>
      <c r="S17" s="129">
        <f t="array" ref="S17">ConsolGeog[COUNTY: Assessed CS - 16-17 (2014) '[non additive!']]</f>
        <v>0</v>
      </c>
      <c r="T17" s="129">
        <f t="array" ref="T17">ConsolGeog[COUNTY: Assessed CS - 16-24 (2014) '[non additive!']]</f>
        <v>0</v>
      </c>
      <c r="U17" s="129">
        <f t="array" ref="U17">ConsolGeog[COUNTY: Assessed CS - 18-24 (2014) '[non additive!']]</f>
        <v>0</v>
      </c>
      <c r="V17" s="129">
        <f t="array" ref="V17">ConsolGeog[COUNTY: Sum of districts'' populations '[non additive!']]</f>
        <v>92028</v>
      </c>
      <c r="W17" s="160">
        <f t="array" aca="1" ref="W17" ca="1">INDIRECT("ConsolGeog[@["&amp;W$1&amp;"]]")</f>
        <v>1</v>
      </c>
      <c r="X17" s="129">
        <f t="array" aca="1" ref="X17" ca="1">INDIRECT("ConsolGeog[@["&amp;X$1&amp;"]]")</f>
        <v>0</v>
      </c>
      <c r="Y17" s="129">
        <f t="array" aca="1" ref="Y17" ca="1">INDIRECT("ConsolGeog[@["&amp;Y$1&amp;"]]")</f>
        <v>0</v>
      </c>
      <c r="Z17" s="129">
        <f t="array" aca="1" ref="Z17" ca="1">INDIRECT("ConsolGeog[@["&amp;Z$1&amp;"]]")</f>
        <v>0</v>
      </c>
      <c r="AA17" s="129">
        <f t="array" aca="1" ref="AA17" ca="1">INDIRECT("ConsolGeog[@["&amp;AA$1&amp;"]]")</f>
        <v>0</v>
      </c>
      <c r="AB17" s="129">
        <f t="array" aca="1" ref="AB17" ca="1">INDIRECT("ConsolGeog[@["&amp;AB$1&amp;"]]")</f>
        <v>0</v>
      </c>
      <c r="AC17" s="129">
        <f t="array" aca="1" ref="AC17" ca="1">INDIRECT("ConsolGeog[@["&amp;AC$1&amp;"]]")</f>
        <v>0</v>
      </c>
      <c r="AD17" s="129" t="str">
        <f t="array" aca="1" ref="AD17" ca="1">INDIRECT("ConsolGeog[@["&amp;AD$1&amp;"]]")</f>
        <v/>
      </c>
      <c r="AE17" s="129" t="str">
        <f t="array" aca="1" ref="AE17" ca="1">INDIRECT("ConsolGeog[@["&amp;AE$1&amp;"]]")</f>
        <v/>
      </c>
      <c r="AF17" s="129" t="str">
        <f t="array" aca="1" ref="AF17" ca="1">INDIRECT("ConsolGeog[@["&amp;AF$1&amp;"]]")</f>
        <v/>
      </c>
      <c r="AG17" s="129" t="str">
        <f t="array" aca="1" ref="AG17" ca="1">INDIRECT("ConsolGeog[@["&amp;AG$1&amp;"]]")</f>
        <v/>
      </c>
      <c r="AH17" s="129" t="str">
        <f t="array" aca="1" ref="AH17" ca="1">INDIRECT("ConsolGeog[@["&amp;AH$1&amp;"]]")</f>
        <v/>
      </c>
      <c r="AI17" s="129" t="str">
        <f t="array" aca="1" ref="AI17" ca="1">INDIRECT("ConsolGeog[@["&amp;AI$1&amp;"]]")</f>
        <v/>
      </c>
    </row>
    <row r="18" spans="1:35">
      <c r="A18" s="129" t="str">
        <f t="array" aca="1" ref="A18" ca="1">INDIRECT("ConsolGeog[@["&amp;A$1&amp;"]]")</f>
        <v>E06000013</v>
      </c>
      <c r="B18" s="129" t="str">
        <f t="array" aca="1" ref="B18" ca="1">INDIRECT("ConsolGeog[@["&amp;B$1&amp;"]]")</f>
        <v>North Lincolnshire</v>
      </c>
      <c r="C18" s="129">
        <f t="array" aca="1" ref="C18" ca="1">INDIRECT("ConsolGeog[@["&amp;C$1&amp;"]]")</f>
        <v>167446</v>
      </c>
      <c r="D18" s="129">
        <f t="array" aca="1" ref="D18" ca="1">INDIRECT("ConsolGeog[@["&amp;D$1&amp;"]]")</f>
        <v>84631.29</v>
      </c>
      <c r="E18" s="129" t="str">
        <f t="array" aca="1" ref="E18" ca="1">INDIRECT("ConsolGeog[@["&amp;E$1&amp;"]]")</f>
        <v>E06000013</v>
      </c>
      <c r="F18" s="129">
        <f t="array" aca="1" ref="F18" ca="1">INDIRECT("ConsolGeog[@["&amp;F$1&amp;"]]")</f>
        <v>1</v>
      </c>
      <c r="G18" s="129" t="str">
        <f t="array" aca="1" ref="G18" ca="1">INDIRECT("ConsolGeog[@["&amp;G$1&amp;"]]")</f>
        <v>Unitary</v>
      </c>
      <c r="H18" s="129" t="str">
        <f t="array" aca="1" ref="H18" ca="1">INDIRECT("ConsolGeog[@["&amp;H$1&amp;"]]")</f>
        <v>England</v>
      </c>
      <c r="I18" s="129" t="str">
        <f t="array" aca="1" ref="I18" ca="1">INDIRECT("ConsolGeog[@["&amp;I$1&amp;"]]")</f>
        <v>North Lincolnshire</v>
      </c>
      <c r="J18" s="129">
        <f t="array" aca="1" ref="J18" ca="1">INDIRECT("ConsolGeog[@["&amp;J$1&amp;"]]")</f>
        <v>0</v>
      </c>
      <c r="K18" s="129">
        <f t="array" aca="1" ref="K18" ca="1">INDIRECT("ConsolGeog[@["&amp;K$1&amp;"]]")</f>
        <v>0</v>
      </c>
      <c r="L18" s="129">
        <f t="array" aca="1" ref="L18" ca="1">INDIRECT("ConsolGeog[@["&amp;L$1&amp;"]]")</f>
        <v>0</v>
      </c>
      <c r="M18" s="129">
        <f t="array" aca="1" ref="M18" ca="1">INDIRECT("ConsolGeog[@["&amp;M$1&amp;"]]")</f>
        <v>0</v>
      </c>
      <c r="N18" s="129">
        <f t="array" aca="1" ref="N18" ca="1">INDIRECT("ConsolGeog[@["&amp;N$1&amp;"]]")</f>
        <v>0</v>
      </c>
      <c r="O18" s="129">
        <f t="array" aca="1" ref="O18" ca="1">INDIRECT("ConsolGeog[@["&amp;O$1&amp;"]]")</f>
        <v>0</v>
      </c>
      <c r="P18" s="129">
        <f t="array" ref="P18">ConsolGeog[COUNTY: Presented CS - 16-17 (2014) '[non additive!']]</f>
        <v>0</v>
      </c>
      <c r="Q18" s="129">
        <f t="array" ref="Q18">ConsolGeog[COUNTY: Presented CS - 16-24 (2014) '[non additive!']]</f>
        <v>0</v>
      </c>
      <c r="R18" s="129">
        <f t="array" ref="R18">ConsolGeog[COUNTY: Presented CS - 18-24 (2014) '[non additive!']]</f>
        <v>0</v>
      </c>
      <c r="S18" s="129">
        <f t="array" ref="S18">ConsolGeog[COUNTY: Assessed CS - 16-17 (2014) '[non additive!']]</f>
        <v>0</v>
      </c>
      <c r="T18" s="129">
        <f t="array" ref="T18">ConsolGeog[COUNTY: Assessed CS - 16-24 (2014) '[non additive!']]</f>
        <v>0</v>
      </c>
      <c r="U18" s="129">
        <f t="array" ref="U18">ConsolGeog[COUNTY: Assessed CS - 18-24 (2014) '[non additive!']]</f>
        <v>0</v>
      </c>
      <c r="V18" s="129">
        <f t="array" ref="V18">ConsolGeog[COUNTY: Sum of districts'' populations '[non additive!']]</f>
        <v>92028</v>
      </c>
      <c r="W18" s="160">
        <f t="array" aca="1" ref="W18" ca="1">INDIRECT("ConsolGeog[@["&amp;W$1&amp;"]]")</f>
        <v>1</v>
      </c>
      <c r="X18" s="129">
        <f t="array" aca="1" ref="X18" ca="1">INDIRECT("ConsolGeog[@["&amp;X$1&amp;"]]")</f>
        <v>0</v>
      </c>
      <c r="Y18" s="129">
        <f t="array" aca="1" ref="Y18" ca="1">INDIRECT("ConsolGeog[@["&amp;Y$1&amp;"]]")</f>
        <v>0</v>
      </c>
      <c r="Z18" s="129">
        <f t="array" aca="1" ref="Z18" ca="1">INDIRECT("ConsolGeog[@["&amp;Z$1&amp;"]]")</f>
        <v>0</v>
      </c>
      <c r="AA18" s="129">
        <f t="array" aca="1" ref="AA18" ca="1">INDIRECT("ConsolGeog[@["&amp;AA$1&amp;"]]")</f>
        <v>0</v>
      </c>
      <c r="AB18" s="129">
        <f t="array" aca="1" ref="AB18" ca="1">INDIRECT("ConsolGeog[@["&amp;AB$1&amp;"]]")</f>
        <v>0</v>
      </c>
      <c r="AC18" s="129">
        <f t="array" aca="1" ref="AC18" ca="1">INDIRECT("ConsolGeog[@["&amp;AC$1&amp;"]]")</f>
        <v>0</v>
      </c>
      <c r="AD18" s="129" t="str">
        <f t="array" aca="1" ref="AD18" ca="1">INDIRECT("ConsolGeog[@["&amp;AD$1&amp;"]]")</f>
        <v/>
      </c>
      <c r="AE18" s="129" t="str">
        <f t="array" aca="1" ref="AE18" ca="1">INDIRECT("ConsolGeog[@["&amp;AE$1&amp;"]]")</f>
        <v/>
      </c>
      <c r="AF18" s="129" t="str">
        <f t="array" aca="1" ref="AF18" ca="1">INDIRECT("ConsolGeog[@["&amp;AF$1&amp;"]]")</f>
        <v/>
      </c>
      <c r="AG18" s="129" t="str">
        <f t="array" aca="1" ref="AG18" ca="1">INDIRECT("ConsolGeog[@["&amp;AG$1&amp;"]]")</f>
        <v/>
      </c>
      <c r="AH18" s="129" t="str">
        <f t="array" aca="1" ref="AH18" ca="1">INDIRECT("ConsolGeog[@["&amp;AH$1&amp;"]]")</f>
        <v/>
      </c>
      <c r="AI18" s="129" t="str">
        <f t="array" aca="1" ref="AI18" ca="1">INDIRECT("ConsolGeog[@["&amp;AI$1&amp;"]]")</f>
        <v/>
      </c>
    </row>
    <row r="19" spans="1:35">
      <c r="A19" s="129" t="str">
        <f t="array" aca="1" ref="A19" ca="1">INDIRECT("ConsolGeog[@["&amp;A$1&amp;"]]")</f>
        <v>E06000056</v>
      </c>
      <c r="B19" s="129" t="str">
        <f t="array" aca="1" ref="B19" ca="1">INDIRECT("ConsolGeog[@["&amp;B$1&amp;"]]")</f>
        <v>Central Bedfordshire</v>
      </c>
      <c r="C19" s="129">
        <f t="array" aca="1" ref="C19" ca="1">INDIRECT("ConsolGeog[@["&amp;C$1&amp;"]]")</f>
        <v>254381</v>
      </c>
      <c r="D19" s="129">
        <f t="array" aca="1" ref="D19" ca="1">INDIRECT("ConsolGeog[@["&amp;D$1&amp;"]]")</f>
        <v>71566.45</v>
      </c>
      <c r="E19" s="129" t="str">
        <f t="array" aca="1" ref="E19" ca="1">INDIRECT("ConsolGeog[@["&amp;E$1&amp;"]]")</f>
        <v>E06000056</v>
      </c>
      <c r="F19" s="129" t="str">
        <f t="array" aca="1" ref="F19" ca="1">INDIRECT("ConsolGeog[@["&amp;F$1&amp;"]]")</f>
        <v/>
      </c>
      <c r="G19" s="129" t="str">
        <f t="array" aca="1" ref="G19" ca="1">INDIRECT("ConsolGeog[@["&amp;G$1&amp;"]]")</f>
        <v>Unitary</v>
      </c>
      <c r="H19" s="129" t="str">
        <f t="array" aca="1" ref="H19" ca="1">INDIRECT("ConsolGeog[@["&amp;H$1&amp;"]]")</f>
        <v>England</v>
      </c>
      <c r="I19" s="129" t="str">
        <f t="array" aca="1" ref="I19" ca="1">INDIRECT("ConsolGeog[@["&amp;I$1&amp;"]]")</f>
        <v>Central Bedfordshire</v>
      </c>
      <c r="J19" s="129">
        <f t="array" aca="1" ref="J19" ca="1">INDIRECT("ConsolGeog[@["&amp;J$1&amp;"]]")</f>
        <v>62</v>
      </c>
      <c r="K19" s="129">
        <f t="array" aca="1" ref="K19" ca="1">INDIRECT("ConsolGeog[@["&amp;K$1&amp;"]]")</f>
        <v>0</v>
      </c>
      <c r="L19" s="129">
        <f t="array" aca="1" ref="L19" ca="1">INDIRECT("ConsolGeog[@["&amp;L$1&amp;"]]")</f>
        <v>451</v>
      </c>
      <c r="M19" s="129">
        <f t="array" aca="1" ref="M19" ca="1">INDIRECT("ConsolGeog[@["&amp;M$1&amp;"]]")</f>
        <v>6</v>
      </c>
      <c r="N19" s="129">
        <f t="array" aca="1" ref="N19" ca="1">INDIRECT("ConsolGeog[@["&amp;N$1&amp;"]]")</f>
        <v>0</v>
      </c>
      <c r="O19" s="129">
        <f t="array" aca="1" ref="O19" ca="1">INDIRECT("ConsolGeog[@["&amp;O$1&amp;"]]")</f>
        <v>80</v>
      </c>
      <c r="P19" s="129">
        <f t="array" ref="P19">ConsolGeog[COUNTY: Presented CS - 16-17 (2014) '[non additive!']]</f>
        <v>0</v>
      </c>
      <c r="Q19" s="129">
        <f t="array" ref="Q19">ConsolGeog[COUNTY: Presented CS - 16-24 (2014) '[non additive!']]</f>
        <v>0</v>
      </c>
      <c r="R19" s="129">
        <f t="array" ref="R19">ConsolGeog[COUNTY: Presented CS - 18-24 (2014) '[non additive!']]</f>
        <v>0</v>
      </c>
      <c r="S19" s="129">
        <f t="array" ref="S19">ConsolGeog[COUNTY: Assessed CS - 16-17 (2014) '[non additive!']]</f>
        <v>0</v>
      </c>
      <c r="T19" s="129">
        <f t="array" ref="T19">ConsolGeog[COUNTY: Assessed CS - 16-24 (2014) '[non additive!']]</f>
        <v>0</v>
      </c>
      <c r="U19" s="129">
        <f t="array" ref="U19">ConsolGeog[COUNTY: Assessed CS - 18-24 (2014) '[non additive!']]</f>
        <v>0</v>
      </c>
      <c r="V19" s="129">
        <f t="array" ref="V19">ConsolGeog[COUNTY: Sum of districts'' populations '[non additive!']]</f>
        <v>92028</v>
      </c>
      <c r="W19" s="160">
        <f t="array" aca="1" ref="W19" ca="1">INDIRECT("ConsolGeog[@["&amp;W$1&amp;"]]")</f>
        <v>1</v>
      </c>
      <c r="X19" s="129">
        <f t="array" aca="1" ref="X19" ca="1">INDIRECT("ConsolGeog[@["&amp;X$1&amp;"]]")</f>
        <v>0</v>
      </c>
      <c r="Y19" s="129">
        <f t="array" aca="1" ref="Y19" ca="1">INDIRECT("ConsolGeog[@["&amp;Y$1&amp;"]]")</f>
        <v>0</v>
      </c>
      <c r="Z19" s="129">
        <f t="array" aca="1" ref="Z19" ca="1">INDIRECT("ConsolGeog[@["&amp;Z$1&amp;"]]")</f>
        <v>0</v>
      </c>
      <c r="AA19" s="129">
        <f t="array" aca="1" ref="AA19" ca="1">INDIRECT("ConsolGeog[@["&amp;AA$1&amp;"]]")</f>
        <v>0</v>
      </c>
      <c r="AB19" s="129">
        <f t="array" aca="1" ref="AB19" ca="1">INDIRECT("ConsolGeog[@["&amp;AB$1&amp;"]]")</f>
        <v>0</v>
      </c>
      <c r="AC19" s="129">
        <f t="array" aca="1" ref="AC19" ca="1">INDIRECT("ConsolGeog[@["&amp;AC$1&amp;"]]")</f>
        <v>0</v>
      </c>
      <c r="AD19" s="129" t="str">
        <f t="array" aca="1" ref="AD19" ca="1">INDIRECT("ConsolGeog[@["&amp;AD$1&amp;"]]")</f>
        <v/>
      </c>
      <c r="AE19" s="129" t="str">
        <f t="array" aca="1" ref="AE19" ca="1">INDIRECT("ConsolGeog[@["&amp;AE$1&amp;"]]")</f>
        <v/>
      </c>
      <c r="AF19" s="129" t="str">
        <f t="array" aca="1" ref="AF19" ca="1">INDIRECT("ConsolGeog[@["&amp;AF$1&amp;"]]")</f>
        <v/>
      </c>
      <c r="AG19" s="129" t="str">
        <f t="array" aca="1" ref="AG19" ca="1">INDIRECT("ConsolGeog[@["&amp;AG$1&amp;"]]")</f>
        <v/>
      </c>
      <c r="AH19" s="129" t="str">
        <f t="array" aca="1" ref="AH19" ca="1">INDIRECT("ConsolGeog[@["&amp;AH$1&amp;"]]")</f>
        <v/>
      </c>
      <c r="AI19" s="129" t="str">
        <f t="array" aca="1" ref="AI19" ca="1">INDIRECT("ConsolGeog[@["&amp;AI$1&amp;"]]")</f>
        <v/>
      </c>
    </row>
    <row r="20" spans="1:35">
      <c r="A20" s="129" t="str">
        <f t="array" aca="1" ref="A20" ca="1">INDIRECT("ConsolGeog[@["&amp;A$1&amp;"]]")</f>
        <v>E06000048</v>
      </c>
      <c r="B20" s="129" t="str">
        <f t="array" aca="1" ref="B20" ca="1">INDIRECT("ConsolGeog[@["&amp;B$1&amp;"]]")</f>
        <v>Northumberland</v>
      </c>
      <c r="C20" s="129">
        <f t="array" aca="1" ref="C20" ca="1">INDIRECT("ConsolGeog[@["&amp;C$1&amp;"]]")</f>
        <v>316028</v>
      </c>
      <c r="D20" s="129">
        <f t="array" aca="1" ref="D20" ca="1">INDIRECT("ConsolGeog[@["&amp;D$1&amp;"]]")</f>
        <v>501301.83</v>
      </c>
      <c r="E20" s="129" t="str">
        <f t="array" aca="1" ref="E20" ca="1">INDIRECT("ConsolGeog[@["&amp;E$1&amp;"]]")</f>
        <v>E06000057</v>
      </c>
      <c r="F20" s="129">
        <f t="array" aca="1" ref="F20" ca="1">INDIRECT("ConsolGeog[@["&amp;F$1&amp;"]]")</f>
        <v>1</v>
      </c>
      <c r="G20" s="129" t="str">
        <f t="array" aca="1" ref="G20" ca="1">INDIRECT("ConsolGeog[@["&amp;G$1&amp;"]]")</f>
        <v>Unitary</v>
      </c>
      <c r="H20" s="129" t="str">
        <f t="array" aca="1" ref="H20" ca="1">INDIRECT("ConsolGeog[@["&amp;H$1&amp;"]]")</f>
        <v>England</v>
      </c>
      <c r="I20" s="129" t="str">
        <f t="array" aca="1" ref="I20" ca="1">INDIRECT("ConsolGeog[@["&amp;I$1&amp;"]]")</f>
        <v>Northumberland</v>
      </c>
      <c r="J20" s="129">
        <f t="array" aca="1" ref="J20" ca="1">INDIRECT("ConsolGeog[@["&amp;J$1&amp;"]]")</f>
        <v>0</v>
      </c>
      <c r="K20" s="129">
        <f t="array" aca="1" ref="K20" ca="1">INDIRECT("ConsolGeog[@["&amp;K$1&amp;"]]")</f>
        <v>0</v>
      </c>
      <c r="L20" s="129">
        <f t="array" aca="1" ref="L20" ca="1">INDIRECT("ConsolGeog[@["&amp;L$1&amp;"]]")</f>
        <v>0</v>
      </c>
      <c r="M20" s="129">
        <f t="array" aca="1" ref="M20" ca="1">INDIRECT("ConsolGeog[@["&amp;M$1&amp;"]]")</f>
        <v>0</v>
      </c>
      <c r="N20" s="129">
        <f t="array" aca="1" ref="N20" ca="1">INDIRECT("ConsolGeog[@["&amp;N$1&amp;"]]")</f>
        <v>0</v>
      </c>
      <c r="O20" s="129">
        <f t="array" aca="1" ref="O20" ca="1">INDIRECT("ConsolGeog[@["&amp;O$1&amp;"]]")</f>
        <v>0</v>
      </c>
      <c r="P20" s="129">
        <f t="array" ref="P20">ConsolGeog[COUNTY: Presented CS - 16-17 (2014) '[non additive!']]</f>
        <v>0</v>
      </c>
      <c r="Q20" s="129">
        <f t="array" ref="Q20">ConsolGeog[COUNTY: Presented CS - 16-24 (2014) '[non additive!']]</f>
        <v>0</v>
      </c>
      <c r="R20" s="129">
        <f t="array" ref="R20">ConsolGeog[COUNTY: Presented CS - 18-24 (2014) '[non additive!']]</f>
        <v>0</v>
      </c>
      <c r="S20" s="129">
        <f t="array" ref="S20">ConsolGeog[COUNTY: Assessed CS - 16-17 (2014) '[non additive!']]</f>
        <v>0</v>
      </c>
      <c r="T20" s="129">
        <f t="array" ref="T20">ConsolGeog[COUNTY: Assessed CS - 16-24 (2014) '[non additive!']]</f>
        <v>0</v>
      </c>
      <c r="U20" s="129">
        <f t="array" ref="U20">ConsolGeog[COUNTY: Assessed CS - 18-24 (2014) '[non additive!']]</f>
        <v>0</v>
      </c>
      <c r="V20" s="129">
        <f t="array" ref="V20">ConsolGeog[COUNTY: Sum of districts'' populations '[non additive!']]</f>
        <v>92028</v>
      </c>
      <c r="W20" s="160">
        <f t="array" aca="1" ref="W20" ca="1">INDIRECT("ConsolGeog[@["&amp;W$1&amp;"]]")</f>
        <v>1</v>
      </c>
      <c r="X20" s="129">
        <f t="array" aca="1" ref="X20" ca="1">INDIRECT("ConsolGeog[@["&amp;X$1&amp;"]]")</f>
        <v>0</v>
      </c>
      <c r="Y20" s="129">
        <f t="array" aca="1" ref="Y20" ca="1">INDIRECT("ConsolGeog[@["&amp;Y$1&amp;"]]")</f>
        <v>0</v>
      </c>
      <c r="Z20" s="129">
        <f t="array" aca="1" ref="Z20" ca="1">INDIRECT("ConsolGeog[@["&amp;Z$1&amp;"]]")</f>
        <v>0</v>
      </c>
      <c r="AA20" s="129">
        <f t="array" aca="1" ref="AA20" ca="1">INDIRECT("ConsolGeog[@["&amp;AA$1&amp;"]]")</f>
        <v>0</v>
      </c>
      <c r="AB20" s="129">
        <f t="array" aca="1" ref="AB20" ca="1">INDIRECT("ConsolGeog[@["&amp;AB$1&amp;"]]")</f>
        <v>0</v>
      </c>
      <c r="AC20" s="129">
        <f t="array" aca="1" ref="AC20" ca="1">INDIRECT("ConsolGeog[@["&amp;AC$1&amp;"]]")</f>
        <v>0</v>
      </c>
      <c r="AD20" s="129" t="str">
        <f t="array" aca="1" ref="AD20" ca="1">INDIRECT("ConsolGeog[@["&amp;AD$1&amp;"]]")</f>
        <v/>
      </c>
      <c r="AE20" s="129" t="str">
        <f t="array" aca="1" ref="AE20" ca="1">INDIRECT("ConsolGeog[@["&amp;AE$1&amp;"]]")</f>
        <v/>
      </c>
      <c r="AF20" s="129" t="str">
        <f t="array" aca="1" ref="AF20" ca="1">INDIRECT("ConsolGeog[@["&amp;AF$1&amp;"]]")</f>
        <v/>
      </c>
      <c r="AG20" s="129" t="str">
        <f t="array" aca="1" ref="AG20" ca="1">INDIRECT("ConsolGeog[@["&amp;AG$1&amp;"]]")</f>
        <v/>
      </c>
      <c r="AH20" s="129" t="str">
        <f t="array" aca="1" ref="AH20" ca="1">INDIRECT("ConsolGeog[@["&amp;AH$1&amp;"]]")</f>
        <v/>
      </c>
      <c r="AI20" s="129" t="str">
        <f t="array" aca="1" ref="AI20" ca="1">INDIRECT("ConsolGeog[@["&amp;AI$1&amp;"]]")</f>
        <v/>
      </c>
    </row>
    <row r="21" spans="1:35">
      <c r="A21" s="129" t="str">
        <f t="array" aca="1" ref="A21" ca="1">INDIRECT("ConsolGeog[@["&amp;A$1&amp;"]]")</f>
        <v>E07000004</v>
      </c>
      <c r="B21" s="129" t="str">
        <f t="array" aca="1" ref="B21" ca="1">INDIRECT("ConsolGeog[@["&amp;B$1&amp;"]]")</f>
        <v>Aylesbury Vale</v>
      </c>
      <c r="C21" s="129">
        <f t="array" aca="1" ref="C21" ca="1">INDIRECT("ConsolGeog[@["&amp;C$1&amp;"]]")</f>
        <v>174137</v>
      </c>
      <c r="D21" s="129">
        <f t="array" aca="1" ref="D21" ca="1">INDIRECT("ConsolGeog[@["&amp;D$1&amp;"]]")</f>
        <v>90275.35</v>
      </c>
      <c r="E21" s="129" t="str">
        <f t="array" aca="1" ref="E21" ca="1">INDIRECT("ConsolGeog[@["&amp;E$1&amp;"]]")</f>
        <v>E07000004</v>
      </c>
      <c r="F21" s="129">
        <f t="array" aca="1" ref="F21" ca="1">INDIRECT("ConsolGeog[@["&amp;F$1&amp;"]]")</f>
        <v>1</v>
      </c>
      <c r="G21" s="129" t="str">
        <f t="array" aca="1" ref="G21" ca="1">INDIRECT("ConsolGeog[@["&amp;G$1&amp;"]]")</f>
        <v>District</v>
      </c>
      <c r="H21" s="129" t="str">
        <f t="array" aca="1" ref="H21" ca="1">INDIRECT("ConsolGeog[@["&amp;H$1&amp;"]]")</f>
        <v>England</v>
      </c>
      <c r="I21" s="129" t="str">
        <f t="array" aca="1" ref="I21" ca="1">INDIRECT("ConsolGeog[@["&amp;I$1&amp;"]]")</f>
        <v>Buckinghamshire</v>
      </c>
      <c r="J21" s="129">
        <f t="array" aca="1" ref="J21" ca="1">INDIRECT("ConsolGeog[@["&amp;J$1&amp;"]]")</f>
        <v>0</v>
      </c>
      <c r="K21" s="129">
        <f t="array" aca="1" ref="K21" ca="1">INDIRECT("ConsolGeog[@["&amp;K$1&amp;"]]")</f>
        <v>0</v>
      </c>
      <c r="L21" s="129">
        <f t="array" aca="1" ref="L21" ca="1">INDIRECT("ConsolGeog[@["&amp;L$1&amp;"]]")</f>
        <v>0</v>
      </c>
      <c r="M21" s="129">
        <f t="array" aca="1" ref="M21" ca="1">INDIRECT("ConsolGeog[@["&amp;M$1&amp;"]]")</f>
        <v>0</v>
      </c>
      <c r="N21" s="129">
        <f t="array" aca="1" ref="N21" ca="1">INDIRECT("ConsolGeog[@["&amp;N$1&amp;"]]")</f>
        <v>0</v>
      </c>
      <c r="O21" s="129">
        <f t="array" aca="1" ref="O21" ca="1">INDIRECT("ConsolGeog[@["&amp;O$1&amp;"]]")</f>
        <v>0</v>
      </c>
      <c r="P21" s="129">
        <f t="array" ref="P21">ConsolGeog[COUNTY: Presented CS - 16-17 (2014) '[non additive!']]</f>
        <v>0</v>
      </c>
      <c r="Q21" s="129">
        <f t="array" ref="Q21">ConsolGeog[COUNTY: Presented CS - 16-24 (2014) '[non additive!']]</f>
        <v>0</v>
      </c>
      <c r="R21" s="129">
        <f t="array" ref="R21">ConsolGeog[COUNTY: Presented CS - 18-24 (2014) '[non additive!']]</f>
        <v>0</v>
      </c>
      <c r="S21" s="129">
        <f t="array" ref="S21">ConsolGeog[COUNTY: Assessed CS - 16-17 (2014) '[non additive!']]</f>
        <v>0</v>
      </c>
      <c r="T21" s="129">
        <f t="array" ref="T21">ConsolGeog[COUNTY: Assessed CS - 16-24 (2014) '[non additive!']]</f>
        <v>0</v>
      </c>
      <c r="U21" s="129">
        <f t="array" ref="U21">ConsolGeog[COUNTY: Assessed CS - 18-24 (2014) '[non additive!']]</f>
        <v>0</v>
      </c>
      <c r="V21" s="129">
        <f t="array" ref="V21">ConsolGeog[COUNTY: Sum of districts'' populations '[non additive!']]</f>
        <v>92028</v>
      </c>
      <c r="W21" s="160">
        <f t="array" aca="1" ref="W21" ca="1">INDIRECT("ConsolGeog[@["&amp;W$1&amp;"]]")</f>
        <v>0.34463261182347316</v>
      </c>
      <c r="X21" s="129">
        <f t="array" aca="1" ref="X21" ca="1">INDIRECT("ConsolGeog[@["&amp;X$1&amp;"]]")</f>
        <v>0</v>
      </c>
      <c r="Y21" s="129">
        <f t="array" aca="1" ref="Y21" ca="1">INDIRECT("ConsolGeog[@["&amp;Y$1&amp;"]]")</f>
        <v>0</v>
      </c>
      <c r="Z21" s="129">
        <f t="array" aca="1" ref="Z21" ca="1">INDIRECT("ConsolGeog[@["&amp;Z$1&amp;"]]")</f>
        <v>0</v>
      </c>
      <c r="AA21" s="129">
        <f t="array" aca="1" ref="AA21" ca="1">INDIRECT("ConsolGeog[@["&amp;AA$1&amp;"]]")</f>
        <v>0</v>
      </c>
      <c r="AB21" s="129">
        <f t="array" aca="1" ref="AB21" ca="1">INDIRECT("ConsolGeog[@["&amp;AB$1&amp;"]]")</f>
        <v>0</v>
      </c>
      <c r="AC21" s="129">
        <f t="array" aca="1" ref="AC21" ca="1">INDIRECT("ConsolGeog[@["&amp;AC$1&amp;"]]")</f>
        <v>0</v>
      </c>
      <c r="AD21" s="129" t="str">
        <f t="array" aca="1" ref="AD21" ca="1">INDIRECT("ConsolGeog[@["&amp;AD$1&amp;"]]")</f>
        <v/>
      </c>
      <c r="AE21" s="129" t="str">
        <f t="array" aca="1" ref="AE21" ca="1">INDIRECT("ConsolGeog[@["&amp;AE$1&amp;"]]")</f>
        <v/>
      </c>
      <c r="AF21" s="129" t="str">
        <f t="array" aca="1" ref="AF21" ca="1">INDIRECT("ConsolGeog[@["&amp;AF$1&amp;"]]")</f>
        <v/>
      </c>
      <c r="AG21" s="129" t="str">
        <f t="array" aca="1" ref="AG21" ca="1">INDIRECT("ConsolGeog[@["&amp;AG$1&amp;"]]")</f>
        <v/>
      </c>
      <c r="AH21" s="129" t="str">
        <f t="array" aca="1" ref="AH21" ca="1">INDIRECT("ConsolGeog[@["&amp;AH$1&amp;"]]")</f>
        <v/>
      </c>
      <c r="AI21" s="129" t="str">
        <f t="array" aca="1" ref="AI21" ca="1">INDIRECT("ConsolGeog[@["&amp;AI$1&amp;"]]")</f>
        <v/>
      </c>
    </row>
    <row r="22" spans="1:35">
      <c r="A22" s="129" t="str">
        <f t="array" aca="1" ref="A22" ca="1">INDIRECT("ConsolGeog[@["&amp;A$1&amp;"]]")</f>
        <v>E06000014</v>
      </c>
      <c r="B22" s="129" t="str">
        <f t="array" aca="1" ref="B22" ca="1">INDIRECT("ConsolGeog[@["&amp;B$1&amp;"]]")</f>
        <v>York</v>
      </c>
      <c r="C22" s="129">
        <f t="array" aca="1" ref="C22" ca="1">INDIRECT("ConsolGeog[@["&amp;C$1&amp;"]]")</f>
        <v>198051</v>
      </c>
      <c r="D22" s="129">
        <f t="array" aca="1" ref="D22" ca="1">INDIRECT("ConsolGeog[@["&amp;D$1&amp;"]]")</f>
        <v>27193.63</v>
      </c>
      <c r="E22" s="129" t="str">
        <f t="array" aca="1" ref="E22" ca="1">INDIRECT("ConsolGeog[@["&amp;E$1&amp;"]]")</f>
        <v>E06000014</v>
      </c>
      <c r="F22" s="129" t="str">
        <f t="array" aca="1" ref="F22" ca="1">INDIRECT("ConsolGeog[@["&amp;F$1&amp;"]]")</f>
        <v/>
      </c>
      <c r="G22" s="129" t="str">
        <f t="array" aca="1" ref="G22" ca="1">INDIRECT("ConsolGeog[@["&amp;G$1&amp;"]]")</f>
        <v>Unitary</v>
      </c>
      <c r="H22" s="129" t="str">
        <f t="array" aca="1" ref="H22" ca="1">INDIRECT("ConsolGeog[@["&amp;H$1&amp;"]]")</f>
        <v>England</v>
      </c>
      <c r="I22" s="129" t="str">
        <f t="array" aca="1" ref="I22" ca="1">INDIRECT("ConsolGeog[@["&amp;I$1&amp;"]]")</f>
        <v>York</v>
      </c>
      <c r="J22" s="129">
        <f t="array" aca="1" ref="J22" ca="1">INDIRECT("ConsolGeog[@["&amp;J$1&amp;"]]")</f>
        <v>0</v>
      </c>
      <c r="K22" s="129">
        <f t="array" aca="1" ref="K22" ca="1">INDIRECT("ConsolGeog[@["&amp;K$1&amp;"]]")</f>
        <v>0</v>
      </c>
      <c r="L22" s="129">
        <f t="array" aca="1" ref="L22" ca="1">INDIRECT("ConsolGeog[@["&amp;L$1&amp;"]]")</f>
        <v>0</v>
      </c>
      <c r="M22" s="129">
        <f t="array" aca="1" ref="M22" ca="1">INDIRECT("ConsolGeog[@["&amp;M$1&amp;"]]")</f>
        <v>0</v>
      </c>
      <c r="N22" s="129">
        <f t="array" aca="1" ref="N22" ca="1">INDIRECT("ConsolGeog[@["&amp;N$1&amp;"]]")</f>
        <v>0</v>
      </c>
      <c r="O22" s="129">
        <f t="array" aca="1" ref="O22" ca="1">INDIRECT("ConsolGeog[@["&amp;O$1&amp;"]]")</f>
        <v>0</v>
      </c>
      <c r="P22" s="129">
        <f t="array" ref="P22">ConsolGeog[COUNTY: Presented CS - 16-17 (2014) '[non additive!']]</f>
        <v>0</v>
      </c>
      <c r="Q22" s="129">
        <f t="array" ref="Q22">ConsolGeog[COUNTY: Presented CS - 16-24 (2014) '[non additive!']]</f>
        <v>0</v>
      </c>
      <c r="R22" s="129">
        <f t="array" ref="R22">ConsolGeog[COUNTY: Presented CS - 18-24 (2014) '[non additive!']]</f>
        <v>0</v>
      </c>
      <c r="S22" s="129">
        <f t="array" ref="S22">ConsolGeog[COUNTY: Assessed CS - 16-17 (2014) '[non additive!']]</f>
        <v>0</v>
      </c>
      <c r="T22" s="129">
        <f t="array" ref="T22">ConsolGeog[COUNTY: Assessed CS - 16-24 (2014) '[non additive!']]</f>
        <v>0</v>
      </c>
      <c r="U22" s="129">
        <f t="array" ref="U22">ConsolGeog[COUNTY: Assessed CS - 18-24 (2014) '[non additive!']]</f>
        <v>0</v>
      </c>
      <c r="V22" s="129">
        <f t="array" ref="V22">ConsolGeog[COUNTY: Sum of districts'' populations '[non additive!']]</f>
        <v>92028</v>
      </c>
      <c r="W22" s="160">
        <f t="array" aca="1" ref="W22" ca="1">INDIRECT("ConsolGeog[@["&amp;W$1&amp;"]]")</f>
        <v>1</v>
      </c>
      <c r="X22" s="129">
        <f t="array" aca="1" ref="X22" ca="1">INDIRECT("ConsolGeog[@["&amp;X$1&amp;"]]")</f>
        <v>2.5</v>
      </c>
      <c r="Y22" s="129">
        <f t="array" aca="1" ref="Y22" ca="1">INDIRECT("ConsolGeog[@["&amp;Y$1&amp;"]]")</f>
        <v>0</v>
      </c>
      <c r="Z22" s="129">
        <f t="array" aca="1" ref="Z22" ca="1">INDIRECT("ConsolGeog[@["&amp;Z$1&amp;"]]")</f>
        <v>0</v>
      </c>
      <c r="AA22" s="129">
        <f t="array" aca="1" ref="AA22" ca="1">INDIRECT("ConsolGeog[@["&amp;AA$1&amp;"]]")</f>
        <v>2.5</v>
      </c>
      <c r="AB22" s="129">
        <f t="array" aca="1" ref="AB22" ca="1">INDIRECT("ConsolGeog[@["&amp;AB$1&amp;"]]")</f>
        <v>0</v>
      </c>
      <c r="AC22" s="129">
        <f t="array" aca="1" ref="AC22" ca="1">INDIRECT("ConsolGeog[@["&amp;AC$1&amp;"]]")</f>
        <v>0</v>
      </c>
      <c r="AD22" s="129" t="str">
        <f t="array" aca="1" ref="AD22" ca="1">INDIRECT("ConsolGeog[@["&amp;AD$1&amp;"]]")</f>
        <v/>
      </c>
      <c r="AE22" s="129" t="str">
        <f t="array" aca="1" ref="AE22" ca="1">INDIRECT("ConsolGeog[@["&amp;AE$1&amp;"]]")</f>
        <v/>
      </c>
      <c r="AF22" s="129" t="str">
        <f t="array" aca="1" ref="AF22" ca="1">INDIRECT("ConsolGeog[@["&amp;AF$1&amp;"]]")</f>
        <v/>
      </c>
      <c r="AG22" s="129" t="str">
        <f t="array" aca="1" ref="AG22" ca="1">INDIRECT("ConsolGeog[@["&amp;AG$1&amp;"]]")</f>
        <v/>
      </c>
      <c r="AH22" s="129" t="str">
        <f t="array" aca="1" ref="AH22" ca="1">INDIRECT("ConsolGeog[@["&amp;AH$1&amp;"]]")</f>
        <v/>
      </c>
      <c r="AI22" s="129" t="str">
        <f t="array" aca="1" ref="AI22" ca="1">INDIRECT("ConsolGeog[@["&amp;AI$1&amp;"]]")</f>
        <v/>
      </c>
    </row>
    <row r="23" spans="1:35">
      <c r="A23" s="129" t="str">
        <f t="array" aca="1" ref="A23" ca="1">INDIRECT("ConsolGeog[@["&amp;A$1&amp;"]]")</f>
        <v>E06000016</v>
      </c>
      <c r="B23" s="129" t="str">
        <f t="array" aca="1" ref="B23" ca="1">INDIRECT("ConsolGeog[@["&amp;B$1&amp;"]]")</f>
        <v>Leicester</v>
      </c>
      <c r="C23" s="129">
        <f t="array" aca="1" ref="C23" ca="1">INDIRECT("ConsolGeog[@["&amp;C$1&amp;"]]")</f>
        <v>329839</v>
      </c>
      <c r="D23" s="129">
        <f t="array" aca="1" ref="D23" ca="1">INDIRECT("ConsolGeog[@["&amp;D$1&amp;"]]")</f>
        <v>7331.48</v>
      </c>
      <c r="E23" s="129" t="str">
        <f t="array" aca="1" ref="E23" ca="1">INDIRECT("ConsolGeog[@["&amp;E$1&amp;"]]")</f>
        <v>E06000016</v>
      </c>
      <c r="F23" s="129" t="str">
        <f t="array" aca="1" ref="F23" ca="1">INDIRECT("ConsolGeog[@["&amp;F$1&amp;"]]")</f>
        <v/>
      </c>
      <c r="G23" s="129" t="str">
        <f t="array" aca="1" ref="G23" ca="1">INDIRECT("ConsolGeog[@["&amp;G$1&amp;"]]")</f>
        <v>Unitary</v>
      </c>
      <c r="H23" s="129" t="str">
        <f t="array" aca="1" ref="H23" ca="1">INDIRECT("ConsolGeog[@["&amp;H$1&amp;"]]")</f>
        <v>England</v>
      </c>
      <c r="I23" s="129" t="str">
        <f t="array" aca="1" ref="I23" ca="1">INDIRECT("ConsolGeog[@["&amp;I$1&amp;"]]")</f>
        <v>Leicester</v>
      </c>
      <c r="J23" s="129">
        <f t="array" aca="1" ref="J23" ca="1">INDIRECT("ConsolGeog[@["&amp;J$1&amp;"]]")</f>
        <v>25</v>
      </c>
      <c r="K23" s="129">
        <f t="array" aca="1" ref="K23" ca="1">INDIRECT("ConsolGeog[@["&amp;K$1&amp;"]]")</f>
        <v>0</v>
      </c>
      <c r="L23" s="129">
        <f t="array" aca="1" ref="L23" ca="1">INDIRECT("ConsolGeog[@["&amp;L$1&amp;"]]")</f>
        <v>348</v>
      </c>
      <c r="M23" s="129">
        <f t="array" aca="1" ref="M23" ca="1">INDIRECT("ConsolGeog[@["&amp;M$1&amp;"]]")</f>
        <v>10</v>
      </c>
      <c r="N23" s="129">
        <f t="array" aca="1" ref="N23" ca="1">INDIRECT("ConsolGeog[@["&amp;N$1&amp;"]]")</f>
        <v>0</v>
      </c>
      <c r="O23" s="129">
        <f t="array" aca="1" ref="O23" ca="1">INDIRECT("ConsolGeog[@["&amp;O$1&amp;"]]")</f>
        <v>137</v>
      </c>
      <c r="P23" s="129">
        <f t="array" ref="P23">ConsolGeog[COUNTY: Presented CS - 16-17 (2014) '[non additive!']]</f>
        <v>0</v>
      </c>
      <c r="Q23" s="129">
        <f t="array" ref="Q23">ConsolGeog[COUNTY: Presented CS - 16-24 (2014) '[non additive!']]</f>
        <v>0</v>
      </c>
      <c r="R23" s="129">
        <f t="array" ref="R23">ConsolGeog[COUNTY: Presented CS - 18-24 (2014) '[non additive!']]</f>
        <v>0</v>
      </c>
      <c r="S23" s="129">
        <f t="array" ref="S23">ConsolGeog[COUNTY: Assessed CS - 16-17 (2014) '[non additive!']]</f>
        <v>0</v>
      </c>
      <c r="T23" s="129">
        <f t="array" ref="T23">ConsolGeog[COUNTY: Assessed CS - 16-24 (2014) '[non additive!']]</f>
        <v>0</v>
      </c>
      <c r="U23" s="129">
        <f t="array" ref="U23">ConsolGeog[COUNTY: Assessed CS - 18-24 (2014) '[non additive!']]</f>
        <v>0</v>
      </c>
      <c r="V23" s="129">
        <f t="array" ref="V23">ConsolGeog[COUNTY: Sum of districts'' populations '[non additive!']]</f>
        <v>92028</v>
      </c>
      <c r="W23" s="160">
        <f t="array" aca="1" ref="W23" ca="1">INDIRECT("ConsolGeog[@["&amp;W$1&amp;"]]")</f>
        <v>1</v>
      </c>
      <c r="X23" s="129">
        <f t="array" aca="1" ref="X23" ca="1">INDIRECT("ConsolGeog[@["&amp;X$1&amp;"]]")</f>
        <v>0</v>
      </c>
      <c r="Y23" s="129">
        <f t="array" aca="1" ref="Y23" ca="1">INDIRECT("ConsolGeog[@["&amp;Y$1&amp;"]]")</f>
        <v>0</v>
      </c>
      <c r="Z23" s="129">
        <f t="array" aca="1" ref="Z23" ca="1">INDIRECT("ConsolGeog[@["&amp;Z$1&amp;"]]")</f>
        <v>0</v>
      </c>
      <c r="AA23" s="129">
        <f t="array" aca="1" ref="AA23" ca="1">INDIRECT("ConsolGeog[@["&amp;AA$1&amp;"]]")</f>
        <v>0</v>
      </c>
      <c r="AB23" s="129">
        <f t="array" aca="1" ref="AB23" ca="1">INDIRECT("ConsolGeog[@["&amp;AB$1&amp;"]]")</f>
        <v>0</v>
      </c>
      <c r="AC23" s="129">
        <f t="array" aca="1" ref="AC23" ca="1">INDIRECT("ConsolGeog[@["&amp;AC$1&amp;"]]")</f>
        <v>0</v>
      </c>
      <c r="AD23" s="129" t="str">
        <f t="array" aca="1" ref="AD23" ca="1">INDIRECT("ConsolGeog[@["&amp;AD$1&amp;"]]")</f>
        <v/>
      </c>
      <c r="AE23" s="129" t="str">
        <f t="array" aca="1" ref="AE23" ca="1">INDIRECT("ConsolGeog[@["&amp;AE$1&amp;"]]")</f>
        <v/>
      </c>
      <c r="AF23" s="129" t="str">
        <f t="array" aca="1" ref="AF23" ca="1">INDIRECT("ConsolGeog[@["&amp;AF$1&amp;"]]")</f>
        <v/>
      </c>
      <c r="AG23" s="129" t="str">
        <f t="array" aca="1" ref="AG23" ca="1">INDIRECT("ConsolGeog[@["&amp;AG$1&amp;"]]")</f>
        <v/>
      </c>
      <c r="AH23" s="129" t="str">
        <f t="array" aca="1" ref="AH23" ca="1">INDIRECT("ConsolGeog[@["&amp;AH$1&amp;"]]")</f>
        <v/>
      </c>
      <c r="AI23" s="129" t="str">
        <f t="array" aca="1" ref="AI23" ca="1">INDIRECT("ConsolGeog[@["&amp;AI$1&amp;"]]")</f>
        <v/>
      </c>
    </row>
    <row r="24" spans="1:35">
      <c r="A24" s="129" t="str">
        <f t="array" aca="1" ref="A24" ca="1">INDIRECT("ConsolGeog[@["&amp;A$1&amp;"]]")</f>
        <v>E06000017</v>
      </c>
      <c r="B24" s="129" t="str">
        <f t="array" aca="1" ref="B24" ca="1">INDIRECT("ConsolGeog[@["&amp;B$1&amp;"]]")</f>
        <v>Rutland</v>
      </c>
      <c r="C24" s="129">
        <f t="array" aca="1" ref="C24" ca="1">INDIRECT("ConsolGeog[@["&amp;C$1&amp;"]]")</f>
        <v>37369</v>
      </c>
      <c r="D24" s="129">
        <f t="array" aca="1" ref="D24" ca="1">INDIRECT("ConsolGeog[@["&amp;D$1&amp;"]]")</f>
        <v>38151.51</v>
      </c>
      <c r="E24" s="129" t="str">
        <f t="array" aca="1" ref="E24" ca="1">INDIRECT("ConsolGeog[@["&amp;E$1&amp;"]]")</f>
        <v>E06000017</v>
      </c>
      <c r="F24" s="129" t="str">
        <f t="array" aca="1" ref="F24" ca="1">INDIRECT("ConsolGeog[@["&amp;F$1&amp;"]]")</f>
        <v/>
      </c>
      <c r="G24" s="129" t="str">
        <f t="array" aca="1" ref="G24" ca="1">INDIRECT("ConsolGeog[@["&amp;G$1&amp;"]]")</f>
        <v>Unitary</v>
      </c>
      <c r="H24" s="129" t="str">
        <f t="array" aca="1" ref="H24" ca="1">INDIRECT("ConsolGeog[@["&amp;H$1&amp;"]]")</f>
        <v>England</v>
      </c>
      <c r="I24" s="129" t="str">
        <f t="array" aca="1" ref="I24" ca="1">INDIRECT("ConsolGeog[@["&amp;I$1&amp;"]]")</f>
        <v>Rutland</v>
      </c>
      <c r="J24" s="129">
        <f t="array" aca="1" ref="J24" ca="1">INDIRECT("ConsolGeog[@["&amp;J$1&amp;"]]")</f>
        <v>2.5</v>
      </c>
      <c r="K24" s="129">
        <f t="array" aca="1" ref="K24" ca="1">INDIRECT("ConsolGeog[@["&amp;K$1&amp;"]]")</f>
        <v>0</v>
      </c>
      <c r="L24" s="129">
        <f t="array" aca="1" ref="L24" ca="1">INDIRECT("ConsolGeog[@["&amp;L$1&amp;"]]")</f>
        <v>2.5</v>
      </c>
      <c r="M24" s="129">
        <f t="array" aca="1" ref="M24" ca="1">INDIRECT("ConsolGeog[@["&amp;M$1&amp;"]]")</f>
        <v>2.5</v>
      </c>
      <c r="N24" s="129">
        <f t="array" aca="1" ref="N24" ca="1">INDIRECT("ConsolGeog[@["&amp;N$1&amp;"]]")</f>
        <v>0</v>
      </c>
      <c r="O24" s="129">
        <f t="array" aca="1" ref="O24" ca="1">INDIRECT("ConsolGeog[@["&amp;O$1&amp;"]]")</f>
        <v>2.5</v>
      </c>
      <c r="P24" s="129">
        <f t="array" ref="P24">ConsolGeog[COUNTY: Presented CS - 16-17 (2014) '[non additive!']]</f>
        <v>0</v>
      </c>
      <c r="Q24" s="129">
        <f t="array" ref="Q24">ConsolGeog[COUNTY: Presented CS - 16-24 (2014) '[non additive!']]</f>
        <v>0</v>
      </c>
      <c r="R24" s="129">
        <f t="array" ref="R24">ConsolGeog[COUNTY: Presented CS - 18-24 (2014) '[non additive!']]</f>
        <v>0</v>
      </c>
      <c r="S24" s="129">
        <f t="array" ref="S24">ConsolGeog[COUNTY: Assessed CS - 16-17 (2014) '[non additive!']]</f>
        <v>0</v>
      </c>
      <c r="T24" s="129">
        <f t="array" ref="T24">ConsolGeog[COUNTY: Assessed CS - 16-24 (2014) '[non additive!']]</f>
        <v>0</v>
      </c>
      <c r="U24" s="129">
        <f t="array" ref="U24">ConsolGeog[COUNTY: Assessed CS - 18-24 (2014) '[non additive!']]</f>
        <v>0</v>
      </c>
      <c r="V24" s="129">
        <f t="array" ref="V24">ConsolGeog[COUNTY: Sum of districts'' populations '[non additive!']]</f>
        <v>92028</v>
      </c>
      <c r="W24" s="160">
        <f t="array" aca="1" ref="W24" ca="1">INDIRECT("ConsolGeog[@["&amp;W$1&amp;"]]")</f>
        <v>1</v>
      </c>
      <c r="X24" s="129">
        <f t="array" aca="1" ref="X24" ca="1">INDIRECT("ConsolGeog[@["&amp;X$1&amp;"]]")</f>
        <v>0</v>
      </c>
      <c r="Y24" s="129">
        <f t="array" aca="1" ref="Y24" ca="1">INDIRECT("ConsolGeog[@["&amp;Y$1&amp;"]]")</f>
        <v>0</v>
      </c>
      <c r="Z24" s="129">
        <f t="array" aca="1" ref="Z24" ca="1">INDIRECT("ConsolGeog[@["&amp;Z$1&amp;"]]")</f>
        <v>0</v>
      </c>
      <c r="AA24" s="129">
        <f t="array" aca="1" ref="AA24" ca="1">INDIRECT("ConsolGeog[@["&amp;AA$1&amp;"]]")</f>
        <v>0</v>
      </c>
      <c r="AB24" s="129">
        <f t="array" aca="1" ref="AB24" ca="1">INDIRECT("ConsolGeog[@["&amp;AB$1&amp;"]]")</f>
        <v>0</v>
      </c>
      <c r="AC24" s="129">
        <f t="array" aca="1" ref="AC24" ca="1">INDIRECT("ConsolGeog[@["&amp;AC$1&amp;"]]")</f>
        <v>0</v>
      </c>
      <c r="AD24" s="129" t="str">
        <f t="array" aca="1" ref="AD24" ca="1">INDIRECT("ConsolGeog[@["&amp;AD$1&amp;"]]")</f>
        <v/>
      </c>
      <c r="AE24" s="129" t="str">
        <f t="array" aca="1" ref="AE24" ca="1">INDIRECT("ConsolGeog[@["&amp;AE$1&amp;"]]")</f>
        <v/>
      </c>
      <c r="AF24" s="129" t="str">
        <f t="array" aca="1" ref="AF24" ca="1">INDIRECT("ConsolGeog[@["&amp;AF$1&amp;"]]")</f>
        <v/>
      </c>
      <c r="AG24" s="129" t="str">
        <f t="array" aca="1" ref="AG24" ca="1">INDIRECT("ConsolGeog[@["&amp;AG$1&amp;"]]")</f>
        <v/>
      </c>
      <c r="AH24" s="129" t="str">
        <f t="array" aca="1" ref="AH24" ca="1">INDIRECT("ConsolGeog[@["&amp;AH$1&amp;"]]")</f>
        <v/>
      </c>
      <c r="AI24" s="129" t="str">
        <f t="array" aca="1" ref="AI24" ca="1">INDIRECT("ConsolGeog[@["&amp;AI$1&amp;"]]")</f>
        <v/>
      </c>
    </row>
    <row r="25" spans="1:35">
      <c r="A25" s="129" t="str">
        <f t="array" aca="1" ref="A25" ca="1">INDIRECT("ConsolGeog[@["&amp;A$1&amp;"]]")</f>
        <v>E06000033</v>
      </c>
      <c r="B25" s="129" t="str">
        <f t="array" aca="1" ref="B25" ca="1">INDIRECT("ConsolGeog[@["&amp;B$1&amp;"]]")</f>
        <v>Southend-on-Sea</v>
      </c>
      <c r="C25" s="129">
        <f t="array" aca="1" ref="C25" ca="1">INDIRECT("ConsolGeog[@["&amp;C$1&amp;"]]")</f>
        <v>173658</v>
      </c>
      <c r="D25" s="129">
        <f t="array" aca="1" ref="D25" ca="1">INDIRECT("ConsolGeog[@["&amp;D$1&amp;"]]")</f>
        <v>4175.6000000000004</v>
      </c>
      <c r="E25" s="129" t="str">
        <f t="array" aca="1" ref="E25" ca="1">INDIRECT("ConsolGeog[@["&amp;E$1&amp;"]]")</f>
        <v>E06000033</v>
      </c>
      <c r="F25" s="129" t="str">
        <f t="array" aca="1" ref="F25" ca="1">INDIRECT("ConsolGeog[@["&amp;F$1&amp;"]]")</f>
        <v/>
      </c>
      <c r="G25" s="129" t="str">
        <f t="array" aca="1" ref="G25" ca="1">INDIRECT("ConsolGeog[@["&amp;G$1&amp;"]]")</f>
        <v>Unitary</v>
      </c>
      <c r="H25" s="129" t="str">
        <f t="array" aca="1" ref="H25" ca="1">INDIRECT("ConsolGeog[@["&amp;H$1&amp;"]]")</f>
        <v>England</v>
      </c>
      <c r="I25" s="129" t="str">
        <f t="array" aca="1" ref="I25" ca="1">INDIRECT("ConsolGeog[@["&amp;I$1&amp;"]]")</f>
        <v>Southend-on-Sea</v>
      </c>
      <c r="J25" s="129">
        <f t="array" aca="1" ref="J25" ca="1">INDIRECT("ConsolGeog[@["&amp;J$1&amp;"]]")</f>
        <v>43</v>
      </c>
      <c r="K25" s="129">
        <f t="array" aca="1" ref="K25" ca="1">INDIRECT("ConsolGeog[@["&amp;K$1&amp;"]]")</f>
        <v>0</v>
      </c>
      <c r="L25" s="129">
        <f t="array" aca="1" ref="L25" ca="1">INDIRECT("ConsolGeog[@["&amp;L$1&amp;"]]")</f>
        <v>58</v>
      </c>
      <c r="M25" s="129">
        <f t="array" aca="1" ref="M25" ca="1">INDIRECT("ConsolGeog[@["&amp;M$1&amp;"]]")</f>
        <v>0</v>
      </c>
      <c r="N25" s="129">
        <f t="array" aca="1" ref="N25" ca="1">INDIRECT("ConsolGeog[@["&amp;N$1&amp;"]]")</f>
        <v>0</v>
      </c>
      <c r="O25" s="129">
        <f t="array" aca="1" ref="O25" ca="1">INDIRECT("ConsolGeog[@["&amp;O$1&amp;"]]")</f>
        <v>0</v>
      </c>
      <c r="P25" s="129">
        <f t="array" ref="P25">ConsolGeog[COUNTY: Presented CS - 16-17 (2014) '[non additive!']]</f>
        <v>0</v>
      </c>
      <c r="Q25" s="129">
        <f t="array" ref="Q25">ConsolGeog[COUNTY: Presented CS - 16-24 (2014) '[non additive!']]</f>
        <v>0</v>
      </c>
      <c r="R25" s="129">
        <f t="array" ref="R25">ConsolGeog[COUNTY: Presented CS - 18-24 (2014) '[non additive!']]</f>
        <v>0</v>
      </c>
      <c r="S25" s="129">
        <f t="array" ref="S25">ConsolGeog[COUNTY: Assessed CS - 16-17 (2014) '[non additive!']]</f>
        <v>0</v>
      </c>
      <c r="T25" s="129">
        <f t="array" ref="T25">ConsolGeog[COUNTY: Assessed CS - 16-24 (2014) '[non additive!']]</f>
        <v>0</v>
      </c>
      <c r="U25" s="129">
        <f t="array" ref="U25">ConsolGeog[COUNTY: Assessed CS - 18-24 (2014) '[non additive!']]</f>
        <v>0</v>
      </c>
      <c r="V25" s="129">
        <f t="array" ref="V25">ConsolGeog[COUNTY: Sum of districts'' populations '[non additive!']]</f>
        <v>92028</v>
      </c>
      <c r="W25" s="160">
        <f t="array" aca="1" ref="W25" ca="1">INDIRECT("ConsolGeog[@["&amp;W$1&amp;"]]")</f>
        <v>1</v>
      </c>
      <c r="X25" s="129">
        <f t="array" aca="1" ref="X25" ca="1">INDIRECT("ConsolGeog[@["&amp;X$1&amp;"]]")</f>
        <v>0</v>
      </c>
      <c r="Y25" s="129">
        <f t="array" aca="1" ref="Y25" ca="1">INDIRECT("ConsolGeog[@["&amp;Y$1&amp;"]]")</f>
        <v>0</v>
      </c>
      <c r="Z25" s="129">
        <f t="array" aca="1" ref="Z25" ca="1">INDIRECT("ConsolGeog[@["&amp;Z$1&amp;"]]")</f>
        <v>0</v>
      </c>
      <c r="AA25" s="129">
        <f t="array" aca="1" ref="AA25" ca="1">INDIRECT("ConsolGeog[@["&amp;AA$1&amp;"]]")</f>
        <v>0</v>
      </c>
      <c r="AB25" s="129">
        <f t="array" aca="1" ref="AB25" ca="1">INDIRECT("ConsolGeog[@["&amp;AB$1&amp;"]]")</f>
        <v>0</v>
      </c>
      <c r="AC25" s="129">
        <f t="array" aca="1" ref="AC25" ca="1">INDIRECT("ConsolGeog[@["&amp;AC$1&amp;"]]")</f>
        <v>0</v>
      </c>
      <c r="AD25" s="129" t="str">
        <f t="array" aca="1" ref="AD25" ca="1">INDIRECT("ConsolGeog[@["&amp;AD$1&amp;"]]")</f>
        <v/>
      </c>
      <c r="AE25" s="129" t="str">
        <f t="array" aca="1" ref="AE25" ca="1">INDIRECT("ConsolGeog[@["&amp;AE$1&amp;"]]")</f>
        <v/>
      </c>
      <c r="AF25" s="129" t="str">
        <f t="array" aca="1" ref="AF25" ca="1">INDIRECT("ConsolGeog[@["&amp;AF$1&amp;"]]")</f>
        <v/>
      </c>
      <c r="AG25" s="129" t="str">
        <f t="array" aca="1" ref="AG25" ca="1">INDIRECT("ConsolGeog[@["&amp;AG$1&amp;"]]")</f>
        <v/>
      </c>
      <c r="AH25" s="129" t="str">
        <f t="array" aca="1" ref="AH25" ca="1">INDIRECT("ConsolGeog[@["&amp;AH$1&amp;"]]")</f>
        <v/>
      </c>
      <c r="AI25" s="129" t="str">
        <f t="array" aca="1" ref="AI25" ca="1">INDIRECT("ConsolGeog[@["&amp;AI$1&amp;"]]")</f>
        <v/>
      </c>
    </row>
    <row r="26" spans="1:35">
      <c r="A26" s="129" t="str">
        <f t="array" aca="1" ref="A26" ca="1">INDIRECT("ConsolGeog[@["&amp;A$1&amp;"]]")</f>
        <v>E06000018</v>
      </c>
      <c r="B26" s="129" t="str">
        <f t="array" aca="1" ref="B26" ca="1">INDIRECT("ConsolGeog[@["&amp;B$1&amp;"]]")</f>
        <v>Nottingham</v>
      </c>
      <c r="C26" s="129">
        <f t="array" aca="1" ref="C26" ca="1">INDIRECT("ConsolGeog[@["&amp;C$1&amp;"]]")</f>
        <v>305680</v>
      </c>
      <c r="D26" s="129">
        <f t="array" aca="1" ref="D26" ca="1">INDIRECT("ConsolGeog[@["&amp;D$1&amp;"]]")</f>
        <v>7461.16</v>
      </c>
      <c r="E26" s="129" t="str">
        <f t="array" aca="1" ref="E26" ca="1">INDIRECT("ConsolGeog[@["&amp;E$1&amp;"]]")</f>
        <v>E06000018</v>
      </c>
      <c r="F26" s="129">
        <f t="array" aca="1" ref="F26" ca="1">INDIRECT("ConsolGeog[@["&amp;F$1&amp;"]]")</f>
        <v>1</v>
      </c>
      <c r="G26" s="129" t="str">
        <f t="array" aca="1" ref="G26" ca="1">INDIRECT("ConsolGeog[@["&amp;G$1&amp;"]]")</f>
        <v>Unitary</v>
      </c>
      <c r="H26" s="129" t="str">
        <f t="array" aca="1" ref="H26" ca="1">INDIRECT("ConsolGeog[@["&amp;H$1&amp;"]]")</f>
        <v>England</v>
      </c>
      <c r="I26" s="129" t="str">
        <f t="array" aca="1" ref="I26" ca="1">INDIRECT("ConsolGeog[@["&amp;I$1&amp;"]]")</f>
        <v>Nottingham</v>
      </c>
      <c r="J26" s="129">
        <f t="array" aca="1" ref="J26" ca="1">INDIRECT("ConsolGeog[@["&amp;J$1&amp;"]]")</f>
        <v>0</v>
      </c>
      <c r="K26" s="129">
        <f t="array" aca="1" ref="K26" ca="1">INDIRECT("ConsolGeog[@["&amp;K$1&amp;"]]")</f>
        <v>0</v>
      </c>
      <c r="L26" s="129">
        <f t="array" aca="1" ref="L26" ca="1">INDIRECT("ConsolGeog[@["&amp;L$1&amp;"]]")</f>
        <v>0</v>
      </c>
      <c r="M26" s="129">
        <f t="array" aca="1" ref="M26" ca="1">INDIRECT("ConsolGeog[@["&amp;M$1&amp;"]]")</f>
        <v>0</v>
      </c>
      <c r="N26" s="129">
        <f t="array" aca="1" ref="N26" ca="1">INDIRECT("ConsolGeog[@["&amp;N$1&amp;"]]")</f>
        <v>0</v>
      </c>
      <c r="O26" s="129">
        <f t="array" aca="1" ref="O26" ca="1">INDIRECT("ConsolGeog[@["&amp;O$1&amp;"]]")</f>
        <v>0</v>
      </c>
      <c r="P26" s="129">
        <f t="array" ref="P26">ConsolGeog[COUNTY: Presented CS - 16-17 (2014) '[non additive!']]</f>
        <v>0</v>
      </c>
      <c r="Q26" s="129">
        <f t="array" ref="Q26">ConsolGeog[COUNTY: Presented CS - 16-24 (2014) '[non additive!']]</f>
        <v>0</v>
      </c>
      <c r="R26" s="129">
        <f t="array" ref="R26">ConsolGeog[COUNTY: Presented CS - 18-24 (2014) '[non additive!']]</f>
        <v>0</v>
      </c>
      <c r="S26" s="129">
        <f t="array" ref="S26">ConsolGeog[COUNTY: Assessed CS - 16-17 (2014) '[non additive!']]</f>
        <v>0</v>
      </c>
      <c r="T26" s="129">
        <f t="array" ref="T26">ConsolGeog[COUNTY: Assessed CS - 16-24 (2014) '[non additive!']]</f>
        <v>0</v>
      </c>
      <c r="U26" s="129">
        <f t="array" ref="U26">ConsolGeog[COUNTY: Assessed CS - 18-24 (2014) '[non additive!']]</f>
        <v>0</v>
      </c>
      <c r="V26" s="129">
        <f t="array" ref="V26">ConsolGeog[COUNTY: Sum of districts'' populations '[non additive!']]</f>
        <v>92028</v>
      </c>
      <c r="W26" s="160">
        <f t="array" aca="1" ref="W26" ca="1">INDIRECT("ConsolGeog[@["&amp;W$1&amp;"]]")</f>
        <v>1</v>
      </c>
      <c r="X26" s="129">
        <f t="array" aca="1" ref="X26" ca="1">INDIRECT("ConsolGeog[@["&amp;X$1&amp;"]]")</f>
        <v>0</v>
      </c>
      <c r="Y26" s="129">
        <f t="array" aca="1" ref="Y26" ca="1">INDIRECT("ConsolGeog[@["&amp;Y$1&amp;"]]")</f>
        <v>0</v>
      </c>
      <c r="Z26" s="129">
        <f t="array" aca="1" ref="Z26" ca="1">INDIRECT("ConsolGeog[@["&amp;Z$1&amp;"]]")</f>
        <v>0</v>
      </c>
      <c r="AA26" s="129">
        <f t="array" aca="1" ref="AA26" ca="1">INDIRECT("ConsolGeog[@["&amp;AA$1&amp;"]]")</f>
        <v>0</v>
      </c>
      <c r="AB26" s="129">
        <f t="array" aca="1" ref="AB26" ca="1">INDIRECT("ConsolGeog[@["&amp;AB$1&amp;"]]")</f>
        <v>0</v>
      </c>
      <c r="AC26" s="129">
        <f t="array" aca="1" ref="AC26" ca="1">INDIRECT("ConsolGeog[@["&amp;AC$1&amp;"]]")</f>
        <v>0</v>
      </c>
      <c r="AD26" s="129" t="str">
        <f t="array" aca="1" ref="AD26" ca="1">INDIRECT("ConsolGeog[@["&amp;AD$1&amp;"]]")</f>
        <v/>
      </c>
      <c r="AE26" s="129" t="str">
        <f t="array" aca="1" ref="AE26" ca="1">INDIRECT("ConsolGeog[@["&amp;AE$1&amp;"]]")</f>
        <v/>
      </c>
      <c r="AF26" s="129" t="str">
        <f t="array" aca="1" ref="AF26" ca="1">INDIRECT("ConsolGeog[@["&amp;AF$1&amp;"]]")</f>
        <v/>
      </c>
      <c r="AG26" s="129" t="str">
        <f t="array" aca="1" ref="AG26" ca="1">INDIRECT("ConsolGeog[@["&amp;AG$1&amp;"]]")</f>
        <v/>
      </c>
      <c r="AH26" s="129" t="str">
        <f t="array" aca="1" ref="AH26" ca="1">INDIRECT("ConsolGeog[@["&amp;AH$1&amp;"]]")</f>
        <v/>
      </c>
      <c r="AI26" s="129" t="str">
        <f t="array" aca="1" ref="AI26" ca="1">INDIRECT("ConsolGeog[@["&amp;AI$1&amp;"]]")</f>
        <v/>
      </c>
    </row>
    <row r="27" spans="1:35">
      <c r="A27" s="129" t="str">
        <f t="array" aca="1" ref="A27" ca="1">INDIRECT("ConsolGeog[@["&amp;A$1&amp;"]]")</f>
        <v>E06000019</v>
      </c>
      <c r="B27" s="129" t="str">
        <f t="array" aca="1" ref="B27" ca="1">INDIRECT("ConsolGeog[@["&amp;B$1&amp;"]]")</f>
        <v>Herefordshire, County of</v>
      </c>
      <c r="C27" s="129">
        <f t="array" aca="1" ref="C27" ca="1">INDIRECT("ConsolGeog[@["&amp;C$1&amp;"]]")</f>
        <v>183477</v>
      </c>
      <c r="D27" s="129">
        <f t="array" aca="1" ref="D27" ca="1">INDIRECT("ConsolGeog[@["&amp;D$1&amp;"]]")</f>
        <v>217973.24</v>
      </c>
      <c r="E27" s="129" t="str">
        <f t="array" aca="1" ref="E27" ca="1">INDIRECT("ConsolGeog[@["&amp;E$1&amp;"]]")</f>
        <v>E06000019</v>
      </c>
      <c r="F27" s="129">
        <f t="array" aca="1" ref="F27" ca="1">INDIRECT("ConsolGeog[@["&amp;F$1&amp;"]]")</f>
        <v>1</v>
      </c>
      <c r="G27" s="129" t="str">
        <f t="array" aca="1" ref="G27" ca="1">INDIRECT("ConsolGeog[@["&amp;G$1&amp;"]]")</f>
        <v>Unitary</v>
      </c>
      <c r="H27" s="129" t="str">
        <f t="array" aca="1" ref="H27" ca="1">INDIRECT("ConsolGeog[@["&amp;H$1&amp;"]]")</f>
        <v>England</v>
      </c>
      <c r="I27" s="129" t="str">
        <f t="array" aca="1" ref="I27" ca="1">INDIRECT("ConsolGeog[@["&amp;I$1&amp;"]]")</f>
        <v>Herefordshire, County of</v>
      </c>
      <c r="J27" s="129">
        <f t="array" aca="1" ref="J27" ca="1">INDIRECT("ConsolGeog[@["&amp;J$1&amp;"]]")</f>
        <v>0</v>
      </c>
      <c r="K27" s="129">
        <f t="array" aca="1" ref="K27" ca="1">INDIRECT("ConsolGeog[@["&amp;K$1&amp;"]]")</f>
        <v>0</v>
      </c>
      <c r="L27" s="129">
        <f t="array" aca="1" ref="L27" ca="1">INDIRECT("ConsolGeog[@["&amp;L$1&amp;"]]")</f>
        <v>0</v>
      </c>
      <c r="M27" s="129">
        <f t="array" aca="1" ref="M27" ca="1">INDIRECT("ConsolGeog[@["&amp;M$1&amp;"]]")</f>
        <v>0</v>
      </c>
      <c r="N27" s="129">
        <f t="array" aca="1" ref="N27" ca="1">INDIRECT("ConsolGeog[@["&amp;N$1&amp;"]]")</f>
        <v>0</v>
      </c>
      <c r="O27" s="129">
        <f t="array" aca="1" ref="O27" ca="1">INDIRECT("ConsolGeog[@["&amp;O$1&amp;"]]")</f>
        <v>0</v>
      </c>
      <c r="P27" s="129">
        <f t="array" ref="P27">ConsolGeog[COUNTY: Presented CS - 16-17 (2014) '[non additive!']]</f>
        <v>0</v>
      </c>
      <c r="Q27" s="129">
        <f t="array" ref="Q27">ConsolGeog[COUNTY: Presented CS - 16-24 (2014) '[non additive!']]</f>
        <v>0</v>
      </c>
      <c r="R27" s="129">
        <f t="array" ref="R27">ConsolGeog[COUNTY: Presented CS - 18-24 (2014) '[non additive!']]</f>
        <v>0</v>
      </c>
      <c r="S27" s="129">
        <f t="array" ref="S27">ConsolGeog[COUNTY: Assessed CS - 16-17 (2014) '[non additive!']]</f>
        <v>0</v>
      </c>
      <c r="T27" s="129">
        <f t="array" ref="T27">ConsolGeog[COUNTY: Assessed CS - 16-24 (2014) '[non additive!']]</f>
        <v>0</v>
      </c>
      <c r="U27" s="129">
        <f t="array" ref="U27">ConsolGeog[COUNTY: Assessed CS - 18-24 (2014) '[non additive!']]</f>
        <v>0</v>
      </c>
      <c r="V27" s="129">
        <f t="array" ref="V27">ConsolGeog[COUNTY: Sum of districts'' populations '[non additive!']]</f>
        <v>92028</v>
      </c>
      <c r="W27" s="160">
        <f t="array" aca="1" ref="W27" ca="1">INDIRECT("ConsolGeog[@["&amp;W$1&amp;"]]")</f>
        <v>1</v>
      </c>
      <c r="X27" s="129">
        <f t="array" aca="1" ref="X27" ca="1">INDIRECT("ConsolGeog[@["&amp;X$1&amp;"]]")</f>
        <v>0</v>
      </c>
      <c r="Y27" s="129">
        <f t="array" aca="1" ref="Y27" ca="1">INDIRECT("ConsolGeog[@["&amp;Y$1&amp;"]]")</f>
        <v>0</v>
      </c>
      <c r="Z27" s="129">
        <f t="array" aca="1" ref="Z27" ca="1">INDIRECT("ConsolGeog[@["&amp;Z$1&amp;"]]")</f>
        <v>0</v>
      </c>
      <c r="AA27" s="129">
        <f t="array" aca="1" ref="AA27" ca="1">INDIRECT("ConsolGeog[@["&amp;AA$1&amp;"]]")</f>
        <v>0</v>
      </c>
      <c r="AB27" s="129">
        <f t="array" aca="1" ref="AB27" ca="1">INDIRECT("ConsolGeog[@["&amp;AB$1&amp;"]]")</f>
        <v>0</v>
      </c>
      <c r="AC27" s="129">
        <f t="array" aca="1" ref="AC27" ca="1">INDIRECT("ConsolGeog[@["&amp;AC$1&amp;"]]")</f>
        <v>0</v>
      </c>
      <c r="AD27" s="129" t="str">
        <f t="array" aca="1" ref="AD27" ca="1">INDIRECT("ConsolGeog[@["&amp;AD$1&amp;"]]")</f>
        <v/>
      </c>
      <c r="AE27" s="129" t="str">
        <f t="array" aca="1" ref="AE27" ca="1">INDIRECT("ConsolGeog[@["&amp;AE$1&amp;"]]")</f>
        <v/>
      </c>
      <c r="AF27" s="129" t="str">
        <f t="array" aca="1" ref="AF27" ca="1">INDIRECT("ConsolGeog[@["&amp;AF$1&amp;"]]")</f>
        <v/>
      </c>
      <c r="AG27" s="129" t="str">
        <f t="array" aca="1" ref="AG27" ca="1">INDIRECT("ConsolGeog[@["&amp;AG$1&amp;"]]")</f>
        <v/>
      </c>
      <c r="AH27" s="129" t="str">
        <f t="array" aca="1" ref="AH27" ca="1">INDIRECT("ConsolGeog[@["&amp;AH$1&amp;"]]")</f>
        <v/>
      </c>
      <c r="AI27" s="129" t="str">
        <f t="array" aca="1" ref="AI27" ca="1">INDIRECT("ConsolGeog[@["&amp;AI$1&amp;"]]")</f>
        <v/>
      </c>
    </row>
    <row r="28" spans="1:35">
      <c r="A28" s="129" t="str">
        <f t="array" aca="1" ref="A28" ca="1">INDIRECT("ConsolGeog[@["&amp;A$1&amp;"]]")</f>
        <v>E06000020</v>
      </c>
      <c r="B28" s="129" t="str">
        <f t="array" aca="1" ref="B28" ca="1">INDIRECT("ConsolGeog[@["&amp;B$1&amp;"]]")</f>
        <v>Telford and Wrekin</v>
      </c>
      <c r="C28" s="129">
        <f t="array" aca="1" ref="C28" ca="1">INDIRECT("ConsolGeog[@["&amp;C$1&amp;"]]")</f>
        <v>166641</v>
      </c>
      <c r="D28" s="129">
        <f t="array" aca="1" ref="D28" ca="1">INDIRECT("ConsolGeog[@["&amp;D$1&amp;"]]")</f>
        <v>29031.32</v>
      </c>
      <c r="E28" s="129" t="str">
        <f t="array" aca="1" ref="E28" ca="1">INDIRECT("ConsolGeog[@["&amp;E$1&amp;"]]")</f>
        <v>E06000020</v>
      </c>
      <c r="F28" s="129">
        <f t="array" aca="1" ref="F28" ca="1">INDIRECT("ConsolGeog[@["&amp;F$1&amp;"]]")</f>
        <v>1</v>
      </c>
      <c r="G28" s="129" t="str">
        <f t="array" aca="1" ref="G28" ca="1">INDIRECT("ConsolGeog[@["&amp;G$1&amp;"]]")</f>
        <v>Unitary</v>
      </c>
      <c r="H28" s="129" t="str">
        <f t="array" aca="1" ref="H28" ca="1">INDIRECT("ConsolGeog[@["&amp;H$1&amp;"]]")</f>
        <v>England</v>
      </c>
      <c r="I28" s="129" t="str">
        <f t="array" aca="1" ref="I28" ca="1">INDIRECT("ConsolGeog[@["&amp;I$1&amp;"]]")</f>
        <v>Telford and Wrekin</v>
      </c>
      <c r="J28" s="129">
        <f t="array" aca="1" ref="J28" ca="1">INDIRECT("ConsolGeog[@["&amp;J$1&amp;"]]")</f>
        <v>0</v>
      </c>
      <c r="K28" s="129">
        <f t="array" aca="1" ref="K28" ca="1">INDIRECT("ConsolGeog[@["&amp;K$1&amp;"]]")</f>
        <v>0</v>
      </c>
      <c r="L28" s="129">
        <f t="array" aca="1" ref="L28" ca="1">INDIRECT("ConsolGeog[@["&amp;L$1&amp;"]]")</f>
        <v>0</v>
      </c>
      <c r="M28" s="129">
        <f t="array" aca="1" ref="M28" ca="1">INDIRECT("ConsolGeog[@["&amp;M$1&amp;"]]")</f>
        <v>0</v>
      </c>
      <c r="N28" s="129">
        <f t="array" aca="1" ref="N28" ca="1">INDIRECT("ConsolGeog[@["&amp;N$1&amp;"]]")</f>
        <v>0</v>
      </c>
      <c r="O28" s="129">
        <f t="array" aca="1" ref="O28" ca="1">INDIRECT("ConsolGeog[@["&amp;O$1&amp;"]]")</f>
        <v>0</v>
      </c>
      <c r="P28" s="129">
        <f t="array" ref="P28">ConsolGeog[COUNTY: Presented CS - 16-17 (2014) '[non additive!']]</f>
        <v>0</v>
      </c>
      <c r="Q28" s="129">
        <f t="array" ref="Q28">ConsolGeog[COUNTY: Presented CS - 16-24 (2014) '[non additive!']]</f>
        <v>0</v>
      </c>
      <c r="R28" s="129">
        <f t="array" ref="R28">ConsolGeog[COUNTY: Presented CS - 18-24 (2014) '[non additive!']]</f>
        <v>0</v>
      </c>
      <c r="S28" s="129">
        <f t="array" ref="S28">ConsolGeog[COUNTY: Assessed CS - 16-17 (2014) '[non additive!']]</f>
        <v>0</v>
      </c>
      <c r="T28" s="129">
        <f t="array" ref="T28">ConsolGeog[COUNTY: Assessed CS - 16-24 (2014) '[non additive!']]</f>
        <v>0</v>
      </c>
      <c r="U28" s="129">
        <f t="array" ref="U28">ConsolGeog[COUNTY: Assessed CS - 18-24 (2014) '[non additive!']]</f>
        <v>0</v>
      </c>
      <c r="V28" s="129">
        <f t="array" ref="V28">ConsolGeog[COUNTY: Sum of districts'' populations '[non additive!']]</f>
        <v>92028</v>
      </c>
      <c r="W28" s="160">
        <f t="array" aca="1" ref="W28" ca="1">INDIRECT("ConsolGeog[@["&amp;W$1&amp;"]]")</f>
        <v>1</v>
      </c>
      <c r="X28" s="129">
        <f t="array" aca="1" ref="X28" ca="1">INDIRECT("ConsolGeog[@["&amp;X$1&amp;"]]")</f>
        <v>0</v>
      </c>
      <c r="Y28" s="129">
        <f t="array" aca="1" ref="Y28" ca="1">INDIRECT("ConsolGeog[@["&amp;Y$1&amp;"]]")</f>
        <v>0</v>
      </c>
      <c r="Z28" s="129">
        <f t="array" aca="1" ref="Z28" ca="1">INDIRECT("ConsolGeog[@["&amp;Z$1&amp;"]]")</f>
        <v>0</v>
      </c>
      <c r="AA28" s="129">
        <f t="array" aca="1" ref="AA28" ca="1">INDIRECT("ConsolGeog[@["&amp;AA$1&amp;"]]")</f>
        <v>0</v>
      </c>
      <c r="AB28" s="129">
        <f t="array" aca="1" ref="AB28" ca="1">INDIRECT("ConsolGeog[@["&amp;AB$1&amp;"]]")</f>
        <v>0</v>
      </c>
      <c r="AC28" s="129">
        <f t="array" aca="1" ref="AC28" ca="1">INDIRECT("ConsolGeog[@["&amp;AC$1&amp;"]]")</f>
        <v>0</v>
      </c>
      <c r="AD28" s="129" t="str">
        <f t="array" aca="1" ref="AD28" ca="1">INDIRECT("ConsolGeog[@["&amp;AD$1&amp;"]]")</f>
        <v/>
      </c>
      <c r="AE28" s="129" t="str">
        <f t="array" aca="1" ref="AE28" ca="1">INDIRECT("ConsolGeog[@["&amp;AE$1&amp;"]]")</f>
        <v/>
      </c>
      <c r="AF28" s="129" t="str">
        <f t="array" aca="1" ref="AF28" ca="1">INDIRECT("ConsolGeog[@["&amp;AF$1&amp;"]]")</f>
        <v/>
      </c>
      <c r="AG28" s="129" t="str">
        <f t="array" aca="1" ref="AG28" ca="1">INDIRECT("ConsolGeog[@["&amp;AG$1&amp;"]]")</f>
        <v/>
      </c>
      <c r="AH28" s="129" t="str">
        <f t="array" aca="1" ref="AH28" ca="1">INDIRECT("ConsolGeog[@["&amp;AH$1&amp;"]]")</f>
        <v/>
      </c>
      <c r="AI28" s="129" t="str">
        <f t="array" aca="1" ref="AI28" ca="1">INDIRECT("ConsolGeog[@["&amp;AI$1&amp;"]]")</f>
        <v/>
      </c>
    </row>
    <row r="29" spans="1:35">
      <c r="A29" s="129" t="str">
        <f t="array" aca="1" ref="A29" ca="1">INDIRECT("ConsolGeog[@["&amp;A$1&amp;"]]")</f>
        <v>E06000036</v>
      </c>
      <c r="B29" s="129" t="str">
        <f t="array" aca="1" ref="B29" ca="1">INDIRECT("ConsolGeog[@["&amp;B$1&amp;"]]")</f>
        <v>Bracknell Forest</v>
      </c>
      <c r="C29" s="129">
        <f t="array" aca="1" ref="C29" ca="1">INDIRECT("ConsolGeog[@["&amp;C$1&amp;"]]")</f>
        <v>113205</v>
      </c>
      <c r="D29" s="129">
        <f t="array" aca="1" ref="D29" ca="1">INDIRECT("ConsolGeog[@["&amp;D$1&amp;"]]")</f>
        <v>10938.54</v>
      </c>
      <c r="E29" s="129" t="str">
        <f t="array" aca="1" ref="E29" ca="1">INDIRECT("ConsolGeog[@["&amp;E$1&amp;"]]")</f>
        <v>E06000036</v>
      </c>
      <c r="F29" s="129" t="str">
        <f t="array" aca="1" ref="F29" ca="1">INDIRECT("ConsolGeog[@["&amp;F$1&amp;"]]")</f>
        <v/>
      </c>
      <c r="G29" s="129" t="str">
        <f t="array" aca="1" ref="G29" ca="1">INDIRECT("ConsolGeog[@["&amp;G$1&amp;"]]")</f>
        <v>Unitary</v>
      </c>
      <c r="H29" s="129" t="str">
        <f t="array" aca="1" ref="H29" ca="1">INDIRECT("ConsolGeog[@["&amp;H$1&amp;"]]")</f>
        <v>England</v>
      </c>
      <c r="I29" s="129" t="str">
        <f t="array" aca="1" ref="I29" ca="1">INDIRECT("ConsolGeog[@["&amp;I$1&amp;"]]")</f>
        <v>Bracknell Forest</v>
      </c>
      <c r="J29" s="129">
        <f t="array" aca="1" ref="J29" ca="1">INDIRECT("ConsolGeog[@["&amp;J$1&amp;"]]")</f>
        <v>0</v>
      </c>
      <c r="K29" s="129">
        <f t="array" aca="1" ref="K29" ca="1">INDIRECT("ConsolGeog[@["&amp;K$1&amp;"]]")</f>
        <v>29</v>
      </c>
      <c r="L29" s="129">
        <f t="array" aca="1" ref="L29" ca="1">INDIRECT("ConsolGeog[@["&amp;L$1&amp;"]]")</f>
        <v>0</v>
      </c>
      <c r="M29" s="129">
        <f t="array" aca="1" ref="M29" ca="1">INDIRECT("ConsolGeog[@["&amp;M$1&amp;"]]")</f>
        <v>0</v>
      </c>
      <c r="N29" s="129">
        <f t="array" aca="1" ref="N29" ca="1">INDIRECT("ConsolGeog[@["&amp;N$1&amp;"]]")</f>
        <v>29</v>
      </c>
      <c r="O29" s="129">
        <f t="array" aca="1" ref="O29" ca="1">INDIRECT("ConsolGeog[@["&amp;O$1&amp;"]]")</f>
        <v>0</v>
      </c>
      <c r="P29" s="129">
        <f t="array" ref="P29">ConsolGeog[COUNTY: Presented CS - 16-17 (2014) '[non additive!']]</f>
        <v>0</v>
      </c>
      <c r="Q29" s="129">
        <f t="array" ref="Q29">ConsolGeog[COUNTY: Presented CS - 16-24 (2014) '[non additive!']]</f>
        <v>0</v>
      </c>
      <c r="R29" s="129">
        <f t="array" ref="R29">ConsolGeog[COUNTY: Presented CS - 18-24 (2014) '[non additive!']]</f>
        <v>0</v>
      </c>
      <c r="S29" s="129">
        <f t="array" ref="S29">ConsolGeog[COUNTY: Assessed CS - 16-17 (2014) '[non additive!']]</f>
        <v>0</v>
      </c>
      <c r="T29" s="129">
        <f t="array" ref="T29">ConsolGeog[COUNTY: Assessed CS - 16-24 (2014) '[non additive!']]</f>
        <v>0</v>
      </c>
      <c r="U29" s="129">
        <f t="array" ref="U29">ConsolGeog[COUNTY: Assessed CS - 18-24 (2014) '[non additive!']]</f>
        <v>0</v>
      </c>
      <c r="V29" s="129">
        <f t="array" ref="V29">ConsolGeog[COUNTY: Sum of districts'' populations '[non additive!']]</f>
        <v>92028</v>
      </c>
      <c r="W29" s="160">
        <f t="array" aca="1" ref="W29" ca="1">INDIRECT("ConsolGeog[@["&amp;W$1&amp;"]]")</f>
        <v>1</v>
      </c>
      <c r="X29" s="129">
        <f t="array" aca="1" ref="X29" ca="1">INDIRECT("ConsolGeog[@["&amp;X$1&amp;"]]")</f>
        <v>0</v>
      </c>
      <c r="Y29" s="129">
        <f t="array" aca="1" ref="Y29" ca="1">INDIRECT("ConsolGeog[@["&amp;Y$1&amp;"]]")</f>
        <v>0</v>
      </c>
      <c r="Z29" s="129">
        <f t="array" aca="1" ref="Z29" ca="1">INDIRECT("ConsolGeog[@["&amp;Z$1&amp;"]]")</f>
        <v>0</v>
      </c>
      <c r="AA29" s="129">
        <f t="array" aca="1" ref="AA29" ca="1">INDIRECT("ConsolGeog[@["&amp;AA$1&amp;"]]")</f>
        <v>0</v>
      </c>
      <c r="AB29" s="129">
        <f t="array" aca="1" ref="AB29" ca="1">INDIRECT("ConsolGeog[@["&amp;AB$1&amp;"]]")</f>
        <v>0</v>
      </c>
      <c r="AC29" s="129">
        <f t="array" aca="1" ref="AC29" ca="1">INDIRECT("ConsolGeog[@["&amp;AC$1&amp;"]]")</f>
        <v>0</v>
      </c>
      <c r="AD29" s="129" t="str">
        <f t="array" aca="1" ref="AD29" ca="1">INDIRECT("ConsolGeog[@["&amp;AD$1&amp;"]]")</f>
        <v/>
      </c>
      <c r="AE29" s="129" t="str">
        <f t="array" aca="1" ref="AE29" ca="1">INDIRECT("ConsolGeog[@["&amp;AE$1&amp;"]]")</f>
        <v/>
      </c>
      <c r="AF29" s="129" t="str">
        <f t="array" aca="1" ref="AF29" ca="1">INDIRECT("ConsolGeog[@["&amp;AF$1&amp;"]]")</f>
        <v/>
      </c>
      <c r="AG29" s="129" t="str">
        <f t="array" aca="1" ref="AG29" ca="1">INDIRECT("ConsolGeog[@["&amp;AG$1&amp;"]]")</f>
        <v/>
      </c>
      <c r="AH29" s="129" t="str">
        <f t="array" aca="1" ref="AH29" ca="1">INDIRECT("ConsolGeog[@["&amp;AH$1&amp;"]]")</f>
        <v/>
      </c>
      <c r="AI29" s="129" t="str">
        <f t="array" aca="1" ref="AI29" ca="1">INDIRECT("ConsolGeog[@["&amp;AI$1&amp;"]]")</f>
        <v/>
      </c>
    </row>
    <row r="30" spans="1:35">
      <c r="A30" s="129" t="str">
        <f t="array" aca="1" ref="A30" ca="1">INDIRECT("ConsolGeog[@["&amp;A$1&amp;"]]")</f>
        <v>E06000037</v>
      </c>
      <c r="B30" s="129" t="str">
        <f t="array" aca="1" ref="B30" ca="1">INDIRECT("ConsolGeog[@["&amp;B$1&amp;"]]")</f>
        <v>West Berkshire</v>
      </c>
      <c r="C30" s="129">
        <f t="array" aca="1" ref="C30" ca="1">INDIRECT("ConsolGeog[@["&amp;C$1&amp;"]]")</f>
        <v>153822</v>
      </c>
      <c r="D30" s="129">
        <f t="array" aca="1" ref="D30" ca="1">INDIRECT("ConsolGeog[@["&amp;D$1&amp;"]]")</f>
        <v>70416.820000000007</v>
      </c>
      <c r="E30" s="129" t="str">
        <f t="array" aca="1" ref="E30" ca="1">INDIRECT("ConsolGeog[@["&amp;E$1&amp;"]]")</f>
        <v>E06000037</v>
      </c>
      <c r="F30" s="129">
        <f t="array" aca="1" ref="F30" ca="1">INDIRECT("ConsolGeog[@["&amp;F$1&amp;"]]")</f>
        <v>1</v>
      </c>
      <c r="G30" s="129" t="str">
        <f t="array" aca="1" ref="G30" ca="1">INDIRECT("ConsolGeog[@["&amp;G$1&amp;"]]")</f>
        <v>Unitary</v>
      </c>
      <c r="H30" s="129" t="str">
        <f t="array" aca="1" ref="H30" ca="1">INDIRECT("ConsolGeog[@["&amp;H$1&amp;"]]")</f>
        <v>England</v>
      </c>
      <c r="I30" s="129" t="str">
        <f t="array" aca="1" ref="I30" ca="1">INDIRECT("ConsolGeog[@["&amp;I$1&amp;"]]")</f>
        <v>West Berkshire</v>
      </c>
      <c r="J30" s="129">
        <f t="array" aca="1" ref="J30" ca="1">INDIRECT("ConsolGeog[@["&amp;J$1&amp;"]]")</f>
        <v>0</v>
      </c>
      <c r="K30" s="129">
        <f t="array" aca="1" ref="K30" ca="1">INDIRECT("ConsolGeog[@["&amp;K$1&amp;"]]")</f>
        <v>0</v>
      </c>
      <c r="L30" s="129">
        <f t="array" aca="1" ref="L30" ca="1">INDIRECT("ConsolGeog[@["&amp;L$1&amp;"]]")</f>
        <v>0</v>
      </c>
      <c r="M30" s="129">
        <f t="array" aca="1" ref="M30" ca="1">INDIRECT("ConsolGeog[@["&amp;M$1&amp;"]]")</f>
        <v>0</v>
      </c>
      <c r="N30" s="129">
        <f t="array" aca="1" ref="N30" ca="1">INDIRECT("ConsolGeog[@["&amp;N$1&amp;"]]")</f>
        <v>0</v>
      </c>
      <c r="O30" s="129">
        <f t="array" aca="1" ref="O30" ca="1">INDIRECT("ConsolGeog[@["&amp;O$1&amp;"]]")</f>
        <v>0</v>
      </c>
      <c r="P30" s="129">
        <f t="array" ref="P30">ConsolGeog[COUNTY: Presented CS - 16-17 (2014) '[non additive!']]</f>
        <v>0</v>
      </c>
      <c r="Q30" s="129">
        <f t="array" ref="Q30">ConsolGeog[COUNTY: Presented CS - 16-24 (2014) '[non additive!']]</f>
        <v>0</v>
      </c>
      <c r="R30" s="129">
        <f t="array" ref="R30">ConsolGeog[COUNTY: Presented CS - 18-24 (2014) '[non additive!']]</f>
        <v>0</v>
      </c>
      <c r="S30" s="129">
        <f t="array" ref="S30">ConsolGeog[COUNTY: Assessed CS - 16-17 (2014) '[non additive!']]</f>
        <v>0</v>
      </c>
      <c r="T30" s="129">
        <f t="array" ref="T30">ConsolGeog[COUNTY: Assessed CS - 16-24 (2014) '[non additive!']]</f>
        <v>0</v>
      </c>
      <c r="U30" s="129">
        <f t="array" ref="U30">ConsolGeog[COUNTY: Assessed CS - 18-24 (2014) '[non additive!']]</f>
        <v>0</v>
      </c>
      <c r="V30" s="129">
        <f t="array" ref="V30">ConsolGeog[COUNTY: Sum of districts'' populations '[non additive!']]</f>
        <v>92028</v>
      </c>
      <c r="W30" s="160">
        <f t="array" aca="1" ref="W30" ca="1">INDIRECT("ConsolGeog[@["&amp;W$1&amp;"]]")</f>
        <v>1</v>
      </c>
      <c r="X30" s="129">
        <f t="array" aca="1" ref="X30" ca="1">INDIRECT("ConsolGeog[@["&amp;X$1&amp;"]]")</f>
        <v>0</v>
      </c>
      <c r="Y30" s="129">
        <f t="array" aca="1" ref="Y30" ca="1">INDIRECT("ConsolGeog[@["&amp;Y$1&amp;"]]")</f>
        <v>0</v>
      </c>
      <c r="Z30" s="129">
        <f t="array" aca="1" ref="Z30" ca="1">INDIRECT("ConsolGeog[@["&amp;Z$1&amp;"]]")</f>
        <v>0</v>
      </c>
      <c r="AA30" s="129">
        <f t="array" aca="1" ref="AA30" ca="1">INDIRECT("ConsolGeog[@["&amp;AA$1&amp;"]]")</f>
        <v>0</v>
      </c>
      <c r="AB30" s="129">
        <f t="array" aca="1" ref="AB30" ca="1">INDIRECT("ConsolGeog[@["&amp;AB$1&amp;"]]")</f>
        <v>0</v>
      </c>
      <c r="AC30" s="129">
        <f t="array" aca="1" ref="AC30" ca="1">INDIRECT("ConsolGeog[@["&amp;AC$1&amp;"]]")</f>
        <v>0</v>
      </c>
      <c r="AD30" s="129" t="str">
        <f t="array" aca="1" ref="AD30" ca="1">INDIRECT("ConsolGeog[@["&amp;AD$1&amp;"]]")</f>
        <v/>
      </c>
      <c r="AE30" s="129" t="str">
        <f t="array" aca="1" ref="AE30" ca="1">INDIRECT("ConsolGeog[@["&amp;AE$1&amp;"]]")</f>
        <v/>
      </c>
      <c r="AF30" s="129" t="str">
        <f t="array" aca="1" ref="AF30" ca="1">INDIRECT("ConsolGeog[@["&amp;AF$1&amp;"]]")</f>
        <v/>
      </c>
      <c r="AG30" s="129" t="str">
        <f t="array" aca="1" ref="AG30" ca="1">INDIRECT("ConsolGeog[@["&amp;AG$1&amp;"]]")</f>
        <v/>
      </c>
      <c r="AH30" s="129" t="str">
        <f t="array" aca="1" ref="AH30" ca="1">INDIRECT("ConsolGeog[@["&amp;AH$1&amp;"]]")</f>
        <v/>
      </c>
      <c r="AI30" s="129" t="str">
        <f t="array" aca="1" ref="AI30" ca="1">INDIRECT("ConsolGeog[@["&amp;AI$1&amp;"]]")</f>
        <v/>
      </c>
    </row>
    <row r="31" spans="1:35">
      <c r="A31" s="129" t="str">
        <f t="array" aca="1" ref="A31" ca="1">INDIRECT("ConsolGeog[@["&amp;A$1&amp;"]]")</f>
        <v>E06000021</v>
      </c>
      <c r="B31" s="129" t="str">
        <f t="array" aca="1" ref="B31" ca="1">INDIRECT("ConsolGeog[@["&amp;B$1&amp;"]]")</f>
        <v>Stoke-on-Trent</v>
      </c>
      <c r="C31" s="129">
        <f t="array" aca="1" ref="C31" ca="1">INDIRECT("ConsolGeog[@["&amp;C$1&amp;"]]")</f>
        <v>249008</v>
      </c>
      <c r="D31" s="129">
        <f t="array" aca="1" ref="D31" ca="1">INDIRECT("ConsolGeog[@["&amp;D$1&amp;"]]")</f>
        <v>9345.02</v>
      </c>
      <c r="E31" s="129" t="str">
        <f t="array" aca="1" ref="E31" ca="1">INDIRECT("ConsolGeog[@["&amp;E$1&amp;"]]")</f>
        <v>E06000021</v>
      </c>
      <c r="F31" s="129" t="str">
        <f t="array" aca="1" ref="F31" ca="1">INDIRECT("ConsolGeog[@["&amp;F$1&amp;"]]")</f>
        <v/>
      </c>
      <c r="G31" s="129" t="str">
        <f t="array" aca="1" ref="G31" ca="1">INDIRECT("ConsolGeog[@["&amp;G$1&amp;"]]")</f>
        <v>Unitary</v>
      </c>
      <c r="H31" s="129" t="str">
        <f t="array" aca="1" ref="H31" ca="1">INDIRECT("ConsolGeog[@["&amp;H$1&amp;"]]")</f>
        <v>England</v>
      </c>
      <c r="I31" s="129" t="str">
        <f t="array" aca="1" ref="I31" ca="1">INDIRECT("ConsolGeog[@["&amp;I$1&amp;"]]")</f>
        <v>Stoke-on-Trent</v>
      </c>
      <c r="J31" s="129">
        <f t="array" aca="1" ref="J31" ca="1">INDIRECT("ConsolGeog[@["&amp;J$1&amp;"]]")</f>
        <v>48</v>
      </c>
      <c r="K31" s="129">
        <f t="array" aca="1" ref="K31" ca="1">INDIRECT("ConsolGeog[@["&amp;K$1&amp;"]]")</f>
        <v>0</v>
      </c>
      <c r="L31" s="129">
        <f t="array" aca="1" ref="L31" ca="1">INDIRECT("ConsolGeog[@["&amp;L$1&amp;"]]")</f>
        <v>599</v>
      </c>
      <c r="M31" s="129">
        <f t="array" aca="1" ref="M31" ca="1">INDIRECT("ConsolGeog[@["&amp;M$1&amp;"]]")</f>
        <v>0</v>
      </c>
      <c r="N31" s="129">
        <f t="array" aca="1" ref="N31" ca="1">INDIRECT("ConsolGeog[@["&amp;N$1&amp;"]]")</f>
        <v>0</v>
      </c>
      <c r="O31" s="129">
        <f t="array" aca="1" ref="O31" ca="1">INDIRECT("ConsolGeog[@["&amp;O$1&amp;"]]")</f>
        <v>0</v>
      </c>
      <c r="P31" s="129">
        <f t="array" ref="P31">ConsolGeog[COUNTY: Presented CS - 16-17 (2014) '[non additive!']]</f>
        <v>0</v>
      </c>
      <c r="Q31" s="129">
        <f t="array" ref="Q31">ConsolGeog[COUNTY: Presented CS - 16-24 (2014) '[non additive!']]</f>
        <v>0</v>
      </c>
      <c r="R31" s="129">
        <f t="array" ref="R31">ConsolGeog[COUNTY: Presented CS - 18-24 (2014) '[non additive!']]</f>
        <v>0</v>
      </c>
      <c r="S31" s="129">
        <f t="array" ref="S31">ConsolGeog[COUNTY: Assessed CS - 16-17 (2014) '[non additive!']]</f>
        <v>0</v>
      </c>
      <c r="T31" s="129">
        <f t="array" ref="T31">ConsolGeog[COUNTY: Assessed CS - 16-24 (2014) '[non additive!']]</f>
        <v>0</v>
      </c>
      <c r="U31" s="129">
        <f t="array" ref="U31">ConsolGeog[COUNTY: Assessed CS - 18-24 (2014) '[non additive!']]</f>
        <v>0</v>
      </c>
      <c r="V31" s="129">
        <f t="array" ref="V31">ConsolGeog[COUNTY: Sum of districts'' populations '[non additive!']]</f>
        <v>92028</v>
      </c>
      <c r="W31" s="160">
        <f t="array" aca="1" ref="W31" ca="1">INDIRECT("ConsolGeog[@["&amp;W$1&amp;"]]")</f>
        <v>1</v>
      </c>
      <c r="X31" s="129">
        <f t="array" aca="1" ref="X31" ca="1">INDIRECT("ConsolGeog[@["&amp;X$1&amp;"]]")</f>
        <v>0</v>
      </c>
      <c r="Y31" s="129">
        <f t="array" aca="1" ref="Y31" ca="1">INDIRECT("ConsolGeog[@["&amp;Y$1&amp;"]]")</f>
        <v>0</v>
      </c>
      <c r="Z31" s="129">
        <f t="array" aca="1" ref="Z31" ca="1">INDIRECT("ConsolGeog[@["&amp;Z$1&amp;"]]")</f>
        <v>0</v>
      </c>
      <c r="AA31" s="129">
        <f t="array" aca="1" ref="AA31" ca="1">INDIRECT("ConsolGeog[@["&amp;AA$1&amp;"]]")</f>
        <v>0</v>
      </c>
      <c r="AB31" s="129">
        <f t="array" aca="1" ref="AB31" ca="1">INDIRECT("ConsolGeog[@["&amp;AB$1&amp;"]]")</f>
        <v>0</v>
      </c>
      <c r="AC31" s="129">
        <f t="array" aca="1" ref="AC31" ca="1">INDIRECT("ConsolGeog[@["&amp;AC$1&amp;"]]")</f>
        <v>0</v>
      </c>
      <c r="AD31" s="129" t="str">
        <f t="array" aca="1" ref="AD31" ca="1">INDIRECT("ConsolGeog[@["&amp;AD$1&amp;"]]")</f>
        <v/>
      </c>
      <c r="AE31" s="129" t="str">
        <f t="array" aca="1" ref="AE31" ca="1">INDIRECT("ConsolGeog[@["&amp;AE$1&amp;"]]")</f>
        <v/>
      </c>
      <c r="AF31" s="129" t="str">
        <f t="array" aca="1" ref="AF31" ca="1">INDIRECT("ConsolGeog[@["&amp;AF$1&amp;"]]")</f>
        <v/>
      </c>
      <c r="AG31" s="129" t="str">
        <f t="array" aca="1" ref="AG31" ca="1">INDIRECT("ConsolGeog[@["&amp;AG$1&amp;"]]")</f>
        <v/>
      </c>
      <c r="AH31" s="129" t="str">
        <f t="array" aca="1" ref="AH31" ca="1">INDIRECT("ConsolGeog[@["&amp;AH$1&amp;"]]")</f>
        <v/>
      </c>
      <c r="AI31" s="129" t="str">
        <f t="array" aca="1" ref="AI31" ca="1">INDIRECT("ConsolGeog[@["&amp;AI$1&amp;"]]")</f>
        <v/>
      </c>
    </row>
    <row r="32" spans="1:35">
      <c r="A32" s="129" t="str">
        <f t="array" aca="1" ref="A32" ca="1">INDIRECT("ConsolGeog[@["&amp;A$1&amp;"]]")</f>
        <v>E06000022</v>
      </c>
      <c r="B32" s="129" t="str">
        <f t="array" aca="1" ref="B32" ca="1">INDIRECT("ConsolGeog[@["&amp;B$1&amp;"]]")</f>
        <v>Bath and North East Somerset</v>
      </c>
      <c r="C32" s="129">
        <f t="array" aca="1" ref="C32" ca="1">INDIRECT("ConsolGeog[@["&amp;C$1&amp;"]]")</f>
        <v>176016</v>
      </c>
      <c r="D32" s="129">
        <f t="array" aca="1" ref="D32" ca="1">INDIRECT("ConsolGeog[@["&amp;D$1&amp;"]]")</f>
        <v>34574.080000000002</v>
      </c>
      <c r="E32" s="129" t="str">
        <f t="array" aca="1" ref="E32" ca="1">INDIRECT("ConsolGeog[@["&amp;E$1&amp;"]]")</f>
        <v>E06000022</v>
      </c>
      <c r="F32" s="129">
        <f t="array" aca="1" ref="F32" ca="1">INDIRECT("ConsolGeog[@["&amp;F$1&amp;"]]")</f>
        <v>1</v>
      </c>
      <c r="G32" s="129" t="str">
        <f t="array" aca="1" ref="G32" ca="1">INDIRECT("ConsolGeog[@["&amp;G$1&amp;"]]")</f>
        <v>Unitary</v>
      </c>
      <c r="H32" s="129" t="str">
        <f t="array" aca="1" ref="H32" ca="1">INDIRECT("ConsolGeog[@["&amp;H$1&amp;"]]")</f>
        <v>England</v>
      </c>
      <c r="I32" s="129" t="str">
        <f t="array" aca="1" ref="I32" ca="1">INDIRECT("ConsolGeog[@["&amp;I$1&amp;"]]")</f>
        <v>Bath and North East Somerset</v>
      </c>
      <c r="J32" s="129">
        <f t="array" aca="1" ref="J32" ca="1">INDIRECT("ConsolGeog[@["&amp;J$1&amp;"]]")</f>
        <v>0</v>
      </c>
      <c r="K32" s="129">
        <f t="array" aca="1" ref="K32" ca="1">INDIRECT("ConsolGeog[@["&amp;K$1&amp;"]]")</f>
        <v>0</v>
      </c>
      <c r="L32" s="129">
        <f t="array" aca="1" ref="L32" ca="1">INDIRECT("ConsolGeog[@["&amp;L$1&amp;"]]")</f>
        <v>0</v>
      </c>
      <c r="M32" s="129">
        <f t="array" aca="1" ref="M32" ca="1">INDIRECT("ConsolGeog[@["&amp;M$1&amp;"]]")</f>
        <v>0</v>
      </c>
      <c r="N32" s="129">
        <f t="array" aca="1" ref="N32" ca="1">INDIRECT("ConsolGeog[@["&amp;N$1&amp;"]]")</f>
        <v>0</v>
      </c>
      <c r="O32" s="129">
        <f t="array" aca="1" ref="O32" ca="1">INDIRECT("ConsolGeog[@["&amp;O$1&amp;"]]")</f>
        <v>0</v>
      </c>
      <c r="P32" s="129">
        <f t="array" ref="P32">ConsolGeog[COUNTY: Presented CS - 16-17 (2014) '[non additive!']]</f>
        <v>0</v>
      </c>
      <c r="Q32" s="129">
        <f t="array" ref="Q32">ConsolGeog[COUNTY: Presented CS - 16-24 (2014) '[non additive!']]</f>
        <v>0</v>
      </c>
      <c r="R32" s="129">
        <f t="array" ref="R32">ConsolGeog[COUNTY: Presented CS - 18-24 (2014) '[non additive!']]</f>
        <v>0</v>
      </c>
      <c r="S32" s="129">
        <f t="array" ref="S32">ConsolGeog[COUNTY: Assessed CS - 16-17 (2014) '[non additive!']]</f>
        <v>0</v>
      </c>
      <c r="T32" s="129">
        <f t="array" ref="T32">ConsolGeog[COUNTY: Assessed CS - 16-24 (2014) '[non additive!']]</f>
        <v>0</v>
      </c>
      <c r="U32" s="129">
        <f t="array" ref="U32">ConsolGeog[COUNTY: Assessed CS - 18-24 (2014) '[non additive!']]</f>
        <v>0</v>
      </c>
      <c r="V32" s="129">
        <f t="array" ref="V32">ConsolGeog[COUNTY: Sum of districts'' populations '[non additive!']]</f>
        <v>92028</v>
      </c>
      <c r="W32" s="160">
        <f t="array" aca="1" ref="W32" ca="1">INDIRECT("ConsolGeog[@["&amp;W$1&amp;"]]")</f>
        <v>1</v>
      </c>
      <c r="X32" s="129">
        <f t="array" aca="1" ref="X32" ca="1">INDIRECT("ConsolGeog[@["&amp;X$1&amp;"]]")</f>
        <v>0</v>
      </c>
      <c r="Y32" s="129">
        <f t="array" aca="1" ref="Y32" ca="1">INDIRECT("ConsolGeog[@["&amp;Y$1&amp;"]]")</f>
        <v>0</v>
      </c>
      <c r="Z32" s="129">
        <f t="array" aca="1" ref="Z32" ca="1">INDIRECT("ConsolGeog[@["&amp;Z$1&amp;"]]")</f>
        <v>0</v>
      </c>
      <c r="AA32" s="129">
        <f t="array" aca="1" ref="AA32" ca="1">INDIRECT("ConsolGeog[@["&amp;AA$1&amp;"]]")</f>
        <v>0</v>
      </c>
      <c r="AB32" s="129">
        <f t="array" aca="1" ref="AB32" ca="1">INDIRECT("ConsolGeog[@["&amp;AB$1&amp;"]]")</f>
        <v>0</v>
      </c>
      <c r="AC32" s="129">
        <f t="array" aca="1" ref="AC32" ca="1">INDIRECT("ConsolGeog[@["&amp;AC$1&amp;"]]")</f>
        <v>0</v>
      </c>
      <c r="AD32" s="129" t="str">
        <f t="array" aca="1" ref="AD32" ca="1">INDIRECT("ConsolGeog[@["&amp;AD$1&amp;"]]")</f>
        <v/>
      </c>
      <c r="AE32" s="129" t="str">
        <f t="array" aca="1" ref="AE32" ca="1">INDIRECT("ConsolGeog[@["&amp;AE$1&amp;"]]")</f>
        <v/>
      </c>
      <c r="AF32" s="129" t="str">
        <f t="array" aca="1" ref="AF32" ca="1">INDIRECT("ConsolGeog[@["&amp;AF$1&amp;"]]")</f>
        <v/>
      </c>
      <c r="AG32" s="129" t="str">
        <f t="array" aca="1" ref="AG32" ca="1">INDIRECT("ConsolGeog[@["&amp;AG$1&amp;"]]")</f>
        <v/>
      </c>
      <c r="AH32" s="129" t="str">
        <f t="array" aca="1" ref="AH32" ca="1">INDIRECT("ConsolGeog[@["&amp;AH$1&amp;"]]")</f>
        <v/>
      </c>
      <c r="AI32" s="129" t="str">
        <f t="array" aca="1" ref="AI32" ca="1">INDIRECT("ConsolGeog[@["&amp;AI$1&amp;"]]")</f>
        <v/>
      </c>
    </row>
    <row r="33" spans="1:35">
      <c r="A33" s="129" t="str">
        <f t="array" aca="1" ref="A33" ca="1">INDIRECT("ConsolGeog[@["&amp;A$1&amp;"]]")</f>
        <v>E06000023</v>
      </c>
      <c r="B33" s="129" t="str">
        <f t="array" aca="1" ref="B33" ca="1">INDIRECT("ConsolGeog[@["&amp;B$1&amp;"]]")</f>
        <v>Bristol, City of</v>
      </c>
      <c r="C33" s="129">
        <f t="array" aca="1" ref="C33" ca="1">INDIRECT("ConsolGeog[@["&amp;C$1&amp;"]]")</f>
        <v>428234</v>
      </c>
      <c r="D33" s="129">
        <f t="array" aca="1" ref="D33" ca="1">INDIRECT("ConsolGeog[@["&amp;D$1&amp;"]]")</f>
        <v>10960.76</v>
      </c>
      <c r="E33" s="129" t="str">
        <f t="array" aca="1" ref="E33" ca="1">INDIRECT("ConsolGeog[@["&amp;E$1&amp;"]]")</f>
        <v>E06000023</v>
      </c>
      <c r="F33" s="129" t="str">
        <f t="array" aca="1" ref="F33" ca="1">INDIRECT("ConsolGeog[@["&amp;F$1&amp;"]]")</f>
        <v/>
      </c>
      <c r="G33" s="129" t="str">
        <f t="array" aca="1" ref="G33" ca="1">INDIRECT("ConsolGeog[@["&amp;G$1&amp;"]]")</f>
        <v>Unitary</v>
      </c>
      <c r="H33" s="129" t="str">
        <f t="array" aca="1" ref="H33" ca="1">INDIRECT("ConsolGeog[@["&amp;H$1&amp;"]]")</f>
        <v>England</v>
      </c>
      <c r="I33" s="129" t="str">
        <f t="array" aca="1" ref="I33" ca="1">INDIRECT("ConsolGeog[@["&amp;I$1&amp;"]]")</f>
        <v>Bristol, City of</v>
      </c>
      <c r="J33" s="129">
        <f t="array" aca="1" ref="J33" ca="1">INDIRECT("ConsolGeog[@["&amp;J$1&amp;"]]")</f>
        <v>0</v>
      </c>
      <c r="K33" s="129">
        <f t="array" aca="1" ref="K33" ca="1">INDIRECT("ConsolGeog[@["&amp;K$1&amp;"]]")</f>
        <v>0</v>
      </c>
      <c r="L33" s="129">
        <f t="array" aca="1" ref="L33" ca="1">INDIRECT("ConsolGeog[@["&amp;L$1&amp;"]]")</f>
        <v>0</v>
      </c>
      <c r="M33" s="129">
        <f t="array" aca="1" ref="M33" ca="1">INDIRECT("ConsolGeog[@["&amp;M$1&amp;"]]")</f>
        <v>25</v>
      </c>
      <c r="N33" s="129">
        <f t="array" aca="1" ref="N33" ca="1">INDIRECT("ConsolGeog[@["&amp;N$1&amp;"]]")</f>
        <v>0</v>
      </c>
      <c r="O33" s="129">
        <f t="array" aca="1" ref="O33" ca="1">INDIRECT("ConsolGeog[@["&amp;O$1&amp;"]]")</f>
        <v>174</v>
      </c>
      <c r="P33" s="129">
        <f t="array" ref="P33">ConsolGeog[COUNTY: Presented CS - 16-17 (2014) '[non additive!']]</f>
        <v>0</v>
      </c>
      <c r="Q33" s="129">
        <f t="array" ref="Q33">ConsolGeog[COUNTY: Presented CS - 16-24 (2014) '[non additive!']]</f>
        <v>0</v>
      </c>
      <c r="R33" s="129">
        <f t="array" ref="R33">ConsolGeog[COUNTY: Presented CS - 18-24 (2014) '[non additive!']]</f>
        <v>0</v>
      </c>
      <c r="S33" s="129">
        <f t="array" ref="S33">ConsolGeog[COUNTY: Assessed CS - 16-17 (2014) '[non additive!']]</f>
        <v>0</v>
      </c>
      <c r="T33" s="129">
        <f t="array" ref="T33">ConsolGeog[COUNTY: Assessed CS - 16-24 (2014) '[non additive!']]</f>
        <v>0</v>
      </c>
      <c r="U33" s="129">
        <f t="array" ref="U33">ConsolGeog[COUNTY: Assessed CS - 18-24 (2014) '[non additive!']]</f>
        <v>0</v>
      </c>
      <c r="V33" s="129">
        <f t="array" ref="V33">ConsolGeog[COUNTY: Sum of districts'' populations '[non additive!']]</f>
        <v>92028</v>
      </c>
      <c r="W33" s="160">
        <f t="array" aca="1" ref="W33" ca="1">INDIRECT("ConsolGeog[@["&amp;W$1&amp;"]]")</f>
        <v>1</v>
      </c>
      <c r="X33" s="129">
        <f t="array" aca="1" ref="X33" ca="1">INDIRECT("ConsolGeog[@["&amp;X$1&amp;"]]")</f>
        <v>0</v>
      </c>
      <c r="Y33" s="129">
        <f t="array" aca="1" ref="Y33" ca="1">INDIRECT("ConsolGeog[@["&amp;Y$1&amp;"]]")</f>
        <v>0</v>
      </c>
      <c r="Z33" s="129">
        <f t="array" aca="1" ref="Z33" ca="1">INDIRECT("ConsolGeog[@["&amp;Z$1&amp;"]]")</f>
        <v>0</v>
      </c>
      <c r="AA33" s="129">
        <f t="array" aca="1" ref="AA33" ca="1">INDIRECT("ConsolGeog[@["&amp;AA$1&amp;"]]")</f>
        <v>0</v>
      </c>
      <c r="AB33" s="129">
        <f t="array" aca="1" ref="AB33" ca="1">INDIRECT("ConsolGeog[@["&amp;AB$1&amp;"]]")</f>
        <v>0</v>
      </c>
      <c r="AC33" s="129">
        <f t="array" aca="1" ref="AC33" ca="1">INDIRECT("ConsolGeog[@["&amp;AC$1&amp;"]]")</f>
        <v>0</v>
      </c>
      <c r="AD33" s="129" t="str">
        <f t="array" aca="1" ref="AD33" ca="1">INDIRECT("ConsolGeog[@["&amp;AD$1&amp;"]]")</f>
        <v/>
      </c>
      <c r="AE33" s="129" t="str">
        <f t="array" aca="1" ref="AE33" ca="1">INDIRECT("ConsolGeog[@["&amp;AE$1&amp;"]]")</f>
        <v/>
      </c>
      <c r="AF33" s="129" t="str">
        <f t="array" aca="1" ref="AF33" ca="1">INDIRECT("ConsolGeog[@["&amp;AF$1&amp;"]]")</f>
        <v/>
      </c>
      <c r="AG33" s="129" t="str">
        <f t="array" aca="1" ref="AG33" ca="1">INDIRECT("ConsolGeog[@["&amp;AG$1&amp;"]]")</f>
        <v/>
      </c>
      <c r="AH33" s="129" t="str">
        <f t="array" aca="1" ref="AH33" ca="1">INDIRECT("ConsolGeog[@["&amp;AH$1&amp;"]]")</f>
        <v/>
      </c>
      <c r="AI33" s="129" t="str">
        <f t="array" aca="1" ref="AI33" ca="1">INDIRECT("ConsolGeog[@["&amp;AI$1&amp;"]]")</f>
        <v>ERROR</v>
      </c>
    </row>
    <row r="34" spans="1:35">
      <c r="A34" s="129" t="str">
        <f t="array" aca="1" ref="A34" ca="1">INDIRECT("ConsolGeog[@["&amp;A$1&amp;"]]")</f>
        <v>E06000024</v>
      </c>
      <c r="B34" s="129" t="str">
        <f t="array" aca="1" ref="B34" ca="1">INDIRECT("ConsolGeog[@["&amp;B$1&amp;"]]")</f>
        <v>North Somerset</v>
      </c>
      <c r="C34" s="129">
        <f t="array" aca="1" ref="C34" ca="1">INDIRECT("ConsolGeog[@["&amp;C$1&amp;"]]")</f>
        <v>202566</v>
      </c>
      <c r="D34" s="129">
        <f t="array" aca="1" ref="D34" ca="1">INDIRECT("ConsolGeog[@["&amp;D$1&amp;"]]")</f>
        <v>37378.6</v>
      </c>
      <c r="E34" s="129" t="str">
        <f t="array" aca="1" ref="E34" ca="1">INDIRECT("ConsolGeog[@["&amp;E$1&amp;"]]")</f>
        <v>E06000024</v>
      </c>
      <c r="F34" s="129">
        <f t="array" aca="1" ref="F34" ca="1">INDIRECT("ConsolGeog[@["&amp;F$1&amp;"]]")</f>
        <v>1</v>
      </c>
      <c r="G34" s="129" t="str">
        <f t="array" aca="1" ref="G34" ca="1">INDIRECT("ConsolGeog[@["&amp;G$1&amp;"]]")</f>
        <v>Unitary</v>
      </c>
      <c r="H34" s="129" t="str">
        <f t="array" aca="1" ref="H34" ca="1">INDIRECT("ConsolGeog[@["&amp;H$1&amp;"]]")</f>
        <v>England</v>
      </c>
      <c r="I34" s="129" t="str">
        <f t="array" aca="1" ref="I34" ca="1">INDIRECT("ConsolGeog[@["&amp;I$1&amp;"]]")</f>
        <v>North Somerset</v>
      </c>
      <c r="J34" s="129">
        <f t="array" aca="1" ref="J34" ca="1">INDIRECT("ConsolGeog[@["&amp;J$1&amp;"]]")</f>
        <v>0</v>
      </c>
      <c r="K34" s="129">
        <f t="array" aca="1" ref="K34" ca="1">INDIRECT("ConsolGeog[@["&amp;K$1&amp;"]]")</f>
        <v>0</v>
      </c>
      <c r="L34" s="129">
        <f t="array" aca="1" ref="L34" ca="1">INDIRECT("ConsolGeog[@["&amp;L$1&amp;"]]")</f>
        <v>0</v>
      </c>
      <c r="M34" s="129">
        <f t="array" aca="1" ref="M34" ca="1">INDIRECT("ConsolGeog[@["&amp;M$1&amp;"]]")</f>
        <v>0</v>
      </c>
      <c r="N34" s="129">
        <f t="array" aca="1" ref="N34" ca="1">INDIRECT("ConsolGeog[@["&amp;N$1&amp;"]]")</f>
        <v>0</v>
      </c>
      <c r="O34" s="129">
        <f t="array" aca="1" ref="O34" ca="1">INDIRECT("ConsolGeog[@["&amp;O$1&amp;"]]")</f>
        <v>0</v>
      </c>
      <c r="P34" s="129">
        <f t="array" ref="P34">ConsolGeog[COUNTY: Presented CS - 16-17 (2014) '[non additive!']]</f>
        <v>0</v>
      </c>
      <c r="Q34" s="129">
        <f t="array" ref="Q34">ConsolGeog[COUNTY: Presented CS - 16-24 (2014) '[non additive!']]</f>
        <v>0</v>
      </c>
      <c r="R34" s="129">
        <f t="array" ref="R34">ConsolGeog[COUNTY: Presented CS - 18-24 (2014) '[non additive!']]</f>
        <v>0</v>
      </c>
      <c r="S34" s="129">
        <f t="array" ref="S34">ConsolGeog[COUNTY: Assessed CS - 16-17 (2014) '[non additive!']]</f>
        <v>0</v>
      </c>
      <c r="T34" s="129">
        <f t="array" ref="T34">ConsolGeog[COUNTY: Assessed CS - 16-24 (2014) '[non additive!']]</f>
        <v>0</v>
      </c>
      <c r="U34" s="129">
        <f t="array" ref="U34">ConsolGeog[COUNTY: Assessed CS - 18-24 (2014) '[non additive!']]</f>
        <v>0</v>
      </c>
      <c r="V34" s="129">
        <f t="array" ref="V34">ConsolGeog[COUNTY: Sum of districts'' populations '[non additive!']]</f>
        <v>92028</v>
      </c>
      <c r="W34" s="160">
        <f t="array" aca="1" ref="W34" ca="1">INDIRECT("ConsolGeog[@["&amp;W$1&amp;"]]")</f>
        <v>1</v>
      </c>
      <c r="X34" s="129">
        <f t="array" aca="1" ref="X34" ca="1">INDIRECT("ConsolGeog[@["&amp;X$1&amp;"]]")</f>
        <v>0</v>
      </c>
      <c r="Y34" s="129">
        <f t="array" aca="1" ref="Y34" ca="1">INDIRECT("ConsolGeog[@["&amp;Y$1&amp;"]]")</f>
        <v>0</v>
      </c>
      <c r="Z34" s="129">
        <f t="array" aca="1" ref="Z34" ca="1">INDIRECT("ConsolGeog[@["&amp;Z$1&amp;"]]")</f>
        <v>0</v>
      </c>
      <c r="AA34" s="129">
        <f t="array" aca="1" ref="AA34" ca="1">INDIRECT("ConsolGeog[@["&amp;AA$1&amp;"]]")</f>
        <v>0</v>
      </c>
      <c r="AB34" s="129">
        <f t="array" aca="1" ref="AB34" ca="1">INDIRECT("ConsolGeog[@["&amp;AB$1&amp;"]]")</f>
        <v>0</v>
      </c>
      <c r="AC34" s="129">
        <f t="array" aca="1" ref="AC34" ca="1">INDIRECT("ConsolGeog[@["&amp;AC$1&amp;"]]")</f>
        <v>0</v>
      </c>
      <c r="AD34" s="129" t="str">
        <f t="array" aca="1" ref="AD34" ca="1">INDIRECT("ConsolGeog[@["&amp;AD$1&amp;"]]")</f>
        <v/>
      </c>
      <c r="AE34" s="129" t="str">
        <f t="array" aca="1" ref="AE34" ca="1">INDIRECT("ConsolGeog[@["&amp;AE$1&amp;"]]")</f>
        <v/>
      </c>
      <c r="AF34" s="129" t="str">
        <f t="array" aca="1" ref="AF34" ca="1">INDIRECT("ConsolGeog[@["&amp;AF$1&amp;"]]")</f>
        <v/>
      </c>
      <c r="AG34" s="129" t="str">
        <f t="array" aca="1" ref="AG34" ca="1">INDIRECT("ConsolGeog[@["&amp;AG$1&amp;"]]")</f>
        <v/>
      </c>
      <c r="AH34" s="129" t="str">
        <f t="array" aca="1" ref="AH34" ca="1">INDIRECT("ConsolGeog[@["&amp;AH$1&amp;"]]")</f>
        <v/>
      </c>
      <c r="AI34" s="129" t="str">
        <f t="array" aca="1" ref="AI34" ca="1">INDIRECT("ConsolGeog[@["&amp;AI$1&amp;"]]")</f>
        <v/>
      </c>
    </row>
    <row r="35" spans="1:35">
      <c r="A35" s="129" t="str">
        <f t="array" aca="1" ref="A35" ca="1">INDIRECT("ConsolGeog[@["&amp;A$1&amp;"]]")</f>
        <v>E06000025</v>
      </c>
      <c r="B35" s="129" t="str">
        <f t="array" aca="1" ref="B35" ca="1">INDIRECT("ConsolGeog[@["&amp;B$1&amp;"]]")</f>
        <v>South Gloucestershire</v>
      </c>
      <c r="C35" s="129">
        <f t="array" aca="1" ref="C35" ca="1">INDIRECT("ConsolGeog[@["&amp;C$1&amp;"]]")</f>
        <v>262767</v>
      </c>
      <c r="D35" s="129">
        <f t="array" aca="1" ref="D35" ca="1">INDIRECT("ConsolGeog[@["&amp;D$1&amp;"]]")</f>
        <v>49694.559999999998</v>
      </c>
      <c r="E35" s="129" t="str">
        <f t="array" aca="1" ref="E35" ca="1">INDIRECT("ConsolGeog[@["&amp;E$1&amp;"]]")</f>
        <v>E06000025</v>
      </c>
      <c r="F35" s="129">
        <f t="array" aca="1" ref="F35" ca="1">INDIRECT("ConsolGeog[@["&amp;F$1&amp;"]]")</f>
        <v>1</v>
      </c>
      <c r="G35" s="129" t="str">
        <f t="array" aca="1" ref="G35" ca="1">INDIRECT("ConsolGeog[@["&amp;G$1&amp;"]]")</f>
        <v>Unitary</v>
      </c>
      <c r="H35" s="129" t="str">
        <f t="array" aca="1" ref="H35" ca="1">INDIRECT("ConsolGeog[@["&amp;H$1&amp;"]]")</f>
        <v>England</v>
      </c>
      <c r="I35" s="129" t="str">
        <f t="array" aca="1" ref="I35" ca="1">INDIRECT("ConsolGeog[@["&amp;I$1&amp;"]]")</f>
        <v>South Gloucestershire</v>
      </c>
      <c r="J35" s="129">
        <f t="array" aca="1" ref="J35" ca="1">INDIRECT("ConsolGeog[@["&amp;J$1&amp;"]]")</f>
        <v>0</v>
      </c>
      <c r="K35" s="129">
        <f t="array" aca="1" ref="K35" ca="1">INDIRECT("ConsolGeog[@["&amp;K$1&amp;"]]")</f>
        <v>0</v>
      </c>
      <c r="L35" s="129">
        <f t="array" aca="1" ref="L35" ca="1">INDIRECT("ConsolGeog[@["&amp;L$1&amp;"]]")</f>
        <v>0</v>
      </c>
      <c r="M35" s="129">
        <f t="array" aca="1" ref="M35" ca="1">INDIRECT("ConsolGeog[@["&amp;M$1&amp;"]]")</f>
        <v>0</v>
      </c>
      <c r="N35" s="129">
        <f t="array" aca="1" ref="N35" ca="1">INDIRECT("ConsolGeog[@["&amp;N$1&amp;"]]")</f>
        <v>0</v>
      </c>
      <c r="O35" s="129">
        <f t="array" aca="1" ref="O35" ca="1">INDIRECT("ConsolGeog[@["&amp;O$1&amp;"]]")</f>
        <v>0</v>
      </c>
      <c r="P35" s="129">
        <f t="array" ref="P35">ConsolGeog[COUNTY: Presented CS - 16-17 (2014) '[non additive!']]</f>
        <v>0</v>
      </c>
      <c r="Q35" s="129">
        <f t="array" ref="Q35">ConsolGeog[COUNTY: Presented CS - 16-24 (2014) '[non additive!']]</f>
        <v>0</v>
      </c>
      <c r="R35" s="129">
        <f t="array" ref="R35">ConsolGeog[COUNTY: Presented CS - 18-24 (2014) '[non additive!']]</f>
        <v>0</v>
      </c>
      <c r="S35" s="129">
        <f t="array" ref="S35">ConsolGeog[COUNTY: Assessed CS - 16-17 (2014) '[non additive!']]</f>
        <v>0</v>
      </c>
      <c r="T35" s="129">
        <f t="array" ref="T35">ConsolGeog[COUNTY: Assessed CS - 16-24 (2014) '[non additive!']]</f>
        <v>0</v>
      </c>
      <c r="U35" s="129">
        <f t="array" ref="U35">ConsolGeog[COUNTY: Assessed CS - 18-24 (2014) '[non additive!']]</f>
        <v>0</v>
      </c>
      <c r="V35" s="129">
        <f t="array" ref="V35">ConsolGeog[COUNTY: Sum of districts'' populations '[non additive!']]</f>
        <v>92028</v>
      </c>
      <c r="W35" s="160">
        <f t="array" aca="1" ref="W35" ca="1">INDIRECT("ConsolGeog[@["&amp;W$1&amp;"]]")</f>
        <v>1</v>
      </c>
      <c r="X35" s="129">
        <f t="array" aca="1" ref="X35" ca="1">INDIRECT("ConsolGeog[@["&amp;X$1&amp;"]]")</f>
        <v>0</v>
      </c>
      <c r="Y35" s="129">
        <f t="array" aca="1" ref="Y35" ca="1">INDIRECT("ConsolGeog[@["&amp;Y$1&amp;"]]")</f>
        <v>0</v>
      </c>
      <c r="Z35" s="129">
        <f t="array" aca="1" ref="Z35" ca="1">INDIRECT("ConsolGeog[@["&amp;Z$1&amp;"]]")</f>
        <v>0</v>
      </c>
      <c r="AA35" s="129">
        <f t="array" aca="1" ref="AA35" ca="1">INDIRECT("ConsolGeog[@["&amp;AA$1&amp;"]]")</f>
        <v>0</v>
      </c>
      <c r="AB35" s="129">
        <f t="array" aca="1" ref="AB35" ca="1">INDIRECT("ConsolGeog[@["&amp;AB$1&amp;"]]")</f>
        <v>0</v>
      </c>
      <c r="AC35" s="129">
        <f t="array" aca="1" ref="AC35" ca="1">INDIRECT("ConsolGeog[@["&amp;AC$1&amp;"]]")</f>
        <v>0</v>
      </c>
      <c r="AD35" s="129" t="str">
        <f t="array" aca="1" ref="AD35" ca="1">INDIRECT("ConsolGeog[@["&amp;AD$1&amp;"]]")</f>
        <v/>
      </c>
      <c r="AE35" s="129" t="str">
        <f t="array" aca="1" ref="AE35" ca="1">INDIRECT("ConsolGeog[@["&amp;AE$1&amp;"]]")</f>
        <v/>
      </c>
      <c r="AF35" s="129" t="str">
        <f t="array" aca="1" ref="AF35" ca="1">INDIRECT("ConsolGeog[@["&amp;AF$1&amp;"]]")</f>
        <v/>
      </c>
      <c r="AG35" s="129" t="str">
        <f t="array" aca="1" ref="AG35" ca="1">INDIRECT("ConsolGeog[@["&amp;AG$1&amp;"]]")</f>
        <v/>
      </c>
      <c r="AH35" s="129" t="str">
        <f t="array" aca="1" ref="AH35" ca="1">INDIRECT("ConsolGeog[@["&amp;AH$1&amp;"]]")</f>
        <v/>
      </c>
      <c r="AI35" s="129" t="str">
        <f t="array" aca="1" ref="AI35" ca="1">INDIRECT("ConsolGeog[@["&amp;AI$1&amp;"]]")</f>
        <v/>
      </c>
    </row>
    <row r="36" spans="1:35">
      <c r="A36" s="129" t="str">
        <f t="array" aca="1" ref="A36" ca="1">INDIRECT("ConsolGeog[@["&amp;A$1&amp;"]]")</f>
        <v>E06000026</v>
      </c>
      <c r="B36" s="129" t="str">
        <f t="array" aca="1" ref="B36" ca="1">INDIRECT("ConsolGeog[@["&amp;B$1&amp;"]]")</f>
        <v>Plymouth</v>
      </c>
      <c r="C36" s="129">
        <f t="array" aca="1" ref="C36" ca="1">INDIRECT("ConsolGeog[@["&amp;C$1&amp;"]]")</f>
        <v>256384</v>
      </c>
      <c r="D36" s="129">
        <f t="array" aca="1" ref="D36" ca="1">INDIRECT("ConsolGeog[@["&amp;D$1&amp;"]]")</f>
        <v>7983.36</v>
      </c>
      <c r="E36" s="129" t="str">
        <f t="array" aca="1" ref="E36" ca="1">INDIRECT("ConsolGeog[@["&amp;E$1&amp;"]]")</f>
        <v>E06000026</v>
      </c>
      <c r="F36" s="129">
        <f t="array" aca="1" ref="F36" ca="1">INDIRECT("ConsolGeog[@["&amp;F$1&amp;"]]")</f>
        <v>1</v>
      </c>
      <c r="G36" s="129" t="str">
        <f t="array" aca="1" ref="G36" ca="1">INDIRECT("ConsolGeog[@["&amp;G$1&amp;"]]")</f>
        <v>Unitary</v>
      </c>
      <c r="H36" s="129" t="str">
        <f t="array" aca="1" ref="H36" ca="1">INDIRECT("ConsolGeog[@["&amp;H$1&amp;"]]")</f>
        <v>England</v>
      </c>
      <c r="I36" s="129" t="str">
        <f t="array" aca="1" ref="I36" ca="1">INDIRECT("ConsolGeog[@["&amp;I$1&amp;"]]")</f>
        <v>Plymouth</v>
      </c>
      <c r="J36" s="129">
        <f t="array" aca="1" ref="J36" ca="1">INDIRECT("ConsolGeog[@["&amp;J$1&amp;"]]")</f>
        <v>0</v>
      </c>
      <c r="K36" s="129">
        <f t="array" aca="1" ref="K36" ca="1">INDIRECT("ConsolGeog[@["&amp;K$1&amp;"]]")</f>
        <v>0</v>
      </c>
      <c r="L36" s="129">
        <f t="array" aca="1" ref="L36" ca="1">INDIRECT("ConsolGeog[@["&amp;L$1&amp;"]]")</f>
        <v>0</v>
      </c>
      <c r="M36" s="129">
        <f t="array" aca="1" ref="M36" ca="1">INDIRECT("ConsolGeog[@["&amp;M$1&amp;"]]")</f>
        <v>0</v>
      </c>
      <c r="N36" s="129">
        <f t="array" aca="1" ref="N36" ca="1">INDIRECT("ConsolGeog[@["&amp;N$1&amp;"]]")</f>
        <v>0</v>
      </c>
      <c r="O36" s="129">
        <f t="array" aca="1" ref="O36" ca="1">INDIRECT("ConsolGeog[@["&amp;O$1&amp;"]]")</f>
        <v>0</v>
      </c>
      <c r="P36" s="129">
        <f t="array" ref="P36">ConsolGeog[COUNTY: Presented CS - 16-17 (2014) '[non additive!']]</f>
        <v>0</v>
      </c>
      <c r="Q36" s="129">
        <f t="array" ref="Q36">ConsolGeog[COUNTY: Presented CS - 16-24 (2014) '[non additive!']]</f>
        <v>0</v>
      </c>
      <c r="R36" s="129">
        <f t="array" ref="R36">ConsolGeog[COUNTY: Presented CS - 18-24 (2014) '[non additive!']]</f>
        <v>0</v>
      </c>
      <c r="S36" s="129">
        <f t="array" ref="S36">ConsolGeog[COUNTY: Assessed CS - 16-17 (2014) '[non additive!']]</f>
        <v>0</v>
      </c>
      <c r="T36" s="129">
        <f t="array" ref="T36">ConsolGeog[COUNTY: Assessed CS - 16-24 (2014) '[non additive!']]</f>
        <v>0</v>
      </c>
      <c r="U36" s="129">
        <f t="array" ref="U36">ConsolGeog[COUNTY: Assessed CS - 18-24 (2014) '[non additive!']]</f>
        <v>0</v>
      </c>
      <c r="V36" s="129">
        <f t="array" ref="V36">ConsolGeog[COUNTY: Sum of districts'' populations '[non additive!']]</f>
        <v>92028</v>
      </c>
      <c r="W36" s="160">
        <f t="array" aca="1" ref="W36" ca="1">INDIRECT("ConsolGeog[@["&amp;W$1&amp;"]]")</f>
        <v>1</v>
      </c>
      <c r="X36" s="129">
        <f t="array" aca="1" ref="X36" ca="1">INDIRECT("ConsolGeog[@["&amp;X$1&amp;"]]")</f>
        <v>0</v>
      </c>
      <c r="Y36" s="129">
        <f t="array" aca="1" ref="Y36" ca="1">INDIRECT("ConsolGeog[@["&amp;Y$1&amp;"]]")</f>
        <v>0</v>
      </c>
      <c r="Z36" s="129">
        <f t="array" aca="1" ref="Z36" ca="1">INDIRECT("ConsolGeog[@["&amp;Z$1&amp;"]]")</f>
        <v>0</v>
      </c>
      <c r="AA36" s="129">
        <f t="array" aca="1" ref="AA36" ca="1">INDIRECT("ConsolGeog[@["&amp;AA$1&amp;"]]")</f>
        <v>0</v>
      </c>
      <c r="AB36" s="129">
        <f t="array" aca="1" ref="AB36" ca="1">INDIRECT("ConsolGeog[@["&amp;AB$1&amp;"]]")</f>
        <v>0</v>
      </c>
      <c r="AC36" s="129">
        <f t="array" aca="1" ref="AC36" ca="1">INDIRECT("ConsolGeog[@["&amp;AC$1&amp;"]]")</f>
        <v>0</v>
      </c>
      <c r="AD36" s="129" t="str">
        <f t="array" aca="1" ref="AD36" ca="1">INDIRECT("ConsolGeog[@["&amp;AD$1&amp;"]]")</f>
        <v/>
      </c>
      <c r="AE36" s="129" t="str">
        <f t="array" aca="1" ref="AE36" ca="1">INDIRECT("ConsolGeog[@["&amp;AE$1&amp;"]]")</f>
        <v/>
      </c>
      <c r="AF36" s="129" t="str">
        <f t="array" aca="1" ref="AF36" ca="1">INDIRECT("ConsolGeog[@["&amp;AF$1&amp;"]]")</f>
        <v/>
      </c>
      <c r="AG36" s="129" t="str">
        <f t="array" aca="1" ref="AG36" ca="1">INDIRECT("ConsolGeog[@["&amp;AG$1&amp;"]]")</f>
        <v/>
      </c>
      <c r="AH36" s="129" t="str">
        <f t="array" aca="1" ref="AH36" ca="1">INDIRECT("ConsolGeog[@["&amp;AH$1&amp;"]]")</f>
        <v/>
      </c>
      <c r="AI36" s="129" t="str">
        <f t="array" aca="1" ref="AI36" ca="1">INDIRECT("ConsolGeog[@["&amp;AI$1&amp;"]]")</f>
        <v/>
      </c>
    </row>
    <row r="37" spans="1:35">
      <c r="A37" s="129" t="str">
        <f t="array" aca="1" ref="A37" ca="1">INDIRECT("ConsolGeog[@["&amp;A$1&amp;"]]")</f>
        <v>E06000027</v>
      </c>
      <c r="B37" s="129" t="str">
        <f t="array" aca="1" ref="B37" ca="1">INDIRECT("ConsolGeog[@["&amp;B$1&amp;"]]")</f>
        <v>Torbay</v>
      </c>
      <c r="C37" s="129">
        <f t="array" aca="1" ref="C37" ca="1">INDIRECT("ConsolGeog[@["&amp;C$1&amp;"]]")</f>
        <v>130959</v>
      </c>
      <c r="D37" s="129">
        <f t="array" aca="1" ref="D37" ca="1">INDIRECT("ConsolGeog[@["&amp;D$1&amp;"]]")</f>
        <v>6287.4</v>
      </c>
      <c r="E37" s="129" t="str">
        <f t="array" aca="1" ref="E37" ca="1">INDIRECT("ConsolGeog[@["&amp;E$1&amp;"]]")</f>
        <v>E06000027</v>
      </c>
      <c r="F37" s="129">
        <f t="array" aca="1" ref="F37" ca="1">INDIRECT("ConsolGeog[@["&amp;F$1&amp;"]]")</f>
        <v>1</v>
      </c>
      <c r="G37" s="129" t="str">
        <f t="array" aca="1" ref="G37" ca="1">INDIRECT("ConsolGeog[@["&amp;G$1&amp;"]]")</f>
        <v>Unitary</v>
      </c>
      <c r="H37" s="129" t="str">
        <f t="array" aca="1" ref="H37" ca="1">INDIRECT("ConsolGeog[@["&amp;H$1&amp;"]]")</f>
        <v>England</v>
      </c>
      <c r="I37" s="129" t="str">
        <f t="array" aca="1" ref="I37" ca="1">INDIRECT("ConsolGeog[@["&amp;I$1&amp;"]]")</f>
        <v>Torbay</v>
      </c>
      <c r="J37" s="129">
        <f t="array" aca="1" ref="J37" ca="1">INDIRECT("ConsolGeog[@["&amp;J$1&amp;"]]")</f>
        <v>0</v>
      </c>
      <c r="K37" s="129">
        <f t="array" aca="1" ref="K37" ca="1">INDIRECT("ConsolGeog[@["&amp;K$1&amp;"]]")</f>
        <v>0</v>
      </c>
      <c r="L37" s="129">
        <f t="array" aca="1" ref="L37" ca="1">INDIRECT("ConsolGeog[@["&amp;L$1&amp;"]]")</f>
        <v>0</v>
      </c>
      <c r="M37" s="129">
        <f t="array" aca="1" ref="M37" ca="1">INDIRECT("ConsolGeog[@["&amp;M$1&amp;"]]")</f>
        <v>0</v>
      </c>
      <c r="N37" s="129">
        <f t="array" aca="1" ref="N37" ca="1">INDIRECT("ConsolGeog[@["&amp;N$1&amp;"]]")</f>
        <v>0</v>
      </c>
      <c r="O37" s="129">
        <f t="array" aca="1" ref="O37" ca="1">INDIRECT("ConsolGeog[@["&amp;O$1&amp;"]]")</f>
        <v>0</v>
      </c>
      <c r="P37" s="129">
        <f t="array" ref="P37">ConsolGeog[COUNTY: Presented CS - 16-17 (2014) '[non additive!']]</f>
        <v>0</v>
      </c>
      <c r="Q37" s="129">
        <f t="array" ref="Q37">ConsolGeog[COUNTY: Presented CS - 16-24 (2014) '[non additive!']]</f>
        <v>0</v>
      </c>
      <c r="R37" s="129">
        <f t="array" ref="R37">ConsolGeog[COUNTY: Presented CS - 18-24 (2014) '[non additive!']]</f>
        <v>0</v>
      </c>
      <c r="S37" s="129">
        <f t="array" ref="S37">ConsolGeog[COUNTY: Assessed CS - 16-17 (2014) '[non additive!']]</f>
        <v>0</v>
      </c>
      <c r="T37" s="129">
        <f t="array" ref="T37">ConsolGeog[COUNTY: Assessed CS - 16-24 (2014) '[non additive!']]</f>
        <v>0</v>
      </c>
      <c r="U37" s="129">
        <f t="array" ref="U37">ConsolGeog[COUNTY: Assessed CS - 18-24 (2014) '[non additive!']]</f>
        <v>0</v>
      </c>
      <c r="V37" s="129">
        <f t="array" ref="V37">ConsolGeog[COUNTY: Sum of districts'' populations '[non additive!']]</f>
        <v>92028</v>
      </c>
      <c r="W37" s="160">
        <f t="array" aca="1" ref="W37" ca="1">INDIRECT("ConsolGeog[@["&amp;W$1&amp;"]]")</f>
        <v>1</v>
      </c>
      <c r="X37" s="129">
        <f t="array" aca="1" ref="X37" ca="1">INDIRECT("ConsolGeog[@["&amp;X$1&amp;"]]")</f>
        <v>0</v>
      </c>
      <c r="Y37" s="129">
        <f t="array" aca="1" ref="Y37" ca="1">INDIRECT("ConsolGeog[@["&amp;Y$1&amp;"]]")</f>
        <v>0</v>
      </c>
      <c r="Z37" s="129">
        <f t="array" aca="1" ref="Z37" ca="1">INDIRECT("ConsolGeog[@["&amp;Z$1&amp;"]]")</f>
        <v>0</v>
      </c>
      <c r="AA37" s="129">
        <f t="array" aca="1" ref="AA37" ca="1">INDIRECT("ConsolGeog[@["&amp;AA$1&amp;"]]")</f>
        <v>0</v>
      </c>
      <c r="AB37" s="129">
        <f t="array" aca="1" ref="AB37" ca="1">INDIRECT("ConsolGeog[@["&amp;AB$1&amp;"]]")</f>
        <v>0</v>
      </c>
      <c r="AC37" s="129">
        <f t="array" aca="1" ref="AC37" ca="1">INDIRECT("ConsolGeog[@["&amp;AC$1&amp;"]]")</f>
        <v>0</v>
      </c>
      <c r="AD37" s="129" t="str">
        <f t="array" aca="1" ref="AD37" ca="1">INDIRECT("ConsolGeog[@["&amp;AD$1&amp;"]]")</f>
        <v/>
      </c>
      <c r="AE37" s="129" t="str">
        <f t="array" aca="1" ref="AE37" ca="1">INDIRECT("ConsolGeog[@["&amp;AE$1&amp;"]]")</f>
        <v/>
      </c>
      <c r="AF37" s="129" t="str">
        <f t="array" aca="1" ref="AF37" ca="1">INDIRECT("ConsolGeog[@["&amp;AF$1&amp;"]]")</f>
        <v/>
      </c>
      <c r="AG37" s="129" t="str">
        <f t="array" aca="1" ref="AG37" ca="1">INDIRECT("ConsolGeog[@["&amp;AG$1&amp;"]]")</f>
        <v/>
      </c>
      <c r="AH37" s="129" t="str">
        <f t="array" aca="1" ref="AH37" ca="1">INDIRECT("ConsolGeog[@["&amp;AH$1&amp;"]]")</f>
        <v/>
      </c>
      <c r="AI37" s="129" t="str">
        <f t="array" aca="1" ref="AI37" ca="1">INDIRECT("ConsolGeog[@["&amp;AI$1&amp;"]]")</f>
        <v/>
      </c>
    </row>
    <row r="38" spans="1:35">
      <c r="A38" s="129" t="str">
        <f t="array" aca="1" ref="A38" ca="1">INDIRECT("ConsolGeog[@["&amp;A$1&amp;"]]")</f>
        <v>E06000028</v>
      </c>
      <c r="B38" s="129" t="str">
        <f t="array" aca="1" ref="B38" ca="1">INDIRECT("ConsolGeog[@["&amp;B$1&amp;"]]")</f>
        <v>Bournemouth</v>
      </c>
      <c r="C38" s="129">
        <f t="array" aca="1" ref="C38" ca="1">INDIRECT("ConsolGeog[@["&amp;C$1&amp;"]]")</f>
        <v>183491</v>
      </c>
      <c r="D38" s="129">
        <f t="array" aca="1" ref="D38" ca="1">INDIRECT("ConsolGeog[@["&amp;D$1&amp;"]]")</f>
        <v>4617.88</v>
      </c>
      <c r="E38" s="129" t="str">
        <f t="array" aca="1" ref="E38" ca="1">INDIRECT("ConsolGeog[@["&amp;E$1&amp;"]]")</f>
        <v>E06000028</v>
      </c>
      <c r="F38" s="129">
        <f t="array" aca="1" ref="F38" ca="1">INDIRECT("ConsolGeog[@["&amp;F$1&amp;"]]")</f>
        <v>1</v>
      </c>
      <c r="G38" s="129" t="str">
        <f t="array" aca="1" ref="G38" ca="1">INDIRECT("ConsolGeog[@["&amp;G$1&amp;"]]")</f>
        <v>Unitary</v>
      </c>
      <c r="H38" s="129" t="str">
        <f t="array" aca="1" ref="H38" ca="1">INDIRECT("ConsolGeog[@["&amp;H$1&amp;"]]")</f>
        <v>England</v>
      </c>
      <c r="I38" s="129" t="str">
        <f t="array" aca="1" ref="I38" ca="1">INDIRECT("ConsolGeog[@["&amp;I$1&amp;"]]")</f>
        <v>Bournemouth</v>
      </c>
      <c r="J38" s="129">
        <f t="array" aca="1" ref="J38" ca="1">INDIRECT("ConsolGeog[@["&amp;J$1&amp;"]]")</f>
        <v>0</v>
      </c>
      <c r="K38" s="129">
        <f t="array" aca="1" ref="K38" ca="1">INDIRECT("ConsolGeog[@["&amp;K$1&amp;"]]")</f>
        <v>0</v>
      </c>
      <c r="L38" s="129">
        <f t="array" aca="1" ref="L38" ca="1">INDIRECT("ConsolGeog[@["&amp;L$1&amp;"]]")</f>
        <v>0</v>
      </c>
      <c r="M38" s="129">
        <f t="array" aca="1" ref="M38" ca="1">INDIRECT("ConsolGeog[@["&amp;M$1&amp;"]]")</f>
        <v>0</v>
      </c>
      <c r="N38" s="129">
        <f t="array" aca="1" ref="N38" ca="1">INDIRECT("ConsolGeog[@["&amp;N$1&amp;"]]")</f>
        <v>0</v>
      </c>
      <c r="O38" s="129">
        <f t="array" aca="1" ref="O38" ca="1">INDIRECT("ConsolGeog[@["&amp;O$1&amp;"]]")</f>
        <v>0</v>
      </c>
      <c r="P38" s="129">
        <f t="array" ref="P38">ConsolGeog[COUNTY: Presented CS - 16-17 (2014) '[non additive!']]</f>
        <v>0</v>
      </c>
      <c r="Q38" s="129">
        <f t="array" ref="Q38">ConsolGeog[COUNTY: Presented CS - 16-24 (2014) '[non additive!']]</f>
        <v>0</v>
      </c>
      <c r="R38" s="129">
        <f t="array" ref="R38">ConsolGeog[COUNTY: Presented CS - 18-24 (2014) '[non additive!']]</f>
        <v>0</v>
      </c>
      <c r="S38" s="129">
        <f t="array" ref="S38">ConsolGeog[COUNTY: Assessed CS - 16-17 (2014) '[non additive!']]</f>
        <v>0</v>
      </c>
      <c r="T38" s="129">
        <f t="array" ref="T38">ConsolGeog[COUNTY: Assessed CS - 16-24 (2014) '[non additive!']]</f>
        <v>0</v>
      </c>
      <c r="U38" s="129">
        <f t="array" ref="U38">ConsolGeog[COUNTY: Assessed CS - 18-24 (2014) '[non additive!']]</f>
        <v>0</v>
      </c>
      <c r="V38" s="129">
        <f t="array" ref="V38">ConsolGeog[COUNTY: Sum of districts'' populations '[non additive!']]</f>
        <v>92028</v>
      </c>
      <c r="W38" s="160">
        <f t="array" aca="1" ref="W38" ca="1">INDIRECT("ConsolGeog[@["&amp;W$1&amp;"]]")</f>
        <v>1</v>
      </c>
      <c r="X38" s="129">
        <f t="array" aca="1" ref="X38" ca="1">INDIRECT("ConsolGeog[@["&amp;X$1&amp;"]]")</f>
        <v>0</v>
      </c>
      <c r="Y38" s="129">
        <f t="array" aca="1" ref="Y38" ca="1">INDIRECT("ConsolGeog[@["&amp;Y$1&amp;"]]")</f>
        <v>0</v>
      </c>
      <c r="Z38" s="129">
        <f t="array" aca="1" ref="Z38" ca="1">INDIRECT("ConsolGeog[@["&amp;Z$1&amp;"]]")</f>
        <v>0</v>
      </c>
      <c r="AA38" s="129">
        <f t="array" aca="1" ref="AA38" ca="1">INDIRECT("ConsolGeog[@["&amp;AA$1&amp;"]]")</f>
        <v>0</v>
      </c>
      <c r="AB38" s="129">
        <f t="array" aca="1" ref="AB38" ca="1">INDIRECT("ConsolGeog[@["&amp;AB$1&amp;"]]")</f>
        <v>0</v>
      </c>
      <c r="AC38" s="129">
        <f t="array" aca="1" ref="AC38" ca="1">INDIRECT("ConsolGeog[@["&amp;AC$1&amp;"]]")</f>
        <v>0</v>
      </c>
      <c r="AD38" s="129" t="str">
        <f t="array" aca="1" ref="AD38" ca="1">INDIRECT("ConsolGeog[@["&amp;AD$1&amp;"]]")</f>
        <v/>
      </c>
      <c r="AE38" s="129" t="str">
        <f t="array" aca="1" ref="AE38" ca="1">INDIRECT("ConsolGeog[@["&amp;AE$1&amp;"]]")</f>
        <v/>
      </c>
      <c r="AF38" s="129" t="str">
        <f t="array" aca="1" ref="AF38" ca="1">INDIRECT("ConsolGeog[@["&amp;AF$1&amp;"]]")</f>
        <v/>
      </c>
      <c r="AG38" s="129" t="str">
        <f t="array" aca="1" ref="AG38" ca="1">INDIRECT("ConsolGeog[@["&amp;AG$1&amp;"]]")</f>
        <v/>
      </c>
      <c r="AH38" s="129" t="str">
        <f t="array" aca="1" ref="AH38" ca="1">INDIRECT("ConsolGeog[@["&amp;AH$1&amp;"]]")</f>
        <v/>
      </c>
      <c r="AI38" s="129" t="str">
        <f t="array" aca="1" ref="AI38" ca="1">INDIRECT("ConsolGeog[@["&amp;AI$1&amp;"]]")</f>
        <v/>
      </c>
    </row>
    <row r="39" spans="1:35">
      <c r="A39" s="129" t="str">
        <f t="array" aca="1" ref="A39" ca="1">INDIRECT("ConsolGeog[@["&amp;A$1&amp;"]]")</f>
        <v>E06000038</v>
      </c>
      <c r="B39" s="129" t="str">
        <f t="array" aca="1" ref="B39" ca="1">INDIRECT("ConsolGeog[@["&amp;B$1&amp;"]]")</f>
        <v>Reading</v>
      </c>
      <c r="C39" s="129">
        <f t="array" aca="1" ref="C39" ca="1">INDIRECT("ConsolGeog[@["&amp;C$1&amp;"]]")</f>
        <v>155698</v>
      </c>
      <c r="D39" s="129">
        <f t="array" aca="1" ref="D39" ca="1">INDIRECT("ConsolGeog[@["&amp;D$1&amp;"]]")</f>
        <v>4039.86</v>
      </c>
      <c r="E39" s="129" t="str">
        <f t="array" aca="1" ref="E39" ca="1">INDIRECT("ConsolGeog[@["&amp;E$1&amp;"]]")</f>
        <v>E06000038</v>
      </c>
      <c r="F39" s="129" t="str">
        <f t="array" aca="1" ref="F39" ca="1">INDIRECT("ConsolGeog[@["&amp;F$1&amp;"]]")</f>
        <v/>
      </c>
      <c r="G39" s="129" t="str">
        <f t="array" aca="1" ref="G39" ca="1">INDIRECT("ConsolGeog[@["&amp;G$1&amp;"]]")</f>
        <v>Unitary</v>
      </c>
      <c r="H39" s="129" t="str">
        <f t="array" aca="1" ref="H39" ca="1">INDIRECT("ConsolGeog[@["&amp;H$1&amp;"]]")</f>
        <v>England</v>
      </c>
      <c r="I39" s="129" t="str">
        <f t="array" aca="1" ref="I39" ca="1">INDIRECT("ConsolGeog[@["&amp;I$1&amp;"]]")</f>
        <v>Reading</v>
      </c>
      <c r="J39" s="129">
        <f t="array" aca="1" ref="J39" ca="1">INDIRECT("ConsolGeog[@["&amp;J$1&amp;"]]")</f>
        <v>64</v>
      </c>
      <c r="K39" s="129">
        <f t="array" aca="1" ref="K39" ca="1">INDIRECT("ConsolGeog[@["&amp;K$1&amp;"]]")</f>
        <v>0</v>
      </c>
      <c r="L39" s="129">
        <f t="array" aca="1" ref="L39" ca="1">INDIRECT("ConsolGeog[@["&amp;L$1&amp;"]]")</f>
        <v>525</v>
      </c>
      <c r="M39" s="129">
        <f t="array" aca="1" ref="M39" ca="1">INDIRECT("ConsolGeog[@["&amp;M$1&amp;"]]")</f>
        <v>28</v>
      </c>
      <c r="N39" s="129">
        <f t="array" aca="1" ref="N39" ca="1">INDIRECT("ConsolGeog[@["&amp;N$1&amp;"]]")</f>
        <v>0</v>
      </c>
      <c r="O39" s="129">
        <f t="array" aca="1" ref="O39" ca="1">INDIRECT("ConsolGeog[@["&amp;O$1&amp;"]]")</f>
        <v>177</v>
      </c>
      <c r="P39" s="129">
        <f t="array" ref="P39">ConsolGeog[COUNTY: Presented CS - 16-17 (2014) '[non additive!']]</f>
        <v>0</v>
      </c>
      <c r="Q39" s="129">
        <f t="array" ref="Q39">ConsolGeog[COUNTY: Presented CS - 16-24 (2014) '[non additive!']]</f>
        <v>0</v>
      </c>
      <c r="R39" s="129">
        <f t="array" ref="R39">ConsolGeog[COUNTY: Presented CS - 18-24 (2014) '[non additive!']]</f>
        <v>0</v>
      </c>
      <c r="S39" s="129">
        <f t="array" ref="S39">ConsolGeog[COUNTY: Assessed CS - 16-17 (2014) '[non additive!']]</f>
        <v>0</v>
      </c>
      <c r="T39" s="129">
        <f t="array" ref="T39">ConsolGeog[COUNTY: Assessed CS - 16-24 (2014) '[non additive!']]</f>
        <v>0</v>
      </c>
      <c r="U39" s="129">
        <f t="array" ref="U39">ConsolGeog[COUNTY: Assessed CS - 18-24 (2014) '[non additive!']]</f>
        <v>0</v>
      </c>
      <c r="V39" s="129">
        <f t="array" ref="V39">ConsolGeog[COUNTY: Sum of districts'' populations '[non additive!']]</f>
        <v>92028</v>
      </c>
      <c r="W39" s="160">
        <f t="array" aca="1" ref="W39" ca="1">INDIRECT("ConsolGeog[@["&amp;W$1&amp;"]]")</f>
        <v>1</v>
      </c>
      <c r="X39" s="129">
        <f t="array" aca="1" ref="X39" ca="1">INDIRECT("ConsolGeog[@["&amp;X$1&amp;"]]")</f>
        <v>0</v>
      </c>
      <c r="Y39" s="129">
        <f t="array" aca="1" ref="Y39" ca="1">INDIRECT("ConsolGeog[@["&amp;Y$1&amp;"]]")</f>
        <v>0</v>
      </c>
      <c r="Z39" s="129">
        <f t="array" aca="1" ref="Z39" ca="1">INDIRECT("ConsolGeog[@["&amp;Z$1&amp;"]]")</f>
        <v>0</v>
      </c>
      <c r="AA39" s="129">
        <f t="array" aca="1" ref="AA39" ca="1">INDIRECT("ConsolGeog[@["&amp;AA$1&amp;"]]")</f>
        <v>0</v>
      </c>
      <c r="AB39" s="129">
        <f t="array" aca="1" ref="AB39" ca="1">INDIRECT("ConsolGeog[@["&amp;AB$1&amp;"]]")</f>
        <v>0</v>
      </c>
      <c r="AC39" s="129">
        <f t="array" aca="1" ref="AC39" ca="1">INDIRECT("ConsolGeog[@["&amp;AC$1&amp;"]]")</f>
        <v>0</v>
      </c>
      <c r="AD39" s="129" t="str">
        <f t="array" aca="1" ref="AD39" ca="1">INDIRECT("ConsolGeog[@["&amp;AD$1&amp;"]]")</f>
        <v/>
      </c>
      <c r="AE39" s="129" t="str">
        <f t="array" aca="1" ref="AE39" ca="1">INDIRECT("ConsolGeog[@["&amp;AE$1&amp;"]]")</f>
        <v/>
      </c>
      <c r="AF39" s="129" t="str">
        <f t="array" aca="1" ref="AF39" ca="1">INDIRECT("ConsolGeog[@["&amp;AF$1&amp;"]]")</f>
        <v/>
      </c>
      <c r="AG39" s="129" t="str">
        <f t="array" aca="1" ref="AG39" ca="1">INDIRECT("ConsolGeog[@["&amp;AG$1&amp;"]]")</f>
        <v/>
      </c>
      <c r="AH39" s="129" t="str">
        <f t="array" aca="1" ref="AH39" ca="1">INDIRECT("ConsolGeog[@["&amp;AH$1&amp;"]]")</f>
        <v/>
      </c>
      <c r="AI39" s="129" t="str">
        <f t="array" aca="1" ref="AI39" ca="1">INDIRECT("ConsolGeog[@["&amp;AI$1&amp;"]]")</f>
        <v/>
      </c>
    </row>
    <row r="40" spans="1:35">
      <c r="A40" s="129" t="str">
        <f t="array" aca="1" ref="A40" ca="1">INDIRECT("ConsolGeog[@["&amp;A$1&amp;"]]")</f>
        <v>E06000029</v>
      </c>
      <c r="B40" s="129" t="str">
        <f t="array" aca="1" ref="B40" ca="1">INDIRECT("ConsolGeog[@["&amp;B$1&amp;"]]")</f>
        <v>Poole</v>
      </c>
      <c r="C40" s="129">
        <f t="array" aca="1" ref="C40" ca="1">INDIRECT("ConsolGeog[@["&amp;C$1&amp;"]]")</f>
        <v>147645</v>
      </c>
      <c r="D40" s="129">
        <f t="array" aca="1" ref="D40" ca="1">INDIRECT("ConsolGeog[@["&amp;D$1&amp;"]]")</f>
        <v>6475.33</v>
      </c>
      <c r="E40" s="129" t="str">
        <f t="array" aca="1" ref="E40" ca="1">INDIRECT("ConsolGeog[@["&amp;E$1&amp;"]]")</f>
        <v>E06000029</v>
      </c>
      <c r="F40" s="129" t="str">
        <f t="array" aca="1" ref="F40" ca="1">INDIRECT("ConsolGeog[@["&amp;F$1&amp;"]]")</f>
        <v/>
      </c>
      <c r="G40" s="129" t="str">
        <f t="array" aca="1" ref="G40" ca="1">INDIRECT("ConsolGeog[@["&amp;G$1&amp;"]]")</f>
        <v>Unitary</v>
      </c>
      <c r="H40" s="129" t="str">
        <f t="array" aca="1" ref="H40" ca="1">INDIRECT("ConsolGeog[@["&amp;H$1&amp;"]]")</f>
        <v>England</v>
      </c>
      <c r="I40" s="129" t="str">
        <f t="array" aca="1" ref="I40" ca="1">INDIRECT("ConsolGeog[@["&amp;I$1&amp;"]]")</f>
        <v>Poole</v>
      </c>
      <c r="J40" s="129">
        <f t="array" aca="1" ref="J40" ca="1">INDIRECT("ConsolGeog[@["&amp;J$1&amp;"]]")</f>
        <v>61</v>
      </c>
      <c r="K40" s="129">
        <f t="array" aca="1" ref="K40" ca="1">INDIRECT("ConsolGeog[@["&amp;K$1&amp;"]]")</f>
        <v>0</v>
      </c>
      <c r="L40" s="129">
        <f t="array" aca="1" ref="L40" ca="1">INDIRECT("ConsolGeog[@["&amp;L$1&amp;"]]")</f>
        <v>509</v>
      </c>
      <c r="M40" s="129">
        <f t="array" aca="1" ref="M40" ca="1">INDIRECT("ConsolGeog[@["&amp;M$1&amp;"]]")</f>
        <v>0</v>
      </c>
      <c r="N40" s="129">
        <f t="array" aca="1" ref="N40" ca="1">INDIRECT("ConsolGeog[@["&amp;N$1&amp;"]]")</f>
        <v>0</v>
      </c>
      <c r="O40" s="129">
        <f t="array" aca="1" ref="O40" ca="1">INDIRECT("ConsolGeog[@["&amp;O$1&amp;"]]")</f>
        <v>0</v>
      </c>
      <c r="P40" s="129">
        <f t="array" ref="P40">ConsolGeog[COUNTY: Presented CS - 16-17 (2014) '[non additive!']]</f>
        <v>0</v>
      </c>
      <c r="Q40" s="129">
        <f t="array" ref="Q40">ConsolGeog[COUNTY: Presented CS - 16-24 (2014) '[non additive!']]</f>
        <v>0</v>
      </c>
      <c r="R40" s="129">
        <f t="array" ref="R40">ConsolGeog[COUNTY: Presented CS - 18-24 (2014) '[non additive!']]</f>
        <v>0</v>
      </c>
      <c r="S40" s="129">
        <f t="array" ref="S40">ConsolGeog[COUNTY: Assessed CS - 16-17 (2014) '[non additive!']]</f>
        <v>0</v>
      </c>
      <c r="T40" s="129">
        <f t="array" ref="T40">ConsolGeog[COUNTY: Assessed CS - 16-24 (2014) '[non additive!']]</f>
        <v>0</v>
      </c>
      <c r="U40" s="129">
        <f t="array" ref="U40">ConsolGeog[COUNTY: Assessed CS - 18-24 (2014) '[non additive!']]</f>
        <v>0</v>
      </c>
      <c r="V40" s="129">
        <f t="array" ref="V40">ConsolGeog[COUNTY: Sum of districts'' populations '[non additive!']]</f>
        <v>92028</v>
      </c>
      <c r="W40" s="160">
        <f t="array" aca="1" ref="W40" ca="1">INDIRECT("ConsolGeog[@["&amp;W$1&amp;"]]")</f>
        <v>1</v>
      </c>
      <c r="X40" s="129">
        <f t="array" aca="1" ref="X40" ca="1">INDIRECT("ConsolGeog[@["&amp;X$1&amp;"]]")</f>
        <v>0</v>
      </c>
      <c r="Y40" s="129">
        <f t="array" aca="1" ref="Y40" ca="1">INDIRECT("ConsolGeog[@["&amp;Y$1&amp;"]]")</f>
        <v>0</v>
      </c>
      <c r="Z40" s="129">
        <f t="array" aca="1" ref="Z40" ca="1">INDIRECT("ConsolGeog[@["&amp;Z$1&amp;"]]")</f>
        <v>0</v>
      </c>
      <c r="AA40" s="129">
        <f t="array" aca="1" ref="AA40" ca="1">INDIRECT("ConsolGeog[@["&amp;AA$1&amp;"]]")</f>
        <v>0</v>
      </c>
      <c r="AB40" s="129">
        <f t="array" aca="1" ref="AB40" ca="1">INDIRECT("ConsolGeog[@["&amp;AB$1&amp;"]]")</f>
        <v>0</v>
      </c>
      <c r="AC40" s="129">
        <f t="array" aca="1" ref="AC40" ca="1">INDIRECT("ConsolGeog[@["&amp;AC$1&amp;"]]")</f>
        <v>0</v>
      </c>
      <c r="AD40" s="129" t="str">
        <f t="array" aca="1" ref="AD40" ca="1">INDIRECT("ConsolGeog[@["&amp;AD$1&amp;"]]")</f>
        <v/>
      </c>
      <c r="AE40" s="129" t="str">
        <f t="array" aca="1" ref="AE40" ca="1">INDIRECT("ConsolGeog[@["&amp;AE$1&amp;"]]")</f>
        <v/>
      </c>
      <c r="AF40" s="129" t="str">
        <f t="array" aca="1" ref="AF40" ca="1">INDIRECT("ConsolGeog[@["&amp;AF$1&amp;"]]")</f>
        <v/>
      </c>
      <c r="AG40" s="129" t="str">
        <f t="array" aca="1" ref="AG40" ca="1">INDIRECT("ConsolGeog[@["&amp;AG$1&amp;"]]")</f>
        <v/>
      </c>
      <c r="AH40" s="129" t="str">
        <f t="array" aca="1" ref="AH40" ca="1">INDIRECT("ConsolGeog[@["&amp;AH$1&amp;"]]")</f>
        <v/>
      </c>
      <c r="AI40" s="129" t="str">
        <f t="array" aca="1" ref="AI40" ca="1">INDIRECT("ConsolGeog[@["&amp;AI$1&amp;"]]")</f>
        <v/>
      </c>
    </row>
    <row r="41" spans="1:35">
      <c r="A41" s="129" t="str">
        <f t="array" aca="1" ref="A41" ca="1">INDIRECT("ConsolGeog[@["&amp;A$1&amp;"]]")</f>
        <v>E06000030</v>
      </c>
      <c r="B41" s="129" t="str">
        <f t="array" aca="1" ref="B41" ca="1">INDIRECT("ConsolGeog[@["&amp;B$1&amp;"]]")</f>
        <v>Swindon</v>
      </c>
      <c r="C41" s="129">
        <f t="array" aca="1" ref="C41" ca="1">INDIRECT("ConsolGeog[@["&amp;C$1&amp;"]]")</f>
        <v>209156</v>
      </c>
      <c r="D41" s="129">
        <f t="array" aca="1" ref="D41" ca="1">INDIRECT("ConsolGeog[@["&amp;D$1&amp;"]]")</f>
        <v>23010.36</v>
      </c>
      <c r="E41" s="129" t="str">
        <f t="array" aca="1" ref="E41" ca="1">INDIRECT("ConsolGeog[@["&amp;E$1&amp;"]]")</f>
        <v>E06000030</v>
      </c>
      <c r="F41" s="129">
        <f t="array" aca="1" ref="F41" ca="1">INDIRECT("ConsolGeog[@["&amp;F$1&amp;"]]")</f>
        <v>1</v>
      </c>
      <c r="G41" s="129" t="str">
        <f t="array" aca="1" ref="G41" ca="1">INDIRECT("ConsolGeog[@["&amp;G$1&amp;"]]")</f>
        <v>Unitary</v>
      </c>
      <c r="H41" s="129" t="str">
        <f t="array" aca="1" ref="H41" ca="1">INDIRECT("ConsolGeog[@["&amp;H$1&amp;"]]")</f>
        <v>England</v>
      </c>
      <c r="I41" s="129" t="str">
        <f t="array" aca="1" ref="I41" ca="1">INDIRECT("ConsolGeog[@["&amp;I$1&amp;"]]")</f>
        <v>Swindon</v>
      </c>
      <c r="J41" s="129">
        <f t="array" aca="1" ref="J41" ca="1">INDIRECT("ConsolGeog[@["&amp;J$1&amp;"]]")</f>
        <v>0</v>
      </c>
      <c r="K41" s="129">
        <f t="array" aca="1" ref="K41" ca="1">INDIRECT("ConsolGeog[@["&amp;K$1&amp;"]]")</f>
        <v>0</v>
      </c>
      <c r="L41" s="129">
        <f t="array" aca="1" ref="L41" ca="1">INDIRECT("ConsolGeog[@["&amp;L$1&amp;"]]")</f>
        <v>0</v>
      </c>
      <c r="M41" s="129">
        <f t="array" aca="1" ref="M41" ca="1">INDIRECT("ConsolGeog[@["&amp;M$1&amp;"]]")</f>
        <v>0</v>
      </c>
      <c r="N41" s="129">
        <f t="array" aca="1" ref="N41" ca="1">INDIRECT("ConsolGeog[@["&amp;N$1&amp;"]]")</f>
        <v>0</v>
      </c>
      <c r="O41" s="129">
        <f t="array" aca="1" ref="O41" ca="1">INDIRECT("ConsolGeog[@["&amp;O$1&amp;"]]")</f>
        <v>0</v>
      </c>
      <c r="P41" s="129">
        <f t="array" ref="P41">ConsolGeog[COUNTY: Presented CS - 16-17 (2014) '[non additive!']]</f>
        <v>0</v>
      </c>
      <c r="Q41" s="129">
        <f t="array" ref="Q41">ConsolGeog[COUNTY: Presented CS - 16-24 (2014) '[non additive!']]</f>
        <v>0</v>
      </c>
      <c r="R41" s="129">
        <f t="array" ref="R41">ConsolGeog[COUNTY: Presented CS - 18-24 (2014) '[non additive!']]</f>
        <v>0</v>
      </c>
      <c r="S41" s="129">
        <f t="array" ref="S41">ConsolGeog[COUNTY: Assessed CS - 16-17 (2014) '[non additive!']]</f>
        <v>0</v>
      </c>
      <c r="T41" s="129">
        <f t="array" ref="T41">ConsolGeog[COUNTY: Assessed CS - 16-24 (2014) '[non additive!']]</f>
        <v>0</v>
      </c>
      <c r="U41" s="129">
        <f t="array" ref="U41">ConsolGeog[COUNTY: Assessed CS - 18-24 (2014) '[non additive!']]</f>
        <v>0</v>
      </c>
      <c r="V41" s="129">
        <f t="array" ref="V41">ConsolGeog[COUNTY: Sum of districts'' populations '[non additive!']]</f>
        <v>92028</v>
      </c>
      <c r="W41" s="160">
        <f t="array" aca="1" ref="W41" ca="1">INDIRECT("ConsolGeog[@["&amp;W$1&amp;"]]")</f>
        <v>1</v>
      </c>
      <c r="X41" s="129">
        <f t="array" aca="1" ref="X41" ca="1">INDIRECT("ConsolGeog[@["&amp;X$1&amp;"]]")</f>
        <v>0</v>
      </c>
      <c r="Y41" s="129">
        <f t="array" aca="1" ref="Y41" ca="1">INDIRECT("ConsolGeog[@["&amp;Y$1&amp;"]]")</f>
        <v>0</v>
      </c>
      <c r="Z41" s="129">
        <f t="array" aca="1" ref="Z41" ca="1">INDIRECT("ConsolGeog[@["&amp;Z$1&amp;"]]")</f>
        <v>0</v>
      </c>
      <c r="AA41" s="129">
        <f t="array" aca="1" ref="AA41" ca="1">INDIRECT("ConsolGeog[@["&amp;AA$1&amp;"]]")</f>
        <v>0</v>
      </c>
      <c r="AB41" s="129">
        <f t="array" aca="1" ref="AB41" ca="1">INDIRECT("ConsolGeog[@["&amp;AB$1&amp;"]]")</f>
        <v>0</v>
      </c>
      <c r="AC41" s="129">
        <f t="array" aca="1" ref="AC41" ca="1">INDIRECT("ConsolGeog[@["&amp;AC$1&amp;"]]")</f>
        <v>0</v>
      </c>
      <c r="AD41" s="129" t="str">
        <f t="array" aca="1" ref="AD41" ca="1">INDIRECT("ConsolGeog[@["&amp;AD$1&amp;"]]")</f>
        <v/>
      </c>
      <c r="AE41" s="129" t="str">
        <f t="array" aca="1" ref="AE41" ca="1">INDIRECT("ConsolGeog[@["&amp;AE$1&amp;"]]")</f>
        <v/>
      </c>
      <c r="AF41" s="129" t="str">
        <f t="array" aca="1" ref="AF41" ca="1">INDIRECT("ConsolGeog[@["&amp;AF$1&amp;"]]")</f>
        <v/>
      </c>
      <c r="AG41" s="129" t="str">
        <f t="array" aca="1" ref="AG41" ca="1">INDIRECT("ConsolGeog[@["&amp;AG$1&amp;"]]")</f>
        <v/>
      </c>
      <c r="AH41" s="129" t="str">
        <f t="array" aca="1" ref="AH41" ca="1">INDIRECT("ConsolGeog[@["&amp;AH$1&amp;"]]")</f>
        <v/>
      </c>
      <c r="AI41" s="129" t="str">
        <f t="array" aca="1" ref="AI41" ca="1">INDIRECT("ConsolGeog[@["&amp;AI$1&amp;"]]")</f>
        <v/>
      </c>
    </row>
    <row r="42" spans="1:35">
      <c r="A42" s="129" t="str">
        <f t="array" aca="1" ref="A42" ca="1">INDIRECT("ConsolGeog[@["&amp;A$1&amp;"]]")</f>
        <v>E06000031</v>
      </c>
      <c r="B42" s="129" t="str">
        <f t="array" aca="1" ref="B42" ca="1">INDIRECT("ConsolGeog[@["&amp;B$1&amp;"]]")</f>
        <v>Peterborough</v>
      </c>
      <c r="C42" s="129">
        <f t="array" aca="1" ref="C42" ca="1">INDIRECT("ConsolGeog[@["&amp;C$1&amp;"]]")</f>
        <v>183631</v>
      </c>
      <c r="D42" s="129">
        <f t="array" aca="1" ref="D42" ca="1">INDIRECT("ConsolGeog[@["&amp;D$1&amp;"]]")</f>
        <v>34337.82</v>
      </c>
      <c r="E42" s="129" t="str">
        <f t="array" aca="1" ref="E42" ca="1">INDIRECT("ConsolGeog[@["&amp;E$1&amp;"]]")</f>
        <v>E06000031</v>
      </c>
      <c r="F42" s="129" t="str">
        <f t="array" aca="1" ref="F42" ca="1">INDIRECT("ConsolGeog[@["&amp;F$1&amp;"]]")</f>
        <v/>
      </c>
      <c r="G42" s="129" t="str">
        <f t="array" aca="1" ref="G42" ca="1">INDIRECT("ConsolGeog[@["&amp;G$1&amp;"]]")</f>
        <v>Unitary</v>
      </c>
      <c r="H42" s="129" t="str">
        <f t="array" aca="1" ref="H42" ca="1">INDIRECT("ConsolGeog[@["&amp;H$1&amp;"]]")</f>
        <v>England</v>
      </c>
      <c r="I42" s="129" t="str">
        <f t="array" aca="1" ref="I42" ca="1">INDIRECT("ConsolGeog[@["&amp;I$1&amp;"]]")</f>
        <v>Peterborough</v>
      </c>
      <c r="J42" s="129">
        <f t="array" aca="1" ref="J42" ca="1">INDIRECT("ConsolGeog[@["&amp;J$1&amp;"]]")</f>
        <v>13</v>
      </c>
      <c r="K42" s="129">
        <f t="array" aca="1" ref="K42" ca="1">INDIRECT("ConsolGeog[@["&amp;K$1&amp;"]]")</f>
        <v>0</v>
      </c>
      <c r="L42" s="129">
        <f t="array" aca="1" ref="L42" ca="1">INDIRECT("ConsolGeog[@["&amp;L$1&amp;"]]")</f>
        <v>279</v>
      </c>
      <c r="M42" s="129">
        <f t="array" aca="1" ref="M42" ca="1">INDIRECT("ConsolGeog[@["&amp;M$1&amp;"]]")</f>
        <v>12</v>
      </c>
      <c r="N42" s="129">
        <f t="array" aca="1" ref="N42" ca="1">INDIRECT("ConsolGeog[@["&amp;N$1&amp;"]]")</f>
        <v>0</v>
      </c>
      <c r="O42" s="129">
        <f t="array" aca="1" ref="O42" ca="1">INDIRECT("ConsolGeog[@["&amp;O$1&amp;"]]")</f>
        <v>241</v>
      </c>
      <c r="P42" s="129">
        <f t="array" ref="P42">ConsolGeog[COUNTY: Presented CS - 16-17 (2014) '[non additive!']]</f>
        <v>0</v>
      </c>
      <c r="Q42" s="129">
        <f t="array" ref="Q42">ConsolGeog[COUNTY: Presented CS - 16-24 (2014) '[non additive!']]</f>
        <v>0</v>
      </c>
      <c r="R42" s="129">
        <f t="array" ref="R42">ConsolGeog[COUNTY: Presented CS - 18-24 (2014) '[non additive!']]</f>
        <v>0</v>
      </c>
      <c r="S42" s="129">
        <f t="array" ref="S42">ConsolGeog[COUNTY: Assessed CS - 16-17 (2014) '[non additive!']]</f>
        <v>0</v>
      </c>
      <c r="T42" s="129">
        <f t="array" ref="T42">ConsolGeog[COUNTY: Assessed CS - 16-24 (2014) '[non additive!']]</f>
        <v>0</v>
      </c>
      <c r="U42" s="129">
        <f t="array" ref="U42">ConsolGeog[COUNTY: Assessed CS - 18-24 (2014) '[non additive!']]</f>
        <v>0</v>
      </c>
      <c r="V42" s="129">
        <f t="array" ref="V42">ConsolGeog[COUNTY: Sum of districts'' populations '[non additive!']]</f>
        <v>92028</v>
      </c>
      <c r="W42" s="160">
        <f t="array" aca="1" ref="W42" ca="1">INDIRECT("ConsolGeog[@["&amp;W$1&amp;"]]")</f>
        <v>1</v>
      </c>
      <c r="X42" s="129">
        <f t="array" aca="1" ref="X42" ca="1">INDIRECT("ConsolGeog[@["&amp;X$1&amp;"]]")</f>
        <v>0</v>
      </c>
      <c r="Y42" s="129">
        <f t="array" aca="1" ref="Y42" ca="1">INDIRECT("ConsolGeog[@["&amp;Y$1&amp;"]]")</f>
        <v>0</v>
      </c>
      <c r="Z42" s="129">
        <f t="array" aca="1" ref="Z42" ca="1">INDIRECT("ConsolGeog[@["&amp;Z$1&amp;"]]")</f>
        <v>0</v>
      </c>
      <c r="AA42" s="129">
        <f t="array" aca="1" ref="AA42" ca="1">INDIRECT("ConsolGeog[@["&amp;AA$1&amp;"]]")</f>
        <v>0</v>
      </c>
      <c r="AB42" s="129">
        <f t="array" aca="1" ref="AB42" ca="1">INDIRECT("ConsolGeog[@["&amp;AB$1&amp;"]]")</f>
        <v>0</v>
      </c>
      <c r="AC42" s="129">
        <f t="array" aca="1" ref="AC42" ca="1">INDIRECT("ConsolGeog[@["&amp;AC$1&amp;"]]")</f>
        <v>0</v>
      </c>
      <c r="AD42" s="129" t="str">
        <f t="array" aca="1" ref="AD42" ca="1">INDIRECT("ConsolGeog[@["&amp;AD$1&amp;"]]")</f>
        <v/>
      </c>
      <c r="AE42" s="129" t="str">
        <f t="array" aca="1" ref="AE42" ca="1">INDIRECT("ConsolGeog[@["&amp;AE$1&amp;"]]")</f>
        <v/>
      </c>
      <c r="AF42" s="129" t="str">
        <f t="array" aca="1" ref="AF42" ca="1">INDIRECT("ConsolGeog[@["&amp;AF$1&amp;"]]")</f>
        <v/>
      </c>
      <c r="AG42" s="129" t="str">
        <f t="array" aca="1" ref="AG42" ca="1">INDIRECT("ConsolGeog[@["&amp;AG$1&amp;"]]")</f>
        <v/>
      </c>
      <c r="AH42" s="129" t="str">
        <f t="array" aca="1" ref="AH42" ca="1">INDIRECT("ConsolGeog[@["&amp;AH$1&amp;"]]")</f>
        <v/>
      </c>
      <c r="AI42" s="129" t="str">
        <f t="array" aca="1" ref="AI42" ca="1">INDIRECT("ConsolGeog[@["&amp;AI$1&amp;"]]")</f>
        <v/>
      </c>
    </row>
    <row r="43" spans="1:35">
      <c r="A43" s="129" t="str">
        <f t="array" aca="1" ref="A43" ca="1">INDIRECT("ConsolGeog[@["&amp;A$1&amp;"]]")</f>
        <v>E06000034</v>
      </c>
      <c r="B43" s="129" t="str">
        <f t="array" aca="1" ref="B43" ca="1">INDIRECT("ConsolGeog[@["&amp;B$1&amp;"]]")</f>
        <v>Thurrock</v>
      </c>
      <c r="C43" s="129">
        <f t="array" aca="1" ref="C43" ca="1">INDIRECT("ConsolGeog[@["&amp;C$1&amp;"]]")</f>
        <v>157705</v>
      </c>
      <c r="D43" s="129">
        <f t="array" aca="1" ref="D43" ca="1">INDIRECT("ConsolGeog[@["&amp;D$1&amp;"]]")</f>
        <v>16337.6</v>
      </c>
      <c r="E43" s="129" t="str">
        <f t="array" aca="1" ref="E43" ca="1">INDIRECT("ConsolGeog[@["&amp;E$1&amp;"]]")</f>
        <v>E06000034</v>
      </c>
      <c r="F43" s="129">
        <f t="array" aca="1" ref="F43" ca="1">INDIRECT("ConsolGeog[@["&amp;F$1&amp;"]]")</f>
        <v>1</v>
      </c>
      <c r="G43" s="129" t="str">
        <f t="array" aca="1" ref="G43" ca="1">INDIRECT("ConsolGeog[@["&amp;G$1&amp;"]]")</f>
        <v>Unitary</v>
      </c>
      <c r="H43" s="129" t="str">
        <f t="array" aca="1" ref="H43" ca="1">INDIRECT("ConsolGeog[@["&amp;H$1&amp;"]]")</f>
        <v>England</v>
      </c>
      <c r="I43" s="129" t="str">
        <f t="array" aca="1" ref="I43" ca="1">INDIRECT("ConsolGeog[@["&amp;I$1&amp;"]]")</f>
        <v>Thurrock</v>
      </c>
      <c r="J43" s="129">
        <f t="array" aca="1" ref="J43" ca="1">INDIRECT("ConsolGeog[@["&amp;J$1&amp;"]]")</f>
        <v>0</v>
      </c>
      <c r="K43" s="129">
        <f t="array" aca="1" ref="K43" ca="1">INDIRECT("ConsolGeog[@["&amp;K$1&amp;"]]")</f>
        <v>0</v>
      </c>
      <c r="L43" s="129">
        <f t="array" aca="1" ref="L43" ca="1">INDIRECT("ConsolGeog[@["&amp;L$1&amp;"]]")</f>
        <v>0</v>
      </c>
      <c r="M43" s="129">
        <f t="array" aca="1" ref="M43" ca="1">INDIRECT("ConsolGeog[@["&amp;M$1&amp;"]]")</f>
        <v>0</v>
      </c>
      <c r="N43" s="129">
        <f t="array" aca="1" ref="N43" ca="1">INDIRECT("ConsolGeog[@["&amp;N$1&amp;"]]")</f>
        <v>0</v>
      </c>
      <c r="O43" s="129">
        <f t="array" aca="1" ref="O43" ca="1">INDIRECT("ConsolGeog[@["&amp;O$1&amp;"]]")</f>
        <v>0</v>
      </c>
      <c r="P43" s="129">
        <f t="array" ref="P43">ConsolGeog[COUNTY: Presented CS - 16-17 (2014) '[non additive!']]</f>
        <v>0</v>
      </c>
      <c r="Q43" s="129">
        <f t="array" ref="Q43">ConsolGeog[COUNTY: Presented CS - 16-24 (2014) '[non additive!']]</f>
        <v>0</v>
      </c>
      <c r="R43" s="129">
        <f t="array" ref="R43">ConsolGeog[COUNTY: Presented CS - 18-24 (2014) '[non additive!']]</f>
        <v>0</v>
      </c>
      <c r="S43" s="129">
        <f t="array" ref="S43">ConsolGeog[COUNTY: Assessed CS - 16-17 (2014) '[non additive!']]</f>
        <v>0</v>
      </c>
      <c r="T43" s="129">
        <f t="array" ref="T43">ConsolGeog[COUNTY: Assessed CS - 16-24 (2014) '[non additive!']]</f>
        <v>0</v>
      </c>
      <c r="U43" s="129">
        <f t="array" ref="U43">ConsolGeog[COUNTY: Assessed CS - 18-24 (2014) '[non additive!']]</f>
        <v>0</v>
      </c>
      <c r="V43" s="129">
        <f t="array" ref="V43">ConsolGeog[COUNTY: Sum of districts'' populations '[non additive!']]</f>
        <v>92028</v>
      </c>
      <c r="W43" s="160">
        <f t="array" aca="1" ref="W43" ca="1">INDIRECT("ConsolGeog[@["&amp;W$1&amp;"]]")</f>
        <v>1</v>
      </c>
      <c r="X43" s="129">
        <f t="array" aca="1" ref="X43" ca="1">INDIRECT("ConsolGeog[@["&amp;X$1&amp;"]]")</f>
        <v>0</v>
      </c>
      <c r="Y43" s="129">
        <f t="array" aca="1" ref="Y43" ca="1">INDIRECT("ConsolGeog[@["&amp;Y$1&amp;"]]")</f>
        <v>0</v>
      </c>
      <c r="Z43" s="129">
        <f t="array" aca="1" ref="Z43" ca="1">INDIRECT("ConsolGeog[@["&amp;Z$1&amp;"]]")</f>
        <v>0</v>
      </c>
      <c r="AA43" s="129">
        <f t="array" aca="1" ref="AA43" ca="1">INDIRECT("ConsolGeog[@["&amp;AA$1&amp;"]]")</f>
        <v>0</v>
      </c>
      <c r="AB43" s="129">
        <f t="array" aca="1" ref="AB43" ca="1">INDIRECT("ConsolGeog[@["&amp;AB$1&amp;"]]")</f>
        <v>0</v>
      </c>
      <c r="AC43" s="129">
        <f t="array" aca="1" ref="AC43" ca="1">INDIRECT("ConsolGeog[@["&amp;AC$1&amp;"]]")</f>
        <v>0</v>
      </c>
      <c r="AD43" s="129" t="str">
        <f t="array" aca="1" ref="AD43" ca="1">INDIRECT("ConsolGeog[@["&amp;AD$1&amp;"]]")</f>
        <v/>
      </c>
      <c r="AE43" s="129" t="str">
        <f t="array" aca="1" ref="AE43" ca="1">INDIRECT("ConsolGeog[@["&amp;AE$1&amp;"]]")</f>
        <v/>
      </c>
      <c r="AF43" s="129" t="str">
        <f t="array" aca="1" ref="AF43" ca="1">INDIRECT("ConsolGeog[@["&amp;AF$1&amp;"]]")</f>
        <v/>
      </c>
      <c r="AG43" s="129" t="str">
        <f t="array" aca="1" ref="AG43" ca="1">INDIRECT("ConsolGeog[@["&amp;AG$1&amp;"]]")</f>
        <v/>
      </c>
      <c r="AH43" s="129" t="str">
        <f t="array" aca="1" ref="AH43" ca="1">INDIRECT("ConsolGeog[@["&amp;AH$1&amp;"]]")</f>
        <v/>
      </c>
      <c r="AI43" s="129" t="str">
        <f t="array" aca="1" ref="AI43" ca="1">INDIRECT("ConsolGeog[@["&amp;AI$1&amp;"]]")</f>
        <v/>
      </c>
    </row>
    <row r="44" spans="1:35">
      <c r="A44" s="129" t="str">
        <f t="array" aca="1" ref="A44" ca="1">INDIRECT("ConsolGeog[@["&amp;A$1&amp;"]]")</f>
        <v>E06000035</v>
      </c>
      <c r="B44" s="129" t="str">
        <f t="array" aca="1" ref="B44" ca="1">INDIRECT("ConsolGeog[@["&amp;B$1&amp;"]]")</f>
        <v>Medway</v>
      </c>
      <c r="C44" s="129">
        <f t="array" aca="1" ref="C44" ca="1">INDIRECT("ConsolGeog[@["&amp;C$1&amp;"]]")</f>
        <v>263925</v>
      </c>
      <c r="D44" s="129">
        <f t="array" aca="1" ref="D44" ca="1">INDIRECT("ConsolGeog[@["&amp;D$1&amp;"]]")</f>
        <v>19203.310000000001</v>
      </c>
      <c r="E44" s="129" t="str">
        <f t="array" aca="1" ref="E44" ca="1">INDIRECT("ConsolGeog[@["&amp;E$1&amp;"]]")</f>
        <v>E06000035</v>
      </c>
      <c r="F44" s="129">
        <f t="array" aca="1" ref="F44" ca="1">INDIRECT("ConsolGeog[@["&amp;F$1&amp;"]]")</f>
        <v>1</v>
      </c>
      <c r="G44" s="129" t="str">
        <f t="array" aca="1" ref="G44" ca="1">INDIRECT("ConsolGeog[@["&amp;G$1&amp;"]]")</f>
        <v>Unitary</v>
      </c>
      <c r="H44" s="129" t="str">
        <f t="array" aca="1" ref="H44" ca="1">INDIRECT("ConsolGeog[@["&amp;H$1&amp;"]]")</f>
        <v>England</v>
      </c>
      <c r="I44" s="129" t="str">
        <f t="array" aca="1" ref="I44" ca="1">INDIRECT("ConsolGeog[@["&amp;I$1&amp;"]]")</f>
        <v>Medway</v>
      </c>
      <c r="J44" s="129">
        <f t="array" aca="1" ref="J44" ca="1">INDIRECT("ConsolGeog[@["&amp;J$1&amp;"]]")</f>
        <v>0</v>
      </c>
      <c r="K44" s="129">
        <f t="array" aca="1" ref="K44" ca="1">INDIRECT("ConsolGeog[@["&amp;K$1&amp;"]]")</f>
        <v>0</v>
      </c>
      <c r="L44" s="129">
        <f t="array" aca="1" ref="L44" ca="1">INDIRECT("ConsolGeog[@["&amp;L$1&amp;"]]")</f>
        <v>0</v>
      </c>
      <c r="M44" s="129">
        <f t="array" aca="1" ref="M44" ca="1">INDIRECT("ConsolGeog[@["&amp;M$1&amp;"]]")</f>
        <v>0</v>
      </c>
      <c r="N44" s="129">
        <f t="array" aca="1" ref="N44" ca="1">INDIRECT("ConsolGeog[@["&amp;N$1&amp;"]]")</f>
        <v>0</v>
      </c>
      <c r="O44" s="129">
        <f t="array" aca="1" ref="O44" ca="1">INDIRECT("ConsolGeog[@["&amp;O$1&amp;"]]")</f>
        <v>0</v>
      </c>
      <c r="P44" s="129">
        <f t="array" ref="P44">ConsolGeog[COUNTY: Presented CS - 16-17 (2014) '[non additive!']]</f>
        <v>0</v>
      </c>
      <c r="Q44" s="129">
        <f t="array" ref="Q44">ConsolGeog[COUNTY: Presented CS - 16-24 (2014) '[non additive!']]</f>
        <v>0</v>
      </c>
      <c r="R44" s="129">
        <f t="array" ref="R44">ConsolGeog[COUNTY: Presented CS - 18-24 (2014) '[non additive!']]</f>
        <v>0</v>
      </c>
      <c r="S44" s="129">
        <f t="array" ref="S44">ConsolGeog[COUNTY: Assessed CS - 16-17 (2014) '[non additive!']]</f>
        <v>0</v>
      </c>
      <c r="T44" s="129">
        <f t="array" ref="T44">ConsolGeog[COUNTY: Assessed CS - 16-24 (2014) '[non additive!']]</f>
        <v>0</v>
      </c>
      <c r="U44" s="129">
        <f t="array" ref="U44">ConsolGeog[COUNTY: Assessed CS - 18-24 (2014) '[non additive!']]</f>
        <v>0</v>
      </c>
      <c r="V44" s="129">
        <f t="array" ref="V44">ConsolGeog[COUNTY: Sum of districts'' populations '[non additive!']]</f>
        <v>92028</v>
      </c>
      <c r="W44" s="160">
        <f t="array" aca="1" ref="W44" ca="1">INDIRECT("ConsolGeog[@["&amp;W$1&amp;"]]")</f>
        <v>1</v>
      </c>
      <c r="X44" s="129">
        <f t="array" aca="1" ref="X44" ca="1">INDIRECT("ConsolGeog[@["&amp;X$1&amp;"]]")</f>
        <v>0</v>
      </c>
      <c r="Y44" s="129">
        <f t="array" aca="1" ref="Y44" ca="1">INDIRECT("ConsolGeog[@["&amp;Y$1&amp;"]]")</f>
        <v>0</v>
      </c>
      <c r="Z44" s="129">
        <f t="array" aca="1" ref="Z44" ca="1">INDIRECT("ConsolGeog[@["&amp;Z$1&amp;"]]")</f>
        <v>0</v>
      </c>
      <c r="AA44" s="129">
        <f t="array" aca="1" ref="AA44" ca="1">INDIRECT("ConsolGeog[@["&amp;AA$1&amp;"]]")</f>
        <v>0</v>
      </c>
      <c r="AB44" s="129">
        <f t="array" aca="1" ref="AB44" ca="1">INDIRECT("ConsolGeog[@["&amp;AB$1&amp;"]]")</f>
        <v>0</v>
      </c>
      <c r="AC44" s="129">
        <f t="array" aca="1" ref="AC44" ca="1">INDIRECT("ConsolGeog[@["&amp;AC$1&amp;"]]")</f>
        <v>0</v>
      </c>
      <c r="AD44" s="129" t="str">
        <f t="array" aca="1" ref="AD44" ca="1">INDIRECT("ConsolGeog[@["&amp;AD$1&amp;"]]")</f>
        <v/>
      </c>
      <c r="AE44" s="129" t="str">
        <f t="array" aca="1" ref="AE44" ca="1">INDIRECT("ConsolGeog[@["&amp;AE$1&amp;"]]")</f>
        <v/>
      </c>
      <c r="AF44" s="129" t="str">
        <f t="array" aca="1" ref="AF44" ca="1">INDIRECT("ConsolGeog[@["&amp;AF$1&amp;"]]")</f>
        <v/>
      </c>
      <c r="AG44" s="129" t="str">
        <f t="array" aca="1" ref="AG44" ca="1">INDIRECT("ConsolGeog[@["&amp;AG$1&amp;"]]")</f>
        <v/>
      </c>
      <c r="AH44" s="129" t="str">
        <f t="array" aca="1" ref="AH44" ca="1">INDIRECT("ConsolGeog[@["&amp;AH$1&amp;"]]")</f>
        <v/>
      </c>
      <c r="AI44" s="129" t="str">
        <f t="array" aca="1" ref="AI44" ca="1">INDIRECT("ConsolGeog[@["&amp;AI$1&amp;"]]")</f>
        <v/>
      </c>
    </row>
    <row r="45" spans="1:35">
      <c r="A45" s="129" t="str">
        <f t="array" aca="1" ref="A45" ca="1">INDIRECT("ConsolGeog[@["&amp;A$1&amp;"]]")</f>
        <v>E06000040</v>
      </c>
      <c r="B45" s="129" t="str">
        <f t="array" aca="1" ref="B45" ca="1">INDIRECT("ConsolGeog[@["&amp;B$1&amp;"]]")</f>
        <v>Windsor and Maidenhead</v>
      </c>
      <c r="C45" s="129">
        <f t="array" aca="1" ref="C45" ca="1">INDIRECT("ConsolGeog[@["&amp;C$1&amp;"]]")</f>
        <v>144560</v>
      </c>
      <c r="D45" s="129">
        <f t="array" aca="1" ref="D45" ca="1">INDIRECT("ConsolGeog[@["&amp;D$1&amp;"]]")</f>
        <v>19650.96</v>
      </c>
      <c r="E45" s="129" t="str">
        <f t="array" aca="1" ref="E45" ca="1">INDIRECT("ConsolGeog[@["&amp;E$1&amp;"]]")</f>
        <v>E06000040</v>
      </c>
      <c r="F45" s="129">
        <f t="array" aca="1" ref="F45" ca="1">INDIRECT("ConsolGeog[@["&amp;F$1&amp;"]]")</f>
        <v>1</v>
      </c>
      <c r="G45" s="129" t="str">
        <f t="array" aca="1" ref="G45" ca="1">INDIRECT("ConsolGeog[@["&amp;G$1&amp;"]]")</f>
        <v>Unitary</v>
      </c>
      <c r="H45" s="129" t="str">
        <f t="array" aca="1" ref="H45" ca="1">INDIRECT("ConsolGeog[@["&amp;H$1&amp;"]]")</f>
        <v>England</v>
      </c>
      <c r="I45" s="129" t="str">
        <f t="array" aca="1" ref="I45" ca="1">INDIRECT("ConsolGeog[@["&amp;I$1&amp;"]]")</f>
        <v>Windsor and Maidenhead</v>
      </c>
      <c r="J45" s="129">
        <f t="array" aca="1" ref="J45" ca="1">INDIRECT("ConsolGeog[@["&amp;J$1&amp;"]]")</f>
        <v>0</v>
      </c>
      <c r="K45" s="129">
        <f t="array" aca="1" ref="K45" ca="1">INDIRECT("ConsolGeog[@["&amp;K$1&amp;"]]")</f>
        <v>0</v>
      </c>
      <c r="L45" s="129">
        <f t="array" aca="1" ref="L45" ca="1">INDIRECT("ConsolGeog[@["&amp;L$1&amp;"]]")</f>
        <v>0</v>
      </c>
      <c r="M45" s="129">
        <f t="array" aca="1" ref="M45" ca="1">INDIRECT("ConsolGeog[@["&amp;M$1&amp;"]]")</f>
        <v>0</v>
      </c>
      <c r="N45" s="129">
        <f t="array" aca="1" ref="N45" ca="1">INDIRECT("ConsolGeog[@["&amp;N$1&amp;"]]")</f>
        <v>0</v>
      </c>
      <c r="O45" s="129">
        <f t="array" aca="1" ref="O45" ca="1">INDIRECT("ConsolGeog[@["&amp;O$1&amp;"]]")</f>
        <v>0</v>
      </c>
      <c r="P45" s="129">
        <f t="array" ref="P45">ConsolGeog[COUNTY: Presented CS - 16-17 (2014) '[non additive!']]</f>
        <v>0</v>
      </c>
      <c r="Q45" s="129">
        <f t="array" ref="Q45">ConsolGeog[COUNTY: Presented CS - 16-24 (2014) '[non additive!']]</f>
        <v>0</v>
      </c>
      <c r="R45" s="129">
        <f t="array" ref="R45">ConsolGeog[COUNTY: Presented CS - 18-24 (2014) '[non additive!']]</f>
        <v>0</v>
      </c>
      <c r="S45" s="129">
        <f t="array" ref="S45">ConsolGeog[COUNTY: Assessed CS - 16-17 (2014) '[non additive!']]</f>
        <v>0</v>
      </c>
      <c r="T45" s="129">
        <f t="array" ref="T45">ConsolGeog[COUNTY: Assessed CS - 16-24 (2014) '[non additive!']]</f>
        <v>0</v>
      </c>
      <c r="U45" s="129">
        <f t="array" ref="U45">ConsolGeog[COUNTY: Assessed CS - 18-24 (2014) '[non additive!']]</f>
        <v>0</v>
      </c>
      <c r="V45" s="129">
        <f t="array" ref="V45">ConsolGeog[COUNTY: Sum of districts'' populations '[non additive!']]</f>
        <v>92028</v>
      </c>
      <c r="W45" s="160">
        <f t="array" aca="1" ref="W45" ca="1">INDIRECT("ConsolGeog[@["&amp;W$1&amp;"]]")</f>
        <v>1</v>
      </c>
      <c r="X45" s="129">
        <f t="array" aca="1" ref="X45" ca="1">INDIRECT("ConsolGeog[@["&amp;X$1&amp;"]]")</f>
        <v>0</v>
      </c>
      <c r="Y45" s="129">
        <f t="array" aca="1" ref="Y45" ca="1">INDIRECT("ConsolGeog[@["&amp;Y$1&amp;"]]")</f>
        <v>0</v>
      </c>
      <c r="Z45" s="129">
        <f t="array" aca="1" ref="Z45" ca="1">INDIRECT("ConsolGeog[@["&amp;Z$1&amp;"]]")</f>
        <v>0</v>
      </c>
      <c r="AA45" s="129">
        <f t="array" aca="1" ref="AA45" ca="1">INDIRECT("ConsolGeog[@["&amp;AA$1&amp;"]]")</f>
        <v>0</v>
      </c>
      <c r="AB45" s="129">
        <f t="array" aca="1" ref="AB45" ca="1">INDIRECT("ConsolGeog[@["&amp;AB$1&amp;"]]")</f>
        <v>0</v>
      </c>
      <c r="AC45" s="129">
        <f t="array" aca="1" ref="AC45" ca="1">INDIRECT("ConsolGeog[@["&amp;AC$1&amp;"]]")</f>
        <v>0</v>
      </c>
      <c r="AD45" s="129" t="str">
        <f t="array" aca="1" ref="AD45" ca="1">INDIRECT("ConsolGeog[@["&amp;AD$1&amp;"]]")</f>
        <v/>
      </c>
      <c r="AE45" s="129" t="str">
        <f t="array" aca="1" ref="AE45" ca="1">INDIRECT("ConsolGeog[@["&amp;AE$1&amp;"]]")</f>
        <v/>
      </c>
      <c r="AF45" s="129" t="str">
        <f t="array" aca="1" ref="AF45" ca="1">INDIRECT("ConsolGeog[@["&amp;AF$1&amp;"]]")</f>
        <v/>
      </c>
      <c r="AG45" s="129" t="str">
        <f t="array" aca="1" ref="AG45" ca="1">INDIRECT("ConsolGeog[@["&amp;AG$1&amp;"]]")</f>
        <v/>
      </c>
      <c r="AH45" s="129" t="str">
        <f t="array" aca="1" ref="AH45" ca="1">INDIRECT("ConsolGeog[@["&amp;AH$1&amp;"]]")</f>
        <v/>
      </c>
      <c r="AI45" s="129" t="str">
        <f t="array" aca="1" ref="AI45" ca="1">INDIRECT("ConsolGeog[@["&amp;AI$1&amp;"]]")</f>
        <v/>
      </c>
    </row>
    <row r="46" spans="1:35">
      <c r="A46" s="129" t="str">
        <f t="array" aca="1" ref="A46" ca="1">INDIRECT("ConsolGeog[@["&amp;A$1&amp;"]]")</f>
        <v>E06000041</v>
      </c>
      <c r="B46" s="129" t="str">
        <f t="array" aca="1" ref="B46" ca="1">INDIRECT("ConsolGeog[@["&amp;B$1&amp;"]]")</f>
        <v>Wokingham</v>
      </c>
      <c r="C46" s="129">
        <f t="array" aca="1" ref="C46" ca="1">INDIRECT("ConsolGeog[@["&amp;C$1&amp;"]]")</f>
        <v>154380</v>
      </c>
      <c r="D46" s="129">
        <f t="array" aca="1" ref="D46" ca="1">INDIRECT("ConsolGeog[@["&amp;D$1&amp;"]]")</f>
        <v>17897.919999999998</v>
      </c>
      <c r="E46" s="129" t="str">
        <f t="array" aca="1" ref="E46" ca="1">INDIRECT("ConsolGeog[@["&amp;E$1&amp;"]]")</f>
        <v>E06000041</v>
      </c>
      <c r="F46" s="129">
        <f t="array" aca="1" ref="F46" ca="1">INDIRECT("ConsolGeog[@["&amp;F$1&amp;"]]")</f>
        <v>1</v>
      </c>
      <c r="G46" s="129" t="str">
        <f t="array" aca="1" ref="G46" ca="1">INDIRECT("ConsolGeog[@["&amp;G$1&amp;"]]")</f>
        <v>Unitary</v>
      </c>
      <c r="H46" s="129" t="str">
        <f t="array" aca="1" ref="H46" ca="1">INDIRECT("ConsolGeog[@["&amp;H$1&amp;"]]")</f>
        <v>England</v>
      </c>
      <c r="I46" s="129" t="str">
        <f t="array" aca="1" ref="I46" ca="1">INDIRECT("ConsolGeog[@["&amp;I$1&amp;"]]")</f>
        <v>Wokingham</v>
      </c>
      <c r="J46" s="129">
        <f t="array" aca="1" ref="J46" ca="1">INDIRECT("ConsolGeog[@["&amp;J$1&amp;"]]")</f>
        <v>0</v>
      </c>
      <c r="K46" s="129">
        <f t="array" aca="1" ref="K46" ca="1">INDIRECT("ConsolGeog[@["&amp;K$1&amp;"]]")</f>
        <v>0</v>
      </c>
      <c r="L46" s="129">
        <f t="array" aca="1" ref="L46" ca="1">INDIRECT("ConsolGeog[@["&amp;L$1&amp;"]]")</f>
        <v>0</v>
      </c>
      <c r="M46" s="129">
        <f t="array" aca="1" ref="M46" ca="1">INDIRECT("ConsolGeog[@["&amp;M$1&amp;"]]")</f>
        <v>0</v>
      </c>
      <c r="N46" s="129">
        <f t="array" aca="1" ref="N46" ca="1">INDIRECT("ConsolGeog[@["&amp;N$1&amp;"]]")</f>
        <v>0</v>
      </c>
      <c r="O46" s="129">
        <f t="array" aca="1" ref="O46" ca="1">INDIRECT("ConsolGeog[@["&amp;O$1&amp;"]]")</f>
        <v>0</v>
      </c>
      <c r="P46" s="129">
        <f t="array" ref="P46">ConsolGeog[COUNTY: Presented CS - 16-17 (2014) '[non additive!']]</f>
        <v>0</v>
      </c>
      <c r="Q46" s="129">
        <f t="array" ref="Q46">ConsolGeog[COUNTY: Presented CS - 16-24 (2014) '[non additive!']]</f>
        <v>0</v>
      </c>
      <c r="R46" s="129">
        <f t="array" ref="R46">ConsolGeog[COUNTY: Presented CS - 18-24 (2014) '[non additive!']]</f>
        <v>0</v>
      </c>
      <c r="S46" s="129">
        <f t="array" ref="S46">ConsolGeog[COUNTY: Assessed CS - 16-17 (2014) '[non additive!']]</f>
        <v>0</v>
      </c>
      <c r="T46" s="129">
        <f t="array" ref="T46">ConsolGeog[COUNTY: Assessed CS - 16-24 (2014) '[non additive!']]</f>
        <v>0</v>
      </c>
      <c r="U46" s="129">
        <f t="array" ref="U46">ConsolGeog[COUNTY: Assessed CS - 18-24 (2014) '[non additive!']]</f>
        <v>0</v>
      </c>
      <c r="V46" s="129">
        <f t="array" ref="V46">ConsolGeog[COUNTY: Sum of districts'' populations '[non additive!']]</f>
        <v>92028</v>
      </c>
      <c r="W46" s="160">
        <f t="array" aca="1" ref="W46" ca="1">INDIRECT("ConsolGeog[@["&amp;W$1&amp;"]]")</f>
        <v>1</v>
      </c>
      <c r="X46" s="129">
        <f t="array" aca="1" ref="X46" ca="1">INDIRECT("ConsolGeog[@["&amp;X$1&amp;"]]")</f>
        <v>0</v>
      </c>
      <c r="Y46" s="129">
        <f t="array" aca="1" ref="Y46" ca="1">INDIRECT("ConsolGeog[@["&amp;Y$1&amp;"]]")</f>
        <v>0</v>
      </c>
      <c r="Z46" s="129">
        <f t="array" aca="1" ref="Z46" ca="1">INDIRECT("ConsolGeog[@["&amp;Z$1&amp;"]]")</f>
        <v>0</v>
      </c>
      <c r="AA46" s="129">
        <f t="array" aca="1" ref="AA46" ca="1">INDIRECT("ConsolGeog[@["&amp;AA$1&amp;"]]")</f>
        <v>0</v>
      </c>
      <c r="AB46" s="129">
        <f t="array" aca="1" ref="AB46" ca="1">INDIRECT("ConsolGeog[@["&amp;AB$1&amp;"]]")</f>
        <v>0</v>
      </c>
      <c r="AC46" s="129">
        <f t="array" aca="1" ref="AC46" ca="1">INDIRECT("ConsolGeog[@["&amp;AC$1&amp;"]]")</f>
        <v>0</v>
      </c>
      <c r="AD46" s="129" t="str">
        <f t="array" aca="1" ref="AD46" ca="1">INDIRECT("ConsolGeog[@["&amp;AD$1&amp;"]]")</f>
        <v/>
      </c>
      <c r="AE46" s="129" t="str">
        <f t="array" aca="1" ref="AE46" ca="1">INDIRECT("ConsolGeog[@["&amp;AE$1&amp;"]]")</f>
        <v/>
      </c>
      <c r="AF46" s="129" t="str">
        <f t="array" aca="1" ref="AF46" ca="1">INDIRECT("ConsolGeog[@["&amp;AF$1&amp;"]]")</f>
        <v/>
      </c>
      <c r="AG46" s="129" t="str">
        <f t="array" aca="1" ref="AG46" ca="1">INDIRECT("ConsolGeog[@["&amp;AG$1&amp;"]]")</f>
        <v/>
      </c>
      <c r="AH46" s="129" t="str">
        <f t="array" aca="1" ref="AH46" ca="1">INDIRECT("ConsolGeog[@["&amp;AH$1&amp;"]]")</f>
        <v/>
      </c>
      <c r="AI46" s="129" t="str">
        <f t="array" aca="1" ref="AI46" ca="1">INDIRECT("ConsolGeog[@["&amp;AI$1&amp;"]]")</f>
        <v/>
      </c>
    </row>
    <row r="47" spans="1:35">
      <c r="A47" s="129" t="str">
        <f t="array" aca="1" ref="A47" ca="1">INDIRECT("ConsolGeog[@["&amp;A$1&amp;"]]")</f>
        <v>E06000042</v>
      </c>
      <c r="B47" s="129" t="str">
        <f t="array" aca="1" ref="B47" ca="1">INDIRECT("ConsolGeog[@["&amp;B$1&amp;"]]")</f>
        <v>Milton Keynes</v>
      </c>
      <c r="C47" s="129">
        <f t="array" aca="1" ref="C47" ca="1">INDIRECT("ConsolGeog[@["&amp;C$1&amp;"]]")</f>
        <v>248821</v>
      </c>
      <c r="D47" s="129">
        <f t="array" aca="1" ref="D47" ca="1">INDIRECT("ConsolGeog[@["&amp;D$1&amp;"]]")</f>
        <v>30862.53</v>
      </c>
      <c r="E47" s="129" t="str">
        <f t="array" aca="1" ref="E47" ca="1">INDIRECT("ConsolGeog[@["&amp;E$1&amp;"]]")</f>
        <v>E06000042</v>
      </c>
      <c r="F47" s="129" t="str">
        <f t="array" aca="1" ref="F47" ca="1">INDIRECT("ConsolGeog[@["&amp;F$1&amp;"]]")</f>
        <v/>
      </c>
      <c r="G47" s="129" t="str">
        <f t="array" aca="1" ref="G47" ca="1">INDIRECT("ConsolGeog[@["&amp;G$1&amp;"]]")</f>
        <v>Unitary</v>
      </c>
      <c r="H47" s="129" t="str">
        <f t="array" aca="1" ref="H47" ca="1">INDIRECT("ConsolGeog[@["&amp;H$1&amp;"]]")</f>
        <v>England</v>
      </c>
      <c r="I47" s="129" t="str">
        <f t="array" aca="1" ref="I47" ca="1">INDIRECT("ConsolGeog[@["&amp;I$1&amp;"]]")</f>
        <v>Milton Keynes</v>
      </c>
      <c r="J47" s="129">
        <f t="array" aca="1" ref="J47" ca="1">INDIRECT("ConsolGeog[@["&amp;J$1&amp;"]]")</f>
        <v>0</v>
      </c>
      <c r="K47" s="129">
        <f t="array" aca="1" ref="K47" ca="1">INDIRECT("ConsolGeog[@["&amp;K$1&amp;"]]")</f>
        <v>0</v>
      </c>
      <c r="L47" s="129">
        <f t="array" aca="1" ref="L47" ca="1">INDIRECT("ConsolGeog[@["&amp;L$1&amp;"]]")</f>
        <v>10037</v>
      </c>
      <c r="M47" s="129">
        <f t="array" aca="1" ref="M47" ca="1">INDIRECT("ConsolGeog[@["&amp;M$1&amp;"]]")</f>
        <v>1</v>
      </c>
      <c r="N47" s="129">
        <f t="array" aca="1" ref="N47" ca="1">INDIRECT("ConsolGeog[@["&amp;N$1&amp;"]]")</f>
        <v>0</v>
      </c>
      <c r="O47" s="129">
        <f t="array" aca="1" ref="O47" ca="1">INDIRECT("ConsolGeog[@["&amp;O$1&amp;"]]")</f>
        <v>242</v>
      </c>
      <c r="P47" s="129">
        <f t="array" ref="P47">ConsolGeog[COUNTY: Presented CS - 16-17 (2014) '[non additive!']]</f>
        <v>0</v>
      </c>
      <c r="Q47" s="129">
        <f t="array" ref="Q47">ConsolGeog[COUNTY: Presented CS - 16-24 (2014) '[non additive!']]</f>
        <v>0</v>
      </c>
      <c r="R47" s="129">
        <f t="array" ref="R47">ConsolGeog[COUNTY: Presented CS - 18-24 (2014) '[non additive!']]</f>
        <v>0</v>
      </c>
      <c r="S47" s="129">
        <f t="array" ref="S47">ConsolGeog[COUNTY: Assessed CS - 16-17 (2014) '[non additive!']]</f>
        <v>0</v>
      </c>
      <c r="T47" s="129">
        <f t="array" ref="T47">ConsolGeog[COUNTY: Assessed CS - 16-24 (2014) '[non additive!']]</f>
        <v>0</v>
      </c>
      <c r="U47" s="129">
        <f t="array" ref="U47">ConsolGeog[COUNTY: Assessed CS - 18-24 (2014) '[non additive!']]</f>
        <v>0</v>
      </c>
      <c r="V47" s="129">
        <f t="array" ref="V47">ConsolGeog[COUNTY: Sum of districts'' populations '[non additive!']]</f>
        <v>92028</v>
      </c>
      <c r="W47" s="160">
        <f t="array" aca="1" ref="W47" ca="1">INDIRECT("ConsolGeog[@["&amp;W$1&amp;"]]")</f>
        <v>1</v>
      </c>
      <c r="X47" s="129">
        <f t="array" aca="1" ref="X47" ca="1">INDIRECT("ConsolGeog[@["&amp;X$1&amp;"]]")</f>
        <v>0</v>
      </c>
      <c r="Y47" s="129">
        <f t="array" aca="1" ref="Y47" ca="1">INDIRECT("ConsolGeog[@["&amp;Y$1&amp;"]]")</f>
        <v>0</v>
      </c>
      <c r="Z47" s="129">
        <f t="array" aca="1" ref="Z47" ca="1">INDIRECT("ConsolGeog[@["&amp;Z$1&amp;"]]")</f>
        <v>0</v>
      </c>
      <c r="AA47" s="129">
        <f t="array" aca="1" ref="AA47" ca="1">INDIRECT("ConsolGeog[@["&amp;AA$1&amp;"]]")</f>
        <v>0</v>
      </c>
      <c r="AB47" s="129">
        <f t="array" aca="1" ref="AB47" ca="1">INDIRECT("ConsolGeog[@["&amp;AB$1&amp;"]]")</f>
        <v>0</v>
      </c>
      <c r="AC47" s="129">
        <f t="array" aca="1" ref="AC47" ca="1">INDIRECT("ConsolGeog[@["&amp;AC$1&amp;"]]")</f>
        <v>0</v>
      </c>
      <c r="AD47" s="129" t="str">
        <f t="array" aca="1" ref="AD47" ca="1">INDIRECT("ConsolGeog[@["&amp;AD$1&amp;"]]")</f>
        <v/>
      </c>
      <c r="AE47" s="129" t="str">
        <f t="array" aca="1" ref="AE47" ca="1">INDIRECT("ConsolGeog[@["&amp;AE$1&amp;"]]")</f>
        <v/>
      </c>
      <c r="AF47" s="129" t="str">
        <f t="array" aca="1" ref="AF47" ca="1">INDIRECT("ConsolGeog[@["&amp;AF$1&amp;"]]")</f>
        <v/>
      </c>
      <c r="AG47" s="129" t="str">
        <f t="array" aca="1" ref="AG47" ca="1">INDIRECT("ConsolGeog[@["&amp;AG$1&amp;"]]")</f>
        <v/>
      </c>
      <c r="AH47" s="129" t="str">
        <f t="array" aca="1" ref="AH47" ca="1">INDIRECT("ConsolGeog[@["&amp;AH$1&amp;"]]")</f>
        <v/>
      </c>
      <c r="AI47" s="129" t="str">
        <f t="array" aca="1" ref="AI47" ca="1">INDIRECT("ConsolGeog[@["&amp;AI$1&amp;"]]")</f>
        <v>ERROR</v>
      </c>
    </row>
    <row r="48" spans="1:35">
      <c r="A48" s="129" t="str">
        <f t="array" aca="1" ref="A48" ca="1">INDIRECT("ConsolGeog[@["&amp;A$1&amp;"]]")</f>
        <v>E06000043</v>
      </c>
      <c r="B48" s="129" t="str">
        <f t="array" aca="1" ref="B48" ca="1">INDIRECT("ConsolGeog[@["&amp;B$1&amp;"]]")</f>
        <v>Brighton and Hove</v>
      </c>
      <c r="C48" s="129">
        <f t="array" aca="1" ref="C48" ca="1">INDIRECT("ConsolGeog[@["&amp;C$1&amp;"]]")</f>
        <v>273369</v>
      </c>
      <c r="D48" s="129">
        <f t="array" aca="1" ref="D48" ca="1">INDIRECT("ConsolGeog[@["&amp;D$1&amp;"]]")</f>
        <v>8266.7099999999991</v>
      </c>
      <c r="E48" s="129" t="str">
        <f t="array" aca="1" ref="E48" ca="1">INDIRECT("ConsolGeog[@["&amp;E$1&amp;"]]")</f>
        <v>E06000043</v>
      </c>
      <c r="F48" s="129">
        <f t="array" aca="1" ref="F48" ca="1">INDIRECT("ConsolGeog[@["&amp;F$1&amp;"]]")</f>
        <v>1</v>
      </c>
      <c r="G48" s="129" t="str">
        <f t="array" aca="1" ref="G48" ca="1">INDIRECT("ConsolGeog[@["&amp;G$1&amp;"]]")</f>
        <v>Unitary</v>
      </c>
      <c r="H48" s="129" t="str">
        <f t="array" aca="1" ref="H48" ca="1">INDIRECT("ConsolGeog[@["&amp;H$1&amp;"]]")</f>
        <v>England</v>
      </c>
      <c r="I48" s="129" t="str">
        <f t="array" aca="1" ref="I48" ca="1">INDIRECT("ConsolGeog[@["&amp;I$1&amp;"]]")</f>
        <v>Brighton and Hove</v>
      </c>
      <c r="J48" s="129">
        <f t="array" aca="1" ref="J48" ca="1">INDIRECT("ConsolGeog[@["&amp;J$1&amp;"]]")</f>
        <v>0</v>
      </c>
      <c r="K48" s="129">
        <f t="array" aca="1" ref="K48" ca="1">INDIRECT("ConsolGeog[@["&amp;K$1&amp;"]]")</f>
        <v>0</v>
      </c>
      <c r="L48" s="129">
        <f t="array" aca="1" ref="L48" ca="1">INDIRECT("ConsolGeog[@["&amp;L$1&amp;"]]")</f>
        <v>0</v>
      </c>
      <c r="M48" s="129">
        <f t="array" aca="1" ref="M48" ca="1">INDIRECT("ConsolGeog[@["&amp;M$1&amp;"]]")</f>
        <v>0</v>
      </c>
      <c r="N48" s="129">
        <f t="array" aca="1" ref="N48" ca="1">INDIRECT("ConsolGeog[@["&amp;N$1&amp;"]]")</f>
        <v>0</v>
      </c>
      <c r="O48" s="129">
        <f t="array" aca="1" ref="O48" ca="1">INDIRECT("ConsolGeog[@["&amp;O$1&amp;"]]")</f>
        <v>0</v>
      </c>
      <c r="P48" s="129">
        <f t="array" ref="P48">ConsolGeog[COUNTY: Presented CS - 16-17 (2014) '[non additive!']]</f>
        <v>0</v>
      </c>
      <c r="Q48" s="129">
        <f t="array" ref="Q48">ConsolGeog[COUNTY: Presented CS - 16-24 (2014) '[non additive!']]</f>
        <v>0</v>
      </c>
      <c r="R48" s="129">
        <f t="array" ref="R48">ConsolGeog[COUNTY: Presented CS - 18-24 (2014) '[non additive!']]</f>
        <v>0</v>
      </c>
      <c r="S48" s="129">
        <f t="array" ref="S48">ConsolGeog[COUNTY: Assessed CS - 16-17 (2014) '[non additive!']]</f>
        <v>0</v>
      </c>
      <c r="T48" s="129">
        <f t="array" ref="T48">ConsolGeog[COUNTY: Assessed CS - 16-24 (2014) '[non additive!']]</f>
        <v>0</v>
      </c>
      <c r="U48" s="129">
        <f t="array" ref="U48">ConsolGeog[COUNTY: Assessed CS - 18-24 (2014) '[non additive!']]</f>
        <v>0</v>
      </c>
      <c r="V48" s="129">
        <f t="array" ref="V48">ConsolGeog[COUNTY: Sum of districts'' populations '[non additive!']]</f>
        <v>92028</v>
      </c>
      <c r="W48" s="160">
        <f t="array" aca="1" ref="W48" ca="1">INDIRECT("ConsolGeog[@["&amp;W$1&amp;"]]")</f>
        <v>1</v>
      </c>
      <c r="X48" s="129">
        <f t="array" aca="1" ref="X48" ca="1">INDIRECT("ConsolGeog[@["&amp;X$1&amp;"]]")</f>
        <v>0</v>
      </c>
      <c r="Y48" s="129">
        <f t="array" aca="1" ref="Y48" ca="1">INDIRECT("ConsolGeog[@["&amp;Y$1&amp;"]]")</f>
        <v>0</v>
      </c>
      <c r="Z48" s="129">
        <f t="array" aca="1" ref="Z48" ca="1">INDIRECT("ConsolGeog[@["&amp;Z$1&amp;"]]")</f>
        <v>0</v>
      </c>
      <c r="AA48" s="129">
        <f t="array" aca="1" ref="AA48" ca="1">INDIRECT("ConsolGeog[@["&amp;AA$1&amp;"]]")</f>
        <v>0</v>
      </c>
      <c r="AB48" s="129">
        <f t="array" aca="1" ref="AB48" ca="1">INDIRECT("ConsolGeog[@["&amp;AB$1&amp;"]]")</f>
        <v>0</v>
      </c>
      <c r="AC48" s="129">
        <f t="array" aca="1" ref="AC48" ca="1">INDIRECT("ConsolGeog[@["&amp;AC$1&amp;"]]")</f>
        <v>0</v>
      </c>
      <c r="AD48" s="129" t="str">
        <f t="array" aca="1" ref="AD48" ca="1">INDIRECT("ConsolGeog[@["&amp;AD$1&amp;"]]")</f>
        <v/>
      </c>
      <c r="AE48" s="129" t="str">
        <f t="array" aca="1" ref="AE48" ca="1">INDIRECT("ConsolGeog[@["&amp;AE$1&amp;"]]")</f>
        <v/>
      </c>
      <c r="AF48" s="129" t="str">
        <f t="array" aca="1" ref="AF48" ca="1">INDIRECT("ConsolGeog[@["&amp;AF$1&amp;"]]")</f>
        <v/>
      </c>
      <c r="AG48" s="129" t="str">
        <f t="array" aca="1" ref="AG48" ca="1">INDIRECT("ConsolGeog[@["&amp;AG$1&amp;"]]")</f>
        <v/>
      </c>
      <c r="AH48" s="129" t="str">
        <f t="array" aca="1" ref="AH48" ca="1">INDIRECT("ConsolGeog[@["&amp;AH$1&amp;"]]")</f>
        <v/>
      </c>
      <c r="AI48" s="129" t="str">
        <f t="array" aca="1" ref="AI48" ca="1">INDIRECT("ConsolGeog[@["&amp;AI$1&amp;"]]")</f>
        <v/>
      </c>
    </row>
    <row r="49" spans="1:35">
      <c r="A49" s="129" t="str">
        <f t="array" aca="1" ref="A49" ca="1">INDIRECT("ConsolGeog[@["&amp;A$1&amp;"]]")</f>
        <v>E07000008</v>
      </c>
      <c r="B49" s="129" t="str">
        <f t="array" aca="1" ref="B49" ca="1">INDIRECT("ConsolGeog[@["&amp;B$1&amp;"]]")</f>
        <v>Cambridge</v>
      </c>
      <c r="C49" s="129">
        <f t="array" aca="1" ref="C49" ca="1">INDIRECT("ConsolGeog[@["&amp;C$1&amp;"]]")</f>
        <v>123867</v>
      </c>
      <c r="D49" s="129">
        <f t="array" aca="1" ref="D49" ca="1">INDIRECT("ConsolGeog[@["&amp;D$1&amp;"]]")</f>
        <v>4069.94</v>
      </c>
      <c r="E49" s="129" t="str">
        <f t="array" aca="1" ref="E49" ca="1">INDIRECT("ConsolGeog[@["&amp;E$1&amp;"]]")</f>
        <v>E07000008</v>
      </c>
      <c r="F49" s="129" t="str">
        <f t="array" aca="1" ref="F49" ca="1">INDIRECT("ConsolGeog[@["&amp;F$1&amp;"]]")</f>
        <v/>
      </c>
      <c r="G49" s="129" t="str">
        <f t="array" aca="1" ref="G49" ca="1">INDIRECT("ConsolGeog[@["&amp;G$1&amp;"]]")</f>
        <v>District</v>
      </c>
      <c r="H49" s="129" t="str">
        <f t="array" aca="1" ref="H49" ca="1">INDIRECT("ConsolGeog[@["&amp;H$1&amp;"]]")</f>
        <v>England</v>
      </c>
      <c r="I49" s="129" t="str">
        <f t="array" aca="1" ref="I49" ca="1">INDIRECT("ConsolGeog[@["&amp;I$1&amp;"]]")</f>
        <v>Cambridgeshire</v>
      </c>
      <c r="J49" s="129">
        <f t="array" aca="1" ref="J49" ca="1">INDIRECT("ConsolGeog[@["&amp;J$1&amp;"]]")</f>
        <v>16</v>
      </c>
      <c r="K49" s="129">
        <f t="array" aca="1" ref="K49" ca="1">INDIRECT("ConsolGeog[@["&amp;K$1&amp;"]]")</f>
        <v>0</v>
      </c>
      <c r="L49" s="129">
        <f t="array" aca="1" ref="L49" ca="1">INDIRECT("ConsolGeog[@["&amp;L$1&amp;"]]")</f>
        <v>108</v>
      </c>
      <c r="M49" s="129">
        <f t="array" aca="1" ref="M49" ca="1">INDIRECT("ConsolGeog[@["&amp;M$1&amp;"]]")</f>
        <v>5</v>
      </c>
      <c r="N49" s="129">
        <f t="array" aca="1" ref="N49" ca="1">INDIRECT("ConsolGeog[@["&amp;N$1&amp;"]]")</f>
        <v>0</v>
      </c>
      <c r="O49" s="129">
        <f t="array" aca="1" ref="O49" ca="1">INDIRECT("ConsolGeog[@["&amp;O$1&amp;"]]")</f>
        <v>68</v>
      </c>
      <c r="P49" s="129">
        <f t="array" ref="P49">ConsolGeog[COUNTY: Presented CS - 16-17 (2014) '[non additive!']]</f>
        <v>0</v>
      </c>
      <c r="Q49" s="129">
        <f t="array" ref="Q49">ConsolGeog[COUNTY: Presented CS - 16-24 (2014) '[non additive!']]</f>
        <v>0</v>
      </c>
      <c r="R49" s="129">
        <f t="array" ref="R49">ConsolGeog[COUNTY: Presented CS - 18-24 (2014) '[non additive!']]</f>
        <v>0</v>
      </c>
      <c r="S49" s="129">
        <f t="array" ref="S49">ConsolGeog[COUNTY: Assessed CS - 16-17 (2014) '[non additive!']]</f>
        <v>0</v>
      </c>
      <c r="T49" s="129">
        <f t="array" ref="T49">ConsolGeog[COUNTY: Assessed CS - 16-24 (2014) '[non additive!']]</f>
        <v>0</v>
      </c>
      <c r="U49" s="129">
        <f t="array" ref="U49">ConsolGeog[COUNTY: Assessed CS - 18-24 (2014) '[non additive!']]</f>
        <v>0</v>
      </c>
      <c r="V49" s="129">
        <f t="array" ref="V49">ConsolGeog[COUNTY: Sum of districts'' populations '[non additive!']]</f>
        <v>92028</v>
      </c>
      <c r="W49" s="160">
        <f t="array" aca="1" ref="W49" ca="1">INDIRECT("ConsolGeog[@["&amp;W$1&amp;"]]")</f>
        <v>0.19939633940213455</v>
      </c>
      <c r="X49" s="129">
        <f t="array" aca="1" ref="X49" ca="1">INDIRECT("ConsolGeog[@["&amp;X$1&amp;"]]")</f>
        <v>0</v>
      </c>
      <c r="Y49" s="129">
        <f t="array" aca="1" ref="Y49" ca="1">INDIRECT("ConsolGeog[@["&amp;Y$1&amp;"]]")</f>
        <v>0</v>
      </c>
      <c r="Z49" s="129">
        <f t="array" aca="1" ref="Z49" ca="1">INDIRECT("ConsolGeog[@["&amp;Z$1&amp;"]]")</f>
        <v>0</v>
      </c>
      <c r="AA49" s="129">
        <f t="array" aca="1" ref="AA49" ca="1">INDIRECT("ConsolGeog[@["&amp;AA$1&amp;"]]")</f>
        <v>0</v>
      </c>
      <c r="AB49" s="129">
        <f t="array" aca="1" ref="AB49" ca="1">INDIRECT("ConsolGeog[@["&amp;AB$1&amp;"]]")</f>
        <v>0</v>
      </c>
      <c r="AC49" s="129">
        <f t="array" aca="1" ref="AC49" ca="1">INDIRECT("ConsolGeog[@["&amp;AC$1&amp;"]]")</f>
        <v>0</v>
      </c>
      <c r="AD49" s="129" t="str">
        <f t="array" aca="1" ref="AD49" ca="1">INDIRECT("ConsolGeog[@["&amp;AD$1&amp;"]]")</f>
        <v/>
      </c>
      <c r="AE49" s="129" t="str">
        <f t="array" aca="1" ref="AE49" ca="1">INDIRECT("ConsolGeog[@["&amp;AE$1&amp;"]]")</f>
        <v/>
      </c>
      <c r="AF49" s="129" t="str">
        <f t="array" aca="1" ref="AF49" ca="1">INDIRECT("ConsolGeog[@["&amp;AF$1&amp;"]]")</f>
        <v/>
      </c>
      <c r="AG49" s="129" t="str">
        <f t="array" aca="1" ref="AG49" ca="1">INDIRECT("ConsolGeog[@["&amp;AG$1&amp;"]]")</f>
        <v/>
      </c>
      <c r="AH49" s="129" t="str">
        <f t="array" aca="1" ref="AH49" ca="1">INDIRECT("ConsolGeog[@["&amp;AH$1&amp;"]]")</f>
        <v/>
      </c>
      <c r="AI49" s="129" t="str">
        <f t="array" aca="1" ref="AI49" ca="1">INDIRECT("ConsolGeog[@["&amp;AI$1&amp;"]]")</f>
        <v/>
      </c>
    </row>
    <row r="50" spans="1:35">
      <c r="A50" s="129" t="str">
        <f t="array" aca="1" ref="A50" ca="1">INDIRECT("ConsolGeog[@["&amp;A$1&amp;"]]")</f>
        <v>E07000009</v>
      </c>
      <c r="B50" s="129" t="str">
        <f t="array" aca="1" ref="B50" ca="1">INDIRECT("ConsolGeog[@["&amp;B$1&amp;"]]")</f>
        <v>East Cambridgeshire</v>
      </c>
      <c r="C50" s="129">
        <f t="array" aca="1" ref="C50" ca="1">INDIRECT("ConsolGeog[@["&amp;C$1&amp;"]]")</f>
        <v>83818</v>
      </c>
      <c r="D50" s="129">
        <f t="array" aca="1" ref="D50" ca="1">INDIRECT("ConsolGeog[@["&amp;D$1&amp;"]]")</f>
        <v>65128.21</v>
      </c>
      <c r="E50" s="129" t="str">
        <f t="array" aca="1" ref="E50" ca="1">INDIRECT("ConsolGeog[@["&amp;E$1&amp;"]]")</f>
        <v>E07000009</v>
      </c>
      <c r="F50" s="129" t="str">
        <f t="array" aca="1" ref="F50" ca="1">INDIRECT("ConsolGeog[@["&amp;F$1&amp;"]]")</f>
        <v/>
      </c>
      <c r="G50" s="129" t="str">
        <f t="array" aca="1" ref="G50" ca="1">INDIRECT("ConsolGeog[@["&amp;G$1&amp;"]]")</f>
        <v>District</v>
      </c>
      <c r="H50" s="129" t="str">
        <f t="array" aca="1" ref="H50" ca="1">INDIRECT("ConsolGeog[@["&amp;H$1&amp;"]]")</f>
        <v>England</v>
      </c>
      <c r="I50" s="129" t="str">
        <f t="array" aca="1" ref="I50" ca="1">INDIRECT("ConsolGeog[@["&amp;I$1&amp;"]]")</f>
        <v>Cambridgeshire</v>
      </c>
      <c r="J50" s="129">
        <f t="array" aca="1" ref="J50" ca="1">INDIRECT("ConsolGeog[@["&amp;J$1&amp;"]]")</f>
        <v>0</v>
      </c>
      <c r="K50" s="129">
        <f t="array" aca="1" ref="K50" ca="1">INDIRECT("ConsolGeog[@["&amp;K$1&amp;"]]")</f>
        <v>0</v>
      </c>
      <c r="L50" s="129">
        <f t="array" aca="1" ref="L50" ca="1">INDIRECT("ConsolGeog[@["&amp;L$1&amp;"]]")</f>
        <v>0</v>
      </c>
      <c r="M50" s="129">
        <f t="array" aca="1" ref="M50" ca="1">INDIRECT("ConsolGeog[@["&amp;M$1&amp;"]]")</f>
        <v>0</v>
      </c>
      <c r="N50" s="129">
        <f t="array" aca="1" ref="N50" ca="1">INDIRECT("ConsolGeog[@["&amp;N$1&amp;"]]")</f>
        <v>0</v>
      </c>
      <c r="O50" s="129">
        <f t="array" aca="1" ref="O50" ca="1">INDIRECT("ConsolGeog[@["&amp;O$1&amp;"]]")</f>
        <v>0</v>
      </c>
      <c r="P50" s="129">
        <f t="array" ref="P50">ConsolGeog[COUNTY: Presented CS - 16-17 (2014) '[non additive!']]</f>
        <v>0</v>
      </c>
      <c r="Q50" s="129">
        <f t="array" ref="Q50">ConsolGeog[COUNTY: Presented CS - 16-24 (2014) '[non additive!']]</f>
        <v>0</v>
      </c>
      <c r="R50" s="129">
        <f t="array" ref="R50">ConsolGeog[COUNTY: Presented CS - 18-24 (2014) '[non additive!']]</f>
        <v>0</v>
      </c>
      <c r="S50" s="129">
        <f t="array" ref="S50">ConsolGeog[COUNTY: Assessed CS - 16-17 (2014) '[non additive!']]</f>
        <v>0</v>
      </c>
      <c r="T50" s="129">
        <f t="array" ref="T50">ConsolGeog[COUNTY: Assessed CS - 16-24 (2014) '[non additive!']]</f>
        <v>0</v>
      </c>
      <c r="U50" s="129">
        <f t="array" ref="U50">ConsolGeog[COUNTY: Assessed CS - 18-24 (2014) '[non additive!']]</f>
        <v>0</v>
      </c>
      <c r="V50" s="129">
        <f t="array" ref="V50">ConsolGeog[COUNTY: Sum of districts'' populations '[non additive!']]</f>
        <v>92028</v>
      </c>
      <c r="W50" s="160">
        <f t="array" aca="1" ref="W50" ca="1">INDIRECT("ConsolGeog[@["&amp;W$1&amp;"]]")</f>
        <v>0.13492699731169813</v>
      </c>
      <c r="X50" s="129">
        <f t="array" aca="1" ref="X50" ca="1">INDIRECT("ConsolGeog[@["&amp;X$1&amp;"]]")</f>
        <v>0</v>
      </c>
      <c r="Y50" s="129">
        <f t="array" aca="1" ref="Y50" ca="1">INDIRECT("ConsolGeog[@["&amp;Y$1&amp;"]]")</f>
        <v>0</v>
      </c>
      <c r="Z50" s="129">
        <f t="array" aca="1" ref="Z50" ca="1">INDIRECT("ConsolGeog[@["&amp;Z$1&amp;"]]")</f>
        <v>0</v>
      </c>
      <c r="AA50" s="129">
        <f t="array" aca="1" ref="AA50" ca="1">INDIRECT("ConsolGeog[@["&amp;AA$1&amp;"]]")</f>
        <v>0</v>
      </c>
      <c r="AB50" s="129">
        <f t="array" aca="1" ref="AB50" ca="1">INDIRECT("ConsolGeog[@["&amp;AB$1&amp;"]]")</f>
        <v>0</v>
      </c>
      <c r="AC50" s="129">
        <f t="array" aca="1" ref="AC50" ca="1">INDIRECT("ConsolGeog[@["&amp;AC$1&amp;"]]")</f>
        <v>0</v>
      </c>
      <c r="AD50" s="129" t="str">
        <f t="array" aca="1" ref="AD50" ca="1">INDIRECT("ConsolGeog[@["&amp;AD$1&amp;"]]")</f>
        <v/>
      </c>
      <c r="AE50" s="129" t="str">
        <f t="array" aca="1" ref="AE50" ca="1">INDIRECT("ConsolGeog[@["&amp;AE$1&amp;"]]")</f>
        <v/>
      </c>
      <c r="AF50" s="129" t="str">
        <f t="array" aca="1" ref="AF50" ca="1">INDIRECT("ConsolGeog[@["&amp;AF$1&amp;"]]")</f>
        <v/>
      </c>
      <c r="AG50" s="129" t="str">
        <f t="array" aca="1" ref="AG50" ca="1">INDIRECT("ConsolGeog[@["&amp;AG$1&amp;"]]")</f>
        <v/>
      </c>
      <c r="AH50" s="129" t="str">
        <f t="array" aca="1" ref="AH50" ca="1">INDIRECT("ConsolGeog[@["&amp;AH$1&amp;"]]")</f>
        <v/>
      </c>
      <c r="AI50" s="129" t="str">
        <f t="array" aca="1" ref="AI50" ca="1">INDIRECT("ConsolGeog[@["&amp;AI$1&amp;"]]")</f>
        <v/>
      </c>
    </row>
    <row r="51" spans="1:35">
      <c r="A51" s="129" t="str">
        <f t="array" aca="1" ref="A51" ca="1">INDIRECT("ConsolGeog[@["&amp;A$1&amp;"]]")</f>
        <v>E06000044</v>
      </c>
      <c r="B51" s="129" t="str">
        <f t="array" aca="1" ref="B51" ca="1">INDIRECT("ConsolGeog[@["&amp;B$1&amp;"]]")</f>
        <v>Portsmouth</v>
      </c>
      <c r="C51" s="129">
        <f t="array" aca="1" ref="C51" ca="1">INDIRECT("ConsolGeog[@["&amp;C$1&amp;"]]")</f>
        <v>205056</v>
      </c>
      <c r="D51" s="129">
        <f t="array" aca="1" ref="D51" ca="1">INDIRECT("ConsolGeog[@["&amp;D$1&amp;"]]")</f>
        <v>4041.14</v>
      </c>
      <c r="E51" s="129" t="str">
        <f t="array" aca="1" ref="E51" ca="1">INDIRECT("ConsolGeog[@["&amp;E$1&amp;"]]")</f>
        <v>E06000044</v>
      </c>
      <c r="F51" s="129">
        <f t="array" aca="1" ref="F51" ca="1">INDIRECT("ConsolGeog[@["&amp;F$1&amp;"]]")</f>
        <v>1</v>
      </c>
      <c r="G51" s="129" t="str">
        <f t="array" aca="1" ref="G51" ca="1">INDIRECT("ConsolGeog[@["&amp;G$1&amp;"]]")</f>
        <v>Unitary</v>
      </c>
      <c r="H51" s="129" t="str">
        <f t="array" aca="1" ref="H51" ca="1">INDIRECT("ConsolGeog[@["&amp;H$1&amp;"]]")</f>
        <v>England</v>
      </c>
      <c r="I51" s="129" t="str">
        <f t="array" aca="1" ref="I51" ca="1">INDIRECT("ConsolGeog[@["&amp;I$1&amp;"]]")</f>
        <v>Portsmouth</v>
      </c>
      <c r="J51" s="129">
        <f t="array" aca="1" ref="J51" ca="1">INDIRECT("ConsolGeog[@["&amp;J$1&amp;"]]")</f>
        <v>0</v>
      </c>
      <c r="K51" s="129">
        <f t="array" aca="1" ref="K51" ca="1">INDIRECT("ConsolGeog[@["&amp;K$1&amp;"]]")</f>
        <v>0</v>
      </c>
      <c r="L51" s="129">
        <f t="array" aca="1" ref="L51" ca="1">INDIRECT("ConsolGeog[@["&amp;L$1&amp;"]]")</f>
        <v>0</v>
      </c>
      <c r="M51" s="129">
        <f t="array" aca="1" ref="M51" ca="1">INDIRECT("ConsolGeog[@["&amp;M$1&amp;"]]")</f>
        <v>0</v>
      </c>
      <c r="N51" s="129">
        <f t="array" aca="1" ref="N51" ca="1">INDIRECT("ConsolGeog[@["&amp;N$1&amp;"]]")</f>
        <v>0</v>
      </c>
      <c r="O51" s="129">
        <f t="array" aca="1" ref="O51" ca="1">INDIRECT("ConsolGeog[@["&amp;O$1&amp;"]]")</f>
        <v>0</v>
      </c>
      <c r="P51" s="129">
        <f t="array" ref="P51">ConsolGeog[COUNTY: Presented CS - 16-17 (2014) '[non additive!']]</f>
        <v>0</v>
      </c>
      <c r="Q51" s="129">
        <f t="array" ref="Q51">ConsolGeog[COUNTY: Presented CS - 16-24 (2014) '[non additive!']]</f>
        <v>0</v>
      </c>
      <c r="R51" s="129">
        <f t="array" ref="R51">ConsolGeog[COUNTY: Presented CS - 18-24 (2014) '[non additive!']]</f>
        <v>0</v>
      </c>
      <c r="S51" s="129">
        <f t="array" ref="S51">ConsolGeog[COUNTY: Assessed CS - 16-17 (2014) '[non additive!']]</f>
        <v>0</v>
      </c>
      <c r="T51" s="129">
        <f t="array" ref="T51">ConsolGeog[COUNTY: Assessed CS - 16-24 (2014) '[non additive!']]</f>
        <v>0</v>
      </c>
      <c r="U51" s="129">
        <f t="array" ref="U51">ConsolGeog[COUNTY: Assessed CS - 18-24 (2014) '[non additive!']]</f>
        <v>0</v>
      </c>
      <c r="V51" s="129">
        <f t="array" ref="V51">ConsolGeog[COUNTY: Sum of districts'' populations '[non additive!']]</f>
        <v>92028</v>
      </c>
      <c r="W51" s="160">
        <f t="array" aca="1" ref="W51" ca="1">INDIRECT("ConsolGeog[@["&amp;W$1&amp;"]]")</f>
        <v>1</v>
      </c>
      <c r="X51" s="129">
        <f t="array" aca="1" ref="X51" ca="1">INDIRECT("ConsolGeog[@["&amp;X$1&amp;"]]")</f>
        <v>0</v>
      </c>
      <c r="Y51" s="129">
        <f t="array" aca="1" ref="Y51" ca="1">INDIRECT("ConsolGeog[@["&amp;Y$1&amp;"]]")</f>
        <v>0</v>
      </c>
      <c r="Z51" s="129">
        <f t="array" aca="1" ref="Z51" ca="1">INDIRECT("ConsolGeog[@["&amp;Z$1&amp;"]]")</f>
        <v>0</v>
      </c>
      <c r="AA51" s="129">
        <f t="array" aca="1" ref="AA51" ca="1">INDIRECT("ConsolGeog[@["&amp;AA$1&amp;"]]")</f>
        <v>0</v>
      </c>
      <c r="AB51" s="129">
        <f t="array" aca="1" ref="AB51" ca="1">INDIRECT("ConsolGeog[@["&amp;AB$1&amp;"]]")</f>
        <v>0</v>
      </c>
      <c r="AC51" s="129">
        <f t="array" aca="1" ref="AC51" ca="1">INDIRECT("ConsolGeog[@["&amp;AC$1&amp;"]]")</f>
        <v>0</v>
      </c>
      <c r="AD51" s="129" t="str">
        <f t="array" aca="1" ref="AD51" ca="1">INDIRECT("ConsolGeog[@["&amp;AD$1&amp;"]]")</f>
        <v/>
      </c>
      <c r="AE51" s="129" t="str">
        <f t="array" aca="1" ref="AE51" ca="1">INDIRECT("ConsolGeog[@["&amp;AE$1&amp;"]]")</f>
        <v/>
      </c>
      <c r="AF51" s="129" t="str">
        <f t="array" aca="1" ref="AF51" ca="1">INDIRECT("ConsolGeog[@["&amp;AF$1&amp;"]]")</f>
        <v/>
      </c>
      <c r="AG51" s="129" t="str">
        <f t="array" aca="1" ref="AG51" ca="1">INDIRECT("ConsolGeog[@["&amp;AG$1&amp;"]]")</f>
        <v/>
      </c>
      <c r="AH51" s="129" t="str">
        <f t="array" aca="1" ref="AH51" ca="1">INDIRECT("ConsolGeog[@["&amp;AH$1&amp;"]]")</f>
        <v/>
      </c>
      <c r="AI51" s="129" t="str">
        <f t="array" aca="1" ref="AI51" ca="1">INDIRECT("ConsolGeog[@["&amp;AI$1&amp;"]]")</f>
        <v/>
      </c>
    </row>
    <row r="52" spans="1:35">
      <c r="A52" s="129" t="str">
        <f t="array" aca="1" ref="A52" ca="1">INDIRECT("ConsolGeog[@["&amp;A$1&amp;"]]")</f>
        <v>E07000062</v>
      </c>
      <c r="B52" s="129" t="str">
        <f t="array" aca="1" ref="B52" ca="1">INDIRECT("ConsolGeog[@["&amp;B$1&amp;"]]")</f>
        <v>Hastings</v>
      </c>
      <c r="C52" s="129">
        <f t="array" aca="1" ref="C52" ca="1">INDIRECT("ConsolGeog[@["&amp;C$1&amp;"]]")</f>
        <v>90254</v>
      </c>
      <c r="D52" s="129">
        <f t="array" aca="1" ref="D52" ca="1">INDIRECT("ConsolGeog[@["&amp;D$1&amp;"]]")</f>
        <v>2972.4</v>
      </c>
      <c r="E52" s="129" t="str">
        <f t="array" aca="1" ref="E52" ca="1">INDIRECT("ConsolGeog[@["&amp;E$1&amp;"]]")</f>
        <v>E07000062</v>
      </c>
      <c r="F52" s="129" t="str">
        <f t="array" aca="1" ref="F52" ca="1">INDIRECT("ConsolGeog[@["&amp;F$1&amp;"]]")</f>
        <v/>
      </c>
      <c r="G52" s="129" t="str">
        <f t="array" aca="1" ref="G52" ca="1">INDIRECT("ConsolGeog[@["&amp;G$1&amp;"]]")</f>
        <v>District</v>
      </c>
      <c r="H52" s="129" t="str">
        <f t="array" aca="1" ref="H52" ca="1">INDIRECT("ConsolGeog[@["&amp;H$1&amp;"]]")</f>
        <v>England</v>
      </c>
      <c r="I52" s="129" t="str">
        <f t="array" aca="1" ref="I52" ca="1">INDIRECT("ConsolGeog[@["&amp;I$1&amp;"]]")</f>
        <v>East Sussex</v>
      </c>
      <c r="J52" s="129">
        <f t="array" aca="1" ref="J52" ca="1">INDIRECT("ConsolGeog[@["&amp;J$1&amp;"]]")</f>
        <v>0</v>
      </c>
      <c r="K52" s="129">
        <f t="array" aca="1" ref="K52" ca="1">INDIRECT("ConsolGeog[@["&amp;K$1&amp;"]]")</f>
        <v>0</v>
      </c>
      <c r="L52" s="129">
        <f t="array" aca="1" ref="L52" ca="1">INDIRECT("ConsolGeog[@["&amp;L$1&amp;"]]")</f>
        <v>80</v>
      </c>
      <c r="M52" s="129">
        <f t="array" aca="1" ref="M52" ca="1">INDIRECT("ConsolGeog[@["&amp;M$1&amp;"]]")</f>
        <v>0</v>
      </c>
      <c r="N52" s="129">
        <f t="array" aca="1" ref="N52" ca="1">INDIRECT("ConsolGeog[@["&amp;N$1&amp;"]]")</f>
        <v>0</v>
      </c>
      <c r="O52" s="129">
        <f t="array" aca="1" ref="O52" ca="1">INDIRECT("ConsolGeog[@["&amp;O$1&amp;"]]")</f>
        <v>77</v>
      </c>
      <c r="P52" s="129">
        <f t="array" ref="P52">ConsolGeog[COUNTY: Presented CS - 16-17 (2014) '[non additive!']]</f>
        <v>0</v>
      </c>
      <c r="Q52" s="129">
        <f t="array" ref="Q52">ConsolGeog[COUNTY: Presented CS - 16-24 (2014) '[non additive!']]</f>
        <v>0</v>
      </c>
      <c r="R52" s="129">
        <f t="array" ref="R52">ConsolGeog[COUNTY: Presented CS - 18-24 (2014) '[non additive!']]</f>
        <v>0</v>
      </c>
      <c r="S52" s="129">
        <f t="array" ref="S52">ConsolGeog[COUNTY: Assessed CS - 16-17 (2014) '[non additive!']]</f>
        <v>0</v>
      </c>
      <c r="T52" s="129">
        <f t="array" ref="T52">ConsolGeog[COUNTY: Assessed CS - 16-24 (2014) '[non additive!']]</f>
        <v>0</v>
      </c>
      <c r="U52" s="129">
        <f t="array" ref="U52">ConsolGeog[COUNTY: Assessed CS - 18-24 (2014) '[non additive!']]</f>
        <v>0</v>
      </c>
      <c r="V52" s="129">
        <f t="array" ref="V52">ConsolGeog[COUNTY: Sum of districts'' populations '[non additive!']]</f>
        <v>92028</v>
      </c>
      <c r="W52" s="160">
        <f t="array" aca="1" ref="W52" ca="1">INDIRECT("ConsolGeog[@["&amp;W$1&amp;"]]")</f>
        <v>0.17136694444919123</v>
      </c>
      <c r="X52" s="129">
        <f t="array" aca="1" ref="X52" ca="1">INDIRECT("ConsolGeog[@["&amp;X$1&amp;"]]")</f>
        <v>32.559719445346332</v>
      </c>
      <c r="Y52" s="129">
        <f t="array" aca="1" ref="Y52" ca="1">INDIRECT("ConsolGeog[@["&amp;Y$1&amp;"]]")</f>
        <v>0</v>
      </c>
      <c r="Z52" s="129">
        <f t="array" aca="1" ref="Z52" ca="1">INDIRECT("ConsolGeog[@["&amp;Z$1&amp;"]]")</f>
        <v>0</v>
      </c>
      <c r="AA52" s="129">
        <f t="array" aca="1" ref="AA52" ca="1">INDIRECT("ConsolGeog[@["&amp;AA$1&amp;"]]")</f>
        <v>14.908924167079638</v>
      </c>
      <c r="AB52" s="129">
        <f t="array" aca="1" ref="AB52" ca="1">INDIRECT("ConsolGeog[@["&amp;AB$1&amp;"]]")</f>
        <v>0</v>
      </c>
      <c r="AC52" s="129">
        <f t="array" aca="1" ref="AC52" ca="1">INDIRECT("ConsolGeog[@["&amp;AC$1&amp;"]]")</f>
        <v>0</v>
      </c>
      <c r="AD52" s="129" t="str">
        <f t="array" aca="1" ref="AD52" ca="1">INDIRECT("ConsolGeog[@["&amp;AD$1&amp;"]]")</f>
        <v/>
      </c>
      <c r="AE52" s="129" t="str">
        <f t="array" aca="1" ref="AE52" ca="1">INDIRECT("ConsolGeog[@["&amp;AE$1&amp;"]]")</f>
        <v/>
      </c>
      <c r="AF52" s="129" t="str">
        <f t="array" aca="1" ref="AF52" ca="1">INDIRECT("ConsolGeog[@["&amp;AF$1&amp;"]]")</f>
        <v/>
      </c>
      <c r="AG52" s="129" t="str">
        <f t="array" aca="1" ref="AG52" ca="1">INDIRECT("ConsolGeog[@["&amp;AG$1&amp;"]]")</f>
        <v/>
      </c>
      <c r="AH52" s="129" t="str">
        <f t="array" aca="1" ref="AH52" ca="1">INDIRECT("ConsolGeog[@["&amp;AH$1&amp;"]]")</f>
        <v/>
      </c>
      <c r="AI52" s="129" t="str">
        <f t="array" aca="1" ref="AI52" ca="1">INDIRECT("ConsolGeog[@["&amp;AI$1&amp;"]]")</f>
        <v/>
      </c>
    </row>
    <row r="53" spans="1:35">
      <c r="A53" s="129" t="str">
        <f t="array" aca="1" ref="A53" ca="1">INDIRECT("ConsolGeog[@["&amp;A$1&amp;"]]")</f>
        <v>E07000063</v>
      </c>
      <c r="B53" s="129" t="str">
        <f t="array" aca="1" ref="B53" ca="1">INDIRECT("ConsolGeog[@["&amp;B$1&amp;"]]")</f>
        <v>Lewes</v>
      </c>
      <c r="C53" s="129">
        <f t="array" aca="1" ref="C53" ca="1">INDIRECT("ConsolGeog[@["&amp;C$1&amp;"]]")</f>
        <v>97502</v>
      </c>
      <c r="D53" s="129">
        <f t="array" aca="1" ref="D53" ca="1">INDIRECT("ConsolGeog[@["&amp;D$1&amp;"]]")</f>
        <v>29207.1</v>
      </c>
      <c r="E53" s="129" t="str">
        <f t="array" aca="1" ref="E53" ca="1">INDIRECT("ConsolGeog[@["&amp;E$1&amp;"]]")</f>
        <v>E07000063</v>
      </c>
      <c r="F53" s="129" t="str">
        <f t="array" aca="1" ref="F53" ca="1">INDIRECT("ConsolGeog[@["&amp;F$1&amp;"]]")</f>
        <v/>
      </c>
      <c r="G53" s="129" t="str">
        <f t="array" aca="1" ref="G53" ca="1">INDIRECT("ConsolGeog[@["&amp;G$1&amp;"]]")</f>
        <v>District</v>
      </c>
      <c r="H53" s="129" t="str">
        <f t="array" aca="1" ref="H53" ca="1">INDIRECT("ConsolGeog[@["&amp;H$1&amp;"]]")</f>
        <v>England</v>
      </c>
      <c r="I53" s="129" t="str">
        <f t="array" aca="1" ref="I53" ca="1">INDIRECT("ConsolGeog[@["&amp;I$1&amp;"]]")</f>
        <v>East Sussex</v>
      </c>
      <c r="J53" s="129">
        <f t="array" aca="1" ref="J53" ca="1">INDIRECT("ConsolGeog[@["&amp;J$1&amp;"]]")</f>
        <v>30</v>
      </c>
      <c r="K53" s="129">
        <f t="array" aca="1" ref="K53" ca="1">INDIRECT("ConsolGeog[@["&amp;K$1&amp;"]]")</f>
        <v>0</v>
      </c>
      <c r="L53" s="129">
        <f t="array" aca="1" ref="L53" ca="1">INDIRECT("ConsolGeog[@["&amp;L$1&amp;"]]")</f>
        <v>22</v>
      </c>
      <c r="M53" s="129">
        <f t="array" aca="1" ref="M53" ca="1">INDIRECT("ConsolGeog[@["&amp;M$1&amp;"]]")</f>
        <v>0</v>
      </c>
      <c r="N53" s="129">
        <f t="array" aca="1" ref="N53" ca="1">INDIRECT("ConsolGeog[@["&amp;N$1&amp;"]]")</f>
        <v>0</v>
      </c>
      <c r="O53" s="129">
        <f t="array" aca="1" ref="O53" ca="1">INDIRECT("ConsolGeog[@["&amp;O$1&amp;"]]")</f>
        <v>16</v>
      </c>
      <c r="P53" s="129">
        <f t="array" ref="P53">ConsolGeog[COUNTY: Presented CS - 16-17 (2014) '[non additive!']]</f>
        <v>0</v>
      </c>
      <c r="Q53" s="129">
        <f t="array" ref="Q53">ConsolGeog[COUNTY: Presented CS - 16-24 (2014) '[non additive!']]</f>
        <v>0</v>
      </c>
      <c r="R53" s="129">
        <f t="array" ref="R53">ConsolGeog[COUNTY: Presented CS - 18-24 (2014) '[non additive!']]</f>
        <v>0</v>
      </c>
      <c r="S53" s="129">
        <f t="array" ref="S53">ConsolGeog[COUNTY: Assessed CS - 16-17 (2014) '[non additive!']]</f>
        <v>0</v>
      </c>
      <c r="T53" s="129">
        <f t="array" ref="T53">ConsolGeog[COUNTY: Assessed CS - 16-24 (2014) '[non additive!']]</f>
        <v>0</v>
      </c>
      <c r="U53" s="129">
        <f t="array" ref="U53">ConsolGeog[COUNTY: Assessed CS - 18-24 (2014) '[non additive!']]</f>
        <v>0</v>
      </c>
      <c r="V53" s="129">
        <f t="array" ref="V53">ConsolGeog[COUNTY: Sum of districts'' populations '[non additive!']]</f>
        <v>92028</v>
      </c>
      <c r="W53" s="160">
        <f t="array" aca="1" ref="W53" ca="1">INDIRECT("ConsolGeog[@["&amp;W$1&amp;"]]")</f>
        <v>0.18512885653472472</v>
      </c>
      <c r="X53" s="129">
        <f t="array" aca="1" ref="X53" ca="1">INDIRECT("ConsolGeog[@["&amp;X$1&amp;"]]")</f>
        <v>35.174482741597693</v>
      </c>
      <c r="Y53" s="129">
        <f t="array" aca="1" ref="Y53" ca="1">INDIRECT("ConsolGeog[@["&amp;Y$1&amp;"]]")</f>
        <v>0</v>
      </c>
      <c r="Z53" s="129">
        <f t="array" aca="1" ref="Z53" ca="1">INDIRECT("ConsolGeog[@["&amp;Z$1&amp;"]]")</f>
        <v>0</v>
      </c>
      <c r="AA53" s="129">
        <f t="array" aca="1" ref="AA53" ca="1">INDIRECT("ConsolGeog[@["&amp;AA$1&amp;"]]")</f>
        <v>16.106210518521049</v>
      </c>
      <c r="AB53" s="129">
        <f t="array" aca="1" ref="AB53" ca="1">INDIRECT("ConsolGeog[@["&amp;AB$1&amp;"]]")</f>
        <v>0</v>
      </c>
      <c r="AC53" s="129">
        <f t="array" aca="1" ref="AC53" ca="1">INDIRECT("ConsolGeog[@["&amp;AC$1&amp;"]]")</f>
        <v>0</v>
      </c>
      <c r="AD53" s="129" t="str">
        <f t="array" aca="1" ref="AD53" ca="1">INDIRECT("ConsolGeog[@["&amp;AD$1&amp;"]]")</f>
        <v/>
      </c>
      <c r="AE53" s="129" t="str">
        <f t="array" aca="1" ref="AE53" ca="1">INDIRECT("ConsolGeog[@["&amp;AE$1&amp;"]]")</f>
        <v/>
      </c>
      <c r="AF53" s="129" t="str">
        <f t="array" aca="1" ref="AF53" ca="1">INDIRECT("ConsolGeog[@["&amp;AF$1&amp;"]]")</f>
        <v/>
      </c>
      <c r="AG53" s="129" t="str">
        <f t="array" aca="1" ref="AG53" ca="1">INDIRECT("ConsolGeog[@["&amp;AG$1&amp;"]]")</f>
        <v/>
      </c>
      <c r="AH53" s="129" t="str">
        <f t="array" aca="1" ref="AH53" ca="1">INDIRECT("ConsolGeog[@["&amp;AH$1&amp;"]]")</f>
        <v/>
      </c>
      <c r="AI53" s="129" t="str">
        <f t="array" aca="1" ref="AI53" ca="1">INDIRECT("ConsolGeog[@["&amp;AI$1&amp;"]]")</f>
        <v/>
      </c>
    </row>
    <row r="54" spans="1:35">
      <c r="A54" s="129" t="str">
        <f t="array" aca="1" ref="A54" ca="1">INDIRECT("ConsolGeog[@["&amp;A$1&amp;"]]")</f>
        <v>E06000045</v>
      </c>
      <c r="B54" s="129" t="str">
        <f t="array" aca="1" ref="B54" ca="1">INDIRECT("ConsolGeog[@["&amp;B$1&amp;"]]")</f>
        <v>Southampton</v>
      </c>
      <c r="C54" s="129">
        <f t="array" aca="1" ref="C54" ca="1">INDIRECT("ConsolGeog[@["&amp;C$1&amp;"]]")</f>
        <v>236882</v>
      </c>
      <c r="D54" s="129">
        <f t="array" aca="1" ref="D54" ca="1">INDIRECT("ConsolGeog[@["&amp;D$1&amp;"]]")</f>
        <v>4988.93</v>
      </c>
      <c r="E54" s="129" t="str">
        <f t="array" aca="1" ref="E54" ca="1">INDIRECT("ConsolGeog[@["&amp;E$1&amp;"]]")</f>
        <v>E06000045</v>
      </c>
      <c r="F54" s="129">
        <f t="array" aca="1" ref="F54" ca="1">INDIRECT("ConsolGeog[@["&amp;F$1&amp;"]]")</f>
        <v>1</v>
      </c>
      <c r="G54" s="129" t="str">
        <f t="array" aca="1" ref="G54" ca="1">INDIRECT("ConsolGeog[@["&amp;G$1&amp;"]]")</f>
        <v>Unitary</v>
      </c>
      <c r="H54" s="129" t="str">
        <f t="array" aca="1" ref="H54" ca="1">INDIRECT("ConsolGeog[@["&amp;H$1&amp;"]]")</f>
        <v>England</v>
      </c>
      <c r="I54" s="129" t="str">
        <f t="array" aca="1" ref="I54" ca="1">INDIRECT("ConsolGeog[@["&amp;I$1&amp;"]]")</f>
        <v>Southampton</v>
      </c>
      <c r="J54" s="129">
        <f t="array" aca="1" ref="J54" ca="1">INDIRECT("ConsolGeog[@["&amp;J$1&amp;"]]")</f>
        <v>0</v>
      </c>
      <c r="K54" s="129">
        <f t="array" aca="1" ref="K54" ca="1">INDIRECT("ConsolGeog[@["&amp;K$1&amp;"]]")</f>
        <v>0</v>
      </c>
      <c r="L54" s="129">
        <f t="array" aca="1" ref="L54" ca="1">INDIRECT("ConsolGeog[@["&amp;L$1&amp;"]]")</f>
        <v>0</v>
      </c>
      <c r="M54" s="129">
        <f t="array" aca="1" ref="M54" ca="1">INDIRECT("ConsolGeog[@["&amp;M$1&amp;"]]")</f>
        <v>0</v>
      </c>
      <c r="N54" s="129">
        <f t="array" aca="1" ref="N54" ca="1">INDIRECT("ConsolGeog[@["&amp;N$1&amp;"]]")</f>
        <v>0</v>
      </c>
      <c r="O54" s="129">
        <f t="array" aca="1" ref="O54" ca="1">INDIRECT("ConsolGeog[@["&amp;O$1&amp;"]]")</f>
        <v>0</v>
      </c>
      <c r="P54" s="129">
        <f t="array" ref="P54">ConsolGeog[COUNTY: Presented CS - 16-17 (2014) '[non additive!']]</f>
        <v>0</v>
      </c>
      <c r="Q54" s="129">
        <f t="array" ref="Q54">ConsolGeog[COUNTY: Presented CS - 16-24 (2014) '[non additive!']]</f>
        <v>0</v>
      </c>
      <c r="R54" s="129">
        <f t="array" ref="R54">ConsolGeog[COUNTY: Presented CS - 18-24 (2014) '[non additive!']]</f>
        <v>0</v>
      </c>
      <c r="S54" s="129">
        <f t="array" ref="S54">ConsolGeog[COUNTY: Assessed CS - 16-17 (2014) '[non additive!']]</f>
        <v>0</v>
      </c>
      <c r="T54" s="129">
        <f t="array" ref="T54">ConsolGeog[COUNTY: Assessed CS - 16-24 (2014) '[non additive!']]</f>
        <v>0</v>
      </c>
      <c r="U54" s="129">
        <f t="array" ref="U54">ConsolGeog[COUNTY: Assessed CS - 18-24 (2014) '[non additive!']]</f>
        <v>0</v>
      </c>
      <c r="V54" s="129">
        <f t="array" ref="V54">ConsolGeog[COUNTY: Sum of districts'' populations '[non additive!']]</f>
        <v>92028</v>
      </c>
      <c r="W54" s="160">
        <f t="array" aca="1" ref="W54" ca="1">INDIRECT("ConsolGeog[@["&amp;W$1&amp;"]]")</f>
        <v>1</v>
      </c>
      <c r="X54" s="129">
        <f t="array" aca="1" ref="X54" ca="1">INDIRECT("ConsolGeog[@["&amp;X$1&amp;"]]")</f>
        <v>0</v>
      </c>
      <c r="Y54" s="129">
        <f t="array" aca="1" ref="Y54" ca="1">INDIRECT("ConsolGeog[@["&amp;Y$1&amp;"]]")</f>
        <v>0</v>
      </c>
      <c r="Z54" s="129">
        <f t="array" aca="1" ref="Z54" ca="1">INDIRECT("ConsolGeog[@["&amp;Z$1&amp;"]]")</f>
        <v>0</v>
      </c>
      <c r="AA54" s="129">
        <f t="array" aca="1" ref="AA54" ca="1">INDIRECT("ConsolGeog[@["&amp;AA$1&amp;"]]")</f>
        <v>0</v>
      </c>
      <c r="AB54" s="129">
        <f t="array" aca="1" ref="AB54" ca="1">INDIRECT("ConsolGeog[@["&amp;AB$1&amp;"]]")</f>
        <v>0</v>
      </c>
      <c r="AC54" s="129">
        <f t="array" aca="1" ref="AC54" ca="1">INDIRECT("ConsolGeog[@["&amp;AC$1&amp;"]]")</f>
        <v>0</v>
      </c>
      <c r="AD54" s="129" t="str">
        <f t="array" aca="1" ref="AD54" ca="1">INDIRECT("ConsolGeog[@["&amp;AD$1&amp;"]]")</f>
        <v/>
      </c>
      <c r="AE54" s="129" t="str">
        <f t="array" aca="1" ref="AE54" ca="1">INDIRECT("ConsolGeog[@["&amp;AE$1&amp;"]]")</f>
        <v/>
      </c>
      <c r="AF54" s="129" t="str">
        <f t="array" aca="1" ref="AF54" ca="1">INDIRECT("ConsolGeog[@["&amp;AF$1&amp;"]]")</f>
        <v/>
      </c>
      <c r="AG54" s="129" t="str">
        <f t="array" aca="1" ref="AG54" ca="1">INDIRECT("ConsolGeog[@["&amp;AG$1&amp;"]]")</f>
        <v/>
      </c>
      <c r="AH54" s="129" t="str">
        <f t="array" aca="1" ref="AH54" ca="1">INDIRECT("ConsolGeog[@["&amp;AH$1&amp;"]]")</f>
        <v/>
      </c>
      <c r="AI54" s="129" t="str">
        <f t="array" aca="1" ref="AI54" ca="1">INDIRECT("ConsolGeog[@["&amp;AI$1&amp;"]]")</f>
        <v/>
      </c>
    </row>
    <row r="55" spans="1:35">
      <c r="A55" s="129" t="str">
        <f t="array" aca="1" ref="A55" ca="1">INDIRECT("ConsolGeog[@["&amp;A$1&amp;"]]")</f>
        <v>E06000046</v>
      </c>
      <c r="B55" s="129" t="str">
        <f t="array" aca="1" ref="B55" ca="1">INDIRECT("ConsolGeog[@["&amp;B$1&amp;"]]")</f>
        <v>Isle of Wight</v>
      </c>
      <c r="C55" s="129">
        <f t="array" aca="1" ref="C55" ca="1">INDIRECT("ConsolGeog[@["&amp;C$1&amp;"]]")</f>
        <v>138265</v>
      </c>
      <c r="D55" s="129">
        <f t="array" aca="1" ref="D55" ca="1">INDIRECT("ConsolGeog[@["&amp;D$1&amp;"]]")</f>
        <v>38016.1</v>
      </c>
      <c r="E55" s="129" t="str">
        <f t="array" aca="1" ref="E55" ca="1">INDIRECT("ConsolGeog[@["&amp;E$1&amp;"]]")</f>
        <v>E06000046</v>
      </c>
      <c r="F55" s="129" t="str">
        <f t="array" aca="1" ref="F55" ca="1">INDIRECT("ConsolGeog[@["&amp;F$1&amp;"]]")</f>
        <v/>
      </c>
      <c r="G55" s="129" t="str">
        <f t="array" aca="1" ref="G55" ca="1">INDIRECT("ConsolGeog[@["&amp;G$1&amp;"]]")</f>
        <v>District</v>
      </c>
      <c r="H55" s="129" t="str">
        <f t="array" aca="1" ref="H55" ca="1">INDIRECT("ConsolGeog[@["&amp;H$1&amp;"]]")</f>
        <v>England</v>
      </c>
      <c r="I55" s="129" t="str">
        <f t="array" aca="1" ref="I55" ca="1">INDIRECT("ConsolGeog[@["&amp;I$1&amp;"]]")</f>
        <v>Isle of Wight</v>
      </c>
      <c r="J55" s="129">
        <f t="array" aca="1" ref="J55" ca="1">INDIRECT("ConsolGeog[@["&amp;J$1&amp;"]]")</f>
        <v>12</v>
      </c>
      <c r="K55" s="129">
        <f t="array" aca="1" ref="K55" ca="1">INDIRECT("ConsolGeog[@["&amp;K$1&amp;"]]")</f>
        <v>0</v>
      </c>
      <c r="L55" s="129">
        <f t="array" aca="1" ref="L55" ca="1">INDIRECT("ConsolGeog[@["&amp;L$1&amp;"]]")</f>
        <v>527</v>
      </c>
      <c r="M55" s="129">
        <f t="array" aca="1" ref="M55" ca="1">INDIRECT("ConsolGeog[@["&amp;M$1&amp;"]]")</f>
        <v>0</v>
      </c>
      <c r="N55" s="129">
        <f t="array" aca="1" ref="N55" ca="1">INDIRECT("ConsolGeog[@["&amp;N$1&amp;"]]")</f>
        <v>0</v>
      </c>
      <c r="O55" s="129">
        <f t="array" aca="1" ref="O55" ca="1">INDIRECT("ConsolGeog[@["&amp;O$1&amp;"]]")</f>
        <v>168</v>
      </c>
      <c r="P55" s="129">
        <f t="array" ref="P55">ConsolGeog[COUNTY: Presented CS - 16-17 (2014) '[non additive!']]</f>
        <v>0</v>
      </c>
      <c r="Q55" s="129">
        <f t="array" ref="Q55">ConsolGeog[COUNTY: Presented CS - 16-24 (2014) '[non additive!']]</f>
        <v>0</v>
      </c>
      <c r="R55" s="129">
        <f t="array" ref="R55">ConsolGeog[COUNTY: Presented CS - 18-24 (2014) '[non additive!']]</f>
        <v>0</v>
      </c>
      <c r="S55" s="129">
        <f t="array" ref="S55">ConsolGeog[COUNTY: Assessed CS - 16-17 (2014) '[non additive!']]</f>
        <v>0</v>
      </c>
      <c r="T55" s="129">
        <f t="array" ref="T55">ConsolGeog[COUNTY: Assessed CS - 16-24 (2014) '[non additive!']]</f>
        <v>0</v>
      </c>
      <c r="U55" s="129">
        <f t="array" ref="U55">ConsolGeog[COUNTY: Assessed CS - 18-24 (2014) '[non additive!']]</f>
        <v>0</v>
      </c>
      <c r="V55" s="129">
        <f t="array" ref="V55">ConsolGeog[COUNTY: Sum of districts'' populations '[non additive!']]</f>
        <v>92028</v>
      </c>
      <c r="W55" s="160">
        <f t="array" aca="1" ref="W55" ca="1">INDIRECT("ConsolGeog[@["&amp;W$1&amp;"]]")</f>
        <v>1</v>
      </c>
      <c r="X55" s="129">
        <f t="array" aca="1" ref="X55" ca="1">INDIRECT("ConsolGeog[@["&amp;X$1&amp;"]]")</f>
        <v>0</v>
      </c>
      <c r="Y55" s="129">
        <f t="array" aca="1" ref="Y55" ca="1">INDIRECT("ConsolGeog[@["&amp;Y$1&amp;"]]")</f>
        <v>0</v>
      </c>
      <c r="Z55" s="129">
        <f t="array" aca="1" ref="Z55" ca="1">INDIRECT("ConsolGeog[@["&amp;Z$1&amp;"]]")</f>
        <v>0</v>
      </c>
      <c r="AA55" s="129">
        <f t="array" aca="1" ref="AA55" ca="1">INDIRECT("ConsolGeog[@["&amp;AA$1&amp;"]]")</f>
        <v>0</v>
      </c>
      <c r="AB55" s="129">
        <f t="array" aca="1" ref="AB55" ca="1">INDIRECT("ConsolGeog[@["&amp;AB$1&amp;"]]")</f>
        <v>0</v>
      </c>
      <c r="AC55" s="129">
        <f t="array" aca="1" ref="AC55" ca="1">INDIRECT("ConsolGeog[@["&amp;AC$1&amp;"]]")</f>
        <v>0</v>
      </c>
      <c r="AD55" s="129" t="str">
        <f t="array" aca="1" ref="AD55" ca="1">INDIRECT("ConsolGeog[@["&amp;AD$1&amp;"]]")</f>
        <v/>
      </c>
      <c r="AE55" s="129" t="str">
        <f t="array" aca="1" ref="AE55" ca="1">INDIRECT("ConsolGeog[@["&amp;AE$1&amp;"]]")</f>
        <v/>
      </c>
      <c r="AF55" s="129" t="str">
        <f t="array" aca="1" ref="AF55" ca="1">INDIRECT("ConsolGeog[@["&amp;AF$1&amp;"]]")</f>
        <v/>
      </c>
      <c r="AG55" s="129" t="str">
        <f t="array" aca="1" ref="AG55" ca="1">INDIRECT("ConsolGeog[@["&amp;AG$1&amp;"]]")</f>
        <v/>
      </c>
      <c r="AH55" s="129" t="str">
        <f t="array" aca="1" ref="AH55" ca="1">INDIRECT("ConsolGeog[@["&amp;AH$1&amp;"]]")</f>
        <v/>
      </c>
      <c r="AI55" s="129" t="str">
        <f t="array" aca="1" ref="AI55" ca="1">INDIRECT("ConsolGeog[@["&amp;AI$1&amp;"]]")</f>
        <v/>
      </c>
    </row>
    <row r="56" spans="1:35">
      <c r="A56" s="129" t="str">
        <f t="array" aca="1" ref="A56" ca="1">INDIRECT("ConsolGeog[@["&amp;A$1&amp;"]]")</f>
        <v>E06000047</v>
      </c>
      <c r="B56" s="129" t="str">
        <f t="array" aca="1" ref="B56" ca="1">INDIRECT("ConsolGeog[@["&amp;B$1&amp;"]]")</f>
        <v>County Durham</v>
      </c>
      <c r="C56" s="129">
        <f t="array" aca="1" ref="C56" ca="1">INDIRECT("ConsolGeog[@["&amp;C$1&amp;"]]")</f>
        <v>513242</v>
      </c>
      <c r="D56" s="129">
        <f t="array" aca="1" ref="D56" ca="1">INDIRECT("ConsolGeog[@["&amp;D$1&amp;"]]")</f>
        <v>222606.26</v>
      </c>
      <c r="E56" s="129" t="str">
        <f t="array" aca="1" ref="E56" ca="1">INDIRECT("ConsolGeog[@["&amp;E$1&amp;"]]")</f>
        <v>E06000047</v>
      </c>
      <c r="F56" s="129">
        <f t="array" aca="1" ref="F56" ca="1">INDIRECT("ConsolGeog[@["&amp;F$1&amp;"]]")</f>
        <v>1</v>
      </c>
      <c r="G56" s="129" t="str">
        <f t="array" aca="1" ref="G56" ca="1">INDIRECT("ConsolGeog[@["&amp;G$1&amp;"]]")</f>
        <v>Unitary</v>
      </c>
      <c r="H56" s="129" t="str">
        <f t="array" aca="1" ref="H56" ca="1">INDIRECT("ConsolGeog[@["&amp;H$1&amp;"]]")</f>
        <v>England</v>
      </c>
      <c r="I56" s="129" t="str">
        <f t="array" aca="1" ref="I56" ca="1">INDIRECT("ConsolGeog[@["&amp;I$1&amp;"]]")</f>
        <v>County Durham</v>
      </c>
      <c r="J56" s="129">
        <f t="array" aca="1" ref="J56" ca="1">INDIRECT("ConsolGeog[@["&amp;J$1&amp;"]]")</f>
        <v>0</v>
      </c>
      <c r="K56" s="129">
        <f t="array" aca="1" ref="K56" ca="1">INDIRECT("ConsolGeog[@["&amp;K$1&amp;"]]")</f>
        <v>0</v>
      </c>
      <c r="L56" s="129">
        <f t="array" aca="1" ref="L56" ca="1">INDIRECT("ConsolGeog[@["&amp;L$1&amp;"]]")</f>
        <v>0</v>
      </c>
      <c r="M56" s="129">
        <f t="array" aca="1" ref="M56" ca="1">INDIRECT("ConsolGeog[@["&amp;M$1&amp;"]]")</f>
        <v>0</v>
      </c>
      <c r="N56" s="129">
        <f t="array" aca="1" ref="N56" ca="1">INDIRECT("ConsolGeog[@["&amp;N$1&amp;"]]")</f>
        <v>0</v>
      </c>
      <c r="O56" s="129">
        <f t="array" aca="1" ref="O56" ca="1">INDIRECT("ConsolGeog[@["&amp;O$1&amp;"]]")</f>
        <v>0</v>
      </c>
      <c r="P56" s="129">
        <f t="array" ref="P56">ConsolGeog[COUNTY: Presented CS - 16-17 (2014) '[non additive!']]</f>
        <v>0</v>
      </c>
      <c r="Q56" s="129">
        <f t="array" ref="Q56">ConsolGeog[COUNTY: Presented CS - 16-24 (2014) '[non additive!']]</f>
        <v>0</v>
      </c>
      <c r="R56" s="129">
        <f t="array" ref="R56">ConsolGeog[COUNTY: Presented CS - 18-24 (2014) '[non additive!']]</f>
        <v>0</v>
      </c>
      <c r="S56" s="129">
        <f t="array" ref="S56">ConsolGeog[COUNTY: Assessed CS - 16-17 (2014) '[non additive!']]</f>
        <v>0</v>
      </c>
      <c r="T56" s="129">
        <f t="array" ref="T56">ConsolGeog[COUNTY: Assessed CS - 16-24 (2014) '[non additive!']]</f>
        <v>0</v>
      </c>
      <c r="U56" s="129">
        <f t="array" ref="U56">ConsolGeog[COUNTY: Assessed CS - 18-24 (2014) '[non additive!']]</f>
        <v>0</v>
      </c>
      <c r="V56" s="129">
        <f t="array" ref="V56">ConsolGeog[COUNTY: Sum of districts'' populations '[non additive!']]</f>
        <v>92028</v>
      </c>
      <c r="W56" s="160">
        <f t="array" aca="1" ref="W56" ca="1">INDIRECT("ConsolGeog[@["&amp;W$1&amp;"]]")</f>
        <v>1</v>
      </c>
      <c r="X56" s="129">
        <f t="array" aca="1" ref="X56" ca="1">INDIRECT("ConsolGeog[@["&amp;X$1&amp;"]]")</f>
        <v>0</v>
      </c>
      <c r="Y56" s="129">
        <f t="array" aca="1" ref="Y56" ca="1">INDIRECT("ConsolGeog[@["&amp;Y$1&amp;"]]")</f>
        <v>0</v>
      </c>
      <c r="Z56" s="129">
        <f t="array" aca="1" ref="Z56" ca="1">INDIRECT("ConsolGeog[@["&amp;Z$1&amp;"]]")</f>
        <v>0</v>
      </c>
      <c r="AA56" s="129">
        <f t="array" aca="1" ref="AA56" ca="1">INDIRECT("ConsolGeog[@["&amp;AA$1&amp;"]]")</f>
        <v>0</v>
      </c>
      <c r="AB56" s="129">
        <f t="array" aca="1" ref="AB56" ca="1">INDIRECT("ConsolGeog[@["&amp;AB$1&amp;"]]")</f>
        <v>0</v>
      </c>
      <c r="AC56" s="129">
        <f t="array" aca="1" ref="AC56" ca="1">INDIRECT("ConsolGeog[@["&amp;AC$1&amp;"]]")</f>
        <v>0</v>
      </c>
      <c r="AD56" s="129" t="str">
        <f t="array" aca="1" ref="AD56" ca="1">INDIRECT("ConsolGeog[@["&amp;AD$1&amp;"]]")</f>
        <v/>
      </c>
      <c r="AE56" s="129" t="str">
        <f t="array" aca="1" ref="AE56" ca="1">INDIRECT("ConsolGeog[@["&amp;AE$1&amp;"]]")</f>
        <v/>
      </c>
      <c r="AF56" s="129" t="str">
        <f t="array" aca="1" ref="AF56" ca="1">INDIRECT("ConsolGeog[@["&amp;AF$1&amp;"]]")</f>
        <v/>
      </c>
      <c r="AG56" s="129" t="str">
        <f t="array" aca="1" ref="AG56" ca="1">INDIRECT("ConsolGeog[@["&amp;AG$1&amp;"]]")</f>
        <v/>
      </c>
      <c r="AH56" s="129" t="str">
        <f t="array" aca="1" ref="AH56" ca="1">INDIRECT("ConsolGeog[@["&amp;AH$1&amp;"]]")</f>
        <v/>
      </c>
      <c r="AI56" s="129" t="str">
        <f t="array" aca="1" ref="AI56" ca="1">INDIRECT("ConsolGeog[@["&amp;AI$1&amp;"]]")</f>
        <v/>
      </c>
    </row>
    <row r="57" spans="1:35">
      <c r="A57" s="129" t="str">
        <f t="array" aca="1" ref="A57" ca="1">INDIRECT("ConsolGeog[@["&amp;A$1&amp;"]]")</f>
        <v>E06000049</v>
      </c>
      <c r="B57" s="129" t="str">
        <f t="array" aca="1" ref="B57" ca="1">INDIRECT("ConsolGeog[@["&amp;B$1&amp;"]]")</f>
        <v>Cheshire East</v>
      </c>
      <c r="C57" s="129">
        <f t="array" aca="1" ref="C57" ca="1">INDIRECT("ConsolGeog[@["&amp;C$1&amp;"]]")</f>
        <v>370127</v>
      </c>
      <c r="D57" s="129">
        <f t="array" aca="1" ref="D57" ca="1">INDIRECT("ConsolGeog[@["&amp;D$1&amp;"]]")</f>
        <v>116637.63</v>
      </c>
      <c r="E57" s="129" t="str">
        <f t="array" aca="1" ref="E57" ca="1">INDIRECT("ConsolGeog[@["&amp;E$1&amp;"]]")</f>
        <v>E06000049</v>
      </c>
      <c r="F57" s="129" t="str">
        <f t="array" aca="1" ref="F57" ca="1">INDIRECT("ConsolGeog[@["&amp;F$1&amp;"]]")</f>
        <v/>
      </c>
      <c r="G57" s="129" t="str">
        <f t="array" aca="1" ref="G57" ca="1">INDIRECT("ConsolGeog[@["&amp;G$1&amp;"]]")</f>
        <v>Unitary</v>
      </c>
      <c r="H57" s="129" t="str">
        <f t="array" aca="1" ref="H57" ca="1">INDIRECT("ConsolGeog[@["&amp;H$1&amp;"]]")</f>
        <v>England</v>
      </c>
      <c r="I57" s="129" t="str">
        <f t="array" aca="1" ref="I57" ca="1">INDIRECT("ConsolGeog[@["&amp;I$1&amp;"]]")</f>
        <v>Cheshire East</v>
      </c>
      <c r="J57" s="129">
        <f t="array" aca="1" ref="J57" ca="1">INDIRECT("ConsolGeog[@["&amp;J$1&amp;"]]")</f>
        <v>52</v>
      </c>
      <c r="K57" s="129">
        <f t="array" aca="1" ref="K57" ca="1">INDIRECT("ConsolGeog[@["&amp;K$1&amp;"]]")</f>
        <v>0</v>
      </c>
      <c r="L57" s="129">
        <f t="array" aca="1" ref="L57" ca="1">INDIRECT("ConsolGeog[@["&amp;L$1&amp;"]]")</f>
        <v>731</v>
      </c>
      <c r="M57" s="129">
        <f t="array" aca="1" ref="M57" ca="1">INDIRECT("ConsolGeog[@["&amp;M$1&amp;"]]")</f>
        <v>1</v>
      </c>
      <c r="N57" s="129">
        <f t="array" aca="1" ref="N57" ca="1">INDIRECT("ConsolGeog[@["&amp;N$1&amp;"]]")</f>
        <v>0</v>
      </c>
      <c r="O57" s="129">
        <f t="array" aca="1" ref="O57" ca="1">INDIRECT("ConsolGeog[@["&amp;O$1&amp;"]]")</f>
        <v>48</v>
      </c>
      <c r="P57" s="129">
        <f t="array" ref="P57">ConsolGeog[COUNTY: Presented CS - 16-17 (2014) '[non additive!']]</f>
        <v>0</v>
      </c>
      <c r="Q57" s="129">
        <f t="array" ref="Q57">ConsolGeog[COUNTY: Presented CS - 16-24 (2014) '[non additive!']]</f>
        <v>0</v>
      </c>
      <c r="R57" s="129">
        <f t="array" ref="R57">ConsolGeog[COUNTY: Presented CS - 18-24 (2014) '[non additive!']]</f>
        <v>0</v>
      </c>
      <c r="S57" s="129">
        <f t="array" ref="S57">ConsolGeog[COUNTY: Assessed CS - 16-17 (2014) '[non additive!']]</f>
        <v>0</v>
      </c>
      <c r="T57" s="129">
        <f t="array" ref="T57">ConsolGeog[COUNTY: Assessed CS - 16-24 (2014) '[non additive!']]</f>
        <v>0</v>
      </c>
      <c r="U57" s="129">
        <f t="array" ref="U57">ConsolGeog[COUNTY: Assessed CS - 18-24 (2014) '[non additive!']]</f>
        <v>0</v>
      </c>
      <c r="V57" s="129">
        <f t="array" ref="V57">ConsolGeog[COUNTY: Sum of districts'' populations '[non additive!']]</f>
        <v>92028</v>
      </c>
      <c r="W57" s="160">
        <f t="array" aca="1" ref="W57" ca="1">INDIRECT("ConsolGeog[@["&amp;W$1&amp;"]]")</f>
        <v>1</v>
      </c>
      <c r="X57" s="129">
        <f t="array" aca="1" ref="X57" ca="1">INDIRECT("ConsolGeog[@["&amp;X$1&amp;"]]")</f>
        <v>0</v>
      </c>
      <c r="Y57" s="129">
        <f t="array" aca="1" ref="Y57" ca="1">INDIRECT("ConsolGeog[@["&amp;Y$1&amp;"]]")</f>
        <v>0</v>
      </c>
      <c r="Z57" s="129">
        <f t="array" aca="1" ref="Z57" ca="1">INDIRECT("ConsolGeog[@["&amp;Z$1&amp;"]]")</f>
        <v>0</v>
      </c>
      <c r="AA57" s="129">
        <f t="array" aca="1" ref="AA57" ca="1">INDIRECT("ConsolGeog[@["&amp;AA$1&amp;"]]")</f>
        <v>0</v>
      </c>
      <c r="AB57" s="129">
        <f t="array" aca="1" ref="AB57" ca="1">INDIRECT("ConsolGeog[@["&amp;AB$1&amp;"]]")</f>
        <v>0</v>
      </c>
      <c r="AC57" s="129">
        <f t="array" aca="1" ref="AC57" ca="1">INDIRECT("ConsolGeog[@["&amp;AC$1&amp;"]]")</f>
        <v>0</v>
      </c>
      <c r="AD57" s="129" t="str">
        <f t="array" aca="1" ref="AD57" ca="1">INDIRECT("ConsolGeog[@["&amp;AD$1&amp;"]]")</f>
        <v/>
      </c>
      <c r="AE57" s="129" t="str">
        <f t="array" aca="1" ref="AE57" ca="1">INDIRECT("ConsolGeog[@["&amp;AE$1&amp;"]]")</f>
        <v/>
      </c>
      <c r="AF57" s="129" t="str">
        <f t="array" aca="1" ref="AF57" ca="1">INDIRECT("ConsolGeog[@["&amp;AF$1&amp;"]]")</f>
        <v/>
      </c>
      <c r="AG57" s="129" t="str">
        <f t="array" aca="1" ref="AG57" ca="1">INDIRECT("ConsolGeog[@["&amp;AG$1&amp;"]]")</f>
        <v/>
      </c>
      <c r="AH57" s="129" t="str">
        <f t="array" aca="1" ref="AH57" ca="1">INDIRECT("ConsolGeog[@["&amp;AH$1&amp;"]]")</f>
        <v/>
      </c>
      <c r="AI57" s="129" t="str">
        <f t="array" aca="1" ref="AI57" ca="1">INDIRECT("ConsolGeog[@["&amp;AI$1&amp;"]]")</f>
        <v/>
      </c>
    </row>
    <row r="58" spans="1:35">
      <c r="A58" s="129" t="str">
        <f t="array" aca="1" ref="A58" ca="1">INDIRECT("ConsolGeog[@["&amp;A$1&amp;"]]")</f>
        <v>E06000050</v>
      </c>
      <c r="B58" s="129" t="str">
        <f t="array" aca="1" ref="B58" ca="1">INDIRECT("ConsolGeog[@["&amp;B$1&amp;"]]")</f>
        <v>Cheshire West and Chester</v>
      </c>
      <c r="C58" s="129">
        <f t="array" aca="1" ref="C58" ca="1">INDIRECT("ConsolGeog[@["&amp;C$1&amp;"]]")</f>
        <v>329608</v>
      </c>
      <c r="D58" s="129">
        <f t="array" aca="1" ref="D58" ca="1">INDIRECT("ConsolGeog[@["&amp;D$1&amp;"]]")</f>
        <v>91665.600000000006</v>
      </c>
      <c r="E58" s="129" t="str">
        <f t="array" aca="1" ref="E58" ca="1">INDIRECT("ConsolGeog[@["&amp;E$1&amp;"]]")</f>
        <v>E06000050</v>
      </c>
      <c r="F58" s="129" t="str">
        <f t="array" aca="1" ref="F58" ca="1">INDIRECT("ConsolGeog[@["&amp;F$1&amp;"]]")</f>
        <v/>
      </c>
      <c r="G58" s="129" t="str">
        <f t="array" aca="1" ref="G58" ca="1">INDIRECT("ConsolGeog[@["&amp;G$1&amp;"]]")</f>
        <v>Unitary</v>
      </c>
      <c r="H58" s="129" t="str">
        <f t="array" aca="1" ref="H58" ca="1">INDIRECT("ConsolGeog[@["&amp;H$1&amp;"]]")</f>
        <v>England</v>
      </c>
      <c r="I58" s="129" t="str">
        <f t="array" aca="1" ref="I58" ca="1">INDIRECT("ConsolGeog[@["&amp;I$1&amp;"]]")</f>
        <v>Cheshire West and Chester</v>
      </c>
      <c r="J58" s="129">
        <f t="array" aca="1" ref="J58" ca="1">INDIRECT("ConsolGeog[@["&amp;J$1&amp;"]]")</f>
        <v>36</v>
      </c>
      <c r="K58" s="129">
        <f t="array" aca="1" ref="K58" ca="1">INDIRECT("ConsolGeog[@["&amp;K$1&amp;"]]")</f>
        <v>0</v>
      </c>
      <c r="L58" s="129">
        <f t="array" aca="1" ref="L58" ca="1">INDIRECT("ConsolGeog[@["&amp;L$1&amp;"]]")</f>
        <v>67</v>
      </c>
      <c r="M58" s="129">
        <f t="array" aca="1" ref="M58" ca="1">INDIRECT("ConsolGeog[@["&amp;M$1&amp;"]]")</f>
        <v>37</v>
      </c>
      <c r="N58" s="129">
        <f t="array" aca="1" ref="N58" ca="1">INDIRECT("ConsolGeog[@["&amp;N$1&amp;"]]")</f>
        <v>0</v>
      </c>
      <c r="O58" s="129">
        <f t="array" aca="1" ref="O58" ca="1">INDIRECT("ConsolGeog[@["&amp;O$1&amp;"]]")</f>
        <v>56</v>
      </c>
      <c r="P58" s="129">
        <f t="array" ref="P58">ConsolGeog[COUNTY: Presented CS - 16-17 (2014) '[non additive!']]</f>
        <v>0</v>
      </c>
      <c r="Q58" s="129">
        <f t="array" ref="Q58">ConsolGeog[COUNTY: Presented CS - 16-24 (2014) '[non additive!']]</f>
        <v>0</v>
      </c>
      <c r="R58" s="129">
        <f t="array" ref="R58">ConsolGeog[COUNTY: Presented CS - 18-24 (2014) '[non additive!']]</f>
        <v>0</v>
      </c>
      <c r="S58" s="129">
        <f t="array" ref="S58">ConsolGeog[COUNTY: Assessed CS - 16-17 (2014) '[non additive!']]</f>
        <v>0</v>
      </c>
      <c r="T58" s="129">
        <f t="array" ref="T58">ConsolGeog[COUNTY: Assessed CS - 16-24 (2014) '[non additive!']]</f>
        <v>0</v>
      </c>
      <c r="U58" s="129">
        <f t="array" ref="U58">ConsolGeog[COUNTY: Assessed CS - 18-24 (2014) '[non additive!']]</f>
        <v>0</v>
      </c>
      <c r="V58" s="129">
        <f t="array" ref="V58">ConsolGeog[COUNTY: Sum of districts'' populations '[non additive!']]</f>
        <v>92028</v>
      </c>
      <c r="W58" s="160">
        <f t="array" aca="1" ref="W58" ca="1">INDIRECT("ConsolGeog[@["&amp;W$1&amp;"]]")</f>
        <v>1</v>
      </c>
      <c r="X58" s="129">
        <f t="array" aca="1" ref="X58" ca="1">INDIRECT("ConsolGeog[@["&amp;X$1&amp;"]]")</f>
        <v>0</v>
      </c>
      <c r="Y58" s="129">
        <f t="array" aca="1" ref="Y58" ca="1">INDIRECT("ConsolGeog[@["&amp;Y$1&amp;"]]")</f>
        <v>0</v>
      </c>
      <c r="Z58" s="129">
        <f t="array" aca="1" ref="Z58" ca="1">INDIRECT("ConsolGeog[@["&amp;Z$1&amp;"]]")</f>
        <v>0</v>
      </c>
      <c r="AA58" s="129">
        <f t="array" aca="1" ref="AA58" ca="1">INDIRECT("ConsolGeog[@["&amp;AA$1&amp;"]]")</f>
        <v>0</v>
      </c>
      <c r="AB58" s="129">
        <f t="array" aca="1" ref="AB58" ca="1">INDIRECT("ConsolGeog[@["&amp;AB$1&amp;"]]")</f>
        <v>0</v>
      </c>
      <c r="AC58" s="129">
        <f t="array" aca="1" ref="AC58" ca="1">INDIRECT("ConsolGeog[@["&amp;AC$1&amp;"]]")</f>
        <v>0</v>
      </c>
      <c r="AD58" s="129" t="str">
        <f t="array" aca="1" ref="AD58" ca="1">INDIRECT("ConsolGeog[@["&amp;AD$1&amp;"]]")</f>
        <v/>
      </c>
      <c r="AE58" s="129" t="str">
        <f t="array" aca="1" ref="AE58" ca="1">INDIRECT("ConsolGeog[@["&amp;AE$1&amp;"]]")</f>
        <v/>
      </c>
      <c r="AF58" s="129" t="str">
        <f t="array" aca="1" ref="AF58" ca="1">INDIRECT("ConsolGeog[@["&amp;AF$1&amp;"]]")</f>
        <v/>
      </c>
      <c r="AG58" s="129" t="str">
        <f t="array" aca="1" ref="AG58" ca="1">INDIRECT("ConsolGeog[@["&amp;AG$1&amp;"]]")</f>
        <v/>
      </c>
      <c r="AH58" s="129" t="str">
        <f t="array" aca="1" ref="AH58" ca="1">INDIRECT("ConsolGeog[@["&amp;AH$1&amp;"]]")</f>
        <v/>
      </c>
      <c r="AI58" s="129" t="str">
        <f t="array" aca="1" ref="AI58" ca="1">INDIRECT("ConsolGeog[@["&amp;AI$1&amp;"]]")</f>
        <v>ERROR</v>
      </c>
    </row>
    <row r="59" spans="1:35">
      <c r="A59" s="129" t="str">
        <f t="array" aca="1" ref="A59" ca="1">INDIRECT("ConsolGeog[@["&amp;A$1&amp;"]]")</f>
        <v>E06000051</v>
      </c>
      <c r="B59" s="129" t="str">
        <f t="array" aca="1" ref="B59" ca="1">INDIRECT("ConsolGeog[@["&amp;B$1&amp;"]]")</f>
        <v>Shropshire</v>
      </c>
      <c r="C59" s="129">
        <f t="array" aca="1" ref="C59" ca="1">INDIRECT("ConsolGeog[@["&amp;C$1&amp;"]]")</f>
        <v>306129</v>
      </c>
      <c r="D59" s="129">
        <f t="array" aca="1" ref="D59" ca="1">INDIRECT("ConsolGeog[@["&amp;D$1&amp;"]]")</f>
        <v>319730.32</v>
      </c>
      <c r="E59" s="129" t="str">
        <f t="array" aca="1" ref="E59" ca="1">INDIRECT("ConsolGeog[@["&amp;E$1&amp;"]]")</f>
        <v>E06000051</v>
      </c>
      <c r="F59" s="129">
        <f t="array" aca="1" ref="F59" ca="1">INDIRECT("ConsolGeog[@["&amp;F$1&amp;"]]")</f>
        <v>1</v>
      </c>
      <c r="G59" s="129" t="str">
        <f t="array" aca="1" ref="G59" ca="1">INDIRECT("ConsolGeog[@["&amp;G$1&amp;"]]")</f>
        <v>Unitary</v>
      </c>
      <c r="H59" s="129" t="str">
        <f t="array" aca="1" ref="H59" ca="1">INDIRECT("ConsolGeog[@["&amp;H$1&amp;"]]")</f>
        <v>England</v>
      </c>
      <c r="I59" s="129" t="str">
        <f t="array" aca="1" ref="I59" ca="1">INDIRECT("ConsolGeog[@["&amp;I$1&amp;"]]")</f>
        <v>Shropshire</v>
      </c>
      <c r="J59" s="129">
        <f t="array" aca="1" ref="J59" ca="1">INDIRECT("ConsolGeog[@["&amp;J$1&amp;"]]")</f>
        <v>0</v>
      </c>
      <c r="K59" s="129">
        <f t="array" aca="1" ref="K59" ca="1">INDIRECT("ConsolGeog[@["&amp;K$1&amp;"]]")</f>
        <v>0</v>
      </c>
      <c r="L59" s="129">
        <f t="array" aca="1" ref="L59" ca="1">INDIRECT("ConsolGeog[@["&amp;L$1&amp;"]]")</f>
        <v>0</v>
      </c>
      <c r="M59" s="129">
        <f t="array" aca="1" ref="M59" ca="1">INDIRECT("ConsolGeog[@["&amp;M$1&amp;"]]")</f>
        <v>0</v>
      </c>
      <c r="N59" s="129">
        <f t="array" aca="1" ref="N59" ca="1">INDIRECT("ConsolGeog[@["&amp;N$1&amp;"]]")</f>
        <v>0</v>
      </c>
      <c r="O59" s="129">
        <f t="array" aca="1" ref="O59" ca="1">INDIRECT("ConsolGeog[@["&amp;O$1&amp;"]]")</f>
        <v>0</v>
      </c>
      <c r="P59" s="129">
        <f t="array" ref="P59">ConsolGeog[COUNTY: Presented CS - 16-17 (2014) '[non additive!']]</f>
        <v>0</v>
      </c>
      <c r="Q59" s="129">
        <f t="array" ref="Q59">ConsolGeog[COUNTY: Presented CS - 16-24 (2014) '[non additive!']]</f>
        <v>0</v>
      </c>
      <c r="R59" s="129">
        <f t="array" ref="R59">ConsolGeog[COUNTY: Presented CS - 18-24 (2014) '[non additive!']]</f>
        <v>0</v>
      </c>
      <c r="S59" s="129">
        <f t="array" ref="S59">ConsolGeog[COUNTY: Assessed CS - 16-17 (2014) '[non additive!']]</f>
        <v>0</v>
      </c>
      <c r="T59" s="129">
        <f t="array" ref="T59">ConsolGeog[COUNTY: Assessed CS - 16-24 (2014) '[non additive!']]</f>
        <v>0</v>
      </c>
      <c r="U59" s="129">
        <f t="array" ref="U59">ConsolGeog[COUNTY: Assessed CS - 18-24 (2014) '[non additive!']]</f>
        <v>0</v>
      </c>
      <c r="V59" s="129">
        <f t="array" ref="V59">ConsolGeog[COUNTY: Sum of districts'' populations '[non additive!']]</f>
        <v>92028</v>
      </c>
      <c r="W59" s="160">
        <f t="array" aca="1" ref="W59" ca="1">INDIRECT("ConsolGeog[@["&amp;W$1&amp;"]]")</f>
        <v>1</v>
      </c>
      <c r="X59" s="129">
        <f t="array" aca="1" ref="X59" ca="1">INDIRECT("ConsolGeog[@["&amp;X$1&amp;"]]")</f>
        <v>0</v>
      </c>
      <c r="Y59" s="129">
        <f t="array" aca="1" ref="Y59" ca="1">INDIRECT("ConsolGeog[@["&amp;Y$1&amp;"]]")</f>
        <v>0</v>
      </c>
      <c r="Z59" s="129">
        <f t="array" aca="1" ref="Z59" ca="1">INDIRECT("ConsolGeog[@["&amp;Z$1&amp;"]]")</f>
        <v>0</v>
      </c>
      <c r="AA59" s="129">
        <f t="array" aca="1" ref="AA59" ca="1">INDIRECT("ConsolGeog[@["&amp;AA$1&amp;"]]")</f>
        <v>0</v>
      </c>
      <c r="AB59" s="129">
        <f t="array" aca="1" ref="AB59" ca="1">INDIRECT("ConsolGeog[@["&amp;AB$1&amp;"]]")</f>
        <v>0</v>
      </c>
      <c r="AC59" s="129">
        <f t="array" aca="1" ref="AC59" ca="1">INDIRECT("ConsolGeog[@["&amp;AC$1&amp;"]]")</f>
        <v>0</v>
      </c>
      <c r="AD59" s="129" t="str">
        <f t="array" aca="1" ref="AD59" ca="1">INDIRECT("ConsolGeog[@["&amp;AD$1&amp;"]]")</f>
        <v/>
      </c>
      <c r="AE59" s="129" t="str">
        <f t="array" aca="1" ref="AE59" ca="1">INDIRECT("ConsolGeog[@["&amp;AE$1&amp;"]]")</f>
        <v/>
      </c>
      <c r="AF59" s="129" t="str">
        <f t="array" aca="1" ref="AF59" ca="1">INDIRECT("ConsolGeog[@["&amp;AF$1&amp;"]]")</f>
        <v/>
      </c>
      <c r="AG59" s="129" t="str">
        <f t="array" aca="1" ref="AG59" ca="1">INDIRECT("ConsolGeog[@["&amp;AG$1&amp;"]]")</f>
        <v/>
      </c>
      <c r="AH59" s="129" t="str">
        <f t="array" aca="1" ref="AH59" ca="1">INDIRECT("ConsolGeog[@["&amp;AH$1&amp;"]]")</f>
        <v/>
      </c>
      <c r="AI59" s="129" t="str">
        <f t="array" aca="1" ref="AI59" ca="1">INDIRECT("ConsolGeog[@["&amp;AI$1&amp;"]]")</f>
        <v/>
      </c>
    </row>
    <row r="60" spans="1:35">
      <c r="A60" s="129" t="str">
        <f t="array" aca="1" ref="A60" ca="1">INDIRECT("ConsolGeog[@["&amp;A$1&amp;"]]")</f>
        <v>E06000052</v>
      </c>
      <c r="B60" s="129" t="str">
        <f t="array" aca="1" ref="B60" ca="1">INDIRECT("ConsolGeog[@["&amp;B$1&amp;"]]")</f>
        <v>Cornwall</v>
      </c>
      <c r="C60" s="129">
        <f t="array" aca="1" ref="C60" ca="1">INDIRECT("ConsolGeog[@["&amp;C$1&amp;"]]")</f>
        <v>532273</v>
      </c>
      <c r="D60" s="129">
        <f t="array" aca="1" ref="D60" ca="1">INDIRECT("ConsolGeog[@["&amp;D$1&amp;"]]")</f>
        <v>354618.74</v>
      </c>
      <c r="E60" s="129" t="str">
        <f t="array" aca="1" ref="E60" ca="1">INDIRECT("ConsolGeog[@["&amp;E$1&amp;"]]")</f>
        <v>E06000052</v>
      </c>
      <c r="F60" s="129">
        <f t="array" aca="1" ref="F60" ca="1">INDIRECT("ConsolGeog[@["&amp;F$1&amp;"]]")</f>
        <v>1</v>
      </c>
      <c r="G60" s="129" t="str">
        <f t="array" aca="1" ref="G60" ca="1">INDIRECT("ConsolGeog[@["&amp;G$1&amp;"]]")</f>
        <v>Unitary</v>
      </c>
      <c r="H60" s="129" t="str">
        <f t="array" aca="1" ref="H60" ca="1">INDIRECT("ConsolGeog[@["&amp;H$1&amp;"]]")</f>
        <v>England</v>
      </c>
      <c r="I60" s="129" t="str">
        <f t="array" aca="1" ref="I60" ca="1">INDIRECT("ConsolGeog[@["&amp;I$1&amp;"]]")</f>
        <v>Cornwall</v>
      </c>
      <c r="J60" s="129">
        <f t="array" aca="1" ref="J60" ca="1">INDIRECT("ConsolGeog[@["&amp;J$1&amp;"]]")</f>
        <v>0</v>
      </c>
      <c r="K60" s="129">
        <f t="array" aca="1" ref="K60" ca="1">INDIRECT("ConsolGeog[@["&amp;K$1&amp;"]]")</f>
        <v>0</v>
      </c>
      <c r="L60" s="129">
        <f t="array" aca="1" ref="L60" ca="1">INDIRECT("ConsolGeog[@["&amp;L$1&amp;"]]")</f>
        <v>0</v>
      </c>
      <c r="M60" s="129">
        <f t="array" aca="1" ref="M60" ca="1">INDIRECT("ConsolGeog[@["&amp;M$1&amp;"]]")</f>
        <v>0</v>
      </c>
      <c r="N60" s="129">
        <f t="array" aca="1" ref="N60" ca="1">INDIRECT("ConsolGeog[@["&amp;N$1&amp;"]]")</f>
        <v>0</v>
      </c>
      <c r="O60" s="129">
        <f t="array" aca="1" ref="O60" ca="1">INDIRECT("ConsolGeog[@["&amp;O$1&amp;"]]")</f>
        <v>0</v>
      </c>
      <c r="P60" s="129">
        <f t="array" ref="P60">ConsolGeog[COUNTY: Presented CS - 16-17 (2014) '[non additive!']]</f>
        <v>0</v>
      </c>
      <c r="Q60" s="129">
        <f t="array" ref="Q60">ConsolGeog[COUNTY: Presented CS - 16-24 (2014) '[non additive!']]</f>
        <v>0</v>
      </c>
      <c r="R60" s="129">
        <f t="array" ref="R60">ConsolGeog[COUNTY: Presented CS - 18-24 (2014) '[non additive!']]</f>
        <v>0</v>
      </c>
      <c r="S60" s="129">
        <f t="array" ref="S60">ConsolGeog[COUNTY: Assessed CS - 16-17 (2014) '[non additive!']]</f>
        <v>0</v>
      </c>
      <c r="T60" s="129">
        <f t="array" ref="T60">ConsolGeog[COUNTY: Assessed CS - 16-24 (2014) '[non additive!']]</f>
        <v>0</v>
      </c>
      <c r="U60" s="129">
        <f t="array" ref="U60">ConsolGeog[COUNTY: Assessed CS - 18-24 (2014) '[non additive!']]</f>
        <v>0</v>
      </c>
      <c r="V60" s="129">
        <f t="array" ref="V60">ConsolGeog[COUNTY: Sum of districts'' populations '[non additive!']]</f>
        <v>92028</v>
      </c>
      <c r="W60" s="160">
        <f t="array" aca="1" ref="W60" ca="1">INDIRECT("ConsolGeog[@["&amp;W$1&amp;"]]")</f>
        <v>1</v>
      </c>
      <c r="X60" s="129">
        <f t="array" aca="1" ref="X60" ca="1">INDIRECT("ConsolGeog[@["&amp;X$1&amp;"]]")</f>
        <v>0</v>
      </c>
      <c r="Y60" s="129">
        <f t="array" aca="1" ref="Y60" ca="1">INDIRECT("ConsolGeog[@["&amp;Y$1&amp;"]]")</f>
        <v>0</v>
      </c>
      <c r="Z60" s="129">
        <f t="array" aca="1" ref="Z60" ca="1">INDIRECT("ConsolGeog[@["&amp;Z$1&amp;"]]")</f>
        <v>0</v>
      </c>
      <c r="AA60" s="129">
        <f t="array" aca="1" ref="AA60" ca="1">INDIRECT("ConsolGeog[@["&amp;AA$1&amp;"]]")</f>
        <v>0</v>
      </c>
      <c r="AB60" s="129">
        <f t="array" aca="1" ref="AB60" ca="1">INDIRECT("ConsolGeog[@["&amp;AB$1&amp;"]]")</f>
        <v>0</v>
      </c>
      <c r="AC60" s="129">
        <f t="array" aca="1" ref="AC60" ca="1">INDIRECT("ConsolGeog[@["&amp;AC$1&amp;"]]")</f>
        <v>0</v>
      </c>
      <c r="AD60" s="129" t="str">
        <f t="array" aca="1" ref="AD60" ca="1">INDIRECT("ConsolGeog[@["&amp;AD$1&amp;"]]")</f>
        <v/>
      </c>
      <c r="AE60" s="129" t="str">
        <f t="array" aca="1" ref="AE60" ca="1">INDIRECT("ConsolGeog[@["&amp;AE$1&amp;"]]")</f>
        <v/>
      </c>
      <c r="AF60" s="129" t="str">
        <f t="array" aca="1" ref="AF60" ca="1">INDIRECT("ConsolGeog[@["&amp;AF$1&amp;"]]")</f>
        <v/>
      </c>
      <c r="AG60" s="129" t="str">
        <f t="array" aca="1" ref="AG60" ca="1">INDIRECT("ConsolGeog[@["&amp;AG$1&amp;"]]")</f>
        <v/>
      </c>
      <c r="AH60" s="129" t="str">
        <f t="array" aca="1" ref="AH60" ca="1">INDIRECT("ConsolGeog[@["&amp;AH$1&amp;"]]")</f>
        <v/>
      </c>
      <c r="AI60" s="129" t="str">
        <f t="array" aca="1" ref="AI60" ca="1">INDIRECT("ConsolGeog[@["&amp;AI$1&amp;"]]")</f>
        <v/>
      </c>
    </row>
    <row r="61" spans="1:35">
      <c r="A61" s="129" t="str">
        <f t="array" aca="1" ref="A61" ca="1">INDIRECT("ConsolGeog[@["&amp;A$1&amp;"]]")</f>
        <v>E06000053</v>
      </c>
      <c r="B61" s="129" t="str">
        <f t="array" aca="1" ref="B61" ca="1">INDIRECT("ConsolGeog[@["&amp;B$1&amp;"]]")</f>
        <v>Isles of Scilly</v>
      </c>
      <c r="C61" s="129">
        <f t="array" aca="1" ref="C61" ca="1">INDIRECT("ConsolGeog[@["&amp;C$1&amp;"]]")</f>
        <v>2203</v>
      </c>
      <c r="D61" s="129">
        <f t="array" aca="1" ref="D61" ca="1">INDIRECT("ConsolGeog[@["&amp;D$1&amp;"]]")</f>
        <v>1637.47</v>
      </c>
      <c r="E61" s="129" t="str">
        <f t="array" aca="1" ref="E61" ca="1">INDIRECT("ConsolGeog[@["&amp;E$1&amp;"]]")</f>
        <v>E06000053</v>
      </c>
      <c r="F61" s="129" t="str">
        <f t="array" aca="1" ref="F61" ca="1">INDIRECT("ConsolGeog[@["&amp;F$1&amp;"]]")</f>
        <v/>
      </c>
      <c r="G61" s="129" t="str">
        <f t="array" aca="1" ref="G61" ca="1">INDIRECT("ConsolGeog[@["&amp;G$1&amp;"]]")</f>
        <v>Unitary</v>
      </c>
      <c r="H61" s="129" t="str">
        <f t="array" aca="1" ref="H61" ca="1">INDIRECT("ConsolGeog[@["&amp;H$1&amp;"]]")</f>
        <v>England</v>
      </c>
      <c r="I61" s="129" t="str">
        <f t="array" aca="1" ref="I61" ca="1">INDIRECT("ConsolGeog[@["&amp;I$1&amp;"]]")</f>
        <v>Isles of Scilly</v>
      </c>
      <c r="J61" s="129">
        <f t="array" aca="1" ref="J61" ca="1">INDIRECT("ConsolGeog[@["&amp;J$1&amp;"]]")</f>
        <v>0</v>
      </c>
      <c r="K61" s="129">
        <f t="array" aca="1" ref="K61" ca="1">INDIRECT("ConsolGeog[@["&amp;K$1&amp;"]]")</f>
        <v>0</v>
      </c>
      <c r="L61" s="129">
        <f t="array" aca="1" ref="L61" ca="1">INDIRECT("ConsolGeog[@["&amp;L$1&amp;"]]")</f>
        <v>0</v>
      </c>
      <c r="M61" s="129">
        <f t="array" aca="1" ref="M61" ca="1">INDIRECT("ConsolGeog[@["&amp;M$1&amp;"]]")</f>
        <v>0</v>
      </c>
      <c r="N61" s="129">
        <f t="array" aca="1" ref="N61" ca="1">INDIRECT("ConsolGeog[@["&amp;N$1&amp;"]]")</f>
        <v>0</v>
      </c>
      <c r="O61" s="129">
        <f t="array" aca="1" ref="O61" ca="1">INDIRECT("ConsolGeog[@["&amp;O$1&amp;"]]")</f>
        <v>0</v>
      </c>
      <c r="P61" s="129">
        <f t="array" ref="P61">ConsolGeog[COUNTY: Presented CS - 16-17 (2014) '[non additive!']]</f>
        <v>0</v>
      </c>
      <c r="Q61" s="129">
        <f t="array" ref="Q61">ConsolGeog[COUNTY: Presented CS - 16-24 (2014) '[non additive!']]</f>
        <v>0</v>
      </c>
      <c r="R61" s="129">
        <f t="array" ref="R61">ConsolGeog[COUNTY: Presented CS - 18-24 (2014) '[non additive!']]</f>
        <v>0</v>
      </c>
      <c r="S61" s="129">
        <f t="array" ref="S61">ConsolGeog[COUNTY: Assessed CS - 16-17 (2014) '[non additive!']]</f>
        <v>0</v>
      </c>
      <c r="T61" s="129">
        <f t="array" ref="T61">ConsolGeog[COUNTY: Assessed CS - 16-24 (2014) '[non additive!']]</f>
        <v>0</v>
      </c>
      <c r="U61" s="129">
        <f t="array" ref="U61">ConsolGeog[COUNTY: Assessed CS - 18-24 (2014) '[non additive!']]</f>
        <v>0</v>
      </c>
      <c r="V61" s="129">
        <f t="array" ref="V61">ConsolGeog[COUNTY: Sum of districts'' populations '[non additive!']]</f>
        <v>92028</v>
      </c>
      <c r="W61" s="160">
        <f t="array" aca="1" ref="W61" ca="1">INDIRECT("ConsolGeog[@["&amp;W$1&amp;"]]")</f>
        <v>1</v>
      </c>
      <c r="X61" s="129">
        <f t="array" aca="1" ref="X61" ca="1">INDIRECT("ConsolGeog[@["&amp;X$1&amp;"]]")</f>
        <v>0</v>
      </c>
      <c r="Y61" s="129">
        <f t="array" aca="1" ref="Y61" ca="1">INDIRECT("ConsolGeog[@["&amp;Y$1&amp;"]]")</f>
        <v>0</v>
      </c>
      <c r="Z61" s="129">
        <f t="array" aca="1" ref="Z61" ca="1">INDIRECT("ConsolGeog[@["&amp;Z$1&amp;"]]")</f>
        <v>0</v>
      </c>
      <c r="AA61" s="129">
        <f t="array" aca="1" ref="AA61" ca="1">INDIRECT("ConsolGeog[@["&amp;AA$1&amp;"]]")</f>
        <v>0</v>
      </c>
      <c r="AB61" s="129">
        <f t="array" aca="1" ref="AB61" ca="1">INDIRECT("ConsolGeog[@["&amp;AB$1&amp;"]]")</f>
        <v>0</v>
      </c>
      <c r="AC61" s="129">
        <f t="array" aca="1" ref="AC61" ca="1">INDIRECT("ConsolGeog[@["&amp;AC$1&amp;"]]")</f>
        <v>0</v>
      </c>
      <c r="AD61" s="129" t="str">
        <f t="array" aca="1" ref="AD61" ca="1">INDIRECT("ConsolGeog[@["&amp;AD$1&amp;"]]")</f>
        <v/>
      </c>
      <c r="AE61" s="129" t="str">
        <f t="array" aca="1" ref="AE61" ca="1">INDIRECT("ConsolGeog[@["&amp;AE$1&amp;"]]")</f>
        <v/>
      </c>
      <c r="AF61" s="129" t="str">
        <f t="array" aca="1" ref="AF61" ca="1">INDIRECT("ConsolGeog[@["&amp;AF$1&amp;"]]")</f>
        <v/>
      </c>
      <c r="AG61" s="129" t="str">
        <f t="array" aca="1" ref="AG61" ca="1">INDIRECT("ConsolGeog[@["&amp;AG$1&amp;"]]")</f>
        <v/>
      </c>
      <c r="AH61" s="129" t="str">
        <f t="array" aca="1" ref="AH61" ca="1">INDIRECT("ConsolGeog[@["&amp;AH$1&amp;"]]")</f>
        <v/>
      </c>
      <c r="AI61" s="129" t="str">
        <f t="array" aca="1" ref="AI61" ca="1">INDIRECT("ConsolGeog[@["&amp;AI$1&amp;"]]")</f>
        <v/>
      </c>
    </row>
    <row r="62" spans="1:35">
      <c r="A62" s="129" t="str">
        <f t="array" aca="1" ref="A62" ca="1">INDIRECT("ConsolGeog[@["&amp;A$1&amp;"]]")</f>
        <v>E06000054</v>
      </c>
      <c r="B62" s="129" t="str">
        <f t="array" aca="1" ref="B62" ca="1">INDIRECT("ConsolGeog[@["&amp;B$1&amp;"]]")</f>
        <v>Wiltshire</v>
      </c>
      <c r="C62" s="129">
        <f t="array" aca="1" ref="C62" ca="1">INDIRECT("ConsolGeog[@["&amp;C$1&amp;"]]")</f>
        <v>470981</v>
      </c>
      <c r="D62" s="129">
        <f t="array" aca="1" ref="D62" ca="1">INDIRECT("ConsolGeog[@["&amp;D$1&amp;"]]")</f>
        <v>325534.12</v>
      </c>
      <c r="E62" s="129" t="str">
        <f t="array" aca="1" ref="E62" ca="1">INDIRECT("ConsolGeog[@["&amp;E$1&amp;"]]")</f>
        <v>E06000054</v>
      </c>
      <c r="F62" s="129">
        <f t="array" aca="1" ref="F62" ca="1">INDIRECT("ConsolGeog[@["&amp;F$1&amp;"]]")</f>
        <v>1</v>
      </c>
      <c r="G62" s="129" t="str">
        <f t="array" aca="1" ref="G62" ca="1">INDIRECT("ConsolGeog[@["&amp;G$1&amp;"]]")</f>
        <v>Unitary</v>
      </c>
      <c r="H62" s="129" t="str">
        <f t="array" aca="1" ref="H62" ca="1">INDIRECT("ConsolGeog[@["&amp;H$1&amp;"]]")</f>
        <v>England</v>
      </c>
      <c r="I62" s="129" t="str">
        <f t="array" aca="1" ref="I62" ca="1">INDIRECT("ConsolGeog[@["&amp;I$1&amp;"]]")</f>
        <v>Wiltshire</v>
      </c>
      <c r="J62" s="129">
        <f t="array" aca="1" ref="J62" ca="1">INDIRECT("ConsolGeog[@["&amp;J$1&amp;"]]")</f>
        <v>0</v>
      </c>
      <c r="K62" s="129">
        <f t="array" aca="1" ref="K62" ca="1">INDIRECT("ConsolGeog[@["&amp;K$1&amp;"]]")</f>
        <v>0</v>
      </c>
      <c r="L62" s="129">
        <f t="array" aca="1" ref="L62" ca="1">INDIRECT("ConsolGeog[@["&amp;L$1&amp;"]]")</f>
        <v>0</v>
      </c>
      <c r="M62" s="129">
        <f t="array" aca="1" ref="M62" ca="1">INDIRECT("ConsolGeog[@["&amp;M$1&amp;"]]")</f>
        <v>0</v>
      </c>
      <c r="N62" s="129">
        <f t="array" aca="1" ref="N62" ca="1">INDIRECT("ConsolGeog[@["&amp;N$1&amp;"]]")</f>
        <v>0</v>
      </c>
      <c r="O62" s="129">
        <f t="array" aca="1" ref="O62" ca="1">INDIRECT("ConsolGeog[@["&amp;O$1&amp;"]]")</f>
        <v>0</v>
      </c>
      <c r="P62" s="129">
        <f t="array" ref="P62">ConsolGeog[COUNTY: Presented CS - 16-17 (2014) '[non additive!']]</f>
        <v>0</v>
      </c>
      <c r="Q62" s="129">
        <f t="array" ref="Q62">ConsolGeog[COUNTY: Presented CS - 16-24 (2014) '[non additive!']]</f>
        <v>0</v>
      </c>
      <c r="R62" s="129">
        <f t="array" ref="R62">ConsolGeog[COUNTY: Presented CS - 18-24 (2014) '[non additive!']]</f>
        <v>0</v>
      </c>
      <c r="S62" s="129">
        <f t="array" ref="S62">ConsolGeog[COUNTY: Assessed CS - 16-17 (2014) '[non additive!']]</f>
        <v>0</v>
      </c>
      <c r="T62" s="129">
        <f t="array" ref="T62">ConsolGeog[COUNTY: Assessed CS - 16-24 (2014) '[non additive!']]</f>
        <v>0</v>
      </c>
      <c r="U62" s="129">
        <f t="array" ref="U62">ConsolGeog[COUNTY: Assessed CS - 18-24 (2014) '[non additive!']]</f>
        <v>0</v>
      </c>
      <c r="V62" s="129">
        <f t="array" ref="V62">ConsolGeog[COUNTY: Sum of districts'' populations '[non additive!']]</f>
        <v>92028</v>
      </c>
      <c r="W62" s="160">
        <f t="array" aca="1" ref="W62" ca="1">INDIRECT("ConsolGeog[@["&amp;W$1&amp;"]]")</f>
        <v>1</v>
      </c>
      <c r="X62" s="129">
        <f t="array" aca="1" ref="X62" ca="1">INDIRECT("ConsolGeog[@["&amp;X$1&amp;"]]")</f>
        <v>0</v>
      </c>
      <c r="Y62" s="129">
        <f t="array" aca="1" ref="Y62" ca="1">INDIRECT("ConsolGeog[@["&amp;Y$1&amp;"]]")</f>
        <v>0</v>
      </c>
      <c r="Z62" s="129">
        <f t="array" aca="1" ref="Z62" ca="1">INDIRECT("ConsolGeog[@["&amp;Z$1&amp;"]]")</f>
        <v>0</v>
      </c>
      <c r="AA62" s="129">
        <f t="array" aca="1" ref="AA62" ca="1">INDIRECT("ConsolGeog[@["&amp;AA$1&amp;"]]")</f>
        <v>0</v>
      </c>
      <c r="AB62" s="129">
        <f t="array" aca="1" ref="AB62" ca="1">INDIRECT("ConsolGeog[@["&amp;AB$1&amp;"]]")</f>
        <v>0</v>
      </c>
      <c r="AC62" s="129">
        <f t="array" aca="1" ref="AC62" ca="1">INDIRECT("ConsolGeog[@["&amp;AC$1&amp;"]]")</f>
        <v>0</v>
      </c>
      <c r="AD62" s="129" t="str">
        <f t="array" aca="1" ref="AD62" ca="1">INDIRECT("ConsolGeog[@["&amp;AD$1&amp;"]]")</f>
        <v/>
      </c>
      <c r="AE62" s="129" t="str">
        <f t="array" aca="1" ref="AE62" ca="1">INDIRECT("ConsolGeog[@["&amp;AE$1&amp;"]]")</f>
        <v/>
      </c>
      <c r="AF62" s="129" t="str">
        <f t="array" aca="1" ref="AF62" ca="1">INDIRECT("ConsolGeog[@["&amp;AF$1&amp;"]]")</f>
        <v/>
      </c>
      <c r="AG62" s="129" t="str">
        <f t="array" aca="1" ref="AG62" ca="1">INDIRECT("ConsolGeog[@["&amp;AG$1&amp;"]]")</f>
        <v/>
      </c>
      <c r="AH62" s="129" t="str">
        <f t="array" aca="1" ref="AH62" ca="1">INDIRECT("ConsolGeog[@["&amp;AH$1&amp;"]]")</f>
        <v/>
      </c>
      <c r="AI62" s="129" t="str">
        <f t="array" aca="1" ref="AI62" ca="1">INDIRECT("ConsolGeog[@["&amp;AI$1&amp;"]]")</f>
        <v/>
      </c>
    </row>
    <row r="63" spans="1:35">
      <c r="A63" s="129" t="str">
        <f t="array" aca="1" ref="A63" ca="1">INDIRECT("ConsolGeog[@["&amp;A$1&amp;"]]")</f>
        <v>E07000064</v>
      </c>
      <c r="B63" s="129" t="str">
        <f t="array" aca="1" ref="B63" ca="1">INDIRECT("ConsolGeog[@["&amp;B$1&amp;"]]")</f>
        <v>Rother</v>
      </c>
      <c r="C63" s="129">
        <f t="array" aca="1" ref="C63" ca="1">INDIRECT("ConsolGeog[@["&amp;C$1&amp;"]]")</f>
        <v>90588</v>
      </c>
      <c r="D63" s="129">
        <f t="array" aca="1" ref="D63" ca="1">INDIRECT("ConsolGeog[@["&amp;D$1&amp;"]]")</f>
        <v>50943.05</v>
      </c>
      <c r="E63" s="129" t="str">
        <f t="array" aca="1" ref="E63" ca="1">INDIRECT("ConsolGeog[@["&amp;E$1&amp;"]]")</f>
        <v>E07000064</v>
      </c>
      <c r="F63" s="129" t="str">
        <f t="array" aca="1" ref="F63" ca="1">INDIRECT("ConsolGeog[@["&amp;F$1&amp;"]]")</f>
        <v/>
      </c>
      <c r="G63" s="129" t="str">
        <f t="array" aca="1" ref="G63" ca="1">INDIRECT("ConsolGeog[@["&amp;G$1&amp;"]]")</f>
        <v>District</v>
      </c>
      <c r="H63" s="129" t="str">
        <f t="array" aca="1" ref="H63" ca="1">INDIRECT("ConsolGeog[@["&amp;H$1&amp;"]]")</f>
        <v>England</v>
      </c>
      <c r="I63" s="129" t="str">
        <f t="array" aca="1" ref="I63" ca="1">INDIRECT("ConsolGeog[@["&amp;I$1&amp;"]]")</f>
        <v>East Sussex</v>
      </c>
      <c r="J63" s="129">
        <f t="array" aca="1" ref="J63" ca="1">INDIRECT("ConsolGeog[@["&amp;J$1&amp;"]]")</f>
        <v>0</v>
      </c>
      <c r="K63" s="129">
        <f t="array" aca="1" ref="K63" ca="1">INDIRECT("ConsolGeog[@["&amp;K$1&amp;"]]")</f>
        <v>0</v>
      </c>
      <c r="L63" s="129">
        <f t="array" aca="1" ref="L63" ca="1">INDIRECT("ConsolGeog[@["&amp;L$1&amp;"]]")</f>
        <v>30</v>
      </c>
      <c r="M63" s="129">
        <f t="array" aca="1" ref="M63" ca="1">INDIRECT("ConsolGeog[@["&amp;M$1&amp;"]]")</f>
        <v>0</v>
      </c>
      <c r="N63" s="129">
        <f t="array" aca="1" ref="N63" ca="1">INDIRECT("ConsolGeog[@["&amp;N$1&amp;"]]")</f>
        <v>0</v>
      </c>
      <c r="O63" s="129">
        <f t="array" aca="1" ref="O63" ca="1">INDIRECT("ConsolGeog[@["&amp;O$1&amp;"]]")</f>
        <v>26</v>
      </c>
      <c r="P63" s="129">
        <f t="array" ref="P63">ConsolGeog[COUNTY: Presented CS - 16-17 (2014) '[non additive!']]</f>
        <v>0</v>
      </c>
      <c r="Q63" s="129">
        <f t="array" ref="Q63">ConsolGeog[COUNTY: Presented CS - 16-24 (2014) '[non additive!']]</f>
        <v>0</v>
      </c>
      <c r="R63" s="129">
        <f t="array" ref="R63">ConsolGeog[COUNTY: Presented CS - 18-24 (2014) '[non additive!']]</f>
        <v>0</v>
      </c>
      <c r="S63" s="129">
        <f t="array" ref="S63">ConsolGeog[COUNTY: Assessed CS - 16-17 (2014) '[non additive!']]</f>
        <v>0</v>
      </c>
      <c r="T63" s="129">
        <f t="array" ref="T63">ConsolGeog[COUNTY: Assessed CS - 16-24 (2014) '[non additive!']]</f>
        <v>0</v>
      </c>
      <c r="U63" s="129">
        <f t="array" ref="U63">ConsolGeog[COUNTY: Assessed CS - 18-24 (2014) '[non additive!']]</f>
        <v>0</v>
      </c>
      <c r="V63" s="129">
        <f t="array" ref="V63">ConsolGeog[COUNTY: Sum of districts'' populations '[non additive!']]</f>
        <v>92028</v>
      </c>
      <c r="W63" s="160">
        <f t="array" aca="1" ref="W63" ca="1">INDIRECT("ConsolGeog[@["&amp;W$1&amp;"]]")</f>
        <v>0.17200111644651025</v>
      </c>
      <c r="X63" s="129">
        <f t="array" aca="1" ref="X63" ca="1">INDIRECT("ConsolGeog[@["&amp;X$1&amp;"]]")</f>
        <v>32.680212124836949</v>
      </c>
      <c r="Y63" s="129">
        <f t="array" aca="1" ref="Y63" ca="1">INDIRECT("ConsolGeog[@["&amp;Y$1&amp;"]]")</f>
        <v>0</v>
      </c>
      <c r="Z63" s="129">
        <f t="array" aca="1" ref="Z63" ca="1">INDIRECT("ConsolGeog[@["&amp;Z$1&amp;"]]")</f>
        <v>0</v>
      </c>
      <c r="AA63" s="129">
        <f t="array" aca="1" ref="AA63" ca="1">INDIRECT("ConsolGeog[@["&amp;AA$1&amp;"]]")</f>
        <v>14.964097130846392</v>
      </c>
      <c r="AB63" s="129">
        <f t="array" aca="1" ref="AB63" ca="1">INDIRECT("ConsolGeog[@["&amp;AB$1&amp;"]]")</f>
        <v>0</v>
      </c>
      <c r="AC63" s="129">
        <f t="array" aca="1" ref="AC63" ca="1">INDIRECT("ConsolGeog[@["&amp;AC$1&amp;"]]")</f>
        <v>0</v>
      </c>
      <c r="AD63" s="129" t="str">
        <f t="array" aca="1" ref="AD63" ca="1">INDIRECT("ConsolGeog[@["&amp;AD$1&amp;"]]")</f>
        <v/>
      </c>
      <c r="AE63" s="129" t="str">
        <f t="array" aca="1" ref="AE63" ca="1">INDIRECT("ConsolGeog[@["&amp;AE$1&amp;"]]")</f>
        <v/>
      </c>
      <c r="AF63" s="129" t="str">
        <f t="array" aca="1" ref="AF63" ca="1">INDIRECT("ConsolGeog[@["&amp;AF$1&amp;"]]")</f>
        <v/>
      </c>
      <c r="AG63" s="129" t="str">
        <f t="array" aca="1" ref="AG63" ca="1">INDIRECT("ConsolGeog[@["&amp;AG$1&amp;"]]")</f>
        <v/>
      </c>
      <c r="AH63" s="129" t="str">
        <f t="array" aca="1" ref="AH63" ca="1">INDIRECT("ConsolGeog[@["&amp;AH$1&amp;"]]")</f>
        <v/>
      </c>
      <c r="AI63" s="129" t="str">
        <f t="array" aca="1" ref="AI63" ca="1">INDIRECT("ConsolGeog[@["&amp;AI$1&amp;"]]")</f>
        <v/>
      </c>
    </row>
    <row r="64" spans="1:35">
      <c r="A64" s="129" t="str">
        <f t="array" aca="1" ref="A64" ca="1">INDIRECT("ConsolGeog[@["&amp;A$1&amp;"]]")</f>
        <v>E07000065</v>
      </c>
      <c r="B64" s="129" t="str">
        <f t="array" aca="1" ref="B64" ca="1">INDIRECT("ConsolGeog[@["&amp;B$1&amp;"]]")</f>
        <v>Wealden</v>
      </c>
      <c r="C64" s="129">
        <f t="array" aca="1" ref="C64" ca="1">INDIRECT("ConsolGeog[@["&amp;C$1&amp;"]]")</f>
        <v>148915</v>
      </c>
      <c r="D64" s="129">
        <f t="array" aca="1" ref="D64" ca="1">INDIRECT("ConsolGeog[@["&amp;D$1&amp;"]]")</f>
        <v>83316.94</v>
      </c>
      <c r="E64" s="129" t="str">
        <f t="array" aca="1" ref="E64" ca="1">INDIRECT("ConsolGeog[@["&amp;E$1&amp;"]]")</f>
        <v>E07000065</v>
      </c>
      <c r="F64" s="129" t="str">
        <f t="array" aca="1" ref="F64" ca="1">INDIRECT("ConsolGeog[@["&amp;F$1&amp;"]]")</f>
        <v/>
      </c>
      <c r="G64" s="129" t="str">
        <f t="array" aca="1" ref="G64" ca="1">INDIRECT("ConsolGeog[@["&amp;G$1&amp;"]]")</f>
        <v>District</v>
      </c>
      <c r="H64" s="129" t="str">
        <f t="array" aca="1" ref="H64" ca="1">INDIRECT("ConsolGeog[@["&amp;H$1&amp;"]]")</f>
        <v>England</v>
      </c>
      <c r="I64" s="129" t="str">
        <f t="array" aca="1" ref="I64" ca="1">INDIRECT("ConsolGeog[@["&amp;I$1&amp;"]]")</f>
        <v>East Sussex</v>
      </c>
      <c r="J64" s="129">
        <f t="array" aca="1" ref="J64" ca="1">INDIRECT("ConsolGeog[@["&amp;J$1&amp;"]]")</f>
        <v>0</v>
      </c>
      <c r="K64" s="129">
        <f t="array" aca="1" ref="K64" ca="1">INDIRECT("ConsolGeog[@["&amp;K$1&amp;"]]")</f>
        <v>0</v>
      </c>
      <c r="L64" s="129">
        <f t="array" aca="1" ref="L64" ca="1">INDIRECT("ConsolGeog[@["&amp;L$1&amp;"]]")</f>
        <v>231</v>
      </c>
      <c r="M64" s="129">
        <f t="array" aca="1" ref="M64" ca="1">INDIRECT("ConsolGeog[@["&amp;M$1&amp;"]]")</f>
        <v>0</v>
      </c>
      <c r="N64" s="129">
        <f t="array" aca="1" ref="N64" ca="1">INDIRECT("ConsolGeog[@["&amp;N$1&amp;"]]")</f>
        <v>0</v>
      </c>
      <c r="O64" s="129">
        <f t="array" aca="1" ref="O64" ca="1">INDIRECT("ConsolGeog[@["&amp;O$1&amp;"]]")</f>
        <v>48</v>
      </c>
      <c r="P64" s="129">
        <f t="array" ref="P64">ConsolGeog[COUNTY: Presented CS - 16-17 (2014) '[non additive!']]</f>
        <v>0</v>
      </c>
      <c r="Q64" s="129">
        <f t="array" ref="Q64">ConsolGeog[COUNTY: Presented CS - 16-24 (2014) '[non additive!']]</f>
        <v>0</v>
      </c>
      <c r="R64" s="129">
        <f t="array" ref="R64">ConsolGeog[COUNTY: Presented CS - 18-24 (2014) '[non additive!']]</f>
        <v>0</v>
      </c>
      <c r="S64" s="129">
        <f t="array" ref="S64">ConsolGeog[COUNTY: Assessed CS - 16-17 (2014) '[non additive!']]</f>
        <v>0</v>
      </c>
      <c r="T64" s="129">
        <f t="array" ref="T64">ConsolGeog[COUNTY: Assessed CS - 16-24 (2014) '[non additive!']]</f>
        <v>0</v>
      </c>
      <c r="U64" s="129">
        <f t="array" ref="U64">ConsolGeog[COUNTY: Assessed CS - 18-24 (2014) '[non additive!']]</f>
        <v>0</v>
      </c>
      <c r="V64" s="129">
        <f t="array" ref="V64">ConsolGeog[COUNTY: Sum of districts'' populations '[non additive!']]</f>
        <v>92028</v>
      </c>
      <c r="W64" s="160">
        <f t="array" aca="1" ref="W64" ca="1">INDIRECT("ConsolGeog[@["&amp;W$1&amp;"]]")</f>
        <v>0.28274767359509068</v>
      </c>
      <c r="X64" s="129">
        <f t="array" aca="1" ref="X64" ca="1">INDIRECT("ConsolGeog[@["&amp;X$1&amp;"]]")</f>
        <v>53.722057983067231</v>
      </c>
      <c r="Y64" s="129">
        <f t="array" aca="1" ref="Y64" ca="1">INDIRECT("ConsolGeog[@["&amp;Y$1&amp;"]]")</f>
        <v>0</v>
      </c>
      <c r="Z64" s="129">
        <f t="array" aca="1" ref="Z64" ca="1">INDIRECT("ConsolGeog[@["&amp;Z$1&amp;"]]")</f>
        <v>0</v>
      </c>
      <c r="AA64" s="129">
        <f t="array" aca="1" ref="AA64" ca="1">INDIRECT("ConsolGeog[@["&amp;AA$1&amp;"]]")</f>
        <v>24.599047602772888</v>
      </c>
      <c r="AB64" s="129">
        <f t="array" aca="1" ref="AB64" ca="1">INDIRECT("ConsolGeog[@["&amp;AB$1&amp;"]]")</f>
        <v>0</v>
      </c>
      <c r="AC64" s="129">
        <f t="array" aca="1" ref="AC64" ca="1">INDIRECT("ConsolGeog[@["&amp;AC$1&amp;"]]")</f>
        <v>0</v>
      </c>
      <c r="AD64" s="129" t="str">
        <f t="array" aca="1" ref="AD64" ca="1">INDIRECT("ConsolGeog[@["&amp;AD$1&amp;"]]")</f>
        <v/>
      </c>
      <c r="AE64" s="129" t="str">
        <f t="array" aca="1" ref="AE64" ca="1">INDIRECT("ConsolGeog[@["&amp;AE$1&amp;"]]")</f>
        <v/>
      </c>
      <c r="AF64" s="129" t="str">
        <f t="array" aca="1" ref="AF64" ca="1">INDIRECT("ConsolGeog[@["&amp;AF$1&amp;"]]")</f>
        <v/>
      </c>
      <c r="AG64" s="129" t="str">
        <f t="array" aca="1" ref="AG64" ca="1">INDIRECT("ConsolGeog[@["&amp;AG$1&amp;"]]")</f>
        <v/>
      </c>
      <c r="AH64" s="129" t="str">
        <f t="array" aca="1" ref="AH64" ca="1">INDIRECT("ConsolGeog[@["&amp;AH$1&amp;"]]")</f>
        <v/>
      </c>
      <c r="AI64" s="129" t="str">
        <f t="array" aca="1" ref="AI64" ca="1">INDIRECT("ConsolGeog[@["&amp;AI$1&amp;"]]")</f>
        <v/>
      </c>
    </row>
    <row r="65" spans="1:35">
      <c r="A65" s="129" t="str">
        <f t="array" aca="1" ref="A65" ca="1">INDIRECT("ConsolGeog[@["&amp;A$1&amp;"]]")</f>
        <v>E06000055</v>
      </c>
      <c r="B65" s="129" t="str">
        <f t="array" aca="1" ref="B65" ca="1">INDIRECT("ConsolGeog[@["&amp;B$1&amp;"]]")</f>
        <v>Bedford</v>
      </c>
      <c r="C65" s="129">
        <f t="array" aca="1" ref="C65" ca="1">INDIRECT("ConsolGeog[@["&amp;C$1&amp;"]]")</f>
        <v>157479</v>
      </c>
      <c r="D65" s="129">
        <f t="array" aca="1" ref="D65" ca="1">INDIRECT("ConsolGeog[@["&amp;D$1&amp;"]]")</f>
        <v>47641.2</v>
      </c>
      <c r="E65" s="129" t="str">
        <f t="array" aca="1" ref="E65" ca="1">INDIRECT("ConsolGeog[@["&amp;E$1&amp;"]]")</f>
        <v>E06000055</v>
      </c>
      <c r="F65" s="129">
        <f t="array" aca="1" ref="F65" ca="1">INDIRECT("ConsolGeog[@["&amp;F$1&amp;"]]")</f>
        <v>1</v>
      </c>
      <c r="G65" s="129" t="str">
        <f t="array" aca="1" ref="G65" ca="1">INDIRECT("ConsolGeog[@["&amp;G$1&amp;"]]")</f>
        <v>Unitary</v>
      </c>
      <c r="H65" s="129" t="str">
        <f t="array" aca="1" ref="H65" ca="1">INDIRECT("ConsolGeog[@["&amp;H$1&amp;"]]")</f>
        <v>England</v>
      </c>
      <c r="I65" s="129" t="str">
        <f t="array" aca="1" ref="I65" ca="1">INDIRECT("ConsolGeog[@["&amp;I$1&amp;"]]")</f>
        <v>Bedford</v>
      </c>
      <c r="J65" s="129">
        <f t="array" aca="1" ref="J65" ca="1">INDIRECT("ConsolGeog[@["&amp;J$1&amp;"]]")</f>
        <v>0</v>
      </c>
      <c r="K65" s="129">
        <f t="array" aca="1" ref="K65" ca="1">INDIRECT("ConsolGeog[@["&amp;K$1&amp;"]]")</f>
        <v>0</v>
      </c>
      <c r="L65" s="129">
        <f t="array" aca="1" ref="L65" ca="1">INDIRECT("ConsolGeog[@["&amp;L$1&amp;"]]")</f>
        <v>0</v>
      </c>
      <c r="M65" s="129">
        <f t="array" aca="1" ref="M65" ca="1">INDIRECT("ConsolGeog[@["&amp;M$1&amp;"]]")</f>
        <v>0</v>
      </c>
      <c r="N65" s="129">
        <f t="array" aca="1" ref="N65" ca="1">INDIRECT("ConsolGeog[@["&amp;N$1&amp;"]]")</f>
        <v>0</v>
      </c>
      <c r="O65" s="129">
        <f t="array" aca="1" ref="O65" ca="1">INDIRECT("ConsolGeog[@["&amp;O$1&amp;"]]")</f>
        <v>0</v>
      </c>
      <c r="P65" s="129">
        <f t="array" ref="P65">ConsolGeog[COUNTY: Presented CS - 16-17 (2014) '[non additive!']]</f>
        <v>0</v>
      </c>
      <c r="Q65" s="129">
        <f t="array" ref="Q65">ConsolGeog[COUNTY: Presented CS - 16-24 (2014) '[non additive!']]</f>
        <v>0</v>
      </c>
      <c r="R65" s="129">
        <f t="array" ref="R65">ConsolGeog[COUNTY: Presented CS - 18-24 (2014) '[non additive!']]</f>
        <v>0</v>
      </c>
      <c r="S65" s="129">
        <f t="array" ref="S65">ConsolGeog[COUNTY: Assessed CS - 16-17 (2014) '[non additive!']]</f>
        <v>0</v>
      </c>
      <c r="T65" s="129">
        <f t="array" ref="T65">ConsolGeog[COUNTY: Assessed CS - 16-24 (2014) '[non additive!']]</f>
        <v>0</v>
      </c>
      <c r="U65" s="129">
        <f t="array" ref="U65">ConsolGeog[COUNTY: Assessed CS - 18-24 (2014) '[non additive!']]</f>
        <v>0</v>
      </c>
      <c r="V65" s="129">
        <f t="array" ref="V65">ConsolGeog[COUNTY: Sum of districts'' populations '[non additive!']]</f>
        <v>92028</v>
      </c>
      <c r="W65" s="160">
        <f t="array" aca="1" ref="W65" ca="1">INDIRECT("ConsolGeog[@["&amp;W$1&amp;"]]")</f>
        <v>1</v>
      </c>
      <c r="X65" s="129">
        <f t="array" aca="1" ref="X65" ca="1">INDIRECT("ConsolGeog[@["&amp;X$1&amp;"]]")</f>
        <v>0</v>
      </c>
      <c r="Y65" s="129">
        <f t="array" aca="1" ref="Y65" ca="1">INDIRECT("ConsolGeog[@["&amp;Y$1&amp;"]]")</f>
        <v>0</v>
      </c>
      <c r="Z65" s="129">
        <f t="array" aca="1" ref="Z65" ca="1">INDIRECT("ConsolGeog[@["&amp;Z$1&amp;"]]")</f>
        <v>0</v>
      </c>
      <c r="AA65" s="129">
        <f t="array" aca="1" ref="AA65" ca="1">INDIRECT("ConsolGeog[@["&amp;AA$1&amp;"]]")</f>
        <v>0</v>
      </c>
      <c r="AB65" s="129">
        <f t="array" aca="1" ref="AB65" ca="1">INDIRECT("ConsolGeog[@["&amp;AB$1&amp;"]]")</f>
        <v>0</v>
      </c>
      <c r="AC65" s="129">
        <f t="array" aca="1" ref="AC65" ca="1">INDIRECT("ConsolGeog[@["&amp;AC$1&amp;"]]")</f>
        <v>0</v>
      </c>
      <c r="AD65" s="129" t="str">
        <f t="array" aca="1" ref="AD65" ca="1">INDIRECT("ConsolGeog[@["&amp;AD$1&amp;"]]")</f>
        <v/>
      </c>
      <c r="AE65" s="129" t="str">
        <f t="array" aca="1" ref="AE65" ca="1">INDIRECT("ConsolGeog[@["&amp;AE$1&amp;"]]")</f>
        <v/>
      </c>
      <c r="AF65" s="129" t="str">
        <f t="array" aca="1" ref="AF65" ca="1">INDIRECT("ConsolGeog[@["&amp;AF$1&amp;"]]")</f>
        <v/>
      </c>
      <c r="AG65" s="129" t="str">
        <f t="array" aca="1" ref="AG65" ca="1">INDIRECT("ConsolGeog[@["&amp;AG$1&amp;"]]")</f>
        <v/>
      </c>
      <c r="AH65" s="129" t="str">
        <f t="array" aca="1" ref="AH65" ca="1">INDIRECT("ConsolGeog[@["&amp;AH$1&amp;"]]")</f>
        <v/>
      </c>
      <c r="AI65" s="129" t="str">
        <f t="array" aca="1" ref="AI65" ca="1">INDIRECT("ConsolGeog[@["&amp;AI$1&amp;"]]")</f>
        <v/>
      </c>
    </row>
    <row r="66" spans="1:35">
      <c r="A66" s="129" t="str">
        <f t="array" aca="1" ref="A66" ca="1">INDIRECT("ConsolGeog[@["&amp;A$1&amp;"]]")</f>
        <v>E07000005</v>
      </c>
      <c r="B66" s="129" t="str">
        <f t="array" aca="1" ref="B66" ca="1">INDIRECT("ConsolGeog[@["&amp;B$1&amp;"]]")</f>
        <v>Chiltern</v>
      </c>
      <c r="C66" s="129">
        <f t="array" aca="1" ref="C66" ca="1">INDIRECT("ConsolGeog[@["&amp;C$1&amp;"]]")</f>
        <v>92635</v>
      </c>
      <c r="D66" s="129">
        <f t="array" aca="1" ref="D66" ca="1">INDIRECT("ConsolGeog[@["&amp;D$1&amp;"]]")</f>
        <v>19634.810000000001</v>
      </c>
      <c r="E66" s="129" t="str">
        <f t="array" aca="1" ref="E66" ca="1">INDIRECT("ConsolGeog[@["&amp;E$1&amp;"]]")</f>
        <v>E07000005</v>
      </c>
      <c r="F66" s="129" t="str">
        <f t="array" aca="1" ref="F66" ca="1">INDIRECT("ConsolGeog[@["&amp;F$1&amp;"]]")</f>
        <v/>
      </c>
      <c r="G66" s="129" t="str">
        <f t="array" aca="1" ref="G66" ca="1">INDIRECT("ConsolGeog[@["&amp;G$1&amp;"]]")</f>
        <v>District</v>
      </c>
      <c r="H66" s="129" t="str">
        <f t="array" aca="1" ref="H66" ca="1">INDIRECT("ConsolGeog[@["&amp;H$1&amp;"]]")</f>
        <v>England</v>
      </c>
      <c r="I66" s="129" t="str">
        <f t="array" aca="1" ref="I66" ca="1">INDIRECT("ConsolGeog[@["&amp;I$1&amp;"]]")</f>
        <v>Buckinghamshire</v>
      </c>
      <c r="J66" s="129">
        <f t="array" aca="1" ref="J66" ca="1">INDIRECT("ConsolGeog[@["&amp;J$1&amp;"]]")</f>
        <v>0</v>
      </c>
      <c r="K66" s="129">
        <f t="array" aca="1" ref="K66" ca="1">INDIRECT("ConsolGeog[@["&amp;K$1&amp;"]]")</f>
        <v>0</v>
      </c>
      <c r="L66" s="129">
        <f t="array" aca="1" ref="L66" ca="1">INDIRECT("ConsolGeog[@["&amp;L$1&amp;"]]")</f>
        <v>0</v>
      </c>
      <c r="M66" s="129">
        <f t="array" aca="1" ref="M66" ca="1">INDIRECT("ConsolGeog[@["&amp;M$1&amp;"]]")</f>
        <v>0</v>
      </c>
      <c r="N66" s="129">
        <f t="array" aca="1" ref="N66" ca="1">INDIRECT("ConsolGeog[@["&amp;N$1&amp;"]]")</f>
        <v>0</v>
      </c>
      <c r="O66" s="129">
        <f t="array" aca="1" ref="O66" ca="1">INDIRECT("ConsolGeog[@["&amp;O$1&amp;"]]")</f>
        <v>0</v>
      </c>
      <c r="P66" s="129">
        <f t="array" ref="P66">ConsolGeog[COUNTY: Presented CS - 16-17 (2014) '[non additive!']]</f>
        <v>0</v>
      </c>
      <c r="Q66" s="129">
        <f t="array" ref="Q66">ConsolGeog[COUNTY: Presented CS - 16-24 (2014) '[non additive!']]</f>
        <v>0</v>
      </c>
      <c r="R66" s="129">
        <f t="array" ref="R66">ConsolGeog[COUNTY: Presented CS - 18-24 (2014) '[non additive!']]</f>
        <v>0</v>
      </c>
      <c r="S66" s="129">
        <f t="array" ref="S66">ConsolGeog[COUNTY: Assessed CS - 16-17 (2014) '[non additive!']]</f>
        <v>0</v>
      </c>
      <c r="T66" s="129">
        <f t="array" ref="T66">ConsolGeog[COUNTY: Assessed CS - 16-24 (2014) '[non additive!']]</f>
        <v>0</v>
      </c>
      <c r="U66" s="129">
        <f t="array" ref="U66">ConsolGeog[COUNTY: Assessed CS - 18-24 (2014) '[non additive!']]</f>
        <v>0</v>
      </c>
      <c r="V66" s="129">
        <f t="array" ref="V66">ConsolGeog[COUNTY: Sum of districts'' populations '[non additive!']]</f>
        <v>92028</v>
      </c>
      <c r="W66" s="160">
        <f t="array" aca="1" ref="W66" ca="1">INDIRECT("ConsolGeog[@["&amp;W$1&amp;"]]")</f>
        <v>0.18333290453072831</v>
      </c>
      <c r="X66" s="129">
        <f t="array" aca="1" ref="X66" ca="1">INDIRECT("ConsolGeog[@["&amp;X$1&amp;"]]")</f>
        <v>0</v>
      </c>
      <c r="Y66" s="129">
        <f t="array" aca="1" ref="Y66" ca="1">INDIRECT("ConsolGeog[@["&amp;Y$1&amp;"]]")</f>
        <v>0</v>
      </c>
      <c r="Z66" s="129">
        <f t="array" aca="1" ref="Z66" ca="1">INDIRECT("ConsolGeog[@["&amp;Z$1&amp;"]]")</f>
        <v>0</v>
      </c>
      <c r="AA66" s="129">
        <f t="array" aca="1" ref="AA66" ca="1">INDIRECT("ConsolGeog[@["&amp;AA$1&amp;"]]")</f>
        <v>0</v>
      </c>
      <c r="AB66" s="129">
        <f t="array" aca="1" ref="AB66" ca="1">INDIRECT("ConsolGeog[@["&amp;AB$1&amp;"]]")</f>
        <v>0</v>
      </c>
      <c r="AC66" s="129">
        <f t="array" aca="1" ref="AC66" ca="1">INDIRECT("ConsolGeog[@["&amp;AC$1&amp;"]]")</f>
        <v>0</v>
      </c>
      <c r="AD66" s="129" t="str">
        <f t="array" aca="1" ref="AD66" ca="1">INDIRECT("ConsolGeog[@["&amp;AD$1&amp;"]]")</f>
        <v/>
      </c>
      <c r="AE66" s="129" t="str">
        <f t="array" aca="1" ref="AE66" ca="1">INDIRECT("ConsolGeog[@["&amp;AE$1&amp;"]]")</f>
        <v/>
      </c>
      <c r="AF66" s="129" t="str">
        <f t="array" aca="1" ref="AF66" ca="1">INDIRECT("ConsolGeog[@["&amp;AF$1&amp;"]]")</f>
        <v/>
      </c>
      <c r="AG66" s="129" t="str">
        <f t="array" aca="1" ref="AG66" ca="1">INDIRECT("ConsolGeog[@["&amp;AG$1&amp;"]]")</f>
        <v/>
      </c>
      <c r="AH66" s="129" t="str">
        <f t="array" aca="1" ref="AH66" ca="1">INDIRECT("ConsolGeog[@["&amp;AH$1&amp;"]]")</f>
        <v/>
      </c>
      <c r="AI66" s="129" t="str">
        <f t="array" aca="1" ref="AI66" ca="1">INDIRECT("ConsolGeog[@["&amp;AI$1&amp;"]]")</f>
        <v/>
      </c>
    </row>
    <row r="67" spans="1:35">
      <c r="A67" s="129" t="str">
        <f t="array" aca="1" ref="A67" ca="1">INDIRECT("ConsolGeog[@["&amp;A$1&amp;"]]")</f>
        <v>E07000006</v>
      </c>
      <c r="B67" s="129" t="str">
        <f t="array" aca="1" ref="B67" ca="1">INDIRECT("ConsolGeog[@["&amp;B$1&amp;"]]")</f>
        <v>South Bucks</v>
      </c>
      <c r="C67" s="129">
        <f t="array" aca="1" ref="C67" ca="1">INDIRECT("ConsolGeog[@["&amp;C$1&amp;"]]")</f>
        <v>66867</v>
      </c>
      <c r="D67" s="129">
        <f t="array" aca="1" ref="D67" ca="1">INDIRECT("ConsolGeog[@["&amp;D$1&amp;"]]")</f>
        <v>14127.52</v>
      </c>
      <c r="E67" s="129" t="str">
        <f t="array" aca="1" ref="E67" ca="1">INDIRECT("ConsolGeog[@["&amp;E$1&amp;"]]")</f>
        <v>E07000006</v>
      </c>
      <c r="F67" s="129" t="str">
        <f t="array" aca="1" ref="F67" ca="1">INDIRECT("ConsolGeog[@["&amp;F$1&amp;"]]")</f>
        <v/>
      </c>
      <c r="G67" s="129" t="str">
        <f t="array" aca="1" ref="G67" ca="1">INDIRECT("ConsolGeog[@["&amp;G$1&amp;"]]")</f>
        <v>District</v>
      </c>
      <c r="H67" s="129" t="str">
        <f t="array" aca="1" ref="H67" ca="1">INDIRECT("ConsolGeog[@["&amp;H$1&amp;"]]")</f>
        <v>England</v>
      </c>
      <c r="I67" s="129" t="str">
        <f t="array" aca="1" ref="I67" ca="1">INDIRECT("ConsolGeog[@["&amp;I$1&amp;"]]")</f>
        <v>Buckinghamshire</v>
      </c>
      <c r="J67" s="129">
        <f t="array" aca="1" ref="J67" ca="1">INDIRECT("ConsolGeog[@["&amp;J$1&amp;"]]")</f>
        <v>2</v>
      </c>
      <c r="K67" s="129">
        <f t="array" aca="1" ref="K67" ca="1">INDIRECT("ConsolGeog[@["&amp;K$1&amp;"]]")</f>
        <v>0</v>
      </c>
      <c r="L67" s="129">
        <f t="array" aca="1" ref="L67" ca="1">INDIRECT("ConsolGeog[@["&amp;L$1&amp;"]]")</f>
        <v>0</v>
      </c>
      <c r="M67" s="129">
        <f t="array" aca="1" ref="M67" ca="1">INDIRECT("ConsolGeog[@["&amp;M$1&amp;"]]")</f>
        <v>2</v>
      </c>
      <c r="N67" s="129">
        <f t="array" aca="1" ref="N67" ca="1">INDIRECT("ConsolGeog[@["&amp;N$1&amp;"]]")</f>
        <v>0</v>
      </c>
      <c r="O67" s="129">
        <f t="array" aca="1" ref="O67" ca="1">INDIRECT("ConsolGeog[@["&amp;O$1&amp;"]]")</f>
        <v>0</v>
      </c>
      <c r="P67" s="129">
        <f t="array" ref="P67">ConsolGeog[COUNTY: Presented CS - 16-17 (2014) '[non additive!']]</f>
        <v>0</v>
      </c>
      <c r="Q67" s="129">
        <f t="array" ref="Q67">ConsolGeog[COUNTY: Presented CS - 16-24 (2014) '[non additive!']]</f>
        <v>0</v>
      </c>
      <c r="R67" s="129">
        <f t="array" ref="R67">ConsolGeog[COUNTY: Presented CS - 18-24 (2014) '[non additive!']]</f>
        <v>0</v>
      </c>
      <c r="S67" s="129">
        <f t="array" ref="S67">ConsolGeog[COUNTY: Assessed CS - 16-17 (2014) '[non additive!']]</f>
        <v>0</v>
      </c>
      <c r="T67" s="129">
        <f t="array" ref="T67">ConsolGeog[COUNTY: Assessed CS - 16-24 (2014) '[non additive!']]</f>
        <v>0</v>
      </c>
      <c r="U67" s="129">
        <f t="array" ref="U67">ConsolGeog[COUNTY: Assessed CS - 18-24 (2014) '[non additive!']]</f>
        <v>0</v>
      </c>
      <c r="V67" s="129">
        <f t="array" ref="V67">ConsolGeog[COUNTY: Sum of districts'' populations '[non additive!']]</f>
        <v>92028</v>
      </c>
      <c r="W67" s="160">
        <f t="array" aca="1" ref="W67" ca="1">INDIRECT("ConsolGeog[@["&amp;W$1&amp;"]]")</f>
        <v>0.13233574056518821</v>
      </c>
      <c r="X67" s="129">
        <f t="array" aca="1" ref="X67" ca="1">INDIRECT("ConsolGeog[@["&amp;X$1&amp;"]]")</f>
        <v>0</v>
      </c>
      <c r="Y67" s="129">
        <f t="array" aca="1" ref="Y67" ca="1">INDIRECT("ConsolGeog[@["&amp;Y$1&amp;"]]")</f>
        <v>0</v>
      </c>
      <c r="Z67" s="129">
        <f t="array" aca="1" ref="Z67" ca="1">INDIRECT("ConsolGeog[@["&amp;Z$1&amp;"]]")</f>
        <v>0</v>
      </c>
      <c r="AA67" s="129">
        <f t="array" aca="1" ref="AA67" ca="1">INDIRECT("ConsolGeog[@["&amp;AA$1&amp;"]]")</f>
        <v>0</v>
      </c>
      <c r="AB67" s="129">
        <f t="array" aca="1" ref="AB67" ca="1">INDIRECT("ConsolGeog[@["&amp;AB$1&amp;"]]")</f>
        <v>0</v>
      </c>
      <c r="AC67" s="129">
        <f t="array" aca="1" ref="AC67" ca="1">INDIRECT("ConsolGeog[@["&amp;AC$1&amp;"]]")</f>
        <v>0</v>
      </c>
      <c r="AD67" s="129" t="str">
        <f t="array" aca="1" ref="AD67" ca="1">INDIRECT("ConsolGeog[@["&amp;AD$1&amp;"]]")</f>
        <v/>
      </c>
      <c r="AE67" s="129" t="str">
        <f t="array" aca="1" ref="AE67" ca="1">INDIRECT("ConsolGeog[@["&amp;AE$1&amp;"]]")</f>
        <v/>
      </c>
      <c r="AF67" s="129" t="str">
        <f t="array" aca="1" ref="AF67" ca="1">INDIRECT("ConsolGeog[@["&amp;AF$1&amp;"]]")</f>
        <v/>
      </c>
      <c r="AG67" s="129" t="str">
        <f t="array" aca="1" ref="AG67" ca="1">INDIRECT("ConsolGeog[@["&amp;AG$1&amp;"]]")</f>
        <v/>
      </c>
      <c r="AH67" s="129" t="str">
        <f t="array" aca="1" ref="AH67" ca="1">INDIRECT("ConsolGeog[@["&amp;AH$1&amp;"]]")</f>
        <v/>
      </c>
      <c r="AI67" s="129" t="str">
        <f t="array" aca="1" ref="AI67" ca="1">INDIRECT("ConsolGeog[@["&amp;AI$1&amp;"]]")</f>
        <v/>
      </c>
    </row>
    <row r="68" spans="1:35">
      <c r="A68" s="129" t="str">
        <f t="array" aca="1" ref="A68" ca="1">INDIRECT("ConsolGeog[@["&amp;A$1&amp;"]]")</f>
        <v>E07000007</v>
      </c>
      <c r="B68" s="129" t="str">
        <f t="array" aca="1" ref="B68" ca="1">INDIRECT("ConsolGeog[@["&amp;B$1&amp;"]]")</f>
        <v>Wycombe</v>
      </c>
      <c r="C68" s="129">
        <f t="array" aca="1" ref="C68" ca="1">INDIRECT("ConsolGeog[@["&amp;C$1&amp;"]]")</f>
        <v>171644</v>
      </c>
      <c r="D68" s="129">
        <f t="array" aca="1" ref="D68" ca="1">INDIRECT("ConsolGeog[@["&amp;D$1&amp;"]]")</f>
        <v>32457.21</v>
      </c>
      <c r="E68" s="129" t="str">
        <f t="array" aca="1" ref="E68" ca="1">INDIRECT("ConsolGeog[@["&amp;E$1&amp;"]]")</f>
        <v>E07000007</v>
      </c>
      <c r="F68" s="129">
        <f t="array" aca="1" ref="F68" ca="1">INDIRECT("ConsolGeog[@["&amp;F$1&amp;"]]")</f>
        <v>1</v>
      </c>
      <c r="G68" s="129" t="str">
        <f t="array" aca="1" ref="G68" ca="1">INDIRECT("ConsolGeog[@["&amp;G$1&amp;"]]")</f>
        <v>District</v>
      </c>
      <c r="H68" s="129" t="str">
        <f t="array" aca="1" ref="H68" ca="1">INDIRECT("ConsolGeog[@["&amp;H$1&amp;"]]")</f>
        <v>England</v>
      </c>
      <c r="I68" s="129" t="str">
        <f t="array" aca="1" ref="I68" ca="1">INDIRECT("ConsolGeog[@["&amp;I$1&amp;"]]")</f>
        <v>Buckinghamshire</v>
      </c>
      <c r="J68" s="129">
        <f t="array" aca="1" ref="J68" ca="1">INDIRECT("ConsolGeog[@["&amp;J$1&amp;"]]")</f>
        <v>0</v>
      </c>
      <c r="K68" s="129">
        <f t="array" aca="1" ref="K68" ca="1">INDIRECT("ConsolGeog[@["&amp;K$1&amp;"]]")</f>
        <v>0</v>
      </c>
      <c r="L68" s="129">
        <f t="array" aca="1" ref="L68" ca="1">INDIRECT("ConsolGeog[@["&amp;L$1&amp;"]]")</f>
        <v>0</v>
      </c>
      <c r="M68" s="129">
        <f t="array" aca="1" ref="M68" ca="1">INDIRECT("ConsolGeog[@["&amp;M$1&amp;"]]")</f>
        <v>0</v>
      </c>
      <c r="N68" s="129">
        <f t="array" aca="1" ref="N68" ca="1">INDIRECT("ConsolGeog[@["&amp;N$1&amp;"]]")</f>
        <v>0</v>
      </c>
      <c r="O68" s="129">
        <f t="array" aca="1" ref="O68" ca="1">INDIRECT("ConsolGeog[@["&amp;O$1&amp;"]]")</f>
        <v>0</v>
      </c>
      <c r="P68" s="129">
        <f t="array" ref="P68">ConsolGeog[COUNTY: Presented CS - 16-17 (2014) '[non additive!']]</f>
        <v>0</v>
      </c>
      <c r="Q68" s="129">
        <f t="array" ref="Q68">ConsolGeog[COUNTY: Presented CS - 16-24 (2014) '[non additive!']]</f>
        <v>0</v>
      </c>
      <c r="R68" s="129">
        <f t="array" ref="R68">ConsolGeog[COUNTY: Presented CS - 18-24 (2014) '[non additive!']]</f>
        <v>0</v>
      </c>
      <c r="S68" s="129">
        <f t="array" ref="S68">ConsolGeog[COUNTY: Assessed CS - 16-17 (2014) '[non additive!']]</f>
        <v>0</v>
      </c>
      <c r="T68" s="129">
        <f t="array" ref="T68">ConsolGeog[COUNTY: Assessed CS - 16-24 (2014) '[non additive!']]</f>
        <v>0</v>
      </c>
      <c r="U68" s="129">
        <f t="array" ref="U68">ConsolGeog[COUNTY: Assessed CS - 18-24 (2014) '[non additive!']]</f>
        <v>0</v>
      </c>
      <c r="V68" s="129">
        <f t="array" ref="V68">ConsolGeog[COUNTY: Sum of districts'' populations '[non additive!']]</f>
        <v>92028</v>
      </c>
      <c r="W68" s="160">
        <f t="array" aca="1" ref="W68" ca="1">INDIRECT("ConsolGeog[@["&amp;W$1&amp;"]]")</f>
        <v>0.33969874308061027</v>
      </c>
      <c r="X68" s="129">
        <f t="array" aca="1" ref="X68" ca="1">INDIRECT("ConsolGeog[@["&amp;X$1&amp;"]]")</f>
        <v>0</v>
      </c>
      <c r="Y68" s="129">
        <f t="array" aca="1" ref="Y68" ca="1">INDIRECT("ConsolGeog[@["&amp;Y$1&amp;"]]")</f>
        <v>0</v>
      </c>
      <c r="Z68" s="129">
        <f t="array" aca="1" ref="Z68" ca="1">INDIRECT("ConsolGeog[@["&amp;Z$1&amp;"]]")</f>
        <v>0</v>
      </c>
      <c r="AA68" s="129">
        <f t="array" aca="1" ref="AA68" ca="1">INDIRECT("ConsolGeog[@["&amp;AA$1&amp;"]]")</f>
        <v>0</v>
      </c>
      <c r="AB68" s="129">
        <f t="array" aca="1" ref="AB68" ca="1">INDIRECT("ConsolGeog[@["&amp;AB$1&amp;"]]")</f>
        <v>0</v>
      </c>
      <c r="AC68" s="129">
        <f t="array" aca="1" ref="AC68" ca="1">INDIRECT("ConsolGeog[@["&amp;AC$1&amp;"]]")</f>
        <v>0</v>
      </c>
      <c r="AD68" s="129" t="str">
        <f t="array" aca="1" ref="AD68" ca="1">INDIRECT("ConsolGeog[@["&amp;AD$1&amp;"]]")</f>
        <v/>
      </c>
      <c r="AE68" s="129" t="str">
        <f t="array" aca="1" ref="AE68" ca="1">INDIRECT("ConsolGeog[@["&amp;AE$1&amp;"]]")</f>
        <v/>
      </c>
      <c r="AF68" s="129" t="str">
        <f t="array" aca="1" ref="AF68" ca="1">INDIRECT("ConsolGeog[@["&amp;AF$1&amp;"]]")</f>
        <v/>
      </c>
      <c r="AG68" s="129" t="str">
        <f t="array" aca="1" ref="AG68" ca="1">INDIRECT("ConsolGeog[@["&amp;AG$1&amp;"]]")</f>
        <v/>
      </c>
      <c r="AH68" s="129" t="str">
        <f t="array" aca="1" ref="AH68" ca="1">INDIRECT("ConsolGeog[@["&amp;AH$1&amp;"]]")</f>
        <v/>
      </c>
      <c r="AI68" s="129" t="str">
        <f t="array" aca="1" ref="AI68" ca="1">INDIRECT("ConsolGeog[@["&amp;AI$1&amp;"]]")</f>
        <v/>
      </c>
    </row>
    <row r="69" spans="1:35">
      <c r="A69" s="129" t="str">
        <f t="array" aca="1" ref="A69" ca="1">INDIRECT("ConsolGeog[@["&amp;A$1&amp;"]]")</f>
        <v>E07000010</v>
      </c>
      <c r="B69" s="129" t="str">
        <f t="array" aca="1" ref="B69" ca="1">INDIRECT("ConsolGeog[@["&amp;B$1&amp;"]]")</f>
        <v>Fenland</v>
      </c>
      <c r="C69" s="129">
        <f t="array" aca="1" ref="C69" ca="1">INDIRECT("ConsolGeog[@["&amp;C$1&amp;"]]")</f>
        <v>95262</v>
      </c>
      <c r="D69" s="129">
        <f t="array" aca="1" ref="D69" ca="1">INDIRECT("ConsolGeog[@["&amp;D$1&amp;"]]")</f>
        <v>54644.959999999999</v>
      </c>
      <c r="E69" s="129" t="str">
        <f t="array" aca="1" ref="E69" ca="1">INDIRECT("ConsolGeog[@["&amp;E$1&amp;"]]")</f>
        <v>E07000010</v>
      </c>
      <c r="F69" s="129" t="str">
        <f t="array" aca="1" ref="F69" ca="1">INDIRECT("ConsolGeog[@["&amp;F$1&amp;"]]")</f>
        <v/>
      </c>
      <c r="G69" s="129" t="str">
        <f t="array" aca="1" ref="G69" ca="1">INDIRECT("ConsolGeog[@["&amp;G$1&amp;"]]")</f>
        <v>District</v>
      </c>
      <c r="H69" s="129" t="str">
        <f t="array" aca="1" ref="H69" ca="1">INDIRECT("ConsolGeog[@["&amp;H$1&amp;"]]")</f>
        <v>England</v>
      </c>
      <c r="I69" s="129" t="str">
        <f t="array" aca="1" ref="I69" ca="1">INDIRECT("ConsolGeog[@["&amp;I$1&amp;"]]")</f>
        <v>Cambridgeshire</v>
      </c>
      <c r="J69" s="129">
        <f t="array" aca="1" ref="J69" ca="1">INDIRECT("ConsolGeog[@["&amp;J$1&amp;"]]")</f>
        <v>0</v>
      </c>
      <c r="K69" s="129">
        <f t="array" aca="1" ref="K69" ca="1">INDIRECT("ConsolGeog[@["&amp;K$1&amp;"]]")</f>
        <v>0</v>
      </c>
      <c r="L69" s="129">
        <f t="array" aca="1" ref="L69" ca="1">INDIRECT("ConsolGeog[@["&amp;L$1&amp;"]]")</f>
        <v>0</v>
      </c>
      <c r="M69" s="129">
        <f t="array" aca="1" ref="M69" ca="1">INDIRECT("ConsolGeog[@["&amp;M$1&amp;"]]")</f>
        <v>0</v>
      </c>
      <c r="N69" s="129">
        <f t="array" aca="1" ref="N69" ca="1">INDIRECT("ConsolGeog[@["&amp;N$1&amp;"]]")</f>
        <v>0</v>
      </c>
      <c r="O69" s="129">
        <f t="array" aca="1" ref="O69" ca="1">INDIRECT("ConsolGeog[@["&amp;O$1&amp;"]]")</f>
        <v>0</v>
      </c>
      <c r="P69" s="129">
        <f t="array" ref="P69">ConsolGeog[COUNTY: Presented CS - 16-17 (2014) '[non additive!']]</f>
        <v>0</v>
      </c>
      <c r="Q69" s="129">
        <f t="array" ref="Q69">ConsolGeog[COUNTY: Presented CS - 16-24 (2014) '[non additive!']]</f>
        <v>0</v>
      </c>
      <c r="R69" s="129">
        <f t="array" ref="R69">ConsolGeog[COUNTY: Presented CS - 18-24 (2014) '[non additive!']]</f>
        <v>0</v>
      </c>
      <c r="S69" s="129">
        <f t="array" ref="S69">ConsolGeog[COUNTY: Assessed CS - 16-17 (2014) '[non additive!']]</f>
        <v>0</v>
      </c>
      <c r="T69" s="129">
        <f t="array" ref="T69">ConsolGeog[COUNTY: Assessed CS - 16-24 (2014) '[non additive!']]</f>
        <v>0</v>
      </c>
      <c r="U69" s="129">
        <f t="array" ref="U69">ConsolGeog[COUNTY: Assessed CS - 18-24 (2014) '[non additive!']]</f>
        <v>0</v>
      </c>
      <c r="V69" s="129">
        <f t="array" ref="V69">ConsolGeog[COUNTY: Sum of districts'' populations '[non additive!']]</f>
        <v>92028</v>
      </c>
      <c r="W69" s="160">
        <f t="array" aca="1" ref="W69" ca="1">INDIRECT("ConsolGeog[@["&amp;W$1&amp;"]]")</f>
        <v>0.15334910899695756</v>
      </c>
      <c r="X69" s="129">
        <f t="array" aca="1" ref="X69" ca="1">INDIRECT("ConsolGeog[@["&amp;X$1&amp;"]]")</f>
        <v>0</v>
      </c>
      <c r="Y69" s="129">
        <f t="array" aca="1" ref="Y69" ca="1">INDIRECT("ConsolGeog[@["&amp;Y$1&amp;"]]")</f>
        <v>0</v>
      </c>
      <c r="Z69" s="129">
        <f t="array" aca="1" ref="Z69" ca="1">INDIRECT("ConsolGeog[@["&amp;Z$1&amp;"]]")</f>
        <v>0</v>
      </c>
      <c r="AA69" s="129">
        <f t="array" aca="1" ref="AA69" ca="1">INDIRECT("ConsolGeog[@["&amp;AA$1&amp;"]]")</f>
        <v>0</v>
      </c>
      <c r="AB69" s="129">
        <f t="array" aca="1" ref="AB69" ca="1">INDIRECT("ConsolGeog[@["&amp;AB$1&amp;"]]")</f>
        <v>0</v>
      </c>
      <c r="AC69" s="129">
        <f t="array" aca="1" ref="AC69" ca="1">INDIRECT("ConsolGeog[@["&amp;AC$1&amp;"]]")</f>
        <v>0</v>
      </c>
      <c r="AD69" s="129" t="str">
        <f t="array" aca="1" ref="AD69" ca="1">INDIRECT("ConsolGeog[@["&amp;AD$1&amp;"]]")</f>
        <v/>
      </c>
      <c r="AE69" s="129" t="str">
        <f t="array" aca="1" ref="AE69" ca="1">INDIRECT("ConsolGeog[@["&amp;AE$1&amp;"]]")</f>
        <v/>
      </c>
      <c r="AF69" s="129" t="str">
        <f t="array" aca="1" ref="AF69" ca="1">INDIRECT("ConsolGeog[@["&amp;AF$1&amp;"]]")</f>
        <v/>
      </c>
      <c r="AG69" s="129" t="str">
        <f t="array" aca="1" ref="AG69" ca="1">INDIRECT("ConsolGeog[@["&amp;AG$1&amp;"]]")</f>
        <v/>
      </c>
      <c r="AH69" s="129" t="str">
        <f t="array" aca="1" ref="AH69" ca="1">INDIRECT("ConsolGeog[@["&amp;AH$1&amp;"]]")</f>
        <v/>
      </c>
      <c r="AI69" s="129" t="str">
        <f t="array" aca="1" ref="AI69" ca="1">INDIRECT("ConsolGeog[@["&amp;AI$1&amp;"]]")</f>
        <v/>
      </c>
    </row>
    <row r="70" spans="1:35">
      <c r="A70" s="129" t="str">
        <f t="array" aca="1" ref="A70" ca="1">INDIRECT("ConsolGeog[@["&amp;A$1&amp;"]]")</f>
        <v>E07000011</v>
      </c>
      <c r="B70" s="129" t="str">
        <f t="array" aca="1" ref="B70" ca="1">INDIRECT("ConsolGeog[@["&amp;B$1&amp;"]]")</f>
        <v>Huntingdonshire</v>
      </c>
      <c r="C70" s="129">
        <f t="array" aca="1" ref="C70" ca="1">INDIRECT("ConsolGeog[@["&amp;C$1&amp;"]]")</f>
        <v>169508</v>
      </c>
      <c r="D70" s="129">
        <f t="array" aca="1" ref="D70" ca="1">INDIRECT("ConsolGeog[@["&amp;D$1&amp;"]]")</f>
        <v>90618.31</v>
      </c>
      <c r="E70" s="129" t="str">
        <f t="array" aca="1" ref="E70" ca="1">INDIRECT("ConsolGeog[@["&amp;E$1&amp;"]]")</f>
        <v>E07000011</v>
      </c>
      <c r="F70" s="129" t="str">
        <f t="array" aca="1" ref="F70" ca="1">INDIRECT("ConsolGeog[@["&amp;F$1&amp;"]]")</f>
        <v/>
      </c>
      <c r="G70" s="129" t="str">
        <f t="array" aca="1" ref="G70" ca="1">INDIRECT("ConsolGeog[@["&amp;G$1&amp;"]]")</f>
        <v>District</v>
      </c>
      <c r="H70" s="129" t="str">
        <f t="array" aca="1" ref="H70" ca="1">INDIRECT("ConsolGeog[@["&amp;H$1&amp;"]]")</f>
        <v>England</v>
      </c>
      <c r="I70" s="129" t="str">
        <f t="array" aca="1" ref="I70" ca="1">INDIRECT("ConsolGeog[@["&amp;I$1&amp;"]]")</f>
        <v>Cambridgeshire</v>
      </c>
      <c r="J70" s="129">
        <f t="array" aca="1" ref="J70" ca="1">INDIRECT("ConsolGeog[@["&amp;J$1&amp;"]]")</f>
        <v>32</v>
      </c>
      <c r="K70" s="129">
        <f t="array" aca="1" ref="K70" ca="1">INDIRECT("ConsolGeog[@["&amp;K$1&amp;"]]")</f>
        <v>0</v>
      </c>
      <c r="L70" s="129">
        <f t="array" aca="1" ref="L70" ca="1">INDIRECT("ConsolGeog[@["&amp;L$1&amp;"]]")</f>
        <v>252</v>
      </c>
      <c r="M70" s="129">
        <f t="array" aca="1" ref="M70" ca="1">INDIRECT("ConsolGeog[@["&amp;M$1&amp;"]]")</f>
        <v>26</v>
      </c>
      <c r="N70" s="129">
        <f t="array" aca="1" ref="N70" ca="1">INDIRECT("ConsolGeog[@["&amp;N$1&amp;"]]")</f>
        <v>0</v>
      </c>
      <c r="O70" s="129">
        <f t="array" aca="1" ref="O70" ca="1">INDIRECT("ConsolGeog[@["&amp;O$1&amp;"]]")</f>
        <v>97</v>
      </c>
      <c r="P70" s="129">
        <f t="array" ref="P70">ConsolGeog[COUNTY: Presented CS - 16-17 (2014) '[non additive!']]</f>
        <v>0</v>
      </c>
      <c r="Q70" s="129">
        <f t="array" ref="Q70">ConsolGeog[COUNTY: Presented CS - 16-24 (2014) '[non additive!']]</f>
        <v>0</v>
      </c>
      <c r="R70" s="129">
        <f t="array" ref="R70">ConsolGeog[COUNTY: Presented CS - 18-24 (2014) '[non additive!']]</f>
        <v>0</v>
      </c>
      <c r="S70" s="129">
        <f t="array" ref="S70">ConsolGeog[COUNTY: Assessed CS - 16-17 (2014) '[non additive!']]</f>
        <v>0</v>
      </c>
      <c r="T70" s="129">
        <f t="array" ref="T70">ConsolGeog[COUNTY: Assessed CS - 16-24 (2014) '[non additive!']]</f>
        <v>0</v>
      </c>
      <c r="U70" s="129">
        <f t="array" ref="U70">ConsolGeog[COUNTY: Assessed CS - 18-24 (2014) '[non additive!']]</f>
        <v>0</v>
      </c>
      <c r="V70" s="129">
        <f t="array" ref="V70">ConsolGeog[COUNTY: Sum of districts'' populations '[non additive!']]</f>
        <v>92028</v>
      </c>
      <c r="W70" s="160">
        <f t="array" aca="1" ref="W70" ca="1">INDIRECT("ConsolGeog[@["&amp;W$1&amp;"]]")</f>
        <v>0.27286746832794062</v>
      </c>
      <c r="X70" s="129">
        <f t="array" aca="1" ref="X70" ca="1">INDIRECT("ConsolGeog[@["&amp;X$1&amp;"]]")</f>
        <v>0</v>
      </c>
      <c r="Y70" s="129">
        <f t="array" aca="1" ref="Y70" ca="1">INDIRECT("ConsolGeog[@["&amp;Y$1&amp;"]]")</f>
        <v>0</v>
      </c>
      <c r="Z70" s="129">
        <f t="array" aca="1" ref="Z70" ca="1">INDIRECT("ConsolGeog[@["&amp;Z$1&amp;"]]")</f>
        <v>0</v>
      </c>
      <c r="AA70" s="129">
        <f t="array" aca="1" ref="AA70" ca="1">INDIRECT("ConsolGeog[@["&amp;AA$1&amp;"]]")</f>
        <v>0</v>
      </c>
      <c r="AB70" s="129">
        <f t="array" aca="1" ref="AB70" ca="1">INDIRECT("ConsolGeog[@["&amp;AB$1&amp;"]]")</f>
        <v>0</v>
      </c>
      <c r="AC70" s="129">
        <f t="array" aca="1" ref="AC70" ca="1">INDIRECT("ConsolGeog[@["&amp;AC$1&amp;"]]")</f>
        <v>0</v>
      </c>
      <c r="AD70" s="129" t="str">
        <f t="array" aca="1" ref="AD70" ca="1">INDIRECT("ConsolGeog[@["&amp;AD$1&amp;"]]")</f>
        <v/>
      </c>
      <c r="AE70" s="129" t="str">
        <f t="array" aca="1" ref="AE70" ca="1">INDIRECT("ConsolGeog[@["&amp;AE$1&amp;"]]")</f>
        <v/>
      </c>
      <c r="AF70" s="129" t="str">
        <f t="array" aca="1" ref="AF70" ca="1">INDIRECT("ConsolGeog[@["&amp;AF$1&amp;"]]")</f>
        <v/>
      </c>
      <c r="AG70" s="129" t="str">
        <f t="array" aca="1" ref="AG70" ca="1">INDIRECT("ConsolGeog[@["&amp;AG$1&amp;"]]")</f>
        <v/>
      </c>
      <c r="AH70" s="129" t="str">
        <f t="array" aca="1" ref="AH70" ca="1">INDIRECT("ConsolGeog[@["&amp;AH$1&amp;"]]")</f>
        <v/>
      </c>
      <c r="AI70" s="129" t="str">
        <f t="array" aca="1" ref="AI70" ca="1">INDIRECT("ConsolGeog[@["&amp;AI$1&amp;"]]")</f>
        <v/>
      </c>
    </row>
    <row r="71" spans="1:35">
      <c r="A71" s="129" t="str">
        <f t="array" aca="1" ref="A71" ca="1">INDIRECT("ConsolGeog[@["&amp;A$1&amp;"]]")</f>
        <v>E07000012</v>
      </c>
      <c r="B71" s="129" t="str">
        <f t="array" aca="1" ref="B71" ca="1">INDIRECT("ConsolGeog[@["&amp;B$1&amp;"]]")</f>
        <v>South Cambridgeshire</v>
      </c>
      <c r="C71" s="129">
        <f t="array" aca="1" ref="C71" ca="1">INDIRECT("ConsolGeog[@["&amp;C$1&amp;"]]")</f>
        <v>148755</v>
      </c>
      <c r="D71" s="129">
        <f t="array" aca="1" ref="D71" ca="1">INDIRECT("ConsolGeog[@["&amp;D$1&amp;"]]")</f>
        <v>90162.77</v>
      </c>
      <c r="E71" s="129" t="str">
        <f t="array" aca="1" ref="E71" ca="1">INDIRECT("ConsolGeog[@["&amp;E$1&amp;"]]")</f>
        <v>E07000012</v>
      </c>
      <c r="F71" s="129" t="str">
        <f t="array" aca="1" ref="F71" ca="1">INDIRECT("ConsolGeog[@["&amp;F$1&amp;"]]")</f>
        <v/>
      </c>
      <c r="G71" s="129" t="str">
        <f t="array" aca="1" ref="G71" ca="1">INDIRECT("ConsolGeog[@["&amp;G$1&amp;"]]")</f>
        <v>District</v>
      </c>
      <c r="H71" s="129" t="str">
        <f t="array" aca="1" ref="H71" ca="1">INDIRECT("ConsolGeog[@["&amp;H$1&amp;"]]")</f>
        <v>England</v>
      </c>
      <c r="I71" s="129" t="str">
        <f t="array" aca="1" ref="I71" ca="1">INDIRECT("ConsolGeog[@["&amp;I$1&amp;"]]")</f>
        <v>Cambridgeshire</v>
      </c>
      <c r="J71" s="129">
        <f t="array" aca="1" ref="J71" ca="1">INDIRECT("ConsolGeog[@["&amp;J$1&amp;"]]")</f>
        <v>0</v>
      </c>
      <c r="K71" s="129">
        <f t="array" aca="1" ref="K71" ca="1">INDIRECT("ConsolGeog[@["&amp;K$1&amp;"]]")</f>
        <v>0</v>
      </c>
      <c r="L71" s="129">
        <f t="array" aca="1" ref="L71" ca="1">INDIRECT("ConsolGeog[@["&amp;L$1&amp;"]]")</f>
        <v>0</v>
      </c>
      <c r="M71" s="129">
        <f t="array" aca="1" ref="M71" ca="1">INDIRECT("ConsolGeog[@["&amp;M$1&amp;"]]")</f>
        <v>3</v>
      </c>
      <c r="N71" s="129">
        <f t="array" aca="1" ref="N71" ca="1">INDIRECT("ConsolGeog[@["&amp;N$1&amp;"]]")</f>
        <v>0</v>
      </c>
      <c r="O71" s="129">
        <f t="array" aca="1" ref="O71" ca="1">INDIRECT("ConsolGeog[@["&amp;O$1&amp;"]]")</f>
        <v>40</v>
      </c>
      <c r="P71" s="129">
        <f t="array" ref="P71">ConsolGeog[COUNTY: Presented CS - 16-17 (2014) '[non additive!']]</f>
        <v>0</v>
      </c>
      <c r="Q71" s="129">
        <f t="array" ref="Q71">ConsolGeog[COUNTY: Presented CS - 16-24 (2014) '[non additive!']]</f>
        <v>0</v>
      </c>
      <c r="R71" s="129">
        <f t="array" ref="R71">ConsolGeog[COUNTY: Presented CS - 18-24 (2014) '[non additive!']]</f>
        <v>0</v>
      </c>
      <c r="S71" s="129">
        <f t="array" ref="S71">ConsolGeog[COUNTY: Assessed CS - 16-17 (2014) '[non additive!']]</f>
        <v>0</v>
      </c>
      <c r="T71" s="129">
        <f t="array" ref="T71">ConsolGeog[COUNTY: Assessed CS - 16-24 (2014) '[non additive!']]</f>
        <v>0</v>
      </c>
      <c r="U71" s="129">
        <f t="array" ref="U71">ConsolGeog[COUNTY: Assessed CS - 18-24 (2014) '[non additive!']]</f>
        <v>0</v>
      </c>
      <c r="V71" s="129">
        <f t="array" ref="V71">ConsolGeog[COUNTY: Sum of districts'' populations '[non additive!']]</f>
        <v>92028</v>
      </c>
      <c r="W71" s="160">
        <f t="array" aca="1" ref="W71" ca="1">INDIRECT("ConsolGeog[@["&amp;W$1&amp;"]]")</f>
        <v>0.23946008596126914</v>
      </c>
      <c r="X71" s="129">
        <f t="array" aca="1" ref="X71" ca="1">INDIRECT("ConsolGeog[@["&amp;X$1&amp;"]]")</f>
        <v>0</v>
      </c>
      <c r="Y71" s="129">
        <f t="array" aca="1" ref="Y71" ca="1">INDIRECT("ConsolGeog[@["&amp;Y$1&amp;"]]")</f>
        <v>0</v>
      </c>
      <c r="Z71" s="129">
        <f t="array" aca="1" ref="Z71" ca="1">INDIRECT("ConsolGeog[@["&amp;Z$1&amp;"]]")</f>
        <v>0</v>
      </c>
      <c r="AA71" s="129">
        <f t="array" aca="1" ref="AA71" ca="1">INDIRECT("ConsolGeog[@["&amp;AA$1&amp;"]]")</f>
        <v>0</v>
      </c>
      <c r="AB71" s="129">
        <f t="array" aca="1" ref="AB71" ca="1">INDIRECT("ConsolGeog[@["&amp;AB$1&amp;"]]")</f>
        <v>0</v>
      </c>
      <c r="AC71" s="129">
        <f t="array" aca="1" ref="AC71" ca="1">INDIRECT("ConsolGeog[@["&amp;AC$1&amp;"]]")</f>
        <v>0</v>
      </c>
      <c r="AD71" s="129" t="str">
        <f t="array" aca="1" ref="AD71" ca="1">INDIRECT("ConsolGeog[@["&amp;AD$1&amp;"]]")</f>
        <v/>
      </c>
      <c r="AE71" s="129" t="str">
        <f t="array" aca="1" ref="AE71" ca="1">INDIRECT("ConsolGeog[@["&amp;AE$1&amp;"]]")</f>
        <v/>
      </c>
      <c r="AF71" s="129" t="str">
        <f t="array" aca="1" ref="AF71" ca="1">INDIRECT("ConsolGeog[@["&amp;AF$1&amp;"]]")</f>
        <v/>
      </c>
      <c r="AG71" s="129" t="str">
        <f t="array" aca="1" ref="AG71" ca="1">INDIRECT("ConsolGeog[@["&amp;AG$1&amp;"]]")</f>
        <v/>
      </c>
      <c r="AH71" s="129" t="str">
        <f t="array" aca="1" ref="AH71" ca="1">INDIRECT("ConsolGeog[@["&amp;AH$1&amp;"]]")</f>
        <v/>
      </c>
      <c r="AI71" s="129" t="str">
        <f t="array" aca="1" ref="AI71" ca="1">INDIRECT("ConsolGeog[@["&amp;AI$1&amp;"]]")</f>
        <v>ERROR</v>
      </c>
    </row>
    <row r="72" spans="1:35">
      <c r="A72" s="129" t="str">
        <f t="array" aca="1" ref="A72" ca="1">INDIRECT("ConsolGeog[@["&amp;A$1&amp;"]]")</f>
        <v>E07000026</v>
      </c>
      <c r="B72" s="129" t="str">
        <f t="array" aca="1" ref="B72" ca="1">INDIRECT("ConsolGeog[@["&amp;B$1&amp;"]]")</f>
        <v>Allerdale</v>
      </c>
      <c r="C72" s="129">
        <f t="array" aca="1" ref="C72" ca="1">INDIRECT("ConsolGeog[@["&amp;C$1&amp;"]]")</f>
        <v>96422</v>
      </c>
      <c r="D72" s="129">
        <f t="array" aca="1" ref="D72" ca="1">INDIRECT("ConsolGeog[@["&amp;D$1&amp;"]]")</f>
        <v>124158.29</v>
      </c>
      <c r="E72" s="129" t="str">
        <f t="array" aca="1" ref="E72" ca="1">INDIRECT("ConsolGeog[@["&amp;E$1&amp;"]]")</f>
        <v>E07000026</v>
      </c>
      <c r="F72" s="129" t="str">
        <f t="array" aca="1" ref="F72" ca="1">INDIRECT("ConsolGeog[@["&amp;F$1&amp;"]]")</f>
        <v/>
      </c>
      <c r="G72" s="129" t="str">
        <f t="array" aca="1" ref="G72" ca="1">INDIRECT("ConsolGeog[@["&amp;G$1&amp;"]]")</f>
        <v>District</v>
      </c>
      <c r="H72" s="129" t="str">
        <f t="array" aca="1" ref="H72" ca="1">INDIRECT("ConsolGeog[@["&amp;H$1&amp;"]]")</f>
        <v>England</v>
      </c>
      <c r="I72" s="129" t="str">
        <f t="array" aca="1" ref="I72" ca="1">INDIRECT("ConsolGeog[@["&amp;I$1&amp;"]]")</f>
        <v>Cumbria</v>
      </c>
      <c r="J72" s="129">
        <f t="array" aca="1" ref="J72" ca="1">INDIRECT("ConsolGeog[@["&amp;J$1&amp;"]]")</f>
        <v>0</v>
      </c>
      <c r="K72" s="129">
        <f t="array" aca="1" ref="K72" ca="1">INDIRECT("ConsolGeog[@["&amp;K$1&amp;"]]")</f>
        <v>25</v>
      </c>
      <c r="L72" s="129">
        <f t="array" aca="1" ref="L72" ca="1">INDIRECT("ConsolGeog[@["&amp;L$1&amp;"]]")</f>
        <v>0</v>
      </c>
      <c r="M72" s="129">
        <f t="array" aca="1" ref="M72" ca="1">INDIRECT("ConsolGeog[@["&amp;M$1&amp;"]]")</f>
        <v>0</v>
      </c>
      <c r="N72" s="129">
        <f t="array" aca="1" ref="N72" ca="1">INDIRECT("ConsolGeog[@["&amp;N$1&amp;"]]")</f>
        <v>25</v>
      </c>
      <c r="O72" s="129">
        <f t="array" aca="1" ref="O72" ca="1">INDIRECT("ConsolGeog[@["&amp;O$1&amp;"]]")</f>
        <v>0</v>
      </c>
      <c r="P72" s="129">
        <f t="array" ref="P72">ConsolGeog[COUNTY: Presented CS - 16-17 (2014) '[non additive!']]</f>
        <v>0</v>
      </c>
      <c r="Q72" s="129">
        <f t="array" ref="Q72">ConsolGeog[COUNTY: Presented CS - 16-24 (2014) '[non additive!']]</f>
        <v>0</v>
      </c>
      <c r="R72" s="129">
        <f t="array" ref="R72">ConsolGeog[COUNTY: Presented CS - 18-24 (2014) '[non additive!']]</f>
        <v>0</v>
      </c>
      <c r="S72" s="129">
        <f t="array" ref="S72">ConsolGeog[COUNTY: Assessed CS - 16-17 (2014) '[non additive!']]</f>
        <v>0</v>
      </c>
      <c r="T72" s="129">
        <f t="array" ref="T72">ConsolGeog[COUNTY: Assessed CS - 16-24 (2014) '[non additive!']]</f>
        <v>0</v>
      </c>
      <c r="U72" s="129">
        <f t="array" ref="U72">ConsolGeog[COUNTY: Assessed CS - 18-24 (2014) '[non additive!']]</f>
        <v>0</v>
      </c>
      <c r="V72" s="129">
        <f t="array" ref="V72">ConsolGeog[COUNTY: Sum of districts'' populations '[non additive!']]</f>
        <v>92028</v>
      </c>
      <c r="W72" s="160">
        <f t="array" aca="1" ref="W72" ca="1">INDIRECT("ConsolGeog[@["&amp;W$1&amp;"]]")</f>
        <v>0.19289878325444426</v>
      </c>
      <c r="X72" s="129">
        <f t="array" aca="1" ref="X72" ca="1">INDIRECT("ConsolGeog[@["&amp;X$1&amp;"]]")</f>
        <v>0</v>
      </c>
      <c r="Y72" s="129">
        <f t="array" aca="1" ref="Y72" ca="1">INDIRECT("ConsolGeog[@["&amp;Y$1&amp;"]]")</f>
        <v>0</v>
      </c>
      <c r="Z72" s="129">
        <f t="array" aca="1" ref="Z72" ca="1">INDIRECT("ConsolGeog[@["&amp;Z$1&amp;"]]")</f>
        <v>0</v>
      </c>
      <c r="AA72" s="129">
        <f t="array" aca="1" ref="AA72" ca="1">INDIRECT("ConsolGeog[@["&amp;AA$1&amp;"]]")</f>
        <v>21.990461291006646</v>
      </c>
      <c r="AB72" s="129">
        <f t="array" aca="1" ref="AB72" ca="1">INDIRECT("ConsolGeog[@["&amp;AB$1&amp;"]]")</f>
        <v>0</v>
      </c>
      <c r="AC72" s="129">
        <f t="array" aca="1" ref="AC72" ca="1">INDIRECT("ConsolGeog[@["&amp;AC$1&amp;"]]")</f>
        <v>0</v>
      </c>
      <c r="AD72" s="129" t="str">
        <f t="array" aca="1" ref="AD72" ca="1">INDIRECT("ConsolGeog[@["&amp;AD$1&amp;"]]")</f>
        <v/>
      </c>
      <c r="AE72" s="129" t="str">
        <f t="array" aca="1" ref="AE72" ca="1">INDIRECT("ConsolGeog[@["&amp;AE$1&amp;"]]")</f>
        <v/>
      </c>
      <c r="AF72" s="129" t="str">
        <f t="array" aca="1" ref="AF72" ca="1">INDIRECT("ConsolGeog[@["&amp;AF$1&amp;"]]")</f>
        <v/>
      </c>
      <c r="AG72" s="129" t="str">
        <f t="array" aca="1" ref="AG72" ca="1">INDIRECT("ConsolGeog[@["&amp;AG$1&amp;"]]")</f>
        <v/>
      </c>
      <c r="AH72" s="129" t="str">
        <f t="array" aca="1" ref="AH72" ca="1">INDIRECT("ConsolGeog[@["&amp;AH$1&amp;"]]")</f>
        <v/>
      </c>
      <c r="AI72" s="129" t="str">
        <f t="array" aca="1" ref="AI72" ca="1">INDIRECT("ConsolGeog[@["&amp;AI$1&amp;"]]")</f>
        <v>ERROR</v>
      </c>
    </row>
    <row r="73" spans="1:35">
      <c r="A73" s="129" t="str">
        <f t="array" aca="1" ref="A73" ca="1">INDIRECT("ConsolGeog[@["&amp;A$1&amp;"]]")</f>
        <v>E07000027</v>
      </c>
      <c r="B73" s="129" t="str">
        <f t="array" aca="1" ref="B73" ca="1">INDIRECT("ConsolGeog[@["&amp;B$1&amp;"]]")</f>
        <v>Barrow-in-Furness</v>
      </c>
      <c r="C73" s="129">
        <f t="array" aca="1" ref="C73" ca="1">INDIRECT("ConsolGeog[@["&amp;C$1&amp;"]]")</f>
        <v>69087</v>
      </c>
      <c r="D73" s="129">
        <f t="array" aca="1" ref="D73" ca="1">INDIRECT("ConsolGeog[@["&amp;D$1&amp;"]]")</f>
        <v>7796.05</v>
      </c>
      <c r="E73" s="129" t="str">
        <f t="array" aca="1" ref="E73" ca="1">INDIRECT("ConsolGeog[@["&amp;E$1&amp;"]]")</f>
        <v>E07000027</v>
      </c>
      <c r="F73" s="129" t="str">
        <f t="array" aca="1" ref="F73" ca="1">INDIRECT("ConsolGeog[@["&amp;F$1&amp;"]]")</f>
        <v/>
      </c>
      <c r="G73" s="129" t="str">
        <f t="array" aca="1" ref="G73" ca="1">INDIRECT("ConsolGeog[@["&amp;G$1&amp;"]]")</f>
        <v>District</v>
      </c>
      <c r="H73" s="129" t="str">
        <f t="array" aca="1" ref="H73" ca="1">INDIRECT("ConsolGeog[@["&amp;H$1&amp;"]]")</f>
        <v>England</v>
      </c>
      <c r="I73" s="129" t="str">
        <f t="array" aca="1" ref="I73" ca="1">INDIRECT("ConsolGeog[@["&amp;I$1&amp;"]]")</f>
        <v>Cumbria</v>
      </c>
      <c r="J73" s="129">
        <f t="array" aca="1" ref="J73" ca="1">INDIRECT("ConsolGeog[@["&amp;J$1&amp;"]]")</f>
        <v>0</v>
      </c>
      <c r="K73" s="129">
        <f t="array" aca="1" ref="K73" ca="1">INDIRECT("ConsolGeog[@["&amp;K$1&amp;"]]")</f>
        <v>0</v>
      </c>
      <c r="L73" s="129">
        <f t="array" aca="1" ref="L73" ca="1">INDIRECT("ConsolGeog[@["&amp;L$1&amp;"]]")</f>
        <v>38</v>
      </c>
      <c r="M73" s="129">
        <f t="array" aca="1" ref="M73" ca="1">INDIRECT("ConsolGeog[@["&amp;M$1&amp;"]]")</f>
        <v>0</v>
      </c>
      <c r="N73" s="129">
        <f t="array" aca="1" ref="N73" ca="1">INDIRECT("ConsolGeog[@["&amp;N$1&amp;"]]")</f>
        <v>0</v>
      </c>
      <c r="O73" s="129">
        <f t="array" aca="1" ref="O73" ca="1">INDIRECT("ConsolGeog[@["&amp;O$1&amp;"]]")</f>
        <v>31</v>
      </c>
      <c r="P73" s="129">
        <f t="array" ref="P73">ConsolGeog[COUNTY: Presented CS - 16-17 (2014) '[non additive!']]</f>
        <v>0</v>
      </c>
      <c r="Q73" s="129">
        <f t="array" ref="Q73">ConsolGeog[COUNTY: Presented CS - 16-24 (2014) '[non additive!']]</f>
        <v>0</v>
      </c>
      <c r="R73" s="129">
        <f t="array" ref="R73">ConsolGeog[COUNTY: Presented CS - 18-24 (2014) '[non additive!']]</f>
        <v>0</v>
      </c>
      <c r="S73" s="129">
        <f t="array" ref="S73">ConsolGeog[COUNTY: Assessed CS - 16-17 (2014) '[non additive!']]</f>
        <v>0</v>
      </c>
      <c r="T73" s="129">
        <f t="array" ref="T73">ConsolGeog[COUNTY: Assessed CS - 16-24 (2014) '[non additive!']]</f>
        <v>0</v>
      </c>
      <c r="U73" s="129">
        <f t="array" ref="U73">ConsolGeog[COUNTY: Assessed CS - 18-24 (2014) '[non additive!']]</f>
        <v>0</v>
      </c>
      <c r="V73" s="129">
        <f t="array" ref="V73">ConsolGeog[COUNTY: Sum of districts'' populations '[non additive!']]</f>
        <v>92028</v>
      </c>
      <c r="W73" s="160">
        <f t="array" aca="1" ref="W73" ca="1">INDIRECT("ConsolGeog[@["&amp;W$1&amp;"]]")</f>
        <v>0.1382132525637281</v>
      </c>
      <c r="X73" s="129">
        <f t="array" aca="1" ref="X73" ca="1">INDIRECT("ConsolGeog[@["&amp;X$1&amp;"]]")</f>
        <v>0</v>
      </c>
      <c r="Y73" s="129">
        <f t="array" aca="1" ref="Y73" ca="1">INDIRECT("ConsolGeog[@["&amp;Y$1&amp;"]]")</f>
        <v>0</v>
      </c>
      <c r="Z73" s="129">
        <f t="array" aca="1" ref="Z73" ca="1">INDIRECT("ConsolGeog[@["&amp;Z$1&amp;"]]")</f>
        <v>0</v>
      </c>
      <c r="AA73" s="129">
        <f t="array" aca="1" ref="AA73" ca="1">INDIRECT("ConsolGeog[@["&amp;AA$1&amp;"]]")</f>
        <v>15.756310792265003</v>
      </c>
      <c r="AB73" s="129">
        <f t="array" aca="1" ref="AB73" ca="1">INDIRECT("ConsolGeog[@["&amp;AB$1&amp;"]]")</f>
        <v>0</v>
      </c>
      <c r="AC73" s="129">
        <f t="array" aca="1" ref="AC73" ca="1">INDIRECT("ConsolGeog[@["&amp;AC$1&amp;"]]")</f>
        <v>0</v>
      </c>
      <c r="AD73" s="129" t="str">
        <f t="array" aca="1" ref="AD73" ca="1">INDIRECT("ConsolGeog[@["&amp;AD$1&amp;"]]")</f>
        <v/>
      </c>
      <c r="AE73" s="129" t="str">
        <f t="array" aca="1" ref="AE73" ca="1">INDIRECT("ConsolGeog[@["&amp;AE$1&amp;"]]")</f>
        <v/>
      </c>
      <c r="AF73" s="129" t="str">
        <f t="array" aca="1" ref="AF73" ca="1">INDIRECT("ConsolGeog[@["&amp;AF$1&amp;"]]")</f>
        <v/>
      </c>
      <c r="AG73" s="129" t="str">
        <f t="array" aca="1" ref="AG73" ca="1">INDIRECT("ConsolGeog[@["&amp;AG$1&amp;"]]")</f>
        <v/>
      </c>
      <c r="AH73" s="129" t="str">
        <f t="array" aca="1" ref="AH73" ca="1">INDIRECT("ConsolGeog[@["&amp;AH$1&amp;"]]")</f>
        <v/>
      </c>
      <c r="AI73" s="129" t="str">
        <f t="array" aca="1" ref="AI73" ca="1">INDIRECT("ConsolGeog[@["&amp;AI$1&amp;"]]")</f>
        <v>ERROR</v>
      </c>
    </row>
    <row r="74" spans="1:35">
      <c r="A74" s="129" t="str">
        <f t="array" aca="1" ref="A74" ca="1">INDIRECT("ConsolGeog[@["&amp;A$1&amp;"]]")</f>
        <v>E07000028</v>
      </c>
      <c r="B74" s="129" t="str">
        <f t="array" aca="1" ref="B74" ca="1">INDIRECT("ConsolGeog[@["&amp;B$1&amp;"]]")</f>
        <v>Carlisle</v>
      </c>
      <c r="C74" s="129">
        <f t="array" aca="1" ref="C74" ca="1">INDIRECT("ConsolGeog[@["&amp;C$1&amp;"]]")</f>
        <v>107524</v>
      </c>
      <c r="D74" s="129">
        <f t="array" aca="1" ref="D74" ca="1">INDIRECT("ConsolGeog[@["&amp;D$1&amp;"]]")</f>
        <v>103929.92</v>
      </c>
      <c r="E74" s="129" t="str">
        <f t="array" aca="1" ref="E74" ca="1">INDIRECT("ConsolGeog[@["&amp;E$1&amp;"]]")</f>
        <v>E07000028</v>
      </c>
      <c r="F74" s="129" t="str">
        <f t="array" aca="1" ref="F74" ca="1">INDIRECT("ConsolGeog[@["&amp;F$1&amp;"]]")</f>
        <v/>
      </c>
      <c r="G74" s="129" t="str">
        <f t="array" aca="1" ref="G74" ca="1">INDIRECT("ConsolGeog[@["&amp;G$1&amp;"]]")</f>
        <v>District</v>
      </c>
      <c r="H74" s="129" t="str">
        <f t="array" aca="1" ref="H74" ca="1">INDIRECT("ConsolGeog[@["&amp;H$1&amp;"]]")</f>
        <v>England</v>
      </c>
      <c r="I74" s="129" t="str">
        <f t="array" aca="1" ref="I74" ca="1">INDIRECT("ConsolGeog[@["&amp;I$1&amp;"]]")</f>
        <v>Cumbria</v>
      </c>
      <c r="J74" s="129">
        <f t="array" aca="1" ref="J74" ca="1">INDIRECT("ConsolGeog[@["&amp;J$1&amp;"]]")</f>
        <v>2</v>
      </c>
      <c r="K74" s="129">
        <f t="array" aca="1" ref="K74" ca="1">INDIRECT("ConsolGeog[@["&amp;K$1&amp;"]]")</f>
        <v>0</v>
      </c>
      <c r="L74" s="129">
        <f t="array" aca="1" ref="L74" ca="1">INDIRECT("ConsolGeog[@["&amp;L$1&amp;"]]")</f>
        <v>41</v>
      </c>
      <c r="M74" s="129">
        <f t="array" aca="1" ref="M74" ca="1">INDIRECT("ConsolGeog[@["&amp;M$1&amp;"]]")</f>
        <v>2</v>
      </c>
      <c r="N74" s="129">
        <f t="array" aca="1" ref="N74" ca="1">INDIRECT("ConsolGeog[@["&amp;N$1&amp;"]]")</f>
        <v>0</v>
      </c>
      <c r="O74" s="129">
        <f t="array" aca="1" ref="O74" ca="1">INDIRECT("ConsolGeog[@["&amp;O$1&amp;"]]")</f>
        <v>41</v>
      </c>
      <c r="P74" s="129">
        <f t="array" ref="P74">ConsolGeog[COUNTY: Presented CS - 16-17 (2014) '[non additive!']]</f>
        <v>0</v>
      </c>
      <c r="Q74" s="129">
        <f t="array" ref="Q74">ConsolGeog[COUNTY: Presented CS - 16-24 (2014) '[non additive!']]</f>
        <v>0</v>
      </c>
      <c r="R74" s="129">
        <f t="array" ref="R74">ConsolGeog[COUNTY: Presented CS - 18-24 (2014) '[non additive!']]</f>
        <v>0</v>
      </c>
      <c r="S74" s="129">
        <f t="array" ref="S74">ConsolGeog[COUNTY: Assessed CS - 16-17 (2014) '[non additive!']]</f>
        <v>0</v>
      </c>
      <c r="T74" s="129">
        <f t="array" ref="T74">ConsolGeog[COUNTY: Assessed CS - 16-24 (2014) '[non additive!']]</f>
        <v>0</v>
      </c>
      <c r="U74" s="129">
        <f t="array" ref="U74">ConsolGeog[COUNTY: Assessed CS - 18-24 (2014) '[non additive!']]</f>
        <v>0</v>
      </c>
      <c r="V74" s="129">
        <f t="array" ref="V74">ConsolGeog[COUNTY: Sum of districts'' populations '[non additive!']]</f>
        <v>92028</v>
      </c>
      <c r="W74" s="160">
        <f t="array" aca="1" ref="W74" ca="1">INDIRECT("ConsolGeog[@["&amp;W$1&amp;"]]")</f>
        <v>0.21510909098183884</v>
      </c>
      <c r="X74" s="129">
        <f t="array" aca="1" ref="X74" ca="1">INDIRECT("ConsolGeog[@["&amp;X$1&amp;"]]")</f>
        <v>0</v>
      </c>
      <c r="Y74" s="129">
        <f t="array" aca="1" ref="Y74" ca="1">INDIRECT("ConsolGeog[@["&amp;Y$1&amp;"]]")</f>
        <v>0</v>
      </c>
      <c r="Z74" s="129">
        <f t="array" aca="1" ref="Z74" ca="1">INDIRECT("ConsolGeog[@["&amp;Z$1&amp;"]]")</f>
        <v>0</v>
      </c>
      <c r="AA74" s="129">
        <f t="array" aca="1" ref="AA74" ca="1">INDIRECT("ConsolGeog[@["&amp;AA$1&amp;"]]")</f>
        <v>24.522436371929626</v>
      </c>
      <c r="AB74" s="129">
        <f t="array" aca="1" ref="AB74" ca="1">INDIRECT("ConsolGeog[@["&amp;AB$1&amp;"]]")</f>
        <v>0</v>
      </c>
      <c r="AC74" s="129">
        <f t="array" aca="1" ref="AC74" ca="1">INDIRECT("ConsolGeog[@["&amp;AC$1&amp;"]]")</f>
        <v>0</v>
      </c>
      <c r="AD74" s="129" t="str">
        <f t="array" aca="1" ref="AD74" ca="1">INDIRECT("ConsolGeog[@["&amp;AD$1&amp;"]]")</f>
        <v/>
      </c>
      <c r="AE74" s="129" t="str">
        <f t="array" aca="1" ref="AE74" ca="1">INDIRECT("ConsolGeog[@["&amp;AE$1&amp;"]]")</f>
        <v/>
      </c>
      <c r="AF74" s="129" t="str">
        <f t="array" aca="1" ref="AF74" ca="1">INDIRECT("ConsolGeog[@["&amp;AF$1&amp;"]]")</f>
        <v/>
      </c>
      <c r="AG74" s="129" t="str">
        <f t="array" aca="1" ref="AG74" ca="1">INDIRECT("ConsolGeog[@["&amp;AG$1&amp;"]]")</f>
        <v/>
      </c>
      <c r="AH74" s="129" t="str">
        <f t="array" aca="1" ref="AH74" ca="1">INDIRECT("ConsolGeog[@["&amp;AH$1&amp;"]]")</f>
        <v/>
      </c>
      <c r="AI74" s="129" t="str">
        <f t="array" aca="1" ref="AI74" ca="1">INDIRECT("ConsolGeog[@["&amp;AI$1&amp;"]]")</f>
        <v>ERROR</v>
      </c>
    </row>
    <row r="75" spans="1:35">
      <c r="A75" s="129" t="str">
        <f t="array" aca="1" ref="A75" ca="1">INDIRECT("ConsolGeog[@["&amp;A$1&amp;"]]")</f>
        <v>E07000029</v>
      </c>
      <c r="B75" s="129" t="str">
        <f t="array" aca="1" ref="B75" ca="1">INDIRECT("ConsolGeog[@["&amp;B$1&amp;"]]")</f>
        <v>Copeland</v>
      </c>
      <c r="C75" s="129">
        <f t="array" aca="1" ref="C75" ca="1">INDIRECT("ConsolGeog[@["&amp;C$1&amp;"]]")</f>
        <v>70603</v>
      </c>
      <c r="D75" s="129">
        <f t="array" aca="1" ref="D75" ca="1">INDIRECT("ConsolGeog[@["&amp;D$1&amp;"]]")</f>
        <v>73173.94</v>
      </c>
      <c r="E75" s="129" t="str">
        <f t="array" aca="1" ref="E75" ca="1">INDIRECT("ConsolGeog[@["&amp;E$1&amp;"]]")</f>
        <v>E07000029</v>
      </c>
      <c r="F75" s="129" t="str">
        <f t="array" aca="1" ref="F75" ca="1">INDIRECT("ConsolGeog[@["&amp;F$1&amp;"]]")</f>
        <v/>
      </c>
      <c r="G75" s="129" t="str">
        <f t="array" aca="1" ref="G75" ca="1">INDIRECT("ConsolGeog[@["&amp;G$1&amp;"]]")</f>
        <v>District</v>
      </c>
      <c r="H75" s="129" t="str">
        <f t="array" aca="1" ref="H75" ca="1">INDIRECT("ConsolGeog[@["&amp;H$1&amp;"]]")</f>
        <v>England</v>
      </c>
      <c r="I75" s="129" t="str">
        <f t="array" aca="1" ref="I75" ca="1">INDIRECT("ConsolGeog[@["&amp;I$1&amp;"]]")</f>
        <v>Cumbria</v>
      </c>
      <c r="J75" s="129">
        <f t="array" aca="1" ref="J75" ca="1">INDIRECT("ConsolGeog[@["&amp;J$1&amp;"]]")</f>
        <v>0</v>
      </c>
      <c r="K75" s="129">
        <f t="array" aca="1" ref="K75" ca="1">INDIRECT("ConsolGeog[@["&amp;K$1&amp;"]]")</f>
        <v>0</v>
      </c>
      <c r="L75" s="129">
        <f t="array" aca="1" ref="L75" ca="1">INDIRECT("ConsolGeog[@["&amp;L$1&amp;"]]")</f>
        <v>0</v>
      </c>
      <c r="M75" s="129">
        <f t="array" aca="1" ref="M75" ca="1">INDIRECT("ConsolGeog[@["&amp;M$1&amp;"]]")</f>
        <v>0</v>
      </c>
      <c r="N75" s="129">
        <f t="array" aca="1" ref="N75" ca="1">INDIRECT("ConsolGeog[@["&amp;N$1&amp;"]]")</f>
        <v>0</v>
      </c>
      <c r="O75" s="129">
        <f t="array" aca="1" ref="O75" ca="1">INDIRECT("ConsolGeog[@["&amp;O$1&amp;"]]")</f>
        <v>0</v>
      </c>
      <c r="P75" s="129">
        <f t="array" ref="P75">ConsolGeog[COUNTY: Presented CS - 16-17 (2014) '[non additive!']]</f>
        <v>0</v>
      </c>
      <c r="Q75" s="129">
        <f t="array" ref="Q75">ConsolGeog[COUNTY: Presented CS - 16-24 (2014) '[non additive!']]</f>
        <v>0</v>
      </c>
      <c r="R75" s="129">
        <f t="array" ref="R75">ConsolGeog[COUNTY: Presented CS - 18-24 (2014) '[non additive!']]</f>
        <v>0</v>
      </c>
      <c r="S75" s="129">
        <f t="array" ref="S75">ConsolGeog[COUNTY: Assessed CS - 16-17 (2014) '[non additive!']]</f>
        <v>0</v>
      </c>
      <c r="T75" s="129">
        <f t="array" ref="T75">ConsolGeog[COUNTY: Assessed CS - 16-24 (2014) '[non additive!']]</f>
        <v>0</v>
      </c>
      <c r="U75" s="129">
        <f t="array" ref="U75">ConsolGeog[COUNTY: Assessed CS - 18-24 (2014) '[non additive!']]</f>
        <v>0</v>
      </c>
      <c r="V75" s="129">
        <f t="array" ref="V75">ConsolGeog[COUNTY: Sum of districts'' populations '[non additive!']]</f>
        <v>92028</v>
      </c>
      <c r="W75" s="160">
        <f t="array" aca="1" ref="W75" ca="1">INDIRECT("ConsolGeog[@["&amp;W$1&amp;"]]")</f>
        <v>0.14124611389634656</v>
      </c>
      <c r="X75" s="129">
        <f t="array" aca="1" ref="X75" ca="1">INDIRECT("ConsolGeog[@["&amp;X$1&amp;"]]")</f>
        <v>0</v>
      </c>
      <c r="Y75" s="129">
        <f t="array" aca="1" ref="Y75" ca="1">INDIRECT("ConsolGeog[@["&amp;Y$1&amp;"]]")</f>
        <v>0</v>
      </c>
      <c r="Z75" s="129">
        <f t="array" aca="1" ref="Z75" ca="1">INDIRECT("ConsolGeog[@["&amp;Z$1&amp;"]]")</f>
        <v>0</v>
      </c>
      <c r="AA75" s="129">
        <f t="array" aca="1" ref="AA75" ca="1">INDIRECT("ConsolGeog[@["&amp;AA$1&amp;"]]")</f>
        <v>16.102056984183509</v>
      </c>
      <c r="AB75" s="129">
        <f t="array" aca="1" ref="AB75" ca="1">INDIRECT("ConsolGeog[@["&amp;AB$1&amp;"]]")</f>
        <v>0</v>
      </c>
      <c r="AC75" s="129">
        <f t="array" aca="1" ref="AC75" ca="1">INDIRECT("ConsolGeog[@["&amp;AC$1&amp;"]]")</f>
        <v>0</v>
      </c>
      <c r="AD75" s="129" t="str">
        <f t="array" aca="1" ref="AD75" ca="1">INDIRECT("ConsolGeog[@["&amp;AD$1&amp;"]]")</f>
        <v/>
      </c>
      <c r="AE75" s="129" t="str">
        <f t="array" aca="1" ref="AE75" ca="1">INDIRECT("ConsolGeog[@["&amp;AE$1&amp;"]]")</f>
        <v/>
      </c>
      <c r="AF75" s="129" t="str">
        <f t="array" aca="1" ref="AF75" ca="1">INDIRECT("ConsolGeog[@["&amp;AF$1&amp;"]]")</f>
        <v/>
      </c>
      <c r="AG75" s="129" t="str">
        <f t="array" aca="1" ref="AG75" ca="1">INDIRECT("ConsolGeog[@["&amp;AG$1&amp;"]]")</f>
        <v/>
      </c>
      <c r="AH75" s="129" t="str">
        <f t="array" aca="1" ref="AH75" ca="1">INDIRECT("ConsolGeog[@["&amp;AH$1&amp;"]]")</f>
        <v/>
      </c>
      <c r="AI75" s="129" t="str">
        <f t="array" aca="1" ref="AI75" ca="1">INDIRECT("ConsolGeog[@["&amp;AI$1&amp;"]]")</f>
        <v>ERROR</v>
      </c>
    </row>
    <row r="76" spans="1:35">
      <c r="A76" s="129" t="str">
        <f t="array" aca="1" ref="A76" ca="1">INDIRECT("ConsolGeog[@["&amp;A$1&amp;"]]")</f>
        <v>E07000030</v>
      </c>
      <c r="B76" s="129" t="str">
        <f t="array" aca="1" ref="B76" ca="1">INDIRECT("ConsolGeog[@["&amp;B$1&amp;"]]")</f>
        <v>Eden</v>
      </c>
      <c r="C76" s="129">
        <f t="array" aca="1" ref="C76" ca="1">INDIRECT("ConsolGeog[@["&amp;C$1&amp;"]]")</f>
        <v>52564</v>
      </c>
      <c r="D76" s="129">
        <f t="array" aca="1" ref="D76" ca="1">INDIRECT("ConsolGeog[@["&amp;D$1&amp;"]]")</f>
        <v>214235.65</v>
      </c>
      <c r="E76" s="129" t="str">
        <f t="array" aca="1" ref="E76" ca="1">INDIRECT("ConsolGeog[@["&amp;E$1&amp;"]]")</f>
        <v>E07000030</v>
      </c>
      <c r="F76" s="129" t="str">
        <f t="array" aca="1" ref="F76" ca="1">INDIRECT("ConsolGeog[@["&amp;F$1&amp;"]]")</f>
        <v/>
      </c>
      <c r="G76" s="129" t="str">
        <f t="array" aca="1" ref="G76" ca="1">INDIRECT("ConsolGeog[@["&amp;G$1&amp;"]]")</f>
        <v>District</v>
      </c>
      <c r="H76" s="129" t="str">
        <f t="array" aca="1" ref="H76" ca="1">INDIRECT("ConsolGeog[@["&amp;H$1&amp;"]]")</f>
        <v>England</v>
      </c>
      <c r="I76" s="129" t="str">
        <f t="array" aca="1" ref="I76" ca="1">INDIRECT("ConsolGeog[@["&amp;I$1&amp;"]]")</f>
        <v>Cumbria</v>
      </c>
      <c r="J76" s="129">
        <f t="array" aca="1" ref="J76" ca="1">INDIRECT("ConsolGeog[@["&amp;J$1&amp;"]]")</f>
        <v>1</v>
      </c>
      <c r="K76" s="129">
        <f t="array" aca="1" ref="K76" ca="1">INDIRECT("ConsolGeog[@["&amp;K$1&amp;"]]")</f>
        <v>0</v>
      </c>
      <c r="L76" s="129">
        <f t="array" aca="1" ref="L76" ca="1">INDIRECT("ConsolGeog[@["&amp;L$1&amp;"]]")</f>
        <v>8</v>
      </c>
      <c r="M76" s="129">
        <f t="array" aca="1" ref="M76" ca="1">INDIRECT("ConsolGeog[@["&amp;M$1&amp;"]]")</f>
        <v>1</v>
      </c>
      <c r="N76" s="129">
        <f t="array" aca="1" ref="N76" ca="1">INDIRECT("ConsolGeog[@["&amp;N$1&amp;"]]")</f>
        <v>0</v>
      </c>
      <c r="O76" s="129">
        <f t="array" aca="1" ref="O76" ca="1">INDIRECT("ConsolGeog[@["&amp;O$1&amp;"]]")</f>
        <v>8</v>
      </c>
      <c r="P76" s="129">
        <f t="array" ref="P76">ConsolGeog[COUNTY: Presented CS - 16-17 (2014) '[non additive!']]</f>
        <v>0</v>
      </c>
      <c r="Q76" s="129">
        <f t="array" ref="Q76">ConsolGeog[COUNTY: Presented CS - 16-24 (2014) '[non additive!']]</f>
        <v>0</v>
      </c>
      <c r="R76" s="129">
        <f t="array" ref="R76">ConsolGeog[COUNTY: Presented CS - 18-24 (2014) '[non additive!']]</f>
        <v>0</v>
      </c>
      <c r="S76" s="129">
        <f t="array" ref="S76">ConsolGeog[COUNTY: Assessed CS - 16-17 (2014) '[non additive!']]</f>
        <v>0</v>
      </c>
      <c r="T76" s="129">
        <f t="array" ref="T76">ConsolGeog[COUNTY: Assessed CS - 16-24 (2014) '[non additive!']]</f>
        <v>0</v>
      </c>
      <c r="U76" s="129">
        <f t="array" ref="U76">ConsolGeog[COUNTY: Assessed CS - 18-24 (2014) '[non additive!']]</f>
        <v>0</v>
      </c>
      <c r="V76" s="129">
        <f t="array" ref="V76">ConsolGeog[COUNTY: Sum of districts'' populations '[non additive!']]</f>
        <v>92028</v>
      </c>
      <c r="W76" s="160">
        <f t="array" aca="1" ref="W76" ca="1">INDIRECT("ConsolGeog[@["&amp;W$1&amp;"]]")</f>
        <v>0.10515786483361275</v>
      </c>
      <c r="X76" s="129">
        <f t="array" aca="1" ref="X76" ca="1">INDIRECT("ConsolGeog[@["&amp;X$1&amp;"]]")</f>
        <v>0</v>
      </c>
      <c r="Y76" s="129">
        <f t="array" aca="1" ref="Y76" ca="1">INDIRECT("ConsolGeog[@["&amp;Y$1&amp;"]]")</f>
        <v>0</v>
      </c>
      <c r="Z76" s="129">
        <f t="array" aca="1" ref="Z76" ca="1">INDIRECT("ConsolGeog[@["&amp;Z$1&amp;"]]")</f>
        <v>0</v>
      </c>
      <c r="AA76" s="129">
        <f t="array" aca="1" ref="AA76" ca="1">INDIRECT("ConsolGeog[@["&amp;AA$1&amp;"]]")</f>
        <v>11.987996591031854</v>
      </c>
      <c r="AB76" s="129">
        <f t="array" aca="1" ref="AB76" ca="1">INDIRECT("ConsolGeog[@["&amp;AB$1&amp;"]]")</f>
        <v>0</v>
      </c>
      <c r="AC76" s="129">
        <f t="array" aca="1" ref="AC76" ca="1">INDIRECT("ConsolGeog[@["&amp;AC$1&amp;"]]")</f>
        <v>0</v>
      </c>
      <c r="AD76" s="129" t="str">
        <f t="array" aca="1" ref="AD76" ca="1">INDIRECT("ConsolGeog[@["&amp;AD$1&amp;"]]")</f>
        <v/>
      </c>
      <c r="AE76" s="129" t="str">
        <f t="array" aca="1" ref="AE76" ca="1">INDIRECT("ConsolGeog[@["&amp;AE$1&amp;"]]")</f>
        <v/>
      </c>
      <c r="AF76" s="129" t="str">
        <f t="array" aca="1" ref="AF76" ca="1">INDIRECT("ConsolGeog[@["&amp;AF$1&amp;"]]")</f>
        <v/>
      </c>
      <c r="AG76" s="129" t="str">
        <f t="array" aca="1" ref="AG76" ca="1">INDIRECT("ConsolGeog[@["&amp;AG$1&amp;"]]")</f>
        <v/>
      </c>
      <c r="AH76" s="129" t="str">
        <f t="array" aca="1" ref="AH76" ca="1">INDIRECT("ConsolGeog[@["&amp;AH$1&amp;"]]")</f>
        <v/>
      </c>
      <c r="AI76" s="129" t="str">
        <f t="array" aca="1" ref="AI76" ca="1">INDIRECT("ConsolGeog[@["&amp;AI$1&amp;"]]")</f>
        <v>ERROR</v>
      </c>
    </row>
    <row r="77" spans="1:35">
      <c r="A77" s="129" t="str">
        <f t="array" aca="1" ref="A77" ca="1">INDIRECT("ConsolGeog[@["&amp;A$1&amp;"]]")</f>
        <v>E07000031</v>
      </c>
      <c r="B77" s="129" t="str">
        <f t="array" aca="1" ref="B77" ca="1">INDIRECT("ConsolGeog[@["&amp;B$1&amp;"]]")</f>
        <v>South Lakeland</v>
      </c>
      <c r="C77" s="129">
        <f t="array" aca="1" ref="C77" ca="1">INDIRECT("ConsolGeog[@["&amp;C$1&amp;"]]")</f>
        <v>103658</v>
      </c>
      <c r="D77" s="129">
        <f t="array" aca="1" ref="D77" ca="1">INDIRECT("ConsolGeog[@["&amp;D$1&amp;"]]")</f>
        <v>153362</v>
      </c>
      <c r="E77" s="129" t="str">
        <f t="array" aca="1" ref="E77" ca="1">INDIRECT("ConsolGeog[@["&amp;E$1&amp;"]]")</f>
        <v>E07000031</v>
      </c>
      <c r="F77" s="129" t="str">
        <f t="array" aca="1" ref="F77" ca="1">INDIRECT("ConsolGeog[@["&amp;F$1&amp;"]]")</f>
        <v/>
      </c>
      <c r="G77" s="129" t="str">
        <f t="array" aca="1" ref="G77" ca="1">INDIRECT("ConsolGeog[@["&amp;G$1&amp;"]]")</f>
        <v>District</v>
      </c>
      <c r="H77" s="129" t="str">
        <f t="array" aca="1" ref="H77" ca="1">INDIRECT("ConsolGeog[@["&amp;H$1&amp;"]]")</f>
        <v>England</v>
      </c>
      <c r="I77" s="129" t="str">
        <f t="array" aca="1" ref="I77" ca="1">INDIRECT("ConsolGeog[@["&amp;I$1&amp;"]]")</f>
        <v>Cumbria</v>
      </c>
      <c r="J77" s="129">
        <f t="array" aca="1" ref="J77" ca="1">INDIRECT("ConsolGeog[@["&amp;J$1&amp;"]]")</f>
        <v>0</v>
      </c>
      <c r="K77" s="129">
        <f t="array" aca="1" ref="K77" ca="1">INDIRECT("ConsolGeog[@["&amp;K$1&amp;"]]")</f>
        <v>0</v>
      </c>
      <c r="L77" s="129">
        <f t="array" aca="1" ref="L77" ca="1">INDIRECT("ConsolGeog[@["&amp;L$1&amp;"]]")</f>
        <v>123</v>
      </c>
      <c r="M77" s="129">
        <f t="array" aca="1" ref="M77" ca="1">INDIRECT("ConsolGeog[@["&amp;M$1&amp;"]]")</f>
        <v>0</v>
      </c>
      <c r="N77" s="129">
        <f t="array" aca="1" ref="N77" ca="1">INDIRECT("ConsolGeog[@["&amp;N$1&amp;"]]")</f>
        <v>0</v>
      </c>
      <c r="O77" s="129">
        <f t="array" aca="1" ref="O77" ca="1">INDIRECT("ConsolGeog[@["&amp;O$1&amp;"]]")</f>
        <v>4</v>
      </c>
      <c r="P77" s="129">
        <f t="array" ref="P77">ConsolGeog[COUNTY: Presented CS - 16-17 (2014) '[non additive!']]</f>
        <v>0</v>
      </c>
      <c r="Q77" s="129">
        <f t="array" ref="Q77">ConsolGeog[COUNTY: Presented CS - 16-24 (2014) '[non additive!']]</f>
        <v>0</v>
      </c>
      <c r="R77" s="129">
        <f t="array" ref="R77">ConsolGeog[COUNTY: Presented CS - 18-24 (2014) '[non additive!']]</f>
        <v>0</v>
      </c>
      <c r="S77" s="129">
        <f t="array" ref="S77">ConsolGeog[COUNTY: Assessed CS - 16-17 (2014) '[non additive!']]</f>
        <v>0</v>
      </c>
      <c r="T77" s="129">
        <f t="array" ref="T77">ConsolGeog[COUNTY: Assessed CS - 16-24 (2014) '[non additive!']]</f>
        <v>0</v>
      </c>
      <c r="U77" s="129">
        <f t="array" ref="U77">ConsolGeog[COUNTY: Assessed CS - 18-24 (2014) '[non additive!']]</f>
        <v>0</v>
      </c>
      <c r="V77" s="129">
        <f t="array" ref="V77">ConsolGeog[COUNTY: Sum of districts'' populations '[non additive!']]</f>
        <v>92028</v>
      </c>
      <c r="W77" s="160">
        <f t="array" aca="1" ref="W77" ca="1">INDIRECT("ConsolGeog[@["&amp;W$1&amp;"]]")</f>
        <v>0.20737489447002949</v>
      </c>
      <c r="X77" s="129">
        <f t="array" aca="1" ref="X77" ca="1">INDIRECT("ConsolGeog[@["&amp;X$1&amp;"]]")</f>
        <v>0</v>
      </c>
      <c r="Y77" s="129">
        <f t="array" aca="1" ref="Y77" ca="1">INDIRECT("ConsolGeog[@["&amp;Y$1&amp;"]]")</f>
        <v>0</v>
      </c>
      <c r="Z77" s="129">
        <f t="array" aca="1" ref="Z77" ca="1">INDIRECT("ConsolGeog[@["&amp;Z$1&amp;"]]")</f>
        <v>0</v>
      </c>
      <c r="AA77" s="129">
        <f t="array" aca="1" ref="AA77" ca="1">INDIRECT("ConsolGeog[@["&amp;AA$1&amp;"]]")</f>
        <v>23.640737969583363</v>
      </c>
      <c r="AB77" s="129">
        <f t="array" aca="1" ref="AB77" ca="1">INDIRECT("ConsolGeog[@["&amp;AB$1&amp;"]]")</f>
        <v>0</v>
      </c>
      <c r="AC77" s="129">
        <f t="array" aca="1" ref="AC77" ca="1">INDIRECT("ConsolGeog[@["&amp;AC$1&amp;"]]")</f>
        <v>0</v>
      </c>
      <c r="AD77" s="129" t="str">
        <f t="array" aca="1" ref="AD77" ca="1">INDIRECT("ConsolGeog[@["&amp;AD$1&amp;"]]")</f>
        <v/>
      </c>
      <c r="AE77" s="129" t="str">
        <f t="array" aca="1" ref="AE77" ca="1">INDIRECT("ConsolGeog[@["&amp;AE$1&amp;"]]")</f>
        <v/>
      </c>
      <c r="AF77" s="129" t="str">
        <f t="array" aca="1" ref="AF77" ca="1">INDIRECT("ConsolGeog[@["&amp;AF$1&amp;"]]")</f>
        <v/>
      </c>
      <c r="AG77" s="129" t="str">
        <f t="array" aca="1" ref="AG77" ca="1">INDIRECT("ConsolGeog[@["&amp;AG$1&amp;"]]")</f>
        <v/>
      </c>
      <c r="AH77" s="129" t="str">
        <f t="array" aca="1" ref="AH77" ca="1">INDIRECT("ConsolGeog[@["&amp;AH$1&amp;"]]")</f>
        <v/>
      </c>
      <c r="AI77" s="129" t="str">
        <f t="array" aca="1" ref="AI77" ca="1">INDIRECT("ConsolGeog[@["&amp;AI$1&amp;"]]")</f>
        <v>ERROR</v>
      </c>
    </row>
    <row r="78" spans="1:35">
      <c r="A78" s="129" t="str">
        <f t="array" aca="1" ref="A78" ca="1">INDIRECT("ConsolGeog[@["&amp;A$1&amp;"]]")</f>
        <v>E07000032</v>
      </c>
      <c r="B78" s="129" t="str">
        <f t="array" aca="1" ref="B78" ca="1">INDIRECT("ConsolGeog[@["&amp;B$1&amp;"]]")</f>
        <v>Amber Valley</v>
      </c>
      <c r="C78" s="129">
        <f t="array" aca="1" ref="C78" ca="1">INDIRECT("ConsolGeog[@["&amp;C$1&amp;"]]")</f>
        <v>122309</v>
      </c>
      <c r="D78" s="129">
        <f t="array" aca="1" ref="D78" ca="1">INDIRECT("ConsolGeog[@["&amp;D$1&amp;"]]")</f>
        <v>26538.48</v>
      </c>
      <c r="E78" s="129" t="str">
        <f t="array" aca="1" ref="E78" ca="1">INDIRECT("ConsolGeog[@["&amp;E$1&amp;"]]")</f>
        <v>E07000032</v>
      </c>
      <c r="F78" s="129" t="str">
        <f t="array" aca="1" ref="F78" ca="1">INDIRECT("ConsolGeog[@["&amp;F$1&amp;"]]")</f>
        <v/>
      </c>
      <c r="G78" s="129" t="str">
        <f t="array" aca="1" ref="G78" ca="1">INDIRECT("ConsolGeog[@["&amp;G$1&amp;"]]")</f>
        <v>District</v>
      </c>
      <c r="H78" s="129" t="str">
        <f t="array" aca="1" ref="H78" ca="1">INDIRECT("ConsolGeog[@["&amp;H$1&amp;"]]")</f>
        <v>England</v>
      </c>
      <c r="I78" s="129" t="str">
        <f t="array" aca="1" ref="I78" ca="1">INDIRECT("ConsolGeog[@["&amp;I$1&amp;"]]")</f>
        <v>Derbyshire</v>
      </c>
      <c r="J78" s="129">
        <f t="array" aca="1" ref="J78" ca="1">INDIRECT("ConsolGeog[@["&amp;J$1&amp;"]]")</f>
        <v>5</v>
      </c>
      <c r="K78" s="129">
        <f t="array" aca="1" ref="K78" ca="1">INDIRECT("ConsolGeog[@["&amp;K$1&amp;"]]")</f>
        <v>0</v>
      </c>
      <c r="L78" s="129">
        <f t="array" aca="1" ref="L78" ca="1">INDIRECT("ConsolGeog[@["&amp;L$1&amp;"]]")</f>
        <v>139</v>
      </c>
      <c r="M78" s="129">
        <f t="array" aca="1" ref="M78" ca="1">INDIRECT("ConsolGeog[@["&amp;M$1&amp;"]]")</f>
        <v>1</v>
      </c>
      <c r="N78" s="129">
        <f t="array" aca="1" ref="N78" ca="1">INDIRECT("ConsolGeog[@["&amp;N$1&amp;"]]")</f>
        <v>0</v>
      </c>
      <c r="O78" s="129">
        <f t="array" aca="1" ref="O78" ca="1">INDIRECT("ConsolGeog[@["&amp;O$1&amp;"]]")</f>
        <v>62</v>
      </c>
      <c r="P78" s="129">
        <f t="array" ref="P78">ConsolGeog[COUNTY: Presented CS - 16-17 (2014) '[non additive!']]</f>
        <v>0</v>
      </c>
      <c r="Q78" s="129">
        <f t="array" ref="Q78">ConsolGeog[COUNTY: Presented CS - 16-24 (2014) '[non additive!']]</f>
        <v>0</v>
      </c>
      <c r="R78" s="129">
        <f t="array" ref="R78">ConsolGeog[COUNTY: Presented CS - 18-24 (2014) '[non additive!']]</f>
        <v>0</v>
      </c>
      <c r="S78" s="129">
        <f t="array" ref="S78">ConsolGeog[COUNTY: Assessed CS - 16-17 (2014) '[non additive!']]</f>
        <v>0</v>
      </c>
      <c r="T78" s="129">
        <f t="array" ref="T78">ConsolGeog[COUNTY: Assessed CS - 16-24 (2014) '[non additive!']]</f>
        <v>0</v>
      </c>
      <c r="U78" s="129">
        <f t="array" ref="U78">ConsolGeog[COUNTY: Assessed CS - 18-24 (2014) '[non additive!']]</f>
        <v>0</v>
      </c>
      <c r="V78" s="129">
        <f t="array" ref="V78">ConsolGeog[COUNTY: Sum of districts'' populations '[non additive!']]</f>
        <v>92028</v>
      </c>
      <c r="W78" s="160">
        <f t="array" aca="1" ref="W78" ca="1">INDIRECT("ConsolGeog[@["&amp;W$1&amp;"]]")</f>
        <v>0.15890765844773064</v>
      </c>
      <c r="X78" s="129">
        <f t="array" aca="1" ref="X78" ca="1">INDIRECT("ConsolGeog[@["&amp;X$1&amp;"]]")</f>
        <v>0</v>
      </c>
      <c r="Y78" s="129">
        <f t="array" aca="1" ref="Y78" ca="1">INDIRECT("ConsolGeog[@["&amp;Y$1&amp;"]]")</f>
        <v>0</v>
      </c>
      <c r="Z78" s="129">
        <f t="array" aca="1" ref="Z78" ca="1">INDIRECT("ConsolGeog[@["&amp;Z$1&amp;"]]")</f>
        <v>0</v>
      </c>
      <c r="AA78" s="129">
        <f t="array" aca="1" ref="AA78" ca="1">INDIRECT("ConsolGeog[@["&amp;AA$1&amp;"]]")</f>
        <v>0</v>
      </c>
      <c r="AB78" s="129">
        <f t="array" aca="1" ref="AB78" ca="1">INDIRECT("ConsolGeog[@["&amp;AB$1&amp;"]]")</f>
        <v>0</v>
      </c>
      <c r="AC78" s="129">
        <f t="array" aca="1" ref="AC78" ca="1">INDIRECT("ConsolGeog[@["&amp;AC$1&amp;"]]")</f>
        <v>0</v>
      </c>
      <c r="AD78" s="129" t="str">
        <f t="array" aca="1" ref="AD78" ca="1">INDIRECT("ConsolGeog[@["&amp;AD$1&amp;"]]")</f>
        <v/>
      </c>
      <c r="AE78" s="129" t="str">
        <f t="array" aca="1" ref="AE78" ca="1">INDIRECT("ConsolGeog[@["&amp;AE$1&amp;"]]")</f>
        <v/>
      </c>
      <c r="AF78" s="129" t="str">
        <f t="array" aca="1" ref="AF78" ca="1">INDIRECT("ConsolGeog[@["&amp;AF$1&amp;"]]")</f>
        <v/>
      </c>
      <c r="AG78" s="129" t="str">
        <f t="array" aca="1" ref="AG78" ca="1">INDIRECT("ConsolGeog[@["&amp;AG$1&amp;"]]")</f>
        <v/>
      </c>
      <c r="AH78" s="129" t="str">
        <f t="array" aca="1" ref="AH78" ca="1">INDIRECT("ConsolGeog[@["&amp;AH$1&amp;"]]")</f>
        <v/>
      </c>
      <c r="AI78" s="129" t="str">
        <f t="array" aca="1" ref="AI78" ca="1">INDIRECT("ConsolGeog[@["&amp;AI$1&amp;"]]")</f>
        <v/>
      </c>
    </row>
    <row r="79" spans="1:35">
      <c r="A79" s="129" t="str">
        <f t="array" aca="1" ref="A79" ca="1">INDIRECT("ConsolGeog[@["&amp;A$1&amp;"]]")</f>
        <v>E07000033</v>
      </c>
      <c r="B79" s="129" t="str">
        <f t="array" aca="1" ref="B79" ca="1">INDIRECT("ConsolGeog[@["&amp;B$1&amp;"]]")</f>
        <v>Bolsover</v>
      </c>
      <c r="C79" s="129">
        <f t="array" aca="1" ref="C79" ca="1">INDIRECT("ConsolGeog[@["&amp;C$1&amp;"]]")</f>
        <v>75866</v>
      </c>
      <c r="D79" s="129">
        <f t="array" aca="1" ref="D79" ca="1">INDIRECT("ConsolGeog[@["&amp;D$1&amp;"]]")</f>
        <v>16033.04</v>
      </c>
      <c r="E79" s="129" t="str">
        <f t="array" aca="1" ref="E79" ca="1">INDIRECT("ConsolGeog[@["&amp;E$1&amp;"]]")</f>
        <v>E07000033</v>
      </c>
      <c r="F79" s="129">
        <f t="array" aca="1" ref="F79" ca="1">INDIRECT("ConsolGeog[@["&amp;F$1&amp;"]]")</f>
        <v>1</v>
      </c>
      <c r="G79" s="129" t="str">
        <f t="array" aca="1" ref="G79" ca="1">INDIRECT("ConsolGeog[@["&amp;G$1&amp;"]]")</f>
        <v>District</v>
      </c>
      <c r="H79" s="129" t="str">
        <f t="array" aca="1" ref="H79" ca="1">INDIRECT("ConsolGeog[@["&amp;H$1&amp;"]]")</f>
        <v>England</v>
      </c>
      <c r="I79" s="129" t="str">
        <f t="array" aca="1" ref="I79" ca="1">INDIRECT("ConsolGeog[@["&amp;I$1&amp;"]]")</f>
        <v>Derbyshire</v>
      </c>
      <c r="J79" s="129">
        <f t="array" aca="1" ref="J79" ca="1">INDIRECT("ConsolGeog[@["&amp;J$1&amp;"]]")</f>
        <v>0</v>
      </c>
      <c r="K79" s="129">
        <f t="array" aca="1" ref="K79" ca="1">INDIRECT("ConsolGeog[@["&amp;K$1&amp;"]]")</f>
        <v>0</v>
      </c>
      <c r="L79" s="129">
        <f t="array" aca="1" ref="L79" ca="1">INDIRECT("ConsolGeog[@["&amp;L$1&amp;"]]")</f>
        <v>0</v>
      </c>
      <c r="M79" s="129">
        <f t="array" aca="1" ref="M79" ca="1">INDIRECT("ConsolGeog[@["&amp;M$1&amp;"]]")</f>
        <v>0</v>
      </c>
      <c r="N79" s="129">
        <f t="array" aca="1" ref="N79" ca="1">INDIRECT("ConsolGeog[@["&amp;N$1&amp;"]]")</f>
        <v>0</v>
      </c>
      <c r="O79" s="129">
        <f t="array" aca="1" ref="O79" ca="1">INDIRECT("ConsolGeog[@["&amp;O$1&amp;"]]")</f>
        <v>0</v>
      </c>
      <c r="P79" s="129">
        <f t="array" ref="P79">ConsolGeog[COUNTY: Presented CS - 16-17 (2014) '[non additive!']]</f>
        <v>0</v>
      </c>
      <c r="Q79" s="129">
        <f t="array" ref="Q79">ConsolGeog[COUNTY: Presented CS - 16-24 (2014) '[non additive!']]</f>
        <v>0</v>
      </c>
      <c r="R79" s="129">
        <f t="array" ref="R79">ConsolGeog[COUNTY: Presented CS - 18-24 (2014) '[non additive!']]</f>
        <v>0</v>
      </c>
      <c r="S79" s="129">
        <f t="array" ref="S79">ConsolGeog[COUNTY: Assessed CS - 16-17 (2014) '[non additive!']]</f>
        <v>0</v>
      </c>
      <c r="T79" s="129">
        <f t="array" ref="T79">ConsolGeog[COUNTY: Assessed CS - 16-24 (2014) '[non additive!']]</f>
        <v>0</v>
      </c>
      <c r="U79" s="129">
        <f t="array" ref="U79">ConsolGeog[COUNTY: Assessed CS - 18-24 (2014) '[non additive!']]</f>
        <v>0</v>
      </c>
      <c r="V79" s="129">
        <f t="array" ref="V79">ConsolGeog[COUNTY: Sum of districts'' populations '[non additive!']]</f>
        <v>92028</v>
      </c>
      <c r="W79" s="160">
        <f t="array" aca="1" ref="W79" ca="1">INDIRECT("ConsolGeog[@["&amp;W$1&amp;"]]")</f>
        <v>9.8567467772572193E-2</v>
      </c>
      <c r="X79" s="129">
        <f t="array" aca="1" ref="X79" ca="1">INDIRECT("ConsolGeog[@["&amp;X$1&amp;"]]")</f>
        <v>0</v>
      </c>
      <c r="Y79" s="129">
        <f t="array" aca="1" ref="Y79" ca="1">INDIRECT("ConsolGeog[@["&amp;Y$1&amp;"]]")</f>
        <v>0</v>
      </c>
      <c r="Z79" s="129">
        <f t="array" aca="1" ref="Z79" ca="1">INDIRECT("ConsolGeog[@["&amp;Z$1&amp;"]]")</f>
        <v>0</v>
      </c>
      <c r="AA79" s="129">
        <f t="array" aca="1" ref="AA79" ca="1">INDIRECT("ConsolGeog[@["&amp;AA$1&amp;"]]")</f>
        <v>0</v>
      </c>
      <c r="AB79" s="129">
        <f t="array" aca="1" ref="AB79" ca="1">INDIRECT("ConsolGeog[@["&amp;AB$1&amp;"]]")</f>
        <v>0</v>
      </c>
      <c r="AC79" s="129">
        <f t="array" aca="1" ref="AC79" ca="1">INDIRECT("ConsolGeog[@["&amp;AC$1&amp;"]]")</f>
        <v>0</v>
      </c>
      <c r="AD79" s="129" t="str">
        <f t="array" aca="1" ref="AD79" ca="1">INDIRECT("ConsolGeog[@["&amp;AD$1&amp;"]]")</f>
        <v/>
      </c>
      <c r="AE79" s="129" t="str">
        <f t="array" aca="1" ref="AE79" ca="1">INDIRECT("ConsolGeog[@["&amp;AE$1&amp;"]]")</f>
        <v/>
      </c>
      <c r="AF79" s="129" t="str">
        <f t="array" aca="1" ref="AF79" ca="1">INDIRECT("ConsolGeog[@["&amp;AF$1&amp;"]]")</f>
        <v/>
      </c>
      <c r="AG79" s="129" t="str">
        <f t="array" aca="1" ref="AG79" ca="1">INDIRECT("ConsolGeog[@["&amp;AG$1&amp;"]]")</f>
        <v/>
      </c>
      <c r="AH79" s="129" t="str">
        <f t="array" aca="1" ref="AH79" ca="1">INDIRECT("ConsolGeog[@["&amp;AH$1&amp;"]]")</f>
        <v/>
      </c>
      <c r="AI79" s="129" t="str">
        <f t="array" aca="1" ref="AI79" ca="1">INDIRECT("ConsolGeog[@["&amp;AI$1&amp;"]]")</f>
        <v/>
      </c>
    </row>
    <row r="80" spans="1:35">
      <c r="A80" s="129" t="str">
        <f t="array" aca="1" ref="A80" ca="1">INDIRECT("ConsolGeog[@["&amp;A$1&amp;"]]")</f>
        <v>E07000034</v>
      </c>
      <c r="B80" s="129" t="str">
        <f t="array" aca="1" ref="B80" ca="1">INDIRECT("ConsolGeog[@["&amp;B$1&amp;"]]")</f>
        <v>Chesterfield</v>
      </c>
      <c r="C80" s="129">
        <f t="array" aca="1" ref="C80" ca="1">INDIRECT("ConsolGeog[@["&amp;C$1&amp;"]]")</f>
        <v>103788</v>
      </c>
      <c r="D80" s="129">
        <f t="array" aca="1" ref="D80" ca="1">INDIRECT("ConsolGeog[@["&amp;D$1&amp;"]]")</f>
        <v>6603.52</v>
      </c>
      <c r="E80" s="129" t="str">
        <f t="array" aca="1" ref="E80" ca="1">INDIRECT("ConsolGeog[@["&amp;E$1&amp;"]]")</f>
        <v>E07000034</v>
      </c>
      <c r="F80" s="129">
        <f t="array" aca="1" ref="F80" ca="1">INDIRECT("ConsolGeog[@["&amp;F$1&amp;"]]")</f>
        <v>1</v>
      </c>
      <c r="G80" s="129" t="str">
        <f t="array" aca="1" ref="G80" ca="1">INDIRECT("ConsolGeog[@["&amp;G$1&amp;"]]")</f>
        <v>District</v>
      </c>
      <c r="H80" s="129" t="str">
        <f t="array" aca="1" ref="H80" ca="1">INDIRECT("ConsolGeog[@["&amp;H$1&amp;"]]")</f>
        <v>England</v>
      </c>
      <c r="I80" s="129" t="str">
        <f t="array" aca="1" ref="I80" ca="1">INDIRECT("ConsolGeog[@["&amp;I$1&amp;"]]")</f>
        <v>Derbyshire</v>
      </c>
      <c r="J80" s="129">
        <f t="array" aca="1" ref="J80" ca="1">INDIRECT("ConsolGeog[@["&amp;J$1&amp;"]]")</f>
        <v>0</v>
      </c>
      <c r="K80" s="129">
        <f t="array" aca="1" ref="K80" ca="1">INDIRECT("ConsolGeog[@["&amp;K$1&amp;"]]")</f>
        <v>0</v>
      </c>
      <c r="L80" s="129">
        <f t="array" aca="1" ref="L80" ca="1">INDIRECT("ConsolGeog[@["&amp;L$1&amp;"]]")</f>
        <v>0</v>
      </c>
      <c r="M80" s="129">
        <f t="array" aca="1" ref="M80" ca="1">INDIRECT("ConsolGeog[@["&amp;M$1&amp;"]]")</f>
        <v>0</v>
      </c>
      <c r="N80" s="129">
        <f t="array" aca="1" ref="N80" ca="1">INDIRECT("ConsolGeog[@["&amp;N$1&amp;"]]")</f>
        <v>0</v>
      </c>
      <c r="O80" s="129">
        <f t="array" aca="1" ref="O80" ca="1">INDIRECT("ConsolGeog[@["&amp;O$1&amp;"]]")</f>
        <v>0</v>
      </c>
      <c r="P80" s="129">
        <f t="array" ref="P80">ConsolGeog[COUNTY: Presented CS - 16-17 (2014) '[non additive!']]</f>
        <v>0</v>
      </c>
      <c r="Q80" s="129">
        <f t="array" ref="Q80">ConsolGeog[COUNTY: Presented CS - 16-24 (2014) '[non additive!']]</f>
        <v>0</v>
      </c>
      <c r="R80" s="129">
        <f t="array" ref="R80">ConsolGeog[COUNTY: Presented CS - 18-24 (2014) '[non additive!']]</f>
        <v>0</v>
      </c>
      <c r="S80" s="129">
        <f t="array" ref="S80">ConsolGeog[COUNTY: Assessed CS - 16-17 (2014) '[non additive!']]</f>
        <v>0</v>
      </c>
      <c r="T80" s="129">
        <f t="array" ref="T80">ConsolGeog[COUNTY: Assessed CS - 16-24 (2014) '[non additive!']]</f>
        <v>0</v>
      </c>
      <c r="U80" s="129">
        <f t="array" ref="U80">ConsolGeog[COUNTY: Assessed CS - 18-24 (2014) '[non additive!']]</f>
        <v>0</v>
      </c>
      <c r="V80" s="129">
        <f t="array" ref="V80">ConsolGeog[COUNTY: Sum of districts'' populations '[non additive!']]</f>
        <v>92028</v>
      </c>
      <c r="W80" s="160">
        <f t="array" aca="1" ref="W80" ca="1">INDIRECT("ConsolGeog[@["&amp;W$1&amp;"]]")</f>
        <v>0.13484459896633172</v>
      </c>
      <c r="X80" s="129">
        <f t="array" aca="1" ref="X80" ca="1">INDIRECT("ConsolGeog[@["&amp;X$1&amp;"]]")</f>
        <v>0</v>
      </c>
      <c r="Y80" s="129">
        <f t="array" aca="1" ref="Y80" ca="1">INDIRECT("ConsolGeog[@["&amp;Y$1&amp;"]]")</f>
        <v>0</v>
      </c>
      <c r="Z80" s="129">
        <f t="array" aca="1" ref="Z80" ca="1">INDIRECT("ConsolGeog[@["&amp;Z$1&amp;"]]")</f>
        <v>0</v>
      </c>
      <c r="AA80" s="129">
        <f t="array" aca="1" ref="AA80" ca="1">INDIRECT("ConsolGeog[@["&amp;AA$1&amp;"]]")</f>
        <v>0</v>
      </c>
      <c r="AB80" s="129">
        <f t="array" aca="1" ref="AB80" ca="1">INDIRECT("ConsolGeog[@["&amp;AB$1&amp;"]]")</f>
        <v>0</v>
      </c>
      <c r="AC80" s="129">
        <f t="array" aca="1" ref="AC80" ca="1">INDIRECT("ConsolGeog[@["&amp;AC$1&amp;"]]")</f>
        <v>0</v>
      </c>
      <c r="AD80" s="129" t="str">
        <f t="array" aca="1" ref="AD80" ca="1">INDIRECT("ConsolGeog[@["&amp;AD$1&amp;"]]")</f>
        <v/>
      </c>
      <c r="AE80" s="129" t="str">
        <f t="array" aca="1" ref="AE80" ca="1">INDIRECT("ConsolGeog[@["&amp;AE$1&amp;"]]")</f>
        <v/>
      </c>
      <c r="AF80" s="129" t="str">
        <f t="array" aca="1" ref="AF80" ca="1">INDIRECT("ConsolGeog[@["&amp;AF$1&amp;"]]")</f>
        <v/>
      </c>
      <c r="AG80" s="129" t="str">
        <f t="array" aca="1" ref="AG80" ca="1">INDIRECT("ConsolGeog[@["&amp;AG$1&amp;"]]")</f>
        <v/>
      </c>
      <c r="AH80" s="129" t="str">
        <f t="array" aca="1" ref="AH80" ca="1">INDIRECT("ConsolGeog[@["&amp;AH$1&amp;"]]")</f>
        <v/>
      </c>
      <c r="AI80" s="129" t="str">
        <f t="array" aca="1" ref="AI80" ca="1">INDIRECT("ConsolGeog[@["&amp;AI$1&amp;"]]")</f>
        <v/>
      </c>
    </row>
    <row r="81" spans="1:35">
      <c r="A81" s="129" t="str">
        <f t="array" aca="1" ref="A81" ca="1">INDIRECT("ConsolGeog[@["&amp;A$1&amp;"]]")</f>
        <v>E07000035</v>
      </c>
      <c r="B81" s="129" t="str">
        <f t="array" aca="1" ref="B81" ca="1">INDIRECT("ConsolGeog[@["&amp;B$1&amp;"]]")</f>
        <v>Derbyshire Dales</v>
      </c>
      <c r="C81" s="129">
        <f t="array" aca="1" ref="C81" ca="1">INDIRECT("ConsolGeog[@["&amp;C$1&amp;"]]")</f>
        <v>71116</v>
      </c>
      <c r="D81" s="129">
        <f t="array" aca="1" ref="D81" ca="1">INDIRECT("ConsolGeog[@["&amp;D$1&amp;"]]")</f>
        <v>79245.210000000006</v>
      </c>
      <c r="E81" s="129" t="str">
        <f t="array" aca="1" ref="E81" ca="1">INDIRECT("ConsolGeog[@["&amp;E$1&amp;"]]")</f>
        <v>E07000035</v>
      </c>
      <c r="F81" s="129" t="str">
        <f t="array" aca="1" ref="F81" ca="1">INDIRECT("ConsolGeog[@["&amp;F$1&amp;"]]")</f>
        <v/>
      </c>
      <c r="G81" s="129" t="str">
        <f t="array" aca="1" ref="G81" ca="1">INDIRECT("ConsolGeog[@["&amp;G$1&amp;"]]")</f>
        <v>District</v>
      </c>
      <c r="H81" s="129" t="str">
        <f t="array" aca="1" ref="H81" ca="1">INDIRECT("ConsolGeog[@["&amp;H$1&amp;"]]")</f>
        <v>England</v>
      </c>
      <c r="I81" s="129" t="str">
        <f t="array" aca="1" ref="I81" ca="1">INDIRECT("ConsolGeog[@["&amp;I$1&amp;"]]")</f>
        <v>Derbyshire</v>
      </c>
      <c r="J81" s="129">
        <f t="array" aca="1" ref="J81" ca="1">INDIRECT("ConsolGeog[@["&amp;J$1&amp;"]]")</f>
        <v>0</v>
      </c>
      <c r="K81" s="129">
        <f t="array" aca="1" ref="K81" ca="1">INDIRECT("ConsolGeog[@["&amp;K$1&amp;"]]")</f>
        <v>0</v>
      </c>
      <c r="L81" s="129">
        <f t="array" aca="1" ref="L81" ca="1">INDIRECT("ConsolGeog[@["&amp;L$1&amp;"]]")</f>
        <v>44</v>
      </c>
      <c r="M81" s="129">
        <f t="array" aca="1" ref="M81" ca="1">INDIRECT("ConsolGeog[@["&amp;M$1&amp;"]]")</f>
        <v>0</v>
      </c>
      <c r="N81" s="129">
        <f t="array" aca="1" ref="N81" ca="1">INDIRECT("ConsolGeog[@["&amp;N$1&amp;"]]")</f>
        <v>0</v>
      </c>
      <c r="O81" s="129">
        <f t="array" aca="1" ref="O81" ca="1">INDIRECT("ConsolGeog[@["&amp;O$1&amp;"]]")</f>
        <v>40</v>
      </c>
      <c r="P81" s="129">
        <f t="array" ref="P81">ConsolGeog[COUNTY: Presented CS - 16-17 (2014) '[non additive!']]</f>
        <v>0</v>
      </c>
      <c r="Q81" s="129">
        <f t="array" ref="Q81">ConsolGeog[COUNTY: Presented CS - 16-24 (2014) '[non additive!']]</f>
        <v>0</v>
      </c>
      <c r="R81" s="129">
        <f t="array" ref="R81">ConsolGeog[COUNTY: Presented CS - 18-24 (2014) '[non additive!']]</f>
        <v>0</v>
      </c>
      <c r="S81" s="129">
        <f t="array" ref="S81">ConsolGeog[COUNTY: Assessed CS - 16-17 (2014) '[non additive!']]</f>
        <v>0</v>
      </c>
      <c r="T81" s="129">
        <f t="array" ref="T81">ConsolGeog[COUNTY: Assessed CS - 16-24 (2014) '[non additive!']]</f>
        <v>0</v>
      </c>
      <c r="U81" s="129">
        <f t="array" ref="U81">ConsolGeog[COUNTY: Assessed CS - 18-24 (2014) '[non additive!']]</f>
        <v>0</v>
      </c>
      <c r="V81" s="129">
        <f t="array" ref="V81">ConsolGeog[COUNTY: Sum of districts'' populations '[non additive!']]</f>
        <v>92028</v>
      </c>
      <c r="W81" s="160">
        <f t="array" aca="1" ref="W81" ca="1">INDIRECT("ConsolGeog[@["&amp;W$1&amp;"]]")</f>
        <v>9.2396119976198079E-2</v>
      </c>
      <c r="X81" s="129">
        <f t="array" aca="1" ref="X81" ca="1">INDIRECT("ConsolGeog[@["&amp;X$1&amp;"]]")</f>
        <v>0</v>
      </c>
      <c r="Y81" s="129">
        <f t="array" aca="1" ref="Y81" ca="1">INDIRECT("ConsolGeog[@["&amp;Y$1&amp;"]]")</f>
        <v>0</v>
      </c>
      <c r="Z81" s="129">
        <f t="array" aca="1" ref="Z81" ca="1">INDIRECT("ConsolGeog[@["&amp;Z$1&amp;"]]")</f>
        <v>0</v>
      </c>
      <c r="AA81" s="129">
        <f t="array" aca="1" ref="AA81" ca="1">INDIRECT("ConsolGeog[@["&amp;AA$1&amp;"]]")</f>
        <v>0</v>
      </c>
      <c r="AB81" s="129">
        <f t="array" aca="1" ref="AB81" ca="1">INDIRECT("ConsolGeog[@["&amp;AB$1&amp;"]]")</f>
        <v>0</v>
      </c>
      <c r="AC81" s="129">
        <f t="array" aca="1" ref="AC81" ca="1">INDIRECT("ConsolGeog[@["&amp;AC$1&amp;"]]")</f>
        <v>0</v>
      </c>
      <c r="AD81" s="129" t="str">
        <f t="array" aca="1" ref="AD81" ca="1">INDIRECT("ConsolGeog[@["&amp;AD$1&amp;"]]")</f>
        <v/>
      </c>
      <c r="AE81" s="129" t="str">
        <f t="array" aca="1" ref="AE81" ca="1">INDIRECT("ConsolGeog[@["&amp;AE$1&amp;"]]")</f>
        <v/>
      </c>
      <c r="AF81" s="129" t="str">
        <f t="array" aca="1" ref="AF81" ca="1">INDIRECT("ConsolGeog[@["&amp;AF$1&amp;"]]")</f>
        <v/>
      </c>
      <c r="AG81" s="129" t="str">
        <f t="array" aca="1" ref="AG81" ca="1">INDIRECT("ConsolGeog[@["&amp;AG$1&amp;"]]")</f>
        <v/>
      </c>
      <c r="AH81" s="129" t="str">
        <f t="array" aca="1" ref="AH81" ca="1">INDIRECT("ConsolGeog[@["&amp;AH$1&amp;"]]")</f>
        <v/>
      </c>
      <c r="AI81" s="129" t="str">
        <f t="array" aca="1" ref="AI81" ca="1">INDIRECT("ConsolGeog[@["&amp;AI$1&amp;"]]")</f>
        <v/>
      </c>
    </row>
    <row r="82" spans="1:35">
      <c r="A82" s="129" t="str">
        <f t="array" aca="1" ref="A82" ca="1">INDIRECT("ConsolGeog[@["&amp;A$1&amp;"]]")</f>
        <v>E07000073</v>
      </c>
      <c r="B82" s="129" t="str">
        <f t="array" aca="1" ref="B82" ca="1">INDIRECT("ConsolGeog[@["&amp;B$1&amp;"]]")</f>
        <v>Harlow</v>
      </c>
      <c r="C82" s="129">
        <f t="array" aca="1" ref="C82" ca="1">INDIRECT("ConsolGeog[@["&amp;C$1&amp;"]]")</f>
        <v>81944</v>
      </c>
      <c r="D82" s="129">
        <f t="array" aca="1" ref="D82" ca="1">INDIRECT("ConsolGeog[@["&amp;D$1&amp;"]]")</f>
        <v>3053.75</v>
      </c>
      <c r="E82" s="129" t="str">
        <f t="array" aca="1" ref="E82" ca="1">INDIRECT("ConsolGeog[@["&amp;E$1&amp;"]]")</f>
        <v>E07000073</v>
      </c>
      <c r="F82" s="129" t="str">
        <f t="array" aca="1" ref="F82" ca="1">INDIRECT("ConsolGeog[@["&amp;F$1&amp;"]]")</f>
        <v/>
      </c>
      <c r="G82" s="129" t="str">
        <f t="array" aca="1" ref="G82" ca="1">INDIRECT("ConsolGeog[@["&amp;G$1&amp;"]]")</f>
        <v>District</v>
      </c>
      <c r="H82" s="129" t="str">
        <f t="array" aca="1" ref="H82" ca="1">INDIRECT("ConsolGeog[@["&amp;H$1&amp;"]]")</f>
        <v>England</v>
      </c>
      <c r="I82" s="129" t="str">
        <f t="array" aca="1" ref="I82" ca="1">INDIRECT("ConsolGeog[@["&amp;I$1&amp;"]]")</f>
        <v>Essex</v>
      </c>
      <c r="J82" s="129">
        <f t="array" aca="1" ref="J82" ca="1">INDIRECT("ConsolGeog[@["&amp;J$1&amp;"]]")</f>
        <v>3</v>
      </c>
      <c r="K82" s="129">
        <f t="array" aca="1" ref="K82" ca="1">INDIRECT("ConsolGeog[@["&amp;K$1&amp;"]]")</f>
        <v>0</v>
      </c>
      <c r="L82" s="129">
        <f t="array" aca="1" ref="L82" ca="1">INDIRECT("ConsolGeog[@["&amp;L$1&amp;"]]")</f>
        <v>63</v>
      </c>
      <c r="M82" s="129">
        <f t="array" aca="1" ref="M82" ca="1">INDIRECT("ConsolGeog[@["&amp;M$1&amp;"]]")</f>
        <v>3</v>
      </c>
      <c r="N82" s="129">
        <f t="array" aca="1" ref="N82" ca="1">INDIRECT("ConsolGeog[@["&amp;N$1&amp;"]]")</f>
        <v>0</v>
      </c>
      <c r="O82" s="129">
        <f t="array" aca="1" ref="O82" ca="1">INDIRECT("ConsolGeog[@["&amp;O$1&amp;"]]")</f>
        <v>63</v>
      </c>
      <c r="P82" s="129">
        <f t="array" ref="P82">ConsolGeog[COUNTY: Presented CS - 16-17 (2014) '[non additive!']]</f>
        <v>0</v>
      </c>
      <c r="Q82" s="129">
        <f t="array" ref="Q82">ConsolGeog[COUNTY: Presented CS - 16-24 (2014) '[non additive!']]</f>
        <v>0</v>
      </c>
      <c r="R82" s="129">
        <f t="array" ref="R82">ConsolGeog[COUNTY: Presented CS - 18-24 (2014) '[non additive!']]</f>
        <v>0</v>
      </c>
      <c r="S82" s="129">
        <f t="array" ref="S82">ConsolGeog[COUNTY: Assessed CS - 16-17 (2014) '[non additive!']]</f>
        <v>0</v>
      </c>
      <c r="T82" s="129">
        <f t="array" ref="T82">ConsolGeog[COUNTY: Assessed CS - 16-24 (2014) '[non additive!']]</f>
        <v>0</v>
      </c>
      <c r="U82" s="129">
        <f t="array" ref="U82">ConsolGeog[COUNTY: Assessed CS - 18-24 (2014) '[non additive!']]</f>
        <v>0</v>
      </c>
      <c r="V82" s="129">
        <f t="array" ref="V82">ConsolGeog[COUNTY: Sum of districts'' populations '[non additive!']]</f>
        <v>92028</v>
      </c>
      <c r="W82" s="160">
        <f t="array" aca="1" ref="W82" ca="1">INDIRECT("ConsolGeog[@["&amp;W$1&amp;"]]")</f>
        <v>5.8800778135846561E-2</v>
      </c>
      <c r="X82" s="129">
        <f t="array" aca="1" ref="X82" ca="1">INDIRECT("ConsolGeog[@["&amp;X$1&amp;"]]")</f>
        <v>0</v>
      </c>
      <c r="Y82" s="129">
        <f t="array" aca="1" ref="Y82" ca="1">INDIRECT("ConsolGeog[@["&amp;Y$1&amp;"]]")</f>
        <v>0</v>
      </c>
      <c r="Z82" s="129">
        <f t="array" aca="1" ref="Z82" ca="1">INDIRECT("ConsolGeog[@["&amp;Z$1&amp;"]]")</f>
        <v>0</v>
      </c>
      <c r="AA82" s="129">
        <f t="array" aca="1" ref="AA82" ca="1">INDIRECT("ConsolGeog[@["&amp;AA$1&amp;"]]")</f>
        <v>0</v>
      </c>
      <c r="AB82" s="129">
        <f t="array" aca="1" ref="AB82" ca="1">INDIRECT("ConsolGeog[@["&amp;AB$1&amp;"]]")</f>
        <v>0</v>
      </c>
      <c r="AC82" s="129">
        <f t="array" aca="1" ref="AC82" ca="1">INDIRECT("ConsolGeog[@["&amp;AC$1&amp;"]]")</f>
        <v>0</v>
      </c>
      <c r="AD82" s="129" t="str">
        <f t="array" aca="1" ref="AD82" ca="1">INDIRECT("ConsolGeog[@["&amp;AD$1&amp;"]]")</f>
        <v/>
      </c>
      <c r="AE82" s="129" t="str">
        <f t="array" aca="1" ref="AE82" ca="1">INDIRECT("ConsolGeog[@["&amp;AE$1&amp;"]]")</f>
        <v/>
      </c>
      <c r="AF82" s="129" t="str">
        <f t="array" aca="1" ref="AF82" ca="1">INDIRECT("ConsolGeog[@["&amp;AF$1&amp;"]]")</f>
        <v/>
      </c>
      <c r="AG82" s="129" t="str">
        <f t="array" aca="1" ref="AG82" ca="1">INDIRECT("ConsolGeog[@["&amp;AG$1&amp;"]]")</f>
        <v/>
      </c>
      <c r="AH82" s="129" t="str">
        <f t="array" aca="1" ref="AH82" ca="1">INDIRECT("ConsolGeog[@["&amp;AH$1&amp;"]]")</f>
        <v/>
      </c>
      <c r="AI82" s="129" t="str">
        <f t="array" aca="1" ref="AI82" ca="1">INDIRECT("ConsolGeog[@["&amp;AI$1&amp;"]]")</f>
        <v/>
      </c>
    </row>
    <row r="83" spans="1:35">
      <c r="A83" s="129" t="str">
        <f t="array" aca="1" ref="A83" ca="1">INDIRECT("ConsolGeog[@["&amp;A$1&amp;"]]")</f>
        <v>E07000074</v>
      </c>
      <c r="B83" s="129" t="str">
        <f t="array" aca="1" ref="B83" ca="1">INDIRECT("ConsolGeog[@["&amp;B$1&amp;"]]")</f>
        <v>Maldon</v>
      </c>
      <c r="C83" s="129">
        <f t="array" aca="1" ref="C83" ca="1">INDIRECT("ConsolGeog[@["&amp;C$1&amp;"]]")</f>
        <v>61629</v>
      </c>
      <c r="D83" s="129">
        <f t="array" aca="1" ref="D83" ca="1">INDIRECT("ConsolGeog[@["&amp;D$1&amp;"]]")</f>
        <v>35876.76</v>
      </c>
      <c r="E83" s="129" t="str">
        <f t="array" aca="1" ref="E83" ca="1">INDIRECT("ConsolGeog[@["&amp;E$1&amp;"]]")</f>
        <v>E07000074</v>
      </c>
      <c r="F83" s="129">
        <f t="array" aca="1" ref="F83" ca="1">INDIRECT("ConsolGeog[@["&amp;F$1&amp;"]]")</f>
        <v>1</v>
      </c>
      <c r="G83" s="129" t="str">
        <f t="array" aca="1" ref="G83" ca="1">INDIRECT("ConsolGeog[@["&amp;G$1&amp;"]]")</f>
        <v>District</v>
      </c>
      <c r="H83" s="129" t="str">
        <f t="array" aca="1" ref="H83" ca="1">INDIRECT("ConsolGeog[@["&amp;H$1&amp;"]]")</f>
        <v>England</v>
      </c>
      <c r="I83" s="129" t="str">
        <f t="array" aca="1" ref="I83" ca="1">INDIRECT("ConsolGeog[@["&amp;I$1&amp;"]]")</f>
        <v>Essex</v>
      </c>
      <c r="J83" s="129">
        <f t="array" aca="1" ref="J83" ca="1">INDIRECT("ConsolGeog[@["&amp;J$1&amp;"]]")</f>
        <v>0</v>
      </c>
      <c r="K83" s="129">
        <f t="array" aca="1" ref="K83" ca="1">INDIRECT("ConsolGeog[@["&amp;K$1&amp;"]]")</f>
        <v>0</v>
      </c>
      <c r="L83" s="129">
        <f t="array" aca="1" ref="L83" ca="1">INDIRECT("ConsolGeog[@["&amp;L$1&amp;"]]")</f>
        <v>0</v>
      </c>
      <c r="M83" s="129">
        <f t="array" aca="1" ref="M83" ca="1">INDIRECT("ConsolGeog[@["&amp;M$1&amp;"]]")</f>
        <v>0</v>
      </c>
      <c r="N83" s="129">
        <f t="array" aca="1" ref="N83" ca="1">INDIRECT("ConsolGeog[@["&amp;N$1&amp;"]]")</f>
        <v>0</v>
      </c>
      <c r="O83" s="129">
        <f t="array" aca="1" ref="O83" ca="1">INDIRECT("ConsolGeog[@["&amp;O$1&amp;"]]")</f>
        <v>0</v>
      </c>
      <c r="P83" s="129">
        <f t="array" ref="P83">ConsolGeog[COUNTY: Presented CS - 16-17 (2014) '[non additive!']]</f>
        <v>0</v>
      </c>
      <c r="Q83" s="129">
        <f t="array" ref="Q83">ConsolGeog[COUNTY: Presented CS - 16-24 (2014) '[non additive!']]</f>
        <v>0</v>
      </c>
      <c r="R83" s="129">
        <f t="array" ref="R83">ConsolGeog[COUNTY: Presented CS - 18-24 (2014) '[non additive!']]</f>
        <v>0</v>
      </c>
      <c r="S83" s="129">
        <f t="array" ref="S83">ConsolGeog[COUNTY: Assessed CS - 16-17 (2014) '[non additive!']]</f>
        <v>0</v>
      </c>
      <c r="T83" s="129">
        <f t="array" ref="T83">ConsolGeog[COUNTY: Assessed CS - 16-24 (2014) '[non additive!']]</f>
        <v>0</v>
      </c>
      <c r="U83" s="129">
        <f t="array" ref="U83">ConsolGeog[COUNTY: Assessed CS - 18-24 (2014) '[non additive!']]</f>
        <v>0</v>
      </c>
      <c r="V83" s="129">
        <f t="array" ref="V83">ConsolGeog[COUNTY: Sum of districts'' populations '[non additive!']]</f>
        <v>92028</v>
      </c>
      <c r="W83" s="160">
        <f t="array" aca="1" ref="W83" ca="1">INDIRECT("ConsolGeog[@["&amp;W$1&amp;"]]")</f>
        <v>4.4223288535269058E-2</v>
      </c>
      <c r="X83" s="129">
        <f t="array" aca="1" ref="X83" ca="1">INDIRECT("ConsolGeog[@["&amp;X$1&amp;"]]")</f>
        <v>0</v>
      </c>
      <c r="Y83" s="129">
        <f t="array" aca="1" ref="Y83" ca="1">INDIRECT("ConsolGeog[@["&amp;Y$1&amp;"]]")</f>
        <v>0</v>
      </c>
      <c r="Z83" s="129">
        <f t="array" aca="1" ref="Z83" ca="1">INDIRECT("ConsolGeog[@["&amp;Z$1&amp;"]]")</f>
        <v>0</v>
      </c>
      <c r="AA83" s="129">
        <f t="array" aca="1" ref="AA83" ca="1">INDIRECT("ConsolGeog[@["&amp;AA$1&amp;"]]")</f>
        <v>0</v>
      </c>
      <c r="AB83" s="129">
        <f t="array" aca="1" ref="AB83" ca="1">INDIRECT("ConsolGeog[@["&amp;AB$1&amp;"]]")</f>
        <v>0</v>
      </c>
      <c r="AC83" s="129">
        <f t="array" aca="1" ref="AC83" ca="1">INDIRECT("ConsolGeog[@["&amp;AC$1&amp;"]]")</f>
        <v>0</v>
      </c>
      <c r="AD83" s="129" t="str">
        <f t="array" aca="1" ref="AD83" ca="1">INDIRECT("ConsolGeog[@["&amp;AD$1&amp;"]]")</f>
        <v/>
      </c>
      <c r="AE83" s="129" t="str">
        <f t="array" aca="1" ref="AE83" ca="1">INDIRECT("ConsolGeog[@["&amp;AE$1&amp;"]]")</f>
        <v/>
      </c>
      <c r="AF83" s="129" t="str">
        <f t="array" aca="1" ref="AF83" ca="1">INDIRECT("ConsolGeog[@["&amp;AF$1&amp;"]]")</f>
        <v/>
      </c>
      <c r="AG83" s="129" t="str">
        <f t="array" aca="1" ref="AG83" ca="1">INDIRECT("ConsolGeog[@["&amp;AG$1&amp;"]]")</f>
        <v/>
      </c>
      <c r="AH83" s="129" t="str">
        <f t="array" aca="1" ref="AH83" ca="1">INDIRECT("ConsolGeog[@["&amp;AH$1&amp;"]]")</f>
        <v/>
      </c>
      <c r="AI83" s="129" t="str">
        <f t="array" aca="1" ref="AI83" ca="1">INDIRECT("ConsolGeog[@["&amp;AI$1&amp;"]]")</f>
        <v/>
      </c>
    </row>
    <row r="84" spans="1:35">
      <c r="A84" s="129" t="str">
        <f t="array" aca="1" ref="A84" ca="1">INDIRECT("ConsolGeog[@["&amp;A$1&amp;"]]")</f>
        <v>E07000075</v>
      </c>
      <c r="B84" s="129" t="str">
        <f t="array" aca="1" ref="B84" ca="1">INDIRECT("ConsolGeog[@["&amp;B$1&amp;"]]")</f>
        <v>Rochford</v>
      </c>
      <c r="C84" s="129">
        <f t="array" aca="1" ref="C84" ca="1">INDIRECT("ConsolGeog[@["&amp;C$1&amp;"]]")</f>
        <v>83287</v>
      </c>
      <c r="D84" s="129">
        <f t="array" aca="1" ref="D84" ca="1">INDIRECT("ConsolGeog[@["&amp;D$1&amp;"]]")</f>
        <v>16949.84</v>
      </c>
      <c r="E84" s="129" t="str">
        <f t="array" aca="1" ref="E84" ca="1">INDIRECT("ConsolGeog[@["&amp;E$1&amp;"]]")</f>
        <v>E07000075</v>
      </c>
      <c r="F84" s="129">
        <f t="array" aca="1" ref="F84" ca="1">INDIRECT("ConsolGeog[@["&amp;F$1&amp;"]]")</f>
        <v>1</v>
      </c>
      <c r="G84" s="129" t="str">
        <f t="array" aca="1" ref="G84" ca="1">INDIRECT("ConsolGeog[@["&amp;G$1&amp;"]]")</f>
        <v>District</v>
      </c>
      <c r="H84" s="129" t="str">
        <f t="array" aca="1" ref="H84" ca="1">INDIRECT("ConsolGeog[@["&amp;H$1&amp;"]]")</f>
        <v>England</v>
      </c>
      <c r="I84" s="129" t="str">
        <f t="array" aca="1" ref="I84" ca="1">INDIRECT("ConsolGeog[@["&amp;I$1&amp;"]]")</f>
        <v>Essex</v>
      </c>
      <c r="J84" s="129">
        <f t="array" aca="1" ref="J84" ca="1">INDIRECT("ConsolGeog[@["&amp;J$1&amp;"]]")</f>
        <v>0</v>
      </c>
      <c r="K84" s="129">
        <f t="array" aca="1" ref="K84" ca="1">INDIRECT("ConsolGeog[@["&amp;K$1&amp;"]]")</f>
        <v>0</v>
      </c>
      <c r="L84" s="129">
        <f t="array" aca="1" ref="L84" ca="1">INDIRECT("ConsolGeog[@["&amp;L$1&amp;"]]")</f>
        <v>0</v>
      </c>
      <c r="M84" s="129">
        <f t="array" aca="1" ref="M84" ca="1">INDIRECT("ConsolGeog[@["&amp;M$1&amp;"]]")</f>
        <v>0</v>
      </c>
      <c r="N84" s="129">
        <f t="array" aca="1" ref="N84" ca="1">INDIRECT("ConsolGeog[@["&amp;N$1&amp;"]]")</f>
        <v>0</v>
      </c>
      <c r="O84" s="129">
        <f t="array" aca="1" ref="O84" ca="1">INDIRECT("ConsolGeog[@["&amp;O$1&amp;"]]")</f>
        <v>0</v>
      </c>
      <c r="P84" s="129">
        <f t="array" ref="P84">ConsolGeog[COUNTY: Presented CS - 16-17 (2014) '[non additive!']]</f>
        <v>0</v>
      </c>
      <c r="Q84" s="129">
        <f t="array" ref="Q84">ConsolGeog[COUNTY: Presented CS - 16-24 (2014) '[non additive!']]</f>
        <v>0</v>
      </c>
      <c r="R84" s="129">
        <f t="array" ref="R84">ConsolGeog[COUNTY: Presented CS - 18-24 (2014) '[non additive!']]</f>
        <v>0</v>
      </c>
      <c r="S84" s="129">
        <f t="array" ref="S84">ConsolGeog[COUNTY: Assessed CS - 16-17 (2014) '[non additive!']]</f>
        <v>0</v>
      </c>
      <c r="T84" s="129">
        <f t="array" ref="T84">ConsolGeog[COUNTY: Assessed CS - 16-24 (2014) '[non additive!']]</f>
        <v>0</v>
      </c>
      <c r="U84" s="129">
        <f t="array" ref="U84">ConsolGeog[COUNTY: Assessed CS - 18-24 (2014) '[non additive!']]</f>
        <v>0</v>
      </c>
      <c r="V84" s="129">
        <f t="array" ref="V84">ConsolGeog[COUNTY: Sum of districts'' populations '[non additive!']]</f>
        <v>92028</v>
      </c>
      <c r="W84" s="160">
        <f t="array" aca="1" ref="W84" ca="1">INDIRECT("ConsolGeog[@["&amp;W$1&amp;"]]")</f>
        <v>5.9764478285173443E-2</v>
      </c>
      <c r="X84" s="129">
        <f t="array" aca="1" ref="X84" ca="1">INDIRECT("ConsolGeog[@["&amp;X$1&amp;"]]")</f>
        <v>0</v>
      </c>
      <c r="Y84" s="129">
        <f t="array" aca="1" ref="Y84" ca="1">INDIRECT("ConsolGeog[@["&amp;Y$1&amp;"]]")</f>
        <v>0</v>
      </c>
      <c r="Z84" s="129">
        <f t="array" aca="1" ref="Z84" ca="1">INDIRECT("ConsolGeog[@["&amp;Z$1&amp;"]]")</f>
        <v>0</v>
      </c>
      <c r="AA84" s="129">
        <f t="array" aca="1" ref="AA84" ca="1">INDIRECT("ConsolGeog[@["&amp;AA$1&amp;"]]")</f>
        <v>0</v>
      </c>
      <c r="AB84" s="129">
        <f t="array" aca="1" ref="AB84" ca="1">INDIRECT("ConsolGeog[@["&amp;AB$1&amp;"]]")</f>
        <v>0</v>
      </c>
      <c r="AC84" s="129">
        <f t="array" aca="1" ref="AC84" ca="1">INDIRECT("ConsolGeog[@["&amp;AC$1&amp;"]]")</f>
        <v>0</v>
      </c>
      <c r="AD84" s="129" t="str">
        <f t="array" aca="1" ref="AD84" ca="1">INDIRECT("ConsolGeog[@["&amp;AD$1&amp;"]]")</f>
        <v/>
      </c>
      <c r="AE84" s="129" t="str">
        <f t="array" aca="1" ref="AE84" ca="1">INDIRECT("ConsolGeog[@["&amp;AE$1&amp;"]]")</f>
        <v/>
      </c>
      <c r="AF84" s="129" t="str">
        <f t="array" aca="1" ref="AF84" ca="1">INDIRECT("ConsolGeog[@["&amp;AF$1&amp;"]]")</f>
        <v/>
      </c>
      <c r="AG84" s="129" t="str">
        <f t="array" aca="1" ref="AG84" ca="1">INDIRECT("ConsolGeog[@["&amp;AG$1&amp;"]]")</f>
        <v/>
      </c>
      <c r="AH84" s="129" t="str">
        <f t="array" aca="1" ref="AH84" ca="1">INDIRECT("ConsolGeog[@["&amp;AH$1&amp;"]]")</f>
        <v/>
      </c>
      <c r="AI84" s="129" t="str">
        <f t="array" aca="1" ref="AI84" ca="1">INDIRECT("ConsolGeog[@["&amp;AI$1&amp;"]]")</f>
        <v/>
      </c>
    </row>
    <row r="85" spans="1:35">
      <c r="A85" s="129" t="str">
        <f t="array" aca="1" ref="A85" ca="1">INDIRECT("ConsolGeog[@["&amp;A$1&amp;"]]")</f>
        <v>E07000076</v>
      </c>
      <c r="B85" s="129" t="str">
        <f t="array" aca="1" ref="B85" ca="1">INDIRECT("ConsolGeog[@["&amp;B$1&amp;"]]")</f>
        <v>Tendring</v>
      </c>
      <c r="C85" s="129">
        <f t="array" aca="1" ref="C85" ca="1">INDIRECT("ConsolGeog[@["&amp;C$1&amp;"]]")</f>
        <v>138048</v>
      </c>
      <c r="D85" s="129">
        <f t="array" aca="1" ref="D85" ca="1">INDIRECT("ConsolGeog[@["&amp;D$1&amp;"]]")</f>
        <v>33764.120000000003</v>
      </c>
      <c r="E85" s="129" t="str">
        <f t="array" aca="1" ref="E85" ca="1">INDIRECT("ConsolGeog[@["&amp;E$1&amp;"]]")</f>
        <v>E07000076</v>
      </c>
      <c r="F85" s="129" t="str">
        <f t="array" aca="1" ref="F85" ca="1">INDIRECT("ConsolGeog[@["&amp;F$1&amp;"]]")</f>
        <v/>
      </c>
      <c r="G85" s="129" t="str">
        <f t="array" aca="1" ref="G85" ca="1">INDIRECT("ConsolGeog[@["&amp;G$1&amp;"]]")</f>
        <v>District</v>
      </c>
      <c r="H85" s="129" t="str">
        <f t="array" aca="1" ref="H85" ca="1">INDIRECT("ConsolGeog[@["&amp;H$1&amp;"]]")</f>
        <v>England</v>
      </c>
      <c r="I85" s="129" t="str">
        <f t="array" aca="1" ref="I85" ca="1">INDIRECT("ConsolGeog[@["&amp;I$1&amp;"]]")</f>
        <v>Essex</v>
      </c>
      <c r="J85" s="129">
        <f t="array" aca="1" ref="J85" ca="1">INDIRECT("ConsolGeog[@["&amp;J$1&amp;"]]")</f>
        <v>48</v>
      </c>
      <c r="K85" s="129">
        <f t="array" aca="1" ref="K85" ca="1">INDIRECT("ConsolGeog[@["&amp;K$1&amp;"]]")</f>
        <v>0</v>
      </c>
      <c r="L85" s="129">
        <f t="array" aca="1" ref="L85" ca="1">INDIRECT("ConsolGeog[@["&amp;L$1&amp;"]]")</f>
        <v>451</v>
      </c>
      <c r="M85" s="129">
        <f t="array" aca="1" ref="M85" ca="1">INDIRECT("ConsolGeog[@["&amp;M$1&amp;"]]")</f>
        <v>5</v>
      </c>
      <c r="N85" s="129">
        <f t="array" aca="1" ref="N85" ca="1">INDIRECT("ConsolGeog[@["&amp;N$1&amp;"]]")</f>
        <v>0</v>
      </c>
      <c r="O85" s="129">
        <f t="array" aca="1" ref="O85" ca="1">INDIRECT("ConsolGeog[@["&amp;O$1&amp;"]]")</f>
        <v>38</v>
      </c>
      <c r="P85" s="129">
        <f t="array" ref="P85">ConsolGeog[COUNTY: Presented CS - 16-17 (2014) '[non additive!']]</f>
        <v>0</v>
      </c>
      <c r="Q85" s="129">
        <f t="array" ref="Q85">ConsolGeog[COUNTY: Presented CS - 16-24 (2014) '[non additive!']]</f>
        <v>0</v>
      </c>
      <c r="R85" s="129">
        <f t="array" ref="R85">ConsolGeog[COUNTY: Presented CS - 18-24 (2014) '[non additive!']]</f>
        <v>0</v>
      </c>
      <c r="S85" s="129">
        <f t="array" ref="S85">ConsolGeog[COUNTY: Assessed CS - 16-17 (2014) '[non additive!']]</f>
        <v>0</v>
      </c>
      <c r="T85" s="129">
        <f t="array" ref="T85">ConsolGeog[COUNTY: Assessed CS - 16-24 (2014) '[non additive!']]</f>
        <v>0</v>
      </c>
      <c r="U85" s="129">
        <f t="array" ref="U85">ConsolGeog[COUNTY: Assessed CS - 18-24 (2014) '[non additive!']]</f>
        <v>0</v>
      </c>
      <c r="V85" s="129">
        <f t="array" ref="V85">ConsolGeog[COUNTY: Sum of districts'' populations '[non additive!']]</f>
        <v>92028</v>
      </c>
      <c r="W85" s="160">
        <f t="array" aca="1" ref="W85" ca="1">INDIRECT("ConsolGeog[@["&amp;W$1&amp;"]]")</f>
        <v>9.9059477449201239E-2</v>
      </c>
      <c r="X85" s="129">
        <f t="array" aca="1" ref="X85" ca="1">INDIRECT("ConsolGeog[@["&amp;X$1&amp;"]]")</f>
        <v>0</v>
      </c>
      <c r="Y85" s="129">
        <f t="array" aca="1" ref="Y85" ca="1">INDIRECT("ConsolGeog[@["&amp;Y$1&amp;"]]")</f>
        <v>0</v>
      </c>
      <c r="Z85" s="129">
        <f t="array" aca="1" ref="Z85" ca="1">INDIRECT("ConsolGeog[@["&amp;Z$1&amp;"]]")</f>
        <v>0</v>
      </c>
      <c r="AA85" s="129">
        <f t="array" aca="1" ref="AA85" ca="1">INDIRECT("ConsolGeog[@["&amp;AA$1&amp;"]]")</f>
        <v>0</v>
      </c>
      <c r="AB85" s="129">
        <f t="array" aca="1" ref="AB85" ca="1">INDIRECT("ConsolGeog[@["&amp;AB$1&amp;"]]")</f>
        <v>0</v>
      </c>
      <c r="AC85" s="129">
        <f t="array" aca="1" ref="AC85" ca="1">INDIRECT("ConsolGeog[@["&amp;AC$1&amp;"]]")</f>
        <v>0</v>
      </c>
      <c r="AD85" s="129" t="str">
        <f t="array" aca="1" ref="AD85" ca="1">INDIRECT("ConsolGeog[@["&amp;AD$1&amp;"]]")</f>
        <v/>
      </c>
      <c r="AE85" s="129" t="str">
        <f t="array" aca="1" ref="AE85" ca="1">INDIRECT("ConsolGeog[@["&amp;AE$1&amp;"]]")</f>
        <v/>
      </c>
      <c r="AF85" s="129" t="str">
        <f t="array" aca="1" ref="AF85" ca="1">INDIRECT("ConsolGeog[@["&amp;AF$1&amp;"]]")</f>
        <v/>
      </c>
      <c r="AG85" s="129" t="str">
        <f t="array" aca="1" ref="AG85" ca="1">INDIRECT("ConsolGeog[@["&amp;AG$1&amp;"]]")</f>
        <v/>
      </c>
      <c r="AH85" s="129" t="str">
        <f t="array" aca="1" ref="AH85" ca="1">INDIRECT("ConsolGeog[@["&amp;AH$1&amp;"]]")</f>
        <v/>
      </c>
      <c r="AI85" s="129" t="str">
        <f t="array" aca="1" ref="AI85" ca="1">INDIRECT("ConsolGeog[@["&amp;AI$1&amp;"]]")</f>
        <v/>
      </c>
    </row>
    <row r="86" spans="1:35">
      <c r="A86" s="129" t="str">
        <f t="array" aca="1" ref="A86" ca="1">INDIRECT("ConsolGeog[@["&amp;A$1&amp;"]]")</f>
        <v>E07000077</v>
      </c>
      <c r="B86" s="129" t="str">
        <f t="array" aca="1" ref="B86" ca="1">INDIRECT("ConsolGeog[@["&amp;B$1&amp;"]]")</f>
        <v>Uttlesford</v>
      </c>
      <c r="C86" s="129">
        <f t="array" aca="1" ref="C86" ca="1">INDIRECT("ConsolGeog[@["&amp;C$1&amp;"]]")</f>
        <v>79443</v>
      </c>
      <c r="D86" s="129">
        <f t="array" aca="1" ref="D86" ca="1">INDIRECT("ConsolGeog[@["&amp;D$1&amp;"]]")</f>
        <v>64118.28</v>
      </c>
      <c r="E86" s="129" t="str">
        <f t="array" aca="1" ref="E86" ca="1">INDIRECT("ConsolGeog[@["&amp;E$1&amp;"]]")</f>
        <v>E07000077</v>
      </c>
      <c r="F86" s="129">
        <f t="array" aca="1" ref="F86" ca="1">INDIRECT("ConsolGeog[@["&amp;F$1&amp;"]]")</f>
        <v>1</v>
      </c>
      <c r="G86" s="129" t="str">
        <f t="array" aca="1" ref="G86" ca="1">INDIRECT("ConsolGeog[@["&amp;G$1&amp;"]]")</f>
        <v>District</v>
      </c>
      <c r="H86" s="129" t="str">
        <f t="array" aca="1" ref="H86" ca="1">INDIRECT("ConsolGeog[@["&amp;H$1&amp;"]]")</f>
        <v>England</v>
      </c>
      <c r="I86" s="129" t="str">
        <f t="array" aca="1" ref="I86" ca="1">INDIRECT("ConsolGeog[@["&amp;I$1&amp;"]]")</f>
        <v>Essex</v>
      </c>
      <c r="J86" s="129">
        <f t="array" aca="1" ref="J86" ca="1">INDIRECT("ConsolGeog[@["&amp;J$1&amp;"]]")</f>
        <v>0</v>
      </c>
      <c r="K86" s="129">
        <f t="array" aca="1" ref="K86" ca="1">INDIRECT("ConsolGeog[@["&amp;K$1&amp;"]]")</f>
        <v>0</v>
      </c>
      <c r="L86" s="129">
        <f t="array" aca="1" ref="L86" ca="1">INDIRECT("ConsolGeog[@["&amp;L$1&amp;"]]")</f>
        <v>0</v>
      </c>
      <c r="M86" s="129">
        <f t="array" aca="1" ref="M86" ca="1">INDIRECT("ConsolGeog[@["&amp;M$1&amp;"]]")</f>
        <v>0</v>
      </c>
      <c r="N86" s="129">
        <f t="array" aca="1" ref="N86" ca="1">INDIRECT("ConsolGeog[@["&amp;N$1&amp;"]]")</f>
        <v>0</v>
      </c>
      <c r="O86" s="129">
        <f t="array" aca="1" ref="O86" ca="1">INDIRECT("ConsolGeog[@["&amp;O$1&amp;"]]")</f>
        <v>0</v>
      </c>
      <c r="P86" s="129">
        <f t="array" ref="P86">ConsolGeog[COUNTY: Presented CS - 16-17 (2014) '[non additive!']]</f>
        <v>0</v>
      </c>
      <c r="Q86" s="129">
        <f t="array" ref="Q86">ConsolGeog[COUNTY: Presented CS - 16-24 (2014) '[non additive!']]</f>
        <v>0</v>
      </c>
      <c r="R86" s="129">
        <f t="array" ref="R86">ConsolGeog[COUNTY: Presented CS - 18-24 (2014) '[non additive!']]</f>
        <v>0</v>
      </c>
      <c r="S86" s="129">
        <f t="array" ref="S86">ConsolGeog[COUNTY: Assessed CS - 16-17 (2014) '[non additive!']]</f>
        <v>0</v>
      </c>
      <c r="T86" s="129">
        <f t="array" ref="T86">ConsolGeog[COUNTY: Assessed CS - 16-24 (2014) '[non additive!']]</f>
        <v>0</v>
      </c>
      <c r="U86" s="129">
        <f t="array" ref="U86">ConsolGeog[COUNTY: Assessed CS - 18-24 (2014) '[non additive!']]</f>
        <v>0</v>
      </c>
      <c r="V86" s="129">
        <f t="array" ref="V86">ConsolGeog[COUNTY: Sum of districts'' populations '[non additive!']]</f>
        <v>92028</v>
      </c>
      <c r="W86" s="160">
        <f t="array" aca="1" ref="W86" ca="1">INDIRECT("ConsolGeog[@["&amp;W$1&amp;"]]")</f>
        <v>5.7006128788514819E-2</v>
      </c>
      <c r="X86" s="129">
        <f t="array" aca="1" ref="X86" ca="1">INDIRECT("ConsolGeog[@["&amp;X$1&amp;"]]")</f>
        <v>0</v>
      </c>
      <c r="Y86" s="129">
        <f t="array" aca="1" ref="Y86" ca="1">INDIRECT("ConsolGeog[@["&amp;Y$1&amp;"]]")</f>
        <v>0</v>
      </c>
      <c r="Z86" s="129">
        <f t="array" aca="1" ref="Z86" ca="1">INDIRECT("ConsolGeog[@["&amp;Z$1&amp;"]]")</f>
        <v>0</v>
      </c>
      <c r="AA86" s="129">
        <f t="array" aca="1" ref="AA86" ca="1">INDIRECT("ConsolGeog[@["&amp;AA$1&amp;"]]")</f>
        <v>0</v>
      </c>
      <c r="AB86" s="129">
        <f t="array" aca="1" ref="AB86" ca="1">INDIRECT("ConsolGeog[@["&amp;AB$1&amp;"]]")</f>
        <v>0</v>
      </c>
      <c r="AC86" s="129">
        <f t="array" aca="1" ref="AC86" ca="1">INDIRECT("ConsolGeog[@["&amp;AC$1&amp;"]]")</f>
        <v>0</v>
      </c>
      <c r="AD86" s="129" t="str">
        <f t="array" aca="1" ref="AD86" ca="1">INDIRECT("ConsolGeog[@["&amp;AD$1&amp;"]]")</f>
        <v/>
      </c>
      <c r="AE86" s="129" t="str">
        <f t="array" aca="1" ref="AE86" ca="1">INDIRECT("ConsolGeog[@["&amp;AE$1&amp;"]]")</f>
        <v/>
      </c>
      <c r="AF86" s="129" t="str">
        <f t="array" aca="1" ref="AF86" ca="1">INDIRECT("ConsolGeog[@["&amp;AF$1&amp;"]]")</f>
        <v/>
      </c>
      <c r="AG86" s="129" t="str">
        <f t="array" aca="1" ref="AG86" ca="1">INDIRECT("ConsolGeog[@["&amp;AG$1&amp;"]]")</f>
        <v/>
      </c>
      <c r="AH86" s="129" t="str">
        <f t="array" aca="1" ref="AH86" ca="1">INDIRECT("ConsolGeog[@["&amp;AH$1&amp;"]]")</f>
        <v/>
      </c>
      <c r="AI86" s="129" t="str">
        <f t="array" aca="1" ref="AI86" ca="1">INDIRECT("ConsolGeog[@["&amp;AI$1&amp;"]]")</f>
        <v/>
      </c>
    </row>
    <row r="87" spans="1:35">
      <c r="A87" s="129" t="str">
        <f t="array" aca="1" ref="A87" ca="1">INDIRECT("ConsolGeog[@["&amp;A$1&amp;"]]")</f>
        <v>E07000036</v>
      </c>
      <c r="B87" s="129" t="str">
        <f t="array" aca="1" ref="B87" ca="1">INDIRECT("ConsolGeog[@["&amp;B$1&amp;"]]")</f>
        <v>Erewash</v>
      </c>
      <c r="C87" s="129">
        <f t="array" aca="1" ref="C87" ca="1">INDIRECT("ConsolGeog[@["&amp;C$1&amp;"]]")</f>
        <v>112081</v>
      </c>
      <c r="D87" s="129">
        <f t="array" aca="1" ref="D87" ca="1">INDIRECT("ConsolGeog[@["&amp;D$1&amp;"]]")</f>
        <v>10962.93</v>
      </c>
      <c r="E87" s="129" t="str">
        <f t="array" aca="1" ref="E87" ca="1">INDIRECT("ConsolGeog[@["&amp;E$1&amp;"]]")</f>
        <v>E07000036</v>
      </c>
      <c r="F87" s="129" t="str">
        <f t="array" aca="1" ref="F87" ca="1">INDIRECT("ConsolGeog[@["&amp;F$1&amp;"]]")</f>
        <v/>
      </c>
      <c r="G87" s="129" t="str">
        <f t="array" aca="1" ref="G87" ca="1">INDIRECT("ConsolGeog[@["&amp;G$1&amp;"]]")</f>
        <v>District</v>
      </c>
      <c r="H87" s="129" t="str">
        <f t="array" aca="1" ref="H87" ca="1">INDIRECT("ConsolGeog[@["&amp;H$1&amp;"]]")</f>
        <v>England</v>
      </c>
      <c r="I87" s="129" t="str">
        <f t="array" aca="1" ref="I87" ca="1">INDIRECT("ConsolGeog[@["&amp;I$1&amp;"]]")</f>
        <v>Derbyshire</v>
      </c>
      <c r="J87" s="129">
        <f t="array" aca="1" ref="J87" ca="1">INDIRECT("ConsolGeog[@["&amp;J$1&amp;"]]")</f>
        <v>0</v>
      </c>
      <c r="K87" s="129">
        <f t="array" aca="1" ref="K87" ca="1">INDIRECT("ConsolGeog[@["&amp;K$1&amp;"]]")</f>
        <v>1576</v>
      </c>
      <c r="L87" s="129">
        <f t="array" aca="1" ref="L87" ca="1">INDIRECT("ConsolGeog[@["&amp;L$1&amp;"]]")</f>
        <v>0</v>
      </c>
      <c r="M87" s="129">
        <f t="array" aca="1" ref="M87" ca="1">INDIRECT("ConsolGeog[@["&amp;M$1&amp;"]]")</f>
        <v>0</v>
      </c>
      <c r="N87" s="129">
        <f t="array" aca="1" ref="N87" ca="1">INDIRECT("ConsolGeog[@["&amp;N$1&amp;"]]")</f>
        <v>0</v>
      </c>
      <c r="O87" s="129">
        <f t="array" aca="1" ref="O87" ca="1">INDIRECT("ConsolGeog[@["&amp;O$1&amp;"]]")</f>
        <v>0</v>
      </c>
      <c r="P87" s="129">
        <f t="array" ref="P87">ConsolGeog[COUNTY: Presented CS - 16-17 (2014) '[non additive!']]</f>
        <v>0</v>
      </c>
      <c r="Q87" s="129">
        <f t="array" ref="Q87">ConsolGeog[COUNTY: Presented CS - 16-24 (2014) '[non additive!']]</f>
        <v>0</v>
      </c>
      <c r="R87" s="129">
        <f t="array" ref="R87">ConsolGeog[COUNTY: Presented CS - 18-24 (2014) '[non additive!']]</f>
        <v>0</v>
      </c>
      <c r="S87" s="129">
        <f t="array" ref="S87">ConsolGeog[COUNTY: Assessed CS - 16-17 (2014) '[non additive!']]</f>
        <v>0</v>
      </c>
      <c r="T87" s="129">
        <f t="array" ref="T87">ConsolGeog[COUNTY: Assessed CS - 16-24 (2014) '[non additive!']]</f>
        <v>0</v>
      </c>
      <c r="U87" s="129">
        <f t="array" ref="U87">ConsolGeog[COUNTY: Assessed CS - 18-24 (2014) '[non additive!']]</f>
        <v>0</v>
      </c>
      <c r="V87" s="129">
        <f t="array" ref="V87">ConsolGeog[COUNTY: Sum of districts'' populations '[non additive!']]</f>
        <v>92028</v>
      </c>
      <c r="W87" s="160">
        <f t="array" aca="1" ref="W87" ca="1">INDIRECT("ConsolGeog[@["&amp;W$1&amp;"]]")</f>
        <v>0.14561912260324339</v>
      </c>
      <c r="X87" s="129">
        <f t="array" aca="1" ref="X87" ca="1">INDIRECT("ConsolGeog[@["&amp;X$1&amp;"]]")</f>
        <v>0</v>
      </c>
      <c r="Y87" s="129">
        <f t="array" aca="1" ref="Y87" ca="1">INDIRECT("ConsolGeog[@["&amp;Y$1&amp;"]]")</f>
        <v>0</v>
      </c>
      <c r="Z87" s="129">
        <f t="array" aca="1" ref="Z87" ca="1">INDIRECT("ConsolGeog[@["&amp;Z$1&amp;"]]")</f>
        <v>0</v>
      </c>
      <c r="AA87" s="129">
        <f t="array" aca="1" ref="AA87" ca="1">INDIRECT("ConsolGeog[@["&amp;AA$1&amp;"]]")</f>
        <v>0</v>
      </c>
      <c r="AB87" s="129">
        <f t="array" aca="1" ref="AB87" ca="1">INDIRECT("ConsolGeog[@["&amp;AB$1&amp;"]]")</f>
        <v>0</v>
      </c>
      <c r="AC87" s="129">
        <f t="array" aca="1" ref="AC87" ca="1">INDIRECT("ConsolGeog[@["&amp;AC$1&amp;"]]")</f>
        <v>0</v>
      </c>
      <c r="AD87" s="129" t="str">
        <f t="array" aca="1" ref="AD87" ca="1">INDIRECT("ConsolGeog[@["&amp;AD$1&amp;"]]")</f>
        <v/>
      </c>
      <c r="AE87" s="129" t="str">
        <f t="array" aca="1" ref="AE87" ca="1">INDIRECT("ConsolGeog[@["&amp;AE$1&amp;"]]")</f>
        <v/>
      </c>
      <c r="AF87" s="129" t="str">
        <f t="array" aca="1" ref="AF87" ca="1">INDIRECT("ConsolGeog[@["&amp;AF$1&amp;"]]")</f>
        <v/>
      </c>
      <c r="AG87" s="129" t="str">
        <f t="array" aca="1" ref="AG87" ca="1">INDIRECT("ConsolGeog[@["&amp;AG$1&amp;"]]")</f>
        <v/>
      </c>
      <c r="AH87" s="129" t="str">
        <f t="array" aca="1" ref="AH87" ca="1">INDIRECT("ConsolGeog[@["&amp;AH$1&amp;"]]")</f>
        <v/>
      </c>
      <c r="AI87" s="129" t="str">
        <f t="array" aca="1" ref="AI87" ca="1">INDIRECT("ConsolGeog[@["&amp;AI$1&amp;"]]")</f>
        <v/>
      </c>
    </row>
    <row r="88" spans="1:35">
      <c r="A88" s="129" t="str">
        <f t="array" aca="1" ref="A88" ca="1">INDIRECT("ConsolGeog[@["&amp;A$1&amp;"]]")</f>
        <v>E07000037</v>
      </c>
      <c r="B88" s="129" t="str">
        <f t="array" aca="1" ref="B88" ca="1">INDIRECT("ConsolGeog[@["&amp;B$1&amp;"]]")</f>
        <v>High Peak</v>
      </c>
      <c r="C88" s="129">
        <f t="array" aca="1" ref="C88" ca="1">INDIRECT("ConsolGeog[@["&amp;C$1&amp;"]]")</f>
        <v>90892</v>
      </c>
      <c r="D88" s="129">
        <f t="array" aca="1" ref="D88" ca="1">INDIRECT("ConsolGeog[@["&amp;D$1&amp;"]]")</f>
        <v>53914.69</v>
      </c>
      <c r="E88" s="129" t="str">
        <f t="array" aca="1" ref="E88" ca="1">INDIRECT("ConsolGeog[@["&amp;E$1&amp;"]]")</f>
        <v>E07000037</v>
      </c>
      <c r="F88" s="129" t="str">
        <f t="array" aca="1" ref="F88" ca="1">INDIRECT("ConsolGeog[@["&amp;F$1&amp;"]]")</f>
        <v/>
      </c>
      <c r="G88" s="129" t="str">
        <f t="array" aca="1" ref="G88" ca="1">INDIRECT("ConsolGeog[@["&amp;G$1&amp;"]]")</f>
        <v>District</v>
      </c>
      <c r="H88" s="129" t="str">
        <f t="array" aca="1" ref="H88" ca="1">INDIRECT("ConsolGeog[@["&amp;H$1&amp;"]]")</f>
        <v>England</v>
      </c>
      <c r="I88" s="129" t="str">
        <f t="array" aca="1" ref="I88" ca="1">INDIRECT("ConsolGeog[@["&amp;I$1&amp;"]]")</f>
        <v>Derbyshire</v>
      </c>
      <c r="J88" s="129">
        <f t="array" aca="1" ref="J88" ca="1">INDIRECT("ConsolGeog[@["&amp;J$1&amp;"]]")</f>
        <v>0</v>
      </c>
      <c r="K88" s="129">
        <f t="array" aca="1" ref="K88" ca="1">INDIRECT("ConsolGeog[@["&amp;K$1&amp;"]]")</f>
        <v>0</v>
      </c>
      <c r="L88" s="129">
        <f t="array" aca="1" ref="L88" ca="1">INDIRECT("ConsolGeog[@["&amp;L$1&amp;"]]")</f>
        <v>0</v>
      </c>
      <c r="M88" s="129">
        <f t="array" aca="1" ref="M88" ca="1">INDIRECT("ConsolGeog[@["&amp;M$1&amp;"]]")</f>
        <v>0</v>
      </c>
      <c r="N88" s="129">
        <f t="array" aca="1" ref="N88" ca="1">INDIRECT("ConsolGeog[@["&amp;N$1&amp;"]]")</f>
        <v>0</v>
      </c>
      <c r="O88" s="129">
        <f t="array" aca="1" ref="O88" ca="1">INDIRECT("ConsolGeog[@["&amp;O$1&amp;"]]")</f>
        <v>0</v>
      </c>
      <c r="P88" s="129">
        <f t="array" ref="P88">ConsolGeog[COUNTY: Presented CS - 16-17 (2014) '[non additive!']]</f>
        <v>0</v>
      </c>
      <c r="Q88" s="129">
        <f t="array" ref="Q88">ConsolGeog[COUNTY: Presented CS - 16-24 (2014) '[non additive!']]</f>
        <v>0</v>
      </c>
      <c r="R88" s="129">
        <f t="array" ref="R88">ConsolGeog[COUNTY: Presented CS - 18-24 (2014) '[non additive!']]</f>
        <v>0</v>
      </c>
      <c r="S88" s="129">
        <f t="array" ref="S88">ConsolGeog[COUNTY: Assessed CS - 16-17 (2014) '[non additive!']]</f>
        <v>0</v>
      </c>
      <c r="T88" s="129">
        <f t="array" ref="T88">ConsolGeog[COUNTY: Assessed CS - 16-24 (2014) '[non additive!']]</f>
        <v>0</v>
      </c>
      <c r="U88" s="129">
        <f t="array" ref="U88">ConsolGeog[COUNTY: Assessed CS - 18-24 (2014) '[non additive!']]</f>
        <v>0</v>
      </c>
      <c r="V88" s="129">
        <f t="array" ref="V88">ConsolGeog[COUNTY: Sum of districts'' populations '[non additive!']]</f>
        <v>92028</v>
      </c>
      <c r="W88" s="160">
        <f t="array" aca="1" ref="W88" ca="1">INDIRECT("ConsolGeog[@["&amp;W$1&amp;"]]")</f>
        <v>0.11808971450695478</v>
      </c>
      <c r="X88" s="129">
        <f t="array" aca="1" ref="X88" ca="1">INDIRECT("ConsolGeog[@["&amp;X$1&amp;"]]")</f>
        <v>0</v>
      </c>
      <c r="Y88" s="129">
        <f t="array" aca="1" ref="Y88" ca="1">INDIRECT("ConsolGeog[@["&amp;Y$1&amp;"]]")</f>
        <v>0</v>
      </c>
      <c r="Z88" s="129">
        <f t="array" aca="1" ref="Z88" ca="1">INDIRECT("ConsolGeog[@["&amp;Z$1&amp;"]]")</f>
        <v>0</v>
      </c>
      <c r="AA88" s="129">
        <f t="array" aca="1" ref="AA88" ca="1">INDIRECT("ConsolGeog[@["&amp;AA$1&amp;"]]")</f>
        <v>0</v>
      </c>
      <c r="AB88" s="129">
        <f t="array" aca="1" ref="AB88" ca="1">INDIRECT("ConsolGeog[@["&amp;AB$1&amp;"]]")</f>
        <v>0</v>
      </c>
      <c r="AC88" s="129">
        <f t="array" aca="1" ref="AC88" ca="1">INDIRECT("ConsolGeog[@["&amp;AC$1&amp;"]]")</f>
        <v>0</v>
      </c>
      <c r="AD88" s="129" t="str">
        <f t="array" aca="1" ref="AD88" ca="1">INDIRECT("ConsolGeog[@["&amp;AD$1&amp;"]]")</f>
        <v/>
      </c>
      <c r="AE88" s="129" t="str">
        <f t="array" aca="1" ref="AE88" ca="1">INDIRECT("ConsolGeog[@["&amp;AE$1&amp;"]]")</f>
        <v/>
      </c>
      <c r="AF88" s="129" t="str">
        <f t="array" aca="1" ref="AF88" ca="1">INDIRECT("ConsolGeog[@["&amp;AF$1&amp;"]]")</f>
        <v/>
      </c>
      <c r="AG88" s="129" t="str">
        <f t="array" aca="1" ref="AG88" ca="1">INDIRECT("ConsolGeog[@["&amp;AG$1&amp;"]]")</f>
        <v/>
      </c>
      <c r="AH88" s="129" t="str">
        <f t="array" aca="1" ref="AH88" ca="1">INDIRECT("ConsolGeog[@["&amp;AH$1&amp;"]]")</f>
        <v/>
      </c>
      <c r="AI88" s="129" t="str">
        <f t="array" aca="1" ref="AI88" ca="1">INDIRECT("ConsolGeog[@["&amp;AI$1&amp;"]]")</f>
        <v/>
      </c>
    </row>
    <row r="89" spans="1:35">
      <c r="A89" s="129" t="str">
        <f t="array" aca="1" ref="A89" ca="1">INDIRECT("ConsolGeog[@["&amp;A$1&amp;"]]")</f>
        <v>E07000038</v>
      </c>
      <c r="B89" s="129" t="str">
        <f t="array" aca="1" ref="B89" ca="1">INDIRECT("ConsolGeog[@["&amp;B$1&amp;"]]")</f>
        <v>North East Derbyshire</v>
      </c>
      <c r="C89" s="129">
        <f t="array" aca="1" ref="C89" ca="1">INDIRECT("ConsolGeog[@["&amp;C$1&amp;"]]")</f>
        <v>99023</v>
      </c>
      <c r="D89" s="129">
        <f t="array" aca="1" ref="D89" ca="1">INDIRECT("ConsolGeog[@["&amp;D$1&amp;"]]")</f>
        <v>27560.03</v>
      </c>
      <c r="E89" s="129" t="str">
        <f t="array" aca="1" ref="E89" ca="1">INDIRECT("ConsolGeog[@["&amp;E$1&amp;"]]")</f>
        <v>E07000038</v>
      </c>
      <c r="F89" s="129">
        <f t="array" aca="1" ref="F89" ca="1">INDIRECT("ConsolGeog[@["&amp;F$1&amp;"]]")</f>
        <v>1</v>
      </c>
      <c r="G89" s="129" t="str">
        <f t="array" aca="1" ref="G89" ca="1">INDIRECT("ConsolGeog[@["&amp;G$1&amp;"]]")</f>
        <v>District</v>
      </c>
      <c r="H89" s="129" t="str">
        <f t="array" aca="1" ref="H89" ca="1">INDIRECT("ConsolGeog[@["&amp;H$1&amp;"]]")</f>
        <v>England</v>
      </c>
      <c r="I89" s="129" t="str">
        <f t="array" aca="1" ref="I89" ca="1">INDIRECT("ConsolGeog[@["&amp;I$1&amp;"]]")</f>
        <v>Derbyshire</v>
      </c>
      <c r="J89" s="129">
        <f t="array" aca="1" ref="J89" ca="1">INDIRECT("ConsolGeog[@["&amp;J$1&amp;"]]")</f>
        <v>0</v>
      </c>
      <c r="K89" s="129">
        <f t="array" aca="1" ref="K89" ca="1">INDIRECT("ConsolGeog[@["&amp;K$1&amp;"]]")</f>
        <v>0</v>
      </c>
      <c r="L89" s="129">
        <f t="array" aca="1" ref="L89" ca="1">INDIRECT("ConsolGeog[@["&amp;L$1&amp;"]]")</f>
        <v>0</v>
      </c>
      <c r="M89" s="129">
        <f t="array" aca="1" ref="M89" ca="1">INDIRECT("ConsolGeog[@["&amp;M$1&amp;"]]")</f>
        <v>0</v>
      </c>
      <c r="N89" s="129">
        <f t="array" aca="1" ref="N89" ca="1">INDIRECT("ConsolGeog[@["&amp;N$1&amp;"]]")</f>
        <v>0</v>
      </c>
      <c r="O89" s="129">
        <f t="array" aca="1" ref="O89" ca="1">INDIRECT("ConsolGeog[@["&amp;O$1&amp;"]]")</f>
        <v>0</v>
      </c>
      <c r="P89" s="129">
        <f t="array" ref="P89">ConsolGeog[COUNTY: Presented CS - 16-17 (2014) '[non additive!']]</f>
        <v>0</v>
      </c>
      <c r="Q89" s="129">
        <f t="array" ref="Q89">ConsolGeog[COUNTY: Presented CS - 16-24 (2014) '[non additive!']]</f>
        <v>0</v>
      </c>
      <c r="R89" s="129">
        <f t="array" ref="R89">ConsolGeog[COUNTY: Presented CS - 18-24 (2014) '[non additive!']]</f>
        <v>0</v>
      </c>
      <c r="S89" s="129">
        <f t="array" ref="S89">ConsolGeog[COUNTY: Assessed CS - 16-17 (2014) '[non additive!']]</f>
        <v>0</v>
      </c>
      <c r="T89" s="129">
        <f t="array" ref="T89">ConsolGeog[COUNTY: Assessed CS - 16-24 (2014) '[non additive!']]</f>
        <v>0</v>
      </c>
      <c r="U89" s="129">
        <f t="array" ref="U89">ConsolGeog[COUNTY: Assessed CS - 18-24 (2014) '[non additive!']]</f>
        <v>0</v>
      </c>
      <c r="V89" s="129">
        <f t="array" ref="V89">ConsolGeog[COUNTY: Sum of districts'' populations '[non additive!']]</f>
        <v>92028</v>
      </c>
      <c r="W89" s="160">
        <f t="array" aca="1" ref="W89" ca="1">INDIRECT("ConsolGeog[@["&amp;W$1&amp;"]]")</f>
        <v>0.12865376270323223</v>
      </c>
      <c r="X89" s="129">
        <f t="array" aca="1" ref="X89" ca="1">INDIRECT("ConsolGeog[@["&amp;X$1&amp;"]]")</f>
        <v>0</v>
      </c>
      <c r="Y89" s="129">
        <f t="array" aca="1" ref="Y89" ca="1">INDIRECT("ConsolGeog[@["&amp;Y$1&amp;"]]")</f>
        <v>0</v>
      </c>
      <c r="Z89" s="129">
        <f t="array" aca="1" ref="Z89" ca="1">INDIRECT("ConsolGeog[@["&amp;Z$1&amp;"]]")</f>
        <v>0</v>
      </c>
      <c r="AA89" s="129">
        <f t="array" aca="1" ref="AA89" ca="1">INDIRECT("ConsolGeog[@["&amp;AA$1&amp;"]]")</f>
        <v>0</v>
      </c>
      <c r="AB89" s="129">
        <f t="array" aca="1" ref="AB89" ca="1">INDIRECT("ConsolGeog[@["&amp;AB$1&amp;"]]")</f>
        <v>0</v>
      </c>
      <c r="AC89" s="129">
        <f t="array" aca="1" ref="AC89" ca="1">INDIRECT("ConsolGeog[@["&amp;AC$1&amp;"]]")</f>
        <v>0</v>
      </c>
      <c r="AD89" s="129" t="str">
        <f t="array" aca="1" ref="AD89" ca="1">INDIRECT("ConsolGeog[@["&amp;AD$1&amp;"]]")</f>
        <v/>
      </c>
      <c r="AE89" s="129" t="str">
        <f t="array" aca="1" ref="AE89" ca="1">INDIRECT("ConsolGeog[@["&amp;AE$1&amp;"]]")</f>
        <v/>
      </c>
      <c r="AF89" s="129" t="str">
        <f t="array" aca="1" ref="AF89" ca="1">INDIRECT("ConsolGeog[@["&amp;AF$1&amp;"]]")</f>
        <v/>
      </c>
      <c r="AG89" s="129" t="str">
        <f t="array" aca="1" ref="AG89" ca="1">INDIRECT("ConsolGeog[@["&amp;AG$1&amp;"]]")</f>
        <v/>
      </c>
      <c r="AH89" s="129" t="str">
        <f t="array" aca="1" ref="AH89" ca="1">INDIRECT("ConsolGeog[@["&amp;AH$1&amp;"]]")</f>
        <v/>
      </c>
      <c r="AI89" s="129" t="str">
        <f t="array" aca="1" ref="AI89" ca="1">INDIRECT("ConsolGeog[@["&amp;AI$1&amp;"]]")</f>
        <v/>
      </c>
    </row>
    <row r="90" spans="1:35">
      <c r="A90" s="129" t="str">
        <f t="array" aca="1" ref="A90" ca="1">INDIRECT("ConsolGeog[@["&amp;A$1&amp;"]]")</f>
        <v>E07000039</v>
      </c>
      <c r="B90" s="129" t="str">
        <f t="array" aca="1" ref="B90" ca="1">INDIRECT("ConsolGeog[@["&amp;B$1&amp;"]]")</f>
        <v>South Derbyshire</v>
      </c>
      <c r="C90" s="129">
        <f t="array" aca="1" ref="C90" ca="1">INDIRECT("ConsolGeog[@["&amp;C$1&amp;"]]")</f>
        <v>94611</v>
      </c>
      <c r="D90" s="129">
        <f t="array" aca="1" ref="D90" ca="1">INDIRECT("ConsolGeog[@["&amp;D$1&amp;"]]")</f>
        <v>33812.06</v>
      </c>
      <c r="E90" s="129" t="str">
        <f t="array" aca="1" ref="E90" ca="1">INDIRECT("ConsolGeog[@["&amp;E$1&amp;"]]")</f>
        <v>E07000039</v>
      </c>
      <c r="F90" s="129">
        <f t="array" aca="1" ref="F90" ca="1">INDIRECT("ConsolGeog[@["&amp;F$1&amp;"]]")</f>
        <v>1</v>
      </c>
      <c r="G90" s="129" t="str">
        <f t="array" aca="1" ref="G90" ca="1">INDIRECT("ConsolGeog[@["&amp;G$1&amp;"]]")</f>
        <v>District</v>
      </c>
      <c r="H90" s="129" t="str">
        <f t="array" aca="1" ref="H90" ca="1">INDIRECT("ConsolGeog[@["&amp;H$1&amp;"]]")</f>
        <v>England</v>
      </c>
      <c r="I90" s="129" t="str">
        <f t="array" aca="1" ref="I90" ca="1">INDIRECT("ConsolGeog[@["&amp;I$1&amp;"]]")</f>
        <v>Derbyshire</v>
      </c>
      <c r="J90" s="129">
        <f t="array" aca="1" ref="J90" ca="1">INDIRECT("ConsolGeog[@["&amp;J$1&amp;"]]")</f>
        <v>0</v>
      </c>
      <c r="K90" s="129">
        <f t="array" aca="1" ref="K90" ca="1">INDIRECT("ConsolGeog[@["&amp;K$1&amp;"]]")</f>
        <v>0</v>
      </c>
      <c r="L90" s="129">
        <f t="array" aca="1" ref="L90" ca="1">INDIRECT("ConsolGeog[@["&amp;L$1&amp;"]]")</f>
        <v>0</v>
      </c>
      <c r="M90" s="129">
        <f t="array" aca="1" ref="M90" ca="1">INDIRECT("ConsolGeog[@["&amp;M$1&amp;"]]")</f>
        <v>0</v>
      </c>
      <c r="N90" s="129">
        <f t="array" aca="1" ref="N90" ca="1">INDIRECT("ConsolGeog[@["&amp;N$1&amp;"]]")</f>
        <v>0</v>
      </c>
      <c r="O90" s="129">
        <f t="array" aca="1" ref="O90" ca="1">INDIRECT("ConsolGeog[@["&amp;O$1&amp;"]]")</f>
        <v>0</v>
      </c>
      <c r="P90" s="129">
        <f t="array" ref="P90">ConsolGeog[COUNTY: Presented CS - 16-17 (2014) '[non additive!']]</f>
        <v>0</v>
      </c>
      <c r="Q90" s="129">
        <f t="array" ref="Q90">ConsolGeog[COUNTY: Presented CS - 16-24 (2014) '[non additive!']]</f>
        <v>0</v>
      </c>
      <c r="R90" s="129">
        <f t="array" ref="R90">ConsolGeog[COUNTY: Presented CS - 18-24 (2014) '[non additive!']]</f>
        <v>0</v>
      </c>
      <c r="S90" s="129">
        <f t="array" ref="S90">ConsolGeog[COUNTY: Assessed CS - 16-17 (2014) '[non additive!']]</f>
        <v>0</v>
      </c>
      <c r="T90" s="129">
        <f t="array" ref="T90">ConsolGeog[COUNTY: Assessed CS - 16-24 (2014) '[non additive!']]</f>
        <v>0</v>
      </c>
      <c r="U90" s="129">
        <f t="array" ref="U90">ConsolGeog[COUNTY: Assessed CS - 18-24 (2014) '[non additive!']]</f>
        <v>0</v>
      </c>
      <c r="V90" s="129">
        <f t="array" ref="V90">ConsolGeog[COUNTY: Sum of districts'' populations '[non additive!']]</f>
        <v>92028</v>
      </c>
      <c r="W90" s="160">
        <f t="array" aca="1" ref="W90" ca="1">INDIRECT("ConsolGeog[@["&amp;W$1&amp;"]]")</f>
        <v>0.12292155502373696</v>
      </c>
      <c r="X90" s="129">
        <f t="array" aca="1" ref="X90" ca="1">INDIRECT("ConsolGeog[@["&amp;X$1&amp;"]]")</f>
        <v>0</v>
      </c>
      <c r="Y90" s="129">
        <f t="array" aca="1" ref="Y90" ca="1">INDIRECT("ConsolGeog[@["&amp;Y$1&amp;"]]")</f>
        <v>0</v>
      </c>
      <c r="Z90" s="129">
        <f t="array" aca="1" ref="Z90" ca="1">INDIRECT("ConsolGeog[@["&amp;Z$1&amp;"]]")</f>
        <v>0</v>
      </c>
      <c r="AA90" s="129">
        <f t="array" aca="1" ref="AA90" ca="1">INDIRECT("ConsolGeog[@["&amp;AA$1&amp;"]]")</f>
        <v>0</v>
      </c>
      <c r="AB90" s="129">
        <f t="array" aca="1" ref="AB90" ca="1">INDIRECT("ConsolGeog[@["&amp;AB$1&amp;"]]")</f>
        <v>0</v>
      </c>
      <c r="AC90" s="129">
        <f t="array" aca="1" ref="AC90" ca="1">INDIRECT("ConsolGeog[@["&amp;AC$1&amp;"]]")</f>
        <v>0</v>
      </c>
      <c r="AD90" s="129" t="str">
        <f t="array" aca="1" ref="AD90" ca="1">INDIRECT("ConsolGeog[@["&amp;AD$1&amp;"]]")</f>
        <v/>
      </c>
      <c r="AE90" s="129" t="str">
        <f t="array" aca="1" ref="AE90" ca="1">INDIRECT("ConsolGeog[@["&amp;AE$1&amp;"]]")</f>
        <v/>
      </c>
      <c r="AF90" s="129" t="str">
        <f t="array" aca="1" ref="AF90" ca="1">INDIRECT("ConsolGeog[@["&amp;AF$1&amp;"]]")</f>
        <v/>
      </c>
      <c r="AG90" s="129" t="str">
        <f t="array" aca="1" ref="AG90" ca="1">INDIRECT("ConsolGeog[@["&amp;AG$1&amp;"]]")</f>
        <v/>
      </c>
      <c r="AH90" s="129" t="str">
        <f t="array" aca="1" ref="AH90" ca="1">INDIRECT("ConsolGeog[@["&amp;AH$1&amp;"]]")</f>
        <v/>
      </c>
      <c r="AI90" s="129" t="str">
        <f t="array" aca="1" ref="AI90" ca="1">INDIRECT("ConsolGeog[@["&amp;AI$1&amp;"]]")</f>
        <v/>
      </c>
    </row>
    <row r="91" spans="1:35">
      <c r="A91" s="129" t="str">
        <f t="array" aca="1" ref="A91" ca="1">INDIRECT("ConsolGeog[@["&amp;A$1&amp;"]]")</f>
        <v>E07000040</v>
      </c>
      <c r="B91" s="129" t="str">
        <f t="array" aca="1" ref="B91" ca="1">INDIRECT("ConsolGeog[@["&amp;B$1&amp;"]]")</f>
        <v>East Devon</v>
      </c>
      <c r="C91" s="129">
        <f t="array" aca="1" ref="C91" ca="1">INDIRECT("ConsolGeog[@["&amp;C$1&amp;"]]")</f>
        <v>132457</v>
      </c>
      <c r="D91" s="129">
        <f t="array" aca="1" ref="D91" ca="1">INDIRECT("ConsolGeog[@["&amp;D$1&amp;"]]")</f>
        <v>81434.66</v>
      </c>
      <c r="E91" s="129" t="str">
        <f t="array" aca="1" ref="E91" ca="1">INDIRECT("ConsolGeog[@["&amp;E$1&amp;"]]")</f>
        <v>E07000040</v>
      </c>
      <c r="F91" s="129">
        <f t="array" aca="1" ref="F91" ca="1">INDIRECT("ConsolGeog[@["&amp;F$1&amp;"]]")</f>
        <v>1</v>
      </c>
      <c r="G91" s="129" t="str">
        <f t="array" aca="1" ref="G91" ca="1">INDIRECT("ConsolGeog[@["&amp;G$1&amp;"]]")</f>
        <v>District</v>
      </c>
      <c r="H91" s="129" t="str">
        <f t="array" aca="1" ref="H91" ca="1">INDIRECT("ConsolGeog[@["&amp;H$1&amp;"]]")</f>
        <v>England</v>
      </c>
      <c r="I91" s="129" t="str">
        <f t="array" aca="1" ref="I91" ca="1">INDIRECT("ConsolGeog[@["&amp;I$1&amp;"]]")</f>
        <v>Devon</v>
      </c>
      <c r="J91" s="129">
        <f t="array" aca="1" ref="J91" ca="1">INDIRECT("ConsolGeog[@["&amp;J$1&amp;"]]")</f>
        <v>0</v>
      </c>
      <c r="K91" s="129">
        <f t="array" aca="1" ref="K91" ca="1">INDIRECT("ConsolGeog[@["&amp;K$1&amp;"]]")</f>
        <v>0</v>
      </c>
      <c r="L91" s="129">
        <f t="array" aca="1" ref="L91" ca="1">INDIRECT("ConsolGeog[@["&amp;L$1&amp;"]]")</f>
        <v>0</v>
      </c>
      <c r="M91" s="129">
        <f t="array" aca="1" ref="M91" ca="1">INDIRECT("ConsolGeog[@["&amp;M$1&amp;"]]")</f>
        <v>0</v>
      </c>
      <c r="N91" s="129">
        <f t="array" aca="1" ref="N91" ca="1">INDIRECT("ConsolGeog[@["&amp;N$1&amp;"]]")</f>
        <v>0</v>
      </c>
      <c r="O91" s="129">
        <f t="array" aca="1" ref="O91" ca="1">INDIRECT("ConsolGeog[@["&amp;O$1&amp;"]]")</f>
        <v>0</v>
      </c>
      <c r="P91" s="129">
        <f t="array" ref="P91">ConsolGeog[COUNTY: Presented CS - 16-17 (2014) '[non additive!']]</f>
        <v>0</v>
      </c>
      <c r="Q91" s="129">
        <f t="array" ref="Q91">ConsolGeog[COUNTY: Presented CS - 16-24 (2014) '[non additive!']]</f>
        <v>0</v>
      </c>
      <c r="R91" s="129">
        <f t="array" ref="R91">ConsolGeog[COUNTY: Presented CS - 18-24 (2014) '[non additive!']]</f>
        <v>0</v>
      </c>
      <c r="S91" s="129">
        <f t="array" ref="S91">ConsolGeog[COUNTY: Assessed CS - 16-17 (2014) '[non additive!']]</f>
        <v>0</v>
      </c>
      <c r="T91" s="129">
        <f t="array" ref="T91">ConsolGeog[COUNTY: Assessed CS - 16-24 (2014) '[non additive!']]</f>
        <v>0</v>
      </c>
      <c r="U91" s="129">
        <f t="array" ref="U91">ConsolGeog[COUNTY: Assessed CS - 18-24 (2014) '[non additive!']]</f>
        <v>0</v>
      </c>
      <c r="V91" s="129">
        <f t="array" ref="V91">ConsolGeog[COUNTY: Sum of districts'' populations '[non additive!']]</f>
        <v>92028</v>
      </c>
      <c r="W91" s="160">
        <f t="array" aca="1" ref="W91" ca="1">INDIRECT("ConsolGeog[@["&amp;W$1&amp;"]]")</f>
        <v>0.1774613845945667</v>
      </c>
      <c r="X91" s="129">
        <f t="array" aca="1" ref="X91" ca="1">INDIRECT("ConsolGeog[@["&amp;X$1&amp;"]]")</f>
        <v>0</v>
      </c>
      <c r="Y91" s="129">
        <f t="array" aca="1" ref="Y91" ca="1">INDIRECT("ConsolGeog[@["&amp;Y$1&amp;"]]")</f>
        <v>0</v>
      </c>
      <c r="Z91" s="129">
        <f t="array" aca="1" ref="Z91" ca="1">INDIRECT("ConsolGeog[@["&amp;Z$1&amp;"]]")</f>
        <v>0</v>
      </c>
      <c r="AA91" s="129">
        <f t="array" aca="1" ref="AA91" ca="1">INDIRECT("ConsolGeog[@["&amp;AA$1&amp;"]]")</f>
        <v>0</v>
      </c>
      <c r="AB91" s="129">
        <f t="array" aca="1" ref="AB91" ca="1">INDIRECT("ConsolGeog[@["&amp;AB$1&amp;"]]")</f>
        <v>0</v>
      </c>
      <c r="AC91" s="129">
        <f t="array" aca="1" ref="AC91" ca="1">INDIRECT("ConsolGeog[@["&amp;AC$1&amp;"]]")</f>
        <v>0</v>
      </c>
      <c r="AD91" s="129" t="str">
        <f t="array" aca="1" ref="AD91" ca="1">INDIRECT("ConsolGeog[@["&amp;AD$1&amp;"]]")</f>
        <v/>
      </c>
      <c r="AE91" s="129" t="str">
        <f t="array" aca="1" ref="AE91" ca="1">INDIRECT("ConsolGeog[@["&amp;AE$1&amp;"]]")</f>
        <v/>
      </c>
      <c r="AF91" s="129" t="str">
        <f t="array" aca="1" ref="AF91" ca="1">INDIRECT("ConsolGeog[@["&amp;AF$1&amp;"]]")</f>
        <v/>
      </c>
      <c r="AG91" s="129" t="str">
        <f t="array" aca="1" ref="AG91" ca="1">INDIRECT("ConsolGeog[@["&amp;AG$1&amp;"]]")</f>
        <v/>
      </c>
      <c r="AH91" s="129" t="str">
        <f t="array" aca="1" ref="AH91" ca="1">INDIRECT("ConsolGeog[@["&amp;AH$1&amp;"]]")</f>
        <v/>
      </c>
      <c r="AI91" s="129" t="str">
        <f t="array" aca="1" ref="AI91" ca="1">INDIRECT("ConsolGeog[@["&amp;AI$1&amp;"]]")</f>
        <v/>
      </c>
    </row>
    <row r="92" spans="1:35">
      <c r="A92" s="129" t="str">
        <f t="array" aca="1" ref="A92" ca="1">INDIRECT("ConsolGeog[@["&amp;A$1&amp;"]]")</f>
        <v>E07000041</v>
      </c>
      <c r="B92" s="129" t="str">
        <f t="array" aca="1" ref="B92" ca="1">INDIRECT("ConsolGeog[@["&amp;B$1&amp;"]]")</f>
        <v>Exeter</v>
      </c>
      <c r="C92" s="129">
        <f t="array" aca="1" ref="C92" ca="1">INDIRECT("ConsolGeog[@["&amp;C$1&amp;"]]")</f>
        <v>117773</v>
      </c>
      <c r="D92" s="129">
        <f t="array" aca="1" ref="D92" ca="1">INDIRECT("ConsolGeog[@["&amp;D$1&amp;"]]")</f>
        <v>4702.7700000000004</v>
      </c>
      <c r="E92" s="129" t="str">
        <f t="array" aca="1" ref="E92" ca="1">INDIRECT("ConsolGeog[@["&amp;E$1&amp;"]]")</f>
        <v>E07000041</v>
      </c>
      <c r="F92" s="129" t="str">
        <f t="array" aca="1" ref="F92" ca="1">INDIRECT("ConsolGeog[@["&amp;F$1&amp;"]]")</f>
        <v/>
      </c>
      <c r="G92" s="129" t="str">
        <f t="array" aca="1" ref="G92" ca="1">INDIRECT("ConsolGeog[@["&amp;G$1&amp;"]]")</f>
        <v>District</v>
      </c>
      <c r="H92" s="129" t="str">
        <f t="array" aca="1" ref="H92" ca="1">INDIRECT("ConsolGeog[@["&amp;H$1&amp;"]]")</f>
        <v>England</v>
      </c>
      <c r="I92" s="129" t="str">
        <f t="array" aca="1" ref="I92" ca="1">INDIRECT("ConsolGeog[@["&amp;I$1&amp;"]]")</f>
        <v>Devon</v>
      </c>
      <c r="J92" s="129">
        <f t="array" aca="1" ref="J92" ca="1">INDIRECT("ConsolGeog[@["&amp;J$1&amp;"]]")</f>
        <v>0</v>
      </c>
      <c r="K92" s="129">
        <f t="array" aca="1" ref="K92" ca="1">INDIRECT("ConsolGeog[@["&amp;K$1&amp;"]]")</f>
        <v>0</v>
      </c>
      <c r="L92" s="129">
        <f t="array" aca="1" ref="L92" ca="1">INDIRECT("ConsolGeog[@["&amp;L$1&amp;"]]")</f>
        <v>0</v>
      </c>
      <c r="M92" s="129">
        <f t="array" aca="1" ref="M92" ca="1">INDIRECT("ConsolGeog[@["&amp;M$1&amp;"]]")</f>
        <v>0</v>
      </c>
      <c r="N92" s="129">
        <f t="array" aca="1" ref="N92" ca="1">INDIRECT("ConsolGeog[@["&amp;N$1&amp;"]]")</f>
        <v>0</v>
      </c>
      <c r="O92" s="129">
        <f t="array" aca="1" ref="O92" ca="1">INDIRECT("ConsolGeog[@["&amp;O$1&amp;"]]")</f>
        <v>0</v>
      </c>
      <c r="P92" s="129">
        <f t="array" ref="P92">ConsolGeog[COUNTY: Presented CS - 16-17 (2014) '[non additive!']]</f>
        <v>0</v>
      </c>
      <c r="Q92" s="129">
        <f t="array" ref="Q92">ConsolGeog[COUNTY: Presented CS - 16-24 (2014) '[non additive!']]</f>
        <v>0</v>
      </c>
      <c r="R92" s="129">
        <f t="array" ref="R92">ConsolGeog[COUNTY: Presented CS - 18-24 (2014) '[non additive!']]</f>
        <v>0</v>
      </c>
      <c r="S92" s="129">
        <f t="array" ref="S92">ConsolGeog[COUNTY: Assessed CS - 16-17 (2014) '[non additive!']]</f>
        <v>0</v>
      </c>
      <c r="T92" s="129">
        <f t="array" ref="T92">ConsolGeog[COUNTY: Assessed CS - 16-24 (2014) '[non additive!']]</f>
        <v>0</v>
      </c>
      <c r="U92" s="129">
        <f t="array" ref="U92">ConsolGeog[COUNTY: Assessed CS - 18-24 (2014) '[non additive!']]</f>
        <v>0</v>
      </c>
      <c r="V92" s="129">
        <f t="array" ref="V92">ConsolGeog[COUNTY: Sum of districts'' populations '[non additive!']]</f>
        <v>92028</v>
      </c>
      <c r="W92" s="160">
        <f t="array" aca="1" ref="W92" ca="1">INDIRECT("ConsolGeog[@["&amp;W$1&amp;"]]")</f>
        <v>0.15778826070238572</v>
      </c>
      <c r="X92" s="129">
        <f t="array" aca="1" ref="X92" ca="1">INDIRECT("ConsolGeog[@["&amp;X$1&amp;"]]")</f>
        <v>0</v>
      </c>
      <c r="Y92" s="129">
        <f t="array" aca="1" ref="Y92" ca="1">INDIRECT("ConsolGeog[@["&amp;Y$1&amp;"]]")</f>
        <v>0</v>
      </c>
      <c r="Z92" s="129">
        <f t="array" aca="1" ref="Z92" ca="1">INDIRECT("ConsolGeog[@["&amp;Z$1&amp;"]]")</f>
        <v>0</v>
      </c>
      <c r="AA92" s="129">
        <f t="array" aca="1" ref="AA92" ca="1">INDIRECT("ConsolGeog[@["&amp;AA$1&amp;"]]")</f>
        <v>0</v>
      </c>
      <c r="AB92" s="129">
        <f t="array" aca="1" ref="AB92" ca="1">INDIRECT("ConsolGeog[@["&amp;AB$1&amp;"]]")</f>
        <v>0</v>
      </c>
      <c r="AC92" s="129">
        <f t="array" aca="1" ref="AC92" ca="1">INDIRECT("ConsolGeog[@["&amp;AC$1&amp;"]]")</f>
        <v>0</v>
      </c>
      <c r="AD92" s="129" t="str">
        <f t="array" aca="1" ref="AD92" ca="1">INDIRECT("ConsolGeog[@["&amp;AD$1&amp;"]]")</f>
        <v/>
      </c>
      <c r="AE92" s="129" t="str">
        <f t="array" aca="1" ref="AE92" ca="1">INDIRECT("ConsolGeog[@["&amp;AE$1&amp;"]]")</f>
        <v/>
      </c>
      <c r="AF92" s="129" t="str">
        <f t="array" aca="1" ref="AF92" ca="1">INDIRECT("ConsolGeog[@["&amp;AF$1&amp;"]]")</f>
        <v/>
      </c>
      <c r="AG92" s="129" t="str">
        <f t="array" aca="1" ref="AG92" ca="1">INDIRECT("ConsolGeog[@["&amp;AG$1&amp;"]]")</f>
        <v/>
      </c>
      <c r="AH92" s="129" t="str">
        <f t="array" aca="1" ref="AH92" ca="1">INDIRECT("ConsolGeog[@["&amp;AH$1&amp;"]]")</f>
        <v/>
      </c>
      <c r="AI92" s="129" t="str">
        <f t="array" aca="1" ref="AI92" ca="1">INDIRECT("ConsolGeog[@["&amp;AI$1&amp;"]]")</f>
        <v/>
      </c>
    </row>
    <row r="93" spans="1:35">
      <c r="A93" s="129" t="str">
        <f t="array" aca="1" ref="A93" ca="1">INDIRECT("ConsolGeog[@["&amp;A$1&amp;"]]")</f>
        <v>E07000042</v>
      </c>
      <c r="B93" s="129" t="str">
        <f t="array" aca="1" ref="B93" ca="1">INDIRECT("ConsolGeog[@["&amp;B$1&amp;"]]")</f>
        <v>Mid Devon</v>
      </c>
      <c r="C93" s="129">
        <f t="array" aca="1" ref="C93" ca="1">INDIRECT("ConsolGeog[@["&amp;C$1&amp;"]]")</f>
        <v>77750</v>
      </c>
      <c r="D93" s="129">
        <f t="array" aca="1" ref="D93" ca="1">INDIRECT("ConsolGeog[@["&amp;D$1&amp;"]]")</f>
        <v>91293.48</v>
      </c>
      <c r="E93" s="129" t="str">
        <f t="array" aca="1" ref="E93" ca="1">INDIRECT("ConsolGeog[@["&amp;E$1&amp;"]]")</f>
        <v>E07000042</v>
      </c>
      <c r="F93" s="129">
        <f t="array" aca="1" ref="F93" ca="1">INDIRECT("ConsolGeog[@["&amp;F$1&amp;"]]")</f>
        <v>1</v>
      </c>
      <c r="G93" s="129" t="str">
        <f t="array" aca="1" ref="G93" ca="1">INDIRECT("ConsolGeog[@["&amp;G$1&amp;"]]")</f>
        <v>District</v>
      </c>
      <c r="H93" s="129" t="str">
        <f t="array" aca="1" ref="H93" ca="1">INDIRECT("ConsolGeog[@["&amp;H$1&amp;"]]")</f>
        <v>England</v>
      </c>
      <c r="I93" s="129" t="str">
        <f t="array" aca="1" ref="I93" ca="1">INDIRECT("ConsolGeog[@["&amp;I$1&amp;"]]")</f>
        <v>Devon</v>
      </c>
      <c r="J93" s="129">
        <f t="array" aca="1" ref="J93" ca="1">INDIRECT("ConsolGeog[@["&amp;J$1&amp;"]]")</f>
        <v>0</v>
      </c>
      <c r="K93" s="129">
        <f t="array" aca="1" ref="K93" ca="1">INDIRECT("ConsolGeog[@["&amp;K$1&amp;"]]")</f>
        <v>0</v>
      </c>
      <c r="L93" s="129">
        <f t="array" aca="1" ref="L93" ca="1">INDIRECT("ConsolGeog[@["&amp;L$1&amp;"]]")</f>
        <v>0</v>
      </c>
      <c r="M93" s="129">
        <f t="array" aca="1" ref="M93" ca="1">INDIRECT("ConsolGeog[@["&amp;M$1&amp;"]]")</f>
        <v>0</v>
      </c>
      <c r="N93" s="129">
        <f t="array" aca="1" ref="N93" ca="1">INDIRECT("ConsolGeog[@["&amp;N$1&amp;"]]")</f>
        <v>0</v>
      </c>
      <c r="O93" s="129">
        <f t="array" aca="1" ref="O93" ca="1">INDIRECT("ConsolGeog[@["&amp;O$1&amp;"]]")</f>
        <v>0</v>
      </c>
      <c r="P93" s="129">
        <f t="array" ref="P93">ConsolGeog[COUNTY: Presented CS - 16-17 (2014) '[non additive!']]</f>
        <v>0</v>
      </c>
      <c r="Q93" s="129">
        <f t="array" ref="Q93">ConsolGeog[COUNTY: Presented CS - 16-24 (2014) '[non additive!']]</f>
        <v>0</v>
      </c>
      <c r="R93" s="129">
        <f t="array" ref="R93">ConsolGeog[COUNTY: Presented CS - 18-24 (2014) '[non additive!']]</f>
        <v>0</v>
      </c>
      <c r="S93" s="129">
        <f t="array" ref="S93">ConsolGeog[COUNTY: Assessed CS - 16-17 (2014) '[non additive!']]</f>
        <v>0</v>
      </c>
      <c r="T93" s="129">
        <f t="array" ref="T93">ConsolGeog[COUNTY: Assessed CS - 16-24 (2014) '[non additive!']]</f>
        <v>0</v>
      </c>
      <c r="U93" s="129">
        <f t="array" ref="U93">ConsolGeog[COUNTY: Assessed CS - 18-24 (2014) '[non additive!']]</f>
        <v>0</v>
      </c>
      <c r="V93" s="129">
        <f t="array" ref="V93">ConsolGeog[COUNTY: Sum of districts'' populations '[non additive!']]</f>
        <v>92028</v>
      </c>
      <c r="W93" s="160">
        <f t="array" aca="1" ref="W93" ca="1">INDIRECT("ConsolGeog[@["&amp;W$1&amp;"]]")</f>
        <v>0.10416680622562463</v>
      </c>
      <c r="X93" s="129">
        <f t="array" aca="1" ref="X93" ca="1">INDIRECT("ConsolGeog[@["&amp;X$1&amp;"]]")</f>
        <v>0</v>
      </c>
      <c r="Y93" s="129">
        <f t="array" aca="1" ref="Y93" ca="1">INDIRECT("ConsolGeog[@["&amp;Y$1&amp;"]]")</f>
        <v>0</v>
      </c>
      <c r="Z93" s="129">
        <f t="array" aca="1" ref="Z93" ca="1">INDIRECT("ConsolGeog[@["&amp;Z$1&amp;"]]")</f>
        <v>0</v>
      </c>
      <c r="AA93" s="129">
        <f t="array" aca="1" ref="AA93" ca="1">INDIRECT("ConsolGeog[@["&amp;AA$1&amp;"]]")</f>
        <v>0</v>
      </c>
      <c r="AB93" s="129">
        <f t="array" aca="1" ref="AB93" ca="1">INDIRECT("ConsolGeog[@["&amp;AB$1&amp;"]]")</f>
        <v>0</v>
      </c>
      <c r="AC93" s="129">
        <f t="array" aca="1" ref="AC93" ca="1">INDIRECT("ConsolGeog[@["&amp;AC$1&amp;"]]")</f>
        <v>0</v>
      </c>
      <c r="AD93" s="129" t="str">
        <f t="array" aca="1" ref="AD93" ca="1">INDIRECT("ConsolGeog[@["&amp;AD$1&amp;"]]")</f>
        <v/>
      </c>
      <c r="AE93" s="129" t="str">
        <f t="array" aca="1" ref="AE93" ca="1">INDIRECT("ConsolGeog[@["&amp;AE$1&amp;"]]")</f>
        <v/>
      </c>
      <c r="AF93" s="129" t="str">
        <f t="array" aca="1" ref="AF93" ca="1">INDIRECT("ConsolGeog[@["&amp;AF$1&amp;"]]")</f>
        <v/>
      </c>
      <c r="AG93" s="129" t="str">
        <f t="array" aca="1" ref="AG93" ca="1">INDIRECT("ConsolGeog[@["&amp;AG$1&amp;"]]")</f>
        <v/>
      </c>
      <c r="AH93" s="129" t="str">
        <f t="array" aca="1" ref="AH93" ca="1">INDIRECT("ConsolGeog[@["&amp;AH$1&amp;"]]")</f>
        <v/>
      </c>
      <c r="AI93" s="129" t="str">
        <f t="array" aca="1" ref="AI93" ca="1">INDIRECT("ConsolGeog[@["&amp;AI$1&amp;"]]")</f>
        <v/>
      </c>
    </row>
    <row r="94" spans="1:35">
      <c r="A94" s="129" t="str">
        <f t="array" aca="1" ref="A94" ca="1">INDIRECT("ConsolGeog[@["&amp;A$1&amp;"]]")</f>
        <v>E07000043</v>
      </c>
      <c r="B94" s="129" t="str">
        <f t="array" aca="1" ref="B94" ca="1">INDIRECT("ConsolGeog[@["&amp;B$1&amp;"]]")</f>
        <v>North Devon</v>
      </c>
      <c r="C94" s="129">
        <f t="array" aca="1" ref="C94" ca="1">INDIRECT("ConsolGeog[@["&amp;C$1&amp;"]]")</f>
        <v>93667</v>
      </c>
      <c r="D94" s="129">
        <f t="array" aca="1" ref="D94" ca="1">INDIRECT("ConsolGeog[@["&amp;D$1&amp;"]]")</f>
        <v>108605.1</v>
      </c>
      <c r="E94" s="129" t="str">
        <f t="array" aca="1" ref="E94" ca="1">INDIRECT("ConsolGeog[@["&amp;E$1&amp;"]]")</f>
        <v>E07000043</v>
      </c>
      <c r="F94" s="129" t="str">
        <f t="array" aca="1" ref="F94" ca="1">INDIRECT("ConsolGeog[@["&amp;F$1&amp;"]]")</f>
        <v/>
      </c>
      <c r="G94" s="129" t="str">
        <f t="array" aca="1" ref="G94" ca="1">INDIRECT("ConsolGeog[@["&amp;G$1&amp;"]]")</f>
        <v>District</v>
      </c>
      <c r="H94" s="129" t="str">
        <f t="array" aca="1" ref="H94" ca="1">INDIRECT("ConsolGeog[@["&amp;H$1&amp;"]]")</f>
        <v>England</v>
      </c>
      <c r="I94" s="129" t="str">
        <f t="array" aca="1" ref="I94" ca="1">INDIRECT("ConsolGeog[@["&amp;I$1&amp;"]]")</f>
        <v>Devon</v>
      </c>
      <c r="J94" s="129">
        <f t="array" aca="1" ref="J94" ca="1">INDIRECT("ConsolGeog[@["&amp;J$1&amp;"]]")</f>
        <v>34</v>
      </c>
      <c r="K94" s="129">
        <f t="array" aca="1" ref="K94" ca="1">INDIRECT("ConsolGeog[@["&amp;K$1&amp;"]]")</f>
        <v>0</v>
      </c>
      <c r="L94" s="129">
        <f t="array" aca="1" ref="L94" ca="1">INDIRECT("ConsolGeog[@["&amp;L$1&amp;"]]")</f>
        <v>307</v>
      </c>
      <c r="M94" s="129">
        <f t="array" aca="1" ref="M94" ca="1">INDIRECT("ConsolGeog[@["&amp;M$1&amp;"]]")</f>
        <v>3</v>
      </c>
      <c r="N94" s="129">
        <f t="array" aca="1" ref="N94" ca="1">INDIRECT("ConsolGeog[@["&amp;N$1&amp;"]]")</f>
        <v>0</v>
      </c>
      <c r="O94" s="129">
        <f t="array" aca="1" ref="O94" ca="1">INDIRECT("ConsolGeog[@["&amp;O$1&amp;"]]")</f>
        <v>33</v>
      </c>
      <c r="P94" s="129">
        <f t="array" ref="P94">ConsolGeog[COUNTY: Presented CS - 16-17 (2014) '[non additive!']]</f>
        <v>0</v>
      </c>
      <c r="Q94" s="129">
        <f t="array" ref="Q94">ConsolGeog[COUNTY: Presented CS - 16-24 (2014) '[non additive!']]</f>
        <v>0</v>
      </c>
      <c r="R94" s="129">
        <f t="array" ref="R94">ConsolGeog[COUNTY: Presented CS - 18-24 (2014) '[non additive!']]</f>
        <v>0</v>
      </c>
      <c r="S94" s="129">
        <f t="array" ref="S94">ConsolGeog[COUNTY: Assessed CS - 16-17 (2014) '[non additive!']]</f>
        <v>0</v>
      </c>
      <c r="T94" s="129">
        <f t="array" ref="T94">ConsolGeog[COUNTY: Assessed CS - 16-24 (2014) '[non additive!']]</f>
        <v>0</v>
      </c>
      <c r="U94" s="129">
        <f t="array" ref="U94">ConsolGeog[COUNTY: Assessed CS - 18-24 (2014) '[non additive!']]</f>
        <v>0</v>
      </c>
      <c r="V94" s="129">
        <f t="array" ref="V94">ConsolGeog[COUNTY: Sum of districts'' populations '[non additive!']]</f>
        <v>92028</v>
      </c>
      <c r="W94" s="160">
        <f t="array" aca="1" ref="W94" ca="1">INDIRECT("ConsolGeog[@["&amp;W$1&amp;"]]")</f>
        <v>0.12549186159145442</v>
      </c>
      <c r="X94" s="129">
        <f t="array" aca="1" ref="X94" ca="1">INDIRECT("ConsolGeog[@["&amp;X$1&amp;"]]")</f>
        <v>0</v>
      </c>
      <c r="Y94" s="129">
        <f t="array" aca="1" ref="Y94" ca="1">INDIRECT("ConsolGeog[@["&amp;Y$1&amp;"]]")</f>
        <v>0</v>
      </c>
      <c r="Z94" s="129">
        <f t="array" aca="1" ref="Z94" ca="1">INDIRECT("ConsolGeog[@["&amp;Z$1&amp;"]]")</f>
        <v>0</v>
      </c>
      <c r="AA94" s="129">
        <f t="array" aca="1" ref="AA94" ca="1">INDIRECT("ConsolGeog[@["&amp;AA$1&amp;"]]")</f>
        <v>0</v>
      </c>
      <c r="AB94" s="129">
        <f t="array" aca="1" ref="AB94" ca="1">INDIRECT("ConsolGeog[@["&amp;AB$1&amp;"]]")</f>
        <v>0</v>
      </c>
      <c r="AC94" s="129">
        <f t="array" aca="1" ref="AC94" ca="1">INDIRECT("ConsolGeog[@["&amp;AC$1&amp;"]]")</f>
        <v>0</v>
      </c>
      <c r="AD94" s="129" t="str">
        <f t="array" aca="1" ref="AD94" ca="1">INDIRECT("ConsolGeog[@["&amp;AD$1&amp;"]]")</f>
        <v/>
      </c>
      <c r="AE94" s="129" t="str">
        <f t="array" aca="1" ref="AE94" ca="1">INDIRECT("ConsolGeog[@["&amp;AE$1&amp;"]]")</f>
        <v/>
      </c>
      <c r="AF94" s="129" t="str">
        <f t="array" aca="1" ref="AF94" ca="1">INDIRECT("ConsolGeog[@["&amp;AF$1&amp;"]]")</f>
        <v/>
      </c>
      <c r="AG94" s="129" t="str">
        <f t="array" aca="1" ref="AG94" ca="1">INDIRECT("ConsolGeog[@["&amp;AG$1&amp;"]]")</f>
        <v/>
      </c>
      <c r="AH94" s="129" t="str">
        <f t="array" aca="1" ref="AH94" ca="1">INDIRECT("ConsolGeog[@["&amp;AH$1&amp;"]]")</f>
        <v/>
      </c>
      <c r="AI94" s="129" t="str">
        <f t="array" aca="1" ref="AI94" ca="1">INDIRECT("ConsolGeog[@["&amp;AI$1&amp;"]]")</f>
        <v/>
      </c>
    </row>
    <row r="95" spans="1:35">
      <c r="A95" s="129" t="str">
        <f t="array" aca="1" ref="A95" ca="1">INDIRECT("ConsolGeog[@["&amp;A$1&amp;"]]")</f>
        <v>E07000044</v>
      </c>
      <c r="B95" s="129" t="str">
        <f t="array" aca="1" ref="B95" ca="1">INDIRECT("ConsolGeog[@["&amp;B$1&amp;"]]")</f>
        <v>South Hams</v>
      </c>
      <c r="C95" s="129">
        <f t="array" aca="1" ref="C95" ca="1">INDIRECT("ConsolGeog[@["&amp;C$1&amp;"]]")</f>
        <v>83140</v>
      </c>
      <c r="D95" s="129">
        <f t="array" aca="1" ref="D95" ca="1">INDIRECT("ConsolGeog[@["&amp;D$1&amp;"]]")</f>
        <v>88649.78</v>
      </c>
      <c r="E95" s="129" t="str">
        <f t="array" aca="1" ref="E95" ca="1">INDIRECT("ConsolGeog[@["&amp;E$1&amp;"]]")</f>
        <v>E07000044</v>
      </c>
      <c r="F95" s="129" t="str">
        <f t="array" aca="1" ref="F95" ca="1">INDIRECT("ConsolGeog[@["&amp;F$1&amp;"]]")</f>
        <v/>
      </c>
      <c r="G95" s="129" t="str">
        <f t="array" aca="1" ref="G95" ca="1">INDIRECT("ConsolGeog[@["&amp;G$1&amp;"]]")</f>
        <v>District</v>
      </c>
      <c r="H95" s="129" t="str">
        <f t="array" aca="1" ref="H95" ca="1">INDIRECT("ConsolGeog[@["&amp;H$1&amp;"]]")</f>
        <v>England</v>
      </c>
      <c r="I95" s="129" t="str">
        <f t="array" aca="1" ref="I95" ca="1">INDIRECT("ConsolGeog[@["&amp;I$1&amp;"]]")</f>
        <v>Devon</v>
      </c>
      <c r="J95" s="129">
        <f t="array" aca="1" ref="J95" ca="1">INDIRECT("ConsolGeog[@["&amp;J$1&amp;"]]")</f>
        <v>0</v>
      </c>
      <c r="K95" s="129">
        <f t="array" aca="1" ref="K95" ca="1">INDIRECT("ConsolGeog[@["&amp;K$1&amp;"]]")</f>
        <v>0</v>
      </c>
      <c r="L95" s="129">
        <f t="array" aca="1" ref="L95" ca="1">INDIRECT("ConsolGeog[@["&amp;L$1&amp;"]]")</f>
        <v>2</v>
      </c>
      <c r="M95" s="129">
        <f t="array" aca="1" ref="M95" ca="1">INDIRECT("ConsolGeog[@["&amp;M$1&amp;"]]")</f>
        <v>0</v>
      </c>
      <c r="N95" s="129">
        <f t="array" aca="1" ref="N95" ca="1">INDIRECT("ConsolGeog[@["&amp;N$1&amp;"]]")</f>
        <v>0</v>
      </c>
      <c r="O95" s="129">
        <f t="array" aca="1" ref="O95" ca="1">INDIRECT("ConsolGeog[@["&amp;O$1&amp;"]]")</f>
        <v>2</v>
      </c>
      <c r="P95" s="129">
        <f t="array" ref="P95">ConsolGeog[COUNTY: Presented CS - 16-17 (2014) '[non additive!']]</f>
        <v>0</v>
      </c>
      <c r="Q95" s="129">
        <f t="array" ref="Q95">ConsolGeog[COUNTY: Presented CS - 16-24 (2014) '[non additive!']]</f>
        <v>0</v>
      </c>
      <c r="R95" s="129">
        <f t="array" ref="R95">ConsolGeog[COUNTY: Presented CS - 18-24 (2014) '[non additive!']]</f>
        <v>0</v>
      </c>
      <c r="S95" s="129">
        <f t="array" ref="S95">ConsolGeog[COUNTY: Assessed CS - 16-17 (2014) '[non additive!']]</f>
        <v>0</v>
      </c>
      <c r="T95" s="129">
        <f t="array" ref="T95">ConsolGeog[COUNTY: Assessed CS - 16-24 (2014) '[non additive!']]</f>
        <v>0</v>
      </c>
      <c r="U95" s="129">
        <f t="array" ref="U95">ConsolGeog[COUNTY: Assessed CS - 18-24 (2014) '[non additive!']]</f>
        <v>0</v>
      </c>
      <c r="V95" s="129">
        <f t="array" ref="V95">ConsolGeog[COUNTY: Sum of districts'' populations '[non additive!']]</f>
        <v>92028</v>
      </c>
      <c r="W95" s="160">
        <f t="array" aca="1" ref="W95" ca="1">INDIRECT("ConsolGeog[@["&amp;W$1&amp;"]]")</f>
        <v>0.11138814494660362</v>
      </c>
      <c r="X95" s="129">
        <f t="array" aca="1" ref="X95" ca="1">INDIRECT("ConsolGeog[@["&amp;X$1&amp;"]]")</f>
        <v>0</v>
      </c>
      <c r="Y95" s="129">
        <f t="array" aca="1" ref="Y95" ca="1">INDIRECT("ConsolGeog[@["&amp;Y$1&amp;"]]")</f>
        <v>0</v>
      </c>
      <c r="Z95" s="129">
        <f t="array" aca="1" ref="Z95" ca="1">INDIRECT("ConsolGeog[@["&amp;Z$1&amp;"]]")</f>
        <v>0</v>
      </c>
      <c r="AA95" s="129">
        <f t="array" aca="1" ref="AA95" ca="1">INDIRECT("ConsolGeog[@["&amp;AA$1&amp;"]]")</f>
        <v>0</v>
      </c>
      <c r="AB95" s="129">
        <f t="array" aca="1" ref="AB95" ca="1">INDIRECT("ConsolGeog[@["&amp;AB$1&amp;"]]")</f>
        <v>0</v>
      </c>
      <c r="AC95" s="129">
        <f t="array" aca="1" ref="AC95" ca="1">INDIRECT("ConsolGeog[@["&amp;AC$1&amp;"]]")</f>
        <v>0</v>
      </c>
      <c r="AD95" s="129" t="str">
        <f t="array" aca="1" ref="AD95" ca="1">INDIRECT("ConsolGeog[@["&amp;AD$1&amp;"]]")</f>
        <v/>
      </c>
      <c r="AE95" s="129" t="str">
        <f t="array" aca="1" ref="AE95" ca="1">INDIRECT("ConsolGeog[@["&amp;AE$1&amp;"]]")</f>
        <v/>
      </c>
      <c r="AF95" s="129" t="str">
        <f t="array" aca="1" ref="AF95" ca="1">INDIRECT("ConsolGeog[@["&amp;AF$1&amp;"]]")</f>
        <v/>
      </c>
      <c r="AG95" s="129" t="str">
        <f t="array" aca="1" ref="AG95" ca="1">INDIRECT("ConsolGeog[@["&amp;AG$1&amp;"]]")</f>
        <v/>
      </c>
      <c r="AH95" s="129" t="str">
        <f t="array" aca="1" ref="AH95" ca="1">INDIRECT("ConsolGeog[@["&amp;AH$1&amp;"]]")</f>
        <v/>
      </c>
      <c r="AI95" s="129" t="str">
        <f t="array" aca="1" ref="AI95" ca="1">INDIRECT("ConsolGeog[@["&amp;AI$1&amp;"]]")</f>
        <v/>
      </c>
    </row>
    <row r="96" spans="1:35">
      <c r="A96" s="129" t="str">
        <f t="array" aca="1" ref="A96" ca="1">INDIRECT("ConsolGeog[@["&amp;A$1&amp;"]]")</f>
        <v>E07000045</v>
      </c>
      <c r="B96" s="129" t="str">
        <f t="array" aca="1" ref="B96" ca="1">INDIRECT("ConsolGeog[@["&amp;B$1&amp;"]]")</f>
        <v>Teignbridge</v>
      </c>
      <c r="C96" s="129">
        <f t="array" aca="1" ref="C96" ca="1">INDIRECT("ConsolGeog[@["&amp;C$1&amp;"]]")</f>
        <v>124220</v>
      </c>
      <c r="D96" s="129">
        <f t="array" aca="1" ref="D96" ca="1">INDIRECT("ConsolGeog[@["&amp;D$1&amp;"]]")</f>
        <v>67387</v>
      </c>
      <c r="E96" s="129" t="str">
        <f t="array" aca="1" ref="E96" ca="1">INDIRECT("ConsolGeog[@["&amp;E$1&amp;"]]")</f>
        <v>E07000045</v>
      </c>
      <c r="F96" s="129">
        <f t="array" aca="1" ref="F96" ca="1">INDIRECT("ConsolGeog[@["&amp;F$1&amp;"]]")</f>
        <v>1</v>
      </c>
      <c r="G96" s="129" t="str">
        <f t="array" aca="1" ref="G96" ca="1">INDIRECT("ConsolGeog[@["&amp;G$1&amp;"]]")</f>
        <v>District</v>
      </c>
      <c r="H96" s="129" t="str">
        <f t="array" aca="1" ref="H96" ca="1">INDIRECT("ConsolGeog[@["&amp;H$1&amp;"]]")</f>
        <v>England</v>
      </c>
      <c r="I96" s="129" t="str">
        <f t="array" aca="1" ref="I96" ca="1">INDIRECT("ConsolGeog[@["&amp;I$1&amp;"]]")</f>
        <v>Devon</v>
      </c>
      <c r="J96" s="129">
        <f t="array" aca="1" ref="J96" ca="1">INDIRECT("ConsolGeog[@["&amp;J$1&amp;"]]")</f>
        <v>0</v>
      </c>
      <c r="K96" s="129">
        <f t="array" aca="1" ref="K96" ca="1">INDIRECT("ConsolGeog[@["&amp;K$1&amp;"]]")</f>
        <v>0</v>
      </c>
      <c r="L96" s="129">
        <f t="array" aca="1" ref="L96" ca="1">INDIRECT("ConsolGeog[@["&amp;L$1&amp;"]]")</f>
        <v>0</v>
      </c>
      <c r="M96" s="129">
        <f t="array" aca="1" ref="M96" ca="1">INDIRECT("ConsolGeog[@["&amp;M$1&amp;"]]")</f>
        <v>0</v>
      </c>
      <c r="N96" s="129">
        <f t="array" aca="1" ref="N96" ca="1">INDIRECT("ConsolGeog[@["&amp;N$1&amp;"]]")</f>
        <v>0</v>
      </c>
      <c r="O96" s="129">
        <f t="array" aca="1" ref="O96" ca="1">INDIRECT("ConsolGeog[@["&amp;O$1&amp;"]]")</f>
        <v>0</v>
      </c>
      <c r="P96" s="129">
        <f t="array" ref="P96">ConsolGeog[COUNTY: Presented CS - 16-17 (2014) '[non additive!']]</f>
        <v>0</v>
      </c>
      <c r="Q96" s="129">
        <f t="array" ref="Q96">ConsolGeog[COUNTY: Presented CS - 16-24 (2014) '[non additive!']]</f>
        <v>0</v>
      </c>
      <c r="R96" s="129">
        <f t="array" ref="R96">ConsolGeog[COUNTY: Presented CS - 18-24 (2014) '[non additive!']]</f>
        <v>0</v>
      </c>
      <c r="S96" s="129">
        <f t="array" ref="S96">ConsolGeog[COUNTY: Assessed CS - 16-17 (2014) '[non additive!']]</f>
        <v>0</v>
      </c>
      <c r="T96" s="129">
        <f t="array" ref="T96">ConsolGeog[COUNTY: Assessed CS - 16-24 (2014) '[non additive!']]</f>
        <v>0</v>
      </c>
      <c r="U96" s="129">
        <f t="array" ref="U96">ConsolGeog[COUNTY: Assessed CS - 18-24 (2014) '[non additive!']]</f>
        <v>0</v>
      </c>
      <c r="V96" s="129">
        <f t="array" ref="V96">ConsolGeog[COUNTY: Sum of districts'' populations '[non additive!']]</f>
        <v>92028</v>
      </c>
      <c r="W96" s="160">
        <f t="array" aca="1" ref="W96" ca="1">INDIRECT("ConsolGeog[@["&amp;W$1&amp;"]]")</f>
        <v>0.16642573208163461</v>
      </c>
      <c r="X96" s="129">
        <f t="array" aca="1" ref="X96" ca="1">INDIRECT("ConsolGeog[@["&amp;X$1&amp;"]]")</f>
        <v>0</v>
      </c>
      <c r="Y96" s="129">
        <f t="array" aca="1" ref="Y96" ca="1">INDIRECT("ConsolGeog[@["&amp;Y$1&amp;"]]")</f>
        <v>0</v>
      </c>
      <c r="Z96" s="129">
        <f t="array" aca="1" ref="Z96" ca="1">INDIRECT("ConsolGeog[@["&amp;Z$1&amp;"]]")</f>
        <v>0</v>
      </c>
      <c r="AA96" s="129">
        <f t="array" aca="1" ref="AA96" ca="1">INDIRECT("ConsolGeog[@["&amp;AA$1&amp;"]]")</f>
        <v>0</v>
      </c>
      <c r="AB96" s="129">
        <f t="array" aca="1" ref="AB96" ca="1">INDIRECT("ConsolGeog[@["&amp;AB$1&amp;"]]")</f>
        <v>0</v>
      </c>
      <c r="AC96" s="129">
        <f t="array" aca="1" ref="AC96" ca="1">INDIRECT("ConsolGeog[@["&amp;AC$1&amp;"]]")</f>
        <v>0</v>
      </c>
      <c r="AD96" s="129" t="str">
        <f t="array" aca="1" ref="AD96" ca="1">INDIRECT("ConsolGeog[@["&amp;AD$1&amp;"]]")</f>
        <v/>
      </c>
      <c r="AE96" s="129" t="str">
        <f t="array" aca="1" ref="AE96" ca="1">INDIRECT("ConsolGeog[@["&amp;AE$1&amp;"]]")</f>
        <v/>
      </c>
      <c r="AF96" s="129" t="str">
        <f t="array" aca="1" ref="AF96" ca="1">INDIRECT("ConsolGeog[@["&amp;AF$1&amp;"]]")</f>
        <v/>
      </c>
      <c r="AG96" s="129" t="str">
        <f t="array" aca="1" ref="AG96" ca="1">INDIRECT("ConsolGeog[@["&amp;AG$1&amp;"]]")</f>
        <v/>
      </c>
      <c r="AH96" s="129" t="str">
        <f t="array" aca="1" ref="AH96" ca="1">INDIRECT("ConsolGeog[@["&amp;AH$1&amp;"]]")</f>
        <v/>
      </c>
      <c r="AI96" s="129" t="str">
        <f t="array" aca="1" ref="AI96" ca="1">INDIRECT("ConsolGeog[@["&amp;AI$1&amp;"]]")</f>
        <v/>
      </c>
    </row>
    <row r="97" spans="1:35">
      <c r="A97" s="129" t="str">
        <f t="array" aca="1" ref="A97" ca="1">INDIRECT("ConsolGeog[@["&amp;A$1&amp;"]]")</f>
        <v>E07000046</v>
      </c>
      <c r="B97" s="129" t="str">
        <f t="array" aca="1" ref="B97" ca="1">INDIRECT("ConsolGeog[@["&amp;B$1&amp;"]]")</f>
        <v>Torridge</v>
      </c>
      <c r="C97" s="129">
        <f t="array" aca="1" ref="C97" ca="1">INDIRECT("ConsolGeog[@["&amp;C$1&amp;"]]")</f>
        <v>63839</v>
      </c>
      <c r="D97" s="129">
        <f t="array" aca="1" ref="D97" ca="1">INDIRECT("ConsolGeog[@["&amp;D$1&amp;"]]")</f>
        <v>98385.32</v>
      </c>
      <c r="E97" s="129" t="str">
        <f t="array" aca="1" ref="E97" ca="1">INDIRECT("ConsolGeog[@["&amp;E$1&amp;"]]")</f>
        <v>E07000046</v>
      </c>
      <c r="F97" s="129" t="str">
        <f t="array" aca="1" ref="F97" ca="1">INDIRECT("ConsolGeog[@["&amp;F$1&amp;"]]")</f>
        <v/>
      </c>
      <c r="G97" s="129" t="str">
        <f t="array" aca="1" ref="G97" ca="1">INDIRECT("ConsolGeog[@["&amp;G$1&amp;"]]")</f>
        <v>District</v>
      </c>
      <c r="H97" s="129" t="str">
        <f t="array" aca="1" ref="H97" ca="1">INDIRECT("ConsolGeog[@["&amp;H$1&amp;"]]")</f>
        <v>England</v>
      </c>
      <c r="I97" s="129" t="str">
        <f t="array" aca="1" ref="I97" ca="1">INDIRECT("ConsolGeog[@["&amp;I$1&amp;"]]")</f>
        <v>Devon</v>
      </c>
      <c r="J97" s="129">
        <f t="array" aca="1" ref="J97" ca="1">INDIRECT("ConsolGeog[@["&amp;J$1&amp;"]]")</f>
        <v>60</v>
      </c>
      <c r="K97" s="129">
        <f t="array" aca="1" ref="K97" ca="1">INDIRECT("ConsolGeog[@["&amp;K$1&amp;"]]")</f>
        <v>0</v>
      </c>
      <c r="L97" s="129">
        <f t="array" aca="1" ref="L97" ca="1">INDIRECT("ConsolGeog[@["&amp;L$1&amp;"]]")</f>
        <v>133</v>
      </c>
      <c r="M97" s="129">
        <f t="array" aca="1" ref="M97" ca="1">INDIRECT("ConsolGeog[@["&amp;M$1&amp;"]]")</f>
        <v>7</v>
      </c>
      <c r="N97" s="129">
        <f t="array" aca="1" ref="N97" ca="1">INDIRECT("ConsolGeog[@["&amp;N$1&amp;"]]")</f>
        <v>0</v>
      </c>
      <c r="O97" s="129">
        <f t="array" aca="1" ref="O97" ca="1">INDIRECT("ConsolGeog[@["&amp;O$1&amp;"]]")</f>
        <v>25</v>
      </c>
      <c r="P97" s="129">
        <f t="array" ref="P97">ConsolGeog[COUNTY: Presented CS - 16-17 (2014) '[non additive!']]</f>
        <v>0</v>
      </c>
      <c r="Q97" s="129">
        <f t="array" ref="Q97">ConsolGeog[COUNTY: Presented CS - 16-24 (2014) '[non additive!']]</f>
        <v>0</v>
      </c>
      <c r="R97" s="129">
        <f t="array" ref="R97">ConsolGeog[COUNTY: Presented CS - 18-24 (2014) '[non additive!']]</f>
        <v>0</v>
      </c>
      <c r="S97" s="129">
        <f t="array" ref="S97">ConsolGeog[COUNTY: Assessed CS - 16-17 (2014) '[non additive!']]</f>
        <v>0</v>
      </c>
      <c r="T97" s="129">
        <f t="array" ref="T97">ConsolGeog[COUNTY: Assessed CS - 16-24 (2014) '[non additive!']]</f>
        <v>0</v>
      </c>
      <c r="U97" s="129">
        <f t="array" ref="U97">ConsolGeog[COUNTY: Assessed CS - 18-24 (2014) '[non additive!']]</f>
        <v>0</v>
      </c>
      <c r="V97" s="129">
        <f t="array" ref="V97">ConsolGeog[COUNTY: Sum of districts'' populations '[non additive!']]</f>
        <v>92028</v>
      </c>
      <c r="W97" s="160">
        <f t="array" aca="1" ref="W97" ca="1">INDIRECT("ConsolGeog[@["&amp;W$1&amp;"]]")</f>
        <v>8.5529321448715764E-2</v>
      </c>
      <c r="X97" s="129">
        <f t="array" aca="1" ref="X97" ca="1">INDIRECT("ConsolGeog[@["&amp;X$1&amp;"]]")</f>
        <v>0</v>
      </c>
      <c r="Y97" s="129">
        <f t="array" aca="1" ref="Y97" ca="1">INDIRECT("ConsolGeog[@["&amp;Y$1&amp;"]]")</f>
        <v>0</v>
      </c>
      <c r="Z97" s="129">
        <f t="array" aca="1" ref="Z97" ca="1">INDIRECT("ConsolGeog[@["&amp;Z$1&amp;"]]")</f>
        <v>0</v>
      </c>
      <c r="AA97" s="129">
        <f t="array" aca="1" ref="AA97" ca="1">INDIRECT("ConsolGeog[@["&amp;AA$1&amp;"]]")</f>
        <v>0</v>
      </c>
      <c r="AB97" s="129">
        <f t="array" aca="1" ref="AB97" ca="1">INDIRECT("ConsolGeog[@["&amp;AB$1&amp;"]]")</f>
        <v>0</v>
      </c>
      <c r="AC97" s="129">
        <f t="array" aca="1" ref="AC97" ca="1">INDIRECT("ConsolGeog[@["&amp;AC$1&amp;"]]")</f>
        <v>0</v>
      </c>
      <c r="AD97" s="129" t="str">
        <f t="array" aca="1" ref="AD97" ca="1">INDIRECT("ConsolGeog[@["&amp;AD$1&amp;"]]")</f>
        <v/>
      </c>
      <c r="AE97" s="129" t="str">
        <f t="array" aca="1" ref="AE97" ca="1">INDIRECT("ConsolGeog[@["&amp;AE$1&amp;"]]")</f>
        <v/>
      </c>
      <c r="AF97" s="129" t="str">
        <f t="array" aca="1" ref="AF97" ca="1">INDIRECT("ConsolGeog[@["&amp;AF$1&amp;"]]")</f>
        <v/>
      </c>
      <c r="AG97" s="129" t="str">
        <f t="array" aca="1" ref="AG97" ca="1">INDIRECT("ConsolGeog[@["&amp;AG$1&amp;"]]")</f>
        <v/>
      </c>
      <c r="AH97" s="129" t="str">
        <f t="array" aca="1" ref="AH97" ca="1">INDIRECT("ConsolGeog[@["&amp;AH$1&amp;"]]")</f>
        <v/>
      </c>
      <c r="AI97" s="129" t="str">
        <f t="array" aca="1" ref="AI97" ca="1">INDIRECT("ConsolGeog[@["&amp;AI$1&amp;"]]")</f>
        <v/>
      </c>
    </row>
    <row r="98" spans="1:35">
      <c r="A98" s="129" t="str">
        <f t="array" aca="1" ref="A98" ca="1">INDIRECT("ConsolGeog[@["&amp;A$1&amp;"]]")</f>
        <v>E07000047</v>
      </c>
      <c r="B98" s="129" t="str">
        <f t="array" aca="1" ref="B98" ca="1">INDIRECT("ConsolGeog[@["&amp;B$1&amp;"]]")</f>
        <v>West Devon</v>
      </c>
      <c r="C98" s="129">
        <f t="array" aca="1" ref="C98" ca="1">INDIRECT("ConsolGeog[@["&amp;C$1&amp;"]]")</f>
        <v>53553</v>
      </c>
      <c r="D98" s="129">
        <f t="array" aca="1" ref="D98" ca="1">INDIRECT("ConsolGeog[@["&amp;D$1&amp;"]]")</f>
        <v>115963.56</v>
      </c>
      <c r="E98" s="129" t="str">
        <f t="array" aca="1" ref="E98" ca="1">INDIRECT("ConsolGeog[@["&amp;E$1&amp;"]]")</f>
        <v>E07000047</v>
      </c>
      <c r="F98" s="129" t="str">
        <f t="array" aca="1" ref="F98" ca="1">INDIRECT("ConsolGeog[@["&amp;F$1&amp;"]]")</f>
        <v/>
      </c>
      <c r="G98" s="129" t="str">
        <f t="array" aca="1" ref="G98" ca="1">INDIRECT("ConsolGeog[@["&amp;G$1&amp;"]]")</f>
        <v>District</v>
      </c>
      <c r="H98" s="129" t="str">
        <f t="array" aca="1" ref="H98" ca="1">INDIRECT("ConsolGeog[@["&amp;H$1&amp;"]]")</f>
        <v>England</v>
      </c>
      <c r="I98" s="129" t="str">
        <f t="array" aca="1" ref="I98" ca="1">INDIRECT("ConsolGeog[@["&amp;I$1&amp;"]]")</f>
        <v>Devon</v>
      </c>
      <c r="J98" s="129">
        <f t="array" aca="1" ref="J98" ca="1">INDIRECT("ConsolGeog[@["&amp;J$1&amp;"]]")</f>
        <v>1</v>
      </c>
      <c r="K98" s="129">
        <f t="array" aca="1" ref="K98" ca="1">INDIRECT("ConsolGeog[@["&amp;K$1&amp;"]]")</f>
        <v>0</v>
      </c>
      <c r="L98" s="129">
        <f t="array" aca="1" ref="L98" ca="1">INDIRECT("ConsolGeog[@["&amp;L$1&amp;"]]")</f>
        <v>9</v>
      </c>
      <c r="M98" s="129">
        <f t="array" aca="1" ref="M98" ca="1">INDIRECT("ConsolGeog[@["&amp;M$1&amp;"]]")</f>
        <v>1</v>
      </c>
      <c r="N98" s="129">
        <f t="array" aca="1" ref="N98" ca="1">INDIRECT("ConsolGeog[@["&amp;N$1&amp;"]]")</f>
        <v>0</v>
      </c>
      <c r="O98" s="129">
        <f t="array" aca="1" ref="O98" ca="1">INDIRECT("ConsolGeog[@["&amp;O$1&amp;"]]")</f>
        <v>9</v>
      </c>
      <c r="P98" s="129">
        <f t="array" ref="P98">ConsolGeog[COUNTY: Presented CS - 16-17 (2014) '[non additive!']]</f>
        <v>0</v>
      </c>
      <c r="Q98" s="129">
        <f t="array" ref="Q98">ConsolGeog[COUNTY: Presented CS - 16-24 (2014) '[non additive!']]</f>
        <v>0</v>
      </c>
      <c r="R98" s="129">
        <f t="array" ref="R98">ConsolGeog[COUNTY: Presented CS - 18-24 (2014) '[non additive!']]</f>
        <v>0</v>
      </c>
      <c r="S98" s="129">
        <f t="array" ref="S98">ConsolGeog[COUNTY: Assessed CS - 16-17 (2014) '[non additive!']]</f>
        <v>0</v>
      </c>
      <c r="T98" s="129">
        <f t="array" ref="T98">ConsolGeog[COUNTY: Assessed CS - 16-24 (2014) '[non additive!']]</f>
        <v>0</v>
      </c>
      <c r="U98" s="129">
        <f t="array" ref="U98">ConsolGeog[COUNTY: Assessed CS - 18-24 (2014) '[non additive!']]</f>
        <v>0</v>
      </c>
      <c r="V98" s="129">
        <f t="array" ref="V98">ConsolGeog[COUNTY: Sum of districts'' populations '[non additive!']]</f>
        <v>92028</v>
      </c>
      <c r="W98" s="160">
        <f t="array" aca="1" ref="W98" ca="1">INDIRECT("ConsolGeog[@["&amp;W$1&amp;"]]")</f>
        <v>7.1748488409014488E-2</v>
      </c>
      <c r="X98" s="129">
        <f t="array" aca="1" ref="X98" ca="1">INDIRECT("ConsolGeog[@["&amp;X$1&amp;"]]")</f>
        <v>0</v>
      </c>
      <c r="Y98" s="129">
        <f t="array" aca="1" ref="Y98" ca="1">INDIRECT("ConsolGeog[@["&amp;Y$1&amp;"]]")</f>
        <v>0</v>
      </c>
      <c r="Z98" s="129">
        <f t="array" aca="1" ref="Z98" ca="1">INDIRECT("ConsolGeog[@["&amp;Z$1&amp;"]]")</f>
        <v>0</v>
      </c>
      <c r="AA98" s="129">
        <f t="array" aca="1" ref="AA98" ca="1">INDIRECT("ConsolGeog[@["&amp;AA$1&amp;"]]")</f>
        <v>0</v>
      </c>
      <c r="AB98" s="129">
        <f t="array" aca="1" ref="AB98" ca="1">INDIRECT("ConsolGeog[@["&amp;AB$1&amp;"]]")</f>
        <v>0</v>
      </c>
      <c r="AC98" s="129">
        <f t="array" aca="1" ref="AC98" ca="1">INDIRECT("ConsolGeog[@["&amp;AC$1&amp;"]]")</f>
        <v>0</v>
      </c>
      <c r="AD98" s="129" t="str">
        <f t="array" aca="1" ref="AD98" ca="1">INDIRECT("ConsolGeog[@["&amp;AD$1&amp;"]]")</f>
        <v/>
      </c>
      <c r="AE98" s="129" t="str">
        <f t="array" aca="1" ref="AE98" ca="1">INDIRECT("ConsolGeog[@["&amp;AE$1&amp;"]]")</f>
        <v/>
      </c>
      <c r="AF98" s="129" t="str">
        <f t="array" aca="1" ref="AF98" ca="1">INDIRECT("ConsolGeog[@["&amp;AF$1&amp;"]]")</f>
        <v/>
      </c>
      <c r="AG98" s="129" t="str">
        <f t="array" aca="1" ref="AG98" ca="1">INDIRECT("ConsolGeog[@["&amp;AG$1&amp;"]]")</f>
        <v/>
      </c>
      <c r="AH98" s="129" t="str">
        <f t="array" aca="1" ref="AH98" ca="1">INDIRECT("ConsolGeog[@["&amp;AH$1&amp;"]]")</f>
        <v/>
      </c>
      <c r="AI98" s="129" t="str">
        <f t="array" aca="1" ref="AI98" ca="1">INDIRECT("ConsolGeog[@["&amp;AI$1&amp;"]]")</f>
        <v/>
      </c>
    </row>
    <row r="99" spans="1:35">
      <c r="A99" s="129" t="str">
        <f t="array" aca="1" ref="A99" ca="1">INDIRECT("ConsolGeog[@["&amp;A$1&amp;"]]")</f>
        <v>E07000078</v>
      </c>
      <c r="B99" s="129" t="str">
        <f t="array" aca="1" ref="B99" ca="1">INDIRECT("ConsolGeog[@["&amp;B$1&amp;"]]")</f>
        <v>Cheltenham</v>
      </c>
      <c r="C99" s="129">
        <f t="array" aca="1" ref="C99" ca="1">INDIRECT("ConsolGeog[@["&amp;C$1&amp;"]]")</f>
        <v>115732</v>
      </c>
      <c r="D99" s="129">
        <f t="array" aca="1" ref="D99" ca="1">INDIRECT("ConsolGeog[@["&amp;D$1&amp;"]]")</f>
        <v>4661.37</v>
      </c>
      <c r="E99" s="129" t="str">
        <f t="array" aca="1" ref="E99" ca="1">INDIRECT("ConsolGeog[@["&amp;E$1&amp;"]]")</f>
        <v>E07000078</v>
      </c>
      <c r="F99" s="129" t="str">
        <f t="array" aca="1" ref="F99" ca="1">INDIRECT("ConsolGeog[@["&amp;F$1&amp;"]]")</f>
        <v/>
      </c>
      <c r="G99" s="129" t="str">
        <f t="array" aca="1" ref="G99" ca="1">INDIRECT("ConsolGeog[@["&amp;G$1&amp;"]]")</f>
        <v>District</v>
      </c>
      <c r="H99" s="129" t="str">
        <f t="array" aca="1" ref="H99" ca="1">INDIRECT("ConsolGeog[@["&amp;H$1&amp;"]]")</f>
        <v>England</v>
      </c>
      <c r="I99" s="129" t="str">
        <f t="array" aca="1" ref="I99" ca="1">INDIRECT("ConsolGeog[@["&amp;I$1&amp;"]]")</f>
        <v>Gloucestershire</v>
      </c>
      <c r="J99" s="129">
        <f t="array" aca="1" ref="J99" ca="1">INDIRECT("ConsolGeog[@["&amp;J$1&amp;"]]")</f>
        <v>0</v>
      </c>
      <c r="K99" s="129">
        <f t="array" aca="1" ref="K99" ca="1">INDIRECT("ConsolGeog[@["&amp;K$1&amp;"]]")</f>
        <v>0</v>
      </c>
      <c r="L99" s="129">
        <f t="array" aca="1" ref="L99" ca="1">INDIRECT("ConsolGeog[@["&amp;L$1&amp;"]]")</f>
        <v>0</v>
      </c>
      <c r="M99" s="129">
        <f t="array" aca="1" ref="M99" ca="1">INDIRECT("ConsolGeog[@["&amp;M$1&amp;"]]")</f>
        <v>0</v>
      </c>
      <c r="N99" s="129">
        <f t="array" aca="1" ref="N99" ca="1">INDIRECT("ConsolGeog[@["&amp;N$1&amp;"]]")</f>
        <v>0</v>
      </c>
      <c r="O99" s="129">
        <f t="array" aca="1" ref="O99" ca="1">INDIRECT("ConsolGeog[@["&amp;O$1&amp;"]]")</f>
        <v>0</v>
      </c>
      <c r="P99" s="129">
        <f t="array" ref="P99">ConsolGeog[COUNTY: Presented CS - 16-17 (2014) '[non additive!']]</f>
        <v>0</v>
      </c>
      <c r="Q99" s="129">
        <f t="array" ref="Q99">ConsolGeog[COUNTY: Presented CS - 16-24 (2014) '[non additive!']]</f>
        <v>0</v>
      </c>
      <c r="R99" s="129">
        <f t="array" ref="R99">ConsolGeog[COUNTY: Presented CS - 18-24 (2014) '[non additive!']]</f>
        <v>0</v>
      </c>
      <c r="S99" s="129">
        <f t="array" ref="S99">ConsolGeog[COUNTY: Assessed CS - 16-17 (2014) '[non additive!']]</f>
        <v>0</v>
      </c>
      <c r="T99" s="129">
        <f t="array" ref="T99">ConsolGeog[COUNTY: Assessed CS - 16-24 (2014) '[non additive!']]</f>
        <v>0</v>
      </c>
      <c r="U99" s="129">
        <f t="array" ref="U99">ConsolGeog[COUNTY: Assessed CS - 18-24 (2014) '[non additive!']]</f>
        <v>0</v>
      </c>
      <c r="V99" s="129">
        <f t="array" ref="V99">ConsolGeog[COUNTY: Sum of districts'' populations '[non additive!']]</f>
        <v>92028</v>
      </c>
      <c r="W99" s="160">
        <f t="array" aca="1" ref="W99" ca="1">INDIRECT("ConsolGeog[@["&amp;W$1&amp;"]]")</f>
        <v>0.19386114200715598</v>
      </c>
      <c r="X99" s="129">
        <f t="array" aca="1" ref="X99" ca="1">INDIRECT("ConsolGeog[@["&amp;X$1&amp;"]]")</f>
        <v>28.109865591037618</v>
      </c>
      <c r="Y99" s="129">
        <f t="array" aca="1" ref="Y99" ca="1">INDIRECT("ConsolGeog[@["&amp;Y$1&amp;"]]")</f>
        <v>0</v>
      </c>
      <c r="Z99" s="129">
        <f t="array" aca="1" ref="Z99" ca="1">INDIRECT("ConsolGeog[@["&amp;Z$1&amp;"]]")</f>
        <v>0</v>
      </c>
      <c r="AA99" s="129">
        <f t="array" aca="1" ref="AA99" ca="1">INDIRECT("ConsolGeog[@["&amp;AA$1&amp;"]]")</f>
        <v>27.140559881001838</v>
      </c>
      <c r="AB99" s="129">
        <f t="array" aca="1" ref="AB99" ca="1">INDIRECT("ConsolGeog[@["&amp;AB$1&amp;"]]")</f>
        <v>0</v>
      </c>
      <c r="AC99" s="129">
        <f t="array" aca="1" ref="AC99" ca="1">INDIRECT("ConsolGeog[@["&amp;AC$1&amp;"]]")</f>
        <v>0</v>
      </c>
      <c r="AD99" s="129" t="str">
        <f t="array" aca="1" ref="AD99" ca="1">INDIRECT("ConsolGeog[@["&amp;AD$1&amp;"]]")</f>
        <v/>
      </c>
      <c r="AE99" s="129" t="str">
        <f t="array" aca="1" ref="AE99" ca="1">INDIRECT("ConsolGeog[@["&amp;AE$1&amp;"]]")</f>
        <v/>
      </c>
      <c r="AF99" s="129" t="str">
        <f t="array" aca="1" ref="AF99" ca="1">INDIRECT("ConsolGeog[@["&amp;AF$1&amp;"]]")</f>
        <v/>
      </c>
      <c r="AG99" s="129" t="str">
        <f t="array" aca="1" ref="AG99" ca="1">INDIRECT("ConsolGeog[@["&amp;AG$1&amp;"]]")</f>
        <v/>
      </c>
      <c r="AH99" s="129" t="str">
        <f t="array" aca="1" ref="AH99" ca="1">INDIRECT("ConsolGeog[@["&amp;AH$1&amp;"]]")</f>
        <v/>
      </c>
      <c r="AI99" s="129" t="str">
        <f t="array" aca="1" ref="AI99" ca="1">INDIRECT("ConsolGeog[@["&amp;AI$1&amp;"]]")</f>
        <v/>
      </c>
    </row>
    <row r="100" spans="1:35">
      <c r="A100" s="129" t="str">
        <f t="array" aca="1" ref="A100" ca="1">INDIRECT("ConsolGeog[@["&amp;A$1&amp;"]]")</f>
        <v>E07000079</v>
      </c>
      <c r="B100" s="129" t="str">
        <f t="array" aca="1" ref="B100" ca="1">INDIRECT("ConsolGeog[@["&amp;B$1&amp;"]]")</f>
        <v>Cotswold</v>
      </c>
      <c r="C100" s="129">
        <f t="array" aca="1" ref="C100" ca="1">INDIRECT("ConsolGeog[@["&amp;C$1&amp;"]]")</f>
        <v>82881</v>
      </c>
      <c r="D100" s="129">
        <f t="array" aca="1" ref="D100" ca="1">INDIRECT("ConsolGeog[@["&amp;D$1&amp;"]]")</f>
        <v>116451.96</v>
      </c>
      <c r="E100" s="129" t="str">
        <f t="array" aca="1" ref="E100" ca="1">INDIRECT("ConsolGeog[@["&amp;E$1&amp;"]]")</f>
        <v>E07000079</v>
      </c>
      <c r="F100" s="129" t="str">
        <f t="array" aca="1" ref="F100" ca="1">INDIRECT("ConsolGeog[@["&amp;F$1&amp;"]]")</f>
        <v/>
      </c>
      <c r="G100" s="129" t="str">
        <f t="array" aca="1" ref="G100" ca="1">INDIRECT("ConsolGeog[@["&amp;G$1&amp;"]]")</f>
        <v>District</v>
      </c>
      <c r="H100" s="129" t="str">
        <f t="array" aca="1" ref="H100" ca="1">INDIRECT("ConsolGeog[@["&amp;H$1&amp;"]]")</f>
        <v>England</v>
      </c>
      <c r="I100" s="129" t="str">
        <f t="array" aca="1" ref="I100" ca="1">INDIRECT("ConsolGeog[@["&amp;I$1&amp;"]]")</f>
        <v>Gloucestershire</v>
      </c>
      <c r="J100" s="129">
        <f t="array" aca="1" ref="J100" ca="1">INDIRECT("ConsolGeog[@["&amp;J$1&amp;"]]")</f>
        <v>0</v>
      </c>
      <c r="K100" s="129">
        <f t="array" aca="1" ref="K100" ca="1">INDIRECT("ConsolGeog[@["&amp;K$1&amp;"]]")</f>
        <v>0</v>
      </c>
      <c r="L100" s="129">
        <f t="array" aca="1" ref="L100" ca="1">INDIRECT("ConsolGeog[@["&amp;L$1&amp;"]]")</f>
        <v>38</v>
      </c>
      <c r="M100" s="129">
        <f t="array" aca="1" ref="M100" ca="1">INDIRECT("ConsolGeog[@["&amp;M$1&amp;"]]")</f>
        <v>0</v>
      </c>
      <c r="N100" s="129">
        <f t="array" aca="1" ref="N100" ca="1">INDIRECT("ConsolGeog[@["&amp;N$1&amp;"]]")</f>
        <v>0</v>
      </c>
      <c r="O100" s="129">
        <f t="array" aca="1" ref="O100" ca="1">INDIRECT("ConsolGeog[@["&amp;O$1&amp;"]]")</f>
        <v>38</v>
      </c>
      <c r="P100" s="129">
        <f t="array" ref="P100">ConsolGeog[COUNTY: Presented CS - 16-17 (2014) '[non additive!']]</f>
        <v>0</v>
      </c>
      <c r="Q100" s="129">
        <f t="array" ref="Q100">ConsolGeog[COUNTY: Presented CS - 16-24 (2014) '[non additive!']]</f>
        <v>0</v>
      </c>
      <c r="R100" s="129">
        <f t="array" ref="R100">ConsolGeog[COUNTY: Presented CS - 18-24 (2014) '[non additive!']]</f>
        <v>0</v>
      </c>
      <c r="S100" s="129">
        <f t="array" ref="S100">ConsolGeog[COUNTY: Assessed CS - 16-17 (2014) '[non additive!']]</f>
        <v>0</v>
      </c>
      <c r="T100" s="129">
        <f t="array" ref="T100">ConsolGeog[COUNTY: Assessed CS - 16-24 (2014) '[non additive!']]</f>
        <v>0</v>
      </c>
      <c r="U100" s="129">
        <f t="array" ref="U100">ConsolGeog[COUNTY: Assessed CS - 18-24 (2014) '[non additive!']]</f>
        <v>0</v>
      </c>
      <c r="V100" s="129">
        <f t="array" ref="V100">ConsolGeog[COUNTY: Sum of districts'' populations '[non additive!']]</f>
        <v>92028</v>
      </c>
      <c r="W100" s="160">
        <f t="array" aca="1" ref="W100" ca="1">INDIRECT("ConsolGeog[@["&amp;W$1&amp;"]]")</f>
        <v>0.13883286654248689</v>
      </c>
      <c r="X100" s="129">
        <f t="array" aca="1" ref="X100" ca="1">INDIRECT("ConsolGeog[@["&amp;X$1&amp;"]]")</f>
        <v>20.130765648660599</v>
      </c>
      <c r="Y100" s="129">
        <f t="array" aca="1" ref="Y100" ca="1">INDIRECT("ConsolGeog[@["&amp;Y$1&amp;"]]")</f>
        <v>0</v>
      </c>
      <c r="Z100" s="129">
        <f t="array" aca="1" ref="Z100" ca="1">INDIRECT("ConsolGeog[@["&amp;Z$1&amp;"]]")</f>
        <v>0</v>
      </c>
      <c r="AA100" s="129">
        <f t="array" aca="1" ref="AA100" ca="1">INDIRECT("ConsolGeog[@["&amp;AA$1&amp;"]]")</f>
        <v>19.436601315948163</v>
      </c>
      <c r="AB100" s="129">
        <f t="array" aca="1" ref="AB100" ca="1">INDIRECT("ConsolGeog[@["&amp;AB$1&amp;"]]")</f>
        <v>0</v>
      </c>
      <c r="AC100" s="129">
        <f t="array" aca="1" ref="AC100" ca="1">INDIRECT("ConsolGeog[@["&amp;AC$1&amp;"]]")</f>
        <v>0</v>
      </c>
      <c r="AD100" s="129" t="str">
        <f t="array" aca="1" ref="AD100" ca="1">INDIRECT("ConsolGeog[@["&amp;AD$1&amp;"]]")</f>
        <v/>
      </c>
      <c r="AE100" s="129" t="str">
        <f t="array" aca="1" ref="AE100" ca="1">INDIRECT("ConsolGeog[@["&amp;AE$1&amp;"]]")</f>
        <v/>
      </c>
      <c r="AF100" s="129" t="str">
        <f t="array" aca="1" ref="AF100" ca="1">INDIRECT("ConsolGeog[@["&amp;AF$1&amp;"]]")</f>
        <v/>
      </c>
      <c r="AG100" s="129" t="str">
        <f t="array" aca="1" ref="AG100" ca="1">INDIRECT("ConsolGeog[@["&amp;AG$1&amp;"]]")</f>
        <v/>
      </c>
      <c r="AH100" s="129" t="str">
        <f t="array" aca="1" ref="AH100" ca="1">INDIRECT("ConsolGeog[@["&amp;AH$1&amp;"]]")</f>
        <v/>
      </c>
      <c r="AI100" s="129" t="str">
        <f t="array" aca="1" ref="AI100" ca="1">INDIRECT("ConsolGeog[@["&amp;AI$1&amp;"]]")</f>
        <v/>
      </c>
    </row>
    <row r="101" spans="1:35">
      <c r="A101" s="129" t="str">
        <f t="array" aca="1" ref="A101" ca="1">INDIRECT("ConsolGeog[@["&amp;A$1&amp;"]]")</f>
        <v>E07000080</v>
      </c>
      <c r="B101" s="129" t="str">
        <f t="array" aca="1" ref="B101" ca="1">INDIRECT("ConsolGeog[@["&amp;B$1&amp;"]]")</f>
        <v>Forest of Dean</v>
      </c>
      <c r="C101" s="129">
        <f t="array" aca="1" ref="C101" ca="1">INDIRECT("ConsolGeog[@["&amp;C$1&amp;"]]")</f>
        <v>81961</v>
      </c>
      <c r="D101" s="129">
        <f t="array" aca="1" ref="D101" ca="1">INDIRECT("ConsolGeog[@["&amp;D$1&amp;"]]")</f>
        <v>52650.63</v>
      </c>
      <c r="E101" s="129" t="str">
        <f t="array" aca="1" ref="E101" ca="1">INDIRECT("ConsolGeog[@["&amp;E$1&amp;"]]")</f>
        <v>E07000080</v>
      </c>
      <c r="F101" s="129" t="str">
        <f t="array" aca="1" ref="F101" ca="1">INDIRECT("ConsolGeog[@["&amp;F$1&amp;"]]")</f>
        <v/>
      </c>
      <c r="G101" s="129" t="str">
        <f t="array" aca="1" ref="G101" ca="1">INDIRECT("ConsolGeog[@["&amp;G$1&amp;"]]")</f>
        <v>District</v>
      </c>
      <c r="H101" s="129" t="str">
        <f t="array" aca="1" ref="H101" ca="1">INDIRECT("ConsolGeog[@["&amp;H$1&amp;"]]")</f>
        <v>England</v>
      </c>
      <c r="I101" s="129" t="str">
        <f t="array" aca="1" ref="I101" ca="1">INDIRECT("ConsolGeog[@["&amp;I$1&amp;"]]")</f>
        <v>Gloucestershire</v>
      </c>
      <c r="J101" s="129">
        <f t="array" aca="1" ref="J101" ca="1">INDIRECT("ConsolGeog[@["&amp;J$1&amp;"]]")</f>
        <v>17</v>
      </c>
      <c r="K101" s="129">
        <f t="array" aca="1" ref="K101" ca="1">INDIRECT("ConsolGeog[@["&amp;K$1&amp;"]]")</f>
        <v>0</v>
      </c>
      <c r="L101" s="129">
        <f t="array" aca="1" ref="L101" ca="1">INDIRECT("ConsolGeog[@["&amp;L$1&amp;"]]")</f>
        <v>331</v>
      </c>
      <c r="M101" s="129">
        <f t="array" aca="1" ref="M101" ca="1">INDIRECT("ConsolGeog[@["&amp;M$1&amp;"]]")</f>
        <v>0</v>
      </c>
      <c r="N101" s="129">
        <f t="array" aca="1" ref="N101" ca="1">INDIRECT("ConsolGeog[@["&amp;N$1&amp;"]]")</f>
        <v>0</v>
      </c>
      <c r="O101" s="129">
        <f t="array" aca="1" ref="O101" ca="1">INDIRECT("ConsolGeog[@["&amp;O$1&amp;"]]")</f>
        <v>10</v>
      </c>
      <c r="P101" s="129">
        <f t="array" ref="P101">ConsolGeog[COUNTY: Presented CS - 16-17 (2014) '[non additive!']]</f>
        <v>0</v>
      </c>
      <c r="Q101" s="129">
        <f t="array" ref="Q101">ConsolGeog[COUNTY: Presented CS - 16-24 (2014) '[non additive!']]</f>
        <v>0</v>
      </c>
      <c r="R101" s="129">
        <f t="array" ref="R101">ConsolGeog[COUNTY: Presented CS - 18-24 (2014) '[non additive!']]</f>
        <v>0</v>
      </c>
      <c r="S101" s="129">
        <f t="array" ref="S101">ConsolGeog[COUNTY: Assessed CS - 16-17 (2014) '[non additive!']]</f>
        <v>0</v>
      </c>
      <c r="T101" s="129">
        <f t="array" ref="T101">ConsolGeog[COUNTY: Assessed CS - 16-24 (2014) '[non additive!']]</f>
        <v>0</v>
      </c>
      <c r="U101" s="129">
        <f t="array" ref="U101">ConsolGeog[COUNTY: Assessed CS - 18-24 (2014) '[non additive!']]</f>
        <v>0</v>
      </c>
      <c r="V101" s="129">
        <f t="array" ref="V101">ConsolGeog[COUNTY: Sum of districts'' populations '[non additive!']]</f>
        <v>92028</v>
      </c>
      <c r="W101" s="160">
        <f t="array" aca="1" ref="W101" ca="1">INDIRECT("ConsolGeog[@["&amp;W$1&amp;"]]")</f>
        <v>0.13729178671455181</v>
      </c>
      <c r="X101" s="129">
        <f t="array" aca="1" ref="X101" ca="1">INDIRECT("ConsolGeog[@["&amp;X$1&amp;"]]")</f>
        <v>19.907309073610012</v>
      </c>
      <c r="Y101" s="129">
        <f t="array" aca="1" ref="Y101" ca="1">INDIRECT("ConsolGeog[@["&amp;Y$1&amp;"]]")</f>
        <v>0</v>
      </c>
      <c r="Z101" s="129">
        <f t="array" aca="1" ref="Z101" ca="1">INDIRECT("ConsolGeog[@["&amp;Z$1&amp;"]]")</f>
        <v>0</v>
      </c>
      <c r="AA101" s="129">
        <f t="array" aca="1" ref="AA101" ca="1">INDIRECT("ConsolGeog[@["&amp;AA$1&amp;"]]")</f>
        <v>19.220850140037253</v>
      </c>
      <c r="AB101" s="129">
        <f t="array" aca="1" ref="AB101" ca="1">INDIRECT("ConsolGeog[@["&amp;AB$1&amp;"]]")</f>
        <v>0</v>
      </c>
      <c r="AC101" s="129">
        <f t="array" aca="1" ref="AC101" ca="1">INDIRECT("ConsolGeog[@["&amp;AC$1&amp;"]]")</f>
        <v>0</v>
      </c>
      <c r="AD101" s="129" t="str">
        <f t="array" aca="1" ref="AD101" ca="1">INDIRECT("ConsolGeog[@["&amp;AD$1&amp;"]]")</f>
        <v/>
      </c>
      <c r="AE101" s="129" t="str">
        <f t="array" aca="1" ref="AE101" ca="1">INDIRECT("ConsolGeog[@["&amp;AE$1&amp;"]]")</f>
        <v/>
      </c>
      <c r="AF101" s="129" t="str">
        <f t="array" aca="1" ref="AF101" ca="1">INDIRECT("ConsolGeog[@["&amp;AF$1&amp;"]]")</f>
        <v/>
      </c>
      <c r="AG101" s="129" t="str">
        <f t="array" aca="1" ref="AG101" ca="1">INDIRECT("ConsolGeog[@["&amp;AG$1&amp;"]]")</f>
        <v/>
      </c>
      <c r="AH101" s="129" t="str">
        <f t="array" aca="1" ref="AH101" ca="1">INDIRECT("ConsolGeog[@["&amp;AH$1&amp;"]]")</f>
        <v/>
      </c>
      <c r="AI101" s="129" t="str">
        <f t="array" aca="1" ref="AI101" ca="1">INDIRECT("ConsolGeog[@["&amp;AI$1&amp;"]]")</f>
        <v/>
      </c>
    </row>
    <row r="102" spans="1:35">
      <c r="A102" s="129" t="str">
        <f t="array" aca="1" ref="A102" ca="1">INDIRECT("ConsolGeog[@["&amp;A$1&amp;"]]")</f>
        <v>E07000048</v>
      </c>
      <c r="B102" s="129" t="str">
        <f t="array" aca="1" ref="B102" ca="1">INDIRECT("ConsolGeog[@["&amp;B$1&amp;"]]")</f>
        <v>Christchurch</v>
      </c>
      <c r="C102" s="129">
        <f t="array" aca="1" ref="C102" ca="1">INDIRECT("ConsolGeog[@["&amp;C$1&amp;"]]")</f>
        <v>47752</v>
      </c>
      <c r="D102" s="129">
        <f t="array" aca="1" ref="D102" ca="1">INDIRECT("ConsolGeog[@["&amp;D$1&amp;"]]")</f>
        <v>5038.96</v>
      </c>
      <c r="E102" s="129" t="str">
        <f t="array" aca="1" ref="E102" ca="1">INDIRECT("ConsolGeog[@["&amp;E$1&amp;"]]")</f>
        <v>E07000048</v>
      </c>
      <c r="F102" s="129">
        <f t="array" aca="1" ref="F102" ca="1">INDIRECT("ConsolGeog[@["&amp;F$1&amp;"]]")</f>
        <v>1</v>
      </c>
      <c r="G102" s="129" t="str">
        <f t="array" aca="1" ref="G102" ca="1">INDIRECT("ConsolGeog[@["&amp;G$1&amp;"]]")</f>
        <v>District</v>
      </c>
      <c r="H102" s="129" t="str">
        <f t="array" aca="1" ref="H102" ca="1">INDIRECT("ConsolGeog[@["&amp;H$1&amp;"]]")</f>
        <v>England</v>
      </c>
      <c r="I102" s="129" t="str">
        <f t="array" aca="1" ref="I102" ca="1">INDIRECT("ConsolGeog[@["&amp;I$1&amp;"]]")</f>
        <v>Dorset</v>
      </c>
      <c r="J102" s="129">
        <f t="array" aca="1" ref="J102" ca="1">INDIRECT("ConsolGeog[@["&amp;J$1&amp;"]]")</f>
        <v>0</v>
      </c>
      <c r="K102" s="129">
        <f t="array" aca="1" ref="K102" ca="1">INDIRECT("ConsolGeog[@["&amp;K$1&amp;"]]")</f>
        <v>0</v>
      </c>
      <c r="L102" s="129">
        <f t="array" aca="1" ref="L102" ca="1">INDIRECT("ConsolGeog[@["&amp;L$1&amp;"]]")</f>
        <v>0</v>
      </c>
      <c r="M102" s="129">
        <f t="array" aca="1" ref="M102" ca="1">INDIRECT("ConsolGeog[@["&amp;M$1&amp;"]]")</f>
        <v>0</v>
      </c>
      <c r="N102" s="129">
        <f t="array" aca="1" ref="N102" ca="1">INDIRECT("ConsolGeog[@["&amp;N$1&amp;"]]")</f>
        <v>0</v>
      </c>
      <c r="O102" s="129">
        <f t="array" aca="1" ref="O102" ca="1">INDIRECT("ConsolGeog[@["&amp;O$1&amp;"]]")</f>
        <v>0</v>
      </c>
      <c r="P102" s="129">
        <f t="array" ref="P102">ConsolGeog[COUNTY: Presented CS - 16-17 (2014) '[non additive!']]</f>
        <v>0</v>
      </c>
      <c r="Q102" s="129">
        <f t="array" ref="Q102">ConsolGeog[COUNTY: Presented CS - 16-24 (2014) '[non additive!']]</f>
        <v>0</v>
      </c>
      <c r="R102" s="129">
        <f t="array" ref="R102">ConsolGeog[COUNTY: Presented CS - 18-24 (2014) '[non additive!']]</f>
        <v>0</v>
      </c>
      <c r="S102" s="129">
        <f t="array" ref="S102">ConsolGeog[COUNTY: Assessed CS - 16-17 (2014) '[non additive!']]</f>
        <v>0</v>
      </c>
      <c r="T102" s="129">
        <f t="array" ref="T102">ConsolGeog[COUNTY: Assessed CS - 16-24 (2014) '[non additive!']]</f>
        <v>0</v>
      </c>
      <c r="U102" s="129">
        <f t="array" ref="U102">ConsolGeog[COUNTY: Assessed CS - 18-24 (2014) '[non additive!']]</f>
        <v>0</v>
      </c>
      <c r="V102" s="129">
        <f t="array" ref="V102">ConsolGeog[COUNTY: Sum of districts'' populations '[non additive!']]</f>
        <v>92028</v>
      </c>
      <c r="W102" s="160">
        <f t="array" aca="1" ref="W102" ca="1">INDIRECT("ConsolGeog[@["&amp;W$1&amp;"]]")</f>
        <v>0.11564887807122703</v>
      </c>
      <c r="X102" s="129">
        <f t="array" aca="1" ref="X102" ca="1">INDIRECT("ConsolGeog[@["&amp;X$1&amp;"]]")</f>
        <v>0</v>
      </c>
      <c r="Y102" s="129">
        <f t="array" aca="1" ref="Y102" ca="1">INDIRECT("ConsolGeog[@["&amp;Y$1&amp;"]]")</f>
        <v>0</v>
      </c>
      <c r="Z102" s="129">
        <f t="array" aca="1" ref="Z102" ca="1">INDIRECT("ConsolGeog[@["&amp;Z$1&amp;"]]")</f>
        <v>0</v>
      </c>
      <c r="AA102" s="129">
        <f t="array" aca="1" ref="AA102" ca="1">INDIRECT("ConsolGeog[@["&amp;AA$1&amp;"]]")</f>
        <v>0</v>
      </c>
      <c r="AB102" s="129">
        <f t="array" aca="1" ref="AB102" ca="1">INDIRECT("ConsolGeog[@["&amp;AB$1&amp;"]]")</f>
        <v>0</v>
      </c>
      <c r="AC102" s="129">
        <f t="array" aca="1" ref="AC102" ca="1">INDIRECT("ConsolGeog[@["&amp;AC$1&amp;"]]")</f>
        <v>0</v>
      </c>
      <c r="AD102" s="129" t="str">
        <f t="array" aca="1" ref="AD102" ca="1">INDIRECT("ConsolGeog[@["&amp;AD$1&amp;"]]")</f>
        <v/>
      </c>
      <c r="AE102" s="129" t="str">
        <f t="array" aca="1" ref="AE102" ca="1">INDIRECT("ConsolGeog[@["&amp;AE$1&amp;"]]")</f>
        <v/>
      </c>
      <c r="AF102" s="129" t="str">
        <f t="array" aca="1" ref="AF102" ca="1">INDIRECT("ConsolGeog[@["&amp;AF$1&amp;"]]")</f>
        <v/>
      </c>
      <c r="AG102" s="129" t="str">
        <f t="array" aca="1" ref="AG102" ca="1">INDIRECT("ConsolGeog[@["&amp;AG$1&amp;"]]")</f>
        <v/>
      </c>
      <c r="AH102" s="129" t="str">
        <f t="array" aca="1" ref="AH102" ca="1">INDIRECT("ConsolGeog[@["&amp;AH$1&amp;"]]")</f>
        <v/>
      </c>
      <c r="AI102" s="129" t="str">
        <f t="array" aca="1" ref="AI102" ca="1">INDIRECT("ConsolGeog[@["&amp;AI$1&amp;"]]")</f>
        <v/>
      </c>
    </row>
    <row r="103" spans="1:35">
      <c r="A103" s="129" t="str">
        <f t="array" aca="1" ref="A103" ca="1">INDIRECT("ConsolGeog[@["&amp;A$1&amp;"]]")</f>
        <v>E07000049</v>
      </c>
      <c r="B103" s="129" t="str">
        <f t="array" aca="1" ref="B103" ca="1">INDIRECT("ConsolGeog[@["&amp;B$1&amp;"]]")</f>
        <v>East Dorset</v>
      </c>
      <c r="C103" s="129">
        <f t="array" aca="1" ref="C103" ca="1">INDIRECT("ConsolGeog[@["&amp;C$1&amp;"]]")</f>
        <v>87166</v>
      </c>
      <c r="D103" s="129">
        <f t="array" aca="1" ref="D103" ca="1">INDIRECT("ConsolGeog[@["&amp;D$1&amp;"]]")</f>
        <v>35436.57</v>
      </c>
      <c r="E103" s="129" t="str">
        <f t="array" aca="1" ref="E103" ca="1">INDIRECT("ConsolGeog[@["&amp;E$1&amp;"]]")</f>
        <v>E07000049</v>
      </c>
      <c r="F103" s="129">
        <f t="array" aca="1" ref="F103" ca="1">INDIRECT("ConsolGeog[@["&amp;F$1&amp;"]]")</f>
        <v>1</v>
      </c>
      <c r="G103" s="129" t="str">
        <f t="array" aca="1" ref="G103" ca="1">INDIRECT("ConsolGeog[@["&amp;G$1&amp;"]]")</f>
        <v>District</v>
      </c>
      <c r="H103" s="129" t="str">
        <f t="array" aca="1" ref="H103" ca="1">INDIRECT("ConsolGeog[@["&amp;H$1&amp;"]]")</f>
        <v>England</v>
      </c>
      <c r="I103" s="129" t="str">
        <f t="array" aca="1" ref="I103" ca="1">INDIRECT("ConsolGeog[@["&amp;I$1&amp;"]]")</f>
        <v>Dorset</v>
      </c>
      <c r="J103" s="129">
        <f t="array" aca="1" ref="J103" ca="1">INDIRECT("ConsolGeog[@["&amp;J$1&amp;"]]")</f>
        <v>0</v>
      </c>
      <c r="K103" s="129">
        <f t="array" aca="1" ref="K103" ca="1">INDIRECT("ConsolGeog[@["&amp;K$1&amp;"]]")</f>
        <v>0</v>
      </c>
      <c r="L103" s="129">
        <f t="array" aca="1" ref="L103" ca="1">INDIRECT("ConsolGeog[@["&amp;L$1&amp;"]]")</f>
        <v>0</v>
      </c>
      <c r="M103" s="129">
        <f t="array" aca="1" ref="M103" ca="1">INDIRECT("ConsolGeog[@["&amp;M$1&amp;"]]")</f>
        <v>0</v>
      </c>
      <c r="N103" s="129">
        <f t="array" aca="1" ref="N103" ca="1">INDIRECT("ConsolGeog[@["&amp;N$1&amp;"]]")</f>
        <v>0</v>
      </c>
      <c r="O103" s="129">
        <f t="array" aca="1" ref="O103" ca="1">INDIRECT("ConsolGeog[@["&amp;O$1&amp;"]]")</f>
        <v>0</v>
      </c>
      <c r="P103" s="129">
        <f t="array" ref="P103">ConsolGeog[COUNTY: Presented CS - 16-17 (2014) '[non additive!']]</f>
        <v>0</v>
      </c>
      <c r="Q103" s="129">
        <f t="array" ref="Q103">ConsolGeog[COUNTY: Presented CS - 16-24 (2014) '[non additive!']]</f>
        <v>0</v>
      </c>
      <c r="R103" s="129">
        <f t="array" ref="R103">ConsolGeog[COUNTY: Presented CS - 18-24 (2014) '[non additive!']]</f>
        <v>0</v>
      </c>
      <c r="S103" s="129">
        <f t="array" ref="S103">ConsolGeog[COUNTY: Assessed CS - 16-17 (2014) '[non additive!']]</f>
        <v>0</v>
      </c>
      <c r="T103" s="129">
        <f t="array" ref="T103">ConsolGeog[COUNTY: Assessed CS - 16-24 (2014) '[non additive!']]</f>
        <v>0</v>
      </c>
      <c r="U103" s="129">
        <f t="array" ref="U103">ConsolGeog[COUNTY: Assessed CS - 18-24 (2014) '[non additive!']]</f>
        <v>0</v>
      </c>
      <c r="V103" s="129">
        <f t="array" ref="V103">ConsolGeog[COUNTY: Sum of districts'' populations '[non additive!']]</f>
        <v>92028</v>
      </c>
      <c r="W103" s="160">
        <f t="array" aca="1" ref="W103" ca="1">INDIRECT("ConsolGeog[@["&amp;W$1&amp;"]]")</f>
        <v>0.21110424916142939</v>
      </c>
      <c r="X103" s="129">
        <f t="array" aca="1" ref="X103" ca="1">INDIRECT("ConsolGeog[@["&amp;X$1&amp;"]]")</f>
        <v>0</v>
      </c>
      <c r="Y103" s="129">
        <f t="array" aca="1" ref="Y103" ca="1">INDIRECT("ConsolGeog[@["&amp;Y$1&amp;"]]")</f>
        <v>0</v>
      </c>
      <c r="Z103" s="129">
        <f t="array" aca="1" ref="Z103" ca="1">INDIRECT("ConsolGeog[@["&amp;Z$1&amp;"]]")</f>
        <v>0</v>
      </c>
      <c r="AA103" s="129">
        <f t="array" aca="1" ref="AA103" ca="1">INDIRECT("ConsolGeog[@["&amp;AA$1&amp;"]]")</f>
        <v>0</v>
      </c>
      <c r="AB103" s="129">
        <f t="array" aca="1" ref="AB103" ca="1">INDIRECT("ConsolGeog[@["&amp;AB$1&amp;"]]")</f>
        <v>0</v>
      </c>
      <c r="AC103" s="129">
        <f t="array" aca="1" ref="AC103" ca="1">INDIRECT("ConsolGeog[@["&amp;AC$1&amp;"]]")</f>
        <v>0</v>
      </c>
      <c r="AD103" s="129" t="str">
        <f t="array" aca="1" ref="AD103" ca="1">INDIRECT("ConsolGeog[@["&amp;AD$1&amp;"]]")</f>
        <v/>
      </c>
      <c r="AE103" s="129" t="str">
        <f t="array" aca="1" ref="AE103" ca="1">INDIRECT("ConsolGeog[@["&amp;AE$1&amp;"]]")</f>
        <v/>
      </c>
      <c r="AF103" s="129" t="str">
        <f t="array" aca="1" ref="AF103" ca="1">INDIRECT("ConsolGeog[@["&amp;AF$1&amp;"]]")</f>
        <v/>
      </c>
      <c r="AG103" s="129" t="str">
        <f t="array" aca="1" ref="AG103" ca="1">INDIRECT("ConsolGeog[@["&amp;AG$1&amp;"]]")</f>
        <v/>
      </c>
      <c r="AH103" s="129" t="str">
        <f t="array" aca="1" ref="AH103" ca="1">INDIRECT("ConsolGeog[@["&amp;AH$1&amp;"]]")</f>
        <v/>
      </c>
      <c r="AI103" s="129" t="str">
        <f t="array" aca="1" ref="AI103" ca="1">INDIRECT("ConsolGeog[@["&amp;AI$1&amp;"]]")</f>
        <v/>
      </c>
    </row>
    <row r="104" spans="1:35">
      <c r="A104" s="129" t="str">
        <f t="array" aca="1" ref="A104" ca="1">INDIRECT("ConsolGeog[@["&amp;A$1&amp;"]]")</f>
        <v>E07000050</v>
      </c>
      <c r="B104" s="129" t="str">
        <f t="array" aca="1" ref="B104" ca="1">INDIRECT("ConsolGeog[@["&amp;B$1&amp;"]]")</f>
        <v>North Dorset</v>
      </c>
      <c r="C104" s="129">
        <f t="array" aca="1" ref="C104" ca="1">INDIRECT("ConsolGeog[@["&amp;C$1&amp;"]]")</f>
        <v>68583</v>
      </c>
      <c r="D104" s="129">
        <f t="array" aca="1" ref="D104" ca="1">INDIRECT("ConsolGeog[@["&amp;D$1&amp;"]]")</f>
        <v>60921.760000000002</v>
      </c>
      <c r="E104" s="129" t="str">
        <f t="array" aca="1" ref="E104" ca="1">INDIRECT("ConsolGeog[@["&amp;E$1&amp;"]]")</f>
        <v>E07000050</v>
      </c>
      <c r="F104" s="129" t="str">
        <f t="array" aca="1" ref="F104" ca="1">INDIRECT("ConsolGeog[@["&amp;F$1&amp;"]]")</f>
        <v/>
      </c>
      <c r="G104" s="129" t="str">
        <f t="array" aca="1" ref="G104" ca="1">INDIRECT("ConsolGeog[@["&amp;G$1&amp;"]]")</f>
        <v>District</v>
      </c>
      <c r="H104" s="129" t="str">
        <f t="array" aca="1" ref="H104" ca="1">INDIRECT("ConsolGeog[@["&amp;H$1&amp;"]]")</f>
        <v>England</v>
      </c>
      <c r="I104" s="129" t="str">
        <f t="array" aca="1" ref="I104" ca="1">INDIRECT("ConsolGeog[@["&amp;I$1&amp;"]]")</f>
        <v>Dorset</v>
      </c>
      <c r="J104" s="129">
        <f t="array" aca="1" ref="J104" ca="1">INDIRECT("ConsolGeog[@["&amp;J$1&amp;"]]")</f>
        <v>15</v>
      </c>
      <c r="K104" s="129">
        <f t="array" aca="1" ref="K104" ca="1">INDIRECT("ConsolGeog[@["&amp;K$1&amp;"]]")</f>
        <v>0</v>
      </c>
      <c r="L104" s="129">
        <f t="array" aca="1" ref="L104" ca="1">INDIRECT("ConsolGeog[@["&amp;L$1&amp;"]]")</f>
        <v>147</v>
      </c>
      <c r="M104" s="129">
        <f t="array" aca="1" ref="M104" ca="1">INDIRECT("ConsolGeog[@["&amp;M$1&amp;"]]")</f>
        <v>0</v>
      </c>
      <c r="N104" s="129">
        <f t="array" aca="1" ref="N104" ca="1">INDIRECT("ConsolGeog[@["&amp;N$1&amp;"]]")</f>
        <v>0</v>
      </c>
      <c r="O104" s="129">
        <f t="array" aca="1" ref="O104" ca="1">INDIRECT("ConsolGeog[@["&amp;O$1&amp;"]]")</f>
        <v>11</v>
      </c>
      <c r="P104" s="129">
        <f t="array" ref="P104">ConsolGeog[COUNTY: Presented CS - 16-17 (2014) '[non additive!']]</f>
        <v>0</v>
      </c>
      <c r="Q104" s="129">
        <f t="array" ref="Q104">ConsolGeog[COUNTY: Presented CS - 16-24 (2014) '[non additive!']]</f>
        <v>0</v>
      </c>
      <c r="R104" s="129">
        <f t="array" ref="R104">ConsolGeog[COUNTY: Presented CS - 18-24 (2014) '[non additive!']]</f>
        <v>0</v>
      </c>
      <c r="S104" s="129">
        <f t="array" ref="S104">ConsolGeog[COUNTY: Assessed CS - 16-17 (2014) '[non additive!']]</f>
        <v>0</v>
      </c>
      <c r="T104" s="129">
        <f t="array" ref="T104">ConsolGeog[COUNTY: Assessed CS - 16-24 (2014) '[non additive!']]</f>
        <v>0</v>
      </c>
      <c r="U104" s="129">
        <f t="array" ref="U104">ConsolGeog[COUNTY: Assessed CS - 18-24 (2014) '[non additive!']]</f>
        <v>0</v>
      </c>
      <c r="V104" s="129">
        <f t="array" ref="V104">ConsolGeog[COUNTY: Sum of districts'' populations '[non additive!']]</f>
        <v>92028</v>
      </c>
      <c r="W104" s="160">
        <f t="array" aca="1" ref="W104" ca="1">INDIRECT("ConsolGeog[@["&amp;W$1&amp;"]]")</f>
        <v>0.16609873941947906</v>
      </c>
      <c r="X104" s="129">
        <f t="array" aca="1" ref="X104" ca="1">INDIRECT("ConsolGeog[@["&amp;X$1&amp;"]]")</f>
        <v>0</v>
      </c>
      <c r="Y104" s="129">
        <f t="array" aca="1" ref="Y104" ca="1">INDIRECT("ConsolGeog[@["&amp;Y$1&amp;"]]")</f>
        <v>0</v>
      </c>
      <c r="Z104" s="129">
        <f t="array" aca="1" ref="Z104" ca="1">INDIRECT("ConsolGeog[@["&amp;Z$1&amp;"]]")</f>
        <v>0</v>
      </c>
      <c r="AA104" s="129">
        <f t="array" aca="1" ref="AA104" ca="1">INDIRECT("ConsolGeog[@["&amp;AA$1&amp;"]]")</f>
        <v>0</v>
      </c>
      <c r="AB104" s="129">
        <f t="array" aca="1" ref="AB104" ca="1">INDIRECT("ConsolGeog[@["&amp;AB$1&amp;"]]")</f>
        <v>0</v>
      </c>
      <c r="AC104" s="129">
        <f t="array" aca="1" ref="AC104" ca="1">INDIRECT("ConsolGeog[@["&amp;AC$1&amp;"]]")</f>
        <v>0</v>
      </c>
      <c r="AD104" s="129" t="str">
        <f t="array" aca="1" ref="AD104" ca="1">INDIRECT("ConsolGeog[@["&amp;AD$1&amp;"]]")</f>
        <v/>
      </c>
      <c r="AE104" s="129" t="str">
        <f t="array" aca="1" ref="AE104" ca="1">INDIRECT("ConsolGeog[@["&amp;AE$1&amp;"]]")</f>
        <v/>
      </c>
      <c r="AF104" s="129" t="str">
        <f t="array" aca="1" ref="AF104" ca="1">INDIRECT("ConsolGeog[@["&amp;AF$1&amp;"]]")</f>
        <v/>
      </c>
      <c r="AG104" s="129" t="str">
        <f t="array" aca="1" ref="AG104" ca="1">INDIRECT("ConsolGeog[@["&amp;AG$1&amp;"]]")</f>
        <v/>
      </c>
      <c r="AH104" s="129" t="str">
        <f t="array" aca="1" ref="AH104" ca="1">INDIRECT("ConsolGeog[@["&amp;AH$1&amp;"]]")</f>
        <v/>
      </c>
      <c r="AI104" s="129" t="str">
        <f t="array" aca="1" ref="AI104" ca="1">INDIRECT("ConsolGeog[@["&amp;AI$1&amp;"]]")</f>
        <v/>
      </c>
    </row>
    <row r="105" spans="1:35">
      <c r="A105" s="129" t="str">
        <f t="array" aca="1" ref="A105" ca="1">INDIRECT("ConsolGeog[@["&amp;A$1&amp;"]]")</f>
        <v>E07000051</v>
      </c>
      <c r="B105" s="129" t="str">
        <f t="array" aca="1" ref="B105" ca="1">INDIRECT("ConsolGeog[@["&amp;B$1&amp;"]]")</f>
        <v>Purbeck</v>
      </c>
      <c r="C105" s="129">
        <f t="array" aca="1" ref="C105" ca="1">INDIRECT("ConsolGeog[@["&amp;C$1&amp;"]]")</f>
        <v>44973</v>
      </c>
      <c r="D105" s="129">
        <f t="array" aca="1" ref="D105" ca="1">INDIRECT("ConsolGeog[@["&amp;D$1&amp;"]]")</f>
        <v>40441.57</v>
      </c>
      <c r="E105" s="129" t="str">
        <f t="array" aca="1" ref="E105" ca="1">INDIRECT("ConsolGeog[@["&amp;E$1&amp;"]]")</f>
        <v>E07000051</v>
      </c>
      <c r="F105" s="129" t="str">
        <f t="array" aca="1" ref="F105" ca="1">INDIRECT("ConsolGeog[@["&amp;F$1&amp;"]]")</f>
        <v/>
      </c>
      <c r="G105" s="129" t="str">
        <f t="array" aca="1" ref="G105" ca="1">INDIRECT("ConsolGeog[@["&amp;G$1&amp;"]]")</f>
        <v>District</v>
      </c>
      <c r="H105" s="129" t="str">
        <f t="array" aca="1" ref="H105" ca="1">INDIRECT("ConsolGeog[@["&amp;H$1&amp;"]]")</f>
        <v>England</v>
      </c>
      <c r="I105" s="129" t="str">
        <f t="array" aca="1" ref="I105" ca="1">INDIRECT("ConsolGeog[@["&amp;I$1&amp;"]]")</f>
        <v>Dorset</v>
      </c>
      <c r="J105" s="129">
        <f t="array" aca="1" ref="J105" ca="1">INDIRECT("ConsolGeog[@["&amp;J$1&amp;"]]")</f>
        <v>10</v>
      </c>
      <c r="K105" s="129">
        <f t="array" aca="1" ref="K105" ca="1">INDIRECT("ConsolGeog[@["&amp;K$1&amp;"]]")</f>
        <v>0</v>
      </c>
      <c r="L105" s="129">
        <f t="array" aca="1" ref="L105" ca="1">INDIRECT("ConsolGeog[@["&amp;L$1&amp;"]]")</f>
        <v>73</v>
      </c>
      <c r="M105" s="129">
        <f t="array" aca="1" ref="M105" ca="1">INDIRECT("ConsolGeog[@["&amp;M$1&amp;"]]")</f>
        <v>1</v>
      </c>
      <c r="N105" s="129">
        <f t="array" aca="1" ref="N105" ca="1">INDIRECT("ConsolGeog[@["&amp;N$1&amp;"]]")</f>
        <v>0</v>
      </c>
      <c r="O105" s="129">
        <f t="array" aca="1" ref="O105" ca="1">INDIRECT("ConsolGeog[@["&amp;O$1&amp;"]]")</f>
        <v>14</v>
      </c>
      <c r="P105" s="129">
        <f t="array" ref="P105">ConsolGeog[COUNTY: Presented CS - 16-17 (2014) '[non additive!']]</f>
        <v>0</v>
      </c>
      <c r="Q105" s="129">
        <f t="array" ref="Q105">ConsolGeog[COUNTY: Presented CS - 16-24 (2014) '[non additive!']]</f>
        <v>0</v>
      </c>
      <c r="R105" s="129">
        <f t="array" ref="R105">ConsolGeog[COUNTY: Presented CS - 18-24 (2014) '[non additive!']]</f>
        <v>0</v>
      </c>
      <c r="S105" s="129">
        <f t="array" ref="S105">ConsolGeog[COUNTY: Assessed CS - 16-17 (2014) '[non additive!']]</f>
        <v>0</v>
      </c>
      <c r="T105" s="129">
        <f t="array" ref="T105">ConsolGeog[COUNTY: Assessed CS - 16-24 (2014) '[non additive!']]</f>
        <v>0</v>
      </c>
      <c r="U105" s="129">
        <f t="array" ref="U105">ConsolGeog[COUNTY: Assessed CS - 18-24 (2014) '[non additive!']]</f>
        <v>0</v>
      </c>
      <c r="V105" s="129">
        <f t="array" ref="V105">ConsolGeog[COUNTY: Sum of districts'' populations '[non additive!']]</f>
        <v>92028</v>
      </c>
      <c r="W105" s="160">
        <f t="array" aca="1" ref="W105" ca="1">INDIRECT("ConsolGeog[@["&amp;W$1&amp;"]]")</f>
        <v>0.10891851636574999</v>
      </c>
      <c r="X105" s="129">
        <f t="array" aca="1" ref="X105" ca="1">INDIRECT("ConsolGeog[@["&amp;X$1&amp;"]]")</f>
        <v>0</v>
      </c>
      <c r="Y105" s="129">
        <f t="array" aca="1" ref="Y105" ca="1">INDIRECT("ConsolGeog[@["&amp;Y$1&amp;"]]")</f>
        <v>0</v>
      </c>
      <c r="Z105" s="129">
        <f t="array" aca="1" ref="Z105" ca="1">INDIRECT("ConsolGeog[@["&amp;Z$1&amp;"]]")</f>
        <v>0</v>
      </c>
      <c r="AA105" s="129">
        <f t="array" aca="1" ref="AA105" ca="1">INDIRECT("ConsolGeog[@["&amp;AA$1&amp;"]]")</f>
        <v>0</v>
      </c>
      <c r="AB105" s="129">
        <f t="array" aca="1" ref="AB105" ca="1">INDIRECT("ConsolGeog[@["&amp;AB$1&amp;"]]")</f>
        <v>0</v>
      </c>
      <c r="AC105" s="129">
        <f t="array" aca="1" ref="AC105" ca="1">INDIRECT("ConsolGeog[@["&amp;AC$1&amp;"]]")</f>
        <v>0</v>
      </c>
      <c r="AD105" s="129" t="str">
        <f t="array" aca="1" ref="AD105" ca="1">INDIRECT("ConsolGeog[@["&amp;AD$1&amp;"]]")</f>
        <v/>
      </c>
      <c r="AE105" s="129" t="str">
        <f t="array" aca="1" ref="AE105" ca="1">INDIRECT("ConsolGeog[@["&amp;AE$1&amp;"]]")</f>
        <v/>
      </c>
      <c r="AF105" s="129" t="str">
        <f t="array" aca="1" ref="AF105" ca="1">INDIRECT("ConsolGeog[@["&amp;AF$1&amp;"]]")</f>
        <v/>
      </c>
      <c r="AG105" s="129" t="str">
        <f t="array" aca="1" ref="AG105" ca="1">INDIRECT("ConsolGeog[@["&amp;AG$1&amp;"]]")</f>
        <v/>
      </c>
      <c r="AH105" s="129" t="str">
        <f t="array" aca="1" ref="AH105" ca="1">INDIRECT("ConsolGeog[@["&amp;AH$1&amp;"]]")</f>
        <v/>
      </c>
      <c r="AI105" s="129" t="str">
        <f t="array" aca="1" ref="AI105" ca="1">INDIRECT("ConsolGeog[@["&amp;AI$1&amp;"]]")</f>
        <v/>
      </c>
    </row>
    <row r="106" spans="1:35">
      <c r="A106" s="129" t="str">
        <f t="array" aca="1" ref="A106" ca="1">INDIRECT("ConsolGeog[@["&amp;A$1&amp;"]]")</f>
        <v>E07000052</v>
      </c>
      <c r="B106" s="129" t="str">
        <f t="array" aca="1" ref="B106" ca="1">INDIRECT("ConsolGeog[@["&amp;B$1&amp;"]]")</f>
        <v>West Dorset</v>
      </c>
      <c r="C106" s="129">
        <f t="array" aca="1" ref="C106" ca="1">INDIRECT("ConsolGeog[@["&amp;C$1&amp;"]]")</f>
        <v>99264</v>
      </c>
      <c r="D106" s="129">
        <f t="array" aca="1" ref="D106" ca="1">INDIRECT("ConsolGeog[@["&amp;D$1&amp;"]]")</f>
        <v>108147.42</v>
      </c>
      <c r="E106" s="129" t="str">
        <f t="array" aca="1" ref="E106" ca="1">INDIRECT("ConsolGeog[@["&amp;E$1&amp;"]]")</f>
        <v>E07000052</v>
      </c>
      <c r="F106" s="129" t="str">
        <f t="array" aca="1" ref="F106" ca="1">INDIRECT("ConsolGeog[@["&amp;F$1&amp;"]]")</f>
        <v/>
      </c>
      <c r="G106" s="129" t="str">
        <f t="array" aca="1" ref="G106" ca="1">INDIRECT("ConsolGeog[@["&amp;G$1&amp;"]]")</f>
        <v>District</v>
      </c>
      <c r="H106" s="129" t="str">
        <f t="array" aca="1" ref="H106" ca="1">INDIRECT("ConsolGeog[@["&amp;H$1&amp;"]]")</f>
        <v>England</v>
      </c>
      <c r="I106" s="129" t="str">
        <f t="array" aca="1" ref="I106" ca="1">INDIRECT("ConsolGeog[@["&amp;I$1&amp;"]]")</f>
        <v>Dorset</v>
      </c>
      <c r="J106" s="129">
        <f t="array" aca="1" ref="J106" ca="1">INDIRECT("ConsolGeog[@["&amp;J$1&amp;"]]")</f>
        <v>0</v>
      </c>
      <c r="K106" s="129">
        <f t="array" aca="1" ref="K106" ca="1">INDIRECT("ConsolGeog[@["&amp;K$1&amp;"]]")</f>
        <v>0</v>
      </c>
      <c r="L106" s="129">
        <f t="array" aca="1" ref="L106" ca="1">INDIRECT("ConsolGeog[@["&amp;L$1&amp;"]]")</f>
        <v>0</v>
      </c>
      <c r="M106" s="129">
        <f t="array" aca="1" ref="M106" ca="1">INDIRECT("ConsolGeog[@["&amp;M$1&amp;"]]")</f>
        <v>0</v>
      </c>
      <c r="N106" s="129">
        <f t="array" aca="1" ref="N106" ca="1">INDIRECT("ConsolGeog[@["&amp;N$1&amp;"]]")</f>
        <v>0</v>
      </c>
      <c r="O106" s="129">
        <f t="array" aca="1" ref="O106" ca="1">INDIRECT("ConsolGeog[@["&amp;O$1&amp;"]]")</f>
        <v>19</v>
      </c>
      <c r="P106" s="129">
        <f t="array" ref="P106">ConsolGeog[COUNTY: Presented CS - 16-17 (2014) '[non additive!']]</f>
        <v>0</v>
      </c>
      <c r="Q106" s="129">
        <f t="array" ref="Q106">ConsolGeog[COUNTY: Presented CS - 16-24 (2014) '[non additive!']]</f>
        <v>0</v>
      </c>
      <c r="R106" s="129">
        <f t="array" ref="R106">ConsolGeog[COUNTY: Presented CS - 18-24 (2014) '[non additive!']]</f>
        <v>0</v>
      </c>
      <c r="S106" s="129">
        <f t="array" ref="S106">ConsolGeog[COUNTY: Assessed CS - 16-17 (2014) '[non additive!']]</f>
        <v>0</v>
      </c>
      <c r="T106" s="129">
        <f t="array" ref="T106">ConsolGeog[COUNTY: Assessed CS - 16-24 (2014) '[non additive!']]</f>
        <v>0</v>
      </c>
      <c r="U106" s="129">
        <f t="array" ref="U106">ConsolGeog[COUNTY: Assessed CS - 18-24 (2014) '[non additive!']]</f>
        <v>0</v>
      </c>
      <c r="V106" s="129">
        <f t="array" ref="V106">ConsolGeog[COUNTY: Sum of districts'' populations '[non additive!']]</f>
        <v>92028</v>
      </c>
      <c r="W106" s="160">
        <f t="array" aca="1" ref="W106" ca="1">INDIRECT("ConsolGeog[@["&amp;W$1&amp;"]]")</f>
        <v>0.24040396701420425</v>
      </c>
      <c r="X106" s="129">
        <f t="array" aca="1" ref="X106" ca="1">INDIRECT("ConsolGeog[@["&amp;X$1&amp;"]]")</f>
        <v>0</v>
      </c>
      <c r="Y106" s="129">
        <f t="array" aca="1" ref="Y106" ca="1">INDIRECT("ConsolGeog[@["&amp;Y$1&amp;"]]")</f>
        <v>0</v>
      </c>
      <c r="Z106" s="129">
        <f t="array" aca="1" ref="Z106" ca="1">INDIRECT("ConsolGeog[@["&amp;Z$1&amp;"]]")</f>
        <v>0</v>
      </c>
      <c r="AA106" s="129">
        <f t="array" aca="1" ref="AA106" ca="1">INDIRECT("ConsolGeog[@["&amp;AA$1&amp;"]]")</f>
        <v>0</v>
      </c>
      <c r="AB106" s="129">
        <f t="array" aca="1" ref="AB106" ca="1">INDIRECT("ConsolGeog[@["&amp;AB$1&amp;"]]")</f>
        <v>0</v>
      </c>
      <c r="AC106" s="129">
        <f t="array" aca="1" ref="AC106" ca="1">INDIRECT("ConsolGeog[@["&amp;AC$1&amp;"]]")</f>
        <v>0</v>
      </c>
      <c r="AD106" s="129" t="str">
        <f t="array" aca="1" ref="AD106" ca="1">INDIRECT("ConsolGeog[@["&amp;AD$1&amp;"]]")</f>
        <v/>
      </c>
      <c r="AE106" s="129" t="str">
        <f t="array" aca="1" ref="AE106" ca="1">INDIRECT("ConsolGeog[@["&amp;AE$1&amp;"]]")</f>
        <v/>
      </c>
      <c r="AF106" s="129" t="str">
        <f t="array" aca="1" ref="AF106" ca="1">INDIRECT("ConsolGeog[@["&amp;AF$1&amp;"]]")</f>
        <v/>
      </c>
      <c r="AG106" s="129" t="str">
        <f t="array" aca="1" ref="AG106" ca="1">INDIRECT("ConsolGeog[@["&amp;AG$1&amp;"]]")</f>
        <v/>
      </c>
      <c r="AH106" s="129" t="str">
        <f t="array" aca="1" ref="AH106" ca="1">INDIRECT("ConsolGeog[@["&amp;AH$1&amp;"]]")</f>
        <v/>
      </c>
      <c r="AI106" s="129" t="str">
        <f t="array" aca="1" ref="AI106" ca="1">INDIRECT("ConsolGeog[@["&amp;AI$1&amp;"]]")</f>
        <v>ERROR</v>
      </c>
    </row>
    <row r="107" spans="1:35">
      <c r="A107" s="129" t="str">
        <f t="array" aca="1" ref="A107" ca="1">INDIRECT("ConsolGeog[@["&amp;A$1&amp;"]]")</f>
        <v>E07000053</v>
      </c>
      <c r="B107" s="129" t="str">
        <f t="array" aca="1" ref="B107" ca="1">INDIRECT("ConsolGeog[@["&amp;B$1&amp;"]]")</f>
        <v>Weymouth and Portland</v>
      </c>
      <c r="C107" s="129">
        <f t="array" aca="1" ref="C107" ca="1">INDIRECT("ConsolGeog[@["&amp;C$1&amp;"]]")</f>
        <v>65167</v>
      </c>
      <c r="D107" s="129">
        <f t="array" aca="1" ref="D107" ca="1">INDIRECT("ConsolGeog[@["&amp;D$1&amp;"]]")</f>
        <v>4175.88</v>
      </c>
      <c r="E107" s="129" t="str">
        <f t="array" aca="1" ref="E107" ca="1">INDIRECT("ConsolGeog[@["&amp;E$1&amp;"]]")</f>
        <v>E07000053</v>
      </c>
      <c r="F107" s="129" t="str">
        <f t="array" aca="1" ref="F107" ca="1">INDIRECT("ConsolGeog[@["&amp;F$1&amp;"]]")</f>
        <v/>
      </c>
      <c r="G107" s="129" t="str">
        <f t="array" aca="1" ref="G107" ca="1">INDIRECT("ConsolGeog[@["&amp;G$1&amp;"]]")</f>
        <v>District</v>
      </c>
      <c r="H107" s="129" t="str">
        <f t="array" aca="1" ref="H107" ca="1">INDIRECT("ConsolGeog[@["&amp;H$1&amp;"]]")</f>
        <v>England</v>
      </c>
      <c r="I107" s="129" t="str">
        <f t="array" aca="1" ref="I107" ca="1">INDIRECT("ConsolGeog[@["&amp;I$1&amp;"]]")</f>
        <v>Dorset</v>
      </c>
      <c r="J107" s="129">
        <f t="array" aca="1" ref="J107" ca="1">INDIRECT("ConsolGeog[@["&amp;J$1&amp;"]]")</f>
        <v>0</v>
      </c>
      <c r="K107" s="129">
        <f t="array" aca="1" ref="K107" ca="1">INDIRECT("ConsolGeog[@["&amp;K$1&amp;"]]")</f>
        <v>0</v>
      </c>
      <c r="L107" s="129">
        <f t="array" aca="1" ref="L107" ca="1">INDIRECT("ConsolGeog[@["&amp;L$1&amp;"]]")</f>
        <v>0</v>
      </c>
      <c r="M107" s="129">
        <f t="array" aca="1" ref="M107" ca="1">INDIRECT("ConsolGeog[@["&amp;M$1&amp;"]]")</f>
        <v>0</v>
      </c>
      <c r="N107" s="129">
        <f t="array" aca="1" ref="N107" ca="1">INDIRECT("ConsolGeog[@["&amp;N$1&amp;"]]")</f>
        <v>0</v>
      </c>
      <c r="O107" s="129">
        <f t="array" aca="1" ref="O107" ca="1">INDIRECT("ConsolGeog[@["&amp;O$1&amp;"]]")</f>
        <v>30</v>
      </c>
      <c r="P107" s="129">
        <f t="array" ref="P107">ConsolGeog[COUNTY: Presented CS - 16-17 (2014) '[non additive!']]</f>
        <v>0</v>
      </c>
      <c r="Q107" s="129">
        <f t="array" ref="Q107">ConsolGeog[COUNTY: Presented CS - 16-24 (2014) '[non additive!']]</f>
        <v>0</v>
      </c>
      <c r="R107" s="129">
        <f t="array" ref="R107">ConsolGeog[COUNTY: Presented CS - 18-24 (2014) '[non additive!']]</f>
        <v>0</v>
      </c>
      <c r="S107" s="129">
        <f t="array" ref="S107">ConsolGeog[COUNTY: Assessed CS - 16-17 (2014) '[non additive!']]</f>
        <v>0</v>
      </c>
      <c r="T107" s="129">
        <f t="array" ref="T107">ConsolGeog[COUNTY: Assessed CS - 16-24 (2014) '[non additive!']]</f>
        <v>0</v>
      </c>
      <c r="U107" s="129">
        <f t="array" ref="U107">ConsolGeog[COUNTY: Assessed CS - 18-24 (2014) '[non additive!']]</f>
        <v>0</v>
      </c>
      <c r="V107" s="129">
        <f t="array" ref="V107">ConsolGeog[COUNTY: Sum of districts'' populations '[non additive!']]</f>
        <v>92028</v>
      </c>
      <c r="W107" s="160">
        <f t="array" aca="1" ref="W107" ca="1">INDIRECT("ConsolGeog[@["&amp;W$1&amp;"]]")</f>
        <v>0.15782564996791029</v>
      </c>
      <c r="X107" s="129">
        <f t="array" aca="1" ref="X107" ca="1">INDIRECT("ConsolGeog[@["&amp;X$1&amp;"]]")</f>
        <v>0</v>
      </c>
      <c r="Y107" s="129">
        <f t="array" aca="1" ref="Y107" ca="1">INDIRECT("ConsolGeog[@["&amp;Y$1&amp;"]]")</f>
        <v>0</v>
      </c>
      <c r="Z107" s="129">
        <f t="array" aca="1" ref="Z107" ca="1">INDIRECT("ConsolGeog[@["&amp;Z$1&amp;"]]")</f>
        <v>0</v>
      </c>
      <c r="AA107" s="129">
        <f t="array" aca="1" ref="AA107" ca="1">INDIRECT("ConsolGeog[@["&amp;AA$1&amp;"]]")</f>
        <v>0</v>
      </c>
      <c r="AB107" s="129">
        <f t="array" aca="1" ref="AB107" ca="1">INDIRECT("ConsolGeog[@["&amp;AB$1&amp;"]]")</f>
        <v>0</v>
      </c>
      <c r="AC107" s="129">
        <f t="array" aca="1" ref="AC107" ca="1">INDIRECT("ConsolGeog[@["&amp;AC$1&amp;"]]")</f>
        <v>0</v>
      </c>
      <c r="AD107" s="129" t="str">
        <f t="array" aca="1" ref="AD107" ca="1">INDIRECT("ConsolGeog[@["&amp;AD$1&amp;"]]")</f>
        <v/>
      </c>
      <c r="AE107" s="129" t="str">
        <f t="array" aca="1" ref="AE107" ca="1">INDIRECT("ConsolGeog[@["&amp;AE$1&amp;"]]")</f>
        <v/>
      </c>
      <c r="AF107" s="129" t="str">
        <f t="array" aca="1" ref="AF107" ca="1">INDIRECT("ConsolGeog[@["&amp;AF$1&amp;"]]")</f>
        <v/>
      </c>
      <c r="AG107" s="129" t="str">
        <f t="array" aca="1" ref="AG107" ca="1">INDIRECT("ConsolGeog[@["&amp;AG$1&amp;"]]")</f>
        <v/>
      </c>
      <c r="AH107" s="129" t="str">
        <f t="array" aca="1" ref="AH107" ca="1">INDIRECT("ConsolGeog[@["&amp;AH$1&amp;"]]")</f>
        <v/>
      </c>
      <c r="AI107" s="129" t="str">
        <f t="array" aca="1" ref="AI107" ca="1">INDIRECT("ConsolGeog[@["&amp;AI$1&amp;"]]")</f>
        <v>ERROR</v>
      </c>
    </row>
    <row r="108" spans="1:35">
      <c r="A108" s="129" t="str">
        <f t="array" aca="1" ref="A108" ca="1">INDIRECT("ConsolGeog[@["&amp;A$1&amp;"]]")</f>
        <v>E07000061</v>
      </c>
      <c r="B108" s="129" t="str">
        <f t="array" aca="1" ref="B108" ca="1">INDIRECT("ConsolGeog[@["&amp;B$1&amp;"]]")</f>
        <v>Eastbourne</v>
      </c>
      <c r="C108" s="129">
        <f t="array" aca="1" ref="C108" ca="1">INDIRECT("ConsolGeog[@["&amp;C$1&amp;"]]")</f>
        <v>99412</v>
      </c>
      <c r="D108" s="129">
        <f t="array" aca="1" ref="D108" ca="1">INDIRECT("ConsolGeog[@["&amp;D$1&amp;"]]")</f>
        <v>4415.8900000000003</v>
      </c>
      <c r="E108" s="129" t="str">
        <f t="array" aca="1" ref="E108" ca="1">INDIRECT("ConsolGeog[@["&amp;E$1&amp;"]]")</f>
        <v>E07000061</v>
      </c>
      <c r="F108" s="129" t="str">
        <f t="array" aca="1" ref="F108" ca="1">INDIRECT("ConsolGeog[@["&amp;F$1&amp;"]]")</f>
        <v/>
      </c>
      <c r="G108" s="129" t="str">
        <f t="array" aca="1" ref="G108" ca="1">INDIRECT("ConsolGeog[@["&amp;G$1&amp;"]]")</f>
        <v>District</v>
      </c>
      <c r="H108" s="129" t="str">
        <f t="array" aca="1" ref="H108" ca="1">INDIRECT("ConsolGeog[@["&amp;H$1&amp;"]]")</f>
        <v>England</v>
      </c>
      <c r="I108" s="129" t="str">
        <f t="array" aca="1" ref="I108" ca="1">INDIRECT("ConsolGeog[@["&amp;I$1&amp;"]]")</f>
        <v>East Sussex</v>
      </c>
      <c r="J108" s="129">
        <f t="array" aca="1" ref="J108" ca="1">INDIRECT("ConsolGeog[@["&amp;J$1&amp;"]]")</f>
        <v>36</v>
      </c>
      <c r="K108" s="129">
        <f t="array" aca="1" ref="K108" ca="1">INDIRECT("ConsolGeog[@["&amp;K$1&amp;"]]")</f>
        <v>0</v>
      </c>
      <c r="L108" s="129">
        <f t="array" aca="1" ref="L108" ca="1">INDIRECT("ConsolGeog[@["&amp;L$1&amp;"]]")</f>
        <v>0</v>
      </c>
      <c r="M108" s="129">
        <f t="array" aca="1" ref="M108" ca="1">INDIRECT("ConsolGeog[@["&amp;M$1&amp;"]]")</f>
        <v>0</v>
      </c>
      <c r="N108" s="129">
        <f t="array" aca="1" ref="N108" ca="1">INDIRECT("ConsolGeog[@["&amp;N$1&amp;"]]")</f>
        <v>0</v>
      </c>
      <c r="O108" s="129">
        <f t="array" aca="1" ref="O108" ca="1">INDIRECT("ConsolGeog[@["&amp;O$1&amp;"]]")</f>
        <v>0</v>
      </c>
      <c r="P108" s="129">
        <f t="array" ref="P108">ConsolGeog[COUNTY: Presented CS - 16-17 (2014) '[non additive!']]</f>
        <v>0</v>
      </c>
      <c r="Q108" s="129">
        <f t="array" ref="Q108">ConsolGeog[COUNTY: Presented CS - 16-24 (2014) '[non additive!']]</f>
        <v>0</v>
      </c>
      <c r="R108" s="129">
        <f t="array" ref="R108">ConsolGeog[COUNTY: Presented CS - 18-24 (2014) '[non additive!']]</f>
        <v>0</v>
      </c>
      <c r="S108" s="129">
        <f t="array" ref="S108">ConsolGeog[COUNTY: Assessed CS - 16-17 (2014) '[non additive!']]</f>
        <v>0</v>
      </c>
      <c r="T108" s="129">
        <f t="array" ref="T108">ConsolGeog[COUNTY: Assessed CS - 16-24 (2014) '[non additive!']]</f>
        <v>0</v>
      </c>
      <c r="U108" s="129">
        <f t="array" ref="U108">ConsolGeog[COUNTY: Assessed CS - 18-24 (2014) '[non additive!']]</f>
        <v>0</v>
      </c>
      <c r="V108" s="129">
        <f t="array" ref="V108">ConsolGeog[COUNTY: Sum of districts'' populations '[non additive!']]</f>
        <v>92028</v>
      </c>
      <c r="W108" s="160">
        <f t="array" aca="1" ref="W108" ca="1">INDIRECT("ConsolGeog[@["&amp;W$1&amp;"]]")</f>
        <v>0.18875540897448312</v>
      </c>
      <c r="X108" s="129">
        <f t="array" aca="1" ref="X108" ca="1">INDIRECT("ConsolGeog[@["&amp;X$1&amp;"]]")</f>
        <v>35.863527705151796</v>
      </c>
      <c r="Y108" s="129">
        <f t="array" aca="1" ref="Y108" ca="1">INDIRECT("ConsolGeog[@["&amp;Y$1&amp;"]]")</f>
        <v>0</v>
      </c>
      <c r="Z108" s="129">
        <f t="array" aca="1" ref="Z108" ca="1">INDIRECT("ConsolGeog[@["&amp;Z$1&amp;"]]")</f>
        <v>0</v>
      </c>
      <c r="AA108" s="129">
        <f t="array" aca="1" ref="AA108" ca="1">INDIRECT("ConsolGeog[@["&amp;AA$1&amp;"]]")</f>
        <v>16.421720580780033</v>
      </c>
      <c r="AB108" s="129">
        <f t="array" aca="1" ref="AB108" ca="1">INDIRECT("ConsolGeog[@["&amp;AB$1&amp;"]]")</f>
        <v>0</v>
      </c>
      <c r="AC108" s="129">
        <f t="array" aca="1" ref="AC108" ca="1">INDIRECT("ConsolGeog[@["&amp;AC$1&amp;"]]")</f>
        <v>0</v>
      </c>
      <c r="AD108" s="129" t="str">
        <f t="array" aca="1" ref="AD108" ca="1">INDIRECT("ConsolGeog[@["&amp;AD$1&amp;"]]")</f>
        <v/>
      </c>
      <c r="AE108" s="129" t="str">
        <f t="array" aca="1" ref="AE108" ca="1">INDIRECT("ConsolGeog[@["&amp;AE$1&amp;"]]")</f>
        <v/>
      </c>
      <c r="AF108" s="129" t="str">
        <f t="array" aca="1" ref="AF108" ca="1">INDIRECT("ConsolGeog[@["&amp;AF$1&amp;"]]")</f>
        <v/>
      </c>
      <c r="AG108" s="129" t="str">
        <f t="array" aca="1" ref="AG108" ca="1">INDIRECT("ConsolGeog[@["&amp;AG$1&amp;"]]")</f>
        <v/>
      </c>
      <c r="AH108" s="129" t="str">
        <f t="array" aca="1" ref="AH108" ca="1">INDIRECT("ConsolGeog[@["&amp;AH$1&amp;"]]")</f>
        <v/>
      </c>
      <c r="AI108" s="129" t="str">
        <f t="array" aca="1" ref="AI108" ca="1">INDIRECT("ConsolGeog[@["&amp;AI$1&amp;"]]")</f>
        <v/>
      </c>
    </row>
    <row r="109" spans="1:35">
      <c r="A109" s="129" t="str">
        <f t="array" aca="1" ref="A109" ca="1">INDIRECT("ConsolGeog[@["&amp;A$1&amp;"]]")</f>
        <v>E07000066</v>
      </c>
      <c r="B109" s="129" t="str">
        <f t="array" aca="1" ref="B109" ca="1">INDIRECT("ConsolGeog[@["&amp;B$1&amp;"]]")</f>
        <v>Basildon</v>
      </c>
      <c r="C109" s="129">
        <f t="array" aca="1" ref="C109" ca="1">INDIRECT("ConsolGeog[@["&amp;C$1&amp;"]]")</f>
        <v>174497</v>
      </c>
      <c r="D109" s="129">
        <f t="array" aca="1" ref="D109" ca="1">INDIRECT("ConsolGeog[@["&amp;D$1&amp;"]]")</f>
        <v>11002.46</v>
      </c>
      <c r="E109" s="129" t="str">
        <f t="array" aca="1" ref="E109" ca="1">INDIRECT("ConsolGeog[@["&amp;E$1&amp;"]]")</f>
        <v>E07000066</v>
      </c>
      <c r="F109" s="129" t="str">
        <f t="array" aca="1" ref="F109" ca="1">INDIRECT("ConsolGeog[@["&amp;F$1&amp;"]]")</f>
        <v/>
      </c>
      <c r="G109" s="129" t="str">
        <f t="array" aca="1" ref="G109" ca="1">INDIRECT("ConsolGeog[@["&amp;G$1&amp;"]]")</f>
        <v>District</v>
      </c>
      <c r="H109" s="129" t="str">
        <f t="array" aca="1" ref="H109" ca="1">INDIRECT("ConsolGeog[@["&amp;H$1&amp;"]]")</f>
        <v>England</v>
      </c>
      <c r="I109" s="129" t="str">
        <f t="array" aca="1" ref="I109" ca="1">INDIRECT("ConsolGeog[@["&amp;I$1&amp;"]]")</f>
        <v>Essex</v>
      </c>
      <c r="J109" s="129">
        <f t="array" aca="1" ref="J109" ca="1">INDIRECT("ConsolGeog[@["&amp;J$1&amp;"]]")</f>
        <v>0</v>
      </c>
      <c r="K109" s="129">
        <f t="array" aca="1" ref="K109" ca="1">INDIRECT("ConsolGeog[@["&amp;K$1&amp;"]]")</f>
        <v>0</v>
      </c>
      <c r="L109" s="129">
        <f t="array" aca="1" ref="L109" ca="1">INDIRECT("ConsolGeog[@["&amp;L$1&amp;"]]")</f>
        <v>0</v>
      </c>
      <c r="M109" s="129">
        <f t="array" aca="1" ref="M109" ca="1">INDIRECT("ConsolGeog[@["&amp;M$1&amp;"]]")</f>
        <v>0</v>
      </c>
      <c r="N109" s="129">
        <f t="array" aca="1" ref="N109" ca="1">INDIRECT("ConsolGeog[@["&amp;N$1&amp;"]]")</f>
        <v>0</v>
      </c>
      <c r="O109" s="129">
        <f t="array" aca="1" ref="O109" ca="1">INDIRECT("ConsolGeog[@["&amp;O$1&amp;"]]")</f>
        <v>0</v>
      </c>
      <c r="P109" s="129">
        <f t="array" ref="P109">ConsolGeog[COUNTY: Presented CS - 16-17 (2014) '[non additive!']]</f>
        <v>0</v>
      </c>
      <c r="Q109" s="129">
        <f t="array" ref="Q109">ConsolGeog[COUNTY: Presented CS - 16-24 (2014) '[non additive!']]</f>
        <v>0</v>
      </c>
      <c r="R109" s="129">
        <f t="array" ref="R109">ConsolGeog[COUNTY: Presented CS - 18-24 (2014) '[non additive!']]</f>
        <v>0</v>
      </c>
      <c r="S109" s="129">
        <f t="array" ref="S109">ConsolGeog[COUNTY: Assessed CS - 16-17 (2014) '[non additive!']]</f>
        <v>0</v>
      </c>
      <c r="T109" s="129">
        <f t="array" ref="T109">ConsolGeog[COUNTY: Assessed CS - 16-24 (2014) '[non additive!']]</f>
        <v>0</v>
      </c>
      <c r="U109" s="129">
        <f t="array" ref="U109">ConsolGeog[COUNTY: Assessed CS - 18-24 (2014) '[non additive!']]</f>
        <v>0</v>
      </c>
      <c r="V109" s="129">
        <f t="array" ref="V109">ConsolGeog[COUNTY: Sum of districts'' populations '[non additive!']]</f>
        <v>92028</v>
      </c>
      <c r="W109" s="160">
        <f t="array" aca="1" ref="W109" ca="1">INDIRECT("ConsolGeog[@["&amp;W$1&amp;"]]")</f>
        <v>0.12521428515047858</v>
      </c>
      <c r="X109" s="129">
        <f t="array" aca="1" ref="X109" ca="1">INDIRECT("ConsolGeog[@["&amp;X$1&amp;"]]")</f>
        <v>0</v>
      </c>
      <c r="Y109" s="129">
        <f t="array" aca="1" ref="Y109" ca="1">INDIRECT("ConsolGeog[@["&amp;Y$1&amp;"]]")</f>
        <v>0</v>
      </c>
      <c r="Z109" s="129">
        <f t="array" aca="1" ref="Z109" ca="1">INDIRECT("ConsolGeog[@["&amp;Z$1&amp;"]]")</f>
        <v>0</v>
      </c>
      <c r="AA109" s="129">
        <f t="array" aca="1" ref="AA109" ca="1">INDIRECT("ConsolGeog[@["&amp;AA$1&amp;"]]")</f>
        <v>0</v>
      </c>
      <c r="AB109" s="129">
        <f t="array" aca="1" ref="AB109" ca="1">INDIRECT("ConsolGeog[@["&amp;AB$1&amp;"]]")</f>
        <v>0</v>
      </c>
      <c r="AC109" s="129">
        <f t="array" aca="1" ref="AC109" ca="1">INDIRECT("ConsolGeog[@["&amp;AC$1&amp;"]]")</f>
        <v>0</v>
      </c>
      <c r="AD109" s="129" t="str">
        <f t="array" aca="1" ref="AD109" ca="1">INDIRECT("ConsolGeog[@["&amp;AD$1&amp;"]]")</f>
        <v/>
      </c>
      <c r="AE109" s="129" t="str">
        <f t="array" aca="1" ref="AE109" ca="1">INDIRECT("ConsolGeog[@["&amp;AE$1&amp;"]]")</f>
        <v/>
      </c>
      <c r="AF109" s="129" t="str">
        <f t="array" aca="1" ref="AF109" ca="1">INDIRECT("ConsolGeog[@["&amp;AF$1&amp;"]]")</f>
        <v/>
      </c>
      <c r="AG109" s="129" t="str">
        <f t="array" aca="1" ref="AG109" ca="1">INDIRECT("ConsolGeog[@["&amp;AG$1&amp;"]]")</f>
        <v/>
      </c>
      <c r="AH109" s="129" t="str">
        <f t="array" aca="1" ref="AH109" ca="1">INDIRECT("ConsolGeog[@["&amp;AH$1&amp;"]]")</f>
        <v/>
      </c>
      <c r="AI109" s="129" t="str">
        <f t="array" aca="1" ref="AI109" ca="1">INDIRECT("ConsolGeog[@["&amp;AI$1&amp;"]]")</f>
        <v/>
      </c>
    </row>
    <row r="110" spans="1:35">
      <c r="A110" s="129" t="str">
        <f t="array" aca="1" ref="A110" ca="1">INDIRECT("ConsolGeog[@["&amp;A$1&amp;"]]")</f>
        <v>E07000067</v>
      </c>
      <c r="B110" s="129" t="str">
        <f t="array" aca="1" ref="B110" ca="1">INDIRECT("ConsolGeog[@["&amp;B$1&amp;"]]")</f>
        <v>Braintree</v>
      </c>
      <c r="C110" s="129">
        <f t="array" aca="1" ref="C110" ca="1">INDIRECT("ConsolGeog[@["&amp;C$1&amp;"]]")</f>
        <v>147084</v>
      </c>
      <c r="D110" s="129">
        <f t="array" aca="1" ref="D110" ca="1">INDIRECT("ConsolGeog[@["&amp;D$1&amp;"]]")</f>
        <v>61170.84</v>
      </c>
      <c r="E110" s="129" t="str">
        <f t="array" aca="1" ref="E110" ca="1">INDIRECT("ConsolGeog[@["&amp;E$1&amp;"]]")</f>
        <v>E07000067</v>
      </c>
      <c r="F110" s="129" t="str">
        <f t="array" aca="1" ref="F110" ca="1">INDIRECT("ConsolGeog[@["&amp;F$1&amp;"]]")</f>
        <v/>
      </c>
      <c r="G110" s="129" t="str">
        <f t="array" aca="1" ref="G110" ca="1">INDIRECT("ConsolGeog[@["&amp;G$1&amp;"]]")</f>
        <v>District</v>
      </c>
      <c r="H110" s="129" t="str">
        <f t="array" aca="1" ref="H110" ca="1">INDIRECT("ConsolGeog[@["&amp;H$1&amp;"]]")</f>
        <v>England</v>
      </c>
      <c r="I110" s="129" t="str">
        <f t="array" aca="1" ref="I110" ca="1">INDIRECT("ConsolGeog[@["&amp;I$1&amp;"]]")</f>
        <v>Essex</v>
      </c>
      <c r="J110" s="129">
        <f t="array" aca="1" ref="J110" ca="1">INDIRECT("ConsolGeog[@["&amp;J$1&amp;"]]")</f>
        <v>25</v>
      </c>
      <c r="K110" s="129">
        <f t="array" aca="1" ref="K110" ca="1">INDIRECT("ConsolGeog[@["&amp;K$1&amp;"]]")</f>
        <v>0</v>
      </c>
      <c r="L110" s="129">
        <f t="array" aca="1" ref="L110" ca="1">INDIRECT("ConsolGeog[@["&amp;L$1&amp;"]]")</f>
        <v>95</v>
      </c>
      <c r="M110" s="129">
        <f t="array" aca="1" ref="M110" ca="1">INDIRECT("ConsolGeog[@["&amp;M$1&amp;"]]")</f>
        <v>13</v>
      </c>
      <c r="N110" s="129">
        <f t="array" aca="1" ref="N110" ca="1">INDIRECT("ConsolGeog[@["&amp;N$1&amp;"]]")</f>
        <v>0</v>
      </c>
      <c r="O110" s="129">
        <f t="array" aca="1" ref="O110" ca="1">INDIRECT("ConsolGeog[@["&amp;O$1&amp;"]]")</f>
        <v>65</v>
      </c>
      <c r="P110" s="129">
        <f t="array" ref="P110">ConsolGeog[COUNTY: Presented CS - 16-17 (2014) '[non additive!']]</f>
        <v>0</v>
      </c>
      <c r="Q110" s="129">
        <f t="array" ref="Q110">ConsolGeog[COUNTY: Presented CS - 16-24 (2014) '[non additive!']]</f>
        <v>0</v>
      </c>
      <c r="R110" s="129">
        <f t="array" ref="R110">ConsolGeog[COUNTY: Presented CS - 18-24 (2014) '[non additive!']]</f>
        <v>0</v>
      </c>
      <c r="S110" s="129">
        <f t="array" ref="S110">ConsolGeog[COUNTY: Assessed CS - 16-17 (2014) '[non additive!']]</f>
        <v>0</v>
      </c>
      <c r="T110" s="129">
        <f t="array" ref="T110">ConsolGeog[COUNTY: Assessed CS - 16-24 (2014) '[non additive!']]</f>
        <v>0</v>
      </c>
      <c r="U110" s="129">
        <f t="array" ref="U110">ConsolGeog[COUNTY: Assessed CS - 18-24 (2014) '[non additive!']]</f>
        <v>0</v>
      </c>
      <c r="V110" s="129">
        <f t="array" ref="V110">ConsolGeog[COUNTY: Sum of districts'' populations '[non additive!']]</f>
        <v>92028</v>
      </c>
      <c r="W110" s="160">
        <f t="array" aca="1" ref="W110" ca="1">INDIRECT("ConsolGeog[@["&amp;W$1&amp;"]]")</f>
        <v>0.1055434644553946</v>
      </c>
      <c r="X110" s="129">
        <f t="array" aca="1" ref="X110" ca="1">INDIRECT("ConsolGeog[@["&amp;X$1&amp;"]]")</f>
        <v>0</v>
      </c>
      <c r="Y110" s="129">
        <f t="array" aca="1" ref="Y110" ca="1">INDIRECT("ConsolGeog[@["&amp;Y$1&amp;"]]")</f>
        <v>0</v>
      </c>
      <c r="Z110" s="129">
        <f t="array" aca="1" ref="Z110" ca="1">INDIRECT("ConsolGeog[@["&amp;Z$1&amp;"]]")</f>
        <v>0</v>
      </c>
      <c r="AA110" s="129">
        <f t="array" aca="1" ref="AA110" ca="1">INDIRECT("ConsolGeog[@["&amp;AA$1&amp;"]]")</f>
        <v>0</v>
      </c>
      <c r="AB110" s="129">
        <f t="array" aca="1" ref="AB110" ca="1">INDIRECT("ConsolGeog[@["&amp;AB$1&amp;"]]")</f>
        <v>0</v>
      </c>
      <c r="AC110" s="129">
        <f t="array" aca="1" ref="AC110" ca="1">INDIRECT("ConsolGeog[@["&amp;AC$1&amp;"]]")</f>
        <v>0</v>
      </c>
      <c r="AD110" s="129" t="str">
        <f t="array" aca="1" ref="AD110" ca="1">INDIRECT("ConsolGeog[@["&amp;AD$1&amp;"]]")</f>
        <v/>
      </c>
      <c r="AE110" s="129" t="str">
        <f t="array" aca="1" ref="AE110" ca="1">INDIRECT("ConsolGeog[@["&amp;AE$1&amp;"]]")</f>
        <v/>
      </c>
      <c r="AF110" s="129" t="str">
        <f t="array" aca="1" ref="AF110" ca="1">INDIRECT("ConsolGeog[@["&amp;AF$1&amp;"]]")</f>
        <v/>
      </c>
      <c r="AG110" s="129" t="str">
        <f t="array" aca="1" ref="AG110" ca="1">INDIRECT("ConsolGeog[@["&amp;AG$1&amp;"]]")</f>
        <v/>
      </c>
      <c r="AH110" s="129" t="str">
        <f t="array" aca="1" ref="AH110" ca="1">INDIRECT("ConsolGeog[@["&amp;AH$1&amp;"]]")</f>
        <v/>
      </c>
      <c r="AI110" s="129" t="str">
        <f t="array" aca="1" ref="AI110" ca="1">INDIRECT("ConsolGeog[@["&amp;AI$1&amp;"]]")</f>
        <v/>
      </c>
    </row>
    <row r="111" spans="1:35">
      <c r="A111" s="129" t="str">
        <f t="array" aca="1" ref="A111" ca="1">INDIRECT("ConsolGeog[@["&amp;A$1&amp;"]]")</f>
        <v>E07000068</v>
      </c>
      <c r="B111" s="129" t="str">
        <f t="array" aca="1" ref="B111" ca="1">INDIRECT("ConsolGeog[@["&amp;B$1&amp;"]]")</f>
        <v>Brentwood</v>
      </c>
      <c r="C111" s="129">
        <f t="array" aca="1" ref="C111" ca="1">INDIRECT("ConsolGeog[@["&amp;C$1&amp;"]]")</f>
        <v>73601</v>
      </c>
      <c r="D111" s="129">
        <f t="array" aca="1" ref="D111" ca="1">INDIRECT("ConsolGeog[@["&amp;D$1&amp;"]]")</f>
        <v>15311.75</v>
      </c>
      <c r="E111" s="129" t="str">
        <f t="array" aca="1" ref="E111" ca="1">INDIRECT("ConsolGeog[@["&amp;E$1&amp;"]]")</f>
        <v>E07000068</v>
      </c>
      <c r="F111" s="129" t="str">
        <f t="array" aca="1" ref="F111" ca="1">INDIRECT("ConsolGeog[@["&amp;F$1&amp;"]]")</f>
        <v/>
      </c>
      <c r="G111" s="129" t="str">
        <f t="array" aca="1" ref="G111" ca="1">INDIRECT("ConsolGeog[@["&amp;G$1&amp;"]]")</f>
        <v>District</v>
      </c>
      <c r="H111" s="129" t="str">
        <f t="array" aca="1" ref="H111" ca="1">INDIRECT("ConsolGeog[@["&amp;H$1&amp;"]]")</f>
        <v>England</v>
      </c>
      <c r="I111" s="129" t="str">
        <f t="array" aca="1" ref="I111" ca="1">INDIRECT("ConsolGeog[@["&amp;I$1&amp;"]]")</f>
        <v>Essex</v>
      </c>
      <c r="J111" s="129">
        <f t="array" aca="1" ref="J111" ca="1">INDIRECT("ConsolGeog[@["&amp;J$1&amp;"]]")</f>
        <v>0</v>
      </c>
      <c r="K111" s="129">
        <f t="array" aca="1" ref="K111" ca="1">INDIRECT("ConsolGeog[@["&amp;K$1&amp;"]]")</f>
        <v>0</v>
      </c>
      <c r="L111" s="129">
        <f t="array" aca="1" ref="L111" ca="1">INDIRECT("ConsolGeog[@["&amp;L$1&amp;"]]")</f>
        <v>0</v>
      </c>
      <c r="M111" s="129">
        <f t="array" aca="1" ref="M111" ca="1">INDIRECT("ConsolGeog[@["&amp;M$1&amp;"]]")</f>
        <v>0</v>
      </c>
      <c r="N111" s="129">
        <f t="array" aca="1" ref="N111" ca="1">INDIRECT("ConsolGeog[@["&amp;N$1&amp;"]]")</f>
        <v>0</v>
      </c>
      <c r="O111" s="129">
        <f t="array" aca="1" ref="O111" ca="1">INDIRECT("ConsolGeog[@["&amp;O$1&amp;"]]")</f>
        <v>0</v>
      </c>
      <c r="P111" s="129">
        <f t="array" ref="P111">ConsolGeog[COUNTY: Presented CS - 16-17 (2014) '[non additive!']]</f>
        <v>0</v>
      </c>
      <c r="Q111" s="129">
        <f t="array" ref="Q111">ConsolGeog[COUNTY: Presented CS - 16-24 (2014) '[non additive!']]</f>
        <v>0</v>
      </c>
      <c r="R111" s="129">
        <f t="array" ref="R111">ConsolGeog[COUNTY: Presented CS - 18-24 (2014) '[non additive!']]</f>
        <v>0</v>
      </c>
      <c r="S111" s="129">
        <f t="array" ref="S111">ConsolGeog[COUNTY: Assessed CS - 16-17 (2014) '[non additive!']]</f>
        <v>0</v>
      </c>
      <c r="T111" s="129">
        <f t="array" ref="T111">ConsolGeog[COUNTY: Assessed CS - 16-24 (2014) '[non additive!']]</f>
        <v>0</v>
      </c>
      <c r="U111" s="129">
        <f t="array" ref="U111">ConsolGeog[COUNTY: Assessed CS - 18-24 (2014) '[non additive!']]</f>
        <v>0</v>
      </c>
      <c r="V111" s="129">
        <f t="array" ref="V111">ConsolGeog[COUNTY: Sum of districts'' populations '[non additive!']]</f>
        <v>92028</v>
      </c>
      <c r="W111" s="160">
        <f t="array" aca="1" ref="W111" ca="1">INDIRECT("ConsolGeog[@["&amp;W$1&amp;"]]")</f>
        <v>5.2814069017578381E-2</v>
      </c>
      <c r="X111" s="129">
        <f t="array" aca="1" ref="X111" ca="1">INDIRECT("ConsolGeog[@["&amp;X$1&amp;"]]")</f>
        <v>0</v>
      </c>
      <c r="Y111" s="129">
        <f t="array" aca="1" ref="Y111" ca="1">INDIRECT("ConsolGeog[@["&amp;Y$1&amp;"]]")</f>
        <v>0</v>
      </c>
      <c r="Z111" s="129">
        <f t="array" aca="1" ref="Z111" ca="1">INDIRECT("ConsolGeog[@["&amp;Z$1&amp;"]]")</f>
        <v>0</v>
      </c>
      <c r="AA111" s="129">
        <f t="array" aca="1" ref="AA111" ca="1">INDIRECT("ConsolGeog[@["&amp;AA$1&amp;"]]")</f>
        <v>0</v>
      </c>
      <c r="AB111" s="129">
        <f t="array" aca="1" ref="AB111" ca="1">INDIRECT("ConsolGeog[@["&amp;AB$1&amp;"]]")</f>
        <v>0</v>
      </c>
      <c r="AC111" s="129">
        <f t="array" aca="1" ref="AC111" ca="1">INDIRECT("ConsolGeog[@["&amp;AC$1&amp;"]]")</f>
        <v>0</v>
      </c>
      <c r="AD111" s="129" t="str">
        <f t="array" aca="1" ref="AD111" ca="1">INDIRECT("ConsolGeog[@["&amp;AD$1&amp;"]]")</f>
        <v/>
      </c>
      <c r="AE111" s="129" t="str">
        <f t="array" aca="1" ref="AE111" ca="1">INDIRECT("ConsolGeog[@["&amp;AE$1&amp;"]]")</f>
        <v/>
      </c>
      <c r="AF111" s="129" t="str">
        <f t="array" aca="1" ref="AF111" ca="1">INDIRECT("ConsolGeog[@["&amp;AF$1&amp;"]]")</f>
        <v/>
      </c>
      <c r="AG111" s="129" t="str">
        <f t="array" aca="1" ref="AG111" ca="1">INDIRECT("ConsolGeog[@["&amp;AG$1&amp;"]]")</f>
        <v/>
      </c>
      <c r="AH111" s="129" t="str">
        <f t="array" aca="1" ref="AH111" ca="1">INDIRECT("ConsolGeog[@["&amp;AH$1&amp;"]]")</f>
        <v/>
      </c>
      <c r="AI111" s="129" t="str">
        <f t="array" aca="1" ref="AI111" ca="1">INDIRECT("ConsolGeog[@["&amp;AI$1&amp;"]]")</f>
        <v/>
      </c>
    </row>
    <row r="112" spans="1:35">
      <c r="A112" s="129" t="str">
        <f t="array" aca="1" ref="A112" ca="1">INDIRECT("ConsolGeog[@["&amp;A$1&amp;"]]")</f>
        <v>E07000081</v>
      </c>
      <c r="B112" s="129" t="str">
        <f t="array" aca="1" ref="B112" ca="1">INDIRECT("ConsolGeog[@["&amp;B$1&amp;"]]")</f>
        <v>Gloucester</v>
      </c>
      <c r="C112" s="129">
        <f t="array" aca="1" ref="C112" ca="1">INDIRECT("ConsolGeog[@["&amp;C$1&amp;"]]")</f>
        <v>121688</v>
      </c>
      <c r="D112" s="129">
        <f t="array" aca="1" ref="D112" ca="1">INDIRECT("ConsolGeog[@["&amp;D$1&amp;"]]")</f>
        <v>4053.68</v>
      </c>
      <c r="E112" s="129" t="str">
        <f t="array" aca="1" ref="E112" ca="1">INDIRECT("ConsolGeog[@["&amp;E$1&amp;"]]")</f>
        <v>E07000081</v>
      </c>
      <c r="F112" s="129" t="str">
        <f t="array" aca="1" ref="F112" ca="1">INDIRECT("ConsolGeog[@["&amp;F$1&amp;"]]")</f>
        <v/>
      </c>
      <c r="G112" s="129" t="str">
        <f t="array" aca="1" ref="G112" ca="1">INDIRECT("ConsolGeog[@["&amp;G$1&amp;"]]")</f>
        <v>District</v>
      </c>
      <c r="H112" s="129" t="str">
        <f t="array" aca="1" ref="H112" ca="1">INDIRECT("ConsolGeog[@["&amp;H$1&amp;"]]")</f>
        <v>England</v>
      </c>
      <c r="I112" s="129" t="str">
        <f t="array" aca="1" ref="I112" ca="1">INDIRECT("ConsolGeog[@["&amp;I$1&amp;"]]")</f>
        <v>Gloucestershire</v>
      </c>
      <c r="J112" s="129">
        <f t="array" aca="1" ref="J112" ca="1">INDIRECT("ConsolGeog[@["&amp;J$1&amp;"]]")</f>
        <v>0</v>
      </c>
      <c r="K112" s="129">
        <f t="array" aca="1" ref="K112" ca="1">INDIRECT("ConsolGeog[@["&amp;K$1&amp;"]]")</f>
        <v>288</v>
      </c>
      <c r="L112" s="129">
        <f t="array" aca="1" ref="L112" ca="1">INDIRECT("ConsolGeog[@["&amp;L$1&amp;"]]")</f>
        <v>0</v>
      </c>
      <c r="M112" s="129">
        <f t="array" aca="1" ref="M112" ca="1">INDIRECT("ConsolGeog[@["&amp;M$1&amp;"]]")</f>
        <v>0</v>
      </c>
      <c r="N112" s="129">
        <f t="array" aca="1" ref="N112" ca="1">INDIRECT("ConsolGeog[@["&amp;N$1&amp;"]]")</f>
        <v>0</v>
      </c>
      <c r="O112" s="129">
        <f t="array" aca="1" ref="O112" ca="1">INDIRECT("ConsolGeog[@["&amp;O$1&amp;"]]")</f>
        <v>0</v>
      </c>
      <c r="P112" s="129">
        <f t="array" ref="P112">ConsolGeog[COUNTY: Presented CS - 16-17 (2014) '[non additive!']]</f>
        <v>0</v>
      </c>
      <c r="Q112" s="129">
        <f t="array" ref="Q112">ConsolGeog[COUNTY: Presented CS - 16-24 (2014) '[non additive!']]</f>
        <v>0</v>
      </c>
      <c r="R112" s="129">
        <f t="array" ref="R112">ConsolGeog[COUNTY: Presented CS - 18-24 (2014) '[non additive!']]</f>
        <v>0</v>
      </c>
      <c r="S112" s="129">
        <f t="array" ref="S112">ConsolGeog[COUNTY: Assessed CS - 16-17 (2014) '[non additive!']]</f>
        <v>0</v>
      </c>
      <c r="T112" s="129">
        <f t="array" ref="T112">ConsolGeog[COUNTY: Assessed CS - 16-24 (2014) '[non additive!']]</f>
        <v>0</v>
      </c>
      <c r="U112" s="129">
        <f t="array" ref="U112">ConsolGeog[COUNTY: Assessed CS - 18-24 (2014) '[non additive!']]</f>
        <v>0</v>
      </c>
      <c r="V112" s="129">
        <f t="array" ref="V112">ConsolGeog[COUNTY: Sum of districts'' populations '[non additive!']]</f>
        <v>92028</v>
      </c>
      <c r="W112" s="160">
        <f t="array" aca="1" ref="W112" ca="1">INDIRECT("ConsolGeog[@["&amp;W$1&amp;"]]")</f>
        <v>0.20383795880626615</v>
      </c>
      <c r="X112" s="129">
        <f t="array" aca="1" ref="X112" ca="1">INDIRECT("ConsolGeog[@["&amp;X$1&amp;"]]")</f>
        <v>29.556504026908591</v>
      </c>
      <c r="Y112" s="129">
        <f t="array" aca="1" ref="Y112" ca="1">INDIRECT("ConsolGeog[@["&amp;Y$1&amp;"]]")</f>
        <v>0</v>
      </c>
      <c r="Z112" s="129">
        <f t="array" aca="1" ref="Z112" ca="1">INDIRECT("ConsolGeog[@["&amp;Z$1&amp;"]]")</f>
        <v>0</v>
      </c>
      <c r="AA112" s="129">
        <f t="array" aca="1" ref="AA112" ca="1">INDIRECT("ConsolGeog[@["&amp;AA$1&amp;"]]")</f>
        <v>28.537314232877261</v>
      </c>
      <c r="AB112" s="129">
        <f t="array" aca="1" ref="AB112" ca="1">INDIRECT("ConsolGeog[@["&amp;AB$1&amp;"]]")</f>
        <v>0</v>
      </c>
      <c r="AC112" s="129">
        <f t="array" aca="1" ref="AC112" ca="1">INDIRECT("ConsolGeog[@["&amp;AC$1&amp;"]]")</f>
        <v>0</v>
      </c>
      <c r="AD112" s="129" t="str">
        <f t="array" aca="1" ref="AD112" ca="1">INDIRECT("ConsolGeog[@["&amp;AD$1&amp;"]]")</f>
        <v/>
      </c>
      <c r="AE112" s="129" t="str">
        <f t="array" aca="1" ref="AE112" ca="1">INDIRECT("ConsolGeog[@["&amp;AE$1&amp;"]]")</f>
        <v/>
      </c>
      <c r="AF112" s="129" t="str">
        <f t="array" aca="1" ref="AF112" ca="1">INDIRECT("ConsolGeog[@["&amp;AF$1&amp;"]]")</f>
        <v/>
      </c>
      <c r="AG112" s="129" t="str">
        <f t="array" aca="1" ref="AG112" ca="1">INDIRECT("ConsolGeog[@["&amp;AG$1&amp;"]]")</f>
        <v/>
      </c>
      <c r="AH112" s="129" t="str">
        <f t="array" aca="1" ref="AH112" ca="1">INDIRECT("ConsolGeog[@["&amp;AH$1&amp;"]]")</f>
        <v/>
      </c>
      <c r="AI112" s="129" t="str">
        <f t="array" aca="1" ref="AI112" ca="1">INDIRECT("ConsolGeog[@["&amp;AI$1&amp;"]]")</f>
        <v/>
      </c>
    </row>
    <row r="113" spans="1:35">
      <c r="A113" s="129" t="str">
        <f t="array" aca="1" ref="A113" ca="1">INDIRECT("ConsolGeog[@["&amp;A$1&amp;"]]")</f>
        <v>E07000082</v>
      </c>
      <c r="B113" s="129" t="str">
        <f t="array" aca="1" ref="B113" ca="1">INDIRECT("ConsolGeog[@["&amp;B$1&amp;"]]")</f>
        <v>Stroud</v>
      </c>
      <c r="C113" s="129">
        <f t="array" aca="1" ref="C113" ca="1">INDIRECT("ConsolGeog[@["&amp;C$1&amp;"]]")</f>
        <v>112779</v>
      </c>
      <c r="D113" s="129">
        <f t="array" aca="1" ref="D113" ca="1">INDIRECT("ConsolGeog[@["&amp;D$1&amp;"]]")</f>
        <v>46065.47</v>
      </c>
      <c r="E113" s="129" t="str">
        <f t="array" aca="1" ref="E113" ca="1">INDIRECT("ConsolGeog[@["&amp;E$1&amp;"]]")</f>
        <v>E07000082</v>
      </c>
      <c r="F113" s="129" t="str">
        <f t="array" aca="1" ref="F113" ca="1">INDIRECT("ConsolGeog[@["&amp;F$1&amp;"]]")</f>
        <v/>
      </c>
      <c r="G113" s="129" t="str">
        <f t="array" aca="1" ref="G113" ca="1">INDIRECT("ConsolGeog[@["&amp;G$1&amp;"]]")</f>
        <v>District</v>
      </c>
      <c r="H113" s="129" t="str">
        <f t="array" aca="1" ref="H113" ca="1">INDIRECT("ConsolGeog[@["&amp;H$1&amp;"]]")</f>
        <v>England</v>
      </c>
      <c r="I113" s="129" t="str">
        <f t="array" aca="1" ref="I113" ca="1">INDIRECT("ConsolGeog[@["&amp;I$1&amp;"]]")</f>
        <v>Gloucestershire</v>
      </c>
      <c r="J113" s="129">
        <f t="array" aca="1" ref="J113" ca="1">INDIRECT("ConsolGeog[@["&amp;J$1&amp;"]]")</f>
        <v>0</v>
      </c>
      <c r="K113" s="129">
        <f t="array" aca="1" ref="K113" ca="1">INDIRECT("ConsolGeog[@["&amp;K$1&amp;"]]")</f>
        <v>0</v>
      </c>
      <c r="L113" s="129">
        <f t="array" aca="1" ref="L113" ca="1">INDIRECT("ConsolGeog[@["&amp;L$1&amp;"]]")</f>
        <v>16</v>
      </c>
      <c r="M113" s="129">
        <f t="array" aca="1" ref="M113" ca="1">INDIRECT("ConsolGeog[@["&amp;M$1&amp;"]]")</f>
        <v>0</v>
      </c>
      <c r="N113" s="129">
        <f t="array" aca="1" ref="N113" ca="1">INDIRECT("ConsolGeog[@["&amp;N$1&amp;"]]")</f>
        <v>0</v>
      </c>
      <c r="O113" s="129">
        <f t="array" aca="1" ref="O113" ca="1">INDIRECT("ConsolGeog[@["&amp;O$1&amp;"]]")</f>
        <v>16</v>
      </c>
      <c r="P113" s="129">
        <f t="array" ref="P113">ConsolGeog[COUNTY: Presented CS - 16-17 (2014) '[non additive!']]</f>
        <v>0</v>
      </c>
      <c r="Q113" s="129">
        <f t="array" ref="Q113">ConsolGeog[COUNTY: Presented CS - 16-24 (2014) '[non additive!']]</f>
        <v>0</v>
      </c>
      <c r="R113" s="129">
        <f t="array" ref="R113">ConsolGeog[COUNTY: Presented CS - 18-24 (2014) '[non additive!']]</f>
        <v>0</v>
      </c>
      <c r="S113" s="129">
        <f t="array" ref="S113">ConsolGeog[COUNTY: Assessed CS - 16-17 (2014) '[non additive!']]</f>
        <v>0</v>
      </c>
      <c r="T113" s="129">
        <f t="array" ref="T113">ConsolGeog[COUNTY: Assessed CS - 16-24 (2014) '[non additive!']]</f>
        <v>0</v>
      </c>
      <c r="U113" s="129">
        <f t="array" ref="U113">ConsolGeog[COUNTY: Assessed CS - 18-24 (2014) '[non additive!']]</f>
        <v>0</v>
      </c>
      <c r="V113" s="129">
        <f t="array" ref="V113">ConsolGeog[COUNTY: Sum of districts'' populations '[non additive!']]</f>
        <v>92028</v>
      </c>
      <c r="W113" s="160">
        <f t="array" aca="1" ref="W113" ca="1">INDIRECT("ConsolGeog[@["&amp;W$1&amp;"]]")</f>
        <v>0.18891461077683824</v>
      </c>
      <c r="X113" s="129">
        <f t="array" aca="1" ref="X113" ca="1">INDIRECT("ConsolGeog[@["&amp;X$1&amp;"]]")</f>
        <v>27.392618562641545</v>
      </c>
      <c r="Y113" s="129">
        <f t="array" aca="1" ref="Y113" ca="1">INDIRECT("ConsolGeog[@["&amp;Y$1&amp;"]]")</f>
        <v>0</v>
      </c>
      <c r="Z113" s="129">
        <f t="array" aca="1" ref="Z113" ca="1">INDIRECT("ConsolGeog[@["&amp;Z$1&amp;"]]")</f>
        <v>0</v>
      </c>
      <c r="AA113" s="129">
        <f t="array" aca="1" ref="AA113" ca="1">INDIRECT("ConsolGeog[@["&amp;AA$1&amp;"]]")</f>
        <v>26.448045508757353</v>
      </c>
      <c r="AB113" s="129">
        <f t="array" aca="1" ref="AB113" ca="1">INDIRECT("ConsolGeog[@["&amp;AB$1&amp;"]]")</f>
        <v>0</v>
      </c>
      <c r="AC113" s="129">
        <f t="array" aca="1" ref="AC113" ca="1">INDIRECT("ConsolGeog[@["&amp;AC$1&amp;"]]")</f>
        <v>0</v>
      </c>
      <c r="AD113" s="129" t="str">
        <f t="array" aca="1" ref="AD113" ca="1">INDIRECT("ConsolGeog[@["&amp;AD$1&amp;"]]")</f>
        <v/>
      </c>
      <c r="AE113" s="129" t="str">
        <f t="array" aca="1" ref="AE113" ca="1">INDIRECT("ConsolGeog[@["&amp;AE$1&amp;"]]")</f>
        <v/>
      </c>
      <c r="AF113" s="129" t="str">
        <f t="array" aca="1" ref="AF113" ca="1">INDIRECT("ConsolGeog[@["&amp;AF$1&amp;"]]")</f>
        <v/>
      </c>
      <c r="AG113" s="129" t="str">
        <f t="array" aca="1" ref="AG113" ca="1">INDIRECT("ConsolGeog[@["&amp;AG$1&amp;"]]")</f>
        <v/>
      </c>
      <c r="AH113" s="129" t="str">
        <f t="array" aca="1" ref="AH113" ca="1">INDIRECT("ConsolGeog[@["&amp;AH$1&amp;"]]")</f>
        <v/>
      </c>
      <c r="AI113" s="129" t="str">
        <f t="array" aca="1" ref="AI113" ca="1">INDIRECT("ConsolGeog[@["&amp;AI$1&amp;"]]")</f>
        <v/>
      </c>
    </row>
    <row r="114" spans="1:35">
      <c r="A114" s="129" t="str">
        <f t="array" aca="1" ref="A114" ca="1">INDIRECT("ConsolGeog[@["&amp;A$1&amp;"]]")</f>
        <v>E07000083</v>
      </c>
      <c r="B114" s="129" t="str">
        <f t="array" aca="1" ref="B114" ca="1">INDIRECT("ConsolGeog[@["&amp;B$1&amp;"]]")</f>
        <v>Tewkesbury</v>
      </c>
      <c r="C114" s="129">
        <f t="array" aca="1" ref="C114" ca="1">INDIRECT("ConsolGeog[@["&amp;C$1&amp;"]]")</f>
        <v>81943</v>
      </c>
      <c r="D114" s="129">
        <f t="array" aca="1" ref="D114" ca="1">INDIRECT("ConsolGeog[@["&amp;D$1&amp;"]]")</f>
        <v>41441.83</v>
      </c>
      <c r="E114" s="129" t="str">
        <f t="array" aca="1" ref="E114" ca="1">INDIRECT("ConsolGeog[@["&amp;E$1&amp;"]]")</f>
        <v>E07000083</v>
      </c>
      <c r="F114" s="129">
        <f t="array" aca="1" ref="F114" ca="1">INDIRECT("ConsolGeog[@["&amp;F$1&amp;"]]")</f>
        <v>1</v>
      </c>
      <c r="G114" s="129" t="str">
        <f t="array" aca="1" ref="G114" ca="1">INDIRECT("ConsolGeog[@["&amp;G$1&amp;"]]")</f>
        <v>District</v>
      </c>
      <c r="H114" s="129" t="str">
        <f t="array" aca="1" ref="H114" ca="1">INDIRECT("ConsolGeog[@["&amp;H$1&amp;"]]")</f>
        <v>England</v>
      </c>
      <c r="I114" s="129" t="str">
        <f t="array" aca="1" ref="I114" ca="1">INDIRECT("ConsolGeog[@["&amp;I$1&amp;"]]")</f>
        <v>Gloucestershire</v>
      </c>
      <c r="J114" s="129">
        <f t="array" aca="1" ref="J114" ca="1">INDIRECT("ConsolGeog[@["&amp;J$1&amp;"]]")</f>
        <v>0</v>
      </c>
      <c r="K114" s="129">
        <f t="array" aca="1" ref="K114" ca="1">INDIRECT("ConsolGeog[@["&amp;K$1&amp;"]]")</f>
        <v>0</v>
      </c>
      <c r="L114" s="129">
        <f t="array" aca="1" ref="L114" ca="1">INDIRECT("ConsolGeog[@["&amp;L$1&amp;"]]")</f>
        <v>0</v>
      </c>
      <c r="M114" s="129">
        <f t="array" aca="1" ref="M114" ca="1">INDIRECT("ConsolGeog[@["&amp;M$1&amp;"]]")</f>
        <v>0</v>
      </c>
      <c r="N114" s="129">
        <f t="array" aca="1" ref="N114" ca="1">INDIRECT("ConsolGeog[@["&amp;N$1&amp;"]]")</f>
        <v>0</v>
      </c>
      <c r="O114" s="129">
        <f t="array" aca="1" ref="O114" ca="1">INDIRECT("ConsolGeog[@["&amp;O$1&amp;"]]")</f>
        <v>0</v>
      </c>
      <c r="P114" s="129">
        <f t="array" ref="P114">ConsolGeog[COUNTY: Presented CS - 16-17 (2014) '[non additive!']]</f>
        <v>0</v>
      </c>
      <c r="Q114" s="129">
        <f t="array" ref="Q114">ConsolGeog[COUNTY: Presented CS - 16-24 (2014) '[non additive!']]</f>
        <v>0</v>
      </c>
      <c r="R114" s="129">
        <f t="array" ref="R114">ConsolGeog[COUNTY: Presented CS - 18-24 (2014) '[non additive!']]</f>
        <v>0</v>
      </c>
      <c r="S114" s="129">
        <f t="array" ref="S114">ConsolGeog[COUNTY: Assessed CS - 16-17 (2014) '[non additive!']]</f>
        <v>0</v>
      </c>
      <c r="T114" s="129">
        <f t="array" ref="T114">ConsolGeog[COUNTY: Assessed CS - 16-24 (2014) '[non additive!']]</f>
        <v>0</v>
      </c>
      <c r="U114" s="129">
        <f t="array" ref="U114">ConsolGeog[COUNTY: Assessed CS - 18-24 (2014) '[non additive!']]</f>
        <v>0</v>
      </c>
      <c r="V114" s="129">
        <f t="array" ref="V114">ConsolGeog[COUNTY: Sum of districts'' populations '[non additive!']]</f>
        <v>92028</v>
      </c>
      <c r="W114" s="160">
        <f t="array" aca="1" ref="W114" ca="1">INDIRECT("ConsolGeog[@["&amp;W$1&amp;"]]")</f>
        <v>0.1372616351527009</v>
      </c>
      <c r="X114" s="129">
        <f t="array" aca="1" ref="X114" ca="1">INDIRECT("ConsolGeog[@["&amp;X$1&amp;"]]")</f>
        <v>19.902937097141631</v>
      </c>
      <c r="Y114" s="129">
        <f t="array" aca="1" ref="Y114" ca="1">INDIRECT("ConsolGeog[@["&amp;Y$1&amp;"]]")</f>
        <v>0</v>
      </c>
      <c r="Z114" s="129">
        <f t="array" aca="1" ref="Z114" ca="1">INDIRECT("ConsolGeog[@["&amp;Z$1&amp;"]]")</f>
        <v>0</v>
      </c>
      <c r="AA114" s="129">
        <f t="array" aca="1" ref="AA114" ca="1">INDIRECT("ConsolGeog[@["&amp;AA$1&amp;"]]")</f>
        <v>19.216628921378128</v>
      </c>
      <c r="AB114" s="129">
        <f t="array" aca="1" ref="AB114" ca="1">INDIRECT("ConsolGeog[@["&amp;AB$1&amp;"]]")</f>
        <v>0</v>
      </c>
      <c r="AC114" s="129">
        <f t="array" aca="1" ref="AC114" ca="1">INDIRECT("ConsolGeog[@["&amp;AC$1&amp;"]]")</f>
        <v>0</v>
      </c>
      <c r="AD114" s="129" t="str">
        <f t="array" aca="1" ref="AD114" ca="1">INDIRECT("ConsolGeog[@["&amp;AD$1&amp;"]]")</f>
        <v/>
      </c>
      <c r="AE114" s="129" t="str">
        <f t="array" aca="1" ref="AE114" ca="1">INDIRECT("ConsolGeog[@["&amp;AE$1&amp;"]]")</f>
        <v/>
      </c>
      <c r="AF114" s="129" t="str">
        <f t="array" aca="1" ref="AF114" ca="1">INDIRECT("ConsolGeog[@["&amp;AF$1&amp;"]]")</f>
        <v/>
      </c>
      <c r="AG114" s="129" t="str">
        <f t="array" aca="1" ref="AG114" ca="1">INDIRECT("ConsolGeog[@["&amp;AG$1&amp;"]]")</f>
        <v/>
      </c>
      <c r="AH114" s="129" t="str">
        <f t="array" aca="1" ref="AH114" ca="1">INDIRECT("ConsolGeog[@["&amp;AH$1&amp;"]]")</f>
        <v/>
      </c>
      <c r="AI114" s="129" t="str">
        <f t="array" aca="1" ref="AI114" ca="1">INDIRECT("ConsolGeog[@["&amp;AI$1&amp;"]]")</f>
        <v/>
      </c>
    </row>
    <row r="115" spans="1:35">
      <c r="A115" s="129" t="str">
        <f t="array" aca="1" ref="A115" ca="1">INDIRECT("ConsolGeog[@["&amp;A$1&amp;"]]")</f>
        <v>E07000084</v>
      </c>
      <c r="B115" s="129" t="str">
        <f t="array" aca="1" ref="B115" ca="1">INDIRECT("ConsolGeog[@["&amp;B$1&amp;"]]")</f>
        <v>Basingstoke and Deane</v>
      </c>
      <c r="C115" s="129">
        <f t="array" aca="1" ref="C115" ca="1">INDIRECT("ConsolGeog[@["&amp;C$1&amp;"]]")</f>
        <v>167799</v>
      </c>
      <c r="D115" s="129">
        <f t="array" aca="1" ref="D115" ca="1">INDIRECT("ConsolGeog[@["&amp;D$1&amp;"]]")</f>
        <v>63380.74</v>
      </c>
      <c r="E115" s="129" t="str">
        <f t="array" aca="1" ref="E115" ca="1">INDIRECT("ConsolGeog[@["&amp;E$1&amp;"]]")</f>
        <v>E07000084</v>
      </c>
      <c r="F115" s="129" t="str">
        <f t="array" aca="1" ref="F115" ca="1">INDIRECT("ConsolGeog[@["&amp;F$1&amp;"]]")</f>
        <v/>
      </c>
      <c r="G115" s="129" t="str">
        <f t="array" aca="1" ref="G115" ca="1">INDIRECT("ConsolGeog[@["&amp;G$1&amp;"]]")</f>
        <v>District</v>
      </c>
      <c r="H115" s="129" t="str">
        <f t="array" aca="1" ref="H115" ca="1">INDIRECT("ConsolGeog[@["&amp;H$1&amp;"]]")</f>
        <v>England</v>
      </c>
      <c r="I115" s="129" t="str">
        <f t="array" aca="1" ref="I115" ca="1">INDIRECT("ConsolGeog[@["&amp;I$1&amp;"]]")</f>
        <v>Hampshire</v>
      </c>
      <c r="J115" s="129">
        <f t="array" aca="1" ref="J115" ca="1">INDIRECT("ConsolGeog[@["&amp;J$1&amp;"]]")</f>
        <v>0</v>
      </c>
      <c r="K115" s="129">
        <f t="array" aca="1" ref="K115" ca="1">INDIRECT("ConsolGeog[@["&amp;K$1&amp;"]]")</f>
        <v>0</v>
      </c>
      <c r="L115" s="129">
        <f t="array" aca="1" ref="L115" ca="1">INDIRECT("ConsolGeog[@["&amp;L$1&amp;"]]")</f>
        <v>0</v>
      </c>
      <c r="M115" s="129">
        <f t="array" aca="1" ref="M115" ca="1">INDIRECT("ConsolGeog[@["&amp;M$1&amp;"]]")</f>
        <v>0</v>
      </c>
      <c r="N115" s="129">
        <f t="array" aca="1" ref="N115" ca="1">INDIRECT("ConsolGeog[@["&amp;N$1&amp;"]]")</f>
        <v>0</v>
      </c>
      <c r="O115" s="129">
        <f t="array" aca="1" ref="O115" ca="1">INDIRECT("ConsolGeog[@["&amp;O$1&amp;"]]")</f>
        <v>0</v>
      </c>
      <c r="P115" s="129">
        <f t="array" ref="P115">ConsolGeog[COUNTY: Presented CS - 16-17 (2014) '[non additive!']]</f>
        <v>0</v>
      </c>
      <c r="Q115" s="129">
        <f t="array" ref="Q115">ConsolGeog[COUNTY: Presented CS - 16-24 (2014) '[non additive!']]</f>
        <v>0</v>
      </c>
      <c r="R115" s="129">
        <f t="array" ref="R115">ConsolGeog[COUNTY: Presented CS - 18-24 (2014) '[non additive!']]</f>
        <v>0</v>
      </c>
      <c r="S115" s="129">
        <f t="array" ref="S115">ConsolGeog[COUNTY: Assessed CS - 16-17 (2014) '[non additive!']]</f>
        <v>0</v>
      </c>
      <c r="T115" s="129">
        <f t="array" ref="T115">ConsolGeog[COUNTY: Assessed CS - 16-24 (2014) '[non additive!']]</f>
        <v>0</v>
      </c>
      <c r="U115" s="129">
        <f t="array" ref="U115">ConsolGeog[COUNTY: Assessed CS - 18-24 (2014) '[non additive!']]</f>
        <v>0</v>
      </c>
      <c r="V115" s="129">
        <f t="array" ref="V115">ConsolGeog[COUNTY: Sum of districts'' populations '[non additive!']]</f>
        <v>92028</v>
      </c>
      <c r="W115" s="160">
        <f t="array" aca="1" ref="W115" ca="1">INDIRECT("ConsolGeog[@["&amp;W$1&amp;"]]")</f>
        <v>0.1273338351844151</v>
      </c>
      <c r="X115" s="129">
        <f t="array" aca="1" ref="X115" ca="1">INDIRECT("ConsolGeog[@["&amp;X$1&amp;"]]")</f>
        <v>16.298730903605133</v>
      </c>
      <c r="Y115" s="129">
        <f t="array" aca="1" ref="Y115" ca="1">INDIRECT("ConsolGeog[@["&amp;Y$1&amp;"]]")</f>
        <v>0</v>
      </c>
      <c r="Z115" s="129">
        <f t="array" aca="1" ref="Z115" ca="1">INDIRECT("ConsolGeog[@["&amp;Z$1&amp;"]]")</f>
        <v>0.2546676703688302</v>
      </c>
      <c r="AA115" s="129">
        <f t="array" aca="1" ref="AA115" ca="1">INDIRECT("ConsolGeog[@["&amp;AA$1&amp;"]]")</f>
        <v>4.4566842314545285</v>
      </c>
      <c r="AB115" s="129">
        <f t="array" aca="1" ref="AB115" ca="1">INDIRECT("ConsolGeog[@["&amp;AB$1&amp;"]]")</f>
        <v>0</v>
      </c>
      <c r="AC115" s="129">
        <f t="array" aca="1" ref="AC115" ca="1">INDIRECT("ConsolGeog[@["&amp;AC$1&amp;"]]")</f>
        <v>0</v>
      </c>
      <c r="AD115" s="129" t="str">
        <f t="array" aca="1" ref="AD115" ca="1">INDIRECT("ConsolGeog[@["&amp;AD$1&amp;"]]")</f>
        <v/>
      </c>
      <c r="AE115" s="129" t="str">
        <f t="array" aca="1" ref="AE115" ca="1">INDIRECT("ConsolGeog[@["&amp;AE$1&amp;"]]")</f>
        <v/>
      </c>
      <c r="AF115" s="129" t="str">
        <f t="array" aca="1" ref="AF115" ca="1">INDIRECT("ConsolGeog[@["&amp;AF$1&amp;"]]")</f>
        <v/>
      </c>
      <c r="AG115" s="129" t="str">
        <f t="array" aca="1" ref="AG115" ca="1">INDIRECT("ConsolGeog[@["&amp;AG$1&amp;"]]")</f>
        <v/>
      </c>
      <c r="AH115" s="129" t="str">
        <f t="array" aca="1" ref="AH115" ca="1">INDIRECT("ConsolGeog[@["&amp;AH$1&amp;"]]")</f>
        <v/>
      </c>
      <c r="AI115" s="129" t="str">
        <f t="array" aca="1" ref="AI115" ca="1">INDIRECT("ConsolGeog[@["&amp;AI$1&amp;"]]")</f>
        <v/>
      </c>
    </row>
    <row r="116" spans="1:35">
      <c r="A116" s="129" t="str">
        <f t="array" aca="1" ref="A116" ca="1">INDIRECT("ConsolGeog[@["&amp;A$1&amp;"]]")</f>
        <v>E07000069</v>
      </c>
      <c r="B116" s="129" t="str">
        <f t="array" aca="1" ref="B116" ca="1">INDIRECT("ConsolGeog[@["&amp;B$1&amp;"]]")</f>
        <v>Castle Point</v>
      </c>
      <c r="C116" s="129">
        <f t="array" aca="1" ref="C116" ca="1">INDIRECT("ConsolGeog[@["&amp;C$1&amp;"]]")</f>
        <v>88011</v>
      </c>
      <c r="D116" s="129">
        <f t="array" aca="1" ref="D116" ca="1">INDIRECT("ConsolGeog[@["&amp;D$1&amp;"]]")</f>
        <v>4506.8599999999997</v>
      </c>
      <c r="E116" s="129" t="str">
        <f t="array" aca="1" ref="E116" ca="1">INDIRECT("ConsolGeog[@["&amp;E$1&amp;"]]")</f>
        <v>E07000069</v>
      </c>
      <c r="F116" s="129" t="str">
        <f t="array" aca="1" ref="F116" ca="1">INDIRECT("ConsolGeog[@["&amp;F$1&amp;"]]")</f>
        <v/>
      </c>
      <c r="G116" s="129" t="str">
        <f t="array" aca="1" ref="G116" ca="1">INDIRECT("ConsolGeog[@["&amp;G$1&amp;"]]")</f>
        <v>District</v>
      </c>
      <c r="H116" s="129" t="str">
        <f t="array" aca="1" ref="H116" ca="1">INDIRECT("ConsolGeog[@["&amp;H$1&amp;"]]")</f>
        <v>England</v>
      </c>
      <c r="I116" s="129" t="str">
        <f t="array" aca="1" ref="I116" ca="1">INDIRECT("ConsolGeog[@["&amp;I$1&amp;"]]")</f>
        <v>Essex</v>
      </c>
      <c r="J116" s="129">
        <f t="array" aca="1" ref="J116" ca="1">INDIRECT("ConsolGeog[@["&amp;J$1&amp;"]]")</f>
        <v>6</v>
      </c>
      <c r="K116" s="129">
        <f t="array" aca="1" ref="K116" ca="1">INDIRECT("ConsolGeog[@["&amp;K$1&amp;"]]")</f>
        <v>0</v>
      </c>
      <c r="L116" s="129">
        <f t="array" aca="1" ref="L116" ca="1">INDIRECT("ConsolGeog[@["&amp;L$1&amp;"]]")</f>
        <v>46</v>
      </c>
      <c r="M116" s="129">
        <f t="array" aca="1" ref="M116" ca="1">INDIRECT("ConsolGeog[@["&amp;M$1&amp;"]]")</f>
        <v>1</v>
      </c>
      <c r="N116" s="129">
        <f t="array" aca="1" ref="N116" ca="1">INDIRECT("ConsolGeog[@["&amp;N$1&amp;"]]")</f>
        <v>0</v>
      </c>
      <c r="O116" s="129">
        <f t="array" aca="1" ref="O116" ca="1">INDIRECT("ConsolGeog[@["&amp;O$1&amp;"]]")</f>
        <v>13</v>
      </c>
      <c r="P116" s="129">
        <f t="array" ref="P116">ConsolGeog[COUNTY: Presented CS - 16-17 (2014) '[non additive!']]</f>
        <v>0</v>
      </c>
      <c r="Q116" s="129">
        <f t="array" ref="Q116">ConsolGeog[COUNTY: Presented CS - 16-24 (2014) '[non additive!']]</f>
        <v>0</v>
      </c>
      <c r="R116" s="129">
        <f t="array" ref="R116">ConsolGeog[COUNTY: Presented CS - 18-24 (2014) '[non additive!']]</f>
        <v>0</v>
      </c>
      <c r="S116" s="129">
        <f t="array" ref="S116">ConsolGeog[COUNTY: Assessed CS - 16-17 (2014) '[non additive!']]</f>
        <v>0</v>
      </c>
      <c r="T116" s="129">
        <f t="array" ref="T116">ConsolGeog[COUNTY: Assessed CS - 16-24 (2014) '[non additive!']]</f>
        <v>0</v>
      </c>
      <c r="U116" s="129">
        <f t="array" ref="U116">ConsolGeog[COUNTY: Assessed CS - 18-24 (2014) '[non additive!']]</f>
        <v>0</v>
      </c>
      <c r="V116" s="129">
        <f t="array" ref="V116">ConsolGeog[COUNTY: Sum of districts'' populations '[non additive!']]</f>
        <v>92028</v>
      </c>
      <c r="W116" s="160">
        <f t="array" aca="1" ref="W116" ca="1">INDIRECT("ConsolGeog[@["&amp;W$1&amp;"]]")</f>
        <v>6.3154291766498977E-2</v>
      </c>
      <c r="X116" s="129">
        <f t="array" aca="1" ref="X116" ca="1">INDIRECT("ConsolGeog[@["&amp;X$1&amp;"]]")</f>
        <v>0</v>
      </c>
      <c r="Y116" s="129">
        <f t="array" aca="1" ref="Y116" ca="1">INDIRECT("ConsolGeog[@["&amp;Y$1&amp;"]]")</f>
        <v>0</v>
      </c>
      <c r="Z116" s="129">
        <f t="array" aca="1" ref="Z116" ca="1">INDIRECT("ConsolGeog[@["&amp;Z$1&amp;"]]")</f>
        <v>0</v>
      </c>
      <c r="AA116" s="129">
        <f t="array" aca="1" ref="AA116" ca="1">INDIRECT("ConsolGeog[@["&amp;AA$1&amp;"]]")</f>
        <v>0</v>
      </c>
      <c r="AB116" s="129">
        <f t="array" aca="1" ref="AB116" ca="1">INDIRECT("ConsolGeog[@["&amp;AB$1&amp;"]]")</f>
        <v>0</v>
      </c>
      <c r="AC116" s="129">
        <f t="array" aca="1" ref="AC116" ca="1">INDIRECT("ConsolGeog[@["&amp;AC$1&amp;"]]")</f>
        <v>0</v>
      </c>
      <c r="AD116" s="129" t="str">
        <f t="array" aca="1" ref="AD116" ca="1">INDIRECT("ConsolGeog[@["&amp;AD$1&amp;"]]")</f>
        <v/>
      </c>
      <c r="AE116" s="129" t="str">
        <f t="array" aca="1" ref="AE116" ca="1">INDIRECT("ConsolGeog[@["&amp;AE$1&amp;"]]")</f>
        <v/>
      </c>
      <c r="AF116" s="129" t="str">
        <f t="array" aca="1" ref="AF116" ca="1">INDIRECT("ConsolGeog[@["&amp;AF$1&amp;"]]")</f>
        <v/>
      </c>
      <c r="AG116" s="129" t="str">
        <f t="array" aca="1" ref="AG116" ca="1">INDIRECT("ConsolGeog[@["&amp;AG$1&amp;"]]")</f>
        <v/>
      </c>
      <c r="AH116" s="129" t="str">
        <f t="array" aca="1" ref="AH116" ca="1">INDIRECT("ConsolGeog[@["&amp;AH$1&amp;"]]")</f>
        <v/>
      </c>
      <c r="AI116" s="129" t="str">
        <f t="array" aca="1" ref="AI116" ca="1">INDIRECT("ConsolGeog[@["&amp;AI$1&amp;"]]")</f>
        <v/>
      </c>
    </row>
    <row r="117" spans="1:35">
      <c r="A117" s="129" t="str">
        <f t="array" aca="1" ref="A117" ca="1">INDIRECT("ConsolGeog[@["&amp;A$1&amp;"]]")</f>
        <v>E07000070</v>
      </c>
      <c r="B117" s="129" t="str">
        <f t="array" aca="1" ref="B117" ca="1">INDIRECT("ConsolGeog[@["&amp;B$1&amp;"]]")</f>
        <v>Chelmsford</v>
      </c>
      <c r="C117" s="129">
        <f t="array" aca="1" ref="C117" ca="1">INDIRECT("ConsolGeog[@["&amp;C$1&amp;"]]")</f>
        <v>168310</v>
      </c>
      <c r="D117" s="129">
        <f t="array" aca="1" ref="D117" ca="1">INDIRECT("ConsolGeog[@["&amp;D$1&amp;"]]")</f>
        <v>33877.56</v>
      </c>
      <c r="E117" s="129" t="str">
        <f t="array" aca="1" ref="E117" ca="1">INDIRECT("ConsolGeog[@["&amp;E$1&amp;"]]")</f>
        <v>E07000070</v>
      </c>
      <c r="F117" s="129">
        <f t="array" aca="1" ref="F117" ca="1">INDIRECT("ConsolGeog[@["&amp;F$1&amp;"]]")</f>
        <v>1</v>
      </c>
      <c r="G117" s="129" t="str">
        <f t="array" aca="1" ref="G117" ca="1">INDIRECT("ConsolGeog[@["&amp;G$1&amp;"]]")</f>
        <v>District</v>
      </c>
      <c r="H117" s="129" t="str">
        <f t="array" aca="1" ref="H117" ca="1">INDIRECT("ConsolGeog[@["&amp;H$1&amp;"]]")</f>
        <v>England</v>
      </c>
      <c r="I117" s="129" t="str">
        <f t="array" aca="1" ref="I117" ca="1">INDIRECT("ConsolGeog[@["&amp;I$1&amp;"]]")</f>
        <v>Essex</v>
      </c>
      <c r="J117" s="129">
        <f t="array" aca="1" ref="J117" ca="1">INDIRECT("ConsolGeog[@["&amp;J$1&amp;"]]")</f>
        <v>0</v>
      </c>
      <c r="K117" s="129">
        <f t="array" aca="1" ref="K117" ca="1">INDIRECT("ConsolGeog[@["&amp;K$1&amp;"]]")</f>
        <v>0</v>
      </c>
      <c r="L117" s="129">
        <f t="array" aca="1" ref="L117" ca="1">INDIRECT("ConsolGeog[@["&amp;L$1&amp;"]]")</f>
        <v>0</v>
      </c>
      <c r="M117" s="129">
        <f t="array" aca="1" ref="M117" ca="1">INDIRECT("ConsolGeog[@["&amp;M$1&amp;"]]")</f>
        <v>0</v>
      </c>
      <c r="N117" s="129">
        <f t="array" aca="1" ref="N117" ca="1">INDIRECT("ConsolGeog[@["&amp;N$1&amp;"]]")</f>
        <v>0</v>
      </c>
      <c r="O117" s="129">
        <f t="array" aca="1" ref="O117" ca="1">INDIRECT("ConsolGeog[@["&amp;O$1&amp;"]]")</f>
        <v>0</v>
      </c>
      <c r="P117" s="129">
        <f t="array" ref="P117">ConsolGeog[COUNTY: Presented CS - 16-17 (2014) '[non additive!']]</f>
        <v>0</v>
      </c>
      <c r="Q117" s="129">
        <f t="array" ref="Q117">ConsolGeog[COUNTY: Presented CS - 16-24 (2014) '[non additive!']]</f>
        <v>0</v>
      </c>
      <c r="R117" s="129">
        <f t="array" ref="R117">ConsolGeog[COUNTY: Presented CS - 18-24 (2014) '[non additive!']]</f>
        <v>0</v>
      </c>
      <c r="S117" s="129">
        <f t="array" ref="S117">ConsolGeog[COUNTY: Assessed CS - 16-17 (2014) '[non additive!']]</f>
        <v>0</v>
      </c>
      <c r="T117" s="129">
        <f t="array" ref="T117">ConsolGeog[COUNTY: Assessed CS - 16-24 (2014) '[non additive!']]</f>
        <v>0</v>
      </c>
      <c r="U117" s="129">
        <f t="array" ref="U117">ConsolGeog[COUNTY: Assessed CS - 18-24 (2014) '[non additive!']]</f>
        <v>0</v>
      </c>
      <c r="V117" s="129">
        <f t="array" ref="V117">ConsolGeog[COUNTY: Sum of districts'' populations '[non additive!']]</f>
        <v>92028</v>
      </c>
      <c r="W117" s="160">
        <f t="array" aca="1" ref="W117" ca="1">INDIRECT("ConsolGeog[@["&amp;W$1&amp;"]]")</f>
        <v>0.12077466279464433</v>
      </c>
      <c r="X117" s="129">
        <f t="array" aca="1" ref="X117" ca="1">INDIRECT("ConsolGeog[@["&amp;X$1&amp;"]]")</f>
        <v>0</v>
      </c>
      <c r="Y117" s="129">
        <f t="array" aca="1" ref="Y117" ca="1">INDIRECT("ConsolGeog[@["&amp;Y$1&amp;"]]")</f>
        <v>0</v>
      </c>
      <c r="Z117" s="129">
        <f t="array" aca="1" ref="Z117" ca="1">INDIRECT("ConsolGeog[@["&amp;Z$1&amp;"]]")</f>
        <v>0</v>
      </c>
      <c r="AA117" s="129">
        <f t="array" aca="1" ref="AA117" ca="1">INDIRECT("ConsolGeog[@["&amp;AA$1&amp;"]]")</f>
        <v>0</v>
      </c>
      <c r="AB117" s="129">
        <f t="array" aca="1" ref="AB117" ca="1">INDIRECT("ConsolGeog[@["&amp;AB$1&amp;"]]")</f>
        <v>0</v>
      </c>
      <c r="AC117" s="129">
        <f t="array" aca="1" ref="AC117" ca="1">INDIRECT("ConsolGeog[@["&amp;AC$1&amp;"]]")</f>
        <v>0</v>
      </c>
      <c r="AD117" s="129" t="str">
        <f t="array" aca="1" ref="AD117" ca="1">INDIRECT("ConsolGeog[@["&amp;AD$1&amp;"]]")</f>
        <v/>
      </c>
      <c r="AE117" s="129" t="str">
        <f t="array" aca="1" ref="AE117" ca="1">INDIRECT("ConsolGeog[@["&amp;AE$1&amp;"]]")</f>
        <v/>
      </c>
      <c r="AF117" s="129" t="str">
        <f t="array" aca="1" ref="AF117" ca="1">INDIRECT("ConsolGeog[@["&amp;AF$1&amp;"]]")</f>
        <v/>
      </c>
      <c r="AG117" s="129" t="str">
        <f t="array" aca="1" ref="AG117" ca="1">INDIRECT("ConsolGeog[@["&amp;AG$1&amp;"]]")</f>
        <v/>
      </c>
      <c r="AH117" s="129" t="str">
        <f t="array" aca="1" ref="AH117" ca="1">INDIRECT("ConsolGeog[@["&amp;AH$1&amp;"]]")</f>
        <v/>
      </c>
      <c r="AI117" s="129" t="str">
        <f t="array" aca="1" ref="AI117" ca="1">INDIRECT("ConsolGeog[@["&amp;AI$1&amp;"]]")</f>
        <v/>
      </c>
    </row>
    <row r="118" spans="1:35">
      <c r="A118" s="129" t="str">
        <f t="array" aca="1" ref="A118" ca="1">INDIRECT("ConsolGeog[@["&amp;A$1&amp;"]]")</f>
        <v>E07000071</v>
      </c>
      <c r="B118" s="129" t="str">
        <f t="array" aca="1" ref="B118" ca="1">INDIRECT("ConsolGeog[@["&amp;B$1&amp;"]]")</f>
        <v>Colchester</v>
      </c>
      <c r="C118" s="129">
        <f t="array" aca="1" ref="C118" ca="1">INDIRECT("ConsolGeog[@["&amp;C$1&amp;"]]")</f>
        <v>173074</v>
      </c>
      <c r="D118" s="129">
        <f t="array" aca="1" ref="D118" ca="1">INDIRECT("ConsolGeog[@["&amp;D$1&amp;"]]")</f>
        <v>32908.17</v>
      </c>
      <c r="E118" s="129" t="str">
        <f t="array" aca="1" ref="E118" ca="1">INDIRECT("ConsolGeog[@["&amp;E$1&amp;"]]")</f>
        <v>E07000071</v>
      </c>
      <c r="F118" s="129" t="str">
        <f t="array" aca="1" ref="F118" ca="1">INDIRECT("ConsolGeog[@["&amp;F$1&amp;"]]")</f>
        <v/>
      </c>
      <c r="G118" s="129" t="str">
        <f t="array" aca="1" ref="G118" ca="1">INDIRECT("ConsolGeog[@["&amp;G$1&amp;"]]")</f>
        <v>District</v>
      </c>
      <c r="H118" s="129" t="str">
        <f t="array" aca="1" ref="H118" ca="1">INDIRECT("ConsolGeog[@["&amp;H$1&amp;"]]")</f>
        <v>England</v>
      </c>
      <c r="I118" s="129" t="str">
        <f t="array" aca="1" ref="I118" ca="1">INDIRECT("ConsolGeog[@["&amp;I$1&amp;"]]")</f>
        <v>Essex</v>
      </c>
      <c r="J118" s="129">
        <f t="array" aca="1" ref="J118" ca="1">INDIRECT("ConsolGeog[@["&amp;J$1&amp;"]]")</f>
        <v>0</v>
      </c>
      <c r="K118" s="129">
        <f t="array" aca="1" ref="K118" ca="1">INDIRECT("ConsolGeog[@["&amp;K$1&amp;"]]")</f>
        <v>248</v>
      </c>
      <c r="L118" s="129">
        <f t="array" aca="1" ref="L118" ca="1">INDIRECT("ConsolGeog[@["&amp;L$1&amp;"]]")</f>
        <v>0</v>
      </c>
      <c r="M118" s="129">
        <f t="array" aca="1" ref="M118" ca="1">INDIRECT("ConsolGeog[@["&amp;M$1&amp;"]]")</f>
        <v>0</v>
      </c>
      <c r="N118" s="129">
        <f t="array" aca="1" ref="N118" ca="1">INDIRECT("ConsolGeog[@["&amp;N$1&amp;"]]")</f>
        <v>110</v>
      </c>
      <c r="O118" s="129">
        <f t="array" aca="1" ref="O118" ca="1">INDIRECT("ConsolGeog[@["&amp;O$1&amp;"]]")</f>
        <v>0</v>
      </c>
      <c r="P118" s="129">
        <f t="array" ref="P118">ConsolGeog[COUNTY: Presented CS - 16-17 (2014) '[non additive!']]</f>
        <v>0</v>
      </c>
      <c r="Q118" s="129">
        <f t="array" ref="Q118">ConsolGeog[COUNTY: Presented CS - 16-24 (2014) '[non additive!']]</f>
        <v>0</v>
      </c>
      <c r="R118" s="129">
        <f t="array" ref="R118">ConsolGeog[COUNTY: Presented CS - 18-24 (2014) '[non additive!']]</f>
        <v>0</v>
      </c>
      <c r="S118" s="129">
        <f t="array" ref="S118">ConsolGeog[COUNTY: Assessed CS - 16-17 (2014) '[non additive!']]</f>
        <v>0</v>
      </c>
      <c r="T118" s="129">
        <f t="array" ref="T118">ConsolGeog[COUNTY: Assessed CS - 16-24 (2014) '[non additive!']]</f>
        <v>0</v>
      </c>
      <c r="U118" s="129">
        <f t="array" ref="U118">ConsolGeog[COUNTY: Assessed CS - 18-24 (2014) '[non additive!']]</f>
        <v>0</v>
      </c>
      <c r="V118" s="129">
        <f t="array" ref="V118">ConsolGeog[COUNTY: Sum of districts'' populations '[non additive!']]</f>
        <v>92028</v>
      </c>
      <c r="W118" s="160">
        <f t="array" aca="1" ref="W118" ca="1">INDIRECT("ConsolGeog[@["&amp;W$1&amp;"]]")</f>
        <v>0.1241931791843638</v>
      </c>
      <c r="X118" s="129">
        <f t="array" aca="1" ref="X118" ca="1">INDIRECT("ConsolGeog[@["&amp;X$1&amp;"]]")</f>
        <v>0</v>
      </c>
      <c r="Y118" s="129">
        <f t="array" aca="1" ref="Y118" ca="1">INDIRECT("ConsolGeog[@["&amp;Y$1&amp;"]]")</f>
        <v>0</v>
      </c>
      <c r="Z118" s="129">
        <f t="array" aca="1" ref="Z118" ca="1">INDIRECT("ConsolGeog[@["&amp;Z$1&amp;"]]")</f>
        <v>0</v>
      </c>
      <c r="AA118" s="129">
        <f t="array" aca="1" ref="AA118" ca="1">INDIRECT("ConsolGeog[@["&amp;AA$1&amp;"]]")</f>
        <v>0</v>
      </c>
      <c r="AB118" s="129">
        <f t="array" aca="1" ref="AB118" ca="1">INDIRECT("ConsolGeog[@["&amp;AB$1&amp;"]]")</f>
        <v>0</v>
      </c>
      <c r="AC118" s="129">
        <f t="array" aca="1" ref="AC118" ca="1">INDIRECT("ConsolGeog[@["&amp;AC$1&amp;"]]")</f>
        <v>0</v>
      </c>
      <c r="AD118" s="129" t="str">
        <f t="array" aca="1" ref="AD118" ca="1">INDIRECT("ConsolGeog[@["&amp;AD$1&amp;"]]")</f>
        <v/>
      </c>
      <c r="AE118" s="129" t="str">
        <f t="array" aca="1" ref="AE118" ca="1">INDIRECT("ConsolGeog[@["&amp;AE$1&amp;"]]")</f>
        <v/>
      </c>
      <c r="AF118" s="129" t="str">
        <f t="array" aca="1" ref="AF118" ca="1">INDIRECT("ConsolGeog[@["&amp;AF$1&amp;"]]")</f>
        <v/>
      </c>
      <c r="AG118" s="129" t="str">
        <f t="array" aca="1" ref="AG118" ca="1">INDIRECT("ConsolGeog[@["&amp;AG$1&amp;"]]")</f>
        <v/>
      </c>
      <c r="AH118" s="129" t="str">
        <f t="array" aca="1" ref="AH118" ca="1">INDIRECT("ConsolGeog[@["&amp;AH$1&amp;"]]")</f>
        <v/>
      </c>
      <c r="AI118" s="129" t="str">
        <f t="array" aca="1" ref="AI118" ca="1">INDIRECT("ConsolGeog[@["&amp;AI$1&amp;"]]")</f>
        <v/>
      </c>
    </row>
    <row r="119" spans="1:35">
      <c r="A119" s="129" t="str">
        <f t="array" aca="1" ref="A119" ca="1">INDIRECT("ConsolGeog[@["&amp;A$1&amp;"]]")</f>
        <v>E07000072</v>
      </c>
      <c r="B119" s="129" t="str">
        <f t="array" aca="1" ref="B119" ca="1">INDIRECT("ConsolGeog[@["&amp;B$1&amp;"]]")</f>
        <v>Epping Forest</v>
      </c>
      <c r="C119" s="129">
        <f t="array" aca="1" ref="C119" ca="1">INDIRECT("ConsolGeog[@["&amp;C$1&amp;"]]")</f>
        <v>124659</v>
      </c>
      <c r="D119" s="129">
        <f t="array" aca="1" ref="D119" ca="1">INDIRECT("ConsolGeog[@["&amp;D$1&amp;"]]")</f>
        <v>33898.559999999998</v>
      </c>
      <c r="E119" s="129" t="str">
        <f t="array" aca="1" ref="E119" ca="1">INDIRECT("ConsolGeog[@["&amp;E$1&amp;"]]")</f>
        <v>E07000072</v>
      </c>
      <c r="F119" s="129">
        <f t="array" aca="1" ref="F119" ca="1">INDIRECT("ConsolGeog[@["&amp;F$1&amp;"]]")</f>
        <v>1</v>
      </c>
      <c r="G119" s="129" t="str">
        <f t="array" aca="1" ref="G119" ca="1">INDIRECT("ConsolGeog[@["&amp;G$1&amp;"]]")</f>
        <v>District</v>
      </c>
      <c r="H119" s="129" t="str">
        <f t="array" aca="1" ref="H119" ca="1">INDIRECT("ConsolGeog[@["&amp;H$1&amp;"]]")</f>
        <v>England</v>
      </c>
      <c r="I119" s="129" t="str">
        <f t="array" aca="1" ref="I119" ca="1">INDIRECT("ConsolGeog[@["&amp;I$1&amp;"]]")</f>
        <v>Essex</v>
      </c>
      <c r="J119" s="129">
        <f t="array" aca="1" ref="J119" ca="1">INDIRECT("ConsolGeog[@["&amp;J$1&amp;"]]")</f>
        <v>0</v>
      </c>
      <c r="K119" s="129">
        <f t="array" aca="1" ref="K119" ca="1">INDIRECT("ConsolGeog[@["&amp;K$1&amp;"]]")</f>
        <v>0</v>
      </c>
      <c r="L119" s="129">
        <f t="array" aca="1" ref="L119" ca="1">INDIRECT("ConsolGeog[@["&amp;L$1&amp;"]]")</f>
        <v>0</v>
      </c>
      <c r="M119" s="129">
        <f t="array" aca="1" ref="M119" ca="1">INDIRECT("ConsolGeog[@["&amp;M$1&amp;"]]")</f>
        <v>0</v>
      </c>
      <c r="N119" s="129">
        <f t="array" aca="1" ref="N119" ca="1">INDIRECT("ConsolGeog[@["&amp;N$1&amp;"]]")</f>
        <v>0</v>
      </c>
      <c r="O119" s="129">
        <f t="array" aca="1" ref="O119" ca="1">INDIRECT("ConsolGeog[@["&amp;O$1&amp;"]]")</f>
        <v>0</v>
      </c>
      <c r="P119" s="129">
        <f t="array" ref="P119">ConsolGeog[COUNTY: Presented CS - 16-17 (2014) '[non additive!']]</f>
        <v>0</v>
      </c>
      <c r="Q119" s="129">
        <f t="array" ref="Q119">ConsolGeog[COUNTY: Presented CS - 16-24 (2014) '[non additive!']]</f>
        <v>0</v>
      </c>
      <c r="R119" s="129">
        <f t="array" ref="R119">ConsolGeog[COUNTY: Presented CS - 18-24 (2014) '[non additive!']]</f>
        <v>0</v>
      </c>
      <c r="S119" s="129">
        <f t="array" ref="S119">ConsolGeog[COUNTY: Assessed CS - 16-17 (2014) '[non additive!']]</f>
        <v>0</v>
      </c>
      <c r="T119" s="129">
        <f t="array" ref="T119">ConsolGeog[COUNTY: Assessed CS - 16-24 (2014) '[non additive!']]</f>
        <v>0</v>
      </c>
      <c r="U119" s="129">
        <f t="array" ref="U119">ConsolGeog[COUNTY: Assessed CS - 18-24 (2014) '[non additive!']]</f>
        <v>0</v>
      </c>
      <c r="V119" s="129">
        <f t="array" ref="V119">ConsolGeog[COUNTY: Sum of districts'' populations '[non additive!']]</f>
        <v>92028</v>
      </c>
      <c r="W119" s="160">
        <f t="array" aca="1" ref="W119" ca="1">INDIRECT("ConsolGeog[@["&amp;W$1&amp;"]]")</f>
        <v>8.945189643703623E-2</v>
      </c>
      <c r="X119" s="129">
        <f t="array" aca="1" ref="X119" ca="1">INDIRECT("ConsolGeog[@["&amp;X$1&amp;"]]")</f>
        <v>0</v>
      </c>
      <c r="Y119" s="129">
        <f t="array" aca="1" ref="Y119" ca="1">INDIRECT("ConsolGeog[@["&amp;Y$1&amp;"]]")</f>
        <v>0</v>
      </c>
      <c r="Z119" s="129">
        <f t="array" aca="1" ref="Z119" ca="1">INDIRECT("ConsolGeog[@["&amp;Z$1&amp;"]]")</f>
        <v>0</v>
      </c>
      <c r="AA119" s="129">
        <f t="array" aca="1" ref="AA119" ca="1">INDIRECT("ConsolGeog[@["&amp;AA$1&amp;"]]")</f>
        <v>0</v>
      </c>
      <c r="AB119" s="129">
        <f t="array" aca="1" ref="AB119" ca="1">INDIRECT("ConsolGeog[@["&amp;AB$1&amp;"]]")</f>
        <v>0</v>
      </c>
      <c r="AC119" s="129">
        <f t="array" aca="1" ref="AC119" ca="1">INDIRECT("ConsolGeog[@["&amp;AC$1&amp;"]]")</f>
        <v>0</v>
      </c>
      <c r="AD119" s="129" t="str">
        <f t="array" aca="1" ref="AD119" ca="1">INDIRECT("ConsolGeog[@["&amp;AD$1&amp;"]]")</f>
        <v/>
      </c>
      <c r="AE119" s="129" t="str">
        <f t="array" aca="1" ref="AE119" ca="1">INDIRECT("ConsolGeog[@["&amp;AE$1&amp;"]]")</f>
        <v/>
      </c>
      <c r="AF119" s="129" t="str">
        <f t="array" aca="1" ref="AF119" ca="1">INDIRECT("ConsolGeog[@["&amp;AF$1&amp;"]]")</f>
        <v/>
      </c>
      <c r="AG119" s="129" t="str">
        <f t="array" aca="1" ref="AG119" ca="1">INDIRECT("ConsolGeog[@["&amp;AG$1&amp;"]]")</f>
        <v/>
      </c>
      <c r="AH119" s="129" t="str">
        <f t="array" aca="1" ref="AH119" ca="1">INDIRECT("ConsolGeog[@["&amp;AH$1&amp;"]]")</f>
        <v/>
      </c>
      <c r="AI119" s="129" t="str">
        <f t="array" aca="1" ref="AI119" ca="1">INDIRECT("ConsolGeog[@["&amp;AI$1&amp;"]]")</f>
        <v/>
      </c>
    </row>
    <row r="120" spans="1:35">
      <c r="A120" s="129" t="str">
        <f t="array" aca="1" ref="A120" ca="1">INDIRECT("ConsolGeog[@["&amp;A$1&amp;"]]")</f>
        <v>E07000085</v>
      </c>
      <c r="B120" s="129" t="str">
        <f t="array" aca="1" ref="B120" ca="1">INDIRECT("ConsolGeog[@["&amp;B$1&amp;"]]")</f>
        <v>East Hampshire</v>
      </c>
      <c r="C120" s="129">
        <f t="array" aca="1" ref="C120" ca="1">INDIRECT("ConsolGeog[@["&amp;C$1&amp;"]]")</f>
        <v>115608</v>
      </c>
      <c r="D120" s="129">
        <f t="array" aca="1" ref="D120" ca="1">INDIRECT("ConsolGeog[@["&amp;D$1&amp;"]]")</f>
        <v>51444.15</v>
      </c>
      <c r="E120" s="129" t="str">
        <f t="array" aca="1" ref="E120" ca="1">INDIRECT("ConsolGeog[@["&amp;E$1&amp;"]]")</f>
        <v>E07000085</v>
      </c>
      <c r="F120" s="129">
        <f t="array" aca="1" ref="F120" ca="1">INDIRECT("ConsolGeog[@["&amp;F$1&amp;"]]")</f>
        <v>1</v>
      </c>
      <c r="G120" s="129" t="str">
        <f t="array" aca="1" ref="G120" ca="1">INDIRECT("ConsolGeog[@["&amp;G$1&amp;"]]")</f>
        <v>District</v>
      </c>
      <c r="H120" s="129" t="str">
        <f t="array" aca="1" ref="H120" ca="1">INDIRECT("ConsolGeog[@["&amp;H$1&amp;"]]")</f>
        <v>England</v>
      </c>
      <c r="I120" s="129" t="str">
        <f t="array" aca="1" ref="I120" ca="1">INDIRECT("ConsolGeog[@["&amp;I$1&amp;"]]")</f>
        <v>Hampshire</v>
      </c>
      <c r="J120" s="129">
        <f t="array" aca="1" ref="J120" ca="1">INDIRECT("ConsolGeog[@["&amp;J$1&amp;"]]")</f>
        <v>0</v>
      </c>
      <c r="K120" s="129">
        <f t="array" aca="1" ref="K120" ca="1">INDIRECT("ConsolGeog[@["&amp;K$1&amp;"]]")</f>
        <v>0</v>
      </c>
      <c r="L120" s="129">
        <f t="array" aca="1" ref="L120" ca="1">INDIRECT("ConsolGeog[@["&amp;L$1&amp;"]]")</f>
        <v>0</v>
      </c>
      <c r="M120" s="129">
        <f t="array" aca="1" ref="M120" ca="1">INDIRECT("ConsolGeog[@["&amp;M$1&amp;"]]")</f>
        <v>0</v>
      </c>
      <c r="N120" s="129">
        <f t="array" aca="1" ref="N120" ca="1">INDIRECT("ConsolGeog[@["&amp;N$1&amp;"]]")</f>
        <v>0</v>
      </c>
      <c r="O120" s="129">
        <f t="array" aca="1" ref="O120" ca="1">INDIRECT("ConsolGeog[@["&amp;O$1&amp;"]]")</f>
        <v>0</v>
      </c>
      <c r="P120" s="129">
        <f t="array" ref="P120">ConsolGeog[COUNTY: Presented CS - 16-17 (2014) '[non additive!']]</f>
        <v>0</v>
      </c>
      <c r="Q120" s="129">
        <f t="array" ref="Q120">ConsolGeog[COUNTY: Presented CS - 16-24 (2014) '[non additive!']]</f>
        <v>0</v>
      </c>
      <c r="R120" s="129">
        <f t="array" ref="R120">ConsolGeog[COUNTY: Presented CS - 18-24 (2014) '[non additive!']]</f>
        <v>0</v>
      </c>
      <c r="S120" s="129">
        <f t="array" ref="S120">ConsolGeog[COUNTY: Assessed CS - 16-17 (2014) '[non additive!']]</f>
        <v>0</v>
      </c>
      <c r="T120" s="129">
        <f t="array" ref="T120">ConsolGeog[COUNTY: Assessed CS - 16-24 (2014) '[non additive!']]</f>
        <v>0</v>
      </c>
      <c r="U120" s="129">
        <f t="array" ref="U120">ConsolGeog[COUNTY: Assessed CS - 18-24 (2014) '[non additive!']]</f>
        <v>0</v>
      </c>
      <c r="V120" s="129">
        <f t="array" ref="V120">ConsolGeog[COUNTY: Sum of districts'' populations '[non additive!']]</f>
        <v>92028</v>
      </c>
      <c r="W120" s="160">
        <f t="array" aca="1" ref="W120" ca="1">INDIRECT("ConsolGeog[@["&amp;W$1&amp;"]]")</f>
        <v>8.7728830434030361E-2</v>
      </c>
      <c r="X120" s="129">
        <f t="array" aca="1" ref="X120" ca="1">INDIRECT("ConsolGeog[@["&amp;X$1&amp;"]]")</f>
        <v>11.229290295555886</v>
      </c>
      <c r="Y120" s="129">
        <f t="array" aca="1" ref="Y120" ca="1">INDIRECT("ConsolGeog[@["&amp;Y$1&amp;"]]")</f>
        <v>0</v>
      </c>
      <c r="Z120" s="129">
        <f t="array" aca="1" ref="Z120" ca="1">INDIRECT("ConsolGeog[@["&amp;Z$1&amp;"]]")</f>
        <v>0.17545766086806072</v>
      </c>
      <c r="AA120" s="129">
        <f t="array" aca="1" ref="AA120" ca="1">INDIRECT("ConsolGeog[@["&amp;AA$1&amp;"]]")</f>
        <v>3.0705090651910627</v>
      </c>
      <c r="AB120" s="129">
        <f t="array" aca="1" ref="AB120" ca="1">INDIRECT("ConsolGeog[@["&amp;AB$1&amp;"]]")</f>
        <v>0</v>
      </c>
      <c r="AC120" s="129">
        <f t="array" aca="1" ref="AC120" ca="1">INDIRECT("ConsolGeog[@["&amp;AC$1&amp;"]]")</f>
        <v>0</v>
      </c>
      <c r="AD120" s="129" t="str">
        <f t="array" aca="1" ref="AD120" ca="1">INDIRECT("ConsolGeog[@["&amp;AD$1&amp;"]]")</f>
        <v/>
      </c>
      <c r="AE120" s="129" t="str">
        <f t="array" aca="1" ref="AE120" ca="1">INDIRECT("ConsolGeog[@["&amp;AE$1&amp;"]]")</f>
        <v/>
      </c>
      <c r="AF120" s="129" t="str">
        <f t="array" aca="1" ref="AF120" ca="1">INDIRECT("ConsolGeog[@["&amp;AF$1&amp;"]]")</f>
        <v/>
      </c>
      <c r="AG120" s="129" t="str">
        <f t="array" aca="1" ref="AG120" ca="1">INDIRECT("ConsolGeog[@["&amp;AG$1&amp;"]]")</f>
        <v/>
      </c>
      <c r="AH120" s="129" t="str">
        <f t="array" aca="1" ref="AH120" ca="1">INDIRECT("ConsolGeog[@["&amp;AH$1&amp;"]]")</f>
        <v/>
      </c>
      <c r="AI120" s="129" t="str">
        <f t="array" aca="1" ref="AI120" ca="1">INDIRECT("ConsolGeog[@["&amp;AI$1&amp;"]]")</f>
        <v/>
      </c>
    </row>
    <row r="121" spans="1:35">
      <c r="A121" s="129" t="str">
        <f t="array" aca="1" ref="A121" ca="1">INDIRECT("ConsolGeog[@["&amp;A$1&amp;"]]")</f>
        <v>E07000086</v>
      </c>
      <c r="B121" s="129" t="str">
        <f t="array" aca="1" ref="B121" ca="1">INDIRECT("ConsolGeog[@["&amp;B$1&amp;"]]")</f>
        <v>Eastleigh</v>
      </c>
      <c r="C121" s="129">
        <f t="array" aca="1" ref="C121" ca="1">INDIRECT("ConsolGeog[@["&amp;C$1&amp;"]]")</f>
        <v>125199</v>
      </c>
      <c r="D121" s="129">
        <f t="array" aca="1" ref="D121" ca="1">INDIRECT("ConsolGeog[@["&amp;D$1&amp;"]]")</f>
        <v>7977.76</v>
      </c>
      <c r="E121" s="129" t="str">
        <f t="array" aca="1" ref="E121" ca="1">INDIRECT("ConsolGeog[@["&amp;E$1&amp;"]]")</f>
        <v>E07000086</v>
      </c>
      <c r="F121" s="129" t="str">
        <f t="array" aca="1" ref="F121" ca="1">INDIRECT("ConsolGeog[@["&amp;F$1&amp;"]]")</f>
        <v/>
      </c>
      <c r="G121" s="129" t="str">
        <f t="array" aca="1" ref="G121" ca="1">INDIRECT("ConsolGeog[@["&amp;G$1&amp;"]]")</f>
        <v>District</v>
      </c>
      <c r="H121" s="129" t="str">
        <f t="array" aca="1" ref="H121" ca="1">INDIRECT("ConsolGeog[@["&amp;H$1&amp;"]]")</f>
        <v>England</v>
      </c>
      <c r="I121" s="129" t="str">
        <f t="array" aca="1" ref="I121" ca="1">INDIRECT("ConsolGeog[@["&amp;I$1&amp;"]]")</f>
        <v>Hampshire</v>
      </c>
      <c r="J121" s="129">
        <f t="array" aca="1" ref="J121" ca="1">INDIRECT("ConsolGeog[@["&amp;J$1&amp;"]]")</f>
        <v>0</v>
      </c>
      <c r="K121" s="129">
        <f t="array" aca="1" ref="K121" ca="1">INDIRECT("ConsolGeog[@["&amp;K$1&amp;"]]")</f>
        <v>0</v>
      </c>
      <c r="L121" s="129">
        <f t="array" aca="1" ref="L121" ca="1">INDIRECT("ConsolGeog[@["&amp;L$1&amp;"]]")</f>
        <v>0</v>
      </c>
      <c r="M121" s="129">
        <f t="array" aca="1" ref="M121" ca="1">INDIRECT("ConsolGeog[@["&amp;M$1&amp;"]]")</f>
        <v>1</v>
      </c>
      <c r="N121" s="129">
        <f t="array" aca="1" ref="N121" ca="1">INDIRECT("ConsolGeog[@["&amp;N$1&amp;"]]")</f>
        <v>0</v>
      </c>
      <c r="O121" s="129">
        <f t="array" aca="1" ref="O121" ca="1">INDIRECT("ConsolGeog[@["&amp;O$1&amp;"]]")</f>
        <v>21</v>
      </c>
      <c r="P121" s="129">
        <f t="array" ref="P121">ConsolGeog[COUNTY: Presented CS - 16-17 (2014) '[non additive!']]</f>
        <v>0</v>
      </c>
      <c r="Q121" s="129">
        <f t="array" ref="Q121">ConsolGeog[COUNTY: Presented CS - 16-24 (2014) '[non additive!']]</f>
        <v>0</v>
      </c>
      <c r="R121" s="129">
        <f t="array" ref="R121">ConsolGeog[COUNTY: Presented CS - 18-24 (2014) '[non additive!']]</f>
        <v>0</v>
      </c>
      <c r="S121" s="129">
        <f t="array" ref="S121">ConsolGeog[COUNTY: Assessed CS - 16-17 (2014) '[non additive!']]</f>
        <v>0</v>
      </c>
      <c r="T121" s="129">
        <f t="array" ref="T121">ConsolGeog[COUNTY: Assessed CS - 16-24 (2014) '[non additive!']]</f>
        <v>0</v>
      </c>
      <c r="U121" s="129">
        <f t="array" ref="U121">ConsolGeog[COUNTY: Assessed CS - 18-24 (2014) '[non additive!']]</f>
        <v>0</v>
      </c>
      <c r="V121" s="129">
        <f t="array" ref="V121">ConsolGeog[COUNTY: Sum of districts'' populations '[non additive!']]</f>
        <v>92028</v>
      </c>
      <c r="W121" s="160">
        <f t="array" aca="1" ref="W121" ca="1">INDIRECT("ConsolGeog[@["&amp;W$1&amp;"]]")</f>
        <v>9.5006935865252981E-2</v>
      </c>
      <c r="X121" s="129">
        <f t="array" aca="1" ref="X121" ca="1">INDIRECT("ConsolGeog[@["&amp;X$1&amp;"]]")</f>
        <v>12.160887790752382</v>
      </c>
      <c r="Y121" s="129">
        <f t="array" aca="1" ref="Y121" ca="1">INDIRECT("ConsolGeog[@["&amp;Y$1&amp;"]]")</f>
        <v>0</v>
      </c>
      <c r="Z121" s="129">
        <f t="array" aca="1" ref="Z121" ca="1">INDIRECT("ConsolGeog[@["&amp;Z$1&amp;"]]")</f>
        <v>0.19001387173050596</v>
      </c>
      <c r="AA121" s="129">
        <f t="array" aca="1" ref="AA121" ca="1">INDIRECT("ConsolGeog[@["&amp;AA$1&amp;"]]")</f>
        <v>3.3252427552838544</v>
      </c>
      <c r="AB121" s="129">
        <f t="array" aca="1" ref="AB121" ca="1">INDIRECT("ConsolGeog[@["&amp;AB$1&amp;"]]")</f>
        <v>0</v>
      </c>
      <c r="AC121" s="129">
        <f t="array" aca="1" ref="AC121" ca="1">INDIRECT("ConsolGeog[@["&amp;AC$1&amp;"]]")</f>
        <v>0</v>
      </c>
      <c r="AD121" s="129" t="str">
        <f t="array" aca="1" ref="AD121" ca="1">INDIRECT("ConsolGeog[@["&amp;AD$1&amp;"]]")</f>
        <v/>
      </c>
      <c r="AE121" s="129" t="str">
        <f t="array" aca="1" ref="AE121" ca="1">INDIRECT("ConsolGeog[@["&amp;AE$1&amp;"]]")</f>
        <v/>
      </c>
      <c r="AF121" s="129" t="str">
        <f t="array" aca="1" ref="AF121" ca="1">INDIRECT("ConsolGeog[@["&amp;AF$1&amp;"]]")</f>
        <v/>
      </c>
      <c r="AG121" s="129" t="str">
        <f t="array" aca="1" ref="AG121" ca="1">INDIRECT("ConsolGeog[@["&amp;AG$1&amp;"]]")</f>
        <v/>
      </c>
      <c r="AH121" s="129" t="str">
        <f t="array" aca="1" ref="AH121" ca="1">INDIRECT("ConsolGeog[@["&amp;AH$1&amp;"]]")</f>
        <v/>
      </c>
      <c r="AI121" s="129" t="str">
        <f t="array" aca="1" ref="AI121" ca="1">INDIRECT("ConsolGeog[@["&amp;AI$1&amp;"]]")</f>
        <v>ERROR</v>
      </c>
    </row>
    <row r="122" spans="1:35">
      <c r="A122" s="129" t="str">
        <f t="array" aca="1" ref="A122" ca="1">INDIRECT("ConsolGeog[@["&amp;A$1&amp;"]]")</f>
        <v>E07000087</v>
      </c>
      <c r="B122" s="129" t="str">
        <f t="array" aca="1" ref="B122" ca="1">INDIRECT("ConsolGeog[@["&amp;B$1&amp;"]]")</f>
        <v>Fareham</v>
      </c>
      <c r="C122" s="129">
        <f t="array" aca="1" ref="C122" ca="1">INDIRECT("ConsolGeog[@["&amp;C$1&amp;"]]")</f>
        <v>111581</v>
      </c>
      <c r="D122" s="129">
        <f t="array" aca="1" ref="D122" ca="1">INDIRECT("ConsolGeog[@["&amp;D$1&amp;"]]")</f>
        <v>7423.27</v>
      </c>
      <c r="E122" s="129" t="str">
        <f t="array" aca="1" ref="E122" ca="1">INDIRECT("ConsolGeog[@["&amp;E$1&amp;"]]")</f>
        <v>E07000087</v>
      </c>
      <c r="F122" s="129" t="str">
        <f t="array" aca="1" ref="F122" ca="1">INDIRECT("ConsolGeog[@["&amp;F$1&amp;"]]")</f>
        <v/>
      </c>
      <c r="G122" s="129" t="str">
        <f t="array" aca="1" ref="G122" ca="1">INDIRECT("ConsolGeog[@["&amp;G$1&amp;"]]")</f>
        <v>District</v>
      </c>
      <c r="H122" s="129" t="str">
        <f t="array" aca="1" ref="H122" ca="1">INDIRECT("ConsolGeog[@["&amp;H$1&amp;"]]")</f>
        <v>England</v>
      </c>
      <c r="I122" s="129" t="str">
        <f t="array" aca="1" ref="I122" ca="1">INDIRECT("ConsolGeog[@["&amp;I$1&amp;"]]")</f>
        <v>Hampshire</v>
      </c>
      <c r="J122" s="129">
        <f t="array" aca="1" ref="J122" ca="1">INDIRECT("ConsolGeog[@["&amp;J$1&amp;"]]")</f>
        <v>17</v>
      </c>
      <c r="K122" s="129">
        <f t="array" aca="1" ref="K122" ca="1">INDIRECT("ConsolGeog[@["&amp;K$1&amp;"]]")</f>
        <v>0</v>
      </c>
      <c r="L122" s="129">
        <f t="array" aca="1" ref="L122" ca="1">INDIRECT("ConsolGeog[@["&amp;L$1&amp;"]]")</f>
        <v>221</v>
      </c>
      <c r="M122" s="129">
        <f t="array" aca="1" ref="M122" ca="1">INDIRECT("ConsolGeog[@["&amp;M$1&amp;"]]")</f>
        <v>2</v>
      </c>
      <c r="N122" s="129">
        <f t="array" aca="1" ref="N122" ca="1">INDIRECT("ConsolGeog[@["&amp;N$1&amp;"]]")</f>
        <v>0</v>
      </c>
      <c r="O122" s="129">
        <f t="array" aca="1" ref="O122" ca="1">INDIRECT("ConsolGeog[@["&amp;O$1&amp;"]]")</f>
        <v>61</v>
      </c>
      <c r="P122" s="129">
        <f t="array" ref="P122">ConsolGeog[COUNTY: Presented CS - 16-17 (2014) '[non additive!']]</f>
        <v>0</v>
      </c>
      <c r="Q122" s="129">
        <f t="array" ref="Q122">ConsolGeog[COUNTY: Presented CS - 16-24 (2014) '[non additive!']]</f>
        <v>0</v>
      </c>
      <c r="R122" s="129">
        <f t="array" ref="R122">ConsolGeog[COUNTY: Presented CS - 18-24 (2014) '[non additive!']]</f>
        <v>0</v>
      </c>
      <c r="S122" s="129">
        <f t="array" ref="S122">ConsolGeog[COUNTY: Assessed CS - 16-17 (2014) '[non additive!']]</f>
        <v>0</v>
      </c>
      <c r="T122" s="129">
        <f t="array" ref="T122">ConsolGeog[COUNTY: Assessed CS - 16-24 (2014) '[non additive!']]</f>
        <v>0</v>
      </c>
      <c r="U122" s="129">
        <f t="array" ref="U122">ConsolGeog[COUNTY: Assessed CS - 18-24 (2014) '[non additive!']]</f>
        <v>0</v>
      </c>
      <c r="V122" s="129">
        <f t="array" ref="V122">ConsolGeog[COUNTY: Sum of districts'' populations '[non additive!']]</f>
        <v>92028</v>
      </c>
      <c r="W122" s="160">
        <f t="array" aca="1" ref="W122" ca="1">INDIRECT("ConsolGeog[@["&amp;W$1&amp;"]]")</f>
        <v>8.4672951946747121E-2</v>
      </c>
      <c r="X122" s="129">
        <f t="array" aca="1" ref="X122" ca="1">INDIRECT("ConsolGeog[@["&amp;X$1&amp;"]]")</f>
        <v>10.838137849183632</v>
      </c>
      <c r="Y122" s="129">
        <f t="array" aca="1" ref="Y122" ca="1">INDIRECT("ConsolGeog[@["&amp;Y$1&amp;"]]")</f>
        <v>0</v>
      </c>
      <c r="Z122" s="129">
        <f t="array" aca="1" ref="Z122" ca="1">INDIRECT("ConsolGeog[@["&amp;Z$1&amp;"]]")</f>
        <v>0.16934590389349424</v>
      </c>
      <c r="AA122" s="129">
        <f t="array" aca="1" ref="AA122" ca="1">INDIRECT("ConsolGeog[@["&amp;AA$1&amp;"]]")</f>
        <v>2.9635533181361491</v>
      </c>
      <c r="AB122" s="129">
        <f t="array" aca="1" ref="AB122" ca="1">INDIRECT("ConsolGeog[@["&amp;AB$1&amp;"]]")</f>
        <v>0</v>
      </c>
      <c r="AC122" s="129">
        <f t="array" aca="1" ref="AC122" ca="1">INDIRECT("ConsolGeog[@["&amp;AC$1&amp;"]]")</f>
        <v>0</v>
      </c>
      <c r="AD122" s="129" t="str">
        <f t="array" aca="1" ref="AD122" ca="1">INDIRECT("ConsolGeog[@["&amp;AD$1&amp;"]]")</f>
        <v/>
      </c>
      <c r="AE122" s="129" t="str">
        <f t="array" aca="1" ref="AE122" ca="1">INDIRECT("ConsolGeog[@["&amp;AE$1&amp;"]]")</f>
        <v/>
      </c>
      <c r="AF122" s="129" t="str">
        <f t="array" aca="1" ref="AF122" ca="1">INDIRECT("ConsolGeog[@["&amp;AF$1&amp;"]]")</f>
        <v/>
      </c>
      <c r="AG122" s="129" t="str">
        <f t="array" aca="1" ref="AG122" ca="1">INDIRECT("ConsolGeog[@["&amp;AG$1&amp;"]]")</f>
        <v/>
      </c>
      <c r="AH122" s="129" t="str">
        <f t="array" aca="1" ref="AH122" ca="1">INDIRECT("ConsolGeog[@["&amp;AH$1&amp;"]]")</f>
        <v/>
      </c>
      <c r="AI122" s="129" t="str">
        <f t="array" aca="1" ref="AI122" ca="1">INDIRECT("ConsolGeog[@["&amp;AI$1&amp;"]]")</f>
        <v/>
      </c>
    </row>
    <row r="123" spans="1:35">
      <c r="A123" s="129" t="str">
        <f t="array" aca="1" ref="A123" ca="1">INDIRECT("ConsolGeog[@["&amp;A$1&amp;"]]")</f>
        <v>E07000088</v>
      </c>
      <c r="B123" s="129" t="str">
        <f t="array" aca="1" ref="B123" ca="1">INDIRECT("ConsolGeog[@["&amp;B$1&amp;"]]")</f>
        <v>Gosport</v>
      </c>
      <c r="C123" s="129">
        <f t="array" aca="1" ref="C123" ca="1">INDIRECT("ConsolGeog[@["&amp;C$1&amp;"]]")</f>
        <v>82622</v>
      </c>
      <c r="D123" s="129">
        <f t="array" aca="1" ref="D123" ca="1">INDIRECT("ConsolGeog[@["&amp;D$1&amp;"]]")</f>
        <v>2532.09</v>
      </c>
      <c r="E123" s="129" t="str">
        <f t="array" aca="1" ref="E123" ca="1">INDIRECT("ConsolGeog[@["&amp;E$1&amp;"]]")</f>
        <v>E07000088</v>
      </c>
      <c r="F123" s="129">
        <f t="array" aca="1" ref="F123" ca="1">INDIRECT("ConsolGeog[@["&amp;F$1&amp;"]]")</f>
        <v>1</v>
      </c>
      <c r="G123" s="129" t="str">
        <f t="array" aca="1" ref="G123" ca="1">INDIRECT("ConsolGeog[@["&amp;G$1&amp;"]]")</f>
        <v>District</v>
      </c>
      <c r="H123" s="129" t="str">
        <f t="array" aca="1" ref="H123" ca="1">INDIRECT("ConsolGeog[@["&amp;H$1&amp;"]]")</f>
        <v>England</v>
      </c>
      <c r="I123" s="129" t="str">
        <f t="array" aca="1" ref="I123" ca="1">INDIRECT("ConsolGeog[@["&amp;I$1&amp;"]]")</f>
        <v>Hampshire</v>
      </c>
      <c r="J123" s="129">
        <f t="array" aca="1" ref="J123" ca="1">INDIRECT("ConsolGeog[@["&amp;J$1&amp;"]]")</f>
        <v>0</v>
      </c>
      <c r="K123" s="129">
        <f t="array" aca="1" ref="K123" ca="1">INDIRECT("ConsolGeog[@["&amp;K$1&amp;"]]")</f>
        <v>0</v>
      </c>
      <c r="L123" s="129">
        <f t="array" aca="1" ref="L123" ca="1">INDIRECT("ConsolGeog[@["&amp;L$1&amp;"]]")</f>
        <v>0</v>
      </c>
      <c r="M123" s="129">
        <f t="array" aca="1" ref="M123" ca="1">INDIRECT("ConsolGeog[@["&amp;M$1&amp;"]]")</f>
        <v>0</v>
      </c>
      <c r="N123" s="129">
        <f t="array" aca="1" ref="N123" ca="1">INDIRECT("ConsolGeog[@["&amp;N$1&amp;"]]")</f>
        <v>0</v>
      </c>
      <c r="O123" s="129">
        <f t="array" aca="1" ref="O123" ca="1">INDIRECT("ConsolGeog[@["&amp;O$1&amp;"]]")</f>
        <v>0</v>
      </c>
      <c r="P123" s="129">
        <f t="array" ref="P123">ConsolGeog[COUNTY: Presented CS - 16-17 (2014) '[non additive!']]</f>
        <v>0</v>
      </c>
      <c r="Q123" s="129">
        <f t="array" ref="Q123">ConsolGeog[COUNTY: Presented CS - 16-24 (2014) '[non additive!']]</f>
        <v>0</v>
      </c>
      <c r="R123" s="129">
        <f t="array" ref="R123">ConsolGeog[COUNTY: Presented CS - 18-24 (2014) '[non additive!']]</f>
        <v>0</v>
      </c>
      <c r="S123" s="129">
        <f t="array" ref="S123">ConsolGeog[COUNTY: Assessed CS - 16-17 (2014) '[non additive!']]</f>
        <v>0</v>
      </c>
      <c r="T123" s="129">
        <f t="array" ref="T123">ConsolGeog[COUNTY: Assessed CS - 16-24 (2014) '[non additive!']]</f>
        <v>0</v>
      </c>
      <c r="U123" s="129">
        <f t="array" ref="U123">ConsolGeog[COUNTY: Assessed CS - 18-24 (2014) '[non additive!']]</f>
        <v>0</v>
      </c>
      <c r="V123" s="129">
        <f t="array" ref="V123">ConsolGeog[COUNTY: Sum of districts'' populations '[non additive!']]</f>
        <v>92028</v>
      </c>
      <c r="W123" s="160">
        <f t="array" aca="1" ref="W123" ca="1">INDIRECT("ConsolGeog[@["&amp;W$1&amp;"]]")</f>
        <v>6.2697490036333611E-2</v>
      </c>
      <c r="X123" s="129">
        <f t="array" aca="1" ref="X123" ca="1">INDIRECT("ConsolGeog[@["&amp;X$1&amp;"]]")</f>
        <v>8.0252787246507022</v>
      </c>
      <c r="Y123" s="129">
        <f t="array" aca="1" ref="Y123" ca="1">INDIRECT("ConsolGeog[@["&amp;Y$1&amp;"]]")</f>
        <v>0</v>
      </c>
      <c r="Z123" s="129">
        <f t="array" aca="1" ref="Z123" ca="1">INDIRECT("ConsolGeog[@["&amp;Z$1&amp;"]]")</f>
        <v>0.12539498007266722</v>
      </c>
      <c r="AA123" s="129">
        <f t="array" aca="1" ref="AA123" ca="1">INDIRECT("ConsolGeog[@["&amp;AA$1&amp;"]]")</f>
        <v>2.1944121512716763</v>
      </c>
      <c r="AB123" s="129">
        <f t="array" aca="1" ref="AB123" ca="1">INDIRECT("ConsolGeog[@["&amp;AB$1&amp;"]]")</f>
        <v>0</v>
      </c>
      <c r="AC123" s="129">
        <f t="array" aca="1" ref="AC123" ca="1">INDIRECT("ConsolGeog[@["&amp;AC$1&amp;"]]")</f>
        <v>0</v>
      </c>
      <c r="AD123" s="129" t="str">
        <f t="array" aca="1" ref="AD123" ca="1">INDIRECT("ConsolGeog[@["&amp;AD$1&amp;"]]")</f>
        <v/>
      </c>
      <c r="AE123" s="129" t="str">
        <f t="array" aca="1" ref="AE123" ca="1">INDIRECT("ConsolGeog[@["&amp;AE$1&amp;"]]")</f>
        <v/>
      </c>
      <c r="AF123" s="129" t="str">
        <f t="array" aca="1" ref="AF123" ca="1">INDIRECT("ConsolGeog[@["&amp;AF$1&amp;"]]")</f>
        <v/>
      </c>
      <c r="AG123" s="129" t="str">
        <f t="array" aca="1" ref="AG123" ca="1">INDIRECT("ConsolGeog[@["&amp;AG$1&amp;"]]")</f>
        <v/>
      </c>
      <c r="AH123" s="129" t="str">
        <f t="array" aca="1" ref="AH123" ca="1">INDIRECT("ConsolGeog[@["&amp;AH$1&amp;"]]")</f>
        <v/>
      </c>
      <c r="AI123" s="129" t="str">
        <f t="array" aca="1" ref="AI123" ca="1">INDIRECT("ConsolGeog[@["&amp;AI$1&amp;"]]")</f>
        <v/>
      </c>
    </row>
    <row r="124" spans="1:35">
      <c r="A124" s="129" t="str">
        <f t="array" aca="1" ref="A124" ca="1">INDIRECT("ConsolGeog[@["&amp;A$1&amp;"]]")</f>
        <v>E07000092</v>
      </c>
      <c r="B124" s="129" t="str">
        <f t="array" aca="1" ref="B124" ca="1">INDIRECT("ConsolGeog[@["&amp;B$1&amp;"]]")</f>
        <v>Rushmoor</v>
      </c>
      <c r="C124" s="129">
        <f t="array" aca="1" ref="C124" ca="1">INDIRECT("ConsolGeog[@["&amp;C$1&amp;"]]")</f>
        <v>93807</v>
      </c>
      <c r="D124" s="129">
        <f t="array" aca="1" ref="D124" ca="1">INDIRECT("ConsolGeog[@["&amp;D$1&amp;"]]")</f>
        <v>3904.46</v>
      </c>
      <c r="E124" s="129" t="str">
        <f t="array" aca="1" ref="E124" ca="1">INDIRECT("ConsolGeog[@["&amp;E$1&amp;"]]")</f>
        <v>E07000092</v>
      </c>
      <c r="F124" s="129" t="str">
        <f t="array" aca="1" ref="F124" ca="1">INDIRECT("ConsolGeog[@["&amp;F$1&amp;"]]")</f>
        <v/>
      </c>
      <c r="G124" s="129" t="str">
        <f t="array" aca="1" ref="G124" ca="1">INDIRECT("ConsolGeog[@["&amp;G$1&amp;"]]")</f>
        <v>District</v>
      </c>
      <c r="H124" s="129" t="str">
        <f t="array" aca="1" ref="H124" ca="1">INDIRECT("ConsolGeog[@["&amp;H$1&amp;"]]")</f>
        <v>England</v>
      </c>
      <c r="I124" s="129" t="str">
        <f t="array" aca="1" ref="I124" ca="1">INDIRECT("ConsolGeog[@["&amp;I$1&amp;"]]")</f>
        <v>Hampshire</v>
      </c>
      <c r="J124" s="129">
        <f t="array" aca="1" ref="J124" ca="1">INDIRECT("ConsolGeog[@["&amp;J$1&amp;"]]")</f>
        <v>0</v>
      </c>
      <c r="K124" s="129">
        <f t="array" aca="1" ref="K124" ca="1">INDIRECT("ConsolGeog[@["&amp;K$1&amp;"]]")</f>
        <v>0</v>
      </c>
      <c r="L124" s="129">
        <f t="array" aca="1" ref="L124" ca="1">INDIRECT("ConsolGeog[@["&amp;L$1&amp;"]]")</f>
        <v>0</v>
      </c>
      <c r="M124" s="129">
        <f t="array" aca="1" ref="M124" ca="1">INDIRECT("ConsolGeog[@["&amp;M$1&amp;"]]")</f>
        <v>1</v>
      </c>
      <c r="N124" s="129">
        <f t="array" aca="1" ref="N124" ca="1">INDIRECT("ConsolGeog[@["&amp;N$1&amp;"]]")</f>
        <v>0</v>
      </c>
      <c r="O124" s="129">
        <f t="array" aca="1" ref="O124" ca="1">INDIRECT("ConsolGeog[@["&amp;O$1&amp;"]]")</f>
        <v>23</v>
      </c>
      <c r="P124" s="129">
        <f t="array" ref="P124">ConsolGeog[COUNTY: Presented CS - 16-17 (2014) '[non additive!']]</f>
        <v>0</v>
      </c>
      <c r="Q124" s="129">
        <f t="array" ref="Q124">ConsolGeog[COUNTY: Presented CS - 16-24 (2014) '[non additive!']]</f>
        <v>0</v>
      </c>
      <c r="R124" s="129">
        <f t="array" ref="R124">ConsolGeog[COUNTY: Presented CS - 18-24 (2014) '[non additive!']]</f>
        <v>0</v>
      </c>
      <c r="S124" s="129">
        <f t="array" ref="S124">ConsolGeog[COUNTY: Assessed CS - 16-17 (2014) '[non additive!']]</f>
        <v>0</v>
      </c>
      <c r="T124" s="129">
        <f t="array" ref="T124">ConsolGeog[COUNTY: Assessed CS - 16-24 (2014) '[non additive!']]</f>
        <v>0</v>
      </c>
      <c r="U124" s="129">
        <f t="array" ref="U124">ConsolGeog[COUNTY: Assessed CS - 18-24 (2014) '[non additive!']]</f>
        <v>0</v>
      </c>
      <c r="V124" s="129">
        <f t="array" ref="V124">ConsolGeog[COUNTY: Sum of districts'' populations '[non additive!']]</f>
        <v>92028</v>
      </c>
      <c r="W124" s="160">
        <f t="array" aca="1" ref="W124" ca="1">INDIRECT("ConsolGeog[@["&amp;W$1&amp;"]]")</f>
        <v>7.118519822611831E-2</v>
      </c>
      <c r="X124" s="129">
        <f t="array" aca="1" ref="X124" ca="1">INDIRECT("ConsolGeog[@["&amp;X$1&amp;"]]")</f>
        <v>9.1117053729431436</v>
      </c>
      <c r="Y124" s="129">
        <f t="array" aca="1" ref="Y124" ca="1">INDIRECT("ConsolGeog[@["&amp;Y$1&amp;"]]")</f>
        <v>0</v>
      </c>
      <c r="Z124" s="129">
        <f t="array" aca="1" ref="Z124" ca="1">INDIRECT("ConsolGeog[@["&amp;Z$1&amp;"]]")</f>
        <v>0.14237039645223662</v>
      </c>
      <c r="AA124" s="129">
        <f t="array" aca="1" ref="AA124" ca="1">INDIRECT("ConsolGeog[@["&amp;AA$1&amp;"]]")</f>
        <v>2.4914819379141409</v>
      </c>
      <c r="AB124" s="129">
        <f t="array" aca="1" ref="AB124" ca="1">INDIRECT("ConsolGeog[@["&amp;AB$1&amp;"]]")</f>
        <v>0</v>
      </c>
      <c r="AC124" s="129">
        <f t="array" aca="1" ref="AC124" ca="1">INDIRECT("ConsolGeog[@["&amp;AC$1&amp;"]]")</f>
        <v>0</v>
      </c>
      <c r="AD124" s="129" t="str">
        <f t="array" aca="1" ref="AD124" ca="1">INDIRECT("ConsolGeog[@["&amp;AD$1&amp;"]]")</f>
        <v/>
      </c>
      <c r="AE124" s="129" t="str">
        <f t="array" aca="1" ref="AE124" ca="1">INDIRECT("ConsolGeog[@["&amp;AE$1&amp;"]]")</f>
        <v/>
      </c>
      <c r="AF124" s="129" t="str">
        <f t="array" aca="1" ref="AF124" ca="1">INDIRECT("ConsolGeog[@["&amp;AF$1&amp;"]]")</f>
        <v/>
      </c>
      <c r="AG124" s="129" t="str">
        <f t="array" aca="1" ref="AG124" ca="1">INDIRECT("ConsolGeog[@["&amp;AG$1&amp;"]]")</f>
        <v/>
      </c>
      <c r="AH124" s="129" t="str">
        <f t="array" aca="1" ref="AH124" ca="1">INDIRECT("ConsolGeog[@["&amp;AH$1&amp;"]]")</f>
        <v/>
      </c>
      <c r="AI124" s="129" t="str">
        <f t="array" aca="1" ref="AI124" ca="1">INDIRECT("ConsolGeog[@["&amp;AI$1&amp;"]]")</f>
        <v>ERROR</v>
      </c>
    </row>
    <row r="125" spans="1:35">
      <c r="A125" s="129" t="str">
        <f t="array" aca="1" ref="A125" ca="1">INDIRECT("ConsolGeog[@["&amp;A$1&amp;"]]")</f>
        <v>E07000093</v>
      </c>
      <c r="B125" s="129" t="str">
        <f t="array" aca="1" ref="B125" ca="1">INDIRECT("ConsolGeog[@["&amp;B$1&amp;"]]")</f>
        <v>Test Valley</v>
      </c>
      <c r="C125" s="129">
        <f t="array" aca="1" ref="C125" ca="1">INDIRECT("ConsolGeog[@["&amp;C$1&amp;"]]")</f>
        <v>116398</v>
      </c>
      <c r="D125" s="129">
        <f t="array" aca="1" ref="D125" ca="1">INDIRECT("ConsolGeog[@["&amp;D$1&amp;"]]")</f>
        <v>62757.99</v>
      </c>
      <c r="E125" s="129" t="str">
        <f t="array" aca="1" ref="E125" ca="1">INDIRECT("ConsolGeog[@["&amp;E$1&amp;"]]")</f>
        <v>E07000093</v>
      </c>
      <c r="F125" s="129" t="str">
        <f t="array" aca="1" ref="F125" ca="1">INDIRECT("ConsolGeog[@["&amp;F$1&amp;"]]")</f>
        <v/>
      </c>
      <c r="G125" s="129" t="str">
        <f t="array" aca="1" ref="G125" ca="1">INDIRECT("ConsolGeog[@["&amp;G$1&amp;"]]")</f>
        <v>District</v>
      </c>
      <c r="H125" s="129" t="str">
        <f t="array" aca="1" ref="H125" ca="1">INDIRECT("ConsolGeog[@["&amp;H$1&amp;"]]")</f>
        <v>England</v>
      </c>
      <c r="I125" s="129" t="str">
        <f t="array" aca="1" ref="I125" ca="1">INDIRECT("ConsolGeog[@["&amp;I$1&amp;"]]")</f>
        <v>Hampshire</v>
      </c>
      <c r="J125" s="129">
        <f t="array" aca="1" ref="J125" ca="1">INDIRECT("ConsolGeog[@["&amp;J$1&amp;"]]")</f>
        <v>1</v>
      </c>
      <c r="K125" s="129">
        <f t="array" aca="1" ref="K125" ca="1">INDIRECT("ConsolGeog[@["&amp;K$1&amp;"]]")</f>
        <v>0</v>
      </c>
      <c r="L125" s="129">
        <f t="array" aca="1" ref="L125" ca="1">INDIRECT("ConsolGeog[@["&amp;L$1&amp;"]]")</f>
        <v>12</v>
      </c>
      <c r="M125" s="129">
        <f t="array" aca="1" ref="M125" ca="1">INDIRECT("ConsolGeog[@["&amp;M$1&amp;"]]")</f>
        <v>1</v>
      </c>
      <c r="N125" s="129">
        <f t="array" aca="1" ref="N125" ca="1">INDIRECT("ConsolGeog[@["&amp;N$1&amp;"]]")</f>
        <v>0</v>
      </c>
      <c r="O125" s="129">
        <f t="array" aca="1" ref="O125" ca="1">INDIRECT("ConsolGeog[@["&amp;O$1&amp;"]]")</f>
        <v>12</v>
      </c>
      <c r="P125" s="129">
        <f t="array" ref="P125">ConsolGeog[COUNTY: Presented CS - 16-17 (2014) '[non additive!']]</f>
        <v>0</v>
      </c>
      <c r="Q125" s="129">
        <f t="array" ref="Q125">ConsolGeog[COUNTY: Presented CS - 16-24 (2014) '[non additive!']]</f>
        <v>0</v>
      </c>
      <c r="R125" s="129">
        <f t="array" ref="R125">ConsolGeog[COUNTY: Presented CS - 18-24 (2014) '[non additive!']]</f>
        <v>0</v>
      </c>
      <c r="S125" s="129">
        <f t="array" ref="S125">ConsolGeog[COUNTY: Assessed CS - 16-17 (2014) '[non additive!']]</f>
        <v>0</v>
      </c>
      <c r="T125" s="129">
        <f t="array" ref="T125">ConsolGeog[COUNTY: Assessed CS - 16-24 (2014) '[non additive!']]</f>
        <v>0</v>
      </c>
      <c r="U125" s="129">
        <f t="array" ref="U125">ConsolGeog[COUNTY: Assessed CS - 18-24 (2014) '[non additive!']]</f>
        <v>0</v>
      </c>
      <c r="V125" s="129">
        <f t="array" ref="V125">ConsolGeog[COUNTY: Sum of districts'' populations '[non additive!']]</f>
        <v>92028</v>
      </c>
      <c r="W125" s="160">
        <f t="array" aca="1" ref="W125" ca="1">INDIRECT("ConsolGeog[@["&amp;W$1&amp;"]]")</f>
        <v>8.8328319881498391E-2</v>
      </c>
      <c r="X125" s="129">
        <f t="array" aca="1" ref="X125" ca="1">INDIRECT("ConsolGeog[@["&amp;X$1&amp;"]]")</f>
        <v>11.306024944831794</v>
      </c>
      <c r="Y125" s="129">
        <f t="array" aca="1" ref="Y125" ca="1">INDIRECT("ConsolGeog[@["&amp;Y$1&amp;"]]")</f>
        <v>0</v>
      </c>
      <c r="Z125" s="129">
        <f t="array" aca="1" ref="Z125" ca="1">INDIRECT("ConsolGeog[@["&amp;Z$1&amp;"]]")</f>
        <v>0.17665663976299678</v>
      </c>
      <c r="AA125" s="129">
        <f t="array" aca="1" ref="AA125" ca="1">INDIRECT("ConsolGeog[@["&amp;AA$1&amp;"]]")</f>
        <v>3.0914911958524436</v>
      </c>
      <c r="AB125" s="129">
        <f t="array" aca="1" ref="AB125" ca="1">INDIRECT("ConsolGeog[@["&amp;AB$1&amp;"]]")</f>
        <v>0</v>
      </c>
      <c r="AC125" s="129">
        <f t="array" aca="1" ref="AC125" ca="1">INDIRECT("ConsolGeog[@["&amp;AC$1&amp;"]]")</f>
        <v>0</v>
      </c>
      <c r="AD125" s="129" t="str">
        <f t="array" aca="1" ref="AD125" ca="1">INDIRECT("ConsolGeog[@["&amp;AD$1&amp;"]]")</f>
        <v/>
      </c>
      <c r="AE125" s="129" t="str">
        <f t="array" aca="1" ref="AE125" ca="1">INDIRECT("ConsolGeog[@["&amp;AE$1&amp;"]]")</f>
        <v/>
      </c>
      <c r="AF125" s="129" t="str">
        <f t="array" aca="1" ref="AF125" ca="1">INDIRECT("ConsolGeog[@["&amp;AF$1&amp;"]]")</f>
        <v/>
      </c>
      <c r="AG125" s="129" t="str">
        <f t="array" aca="1" ref="AG125" ca="1">INDIRECT("ConsolGeog[@["&amp;AG$1&amp;"]]")</f>
        <v/>
      </c>
      <c r="AH125" s="129" t="str">
        <f t="array" aca="1" ref="AH125" ca="1">INDIRECT("ConsolGeog[@["&amp;AH$1&amp;"]]")</f>
        <v/>
      </c>
      <c r="AI125" s="129" t="str">
        <f t="array" aca="1" ref="AI125" ca="1">INDIRECT("ConsolGeog[@["&amp;AI$1&amp;"]]")</f>
        <v/>
      </c>
    </row>
    <row r="126" spans="1:35">
      <c r="A126" s="129" t="str">
        <f t="array" aca="1" ref="A126" ca="1">INDIRECT("ConsolGeog[@["&amp;A$1&amp;"]]")</f>
        <v>E07000094</v>
      </c>
      <c r="B126" s="129" t="str">
        <f t="array" aca="1" ref="B126" ca="1">INDIRECT("ConsolGeog[@["&amp;B$1&amp;"]]")</f>
        <v>Winchester</v>
      </c>
      <c r="C126" s="129">
        <f t="array" aca="1" ref="C126" ca="1">INDIRECT("ConsolGeog[@["&amp;C$1&amp;"]]")</f>
        <v>116595</v>
      </c>
      <c r="D126" s="129">
        <f t="array" aca="1" ref="D126" ca="1">INDIRECT("ConsolGeog[@["&amp;D$1&amp;"]]")</f>
        <v>66097.460000000006</v>
      </c>
      <c r="E126" s="129" t="str">
        <f t="array" aca="1" ref="E126" ca="1">INDIRECT("ConsolGeog[@["&amp;E$1&amp;"]]")</f>
        <v>E07000094</v>
      </c>
      <c r="F126" s="129" t="str">
        <f t="array" aca="1" ref="F126" ca="1">INDIRECT("ConsolGeog[@["&amp;F$1&amp;"]]")</f>
        <v/>
      </c>
      <c r="G126" s="129" t="str">
        <f t="array" aca="1" ref="G126" ca="1">INDIRECT("ConsolGeog[@["&amp;G$1&amp;"]]")</f>
        <v>District</v>
      </c>
      <c r="H126" s="129" t="str">
        <f t="array" aca="1" ref="H126" ca="1">INDIRECT("ConsolGeog[@["&amp;H$1&amp;"]]")</f>
        <v>England</v>
      </c>
      <c r="I126" s="129" t="str">
        <f t="array" aca="1" ref="I126" ca="1">INDIRECT("ConsolGeog[@["&amp;I$1&amp;"]]")</f>
        <v>Hampshire</v>
      </c>
      <c r="J126" s="129">
        <f t="array" aca="1" ref="J126" ca="1">INDIRECT("ConsolGeog[@["&amp;J$1&amp;"]]")</f>
        <v>2</v>
      </c>
      <c r="K126" s="129">
        <f t="array" aca="1" ref="K126" ca="1">INDIRECT("ConsolGeog[@["&amp;K$1&amp;"]]")</f>
        <v>0</v>
      </c>
      <c r="L126" s="129">
        <f t="array" aca="1" ref="L126" ca="1">INDIRECT("ConsolGeog[@["&amp;L$1&amp;"]]")</f>
        <v>31</v>
      </c>
      <c r="M126" s="129">
        <f t="array" aca="1" ref="M126" ca="1">INDIRECT("ConsolGeog[@["&amp;M$1&amp;"]]")</f>
        <v>2</v>
      </c>
      <c r="N126" s="129">
        <f t="array" aca="1" ref="N126" ca="1">INDIRECT("ConsolGeog[@["&amp;N$1&amp;"]]")</f>
        <v>0</v>
      </c>
      <c r="O126" s="129">
        <f t="array" aca="1" ref="O126" ca="1">INDIRECT("ConsolGeog[@["&amp;O$1&amp;"]]")</f>
        <v>21</v>
      </c>
      <c r="P126" s="129">
        <f t="array" ref="P126">ConsolGeog[COUNTY: Presented CS - 16-17 (2014) '[non additive!']]</f>
        <v>0</v>
      </c>
      <c r="Q126" s="129">
        <f t="array" ref="Q126">ConsolGeog[COUNTY: Presented CS - 16-24 (2014) '[non additive!']]</f>
        <v>0</v>
      </c>
      <c r="R126" s="129">
        <f t="array" ref="R126">ConsolGeog[COUNTY: Presented CS - 18-24 (2014) '[non additive!']]</f>
        <v>0</v>
      </c>
      <c r="S126" s="129">
        <f t="array" ref="S126">ConsolGeog[COUNTY: Assessed CS - 16-17 (2014) '[non additive!']]</f>
        <v>0</v>
      </c>
      <c r="T126" s="129">
        <f t="array" ref="T126">ConsolGeog[COUNTY: Assessed CS - 16-24 (2014) '[non additive!']]</f>
        <v>0</v>
      </c>
      <c r="U126" s="129">
        <f t="array" ref="U126">ConsolGeog[COUNTY: Assessed CS - 18-24 (2014) '[non additive!']]</f>
        <v>0</v>
      </c>
      <c r="V126" s="129">
        <f t="array" ref="V126">ConsolGeog[COUNTY: Sum of districts'' populations '[non additive!']]</f>
        <v>92028</v>
      </c>
      <c r="W126" s="160">
        <f t="array" aca="1" ref="W126" ca="1">INDIRECT("ConsolGeog[@["&amp;W$1&amp;"]]")</f>
        <v>8.8477812819664464E-2</v>
      </c>
      <c r="X126" s="129">
        <f t="array" aca="1" ref="X126" ca="1">INDIRECT("ConsolGeog[@["&amp;X$1&amp;"]]")</f>
        <v>11.325160040917051</v>
      </c>
      <c r="Y126" s="129">
        <f t="array" aca="1" ref="Y126" ca="1">INDIRECT("ConsolGeog[@["&amp;Y$1&amp;"]]")</f>
        <v>0</v>
      </c>
      <c r="Z126" s="129">
        <f t="array" aca="1" ref="Z126" ca="1">INDIRECT("ConsolGeog[@["&amp;Z$1&amp;"]]")</f>
        <v>0.17695562563932893</v>
      </c>
      <c r="AA126" s="129">
        <f t="array" aca="1" ref="AA126" ca="1">INDIRECT("ConsolGeog[@["&amp;AA$1&amp;"]]")</f>
        <v>3.0967234486882562</v>
      </c>
      <c r="AB126" s="129">
        <f t="array" aca="1" ref="AB126" ca="1">INDIRECT("ConsolGeog[@["&amp;AB$1&amp;"]]")</f>
        <v>0</v>
      </c>
      <c r="AC126" s="129">
        <f t="array" aca="1" ref="AC126" ca="1">INDIRECT("ConsolGeog[@["&amp;AC$1&amp;"]]")</f>
        <v>0</v>
      </c>
      <c r="AD126" s="129" t="str">
        <f t="array" aca="1" ref="AD126" ca="1">INDIRECT("ConsolGeog[@["&amp;AD$1&amp;"]]")</f>
        <v/>
      </c>
      <c r="AE126" s="129" t="str">
        <f t="array" aca="1" ref="AE126" ca="1">INDIRECT("ConsolGeog[@["&amp;AE$1&amp;"]]")</f>
        <v/>
      </c>
      <c r="AF126" s="129" t="str">
        <f t="array" aca="1" ref="AF126" ca="1">INDIRECT("ConsolGeog[@["&amp;AF$1&amp;"]]")</f>
        <v/>
      </c>
      <c r="AG126" s="129" t="str">
        <f t="array" aca="1" ref="AG126" ca="1">INDIRECT("ConsolGeog[@["&amp;AG$1&amp;"]]")</f>
        <v/>
      </c>
      <c r="AH126" s="129" t="str">
        <f t="array" aca="1" ref="AH126" ca="1">INDIRECT("ConsolGeog[@["&amp;AH$1&amp;"]]")</f>
        <v/>
      </c>
      <c r="AI126" s="129" t="str">
        <f t="array" aca="1" ref="AI126" ca="1">INDIRECT("ConsolGeog[@["&amp;AI$1&amp;"]]")</f>
        <v/>
      </c>
    </row>
    <row r="127" spans="1:35">
      <c r="A127" s="129" t="str">
        <f t="array" aca="1" ref="A127" ca="1">INDIRECT("ConsolGeog[@["&amp;A$1&amp;"]]")</f>
        <v>E07000089</v>
      </c>
      <c r="B127" s="129" t="str">
        <f t="array" aca="1" ref="B127" ca="1">INDIRECT("ConsolGeog[@["&amp;B$1&amp;"]]")</f>
        <v>Hart</v>
      </c>
      <c r="C127" s="129">
        <f t="array" aca="1" ref="C127" ca="1">INDIRECT("ConsolGeog[@["&amp;C$1&amp;"]]")</f>
        <v>91033</v>
      </c>
      <c r="D127" s="129">
        <f t="array" aca="1" ref="D127" ca="1">INDIRECT("ConsolGeog[@["&amp;D$1&amp;"]]")</f>
        <v>21526.53</v>
      </c>
      <c r="E127" s="129" t="str">
        <f t="array" aca="1" ref="E127" ca="1">INDIRECT("ConsolGeog[@["&amp;E$1&amp;"]]")</f>
        <v>E07000089</v>
      </c>
      <c r="F127" s="129" t="str">
        <f t="array" aca="1" ref="F127" ca="1">INDIRECT("ConsolGeog[@["&amp;F$1&amp;"]]")</f>
        <v/>
      </c>
      <c r="G127" s="129" t="str">
        <f t="array" aca="1" ref="G127" ca="1">INDIRECT("ConsolGeog[@["&amp;G$1&amp;"]]")</f>
        <v>District</v>
      </c>
      <c r="H127" s="129" t="str">
        <f t="array" aca="1" ref="H127" ca="1">INDIRECT("ConsolGeog[@["&amp;H$1&amp;"]]")</f>
        <v>England</v>
      </c>
      <c r="I127" s="129" t="str">
        <f t="array" aca="1" ref="I127" ca="1">INDIRECT("ConsolGeog[@["&amp;I$1&amp;"]]")</f>
        <v>Hampshire</v>
      </c>
      <c r="J127" s="129">
        <f t="array" aca="1" ref="J127" ca="1">INDIRECT("ConsolGeog[@["&amp;J$1&amp;"]]")</f>
        <v>7</v>
      </c>
      <c r="K127" s="129">
        <f t="array" aca="1" ref="K127" ca="1">INDIRECT("ConsolGeog[@["&amp;K$1&amp;"]]")</f>
        <v>0</v>
      </c>
      <c r="L127" s="129">
        <f t="array" aca="1" ref="L127" ca="1">INDIRECT("ConsolGeog[@["&amp;L$1&amp;"]]")</f>
        <v>60</v>
      </c>
      <c r="M127" s="129">
        <f t="array" aca="1" ref="M127" ca="1">INDIRECT("ConsolGeog[@["&amp;M$1&amp;"]]")</f>
        <v>2</v>
      </c>
      <c r="N127" s="129">
        <f t="array" aca="1" ref="N127" ca="1">INDIRECT("ConsolGeog[@["&amp;N$1&amp;"]]")</f>
        <v>0</v>
      </c>
      <c r="O127" s="129">
        <f t="array" aca="1" ref="O127" ca="1">INDIRECT("ConsolGeog[@["&amp;O$1&amp;"]]")</f>
        <v>12</v>
      </c>
      <c r="P127" s="129">
        <f t="array" ref="P127">ConsolGeog[COUNTY: Presented CS - 16-17 (2014) '[non additive!']]</f>
        <v>0</v>
      </c>
      <c r="Q127" s="129">
        <f t="array" ref="Q127">ConsolGeog[COUNTY: Presented CS - 16-24 (2014) '[non additive!']]</f>
        <v>0</v>
      </c>
      <c r="R127" s="129">
        <f t="array" ref="R127">ConsolGeog[COUNTY: Presented CS - 18-24 (2014) '[non additive!']]</f>
        <v>0</v>
      </c>
      <c r="S127" s="129">
        <f t="array" ref="S127">ConsolGeog[COUNTY: Assessed CS - 16-17 (2014) '[non additive!']]</f>
        <v>0</v>
      </c>
      <c r="T127" s="129">
        <f t="array" ref="T127">ConsolGeog[COUNTY: Assessed CS - 16-24 (2014) '[non additive!']]</f>
        <v>0</v>
      </c>
      <c r="U127" s="129">
        <f t="array" ref="U127">ConsolGeog[COUNTY: Assessed CS - 18-24 (2014) '[non additive!']]</f>
        <v>0</v>
      </c>
      <c r="V127" s="129">
        <f t="array" ref="V127">ConsolGeog[COUNTY: Sum of districts'' populations '[non additive!']]</f>
        <v>92028</v>
      </c>
      <c r="W127" s="160">
        <f t="array" aca="1" ref="W127" ca="1">INDIRECT("ConsolGeog[@["&amp;W$1&amp;"]]")</f>
        <v>6.9080155533363483E-2</v>
      </c>
      <c r="X127" s="129">
        <f t="array" aca="1" ref="X127" ca="1">INDIRECT("ConsolGeog[@["&amp;X$1&amp;"]]")</f>
        <v>8.8422599082705258</v>
      </c>
      <c r="Y127" s="129">
        <f t="array" aca="1" ref="Y127" ca="1">INDIRECT("ConsolGeog[@["&amp;Y$1&amp;"]]")</f>
        <v>0</v>
      </c>
      <c r="Z127" s="129">
        <f t="array" aca="1" ref="Z127" ca="1">INDIRECT("ConsolGeog[@["&amp;Z$1&amp;"]]")</f>
        <v>0.13816031106672697</v>
      </c>
      <c r="AA127" s="129">
        <f t="array" aca="1" ref="AA127" ca="1">INDIRECT("ConsolGeog[@["&amp;AA$1&amp;"]]")</f>
        <v>2.4178054436677221</v>
      </c>
      <c r="AB127" s="129">
        <f t="array" aca="1" ref="AB127" ca="1">INDIRECT("ConsolGeog[@["&amp;AB$1&amp;"]]")</f>
        <v>0</v>
      </c>
      <c r="AC127" s="129">
        <f t="array" aca="1" ref="AC127" ca="1">INDIRECT("ConsolGeog[@["&amp;AC$1&amp;"]]")</f>
        <v>0</v>
      </c>
      <c r="AD127" s="129" t="str">
        <f t="array" aca="1" ref="AD127" ca="1">INDIRECT("ConsolGeog[@["&amp;AD$1&amp;"]]")</f>
        <v/>
      </c>
      <c r="AE127" s="129" t="str">
        <f t="array" aca="1" ref="AE127" ca="1">INDIRECT("ConsolGeog[@["&amp;AE$1&amp;"]]")</f>
        <v/>
      </c>
      <c r="AF127" s="129" t="str">
        <f t="array" aca="1" ref="AF127" ca="1">INDIRECT("ConsolGeog[@["&amp;AF$1&amp;"]]")</f>
        <v/>
      </c>
      <c r="AG127" s="129" t="str">
        <f t="array" aca="1" ref="AG127" ca="1">INDIRECT("ConsolGeog[@["&amp;AG$1&amp;"]]")</f>
        <v/>
      </c>
      <c r="AH127" s="129" t="str">
        <f t="array" aca="1" ref="AH127" ca="1">INDIRECT("ConsolGeog[@["&amp;AH$1&amp;"]]")</f>
        <v/>
      </c>
      <c r="AI127" s="129" t="str">
        <f t="array" aca="1" ref="AI127" ca="1">INDIRECT("ConsolGeog[@["&amp;AI$1&amp;"]]")</f>
        <v/>
      </c>
    </row>
    <row r="128" spans="1:35">
      <c r="A128" s="129" t="str">
        <f t="array" aca="1" ref="A128" ca="1">INDIRECT("ConsolGeog[@["&amp;A$1&amp;"]]")</f>
        <v>E07000090</v>
      </c>
      <c r="B128" s="129" t="str">
        <f t="array" aca="1" ref="B128" ca="1">INDIRECT("ConsolGeog[@["&amp;B$1&amp;"]]")</f>
        <v>Havant</v>
      </c>
      <c r="C128" s="129">
        <f t="array" aca="1" ref="C128" ca="1">INDIRECT("ConsolGeog[@["&amp;C$1&amp;"]]")</f>
        <v>120684</v>
      </c>
      <c r="D128" s="129">
        <f t="array" aca="1" ref="D128" ca="1">INDIRECT("ConsolGeog[@["&amp;D$1&amp;"]]")</f>
        <v>5536.97</v>
      </c>
      <c r="E128" s="129" t="str">
        <f t="array" aca="1" ref="E128" ca="1">INDIRECT("ConsolGeog[@["&amp;E$1&amp;"]]")</f>
        <v>E07000090</v>
      </c>
      <c r="F128" s="129" t="str">
        <f t="array" aca="1" ref="F128" ca="1">INDIRECT("ConsolGeog[@["&amp;F$1&amp;"]]")</f>
        <v/>
      </c>
      <c r="G128" s="129" t="str">
        <f t="array" aca="1" ref="G128" ca="1">INDIRECT("ConsolGeog[@["&amp;G$1&amp;"]]")</f>
        <v>District</v>
      </c>
      <c r="H128" s="129" t="str">
        <f t="array" aca="1" ref="H128" ca="1">INDIRECT("ConsolGeog[@["&amp;H$1&amp;"]]")</f>
        <v>England</v>
      </c>
      <c r="I128" s="129" t="str">
        <f t="array" aca="1" ref="I128" ca="1">INDIRECT("ConsolGeog[@["&amp;I$1&amp;"]]")</f>
        <v>Hampshire</v>
      </c>
      <c r="J128" s="129">
        <f t="array" aca="1" ref="J128" ca="1">INDIRECT("ConsolGeog[@["&amp;J$1&amp;"]]")</f>
        <v>0</v>
      </c>
      <c r="K128" s="129">
        <f t="array" aca="1" ref="K128" ca="1">INDIRECT("ConsolGeog[@["&amp;K$1&amp;"]]")</f>
        <v>0</v>
      </c>
      <c r="L128" s="129">
        <f t="array" aca="1" ref="L128" ca="1">INDIRECT("ConsolGeog[@["&amp;L$1&amp;"]]")</f>
        <v>0</v>
      </c>
      <c r="M128" s="129">
        <f t="array" aca="1" ref="M128" ca="1">INDIRECT("ConsolGeog[@["&amp;M$1&amp;"]]")</f>
        <v>0</v>
      </c>
      <c r="N128" s="129">
        <f t="array" aca="1" ref="N128" ca="1">INDIRECT("ConsolGeog[@["&amp;N$1&amp;"]]")</f>
        <v>0</v>
      </c>
      <c r="O128" s="129">
        <f t="array" aca="1" ref="O128" ca="1">INDIRECT("ConsolGeog[@["&amp;O$1&amp;"]]")</f>
        <v>0</v>
      </c>
      <c r="P128" s="129">
        <f t="array" ref="P128">ConsolGeog[COUNTY: Presented CS - 16-17 (2014) '[non additive!']]</f>
        <v>0</v>
      </c>
      <c r="Q128" s="129">
        <f t="array" ref="Q128">ConsolGeog[COUNTY: Presented CS - 16-24 (2014) '[non additive!']]</f>
        <v>0</v>
      </c>
      <c r="R128" s="129">
        <f t="array" ref="R128">ConsolGeog[COUNTY: Presented CS - 18-24 (2014) '[non additive!']]</f>
        <v>0</v>
      </c>
      <c r="S128" s="129">
        <f t="array" ref="S128">ConsolGeog[COUNTY: Assessed CS - 16-17 (2014) '[non additive!']]</f>
        <v>0</v>
      </c>
      <c r="T128" s="129">
        <f t="array" ref="T128">ConsolGeog[COUNTY: Assessed CS - 16-24 (2014) '[non additive!']]</f>
        <v>0</v>
      </c>
      <c r="U128" s="129">
        <f t="array" ref="U128">ConsolGeog[COUNTY: Assessed CS - 18-24 (2014) '[non additive!']]</f>
        <v>0</v>
      </c>
      <c r="V128" s="129">
        <f t="array" ref="V128">ConsolGeog[COUNTY: Sum of districts'' populations '[non additive!']]</f>
        <v>92028</v>
      </c>
      <c r="W128" s="160">
        <f t="array" aca="1" ref="W128" ca="1">INDIRECT("ConsolGeog[@["&amp;W$1&amp;"]]")</f>
        <v>9.1580739845862916E-2</v>
      </c>
      <c r="X128" s="129">
        <f t="array" aca="1" ref="X128" ca="1">INDIRECT("ConsolGeog[@["&amp;X$1&amp;"]]")</f>
        <v>11.722334700270453</v>
      </c>
      <c r="Y128" s="129">
        <f t="array" aca="1" ref="Y128" ca="1">INDIRECT("ConsolGeog[@["&amp;Y$1&amp;"]]")</f>
        <v>0</v>
      </c>
      <c r="Z128" s="129">
        <f t="array" aca="1" ref="Z128" ca="1">INDIRECT("ConsolGeog[@["&amp;Z$1&amp;"]]")</f>
        <v>0.18316147969172583</v>
      </c>
      <c r="AA128" s="129">
        <f t="array" aca="1" ref="AA128" ca="1">INDIRECT("ConsolGeog[@["&amp;AA$1&amp;"]]")</f>
        <v>3.2053258946052021</v>
      </c>
      <c r="AB128" s="129">
        <f t="array" aca="1" ref="AB128" ca="1">INDIRECT("ConsolGeog[@["&amp;AB$1&amp;"]]")</f>
        <v>0</v>
      </c>
      <c r="AC128" s="129">
        <f t="array" aca="1" ref="AC128" ca="1">INDIRECT("ConsolGeog[@["&amp;AC$1&amp;"]]")</f>
        <v>0</v>
      </c>
      <c r="AD128" s="129" t="str">
        <f t="array" aca="1" ref="AD128" ca="1">INDIRECT("ConsolGeog[@["&amp;AD$1&amp;"]]")</f>
        <v/>
      </c>
      <c r="AE128" s="129" t="str">
        <f t="array" aca="1" ref="AE128" ca="1">INDIRECT("ConsolGeog[@["&amp;AE$1&amp;"]]")</f>
        <v/>
      </c>
      <c r="AF128" s="129" t="str">
        <f t="array" aca="1" ref="AF128" ca="1">INDIRECT("ConsolGeog[@["&amp;AF$1&amp;"]]")</f>
        <v/>
      </c>
      <c r="AG128" s="129" t="str">
        <f t="array" aca="1" ref="AG128" ca="1">INDIRECT("ConsolGeog[@["&amp;AG$1&amp;"]]")</f>
        <v/>
      </c>
      <c r="AH128" s="129" t="str">
        <f t="array" aca="1" ref="AH128" ca="1">INDIRECT("ConsolGeog[@["&amp;AH$1&amp;"]]")</f>
        <v/>
      </c>
      <c r="AI128" s="129" t="str">
        <f t="array" aca="1" ref="AI128" ca="1">INDIRECT("ConsolGeog[@["&amp;AI$1&amp;"]]")</f>
        <v/>
      </c>
    </row>
    <row r="129" spans="1:35">
      <c r="A129" s="129" t="str">
        <f t="array" aca="1" ref="A129" ca="1">INDIRECT("ConsolGeog[@["&amp;A$1&amp;"]]")</f>
        <v>E07000091</v>
      </c>
      <c r="B129" s="129" t="str">
        <f t="array" aca="1" ref="B129" ca="1">INDIRECT("ConsolGeog[@["&amp;B$1&amp;"]]")</f>
        <v>New Forest</v>
      </c>
      <c r="C129" s="129">
        <f t="array" aca="1" ref="C129" ca="1">INDIRECT("ConsolGeog[@["&amp;C$1&amp;"]]")</f>
        <v>176462</v>
      </c>
      <c r="D129" s="129">
        <f t="array" aca="1" ref="D129" ca="1">INDIRECT("ConsolGeog[@["&amp;D$1&amp;"]]")</f>
        <v>75313.48</v>
      </c>
      <c r="E129" s="129" t="str">
        <f t="array" aca="1" ref="E129" ca="1">INDIRECT("ConsolGeog[@["&amp;E$1&amp;"]]")</f>
        <v>E07000091</v>
      </c>
      <c r="F129" s="129" t="str">
        <f t="array" aca="1" ref="F129" ca="1">INDIRECT("ConsolGeog[@["&amp;F$1&amp;"]]")</f>
        <v/>
      </c>
      <c r="G129" s="129" t="str">
        <f t="array" aca="1" ref="G129" ca="1">INDIRECT("ConsolGeog[@["&amp;G$1&amp;"]]")</f>
        <v>District</v>
      </c>
      <c r="H129" s="129" t="str">
        <f t="array" aca="1" ref="H129" ca="1">INDIRECT("ConsolGeog[@["&amp;H$1&amp;"]]")</f>
        <v>England</v>
      </c>
      <c r="I129" s="129" t="str">
        <f t="array" aca="1" ref="I129" ca="1">INDIRECT("ConsolGeog[@["&amp;I$1&amp;"]]")</f>
        <v>Hampshire</v>
      </c>
      <c r="J129" s="129">
        <f t="array" aca="1" ref="J129" ca="1">INDIRECT("ConsolGeog[@["&amp;J$1&amp;"]]")</f>
        <v>0</v>
      </c>
      <c r="K129" s="129">
        <f t="array" aca="1" ref="K129" ca="1">INDIRECT("ConsolGeog[@["&amp;K$1&amp;"]]")</f>
        <v>73</v>
      </c>
      <c r="L129" s="129">
        <f t="array" aca="1" ref="L129" ca="1">INDIRECT("ConsolGeog[@["&amp;L$1&amp;"]]")</f>
        <v>0</v>
      </c>
      <c r="M129" s="129">
        <f t="array" aca="1" ref="M129" ca="1">INDIRECT("ConsolGeog[@["&amp;M$1&amp;"]]")</f>
        <v>0</v>
      </c>
      <c r="N129" s="129">
        <f t="array" aca="1" ref="N129" ca="1">INDIRECT("ConsolGeog[@["&amp;N$1&amp;"]]")</f>
        <v>73</v>
      </c>
      <c r="O129" s="129">
        <f t="array" aca="1" ref="O129" ca="1">INDIRECT("ConsolGeog[@["&amp;O$1&amp;"]]")</f>
        <v>0</v>
      </c>
      <c r="P129" s="129">
        <f t="array" ref="P129">ConsolGeog[COUNTY: Presented CS - 16-17 (2014) '[non additive!']]</f>
        <v>0</v>
      </c>
      <c r="Q129" s="129">
        <f t="array" ref="Q129">ConsolGeog[COUNTY: Presented CS - 16-24 (2014) '[non additive!']]</f>
        <v>0</v>
      </c>
      <c r="R129" s="129">
        <f t="array" ref="R129">ConsolGeog[COUNTY: Presented CS - 18-24 (2014) '[non additive!']]</f>
        <v>0</v>
      </c>
      <c r="S129" s="129">
        <f t="array" ref="S129">ConsolGeog[COUNTY: Assessed CS - 16-17 (2014) '[non additive!']]</f>
        <v>0</v>
      </c>
      <c r="T129" s="129">
        <f t="array" ref="T129">ConsolGeog[COUNTY: Assessed CS - 16-24 (2014) '[non additive!']]</f>
        <v>0</v>
      </c>
      <c r="U129" s="129">
        <f t="array" ref="U129">ConsolGeog[COUNTY: Assessed CS - 18-24 (2014) '[non additive!']]</f>
        <v>0</v>
      </c>
      <c r="V129" s="129">
        <f t="array" ref="V129">ConsolGeog[COUNTY: Sum of districts'' populations '[non additive!']]</f>
        <v>92028</v>
      </c>
      <c r="W129" s="160">
        <f t="array" aca="1" ref="W129" ca="1">INDIRECT("ConsolGeog[@["&amp;W$1&amp;"]]")</f>
        <v>0.13390773022671326</v>
      </c>
      <c r="X129" s="129">
        <f t="array" aca="1" ref="X129" ca="1">INDIRECT("ConsolGeog[@["&amp;X$1&amp;"]]")</f>
        <v>17.140189469019298</v>
      </c>
      <c r="Y129" s="129">
        <f t="array" aca="1" ref="Y129" ca="1">INDIRECT("ConsolGeog[@["&amp;Y$1&amp;"]]")</f>
        <v>0</v>
      </c>
      <c r="Z129" s="129">
        <f t="array" aca="1" ref="Z129" ca="1">INDIRECT("ConsolGeog[@["&amp;Z$1&amp;"]]")</f>
        <v>0.26781546045342652</v>
      </c>
      <c r="AA129" s="129">
        <f t="array" aca="1" ref="AA129" ca="1">INDIRECT("ConsolGeog[@["&amp;AA$1&amp;"]]")</f>
        <v>4.6867705579349641</v>
      </c>
      <c r="AB129" s="129">
        <f t="array" aca="1" ref="AB129" ca="1">INDIRECT("ConsolGeog[@["&amp;AB$1&amp;"]]")</f>
        <v>0</v>
      </c>
      <c r="AC129" s="129">
        <f t="array" aca="1" ref="AC129" ca="1">INDIRECT("ConsolGeog[@["&amp;AC$1&amp;"]]")</f>
        <v>0</v>
      </c>
      <c r="AD129" s="129" t="str">
        <f t="array" aca="1" ref="AD129" ca="1">INDIRECT("ConsolGeog[@["&amp;AD$1&amp;"]]")</f>
        <v/>
      </c>
      <c r="AE129" s="129" t="str">
        <f t="array" aca="1" ref="AE129" ca="1">INDIRECT("ConsolGeog[@["&amp;AE$1&amp;"]]")</f>
        <v/>
      </c>
      <c r="AF129" s="129" t="str">
        <f t="array" aca="1" ref="AF129" ca="1">INDIRECT("ConsolGeog[@["&amp;AF$1&amp;"]]")</f>
        <v/>
      </c>
      <c r="AG129" s="129" t="str">
        <f t="array" aca="1" ref="AG129" ca="1">INDIRECT("ConsolGeog[@["&amp;AG$1&amp;"]]")</f>
        <v/>
      </c>
      <c r="AH129" s="129" t="str">
        <f t="array" aca="1" ref="AH129" ca="1">INDIRECT("ConsolGeog[@["&amp;AH$1&amp;"]]")</f>
        <v/>
      </c>
      <c r="AI129" s="129" t="str">
        <f t="array" aca="1" ref="AI129" ca="1">INDIRECT("ConsolGeog[@["&amp;AI$1&amp;"]]")</f>
        <v/>
      </c>
    </row>
    <row r="130" spans="1:35">
      <c r="A130" s="129" t="str">
        <f t="array" aca="1" ref="A130" ca="1">INDIRECT("ConsolGeog[@["&amp;A$1&amp;"]]")</f>
        <v>E07000096</v>
      </c>
      <c r="B130" s="129" t="str">
        <f t="array" aca="1" ref="B130" ca="1">INDIRECT("ConsolGeog[@["&amp;B$1&amp;"]]")</f>
        <v>Dacorum</v>
      </c>
      <c r="C130" s="129">
        <f t="array" aca="1" ref="C130" ca="1">INDIRECT("ConsolGeog[@["&amp;C$1&amp;"]]")</f>
        <v>144847</v>
      </c>
      <c r="D130" s="129">
        <f t="array" aca="1" ref="D130" ca="1">INDIRECT("ConsolGeog[@["&amp;D$1&amp;"]]")</f>
        <v>21247.56</v>
      </c>
      <c r="E130" s="129" t="str">
        <f t="array" aca="1" ref="E130" ca="1">INDIRECT("ConsolGeog[@["&amp;E$1&amp;"]]")</f>
        <v>E07000096</v>
      </c>
      <c r="F130" s="129" t="str">
        <f t="array" aca="1" ref="F130" ca="1">INDIRECT("ConsolGeog[@["&amp;F$1&amp;"]]")</f>
        <v/>
      </c>
      <c r="G130" s="129" t="str">
        <f t="array" aca="1" ref="G130" ca="1">INDIRECT("ConsolGeog[@["&amp;G$1&amp;"]]")</f>
        <v>District</v>
      </c>
      <c r="H130" s="129" t="str">
        <f t="array" aca="1" ref="H130" ca="1">INDIRECT("ConsolGeog[@["&amp;H$1&amp;"]]")</f>
        <v>England</v>
      </c>
      <c r="I130" s="129" t="str">
        <f t="array" aca="1" ref="I130" ca="1">INDIRECT("ConsolGeog[@["&amp;I$1&amp;"]]")</f>
        <v>Hertfordshire</v>
      </c>
      <c r="J130" s="129">
        <f t="array" aca="1" ref="J130" ca="1">INDIRECT("ConsolGeog[@["&amp;J$1&amp;"]]")</f>
        <v>0</v>
      </c>
      <c r="K130" s="129">
        <f t="array" aca="1" ref="K130" ca="1">INDIRECT("ConsolGeog[@["&amp;K$1&amp;"]]")</f>
        <v>0</v>
      </c>
      <c r="L130" s="129">
        <f t="array" aca="1" ref="L130" ca="1">INDIRECT("ConsolGeog[@["&amp;L$1&amp;"]]")</f>
        <v>0</v>
      </c>
      <c r="M130" s="129">
        <f t="array" aca="1" ref="M130" ca="1">INDIRECT("ConsolGeog[@["&amp;M$1&amp;"]]")</f>
        <v>0</v>
      </c>
      <c r="N130" s="129">
        <f t="array" aca="1" ref="N130" ca="1">INDIRECT("ConsolGeog[@["&amp;N$1&amp;"]]")</f>
        <v>0</v>
      </c>
      <c r="O130" s="129">
        <f t="array" aca="1" ref="O130" ca="1">INDIRECT("ConsolGeog[@["&amp;O$1&amp;"]]")</f>
        <v>63</v>
      </c>
      <c r="P130" s="129">
        <f t="array" ref="P130">ConsolGeog[COUNTY: Presented CS - 16-17 (2014) '[non additive!']]</f>
        <v>0</v>
      </c>
      <c r="Q130" s="129">
        <f t="array" ref="Q130">ConsolGeog[COUNTY: Presented CS - 16-24 (2014) '[non additive!']]</f>
        <v>0</v>
      </c>
      <c r="R130" s="129">
        <f t="array" ref="R130">ConsolGeog[COUNTY: Presented CS - 18-24 (2014) '[non additive!']]</f>
        <v>0</v>
      </c>
      <c r="S130" s="129">
        <f t="array" ref="S130">ConsolGeog[COUNTY: Assessed CS - 16-17 (2014) '[non additive!']]</f>
        <v>0</v>
      </c>
      <c r="T130" s="129">
        <f t="array" ref="T130">ConsolGeog[COUNTY: Assessed CS - 16-24 (2014) '[non additive!']]</f>
        <v>0</v>
      </c>
      <c r="U130" s="129">
        <f t="array" ref="U130">ConsolGeog[COUNTY: Assessed CS - 18-24 (2014) '[non additive!']]</f>
        <v>0</v>
      </c>
      <c r="V130" s="129">
        <f t="array" ref="V130">ConsolGeog[COUNTY: Sum of districts'' populations '[non additive!']]</f>
        <v>92028</v>
      </c>
      <c r="W130" s="160">
        <f t="array" aca="1" ref="W130" ca="1">INDIRECT("ConsolGeog[@["&amp;W$1&amp;"]]")</f>
        <v>0.1297840084153031</v>
      </c>
      <c r="X130" s="129">
        <f t="array" aca="1" ref="X130" ca="1">INDIRECT("ConsolGeog[@["&amp;X$1&amp;"]]")</f>
        <v>0</v>
      </c>
      <c r="Y130" s="129">
        <f t="array" aca="1" ref="Y130" ca="1">INDIRECT("ConsolGeog[@["&amp;Y$1&amp;"]]")</f>
        <v>0</v>
      </c>
      <c r="Z130" s="129">
        <f t="array" aca="1" ref="Z130" ca="1">INDIRECT("ConsolGeog[@["&amp;Z$1&amp;"]]")</f>
        <v>0</v>
      </c>
      <c r="AA130" s="129">
        <f t="array" aca="1" ref="AA130" ca="1">INDIRECT("ConsolGeog[@["&amp;AA$1&amp;"]]")</f>
        <v>0</v>
      </c>
      <c r="AB130" s="129">
        <f t="array" aca="1" ref="AB130" ca="1">INDIRECT("ConsolGeog[@["&amp;AB$1&amp;"]]")</f>
        <v>0</v>
      </c>
      <c r="AC130" s="129">
        <f t="array" aca="1" ref="AC130" ca="1">INDIRECT("ConsolGeog[@["&amp;AC$1&amp;"]]")</f>
        <v>0</v>
      </c>
      <c r="AD130" s="129" t="str">
        <f t="array" aca="1" ref="AD130" ca="1">INDIRECT("ConsolGeog[@["&amp;AD$1&amp;"]]")</f>
        <v/>
      </c>
      <c r="AE130" s="129" t="str">
        <f t="array" aca="1" ref="AE130" ca="1">INDIRECT("ConsolGeog[@["&amp;AE$1&amp;"]]")</f>
        <v/>
      </c>
      <c r="AF130" s="129" t="str">
        <f t="array" aca="1" ref="AF130" ca="1">INDIRECT("ConsolGeog[@["&amp;AF$1&amp;"]]")</f>
        <v/>
      </c>
      <c r="AG130" s="129" t="str">
        <f t="array" aca="1" ref="AG130" ca="1">INDIRECT("ConsolGeog[@["&amp;AG$1&amp;"]]")</f>
        <v/>
      </c>
      <c r="AH130" s="129" t="str">
        <f t="array" aca="1" ref="AH130" ca="1">INDIRECT("ConsolGeog[@["&amp;AH$1&amp;"]]")</f>
        <v/>
      </c>
      <c r="AI130" s="129" t="str">
        <f t="array" aca="1" ref="AI130" ca="1">INDIRECT("ConsolGeog[@["&amp;AI$1&amp;"]]")</f>
        <v>ERROR</v>
      </c>
    </row>
    <row r="131" spans="1:35">
      <c r="A131" s="129" t="str">
        <f t="array" aca="1" ref="A131" ca="1">INDIRECT("ConsolGeog[@["&amp;A$1&amp;"]]")</f>
        <v>E07000098</v>
      </c>
      <c r="B131" s="129" t="str">
        <f t="array" aca="1" ref="B131" ca="1">INDIRECT("ConsolGeog[@["&amp;B$1&amp;"]]")</f>
        <v>Hertsmere</v>
      </c>
      <c r="C131" s="129">
        <f t="array" aca="1" ref="C131" ca="1">INDIRECT("ConsolGeog[@["&amp;C$1&amp;"]]")</f>
        <v>100031</v>
      </c>
      <c r="D131" s="129">
        <f t="array" aca="1" ref="D131" ca="1">INDIRECT("ConsolGeog[@["&amp;D$1&amp;"]]")</f>
        <v>10116</v>
      </c>
      <c r="E131" s="129" t="str">
        <f t="array" aca="1" ref="E131" ca="1">INDIRECT("ConsolGeog[@["&amp;E$1&amp;"]]")</f>
        <v>E07000098</v>
      </c>
      <c r="F131" s="129">
        <f t="array" aca="1" ref="F131" ca="1">INDIRECT("ConsolGeog[@["&amp;F$1&amp;"]]")</f>
        <v>1</v>
      </c>
      <c r="G131" s="129" t="str">
        <f t="array" aca="1" ref="G131" ca="1">INDIRECT("ConsolGeog[@["&amp;G$1&amp;"]]")</f>
        <v>District</v>
      </c>
      <c r="H131" s="129" t="str">
        <f t="array" aca="1" ref="H131" ca="1">INDIRECT("ConsolGeog[@["&amp;H$1&amp;"]]")</f>
        <v>England</v>
      </c>
      <c r="I131" s="129" t="str">
        <f t="array" aca="1" ref="I131" ca="1">INDIRECT("ConsolGeog[@["&amp;I$1&amp;"]]")</f>
        <v>Hertfordshire</v>
      </c>
      <c r="J131" s="129">
        <f t="array" aca="1" ref="J131" ca="1">INDIRECT("ConsolGeog[@["&amp;J$1&amp;"]]")</f>
        <v>0</v>
      </c>
      <c r="K131" s="129">
        <f t="array" aca="1" ref="K131" ca="1">INDIRECT("ConsolGeog[@["&amp;K$1&amp;"]]")</f>
        <v>0</v>
      </c>
      <c r="L131" s="129">
        <f t="array" aca="1" ref="L131" ca="1">INDIRECT("ConsolGeog[@["&amp;L$1&amp;"]]")</f>
        <v>0</v>
      </c>
      <c r="M131" s="129">
        <f t="array" aca="1" ref="M131" ca="1">INDIRECT("ConsolGeog[@["&amp;M$1&amp;"]]")</f>
        <v>0</v>
      </c>
      <c r="N131" s="129">
        <f t="array" aca="1" ref="N131" ca="1">INDIRECT("ConsolGeog[@["&amp;N$1&amp;"]]")</f>
        <v>0</v>
      </c>
      <c r="O131" s="129">
        <f t="array" aca="1" ref="O131" ca="1">INDIRECT("ConsolGeog[@["&amp;O$1&amp;"]]")</f>
        <v>0</v>
      </c>
      <c r="P131" s="129">
        <f t="array" ref="P131">ConsolGeog[COUNTY: Presented CS - 16-17 (2014) '[non additive!']]</f>
        <v>0</v>
      </c>
      <c r="Q131" s="129">
        <f t="array" ref="Q131">ConsolGeog[COUNTY: Presented CS - 16-24 (2014) '[non additive!']]</f>
        <v>0</v>
      </c>
      <c r="R131" s="129">
        <f t="array" ref="R131">ConsolGeog[COUNTY: Presented CS - 18-24 (2014) '[non additive!']]</f>
        <v>0</v>
      </c>
      <c r="S131" s="129">
        <f t="array" ref="S131">ConsolGeog[COUNTY: Assessed CS - 16-17 (2014) '[non additive!']]</f>
        <v>0</v>
      </c>
      <c r="T131" s="129">
        <f t="array" ref="T131">ConsolGeog[COUNTY: Assessed CS - 16-24 (2014) '[non additive!']]</f>
        <v>0</v>
      </c>
      <c r="U131" s="129">
        <f t="array" ref="U131">ConsolGeog[COUNTY: Assessed CS - 18-24 (2014) '[non additive!']]</f>
        <v>0</v>
      </c>
      <c r="V131" s="129">
        <f t="array" ref="V131">ConsolGeog[COUNTY: Sum of districts'' populations '[non additive!']]</f>
        <v>92028</v>
      </c>
      <c r="W131" s="160">
        <f t="array" aca="1" ref="W131" ca="1">INDIRECT("ConsolGeog[@["&amp;W$1&amp;"]]")</f>
        <v>8.9628533181848324E-2</v>
      </c>
      <c r="X131" s="129">
        <f t="array" aca="1" ref="X131" ca="1">INDIRECT("ConsolGeog[@["&amp;X$1&amp;"]]")</f>
        <v>0</v>
      </c>
      <c r="Y131" s="129">
        <f t="array" aca="1" ref="Y131" ca="1">INDIRECT("ConsolGeog[@["&amp;Y$1&amp;"]]")</f>
        <v>0</v>
      </c>
      <c r="Z131" s="129">
        <f t="array" aca="1" ref="Z131" ca="1">INDIRECT("ConsolGeog[@["&amp;Z$1&amp;"]]")</f>
        <v>0</v>
      </c>
      <c r="AA131" s="129">
        <f t="array" aca="1" ref="AA131" ca="1">INDIRECT("ConsolGeog[@["&amp;AA$1&amp;"]]")</f>
        <v>0</v>
      </c>
      <c r="AB131" s="129">
        <f t="array" aca="1" ref="AB131" ca="1">INDIRECT("ConsolGeog[@["&amp;AB$1&amp;"]]")</f>
        <v>0</v>
      </c>
      <c r="AC131" s="129">
        <f t="array" aca="1" ref="AC131" ca="1">INDIRECT("ConsolGeog[@["&amp;AC$1&amp;"]]")</f>
        <v>0</v>
      </c>
      <c r="AD131" s="129" t="str">
        <f t="array" aca="1" ref="AD131" ca="1">INDIRECT("ConsolGeog[@["&amp;AD$1&amp;"]]")</f>
        <v/>
      </c>
      <c r="AE131" s="129" t="str">
        <f t="array" aca="1" ref="AE131" ca="1">INDIRECT("ConsolGeog[@["&amp;AE$1&amp;"]]")</f>
        <v/>
      </c>
      <c r="AF131" s="129" t="str">
        <f t="array" aca="1" ref="AF131" ca="1">INDIRECT("ConsolGeog[@["&amp;AF$1&amp;"]]")</f>
        <v/>
      </c>
      <c r="AG131" s="129" t="str">
        <f t="array" aca="1" ref="AG131" ca="1">INDIRECT("ConsolGeog[@["&amp;AG$1&amp;"]]")</f>
        <v/>
      </c>
      <c r="AH131" s="129" t="str">
        <f t="array" aca="1" ref="AH131" ca="1">INDIRECT("ConsolGeog[@["&amp;AH$1&amp;"]]")</f>
        <v/>
      </c>
      <c r="AI131" s="129" t="str">
        <f t="array" aca="1" ref="AI131" ca="1">INDIRECT("ConsolGeog[@["&amp;AI$1&amp;"]]")</f>
        <v/>
      </c>
    </row>
    <row r="132" spans="1:35">
      <c r="A132" s="129" t="str">
        <f t="array" aca="1" ref="A132" ca="1">INDIRECT("ConsolGeog[@["&amp;A$1&amp;"]]")</f>
        <v>E07000099</v>
      </c>
      <c r="B132" s="129" t="str">
        <f t="array" aca="1" ref="B132" ca="1">INDIRECT("ConsolGeog[@["&amp;B$1&amp;"]]")</f>
        <v>North Hertfordshire</v>
      </c>
      <c r="C132" s="129">
        <f t="array" aca="1" ref="C132" ca="1">INDIRECT("ConsolGeog[@["&amp;C$1&amp;"]]")</f>
        <v>127114</v>
      </c>
      <c r="D132" s="129">
        <f t="array" aca="1" ref="D132" ca="1">INDIRECT("ConsolGeog[@["&amp;D$1&amp;"]]")</f>
        <v>37537.51</v>
      </c>
      <c r="E132" s="129" t="str">
        <f t="array" aca="1" ref="E132" ca="1">INDIRECT("ConsolGeog[@["&amp;E$1&amp;"]]")</f>
        <v>E07000099</v>
      </c>
      <c r="F132" s="129" t="str">
        <f t="array" aca="1" ref="F132" ca="1">INDIRECT("ConsolGeog[@["&amp;F$1&amp;"]]")</f>
        <v/>
      </c>
      <c r="G132" s="129" t="str">
        <f t="array" aca="1" ref="G132" ca="1">INDIRECT("ConsolGeog[@["&amp;G$1&amp;"]]")</f>
        <v>District</v>
      </c>
      <c r="H132" s="129" t="str">
        <f t="array" aca="1" ref="H132" ca="1">INDIRECT("ConsolGeog[@["&amp;H$1&amp;"]]")</f>
        <v>England</v>
      </c>
      <c r="I132" s="129" t="str">
        <f t="array" aca="1" ref="I132" ca="1">INDIRECT("ConsolGeog[@["&amp;I$1&amp;"]]")</f>
        <v>Hertfordshire</v>
      </c>
      <c r="J132" s="129">
        <f t="array" aca="1" ref="J132" ca="1">INDIRECT("ConsolGeog[@["&amp;J$1&amp;"]]")</f>
        <v>21</v>
      </c>
      <c r="K132" s="129">
        <f t="array" aca="1" ref="K132" ca="1">INDIRECT("ConsolGeog[@["&amp;K$1&amp;"]]")</f>
        <v>0</v>
      </c>
      <c r="L132" s="129">
        <f t="array" aca="1" ref="L132" ca="1">INDIRECT("ConsolGeog[@["&amp;L$1&amp;"]]")</f>
        <v>96</v>
      </c>
      <c r="M132" s="129">
        <f t="array" aca="1" ref="M132" ca="1">INDIRECT("ConsolGeog[@["&amp;M$1&amp;"]]")</f>
        <v>3</v>
      </c>
      <c r="N132" s="129">
        <f t="array" aca="1" ref="N132" ca="1">INDIRECT("ConsolGeog[@["&amp;N$1&amp;"]]")</f>
        <v>0</v>
      </c>
      <c r="O132" s="129">
        <f t="array" aca="1" ref="O132" ca="1">INDIRECT("ConsolGeog[@["&amp;O$1&amp;"]]")</f>
        <v>27</v>
      </c>
      <c r="P132" s="129">
        <f t="array" ref="P132">ConsolGeog[COUNTY: Presented CS - 16-17 (2014) '[non additive!']]</f>
        <v>0</v>
      </c>
      <c r="Q132" s="129">
        <f t="array" ref="Q132">ConsolGeog[COUNTY: Presented CS - 16-24 (2014) '[non additive!']]</f>
        <v>0</v>
      </c>
      <c r="R132" s="129">
        <f t="array" ref="R132">ConsolGeog[COUNTY: Presented CS - 18-24 (2014) '[non additive!']]</f>
        <v>0</v>
      </c>
      <c r="S132" s="129">
        <f t="array" ref="S132">ConsolGeog[COUNTY: Assessed CS - 16-17 (2014) '[non additive!']]</f>
        <v>0</v>
      </c>
      <c r="T132" s="129">
        <f t="array" ref="T132">ConsolGeog[COUNTY: Assessed CS - 16-24 (2014) '[non additive!']]</f>
        <v>0</v>
      </c>
      <c r="U132" s="129">
        <f t="array" ref="U132">ConsolGeog[COUNTY: Assessed CS - 18-24 (2014) '[non additive!']]</f>
        <v>0</v>
      </c>
      <c r="V132" s="129">
        <f t="array" ref="V132">ConsolGeog[COUNTY: Sum of districts'' populations '[non additive!']]</f>
        <v>92028</v>
      </c>
      <c r="W132" s="160">
        <f t="array" aca="1" ref="W132" ca="1">INDIRECT("ConsolGeog[@["&amp;W$1&amp;"]]")</f>
        <v>0.11389510618585706</v>
      </c>
      <c r="X132" s="129">
        <f t="array" aca="1" ref="X132" ca="1">INDIRECT("ConsolGeog[@["&amp;X$1&amp;"]]")</f>
        <v>0</v>
      </c>
      <c r="Y132" s="129">
        <f t="array" aca="1" ref="Y132" ca="1">INDIRECT("ConsolGeog[@["&amp;Y$1&amp;"]]")</f>
        <v>0</v>
      </c>
      <c r="Z132" s="129">
        <f t="array" aca="1" ref="Z132" ca="1">INDIRECT("ConsolGeog[@["&amp;Z$1&amp;"]]")</f>
        <v>0</v>
      </c>
      <c r="AA132" s="129">
        <f t="array" aca="1" ref="AA132" ca="1">INDIRECT("ConsolGeog[@["&amp;AA$1&amp;"]]")</f>
        <v>0</v>
      </c>
      <c r="AB132" s="129">
        <f t="array" aca="1" ref="AB132" ca="1">INDIRECT("ConsolGeog[@["&amp;AB$1&amp;"]]")</f>
        <v>0</v>
      </c>
      <c r="AC132" s="129">
        <f t="array" aca="1" ref="AC132" ca="1">INDIRECT("ConsolGeog[@["&amp;AC$1&amp;"]]")</f>
        <v>0</v>
      </c>
      <c r="AD132" s="129" t="str">
        <f t="array" aca="1" ref="AD132" ca="1">INDIRECT("ConsolGeog[@["&amp;AD$1&amp;"]]")</f>
        <v/>
      </c>
      <c r="AE132" s="129" t="str">
        <f t="array" aca="1" ref="AE132" ca="1">INDIRECT("ConsolGeog[@["&amp;AE$1&amp;"]]")</f>
        <v/>
      </c>
      <c r="AF132" s="129" t="str">
        <f t="array" aca="1" ref="AF132" ca="1">INDIRECT("ConsolGeog[@["&amp;AF$1&amp;"]]")</f>
        <v/>
      </c>
      <c r="AG132" s="129" t="str">
        <f t="array" aca="1" ref="AG132" ca="1">INDIRECT("ConsolGeog[@["&amp;AG$1&amp;"]]")</f>
        <v/>
      </c>
      <c r="AH132" s="129" t="str">
        <f t="array" aca="1" ref="AH132" ca="1">INDIRECT("ConsolGeog[@["&amp;AH$1&amp;"]]")</f>
        <v/>
      </c>
      <c r="AI132" s="129" t="str">
        <f t="array" aca="1" ref="AI132" ca="1">INDIRECT("ConsolGeog[@["&amp;AI$1&amp;"]]")</f>
        <v/>
      </c>
    </row>
    <row r="133" spans="1:35">
      <c r="A133" s="129" t="str">
        <f t="array" aca="1" ref="A133" ca="1">INDIRECT("ConsolGeog[@["&amp;A$1&amp;"]]")</f>
        <v>E07000120</v>
      </c>
      <c r="B133" s="129" t="str">
        <f t="array" aca="1" ref="B133" ca="1">INDIRECT("ConsolGeog[@["&amp;B$1&amp;"]]")</f>
        <v>Hyndburn</v>
      </c>
      <c r="C133" s="129">
        <f t="array" aca="1" ref="C133" ca="1">INDIRECT("ConsolGeog[@["&amp;C$1&amp;"]]")</f>
        <v>80734</v>
      </c>
      <c r="D133" s="129">
        <f t="array" aca="1" ref="D133" ca="1">INDIRECT("ConsolGeog[@["&amp;D$1&amp;"]]")</f>
        <v>7299.32</v>
      </c>
      <c r="E133" s="129" t="str">
        <f t="array" aca="1" ref="E133" ca="1">INDIRECT("ConsolGeog[@["&amp;E$1&amp;"]]")</f>
        <v>E07000120</v>
      </c>
      <c r="F133" s="129" t="str">
        <f t="array" aca="1" ref="F133" ca="1">INDIRECT("ConsolGeog[@["&amp;F$1&amp;"]]")</f>
        <v/>
      </c>
      <c r="G133" s="129" t="str">
        <f t="array" aca="1" ref="G133" ca="1">INDIRECT("ConsolGeog[@["&amp;G$1&amp;"]]")</f>
        <v>District</v>
      </c>
      <c r="H133" s="129" t="str">
        <f t="array" aca="1" ref="H133" ca="1">INDIRECT("ConsolGeog[@["&amp;H$1&amp;"]]")</f>
        <v>England</v>
      </c>
      <c r="I133" s="129" t="str">
        <f t="array" aca="1" ref="I133" ca="1">INDIRECT("ConsolGeog[@["&amp;I$1&amp;"]]")</f>
        <v>Lancashire</v>
      </c>
      <c r="J133" s="129">
        <f t="array" aca="1" ref="J133" ca="1">INDIRECT("ConsolGeog[@["&amp;J$1&amp;"]]")</f>
        <v>5</v>
      </c>
      <c r="K133" s="129">
        <f t="array" aca="1" ref="K133" ca="1">INDIRECT("ConsolGeog[@["&amp;K$1&amp;"]]")</f>
        <v>0</v>
      </c>
      <c r="L133" s="129">
        <f t="array" aca="1" ref="L133" ca="1">INDIRECT("ConsolGeog[@["&amp;L$1&amp;"]]")</f>
        <v>7</v>
      </c>
      <c r="M133" s="129">
        <f t="array" aca="1" ref="M133" ca="1">INDIRECT("ConsolGeog[@["&amp;M$1&amp;"]]")</f>
        <v>5</v>
      </c>
      <c r="N133" s="129">
        <f t="array" aca="1" ref="N133" ca="1">INDIRECT("ConsolGeog[@["&amp;N$1&amp;"]]")</f>
        <v>0</v>
      </c>
      <c r="O133" s="129">
        <f t="array" aca="1" ref="O133" ca="1">INDIRECT("ConsolGeog[@["&amp;O$1&amp;"]]")</f>
        <v>7</v>
      </c>
      <c r="P133" s="129">
        <f t="array" ref="P133">ConsolGeog[COUNTY: Presented CS - 16-17 (2014) '[non additive!']]</f>
        <v>0</v>
      </c>
      <c r="Q133" s="129">
        <f t="array" ref="Q133">ConsolGeog[COUNTY: Presented CS - 16-24 (2014) '[non additive!']]</f>
        <v>0</v>
      </c>
      <c r="R133" s="129">
        <f t="array" ref="R133">ConsolGeog[COUNTY: Presented CS - 18-24 (2014) '[non additive!']]</f>
        <v>0</v>
      </c>
      <c r="S133" s="129">
        <f t="array" ref="S133">ConsolGeog[COUNTY: Assessed CS - 16-17 (2014) '[non additive!']]</f>
        <v>0</v>
      </c>
      <c r="T133" s="129">
        <f t="array" ref="T133">ConsolGeog[COUNTY: Assessed CS - 16-24 (2014) '[non additive!']]</f>
        <v>0</v>
      </c>
      <c r="U133" s="129">
        <f t="array" ref="U133">ConsolGeog[COUNTY: Assessed CS - 18-24 (2014) '[non additive!']]</f>
        <v>0</v>
      </c>
      <c r="V133" s="129">
        <f t="array" ref="V133">ConsolGeog[COUNTY: Sum of districts'' populations '[non additive!']]</f>
        <v>92028</v>
      </c>
      <c r="W133" s="160">
        <f t="array" aca="1" ref="W133" ca="1">INDIRECT("ConsolGeog[@["&amp;W$1&amp;"]]")</f>
        <v>6.8924538498248589E-2</v>
      </c>
      <c r="X133" s="129">
        <f t="array" aca="1" ref="X133" ca="1">INDIRECT("ConsolGeog[@["&amp;X$1&amp;"]]")</f>
        <v>0</v>
      </c>
      <c r="Y133" s="129">
        <f t="array" aca="1" ref="Y133" ca="1">INDIRECT("ConsolGeog[@["&amp;Y$1&amp;"]]")</f>
        <v>0</v>
      </c>
      <c r="Z133" s="129">
        <f t="array" aca="1" ref="Z133" ca="1">INDIRECT("ConsolGeog[@["&amp;Z$1&amp;"]]")</f>
        <v>0</v>
      </c>
      <c r="AA133" s="129">
        <f t="array" aca="1" ref="AA133" ca="1">INDIRECT("ConsolGeog[@["&amp;AA$1&amp;"]]")</f>
        <v>0</v>
      </c>
      <c r="AB133" s="129">
        <f t="array" aca="1" ref="AB133" ca="1">INDIRECT("ConsolGeog[@["&amp;AB$1&amp;"]]")</f>
        <v>0</v>
      </c>
      <c r="AC133" s="129">
        <f t="array" aca="1" ref="AC133" ca="1">INDIRECT("ConsolGeog[@["&amp;AC$1&amp;"]]")</f>
        <v>0</v>
      </c>
      <c r="AD133" s="129" t="str">
        <f t="array" aca="1" ref="AD133" ca="1">INDIRECT("ConsolGeog[@["&amp;AD$1&amp;"]]")</f>
        <v/>
      </c>
      <c r="AE133" s="129" t="str">
        <f t="array" aca="1" ref="AE133" ca="1">INDIRECT("ConsolGeog[@["&amp;AE$1&amp;"]]")</f>
        <v/>
      </c>
      <c r="AF133" s="129" t="str">
        <f t="array" aca="1" ref="AF133" ca="1">INDIRECT("ConsolGeog[@["&amp;AF$1&amp;"]]")</f>
        <v/>
      </c>
      <c r="AG133" s="129" t="str">
        <f t="array" aca="1" ref="AG133" ca="1">INDIRECT("ConsolGeog[@["&amp;AG$1&amp;"]]")</f>
        <v/>
      </c>
      <c r="AH133" s="129" t="str">
        <f t="array" aca="1" ref="AH133" ca="1">INDIRECT("ConsolGeog[@["&amp;AH$1&amp;"]]")</f>
        <v/>
      </c>
      <c r="AI133" s="129" t="str">
        <f t="array" aca="1" ref="AI133" ca="1">INDIRECT("ConsolGeog[@["&amp;AI$1&amp;"]]")</f>
        <v/>
      </c>
    </row>
    <row r="134" spans="1:35">
      <c r="A134" s="129" t="str">
        <f t="array" aca="1" ref="A134" ca="1">INDIRECT("ConsolGeog[@["&amp;A$1&amp;"]]")</f>
        <v>E07000121</v>
      </c>
      <c r="B134" s="129" t="str">
        <f t="array" aca="1" ref="B134" ca="1">INDIRECT("ConsolGeog[@["&amp;B$1&amp;"]]")</f>
        <v>Lancaster</v>
      </c>
      <c r="C134" s="129">
        <f t="array" aca="1" ref="C134" ca="1">INDIRECT("ConsolGeog[@["&amp;C$1&amp;"]]")</f>
        <v>138375</v>
      </c>
      <c r="D134" s="129">
        <f t="array" aca="1" ref="D134" ca="1">INDIRECT("ConsolGeog[@["&amp;D$1&amp;"]]")</f>
        <v>57585.64</v>
      </c>
      <c r="E134" s="129" t="str">
        <f t="array" aca="1" ref="E134" ca="1">INDIRECT("ConsolGeog[@["&amp;E$1&amp;"]]")</f>
        <v>E07000121</v>
      </c>
      <c r="F134" s="129">
        <f t="array" aca="1" ref="F134" ca="1">INDIRECT("ConsolGeog[@["&amp;F$1&amp;"]]")</f>
        <v>1</v>
      </c>
      <c r="G134" s="129" t="str">
        <f t="array" aca="1" ref="G134" ca="1">INDIRECT("ConsolGeog[@["&amp;G$1&amp;"]]")</f>
        <v>District</v>
      </c>
      <c r="H134" s="129" t="str">
        <f t="array" aca="1" ref="H134" ca="1">INDIRECT("ConsolGeog[@["&amp;H$1&amp;"]]")</f>
        <v>England</v>
      </c>
      <c r="I134" s="129" t="str">
        <f t="array" aca="1" ref="I134" ca="1">INDIRECT("ConsolGeog[@["&amp;I$1&amp;"]]")</f>
        <v>Lancashire</v>
      </c>
      <c r="J134" s="129">
        <f t="array" aca="1" ref="J134" ca="1">INDIRECT("ConsolGeog[@["&amp;J$1&amp;"]]")</f>
        <v>0</v>
      </c>
      <c r="K134" s="129">
        <f t="array" aca="1" ref="K134" ca="1">INDIRECT("ConsolGeog[@["&amp;K$1&amp;"]]")</f>
        <v>0</v>
      </c>
      <c r="L134" s="129">
        <f t="array" aca="1" ref="L134" ca="1">INDIRECT("ConsolGeog[@["&amp;L$1&amp;"]]")</f>
        <v>0</v>
      </c>
      <c r="M134" s="129">
        <f t="array" aca="1" ref="M134" ca="1">INDIRECT("ConsolGeog[@["&amp;M$1&amp;"]]")</f>
        <v>0</v>
      </c>
      <c r="N134" s="129">
        <f t="array" aca="1" ref="N134" ca="1">INDIRECT("ConsolGeog[@["&amp;N$1&amp;"]]")</f>
        <v>0</v>
      </c>
      <c r="O134" s="129">
        <f t="array" aca="1" ref="O134" ca="1">INDIRECT("ConsolGeog[@["&amp;O$1&amp;"]]")</f>
        <v>0</v>
      </c>
      <c r="P134" s="129">
        <f t="array" ref="P134">ConsolGeog[COUNTY: Presented CS - 16-17 (2014) '[non additive!']]</f>
        <v>0</v>
      </c>
      <c r="Q134" s="129">
        <f t="array" ref="Q134">ConsolGeog[COUNTY: Presented CS - 16-24 (2014) '[non additive!']]</f>
        <v>0</v>
      </c>
      <c r="R134" s="129">
        <f t="array" ref="R134">ConsolGeog[COUNTY: Presented CS - 18-24 (2014) '[non additive!']]</f>
        <v>0</v>
      </c>
      <c r="S134" s="129">
        <f t="array" ref="S134">ConsolGeog[COUNTY: Assessed CS - 16-17 (2014) '[non additive!']]</f>
        <v>0</v>
      </c>
      <c r="T134" s="129">
        <f t="array" ref="T134">ConsolGeog[COUNTY: Assessed CS - 16-24 (2014) '[non additive!']]</f>
        <v>0</v>
      </c>
      <c r="U134" s="129">
        <f t="array" ref="U134">ConsolGeog[COUNTY: Assessed CS - 18-24 (2014) '[non additive!']]</f>
        <v>0</v>
      </c>
      <c r="V134" s="129">
        <f t="array" ref="V134">ConsolGeog[COUNTY: Sum of districts'' populations '[non additive!']]</f>
        <v>92028</v>
      </c>
      <c r="W134" s="160">
        <f t="array" aca="1" ref="W134" ca="1">INDIRECT("ConsolGeog[@["&amp;W$1&amp;"]]")</f>
        <v>0.11813403293154245</v>
      </c>
      <c r="X134" s="129">
        <f t="array" aca="1" ref="X134" ca="1">INDIRECT("ConsolGeog[@["&amp;X$1&amp;"]]")</f>
        <v>0</v>
      </c>
      <c r="Y134" s="129">
        <f t="array" aca="1" ref="Y134" ca="1">INDIRECT("ConsolGeog[@["&amp;Y$1&amp;"]]")</f>
        <v>0</v>
      </c>
      <c r="Z134" s="129">
        <f t="array" aca="1" ref="Z134" ca="1">INDIRECT("ConsolGeog[@["&amp;Z$1&amp;"]]")</f>
        <v>0</v>
      </c>
      <c r="AA134" s="129">
        <f t="array" aca="1" ref="AA134" ca="1">INDIRECT("ConsolGeog[@["&amp;AA$1&amp;"]]")</f>
        <v>0</v>
      </c>
      <c r="AB134" s="129">
        <f t="array" aca="1" ref="AB134" ca="1">INDIRECT("ConsolGeog[@["&amp;AB$1&amp;"]]")</f>
        <v>0</v>
      </c>
      <c r="AC134" s="129">
        <f t="array" aca="1" ref="AC134" ca="1">INDIRECT("ConsolGeog[@["&amp;AC$1&amp;"]]")</f>
        <v>0</v>
      </c>
      <c r="AD134" s="129" t="str">
        <f t="array" aca="1" ref="AD134" ca="1">INDIRECT("ConsolGeog[@["&amp;AD$1&amp;"]]")</f>
        <v/>
      </c>
      <c r="AE134" s="129" t="str">
        <f t="array" aca="1" ref="AE134" ca="1">INDIRECT("ConsolGeog[@["&amp;AE$1&amp;"]]")</f>
        <v/>
      </c>
      <c r="AF134" s="129" t="str">
        <f t="array" aca="1" ref="AF134" ca="1">INDIRECT("ConsolGeog[@["&amp;AF$1&amp;"]]")</f>
        <v/>
      </c>
      <c r="AG134" s="129" t="str">
        <f t="array" aca="1" ref="AG134" ca="1">INDIRECT("ConsolGeog[@["&amp;AG$1&amp;"]]")</f>
        <v/>
      </c>
      <c r="AH134" s="129" t="str">
        <f t="array" aca="1" ref="AH134" ca="1">INDIRECT("ConsolGeog[@["&amp;AH$1&amp;"]]")</f>
        <v/>
      </c>
      <c r="AI134" s="129" t="str">
        <f t="array" aca="1" ref="AI134" ca="1">INDIRECT("ConsolGeog[@["&amp;AI$1&amp;"]]")</f>
        <v/>
      </c>
    </row>
    <row r="135" spans="1:35">
      <c r="A135" s="129" t="str">
        <f t="array" aca="1" ref="A135" ca="1">INDIRECT("ConsolGeog[@["&amp;A$1&amp;"]]")</f>
        <v>E07000102</v>
      </c>
      <c r="B135" s="129" t="str">
        <f t="array" aca="1" ref="B135" ca="1">INDIRECT("ConsolGeog[@["&amp;B$1&amp;"]]")</f>
        <v>Three Rivers</v>
      </c>
      <c r="C135" s="129">
        <f t="array" aca="1" ref="C135" ca="1">INDIRECT("ConsolGeog[@["&amp;C$1&amp;"]]")</f>
        <v>87317</v>
      </c>
      <c r="D135" s="129">
        <f t="array" aca="1" ref="D135" ca="1">INDIRECT("ConsolGeog[@["&amp;D$1&amp;"]]")</f>
        <v>8881.34</v>
      </c>
      <c r="E135" s="129" t="str">
        <f t="array" aca="1" ref="E135" ca="1">INDIRECT("ConsolGeog[@["&amp;E$1&amp;"]]")</f>
        <v>E07000102</v>
      </c>
      <c r="F135" s="129" t="str">
        <f t="array" aca="1" ref="F135" ca="1">INDIRECT("ConsolGeog[@["&amp;F$1&amp;"]]")</f>
        <v/>
      </c>
      <c r="G135" s="129" t="str">
        <f t="array" aca="1" ref="G135" ca="1">INDIRECT("ConsolGeog[@["&amp;G$1&amp;"]]")</f>
        <v>District</v>
      </c>
      <c r="H135" s="129" t="str">
        <f t="array" aca="1" ref="H135" ca="1">INDIRECT("ConsolGeog[@["&amp;H$1&amp;"]]")</f>
        <v>England</v>
      </c>
      <c r="I135" s="129" t="str">
        <f t="array" aca="1" ref="I135" ca="1">INDIRECT("ConsolGeog[@["&amp;I$1&amp;"]]")</f>
        <v>Hertfordshire</v>
      </c>
      <c r="J135" s="129">
        <f t="array" aca="1" ref="J135" ca="1">INDIRECT("ConsolGeog[@["&amp;J$1&amp;"]]")</f>
        <v>0</v>
      </c>
      <c r="K135" s="129">
        <f t="array" aca="1" ref="K135" ca="1">INDIRECT("ConsolGeog[@["&amp;K$1&amp;"]]")</f>
        <v>0</v>
      </c>
      <c r="L135" s="129">
        <f t="array" aca="1" ref="L135" ca="1">INDIRECT("ConsolGeog[@["&amp;L$1&amp;"]]")</f>
        <v>0</v>
      </c>
      <c r="M135" s="129">
        <f t="array" aca="1" ref="M135" ca="1">INDIRECT("ConsolGeog[@["&amp;M$1&amp;"]]")</f>
        <v>0</v>
      </c>
      <c r="N135" s="129">
        <f t="array" aca="1" ref="N135" ca="1">INDIRECT("ConsolGeog[@["&amp;N$1&amp;"]]")</f>
        <v>0</v>
      </c>
      <c r="O135" s="129">
        <f t="array" aca="1" ref="O135" ca="1">INDIRECT("ConsolGeog[@["&amp;O$1&amp;"]]")</f>
        <v>0</v>
      </c>
      <c r="P135" s="129">
        <f t="array" ref="P135">ConsolGeog[COUNTY: Presented CS - 16-17 (2014) '[non additive!']]</f>
        <v>0</v>
      </c>
      <c r="Q135" s="129">
        <f t="array" ref="Q135">ConsolGeog[COUNTY: Presented CS - 16-24 (2014) '[non additive!']]</f>
        <v>0</v>
      </c>
      <c r="R135" s="129">
        <f t="array" ref="R135">ConsolGeog[COUNTY: Presented CS - 18-24 (2014) '[non additive!']]</f>
        <v>0</v>
      </c>
      <c r="S135" s="129">
        <f t="array" ref="S135">ConsolGeog[COUNTY: Assessed CS - 16-17 (2014) '[non additive!']]</f>
        <v>0</v>
      </c>
      <c r="T135" s="129">
        <f t="array" ref="T135">ConsolGeog[COUNTY: Assessed CS - 16-24 (2014) '[non additive!']]</f>
        <v>0</v>
      </c>
      <c r="U135" s="129">
        <f t="array" ref="U135">ConsolGeog[COUNTY: Assessed CS - 18-24 (2014) '[non additive!']]</f>
        <v>0</v>
      </c>
      <c r="V135" s="129">
        <f t="array" ref="V135">ConsolGeog[COUNTY: Sum of districts'' populations '[non additive!']]</f>
        <v>92028</v>
      </c>
      <c r="W135" s="160">
        <f t="array" aca="1" ref="W135" ca="1">INDIRECT("ConsolGeog[@["&amp;W$1&amp;"]]")</f>
        <v>7.8236692943581987E-2</v>
      </c>
      <c r="X135" s="129">
        <f t="array" aca="1" ref="X135" ca="1">INDIRECT("ConsolGeog[@["&amp;X$1&amp;"]]")</f>
        <v>0</v>
      </c>
      <c r="Y135" s="129">
        <f t="array" aca="1" ref="Y135" ca="1">INDIRECT("ConsolGeog[@["&amp;Y$1&amp;"]]")</f>
        <v>0</v>
      </c>
      <c r="Z135" s="129">
        <f t="array" aca="1" ref="Z135" ca="1">INDIRECT("ConsolGeog[@["&amp;Z$1&amp;"]]")</f>
        <v>0</v>
      </c>
      <c r="AA135" s="129">
        <f t="array" aca="1" ref="AA135" ca="1">INDIRECT("ConsolGeog[@["&amp;AA$1&amp;"]]")</f>
        <v>0</v>
      </c>
      <c r="AB135" s="129">
        <f t="array" aca="1" ref="AB135" ca="1">INDIRECT("ConsolGeog[@["&amp;AB$1&amp;"]]")</f>
        <v>0</v>
      </c>
      <c r="AC135" s="129">
        <f t="array" aca="1" ref="AC135" ca="1">INDIRECT("ConsolGeog[@["&amp;AC$1&amp;"]]")</f>
        <v>0</v>
      </c>
      <c r="AD135" s="129" t="str">
        <f t="array" aca="1" ref="AD135" ca="1">INDIRECT("ConsolGeog[@["&amp;AD$1&amp;"]]")</f>
        <v/>
      </c>
      <c r="AE135" s="129" t="str">
        <f t="array" aca="1" ref="AE135" ca="1">INDIRECT("ConsolGeog[@["&amp;AE$1&amp;"]]")</f>
        <v/>
      </c>
      <c r="AF135" s="129" t="str">
        <f t="array" aca="1" ref="AF135" ca="1">INDIRECT("ConsolGeog[@["&amp;AF$1&amp;"]]")</f>
        <v/>
      </c>
      <c r="AG135" s="129" t="str">
        <f t="array" aca="1" ref="AG135" ca="1">INDIRECT("ConsolGeog[@["&amp;AG$1&amp;"]]")</f>
        <v/>
      </c>
      <c r="AH135" s="129" t="str">
        <f t="array" aca="1" ref="AH135" ca="1">INDIRECT("ConsolGeog[@["&amp;AH$1&amp;"]]")</f>
        <v/>
      </c>
      <c r="AI135" s="129" t="str">
        <f t="array" aca="1" ref="AI135" ca="1">INDIRECT("ConsolGeog[@["&amp;AI$1&amp;"]]")</f>
        <v/>
      </c>
    </row>
    <row r="136" spans="1:35">
      <c r="A136" s="129" t="str">
        <f t="array" aca="1" ref="A136" ca="1">INDIRECT("ConsolGeog[@["&amp;A$1&amp;"]]")</f>
        <v>E07000103</v>
      </c>
      <c r="B136" s="129" t="str">
        <f t="array" aca="1" ref="B136" ca="1">INDIRECT("ConsolGeog[@["&amp;B$1&amp;"]]")</f>
        <v>Watford</v>
      </c>
      <c r="C136" s="129">
        <f t="array" aca="1" ref="C136" ca="1">INDIRECT("ConsolGeog[@["&amp;C$1&amp;"]]")</f>
        <v>90301</v>
      </c>
      <c r="D136" s="129">
        <f t="array" aca="1" ref="D136" ca="1">INDIRECT("ConsolGeog[@["&amp;D$1&amp;"]]")</f>
        <v>2142.48</v>
      </c>
      <c r="E136" s="129" t="str">
        <f t="array" aca="1" ref="E136" ca="1">INDIRECT("ConsolGeog[@["&amp;E$1&amp;"]]")</f>
        <v>E07000103</v>
      </c>
      <c r="F136" s="129" t="str">
        <f t="array" aca="1" ref="F136" ca="1">INDIRECT("ConsolGeog[@["&amp;F$1&amp;"]]")</f>
        <v/>
      </c>
      <c r="G136" s="129" t="str">
        <f t="array" aca="1" ref="G136" ca="1">INDIRECT("ConsolGeog[@["&amp;G$1&amp;"]]")</f>
        <v>District</v>
      </c>
      <c r="H136" s="129" t="str">
        <f t="array" aca="1" ref="H136" ca="1">INDIRECT("ConsolGeog[@["&amp;H$1&amp;"]]")</f>
        <v>England</v>
      </c>
      <c r="I136" s="129" t="str">
        <f t="array" aca="1" ref="I136" ca="1">INDIRECT("ConsolGeog[@["&amp;I$1&amp;"]]")</f>
        <v>Hertfordshire</v>
      </c>
      <c r="J136" s="129">
        <f t="array" aca="1" ref="J136" ca="1">INDIRECT("ConsolGeog[@["&amp;J$1&amp;"]]")</f>
        <v>0</v>
      </c>
      <c r="K136" s="129">
        <f t="array" aca="1" ref="K136" ca="1">INDIRECT("ConsolGeog[@["&amp;K$1&amp;"]]")</f>
        <v>0</v>
      </c>
      <c r="L136" s="129">
        <f t="array" aca="1" ref="L136" ca="1">INDIRECT("ConsolGeog[@["&amp;L$1&amp;"]]")</f>
        <v>0</v>
      </c>
      <c r="M136" s="129">
        <f t="array" aca="1" ref="M136" ca="1">INDIRECT("ConsolGeog[@["&amp;M$1&amp;"]]")</f>
        <v>0</v>
      </c>
      <c r="N136" s="129">
        <f t="array" aca="1" ref="N136" ca="1">INDIRECT("ConsolGeog[@["&amp;N$1&amp;"]]")</f>
        <v>0</v>
      </c>
      <c r="O136" s="129">
        <f t="array" aca="1" ref="O136" ca="1">INDIRECT("ConsolGeog[@["&amp;O$1&amp;"]]")</f>
        <v>0</v>
      </c>
      <c r="P136" s="129">
        <f t="array" ref="P136">ConsolGeog[COUNTY: Presented CS - 16-17 (2014) '[non additive!']]</f>
        <v>0</v>
      </c>
      <c r="Q136" s="129">
        <f t="array" ref="Q136">ConsolGeog[COUNTY: Presented CS - 16-24 (2014) '[non additive!']]</f>
        <v>0</v>
      </c>
      <c r="R136" s="129">
        <f t="array" ref="R136">ConsolGeog[COUNTY: Presented CS - 18-24 (2014) '[non additive!']]</f>
        <v>0</v>
      </c>
      <c r="S136" s="129">
        <f t="array" ref="S136">ConsolGeog[COUNTY: Assessed CS - 16-17 (2014) '[non additive!']]</f>
        <v>0</v>
      </c>
      <c r="T136" s="129">
        <f t="array" ref="T136">ConsolGeog[COUNTY: Assessed CS - 16-24 (2014) '[non additive!']]</f>
        <v>0</v>
      </c>
      <c r="U136" s="129">
        <f t="array" ref="U136">ConsolGeog[COUNTY: Assessed CS - 18-24 (2014) '[non additive!']]</f>
        <v>0</v>
      </c>
      <c r="V136" s="129">
        <f t="array" ref="V136">ConsolGeog[COUNTY: Sum of districts'' populations '[non additive!']]</f>
        <v>92028</v>
      </c>
      <c r="W136" s="160">
        <f t="array" aca="1" ref="W136" ca="1">INDIRECT("ConsolGeog[@["&amp;W$1&amp;"]]")</f>
        <v>8.091037953088627E-2</v>
      </c>
      <c r="X136" s="129">
        <f t="array" aca="1" ref="X136" ca="1">INDIRECT("ConsolGeog[@["&amp;X$1&amp;"]]")</f>
        <v>0</v>
      </c>
      <c r="Y136" s="129">
        <f t="array" aca="1" ref="Y136" ca="1">INDIRECT("ConsolGeog[@["&amp;Y$1&amp;"]]")</f>
        <v>0</v>
      </c>
      <c r="Z136" s="129">
        <f t="array" aca="1" ref="Z136" ca="1">INDIRECT("ConsolGeog[@["&amp;Z$1&amp;"]]")</f>
        <v>0</v>
      </c>
      <c r="AA136" s="129">
        <f t="array" aca="1" ref="AA136" ca="1">INDIRECT("ConsolGeog[@["&amp;AA$1&amp;"]]")</f>
        <v>0</v>
      </c>
      <c r="AB136" s="129">
        <f t="array" aca="1" ref="AB136" ca="1">INDIRECT("ConsolGeog[@["&amp;AB$1&amp;"]]")</f>
        <v>0</v>
      </c>
      <c r="AC136" s="129">
        <f t="array" aca="1" ref="AC136" ca="1">INDIRECT("ConsolGeog[@["&amp;AC$1&amp;"]]")</f>
        <v>0</v>
      </c>
      <c r="AD136" s="129" t="str">
        <f t="array" aca="1" ref="AD136" ca="1">INDIRECT("ConsolGeog[@["&amp;AD$1&amp;"]]")</f>
        <v/>
      </c>
      <c r="AE136" s="129" t="str">
        <f t="array" aca="1" ref="AE136" ca="1">INDIRECT("ConsolGeog[@["&amp;AE$1&amp;"]]")</f>
        <v/>
      </c>
      <c r="AF136" s="129" t="str">
        <f t="array" aca="1" ref="AF136" ca="1">INDIRECT("ConsolGeog[@["&amp;AF$1&amp;"]]")</f>
        <v/>
      </c>
      <c r="AG136" s="129" t="str">
        <f t="array" aca="1" ref="AG136" ca="1">INDIRECT("ConsolGeog[@["&amp;AG$1&amp;"]]")</f>
        <v/>
      </c>
      <c r="AH136" s="129" t="str">
        <f t="array" aca="1" ref="AH136" ca="1">INDIRECT("ConsolGeog[@["&amp;AH$1&amp;"]]")</f>
        <v/>
      </c>
      <c r="AI136" s="129" t="str">
        <f t="array" aca="1" ref="AI136" ca="1">INDIRECT("ConsolGeog[@["&amp;AI$1&amp;"]]")</f>
        <v/>
      </c>
    </row>
    <row r="137" spans="1:35">
      <c r="A137" s="129" t="str">
        <f t="array" aca="1" ref="A137" ca="1">INDIRECT("ConsolGeog[@["&amp;A$1&amp;"]]")</f>
        <v>E07000105</v>
      </c>
      <c r="B137" s="129" t="str">
        <f t="array" aca="1" ref="B137" ca="1">INDIRECT("ConsolGeog[@["&amp;B$1&amp;"]]")</f>
        <v>Ashford</v>
      </c>
      <c r="C137" s="129">
        <f t="array" aca="1" ref="C137" ca="1">INDIRECT("ConsolGeog[@["&amp;C$1&amp;"]]")</f>
        <v>117956</v>
      </c>
      <c r="D137" s="129">
        <f t="array" aca="1" ref="D137" ca="1">INDIRECT("ConsolGeog[@["&amp;D$1&amp;"]]")</f>
        <v>58061.67</v>
      </c>
      <c r="E137" s="129" t="str">
        <f t="array" aca="1" ref="E137" ca="1">INDIRECT("ConsolGeog[@["&amp;E$1&amp;"]]")</f>
        <v>E07000105</v>
      </c>
      <c r="F137" s="129">
        <f t="array" aca="1" ref="F137" ca="1">INDIRECT("ConsolGeog[@["&amp;F$1&amp;"]]")</f>
        <v>1</v>
      </c>
      <c r="G137" s="129" t="str">
        <f t="array" aca="1" ref="G137" ca="1">INDIRECT("ConsolGeog[@["&amp;G$1&amp;"]]")</f>
        <v>District</v>
      </c>
      <c r="H137" s="129" t="str">
        <f t="array" aca="1" ref="H137" ca="1">INDIRECT("ConsolGeog[@["&amp;H$1&amp;"]]")</f>
        <v>England</v>
      </c>
      <c r="I137" s="129" t="str">
        <f t="array" aca="1" ref="I137" ca="1">INDIRECT("ConsolGeog[@["&amp;I$1&amp;"]]")</f>
        <v>Kent</v>
      </c>
      <c r="J137" s="129">
        <f t="array" aca="1" ref="J137" ca="1">INDIRECT("ConsolGeog[@["&amp;J$1&amp;"]]")</f>
        <v>0</v>
      </c>
      <c r="K137" s="129">
        <f t="array" aca="1" ref="K137" ca="1">INDIRECT("ConsolGeog[@["&amp;K$1&amp;"]]")</f>
        <v>0</v>
      </c>
      <c r="L137" s="129">
        <f t="array" aca="1" ref="L137" ca="1">INDIRECT("ConsolGeog[@["&amp;L$1&amp;"]]")</f>
        <v>0</v>
      </c>
      <c r="M137" s="129">
        <f t="array" aca="1" ref="M137" ca="1">INDIRECT("ConsolGeog[@["&amp;M$1&amp;"]]")</f>
        <v>0</v>
      </c>
      <c r="N137" s="129">
        <f t="array" aca="1" ref="N137" ca="1">INDIRECT("ConsolGeog[@["&amp;N$1&amp;"]]")</f>
        <v>0</v>
      </c>
      <c r="O137" s="129">
        <f t="array" aca="1" ref="O137" ca="1">INDIRECT("ConsolGeog[@["&amp;O$1&amp;"]]")</f>
        <v>0</v>
      </c>
      <c r="P137" s="129">
        <f t="array" ref="P137">ConsolGeog[COUNTY: Presented CS - 16-17 (2014) '[non additive!']]</f>
        <v>0</v>
      </c>
      <c r="Q137" s="129">
        <f t="array" ref="Q137">ConsolGeog[COUNTY: Presented CS - 16-24 (2014) '[non additive!']]</f>
        <v>0</v>
      </c>
      <c r="R137" s="129">
        <f t="array" ref="R137">ConsolGeog[COUNTY: Presented CS - 18-24 (2014) '[non additive!']]</f>
        <v>0</v>
      </c>
      <c r="S137" s="129">
        <f t="array" ref="S137">ConsolGeog[COUNTY: Assessed CS - 16-17 (2014) '[non additive!']]</f>
        <v>0</v>
      </c>
      <c r="T137" s="129">
        <f t="array" ref="T137">ConsolGeog[COUNTY: Assessed CS - 16-24 (2014) '[non additive!']]</f>
        <v>0</v>
      </c>
      <c r="U137" s="129">
        <f t="array" ref="U137">ConsolGeog[COUNTY: Assessed CS - 18-24 (2014) '[non additive!']]</f>
        <v>0</v>
      </c>
      <c r="V137" s="129">
        <f t="array" ref="V137">ConsolGeog[COUNTY: Sum of districts'' populations '[non additive!']]</f>
        <v>92028</v>
      </c>
      <c r="W137" s="160">
        <f t="array" aca="1" ref="W137" ca="1">INDIRECT("ConsolGeog[@["&amp;W$1&amp;"]]")</f>
        <v>8.0585349857215077E-2</v>
      </c>
      <c r="X137" s="129">
        <f t="array" aca="1" ref="X137" ca="1">INDIRECT("ConsolGeog[@["&amp;X$1&amp;"]]")</f>
        <v>0</v>
      </c>
      <c r="Y137" s="129">
        <f t="array" aca="1" ref="Y137" ca="1">INDIRECT("ConsolGeog[@["&amp;Y$1&amp;"]]")</f>
        <v>0</v>
      </c>
      <c r="Z137" s="129">
        <f t="array" aca="1" ref="Z137" ca="1">INDIRECT("ConsolGeog[@["&amp;Z$1&amp;"]]")</f>
        <v>0</v>
      </c>
      <c r="AA137" s="129">
        <f t="array" aca="1" ref="AA137" ca="1">INDIRECT("ConsolGeog[@["&amp;AA$1&amp;"]]")</f>
        <v>0</v>
      </c>
      <c r="AB137" s="129">
        <f t="array" aca="1" ref="AB137" ca="1">INDIRECT("ConsolGeog[@["&amp;AB$1&amp;"]]")</f>
        <v>4.7545356415756892</v>
      </c>
      <c r="AC137" s="129">
        <f t="array" aca="1" ref="AC137" ca="1">INDIRECT("ConsolGeog[@["&amp;AC$1&amp;"]]")</f>
        <v>0</v>
      </c>
      <c r="AD137" s="129" t="str">
        <f t="array" aca="1" ref="AD137" ca="1">INDIRECT("ConsolGeog[@["&amp;AD$1&amp;"]]")</f>
        <v/>
      </c>
      <c r="AE137" s="129" t="str">
        <f t="array" aca="1" ref="AE137" ca="1">INDIRECT("ConsolGeog[@["&amp;AE$1&amp;"]]")</f>
        <v/>
      </c>
      <c r="AF137" s="129" t="str">
        <f t="array" aca="1" ref="AF137" ca="1">INDIRECT("ConsolGeog[@["&amp;AF$1&amp;"]]")</f>
        <v/>
      </c>
      <c r="AG137" s="129" t="str">
        <f t="array" aca="1" ref="AG137" ca="1">INDIRECT("ConsolGeog[@["&amp;AG$1&amp;"]]")</f>
        <v/>
      </c>
      <c r="AH137" s="129" t="str">
        <f t="array" aca="1" ref="AH137" ca="1">INDIRECT("ConsolGeog[@["&amp;AH$1&amp;"]]")</f>
        <v/>
      </c>
      <c r="AI137" s="129" t="str">
        <f t="array" aca="1" ref="AI137" ca="1">INDIRECT("ConsolGeog[@["&amp;AI$1&amp;"]]")</f>
        <v>ERROR</v>
      </c>
    </row>
    <row r="138" spans="1:35">
      <c r="A138" s="129" t="str">
        <f t="array" aca="1" ref="A138" ca="1">INDIRECT("ConsolGeog[@["&amp;A$1&amp;"]]")</f>
        <v>E07000106</v>
      </c>
      <c r="B138" s="129" t="str">
        <f t="array" aca="1" ref="B138" ca="1">INDIRECT("ConsolGeog[@["&amp;B$1&amp;"]]")</f>
        <v>Canterbury</v>
      </c>
      <c r="C138" s="129">
        <f t="array" aca="1" ref="C138" ca="1">INDIRECT("ConsolGeog[@["&amp;C$1&amp;"]]")</f>
        <v>151145</v>
      </c>
      <c r="D138" s="129">
        <f t="array" aca="1" ref="D138" ca="1">INDIRECT("ConsolGeog[@["&amp;D$1&amp;"]]")</f>
        <v>30885.19</v>
      </c>
      <c r="E138" s="129" t="str">
        <f t="array" aca="1" ref="E138" ca="1">INDIRECT("ConsolGeog[@["&amp;E$1&amp;"]]")</f>
        <v>E07000106</v>
      </c>
      <c r="F138" s="129">
        <f t="array" aca="1" ref="F138" ca="1">INDIRECT("ConsolGeog[@["&amp;F$1&amp;"]]")</f>
        <v>1</v>
      </c>
      <c r="G138" s="129" t="str">
        <f t="array" aca="1" ref="G138" ca="1">INDIRECT("ConsolGeog[@["&amp;G$1&amp;"]]")</f>
        <v>District</v>
      </c>
      <c r="H138" s="129" t="str">
        <f t="array" aca="1" ref="H138" ca="1">INDIRECT("ConsolGeog[@["&amp;H$1&amp;"]]")</f>
        <v>England</v>
      </c>
      <c r="I138" s="129" t="str">
        <f t="array" aca="1" ref="I138" ca="1">INDIRECT("ConsolGeog[@["&amp;I$1&amp;"]]")</f>
        <v>Kent</v>
      </c>
      <c r="J138" s="129">
        <f t="array" aca="1" ref="J138" ca="1">INDIRECT("ConsolGeog[@["&amp;J$1&amp;"]]")</f>
        <v>0</v>
      </c>
      <c r="K138" s="129">
        <f t="array" aca="1" ref="K138" ca="1">INDIRECT("ConsolGeog[@["&amp;K$1&amp;"]]")</f>
        <v>0</v>
      </c>
      <c r="L138" s="129">
        <f t="array" aca="1" ref="L138" ca="1">INDIRECT("ConsolGeog[@["&amp;L$1&amp;"]]")</f>
        <v>0</v>
      </c>
      <c r="M138" s="129">
        <f t="array" aca="1" ref="M138" ca="1">INDIRECT("ConsolGeog[@["&amp;M$1&amp;"]]")</f>
        <v>0</v>
      </c>
      <c r="N138" s="129">
        <f t="array" aca="1" ref="N138" ca="1">INDIRECT("ConsolGeog[@["&amp;N$1&amp;"]]")</f>
        <v>0</v>
      </c>
      <c r="O138" s="129">
        <f t="array" aca="1" ref="O138" ca="1">INDIRECT("ConsolGeog[@["&amp;O$1&amp;"]]")</f>
        <v>0</v>
      </c>
      <c r="P138" s="129">
        <f t="array" ref="P138">ConsolGeog[COUNTY: Presented CS - 16-17 (2014) '[non additive!']]</f>
        <v>0</v>
      </c>
      <c r="Q138" s="129">
        <f t="array" ref="Q138">ConsolGeog[COUNTY: Presented CS - 16-24 (2014) '[non additive!']]</f>
        <v>0</v>
      </c>
      <c r="R138" s="129">
        <f t="array" ref="R138">ConsolGeog[COUNTY: Presented CS - 18-24 (2014) '[non additive!']]</f>
        <v>0</v>
      </c>
      <c r="S138" s="129">
        <f t="array" ref="S138">ConsolGeog[COUNTY: Assessed CS - 16-17 (2014) '[non additive!']]</f>
        <v>0</v>
      </c>
      <c r="T138" s="129">
        <f t="array" ref="T138">ConsolGeog[COUNTY: Assessed CS - 16-24 (2014) '[non additive!']]</f>
        <v>0</v>
      </c>
      <c r="U138" s="129">
        <f t="array" ref="U138">ConsolGeog[COUNTY: Assessed CS - 18-24 (2014) '[non additive!']]</f>
        <v>0</v>
      </c>
      <c r="V138" s="129">
        <f t="array" ref="V138">ConsolGeog[COUNTY: Sum of districts'' populations '[non additive!']]</f>
        <v>92028</v>
      </c>
      <c r="W138" s="160">
        <f t="array" aca="1" ref="W138" ca="1">INDIRECT("ConsolGeog[@["&amp;W$1&amp;"]]")</f>
        <v>0.10325945864702747</v>
      </c>
      <c r="X138" s="129">
        <f t="array" aca="1" ref="X138" ca="1">INDIRECT("ConsolGeog[@["&amp;X$1&amp;"]]")</f>
        <v>0</v>
      </c>
      <c r="Y138" s="129">
        <f t="array" aca="1" ref="Y138" ca="1">INDIRECT("ConsolGeog[@["&amp;Y$1&amp;"]]")</f>
        <v>0</v>
      </c>
      <c r="Z138" s="129">
        <f t="array" aca="1" ref="Z138" ca="1">INDIRECT("ConsolGeog[@["&amp;Z$1&amp;"]]")</f>
        <v>0</v>
      </c>
      <c r="AA138" s="129">
        <f t="array" aca="1" ref="AA138" ca="1">INDIRECT("ConsolGeog[@["&amp;AA$1&amp;"]]")</f>
        <v>0</v>
      </c>
      <c r="AB138" s="129">
        <f t="array" aca="1" ref="AB138" ca="1">INDIRECT("ConsolGeog[@["&amp;AB$1&amp;"]]")</f>
        <v>6.0923080601746209</v>
      </c>
      <c r="AC138" s="129">
        <f t="array" aca="1" ref="AC138" ca="1">INDIRECT("ConsolGeog[@["&amp;AC$1&amp;"]]")</f>
        <v>0</v>
      </c>
      <c r="AD138" s="129" t="str">
        <f t="array" aca="1" ref="AD138" ca="1">INDIRECT("ConsolGeog[@["&amp;AD$1&amp;"]]")</f>
        <v/>
      </c>
      <c r="AE138" s="129" t="str">
        <f t="array" aca="1" ref="AE138" ca="1">INDIRECT("ConsolGeog[@["&amp;AE$1&amp;"]]")</f>
        <v/>
      </c>
      <c r="AF138" s="129" t="str">
        <f t="array" aca="1" ref="AF138" ca="1">INDIRECT("ConsolGeog[@["&amp;AF$1&amp;"]]")</f>
        <v/>
      </c>
      <c r="AG138" s="129" t="str">
        <f t="array" aca="1" ref="AG138" ca="1">INDIRECT("ConsolGeog[@["&amp;AG$1&amp;"]]")</f>
        <v/>
      </c>
      <c r="AH138" s="129" t="str">
        <f t="array" aca="1" ref="AH138" ca="1">INDIRECT("ConsolGeog[@["&amp;AH$1&amp;"]]")</f>
        <v/>
      </c>
      <c r="AI138" s="129" t="str">
        <f t="array" aca="1" ref="AI138" ca="1">INDIRECT("ConsolGeog[@["&amp;AI$1&amp;"]]")</f>
        <v>ERROR</v>
      </c>
    </row>
    <row r="139" spans="1:35">
      <c r="A139" s="129" t="str">
        <f t="array" aca="1" ref="A139" ca="1">INDIRECT("ConsolGeog[@["&amp;A$1&amp;"]]")</f>
        <v>E07000107</v>
      </c>
      <c r="B139" s="129" t="str">
        <f t="array" aca="1" ref="B139" ca="1">INDIRECT("ConsolGeog[@["&amp;B$1&amp;"]]")</f>
        <v>Dartford</v>
      </c>
      <c r="C139" s="129">
        <f t="array" aca="1" ref="C139" ca="1">INDIRECT("ConsolGeog[@["&amp;C$1&amp;"]]")</f>
        <v>97365</v>
      </c>
      <c r="D139" s="129">
        <f t="array" aca="1" ref="D139" ca="1">INDIRECT("ConsolGeog[@["&amp;D$1&amp;"]]")</f>
        <v>7276.85</v>
      </c>
      <c r="E139" s="129" t="str">
        <f t="array" aca="1" ref="E139" ca="1">INDIRECT("ConsolGeog[@["&amp;E$1&amp;"]]")</f>
        <v>E07000107</v>
      </c>
      <c r="F139" s="129" t="str">
        <f t="array" aca="1" ref="F139" ca="1">INDIRECT("ConsolGeog[@["&amp;F$1&amp;"]]")</f>
        <v/>
      </c>
      <c r="G139" s="129" t="str">
        <f t="array" aca="1" ref="G139" ca="1">INDIRECT("ConsolGeog[@["&amp;G$1&amp;"]]")</f>
        <v>District</v>
      </c>
      <c r="H139" s="129" t="str">
        <f t="array" aca="1" ref="H139" ca="1">INDIRECT("ConsolGeog[@["&amp;H$1&amp;"]]")</f>
        <v>England</v>
      </c>
      <c r="I139" s="129" t="str">
        <f t="array" aca="1" ref="I139" ca="1">INDIRECT("ConsolGeog[@["&amp;I$1&amp;"]]")</f>
        <v>Kent</v>
      </c>
      <c r="J139" s="129">
        <f t="array" aca="1" ref="J139" ca="1">INDIRECT("ConsolGeog[@["&amp;J$1&amp;"]]")</f>
        <v>0</v>
      </c>
      <c r="K139" s="129">
        <f t="array" aca="1" ref="K139" ca="1">INDIRECT("ConsolGeog[@["&amp;K$1&amp;"]]")</f>
        <v>0</v>
      </c>
      <c r="L139" s="129">
        <f t="array" aca="1" ref="L139" ca="1">INDIRECT("ConsolGeog[@["&amp;L$1&amp;"]]")</f>
        <v>0</v>
      </c>
      <c r="M139" s="129">
        <f t="array" aca="1" ref="M139" ca="1">INDIRECT("ConsolGeog[@["&amp;M$1&amp;"]]")</f>
        <v>0</v>
      </c>
      <c r="N139" s="129">
        <f t="array" aca="1" ref="N139" ca="1">INDIRECT("ConsolGeog[@["&amp;N$1&amp;"]]")</f>
        <v>0</v>
      </c>
      <c r="O139" s="129">
        <f t="array" aca="1" ref="O139" ca="1">INDIRECT("ConsolGeog[@["&amp;O$1&amp;"]]")</f>
        <v>0</v>
      </c>
      <c r="P139" s="129">
        <f t="array" ref="P139">ConsolGeog[COUNTY: Presented CS - 16-17 (2014) '[non additive!']]</f>
        <v>0</v>
      </c>
      <c r="Q139" s="129">
        <f t="array" ref="Q139">ConsolGeog[COUNTY: Presented CS - 16-24 (2014) '[non additive!']]</f>
        <v>0</v>
      </c>
      <c r="R139" s="129">
        <f t="array" ref="R139">ConsolGeog[COUNTY: Presented CS - 18-24 (2014) '[non additive!']]</f>
        <v>0</v>
      </c>
      <c r="S139" s="129">
        <f t="array" ref="S139">ConsolGeog[COUNTY: Assessed CS - 16-17 (2014) '[non additive!']]</f>
        <v>0</v>
      </c>
      <c r="T139" s="129">
        <f t="array" ref="T139">ConsolGeog[COUNTY: Assessed CS - 16-24 (2014) '[non additive!']]</f>
        <v>0</v>
      </c>
      <c r="U139" s="129">
        <f t="array" ref="U139">ConsolGeog[COUNTY: Assessed CS - 18-24 (2014) '[non additive!']]</f>
        <v>0</v>
      </c>
      <c r="V139" s="129">
        <f t="array" ref="V139">ConsolGeog[COUNTY: Sum of districts'' populations '[non additive!']]</f>
        <v>92028</v>
      </c>
      <c r="W139" s="160">
        <f t="array" aca="1" ref="W139" ca="1">INDIRECT("ConsolGeog[@["&amp;W$1&amp;"]]")</f>
        <v>6.65179608400399E-2</v>
      </c>
      <c r="X139" s="129">
        <f t="array" aca="1" ref="X139" ca="1">INDIRECT("ConsolGeog[@["&amp;X$1&amp;"]]")</f>
        <v>0</v>
      </c>
      <c r="Y139" s="129">
        <f t="array" aca="1" ref="Y139" ca="1">INDIRECT("ConsolGeog[@["&amp;Y$1&amp;"]]")</f>
        <v>0</v>
      </c>
      <c r="Z139" s="129">
        <f t="array" aca="1" ref="Z139" ca="1">INDIRECT("ConsolGeog[@["&amp;Z$1&amp;"]]")</f>
        <v>0</v>
      </c>
      <c r="AA139" s="129">
        <f t="array" aca="1" ref="AA139" ca="1">INDIRECT("ConsolGeog[@["&amp;AA$1&amp;"]]")</f>
        <v>0</v>
      </c>
      <c r="AB139" s="129">
        <f t="array" aca="1" ref="AB139" ca="1">INDIRECT("ConsolGeog[@["&amp;AB$1&amp;"]]")</f>
        <v>3.9245596895623542</v>
      </c>
      <c r="AC139" s="129">
        <f t="array" aca="1" ref="AC139" ca="1">INDIRECT("ConsolGeog[@["&amp;AC$1&amp;"]]")</f>
        <v>0</v>
      </c>
      <c r="AD139" s="129" t="str">
        <f t="array" aca="1" ref="AD139" ca="1">INDIRECT("ConsolGeog[@["&amp;AD$1&amp;"]]")</f>
        <v/>
      </c>
      <c r="AE139" s="129" t="str">
        <f t="array" aca="1" ref="AE139" ca="1">INDIRECT("ConsolGeog[@["&amp;AE$1&amp;"]]")</f>
        <v/>
      </c>
      <c r="AF139" s="129" t="str">
        <f t="array" aca="1" ref="AF139" ca="1">INDIRECT("ConsolGeog[@["&amp;AF$1&amp;"]]")</f>
        <v/>
      </c>
      <c r="AG139" s="129" t="str">
        <f t="array" aca="1" ref="AG139" ca="1">INDIRECT("ConsolGeog[@["&amp;AG$1&amp;"]]")</f>
        <v/>
      </c>
      <c r="AH139" s="129" t="str">
        <f t="array" aca="1" ref="AH139" ca="1">INDIRECT("ConsolGeog[@["&amp;AH$1&amp;"]]")</f>
        <v/>
      </c>
      <c r="AI139" s="129" t="str">
        <f t="array" aca="1" ref="AI139" ca="1">INDIRECT("ConsolGeog[@["&amp;AI$1&amp;"]]")</f>
        <v>ERROR</v>
      </c>
    </row>
    <row r="140" spans="1:35">
      <c r="A140" s="129" t="str">
        <f t="array" aca="1" ref="A140" ca="1">INDIRECT("ConsolGeog[@["&amp;A$1&amp;"]]")</f>
        <v>E07000108</v>
      </c>
      <c r="B140" s="129" t="str">
        <f t="array" aca="1" ref="B140" ca="1">INDIRECT("ConsolGeog[@["&amp;B$1&amp;"]]")</f>
        <v>Dover</v>
      </c>
      <c r="C140" s="129">
        <f t="array" aca="1" ref="C140" ca="1">INDIRECT("ConsolGeog[@["&amp;C$1&amp;"]]")</f>
        <v>111674</v>
      </c>
      <c r="D140" s="129">
        <f t="array" aca="1" ref="D140" ca="1">INDIRECT("ConsolGeog[@["&amp;D$1&amp;"]]")</f>
        <v>31485.09</v>
      </c>
      <c r="E140" s="129" t="str">
        <f t="array" aca="1" ref="E140" ca="1">INDIRECT("ConsolGeog[@["&amp;E$1&amp;"]]")</f>
        <v>E07000108</v>
      </c>
      <c r="F140" s="129" t="str">
        <f t="array" aca="1" ref="F140" ca="1">INDIRECT("ConsolGeog[@["&amp;F$1&amp;"]]")</f>
        <v/>
      </c>
      <c r="G140" s="129" t="str">
        <f t="array" aca="1" ref="G140" ca="1">INDIRECT("ConsolGeog[@["&amp;G$1&amp;"]]")</f>
        <v>District</v>
      </c>
      <c r="H140" s="129" t="str">
        <f t="array" aca="1" ref="H140" ca="1">INDIRECT("ConsolGeog[@["&amp;H$1&amp;"]]")</f>
        <v>England</v>
      </c>
      <c r="I140" s="129" t="str">
        <f t="array" aca="1" ref="I140" ca="1">INDIRECT("ConsolGeog[@["&amp;I$1&amp;"]]")</f>
        <v>Kent</v>
      </c>
      <c r="J140" s="129">
        <f t="array" aca="1" ref="J140" ca="1">INDIRECT("ConsolGeog[@["&amp;J$1&amp;"]]")</f>
        <v>37</v>
      </c>
      <c r="K140" s="129">
        <f t="array" aca="1" ref="K140" ca="1">INDIRECT("ConsolGeog[@["&amp;K$1&amp;"]]")</f>
        <v>0</v>
      </c>
      <c r="L140" s="129">
        <f t="array" aca="1" ref="L140" ca="1">INDIRECT("ConsolGeog[@["&amp;L$1&amp;"]]")</f>
        <v>210</v>
      </c>
      <c r="M140" s="129">
        <f t="array" aca="1" ref="M140" ca="1">INDIRECT("ConsolGeog[@["&amp;M$1&amp;"]]")</f>
        <v>13</v>
      </c>
      <c r="N140" s="129">
        <f t="array" aca="1" ref="N140" ca="1">INDIRECT("ConsolGeog[@["&amp;N$1&amp;"]]")</f>
        <v>0</v>
      </c>
      <c r="O140" s="129">
        <f t="array" aca="1" ref="O140" ca="1">INDIRECT("ConsolGeog[@["&amp;O$1&amp;"]]")</f>
        <v>65</v>
      </c>
      <c r="P140" s="129">
        <f t="array" ref="P140">ConsolGeog[COUNTY: Presented CS - 16-17 (2014) '[non additive!']]</f>
        <v>0</v>
      </c>
      <c r="Q140" s="129">
        <f t="array" ref="Q140">ConsolGeog[COUNTY: Presented CS - 16-24 (2014) '[non additive!']]</f>
        <v>0</v>
      </c>
      <c r="R140" s="129">
        <f t="array" ref="R140">ConsolGeog[COUNTY: Presented CS - 18-24 (2014) '[non additive!']]</f>
        <v>0</v>
      </c>
      <c r="S140" s="129">
        <f t="array" ref="S140">ConsolGeog[COUNTY: Assessed CS - 16-17 (2014) '[non additive!']]</f>
        <v>0</v>
      </c>
      <c r="T140" s="129">
        <f t="array" ref="T140">ConsolGeog[COUNTY: Assessed CS - 16-24 (2014) '[non additive!']]</f>
        <v>0</v>
      </c>
      <c r="U140" s="129">
        <f t="array" ref="U140">ConsolGeog[COUNTY: Assessed CS - 18-24 (2014) '[non additive!']]</f>
        <v>0</v>
      </c>
      <c r="V140" s="129">
        <f t="array" ref="V140">ConsolGeog[COUNTY: Sum of districts'' populations '[non additive!']]</f>
        <v>92028</v>
      </c>
      <c r="W140" s="160">
        <f t="array" aca="1" ref="W140" ca="1">INDIRECT("ConsolGeog[@["&amp;W$1&amp;"]]")</f>
        <v>7.6293604055365019E-2</v>
      </c>
      <c r="X140" s="129">
        <f t="array" aca="1" ref="X140" ca="1">INDIRECT("ConsolGeog[@["&amp;X$1&amp;"]]")</f>
        <v>0</v>
      </c>
      <c r="Y140" s="129">
        <f t="array" aca="1" ref="Y140" ca="1">INDIRECT("ConsolGeog[@["&amp;Y$1&amp;"]]")</f>
        <v>0</v>
      </c>
      <c r="Z140" s="129">
        <f t="array" aca="1" ref="Z140" ca="1">INDIRECT("ConsolGeog[@["&amp;Z$1&amp;"]]")</f>
        <v>0</v>
      </c>
      <c r="AA140" s="129">
        <f t="array" aca="1" ref="AA140" ca="1">INDIRECT("ConsolGeog[@["&amp;AA$1&amp;"]]")</f>
        <v>0</v>
      </c>
      <c r="AB140" s="129">
        <f t="array" aca="1" ref="AB140" ca="1">INDIRECT("ConsolGeog[@["&amp;AB$1&amp;"]]")</f>
        <v>4.5013226392665358</v>
      </c>
      <c r="AC140" s="129">
        <f t="array" aca="1" ref="AC140" ca="1">INDIRECT("ConsolGeog[@["&amp;AC$1&amp;"]]")</f>
        <v>0</v>
      </c>
      <c r="AD140" s="129" t="str">
        <f t="array" aca="1" ref="AD140" ca="1">INDIRECT("ConsolGeog[@["&amp;AD$1&amp;"]]")</f>
        <v/>
      </c>
      <c r="AE140" s="129" t="str">
        <f t="array" aca="1" ref="AE140" ca="1">INDIRECT("ConsolGeog[@["&amp;AE$1&amp;"]]")</f>
        <v/>
      </c>
      <c r="AF140" s="129" t="str">
        <f t="array" aca="1" ref="AF140" ca="1">INDIRECT("ConsolGeog[@["&amp;AF$1&amp;"]]")</f>
        <v/>
      </c>
      <c r="AG140" s="129" t="str">
        <f t="array" aca="1" ref="AG140" ca="1">INDIRECT("ConsolGeog[@["&amp;AG$1&amp;"]]")</f>
        <v/>
      </c>
      <c r="AH140" s="129" t="str">
        <f t="array" aca="1" ref="AH140" ca="1">INDIRECT("ConsolGeog[@["&amp;AH$1&amp;"]]")</f>
        <v/>
      </c>
      <c r="AI140" s="129" t="str">
        <f t="array" aca="1" ref="AI140" ca="1">INDIRECT("ConsolGeog[@["&amp;AI$1&amp;"]]")</f>
        <v>ERROR</v>
      </c>
    </row>
    <row r="141" spans="1:35">
      <c r="A141" s="129" t="str">
        <f t="array" aca="1" ref="A141" ca="1">INDIRECT("ConsolGeog[@["&amp;A$1&amp;"]]")</f>
        <v>E07000226</v>
      </c>
      <c r="B141" s="129" t="str">
        <f t="array" aca="1" ref="B141" ca="1">INDIRECT("ConsolGeog[@["&amp;B$1&amp;"]]")</f>
        <v>Crawley</v>
      </c>
      <c r="C141" s="129">
        <f t="array" aca="1" ref="C141" ca="1">INDIRECT("ConsolGeog[@["&amp;C$1&amp;"]]")</f>
        <v>106597</v>
      </c>
      <c r="D141" s="129">
        <f t="array" aca="1" ref="D141" ca="1">INDIRECT("ConsolGeog[@["&amp;D$1&amp;"]]")</f>
        <v>4497.07</v>
      </c>
      <c r="E141" s="129" t="str">
        <f t="array" aca="1" ref="E141" ca="1">INDIRECT("ConsolGeog[@["&amp;E$1&amp;"]]")</f>
        <v>E07000226</v>
      </c>
      <c r="F141" s="129" t="str">
        <f t="array" aca="1" ref="F141" ca="1">INDIRECT("ConsolGeog[@["&amp;F$1&amp;"]]")</f>
        <v/>
      </c>
      <c r="G141" s="129" t="str">
        <f t="array" aca="1" ref="G141" ca="1">INDIRECT("ConsolGeog[@["&amp;G$1&amp;"]]")</f>
        <v>District</v>
      </c>
      <c r="H141" s="129" t="str">
        <f t="array" aca="1" ref="H141" ca="1">INDIRECT("ConsolGeog[@["&amp;H$1&amp;"]]")</f>
        <v>England</v>
      </c>
      <c r="I141" s="129" t="str">
        <f t="array" aca="1" ref="I141" ca="1">INDIRECT("ConsolGeog[@["&amp;I$1&amp;"]]")</f>
        <v>West Sussex</v>
      </c>
      <c r="J141" s="129">
        <f t="array" aca="1" ref="J141" ca="1">INDIRECT("ConsolGeog[@["&amp;J$1&amp;"]]")</f>
        <v>0</v>
      </c>
      <c r="K141" s="129">
        <f t="array" aca="1" ref="K141" ca="1">INDIRECT("ConsolGeog[@["&amp;K$1&amp;"]]")</f>
        <v>0</v>
      </c>
      <c r="L141" s="129">
        <f t="array" aca="1" ref="L141" ca="1">INDIRECT("ConsolGeog[@["&amp;L$1&amp;"]]")</f>
        <v>0</v>
      </c>
      <c r="M141" s="129">
        <f t="array" aca="1" ref="M141" ca="1">INDIRECT("ConsolGeog[@["&amp;M$1&amp;"]]")</f>
        <v>0</v>
      </c>
      <c r="N141" s="129">
        <f t="array" aca="1" ref="N141" ca="1">INDIRECT("ConsolGeog[@["&amp;N$1&amp;"]]")</f>
        <v>0</v>
      </c>
      <c r="O141" s="129">
        <f t="array" aca="1" ref="O141" ca="1">INDIRECT("ConsolGeog[@["&amp;O$1&amp;"]]")</f>
        <v>0</v>
      </c>
      <c r="P141" s="129">
        <f t="array" ref="P141">ConsolGeog[COUNTY: Presented CS - 16-17 (2014) '[non additive!']]</f>
        <v>0</v>
      </c>
      <c r="Q141" s="129">
        <f t="array" ref="Q141">ConsolGeog[COUNTY: Presented CS - 16-24 (2014) '[non additive!']]</f>
        <v>0</v>
      </c>
      <c r="R141" s="129">
        <f t="array" ref="R141">ConsolGeog[COUNTY: Presented CS - 18-24 (2014) '[non additive!']]</f>
        <v>0</v>
      </c>
      <c r="S141" s="129">
        <f t="array" ref="S141">ConsolGeog[COUNTY: Assessed CS - 16-17 (2014) '[non additive!']]</f>
        <v>0</v>
      </c>
      <c r="T141" s="129">
        <f t="array" ref="T141">ConsolGeog[COUNTY: Assessed CS - 16-24 (2014) '[non additive!']]</f>
        <v>0</v>
      </c>
      <c r="U141" s="129">
        <f t="array" ref="U141">ConsolGeog[COUNTY: Assessed CS - 18-24 (2014) '[non additive!']]</f>
        <v>0</v>
      </c>
      <c r="V141" s="129">
        <f t="array" ref="V141">ConsolGeog[COUNTY: Sum of districts'' populations '[non additive!']]</f>
        <v>92028</v>
      </c>
      <c r="W141" s="160">
        <f t="array" aca="1" ref="W141" ca="1">INDIRECT("ConsolGeog[@["&amp;W$1&amp;"]]")</f>
        <v>0.1321081383877892</v>
      </c>
      <c r="X141" s="129">
        <f t="array" aca="1" ref="X141" ca="1">INDIRECT("ConsolGeog[@["&amp;X$1&amp;"]]")</f>
        <v>0</v>
      </c>
      <c r="Y141" s="129">
        <f t="array" aca="1" ref="Y141" ca="1">INDIRECT("ConsolGeog[@["&amp;Y$1&amp;"]]")</f>
        <v>0</v>
      </c>
      <c r="Z141" s="129">
        <f t="array" aca="1" ref="Z141" ca="1">INDIRECT("ConsolGeog[@["&amp;Z$1&amp;"]]")</f>
        <v>0</v>
      </c>
      <c r="AA141" s="129">
        <f t="array" aca="1" ref="AA141" ca="1">INDIRECT("ConsolGeog[@["&amp;AA$1&amp;"]]")</f>
        <v>0</v>
      </c>
      <c r="AB141" s="129">
        <f t="array" aca="1" ref="AB141" ca="1">INDIRECT("ConsolGeog[@["&amp;AB$1&amp;"]]")</f>
        <v>0</v>
      </c>
      <c r="AC141" s="129">
        <f t="array" aca="1" ref="AC141" ca="1">INDIRECT("ConsolGeog[@["&amp;AC$1&amp;"]]")</f>
        <v>0</v>
      </c>
      <c r="AD141" s="129" t="str">
        <f t="array" aca="1" ref="AD141" ca="1">INDIRECT("ConsolGeog[@["&amp;AD$1&amp;"]]")</f>
        <v/>
      </c>
      <c r="AE141" s="129" t="str">
        <f t="array" aca="1" ref="AE141" ca="1">INDIRECT("ConsolGeog[@["&amp;AE$1&amp;"]]")</f>
        <v/>
      </c>
      <c r="AF141" s="129" t="str">
        <f t="array" aca="1" ref="AF141" ca="1">INDIRECT("ConsolGeog[@["&amp;AF$1&amp;"]]")</f>
        <v/>
      </c>
      <c r="AG141" s="129" t="str">
        <f t="array" aca="1" ref="AG141" ca="1">INDIRECT("ConsolGeog[@["&amp;AG$1&amp;"]]")</f>
        <v/>
      </c>
      <c r="AH141" s="129" t="str">
        <f t="array" aca="1" ref="AH141" ca="1">INDIRECT("ConsolGeog[@["&amp;AH$1&amp;"]]")</f>
        <v/>
      </c>
      <c r="AI141" s="129" t="str">
        <f t="array" aca="1" ref="AI141" ca="1">INDIRECT("ConsolGeog[@["&amp;AI$1&amp;"]]")</f>
        <v/>
      </c>
    </row>
    <row r="142" spans="1:35">
      <c r="A142" s="129" t="str">
        <f t="array" aca="1" ref="A142" ca="1">INDIRECT("ConsolGeog[@["&amp;A$1&amp;"]]")</f>
        <v>E07000227</v>
      </c>
      <c r="B142" s="129" t="str">
        <f t="array" aca="1" ref="B142" ca="1">INDIRECT("ConsolGeog[@["&amp;B$1&amp;"]]")</f>
        <v>Horsham</v>
      </c>
      <c r="C142" s="129">
        <f t="array" aca="1" ref="C142" ca="1">INDIRECT("ConsolGeog[@["&amp;C$1&amp;"]]")</f>
        <v>131301</v>
      </c>
      <c r="D142" s="129">
        <f t="array" aca="1" ref="D142" ca="1">INDIRECT("ConsolGeog[@["&amp;D$1&amp;"]]")</f>
        <v>53027.07</v>
      </c>
      <c r="E142" s="129" t="str">
        <f t="array" aca="1" ref="E142" ca="1">INDIRECT("ConsolGeog[@["&amp;E$1&amp;"]]")</f>
        <v>E07000227</v>
      </c>
      <c r="F142" s="129">
        <f t="array" aca="1" ref="F142" ca="1">INDIRECT("ConsolGeog[@["&amp;F$1&amp;"]]")</f>
        <v>1</v>
      </c>
      <c r="G142" s="129" t="str">
        <f t="array" aca="1" ref="G142" ca="1">INDIRECT("ConsolGeog[@["&amp;G$1&amp;"]]")</f>
        <v>District</v>
      </c>
      <c r="H142" s="129" t="str">
        <f t="array" aca="1" ref="H142" ca="1">INDIRECT("ConsolGeog[@["&amp;H$1&amp;"]]")</f>
        <v>England</v>
      </c>
      <c r="I142" s="129" t="str">
        <f t="array" aca="1" ref="I142" ca="1">INDIRECT("ConsolGeog[@["&amp;I$1&amp;"]]")</f>
        <v>West Sussex</v>
      </c>
      <c r="J142" s="129">
        <f t="array" aca="1" ref="J142" ca="1">INDIRECT("ConsolGeog[@["&amp;J$1&amp;"]]")</f>
        <v>0</v>
      </c>
      <c r="K142" s="129">
        <f t="array" aca="1" ref="K142" ca="1">INDIRECT("ConsolGeog[@["&amp;K$1&amp;"]]")</f>
        <v>0</v>
      </c>
      <c r="L142" s="129">
        <f t="array" aca="1" ref="L142" ca="1">INDIRECT("ConsolGeog[@["&amp;L$1&amp;"]]")</f>
        <v>0</v>
      </c>
      <c r="M142" s="129">
        <f t="array" aca="1" ref="M142" ca="1">INDIRECT("ConsolGeog[@["&amp;M$1&amp;"]]")</f>
        <v>0</v>
      </c>
      <c r="N142" s="129">
        <f t="array" aca="1" ref="N142" ca="1">INDIRECT("ConsolGeog[@["&amp;N$1&amp;"]]")</f>
        <v>0</v>
      </c>
      <c r="O142" s="129">
        <f t="array" aca="1" ref="O142" ca="1">INDIRECT("ConsolGeog[@["&amp;O$1&amp;"]]")</f>
        <v>0</v>
      </c>
      <c r="P142" s="129">
        <f t="array" ref="P142">ConsolGeog[COUNTY: Presented CS - 16-17 (2014) '[non additive!']]</f>
        <v>0</v>
      </c>
      <c r="Q142" s="129">
        <f t="array" ref="Q142">ConsolGeog[COUNTY: Presented CS - 16-24 (2014) '[non additive!']]</f>
        <v>0</v>
      </c>
      <c r="R142" s="129">
        <f t="array" ref="R142">ConsolGeog[COUNTY: Presented CS - 18-24 (2014) '[non additive!']]</f>
        <v>0</v>
      </c>
      <c r="S142" s="129">
        <f t="array" ref="S142">ConsolGeog[COUNTY: Assessed CS - 16-17 (2014) '[non additive!']]</f>
        <v>0</v>
      </c>
      <c r="T142" s="129">
        <f t="array" ref="T142">ConsolGeog[COUNTY: Assessed CS - 16-24 (2014) '[non additive!']]</f>
        <v>0</v>
      </c>
      <c r="U142" s="129">
        <f t="array" ref="U142">ConsolGeog[COUNTY: Assessed CS - 18-24 (2014) '[non additive!']]</f>
        <v>0</v>
      </c>
      <c r="V142" s="129">
        <f t="array" ref="V142">ConsolGeog[COUNTY: Sum of districts'' populations '[non additive!']]</f>
        <v>92028</v>
      </c>
      <c r="W142" s="160">
        <f t="array" aca="1" ref="W142" ca="1">INDIRECT("ConsolGeog[@["&amp;W$1&amp;"]]")</f>
        <v>0.16272437947085855</v>
      </c>
      <c r="X142" s="129">
        <f t="array" aca="1" ref="X142" ca="1">INDIRECT("ConsolGeog[@["&amp;X$1&amp;"]]")</f>
        <v>0</v>
      </c>
      <c r="Y142" s="129">
        <f t="array" aca="1" ref="Y142" ca="1">INDIRECT("ConsolGeog[@["&amp;Y$1&amp;"]]")</f>
        <v>0</v>
      </c>
      <c r="Z142" s="129">
        <f t="array" aca="1" ref="Z142" ca="1">INDIRECT("ConsolGeog[@["&amp;Z$1&amp;"]]")</f>
        <v>0</v>
      </c>
      <c r="AA142" s="129">
        <f t="array" aca="1" ref="AA142" ca="1">INDIRECT("ConsolGeog[@["&amp;AA$1&amp;"]]")</f>
        <v>0</v>
      </c>
      <c r="AB142" s="129">
        <f t="array" aca="1" ref="AB142" ca="1">INDIRECT("ConsolGeog[@["&amp;AB$1&amp;"]]")</f>
        <v>0</v>
      </c>
      <c r="AC142" s="129">
        <f t="array" aca="1" ref="AC142" ca="1">INDIRECT("ConsolGeog[@["&amp;AC$1&amp;"]]")</f>
        <v>0</v>
      </c>
      <c r="AD142" s="129" t="str">
        <f t="array" aca="1" ref="AD142" ca="1">INDIRECT("ConsolGeog[@["&amp;AD$1&amp;"]]")</f>
        <v/>
      </c>
      <c r="AE142" s="129" t="str">
        <f t="array" aca="1" ref="AE142" ca="1">INDIRECT("ConsolGeog[@["&amp;AE$1&amp;"]]")</f>
        <v/>
      </c>
      <c r="AF142" s="129" t="str">
        <f t="array" aca="1" ref="AF142" ca="1">INDIRECT("ConsolGeog[@["&amp;AF$1&amp;"]]")</f>
        <v/>
      </c>
      <c r="AG142" s="129" t="str">
        <f t="array" aca="1" ref="AG142" ca="1">INDIRECT("ConsolGeog[@["&amp;AG$1&amp;"]]")</f>
        <v/>
      </c>
      <c r="AH142" s="129" t="str">
        <f t="array" aca="1" ref="AH142" ca="1">INDIRECT("ConsolGeog[@["&amp;AH$1&amp;"]]")</f>
        <v/>
      </c>
      <c r="AI142" s="129" t="str">
        <f t="array" aca="1" ref="AI142" ca="1">INDIRECT("ConsolGeog[@["&amp;AI$1&amp;"]]")</f>
        <v/>
      </c>
    </row>
    <row r="143" spans="1:35">
      <c r="A143" s="129" t="str">
        <f t="array" aca="1" ref="A143" ca="1">INDIRECT("ConsolGeog[@["&amp;A$1&amp;"]]")</f>
        <v>E07000228</v>
      </c>
      <c r="B143" s="129" t="str">
        <f t="array" aca="1" ref="B143" ca="1">INDIRECT("ConsolGeog[@["&amp;B$1&amp;"]]")</f>
        <v>Mid Sussex</v>
      </c>
      <c r="C143" s="129">
        <f t="array" aca="1" ref="C143" ca="1">INDIRECT("ConsolGeog[@["&amp;C$1&amp;"]]")</f>
        <v>139860</v>
      </c>
      <c r="D143" s="129">
        <f t="array" aca="1" ref="D143" ca="1">INDIRECT("ConsolGeog[@["&amp;D$1&amp;"]]")</f>
        <v>33402.39</v>
      </c>
      <c r="E143" s="129" t="str">
        <f t="array" aca="1" ref="E143" ca="1">INDIRECT("ConsolGeog[@["&amp;E$1&amp;"]]")</f>
        <v>E07000228</v>
      </c>
      <c r="F143" s="129" t="str">
        <f t="array" aca="1" ref="F143" ca="1">INDIRECT("ConsolGeog[@["&amp;F$1&amp;"]]")</f>
        <v/>
      </c>
      <c r="G143" s="129" t="str">
        <f t="array" aca="1" ref="G143" ca="1">INDIRECT("ConsolGeog[@["&amp;G$1&amp;"]]")</f>
        <v>District</v>
      </c>
      <c r="H143" s="129" t="str">
        <f t="array" aca="1" ref="H143" ca="1">INDIRECT("ConsolGeog[@["&amp;H$1&amp;"]]")</f>
        <v>England</v>
      </c>
      <c r="I143" s="129" t="str">
        <f t="array" aca="1" ref="I143" ca="1">INDIRECT("ConsolGeog[@["&amp;I$1&amp;"]]")</f>
        <v>West Sussex</v>
      </c>
      <c r="J143" s="129">
        <f t="array" aca="1" ref="J143" ca="1">INDIRECT("ConsolGeog[@["&amp;J$1&amp;"]]")</f>
        <v>16</v>
      </c>
      <c r="K143" s="129">
        <f t="array" aca="1" ref="K143" ca="1">INDIRECT("ConsolGeog[@["&amp;K$1&amp;"]]")</f>
        <v>0</v>
      </c>
      <c r="L143" s="129">
        <f t="array" aca="1" ref="L143" ca="1">INDIRECT("ConsolGeog[@["&amp;L$1&amp;"]]")</f>
        <v>30</v>
      </c>
      <c r="M143" s="129">
        <f t="array" aca="1" ref="M143" ca="1">INDIRECT("ConsolGeog[@["&amp;M$1&amp;"]]")</f>
        <v>0</v>
      </c>
      <c r="N143" s="129">
        <f t="array" aca="1" ref="N143" ca="1">INDIRECT("ConsolGeog[@["&amp;N$1&amp;"]]")</f>
        <v>0</v>
      </c>
      <c r="O143" s="129">
        <f t="array" aca="1" ref="O143" ca="1">INDIRECT("ConsolGeog[@["&amp;O$1&amp;"]]")</f>
        <v>20</v>
      </c>
      <c r="P143" s="129">
        <f t="array" ref="P143">ConsolGeog[COUNTY: Presented CS - 16-17 (2014) '[non additive!']]</f>
        <v>0</v>
      </c>
      <c r="Q143" s="129">
        <f t="array" ref="Q143">ConsolGeog[COUNTY: Presented CS - 16-24 (2014) '[non additive!']]</f>
        <v>0</v>
      </c>
      <c r="R143" s="129">
        <f t="array" ref="R143">ConsolGeog[COUNTY: Presented CS - 18-24 (2014) '[non additive!']]</f>
        <v>0</v>
      </c>
      <c r="S143" s="129">
        <f t="array" ref="S143">ConsolGeog[COUNTY: Assessed CS - 16-17 (2014) '[non additive!']]</f>
        <v>0</v>
      </c>
      <c r="T143" s="129">
        <f t="array" ref="T143">ConsolGeog[COUNTY: Assessed CS - 16-24 (2014) '[non additive!']]</f>
        <v>0</v>
      </c>
      <c r="U143" s="129">
        <f t="array" ref="U143">ConsolGeog[COUNTY: Assessed CS - 18-24 (2014) '[non additive!']]</f>
        <v>0</v>
      </c>
      <c r="V143" s="129">
        <f t="array" ref="V143">ConsolGeog[COUNTY: Sum of districts'' populations '[non additive!']]</f>
        <v>92028</v>
      </c>
      <c r="W143" s="160">
        <f t="array" aca="1" ref="W143" ca="1">INDIRECT("ConsolGeog[@["&amp;W$1&amp;"]]")</f>
        <v>0.17333174699959847</v>
      </c>
      <c r="X143" s="129">
        <f t="array" aca="1" ref="X143" ca="1">INDIRECT("ConsolGeog[@["&amp;X$1&amp;"]]")</f>
        <v>0</v>
      </c>
      <c r="Y143" s="129">
        <f t="array" aca="1" ref="Y143" ca="1">INDIRECT("ConsolGeog[@["&amp;Y$1&amp;"]]")</f>
        <v>0</v>
      </c>
      <c r="Z143" s="129">
        <f t="array" aca="1" ref="Z143" ca="1">INDIRECT("ConsolGeog[@["&amp;Z$1&amp;"]]")</f>
        <v>0</v>
      </c>
      <c r="AA143" s="129">
        <f t="array" aca="1" ref="AA143" ca="1">INDIRECT("ConsolGeog[@["&amp;AA$1&amp;"]]")</f>
        <v>0</v>
      </c>
      <c r="AB143" s="129">
        <f t="array" aca="1" ref="AB143" ca="1">INDIRECT("ConsolGeog[@["&amp;AB$1&amp;"]]")</f>
        <v>0</v>
      </c>
      <c r="AC143" s="129">
        <f t="array" aca="1" ref="AC143" ca="1">INDIRECT("ConsolGeog[@["&amp;AC$1&amp;"]]")</f>
        <v>0</v>
      </c>
      <c r="AD143" s="129" t="str">
        <f t="array" aca="1" ref="AD143" ca="1">INDIRECT("ConsolGeog[@["&amp;AD$1&amp;"]]")</f>
        <v/>
      </c>
      <c r="AE143" s="129" t="str">
        <f t="array" aca="1" ref="AE143" ca="1">INDIRECT("ConsolGeog[@["&amp;AE$1&amp;"]]")</f>
        <v/>
      </c>
      <c r="AF143" s="129" t="str">
        <f t="array" aca="1" ref="AF143" ca="1">INDIRECT("ConsolGeog[@["&amp;AF$1&amp;"]]")</f>
        <v/>
      </c>
      <c r="AG143" s="129" t="str">
        <f t="array" aca="1" ref="AG143" ca="1">INDIRECT("ConsolGeog[@["&amp;AG$1&amp;"]]")</f>
        <v/>
      </c>
      <c r="AH143" s="129" t="str">
        <f t="array" aca="1" ref="AH143" ca="1">INDIRECT("ConsolGeog[@["&amp;AH$1&amp;"]]")</f>
        <v/>
      </c>
      <c r="AI143" s="129" t="str">
        <f t="array" aca="1" ref="AI143" ca="1">INDIRECT("ConsolGeog[@["&amp;AI$1&amp;"]]")</f>
        <v/>
      </c>
    </row>
    <row r="144" spans="1:35">
      <c r="A144" s="129" t="str">
        <f t="array" aca="1" ref="A144" ca="1">INDIRECT("ConsolGeog[@["&amp;A$1&amp;"]]")</f>
        <v>E07000109</v>
      </c>
      <c r="B144" s="129" t="str">
        <f t="array" aca="1" ref="B144" ca="1">INDIRECT("ConsolGeog[@["&amp;B$1&amp;"]]")</f>
        <v>Gravesham</v>
      </c>
      <c r="C144" s="129">
        <f t="array" aca="1" ref="C144" ca="1">INDIRECT("ConsolGeog[@["&amp;C$1&amp;"]]")</f>
        <v>101720</v>
      </c>
      <c r="D144" s="129">
        <f t="array" aca="1" ref="D144" ca="1">INDIRECT("ConsolGeog[@["&amp;D$1&amp;"]]")</f>
        <v>9901.8700000000008</v>
      </c>
      <c r="E144" s="129" t="str">
        <f t="array" aca="1" ref="E144" ca="1">INDIRECT("ConsolGeog[@["&amp;E$1&amp;"]]")</f>
        <v>E07000109</v>
      </c>
      <c r="F144" s="129">
        <f t="array" aca="1" ref="F144" ca="1">INDIRECT("ConsolGeog[@["&amp;F$1&amp;"]]")</f>
        <v>1</v>
      </c>
      <c r="G144" s="129" t="str">
        <f t="array" aca="1" ref="G144" ca="1">INDIRECT("ConsolGeog[@["&amp;G$1&amp;"]]")</f>
        <v>District</v>
      </c>
      <c r="H144" s="129" t="str">
        <f t="array" aca="1" ref="H144" ca="1">INDIRECT("ConsolGeog[@["&amp;H$1&amp;"]]")</f>
        <v>England</v>
      </c>
      <c r="I144" s="129" t="str">
        <f t="array" aca="1" ref="I144" ca="1">INDIRECT("ConsolGeog[@["&amp;I$1&amp;"]]")</f>
        <v>Kent</v>
      </c>
      <c r="J144" s="129">
        <f t="array" aca="1" ref="J144" ca="1">INDIRECT("ConsolGeog[@["&amp;J$1&amp;"]]")</f>
        <v>0</v>
      </c>
      <c r="K144" s="129">
        <f t="array" aca="1" ref="K144" ca="1">INDIRECT("ConsolGeog[@["&amp;K$1&amp;"]]")</f>
        <v>0</v>
      </c>
      <c r="L144" s="129">
        <f t="array" aca="1" ref="L144" ca="1">INDIRECT("ConsolGeog[@["&amp;L$1&amp;"]]")</f>
        <v>0</v>
      </c>
      <c r="M144" s="129">
        <f t="array" aca="1" ref="M144" ca="1">INDIRECT("ConsolGeog[@["&amp;M$1&amp;"]]")</f>
        <v>0</v>
      </c>
      <c r="N144" s="129">
        <f t="array" aca="1" ref="N144" ca="1">INDIRECT("ConsolGeog[@["&amp;N$1&amp;"]]")</f>
        <v>0</v>
      </c>
      <c r="O144" s="129">
        <f t="array" aca="1" ref="O144" ca="1">INDIRECT("ConsolGeog[@["&amp;O$1&amp;"]]")</f>
        <v>0</v>
      </c>
      <c r="P144" s="129">
        <f t="array" ref="P144">ConsolGeog[COUNTY: Presented CS - 16-17 (2014) '[non additive!']]</f>
        <v>0</v>
      </c>
      <c r="Q144" s="129">
        <f t="array" ref="Q144">ConsolGeog[COUNTY: Presented CS - 16-24 (2014) '[non additive!']]</f>
        <v>0</v>
      </c>
      <c r="R144" s="129">
        <f t="array" ref="R144">ConsolGeog[COUNTY: Presented CS - 18-24 (2014) '[non additive!']]</f>
        <v>0</v>
      </c>
      <c r="S144" s="129">
        <f t="array" ref="S144">ConsolGeog[COUNTY: Assessed CS - 16-17 (2014) '[non additive!']]</f>
        <v>0</v>
      </c>
      <c r="T144" s="129">
        <f t="array" ref="T144">ConsolGeog[COUNTY: Assessed CS - 16-24 (2014) '[non additive!']]</f>
        <v>0</v>
      </c>
      <c r="U144" s="129">
        <f t="array" ref="U144">ConsolGeog[COUNTY: Assessed CS - 18-24 (2014) '[non additive!']]</f>
        <v>0</v>
      </c>
      <c r="V144" s="129">
        <f t="array" ref="V144">ConsolGeog[COUNTY: Sum of districts'' populations '[non additive!']]</f>
        <v>92028</v>
      </c>
      <c r="W144" s="160">
        <f t="array" aca="1" ref="W144" ca="1">INDIRECT("ConsolGeog[@["&amp;W$1&amp;"]]")</f>
        <v>6.949321600830749E-2</v>
      </c>
      <c r="X144" s="129">
        <f t="array" aca="1" ref="X144" ca="1">INDIRECT("ConsolGeog[@["&amp;X$1&amp;"]]")</f>
        <v>0</v>
      </c>
      <c r="Y144" s="129">
        <f t="array" aca="1" ref="Y144" ca="1">INDIRECT("ConsolGeog[@["&amp;Y$1&amp;"]]")</f>
        <v>0</v>
      </c>
      <c r="Z144" s="129">
        <f t="array" aca="1" ref="Z144" ca="1">INDIRECT("ConsolGeog[@["&amp;Z$1&amp;"]]")</f>
        <v>0</v>
      </c>
      <c r="AA144" s="129">
        <f t="array" aca="1" ref="AA144" ca="1">INDIRECT("ConsolGeog[@["&amp;AA$1&amp;"]]")</f>
        <v>0</v>
      </c>
      <c r="AB144" s="129">
        <f t="array" aca="1" ref="AB144" ca="1">INDIRECT("ConsolGeog[@["&amp;AB$1&amp;"]]")</f>
        <v>4.1000997444901417</v>
      </c>
      <c r="AC144" s="129">
        <f t="array" aca="1" ref="AC144" ca="1">INDIRECT("ConsolGeog[@["&amp;AC$1&amp;"]]")</f>
        <v>0</v>
      </c>
      <c r="AD144" s="129" t="str">
        <f t="array" aca="1" ref="AD144" ca="1">INDIRECT("ConsolGeog[@["&amp;AD$1&amp;"]]")</f>
        <v/>
      </c>
      <c r="AE144" s="129" t="str">
        <f t="array" aca="1" ref="AE144" ca="1">INDIRECT("ConsolGeog[@["&amp;AE$1&amp;"]]")</f>
        <v/>
      </c>
      <c r="AF144" s="129" t="str">
        <f t="array" aca="1" ref="AF144" ca="1">INDIRECT("ConsolGeog[@["&amp;AF$1&amp;"]]")</f>
        <v/>
      </c>
      <c r="AG144" s="129" t="str">
        <f t="array" aca="1" ref="AG144" ca="1">INDIRECT("ConsolGeog[@["&amp;AG$1&amp;"]]")</f>
        <v/>
      </c>
      <c r="AH144" s="129" t="str">
        <f t="array" aca="1" ref="AH144" ca="1">INDIRECT("ConsolGeog[@["&amp;AH$1&amp;"]]")</f>
        <v/>
      </c>
      <c r="AI144" s="129" t="str">
        <f t="array" aca="1" ref="AI144" ca="1">INDIRECT("ConsolGeog[@["&amp;AI$1&amp;"]]")</f>
        <v>ERROR</v>
      </c>
    </row>
    <row r="145" spans="1:35">
      <c r="A145" s="129" t="str">
        <f t="array" aca="1" ref="A145" ca="1">INDIRECT("ConsolGeog[@["&amp;A$1&amp;"]]")</f>
        <v>E07000110</v>
      </c>
      <c r="B145" s="129" t="str">
        <f t="array" aca="1" ref="B145" ca="1">INDIRECT("ConsolGeog[@["&amp;B$1&amp;"]]")</f>
        <v>Maidstone</v>
      </c>
      <c r="C145" s="129">
        <f t="array" aca="1" ref="C145" ca="1">INDIRECT("ConsolGeog[@["&amp;C$1&amp;"]]")</f>
        <v>155143</v>
      </c>
      <c r="D145" s="129">
        <f t="array" aca="1" ref="D145" ca="1">INDIRECT("ConsolGeog[@["&amp;D$1&amp;"]]")</f>
        <v>39333.339999999997</v>
      </c>
      <c r="E145" s="129" t="str">
        <f t="array" aca="1" ref="E145" ca="1">INDIRECT("ConsolGeog[@["&amp;E$1&amp;"]]")</f>
        <v>E07000110</v>
      </c>
      <c r="F145" s="129" t="str">
        <f t="array" aca="1" ref="F145" ca="1">INDIRECT("ConsolGeog[@["&amp;F$1&amp;"]]")</f>
        <v/>
      </c>
      <c r="G145" s="129" t="str">
        <f t="array" aca="1" ref="G145" ca="1">INDIRECT("ConsolGeog[@["&amp;G$1&amp;"]]")</f>
        <v>District</v>
      </c>
      <c r="H145" s="129" t="str">
        <f t="array" aca="1" ref="H145" ca="1">INDIRECT("ConsolGeog[@["&amp;H$1&amp;"]]")</f>
        <v>England</v>
      </c>
      <c r="I145" s="129" t="str">
        <f t="array" aca="1" ref="I145" ca="1">INDIRECT("ConsolGeog[@["&amp;I$1&amp;"]]")</f>
        <v>Kent</v>
      </c>
      <c r="J145" s="129">
        <f t="array" aca="1" ref="J145" ca="1">INDIRECT("ConsolGeog[@["&amp;J$1&amp;"]]")</f>
        <v>0</v>
      </c>
      <c r="K145" s="129">
        <f t="array" aca="1" ref="K145" ca="1">INDIRECT("ConsolGeog[@["&amp;K$1&amp;"]]")</f>
        <v>0</v>
      </c>
      <c r="L145" s="129">
        <f t="array" aca="1" ref="L145" ca="1">INDIRECT("ConsolGeog[@["&amp;L$1&amp;"]]")</f>
        <v>0</v>
      </c>
      <c r="M145" s="129">
        <f t="array" aca="1" ref="M145" ca="1">INDIRECT("ConsolGeog[@["&amp;M$1&amp;"]]")</f>
        <v>11</v>
      </c>
      <c r="N145" s="129">
        <f t="array" aca="1" ref="N145" ca="1">INDIRECT("ConsolGeog[@["&amp;N$1&amp;"]]")</f>
        <v>0</v>
      </c>
      <c r="O145" s="129">
        <f t="array" aca="1" ref="O145" ca="1">INDIRECT("ConsolGeog[@["&amp;O$1&amp;"]]")</f>
        <v>66</v>
      </c>
      <c r="P145" s="129">
        <f t="array" ref="P145">ConsolGeog[COUNTY: Presented CS - 16-17 (2014) '[non additive!']]</f>
        <v>0</v>
      </c>
      <c r="Q145" s="129">
        <f t="array" ref="Q145">ConsolGeog[COUNTY: Presented CS - 16-24 (2014) '[non additive!']]</f>
        <v>0</v>
      </c>
      <c r="R145" s="129">
        <f t="array" ref="R145">ConsolGeog[COUNTY: Presented CS - 18-24 (2014) '[non additive!']]</f>
        <v>0</v>
      </c>
      <c r="S145" s="129">
        <f t="array" ref="S145">ConsolGeog[COUNTY: Assessed CS - 16-17 (2014) '[non additive!']]</f>
        <v>0</v>
      </c>
      <c r="T145" s="129">
        <f t="array" ref="T145">ConsolGeog[COUNTY: Assessed CS - 16-24 (2014) '[non additive!']]</f>
        <v>0</v>
      </c>
      <c r="U145" s="129">
        <f t="array" ref="U145">ConsolGeog[COUNTY: Assessed CS - 18-24 (2014) '[non additive!']]</f>
        <v>0</v>
      </c>
      <c r="V145" s="129">
        <f t="array" ref="V145">ConsolGeog[COUNTY: Sum of districts'' populations '[non additive!']]</f>
        <v>92028</v>
      </c>
      <c r="W145" s="160">
        <f t="array" aca="1" ref="W145" ca="1">INDIRECT("ConsolGeog[@["&amp;W$1&amp;"]]")</f>
        <v>0.10599081804145545</v>
      </c>
      <c r="X145" s="129">
        <f t="array" aca="1" ref="X145" ca="1">INDIRECT("ConsolGeog[@["&amp;X$1&amp;"]]")</f>
        <v>0</v>
      </c>
      <c r="Y145" s="129">
        <f t="array" aca="1" ref="Y145" ca="1">INDIRECT("ConsolGeog[@["&amp;Y$1&amp;"]]")</f>
        <v>0</v>
      </c>
      <c r="Z145" s="129">
        <f t="array" aca="1" ref="Z145" ca="1">INDIRECT("ConsolGeog[@["&amp;Z$1&amp;"]]")</f>
        <v>0</v>
      </c>
      <c r="AA145" s="129">
        <f t="array" aca="1" ref="AA145" ca="1">INDIRECT("ConsolGeog[@["&amp;AA$1&amp;"]]")</f>
        <v>0</v>
      </c>
      <c r="AB145" s="129">
        <f t="array" aca="1" ref="AB145" ca="1">INDIRECT("ConsolGeog[@["&amp;AB$1&amp;"]]")</f>
        <v>6.2534582644458716</v>
      </c>
      <c r="AC145" s="129">
        <f t="array" aca="1" ref="AC145" ca="1">INDIRECT("ConsolGeog[@["&amp;AC$1&amp;"]]")</f>
        <v>0</v>
      </c>
      <c r="AD145" s="129" t="str">
        <f t="array" aca="1" ref="AD145" ca="1">INDIRECT("ConsolGeog[@["&amp;AD$1&amp;"]]")</f>
        <v/>
      </c>
      <c r="AE145" s="129" t="str">
        <f t="array" aca="1" ref="AE145" ca="1">INDIRECT("ConsolGeog[@["&amp;AE$1&amp;"]]")</f>
        <v/>
      </c>
      <c r="AF145" s="129" t="str">
        <f t="array" aca="1" ref="AF145" ca="1">INDIRECT("ConsolGeog[@["&amp;AF$1&amp;"]]")</f>
        <v/>
      </c>
      <c r="AG145" s="129" t="str">
        <f t="array" aca="1" ref="AG145" ca="1">INDIRECT("ConsolGeog[@["&amp;AG$1&amp;"]]")</f>
        <v/>
      </c>
      <c r="AH145" s="129" t="str">
        <f t="array" aca="1" ref="AH145" ca="1">INDIRECT("ConsolGeog[@["&amp;AH$1&amp;"]]")</f>
        <v/>
      </c>
      <c r="AI145" s="129" t="str">
        <f t="array" aca="1" ref="AI145" ca="1">INDIRECT("ConsolGeog[@["&amp;AI$1&amp;"]]")</f>
        <v>ERROR</v>
      </c>
    </row>
    <row r="146" spans="1:35">
      <c r="A146" s="129" t="str">
        <f t="array" aca="1" ref="A146" ca="1">INDIRECT("ConsolGeog[@["&amp;A$1&amp;"]]")</f>
        <v>E07000111</v>
      </c>
      <c r="B146" s="129" t="str">
        <f t="array" aca="1" ref="B146" ca="1">INDIRECT("ConsolGeog[@["&amp;B$1&amp;"]]")</f>
        <v>Sevenoaks</v>
      </c>
      <c r="C146" s="129">
        <f t="array" aca="1" ref="C146" ca="1">INDIRECT("ConsolGeog[@["&amp;C$1&amp;"]]")</f>
        <v>114893</v>
      </c>
      <c r="D146" s="129">
        <f t="array" aca="1" ref="D146" ca="1">INDIRECT("ConsolGeog[@["&amp;D$1&amp;"]]")</f>
        <v>36919.86</v>
      </c>
      <c r="E146" s="129" t="str">
        <f t="array" aca="1" ref="E146" ca="1">INDIRECT("ConsolGeog[@["&amp;E$1&amp;"]]")</f>
        <v>E07000111</v>
      </c>
      <c r="F146" s="129" t="str">
        <f t="array" aca="1" ref="F146" ca="1">INDIRECT("ConsolGeog[@["&amp;F$1&amp;"]]")</f>
        <v/>
      </c>
      <c r="G146" s="129" t="str">
        <f t="array" aca="1" ref="G146" ca="1">INDIRECT("ConsolGeog[@["&amp;G$1&amp;"]]")</f>
        <v>District</v>
      </c>
      <c r="H146" s="129" t="str">
        <f t="array" aca="1" ref="H146" ca="1">INDIRECT("ConsolGeog[@["&amp;H$1&amp;"]]")</f>
        <v>England</v>
      </c>
      <c r="I146" s="129" t="str">
        <f t="array" aca="1" ref="I146" ca="1">INDIRECT("ConsolGeog[@["&amp;I$1&amp;"]]")</f>
        <v>Kent</v>
      </c>
      <c r="J146" s="129">
        <f t="array" aca="1" ref="J146" ca="1">INDIRECT("ConsolGeog[@["&amp;J$1&amp;"]]")</f>
        <v>0</v>
      </c>
      <c r="K146" s="129">
        <f t="array" aca="1" ref="K146" ca="1">INDIRECT("ConsolGeog[@["&amp;K$1&amp;"]]")</f>
        <v>0</v>
      </c>
      <c r="L146" s="129">
        <f t="array" aca="1" ref="L146" ca="1">INDIRECT("ConsolGeog[@["&amp;L$1&amp;"]]")</f>
        <v>0</v>
      </c>
      <c r="M146" s="129">
        <f t="array" aca="1" ref="M146" ca="1">INDIRECT("ConsolGeog[@["&amp;M$1&amp;"]]")</f>
        <v>0</v>
      </c>
      <c r="N146" s="129">
        <f t="array" aca="1" ref="N146" ca="1">INDIRECT("ConsolGeog[@["&amp;N$1&amp;"]]")</f>
        <v>0</v>
      </c>
      <c r="O146" s="129">
        <f t="array" aca="1" ref="O146" ca="1">INDIRECT("ConsolGeog[@["&amp;O$1&amp;"]]")</f>
        <v>0</v>
      </c>
      <c r="P146" s="129">
        <f t="array" ref="P146">ConsolGeog[COUNTY: Presented CS - 16-17 (2014) '[non additive!']]</f>
        <v>0</v>
      </c>
      <c r="Q146" s="129">
        <f t="array" ref="Q146">ConsolGeog[COUNTY: Presented CS - 16-24 (2014) '[non additive!']]</f>
        <v>0</v>
      </c>
      <c r="R146" s="129">
        <f t="array" ref="R146">ConsolGeog[COUNTY: Presented CS - 18-24 (2014) '[non additive!']]</f>
        <v>0</v>
      </c>
      <c r="S146" s="129">
        <f t="array" ref="S146">ConsolGeog[COUNTY: Assessed CS - 16-17 (2014) '[non additive!']]</f>
        <v>0</v>
      </c>
      <c r="T146" s="129">
        <f t="array" ref="T146">ConsolGeog[COUNTY: Assessed CS - 16-24 (2014) '[non additive!']]</f>
        <v>0</v>
      </c>
      <c r="U146" s="129">
        <f t="array" ref="U146">ConsolGeog[COUNTY: Assessed CS - 18-24 (2014) '[non additive!']]</f>
        <v>0</v>
      </c>
      <c r="V146" s="129">
        <f t="array" ref="V146">ConsolGeog[COUNTY: Sum of districts'' populations '[non additive!']]</f>
        <v>92028</v>
      </c>
      <c r="W146" s="160">
        <f t="array" aca="1" ref="W146" ca="1">INDIRECT("ConsolGeog[@["&amp;W$1&amp;"]]")</f>
        <v>7.849276510855753E-2</v>
      </c>
      <c r="X146" s="129">
        <f t="array" aca="1" ref="X146" ca="1">INDIRECT("ConsolGeog[@["&amp;X$1&amp;"]]")</f>
        <v>0</v>
      </c>
      <c r="Y146" s="129">
        <f t="array" aca="1" ref="Y146" ca="1">INDIRECT("ConsolGeog[@["&amp;Y$1&amp;"]]")</f>
        <v>0</v>
      </c>
      <c r="Z146" s="129">
        <f t="array" aca="1" ref="Z146" ca="1">INDIRECT("ConsolGeog[@["&amp;Z$1&amp;"]]")</f>
        <v>0</v>
      </c>
      <c r="AA146" s="129">
        <f t="array" aca="1" ref="AA146" ca="1">INDIRECT("ConsolGeog[@["&amp;AA$1&amp;"]]")</f>
        <v>0</v>
      </c>
      <c r="AB146" s="129">
        <f t="array" aca="1" ref="AB146" ca="1">INDIRECT("ConsolGeog[@["&amp;AB$1&amp;"]]")</f>
        <v>4.6310731414048947</v>
      </c>
      <c r="AC146" s="129">
        <f t="array" aca="1" ref="AC146" ca="1">INDIRECT("ConsolGeog[@["&amp;AC$1&amp;"]]")</f>
        <v>0</v>
      </c>
      <c r="AD146" s="129" t="str">
        <f t="array" aca="1" ref="AD146" ca="1">INDIRECT("ConsolGeog[@["&amp;AD$1&amp;"]]")</f>
        <v/>
      </c>
      <c r="AE146" s="129" t="str">
        <f t="array" aca="1" ref="AE146" ca="1">INDIRECT("ConsolGeog[@["&amp;AE$1&amp;"]]")</f>
        <v/>
      </c>
      <c r="AF146" s="129" t="str">
        <f t="array" aca="1" ref="AF146" ca="1">INDIRECT("ConsolGeog[@["&amp;AF$1&amp;"]]")</f>
        <v/>
      </c>
      <c r="AG146" s="129" t="str">
        <f t="array" aca="1" ref="AG146" ca="1">INDIRECT("ConsolGeog[@["&amp;AG$1&amp;"]]")</f>
        <v/>
      </c>
      <c r="AH146" s="129" t="str">
        <f t="array" aca="1" ref="AH146" ca="1">INDIRECT("ConsolGeog[@["&amp;AH$1&amp;"]]")</f>
        <v/>
      </c>
      <c r="AI146" s="129" t="str">
        <f t="array" aca="1" ref="AI146" ca="1">INDIRECT("ConsolGeog[@["&amp;AI$1&amp;"]]")</f>
        <v>ERROR</v>
      </c>
    </row>
    <row r="147" spans="1:35">
      <c r="A147" s="129" t="str">
        <f t="array" aca="1" ref="A147" ca="1">INDIRECT("ConsolGeog[@["&amp;A$1&amp;"]]")</f>
        <v>E07000112</v>
      </c>
      <c r="B147" s="129" t="str">
        <f t="array" aca="1" ref="B147" ca="1">INDIRECT("ConsolGeog[@["&amp;B$1&amp;"]]")</f>
        <v>Shepway</v>
      </c>
      <c r="C147" s="129">
        <f t="array" aca="1" ref="C147" ca="1">INDIRECT("ConsolGeog[@["&amp;C$1&amp;"]]")</f>
        <v>107969</v>
      </c>
      <c r="D147" s="129">
        <f t="array" aca="1" ref="D147" ca="1">INDIRECT("ConsolGeog[@["&amp;D$1&amp;"]]")</f>
        <v>35670.31</v>
      </c>
      <c r="E147" s="129" t="str">
        <f t="array" aca="1" ref="E147" ca="1">INDIRECT("ConsolGeog[@["&amp;E$1&amp;"]]")</f>
        <v>E07000112</v>
      </c>
      <c r="F147" s="129">
        <f t="array" aca="1" ref="F147" ca="1">INDIRECT("ConsolGeog[@["&amp;F$1&amp;"]]")</f>
        <v>1</v>
      </c>
      <c r="G147" s="129" t="str">
        <f t="array" aca="1" ref="G147" ca="1">INDIRECT("ConsolGeog[@["&amp;G$1&amp;"]]")</f>
        <v>District</v>
      </c>
      <c r="H147" s="129" t="str">
        <f t="array" aca="1" ref="H147" ca="1">INDIRECT("ConsolGeog[@["&amp;H$1&amp;"]]")</f>
        <v>England</v>
      </c>
      <c r="I147" s="129" t="str">
        <f t="array" aca="1" ref="I147" ca="1">INDIRECT("ConsolGeog[@["&amp;I$1&amp;"]]")</f>
        <v>Kent</v>
      </c>
      <c r="J147" s="129">
        <f t="array" aca="1" ref="J147" ca="1">INDIRECT("ConsolGeog[@["&amp;J$1&amp;"]]")</f>
        <v>0</v>
      </c>
      <c r="K147" s="129">
        <f t="array" aca="1" ref="K147" ca="1">INDIRECT("ConsolGeog[@["&amp;K$1&amp;"]]")</f>
        <v>0</v>
      </c>
      <c r="L147" s="129">
        <f t="array" aca="1" ref="L147" ca="1">INDIRECT("ConsolGeog[@["&amp;L$1&amp;"]]")</f>
        <v>0</v>
      </c>
      <c r="M147" s="129">
        <f t="array" aca="1" ref="M147" ca="1">INDIRECT("ConsolGeog[@["&amp;M$1&amp;"]]")</f>
        <v>0</v>
      </c>
      <c r="N147" s="129">
        <f t="array" aca="1" ref="N147" ca="1">INDIRECT("ConsolGeog[@["&amp;N$1&amp;"]]")</f>
        <v>0</v>
      </c>
      <c r="O147" s="129">
        <f t="array" aca="1" ref="O147" ca="1">INDIRECT("ConsolGeog[@["&amp;O$1&amp;"]]")</f>
        <v>0</v>
      </c>
      <c r="P147" s="129">
        <f t="array" ref="P147">ConsolGeog[COUNTY: Presented CS - 16-17 (2014) '[non additive!']]</f>
        <v>0</v>
      </c>
      <c r="Q147" s="129">
        <f t="array" ref="Q147">ConsolGeog[COUNTY: Presented CS - 16-24 (2014) '[non additive!']]</f>
        <v>0</v>
      </c>
      <c r="R147" s="129">
        <f t="array" ref="R147">ConsolGeog[COUNTY: Presented CS - 18-24 (2014) '[non additive!']]</f>
        <v>0</v>
      </c>
      <c r="S147" s="129">
        <f t="array" ref="S147">ConsolGeog[COUNTY: Assessed CS - 16-17 (2014) '[non additive!']]</f>
        <v>0</v>
      </c>
      <c r="T147" s="129">
        <f t="array" ref="T147">ConsolGeog[COUNTY: Assessed CS - 16-24 (2014) '[non additive!']]</f>
        <v>0</v>
      </c>
      <c r="U147" s="129">
        <f t="array" ref="U147">ConsolGeog[COUNTY: Assessed CS - 18-24 (2014) '[non additive!']]</f>
        <v>0</v>
      </c>
      <c r="V147" s="129">
        <f t="array" ref="V147">ConsolGeog[COUNTY: Sum of districts'' populations '[non additive!']]</f>
        <v>92028</v>
      </c>
      <c r="W147" s="160">
        <f t="array" aca="1" ref="W147" ca="1">INDIRECT("ConsolGeog[@["&amp;W$1&amp;"]]")</f>
        <v>7.3762416822659757E-2</v>
      </c>
      <c r="X147" s="129">
        <f t="array" aca="1" ref="X147" ca="1">INDIRECT("ConsolGeog[@["&amp;X$1&amp;"]]")</f>
        <v>0</v>
      </c>
      <c r="Y147" s="129">
        <f t="array" aca="1" ref="Y147" ca="1">INDIRECT("ConsolGeog[@["&amp;Y$1&amp;"]]")</f>
        <v>0</v>
      </c>
      <c r="Z147" s="129">
        <f t="array" aca="1" ref="Z147" ca="1">INDIRECT("ConsolGeog[@["&amp;Z$1&amp;"]]")</f>
        <v>0</v>
      </c>
      <c r="AA147" s="129">
        <f t="array" aca="1" ref="AA147" ca="1">INDIRECT("ConsolGeog[@["&amp;AA$1&amp;"]]")</f>
        <v>0</v>
      </c>
      <c r="AB147" s="129">
        <f t="array" aca="1" ref="AB147" ca="1">INDIRECT("ConsolGeog[@["&amp;AB$1&amp;"]]")</f>
        <v>4.3519825925369258</v>
      </c>
      <c r="AC147" s="129">
        <f t="array" aca="1" ref="AC147" ca="1">INDIRECT("ConsolGeog[@["&amp;AC$1&amp;"]]")</f>
        <v>0</v>
      </c>
      <c r="AD147" s="129" t="str">
        <f t="array" aca="1" ref="AD147" ca="1">INDIRECT("ConsolGeog[@["&amp;AD$1&amp;"]]")</f>
        <v/>
      </c>
      <c r="AE147" s="129" t="str">
        <f t="array" aca="1" ref="AE147" ca="1">INDIRECT("ConsolGeog[@["&amp;AE$1&amp;"]]")</f>
        <v/>
      </c>
      <c r="AF147" s="129" t="str">
        <f t="array" aca="1" ref="AF147" ca="1">INDIRECT("ConsolGeog[@["&amp;AF$1&amp;"]]")</f>
        <v/>
      </c>
      <c r="AG147" s="129" t="str">
        <f t="array" aca="1" ref="AG147" ca="1">INDIRECT("ConsolGeog[@["&amp;AG$1&amp;"]]")</f>
        <v/>
      </c>
      <c r="AH147" s="129" t="str">
        <f t="array" aca="1" ref="AH147" ca="1">INDIRECT("ConsolGeog[@["&amp;AH$1&amp;"]]")</f>
        <v/>
      </c>
      <c r="AI147" s="129" t="str">
        <f t="array" aca="1" ref="AI147" ca="1">INDIRECT("ConsolGeog[@["&amp;AI$1&amp;"]]")</f>
        <v>ERROR</v>
      </c>
    </row>
    <row r="148" spans="1:35">
      <c r="A148" s="129" t="str">
        <f t="array" aca="1" ref="A148" ca="1">INDIRECT("ConsolGeog[@["&amp;A$1&amp;"]]")</f>
        <v>E07000113</v>
      </c>
      <c r="B148" s="129" t="str">
        <f t="array" aca="1" ref="B148" ca="1">INDIRECT("ConsolGeog[@["&amp;B$1&amp;"]]")</f>
        <v>Swale</v>
      </c>
      <c r="C148" s="129">
        <f t="array" aca="1" ref="C148" ca="1">INDIRECT("ConsolGeog[@["&amp;C$1&amp;"]]")</f>
        <v>135835</v>
      </c>
      <c r="D148" s="129">
        <f t="array" aca="1" ref="D148" ca="1">INDIRECT("ConsolGeog[@["&amp;D$1&amp;"]]")</f>
        <v>37338.550000000003</v>
      </c>
      <c r="E148" s="129" t="str">
        <f t="array" aca="1" ref="E148" ca="1">INDIRECT("ConsolGeog[@["&amp;E$1&amp;"]]")</f>
        <v>E07000113</v>
      </c>
      <c r="F148" s="129" t="str">
        <f t="array" aca="1" ref="F148" ca="1">INDIRECT("ConsolGeog[@["&amp;F$1&amp;"]]")</f>
        <v/>
      </c>
      <c r="G148" s="129" t="str">
        <f t="array" aca="1" ref="G148" ca="1">INDIRECT("ConsolGeog[@["&amp;G$1&amp;"]]")</f>
        <v>District</v>
      </c>
      <c r="H148" s="129" t="str">
        <f t="array" aca="1" ref="H148" ca="1">INDIRECT("ConsolGeog[@["&amp;H$1&amp;"]]")</f>
        <v>England</v>
      </c>
      <c r="I148" s="129" t="str">
        <f t="array" aca="1" ref="I148" ca="1">INDIRECT("ConsolGeog[@["&amp;I$1&amp;"]]")</f>
        <v>Kent</v>
      </c>
      <c r="J148" s="129">
        <f t="array" aca="1" ref="J148" ca="1">INDIRECT("ConsolGeog[@["&amp;J$1&amp;"]]")</f>
        <v>31</v>
      </c>
      <c r="K148" s="129">
        <f t="array" aca="1" ref="K148" ca="1">INDIRECT("ConsolGeog[@["&amp;K$1&amp;"]]")</f>
        <v>0</v>
      </c>
      <c r="L148" s="129">
        <f t="array" aca="1" ref="L148" ca="1">INDIRECT("ConsolGeog[@["&amp;L$1&amp;"]]")</f>
        <v>72</v>
      </c>
      <c r="M148" s="129">
        <f t="array" aca="1" ref="M148" ca="1">INDIRECT("ConsolGeog[@["&amp;M$1&amp;"]]")</f>
        <v>31</v>
      </c>
      <c r="N148" s="129">
        <f t="array" aca="1" ref="N148" ca="1">INDIRECT("ConsolGeog[@["&amp;N$1&amp;"]]")</f>
        <v>0</v>
      </c>
      <c r="O148" s="129">
        <f t="array" aca="1" ref="O148" ca="1">INDIRECT("ConsolGeog[@["&amp;O$1&amp;"]]")</f>
        <v>72</v>
      </c>
      <c r="P148" s="129">
        <f t="array" ref="P148">ConsolGeog[COUNTY: Presented CS - 16-17 (2014) '[non additive!']]</f>
        <v>0</v>
      </c>
      <c r="Q148" s="129">
        <f t="array" ref="Q148">ConsolGeog[COUNTY: Presented CS - 16-24 (2014) '[non additive!']]</f>
        <v>0</v>
      </c>
      <c r="R148" s="129">
        <f t="array" ref="R148">ConsolGeog[COUNTY: Presented CS - 18-24 (2014) '[non additive!']]</f>
        <v>0</v>
      </c>
      <c r="S148" s="129">
        <f t="array" ref="S148">ConsolGeog[COUNTY: Assessed CS - 16-17 (2014) '[non additive!']]</f>
        <v>0</v>
      </c>
      <c r="T148" s="129">
        <f t="array" ref="T148">ConsolGeog[COUNTY: Assessed CS - 16-24 (2014) '[non additive!']]</f>
        <v>0</v>
      </c>
      <c r="U148" s="129">
        <f t="array" ref="U148">ConsolGeog[COUNTY: Assessed CS - 18-24 (2014) '[non additive!']]</f>
        <v>0</v>
      </c>
      <c r="V148" s="129">
        <f t="array" ref="V148">ConsolGeog[COUNTY: Sum of districts'' populations '[non additive!']]</f>
        <v>92028</v>
      </c>
      <c r="W148" s="160">
        <f t="array" aca="1" ref="W148" ca="1">INDIRECT("ConsolGeog[@["&amp;W$1&amp;"]]")</f>
        <v>9.2799950810936366E-2</v>
      </c>
      <c r="X148" s="129">
        <f t="array" aca="1" ref="X148" ca="1">INDIRECT("ConsolGeog[@["&amp;X$1&amp;"]]")</f>
        <v>0</v>
      </c>
      <c r="Y148" s="129">
        <f t="array" aca="1" ref="Y148" ca="1">INDIRECT("ConsolGeog[@["&amp;Y$1&amp;"]]")</f>
        <v>0</v>
      </c>
      <c r="Z148" s="129">
        <f t="array" aca="1" ref="Z148" ca="1">INDIRECT("ConsolGeog[@["&amp;Z$1&amp;"]]")</f>
        <v>0</v>
      </c>
      <c r="AA148" s="129">
        <f t="array" aca="1" ref="AA148" ca="1">INDIRECT("ConsolGeog[@["&amp;AA$1&amp;"]]")</f>
        <v>0</v>
      </c>
      <c r="AB148" s="129">
        <f t="array" aca="1" ref="AB148" ca="1">INDIRECT("ConsolGeog[@["&amp;AB$1&amp;"]]")</f>
        <v>5.4751970978452453</v>
      </c>
      <c r="AC148" s="129">
        <f t="array" aca="1" ref="AC148" ca="1">INDIRECT("ConsolGeog[@["&amp;AC$1&amp;"]]")</f>
        <v>0</v>
      </c>
      <c r="AD148" s="129" t="str">
        <f t="array" aca="1" ref="AD148" ca="1">INDIRECT("ConsolGeog[@["&amp;AD$1&amp;"]]")</f>
        <v/>
      </c>
      <c r="AE148" s="129" t="str">
        <f t="array" aca="1" ref="AE148" ca="1">INDIRECT("ConsolGeog[@["&amp;AE$1&amp;"]]")</f>
        <v/>
      </c>
      <c r="AF148" s="129" t="str">
        <f t="array" aca="1" ref="AF148" ca="1">INDIRECT("ConsolGeog[@["&amp;AF$1&amp;"]]")</f>
        <v/>
      </c>
      <c r="AG148" s="129" t="str">
        <f t="array" aca="1" ref="AG148" ca="1">INDIRECT("ConsolGeog[@["&amp;AG$1&amp;"]]")</f>
        <v/>
      </c>
      <c r="AH148" s="129" t="str">
        <f t="array" aca="1" ref="AH148" ca="1">INDIRECT("ConsolGeog[@["&amp;AH$1&amp;"]]")</f>
        <v/>
      </c>
      <c r="AI148" s="129" t="str">
        <f t="array" aca="1" ref="AI148" ca="1">INDIRECT("ConsolGeog[@["&amp;AI$1&amp;"]]")</f>
        <v>ERROR</v>
      </c>
    </row>
    <row r="149" spans="1:35">
      <c r="A149" s="129" t="str">
        <f t="array" aca="1" ref="A149" ca="1">INDIRECT("ConsolGeog[@["&amp;A$1&amp;"]]")</f>
        <v>E07000229</v>
      </c>
      <c r="B149" s="129" t="str">
        <f t="array" aca="1" ref="B149" ca="1">INDIRECT("ConsolGeog[@["&amp;B$1&amp;"]]")</f>
        <v>Worthing</v>
      </c>
      <c r="C149" s="129">
        <f t="array" aca="1" ref="C149" ca="1">INDIRECT("ConsolGeog[@["&amp;C$1&amp;"]]")</f>
        <v>104640</v>
      </c>
      <c r="D149" s="129">
        <f t="array" aca="1" ref="D149" ca="1">INDIRECT("ConsolGeog[@["&amp;D$1&amp;"]]")</f>
        <v>3248.21</v>
      </c>
      <c r="E149" s="129" t="str">
        <f t="array" aca="1" ref="E149" ca="1">INDIRECT("ConsolGeog[@["&amp;E$1&amp;"]]")</f>
        <v>E07000229</v>
      </c>
      <c r="F149" s="129">
        <f t="array" aca="1" ref="F149" ca="1">INDIRECT("ConsolGeog[@["&amp;F$1&amp;"]]")</f>
        <v>1</v>
      </c>
      <c r="G149" s="129" t="str">
        <f t="array" aca="1" ref="G149" ca="1">INDIRECT("ConsolGeog[@["&amp;G$1&amp;"]]")</f>
        <v>District</v>
      </c>
      <c r="H149" s="129" t="str">
        <f t="array" aca="1" ref="H149" ca="1">INDIRECT("ConsolGeog[@["&amp;H$1&amp;"]]")</f>
        <v>England</v>
      </c>
      <c r="I149" s="129" t="str">
        <f t="array" aca="1" ref="I149" ca="1">INDIRECT("ConsolGeog[@["&amp;I$1&amp;"]]")</f>
        <v>West Sussex</v>
      </c>
      <c r="J149" s="129">
        <f t="array" aca="1" ref="J149" ca="1">INDIRECT("ConsolGeog[@["&amp;J$1&amp;"]]")</f>
        <v>0</v>
      </c>
      <c r="K149" s="129">
        <f t="array" aca="1" ref="K149" ca="1">INDIRECT("ConsolGeog[@["&amp;K$1&amp;"]]")</f>
        <v>0</v>
      </c>
      <c r="L149" s="129">
        <f t="array" aca="1" ref="L149" ca="1">INDIRECT("ConsolGeog[@["&amp;L$1&amp;"]]")</f>
        <v>0</v>
      </c>
      <c r="M149" s="129">
        <f t="array" aca="1" ref="M149" ca="1">INDIRECT("ConsolGeog[@["&amp;M$1&amp;"]]")</f>
        <v>0</v>
      </c>
      <c r="N149" s="129">
        <f t="array" aca="1" ref="N149" ca="1">INDIRECT("ConsolGeog[@["&amp;N$1&amp;"]]")</f>
        <v>0</v>
      </c>
      <c r="O149" s="129">
        <f t="array" aca="1" ref="O149" ca="1">INDIRECT("ConsolGeog[@["&amp;O$1&amp;"]]")</f>
        <v>0</v>
      </c>
      <c r="P149" s="129">
        <f t="array" ref="P149">ConsolGeog[COUNTY: Presented CS - 16-17 (2014) '[non additive!']]</f>
        <v>0</v>
      </c>
      <c r="Q149" s="129">
        <f t="array" ref="Q149">ConsolGeog[COUNTY: Presented CS - 16-24 (2014) '[non additive!']]</f>
        <v>0</v>
      </c>
      <c r="R149" s="129">
        <f t="array" ref="R149">ConsolGeog[COUNTY: Presented CS - 18-24 (2014) '[non additive!']]</f>
        <v>0</v>
      </c>
      <c r="S149" s="129">
        <f t="array" ref="S149">ConsolGeog[COUNTY: Assessed CS - 16-17 (2014) '[non additive!']]</f>
        <v>0</v>
      </c>
      <c r="T149" s="129">
        <f t="array" ref="T149">ConsolGeog[COUNTY: Assessed CS - 16-24 (2014) '[non additive!']]</f>
        <v>0</v>
      </c>
      <c r="U149" s="129">
        <f t="array" ref="U149">ConsolGeog[COUNTY: Assessed CS - 18-24 (2014) '[non additive!']]</f>
        <v>0</v>
      </c>
      <c r="V149" s="129">
        <f t="array" ref="V149">ConsolGeog[COUNTY: Sum of districts'' populations '[non additive!']]</f>
        <v>92028</v>
      </c>
      <c r="W149" s="160">
        <f t="array" aca="1" ref="W149" ca="1">INDIRECT("ConsolGeog[@["&amp;W$1&amp;"]]")</f>
        <v>0.12968278282595441</v>
      </c>
      <c r="X149" s="129">
        <f t="array" aca="1" ref="X149" ca="1">INDIRECT("ConsolGeog[@["&amp;X$1&amp;"]]")</f>
        <v>0</v>
      </c>
      <c r="Y149" s="129">
        <f t="array" aca="1" ref="Y149" ca="1">INDIRECT("ConsolGeog[@["&amp;Y$1&amp;"]]")</f>
        <v>0</v>
      </c>
      <c r="Z149" s="129">
        <f t="array" aca="1" ref="Z149" ca="1">INDIRECT("ConsolGeog[@["&amp;Z$1&amp;"]]")</f>
        <v>0</v>
      </c>
      <c r="AA149" s="129">
        <f t="array" aca="1" ref="AA149" ca="1">INDIRECT("ConsolGeog[@["&amp;AA$1&amp;"]]")</f>
        <v>0</v>
      </c>
      <c r="AB149" s="129">
        <f t="array" aca="1" ref="AB149" ca="1">INDIRECT("ConsolGeog[@["&amp;AB$1&amp;"]]")</f>
        <v>0</v>
      </c>
      <c r="AC149" s="129">
        <f t="array" aca="1" ref="AC149" ca="1">INDIRECT("ConsolGeog[@["&amp;AC$1&amp;"]]")</f>
        <v>0</v>
      </c>
      <c r="AD149" s="129" t="str">
        <f t="array" aca="1" ref="AD149" ca="1">INDIRECT("ConsolGeog[@["&amp;AD$1&amp;"]]")</f>
        <v/>
      </c>
      <c r="AE149" s="129" t="str">
        <f t="array" aca="1" ref="AE149" ca="1">INDIRECT("ConsolGeog[@["&amp;AE$1&amp;"]]")</f>
        <v/>
      </c>
      <c r="AF149" s="129" t="str">
        <f t="array" aca="1" ref="AF149" ca="1">INDIRECT("ConsolGeog[@["&amp;AF$1&amp;"]]")</f>
        <v/>
      </c>
      <c r="AG149" s="129" t="str">
        <f t="array" aca="1" ref="AG149" ca="1">INDIRECT("ConsolGeog[@["&amp;AG$1&amp;"]]")</f>
        <v/>
      </c>
      <c r="AH149" s="129" t="str">
        <f t="array" aca="1" ref="AH149" ca="1">INDIRECT("ConsolGeog[@["&amp;AH$1&amp;"]]")</f>
        <v/>
      </c>
      <c r="AI149" s="129" t="str">
        <f t="array" aca="1" ref="AI149" ca="1">INDIRECT("ConsolGeog[@["&amp;AI$1&amp;"]]")</f>
        <v/>
      </c>
    </row>
    <row r="150" spans="1:35">
      <c r="A150" s="129" t="str">
        <f t="array" aca="1" ref="A150" ca="1">INDIRECT("ConsolGeog[@["&amp;A$1&amp;"]]")</f>
        <v>E07000234</v>
      </c>
      <c r="B150" s="129" t="str">
        <f t="array" aca="1" ref="B150" ca="1">INDIRECT("ConsolGeog[@["&amp;B$1&amp;"]]")</f>
        <v>Bromsgrove</v>
      </c>
      <c r="C150" s="129">
        <f t="array" aca="1" ref="C150" ca="1">INDIRECT("ConsolGeog[@["&amp;C$1&amp;"]]")</f>
        <v>93637</v>
      </c>
      <c r="D150" s="129">
        <f t="array" aca="1" ref="D150" ca="1">INDIRECT("ConsolGeog[@["&amp;D$1&amp;"]]")</f>
        <v>21696.91</v>
      </c>
      <c r="E150" s="129" t="str">
        <f t="array" aca="1" ref="E150" ca="1">INDIRECT("ConsolGeog[@["&amp;E$1&amp;"]]")</f>
        <v>E07000234</v>
      </c>
      <c r="F150" s="129" t="str">
        <f t="array" aca="1" ref="F150" ca="1">INDIRECT("ConsolGeog[@["&amp;F$1&amp;"]]")</f>
        <v/>
      </c>
      <c r="G150" s="129" t="str">
        <f t="array" aca="1" ref="G150" ca="1">INDIRECT("ConsolGeog[@["&amp;G$1&amp;"]]")</f>
        <v>District</v>
      </c>
      <c r="H150" s="129" t="str">
        <f t="array" aca="1" ref="H150" ca="1">INDIRECT("ConsolGeog[@["&amp;H$1&amp;"]]")</f>
        <v>England</v>
      </c>
      <c r="I150" s="129" t="str">
        <f t="array" aca="1" ref="I150" ca="1">INDIRECT("ConsolGeog[@["&amp;I$1&amp;"]]")</f>
        <v>Worcestershire</v>
      </c>
      <c r="J150" s="129">
        <f t="array" aca="1" ref="J150" ca="1">INDIRECT("ConsolGeog[@["&amp;J$1&amp;"]]")</f>
        <v>0</v>
      </c>
      <c r="K150" s="129">
        <f t="array" aca="1" ref="K150" ca="1">INDIRECT("ConsolGeog[@["&amp;K$1&amp;"]]")</f>
        <v>0</v>
      </c>
      <c r="L150" s="129">
        <f t="array" aca="1" ref="L150" ca="1">INDIRECT("ConsolGeog[@["&amp;L$1&amp;"]]")</f>
        <v>0</v>
      </c>
      <c r="M150" s="129">
        <f t="array" aca="1" ref="M150" ca="1">INDIRECT("ConsolGeog[@["&amp;M$1&amp;"]]")</f>
        <v>1</v>
      </c>
      <c r="N150" s="129">
        <f t="array" aca="1" ref="N150" ca="1">INDIRECT("ConsolGeog[@["&amp;N$1&amp;"]]")</f>
        <v>0</v>
      </c>
      <c r="O150" s="129">
        <f t="array" aca="1" ref="O150" ca="1">INDIRECT("ConsolGeog[@["&amp;O$1&amp;"]]")</f>
        <v>0</v>
      </c>
      <c r="P150" s="129">
        <f t="array" ref="P150">ConsolGeog[COUNTY: Presented CS - 16-17 (2014) '[non additive!']]</f>
        <v>0</v>
      </c>
      <c r="Q150" s="129">
        <f t="array" ref="Q150">ConsolGeog[COUNTY: Presented CS - 16-24 (2014) '[non additive!']]</f>
        <v>0</v>
      </c>
      <c r="R150" s="129">
        <f t="array" ref="R150">ConsolGeog[COUNTY: Presented CS - 18-24 (2014) '[non additive!']]</f>
        <v>0</v>
      </c>
      <c r="S150" s="129">
        <f t="array" ref="S150">ConsolGeog[COUNTY: Assessed CS - 16-17 (2014) '[non additive!']]</f>
        <v>0</v>
      </c>
      <c r="T150" s="129">
        <f t="array" ref="T150">ConsolGeog[COUNTY: Assessed CS - 16-24 (2014) '[non additive!']]</f>
        <v>0</v>
      </c>
      <c r="U150" s="129">
        <f t="array" ref="U150">ConsolGeog[COUNTY: Assessed CS - 18-24 (2014) '[non additive!']]</f>
        <v>0</v>
      </c>
      <c r="V150" s="129">
        <f t="array" ref="V150">ConsolGeog[COUNTY: Sum of districts'' populations '[non additive!']]</f>
        <v>92028</v>
      </c>
      <c r="W150" s="160">
        <f t="array" aca="1" ref="W150" ca="1">INDIRECT("ConsolGeog[@["&amp;W$1&amp;"]]")</f>
        <v>0.16538701341825499</v>
      </c>
      <c r="X150" s="129">
        <f t="array" aca="1" ref="X150" ca="1">INDIRECT("ConsolGeog[@["&amp;X$1&amp;"]]")</f>
        <v>12.238638992950868</v>
      </c>
      <c r="Y150" s="129">
        <f t="array" aca="1" ref="Y150" ca="1">INDIRECT("ConsolGeog[@["&amp;Y$1&amp;"]]")</f>
        <v>0</v>
      </c>
      <c r="Z150" s="129">
        <f t="array" aca="1" ref="Z150" ca="1">INDIRECT("ConsolGeog[@["&amp;Z$1&amp;"]]")</f>
        <v>0</v>
      </c>
      <c r="AA150" s="129">
        <f t="array" aca="1" ref="AA150" ca="1">INDIRECT("ConsolGeog[@["&amp;AA$1&amp;"]]")</f>
        <v>12.073251979532614</v>
      </c>
      <c r="AB150" s="129">
        <f t="array" aca="1" ref="AB150" ca="1">INDIRECT("ConsolGeog[@["&amp;AB$1&amp;"]]")</f>
        <v>0</v>
      </c>
      <c r="AC150" s="129">
        <f t="array" aca="1" ref="AC150" ca="1">INDIRECT("ConsolGeog[@["&amp;AC$1&amp;"]]")</f>
        <v>0</v>
      </c>
      <c r="AD150" s="129" t="str">
        <f t="array" aca="1" ref="AD150" ca="1">INDIRECT("ConsolGeog[@["&amp;AD$1&amp;"]]")</f>
        <v/>
      </c>
      <c r="AE150" s="129" t="str">
        <f t="array" aca="1" ref="AE150" ca="1">INDIRECT("ConsolGeog[@["&amp;AE$1&amp;"]]")</f>
        <v/>
      </c>
      <c r="AF150" s="129" t="str">
        <f t="array" aca="1" ref="AF150" ca="1">INDIRECT("ConsolGeog[@["&amp;AF$1&amp;"]]")</f>
        <v/>
      </c>
      <c r="AG150" s="129" t="str">
        <f t="array" aca="1" ref="AG150" ca="1">INDIRECT("ConsolGeog[@["&amp;AG$1&amp;"]]")</f>
        <v/>
      </c>
      <c r="AH150" s="129" t="str">
        <f t="array" aca="1" ref="AH150" ca="1">INDIRECT("ConsolGeog[@["&amp;AH$1&amp;"]]")</f>
        <v/>
      </c>
      <c r="AI150" s="129" t="str">
        <f t="array" aca="1" ref="AI150" ca="1">INDIRECT("ConsolGeog[@["&amp;AI$1&amp;"]]")</f>
        <v>ERROR</v>
      </c>
    </row>
    <row r="151" spans="1:35">
      <c r="A151" s="129" t="str">
        <f t="array" aca="1" ref="A151" ca="1">INDIRECT("ConsolGeog[@["&amp;A$1&amp;"]]")</f>
        <v>E07000235</v>
      </c>
      <c r="B151" s="129" t="str">
        <f t="array" aca="1" ref="B151" ca="1">INDIRECT("ConsolGeog[@["&amp;B$1&amp;"]]")</f>
        <v>Malvern Hills</v>
      </c>
      <c r="C151" s="129">
        <f t="array" aca="1" ref="C151" ca="1">INDIRECT("ConsolGeog[@["&amp;C$1&amp;"]]")</f>
        <v>74631</v>
      </c>
      <c r="D151" s="129">
        <f t="array" aca="1" ref="D151" ca="1">INDIRECT("ConsolGeog[@["&amp;D$1&amp;"]]")</f>
        <v>57707.13</v>
      </c>
      <c r="E151" s="129" t="str">
        <f t="array" aca="1" ref="E151" ca="1">INDIRECT("ConsolGeog[@["&amp;E$1&amp;"]]")</f>
        <v>E07000235</v>
      </c>
      <c r="F151" s="129">
        <f t="array" aca="1" ref="F151" ca="1">INDIRECT("ConsolGeog[@["&amp;F$1&amp;"]]")</f>
        <v>1</v>
      </c>
      <c r="G151" s="129" t="str">
        <f t="array" aca="1" ref="G151" ca="1">INDIRECT("ConsolGeog[@["&amp;G$1&amp;"]]")</f>
        <v>District</v>
      </c>
      <c r="H151" s="129" t="str">
        <f t="array" aca="1" ref="H151" ca="1">INDIRECT("ConsolGeog[@["&amp;H$1&amp;"]]")</f>
        <v>England</v>
      </c>
      <c r="I151" s="129" t="str">
        <f t="array" aca="1" ref="I151" ca="1">INDIRECT("ConsolGeog[@["&amp;I$1&amp;"]]")</f>
        <v>Worcestershire</v>
      </c>
      <c r="J151" s="129">
        <f t="array" aca="1" ref="J151" ca="1">INDIRECT("ConsolGeog[@["&amp;J$1&amp;"]]")</f>
        <v>0</v>
      </c>
      <c r="K151" s="129">
        <f t="array" aca="1" ref="K151" ca="1">INDIRECT("ConsolGeog[@["&amp;K$1&amp;"]]")</f>
        <v>0</v>
      </c>
      <c r="L151" s="129">
        <f t="array" aca="1" ref="L151" ca="1">INDIRECT("ConsolGeog[@["&amp;L$1&amp;"]]")</f>
        <v>0</v>
      </c>
      <c r="M151" s="129">
        <f t="array" aca="1" ref="M151" ca="1">INDIRECT("ConsolGeog[@["&amp;M$1&amp;"]]")</f>
        <v>0</v>
      </c>
      <c r="N151" s="129">
        <f t="array" aca="1" ref="N151" ca="1">INDIRECT("ConsolGeog[@["&amp;N$1&amp;"]]")</f>
        <v>0</v>
      </c>
      <c r="O151" s="129">
        <f t="array" aca="1" ref="O151" ca="1">INDIRECT("ConsolGeog[@["&amp;O$1&amp;"]]")</f>
        <v>0</v>
      </c>
      <c r="P151" s="129">
        <f t="array" ref="P151">ConsolGeog[COUNTY: Presented CS - 16-17 (2014) '[non additive!']]</f>
        <v>0</v>
      </c>
      <c r="Q151" s="129">
        <f t="array" ref="Q151">ConsolGeog[COUNTY: Presented CS - 16-24 (2014) '[non additive!']]</f>
        <v>0</v>
      </c>
      <c r="R151" s="129">
        <f t="array" ref="R151">ConsolGeog[COUNTY: Presented CS - 18-24 (2014) '[non additive!']]</f>
        <v>0</v>
      </c>
      <c r="S151" s="129">
        <f t="array" ref="S151">ConsolGeog[COUNTY: Assessed CS - 16-17 (2014) '[non additive!']]</f>
        <v>0</v>
      </c>
      <c r="T151" s="129">
        <f t="array" ref="T151">ConsolGeog[COUNTY: Assessed CS - 16-24 (2014) '[non additive!']]</f>
        <v>0</v>
      </c>
      <c r="U151" s="129">
        <f t="array" ref="U151">ConsolGeog[COUNTY: Assessed CS - 18-24 (2014) '[non additive!']]</f>
        <v>0</v>
      </c>
      <c r="V151" s="129">
        <f t="array" ref="V151">ConsolGeog[COUNTY: Sum of districts'' populations '[non additive!']]</f>
        <v>92028</v>
      </c>
      <c r="W151" s="160">
        <f t="array" aca="1" ref="W151" ca="1">INDIRECT("ConsolGeog[@["&amp;W$1&amp;"]]")</f>
        <v>0.13181753151444181</v>
      </c>
      <c r="X151" s="129">
        <f t="array" aca="1" ref="X151" ca="1">INDIRECT("ConsolGeog[@["&amp;X$1&amp;"]]")</f>
        <v>9.7544973320686932</v>
      </c>
      <c r="Y151" s="129">
        <f t="array" aca="1" ref="Y151" ca="1">INDIRECT("ConsolGeog[@["&amp;Y$1&amp;"]]")</f>
        <v>0</v>
      </c>
      <c r="Z151" s="129">
        <f t="array" aca="1" ref="Z151" ca="1">INDIRECT("ConsolGeog[@["&amp;Z$1&amp;"]]")</f>
        <v>0</v>
      </c>
      <c r="AA151" s="129">
        <f t="array" aca="1" ref="AA151" ca="1">INDIRECT("ConsolGeog[@["&amp;AA$1&amp;"]]")</f>
        <v>9.622679800554252</v>
      </c>
      <c r="AB151" s="129">
        <f t="array" aca="1" ref="AB151" ca="1">INDIRECT("ConsolGeog[@["&amp;AB$1&amp;"]]")</f>
        <v>0</v>
      </c>
      <c r="AC151" s="129">
        <f t="array" aca="1" ref="AC151" ca="1">INDIRECT("ConsolGeog[@["&amp;AC$1&amp;"]]")</f>
        <v>0</v>
      </c>
      <c r="AD151" s="129" t="str">
        <f t="array" aca="1" ref="AD151" ca="1">INDIRECT("ConsolGeog[@["&amp;AD$1&amp;"]]")</f>
        <v/>
      </c>
      <c r="AE151" s="129" t="str">
        <f t="array" aca="1" ref="AE151" ca="1">INDIRECT("ConsolGeog[@["&amp;AE$1&amp;"]]")</f>
        <v/>
      </c>
      <c r="AF151" s="129" t="str">
        <f t="array" aca="1" ref="AF151" ca="1">INDIRECT("ConsolGeog[@["&amp;AF$1&amp;"]]")</f>
        <v/>
      </c>
      <c r="AG151" s="129" t="str">
        <f t="array" aca="1" ref="AG151" ca="1">INDIRECT("ConsolGeog[@["&amp;AG$1&amp;"]]")</f>
        <v/>
      </c>
      <c r="AH151" s="129" t="str">
        <f t="array" aca="1" ref="AH151" ca="1">INDIRECT("ConsolGeog[@["&amp;AH$1&amp;"]]")</f>
        <v/>
      </c>
      <c r="AI151" s="129" t="str">
        <f t="array" aca="1" ref="AI151" ca="1">INDIRECT("ConsolGeog[@["&amp;AI$1&amp;"]]")</f>
        <v/>
      </c>
    </row>
    <row r="152" spans="1:35">
      <c r="A152" s="129" t="str">
        <f t="array" aca="1" ref="A152" ca="1">INDIRECT("ConsolGeog[@["&amp;A$1&amp;"]]")</f>
        <v>E07000114</v>
      </c>
      <c r="B152" s="129" t="str">
        <f t="array" aca="1" ref="B152" ca="1">INDIRECT("ConsolGeog[@["&amp;B$1&amp;"]]")</f>
        <v>Thanet</v>
      </c>
      <c r="C152" s="129">
        <f t="array" aca="1" ref="C152" ca="1">INDIRECT("ConsolGeog[@["&amp;C$1&amp;"]]")</f>
        <v>134186</v>
      </c>
      <c r="D152" s="129">
        <f t="array" aca="1" ref="D152" ca="1">INDIRECT("ConsolGeog[@["&amp;D$1&amp;"]]")</f>
        <v>10333.530000000001</v>
      </c>
      <c r="E152" s="129" t="str">
        <f t="array" aca="1" ref="E152" ca="1">INDIRECT("ConsolGeog[@["&amp;E$1&amp;"]]")</f>
        <v>E07000114</v>
      </c>
      <c r="F152" s="129" t="str">
        <f t="array" aca="1" ref="F152" ca="1">INDIRECT("ConsolGeog[@["&amp;F$1&amp;"]]")</f>
        <v/>
      </c>
      <c r="G152" s="129" t="str">
        <f t="array" aca="1" ref="G152" ca="1">INDIRECT("ConsolGeog[@["&amp;G$1&amp;"]]")</f>
        <v>District</v>
      </c>
      <c r="H152" s="129" t="str">
        <f t="array" aca="1" ref="H152" ca="1">INDIRECT("ConsolGeog[@["&amp;H$1&amp;"]]")</f>
        <v>England</v>
      </c>
      <c r="I152" s="129" t="str">
        <f t="array" aca="1" ref="I152" ca="1">INDIRECT("ConsolGeog[@["&amp;I$1&amp;"]]")</f>
        <v>Kent</v>
      </c>
      <c r="J152" s="129">
        <f t="array" aca="1" ref="J152" ca="1">INDIRECT("ConsolGeog[@["&amp;J$1&amp;"]]")</f>
        <v>12</v>
      </c>
      <c r="K152" s="129">
        <f t="array" aca="1" ref="K152" ca="1">INDIRECT("ConsolGeog[@["&amp;K$1&amp;"]]")</f>
        <v>0</v>
      </c>
      <c r="L152" s="129">
        <f t="array" aca="1" ref="L152" ca="1">INDIRECT("ConsolGeog[@["&amp;L$1&amp;"]]")</f>
        <v>117</v>
      </c>
      <c r="M152" s="129">
        <f t="array" aca="1" ref="M152" ca="1">INDIRECT("ConsolGeog[@["&amp;M$1&amp;"]]")</f>
        <v>12</v>
      </c>
      <c r="N152" s="129">
        <f t="array" aca="1" ref="N152" ca="1">INDIRECT("ConsolGeog[@["&amp;N$1&amp;"]]")</f>
        <v>0</v>
      </c>
      <c r="O152" s="129">
        <f t="array" aca="1" ref="O152" ca="1">INDIRECT("ConsolGeog[@["&amp;O$1&amp;"]]")</f>
        <v>117</v>
      </c>
      <c r="P152" s="129">
        <f t="array" ref="P152">ConsolGeog[COUNTY: Presented CS - 16-17 (2014) '[non additive!']]</f>
        <v>0</v>
      </c>
      <c r="Q152" s="129">
        <f t="array" ref="Q152">ConsolGeog[COUNTY: Presented CS - 16-24 (2014) '[non additive!']]</f>
        <v>0</v>
      </c>
      <c r="R152" s="129">
        <f t="array" ref="R152">ConsolGeog[COUNTY: Presented CS - 18-24 (2014) '[non additive!']]</f>
        <v>0</v>
      </c>
      <c r="S152" s="129">
        <f t="array" ref="S152">ConsolGeog[COUNTY: Assessed CS - 16-17 (2014) '[non additive!']]</f>
        <v>0</v>
      </c>
      <c r="T152" s="129">
        <f t="array" ref="T152">ConsolGeog[COUNTY: Assessed CS - 16-24 (2014) '[non additive!']]</f>
        <v>0</v>
      </c>
      <c r="U152" s="129">
        <f t="array" ref="U152">ConsolGeog[COUNTY: Assessed CS - 18-24 (2014) '[non additive!']]</f>
        <v>0</v>
      </c>
      <c r="V152" s="129">
        <f t="array" ref="V152">ConsolGeog[COUNTY: Sum of districts'' populations '[non additive!']]</f>
        <v>92028</v>
      </c>
      <c r="W152" s="160">
        <f t="array" aca="1" ref="W152" ca="1">INDIRECT("ConsolGeog[@["&amp;W$1&amp;"]]")</f>
        <v>9.1673384617486711E-2</v>
      </c>
      <c r="X152" s="129">
        <f t="array" aca="1" ref="X152" ca="1">INDIRECT("ConsolGeog[@["&amp;X$1&amp;"]]")</f>
        <v>0</v>
      </c>
      <c r="Y152" s="129">
        <f t="array" aca="1" ref="Y152" ca="1">INDIRECT("ConsolGeog[@["&amp;Y$1&amp;"]]")</f>
        <v>0</v>
      </c>
      <c r="Z152" s="129">
        <f t="array" aca="1" ref="Z152" ca="1">INDIRECT("ConsolGeog[@["&amp;Z$1&amp;"]]")</f>
        <v>0</v>
      </c>
      <c r="AA152" s="129">
        <f t="array" aca="1" ref="AA152" ca="1">INDIRECT("ConsolGeog[@["&amp;AA$1&amp;"]]")</f>
        <v>0</v>
      </c>
      <c r="AB152" s="129">
        <f t="array" aca="1" ref="AB152" ca="1">INDIRECT("ConsolGeog[@["&amp;AB$1&amp;"]]")</f>
        <v>5.4087296924317156</v>
      </c>
      <c r="AC152" s="129">
        <f t="array" aca="1" ref="AC152" ca="1">INDIRECT("ConsolGeog[@["&amp;AC$1&amp;"]]")</f>
        <v>0</v>
      </c>
      <c r="AD152" s="129" t="str">
        <f t="array" aca="1" ref="AD152" ca="1">INDIRECT("ConsolGeog[@["&amp;AD$1&amp;"]]")</f>
        <v/>
      </c>
      <c r="AE152" s="129" t="str">
        <f t="array" aca="1" ref="AE152" ca="1">INDIRECT("ConsolGeog[@["&amp;AE$1&amp;"]]")</f>
        <v/>
      </c>
      <c r="AF152" s="129" t="str">
        <f t="array" aca="1" ref="AF152" ca="1">INDIRECT("ConsolGeog[@["&amp;AF$1&amp;"]]")</f>
        <v/>
      </c>
      <c r="AG152" s="129" t="str">
        <f t="array" aca="1" ref="AG152" ca="1">INDIRECT("ConsolGeog[@["&amp;AG$1&amp;"]]")</f>
        <v/>
      </c>
      <c r="AH152" s="129" t="str">
        <f t="array" aca="1" ref="AH152" ca="1">INDIRECT("ConsolGeog[@["&amp;AH$1&amp;"]]")</f>
        <v/>
      </c>
      <c r="AI152" s="129" t="str">
        <f t="array" aca="1" ref="AI152" ca="1">INDIRECT("ConsolGeog[@["&amp;AI$1&amp;"]]")</f>
        <v>ERROR</v>
      </c>
    </row>
    <row r="153" spans="1:35">
      <c r="A153" s="129" t="str">
        <f t="array" aca="1" ref="A153" ca="1">INDIRECT("ConsolGeog[@["&amp;A$1&amp;"]]")</f>
        <v>E07000115</v>
      </c>
      <c r="B153" s="129" t="str">
        <f t="array" aca="1" ref="B153" ca="1">INDIRECT("ConsolGeog[@["&amp;B$1&amp;"]]")</f>
        <v>Tonbridge and Malling</v>
      </c>
      <c r="C153" s="129">
        <f t="array" aca="1" ref="C153" ca="1">INDIRECT("ConsolGeog[@["&amp;C$1&amp;"]]")</f>
        <v>120805</v>
      </c>
      <c r="D153" s="129">
        <f t="array" aca="1" ref="D153" ca="1">INDIRECT("ConsolGeog[@["&amp;D$1&amp;"]]")</f>
        <v>24013.56</v>
      </c>
      <c r="E153" s="129" t="str">
        <f t="array" aca="1" ref="E153" ca="1">INDIRECT("ConsolGeog[@["&amp;E$1&amp;"]]")</f>
        <v>E07000115</v>
      </c>
      <c r="F153" s="129" t="str">
        <f t="array" aca="1" ref="F153" ca="1">INDIRECT("ConsolGeog[@["&amp;F$1&amp;"]]")</f>
        <v/>
      </c>
      <c r="G153" s="129" t="str">
        <f t="array" aca="1" ref="G153" ca="1">INDIRECT("ConsolGeog[@["&amp;G$1&amp;"]]")</f>
        <v>District</v>
      </c>
      <c r="H153" s="129" t="str">
        <f t="array" aca="1" ref="H153" ca="1">INDIRECT("ConsolGeog[@["&amp;H$1&amp;"]]")</f>
        <v>England</v>
      </c>
      <c r="I153" s="129" t="str">
        <f t="array" aca="1" ref="I153" ca="1">INDIRECT("ConsolGeog[@["&amp;I$1&amp;"]]")</f>
        <v>Kent</v>
      </c>
      <c r="J153" s="129">
        <f t="array" aca="1" ref="J153" ca="1">INDIRECT("ConsolGeog[@["&amp;J$1&amp;"]]")</f>
        <v>3</v>
      </c>
      <c r="K153" s="129">
        <f t="array" aca="1" ref="K153" ca="1">INDIRECT("ConsolGeog[@["&amp;K$1&amp;"]]")</f>
        <v>0</v>
      </c>
      <c r="L153" s="129">
        <f t="array" aca="1" ref="L153" ca="1">INDIRECT("ConsolGeog[@["&amp;L$1&amp;"]]")</f>
        <v>36</v>
      </c>
      <c r="M153" s="129">
        <f t="array" aca="1" ref="M153" ca="1">INDIRECT("ConsolGeog[@["&amp;M$1&amp;"]]")</f>
        <v>2</v>
      </c>
      <c r="N153" s="129">
        <f t="array" aca="1" ref="N153" ca="1">INDIRECT("ConsolGeog[@["&amp;N$1&amp;"]]")</f>
        <v>0</v>
      </c>
      <c r="O153" s="129">
        <f t="array" aca="1" ref="O153" ca="1">INDIRECT("ConsolGeog[@["&amp;O$1&amp;"]]")</f>
        <v>36</v>
      </c>
      <c r="P153" s="129">
        <f t="array" ref="P153">ConsolGeog[COUNTY: Presented CS - 16-17 (2014) '[non additive!']]</f>
        <v>0</v>
      </c>
      <c r="Q153" s="129">
        <f t="array" ref="Q153">ConsolGeog[COUNTY: Presented CS - 16-24 (2014) '[non additive!']]</f>
        <v>0</v>
      </c>
      <c r="R153" s="129">
        <f t="array" ref="R153">ConsolGeog[COUNTY: Presented CS - 18-24 (2014) '[non additive!']]</f>
        <v>0</v>
      </c>
      <c r="S153" s="129">
        <f t="array" ref="S153">ConsolGeog[COUNTY: Assessed CS - 16-17 (2014) '[non additive!']]</f>
        <v>0</v>
      </c>
      <c r="T153" s="129">
        <f t="array" ref="T153">ConsolGeog[COUNTY: Assessed CS - 16-24 (2014) '[non additive!']]</f>
        <v>0</v>
      </c>
      <c r="U153" s="129">
        <f t="array" ref="U153">ConsolGeog[COUNTY: Assessed CS - 18-24 (2014) '[non additive!']]</f>
        <v>0</v>
      </c>
      <c r="V153" s="129">
        <f t="array" ref="V153">ConsolGeog[COUNTY: Sum of districts'' populations '[non additive!']]</f>
        <v>92028</v>
      </c>
      <c r="W153" s="160">
        <f t="array" aca="1" ref="W153" ca="1">INDIRECT("ConsolGeog[@["&amp;W$1&amp;"]]")</f>
        <v>8.2531733777856719E-2</v>
      </c>
      <c r="X153" s="129">
        <f t="array" aca="1" ref="X153" ca="1">INDIRECT("ConsolGeog[@["&amp;X$1&amp;"]]")</f>
        <v>0</v>
      </c>
      <c r="Y153" s="129">
        <f t="array" aca="1" ref="Y153" ca="1">INDIRECT("ConsolGeog[@["&amp;Y$1&amp;"]]")</f>
        <v>0</v>
      </c>
      <c r="Z153" s="129">
        <f t="array" aca="1" ref="Z153" ca="1">INDIRECT("ConsolGeog[@["&amp;Z$1&amp;"]]")</f>
        <v>0</v>
      </c>
      <c r="AA153" s="129">
        <f t="array" aca="1" ref="AA153" ca="1">INDIRECT("ConsolGeog[@["&amp;AA$1&amp;"]]")</f>
        <v>0</v>
      </c>
      <c r="AB153" s="129">
        <f t="array" aca="1" ref="AB153" ca="1">INDIRECT("ConsolGeog[@["&amp;AB$1&amp;"]]")</f>
        <v>4.8693722928935461</v>
      </c>
      <c r="AC153" s="129">
        <f t="array" aca="1" ref="AC153" ca="1">INDIRECT("ConsolGeog[@["&amp;AC$1&amp;"]]")</f>
        <v>0</v>
      </c>
      <c r="AD153" s="129" t="str">
        <f t="array" aca="1" ref="AD153" ca="1">INDIRECT("ConsolGeog[@["&amp;AD$1&amp;"]]")</f>
        <v/>
      </c>
      <c r="AE153" s="129" t="str">
        <f t="array" aca="1" ref="AE153" ca="1">INDIRECT("ConsolGeog[@["&amp;AE$1&amp;"]]")</f>
        <v/>
      </c>
      <c r="AF153" s="129" t="str">
        <f t="array" aca="1" ref="AF153" ca="1">INDIRECT("ConsolGeog[@["&amp;AF$1&amp;"]]")</f>
        <v/>
      </c>
      <c r="AG153" s="129" t="str">
        <f t="array" aca="1" ref="AG153" ca="1">INDIRECT("ConsolGeog[@["&amp;AG$1&amp;"]]")</f>
        <v/>
      </c>
      <c r="AH153" s="129" t="str">
        <f t="array" aca="1" ref="AH153" ca="1">INDIRECT("ConsolGeog[@["&amp;AH$1&amp;"]]")</f>
        <v/>
      </c>
      <c r="AI153" s="129" t="str">
        <f t="array" aca="1" ref="AI153" ca="1">INDIRECT("ConsolGeog[@["&amp;AI$1&amp;"]]")</f>
        <v>ERROR</v>
      </c>
    </row>
    <row r="154" spans="1:35">
      <c r="A154" s="129" t="str">
        <f t="array" aca="1" ref="A154" ca="1">INDIRECT("ConsolGeog[@["&amp;A$1&amp;"]]")</f>
        <v>E07000116</v>
      </c>
      <c r="B154" s="129" t="str">
        <f t="array" aca="1" ref="B154" ca="1">INDIRECT("ConsolGeog[@["&amp;B$1&amp;"]]")</f>
        <v>Tunbridge Wells</v>
      </c>
      <c r="C154" s="129">
        <f t="array" aca="1" ref="C154" ca="1">INDIRECT("ConsolGeog[@["&amp;C$1&amp;"]]")</f>
        <v>115049</v>
      </c>
      <c r="D154" s="129">
        <f t="array" aca="1" ref="D154" ca="1">INDIRECT("ConsolGeog[@["&amp;D$1&amp;"]]")</f>
        <v>33132.82</v>
      </c>
      <c r="E154" s="129" t="str">
        <f t="array" aca="1" ref="E154" ca="1">INDIRECT("ConsolGeog[@["&amp;E$1&amp;"]]")</f>
        <v>E07000116</v>
      </c>
      <c r="F154" s="129" t="str">
        <f t="array" aca="1" ref="F154" ca="1">INDIRECT("ConsolGeog[@["&amp;F$1&amp;"]]")</f>
        <v/>
      </c>
      <c r="G154" s="129" t="str">
        <f t="array" aca="1" ref="G154" ca="1">INDIRECT("ConsolGeog[@["&amp;G$1&amp;"]]")</f>
        <v>District</v>
      </c>
      <c r="H154" s="129" t="str">
        <f t="array" aca="1" ref="H154" ca="1">INDIRECT("ConsolGeog[@["&amp;H$1&amp;"]]")</f>
        <v>England</v>
      </c>
      <c r="I154" s="129" t="str">
        <f t="array" aca="1" ref="I154" ca="1">INDIRECT("ConsolGeog[@["&amp;I$1&amp;"]]")</f>
        <v>Kent</v>
      </c>
      <c r="J154" s="129">
        <f t="array" aca="1" ref="J154" ca="1">INDIRECT("ConsolGeog[@["&amp;J$1&amp;"]]")</f>
        <v>30</v>
      </c>
      <c r="K154" s="129">
        <f t="array" aca="1" ref="K154" ca="1">INDIRECT("ConsolGeog[@["&amp;K$1&amp;"]]")</f>
        <v>0</v>
      </c>
      <c r="L154" s="129">
        <f t="array" aca="1" ref="L154" ca="1">INDIRECT("ConsolGeog[@["&amp;L$1&amp;"]]")</f>
        <v>273</v>
      </c>
      <c r="M154" s="129">
        <f t="array" aca="1" ref="M154" ca="1">INDIRECT("ConsolGeog[@["&amp;M$1&amp;"]]")</f>
        <v>0</v>
      </c>
      <c r="N154" s="129">
        <f t="array" aca="1" ref="N154" ca="1">INDIRECT("ConsolGeog[@["&amp;N$1&amp;"]]")</f>
        <v>0</v>
      </c>
      <c r="O154" s="129">
        <f t="array" aca="1" ref="O154" ca="1">INDIRECT("ConsolGeog[@["&amp;O$1&amp;"]]")</f>
        <v>21</v>
      </c>
      <c r="P154" s="129">
        <f t="array" ref="P154">ConsolGeog[COUNTY: Presented CS - 16-17 (2014) '[non additive!']]</f>
        <v>0</v>
      </c>
      <c r="Q154" s="129">
        <f t="array" ref="Q154">ConsolGeog[COUNTY: Presented CS - 16-24 (2014) '[non additive!']]</f>
        <v>0</v>
      </c>
      <c r="R154" s="129">
        <f t="array" ref="R154">ConsolGeog[COUNTY: Presented CS - 18-24 (2014) '[non additive!']]</f>
        <v>0</v>
      </c>
      <c r="S154" s="129">
        <f t="array" ref="S154">ConsolGeog[COUNTY: Assessed CS - 16-17 (2014) '[non additive!']]</f>
        <v>0</v>
      </c>
      <c r="T154" s="129">
        <f t="array" ref="T154">ConsolGeog[COUNTY: Assessed CS - 16-24 (2014) '[non additive!']]</f>
        <v>0</v>
      </c>
      <c r="U154" s="129">
        <f t="array" ref="U154">ConsolGeog[COUNTY: Assessed CS - 18-24 (2014) '[non additive!']]</f>
        <v>0</v>
      </c>
      <c r="V154" s="129">
        <f t="array" ref="V154">ConsolGeog[COUNTY: Sum of districts'' populations '[non additive!']]</f>
        <v>92028</v>
      </c>
      <c r="W154" s="160">
        <f t="array" aca="1" ref="W154" ca="1">INDIRECT("ConsolGeog[@["&amp;W$1&amp;"]]")</f>
        <v>7.8599341413092494E-2</v>
      </c>
      <c r="X154" s="129">
        <f t="array" aca="1" ref="X154" ca="1">INDIRECT("ConsolGeog[@["&amp;X$1&amp;"]]")</f>
        <v>0</v>
      </c>
      <c r="Y154" s="129">
        <f t="array" aca="1" ref="Y154" ca="1">INDIRECT("ConsolGeog[@["&amp;Y$1&amp;"]]")</f>
        <v>0</v>
      </c>
      <c r="Z154" s="129">
        <f t="array" aca="1" ref="Z154" ca="1">INDIRECT("ConsolGeog[@["&amp;Z$1&amp;"]]")</f>
        <v>0</v>
      </c>
      <c r="AA154" s="129">
        <f t="array" aca="1" ref="AA154" ca="1">INDIRECT("ConsolGeog[@["&amp;AA$1&amp;"]]")</f>
        <v>0</v>
      </c>
      <c r="AB154" s="129">
        <f t="array" aca="1" ref="AB154" ca="1">INDIRECT("ConsolGeog[@["&amp;AB$1&amp;"]]")</f>
        <v>4.6373611433724573</v>
      </c>
      <c r="AC154" s="129">
        <f t="array" aca="1" ref="AC154" ca="1">INDIRECT("ConsolGeog[@["&amp;AC$1&amp;"]]")</f>
        <v>0</v>
      </c>
      <c r="AD154" s="129" t="str">
        <f t="array" aca="1" ref="AD154" ca="1">INDIRECT("ConsolGeog[@["&amp;AD$1&amp;"]]")</f>
        <v/>
      </c>
      <c r="AE154" s="129" t="str">
        <f t="array" aca="1" ref="AE154" ca="1">INDIRECT("ConsolGeog[@["&amp;AE$1&amp;"]]")</f>
        <v/>
      </c>
      <c r="AF154" s="129" t="str">
        <f t="array" aca="1" ref="AF154" ca="1">INDIRECT("ConsolGeog[@["&amp;AF$1&amp;"]]")</f>
        <v/>
      </c>
      <c r="AG154" s="129" t="str">
        <f t="array" aca="1" ref="AG154" ca="1">INDIRECT("ConsolGeog[@["&amp;AG$1&amp;"]]")</f>
        <v/>
      </c>
      <c r="AH154" s="129" t="str">
        <f t="array" aca="1" ref="AH154" ca="1">INDIRECT("ConsolGeog[@["&amp;AH$1&amp;"]]")</f>
        <v/>
      </c>
      <c r="AI154" s="129" t="str">
        <f t="array" aca="1" ref="AI154" ca="1">INDIRECT("ConsolGeog[@["&amp;AI$1&amp;"]]")</f>
        <v>ERROR</v>
      </c>
    </row>
    <row r="155" spans="1:35">
      <c r="A155" s="129" t="str">
        <f t="array" aca="1" ref="A155" ca="1">INDIRECT("ConsolGeog[@["&amp;A$1&amp;"]]")</f>
        <v>E07000135</v>
      </c>
      <c r="B155" s="129" t="str">
        <f t="array" aca="1" ref="B155" ca="1">INDIRECT("ConsolGeog[@["&amp;B$1&amp;"]]")</f>
        <v>Oadby and Wigston</v>
      </c>
      <c r="C155" s="129">
        <f t="array" aca="1" ref="C155" ca="1">INDIRECT("ConsolGeog[@["&amp;C$1&amp;"]]")</f>
        <v>56170</v>
      </c>
      <c r="D155" s="129">
        <f t="array" aca="1" ref="D155" ca="1">INDIRECT("ConsolGeog[@["&amp;D$1&amp;"]]")</f>
        <v>2352.33</v>
      </c>
      <c r="E155" s="129" t="str">
        <f t="array" aca="1" ref="E155" ca="1">INDIRECT("ConsolGeog[@["&amp;E$1&amp;"]]")</f>
        <v>E07000135</v>
      </c>
      <c r="F155" s="129" t="str">
        <f t="array" aca="1" ref="F155" ca="1">INDIRECT("ConsolGeog[@["&amp;F$1&amp;"]]")</f>
        <v/>
      </c>
      <c r="G155" s="129" t="str">
        <f t="array" aca="1" ref="G155" ca="1">INDIRECT("ConsolGeog[@["&amp;G$1&amp;"]]")</f>
        <v>District</v>
      </c>
      <c r="H155" s="129" t="str">
        <f t="array" aca="1" ref="H155" ca="1">INDIRECT("ConsolGeog[@["&amp;H$1&amp;"]]")</f>
        <v>England</v>
      </c>
      <c r="I155" s="129" t="str">
        <f t="array" aca="1" ref="I155" ca="1">INDIRECT("ConsolGeog[@["&amp;I$1&amp;"]]")</f>
        <v>Leicestershire</v>
      </c>
      <c r="J155" s="129">
        <f t="array" aca="1" ref="J155" ca="1">INDIRECT("ConsolGeog[@["&amp;J$1&amp;"]]")</f>
        <v>3</v>
      </c>
      <c r="K155" s="129">
        <f t="array" aca="1" ref="K155" ca="1">INDIRECT("ConsolGeog[@["&amp;K$1&amp;"]]")</f>
        <v>0</v>
      </c>
      <c r="L155" s="129">
        <f t="array" aca="1" ref="L155" ca="1">INDIRECT("ConsolGeog[@["&amp;L$1&amp;"]]")</f>
        <v>26</v>
      </c>
      <c r="M155" s="129">
        <f t="array" aca="1" ref="M155" ca="1">INDIRECT("ConsolGeog[@["&amp;M$1&amp;"]]")</f>
        <v>3</v>
      </c>
      <c r="N155" s="129">
        <f t="array" aca="1" ref="N155" ca="1">INDIRECT("ConsolGeog[@["&amp;N$1&amp;"]]")</f>
        <v>0</v>
      </c>
      <c r="O155" s="129">
        <f t="array" aca="1" ref="O155" ca="1">INDIRECT("ConsolGeog[@["&amp;O$1&amp;"]]")</f>
        <v>26</v>
      </c>
      <c r="P155" s="129">
        <f t="array" ref="P155">ConsolGeog[COUNTY: Presented CS - 16-17 (2014) '[non additive!']]</f>
        <v>0</v>
      </c>
      <c r="Q155" s="129">
        <f t="array" ref="Q155">ConsolGeog[COUNTY: Presented CS - 16-24 (2014) '[non additive!']]</f>
        <v>0</v>
      </c>
      <c r="R155" s="129">
        <f t="array" ref="R155">ConsolGeog[COUNTY: Presented CS - 18-24 (2014) '[non additive!']]</f>
        <v>0</v>
      </c>
      <c r="S155" s="129">
        <f t="array" ref="S155">ConsolGeog[COUNTY: Assessed CS - 16-17 (2014) '[non additive!']]</f>
        <v>0</v>
      </c>
      <c r="T155" s="129">
        <f t="array" ref="T155">ConsolGeog[COUNTY: Assessed CS - 16-24 (2014) '[non additive!']]</f>
        <v>0</v>
      </c>
      <c r="U155" s="129">
        <f t="array" ref="U155">ConsolGeog[COUNTY: Assessed CS - 18-24 (2014) '[non additive!']]</f>
        <v>0</v>
      </c>
      <c r="V155" s="129">
        <f t="array" ref="V155">ConsolGeog[COUNTY: Sum of districts'' populations '[non additive!']]</f>
        <v>92028</v>
      </c>
      <c r="W155" s="160">
        <f t="array" aca="1" ref="W155" ca="1">INDIRECT("ConsolGeog[@["&amp;W$1&amp;"]]")</f>
        <v>8.6350422528282567E-2</v>
      </c>
      <c r="X155" s="129">
        <f t="array" aca="1" ref="X155" ca="1">INDIRECT("ConsolGeog[@["&amp;X$1&amp;"]]")</f>
        <v>3.1949656335464551</v>
      </c>
      <c r="Y155" s="129">
        <f t="array" aca="1" ref="Y155" ca="1">INDIRECT("ConsolGeog[@["&amp;Y$1&amp;"]]")</f>
        <v>0</v>
      </c>
      <c r="Z155" s="129">
        <f t="array" aca="1" ref="Z155" ca="1">INDIRECT("ConsolGeog[@["&amp;Z$1&amp;"]]")</f>
        <v>0</v>
      </c>
      <c r="AA155" s="129">
        <f t="array" aca="1" ref="AA155" ca="1">INDIRECT("ConsolGeog[@["&amp;AA$1&amp;"]]")</f>
        <v>0</v>
      </c>
      <c r="AB155" s="129">
        <f t="array" aca="1" ref="AB155" ca="1">INDIRECT("ConsolGeog[@["&amp;AB$1&amp;"]]")</f>
        <v>0</v>
      </c>
      <c r="AC155" s="129">
        <f t="array" aca="1" ref="AC155" ca="1">INDIRECT("ConsolGeog[@["&amp;AC$1&amp;"]]")</f>
        <v>0</v>
      </c>
      <c r="AD155" s="129" t="str">
        <f t="array" aca="1" ref="AD155" ca="1">INDIRECT("ConsolGeog[@["&amp;AD$1&amp;"]]")</f>
        <v/>
      </c>
      <c r="AE155" s="129" t="str">
        <f t="array" aca="1" ref="AE155" ca="1">INDIRECT("ConsolGeog[@["&amp;AE$1&amp;"]]")</f>
        <v/>
      </c>
      <c r="AF155" s="129" t="str">
        <f t="array" aca="1" ref="AF155" ca="1">INDIRECT("ConsolGeog[@["&amp;AF$1&amp;"]]")</f>
        <v/>
      </c>
      <c r="AG155" s="129" t="str">
        <f t="array" aca="1" ref="AG155" ca="1">INDIRECT("ConsolGeog[@["&amp;AG$1&amp;"]]")</f>
        <v/>
      </c>
      <c r="AH155" s="129" t="str">
        <f t="array" aca="1" ref="AH155" ca="1">INDIRECT("ConsolGeog[@["&amp;AH$1&amp;"]]")</f>
        <v/>
      </c>
      <c r="AI155" s="129" t="str">
        <f t="array" aca="1" ref="AI155" ca="1">INDIRECT("ConsolGeog[@["&amp;AI$1&amp;"]]")</f>
        <v/>
      </c>
    </row>
    <row r="156" spans="1:35">
      <c r="A156" s="129" t="str">
        <f t="array" aca="1" ref="A156" ca="1">INDIRECT("ConsolGeog[@["&amp;A$1&amp;"]]")</f>
        <v>E07000117</v>
      </c>
      <c r="B156" s="129" t="str">
        <f t="array" aca="1" ref="B156" ca="1">INDIRECT("ConsolGeog[@["&amp;B$1&amp;"]]")</f>
        <v>Burnley</v>
      </c>
      <c r="C156" s="129">
        <f t="array" aca="1" ref="C156" ca="1">INDIRECT("ConsolGeog[@["&amp;C$1&amp;"]]")</f>
        <v>87059</v>
      </c>
      <c r="D156" s="129">
        <f t="array" aca="1" ref="D156" ca="1">INDIRECT("ConsolGeog[@["&amp;D$1&amp;"]]")</f>
        <v>11070.03</v>
      </c>
      <c r="E156" s="129" t="str">
        <f t="array" aca="1" ref="E156" ca="1">INDIRECT("ConsolGeog[@["&amp;E$1&amp;"]]")</f>
        <v>E07000117</v>
      </c>
      <c r="F156" s="129">
        <f t="array" aca="1" ref="F156" ca="1">INDIRECT("ConsolGeog[@["&amp;F$1&amp;"]]")</f>
        <v>1</v>
      </c>
      <c r="G156" s="129" t="str">
        <f t="array" aca="1" ref="G156" ca="1">INDIRECT("ConsolGeog[@["&amp;G$1&amp;"]]")</f>
        <v>District</v>
      </c>
      <c r="H156" s="129" t="str">
        <f t="array" aca="1" ref="H156" ca="1">INDIRECT("ConsolGeog[@["&amp;H$1&amp;"]]")</f>
        <v>England</v>
      </c>
      <c r="I156" s="129" t="str">
        <f t="array" aca="1" ref="I156" ca="1">INDIRECT("ConsolGeog[@["&amp;I$1&amp;"]]")</f>
        <v>Lancashire</v>
      </c>
      <c r="J156" s="129">
        <f t="array" aca="1" ref="J156" ca="1">INDIRECT("ConsolGeog[@["&amp;J$1&amp;"]]")</f>
        <v>0</v>
      </c>
      <c r="K156" s="129">
        <f t="array" aca="1" ref="K156" ca="1">INDIRECT("ConsolGeog[@["&amp;K$1&amp;"]]")</f>
        <v>0</v>
      </c>
      <c r="L156" s="129">
        <f t="array" aca="1" ref="L156" ca="1">INDIRECT("ConsolGeog[@["&amp;L$1&amp;"]]")</f>
        <v>0</v>
      </c>
      <c r="M156" s="129">
        <f t="array" aca="1" ref="M156" ca="1">INDIRECT("ConsolGeog[@["&amp;M$1&amp;"]]")</f>
        <v>0</v>
      </c>
      <c r="N156" s="129">
        <f t="array" aca="1" ref="N156" ca="1">INDIRECT("ConsolGeog[@["&amp;N$1&amp;"]]")</f>
        <v>0</v>
      </c>
      <c r="O156" s="129">
        <f t="array" aca="1" ref="O156" ca="1">INDIRECT("ConsolGeog[@["&amp;O$1&amp;"]]")</f>
        <v>0</v>
      </c>
      <c r="P156" s="129">
        <f t="array" ref="P156">ConsolGeog[COUNTY: Presented CS - 16-17 (2014) '[non additive!']]</f>
        <v>0</v>
      </c>
      <c r="Q156" s="129">
        <f t="array" ref="Q156">ConsolGeog[COUNTY: Presented CS - 16-24 (2014) '[non additive!']]</f>
        <v>0</v>
      </c>
      <c r="R156" s="129">
        <f t="array" ref="R156">ConsolGeog[COUNTY: Presented CS - 18-24 (2014) '[non additive!']]</f>
        <v>0</v>
      </c>
      <c r="S156" s="129">
        <f t="array" ref="S156">ConsolGeog[COUNTY: Assessed CS - 16-17 (2014) '[non additive!']]</f>
        <v>0</v>
      </c>
      <c r="T156" s="129">
        <f t="array" ref="T156">ConsolGeog[COUNTY: Assessed CS - 16-24 (2014) '[non additive!']]</f>
        <v>0</v>
      </c>
      <c r="U156" s="129">
        <f t="array" ref="U156">ConsolGeog[COUNTY: Assessed CS - 18-24 (2014) '[non additive!']]</f>
        <v>0</v>
      </c>
      <c r="V156" s="129">
        <f t="array" ref="V156">ConsolGeog[COUNTY: Sum of districts'' populations '[non additive!']]</f>
        <v>92028</v>
      </c>
      <c r="W156" s="160">
        <f t="array" aca="1" ref="W156" ca="1">INDIRECT("ConsolGeog[@["&amp;W$1&amp;"]]")</f>
        <v>7.43243416295368E-2</v>
      </c>
      <c r="X156" s="129">
        <f t="array" aca="1" ref="X156" ca="1">INDIRECT("ConsolGeog[@["&amp;X$1&amp;"]]")</f>
        <v>0</v>
      </c>
      <c r="Y156" s="129">
        <f t="array" aca="1" ref="Y156" ca="1">INDIRECT("ConsolGeog[@["&amp;Y$1&amp;"]]")</f>
        <v>0</v>
      </c>
      <c r="Z156" s="129">
        <f t="array" aca="1" ref="Z156" ca="1">INDIRECT("ConsolGeog[@["&amp;Z$1&amp;"]]")</f>
        <v>0</v>
      </c>
      <c r="AA156" s="129">
        <f t="array" aca="1" ref="AA156" ca="1">INDIRECT("ConsolGeog[@["&amp;AA$1&amp;"]]")</f>
        <v>0</v>
      </c>
      <c r="AB156" s="129">
        <f t="array" aca="1" ref="AB156" ca="1">INDIRECT("ConsolGeog[@["&amp;AB$1&amp;"]]")</f>
        <v>0</v>
      </c>
      <c r="AC156" s="129">
        <f t="array" aca="1" ref="AC156" ca="1">INDIRECT("ConsolGeog[@["&amp;AC$1&amp;"]]")</f>
        <v>0</v>
      </c>
      <c r="AD156" s="129" t="str">
        <f t="array" aca="1" ref="AD156" ca="1">INDIRECT("ConsolGeog[@["&amp;AD$1&amp;"]]")</f>
        <v/>
      </c>
      <c r="AE156" s="129" t="str">
        <f t="array" aca="1" ref="AE156" ca="1">INDIRECT("ConsolGeog[@["&amp;AE$1&amp;"]]")</f>
        <v/>
      </c>
      <c r="AF156" s="129" t="str">
        <f t="array" aca="1" ref="AF156" ca="1">INDIRECT("ConsolGeog[@["&amp;AF$1&amp;"]]")</f>
        <v/>
      </c>
      <c r="AG156" s="129" t="str">
        <f t="array" aca="1" ref="AG156" ca="1">INDIRECT("ConsolGeog[@["&amp;AG$1&amp;"]]")</f>
        <v/>
      </c>
      <c r="AH156" s="129" t="str">
        <f t="array" aca="1" ref="AH156" ca="1">INDIRECT("ConsolGeog[@["&amp;AH$1&amp;"]]")</f>
        <v/>
      </c>
      <c r="AI156" s="129" t="str">
        <f t="array" aca="1" ref="AI156" ca="1">INDIRECT("ConsolGeog[@["&amp;AI$1&amp;"]]")</f>
        <v/>
      </c>
    </row>
    <row r="157" spans="1:35">
      <c r="A157" s="129" t="str">
        <f t="array" aca="1" ref="A157" ca="1">INDIRECT("ConsolGeog[@["&amp;A$1&amp;"]]")</f>
        <v>E07000118</v>
      </c>
      <c r="B157" s="129" t="str">
        <f t="array" aca="1" ref="B157" ca="1">INDIRECT("ConsolGeog[@["&amp;B$1&amp;"]]")</f>
        <v>Chorley</v>
      </c>
      <c r="C157" s="129">
        <f t="array" aca="1" ref="C157" ca="1">INDIRECT("ConsolGeog[@["&amp;C$1&amp;"]]")</f>
        <v>107155</v>
      </c>
      <c r="D157" s="129">
        <f t="array" aca="1" ref="D157" ca="1">INDIRECT("ConsolGeog[@["&amp;D$1&amp;"]]")</f>
        <v>20279.689999999999</v>
      </c>
      <c r="E157" s="129" t="str">
        <f t="array" aca="1" ref="E157" ca="1">INDIRECT("ConsolGeog[@["&amp;E$1&amp;"]]")</f>
        <v>E07000118</v>
      </c>
      <c r="F157" s="129" t="str">
        <f t="array" aca="1" ref="F157" ca="1">INDIRECT("ConsolGeog[@["&amp;F$1&amp;"]]")</f>
        <v/>
      </c>
      <c r="G157" s="129" t="str">
        <f t="array" aca="1" ref="G157" ca="1">INDIRECT("ConsolGeog[@["&amp;G$1&amp;"]]")</f>
        <v>District</v>
      </c>
      <c r="H157" s="129" t="str">
        <f t="array" aca="1" ref="H157" ca="1">INDIRECT("ConsolGeog[@["&amp;H$1&amp;"]]")</f>
        <v>England</v>
      </c>
      <c r="I157" s="129" t="str">
        <f t="array" aca="1" ref="I157" ca="1">INDIRECT("ConsolGeog[@["&amp;I$1&amp;"]]")</f>
        <v>Lancashire</v>
      </c>
      <c r="J157" s="129">
        <f t="array" aca="1" ref="J157" ca="1">INDIRECT("ConsolGeog[@["&amp;J$1&amp;"]]")</f>
        <v>11</v>
      </c>
      <c r="K157" s="129">
        <f t="array" aca="1" ref="K157" ca="1">INDIRECT("ConsolGeog[@["&amp;K$1&amp;"]]")</f>
        <v>0</v>
      </c>
      <c r="L157" s="129">
        <f t="array" aca="1" ref="L157" ca="1">INDIRECT("ConsolGeog[@["&amp;L$1&amp;"]]")</f>
        <v>14</v>
      </c>
      <c r="M157" s="129">
        <f t="array" aca="1" ref="M157" ca="1">INDIRECT("ConsolGeog[@["&amp;M$1&amp;"]]")</f>
        <v>11</v>
      </c>
      <c r="N157" s="129">
        <f t="array" aca="1" ref="N157" ca="1">INDIRECT("ConsolGeog[@["&amp;N$1&amp;"]]")</f>
        <v>0</v>
      </c>
      <c r="O157" s="129">
        <f t="array" aca="1" ref="O157" ca="1">INDIRECT("ConsolGeog[@["&amp;O$1&amp;"]]")</f>
        <v>14</v>
      </c>
      <c r="P157" s="129">
        <f t="array" ref="P157">ConsolGeog[COUNTY: Presented CS - 16-17 (2014) '[non additive!']]</f>
        <v>0</v>
      </c>
      <c r="Q157" s="129">
        <f t="array" ref="Q157">ConsolGeog[COUNTY: Presented CS - 16-24 (2014) '[non additive!']]</f>
        <v>0</v>
      </c>
      <c r="R157" s="129">
        <f t="array" ref="R157">ConsolGeog[COUNTY: Presented CS - 18-24 (2014) '[non additive!']]</f>
        <v>0</v>
      </c>
      <c r="S157" s="129">
        <f t="array" ref="S157">ConsolGeog[COUNTY: Assessed CS - 16-17 (2014) '[non additive!']]</f>
        <v>0</v>
      </c>
      <c r="T157" s="129">
        <f t="array" ref="T157">ConsolGeog[COUNTY: Assessed CS - 16-24 (2014) '[non additive!']]</f>
        <v>0</v>
      </c>
      <c r="U157" s="129">
        <f t="array" ref="U157">ConsolGeog[COUNTY: Assessed CS - 18-24 (2014) '[non additive!']]</f>
        <v>0</v>
      </c>
      <c r="V157" s="129">
        <f t="array" ref="V157">ConsolGeog[COUNTY: Sum of districts'' populations '[non additive!']]</f>
        <v>92028</v>
      </c>
      <c r="W157" s="160">
        <f t="array" aca="1" ref="W157" ca="1">INDIRECT("ConsolGeog[@["&amp;W$1&amp;"]]")</f>
        <v>9.1480775420266891E-2</v>
      </c>
      <c r="X157" s="129">
        <f t="array" aca="1" ref="X157" ca="1">INDIRECT("ConsolGeog[@["&amp;X$1&amp;"]]")</f>
        <v>0</v>
      </c>
      <c r="Y157" s="129">
        <f t="array" aca="1" ref="Y157" ca="1">INDIRECT("ConsolGeog[@["&amp;Y$1&amp;"]]")</f>
        <v>0</v>
      </c>
      <c r="Z157" s="129">
        <f t="array" aca="1" ref="Z157" ca="1">INDIRECT("ConsolGeog[@["&amp;Z$1&amp;"]]")</f>
        <v>0</v>
      </c>
      <c r="AA157" s="129">
        <f t="array" aca="1" ref="AA157" ca="1">INDIRECT("ConsolGeog[@["&amp;AA$1&amp;"]]")</f>
        <v>0</v>
      </c>
      <c r="AB157" s="129">
        <f t="array" aca="1" ref="AB157" ca="1">INDIRECT("ConsolGeog[@["&amp;AB$1&amp;"]]")</f>
        <v>0</v>
      </c>
      <c r="AC157" s="129">
        <f t="array" aca="1" ref="AC157" ca="1">INDIRECT("ConsolGeog[@["&amp;AC$1&amp;"]]")</f>
        <v>0</v>
      </c>
      <c r="AD157" s="129" t="str">
        <f t="array" aca="1" ref="AD157" ca="1">INDIRECT("ConsolGeog[@["&amp;AD$1&amp;"]]")</f>
        <v/>
      </c>
      <c r="AE157" s="129" t="str">
        <f t="array" aca="1" ref="AE157" ca="1">INDIRECT("ConsolGeog[@["&amp;AE$1&amp;"]]")</f>
        <v/>
      </c>
      <c r="AF157" s="129" t="str">
        <f t="array" aca="1" ref="AF157" ca="1">INDIRECT("ConsolGeog[@["&amp;AF$1&amp;"]]")</f>
        <v/>
      </c>
      <c r="AG157" s="129" t="str">
        <f t="array" aca="1" ref="AG157" ca="1">INDIRECT("ConsolGeog[@["&amp;AG$1&amp;"]]")</f>
        <v/>
      </c>
      <c r="AH157" s="129" t="str">
        <f t="array" aca="1" ref="AH157" ca="1">INDIRECT("ConsolGeog[@["&amp;AH$1&amp;"]]")</f>
        <v/>
      </c>
      <c r="AI157" s="129" t="str">
        <f t="array" aca="1" ref="AI157" ca="1">INDIRECT("ConsolGeog[@["&amp;AI$1&amp;"]]")</f>
        <v/>
      </c>
    </row>
    <row r="158" spans="1:35">
      <c r="A158" s="129" t="str">
        <f t="array" aca="1" ref="A158" ca="1">INDIRECT("ConsolGeog[@["&amp;A$1&amp;"]]")</f>
        <v>E07000136</v>
      </c>
      <c r="B158" s="129" t="str">
        <f t="array" aca="1" ref="B158" ca="1">INDIRECT("ConsolGeog[@["&amp;B$1&amp;"]]")</f>
        <v>Boston</v>
      </c>
      <c r="C158" s="129">
        <f t="array" aca="1" ref="C158" ca="1">INDIRECT("ConsolGeog[@["&amp;C$1&amp;"]]")</f>
        <v>64637</v>
      </c>
      <c r="D158" s="129">
        <f t="array" aca="1" ref="D158" ca="1">INDIRECT("ConsolGeog[@["&amp;D$1&amp;"]]")</f>
        <v>36153.769999999997</v>
      </c>
      <c r="E158" s="129" t="str">
        <f t="array" aca="1" ref="E158" ca="1">INDIRECT("ConsolGeog[@["&amp;E$1&amp;"]]")</f>
        <v>E07000136</v>
      </c>
      <c r="F158" s="129" t="str">
        <f t="array" aca="1" ref="F158" ca="1">INDIRECT("ConsolGeog[@["&amp;F$1&amp;"]]")</f>
        <v/>
      </c>
      <c r="G158" s="129" t="str">
        <f t="array" aca="1" ref="G158" ca="1">INDIRECT("ConsolGeog[@["&amp;G$1&amp;"]]")</f>
        <v>District</v>
      </c>
      <c r="H158" s="129" t="str">
        <f t="array" aca="1" ref="H158" ca="1">INDIRECT("ConsolGeog[@["&amp;H$1&amp;"]]")</f>
        <v>England</v>
      </c>
      <c r="I158" s="129" t="str">
        <f t="array" aca="1" ref="I158" ca="1">INDIRECT("ConsolGeog[@["&amp;I$1&amp;"]]")</f>
        <v>Lincolnshire</v>
      </c>
      <c r="J158" s="129">
        <f t="array" aca="1" ref="J158" ca="1">INDIRECT("ConsolGeog[@["&amp;J$1&amp;"]]")</f>
        <v>26</v>
      </c>
      <c r="K158" s="129">
        <f t="array" aca="1" ref="K158" ca="1">INDIRECT("ConsolGeog[@["&amp;K$1&amp;"]]")</f>
        <v>0</v>
      </c>
      <c r="L158" s="129">
        <f t="array" aca="1" ref="L158" ca="1">INDIRECT("ConsolGeog[@["&amp;L$1&amp;"]]")</f>
        <v>23</v>
      </c>
      <c r="M158" s="129">
        <f t="array" aca="1" ref="M158" ca="1">INDIRECT("ConsolGeog[@["&amp;M$1&amp;"]]")</f>
        <v>3</v>
      </c>
      <c r="N158" s="129">
        <f t="array" aca="1" ref="N158" ca="1">INDIRECT("ConsolGeog[@["&amp;N$1&amp;"]]")</f>
        <v>0</v>
      </c>
      <c r="O158" s="129">
        <f t="array" aca="1" ref="O158" ca="1">INDIRECT("ConsolGeog[@["&amp;O$1&amp;"]]")</f>
        <v>23</v>
      </c>
      <c r="P158" s="129">
        <f t="array" ref="P158">ConsolGeog[COUNTY: Presented CS - 16-17 (2014) '[non additive!']]</f>
        <v>0</v>
      </c>
      <c r="Q158" s="129">
        <f t="array" ref="Q158">ConsolGeog[COUNTY: Presented CS - 16-24 (2014) '[non additive!']]</f>
        <v>0</v>
      </c>
      <c r="R158" s="129">
        <f t="array" ref="R158">ConsolGeog[COUNTY: Presented CS - 18-24 (2014) '[non additive!']]</f>
        <v>0</v>
      </c>
      <c r="S158" s="129">
        <f t="array" ref="S158">ConsolGeog[COUNTY: Assessed CS - 16-17 (2014) '[non additive!']]</f>
        <v>0</v>
      </c>
      <c r="T158" s="129">
        <f t="array" ref="T158">ConsolGeog[COUNTY: Assessed CS - 16-24 (2014) '[non additive!']]</f>
        <v>0</v>
      </c>
      <c r="U158" s="129">
        <f t="array" ref="U158">ConsolGeog[COUNTY: Assessed CS - 18-24 (2014) '[non additive!']]</f>
        <v>0</v>
      </c>
      <c r="V158" s="129">
        <f t="array" ref="V158">ConsolGeog[COUNTY: Sum of districts'' populations '[non additive!']]</f>
        <v>92028</v>
      </c>
      <c r="W158" s="160">
        <f t="array" aca="1" ref="W158" ca="1">INDIRECT("ConsolGeog[@["&amp;W$1&amp;"]]")</f>
        <v>9.0572028703025137E-2</v>
      </c>
      <c r="X158" s="129">
        <f t="array" aca="1" ref="X158" ca="1">INDIRECT("ConsolGeog[@["&amp;X$1&amp;"]]")</f>
        <v>0</v>
      </c>
      <c r="Y158" s="129">
        <f t="array" aca="1" ref="Y158" ca="1">INDIRECT("ConsolGeog[@["&amp;Y$1&amp;"]]")</f>
        <v>0</v>
      </c>
      <c r="Z158" s="129">
        <f t="array" aca="1" ref="Z158" ca="1">INDIRECT("ConsolGeog[@["&amp;Z$1&amp;"]]")</f>
        <v>0</v>
      </c>
      <c r="AA158" s="129">
        <f t="array" aca="1" ref="AA158" ca="1">INDIRECT("ConsolGeog[@["&amp;AA$1&amp;"]]")</f>
        <v>0</v>
      </c>
      <c r="AB158" s="129">
        <f t="array" aca="1" ref="AB158" ca="1">INDIRECT("ConsolGeog[@["&amp;AB$1&amp;"]]")</f>
        <v>0</v>
      </c>
      <c r="AC158" s="129">
        <f t="array" aca="1" ref="AC158" ca="1">INDIRECT("ConsolGeog[@["&amp;AC$1&amp;"]]")</f>
        <v>0</v>
      </c>
      <c r="AD158" s="129" t="str">
        <f t="array" aca="1" ref="AD158" ca="1">INDIRECT("ConsolGeog[@["&amp;AD$1&amp;"]]")</f>
        <v/>
      </c>
      <c r="AE158" s="129" t="str">
        <f t="array" aca="1" ref="AE158" ca="1">INDIRECT("ConsolGeog[@["&amp;AE$1&amp;"]]")</f>
        <v/>
      </c>
      <c r="AF158" s="129" t="str">
        <f t="array" aca="1" ref="AF158" ca="1">INDIRECT("ConsolGeog[@["&amp;AF$1&amp;"]]")</f>
        <v/>
      </c>
      <c r="AG158" s="129" t="str">
        <f t="array" aca="1" ref="AG158" ca="1">INDIRECT("ConsolGeog[@["&amp;AG$1&amp;"]]")</f>
        <v/>
      </c>
      <c r="AH158" s="129" t="str">
        <f t="array" aca="1" ref="AH158" ca="1">INDIRECT("ConsolGeog[@["&amp;AH$1&amp;"]]")</f>
        <v/>
      </c>
      <c r="AI158" s="129" t="str">
        <f t="array" aca="1" ref="AI158" ca="1">INDIRECT("ConsolGeog[@["&amp;AI$1&amp;"]]")</f>
        <v/>
      </c>
    </row>
    <row r="159" spans="1:35">
      <c r="A159" s="129" t="str">
        <f t="array" aca="1" ref="A159" ca="1">INDIRECT("ConsolGeog[@["&amp;A$1&amp;"]]")</f>
        <v>E07000137</v>
      </c>
      <c r="B159" s="129" t="str">
        <f t="array" aca="1" ref="B159" ca="1">INDIRECT("ConsolGeog[@["&amp;B$1&amp;"]]")</f>
        <v>East Lindsey</v>
      </c>
      <c r="C159" s="129">
        <f t="array" aca="1" ref="C159" ca="1">INDIRECT("ConsolGeog[@["&amp;C$1&amp;"]]")</f>
        <v>136401</v>
      </c>
      <c r="D159" s="129">
        <f t="array" aca="1" ref="D159" ca="1">INDIRECT("ConsolGeog[@["&amp;D$1&amp;"]]")</f>
        <v>176025.58</v>
      </c>
      <c r="E159" s="129" t="str">
        <f t="array" aca="1" ref="E159" ca="1">INDIRECT("ConsolGeog[@["&amp;E$1&amp;"]]")</f>
        <v>E07000137</v>
      </c>
      <c r="F159" s="129" t="str">
        <f t="array" aca="1" ref="F159" ca="1">INDIRECT("ConsolGeog[@["&amp;F$1&amp;"]]")</f>
        <v/>
      </c>
      <c r="G159" s="129" t="str">
        <f t="array" aca="1" ref="G159" ca="1">INDIRECT("ConsolGeog[@["&amp;G$1&amp;"]]")</f>
        <v>District</v>
      </c>
      <c r="H159" s="129" t="str">
        <f t="array" aca="1" ref="H159" ca="1">INDIRECT("ConsolGeog[@["&amp;H$1&amp;"]]")</f>
        <v>England</v>
      </c>
      <c r="I159" s="129" t="str">
        <f t="array" aca="1" ref="I159" ca="1">INDIRECT("ConsolGeog[@["&amp;I$1&amp;"]]")</f>
        <v>Lincolnshire</v>
      </c>
      <c r="J159" s="129">
        <f t="array" aca="1" ref="J159" ca="1">INDIRECT("ConsolGeog[@["&amp;J$1&amp;"]]")</f>
        <v>43</v>
      </c>
      <c r="K159" s="129">
        <f t="array" aca="1" ref="K159" ca="1">INDIRECT("ConsolGeog[@["&amp;K$1&amp;"]]")</f>
        <v>0</v>
      </c>
      <c r="L159" s="129">
        <f t="array" aca="1" ref="L159" ca="1">INDIRECT("ConsolGeog[@["&amp;L$1&amp;"]]")</f>
        <v>254</v>
      </c>
      <c r="M159" s="129">
        <f t="array" aca="1" ref="M159" ca="1">INDIRECT("ConsolGeog[@["&amp;M$1&amp;"]]")</f>
        <v>1</v>
      </c>
      <c r="N159" s="129">
        <f t="array" aca="1" ref="N159" ca="1">INDIRECT("ConsolGeog[@["&amp;N$1&amp;"]]")</f>
        <v>0</v>
      </c>
      <c r="O159" s="129">
        <f t="array" aca="1" ref="O159" ca="1">INDIRECT("ConsolGeog[@["&amp;O$1&amp;"]]")</f>
        <v>30</v>
      </c>
      <c r="P159" s="129">
        <f t="array" ref="P159">ConsolGeog[COUNTY: Presented CS - 16-17 (2014) '[non additive!']]</f>
        <v>0</v>
      </c>
      <c r="Q159" s="129">
        <f t="array" ref="Q159">ConsolGeog[COUNTY: Presented CS - 16-24 (2014) '[non additive!']]</f>
        <v>0</v>
      </c>
      <c r="R159" s="129">
        <f t="array" ref="R159">ConsolGeog[COUNTY: Presented CS - 18-24 (2014) '[non additive!']]</f>
        <v>0</v>
      </c>
      <c r="S159" s="129">
        <f t="array" ref="S159">ConsolGeog[COUNTY: Assessed CS - 16-17 (2014) '[non additive!']]</f>
        <v>0</v>
      </c>
      <c r="T159" s="129">
        <f t="array" ref="T159">ConsolGeog[COUNTY: Assessed CS - 16-24 (2014) '[non additive!']]</f>
        <v>0</v>
      </c>
      <c r="U159" s="129">
        <f t="array" ref="U159">ConsolGeog[COUNTY: Assessed CS - 18-24 (2014) '[non additive!']]</f>
        <v>0</v>
      </c>
      <c r="V159" s="129">
        <f t="array" ref="V159">ConsolGeog[COUNTY: Sum of districts'' populations '[non additive!']]</f>
        <v>92028</v>
      </c>
      <c r="W159" s="160">
        <f t="array" aca="1" ref="W159" ca="1">INDIRECT("ConsolGeog[@["&amp;W$1&amp;"]]")</f>
        <v>0.19113070357722872</v>
      </c>
      <c r="X159" s="129">
        <f t="array" aca="1" ref="X159" ca="1">INDIRECT("ConsolGeog[@["&amp;X$1&amp;"]]")</f>
        <v>0</v>
      </c>
      <c r="Y159" s="129">
        <f t="array" aca="1" ref="Y159" ca="1">INDIRECT("ConsolGeog[@["&amp;Y$1&amp;"]]")</f>
        <v>0</v>
      </c>
      <c r="Z159" s="129">
        <f t="array" aca="1" ref="Z159" ca="1">INDIRECT("ConsolGeog[@["&amp;Z$1&amp;"]]")</f>
        <v>0</v>
      </c>
      <c r="AA159" s="129">
        <f t="array" aca="1" ref="AA159" ca="1">INDIRECT("ConsolGeog[@["&amp;AA$1&amp;"]]")</f>
        <v>0</v>
      </c>
      <c r="AB159" s="129">
        <f t="array" aca="1" ref="AB159" ca="1">INDIRECT("ConsolGeog[@["&amp;AB$1&amp;"]]")</f>
        <v>0</v>
      </c>
      <c r="AC159" s="129">
        <f t="array" aca="1" ref="AC159" ca="1">INDIRECT("ConsolGeog[@["&amp;AC$1&amp;"]]")</f>
        <v>0</v>
      </c>
      <c r="AD159" s="129" t="str">
        <f t="array" aca="1" ref="AD159" ca="1">INDIRECT("ConsolGeog[@["&amp;AD$1&amp;"]]")</f>
        <v/>
      </c>
      <c r="AE159" s="129" t="str">
        <f t="array" aca="1" ref="AE159" ca="1">INDIRECT("ConsolGeog[@["&amp;AE$1&amp;"]]")</f>
        <v/>
      </c>
      <c r="AF159" s="129" t="str">
        <f t="array" aca="1" ref="AF159" ca="1">INDIRECT("ConsolGeog[@["&amp;AF$1&amp;"]]")</f>
        <v/>
      </c>
      <c r="AG159" s="129" t="str">
        <f t="array" aca="1" ref="AG159" ca="1">INDIRECT("ConsolGeog[@["&amp;AG$1&amp;"]]")</f>
        <v/>
      </c>
      <c r="AH159" s="129" t="str">
        <f t="array" aca="1" ref="AH159" ca="1">INDIRECT("ConsolGeog[@["&amp;AH$1&amp;"]]")</f>
        <v/>
      </c>
      <c r="AI159" s="129" t="str">
        <f t="array" aca="1" ref="AI159" ca="1">INDIRECT("ConsolGeog[@["&amp;AI$1&amp;"]]")</f>
        <v/>
      </c>
    </row>
    <row r="160" spans="1:35">
      <c r="A160" s="129" t="str">
        <f t="array" aca="1" ref="A160" ca="1">INDIRECT("ConsolGeog[@["&amp;A$1&amp;"]]")</f>
        <v>E07000138</v>
      </c>
      <c r="B160" s="129" t="str">
        <f t="array" aca="1" ref="B160" ca="1">INDIRECT("ConsolGeog[@["&amp;B$1&amp;"]]")</f>
        <v>Lincoln</v>
      </c>
      <c r="C160" s="129">
        <f t="array" aca="1" ref="C160" ca="1">INDIRECT("ConsolGeog[@["&amp;C$1&amp;"]]")</f>
        <v>93541</v>
      </c>
      <c r="D160" s="129">
        <f t="array" aca="1" ref="D160" ca="1">INDIRECT("ConsolGeog[@["&amp;D$1&amp;"]]")</f>
        <v>3568.8</v>
      </c>
      <c r="E160" s="129" t="str">
        <f t="array" aca="1" ref="E160" ca="1">INDIRECT("ConsolGeog[@["&amp;E$1&amp;"]]")</f>
        <v>E07000138</v>
      </c>
      <c r="F160" s="129" t="str">
        <f t="array" aca="1" ref="F160" ca="1">INDIRECT("ConsolGeog[@["&amp;F$1&amp;"]]")</f>
        <v/>
      </c>
      <c r="G160" s="129" t="str">
        <f t="array" aca="1" ref="G160" ca="1">INDIRECT("ConsolGeog[@["&amp;G$1&amp;"]]")</f>
        <v>District</v>
      </c>
      <c r="H160" s="129" t="str">
        <f t="array" aca="1" ref="H160" ca="1">INDIRECT("ConsolGeog[@["&amp;H$1&amp;"]]")</f>
        <v>England</v>
      </c>
      <c r="I160" s="129" t="str">
        <f t="array" aca="1" ref="I160" ca="1">INDIRECT("ConsolGeog[@["&amp;I$1&amp;"]]")</f>
        <v>Lincolnshire</v>
      </c>
      <c r="J160" s="129">
        <f t="array" aca="1" ref="J160" ca="1">INDIRECT("ConsolGeog[@["&amp;J$1&amp;"]]")</f>
        <v>0</v>
      </c>
      <c r="K160" s="129">
        <f t="array" aca="1" ref="K160" ca="1">INDIRECT("ConsolGeog[@["&amp;K$1&amp;"]]")</f>
        <v>0</v>
      </c>
      <c r="L160" s="129">
        <f t="array" aca="1" ref="L160" ca="1">INDIRECT("ConsolGeog[@["&amp;L$1&amp;"]]")</f>
        <v>353</v>
      </c>
      <c r="M160" s="129">
        <f t="array" aca="1" ref="M160" ca="1">INDIRECT("ConsolGeog[@["&amp;M$1&amp;"]]")</f>
        <v>0</v>
      </c>
      <c r="N160" s="129">
        <f t="array" aca="1" ref="N160" ca="1">INDIRECT("ConsolGeog[@["&amp;N$1&amp;"]]")</f>
        <v>0</v>
      </c>
      <c r="O160" s="129">
        <f t="array" aca="1" ref="O160" ca="1">INDIRECT("ConsolGeog[@["&amp;O$1&amp;"]]")</f>
        <v>353</v>
      </c>
      <c r="P160" s="129">
        <f t="array" ref="P160">ConsolGeog[COUNTY: Presented CS - 16-17 (2014) '[non additive!']]</f>
        <v>0</v>
      </c>
      <c r="Q160" s="129">
        <f t="array" ref="Q160">ConsolGeog[COUNTY: Presented CS - 16-24 (2014) '[non additive!']]</f>
        <v>0</v>
      </c>
      <c r="R160" s="129">
        <f t="array" ref="R160">ConsolGeog[COUNTY: Presented CS - 18-24 (2014) '[non additive!']]</f>
        <v>0</v>
      </c>
      <c r="S160" s="129">
        <f t="array" ref="S160">ConsolGeog[COUNTY: Assessed CS - 16-17 (2014) '[non additive!']]</f>
        <v>0</v>
      </c>
      <c r="T160" s="129">
        <f t="array" ref="T160">ConsolGeog[COUNTY: Assessed CS - 16-24 (2014) '[non additive!']]</f>
        <v>0</v>
      </c>
      <c r="U160" s="129">
        <f t="array" ref="U160">ConsolGeog[COUNTY: Assessed CS - 18-24 (2014) '[non additive!']]</f>
        <v>0</v>
      </c>
      <c r="V160" s="129">
        <f t="array" ref="V160">ConsolGeog[COUNTY: Sum of districts'' populations '[non additive!']]</f>
        <v>92028</v>
      </c>
      <c r="W160" s="160">
        <f t="array" aca="1" ref="W160" ca="1">INDIRECT("ConsolGeog[@["&amp;W$1&amp;"]]")</f>
        <v>0.13107350491064984</v>
      </c>
      <c r="X160" s="129">
        <f t="array" aca="1" ref="X160" ca="1">INDIRECT("ConsolGeog[@["&amp;X$1&amp;"]]")</f>
        <v>0</v>
      </c>
      <c r="Y160" s="129">
        <f t="array" aca="1" ref="Y160" ca="1">INDIRECT("ConsolGeog[@["&amp;Y$1&amp;"]]")</f>
        <v>0</v>
      </c>
      <c r="Z160" s="129">
        <f t="array" aca="1" ref="Z160" ca="1">INDIRECT("ConsolGeog[@["&amp;Z$1&amp;"]]")</f>
        <v>0</v>
      </c>
      <c r="AA160" s="129">
        <f t="array" aca="1" ref="AA160" ca="1">INDIRECT("ConsolGeog[@["&amp;AA$1&amp;"]]")</f>
        <v>0</v>
      </c>
      <c r="AB160" s="129">
        <f t="array" aca="1" ref="AB160" ca="1">INDIRECT("ConsolGeog[@["&amp;AB$1&amp;"]]")</f>
        <v>0</v>
      </c>
      <c r="AC160" s="129">
        <f t="array" aca="1" ref="AC160" ca="1">INDIRECT("ConsolGeog[@["&amp;AC$1&amp;"]]")</f>
        <v>0</v>
      </c>
      <c r="AD160" s="129" t="str">
        <f t="array" aca="1" ref="AD160" ca="1">INDIRECT("ConsolGeog[@["&amp;AD$1&amp;"]]")</f>
        <v/>
      </c>
      <c r="AE160" s="129" t="str">
        <f t="array" aca="1" ref="AE160" ca="1">INDIRECT("ConsolGeog[@["&amp;AE$1&amp;"]]")</f>
        <v/>
      </c>
      <c r="AF160" s="129" t="str">
        <f t="array" aca="1" ref="AF160" ca="1">INDIRECT("ConsolGeog[@["&amp;AF$1&amp;"]]")</f>
        <v/>
      </c>
      <c r="AG160" s="129" t="str">
        <f t="array" aca="1" ref="AG160" ca="1">INDIRECT("ConsolGeog[@["&amp;AG$1&amp;"]]")</f>
        <v/>
      </c>
      <c r="AH160" s="129" t="str">
        <f t="array" aca="1" ref="AH160" ca="1">INDIRECT("ConsolGeog[@["&amp;AH$1&amp;"]]")</f>
        <v/>
      </c>
      <c r="AI160" s="129" t="str">
        <f t="array" aca="1" ref="AI160" ca="1">INDIRECT("ConsolGeog[@["&amp;AI$1&amp;"]]")</f>
        <v/>
      </c>
    </row>
    <row r="161" spans="1:35">
      <c r="A161" s="129" t="str">
        <f t="array" aca="1" ref="A161" ca="1">INDIRECT("ConsolGeog[@["&amp;A$1&amp;"]]")</f>
        <v>E07000139</v>
      </c>
      <c r="B161" s="129" t="str">
        <f t="array" aca="1" ref="B161" ca="1">INDIRECT("ConsolGeog[@["&amp;B$1&amp;"]]")</f>
        <v>North Kesteven</v>
      </c>
      <c r="C161" s="129">
        <f t="array" aca="1" ref="C161" ca="1">INDIRECT("ConsolGeog[@["&amp;C$1&amp;"]]")</f>
        <v>107766</v>
      </c>
      <c r="D161" s="129">
        <f t="array" aca="1" ref="D161" ca="1">INDIRECT("ConsolGeog[@["&amp;D$1&amp;"]]")</f>
        <v>92244.28</v>
      </c>
      <c r="E161" s="129" t="str">
        <f t="array" aca="1" ref="E161" ca="1">INDIRECT("ConsolGeog[@["&amp;E$1&amp;"]]")</f>
        <v>E07000139</v>
      </c>
      <c r="F161" s="129" t="str">
        <f t="array" aca="1" ref="F161" ca="1">INDIRECT("ConsolGeog[@["&amp;F$1&amp;"]]")</f>
        <v/>
      </c>
      <c r="G161" s="129" t="str">
        <f t="array" aca="1" ref="G161" ca="1">INDIRECT("ConsolGeog[@["&amp;G$1&amp;"]]")</f>
        <v>District</v>
      </c>
      <c r="H161" s="129" t="str">
        <f t="array" aca="1" ref="H161" ca="1">INDIRECT("ConsolGeog[@["&amp;H$1&amp;"]]")</f>
        <v>England</v>
      </c>
      <c r="I161" s="129" t="str">
        <f t="array" aca="1" ref="I161" ca="1">INDIRECT("ConsolGeog[@["&amp;I$1&amp;"]]")</f>
        <v>Lincolnshire</v>
      </c>
      <c r="J161" s="129">
        <f t="array" aca="1" ref="J161" ca="1">INDIRECT("ConsolGeog[@["&amp;J$1&amp;"]]")</f>
        <v>0</v>
      </c>
      <c r="K161" s="129">
        <f t="array" aca="1" ref="K161" ca="1">INDIRECT("ConsolGeog[@["&amp;K$1&amp;"]]")</f>
        <v>0</v>
      </c>
      <c r="L161" s="129">
        <f t="array" aca="1" ref="L161" ca="1">INDIRECT("ConsolGeog[@["&amp;L$1&amp;"]]")</f>
        <v>0</v>
      </c>
      <c r="M161" s="129">
        <f t="array" aca="1" ref="M161" ca="1">INDIRECT("ConsolGeog[@["&amp;M$1&amp;"]]")</f>
        <v>0</v>
      </c>
      <c r="N161" s="129">
        <f t="array" aca="1" ref="N161" ca="1">INDIRECT("ConsolGeog[@["&amp;N$1&amp;"]]")</f>
        <v>0</v>
      </c>
      <c r="O161" s="129">
        <f t="array" aca="1" ref="O161" ca="1">INDIRECT("ConsolGeog[@["&amp;O$1&amp;"]]")</f>
        <v>0</v>
      </c>
      <c r="P161" s="129">
        <f t="array" ref="P161">ConsolGeog[COUNTY: Presented CS - 16-17 (2014) '[non additive!']]</f>
        <v>0</v>
      </c>
      <c r="Q161" s="129">
        <f t="array" ref="Q161">ConsolGeog[COUNTY: Presented CS - 16-24 (2014) '[non additive!']]</f>
        <v>0</v>
      </c>
      <c r="R161" s="129">
        <f t="array" ref="R161">ConsolGeog[COUNTY: Presented CS - 18-24 (2014) '[non additive!']]</f>
        <v>0</v>
      </c>
      <c r="S161" s="129">
        <f t="array" ref="S161">ConsolGeog[COUNTY: Assessed CS - 16-17 (2014) '[non additive!']]</f>
        <v>0</v>
      </c>
      <c r="T161" s="129">
        <f t="array" ref="T161">ConsolGeog[COUNTY: Assessed CS - 16-24 (2014) '[non additive!']]</f>
        <v>0</v>
      </c>
      <c r="U161" s="129">
        <f t="array" ref="U161">ConsolGeog[COUNTY: Assessed CS - 18-24 (2014) '[non additive!']]</f>
        <v>0</v>
      </c>
      <c r="V161" s="129">
        <f t="array" ref="V161">ConsolGeog[COUNTY: Sum of districts'' populations '[non additive!']]</f>
        <v>92028</v>
      </c>
      <c r="W161" s="160">
        <f t="array" aca="1" ref="W161" ca="1">INDIRECT("ConsolGeog[@["&amp;W$1&amp;"]]")</f>
        <v>0.15100616125764202</v>
      </c>
      <c r="X161" s="129">
        <f t="array" aca="1" ref="X161" ca="1">INDIRECT("ConsolGeog[@["&amp;X$1&amp;"]]")</f>
        <v>0</v>
      </c>
      <c r="Y161" s="129">
        <f t="array" aca="1" ref="Y161" ca="1">INDIRECT("ConsolGeog[@["&amp;Y$1&amp;"]]")</f>
        <v>0</v>
      </c>
      <c r="Z161" s="129">
        <f t="array" aca="1" ref="Z161" ca="1">INDIRECT("ConsolGeog[@["&amp;Z$1&amp;"]]")</f>
        <v>0</v>
      </c>
      <c r="AA161" s="129">
        <f t="array" aca="1" ref="AA161" ca="1">INDIRECT("ConsolGeog[@["&amp;AA$1&amp;"]]")</f>
        <v>0</v>
      </c>
      <c r="AB161" s="129">
        <f t="array" aca="1" ref="AB161" ca="1">INDIRECT("ConsolGeog[@["&amp;AB$1&amp;"]]")</f>
        <v>0</v>
      </c>
      <c r="AC161" s="129">
        <f t="array" aca="1" ref="AC161" ca="1">INDIRECT("ConsolGeog[@["&amp;AC$1&amp;"]]")</f>
        <v>0</v>
      </c>
      <c r="AD161" s="129" t="str">
        <f t="array" aca="1" ref="AD161" ca="1">INDIRECT("ConsolGeog[@["&amp;AD$1&amp;"]]")</f>
        <v/>
      </c>
      <c r="AE161" s="129" t="str">
        <f t="array" aca="1" ref="AE161" ca="1">INDIRECT("ConsolGeog[@["&amp;AE$1&amp;"]]")</f>
        <v/>
      </c>
      <c r="AF161" s="129" t="str">
        <f t="array" aca="1" ref="AF161" ca="1">INDIRECT("ConsolGeog[@["&amp;AF$1&amp;"]]")</f>
        <v/>
      </c>
      <c r="AG161" s="129" t="str">
        <f t="array" aca="1" ref="AG161" ca="1">INDIRECT("ConsolGeog[@["&amp;AG$1&amp;"]]")</f>
        <v/>
      </c>
      <c r="AH161" s="129" t="str">
        <f t="array" aca="1" ref="AH161" ca="1">INDIRECT("ConsolGeog[@["&amp;AH$1&amp;"]]")</f>
        <v/>
      </c>
      <c r="AI161" s="129" t="str">
        <f t="array" aca="1" ref="AI161" ca="1">INDIRECT("ConsolGeog[@["&amp;AI$1&amp;"]]")</f>
        <v/>
      </c>
    </row>
    <row r="162" spans="1:35">
      <c r="A162" s="129" t="str">
        <f t="array" aca="1" ref="A162" ca="1">INDIRECT("ConsolGeog[@["&amp;A$1&amp;"]]")</f>
        <v>E07000140</v>
      </c>
      <c r="B162" s="129" t="str">
        <f t="array" aca="1" ref="B162" ca="1">INDIRECT("ConsolGeog[@["&amp;B$1&amp;"]]")</f>
        <v>South Holland</v>
      </c>
      <c r="C162" s="129">
        <f t="array" aca="1" ref="C162" ca="1">INDIRECT("ConsolGeog[@["&amp;C$1&amp;"]]")</f>
        <v>88270</v>
      </c>
      <c r="D162" s="129">
        <f t="array" aca="1" ref="D162" ca="1">INDIRECT("ConsolGeog[@["&amp;D$1&amp;"]]")</f>
        <v>74238.31</v>
      </c>
      <c r="E162" s="129" t="str">
        <f t="array" aca="1" ref="E162" ca="1">INDIRECT("ConsolGeog[@["&amp;E$1&amp;"]]")</f>
        <v>E07000140</v>
      </c>
      <c r="F162" s="129">
        <f t="array" aca="1" ref="F162" ca="1">INDIRECT("ConsolGeog[@["&amp;F$1&amp;"]]")</f>
        <v>1</v>
      </c>
      <c r="G162" s="129" t="str">
        <f t="array" aca="1" ref="G162" ca="1">INDIRECT("ConsolGeog[@["&amp;G$1&amp;"]]")</f>
        <v>District</v>
      </c>
      <c r="H162" s="129" t="str">
        <f t="array" aca="1" ref="H162" ca="1">INDIRECT("ConsolGeog[@["&amp;H$1&amp;"]]")</f>
        <v>England</v>
      </c>
      <c r="I162" s="129" t="str">
        <f t="array" aca="1" ref="I162" ca="1">INDIRECT("ConsolGeog[@["&amp;I$1&amp;"]]")</f>
        <v>Lincolnshire</v>
      </c>
      <c r="J162" s="129">
        <f t="array" aca="1" ref="J162" ca="1">INDIRECT("ConsolGeog[@["&amp;J$1&amp;"]]")</f>
        <v>0</v>
      </c>
      <c r="K162" s="129">
        <f t="array" aca="1" ref="K162" ca="1">INDIRECT("ConsolGeog[@["&amp;K$1&amp;"]]")</f>
        <v>0</v>
      </c>
      <c r="L162" s="129">
        <f t="array" aca="1" ref="L162" ca="1">INDIRECT("ConsolGeog[@["&amp;L$1&amp;"]]")</f>
        <v>0</v>
      </c>
      <c r="M162" s="129">
        <f t="array" aca="1" ref="M162" ca="1">INDIRECT("ConsolGeog[@["&amp;M$1&amp;"]]")</f>
        <v>0</v>
      </c>
      <c r="N162" s="129">
        <f t="array" aca="1" ref="N162" ca="1">INDIRECT("ConsolGeog[@["&amp;N$1&amp;"]]")</f>
        <v>0</v>
      </c>
      <c r="O162" s="129">
        <f t="array" aca="1" ref="O162" ca="1">INDIRECT("ConsolGeog[@["&amp;O$1&amp;"]]")</f>
        <v>0</v>
      </c>
      <c r="P162" s="129">
        <f t="array" ref="P162">ConsolGeog[COUNTY: Presented CS - 16-17 (2014) '[non additive!']]</f>
        <v>0</v>
      </c>
      <c r="Q162" s="129">
        <f t="array" ref="Q162">ConsolGeog[COUNTY: Presented CS - 16-24 (2014) '[non additive!']]</f>
        <v>0</v>
      </c>
      <c r="R162" s="129">
        <f t="array" ref="R162">ConsolGeog[COUNTY: Presented CS - 18-24 (2014) '[non additive!']]</f>
        <v>0</v>
      </c>
      <c r="S162" s="129">
        <f t="array" ref="S162">ConsolGeog[COUNTY: Assessed CS - 16-17 (2014) '[non additive!']]</f>
        <v>0</v>
      </c>
      <c r="T162" s="129">
        <f t="array" ref="T162">ConsolGeog[COUNTY: Assessed CS - 16-24 (2014) '[non additive!']]</f>
        <v>0</v>
      </c>
      <c r="U162" s="129">
        <f t="array" ref="U162">ConsolGeog[COUNTY: Assessed CS - 18-24 (2014) '[non additive!']]</f>
        <v>0</v>
      </c>
      <c r="V162" s="129">
        <f t="array" ref="V162">ConsolGeog[COUNTY: Sum of districts'' populations '[non additive!']]</f>
        <v>92028</v>
      </c>
      <c r="W162" s="160">
        <f t="array" aca="1" ref="W162" ca="1">INDIRECT("ConsolGeog[@["&amp;W$1&amp;"]]")</f>
        <v>0.12368756244281184</v>
      </c>
      <c r="X162" s="129">
        <f t="array" aca="1" ref="X162" ca="1">INDIRECT("ConsolGeog[@["&amp;X$1&amp;"]]")</f>
        <v>0</v>
      </c>
      <c r="Y162" s="129">
        <f t="array" aca="1" ref="Y162" ca="1">INDIRECT("ConsolGeog[@["&amp;Y$1&amp;"]]")</f>
        <v>0</v>
      </c>
      <c r="Z162" s="129">
        <f t="array" aca="1" ref="Z162" ca="1">INDIRECT("ConsolGeog[@["&amp;Z$1&amp;"]]")</f>
        <v>0</v>
      </c>
      <c r="AA162" s="129">
        <f t="array" aca="1" ref="AA162" ca="1">INDIRECT("ConsolGeog[@["&amp;AA$1&amp;"]]")</f>
        <v>0</v>
      </c>
      <c r="AB162" s="129">
        <f t="array" aca="1" ref="AB162" ca="1">INDIRECT("ConsolGeog[@["&amp;AB$1&amp;"]]")</f>
        <v>0</v>
      </c>
      <c r="AC162" s="129">
        <f t="array" aca="1" ref="AC162" ca="1">INDIRECT("ConsolGeog[@["&amp;AC$1&amp;"]]")</f>
        <v>0</v>
      </c>
      <c r="AD162" s="129" t="str">
        <f t="array" aca="1" ref="AD162" ca="1">INDIRECT("ConsolGeog[@["&amp;AD$1&amp;"]]")</f>
        <v/>
      </c>
      <c r="AE162" s="129" t="str">
        <f t="array" aca="1" ref="AE162" ca="1">INDIRECT("ConsolGeog[@["&amp;AE$1&amp;"]]")</f>
        <v/>
      </c>
      <c r="AF162" s="129" t="str">
        <f t="array" aca="1" ref="AF162" ca="1">INDIRECT("ConsolGeog[@["&amp;AF$1&amp;"]]")</f>
        <v/>
      </c>
      <c r="AG162" s="129" t="str">
        <f t="array" aca="1" ref="AG162" ca="1">INDIRECT("ConsolGeog[@["&amp;AG$1&amp;"]]")</f>
        <v/>
      </c>
      <c r="AH162" s="129" t="str">
        <f t="array" aca="1" ref="AH162" ca="1">INDIRECT("ConsolGeog[@["&amp;AH$1&amp;"]]")</f>
        <v/>
      </c>
      <c r="AI162" s="129" t="str">
        <f t="array" aca="1" ref="AI162" ca="1">INDIRECT("ConsolGeog[@["&amp;AI$1&amp;"]]")</f>
        <v/>
      </c>
    </row>
    <row r="163" spans="1:35">
      <c r="A163" s="129" t="str">
        <f t="array" aca="1" ref="A163" ca="1">INDIRECT("ConsolGeog[@["&amp;A$1&amp;"]]")</f>
        <v>E07000141</v>
      </c>
      <c r="B163" s="129" t="str">
        <f t="array" aca="1" ref="B163" ca="1">INDIRECT("ConsolGeog[@["&amp;B$1&amp;"]]")</f>
        <v>South Kesteven</v>
      </c>
      <c r="C163" s="129">
        <f t="array" aca="1" ref="C163" ca="1">INDIRECT("ConsolGeog[@["&amp;C$1&amp;"]]")</f>
        <v>133788</v>
      </c>
      <c r="D163" s="129">
        <f t="array" aca="1" ref="D163" ca="1">INDIRECT("ConsolGeog[@["&amp;D$1&amp;"]]")</f>
        <v>94259.45</v>
      </c>
      <c r="E163" s="129" t="str">
        <f t="array" aca="1" ref="E163" ca="1">INDIRECT("ConsolGeog[@["&amp;E$1&amp;"]]")</f>
        <v>E07000141</v>
      </c>
      <c r="F163" s="129">
        <f t="array" aca="1" ref="F163" ca="1">INDIRECT("ConsolGeog[@["&amp;F$1&amp;"]]")</f>
        <v>1</v>
      </c>
      <c r="G163" s="129" t="str">
        <f t="array" aca="1" ref="G163" ca="1">INDIRECT("ConsolGeog[@["&amp;G$1&amp;"]]")</f>
        <v>District</v>
      </c>
      <c r="H163" s="129" t="str">
        <f t="array" aca="1" ref="H163" ca="1">INDIRECT("ConsolGeog[@["&amp;H$1&amp;"]]")</f>
        <v>England</v>
      </c>
      <c r="I163" s="129" t="str">
        <f t="array" aca="1" ref="I163" ca="1">INDIRECT("ConsolGeog[@["&amp;I$1&amp;"]]")</f>
        <v>Lincolnshire</v>
      </c>
      <c r="J163" s="129">
        <f t="array" aca="1" ref="J163" ca="1">INDIRECT("ConsolGeog[@["&amp;J$1&amp;"]]")</f>
        <v>0</v>
      </c>
      <c r="K163" s="129">
        <f t="array" aca="1" ref="K163" ca="1">INDIRECT("ConsolGeog[@["&amp;K$1&amp;"]]")</f>
        <v>0</v>
      </c>
      <c r="L163" s="129">
        <f t="array" aca="1" ref="L163" ca="1">INDIRECT("ConsolGeog[@["&amp;L$1&amp;"]]")</f>
        <v>0</v>
      </c>
      <c r="M163" s="129">
        <f t="array" aca="1" ref="M163" ca="1">INDIRECT("ConsolGeog[@["&amp;M$1&amp;"]]")</f>
        <v>0</v>
      </c>
      <c r="N163" s="129">
        <f t="array" aca="1" ref="N163" ca="1">INDIRECT("ConsolGeog[@["&amp;N$1&amp;"]]")</f>
        <v>0</v>
      </c>
      <c r="O163" s="129">
        <f t="array" aca="1" ref="O163" ca="1">INDIRECT("ConsolGeog[@["&amp;O$1&amp;"]]")</f>
        <v>0</v>
      </c>
      <c r="P163" s="129">
        <f t="array" ref="P163">ConsolGeog[COUNTY: Presented CS - 16-17 (2014) '[non additive!']]</f>
        <v>0</v>
      </c>
      <c r="Q163" s="129">
        <f t="array" ref="Q163">ConsolGeog[COUNTY: Presented CS - 16-24 (2014) '[non additive!']]</f>
        <v>0</v>
      </c>
      <c r="R163" s="129">
        <f t="array" ref="R163">ConsolGeog[COUNTY: Presented CS - 18-24 (2014) '[non additive!']]</f>
        <v>0</v>
      </c>
      <c r="S163" s="129">
        <f t="array" ref="S163">ConsolGeog[COUNTY: Assessed CS - 16-17 (2014) '[non additive!']]</f>
        <v>0</v>
      </c>
      <c r="T163" s="129">
        <f t="array" ref="T163">ConsolGeog[COUNTY: Assessed CS - 16-24 (2014) '[non additive!']]</f>
        <v>0</v>
      </c>
      <c r="U163" s="129">
        <f t="array" ref="U163">ConsolGeog[COUNTY: Assessed CS - 18-24 (2014) '[non additive!']]</f>
        <v>0</v>
      </c>
      <c r="V163" s="129">
        <f t="array" ref="V163">ConsolGeog[COUNTY: Sum of districts'' populations '[non additive!']]</f>
        <v>92028</v>
      </c>
      <c r="W163" s="160">
        <f t="array" aca="1" ref="W163" ca="1">INDIRECT("ConsolGeog[@["&amp;W$1&amp;"]]")</f>
        <v>0.18746926027074784</v>
      </c>
      <c r="X163" s="129">
        <f t="array" aca="1" ref="X163" ca="1">INDIRECT("ConsolGeog[@["&amp;X$1&amp;"]]")</f>
        <v>0</v>
      </c>
      <c r="Y163" s="129">
        <f t="array" aca="1" ref="Y163" ca="1">INDIRECT("ConsolGeog[@["&amp;Y$1&amp;"]]")</f>
        <v>0</v>
      </c>
      <c r="Z163" s="129">
        <f t="array" aca="1" ref="Z163" ca="1">INDIRECT("ConsolGeog[@["&amp;Z$1&amp;"]]")</f>
        <v>0</v>
      </c>
      <c r="AA163" s="129">
        <f t="array" aca="1" ref="AA163" ca="1">INDIRECT("ConsolGeog[@["&amp;AA$1&amp;"]]")</f>
        <v>0</v>
      </c>
      <c r="AB163" s="129">
        <f t="array" aca="1" ref="AB163" ca="1">INDIRECT("ConsolGeog[@["&amp;AB$1&amp;"]]")</f>
        <v>0</v>
      </c>
      <c r="AC163" s="129">
        <f t="array" aca="1" ref="AC163" ca="1">INDIRECT("ConsolGeog[@["&amp;AC$1&amp;"]]")</f>
        <v>0</v>
      </c>
      <c r="AD163" s="129" t="str">
        <f t="array" aca="1" ref="AD163" ca="1">INDIRECT("ConsolGeog[@["&amp;AD$1&amp;"]]")</f>
        <v/>
      </c>
      <c r="AE163" s="129" t="str">
        <f t="array" aca="1" ref="AE163" ca="1">INDIRECT("ConsolGeog[@["&amp;AE$1&amp;"]]")</f>
        <v/>
      </c>
      <c r="AF163" s="129" t="str">
        <f t="array" aca="1" ref="AF163" ca="1">INDIRECT("ConsolGeog[@["&amp;AF$1&amp;"]]")</f>
        <v/>
      </c>
      <c r="AG163" s="129" t="str">
        <f t="array" aca="1" ref="AG163" ca="1">INDIRECT("ConsolGeog[@["&amp;AG$1&amp;"]]")</f>
        <v/>
      </c>
      <c r="AH163" s="129" t="str">
        <f t="array" aca="1" ref="AH163" ca="1">INDIRECT("ConsolGeog[@["&amp;AH$1&amp;"]]")</f>
        <v/>
      </c>
      <c r="AI163" s="129" t="str">
        <f t="array" aca="1" ref="AI163" ca="1">INDIRECT("ConsolGeog[@["&amp;AI$1&amp;"]]")</f>
        <v/>
      </c>
    </row>
    <row r="164" spans="1:35">
      <c r="A164" s="129" t="str">
        <f t="array" aca="1" ref="A164" ca="1">INDIRECT("ConsolGeog[@["&amp;A$1&amp;"]]")</f>
        <v>E07000142</v>
      </c>
      <c r="B164" s="129" t="str">
        <f t="array" aca="1" ref="B164" ca="1">INDIRECT("ConsolGeog[@["&amp;B$1&amp;"]]")</f>
        <v>West Lindsey</v>
      </c>
      <c r="C164" s="129">
        <f t="array" aca="1" ref="C164" ca="1">INDIRECT("ConsolGeog[@["&amp;C$1&amp;"]]")</f>
        <v>89250</v>
      </c>
      <c r="D164" s="129">
        <f t="array" aca="1" ref="D164" ca="1">INDIRECT("ConsolGeog[@["&amp;D$1&amp;"]]")</f>
        <v>115571.73</v>
      </c>
      <c r="E164" s="129" t="str">
        <f t="array" aca="1" ref="E164" ca="1">INDIRECT("ConsolGeog[@["&amp;E$1&amp;"]]")</f>
        <v>E07000142</v>
      </c>
      <c r="F164" s="129" t="str">
        <f t="array" aca="1" ref="F164" ca="1">INDIRECT("ConsolGeog[@["&amp;F$1&amp;"]]")</f>
        <v/>
      </c>
      <c r="G164" s="129" t="str">
        <f t="array" aca="1" ref="G164" ca="1">INDIRECT("ConsolGeog[@["&amp;G$1&amp;"]]")</f>
        <v>District</v>
      </c>
      <c r="H164" s="129" t="str">
        <f t="array" aca="1" ref="H164" ca="1">INDIRECT("ConsolGeog[@["&amp;H$1&amp;"]]")</f>
        <v>England</v>
      </c>
      <c r="I164" s="129" t="str">
        <f t="array" aca="1" ref="I164" ca="1">INDIRECT("ConsolGeog[@["&amp;I$1&amp;"]]")</f>
        <v>Lincolnshire</v>
      </c>
      <c r="J164" s="129">
        <f t="array" aca="1" ref="J164" ca="1">INDIRECT("ConsolGeog[@["&amp;J$1&amp;"]]")</f>
        <v>1</v>
      </c>
      <c r="K164" s="129">
        <f t="array" aca="1" ref="K164" ca="1">INDIRECT("ConsolGeog[@["&amp;K$1&amp;"]]")</f>
        <v>0</v>
      </c>
      <c r="L164" s="129">
        <f t="array" aca="1" ref="L164" ca="1">INDIRECT("ConsolGeog[@["&amp;L$1&amp;"]]")</f>
        <v>25</v>
      </c>
      <c r="M164" s="129">
        <f t="array" aca="1" ref="M164" ca="1">INDIRECT("ConsolGeog[@["&amp;M$1&amp;"]]")</f>
        <v>1</v>
      </c>
      <c r="N164" s="129">
        <f t="array" aca="1" ref="N164" ca="1">INDIRECT("ConsolGeog[@["&amp;N$1&amp;"]]")</f>
        <v>0</v>
      </c>
      <c r="O164" s="129">
        <f t="array" aca="1" ref="O164" ca="1">INDIRECT("ConsolGeog[@["&amp;O$1&amp;"]]")</f>
        <v>25</v>
      </c>
      <c r="P164" s="129">
        <f t="array" ref="P164">ConsolGeog[COUNTY: Presented CS - 16-17 (2014) '[non additive!']]</f>
        <v>0</v>
      </c>
      <c r="Q164" s="129">
        <f t="array" ref="Q164">ConsolGeog[COUNTY: Presented CS - 16-24 (2014) '[non additive!']]</f>
        <v>0</v>
      </c>
      <c r="R164" s="129">
        <f t="array" ref="R164">ConsolGeog[COUNTY: Presented CS - 18-24 (2014) '[non additive!']]</f>
        <v>0</v>
      </c>
      <c r="S164" s="129">
        <f t="array" ref="S164">ConsolGeog[COUNTY: Assessed CS - 16-17 (2014) '[non additive!']]</f>
        <v>0</v>
      </c>
      <c r="T164" s="129">
        <f t="array" ref="T164">ConsolGeog[COUNTY: Assessed CS - 16-24 (2014) '[non additive!']]</f>
        <v>0</v>
      </c>
      <c r="U164" s="129">
        <f t="array" ref="U164">ConsolGeog[COUNTY: Assessed CS - 18-24 (2014) '[non additive!']]</f>
        <v>0</v>
      </c>
      <c r="V164" s="129">
        <f t="array" ref="V164">ConsolGeog[COUNTY: Sum of districts'' populations '[non additive!']]</f>
        <v>92028</v>
      </c>
      <c r="W164" s="160">
        <f t="array" aca="1" ref="W164" ca="1">INDIRECT("ConsolGeog[@["&amp;W$1&amp;"]]")</f>
        <v>0.1250607788378946</v>
      </c>
      <c r="X164" s="129">
        <f t="array" aca="1" ref="X164" ca="1">INDIRECT("ConsolGeog[@["&amp;X$1&amp;"]]")</f>
        <v>0</v>
      </c>
      <c r="Y164" s="129">
        <f t="array" aca="1" ref="Y164" ca="1">INDIRECT("ConsolGeog[@["&amp;Y$1&amp;"]]")</f>
        <v>0</v>
      </c>
      <c r="Z164" s="129">
        <f t="array" aca="1" ref="Z164" ca="1">INDIRECT("ConsolGeog[@["&amp;Z$1&amp;"]]")</f>
        <v>0</v>
      </c>
      <c r="AA164" s="129">
        <f t="array" aca="1" ref="AA164" ca="1">INDIRECT("ConsolGeog[@["&amp;AA$1&amp;"]]")</f>
        <v>0</v>
      </c>
      <c r="AB164" s="129">
        <f t="array" aca="1" ref="AB164" ca="1">INDIRECT("ConsolGeog[@["&amp;AB$1&amp;"]]")</f>
        <v>0</v>
      </c>
      <c r="AC164" s="129">
        <f t="array" aca="1" ref="AC164" ca="1">INDIRECT("ConsolGeog[@["&amp;AC$1&amp;"]]")</f>
        <v>0</v>
      </c>
      <c r="AD164" s="129" t="str">
        <f t="array" aca="1" ref="AD164" ca="1">INDIRECT("ConsolGeog[@["&amp;AD$1&amp;"]]")</f>
        <v/>
      </c>
      <c r="AE164" s="129" t="str">
        <f t="array" aca="1" ref="AE164" ca="1">INDIRECT("ConsolGeog[@["&amp;AE$1&amp;"]]")</f>
        <v/>
      </c>
      <c r="AF164" s="129" t="str">
        <f t="array" aca="1" ref="AF164" ca="1">INDIRECT("ConsolGeog[@["&amp;AF$1&amp;"]]")</f>
        <v/>
      </c>
      <c r="AG164" s="129" t="str">
        <f t="array" aca="1" ref="AG164" ca="1">INDIRECT("ConsolGeog[@["&amp;AG$1&amp;"]]")</f>
        <v/>
      </c>
      <c r="AH164" s="129" t="str">
        <f t="array" aca="1" ref="AH164" ca="1">INDIRECT("ConsolGeog[@["&amp;AH$1&amp;"]]")</f>
        <v/>
      </c>
      <c r="AI164" s="129" t="str">
        <f t="array" aca="1" ref="AI164" ca="1">INDIRECT("ConsolGeog[@["&amp;AI$1&amp;"]]")</f>
        <v/>
      </c>
    </row>
    <row r="165" spans="1:35">
      <c r="A165" s="129" t="str">
        <f t="array" aca="1" ref="A165" ca="1">INDIRECT("ConsolGeog[@["&amp;A$1&amp;"]]")</f>
        <v>E07000143</v>
      </c>
      <c r="B165" s="129" t="str">
        <f t="array" aca="1" ref="B165" ca="1">INDIRECT("ConsolGeog[@["&amp;B$1&amp;"]]")</f>
        <v>Breckland</v>
      </c>
      <c r="C165" s="129">
        <f t="array" aca="1" ref="C165" ca="1">INDIRECT("ConsolGeog[@["&amp;C$1&amp;"]]")</f>
        <v>130491</v>
      </c>
      <c r="D165" s="129">
        <f t="array" aca="1" ref="D165" ca="1">INDIRECT("ConsolGeog[@["&amp;D$1&amp;"]]")</f>
        <v>130511.64</v>
      </c>
      <c r="E165" s="129" t="str">
        <f t="array" aca="1" ref="E165" ca="1">INDIRECT("ConsolGeog[@["&amp;E$1&amp;"]]")</f>
        <v>E07000143</v>
      </c>
      <c r="F165" s="129" t="str">
        <f t="array" aca="1" ref="F165" ca="1">INDIRECT("ConsolGeog[@["&amp;F$1&amp;"]]")</f>
        <v/>
      </c>
      <c r="G165" s="129" t="str">
        <f t="array" aca="1" ref="G165" ca="1">INDIRECT("ConsolGeog[@["&amp;G$1&amp;"]]")</f>
        <v>District</v>
      </c>
      <c r="H165" s="129" t="str">
        <f t="array" aca="1" ref="H165" ca="1">INDIRECT("ConsolGeog[@["&amp;H$1&amp;"]]")</f>
        <v>England</v>
      </c>
      <c r="I165" s="129" t="str">
        <f t="array" aca="1" ref="I165" ca="1">INDIRECT("ConsolGeog[@["&amp;I$1&amp;"]]")</f>
        <v>Norfolk</v>
      </c>
      <c r="J165" s="129">
        <f t="array" aca="1" ref="J165" ca="1">INDIRECT("ConsolGeog[@["&amp;J$1&amp;"]]")</f>
        <v>0</v>
      </c>
      <c r="K165" s="129">
        <f t="array" aca="1" ref="K165" ca="1">INDIRECT("ConsolGeog[@["&amp;K$1&amp;"]]")</f>
        <v>25</v>
      </c>
      <c r="L165" s="129">
        <f t="array" aca="1" ref="L165" ca="1">INDIRECT("ConsolGeog[@["&amp;L$1&amp;"]]")</f>
        <v>0</v>
      </c>
      <c r="M165" s="129">
        <f t="array" aca="1" ref="M165" ca="1">INDIRECT("ConsolGeog[@["&amp;M$1&amp;"]]")</f>
        <v>0</v>
      </c>
      <c r="N165" s="129">
        <f t="array" aca="1" ref="N165" ca="1">INDIRECT("ConsolGeog[@["&amp;N$1&amp;"]]")</f>
        <v>396</v>
      </c>
      <c r="O165" s="129">
        <f t="array" aca="1" ref="O165" ca="1">INDIRECT("ConsolGeog[@["&amp;O$1&amp;"]]")</f>
        <v>0</v>
      </c>
      <c r="P165" s="129">
        <f t="array" ref="P165">ConsolGeog[COUNTY: Presented CS - 16-17 (2014) '[non additive!']]</f>
        <v>0</v>
      </c>
      <c r="Q165" s="129">
        <f t="array" ref="Q165">ConsolGeog[COUNTY: Presented CS - 16-24 (2014) '[non additive!']]</f>
        <v>0</v>
      </c>
      <c r="R165" s="129">
        <f t="array" ref="R165">ConsolGeog[COUNTY: Presented CS - 18-24 (2014) '[non additive!']]</f>
        <v>0</v>
      </c>
      <c r="S165" s="129">
        <f t="array" ref="S165">ConsolGeog[COUNTY: Assessed CS - 16-17 (2014) '[non additive!']]</f>
        <v>0</v>
      </c>
      <c r="T165" s="129">
        <f t="array" ref="T165">ConsolGeog[COUNTY: Assessed CS - 16-24 (2014) '[non additive!']]</f>
        <v>0</v>
      </c>
      <c r="U165" s="129">
        <f t="array" ref="U165">ConsolGeog[COUNTY: Assessed CS - 18-24 (2014) '[non additive!']]</f>
        <v>0</v>
      </c>
      <c r="V165" s="129">
        <f t="array" ref="V165">ConsolGeog[COUNTY: Sum of districts'' populations '[non additive!']]</f>
        <v>92028</v>
      </c>
      <c r="W165" s="160">
        <f t="array" aca="1" ref="W165" ca="1">INDIRECT("ConsolGeog[@["&amp;W$1&amp;"]]")</f>
        <v>0.15210726808161437</v>
      </c>
      <c r="X165" s="129">
        <f t="array" aca="1" ref="X165" ca="1">INDIRECT("ConsolGeog[@["&amp;X$1&amp;"]]")</f>
        <v>0</v>
      </c>
      <c r="Y165" s="129">
        <f t="array" aca="1" ref="Y165" ca="1">INDIRECT("ConsolGeog[@["&amp;Y$1&amp;"]]")</f>
        <v>0</v>
      </c>
      <c r="Z165" s="129">
        <f t="array" aca="1" ref="Z165" ca="1">INDIRECT("ConsolGeog[@["&amp;Z$1&amp;"]]")</f>
        <v>0</v>
      </c>
      <c r="AA165" s="129">
        <f t="array" aca="1" ref="AA165" ca="1">INDIRECT("ConsolGeog[@["&amp;AA$1&amp;"]]")</f>
        <v>0</v>
      </c>
      <c r="AB165" s="129">
        <f t="array" aca="1" ref="AB165" ca="1">INDIRECT("ConsolGeog[@["&amp;AB$1&amp;"]]")</f>
        <v>0</v>
      </c>
      <c r="AC165" s="129">
        <f t="array" aca="1" ref="AC165" ca="1">INDIRECT("ConsolGeog[@["&amp;AC$1&amp;"]]")</f>
        <v>0</v>
      </c>
      <c r="AD165" s="129" t="str">
        <f t="array" aca="1" ref="AD165" ca="1">INDIRECT("ConsolGeog[@["&amp;AD$1&amp;"]]")</f>
        <v/>
      </c>
      <c r="AE165" s="129" t="str">
        <f t="array" aca="1" ref="AE165" ca="1">INDIRECT("ConsolGeog[@["&amp;AE$1&amp;"]]")</f>
        <v/>
      </c>
      <c r="AF165" s="129" t="str">
        <f t="array" aca="1" ref="AF165" ca="1">INDIRECT("ConsolGeog[@["&amp;AF$1&amp;"]]")</f>
        <v/>
      </c>
      <c r="AG165" s="129" t="str">
        <f t="array" aca="1" ref="AG165" ca="1">INDIRECT("ConsolGeog[@["&amp;AG$1&amp;"]]")</f>
        <v/>
      </c>
      <c r="AH165" s="129" t="str">
        <f t="array" aca="1" ref="AH165" ca="1">INDIRECT("ConsolGeog[@["&amp;AH$1&amp;"]]")</f>
        <v/>
      </c>
      <c r="AI165" s="129" t="str">
        <f t="array" aca="1" ref="AI165" ca="1">INDIRECT("ConsolGeog[@["&amp;AI$1&amp;"]]")</f>
        <v>ERROR</v>
      </c>
    </row>
    <row r="166" spans="1:35">
      <c r="A166" s="129" t="str">
        <f t="array" aca="1" ref="A166" ca="1">INDIRECT("ConsolGeog[@["&amp;A$1&amp;"]]")</f>
        <v>E07000144</v>
      </c>
      <c r="B166" s="129" t="str">
        <f t="array" aca="1" ref="B166" ca="1">INDIRECT("ConsolGeog[@["&amp;B$1&amp;"]]")</f>
        <v>Broadland</v>
      </c>
      <c r="C166" s="129">
        <f t="array" aca="1" ref="C166" ca="1">INDIRECT("ConsolGeog[@["&amp;C$1&amp;"]]")</f>
        <v>124646</v>
      </c>
      <c r="D166" s="129">
        <f t="array" aca="1" ref="D166" ca="1">INDIRECT("ConsolGeog[@["&amp;D$1&amp;"]]")</f>
        <v>55239.88</v>
      </c>
      <c r="E166" s="129" t="str">
        <f t="array" aca="1" ref="E166" ca="1">INDIRECT("ConsolGeog[@["&amp;E$1&amp;"]]")</f>
        <v>E07000144</v>
      </c>
      <c r="F166" s="129" t="str">
        <f t="array" aca="1" ref="F166" ca="1">INDIRECT("ConsolGeog[@["&amp;F$1&amp;"]]")</f>
        <v/>
      </c>
      <c r="G166" s="129" t="str">
        <f t="array" aca="1" ref="G166" ca="1">INDIRECT("ConsolGeog[@["&amp;G$1&amp;"]]")</f>
        <v>District</v>
      </c>
      <c r="H166" s="129" t="str">
        <f t="array" aca="1" ref="H166" ca="1">INDIRECT("ConsolGeog[@["&amp;H$1&amp;"]]")</f>
        <v>England</v>
      </c>
      <c r="I166" s="129" t="str">
        <f t="array" aca="1" ref="I166" ca="1">INDIRECT("ConsolGeog[@["&amp;I$1&amp;"]]")</f>
        <v>Norfolk</v>
      </c>
      <c r="J166" s="129">
        <f t="array" aca="1" ref="J166" ca="1">INDIRECT("ConsolGeog[@["&amp;J$1&amp;"]]")</f>
        <v>5</v>
      </c>
      <c r="K166" s="129">
        <f t="array" aca="1" ref="K166" ca="1">INDIRECT("ConsolGeog[@["&amp;K$1&amp;"]]")</f>
        <v>0</v>
      </c>
      <c r="L166" s="129">
        <f t="array" aca="1" ref="L166" ca="1">INDIRECT("ConsolGeog[@["&amp;L$1&amp;"]]")</f>
        <v>31</v>
      </c>
      <c r="M166" s="129">
        <f t="array" aca="1" ref="M166" ca="1">INDIRECT("ConsolGeog[@["&amp;M$1&amp;"]]")</f>
        <v>5</v>
      </c>
      <c r="N166" s="129">
        <f t="array" aca="1" ref="N166" ca="1">INDIRECT("ConsolGeog[@["&amp;N$1&amp;"]]")</f>
        <v>0</v>
      </c>
      <c r="O166" s="129">
        <f t="array" aca="1" ref="O166" ca="1">INDIRECT("ConsolGeog[@["&amp;O$1&amp;"]]")</f>
        <v>31</v>
      </c>
      <c r="P166" s="129">
        <f t="array" ref="P166">ConsolGeog[COUNTY: Presented CS - 16-17 (2014) '[non additive!']]</f>
        <v>0</v>
      </c>
      <c r="Q166" s="129">
        <f t="array" ref="Q166">ConsolGeog[COUNTY: Presented CS - 16-24 (2014) '[non additive!']]</f>
        <v>0</v>
      </c>
      <c r="R166" s="129">
        <f t="array" ref="R166">ConsolGeog[COUNTY: Presented CS - 18-24 (2014) '[non additive!']]</f>
        <v>0</v>
      </c>
      <c r="S166" s="129">
        <f t="array" ref="S166">ConsolGeog[COUNTY: Assessed CS - 16-17 (2014) '[non additive!']]</f>
        <v>0</v>
      </c>
      <c r="T166" s="129">
        <f t="array" ref="T166">ConsolGeog[COUNTY: Assessed CS - 16-24 (2014) '[non additive!']]</f>
        <v>0</v>
      </c>
      <c r="U166" s="129">
        <f t="array" ref="U166">ConsolGeog[COUNTY: Assessed CS - 18-24 (2014) '[non additive!']]</f>
        <v>0</v>
      </c>
      <c r="V166" s="129">
        <f t="array" ref="V166">ConsolGeog[COUNTY: Sum of districts'' populations '[non additive!']]</f>
        <v>92028</v>
      </c>
      <c r="W166" s="160">
        <f t="array" aca="1" ref="W166" ca="1">INDIRECT("ConsolGeog[@["&amp;W$1&amp;"]]")</f>
        <v>0.1452940243947928</v>
      </c>
      <c r="X166" s="129">
        <f t="array" aca="1" ref="X166" ca="1">INDIRECT("ConsolGeog[@["&amp;X$1&amp;"]]")</f>
        <v>0</v>
      </c>
      <c r="Y166" s="129">
        <f t="array" aca="1" ref="Y166" ca="1">INDIRECT("ConsolGeog[@["&amp;Y$1&amp;"]]")</f>
        <v>0</v>
      </c>
      <c r="Z166" s="129">
        <f t="array" aca="1" ref="Z166" ca="1">INDIRECT("ConsolGeog[@["&amp;Z$1&amp;"]]")</f>
        <v>0</v>
      </c>
      <c r="AA166" s="129">
        <f t="array" aca="1" ref="AA166" ca="1">INDIRECT("ConsolGeog[@["&amp;AA$1&amp;"]]")</f>
        <v>0</v>
      </c>
      <c r="AB166" s="129">
        <f t="array" aca="1" ref="AB166" ca="1">INDIRECT("ConsolGeog[@["&amp;AB$1&amp;"]]")</f>
        <v>0</v>
      </c>
      <c r="AC166" s="129">
        <f t="array" aca="1" ref="AC166" ca="1">INDIRECT("ConsolGeog[@["&amp;AC$1&amp;"]]")</f>
        <v>0</v>
      </c>
      <c r="AD166" s="129" t="str">
        <f t="array" aca="1" ref="AD166" ca="1">INDIRECT("ConsolGeog[@["&amp;AD$1&amp;"]]")</f>
        <v/>
      </c>
      <c r="AE166" s="129" t="str">
        <f t="array" aca="1" ref="AE166" ca="1">INDIRECT("ConsolGeog[@["&amp;AE$1&amp;"]]")</f>
        <v/>
      </c>
      <c r="AF166" s="129" t="str">
        <f t="array" aca="1" ref="AF166" ca="1">INDIRECT("ConsolGeog[@["&amp;AF$1&amp;"]]")</f>
        <v/>
      </c>
      <c r="AG166" s="129" t="str">
        <f t="array" aca="1" ref="AG166" ca="1">INDIRECT("ConsolGeog[@["&amp;AG$1&amp;"]]")</f>
        <v/>
      </c>
      <c r="AH166" s="129" t="str">
        <f t="array" aca="1" ref="AH166" ca="1">INDIRECT("ConsolGeog[@["&amp;AH$1&amp;"]]")</f>
        <v/>
      </c>
      <c r="AI166" s="129" t="str">
        <f t="array" aca="1" ref="AI166" ca="1">INDIRECT("ConsolGeog[@["&amp;AI$1&amp;"]]")</f>
        <v/>
      </c>
    </row>
    <row r="167" spans="1:35">
      <c r="A167" s="129" t="str">
        <f t="array" aca="1" ref="A167" ca="1">INDIRECT("ConsolGeog[@["&amp;A$1&amp;"]]")</f>
        <v>E07000145</v>
      </c>
      <c r="B167" s="129" t="str">
        <f t="array" aca="1" ref="B167" ca="1">INDIRECT("ConsolGeog[@["&amp;B$1&amp;"]]")</f>
        <v>Great Yarmouth</v>
      </c>
      <c r="C167" s="129">
        <f t="array" aca="1" ref="C167" ca="1">INDIRECT("ConsolGeog[@["&amp;C$1&amp;"]]")</f>
        <v>97277</v>
      </c>
      <c r="D167" s="129">
        <f t="array" aca="1" ref="D167" ca="1">INDIRECT("ConsolGeog[@["&amp;D$1&amp;"]]")</f>
        <v>17418.830000000002</v>
      </c>
      <c r="E167" s="129" t="str">
        <f t="array" aca="1" ref="E167" ca="1">INDIRECT("ConsolGeog[@["&amp;E$1&amp;"]]")</f>
        <v>E07000145</v>
      </c>
      <c r="F167" s="129">
        <f t="array" aca="1" ref="F167" ca="1">INDIRECT("ConsolGeog[@["&amp;F$1&amp;"]]")</f>
        <v>1</v>
      </c>
      <c r="G167" s="129" t="str">
        <f t="array" aca="1" ref="G167" ca="1">INDIRECT("ConsolGeog[@["&amp;G$1&amp;"]]")</f>
        <v>District</v>
      </c>
      <c r="H167" s="129" t="str">
        <f t="array" aca="1" ref="H167" ca="1">INDIRECT("ConsolGeog[@["&amp;H$1&amp;"]]")</f>
        <v>England</v>
      </c>
      <c r="I167" s="129" t="str">
        <f t="array" aca="1" ref="I167" ca="1">INDIRECT("ConsolGeog[@["&amp;I$1&amp;"]]")</f>
        <v>Norfolk</v>
      </c>
      <c r="J167" s="129">
        <f t="array" aca="1" ref="J167" ca="1">INDIRECT("ConsolGeog[@["&amp;J$1&amp;"]]")</f>
        <v>0</v>
      </c>
      <c r="K167" s="129">
        <f t="array" aca="1" ref="K167" ca="1">INDIRECT("ConsolGeog[@["&amp;K$1&amp;"]]")</f>
        <v>0</v>
      </c>
      <c r="L167" s="129">
        <f t="array" aca="1" ref="L167" ca="1">INDIRECT("ConsolGeog[@["&amp;L$1&amp;"]]")</f>
        <v>0</v>
      </c>
      <c r="M167" s="129">
        <f t="array" aca="1" ref="M167" ca="1">INDIRECT("ConsolGeog[@["&amp;M$1&amp;"]]")</f>
        <v>0</v>
      </c>
      <c r="N167" s="129">
        <f t="array" aca="1" ref="N167" ca="1">INDIRECT("ConsolGeog[@["&amp;N$1&amp;"]]")</f>
        <v>0</v>
      </c>
      <c r="O167" s="129">
        <f t="array" aca="1" ref="O167" ca="1">INDIRECT("ConsolGeog[@["&amp;O$1&amp;"]]")</f>
        <v>0</v>
      </c>
      <c r="P167" s="129">
        <f t="array" ref="P167">ConsolGeog[COUNTY: Presented CS - 16-17 (2014) '[non additive!']]</f>
        <v>0</v>
      </c>
      <c r="Q167" s="129">
        <f t="array" ref="Q167">ConsolGeog[COUNTY: Presented CS - 16-24 (2014) '[non additive!']]</f>
        <v>0</v>
      </c>
      <c r="R167" s="129">
        <f t="array" ref="R167">ConsolGeog[COUNTY: Presented CS - 18-24 (2014) '[non additive!']]</f>
        <v>0</v>
      </c>
      <c r="S167" s="129">
        <f t="array" ref="S167">ConsolGeog[COUNTY: Assessed CS - 16-17 (2014) '[non additive!']]</f>
        <v>0</v>
      </c>
      <c r="T167" s="129">
        <f t="array" ref="T167">ConsolGeog[COUNTY: Assessed CS - 16-24 (2014) '[non additive!']]</f>
        <v>0</v>
      </c>
      <c r="U167" s="129">
        <f t="array" ref="U167">ConsolGeog[COUNTY: Assessed CS - 18-24 (2014) '[non additive!']]</f>
        <v>0</v>
      </c>
      <c r="V167" s="129">
        <f t="array" ref="V167">ConsolGeog[COUNTY: Sum of districts'' populations '[non additive!']]</f>
        <v>92028</v>
      </c>
      <c r="W167" s="160">
        <f t="array" aca="1" ref="W167" ca="1">INDIRECT("ConsolGeog[@["&amp;W$1&amp;"]]")</f>
        <v>0.11339125853258235</v>
      </c>
      <c r="X167" s="129">
        <f t="array" aca="1" ref="X167" ca="1">INDIRECT("ConsolGeog[@["&amp;X$1&amp;"]]")</f>
        <v>0</v>
      </c>
      <c r="Y167" s="129">
        <f t="array" aca="1" ref="Y167" ca="1">INDIRECT("ConsolGeog[@["&amp;Y$1&amp;"]]")</f>
        <v>0</v>
      </c>
      <c r="Z167" s="129">
        <f t="array" aca="1" ref="Z167" ca="1">INDIRECT("ConsolGeog[@["&amp;Z$1&amp;"]]")</f>
        <v>0</v>
      </c>
      <c r="AA167" s="129">
        <f t="array" aca="1" ref="AA167" ca="1">INDIRECT("ConsolGeog[@["&amp;AA$1&amp;"]]")</f>
        <v>0</v>
      </c>
      <c r="AB167" s="129">
        <f t="array" aca="1" ref="AB167" ca="1">INDIRECT("ConsolGeog[@["&amp;AB$1&amp;"]]")</f>
        <v>0</v>
      </c>
      <c r="AC167" s="129">
        <f t="array" aca="1" ref="AC167" ca="1">INDIRECT("ConsolGeog[@["&amp;AC$1&amp;"]]")</f>
        <v>0</v>
      </c>
      <c r="AD167" s="129" t="str">
        <f t="array" aca="1" ref="AD167" ca="1">INDIRECT("ConsolGeog[@["&amp;AD$1&amp;"]]")</f>
        <v/>
      </c>
      <c r="AE167" s="129" t="str">
        <f t="array" aca="1" ref="AE167" ca="1">INDIRECT("ConsolGeog[@["&amp;AE$1&amp;"]]")</f>
        <v/>
      </c>
      <c r="AF167" s="129" t="str">
        <f t="array" aca="1" ref="AF167" ca="1">INDIRECT("ConsolGeog[@["&amp;AF$1&amp;"]]")</f>
        <v/>
      </c>
      <c r="AG167" s="129" t="str">
        <f t="array" aca="1" ref="AG167" ca="1">INDIRECT("ConsolGeog[@["&amp;AG$1&amp;"]]")</f>
        <v/>
      </c>
      <c r="AH167" s="129" t="str">
        <f t="array" aca="1" ref="AH167" ca="1">INDIRECT("ConsolGeog[@["&amp;AH$1&amp;"]]")</f>
        <v/>
      </c>
      <c r="AI167" s="129" t="str">
        <f t="array" aca="1" ref="AI167" ca="1">INDIRECT("ConsolGeog[@["&amp;AI$1&amp;"]]")</f>
        <v/>
      </c>
    </row>
    <row r="168" spans="1:35">
      <c r="A168" s="129" t="str">
        <f t="array" aca="1" ref="A168" ca="1">INDIRECT("ConsolGeog[@["&amp;A$1&amp;"]]")</f>
        <v>E07000146</v>
      </c>
      <c r="B168" s="129" t="str">
        <f t="array" aca="1" ref="B168" ca="1">INDIRECT("ConsolGeog[@["&amp;B$1&amp;"]]")</f>
        <v>King's Lynn and West Norfolk</v>
      </c>
      <c r="C168" s="129">
        <f t="array" aca="1" ref="C168" ca="1">INDIRECT("ConsolGeog[@["&amp;C$1&amp;"]]")</f>
        <v>147451</v>
      </c>
      <c r="D168" s="129">
        <f t="array" aca="1" ref="D168" ca="1">INDIRECT("ConsolGeog[@["&amp;D$1&amp;"]]")</f>
        <v>142879.4</v>
      </c>
      <c r="E168" s="129" t="str">
        <f t="array" aca="1" ref="E168" ca="1">INDIRECT("ConsolGeog[@["&amp;E$1&amp;"]]")</f>
        <v>E07000146</v>
      </c>
      <c r="F168" s="129" t="str">
        <f t="array" aca="1" ref="F168" ca="1">INDIRECT("ConsolGeog[@["&amp;F$1&amp;"]]")</f>
        <v/>
      </c>
      <c r="G168" s="129" t="str">
        <f t="array" aca="1" ref="G168" ca="1">INDIRECT("ConsolGeog[@["&amp;G$1&amp;"]]")</f>
        <v>District</v>
      </c>
      <c r="H168" s="129" t="str">
        <f t="array" aca="1" ref="H168" ca="1">INDIRECT("ConsolGeog[@["&amp;H$1&amp;"]]")</f>
        <v>England</v>
      </c>
      <c r="I168" s="129" t="str">
        <f t="array" aca="1" ref="I168" ca="1">INDIRECT("ConsolGeog[@["&amp;I$1&amp;"]]")</f>
        <v>Norfolk</v>
      </c>
      <c r="J168" s="129">
        <f t="array" aca="1" ref="J168" ca="1">INDIRECT("ConsolGeog[@["&amp;J$1&amp;"]]")</f>
        <v>24</v>
      </c>
      <c r="K168" s="129">
        <f t="array" aca="1" ref="K168" ca="1">INDIRECT("ConsolGeog[@["&amp;K$1&amp;"]]")</f>
        <v>0</v>
      </c>
      <c r="L168" s="129">
        <f t="array" aca="1" ref="L168" ca="1">INDIRECT("ConsolGeog[@["&amp;L$1&amp;"]]")</f>
        <v>344</v>
      </c>
      <c r="M168" s="129">
        <f t="array" aca="1" ref="M168" ca="1">INDIRECT("ConsolGeog[@["&amp;M$1&amp;"]]")</f>
        <v>2</v>
      </c>
      <c r="N168" s="129">
        <f t="array" aca="1" ref="N168" ca="1">INDIRECT("ConsolGeog[@["&amp;N$1&amp;"]]")</f>
        <v>0</v>
      </c>
      <c r="O168" s="129">
        <f t="array" aca="1" ref="O168" ca="1">INDIRECT("ConsolGeog[@["&amp;O$1&amp;"]]")</f>
        <v>26</v>
      </c>
      <c r="P168" s="129">
        <f t="array" ref="P168">ConsolGeog[COUNTY: Presented CS - 16-17 (2014) '[non additive!']]</f>
        <v>0</v>
      </c>
      <c r="Q168" s="129">
        <f t="array" ref="Q168">ConsolGeog[COUNTY: Presented CS - 16-24 (2014) '[non additive!']]</f>
        <v>0</v>
      </c>
      <c r="R168" s="129">
        <f t="array" ref="R168">ConsolGeog[COUNTY: Presented CS - 18-24 (2014) '[non additive!']]</f>
        <v>0</v>
      </c>
      <c r="S168" s="129">
        <f t="array" ref="S168">ConsolGeog[COUNTY: Assessed CS - 16-17 (2014) '[non additive!']]</f>
        <v>0</v>
      </c>
      <c r="T168" s="129">
        <f t="array" ref="T168">ConsolGeog[COUNTY: Assessed CS - 16-24 (2014) '[non additive!']]</f>
        <v>0</v>
      </c>
      <c r="U168" s="129">
        <f t="array" ref="U168">ConsolGeog[COUNTY: Assessed CS - 18-24 (2014) '[non additive!']]</f>
        <v>0</v>
      </c>
      <c r="V168" s="129">
        <f t="array" ref="V168">ConsolGeog[COUNTY: Sum of districts'' populations '[non additive!']]</f>
        <v>92028</v>
      </c>
      <c r="W168" s="160">
        <f t="array" aca="1" ref="W168" ca="1">INDIRECT("ConsolGeog[@["&amp;W$1&amp;"]]")</f>
        <v>0.17187674847998807</v>
      </c>
      <c r="X168" s="129">
        <f t="array" aca="1" ref="X168" ca="1">INDIRECT("ConsolGeog[@["&amp;X$1&amp;"]]")</f>
        <v>0</v>
      </c>
      <c r="Y168" s="129">
        <f t="array" aca="1" ref="Y168" ca="1">INDIRECT("ConsolGeog[@["&amp;Y$1&amp;"]]")</f>
        <v>0</v>
      </c>
      <c r="Z168" s="129">
        <f t="array" aca="1" ref="Z168" ca="1">INDIRECT("ConsolGeog[@["&amp;Z$1&amp;"]]")</f>
        <v>0</v>
      </c>
      <c r="AA168" s="129">
        <f t="array" aca="1" ref="AA168" ca="1">INDIRECT("ConsolGeog[@["&amp;AA$1&amp;"]]")</f>
        <v>0</v>
      </c>
      <c r="AB168" s="129">
        <f t="array" aca="1" ref="AB168" ca="1">INDIRECT("ConsolGeog[@["&amp;AB$1&amp;"]]")</f>
        <v>0</v>
      </c>
      <c r="AC168" s="129">
        <f t="array" aca="1" ref="AC168" ca="1">INDIRECT("ConsolGeog[@["&amp;AC$1&amp;"]]")</f>
        <v>0</v>
      </c>
      <c r="AD168" s="129" t="str">
        <f t="array" aca="1" ref="AD168" ca="1">INDIRECT("ConsolGeog[@["&amp;AD$1&amp;"]]")</f>
        <v/>
      </c>
      <c r="AE168" s="129" t="str">
        <f t="array" aca="1" ref="AE168" ca="1">INDIRECT("ConsolGeog[@["&amp;AE$1&amp;"]]")</f>
        <v/>
      </c>
      <c r="AF168" s="129" t="str">
        <f t="array" aca="1" ref="AF168" ca="1">INDIRECT("ConsolGeog[@["&amp;AF$1&amp;"]]")</f>
        <v/>
      </c>
      <c r="AG168" s="129" t="str">
        <f t="array" aca="1" ref="AG168" ca="1">INDIRECT("ConsolGeog[@["&amp;AG$1&amp;"]]")</f>
        <v/>
      </c>
      <c r="AH168" s="129" t="str">
        <f t="array" aca="1" ref="AH168" ca="1">INDIRECT("ConsolGeog[@["&amp;AH$1&amp;"]]")</f>
        <v/>
      </c>
      <c r="AI168" s="129" t="str">
        <f t="array" aca="1" ref="AI168" ca="1">INDIRECT("ConsolGeog[@["&amp;AI$1&amp;"]]")</f>
        <v/>
      </c>
    </row>
    <row r="169" spans="1:35">
      <c r="A169" s="129" t="str">
        <f t="array" aca="1" ref="A169" ca="1">INDIRECT("ConsolGeog[@["&amp;A$1&amp;"]]")</f>
        <v>E07000147</v>
      </c>
      <c r="B169" s="129" t="str">
        <f t="array" aca="1" ref="B169" ca="1">INDIRECT("ConsolGeog[@["&amp;B$1&amp;"]]")</f>
        <v>North Norfolk</v>
      </c>
      <c r="C169" s="129">
        <f t="array" aca="1" ref="C169" ca="1">INDIRECT("ConsolGeog[@["&amp;C$1&amp;"]]")</f>
        <v>101499</v>
      </c>
      <c r="D169" s="129">
        <f t="array" aca="1" ref="D169" ca="1">INDIRECT("ConsolGeog[@["&amp;D$1&amp;"]]")</f>
        <v>96333.07</v>
      </c>
      <c r="E169" s="129" t="str">
        <f t="array" aca="1" ref="E169" ca="1">INDIRECT("ConsolGeog[@["&amp;E$1&amp;"]]")</f>
        <v>E07000147</v>
      </c>
      <c r="F169" s="129">
        <f t="array" aca="1" ref="F169" ca="1">INDIRECT("ConsolGeog[@["&amp;F$1&amp;"]]")</f>
        <v>1</v>
      </c>
      <c r="G169" s="129" t="str">
        <f t="array" aca="1" ref="G169" ca="1">INDIRECT("ConsolGeog[@["&amp;G$1&amp;"]]")</f>
        <v>District</v>
      </c>
      <c r="H169" s="129" t="str">
        <f t="array" aca="1" ref="H169" ca="1">INDIRECT("ConsolGeog[@["&amp;H$1&amp;"]]")</f>
        <v>England</v>
      </c>
      <c r="I169" s="129" t="str">
        <f t="array" aca="1" ref="I169" ca="1">INDIRECT("ConsolGeog[@["&amp;I$1&amp;"]]")</f>
        <v>Norfolk</v>
      </c>
      <c r="J169" s="129">
        <f t="array" aca="1" ref="J169" ca="1">INDIRECT("ConsolGeog[@["&amp;J$1&amp;"]]")</f>
        <v>0</v>
      </c>
      <c r="K169" s="129">
        <f t="array" aca="1" ref="K169" ca="1">INDIRECT("ConsolGeog[@["&amp;K$1&amp;"]]")</f>
        <v>0</v>
      </c>
      <c r="L169" s="129">
        <f t="array" aca="1" ref="L169" ca="1">INDIRECT("ConsolGeog[@["&amp;L$1&amp;"]]")</f>
        <v>0</v>
      </c>
      <c r="M169" s="129">
        <f t="array" aca="1" ref="M169" ca="1">INDIRECT("ConsolGeog[@["&amp;M$1&amp;"]]")</f>
        <v>0</v>
      </c>
      <c r="N169" s="129">
        <f t="array" aca="1" ref="N169" ca="1">INDIRECT("ConsolGeog[@["&amp;N$1&amp;"]]")</f>
        <v>0</v>
      </c>
      <c r="O169" s="129">
        <f t="array" aca="1" ref="O169" ca="1">INDIRECT("ConsolGeog[@["&amp;O$1&amp;"]]")</f>
        <v>0</v>
      </c>
      <c r="P169" s="129">
        <f t="array" ref="P169">ConsolGeog[COUNTY: Presented CS - 16-17 (2014) '[non additive!']]</f>
        <v>0</v>
      </c>
      <c r="Q169" s="129">
        <f t="array" ref="Q169">ConsolGeog[COUNTY: Presented CS - 16-24 (2014) '[non additive!']]</f>
        <v>0</v>
      </c>
      <c r="R169" s="129">
        <f t="array" ref="R169">ConsolGeog[COUNTY: Presented CS - 18-24 (2014) '[non additive!']]</f>
        <v>0</v>
      </c>
      <c r="S169" s="129">
        <f t="array" ref="S169">ConsolGeog[COUNTY: Assessed CS - 16-17 (2014) '[non additive!']]</f>
        <v>0</v>
      </c>
      <c r="T169" s="129">
        <f t="array" ref="T169">ConsolGeog[COUNTY: Assessed CS - 16-24 (2014) '[non additive!']]</f>
        <v>0</v>
      </c>
      <c r="U169" s="129">
        <f t="array" ref="U169">ConsolGeog[COUNTY: Assessed CS - 18-24 (2014) '[non additive!']]</f>
        <v>0</v>
      </c>
      <c r="V169" s="129">
        <f t="array" ref="V169">ConsolGeog[COUNTY: Sum of districts'' populations '[non additive!']]</f>
        <v>92028</v>
      </c>
      <c r="W169" s="160">
        <f t="array" aca="1" ref="W169" ca="1">INDIRECT("ConsolGeog[@["&amp;W$1&amp;"]]")</f>
        <v>0.118312646872319</v>
      </c>
      <c r="X169" s="129">
        <f t="array" aca="1" ref="X169" ca="1">INDIRECT("ConsolGeog[@["&amp;X$1&amp;"]]")</f>
        <v>0</v>
      </c>
      <c r="Y169" s="129">
        <f t="array" aca="1" ref="Y169" ca="1">INDIRECT("ConsolGeog[@["&amp;Y$1&amp;"]]")</f>
        <v>0</v>
      </c>
      <c r="Z169" s="129">
        <f t="array" aca="1" ref="Z169" ca="1">INDIRECT("ConsolGeog[@["&amp;Z$1&amp;"]]")</f>
        <v>0</v>
      </c>
      <c r="AA169" s="129">
        <f t="array" aca="1" ref="AA169" ca="1">INDIRECT("ConsolGeog[@["&amp;AA$1&amp;"]]")</f>
        <v>0</v>
      </c>
      <c r="AB169" s="129">
        <f t="array" aca="1" ref="AB169" ca="1">INDIRECT("ConsolGeog[@["&amp;AB$1&amp;"]]")</f>
        <v>0</v>
      </c>
      <c r="AC169" s="129">
        <f t="array" aca="1" ref="AC169" ca="1">INDIRECT("ConsolGeog[@["&amp;AC$1&amp;"]]")</f>
        <v>0</v>
      </c>
      <c r="AD169" s="129" t="str">
        <f t="array" aca="1" ref="AD169" ca="1">INDIRECT("ConsolGeog[@["&amp;AD$1&amp;"]]")</f>
        <v/>
      </c>
      <c r="AE169" s="129" t="str">
        <f t="array" aca="1" ref="AE169" ca="1">INDIRECT("ConsolGeog[@["&amp;AE$1&amp;"]]")</f>
        <v/>
      </c>
      <c r="AF169" s="129" t="str">
        <f t="array" aca="1" ref="AF169" ca="1">INDIRECT("ConsolGeog[@["&amp;AF$1&amp;"]]")</f>
        <v/>
      </c>
      <c r="AG169" s="129" t="str">
        <f t="array" aca="1" ref="AG169" ca="1">INDIRECT("ConsolGeog[@["&amp;AG$1&amp;"]]")</f>
        <v/>
      </c>
      <c r="AH169" s="129" t="str">
        <f t="array" aca="1" ref="AH169" ca="1">INDIRECT("ConsolGeog[@["&amp;AH$1&amp;"]]")</f>
        <v/>
      </c>
      <c r="AI169" s="129" t="str">
        <f t="array" aca="1" ref="AI169" ca="1">INDIRECT("ConsolGeog[@["&amp;AI$1&amp;"]]")</f>
        <v/>
      </c>
    </row>
    <row r="170" spans="1:35">
      <c r="A170" s="129" t="str">
        <f t="array" aca="1" ref="A170" ca="1">INDIRECT("ConsolGeog[@["&amp;A$1&amp;"]]")</f>
        <v>E07000119</v>
      </c>
      <c r="B170" s="129" t="str">
        <f t="array" aca="1" ref="B170" ca="1">INDIRECT("ConsolGeog[@["&amp;B$1&amp;"]]")</f>
        <v>Fylde</v>
      </c>
      <c r="C170" s="129">
        <f t="array" aca="1" ref="C170" ca="1">INDIRECT("ConsolGeog[@["&amp;C$1&amp;"]]")</f>
        <v>75757</v>
      </c>
      <c r="D170" s="129">
        <f t="array" aca="1" ref="D170" ca="1">INDIRECT("ConsolGeog[@["&amp;D$1&amp;"]]")</f>
        <v>16568.86</v>
      </c>
      <c r="E170" s="129" t="str">
        <f t="array" aca="1" ref="E170" ca="1">INDIRECT("ConsolGeog[@["&amp;E$1&amp;"]]")</f>
        <v>E07000119</v>
      </c>
      <c r="F170" s="129" t="str">
        <f t="array" aca="1" ref="F170" ca="1">INDIRECT("ConsolGeog[@["&amp;F$1&amp;"]]")</f>
        <v/>
      </c>
      <c r="G170" s="129" t="str">
        <f t="array" aca="1" ref="G170" ca="1">INDIRECT("ConsolGeog[@["&amp;G$1&amp;"]]")</f>
        <v>District</v>
      </c>
      <c r="H170" s="129" t="str">
        <f t="array" aca="1" ref="H170" ca="1">INDIRECT("ConsolGeog[@["&amp;H$1&amp;"]]")</f>
        <v>England</v>
      </c>
      <c r="I170" s="129" t="str">
        <f t="array" aca="1" ref="I170" ca="1">INDIRECT("ConsolGeog[@["&amp;I$1&amp;"]]")</f>
        <v>Lancashire</v>
      </c>
      <c r="J170" s="129">
        <f t="array" aca="1" ref="J170" ca="1">INDIRECT("ConsolGeog[@["&amp;J$1&amp;"]]")</f>
        <v>2</v>
      </c>
      <c r="K170" s="129">
        <f t="array" aca="1" ref="K170" ca="1">INDIRECT("ConsolGeog[@["&amp;K$1&amp;"]]")</f>
        <v>0</v>
      </c>
      <c r="L170" s="129">
        <f t="array" aca="1" ref="L170" ca="1">INDIRECT("ConsolGeog[@["&amp;L$1&amp;"]]")</f>
        <v>31</v>
      </c>
      <c r="M170" s="129">
        <f t="array" aca="1" ref="M170" ca="1">INDIRECT("ConsolGeog[@["&amp;M$1&amp;"]]")</f>
        <v>2</v>
      </c>
      <c r="N170" s="129">
        <f t="array" aca="1" ref="N170" ca="1">INDIRECT("ConsolGeog[@["&amp;N$1&amp;"]]")</f>
        <v>0</v>
      </c>
      <c r="O170" s="129">
        <f t="array" aca="1" ref="O170" ca="1">INDIRECT("ConsolGeog[@["&amp;O$1&amp;"]]")</f>
        <v>31</v>
      </c>
      <c r="P170" s="129">
        <f t="array" ref="P170">ConsolGeog[COUNTY: Presented CS - 16-17 (2014) '[non additive!']]</f>
        <v>0</v>
      </c>
      <c r="Q170" s="129">
        <f t="array" ref="Q170">ConsolGeog[COUNTY: Presented CS - 16-24 (2014) '[non additive!']]</f>
        <v>0</v>
      </c>
      <c r="R170" s="129">
        <f t="array" ref="R170">ConsolGeog[COUNTY: Presented CS - 18-24 (2014) '[non additive!']]</f>
        <v>0</v>
      </c>
      <c r="S170" s="129">
        <f t="array" ref="S170">ConsolGeog[COUNTY: Assessed CS - 16-17 (2014) '[non additive!']]</f>
        <v>0</v>
      </c>
      <c r="T170" s="129">
        <f t="array" ref="T170">ConsolGeog[COUNTY: Assessed CS - 16-24 (2014) '[non additive!']]</f>
        <v>0</v>
      </c>
      <c r="U170" s="129">
        <f t="array" ref="U170">ConsolGeog[COUNTY: Assessed CS - 18-24 (2014) '[non additive!']]</f>
        <v>0</v>
      </c>
      <c r="V170" s="129">
        <f t="array" ref="V170">ConsolGeog[COUNTY: Sum of districts'' populations '[non additive!']]</f>
        <v>92028</v>
      </c>
      <c r="W170" s="160">
        <f t="array" aca="1" ref="W170" ca="1">INDIRECT("ConsolGeog[@["&amp;W$1&amp;"]]")</f>
        <v>6.4675555069881568E-2</v>
      </c>
      <c r="X170" s="129">
        <f t="array" aca="1" ref="X170" ca="1">INDIRECT("ConsolGeog[@["&amp;X$1&amp;"]]")</f>
        <v>0</v>
      </c>
      <c r="Y170" s="129">
        <f t="array" aca="1" ref="Y170" ca="1">INDIRECT("ConsolGeog[@["&amp;Y$1&amp;"]]")</f>
        <v>0</v>
      </c>
      <c r="Z170" s="129">
        <f t="array" aca="1" ref="Z170" ca="1">INDIRECT("ConsolGeog[@["&amp;Z$1&amp;"]]")</f>
        <v>0</v>
      </c>
      <c r="AA170" s="129">
        <f t="array" aca="1" ref="AA170" ca="1">INDIRECT("ConsolGeog[@["&amp;AA$1&amp;"]]")</f>
        <v>0</v>
      </c>
      <c r="AB170" s="129">
        <f t="array" aca="1" ref="AB170" ca="1">INDIRECT("ConsolGeog[@["&amp;AB$1&amp;"]]")</f>
        <v>0</v>
      </c>
      <c r="AC170" s="129">
        <f t="array" aca="1" ref="AC170" ca="1">INDIRECT("ConsolGeog[@["&amp;AC$1&amp;"]]")</f>
        <v>0</v>
      </c>
      <c r="AD170" s="129" t="str">
        <f t="array" aca="1" ref="AD170" ca="1">INDIRECT("ConsolGeog[@["&amp;AD$1&amp;"]]")</f>
        <v/>
      </c>
      <c r="AE170" s="129" t="str">
        <f t="array" aca="1" ref="AE170" ca="1">INDIRECT("ConsolGeog[@["&amp;AE$1&amp;"]]")</f>
        <v/>
      </c>
      <c r="AF170" s="129" t="str">
        <f t="array" aca="1" ref="AF170" ca="1">INDIRECT("ConsolGeog[@["&amp;AF$1&amp;"]]")</f>
        <v/>
      </c>
      <c r="AG170" s="129" t="str">
        <f t="array" aca="1" ref="AG170" ca="1">INDIRECT("ConsolGeog[@["&amp;AG$1&amp;"]]")</f>
        <v/>
      </c>
      <c r="AH170" s="129" t="str">
        <f t="array" aca="1" ref="AH170" ca="1">INDIRECT("ConsolGeog[@["&amp;AH$1&amp;"]]")</f>
        <v/>
      </c>
      <c r="AI170" s="129" t="str">
        <f t="array" aca="1" ref="AI170" ca="1">INDIRECT("ConsolGeog[@["&amp;AI$1&amp;"]]")</f>
        <v/>
      </c>
    </row>
    <row r="171" spans="1:35">
      <c r="A171" s="129" t="str">
        <f t="array" aca="1" ref="A171" ca="1">INDIRECT("ConsolGeog[@["&amp;A$1&amp;"]]")</f>
        <v>E07000122</v>
      </c>
      <c r="B171" s="129" t="str">
        <f t="array" aca="1" ref="B171" ca="1">INDIRECT("ConsolGeog[@["&amp;B$1&amp;"]]")</f>
        <v>Pendle</v>
      </c>
      <c r="C171" s="129">
        <f t="array" aca="1" ref="C171" ca="1">INDIRECT("ConsolGeog[@["&amp;C$1&amp;"]]")</f>
        <v>89452</v>
      </c>
      <c r="D171" s="129">
        <f t="array" aca="1" ref="D171" ca="1">INDIRECT("ConsolGeog[@["&amp;D$1&amp;"]]")</f>
        <v>16936.37</v>
      </c>
      <c r="E171" s="129" t="str">
        <f t="array" aca="1" ref="E171" ca="1">INDIRECT("ConsolGeog[@["&amp;E$1&amp;"]]")</f>
        <v>E07000122</v>
      </c>
      <c r="F171" s="129" t="str">
        <f t="array" aca="1" ref="F171" ca="1">INDIRECT("ConsolGeog[@["&amp;F$1&amp;"]]")</f>
        <v/>
      </c>
      <c r="G171" s="129" t="str">
        <f t="array" aca="1" ref="G171" ca="1">INDIRECT("ConsolGeog[@["&amp;G$1&amp;"]]")</f>
        <v>District</v>
      </c>
      <c r="H171" s="129" t="str">
        <f t="array" aca="1" ref="H171" ca="1">INDIRECT("ConsolGeog[@["&amp;H$1&amp;"]]")</f>
        <v>England</v>
      </c>
      <c r="I171" s="129" t="str">
        <f t="array" aca="1" ref="I171" ca="1">INDIRECT("ConsolGeog[@["&amp;I$1&amp;"]]")</f>
        <v>Lancashire</v>
      </c>
      <c r="J171" s="129">
        <f t="array" aca="1" ref="J171" ca="1">INDIRECT("ConsolGeog[@["&amp;J$1&amp;"]]")</f>
        <v>0</v>
      </c>
      <c r="K171" s="129">
        <f t="array" aca="1" ref="K171" ca="1">INDIRECT("ConsolGeog[@["&amp;K$1&amp;"]]")</f>
        <v>0</v>
      </c>
      <c r="L171" s="129">
        <f t="array" aca="1" ref="L171" ca="1">INDIRECT("ConsolGeog[@["&amp;L$1&amp;"]]")</f>
        <v>0</v>
      </c>
      <c r="M171" s="129">
        <f t="array" aca="1" ref="M171" ca="1">INDIRECT("ConsolGeog[@["&amp;M$1&amp;"]]")</f>
        <v>20</v>
      </c>
      <c r="N171" s="129">
        <f t="array" aca="1" ref="N171" ca="1">INDIRECT("ConsolGeog[@["&amp;N$1&amp;"]]")</f>
        <v>0</v>
      </c>
      <c r="O171" s="129">
        <f t="array" aca="1" ref="O171" ca="1">INDIRECT("ConsolGeog[@["&amp;O$1&amp;"]]")</f>
        <v>63</v>
      </c>
      <c r="P171" s="129">
        <f t="array" ref="P171">ConsolGeog[COUNTY: Presented CS - 16-17 (2014) '[non additive!']]</f>
        <v>0</v>
      </c>
      <c r="Q171" s="129">
        <f t="array" ref="Q171">ConsolGeog[COUNTY: Presented CS - 16-24 (2014) '[non additive!']]</f>
        <v>0</v>
      </c>
      <c r="R171" s="129">
        <f t="array" ref="R171">ConsolGeog[COUNTY: Presented CS - 18-24 (2014) '[non additive!']]</f>
        <v>0</v>
      </c>
      <c r="S171" s="129">
        <f t="array" ref="S171">ConsolGeog[COUNTY: Assessed CS - 16-17 (2014) '[non additive!']]</f>
        <v>0</v>
      </c>
      <c r="T171" s="129">
        <f t="array" ref="T171">ConsolGeog[COUNTY: Assessed CS - 16-24 (2014) '[non additive!']]</f>
        <v>0</v>
      </c>
      <c r="U171" s="129">
        <f t="array" ref="U171">ConsolGeog[COUNTY: Assessed CS - 18-24 (2014) '[non additive!']]</f>
        <v>0</v>
      </c>
      <c r="V171" s="129">
        <f t="array" ref="V171">ConsolGeog[COUNTY: Sum of districts'' populations '[non additive!']]</f>
        <v>92028</v>
      </c>
      <c r="W171" s="160">
        <f t="array" aca="1" ref="W171" ca="1">INDIRECT("ConsolGeog[@["&amp;W$1&amp;"]]")</f>
        <v>7.6367302719366467E-2</v>
      </c>
      <c r="X171" s="129">
        <f t="array" aca="1" ref="X171" ca="1">INDIRECT("ConsolGeog[@["&amp;X$1&amp;"]]")</f>
        <v>0</v>
      </c>
      <c r="Y171" s="129">
        <f t="array" aca="1" ref="Y171" ca="1">INDIRECT("ConsolGeog[@["&amp;Y$1&amp;"]]")</f>
        <v>0</v>
      </c>
      <c r="Z171" s="129">
        <f t="array" aca="1" ref="Z171" ca="1">INDIRECT("ConsolGeog[@["&amp;Z$1&amp;"]]")</f>
        <v>0</v>
      </c>
      <c r="AA171" s="129">
        <f t="array" aca="1" ref="AA171" ca="1">INDIRECT("ConsolGeog[@["&amp;AA$1&amp;"]]")</f>
        <v>0</v>
      </c>
      <c r="AB171" s="129">
        <f t="array" aca="1" ref="AB171" ca="1">INDIRECT("ConsolGeog[@["&amp;AB$1&amp;"]]")</f>
        <v>0</v>
      </c>
      <c r="AC171" s="129">
        <f t="array" aca="1" ref="AC171" ca="1">INDIRECT("ConsolGeog[@["&amp;AC$1&amp;"]]")</f>
        <v>0</v>
      </c>
      <c r="AD171" s="129" t="str">
        <f t="array" aca="1" ref="AD171" ca="1">INDIRECT("ConsolGeog[@["&amp;AD$1&amp;"]]")</f>
        <v/>
      </c>
      <c r="AE171" s="129" t="str">
        <f t="array" aca="1" ref="AE171" ca="1">INDIRECT("ConsolGeog[@["&amp;AE$1&amp;"]]")</f>
        <v/>
      </c>
      <c r="AF171" s="129" t="str">
        <f t="array" aca="1" ref="AF171" ca="1">INDIRECT("ConsolGeog[@["&amp;AF$1&amp;"]]")</f>
        <v/>
      </c>
      <c r="AG171" s="129" t="str">
        <f t="array" aca="1" ref="AG171" ca="1">INDIRECT("ConsolGeog[@["&amp;AG$1&amp;"]]")</f>
        <v/>
      </c>
      <c r="AH171" s="129" t="str">
        <f t="array" aca="1" ref="AH171" ca="1">INDIRECT("ConsolGeog[@["&amp;AH$1&amp;"]]")</f>
        <v/>
      </c>
      <c r="AI171" s="129" t="str">
        <f t="array" aca="1" ref="AI171" ca="1">INDIRECT("ConsolGeog[@["&amp;AI$1&amp;"]]")</f>
        <v>ERROR</v>
      </c>
    </row>
    <row r="172" spans="1:35">
      <c r="A172" s="129" t="str">
        <f t="array" aca="1" ref="A172" ca="1">INDIRECT("ConsolGeog[@["&amp;A$1&amp;"]]")</f>
        <v>E07000101</v>
      </c>
      <c r="B172" s="129" t="str">
        <f t="array" aca="1" ref="B172" ca="1">INDIRECT("ConsolGeog[@["&amp;B$1&amp;"]]")</f>
        <v>Stevenage</v>
      </c>
      <c r="C172" s="129">
        <f t="array" aca="1" ref="C172" ca="1">INDIRECT("ConsolGeog[@["&amp;C$1&amp;"]]")</f>
        <v>83957</v>
      </c>
      <c r="D172" s="129">
        <f t="array" aca="1" ref="D172" ca="1">INDIRECT("ConsolGeog[@["&amp;D$1&amp;"]]")</f>
        <v>2596.4</v>
      </c>
      <c r="E172" s="129" t="str">
        <f t="array" aca="1" ref="E172" ca="1">INDIRECT("ConsolGeog[@["&amp;E$1&amp;"]]")</f>
        <v>E07000243</v>
      </c>
      <c r="F172" s="129">
        <f t="array" aca="1" ref="F172" ca="1">INDIRECT("ConsolGeog[@["&amp;F$1&amp;"]]")</f>
        <v>1</v>
      </c>
      <c r="G172" s="129" t="str">
        <f t="array" aca="1" ref="G172" ca="1">INDIRECT("ConsolGeog[@["&amp;G$1&amp;"]]")</f>
        <v>District</v>
      </c>
      <c r="H172" s="129" t="str">
        <f t="array" aca="1" ref="H172" ca="1">INDIRECT("ConsolGeog[@["&amp;H$1&amp;"]]")</f>
        <v>England</v>
      </c>
      <c r="I172" s="129" t="str">
        <f t="array" aca="1" ref="I172" ca="1">INDIRECT("ConsolGeog[@["&amp;I$1&amp;"]]")</f>
        <v>Hertfordshire</v>
      </c>
      <c r="J172" s="129">
        <f t="array" aca="1" ref="J172" ca="1">INDIRECT("ConsolGeog[@["&amp;J$1&amp;"]]")</f>
        <v>0</v>
      </c>
      <c r="K172" s="129">
        <f t="array" aca="1" ref="K172" ca="1">INDIRECT("ConsolGeog[@["&amp;K$1&amp;"]]")</f>
        <v>0</v>
      </c>
      <c r="L172" s="129">
        <f t="array" aca="1" ref="L172" ca="1">INDIRECT("ConsolGeog[@["&amp;L$1&amp;"]]")</f>
        <v>0</v>
      </c>
      <c r="M172" s="129">
        <f t="array" aca="1" ref="M172" ca="1">INDIRECT("ConsolGeog[@["&amp;M$1&amp;"]]")</f>
        <v>0</v>
      </c>
      <c r="N172" s="129">
        <f t="array" aca="1" ref="N172" ca="1">INDIRECT("ConsolGeog[@["&amp;N$1&amp;"]]")</f>
        <v>0</v>
      </c>
      <c r="O172" s="129">
        <f t="array" aca="1" ref="O172" ca="1">INDIRECT("ConsolGeog[@["&amp;O$1&amp;"]]")</f>
        <v>0</v>
      </c>
      <c r="P172" s="129">
        <f t="array" ref="P172">ConsolGeog[COUNTY: Presented CS - 16-17 (2014) '[non additive!']]</f>
        <v>0</v>
      </c>
      <c r="Q172" s="129">
        <f t="array" ref="Q172">ConsolGeog[COUNTY: Presented CS - 16-24 (2014) '[non additive!']]</f>
        <v>0</v>
      </c>
      <c r="R172" s="129">
        <f t="array" ref="R172">ConsolGeog[COUNTY: Presented CS - 18-24 (2014) '[non additive!']]</f>
        <v>0</v>
      </c>
      <c r="S172" s="129">
        <f t="array" ref="S172">ConsolGeog[COUNTY: Assessed CS - 16-17 (2014) '[non additive!']]</f>
        <v>0</v>
      </c>
      <c r="T172" s="129">
        <f t="array" ref="T172">ConsolGeog[COUNTY: Assessed CS - 16-24 (2014) '[non additive!']]</f>
        <v>0</v>
      </c>
      <c r="U172" s="129">
        <f t="array" ref="U172">ConsolGeog[COUNTY: Assessed CS - 18-24 (2014) '[non additive!']]</f>
        <v>0</v>
      </c>
      <c r="V172" s="129">
        <f t="array" ref="V172">ConsolGeog[COUNTY: Sum of districts'' populations '[non additive!']]</f>
        <v>92028</v>
      </c>
      <c r="W172" s="160">
        <f t="array" aca="1" ref="W172" ca="1">INDIRECT("ConsolGeog[@["&amp;W$1&amp;"]]")</f>
        <v>7.5226107510156251E-2</v>
      </c>
      <c r="X172" s="129">
        <f t="array" aca="1" ref="X172" ca="1">INDIRECT("ConsolGeog[@["&amp;X$1&amp;"]]")</f>
        <v>0</v>
      </c>
      <c r="Y172" s="129">
        <f t="array" aca="1" ref="Y172" ca="1">INDIRECT("ConsolGeog[@["&amp;Y$1&amp;"]]")</f>
        <v>0</v>
      </c>
      <c r="Z172" s="129">
        <f t="array" aca="1" ref="Z172" ca="1">INDIRECT("ConsolGeog[@["&amp;Z$1&amp;"]]")</f>
        <v>0</v>
      </c>
      <c r="AA172" s="129">
        <f t="array" aca="1" ref="AA172" ca="1">INDIRECT("ConsolGeog[@["&amp;AA$1&amp;"]]")</f>
        <v>0</v>
      </c>
      <c r="AB172" s="129">
        <f t="array" aca="1" ref="AB172" ca="1">INDIRECT("ConsolGeog[@["&amp;AB$1&amp;"]]")</f>
        <v>0</v>
      </c>
      <c r="AC172" s="129">
        <f t="array" aca="1" ref="AC172" ca="1">INDIRECT("ConsolGeog[@["&amp;AC$1&amp;"]]")</f>
        <v>0</v>
      </c>
      <c r="AD172" s="129" t="str">
        <f t="array" aca="1" ref="AD172" ca="1">INDIRECT("ConsolGeog[@["&amp;AD$1&amp;"]]")</f>
        <v/>
      </c>
      <c r="AE172" s="129" t="str">
        <f t="array" aca="1" ref="AE172" ca="1">INDIRECT("ConsolGeog[@["&amp;AE$1&amp;"]]")</f>
        <v/>
      </c>
      <c r="AF172" s="129" t="str">
        <f t="array" aca="1" ref="AF172" ca="1">INDIRECT("ConsolGeog[@["&amp;AF$1&amp;"]]")</f>
        <v/>
      </c>
      <c r="AG172" s="129" t="str">
        <f t="array" aca="1" ref="AG172" ca="1">INDIRECT("ConsolGeog[@["&amp;AG$1&amp;"]]")</f>
        <v/>
      </c>
      <c r="AH172" s="129" t="str">
        <f t="array" aca="1" ref="AH172" ca="1">INDIRECT("ConsolGeog[@["&amp;AH$1&amp;"]]")</f>
        <v/>
      </c>
      <c r="AI172" s="129" t="str">
        <f t="array" aca="1" ref="AI172" ca="1">INDIRECT("ConsolGeog[@["&amp;AI$1&amp;"]]")</f>
        <v/>
      </c>
    </row>
    <row r="173" spans="1:35">
      <c r="A173" s="129" t="str">
        <f t="array" aca="1" ref="A173" ca="1">INDIRECT("ConsolGeog[@["&amp;A$1&amp;"]]")</f>
        <v>E08000001</v>
      </c>
      <c r="B173" s="129" t="str">
        <f t="array" aca="1" ref="B173" ca="1">INDIRECT("ConsolGeog[@["&amp;B$1&amp;"]]")</f>
        <v>Bolton</v>
      </c>
      <c r="C173" s="129">
        <f t="array" aca="1" ref="C173" ca="1">INDIRECT("ConsolGeog[@["&amp;C$1&amp;"]]")</f>
        <v>276786</v>
      </c>
      <c r="D173" s="129">
        <f t="array" aca="1" ref="D173" ca="1">INDIRECT("ConsolGeog[@["&amp;D$1&amp;"]]")</f>
        <v>13980.34</v>
      </c>
      <c r="E173" s="129" t="str">
        <f t="array" aca="1" ref="E173" ca="1">INDIRECT("ConsolGeog[@["&amp;E$1&amp;"]]")</f>
        <v>E08000001</v>
      </c>
      <c r="F173" s="129" t="str">
        <f t="array" aca="1" ref="F173" ca="1">INDIRECT("ConsolGeog[@["&amp;F$1&amp;"]]")</f>
        <v/>
      </c>
      <c r="G173" s="129" t="str">
        <f t="array" aca="1" ref="G173" ca="1">INDIRECT("ConsolGeog[@["&amp;G$1&amp;"]]")</f>
        <v>Unitary</v>
      </c>
      <c r="H173" s="129" t="str">
        <f t="array" aca="1" ref="H173" ca="1">INDIRECT("ConsolGeog[@["&amp;H$1&amp;"]]")</f>
        <v>England</v>
      </c>
      <c r="I173" s="129" t="str">
        <f t="array" aca="1" ref="I173" ca="1">INDIRECT("ConsolGeog[@["&amp;I$1&amp;"]]")</f>
        <v>Bolton</v>
      </c>
      <c r="J173" s="129">
        <f t="array" aca="1" ref="J173" ca="1">INDIRECT("ConsolGeog[@["&amp;J$1&amp;"]]")</f>
        <v>0</v>
      </c>
      <c r="K173" s="129">
        <f t="array" aca="1" ref="K173" ca="1">INDIRECT("ConsolGeog[@["&amp;K$1&amp;"]]")</f>
        <v>0</v>
      </c>
      <c r="L173" s="129">
        <f t="array" aca="1" ref="L173" ca="1">INDIRECT("ConsolGeog[@["&amp;L$1&amp;"]]")</f>
        <v>0</v>
      </c>
      <c r="M173" s="129">
        <f t="array" aca="1" ref="M173" ca="1">INDIRECT("ConsolGeog[@["&amp;M$1&amp;"]]")</f>
        <v>1</v>
      </c>
      <c r="N173" s="129">
        <f t="array" aca="1" ref="N173" ca="1">INDIRECT("ConsolGeog[@["&amp;N$1&amp;"]]")</f>
        <v>0</v>
      </c>
      <c r="O173" s="129">
        <f t="array" aca="1" ref="O173" ca="1">INDIRECT("ConsolGeog[@["&amp;O$1&amp;"]]")</f>
        <v>173</v>
      </c>
      <c r="P173" s="129">
        <f t="array" ref="P173">ConsolGeog[COUNTY: Presented CS - 16-17 (2014) '[non additive!']]</f>
        <v>0</v>
      </c>
      <c r="Q173" s="129">
        <f t="array" ref="Q173">ConsolGeog[COUNTY: Presented CS - 16-24 (2014) '[non additive!']]</f>
        <v>0</v>
      </c>
      <c r="R173" s="129">
        <f t="array" ref="R173">ConsolGeog[COUNTY: Presented CS - 18-24 (2014) '[non additive!']]</f>
        <v>0</v>
      </c>
      <c r="S173" s="129">
        <f t="array" ref="S173">ConsolGeog[COUNTY: Assessed CS - 16-17 (2014) '[non additive!']]</f>
        <v>0</v>
      </c>
      <c r="T173" s="129">
        <f t="array" ref="T173">ConsolGeog[COUNTY: Assessed CS - 16-24 (2014) '[non additive!']]</f>
        <v>0</v>
      </c>
      <c r="U173" s="129">
        <f t="array" ref="U173">ConsolGeog[COUNTY: Assessed CS - 18-24 (2014) '[non additive!']]</f>
        <v>0</v>
      </c>
      <c r="V173" s="129">
        <f t="array" ref="V173">ConsolGeog[COUNTY: Sum of districts'' populations '[non additive!']]</f>
        <v>92028</v>
      </c>
      <c r="W173" s="160">
        <f t="array" aca="1" ref="W173" ca="1">INDIRECT("ConsolGeog[@["&amp;W$1&amp;"]]")</f>
        <v>1</v>
      </c>
      <c r="X173" s="129">
        <f t="array" aca="1" ref="X173" ca="1">INDIRECT("ConsolGeog[@["&amp;X$1&amp;"]]")</f>
        <v>0</v>
      </c>
      <c r="Y173" s="129">
        <f t="array" aca="1" ref="Y173" ca="1">INDIRECT("ConsolGeog[@["&amp;Y$1&amp;"]]")</f>
        <v>0</v>
      </c>
      <c r="Z173" s="129">
        <f t="array" aca="1" ref="Z173" ca="1">INDIRECT("ConsolGeog[@["&amp;Z$1&amp;"]]")</f>
        <v>0</v>
      </c>
      <c r="AA173" s="129">
        <f t="array" aca="1" ref="AA173" ca="1">INDIRECT("ConsolGeog[@["&amp;AA$1&amp;"]]")</f>
        <v>0</v>
      </c>
      <c r="AB173" s="129">
        <f t="array" aca="1" ref="AB173" ca="1">INDIRECT("ConsolGeog[@["&amp;AB$1&amp;"]]")</f>
        <v>0</v>
      </c>
      <c r="AC173" s="129">
        <f t="array" aca="1" ref="AC173" ca="1">INDIRECT("ConsolGeog[@["&amp;AC$1&amp;"]]")</f>
        <v>0</v>
      </c>
      <c r="AD173" s="129" t="str">
        <f t="array" aca="1" ref="AD173" ca="1">INDIRECT("ConsolGeog[@["&amp;AD$1&amp;"]]")</f>
        <v/>
      </c>
      <c r="AE173" s="129" t="str">
        <f t="array" aca="1" ref="AE173" ca="1">INDIRECT("ConsolGeog[@["&amp;AE$1&amp;"]]")</f>
        <v/>
      </c>
      <c r="AF173" s="129" t="str">
        <f t="array" aca="1" ref="AF173" ca="1">INDIRECT("ConsolGeog[@["&amp;AF$1&amp;"]]")</f>
        <v/>
      </c>
      <c r="AG173" s="129" t="str">
        <f t="array" aca="1" ref="AG173" ca="1">INDIRECT("ConsolGeog[@["&amp;AG$1&amp;"]]")</f>
        <v/>
      </c>
      <c r="AH173" s="129" t="str">
        <f t="array" aca="1" ref="AH173" ca="1">INDIRECT("ConsolGeog[@["&amp;AH$1&amp;"]]")</f>
        <v/>
      </c>
      <c r="AI173" s="129" t="str">
        <f t="array" aca="1" ref="AI173" ca="1">INDIRECT("ConsolGeog[@["&amp;AI$1&amp;"]]")</f>
        <v>ERROR</v>
      </c>
    </row>
    <row r="174" spans="1:35">
      <c r="A174" s="129" t="str">
        <f t="array" aca="1" ref="A174" ca="1">INDIRECT("ConsolGeog[@["&amp;A$1&amp;"]]")</f>
        <v>E07000123</v>
      </c>
      <c r="B174" s="129" t="str">
        <f t="array" aca="1" ref="B174" ca="1">INDIRECT("ConsolGeog[@["&amp;B$1&amp;"]]")</f>
        <v>Preston</v>
      </c>
      <c r="C174" s="129">
        <f t="array" aca="1" ref="C174" ca="1">INDIRECT("ConsolGeog[@["&amp;C$1&amp;"]]")</f>
        <v>140202</v>
      </c>
      <c r="D174" s="129">
        <f t="array" aca="1" ref="D174" ca="1">INDIRECT("ConsolGeog[@["&amp;D$1&amp;"]]")</f>
        <v>14229.4</v>
      </c>
      <c r="E174" s="129" t="str">
        <f t="array" aca="1" ref="E174" ca="1">INDIRECT("ConsolGeog[@["&amp;E$1&amp;"]]")</f>
        <v>E07000123</v>
      </c>
      <c r="F174" s="129" t="str">
        <f t="array" aca="1" ref="F174" ca="1">INDIRECT("ConsolGeog[@["&amp;F$1&amp;"]]")</f>
        <v/>
      </c>
      <c r="G174" s="129" t="str">
        <f t="array" aca="1" ref="G174" ca="1">INDIRECT("ConsolGeog[@["&amp;G$1&amp;"]]")</f>
        <v>District</v>
      </c>
      <c r="H174" s="129" t="str">
        <f t="array" aca="1" ref="H174" ca="1">INDIRECT("ConsolGeog[@["&amp;H$1&amp;"]]")</f>
        <v>England</v>
      </c>
      <c r="I174" s="129" t="str">
        <f t="array" aca="1" ref="I174" ca="1">INDIRECT("ConsolGeog[@["&amp;I$1&amp;"]]")</f>
        <v>Lancashire</v>
      </c>
      <c r="J174" s="129">
        <f t="array" aca="1" ref="J174" ca="1">INDIRECT("ConsolGeog[@["&amp;J$1&amp;"]]")</f>
        <v>16</v>
      </c>
      <c r="K174" s="129">
        <f t="array" aca="1" ref="K174" ca="1">INDIRECT("ConsolGeog[@["&amp;K$1&amp;"]]")</f>
        <v>0</v>
      </c>
      <c r="L174" s="129">
        <f t="array" aca="1" ref="L174" ca="1">INDIRECT("ConsolGeog[@["&amp;L$1&amp;"]]")</f>
        <v>29</v>
      </c>
      <c r="M174" s="129">
        <f t="array" aca="1" ref="M174" ca="1">INDIRECT("ConsolGeog[@["&amp;M$1&amp;"]]")</f>
        <v>16</v>
      </c>
      <c r="N174" s="129">
        <f t="array" aca="1" ref="N174" ca="1">INDIRECT("ConsolGeog[@["&amp;N$1&amp;"]]")</f>
        <v>0</v>
      </c>
      <c r="O174" s="129">
        <f t="array" aca="1" ref="O174" ca="1">INDIRECT("ConsolGeog[@["&amp;O$1&amp;"]]")</f>
        <v>29</v>
      </c>
      <c r="P174" s="129">
        <f t="array" ref="P174">ConsolGeog[COUNTY: Presented CS - 16-17 (2014) '[non additive!']]</f>
        <v>0</v>
      </c>
      <c r="Q174" s="129">
        <f t="array" ref="Q174">ConsolGeog[COUNTY: Presented CS - 16-24 (2014) '[non additive!']]</f>
        <v>0</v>
      </c>
      <c r="R174" s="129">
        <f t="array" ref="R174">ConsolGeog[COUNTY: Presented CS - 18-24 (2014) '[non additive!']]</f>
        <v>0</v>
      </c>
      <c r="S174" s="129">
        <f t="array" ref="S174">ConsolGeog[COUNTY: Assessed CS - 16-17 (2014) '[non additive!']]</f>
        <v>0</v>
      </c>
      <c r="T174" s="129">
        <f t="array" ref="T174">ConsolGeog[COUNTY: Assessed CS - 16-24 (2014) '[non additive!']]</f>
        <v>0</v>
      </c>
      <c r="U174" s="129">
        <f t="array" ref="U174">ConsolGeog[COUNTY: Assessed CS - 18-24 (2014) '[non additive!']]</f>
        <v>0</v>
      </c>
      <c r="V174" s="129">
        <f t="array" ref="V174">ConsolGeog[COUNTY: Sum of districts'' populations '[non additive!']]</f>
        <v>92028</v>
      </c>
      <c r="W174" s="160">
        <f t="array" aca="1" ref="W174" ca="1">INDIRECT("ConsolGeog[@["&amp;W$1&amp;"]]")</f>
        <v>0.11969378634195565</v>
      </c>
      <c r="X174" s="129">
        <f t="array" aca="1" ref="X174" ca="1">INDIRECT("ConsolGeog[@["&amp;X$1&amp;"]]")</f>
        <v>0</v>
      </c>
      <c r="Y174" s="129">
        <f t="array" aca="1" ref="Y174" ca="1">INDIRECT("ConsolGeog[@["&amp;Y$1&amp;"]]")</f>
        <v>0</v>
      </c>
      <c r="Z174" s="129">
        <f t="array" aca="1" ref="Z174" ca="1">INDIRECT("ConsolGeog[@["&amp;Z$1&amp;"]]")</f>
        <v>0</v>
      </c>
      <c r="AA174" s="129">
        <f t="array" aca="1" ref="AA174" ca="1">INDIRECT("ConsolGeog[@["&amp;AA$1&amp;"]]")</f>
        <v>0</v>
      </c>
      <c r="AB174" s="129">
        <f t="array" aca="1" ref="AB174" ca="1">INDIRECT("ConsolGeog[@["&amp;AB$1&amp;"]]")</f>
        <v>0</v>
      </c>
      <c r="AC174" s="129">
        <f t="array" aca="1" ref="AC174" ca="1">INDIRECT("ConsolGeog[@["&amp;AC$1&amp;"]]")</f>
        <v>0</v>
      </c>
      <c r="AD174" s="129" t="str">
        <f t="array" aca="1" ref="AD174" ca="1">INDIRECT("ConsolGeog[@["&amp;AD$1&amp;"]]")</f>
        <v/>
      </c>
      <c r="AE174" s="129" t="str">
        <f t="array" aca="1" ref="AE174" ca="1">INDIRECT("ConsolGeog[@["&amp;AE$1&amp;"]]")</f>
        <v/>
      </c>
      <c r="AF174" s="129" t="str">
        <f t="array" aca="1" ref="AF174" ca="1">INDIRECT("ConsolGeog[@["&amp;AF$1&amp;"]]")</f>
        <v/>
      </c>
      <c r="AG174" s="129" t="str">
        <f t="array" aca="1" ref="AG174" ca="1">INDIRECT("ConsolGeog[@["&amp;AG$1&amp;"]]")</f>
        <v/>
      </c>
      <c r="AH174" s="129" t="str">
        <f t="array" aca="1" ref="AH174" ca="1">INDIRECT("ConsolGeog[@["&amp;AH$1&amp;"]]")</f>
        <v/>
      </c>
      <c r="AI174" s="129" t="str">
        <f t="array" aca="1" ref="AI174" ca="1">INDIRECT("ConsolGeog[@["&amp;AI$1&amp;"]]")</f>
        <v/>
      </c>
    </row>
    <row r="175" spans="1:35">
      <c r="A175" s="129" t="str">
        <f t="array" aca="1" ref="A175" ca="1">INDIRECT("ConsolGeog[@["&amp;A$1&amp;"]]")</f>
        <v>E07000124</v>
      </c>
      <c r="B175" s="129" t="str">
        <f t="array" aca="1" ref="B175" ca="1">INDIRECT("ConsolGeog[@["&amp;B$1&amp;"]]")</f>
        <v>Ribble Valley</v>
      </c>
      <c r="C175" s="129">
        <f t="array" aca="1" ref="C175" ca="1">INDIRECT("ConsolGeog[@["&amp;C$1&amp;"]]")</f>
        <v>57132</v>
      </c>
      <c r="D175" s="129">
        <f t="array" aca="1" ref="D175" ca="1">INDIRECT("ConsolGeog[@["&amp;D$1&amp;"]]")</f>
        <v>58316.11</v>
      </c>
      <c r="E175" s="129" t="str">
        <f t="array" aca="1" ref="E175" ca="1">INDIRECT("ConsolGeog[@["&amp;E$1&amp;"]]")</f>
        <v>E07000124</v>
      </c>
      <c r="F175" s="129" t="str">
        <f t="array" aca="1" ref="F175" ca="1">INDIRECT("ConsolGeog[@["&amp;F$1&amp;"]]")</f>
        <v/>
      </c>
      <c r="G175" s="129" t="str">
        <f t="array" aca="1" ref="G175" ca="1">INDIRECT("ConsolGeog[@["&amp;G$1&amp;"]]")</f>
        <v>District</v>
      </c>
      <c r="H175" s="129" t="str">
        <f t="array" aca="1" ref="H175" ca="1">INDIRECT("ConsolGeog[@["&amp;H$1&amp;"]]")</f>
        <v>England</v>
      </c>
      <c r="I175" s="129" t="str">
        <f t="array" aca="1" ref="I175" ca="1">INDIRECT("ConsolGeog[@["&amp;I$1&amp;"]]")</f>
        <v>Lancashire</v>
      </c>
      <c r="J175" s="129">
        <f t="array" aca="1" ref="J175" ca="1">INDIRECT("ConsolGeog[@["&amp;J$1&amp;"]]")</f>
        <v>7</v>
      </c>
      <c r="K175" s="129">
        <f t="array" aca="1" ref="K175" ca="1">INDIRECT("ConsolGeog[@["&amp;K$1&amp;"]]")</f>
        <v>0</v>
      </c>
      <c r="L175" s="129">
        <f t="array" aca="1" ref="L175" ca="1">INDIRECT("ConsolGeog[@["&amp;L$1&amp;"]]")</f>
        <v>57</v>
      </c>
      <c r="M175" s="129">
        <f t="array" aca="1" ref="M175" ca="1">INDIRECT("ConsolGeog[@["&amp;M$1&amp;"]]")</f>
        <v>1</v>
      </c>
      <c r="N175" s="129">
        <f t="array" aca="1" ref="N175" ca="1">INDIRECT("ConsolGeog[@["&amp;N$1&amp;"]]")</f>
        <v>0</v>
      </c>
      <c r="O175" s="129">
        <f t="array" aca="1" ref="O175" ca="1">INDIRECT("ConsolGeog[@["&amp;O$1&amp;"]]")</f>
        <v>1</v>
      </c>
      <c r="P175" s="129">
        <f t="array" ref="P175">ConsolGeog[COUNTY: Presented CS - 16-17 (2014) '[non additive!']]</f>
        <v>0</v>
      </c>
      <c r="Q175" s="129">
        <f t="array" ref="Q175">ConsolGeog[COUNTY: Presented CS - 16-24 (2014) '[non additive!']]</f>
        <v>0</v>
      </c>
      <c r="R175" s="129">
        <f t="array" ref="R175">ConsolGeog[COUNTY: Presented CS - 18-24 (2014) '[non additive!']]</f>
        <v>0</v>
      </c>
      <c r="S175" s="129">
        <f t="array" ref="S175">ConsolGeog[COUNTY: Assessed CS - 16-17 (2014) '[non additive!']]</f>
        <v>0</v>
      </c>
      <c r="T175" s="129">
        <f t="array" ref="T175">ConsolGeog[COUNTY: Assessed CS - 16-24 (2014) '[non additive!']]</f>
        <v>0</v>
      </c>
      <c r="U175" s="129">
        <f t="array" ref="U175">ConsolGeog[COUNTY: Assessed CS - 18-24 (2014) '[non additive!']]</f>
        <v>0</v>
      </c>
      <c r="V175" s="129">
        <f t="array" ref="V175">ConsolGeog[COUNTY: Sum of districts'' populations '[non additive!']]</f>
        <v>92028</v>
      </c>
      <c r="W175" s="160">
        <f t="array" aca="1" ref="W175" ca="1">INDIRECT("ConsolGeog[@["&amp;W$1&amp;"]]")</f>
        <v>4.8774949011345138E-2</v>
      </c>
      <c r="X175" s="129">
        <f t="array" aca="1" ref="X175" ca="1">INDIRECT("ConsolGeog[@["&amp;X$1&amp;"]]")</f>
        <v>0</v>
      </c>
      <c r="Y175" s="129">
        <f t="array" aca="1" ref="Y175" ca="1">INDIRECT("ConsolGeog[@["&amp;Y$1&amp;"]]")</f>
        <v>0</v>
      </c>
      <c r="Z175" s="129">
        <f t="array" aca="1" ref="Z175" ca="1">INDIRECT("ConsolGeog[@["&amp;Z$1&amp;"]]")</f>
        <v>0</v>
      </c>
      <c r="AA175" s="129">
        <f t="array" aca="1" ref="AA175" ca="1">INDIRECT("ConsolGeog[@["&amp;AA$1&amp;"]]")</f>
        <v>0</v>
      </c>
      <c r="AB175" s="129">
        <f t="array" aca="1" ref="AB175" ca="1">INDIRECT("ConsolGeog[@["&amp;AB$1&amp;"]]")</f>
        <v>0</v>
      </c>
      <c r="AC175" s="129">
        <f t="array" aca="1" ref="AC175" ca="1">INDIRECT("ConsolGeog[@["&amp;AC$1&amp;"]]")</f>
        <v>0</v>
      </c>
      <c r="AD175" s="129" t="str">
        <f t="array" aca="1" ref="AD175" ca="1">INDIRECT("ConsolGeog[@["&amp;AD$1&amp;"]]")</f>
        <v/>
      </c>
      <c r="AE175" s="129" t="str">
        <f t="array" aca="1" ref="AE175" ca="1">INDIRECT("ConsolGeog[@["&amp;AE$1&amp;"]]")</f>
        <v/>
      </c>
      <c r="AF175" s="129" t="str">
        <f t="array" aca="1" ref="AF175" ca="1">INDIRECT("ConsolGeog[@["&amp;AF$1&amp;"]]")</f>
        <v/>
      </c>
      <c r="AG175" s="129" t="str">
        <f t="array" aca="1" ref="AG175" ca="1">INDIRECT("ConsolGeog[@["&amp;AG$1&amp;"]]")</f>
        <v/>
      </c>
      <c r="AH175" s="129" t="str">
        <f t="array" aca="1" ref="AH175" ca="1">INDIRECT("ConsolGeog[@["&amp;AH$1&amp;"]]")</f>
        <v/>
      </c>
      <c r="AI175" s="129" t="str">
        <f t="array" aca="1" ref="AI175" ca="1">INDIRECT("ConsolGeog[@["&amp;AI$1&amp;"]]")</f>
        <v/>
      </c>
    </row>
    <row r="176" spans="1:35">
      <c r="A176" s="129" t="str">
        <f t="array" aca="1" ref="A176" ca="1">INDIRECT("ConsolGeog[@["&amp;A$1&amp;"]]")</f>
        <v>E07000125</v>
      </c>
      <c r="B176" s="129" t="str">
        <f t="array" aca="1" ref="B176" ca="1">INDIRECT("ConsolGeog[@["&amp;B$1&amp;"]]")</f>
        <v>Rossendale</v>
      </c>
      <c r="C176" s="129">
        <f t="array" aca="1" ref="C176" ca="1">INDIRECT("ConsolGeog[@["&amp;C$1&amp;"]]")</f>
        <v>67982</v>
      </c>
      <c r="D176" s="129">
        <f t="array" aca="1" ref="D176" ca="1">INDIRECT("ConsolGeog[@["&amp;D$1&amp;"]]")</f>
        <v>13804.82</v>
      </c>
      <c r="E176" s="129" t="str">
        <f t="array" aca="1" ref="E176" ca="1">INDIRECT("ConsolGeog[@["&amp;E$1&amp;"]]")</f>
        <v>E07000125</v>
      </c>
      <c r="F176" s="129">
        <f t="array" aca="1" ref="F176" ca="1">INDIRECT("ConsolGeog[@["&amp;F$1&amp;"]]")</f>
        <v>1</v>
      </c>
      <c r="G176" s="129" t="str">
        <f t="array" aca="1" ref="G176" ca="1">INDIRECT("ConsolGeog[@["&amp;G$1&amp;"]]")</f>
        <v>District</v>
      </c>
      <c r="H176" s="129" t="str">
        <f t="array" aca="1" ref="H176" ca="1">INDIRECT("ConsolGeog[@["&amp;H$1&amp;"]]")</f>
        <v>England</v>
      </c>
      <c r="I176" s="129" t="str">
        <f t="array" aca="1" ref="I176" ca="1">INDIRECT("ConsolGeog[@["&amp;I$1&amp;"]]")</f>
        <v>Lancashire</v>
      </c>
      <c r="J176" s="129">
        <f t="array" aca="1" ref="J176" ca="1">INDIRECT("ConsolGeog[@["&amp;J$1&amp;"]]")</f>
        <v>0</v>
      </c>
      <c r="K176" s="129">
        <f t="array" aca="1" ref="K176" ca="1">INDIRECT("ConsolGeog[@["&amp;K$1&amp;"]]")</f>
        <v>0</v>
      </c>
      <c r="L176" s="129">
        <f t="array" aca="1" ref="L176" ca="1">INDIRECT("ConsolGeog[@["&amp;L$1&amp;"]]")</f>
        <v>0</v>
      </c>
      <c r="M176" s="129">
        <f t="array" aca="1" ref="M176" ca="1">INDIRECT("ConsolGeog[@["&amp;M$1&amp;"]]")</f>
        <v>0</v>
      </c>
      <c r="N176" s="129">
        <f t="array" aca="1" ref="N176" ca="1">INDIRECT("ConsolGeog[@["&amp;N$1&amp;"]]")</f>
        <v>0</v>
      </c>
      <c r="O176" s="129">
        <f t="array" aca="1" ref="O176" ca="1">INDIRECT("ConsolGeog[@["&amp;O$1&amp;"]]")</f>
        <v>0</v>
      </c>
      <c r="P176" s="129">
        <f t="array" ref="P176">ConsolGeog[COUNTY: Presented CS - 16-17 (2014) '[non additive!']]</f>
        <v>0</v>
      </c>
      <c r="Q176" s="129">
        <f t="array" ref="Q176">ConsolGeog[COUNTY: Presented CS - 16-24 (2014) '[non additive!']]</f>
        <v>0</v>
      </c>
      <c r="R176" s="129">
        <f t="array" ref="R176">ConsolGeog[COUNTY: Presented CS - 18-24 (2014) '[non additive!']]</f>
        <v>0</v>
      </c>
      <c r="S176" s="129">
        <f t="array" ref="S176">ConsolGeog[COUNTY: Assessed CS - 16-17 (2014) '[non additive!']]</f>
        <v>0</v>
      </c>
      <c r="T176" s="129">
        <f t="array" ref="T176">ConsolGeog[COUNTY: Assessed CS - 16-24 (2014) '[non additive!']]</f>
        <v>0</v>
      </c>
      <c r="U176" s="129">
        <f t="array" ref="U176">ConsolGeog[COUNTY: Assessed CS - 18-24 (2014) '[non additive!']]</f>
        <v>0</v>
      </c>
      <c r="V176" s="129">
        <f t="array" ref="V176">ConsolGeog[COUNTY: Sum of districts'' populations '[non additive!']]</f>
        <v>92028</v>
      </c>
      <c r="W176" s="160">
        <f t="array" aca="1" ref="W176" ca="1">INDIRECT("ConsolGeog[@["&amp;W$1&amp;"]]")</f>
        <v>5.8037852406519375E-2</v>
      </c>
      <c r="X176" s="129">
        <f t="array" aca="1" ref="X176" ca="1">INDIRECT("ConsolGeog[@["&amp;X$1&amp;"]]")</f>
        <v>0</v>
      </c>
      <c r="Y176" s="129">
        <f t="array" aca="1" ref="Y176" ca="1">INDIRECT("ConsolGeog[@["&amp;Y$1&amp;"]]")</f>
        <v>0</v>
      </c>
      <c r="Z176" s="129">
        <f t="array" aca="1" ref="Z176" ca="1">INDIRECT("ConsolGeog[@["&amp;Z$1&amp;"]]")</f>
        <v>0</v>
      </c>
      <c r="AA176" s="129">
        <f t="array" aca="1" ref="AA176" ca="1">INDIRECT("ConsolGeog[@["&amp;AA$1&amp;"]]")</f>
        <v>0</v>
      </c>
      <c r="AB176" s="129">
        <f t="array" aca="1" ref="AB176" ca="1">INDIRECT("ConsolGeog[@["&amp;AB$1&amp;"]]")</f>
        <v>0</v>
      </c>
      <c r="AC176" s="129">
        <f t="array" aca="1" ref="AC176" ca="1">INDIRECT("ConsolGeog[@["&amp;AC$1&amp;"]]")</f>
        <v>0</v>
      </c>
      <c r="AD176" s="129" t="str">
        <f t="array" aca="1" ref="AD176" ca="1">INDIRECT("ConsolGeog[@["&amp;AD$1&amp;"]]")</f>
        <v/>
      </c>
      <c r="AE176" s="129" t="str">
        <f t="array" aca="1" ref="AE176" ca="1">INDIRECT("ConsolGeog[@["&amp;AE$1&amp;"]]")</f>
        <v/>
      </c>
      <c r="AF176" s="129" t="str">
        <f t="array" aca="1" ref="AF176" ca="1">INDIRECT("ConsolGeog[@["&amp;AF$1&amp;"]]")</f>
        <v/>
      </c>
      <c r="AG176" s="129" t="str">
        <f t="array" aca="1" ref="AG176" ca="1">INDIRECT("ConsolGeog[@["&amp;AG$1&amp;"]]")</f>
        <v/>
      </c>
      <c r="AH176" s="129" t="str">
        <f t="array" aca="1" ref="AH176" ca="1">INDIRECT("ConsolGeog[@["&amp;AH$1&amp;"]]")</f>
        <v/>
      </c>
      <c r="AI176" s="129" t="str">
        <f t="array" aca="1" ref="AI176" ca="1">INDIRECT("ConsolGeog[@["&amp;AI$1&amp;"]]")</f>
        <v/>
      </c>
    </row>
    <row r="177" spans="1:35">
      <c r="A177" s="129" t="str">
        <f t="array" aca="1" ref="A177" ca="1">INDIRECT("ConsolGeog[@["&amp;A$1&amp;"]]")</f>
        <v>E07000126</v>
      </c>
      <c r="B177" s="129" t="str">
        <f t="array" aca="1" ref="B177" ca="1">INDIRECT("ConsolGeog[@["&amp;B$1&amp;"]]")</f>
        <v>South Ribble</v>
      </c>
      <c r="C177" s="129">
        <f t="array" aca="1" ref="C177" ca="1">INDIRECT("ConsolGeog[@["&amp;C$1&amp;"]]")</f>
        <v>109057</v>
      </c>
      <c r="D177" s="129">
        <f t="array" aca="1" ref="D177" ca="1">INDIRECT("ConsolGeog[@["&amp;D$1&amp;"]]")</f>
        <v>11295.57</v>
      </c>
      <c r="E177" s="129" t="str">
        <f t="array" aca="1" ref="E177" ca="1">INDIRECT("ConsolGeog[@["&amp;E$1&amp;"]]")</f>
        <v>E07000126</v>
      </c>
      <c r="F177" s="129">
        <f t="array" aca="1" ref="F177" ca="1">INDIRECT("ConsolGeog[@["&amp;F$1&amp;"]]")</f>
        <v>1</v>
      </c>
      <c r="G177" s="129" t="str">
        <f t="array" aca="1" ref="G177" ca="1">INDIRECT("ConsolGeog[@["&amp;G$1&amp;"]]")</f>
        <v>District</v>
      </c>
      <c r="H177" s="129" t="str">
        <f t="array" aca="1" ref="H177" ca="1">INDIRECT("ConsolGeog[@["&amp;H$1&amp;"]]")</f>
        <v>England</v>
      </c>
      <c r="I177" s="129" t="str">
        <f t="array" aca="1" ref="I177" ca="1">INDIRECT("ConsolGeog[@["&amp;I$1&amp;"]]")</f>
        <v>Lancashire</v>
      </c>
      <c r="J177" s="129">
        <f t="array" aca="1" ref="J177" ca="1">INDIRECT("ConsolGeog[@["&amp;J$1&amp;"]]")</f>
        <v>0</v>
      </c>
      <c r="K177" s="129">
        <f t="array" aca="1" ref="K177" ca="1">INDIRECT("ConsolGeog[@["&amp;K$1&amp;"]]")</f>
        <v>0</v>
      </c>
      <c r="L177" s="129">
        <f t="array" aca="1" ref="L177" ca="1">INDIRECT("ConsolGeog[@["&amp;L$1&amp;"]]")</f>
        <v>0</v>
      </c>
      <c r="M177" s="129">
        <f t="array" aca="1" ref="M177" ca="1">INDIRECT("ConsolGeog[@["&amp;M$1&amp;"]]")</f>
        <v>0</v>
      </c>
      <c r="N177" s="129">
        <f t="array" aca="1" ref="N177" ca="1">INDIRECT("ConsolGeog[@["&amp;N$1&amp;"]]")</f>
        <v>0</v>
      </c>
      <c r="O177" s="129">
        <f t="array" aca="1" ref="O177" ca="1">INDIRECT("ConsolGeog[@["&amp;O$1&amp;"]]")</f>
        <v>0</v>
      </c>
      <c r="P177" s="129">
        <f t="array" ref="P177">ConsolGeog[COUNTY: Presented CS - 16-17 (2014) '[non additive!']]</f>
        <v>0</v>
      </c>
      <c r="Q177" s="129">
        <f t="array" ref="Q177">ConsolGeog[COUNTY: Presented CS - 16-24 (2014) '[non additive!']]</f>
        <v>0</v>
      </c>
      <c r="R177" s="129">
        <f t="array" ref="R177">ConsolGeog[COUNTY: Presented CS - 18-24 (2014) '[non additive!']]</f>
        <v>0</v>
      </c>
      <c r="S177" s="129">
        <f t="array" ref="S177">ConsolGeog[COUNTY: Assessed CS - 16-17 (2014) '[non additive!']]</f>
        <v>0</v>
      </c>
      <c r="T177" s="129">
        <f t="array" ref="T177">ConsolGeog[COUNTY: Assessed CS - 16-24 (2014) '[non additive!']]</f>
        <v>0</v>
      </c>
      <c r="U177" s="129">
        <f t="array" ref="U177">ConsolGeog[COUNTY: Assessed CS - 18-24 (2014) '[non additive!']]</f>
        <v>0</v>
      </c>
      <c r="V177" s="129">
        <f t="array" ref="V177">ConsolGeog[COUNTY: Sum of districts'' populations '[non additive!']]</f>
        <v>92028</v>
      </c>
      <c r="W177" s="160">
        <f t="array" aca="1" ref="W177" ca="1">INDIRECT("ConsolGeog[@["&amp;W$1&amp;"]]")</f>
        <v>9.3104558116821862E-2</v>
      </c>
      <c r="X177" s="129">
        <f t="array" aca="1" ref="X177" ca="1">INDIRECT("ConsolGeog[@["&amp;X$1&amp;"]]")</f>
        <v>0</v>
      </c>
      <c r="Y177" s="129">
        <f t="array" aca="1" ref="Y177" ca="1">INDIRECT("ConsolGeog[@["&amp;Y$1&amp;"]]")</f>
        <v>0</v>
      </c>
      <c r="Z177" s="129">
        <f t="array" aca="1" ref="Z177" ca="1">INDIRECT("ConsolGeog[@["&amp;Z$1&amp;"]]")</f>
        <v>0</v>
      </c>
      <c r="AA177" s="129">
        <f t="array" aca="1" ref="AA177" ca="1">INDIRECT("ConsolGeog[@["&amp;AA$1&amp;"]]")</f>
        <v>0</v>
      </c>
      <c r="AB177" s="129">
        <f t="array" aca="1" ref="AB177" ca="1">INDIRECT("ConsolGeog[@["&amp;AB$1&amp;"]]")</f>
        <v>0</v>
      </c>
      <c r="AC177" s="129">
        <f t="array" aca="1" ref="AC177" ca="1">INDIRECT("ConsolGeog[@["&amp;AC$1&amp;"]]")</f>
        <v>0</v>
      </c>
      <c r="AD177" s="129" t="str">
        <f t="array" aca="1" ref="AD177" ca="1">INDIRECT("ConsolGeog[@["&amp;AD$1&amp;"]]")</f>
        <v/>
      </c>
      <c r="AE177" s="129" t="str">
        <f t="array" aca="1" ref="AE177" ca="1">INDIRECT("ConsolGeog[@["&amp;AE$1&amp;"]]")</f>
        <v/>
      </c>
      <c r="AF177" s="129" t="str">
        <f t="array" aca="1" ref="AF177" ca="1">INDIRECT("ConsolGeog[@["&amp;AF$1&amp;"]]")</f>
        <v/>
      </c>
      <c r="AG177" s="129" t="str">
        <f t="array" aca="1" ref="AG177" ca="1">INDIRECT("ConsolGeog[@["&amp;AG$1&amp;"]]")</f>
        <v/>
      </c>
      <c r="AH177" s="129" t="str">
        <f t="array" aca="1" ref="AH177" ca="1">INDIRECT("ConsolGeog[@["&amp;AH$1&amp;"]]")</f>
        <v/>
      </c>
      <c r="AI177" s="129" t="str">
        <f t="array" aca="1" ref="AI177" ca="1">INDIRECT("ConsolGeog[@["&amp;AI$1&amp;"]]")</f>
        <v/>
      </c>
    </row>
    <row r="178" spans="1:35">
      <c r="A178" s="129" t="str">
        <f t="array" aca="1" ref="A178" ca="1">INDIRECT("ConsolGeog[@["&amp;A$1&amp;"]]")</f>
        <v>E07000127</v>
      </c>
      <c r="B178" s="129" t="str">
        <f t="array" aca="1" ref="B178" ca="1">INDIRECT("ConsolGeog[@["&amp;B$1&amp;"]]")</f>
        <v>West Lancashire</v>
      </c>
      <c r="C178" s="129">
        <f t="array" aca="1" ref="C178" ca="1">INDIRECT("ConsolGeog[@["&amp;C$1&amp;"]]")</f>
        <v>110685</v>
      </c>
      <c r="D178" s="129">
        <f t="array" aca="1" ref="D178" ca="1">INDIRECT("ConsolGeog[@["&amp;D$1&amp;"]]")</f>
        <v>34678.959999999999</v>
      </c>
      <c r="E178" s="129" t="str">
        <f t="array" aca="1" ref="E178" ca="1">INDIRECT("ConsolGeog[@["&amp;E$1&amp;"]]")</f>
        <v>E07000127</v>
      </c>
      <c r="F178" s="129" t="str">
        <f t="array" aca="1" ref="F178" ca="1">INDIRECT("ConsolGeog[@["&amp;F$1&amp;"]]")</f>
        <v/>
      </c>
      <c r="G178" s="129" t="str">
        <f t="array" aca="1" ref="G178" ca="1">INDIRECT("ConsolGeog[@["&amp;G$1&amp;"]]")</f>
        <v>District</v>
      </c>
      <c r="H178" s="129" t="str">
        <f t="array" aca="1" ref="H178" ca="1">INDIRECT("ConsolGeog[@["&amp;H$1&amp;"]]")</f>
        <v>England</v>
      </c>
      <c r="I178" s="129" t="str">
        <f t="array" aca="1" ref="I178" ca="1">INDIRECT("ConsolGeog[@["&amp;I$1&amp;"]]")</f>
        <v>Lancashire</v>
      </c>
      <c r="J178" s="129">
        <f t="array" aca="1" ref="J178" ca="1">INDIRECT("ConsolGeog[@["&amp;J$1&amp;"]]")</f>
        <v>0</v>
      </c>
      <c r="K178" s="129">
        <f t="array" aca="1" ref="K178" ca="1">INDIRECT("ConsolGeog[@["&amp;K$1&amp;"]]")</f>
        <v>17</v>
      </c>
      <c r="L178" s="129">
        <f t="array" aca="1" ref="L178" ca="1">INDIRECT("ConsolGeog[@["&amp;L$1&amp;"]]")</f>
        <v>0</v>
      </c>
      <c r="M178" s="129">
        <f t="array" aca="1" ref="M178" ca="1">INDIRECT("ConsolGeog[@["&amp;M$1&amp;"]]")</f>
        <v>0</v>
      </c>
      <c r="N178" s="129">
        <f t="array" aca="1" ref="N178" ca="1">INDIRECT("ConsolGeog[@["&amp;N$1&amp;"]]")</f>
        <v>17</v>
      </c>
      <c r="O178" s="129">
        <f t="array" aca="1" ref="O178" ca="1">INDIRECT("ConsolGeog[@["&amp;O$1&amp;"]]")</f>
        <v>0</v>
      </c>
      <c r="P178" s="129">
        <f t="array" ref="P178">ConsolGeog[COUNTY: Presented CS - 16-17 (2014) '[non additive!']]</f>
        <v>0</v>
      </c>
      <c r="Q178" s="129">
        <f t="array" ref="Q178">ConsolGeog[COUNTY: Presented CS - 16-24 (2014) '[non additive!']]</f>
        <v>0</v>
      </c>
      <c r="R178" s="129">
        <f t="array" ref="R178">ConsolGeog[COUNTY: Presented CS - 18-24 (2014) '[non additive!']]</f>
        <v>0</v>
      </c>
      <c r="S178" s="129">
        <f t="array" ref="S178">ConsolGeog[COUNTY: Assessed CS - 16-17 (2014) '[non additive!']]</f>
        <v>0</v>
      </c>
      <c r="T178" s="129">
        <f t="array" ref="T178">ConsolGeog[COUNTY: Assessed CS - 16-24 (2014) '[non additive!']]</f>
        <v>0</v>
      </c>
      <c r="U178" s="129">
        <f t="array" ref="U178">ConsolGeog[COUNTY: Assessed CS - 18-24 (2014) '[non additive!']]</f>
        <v>0</v>
      </c>
      <c r="V178" s="129">
        <f t="array" ref="V178">ConsolGeog[COUNTY: Sum of districts'' populations '[non additive!']]</f>
        <v>92028</v>
      </c>
      <c r="W178" s="160">
        <f t="array" aca="1" ref="W178" ca="1">INDIRECT("ConsolGeog[@["&amp;W$1&amp;"]]")</f>
        <v>9.4494420488005604E-2</v>
      </c>
      <c r="X178" s="129">
        <f t="array" aca="1" ref="X178" ca="1">INDIRECT("ConsolGeog[@["&amp;X$1&amp;"]]")</f>
        <v>0</v>
      </c>
      <c r="Y178" s="129">
        <f t="array" aca="1" ref="Y178" ca="1">INDIRECT("ConsolGeog[@["&amp;Y$1&amp;"]]")</f>
        <v>0</v>
      </c>
      <c r="Z178" s="129">
        <f t="array" aca="1" ref="Z178" ca="1">INDIRECT("ConsolGeog[@["&amp;Z$1&amp;"]]")</f>
        <v>0</v>
      </c>
      <c r="AA178" s="129">
        <f t="array" aca="1" ref="AA178" ca="1">INDIRECT("ConsolGeog[@["&amp;AA$1&amp;"]]")</f>
        <v>0</v>
      </c>
      <c r="AB178" s="129">
        <f t="array" aca="1" ref="AB178" ca="1">INDIRECT("ConsolGeog[@["&amp;AB$1&amp;"]]")</f>
        <v>0</v>
      </c>
      <c r="AC178" s="129">
        <f t="array" aca="1" ref="AC178" ca="1">INDIRECT("ConsolGeog[@["&amp;AC$1&amp;"]]")</f>
        <v>0</v>
      </c>
      <c r="AD178" s="129" t="str">
        <f t="array" aca="1" ref="AD178" ca="1">INDIRECT("ConsolGeog[@["&amp;AD$1&amp;"]]")</f>
        <v/>
      </c>
      <c r="AE178" s="129" t="str">
        <f t="array" aca="1" ref="AE178" ca="1">INDIRECT("ConsolGeog[@["&amp;AE$1&amp;"]]")</f>
        <v/>
      </c>
      <c r="AF178" s="129" t="str">
        <f t="array" aca="1" ref="AF178" ca="1">INDIRECT("ConsolGeog[@["&amp;AF$1&amp;"]]")</f>
        <v/>
      </c>
      <c r="AG178" s="129" t="str">
        <f t="array" aca="1" ref="AG178" ca="1">INDIRECT("ConsolGeog[@["&amp;AG$1&amp;"]]")</f>
        <v/>
      </c>
      <c r="AH178" s="129" t="str">
        <f t="array" aca="1" ref="AH178" ca="1">INDIRECT("ConsolGeog[@["&amp;AH$1&amp;"]]")</f>
        <v/>
      </c>
      <c r="AI178" s="129" t="str">
        <f t="array" aca="1" ref="AI178" ca="1">INDIRECT("ConsolGeog[@["&amp;AI$1&amp;"]]")</f>
        <v/>
      </c>
    </row>
    <row r="179" spans="1:35">
      <c r="A179" s="129" t="str">
        <f t="array" aca="1" ref="A179" ca="1">INDIRECT("ConsolGeog[@["&amp;A$1&amp;"]]")</f>
        <v>E07000128</v>
      </c>
      <c r="B179" s="129" t="str">
        <f t="array" aca="1" ref="B179" ca="1">INDIRECT("ConsolGeog[@["&amp;B$1&amp;"]]")</f>
        <v>Wyre</v>
      </c>
      <c r="C179" s="129">
        <f t="array" aca="1" ref="C179" ca="1">INDIRECT("ConsolGeog[@["&amp;C$1&amp;"]]")</f>
        <v>107749</v>
      </c>
      <c r="D179" s="129">
        <f t="array" aca="1" ref="D179" ca="1">INDIRECT("ConsolGeog[@["&amp;D$1&amp;"]]")</f>
        <v>28255.43</v>
      </c>
      <c r="E179" s="129" t="str">
        <f t="array" aca="1" ref="E179" ca="1">INDIRECT("ConsolGeog[@["&amp;E$1&amp;"]]")</f>
        <v>E07000128</v>
      </c>
      <c r="F179" s="129" t="str">
        <f t="array" aca="1" ref="F179" ca="1">INDIRECT("ConsolGeog[@["&amp;F$1&amp;"]]")</f>
        <v/>
      </c>
      <c r="G179" s="129" t="str">
        <f t="array" aca="1" ref="G179" ca="1">INDIRECT("ConsolGeog[@["&amp;G$1&amp;"]]")</f>
        <v>District</v>
      </c>
      <c r="H179" s="129" t="str">
        <f t="array" aca="1" ref="H179" ca="1">INDIRECT("ConsolGeog[@["&amp;H$1&amp;"]]")</f>
        <v>England</v>
      </c>
      <c r="I179" s="129" t="str">
        <f t="array" aca="1" ref="I179" ca="1">INDIRECT("ConsolGeog[@["&amp;I$1&amp;"]]")</f>
        <v>Lancashire</v>
      </c>
      <c r="J179" s="129">
        <f t="array" aca="1" ref="J179" ca="1">INDIRECT("ConsolGeog[@["&amp;J$1&amp;"]]")</f>
        <v>0</v>
      </c>
      <c r="K179" s="129">
        <f t="array" aca="1" ref="K179" ca="1">INDIRECT("ConsolGeog[@["&amp;K$1&amp;"]]")</f>
        <v>0</v>
      </c>
      <c r="L179" s="129">
        <f t="array" aca="1" ref="L179" ca="1">INDIRECT("ConsolGeog[@["&amp;L$1&amp;"]]")</f>
        <v>0</v>
      </c>
      <c r="M179" s="129">
        <f t="array" aca="1" ref="M179" ca="1">INDIRECT("ConsolGeog[@["&amp;M$1&amp;"]]")</f>
        <v>0</v>
      </c>
      <c r="N179" s="129">
        <f t="array" aca="1" ref="N179" ca="1">INDIRECT("ConsolGeog[@["&amp;N$1&amp;"]]")</f>
        <v>0</v>
      </c>
      <c r="O179" s="129">
        <f t="array" aca="1" ref="O179" ca="1">INDIRECT("ConsolGeog[@["&amp;O$1&amp;"]]")</f>
        <v>0</v>
      </c>
      <c r="P179" s="129">
        <f t="array" ref="P179">ConsolGeog[COUNTY: Presented CS - 16-17 (2014) '[non additive!']]</f>
        <v>0</v>
      </c>
      <c r="Q179" s="129">
        <f t="array" ref="Q179">ConsolGeog[COUNTY: Presented CS - 16-24 (2014) '[non additive!']]</f>
        <v>0</v>
      </c>
      <c r="R179" s="129">
        <f t="array" ref="R179">ConsolGeog[COUNTY: Presented CS - 18-24 (2014) '[non additive!']]</f>
        <v>0</v>
      </c>
      <c r="S179" s="129">
        <f t="array" ref="S179">ConsolGeog[COUNTY: Assessed CS - 16-17 (2014) '[non additive!']]</f>
        <v>0</v>
      </c>
      <c r="T179" s="129">
        <f t="array" ref="T179">ConsolGeog[COUNTY: Assessed CS - 16-24 (2014) '[non additive!']]</f>
        <v>0</v>
      </c>
      <c r="U179" s="129">
        <f t="array" ref="U179">ConsolGeog[COUNTY: Assessed CS - 18-24 (2014) '[non additive!']]</f>
        <v>0</v>
      </c>
      <c r="V179" s="129">
        <f t="array" ref="V179">ConsolGeog[COUNTY: Sum of districts'' populations '[non additive!']]</f>
        <v>92028</v>
      </c>
      <c r="W179" s="160">
        <f t="array" aca="1" ref="W179" ca="1">INDIRECT("ConsolGeog[@["&amp;W$1&amp;"]]")</f>
        <v>9.1987887366509605E-2</v>
      </c>
      <c r="X179" s="129">
        <f t="array" aca="1" ref="X179" ca="1">INDIRECT("ConsolGeog[@["&amp;X$1&amp;"]]")</f>
        <v>0</v>
      </c>
      <c r="Y179" s="129">
        <f t="array" aca="1" ref="Y179" ca="1">INDIRECT("ConsolGeog[@["&amp;Y$1&amp;"]]")</f>
        <v>0</v>
      </c>
      <c r="Z179" s="129">
        <f t="array" aca="1" ref="Z179" ca="1">INDIRECT("ConsolGeog[@["&amp;Z$1&amp;"]]")</f>
        <v>0</v>
      </c>
      <c r="AA179" s="129">
        <f t="array" aca="1" ref="AA179" ca="1">INDIRECT("ConsolGeog[@["&amp;AA$1&amp;"]]")</f>
        <v>0</v>
      </c>
      <c r="AB179" s="129">
        <f t="array" aca="1" ref="AB179" ca="1">INDIRECT("ConsolGeog[@["&amp;AB$1&amp;"]]")</f>
        <v>0</v>
      </c>
      <c r="AC179" s="129">
        <f t="array" aca="1" ref="AC179" ca="1">INDIRECT("ConsolGeog[@["&amp;AC$1&amp;"]]")</f>
        <v>0</v>
      </c>
      <c r="AD179" s="129" t="str">
        <f t="array" aca="1" ref="AD179" ca="1">INDIRECT("ConsolGeog[@["&amp;AD$1&amp;"]]")</f>
        <v/>
      </c>
      <c r="AE179" s="129" t="str">
        <f t="array" aca="1" ref="AE179" ca="1">INDIRECT("ConsolGeog[@["&amp;AE$1&amp;"]]")</f>
        <v/>
      </c>
      <c r="AF179" s="129" t="str">
        <f t="array" aca="1" ref="AF179" ca="1">INDIRECT("ConsolGeog[@["&amp;AF$1&amp;"]]")</f>
        <v/>
      </c>
      <c r="AG179" s="129" t="str">
        <f t="array" aca="1" ref="AG179" ca="1">INDIRECT("ConsolGeog[@["&amp;AG$1&amp;"]]")</f>
        <v/>
      </c>
      <c r="AH179" s="129" t="str">
        <f t="array" aca="1" ref="AH179" ca="1">INDIRECT("ConsolGeog[@["&amp;AH$1&amp;"]]")</f>
        <v/>
      </c>
      <c r="AI179" s="129" t="str">
        <f t="array" aca="1" ref="AI179" ca="1">INDIRECT("ConsolGeog[@["&amp;AI$1&amp;"]]")</f>
        <v/>
      </c>
    </row>
    <row r="180" spans="1:35">
      <c r="A180" s="129" t="str">
        <f t="array" aca="1" ref="A180" ca="1">INDIRECT("ConsolGeog[@["&amp;A$1&amp;"]]")</f>
        <v>E07000129</v>
      </c>
      <c r="B180" s="129" t="str">
        <f t="array" aca="1" ref="B180" ca="1">INDIRECT("ConsolGeog[@["&amp;B$1&amp;"]]")</f>
        <v>Blaby</v>
      </c>
      <c r="C180" s="129">
        <f t="array" aca="1" ref="C180" ca="1">INDIRECT("ConsolGeog[@["&amp;C$1&amp;"]]")</f>
        <v>93915</v>
      </c>
      <c r="D180" s="129">
        <f t="array" aca="1" ref="D180" ca="1">INDIRECT("ConsolGeog[@["&amp;D$1&amp;"]]")</f>
        <v>13046.66</v>
      </c>
      <c r="E180" s="129" t="str">
        <f t="array" aca="1" ref="E180" ca="1">INDIRECT("ConsolGeog[@["&amp;E$1&amp;"]]")</f>
        <v>E07000129</v>
      </c>
      <c r="F180" s="129" t="str">
        <f t="array" aca="1" ref="F180" ca="1">INDIRECT("ConsolGeog[@["&amp;F$1&amp;"]]")</f>
        <v/>
      </c>
      <c r="G180" s="129" t="str">
        <f t="array" aca="1" ref="G180" ca="1">INDIRECT("ConsolGeog[@["&amp;G$1&amp;"]]")</f>
        <v>District</v>
      </c>
      <c r="H180" s="129" t="str">
        <f t="array" aca="1" ref="H180" ca="1">INDIRECT("ConsolGeog[@["&amp;H$1&amp;"]]")</f>
        <v>England</v>
      </c>
      <c r="I180" s="129" t="str">
        <f t="array" aca="1" ref="I180" ca="1">INDIRECT("ConsolGeog[@["&amp;I$1&amp;"]]")</f>
        <v>Leicestershire</v>
      </c>
      <c r="J180" s="129">
        <f t="array" aca="1" ref="J180" ca="1">INDIRECT("ConsolGeog[@["&amp;J$1&amp;"]]")</f>
        <v>8</v>
      </c>
      <c r="K180" s="129">
        <f t="array" aca="1" ref="K180" ca="1">INDIRECT("ConsolGeog[@["&amp;K$1&amp;"]]")</f>
        <v>0</v>
      </c>
      <c r="L180" s="129">
        <f t="array" aca="1" ref="L180" ca="1">INDIRECT("ConsolGeog[@["&amp;L$1&amp;"]]")</f>
        <v>78</v>
      </c>
      <c r="M180" s="129">
        <f t="array" aca="1" ref="M180" ca="1">INDIRECT("ConsolGeog[@["&amp;M$1&amp;"]]")</f>
        <v>2</v>
      </c>
      <c r="N180" s="129">
        <f t="array" aca="1" ref="N180" ca="1">INDIRECT("ConsolGeog[@["&amp;N$1&amp;"]]")</f>
        <v>0</v>
      </c>
      <c r="O180" s="129">
        <f t="array" aca="1" ref="O180" ca="1">INDIRECT("ConsolGeog[@["&amp;O$1&amp;"]]")</f>
        <v>0</v>
      </c>
      <c r="P180" s="129">
        <f t="array" ref="P180">ConsolGeog[COUNTY: Presented CS - 16-17 (2014) '[non additive!']]</f>
        <v>0</v>
      </c>
      <c r="Q180" s="129">
        <f t="array" ref="Q180">ConsolGeog[COUNTY: Presented CS - 16-24 (2014) '[non additive!']]</f>
        <v>0</v>
      </c>
      <c r="R180" s="129">
        <f t="array" ref="R180">ConsolGeog[COUNTY: Presented CS - 18-24 (2014) '[non additive!']]</f>
        <v>0</v>
      </c>
      <c r="S180" s="129">
        <f t="array" ref="S180">ConsolGeog[COUNTY: Assessed CS - 16-17 (2014) '[non additive!']]</f>
        <v>0</v>
      </c>
      <c r="T180" s="129">
        <f t="array" ref="T180">ConsolGeog[COUNTY: Assessed CS - 16-24 (2014) '[non additive!']]</f>
        <v>0</v>
      </c>
      <c r="U180" s="129">
        <f t="array" ref="U180">ConsolGeog[COUNTY: Assessed CS - 18-24 (2014) '[non additive!']]</f>
        <v>0</v>
      </c>
      <c r="V180" s="129">
        <f t="array" ref="V180">ConsolGeog[COUNTY: Sum of districts'' populations '[non additive!']]</f>
        <v>92028</v>
      </c>
      <c r="W180" s="160">
        <f t="array" aca="1" ref="W180" ca="1">INDIRECT("ConsolGeog[@["&amp;W$1&amp;"]]")</f>
        <v>0.14437600020907349</v>
      </c>
      <c r="X180" s="129">
        <f t="array" aca="1" ref="X180" ca="1">INDIRECT("ConsolGeog[@["&amp;X$1&amp;"]]")</f>
        <v>5.3419120077357185</v>
      </c>
      <c r="Y180" s="129">
        <f t="array" aca="1" ref="Y180" ca="1">INDIRECT("ConsolGeog[@["&amp;Y$1&amp;"]]")</f>
        <v>0</v>
      </c>
      <c r="Z180" s="129">
        <f t="array" aca="1" ref="Z180" ca="1">INDIRECT("ConsolGeog[@["&amp;Z$1&amp;"]]")</f>
        <v>0</v>
      </c>
      <c r="AA180" s="129">
        <f t="array" aca="1" ref="AA180" ca="1">INDIRECT("ConsolGeog[@["&amp;AA$1&amp;"]]")</f>
        <v>0</v>
      </c>
      <c r="AB180" s="129">
        <f t="array" aca="1" ref="AB180" ca="1">INDIRECT("ConsolGeog[@["&amp;AB$1&amp;"]]")</f>
        <v>0</v>
      </c>
      <c r="AC180" s="129">
        <f t="array" aca="1" ref="AC180" ca="1">INDIRECT("ConsolGeog[@["&amp;AC$1&amp;"]]")</f>
        <v>0</v>
      </c>
      <c r="AD180" s="129" t="str">
        <f t="array" aca="1" ref="AD180" ca="1">INDIRECT("ConsolGeog[@["&amp;AD$1&amp;"]]")</f>
        <v/>
      </c>
      <c r="AE180" s="129" t="str">
        <f t="array" aca="1" ref="AE180" ca="1">INDIRECT("ConsolGeog[@["&amp;AE$1&amp;"]]")</f>
        <v/>
      </c>
      <c r="AF180" s="129" t="str">
        <f t="array" aca="1" ref="AF180" ca="1">INDIRECT("ConsolGeog[@["&amp;AF$1&amp;"]]")</f>
        <v/>
      </c>
      <c r="AG180" s="129" t="str">
        <f t="array" aca="1" ref="AG180" ca="1">INDIRECT("ConsolGeog[@["&amp;AG$1&amp;"]]")</f>
        <v/>
      </c>
      <c r="AH180" s="129" t="str">
        <f t="array" aca="1" ref="AH180" ca="1">INDIRECT("ConsolGeog[@["&amp;AH$1&amp;"]]")</f>
        <v/>
      </c>
      <c r="AI180" s="129" t="str">
        <f t="array" aca="1" ref="AI180" ca="1">INDIRECT("ConsolGeog[@["&amp;AI$1&amp;"]]")</f>
        <v/>
      </c>
    </row>
    <row r="181" spans="1:35">
      <c r="A181" s="129" t="str">
        <f t="array" aca="1" ref="A181" ca="1">INDIRECT("ConsolGeog[@["&amp;A$1&amp;"]]")</f>
        <v>E07000130</v>
      </c>
      <c r="B181" s="129" t="str">
        <f t="array" aca="1" ref="B181" ca="1">INDIRECT("ConsolGeog[@["&amp;B$1&amp;"]]")</f>
        <v>Charnwood</v>
      </c>
      <c r="C181" s="129">
        <f t="array" aca="1" ref="C181" ca="1">INDIRECT("ConsolGeog[@["&amp;C$1&amp;"]]")</f>
        <v>166100</v>
      </c>
      <c r="D181" s="129">
        <f t="array" aca="1" ref="D181" ca="1">INDIRECT("ConsolGeog[@["&amp;D$1&amp;"]]")</f>
        <v>27905.68</v>
      </c>
      <c r="E181" s="129" t="str">
        <f t="array" aca="1" ref="E181" ca="1">INDIRECT("ConsolGeog[@["&amp;E$1&amp;"]]")</f>
        <v>E07000130</v>
      </c>
      <c r="F181" s="129" t="str">
        <f t="array" aca="1" ref="F181" ca="1">INDIRECT("ConsolGeog[@["&amp;F$1&amp;"]]")</f>
        <v/>
      </c>
      <c r="G181" s="129" t="str">
        <f t="array" aca="1" ref="G181" ca="1">INDIRECT("ConsolGeog[@["&amp;G$1&amp;"]]")</f>
        <v>District</v>
      </c>
      <c r="H181" s="129" t="str">
        <f t="array" aca="1" ref="H181" ca="1">INDIRECT("ConsolGeog[@["&amp;H$1&amp;"]]")</f>
        <v>England</v>
      </c>
      <c r="I181" s="129" t="str">
        <f t="array" aca="1" ref="I181" ca="1">INDIRECT("ConsolGeog[@["&amp;I$1&amp;"]]")</f>
        <v>Leicestershire</v>
      </c>
      <c r="J181" s="129">
        <f t="array" aca="1" ref="J181" ca="1">INDIRECT("ConsolGeog[@["&amp;J$1&amp;"]]")</f>
        <v>0</v>
      </c>
      <c r="K181" s="129">
        <f t="array" aca="1" ref="K181" ca="1">INDIRECT("ConsolGeog[@["&amp;K$1&amp;"]]")</f>
        <v>0</v>
      </c>
      <c r="L181" s="129">
        <f t="array" aca="1" ref="L181" ca="1">INDIRECT("ConsolGeog[@["&amp;L$1&amp;"]]")</f>
        <v>0</v>
      </c>
      <c r="M181" s="129">
        <f t="array" aca="1" ref="M181" ca="1">INDIRECT("ConsolGeog[@["&amp;M$1&amp;"]]")</f>
        <v>0</v>
      </c>
      <c r="N181" s="129">
        <f t="array" aca="1" ref="N181" ca="1">INDIRECT("ConsolGeog[@["&amp;N$1&amp;"]]")</f>
        <v>0</v>
      </c>
      <c r="O181" s="129">
        <f t="array" aca="1" ref="O181" ca="1">INDIRECT("ConsolGeog[@["&amp;O$1&amp;"]]")</f>
        <v>0</v>
      </c>
      <c r="P181" s="129">
        <f t="array" ref="P181">ConsolGeog[COUNTY: Presented CS - 16-17 (2014) '[non additive!']]</f>
        <v>0</v>
      </c>
      <c r="Q181" s="129">
        <f t="array" ref="Q181">ConsolGeog[COUNTY: Presented CS - 16-24 (2014) '[non additive!']]</f>
        <v>0</v>
      </c>
      <c r="R181" s="129">
        <f t="array" ref="R181">ConsolGeog[COUNTY: Presented CS - 18-24 (2014) '[non additive!']]</f>
        <v>0</v>
      </c>
      <c r="S181" s="129">
        <f t="array" ref="S181">ConsolGeog[COUNTY: Assessed CS - 16-17 (2014) '[non additive!']]</f>
        <v>0</v>
      </c>
      <c r="T181" s="129">
        <f t="array" ref="T181">ConsolGeog[COUNTY: Assessed CS - 16-24 (2014) '[non additive!']]</f>
        <v>0</v>
      </c>
      <c r="U181" s="129">
        <f t="array" ref="U181">ConsolGeog[COUNTY: Assessed CS - 18-24 (2014) '[non additive!']]</f>
        <v>0</v>
      </c>
      <c r="V181" s="129">
        <f t="array" ref="V181">ConsolGeog[COUNTY: Sum of districts'' populations '[non additive!']]</f>
        <v>92028</v>
      </c>
      <c r="W181" s="160">
        <f t="array" aca="1" ref="W181" ca="1">INDIRECT("ConsolGeog[@["&amp;W$1&amp;"]]")</f>
        <v>0.25534636250574566</v>
      </c>
      <c r="X181" s="129">
        <f t="array" aca="1" ref="X181" ca="1">INDIRECT("ConsolGeog[@["&amp;X$1&amp;"]]")</f>
        <v>9.4478154127125897</v>
      </c>
      <c r="Y181" s="129">
        <f t="array" aca="1" ref="Y181" ca="1">INDIRECT("ConsolGeog[@["&amp;Y$1&amp;"]]")</f>
        <v>0</v>
      </c>
      <c r="Z181" s="129">
        <f t="array" aca="1" ref="Z181" ca="1">INDIRECT("ConsolGeog[@["&amp;Z$1&amp;"]]")</f>
        <v>0</v>
      </c>
      <c r="AA181" s="129">
        <f t="array" aca="1" ref="AA181" ca="1">INDIRECT("ConsolGeog[@["&amp;AA$1&amp;"]]")</f>
        <v>0</v>
      </c>
      <c r="AB181" s="129">
        <f t="array" aca="1" ref="AB181" ca="1">INDIRECT("ConsolGeog[@["&amp;AB$1&amp;"]]")</f>
        <v>0</v>
      </c>
      <c r="AC181" s="129">
        <f t="array" aca="1" ref="AC181" ca="1">INDIRECT("ConsolGeog[@["&amp;AC$1&amp;"]]")</f>
        <v>0</v>
      </c>
      <c r="AD181" s="129" t="str">
        <f t="array" aca="1" ref="AD181" ca="1">INDIRECT("ConsolGeog[@["&amp;AD$1&amp;"]]")</f>
        <v/>
      </c>
      <c r="AE181" s="129" t="str">
        <f t="array" aca="1" ref="AE181" ca="1">INDIRECT("ConsolGeog[@["&amp;AE$1&amp;"]]")</f>
        <v/>
      </c>
      <c r="AF181" s="129" t="str">
        <f t="array" aca="1" ref="AF181" ca="1">INDIRECT("ConsolGeog[@["&amp;AF$1&amp;"]]")</f>
        <v/>
      </c>
      <c r="AG181" s="129" t="str">
        <f t="array" aca="1" ref="AG181" ca="1">INDIRECT("ConsolGeog[@["&amp;AG$1&amp;"]]")</f>
        <v/>
      </c>
      <c r="AH181" s="129" t="str">
        <f t="array" aca="1" ref="AH181" ca="1">INDIRECT("ConsolGeog[@["&amp;AH$1&amp;"]]")</f>
        <v/>
      </c>
      <c r="AI181" s="129" t="str">
        <f t="array" aca="1" ref="AI181" ca="1">INDIRECT("ConsolGeog[@["&amp;AI$1&amp;"]]")</f>
        <v/>
      </c>
    </row>
    <row r="182" spans="1:35">
      <c r="A182" s="129" t="str">
        <f t="array" aca="1" ref="A182" ca="1">INDIRECT("ConsolGeog[@["&amp;A$1&amp;"]]")</f>
        <v>E07000131</v>
      </c>
      <c r="B182" s="129" t="str">
        <f t="array" aca="1" ref="B182" ca="1">INDIRECT("ConsolGeog[@["&amp;B$1&amp;"]]")</f>
        <v>Harborough</v>
      </c>
      <c r="C182" s="129">
        <f t="array" aca="1" ref="C182" ca="1">INDIRECT("ConsolGeog[@["&amp;C$1&amp;"]]")</f>
        <v>85382</v>
      </c>
      <c r="D182" s="129">
        <f t="array" aca="1" ref="D182" ca="1">INDIRECT("ConsolGeog[@["&amp;D$1&amp;"]]")</f>
        <v>59177.75</v>
      </c>
      <c r="E182" s="129" t="str">
        <f t="array" aca="1" ref="E182" ca="1">INDIRECT("ConsolGeog[@["&amp;E$1&amp;"]]")</f>
        <v>E07000131</v>
      </c>
      <c r="F182" s="129" t="str">
        <f t="array" aca="1" ref="F182" ca="1">INDIRECT("ConsolGeog[@["&amp;F$1&amp;"]]")</f>
        <v/>
      </c>
      <c r="G182" s="129" t="str">
        <f t="array" aca="1" ref="G182" ca="1">INDIRECT("ConsolGeog[@["&amp;G$1&amp;"]]")</f>
        <v>District</v>
      </c>
      <c r="H182" s="129" t="str">
        <f t="array" aca="1" ref="H182" ca="1">INDIRECT("ConsolGeog[@["&amp;H$1&amp;"]]")</f>
        <v>England</v>
      </c>
      <c r="I182" s="129" t="str">
        <f t="array" aca="1" ref="I182" ca="1">INDIRECT("ConsolGeog[@["&amp;I$1&amp;"]]")</f>
        <v>Leicestershire</v>
      </c>
      <c r="J182" s="129">
        <f t="array" aca="1" ref="J182" ca="1">INDIRECT("ConsolGeog[@["&amp;J$1&amp;"]]")</f>
        <v>15</v>
      </c>
      <c r="K182" s="129">
        <f t="array" aca="1" ref="K182" ca="1">INDIRECT("ConsolGeog[@["&amp;K$1&amp;"]]")</f>
        <v>0</v>
      </c>
      <c r="L182" s="129">
        <f t="array" aca="1" ref="L182" ca="1">INDIRECT("ConsolGeog[@["&amp;L$1&amp;"]]")</f>
        <v>119</v>
      </c>
      <c r="M182" s="129">
        <f t="array" aca="1" ref="M182" ca="1">INDIRECT("ConsolGeog[@["&amp;M$1&amp;"]]")</f>
        <v>0</v>
      </c>
      <c r="N182" s="129">
        <f t="array" aca="1" ref="N182" ca="1">INDIRECT("ConsolGeog[@["&amp;N$1&amp;"]]")</f>
        <v>0</v>
      </c>
      <c r="O182" s="129">
        <f t="array" aca="1" ref="O182" ca="1">INDIRECT("ConsolGeog[@["&amp;O$1&amp;"]]")</f>
        <v>11</v>
      </c>
      <c r="P182" s="129">
        <f t="array" ref="P182">ConsolGeog[COUNTY: Presented CS - 16-17 (2014) '[non additive!']]</f>
        <v>0</v>
      </c>
      <c r="Q182" s="129">
        <f t="array" ref="Q182">ConsolGeog[COUNTY: Presented CS - 16-24 (2014) '[non additive!']]</f>
        <v>0</v>
      </c>
      <c r="R182" s="129">
        <f t="array" ref="R182">ConsolGeog[COUNTY: Presented CS - 18-24 (2014) '[non additive!']]</f>
        <v>0</v>
      </c>
      <c r="S182" s="129">
        <f t="array" ref="S182">ConsolGeog[COUNTY: Assessed CS - 16-17 (2014) '[non additive!']]</f>
        <v>0</v>
      </c>
      <c r="T182" s="129">
        <f t="array" ref="T182">ConsolGeog[COUNTY: Assessed CS - 16-24 (2014) '[non additive!']]</f>
        <v>0</v>
      </c>
      <c r="U182" s="129">
        <f t="array" ref="U182">ConsolGeog[COUNTY: Assessed CS - 18-24 (2014) '[non additive!']]</f>
        <v>0</v>
      </c>
      <c r="V182" s="129">
        <f t="array" ref="V182">ConsolGeog[COUNTY: Sum of districts'' populations '[non additive!']]</f>
        <v>92028</v>
      </c>
      <c r="W182" s="160">
        <f t="array" aca="1" ref="W182" ca="1">INDIRECT("ConsolGeog[@["&amp;W$1&amp;"]]")</f>
        <v>0.13125817654103297</v>
      </c>
      <c r="X182" s="129">
        <f t="array" aca="1" ref="X182" ca="1">INDIRECT("ConsolGeog[@["&amp;X$1&amp;"]]")</f>
        <v>4.8565525320182203</v>
      </c>
      <c r="Y182" s="129">
        <f t="array" aca="1" ref="Y182" ca="1">INDIRECT("ConsolGeog[@["&amp;Y$1&amp;"]]")</f>
        <v>0</v>
      </c>
      <c r="Z182" s="129">
        <f t="array" aca="1" ref="Z182" ca="1">INDIRECT("ConsolGeog[@["&amp;Z$1&amp;"]]")</f>
        <v>0</v>
      </c>
      <c r="AA182" s="129">
        <f t="array" aca="1" ref="AA182" ca="1">INDIRECT("ConsolGeog[@["&amp;AA$1&amp;"]]")</f>
        <v>0</v>
      </c>
      <c r="AB182" s="129">
        <f t="array" aca="1" ref="AB182" ca="1">INDIRECT("ConsolGeog[@["&amp;AB$1&amp;"]]")</f>
        <v>0</v>
      </c>
      <c r="AC182" s="129">
        <f t="array" aca="1" ref="AC182" ca="1">INDIRECT("ConsolGeog[@["&amp;AC$1&amp;"]]")</f>
        <v>0</v>
      </c>
      <c r="AD182" s="129" t="str">
        <f t="array" aca="1" ref="AD182" ca="1">INDIRECT("ConsolGeog[@["&amp;AD$1&amp;"]]")</f>
        <v/>
      </c>
      <c r="AE182" s="129" t="str">
        <f t="array" aca="1" ref="AE182" ca="1">INDIRECT("ConsolGeog[@["&amp;AE$1&amp;"]]")</f>
        <v/>
      </c>
      <c r="AF182" s="129" t="str">
        <f t="array" aca="1" ref="AF182" ca="1">INDIRECT("ConsolGeog[@["&amp;AF$1&amp;"]]")</f>
        <v/>
      </c>
      <c r="AG182" s="129" t="str">
        <f t="array" aca="1" ref="AG182" ca="1">INDIRECT("ConsolGeog[@["&amp;AG$1&amp;"]]")</f>
        <v/>
      </c>
      <c r="AH182" s="129" t="str">
        <f t="array" aca="1" ref="AH182" ca="1">INDIRECT("ConsolGeog[@["&amp;AH$1&amp;"]]")</f>
        <v/>
      </c>
      <c r="AI182" s="129" t="str">
        <f t="array" aca="1" ref="AI182" ca="1">INDIRECT("ConsolGeog[@["&amp;AI$1&amp;"]]")</f>
        <v/>
      </c>
    </row>
    <row r="183" spans="1:35">
      <c r="A183" s="129" t="str">
        <f t="array" aca="1" ref="A183" ca="1">INDIRECT("ConsolGeog[@["&amp;A$1&amp;"]]")</f>
        <v>E07000132</v>
      </c>
      <c r="B183" s="129" t="str">
        <f t="array" aca="1" ref="B183" ca="1">INDIRECT("ConsolGeog[@["&amp;B$1&amp;"]]")</f>
        <v>Hinckley and Bosworth</v>
      </c>
      <c r="C183" s="129">
        <f t="array" aca="1" ref="C183" ca="1">INDIRECT("ConsolGeog[@["&amp;C$1&amp;"]]")</f>
        <v>105078</v>
      </c>
      <c r="D183" s="129">
        <f t="array" aca="1" ref="D183" ca="1">INDIRECT("ConsolGeog[@["&amp;D$1&amp;"]]")</f>
        <v>29734.91</v>
      </c>
      <c r="E183" s="129" t="str">
        <f t="array" aca="1" ref="E183" ca="1">INDIRECT("ConsolGeog[@["&amp;E$1&amp;"]]")</f>
        <v>E07000132</v>
      </c>
      <c r="F183" s="129" t="str">
        <f t="array" aca="1" ref="F183" ca="1">INDIRECT("ConsolGeog[@["&amp;F$1&amp;"]]")</f>
        <v/>
      </c>
      <c r="G183" s="129" t="str">
        <f t="array" aca="1" ref="G183" ca="1">INDIRECT("ConsolGeog[@["&amp;G$1&amp;"]]")</f>
        <v>District</v>
      </c>
      <c r="H183" s="129" t="str">
        <f t="array" aca="1" ref="H183" ca="1">INDIRECT("ConsolGeog[@["&amp;H$1&amp;"]]")</f>
        <v>England</v>
      </c>
      <c r="I183" s="129" t="str">
        <f t="array" aca="1" ref="I183" ca="1">INDIRECT("ConsolGeog[@["&amp;I$1&amp;"]]")</f>
        <v>Leicestershire</v>
      </c>
      <c r="J183" s="129">
        <f t="array" aca="1" ref="J183" ca="1">INDIRECT("ConsolGeog[@["&amp;J$1&amp;"]]")</f>
        <v>29</v>
      </c>
      <c r="K183" s="129">
        <f t="array" aca="1" ref="K183" ca="1">INDIRECT("ConsolGeog[@["&amp;K$1&amp;"]]")</f>
        <v>0</v>
      </c>
      <c r="L183" s="129">
        <f t="array" aca="1" ref="L183" ca="1">INDIRECT("ConsolGeog[@["&amp;L$1&amp;"]]")</f>
        <v>225</v>
      </c>
      <c r="M183" s="129">
        <f t="array" aca="1" ref="M183" ca="1">INDIRECT("ConsolGeog[@["&amp;M$1&amp;"]]")</f>
        <v>0</v>
      </c>
      <c r="N183" s="129">
        <f t="array" aca="1" ref="N183" ca="1">INDIRECT("ConsolGeog[@["&amp;N$1&amp;"]]")</f>
        <v>0</v>
      </c>
      <c r="O183" s="129">
        <f t="array" aca="1" ref="O183" ca="1">INDIRECT("ConsolGeog[@["&amp;O$1&amp;"]]")</f>
        <v>0</v>
      </c>
      <c r="P183" s="129">
        <f t="array" ref="P183">ConsolGeog[COUNTY: Presented CS - 16-17 (2014) '[non additive!']]</f>
        <v>0</v>
      </c>
      <c r="Q183" s="129">
        <f t="array" ref="Q183">ConsolGeog[COUNTY: Presented CS - 16-24 (2014) '[non additive!']]</f>
        <v>0</v>
      </c>
      <c r="R183" s="129">
        <f t="array" ref="R183">ConsolGeog[COUNTY: Presented CS - 18-24 (2014) '[non additive!']]</f>
        <v>0</v>
      </c>
      <c r="S183" s="129">
        <f t="array" ref="S183">ConsolGeog[COUNTY: Assessed CS - 16-17 (2014) '[non additive!']]</f>
        <v>0</v>
      </c>
      <c r="T183" s="129">
        <f t="array" ref="T183">ConsolGeog[COUNTY: Assessed CS - 16-24 (2014) '[non additive!']]</f>
        <v>0</v>
      </c>
      <c r="U183" s="129">
        <f t="array" ref="U183">ConsolGeog[COUNTY: Assessed CS - 18-24 (2014) '[non additive!']]</f>
        <v>0</v>
      </c>
      <c r="V183" s="129">
        <f t="array" ref="V183">ConsolGeog[COUNTY: Sum of districts'' populations '[non additive!']]</f>
        <v>92028</v>
      </c>
      <c r="W183" s="160">
        <f t="array" aca="1" ref="W183" ca="1">INDIRECT("ConsolGeog[@["&amp;W$1&amp;"]]")</f>
        <v>0.16153693605887262</v>
      </c>
      <c r="X183" s="129">
        <f t="array" aca="1" ref="X183" ca="1">INDIRECT("ConsolGeog[@["&amp;X$1&amp;"]]")</f>
        <v>5.976866634178287</v>
      </c>
      <c r="Y183" s="129">
        <f t="array" aca="1" ref="Y183" ca="1">INDIRECT("ConsolGeog[@["&amp;Y$1&amp;"]]")</f>
        <v>0</v>
      </c>
      <c r="Z183" s="129">
        <f t="array" aca="1" ref="Z183" ca="1">INDIRECT("ConsolGeog[@["&amp;Z$1&amp;"]]")</f>
        <v>0</v>
      </c>
      <c r="AA183" s="129">
        <f t="array" aca="1" ref="AA183" ca="1">INDIRECT("ConsolGeog[@["&amp;AA$1&amp;"]]")</f>
        <v>0</v>
      </c>
      <c r="AB183" s="129">
        <f t="array" aca="1" ref="AB183" ca="1">INDIRECT("ConsolGeog[@["&amp;AB$1&amp;"]]")</f>
        <v>0</v>
      </c>
      <c r="AC183" s="129">
        <f t="array" aca="1" ref="AC183" ca="1">INDIRECT("ConsolGeog[@["&amp;AC$1&amp;"]]")</f>
        <v>0</v>
      </c>
      <c r="AD183" s="129" t="str">
        <f t="array" aca="1" ref="AD183" ca="1">INDIRECT("ConsolGeog[@["&amp;AD$1&amp;"]]")</f>
        <v/>
      </c>
      <c r="AE183" s="129" t="str">
        <f t="array" aca="1" ref="AE183" ca="1">INDIRECT("ConsolGeog[@["&amp;AE$1&amp;"]]")</f>
        <v/>
      </c>
      <c r="AF183" s="129" t="str">
        <f t="array" aca="1" ref="AF183" ca="1">INDIRECT("ConsolGeog[@["&amp;AF$1&amp;"]]")</f>
        <v/>
      </c>
      <c r="AG183" s="129" t="str">
        <f t="array" aca="1" ref="AG183" ca="1">INDIRECT("ConsolGeog[@["&amp;AG$1&amp;"]]")</f>
        <v/>
      </c>
      <c r="AH183" s="129" t="str">
        <f t="array" aca="1" ref="AH183" ca="1">INDIRECT("ConsolGeog[@["&amp;AH$1&amp;"]]")</f>
        <v/>
      </c>
      <c r="AI183" s="129" t="str">
        <f t="array" aca="1" ref="AI183" ca="1">INDIRECT("ConsolGeog[@["&amp;AI$1&amp;"]]")</f>
        <v/>
      </c>
    </row>
    <row r="184" spans="1:35">
      <c r="A184" s="129" t="str">
        <f t="array" aca="1" ref="A184" ca="1">INDIRECT("ConsolGeog[@["&amp;A$1&amp;"]]")</f>
        <v>E07000133</v>
      </c>
      <c r="B184" s="129" t="str">
        <f t="array" aca="1" ref="B184" ca="1">INDIRECT("ConsolGeog[@["&amp;B$1&amp;"]]")</f>
        <v>Melton</v>
      </c>
      <c r="C184" s="129">
        <f t="array" aca="1" ref="C184" ca="1">INDIRECT("ConsolGeog[@["&amp;C$1&amp;"]]")</f>
        <v>50376</v>
      </c>
      <c r="D184" s="129">
        <f t="array" aca="1" ref="D184" ca="1">INDIRECT("ConsolGeog[@["&amp;D$1&amp;"]]")</f>
        <v>48137.68</v>
      </c>
      <c r="E184" s="129" t="str">
        <f t="array" aca="1" ref="E184" ca="1">INDIRECT("ConsolGeog[@["&amp;E$1&amp;"]]")</f>
        <v>E07000133</v>
      </c>
      <c r="F184" s="129">
        <f t="array" aca="1" ref="F184" ca="1">INDIRECT("ConsolGeog[@["&amp;F$1&amp;"]]")</f>
        <v>1</v>
      </c>
      <c r="G184" s="129" t="str">
        <f t="array" aca="1" ref="G184" ca="1">INDIRECT("ConsolGeog[@["&amp;G$1&amp;"]]")</f>
        <v>District</v>
      </c>
      <c r="H184" s="129" t="str">
        <f t="array" aca="1" ref="H184" ca="1">INDIRECT("ConsolGeog[@["&amp;H$1&amp;"]]")</f>
        <v>England</v>
      </c>
      <c r="I184" s="129" t="str">
        <f t="array" aca="1" ref="I184" ca="1">INDIRECT("ConsolGeog[@["&amp;I$1&amp;"]]")</f>
        <v>Leicestershire</v>
      </c>
      <c r="J184" s="129">
        <f t="array" aca="1" ref="J184" ca="1">INDIRECT("ConsolGeog[@["&amp;J$1&amp;"]]")</f>
        <v>0</v>
      </c>
      <c r="K184" s="129">
        <f t="array" aca="1" ref="K184" ca="1">INDIRECT("ConsolGeog[@["&amp;K$1&amp;"]]")</f>
        <v>0</v>
      </c>
      <c r="L184" s="129">
        <f t="array" aca="1" ref="L184" ca="1">INDIRECT("ConsolGeog[@["&amp;L$1&amp;"]]")</f>
        <v>0</v>
      </c>
      <c r="M184" s="129">
        <f t="array" aca="1" ref="M184" ca="1">INDIRECT("ConsolGeog[@["&amp;M$1&amp;"]]")</f>
        <v>0</v>
      </c>
      <c r="N184" s="129">
        <f t="array" aca="1" ref="N184" ca="1">INDIRECT("ConsolGeog[@["&amp;N$1&amp;"]]")</f>
        <v>0</v>
      </c>
      <c r="O184" s="129">
        <f t="array" aca="1" ref="O184" ca="1">INDIRECT("ConsolGeog[@["&amp;O$1&amp;"]]")</f>
        <v>0</v>
      </c>
      <c r="P184" s="129">
        <f t="array" ref="P184">ConsolGeog[COUNTY: Presented CS - 16-17 (2014) '[non additive!']]</f>
        <v>0</v>
      </c>
      <c r="Q184" s="129">
        <f t="array" ref="Q184">ConsolGeog[COUNTY: Presented CS - 16-24 (2014) '[non additive!']]</f>
        <v>0</v>
      </c>
      <c r="R184" s="129">
        <f t="array" ref="R184">ConsolGeog[COUNTY: Presented CS - 18-24 (2014) '[non additive!']]</f>
        <v>0</v>
      </c>
      <c r="S184" s="129">
        <f t="array" ref="S184">ConsolGeog[COUNTY: Assessed CS - 16-17 (2014) '[non additive!']]</f>
        <v>0</v>
      </c>
      <c r="T184" s="129">
        <f t="array" ref="T184">ConsolGeog[COUNTY: Assessed CS - 16-24 (2014) '[non additive!']]</f>
        <v>0</v>
      </c>
      <c r="U184" s="129">
        <f t="array" ref="U184">ConsolGeog[COUNTY: Assessed CS - 18-24 (2014) '[non additive!']]</f>
        <v>0</v>
      </c>
      <c r="V184" s="129">
        <f t="array" ref="V184">ConsolGeog[COUNTY: Sum of districts'' populations '[non additive!']]</f>
        <v>92028</v>
      </c>
      <c r="W184" s="160">
        <f t="array" aca="1" ref="W184" ca="1">INDIRECT("ConsolGeog[@["&amp;W$1&amp;"]]")</f>
        <v>7.7443277288316945E-2</v>
      </c>
      <c r="X184" s="129">
        <f t="array" aca="1" ref="X184" ca="1">INDIRECT("ConsolGeog[@["&amp;X$1&amp;"]]")</f>
        <v>2.8654012596677267</v>
      </c>
      <c r="Y184" s="129">
        <f t="array" aca="1" ref="Y184" ca="1">INDIRECT("ConsolGeog[@["&amp;Y$1&amp;"]]")</f>
        <v>0</v>
      </c>
      <c r="Z184" s="129">
        <f t="array" aca="1" ref="Z184" ca="1">INDIRECT("ConsolGeog[@["&amp;Z$1&amp;"]]")</f>
        <v>0</v>
      </c>
      <c r="AA184" s="129">
        <f t="array" aca="1" ref="AA184" ca="1">INDIRECT("ConsolGeog[@["&amp;AA$1&amp;"]]")</f>
        <v>0</v>
      </c>
      <c r="AB184" s="129">
        <f t="array" aca="1" ref="AB184" ca="1">INDIRECT("ConsolGeog[@["&amp;AB$1&amp;"]]")</f>
        <v>0</v>
      </c>
      <c r="AC184" s="129">
        <f t="array" aca="1" ref="AC184" ca="1">INDIRECT("ConsolGeog[@["&amp;AC$1&amp;"]]")</f>
        <v>0</v>
      </c>
      <c r="AD184" s="129" t="str">
        <f t="array" aca="1" ref="AD184" ca="1">INDIRECT("ConsolGeog[@["&amp;AD$1&amp;"]]")</f>
        <v/>
      </c>
      <c r="AE184" s="129" t="str">
        <f t="array" aca="1" ref="AE184" ca="1">INDIRECT("ConsolGeog[@["&amp;AE$1&amp;"]]")</f>
        <v/>
      </c>
      <c r="AF184" s="129" t="str">
        <f t="array" aca="1" ref="AF184" ca="1">INDIRECT("ConsolGeog[@["&amp;AF$1&amp;"]]")</f>
        <v/>
      </c>
      <c r="AG184" s="129" t="str">
        <f t="array" aca="1" ref="AG184" ca="1">INDIRECT("ConsolGeog[@["&amp;AG$1&amp;"]]")</f>
        <v/>
      </c>
      <c r="AH184" s="129" t="str">
        <f t="array" aca="1" ref="AH184" ca="1">INDIRECT("ConsolGeog[@["&amp;AH$1&amp;"]]")</f>
        <v/>
      </c>
      <c r="AI184" s="129" t="str">
        <f t="array" aca="1" ref="AI184" ca="1">INDIRECT("ConsolGeog[@["&amp;AI$1&amp;"]]")</f>
        <v/>
      </c>
    </row>
    <row r="185" spans="1:35">
      <c r="A185" s="129" t="str">
        <f t="array" aca="1" ref="A185" ca="1">INDIRECT("ConsolGeog[@["&amp;A$1&amp;"]]")</f>
        <v>E07000134</v>
      </c>
      <c r="B185" s="129" t="str">
        <f t="array" aca="1" ref="B185" ca="1">INDIRECT("ConsolGeog[@["&amp;B$1&amp;"]]")</f>
        <v>North West Leicestershire</v>
      </c>
      <c r="C185" s="129">
        <f t="array" aca="1" ref="C185" ca="1">INDIRECT("ConsolGeog[@["&amp;C$1&amp;"]]")</f>
        <v>93468</v>
      </c>
      <c r="D185" s="129">
        <f t="array" aca="1" ref="D185" ca="1">INDIRECT("ConsolGeog[@["&amp;D$1&amp;"]]")</f>
        <v>27932.85</v>
      </c>
      <c r="E185" s="129" t="str">
        <f t="array" aca="1" ref="E185" ca="1">INDIRECT("ConsolGeog[@["&amp;E$1&amp;"]]")</f>
        <v>E07000134</v>
      </c>
      <c r="F185" s="129" t="str">
        <f t="array" aca="1" ref="F185" ca="1">INDIRECT("ConsolGeog[@["&amp;F$1&amp;"]]")</f>
        <v/>
      </c>
      <c r="G185" s="129" t="str">
        <f t="array" aca="1" ref="G185" ca="1">INDIRECT("ConsolGeog[@["&amp;G$1&amp;"]]")</f>
        <v>District</v>
      </c>
      <c r="H185" s="129" t="str">
        <f t="array" aca="1" ref="H185" ca="1">INDIRECT("ConsolGeog[@["&amp;H$1&amp;"]]")</f>
        <v>England</v>
      </c>
      <c r="I185" s="129" t="str">
        <f t="array" aca="1" ref="I185" ca="1">INDIRECT("ConsolGeog[@["&amp;I$1&amp;"]]")</f>
        <v>Leicestershire</v>
      </c>
      <c r="J185" s="129">
        <f t="array" aca="1" ref="J185" ca="1">INDIRECT("ConsolGeog[@["&amp;J$1&amp;"]]")</f>
        <v>0</v>
      </c>
      <c r="K185" s="129">
        <f t="array" aca="1" ref="K185" ca="1">INDIRECT("ConsolGeog[@["&amp;K$1&amp;"]]")</f>
        <v>218</v>
      </c>
      <c r="L185" s="129">
        <f t="array" aca="1" ref="L185" ca="1">INDIRECT("ConsolGeog[@["&amp;L$1&amp;"]]")</f>
        <v>0</v>
      </c>
      <c r="M185" s="129">
        <f t="array" aca="1" ref="M185" ca="1">INDIRECT("ConsolGeog[@["&amp;M$1&amp;"]]")</f>
        <v>0</v>
      </c>
      <c r="N185" s="129">
        <f t="array" aca="1" ref="N185" ca="1">INDIRECT("ConsolGeog[@["&amp;N$1&amp;"]]")</f>
        <v>22</v>
      </c>
      <c r="O185" s="129">
        <f t="array" aca="1" ref="O185" ca="1">INDIRECT("ConsolGeog[@["&amp;O$1&amp;"]]")</f>
        <v>0</v>
      </c>
      <c r="P185" s="129">
        <f t="array" ref="P185">ConsolGeog[COUNTY: Presented CS - 16-17 (2014) '[non additive!']]</f>
        <v>0</v>
      </c>
      <c r="Q185" s="129">
        <f t="array" ref="Q185">ConsolGeog[COUNTY: Presented CS - 16-24 (2014) '[non additive!']]</f>
        <v>0</v>
      </c>
      <c r="R185" s="129">
        <f t="array" ref="R185">ConsolGeog[COUNTY: Presented CS - 18-24 (2014) '[non additive!']]</f>
        <v>0</v>
      </c>
      <c r="S185" s="129">
        <f t="array" ref="S185">ConsolGeog[COUNTY: Assessed CS - 16-17 (2014) '[non additive!']]</f>
        <v>0</v>
      </c>
      <c r="T185" s="129">
        <f t="array" ref="T185">ConsolGeog[COUNTY: Assessed CS - 16-24 (2014) '[non additive!']]</f>
        <v>0</v>
      </c>
      <c r="U185" s="129">
        <f t="array" ref="U185">ConsolGeog[COUNTY: Assessed CS - 18-24 (2014) '[non additive!']]</f>
        <v>0</v>
      </c>
      <c r="V185" s="129">
        <f t="array" ref="V185">ConsolGeog[COUNTY: Sum of districts'' populations '[non additive!']]</f>
        <v>92028</v>
      </c>
      <c r="W185" s="160">
        <f t="array" aca="1" ref="W185" ca="1">INDIRECT("ConsolGeog[@["&amp;W$1&amp;"]]")</f>
        <v>0.14368882486867571</v>
      </c>
      <c r="X185" s="129">
        <f t="array" aca="1" ref="X185" ca="1">INDIRECT("ConsolGeog[@["&amp;X$1&amp;"]]")</f>
        <v>5.3164865201410008</v>
      </c>
      <c r="Y185" s="129">
        <f t="array" aca="1" ref="Y185" ca="1">INDIRECT("ConsolGeog[@["&amp;Y$1&amp;"]]")</f>
        <v>0</v>
      </c>
      <c r="Z185" s="129">
        <f t="array" aca="1" ref="Z185" ca="1">INDIRECT("ConsolGeog[@["&amp;Z$1&amp;"]]")</f>
        <v>0</v>
      </c>
      <c r="AA185" s="129">
        <f t="array" aca="1" ref="AA185" ca="1">INDIRECT("ConsolGeog[@["&amp;AA$1&amp;"]]")</f>
        <v>0</v>
      </c>
      <c r="AB185" s="129">
        <f t="array" aca="1" ref="AB185" ca="1">INDIRECT("ConsolGeog[@["&amp;AB$1&amp;"]]")</f>
        <v>0</v>
      </c>
      <c r="AC185" s="129">
        <f t="array" aca="1" ref="AC185" ca="1">INDIRECT("ConsolGeog[@["&amp;AC$1&amp;"]]")</f>
        <v>0</v>
      </c>
      <c r="AD185" s="129" t="str">
        <f t="array" aca="1" ref="AD185" ca="1">INDIRECT("ConsolGeog[@["&amp;AD$1&amp;"]]")</f>
        <v/>
      </c>
      <c r="AE185" s="129" t="str">
        <f t="array" aca="1" ref="AE185" ca="1">INDIRECT("ConsolGeog[@["&amp;AE$1&amp;"]]")</f>
        <v/>
      </c>
      <c r="AF185" s="129" t="str">
        <f t="array" aca="1" ref="AF185" ca="1">INDIRECT("ConsolGeog[@["&amp;AF$1&amp;"]]")</f>
        <v/>
      </c>
      <c r="AG185" s="129" t="str">
        <f t="array" aca="1" ref="AG185" ca="1">INDIRECT("ConsolGeog[@["&amp;AG$1&amp;"]]")</f>
        <v/>
      </c>
      <c r="AH185" s="129" t="str">
        <f t="array" aca="1" ref="AH185" ca="1">INDIRECT("ConsolGeog[@["&amp;AH$1&amp;"]]")</f>
        <v/>
      </c>
      <c r="AI185" s="129" t="str">
        <f t="array" aca="1" ref="AI185" ca="1">INDIRECT("ConsolGeog[@["&amp;AI$1&amp;"]]")</f>
        <v/>
      </c>
    </row>
    <row r="186" spans="1:35">
      <c r="A186" s="129" t="str">
        <f t="array" aca="1" ref="A186" ca="1">INDIRECT("ConsolGeog[@["&amp;A$1&amp;"]]")</f>
        <v>E07000148</v>
      </c>
      <c r="B186" s="129" t="str">
        <f t="array" aca="1" ref="B186" ca="1">INDIRECT("ConsolGeog[@["&amp;B$1&amp;"]]")</f>
        <v>Norwich</v>
      </c>
      <c r="C186" s="129">
        <f t="array" aca="1" ref="C186" ca="1">INDIRECT("ConsolGeog[@["&amp;C$1&amp;"]]")</f>
        <v>132512</v>
      </c>
      <c r="D186" s="129">
        <f t="array" aca="1" ref="D186" ca="1">INDIRECT("ConsolGeog[@["&amp;D$1&amp;"]]")</f>
        <v>3902.6</v>
      </c>
      <c r="E186" s="129" t="str">
        <f t="array" aca="1" ref="E186" ca="1">INDIRECT("ConsolGeog[@["&amp;E$1&amp;"]]")</f>
        <v>E07000148</v>
      </c>
      <c r="F186" s="129">
        <f t="array" aca="1" ref="F186" ca="1">INDIRECT("ConsolGeog[@["&amp;F$1&amp;"]]")</f>
        <v>1</v>
      </c>
      <c r="G186" s="129" t="str">
        <f t="array" aca="1" ref="G186" ca="1">INDIRECT("ConsolGeog[@["&amp;G$1&amp;"]]")</f>
        <v>District</v>
      </c>
      <c r="H186" s="129" t="str">
        <f t="array" aca="1" ref="H186" ca="1">INDIRECT("ConsolGeog[@["&amp;H$1&amp;"]]")</f>
        <v>England</v>
      </c>
      <c r="I186" s="129" t="str">
        <f t="array" aca="1" ref="I186" ca="1">INDIRECT("ConsolGeog[@["&amp;I$1&amp;"]]")</f>
        <v>Norfolk</v>
      </c>
      <c r="J186" s="129">
        <f t="array" aca="1" ref="J186" ca="1">INDIRECT("ConsolGeog[@["&amp;J$1&amp;"]]")</f>
        <v>0</v>
      </c>
      <c r="K186" s="129">
        <f t="array" aca="1" ref="K186" ca="1">INDIRECT("ConsolGeog[@["&amp;K$1&amp;"]]")</f>
        <v>0</v>
      </c>
      <c r="L186" s="129">
        <f t="array" aca="1" ref="L186" ca="1">INDIRECT("ConsolGeog[@["&amp;L$1&amp;"]]")</f>
        <v>0</v>
      </c>
      <c r="M186" s="129">
        <f t="array" aca="1" ref="M186" ca="1">INDIRECT("ConsolGeog[@["&amp;M$1&amp;"]]")</f>
        <v>0</v>
      </c>
      <c r="N186" s="129">
        <f t="array" aca="1" ref="N186" ca="1">INDIRECT("ConsolGeog[@["&amp;N$1&amp;"]]")</f>
        <v>0</v>
      </c>
      <c r="O186" s="129">
        <f t="array" aca="1" ref="O186" ca="1">INDIRECT("ConsolGeog[@["&amp;O$1&amp;"]]")</f>
        <v>0</v>
      </c>
      <c r="P186" s="129">
        <f t="array" ref="P186">ConsolGeog[COUNTY: Presented CS - 16-17 (2014) '[non additive!']]</f>
        <v>0</v>
      </c>
      <c r="Q186" s="129">
        <f t="array" ref="Q186">ConsolGeog[COUNTY: Presented CS - 16-24 (2014) '[non additive!']]</f>
        <v>0</v>
      </c>
      <c r="R186" s="129">
        <f t="array" ref="R186">ConsolGeog[COUNTY: Presented CS - 18-24 (2014) '[non additive!']]</f>
        <v>0</v>
      </c>
      <c r="S186" s="129">
        <f t="array" ref="S186">ConsolGeog[COUNTY: Assessed CS - 16-17 (2014) '[non additive!']]</f>
        <v>0</v>
      </c>
      <c r="T186" s="129">
        <f t="array" ref="T186">ConsolGeog[COUNTY: Assessed CS - 16-24 (2014) '[non additive!']]</f>
        <v>0</v>
      </c>
      <c r="U186" s="129">
        <f t="array" ref="U186">ConsolGeog[COUNTY: Assessed CS - 18-24 (2014) '[non additive!']]</f>
        <v>0</v>
      </c>
      <c r="V186" s="129">
        <f t="array" ref="V186">ConsolGeog[COUNTY: Sum of districts'' populations '[non additive!']]</f>
        <v>92028</v>
      </c>
      <c r="W186" s="160">
        <f t="array" aca="1" ref="W186" ca="1">INDIRECT("ConsolGeog[@["&amp;W$1&amp;"]]")</f>
        <v>0.15446305345219888</v>
      </c>
      <c r="X186" s="129">
        <f t="array" aca="1" ref="X186" ca="1">INDIRECT("ConsolGeog[@["&amp;X$1&amp;"]]")</f>
        <v>0</v>
      </c>
      <c r="Y186" s="129">
        <f t="array" aca="1" ref="Y186" ca="1">INDIRECT("ConsolGeog[@["&amp;Y$1&amp;"]]")</f>
        <v>0</v>
      </c>
      <c r="Z186" s="129">
        <f t="array" aca="1" ref="Z186" ca="1">INDIRECT("ConsolGeog[@["&amp;Z$1&amp;"]]")</f>
        <v>0</v>
      </c>
      <c r="AA186" s="129">
        <f t="array" aca="1" ref="AA186" ca="1">INDIRECT("ConsolGeog[@["&amp;AA$1&amp;"]]")</f>
        <v>0</v>
      </c>
      <c r="AB186" s="129">
        <f t="array" aca="1" ref="AB186" ca="1">INDIRECT("ConsolGeog[@["&amp;AB$1&amp;"]]")</f>
        <v>0</v>
      </c>
      <c r="AC186" s="129">
        <f t="array" aca="1" ref="AC186" ca="1">INDIRECT("ConsolGeog[@["&amp;AC$1&amp;"]]")</f>
        <v>0</v>
      </c>
      <c r="AD186" s="129" t="str">
        <f t="array" aca="1" ref="AD186" ca="1">INDIRECT("ConsolGeog[@["&amp;AD$1&amp;"]]")</f>
        <v/>
      </c>
      <c r="AE186" s="129" t="str">
        <f t="array" aca="1" ref="AE186" ca="1">INDIRECT("ConsolGeog[@["&amp;AE$1&amp;"]]")</f>
        <v/>
      </c>
      <c r="AF186" s="129" t="str">
        <f t="array" aca="1" ref="AF186" ca="1">INDIRECT("ConsolGeog[@["&amp;AF$1&amp;"]]")</f>
        <v/>
      </c>
      <c r="AG186" s="129" t="str">
        <f t="array" aca="1" ref="AG186" ca="1">INDIRECT("ConsolGeog[@["&amp;AG$1&amp;"]]")</f>
        <v/>
      </c>
      <c r="AH186" s="129" t="str">
        <f t="array" aca="1" ref="AH186" ca="1">INDIRECT("ConsolGeog[@["&amp;AH$1&amp;"]]")</f>
        <v/>
      </c>
      <c r="AI186" s="129" t="str">
        <f t="array" aca="1" ref="AI186" ca="1">INDIRECT("ConsolGeog[@["&amp;AI$1&amp;"]]")</f>
        <v/>
      </c>
    </row>
    <row r="187" spans="1:35">
      <c r="A187" s="129" t="str">
        <f t="array" aca="1" ref="A187" ca="1">INDIRECT("ConsolGeog[@["&amp;A$1&amp;"]]")</f>
        <v>E07000149</v>
      </c>
      <c r="B187" s="129" t="str">
        <f t="array" aca="1" ref="B187" ca="1">INDIRECT("ConsolGeog[@["&amp;B$1&amp;"]]")</f>
        <v>South Norfolk</v>
      </c>
      <c r="C187" s="129">
        <f t="array" aca="1" ref="C187" ca="1">INDIRECT("ConsolGeog[@["&amp;C$1&amp;"]]")</f>
        <v>124012</v>
      </c>
      <c r="D187" s="129">
        <f t="array" aca="1" ref="D187" ca="1">INDIRECT("ConsolGeog[@["&amp;D$1&amp;"]]")</f>
        <v>90770.68</v>
      </c>
      <c r="E187" s="129" t="str">
        <f t="array" aca="1" ref="E187" ca="1">INDIRECT("ConsolGeog[@["&amp;E$1&amp;"]]")</f>
        <v>E07000149</v>
      </c>
      <c r="F187" s="129" t="str">
        <f t="array" aca="1" ref="F187" ca="1">INDIRECT("ConsolGeog[@["&amp;F$1&amp;"]]")</f>
        <v/>
      </c>
      <c r="G187" s="129" t="str">
        <f t="array" aca="1" ref="G187" ca="1">INDIRECT("ConsolGeog[@["&amp;G$1&amp;"]]")</f>
        <v>District</v>
      </c>
      <c r="H187" s="129" t="str">
        <f t="array" aca="1" ref="H187" ca="1">INDIRECT("ConsolGeog[@["&amp;H$1&amp;"]]")</f>
        <v>England</v>
      </c>
      <c r="I187" s="129" t="str">
        <f t="array" aca="1" ref="I187" ca="1">INDIRECT("ConsolGeog[@["&amp;I$1&amp;"]]")</f>
        <v>Norfolk</v>
      </c>
      <c r="J187" s="129">
        <f t="array" aca="1" ref="J187" ca="1">INDIRECT("ConsolGeog[@["&amp;J$1&amp;"]]")</f>
        <v>5</v>
      </c>
      <c r="K187" s="129">
        <f t="array" aca="1" ref="K187" ca="1">INDIRECT("ConsolGeog[@["&amp;K$1&amp;"]]")</f>
        <v>0</v>
      </c>
      <c r="L187" s="129">
        <f t="array" aca="1" ref="L187" ca="1">INDIRECT("ConsolGeog[@["&amp;L$1&amp;"]]")</f>
        <v>17</v>
      </c>
      <c r="M187" s="129">
        <f t="array" aca="1" ref="M187" ca="1">INDIRECT("ConsolGeog[@["&amp;M$1&amp;"]]")</f>
        <v>5</v>
      </c>
      <c r="N187" s="129">
        <f t="array" aca="1" ref="N187" ca="1">INDIRECT("ConsolGeog[@["&amp;N$1&amp;"]]")</f>
        <v>0</v>
      </c>
      <c r="O187" s="129">
        <f t="array" aca="1" ref="O187" ca="1">INDIRECT("ConsolGeog[@["&amp;O$1&amp;"]]")</f>
        <v>17</v>
      </c>
      <c r="P187" s="129">
        <f t="array" ref="P187">ConsolGeog[COUNTY: Presented CS - 16-17 (2014) '[non additive!']]</f>
        <v>0</v>
      </c>
      <c r="Q187" s="129">
        <f t="array" ref="Q187">ConsolGeog[COUNTY: Presented CS - 16-24 (2014) '[non additive!']]</f>
        <v>0</v>
      </c>
      <c r="R187" s="129">
        <f t="array" ref="R187">ConsolGeog[COUNTY: Presented CS - 18-24 (2014) '[non additive!']]</f>
        <v>0</v>
      </c>
      <c r="S187" s="129">
        <f t="array" ref="S187">ConsolGeog[COUNTY: Assessed CS - 16-17 (2014) '[non additive!']]</f>
        <v>0</v>
      </c>
      <c r="T187" s="129">
        <f t="array" ref="T187">ConsolGeog[COUNTY: Assessed CS - 16-24 (2014) '[non additive!']]</f>
        <v>0</v>
      </c>
      <c r="U187" s="129">
        <f t="array" ref="U187">ConsolGeog[COUNTY: Assessed CS - 18-24 (2014) '[non additive!']]</f>
        <v>0</v>
      </c>
      <c r="V187" s="129">
        <f t="array" ref="V187">ConsolGeog[COUNTY: Sum of districts'' populations '[non additive!']]</f>
        <v>92028</v>
      </c>
      <c r="W187" s="160">
        <f t="array" aca="1" ref="W187" ca="1">INDIRECT("ConsolGeog[@["&amp;W$1&amp;"]]")</f>
        <v>0.14455500018650452</v>
      </c>
      <c r="X187" s="129">
        <f t="array" aca="1" ref="X187" ca="1">INDIRECT("ConsolGeog[@["&amp;X$1&amp;"]]")</f>
        <v>0</v>
      </c>
      <c r="Y187" s="129">
        <f t="array" aca="1" ref="Y187" ca="1">INDIRECT("ConsolGeog[@["&amp;Y$1&amp;"]]")</f>
        <v>0</v>
      </c>
      <c r="Z187" s="129">
        <f t="array" aca="1" ref="Z187" ca="1">INDIRECT("ConsolGeog[@["&amp;Z$1&amp;"]]")</f>
        <v>0</v>
      </c>
      <c r="AA187" s="129">
        <f t="array" aca="1" ref="AA187" ca="1">INDIRECT("ConsolGeog[@["&amp;AA$1&amp;"]]")</f>
        <v>0</v>
      </c>
      <c r="AB187" s="129">
        <f t="array" aca="1" ref="AB187" ca="1">INDIRECT("ConsolGeog[@["&amp;AB$1&amp;"]]")</f>
        <v>0</v>
      </c>
      <c r="AC187" s="129">
        <f t="array" aca="1" ref="AC187" ca="1">INDIRECT("ConsolGeog[@["&amp;AC$1&amp;"]]")</f>
        <v>0</v>
      </c>
      <c r="AD187" s="129" t="str">
        <f t="array" aca="1" ref="AD187" ca="1">INDIRECT("ConsolGeog[@["&amp;AD$1&amp;"]]")</f>
        <v/>
      </c>
      <c r="AE187" s="129" t="str">
        <f t="array" aca="1" ref="AE187" ca="1">INDIRECT("ConsolGeog[@["&amp;AE$1&amp;"]]")</f>
        <v/>
      </c>
      <c r="AF187" s="129" t="str">
        <f t="array" aca="1" ref="AF187" ca="1">INDIRECT("ConsolGeog[@["&amp;AF$1&amp;"]]")</f>
        <v/>
      </c>
      <c r="AG187" s="129" t="str">
        <f t="array" aca="1" ref="AG187" ca="1">INDIRECT("ConsolGeog[@["&amp;AG$1&amp;"]]")</f>
        <v/>
      </c>
      <c r="AH187" s="129" t="str">
        <f t="array" aca="1" ref="AH187" ca="1">INDIRECT("ConsolGeog[@["&amp;AH$1&amp;"]]")</f>
        <v/>
      </c>
      <c r="AI187" s="129" t="str">
        <f t="array" aca="1" ref="AI187" ca="1">INDIRECT("ConsolGeog[@["&amp;AI$1&amp;"]]")</f>
        <v/>
      </c>
    </row>
    <row r="188" spans="1:35">
      <c r="A188" s="129" t="str">
        <f t="array" aca="1" ref="A188" ca="1">INDIRECT("ConsolGeog[@["&amp;A$1&amp;"]]")</f>
        <v>E07000154</v>
      </c>
      <c r="B188" s="129" t="str">
        <f t="array" aca="1" ref="B188" ca="1">INDIRECT("ConsolGeog[@["&amp;B$1&amp;"]]")</f>
        <v>Northampton</v>
      </c>
      <c r="C188" s="129">
        <f t="array" aca="1" ref="C188" ca="1">INDIRECT("ConsolGeog[@["&amp;C$1&amp;"]]")</f>
        <v>212069</v>
      </c>
      <c r="D188" s="129">
        <f t="array" aca="1" ref="D188" ca="1">INDIRECT("ConsolGeog[@["&amp;D$1&amp;"]]")</f>
        <v>8076.17</v>
      </c>
      <c r="E188" s="129" t="str">
        <f t="array" aca="1" ref="E188" ca="1">INDIRECT("ConsolGeog[@["&amp;E$1&amp;"]]")</f>
        <v>E07000154</v>
      </c>
      <c r="F188" s="129" t="str">
        <f t="array" aca="1" ref="F188" ca="1">INDIRECT("ConsolGeog[@["&amp;F$1&amp;"]]")</f>
        <v/>
      </c>
      <c r="G188" s="129" t="str">
        <f t="array" aca="1" ref="G188" ca="1">INDIRECT("ConsolGeog[@["&amp;G$1&amp;"]]")</f>
        <v>District</v>
      </c>
      <c r="H188" s="129" t="str">
        <f t="array" aca="1" ref="H188" ca="1">INDIRECT("ConsolGeog[@["&amp;H$1&amp;"]]")</f>
        <v>England</v>
      </c>
      <c r="I188" s="129" t="str">
        <f t="array" aca="1" ref="I188" ca="1">INDIRECT("ConsolGeog[@["&amp;I$1&amp;"]]")</f>
        <v>Northamptonshire</v>
      </c>
      <c r="J188" s="129">
        <f t="array" aca="1" ref="J188" ca="1">INDIRECT("ConsolGeog[@["&amp;J$1&amp;"]]")</f>
        <v>0</v>
      </c>
      <c r="K188" s="129">
        <f t="array" aca="1" ref="K188" ca="1">INDIRECT("ConsolGeog[@["&amp;K$1&amp;"]]")</f>
        <v>174</v>
      </c>
      <c r="L188" s="129">
        <f t="array" aca="1" ref="L188" ca="1">INDIRECT("ConsolGeog[@["&amp;L$1&amp;"]]")</f>
        <v>0</v>
      </c>
      <c r="M188" s="129">
        <f t="array" aca="1" ref="M188" ca="1">INDIRECT("ConsolGeog[@["&amp;M$1&amp;"]]")</f>
        <v>0</v>
      </c>
      <c r="N188" s="129">
        <f t="array" aca="1" ref="N188" ca="1">INDIRECT("ConsolGeog[@["&amp;N$1&amp;"]]")</f>
        <v>0</v>
      </c>
      <c r="O188" s="129">
        <f t="array" aca="1" ref="O188" ca="1">INDIRECT("ConsolGeog[@["&amp;O$1&amp;"]]")</f>
        <v>0</v>
      </c>
      <c r="P188" s="129">
        <f t="array" ref="P188">ConsolGeog[COUNTY: Presented CS - 16-17 (2014) '[non additive!']]</f>
        <v>0</v>
      </c>
      <c r="Q188" s="129">
        <f t="array" ref="Q188">ConsolGeog[COUNTY: Presented CS - 16-24 (2014) '[non additive!']]</f>
        <v>0</v>
      </c>
      <c r="R188" s="129">
        <f t="array" ref="R188">ConsolGeog[COUNTY: Presented CS - 18-24 (2014) '[non additive!']]</f>
        <v>0</v>
      </c>
      <c r="S188" s="129">
        <f t="array" ref="S188">ConsolGeog[COUNTY: Assessed CS - 16-17 (2014) '[non additive!']]</f>
        <v>0</v>
      </c>
      <c r="T188" s="129">
        <f t="array" ref="T188">ConsolGeog[COUNTY: Assessed CS - 16-24 (2014) '[non additive!']]</f>
        <v>0</v>
      </c>
      <c r="U188" s="129">
        <f t="array" ref="U188">ConsolGeog[COUNTY: Assessed CS - 18-24 (2014) '[non additive!']]</f>
        <v>0</v>
      </c>
      <c r="V188" s="129">
        <f t="array" ref="V188">ConsolGeog[COUNTY: Sum of districts'' populations '[non additive!']]</f>
        <v>92028</v>
      </c>
      <c r="W188" s="160">
        <f t="array" aca="1" ref="W188" ca="1">INDIRECT("ConsolGeog[@["&amp;W$1&amp;"]]")</f>
        <v>0.30647935116886721</v>
      </c>
      <c r="X188" s="129">
        <f t="array" aca="1" ref="X188" ca="1">INDIRECT("ConsolGeog[@["&amp;X$1&amp;"]]")</f>
        <v>10.726777290910352</v>
      </c>
      <c r="Y188" s="129">
        <f t="array" aca="1" ref="Y188" ca="1">INDIRECT("ConsolGeog[@["&amp;Y$1&amp;"]]")</f>
        <v>0</v>
      </c>
      <c r="Z188" s="129">
        <f t="array" aca="1" ref="Z188" ca="1">INDIRECT("ConsolGeog[@["&amp;Z$1&amp;"]]")</f>
        <v>0</v>
      </c>
      <c r="AA188" s="129">
        <f t="array" aca="1" ref="AA188" ca="1">INDIRECT("ConsolGeog[@["&amp;AA$1&amp;"]]")</f>
        <v>10.726777290910352</v>
      </c>
      <c r="AB188" s="129">
        <f t="array" aca="1" ref="AB188" ca="1">INDIRECT("ConsolGeog[@["&amp;AB$1&amp;"]]")</f>
        <v>0</v>
      </c>
      <c r="AC188" s="129">
        <f t="array" aca="1" ref="AC188" ca="1">INDIRECT("ConsolGeog[@["&amp;AC$1&amp;"]]")</f>
        <v>0</v>
      </c>
      <c r="AD188" s="129" t="str">
        <f t="array" aca="1" ref="AD188" ca="1">INDIRECT("ConsolGeog[@["&amp;AD$1&amp;"]]")</f>
        <v/>
      </c>
      <c r="AE188" s="129" t="str">
        <f t="array" aca="1" ref="AE188" ca="1">INDIRECT("ConsolGeog[@["&amp;AE$1&amp;"]]")</f>
        <v/>
      </c>
      <c r="AF188" s="129" t="str">
        <f t="array" aca="1" ref="AF188" ca="1">INDIRECT("ConsolGeog[@["&amp;AF$1&amp;"]]")</f>
        <v/>
      </c>
      <c r="AG188" s="129" t="str">
        <f t="array" aca="1" ref="AG188" ca="1">INDIRECT("ConsolGeog[@["&amp;AG$1&amp;"]]")</f>
        <v/>
      </c>
      <c r="AH188" s="129" t="str">
        <f t="array" aca="1" ref="AH188" ca="1">INDIRECT("ConsolGeog[@["&amp;AH$1&amp;"]]")</f>
        <v/>
      </c>
      <c r="AI188" s="129" t="str">
        <f t="array" aca="1" ref="AI188" ca="1">INDIRECT("ConsolGeog[@["&amp;AI$1&amp;"]]")</f>
        <v/>
      </c>
    </row>
    <row r="189" spans="1:35">
      <c r="A189" s="129" t="str">
        <f t="array" aca="1" ref="A189" ca="1">INDIRECT("ConsolGeog[@["&amp;A$1&amp;"]]")</f>
        <v>E07000155</v>
      </c>
      <c r="B189" s="129" t="str">
        <f t="array" aca="1" ref="B189" ca="1">INDIRECT("ConsolGeog[@["&amp;B$1&amp;"]]")</f>
        <v>South Northamptonshire</v>
      </c>
      <c r="C189" s="129">
        <f t="array" aca="1" ref="C189" ca="1">INDIRECT("ConsolGeog[@["&amp;C$1&amp;"]]")</f>
        <v>85189</v>
      </c>
      <c r="D189" s="129">
        <f t="array" aca="1" ref="D189" ca="1">INDIRECT("ConsolGeog[@["&amp;D$1&amp;"]]")</f>
        <v>63401.85</v>
      </c>
      <c r="E189" s="129" t="str">
        <f t="array" aca="1" ref="E189" ca="1">INDIRECT("ConsolGeog[@["&amp;E$1&amp;"]]")</f>
        <v>E07000155</v>
      </c>
      <c r="F189" s="129" t="str">
        <f t="array" aca="1" ref="F189" ca="1">INDIRECT("ConsolGeog[@["&amp;F$1&amp;"]]")</f>
        <v/>
      </c>
      <c r="G189" s="129" t="str">
        <f t="array" aca="1" ref="G189" ca="1">INDIRECT("ConsolGeog[@["&amp;G$1&amp;"]]")</f>
        <v>District</v>
      </c>
      <c r="H189" s="129" t="str">
        <f t="array" aca="1" ref="H189" ca="1">INDIRECT("ConsolGeog[@["&amp;H$1&amp;"]]")</f>
        <v>England</v>
      </c>
      <c r="I189" s="129" t="str">
        <f t="array" aca="1" ref="I189" ca="1">INDIRECT("ConsolGeog[@["&amp;I$1&amp;"]]")</f>
        <v>Northamptonshire</v>
      </c>
      <c r="J189" s="129">
        <f t="array" aca="1" ref="J189" ca="1">INDIRECT("ConsolGeog[@["&amp;J$1&amp;"]]")</f>
        <v>4</v>
      </c>
      <c r="K189" s="129">
        <f t="array" aca="1" ref="K189" ca="1">INDIRECT("ConsolGeog[@["&amp;K$1&amp;"]]")</f>
        <v>0</v>
      </c>
      <c r="L189" s="129">
        <f t="array" aca="1" ref="L189" ca="1">INDIRECT("ConsolGeog[@["&amp;L$1&amp;"]]")</f>
        <v>109</v>
      </c>
      <c r="M189" s="129">
        <f t="array" aca="1" ref="M189" ca="1">INDIRECT("ConsolGeog[@["&amp;M$1&amp;"]]")</f>
        <v>1</v>
      </c>
      <c r="N189" s="129">
        <f t="array" aca="1" ref="N189" ca="1">INDIRECT("ConsolGeog[@["&amp;N$1&amp;"]]")</f>
        <v>0</v>
      </c>
      <c r="O189" s="129">
        <f t="array" aca="1" ref="O189" ca="1">INDIRECT("ConsolGeog[@["&amp;O$1&amp;"]]")</f>
        <v>4</v>
      </c>
      <c r="P189" s="129">
        <f t="array" ref="P189">ConsolGeog[COUNTY: Presented CS - 16-17 (2014) '[non additive!']]</f>
        <v>0</v>
      </c>
      <c r="Q189" s="129">
        <f t="array" ref="Q189">ConsolGeog[COUNTY: Presented CS - 16-24 (2014) '[non additive!']]</f>
        <v>0</v>
      </c>
      <c r="R189" s="129">
        <f t="array" ref="R189">ConsolGeog[COUNTY: Presented CS - 18-24 (2014) '[non additive!']]</f>
        <v>0</v>
      </c>
      <c r="S189" s="129">
        <f t="array" ref="S189">ConsolGeog[COUNTY: Assessed CS - 16-17 (2014) '[non additive!']]</f>
        <v>0</v>
      </c>
      <c r="T189" s="129">
        <f t="array" ref="T189">ConsolGeog[COUNTY: Assessed CS - 16-24 (2014) '[non additive!']]</f>
        <v>0</v>
      </c>
      <c r="U189" s="129">
        <f t="array" ref="U189">ConsolGeog[COUNTY: Assessed CS - 18-24 (2014) '[non additive!']]</f>
        <v>0</v>
      </c>
      <c r="V189" s="129">
        <f t="array" ref="V189">ConsolGeog[COUNTY: Sum of districts'' populations '[non additive!']]</f>
        <v>92028</v>
      </c>
      <c r="W189" s="160">
        <f t="array" aca="1" ref="W189" ca="1">INDIRECT("ConsolGeog[@["&amp;W$1&amp;"]]")</f>
        <v>0.12311403103105417</v>
      </c>
      <c r="X189" s="129">
        <f t="array" aca="1" ref="X189" ca="1">INDIRECT("ConsolGeog[@["&amp;X$1&amp;"]]")</f>
        <v>4.3089910860868956</v>
      </c>
      <c r="Y189" s="129">
        <f t="array" aca="1" ref="Y189" ca="1">INDIRECT("ConsolGeog[@["&amp;Y$1&amp;"]]")</f>
        <v>0</v>
      </c>
      <c r="Z189" s="129">
        <f t="array" aca="1" ref="Z189" ca="1">INDIRECT("ConsolGeog[@["&amp;Z$1&amp;"]]")</f>
        <v>0</v>
      </c>
      <c r="AA189" s="129">
        <f t="array" aca="1" ref="AA189" ca="1">INDIRECT("ConsolGeog[@["&amp;AA$1&amp;"]]")</f>
        <v>4.3089910860868956</v>
      </c>
      <c r="AB189" s="129">
        <f t="array" aca="1" ref="AB189" ca="1">INDIRECT("ConsolGeog[@["&amp;AB$1&amp;"]]")</f>
        <v>0</v>
      </c>
      <c r="AC189" s="129">
        <f t="array" aca="1" ref="AC189" ca="1">INDIRECT("ConsolGeog[@["&amp;AC$1&amp;"]]")</f>
        <v>0</v>
      </c>
      <c r="AD189" s="129" t="str">
        <f t="array" aca="1" ref="AD189" ca="1">INDIRECT("ConsolGeog[@["&amp;AD$1&amp;"]]")</f>
        <v/>
      </c>
      <c r="AE189" s="129" t="str">
        <f t="array" aca="1" ref="AE189" ca="1">INDIRECT("ConsolGeog[@["&amp;AE$1&amp;"]]")</f>
        <v/>
      </c>
      <c r="AF189" s="129" t="str">
        <f t="array" aca="1" ref="AF189" ca="1">INDIRECT("ConsolGeog[@["&amp;AF$1&amp;"]]")</f>
        <v/>
      </c>
      <c r="AG189" s="129" t="str">
        <f t="array" aca="1" ref="AG189" ca="1">INDIRECT("ConsolGeog[@["&amp;AG$1&amp;"]]")</f>
        <v/>
      </c>
      <c r="AH189" s="129" t="str">
        <f t="array" aca="1" ref="AH189" ca="1">INDIRECT("ConsolGeog[@["&amp;AH$1&amp;"]]")</f>
        <v/>
      </c>
      <c r="AI189" s="129" t="str">
        <f t="array" aca="1" ref="AI189" ca="1">INDIRECT("ConsolGeog[@["&amp;AI$1&amp;"]]")</f>
        <v/>
      </c>
    </row>
    <row r="190" spans="1:35">
      <c r="A190" s="129" t="str">
        <f t="array" aca="1" ref="A190" ca="1">INDIRECT("ConsolGeog[@["&amp;A$1&amp;"]]")</f>
        <v>E07000150</v>
      </c>
      <c r="B190" s="129" t="str">
        <f t="array" aca="1" ref="B190" ca="1">INDIRECT("ConsolGeog[@["&amp;B$1&amp;"]]")</f>
        <v>Corby</v>
      </c>
      <c r="C190" s="129">
        <f t="array" aca="1" ref="C190" ca="1">INDIRECT("ConsolGeog[@["&amp;C$1&amp;"]]")</f>
        <v>61255</v>
      </c>
      <c r="D190" s="129">
        <f t="array" aca="1" ref="D190" ca="1">INDIRECT("ConsolGeog[@["&amp;D$1&amp;"]]")</f>
        <v>8028.28</v>
      </c>
      <c r="E190" s="129" t="str">
        <f t="array" aca="1" ref="E190" ca="1">INDIRECT("ConsolGeog[@["&amp;E$1&amp;"]]")</f>
        <v>E07000150</v>
      </c>
      <c r="F190" s="129" t="str">
        <f t="array" aca="1" ref="F190" ca="1">INDIRECT("ConsolGeog[@["&amp;F$1&amp;"]]")</f>
        <v/>
      </c>
      <c r="G190" s="129" t="str">
        <f t="array" aca="1" ref="G190" ca="1">INDIRECT("ConsolGeog[@["&amp;G$1&amp;"]]")</f>
        <v>District</v>
      </c>
      <c r="H190" s="129" t="str">
        <f t="array" aca="1" ref="H190" ca="1">INDIRECT("ConsolGeog[@["&amp;H$1&amp;"]]")</f>
        <v>England</v>
      </c>
      <c r="I190" s="129" t="str">
        <f t="array" aca="1" ref="I190" ca="1">INDIRECT("ConsolGeog[@["&amp;I$1&amp;"]]")</f>
        <v>Northamptonshire</v>
      </c>
      <c r="J190" s="129">
        <f t="array" aca="1" ref="J190" ca="1">INDIRECT("ConsolGeog[@["&amp;J$1&amp;"]]")</f>
        <v>0</v>
      </c>
      <c r="K190" s="129">
        <f t="array" aca="1" ref="K190" ca="1">INDIRECT("ConsolGeog[@["&amp;K$1&amp;"]]")</f>
        <v>0</v>
      </c>
      <c r="L190" s="129">
        <f t="array" aca="1" ref="L190" ca="1">INDIRECT("ConsolGeog[@["&amp;L$1&amp;"]]")</f>
        <v>191</v>
      </c>
      <c r="M190" s="129">
        <f t="array" aca="1" ref="M190" ca="1">INDIRECT("ConsolGeog[@["&amp;M$1&amp;"]]")</f>
        <v>5</v>
      </c>
      <c r="N190" s="129">
        <f t="array" aca="1" ref="N190" ca="1">INDIRECT("ConsolGeog[@["&amp;N$1&amp;"]]")</f>
        <v>0</v>
      </c>
      <c r="O190" s="129">
        <f t="array" aca="1" ref="O190" ca="1">INDIRECT("ConsolGeog[@["&amp;O$1&amp;"]]")</f>
        <v>16</v>
      </c>
      <c r="P190" s="129">
        <f t="array" ref="P190">ConsolGeog[COUNTY: Presented CS - 16-17 (2014) '[non additive!']]</f>
        <v>0</v>
      </c>
      <c r="Q190" s="129">
        <f t="array" ref="Q190">ConsolGeog[COUNTY: Presented CS - 16-24 (2014) '[non additive!']]</f>
        <v>0</v>
      </c>
      <c r="R190" s="129">
        <f t="array" ref="R190">ConsolGeog[COUNTY: Presented CS - 18-24 (2014) '[non additive!']]</f>
        <v>0</v>
      </c>
      <c r="S190" s="129">
        <f t="array" ref="S190">ConsolGeog[COUNTY: Assessed CS - 16-17 (2014) '[non additive!']]</f>
        <v>0</v>
      </c>
      <c r="T190" s="129">
        <f t="array" ref="T190">ConsolGeog[COUNTY: Assessed CS - 16-24 (2014) '[non additive!']]</f>
        <v>0</v>
      </c>
      <c r="U190" s="129">
        <f t="array" ref="U190">ConsolGeog[COUNTY: Assessed CS - 18-24 (2014) '[non additive!']]</f>
        <v>0</v>
      </c>
      <c r="V190" s="129">
        <f t="array" ref="V190">ConsolGeog[COUNTY: Sum of districts'' populations '[non additive!']]</f>
        <v>92028</v>
      </c>
      <c r="W190" s="160">
        <f t="array" aca="1" ref="W190" ca="1">INDIRECT("ConsolGeog[@["&amp;W$1&amp;"]]")</f>
        <v>8.8524926584502978E-2</v>
      </c>
      <c r="X190" s="129">
        <f t="array" aca="1" ref="X190" ca="1">INDIRECT("ConsolGeog[@["&amp;X$1&amp;"]]")</f>
        <v>3.0983724304576041</v>
      </c>
      <c r="Y190" s="129">
        <f t="array" aca="1" ref="Y190" ca="1">INDIRECT("ConsolGeog[@["&amp;Y$1&amp;"]]")</f>
        <v>0</v>
      </c>
      <c r="Z190" s="129">
        <f t="array" aca="1" ref="Z190" ca="1">INDIRECT("ConsolGeog[@["&amp;Z$1&amp;"]]")</f>
        <v>0</v>
      </c>
      <c r="AA190" s="129">
        <f t="array" aca="1" ref="AA190" ca="1">INDIRECT("ConsolGeog[@["&amp;AA$1&amp;"]]")</f>
        <v>3.0983724304576041</v>
      </c>
      <c r="AB190" s="129">
        <f t="array" aca="1" ref="AB190" ca="1">INDIRECT("ConsolGeog[@["&amp;AB$1&amp;"]]")</f>
        <v>0</v>
      </c>
      <c r="AC190" s="129">
        <f t="array" aca="1" ref="AC190" ca="1">INDIRECT("ConsolGeog[@["&amp;AC$1&amp;"]]")</f>
        <v>0</v>
      </c>
      <c r="AD190" s="129" t="str">
        <f t="array" aca="1" ref="AD190" ca="1">INDIRECT("ConsolGeog[@["&amp;AD$1&amp;"]]")</f>
        <v/>
      </c>
      <c r="AE190" s="129" t="str">
        <f t="array" aca="1" ref="AE190" ca="1">INDIRECT("ConsolGeog[@["&amp;AE$1&amp;"]]")</f>
        <v/>
      </c>
      <c r="AF190" s="129" t="str">
        <f t="array" aca="1" ref="AF190" ca="1">INDIRECT("ConsolGeog[@["&amp;AF$1&amp;"]]")</f>
        <v/>
      </c>
      <c r="AG190" s="129" t="str">
        <f t="array" aca="1" ref="AG190" ca="1">INDIRECT("ConsolGeog[@["&amp;AG$1&amp;"]]")</f>
        <v/>
      </c>
      <c r="AH190" s="129" t="str">
        <f t="array" aca="1" ref="AH190" ca="1">INDIRECT("ConsolGeog[@["&amp;AH$1&amp;"]]")</f>
        <v/>
      </c>
      <c r="AI190" s="129" t="str">
        <f t="array" aca="1" ref="AI190" ca="1">INDIRECT("ConsolGeog[@["&amp;AI$1&amp;"]]")</f>
        <v>ERROR</v>
      </c>
    </row>
    <row r="191" spans="1:35">
      <c r="A191" s="129" t="str">
        <f t="array" aca="1" ref="A191" ca="1">INDIRECT("ConsolGeog[@["&amp;A$1&amp;"]]")</f>
        <v>E07000151</v>
      </c>
      <c r="B191" s="129" t="str">
        <f t="array" aca="1" ref="B191" ca="1">INDIRECT("ConsolGeog[@["&amp;B$1&amp;"]]")</f>
        <v>Daventry</v>
      </c>
      <c r="C191" s="129">
        <f t="array" aca="1" ref="C191" ca="1">INDIRECT("ConsolGeog[@["&amp;C$1&amp;"]]")</f>
        <v>77843</v>
      </c>
      <c r="D191" s="129">
        <f t="array" aca="1" ref="D191" ca="1">INDIRECT("ConsolGeog[@["&amp;D$1&amp;"]]")</f>
        <v>66259.009999999995</v>
      </c>
      <c r="E191" s="129" t="str">
        <f t="array" aca="1" ref="E191" ca="1">INDIRECT("ConsolGeog[@["&amp;E$1&amp;"]]")</f>
        <v>E07000151</v>
      </c>
      <c r="F191" s="129" t="str">
        <f t="array" aca="1" ref="F191" ca="1">INDIRECT("ConsolGeog[@["&amp;F$1&amp;"]]")</f>
        <v/>
      </c>
      <c r="G191" s="129" t="str">
        <f t="array" aca="1" ref="G191" ca="1">INDIRECT("ConsolGeog[@["&amp;G$1&amp;"]]")</f>
        <v>District</v>
      </c>
      <c r="H191" s="129" t="str">
        <f t="array" aca="1" ref="H191" ca="1">INDIRECT("ConsolGeog[@["&amp;H$1&amp;"]]")</f>
        <v>England</v>
      </c>
      <c r="I191" s="129" t="str">
        <f t="array" aca="1" ref="I191" ca="1">INDIRECT("ConsolGeog[@["&amp;I$1&amp;"]]")</f>
        <v>Northamptonshire</v>
      </c>
      <c r="J191" s="129">
        <f t="array" aca="1" ref="J191" ca="1">INDIRECT("ConsolGeog[@["&amp;J$1&amp;"]]")</f>
        <v>0</v>
      </c>
      <c r="K191" s="129">
        <f t="array" aca="1" ref="K191" ca="1">INDIRECT("ConsolGeog[@["&amp;K$1&amp;"]]")</f>
        <v>0</v>
      </c>
      <c r="L191" s="129">
        <f t="array" aca="1" ref="L191" ca="1">INDIRECT("ConsolGeog[@["&amp;L$1&amp;"]]")</f>
        <v>0</v>
      </c>
      <c r="M191" s="129">
        <f t="array" aca="1" ref="M191" ca="1">INDIRECT("ConsolGeog[@["&amp;M$1&amp;"]]")</f>
        <v>0</v>
      </c>
      <c r="N191" s="129">
        <f t="array" aca="1" ref="N191" ca="1">INDIRECT("ConsolGeog[@["&amp;N$1&amp;"]]")</f>
        <v>0</v>
      </c>
      <c r="O191" s="129">
        <f t="array" aca="1" ref="O191" ca="1">INDIRECT("ConsolGeog[@["&amp;O$1&amp;"]]")</f>
        <v>0</v>
      </c>
      <c r="P191" s="129">
        <f t="array" ref="P191">ConsolGeog[COUNTY: Presented CS - 16-17 (2014) '[non additive!']]</f>
        <v>0</v>
      </c>
      <c r="Q191" s="129">
        <f t="array" ref="Q191">ConsolGeog[COUNTY: Presented CS - 16-24 (2014) '[non additive!']]</f>
        <v>0</v>
      </c>
      <c r="R191" s="129">
        <f t="array" ref="R191">ConsolGeog[COUNTY: Presented CS - 18-24 (2014) '[non additive!']]</f>
        <v>0</v>
      </c>
      <c r="S191" s="129">
        <f t="array" ref="S191">ConsolGeog[COUNTY: Assessed CS - 16-17 (2014) '[non additive!']]</f>
        <v>0</v>
      </c>
      <c r="T191" s="129">
        <f t="array" ref="T191">ConsolGeog[COUNTY: Assessed CS - 16-24 (2014) '[non additive!']]</f>
        <v>0</v>
      </c>
      <c r="U191" s="129">
        <f t="array" ref="U191">ConsolGeog[COUNTY: Assessed CS - 18-24 (2014) '[non additive!']]</f>
        <v>0</v>
      </c>
      <c r="V191" s="129">
        <f t="array" ref="V191">ConsolGeog[COUNTY: Sum of districts'' populations '[non additive!']]</f>
        <v>92028</v>
      </c>
      <c r="W191" s="160">
        <f t="array" aca="1" ref="W191" ca="1">INDIRECT("ConsolGeog[@["&amp;W$1&amp;"]]")</f>
        <v>0.11249768770088099</v>
      </c>
      <c r="X191" s="129">
        <f t="array" aca="1" ref="X191" ca="1">INDIRECT("ConsolGeog[@["&amp;X$1&amp;"]]")</f>
        <v>3.9374190695308346</v>
      </c>
      <c r="Y191" s="129">
        <f t="array" aca="1" ref="Y191" ca="1">INDIRECT("ConsolGeog[@["&amp;Y$1&amp;"]]")</f>
        <v>0</v>
      </c>
      <c r="Z191" s="129">
        <f t="array" aca="1" ref="Z191" ca="1">INDIRECT("ConsolGeog[@["&amp;Z$1&amp;"]]")</f>
        <v>0</v>
      </c>
      <c r="AA191" s="129">
        <f t="array" aca="1" ref="AA191" ca="1">INDIRECT("ConsolGeog[@["&amp;AA$1&amp;"]]")</f>
        <v>3.9374190695308346</v>
      </c>
      <c r="AB191" s="129">
        <f t="array" aca="1" ref="AB191" ca="1">INDIRECT("ConsolGeog[@["&amp;AB$1&amp;"]]")</f>
        <v>0</v>
      </c>
      <c r="AC191" s="129">
        <f t="array" aca="1" ref="AC191" ca="1">INDIRECT("ConsolGeog[@["&amp;AC$1&amp;"]]")</f>
        <v>0</v>
      </c>
      <c r="AD191" s="129" t="str">
        <f t="array" aca="1" ref="AD191" ca="1">INDIRECT("ConsolGeog[@["&amp;AD$1&amp;"]]")</f>
        <v/>
      </c>
      <c r="AE191" s="129" t="str">
        <f t="array" aca="1" ref="AE191" ca="1">INDIRECT("ConsolGeog[@["&amp;AE$1&amp;"]]")</f>
        <v/>
      </c>
      <c r="AF191" s="129" t="str">
        <f t="array" aca="1" ref="AF191" ca="1">INDIRECT("ConsolGeog[@["&amp;AF$1&amp;"]]")</f>
        <v/>
      </c>
      <c r="AG191" s="129" t="str">
        <f t="array" aca="1" ref="AG191" ca="1">INDIRECT("ConsolGeog[@["&amp;AG$1&amp;"]]")</f>
        <v/>
      </c>
      <c r="AH191" s="129" t="str">
        <f t="array" aca="1" ref="AH191" ca="1">INDIRECT("ConsolGeog[@["&amp;AH$1&amp;"]]")</f>
        <v/>
      </c>
      <c r="AI191" s="129" t="str">
        <f t="array" aca="1" ref="AI191" ca="1">INDIRECT("ConsolGeog[@["&amp;AI$1&amp;"]]")</f>
        <v/>
      </c>
    </row>
    <row r="192" spans="1:35">
      <c r="A192" s="129" t="str">
        <f t="array" aca="1" ref="A192" ca="1">INDIRECT("ConsolGeog[@["&amp;A$1&amp;"]]")</f>
        <v>E07000152</v>
      </c>
      <c r="B192" s="129" t="str">
        <f t="array" aca="1" ref="B192" ca="1">INDIRECT("ConsolGeog[@["&amp;B$1&amp;"]]")</f>
        <v>East Northamptonshire</v>
      </c>
      <c r="C192" s="129">
        <f t="array" aca="1" ref="C192" ca="1">INDIRECT("ConsolGeog[@["&amp;C$1&amp;"]]")</f>
        <v>86765</v>
      </c>
      <c r="D192" s="129">
        <f t="array" aca="1" ref="D192" ca="1">INDIRECT("ConsolGeog[@["&amp;D$1&amp;"]]")</f>
        <v>50978.8</v>
      </c>
      <c r="E192" s="129" t="str">
        <f t="array" aca="1" ref="E192" ca="1">INDIRECT("ConsolGeog[@["&amp;E$1&amp;"]]")</f>
        <v>E07000152</v>
      </c>
      <c r="F192" s="129" t="str">
        <f t="array" aca="1" ref="F192" ca="1">INDIRECT("ConsolGeog[@["&amp;F$1&amp;"]]")</f>
        <v/>
      </c>
      <c r="G192" s="129" t="str">
        <f t="array" aca="1" ref="G192" ca="1">INDIRECT("ConsolGeog[@["&amp;G$1&amp;"]]")</f>
        <v>District</v>
      </c>
      <c r="H192" s="129" t="str">
        <f t="array" aca="1" ref="H192" ca="1">INDIRECT("ConsolGeog[@["&amp;H$1&amp;"]]")</f>
        <v>England</v>
      </c>
      <c r="I192" s="129" t="str">
        <f t="array" aca="1" ref="I192" ca="1">INDIRECT("ConsolGeog[@["&amp;I$1&amp;"]]")</f>
        <v>Northamptonshire</v>
      </c>
      <c r="J192" s="129">
        <f t="array" aca="1" ref="J192" ca="1">INDIRECT("ConsolGeog[@["&amp;J$1&amp;"]]")</f>
        <v>6</v>
      </c>
      <c r="K192" s="129">
        <f t="array" aca="1" ref="K192" ca="1">INDIRECT("ConsolGeog[@["&amp;K$1&amp;"]]")</f>
        <v>0</v>
      </c>
      <c r="L192" s="129">
        <f t="array" aca="1" ref="L192" ca="1">INDIRECT("ConsolGeog[@["&amp;L$1&amp;"]]")</f>
        <v>24</v>
      </c>
      <c r="M192" s="129">
        <f t="array" aca="1" ref="M192" ca="1">INDIRECT("ConsolGeog[@["&amp;M$1&amp;"]]")</f>
        <v>6</v>
      </c>
      <c r="N192" s="129">
        <f t="array" aca="1" ref="N192" ca="1">INDIRECT("ConsolGeog[@["&amp;N$1&amp;"]]")</f>
        <v>0</v>
      </c>
      <c r="O192" s="129">
        <f t="array" aca="1" ref="O192" ca="1">INDIRECT("ConsolGeog[@["&amp;O$1&amp;"]]")</f>
        <v>24</v>
      </c>
      <c r="P192" s="129">
        <f t="array" ref="P192">ConsolGeog[COUNTY: Presented CS - 16-17 (2014) '[non additive!']]</f>
        <v>0</v>
      </c>
      <c r="Q192" s="129">
        <f t="array" ref="Q192">ConsolGeog[COUNTY: Presented CS - 16-24 (2014) '[non additive!']]</f>
        <v>0</v>
      </c>
      <c r="R192" s="129">
        <f t="array" ref="R192">ConsolGeog[COUNTY: Presented CS - 18-24 (2014) '[non additive!']]</f>
        <v>0</v>
      </c>
      <c r="S192" s="129">
        <f t="array" ref="S192">ConsolGeog[COUNTY: Assessed CS - 16-17 (2014) '[non additive!']]</f>
        <v>0</v>
      </c>
      <c r="T192" s="129">
        <f t="array" ref="T192">ConsolGeog[COUNTY: Assessed CS - 16-24 (2014) '[non additive!']]</f>
        <v>0</v>
      </c>
      <c r="U192" s="129">
        <f t="array" ref="U192">ConsolGeog[COUNTY: Assessed CS - 18-24 (2014) '[non additive!']]</f>
        <v>0</v>
      </c>
      <c r="V192" s="129">
        <f t="array" ref="V192">ConsolGeog[COUNTY: Sum of districts'' populations '[non additive!']]</f>
        <v>92028</v>
      </c>
      <c r="W192" s="160">
        <f t="array" aca="1" ref="W192" ca="1">INDIRECT("ConsolGeog[@["&amp;W$1&amp;"]]")</f>
        <v>0.12539164566328301</v>
      </c>
      <c r="X192" s="129">
        <f t="array" aca="1" ref="X192" ca="1">INDIRECT("ConsolGeog[@["&amp;X$1&amp;"]]")</f>
        <v>4.3887075982149053</v>
      </c>
      <c r="Y192" s="129">
        <f t="array" aca="1" ref="Y192" ca="1">INDIRECT("ConsolGeog[@["&amp;Y$1&amp;"]]")</f>
        <v>0</v>
      </c>
      <c r="Z192" s="129">
        <f t="array" aca="1" ref="Z192" ca="1">INDIRECT("ConsolGeog[@["&amp;Z$1&amp;"]]")</f>
        <v>0</v>
      </c>
      <c r="AA192" s="129">
        <f t="array" aca="1" ref="AA192" ca="1">INDIRECT("ConsolGeog[@["&amp;AA$1&amp;"]]")</f>
        <v>4.3887075982149053</v>
      </c>
      <c r="AB192" s="129">
        <f t="array" aca="1" ref="AB192" ca="1">INDIRECT("ConsolGeog[@["&amp;AB$1&amp;"]]")</f>
        <v>0</v>
      </c>
      <c r="AC192" s="129">
        <f t="array" aca="1" ref="AC192" ca="1">INDIRECT("ConsolGeog[@["&amp;AC$1&amp;"]]")</f>
        <v>0</v>
      </c>
      <c r="AD192" s="129" t="str">
        <f t="array" aca="1" ref="AD192" ca="1">INDIRECT("ConsolGeog[@["&amp;AD$1&amp;"]]")</f>
        <v/>
      </c>
      <c r="AE192" s="129" t="str">
        <f t="array" aca="1" ref="AE192" ca="1">INDIRECT("ConsolGeog[@["&amp;AE$1&amp;"]]")</f>
        <v/>
      </c>
      <c r="AF192" s="129" t="str">
        <f t="array" aca="1" ref="AF192" ca="1">INDIRECT("ConsolGeog[@["&amp;AF$1&amp;"]]")</f>
        <v/>
      </c>
      <c r="AG192" s="129" t="str">
        <f t="array" aca="1" ref="AG192" ca="1">INDIRECT("ConsolGeog[@["&amp;AG$1&amp;"]]")</f>
        <v/>
      </c>
      <c r="AH192" s="129" t="str">
        <f t="array" aca="1" ref="AH192" ca="1">INDIRECT("ConsolGeog[@["&amp;AH$1&amp;"]]")</f>
        <v/>
      </c>
      <c r="AI192" s="129" t="str">
        <f t="array" aca="1" ref="AI192" ca="1">INDIRECT("ConsolGeog[@["&amp;AI$1&amp;"]]")</f>
        <v/>
      </c>
    </row>
    <row r="193" spans="1:35">
      <c r="A193" s="129" t="str">
        <f t="array" aca="1" ref="A193" ca="1">INDIRECT("ConsolGeog[@["&amp;A$1&amp;"]]")</f>
        <v>E07000153</v>
      </c>
      <c r="B193" s="129" t="str">
        <f t="array" aca="1" ref="B193" ca="1">INDIRECT("ConsolGeog[@["&amp;B$1&amp;"]]")</f>
        <v>Kettering</v>
      </c>
      <c r="C193" s="129">
        <f t="array" aca="1" ref="C193" ca="1">INDIRECT("ConsolGeog[@["&amp;C$1&amp;"]]")</f>
        <v>93475</v>
      </c>
      <c r="D193" s="129">
        <f t="array" aca="1" ref="D193" ca="1">INDIRECT("ConsolGeog[@["&amp;D$1&amp;"]]")</f>
        <v>23349.24</v>
      </c>
      <c r="E193" s="129" t="str">
        <f t="array" aca="1" ref="E193" ca="1">INDIRECT("ConsolGeog[@["&amp;E$1&amp;"]]")</f>
        <v>E07000153</v>
      </c>
      <c r="F193" s="129" t="str">
        <f t="array" aca="1" ref="F193" ca="1">INDIRECT("ConsolGeog[@["&amp;F$1&amp;"]]")</f>
        <v/>
      </c>
      <c r="G193" s="129" t="str">
        <f t="array" aca="1" ref="G193" ca="1">INDIRECT("ConsolGeog[@["&amp;G$1&amp;"]]")</f>
        <v>District</v>
      </c>
      <c r="H193" s="129" t="str">
        <f t="array" aca="1" ref="H193" ca="1">INDIRECT("ConsolGeog[@["&amp;H$1&amp;"]]")</f>
        <v>England</v>
      </c>
      <c r="I193" s="129" t="str">
        <f t="array" aca="1" ref="I193" ca="1">INDIRECT("ConsolGeog[@["&amp;I$1&amp;"]]")</f>
        <v>Northamptonshire</v>
      </c>
      <c r="J193" s="129">
        <f t="array" aca="1" ref="J193" ca="1">INDIRECT("ConsolGeog[@["&amp;J$1&amp;"]]")</f>
        <v>0</v>
      </c>
      <c r="K193" s="129">
        <f t="array" aca="1" ref="K193" ca="1">INDIRECT("ConsolGeog[@["&amp;K$1&amp;"]]")</f>
        <v>0</v>
      </c>
      <c r="L193" s="129">
        <f t="array" aca="1" ref="L193" ca="1">INDIRECT("ConsolGeog[@["&amp;L$1&amp;"]]")</f>
        <v>30</v>
      </c>
      <c r="M193" s="129">
        <f t="array" aca="1" ref="M193" ca="1">INDIRECT("ConsolGeog[@["&amp;M$1&amp;"]]")</f>
        <v>0</v>
      </c>
      <c r="N193" s="129">
        <f t="array" aca="1" ref="N193" ca="1">INDIRECT("ConsolGeog[@["&amp;N$1&amp;"]]")</f>
        <v>0</v>
      </c>
      <c r="O193" s="129">
        <f t="array" aca="1" ref="O193" ca="1">INDIRECT("ConsolGeog[@["&amp;O$1&amp;"]]")</f>
        <v>0</v>
      </c>
      <c r="P193" s="129">
        <f t="array" ref="P193">ConsolGeog[COUNTY: Presented CS - 16-17 (2014) '[non additive!']]</f>
        <v>0</v>
      </c>
      <c r="Q193" s="129">
        <f t="array" ref="Q193">ConsolGeog[COUNTY: Presented CS - 16-24 (2014) '[non additive!']]</f>
        <v>0</v>
      </c>
      <c r="R193" s="129">
        <f t="array" ref="R193">ConsolGeog[COUNTY: Presented CS - 18-24 (2014) '[non additive!']]</f>
        <v>0</v>
      </c>
      <c r="S193" s="129">
        <f t="array" ref="S193">ConsolGeog[COUNTY: Assessed CS - 16-17 (2014) '[non additive!']]</f>
        <v>0</v>
      </c>
      <c r="T193" s="129">
        <f t="array" ref="T193">ConsolGeog[COUNTY: Assessed CS - 16-24 (2014) '[non additive!']]</f>
        <v>0</v>
      </c>
      <c r="U193" s="129">
        <f t="array" ref="U193">ConsolGeog[COUNTY: Assessed CS - 18-24 (2014) '[non additive!']]</f>
        <v>0</v>
      </c>
      <c r="V193" s="129">
        <f t="array" ref="V193">ConsolGeog[COUNTY: Sum of districts'' populations '[non additive!']]</f>
        <v>92028</v>
      </c>
      <c r="W193" s="160">
        <f t="array" aca="1" ref="W193" ca="1">INDIRECT("ConsolGeog[@["&amp;W$1&amp;"]]")</f>
        <v>0.13508885009364813</v>
      </c>
      <c r="X193" s="129">
        <f t="array" aca="1" ref="X193" ca="1">INDIRECT("ConsolGeog[@["&amp;X$1&amp;"]]")</f>
        <v>4.7281097532776846</v>
      </c>
      <c r="Y193" s="129">
        <f t="array" aca="1" ref="Y193" ca="1">INDIRECT("ConsolGeog[@["&amp;Y$1&amp;"]]")</f>
        <v>0</v>
      </c>
      <c r="Z193" s="129">
        <f t="array" aca="1" ref="Z193" ca="1">INDIRECT("ConsolGeog[@["&amp;Z$1&amp;"]]")</f>
        <v>0</v>
      </c>
      <c r="AA193" s="129">
        <f t="array" aca="1" ref="AA193" ca="1">INDIRECT("ConsolGeog[@["&amp;AA$1&amp;"]]")</f>
        <v>4.7281097532776846</v>
      </c>
      <c r="AB193" s="129">
        <f t="array" aca="1" ref="AB193" ca="1">INDIRECT("ConsolGeog[@["&amp;AB$1&amp;"]]")</f>
        <v>0</v>
      </c>
      <c r="AC193" s="129">
        <f t="array" aca="1" ref="AC193" ca="1">INDIRECT("ConsolGeog[@["&amp;AC$1&amp;"]]")</f>
        <v>0</v>
      </c>
      <c r="AD193" s="129" t="str">
        <f t="array" aca="1" ref="AD193" ca="1">INDIRECT("ConsolGeog[@["&amp;AD$1&amp;"]]")</f>
        <v/>
      </c>
      <c r="AE193" s="129" t="str">
        <f t="array" aca="1" ref="AE193" ca="1">INDIRECT("ConsolGeog[@["&amp;AE$1&amp;"]]")</f>
        <v/>
      </c>
      <c r="AF193" s="129" t="str">
        <f t="array" aca="1" ref="AF193" ca="1">INDIRECT("ConsolGeog[@["&amp;AF$1&amp;"]]")</f>
        <v/>
      </c>
      <c r="AG193" s="129" t="str">
        <f t="array" aca="1" ref="AG193" ca="1">INDIRECT("ConsolGeog[@["&amp;AG$1&amp;"]]")</f>
        <v/>
      </c>
      <c r="AH193" s="129" t="str">
        <f t="array" aca="1" ref="AH193" ca="1">INDIRECT("ConsolGeog[@["&amp;AH$1&amp;"]]")</f>
        <v/>
      </c>
      <c r="AI193" s="129" t="str">
        <f t="array" aca="1" ref="AI193" ca="1">INDIRECT("ConsolGeog[@["&amp;AI$1&amp;"]]")</f>
        <v/>
      </c>
    </row>
    <row r="194" spans="1:35">
      <c r="A194" s="129" t="str">
        <f t="array" aca="1" ref="A194" ca="1">INDIRECT("ConsolGeog[@["&amp;A$1&amp;"]]")</f>
        <v>E07000156</v>
      </c>
      <c r="B194" s="129" t="str">
        <f t="array" aca="1" ref="B194" ca="1">INDIRECT("ConsolGeog[@["&amp;B$1&amp;"]]")</f>
        <v>Wellingborough</v>
      </c>
      <c r="C194" s="129">
        <f t="array" aca="1" ref="C194" ca="1">INDIRECT("ConsolGeog[@["&amp;C$1&amp;"]]")</f>
        <v>75356</v>
      </c>
      <c r="D194" s="129">
        <f t="array" aca="1" ref="D194" ca="1">INDIRECT("ConsolGeog[@["&amp;D$1&amp;"]]")</f>
        <v>16303.94</v>
      </c>
      <c r="E194" s="129" t="str">
        <f t="array" aca="1" ref="E194" ca="1">INDIRECT("ConsolGeog[@["&amp;E$1&amp;"]]")</f>
        <v>E07000156</v>
      </c>
      <c r="F194" s="129" t="str">
        <f t="array" aca="1" ref="F194" ca="1">INDIRECT("ConsolGeog[@["&amp;F$1&amp;"]]")</f>
        <v/>
      </c>
      <c r="G194" s="129" t="str">
        <f t="array" aca="1" ref="G194" ca="1">INDIRECT("ConsolGeog[@["&amp;G$1&amp;"]]")</f>
        <v>District</v>
      </c>
      <c r="H194" s="129" t="str">
        <f t="array" aca="1" ref="H194" ca="1">INDIRECT("ConsolGeog[@["&amp;H$1&amp;"]]")</f>
        <v>England</v>
      </c>
      <c r="I194" s="129" t="str">
        <f t="array" aca="1" ref="I194" ca="1">INDIRECT("ConsolGeog[@["&amp;I$1&amp;"]]")</f>
        <v>Northamptonshire</v>
      </c>
      <c r="J194" s="129">
        <f t="array" aca="1" ref="J194" ca="1">INDIRECT("ConsolGeog[@["&amp;J$1&amp;"]]")</f>
        <v>8</v>
      </c>
      <c r="K194" s="129">
        <f t="array" aca="1" ref="K194" ca="1">INDIRECT("ConsolGeog[@["&amp;K$1&amp;"]]")</f>
        <v>0</v>
      </c>
      <c r="L194" s="129">
        <f t="array" aca="1" ref="L194" ca="1">INDIRECT("ConsolGeog[@["&amp;L$1&amp;"]]")</f>
        <v>55</v>
      </c>
      <c r="M194" s="129">
        <f t="array" aca="1" ref="M194" ca="1">INDIRECT("ConsolGeog[@["&amp;M$1&amp;"]]")</f>
        <v>8</v>
      </c>
      <c r="N194" s="129">
        <f t="array" aca="1" ref="N194" ca="1">INDIRECT("ConsolGeog[@["&amp;N$1&amp;"]]")</f>
        <v>0</v>
      </c>
      <c r="O194" s="129">
        <f t="array" aca="1" ref="O194" ca="1">INDIRECT("ConsolGeog[@["&amp;O$1&amp;"]]")</f>
        <v>55</v>
      </c>
      <c r="P194" s="129">
        <f t="array" ref="P194">ConsolGeog[COUNTY: Presented CS - 16-17 (2014) '[non additive!']]</f>
        <v>0</v>
      </c>
      <c r="Q194" s="129">
        <f t="array" ref="Q194">ConsolGeog[COUNTY: Presented CS - 16-24 (2014) '[non additive!']]</f>
        <v>0</v>
      </c>
      <c r="R194" s="129">
        <f t="array" ref="R194">ConsolGeog[COUNTY: Presented CS - 18-24 (2014) '[non additive!']]</f>
        <v>0</v>
      </c>
      <c r="S194" s="129">
        <f t="array" ref="S194">ConsolGeog[COUNTY: Assessed CS - 16-17 (2014) '[non additive!']]</f>
        <v>0</v>
      </c>
      <c r="T194" s="129">
        <f t="array" ref="T194">ConsolGeog[COUNTY: Assessed CS - 16-24 (2014) '[non additive!']]</f>
        <v>0</v>
      </c>
      <c r="U194" s="129">
        <f t="array" ref="U194">ConsolGeog[COUNTY: Assessed CS - 18-24 (2014) '[non additive!']]</f>
        <v>0</v>
      </c>
      <c r="V194" s="129">
        <f t="array" ref="V194">ConsolGeog[COUNTY: Sum of districts'' populations '[non additive!']]</f>
        <v>92028</v>
      </c>
      <c r="W194" s="160">
        <f t="array" aca="1" ref="W194" ca="1">INDIRECT("ConsolGeog[@["&amp;W$1&amp;"]]")</f>
        <v>0.10890350775776354</v>
      </c>
      <c r="X194" s="129">
        <f t="array" aca="1" ref="X194" ca="1">INDIRECT("ConsolGeog[@["&amp;X$1&amp;"]]")</f>
        <v>3.8116227715217241</v>
      </c>
      <c r="Y194" s="129">
        <f t="array" aca="1" ref="Y194" ca="1">INDIRECT("ConsolGeog[@["&amp;Y$1&amp;"]]")</f>
        <v>0</v>
      </c>
      <c r="Z194" s="129">
        <f t="array" aca="1" ref="Z194" ca="1">INDIRECT("ConsolGeog[@["&amp;Z$1&amp;"]]")</f>
        <v>0</v>
      </c>
      <c r="AA194" s="129">
        <f t="array" aca="1" ref="AA194" ca="1">INDIRECT("ConsolGeog[@["&amp;AA$1&amp;"]]")</f>
        <v>3.8116227715217241</v>
      </c>
      <c r="AB194" s="129">
        <f t="array" aca="1" ref="AB194" ca="1">INDIRECT("ConsolGeog[@["&amp;AB$1&amp;"]]")</f>
        <v>0</v>
      </c>
      <c r="AC194" s="129">
        <f t="array" aca="1" ref="AC194" ca="1">INDIRECT("ConsolGeog[@["&amp;AC$1&amp;"]]")</f>
        <v>0</v>
      </c>
      <c r="AD194" s="129" t="str">
        <f t="array" aca="1" ref="AD194" ca="1">INDIRECT("ConsolGeog[@["&amp;AD$1&amp;"]]")</f>
        <v/>
      </c>
      <c r="AE194" s="129" t="str">
        <f t="array" aca="1" ref="AE194" ca="1">INDIRECT("ConsolGeog[@["&amp;AE$1&amp;"]]")</f>
        <v/>
      </c>
      <c r="AF194" s="129" t="str">
        <f t="array" aca="1" ref="AF194" ca="1">INDIRECT("ConsolGeog[@["&amp;AF$1&amp;"]]")</f>
        <v/>
      </c>
      <c r="AG194" s="129" t="str">
        <f t="array" aca="1" ref="AG194" ca="1">INDIRECT("ConsolGeog[@["&amp;AG$1&amp;"]]")</f>
        <v/>
      </c>
      <c r="AH194" s="129" t="str">
        <f t="array" aca="1" ref="AH194" ca="1">INDIRECT("ConsolGeog[@["&amp;AH$1&amp;"]]")</f>
        <v/>
      </c>
      <c r="AI194" s="129" t="str">
        <f t="array" aca="1" ref="AI194" ca="1">INDIRECT("ConsolGeog[@["&amp;AI$1&amp;"]]")</f>
        <v/>
      </c>
    </row>
    <row r="195" spans="1:35">
      <c r="A195" s="129" t="str">
        <f t="array" aca="1" ref="A195" ca="1">INDIRECT("ConsolGeog[@["&amp;A$1&amp;"]]")</f>
        <v>E07000163</v>
      </c>
      <c r="B195" s="129" t="str">
        <f t="array" aca="1" ref="B195" ca="1">INDIRECT("ConsolGeog[@["&amp;B$1&amp;"]]")</f>
        <v>Craven</v>
      </c>
      <c r="C195" s="129">
        <f t="array" aca="1" ref="C195" ca="1">INDIRECT("ConsolGeog[@["&amp;C$1&amp;"]]")</f>
        <v>55409</v>
      </c>
      <c r="D195" s="129">
        <f t="array" aca="1" ref="D195" ca="1">INDIRECT("ConsolGeog[@["&amp;D$1&amp;"]]")</f>
        <v>117738.81</v>
      </c>
      <c r="E195" s="129" t="str">
        <f t="array" aca="1" ref="E195" ca="1">INDIRECT("ConsolGeog[@["&amp;E$1&amp;"]]")</f>
        <v>E07000163</v>
      </c>
      <c r="F195" s="129" t="str">
        <f t="array" aca="1" ref="F195" ca="1">INDIRECT("ConsolGeog[@["&amp;F$1&amp;"]]")</f>
        <v/>
      </c>
      <c r="G195" s="129" t="str">
        <f t="array" aca="1" ref="G195" ca="1">INDIRECT("ConsolGeog[@["&amp;G$1&amp;"]]")</f>
        <v>District</v>
      </c>
      <c r="H195" s="129" t="str">
        <f t="array" aca="1" ref="H195" ca="1">INDIRECT("ConsolGeog[@["&amp;H$1&amp;"]]")</f>
        <v>England</v>
      </c>
      <c r="I195" s="129" t="str">
        <f t="array" aca="1" ref="I195" ca="1">INDIRECT("ConsolGeog[@["&amp;I$1&amp;"]]")</f>
        <v>North Yorkshire</v>
      </c>
      <c r="J195" s="129">
        <f t="array" aca="1" ref="J195" ca="1">INDIRECT("ConsolGeog[@["&amp;J$1&amp;"]]")</f>
        <v>15</v>
      </c>
      <c r="K195" s="129">
        <f t="array" aca="1" ref="K195" ca="1">INDIRECT("ConsolGeog[@["&amp;K$1&amp;"]]")</f>
        <v>0</v>
      </c>
      <c r="L195" s="129">
        <f t="array" aca="1" ref="L195" ca="1">INDIRECT("ConsolGeog[@["&amp;L$1&amp;"]]")</f>
        <v>58</v>
      </c>
      <c r="M195" s="129">
        <f t="array" aca="1" ref="M195" ca="1">INDIRECT("ConsolGeog[@["&amp;M$1&amp;"]]")</f>
        <v>1</v>
      </c>
      <c r="N195" s="129">
        <f t="array" aca="1" ref="N195" ca="1">INDIRECT("ConsolGeog[@["&amp;N$1&amp;"]]")</f>
        <v>0</v>
      </c>
      <c r="O195" s="129">
        <f t="array" aca="1" ref="O195" ca="1">INDIRECT("ConsolGeog[@["&amp;O$1&amp;"]]")</f>
        <v>15</v>
      </c>
      <c r="P195" s="129">
        <f t="array" ref="P195">ConsolGeog[COUNTY: Presented CS - 16-17 (2014) '[non additive!']]</f>
        <v>0</v>
      </c>
      <c r="Q195" s="129">
        <f t="array" ref="Q195">ConsolGeog[COUNTY: Presented CS - 16-24 (2014) '[non additive!']]</f>
        <v>0</v>
      </c>
      <c r="R195" s="129">
        <f t="array" ref="R195">ConsolGeog[COUNTY: Presented CS - 18-24 (2014) '[non additive!']]</f>
        <v>0</v>
      </c>
      <c r="S195" s="129">
        <f t="array" ref="S195">ConsolGeog[COUNTY: Assessed CS - 16-17 (2014) '[non additive!']]</f>
        <v>0</v>
      </c>
      <c r="T195" s="129">
        <f t="array" ref="T195">ConsolGeog[COUNTY: Assessed CS - 16-24 (2014) '[non additive!']]</f>
        <v>0</v>
      </c>
      <c r="U195" s="129">
        <f t="array" ref="U195">ConsolGeog[COUNTY: Assessed CS - 18-24 (2014) '[non additive!']]</f>
        <v>0</v>
      </c>
      <c r="V195" s="129">
        <f t="array" ref="V195">ConsolGeog[COUNTY: Sum of districts'' populations '[non additive!']]</f>
        <v>92028</v>
      </c>
      <c r="W195" s="160">
        <f t="array" aca="1" ref="W195" ca="1">INDIRECT("ConsolGeog[@["&amp;W$1&amp;"]]")</f>
        <v>9.2598967873043031E-2</v>
      </c>
      <c r="X195" s="129">
        <f t="array" aca="1" ref="X195" ca="1">INDIRECT("ConsolGeog[@["&amp;X$1&amp;"]]")</f>
        <v>0</v>
      </c>
      <c r="Y195" s="129">
        <f t="array" aca="1" ref="Y195" ca="1">INDIRECT("ConsolGeog[@["&amp;Y$1&amp;"]]")</f>
        <v>153.71428666925144</v>
      </c>
      <c r="Z195" s="129">
        <f t="array" aca="1" ref="Z195" ca="1">INDIRECT("ConsolGeog[@["&amp;Z$1&amp;"]]")</f>
        <v>0</v>
      </c>
      <c r="AA195" s="129">
        <f t="array" aca="1" ref="AA195" ca="1">INDIRECT("ConsolGeog[@["&amp;AA$1&amp;"]]")</f>
        <v>0</v>
      </c>
      <c r="AB195" s="129">
        <f t="array" aca="1" ref="AB195" ca="1">INDIRECT("ConsolGeog[@["&amp;AB$1&amp;"]]")</f>
        <v>153.71428666925144</v>
      </c>
      <c r="AC195" s="129">
        <f t="array" aca="1" ref="AC195" ca="1">INDIRECT("ConsolGeog[@["&amp;AC$1&amp;"]]")</f>
        <v>0</v>
      </c>
      <c r="AD195" s="129" t="str">
        <f t="array" aca="1" ref="AD195" ca="1">INDIRECT("ConsolGeog[@["&amp;AD$1&amp;"]]")</f>
        <v/>
      </c>
      <c r="AE195" s="129" t="str">
        <f t="array" aca="1" ref="AE195" ca="1">INDIRECT("ConsolGeog[@["&amp;AE$1&amp;"]]")</f>
        <v/>
      </c>
      <c r="AF195" s="129" t="str">
        <f t="array" aca="1" ref="AF195" ca="1">INDIRECT("ConsolGeog[@["&amp;AF$1&amp;"]]")</f>
        <v/>
      </c>
      <c r="AG195" s="129" t="str">
        <f t="array" aca="1" ref="AG195" ca="1">INDIRECT("ConsolGeog[@["&amp;AG$1&amp;"]]")</f>
        <v/>
      </c>
      <c r="AH195" s="129" t="str">
        <f t="array" aca="1" ref="AH195" ca="1">INDIRECT("ConsolGeog[@["&amp;AH$1&amp;"]]")</f>
        <v/>
      </c>
      <c r="AI195" s="129" t="str">
        <f t="array" aca="1" ref="AI195" ca="1">INDIRECT("ConsolGeog[@["&amp;AI$1&amp;"]]")</f>
        <v/>
      </c>
    </row>
    <row r="196" spans="1:35">
      <c r="A196" s="129" t="str">
        <f t="array" aca="1" ref="A196" ca="1">INDIRECT("ConsolGeog[@["&amp;A$1&amp;"]]")</f>
        <v>E07000164</v>
      </c>
      <c r="B196" s="129" t="str">
        <f t="array" aca="1" ref="B196" ca="1">INDIRECT("ConsolGeog[@["&amp;B$1&amp;"]]")</f>
        <v>Hambleton</v>
      </c>
      <c r="C196" s="129">
        <f t="array" aca="1" ref="C196" ca="1">INDIRECT("ConsolGeog[@["&amp;C$1&amp;"]]")</f>
        <v>89140</v>
      </c>
      <c r="D196" s="129">
        <f t="array" aca="1" ref="D196" ca="1">INDIRECT("ConsolGeog[@["&amp;D$1&amp;"]]")</f>
        <v>131116.95000000001</v>
      </c>
      <c r="E196" s="129" t="str">
        <f t="array" aca="1" ref="E196" ca="1">INDIRECT("ConsolGeog[@["&amp;E$1&amp;"]]")</f>
        <v>E07000164</v>
      </c>
      <c r="F196" s="129" t="str">
        <f t="array" aca="1" ref="F196" ca="1">INDIRECT("ConsolGeog[@["&amp;F$1&amp;"]]")</f>
        <v/>
      </c>
      <c r="G196" s="129" t="str">
        <f t="array" aca="1" ref="G196" ca="1">INDIRECT("ConsolGeog[@["&amp;G$1&amp;"]]")</f>
        <v>District</v>
      </c>
      <c r="H196" s="129" t="str">
        <f t="array" aca="1" ref="H196" ca="1">INDIRECT("ConsolGeog[@["&amp;H$1&amp;"]]")</f>
        <v>England</v>
      </c>
      <c r="I196" s="129" t="str">
        <f t="array" aca="1" ref="I196" ca="1">INDIRECT("ConsolGeog[@["&amp;I$1&amp;"]]")</f>
        <v>North Yorkshire</v>
      </c>
      <c r="J196" s="129">
        <f t="array" aca="1" ref="J196" ca="1">INDIRECT("ConsolGeog[@["&amp;J$1&amp;"]]")</f>
        <v>0</v>
      </c>
      <c r="K196" s="129">
        <f t="array" aca="1" ref="K196" ca="1">INDIRECT("ConsolGeog[@["&amp;K$1&amp;"]]")</f>
        <v>0</v>
      </c>
      <c r="L196" s="129">
        <f t="array" aca="1" ref="L196" ca="1">INDIRECT("ConsolGeog[@["&amp;L$1&amp;"]]")</f>
        <v>6</v>
      </c>
      <c r="M196" s="129">
        <f t="array" aca="1" ref="M196" ca="1">INDIRECT("ConsolGeog[@["&amp;M$1&amp;"]]")</f>
        <v>0</v>
      </c>
      <c r="N196" s="129">
        <f t="array" aca="1" ref="N196" ca="1">INDIRECT("ConsolGeog[@["&amp;N$1&amp;"]]")</f>
        <v>0</v>
      </c>
      <c r="O196" s="129">
        <f t="array" aca="1" ref="O196" ca="1">INDIRECT("ConsolGeog[@["&amp;O$1&amp;"]]")</f>
        <v>6</v>
      </c>
      <c r="P196" s="129">
        <f t="array" ref="P196">ConsolGeog[COUNTY: Presented CS - 16-17 (2014) '[non additive!']]</f>
        <v>0</v>
      </c>
      <c r="Q196" s="129">
        <f t="array" ref="Q196">ConsolGeog[COUNTY: Presented CS - 16-24 (2014) '[non additive!']]</f>
        <v>0</v>
      </c>
      <c r="R196" s="129">
        <f t="array" ref="R196">ConsolGeog[COUNTY: Presented CS - 18-24 (2014) '[non additive!']]</f>
        <v>0</v>
      </c>
      <c r="S196" s="129">
        <f t="array" ref="S196">ConsolGeog[COUNTY: Assessed CS - 16-17 (2014) '[non additive!']]</f>
        <v>0</v>
      </c>
      <c r="T196" s="129">
        <f t="array" ref="T196">ConsolGeog[COUNTY: Assessed CS - 16-24 (2014) '[non additive!']]</f>
        <v>0</v>
      </c>
      <c r="U196" s="129">
        <f t="array" ref="U196">ConsolGeog[COUNTY: Assessed CS - 18-24 (2014) '[non additive!']]</f>
        <v>0</v>
      </c>
      <c r="V196" s="129">
        <f t="array" ref="V196">ConsolGeog[COUNTY: Sum of districts'' populations '[non additive!']]</f>
        <v>92028</v>
      </c>
      <c r="W196" s="160">
        <f t="array" aca="1" ref="W196" ca="1">INDIRECT("ConsolGeog[@["&amp;W$1&amp;"]]")</f>
        <v>0.14896987847106166</v>
      </c>
      <c r="X196" s="129">
        <f t="array" aca="1" ref="X196" ca="1">INDIRECT("ConsolGeog[@["&amp;X$1&amp;"]]")</f>
        <v>0</v>
      </c>
      <c r="Y196" s="129">
        <f t="array" aca="1" ref="Y196" ca="1">INDIRECT("ConsolGeog[@["&amp;Y$1&amp;"]]")</f>
        <v>247.28999826196235</v>
      </c>
      <c r="Z196" s="129">
        <f t="array" aca="1" ref="Z196" ca="1">INDIRECT("ConsolGeog[@["&amp;Z$1&amp;"]]")</f>
        <v>0</v>
      </c>
      <c r="AA196" s="129">
        <f t="array" aca="1" ref="AA196" ca="1">INDIRECT("ConsolGeog[@["&amp;AA$1&amp;"]]")</f>
        <v>0</v>
      </c>
      <c r="AB196" s="129">
        <f t="array" aca="1" ref="AB196" ca="1">INDIRECT("ConsolGeog[@["&amp;AB$1&amp;"]]")</f>
        <v>247.28999826196235</v>
      </c>
      <c r="AC196" s="129">
        <f t="array" aca="1" ref="AC196" ca="1">INDIRECT("ConsolGeog[@["&amp;AC$1&amp;"]]")</f>
        <v>0</v>
      </c>
      <c r="AD196" s="129" t="str">
        <f t="array" aca="1" ref="AD196" ca="1">INDIRECT("ConsolGeog[@["&amp;AD$1&amp;"]]")</f>
        <v/>
      </c>
      <c r="AE196" s="129" t="str">
        <f t="array" aca="1" ref="AE196" ca="1">INDIRECT("ConsolGeog[@["&amp;AE$1&amp;"]]")</f>
        <v/>
      </c>
      <c r="AF196" s="129" t="str">
        <f t="array" aca="1" ref="AF196" ca="1">INDIRECT("ConsolGeog[@["&amp;AF$1&amp;"]]")</f>
        <v/>
      </c>
      <c r="AG196" s="129" t="str">
        <f t="array" aca="1" ref="AG196" ca="1">INDIRECT("ConsolGeog[@["&amp;AG$1&amp;"]]")</f>
        <v/>
      </c>
      <c r="AH196" s="129" t="str">
        <f t="array" aca="1" ref="AH196" ca="1">INDIRECT("ConsolGeog[@["&amp;AH$1&amp;"]]")</f>
        <v/>
      </c>
      <c r="AI196" s="129" t="str">
        <f t="array" aca="1" ref="AI196" ca="1">INDIRECT("ConsolGeog[@["&amp;AI$1&amp;"]]")</f>
        <v/>
      </c>
    </row>
    <row r="197" spans="1:35">
      <c r="A197" s="129" t="str">
        <f t="array" aca="1" ref="A197" ca="1">INDIRECT("ConsolGeog[@["&amp;A$1&amp;"]]")</f>
        <v>E07000165</v>
      </c>
      <c r="B197" s="129" t="str">
        <f t="array" aca="1" ref="B197" ca="1">INDIRECT("ConsolGeog[@["&amp;B$1&amp;"]]")</f>
        <v>Harrogate</v>
      </c>
      <c r="C197" s="129">
        <f t="array" aca="1" ref="C197" ca="1">INDIRECT("ConsolGeog[@["&amp;C$1&amp;"]]")</f>
        <v>157869</v>
      </c>
      <c r="D197" s="129">
        <f t="array" aca="1" ref="D197" ca="1">INDIRECT("ConsolGeog[@["&amp;D$1&amp;"]]")</f>
        <v>130793.68</v>
      </c>
      <c r="E197" s="129" t="str">
        <f t="array" aca="1" ref="E197" ca="1">INDIRECT("ConsolGeog[@["&amp;E$1&amp;"]]")</f>
        <v>E07000165</v>
      </c>
      <c r="F197" s="129" t="str">
        <f t="array" aca="1" ref="F197" ca="1">INDIRECT("ConsolGeog[@["&amp;F$1&amp;"]]")</f>
        <v/>
      </c>
      <c r="G197" s="129" t="str">
        <f t="array" aca="1" ref="G197" ca="1">INDIRECT("ConsolGeog[@["&amp;G$1&amp;"]]")</f>
        <v>District</v>
      </c>
      <c r="H197" s="129" t="str">
        <f t="array" aca="1" ref="H197" ca="1">INDIRECT("ConsolGeog[@["&amp;H$1&amp;"]]")</f>
        <v>England</v>
      </c>
      <c r="I197" s="129" t="str">
        <f t="array" aca="1" ref="I197" ca="1">INDIRECT("ConsolGeog[@["&amp;I$1&amp;"]]")</f>
        <v>North Yorkshire</v>
      </c>
      <c r="J197" s="129">
        <f t="array" aca="1" ref="J197" ca="1">INDIRECT("ConsolGeog[@["&amp;J$1&amp;"]]")</f>
        <v>69</v>
      </c>
      <c r="K197" s="129">
        <f t="array" aca="1" ref="K197" ca="1">INDIRECT("ConsolGeog[@["&amp;K$1&amp;"]]")</f>
        <v>0</v>
      </c>
      <c r="L197" s="129">
        <f t="array" aca="1" ref="L197" ca="1">INDIRECT("ConsolGeog[@["&amp;L$1&amp;"]]")</f>
        <v>253</v>
      </c>
      <c r="M197" s="129">
        <f t="array" aca="1" ref="M197" ca="1">INDIRECT("ConsolGeog[@["&amp;M$1&amp;"]]")</f>
        <v>7</v>
      </c>
      <c r="N197" s="129">
        <f t="array" aca="1" ref="N197" ca="1">INDIRECT("ConsolGeog[@["&amp;N$1&amp;"]]")</f>
        <v>0</v>
      </c>
      <c r="O197" s="129">
        <f t="array" aca="1" ref="O197" ca="1">INDIRECT("ConsolGeog[@["&amp;O$1&amp;"]]")</f>
        <v>59</v>
      </c>
      <c r="P197" s="129">
        <f t="array" ref="P197">ConsolGeog[COUNTY: Presented CS - 16-17 (2014) '[non additive!']]</f>
        <v>0</v>
      </c>
      <c r="Q197" s="129">
        <f t="array" ref="Q197">ConsolGeog[COUNTY: Presented CS - 16-24 (2014) '[non additive!']]</f>
        <v>0</v>
      </c>
      <c r="R197" s="129">
        <f t="array" ref="R197">ConsolGeog[COUNTY: Presented CS - 18-24 (2014) '[non additive!']]</f>
        <v>0</v>
      </c>
      <c r="S197" s="129">
        <f t="array" ref="S197">ConsolGeog[COUNTY: Assessed CS - 16-17 (2014) '[non additive!']]</f>
        <v>0</v>
      </c>
      <c r="T197" s="129">
        <f t="array" ref="T197">ConsolGeog[COUNTY: Assessed CS - 16-24 (2014) '[non additive!']]</f>
        <v>0</v>
      </c>
      <c r="U197" s="129">
        <f t="array" ref="U197">ConsolGeog[COUNTY: Assessed CS - 18-24 (2014) '[non additive!']]</f>
        <v>0</v>
      </c>
      <c r="V197" s="129">
        <f t="array" ref="V197">ConsolGeog[COUNTY: Sum of districts'' populations '[non additive!']]</f>
        <v>92028</v>
      </c>
      <c r="W197" s="160">
        <f t="array" aca="1" ref="W197" ca="1">INDIRECT("ConsolGeog[@["&amp;W$1&amp;"]]")</f>
        <v>0.26382909742369348</v>
      </c>
      <c r="X197" s="129">
        <f t="array" aca="1" ref="X197" ca="1">INDIRECT("ConsolGeog[@["&amp;X$1&amp;"]]")</f>
        <v>0</v>
      </c>
      <c r="Y197" s="129">
        <f t="array" aca="1" ref="Y197" ca="1">INDIRECT("ConsolGeog[@["&amp;Y$1&amp;"]]")</f>
        <v>437.95630172333119</v>
      </c>
      <c r="Z197" s="129">
        <f t="array" aca="1" ref="Z197" ca="1">INDIRECT("ConsolGeog[@["&amp;Z$1&amp;"]]")</f>
        <v>0</v>
      </c>
      <c r="AA197" s="129">
        <f t="array" aca="1" ref="AA197" ca="1">INDIRECT("ConsolGeog[@["&amp;AA$1&amp;"]]")</f>
        <v>0</v>
      </c>
      <c r="AB197" s="129">
        <f t="array" aca="1" ref="AB197" ca="1">INDIRECT("ConsolGeog[@["&amp;AB$1&amp;"]]")</f>
        <v>437.95630172333119</v>
      </c>
      <c r="AC197" s="129">
        <f t="array" aca="1" ref="AC197" ca="1">INDIRECT("ConsolGeog[@["&amp;AC$1&amp;"]]")</f>
        <v>0</v>
      </c>
      <c r="AD197" s="129" t="str">
        <f t="array" aca="1" ref="AD197" ca="1">INDIRECT("ConsolGeog[@["&amp;AD$1&amp;"]]")</f>
        <v/>
      </c>
      <c r="AE197" s="129" t="str">
        <f t="array" aca="1" ref="AE197" ca="1">INDIRECT("ConsolGeog[@["&amp;AE$1&amp;"]]")</f>
        <v/>
      </c>
      <c r="AF197" s="129" t="str">
        <f t="array" aca="1" ref="AF197" ca="1">INDIRECT("ConsolGeog[@["&amp;AF$1&amp;"]]")</f>
        <v/>
      </c>
      <c r="AG197" s="129" t="str">
        <f t="array" aca="1" ref="AG197" ca="1">INDIRECT("ConsolGeog[@["&amp;AG$1&amp;"]]")</f>
        <v/>
      </c>
      <c r="AH197" s="129" t="str">
        <f t="array" aca="1" ref="AH197" ca="1">INDIRECT("ConsolGeog[@["&amp;AH$1&amp;"]]")</f>
        <v/>
      </c>
      <c r="AI197" s="129" t="str">
        <f t="array" aca="1" ref="AI197" ca="1">INDIRECT("ConsolGeog[@["&amp;AI$1&amp;"]]")</f>
        <v/>
      </c>
    </row>
    <row r="198" spans="1:35">
      <c r="A198" s="129" t="str">
        <f t="array" aca="1" ref="A198" ca="1">INDIRECT("ConsolGeog[@["&amp;A$1&amp;"]]")</f>
        <v>E07000166</v>
      </c>
      <c r="B198" s="129" t="str">
        <f t="array" aca="1" ref="B198" ca="1">INDIRECT("ConsolGeog[@["&amp;B$1&amp;"]]")</f>
        <v>Richmondshire</v>
      </c>
      <c r="C198" s="129">
        <f t="array" aca="1" ref="C198" ca="1">INDIRECT("ConsolGeog[@["&amp;C$1&amp;"]]")</f>
        <v>51965</v>
      </c>
      <c r="D198" s="129">
        <f t="array" aca="1" ref="D198" ca="1">INDIRECT("ConsolGeog[@["&amp;D$1&amp;"]]")</f>
        <v>131867.12</v>
      </c>
      <c r="E198" s="129" t="str">
        <f t="array" aca="1" ref="E198" ca="1">INDIRECT("ConsolGeog[@["&amp;E$1&amp;"]]")</f>
        <v>E07000166</v>
      </c>
      <c r="F198" s="129">
        <f t="array" aca="1" ref="F198" ca="1">INDIRECT("ConsolGeog[@["&amp;F$1&amp;"]]")</f>
        <v>1</v>
      </c>
      <c r="G198" s="129" t="str">
        <f t="array" aca="1" ref="G198" ca="1">INDIRECT("ConsolGeog[@["&amp;G$1&amp;"]]")</f>
        <v>District</v>
      </c>
      <c r="H198" s="129" t="str">
        <f t="array" aca="1" ref="H198" ca="1">INDIRECT("ConsolGeog[@["&amp;H$1&amp;"]]")</f>
        <v>England</v>
      </c>
      <c r="I198" s="129" t="str">
        <f t="array" aca="1" ref="I198" ca="1">INDIRECT("ConsolGeog[@["&amp;I$1&amp;"]]")</f>
        <v>North Yorkshire</v>
      </c>
      <c r="J198" s="129">
        <f t="array" aca="1" ref="J198" ca="1">INDIRECT("ConsolGeog[@["&amp;J$1&amp;"]]")</f>
        <v>0</v>
      </c>
      <c r="K198" s="129">
        <f t="array" aca="1" ref="K198" ca="1">INDIRECT("ConsolGeog[@["&amp;K$1&amp;"]]")</f>
        <v>0</v>
      </c>
      <c r="L198" s="129">
        <f t="array" aca="1" ref="L198" ca="1">INDIRECT("ConsolGeog[@["&amp;L$1&amp;"]]")</f>
        <v>0</v>
      </c>
      <c r="M198" s="129">
        <f t="array" aca="1" ref="M198" ca="1">INDIRECT("ConsolGeog[@["&amp;M$1&amp;"]]")</f>
        <v>0</v>
      </c>
      <c r="N198" s="129">
        <f t="array" aca="1" ref="N198" ca="1">INDIRECT("ConsolGeog[@["&amp;N$1&amp;"]]")</f>
        <v>0</v>
      </c>
      <c r="O198" s="129">
        <f t="array" aca="1" ref="O198" ca="1">INDIRECT("ConsolGeog[@["&amp;O$1&amp;"]]")</f>
        <v>0</v>
      </c>
      <c r="P198" s="129">
        <f t="array" ref="P198">ConsolGeog[COUNTY: Presented CS - 16-17 (2014) '[non additive!']]</f>
        <v>0</v>
      </c>
      <c r="Q198" s="129">
        <f t="array" ref="Q198">ConsolGeog[COUNTY: Presented CS - 16-24 (2014) '[non additive!']]</f>
        <v>0</v>
      </c>
      <c r="R198" s="129">
        <f t="array" ref="R198">ConsolGeog[COUNTY: Presented CS - 18-24 (2014) '[non additive!']]</f>
        <v>0</v>
      </c>
      <c r="S198" s="129">
        <f t="array" ref="S198">ConsolGeog[COUNTY: Assessed CS - 16-17 (2014) '[non additive!']]</f>
        <v>0</v>
      </c>
      <c r="T198" s="129">
        <f t="array" ref="T198">ConsolGeog[COUNTY: Assessed CS - 16-24 (2014) '[non additive!']]</f>
        <v>0</v>
      </c>
      <c r="U198" s="129">
        <f t="array" ref="U198">ConsolGeog[COUNTY: Assessed CS - 18-24 (2014) '[non additive!']]</f>
        <v>0</v>
      </c>
      <c r="V198" s="129">
        <f t="array" ref="V198">ConsolGeog[COUNTY: Sum of districts'' populations '[non additive!']]</f>
        <v>92028</v>
      </c>
      <c r="W198" s="160">
        <f t="array" aca="1" ref="W198" ca="1">INDIRECT("ConsolGeog[@["&amp;W$1&amp;"]]")</f>
        <v>8.6843389440752969E-2</v>
      </c>
      <c r="X198" s="129">
        <f t="array" aca="1" ref="X198" ca="1">INDIRECT("ConsolGeog[@["&amp;X$1&amp;"]]")</f>
        <v>0</v>
      </c>
      <c r="Y198" s="129">
        <f t="array" aca="1" ref="Y198" ca="1">INDIRECT("ConsolGeog[@["&amp;Y$1&amp;"]]")</f>
        <v>144.16002647164993</v>
      </c>
      <c r="Z198" s="129">
        <f t="array" aca="1" ref="Z198" ca="1">INDIRECT("ConsolGeog[@["&amp;Z$1&amp;"]]")</f>
        <v>0</v>
      </c>
      <c r="AA198" s="129">
        <f t="array" aca="1" ref="AA198" ca="1">INDIRECT("ConsolGeog[@["&amp;AA$1&amp;"]]")</f>
        <v>0</v>
      </c>
      <c r="AB198" s="129">
        <f t="array" aca="1" ref="AB198" ca="1">INDIRECT("ConsolGeog[@["&amp;AB$1&amp;"]]")</f>
        <v>144.16002647164993</v>
      </c>
      <c r="AC198" s="129">
        <f t="array" aca="1" ref="AC198" ca="1">INDIRECT("ConsolGeog[@["&amp;AC$1&amp;"]]")</f>
        <v>0</v>
      </c>
      <c r="AD198" s="129" t="str">
        <f t="array" aca="1" ref="AD198" ca="1">INDIRECT("ConsolGeog[@["&amp;AD$1&amp;"]]")</f>
        <v/>
      </c>
      <c r="AE198" s="129" t="str">
        <f t="array" aca="1" ref="AE198" ca="1">INDIRECT("ConsolGeog[@["&amp;AE$1&amp;"]]")</f>
        <v/>
      </c>
      <c r="AF198" s="129" t="str">
        <f t="array" aca="1" ref="AF198" ca="1">INDIRECT("ConsolGeog[@["&amp;AF$1&amp;"]]")</f>
        <v/>
      </c>
      <c r="AG198" s="129" t="str">
        <f t="array" aca="1" ref="AG198" ca="1">INDIRECT("ConsolGeog[@["&amp;AG$1&amp;"]]")</f>
        <v/>
      </c>
      <c r="AH198" s="129" t="str">
        <f t="array" aca="1" ref="AH198" ca="1">INDIRECT("ConsolGeog[@["&amp;AH$1&amp;"]]")</f>
        <v/>
      </c>
      <c r="AI198" s="129" t="str">
        <f t="array" aca="1" ref="AI198" ca="1">INDIRECT("ConsolGeog[@["&amp;AI$1&amp;"]]")</f>
        <v/>
      </c>
    </row>
    <row r="199" spans="1:35">
      <c r="A199" s="129" t="str">
        <f t="array" aca="1" ref="A199" ca="1">INDIRECT("ConsolGeog[@["&amp;A$1&amp;"]]")</f>
        <v>E07000167</v>
      </c>
      <c r="B199" s="129" t="str">
        <f t="array" aca="1" ref="B199" ca="1">INDIRECT("ConsolGeog[@["&amp;B$1&amp;"]]")</f>
        <v>Ryedale</v>
      </c>
      <c r="C199" s="129">
        <f t="array" aca="1" ref="C199" ca="1">INDIRECT("ConsolGeog[@["&amp;C$1&amp;"]]")</f>
        <v>51751</v>
      </c>
      <c r="D199" s="129">
        <f t="array" aca="1" ref="D199" ca="1">INDIRECT("ConsolGeog[@["&amp;D$1&amp;"]]")</f>
        <v>150659.41</v>
      </c>
      <c r="E199" s="129" t="str">
        <f t="array" aca="1" ref="E199" ca="1">INDIRECT("ConsolGeog[@["&amp;E$1&amp;"]]")</f>
        <v>E07000167</v>
      </c>
      <c r="F199" s="129">
        <f t="array" aca="1" ref="F199" ca="1">INDIRECT("ConsolGeog[@["&amp;F$1&amp;"]]")</f>
        <v>1</v>
      </c>
      <c r="G199" s="129" t="str">
        <f t="array" aca="1" ref="G199" ca="1">INDIRECT("ConsolGeog[@["&amp;G$1&amp;"]]")</f>
        <v>District</v>
      </c>
      <c r="H199" s="129" t="str">
        <f t="array" aca="1" ref="H199" ca="1">INDIRECT("ConsolGeog[@["&amp;H$1&amp;"]]")</f>
        <v>England</v>
      </c>
      <c r="I199" s="129" t="str">
        <f t="array" aca="1" ref="I199" ca="1">INDIRECT("ConsolGeog[@["&amp;I$1&amp;"]]")</f>
        <v>North Yorkshire</v>
      </c>
      <c r="J199" s="129">
        <f t="array" aca="1" ref="J199" ca="1">INDIRECT("ConsolGeog[@["&amp;J$1&amp;"]]")</f>
        <v>0</v>
      </c>
      <c r="K199" s="129">
        <f t="array" aca="1" ref="K199" ca="1">INDIRECT("ConsolGeog[@["&amp;K$1&amp;"]]")</f>
        <v>0</v>
      </c>
      <c r="L199" s="129">
        <f t="array" aca="1" ref="L199" ca="1">INDIRECT("ConsolGeog[@["&amp;L$1&amp;"]]")</f>
        <v>0</v>
      </c>
      <c r="M199" s="129">
        <f t="array" aca="1" ref="M199" ca="1">INDIRECT("ConsolGeog[@["&amp;M$1&amp;"]]")</f>
        <v>0</v>
      </c>
      <c r="N199" s="129">
        <f t="array" aca="1" ref="N199" ca="1">INDIRECT("ConsolGeog[@["&amp;N$1&amp;"]]")</f>
        <v>0</v>
      </c>
      <c r="O199" s="129">
        <f t="array" aca="1" ref="O199" ca="1">INDIRECT("ConsolGeog[@["&amp;O$1&amp;"]]")</f>
        <v>0</v>
      </c>
      <c r="P199" s="129">
        <f t="array" ref="P199">ConsolGeog[COUNTY: Presented CS - 16-17 (2014) '[non additive!']]</f>
        <v>0</v>
      </c>
      <c r="Q199" s="129">
        <f t="array" ref="Q199">ConsolGeog[COUNTY: Presented CS - 16-24 (2014) '[non additive!']]</f>
        <v>0</v>
      </c>
      <c r="R199" s="129">
        <f t="array" ref="R199">ConsolGeog[COUNTY: Presented CS - 18-24 (2014) '[non additive!']]</f>
        <v>0</v>
      </c>
      <c r="S199" s="129">
        <f t="array" ref="S199">ConsolGeog[COUNTY: Assessed CS - 16-17 (2014) '[non additive!']]</f>
        <v>0</v>
      </c>
      <c r="T199" s="129">
        <f t="array" ref="T199">ConsolGeog[COUNTY: Assessed CS - 16-24 (2014) '[non additive!']]</f>
        <v>0</v>
      </c>
      <c r="U199" s="129">
        <f t="array" ref="U199">ConsolGeog[COUNTY: Assessed CS - 18-24 (2014) '[non additive!']]</f>
        <v>0</v>
      </c>
      <c r="V199" s="129">
        <f t="array" ref="V199">ConsolGeog[COUNTY: Sum of districts'' populations '[non additive!']]</f>
        <v>92028</v>
      </c>
      <c r="W199" s="160">
        <f t="array" aca="1" ref="W199" ca="1">INDIRECT("ConsolGeog[@["&amp;W$1&amp;"]]")</f>
        <v>8.6485754776261081E-2</v>
      </c>
      <c r="X199" s="129">
        <f t="array" aca="1" ref="X199" ca="1">INDIRECT("ConsolGeog[@["&amp;X$1&amp;"]]")</f>
        <v>0</v>
      </c>
      <c r="Y199" s="129">
        <f t="array" aca="1" ref="Y199" ca="1">INDIRECT("ConsolGeog[@["&amp;Y$1&amp;"]]")</f>
        <v>143.5663529285934</v>
      </c>
      <c r="Z199" s="129">
        <f t="array" aca="1" ref="Z199" ca="1">INDIRECT("ConsolGeog[@["&amp;Z$1&amp;"]]")</f>
        <v>0</v>
      </c>
      <c r="AA199" s="129">
        <f t="array" aca="1" ref="AA199" ca="1">INDIRECT("ConsolGeog[@["&amp;AA$1&amp;"]]")</f>
        <v>0</v>
      </c>
      <c r="AB199" s="129">
        <f t="array" aca="1" ref="AB199" ca="1">INDIRECT("ConsolGeog[@["&amp;AB$1&amp;"]]")</f>
        <v>143.5663529285934</v>
      </c>
      <c r="AC199" s="129">
        <f t="array" aca="1" ref="AC199" ca="1">INDIRECT("ConsolGeog[@["&amp;AC$1&amp;"]]")</f>
        <v>0</v>
      </c>
      <c r="AD199" s="129" t="str">
        <f t="array" aca="1" ref="AD199" ca="1">INDIRECT("ConsolGeog[@["&amp;AD$1&amp;"]]")</f>
        <v/>
      </c>
      <c r="AE199" s="129" t="str">
        <f t="array" aca="1" ref="AE199" ca="1">INDIRECT("ConsolGeog[@["&amp;AE$1&amp;"]]")</f>
        <v/>
      </c>
      <c r="AF199" s="129" t="str">
        <f t="array" aca="1" ref="AF199" ca="1">INDIRECT("ConsolGeog[@["&amp;AF$1&amp;"]]")</f>
        <v/>
      </c>
      <c r="AG199" s="129" t="str">
        <f t="array" aca="1" ref="AG199" ca="1">INDIRECT("ConsolGeog[@["&amp;AG$1&amp;"]]")</f>
        <v/>
      </c>
      <c r="AH199" s="129" t="str">
        <f t="array" aca="1" ref="AH199" ca="1">INDIRECT("ConsolGeog[@["&amp;AH$1&amp;"]]")</f>
        <v/>
      </c>
      <c r="AI199" s="129" t="str">
        <f t="array" aca="1" ref="AI199" ca="1">INDIRECT("ConsolGeog[@["&amp;AI$1&amp;"]]")</f>
        <v/>
      </c>
    </row>
    <row r="200" spans="1:35">
      <c r="A200" s="129" t="str">
        <f t="array" aca="1" ref="A200" ca="1">INDIRECT("ConsolGeog[@["&amp;A$1&amp;"]]")</f>
        <v>E07000168</v>
      </c>
      <c r="B200" s="129" t="str">
        <f t="array" aca="1" ref="B200" ca="1">INDIRECT("ConsolGeog[@["&amp;B$1&amp;"]]")</f>
        <v>Scarborough</v>
      </c>
      <c r="C200" s="129">
        <f t="array" aca="1" ref="C200" ca="1">INDIRECT("ConsolGeog[@["&amp;C$1&amp;"]]")</f>
        <v>108793</v>
      </c>
      <c r="D200" s="129">
        <f t="array" aca="1" ref="D200" ca="1">INDIRECT("ConsolGeog[@["&amp;D$1&amp;"]]")</f>
        <v>81654.13</v>
      </c>
      <c r="E200" s="129" t="str">
        <f t="array" aca="1" ref="E200" ca="1">INDIRECT("ConsolGeog[@["&amp;E$1&amp;"]]")</f>
        <v>E07000168</v>
      </c>
      <c r="F200" s="129" t="str">
        <f t="array" aca="1" ref="F200" ca="1">INDIRECT("ConsolGeog[@["&amp;F$1&amp;"]]")</f>
        <v/>
      </c>
      <c r="G200" s="129" t="str">
        <f t="array" aca="1" ref="G200" ca="1">INDIRECT("ConsolGeog[@["&amp;G$1&amp;"]]")</f>
        <v>District</v>
      </c>
      <c r="H200" s="129" t="str">
        <f t="array" aca="1" ref="H200" ca="1">INDIRECT("ConsolGeog[@["&amp;H$1&amp;"]]")</f>
        <v>England</v>
      </c>
      <c r="I200" s="129" t="str">
        <f t="array" aca="1" ref="I200" ca="1">INDIRECT("ConsolGeog[@["&amp;I$1&amp;"]]")</f>
        <v>North Yorkshire</v>
      </c>
      <c r="J200" s="129">
        <f t="array" aca="1" ref="J200" ca="1">INDIRECT("ConsolGeog[@["&amp;J$1&amp;"]]")</f>
        <v>10</v>
      </c>
      <c r="K200" s="129">
        <f t="array" aca="1" ref="K200" ca="1">INDIRECT("ConsolGeog[@["&amp;K$1&amp;"]]")</f>
        <v>0</v>
      </c>
      <c r="L200" s="129">
        <f t="array" aca="1" ref="L200" ca="1">INDIRECT("ConsolGeog[@["&amp;L$1&amp;"]]")</f>
        <v>300</v>
      </c>
      <c r="M200" s="129">
        <f t="array" aca="1" ref="M200" ca="1">INDIRECT("ConsolGeog[@["&amp;M$1&amp;"]]")</f>
        <v>2</v>
      </c>
      <c r="N200" s="129">
        <f t="array" aca="1" ref="N200" ca="1">INDIRECT("ConsolGeog[@["&amp;N$1&amp;"]]")</f>
        <v>0</v>
      </c>
      <c r="O200" s="129">
        <f t="array" aca="1" ref="O200" ca="1">INDIRECT("ConsolGeog[@["&amp;O$1&amp;"]]")</f>
        <v>51</v>
      </c>
      <c r="P200" s="129">
        <f t="array" ref="P200">ConsolGeog[COUNTY: Presented CS - 16-17 (2014) '[non additive!']]</f>
        <v>0</v>
      </c>
      <c r="Q200" s="129">
        <f t="array" ref="Q200">ConsolGeog[COUNTY: Presented CS - 16-24 (2014) '[non additive!']]</f>
        <v>0</v>
      </c>
      <c r="R200" s="129">
        <f t="array" ref="R200">ConsolGeog[COUNTY: Presented CS - 18-24 (2014) '[non additive!']]</f>
        <v>0</v>
      </c>
      <c r="S200" s="129">
        <f t="array" ref="S200">ConsolGeog[COUNTY: Assessed CS - 16-17 (2014) '[non additive!']]</f>
        <v>0</v>
      </c>
      <c r="T200" s="129">
        <f t="array" ref="T200">ConsolGeog[COUNTY: Assessed CS - 16-24 (2014) '[non additive!']]</f>
        <v>0</v>
      </c>
      <c r="U200" s="129">
        <f t="array" ref="U200">ConsolGeog[COUNTY: Assessed CS - 18-24 (2014) '[non additive!']]</f>
        <v>0</v>
      </c>
      <c r="V200" s="129">
        <f t="array" ref="V200">ConsolGeog[COUNTY: Sum of districts'' populations '[non additive!']]</f>
        <v>92028</v>
      </c>
      <c r="W200" s="160">
        <f t="array" aca="1" ref="W200" ca="1">INDIRECT("ConsolGeog[@["&amp;W$1&amp;"]]")</f>
        <v>0.18181377595358103</v>
      </c>
      <c r="X200" s="129">
        <f t="array" aca="1" ref="X200" ca="1">INDIRECT("ConsolGeog[@["&amp;X$1&amp;"]]")</f>
        <v>0</v>
      </c>
      <c r="Y200" s="129">
        <f t="array" aca="1" ref="Y200" ca="1">INDIRECT("ConsolGeog[@["&amp;Y$1&amp;"]]")</f>
        <v>301.81086808294452</v>
      </c>
      <c r="Z200" s="129">
        <f t="array" aca="1" ref="Z200" ca="1">INDIRECT("ConsolGeog[@["&amp;Z$1&amp;"]]")</f>
        <v>0</v>
      </c>
      <c r="AA200" s="129">
        <f t="array" aca="1" ref="AA200" ca="1">INDIRECT("ConsolGeog[@["&amp;AA$1&amp;"]]")</f>
        <v>0</v>
      </c>
      <c r="AB200" s="129">
        <f t="array" aca="1" ref="AB200" ca="1">INDIRECT("ConsolGeog[@["&amp;AB$1&amp;"]]")</f>
        <v>301.81086808294452</v>
      </c>
      <c r="AC200" s="129">
        <f t="array" aca="1" ref="AC200" ca="1">INDIRECT("ConsolGeog[@["&amp;AC$1&amp;"]]")</f>
        <v>0</v>
      </c>
      <c r="AD200" s="129" t="str">
        <f t="array" aca="1" ref="AD200" ca="1">INDIRECT("ConsolGeog[@["&amp;AD$1&amp;"]]")</f>
        <v/>
      </c>
      <c r="AE200" s="129" t="str">
        <f t="array" aca="1" ref="AE200" ca="1">INDIRECT("ConsolGeog[@["&amp;AE$1&amp;"]]")</f>
        <v/>
      </c>
      <c r="AF200" s="129" t="str">
        <f t="array" aca="1" ref="AF200" ca="1">INDIRECT("ConsolGeog[@["&amp;AF$1&amp;"]]")</f>
        <v/>
      </c>
      <c r="AG200" s="129" t="str">
        <f t="array" aca="1" ref="AG200" ca="1">INDIRECT("ConsolGeog[@["&amp;AG$1&amp;"]]")</f>
        <v/>
      </c>
      <c r="AH200" s="129" t="str">
        <f t="array" aca="1" ref="AH200" ca="1">INDIRECT("ConsolGeog[@["&amp;AH$1&amp;"]]")</f>
        <v/>
      </c>
      <c r="AI200" s="129" t="str">
        <f t="array" aca="1" ref="AI200" ca="1">INDIRECT("ConsolGeog[@["&amp;AI$1&amp;"]]")</f>
        <v/>
      </c>
    </row>
    <row r="201" spans="1:35">
      <c r="A201" s="129" t="str">
        <f t="array" aca="1" ref="A201" ca="1">INDIRECT("ConsolGeog[@["&amp;A$1&amp;"]]")</f>
        <v>E07000169</v>
      </c>
      <c r="B201" s="129" t="str">
        <f t="array" aca="1" ref="B201" ca="1">INDIRECT("ConsolGeog[@["&amp;B$1&amp;"]]")</f>
        <v>Selby</v>
      </c>
      <c r="C201" s="129">
        <f t="array" aca="1" ref="C201" ca="1">INDIRECT("ConsolGeog[@["&amp;C$1&amp;"]]")</f>
        <v>83449</v>
      </c>
      <c r="D201" s="129">
        <f t="array" aca="1" ref="D201" ca="1">INDIRECT("ConsolGeog[@["&amp;D$1&amp;"]]")</f>
        <v>59931.19</v>
      </c>
      <c r="E201" s="129" t="str">
        <f t="array" aca="1" ref="E201" ca="1">INDIRECT("ConsolGeog[@["&amp;E$1&amp;"]]")</f>
        <v>E07000169</v>
      </c>
      <c r="F201" s="129" t="str">
        <f t="array" aca="1" ref="F201" ca="1">INDIRECT("ConsolGeog[@["&amp;F$1&amp;"]]")</f>
        <v/>
      </c>
      <c r="G201" s="129" t="str">
        <f t="array" aca="1" ref="G201" ca="1">INDIRECT("ConsolGeog[@["&amp;G$1&amp;"]]")</f>
        <v>District</v>
      </c>
      <c r="H201" s="129" t="str">
        <f t="array" aca="1" ref="H201" ca="1">INDIRECT("ConsolGeog[@["&amp;H$1&amp;"]]")</f>
        <v>England</v>
      </c>
      <c r="I201" s="129" t="str">
        <f t="array" aca="1" ref="I201" ca="1">INDIRECT("ConsolGeog[@["&amp;I$1&amp;"]]")</f>
        <v>North Yorkshire</v>
      </c>
      <c r="J201" s="129">
        <f t="array" aca="1" ref="J201" ca="1">INDIRECT("ConsolGeog[@["&amp;J$1&amp;"]]")</f>
        <v>0</v>
      </c>
      <c r="K201" s="129">
        <f t="array" aca="1" ref="K201" ca="1">INDIRECT("ConsolGeog[@["&amp;K$1&amp;"]]")</f>
        <v>177</v>
      </c>
      <c r="L201" s="129">
        <f t="array" aca="1" ref="L201" ca="1">INDIRECT("ConsolGeog[@["&amp;L$1&amp;"]]")</f>
        <v>0</v>
      </c>
      <c r="M201" s="129">
        <f t="array" aca="1" ref="M201" ca="1">INDIRECT("ConsolGeog[@["&amp;M$1&amp;"]]")</f>
        <v>0</v>
      </c>
      <c r="N201" s="129">
        <f t="array" aca="1" ref="N201" ca="1">INDIRECT("ConsolGeog[@["&amp;N$1&amp;"]]")</f>
        <v>9</v>
      </c>
      <c r="O201" s="129">
        <f t="array" aca="1" ref="O201" ca="1">INDIRECT("ConsolGeog[@["&amp;O$1&amp;"]]")</f>
        <v>0</v>
      </c>
      <c r="P201" s="129">
        <f t="array" ref="P201">ConsolGeog[COUNTY: Presented CS - 16-17 (2014) '[non additive!']]</f>
        <v>0</v>
      </c>
      <c r="Q201" s="129">
        <f t="array" ref="Q201">ConsolGeog[COUNTY: Presented CS - 16-24 (2014) '[non additive!']]</f>
        <v>0</v>
      </c>
      <c r="R201" s="129">
        <f t="array" ref="R201">ConsolGeog[COUNTY: Presented CS - 18-24 (2014) '[non additive!']]</f>
        <v>0</v>
      </c>
      <c r="S201" s="129">
        <f t="array" ref="S201">ConsolGeog[COUNTY: Assessed CS - 16-17 (2014) '[non additive!']]</f>
        <v>0</v>
      </c>
      <c r="T201" s="129">
        <f t="array" ref="T201">ConsolGeog[COUNTY: Assessed CS - 16-24 (2014) '[non additive!']]</f>
        <v>0</v>
      </c>
      <c r="U201" s="129">
        <f t="array" ref="U201">ConsolGeog[COUNTY: Assessed CS - 18-24 (2014) '[non additive!']]</f>
        <v>0</v>
      </c>
      <c r="V201" s="129">
        <f t="array" ref="V201">ConsolGeog[COUNTY: Sum of districts'' populations '[non additive!']]</f>
        <v>92028</v>
      </c>
      <c r="W201" s="160">
        <f t="array" aca="1" ref="W201" ca="1">INDIRECT("ConsolGeog[@["&amp;W$1&amp;"]]")</f>
        <v>0.13945913606160676</v>
      </c>
      <c r="X201" s="129">
        <f t="array" aca="1" ref="X201" ca="1">INDIRECT("ConsolGeog[@["&amp;X$1&amp;"]]")</f>
        <v>0</v>
      </c>
      <c r="Y201" s="129">
        <f t="array" aca="1" ref="Y201" ca="1">INDIRECT("ConsolGeog[@["&amp;Y$1&amp;"]]")</f>
        <v>231.50216586226722</v>
      </c>
      <c r="Z201" s="129">
        <f t="array" aca="1" ref="Z201" ca="1">INDIRECT("ConsolGeog[@["&amp;Z$1&amp;"]]")</f>
        <v>0</v>
      </c>
      <c r="AA201" s="129">
        <f t="array" aca="1" ref="AA201" ca="1">INDIRECT("ConsolGeog[@["&amp;AA$1&amp;"]]")</f>
        <v>0</v>
      </c>
      <c r="AB201" s="129">
        <f t="array" aca="1" ref="AB201" ca="1">INDIRECT("ConsolGeog[@["&amp;AB$1&amp;"]]")</f>
        <v>231.50216586226722</v>
      </c>
      <c r="AC201" s="129">
        <f t="array" aca="1" ref="AC201" ca="1">INDIRECT("ConsolGeog[@["&amp;AC$1&amp;"]]")</f>
        <v>0</v>
      </c>
      <c r="AD201" s="129" t="str">
        <f t="array" aca="1" ref="AD201" ca="1">INDIRECT("ConsolGeog[@["&amp;AD$1&amp;"]]")</f>
        <v/>
      </c>
      <c r="AE201" s="129" t="str">
        <f t="array" aca="1" ref="AE201" ca="1">INDIRECT("ConsolGeog[@["&amp;AE$1&amp;"]]")</f>
        <v/>
      </c>
      <c r="AF201" s="129" t="str">
        <f t="array" aca="1" ref="AF201" ca="1">INDIRECT("ConsolGeog[@["&amp;AF$1&amp;"]]")</f>
        <v/>
      </c>
      <c r="AG201" s="129" t="str">
        <f t="array" aca="1" ref="AG201" ca="1">INDIRECT("ConsolGeog[@["&amp;AG$1&amp;"]]")</f>
        <v/>
      </c>
      <c r="AH201" s="129" t="str">
        <f t="array" aca="1" ref="AH201" ca="1">INDIRECT("ConsolGeog[@["&amp;AH$1&amp;"]]")</f>
        <v/>
      </c>
      <c r="AI201" s="129" t="str">
        <f t="array" aca="1" ref="AI201" ca="1">INDIRECT("ConsolGeog[@["&amp;AI$1&amp;"]]")</f>
        <v/>
      </c>
    </row>
    <row r="202" spans="1:35">
      <c r="A202" s="129" t="str">
        <f t="array" aca="1" ref="A202" ca="1">INDIRECT("ConsolGeog[@["&amp;A$1&amp;"]]")</f>
        <v>E07000170</v>
      </c>
      <c r="B202" s="129" t="str">
        <f t="array" aca="1" ref="B202" ca="1">INDIRECT("ConsolGeog[@["&amp;B$1&amp;"]]")</f>
        <v>Ashfield</v>
      </c>
      <c r="C202" s="129">
        <f t="array" aca="1" ref="C202" ca="1">INDIRECT("ConsolGeog[@["&amp;C$1&amp;"]]")</f>
        <v>119497</v>
      </c>
      <c r="D202" s="129">
        <f t="array" aca="1" ref="D202" ca="1">INDIRECT("ConsolGeog[@["&amp;D$1&amp;"]]")</f>
        <v>10955.69</v>
      </c>
      <c r="E202" s="129" t="str">
        <f t="array" aca="1" ref="E202" ca="1">INDIRECT("ConsolGeog[@["&amp;E$1&amp;"]]")</f>
        <v>E07000170</v>
      </c>
      <c r="F202" s="129" t="str">
        <f t="array" aca="1" ref="F202" ca="1">INDIRECT("ConsolGeog[@["&amp;F$1&amp;"]]")</f>
        <v/>
      </c>
      <c r="G202" s="129" t="str">
        <f t="array" aca="1" ref="G202" ca="1">INDIRECT("ConsolGeog[@["&amp;G$1&amp;"]]")</f>
        <v>District</v>
      </c>
      <c r="H202" s="129" t="str">
        <f t="array" aca="1" ref="H202" ca="1">INDIRECT("ConsolGeog[@["&amp;H$1&amp;"]]")</f>
        <v>England</v>
      </c>
      <c r="I202" s="129" t="str">
        <f t="array" aca="1" ref="I202" ca="1">INDIRECT("ConsolGeog[@["&amp;I$1&amp;"]]")</f>
        <v>Nottinghamshire</v>
      </c>
      <c r="J202" s="129">
        <f t="array" aca="1" ref="J202" ca="1">INDIRECT("ConsolGeog[@["&amp;J$1&amp;"]]")</f>
        <v>0</v>
      </c>
      <c r="K202" s="129">
        <f t="array" aca="1" ref="K202" ca="1">INDIRECT("ConsolGeog[@["&amp;K$1&amp;"]]")</f>
        <v>0</v>
      </c>
      <c r="L202" s="129">
        <f t="array" aca="1" ref="L202" ca="1">INDIRECT("ConsolGeog[@["&amp;L$1&amp;"]]")</f>
        <v>0</v>
      </c>
      <c r="M202" s="129">
        <f t="array" aca="1" ref="M202" ca="1">INDIRECT("ConsolGeog[@["&amp;M$1&amp;"]]")</f>
        <v>0</v>
      </c>
      <c r="N202" s="129">
        <f t="array" aca="1" ref="N202" ca="1">INDIRECT("ConsolGeog[@["&amp;N$1&amp;"]]")</f>
        <v>0</v>
      </c>
      <c r="O202" s="129">
        <f t="array" aca="1" ref="O202" ca="1">INDIRECT("ConsolGeog[@["&amp;O$1&amp;"]]")</f>
        <v>0</v>
      </c>
      <c r="P202" s="129">
        <f t="array" ref="P202">ConsolGeog[COUNTY: Presented CS - 16-17 (2014) '[non additive!']]</f>
        <v>0</v>
      </c>
      <c r="Q202" s="129">
        <f t="array" ref="Q202">ConsolGeog[COUNTY: Presented CS - 16-24 (2014) '[non additive!']]</f>
        <v>0</v>
      </c>
      <c r="R202" s="129">
        <f t="array" ref="R202">ConsolGeog[COUNTY: Presented CS - 18-24 (2014) '[non additive!']]</f>
        <v>0</v>
      </c>
      <c r="S202" s="129">
        <f t="array" ref="S202">ConsolGeog[COUNTY: Assessed CS - 16-17 (2014) '[non additive!']]</f>
        <v>0</v>
      </c>
      <c r="T202" s="129">
        <f t="array" ref="T202">ConsolGeog[COUNTY: Assessed CS - 16-24 (2014) '[non additive!']]</f>
        <v>0</v>
      </c>
      <c r="U202" s="129">
        <f t="array" ref="U202">ConsolGeog[COUNTY: Assessed CS - 18-24 (2014) '[non additive!']]</f>
        <v>0</v>
      </c>
      <c r="V202" s="129">
        <f t="array" ref="V202">ConsolGeog[COUNTY: Sum of districts'' populations '[non additive!']]</f>
        <v>92028</v>
      </c>
      <c r="W202" s="160">
        <f t="array" aca="1" ref="W202" ca="1">INDIRECT("ConsolGeog[@["&amp;W$1&amp;"]]")</f>
        <v>0.1520701143545066</v>
      </c>
      <c r="X202" s="129">
        <f t="array" aca="1" ref="X202" ca="1">INDIRECT("ConsolGeog[@["&amp;X$1&amp;"]]")</f>
        <v>0</v>
      </c>
      <c r="Y202" s="129">
        <f t="array" aca="1" ref="Y202" ca="1">INDIRECT("ConsolGeog[@["&amp;Y$1&amp;"]]")</f>
        <v>0</v>
      </c>
      <c r="Z202" s="129">
        <f t="array" aca="1" ref="Z202" ca="1">INDIRECT("ConsolGeog[@["&amp;Z$1&amp;"]]")</f>
        <v>0</v>
      </c>
      <c r="AA202" s="129">
        <f t="array" aca="1" ref="AA202" ca="1">INDIRECT("ConsolGeog[@["&amp;AA$1&amp;"]]")</f>
        <v>0</v>
      </c>
      <c r="AB202" s="129">
        <f t="array" aca="1" ref="AB202" ca="1">INDIRECT("ConsolGeog[@["&amp;AB$1&amp;"]]")</f>
        <v>0</v>
      </c>
      <c r="AC202" s="129">
        <f t="array" aca="1" ref="AC202" ca="1">INDIRECT("ConsolGeog[@["&amp;AC$1&amp;"]]")</f>
        <v>0</v>
      </c>
      <c r="AD202" s="129" t="str">
        <f t="array" aca="1" ref="AD202" ca="1">INDIRECT("ConsolGeog[@["&amp;AD$1&amp;"]]")</f>
        <v/>
      </c>
      <c r="AE202" s="129" t="str">
        <f t="array" aca="1" ref="AE202" ca="1">INDIRECT("ConsolGeog[@["&amp;AE$1&amp;"]]")</f>
        <v/>
      </c>
      <c r="AF202" s="129" t="str">
        <f t="array" aca="1" ref="AF202" ca="1">INDIRECT("ConsolGeog[@["&amp;AF$1&amp;"]]")</f>
        <v/>
      </c>
      <c r="AG202" s="129" t="str">
        <f t="array" aca="1" ref="AG202" ca="1">INDIRECT("ConsolGeog[@["&amp;AG$1&amp;"]]")</f>
        <v/>
      </c>
      <c r="AH202" s="129" t="str">
        <f t="array" aca="1" ref="AH202" ca="1">INDIRECT("ConsolGeog[@["&amp;AH$1&amp;"]]")</f>
        <v/>
      </c>
      <c r="AI202" s="129" t="str">
        <f t="array" aca="1" ref="AI202" ca="1">INDIRECT("ConsolGeog[@["&amp;AI$1&amp;"]]")</f>
        <v/>
      </c>
    </row>
    <row r="203" spans="1:35">
      <c r="A203" s="129" t="str">
        <f t="array" aca="1" ref="A203" ca="1">INDIRECT("ConsolGeog[@["&amp;A$1&amp;"]]")</f>
        <v>E07000171</v>
      </c>
      <c r="B203" s="129" t="str">
        <f t="array" aca="1" ref="B203" ca="1">INDIRECT("ConsolGeog[@["&amp;B$1&amp;"]]")</f>
        <v>Bassetlaw</v>
      </c>
      <c r="C203" s="129">
        <f t="array" aca="1" ref="C203" ca="1">INDIRECT("ConsolGeog[@["&amp;C$1&amp;"]]")</f>
        <v>112863</v>
      </c>
      <c r="D203" s="129">
        <f t="array" aca="1" ref="D203" ca="1">INDIRECT("ConsolGeog[@["&amp;D$1&amp;"]]")</f>
        <v>63787.08</v>
      </c>
      <c r="E203" s="129" t="str">
        <f t="array" aca="1" ref="E203" ca="1">INDIRECT("ConsolGeog[@["&amp;E$1&amp;"]]")</f>
        <v>E07000171</v>
      </c>
      <c r="F203" s="129">
        <f t="array" aca="1" ref="F203" ca="1">INDIRECT("ConsolGeog[@["&amp;F$1&amp;"]]")</f>
        <v>1</v>
      </c>
      <c r="G203" s="129" t="str">
        <f t="array" aca="1" ref="G203" ca="1">INDIRECT("ConsolGeog[@["&amp;G$1&amp;"]]")</f>
        <v>District</v>
      </c>
      <c r="H203" s="129" t="str">
        <f t="array" aca="1" ref="H203" ca="1">INDIRECT("ConsolGeog[@["&amp;H$1&amp;"]]")</f>
        <v>England</v>
      </c>
      <c r="I203" s="129" t="str">
        <f t="array" aca="1" ref="I203" ca="1">INDIRECT("ConsolGeog[@["&amp;I$1&amp;"]]")</f>
        <v>Nottinghamshire</v>
      </c>
      <c r="J203" s="129">
        <f t="array" aca="1" ref="J203" ca="1">INDIRECT("ConsolGeog[@["&amp;J$1&amp;"]]")</f>
        <v>0</v>
      </c>
      <c r="K203" s="129">
        <f t="array" aca="1" ref="K203" ca="1">INDIRECT("ConsolGeog[@["&amp;K$1&amp;"]]")</f>
        <v>0</v>
      </c>
      <c r="L203" s="129">
        <f t="array" aca="1" ref="L203" ca="1">INDIRECT("ConsolGeog[@["&amp;L$1&amp;"]]")</f>
        <v>0</v>
      </c>
      <c r="M203" s="129">
        <f t="array" aca="1" ref="M203" ca="1">INDIRECT("ConsolGeog[@["&amp;M$1&amp;"]]")</f>
        <v>0</v>
      </c>
      <c r="N203" s="129">
        <f t="array" aca="1" ref="N203" ca="1">INDIRECT("ConsolGeog[@["&amp;N$1&amp;"]]")</f>
        <v>0</v>
      </c>
      <c r="O203" s="129">
        <f t="array" aca="1" ref="O203" ca="1">INDIRECT("ConsolGeog[@["&amp;O$1&amp;"]]")</f>
        <v>0</v>
      </c>
      <c r="P203" s="129">
        <f t="array" ref="P203">ConsolGeog[COUNTY: Presented CS - 16-17 (2014) '[non additive!']]</f>
        <v>0</v>
      </c>
      <c r="Q203" s="129">
        <f t="array" ref="Q203">ConsolGeog[COUNTY: Presented CS - 16-24 (2014) '[non additive!']]</f>
        <v>0</v>
      </c>
      <c r="R203" s="129">
        <f t="array" ref="R203">ConsolGeog[COUNTY: Presented CS - 18-24 (2014) '[non additive!']]</f>
        <v>0</v>
      </c>
      <c r="S203" s="129">
        <f t="array" ref="S203">ConsolGeog[COUNTY: Assessed CS - 16-17 (2014) '[non additive!']]</f>
        <v>0</v>
      </c>
      <c r="T203" s="129">
        <f t="array" ref="T203">ConsolGeog[COUNTY: Assessed CS - 16-24 (2014) '[non additive!']]</f>
        <v>0</v>
      </c>
      <c r="U203" s="129">
        <f t="array" ref="U203">ConsolGeog[COUNTY: Assessed CS - 18-24 (2014) '[non additive!']]</f>
        <v>0</v>
      </c>
      <c r="V203" s="129">
        <f t="array" ref="V203">ConsolGeog[COUNTY: Sum of districts'' populations '[non additive!']]</f>
        <v>92028</v>
      </c>
      <c r="W203" s="160">
        <f t="array" aca="1" ref="W203" ca="1">INDIRECT("ConsolGeog[@["&amp;W$1&amp;"]]")</f>
        <v>0.14362778409828431</v>
      </c>
      <c r="X203" s="129">
        <f t="array" aca="1" ref="X203" ca="1">INDIRECT("ConsolGeog[@["&amp;X$1&amp;"]]")</f>
        <v>0</v>
      </c>
      <c r="Y203" s="129">
        <f t="array" aca="1" ref="Y203" ca="1">INDIRECT("ConsolGeog[@["&amp;Y$1&amp;"]]")</f>
        <v>0</v>
      </c>
      <c r="Z203" s="129">
        <f t="array" aca="1" ref="Z203" ca="1">INDIRECT("ConsolGeog[@["&amp;Z$1&amp;"]]")</f>
        <v>0</v>
      </c>
      <c r="AA203" s="129">
        <f t="array" aca="1" ref="AA203" ca="1">INDIRECT("ConsolGeog[@["&amp;AA$1&amp;"]]")</f>
        <v>0</v>
      </c>
      <c r="AB203" s="129">
        <f t="array" aca="1" ref="AB203" ca="1">INDIRECT("ConsolGeog[@["&amp;AB$1&amp;"]]")</f>
        <v>0</v>
      </c>
      <c r="AC203" s="129">
        <f t="array" aca="1" ref="AC203" ca="1">INDIRECT("ConsolGeog[@["&amp;AC$1&amp;"]]")</f>
        <v>0</v>
      </c>
      <c r="AD203" s="129" t="str">
        <f t="array" aca="1" ref="AD203" ca="1">INDIRECT("ConsolGeog[@["&amp;AD$1&amp;"]]")</f>
        <v/>
      </c>
      <c r="AE203" s="129" t="str">
        <f t="array" aca="1" ref="AE203" ca="1">INDIRECT("ConsolGeog[@["&amp;AE$1&amp;"]]")</f>
        <v/>
      </c>
      <c r="AF203" s="129" t="str">
        <f t="array" aca="1" ref="AF203" ca="1">INDIRECT("ConsolGeog[@["&amp;AF$1&amp;"]]")</f>
        <v/>
      </c>
      <c r="AG203" s="129" t="str">
        <f t="array" aca="1" ref="AG203" ca="1">INDIRECT("ConsolGeog[@["&amp;AG$1&amp;"]]")</f>
        <v/>
      </c>
      <c r="AH203" s="129" t="str">
        <f t="array" aca="1" ref="AH203" ca="1">INDIRECT("ConsolGeog[@["&amp;AH$1&amp;"]]")</f>
        <v/>
      </c>
      <c r="AI203" s="129" t="str">
        <f t="array" aca="1" ref="AI203" ca="1">INDIRECT("ConsolGeog[@["&amp;AI$1&amp;"]]")</f>
        <v/>
      </c>
    </row>
    <row r="204" spans="1:35">
      <c r="A204" s="129" t="str">
        <f t="array" aca="1" ref="A204" ca="1">INDIRECT("ConsolGeog[@["&amp;A$1&amp;"]]")</f>
        <v>E07000172</v>
      </c>
      <c r="B204" s="129" t="str">
        <f t="array" aca="1" ref="B204" ca="1">INDIRECT("ConsolGeog[@["&amp;B$1&amp;"]]")</f>
        <v>Broxtowe</v>
      </c>
      <c r="C204" s="129">
        <f t="array" aca="1" ref="C204" ca="1">INDIRECT("ConsolGeog[@["&amp;C$1&amp;"]]")</f>
        <v>109487</v>
      </c>
      <c r="D204" s="129">
        <f t="array" aca="1" ref="D204" ca="1">INDIRECT("ConsolGeog[@["&amp;D$1&amp;"]]")</f>
        <v>8009.84</v>
      </c>
      <c r="E204" s="129" t="str">
        <f t="array" aca="1" ref="E204" ca="1">INDIRECT("ConsolGeog[@["&amp;E$1&amp;"]]")</f>
        <v>E07000172</v>
      </c>
      <c r="F204" s="129" t="str">
        <f t="array" aca="1" ref="F204" ca="1">INDIRECT("ConsolGeog[@["&amp;F$1&amp;"]]")</f>
        <v/>
      </c>
      <c r="G204" s="129" t="str">
        <f t="array" aca="1" ref="G204" ca="1">INDIRECT("ConsolGeog[@["&amp;G$1&amp;"]]")</f>
        <v>District</v>
      </c>
      <c r="H204" s="129" t="str">
        <f t="array" aca="1" ref="H204" ca="1">INDIRECT("ConsolGeog[@["&amp;H$1&amp;"]]")</f>
        <v>England</v>
      </c>
      <c r="I204" s="129" t="str">
        <f t="array" aca="1" ref="I204" ca="1">INDIRECT("ConsolGeog[@["&amp;I$1&amp;"]]")</f>
        <v>Nottinghamshire</v>
      </c>
      <c r="J204" s="129">
        <f t="array" aca="1" ref="J204" ca="1">INDIRECT("ConsolGeog[@["&amp;J$1&amp;"]]")</f>
        <v>0</v>
      </c>
      <c r="K204" s="129">
        <f t="array" aca="1" ref="K204" ca="1">INDIRECT("ConsolGeog[@["&amp;K$1&amp;"]]")</f>
        <v>0</v>
      </c>
      <c r="L204" s="129">
        <f t="array" aca="1" ref="L204" ca="1">INDIRECT("ConsolGeog[@["&amp;L$1&amp;"]]")</f>
        <v>62</v>
      </c>
      <c r="M204" s="129">
        <f t="array" aca="1" ref="M204" ca="1">INDIRECT("ConsolGeog[@["&amp;M$1&amp;"]]")</f>
        <v>0</v>
      </c>
      <c r="N204" s="129">
        <f t="array" aca="1" ref="N204" ca="1">INDIRECT("ConsolGeog[@["&amp;N$1&amp;"]]")</f>
        <v>0</v>
      </c>
      <c r="O204" s="129">
        <f t="array" aca="1" ref="O204" ca="1">INDIRECT("ConsolGeog[@["&amp;O$1&amp;"]]")</f>
        <v>10</v>
      </c>
      <c r="P204" s="129">
        <f t="array" ref="P204">ConsolGeog[COUNTY: Presented CS - 16-17 (2014) '[non additive!']]</f>
        <v>0</v>
      </c>
      <c r="Q204" s="129">
        <f t="array" ref="Q204">ConsolGeog[COUNTY: Presented CS - 16-24 (2014) '[non additive!']]</f>
        <v>0</v>
      </c>
      <c r="R204" s="129">
        <f t="array" ref="R204">ConsolGeog[COUNTY: Presented CS - 18-24 (2014) '[non additive!']]</f>
        <v>0</v>
      </c>
      <c r="S204" s="129">
        <f t="array" ref="S204">ConsolGeog[COUNTY: Assessed CS - 16-17 (2014) '[non additive!']]</f>
        <v>0</v>
      </c>
      <c r="T204" s="129">
        <f t="array" ref="T204">ConsolGeog[COUNTY: Assessed CS - 16-24 (2014) '[non additive!']]</f>
        <v>0</v>
      </c>
      <c r="U204" s="129">
        <f t="array" ref="U204">ConsolGeog[COUNTY: Assessed CS - 18-24 (2014) '[non additive!']]</f>
        <v>0</v>
      </c>
      <c r="V204" s="129">
        <f t="array" ref="V204">ConsolGeog[COUNTY: Sum of districts'' populations '[non additive!']]</f>
        <v>92028</v>
      </c>
      <c r="W204" s="160">
        <f t="array" aca="1" ref="W204" ca="1">INDIRECT("ConsolGeog[@["&amp;W$1&amp;"]]")</f>
        <v>0.13933153644302254</v>
      </c>
      <c r="X204" s="129">
        <f t="array" aca="1" ref="X204" ca="1">INDIRECT("ConsolGeog[@["&amp;X$1&amp;"]]")</f>
        <v>0</v>
      </c>
      <c r="Y204" s="129">
        <f t="array" aca="1" ref="Y204" ca="1">INDIRECT("ConsolGeog[@["&amp;Y$1&amp;"]]")</f>
        <v>0</v>
      </c>
      <c r="Z204" s="129">
        <f t="array" aca="1" ref="Z204" ca="1">INDIRECT("ConsolGeog[@["&amp;Z$1&amp;"]]")</f>
        <v>0</v>
      </c>
      <c r="AA204" s="129">
        <f t="array" aca="1" ref="AA204" ca="1">INDIRECT("ConsolGeog[@["&amp;AA$1&amp;"]]")</f>
        <v>0</v>
      </c>
      <c r="AB204" s="129">
        <f t="array" aca="1" ref="AB204" ca="1">INDIRECT("ConsolGeog[@["&amp;AB$1&amp;"]]")</f>
        <v>0</v>
      </c>
      <c r="AC204" s="129">
        <f t="array" aca="1" ref="AC204" ca="1">INDIRECT("ConsolGeog[@["&amp;AC$1&amp;"]]")</f>
        <v>0</v>
      </c>
      <c r="AD204" s="129" t="str">
        <f t="array" aca="1" ref="AD204" ca="1">INDIRECT("ConsolGeog[@["&amp;AD$1&amp;"]]")</f>
        <v/>
      </c>
      <c r="AE204" s="129" t="str">
        <f t="array" aca="1" ref="AE204" ca="1">INDIRECT("ConsolGeog[@["&amp;AE$1&amp;"]]")</f>
        <v/>
      </c>
      <c r="AF204" s="129" t="str">
        <f t="array" aca="1" ref="AF204" ca="1">INDIRECT("ConsolGeog[@["&amp;AF$1&amp;"]]")</f>
        <v/>
      </c>
      <c r="AG204" s="129" t="str">
        <f t="array" aca="1" ref="AG204" ca="1">INDIRECT("ConsolGeog[@["&amp;AG$1&amp;"]]")</f>
        <v/>
      </c>
      <c r="AH204" s="129" t="str">
        <f t="array" aca="1" ref="AH204" ca="1">INDIRECT("ConsolGeog[@["&amp;AH$1&amp;"]]")</f>
        <v/>
      </c>
      <c r="AI204" s="129" t="str">
        <f t="array" aca="1" ref="AI204" ca="1">INDIRECT("ConsolGeog[@["&amp;AI$1&amp;"]]")</f>
        <v/>
      </c>
    </row>
    <row r="205" spans="1:35">
      <c r="A205" s="129" t="str">
        <f t="array" aca="1" ref="A205" ca="1">INDIRECT("ConsolGeog[@["&amp;A$1&amp;"]]")</f>
        <v>E07000173</v>
      </c>
      <c r="B205" s="129" t="str">
        <f t="array" aca="1" ref="B205" ca="1">INDIRECT("ConsolGeog[@["&amp;B$1&amp;"]]")</f>
        <v>Gedling</v>
      </c>
      <c r="C205" s="129">
        <f t="array" aca="1" ref="C205" ca="1">INDIRECT("ConsolGeog[@["&amp;C$1&amp;"]]")</f>
        <v>113543</v>
      </c>
      <c r="D205" s="129">
        <f t="array" aca="1" ref="D205" ca="1">INDIRECT("ConsolGeog[@["&amp;D$1&amp;"]]")</f>
        <v>11997.63</v>
      </c>
      <c r="E205" s="129" t="str">
        <f t="array" aca="1" ref="E205" ca="1">INDIRECT("ConsolGeog[@["&amp;E$1&amp;"]]")</f>
        <v>E07000173</v>
      </c>
      <c r="F205" s="129" t="str">
        <f t="array" aca="1" ref="F205" ca="1">INDIRECT("ConsolGeog[@["&amp;F$1&amp;"]]")</f>
        <v/>
      </c>
      <c r="G205" s="129" t="str">
        <f t="array" aca="1" ref="G205" ca="1">INDIRECT("ConsolGeog[@["&amp;G$1&amp;"]]")</f>
        <v>District</v>
      </c>
      <c r="H205" s="129" t="str">
        <f t="array" aca="1" ref="H205" ca="1">INDIRECT("ConsolGeog[@["&amp;H$1&amp;"]]")</f>
        <v>England</v>
      </c>
      <c r="I205" s="129" t="str">
        <f t="array" aca="1" ref="I205" ca="1">INDIRECT("ConsolGeog[@["&amp;I$1&amp;"]]")</f>
        <v>Nottinghamshire</v>
      </c>
      <c r="J205" s="129">
        <f t="array" aca="1" ref="J205" ca="1">INDIRECT("ConsolGeog[@["&amp;J$1&amp;"]]")</f>
        <v>6</v>
      </c>
      <c r="K205" s="129">
        <f t="array" aca="1" ref="K205" ca="1">INDIRECT("ConsolGeog[@["&amp;K$1&amp;"]]")</f>
        <v>0</v>
      </c>
      <c r="L205" s="129">
        <f t="array" aca="1" ref="L205" ca="1">INDIRECT("ConsolGeog[@["&amp;L$1&amp;"]]")</f>
        <v>64</v>
      </c>
      <c r="M205" s="129">
        <f t="array" aca="1" ref="M205" ca="1">INDIRECT("ConsolGeog[@["&amp;M$1&amp;"]]")</f>
        <v>0</v>
      </c>
      <c r="N205" s="129">
        <f t="array" aca="1" ref="N205" ca="1">INDIRECT("ConsolGeog[@["&amp;N$1&amp;"]]")</f>
        <v>0</v>
      </c>
      <c r="O205" s="129">
        <f t="array" aca="1" ref="O205" ca="1">INDIRECT("ConsolGeog[@["&amp;O$1&amp;"]]")</f>
        <v>46</v>
      </c>
      <c r="P205" s="129">
        <f t="array" ref="P205">ConsolGeog[COUNTY: Presented CS - 16-17 (2014) '[non additive!']]</f>
        <v>0</v>
      </c>
      <c r="Q205" s="129">
        <f t="array" ref="Q205">ConsolGeog[COUNTY: Presented CS - 16-24 (2014) '[non additive!']]</f>
        <v>0</v>
      </c>
      <c r="R205" s="129">
        <f t="array" ref="R205">ConsolGeog[COUNTY: Presented CS - 18-24 (2014) '[non additive!']]</f>
        <v>0</v>
      </c>
      <c r="S205" s="129">
        <f t="array" ref="S205">ConsolGeog[COUNTY: Assessed CS - 16-17 (2014) '[non additive!']]</f>
        <v>0</v>
      </c>
      <c r="T205" s="129">
        <f t="array" ref="T205">ConsolGeog[COUNTY: Assessed CS - 16-24 (2014) '[non additive!']]</f>
        <v>0</v>
      </c>
      <c r="U205" s="129">
        <f t="array" ref="U205">ConsolGeog[COUNTY: Assessed CS - 18-24 (2014) '[non additive!']]</f>
        <v>0</v>
      </c>
      <c r="V205" s="129">
        <f t="array" ref="V205">ConsolGeog[COUNTY: Sum of districts'' populations '[non additive!']]</f>
        <v>92028</v>
      </c>
      <c r="W205" s="160">
        <f t="array" aca="1" ref="W205" ca="1">INDIRECT("ConsolGeog[@["&amp;W$1&amp;"]]")</f>
        <v>0.14449314203832517</v>
      </c>
      <c r="X205" s="129">
        <f t="array" aca="1" ref="X205" ca="1">INDIRECT("ConsolGeog[@["&amp;X$1&amp;"]]")</f>
        <v>0</v>
      </c>
      <c r="Y205" s="129">
        <f t="array" aca="1" ref="Y205" ca="1">INDIRECT("ConsolGeog[@["&amp;Y$1&amp;"]]")</f>
        <v>0</v>
      </c>
      <c r="Z205" s="129">
        <f t="array" aca="1" ref="Z205" ca="1">INDIRECT("ConsolGeog[@["&amp;Z$1&amp;"]]")</f>
        <v>0</v>
      </c>
      <c r="AA205" s="129">
        <f t="array" aca="1" ref="AA205" ca="1">INDIRECT("ConsolGeog[@["&amp;AA$1&amp;"]]")</f>
        <v>0</v>
      </c>
      <c r="AB205" s="129">
        <f t="array" aca="1" ref="AB205" ca="1">INDIRECT("ConsolGeog[@["&amp;AB$1&amp;"]]")</f>
        <v>0</v>
      </c>
      <c r="AC205" s="129">
        <f t="array" aca="1" ref="AC205" ca="1">INDIRECT("ConsolGeog[@["&amp;AC$1&amp;"]]")</f>
        <v>0</v>
      </c>
      <c r="AD205" s="129" t="str">
        <f t="array" aca="1" ref="AD205" ca="1">INDIRECT("ConsolGeog[@["&amp;AD$1&amp;"]]")</f>
        <v/>
      </c>
      <c r="AE205" s="129" t="str">
        <f t="array" aca="1" ref="AE205" ca="1">INDIRECT("ConsolGeog[@["&amp;AE$1&amp;"]]")</f>
        <v/>
      </c>
      <c r="AF205" s="129" t="str">
        <f t="array" aca="1" ref="AF205" ca="1">INDIRECT("ConsolGeog[@["&amp;AF$1&amp;"]]")</f>
        <v/>
      </c>
      <c r="AG205" s="129" t="str">
        <f t="array" aca="1" ref="AG205" ca="1">INDIRECT("ConsolGeog[@["&amp;AG$1&amp;"]]")</f>
        <v/>
      </c>
      <c r="AH205" s="129" t="str">
        <f t="array" aca="1" ref="AH205" ca="1">INDIRECT("ConsolGeog[@["&amp;AH$1&amp;"]]")</f>
        <v/>
      </c>
      <c r="AI205" s="129" t="str">
        <f t="array" aca="1" ref="AI205" ca="1">INDIRECT("ConsolGeog[@["&amp;AI$1&amp;"]]")</f>
        <v/>
      </c>
    </row>
    <row r="206" spans="1:35">
      <c r="A206" s="129" t="str">
        <f t="array" aca="1" ref="A206" ca="1">INDIRECT("ConsolGeog[@["&amp;A$1&amp;"]]")</f>
        <v>E09000030</v>
      </c>
      <c r="B206" s="129" t="str">
        <f t="array" aca="1" ref="B206" ca="1">INDIRECT("ConsolGeog[@["&amp;B$1&amp;"]]")</f>
        <v>Tower Hamlets</v>
      </c>
      <c r="C206" s="129">
        <f t="array" aca="1" ref="C206" ca="1">INDIRECT("ConsolGeog[@["&amp;C$1&amp;"]]")</f>
        <v>254096</v>
      </c>
      <c r="D206" s="129">
        <f t="array" aca="1" ref="D206" ca="1">INDIRECT("ConsolGeog[@["&amp;D$1&amp;"]]")</f>
        <v>1976.9</v>
      </c>
      <c r="E206" s="129" t="str">
        <f t="array" aca="1" ref="E206" ca="1">INDIRECT("ConsolGeog[@["&amp;E$1&amp;"]]")</f>
        <v>E09000030</v>
      </c>
      <c r="F206" s="129">
        <f t="array" aca="1" ref="F206" ca="1">INDIRECT("ConsolGeog[@["&amp;F$1&amp;"]]")</f>
        <v>1</v>
      </c>
      <c r="G206" s="129" t="str">
        <f t="array" aca="1" ref="G206" ca="1">INDIRECT("ConsolGeog[@["&amp;G$1&amp;"]]")</f>
        <v>Unitary</v>
      </c>
      <c r="H206" s="129" t="str">
        <f t="array" aca="1" ref="H206" ca="1">INDIRECT("ConsolGeog[@["&amp;H$1&amp;"]]")</f>
        <v>England</v>
      </c>
      <c r="I206" s="129" t="str">
        <f t="array" aca="1" ref="I206" ca="1">INDIRECT("ConsolGeog[@["&amp;I$1&amp;"]]")</f>
        <v>Tower Hamlets</v>
      </c>
      <c r="J206" s="129">
        <f t="array" aca="1" ref="J206" ca="1">INDIRECT("ConsolGeog[@["&amp;J$1&amp;"]]")</f>
        <v>0</v>
      </c>
      <c r="K206" s="129">
        <f t="array" aca="1" ref="K206" ca="1">INDIRECT("ConsolGeog[@["&amp;K$1&amp;"]]")</f>
        <v>0</v>
      </c>
      <c r="L206" s="129">
        <f t="array" aca="1" ref="L206" ca="1">INDIRECT("ConsolGeog[@["&amp;L$1&amp;"]]")</f>
        <v>0</v>
      </c>
      <c r="M206" s="129">
        <f t="array" aca="1" ref="M206" ca="1">INDIRECT("ConsolGeog[@["&amp;M$1&amp;"]]")</f>
        <v>0</v>
      </c>
      <c r="N206" s="129">
        <f t="array" aca="1" ref="N206" ca="1">INDIRECT("ConsolGeog[@["&amp;N$1&amp;"]]")</f>
        <v>0</v>
      </c>
      <c r="O206" s="129">
        <f t="array" aca="1" ref="O206" ca="1">INDIRECT("ConsolGeog[@["&amp;O$1&amp;"]]")</f>
        <v>0</v>
      </c>
      <c r="P206" s="129">
        <f t="array" ref="P206">ConsolGeog[COUNTY: Presented CS - 16-17 (2014) '[non additive!']]</f>
        <v>0</v>
      </c>
      <c r="Q206" s="129">
        <f t="array" ref="Q206">ConsolGeog[COUNTY: Presented CS - 16-24 (2014) '[non additive!']]</f>
        <v>0</v>
      </c>
      <c r="R206" s="129">
        <f t="array" ref="R206">ConsolGeog[COUNTY: Presented CS - 18-24 (2014) '[non additive!']]</f>
        <v>0</v>
      </c>
      <c r="S206" s="129">
        <f t="array" ref="S206">ConsolGeog[COUNTY: Assessed CS - 16-17 (2014) '[non additive!']]</f>
        <v>0</v>
      </c>
      <c r="T206" s="129">
        <f t="array" ref="T206">ConsolGeog[COUNTY: Assessed CS - 16-24 (2014) '[non additive!']]</f>
        <v>0</v>
      </c>
      <c r="U206" s="129">
        <f t="array" ref="U206">ConsolGeog[COUNTY: Assessed CS - 18-24 (2014) '[non additive!']]</f>
        <v>0</v>
      </c>
      <c r="V206" s="129">
        <f t="array" ref="V206">ConsolGeog[COUNTY: Sum of districts'' populations '[non additive!']]</f>
        <v>92028</v>
      </c>
      <c r="W206" s="160">
        <f t="array" aca="1" ref="W206" ca="1">INDIRECT("ConsolGeog[@["&amp;W$1&amp;"]]")</f>
        <v>1</v>
      </c>
      <c r="X206" s="129">
        <f t="array" aca="1" ref="X206" ca="1">INDIRECT("ConsolGeog[@["&amp;X$1&amp;"]]")</f>
        <v>0</v>
      </c>
      <c r="Y206" s="129">
        <f t="array" aca="1" ref="Y206" ca="1">INDIRECT("ConsolGeog[@["&amp;Y$1&amp;"]]")</f>
        <v>0</v>
      </c>
      <c r="Z206" s="129">
        <f t="array" aca="1" ref="Z206" ca="1">INDIRECT("ConsolGeog[@["&amp;Z$1&amp;"]]")</f>
        <v>0</v>
      </c>
      <c r="AA206" s="129">
        <f t="array" aca="1" ref="AA206" ca="1">INDIRECT("ConsolGeog[@["&amp;AA$1&amp;"]]")</f>
        <v>0</v>
      </c>
      <c r="AB206" s="129">
        <f t="array" aca="1" ref="AB206" ca="1">INDIRECT("ConsolGeog[@["&amp;AB$1&amp;"]]")</f>
        <v>0</v>
      </c>
      <c r="AC206" s="129">
        <f t="array" aca="1" ref="AC206" ca="1">INDIRECT("ConsolGeog[@["&amp;AC$1&amp;"]]")</f>
        <v>0</v>
      </c>
      <c r="AD206" s="129" t="str">
        <f t="array" aca="1" ref="AD206" ca="1">INDIRECT("ConsolGeog[@["&amp;AD$1&amp;"]]")</f>
        <v/>
      </c>
      <c r="AE206" s="129" t="str">
        <f t="array" aca="1" ref="AE206" ca="1">INDIRECT("ConsolGeog[@["&amp;AE$1&amp;"]]")</f>
        <v/>
      </c>
      <c r="AF206" s="129" t="str">
        <f t="array" aca="1" ref="AF206" ca="1">INDIRECT("ConsolGeog[@["&amp;AF$1&amp;"]]")</f>
        <v/>
      </c>
      <c r="AG206" s="129" t="str">
        <f t="array" aca="1" ref="AG206" ca="1">INDIRECT("ConsolGeog[@["&amp;AG$1&amp;"]]")</f>
        <v/>
      </c>
      <c r="AH206" s="129" t="str">
        <f t="array" aca="1" ref="AH206" ca="1">INDIRECT("ConsolGeog[@["&amp;AH$1&amp;"]]")</f>
        <v/>
      </c>
      <c r="AI206" s="129" t="str">
        <f t="array" aca="1" ref="AI206" ca="1">INDIRECT("ConsolGeog[@["&amp;AI$1&amp;"]]")</f>
        <v/>
      </c>
    </row>
    <row r="207" spans="1:35">
      <c r="A207" s="129" t="str">
        <f t="array" aca="1" ref="A207" ca="1">INDIRECT("ConsolGeog[@["&amp;A$1&amp;"]]")</f>
        <v>E07000174</v>
      </c>
      <c r="B207" s="129" t="str">
        <f t="array" aca="1" ref="B207" ca="1">INDIRECT("ConsolGeog[@["&amp;B$1&amp;"]]")</f>
        <v>Mansfield</v>
      </c>
      <c r="C207" s="129">
        <f t="array" aca="1" ref="C207" ca="1">INDIRECT("ConsolGeog[@["&amp;C$1&amp;"]]")</f>
        <v>104466</v>
      </c>
      <c r="D207" s="129">
        <f t="array" aca="1" ref="D207" ca="1">INDIRECT("ConsolGeog[@["&amp;D$1&amp;"]]")</f>
        <v>7671.65</v>
      </c>
      <c r="E207" s="129" t="str">
        <f t="array" aca="1" ref="E207" ca="1">INDIRECT("ConsolGeog[@["&amp;E$1&amp;"]]")</f>
        <v>E07000174</v>
      </c>
      <c r="F207" s="129" t="str">
        <f t="array" aca="1" ref="F207" ca="1">INDIRECT("ConsolGeog[@["&amp;F$1&amp;"]]")</f>
        <v/>
      </c>
      <c r="G207" s="129" t="str">
        <f t="array" aca="1" ref="G207" ca="1">INDIRECT("ConsolGeog[@["&amp;G$1&amp;"]]")</f>
        <v>District</v>
      </c>
      <c r="H207" s="129" t="str">
        <f t="array" aca="1" ref="H207" ca="1">INDIRECT("ConsolGeog[@["&amp;H$1&amp;"]]")</f>
        <v>England</v>
      </c>
      <c r="I207" s="129" t="str">
        <f t="array" aca="1" ref="I207" ca="1">INDIRECT("ConsolGeog[@["&amp;I$1&amp;"]]")</f>
        <v>Nottinghamshire</v>
      </c>
      <c r="J207" s="129">
        <f t="array" aca="1" ref="J207" ca="1">INDIRECT("ConsolGeog[@["&amp;J$1&amp;"]]")</f>
        <v>0</v>
      </c>
      <c r="K207" s="129">
        <f t="array" aca="1" ref="K207" ca="1">INDIRECT("ConsolGeog[@["&amp;K$1&amp;"]]")</f>
        <v>0</v>
      </c>
      <c r="L207" s="129">
        <f t="array" aca="1" ref="L207" ca="1">INDIRECT("ConsolGeog[@["&amp;L$1&amp;"]]")</f>
        <v>0</v>
      </c>
      <c r="M207" s="129">
        <f t="array" aca="1" ref="M207" ca="1">INDIRECT("ConsolGeog[@["&amp;M$1&amp;"]]")</f>
        <v>1</v>
      </c>
      <c r="N207" s="129">
        <f t="array" aca="1" ref="N207" ca="1">INDIRECT("ConsolGeog[@["&amp;N$1&amp;"]]")</f>
        <v>0</v>
      </c>
      <c r="O207" s="129">
        <f t="array" aca="1" ref="O207" ca="1">INDIRECT("ConsolGeog[@["&amp;O$1&amp;"]]")</f>
        <v>45</v>
      </c>
      <c r="P207" s="129">
        <f t="array" ref="P207">ConsolGeog[COUNTY: Presented CS - 16-17 (2014) '[non additive!']]</f>
        <v>0</v>
      </c>
      <c r="Q207" s="129">
        <f t="array" ref="Q207">ConsolGeog[COUNTY: Presented CS - 16-24 (2014) '[non additive!']]</f>
        <v>0</v>
      </c>
      <c r="R207" s="129">
        <f t="array" ref="R207">ConsolGeog[COUNTY: Presented CS - 18-24 (2014) '[non additive!']]</f>
        <v>0</v>
      </c>
      <c r="S207" s="129">
        <f t="array" ref="S207">ConsolGeog[COUNTY: Assessed CS - 16-17 (2014) '[non additive!']]</f>
        <v>0</v>
      </c>
      <c r="T207" s="129">
        <f t="array" ref="T207">ConsolGeog[COUNTY: Assessed CS - 16-24 (2014) '[non additive!']]</f>
        <v>0</v>
      </c>
      <c r="U207" s="129">
        <f t="array" ref="U207">ConsolGeog[COUNTY: Assessed CS - 18-24 (2014) '[non additive!']]</f>
        <v>0</v>
      </c>
      <c r="V207" s="129">
        <f t="array" ref="V207">ConsolGeog[COUNTY: Sum of districts'' populations '[non additive!']]</f>
        <v>92028</v>
      </c>
      <c r="W207" s="160">
        <f t="array" aca="1" ref="W207" ca="1">INDIRECT("ConsolGeog[@["&amp;W$1&amp;"]]")</f>
        <v>0.13294188612398544</v>
      </c>
      <c r="X207" s="129">
        <f t="array" aca="1" ref="X207" ca="1">INDIRECT("ConsolGeog[@["&amp;X$1&amp;"]]")</f>
        <v>0</v>
      </c>
      <c r="Y207" s="129">
        <f t="array" aca="1" ref="Y207" ca="1">INDIRECT("ConsolGeog[@["&amp;Y$1&amp;"]]")</f>
        <v>0</v>
      </c>
      <c r="Z207" s="129">
        <f t="array" aca="1" ref="Z207" ca="1">INDIRECT("ConsolGeog[@["&amp;Z$1&amp;"]]")</f>
        <v>0</v>
      </c>
      <c r="AA207" s="129">
        <f t="array" aca="1" ref="AA207" ca="1">INDIRECT("ConsolGeog[@["&amp;AA$1&amp;"]]")</f>
        <v>0</v>
      </c>
      <c r="AB207" s="129">
        <f t="array" aca="1" ref="AB207" ca="1">INDIRECT("ConsolGeog[@["&amp;AB$1&amp;"]]")</f>
        <v>0</v>
      </c>
      <c r="AC207" s="129">
        <f t="array" aca="1" ref="AC207" ca="1">INDIRECT("ConsolGeog[@["&amp;AC$1&amp;"]]")</f>
        <v>0</v>
      </c>
      <c r="AD207" s="129" t="str">
        <f t="array" aca="1" ref="AD207" ca="1">INDIRECT("ConsolGeog[@["&amp;AD$1&amp;"]]")</f>
        <v/>
      </c>
      <c r="AE207" s="129" t="str">
        <f t="array" aca="1" ref="AE207" ca="1">INDIRECT("ConsolGeog[@["&amp;AE$1&amp;"]]")</f>
        <v/>
      </c>
      <c r="AF207" s="129" t="str">
        <f t="array" aca="1" ref="AF207" ca="1">INDIRECT("ConsolGeog[@["&amp;AF$1&amp;"]]")</f>
        <v/>
      </c>
      <c r="AG207" s="129" t="str">
        <f t="array" aca="1" ref="AG207" ca="1">INDIRECT("ConsolGeog[@["&amp;AG$1&amp;"]]")</f>
        <v/>
      </c>
      <c r="AH207" s="129" t="str">
        <f t="array" aca="1" ref="AH207" ca="1">INDIRECT("ConsolGeog[@["&amp;AH$1&amp;"]]")</f>
        <v/>
      </c>
      <c r="AI207" s="129" t="str">
        <f t="array" aca="1" ref="AI207" ca="1">INDIRECT("ConsolGeog[@["&amp;AI$1&amp;"]]")</f>
        <v>ERROR</v>
      </c>
    </row>
    <row r="208" spans="1:35">
      <c r="A208" s="129" t="str">
        <f t="array" aca="1" ref="A208" ca="1">INDIRECT("ConsolGeog[@["&amp;A$1&amp;"]]")</f>
        <v>E07000175</v>
      </c>
      <c r="B208" s="129" t="str">
        <f t="array" aca="1" ref="B208" ca="1">INDIRECT("ConsolGeog[@["&amp;B$1&amp;"]]")</f>
        <v>Newark and Sherwood</v>
      </c>
      <c r="C208" s="129">
        <f t="array" aca="1" ref="C208" ca="1">INDIRECT("ConsolGeog[@["&amp;C$1&amp;"]]")</f>
        <v>114817</v>
      </c>
      <c r="D208" s="129">
        <f t="array" aca="1" ref="D208" ca="1">INDIRECT("ConsolGeog[@["&amp;D$1&amp;"]]")</f>
        <v>65131.85</v>
      </c>
      <c r="E208" s="129" t="str">
        <f t="array" aca="1" ref="E208" ca="1">INDIRECT("ConsolGeog[@["&amp;E$1&amp;"]]")</f>
        <v>E07000175</v>
      </c>
      <c r="F208" s="129">
        <f t="array" aca="1" ref="F208" ca="1">INDIRECT("ConsolGeog[@["&amp;F$1&amp;"]]")</f>
        <v>1</v>
      </c>
      <c r="G208" s="129" t="str">
        <f t="array" aca="1" ref="G208" ca="1">INDIRECT("ConsolGeog[@["&amp;G$1&amp;"]]")</f>
        <v>District</v>
      </c>
      <c r="H208" s="129" t="str">
        <f t="array" aca="1" ref="H208" ca="1">INDIRECT("ConsolGeog[@["&amp;H$1&amp;"]]")</f>
        <v>England</v>
      </c>
      <c r="I208" s="129" t="str">
        <f t="array" aca="1" ref="I208" ca="1">INDIRECT("ConsolGeog[@["&amp;I$1&amp;"]]")</f>
        <v>Nottinghamshire</v>
      </c>
      <c r="J208" s="129">
        <f t="array" aca="1" ref="J208" ca="1">INDIRECT("ConsolGeog[@["&amp;J$1&amp;"]]")</f>
        <v>0</v>
      </c>
      <c r="K208" s="129">
        <f t="array" aca="1" ref="K208" ca="1">INDIRECT("ConsolGeog[@["&amp;K$1&amp;"]]")</f>
        <v>0</v>
      </c>
      <c r="L208" s="129">
        <f t="array" aca="1" ref="L208" ca="1">INDIRECT("ConsolGeog[@["&amp;L$1&amp;"]]")</f>
        <v>0</v>
      </c>
      <c r="M208" s="129">
        <f t="array" aca="1" ref="M208" ca="1">INDIRECT("ConsolGeog[@["&amp;M$1&amp;"]]")</f>
        <v>0</v>
      </c>
      <c r="N208" s="129">
        <f t="array" aca="1" ref="N208" ca="1">INDIRECT("ConsolGeog[@["&amp;N$1&amp;"]]")</f>
        <v>0</v>
      </c>
      <c r="O208" s="129">
        <f t="array" aca="1" ref="O208" ca="1">INDIRECT("ConsolGeog[@["&amp;O$1&amp;"]]")</f>
        <v>0</v>
      </c>
      <c r="P208" s="129">
        <f t="array" ref="P208">ConsolGeog[COUNTY: Presented CS - 16-17 (2014) '[non additive!']]</f>
        <v>0</v>
      </c>
      <c r="Q208" s="129">
        <f t="array" ref="Q208">ConsolGeog[COUNTY: Presented CS - 16-24 (2014) '[non additive!']]</f>
        <v>0</v>
      </c>
      <c r="R208" s="129">
        <f t="array" ref="R208">ConsolGeog[COUNTY: Presented CS - 18-24 (2014) '[non additive!']]</f>
        <v>0</v>
      </c>
      <c r="S208" s="129">
        <f t="array" ref="S208">ConsolGeog[COUNTY: Assessed CS - 16-17 (2014) '[non additive!']]</f>
        <v>0</v>
      </c>
      <c r="T208" s="129">
        <f t="array" ref="T208">ConsolGeog[COUNTY: Assessed CS - 16-24 (2014) '[non additive!']]</f>
        <v>0</v>
      </c>
      <c r="U208" s="129">
        <f t="array" ref="U208">ConsolGeog[COUNTY: Assessed CS - 18-24 (2014) '[non additive!']]</f>
        <v>0</v>
      </c>
      <c r="V208" s="129">
        <f t="array" ref="V208">ConsolGeog[COUNTY: Sum of districts'' populations '[non additive!']]</f>
        <v>92028</v>
      </c>
      <c r="W208" s="160">
        <f t="array" aca="1" ref="W208" ca="1">INDIRECT("ConsolGeog[@["&amp;W$1&amp;"]]")</f>
        <v>0.14611441559069588</v>
      </c>
      <c r="X208" s="129">
        <f t="array" aca="1" ref="X208" ca="1">INDIRECT("ConsolGeog[@["&amp;X$1&amp;"]]")</f>
        <v>0</v>
      </c>
      <c r="Y208" s="129">
        <f t="array" aca="1" ref="Y208" ca="1">INDIRECT("ConsolGeog[@["&amp;Y$1&amp;"]]")</f>
        <v>0</v>
      </c>
      <c r="Z208" s="129">
        <f t="array" aca="1" ref="Z208" ca="1">INDIRECT("ConsolGeog[@["&amp;Z$1&amp;"]]")</f>
        <v>0</v>
      </c>
      <c r="AA208" s="129">
        <f t="array" aca="1" ref="AA208" ca="1">INDIRECT("ConsolGeog[@["&amp;AA$1&amp;"]]")</f>
        <v>0</v>
      </c>
      <c r="AB208" s="129">
        <f t="array" aca="1" ref="AB208" ca="1">INDIRECT("ConsolGeog[@["&amp;AB$1&amp;"]]")</f>
        <v>0</v>
      </c>
      <c r="AC208" s="129">
        <f t="array" aca="1" ref="AC208" ca="1">INDIRECT("ConsolGeog[@["&amp;AC$1&amp;"]]")</f>
        <v>0</v>
      </c>
      <c r="AD208" s="129" t="str">
        <f t="array" aca="1" ref="AD208" ca="1">INDIRECT("ConsolGeog[@["&amp;AD$1&amp;"]]")</f>
        <v/>
      </c>
      <c r="AE208" s="129" t="str">
        <f t="array" aca="1" ref="AE208" ca="1">INDIRECT("ConsolGeog[@["&amp;AE$1&amp;"]]")</f>
        <v/>
      </c>
      <c r="AF208" s="129" t="str">
        <f t="array" aca="1" ref="AF208" ca="1">INDIRECT("ConsolGeog[@["&amp;AF$1&amp;"]]")</f>
        <v/>
      </c>
      <c r="AG208" s="129" t="str">
        <f t="array" aca="1" ref="AG208" ca="1">INDIRECT("ConsolGeog[@["&amp;AG$1&amp;"]]")</f>
        <v/>
      </c>
      <c r="AH208" s="129" t="str">
        <f t="array" aca="1" ref="AH208" ca="1">INDIRECT("ConsolGeog[@["&amp;AH$1&amp;"]]")</f>
        <v/>
      </c>
      <c r="AI208" s="129" t="str">
        <f t="array" aca="1" ref="AI208" ca="1">INDIRECT("ConsolGeog[@["&amp;AI$1&amp;"]]")</f>
        <v/>
      </c>
    </row>
    <row r="209" spans="1:35">
      <c r="A209" s="129" t="str">
        <f t="array" aca="1" ref="A209" ca="1">INDIRECT("ConsolGeog[@["&amp;A$1&amp;"]]")</f>
        <v>E07000176</v>
      </c>
      <c r="B209" s="129" t="str">
        <f t="array" aca="1" ref="B209" ca="1">INDIRECT("ConsolGeog[@["&amp;B$1&amp;"]]")</f>
        <v>Rushcliffe</v>
      </c>
      <c r="C209" s="129">
        <f t="array" aca="1" ref="C209" ca="1">INDIRECT("ConsolGeog[@["&amp;C$1&amp;"]]")</f>
        <v>111129</v>
      </c>
      <c r="D209" s="129">
        <f t="array" aca="1" ref="D209" ca="1">INDIRECT("ConsolGeog[@["&amp;D$1&amp;"]]")</f>
        <v>40923.64</v>
      </c>
      <c r="E209" s="129" t="str">
        <f t="array" aca="1" ref="E209" ca="1">INDIRECT("ConsolGeog[@["&amp;E$1&amp;"]]")</f>
        <v>E07000176</v>
      </c>
      <c r="F209" s="129" t="str">
        <f t="array" aca="1" ref="F209" ca="1">INDIRECT("ConsolGeog[@["&amp;F$1&amp;"]]")</f>
        <v/>
      </c>
      <c r="G209" s="129" t="str">
        <f t="array" aca="1" ref="G209" ca="1">INDIRECT("ConsolGeog[@["&amp;G$1&amp;"]]")</f>
        <v>District</v>
      </c>
      <c r="H209" s="129" t="str">
        <f t="array" aca="1" ref="H209" ca="1">INDIRECT("ConsolGeog[@["&amp;H$1&amp;"]]")</f>
        <v>England</v>
      </c>
      <c r="I209" s="129" t="str">
        <f t="array" aca="1" ref="I209" ca="1">INDIRECT("ConsolGeog[@["&amp;I$1&amp;"]]")</f>
        <v>Nottinghamshire</v>
      </c>
      <c r="J209" s="129">
        <f t="array" aca="1" ref="J209" ca="1">INDIRECT("ConsolGeog[@["&amp;J$1&amp;"]]")</f>
        <v>0</v>
      </c>
      <c r="K209" s="129">
        <f t="array" aca="1" ref="K209" ca="1">INDIRECT("ConsolGeog[@["&amp;K$1&amp;"]]")</f>
        <v>0</v>
      </c>
      <c r="L209" s="129">
        <f t="array" aca="1" ref="L209" ca="1">INDIRECT("ConsolGeog[@["&amp;L$1&amp;"]]")</f>
        <v>222</v>
      </c>
      <c r="M209" s="129">
        <f t="array" aca="1" ref="M209" ca="1">INDIRECT("ConsolGeog[@["&amp;M$1&amp;"]]")</f>
        <v>0</v>
      </c>
      <c r="N209" s="129">
        <f t="array" aca="1" ref="N209" ca="1">INDIRECT("ConsolGeog[@["&amp;N$1&amp;"]]")</f>
        <v>0</v>
      </c>
      <c r="O209" s="129">
        <f t="array" aca="1" ref="O209" ca="1">INDIRECT("ConsolGeog[@["&amp;O$1&amp;"]]")</f>
        <v>4</v>
      </c>
      <c r="P209" s="129">
        <f t="array" ref="P209">ConsolGeog[COUNTY: Presented CS - 16-17 (2014) '[non additive!']]</f>
        <v>0</v>
      </c>
      <c r="Q209" s="129">
        <f t="array" ref="Q209">ConsolGeog[COUNTY: Presented CS - 16-24 (2014) '[non additive!']]</f>
        <v>0</v>
      </c>
      <c r="R209" s="129">
        <f t="array" ref="R209">ConsolGeog[COUNTY: Presented CS - 18-24 (2014) '[non additive!']]</f>
        <v>0</v>
      </c>
      <c r="S209" s="129">
        <f t="array" ref="S209">ConsolGeog[COUNTY: Assessed CS - 16-17 (2014) '[non additive!']]</f>
        <v>0</v>
      </c>
      <c r="T209" s="129">
        <f t="array" ref="T209">ConsolGeog[COUNTY: Assessed CS - 16-24 (2014) '[non additive!']]</f>
        <v>0</v>
      </c>
      <c r="U209" s="129">
        <f t="array" ref="U209">ConsolGeog[COUNTY: Assessed CS - 18-24 (2014) '[non additive!']]</f>
        <v>0</v>
      </c>
      <c r="V209" s="129">
        <f t="array" ref="V209">ConsolGeog[COUNTY: Sum of districts'' populations '[non additive!']]</f>
        <v>92028</v>
      </c>
      <c r="W209" s="160">
        <f t="array" aca="1" ref="W209" ca="1">INDIRECT("ConsolGeog[@["&amp;W$1&amp;"]]")</f>
        <v>0.14142112135118007</v>
      </c>
      <c r="X209" s="129">
        <f t="array" aca="1" ref="X209" ca="1">INDIRECT("ConsolGeog[@["&amp;X$1&amp;"]]")</f>
        <v>0</v>
      </c>
      <c r="Y209" s="129">
        <f t="array" aca="1" ref="Y209" ca="1">INDIRECT("ConsolGeog[@["&amp;Y$1&amp;"]]")</f>
        <v>0</v>
      </c>
      <c r="Z209" s="129">
        <f t="array" aca="1" ref="Z209" ca="1">INDIRECT("ConsolGeog[@["&amp;Z$1&amp;"]]")</f>
        <v>0</v>
      </c>
      <c r="AA209" s="129">
        <f t="array" aca="1" ref="AA209" ca="1">INDIRECT("ConsolGeog[@["&amp;AA$1&amp;"]]")</f>
        <v>0</v>
      </c>
      <c r="AB209" s="129">
        <f t="array" aca="1" ref="AB209" ca="1">INDIRECT("ConsolGeog[@["&amp;AB$1&amp;"]]")</f>
        <v>0</v>
      </c>
      <c r="AC209" s="129">
        <f t="array" aca="1" ref="AC209" ca="1">INDIRECT("ConsolGeog[@["&amp;AC$1&amp;"]]")</f>
        <v>0</v>
      </c>
      <c r="AD209" s="129" t="str">
        <f t="array" aca="1" ref="AD209" ca="1">INDIRECT("ConsolGeog[@["&amp;AD$1&amp;"]]")</f>
        <v/>
      </c>
      <c r="AE209" s="129" t="str">
        <f t="array" aca="1" ref="AE209" ca="1">INDIRECT("ConsolGeog[@["&amp;AE$1&amp;"]]")</f>
        <v/>
      </c>
      <c r="AF209" s="129" t="str">
        <f t="array" aca="1" ref="AF209" ca="1">INDIRECT("ConsolGeog[@["&amp;AF$1&amp;"]]")</f>
        <v/>
      </c>
      <c r="AG209" s="129" t="str">
        <f t="array" aca="1" ref="AG209" ca="1">INDIRECT("ConsolGeog[@["&amp;AG$1&amp;"]]")</f>
        <v/>
      </c>
      <c r="AH209" s="129" t="str">
        <f t="array" aca="1" ref="AH209" ca="1">INDIRECT("ConsolGeog[@["&amp;AH$1&amp;"]]")</f>
        <v/>
      </c>
      <c r="AI209" s="129" t="str">
        <f t="array" aca="1" ref="AI209" ca="1">INDIRECT("ConsolGeog[@["&amp;AI$1&amp;"]]")</f>
        <v/>
      </c>
    </row>
    <row r="210" spans="1:35">
      <c r="A210" s="129" t="str">
        <f t="array" aca="1" ref="A210" ca="1">INDIRECT("ConsolGeog[@["&amp;A$1&amp;"]]")</f>
        <v>E07000177</v>
      </c>
      <c r="B210" s="129" t="str">
        <f t="array" aca="1" ref="B210" ca="1">INDIRECT("ConsolGeog[@["&amp;B$1&amp;"]]")</f>
        <v>Cherwell</v>
      </c>
      <c r="C210" s="129">
        <f t="array" aca="1" ref="C210" ca="1">INDIRECT("ConsolGeog[@["&amp;C$1&amp;"]]")</f>
        <v>141868</v>
      </c>
      <c r="D210" s="129">
        <f t="array" aca="1" ref="D210" ca="1">INDIRECT("ConsolGeog[@["&amp;D$1&amp;"]]")</f>
        <v>58876.86</v>
      </c>
      <c r="E210" s="129" t="str">
        <f t="array" aca="1" ref="E210" ca="1">INDIRECT("ConsolGeog[@["&amp;E$1&amp;"]]")</f>
        <v>E07000177</v>
      </c>
      <c r="F210" s="129">
        <f t="array" aca="1" ref="F210" ca="1">INDIRECT("ConsolGeog[@["&amp;F$1&amp;"]]")</f>
        <v>1</v>
      </c>
      <c r="G210" s="129" t="str">
        <f t="array" aca="1" ref="G210" ca="1">INDIRECT("ConsolGeog[@["&amp;G$1&amp;"]]")</f>
        <v>District</v>
      </c>
      <c r="H210" s="129" t="str">
        <f t="array" aca="1" ref="H210" ca="1">INDIRECT("ConsolGeog[@["&amp;H$1&amp;"]]")</f>
        <v>England</v>
      </c>
      <c r="I210" s="129" t="str">
        <f t="array" aca="1" ref="I210" ca="1">INDIRECT("ConsolGeog[@["&amp;I$1&amp;"]]")</f>
        <v>Oxfordshire</v>
      </c>
      <c r="J210" s="129">
        <f t="array" aca="1" ref="J210" ca="1">INDIRECT("ConsolGeog[@["&amp;J$1&amp;"]]")</f>
        <v>0</v>
      </c>
      <c r="K210" s="129">
        <f t="array" aca="1" ref="K210" ca="1">INDIRECT("ConsolGeog[@["&amp;K$1&amp;"]]")</f>
        <v>0</v>
      </c>
      <c r="L210" s="129">
        <f t="array" aca="1" ref="L210" ca="1">INDIRECT("ConsolGeog[@["&amp;L$1&amp;"]]")</f>
        <v>0</v>
      </c>
      <c r="M210" s="129">
        <f t="array" aca="1" ref="M210" ca="1">INDIRECT("ConsolGeog[@["&amp;M$1&amp;"]]")</f>
        <v>0</v>
      </c>
      <c r="N210" s="129">
        <f t="array" aca="1" ref="N210" ca="1">INDIRECT("ConsolGeog[@["&amp;N$1&amp;"]]")</f>
        <v>0</v>
      </c>
      <c r="O210" s="129">
        <f t="array" aca="1" ref="O210" ca="1">INDIRECT("ConsolGeog[@["&amp;O$1&amp;"]]")</f>
        <v>0</v>
      </c>
      <c r="P210" s="129">
        <f t="array" ref="P210">ConsolGeog[COUNTY: Presented CS - 16-17 (2014) '[non additive!']]</f>
        <v>0</v>
      </c>
      <c r="Q210" s="129">
        <f t="array" ref="Q210">ConsolGeog[COUNTY: Presented CS - 16-24 (2014) '[non additive!']]</f>
        <v>0</v>
      </c>
      <c r="R210" s="129">
        <f t="array" ref="R210">ConsolGeog[COUNTY: Presented CS - 18-24 (2014) '[non additive!']]</f>
        <v>0</v>
      </c>
      <c r="S210" s="129">
        <f t="array" ref="S210">ConsolGeog[COUNTY: Assessed CS - 16-17 (2014) '[non additive!']]</f>
        <v>0</v>
      </c>
      <c r="T210" s="129">
        <f t="array" ref="T210">ConsolGeog[COUNTY: Assessed CS - 16-24 (2014) '[non additive!']]</f>
        <v>0</v>
      </c>
      <c r="U210" s="129">
        <f t="array" ref="U210">ConsolGeog[COUNTY: Assessed CS - 18-24 (2014) '[non additive!']]</f>
        <v>0</v>
      </c>
      <c r="V210" s="129">
        <f t="array" ref="V210">ConsolGeog[COUNTY: Sum of districts'' populations '[non additive!']]</f>
        <v>92028</v>
      </c>
      <c r="W210" s="160">
        <f t="array" aca="1" ref="W210" ca="1">INDIRECT("ConsolGeog[@["&amp;W$1&amp;"]]")</f>
        <v>0.21699056895248992</v>
      </c>
      <c r="X210" s="129">
        <f t="array" aca="1" ref="X210" ca="1">INDIRECT("ConsolGeog[@["&amp;X$1&amp;"]]")</f>
        <v>11.066519016576986</v>
      </c>
      <c r="Y210" s="129">
        <f t="array" aca="1" ref="Y210" ca="1">INDIRECT("ConsolGeog[@["&amp;Y$1&amp;"]]")</f>
        <v>0</v>
      </c>
      <c r="Z210" s="129">
        <f t="array" aca="1" ref="Z210" ca="1">INDIRECT("ConsolGeog[@["&amp;Z$1&amp;"]]")</f>
        <v>0</v>
      </c>
      <c r="AA210" s="129">
        <f t="array" aca="1" ref="AA210" ca="1">INDIRECT("ConsolGeog[@["&amp;AA$1&amp;"]]")</f>
        <v>11.066519016576986</v>
      </c>
      <c r="AB210" s="129">
        <f t="array" aca="1" ref="AB210" ca="1">INDIRECT("ConsolGeog[@["&amp;AB$1&amp;"]]")</f>
        <v>0</v>
      </c>
      <c r="AC210" s="129">
        <f t="array" aca="1" ref="AC210" ca="1">INDIRECT("ConsolGeog[@["&amp;AC$1&amp;"]]")</f>
        <v>0</v>
      </c>
      <c r="AD210" s="129" t="str">
        <f t="array" aca="1" ref="AD210" ca="1">INDIRECT("ConsolGeog[@["&amp;AD$1&amp;"]]")</f>
        <v/>
      </c>
      <c r="AE210" s="129" t="str">
        <f t="array" aca="1" ref="AE210" ca="1">INDIRECT("ConsolGeog[@["&amp;AE$1&amp;"]]")</f>
        <v/>
      </c>
      <c r="AF210" s="129" t="str">
        <f t="array" aca="1" ref="AF210" ca="1">INDIRECT("ConsolGeog[@["&amp;AF$1&amp;"]]")</f>
        <v/>
      </c>
      <c r="AG210" s="129" t="str">
        <f t="array" aca="1" ref="AG210" ca="1">INDIRECT("ConsolGeog[@["&amp;AG$1&amp;"]]")</f>
        <v/>
      </c>
      <c r="AH210" s="129" t="str">
        <f t="array" aca="1" ref="AH210" ca="1">INDIRECT("ConsolGeog[@["&amp;AH$1&amp;"]]")</f>
        <v/>
      </c>
      <c r="AI210" s="129" t="str">
        <f t="array" aca="1" ref="AI210" ca="1">INDIRECT("ConsolGeog[@["&amp;AI$1&amp;"]]")</f>
        <v/>
      </c>
    </row>
    <row r="211" spans="1:35">
      <c r="A211" s="129" t="str">
        <f t="array" aca="1" ref="A211" ca="1">INDIRECT("ConsolGeog[@["&amp;A$1&amp;"]]")</f>
        <v>E07000178</v>
      </c>
      <c r="B211" s="129" t="str">
        <f t="array" aca="1" ref="B211" ca="1">INDIRECT("ConsolGeog[@["&amp;B$1&amp;"]]")</f>
        <v>Oxford</v>
      </c>
      <c r="C211" s="129">
        <f t="array" aca="1" ref="C211" ca="1">INDIRECT("ConsolGeog[@["&amp;C$1&amp;"]]")</f>
        <v>151906</v>
      </c>
      <c r="D211" s="129">
        <f t="array" aca="1" ref="D211" ca="1">INDIRECT("ConsolGeog[@["&amp;D$1&amp;"]]")</f>
        <v>4559.58</v>
      </c>
      <c r="E211" s="129" t="str">
        <f t="array" aca="1" ref="E211" ca="1">INDIRECT("ConsolGeog[@["&amp;E$1&amp;"]]")</f>
        <v>E07000178</v>
      </c>
      <c r="F211" s="129" t="str">
        <f t="array" aca="1" ref="F211" ca="1">INDIRECT("ConsolGeog[@["&amp;F$1&amp;"]]")</f>
        <v/>
      </c>
      <c r="G211" s="129" t="str">
        <f t="array" aca="1" ref="G211" ca="1">INDIRECT("ConsolGeog[@["&amp;G$1&amp;"]]")</f>
        <v>District</v>
      </c>
      <c r="H211" s="129" t="str">
        <f t="array" aca="1" ref="H211" ca="1">INDIRECT("ConsolGeog[@["&amp;H$1&amp;"]]")</f>
        <v>England</v>
      </c>
      <c r="I211" s="129" t="str">
        <f t="array" aca="1" ref="I211" ca="1">INDIRECT("ConsolGeog[@["&amp;I$1&amp;"]]")</f>
        <v>Oxfordshire</v>
      </c>
      <c r="J211" s="129">
        <f t="array" aca="1" ref="J211" ca="1">INDIRECT("ConsolGeog[@["&amp;J$1&amp;"]]")</f>
        <v>0</v>
      </c>
      <c r="K211" s="129">
        <f t="array" aca="1" ref="K211" ca="1">INDIRECT("ConsolGeog[@["&amp;K$1&amp;"]]")</f>
        <v>0</v>
      </c>
      <c r="L211" s="129">
        <f t="array" aca="1" ref="L211" ca="1">INDIRECT("ConsolGeog[@["&amp;L$1&amp;"]]")</f>
        <v>0</v>
      </c>
      <c r="M211" s="129">
        <f t="array" aca="1" ref="M211" ca="1">INDIRECT("ConsolGeog[@["&amp;M$1&amp;"]]")</f>
        <v>0</v>
      </c>
      <c r="N211" s="129">
        <f t="array" aca="1" ref="N211" ca="1">INDIRECT("ConsolGeog[@["&amp;N$1&amp;"]]")</f>
        <v>0</v>
      </c>
      <c r="O211" s="129">
        <f t="array" aca="1" ref="O211" ca="1">INDIRECT("ConsolGeog[@["&amp;O$1&amp;"]]")</f>
        <v>0</v>
      </c>
      <c r="P211" s="129">
        <f t="array" ref="P211">ConsolGeog[COUNTY: Presented CS - 16-17 (2014) '[non additive!']]</f>
        <v>0</v>
      </c>
      <c r="Q211" s="129">
        <f t="array" ref="Q211">ConsolGeog[COUNTY: Presented CS - 16-24 (2014) '[non additive!']]</f>
        <v>0</v>
      </c>
      <c r="R211" s="129">
        <f t="array" ref="R211">ConsolGeog[COUNTY: Presented CS - 18-24 (2014) '[non additive!']]</f>
        <v>0</v>
      </c>
      <c r="S211" s="129">
        <f t="array" ref="S211">ConsolGeog[COUNTY: Assessed CS - 16-17 (2014) '[non additive!']]</f>
        <v>0</v>
      </c>
      <c r="T211" s="129">
        <f t="array" ref="T211">ConsolGeog[COUNTY: Assessed CS - 16-24 (2014) '[non additive!']]</f>
        <v>0</v>
      </c>
      <c r="U211" s="129">
        <f t="array" ref="U211">ConsolGeog[COUNTY: Assessed CS - 18-24 (2014) '[non additive!']]</f>
        <v>0</v>
      </c>
      <c r="V211" s="129">
        <f t="array" ref="V211">ConsolGeog[COUNTY: Sum of districts'' populations '[non additive!']]</f>
        <v>92028</v>
      </c>
      <c r="W211" s="160">
        <f t="array" aca="1" ref="W211" ca="1">INDIRECT("ConsolGeog[@["&amp;W$1&amp;"]]")</f>
        <v>0.23234393497685829</v>
      </c>
      <c r="X211" s="129">
        <f t="array" aca="1" ref="X211" ca="1">INDIRECT("ConsolGeog[@["&amp;X$1&amp;"]]")</f>
        <v>11.849540683819773</v>
      </c>
      <c r="Y211" s="129">
        <f t="array" aca="1" ref="Y211" ca="1">INDIRECT("ConsolGeog[@["&amp;Y$1&amp;"]]")</f>
        <v>0</v>
      </c>
      <c r="Z211" s="129">
        <f t="array" aca="1" ref="Z211" ca="1">INDIRECT("ConsolGeog[@["&amp;Z$1&amp;"]]")</f>
        <v>0</v>
      </c>
      <c r="AA211" s="129">
        <f t="array" aca="1" ref="AA211" ca="1">INDIRECT("ConsolGeog[@["&amp;AA$1&amp;"]]")</f>
        <v>11.849540683819773</v>
      </c>
      <c r="AB211" s="129">
        <f t="array" aca="1" ref="AB211" ca="1">INDIRECT("ConsolGeog[@["&amp;AB$1&amp;"]]")</f>
        <v>0</v>
      </c>
      <c r="AC211" s="129">
        <f t="array" aca="1" ref="AC211" ca="1">INDIRECT("ConsolGeog[@["&amp;AC$1&amp;"]]")</f>
        <v>0</v>
      </c>
      <c r="AD211" s="129" t="str">
        <f t="array" aca="1" ref="AD211" ca="1">INDIRECT("ConsolGeog[@["&amp;AD$1&amp;"]]")</f>
        <v/>
      </c>
      <c r="AE211" s="129" t="str">
        <f t="array" aca="1" ref="AE211" ca="1">INDIRECT("ConsolGeog[@["&amp;AE$1&amp;"]]")</f>
        <v/>
      </c>
      <c r="AF211" s="129" t="str">
        <f t="array" aca="1" ref="AF211" ca="1">INDIRECT("ConsolGeog[@["&amp;AF$1&amp;"]]")</f>
        <v/>
      </c>
      <c r="AG211" s="129" t="str">
        <f t="array" aca="1" ref="AG211" ca="1">INDIRECT("ConsolGeog[@["&amp;AG$1&amp;"]]")</f>
        <v/>
      </c>
      <c r="AH211" s="129" t="str">
        <f t="array" aca="1" ref="AH211" ca="1">INDIRECT("ConsolGeog[@["&amp;AH$1&amp;"]]")</f>
        <v/>
      </c>
      <c r="AI211" s="129" t="str">
        <f t="array" aca="1" ref="AI211" ca="1">INDIRECT("ConsolGeog[@["&amp;AI$1&amp;"]]")</f>
        <v/>
      </c>
    </row>
    <row r="212" spans="1:35">
      <c r="A212" s="129" t="str">
        <f t="array" aca="1" ref="A212" ca="1">INDIRECT("ConsolGeog[@["&amp;A$1&amp;"]]")</f>
        <v>E07000179</v>
      </c>
      <c r="B212" s="129" t="str">
        <f t="array" aca="1" ref="B212" ca="1">INDIRECT("ConsolGeog[@["&amp;B$1&amp;"]]")</f>
        <v>South Oxfordshire</v>
      </c>
      <c r="C212" s="129">
        <f t="array" aca="1" ref="C212" ca="1">INDIRECT("ConsolGeog[@["&amp;C$1&amp;"]]")</f>
        <v>134257</v>
      </c>
      <c r="D212" s="129">
        <f t="array" aca="1" ref="D212" ca="1">INDIRECT("ConsolGeog[@["&amp;D$1&amp;"]]")</f>
        <v>67853.37</v>
      </c>
      <c r="E212" s="129" t="str">
        <f t="array" aca="1" ref="E212" ca="1">INDIRECT("ConsolGeog[@["&amp;E$1&amp;"]]")</f>
        <v>E07000179</v>
      </c>
      <c r="F212" s="129">
        <f t="array" aca="1" ref="F212" ca="1">INDIRECT("ConsolGeog[@["&amp;F$1&amp;"]]")</f>
        <v>1</v>
      </c>
      <c r="G212" s="129" t="str">
        <f t="array" aca="1" ref="G212" ca="1">INDIRECT("ConsolGeog[@["&amp;G$1&amp;"]]")</f>
        <v>District</v>
      </c>
      <c r="H212" s="129" t="str">
        <f t="array" aca="1" ref="H212" ca="1">INDIRECT("ConsolGeog[@["&amp;H$1&amp;"]]")</f>
        <v>England</v>
      </c>
      <c r="I212" s="129" t="str">
        <f t="array" aca="1" ref="I212" ca="1">INDIRECT("ConsolGeog[@["&amp;I$1&amp;"]]")</f>
        <v>Oxfordshire</v>
      </c>
      <c r="J212" s="129">
        <f t="array" aca="1" ref="J212" ca="1">INDIRECT("ConsolGeog[@["&amp;J$1&amp;"]]")</f>
        <v>0</v>
      </c>
      <c r="K212" s="129">
        <f t="array" aca="1" ref="K212" ca="1">INDIRECT("ConsolGeog[@["&amp;K$1&amp;"]]")</f>
        <v>0</v>
      </c>
      <c r="L212" s="129">
        <f t="array" aca="1" ref="L212" ca="1">INDIRECT("ConsolGeog[@["&amp;L$1&amp;"]]")</f>
        <v>0</v>
      </c>
      <c r="M212" s="129">
        <f t="array" aca="1" ref="M212" ca="1">INDIRECT("ConsolGeog[@["&amp;M$1&amp;"]]")</f>
        <v>0</v>
      </c>
      <c r="N212" s="129">
        <f t="array" aca="1" ref="N212" ca="1">INDIRECT("ConsolGeog[@["&amp;N$1&amp;"]]")</f>
        <v>0</v>
      </c>
      <c r="O212" s="129">
        <f t="array" aca="1" ref="O212" ca="1">INDIRECT("ConsolGeog[@["&amp;O$1&amp;"]]")</f>
        <v>0</v>
      </c>
      <c r="P212" s="129">
        <f t="array" ref="P212">ConsolGeog[COUNTY: Presented CS - 16-17 (2014) '[non additive!']]</f>
        <v>0</v>
      </c>
      <c r="Q212" s="129">
        <f t="array" ref="Q212">ConsolGeog[COUNTY: Presented CS - 16-24 (2014) '[non additive!']]</f>
        <v>0</v>
      </c>
      <c r="R212" s="129">
        <f t="array" ref="R212">ConsolGeog[COUNTY: Presented CS - 18-24 (2014) '[non additive!']]</f>
        <v>0</v>
      </c>
      <c r="S212" s="129">
        <f t="array" ref="S212">ConsolGeog[COUNTY: Assessed CS - 16-17 (2014) '[non additive!']]</f>
        <v>0</v>
      </c>
      <c r="T212" s="129">
        <f t="array" ref="T212">ConsolGeog[COUNTY: Assessed CS - 16-24 (2014) '[non additive!']]</f>
        <v>0</v>
      </c>
      <c r="U212" s="129">
        <f t="array" ref="U212">ConsolGeog[COUNTY: Assessed CS - 18-24 (2014) '[non additive!']]</f>
        <v>0</v>
      </c>
      <c r="V212" s="129">
        <f t="array" ref="V212">ConsolGeog[COUNTY: Sum of districts'' populations '[non additive!']]</f>
        <v>92028</v>
      </c>
      <c r="W212" s="160">
        <f t="array" aca="1" ref="W212" ca="1">INDIRECT("ConsolGeog[@["&amp;W$1&amp;"]]")</f>
        <v>0.20534935867041501</v>
      </c>
      <c r="X212" s="129">
        <f t="array" aca="1" ref="X212" ca="1">INDIRECT("ConsolGeog[@["&amp;X$1&amp;"]]")</f>
        <v>10.472817292191166</v>
      </c>
      <c r="Y212" s="129">
        <f t="array" aca="1" ref="Y212" ca="1">INDIRECT("ConsolGeog[@["&amp;Y$1&amp;"]]")</f>
        <v>0</v>
      </c>
      <c r="Z212" s="129">
        <f t="array" aca="1" ref="Z212" ca="1">INDIRECT("ConsolGeog[@["&amp;Z$1&amp;"]]")</f>
        <v>0</v>
      </c>
      <c r="AA212" s="129">
        <f t="array" aca="1" ref="AA212" ca="1">INDIRECT("ConsolGeog[@["&amp;AA$1&amp;"]]")</f>
        <v>10.472817292191166</v>
      </c>
      <c r="AB212" s="129">
        <f t="array" aca="1" ref="AB212" ca="1">INDIRECT("ConsolGeog[@["&amp;AB$1&amp;"]]")</f>
        <v>0</v>
      </c>
      <c r="AC212" s="129">
        <f t="array" aca="1" ref="AC212" ca="1">INDIRECT("ConsolGeog[@["&amp;AC$1&amp;"]]")</f>
        <v>0</v>
      </c>
      <c r="AD212" s="129" t="str">
        <f t="array" aca="1" ref="AD212" ca="1">INDIRECT("ConsolGeog[@["&amp;AD$1&amp;"]]")</f>
        <v/>
      </c>
      <c r="AE212" s="129" t="str">
        <f t="array" aca="1" ref="AE212" ca="1">INDIRECT("ConsolGeog[@["&amp;AE$1&amp;"]]")</f>
        <v/>
      </c>
      <c r="AF212" s="129" t="str">
        <f t="array" aca="1" ref="AF212" ca="1">INDIRECT("ConsolGeog[@["&amp;AF$1&amp;"]]")</f>
        <v/>
      </c>
      <c r="AG212" s="129" t="str">
        <f t="array" aca="1" ref="AG212" ca="1">INDIRECT("ConsolGeog[@["&amp;AG$1&amp;"]]")</f>
        <v/>
      </c>
      <c r="AH212" s="129" t="str">
        <f t="array" aca="1" ref="AH212" ca="1">INDIRECT("ConsolGeog[@["&amp;AH$1&amp;"]]")</f>
        <v/>
      </c>
      <c r="AI212" s="129" t="str">
        <f t="array" aca="1" ref="AI212" ca="1">INDIRECT("ConsolGeog[@["&amp;AI$1&amp;"]]")</f>
        <v/>
      </c>
    </row>
    <row r="213" spans="1:35">
      <c r="A213" s="129" t="str">
        <f t="array" aca="1" ref="A213" ca="1">INDIRECT("ConsolGeog[@["&amp;A$1&amp;"]]")</f>
        <v>E07000180</v>
      </c>
      <c r="B213" s="129" t="str">
        <f t="array" aca="1" ref="B213" ca="1">INDIRECT("ConsolGeog[@["&amp;B$1&amp;"]]")</f>
        <v>Vale of White Horse</v>
      </c>
      <c r="C213" s="129">
        <f t="array" aca="1" ref="C213" ca="1">INDIRECT("ConsolGeog[@["&amp;C$1&amp;"]]")</f>
        <v>120988</v>
      </c>
      <c r="D213" s="129">
        <f t="array" aca="1" ref="D213" ca="1">INDIRECT("ConsolGeog[@["&amp;D$1&amp;"]]")</f>
        <v>57761.77</v>
      </c>
      <c r="E213" s="129" t="str">
        <f t="array" aca="1" ref="E213" ca="1">INDIRECT("ConsolGeog[@["&amp;E$1&amp;"]]")</f>
        <v>E07000180</v>
      </c>
      <c r="F213" s="129">
        <f t="array" aca="1" ref="F213" ca="1">INDIRECT("ConsolGeog[@["&amp;F$1&amp;"]]")</f>
        <v>1</v>
      </c>
      <c r="G213" s="129" t="str">
        <f t="array" aca="1" ref="G213" ca="1">INDIRECT("ConsolGeog[@["&amp;G$1&amp;"]]")</f>
        <v>District</v>
      </c>
      <c r="H213" s="129" t="str">
        <f t="array" aca="1" ref="H213" ca="1">INDIRECT("ConsolGeog[@["&amp;H$1&amp;"]]")</f>
        <v>England</v>
      </c>
      <c r="I213" s="129" t="str">
        <f t="array" aca="1" ref="I213" ca="1">INDIRECT("ConsolGeog[@["&amp;I$1&amp;"]]")</f>
        <v>Oxfordshire</v>
      </c>
      <c r="J213" s="129">
        <f t="array" aca="1" ref="J213" ca="1">INDIRECT("ConsolGeog[@["&amp;J$1&amp;"]]")</f>
        <v>0</v>
      </c>
      <c r="K213" s="129">
        <f t="array" aca="1" ref="K213" ca="1">INDIRECT("ConsolGeog[@["&amp;K$1&amp;"]]")</f>
        <v>0</v>
      </c>
      <c r="L213" s="129">
        <f t="array" aca="1" ref="L213" ca="1">INDIRECT("ConsolGeog[@["&amp;L$1&amp;"]]")</f>
        <v>0</v>
      </c>
      <c r="M213" s="129">
        <f t="array" aca="1" ref="M213" ca="1">INDIRECT("ConsolGeog[@["&amp;M$1&amp;"]]")</f>
        <v>0</v>
      </c>
      <c r="N213" s="129">
        <f t="array" aca="1" ref="N213" ca="1">INDIRECT("ConsolGeog[@["&amp;N$1&amp;"]]")</f>
        <v>0</v>
      </c>
      <c r="O213" s="129">
        <f t="array" aca="1" ref="O213" ca="1">INDIRECT("ConsolGeog[@["&amp;O$1&amp;"]]")</f>
        <v>0</v>
      </c>
      <c r="P213" s="129">
        <f t="array" ref="P213">ConsolGeog[COUNTY: Presented CS - 16-17 (2014) '[non additive!']]</f>
        <v>0</v>
      </c>
      <c r="Q213" s="129">
        <f t="array" ref="Q213">ConsolGeog[COUNTY: Presented CS - 16-24 (2014) '[non additive!']]</f>
        <v>0</v>
      </c>
      <c r="R213" s="129">
        <f t="array" ref="R213">ConsolGeog[COUNTY: Presented CS - 18-24 (2014) '[non additive!']]</f>
        <v>0</v>
      </c>
      <c r="S213" s="129">
        <f t="array" ref="S213">ConsolGeog[COUNTY: Assessed CS - 16-17 (2014) '[non additive!']]</f>
        <v>0</v>
      </c>
      <c r="T213" s="129">
        <f t="array" ref="T213">ConsolGeog[COUNTY: Assessed CS - 16-24 (2014) '[non additive!']]</f>
        <v>0</v>
      </c>
      <c r="U213" s="129">
        <f t="array" ref="U213">ConsolGeog[COUNTY: Assessed CS - 18-24 (2014) '[non additive!']]</f>
        <v>0</v>
      </c>
      <c r="V213" s="129">
        <f t="array" ref="V213">ConsolGeog[COUNTY: Sum of districts'' populations '[non additive!']]</f>
        <v>92028</v>
      </c>
      <c r="W213" s="160">
        <f t="array" aca="1" ref="W213" ca="1">INDIRECT("ConsolGeog[@["&amp;W$1&amp;"]]")</f>
        <v>0.18505409927837038</v>
      </c>
      <c r="X213" s="129">
        <f t="array" aca="1" ref="X213" ca="1">INDIRECT("ConsolGeog[@["&amp;X$1&amp;"]]")</f>
        <v>9.4377590631968893</v>
      </c>
      <c r="Y213" s="129">
        <f t="array" aca="1" ref="Y213" ca="1">INDIRECT("ConsolGeog[@["&amp;Y$1&amp;"]]")</f>
        <v>0</v>
      </c>
      <c r="Z213" s="129">
        <f t="array" aca="1" ref="Z213" ca="1">INDIRECT("ConsolGeog[@["&amp;Z$1&amp;"]]")</f>
        <v>0</v>
      </c>
      <c r="AA213" s="129">
        <f t="array" aca="1" ref="AA213" ca="1">INDIRECT("ConsolGeog[@["&amp;AA$1&amp;"]]")</f>
        <v>9.4377590631968893</v>
      </c>
      <c r="AB213" s="129">
        <f t="array" aca="1" ref="AB213" ca="1">INDIRECT("ConsolGeog[@["&amp;AB$1&amp;"]]")</f>
        <v>0</v>
      </c>
      <c r="AC213" s="129">
        <f t="array" aca="1" ref="AC213" ca="1">INDIRECT("ConsolGeog[@["&amp;AC$1&amp;"]]")</f>
        <v>0</v>
      </c>
      <c r="AD213" s="129" t="str">
        <f t="array" aca="1" ref="AD213" ca="1">INDIRECT("ConsolGeog[@["&amp;AD$1&amp;"]]")</f>
        <v/>
      </c>
      <c r="AE213" s="129" t="str">
        <f t="array" aca="1" ref="AE213" ca="1">INDIRECT("ConsolGeog[@["&amp;AE$1&amp;"]]")</f>
        <v/>
      </c>
      <c r="AF213" s="129" t="str">
        <f t="array" aca="1" ref="AF213" ca="1">INDIRECT("ConsolGeog[@["&amp;AF$1&amp;"]]")</f>
        <v/>
      </c>
      <c r="AG213" s="129" t="str">
        <f t="array" aca="1" ref="AG213" ca="1">INDIRECT("ConsolGeog[@["&amp;AG$1&amp;"]]")</f>
        <v/>
      </c>
      <c r="AH213" s="129" t="str">
        <f t="array" aca="1" ref="AH213" ca="1">INDIRECT("ConsolGeog[@["&amp;AH$1&amp;"]]")</f>
        <v/>
      </c>
      <c r="AI213" s="129" t="str">
        <f t="array" aca="1" ref="AI213" ca="1">INDIRECT("ConsolGeog[@["&amp;AI$1&amp;"]]")</f>
        <v/>
      </c>
    </row>
    <row r="214" spans="1:35">
      <c r="A214" s="129" t="str">
        <f t="array" aca="1" ref="A214" ca="1">INDIRECT("ConsolGeog[@["&amp;A$1&amp;"]]")</f>
        <v>E07000181</v>
      </c>
      <c r="B214" s="129" t="str">
        <f t="array" aca="1" ref="B214" ca="1">INDIRECT("ConsolGeog[@["&amp;B$1&amp;"]]")</f>
        <v>West Oxfordshire</v>
      </c>
      <c r="C214" s="129">
        <f t="array" aca="1" ref="C214" ca="1">INDIRECT("ConsolGeog[@["&amp;C$1&amp;"]]")</f>
        <v>104779</v>
      </c>
      <c r="D214" s="129">
        <f t="array" aca="1" ref="D214" ca="1">INDIRECT("ConsolGeog[@["&amp;D$1&amp;"]]")</f>
        <v>71439.929999999993</v>
      </c>
      <c r="E214" s="129" t="str">
        <f t="array" aca="1" ref="E214" ca="1">INDIRECT("ConsolGeog[@["&amp;E$1&amp;"]]")</f>
        <v>E07000181</v>
      </c>
      <c r="F214" s="129">
        <f t="array" aca="1" ref="F214" ca="1">INDIRECT("ConsolGeog[@["&amp;F$1&amp;"]]")</f>
        <v>1</v>
      </c>
      <c r="G214" s="129" t="str">
        <f t="array" aca="1" ref="G214" ca="1">INDIRECT("ConsolGeog[@["&amp;G$1&amp;"]]")</f>
        <v>District</v>
      </c>
      <c r="H214" s="129" t="str">
        <f t="array" aca="1" ref="H214" ca="1">INDIRECT("ConsolGeog[@["&amp;H$1&amp;"]]")</f>
        <v>England</v>
      </c>
      <c r="I214" s="129" t="str">
        <f t="array" aca="1" ref="I214" ca="1">INDIRECT("ConsolGeog[@["&amp;I$1&amp;"]]")</f>
        <v>Oxfordshire</v>
      </c>
      <c r="J214" s="129">
        <f t="array" aca="1" ref="J214" ca="1">INDIRECT("ConsolGeog[@["&amp;J$1&amp;"]]")</f>
        <v>0</v>
      </c>
      <c r="K214" s="129">
        <f t="array" aca="1" ref="K214" ca="1">INDIRECT("ConsolGeog[@["&amp;K$1&amp;"]]")</f>
        <v>0</v>
      </c>
      <c r="L214" s="129">
        <f t="array" aca="1" ref="L214" ca="1">INDIRECT("ConsolGeog[@["&amp;L$1&amp;"]]")</f>
        <v>0</v>
      </c>
      <c r="M214" s="129">
        <f t="array" aca="1" ref="M214" ca="1">INDIRECT("ConsolGeog[@["&amp;M$1&amp;"]]")</f>
        <v>0</v>
      </c>
      <c r="N214" s="129">
        <f t="array" aca="1" ref="N214" ca="1">INDIRECT("ConsolGeog[@["&amp;N$1&amp;"]]")</f>
        <v>0</v>
      </c>
      <c r="O214" s="129">
        <f t="array" aca="1" ref="O214" ca="1">INDIRECT("ConsolGeog[@["&amp;O$1&amp;"]]")</f>
        <v>0</v>
      </c>
      <c r="P214" s="129">
        <f t="array" ref="P214">ConsolGeog[COUNTY: Presented CS - 16-17 (2014) '[non additive!']]</f>
        <v>0</v>
      </c>
      <c r="Q214" s="129">
        <f t="array" ref="Q214">ConsolGeog[COUNTY: Presented CS - 16-24 (2014) '[non additive!']]</f>
        <v>0</v>
      </c>
      <c r="R214" s="129">
        <f t="array" ref="R214">ConsolGeog[COUNTY: Presented CS - 18-24 (2014) '[non additive!']]</f>
        <v>0</v>
      </c>
      <c r="S214" s="129">
        <f t="array" ref="S214">ConsolGeog[COUNTY: Assessed CS - 16-17 (2014) '[non additive!']]</f>
        <v>0</v>
      </c>
      <c r="T214" s="129">
        <f t="array" ref="T214">ConsolGeog[COUNTY: Assessed CS - 16-24 (2014) '[non additive!']]</f>
        <v>0</v>
      </c>
      <c r="U214" s="129">
        <f t="array" ref="U214">ConsolGeog[COUNTY: Assessed CS - 18-24 (2014) '[non additive!']]</f>
        <v>0</v>
      </c>
      <c r="V214" s="129">
        <f t="array" ref="V214">ConsolGeog[COUNTY: Sum of districts'' populations '[non additive!']]</f>
        <v>92028</v>
      </c>
      <c r="W214" s="160">
        <f t="array" aca="1" ref="W214" ca="1">INDIRECT("ConsolGeog[@["&amp;W$1&amp;"]]")</f>
        <v>0.16026203812186637</v>
      </c>
      <c r="X214" s="129">
        <f t="array" aca="1" ref="X214" ca="1">INDIRECT("ConsolGeog[@["&amp;X$1&amp;"]]")</f>
        <v>8.1733639442151844</v>
      </c>
      <c r="Y214" s="129">
        <f t="array" aca="1" ref="Y214" ca="1">INDIRECT("ConsolGeog[@["&amp;Y$1&amp;"]]")</f>
        <v>0</v>
      </c>
      <c r="Z214" s="129">
        <f t="array" aca="1" ref="Z214" ca="1">INDIRECT("ConsolGeog[@["&amp;Z$1&amp;"]]")</f>
        <v>0</v>
      </c>
      <c r="AA214" s="129">
        <f t="array" aca="1" ref="AA214" ca="1">INDIRECT("ConsolGeog[@["&amp;AA$1&amp;"]]")</f>
        <v>8.1733639442151844</v>
      </c>
      <c r="AB214" s="129">
        <f t="array" aca="1" ref="AB214" ca="1">INDIRECT("ConsolGeog[@["&amp;AB$1&amp;"]]")</f>
        <v>0</v>
      </c>
      <c r="AC214" s="129">
        <f t="array" aca="1" ref="AC214" ca="1">INDIRECT("ConsolGeog[@["&amp;AC$1&amp;"]]")</f>
        <v>0</v>
      </c>
      <c r="AD214" s="129" t="str">
        <f t="array" aca="1" ref="AD214" ca="1">INDIRECT("ConsolGeog[@["&amp;AD$1&amp;"]]")</f>
        <v/>
      </c>
      <c r="AE214" s="129" t="str">
        <f t="array" aca="1" ref="AE214" ca="1">INDIRECT("ConsolGeog[@["&amp;AE$1&amp;"]]")</f>
        <v/>
      </c>
      <c r="AF214" s="129" t="str">
        <f t="array" aca="1" ref="AF214" ca="1">INDIRECT("ConsolGeog[@["&amp;AF$1&amp;"]]")</f>
        <v/>
      </c>
      <c r="AG214" s="129" t="str">
        <f t="array" aca="1" ref="AG214" ca="1">INDIRECT("ConsolGeog[@["&amp;AG$1&amp;"]]")</f>
        <v/>
      </c>
      <c r="AH214" s="129" t="str">
        <f t="array" aca="1" ref="AH214" ca="1">INDIRECT("ConsolGeog[@["&amp;AH$1&amp;"]]")</f>
        <v/>
      </c>
      <c r="AI214" s="129" t="str">
        <f t="array" aca="1" ref="AI214" ca="1">INDIRECT("ConsolGeog[@["&amp;AI$1&amp;"]]")</f>
        <v/>
      </c>
    </row>
    <row r="215" spans="1:35">
      <c r="A215" s="129" t="str">
        <f t="array" aca="1" ref="A215" ca="1">INDIRECT("ConsolGeog[@["&amp;A$1&amp;"]]")</f>
        <v>E07000187</v>
      </c>
      <c r="B215" s="129" t="str">
        <f t="array" aca="1" ref="B215" ca="1">INDIRECT("ConsolGeog[@["&amp;B$1&amp;"]]")</f>
        <v>Mendip</v>
      </c>
      <c r="C215" s="129">
        <f t="array" aca="1" ref="C215" ca="1">INDIRECT("ConsolGeog[@["&amp;C$1&amp;"]]")</f>
        <v>109279</v>
      </c>
      <c r="D215" s="129">
        <f t="array" aca="1" ref="D215" ca="1">INDIRECT("ConsolGeog[@["&amp;D$1&amp;"]]")</f>
        <v>73943.509999999995</v>
      </c>
      <c r="E215" s="129" t="str">
        <f t="array" aca="1" ref="E215" ca="1">INDIRECT("ConsolGeog[@["&amp;E$1&amp;"]]")</f>
        <v>E07000187</v>
      </c>
      <c r="F215" s="129" t="str">
        <f t="array" aca="1" ref="F215" ca="1">INDIRECT("ConsolGeog[@["&amp;F$1&amp;"]]")</f>
        <v/>
      </c>
      <c r="G215" s="129" t="str">
        <f t="array" aca="1" ref="G215" ca="1">INDIRECT("ConsolGeog[@["&amp;G$1&amp;"]]")</f>
        <v>District</v>
      </c>
      <c r="H215" s="129" t="str">
        <f t="array" aca="1" ref="H215" ca="1">INDIRECT("ConsolGeog[@["&amp;H$1&amp;"]]")</f>
        <v>England</v>
      </c>
      <c r="I215" s="129" t="str">
        <f t="array" aca="1" ref="I215" ca="1">INDIRECT("ConsolGeog[@["&amp;I$1&amp;"]]")</f>
        <v>Somerset</v>
      </c>
      <c r="J215" s="129">
        <f t="array" aca="1" ref="J215" ca="1">INDIRECT("ConsolGeog[@["&amp;J$1&amp;"]]")</f>
        <v>0</v>
      </c>
      <c r="K215" s="129">
        <f t="array" aca="1" ref="K215" ca="1">INDIRECT("ConsolGeog[@["&amp;K$1&amp;"]]")</f>
        <v>0</v>
      </c>
      <c r="L215" s="129">
        <f t="array" aca="1" ref="L215" ca="1">INDIRECT("ConsolGeog[@["&amp;L$1&amp;"]]")</f>
        <v>0</v>
      </c>
      <c r="M215" s="129">
        <f t="array" aca="1" ref="M215" ca="1">INDIRECT("ConsolGeog[@["&amp;M$1&amp;"]]")</f>
        <v>3</v>
      </c>
      <c r="N215" s="129">
        <f t="array" aca="1" ref="N215" ca="1">INDIRECT("ConsolGeog[@["&amp;N$1&amp;"]]")</f>
        <v>0</v>
      </c>
      <c r="O215" s="129">
        <f t="array" aca="1" ref="O215" ca="1">INDIRECT("ConsolGeog[@["&amp;O$1&amp;"]]")</f>
        <v>43</v>
      </c>
      <c r="P215" s="129">
        <f t="array" ref="P215">ConsolGeog[COUNTY: Presented CS - 16-17 (2014) '[non additive!']]</f>
        <v>0</v>
      </c>
      <c r="Q215" s="129">
        <f t="array" ref="Q215">ConsolGeog[COUNTY: Presented CS - 16-24 (2014) '[non additive!']]</f>
        <v>0</v>
      </c>
      <c r="R215" s="129">
        <f t="array" ref="R215">ConsolGeog[COUNTY: Presented CS - 18-24 (2014) '[non additive!']]</f>
        <v>0</v>
      </c>
      <c r="S215" s="129">
        <f t="array" ref="S215">ConsolGeog[COUNTY: Assessed CS - 16-17 (2014) '[non additive!']]</f>
        <v>0</v>
      </c>
      <c r="T215" s="129">
        <f t="array" ref="T215">ConsolGeog[COUNTY: Assessed CS - 16-24 (2014) '[non additive!']]</f>
        <v>0</v>
      </c>
      <c r="U215" s="129">
        <f t="array" ref="U215">ConsolGeog[COUNTY: Assessed CS - 18-24 (2014) '[non additive!']]</f>
        <v>0</v>
      </c>
      <c r="V215" s="129">
        <f t="array" ref="V215">ConsolGeog[COUNTY: Sum of districts'' populations '[non additive!']]</f>
        <v>92028</v>
      </c>
      <c r="W215" s="160">
        <f t="array" aca="1" ref="W215" ca="1">INDIRECT("ConsolGeog[@["&amp;W$1&amp;"]]")</f>
        <v>0.20619768591548232</v>
      </c>
      <c r="X215" s="129">
        <f t="array" aca="1" ref="X215" ca="1">INDIRECT("ConsolGeog[@["&amp;X$1&amp;"]]")</f>
        <v>16.289617187323103</v>
      </c>
      <c r="Y215" s="129">
        <f t="array" aca="1" ref="Y215" ca="1">INDIRECT("ConsolGeog[@["&amp;Y$1&amp;"]]")</f>
        <v>0</v>
      </c>
      <c r="Z215" s="129">
        <f t="array" aca="1" ref="Z215" ca="1">INDIRECT("ConsolGeog[@["&amp;Z$1&amp;"]]")</f>
        <v>0.41239537183096464</v>
      </c>
      <c r="AA215" s="129">
        <f t="array" aca="1" ref="AA215" ca="1">INDIRECT("ConsolGeog[@["&amp;AA$1&amp;"]]")</f>
        <v>14.227640328168279</v>
      </c>
      <c r="AB215" s="129">
        <f t="array" aca="1" ref="AB215" ca="1">INDIRECT("ConsolGeog[@["&amp;AB$1&amp;"]]")</f>
        <v>0</v>
      </c>
      <c r="AC215" s="129">
        <f t="array" aca="1" ref="AC215" ca="1">INDIRECT("ConsolGeog[@["&amp;AC$1&amp;"]]")</f>
        <v>0</v>
      </c>
      <c r="AD215" s="129" t="str">
        <f t="array" aca="1" ref="AD215" ca="1">INDIRECT("ConsolGeog[@["&amp;AD$1&amp;"]]")</f>
        <v/>
      </c>
      <c r="AE215" s="129" t="str">
        <f t="array" aca="1" ref="AE215" ca="1">INDIRECT("ConsolGeog[@["&amp;AE$1&amp;"]]")</f>
        <v/>
      </c>
      <c r="AF215" s="129" t="str">
        <f t="array" aca="1" ref="AF215" ca="1">INDIRECT("ConsolGeog[@["&amp;AF$1&amp;"]]")</f>
        <v/>
      </c>
      <c r="AG215" s="129" t="str">
        <f t="array" aca="1" ref="AG215" ca="1">INDIRECT("ConsolGeog[@["&amp;AG$1&amp;"]]")</f>
        <v/>
      </c>
      <c r="AH215" s="129" t="str">
        <f t="array" aca="1" ref="AH215" ca="1">INDIRECT("ConsolGeog[@["&amp;AH$1&amp;"]]")</f>
        <v/>
      </c>
      <c r="AI215" s="129" t="str">
        <f t="array" aca="1" ref="AI215" ca="1">INDIRECT("ConsolGeog[@["&amp;AI$1&amp;"]]")</f>
        <v>ERROR</v>
      </c>
    </row>
    <row r="216" spans="1:35">
      <c r="A216" s="129" t="str">
        <f t="array" aca="1" ref="A216" ca="1">INDIRECT("ConsolGeog[@["&amp;A$1&amp;"]]")</f>
        <v>E07000188</v>
      </c>
      <c r="B216" s="129" t="str">
        <f t="array" aca="1" ref="B216" ca="1">INDIRECT("ConsolGeog[@["&amp;B$1&amp;"]]")</f>
        <v>Sedgemoor</v>
      </c>
      <c r="C216" s="129">
        <f t="array" aca="1" ref="C216" ca="1">INDIRECT("ConsolGeog[@["&amp;C$1&amp;"]]")</f>
        <v>114588</v>
      </c>
      <c r="D216" s="129">
        <f t="array" aca="1" ref="D216" ca="1">INDIRECT("ConsolGeog[@["&amp;D$1&amp;"]]")</f>
        <v>56436.28</v>
      </c>
      <c r="E216" s="129" t="str">
        <f t="array" aca="1" ref="E216" ca="1">INDIRECT("ConsolGeog[@["&amp;E$1&amp;"]]")</f>
        <v>E07000188</v>
      </c>
      <c r="F216" s="129">
        <f t="array" aca="1" ref="F216" ca="1">INDIRECT("ConsolGeog[@["&amp;F$1&amp;"]]")</f>
        <v>1</v>
      </c>
      <c r="G216" s="129" t="str">
        <f t="array" aca="1" ref="G216" ca="1">INDIRECT("ConsolGeog[@["&amp;G$1&amp;"]]")</f>
        <v>District</v>
      </c>
      <c r="H216" s="129" t="str">
        <f t="array" aca="1" ref="H216" ca="1">INDIRECT("ConsolGeog[@["&amp;H$1&amp;"]]")</f>
        <v>England</v>
      </c>
      <c r="I216" s="129" t="str">
        <f t="array" aca="1" ref="I216" ca="1">INDIRECT("ConsolGeog[@["&amp;I$1&amp;"]]")</f>
        <v>Somerset</v>
      </c>
      <c r="J216" s="129">
        <f t="array" aca="1" ref="J216" ca="1">INDIRECT("ConsolGeog[@["&amp;J$1&amp;"]]")</f>
        <v>0</v>
      </c>
      <c r="K216" s="129">
        <f t="array" aca="1" ref="K216" ca="1">INDIRECT("ConsolGeog[@["&amp;K$1&amp;"]]")</f>
        <v>0</v>
      </c>
      <c r="L216" s="129">
        <f t="array" aca="1" ref="L216" ca="1">INDIRECT("ConsolGeog[@["&amp;L$1&amp;"]]")</f>
        <v>0</v>
      </c>
      <c r="M216" s="129">
        <f t="array" aca="1" ref="M216" ca="1">INDIRECT("ConsolGeog[@["&amp;M$1&amp;"]]")</f>
        <v>0</v>
      </c>
      <c r="N216" s="129">
        <f t="array" aca="1" ref="N216" ca="1">INDIRECT("ConsolGeog[@["&amp;N$1&amp;"]]")</f>
        <v>0</v>
      </c>
      <c r="O216" s="129">
        <f t="array" aca="1" ref="O216" ca="1">INDIRECT("ConsolGeog[@["&amp;O$1&amp;"]]")</f>
        <v>0</v>
      </c>
      <c r="P216" s="129">
        <f t="array" ref="P216">ConsolGeog[COUNTY: Presented CS - 16-17 (2014) '[non additive!']]</f>
        <v>0</v>
      </c>
      <c r="Q216" s="129">
        <f t="array" ref="Q216">ConsolGeog[COUNTY: Presented CS - 16-24 (2014) '[non additive!']]</f>
        <v>0</v>
      </c>
      <c r="R216" s="129">
        <f t="array" ref="R216">ConsolGeog[COUNTY: Presented CS - 18-24 (2014) '[non additive!']]</f>
        <v>0</v>
      </c>
      <c r="S216" s="129">
        <f t="array" ref="S216">ConsolGeog[COUNTY: Assessed CS - 16-17 (2014) '[non additive!']]</f>
        <v>0</v>
      </c>
      <c r="T216" s="129">
        <f t="array" ref="T216">ConsolGeog[COUNTY: Assessed CS - 16-24 (2014) '[non additive!']]</f>
        <v>0</v>
      </c>
      <c r="U216" s="129">
        <f t="array" ref="U216">ConsolGeog[COUNTY: Assessed CS - 18-24 (2014) '[non additive!']]</f>
        <v>0</v>
      </c>
      <c r="V216" s="129">
        <f t="array" ref="V216">ConsolGeog[COUNTY: Sum of districts'' populations '[non additive!']]</f>
        <v>92028</v>
      </c>
      <c r="W216" s="160">
        <f t="array" aca="1" ref="W216" ca="1">INDIRECT("ConsolGeog[@["&amp;W$1&amp;"]]")</f>
        <v>0.21621519627452015</v>
      </c>
      <c r="X216" s="129">
        <f t="array" aca="1" ref="X216" ca="1">INDIRECT("ConsolGeog[@["&amp;X$1&amp;"]]")</f>
        <v>17.081000505687093</v>
      </c>
      <c r="Y216" s="129">
        <f t="array" aca="1" ref="Y216" ca="1">INDIRECT("ConsolGeog[@["&amp;Y$1&amp;"]]")</f>
        <v>0</v>
      </c>
      <c r="Z216" s="129">
        <f t="array" aca="1" ref="Z216" ca="1">INDIRECT("ConsolGeog[@["&amp;Z$1&amp;"]]")</f>
        <v>0.43243039254904031</v>
      </c>
      <c r="AA216" s="129">
        <f t="array" aca="1" ref="AA216" ca="1">INDIRECT("ConsolGeog[@["&amp;AA$1&amp;"]]")</f>
        <v>14.918848542941891</v>
      </c>
      <c r="AB216" s="129">
        <f t="array" aca="1" ref="AB216" ca="1">INDIRECT("ConsolGeog[@["&amp;AB$1&amp;"]]")</f>
        <v>0</v>
      </c>
      <c r="AC216" s="129">
        <f t="array" aca="1" ref="AC216" ca="1">INDIRECT("ConsolGeog[@["&amp;AC$1&amp;"]]")</f>
        <v>0</v>
      </c>
      <c r="AD216" s="129" t="str">
        <f t="array" aca="1" ref="AD216" ca="1">INDIRECT("ConsolGeog[@["&amp;AD$1&amp;"]]")</f>
        <v/>
      </c>
      <c r="AE216" s="129" t="str">
        <f t="array" aca="1" ref="AE216" ca="1">INDIRECT("ConsolGeog[@["&amp;AE$1&amp;"]]")</f>
        <v/>
      </c>
      <c r="AF216" s="129" t="str">
        <f t="array" aca="1" ref="AF216" ca="1">INDIRECT("ConsolGeog[@["&amp;AF$1&amp;"]]")</f>
        <v/>
      </c>
      <c r="AG216" s="129" t="str">
        <f t="array" aca="1" ref="AG216" ca="1">INDIRECT("ConsolGeog[@["&amp;AG$1&amp;"]]")</f>
        <v/>
      </c>
      <c r="AH216" s="129" t="str">
        <f t="array" aca="1" ref="AH216" ca="1">INDIRECT("ConsolGeog[@["&amp;AH$1&amp;"]]")</f>
        <v/>
      </c>
      <c r="AI216" s="129" t="str">
        <f t="array" aca="1" ref="AI216" ca="1">INDIRECT("ConsolGeog[@["&amp;AI$1&amp;"]]")</f>
        <v/>
      </c>
    </row>
    <row r="217" spans="1:35">
      <c r="A217" s="129" t="str">
        <f t="array" aca="1" ref="A217" ca="1">INDIRECT("ConsolGeog[@["&amp;A$1&amp;"]]")</f>
        <v>E07000189</v>
      </c>
      <c r="B217" s="129" t="str">
        <f t="array" aca="1" ref="B217" ca="1">INDIRECT("ConsolGeog[@["&amp;B$1&amp;"]]")</f>
        <v>South Somerset</v>
      </c>
      <c r="C217" s="129">
        <f t="array" aca="1" ref="C217" ca="1">INDIRECT("ConsolGeog[@["&amp;C$1&amp;"]]")</f>
        <v>161243</v>
      </c>
      <c r="D217" s="129">
        <f t="array" aca="1" ref="D217" ca="1">INDIRECT("ConsolGeog[@["&amp;D$1&amp;"]]")</f>
        <v>95904.23</v>
      </c>
      <c r="E217" s="129" t="str">
        <f t="array" aca="1" ref="E217" ca="1">INDIRECT("ConsolGeog[@["&amp;E$1&amp;"]]")</f>
        <v>E07000189</v>
      </c>
      <c r="F217" s="129">
        <f t="array" aca="1" ref="F217" ca="1">INDIRECT("ConsolGeog[@["&amp;F$1&amp;"]]")</f>
        <v>1</v>
      </c>
      <c r="G217" s="129" t="str">
        <f t="array" aca="1" ref="G217" ca="1">INDIRECT("ConsolGeog[@["&amp;G$1&amp;"]]")</f>
        <v>District</v>
      </c>
      <c r="H217" s="129" t="str">
        <f t="array" aca="1" ref="H217" ca="1">INDIRECT("ConsolGeog[@["&amp;H$1&amp;"]]")</f>
        <v>England</v>
      </c>
      <c r="I217" s="129" t="str">
        <f t="array" aca="1" ref="I217" ca="1">INDIRECT("ConsolGeog[@["&amp;I$1&amp;"]]")</f>
        <v>Somerset</v>
      </c>
      <c r="J217" s="129">
        <f t="array" aca="1" ref="J217" ca="1">INDIRECT("ConsolGeog[@["&amp;J$1&amp;"]]")</f>
        <v>0</v>
      </c>
      <c r="K217" s="129">
        <f t="array" aca="1" ref="K217" ca="1">INDIRECT("ConsolGeog[@["&amp;K$1&amp;"]]")</f>
        <v>0</v>
      </c>
      <c r="L217" s="129">
        <f t="array" aca="1" ref="L217" ca="1">INDIRECT("ConsolGeog[@["&amp;L$1&amp;"]]")</f>
        <v>0</v>
      </c>
      <c r="M217" s="129">
        <f t="array" aca="1" ref="M217" ca="1">INDIRECT("ConsolGeog[@["&amp;M$1&amp;"]]")</f>
        <v>0</v>
      </c>
      <c r="N217" s="129">
        <f t="array" aca="1" ref="N217" ca="1">INDIRECT("ConsolGeog[@["&amp;N$1&amp;"]]")</f>
        <v>0</v>
      </c>
      <c r="O217" s="129">
        <f t="array" aca="1" ref="O217" ca="1">INDIRECT("ConsolGeog[@["&amp;O$1&amp;"]]")</f>
        <v>0</v>
      </c>
      <c r="P217" s="129">
        <f t="array" ref="P217">ConsolGeog[COUNTY: Presented CS - 16-17 (2014) '[non additive!']]</f>
        <v>0</v>
      </c>
      <c r="Q217" s="129">
        <f t="array" ref="Q217">ConsolGeog[COUNTY: Presented CS - 16-24 (2014) '[non additive!']]</f>
        <v>0</v>
      </c>
      <c r="R217" s="129">
        <f t="array" ref="R217">ConsolGeog[COUNTY: Presented CS - 18-24 (2014) '[non additive!']]</f>
        <v>0</v>
      </c>
      <c r="S217" s="129">
        <f t="array" ref="S217">ConsolGeog[COUNTY: Assessed CS - 16-17 (2014) '[non additive!']]</f>
        <v>0</v>
      </c>
      <c r="T217" s="129">
        <f t="array" ref="T217">ConsolGeog[COUNTY: Assessed CS - 16-24 (2014) '[non additive!']]</f>
        <v>0</v>
      </c>
      <c r="U217" s="129">
        <f t="array" ref="U217">ConsolGeog[COUNTY: Assessed CS - 18-24 (2014) '[non additive!']]</f>
        <v>0</v>
      </c>
      <c r="V217" s="129">
        <f t="array" ref="V217">ConsolGeog[COUNTY: Sum of districts'' populations '[non additive!']]</f>
        <v>92028</v>
      </c>
      <c r="W217" s="160">
        <f t="array" aca="1" ref="W217" ca="1">INDIRECT("ConsolGeog[@["&amp;W$1&amp;"]]")</f>
        <v>0.30424814895881291</v>
      </c>
      <c r="X217" s="129">
        <f t="array" aca="1" ref="X217" ca="1">INDIRECT("ConsolGeog[@["&amp;X$1&amp;"]]")</f>
        <v>24.03560376774622</v>
      </c>
      <c r="Y217" s="129">
        <f t="array" aca="1" ref="Y217" ca="1">INDIRECT("ConsolGeog[@["&amp;Y$1&amp;"]]")</f>
        <v>0</v>
      </c>
      <c r="Z217" s="129">
        <f t="array" aca="1" ref="Z217" ca="1">INDIRECT("ConsolGeog[@["&amp;Z$1&amp;"]]")</f>
        <v>0.60849629791762583</v>
      </c>
      <c r="AA217" s="129">
        <f t="array" aca="1" ref="AA217" ca="1">INDIRECT("ConsolGeog[@["&amp;AA$1&amp;"]]")</f>
        <v>20.99312227815809</v>
      </c>
      <c r="AB217" s="129">
        <f t="array" aca="1" ref="AB217" ca="1">INDIRECT("ConsolGeog[@["&amp;AB$1&amp;"]]")</f>
        <v>0</v>
      </c>
      <c r="AC217" s="129">
        <f t="array" aca="1" ref="AC217" ca="1">INDIRECT("ConsolGeog[@["&amp;AC$1&amp;"]]")</f>
        <v>0</v>
      </c>
      <c r="AD217" s="129" t="str">
        <f t="array" aca="1" ref="AD217" ca="1">INDIRECT("ConsolGeog[@["&amp;AD$1&amp;"]]")</f>
        <v/>
      </c>
      <c r="AE217" s="129" t="str">
        <f t="array" aca="1" ref="AE217" ca="1">INDIRECT("ConsolGeog[@["&amp;AE$1&amp;"]]")</f>
        <v/>
      </c>
      <c r="AF217" s="129" t="str">
        <f t="array" aca="1" ref="AF217" ca="1">INDIRECT("ConsolGeog[@["&amp;AF$1&amp;"]]")</f>
        <v/>
      </c>
      <c r="AG217" s="129" t="str">
        <f t="array" aca="1" ref="AG217" ca="1">INDIRECT("ConsolGeog[@["&amp;AG$1&amp;"]]")</f>
        <v/>
      </c>
      <c r="AH217" s="129" t="str">
        <f t="array" aca="1" ref="AH217" ca="1">INDIRECT("ConsolGeog[@["&amp;AH$1&amp;"]]")</f>
        <v/>
      </c>
      <c r="AI217" s="129" t="str">
        <f t="array" aca="1" ref="AI217" ca="1">INDIRECT("ConsolGeog[@["&amp;AI$1&amp;"]]")</f>
        <v/>
      </c>
    </row>
    <row r="218" spans="1:35">
      <c r="A218" s="129" t="str">
        <f t="array" aca="1" ref="A218" ca="1">INDIRECT("ConsolGeog[@["&amp;A$1&amp;"]]")</f>
        <v>E07000190</v>
      </c>
      <c r="B218" s="129" t="str">
        <f t="array" aca="1" ref="B218" ca="1">INDIRECT("ConsolGeog[@["&amp;B$1&amp;"]]")</f>
        <v>Taunton Deane</v>
      </c>
      <c r="C218" s="129">
        <f t="array" aca="1" ref="C218" ca="1">INDIRECT("ConsolGeog[@["&amp;C$1&amp;"]]")</f>
        <v>110187</v>
      </c>
      <c r="D218" s="129">
        <f t="array" aca="1" ref="D218" ca="1">INDIRECT("ConsolGeog[@["&amp;D$1&amp;"]]")</f>
        <v>46236.29</v>
      </c>
      <c r="E218" s="129" t="str">
        <f t="array" aca="1" ref="E218" ca="1">INDIRECT("ConsolGeog[@["&amp;E$1&amp;"]]")</f>
        <v>E07000190</v>
      </c>
      <c r="F218" s="129" t="str">
        <f t="array" aca="1" ref="F218" ca="1">INDIRECT("ConsolGeog[@["&amp;F$1&amp;"]]")</f>
        <v/>
      </c>
      <c r="G218" s="129" t="str">
        <f t="array" aca="1" ref="G218" ca="1">INDIRECT("ConsolGeog[@["&amp;G$1&amp;"]]")</f>
        <v>District</v>
      </c>
      <c r="H218" s="129" t="str">
        <f t="array" aca="1" ref="H218" ca="1">INDIRECT("ConsolGeog[@["&amp;H$1&amp;"]]")</f>
        <v>England</v>
      </c>
      <c r="I218" s="129" t="str">
        <f t="array" aca="1" ref="I218" ca="1">INDIRECT("ConsolGeog[@["&amp;I$1&amp;"]]")</f>
        <v>Somerset</v>
      </c>
      <c r="J218" s="129">
        <f t="array" aca="1" ref="J218" ca="1">INDIRECT("ConsolGeog[@["&amp;J$1&amp;"]]")</f>
        <v>0</v>
      </c>
      <c r="K218" s="129">
        <f t="array" aca="1" ref="K218" ca="1">INDIRECT("ConsolGeog[@["&amp;K$1&amp;"]]")</f>
        <v>0</v>
      </c>
      <c r="L218" s="129">
        <f t="array" aca="1" ref="L218" ca="1">INDIRECT("ConsolGeog[@["&amp;L$1&amp;"]]")</f>
        <v>0</v>
      </c>
      <c r="M218" s="129">
        <f t="array" aca="1" ref="M218" ca="1">INDIRECT("ConsolGeog[@["&amp;M$1&amp;"]]")</f>
        <v>2</v>
      </c>
      <c r="N218" s="129">
        <f t="array" aca="1" ref="N218" ca="1">INDIRECT("ConsolGeog[@["&amp;N$1&amp;"]]")</f>
        <v>0</v>
      </c>
      <c r="O218" s="129">
        <f t="array" aca="1" ref="O218" ca="1">INDIRECT("ConsolGeog[@["&amp;O$1&amp;"]]")</f>
        <v>51</v>
      </c>
      <c r="P218" s="129">
        <f t="array" ref="P218">ConsolGeog[COUNTY: Presented CS - 16-17 (2014) '[non additive!']]</f>
        <v>0</v>
      </c>
      <c r="Q218" s="129">
        <f t="array" ref="Q218">ConsolGeog[COUNTY: Presented CS - 16-24 (2014) '[non additive!']]</f>
        <v>0</v>
      </c>
      <c r="R218" s="129">
        <f t="array" ref="R218">ConsolGeog[COUNTY: Presented CS - 18-24 (2014) '[non additive!']]</f>
        <v>0</v>
      </c>
      <c r="S218" s="129">
        <f t="array" ref="S218">ConsolGeog[COUNTY: Assessed CS - 16-17 (2014) '[non additive!']]</f>
        <v>0</v>
      </c>
      <c r="T218" s="129">
        <f t="array" ref="T218">ConsolGeog[COUNTY: Assessed CS - 16-24 (2014) '[non additive!']]</f>
        <v>0</v>
      </c>
      <c r="U218" s="129">
        <f t="array" ref="U218">ConsolGeog[COUNTY: Assessed CS - 18-24 (2014) '[non additive!']]</f>
        <v>0</v>
      </c>
      <c r="V218" s="129">
        <f t="array" ref="V218">ConsolGeog[COUNTY: Sum of districts'' populations '[non additive!']]</f>
        <v>92028</v>
      </c>
      <c r="W218" s="160">
        <f t="array" aca="1" ref="W218" ca="1">INDIRECT("ConsolGeog[@["&amp;W$1&amp;"]]")</f>
        <v>0.20791098397651198</v>
      </c>
      <c r="X218" s="129">
        <f t="array" aca="1" ref="X218" ca="1">INDIRECT("ConsolGeog[@["&amp;X$1&amp;"]]")</f>
        <v>16.424967734144445</v>
      </c>
      <c r="Y218" s="129">
        <f t="array" aca="1" ref="Y218" ca="1">INDIRECT("ConsolGeog[@["&amp;Y$1&amp;"]]")</f>
        <v>0</v>
      </c>
      <c r="Z218" s="129">
        <f t="array" aca="1" ref="Z218" ca="1">INDIRECT("ConsolGeog[@["&amp;Z$1&amp;"]]")</f>
        <v>0.41582196795302395</v>
      </c>
      <c r="AA218" s="129">
        <f t="array" aca="1" ref="AA218" ca="1">INDIRECT("ConsolGeog[@["&amp;AA$1&amp;"]]")</f>
        <v>14.345857894379327</v>
      </c>
      <c r="AB218" s="129">
        <f t="array" aca="1" ref="AB218" ca="1">INDIRECT("ConsolGeog[@["&amp;AB$1&amp;"]]")</f>
        <v>0</v>
      </c>
      <c r="AC218" s="129">
        <f t="array" aca="1" ref="AC218" ca="1">INDIRECT("ConsolGeog[@["&amp;AC$1&amp;"]]")</f>
        <v>0</v>
      </c>
      <c r="AD218" s="129" t="str">
        <f t="array" aca="1" ref="AD218" ca="1">INDIRECT("ConsolGeog[@["&amp;AD$1&amp;"]]")</f>
        <v/>
      </c>
      <c r="AE218" s="129" t="str">
        <f t="array" aca="1" ref="AE218" ca="1">INDIRECT("ConsolGeog[@["&amp;AE$1&amp;"]]")</f>
        <v/>
      </c>
      <c r="AF218" s="129" t="str">
        <f t="array" aca="1" ref="AF218" ca="1">INDIRECT("ConsolGeog[@["&amp;AF$1&amp;"]]")</f>
        <v/>
      </c>
      <c r="AG218" s="129" t="str">
        <f t="array" aca="1" ref="AG218" ca="1">INDIRECT("ConsolGeog[@["&amp;AG$1&amp;"]]")</f>
        <v/>
      </c>
      <c r="AH218" s="129" t="str">
        <f t="array" aca="1" ref="AH218" ca="1">INDIRECT("ConsolGeog[@["&amp;AH$1&amp;"]]")</f>
        <v/>
      </c>
      <c r="AI218" s="129" t="str">
        <f t="array" aca="1" ref="AI218" ca="1">INDIRECT("ConsolGeog[@["&amp;AI$1&amp;"]]")</f>
        <v>ERROR</v>
      </c>
    </row>
    <row r="219" spans="1:35">
      <c r="A219" s="129" t="str">
        <f t="array" aca="1" ref="A219" ca="1">INDIRECT("ConsolGeog[@["&amp;A$1&amp;"]]")</f>
        <v>E07000191</v>
      </c>
      <c r="B219" s="129" t="str">
        <f t="array" aca="1" ref="B219" ca="1">INDIRECT("ConsolGeog[@["&amp;B$1&amp;"]]")</f>
        <v>West Somerset</v>
      </c>
      <c r="C219" s="129">
        <f t="array" aca="1" ref="C219" ca="1">INDIRECT("ConsolGeog[@["&amp;C$1&amp;"]]")</f>
        <v>34675</v>
      </c>
      <c r="D219" s="129">
        <f t="array" aca="1" ref="D219" ca="1">INDIRECT("ConsolGeog[@["&amp;D$1&amp;"]]")</f>
        <v>72534.509999999995</v>
      </c>
      <c r="E219" s="129" t="str">
        <f t="array" aca="1" ref="E219" ca="1">INDIRECT("ConsolGeog[@["&amp;E$1&amp;"]]")</f>
        <v>E07000191</v>
      </c>
      <c r="F219" s="129">
        <f t="array" aca="1" ref="F219" ca="1">INDIRECT("ConsolGeog[@["&amp;F$1&amp;"]]")</f>
        <v>1</v>
      </c>
      <c r="G219" s="129" t="str">
        <f t="array" aca="1" ref="G219" ca="1">INDIRECT("ConsolGeog[@["&amp;G$1&amp;"]]")</f>
        <v>District</v>
      </c>
      <c r="H219" s="129" t="str">
        <f t="array" aca="1" ref="H219" ca="1">INDIRECT("ConsolGeog[@["&amp;H$1&amp;"]]")</f>
        <v>England</v>
      </c>
      <c r="I219" s="129" t="str">
        <f t="array" aca="1" ref="I219" ca="1">INDIRECT("ConsolGeog[@["&amp;I$1&amp;"]]")</f>
        <v>Somerset</v>
      </c>
      <c r="J219" s="129">
        <f t="array" aca="1" ref="J219" ca="1">INDIRECT("ConsolGeog[@["&amp;J$1&amp;"]]")</f>
        <v>0</v>
      </c>
      <c r="K219" s="129">
        <f t="array" aca="1" ref="K219" ca="1">INDIRECT("ConsolGeog[@["&amp;K$1&amp;"]]")</f>
        <v>0</v>
      </c>
      <c r="L219" s="129">
        <f t="array" aca="1" ref="L219" ca="1">INDIRECT("ConsolGeog[@["&amp;L$1&amp;"]]")</f>
        <v>0</v>
      </c>
      <c r="M219" s="129">
        <f t="array" aca="1" ref="M219" ca="1">INDIRECT("ConsolGeog[@["&amp;M$1&amp;"]]")</f>
        <v>0</v>
      </c>
      <c r="N219" s="129">
        <f t="array" aca="1" ref="N219" ca="1">INDIRECT("ConsolGeog[@["&amp;N$1&amp;"]]")</f>
        <v>0</v>
      </c>
      <c r="O219" s="129">
        <f t="array" aca="1" ref="O219" ca="1">INDIRECT("ConsolGeog[@["&amp;O$1&amp;"]]")</f>
        <v>0</v>
      </c>
      <c r="P219" s="129">
        <f t="array" ref="P219">ConsolGeog[COUNTY: Presented CS - 16-17 (2014) '[non additive!']]</f>
        <v>0</v>
      </c>
      <c r="Q219" s="129">
        <f t="array" ref="Q219">ConsolGeog[COUNTY: Presented CS - 16-24 (2014) '[non additive!']]</f>
        <v>0</v>
      </c>
      <c r="R219" s="129">
        <f t="array" ref="R219">ConsolGeog[COUNTY: Presented CS - 18-24 (2014) '[non additive!']]</f>
        <v>0</v>
      </c>
      <c r="S219" s="129">
        <f t="array" ref="S219">ConsolGeog[COUNTY: Assessed CS - 16-17 (2014) '[non additive!']]</f>
        <v>0</v>
      </c>
      <c r="T219" s="129">
        <f t="array" ref="T219">ConsolGeog[COUNTY: Assessed CS - 16-24 (2014) '[non additive!']]</f>
        <v>0</v>
      </c>
      <c r="U219" s="129">
        <f t="array" ref="U219">ConsolGeog[COUNTY: Assessed CS - 18-24 (2014) '[non additive!']]</f>
        <v>0</v>
      </c>
      <c r="V219" s="129">
        <f t="array" ref="V219">ConsolGeog[COUNTY: Sum of districts'' populations '[non additive!']]</f>
        <v>92028</v>
      </c>
      <c r="W219" s="160">
        <f t="array" aca="1" ref="W219" ca="1">INDIRECT("ConsolGeog[@["&amp;W$1&amp;"]]")</f>
        <v>6.5427984874672621E-2</v>
      </c>
      <c r="X219" s="129">
        <f t="array" aca="1" ref="X219" ca="1">INDIRECT("ConsolGeog[@["&amp;X$1&amp;"]]")</f>
        <v>5.1688108050991373</v>
      </c>
      <c r="Y219" s="129">
        <f t="array" aca="1" ref="Y219" ca="1">INDIRECT("ConsolGeog[@["&amp;Y$1&amp;"]]")</f>
        <v>0</v>
      </c>
      <c r="Z219" s="129">
        <f t="array" aca="1" ref="Z219" ca="1">INDIRECT("ConsolGeog[@["&amp;Z$1&amp;"]]")</f>
        <v>0.13085596974934524</v>
      </c>
      <c r="AA219" s="129">
        <f t="array" aca="1" ref="AA219" ca="1">INDIRECT("ConsolGeog[@["&amp;AA$1&amp;"]]")</f>
        <v>4.5145309563524112</v>
      </c>
      <c r="AB219" s="129">
        <f t="array" aca="1" ref="AB219" ca="1">INDIRECT("ConsolGeog[@["&amp;AB$1&amp;"]]")</f>
        <v>0</v>
      </c>
      <c r="AC219" s="129">
        <f t="array" aca="1" ref="AC219" ca="1">INDIRECT("ConsolGeog[@["&amp;AC$1&amp;"]]")</f>
        <v>0</v>
      </c>
      <c r="AD219" s="129" t="str">
        <f t="array" aca="1" ref="AD219" ca="1">INDIRECT("ConsolGeog[@["&amp;AD$1&amp;"]]")</f>
        <v/>
      </c>
      <c r="AE219" s="129" t="str">
        <f t="array" aca="1" ref="AE219" ca="1">INDIRECT("ConsolGeog[@["&amp;AE$1&amp;"]]")</f>
        <v/>
      </c>
      <c r="AF219" s="129" t="str">
        <f t="array" aca="1" ref="AF219" ca="1">INDIRECT("ConsolGeog[@["&amp;AF$1&amp;"]]")</f>
        <v/>
      </c>
      <c r="AG219" s="129" t="str">
        <f t="array" aca="1" ref="AG219" ca="1">INDIRECT("ConsolGeog[@["&amp;AG$1&amp;"]]")</f>
        <v/>
      </c>
      <c r="AH219" s="129" t="str">
        <f t="array" aca="1" ref="AH219" ca="1">INDIRECT("ConsolGeog[@["&amp;AH$1&amp;"]]")</f>
        <v/>
      </c>
      <c r="AI219" s="129" t="str">
        <f t="array" aca="1" ref="AI219" ca="1">INDIRECT("ConsolGeog[@["&amp;AI$1&amp;"]]")</f>
        <v/>
      </c>
    </row>
    <row r="220" spans="1:35">
      <c r="A220" s="129" t="str">
        <f t="array" aca="1" ref="A220" ca="1">INDIRECT("ConsolGeog[@["&amp;A$1&amp;"]]")</f>
        <v>E07000192</v>
      </c>
      <c r="B220" s="129" t="str">
        <f t="array" aca="1" ref="B220" ca="1">INDIRECT("ConsolGeog[@["&amp;B$1&amp;"]]")</f>
        <v>Cannock Chase</v>
      </c>
      <c r="C220" s="129">
        <f t="array" aca="1" ref="C220" ca="1">INDIRECT("ConsolGeog[@["&amp;C$1&amp;"]]")</f>
        <v>97462</v>
      </c>
      <c r="D220" s="129">
        <f t="array" aca="1" ref="D220" ca="1">INDIRECT("ConsolGeog[@["&amp;D$1&amp;"]]")</f>
        <v>7888.09</v>
      </c>
      <c r="E220" s="129" t="str">
        <f t="array" aca="1" ref="E220" ca="1">INDIRECT("ConsolGeog[@["&amp;E$1&amp;"]]")</f>
        <v>E07000192</v>
      </c>
      <c r="F220" s="129" t="str">
        <f t="array" aca="1" ref="F220" ca="1">INDIRECT("ConsolGeog[@["&amp;F$1&amp;"]]")</f>
        <v/>
      </c>
      <c r="G220" s="129" t="str">
        <f t="array" aca="1" ref="G220" ca="1">INDIRECT("ConsolGeog[@["&amp;G$1&amp;"]]")</f>
        <v>District</v>
      </c>
      <c r="H220" s="129" t="str">
        <f t="array" aca="1" ref="H220" ca="1">INDIRECT("ConsolGeog[@["&amp;H$1&amp;"]]")</f>
        <v>England</v>
      </c>
      <c r="I220" s="129" t="str">
        <f t="array" aca="1" ref="I220" ca="1">INDIRECT("ConsolGeog[@["&amp;I$1&amp;"]]")</f>
        <v>Staffordshire</v>
      </c>
      <c r="J220" s="129">
        <f t="array" aca="1" ref="J220" ca="1">INDIRECT("ConsolGeog[@["&amp;J$1&amp;"]]")</f>
        <v>0</v>
      </c>
      <c r="K220" s="129">
        <f t="array" aca="1" ref="K220" ca="1">INDIRECT("ConsolGeog[@["&amp;K$1&amp;"]]")</f>
        <v>95</v>
      </c>
      <c r="L220" s="129">
        <f t="array" aca="1" ref="L220" ca="1">INDIRECT("ConsolGeog[@["&amp;L$1&amp;"]]")</f>
        <v>0</v>
      </c>
      <c r="M220" s="129">
        <f t="array" aca="1" ref="M220" ca="1">INDIRECT("ConsolGeog[@["&amp;M$1&amp;"]]")</f>
        <v>1</v>
      </c>
      <c r="N220" s="129">
        <f t="array" aca="1" ref="N220" ca="1">INDIRECT("ConsolGeog[@["&amp;N$1&amp;"]]")</f>
        <v>0</v>
      </c>
      <c r="O220" s="129">
        <f t="array" aca="1" ref="O220" ca="1">INDIRECT("ConsolGeog[@["&amp;O$1&amp;"]]")</f>
        <v>42</v>
      </c>
      <c r="P220" s="129">
        <f t="array" ref="P220">ConsolGeog[COUNTY: Presented CS - 16-17 (2014) '[non additive!']]</f>
        <v>0</v>
      </c>
      <c r="Q220" s="129">
        <f t="array" ref="Q220">ConsolGeog[COUNTY: Presented CS - 16-24 (2014) '[non additive!']]</f>
        <v>0</v>
      </c>
      <c r="R220" s="129">
        <f t="array" ref="R220">ConsolGeog[COUNTY: Presented CS - 18-24 (2014) '[non additive!']]</f>
        <v>0</v>
      </c>
      <c r="S220" s="129">
        <f t="array" ref="S220">ConsolGeog[COUNTY: Assessed CS - 16-17 (2014) '[non additive!']]</f>
        <v>0</v>
      </c>
      <c r="T220" s="129">
        <f t="array" ref="T220">ConsolGeog[COUNTY: Assessed CS - 16-24 (2014) '[non additive!']]</f>
        <v>0</v>
      </c>
      <c r="U220" s="129">
        <f t="array" ref="U220">ConsolGeog[COUNTY: Assessed CS - 18-24 (2014) '[non additive!']]</f>
        <v>0</v>
      </c>
      <c r="V220" s="129">
        <f t="array" ref="V220">ConsolGeog[COUNTY: Sum of districts'' populations '[non additive!']]</f>
        <v>92028</v>
      </c>
      <c r="W220" s="160">
        <f t="array" aca="1" ref="W220" ca="1">INDIRECT("ConsolGeog[@["&amp;W$1&amp;"]]")</f>
        <v>0.11486536655159937</v>
      </c>
      <c r="X220" s="129">
        <f t="array" aca="1" ref="X220" ca="1">INDIRECT("ConsolGeog[@["&amp;X$1&amp;"]]")</f>
        <v>0</v>
      </c>
      <c r="Y220" s="129">
        <f t="array" aca="1" ref="Y220" ca="1">INDIRECT("ConsolGeog[@["&amp;Y$1&amp;"]]")</f>
        <v>0</v>
      </c>
      <c r="Z220" s="129">
        <f t="array" aca="1" ref="Z220" ca="1">INDIRECT("ConsolGeog[@["&amp;Z$1&amp;"]]")</f>
        <v>0</v>
      </c>
      <c r="AA220" s="129">
        <f t="array" aca="1" ref="AA220" ca="1">INDIRECT("ConsolGeog[@["&amp;AA$1&amp;"]]")</f>
        <v>0</v>
      </c>
      <c r="AB220" s="129">
        <f t="array" aca="1" ref="AB220" ca="1">INDIRECT("ConsolGeog[@["&amp;AB$1&amp;"]]")</f>
        <v>0</v>
      </c>
      <c r="AC220" s="129">
        <f t="array" aca="1" ref="AC220" ca="1">INDIRECT("ConsolGeog[@["&amp;AC$1&amp;"]]")</f>
        <v>0</v>
      </c>
      <c r="AD220" s="129" t="str">
        <f t="array" aca="1" ref="AD220" ca="1">INDIRECT("ConsolGeog[@["&amp;AD$1&amp;"]]")</f>
        <v/>
      </c>
      <c r="AE220" s="129" t="str">
        <f t="array" aca="1" ref="AE220" ca="1">INDIRECT("ConsolGeog[@["&amp;AE$1&amp;"]]")</f>
        <v/>
      </c>
      <c r="AF220" s="129" t="str">
        <f t="array" aca="1" ref="AF220" ca="1">INDIRECT("ConsolGeog[@["&amp;AF$1&amp;"]]")</f>
        <v/>
      </c>
      <c r="AG220" s="129" t="str">
        <f t="array" aca="1" ref="AG220" ca="1">INDIRECT("ConsolGeog[@["&amp;AG$1&amp;"]]")</f>
        <v/>
      </c>
      <c r="AH220" s="129" t="str">
        <f t="array" aca="1" ref="AH220" ca="1">INDIRECT("ConsolGeog[@["&amp;AH$1&amp;"]]")</f>
        <v/>
      </c>
      <c r="AI220" s="129" t="str">
        <f t="array" aca="1" ref="AI220" ca="1">INDIRECT("ConsolGeog[@["&amp;AI$1&amp;"]]")</f>
        <v>ERROR</v>
      </c>
    </row>
    <row r="221" spans="1:35">
      <c r="A221" s="129" t="str">
        <f t="array" aca="1" ref="A221" ca="1">INDIRECT("ConsolGeog[@["&amp;A$1&amp;"]]")</f>
        <v>E07000193</v>
      </c>
      <c r="B221" s="129" t="str">
        <f t="array" aca="1" ref="B221" ca="1">INDIRECT("ConsolGeog[@["&amp;B$1&amp;"]]")</f>
        <v>East Staffordshire</v>
      </c>
      <c r="C221" s="129">
        <f t="array" aca="1" ref="C221" ca="1">INDIRECT("ConsolGeog[@["&amp;C$1&amp;"]]")</f>
        <v>113583</v>
      </c>
      <c r="D221" s="129">
        <f t="array" aca="1" ref="D221" ca="1">INDIRECT("ConsolGeog[@["&amp;D$1&amp;"]]")</f>
        <v>38696.29</v>
      </c>
      <c r="E221" s="129" t="str">
        <f t="array" aca="1" ref="E221" ca="1">INDIRECT("ConsolGeog[@["&amp;E$1&amp;"]]")</f>
        <v>E07000193</v>
      </c>
      <c r="F221" s="129" t="str">
        <f t="array" aca="1" ref="F221" ca="1">INDIRECT("ConsolGeog[@["&amp;F$1&amp;"]]")</f>
        <v/>
      </c>
      <c r="G221" s="129" t="str">
        <f t="array" aca="1" ref="G221" ca="1">INDIRECT("ConsolGeog[@["&amp;G$1&amp;"]]")</f>
        <v>District</v>
      </c>
      <c r="H221" s="129" t="str">
        <f t="array" aca="1" ref="H221" ca="1">INDIRECT("ConsolGeog[@["&amp;H$1&amp;"]]")</f>
        <v>England</v>
      </c>
      <c r="I221" s="129" t="str">
        <f t="array" aca="1" ref="I221" ca="1">INDIRECT("ConsolGeog[@["&amp;I$1&amp;"]]")</f>
        <v>Staffordshire</v>
      </c>
      <c r="J221" s="129">
        <f t="array" aca="1" ref="J221" ca="1">INDIRECT("ConsolGeog[@["&amp;J$1&amp;"]]")</f>
        <v>35</v>
      </c>
      <c r="K221" s="129">
        <f t="array" aca="1" ref="K221" ca="1">INDIRECT("ConsolGeog[@["&amp;K$1&amp;"]]")</f>
        <v>0</v>
      </c>
      <c r="L221" s="129">
        <f t="array" aca="1" ref="L221" ca="1">INDIRECT("ConsolGeog[@["&amp;L$1&amp;"]]")</f>
        <v>284</v>
      </c>
      <c r="M221" s="129">
        <f t="array" aca="1" ref="M221" ca="1">INDIRECT("ConsolGeog[@["&amp;M$1&amp;"]]")</f>
        <v>10</v>
      </c>
      <c r="N221" s="129">
        <f t="array" aca="1" ref="N221" ca="1">INDIRECT("ConsolGeog[@["&amp;N$1&amp;"]]")</f>
        <v>0</v>
      </c>
      <c r="O221" s="129">
        <f t="array" aca="1" ref="O221" ca="1">INDIRECT("ConsolGeog[@["&amp;O$1&amp;"]]")</f>
        <v>71</v>
      </c>
      <c r="P221" s="129">
        <f t="array" ref="P221">ConsolGeog[COUNTY: Presented CS - 16-17 (2014) '[non additive!']]</f>
        <v>0</v>
      </c>
      <c r="Q221" s="129">
        <f t="array" ref="Q221">ConsolGeog[COUNTY: Presented CS - 16-24 (2014) '[non additive!']]</f>
        <v>0</v>
      </c>
      <c r="R221" s="129">
        <f t="array" ref="R221">ConsolGeog[COUNTY: Presented CS - 18-24 (2014) '[non additive!']]</f>
        <v>0</v>
      </c>
      <c r="S221" s="129">
        <f t="array" ref="S221">ConsolGeog[COUNTY: Assessed CS - 16-17 (2014) '[non additive!']]</f>
        <v>0</v>
      </c>
      <c r="T221" s="129">
        <f t="array" ref="T221">ConsolGeog[COUNTY: Assessed CS - 16-24 (2014) '[non additive!']]</f>
        <v>0</v>
      </c>
      <c r="U221" s="129">
        <f t="array" ref="U221">ConsolGeog[COUNTY: Assessed CS - 18-24 (2014) '[non additive!']]</f>
        <v>0</v>
      </c>
      <c r="V221" s="129">
        <f t="array" ref="V221">ConsolGeog[COUNTY: Sum of districts'' populations '[non additive!']]</f>
        <v>92028</v>
      </c>
      <c r="W221" s="160">
        <f t="array" aca="1" ref="W221" ca="1">INDIRECT("ConsolGeog[@["&amp;W$1&amp;"]]")</f>
        <v>0.13386502358899172</v>
      </c>
      <c r="X221" s="129">
        <f t="array" aca="1" ref="X221" ca="1">INDIRECT("ConsolGeog[@["&amp;X$1&amp;"]]")</f>
        <v>0</v>
      </c>
      <c r="Y221" s="129">
        <f t="array" aca="1" ref="Y221" ca="1">INDIRECT("ConsolGeog[@["&amp;Y$1&amp;"]]")</f>
        <v>0</v>
      </c>
      <c r="Z221" s="129">
        <f t="array" aca="1" ref="Z221" ca="1">INDIRECT("ConsolGeog[@["&amp;Z$1&amp;"]]")</f>
        <v>0</v>
      </c>
      <c r="AA221" s="129">
        <f t="array" aca="1" ref="AA221" ca="1">INDIRECT("ConsolGeog[@["&amp;AA$1&amp;"]]")</f>
        <v>0</v>
      </c>
      <c r="AB221" s="129">
        <f t="array" aca="1" ref="AB221" ca="1">INDIRECT("ConsolGeog[@["&amp;AB$1&amp;"]]")</f>
        <v>0</v>
      </c>
      <c r="AC221" s="129">
        <f t="array" aca="1" ref="AC221" ca="1">INDIRECT("ConsolGeog[@["&amp;AC$1&amp;"]]")</f>
        <v>0</v>
      </c>
      <c r="AD221" s="129" t="str">
        <f t="array" aca="1" ref="AD221" ca="1">INDIRECT("ConsolGeog[@["&amp;AD$1&amp;"]]")</f>
        <v/>
      </c>
      <c r="AE221" s="129" t="str">
        <f t="array" aca="1" ref="AE221" ca="1">INDIRECT("ConsolGeog[@["&amp;AE$1&amp;"]]")</f>
        <v/>
      </c>
      <c r="AF221" s="129" t="str">
        <f t="array" aca="1" ref="AF221" ca="1">INDIRECT("ConsolGeog[@["&amp;AF$1&amp;"]]")</f>
        <v/>
      </c>
      <c r="AG221" s="129" t="str">
        <f t="array" aca="1" ref="AG221" ca="1">INDIRECT("ConsolGeog[@["&amp;AG$1&amp;"]]")</f>
        <v/>
      </c>
      <c r="AH221" s="129" t="str">
        <f t="array" aca="1" ref="AH221" ca="1">INDIRECT("ConsolGeog[@["&amp;AH$1&amp;"]]")</f>
        <v/>
      </c>
      <c r="AI221" s="129" t="str">
        <f t="array" aca="1" ref="AI221" ca="1">INDIRECT("ConsolGeog[@["&amp;AI$1&amp;"]]")</f>
        <v/>
      </c>
    </row>
    <row r="222" spans="1:35">
      <c r="A222" s="129" t="str">
        <f t="array" aca="1" ref="A222" ca="1">INDIRECT("ConsolGeog[@["&amp;A$1&amp;"]]")</f>
        <v>E07000194</v>
      </c>
      <c r="B222" s="129" t="str">
        <f t="array" aca="1" ref="B222" ca="1">INDIRECT("ConsolGeog[@["&amp;B$1&amp;"]]")</f>
        <v>Lichfield</v>
      </c>
      <c r="C222" s="129">
        <f t="array" aca="1" ref="C222" ca="1">INDIRECT("ConsolGeog[@["&amp;C$1&amp;"]]")</f>
        <v>100654</v>
      </c>
      <c r="D222" s="129">
        <f t="array" aca="1" ref="D222" ca="1">INDIRECT("ConsolGeog[@["&amp;D$1&amp;"]]")</f>
        <v>33129.71</v>
      </c>
      <c r="E222" s="129" t="str">
        <f t="array" aca="1" ref="E222" ca="1">INDIRECT("ConsolGeog[@["&amp;E$1&amp;"]]")</f>
        <v>E07000194</v>
      </c>
      <c r="F222" s="129" t="str">
        <f t="array" aca="1" ref="F222" ca="1">INDIRECT("ConsolGeog[@["&amp;F$1&amp;"]]")</f>
        <v/>
      </c>
      <c r="G222" s="129" t="str">
        <f t="array" aca="1" ref="G222" ca="1">INDIRECT("ConsolGeog[@["&amp;G$1&amp;"]]")</f>
        <v>District</v>
      </c>
      <c r="H222" s="129" t="str">
        <f t="array" aca="1" ref="H222" ca="1">INDIRECT("ConsolGeog[@["&amp;H$1&amp;"]]")</f>
        <v>England</v>
      </c>
      <c r="I222" s="129" t="str">
        <f t="array" aca="1" ref="I222" ca="1">INDIRECT("ConsolGeog[@["&amp;I$1&amp;"]]")</f>
        <v>Staffordshire</v>
      </c>
      <c r="J222" s="129">
        <f t="array" aca="1" ref="J222" ca="1">INDIRECT("ConsolGeog[@["&amp;J$1&amp;"]]")</f>
        <v>1</v>
      </c>
      <c r="K222" s="129">
        <f t="array" aca="1" ref="K222" ca="1">INDIRECT("ConsolGeog[@["&amp;K$1&amp;"]]")</f>
        <v>0</v>
      </c>
      <c r="L222" s="129">
        <f t="array" aca="1" ref="L222" ca="1">INDIRECT("ConsolGeog[@["&amp;L$1&amp;"]]")</f>
        <v>13</v>
      </c>
      <c r="M222" s="129">
        <f t="array" aca="1" ref="M222" ca="1">INDIRECT("ConsolGeog[@["&amp;M$1&amp;"]]")</f>
        <v>1</v>
      </c>
      <c r="N222" s="129">
        <f t="array" aca="1" ref="N222" ca="1">INDIRECT("ConsolGeog[@["&amp;N$1&amp;"]]")</f>
        <v>0</v>
      </c>
      <c r="O222" s="129">
        <f t="array" aca="1" ref="O222" ca="1">INDIRECT("ConsolGeog[@["&amp;O$1&amp;"]]")</f>
        <v>13</v>
      </c>
      <c r="P222" s="129">
        <f t="array" ref="P222">ConsolGeog[COUNTY: Presented CS - 16-17 (2014) '[non additive!']]</f>
        <v>0</v>
      </c>
      <c r="Q222" s="129">
        <f t="array" ref="Q222">ConsolGeog[COUNTY: Presented CS - 16-24 (2014) '[non additive!']]</f>
        <v>0</v>
      </c>
      <c r="R222" s="129">
        <f t="array" ref="R222">ConsolGeog[COUNTY: Presented CS - 18-24 (2014) '[non additive!']]</f>
        <v>0</v>
      </c>
      <c r="S222" s="129">
        <f t="array" ref="S222">ConsolGeog[COUNTY: Assessed CS - 16-17 (2014) '[non additive!']]</f>
        <v>0</v>
      </c>
      <c r="T222" s="129">
        <f t="array" ref="T222">ConsolGeog[COUNTY: Assessed CS - 16-24 (2014) '[non additive!']]</f>
        <v>0</v>
      </c>
      <c r="U222" s="129">
        <f t="array" ref="U222">ConsolGeog[COUNTY: Assessed CS - 18-24 (2014) '[non additive!']]</f>
        <v>0</v>
      </c>
      <c r="V222" s="129">
        <f t="array" ref="V222">ConsolGeog[COUNTY: Sum of districts'' populations '[non additive!']]</f>
        <v>92028</v>
      </c>
      <c r="W222" s="160">
        <f t="array" aca="1" ref="W222" ca="1">INDIRECT("ConsolGeog[@["&amp;W$1&amp;"]]")</f>
        <v>0.11862734814476086</v>
      </c>
      <c r="X222" s="129">
        <f t="array" aca="1" ref="X222" ca="1">INDIRECT("ConsolGeog[@["&amp;X$1&amp;"]]")</f>
        <v>0</v>
      </c>
      <c r="Y222" s="129">
        <f t="array" aca="1" ref="Y222" ca="1">INDIRECT("ConsolGeog[@["&amp;Y$1&amp;"]]")</f>
        <v>0</v>
      </c>
      <c r="Z222" s="129">
        <f t="array" aca="1" ref="Z222" ca="1">INDIRECT("ConsolGeog[@["&amp;Z$1&amp;"]]")</f>
        <v>0</v>
      </c>
      <c r="AA222" s="129">
        <f t="array" aca="1" ref="AA222" ca="1">INDIRECT("ConsolGeog[@["&amp;AA$1&amp;"]]")</f>
        <v>0</v>
      </c>
      <c r="AB222" s="129">
        <f t="array" aca="1" ref="AB222" ca="1">INDIRECT("ConsolGeog[@["&amp;AB$1&amp;"]]")</f>
        <v>0</v>
      </c>
      <c r="AC222" s="129">
        <f t="array" aca="1" ref="AC222" ca="1">INDIRECT("ConsolGeog[@["&amp;AC$1&amp;"]]")</f>
        <v>0</v>
      </c>
      <c r="AD222" s="129" t="str">
        <f t="array" aca="1" ref="AD222" ca="1">INDIRECT("ConsolGeog[@["&amp;AD$1&amp;"]]")</f>
        <v/>
      </c>
      <c r="AE222" s="129" t="str">
        <f t="array" aca="1" ref="AE222" ca="1">INDIRECT("ConsolGeog[@["&amp;AE$1&amp;"]]")</f>
        <v/>
      </c>
      <c r="AF222" s="129" t="str">
        <f t="array" aca="1" ref="AF222" ca="1">INDIRECT("ConsolGeog[@["&amp;AF$1&amp;"]]")</f>
        <v/>
      </c>
      <c r="AG222" s="129" t="str">
        <f t="array" aca="1" ref="AG222" ca="1">INDIRECT("ConsolGeog[@["&amp;AG$1&amp;"]]")</f>
        <v/>
      </c>
      <c r="AH222" s="129" t="str">
        <f t="array" aca="1" ref="AH222" ca="1">INDIRECT("ConsolGeog[@["&amp;AH$1&amp;"]]")</f>
        <v/>
      </c>
      <c r="AI222" s="129" t="str">
        <f t="array" aca="1" ref="AI222" ca="1">INDIRECT("ConsolGeog[@["&amp;AI$1&amp;"]]")</f>
        <v/>
      </c>
    </row>
    <row r="223" spans="1:35">
      <c r="A223" s="129" t="str">
        <f t="array" aca="1" ref="A223" ca="1">INDIRECT("ConsolGeog[@["&amp;A$1&amp;"]]")</f>
        <v>E07000195</v>
      </c>
      <c r="B223" s="129" t="str">
        <f t="array" aca="1" ref="B223" ca="1">INDIRECT("ConsolGeog[@["&amp;B$1&amp;"]]")</f>
        <v>Newcastle-under-Lyme</v>
      </c>
      <c r="C223" s="129">
        <f t="array" aca="1" ref="C223" ca="1">INDIRECT("ConsolGeog[@["&amp;C$1&amp;"]]")</f>
        <v>123871</v>
      </c>
      <c r="D223" s="129">
        <f t="array" aca="1" ref="D223" ca="1">INDIRECT("ConsolGeog[@["&amp;D$1&amp;"]]")</f>
        <v>21095.75</v>
      </c>
      <c r="E223" s="129" t="str">
        <f t="array" aca="1" ref="E223" ca="1">INDIRECT("ConsolGeog[@["&amp;E$1&amp;"]]")</f>
        <v>E07000195</v>
      </c>
      <c r="F223" s="129">
        <f t="array" aca="1" ref="F223" ca="1">INDIRECT("ConsolGeog[@["&amp;F$1&amp;"]]")</f>
        <v>1</v>
      </c>
      <c r="G223" s="129" t="str">
        <f t="array" aca="1" ref="G223" ca="1">INDIRECT("ConsolGeog[@["&amp;G$1&amp;"]]")</f>
        <v>District</v>
      </c>
      <c r="H223" s="129" t="str">
        <f t="array" aca="1" ref="H223" ca="1">INDIRECT("ConsolGeog[@["&amp;H$1&amp;"]]")</f>
        <v>England</v>
      </c>
      <c r="I223" s="129" t="str">
        <f t="array" aca="1" ref="I223" ca="1">INDIRECT("ConsolGeog[@["&amp;I$1&amp;"]]")</f>
        <v>Staffordshire</v>
      </c>
      <c r="J223" s="129">
        <f t="array" aca="1" ref="J223" ca="1">INDIRECT("ConsolGeog[@["&amp;J$1&amp;"]]")</f>
        <v>0</v>
      </c>
      <c r="K223" s="129">
        <f t="array" aca="1" ref="K223" ca="1">INDIRECT("ConsolGeog[@["&amp;K$1&amp;"]]")</f>
        <v>0</v>
      </c>
      <c r="L223" s="129">
        <f t="array" aca="1" ref="L223" ca="1">INDIRECT("ConsolGeog[@["&amp;L$1&amp;"]]")</f>
        <v>0</v>
      </c>
      <c r="M223" s="129">
        <f t="array" aca="1" ref="M223" ca="1">INDIRECT("ConsolGeog[@["&amp;M$1&amp;"]]")</f>
        <v>0</v>
      </c>
      <c r="N223" s="129">
        <f t="array" aca="1" ref="N223" ca="1">INDIRECT("ConsolGeog[@["&amp;N$1&amp;"]]")</f>
        <v>0</v>
      </c>
      <c r="O223" s="129">
        <f t="array" aca="1" ref="O223" ca="1">INDIRECT("ConsolGeog[@["&amp;O$1&amp;"]]")</f>
        <v>0</v>
      </c>
      <c r="P223" s="129">
        <f t="array" ref="P223">ConsolGeog[COUNTY: Presented CS - 16-17 (2014) '[non additive!']]</f>
        <v>0</v>
      </c>
      <c r="Q223" s="129">
        <f t="array" ref="Q223">ConsolGeog[COUNTY: Presented CS - 16-24 (2014) '[non additive!']]</f>
        <v>0</v>
      </c>
      <c r="R223" s="129">
        <f t="array" ref="R223">ConsolGeog[COUNTY: Presented CS - 18-24 (2014) '[non additive!']]</f>
        <v>0</v>
      </c>
      <c r="S223" s="129">
        <f t="array" ref="S223">ConsolGeog[COUNTY: Assessed CS - 16-17 (2014) '[non additive!']]</f>
        <v>0</v>
      </c>
      <c r="T223" s="129">
        <f t="array" ref="T223">ConsolGeog[COUNTY: Assessed CS - 16-24 (2014) '[non additive!']]</f>
        <v>0</v>
      </c>
      <c r="U223" s="129">
        <f t="array" ref="U223">ConsolGeog[COUNTY: Assessed CS - 18-24 (2014) '[non additive!']]</f>
        <v>0</v>
      </c>
      <c r="V223" s="129">
        <f t="array" ref="V223">ConsolGeog[COUNTY: Sum of districts'' populations '[non additive!']]</f>
        <v>92028</v>
      </c>
      <c r="W223" s="160">
        <f t="array" aca="1" ref="W223" ca="1">INDIRECT("ConsolGeog[@["&amp;W$1&amp;"]]")</f>
        <v>0.14599010711983301</v>
      </c>
      <c r="X223" s="129">
        <f t="array" aca="1" ref="X223" ca="1">INDIRECT("ConsolGeog[@["&amp;X$1&amp;"]]")</f>
        <v>0</v>
      </c>
      <c r="Y223" s="129">
        <f t="array" aca="1" ref="Y223" ca="1">INDIRECT("ConsolGeog[@["&amp;Y$1&amp;"]]")</f>
        <v>0</v>
      </c>
      <c r="Z223" s="129">
        <f t="array" aca="1" ref="Z223" ca="1">INDIRECT("ConsolGeog[@["&amp;Z$1&amp;"]]")</f>
        <v>0</v>
      </c>
      <c r="AA223" s="129">
        <f t="array" aca="1" ref="AA223" ca="1">INDIRECT("ConsolGeog[@["&amp;AA$1&amp;"]]")</f>
        <v>0</v>
      </c>
      <c r="AB223" s="129">
        <f t="array" aca="1" ref="AB223" ca="1">INDIRECT("ConsolGeog[@["&amp;AB$1&amp;"]]")</f>
        <v>0</v>
      </c>
      <c r="AC223" s="129">
        <f t="array" aca="1" ref="AC223" ca="1">INDIRECT("ConsolGeog[@["&amp;AC$1&amp;"]]")</f>
        <v>0</v>
      </c>
      <c r="AD223" s="129" t="str">
        <f t="array" aca="1" ref="AD223" ca="1">INDIRECT("ConsolGeog[@["&amp;AD$1&amp;"]]")</f>
        <v/>
      </c>
      <c r="AE223" s="129" t="str">
        <f t="array" aca="1" ref="AE223" ca="1">INDIRECT("ConsolGeog[@["&amp;AE$1&amp;"]]")</f>
        <v/>
      </c>
      <c r="AF223" s="129" t="str">
        <f t="array" aca="1" ref="AF223" ca="1">INDIRECT("ConsolGeog[@["&amp;AF$1&amp;"]]")</f>
        <v/>
      </c>
      <c r="AG223" s="129" t="str">
        <f t="array" aca="1" ref="AG223" ca="1">INDIRECT("ConsolGeog[@["&amp;AG$1&amp;"]]")</f>
        <v/>
      </c>
      <c r="AH223" s="129" t="str">
        <f t="array" aca="1" ref="AH223" ca="1">INDIRECT("ConsolGeog[@["&amp;AH$1&amp;"]]")</f>
        <v/>
      </c>
      <c r="AI223" s="129" t="str">
        <f t="array" aca="1" ref="AI223" ca="1">INDIRECT("ConsolGeog[@["&amp;AI$1&amp;"]]")</f>
        <v/>
      </c>
    </row>
    <row r="224" spans="1:35">
      <c r="A224" s="129" t="str">
        <f t="array" aca="1" ref="A224" ca="1">INDIRECT("ConsolGeog[@["&amp;A$1&amp;"]]")</f>
        <v>E07000196</v>
      </c>
      <c r="B224" s="129" t="str">
        <f t="array" aca="1" ref="B224" ca="1">INDIRECT("ConsolGeog[@["&amp;B$1&amp;"]]")</f>
        <v>South Staffordshire</v>
      </c>
      <c r="C224" s="129">
        <f t="array" aca="1" ref="C224" ca="1">INDIRECT("ConsolGeog[@["&amp;C$1&amp;"]]")</f>
        <v>108131</v>
      </c>
      <c r="D224" s="129">
        <f t="array" aca="1" ref="D224" ca="1">INDIRECT("ConsolGeog[@["&amp;D$1&amp;"]]")</f>
        <v>40731.519999999997</v>
      </c>
      <c r="E224" s="129" t="str">
        <f t="array" aca="1" ref="E224" ca="1">INDIRECT("ConsolGeog[@["&amp;E$1&amp;"]]")</f>
        <v>E07000196</v>
      </c>
      <c r="F224" s="129">
        <f t="array" aca="1" ref="F224" ca="1">INDIRECT("ConsolGeog[@["&amp;F$1&amp;"]]")</f>
        <v>1</v>
      </c>
      <c r="G224" s="129" t="str">
        <f t="array" aca="1" ref="G224" ca="1">INDIRECT("ConsolGeog[@["&amp;G$1&amp;"]]")</f>
        <v>District</v>
      </c>
      <c r="H224" s="129" t="str">
        <f t="array" aca="1" ref="H224" ca="1">INDIRECT("ConsolGeog[@["&amp;H$1&amp;"]]")</f>
        <v>England</v>
      </c>
      <c r="I224" s="129" t="str">
        <f t="array" aca="1" ref="I224" ca="1">INDIRECT("ConsolGeog[@["&amp;I$1&amp;"]]")</f>
        <v>Staffordshire</v>
      </c>
      <c r="J224" s="129">
        <f t="array" aca="1" ref="J224" ca="1">INDIRECT("ConsolGeog[@["&amp;J$1&amp;"]]")</f>
        <v>0</v>
      </c>
      <c r="K224" s="129">
        <f t="array" aca="1" ref="K224" ca="1">INDIRECT("ConsolGeog[@["&amp;K$1&amp;"]]")</f>
        <v>0</v>
      </c>
      <c r="L224" s="129">
        <f t="array" aca="1" ref="L224" ca="1">INDIRECT("ConsolGeog[@["&amp;L$1&amp;"]]")</f>
        <v>0</v>
      </c>
      <c r="M224" s="129">
        <f t="array" aca="1" ref="M224" ca="1">INDIRECT("ConsolGeog[@["&amp;M$1&amp;"]]")</f>
        <v>0</v>
      </c>
      <c r="N224" s="129">
        <f t="array" aca="1" ref="N224" ca="1">INDIRECT("ConsolGeog[@["&amp;N$1&amp;"]]")</f>
        <v>0</v>
      </c>
      <c r="O224" s="129">
        <f t="array" aca="1" ref="O224" ca="1">INDIRECT("ConsolGeog[@["&amp;O$1&amp;"]]")</f>
        <v>0</v>
      </c>
      <c r="P224" s="129">
        <f t="array" ref="P224">ConsolGeog[COUNTY: Presented CS - 16-17 (2014) '[non additive!']]</f>
        <v>0</v>
      </c>
      <c r="Q224" s="129">
        <f t="array" ref="Q224">ConsolGeog[COUNTY: Presented CS - 16-24 (2014) '[non additive!']]</f>
        <v>0</v>
      </c>
      <c r="R224" s="129">
        <f t="array" ref="R224">ConsolGeog[COUNTY: Presented CS - 18-24 (2014) '[non additive!']]</f>
        <v>0</v>
      </c>
      <c r="S224" s="129">
        <f t="array" ref="S224">ConsolGeog[COUNTY: Assessed CS - 16-17 (2014) '[non additive!']]</f>
        <v>0</v>
      </c>
      <c r="T224" s="129">
        <f t="array" ref="T224">ConsolGeog[COUNTY: Assessed CS - 16-24 (2014) '[non additive!']]</f>
        <v>0</v>
      </c>
      <c r="U224" s="129">
        <f t="array" ref="U224">ConsolGeog[COUNTY: Assessed CS - 18-24 (2014) '[non additive!']]</f>
        <v>0</v>
      </c>
      <c r="V224" s="129">
        <f t="array" ref="V224">ConsolGeog[COUNTY: Sum of districts'' populations '[non additive!']]</f>
        <v>92028</v>
      </c>
      <c r="W224" s="160">
        <f t="array" aca="1" ref="W224" ca="1">INDIRECT("ConsolGeog[@["&amp;W$1&amp;"]]")</f>
        <v>0.12743948359966953</v>
      </c>
      <c r="X224" s="129">
        <f t="array" aca="1" ref="X224" ca="1">INDIRECT("ConsolGeog[@["&amp;X$1&amp;"]]")</f>
        <v>0</v>
      </c>
      <c r="Y224" s="129">
        <f t="array" aca="1" ref="Y224" ca="1">INDIRECT("ConsolGeog[@["&amp;Y$1&amp;"]]")</f>
        <v>0</v>
      </c>
      <c r="Z224" s="129">
        <f t="array" aca="1" ref="Z224" ca="1">INDIRECT("ConsolGeog[@["&amp;Z$1&amp;"]]")</f>
        <v>0</v>
      </c>
      <c r="AA224" s="129">
        <f t="array" aca="1" ref="AA224" ca="1">INDIRECT("ConsolGeog[@["&amp;AA$1&amp;"]]")</f>
        <v>0</v>
      </c>
      <c r="AB224" s="129">
        <f t="array" aca="1" ref="AB224" ca="1">INDIRECT("ConsolGeog[@["&amp;AB$1&amp;"]]")</f>
        <v>0</v>
      </c>
      <c r="AC224" s="129">
        <f t="array" aca="1" ref="AC224" ca="1">INDIRECT("ConsolGeog[@["&amp;AC$1&amp;"]]")</f>
        <v>0</v>
      </c>
      <c r="AD224" s="129" t="str">
        <f t="array" aca="1" ref="AD224" ca="1">INDIRECT("ConsolGeog[@["&amp;AD$1&amp;"]]")</f>
        <v/>
      </c>
      <c r="AE224" s="129" t="str">
        <f t="array" aca="1" ref="AE224" ca="1">INDIRECT("ConsolGeog[@["&amp;AE$1&amp;"]]")</f>
        <v/>
      </c>
      <c r="AF224" s="129" t="str">
        <f t="array" aca="1" ref="AF224" ca="1">INDIRECT("ConsolGeog[@["&amp;AF$1&amp;"]]")</f>
        <v/>
      </c>
      <c r="AG224" s="129" t="str">
        <f t="array" aca="1" ref="AG224" ca="1">INDIRECT("ConsolGeog[@["&amp;AG$1&amp;"]]")</f>
        <v/>
      </c>
      <c r="AH224" s="129" t="str">
        <f t="array" aca="1" ref="AH224" ca="1">INDIRECT("ConsolGeog[@["&amp;AH$1&amp;"]]")</f>
        <v/>
      </c>
      <c r="AI224" s="129" t="str">
        <f t="array" aca="1" ref="AI224" ca="1">INDIRECT("ConsolGeog[@["&amp;AI$1&amp;"]]")</f>
        <v/>
      </c>
    </row>
    <row r="225" spans="1:35">
      <c r="A225" s="129" t="str">
        <f t="array" aca="1" ref="A225" ca="1">INDIRECT("ConsolGeog[@["&amp;A$1&amp;"]]")</f>
        <v>E07000197</v>
      </c>
      <c r="B225" s="129" t="str">
        <f t="array" aca="1" ref="B225" ca="1">INDIRECT("ConsolGeog[@["&amp;B$1&amp;"]]")</f>
        <v>Stafford</v>
      </c>
      <c r="C225" s="129">
        <f t="array" aca="1" ref="C225" ca="1">INDIRECT("ConsolGeog[@["&amp;C$1&amp;"]]")</f>
        <v>130869</v>
      </c>
      <c r="D225" s="129">
        <f t="array" aca="1" ref="D225" ca="1">INDIRECT("ConsolGeog[@["&amp;D$1&amp;"]]")</f>
        <v>59817.26</v>
      </c>
      <c r="E225" s="129" t="str">
        <f t="array" aca="1" ref="E225" ca="1">INDIRECT("ConsolGeog[@["&amp;E$1&amp;"]]")</f>
        <v>E07000197</v>
      </c>
      <c r="F225" s="129" t="str">
        <f t="array" aca="1" ref="F225" ca="1">INDIRECT("ConsolGeog[@["&amp;F$1&amp;"]]")</f>
        <v/>
      </c>
      <c r="G225" s="129" t="str">
        <f t="array" aca="1" ref="G225" ca="1">INDIRECT("ConsolGeog[@["&amp;G$1&amp;"]]")</f>
        <v>District</v>
      </c>
      <c r="H225" s="129" t="str">
        <f t="array" aca="1" ref="H225" ca="1">INDIRECT("ConsolGeog[@["&amp;H$1&amp;"]]")</f>
        <v>England</v>
      </c>
      <c r="I225" s="129" t="str">
        <f t="array" aca="1" ref="I225" ca="1">INDIRECT("ConsolGeog[@["&amp;I$1&amp;"]]")</f>
        <v>Staffordshire</v>
      </c>
      <c r="J225" s="129">
        <f t="array" aca="1" ref="J225" ca="1">INDIRECT("ConsolGeog[@["&amp;J$1&amp;"]]")</f>
        <v>1</v>
      </c>
      <c r="K225" s="129">
        <f t="array" aca="1" ref="K225" ca="1">INDIRECT("ConsolGeog[@["&amp;K$1&amp;"]]")</f>
        <v>0</v>
      </c>
      <c r="L225" s="129">
        <f t="array" aca="1" ref="L225" ca="1">INDIRECT("ConsolGeog[@["&amp;L$1&amp;"]]")</f>
        <v>7</v>
      </c>
      <c r="M225" s="129">
        <f t="array" aca="1" ref="M225" ca="1">INDIRECT("ConsolGeog[@["&amp;M$1&amp;"]]")</f>
        <v>1</v>
      </c>
      <c r="N225" s="129">
        <f t="array" aca="1" ref="N225" ca="1">INDIRECT("ConsolGeog[@["&amp;N$1&amp;"]]")</f>
        <v>0</v>
      </c>
      <c r="O225" s="129">
        <f t="array" aca="1" ref="O225" ca="1">INDIRECT("ConsolGeog[@["&amp;O$1&amp;"]]")</f>
        <v>7</v>
      </c>
      <c r="P225" s="129">
        <f t="array" ref="P225">ConsolGeog[COUNTY: Presented CS - 16-17 (2014) '[non additive!']]</f>
        <v>0</v>
      </c>
      <c r="Q225" s="129">
        <f t="array" ref="Q225">ConsolGeog[COUNTY: Presented CS - 16-24 (2014) '[non additive!']]</f>
        <v>0</v>
      </c>
      <c r="R225" s="129">
        <f t="array" ref="R225">ConsolGeog[COUNTY: Presented CS - 18-24 (2014) '[non additive!']]</f>
        <v>0</v>
      </c>
      <c r="S225" s="129">
        <f t="array" ref="S225">ConsolGeog[COUNTY: Assessed CS - 16-17 (2014) '[non additive!']]</f>
        <v>0</v>
      </c>
      <c r="T225" s="129">
        <f t="array" ref="T225">ConsolGeog[COUNTY: Assessed CS - 16-24 (2014) '[non additive!']]</f>
        <v>0</v>
      </c>
      <c r="U225" s="129">
        <f t="array" ref="U225">ConsolGeog[COUNTY: Assessed CS - 18-24 (2014) '[non additive!']]</f>
        <v>0</v>
      </c>
      <c r="V225" s="129">
        <f t="array" ref="V225">ConsolGeog[COUNTY: Sum of districts'' populations '[non additive!']]</f>
        <v>92028</v>
      </c>
      <c r="W225" s="160">
        <f t="array" aca="1" ref="W225" ca="1">INDIRECT("ConsolGeog[@["&amp;W$1&amp;"]]")</f>
        <v>0.15423770962263506</v>
      </c>
      <c r="X225" s="129">
        <f t="array" aca="1" ref="X225" ca="1">INDIRECT("ConsolGeog[@["&amp;X$1&amp;"]]")</f>
        <v>0</v>
      </c>
      <c r="Y225" s="129">
        <f t="array" aca="1" ref="Y225" ca="1">INDIRECT("ConsolGeog[@["&amp;Y$1&amp;"]]")</f>
        <v>0</v>
      </c>
      <c r="Z225" s="129">
        <f t="array" aca="1" ref="Z225" ca="1">INDIRECT("ConsolGeog[@["&amp;Z$1&amp;"]]")</f>
        <v>0</v>
      </c>
      <c r="AA225" s="129">
        <f t="array" aca="1" ref="AA225" ca="1">INDIRECT("ConsolGeog[@["&amp;AA$1&amp;"]]")</f>
        <v>0</v>
      </c>
      <c r="AB225" s="129">
        <f t="array" aca="1" ref="AB225" ca="1">INDIRECT("ConsolGeog[@["&amp;AB$1&amp;"]]")</f>
        <v>0</v>
      </c>
      <c r="AC225" s="129">
        <f t="array" aca="1" ref="AC225" ca="1">INDIRECT("ConsolGeog[@["&amp;AC$1&amp;"]]")</f>
        <v>0</v>
      </c>
      <c r="AD225" s="129" t="str">
        <f t="array" aca="1" ref="AD225" ca="1">INDIRECT("ConsolGeog[@["&amp;AD$1&amp;"]]")</f>
        <v/>
      </c>
      <c r="AE225" s="129" t="str">
        <f t="array" aca="1" ref="AE225" ca="1">INDIRECT("ConsolGeog[@["&amp;AE$1&amp;"]]")</f>
        <v/>
      </c>
      <c r="AF225" s="129" t="str">
        <f t="array" aca="1" ref="AF225" ca="1">INDIRECT("ConsolGeog[@["&amp;AF$1&amp;"]]")</f>
        <v/>
      </c>
      <c r="AG225" s="129" t="str">
        <f t="array" aca="1" ref="AG225" ca="1">INDIRECT("ConsolGeog[@["&amp;AG$1&amp;"]]")</f>
        <v/>
      </c>
      <c r="AH225" s="129" t="str">
        <f t="array" aca="1" ref="AH225" ca="1">INDIRECT("ConsolGeog[@["&amp;AH$1&amp;"]]")</f>
        <v/>
      </c>
      <c r="AI225" s="129" t="str">
        <f t="array" aca="1" ref="AI225" ca="1">INDIRECT("ConsolGeog[@["&amp;AI$1&amp;"]]")</f>
        <v/>
      </c>
    </row>
    <row r="226" spans="1:35">
      <c r="A226" s="129" t="str">
        <f t="array" aca="1" ref="A226" ca="1">INDIRECT("ConsolGeog[@["&amp;A$1&amp;"]]")</f>
        <v>E07000198</v>
      </c>
      <c r="B226" s="129" t="str">
        <f t="array" aca="1" ref="B226" ca="1">INDIRECT("ConsolGeog[@["&amp;B$1&amp;"]]")</f>
        <v>Staffordshire Moorlands</v>
      </c>
      <c r="C226" s="129">
        <f t="array" aca="1" ref="C226" ca="1">INDIRECT("ConsolGeog[@["&amp;C$1&amp;"]]")</f>
        <v>97106</v>
      </c>
      <c r="D226" s="129">
        <f t="array" aca="1" ref="D226" ca="1">INDIRECT("ConsolGeog[@["&amp;D$1&amp;"]]")</f>
        <v>57584.71</v>
      </c>
      <c r="E226" s="129" t="str">
        <f t="array" aca="1" ref="E226" ca="1">INDIRECT("ConsolGeog[@["&amp;E$1&amp;"]]")</f>
        <v>E07000198</v>
      </c>
      <c r="F226" s="129" t="str">
        <f t="array" aca="1" ref="F226" ca="1">INDIRECT("ConsolGeog[@["&amp;F$1&amp;"]]")</f>
        <v/>
      </c>
      <c r="G226" s="129" t="str">
        <f t="array" aca="1" ref="G226" ca="1">INDIRECT("ConsolGeog[@["&amp;G$1&amp;"]]")</f>
        <v>District</v>
      </c>
      <c r="H226" s="129" t="str">
        <f t="array" aca="1" ref="H226" ca="1">INDIRECT("ConsolGeog[@["&amp;H$1&amp;"]]")</f>
        <v>England</v>
      </c>
      <c r="I226" s="129" t="str">
        <f t="array" aca="1" ref="I226" ca="1">INDIRECT("ConsolGeog[@["&amp;I$1&amp;"]]")</f>
        <v>Staffordshire</v>
      </c>
      <c r="J226" s="129">
        <f t="array" aca="1" ref="J226" ca="1">INDIRECT("ConsolGeog[@["&amp;J$1&amp;"]]")</f>
        <v>1</v>
      </c>
      <c r="K226" s="129">
        <f t="array" aca="1" ref="K226" ca="1">INDIRECT("ConsolGeog[@["&amp;K$1&amp;"]]")</f>
        <v>0</v>
      </c>
      <c r="L226" s="129">
        <f t="array" aca="1" ref="L226" ca="1">INDIRECT("ConsolGeog[@["&amp;L$1&amp;"]]")</f>
        <v>23</v>
      </c>
      <c r="M226" s="129">
        <f t="array" aca="1" ref="M226" ca="1">INDIRECT("ConsolGeog[@["&amp;M$1&amp;"]]")</f>
        <v>1</v>
      </c>
      <c r="N226" s="129">
        <f t="array" aca="1" ref="N226" ca="1">INDIRECT("ConsolGeog[@["&amp;N$1&amp;"]]")</f>
        <v>0</v>
      </c>
      <c r="O226" s="129">
        <f t="array" aca="1" ref="O226" ca="1">INDIRECT("ConsolGeog[@["&amp;O$1&amp;"]]")</f>
        <v>19</v>
      </c>
      <c r="P226" s="129">
        <f t="array" ref="P226">ConsolGeog[COUNTY: Presented CS - 16-17 (2014) '[non additive!']]</f>
        <v>0</v>
      </c>
      <c r="Q226" s="129">
        <f t="array" ref="Q226">ConsolGeog[COUNTY: Presented CS - 16-24 (2014) '[non additive!']]</f>
        <v>0</v>
      </c>
      <c r="R226" s="129">
        <f t="array" ref="R226">ConsolGeog[COUNTY: Presented CS - 18-24 (2014) '[non additive!']]</f>
        <v>0</v>
      </c>
      <c r="S226" s="129">
        <f t="array" ref="S226">ConsolGeog[COUNTY: Assessed CS - 16-17 (2014) '[non additive!']]</f>
        <v>0</v>
      </c>
      <c r="T226" s="129">
        <f t="array" ref="T226">ConsolGeog[COUNTY: Assessed CS - 16-24 (2014) '[non additive!']]</f>
        <v>0</v>
      </c>
      <c r="U226" s="129">
        <f t="array" ref="U226">ConsolGeog[COUNTY: Assessed CS - 18-24 (2014) '[non additive!']]</f>
        <v>0</v>
      </c>
      <c r="V226" s="129">
        <f t="array" ref="V226">ConsolGeog[COUNTY: Sum of districts'' populations '[non additive!']]</f>
        <v>92028</v>
      </c>
      <c r="W226" s="160">
        <f t="array" aca="1" ref="W226" ca="1">INDIRECT("ConsolGeog[@["&amp;W$1&amp;"]]")</f>
        <v>0.11444579717592096</v>
      </c>
      <c r="X226" s="129">
        <f t="array" aca="1" ref="X226" ca="1">INDIRECT("ConsolGeog[@["&amp;X$1&amp;"]]")</f>
        <v>0</v>
      </c>
      <c r="Y226" s="129">
        <f t="array" aca="1" ref="Y226" ca="1">INDIRECT("ConsolGeog[@["&amp;Y$1&amp;"]]")</f>
        <v>0</v>
      </c>
      <c r="Z226" s="129">
        <f t="array" aca="1" ref="Z226" ca="1">INDIRECT("ConsolGeog[@["&amp;Z$1&amp;"]]")</f>
        <v>0</v>
      </c>
      <c r="AA226" s="129">
        <f t="array" aca="1" ref="AA226" ca="1">INDIRECT("ConsolGeog[@["&amp;AA$1&amp;"]]")</f>
        <v>0</v>
      </c>
      <c r="AB226" s="129">
        <f t="array" aca="1" ref="AB226" ca="1">INDIRECT("ConsolGeog[@["&amp;AB$1&amp;"]]")</f>
        <v>0</v>
      </c>
      <c r="AC226" s="129">
        <f t="array" aca="1" ref="AC226" ca="1">INDIRECT("ConsolGeog[@["&amp;AC$1&amp;"]]")</f>
        <v>0</v>
      </c>
      <c r="AD226" s="129" t="str">
        <f t="array" aca="1" ref="AD226" ca="1">INDIRECT("ConsolGeog[@["&amp;AD$1&amp;"]]")</f>
        <v/>
      </c>
      <c r="AE226" s="129" t="str">
        <f t="array" aca="1" ref="AE226" ca="1">INDIRECT("ConsolGeog[@["&amp;AE$1&amp;"]]")</f>
        <v/>
      </c>
      <c r="AF226" s="129" t="str">
        <f t="array" aca="1" ref="AF226" ca="1">INDIRECT("ConsolGeog[@["&amp;AF$1&amp;"]]")</f>
        <v/>
      </c>
      <c r="AG226" s="129" t="str">
        <f t="array" aca="1" ref="AG226" ca="1">INDIRECT("ConsolGeog[@["&amp;AG$1&amp;"]]")</f>
        <v/>
      </c>
      <c r="AH226" s="129" t="str">
        <f t="array" aca="1" ref="AH226" ca="1">INDIRECT("ConsolGeog[@["&amp;AH$1&amp;"]]")</f>
        <v/>
      </c>
      <c r="AI226" s="129" t="str">
        <f t="array" aca="1" ref="AI226" ca="1">INDIRECT("ConsolGeog[@["&amp;AI$1&amp;"]]")</f>
        <v/>
      </c>
    </row>
    <row r="227" spans="1:35">
      <c r="A227" s="129" t="str">
        <f t="array" aca="1" ref="A227" ca="1">INDIRECT("ConsolGeog[@["&amp;A$1&amp;"]]")</f>
        <v>E07000199</v>
      </c>
      <c r="B227" s="129" t="str">
        <f t="array" aca="1" ref="B227" ca="1">INDIRECT("ConsolGeog[@["&amp;B$1&amp;"]]")</f>
        <v>Tamworth</v>
      </c>
      <c r="C227" s="129">
        <f t="array" aca="1" ref="C227" ca="1">INDIRECT("ConsolGeog[@["&amp;C$1&amp;"]]")</f>
        <v>76813</v>
      </c>
      <c r="D227" s="129">
        <f t="array" aca="1" ref="D227" ca="1">INDIRECT("ConsolGeog[@["&amp;D$1&amp;"]]")</f>
        <v>3084.62</v>
      </c>
      <c r="E227" s="129" t="str">
        <f t="array" aca="1" ref="E227" ca="1">INDIRECT("ConsolGeog[@["&amp;E$1&amp;"]]")</f>
        <v>E07000199</v>
      </c>
      <c r="F227" s="129" t="str">
        <f t="array" aca="1" ref="F227" ca="1">INDIRECT("ConsolGeog[@["&amp;F$1&amp;"]]")</f>
        <v/>
      </c>
      <c r="G227" s="129" t="str">
        <f t="array" aca="1" ref="G227" ca="1">INDIRECT("ConsolGeog[@["&amp;G$1&amp;"]]")</f>
        <v>District</v>
      </c>
      <c r="H227" s="129" t="str">
        <f t="array" aca="1" ref="H227" ca="1">INDIRECT("ConsolGeog[@["&amp;H$1&amp;"]]")</f>
        <v>England</v>
      </c>
      <c r="I227" s="129" t="str">
        <f t="array" aca="1" ref="I227" ca="1">INDIRECT("ConsolGeog[@["&amp;I$1&amp;"]]")</f>
        <v>Staffordshire</v>
      </c>
      <c r="J227" s="129">
        <f t="array" aca="1" ref="J227" ca="1">INDIRECT("ConsolGeog[@["&amp;J$1&amp;"]]")</f>
        <v>23</v>
      </c>
      <c r="K227" s="129">
        <f t="array" aca="1" ref="K227" ca="1">INDIRECT("ConsolGeog[@["&amp;K$1&amp;"]]")</f>
        <v>0</v>
      </c>
      <c r="L227" s="129">
        <f t="array" aca="1" ref="L227" ca="1">INDIRECT("ConsolGeog[@["&amp;L$1&amp;"]]")</f>
        <v>48</v>
      </c>
      <c r="M227" s="129">
        <f t="array" aca="1" ref="M227" ca="1">INDIRECT("ConsolGeog[@["&amp;M$1&amp;"]]")</f>
        <v>23</v>
      </c>
      <c r="N227" s="129">
        <f t="array" aca="1" ref="N227" ca="1">INDIRECT("ConsolGeog[@["&amp;N$1&amp;"]]")</f>
        <v>0</v>
      </c>
      <c r="O227" s="129">
        <f t="array" aca="1" ref="O227" ca="1">INDIRECT("ConsolGeog[@["&amp;O$1&amp;"]]")</f>
        <v>48</v>
      </c>
      <c r="P227" s="129">
        <f t="array" ref="P227">ConsolGeog[COUNTY: Presented CS - 16-17 (2014) '[non additive!']]</f>
        <v>0</v>
      </c>
      <c r="Q227" s="129">
        <f t="array" ref="Q227">ConsolGeog[COUNTY: Presented CS - 16-24 (2014) '[non additive!']]</f>
        <v>0</v>
      </c>
      <c r="R227" s="129">
        <f t="array" ref="R227">ConsolGeog[COUNTY: Presented CS - 18-24 (2014) '[non additive!']]</f>
        <v>0</v>
      </c>
      <c r="S227" s="129">
        <f t="array" ref="S227">ConsolGeog[COUNTY: Assessed CS - 16-17 (2014) '[non additive!']]</f>
        <v>0</v>
      </c>
      <c r="T227" s="129">
        <f t="array" ref="T227">ConsolGeog[COUNTY: Assessed CS - 16-24 (2014) '[non additive!']]</f>
        <v>0</v>
      </c>
      <c r="U227" s="129">
        <f t="array" ref="U227">ConsolGeog[COUNTY: Assessed CS - 18-24 (2014) '[non additive!']]</f>
        <v>0</v>
      </c>
      <c r="V227" s="129">
        <f t="array" ref="V227">ConsolGeog[COUNTY: Sum of districts'' populations '[non additive!']]</f>
        <v>92028</v>
      </c>
      <c r="W227" s="160">
        <f t="array" aca="1" ref="W227" ca="1">INDIRECT("ConsolGeog[@["&amp;W$1&amp;"]]")</f>
        <v>9.0529164196589462E-2</v>
      </c>
      <c r="X227" s="129">
        <f t="array" aca="1" ref="X227" ca="1">INDIRECT("ConsolGeog[@["&amp;X$1&amp;"]]")</f>
        <v>0</v>
      </c>
      <c r="Y227" s="129">
        <f t="array" aca="1" ref="Y227" ca="1">INDIRECT("ConsolGeog[@["&amp;Y$1&amp;"]]")</f>
        <v>0</v>
      </c>
      <c r="Z227" s="129">
        <f t="array" aca="1" ref="Z227" ca="1">INDIRECT("ConsolGeog[@["&amp;Z$1&amp;"]]")</f>
        <v>0</v>
      </c>
      <c r="AA227" s="129">
        <f t="array" aca="1" ref="AA227" ca="1">INDIRECT("ConsolGeog[@["&amp;AA$1&amp;"]]")</f>
        <v>0</v>
      </c>
      <c r="AB227" s="129">
        <f t="array" aca="1" ref="AB227" ca="1">INDIRECT("ConsolGeog[@["&amp;AB$1&amp;"]]")</f>
        <v>0</v>
      </c>
      <c r="AC227" s="129">
        <f t="array" aca="1" ref="AC227" ca="1">INDIRECT("ConsolGeog[@["&amp;AC$1&amp;"]]")</f>
        <v>0</v>
      </c>
      <c r="AD227" s="129" t="str">
        <f t="array" aca="1" ref="AD227" ca="1">INDIRECT("ConsolGeog[@["&amp;AD$1&amp;"]]")</f>
        <v/>
      </c>
      <c r="AE227" s="129" t="str">
        <f t="array" aca="1" ref="AE227" ca="1">INDIRECT("ConsolGeog[@["&amp;AE$1&amp;"]]")</f>
        <v/>
      </c>
      <c r="AF227" s="129" t="str">
        <f t="array" aca="1" ref="AF227" ca="1">INDIRECT("ConsolGeog[@["&amp;AF$1&amp;"]]")</f>
        <v/>
      </c>
      <c r="AG227" s="129" t="str">
        <f t="array" aca="1" ref="AG227" ca="1">INDIRECT("ConsolGeog[@["&amp;AG$1&amp;"]]")</f>
        <v/>
      </c>
      <c r="AH227" s="129" t="str">
        <f t="array" aca="1" ref="AH227" ca="1">INDIRECT("ConsolGeog[@["&amp;AH$1&amp;"]]")</f>
        <v/>
      </c>
      <c r="AI227" s="129" t="str">
        <f t="array" aca="1" ref="AI227" ca="1">INDIRECT("ConsolGeog[@["&amp;AI$1&amp;"]]")</f>
        <v/>
      </c>
    </row>
    <row r="228" spans="1:35">
      <c r="A228" s="129" t="str">
        <f t="array" aca="1" ref="A228" ca="1">INDIRECT("ConsolGeog[@["&amp;A$1&amp;"]]")</f>
        <v>E07000200</v>
      </c>
      <c r="B228" s="129" t="str">
        <f t="array" aca="1" ref="B228" ca="1">INDIRECT("ConsolGeog[@["&amp;B$1&amp;"]]")</f>
        <v>Babergh</v>
      </c>
      <c r="C228" s="129">
        <f t="array" aca="1" ref="C228" ca="1">INDIRECT("ConsolGeog[@["&amp;C$1&amp;"]]")</f>
        <v>87740</v>
      </c>
      <c r="D228" s="129">
        <f t="array" aca="1" ref="D228" ca="1">INDIRECT("ConsolGeog[@["&amp;D$1&amp;"]]")</f>
        <v>59377.66</v>
      </c>
      <c r="E228" s="129" t="str">
        <f t="array" aca="1" ref="E228" ca="1">INDIRECT("ConsolGeog[@["&amp;E$1&amp;"]]")</f>
        <v>E07000200</v>
      </c>
      <c r="F228" s="129" t="str">
        <f t="array" aca="1" ref="F228" ca="1">INDIRECT("ConsolGeog[@["&amp;F$1&amp;"]]")</f>
        <v/>
      </c>
      <c r="G228" s="129" t="str">
        <f t="array" aca="1" ref="G228" ca="1">INDIRECT("ConsolGeog[@["&amp;G$1&amp;"]]")</f>
        <v>District</v>
      </c>
      <c r="H228" s="129" t="str">
        <f t="array" aca="1" ref="H228" ca="1">INDIRECT("ConsolGeog[@["&amp;H$1&amp;"]]")</f>
        <v>England</v>
      </c>
      <c r="I228" s="129" t="str">
        <f t="array" aca="1" ref="I228" ca="1">INDIRECT("ConsolGeog[@["&amp;I$1&amp;"]]")</f>
        <v>Suffolk</v>
      </c>
      <c r="J228" s="129">
        <f t="array" aca="1" ref="J228" ca="1">INDIRECT("ConsolGeog[@["&amp;J$1&amp;"]]")</f>
        <v>0</v>
      </c>
      <c r="K228" s="129">
        <f t="array" aca="1" ref="K228" ca="1">INDIRECT("ConsolGeog[@["&amp;K$1&amp;"]]")</f>
        <v>0</v>
      </c>
      <c r="L228" s="129">
        <f t="array" aca="1" ref="L228" ca="1">INDIRECT("ConsolGeog[@["&amp;L$1&amp;"]]")</f>
        <v>0</v>
      </c>
      <c r="M228" s="129">
        <f t="array" aca="1" ref="M228" ca="1">INDIRECT("ConsolGeog[@["&amp;M$1&amp;"]]")</f>
        <v>0</v>
      </c>
      <c r="N228" s="129">
        <f t="array" aca="1" ref="N228" ca="1">INDIRECT("ConsolGeog[@["&amp;N$1&amp;"]]")</f>
        <v>46</v>
      </c>
      <c r="O228" s="129">
        <f t="array" aca="1" ref="O228" ca="1">INDIRECT("ConsolGeog[@["&amp;O$1&amp;"]]")</f>
        <v>0</v>
      </c>
      <c r="P228" s="129">
        <f t="array" ref="P228">ConsolGeog[COUNTY: Presented CS - 16-17 (2014) '[non additive!']]</f>
        <v>0</v>
      </c>
      <c r="Q228" s="129">
        <f t="array" ref="Q228">ConsolGeog[COUNTY: Presented CS - 16-24 (2014) '[non additive!']]</f>
        <v>0</v>
      </c>
      <c r="R228" s="129">
        <f t="array" ref="R228">ConsolGeog[COUNTY: Presented CS - 18-24 (2014) '[non additive!']]</f>
        <v>0</v>
      </c>
      <c r="S228" s="129">
        <f t="array" ref="S228">ConsolGeog[COUNTY: Assessed CS - 16-17 (2014) '[non additive!']]</f>
        <v>0</v>
      </c>
      <c r="T228" s="129">
        <f t="array" ref="T228">ConsolGeog[COUNTY: Assessed CS - 16-24 (2014) '[non additive!']]</f>
        <v>0</v>
      </c>
      <c r="U228" s="129">
        <f t="array" ref="U228">ConsolGeog[COUNTY: Assessed CS - 18-24 (2014) '[non additive!']]</f>
        <v>0</v>
      </c>
      <c r="V228" s="129">
        <f t="array" ref="V228">ConsolGeog[COUNTY: Sum of districts'' populations '[non additive!']]</f>
        <v>92028</v>
      </c>
      <c r="W228" s="160">
        <f t="array" aca="1" ref="W228" ca="1">INDIRECT("ConsolGeog[@["&amp;W$1&amp;"]]")</f>
        <v>0.12049499905927656</v>
      </c>
      <c r="X228" s="129">
        <f t="array" aca="1" ref="X228" ca="1">INDIRECT("ConsolGeog[@["&amp;X$1&amp;"]]")</f>
        <v>0</v>
      </c>
      <c r="Y228" s="129">
        <f t="array" aca="1" ref="Y228" ca="1">INDIRECT("ConsolGeog[@["&amp;Y$1&amp;"]]")</f>
        <v>0</v>
      </c>
      <c r="Z228" s="129">
        <f t="array" aca="1" ref="Z228" ca="1">INDIRECT("ConsolGeog[@["&amp;Z$1&amp;"]]")</f>
        <v>0</v>
      </c>
      <c r="AA228" s="129">
        <f t="array" aca="1" ref="AA228" ca="1">INDIRECT("ConsolGeog[@["&amp;AA$1&amp;"]]")</f>
        <v>0</v>
      </c>
      <c r="AB228" s="129">
        <f t="array" aca="1" ref="AB228" ca="1">INDIRECT("ConsolGeog[@["&amp;AB$1&amp;"]]")</f>
        <v>0</v>
      </c>
      <c r="AC228" s="129">
        <f t="array" aca="1" ref="AC228" ca="1">INDIRECT("ConsolGeog[@["&amp;AC$1&amp;"]]")</f>
        <v>0</v>
      </c>
      <c r="AD228" s="129" t="str">
        <f t="array" aca="1" ref="AD228" ca="1">INDIRECT("ConsolGeog[@["&amp;AD$1&amp;"]]")</f>
        <v/>
      </c>
      <c r="AE228" s="129" t="str">
        <f t="array" aca="1" ref="AE228" ca="1">INDIRECT("ConsolGeog[@["&amp;AE$1&amp;"]]")</f>
        <v/>
      </c>
      <c r="AF228" s="129" t="str">
        <f t="array" aca="1" ref="AF228" ca="1">INDIRECT("ConsolGeog[@["&amp;AF$1&amp;"]]")</f>
        <v/>
      </c>
      <c r="AG228" s="129" t="str">
        <f t="array" aca="1" ref="AG228" ca="1">INDIRECT("ConsolGeog[@["&amp;AG$1&amp;"]]")</f>
        <v/>
      </c>
      <c r="AH228" s="129" t="str">
        <f t="array" aca="1" ref="AH228" ca="1">INDIRECT("ConsolGeog[@["&amp;AH$1&amp;"]]")</f>
        <v/>
      </c>
      <c r="AI228" s="129" t="str">
        <f t="array" aca="1" ref="AI228" ca="1">INDIRECT("ConsolGeog[@["&amp;AI$1&amp;"]]")</f>
        <v>ERROR</v>
      </c>
    </row>
    <row r="229" spans="1:35">
      <c r="A229" s="129" t="str">
        <f t="array" aca="1" ref="A229" ca="1">INDIRECT("ConsolGeog[@["&amp;A$1&amp;"]]")</f>
        <v>E07000201</v>
      </c>
      <c r="B229" s="129" t="str">
        <f t="array" aca="1" ref="B229" ca="1">INDIRECT("ConsolGeog[@["&amp;B$1&amp;"]]")</f>
        <v>Forest Heath</v>
      </c>
      <c r="C229" s="129">
        <f t="array" aca="1" ref="C229" ca="1">INDIRECT("ConsolGeog[@["&amp;C$1&amp;"]]")</f>
        <v>59748</v>
      </c>
      <c r="D229" s="129">
        <f t="array" aca="1" ref="D229" ca="1">INDIRECT("ConsolGeog[@["&amp;D$1&amp;"]]")</f>
        <v>37771.06</v>
      </c>
      <c r="E229" s="129" t="str">
        <f t="array" aca="1" ref="E229" ca="1">INDIRECT("ConsolGeog[@["&amp;E$1&amp;"]]")</f>
        <v>E07000201</v>
      </c>
      <c r="F229" s="129">
        <f t="array" aca="1" ref="F229" ca="1">INDIRECT("ConsolGeog[@["&amp;F$1&amp;"]]")</f>
        <v>1</v>
      </c>
      <c r="G229" s="129" t="str">
        <f t="array" aca="1" ref="G229" ca="1">INDIRECT("ConsolGeog[@["&amp;G$1&amp;"]]")</f>
        <v>District</v>
      </c>
      <c r="H229" s="129" t="str">
        <f t="array" aca="1" ref="H229" ca="1">INDIRECT("ConsolGeog[@["&amp;H$1&amp;"]]")</f>
        <v>England</v>
      </c>
      <c r="I229" s="129" t="str">
        <f t="array" aca="1" ref="I229" ca="1">INDIRECT("ConsolGeog[@["&amp;I$1&amp;"]]")</f>
        <v>Suffolk</v>
      </c>
      <c r="J229" s="129">
        <f t="array" aca="1" ref="J229" ca="1">INDIRECT("ConsolGeog[@["&amp;J$1&amp;"]]")</f>
        <v>0</v>
      </c>
      <c r="K229" s="129">
        <f t="array" aca="1" ref="K229" ca="1">INDIRECT("ConsolGeog[@["&amp;K$1&amp;"]]")</f>
        <v>0</v>
      </c>
      <c r="L229" s="129">
        <f t="array" aca="1" ref="L229" ca="1">INDIRECT("ConsolGeog[@["&amp;L$1&amp;"]]")</f>
        <v>0</v>
      </c>
      <c r="M229" s="129">
        <f t="array" aca="1" ref="M229" ca="1">INDIRECT("ConsolGeog[@["&amp;M$1&amp;"]]")</f>
        <v>0</v>
      </c>
      <c r="N229" s="129">
        <f t="array" aca="1" ref="N229" ca="1">INDIRECT("ConsolGeog[@["&amp;N$1&amp;"]]")</f>
        <v>0</v>
      </c>
      <c r="O229" s="129">
        <f t="array" aca="1" ref="O229" ca="1">INDIRECT("ConsolGeog[@["&amp;O$1&amp;"]]")</f>
        <v>0</v>
      </c>
      <c r="P229" s="129">
        <f t="array" ref="P229">ConsolGeog[COUNTY: Presented CS - 16-17 (2014) '[non additive!']]</f>
        <v>0</v>
      </c>
      <c r="Q229" s="129">
        <f t="array" ref="Q229">ConsolGeog[COUNTY: Presented CS - 16-24 (2014) '[non additive!']]</f>
        <v>0</v>
      </c>
      <c r="R229" s="129">
        <f t="array" ref="R229">ConsolGeog[COUNTY: Presented CS - 18-24 (2014) '[non additive!']]</f>
        <v>0</v>
      </c>
      <c r="S229" s="129">
        <f t="array" ref="S229">ConsolGeog[COUNTY: Assessed CS - 16-17 (2014) '[non additive!']]</f>
        <v>0</v>
      </c>
      <c r="T229" s="129">
        <f t="array" ref="T229">ConsolGeog[COUNTY: Assessed CS - 16-24 (2014) '[non additive!']]</f>
        <v>0</v>
      </c>
      <c r="U229" s="129">
        <f t="array" ref="U229">ConsolGeog[COUNTY: Assessed CS - 18-24 (2014) '[non additive!']]</f>
        <v>0</v>
      </c>
      <c r="V229" s="129">
        <f t="array" ref="V229">ConsolGeog[COUNTY: Sum of districts'' populations '[non additive!']]</f>
        <v>92028</v>
      </c>
      <c r="W229" s="160">
        <f t="array" aca="1" ref="W229" ca="1">INDIRECT("ConsolGeog[@["&amp;W$1&amp;"]]")</f>
        <v>8.2053056801842439E-2</v>
      </c>
      <c r="X229" s="129">
        <f t="array" aca="1" ref="X229" ca="1">INDIRECT("ConsolGeog[@["&amp;X$1&amp;"]]")</f>
        <v>0</v>
      </c>
      <c r="Y229" s="129">
        <f t="array" aca="1" ref="Y229" ca="1">INDIRECT("ConsolGeog[@["&amp;Y$1&amp;"]]")</f>
        <v>0</v>
      </c>
      <c r="Z229" s="129">
        <f t="array" aca="1" ref="Z229" ca="1">INDIRECT("ConsolGeog[@["&amp;Z$1&amp;"]]")</f>
        <v>0</v>
      </c>
      <c r="AA229" s="129">
        <f t="array" aca="1" ref="AA229" ca="1">INDIRECT("ConsolGeog[@["&amp;AA$1&amp;"]]")</f>
        <v>0</v>
      </c>
      <c r="AB229" s="129">
        <f t="array" aca="1" ref="AB229" ca="1">INDIRECT("ConsolGeog[@["&amp;AB$1&amp;"]]")</f>
        <v>0</v>
      </c>
      <c r="AC229" s="129">
        <f t="array" aca="1" ref="AC229" ca="1">INDIRECT("ConsolGeog[@["&amp;AC$1&amp;"]]")</f>
        <v>0</v>
      </c>
      <c r="AD229" s="129" t="str">
        <f t="array" aca="1" ref="AD229" ca="1">INDIRECT("ConsolGeog[@["&amp;AD$1&amp;"]]")</f>
        <v/>
      </c>
      <c r="AE229" s="129" t="str">
        <f t="array" aca="1" ref="AE229" ca="1">INDIRECT("ConsolGeog[@["&amp;AE$1&amp;"]]")</f>
        <v/>
      </c>
      <c r="AF229" s="129" t="str">
        <f t="array" aca="1" ref="AF229" ca="1">INDIRECT("ConsolGeog[@["&amp;AF$1&amp;"]]")</f>
        <v/>
      </c>
      <c r="AG229" s="129" t="str">
        <f t="array" aca="1" ref="AG229" ca="1">INDIRECT("ConsolGeog[@["&amp;AG$1&amp;"]]")</f>
        <v/>
      </c>
      <c r="AH229" s="129" t="str">
        <f t="array" aca="1" ref="AH229" ca="1">INDIRECT("ConsolGeog[@["&amp;AH$1&amp;"]]")</f>
        <v/>
      </c>
      <c r="AI229" s="129" t="str">
        <f t="array" aca="1" ref="AI229" ca="1">INDIRECT("ConsolGeog[@["&amp;AI$1&amp;"]]")</f>
        <v/>
      </c>
    </row>
    <row r="230" spans="1:35">
      <c r="A230" s="129" t="str">
        <f t="array" aca="1" ref="A230" ca="1">INDIRECT("ConsolGeog[@["&amp;A$1&amp;"]]")</f>
        <v>E07000202</v>
      </c>
      <c r="B230" s="129" t="str">
        <f t="array" aca="1" ref="B230" ca="1">INDIRECT("ConsolGeog[@["&amp;B$1&amp;"]]")</f>
        <v>Ipswich</v>
      </c>
      <c r="C230" s="129">
        <f t="array" aca="1" ref="C230" ca="1">INDIRECT("ConsolGeog[@["&amp;C$1&amp;"]]")</f>
        <v>133384</v>
      </c>
      <c r="D230" s="129">
        <f t="array" aca="1" ref="D230" ca="1">INDIRECT("ConsolGeog[@["&amp;D$1&amp;"]]")</f>
        <v>3941.46</v>
      </c>
      <c r="E230" s="129" t="str">
        <f t="array" aca="1" ref="E230" ca="1">INDIRECT("ConsolGeog[@["&amp;E$1&amp;"]]")</f>
        <v>E07000202</v>
      </c>
      <c r="F230" s="129">
        <f t="array" aca="1" ref="F230" ca="1">INDIRECT("ConsolGeog[@["&amp;F$1&amp;"]]")</f>
        <v>1</v>
      </c>
      <c r="G230" s="129" t="str">
        <f t="array" aca="1" ref="G230" ca="1">INDIRECT("ConsolGeog[@["&amp;G$1&amp;"]]")</f>
        <v>District</v>
      </c>
      <c r="H230" s="129" t="str">
        <f t="array" aca="1" ref="H230" ca="1">INDIRECT("ConsolGeog[@["&amp;H$1&amp;"]]")</f>
        <v>England</v>
      </c>
      <c r="I230" s="129" t="str">
        <f t="array" aca="1" ref="I230" ca="1">INDIRECT("ConsolGeog[@["&amp;I$1&amp;"]]")</f>
        <v>Suffolk</v>
      </c>
      <c r="J230" s="129">
        <f t="array" aca="1" ref="J230" ca="1">INDIRECT("ConsolGeog[@["&amp;J$1&amp;"]]")</f>
        <v>0</v>
      </c>
      <c r="K230" s="129">
        <f t="array" aca="1" ref="K230" ca="1">INDIRECT("ConsolGeog[@["&amp;K$1&amp;"]]")</f>
        <v>0</v>
      </c>
      <c r="L230" s="129">
        <f t="array" aca="1" ref="L230" ca="1">INDIRECT("ConsolGeog[@["&amp;L$1&amp;"]]")</f>
        <v>0</v>
      </c>
      <c r="M230" s="129">
        <f t="array" aca="1" ref="M230" ca="1">INDIRECT("ConsolGeog[@["&amp;M$1&amp;"]]")</f>
        <v>0</v>
      </c>
      <c r="N230" s="129">
        <f t="array" aca="1" ref="N230" ca="1">INDIRECT("ConsolGeog[@["&amp;N$1&amp;"]]")</f>
        <v>0</v>
      </c>
      <c r="O230" s="129">
        <f t="array" aca="1" ref="O230" ca="1">INDIRECT("ConsolGeog[@["&amp;O$1&amp;"]]")</f>
        <v>0</v>
      </c>
      <c r="P230" s="129">
        <f t="array" ref="P230">ConsolGeog[COUNTY: Presented CS - 16-17 (2014) '[non additive!']]</f>
        <v>0</v>
      </c>
      <c r="Q230" s="129">
        <f t="array" ref="Q230">ConsolGeog[COUNTY: Presented CS - 16-24 (2014) '[non additive!']]</f>
        <v>0</v>
      </c>
      <c r="R230" s="129">
        <f t="array" ref="R230">ConsolGeog[COUNTY: Presented CS - 18-24 (2014) '[non additive!']]</f>
        <v>0</v>
      </c>
      <c r="S230" s="129">
        <f t="array" ref="S230">ConsolGeog[COUNTY: Assessed CS - 16-17 (2014) '[non additive!']]</f>
        <v>0</v>
      </c>
      <c r="T230" s="129">
        <f t="array" ref="T230">ConsolGeog[COUNTY: Assessed CS - 16-24 (2014) '[non additive!']]</f>
        <v>0</v>
      </c>
      <c r="U230" s="129">
        <f t="array" ref="U230">ConsolGeog[COUNTY: Assessed CS - 18-24 (2014) '[non additive!']]</f>
        <v>0</v>
      </c>
      <c r="V230" s="129">
        <f t="array" ref="V230">ConsolGeog[COUNTY: Sum of districts'' populations '[non additive!']]</f>
        <v>92028</v>
      </c>
      <c r="W230" s="160">
        <f t="array" aca="1" ref="W230" ca="1">INDIRECT("ConsolGeog[@["&amp;W$1&amp;"]]")</f>
        <v>0.18317876629271193</v>
      </c>
      <c r="X230" s="129">
        <f t="array" aca="1" ref="X230" ca="1">INDIRECT("ConsolGeog[@["&amp;X$1&amp;"]]")</f>
        <v>0</v>
      </c>
      <c r="Y230" s="129">
        <f t="array" aca="1" ref="Y230" ca="1">INDIRECT("ConsolGeog[@["&amp;Y$1&amp;"]]")</f>
        <v>0</v>
      </c>
      <c r="Z230" s="129">
        <f t="array" aca="1" ref="Z230" ca="1">INDIRECT("ConsolGeog[@["&amp;Z$1&amp;"]]")</f>
        <v>0</v>
      </c>
      <c r="AA230" s="129">
        <f t="array" aca="1" ref="AA230" ca="1">INDIRECT("ConsolGeog[@["&amp;AA$1&amp;"]]")</f>
        <v>0</v>
      </c>
      <c r="AB230" s="129">
        <f t="array" aca="1" ref="AB230" ca="1">INDIRECT("ConsolGeog[@["&amp;AB$1&amp;"]]")</f>
        <v>0</v>
      </c>
      <c r="AC230" s="129">
        <f t="array" aca="1" ref="AC230" ca="1">INDIRECT("ConsolGeog[@["&amp;AC$1&amp;"]]")</f>
        <v>0</v>
      </c>
      <c r="AD230" s="129" t="str">
        <f t="array" aca="1" ref="AD230" ca="1">INDIRECT("ConsolGeog[@["&amp;AD$1&amp;"]]")</f>
        <v/>
      </c>
      <c r="AE230" s="129" t="str">
        <f t="array" aca="1" ref="AE230" ca="1">INDIRECT("ConsolGeog[@["&amp;AE$1&amp;"]]")</f>
        <v/>
      </c>
      <c r="AF230" s="129" t="str">
        <f t="array" aca="1" ref="AF230" ca="1">INDIRECT("ConsolGeog[@["&amp;AF$1&amp;"]]")</f>
        <v/>
      </c>
      <c r="AG230" s="129" t="str">
        <f t="array" aca="1" ref="AG230" ca="1">INDIRECT("ConsolGeog[@["&amp;AG$1&amp;"]]")</f>
        <v/>
      </c>
      <c r="AH230" s="129" t="str">
        <f t="array" aca="1" ref="AH230" ca="1">INDIRECT("ConsolGeog[@["&amp;AH$1&amp;"]]")</f>
        <v/>
      </c>
      <c r="AI230" s="129" t="str">
        <f t="array" aca="1" ref="AI230" ca="1">INDIRECT("ConsolGeog[@["&amp;AI$1&amp;"]]")</f>
        <v/>
      </c>
    </row>
    <row r="231" spans="1:35">
      <c r="A231" s="129" t="str">
        <f t="array" aca="1" ref="A231" ca="1">INDIRECT("ConsolGeog[@["&amp;A$1&amp;"]]")</f>
        <v>E07000203</v>
      </c>
      <c r="B231" s="129" t="str">
        <f t="array" aca="1" ref="B231" ca="1">INDIRECT("ConsolGeog[@["&amp;B$1&amp;"]]")</f>
        <v>Mid Suffolk</v>
      </c>
      <c r="C231" s="129">
        <f t="array" aca="1" ref="C231" ca="1">INDIRECT("ConsolGeog[@["&amp;C$1&amp;"]]")</f>
        <v>96731</v>
      </c>
      <c r="D231" s="129">
        <f t="array" aca="1" ref="D231" ca="1">INDIRECT("ConsolGeog[@["&amp;D$1&amp;"]]")</f>
        <v>87107.11</v>
      </c>
      <c r="E231" s="129" t="str">
        <f t="array" aca="1" ref="E231" ca="1">INDIRECT("ConsolGeog[@["&amp;E$1&amp;"]]")</f>
        <v>E07000203</v>
      </c>
      <c r="F231" s="129" t="str">
        <f t="array" aca="1" ref="F231" ca="1">INDIRECT("ConsolGeog[@["&amp;F$1&amp;"]]")</f>
        <v/>
      </c>
      <c r="G231" s="129" t="str">
        <f t="array" aca="1" ref="G231" ca="1">INDIRECT("ConsolGeog[@["&amp;G$1&amp;"]]")</f>
        <v>District</v>
      </c>
      <c r="H231" s="129" t="str">
        <f t="array" aca="1" ref="H231" ca="1">INDIRECT("ConsolGeog[@["&amp;H$1&amp;"]]")</f>
        <v>England</v>
      </c>
      <c r="I231" s="129" t="str">
        <f t="array" aca="1" ref="I231" ca="1">INDIRECT("ConsolGeog[@["&amp;I$1&amp;"]]")</f>
        <v>Suffolk</v>
      </c>
      <c r="J231" s="129">
        <f t="array" aca="1" ref="J231" ca="1">INDIRECT("ConsolGeog[@["&amp;J$1&amp;"]]")</f>
        <v>0</v>
      </c>
      <c r="K231" s="129">
        <f t="array" aca="1" ref="K231" ca="1">INDIRECT("ConsolGeog[@["&amp;K$1&amp;"]]")</f>
        <v>0</v>
      </c>
      <c r="L231" s="129">
        <f t="array" aca="1" ref="L231" ca="1">INDIRECT("ConsolGeog[@["&amp;L$1&amp;"]]")</f>
        <v>0</v>
      </c>
      <c r="M231" s="129">
        <f t="array" aca="1" ref="M231" ca="1">INDIRECT("ConsolGeog[@["&amp;M$1&amp;"]]")</f>
        <v>0</v>
      </c>
      <c r="N231" s="129">
        <f t="array" aca="1" ref="N231" ca="1">INDIRECT("ConsolGeog[@["&amp;N$1&amp;"]]")</f>
        <v>0</v>
      </c>
      <c r="O231" s="129">
        <f t="array" aca="1" ref="O231" ca="1">INDIRECT("ConsolGeog[@["&amp;O$1&amp;"]]")</f>
        <v>0</v>
      </c>
      <c r="P231" s="129">
        <f t="array" ref="P231">ConsolGeog[COUNTY: Presented CS - 16-17 (2014) '[non additive!']]</f>
        <v>0</v>
      </c>
      <c r="Q231" s="129">
        <f t="array" ref="Q231">ConsolGeog[COUNTY: Presented CS - 16-24 (2014) '[non additive!']]</f>
        <v>0</v>
      </c>
      <c r="R231" s="129">
        <f t="array" ref="R231">ConsolGeog[COUNTY: Presented CS - 18-24 (2014) '[non additive!']]</f>
        <v>0</v>
      </c>
      <c r="S231" s="129">
        <f t="array" ref="S231">ConsolGeog[COUNTY: Assessed CS - 16-17 (2014) '[non additive!']]</f>
        <v>0</v>
      </c>
      <c r="T231" s="129">
        <f t="array" ref="T231">ConsolGeog[COUNTY: Assessed CS - 16-24 (2014) '[non additive!']]</f>
        <v>0</v>
      </c>
      <c r="U231" s="129">
        <f t="array" ref="U231">ConsolGeog[COUNTY: Assessed CS - 18-24 (2014) '[non additive!']]</f>
        <v>0</v>
      </c>
      <c r="V231" s="129">
        <f t="array" ref="V231">ConsolGeog[COUNTY: Sum of districts'' populations '[non additive!']]</f>
        <v>92028</v>
      </c>
      <c r="W231" s="160">
        <f t="array" aca="1" ref="W231" ca="1">INDIRECT("ConsolGeog[@["&amp;W$1&amp;"]]")</f>
        <v>0.13284250916347026</v>
      </c>
      <c r="X231" s="129">
        <f t="array" aca="1" ref="X231" ca="1">INDIRECT("ConsolGeog[@["&amp;X$1&amp;"]]")</f>
        <v>0</v>
      </c>
      <c r="Y231" s="129">
        <f t="array" aca="1" ref="Y231" ca="1">INDIRECT("ConsolGeog[@["&amp;Y$1&amp;"]]")</f>
        <v>0</v>
      </c>
      <c r="Z231" s="129">
        <f t="array" aca="1" ref="Z231" ca="1">INDIRECT("ConsolGeog[@["&amp;Z$1&amp;"]]")</f>
        <v>0</v>
      </c>
      <c r="AA231" s="129">
        <f t="array" aca="1" ref="AA231" ca="1">INDIRECT("ConsolGeog[@["&amp;AA$1&amp;"]]")</f>
        <v>0</v>
      </c>
      <c r="AB231" s="129">
        <f t="array" aca="1" ref="AB231" ca="1">INDIRECT("ConsolGeog[@["&amp;AB$1&amp;"]]")</f>
        <v>0</v>
      </c>
      <c r="AC231" s="129">
        <f t="array" aca="1" ref="AC231" ca="1">INDIRECT("ConsolGeog[@["&amp;AC$1&amp;"]]")</f>
        <v>0</v>
      </c>
      <c r="AD231" s="129" t="str">
        <f t="array" aca="1" ref="AD231" ca="1">INDIRECT("ConsolGeog[@["&amp;AD$1&amp;"]]")</f>
        <v/>
      </c>
      <c r="AE231" s="129" t="str">
        <f t="array" aca="1" ref="AE231" ca="1">INDIRECT("ConsolGeog[@["&amp;AE$1&amp;"]]")</f>
        <v/>
      </c>
      <c r="AF231" s="129" t="str">
        <f t="array" aca="1" ref="AF231" ca="1">INDIRECT("ConsolGeog[@["&amp;AF$1&amp;"]]")</f>
        <v/>
      </c>
      <c r="AG231" s="129" t="str">
        <f t="array" aca="1" ref="AG231" ca="1">INDIRECT("ConsolGeog[@["&amp;AG$1&amp;"]]")</f>
        <v/>
      </c>
      <c r="AH231" s="129" t="str">
        <f t="array" aca="1" ref="AH231" ca="1">INDIRECT("ConsolGeog[@["&amp;AH$1&amp;"]]")</f>
        <v/>
      </c>
      <c r="AI231" s="129" t="str">
        <f t="array" aca="1" ref="AI231" ca="1">INDIRECT("ConsolGeog[@["&amp;AI$1&amp;"]]")</f>
        <v/>
      </c>
    </row>
    <row r="232" spans="1:35">
      <c r="A232" s="129" t="str">
        <f t="array" aca="1" ref="A232" ca="1">INDIRECT("ConsolGeog[@["&amp;A$1&amp;"]]")</f>
        <v>E07000204</v>
      </c>
      <c r="B232" s="129" t="str">
        <f t="array" aca="1" ref="B232" ca="1">INDIRECT("ConsolGeog[@["&amp;B$1&amp;"]]")</f>
        <v>St Edmundsbury</v>
      </c>
      <c r="C232" s="129">
        <f t="array" aca="1" ref="C232" ca="1">INDIRECT("ConsolGeog[@["&amp;C$1&amp;"]]")</f>
        <v>111008</v>
      </c>
      <c r="D232" s="129">
        <f t="array" aca="1" ref="D232" ca="1">INDIRECT("ConsolGeog[@["&amp;D$1&amp;"]]")</f>
        <v>65696.41</v>
      </c>
      <c r="E232" s="129" t="str">
        <f t="array" aca="1" ref="E232" ca="1">INDIRECT("ConsolGeog[@["&amp;E$1&amp;"]]")</f>
        <v>E07000204</v>
      </c>
      <c r="F232" s="129">
        <f t="array" aca="1" ref="F232" ca="1">INDIRECT("ConsolGeog[@["&amp;F$1&amp;"]]")</f>
        <v>1</v>
      </c>
      <c r="G232" s="129" t="str">
        <f t="array" aca="1" ref="G232" ca="1">INDIRECT("ConsolGeog[@["&amp;G$1&amp;"]]")</f>
        <v>District</v>
      </c>
      <c r="H232" s="129" t="str">
        <f t="array" aca="1" ref="H232" ca="1">INDIRECT("ConsolGeog[@["&amp;H$1&amp;"]]")</f>
        <v>England</v>
      </c>
      <c r="I232" s="129" t="str">
        <f t="array" aca="1" ref="I232" ca="1">INDIRECT("ConsolGeog[@["&amp;I$1&amp;"]]")</f>
        <v>Suffolk</v>
      </c>
      <c r="J232" s="129">
        <f t="array" aca="1" ref="J232" ca="1">INDIRECT("ConsolGeog[@["&amp;J$1&amp;"]]")</f>
        <v>0</v>
      </c>
      <c r="K232" s="129">
        <f t="array" aca="1" ref="K232" ca="1">INDIRECT("ConsolGeog[@["&amp;K$1&amp;"]]")</f>
        <v>0</v>
      </c>
      <c r="L232" s="129">
        <f t="array" aca="1" ref="L232" ca="1">INDIRECT("ConsolGeog[@["&amp;L$1&amp;"]]")</f>
        <v>0</v>
      </c>
      <c r="M232" s="129">
        <f t="array" aca="1" ref="M232" ca="1">INDIRECT("ConsolGeog[@["&amp;M$1&amp;"]]")</f>
        <v>0</v>
      </c>
      <c r="N232" s="129">
        <f t="array" aca="1" ref="N232" ca="1">INDIRECT("ConsolGeog[@["&amp;N$1&amp;"]]")</f>
        <v>0</v>
      </c>
      <c r="O232" s="129">
        <f t="array" aca="1" ref="O232" ca="1">INDIRECT("ConsolGeog[@["&amp;O$1&amp;"]]")</f>
        <v>0</v>
      </c>
      <c r="P232" s="129">
        <f t="array" ref="P232">ConsolGeog[COUNTY: Presented CS - 16-17 (2014) '[non additive!']]</f>
        <v>0</v>
      </c>
      <c r="Q232" s="129">
        <f t="array" ref="Q232">ConsolGeog[COUNTY: Presented CS - 16-24 (2014) '[non additive!']]</f>
        <v>0</v>
      </c>
      <c r="R232" s="129">
        <f t="array" ref="R232">ConsolGeog[COUNTY: Presented CS - 18-24 (2014) '[non additive!']]</f>
        <v>0</v>
      </c>
      <c r="S232" s="129">
        <f t="array" ref="S232">ConsolGeog[COUNTY: Assessed CS - 16-17 (2014) '[non additive!']]</f>
        <v>0</v>
      </c>
      <c r="T232" s="129">
        <f t="array" ref="T232">ConsolGeog[COUNTY: Assessed CS - 16-24 (2014) '[non additive!']]</f>
        <v>0</v>
      </c>
      <c r="U232" s="129">
        <f t="array" ref="U232">ConsolGeog[COUNTY: Assessed CS - 18-24 (2014) '[non additive!']]</f>
        <v>0</v>
      </c>
      <c r="V232" s="129">
        <f t="array" ref="V232">ConsolGeog[COUNTY: Sum of districts'' populations '[non additive!']]</f>
        <v>92028</v>
      </c>
      <c r="W232" s="160">
        <f t="array" aca="1" ref="W232" ca="1">INDIRECT("ConsolGeog[@["&amp;W$1&amp;"]]")</f>
        <v>0.15244938289915858</v>
      </c>
      <c r="X232" s="129">
        <f t="array" aca="1" ref="X232" ca="1">INDIRECT("ConsolGeog[@["&amp;X$1&amp;"]]")</f>
        <v>0</v>
      </c>
      <c r="Y232" s="129">
        <f t="array" aca="1" ref="Y232" ca="1">INDIRECT("ConsolGeog[@["&amp;Y$1&amp;"]]")</f>
        <v>0</v>
      </c>
      <c r="Z232" s="129">
        <f t="array" aca="1" ref="Z232" ca="1">INDIRECT("ConsolGeog[@["&amp;Z$1&amp;"]]")</f>
        <v>0</v>
      </c>
      <c r="AA232" s="129">
        <f t="array" aca="1" ref="AA232" ca="1">INDIRECT("ConsolGeog[@["&amp;AA$1&amp;"]]")</f>
        <v>0</v>
      </c>
      <c r="AB232" s="129">
        <f t="array" aca="1" ref="AB232" ca="1">INDIRECT("ConsolGeog[@["&amp;AB$1&amp;"]]")</f>
        <v>0</v>
      </c>
      <c r="AC232" s="129">
        <f t="array" aca="1" ref="AC232" ca="1">INDIRECT("ConsolGeog[@["&amp;AC$1&amp;"]]")</f>
        <v>0</v>
      </c>
      <c r="AD232" s="129" t="str">
        <f t="array" aca="1" ref="AD232" ca="1">INDIRECT("ConsolGeog[@["&amp;AD$1&amp;"]]")</f>
        <v/>
      </c>
      <c r="AE232" s="129" t="str">
        <f t="array" aca="1" ref="AE232" ca="1">INDIRECT("ConsolGeog[@["&amp;AE$1&amp;"]]")</f>
        <v/>
      </c>
      <c r="AF232" s="129" t="str">
        <f t="array" aca="1" ref="AF232" ca="1">INDIRECT("ConsolGeog[@["&amp;AF$1&amp;"]]")</f>
        <v/>
      </c>
      <c r="AG232" s="129" t="str">
        <f t="array" aca="1" ref="AG232" ca="1">INDIRECT("ConsolGeog[@["&amp;AG$1&amp;"]]")</f>
        <v/>
      </c>
      <c r="AH232" s="129" t="str">
        <f t="array" aca="1" ref="AH232" ca="1">INDIRECT("ConsolGeog[@["&amp;AH$1&amp;"]]")</f>
        <v/>
      </c>
      <c r="AI232" s="129" t="str">
        <f t="array" aca="1" ref="AI232" ca="1">INDIRECT("ConsolGeog[@["&amp;AI$1&amp;"]]")</f>
        <v/>
      </c>
    </row>
    <row r="233" spans="1:35">
      <c r="A233" s="129" t="str">
        <f t="array" aca="1" ref="A233" ca="1">INDIRECT("ConsolGeog[@["&amp;A$1&amp;"]]")</f>
        <v>E07000205</v>
      </c>
      <c r="B233" s="129" t="str">
        <f t="array" aca="1" ref="B233" ca="1">INDIRECT("ConsolGeog[@["&amp;B$1&amp;"]]")</f>
        <v>Suffolk Coastal</v>
      </c>
      <c r="C233" s="129">
        <f t="array" aca="1" ref="C233" ca="1">INDIRECT("ConsolGeog[@["&amp;C$1&amp;"]]")</f>
        <v>124298</v>
      </c>
      <c r="D233" s="129">
        <f t="array" aca="1" ref="D233" ca="1">INDIRECT("ConsolGeog[@["&amp;D$1&amp;"]]")</f>
        <v>89156.43</v>
      </c>
      <c r="E233" s="129" t="str">
        <f t="array" aca="1" ref="E233" ca="1">INDIRECT("ConsolGeog[@["&amp;E$1&amp;"]]")</f>
        <v>E07000205</v>
      </c>
      <c r="F233" s="129" t="str">
        <f t="array" aca="1" ref="F233" ca="1">INDIRECT("ConsolGeog[@["&amp;F$1&amp;"]]")</f>
        <v/>
      </c>
      <c r="G233" s="129" t="str">
        <f t="array" aca="1" ref="G233" ca="1">INDIRECT("ConsolGeog[@["&amp;G$1&amp;"]]")</f>
        <v>District</v>
      </c>
      <c r="H233" s="129" t="str">
        <f t="array" aca="1" ref="H233" ca="1">INDIRECT("ConsolGeog[@["&amp;H$1&amp;"]]")</f>
        <v>England</v>
      </c>
      <c r="I233" s="129" t="str">
        <f t="array" aca="1" ref="I233" ca="1">INDIRECT("ConsolGeog[@["&amp;I$1&amp;"]]")</f>
        <v>Suffolk</v>
      </c>
      <c r="J233" s="129">
        <f t="array" aca="1" ref="J233" ca="1">INDIRECT("ConsolGeog[@["&amp;J$1&amp;"]]")</f>
        <v>1</v>
      </c>
      <c r="K233" s="129">
        <f t="array" aca="1" ref="K233" ca="1">INDIRECT("ConsolGeog[@["&amp;K$1&amp;"]]")</f>
        <v>0</v>
      </c>
      <c r="L233" s="129">
        <f t="array" aca="1" ref="L233" ca="1">INDIRECT("ConsolGeog[@["&amp;L$1&amp;"]]")</f>
        <v>7</v>
      </c>
      <c r="M233" s="129">
        <f t="array" aca="1" ref="M233" ca="1">INDIRECT("ConsolGeog[@["&amp;M$1&amp;"]]")</f>
        <v>1</v>
      </c>
      <c r="N233" s="129">
        <f t="array" aca="1" ref="N233" ca="1">INDIRECT("ConsolGeog[@["&amp;N$1&amp;"]]")</f>
        <v>0</v>
      </c>
      <c r="O233" s="129">
        <f t="array" aca="1" ref="O233" ca="1">INDIRECT("ConsolGeog[@["&amp;O$1&amp;"]]")</f>
        <v>7</v>
      </c>
      <c r="P233" s="129">
        <f t="array" ref="P233">ConsolGeog[COUNTY: Presented CS - 16-17 (2014) '[non additive!']]</f>
        <v>0</v>
      </c>
      <c r="Q233" s="129">
        <f t="array" ref="Q233">ConsolGeog[COUNTY: Presented CS - 16-24 (2014) '[non additive!']]</f>
        <v>0</v>
      </c>
      <c r="R233" s="129">
        <f t="array" ref="R233">ConsolGeog[COUNTY: Presented CS - 18-24 (2014) '[non additive!']]</f>
        <v>0</v>
      </c>
      <c r="S233" s="129">
        <f t="array" ref="S233">ConsolGeog[COUNTY: Assessed CS - 16-17 (2014) '[non additive!']]</f>
        <v>0</v>
      </c>
      <c r="T233" s="129">
        <f t="array" ref="T233">ConsolGeog[COUNTY: Assessed CS - 16-24 (2014) '[non additive!']]</f>
        <v>0</v>
      </c>
      <c r="U233" s="129">
        <f t="array" ref="U233">ConsolGeog[COUNTY: Assessed CS - 18-24 (2014) '[non additive!']]</f>
        <v>0</v>
      </c>
      <c r="V233" s="129">
        <f t="array" ref="V233">ConsolGeog[COUNTY: Sum of districts'' populations '[non additive!']]</f>
        <v>92028</v>
      </c>
      <c r="W233" s="160">
        <f t="array" aca="1" ref="W233" ca="1">INDIRECT("ConsolGeog[@["&amp;W$1&amp;"]]")</f>
        <v>0.17070079089434645</v>
      </c>
      <c r="X233" s="129">
        <f t="array" aca="1" ref="X233" ca="1">INDIRECT("ConsolGeog[@["&amp;X$1&amp;"]]")</f>
        <v>0</v>
      </c>
      <c r="Y233" s="129">
        <f t="array" aca="1" ref="Y233" ca="1">INDIRECT("ConsolGeog[@["&amp;Y$1&amp;"]]")</f>
        <v>0</v>
      </c>
      <c r="Z233" s="129">
        <f t="array" aca="1" ref="Z233" ca="1">INDIRECT("ConsolGeog[@["&amp;Z$1&amp;"]]")</f>
        <v>0</v>
      </c>
      <c r="AA233" s="129">
        <f t="array" aca="1" ref="AA233" ca="1">INDIRECT("ConsolGeog[@["&amp;AA$1&amp;"]]")</f>
        <v>0</v>
      </c>
      <c r="AB233" s="129">
        <f t="array" aca="1" ref="AB233" ca="1">INDIRECT("ConsolGeog[@["&amp;AB$1&amp;"]]")</f>
        <v>0</v>
      </c>
      <c r="AC233" s="129">
        <f t="array" aca="1" ref="AC233" ca="1">INDIRECT("ConsolGeog[@["&amp;AC$1&amp;"]]")</f>
        <v>0</v>
      </c>
      <c r="AD233" s="129" t="str">
        <f t="array" aca="1" ref="AD233" ca="1">INDIRECT("ConsolGeog[@["&amp;AD$1&amp;"]]")</f>
        <v/>
      </c>
      <c r="AE233" s="129" t="str">
        <f t="array" aca="1" ref="AE233" ca="1">INDIRECT("ConsolGeog[@["&amp;AE$1&amp;"]]")</f>
        <v/>
      </c>
      <c r="AF233" s="129" t="str">
        <f t="array" aca="1" ref="AF233" ca="1">INDIRECT("ConsolGeog[@["&amp;AF$1&amp;"]]")</f>
        <v/>
      </c>
      <c r="AG233" s="129" t="str">
        <f t="array" aca="1" ref="AG233" ca="1">INDIRECT("ConsolGeog[@["&amp;AG$1&amp;"]]")</f>
        <v/>
      </c>
      <c r="AH233" s="129" t="str">
        <f t="array" aca="1" ref="AH233" ca="1">INDIRECT("ConsolGeog[@["&amp;AH$1&amp;"]]")</f>
        <v/>
      </c>
      <c r="AI233" s="129" t="str">
        <f t="array" aca="1" ref="AI233" ca="1">INDIRECT("ConsolGeog[@["&amp;AI$1&amp;"]]")</f>
        <v/>
      </c>
    </row>
    <row r="234" spans="1:35">
      <c r="A234" s="129" t="str">
        <f t="array" aca="1" ref="A234" ca="1">INDIRECT("ConsolGeog[@["&amp;A$1&amp;"]]")</f>
        <v>E07000206</v>
      </c>
      <c r="B234" s="129" t="str">
        <f t="array" aca="1" ref="B234" ca="1">INDIRECT("ConsolGeog[@["&amp;B$1&amp;"]]")</f>
        <v>Waveney</v>
      </c>
      <c r="C234" s="129">
        <f t="array" aca="1" ref="C234" ca="1">INDIRECT("ConsolGeog[@["&amp;C$1&amp;"]]")</f>
        <v>115254</v>
      </c>
      <c r="D234" s="129">
        <f t="array" aca="1" ref="D234" ca="1">INDIRECT("ConsolGeog[@["&amp;D$1&amp;"]]")</f>
        <v>36968.26</v>
      </c>
      <c r="E234" s="129" t="str">
        <f t="array" aca="1" ref="E234" ca="1">INDIRECT("ConsolGeog[@["&amp;E$1&amp;"]]")</f>
        <v>E07000206</v>
      </c>
      <c r="F234" s="129" t="str">
        <f t="array" aca="1" ref="F234" ca="1">INDIRECT("ConsolGeog[@["&amp;F$1&amp;"]]")</f>
        <v/>
      </c>
      <c r="G234" s="129" t="str">
        <f t="array" aca="1" ref="G234" ca="1">INDIRECT("ConsolGeog[@["&amp;G$1&amp;"]]")</f>
        <v>District</v>
      </c>
      <c r="H234" s="129" t="str">
        <f t="array" aca="1" ref="H234" ca="1">INDIRECT("ConsolGeog[@["&amp;H$1&amp;"]]")</f>
        <v>England</v>
      </c>
      <c r="I234" s="129" t="str">
        <f t="array" aca="1" ref="I234" ca="1">INDIRECT("ConsolGeog[@["&amp;I$1&amp;"]]")</f>
        <v>Suffolk</v>
      </c>
      <c r="J234" s="129">
        <f t="array" aca="1" ref="J234" ca="1">INDIRECT("ConsolGeog[@["&amp;J$1&amp;"]]")</f>
        <v>0</v>
      </c>
      <c r="K234" s="129">
        <f t="array" aca="1" ref="K234" ca="1">INDIRECT("ConsolGeog[@["&amp;K$1&amp;"]]")</f>
        <v>0</v>
      </c>
      <c r="L234" s="129">
        <f t="array" aca="1" ref="L234" ca="1">INDIRECT("ConsolGeog[@["&amp;L$1&amp;"]]")</f>
        <v>18</v>
      </c>
      <c r="M234" s="129">
        <f t="array" aca="1" ref="M234" ca="1">INDIRECT("ConsolGeog[@["&amp;M$1&amp;"]]")</f>
        <v>0</v>
      </c>
      <c r="N234" s="129">
        <f t="array" aca="1" ref="N234" ca="1">INDIRECT("ConsolGeog[@["&amp;N$1&amp;"]]")</f>
        <v>0</v>
      </c>
      <c r="O234" s="129">
        <f t="array" aca="1" ref="O234" ca="1">INDIRECT("ConsolGeog[@["&amp;O$1&amp;"]]")</f>
        <v>18</v>
      </c>
      <c r="P234" s="129">
        <f t="array" ref="P234">ConsolGeog[COUNTY: Presented CS - 16-17 (2014) '[non additive!']]</f>
        <v>0</v>
      </c>
      <c r="Q234" s="129">
        <f t="array" ref="Q234">ConsolGeog[COUNTY: Presented CS - 16-24 (2014) '[non additive!']]</f>
        <v>0</v>
      </c>
      <c r="R234" s="129">
        <f t="array" ref="R234">ConsolGeog[COUNTY: Presented CS - 18-24 (2014) '[non additive!']]</f>
        <v>0</v>
      </c>
      <c r="S234" s="129">
        <f t="array" ref="S234">ConsolGeog[COUNTY: Assessed CS - 16-17 (2014) '[non additive!']]</f>
        <v>0</v>
      </c>
      <c r="T234" s="129">
        <f t="array" ref="T234">ConsolGeog[COUNTY: Assessed CS - 16-24 (2014) '[non additive!']]</f>
        <v>0</v>
      </c>
      <c r="U234" s="129">
        <f t="array" ref="U234">ConsolGeog[COUNTY: Assessed CS - 18-24 (2014) '[non additive!']]</f>
        <v>0</v>
      </c>
      <c r="V234" s="129">
        <f t="array" ref="V234">ConsolGeog[COUNTY: Sum of districts'' populations '[non additive!']]</f>
        <v>92028</v>
      </c>
      <c r="W234" s="160">
        <f t="array" aca="1" ref="W234" ca="1">INDIRECT("ConsolGeog[@["&amp;W$1&amp;"]]")</f>
        <v>0.15828049488919377</v>
      </c>
      <c r="X234" s="129">
        <f t="array" aca="1" ref="X234" ca="1">INDIRECT("ConsolGeog[@["&amp;X$1&amp;"]]")</f>
        <v>0</v>
      </c>
      <c r="Y234" s="129">
        <f t="array" aca="1" ref="Y234" ca="1">INDIRECT("ConsolGeog[@["&amp;Y$1&amp;"]]")</f>
        <v>0</v>
      </c>
      <c r="Z234" s="129">
        <f t="array" aca="1" ref="Z234" ca="1">INDIRECT("ConsolGeog[@["&amp;Z$1&amp;"]]")</f>
        <v>0</v>
      </c>
      <c r="AA234" s="129">
        <f t="array" aca="1" ref="AA234" ca="1">INDIRECT("ConsolGeog[@["&amp;AA$1&amp;"]]")</f>
        <v>0</v>
      </c>
      <c r="AB234" s="129">
        <f t="array" aca="1" ref="AB234" ca="1">INDIRECT("ConsolGeog[@["&amp;AB$1&amp;"]]")</f>
        <v>0</v>
      </c>
      <c r="AC234" s="129">
        <f t="array" aca="1" ref="AC234" ca="1">INDIRECT("ConsolGeog[@["&amp;AC$1&amp;"]]")</f>
        <v>0</v>
      </c>
      <c r="AD234" s="129" t="str">
        <f t="array" aca="1" ref="AD234" ca="1">INDIRECT("ConsolGeog[@["&amp;AD$1&amp;"]]")</f>
        <v/>
      </c>
      <c r="AE234" s="129" t="str">
        <f t="array" aca="1" ref="AE234" ca="1">INDIRECT("ConsolGeog[@["&amp;AE$1&amp;"]]")</f>
        <v/>
      </c>
      <c r="AF234" s="129" t="str">
        <f t="array" aca="1" ref="AF234" ca="1">INDIRECT("ConsolGeog[@["&amp;AF$1&amp;"]]")</f>
        <v/>
      </c>
      <c r="AG234" s="129" t="str">
        <f t="array" aca="1" ref="AG234" ca="1">INDIRECT("ConsolGeog[@["&amp;AG$1&amp;"]]")</f>
        <v/>
      </c>
      <c r="AH234" s="129" t="str">
        <f t="array" aca="1" ref="AH234" ca="1">INDIRECT("ConsolGeog[@["&amp;AH$1&amp;"]]")</f>
        <v/>
      </c>
      <c r="AI234" s="129" t="str">
        <f t="array" aca="1" ref="AI234" ca="1">INDIRECT("ConsolGeog[@["&amp;AI$1&amp;"]]")</f>
        <v/>
      </c>
    </row>
    <row r="235" spans="1:35">
      <c r="A235" s="129" t="str">
        <f t="array" aca="1" ref="A235" ca="1">INDIRECT("ConsolGeog[@["&amp;A$1&amp;"]]")</f>
        <v>E07000212</v>
      </c>
      <c r="B235" s="129" t="str">
        <f t="array" aca="1" ref="B235" ca="1">INDIRECT("ConsolGeog[@["&amp;B$1&amp;"]]")</f>
        <v>Runnymede</v>
      </c>
      <c r="C235" s="129">
        <f t="array" aca="1" ref="C235" ca="1">INDIRECT("ConsolGeog[@["&amp;C$1&amp;"]]")</f>
        <v>80510</v>
      </c>
      <c r="D235" s="129">
        <f t="array" aca="1" ref="D235" ca="1">INDIRECT("ConsolGeog[@["&amp;D$1&amp;"]]")</f>
        <v>7804.32</v>
      </c>
      <c r="E235" s="129" t="str">
        <f t="array" aca="1" ref="E235" ca="1">INDIRECT("ConsolGeog[@["&amp;E$1&amp;"]]")</f>
        <v>E07000212</v>
      </c>
      <c r="F235" s="129" t="str">
        <f t="array" aca="1" ref="F235" ca="1">INDIRECT("ConsolGeog[@["&amp;F$1&amp;"]]")</f>
        <v/>
      </c>
      <c r="G235" s="129" t="str">
        <f t="array" aca="1" ref="G235" ca="1">INDIRECT("ConsolGeog[@["&amp;G$1&amp;"]]")</f>
        <v>District</v>
      </c>
      <c r="H235" s="129" t="str">
        <f t="array" aca="1" ref="H235" ca="1">INDIRECT("ConsolGeog[@["&amp;H$1&amp;"]]")</f>
        <v>England</v>
      </c>
      <c r="I235" s="129" t="str">
        <f t="array" aca="1" ref="I235" ca="1">INDIRECT("ConsolGeog[@["&amp;I$1&amp;"]]")</f>
        <v>Surrey</v>
      </c>
      <c r="J235" s="129">
        <f t="array" aca="1" ref="J235" ca="1">INDIRECT("ConsolGeog[@["&amp;J$1&amp;"]]")</f>
        <v>1</v>
      </c>
      <c r="K235" s="129">
        <f t="array" aca="1" ref="K235" ca="1">INDIRECT("ConsolGeog[@["&amp;K$1&amp;"]]")</f>
        <v>0</v>
      </c>
      <c r="L235" s="129">
        <f t="array" aca="1" ref="L235" ca="1">INDIRECT("ConsolGeog[@["&amp;L$1&amp;"]]")</f>
        <v>0</v>
      </c>
      <c r="M235" s="129">
        <f t="array" aca="1" ref="M235" ca="1">INDIRECT("ConsolGeog[@["&amp;M$1&amp;"]]")</f>
        <v>0</v>
      </c>
      <c r="N235" s="129">
        <f t="array" aca="1" ref="N235" ca="1">INDIRECT("ConsolGeog[@["&amp;N$1&amp;"]]")</f>
        <v>0</v>
      </c>
      <c r="O235" s="129">
        <f t="array" aca="1" ref="O235" ca="1">INDIRECT("ConsolGeog[@["&amp;O$1&amp;"]]")</f>
        <v>0</v>
      </c>
      <c r="P235" s="129">
        <f t="array" ref="P235">ConsolGeog[COUNTY: Presented CS - 16-17 (2014) '[non additive!']]</f>
        <v>0</v>
      </c>
      <c r="Q235" s="129">
        <f t="array" ref="Q235">ConsolGeog[COUNTY: Presented CS - 16-24 (2014) '[non additive!']]</f>
        <v>0</v>
      </c>
      <c r="R235" s="129">
        <f t="array" ref="R235">ConsolGeog[COUNTY: Presented CS - 18-24 (2014) '[non additive!']]</f>
        <v>0</v>
      </c>
      <c r="S235" s="129">
        <f t="array" ref="S235">ConsolGeog[COUNTY: Assessed CS - 16-17 (2014) '[non additive!']]</f>
        <v>0</v>
      </c>
      <c r="T235" s="129">
        <f t="array" ref="T235">ConsolGeog[COUNTY: Assessed CS - 16-24 (2014) '[non additive!']]</f>
        <v>0</v>
      </c>
      <c r="U235" s="129">
        <f t="array" ref="U235">ConsolGeog[COUNTY: Assessed CS - 18-24 (2014) '[non additive!']]</f>
        <v>0</v>
      </c>
      <c r="V235" s="129">
        <f t="array" ref="V235">ConsolGeog[COUNTY: Sum of districts'' populations '[non additive!']]</f>
        <v>92028</v>
      </c>
      <c r="W235" s="160">
        <f t="array" aca="1" ref="W235" ca="1">INDIRECT("ConsolGeog[@["&amp;W$1&amp;"]]")</f>
        <v>7.1097413435300558E-2</v>
      </c>
      <c r="X235" s="129">
        <f t="array" aca="1" ref="X235" ca="1">INDIRECT("ConsolGeog[@["&amp;X$1&amp;"]]")</f>
        <v>0</v>
      </c>
      <c r="Y235" s="129">
        <f t="array" aca="1" ref="Y235" ca="1">INDIRECT("ConsolGeog[@["&amp;Y$1&amp;"]]")</f>
        <v>0</v>
      </c>
      <c r="Z235" s="129">
        <f t="array" aca="1" ref="Z235" ca="1">INDIRECT("ConsolGeog[@["&amp;Z$1&amp;"]]")</f>
        <v>0</v>
      </c>
      <c r="AA235" s="129">
        <f t="array" aca="1" ref="AA235" ca="1">INDIRECT("ConsolGeog[@["&amp;AA$1&amp;"]]")</f>
        <v>0</v>
      </c>
      <c r="AB235" s="129">
        <f t="array" aca="1" ref="AB235" ca="1">INDIRECT("ConsolGeog[@["&amp;AB$1&amp;"]]")</f>
        <v>0</v>
      </c>
      <c r="AC235" s="129">
        <f t="array" aca="1" ref="AC235" ca="1">INDIRECT("ConsolGeog[@["&amp;AC$1&amp;"]]")</f>
        <v>0</v>
      </c>
      <c r="AD235" s="129" t="str">
        <f t="array" aca="1" ref="AD235" ca="1">INDIRECT("ConsolGeog[@["&amp;AD$1&amp;"]]")</f>
        <v/>
      </c>
      <c r="AE235" s="129" t="str">
        <f t="array" aca="1" ref="AE235" ca="1">INDIRECT("ConsolGeog[@["&amp;AE$1&amp;"]]")</f>
        <v/>
      </c>
      <c r="AF235" s="129" t="str">
        <f t="array" aca="1" ref="AF235" ca="1">INDIRECT("ConsolGeog[@["&amp;AF$1&amp;"]]")</f>
        <v/>
      </c>
      <c r="AG235" s="129" t="str">
        <f t="array" aca="1" ref="AG235" ca="1">INDIRECT("ConsolGeog[@["&amp;AG$1&amp;"]]")</f>
        <v/>
      </c>
      <c r="AH235" s="129" t="str">
        <f t="array" aca="1" ref="AH235" ca="1">INDIRECT("ConsolGeog[@["&amp;AH$1&amp;"]]")</f>
        <v/>
      </c>
      <c r="AI235" s="129" t="str">
        <f t="array" aca="1" ref="AI235" ca="1">INDIRECT("ConsolGeog[@["&amp;AI$1&amp;"]]")</f>
        <v/>
      </c>
    </row>
    <row r="236" spans="1:35">
      <c r="A236" s="129" t="str">
        <f t="array" aca="1" ref="A236" ca="1">INDIRECT("ConsolGeog[@["&amp;A$1&amp;"]]")</f>
        <v>E07000207</v>
      </c>
      <c r="B236" s="129" t="str">
        <f t="array" aca="1" ref="B236" ca="1">INDIRECT("ConsolGeog[@["&amp;B$1&amp;"]]")</f>
        <v>Elmbridge</v>
      </c>
      <c r="C236" s="129">
        <f t="array" aca="1" ref="C236" ca="1">INDIRECT("ConsolGeog[@["&amp;C$1&amp;"]]")</f>
        <v>130875</v>
      </c>
      <c r="D236" s="129">
        <f t="array" aca="1" ref="D236" ca="1">INDIRECT("ConsolGeog[@["&amp;D$1&amp;"]]")</f>
        <v>9506.07</v>
      </c>
      <c r="E236" s="129" t="str">
        <f t="array" aca="1" ref="E236" ca="1">INDIRECT("ConsolGeog[@["&amp;E$1&amp;"]]")</f>
        <v>E07000207</v>
      </c>
      <c r="F236" s="129" t="str">
        <f t="array" aca="1" ref="F236" ca="1">INDIRECT("ConsolGeog[@["&amp;F$1&amp;"]]")</f>
        <v/>
      </c>
      <c r="G236" s="129" t="str">
        <f t="array" aca="1" ref="G236" ca="1">INDIRECT("ConsolGeog[@["&amp;G$1&amp;"]]")</f>
        <v>District</v>
      </c>
      <c r="H236" s="129" t="str">
        <f t="array" aca="1" ref="H236" ca="1">INDIRECT("ConsolGeog[@["&amp;H$1&amp;"]]")</f>
        <v>England</v>
      </c>
      <c r="I236" s="129" t="str">
        <f t="array" aca="1" ref="I236" ca="1">INDIRECT("ConsolGeog[@["&amp;I$1&amp;"]]")</f>
        <v>Surrey</v>
      </c>
      <c r="J236" s="129">
        <f t="array" aca="1" ref="J236" ca="1">INDIRECT("ConsolGeog[@["&amp;J$1&amp;"]]")</f>
        <v>0</v>
      </c>
      <c r="K236" s="129">
        <f t="array" aca="1" ref="K236" ca="1">INDIRECT("ConsolGeog[@["&amp;K$1&amp;"]]")</f>
        <v>0</v>
      </c>
      <c r="L236" s="129">
        <f t="array" aca="1" ref="L236" ca="1">INDIRECT("ConsolGeog[@["&amp;L$1&amp;"]]")</f>
        <v>0</v>
      </c>
      <c r="M236" s="129">
        <f t="array" aca="1" ref="M236" ca="1">INDIRECT("ConsolGeog[@["&amp;M$1&amp;"]]")</f>
        <v>0</v>
      </c>
      <c r="N236" s="129">
        <f t="array" aca="1" ref="N236" ca="1">INDIRECT("ConsolGeog[@["&amp;N$1&amp;"]]")</f>
        <v>0</v>
      </c>
      <c r="O236" s="129">
        <f t="array" aca="1" ref="O236" ca="1">INDIRECT("ConsolGeog[@["&amp;O$1&amp;"]]")</f>
        <v>10</v>
      </c>
      <c r="P236" s="129">
        <f t="array" ref="P236">ConsolGeog[COUNTY: Presented CS - 16-17 (2014) '[non additive!']]</f>
        <v>0</v>
      </c>
      <c r="Q236" s="129">
        <f t="array" ref="Q236">ConsolGeog[COUNTY: Presented CS - 16-24 (2014) '[non additive!']]</f>
        <v>0</v>
      </c>
      <c r="R236" s="129">
        <f t="array" ref="R236">ConsolGeog[COUNTY: Presented CS - 18-24 (2014) '[non additive!']]</f>
        <v>0</v>
      </c>
      <c r="S236" s="129">
        <f t="array" ref="S236">ConsolGeog[COUNTY: Assessed CS - 16-17 (2014) '[non additive!']]</f>
        <v>0</v>
      </c>
      <c r="T236" s="129">
        <f t="array" ref="T236">ConsolGeog[COUNTY: Assessed CS - 16-24 (2014) '[non additive!']]</f>
        <v>0</v>
      </c>
      <c r="U236" s="129">
        <f t="array" ref="U236">ConsolGeog[COUNTY: Assessed CS - 18-24 (2014) '[non additive!']]</f>
        <v>0</v>
      </c>
      <c r="V236" s="129">
        <f t="array" ref="V236">ConsolGeog[COUNTY: Sum of districts'' populations '[non additive!']]</f>
        <v>92028</v>
      </c>
      <c r="W236" s="160">
        <f t="array" aca="1" ref="W236" ca="1">INDIRECT("ConsolGeog[@["&amp;W$1&amp;"]]")</f>
        <v>0.11557413965153349</v>
      </c>
      <c r="X236" s="129">
        <f t="array" aca="1" ref="X236" ca="1">INDIRECT("ConsolGeog[@["&amp;X$1&amp;"]]")</f>
        <v>0</v>
      </c>
      <c r="Y236" s="129">
        <f t="array" aca="1" ref="Y236" ca="1">INDIRECT("ConsolGeog[@["&amp;Y$1&amp;"]]")</f>
        <v>0</v>
      </c>
      <c r="Z236" s="129">
        <f t="array" aca="1" ref="Z236" ca="1">INDIRECT("ConsolGeog[@["&amp;Z$1&amp;"]]")</f>
        <v>0</v>
      </c>
      <c r="AA236" s="129">
        <f t="array" aca="1" ref="AA236" ca="1">INDIRECT("ConsolGeog[@["&amp;AA$1&amp;"]]")</f>
        <v>0</v>
      </c>
      <c r="AB236" s="129">
        <f t="array" aca="1" ref="AB236" ca="1">INDIRECT("ConsolGeog[@["&amp;AB$1&amp;"]]")</f>
        <v>0</v>
      </c>
      <c r="AC236" s="129">
        <f t="array" aca="1" ref="AC236" ca="1">INDIRECT("ConsolGeog[@["&amp;AC$1&amp;"]]")</f>
        <v>0</v>
      </c>
      <c r="AD236" s="129" t="str">
        <f t="array" aca="1" ref="AD236" ca="1">INDIRECT("ConsolGeog[@["&amp;AD$1&amp;"]]")</f>
        <v/>
      </c>
      <c r="AE236" s="129" t="str">
        <f t="array" aca="1" ref="AE236" ca="1">INDIRECT("ConsolGeog[@["&amp;AE$1&amp;"]]")</f>
        <v/>
      </c>
      <c r="AF236" s="129" t="str">
        <f t="array" aca="1" ref="AF236" ca="1">INDIRECT("ConsolGeog[@["&amp;AF$1&amp;"]]")</f>
        <v/>
      </c>
      <c r="AG236" s="129" t="str">
        <f t="array" aca="1" ref="AG236" ca="1">INDIRECT("ConsolGeog[@["&amp;AG$1&amp;"]]")</f>
        <v/>
      </c>
      <c r="AH236" s="129" t="str">
        <f t="array" aca="1" ref="AH236" ca="1">INDIRECT("ConsolGeog[@["&amp;AH$1&amp;"]]")</f>
        <v/>
      </c>
      <c r="AI236" s="129" t="str">
        <f t="array" aca="1" ref="AI236" ca="1">INDIRECT("ConsolGeog[@["&amp;AI$1&amp;"]]")</f>
        <v>ERROR</v>
      </c>
    </row>
    <row r="237" spans="1:35">
      <c r="A237" s="129" t="str">
        <f t="array" aca="1" ref="A237" ca="1">INDIRECT("ConsolGeog[@["&amp;A$1&amp;"]]")</f>
        <v>E07000208</v>
      </c>
      <c r="B237" s="129" t="str">
        <f t="array" aca="1" ref="B237" ca="1">INDIRECT("ConsolGeog[@["&amp;B$1&amp;"]]")</f>
        <v>Epsom and Ewell</v>
      </c>
      <c r="C237" s="129">
        <f t="array" aca="1" ref="C237" ca="1">INDIRECT("ConsolGeog[@["&amp;C$1&amp;"]]")</f>
        <v>75102</v>
      </c>
      <c r="D237" s="129">
        <f t="array" aca="1" ref="D237" ca="1">INDIRECT("ConsolGeog[@["&amp;D$1&amp;"]]")</f>
        <v>3407.29</v>
      </c>
      <c r="E237" s="129" t="str">
        <f t="array" aca="1" ref="E237" ca="1">INDIRECT("ConsolGeog[@["&amp;E$1&amp;"]]")</f>
        <v>E07000208</v>
      </c>
      <c r="F237" s="129" t="str">
        <f t="array" aca="1" ref="F237" ca="1">INDIRECT("ConsolGeog[@["&amp;F$1&amp;"]]")</f>
        <v/>
      </c>
      <c r="G237" s="129" t="str">
        <f t="array" aca="1" ref="G237" ca="1">INDIRECT("ConsolGeog[@["&amp;G$1&amp;"]]")</f>
        <v>District</v>
      </c>
      <c r="H237" s="129" t="str">
        <f t="array" aca="1" ref="H237" ca="1">INDIRECT("ConsolGeog[@["&amp;H$1&amp;"]]")</f>
        <v>England</v>
      </c>
      <c r="I237" s="129" t="str">
        <f t="array" aca="1" ref="I237" ca="1">INDIRECT("ConsolGeog[@["&amp;I$1&amp;"]]")</f>
        <v>Surrey</v>
      </c>
      <c r="J237" s="129">
        <f t="array" aca="1" ref="J237" ca="1">INDIRECT("ConsolGeog[@["&amp;J$1&amp;"]]")</f>
        <v>0</v>
      </c>
      <c r="K237" s="129">
        <f t="array" aca="1" ref="K237" ca="1">INDIRECT("ConsolGeog[@["&amp;K$1&amp;"]]")</f>
        <v>0</v>
      </c>
      <c r="L237" s="129">
        <f t="array" aca="1" ref="L237" ca="1">INDIRECT("ConsolGeog[@["&amp;L$1&amp;"]]")</f>
        <v>29</v>
      </c>
      <c r="M237" s="129">
        <f t="array" aca="1" ref="M237" ca="1">INDIRECT("ConsolGeog[@["&amp;M$1&amp;"]]")</f>
        <v>0</v>
      </c>
      <c r="N237" s="129">
        <f t="array" aca="1" ref="N237" ca="1">INDIRECT("ConsolGeog[@["&amp;N$1&amp;"]]")</f>
        <v>0</v>
      </c>
      <c r="O237" s="129">
        <f t="array" aca="1" ref="O237" ca="1">INDIRECT("ConsolGeog[@["&amp;O$1&amp;"]]")</f>
        <v>29</v>
      </c>
      <c r="P237" s="129">
        <f t="array" ref="P237">ConsolGeog[COUNTY: Presented CS - 16-17 (2014) '[non additive!']]</f>
        <v>0</v>
      </c>
      <c r="Q237" s="129">
        <f t="array" ref="Q237">ConsolGeog[COUNTY: Presented CS - 16-24 (2014) '[non additive!']]</f>
        <v>0</v>
      </c>
      <c r="R237" s="129">
        <f t="array" ref="R237">ConsolGeog[COUNTY: Presented CS - 18-24 (2014) '[non additive!']]</f>
        <v>0</v>
      </c>
      <c r="S237" s="129">
        <f t="array" ref="S237">ConsolGeog[COUNTY: Assessed CS - 16-17 (2014) '[non additive!']]</f>
        <v>0</v>
      </c>
      <c r="T237" s="129">
        <f t="array" ref="T237">ConsolGeog[COUNTY: Assessed CS - 16-24 (2014) '[non additive!']]</f>
        <v>0</v>
      </c>
      <c r="U237" s="129">
        <f t="array" ref="U237">ConsolGeog[COUNTY: Assessed CS - 18-24 (2014) '[non additive!']]</f>
        <v>0</v>
      </c>
      <c r="V237" s="129">
        <f t="array" ref="V237">ConsolGeog[COUNTY: Sum of districts'' populations '[non additive!']]</f>
        <v>92028</v>
      </c>
      <c r="W237" s="160">
        <f t="array" aca="1" ref="W237" ca="1">INDIRECT("ConsolGeog[@["&amp;W$1&amp;"]]")</f>
        <v>6.6321673628343597E-2</v>
      </c>
      <c r="X237" s="129">
        <f t="array" aca="1" ref="X237" ca="1">INDIRECT("ConsolGeog[@["&amp;X$1&amp;"]]")</f>
        <v>0</v>
      </c>
      <c r="Y237" s="129">
        <f t="array" aca="1" ref="Y237" ca="1">INDIRECT("ConsolGeog[@["&amp;Y$1&amp;"]]")</f>
        <v>0</v>
      </c>
      <c r="Z237" s="129">
        <f t="array" aca="1" ref="Z237" ca="1">INDIRECT("ConsolGeog[@["&amp;Z$1&amp;"]]")</f>
        <v>0</v>
      </c>
      <c r="AA237" s="129">
        <f t="array" aca="1" ref="AA237" ca="1">INDIRECT("ConsolGeog[@["&amp;AA$1&amp;"]]")</f>
        <v>0</v>
      </c>
      <c r="AB237" s="129">
        <f t="array" aca="1" ref="AB237" ca="1">INDIRECT("ConsolGeog[@["&amp;AB$1&amp;"]]")</f>
        <v>0</v>
      </c>
      <c r="AC237" s="129">
        <f t="array" aca="1" ref="AC237" ca="1">INDIRECT("ConsolGeog[@["&amp;AC$1&amp;"]]")</f>
        <v>0</v>
      </c>
      <c r="AD237" s="129" t="str">
        <f t="array" aca="1" ref="AD237" ca="1">INDIRECT("ConsolGeog[@["&amp;AD$1&amp;"]]")</f>
        <v/>
      </c>
      <c r="AE237" s="129" t="str">
        <f t="array" aca="1" ref="AE237" ca="1">INDIRECT("ConsolGeog[@["&amp;AE$1&amp;"]]")</f>
        <v/>
      </c>
      <c r="AF237" s="129" t="str">
        <f t="array" aca="1" ref="AF237" ca="1">INDIRECT("ConsolGeog[@["&amp;AF$1&amp;"]]")</f>
        <v/>
      </c>
      <c r="AG237" s="129" t="str">
        <f t="array" aca="1" ref="AG237" ca="1">INDIRECT("ConsolGeog[@["&amp;AG$1&amp;"]]")</f>
        <v/>
      </c>
      <c r="AH237" s="129" t="str">
        <f t="array" aca="1" ref="AH237" ca="1">INDIRECT("ConsolGeog[@["&amp;AH$1&amp;"]]")</f>
        <v/>
      </c>
      <c r="AI237" s="129" t="str">
        <f t="array" aca="1" ref="AI237" ca="1">INDIRECT("ConsolGeog[@["&amp;AI$1&amp;"]]")</f>
        <v/>
      </c>
    </row>
    <row r="238" spans="1:35">
      <c r="A238" s="129" t="str">
        <f t="array" aca="1" ref="A238" ca="1">INDIRECT("ConsolGeog[@["&amp;A$1&amp;"]]")</f>
        <v>E07000209</v>
      </c>
      <c r="B238" s="129" t="str">
        <f t="array" aca="1" ref="B238" ca="1">INDIRECT("ConsolGeog[@["&amp;B$1&amp;"]]")</f>
        <v>Guildford</v>
      </c>
      <c r="C238" s="129">
        <f t="array" aca="1" ref="C238" ca="1">INDIRECT("ConsolGeog[@["&amp;C$1&amp;"]]")</f>
        <v>137183</v>
      </c>
      <c r="D238" s="129">
        <f t="array" aca="1" ref="D238" ca="1">INDIRECT("ConsolGeog[@["&amp;D$1&amp;"]]")</f>
        <v>27093.26</v>
      </c>
      <c r="E238" s="129" t="str">
        <f t="array" aca="1" ref="E238" ca="1">INDIRECT("ConsolGeog[@["&amp;E$1&amp;"]]")</f>
        <v>E07000209</v>
      </c>
      <c r="F238" s="129" t="str">
        <f t="array" aca="1" ref="F238" ca="1">INDIRECT("ConsolGeog[@["&amp;F$1&amp;"]]")</f>
        <v/>
      </c>
      <c r="G238" s="129" t="str">
        <f t="array" aca="1" ref="G238" ca="1">INDIRECT("ConsolGeog[@["&amp;G$1&amp;"]]")</f>
        <v>District</v>
      </c>
      <c r="H238" s="129" t="str">
        <f t="array" aca="1" ref="H238" ca="1">INDIRECT("ConsolGeog[@["&amp;H$1&amp;"]]")</f>
        <v>England</v>
      </c>
      <c r="I238" s="129" t="str">
        <f t="array" aca="1" ref="I238" ca="1">INDIRECT("ConsolGeog[@["&amp;I$1&amp;"]]")</f>
        <v>Surrey</v>
      </c>
      <c r="J238" s="129">
        <f t="array" aca="1" ref="J238" ca="1">INDIRECT("ConsolGeog[@["&amp;J$1&amp;"]]")</f>
        <v>1</v>
      </c>
      <c r="K238" s="129">
        <f t="array" aca="1" ref="K238" ca="1">INDIRECT("ConsolGeog[@["&amp;K$1&amp;"]]")</f>
        <v>0</v>
      </c>
      <c r="L238" s="129">
        <f t="array" aca="1" ref="L238" ca="1">INDIRECT("ConsolGeog[@["&amp;L$1&amp;"]]")</f>
        <v>6</v>
      </c>
      <c r="M238" s="129">
        <f t="array" aca="1" ref="M238" ca="1">INDIRECT("ConsolGeog[@["&amp;M$1&amp;"]]")</f>
        <v>1</v>
      </c>
      <c r="N238" s="129">
        <f t="array" aca="1" ref="N238" ca="1">INDIRECT("ConsolGeog[@["&amp;N$1&amp;"]]")</f>
        <v>0</v>
      </c>
      <c r="O238" s="129">
        <f t="array" aca="1" ref="O238" ca="1">INDIRECT("ConsolGeog[@["&amp;O$1&amp;"]]")</f>
        <v>6</v>
      </c>
      <c r="P238" s="129">
        <f t="array" ref="P238">ConsolGeog[COUNTY: Presented CS - 16-17 (2014) '[non additive!']]</f>
        <v>0</v>
      </c>
      <c r="Q238" s="129">
        <f t="array" ref="Q238">ConsolGeog[COUNTY: Presented CS - 16-24 (2014) '[non additive!']]</f>
        <v>0</v>
      </c>
      <c r="R238" s="129">
        <f t="array" ref="R238">ConsolGeog[COUNTY: Presented CS - 18-24 (2014) '[non additive!']]</f>
        <v>0</v>
      </c>
      <c r="S238" s="129">
        <f t="array" ref="S238">ConsolGeog[COUNTY: Assessed CS - 16-17 (2014) '[non additive!']]</f>
        <v>0</v>
      </c>
      <c r="T238" s="129">
        <f t="array" ref="T238">ConsolGeog[COUNTY: Assessed CS - 16-24 (2014) '[non additive!']]</f>
        <v>0</v>
      </c>
      <c r="U238" s="129">
        <f t="array" ref="U238">ConsolGeog[COUNTY: Assessed CS - 18-24 (2014) '[non additive!']]</f>
        <v>0</v>
      </c>
      <c r="V238" s="129">
        <f t="array" ref="V238">ConsolGeog[COUNTY: Sum of districts'' populations '[non additive!']]</f>
        <v>92028</v>
      </c>
      <c r="W238" s="160">
        <f t="array" aca="1" ref="W238" ca="1">INDIRECT("ConsolGeog[@["&amp;W$1&amp;"]]")</f>
        <v>0.12114465864234053</v>
      </c>
      <c r="X238" s="129">
        <f t="array" aca="1" ref="X238" ca="1">INDIRECT("ConsolGeog[@["&amp;X$1&amp;"]]")</f>
        <v>0</v>
      </c>
      <c r="Y238" s="129">
        <f t="array" aca="1" ref="Y238" ca="1">INDIRECT("ConsolGeog[@["&amp;Y$1&amp;"]]")</f>
        <v>0</v>
      </c>
      <c r="Z238" s="129">
        <f t="array" aca="1" ref="Z238" ca="1">INDIRECT("ConsolGeog[@["&amp;Z$1&amp;"]]")</f>
        <v>0</v>
      </c>
      <c r="AA238" s="129">
        <f t="array" aca="1" ref="AA238" ca="1">INDIRECT("ConsolGeog[@["&amp;AA$1&amp;"]]")</f>
        <v>0</v>
      </c>
      <c r="AB238" s="129">
        <f t="array" aca="1" ref="AB238" ca="1">INDIRECT("ConsolGeog[@["&amp;AB$1&amp;"]]")</f>
        <v>0</v>
      </c>
      <c r="AC238" s="129">
        <f t="array" aca="1" ref="AC238" ca="1">INDIRECT("ConsolGeog[@["&amp;AC$1&amp;"]]")</f>
        <v>0</v>
      </c>
      <c r="AD238" s="129" t="str">
        <f t="array" aca="1" ref="AD238" ca="1">INDIRECT("ConsolGeog[@["&amp;AD$1&amp;"]]")</f>
        <v/>
      </c>
      <c r="AE238" s="129" t="str">
        <f t="array" aca="1" ref="AE238" ca="1">INDIRECT("ConsolGeog[@["&amp;AE$1&amp;"]]")</f>
        <v/>
      </c>
      <c r="AF238" s="129" t="str">
        <f t="array" aca="1" ref="AF238" ca="1">INDIRECT("ConsolGeog[@["&amp;AF$1&amp;"]]")</f>
        <v/>
      </c>
      <c r="AG238" s="129" t="str">
        <f t="array" aca="1" ref="AG238" ca="1">INDIRECT("ConsolGeog[@["&amp;AG$1&amp;"]]")</f>
        <v/>
      </c>
      <c r="AH238" s="129" t="str">
        <f t="array" aca="1" ref="AH238" ca="1">INDIRECT("ConsolGeog[@["&amp;AH$1&amp;"]]")</f>
        <v/>
      </c>
      <c r="AI238" s="129" t="str">
        <f t="array" aca="1" ref="AI238" ca="1">INDIRECT("ConsolGeog[@["&amp;AI$1&amp;"]]")</f>
        <v/>
      </c>
    </row>
    <row r="239" spans="1:35">
      <c r="A239" s="129" t="str">
        <f t="array" aca="1" ref="A239" ca="1">INDIRECT("ConsolGeog[@["&amp;A$1&amp;"]]")</f>
        <v>E07000210</v>
      </c>
      <c r="B239" s="129" t="str">
        <f t="array" aca="1" ref="B239" ca="1">INDIRECT("ConsolGeog[@["&amp;B$1&amp;"]]")</f>
        <v>Mole Valley</v>
      </c>
      <c r="C239" s="129">
        <f t="array" aca="1" ref="C239" ca="1">INDIRECT("ConsolGeog[@["&amp;C$1&amp;"]]")</f>
        <v>85375</v>
      </c>
      <c r="D239" s="129">
        <f t="array" aca="1" ref="D239" ca="1">INDIRECT("ConsolGeog[@["&amp;D$1&amp;"]]")</f>
        <v>25832.26</v>
      </c>
      <c r="E239" s="129" t="str">
        <f t="array" aca="1" ref="E239" ca="1">INDIRECT("ConsolGeog[@["&amp;E$1&amp;"]]")</f>
        <v>E07000210</v>
      </c>
      <c r="F239" s="129" t="str">
        <f t="array" aca="1" ref="F239" ca="1">INDIRECT("ConsolGeog[@["&amp;F$1&amp;"]]")</f>
        <v/>
      </c>
      <c r="G239" s="129" t="str">
        <f t="array" aca="1" ref="G239" ca="1">INDIRECT("ConsolGeog[@["&amp;G$1&amp;"]]")</f>
        <v>District</v>
      </c>
      <c r="H239" s="129" t="str">
        <f t="array" aca="1" ref="H239" ca="1">INDIRECT("ConsolGeog[@["&amp;H$1&amp;"]]")</f>
        <v>England</v>
      </c>
      <c r="I239" s="129" t="str">
        <f t="array" aca="1" ref="I239" ca="1">INDIRECT("ConsolGeog[@["&amp;I$1&amp;"]]")</f>
        <v>Surrey</v>
      </c>
      <c r="J239" s="129">
        <f t="array" aca="1" ref="J239" ca="1">INDIRECT("ConsolGeog[@["&amp;J$1&amp;"]]")</f>
        <v>0</v>
      </c>
      <c r="K239" s="129">
        <f t="array" aca="1" ref="K239" ca="1">INDIRECT("ConsolGeog[@["&amp;K$1&amp;"]]")</f>
        <v>0</v>
      </c>
      <c r="L239" s="129">
        <f t="array" aca="1" ref="L239" ca="1">INDIRECT("ConsolGeog[@["&amp;L$1&amp;"]]")</f>
        <v>6</v>
      </c>
      <c r="M239" s="129">
        <f t="array" aca="1" ref="M239" ca="1">INDIRECT("ConsolGeog[@["&amp;M$1&amp;"]]")</f>
        <v>0</v>
      </c>
      <c r="N239" s="129">
        <f t="array" aca="1" ref="N239" ca="1">INDIRECT("ConsolGeog[@["&amp;N$1&amp;"]]")</f>
        <v>0</v>
      </c>
      <c r="O239" s="129">
        <f t="array" aca="1" ref="O239" ca="1">INDIRECT("ConsolGeog[@["&amp;O$1&amp;"]]")</f>
        <v>6</v>
      </c>
      <c r="P239" s="129">
        <f t="array" ref="P239">ConsolGeog[COUNTY: Presented CS - 16-17 (2014) '[non additive!']]</f>
        <v>0</v>
      </c>
      <c r="Q239" s="129">
        <f t="array" ref="Q239">ConsolGeog[COUNTY: Presented CS - 16-24 (2014) '[non additive!']]</f>
        <v>0</v>
      </c>
      <c r="R239" s="129">
        <f t="array" ref="R239">ConsolGeog[COUNTY: Presented CS - 18-24 (2014) '[non additive!']]</f>
        <v>0</v>
      </c>
      <c r="S239" s="129">
        <f t="array" ref="S239">ConsolGeog[COUNTY: Assessed CS - 16-17 (2014) '[non additive!']]</f>
        <v>0</v>
      </c>
      <c r="T239" s="129">
        <f t="array" ref="T239">ConsolGeog[COUNTY: Assessed CS - 16-24 (2014) '[non additive!']]</f>
        <v>0</v>
      </c>
      <c r="U239" s="129">
        <f t="array" ref="U239">ConsolGeog[COUNTY: Assessed CS - 18-24 (2014) '[non additive!']]</f>
        <v>0</v>
      </c>
      <c r="V239" s="129">
        <f t="array" ref="V239">ConsolGeog[COUNTY: Sum of districts'' populations '[non additive!']]</f>
        <v>92028</v>
      </c>
      <c r="W239" s="160">
        <f t="array" aca="1" ref="W239" ca="1">INDIRECT("ConsolGeog[@["&amp;W$1&amp;"]]")</f>
        <v>7.5393636468001304E-2</v>
      </c>
      <c r="X239" s="129">
        <f t="array" aca="1" ref="X239" ca="1">INDIRECT("ConsolGeog[@["&amp;X$1&amp;"]]")</f>
        <v>0</v>
      </c>
      <c r="Y239" s="129">
        <f t="array" aca="1" ref="Y239" ca="1">INDIRECT("ConsolGeog[@["&amp;Y$1&amp;"]]")</f>
        <v>0</v>
      </c>
      <c r="Z239" s="129">
        <f t="array" aca="1" ref="Z239" ca="1">INDIRECT("ConsolGeog[@["&amp;Z$1&amp;"]]")</f>
        <v>0</v>
      </c>
      <c r="AA239" s="129">
        <f t="array" aca="1" ref="AA239" ca="1">INDIRECT("ConsolGeog[@["&amp;AA$1&amp;"]]")</f>
        <v>0</v>
      </c>
      <c r="AB239" s="129">
        <f t="array" aca="1" ref="AB239" ca="1">INDIRECT("ConsolGeog[@["&amp;AB$1&amp;"]]")</f>
        <v>0</v>
      </c>
      <c r="AC239" s="129">
        <f t="array" aca="1" ref="AC239" ca="1">INDIRECT("ConsolGeog[@["&amp;AC$1&amp;"]]")</f>
        <v>0</v>
      </c>
      <c r="AD239" s="129" t="str">
        <f t="array" aca="1" ref="AD239" ca="1">INDIRECT("ConsolGeog[@["&amp;AD$1&amp;"]]")</f>
        <v/>
      </c>
      <c r="AE239" s="129" t="str">
        <f t="array" aca="1" ref="AE239" ca="1">INDIRECT("ConsolGeog[@["&amp;AE$1&amp;"]]")</f>
        <v/>
      </c>
      <c r="AF239" s="129" t="str">
        <f t="array" aca="1" ref="AF239" ca="1">INDIRECT("ConsolGeog[@["&amp;AF$1&amp;"]]")</f>
        <v/>
      </c>
      <c r="AG239" s="129" t="str">
        <f t="array" aca="1" ref="AG239" ca="1">INDIRECT("ConsolGeog[@["&amp;AG$1&amp;"]]")</f>
        <v/>
      </c>
      <c r="AH239" s="129" t="str">
        <f t="array" aca="1" ref="AH239" ca="1">INDIRECT("ConsolGeog[@["&amp;AH$1&amp;"]]")</f>
        <v/>
      </c>
      <c r="AI239" s="129" t="str">
        <f t="array" aca="1" ref="AI239" ca="1">INDIRECT("ConsolGeog[@["&amp;AI$1&amp;"]]")</f>
        <v/>
      </c>
    </row>
    <row r="240" spans="1:35">
      <c r="A240" s="129" t="str">
        <f t="array" aca="1" ref="A240" ca="1">INDIRECT("ConsolGeog[@["&amp;A$1&amp;"]]")</f>
        <v>E07000224</v>
      </c>
      <c r="B240" s="129" t="str">
        <f t="array" aca="1" ref="B240" ca="1">INDIRECT("ConsolGeog[@["&amp;B$1&amp;"]]")</f>
        <v>Arun</v>
      </c>
      <c r="C240" s="129">
        <f t="array" aca="1" ref="C240" ca="1">INDIRECT("ConsolGeog[@["&amp;C$1&amp;"]]")</f>
        <v>149518</v>
      </c>
      <c r="D240" s="129">
        <f t="array" aca="1" ref="D240" ca="1">INDIRECT("ConsolGeog[@["&amp;D$1&amp;"]]")</f>
        <v>22070.82</v>
      </c>
      <c r="E240" s="129" t="str">
        <f t="array" aca="1" ref="E240" ca="1">INDIRECT("ConsolGeog[@["&amp;E$1&amp;"]]")</f>
        <v>E07000224</v>
      </c>
      <c r="F240" s="129" t="str">
        <f t="array" aca="1" ref="F240" ca="1">INDIRECT("ConsolGeog[@["&amp;F$1&amp;"]]")</f>
        <v/>
      </c>
      <c r="G240" s="129" t="str">
        <f t="array" aca="1" ref="G240" ca="1">INDIRECT("ConsolGeog[@["&amp;G$1&amp;"]]")</f>
        <v>District</v>
      </c>
      <c r="H240" s="129" t="str">
        <f t="array" aca="1" ref="H240" ca="1">INDIRECT("ConsolGeog[@["&amp;H$1&amp;"]]")</f>
        <v>England</v>
      </c>
      <c r="I240" s="129" t="str">
        <f t="array" aca="1" ref="I240" ca="1">INDIRECT("ConsolGeog[@["&amp;I$1&amp;"]]")</f>
        <v>West Sussex</v>
      </c>
      <c r="J240" s="129">
        <f t="array" aca="1" ref="J240" ca="1">INDIRECT("ConsolGeog[@["&amp;J$1&amp;"]]")</f>
        <v>0</v>
      </c>
      <c r="K240" s="129">
        <f t="array" aca="1" ref="K240" ca="1">INDIRECT("ConsolGeog[@["&amp;K$1&amp;"]]")</f>
        <v>0</v>
      </c>
      <c r="L240" s="129">
        <f t="array" aca="1" ref="L240" ca="1">INDIRECT("ConsolGeog[@["&amp;L$1&amp;"]]")</f>
        <v>0</v>
      </c>
      <c r="M240" s="129">
        <f t="array" aca="1" ref="M240" ca="1">INDIRECT("ConsolGeog[@["&amp;M$1&amp;"]]")</f>
        <v>0</v>
      </c>
      <c r="N240" s="129">
        <f t="array" aca="1" ref="N240" ca="1">INDIRECT("ConsolGeog[@["&amp;N$1&amp;"]]")</f>
        <v>0</v>
      </c>
      <c r="O240" s="129">
        <f t="array" aca="1" ref="O240" ca="1">INDIRECT("ConsolGeog[@["&amp;O$1&amp;"]]")</f>
        <v>0</v>
      </c>
      <c r="P240" s="129">
        <f t="array" ref="P240">ConsolGeog[COUNTY: Presented CS - 16-17 (2014) '[non additive!']]</f>
        <v>0</v>
      </c>
      <c r="Q240" s="129">
        <f t="array" ref="Q240">ConsolGeog[COUNTY: Presented CS - 16-24 (2014) '[non additive!']]</f>
        <v>0</v>
      </c>
      <c r="R240" s="129">
        <f t="array" ref="R240">ConsolGeog[COUNTY: Presented CS - 18-24 (2014) '[non additive!']]</f>
        <v>0</v>
      </c>
      <c r="S240" s="129">
        <f t="array" ref="S240">ConsolGeog[COUNTY: Assessed CS - 16-17 (2014) '[non additive!']]</f>
        <v>0</v>
      </c>
      <c r="T240" s="129">
        <f t="array" ref="T240">ConsolGeog[COUNTY: Assessed CS - 16-24 (2014) '[non additive!']]</f>
        <v>0</v>
      </c>
      <c r="U240" s="129">
        <f t="array" ref="U240">ConsolGeog[COUNTY: Assessed CS - 18-24 (2014) '[non additive!']]</f>
        <v>0</v>
      </c>
      <c r="V240" s="129">
        <f t="array" ref="V240">ConsolGeog[COUNTY: Sum of districts'' populations '[non additive!']]</f>
        <v>92028</v>
      </c>
      <c r="W240" s="160">
        <f t="array" aca="1" ref="W240" ca="1">INDIRECT("ConsolGeog[@["&amp;W$1&amp;"]]")</f>
        <v>0.1853011307585154</v>
      </c>
      <c r="X240" s="129">
        <f t="array" aca="1" ref="X240" ca="1">INDIRECT("ConsolGeog[@["&amp;X$1&amp;"]]")</f>
        <v>0</v>
      </c>
      <c r="Y240" s="129">
        <f t="array" aca="1" ref="Y240" ca="1">INDIRECT("ConsolGeog[@["&amp;Y$1&amp;"]]")</f>
        <v>0</v>
      </c>
      <c r="Z240" s="129">
        <f t="array" aca="1" ref="Z240" ca="1">INDIRECT("ConsolGeog[@["&amp;Z$1&amp;"]]")</f>
        <v>0</v>
      </c>
      <c r="AA240" s="129">
        <f t="array" aca="1" ref="AA240" ca="1">INDIRECT("ConsolGeog[@["&amp;AA$1&amp;"]]")</f>
        <v>0</v>
      </c>
      <c r="AB240" s="129">
        <f t="array" aca="1" ref="AB240" ca="1">INDIRECT("ConsolGeog[@["&amp;AB$1&amp;"]]")</f>
        <v>0</v>
      </c>
      <c r="AC240" s="129">
        <f t="array" aca="1" ref="AC240" ca="1">INDIRECT("ConsolGeog[@["&amp;AC$1&amp;"]]")</f>
        <v>0</v>
      </c>
      <c r="AD240" s="129" t="str">
        <f t="array" aca="1" ref="AD240" ca="1">INDIRECT("ConsolGeog[@["&amp;AD$1&amp;"]]")</f>
        <v/>
      </c>
      <c r="AE240" s="129" t="str">
        <f t="array" aca="1" ref="AE240" ca="1">INDIRECT("ConsolGeog[@["&amp;AE$1&amp;"]]")</f>
        <v/>
      </c>
      <c r="AF240" s="129" t="str">
        <f t="array" aca="1" ref="AF240" ca="1">INDIRECT("ConsolGeog[@["&amp;AF$1&amp;"]]")</f>
        <v/>
      </c>
      <c r="AG240" s="129" t="str">
        <f t="array" aca="1" ref="AG240" ca="1">INDIRECT("ConsolGeog[@["&amp;AG$1&amp;"]]")</f>
        <v/>
      </c>
      <c r="AH240" s="129" t="str">
        <f t="array" aca="1" ref="AH240" ca="1">INDIRECT("ConsolGeog[@["&amp;AH$1&amp;"]]")</f>
        <v/>
      </c>
      <c r="AI240" s="129" t="str">
        <f t="array" aca="1" ref="AI240" ca="1">INDIRECT("ConsolGeog[@["&amp;AI$1&amp;"]]")</f>
        <v/>
      </c>
    </row>
    <row r="241" spans="1:35">
      <c r="A241" s="129" t="str">
        <f t="array" aca="1" ref="A241" ca="1">INDIRECT("ConsolGeog[@["&amp;A$1&amp;"]]")</f>
        <v>E07000225</v>
      </c>
      <c r="B241" s="129" t="str">
        <f t="array" aca="1" ref="B241" ca="1">INDIRECT("ConsolGeog[@["&amp;B$1&amp;"]]")</f>
        <v>Chichester</v>
      </c>
      <c r="C241" s="129">
        <f t="array" aca="1" ref="C241" ca="1">INDIRECT("ConsolGeog[@["&amp;C$1&amp;"]]")</f>
        <v>113794</v>
      </c>
      <c r="D241" s="129">
        <f t="array" aca="1" ref="D241" ca="1">INDIRECT("ConsolGeog[@["&amp;D$1&amp;"]]")</f>
        <v>78623.08</v>
      </c>
      <c r="E241" s="129" t="str">
        <f t="array" aca="1" ref="E241" ca="1">INDIRECT("ConsolGeog[@["&amp;E$1&amp;"]]")</f>
        <v>E07000225</v>
      </c>
      <c r="F241" s="129" t="str">
        <f t="array" aca="1" ref="F241" ca="1">INDIRECT("ConsolGeog[@["&amp;F$1&amp;"]]")</f>
        <v/>
      </c>
      <c r="G241" s="129" t="str">
        <f t="array" aca="1" ref="G241" ca="1">INDIRECT("ConsolGeog[@["&amp;G$1&amp;"]]")</f>
        <v>District</v>
      </c>
      <c r="H241" s="129" t="str">
        <f t="array" aca="1" ref="H241" ca="1">INDIRECT("ConsolGeog[@["&amp;H$1&amp;"]]")</f>
        <v>England</v>
      </c>
      <c r="I241" s="129" t="str">
        <f t="array" aca="1" ref="I241" ca="1">INDIRECT("ConsolGeog[@["&amp;I$1&amp;"]]")</f>
        <v>West Sussex</v>
      </c>
      <c r="J241" s="129">
        <f t="array" aca="1" ref="J241" ca="1">INDIRECT("ConsolGeog[@["&amp;J$1&amp;"]]")</f>
        <v>0</v>
      </c>
      <c r="K241" s="129">
        <f t="array" aca="1" ref="K241" ca="1">INDIRECT("ConsolGeog[@["&amp;K$1&amp;"]]")</f>
        <v>0</v>
      </c>
      <c r="L241" s="129">
        <f t="array" aca="1" ref="L241" ca="1">INDIRECT("ConsolGeog[@["&amp;L$1&amp;"]]")</f>
        <v>3</v>
      </c>
      <c r="M241" s="129">
        <f t="array" aca="1" ref="M241" ca="1">INDIRECT("ConsolGeog[@["&amp;M$1&amp;"]]")</f>
        <v>0</v>
      </c>
      <c r="N241" s="129">
        <f t="array" aca="1" ref="N241" ca="1">INDIRECT("ConsolGeog[@["&amp;N$1&amp;"]]")</f>
        <v>0</v>
      </c>
      <c r="O241" s="129">
        <f t="array" aca="1" ref="O241" ca="1">INDIRECT("ConsolGeog[@["&amp;O$1&amp;"]]")</f>
        <v>22</v>
      </c>
      <c r="P241" s="129">
        <f t="array" ref="P241">ConsolGeog[COUNTY: Presented CS - 16-17 (2014) '[non additive!']]</f>
        <v>0</v>
      </c>
      <c r="Q241" s="129">
        <f t="array" ref="Q241">ConsolGeog[COUNTY: Presented CS - 16-24 (2014) '[non additive!']]</f>
        <v>0</v>
      </c>
      <c r="R241" s="129">
        <f t="array" ref="R241">ConsolGeog[COUNTY: Presented CS - 18-24 (2014) '[non additive!']]</f>
        <v>0</v>
      </c>
      <c r="S241" s="129">
        <f t="array" ref="S241">ConsolGeog[COUNTY: Assessed CS - 16-17 (2014) '[non additive!']]</f>
        <v>0</v>
      </c>
      <c r="T241" s="129">
        <f t="array" ref="T241">ConsolGeog[COUNTY: Assessed CS - 16-24 (2014) '[non additive!']]</f>
        <v>0</v>
      </c>
      <c r="U241" s="129">
        <f t="array" ref="U241">ConsolGeog[COUNTY: Assessed CS - 18-24 (2014) '[non additive!']]</f>
        <v>0</v>
      </c>
      <c r="V241" s="129">
        <f t="array" ref="V241">ConsolGeog[COUNTY: Sum of districts'' populations '[non additive!']]</f>
        <v>92028</v>
      </c>
      <c r="W241" s="160">
        <f t="array" aca="1" ref="W241" ca="1">INDIRECT("ConsolGeog[@["&amp;W$1&amp;"]]")</f>
        <v>0.14102754767676468</v>
      </c>
      <c r="X241" s="129">
        <f t="array" aca="1" ref="X241" ca="1">INDIRECT("ConsolGeog[@["&amp;X$1&amp;"]]")</f>
        <v>0</v>
      </c>
      <c r="Y241" s="129">
        <f t="array" aca="1" ref="Y241" ca="1">INDIRECT("ConsolGeog[@["&amp;Y$1&amp;"]]")</f>
        <v>0</v>
      </c>
      <c r="Z241" s="129">
        <f t="array" aca="1" ref="Z241" ca="1">INDIRECT("ConsolGeog[@["&amp;Z$1&amp;"]]")</f>
        <v>0</v>
      </c>
      <c r="AA241" s="129">
        <f t="array" aca="1" ref="AA241" ca="1">INDIRECT("ConsolGeog[@["&amp;AA$1&amp;"]]")</f>
        <v>0</v>
      </c>
      <c r="AB241" s="129">
        <f t="array" aca="1" ref="AB241" ca="1">INDIRECT("ConsolGeog[@["&amp;AB$1&amp;"]]")</f>
        <v>0</v>
      </c>
      <c r="AC241" s="129">
        <f t="array" aca="1" ref="AC241" ca="1">INDIRECT("ConsolGeog[@["&amp;AC$1&amp;"]]")</f>
        <v>0</v>
      </c>
      <c r="AD241" s="129" t="str">
        <f t="array" aca="1" ref="AD241" ca="1">INDIRECT("ConsolGeog[@["&amp;AD$1&amp;"]]")</f>
        <v/>
      </c>
      <c r="AE241" s="129" t="str">
        <f t="array" aca="1" ref="AE241" ca="1">INDIRECT("ConsolGeog[@["&amp;AE$1&amp;"]]")</f>
        <v/>
      </c>
      <c r="AF241" s="129" t="str">
        <f t="array" aca="1" ref="AF241" ca="1">INDIRECT("ConsolGeog[@["&amp;AF$1&amp;"]]")</f>
        <v/>
      </c>
      <c r="AG241" s="129" t="str">
        <f t="array" aca="1" ref="AG241" ca="1">INDIRECT("ConsolGeog[@["&amp;AG$1&amp;"]]")</f>
        <v/>
      </c>
      <c r="AH241" s="129" t="str">
        <f t="array" aca="1" ref="AH241" ca="1">INDIRECT("ConsolGeog[@["&amp;AH$1&amp;"]]")</f>
        <v/>
      </c>
      <c r="AI241" s="129" t="str">
        <f t="array" aca="1" ref="AI241" ca="1">INDIRECT("ConsolGeog[@["&amp;AI$1&amp;"]]")</f>
        <v>ERROR</v>
      </c>
    </row>
    <row r="242" spans="1:35">
      <c r="A242" s="129" t="str">
        <f t="array" aca="1" ref="A242" ca="1">INDIRECT("ConsolGeog[@["&amp;A$1&amp;"]]")</f>
        <v>E07000211</v>
      </c>
      <c r="B242" s="129" t="str">
        <f t="array" aca="1" ref="B242" ca="1">INDIRECT("ConsolGeog[@["&amp;B$1&amp;"]]")</f>
        <v>Reigate and Banstead</v>
      </c>
      <c r="C242" s="129">
        <f t="array" aca="1" ref="C242" ca="1">INDIRECT("ConsolGeog[@["&amp;C$1&amp;"]]")</f>
        <v>137835</v>
      </c>
      <c r="D242" s="129">
        <f t="array" aca="1" ref="D242" ca="1">INDIRECT("ConsolGeog[@["&amp;D$1&amp;"]]")</f>
        <v>12913.41</v>
      </c>
      <c r="E242" s="129" t="str">
        <f t="array" aca="1" ref="E242" ca="1">INDIRECT("ConsolGeog[@["&amp;E$1&amp;"]]")</f>
        <v>E07000211</v>
      </c>
      <c r="F242" s="129">
        <f t="array" aca="1" ref="F242" ca="1">INDIRECT("ConsolGeog[@["&amp;F$1&amp;"]]")</f>
        <v>1</v>
      </c>
      <c r="G242" s="129" t="str">
        <f t="array" aca="1" ref="G242" ca="1">INDIRECT("ConsolGeog[@["&amp;G$1&amp;"]]")</f>
        <v>District</v>
      </c>
      <c r="H242" s="129" t="str">
        <f t="array" aca="1" ref="H242" ca="1">INDIRECT("ConsolGeog[@["&amp;H$1&amp;"]]")</f>
        <v>England</v>
      </c>
      <c r="I242" s="129" t="str">
        <f t="array" aca="1" ref="I242" ca="1">INDIRECT("ConsolGeog[@["&amp;I$1&amp;"]]")</f>
        <v>Surrey</v>
      </c>
      <c r="J242" s="129">
        <f t="array" aca="1" ref="J242" ca="1">INDIRECT("ConsolGeog[@["&amp;J$1&amp;"]]")</f>
        <v>0</v>
      </c>
      <c r="K242" s="129">
        <f t="array" aca="1" ref="K242" ca="1">INDIRECT("ConsolGeog[@["&amp;K$1&amp;"]]")</f>
        <v>0</v>
      </c>
      <c r="L242" s="129">
        <f t="array" aca="1" ref="L242" ca="1">INDIRECT("ConsolGeog[@["&amp;L$1&amp;"]]")</f>
        <v>0</v>
      </c>
      <c r="M242" s="129">
        <f t="array" aca="1" ref="M242" ca="1">INDIRECT("ConsolGeog[@["&amp;M$1&amp;"]]")</f>
        <v>0</v>
      </c>
      <c r="N242" s="129">
        <f t="array" aca="1" ref="N242" ca="1">INDIRECT("ConsolGeog[@["&amp;N$1&amp;"]]")</f>
        <v>0</v>
      </c>
      <c r="O242" s="129">
        <f t="array" aca="1" ref="O242" ca="1">INDIRECT("ConsolGeog[@["&amp;O$1&amp;"]]")</f>
        <v>0</v>
      </c>
      <c r="P242" s="129">
        <f t="array" ref="P242">ConsolGeog[COUNTY: Presented CS - 16-17 (2014) '[non additive!']]</f>
        <v>0</v>
      </c>
      <c r="Q242" s="129">
        <f t="array" ref="Q242">ConsolGeog[COUNTY: Presented CS - 16-24 (2014) '[non additive!']]</f>
        <v>0</v>
      </c>
      <c r="R242" s="129">
        <f t="array" ref="R242">ConsolGeog[COUNTY: Presented CS - 18-24 (2014) '[non additive!']]</f>
        <v>0</v>
      </c>
      <c r="S242" s="129">
        <f t="array" ref="S242">ConsolGeog[COUNTY: Assessed CS - 16-17 (2014) '[non additive!']]</f>
        <v>0</v>
      </c>
      <c r="T242" s="129">
        <f t="array" ref="T242">ConsolGeog[COUNTY: Assessed CS - 16-24 (2014) '[non additive!']]</f>
        <v>0</v>
      </c>
      <c r="U242" s="129">
        <f t="array" ref="U242">ConsolGeog[COUNTY: Assessed CS - 18-24 (2014) '[non additive!']]</f>
        <v>0</v>
      </c>
      <c r="V242" s="129">
        <f t="array" ref="V242">ConsolGeog[COUNTY: Sum of districts'' populations '[non additive!']]</f>
        <v>92028</v>
      </c>
      <c r="W242" s="160">
        <f t="array" aca="1" ref="W242" ca="1">INDIRECT("ConsolGeog[@["&amp;W$1&amp;"]]")</f>
        <v>0.12172043200664082</v>
      </c>
      <c r="X242" s="129">
        <f t="array" aca="1" ref="X242" ca="1">INDIRECT("ConsolGeog[@["&amp;X$1&amp;"]]")</f>
        <v>0</v>
      </c>
      <c r="Y242" s="129">
        <f t="array" aca="1" ref="Y242" ca="1">INDIRECT("ConsolGeog[@["&amp;Y$1&amp;"]]")</f>
        <v>0</v>
      </c>
      <c r="Z242" s="129">
        <f t="array" aca="1" ref="Z242" ca="1">INDIRECT("ConsolGeog[@["&amp;Z$1&amp;"]]")</f>
        <v>0</v>
      </c>
      <c r="AA242" s="129">
        <f t="array" aca="1" ref="AA242" ca="1">INDIRECT("ConsolGeog[@["&amp;AA$1&amp;"]]")</f>
        <v>0</v>
      </c>
      <c r="AB242" s="129">
        <f t="array" aca="1" ref="AB242" ca="1">INDIRECT("ConsolGeog[@["&amp;AB$1&amp;"]]")</f>
        <v>0</v>
      </c>
      <c r="AC242" s="129">
        <f t="array" aca="1" ref="AC242" ca="1">INDIRECT("ConsolGeog[@["&amp;AC$1&amp;"]]")</f>
        <v>0</v>
      </c>
      <c r="AD242" s="129" t="str">
        <f t="array" aca="1" ref="AD242" ca="1">INDIRECT("ConsolGeog[@["&amp;AD$1&amp;"]]")</f>
        <v/>
      </c>
      <c r="AE242" s="129" t="str">
        <f t="array" aca="1" ref="AE242" ca="1">INDIRECT("ConsolGeog[@["&amp;AE$1&amp;"]]")</f>
        <v/>
      </c>
      <c r="AF242" s="129" t="str">
        <f t="array" aca="1" ref="AF242" ca="1">INDIRECT("ConsolGeog[@["&amp;AF$1&amp;"]]")</f>
        <v/>
      </c>
      <c r="AG242" s="129" t="str">
        <f t="array" aca="1" ref="AG242" ca="1">INDIRECT("ConsolGeog[@["&amp;AG$1&amp;"]]")</f>
        <v/>
      </c>
      <c r="AH242" s="129" t="str">
        <f t="array" aca="1" ref="AH242" ca="1">INDIRECT("ConsolGeog[@["&amp;AH$1&amp;"]]")</f>
        <v/>
      </c>
      <c r="AI242" s="129" t="str">
        <f t="array" aca="1" ref="AI242" ca="1">INDIRECT("ConsolGeog[@["&amp;AI$1&amp;"]]")</f>
        <v/>
      </c>
    </row>
    <row r="243" spans="1:35">
      <c r="A243" s="129" t="str">
        <f t="array" aca="1" ref="A243" ca="1">INDIRECT("ConsolGeog[@["&amp;A$1&amp;"]]")</f>
        <v>E07000213</v>
      </c>
      <c r="B243" s="129" t="str">
        <f t="array" aca="1" ref="B243" ca="1">INDIRECT("ConsolGeog[@["&amp;B$1&amp;"]]")</f>
        <v>Spelthorne</v>
      </c>
      <c r="C243" s="129">
        <f t="array" aca="1" ref="C243" ca="1">INDIRECT("ConsolGeog[@["&amp;C$1&amp;"]]")</f>
        <v>95598</v>
      </c>
      <c r="D243" s="129">
        <f t="array" aca="1" ref="D243" ca="1">INDIRECT("ConsolGeog[@["&amp;D$1&amp;"]]")</f>
        <v>4488.4399999999996</v>
      </c>
      <c r="E243" s="129" t="str">
        <f t="array" aca="1" ref="E243" ca="1">INDIRECT("ConsolGeog[@["&amp;E$1&amp;"]]")</f>
        <v>E07000213</v>
      </c>
      <c r="F243" s="129">
        <f t="array" aca="1" ref="F243" ca="1">INDIRECT("ConsolGeog[@["&amp;F$1&amp;"]]")</f>
        <v>1</v>
      </c>
      <c r="G243" s="129" t="str">
        <f t="array" aca="1" ref="G243" ca="1">INDIRECT("ConsolGeog[@["&amp;G$1&amp;"]]")</f>
        <v>District</v>
      </c>
      <c r="H243" s="129" t="str">
        <f t="array" aca="1" ref="H243" ca="1">INDIRECT("ConsolGeog[@["&amp;H$1&amp;"]]")</f>
        <v>England</v>
      </c>
      <c r="I243" s="129" t="str">
        <f t="array" aca="1" ref="I243" ca="1">INDIRECT("ConsolGeog[@["&amp;I$1&amp;"]]")</f>
        <v>Surrey</v>
      </c>
      <c r="J243" s="129">
        <f t="array" aca="1" ref="J243" ca="1">INDIRECT("ConsolGeog[@["&amp;J$1&amp;"]]")</f>
        <v>0</v>
      </c>
      <c r="K243" s="129">
        <f t="array" aca="1" ref="K243" ca="1">INDIRECT("ConsolGeog[@["&amp;K$1&amp;"]]")</f>
        <v>0</v>
      </c>
      <c r="L243" s="129">
        <f t="array" aca="1" ref="L243" ca="1">INDIRECT("ConsolGeog[@["&amp;L$1&amp;"]]")</f>
        <v>0</v>
      </c>
      <c r="M243" s="129">
        <f t="array" aca="1" ref="M243" ca="1">INDIRECT("ConsolGeog[@["&amp;M$1&amp;"]]")</f>
        <v>0</v>
      </c>
      <c r="N243" s="129">
        <f t="array" aca="1" ref="N243" ca="1">INDIRECT("ConsolGeog[@["&amp;N$1&amp;"]]")</f>
        <v>0</v>
      </c>
      <c r="O243" s="129">
        <f t="array" aca="1" ref="O243" ca="1">INDIRECT("ConsolGeog[@["&amp;O$1&amp;"]]")</f>
        <v>0</v>
      </c>
      <c r="P243" s="129">
        <f t="array" ref="P243">ConsolGeog[COUNTY: Presented CS - 16-17 (2014) '[non additive!']]</f>
        <v>0</v>
      </c>
      <c r="Q243" s="129">
        <f t="array" ref="Q243">ConsolGeog[COUNTY: Presented CS - 16-24 (2014) '[non additive!']]</f>
        <v>0</v>
      </c>
      <c r="R243" s="129">
        <f t="array" ref="R243">ConsolGeog[COUNTY: Presented CS - 18-24 (2014) '[non additive!']]</f>
        <v>0</v>
      </c>
      <c r="S243" s="129">
        <f t="array" ref="S243">ConsolGeog[COUNTY: Assessed CS - 16-17 (2014) '[non additive!']]</f>
        <v>0</v>
      </c>
      <c r="T243" s="129">
        <f t="array" ref="T243">ConsolGeog[COUNTY: Assessed CS - 16-24 (2014) '[non additive!']]</f>
        <v>0</v>
      </c>
      <c r="U243" s="129">
        <f t="array" ref="U243">ConsolGeog[COUNTY: Assessed CS - 18-24 (2014) '[non additive!']]</f>
        <v>0</v>
      </c>
      <c r="V243" s="129">
        <f t="array" ref="V243">ConsolGeog[COUNTY: Sum of districts'' populations '[non additive!']]</f>
        <v>92028</v>
      </c>
      <c r="W243" s="160">
        <f t="array" aca="1" ref="W243" ca="1">INDIRECT("ConsolGeog[@["&amp;W$1&amp;"]]")</f>
        <v>8.4421444908556242E-2</v>
      </c>
      <c r="X243" s="129">
        <f t="array" aca="1" ref="X243" ca="1">INDIRECT("ConsolGeog[@["&amp;X$1&amp;"]]")</f>
        <v>0</v>
      </c>
      <c r="Y243" s="129">
        <f t="array" aca="1" ref="Y243" ca="1">INDIRECT("ConsolGeog[@["&amp;Y$1&amp;"]]")</f>
        <v>0</v>
      </c>
      <c r="Z243" s="129">
        <f t="array" aca="1" ref="Z243" ca="1">INDIRECT("ConsolGeog[@["&amp;Z$1&amp;"]]")</f>
        <v>0</v>
      </c>
      <c r="AA243" s="129">
        <f t="array" aca="1" ref="AA243" ca="1">INDIRECT("ConsolGeog[@["&amp;AA$1&amp;"]]")</f>
        <v>0</v>
      </c>
      <c r="AB243" s="129">
        <f t="array" aca="1" ref="AB243" ca="1">INDIRECT("ConsolGeog[@["&amp;AB$1&amp;"]]")</f>
        <v>0</v>
      </c>
      <c r="AC243" s="129">
        <f t="array" aca="1" ref="AC243" ca="1">INDIRECT("ConsolGeog[@["&amp;AC$1&amp;"]]")</f>
        <v>0</v>
      </c>
      <c r="AD243" s="129" t="str">
        <f t="array" aca="1" ref="AD243" ca="1">INDIRECT("ConsolGeog[@["&amp;AD$1&amp;"]]")</f>
        <v/>
      </c>
      <c r="AE243" s="129" t="str">
        <f t="array" aca="1" ref="AE243" ca="1">INDIRECT("ConsolGeog[@["&amp;AE$1&amp;"]]")</f>
        <v/>
      </c>
      <c r="AF243" s="129" t="str">
        <f t="array" aca="1" ref="AF243" ca="1">INDIRECT("ConsolGeog[@["&amp;AF$1&amp;"]]")</f>
        <v/>
      </c>
      <c r="AG243" s="129" t="str">
        <f t="array" aca="1" ref="AG243" ca="1">INDIRECT("ConsolGeog[@["&amp;AG$1&amp;"]]")</f>
        <v/>
      </c>
      <c r="AH243" s="129" t="str">
        <f t="array" aca="1" ref="AH243" ca="1">INDIRECT("ConsolGeog[@["&amp;AH$1&amp;"]]")</f>
        <v/>
      </c>
      <c r="AI243" s="129" t="str">
        <f t="array" aca="1" ref="AI243" ca="1">INDIRECT("ConsolGeog[@["&amp;AI$1&amp;"]]")</f>
        <v/>
      </c>
    </row>
    <row r="244" spans="1:35">
      <c r="A244" s="129" t="str">
        <f t="array" aca="1" ref="A244" ca="1">INDIRECT("ConsolGeog[@["&amp;A$1&amp;"]]")</f>
        <v>E07000214</v>
      </c>
      <c r="B244" s="129" t="str">
        <f t="array" aca="1" ref="B244" ca="1">INDIRECT("ConsolGeog[@["&amp;B$1&amp;"]]")</f>
        <v>Surrey Heath</v>
      </c>
      <c r="C244" s="129">
        <f t="array" aca="1" ref="C244" ca="1">INDIRECT("ConsolGeog[@["&amp;C$1&amp;"]]")</f>
        <v>86144</v>
      </c>
      <c r="D244" s="129">
        <f t="array" aca="1" ref="D244" ca="1">INDIRECT("ConsolGeog[@["&amp;D$1&amp;"]]")</f>
        <v>9509.2800000000007</v>
      </c>
      <c r="E244" s="129" t="str">
        <f t="array" aca="1" ref="E244" ca="1">INDIRECT("ConsolGeog[@["&amp;E$1&amp;"]]")</f>
        <v>E07000214</v>
      </c>
      <c r="F244" s="129" t="str">
        <f t="array" aca="1" ref="F244" ca="1">INDIRECT("ConsolGeog[@["&amp;F$1&amp;"]]")</f>
        <v/>
      </c>
      <c r="G244" s="129" t="str">
        <f t="array" aca="1" ref="G244" ca="1">INDIRECT("ConsolGeog[@["&amp;G$1&amp;"]]")</f>
        <v>District</v>
      </c>
      <c r="H244" s="129" t="str">
        <f t="array" aca="1" ref="H244" ca="1">INDIRECT("ConsolGeog[@["&amp;H$1&amp;"]]")</f>
        <v>England</v>
      </c>
      <c r="I244" s="129" t="str">
        <f t="array" aca="1" ref="I244" ca="1">INDIRECT("ConsolGeog[@["&amp;I$1&amp;"]]")</f>
        <v>Surrey</v>
      </c>
      <c r="J244" s="129">
        <f t="array" aca="1" ref="J244" ca="1">INDIRECT("ConsolGeog[@["&amp;J$1&amp;"]]")</f>
        <v>0</v>
      </c>
      <c r="K244" s="129">
        <f t="array" aca="1" ref="K244" ca="1">INDIRECT("ConsolGeog[@["&amp;K$1&amp;"]]")</f>
        <v>0</v>
      </c>
      <c r="L244" s="129">
        <f t="array" aca="1" ref="L244" ca="1">INDIRECT("ConsolGeog[@["&amp;L$1&amp;"]]")</f>
        <v>0</v>
      </c>
      <c r="M244" s="129">
        <f t="array" aca="1" ref="M244" ca="1">INDIRECT("ConsolGeog[@["&amp;M$1&amp;"]]")</f>
        <v>0</v>
      </c>
      <c r="N244" s="129">
        <f t="array" aca="1" ref="N244" ca="1">INDIRECT("ConsolGeog[@["&amp;N$1&amp;"]]")</f>
        <v>0</v>
      </c>
      <c r="O244" s="129">
        <f t="array" aca="1" ref="O244" ca="1">INDIRECT("ConsolGeog[@["&amp;O$1&amp;"]]")</f>
        <v>38</v>
      </c>
      <c r="P244" s="129">
        <f t="array" ref="P244">ConsolGeog[COUNTY: Presented CS - 16-17 (2014) '[non additive!']]</f>
        <v>0</v>
      </c>
      <c r="Q244" s="129">
        <f t="array" ref="Q244">ConsolGeog[COUNTY: Presented CS - 16-24 (2014) '[non additive!']]</f>
        <v>0</v>
      </c>
      <c r="R244" s="129">
        <f t="array" ref="R244">ConsolGeog[COUNTY: Presented CS - 18-24 (2014) '[non additive!']]</f>
        <v>0</v>
      </c>
      <c r="S244" s="129">
        <f t="array" ref="S244">ConsolGeog[COUNTY: Assessed CS - 16-17 (2014) '[non additive!']]</f>
        <v>0</v>
      </c>
      <c r="T244" s="129">
        <f t="array" ref="T244">ConsolGeog[COUNTY: Assessed CS - 16-24 (2014) '[non additive!']]</f>
        <v>0</v>
      </c>
      <c r="U244" s="129">
        <f t="array" ref="U244">ConsolGeog[COUNTY: Assessed CS - 18-24 (2014) '[non additive!']]</f>
        <v>0</v>
      </c>
      <c r="V244" s="129">
        <f t="array" ref="V244">ConsolGeog[COUNTY: Sum of districts'' populations '[non additive!']]</f>
        <v>92028</v>
      </c>
      <c r="W244" s="160">
        <f t="array" aca="1" ref="W244" ca="1">INDIRECT("ConsolGeog[@["&amp;W$1&amp;"]]")</f>
        <v>7.6072731126202109E-2</v>
      </c>
      <c r="X244" s="129">
        <f t="array" aca="1" ref="X244" ca="1">INDIRECT("ConsolGeog[@["&amp;X$1&amp;"]]")</f>
        <v>0</v>
      </c>
      <c r="Y244" s="129">
        <f t="array" aca="1" ref="Y244" ca="1">INDIRECT("ConsolGeog[@["&amp;Y$1&amp;"]]")</f>
        <v>0</v>
      </c>
      <c r="Z244" s="129">
        <f t="array" aca="1" ref="Z244" ca="1">INDIRECT("ConsolGeog[@["&amp;Z$1&amp;"]]")</f>
        <v>0</v>
      </c>
      <c r="AA244" s="129">
        <f t="array" aca="1" ref="AA244" ca="1">INDIRECT("ConsolGeog[@["&amp;AA$1&amp;"]]")</f>
        <v>0</v>
      </c>
      <c r="AB244" s="129">
        <f t="array" aca="1" ref="AB244" ca="1">INDIRECT("ConsolGeog[@["&amp;AB$1&amp;"]]")</f>
        <v>0</v>
      </c>
      <c r="AC244" s="129">
        <f t="array" aca="1" ref="AC244" ca="1">INDIRECT("ConsolGeog[@["&amp;AC$1&amp;"]]")</f>
        <v>0</v>
      </c>
      <c r="AD244" s="129" t="str">
        <f t="array" aca="1" ref="AD244" ca="1">INDIRECT("ConsolGeog[@["&amp;AD$1&amp;"]]")</f>
        <v/>
      </c>
      <c r="AE244" s="129" t="str">
        <f t="array" aca="1" ref="AE244" ca="1">INDIRECT("ConsolGeog[@["&amp;AE$1&amp;"]]")</f>
        <v/>
      </c>
      <c r="AF244" s="129" t="str">
        <f t="array" aca="1" ref="AF244" ca="1">INDIRECT("ConsolGeog[@["&amp;AF$1&amp;"]]")</f>
        <v/>
      </c>
      <c r="AG244" s="129" t="str">
        <f t="array" aca="1" ref="AG244" ca="1">INDIRECT("ConsolGeog[@["&amp;AG$1&amp;"]]")</f>
        <v/>
      </c>
      <c r="AH244" s="129" t="str">
        <f t="array" aca="1" ref="AH244" ca="1">INDIRECT("ConsolGeog[@["&amp;AH$1&amp;"]]")</f>
        <v/>
      </c>
      <c r="AI244" s="129" t="str">
        <f t="array" aca="1" ref="AI244" ca="1">INDIRECT("ConsolGeog[@["&amp;AI$1&amp;"]]")</f>
        <v>ERROR</v>
      </c>
    </row>
    <row r="245" spans="1:35">
      <c r="A245" s="129" t="str">
        <f t="array" aca="1" ref="A245" ca="1">INDIRECT("ConsolGeog[@["&amp;A$1&amp;"]]")</f>
        <v>E07000215</v>
      </c>
      <c r="B245" s="129" t="str">
        <f t="array" aca="1" ref="B245" ca="1">INDIRECT("ConsolGeog[@["&amp;B$1&amp;"]]")</f>
        <v>Tandridge</v>
      </c>
      <c r="C245" s="129">
        <f t="array" aca="1" ref="C245" ca="1">INDIRECT("ConsolGeog[@["&amp;C$1&amp;"]]")</f>
        <v>82998</v>
      </c>
      <c r="D245" s="129">
        <f t="array" aca="1" ref="D245" ca="1">INDIRECT("ConsolGeog[@["&amp;D$1&amp;"]]")</f>
        <v>24818.98</v>
      </c>
      <c r="E245" s="129" t="str">
        <f t="array" aca="1" ref="E245" ca="1">INDIRECT("ConsolGeog[@["&amp;E$1&amp;"]]")</f>
        <v>E07000215</v>
      </c>
      <c r="F245" s="129" t="str">
        <f t="array" aca="1" ref="F245" ca="1">INDIRECT("ConsolGeog[@["&amp;F$1&amp;"]]")</f>
        <v/>
      </c>
      <c r="G245" s="129" t="str">
        <f t="array" aca="1" ref="G245" ca="1">INDIRECT("ConsolGeog[@["&amp;G$1&amp;"]]")</f>
        <v>District</v>
      </c>
      <c r="H245" s="129" t="str">
        <f t="array" aca="1" ref="H245" ca="1">INDIRECT("ConsolGeog[@["&amp;H$1&amp;"]]")</f>
        <v>England</v>
      </c>
      <c r="I245" s="129" t="str">
        <f t="array" aca="1" ref="I245" ca="1">INDIRECT("ConsolGeog[@["&amp;I$1&amp;"]]")</f>
        <v>Surrey</v>
      </c>
      <c r="J245" s="129">
        <f t="array" aca="1" ref="J245" ca="1">INDIRECT("ConsolGeog[@["&amp;J$1&amp;"]]")</f>
        <v>0</v>
      </c>
      <c r="K245" s="129">
        <f t="array" aca="1" ref="K245" ca="1">INDIRECT("ConsolGeog[@["&amp;K$1&amp;"]]")</f>
        <v>0</v>
      </c>
      <c r="L245" s="129">
        <f t="array" aca="1" ref="L245" ca="1">INDIRECT("ConsolGeog[@["&amp;L$1&amp;"]]")</f>
        <v>0</v>
      </c>
      <c r="M245" s="129">
        <f t="array" aca="1" ref="M245" ca="1">INDIRECT("ConsolGeog[@["&amp;M$1&amp;"]]")</f>
        <v>1</v>
      </c>
      <c r="N245" s="129">
        <f t="array" aca="1" ref="N245" ca="1">INDIRECT("ConsolGeog[@["&amp;N$1&amp;"]]")</f>
        <v>0</v>
      </c>
      <c r="O245" s="129">
        <f t="array" aca="1" ref="O245" ca="1">INDIRECT("ConsolGeog[@["&amp;O$1&amp;"]]")</f>
        <v>13</v>
      </c>
      <c r="P245" s="129">
        <f t="array" ref="P245">ConsolGeog[COUNTY: Presented CS - 16-17 (2014) '[non additive!']]</f>
        <v>0</v>
      </c>
      <c r="Q245" s="129">
        <f t="array" ref="Q245">ConsolGeog[COUNTY: Presented CS - 16-24 (2014) '[non additive!']]</f>
        <v>0</v>
      </c>
      <c r="R245" s="129">
        <f t="array" ref="R245">ConsolGeog[COUNTY: Presented CS - 18-24 (2014) '[non additive!']]</f>
        <v>0</v>
      </c>
      <c r="S245" s="129">
        <f t="array" ref="S245">ConsolGeog[COUNTY: Assessed CS - 16-17 (2014) '[non additive!']]</f>
        <v>0</v>
      </c>
      <c r="T245" s="129">
        <f t="array" ref="T245">ConsolGeog[COUNTY: Assessed CS - 16-24 (2014) '[non additive!']]</f>
        <v>0</v>
      </c>
      <c r="U245" s="129">
        <f t="array" ref="U245">ConsolGeog[COUNTY: Assessed CS - 18-24 (2014) '[non additive!']]</f>
        <v>0</v>
      </c>
      <c r="V245" s="129">
        <f t="array" ref="V245">ConsolGeog[COUNTY: Sum of districts'' populations '[non additive!']]</f>
        <v>92028</v>
      </c>
      <c r="W245" s="160">
        <f t="array" aca="1" ref="W245" ca="1">INDIRECT("ConsolGeog[@["&amp;W$1&amp;"]]")</f>
        <v>7.3294536334655019E-2</v>
      </c>
      <c r="X245" s="129">
        <f t="array" aca="1" ref="X245" ca="1">INDIRECT("ConsolGeog[@["&amp;X$1&amp;"]]")</f>
        <v>0</v>
      </c>
      <c r="Y245" s="129">
        <f t="array" aca="1" ref="Y245" ca="1">INDIRECT("ConsolGeog[@["&amp;Y$1&amp;"]]")</f>
        <v>0</v>
      </c>
      <c r="Z245" s="129">
        <f t="array" aca="1" ref="Z245" ca="1">INDIRECT("ConsolGeog[@["&amp;Z$1&amp;"]]")</f>
        <v>0</v>
      </c>
      <c r="AA245" s="129">
        <f t="array" aca="1" ref="AA245" ca="1">INDIRECT("ConsolGeog[@["&amp;AA$1&amp;"]]")</f>
        <v>0</v>
      </c>
      <c r="AB245" s="129">
        <f t="array" aca="1" ref="AB245" ca="1">INDIRECT("ConsolGeog[@["&amp;AB$1&amp;"]]")</f>
        <v>0</v>
      </c>
      <c r="AC245" s="129">
        <f t="array" aca="1" ref="AC245" ca="1">INDIRECT("ConsolGeog[@["&amp;AC$1&amp;"]]")</f>
        <v>0</v>
      </c>
      <c r="AD245" s="129" t="str">
        <f t="array" aca="1" ref="AD245" ca="1">INDIRECT("ConsolGeog[@["&amp;AD$1&amp;"]]")</f>
        <v/>
      </c>
      <c r="AE245" s="129" t="str">
        <f t="array" aca="1" ref="AE245" ca="1">INDIRECT("ConsolGeog[@["&amp;AE$1&amp;"]]")</f>
        <v/>
      </c>
      <c r="AF245" s="129" t="str">
        <f t="array" aca="1" ref="AF245" ca="1">INDIRECT("ConsolGeog[@["&amp;AF$1&amp;"]]")</f>
        <v/>
      </c>
      <c r="AG245" s="129" t="str">
        <f t="array" aca="1" ref="AG245" ca="1">INDIRECT("ConsolGeog[@["&amp;AG$1&amp;"]]")</f>
        <v/>
      </c>
      <c r="AH245" s="129" t="str">
        <f t="array" aca="1" ref="AH245" ca="1">INDIRECT("ConsolGeog[@["&amp;AH$1&amp;"]]")</f>
        <v/>
      </c>
      <c r="AI245" s="129" t="str">
        <f t="array" aca="1" ref="AI245" ca="1">INDIRECT("ConsolGeog[@["&amp;AI$1&amp;"]]")</f>
        <v>ERROR</v>
      </c>
    </row>
    <row r="246" spans="1:35">
      <c r="A246" s="129" t="str">
        <f t="array" aca="1" ref="A246" ca="1">INDIRECT("ConsolGeog[@["&amp;A$1&amp;"]]")</f>
        <v>E07000216</v>
      </c>
      <c r="B246" s="129" t="str">
        <f t="array" aca="1" ref="B246" ca="1">INDIRECT("ConsolGeog[@["&amp;B$1&amp;"]]")</f>
        <v>Waverley</v>
      </c>
      <c r="C246" s="129">
        <f t="array" aca="1" ref="C246" ca="1">INDIRECT("ConsolGeog[@["&amp;C$1&amp;"]]")</f>
        <v>121572</v>
      </c>
      <c r="D246" s="129">
        <f t="array" aca="1" ref="D246" ca="1">INDIRECT("ConsolGeog[@["&amp;D$1&amp;"]]")</f>
        <v>34516.93</v>
      </c>
      <c r="E246" s="129" t="str">
        <f t="array" aca="1" ref="E246" ca="1">INDIRECT("ConsolGeog[@["&amp;E$1&amp;"]]")</f>
        <v>E07000216</v>
      </c>
      <c r="F246" s="129" t="str">
        <f t="array" aca="1" ref="F246" ca="1">INDIRECT("ConsolGeog[@["&amp;F$1&amp;"]]")</f>
        <v/>
      </c>
      <c r="G246" s="129" t="str">
        <f t="array" aca="1" ref="G246" ca="1">INDIRECT("ConsolGeog[@["&amp;G$1&amp;"]]")</f>
        <v>District</v>
      </c>
      <c r="H246" s="129" t="str">
        <f t="array" aca="1" ref="H246" ca="1">INDIRECT("ConsolGeog[@["&amp;H$1&amp;"]]")</f>
        <v>England</v>
      </c>
      <c r="I246" s="129" t="str">
        <f t="array" aca="1" ref="I246" ca="1">INDIRECT("ConsolGeog[@["&amp;I$1&amp;"]]")</f>
        <v>Surrey</v>
      </c>
      <c r="J246" s="129">
        <f t="array" aca="1" ref="J246" ca="1">INDIRECT("ConsolGeog[@["&amp;J$1&amp;"]]")</f>
        <v>0</v>
      </c>
      <c r="K246" s="129">
        <f t="array" aca="1" ref="K246" ca="1">INDIRECT("ConsolGeog[@["&amp;K$1&amp;"]]")</f>
        <v>0</v>
      </c>
      <c r="L246" s="129">
        <f t="array" aca="1" ref="L246" ca="1">INDIRECT("ConsolGeog[@["&amp;L$1&amp;"]]")</f>
        <v>174</v>
      </c>
      <c r="M246" s="129">
        <f t="array" aca="1" ref="M246" ca="1">INDIRECT("ConsolGeog[@["&amp;M$1&amp;"]]")</f>
        <v>0</v>
      </c>
      <c r="N246" s="129">
        <f t="array" aca="1" ref="N246" ca="1">INDIRECT("ConsolGeog[@["&amp;N$1&amp;"]]")</f>
        <v>0</v>
      </c>
      <c r="O246" s="129">
        <f t="array" aca="1" ref="O246" ca="1">INDIRECT("ConsolGeog[@["&amp;O$1&amp;"]]")</f>
        <v>2</v>
      </c>
      <c r="P246" s="129">
        <f t="array" ref="P246">ConsolGeog[COUNTY: Presented CS - 16-17 (2014) '[non additive!']]</f>
        <v>0</v>
      </c>
      <c r="Q246" s="129">
        <f t="array" ref="Q246">ConsolGeog[COUNTY: Presented CS - 16-24 (2014) '[non additive!']]</f>
        <v>0</v>
      </c>
      <c r="R246" s="129">
        <f t="array" ref="R246">ConsolGeog[COUNTY: Presented CS - 18-24 (2014) '[non additive!']]</f>
        <v>0</v>
      </c>
      <c r="S246" s="129">
        <f t="array" ref="S246">ConsolGeog[COUNTY: Assessed CS - 16-17 (2014) '[non additive!']]</f>
        <v>0</v>
      </c>
      <c r="T246" s="129">
        <f t="array" ref="T246">ConsolGeog[COUNTY: Assessed CS - 16-24 (2014) '[non additive!']]</f>
        <v>0</v>
      </c>
      <c r="U246" s="129">
        <f t="array" ref="U246">ConsolGeog[COUNTY: Assessed CS - 18-24 (2014) '[non additive!']]</f>
        <v>0</v>
      </c>
      <c r="V246" s="129">
        <f t="array" ref="V246">ConsolGeog[COUNTY: Sum of districts'' populations '[non additive!']]</f>
        <v>92028</v>
      </c>
      <c r="W246" s="160">
        <f t="array" aca="1" ref="W246" ca="1">INDIRECT("ConsolGeog[@["&amp;W$1&amp;"]]")</f>
        <v>0.10735877215446975</v>
      </c>
      <c r="X246" s="129">
        <f t="array" aca="1" ref="X246" ca="1">INDIRECT("ConsolGeog[@["&amp;X$1&amp;"]]")</f>
        <v>0</v>
      </c>
      <c r="Y246" s="129">
        <f t="array" aca="1" ref="Y246" ca="1">INDIRECT("ConsolGeog[@["&amp;Y$1&amp;"]]")</f>
        <v>0</v>
      </c>
      <c r="Z246" s="129">
        <f t="array" aca="1" ref="Z246" ca="1">INDIRECT("ConsolGeog[@["&amp;Z$1&amp;"]]")</f>
        <v>0</v>
      </c>
      <c r="AA246" s="129">
        <f t="array" aca="1" ref="AA246" ca="1">INDIRECT("ConsolGeog[@["&amp;AA$1&amp;"]]")</f>
        <v>0</v>
      </c>
      <c r="AB246" s="129">
        <f t="array" aca="1" ref="AB246" ca="1">INDIRECT("ConsolGeog[@["&amp;AB$1&amp;"]]")</f>
        <v>0</v>
      </c>
      <c r="AC246" s="129">
        <f t="array" aca="1" ref="AC246" ca="1">INDIRECT("ConsolGeog[@["&amp;AC$1&amp;"]]")</f>
        <v>0</v>
      </c>
      <c r="AD246" s="129" t="str">
        <f t="array" aca="1" ref="AD246" ca="1">INDIRECT("ConsolGeog[@["&amp;AD$1&amp;"]]")</f>
        <v/>
      </c>
      <c r="AE246" s="129" t="str">
        <f t="array" aca="1" ref="AE246" ca="1">INDIRECT("ConsolGeog[@["&amp;AE$1&amp;"]]")</f>
        <v/>
      </c>
      <c r="AF246" s="129" t="str">
        <f t="array" aca="1" ref="AF246" ca="1">INDIRECT("ConsolGeog[@["&amp;AF$1&amp;"]]")</f>
        <v/>
      </c>
      <c r="AG246" s="129" t="str">
        <f t="array" aca="1" ref="AG246" ca="1">INDIRECT("ConsolGeog[@["&amp;AG$1&amp;"]]")</f>
        <v/>
      </c>
      <c r="AH246" s="129" t="str">
        <f t="array" aca="1" ref="AH246" ca="1">INDIRECT("ConsolGeog[@["&amp;AH$1&amp;"]]")</f>
        <v/>
      </c>
      <c r="AI246" s="129" t="str">
        <f t="array" aca="1" ref="AI246" ca="1">INDIRECT("ConsolGeog[@["&amp;AI$1&amp;"]]")</f>
        <v/>
      </c>
    </row>
    <row r="247" spans="1:35">
      <c r="A247" s="129" t="str">
        <f t="array" aca="1" ref="A247" ca="1">INDIRECT("ConsolGeog[@["&amp;A$1&amp;"]]")</f>
        <v>E07000217</v>
      </c>
      <c r="B247" s="129" t="str">
        <f t="array" aca="1" ref="B247" ca="1">INDIRECT("ConsolGeog[@["&amp;B$1&amp;"]]")</f>
        <v>Woking</v>
      </c>
      <c r="C247" s="129">
        <f t="array" aca="1" ref="C247" ca="1">INDIRECT("ConsolGeog[@["&amp;C$1&amp;"]]")</f>
        <v>99198</v>
      </c>
      <c r="D247" s="129">
        <f t="array" aca="1" ref="D247" ca="1">INDIRECT("ConsolGeog[@["&amp;D$1&amp;"]]")</f>
        <v>6359.57</v>
      </c>
      <c r="E247" s="129" t="str">
        <f t="array" aca="1" ref="E247" ca="1">INDIRECT("ConsolGeog[@["&amp;E$1&amp;"]]")</f>
        <v>E07000217</v>
      </c>
      <c r="F247" s="129" t="str">
        <f t="array" aca="1" ref="F247" ca="1">INDIRECT("ConsolGeog[@["&amp;F$1&amp;"]]")</f>
        <v/>
      </c>
      <c r="G247" s="129" t="str">
        <f t="array" aca="1" ref="G247" ca="1">INDIRECT("ConsolGeog[@["&amp;G$1&amp;"]]")</f>
        <v>District</v>
      </c>
      <c r="H247" s="129" t="str">
        <f t="array" aca="1" ref="H247" ca="1">INDIRECT("ConsolGeog[@["&amp;H$1&amp;"]]")</f>
        <v>England</v>
      </c>
      <c r="I247" s="129" t="str">
        <f t="array" aca="1" ref="I247" ca="1">INDIRECT("ConsolGeog[@["&amp;I$1&amp;"]]")</f>
        <v>Surrey</v>
      </c>
      <c r="J247" s="129">
        <f t="array" aca="1" ref="J247" ca="1">INDIRECT("ConsolGeog[@["&amp;J$1&amp;"]]")</f>
        <v>0</v>
      </c>
      <c r="K247" s="129">
        <f t="array" aca="1" ref="K247" ca="1">INDIRECT("ConsolGeog[@["&amp;K$1&amp;"]]")</f>
        <v>0</v>
      </c>
      <c r="L247" s="129">
        <f t="array" aca="1" ref="L247" ca="1">INDIRECT("ConsolGeog[@["&amp;L$1&amp;"]]")</f>
        <v>0</v>
      </c>
      <c r="M247" s="129">
        <f t="array" aca="1" ref="M247" ca="1">INDIRECT("ConsolGeog[@["&amp;M$1&amp;"]]")</f>
        <v>0</v>
      </c>
      <c r="N247" s="129">
        <f t="array" aca="1" ref="N247" ca="1">INDIRECT("ConsolGeog[@["&amp;N$1&amp;"]]")</f>
        <v>0</v>
      </c>
      <c r="O247" s="129">
        <f t="array" aca="1" ref="O247" ca="1">INDIRECT("ConsolGeog[@["&amp;O$1&amp;"]]")</f>
        <v>11</v>
      </c>
      <c r="P247" s="129">
        <f t="array" ref="P247">ConsolGeog[COUNTY: Presented CS - 16-17 (2014) '[non additive!']]</f>
        <v>0</v>
      </c>
      <c r="Q247" s="129">
        <f t="array" ref="Q247">ConsolGeog[COUNTY: Presented CS - 16-24 (2014) '[non additive!']]</f>
        <v>0</v>
      </c>
      <c r="R247" s="129">
        <f t="array" ref="R247">ConsolGeog[COUNTY: Presented CS - 18-24 (2014) '[non additive!']]</f>
        <v>0</v>
      </c>
      <c r="S247" s="129">
        <f t="array" ref="S247">ConsolGeog[COUNTY: Assessed CS - 16-17 (2014) '[non additive!']]</f>
        <v>0</v>
      </c>
      <c r="T247" s="129">
        <f t="array" ref="T247">ConsolGeog[COUNTY: Assessed CS - 16-24 (2014) '[non additive!']]</f>
        <v>0</v>
      </c>
      <c r="U247" s="129">
        <f t="array" ref="U247">ConsolGeog[COUNTY: Assessed CS - 18-24 (2014) '[non additive!']]</f>
        <v>0</v>
      </c>
      <c r="V247" s="129">
        <f t="array" ref="V247">ConsolGeog[COUNTY: Sum of districts'' populations '[non additive!']]</f>
        <v>92028</v>
      </c>
      <c r="W247" s="160">
        <f t="array" aca="1" ref="W247" ca="1">INDIRECT("ConsolGeog[@["&amp;W$1&amp;"]]")</f>
        <v>8.760056164395659E-2</v>
      </c>
      <c r="X247" s="129">
        <f t="array" aca="1" ref="X247" ca="1">INDIRECT("ConsolGeog[@["&amp;X$1&amp;"]]")</f>
        <v>0</v>
      </c>
      <c r="Y247" s="129">
        <f t="array" aca="1" ref="Y247" ca="1">INDIRECT("ConsolGeog[@["&amp;Y$1&amp;"]]")</f>
        <v>0</v>
      </c>
      <c r="Z247" s="129">
        <f t="array" aca="1" ref="Z247" ca="1">INDIRECT("ConsolGeog[@["&amp;Z$1&amp;"]]")</f>
        <v>0</v>
      </c>
      <c r="AA247" s="129">
        <f t="array" aca="1" ref="AA247" ca="1">INDIRECT("ConsolGeog[@["&amp;AA$1&amp;"]]")</f>
        <v>0</v>
      </c>
      <c r="AB247" s="129">
        <f t="array" aca="1" ref="AB247" ca="1">INDIRECT("ConsolGeog[@["&amp;AB$1&amp;"]]")</f>
        <v>0</v>
      </c>
      <c r="AC247" s="129">
        <f t="array" aca="1" ref="AC247" ca="1">INDIRECT("ConsolGeog[@["&amp;AC$1&amp;"]]")</f>
        <v>0</v>
      </c>
      <c r="AD247" s="129" t="str">
        <f t="array" aca="1" ref="AD247" ca="1">INDIRECT("ConsolGeog[@["&amp;AD$1&amp;"]]")</f>
        <v/>
      </c>
      <c r="AE247" s="129" t="str">
        <f t="array" aca="1" ref="AE247" ca="1">INDIRECT("ConsolGeog[@["&amp;AE$1&amp;"]]")</f>
        <v/>
      </c>
      <c r="AF247" s="129" t="str">
        <f t="array" aca="1" ref="AF247" ca="1">INDIRECT("ConsolGeog[@["&amp;AF$1&amp;"]]")</f>
        <v/>
      </c>
      <c r="AG247" s="129" t="str">
        <f t="array" aca="1" ref="AG247" ca="1">INDIRECT("ConsolGeog[@["&amp;AG$1&amp;"]]")</f>
        <v/>
      </c>
      <c r="AH247" s="129" t="str">
        <f t="array" aca="1" ref="AH247" ca="1">INDIRECT("ConsolGeog[@["&amp;AH$1&amp;"]]")</f>
        <v/>
      </c>
      <c r="AI247" s="129" t="str">
        <f t="array" aca="1" ref="AI247" ca="1">INDIRECT("ConsolGeog[@["&amp;AI$1&amp;"]]")</f>
        <v>ERROR</v>
      </c>
    </row>
    <row r="248" spans="1:35">
      <c r="A248" s="129" t="str">
        <f t="array" aca="1" ref="A248" ca="1">INDIRECT("ConsolGeog[@["&amp;A$1&amp;"]]")</f>
        <v>E07000218</v>
      </c>
      <c r="B248" s="129" t="str">
        <f t="array" aca="1" ref="B248" ca="1">INDIRECT("ConsolGeog[@["&amp;B$1&amp;"]]")</f>
        <v>North Warwickshire</v>
      </c>
      <c r="C248" s="129">
        <f t="array" aca="1" ref="C248" ca="1">INDIRECT("ConsolGeog[@["&amp;C$1&amp;"]]")</f>
        <v>62014</v>
      </c>
      <c r="D248" s="129">
        <f t="array" aca="1" ref="D248" ca="1">INDIRECT("ConsolGeog[@["&amp;D$1&amp;"]]")</f>
        <v>28426.69</v>
      </c>
      <c r="E248" s="129" t="str">
        <f t="array" aca="1" ref="E248" ca="1">INDIRECT("ConsolGeog[@["&amp;E$1&amp;"]]")</f>
        <v>E07000218</v>
      </c>
      <c r="F248" s="129" t="str">
        <f t="array" aca="1" ref="F248" ca="1">INDIRECT("ConsolGeog[@["&amp;F$1&amp;"]]")</f>
        <v/>
      </c>
      <c r="G248" s="129" t="str">
        <f t="array" aca="1" ref="G248" ca="1">INDIRECT("ConsolGeog[@["&amp;G$1&amp;"]]")</f>
        <v>District</v>
      </c>
      <c r="H248" s="129" t="str">
        <f t="array" aca="1" ref="H248" ca="1">INDIRECT("ConsolGeog[@["&amp;H$1&amp;"]]")</f>
        <v>England</v>
      </c>
      <c r="I248" s="129" t="str">
        <f t="array" aca="1" ref="I248" ca="1">INDIRECT("ConsolGeog[@["&amp;I$1&amp;"]]")</f>
        <v>Warwickshire</v>
      </c>
      <c r="J248" s="129">
        <f t="array" aca="1" ref="J248" ca="1">INDIRECT("ConsolGeog[@["&amp;J$1&amp;"]]")</f>
        <v>0</v>
      </c>
      <c r="K248" s="129">
        <f t="array" aca="1" ref="K248" ca="1">INDIRECT("ConsolGeog[@["&amp;K$1&amp;"]]")</f>
        <v>16</v>
      </c>
      <c r="L248" s="129">
        <f t="array" aca="1" ref="L248" ca="1">INDIRECT("ConsolGeog[@["&amp;L$1&amp;"]]")</f>
        <v>0</v>
      </c>
      <c r="M248" s="129">
        <f t="array" aca="1" ref="M248" ca="1">INDIRECT("ConsolGeog[@["&amp;M$1&amp;"]]")</f>
        <v>0</v>
      </c>
      <c r="N248" s="129">
        <f t="array" aca="1" ref="N248" ca="1">INDIRECT("ConsolGeog[@["&amp;N$1&amp;"]]")</f>
        <v>16</v>
      </c>
      <c r="O248" s="129">
        <f t="array" aca="1" ref="O248" ca="1">INDIRECT("ConsolGeog[@["&amp;O$1&amp;"]]")</f>
        <v>0</v>
      </c>
      <c r="P248" s="129">
        <f t="array" ref="P248">ConsolGeog[COUNTY: Presented CS - 16-17 (2014) '[non additive!']]</f>
        <v>0</v>
      </c>
      <c r="Q248" s="129">
        <f t="array" ref="Q248">ConsolGeog[COUNTY: Presented CS - 16-24 (2014) '[non additive!']]</f>
        <v>0</v>
      </c>
      <c r="R248" s="129">
        <f t="array" ref="R248">ConsolGeog[COUNTY: Presented CS - 18-24 (2014) '[non additive!']]</f>
        <v>0</v>
      </c>
      <c r="S248" s="129">
        <f t="array" ref="S248">ConsolGeog[COUNTY: Assessed CS - 16-17 (2014) '[non additive!']]</f>
        <v>0</v>
      </c>
      <c r="T248" s="129">
        <f t="array" ref="T248">ConsolGeog[COUNTY: Assessed CS - 16-24 (2014) '[non additive!']]</f>
        <v>0</v>
      </c>
      <c r="U248" s="129">
        <f t="array" ref="U248">ConsolGeog[COUNTY: Assessed CS - 18-24 (2014) '[non additive!']]</f>
        <v>0</v>
      </c>
      <c r="V248" s="129">
        <f t="array" ref="V248">ConsolGeog[COUNTY: Sum of districts'' populations '[non additive!']]</f>
        <v>92028</v>
      </c>
      <c r="W248" s="160">
        <f t="array" aca="1" ref="W248" ca="1">INDIRECT("ConsolGeog[@["&amp;W$1&amp;"]]")</f>
        <v>0.11368827845140191</v>
      </c>
      <c r="X248" s="129">
        <f t="array" aca="1" ref="X248" ca="1">INDIRECT("ConsolGeog[@["&amp;X$1&amp;"]]")</f>
        <v>0</v>
      </c>
      <c r="Y248" s="129">
        <f t="array" aca="1" ref="Y248" ca="1">INDIRECT("ConsolGeog[@["&amp;Y$1&amp;"]]")</f>
        <v>0</v>
      </c>
      <c r="Z248" s="129">
        <f t="array" aca="1" ref="Z248" ca="1">INDIRECT("ConsolGeog[@["&amp;Z$1&amp;"]]")</f>
        <v>0</v>
      </c>
      <c r="AA248" s="129">
        <f t="array" aca="1" ref="AA248" ca="1">INDIRECT("ConsolGeog[@["&amp;AA$1&amp;"]]")</f>
        <v>0</v>
      </c>
      <c r="AB248" s="129">
        <f t="array" aca="1" ref="AB248" ca="1">INDIRECT("ConsolGeog[@["&amp;AB$1&amp;"]]")</f>
        <v>0</v>
      </c>
      <c r="AC248" s="129">
        <f t="array" aca="1" ref="AC248" ca="1">INDIRECT("ConsolGeog[@["&amp;AC$1&amp;"]]")</f>
        <v>0</v>
      </c>
      <c r="AD248" s="129" t="str">
        <f t="array" aca="1" ref="AD248" ca="1">INDIRECT("ConsolGeog[@["&amp;AD$1&amp;"]]")</f>
        <v/>
      </c>
      <c r="AE248" s="129" t="str">
        <f t="array" aca="1" ref="AE248" ca="1">INDIRECT("ConsolGeog[@["&amp;AE$1&amp;"]]")</f>
        <v/>
      </c>
      <c r="AF248" s="129" t="str">
        <f t="array" aca="1" ref="AF248" ca="1">INDIRECT("ConsolGeog[@["&amp;AF$1&amp;"]]")</f>
        <v/>
      </c>
      <c r="AG248" s="129" t="str">
        <f t="array" aca="1" ref="AG248" ca="1">INDIRECT("ConsolGeog[@["&amp;AG$1&amp;"]]")</f>
        <v/>
      </c>
      <c r="AH248" s="129" t="str">
        <f t="array" aca="1" ref="AH248" ca="1">INDIRECT("ConsolGeog[@["&amp;AH$1&amp;"]]")</f>
        <v/>
      </c>
      <c r="AI248" s="129" t="str">
        <f t="array" aca="1" ref="AI248" ca="1">INDIRECT("ConsolGeog[@["&amp;AI$1&amp;"]]")</f>
        <v/>
      </c>
    </row>
    <row r="249" spans="1:35">
      <c r="A249" s="129" t="str">
        <f t="array" aca="1" ref="A249" ca="1">INDIRECT("ConsolGeog[@["&amp;A$1&amp;"]]")</f>
        <v>E07000219</v>
      </c>
      <c r="B249" s="129" t="str">
        <f t="array" aca="1" ref="B249" ca="1">INDIRECT("ConsolGeog[@["&amp;B$1&amp;"]]")</f>
        <v>Nuneaton and Bedworth</v>
      </c>
      <c r="C249" s="129">
        <f t="array" aca="1" ref="C249" ca="1">INDIRECT("ConsolGeog[@["&amp;C$1&amp;"]]")</f>
        <v>125252</v>
      </c>
      <c r="D249" s="129">
        <f t="array" aca="1" ref="D249" ca="1">INDIRECT("ConsolGeog[@["&amp;D$1&amp;"]]")</f>
        <v>7895.14</v>
      </c>
      <c r="E249" s="129" t="str">
        <f t="array" aca="1" ref="E249" ca="1">INDIRECT("ConsolGeog[@["&amp;E$1&amp;"]]")</f>
        <v>E07000219</v>
      </c>
      <c r="F249" s="129">
        <f t="array" aca="1" ref="F249" ca="1">INDIRECT("ConsolGeog[@["&amp;F$1&amp;"]]")</f>
        <v>1</v>
      </c>
      <c r="G249" s="129" t="str">
        <f t="array" aca="1" ref="G249" ca="1">INDIRECT("ConsolGeog[@["&amp;G$1&amp;"]]")</f>
        <v>District</v>
      </c>
      <c r="H249" s="129" t="str">
        <f t="array" aca="1" ref="H249" ca="1">INDIRECT("ConsolGeog[@["&amp;H$1&amp;"]]")</f>
        <v>England</v>
      </c>
      <c r="I249" s="129" t="str">
        <f t="array" aca="1" ref="I249" ca="1">INDIRECT("ConsolGeog[@["&amp;I$1&amp;"]]")</f>
        <v>Warwickshire</v>
      </c>
      <c r="J249" s="129">
        <f t="array" aca="1" ref="J249" ca="1">INDIRECT("ConsolGeog[@["&amp;J$1&amp;"]]")</f>
        <v>0</v>
      </c>
      <c r="K249" s="129">
        <f t="array" aca="1" ref="K249" ca="1">INDIRECT("ConsolGeog[@["&amp;K$1&amp;"]]")</f>
        <v>0</v>
      </c>
      <c r="L249" s="129">
        <f t="array" aca="1" ref="L249" ca="1">INDIRECT("ConsolGeog[@["&amp;L$1&amp;"]]")</f>
        <v>0</v>
      </c>
      <c r="M249" s="129">
        <f t="array" aca="1" ref="M249" ca="1">INDIRECT("ConsolGeog[@["&amp;M$1&amp;"]]")</f>
        <v>0</v>
      </c>
      <c r="N249" s="129">
        <f t="array" aca="1" ref="N249" ca="1">INDIRECT("ConsolGeog[@["&amp;N$1&amp;"]]")</f>
        <v>0</v>
      </c>
      <c r="O249" s="129">
        <f t="array" aca="1" ref="O249" ca="1">INDIRECT("ConsolGeog[@["&amp;O$1&amp;"]]")</f>
        <v>0</v>
      </c>
      <c r="P249" s="129">
        <f t="array" ref="P249">ConsolGeog[COUNTY: Presented CS - 16-17 (2014) '[non additive!']]</f>
        <v>0</v>
      </c>
      <c r="Q249" s="129">
        <f t="array" ref="Q249">ConsolGeog[COUNTY: Presented CS - 16-24 (2014) '[non additive!']]</f>
        <v>0</v>
      </c>
      <c r="R249" s="129">
        <f t="array" ref="R249">ConsolGeog[COUNTY: Presented CS - 18-24 (2014) '[non additive!']]</f>
        <v>0</v>
      </c>
      <c r="S249" s="129">
        <f t="array" ref="S249">ConsolGeog[COUNTY: Assessed CS - 16-17 (2014) '[non additive!']]</f>
        <v>0</v>
      </c>
      <c r="T249" s="129">
        <f t="array" ref="T249">ConsolGeog[COUNTY: Assessed CS - 16-24 (2014) '[non additive!']]</f>
        <v>0</v>
      </c>
      <c r="U249" s="129">
        <f t="array" ref="U249">ConsolGeog[COUNTY: Assessed CS - 18-24 (2014) '[non additive!']]</f>
        <v>0</v>
      </c>
      <c r="V249" s="129">
        <f t="array" ref="V249">ConsolGeog[COUNTY: Sum of districts'' populations '[non additive!']]</f>
        <v>92028</v>
      </c>
      <c r="W249" s="160">
        <f t="array" aca="1" ref="W249" ca="1">INDIRECT("ConsolGeog[@["&amp;W$1&amp;"]]")</f>
        <v>0.22962047686965831</v>
      </c>
      <c r="X249" s="129">
        <f t="array" aca="1" ref="X249" ca="1">INDIRECT("ConsolGeog[@["&amp;X$1&amp;"]]")</f>
        <v>0</v>
      </c>
      <c r="Y249" s="129">
        <f t="array" aca="1" ref="Y249" ca="1">INDIRECT("ConsolGeog[@["&amp;Y$1&amp;"]]")</f>
        <v>0</v>
      </c>
      <c r="Z249" s="129">
        <f t="array" aca="1" ref="Z249" ca="1">INDIRECT("ConsolGeog[@["&amp;Z$1&amp;"]]")</f>
        <v>0</v>
      </c>
      <c r="AA249" s="129">
        <f t="array" aca="1" ref="AA249" ca="1">INDIRECT("ConsolGeog[@["&amp;AA$1&amp;"]]")</f>
        <v>0</v>
      </c>
      <c r="AB249" s="129">
        <f t="array" aca="1" ref="AB249" ca="1">INDIRECT("ConsolGeog[@["&amp;AB$1&amp;"]]")</f>
        <v>0</v>
      </c>
      <c r="AC249" s="129">
        <f t="array" aca="1" ref="AC249" ca="1">INDIRECT("ConsolGeog[@["&amp;AC$1&amp;"]]")</f>
        <v>0</v>
      </c>
      <c r="AD249" s="129" t="str">
        <f t="array" aca="1" ref="AD249" ca="1">INDIRECT("ConsolGeog[@["&amp;AD$1&amp;"]]")</f>
        <v/>
      </c>
      <c r="AE249" s="129" t="str">
        <f t="array" aca="1" ref="AE249" ca="1">INDIRECT("ConsolGeog[@["&amp;AE$1&amp;"]]")</f>
        <v/>
      </c>
      <c r="AF249" s="129" t="str">
        <f t="array" aca="1" ref="AF249" ca="1">INDIRECT("ConsolGeog[@["&amp;AF$1&amp;"]]")</f>
        <v/>
      </c>
      <c r="AG249" s="129" t="str">
        <f t="array" aca="1" ref="AG249" ca="1">INDIRECT("ConsolGeog[@["&amp;AG$1&amp;"]]")</f>
        <v/>
      </c>
      <c r="AH249" s="129" t="str">
        <f t="array" aca="1" ref="AH249" ca="1">INDIRECT("ConsolGeog[@["&amp;AH$1&amp;"]]")</f>
        <v/>
      </c>
      <c r="AI249" s="129" t="str">
        <f t="array" aca="1" ref="AI249" ca="1">INDIRECT("ConsolGeog[@["&amp;AI$1&amp;"]]")</f>
        <v/>
      </c>
    </row>
    <row r="250" spans="1:35">
      <c r="A250" s="129" t="str">
        <f t="array" aca="1" ref="A250" ca="1">INDIRECT("ConsolGeog[@["&amp;A$1&amp;"]]")</f>
        <v>E07000220</v>
      </c>
      <c r="B250" s="129" t="str">
        <f t="array" aca="1" ref="B250" ca="1">INDIRECT("ConsolGeog[@["&amp;B$1&amp;"]]")</f>
        <v>Rugby</v>
      </c>
      <c r="C250" s="129">
        <f t="array" aca="1" ref="C250" ca="1">INDIRECT("ConsolGeog[@["&amp;C$1&amp;"]]")</f>
        <v>100075</v>
      </c>
      <c r="D250" s="129">
        <f t="array" aca="1" ref="D250" ca="1">INDIRECT("ConsolGeog[@["&amp;D$1&amp;"]]")</f>
        <v>35111.410000000003</v>
      </c>
      <c r="E250" s="129" t="str">
        <f t="array" aca="1" ref="E250" ca="1">INDIRECT("ConsolGeog[@["&amp;E$1&amp;"]]")</f>
        <v>E07000220</v>
      </c>
      <c r="F250" s="129">
        <f t="array" aca="1" ref="F250" ca="1">INDIRECT("ConsolGeog[@["&amp;F$1&amp;"]]")</f>
        <v>1</v>
      </c>
      <c r="G250" s="129" t="str">
        <f t="array" aca="1" ref="G250" ca="1">INDIRECT("ConsolGeog[@["&amp;G$1&amp;"]]")</f>
        <v>District</v>
      </c>
      <c r="H250" s="129" t="str">
        <f t="array" aca="1" ref="H250" ca="1">INDIRECT("ConsolGeog[@["&amp;H$1&amp;"]]")</f>
        <v>England</v>
      </c>
      <c r="I250" s="129" t="str">
        <f t="array" aca="1" ref="I250" ca="1">INDIRECT("ConsolGeog[@["&amp;I$1&amp;"]]")</f>
        <v>Warwickshire</v>
      </c>
      <c r="J250" s="129">
        <f t="array" aca="1" ref="J250" ca="1">INDIRECT("ConsolGeog[@["&amp;J$1&amp;"]]")</f>
        <v>0</v>
      </c>
      <c r="K250" s="129">
        <f t="array" aca="1" ref="K250" ca="1">INDIRECT("ConsolGeog[@["&amp;K$1&amp;"]]")</f>
        <v>0</v>
      </c>
      <c r="L250" s="129">
        <f t="array" aca="1" ref="L250" ca="1">INDIRECT("ConsolGeog[@["&amp;L$1&amp;"]]")</f>
        <v>0</v>
      </c>
      <c r="M250" s="129">
        <f t="array" aca="1" ref="M250" ca="1">INDIRECT("ConsolGeog[@["&amp;M$1&amp;"]]")</f>
        <v>0</v>
      </c>
      <c r="N250" s="129">
        <f t="array" aca="1" ref="N250" ca="1">INDIRECT("ConsolGeog[@["&amp;N$1&amp;"]]")</f>
        <v>0</v>
      </c>
      <c r="O250" s="129">
        <f t="array" aca="1" ref="O250" ca="1">INDIRECT("ConsolGeog[@["&amp;O$1&amp;"]]")</f>
        <v>0</v>
      </c>
      <c r="P250" s="129">
        <f t="array" ref="P250">ConsolGeog[COUNTY: Presented CS - 16-17 (2014) '[non additive!']]</f>
        <v>0</v>
      </c>
      <c r="Q250" s="129">
        <f t="array" ref="Q250">ConsolGeog[COUNTY: Presented CS - 16-24 (2014) '[non additive!']]</f>
        <v>0</v>
      </c>
      <c r="R250" s="129">
        <f t="array" ref="R250">ConsolGeog[COUNTY: Presented CS - 18-24 (2014) '[non additive!']]</f>
        <v>0</v>
      </c>
      <c r="S250" s="129">
        <f t="array" ref="S250">ConsolGeog[COUNTY: Assessed CS - 16-17 (2014) '[non additive!']]</f>
        <v>0</v>
      </c>
      <c r="T250" s="129">
        <f t="array" ref="T250">ConsolGeog[COUNTY: Assessed CS - 16-24 (2014) '[non additive!']]</f>
        <v>0</v>
      </c>
      <c r="U250" s="129">
        <f t="array" ref="U250">ConsolGeog[COUNTY: Assessed CS - 18-24 (2014) '[non additive!']]</f>
        <v>0</v>
      </c>
      <c r="V250" s="129">
        <f t="array" ref="V250">ConsolGeog[COUNTY: Sum of districts'' populations '[non additive!']]</f>
        <v>92028</v>
      </c>
      <c r="W250" s="160">
        <f t="array" aca="1" ref="W250" ca="1">INDIRECT("ConsolGeog[@["&amp;W$1&amp;"]]")</f>
        <v>0.18346428977366475</v>
      </c>
      <c r="X250" s="129">
        <f t="array" aca="1" ref="X250" ca="1">INDIRECT("ConsolGeog[@["&amp;X$1&amp;"]]")</f>
        <v>0</v>
      </c>
      <c r="Y250" s="129">
        <f t="array" aca="1" ref="Y250" ca="1">INDIRECT("ConsolGeog[@["&amp;Y$1&amp;"]]")</f>
        <v>0</v>
      </c>
      <c r="Z250" s="129">
        <f t="array" aca="1" ref="Z250" ca="1">INDIRECT("ConsolGeog[@["&amp;Z$1&amp;"]]")</f>
        <v>0</v>
      </c>
      <c r="AA250" s="129">
        <f t="array" aca="1" ref="AA250" ca="1">INDIRECT("ConsolGeog[@["&amp;AA$1&amp;"]]")</f>
        <v>0</v>
      </c>
      <c r="AB250" s="129">
        <f t="array" aca="1" ref="AB250" ca="1">INDIRECT("ConsolGeog[@["&amp;AB$1&amp;"]]")</f>
        <v>0</v>
      </c>
      <c r="AC250" s="129">
        <f t="array" aca="1" ref="AC250" ca="1">INDIRECT("ConsolGeog[@["&amp;AC$1&amp;"]]")</f>
        <v>0</v>
      </c>
      <c r="AD250" s="129" t="str">
        <f t="array" aca="1" ref="AD250" ca="1">INDIRECT("ConsolGeog[@["&amp;AD$1&amp;"]]")</f>
        <v/>
      </c>
      <c r="AE250" s="129" t="str">
        <f t="array" aca="1" ref="AE250" ca="1">INDIRECT("ConsolGeog[@["&amp;AE$1&amp;"]]")</f>
        <v/>
      </c>
      <c r="AF250" s="129" t="str">
        <f t="array" aca="1" ref="AF250" ca="1">INDIRECT("ConsolGeog[@["&amp;AF$1&amp;"]]")</f>
        <v/>
      </c>
      <c r="AG250" s="129" t="str">
        <f t="array" aca="1" ref="AG250" ca="1">INDIRECT("ConsolGeog[@["&amp;AG$1&amp;"]]")</f>
        <v/>
      </c>
      <c r="AH250" s="129" t="str">
        <f t="array" aca="1" ref="AH250" ca="1">INDIRECT("ConsolGeog[@["&amp;AH$1&amp;"]]")</f>
        <v/>
      </c>
      <c r="AI250" s="129" t="str">
        <f t="array" aca="1" ref="AI250" ca="1">INDIRECT("ConsolGeog[@["&amp;AI$1&amp;"]]")</f>
        <v/>
      </c>
    </row>
    <row r="251" spans="1:35">
      <c r="A251" s="129" t="str">
        <f t="array" aca="1" ref="A251" ca="1">INDIRECT("ConsolGeog[@["&amp;A$1&amp;"]]")</f>
        <v>E07000221</v>
      </c>
      <c r="B251" s="129" t="str">
        <f t="array" aca="1" ref="B251" ca="1">INDIRECT("ConsolGeog[@["&amp;B$1&amp;"]]")</f>
        <v>Stratford-on-Avon</v>
      </c>
      <c r="C251" s="129">
        <f t="array" aca="1" ref="C251" ca="1">INDIRECT("ConsolGeog[@["&amp;C$1&amp;"]]")</f>
        <v>120485</v>
      </c>
      <c r="D251" s="129">
        <f t="array" aca="1" ref="D251" ca="1">INDIRECT("ConsolGeog[@["&amp;D$1&amp;"]]")</f>
        <v>97786.63</v>
      </c>
      <c r="E251" s="129" t="str">
        <f t="array" aca="1" ref="E251" ca="1">INDIRECT("ConsolGeog[@["&amp;E$1&amp;"]]")</f>
        <v>E07000221</v>
      </c>
      <c r="F251" s="129">
        <f t="array" aca="1" ref="F251" ca="1">INDIRECT("ConsolGeog[@["&amp;F$1&amp;"]]")</f>
        <v>1</v>
      </c>
      <c r="G251" s="129" t="str">
        <f t="array" aca="1" ref="G251" ca="1">INDIRECT("ConsolGeog[@["&amp;G$1&amp;"]]")</f>
        <v>District</v>
      </c>
      <c r="H251" s="129" t="str">
        <f t="array" aca="1" ref="H251" ca="1">INDIRECT("ConsolGeog[@["&amp;H$1&amp;"]]")</f>
        <v>England</v>
      </c>
      <c r="I251" s="129" t="str">
        <f t="array" aca="1" ref="I251" ca="1">INDIRECT("ConsolGeog[@["&amp;I$1&amp;"]]")</f>
        <v>Warwickshire</v>
      </c>
      <c r="J251" s="129">
        <f t="array" aca="1" ref="J251" ca="1">INDIRECT("ConsolGeog[@["&amp;J$1&amp;"]]")</f>
        <v>0</v>
      </c>
      <c r="K251" s="129">
        <f t="array" aca="1" ref="K251" ca="1">INDIRECT("ConsolGeog[@["&amp;K$1&amp;"]]")</f>
        <v>0</v>
      </c>
      <c r="L251" s="129">
        <f t="array" aca="1" ref="L251" ca="1">INDIRECT("ConsolGeog[@["&amp;L$1&amp;"]]")</f>
        <v>0</v>
      </c>
      <c r="M251" s="129">
        <f t="array" aca="1" ref="M251" ca="1">INDIRECT("ConsolGeog[@["&amp;M$1&amp;"]]")</f>
        <v>0</v>
      </c>
      <c r="N251" s="129">
        <f t="array" aca="1" ref="N251" ca="1">INDIRECT("ConsolGeog[@["&amp;N$1&amp;"]]")</f>
        <v>0</v>
      </c>
      <c r="O251" s="129">
        <f t="array" aca="1" ref="O251" ca="1">INDIRECT("ConsolGeog[@["&amp;O$1&amp;"]]")</f>
        <v>0</v>
      </c>
      <c r="P251" s="129">
        <f t="array" ref="P251">ConsolGeog[COUNTY: Presented CS - 16-17 (2014) '[non additive!']]</f>
        <v>0</v>
      </c>
      <c r="Q251" s="129">
        <f t="array" ref="Q251">ConsolGeog[COUNTY: Presented CS - 16-24 (2014) '[non additive!']]</f>
        <v>0</v>
      </c>
      <c r="R251" s="129">
        <f t="array" ref="R251">ConsolGeog[COUNTY: Presented CS - 18-24 (2014) '[non additive!']]</f>
        <v>0</v>
      </c>
      <c r="S251" s="129">
        <f t="array" ref="S251">ConsolGeog[COUNTY: Assessed CS - 16-17 (2014) '[non additive!']]</f>
        <v>0</v>
      </c>
      <c r="T251" s="129">
        <f t="array" ref="T251">ConsolGeog[COUNTY: Assessed CS - 16-24 (2014) '[non additive!']]</f>
        <v>0</v>
      </c>
      <c r="U251" s="129">
        <f t="array" ref="U251">ConsolGeog[COUNTY: Assessed CS - 18-24 (2014) '[non additive!']]</f>
        <v>0</v>
      </c>
      <c r="V251" s="129">
        <f t="array" ref="V251">ConsolGeog[COUNTY: Sum of districts'' populations '[non additive!']]</f>
        <v>92028</v>
      </c>
      <c r="W251" s="160">
        <f t="array" aca="1" ref="W251" ca="1">INDIRECT("ConsolGeog[@["&amp;W$1&amp;"]]")</f>
        <v>0.22088128856737443</v>
      </c>
      <c r="X251" s="129">
        <f t="array" aca="1" ref="X251" ca="1">INDIRECT("ConsolGeog[@["&amp;X$1&amp;"]]")</f>
        <v>0</v>
      </c>
      <c r="Y251" s="129">
        <f t="array" aca="1" ref="Y251" ca="1">INDIRECT("ConsolGeog[@["&amp;Y$1&amp;"]]")</f>
        <v>0</v>
      </c>
      <c r="Z251" s="129">
        <f t="array" aca="1" ref="Z251" ca="1">INDIRECT("ConsolGeog[@["&amp;Z$1&amp;"]]")</f>
        <v>0</v>
      </c>
      <c r="AA251" s="129">
        <f t="array" aca="1" ref="AA251" ca="1">INDIRECT("ConsolGeog[@["&amp;AA$1&amp;"]]")</f>
        <v>0</v>
      </c>
      <c r="AB251" s="129">
        <f t="array" aca="1" ref="AB251" ca="1">INDIRECT("ConsolGeog[@["&amp;AB$1&amp;"]]")</f>
        <v>0</v>
      </c>
      <c r="AC251" s="129">
        <f t="array" aca="1" ref="AC251" ca="1">INDIRECT("ConsolGeog[@["&amp;AC$1&amp;"]]")</f>
        <v>0</v>
      </c>
      <c r="AD251" s="129" t="str">
        <f t="array" aca="1" ref="AD251" ca="1">INDIRECT("ConsolGeog[@["&amp;AD$1&amp;"]]")</f>
        <v/>
      </c>
      <c r="AE251" s="129" t="str">
        <f t="array" aca="1" ref="AE251" ca="1">INDIRECT("ConsolGeog[@["&amp;AE$1&amp;"]]")</f>
        <v/>
      </c>
      <c r="AF251" s="129" t="str">
        <f t="array" aca="1" ref="AF251" ca="1">INDIRECT("ConsolGeog[@["&amp;AF$1&amp;"]]")</f>
        <v/>
      </c>
      <c r="AG251" s="129" t="str">
        <f t="array" aca="1" ref="AG251" ca="1">INDIRECT("ConsolGeog[@["&amp;AG$1&amp;"]]")</f>
        <v/>
      </c>
      <c r="AH251" s="129" t="str">
        <f t="array" aca="1" ref="AH251" ca="1">INDIRECT("ConsolGeog[@["&amp;AH$1&amp;"]]")</f>
        <v/>
      </c>
      <c r="AI251" s="129" t="str">
        <f t="array" aca="1" ref="AI251" ca="1">INDIRECT("ConsolGeog[@["&amp;AI$1&amp;"]]")</f>
        <v/>
      </c>
    </row>
    <row r="252" spans="1:35">
      <c r="A252" s="129" t="str">
        <f t="array" aca="1" ref="A252" ca="1">INDIRECT("ConsolGeog[@["&amp;A$1&amp;"]]")</f>
        <v>E07000222</v>
      </c>
      <c r="B252" s="129" t="str">
        <f t="array" aca="1" ref="B252" ca="1">INDIRECT("ConsolGeog[@["&amp;B$1&amp;"]]")</f>
        <v>Warwick</v>
      </c>
      <c r="C252" s="129">
        <f t="array" aca="1" ref="C252" ca="1">INDIRECT("ConsolGeog[@["&amp;C$1&amp;"]]")</f>
        <v>137648</v>
      </c>
      <c r="D252" s="129">
        <f t="array" aca="1" ref="D252" ca="1">INDIRECT("ConsolGeog[@["&amp;D$1&amp;"]]")</f>
        <v>28288.3</v>
      </c>
      <c r="E252" s="129" t="str">
        <f t="array" aca="1" ref="E252" ca="1">INDIRECT("ConsolGeog[@["&amp;E$1&amp;"]]")</f>
        <v>E07000222</v>
      </c>
      <c r="F252" s="129" t="str">
        <f t="array" aca="1" ref="F252" ca="1">INDIRECT("ConsolGeog[@["&amp;F$1&amp;"]]")</f>
        <v/>
      </c>
      <c r="G252" s="129" t="str">
        <f t="array" aca="1" ref="G252" ca="1">INDIRECT("ConsolGeog[@["&amp;G$1&amp;"]]")</f>
        <v>District</v>
      </c>
      <c r="H252" s="129" t="str">
        <f t="array" aca="1" ref="H252" ca="1">INDIRECT("ConsolGeog[@["&amp;H$1&amp;"]]")</f>
        <v>England</v>
      </c>
      <c r="I252" s="129" t="str">
        <f t="array" aca="1" ref="I252" ca="1">INDIRECT("ConsolGeog[@["&amp;I$1&amp;"]]")</f>
        <v>Warwickshire</v>
      </c>
      <c r="J252" s="129">
        <f t="array" aca="1" ref="J252" ca="1">INDIRECT("ConsolGeog[@["&amp;J$1&amp;"]]")</f>
        <v>0</v>
      </c>
      <c r="K252" s="129">
        <f t="array" aca="1" ref="K252" ca="1">INDIRECT("ConsolGeog[@["&amp;K$1&amp;"]]")</f>
        <v>38</v>
      </c>
      <c r="L252" s="129">
        <f t="array" aca="1" ref="L252" ca="1">INDIRECT("ConsolGeog[@["&amp;L$1&amp;"]]")</f>
        <v>0</v>
      </c>
      <c r="M252" s="129">
        <f t="array" aca="1" ref="M252" ca="1">INDIRECT("ConsolGeog[@["&amp;M$1&amp;"]]")</f>
        <v>0</v>
      </c>
      <c r="N252" s="129">
        <f t="array" aca="1" ref="N252" ca="1">INDIRECT("ConsolGeog[@["&amp;N$1&amp;"]]")</f>
        <v>0</v>
      </c>
      <c r="O252" s="129">
        <f t="array" aca="1" ref="O252" ca="1">INDIRECT("ConsolGeog[@["&amp;O$1&amp;"]]")</f>
        <v>0</v>
      </c>
      <c r="P252" s="129">
        <f t="array" ref="P252">ConsolGeog[COUNTY: Presented CS - 16-17 (2014) '[non additive!']]</f>
        <v>0</v>
      </c>
      <c r="Q252" s="129">
        <f t="array" ref="Q252">ConsolGeog[COUNTY: Presented CS - 16-24 (2014) '[non additive!']]</f>
        <v>0</v>
      </c>
      <c r="R252" s="129">
        <f t="array" ref="R252">ConsolGeog[COUNTY: Presented CS - 18-24 (2014) '[non additive!']]</f>
        <v>0</v>
      </c>
      <c r="S252" s="129">
        <f t="array" ref="S252">ConsolGeog[COUNTY: Assessed CS - 16-17 (2014) '[non additive!']]</f>
        <v>0</v>
      </c>
      <c r="T252" s="129">
        <f t="array" ref="T252">ConsolGeog[COUNTY: Assessed CS - 16-24 (2014) '[non additive!']]</f>
        <v>0</v>
      </c>
      <c r="U252" s="129">
        <f t="array" ref="U252">ConsolGeog[COUNTY: Assessed CS - 18-24 (2014) '[non additive!']]</f>
        <v>0</v>
      </c>
      <c r="V252" s="129">
        <f t="array" ref="V252">ConsolGeog[COUNTY: Sum of districts'' populations '[non additive!']]</f>
        <v>92028</v>
      </c>
      <c r="W252" s="160">
        <f t="array" aca="1" ref="W252" ca="1">INDIRECT("ConsolGeog[@["&amp;W$1&amp;"]]")</f>
        <v>0.25234566633790062</v>
      </c>
      <c r="X252" s="129">
        <f t="array" aca="1" ref="X252" ca="1">INDIRECT("ConsolGeog[@["&amp;X$1&amp;"]]")</f>
        <v>0</v>
      </c>
      <c r="Y252" s="129">
        <f t="array" aca="1" ref="Y252" ca="1">INDIRECT("ConsolGeog[@["&amp;Y$1&amp;"]]")</f>
        <v>0</v>
      </c>
      <c r="Z252" s="129">
        <f t="array" aca="1" ref="Z252" ca="1">INDIRECT("ConsolGeog[@["&amp;Z$1&amp;"]]")</f>
        <v>0</v>
      </c>
      <c r="AA252" s="129">
        <f t="array" aca="1" ref="AA252" ca="1">INDIRECT("ConsolGeog[@["&amp;AA$1&amp;"]]")</f>
        <v>0</v>
      </c>
      <c r="AB252" s="129">
        <f t="array" aca="1" ref="AB252" ca="1">INDIRECT("ConsolGeog[@["&amp;AB$1&amp;"]]")</f>
        <v>0</v>
      </c>
      <c r="AC252" s="129">
        <f t="array" aca="1" ref="AC252" ca="1">INDIRECT("ConsolGeog[@["&amp;AC$1&amp;"]]")</f>
        <v>0</v>
      </c>
      <c r="AD252" s="129" t="str">
        <f t="array" aca="1" ref="AD252" ca="1">INDIRECT("ConsolGeog[@["&amp;AD$1&amp;"]]")</f>
        <v/>
      </c>
      <c r="AE252" s="129" t="str">
        <f t="array" aca="1" ref="AE252" ca="1">INDIRECT("ConsolGeog[@["&amp;AE$1&amp;"]]")</f>
        <v/>
      </c>
      <c r="AF252" s="129" t="str">
        <f t="array" aca="1" ref="AF252" ca="1">INDIRECT("ConsolGeog[@["&amp;AF$1&amp;"]]")</f>
        <v/>
      </c>
      <c r="AG252" s="129" t="str">
        <f t="array" aca="1" ref="AG252" ca="1">INDIRECT("ConsolGeog[@["&amp;AG$1&amp;"]]")</f>
        <v/>
      </c>
      <c r="AH252" s="129" t="str">
        <f t="array" aca="1" ref="AH252" ca="1">INDIRECT("ConsolGeog[@["&amp;AH$1&amp;"]]")</f>
        <v/>
      </c>
      <c r="AI252" s="129" t="str">
        <f t="array" aca="1" ref="AI252" ca="1">INDIRECT("ConsolGeog[@["&amp;AI$1&amp;"]]")</f>
        <v/>
      </c>
    </row>
    <row r="253" spans="1:35">
      <c r="A253" s="129" t="str">
        <f t="array" aca="1" ref="A253" ca="1">INDIRECT("ConsolGeog[@["&amp;A$1&amp;"]]")</f>
        <v>E07000223</v>
      </c>
      <c r="B253" s="129" t="str">
        <f t="array" aca="1" ref="B253" ca="1">INDIRECT("ConsolGeog[@["&amp;B$1&amp;"]]")</f>
        <v>Adur</v>
      </c>
      <c r="C253" s="129">
        <f t="array" aca="1" ref="C253" ca="1">INDIRECT("ConsolGeog[@["&amp;C$1&amp;"]]")</f>
        <v>61182</v>
      </c>
      <c r="D253" s="129">
        <f t="array" aca="1" ref="D253" ca="1">INDIRECT("ConsolGeog[@["&amp;D$1&amp;"]]")</f>
        <v>4180.71</v>
      </c>
      <c r="E253" s="129" t="str">
        <f t="array" aca="1" ref="E253" ca="1">INDIRECT("ConsolGeog[@["&amp;E$1&amp;"]]")</f>
        <v>E07000223</v>
      </c>
      <c r="F253" s="129">
        <f t="array" aca="1" ref="F253" ca="1">INDIRECT("ConsolGeog[@["&amp;F$1&amp;"]]")</f>
        <v>1</v>
      </c>
      <c r="G253" s="129" t="str">
        <f t="array" aca="1" ref="G253" ca="1">INDIRECT("ConsolGeog[@["&amp;G$1&amp;"]]")</f>
        <v>District</v>
      </c>
      <c r="H253" s="129" t="str">
        <f t="array" aca="1" ref="H253" ca="1">INDIRECT("ConsolGeog[@["&amp;H$1&amp;"]]")</f>
        <v>England</v>
      </c>
      <c r="I253" s="129" t="str">
        <f t="array" aca="1" ref="I253" ca="1">INDIRECT("ConsolGeog[@["&amp;I$1&amp;"]]")</f>
        <v>West Sussex</v>
      </c>
      <c r="J253" s="129">
        <f t="array" aca="1" ref="J253" ca="1">INDIRECT("ConsolGeog[@["&amp;J$1&amp;"]]")</f>
        <v>0</v>
      </c>
      <c r="K253" s="129">
        <f t="array" aca="1" ref="K253" ca="1">INDIRECT("ConsolGeog[@["&amp;K$1&amp;"]]")</f>
        <v>0</v>
      </c>
      <c r="L253" s="129">
        <f t="array" aca="1" ref="L253" ca="1">INDIRECT("ConsolGeog[@["&amp;L$1&amp;"]]")</f>
        <v>0</v>
      </c>
      <c r="M253" s="129">
        <f t="array" aca="1" ref="M253" ca="1">INDIRECT("ConsolGeog[@["&amp;M$1&amp;"]]")</f>
        <v>0</v>
      </c>
      <c r="N253" s="129">
        <f t="array" aca="1" ref="N253" ca="1">INDIRECT("ConsolGeog[@["&amp;N$1&amp;"]]")</f>
        <v>0</v>
      </c>
      <c r="O253" s="129">
        <f t="array" aca="1" ref="O253" ca="1">INDIRECT("ConsolGeog[@["&amp;O$1&amp;"]]")</f>
        <v>0</v>
      </c>
      <c r="P253" s="129">
        <f t="array" ref="P253">ConsolGeog[COUNTY: Presented CS - 16-17 (2014) '[non additive!']]</f>
        <v>0</v>
      </c>
      <c r="Q253" s="129">
        <f t="array" ref="Q253">ConsolGeog[COUNTY: Presented CS - 16-24 (2014) '[non additive!']]</f>
        <v>0</v>
      </c>
      <c r="R253" s="129">
        <f t="array" ref="R253">ConsolGeog[COUNTY: Presented CS - 18-24 (2014) '[non additive!']]</f>
        <v>0</v>
      </c>
      <c r="S253" s="129">
        <f t="array" ref="S253">ConsolGeog[COUNTY: Assessed CS - 16-17 (2014) '[non additive!']]</f>
        <v>0</v>
      </c>
      <c r="T253" s="129">
        <f t="array" ref="T253">ConsolGeog[COUNTY: Assessed CS - 16-24 (2014) '[non additive!']]</f>
        <v>0</v>
      </c>
      <c r="U253" s="129">
        <f t="array" ref="U253">ConsolGeog[COUNTY: Assessed CS - 18-24 (2014) '[non additive!']]</f>
        <v>0</v>
      </c>
      <c r="V253" s="129">
        <f t="array" ref="V253">ConsolGeog[COUNTY: Sum of districts'' populations '[non additive!']]</f>
        <v>92028</v>
      </c>
      <c r="W253" s="160">
        <f t="array" aca="1" ref="W253" ca="1">INDIRECT("ConsolGeog[@["&amp;W$1&amp;"]]")</f>
        <v>7.5824273880519322E-2</v>
      </c>
      <c r="X253" s="129">
        <f t="array" aca="1" ref="X253" ca="1">INDIRECT("ConsolGeog[@["&amp;X$1&amp;"]]")</f>
        <v>0</v>
      </c>
      <c r="Y253" s="129">
        <f t="array" aca="1" ref="Y253" ca="1">INDIRECT("ConsolGeog[@["&amp;Y$1&amp;"]]")</f>
        <v>0</v>
      </c>
      <c r="Z253" s="129">
        <f t="array" aca="1" ref="Z253" ca="1">INDIRECT("ConsolGeog[@["&amp;Z$1&amp;"]]")</f>
        <v>0</v>
      </c>
      <c r="AA253" s="129">
        <f t="array" aca="1" ref="AA253" ca="1">INDIRECT("ConsolGeog[@["&amp;AA$1&amp;"]]")</f>
        <v>0</v>
      </c>
      <c r="AB253" s="129">
        <f t="array" aca="1" ref="AB253" ca="1">INDIRECT("ConsolGeog[@["&amp;AB$1&amp;"]]")</f>
        <v>0</v>
      </c>
      <c r="AC253" s="129">
        <f t="array" aca="1" ref="AC253" ca="1">INDIRECT("ConsolGeog[@["&amp;AC$1&amp;"]]")</f>
        <v>0</v>
      </c>
      <c r="AD253" s="129" t="str">
        <f t="array" aca="1" ref="AD253" ca="1">INDIRECT("ConsolGeog[@["&amp;AD$1&amp;"]]")</f>
        <v/>
      </c>
      <c r="AE253" s="129" t="str">
        <f t="array" aca="1" ref="AE253" ca="1">INDIRECT("ConsolGeog[@["&amp;AE$1&amp;"]]")</f>
        <v/>
      </c>
      <c r="AF253" s="129" t="str">
        <f t="array" aca="1" ref="AF253" ca="1">INDIRECT("ConsolGeog[@["&amp;AF$1&amp;"]]")</f>
        <v/>
      </c>
      <c r="AG253" s="129" t="str">
        <f t="array" aca="1" ref="AG253" ca="1">INDIRECT("ConsolGeog[@["&amp;AG$1&amp;"]]")</f>
        <v/>
      </c>
      <c r="AH253" s="129" t="str">
        <f t="array" aca="1" ref="AH253" ca="1">INDIRECT("ConsolGeog[@["&amp;AH$1&amp;"]]")</f>
        <v/>
      </c>
      <c r="AI253" s="129" t="str">
        <f t="array" aca="1" ref="AI253" ca="1">INDIRECT("ConsolGeog[@["&amp;AI$1&amp;"]]")</f>
        <v/>
      </c>
    </row>
    <row r="254" spans="1:35">
      <c r="A254" s="129" t="str">
        <f t="array" aca="1" ref="A254" ca="1">INDIRECT("ConsolGeog[@["&amp;A$1&amp;"]]")</f>
        <v>E07000236</v>
      </c>
      <c r="B254" s="129" t="str">
        <f t="array" aca="1" ref="B254" ca="1">INDIRECT("ConsolGeog[@["&amp;B$1&amp;"]]")</f>
        <v>Redditch</v>
      </c>
      <c r="C254" s="129">
        <f t="array" aca="1" ref="C254" ca="1">INDIRECT("ConsolGeog[@["&amp;C$1&amp;"]]")</f>
        <v>84214</v>
      </c>
      <c r="D254" s="129">
        <f t="array" aca="1" ref="D254" ca="1">INDIRECT("ConsolGeog[@["&amp;D$1&amp;"]]")</f>
        <v>5424.98</v>
      </c>
      <c r="E254" s="129" t="str">
        <f t="array" aca="1" ref="E254" ca="1">INDIRECT("ConsolGeog[@["&amp;E$1&amp;"]]")</f>
        <v>E07000236</v>
      </c>
      <c r="F254" s="129" t="str">
        <f t="array" aca="1" ref="F254" ca="1">INDIRECT("ConsolGeog[@["&amp;F$1&amp;"]]")</f>
        <v/>
      </c>
      <c r="G254" s="129" t="str">
        <f t="array" aca="1" ref="G254" ca="1">INDIRECT("ConsolGeog[@["&amp;G$1&amp;"]]")</f>
        <v>District</v>
      </c>
      <c r="H254" s="129" t="str">
        <f t="array" aca="1" ref="H254" ca="1">INDIRECT("ConsolGeog[@["&amp;H$1&amp;"]]")</f>
        <v>England</v>
      </c>
      <c r="I254" s="129" t="str">
        <f t="array" aca="1" ref="I254" ca="1">INDIRECT("ConsolGeog[@["&amp;I$1&amp;"]]")</f>
        <v>Worcestershire</v>
      </c>
      <c r="J254" s="129">
        <f t="array" aca="1" ref="J254" ca="1">INDIRECT("ConsolGeog[@["&amp;J$1&amp;"]]")</f>
        <v>9</v>
      </c>
      <c r="K254" s="129">
        <f t="array" aca="1" ref="K254" ca="1">INDIRECT("ConsolGeog[@["&amp;K$1&amp;"]]")</f>
        <v>0</v>
      </c>
      <c r="L254" s="129">
        <f t="array" aca="1" ref="L254" ca="1">INDIRECT("ConsolGeog[@["&amp;L$1&amp;"]]")</f>
        <v>43</v>
      </c>
      <c r="M254" s="129">
        <f t="array" aca="1" ref="M254" ca="1">INDIRECT("ConsolGeog[@["&amp;M$1&amp;"]]")</f>
        <v>0</v>
      </c>
      <c r="N254" s="129">
        <f t="array" aca="1" ref="N254" ca="1">INDIRECT("ConsolGeog[@["&amp;N$1&amp;"]]")</f>
        <v>0</v>
      </c>
      <c r="O254" s="129">
        <f t="array" aca="1" ref="O254" ca="1">INDIRECT("ConsolGeog[@["&amp;O$1&amp;"]]")</f>
        <v>0</v>
      </c>
      <c r="P254" s="129">
        <f t="array" ref="P254">ConsolGeog[COUNTY: Presented CS - 16-17 (2014) '[non additive!']]</f>
        <v>0</v>
      </c>
      <c r="Q254" s="129">
        <f t="array" ref="Q254">ConsolGeog[COUNTY: Presented CS - 16-24 (2014) '[non additive!']]</f>
        <v>0</v>
      </c>
      <c r="R254" s="129">
        <f t="array" ref="R254">ConsolGeog[COUNTY: Presented CS - 18-24 (2014) '[non additive!']]</f>
        <v>0</v>
      </c>
      <c r="S254" s="129">
        <f t="array" ref="S254">ConsolGeog[COUNTY: Assessed CS - 16-17 (2014) '[non additive!']]</f>
        <v>0</v>
      </c>
      <c r="T254" s="129">
        <f t="array" ref="T254">ConsolGeog[COUNTY: Assessed CS - 16-24 (2014) '[non additive!']]</f>
        <v>0</v>
      </c>
      <c r="U254" s="129">
        <f t="array" ref="U254">ConsolGeog[COUNTY: Assessed CS - 18-24 (2014) '[non additive!']]</f>
        <v>0</v>
      </c>
      <c r="V254" s="129">
        <f t="array" ref="V254">ConsolGeog[COUNTY: Sum of districts'' populations '[non additive!']]</f>
        <v>92028</v>
      </c>
      <c r="W254" s="160">
        <f t="array" aca="1" ref="W254" ca="1">INDIRECT("ConsolGeog[@["&amp;W$1&amp;"]]")</f>
        <v>0.14874357303208052</v>
      </c>
      <c r="X254" s="129">
        <f t="array" aca="1" ref="X254" ca="1">INDIRECT("ConsolGeog[@["&amp;X$1&amp;"]]")</f>
        <v>11.007024404373958</v>
      </c>
      <c r="Y254" s="129">
        <f t="array" aca="1" ref="Y254" ca="1">INDIRECT("ConsolGeog[@["&amp;Y$1&amp;"]]")</f>
        <v>0</v>
      </c>
      <c r="Z254" s="129">
        <f t="array" aca="1" ref="Z254" ca="1">INDIRECT("ConsolGeog[@["&amp;Z$1&amp;"]]")</f>
        <v>0</v>
      </c>
      <c r="AA254" s="129">
        <f t="array" aca="1" ref="AA254" ca="1">INDIRECT("ConsolGeog[@["&amp;AA$1&amp;"]]")</f>
        <v>10.858280831341878</v>
      </c>
      <c r="AB254" s="129">
        <f t="array" aca="1" ref="AB254" ca="1">INDIRECT("ConsolGeog[@["&amp;AB$1&amp;"]]")</f>
        <v>0</v>
      </c>
      <c r="AC254" s="129">
        <f t="array" aca="1" ref="AC254" ca="1">INDIRECT("ConsolGeog[@["&amp;AC$1&amp;"]]")</f>
        <v>0</v>
      </c>
      <c r="AD254" s="129" t="str">
        <f t="array" aca="1" ref="AD254" ca="1">INDIRECT("ConsolGeog[@["&amp;AD$1&amp;"]]")</f>
        <v/>
      </c>
      <c r="AE254" s="129" t="str">
        <f t="array" aca="1" ref="AE254" ca="1">INDIRECT("ConsolGeog[@["&amp;AE$1&amp;"]]")</f>
        <v/>
      </c>
      <c r="AF254" s="129" t="str">
        <f t="array" aca="1" ref="AF254" ca="1">INDIRECT("ConsolGeog[@["&amp;AF$1&amp;"]]")</f>
        <v/>
      </c>
      <c r="AG254" s="129" t="str">
        <f t="array" aca="1" ref="AG254" ca="1">INDIRECT("ConsolGeog[@["&amp;AG$1&amp;"]]")</f>
        <v/>
      </c>
      <c r="AH254" s="129" t="str">
        <f t="array" aca="1" ref="AH254" ca="1">INDIRECT("ConsolGeog[@["&amp;AH$1&amp;"]]")</f>
        <v/>
      </c>
      <c r="AI254" s="129" t="str">
        <f t="array" aca="1" ref="AI254" ca="1">INDIRECT("ConsolGeog[@["&amp;AI$1&amp;"]]")</f>
        <v/>
      </c>
    </row>
    <row r="255" spans="1:35">
      <c r="A255" s="129" t="str">
        <f t="array" aca="1" ref="A255" ca="1">INDIRECT("ConsolGeog[@["&amp;A$1&amp;"]]")</f>
        <v>E07000237</v>
      </c>
      <c r="B255" s="129" t="str">
        <f t="array" aca="1" ref="B255" ca="1">INDIRECT("ConsolGeog[@["&amp;B$1&amp;"]]")</f>
        <v>Worcester</v>
      </c>
      <c r="C255" s="129">
        <f t="array" aca="1" ref="C255" ca="1">INDIRECT("ConsolGeog[@["&amp;C$1&amp;"]]")</f>
        <v>98768</v>
      </c>
      <c r="D255" s="129">
        <f t="array" aca="1" ref="D255" ca="1">INDIRECT("ConsolGeog[@["&amp;D$1&amp;"]]")</f>
        <v>3327.91</v>
      </c>
      <c r="E255" s="129" t="str">
        <f t="array" aca="1" ref="E255" ca="1">INDIRECT("ConsolGeog[@["&amp;E$1&amp;"]]")</f>
        <v>E07000237</v>
      </c>
      <c r="F255" s="129" t="str">
        <f t="array" aca="1" ref="F255" ca="1">INDIRECT("ConsolGeog[@["&amp;F$1&amp;"]]")</f>
        <v/>
      </c>
      <c r="G255" s="129" t="str">
        <f t="array" aca="1" ref="G255" ca="1">INDIRECT("ConsolGeog[@["&amp;G$1&amp;"]]")</f>
        <v>District</v>
      </c>
      <c r="H255" s="129" t="str">
        <f t="array" aca="1" ref="H255" ca="1">INDIRECT("ConsolGeog[@["&amp;H$1&amp;"]]")</f>
        <v>England</v>
      </c>
      <c r="I255" s="129" t="str">
        <f t="array" aca="1" ref="I255" ca="1">INDIRECT("ConsolGeog[@["&amp;I$1&amp;"]]")</f>
        <v>Worcestershire</v>
      </c>
      <c r="J255" s="129">
        <f t="array" aca="1" ref="J255" ca="1">INDIRECT("ConsolGeog[@["&amp;J$1&amp;"]]")</f>
        <v>0</v>
      </c>
      <c r="K255" s="129">
        <f t="array" aca="1" ref="K255" ca="1">INDIRECT("ConsolGeog[@["&amp;K$1&amp;"]]")</f>
        <v>34</v>
      </c>
      <c r="L255" s="129">
        <f t="array" aca="1" ref="L255" ca="1">INDIRECT("ConsolGeog[@["&amp;L$1&amp;"]]")</f>
        <v>121</v>
      </c>
      <c r="M255" s="129">
        <f t="array" aca="1" ref="M255" ca="1">INDIRECT("ConsolGeog[@["&amp;M$1&amp;"]]")</f>
        <v>0</v>
      </c>
      <c r="N255" s="129">
        <f t="array" aca="1" ref="N255" ca="1">INDIRECT("ConsolGeog[@["&amp;N$1&amp;"]]")</f>
        <v>0</v>
      </c>
      <c r="O255" s="129">
        <f t="array" aca="1" ref="O255" ca="1">INDIRECT("ConsolGeog[@["&amp;O$1&amp;"]]")</f>
        <v>0</v>
      </c>
      <c r="P255" s="129">
        <f t="array" ref="P255">ConsolGeog[COUNTY: Presented CS - 16-17 (2014) '[non additive!']]</f>
        <v>0</v>
      </c>
      <c r="Q255" s="129">
        <f t="array" ref="Q255">ConsolGeog[COUNTY: Presented CS - 16-24 (2014) '[non additive!']]</f>
        <v>0</v>
      </c>
      <c r="R255" s="129">
        <f t="array" ref="R255">ConsolGeog[COUNTY: Presented CS - 18-24 (2014) '[non additive!']]</f>
        <v>0</v>
      </c>
      <c r="S255" s="129">
        <f t="array" ref="S255">ConsolGeog[COUNTY: Assessed CS - 16-17 (2014) '[non additive!']]</f>
        <v>0</v>
      </c>
      <c r="T255" s="129">
        <f t="array" ref="T255">ConsolGeog[COUNTY: Assessed CS - 16-24 (2014) '[non additive!']]</f>
        <v>0</v>
      </c>
      <c r="U255" s="129">
        <f t="array" ref="U255">ConsolGeog[COUNTY: Assessed CS - 18-24 (2014) '[non additive!']]</f>
        <v>0</v>
      </c>
      <c r="V255" s="129">
        <f t="array" ref="V255">ConsolGeog[COUNTY: Sum of districts'' populations '[non additive!']]</f>
        <v>92028</v>
      </c>
      <c r="W255" s="160">
        <f t="array" aca="1" ref="W255" ca="1">INDIRECT("ConsolGeog[@["&amp;W$1&amp;"]]")</f>
        <v>0.1744496784529001</v>
      </c>
      <c r="X255" s="129">
        <f t="array" aca="1" ref="X255" ca="1">INDIRECT("ConsolGeog[@["&amp;X$1&amp;"]]")</f>
        <v>12.909276205514608</v>
      </c>
      <c r="Y255" s="129">
        <f t="array" aca="1" ref="Y255" ca="1">INDIRECT("ConsolGeog[@["&amp;Y$1&amp;"]]")</f>
        <v>0</v>
      </c>
      <c r="Z255" s="129">
        <f t="array" aca="1" ref="Z255" ca="1">INDIRECT("ConsolGeog[@["&amp;Z$1&amp;"]]")</f>
        <v>0</v>
      </c>
      <c r="AA255" s="129">
        <f t="array" aca="1" ref="AA255" ca="1">INDIRECT("ConsolGeog[@["&amp;AA$1&amp;"]]")</f>
        <v>12.734826527061708</v>
      </c>
      <c r="AB255" s="129">
        <f t="array" aca="1" ref="AB255" ca="1">INDIRECT("ConsolGeog[@["&amp;AB$1&amp;"]]")</f>
        <v>0</v>
      </c>
      <c r="AC255" s="129">
        <f t="array" aca="1" ref="AC255" ca="1">INDIRECT("ConsolGeog[@["&amp;AC$1&amp;"]]")</f>
        <v>0</v>
      </c>
      <c r="AD255" s="129" t="str">
        <f t="array" aca="1" ref="AD255" ca="1">INDIRECT("ConsolGeog[@["&amp;AD$1&amp;"]]")</f>
        <v>ERROR</v>
      </c>
      <c r="AE255" s="129" t="str">
        <f t="array" aca="1" ref="AE255" ca="1">INDIRECT("ConsolGeog[@["&amp;AE$1&amp;"]]")</f>
        <v/>
      </c>
      <c r="AF255" s="129" t="str">
        <f t="array" aca="1" ref="AF255" ca="1">INDIRECT("ConsolGeog[@["&amp;AF$1&amp;"]]")</f>
        <v/>
      </c>
      <c r="AG255" s="129" t="str">
        <f t="array" aca="1" ref="AG255" ca="1">INDIRECT("ConsolGeog[@["&amp;AG$1&amp;"]]")</f>
        <v/>
      </c>
      <c r="AH255" s="129" t="str">
        <f t="array" aca="1" ref="AH255" ca="1">INDIRECT("ConsolGeog[@["&amp;AH$1&amp;"]]")</f>
        <v>ERROR</v>
      </c>
      <c r="AI255" s="129" t="str">
        <f t="array" aca="1" ref="AI255" ca="1">INDIRECT("ConsolGeog[@["&amp;AI$1&amp;"]]")</f>
        <v/>
      </c>
    </row>
    <row r="256" spans="1:35">
      <c r="A256" s="129" t="str">
        <f t="array" aca="1" ref="A256" ca="1">INDIRECT("ConsolGeog[@["&amp;A$1&amp;"]]")</f>
        <v>E07000238</v>
      </c>
      <c r="B256" s="129" t="str">
        <f t="array" aca="1" ref="B256" ca="1">INDIRECT("ConsolGeog[@["&amp;B$1&amp;"]]")</f>
        <v>Wychavon</v>
      </c>
      <c r="C256" s="129">
        <f t="array" aca="1" ref="C256" ca="1">INDIRECT("ConsolGeog[@["&amp;C$1&amp;"]]")</f>
        <v>116944</v>
      </c>
      <c r="D256" s="129">
        <f t="array" aca="1" ref="D256" ca="1">INDIRECT("ConsolGeog[@["&amp;D$1&amp;"]]")</f>
        <v>66354.12</v>
      </c>
      <c r="E256" s="129" t="str">
        <f t="array" aca="1" ref="E256" ca="1">INDIRECT("ConsolGeog[@["&amp;E$1&amp;"]]")</f>
        <v>E07000238</v>
      </c>
      <c r="F256" s="129" t="str">
        <f t="array" aca="1" ref="F256" ca="1">INDIRECT("ConsolGeog[@["&amp;F$1&amp;"]]")</f>
        <v/>
      </c>
      <c r="G256" s="129" t="str">
        <f t="array" aca="1" ref="G256" ca="1">INDIRECT("ConsolGeog[@["&amp;G$1&amp;"]]")</f>
        <v>District</v>
      </c>
      <c r="H256" s="129" t="str">
        <f t="array" aca="1" ref="H256" ca="1">INDIRECT("ConsolGeog[@["&amp;H$1&amp;"]]")</f>
        <v>England</v>
      </c>
      <c r="I256" s="129" t="str">
        <f t="array" aca="1" ref="I256" ca="1">INDIRECT("ConsolGeog[@["&amp;I$1&amp;"]]")</f>
        <v>Worcestershire</v>
      </c>
      <c r="J256" s="129">
        <f t="array" aca="1" ref="J256" ca="1">INDIRECT("ConsolGeog[@["&amp;J$1&amp;"]]")</f>
        <v>63</v>
      </c>
      <c r="K256" s="129">
        <f t="array" aca="1" ref="K256" ca="1">INDIRECT("ConsolGeog[@["&amp;K$1&amp;"]]")</f>
        <v>0</v>
      </c>
      <c r="L256" s="129">
        <f t="array" aca="1" ref="L256" ca="1">INDIRECT("ConsolGeog[@["&amp;L$1&amp;"]]")</f>
        <v>0</v>
      </c>
      <c r="M256" s="129">
        <f t="array" aca="1" ref="M256" ca="1">INDIRECT("ConsolGeog[@["&amp;M$1&amp;"]]")</f>
        <v>63</v>
      </c>
      <c r="N256" s="129">
        <f t="array" aca="1" ref="N256" ca="1">INDIRECT("ConsolGeog[@["&amp;N$1&amp;"]]")</f>
        <v>0</v>
      </c>
      <c r="O256" s="129">
        <f t="array" aca="1" ref="O256" ca="1">INDIRECT("ConsolGeog[@["&amp;O$1&amp;"]]")</f>
        <v>0</v>
      </c>
      <c r="P256" s="129">
        <f t="array" ref="P256">ConsolGeog[COUNTY: Presented CS - 16-17 (2014) '[non additive!']]</f>
        <v>0</v>
      </c>
      <c r="Q256" s="129">
        <f t="array" ref="Q256">ConsolGeog[COUNTY: Presented CS - 16-24 (2014) '[non additive!']]</f>
        <v>0</v>
      </c>
      <c r="R256" s="129">
        <f t="array" ref="R256">ConsolGeog[COUNTY: Presented CS - 18-24 (2014) '[non additive!']]</f>
        <v>0</v>
      </c>
      <c r="S256" s="129">
        <f t="array" ref="S256">ConsolGeog[COUNTY: Assessed CS - 16-17 (2014) '[non additive!']]</f>
        <v>0</v>
      </c>
      <c r="T256" s="129">
        <f t="array" ref="T256">ConsolGeog[COUNTY: Assessed CS - 16-24 (2014) '[non additive!']]</f>
        <v>0</v>
      </c>
      <c r="U256" s="129">
        <f t="array" ref="U256">ConsolGeog[COUNTY: Assessed CS - 18-24 (2014) '[non additive!']]</f>
        <v>0</v>
      </c>
      <c r="V256" s="129">
        <f t="array" ref="V256">ConsolGeog[COUNTY: Sum of districts'' populations '[non additive!']]</f>
        <v>92028</v>
      </c>
      <c r="W256" s="160">
        <f t="array" aca="1" ref="W256" ca="1">INDIRECT("ConsolGeog[@["&amp;W$1&amp;"]]")</f>
        <v>0.20655316698724233</v>
      </c>
      <c r="X256" s="129">
        <f t="array" aca="1" ref="X256" ca="1">INDIRECT("ConsolGeog[@["&amp;X$1&amp;"]]")</f>
        <v>15.284934357055931</v>
      </c>
      <c r="Y256" s="129">
        <f t="array" aca="1" ref="Y256" ca="1">INDIRECT("ConsolGeog[@["&amp;Y$1&amp;"]]")</f>
        <v>0</v>
      </c>
      <c r="Z256" s="129">
        <f t="array" aca="1" ref="Z256" ca="1">INDIRECT("ConsolGeog[@["&amp;Z$1&amp;"]]")</f>
        <v>0</v>
      </c>
      <c r="AA256" s="129">
        <f t="array" aca="1" ref="AA256" ca="1">INDIRECT("ConsolGeog[@["&amp;AA$1&amp;"]]")</f>
        <v>15.07838119006869</v>
      </c>
      <c r="AB256" s="129">
        <f t="array" aca="1" ref="AB256" ca="1">INDIRECT("ConsolGeog[@["&amp;AB$1&amp;"]]")</f>
        <v>0</v>
      </c>
      <c r="AC256" s="129">
        <f t="array" aca="1" ref="AC256" ca="1">INDIRECT("ConsolGeog[@["&amp;AC$1&amp;"]]")</f>
        <v>0</v>
      </c>
      <c r="AD256" s="129" t="str">
        <f t="array" aca="1" ref="AD256" ca="1">INDIRECT("ConsolGeog[@["&amp;AD$1&amp;"]]")</f>
        <v/>
      </c>
      <c r="AE256" s="129" t="str">
        <f t="array" aca="1" ref="AE256" ca="1">INDIRECT("ConsolGeog[@["&amp;AE$1&amp;"]]")</f>
        <v/>
      </c>
      <c r="AF256" s="129" t="str">
        <f t="array" aca="1" ref="AF256" ca="1">INDIRECT("ConsolGeog[@["&amp;AF$1&amp;"]]")</f>
        <v/>
      </c>
      <c r="AG256" s="129" t="str">
        <f t="array" aca="1" ref="AG256" ca="1">INDIRECT("ConsolGeog[@["&amp;AG$1&amp;"]]")</f>
        <v/>
      </c>
      <c r="AH256" s="129" t="str">
        <f t="array" aca="1" ref="AH256" ca="1">INDIRECT("ConsolGeog[@["&amp;AH$1&amp;"]]")</f>
        <v/>
      </c>
      <c r="AI256" s="129" t="str">
        <f t="array" aca="1" ref="AI256" ca="1">INDIRECT("ConsolGeog[@["&amp;AI$1&amp;"]]")</f>
        <v/>
      </c>
    </row>
    <row r="257" spans="1:35">
      <c r="A257" s="129" t="str">
        <f t="array" aca="1" ref="A257" ca="1">INDIRECT("ConsolGeog[@["&amp;A$1&amp;"]]")</f>
        <v>E07000239</v>
      </c>
      <c r="B257" s="129" t="str">
        <f t="array" aca="1" ref="B257" ca="1">INDIRECT("ConsolGeog[@["&amp;B$1&amp;"]]")</f>
        <v>Wyre Forest</v>
      </c>
      <c r="C257" s="129">
        <f t="array" aca="1" ref="C257" ca="1">INDIRECT("ConsolGeog[@["&amp;C$1&amp;"]]")</f>
        <v>97975</v>
      </c>
      <c r="D257" s="129">
        <f t="array" aca="1" ref="D257" ca="1">INDIRECT("ConsolGeog[@["&amp;D$1&amp;"]]")</f>
        <v>19540.66</v>
      </c>
      <c r="E257" s="129" t="str">
        <f t="array" aca="1" ref="E257" ca="1">INDIRECT("ConsolGeog[@["&amp;E$1&amp;"]]")</f>
        <v>E07000239</v>
      </c>
      <c r="F257" s="129" t="str">
        <f t="array" aca="1" ref="F257" ca="1">INDIRECT("ConsolGeog[@["&amp;F$1&amp;"]]")</f>
        <v/>
      </c>
      <c r="G257" s="129" t="str">
        <f t="array" aca="1" ref="G257" ca="1">INDIRECT("ConsolGeog[@["&amp;G$1&amp;"]]")</f>
        <v>District</v>
      </c>
      <c r="H257" s="129" t="str">
        <f t="array" aca="1" ref="H257" ca="1">INDIRECT("ConsolGeog[@["&amp;H$1&amp;"]]")</f>
        <v>England</v>
      </c>
      <c r="I257" s="129" t="str">
        <f t="array" aca="1" ref="I257" ca="1">INDIRECT("ConsolGeog[@["&amp;I$1&amp;"]]")</f>
        <v>Worcestershire</v>
      </c>
      <c r="J257" s="129">
        <f t="array" aca="1" ref="J257" ca="1">INDIRECT("ConsolGeog[@["&amp;J$1&amp;"]]")</f>
        <v>0</v>
      </c>
      <c r="K257" s="129">
        <f t="array" aca="1" ref="K257" ca="1">INDIRECT("ConsolGeog[@["&amp;K$1&amp;"]]")</f>
        <v>0</v>
      </c>
      <c r="L257" s="129">
        <f t="array" aca="1" ref="L257" ca="1">INDIRECT("ConsolGeog[@["&amp;L$1&amp;"]]")</f>
        <v>0</v>
      </c>
      <c r="M257" s="129">
        <f t="array" aca="1" ref="M257" ca="1">INDIRECT("ConsolGeog[@["&amp;M$1&amp;"]]")</f>
        <v>0</v>
      </c>
      <c r="N257" s="129">
        <f t="array" aca="1" ref="N257" ca="1">INDIRECT("ConsolGeog[@["&amp;N$1&amp;"]]")</f>
        <v>0</v>
      </c>
      <c r="O257" s="129">
        <f t="array" aca="1" ref="O257" ca="1">INDIRECT("ConsolGeog[@["&amp;O$1&amp;"]]")</f>
        <v>0</v>
      </c>
      <c r="P257" s="129">
        <f t="array" ref="P257">ConsolGeog[COUNTY: Presented CS - 16-17 (2014) '[non additive!']]</f>
        <v>0</v>
      </c>
      <c r="Q257" s="129">
        <f t="array" ref="Q257">ConsolGeog[COUNTY: Presented CS - 16-24 (2014) '[non additive!']]</f>
        <v>0</v>
      </c>
      <c r="R257" s="129">
        <f t="array" ref="R257">ConsolGeog[COUNTY: Presented CS - 18-24 (2014) '[non additive!']]</f>
        <v>0</v>
      </c>
      <c r="S257" s="129">
        <f t="array" ref="S257">ConsolGeog[COUNTY: Assessed CS - 16-17 (2014) '[non additive!']]</f>
        <v>0</v>
      </c>
      <c r="T257" s="129">
        <f t="array" ref="T257">ConsolGeog[COUNTY: Assessed CS - 16-24 (2014) '[non additive!']]</f>
        <v>0</v>
      </c>
      <c r="U257" s="129">
        <f t="array" ref="U257">ConsolGeog[COUNTY: Assessed CS - 18-24 (2014) '[non additive!']]</f>
        <v>0</v>
      </c>
      <c r="V257" s="129">
        <f t="array" ref="V257">ConsolGeog[COUNTY: Sum of districts'' populations '[non additive!']]</f>
        <v>92028</v>
      </c>
      <c r="W257" s="160">
        <f t="array" aca="1" ref="W257" ca="1">INDIRECT("ConsolGeog[@["&amp;W$1&amp;"]]")</f>
        <v>0.17304903659508028</v>
      </c>
      <c r="X257" s="129">
        <f t="array" aca="1" ref="X257" ca="1">INDIRECT("ConsolGeog[@["&amp;X$1&amp;"]]")</f>
        <v>12.805628708035941</v>
      </c>
      <c r="Y257" s="129">
        <f t="array" aca="1" ref="Y257" ca="1">INDIRECT("ConsolGeog[@["&amp;Y$1&amp;"]]")</f>
        <v>0</v>
      </c>
      <c r="Z257" s="129">
        <f t="array" aca="1" ref="Z257" ca="1">INDIRECT("ConsolGeog[@["&amp;Z$1&amp;"]]")</f>
        <v>0</v>
      </c>
      <c r="AA257" s="129">
        <f t="array" aca="1" ref="AA257" ca="1">INDIRECT("ConsolGeog[@["&amp;AA$1&amp;"]]")</f>
        <v>12.63257967144086</v>
      </c>
      <c r="AB257" s="129">
        <f t="array" aca="1" ref="AB257" ca="1">INDIRECT("ConsolGeog[@["&amp;AB$1&amp;"]]")</f>
        <v>0</v>
      </c>
      <c r="AC257" s="129">
        <f t="array" aca="1" ref="AC257" ca="1">INDIRECT("ConsolGeog[@["&amp;AC$1&amp;"]]")</f>
        <v>0</v>
      </c>
      <c r="AD257" s="129" t="str">
        <f t="array" aca="1" ref="AD257" ca="1">INDIRECT("ConsolGeog[@["&amp;AD$1&amp;"]]")</f>
        <v/>
      </c>
      <c r="AE257" s="129" t="str">
        <f t="array" aca="1" ref="AE257" ca="1">INDIRECT("ConsolGeog[@["&amp;AE$1&amp;"]]")</f>
        <v/>
      </c>
      <c r="AF257" s="129" t="str">
        <f t="array" aca="1" ref="AF257" ca="1">INDIRECT("ConsolGeog[@["&amp;AF$1&amp;"]]")</f>
        <v/>
      </c>
      <c r="AG257" s="129" t="str">
        <f t="array" aca="1" ref="AG257" ca="1">INDIRECT("ConsolGeog[@["&amp;AG$1&amp;"]]")</f>
        <v/>
      </c>
      <c r="AH257" s="129" t="str">
        <f t="array" aca="1" ref="AH257" ca="1">INDIRECT("ConsolGeog[@["&amp;AH$1&amp;"]]")</f>
        <v/>
      </c>
      <c r="AI257" s="129" t="str">
        <f t="array" aca="1" ref="AI257" ca="1">INDIRECT("ConsolGeog[@["&amp;AI$1&amp;"]]")</f>
        <v/>
      </c>
    </row>
    <row r="258" spans="1:35">
      <c r="A258" s="129" t="str">
        <f t="array" aca="1" ref="A258" ca="1">INDIRECT("ConsolGeog[@["&amp;A$1&amp;"]]")</f>
        <v>E07000100</v>
      </c>
      <c r="B258" s="129" t="str">
        <f t="array" aca="1" ref="B258" ca="1">INDIRECT("ConsolGeog[@["&amp;B$1&amp;"]]")</f>
        <v>St Albans</v>
      </c>
      <c r="C258" s="129">
        <f t="array" aca="1" ref="C258" ca="1">INDIRECT("ConsolGeog[@["&amp;C$1&amp;"]]")</f>
        <v>140664</v>
      </c>
      <c r="D258" s="129">
        <f t="array" aca="1" ref="D258" ca="1">INDIRECT("ConsolGeog[@["&amp;D$1&amp;"]]")</f>
        <v>16117.63</v>
      </c>
      <c r="E258" s="129" t="str">
        <f t="array" aca="1" ref="E258" ca="1">INDIRECT("ConsolGeog[@["&amp;E$1&amp;"]]")</f>
        <v>E07000240</v>
      </c>
      <c r="F258" s="129" t="str">
        <f t="array" aca="1" ref="F258" ca="1">INDIRECT("ConsolGeog[@["&amp;F$1&amp;"]]")</f>
        <v/>
      </c>
      <c r="G258" s="129" t="str">
        <f t="array" aca="1" ref="G258" ca="1">INDIRECT("ConsolGeog[@["&amp;G$1&amp;"]]")</f>
        <v>District</v>
      </c>
      <c r="H258" s="129" t="str">
        <f t="array" aca="1" ref="H258" ca="1">INDIRECT("ConsolGeog[@["&amp;H$1&amp;"]]")</f>
        <v>England</v>
      </c>
      <c r="I258" s="129" t="str">
        <f t="array" aca="1" ref="I258" ca="1">INDIRECT("ConsolGeog[@["&amp;I$1&amp;"]]")</f>
        <v>Hertfordshire</v>
      </c>
      <c r="J258" s="129">
        <f t="array" aca="1" ref="J258" ca="1">INDIRECT("ConsolGeog[@["&amp;J$1&amp;"]]")</f>
        <v>0</v>
      </c>
      <c r="K258" s="129">
        <f t="array" aca="1" ref="K258" ca="1">INDIRECT("ConsolGeog[@["&amp;K$1&amp;"]]")</f>
        <v>0</v>
      </c>
      <c r="L258" s="129">
        <f t="array" aca="1" ref="L258" ca="1">INDIRECT("ConsolGeog[@["&amp;L$1&amp;"]]")</f>
        <v>0</v>
      </c>
      <c r="M258" s="129">
        <f t="array" aca="1" ref="M258" ca="1">INDIRECT("ConsolGeog[@["&amp;M$1&amp;"]]")</f>
        <v>8</v>
      </c>
      <c r="N258" s="129">
        <f t="array" aca="1" ref="N258" ca="1">INDIRECT("ConsolGeog[@["&amp;N$1&amp;"]]")</f>
        <v>0</v>
      </c>
      <c r="O258" s="129">
        <f t="array" aca="1" ref="O258" ca="1">INDIRECT("ConsolGeog[@["&amp;O$1&amp;"]]")</f>
        <v>26</v>
      </c>
      <c r="P258" s="129">
        <f t="array" ref="P258">ConsolGeog[COUNTY: Presented CS - 16-17 (2014) '[non additive!']]</f>
        <v>0</v>
      </c>
      <c r="Q258" s="129">
        <f t="array" ref="Q258">ConsolGeog[COUNTY: Presented CS - 16-24 (2014) '[non additive!']]</f>
        <v>0</v>
      </c>
      <c r="R258" s="129">
        <f t="array" ref="R258">ConsolGeog[COUNTY: Presented CS - 18-24 (2014) '[non additive!']]</f>
        <v>0</v>
      </c>
      <c r="S258" s="129">
        <f t="array" ref="S258">ConsolGeog[COUNTY: Assessed CS - 16-17 (2014) '[non additive!']]</f>
        <v>0</v>
      </c>
      <c r="T258" s="129">
        <f t="array" ref="T258">ConsolGeog[COUNTY: Assessed CS - 16-24 (2014) '[non additive!']]</f>
        <v>0</v>
      </c>
      <c r="U258" s="129">
        <f t="array" ref="U258">ConsolGeog[COUNTY: Assessed CS - 18-24 (2014) '[non additive!']]</f>
        <v>0</v>
      </c>
      <c r="V258" s="129">
        <f t="array" ref="V258">ConsolGeog[COUNTY: Sum of districts'' populations '[non additive!']]</f>
        <v>92028</v>
      </c>
      <c r="W258" s="160">
        <f t="array" aca="1" ref="W258" ca="1">INDIRECT("ConsolGeog[@["&amp;W$1&amp;"]]")</f>
        <v>0.12603600875220194</v>
      </c>
      <c r="X258" s="129">
        <f t="array" aca="1" ref="X258" ca="1">INDIRECT("ConsolGeog[@["&amp;X$1&amp;"]]")</f>
        <v>0</v>
      </c>
      <c r="Y258" s="129">
        <f t="array" aca="1" ref="Y258" ca="1">INDIRECT("ConsolGeog[@["&amp;Y$1&amp;"]]")</f>
        <v>0</v>
      </c>
      <c r="Z258" s="129">
        <f t="array" aca="1" ref="Z258" ca="1">INDIRECT("ConsolGeog[@["&amp;Z$1&amp;"]]")</f>
        <v>0</v>
      </c>
      <c r="AA258" s="129">
        <f t="array" aca="1" ref="AA258" ca="1">INDIRECT("ConsolGeog[@["&amp;AA$1&amp;"]]")</f>
        <v>0</v>
      </c>
      <c r="AB258" s="129">
        <f t="array" aca="1" ref="AB258" ca="1">INDIRECT("ConsolGeog[@["&amp;AB$1&amp;"]]")</f>
        <v>0</v>
      </c>
      <c r="AC258" s="129">
        <f t="array" aca="1" ref="AC258" ca="1">INDIRECT("ConsolGeog[@["&amp;AC$1&amp;"]]")</f>
        <v>0</v>
      </c>
      <c r="AD258" s="129" t="str">
        <f t="array" aca="1" ref="AD258" ca="1">INDIRECT("ConsolGeog[@["&amp;AD$1&amp;"]]")</f>
        <v/>
      </c>
      <c r="AE258" s="129" t="str">
        <f t="array" aca="1" ref="AE258" ca="1">INDIRECT("ConsolGeog[@["&amp;AE$1&amp;"]]")</f>
        <v/>
      </c>
      <c r="AF258" s="129" t="str">
        <f t="array" aca="1" ref="AF258" ca="1">INDIRECT("ConsolGeog[@["&amp;AF$1&amp;"]]")</f>
        <v/>
      </c>
      <c r="AG258" s="129" t="str">
        <f t="array" aca="1" ref="AG258" ca="1">INDIRECT("ConsolGeog[@["&amp;AG$1&amp;"]]")</f>
        <v/>
      </c>
      <c r="AH258" s="129" t="str">
        <f t="array" aca="1" ref="AH258" ca="1">INDIRECT("ConsolGeog[@["&amp;AH$1&amp;"]]")</f>
        <v/>
      </c>
      <c r="AI258" s="129" t="str">
        <f t="array" aca="1" ref="AI258" ca="1">INDIRECT("ConsolGeog[@["&amp;AI$1&amp;"]]")</f>
        <v>ERROR</v>
      </c>
    </row>
    <row r="259" spans="1:35">
      <c r="A259" s="129" t="str">
        <f t="array" aca="1" ref="A259" ca="1">INDIRECT("ConsolGeog[@["&amp;A$1&amp;"]]")</f>
        <v>E09000031</v>
      </c>
      <c r="B259" s="129" t="str">
        <f t="array" aca="1" ref="B259" ca="1">INDIRECT("ConsolGeog[@["&amp;B$1&amp;"]]")</f>
        <v>Waltham Forest</v>
      </c>
      <c r="C259" s="129">
        <f t="array" aca="1" ref="C259" ca="1">INDIRECT("ConsolGeog[@["&amp;C$1&amp;"]]")</f>
        <v>258249</v>
      </c>
      <c r="D259" s="129">
        <f t="array" aca="1" ref="D259" ca="1">INDIRECT("ConsolGeog[@["&amp;D$1&amp;"]]")</f>
        <v>3881.4</v>
      </c>
      <c r="E259" s="129" t="str">
        <f t="array" aca="1" ref="E259" ca="1">INDIRECT("ConsolGeog[@["&amp;E$1&amp;"]]")</f>
        <v>E09000031</v>
      </c>
      <c r="F259" s="129">
        <f t="array" aca="1" ref="F259" ca="1">INDIRECT("ConsolGeog[@["&amp;F$1&amp;"]]")</f>
        <v>1</v>
      </c>
      <c r="G259" s="129" t="str">
        <f t="array" aca="1" ref="G259" ca="1">INDIRECT("ConsolGeog[@["&amp;G$1&amp;"]]")</f>
        <v>Unitary</v>
      </c>
      <c r="H259" s="129" t="str">
        <f t="array" aca="1" ref="H259" ca="1">INDIRECT("ConsolGeog[@["&amp;H$1&amp;"]]")</f>
        <v>England</v>
      </c>
      <c r="I259" s="129" t="str">
        <f t="array" aca="1" ref="I259" ca="1">INDIRECT("ConsolGeog[@["&amp;I$1&amp;"]]")</f>
        <v>Waltham Forest</v>
      </c>
      <c r="J259" s="129">
        <f t="array" aca="1" ref="J259" ca="1">INDIRECT("ConsolGeog[@["&amp;J$1&amp;"]]")</f>
        <v>0</v>
      </c>
      <c r="K259" s="129">
        <f t="array" aca="1" ref="K259" ca="1">INDIRECT("ConsolGeog[@["&amp;K$1&amp;"]]")</f>
        <v>0</v>
      </c>
      <c r="L259" s="129">
        <f t="array" aca="1" ref="L259" ca="1">INDIRECT("ConsolGeog[@["&amp;L$1&amp;"]]")</f>
        <v>0</v>
      </c>
      <c r="M259" s="129">
        <f t="array" aca="1" ref="M259" ca="1">INDIRECT("ConsolGeog[@["&amp;M$1&amp;"]]")</f>
        <v>0</v>
      </c>
      <c r="N259" s="129">
        <f t="array" aca="1" ref="N259" ca="1">INDIRECT("ConsolGeog[@["&amp;N$1&amp;"]]")</f>
        <v>0</v>
      </c>
      <c r="O259" s="129">
        <f t="array" aca="1" ref="O259" ca="1">INDIRECT("ConsolGeog[@["&amp;O$1&amp;"]]")</f>
        <v>0</v>
      </c>
      <c r="P259" s="129">
        <f t="array" ref="P259">ConsolGeog[COUNTY: Presented CS - 16-17 (2014) '[non additive!']]</f>
        <v>0</v>
      </c>
      <c r="Q259" s="129">
        <f t="array" ref="Q259">ConsolGeog[COUNTY: Presented CS - 16-24 (2014) '[non additive!']]</f>
        <v>0</v>
      </c>
      <c r="R259" s="129">
        <f t="array" ref="R259">ConsolGeog[COUNTY: Presented CS - 18-24 (2014) '[non additive!']]</f>
        <v>0</v>
      </c>
      <c r="S259" s="129">
        <f t="array" ref="S259">ConsolGeog[COUNTY: Assessed CS - 16-17 (2014) '[non additive!']]</f>
        <v>0</v>
      </c>
      <c r="T259" s="129">
        <f t="array" ref="T259">ConsolGeog[COUNTY: Assessed CS - 16-24 (2014) '[non additive!']]</f>
        <v>0</v>
      </c>
      <c r="U259" s="129">
        <f t="array" ref="U259">ConsolGeog[COUNTY: Assessed CS - 18-24 (2014) '[non additive!']]</f>
        <v>0</v>
      </c>
      <c r="V259" s="129">
        <f t="array" ref="V259">ConsolGeog[COUNTY: Sum of districts'' populations '[non additive!']]</f>
        <v>92028</v>
      </c>
      <c r="W259" s="160">
        <f t="array" aca="1" ref="W259" ca="1">INDIRECT("ConsolGeog[@["&amp;W$1&amp;"]]")</f>
        <v>1</v>
      </c>
      <c r="X259" s="129">
        <f t="array" aca="1" ref="X259" ca="1">INDIRECT("ConsolGeog[@["&amp;X$1&amp;"]]")</f>
        <v>0</v>
      </c>
      <c r="Y259" s="129">
        <f t="array" aca="1" ref="Y259" ca="1">INDIRECT("ConsolGeog[@["&amp;Y$1&amp;"]]")</f>
        <v>0</v>
      </c>
      <c r="Z259" s="129">
        <f t="array" aca="1" ref="Z259" ca="1">INDIRECT("ConsolGeog[@["&amp;Z$1&amp;"]]")</f>
        <v>0</v>
      </c>
      <c r="AA259" s="129">
        <f t="array" aca="1" ref="AA259" ca="1">INDIRECT("ConsolGeog[@["&amp;AA$1&amp;"]]")</f>
        <v>0</v>
      </c>
      <c r="AB259" s="129">
        <f t="array" aca="1" ref="AB259" ca="1">INDIRECT("ConsolGeog[@["&amp;AB$1&amp;"]]")</f>
        <v>0</v>
      </c>
      <c r="AC259" s="129">
        <f t="array" aca="1" ref="AC259" ca="1">INDIRECT("ConsolGeog[@["&amp;AC$1&amp;"]]")</f>
        <v>0</v>
      </c>
      <c r="AD259" s="129" t="str">
        <f t="array" aca="1" ref="AD259" ca="1">INDIRECT("ConsolGeog[@["&amp;AD$1&amp;"]]")</f>
        <v/>
      </c>
      <c r="AE259" s="129" t="str">
        <f t="array" aca="1" ref="AE259" ca="1">INDIRECT("ConsolGeog[@["&amp;AE$1&amp;"]]")</f>
        <v/>
      </c>
      <c r="AF259" s="129" t="str">
        <f t="array" aca="1" ref="AF259" ca="1">INDIRECT("ConsolGeog[@["&amp;AF$1&amp;"]]")</f>
        <v/>
      </c>
      <c r="AG259" s="129" t="str">
        <f t="array" aca="1" ref="AG259" ca="1">INDIRECT("ConsolGeog[@["&amp;AG$1&amp;"]]")</f>
        <v/>
      </c>
      <c r="AH259" s="129" t="str">
        <f t="array" aca="1" ref="AH259" ca="1">INDIRECT("ConsolGeog[@["&amp;AH$1&amp;"]]")</f>
        <v/>
      </c>
      <c r="AI259" s="129" t="str">
        <f t="array" aca="1" ref="AI259" ca="1">INDIRECT("ConsolGeog[@["&amp;AI$1&amp;"]]")</f>
        <v/>
      </c>
    </row>
    <row r="260" spans="1:35">
      <c r="A260" s="129" t="str">
        <f t="array" aca="1" ref="A260" ca="1">INDIRECT("ConsolGeog[@["&amp;A$1&amp;"]]")</f>
        <v>E07000104</v>
      </c>
      <c r="B260" s="129" t="str">
        <f t="array" aca="1" ref="B260" ca="1">INDIRECT("ConsolGeog[@["&amp;B$1&amp;"]]")</f>
        <v>Welwyn Hatfield</v>
      </c>
      <c r="C260" s="129">
        <f t="array" aca="1" ref="C260" ca="1">INDIRECT("ConsolGeog[@["&amp;C$1&amp;"]]")</f>
        <v>110535</v>
      </c>
      <c r="D260" s="129">
        <f t="array" aca="1" ref="D260" ca="1">INDIRECT("ConsolGeog[@["&amp;D$1&amp;"]]")</f>
        <v>12955.42</v>
      </c>
      <c r="E260" s="129" t="str">
        <f t="array" aca="1" ref="E260" ca="1">INDIRECT("ConsolGeog[@["&amp;E$1&amp;"]]")</f>
        <v>E07000241</v>
      </c>
      <c r="F260" s="129">
        <f t="array" aca="1" ref="F260" ca="1">INDIRECT("ConsolGeog[@["&amp;F$1&amp;"]]")</f>
        <v>1</v>
      </c>
      <c r="G260" s="129" t="str">
        <f t="array" aca="1" ref="G260" ca="1">INDIRECT("ConsolGeog[@["&amp;G$1&amp;"]]")</f>
        <v>District</v>
      </c>
      <c r="H260" s="129" t="str">
        <f t="array" aca="1" ref="H260" ca="1">INDIRECT("ConsolGeog[@["&amp;H$1&amp;"]]")</f>
        <v>England</v>
      </c>
      <c r="I260" s="129" t="str">
        <f t="array" aca="1" ref="I260" ca="1">INDIRECT("ConsolGeog[@["&amp;I$1&amp;"]]")</f>
        <v>Hertfordshire</v>
      </c>
      <c r="J260" s="129">
        <f t="array" aca="1" ref="J260" ca="1">INDIRECT("ConsolGeog[@["&amp;J$1&amp;"]]")</f>
        <v>0</v>
      </c>
      <c r="K260" s="129">
        <f t="array" aca="1" ref="K260" ca="1">INDIRECT("ConsolGeog[@["&amp;K$1&amp;"]]")</f>
        <v>0</v>
      </c>
      <c r="L260" s="129">
        <f t="array" aca="1" ref="L260" ca="1">INDIRECT("ConsolGeog[@["&amp;L$1&amp;"]]")</f>
        <v>0</v>
      </c>
      <c r="M260" s="129">
        <f t="array" aca="1" ref="M260" ca="1">INDIRECT("ConsolGeog[@["&amp;M$1&amp;"]]")</f>
        <v>0</v>
      </c>
      <c r="N260" s="129">
        <f t="array" aca="1" ref="N260" ca="1">INDIRECT("ConsolGeog[@["&amp;N$1&amp;"]]")</f>
        <v>0</v>
      </c>
      <c r="O260" s="129">
        <f t="array" aca="1" ref="O260" ca="1">INDIRECT("ConsolGeog[@["&amp;O$1&amp;"]]")</f>
        <v>0</v>
      </c>
      <c r="P260" s="129">
        <f t="array" ref="P260">ConsolGeog[COUNTY: Presented CS - 16-17 (2014) '[non additive!']]</f>
        <v>0</v>
      </c>
      <c r="Q260" s="129">
        <f t="array" ref="Q260">ConsolGeog[COUNTY: Presented CS - 16-24 (2014) '[non additive!']]</f>
        <v>0</v>
      </c>
      <c r="R260" s="129">
        <f t="array" ref="R260">ConsolGeog[COUNTY: Presented CS - 18-24 (2014) '[non additive!']]</f>
        <v>0</v>
      </c>
      <c r="S260" s="129">
        <f t="array" ref="S260">ConsolGeog[COUNTY: Assessed CS - 16-17 (2014) '[non additive!']]</f>
        <v>0</v>
      </c>
      <c r="T260" s="129">
        <f t="array" ref="T260">ConsolGeog[COUNTY: Assessed CS - 16-24 (2014) '[non additive!']]</f>
        <v>0</v>
      </c>
      <c r="U260" s="129">
        <f t="array" ref="U260">ConsolGeog[COUNTY: Assessed CS - 18-24 (2014) '[non additive!']]</f>
        <v>0</v>
      </c>
      <c r="V260" s="129">
        <f t="array" ref="V260">ConsolGeog[COUNTY: Sum of districts'' populations '[non additive!']]</f>
        <v>92028</v>
      </c>
      <c r="W260" s="160">
        <f t="array" aca="1" ref="W260" ca="1">INDIRECT("ConsolGeog[@["&amp;W$1&amp;"]]")</f>
        <v>9.904019669158165E-2</v>
      </c>
      <c r="X260" s="129">
        <f t="array" aca="1" ref="X260" ca="1">INDIRECT("ConsolGeog[@["&amp;X$1&amp;"]]")</f>
        <v>0</v>
      </c>
      <c r="Y260" s="129">
        <f t="array" aca="1" ref="Y260" ca="1">INDIRECT("ConsolGeog[@["&amp;Y$1&amp;"]]")</f>
        <v>0</v>
      </c>
      <c r="Z260" s="129">
        <f t="array" aca="1" ref="Z260" ca="1">INDIRECT("ConsolGeog[@["&amp;Z$1&amp;"]]")</f>
        <v>0</v>
      </c>
      <c r="AA260" s="129">
        <f t="array" aca="1" ref="AA260" ca="1">INDIRECT("ConsolGeog[@["&amp;AA$1&amp;"]]")</f>
        <v>0</v>
      </c>
      <c r="AB260" s="129">
        <f t="array" aca="1" ref="AB260" ca="1">INDIRECT("ConsolGeog[@["&amp;AB$1&amp;"]]")</f>
        <v>0</v>
      </c>
      <c r="AC260" s="129">
        <f t="array" aca="1" ref="AC260" ca="1">INDIRECT("ConsolGeog[@["&amp;AC$1&amp;"]]")</f>
        <v>0</v>
      </c>
      <c r="AD260" s="129" t="str">
        <f t="array" aca="1" ref="AD260" ca="1">INDIRECT("ConsolGeog[@["&amp;AD$1&amp;"]]")</f>
        <v/>
      </c>
      <c r="AE260" s="129" t="str">
        <f t="array" aca="1" ref="AE260" ca="1">INDIRECT("ConsolGeog[@["&amp;AE$1&amp;"]]")</f>
        <v/>
      </c>
      <c r="AF260" s="129" t="str">
        <f t="array" aca="1" ref="AF260" ca="1">INDIRECT("ConsolGeog[@["&amp;AF$1&amp;"]]")</f>
        <v/>
      </c>
      <c r="AG260" s="129" t="str">
        <f t="array" aca="1" ref="AG260" ca="1">INDIRECT("ConsolGeog[@["&amp;AG$1&amp;"]]")</f>
        <v/>
      </c>
      <c r="AH260" s="129" t="str">
        <f t="array" aca="1" ref="AH260" ca="1">INDIRECT("ConsolGeog[@["&amp;AH$1&amp;"]]")</f>
        <v/>
      </c>
      <c r="AI260" s="129" t="str">
        <f t="array" aca="1" ref="AI260" ca="1">INDIRECT("ConsolGeog[@["&amp;AI$1&amp;"]]")</f>
        <v/>
      </c>
    </row>
    <row r="261" spans="1:35">
      <c r="A261" s="129" t="str">
        <f t="array" aca="1" ref="A261" ca="1">INDIRECT("ConsolGeog[@["&amp;A$1&amp;"]]")</f>
        <v>E07000097</v>
      </c>
      <c r="B261" s="129" t="str">
        <f t="array" aca="1" ref="B261" ca="1">INDIRECT("ConsolGeog[@["&amp;B$1&amp;"]]")</f>
        <v>East Hertfordshire</v>
      </c>
      <c r="C261" s="129">
        <f t="array" aca="1" ref="C261" ca="1">INDIRECT("ConsolGeog[@["&amp;C$1&amp;"]]")</f>
        <v>137687</v>
      </c>
      <c r="D261" s="129">
        <f t="array" aca="1" ref="D261" ca="1">INDIRECT("ConsolGeog[@["&amp;D$1&amp;"]]")</f>
        <v>47568.68</v>
      </c>
      <c r="E261" s="129" t="str">
        <f t="array" aca="1" ref="E261" ca="1">INDIRECT("ConsolGeog[@["&amp;E$1&amp;"]]")</f>
        <v>E07000242</v>
      </c>
      <c r="F261" s="129">
        <f t="array" aca="1" ref="F261" ca="1">INDIRECT("ConsolGeog[@["&amp;F$1&amp;"]]")</f>
        <v>1</v>
      </c>
      <c r="G261" s="129" t="str">
        <f t="array" aca="1" ref="G261" ca="1">INDIRECT("ConsolGeog[@["&amp;G$1&amp;"]]")</f>
        <v>District</v>
      </c>
      <c r="H261" s="129" t="str">
        <f t="array" aca="1" ref="H261" ca="1">INDIRECT("ConsolGeog[@["&amp;H$1&amp;"]]")</f>
        <v>England</v>
      </c>
      <c r="I261" s="129" t="str">
        <f t="array" aca="1" ref="I261" ca="1">INDIRECT("ConsolGeog[@["&amp;I$1&amp;"]]")</f>
        <v>Hertfordshire</v>
      </c>
      <c r="J261" s="129">
        <f t="array" aca="1" ref="J261" ca="1">INDIRECT("ConsolGeog[@["&amp;J$1&amp;"]]")</f>
        <v>0</v>
      </c>
      <c r="K261" s="129">
        <f t="array" aca="1" ref="K261" ca="1">INDIRECT("ConsolGeog[@["&amp;K$1&amp;"]]")</f>
        <v>0</v>
      </c>
      <c r="L261" s="129">
        <f t="array" aca="1" ref="L261" ca="1">INDIRECT("ConsolGeog[@["&amp;L$1&amp;"]]")</f>
        <v>0</v>
      </c>
      <c r="M261" s="129">
        <f t="array" aca="1" ref="M261" ca="1">INDIRECT("ConsolGeog[@["&amp;M$1&amp;"]]")</f>
        <v>0</v>
      </c>
      <c r="N261" s="129">
        <f t="array" aca="1" ref="N261" ca="1">INDIRECT("ConsolGeog[@["&amp;N$1&amp;"]]")</f>
        <v>0</v>
      </c>
      <c r="O261" s="129">
        <f t="array" aca="1" ref="O261" ca="1">INDIRECT("ConsolGeog[@["&amp;O$1&amp;"]]")</f>
        <v>0</v>
      </c>
      <c r="P261" s="129">
        <f t="array" ref="P261">ConsolGeog[COUNTY: Presented CS - 16-17 (2014) '[non additive!']]</f>
        <v>0</v>
      </c>
      <c r="Q261" s="129">
        <f t="array" ref="Q261">ConsolGeog[COUNTY: Presented CS - 16-24 (2014) '[non additive!']]</f>
        <v>0</v>
      </c>
      <c r="R261" s="129">
        <f t="array" ref="R261">ConsolGeog[COUNTY: Presented CS - 18-24 (2014) '[non additive!']]</f>
        <v>0</v>
      </c>
      <c r="S261" s="129">
        <f t="array" ref="S261">ConsolGeog[COUNTY: Assessed CS - 16-17 (2014) '[non additive!']]</f>
        <v>0</v>
      </c>
      <c r="T261" s="129">
        <f t="array" ref="T261">ConsolGeog[COUNTY: Assessed CS - 16-24 (2014) '[non additive!']]</f>
        <v>0</v>
      </c>
      <c r="U261" s="129">
        <f t="array" ref="U261">ConsolGeog[COUNTY: Assessed CS - 18-24 (2014) '[non additive!']]</f>
        <v>0</v>
      </c>
      <c r="V261" s="129">
        <f t="array" ref="V261">ConsolGeog[COUNTY: Sum of districts'' populations '[non additive!']]</f>
        <v>92028</v>
      </c>
      <c r="W261" s="160">
        <f t="array" aca="1" ref="W261" ca="1">INDIRECT("ConsolGeog[@["&amp;W$1&amp;"]]")</f>
        <v>0.12336859421788396</v>
      </c>
      <c r="X261" s="129">
        <f t="array" aca="1" ref="X261" ca="1">INDIRECT("ConsolGeog[@["&amp;X$1&amp;"]]")</f>
        <v>0</v>
      </c>
      <c r="Y261" s="129">
        <f t="array" aca="1" ref="Y261" ca="1">INDIRECT("ConsolGeog[@["&amp;Y$1&amp;"]]")</f>
        <v>0</v>
      </c>
      <c r="Z261" s="129">
        <f t="array" aca="1" ref="Z261" ca="1">INDIRECT("ConsolGeog[@["&amp;Z$1&amp;"]]")</f>
        <v>0</v>
      </c>
      <c r="AA261" s="129">
        <f t="array" aca="1" ref="AA261" ca="1">INDIRECT("ConsolGeog[@["&amp;AA$1&amp;"]]")</f>
        <v>0</v>
      </c>
      <c r="AB261" s="129">
        <f t="array" aca="1" ref="AB261" ca="1">INDIRECT("ConsolGeog[@["&amp;AB$1&amp;"]]")</f>
        <v>0</v>
      </c>
      <c r="AC261" s="129">
        <f t="array" aca="1" ref="AC261" ca="1">INDIRECT("ConsolGeog[@["&amp;AC$1&amp;"]]")</f>
        <v>0</v>
      </c>
      <c r="AD261" s="129" t="str">
        <f t="array" aca="1" ref="AD261" ca="1">INDIRECT("ConsolGeog[@["&amp;AD$1&amp;"]]")</f>
        <v/>
      </c>
      <c r="AE261" s="129" t="str">
        <f t="array" aca="1" ref="AE261" ca="1">INDIRECT("ConsolGeog[@["&amp;AE$1&amp;"]]")</f>
        <v/>
      </c>
      <c r="AF261" s="129" t="str">
        <f t="array" aca="1" ref="AF261" ca="1">INDIRECT("ConsolGeog[@["&amp;AF$1&amp;"]]")</f>
        <v/>
      </c>
      <c r="AG261" s="129" t="str">
        <f t="array" aca="1" ref="AG261" ca="1">INDIRECT("ConsolGeog[@["&amp;AG$1&amp;"]]")</f>
        <v/>
      </c>
      <c r="AH261" s="129" t="str">
        <f t="array" aca="1" ref="AH261" ca="1">INDIRECT("ConsolGeog[@["&amp;AH$1&amp;"]]")</f>
        <v/>
      </c>
      <c r="AI261" s="129" t="str">
        <f t="array" aca="1" ref="AI261" ca="1">INDIRECT("ConsolGeog[@["&amp;AI$1&amp;"]]")</f>
        <v/>
      </c>
    </row>
    <row r="262" spans="1:35">
      <c r="A262" s="129" t="str">
        <f t="array" aca="1" ref="A262" ca="1">INDIRECT("ConsolGeog[@["&amp;A$1&amp;"]]")</f>
        <v>E08000002</v>
      </c>
      <c r="B262" s="129" t="str">
        <f t="array" aca="1" ref="B262" ca="1">INDIRECT("ConsolGeog[@["&amp;B$1&amp;"]]")</f>
        <v>Bury</v>
      </c>
      <c r="C262" s="129">
        <f t="array" aca="1" ref="C262" ca="1">INDIRECT("ConsolGeog[@["&amp;C$1&amp;"]]")</f>
        <v>185060</v>
      </c>
      <c r="D262" s="129">
        <f t="array" aca="1" ref="D262" ca="1">INDIRECT("ConsolGeog[@["&amp;D$1&amp;"]]")</f>
        <v>9948.44</v>
      </c>
      <c r="E262" s="129" t="str">
        <f t="array" aca="1" ref="E262" ca="1">INDIRECT("ConsolGeog[@["&amp;E$1&amp;"]]")</f>
        <v>E08000002</v>
      </c>
      <c r="F262" s="129" t="str">
        <f t="array" aca="1" ref="F262" ca="1">INDIRECT("ConsolGeog[@["&amp;F$1&amp;"]]")</f>
        <v/>
      </c>
      <c r="G262" s="129" t="str">
        <f t="array" aca="1" ref="G262" ca="1">INDIRECT("ConsolGeog[@["&amp;G$1&amp;"]]")</f>
        <v>Unitary</v>
      </c>
      <c r="H262" s="129" t="str">
        <f t="array" aca="1" ref="H262" ca="1">INDIRECT("ConsolGeog[@["&amp;H$1&amp;"]]")</f>
        <v>England</v>
      </c>
      <c r="I262" s="129" t="str">
        <f t="array" aca="1" ref="I262" ca="1">INDIRECT("ConsolGeog[@["&amp;I$1&amp;"]]")</f>
        <v>Bury</v>
      </c>
      <c r="J262" s="129">
        <f t="array" aca="1" ref="J262" ca="1">INDIRECT("ConsolGeog[@["&amp;J$1&amp;"]]")</f>
        <v>4</v>
      </c>
      <c r="K262" s="129">
        <f t="array" aca="1" ref="K262" ca="1">INDIRECT("ConsolGeog[@["&amp;K$1&amp;"]]")</f>
        <v>0</v>
      </c>
      <c r="L262" s="129">
        <f t="array" aca="1" ref="L262" ca="1">INDIRECT("ConsolGeog[@["&amp;L$1&amp;"]]")</f>
        <v>125</v>
      </c>
      <c r="M262" s="129">
        <f t="array" aca="1" ref="M262" ca="1">INDIRECT("ConsolGeog[@["&amp;M$1&amp;"]]")</f>
        <v>4</v>
      </c>
      <c r="N262" s="129">
        <f t="array" aca="1" ref="N262" ca="1">INDIRECT("ConsolGeog[@["&amp;N$1&amp;"]]")</f>
        <v>0</v>
      </c>
      <c r="O262" s="129">
        <f t="array" aca="1" ref="O262" ca="1">INDIRECT("ConsolGeog[@["&amp;O$1&amp;"]]")</f>
        <v>125</v>
      </c>
      <c r="P262" s="129">
        <f t="array" ref="P262">ConsolGeog[COUNTY: Presented CS - 16-17 (2014) '[non additive!']]</f>
        <v>0</v>
      </c>
      <c r="Q262" s="129">
        <f t="array" ref="Q262">ConsolGeog[COUNTY: Presented CS - 16-24 (2014) '[non additive!']]</f>
        <v>0</v>
      </c>
      <c r="R262" s="129">
        <f t="array" ref="R262">ConsolGeog[COUNTY: Presented CS - 18-24 (2014) '[non additive!']]</f>
        <v>0</v>
      </c>
      <c r="S262" s="129">
        <f t="array" ref="S262">ConsolGeog[COUNTY: Assessed CS - 16-17 (2014) '[non additive!']]</f>
        <v>0</v>
      </c>
      <c r="T262" s="129">
        <f t="array" ref="T262">ConsolGeog[COUNTY: Assessed CS - 16-24 (2014) '[non additive!']]</f>
        <v>0</v>
      </c>
      <c r="U262" s="129">
        <f t="array" ref="U262">ConsolGeog[COUNTY: Assessed CS - 18-24 (2014) '[non additive!']]</f>
        <v>0</v>
      </c>
      <c r="V262" s="129">
        <f t="array" ref="V262">ConsolGeog[COUNTY: Sum of districts'' populations '[non additive!']]</f>
        <v>92028</v>
      </c>
      <c r="W262" s="160">
        <f t="array" aca="1" ref="W262" ca="1">INDIRECT("ConsolGeog[@["&amp;W$1&amp;"]]")</f>
        <v>1</v>
      </c>
      <c r="X262" s="129">
        <f t="array" aca="1" ref="X262" ca="1">INDIRECT("ConsolGeog[@["&amp;X$1&amp;"]]")</f>
        <v>0</v>
      </c>
      <c r="Y262" s="129">
        <f t="array" aca="1" ref="Y262" ca="1">INDIRECT("ConsolGeog[@["&amp;Y$1&amp;"]]")</f>
        <v>0</v>
      </c>
      <c r="Z262" s="129">
        <f t="array" aca="1" ref="Z262" ca="1">INDIRECT("ConsolGeog[@["&amp;Z$1&amp;"]]")</f>
        <v>0</v>
      </c>
      <c r="AA262" s="129">
        <f t="array" aca="1" ref="AA262" ca="1">INDIRECT("ConsolGeog[@["&amp;AA$1&amp;"]]")</f>
        <v>0</v>
      </c>
      <c r="AB262" s="129">
        <f t="array" aca="1" ref="AB262" ca="1">INDIRECT("ConsolGeog[@["&amp;AB$1&amp;"]]")</f>
        <v>0</v>
      </c>
      <c r="AC262" s="129">
        <f t="array" aca="1" ref="AC262" ca="1">INDIRECT("ConsolGeog[@["&amp;AC$1&amp;"]]")</f>
        <v>0</v>
      </c>
      <c r="AD262" s="129" t="str">
        <f t="array" aca="1" ref="AD262" ca="1">INDIRECT("ConsolGeog[@["&amp;AD$1&amp;"]]")</f>
        <v/>
      </c>
      <c r="AE262" s="129" t="str">
        <f t="array" aca="1" ref="AE262" ca="1">INDIRECT("ConsolGeog[@["&amp;AE$1&amp;"]]")</f>
        <v/>
      </c>
      <c r="AF262" s="129" t="str">
        <f t="array" aca="1" ref="AF262" ca="1">INDIRECT("ConsolGeog[@["&amp;AF$1&amp;"]]")</f>
        <v/>
      </c>
      <c r="AG262" s="129" t="str">
        <f t="array" aca="1" ref="AG262" ca="1">INDIRECT("ConsolGeog[@["&amp;AG$1&amp;"]]")</f>
        <v/>
      </c>
      <c r="AH262" s="129" t="str">
        <f t="array" aca="1" ref="AH262" ca="1">INDIRECT("ConsolGeog[@["&amp;AH$1&amp;"]]")</f>
        <v/>
      </c>
      <c r="AI262" s="129" t="str">
        <f t="array" aca="1" ref="AI262" ca="1">INDIRECT("ConsolGeog[@["&amp;AI$1&amp;"]]")</f>
        <v/>
      </c>
    </row>
    <row r="263" spans="1:35">
      <c r="A263" s="129" t="str">
        <f t="array" aca="1" ref="A263" ca="1">INDIRECT("ConsolGeog[@["&amp;A$1&amp;"]]")</f>
        <v>E09000032</v>
      </c>
      <c r="B263" s="129" t="str">
        <f t="array" aca="1" ref="B263" ca="1">INDIRECT("ConsolGeog[@["&amp;B$1&amp;"]]")</f>
        <v>Wandsworth</v>
      </c>
      <c r="C263" s="129">
        <f t="array" aca="1" ref="C263" ca="1">INDIRECT("ConsolGeog[@["&amp;C$1&amp;"]]")</f>
        <v>306995</v>
      </c>
      <c r="D263" s="129">
        <f t="array" aca="1" ref="D263" ca="1">INDIRECT("ConsolGeog[@["&amp;D$1&amp;"]]")</f>
        <v>3426.29</v>
      </c>
      <c r="E263" s="129" t="str">
        <f t="array" aca="1" ref="E263" ca="1">INDIRECT("ConsolGeog[@["&amp;E$1&amp;"]]")</f>
        <v>E09000032</v>
      </c>
      <c r="F263" s="129" t="str">
        <f t="array" aca="1" ref="F263" ca="1">INDIRECT("ConsolGeog[@["&amp;F$1&amp;"]]")</f>
        <v/>
      </c>
      <c r="G263" s="129" t="str">
        <f t="array" aca="1" ref="G263" ca="1">INDIRECT("ConsolGeog[@["&amp;G$1&amp;"]]")</f>
        <v>Unitary</v>
      </c>
      <c r="H263" s="129" t="str">
        <f t="array" aca="1" ref="H263" ca="1">INDIRECT("ConsolGeog[@["&amp;H$1&amp;"]]")</f>
        <v>England</v>
      </c>
      <c r="I263" s="129" t="str">
        <f t="array" aca="1" ref="I263" ca="1">INDIRECT("ConsolGeog[@["&amp;I$1&amp;"]]")</f>
        <v>Wandsworth</v>
      </c>
      <c r="J263" s="129">
        <f t="array" aca="1" ref="J263" ca="1">INDIRECT("ConsolGeog[@["&amp;J$1&amp;"]]")</f>
        <v>18</v>
      </c>
      <c r="K263" s="129">
        <f t="array" aca="1" ref="K263" ca="1">INDIRECT("ConsolGeog[@["&amp;K$1&amp;"]]")</f>
        <v>0</v>
      </c>
      <c r="L263" s="129">
        <f t="array" aca="1" ref="L263" ca="1">INDIRECT("ConsolGeog[@["&amp;L$1&amp;"]]")</f>
        <v>222</v>
      </c>
      <c r="M263" s="129">
        <f t="array" aca="1" ref="M263" ca="1">INDIRECT("ConsolGeog[@["&amp;M$1&amp;"]]")</f>
        <v>18</v>
      </c>
      <c r="N263" s="129">
        <f t="array" aca="1" ref="N263" ca="1">INDIRECT("ConsolGeog[@["&amp;N$1&amp;"]]")</f>
        <v>0</v>
      </c>
      <c r="O263" s="129">
        <f t="array" aca="1" ref="O263" ca="1">INDIRECT("ConsolGeog[@["&amp;O$1&amp;"]]")</f>
        <v>222</v>
      </c>
      <c r="P263" s="129">
        <f t="array" ref="P263">ConsolGeog[COUNTY: Presented CS - 16-17 (2014) '[non additive!']]</f>
        <v>0</v>
      </c>
      <c r="Q263" s="129">
        <f t="array" ref="Q263">ConsolGeog[COUNTY: Presented CS - 16-24 (2014) '[non additive!']]</f>
        <v>0</v>
      </c>
      <c r="R263" s="129">
        <f t="array" ref="R263">ConsolGeog[COUNTY: Presented CS - 18-24 (2014) '[non additive!']]</f>
        <v>0</v>
      </c>
      <c r="S263" s="129">
        <f t="array" ref="S263">ConsolGeog[COUNTY: Assessed CS - 16-17 (2014) '[non additive!']]</f>
        <v>0</v>
      </c>
      <c r="T263" s="129">
        <f t="array" ref="T263">ConsolGeog[COUNTY: Assessed CS - 16-24 (2014) '[non additive!']]</f>
        <v>0</v>
      </c>
      <c r="U263" s="129">
        <f t="array" ref="U263">ConsolGeog[COUNTY: Assessed CS - 18-24 (2014) '[non additive!']]</f>
        <v>0</v>
      </c>
      <c r="V263" s="129">
        <f t="array" ref="V263">ConsolGeog[COUNTY: Sum of districts'' populations '[non additive!']]</f>
        <v>92028</v>
      </c>
      <c r="W263" s="160">
        <f t="array" aca="1" ref="W263" ca="1">INDIRECT("ConsolGeog[@["&amp;W$1&amp;"]]")</f>
        <v>1</v>
      </c>
      <c r="X263" s="129">
        <f t="array" aca="1" ref="X263" ca="1">INDIRECT("ConsolGeog[@["&amp;X$1&amp;"]]")</f>
        <v>0</v>
      </c>
      <c r="Y263" s="129">
        <f t="array" aca="1" ref="Y263" ca="1">INDIRECT("ConsolGeog[@["&amp;Y$1&amp;"]]")</f>
        <v>0</v>
      </c>
      <c r="Z263" s="129">
        <f t="array" aca="1" ref="Z263" ca="1">INDIRECT("ConsolGeog[@["&amp;Z$1&amp;"]]")</f>
        <v>0</v>
      </c>
      <c r="AA263" s="129">
        <f t="array" aca="1" ref="AA263" ca="1">INDIRECT("ConsolGeog[@["&amp;AA$1&amp;"]]")</f>
        <v>0</v>
      </c>
      <c r="AB263" s="129">
        <f t="array" aca="1" ref="AB263" ca="1">INDIRECT("ConsolGeog[@["&amp;AB$1&amp;"]]")</f>
        <v>0</v>
      </c>
      <c r="AC263" s="129">
        <f t="array" aca="1" ref="AC263" ca="1">INDIRECT("ConsolGeog[@["&amp;AC$1&amp;"]]")</f>
        <v>0</v>
      </c>
      <c r="AD263" s="129" t="str">
        <f t="array" aca="1" ref="AD263" ca="1">INDIRECT("ConsolGeog[@["&amp;AD$1&amp;"]]")</f>
        <v/>
      </c>
      <c r="AE263" s="129" t="str">
        <f t="array" aca="1" ref="AE263" ca="1">INDIRECT("ConsolGeog[@["&amp;AE$1&amp;"]]")</f>
        <v/>
      </c>
      <c r="AF263" s="129" t="str">
        <f t="array" aca="1" ref="AF263" ca="1">INDIRECT("ConsolGeog[@["&amp;AF$1&amp;"]]")</f>
        <v/>
      </c>
      <c r="AG263" s="129" t="str">
        <f t="array" aca="1" ref="AG263" ca="1">INDIRECT("ConsolGeog[@["&amp;AG$1&amp;"]]")</f>
        <v/>
      </c>
      <c r="AH263" s="129" t="str">
        <f t="array" aca="1" ref="AH263" ca="1">INDIRECT("ConsolGeog[@["&amp;AH$1&amp;"]]")</f>
        <v/>
      </c>
      <c r="AI263" s="129" t="str">
        <f t="array" aca="1" ref="AI263" ca="1">INDIRECT("ConsolGeog[@["&amp;AI$1&amp;"]]")</f>
        <v/>
      </c>
    </row>
    <row r="264" spans="1:35">
      <c r="A264" s="129" t="str">
        <f t="array" aca="1" ref="A264" ca="1">INDIRECT("ConsolGeog[@["&amp;A$1&amp;"]]")</f>
        <v>E08000003</v>
      </c>
      <c r="B264" s="129" t="str">
        <f t="array" aca="1" ref="B264" ca="1">INDIRECT("ConsolGeog[@["&amp;B$1&amp;"]]")</f>
        <v>Manchester</v>
      </c>
      <c r="C264" s="129">
        <f t="array" aca="1" ref="C264" ca="1">INDIRECT("ConsolGeog[@["&amp;C$1&amp;"]]")</f>
        <v>503127</v>
      </c>
      <c r="D264" s="129">
        <f t="array" aca="1" ref="D264" ca="1">INDIRECT("ConsolGeog[@["&amp;D$1&amp;"]]")</f>
        <v>11564.49</v>
      </c>
      <c r="E264" s="129" t="str">
        <f t="array" aca="1" ref="E264" ca="1">INDIRECT("ConsolGeog[@["&amp;E$1&amp;"]]")</f>
        <v>E08000003</v>
      </c>
      <c r="F264" s="129">
        <f t="array" aca="1" ref="F264" ca="1">INDIRECT("ConsolGeog[@["&amp;F$1&amp;"]]")</f>
        <v>1</v>
      </c>
      <c r="G264" s="129" t="str">
        <f t="array" aca="1" ref="G264" ca="1">INDIRECT("ConsolGeog[@["&amp;G$1&amp;"]]")</f>
        <v>Unitary</v>
      </c>
      <c r="H264" s="129" t="str">
        <f t="array" aca="1" ref="H264" ca="1">INDIRECT("ConsolGeog[@["&amp;H$1&amp;"]]")</f>
        <v>England</v>
      </c>
      <c r="I264" s="129" t="str">
        <f t="array" aca="1" ref="I264" ca="1">INDIRECT("ConsolGeog[@["&amp;I$1&amp;"]]")</f>
        <v>Manchester</v>
      </c>
      <c r="J264" s="129">
        <f t="array" aca="1" ref="J264" ca="1">INDIRECT("ConsolGeog[@["&amp;J$1&amp;"]]")</f>
        <v>0</v>
      </c>
      <c r="K264" s="129">
        <f t="array" aca="1" ref="K264" ca="1">INDIRECT("ConsolGeog[@["&amp;K$1&amp;"]]")</f>
        <v>0</v>
      </c>
      <c r="L264" s="129">
        <f t="array" aca="1" ref="L264" ca="1">INDIRECT("ConsolGeog[@["&amp;L$1&amp;"]]")</f>
        <v>0</v>
      </c>
      <c r="M264" s="129">
        <f t="array" aca="1" ref="M264" ca="1">INDIRECT("ConsolGeog[@["&amp;M$1&amp;"]]")</f>
        <v>0</v>
      </c>
      <c r="N264" s="129">
        <f t="array" aca="1" ref="N264" ca="1">INDIRECT("ConsolGeog[@["&amp;N$1&amp;"]]")</f>
        <v>0</v>
      </c>
      <c r="O264" s="129">
        <f t="array" aca="1" ref="O264" ca="1">INDIRECT("ConsolGeog[@["&amp;O$1&amp;"]]")</f>
        <v>0</v>
      </c>
      <c r="P264" s="129">
        <f t="array" ref="P264">ConsolGeog[COUNTY: Presented CS - 16-17 (2014) '[non additive!']]</f>
        <v>0</v>
      </c>
      <c r="Q264" s="129">
        <f t="array" ref="Q264">ConsolGeog[COUNTY: Presented CS - 16-24 (2014) '[non additive!']]</f>
        <v>0</v>
      </c>
      <c r="R264" s="129">
        <f t="array" ref="R264">ConsolGeog[COUNTY: Presented CS - 18-24 (2014) '[non additive!']]</f>
        <v>0</v>
      </c>
      <c r="S264" s="129">
        <f t="array" ref="S264">ConsolGeog[COUNTY: Assessed CS - 16-17 (2014) '[non additive!']]</f>
        <v>0</v>
      </c>
      <c r="T264" s="129">
        <f t="array" ref="T264">ConsolGeog[COUNTY: Assessed CS - 16-24 (2014) '[non additive!']]</f>
        <v>0</v>
      </c>
      <c r="U264" s="129">
        <f t="array" ref="U264">ConsolGeog[COUNTY: Assessed CS - 18-24 (2014) '[non additive!']]</f>
        <v>0</v>
      </c>
      <c r="V264" s="129">
        <f t="array" ref="V264">ConsolGeog[COUNTY: Sum of districts'' populations '[non additive!']]</f>
        <v>92028</v>
      </c>
      <c r="W264" s="160">
        <f t="array" aca="1" ref="W264" ca="1">INDIRECT("ConsolGeog[@["&amp;W$1&amp;"]]")</f>
        <v>1</v>
      </c>
      <c r="X264" s="129">
        <f t="array" aca="1" ref="X264" ca="1">INDIRECT("ConsolGeog[@["&amp;X$1&amp;"]]")</f>
        <v>0</v>
      </c>
      <c r="Y264" s="129">
        <f t="array" aca="1" ref="Y264" ca="1">INDIRECT("ConsolGeog[@["&amp;Y$1&amp;"]]")</f>
        <v>0</v>
      </c>
      <c r="Z264" s="129">
        <f t="array" aca="1" ref="Z264" ca="1">INDIRECT("ConsolGeog[@["&amp;Z$1&amp;"]]")</f>
        <v>0</v>
      </c>
      <c r="AA264" s="129">
        <f t="array" aca="1" ref="AA264" ca="1">INDIRECT("ConsolGeog[@["&amp;AA$1&amp;"]]")</f>
        <v>0</v>
      </c>
      <c r="AB264" s="129">
        <f t="array" aca="1" ref="AB264" ca="1">INDIRECT("ConsolGeog[@["&amp;AB$1&amp;"]]")</f>
        <v>0</v>
      </c>
      <c r="AC264" s="129">
        <f t="array" aca="1" ref="AC264" ca="1">INDIRECT("ConsolGeog[@["&amp;AC$1&amp;"]]")</f>
        <v>0</v>
      </c>
      <c r="AD264" s="129" t="str">
        <f t="array" aca="1" ref="AD264" ca="1">INDIRECT("ConsolGeog[@["&amp;AD$1&amp;"]]")</f>
        <v/>
      </c>
      <c r="AE264" s="129" t="str">
        <f t="array" aca="1" ref="AE264" ca="1">INDIRECT("ConsolGeog[@["&amp;AE$1&amp;"]]")</f>
        <v/>
      </c>
      <c r="AF264" s="129" t="str">
        <f t="array" aca="1" ref="AF264" ca="1">INDIRECT("ConsolGeog[@["&amp;AF$1&amp;"]]")</f>
        <v/>
      </c>
      <c r="AG264" s="129" t="str">
        <f t="array" aca="1" ref="AG264" ca="1">INDIRECT("ConsolGeog[@["&amp;AG$1&amp;"]]")</f>
        <v/>
      </c>
      <c r="AH264" s="129" t="str">
        <f t="array" aca="1" ref="AH264" ca="1">INDIRECT("ConsolGeog[@["&amp;AH$1&amp;"]]")</f>
        <v/>
      </c>
      <c r="AI264" s="129" t="str">
        <f t="array" aca="1" ref="AI264" ca="1">INDIRECT("ConsolGeog[@["&amp;AI$1&amp;"]]")</f>
        <v/>
      </c>
    </row>
    <row r="265" spans="1:35">
      <c r="A265" s="129" t="str">
        <f t="array" aca="1" ref="A265" ca="1">INDIRECT("ConsolGeog[@["&amp;A$1&amp;"]]")</f>
        <v>E08000004</v>
      </c>
      <c r="B265" s="129" t="str">
        <f t="array" aca="1" ref="B265" ca="1">INDIRECT("ConsolGeog[@["&amp;B$1&amp;"]]")</f>
        <v>Oldham</v>
      </c>
      <c r="C265" s="129">
        <f t="array" aca="1" ref="C265" ca="1">INDIRECT("ConsolGeog[@["&amp;C$1&amp;"]]")</f>
        <v>224897</v>
      </c>
      <c r="D265" s="129">
        <f t="array" aca="1" ref="D265" ca="1">INDIRECT("ConsolGeog[@["&amp;D$1&amp;"]]")</f>
        <v>14236.49</v>
      </c>
      <c r="E265" s="129" t="str">
        <f t="array" aca="1" ref="E265" ca="1">INDIRECT("ConsolGeog[@["&amp;E$1&amp;"]]")</f>
        <v>E08000004</v>
      </c>
      <c r="F265" s="129" t="str">
        <f t="array" aca="1" ref="F265" ca="1">INDIRECT("ConsolGeog[@["&amp;F$1&amp;"]]")</f>
        <v/>
      </c>
      <c r="G265" s="129" t="str">
        <f t="array" aca="1" ref="G265" ca="1">INDIRECT("ConsolGeog[@["&amp;G$1&amp;"]]")</f>
        <v>Unitary</v>
      </c>
      <c r="H265" s="129" t="str">
        <f t="array" aca="1" ref="H265" ca="1">INDIRECT("ConsolGeog[@["&amp;H$1&amp;"]]")</f>
        <v>England</v>
      </c>
      <c r="I265" s="129" t="str">
        <f t="array" aca="1" ref="I265" ca="1">INDIRECT("ConsolGeog[@["&amp;I$1&amp;"]]")</f>
        <v>Oldham</v>
      </c>
      <c r="J265" s="129">
        <f t="array" aca="1" ref="J265" ca="1">INDIRECT("ConsolGeog[@["&amp;J$1&amp;"]]")</f>
        <v>0</v>
      </c>
      <c r="K265" s="129">
        <f t="array" aca="1" ref="K265" ca="1">INDIRECT("ConsolGeog[@["&amp;K$1&amp;"]]")</f>
        <v>0</v>
      </c>
      <c r="L265" s="129">
        <f t="array" aca="1" ref="L265" ca="1">INDIRECT("ConsolGeog[@["&amp;L$1&amp;"]]")</f>
        <v>0</v>
      </c>
      <c r="M265" s="129">
        <f t="array" aca="1" ref="M265" ca="1">INDIRECT("ConsolGeog[@["&amp;M$1&amp;"]]")</f>
        <v>0</v>
      </c>
      <c r="N265" s="129">
        <f t="array" aca="1" ref="N265" ca="1">INDIRECT("ConsolGeog[@["&amp;N$1&amp;"]]")</f>
        <v>0</v>
      </c>
      <c r="O265" s="129">
        <f t="array" aca="1" ref="O265" ca="1">INDIRECT("ConsolGeog[@["&amp;O$1&amp;"]]")</f>
        <v>0</v>
      </c>
      <c r="P265" s="129">
        <f t="array" ref="P265">ConsolGeog[COUNTY: Presented CS - 16-17 (2014) '[non additive!']]</f>
        <v>0</v>
      </c>
      <c r="Q265" s="129">
        <f t="array" ref="Q265">ConsolGeog[COUNTY: Presented CS - 16-24 (2014) '[non additive!']]</f>
        <v>0</v>
      </c>
      <c r="R265" s="129">
        <f t="array" ref="R265">ConsolGeog[COUNTY: Presented CS - 18-24 (2014) '[non additive!']]</f>
        <v>0</v>
      </c>
      <c r="S265" s="129">
        <f t="array" ref="S265">ConsolGeog[COUNTY: Assessed CS - 16-17 (2014) '[non additive!']]</f>
        <v>0</v>
      </c>
      <c r="T265" s="129">
        <f t="array" ref="T265">ConsolGeog[COUNTY: Assessed CS - 16-24 (2014) '[non additive!']]</f>
        <v>0</v>
      </c>
      <c r="U265" s="129">
        <f t="array" ref="U265">ConsolGeog[COUNTY: Assessed CS - 18-24 (2014) '[non additive!']]</f>
        <v>0</v>
      </c>
      <c r="V265" s="129">
        <f t="array" ref="V265">ConsolGeog[COUNTY: Sum of districts'' populations '[non additive!']]</f>
        <v>92028</v>
      </c>
      <c r="W265" s="160">
        <f t="array" aca="1" ref="W265" ca="1">INDIRECT("ConsolGeog[@["&amp;W$1&amp;"]]")</f>
        <v>1</v>
      </c>
      <c r="X265" s="129">
        <f t="array" aca="1" ref="X265" ca="1">INDIRECT("ConsolGeog[@["&amp;X$1&amp;"]]")</f>
        <v>0</v>
      </c>
      <c r="Y265" s="129">
        <f t="array" aca="1" ref="Y265" ca="1">INDIRECT("ConsolGeog[@["&amp;Y$1&amp;"]]")</f>
        <v>0</v>
      </c>
      <c r="Z265" s="129">
        <f t="array" aca="1" ref="Z265" ca="1">INDIRECT("ConsolGeog[@["&amp;Z$1&amp;"]]")</f>
        <v>0</v>
      </c>
      <c r="AA265" s="129">
        <f t="array" aca="1" ref="AA265" ca="1">INDIRECT("ConsolGeog[@["&amp;AA$1&amp;"]]")</f>
        <v>0</v>
      </c>
      <c r="AB265" s="129">
        <f t="array" aca="1" ref="AB265" ca="1">INDIRECT("ConsolGeog[@["&amp;AB$1&amp;"]]")</f>
        <v>0</v>
      </c>
      <c r="AC265" s="129">
        <f t="array" aca="1" ref="AC265" ca="1">INDIRECT("ConsolGeog[@["&amp;AC$1&amp;"]]")</f>
        <v>0</v>
      </c>
      <c r="AD265" s="129" t="str">
        <f t="array" aca="1" ref="AD265" ca="1">INDIRECT("ConsolGeog[@["&amp;AD$1&amp;"]]")</f>
        <v/>
      </c>
      <c r="AE265" s="129" t="str">
        <f t="array" aca="1" ref="AE265" ca="1">INDIRECT("ConsolGeog[@["&amp;AE$1&amp;"]]")</f>
        <v/>
      </c>
      <c r="AF265" s="129" t="str">
        <f t="array" aca="1" ref="AF265" ca="1">INDIRECT("ConsolGeog[@["&amp;AF$1&amp;"]]")</f>
        <v/>
      </c>
      <c r="AG265" s="129" t="str">
        <f t="array" aca="1" ref="AG265" ca="1">INDIRECT("ConsolGeog[@["&amp;AG$1&amp;"]]")</f>
        <v/>
      </c>
      <c r="AH265" s="129" t="str">
        <f t="array" aca="1" ref="AH265" ca="1">INDIRECT("ConsolGeog[@["&amp;AH$1&amp;"]]")</f>
        <v/>
      </c>
      <c r="AI265" s="129" t="str">
        <f t="array" aca="1" ref="AI265" ca="1">INDIRECT("ConsolGeog[@["&amp;AI$1&amp;"]]")</f>
        <v/>
      </c>
    </row>
    <row r="266" spans="1:35">
      <c r="A266" s="129" t="str">
        <f t="array" aca="1" ref="A266" ca="1">INDIRECT("ConsolGeog[@["&amp;A$1&amp;"]]")</f>
        <v>E09000033</v>
      </c>
      <c r="B266" s="129" t="str">
        <f t="array" aca="1" ref="B266" ca="1">INDIRECT("ConsolGeog[@["&amp;B$1&amp;"]]")</f>
        <v>Westminster</v>
      </c>
      <c r="C266" s="129">
        <f t="array" aca="1" ref="C266" ca="1">INDIRECT("ConsolGeog[@["&amp;C$1&amp;"]]")</f>
        <v>219396</v>
      </c>
      <c r="D266" s="129">
        <f t="array" aca="1" ref="D266" ca="1">INDIRECT("ConsolGeog[@["&amp;D$1&amp;"]]")</f>
        <v>2147.7800000000002</v>
      </c>
      <c r="E266" s="129" t="str">
        <f t="array" aca="1" ref="E266" ca="1">INDIRECT("ConsolGeog[@["&amp;E$1&amp;"]]")</f>
        <v>E09000033</v>
      </c>
      <c r="F266" s="129" t="str">
        <f t="array" aca="1" ref="F266" ca="1">INDIRECT("ConsolGeog[@["&amp;F$1&amp;"]]")</f>
        <v/>
      </c>
      <c r="G266" s="129" t="str">
        <f t="array" aca="1" ref="G266" ca="1">INDIRECT("ConsolGeog[@["&amp;G$1&amp;"]]")</f>
        <v>Unitary</v>
      </c>
      <c r="H266" s="129" t="str">
        <f t="array" aca="1" ref="H266" ca="1">INDIRECT("ConsolGeog[@["&amp;H$1&amp;"]]")</f>
        <v>England</v>
      </c>
      <c r="I266" s="129" t="str">
        <f t="array" aca="1" ref="I266" ca="1">INDIRECT("ConsolGeog[@["&amp;I$1&amp;"]]")</f>
        <v>Westminster</v>
      </c>
      <c r="J266" s="129">
        <f t="array" aca="1" ref="J266" ca="1">INDIRECT("ConsolGeog[@["&amp;J$1&amp;"]]")</f>
        <v>0</v>
      </c>
      <c r="K266" s="129">
        <f t="array" aca="1" ref="K266" ca="1">INDIRECT("ConsolGeog[@["&amp;K$1&amp;"]]")</f>
        <v>0</v>
      </c>
      <c r="L266" s="129">
        <f t="array" aca="1" ref="L266" ca="1">INDIRECT("ConsolGeog[@["&amp;L$1&amp;"]]")</f>
        <v>0</v>
      </c>
      <c r="M266" s="129">
        <f t="array" aca="1" ref="M266" ca="1">INDIRECT("ConsolGeog[@["&amp;M$1&amp;"]]")</f>
        <v>0</v>
      </c>
      <c r="N266" s="129">
        <f t="array" aca="1" ref="N266" ca="1">INDIRECT("ConsolGeog[@["&amp;N$1&amp;"]]")</f>
        <v>0</v>
      </c>
      <c r="O266" s="129">
        <f t="array" aca="1" ref="O266" ca="1">INDIRECT("ConsolGeog[@["&amp;O$1&amp;"]]")</f>
        <v>0</v>
      </c>
      <c r="P266" s="129">
        <f t="array" ref="P266">ConsolGeog[COUNTY: Presented CS - 16-17 (2014) '[non additive!']]</f>
        <v>0</v>
      </c>
      <c r="Q266" s="129">
        <f t="array" ref="Q266">ConsolGeog[COUNTY: Presented CS - 16-24 (2014) '[non additive!']]</f>
        <v>0</v>
      </c>
      <c r="R266" s="129">
        <f t="array" ref="R266">ConsolGeog[COUNTY: Presented CS - 18-24 (2014) '[non additive!']]</f>
        <v>0</v>
      </c>
      <c r="S266" s="129">
        <f t="array" ref="S266">ConsolGeog[COUNTY: Assessed CS - 16-17 (2014) '[non additive!']]</f>
        <v>0</v>
      </c>
      <c r="T266" s="129">
        <f t="array" ref="T266">ConsolGeog[COUNTY: Assessed CS - 16-24 (2014) '[non additive!']]</f>
        <v>0</v>
      </c>
      <c r="U266" s="129">
        <f t="array" ref="U266">ConsolGeog[COUNTY: Assessed CS - 18-24 (2014) '[non additive!']]</f>
        <v>0</v>
      </c>
      <c r="V266" s="129">
        <f t="array" ref="V266">ConsolGeog[COUNTY: Sum of districts'' populations '[non additive!']]</f>
        <v>92028</v>
      </c>
      <c r="W266" s="160">
        <f t="array" aca="1" ref="W266" ca="1">INDIRECT("ConsolGeog[@["&amp;W$1&amp;"]]")</f>
        <v>1</v>
      </c>
      <c r="X266" s="129">
        <f t="array" aca="1" ref="X266" ca="1">INDIRECT("ConsolGeog[@["&amp;X$1&amp;"]]")</f>
        <v>0</v>
      </c>
      <c r="Y266" s="129">
        <f t="array" aca="1" ref="Y266" ca="1">INDIRECT("ConsolGeog[@["&amp;Y$1&amp;"]]")</f>
        <v>0</v>
      </c>
      <c r="Z266" s="129">
        <f t="array" aca="1" ref="Z266" ca="1">INDIRECT("ConsolGeog[@["&amp;Z$1&amp;"]]")</f>
        <v>0</v>
      </c>
      <c r="AA266" s="129">
        <f t="array" aca="1" ref="AA266" ca="1">INDIRECT("ConsolGeog[@["&amp;AA$1&amp;"]]")</f>
        <v>0</v>
      </c>
      <c r="AB266" s="129">
        <f t="array" aca="1" ref="AB266" ca="1">INDIRECT("ConsolGeog[@["&amp;AB$1&amp;"]]")</f>
        <v>0</v>
      </c>
      <c r="AC266" s="129">
        <f t="array" aca="1" ref="AC266" ca="1">INDIRECT("ConsolGeog[@["&amp;AC$1&amp;"]]")</f>
        <v>0</v>
      </c>
      <c r="AD266" s="129" t="str">
        <f t="array" aca="1" ref="AD266" ca="1">INDIRECT("ConsolGeog[@["&amp;AD$1&amp;"]]")</f>
        <v/>
      </c>
      <c r="AE266" s="129" t="str">
        <f t="array" aca="1" ref="AE266" ca="1">INDIRECT("ConsolGeog[@["&amp;AE$1&amp;"]]")</f>
        <v/>
      </c>
      <c r="AF266" s="129" t="str">
        <f t="array" aca="1" ref="AF266" ca="1">INDIRECT("ConsolGeog[@["&amp;AF$1&amp;"]]")</f>
        <v/>
      </c>
      <c r="AG266" s="129" t="str">
        <f t="array" aca="1" ref="AG266" ca="1">INDIRECT("ConsolGeog[@["&amp;AG$1&amp;"]]")</f>
        <v/>
      </c>
      <c r="AH266" s="129" t="str">
        <f t="array" aca="1" ref="AH266" ca="1">INDIRECT("ConsolGeog[@["&amp;AH$1&amp;"]]")</f>
        <v/>
      </c>
      <c r="AI266" s="129" t="str">
        <f t="array" aca="1" ref="AI266" ca="1">INDIRECT("ConsolGeog[@["&amp;AI$1&amp;"]]")</f>
        <v/>
      </c>
    </row>
    <row r="267" spans="1:35">
      <c r="A267" s="129" t="str">
        <f t="array" aca="1" ref="A267" ca="1">INDIRECT("ConsolGeog[@["&amp;A$1&amp;"]]")</f>
        <v>E08000005</v>
      </c>
      <c r="B267" s="129" t="str">
        <f t="array" aca="1" ref="B267" ca="1">INDIRECT("ConsolGeog[@["&amp;B$1&amp;"]]")</f>
        <v>Rochdale</v>
      </c>
      <c r="C267" s="129">
        <f t="array" aca="1" ref="C267" ca="1">INDIRECT("ConsolGeog[@["&amp;C$1&amp;"]]")</f>
        <v>211699</v>
      </c>
      <c r="D267" s="129">
        <f t="array" aca="1" ref="D267" ca="1">INDIRECT("ConsolGeog[@["&amp;D$1&amp;"]]")</f>
        <v>15808.07</v>
      </c>
      <c r="E267" s="129" t="str">
        <f t="array" aca="1" ref="E267" ca="1">INDIRECT("ConsolGeog[@["&amp;E$1&amp;"]]")</f>
        <v>E08000005</v>
      </c>
      <c r="F267" s="129">
        <f t="array" aca="1" ref="F267" ca="1">INDIRECT("ConsolGeog[@["&amp;F$1&amp;"]]")</f>
        <v>1</v>
      </c>
      <c r="G267" s="129" t="str">
        <f t="array" aca="1" ref="G267" ca="1">INDIRECT("ConsolGeog[@["&amp;G$1&amp;"]]")</f>
        <v>Unitary</v>
      </c>
      <c r="H267" s="129" t="str">
        <f t="array" aca="1" ref="H267" ca="1">INDIRECT("ConsolGeog[@["&amp;H$1&amp;"]]")</f>
        <v>England</v>
      </c>
      <c r="I267" s="129" t="str">
        <f t="array" aca="1" ref="I267" ca="1">INDIRECT("ConsolGeog[@["&amp;I$1&amp;"]]")</f>
        <v>Rochdale</v>
      </c>
      <c r="J267" s="129">
        <f t="array" aca="1" ref="J267" ca="1">INDIRECT("ConsolGeog[@["&amp;J$1&amp;"]]")</f>
        <v>0</v>
      </c>
      <c r="K267" s="129">
        <f t="array" aca="1" ref="K267" ca="1">INDIRECT("ConsolGeog[@["&amp;K$1&amp;"]]")</f>
        <v>0</v>
      </c>
      <c r="L267" s="129">
        <f t="array" aca="1" ref="L267" ca="1">INDIRECT("ConsolGeog[@["&amp;L$1&amp;"]]")</f>
        <v>0</v>
      </c>
      <c r="M267" s="129">
        <f t="array" aca="1" ref="M267" ca="1">INDIRECT("ConsolGeog[@["&amp;M$1&amp;"]]")</f>
        <v>0</v>
      </c>
      <c r="N267" s="129">
        <f t="array" aca="1" ref="N267" ca="1">INDIRECT("ConsolGeog[@["&amp;N$1&amp;"]]")</f>
        <v>0</v>
      </c>
      <c r="O267" s="129">
        <f t="array" aca="1" ref="O267" ca="1">INDIRECT("ConsolGeog[@["&amp;O$1&amp;"]]")</f>
        <v>0</v>
      </c>
      <c r="P267" s="129">
        <f t="array" ref="P267">ConsolGeog[COUNTY: Presented CS - 16-17 (2014) '[non additive!']]</f>
        <v>0</v>
      </c>
      <c r="Q267" s="129">
        <f t="array" ref="Q267">ConsolGeog[COUNTY: Presented CS - 16-24 (2014) '[non additive!']]</f>
        <v>0</v>
      </c>
      <c r="R267" s="129">
        <f t="array" ref="R267">ConsolGeog[COUNTY: Presented CS - 18-24 (2014) '[non additive!']]</f>
        <v>0</v>
      </c>
      <c r="S267" s="129">
        <f t="array" ref="S267">ConsolGeog[COUNTY: Assessed CS - 16-17 (2014) '[non additive!']]</f>
        <v>0</v>
      </c>
      <c r="T267" s="129">
        <f t="array" ref="T267">ConsolGeog[COUNTY: Assessed CS - 16-24 (2014) '[non additive!']]</f>
        <v>0</v>
      </c>
      <c r="U267" s="129">
        <f t="array" ref="U267">ConsolGeog[COUNTY: Assessed CS - 18-24 (2014) '[non additive!']]</f>
        <v>0</v>
      </c>
      <c r="V267" s="129">
        <f t="array" ref="V267">ConsolGeog[COUNTY: Sum of districts'' populations '[non additive!']]</f>
        <v>92028</v>
      </c>
      <c r="W267" s="160">
        <f t="array" aca="1" ref="W267" ca="1">INDIRECT("ConsolGeog[@["&amp;W$1&amp;"]]")</f>
        <v>1</v>
      </c>
      <c r="X267" s="129">
        <f t="array" aca="1" ref="X267" ca="1">INDIRECT("ConsolGeog[@["&amp;X$1&amp;"]]")</f>
        <v>0</v>
      </c>
      <c r="Y267" s="129">
        <f t="array" aca="1" ref="Y267" ca="1">INDIRECT("ConsolGeog[@["&amp;Y$1&amp;"]]")</f>
        <v>0</v>
      </c>
      <c r="Z267" s="129">
        <f t="array" aca="1" ref="Z267" ca="1">INDIRECT("ConsolGeog[@["&amp;Z$1&amp;"]]")</f>
        <v>0</v>
      </c>
      <c r="AA267" s="129">
        <f t="array" aca="1" ref="AA267" ca="1">INDIRECT("ConsolGeog[@["&amp;AA$1&amp;"]]")</f>
        <v>0</v>
      </c>
      <c r="AB267" s="129">
        <f t="array" aca="1" ref="AB267" ca="1">INDIRECT("ConsolGeog[@["&amp;AB$1&amp;"]]")</f>
        <v>0</v>
      </c>
      <c r="AC267" s="129">
        <f t="array" aca="1" ref="AC267" ca="1">INDIRECT("ConsolGeog[@["&amp;AC$1&amp;"]]")</f>
        <v>0</v>
      </c>
      <c r="AD267" s="129" t="str">
        <f t="array" aca="1" ref="AD267" ca="1">INDIRECT("ConsolGeog[@["&amp;AD$1&amp;"]]")</f>
        <v/>
      </c>
      <c r="AE267" s="129" t="str">
        <f t="array" aca="1" ref="AE267" ca="1">INDIRECT("ConsolGeog[@["&amp;AE$1&amp;"]]")</f>
        <v/>
      </c>
      <c r="AF267" s="129" t="str">
        <f t="array" aca="1" ref="AF267" ca="1">INDIRECT("ConsolGeog[@["&amp;AF$1&amp;"]]")</f>
        <v/>
      </c>
      <c r="AG267" s="129" t="str">
        <f t="array" aca="1" ref="AG267" ca="1">INDIRECT("ConsolGeog[@["&amp;AG$1&amp;"]]")</f>
        <v/>
      </c>
      <c r="AH267" s="129" t="str">
        <f t="array" aca="1" ref="AH267" ca="1">INDIRECT("ConsolGeog[@["&amp;AH$1&amp;"]]")</f>
        <v/>
      </c>
      <c r="AI267" s="129" t="str">
        <f t="array" aca="1" ref="AI267" ca="1">INDIRECT("ConsolGeog[@["&amp;AI$1&amp;"]]")</f>
        <v/>
      </c>
    </row>
    <row r="268" spans="1:35">
      <c r="A268" s="129" t="str">
        <f t="array" aca="1" ref="A268" ca="1">INDIRECT("ConsolGeog[@["&amp;A$1&amp;"]]")</f>
        <v>S12000024</v>
      </c>
      <c r="B268" s="129" t="str">
        <f t="array" aca="1" ref="B268" ca="1">INDIRECT("ConsolGeog[@["&amp;B$1&amp;"]]")</f>
        <v>Perth and Kinross</v>
      </c>
      <c r="C268" s="129">
        <f t="array" aca="1" ref="C268" ca="1">INDIRECT("ConsolGeog[@["&amp;C$1&amp;"]]")</f>
        <v>146652</v>
      </c>
      <c r="D268" s="129">
        <f t="array" aca="1" ref="D268" ca="1">INDIRECT("ConsolGeog[@["&amp;D$1&amp;"]]")</f>
        <v>528558</v>
      </c>
      <c r="E268" s="129" t="str">
        <f t="array" aca="1" ref="E268" ca="1">INDIRECT("ConsolGeog[@["&amp;E$1&amp;"]]")</f>
        <v>S12000024</v>
      </c>
      <c r="F268" s="129" t="str">
        <f t="array" aca="1" ref="F268" ca="1">INDIRECT("ConsolGeog[@["&amp;F$1&amp;"]]")</f>
        <v/>
      </c>
      <c r="G268" s="129" t="str">
        <f t="array" aca="1" ref="G268" ca="1">INDIRECT("ConsolGeog[@["&amp;G$1&amp;"]]")</f>
        <v>Local Authority</v>
      </c>
      <c r="H268" s="129" t="str">
        <f t="array" aca="1" ref="H268" ca="1">INDIRECT("ConsolGeog[@["&amp;H$1&amp;"]]")</f>
        <v>Scotland</v>
      </c>
      <c r="I268" s="129" t="str">
        <f t="array" aca="1" ref="I268" ca="1">INDIRECT("ConsolGeog[@["&amp;I$1&amp;"]]")</f>
        <v/>
      </c>
      <c r="J268" s="129">
        <f t="array" aca="1" ref="J268" ca="1">INDIRECT("ConsolGeog[@["&amp;J$1&amp;"]]")</f>
        <v>0</v>
      </c>
      <c r="K268" s="129">
        <f t="array" aca="1" ref="K268" ca="1">INDIRECT("ConsolGeog[@["&amp;K$1&amp;"]]")</f>
        <v>0</v>
      </c>
      <c r="L268" s="129">
        <f t="array" aca="1" ref="L268" ca="1">INDIRECT("ConsolGeog[@["&amp;L$1&amp;"]]")</f>
        <v>0</v>
      </c>
      <c r="M268" s="129">
        <f t="array" aca="1" ref="M268" ca="1">INDIRECT("ConsolGeog[@["&amp;M$1&amp;"]]")</f>
        <v>0</v>
      </c>
      <c r="N268" s="129">
        <f t="array" aca="1" ref="N268" ca="1">INDIRECT("ConsolGeog[@["&amp;N$1&amp;"]]")</f>
        <v>0</v>
      </c>
      <c r="O268" s="129">
        <f t="array" aca="1" ref="O268" ca="1">INDIRECT("ConsolGeog[@["&amp;O$1&amp;"]]")</f>
        <v>0</v>
      </c>
      <c r="P268" s="129">
        <f t="array" ref="P268">ConsolGeog[COUNTY: Presented CS - 16-17 (2014) '[non additive!']]</f>
        <v>0</v>
      </c>
      <c r="Q268" s="129">
        <f t="array" ref="Q268">ConsolGeog[COUNTY: Presented CS - 16-24 (2014) '[non additive!']]</f>
        <v>0</v>
      </c>
      <c r="R268" s="129">
        <f t="array" ref="R268">ConsolGeog[COUNTY: Presented CS - 18-24 (2014) '[non additive!']]</f>
        <v>0</v>
      </c>
      <c r="S268" s="129">
        <f t="array" ref="S268">ConsolGeog[COUNTY: Assessed CS - 16-17 (2014) '[non additive!']]</f>
        <v>0</v>
      </c>
      <c r="T268" s="129">
        <f t="array" ref="T268">ConsolGeog[COUNTY: Assessed CS - 16-24 (2014) '[non additive!']]</f>
        <v>0</v>
      </c>
      <c r="U268" s="129">
        <f t="array" ref="U268">ConsolGeog[COUNTY: Assessed CS - 18-24 (2014) '[non additive!']]</f>
        <v>0</v>
      </c>
      <c r="V268" s="129">
        <f t="array" ref="V268">ConsolGeog[COUNTY: Sum of districts'' populations '[non additive!']]</f>
        <v>92028</v>
      </c>
      <c r="W268" s="160">
        <f t="array" aca="1" ref="W268" ca="1">INDIRECT("ConsolGeog[@["&amp;W$1&amp;"]]")</f>
        <v>0</v>
      </c>
      <c r="X268" s="129">
        <f t="array" aca="1" ref="X268" ca="1">INDIRECT("ConsolGeog[@["&amp;X$1&amp;"]]")</f>
        <v>0</v>
      </c>
      <c r="Y268" s="129">
        <f t="array" aca="1" ref="Y268" ca="1">INDIRECT("ConsolGeog[@["&amp;Y$1&amp;"]]")</f>
        <v>0</v>
      </c>
      <c r="Z268" s="129">
        <f t="array" aca="1" ref="Z268" ca="1">INDIRECT("ConsolGeog[@["&amp;Z$1&amp;"]]")</f>
        <v>0</v>
      </c>
      <c r="AA268" s="129">
        <f t="array" aca="1" ref="AA268" ca="1">INDIRECT("ConsolGeog[@["&amp;AA$1&amp;"]]")</f>
        <v>0</v>
      </c>
      <c r="AB268" s="129">
        <f t="array" aca="1" ref="AB268" ca="1">INDIRECT("ConsolGeog[@["&amp;AB$1&amp;"]]")</f>
        <v>0</v>
      </c>
      <c r="AC268" s="129">
        <f t="array" aca="1" ref="AC268" ca="1">INDIRECT("ConsolGeog[@["&amp;AC$1&amp;"]]")</f>
        <v>0</v>
      </c>
      <c r="AD268" s="129" t="str">
        <f t="array" aca="1" ref="AD268" ca="1">INDIRECT("ConsolGeog[@["&amp;AD$1&amp;"]]")</f>
        <v/>
      </c>
      <c r="AE268" s="129" t="str">
        <f t="array" aca="1" ref="AE268" ca="1">INDIRECT("ConsolGeog[@["&amp;AE$1&amp;"]]")</f>
        <v/>
      </c>
      <c r="AF268" s="129" t="str">
        <f t="array" aca="1" ref="AF268" ca="1">INDIRECT("ConsolGeog[@["&amp;AF$1&amp;"]]")</f>
        <v/>
      </c>
      <c r="AG268" s="129" t="str">
        <f t="array" aca="1" ref="AG268" ca="1">INDIRECT("ConsolGeog[@["&amp;AG$1&amp;"]]")</f>
        <v/>
      </c>
      <c r="AH268" s="129" t="str">
        <f t="array" aca="1" ref="AH268" ca="1">INDIRECT("ConsolGeog[@["&amp;AH$1&amp;"]]")</f>
        <v/>
      </c>
      <c r="AI268" s="129" t="str">
        <f t="array" aca="1" ref="AI268" ca="1">INDIRECT("ConsolGeog[@["&amp;AI$1&amp;"]]")</f>
        <v/>
      </c>
    </row>
    <row r="269" spans="1:35">
      <c r="A269" s="129" t="str">
        <f t="array" aca="1" ref="A269" ca="1">INDIRECT("ConsolGeog[@["&amp;A$1&amp;"]]")</f>
        <v>S12000026</v>
      </c>
      <c r="B269" s="129" t="str">
        <f t="array" aca="1" ref="B269" ca="1">INDIRECT("ConsolGeog[@["&amp;B$1&amp;"]]")</f>
        <v>Scottish Borders</v>
      </c>
      <c r="C269" s="129">
        <f t="array" aca="1" ref="C269" ca="1">INDIRECT("ConsolGeog[@["&amp;C$1&amp;"]]")</f>
        <v>113870</v>
      </c>
      <c r="D269" s="129">
        <f t="array" aca="1" ref="D269" ca="1">INDIRECT("ConsolGeog[@["&amp;D$1&amp;"]]")</f>
        <v>473174</v>
      </c>
      <c r="E269" s="129" t="str">
        <f t="array" aca="1" ref="E269" ca="1">INDIRECT("ConsolGeog[@["&amp;E$1&amp;"]]")</f>
        <v>S12000026</v>
      </c>
      <c r="F269" s="129" t="str">
        <f t="array" aca="1" ref="F269" ca="1">INDIRECT("ConsolGeog[@["&amp;F$1&amp;"]]")</f>
        <v/>
      </c>
      <c r="G269" s="129" t="str">
        <f t="array" aca="1" ref="G269" ca="1">INDIRECT("ConsolGeog[@["&amp;G$1&amp;"]]")</f>
        <v>Local Authority</v>
      </c>
      <c r="H269" s="129" t="str">
        <f t="array" aca="1" ref="H269" ca="1">INDIRECT("ConsolGeog[@["&amp;H$1&amp;"]]")</f>
        <v>Scotland</v>
      </c>
      <c r="I269" s="129" t="str">
        <f t="array" aca="1" ref="I269" ca="1">INDIRECT("ConsolGeog[@["&amp;I$1&amp;"]]")</f>
        <v/>
      </c>
      <c r="J269" s="129">
        <f t="array" aca="1" ref="J269" ca="1">INDIRECT("ConsolGeog[@["&amp;J$1&amp;"]]")</f>
        <v>0</v>
      </c>
      <c r="K269" s="129">
        <f t="array" aca="1" ref="K269" ca="1">INDIRECT("ConsolGeog[@["&amp;K$1&amp;"]]")</f>
        <v>0</v>
      </c>
      <c r="L269" s="129">
        <f t="array" aca="1" ref="L269" ca="1">INDIRECT("ConsolGeog[@["&amp;L$1&amp;"]]")</f>
        <v>0</v>
      </c>
      <c r="M269" s="129">
        <f t="array" aca="1" ref="M269" ca="1">INDIRECT("ConsolGeog[@["&amp;M$1&amp;"]]")</f>
        <v>0</v>
      </c>
      <c r="N269" s="129">
        <f t="array" aca="1" ref="N269" ca="1">INDIRECT("ConsolGeog[@["&amp;N$1&amp;"]]")</f>
        <v>0</v>
      </c>
      <c r="O269" s="129">
        <f t="array" aca="1" ref="O269" ca="1">INDIRECT("ConsolGeog[@["&amp;O$1&amp;"]]")</f>
        <v>0</v>
      </c>
      <c r="P269" s="129">
        <f t="array" ref="P269">ConsolGeog[COUNTY: Presented CS - 16-17 (2014) '[non additive!']]</f>
        <v>0</v>
      </c>
      <c r="Q269" s="129">
        <f t="array" ref="Q269">ConsolGeog[COUNTY: Presented CS - 16-24 (2014) '[non additive!']]</f>
        <v>0</v>
      </c>
      <c r="R269" s="129">
        <f t="array" ref="R269">ConsolGeog[COUNTY: Presented CS - 18-24 (2014) '[non additive!']]</f>
        <v>0</v>
      </c>
      <c r="S269" s="129">
        <f t="array" ref="S269">ConsolGeog[COUNTY: Assessed CS - 16-17 (2014) '[non additive!']]</f>
        <v>0</v>
      </c>
      <c r="T269" s="129">
        <f t="array" ref="T269">ConsolGeog[COUNTY: Assessed CS - 16-24 (2014) '[non additive!']]</f>
        <v>0</v>
      </c>
      <c r="U269" s="129">
        <f t="array" ref="U269">ConsolGeog[COUNTY: Assessed CS - 18-24 (2014) '[non additive!']]</f>
        <v>0</v>
      </c>
      <c r="V269" s="129">
        <f t="array" ref="V269">ConsolGeog[COUNTY: Sum of districts'' populations '[non additive!']]</f>
        <v>92028</v>
      </c>
      <c r="W269" s="160">
        <f t="array" aca="1" ref="W269" ca="1">INDIRECT("ConsolGeog[@["&amp;W$1&amp;"]]")</f>
        <v>0</v>
      </c>
      <c r="X269" s="129">
        <f t="array" aca="1" ref="X269" ca="1">INDIRECT("ConsolGeog[@["&amp;X$1&amp;"]]")</f>
        <v>0</v>
      </c>
      <c r="Y269" s="129">
        <f t="array" aca="1" ref="Y269" ca="1">INDIRECT("ConsolGeog[@["&amp;Y$1&amp;"]]")</f>
        <v>0</v>
      </c>
      <c r="Z269" s="129">
        <f t="array" aca="1" ref="Z269" ca="1">INDIRECT("ConsolGeog[@["&amp;Z$1&amp;"]]")</f>
        <v>0</v>
      </c>
      <c r="AA269" s="129">
        <f t="array" aca="1" ref="AA269" ca="1">INDIRECT("ConsolGeog[@["&amp;AA$1&amp;"]]")</f>
        <v>0</v>
      </c>
      <c r="AB269" s="129">
        <f t="array" aca="1" ref="AB269" ca="1">INDIRECT("ConsolGeog[@["&amp;AB$1&amp;"]]")</f>
        <v>0</v>
      </c>
      <c r="AC269" s="129">
        <f t="array" aca="1" ref="AC269" ca="1">INDIRECT("ConsolGeog[@["&amp;AC$1&amp;"]]")</f>
        <v>0</v>
      </c>
      <c r="AD269" s="129" t="str">
        <f t="array" aca="1" ref="AD269" ca="1">INDIRECT("ConsolGeog[@["&amp;AD$1&amp;"]]")</f>
        <v/>
      </c>
      <c r="AE269" s="129" t="str">
        <f t="array" aca="1" ref="AE269" ca="1">INDIRECT("ConsolGeog[@["&amp;AE$1&amp;"]]")</f>
        <v/>
      </c>
      <c r="AF269" s="129" t="str">
        <f t="array" aca="1" ref="AF269" ca="1">INDIRECT("ConsolGeog[@["&amp;AF$1&amp;"]]")</f>
        <v/>
      </c>
      <c r="AG269" s="129" t="str">
        <f t="array" aca="1" ref="AG269" ca="1">INDIRECT("ConsolGeog[@["&amp;AG$1&amp;"]]")</f>
        <v/>
      </c>
      <c r="AH269" s="129" t="str">
        <f t="array" aca="1" ref="AH269" ca="1">INDIRECT("ConsolGeog[@["&amp;AH$1&amp;"]]")</f>
        <v/>
      </c>
      <c r="AI269" s="129" t="str">
        <f t="array" aca="1" ref="AI269" ca="1">INDIRECT("ConsolGeog[@["&amp;AI$1&amp;"]]")</f>
        <v/>
      </c>
    </row>
    <row r="270" spans="1:35">
      <c r="A270" s="129" t="str">
        <f t="array" aca="1" ref="A270" ca="1">INDIRECT("ConsolGeog[@["&amp;A$1&amp;"]]")</f>
        <v>S12000027</v>
      </c>
      <c r="B270" s="129" t="str">
        <f t="array" aca="1" ref="B270" ca="1">INDIRECT("ConsolGeog[@["&amp;B$1&amp;"]]")</f>
        <v>Shetland Islands</v>
      </c>
      <c r="C270" s="129">
        <f t="array" aca="1" ref="C270" ca="1">INDIRECT("ConsolGeog[@["&amp;C$1&amp;"]]")</f>
        <v>23167</v>
      </c>
      <c r="D270" s="129">
        <f t="array" aca="1" ref="D270" ca="1">INDIRECT("ConsolGeog[@["&amp;D$1&amp;"]]")</f>
        <v>146665</v>
      </c>
      <c r="E270" s="129" t="str">
        <f t="array" aca="1" ref="E270" ca="1">INDIRECT("ConsolGeog[@["&amp;E$1&amp;"]]")</f>
        <v>S12000027</v>
      </c>
      <c r="F270" s="129" t="str">
        <f t="array" aca="1" ref="F270" ca="1">INDIRECT("ConsolGeog[@["&amp;F$1&amp;"]]")</f>
        <v/>
      </c>
      <c r="G270" s="129" t="str">
        <f t="array" aca="1" ref="G270" ca="1">INDIRECT("ConsolGeog[@["&amp;G$1&amp;"]]")</f>
        <v>Local Authority</v>
      </c>
      <c r="H270" s="129" t="str">
        <f t="array" aca="1" ref="H270" ca="1">INDIRECT("ConsolGeog[@["&amp;H$1&amp;"]]")</f>
        <v>Scotland</v>
      </c>
      <c r="I270" s="129" t="str">
        <f t="array" aca="1" ref="I270" ca="1">INDIRECT("ConsolGeog[@["&amp;I$1&amp;"]]")</f>
        <v/>
      </c>
      <c r="J270" s="129">
        <f t="array" aca="1" ref="J270" ca="1">INDIRECT("ConsolGeog[@["&amp;J$1&amp;"]]")</f>
        <v>0</v>
      </c>
      <c r="K270" s="129">
        <f t="array" aca="1" ref="K270" ca="1">INDIRECT("ConsolGeog[@["&amp;K$1&amp;"]]")</f>
        <v>0</v>
      </c>
      <c r="L270" s="129">
        <f t="array" aca="1" ref="L270" ca="1">INDIRECT("ConsolGeog[@["&amp;L$1&amp;"]]")</f>
        <v>0</v>
      </c>
      <c r="M270" s="129">
        <f t="array" aca="1" ref="M270" ca="1">INDIRECT("ConsolGeog[@["&amp;M$1&amp;"]]")</f>
        <v>0</v>
      </c>
      <c r="N270" s="129">
        <f t="array" aca="1" ref="N270" ca="1">INDIRECT("ConsolGeog[@["&amp;N$1&amp;"]]")</f>
        <v>0</v>
      </c>
      <c r="O270" s="129">
        <f t="array" aca="1" ref="O270" ca="1">INDIRECT("ConsolGeog[@["&amp;O$1&amp;"]]")</f>
        <v>0</v>
      </c>
      <c r="P270" s="129">
        <f t="array" ref="P270">ConsolGeog[COUNTY: Presented CS - 16-17 (2014) '[non additive!']]</f>
        <v>0</v>
      </c>
      <c r="Q270" s="129">
        <f t="array" ref="Q270">ConsolGeog[COUNTY: Presented CS - 16-24 (2014) '[non additive!']]</f>
        <v>0</v>
      </c>
      <c r="R270" s="129">
        <f t="array" ref="R270">ConsolGeog[COUNTY: Presented CS - 18-24 (2014) '[non additive!']]</f>
        <v>0</v>
      </c>
      <c r="S270" s="129">
        <f t="array" ref="S270">ConsolGeog[COUNTY: Assessed CS - 16-17 (2014) '[non additive!']]</f>
        <v>0</v>
      </c>
      <c r="T270" s="129">
        <f t="array" ref="T270">ConsolGeog[COUNTY: Assessed CS - 16-24 (2014) '[non additive!']]</f>
        <v>0</v>
      </c>
      <c r="U270" s="129">
        <f t="array" ref="U270">ConsolGeog[COUNTY: Assessed CS - 18-24 (2014) '[non additive!']]</f>
        <v>0</v>
      </c>
      <c r="V270" s="129">
        <f t="array" ref="V270">ConsolGeog[COUNTY: Sum of districts'' populations '[non additive!']]</f>
        <v>92028</v>
      </c>
      <c r="W270" s="160">
        <f t="array" aca="1" ref="W270" ca="1">INDIRECT("ConsolGeog[@["&amp;W$1&amp;"]]")</f>
        <v>0</v>
      </c>
      <c r="X270" s="129">
        <f t="array" aca="1" ref="X270" ca="1">INDIRECT("ConsolGeog[@["&amp;X$1&amp;"]]")</f>
        <v>0</v>
      </c>
      <c r="Y270" s="129">
        <f t="array" aca="1" ref="Y270" ca="1">INDIRECT("ConsolGeog[@["&amp;Y$1&amp;"]]")</f>
        <v>0</v>
      </c>
      <c r="Z270" s="129">
        <f t="array" aca="1" ref="Z270" ca="1">INDIRECT("ConsolGeog[@["&amp;Z$1&amp;"]]")</f>
        <v>0</v>
      </c>
      <c r="AA270" s="129">
        <f t="array" aca="1" ref="AA270" ca="1">INDIRECT("ConsolGeog[@["&amp;AA$1&amp;"]]")</f>
        <v>0</v>
      </c>
      <c r="AB270" s="129">
        <f t="array" aca="1" ref="AB270" ca="1">INDIRECT("ConsolGeog[@["&amp;AB$1&amp;"]]")</f>
        <v>0</v>
      </c>
      <c r="AC270" s="129">
        <f t="array" aca="1" ref="AC270" ca="1">INDIRECT("ConsolGeog[@["&amp;AC$1&amp;"]]")</f>
        <v>0</v>
      </c>
      <c r="AD270" s="129" t="str">
        <f t="array" aca="1" ref="AD270" ca="1">INDIRECT("ConsolGeog[@["&amp;AD$1&amp;"]]")</f>
        <v/>
      </c>
      <c r="AE270" s="129" t="str">
        <f t="array" aca="1" ref="AE270" ca="1">INDIRECT("ConsolGeog[@["&amp;AE$1&amp;"]]")</f>
        <v/>
      </c>
      <c r="AF270" s="129" t="str">
        <f t="array" aca="1" ref="AF270" ca="1">INDIRECT("ConsolGeog[@["&amp;AF$1&amp;"]]")</f>
        <v/>
      </c>
      <c r="AG270" s="129" t="str">
        <f t="array" aca="1" ref="AG270" ca="1">INDIRECT("ConsolGeog[@["&amp;AG$1&amp;"]]")</f>
        <v/>
      </c>
      <c r="AH270" s="129" t="str">
        <f t="array" aca="1" ref="AH270" ca="1">INDIRECT("ConsolGeog[@["&amp;AH$1&amp;"]]")</f>
        <v/>
      </c>
      <c r="AI270" s="129" t="str">
        <f t="array" aca="1" ref="AI270" ca="1">INDIRECT("ConsolGeog[@["&amp;AI$1&amp;"]]")</f>
        <v/>
      </c>
    </row>
    <row r="271" spans="1:35">
      <c r="A271" s="129" t="str">
        <f t="array" aca="1" ref="A271" ca="1">INDIRECT("ConsolGeog[@["&amp;A$1&amp;"]]")</f>
        <v>S12000028</v>
      </c>
      <c r="B271" s="129" t="str">
        <f t="array" aca="1" ref="B271" ca="1">INDIRECT("ConsolGeog[@["&amp;B$1&amp;"]]")</f>
        <v>South Ayrshire</v>
      </c>
      <c r="C271" s="129">
        <f t="array" aca="1" ref="C271" ca="1">INDIRECT("ConsolGeog[@["&amp;C$1&amp;"]]")</f>
        <v>112799</v>
      </c>
      <c r="D271" s="129">
        <f t="array" aca="1" ref="D271" ca="1">INDIRECT("ConsolGeog[@["&amp;D$1&amp;"]]")</f>
        <v>122198</v>
      </c>
      <c r="E271" s="129" t="str">
        <f t="array" aca="1" ref="E271" ca="1">INDIRECT("ConsolGeog[@["&amp;E$1&amp;"]]")</f>
        <v>S12000028</v>
      </c>
      <c r="F271" s="129" t="str">
        <f t="array" aca="1" ref="F271" ca="1">INDIRECT("ConsolGeog[@["&amp;F$1&amp;"]]")</f>
        <v/>
      </c>
      <c r="G271" s="129" t="str">
        <f t="array" aca="1" ref="G271" ca="1">INDIRECT("ConsolGeog[@["&amp;G$1&amp;"]]")</f>
        <v>Local Authority</v>
      </c>
      <c r="H271" s="129" t="str">
        <f t="array" aca="1" ref="H271" ca="1">INDIRECT("ConsolGeog[@["&amp;H$1&amp;"]]")</f>
        <v>Scotland</v>
      </c>
      <c r="I271" s="129" t="str">
        <f t="array" aca="1" ref="I271" ca="1">INDIRECT("ConsolGeog[@["&amp;I$1&amp;"]]")</f>
        <v/>
      </c>
      <c r="J271" s="129">
        <f t="array" aca="1" ref="J271" ca="1">INDIRECT("ConsolGeog[@["&amp;J$1&amp;"]]")</f>
        <v>0</v>
      </c>
      <c r="K271" s="129">
        <f t="array" aca="1" ref="K271" ca="1">INDIRECT("ConsolGeog[@["&amp;K$1&amp;"]]")</f>
        <v>0</v>
      </c>
      <c r="L271" s="129">
        <f t="array" aca="1" ref="L271" ca="1">INDIRECT("ConsolGeog[@["&amp;L$1&amp;"]]")</f>
        <v>0</v>
      </c>
      <c r="M271" s="129">
        <f t="array" aca="1" ref="M271" ca="1">INDIRECT("ConsolGeog[@["&amp;M$1&amp;"]]")</f>
        <v>0</v>
      </c>
      <c r="N271" s="129">
        <f t="array" aca="1" ref="N271" ca="1">INDIRECT("ConsolGeog[@["&amp;N$1&amp;"]]")</f>
        <v>0</v>
      </c>
      <c r="O271" s="129">
        <f t="array" aca="1" ref="O271" ca="1">INDIRECT("ConsolGeog[@["&amp;O$1&amp;"]]")</f>
        <v>0</v>
      </c>
      <c r="P271" s="129">
        <f t="array" ref="P271">ConsolGeog[COUNTY: Presented CS - 16-17 (2014) '[non additive!']]</f>
        <v>0</v>
      </c>
      <c r="Q271" s="129">
        <f t="array" ref="Q271">ConsolGeog[COUNTY: Presented CS - 16-24 (2014) '[non additive!']]</f>
        <v>0</v>
      </c>
      <c r="R271" s="129">
        <f t="array" ref="R271">ConsolGeog[COUNTY: Presented CS - 18-24 (2014) '[non additive!']]</f>
        <v>0</v>
      </c>
      <c r="S271" s="129">
        <f t="array" ref="S271">ConsolGeog[COUNTY: Assessed CS - 16-17 (2014) '[non additive!']]</f>
        <v>0</v>
      </c>
      <c r="T271" s="129">
        <f t="array" ref="T271">ConsolGeog[COUNTY: Assessed CS - 16-24 (2014) '[non additive!']]</f>
        <v>0</v>
      </c>
      <c r="U271" s="129">
        <f t="array" ref="U271">ConsolGeog[COUNTY: Assessed CS - 18-24 (2014) '[non additive!']]</f>
        <v>0</v>
      </c>
      <c r="V271" s="129">
        <f t="array" ref="V271">ConsolGeog[COUNTY: Sum of districts'' populations '[non additive!']]</f>
        <v>92028</v>
      </c>
      <c r="W271" s="160">
        <f t="array" aca="1" ref="W271" ca="1">INDIRECT("ConsolGeog[@["&amp;W$1&amp;"]]")</f>
        <v>0</v>
      </c>
      <c r="X271" s="129">
        <f t="array" aca="1" ref="X271" ca="1">INDIRECT("ConsolGeog[@["&amp;X$1&amp;"]]")</f>
        <v>0</v>
      </c>
      <c r="Y271" s="129">
        <f t="array" aca="1" ref="Y271" ca="1">INDIRECT("ConsolGeog[@["&amp;Y$1&amp;"]]")</f>
        <v>0</v>
      </c>
      <c r="Z271" s="129">
        <f t="array" aca="1" ref="Z271" ca="1">INDIRECT("ConsolGeog[@["&amp;Z$1&amp;"]]")</f>
        <v>0</v>
      </c>
      <c r="AA271" s="129">
        <f t="array" aca="1" ref="AA271" ca="1">INDIRECT("ConsolGeog[@["&amp;AA$1&amp;"]]")</f>
        <v>0</v>
      </c>
      <c r="AB271" s="129">
        <f t="array" aca="1" ref="AB271" ca="1">INDIRECT("ConsolGeog[@["&amp;AB$1&amp;"]]")</f>
        <v>0</v>
      </c>
      <c r="AC271" s="129">
        <f t="array" aca="1" ref="AC271" ca="1">INDIRECT("ConsolGeog[@["&amp;AC$1&amp;"]]")</f>
        <v>0</v>
      </c>
      <c r="AD271" s="129" t="str">
        <f t="array" aca="1" ref="AD271" ca="1">INDIRECT("ConsolGeog[@["&amp;AD$1&amp;"]]")</f>
        <v/>
      </c>
      <c r="AE271" s="129" t="str">
        <f t="array" aca="1" ref="AE271" ca="1">INDIRECT("ConsolGeog[@["&amp;AE$1&amp;"]]")</f>
        <v/>
      </c>
      <c r="AF271" s="129" t="str">
        <f t="array" aca="1" ref="AF271" ca="1">INDIRECT("ConsolGeog[@["&amp;AF$1&amp;"]]")</f>
        <v/>
      </c>
      <c r="AG271" s="129" t="str">
        <f t="array" aca="1" ref="AG271" ca="1">INDIRECT("ConsolGeog[@["&amp;AG$1&amp;"]]")</f>
        <v/>
      </c>
      <c r="AH271" s="129" t="str">
        <f t="array" aca="1" ref="AH271" ca="1">INDIRECT("ConsolGeog[@["&amp;AH$1&amp;"]]")</f>
        <v/>
      </c>
      <c r="AI271" s="129" t="str">
        <f t="array" aca="1" ref="AI271" ca="1">INDIRECT("ConsolGeog[@["&amp;AI$1&amp;"]]")</f>
        <v/>
      </c>
    </row>
    <row r="272" spans="1:35">
      <c r="A272" s="129" t="str">
        <f t="array" aca="1" ref="A272" ca="1">INDIRECT("ConsolGeog[@["&amp;A$1&amp;"]]")</f>
        <v>S12000029</v>
      </c>
      <c r="B272" s="129" t="str">
        <f t="array" aca="1" ref="B272" ca="1">INDIRECT("ConsolGeog[@["&amp;B$1&amp;"]]")</f>
        <v>South Lanarkshire</v>
      </c>
      <c r="C272" s="129">
        <f t="array" aca="1" ref="C272" ca="1">INDIRECT("ConsolGeog[@["&amp;C$1&amp;"]]")</f>
        <v>313830</v>
      </c>
      <c r="D272" s="129">
        <f t="array" aca="1" ref="D272" ca="1">INDIRECT("ConsolGeog[@["&amp;D$1&amp;"]]")</f>
        <v>177189</v>
      </c>
      <c r="E272" s="129" t="str">
        <f t="array" aca="1" ref="E272" ca="1">INDIRECT("ConsolGeog[@["&amp;E$1&amp;"]]")</f>
        <v>S12000029</v>
      </c>
      <c r="F272" s="129" t="str">
        <f t="array" aca="1" ref="F272" ca="1">INDIRECT("ConsolGeog[@["&amp;F$1&amp;"]]")</f>
        <v/>
      </c>
      <c r="G272" s="129" t="str">
        <f t="array" aca="1" ref="G272" ca="1">INDIRECT("ConsolGeog[@["&amp;G$1&amp;"]]")</f>
        <v>Local Authority</v>
      </c>
      <c r="H272" s="129" t="str">
        <f t="array" aca="1" ref="H272" ca="1">INDIRECT("ConsolGeog[@["&amp;H$1&amp;"]]")</f>
        <v>Scotland</v>
      </c>
      <c r="I272" s="129" t="str">
        <f t="array" aca="1" ref="I272" ca="1">INDIRECT("ConsolGeog[@["&amp;I$1&amp;"]]")</f>
        <v/>
      </c>
      <c r="J272" s="129">
        <f t="array" aca="1" ref="J272" ca="1">INDIRECT("ConsolGeog[@["&amp;J$1&amp;"]]")</f>
        <v>0</v>
      </c>
      <c r="K272" s="129">
        <f t="array" aca="1" ref="K272" ca="1">INDIRECT("ConsolGeog[@["&amp;K$1&amp;"]]")</f>
        <v>0</v>
      </c>
      <c r="L272" s="129">
        <f t="array" aca="1" ref="L272" ca="1">INDIRECT("ConsolGeog[@["&amp;L$1&amp;"]]")</f>
        <v>0</v>
      </c>
      <c r="M272" s="129">
        <f t="array" aca="1" ref="M272" ca="1">INDIRECT("ConsolGeog[@["&amp;M$1&amp;"]]")</f>
        <v>0</v>
      </c>
      <c r="N272" s="129">
        <f t="array" aca="1" ref="N272" ca="1">INDIRECT("ConsolGeog[@["&amp;N$1&amp;"]]")</f>
        <v>0</v>
      </c>
      <c r="O272" s="129">
        <f t="array" aca="1" ref="O272" ca="1">INDIRECT("ConsolGeog[@["&amp;O$1&amp;"]]")</f>
        <v>0</v>
      </c>
      <c r="P272" s="129">
        <f t="array" ref="P272">ConsolGeog[COUNTY: Presented CS - 16-17 (2014) '[non additive!']]</f>
        <v>0</v>
      </c>
      <c r="Q272" s="129">
        <f t="array" ref="Q272">ConsolGeog[COUNTY: Presented CS - 16-24 (2014) '[non additive!']]</f>
        <v>0</v>
      </c>
      <c r="R272" s="129">
        <f t="array" ref="R272">ConsolGeog[COUNTY: Presented CS - 18-24 (2014) '[non additive!']]</f>
        <v>0</v>
      </c>
      <c r="S272" s="129">
        <f t="array" ref="S272">ConsolGeog[COUNTY: Assessed CS - 16-17 (2014) '[non additive!']]</f>
        <v>0</v>
      </c>
      <c r="T272" s="129">
        <f t="array" ref="T272">ConsolGeog[COUNTY: Assessed CS - 16-24 (2014) '[non additive!']]</f>
        <v>0</v>
      </c>
      <c r="U272" s="129">
        <f t="array" ref="U272">ConsolGeog[COUNTY: Assessed CS - 18-24 (2014) '[non additive!']]</f>
        <v>0</v>
      </c>
      <c r="V272" s="129">
        <f t="array" ref="V272">ConsolGeog[COUNTY: Sum of districts'' populations '[non additive!']]</f>
        <v>92028</v>
      </c>
      <c r="W272" s="160">
        <f t="array" aca="1" ref="W272" ca="1">INDIRECT("ConsolGeog[@["&amp;W$1&amp;"]]")</f>
        <v>0</v>
      </c>
      <c r="X272" s="129">
        <f t="array" aca="1" ref="X272" ca="1">INDIRECT("ConsolGeog[@["&amp;X$1&amp;"]]")</f>
        <v>0</v>
      </c>
      <c r="Y272" s="129">
        <f t="array" aca="1" ref="Y272" ca="1">INDIRECT("ConsolGeog[@["&amp;Y$1&amp;"]]")</f>
        <v>0</v>
      </c>
      <c r="Z272" s="129">
        <f t="array" aca="1" ref="Z272" ca="1">INDIRECT("ConsolGeog[@["&amp;Z$1&amp;"]]")</f>
        <v>0</v>
      </c>
      <c r="AA272" s="129">
        <f t="array" aca="1" ref="AA272" ca="1">INDIRECT("ConsolGeog[@["&amp;AA$1&amp;"]]")</f>
        <v>0</v>
      </c>
      <c r="AB272" s="129">
        <f t="array" aca="1" ref="AB272" ca="1">INDIRECT("ConsolGeog[@["&amp;AB$1&amp;"]]")</f>
        <v>0</v>
      </c>
      <c r="AC272" s="129">
        <f t="array" aca="1" ref="AC272" ca="1">INDIRECT("ConsolGeog[@["&amp;AC$1&amp;"]]")</f>
        <v>0</v>
      </c>
      <c r="AD272" s="129" t="str">
        <f t="array" aca="1" ref="AD272" ca="1">INDIRECT("ConsolGeog[@["&amp;AD$1&amp;"]]")</f>
        <v/>
      </c>
      <c r="AE272" s="129" t="str">
        <f t="array" aca="1" ref="AE272" ca="1">INDIRECT("ConsolGeog[@["&amp;AE$1&amp;"]]")</f>
        <v/>
      </c>
      <c r="AF272" s="129" t="str">
        <f t="array" aca="1" ref="AF272" ca="1">INDIRECT("ConsolGeog[@["&amp;AF$1&amp;"]]")</f>
        <v/>
      </c>
      <c r="AG272" s="129" t="str">
        <f t="array" aca="1" ref="AG272" ca="1">INDIRECT("ConsolGeog[@["&amp;AG$1&amp;"]]")</f>
        <v/>
      </c>
      <c r="AH272" s="129" t="str">
        <f t="array" aca="1" ref="AH272" ca="1">INDIRECT("ConsolGeog[@["&amp;AH$1&amp;"]]")</f>
        <v/>
      </c>
      <c r="AI272" s="129" t="str">
        <f t="array" aca="1" ref="AI272" ca="1">INDIRECT("ConsolGeog[@["&amp;AI$1&amp;"]]")</f>
        <v/>
      </c>
    </row>
    <row r="273" spans="1:35">
      <c r="A273" s="129" t="str">
        <f t="array" aca="1" ref="A273" ca="1">INDIRECT("ConsolGeog[@["&amp;A$1&amp;"]]")</f>
        <v>S12000030</v>
      </c>
      <c r="B273" s="129" t="str">
        <f t="array" aca="1" ref="B273" ca="1">INDIRECT("ConsolGeog[@["&amp;B$1&amp;"]]")</f>
        <v>Stirling</v>
      </c>
      <c r="C273" s="129">
        <f t="array" aca="1" ref="C273" ca="1">INDIRECT("ConsolGeog[@["&amp;C$1&amp;"]]")</f>
        <v>90247</v>
      </c>
      <c r="D273" s="129">
        <f t="array" aca="1" ref="D273" ca="1">INDIRECT("ConsolGeog[@["&amp;D$1&amp;"]]")</f>
        <v>218697</v>
      </c>
      <c r="E273" s="129" t="str">
        <f t="array" aca="1" ref="E273" ca="1">INDIRECT("ConsolGeog[@["&amp;E$1&amp;"]]")</f>
        <v>S12000030</v>
      </c>
      <c r="F273" s="129" t="str">
        <f t="array" aca="1" ref="F273" ca="1">INDIRECT("ConsolGeog[@["&amp;F$1&amp;"]]")</f>
        <v/>
      </c>
      <c r="G273" s="129" t="str">
        <f t="array" aca="1" ref="G273" ca="1">INDIRECT("ConsolGeog[@["&amp;G$1&amp;"]]")</f>
        <v>Local Authority</v>
      </c>
      <c r="H273" s="129" t="str">
        <f t="array" aca="1" ref="H273" ca="1">INDIRECT("ConsolGeog[@["&amp;H$1&amp;"]]")</f>
        <v>Scotland</v>
      </c>
      <c r="I273" s="129" t="str">
        <f t="array" aca="1" ref="I273" ca="1">INDIRECT("ConsolGeog[@["&amp;I$1&amp;"]]")</f>
        <v/>
      </c>
      <c r="J273" s="129">
        <f t="array" aca="1" ref="J273" ca="1">INDIRECT("ConsolGeog[@["&amp;J$1&amp;"]]")</f>
        <v>0</v>
      </c>
      <c r="K273" s="129">
        <f t="array" aca="1" ref="K273" ca="1">INDIRECT("ConsolGeog[@["&amp;K$1&amp;"]]")</f>
        <v>0</v>
      </c>
      <c r="L273" s="129">
        <f t="array" aca="1" ref="L273" ca="1">INDIRECT("ConsolGeog[@["&amp;L$1&amp;"]]")</f>
        <v>0</v>
      </c>
      <c r="M273" s="129">
        <f t="array" aca="1" ref="M273" ca="1">INDIRECT("ConsolGeog[@["&amp;M$1&amp;"]]")</f>
        <v>0</v>
      </c>
      <c r="N273" s="129">
        <f t="array" aca="1" ref="N273" ca="1">INDIRECT("ConsolGeog[@["&amp;N$1&amp;"]]")</f>
        <v>0</v>
      </c>
      <c r="O273" s="129">
        <f t="array" aca="1" ref="O273" ca="1">INDIRECT("ConsolGeog[@["&amp;O$1&amp;"]]")</f>
        <v>0</v>
      </c>
      <c r="P273" s="129">
        <f t="array" ref="P273">ConsolGeog[COUNTY: Presented CS - 16-17 (2014) '[non additive!']]</f>
        <v>0</v>
      </c>
      <c r="Q273" s="129">
        <f t="array" ref="Q273">ConsolGeog[COUNTY: Presented CS - 16-24 (2014) '[non additive!']]</f>
        <v>0</v>
      </c>
      <c r="R273" s="129">
        <f t="array" ref="R273">ConsolGeog[COUNTY: Presented CS - 18-24 (2014) '[non additive!']]</f>
        <v>0</v>
      </c>
      <c r="S273" s="129">
        <f t="array" ref="S273">ConsolGeog[COUNTY: Assessed CS - 16-17 (2014) '[non additive!']]</f>
        <v>0</v>
      </c>
      <c r="T273" s="129">
        <f t="array" ref="T273">ConsolGeog[COUNTY: Assessed CS - 16-24 (2014) '[non additive!']]</f>
        <v>0</v>
      </c>
      <c r="U273" s="129">
        <f t="array" ref="U273">ConsolGeog[COUNTY: Assessed CS - 18-24 (2014) '[non additive!']]</f>
        <v>0</v>
      </c>
      <c r="V273" s="129">
        <f t="array" ref="V273">ConsolGeog[COUNTY: Sum of districts'' populations '[non additive!']]</f>
        <v>92028</v>
      </c>
      <c r="W273" s="160">
        <f t="array" aca="1" ref="W273" ca="1">INDIRECT("ConsolGeog[@["&amp;W$1&amp;"]]")</f>
        <v>0</v>
      </c>
      <c r="X273" s="129">
        <f t="array" aca="1" ref="X273" ca="1">INDIRECT("ConsolGeog[@["&amp;X$1&amp;"]]")</f>
        <v>0</v>
      </c>
      <c r="Y273" s="129">
        <f t="array" aca="1" ref="Y273" ca="1">INDIRECT("ConsolGeog[@["&amp;Y$1&amp;"]]")</f>
        <v>0</v>
      </c>
      <c r="Z273" s="129">
        <f t="array" aca="1" ref="Z273" ca="1">INDIRECT("ConsolGeog[@["&amp;Z$1&amp;"]]")</f>
        <v>0</v>
      </c>
      <c r="AA273" s="129">
        <f t="array" aca="1" ref="AA273" ca="1">INDIRECT("ConsolGeog[@["&amp;AA$1&amp;"]]")</f>
        <v>0</v>
      </c>
      <c r="AB273" s="129">
        <f t="array" aca="1" ref="AB273" ca="1">INDIRECT("ConsolGeog[@["&amp;AB$1&amp;"]]")</f>
        <v>0</v>
      </c>
      <c r="AC273" s="129">
        <f t="array" aca="1" ref="AC273" ca="1">INDIRECT("ConsolGeog[@["&amp;AC$1&amp;"]]")</f>
        <v>0</v>
      </c>
      <c r="AD273" s="129" t="str">
        <f t="array" aca="1" ref="AD273" ca="1">INDIRECT("ConsolGeog[@["&amp;AD$1&amp;"]]")</f>
        <v/>
      </c>
      <c r="AE273" s="129" t="str">
        <f t="array" aca="1" ref="AE273" ca="1">INDIRECT("ConsolGeog[@["&amp;AE$1&amp;"]]")</f>
        <v/>
      </c>
      <c r="AF273" s="129" t="str">
        <f t="array" aca="1" ref="AF273" ca="1">INDIRECT("ConsolGeog[@["&amp;AF$1&amp;"]]")</f>
        <v/>
      </c>
      <c r="AG273" s="129" t="str">
        <f t="array" aca="1" ref="AG273" ca="1">INDIRECT("ConsolGeog[@["&amp;AG$1&amp;"]]")</f>
        <v/>
      </c>
      <c r="AH273" s="129" t="str">
        <f t="array" aca="1" ref="AH273" ca="1">INDIRECT("ConsolGeog[@["&amp;AH$1&amp;"]]")</f>
        <v/>
      </c>
      <c r="AI273" s="129" t="str">
        <f t="array" aca="1" ref="AI273" ca="1">INDIRECT("ConsolGeog[@["&amp;AI$1&amp;"]]")</f>
        <v/>
      </c>
    </row>
    <row r="274" spans="1:35">
      <c r="A274" s="129" t="str">
        <f t="array" aca="1" ref="A274" ca="1">INDIRECT("ConsolGeog[@["&amp;A$1&amp;"]]")</f>
        <v>S12000033</v>
      </c>
      <c r="B274" s="129" t="str">
        <f t="array" aca="1" ref="B274" ca="1">INDIRECT("ConsolGeog[@["&amp;B$1&amp;"]]")</f>
        <v>Aberdeen City</v>
      </c>
      <c r="C274" s="129">
        <f t="array" aca="1" ref="C274" ca="1">INDIRECT("ConsolGeog[@["&amp;C$1&amp;"]]")</f>
        <v>222793</v>
      </c>
      <c r="D274" s="129">
        <f t="array" aca="1" ref="D274" ca="1">INDIRECT("ConsolGeog[@["&amp;D$1&amp;"]]")</f>
        <v>18571</v>
      </c>
      <c r="E274" s="129" t="str">
        <f t="array" aca="1" ref="E274" ca="1">INDIRECT("ConsolGeog[@["&amp;E$1&amp;"]]")</f>
        <v>S12000033</v>
      </c>
      <c r="F274" s="129" t="str">
        <f t="array" aca="1" ref="F274" ca="1">INDIRECT("ConsolGeog[@["&amp;F$1&amp;"]]")</f>
        <v/>
      </c>
      <c r="G274" s="129" t="str">
        <f t="array" aca="1" ref="G274" ca="1">INDIRECT("ConsolGeog[@["&amp;G$1&amp;"]]")</f>
        <v>Local Authority</v>
      </c>
      <c r="H274" s="129" t="str">
        <f t="array" aca="1" ref="H274" ca="1">INDIRECT("ConsolGeog[@["&amp;H$1&amp;"]]")</f>
        <v>Scotland</v>
      </c>
      <c r="I274" s="129" t="str">
        <f t="array" aca="1" ref="I274" ca="1">INDIRECT("ConsolGeog[@["&amp;I$1&amp;"]]")</f>
        <v/>
      </c>
      <c r="J274" s="129">
        <f t="array" aca="1" ref="J274" ca="1">INDIRECT("ConsolGeog[@["&amp;J$1&amp;"]]")</f>
        <v>0</v>
      </c>
      <c r="K274" s="129">
        <f t="array" aca="1" ref="K274" ca="1">INDIRECT("ConsolGeog[@["&amp;K$1&amp;"]]")</f>
        <v>0</v>
      </c>
      <c r="L274" s="129">
        <f t="array" aca="1" ref="L274" ca="1">INDIRECT("ConsolGeog[@["&amp;L$1&amp;"]]")</f>
        <v>0</v>
      </c>
      <c r="M274" s="129">
        <f t="array" aca="1" ref="M274" ca="1">INDIRECT("ConsolGeog[@["&amp;M$1&amp;"]]")</f>
        <v>0</v>
      </c>
      <c r="N274" s="129">
        <f t="array" aca="1" ref="N274" ca="1">INDIRECT("ConsolGeog[@["&amp;N$1&amp;"]]")</f>
        <v>0</v>
      </c>
      <c r="O274" s="129">
        <f t="array" aca="1" ref="O274" ca="1">INDIRECT("ConsolGeog[@["&amp;O$1&amp;"]]")</f>
        <v>0</v>
      </c>
      <c r="P274" s="129">
        <f t="array" ref="P274">ConsolGeog[COUNTY: Presented CS - 16-17 (2014) '[non additive!']]</f>
        <v>0</v>
      </c>
      <c r="Q274" s="129">
        <f t="array" ref="Q274">ConsolGeog[COUNTY: Presented CS - 16-24 (2014) '[non additive!']]</f>
        <v>0</v>
      </c>
      <c r="R274" s="129">
        <f t="array" ref="R274">ConsolGeog[COUNTY: Presented CS - 18-24 (2014) '[non additive!']]</f>
        <v>0</v>
      </c>
      <c r="S274" s="129">
        <f t="array" ref="S274">ConsolGeog[COUNTY: Assessed CS - 16-17 (2014) '[non additive!']]</f>
        <v>0</v>
      </c>
      <c r="T274" s="129">
        <f t="array" ref="T274">ConsolGeog[COUNTY: Assessed CS - 16-24 (2014) '[non additive!']]</f>
        <v>0</v>
      </c>
      <c r="U274" s="129">
        <f t="array" ref="U274">ConsolGeog[COUNTY: Assessed CS - 18-24 (2014) '[non additive!']]</f>
        <v>0</v>
      </c>
      <c r="V274" s="129">
        <f t="array" ref="V274">ConsolGeog[COUNTY: Sum of districts'' populations '[non additive!']]</f>
        <v>92028</v>
      </c>
      <c r="W274" s="160">
        <f t="array" aca="1" ref="W274" ca="1">INDIRECT("ConsolGeog[@["&amp;W$1&amp;"]]")</f>
        <v>0</v>
      </c>
      <c r="X274" s="129">
        <f t="array" aca="1" ref="X274" ca="1">INDIRECT("ConsolGeog[@["&amp;X$1&amp;"]]")</f>
        <v>0</v>
      </c>
      <c r="Y274" s="129">
        <f t="array" aca="1" ref="Y274" ca="1">INDIRECT("ConsolGeog[@["&amp;Y$1&amp;"]]")</f>
        <v>0</v>
      </c>
      <c r="Z274" s="129">
        <f t="array" aca="1" ref="Z274" ca="1">INDIRECT("ConsolGeog[@["&amp;Z$1&amp;"]]")</f>
        <v>0</v>
      </c>
      <c r="AA274" s="129">
        <f t="array" aca="1" ref="AA274" ca="1">INDIRECT("ConsolGeog[@["&amp;AA$1&amp;"]]")</f>
        <v>0</v>
      </c>
      <c r="AB274" s="129">
        <f t="array" aca="1" ref="AB274" ca="1">INDIRECT("ConsolGeog[@["&amp;AB$1&amp;"]]")</f>
        <v>0</v>
      </c>
      <c r="AC274" s="129">
        <f t="array" aca="1" ref="AC274" ca="1">INDIRECT("ConsolGeog[@["&amp;AC$1&amp;"]]")</f>
        <v>0</v>
      </c>
      <c r="AD274" s="129" t="str">
        <f t="array" aca="1" ref="AD274" ca="1">INDIRECT("ConsolGeog[@["&amp;AD$1&amp;"]]")</f>
        <v/>
      </c>
      <c r="AE274" s="129" t="str">
        <f t="array" aca="1" ref="AE274" ca="1">INDIRECT("ConsolGeog[@["&amp;AE$1&amp;"]]")</f>
        <v/>
      </c>
      <c r="AF274" s="129" t="str">
        <f t="array" aca="1" ref="AF274" ca="1">INDIRECT("ConsolGeog[@["&amp;AF$1&amp;"]]")</f>
        <v/>
      </c>
      <c r="AG274" s="129" t="str">
        <f t="array" aca="1" ref="AG274" ca="1">INDIRECT("ConsolGeog[@["&amp;AG$1&amp;"]]")</f>
        <v/>
      </c>
      <c r="AH274" s="129" t="str">
        <f t="array" aca="1" ref="AH274" ca="1">INDIRECT("ConsolGeog[@["&amp;AH$1&amp;"]]")</f>
        <v/>
      </c>
      <c r="AI274" s="129" t="str">
        <f t="array" aca="1" ref="AI274" ca="1">INDIRECT("ConsolGeog[@["&amp;AI$1&amp;"]]")</f>
        <v/>
      </c>
    </row>
    <row r="275" spans="1:35">
      <c r="A275" s="129" t="str">
        <f t="array" aca="1" ref="A275" ca="1">INDIRECT("ConsolGeog[@["&amp;A$1&amp;"]]")</f>
        <v>S12000034</v>
      </c>
      <c r="B275" s="129" t="str">
        <f t="array" aca="1" ref="B275" ca="1">INDIRECT("ConsolGeog[@["&amp;B$1&amp;"]]")</f>
        <v>Aberdeenshire</v>
      </c>
      <c r="C275" s="129">
        <f t="array" aca="1" ref="C275" ca="1">INDIRECT("ConsolGeog[@["&amp;C$1&amp;"]]")</f>
        <v>252973</v>
      </c>
      <c r="D275" s="129">
        <f t="array" aca="1" ref="D275" ca="1">INDIRECT("ConsolGeog[@["&amp;D$1&amp;"]]")</f>
        <v>631261</v>
      </c>
      <c r="E275" s="129" t="str">
        <f t="array" aca="1" ref="E275" ca="1">INDIRECT("ConsolGeog[@["&amp;E$1&amp;"]]")</f>
        <v>S12000034</v>
      </c>
      <c r="F275" s="129" t="str">
        <f t="array" aca="1" ref="F275" ca="1">INDIRECT("ConsolGeog[@["&amp;F$1&amp;"]]")</f>
        <v/>
      </c>
      <c r="G275" s="129" t="str">
        <f t="array" aca="1" ref="G275" ca="1">INDIRECT("ConsolGeog[@["&amp;G$1&amp;"]]")</f>
        <v>Local Authority</v>
      </c>
      <c r="H275" s="129" t="str">
        <f t="array" aca="1" ref="H275" ca="1">INDIRECT("ConsolGeog[@["&amp;H$1&amp;"]]")</f>
        <v>Scotland</v>
      </c>
      <c r="I275" s="129" t="str">
        <f t="array" aca="1" ref="I275" ca="1">INDIRECT("ConsolGeog[@["&amp;I$1&amp;"]]")</f>
        <v/>
      </c>
      <c r="J275" s="129">
        <f t="array" aca="1" ref="J275" ca="1">INDIRECT("ConsolGeog[@["&amp;J$1&amp;"]]")</f>
        <v>0</v>
      </c>
      <c r="K275" s="129">
        <f t="array" aca="1" ref="K275" ca="1">INDIRECT("ConsolGeog[@["&amp;K$1&amp;"]]")</f>
        <v>0</v>
      </c>
      <c r="L275" s="129">
        <f t="array" aca="1" ref="L275" ca="1">INDIRECT("ConsolGeog[@["&amp;L$1&amp;"]]")</f>
        <v>0</v>
      </c>
      <c r="M275" s="129">
        <f t="array" aca="1" ref="M275" ca="1">INDIRECT("ConsolGeog[@["&amp;M$1&amp;"]]")</f>
        <v>0</v>
      </c>
      <c r="N275" s="129">
        <f t="array" aca="1" ref="N275" ca="1">INDIRECT("ConsolGeog[@["&amp;N$1&amp;"]]")</f>
        <v>0</v>
      </c>
      <c r="O275" s="129">
        <f t="array" aca="1" ref="O275" ca="1">INDIRECT("ConsolGeog[@["&amp;O$1&amp;"]]")</f>
        <v>0</v>
      </c>
      <c r="P275" s="129">
        <f t="array" ref="P275">ConsolGeog[COUNTY: Presented CS - 16-17 (2014) '[non additive!']]</f>
        <v>0</v>
      </c>
      <c r="Q275" s="129">
        <f t="array" ref="Q275">ConsolGeog[COUNTY: Presented CS - 16-24 (2014) '[non additive!']]</f>
        <v>0</v>
      </c>
      <c r="R275" s="129">
        <f t="array" ref="R275">ConsolGeog[COUNTY: Presented CS - 18-24 (2014) '[non additive!']]</f>
        <v>0</v>
      </c>
      <c r="S275" s="129">
        <f t="array" ref="S275">ConsolGeog[COUNTY: Assessed CS - 16-17 (2014) '[non additive!']]</f>
        <v>0</v>
      </c>
      <c r="T275" s="129">
        <f t="array" ref="T275">ConsolGeog[COUNTY: Assessed CS - 16-24 (2014) '[non additive!']]</f>
        <v>0</v>
      </c>
      <c r="U275" s="129">
        <f t="array" ref="U275">ConsolGeog[COUNTY: Assessed CS - 18-24 (2014) '[non additive!']]</f>
        <v>0</v>
      </c>
      <c r="V275" s="129">
        <f t="array" ref="V275">ConsolGeog[COUNTY: Sum of districts'' populations '[non additive!']]</f>
        <v>92028</v>
      </c>
      <c r="W275" s="160">
        <f t="array" aca="1" ref="W275" ca="1">INDIRECT("ConsolGeog[@["&amp;W$1&amp;"]]")</f>
        <v>0</v>
      </c>
      <c r="X275" s="129">
        <f t="array" aca="1" ref="X275" ca="1">INDIRECT("ConsolGeog[@["&amp;X$1&amp;"]]")</f>
        <v>0</v>
      </c>
      <c r="Y275" s="129">
        <f t="array" aca="1" ref="Y275" ca="1">INDIRECT("ConsolGeog[@["&amp;Y$1&amp;"]]")</f>
        <v>0</v>
      </c>
      <c r="Z275" s="129">
        <f t="array" aca="1" ref="Z275" ca="1">INDIRECT("ConsolGeog[@["&amp;Z$1&amp;"]]")</f>
        <v>0</v>
      </c>
      <c r="AA275" s="129">
        <f t="array" aca="1" ref="AA275" ca="1">INDIRECT("ConsolGeog[@["&amp;AA$1&amp;"]]")</f>
        <v>0</v>
      </c>
      <c r="AB275" s="129">
        <f t="array" aca="1" ref="AB275" ca="1">INDIRECT("ConsolGeog[@["&amp;AB$1&amp;"]]")</f>
        <v>0</v>
      </c>
      <c r="AC275" s="129">
        <f t="array" aca="1" ref="AC275" ca="1">INDIRECT("ConsolGeog[@["&amp;AC$1&amp;"]]")</f>
        <v>0</v>
      </c>
      <c r="AD275" s="129" t="str">
        <f t="array" aca="1" ref="AD275" ca="1">INDIRECT("ConsolGeog[@["&amp;AD$1&amp;"]]")</f>
        <v/>
      </c>
      <c r="AE275" s="129" t="str">
        <f t="array" aca="1" ref="AE275" ca="1">INDIRECT("ConsolGeog[@["&amp;AE$1&amp;"]]")</f>
        <v/>
      </c>
      <c r="AF275" s="129" t="str">
        <f t="array" aca="1" ref="AF275" ca="1">INDIRECT("ConsolGeog[@["&amp;AF$1&amp;"]]")</f>
        <v/>
      </c>
      <c r="AG275" s="129" t="str">
        <f t="array" aca="1" ref="AG275" ca="1">INDIRECT("ConsolGeog[@["&amp;AG$1&amp;"]]")</f>
        <v/>
      </c>
      <c r="AH275" s="129" t="str">
        <f t="array" aca="1" ref="AH275" ca="1">INDIRECT("ConsolGeog[@["&amp;AH$1&amp;"]]")</f>
        <v/>
      </c>
      <c r="AI275" s="129" t="str">
        <f t="array" aca="1" ref="AI275" ca="1">INDIRECT("ConsolGeog[@["&amp;AI$1&amp;"]]")</f>
        <v/>
      </c>
    </row>
    <row r="276" spans="1:35">
      <c r="A276" s="129" t="str">
        <f t="array" aca="1" ref="A276" ca="1">INDIRECT("ConsolGeog[@["&amp;A$1&amp;"]]")</f>
        <v>S12000035</v>
      </c>
      <c r="B276" s="129" t="str">
        <f t="array" aca="1" ref="B276" ca="1">INDIRECT("ConsolGeog[@["&amp;B$1&amp;"]]")</f>
        <v>Argyll and Bute</v>
      </c>
      <c r="C276" s="129">
        <f t="array" aca="1" ref="C276" ca="1">INDIRECT("ConsolGeog[@["&amp;C$1&amp;"]]")</f>
        <v>88166</v>
      </c>
      <c r="D276" s="129">
        <f t="array" aca="1" ref="D276" ca="1">INDIRECT("ConsolGeog[@["&amp;D$1&amp;"]]")</f>
        <v>690947</v>
      </c>
      <c r="E276" s="129" t="str">
        <f t="array" aca="1" ref="E276" ca="1">INDIRECT("ConsolGeog[@["&amp;E$1&amp;"]]")</f>
        <v>S12000035</v>
      </c>
      <c r="F276" s="129" t="str">
        <f t="array" aca="1" ref="F276" ca="1">INDIRECT("ConsolGeog[@["&amp;F$1&amp;"]]")</f>
        <v/>
      </c>
      <c r="G276" s="129" t="str">
        <f t="array" aca="1" ref="G276" ca="1">INDIRECT("ConsolGeog[@["&amp;G$1&amp;"]]")</f>
        <v>Local Authority</v>
      </c>
      <c r="H276" s="129" t="str">
        <f t="array" aca="1" ref="H276" ca="1">INDIRECT("ConsolGeog[@["&amp;H$1&amp;"]]")</f>
        <v>Scotland</v>
      </c>
      <c r="I276" s="129" t="str">
        <f t="array" aca="1" ref="I276" ca="1">INDIRECT("ConsolGeog[@["&amp;I$1&amp;"]]")</f>
        <v/>
      </c>
      <c r="J276" s="129">
        <f t="array" aca="1" ref="J276" ca="1">INDIRECT("ConsolGeog[@["&amp;J$1&amp;"]]")</f>
        <v>0</v>
      </c>
      <c r="K276" s="129">
        <f t="array" aca="1" ref="K276" ca="1">INDIRECT("ConsolGeog[@["&amp;K$1&amp;"]]")</f>
        <v>0</v>
      </c>
      <c r="L276" s="129">
        <f t="array" aca="1" ref="L276" ca="1">INDIRECT("ConsolGeog[@["&amp;L$1&amp;"]]")</f>
        <v>0</v>
      </c>
      <c r="M276" s="129">
        <f t="array" aca="1" ref="M276" ca="1">INDIRECT("ConsolGeog[@["&amp;M$1&amp;"]]")</f>
        <v>0</v>
      </c>
      <c r="N276" s="129">
        <f t="array" aca="1" ref="N276" ca="1">INDIRECT("ConsolGeog[@["&amp;N$1&amp;"]]")</f>
        <v>0</v>
      </c>
      <c r="O276" s="129">
        <f t="array" aca="1" ref="O276" ca="1">INDIRECT("ConsolGeog[@["&amp;O$1&amp;"]]")</f>
        <v>0</v>
      </c>
      <c r="P276" s="129">
        <f t="array" ref="P276">ConsolGeog[COUNTY: Presented CS - 16-17 (2014) '[non additive!']]</f>
        <v>0</v>
      </c>
      <c r="Q276" s="129">
        <f t="array" ref="Q276">ConsolGeog[COUNTY: Presented CS - 16-24 (2014) '[non additive!']]</f>
        <v>0</v>
      </c>
      <c r="R276" s="129">
        <f t="array" ref="R276">ConsolGeog[COUNTY: Presented CS - 18-24 (2014) '[non additive!']]</f>
        <v>0</v>
      </c>
      <c r="S276" s="129">
        <f t="array" ref="S276">ConsolGeog[COUNTY: Assessed CS - 16-17 (2014) '[non additive!']]</f>
        <v>0</v>
      </c>
      <c r="T276" s="129">
        <f t="array" ref="T276">ConsolGeog[COUNTY: Assessed CS - 16-24 (2014) '[non additive!']]</f>
        <v>0</v>
      </c>
      <c r="U276" s="129">
        <f t="array" ref="U276">ConsolGeog[COUNTY: Assessed CS - 18-24 (2014) '[non additive!']]</f>
        <v>0</v>
      </c>
      <c r="V276" s="129">
        <f t="array" ref="V276">ConsolGeog[COUNTY: Sum of districts'' populations '[non additive!']]</f>
        <v>92028</v>
      </c>
      <c r="W276" s="160">
        <f t="array" aca="1" ref="W276" ca="1">INDIRECT("ConsolGeog[@["&amp;W$1&amp;"]]")</f>
        <v>0</v>
      </c>
      <c r="X276" s="129">
        <f t="array" aca="1" ref="X276" ca="1">INDIRECT("ConsolGeog[@["&amp;X$1&amp;"]]")</f>
        <v>0</v>
      </c>
      <c r="Y276" s="129">
        <f t="array" aca="1" ref="Y276" ca="1">INDIRECT("ConsolGeog[@["&amp;Y$1&amp;"]]")</f>
        <v>0</v>
      </c>
      <c r="Z276" s="129">
        <f t="array" aca="1" ref="Z276" ca="1">INDIRECT("ConsolGeog[@["&amp;Z$1&amp;"]]")</f>
        <v>0</v>
      </c>
      <c r="AA276" s="129">
        <f t="array" aca="1" ref="AA276" ca="1">INDIRECT("ConsolGeog[@["&amp;AA$1&amp;"]]")</f>
        <v>0</v>
      </c>
      <c r="AB276" s="129">
        <f t="array" aca="1" ref="AB276" ca="1">INDIRECT("ConsolGeog[@["&amp;AB$1&amp;"]]")</f>
        <v>0</v>
      </c>
      <c r="AC276" s="129">
        <f t="array" aca="1" ref="AC276" ca="1">INDIRECT("ConsolGeog[@["&amp;AC$1&amp;"]]")</f>
        <v>0</v>
      </c>
      <c r="AD276" s="129" t="str">
        <f t="array" aca="1" ref="AD276" ca="1">INDIRECT("ConsolGeog[@["&amp;AD$1&amp;"]]")</f>
        <v/>
      </c>
      <c r="AE276" s="129" t="str">
        <f t="array" aca="1" ref="AE276" ca="1">INDIRECT("ConsolGeog[@["&amp;AE$1&amp;"]]")</f>
        <v/>
      </c>
      <c r="AF276" s="129" t="str">
        <f t="array" aca="1" ref="AF276" ca="1">INDIRECT("ConsolGeog[@["&amp;AF$1&amp;"]]")</f>
        <v/>
      </c>
      <c r="AG276" s="129" t="str">
        <f t="array" aca="1" ref="AG276" ca="1">INDIRECT("ConsolGeog[@["&amp;AG$1&amp;"]]")</f>
        <v/>
      </c>
      <c r="AH276" s="129" t="str">
        <f t="array" aca="1" ref="AH276" ca="1">INDIRECT("ConsolGeog[@["&amp;AH$1&amp;"]]")</f>
        <v/>
      </c>
      <c r="AI276" s="129" t="str">
        <f t="array" aca="1" ref="AI276" ca="1">INDIRECT("ConsolGeog[@["&amp;AI$1&amp;"]]")</f>
        <v/>
      </c>
    </row>
    <row r="277" spans="1:35">
      <c r="A277" s="129" t="str">
        <f t="array" aca="1" ref="A277" ca="1">INDIRECT("ConsolGeog[@["&amp;A$1&amp;"]]")</f>
        <v>E08000006</v>
      </c>
      <c r="B277" s="129" t="str">
        <f t="array" aca="1" ref="B277" ca="1">INDIRECT("ConsolGeog[@["&amp;B$1&amp;"]]")</f>
        <v>Salford</v>
      </c>
      <c r="C277" s="129">
        <f t="array" aca="1" ref="C277" ca="1">INDIRECT("ConsolGeog[@["&amp;C$1&amp;"]]")</f>
        <v>233933</v>
      </c>
      <c r="D277" s="129">
        <f t="array" aca="1" ref="D277" ca="1">INDIRECT("ConsolGeog[@["&amp;D$1&amp;"]]")</f>
        <v>9719.02</v>
      </c>
      <c r="E277" s="129" t="str">
        <f t="array" aca="1" ref="E277" ca="1">INDIRECT("ConsolGeog[@["&amp;E$1&amp;"]]")</f>
        <v>E08000006</v>
      </c>
      <c r="F277" s="129">
        <f t="array" aca="1" ref="F277" ca="1">INDIRECT("ConsolGeog[@["&amp;F$1&amp;"]]")</f>
        <v>1</v>
      </c>
      <c r="G277" s="129" t="str">
        <f t="array" aca="1" ref="G277" ca="1">INDIRECT("ConsolGeog[@["&amp;G$1&amp;"]]")</f>
        <v>Unitary</v>
      </c>
      <c r="H277" s="129" t="str">
        <f t="array" aca="1" ref="H277" ca="1">INDIRECT("ConsolGeog[@["&amp;H$1&amp;"]]")</f>
        <v>England</v>
      </c>
      <c r="I277" s="129" t="str">
        <f t="array" aca="1" ref="I277" ca="1">INDIRECT("ConsolGeog[@["&amp;I$1&amp;"]]")</f>
        <v>Salford</v>
      </c>
      <c r="J277" s="129">
        <f t="array" aca="1" ref="J277" ca="1">INDIRECT("ConsolGeog[@["&amp;J$1&amp;"]]")</f>
        <v>0</v>
      </c>
      <c r="K277" s="129">
        <f t="array" aca="1" ref="K277" ca="1">INDIRECT("ConsolGeog[@["&amp;K$1&amp;"]]")</f>
        <v>0</v>
      </c>
      <c r="L277" s="129">
        <f t="array" aca="1" ref="L277" ca="1">INDIRECT("ConsolGeog[@["&amp;L$1&amp;"]]")</f>
        <v>0</v>
      </c>
      <c r="M277" s="129">
        <f t="array" aca="1" ref="M277" ca="1">INDIRECT("ConsolGeog[@["&amp;M$1&amp;"]]")</f>
        <v>0</v>
      </c>
      <c r="N277" s="129">
        <f t="array" aca="1" ref="N277" ca="1">INDIRECT("ConsolGeog[@["&amp;N$1&amp;"]]")</f>
        <v>0</v>
      </c>
      <c r="O277" s="129">
        <f t="array" aca="1" ref="O277" ca="1">INDIRECT("ConsolGeog[@["&amp;O$1&amp;"]]")</f>
        <v>0</v>
      </c>
      <c r="P277" s="129">
        <f t="array" ref="P277">ConsolGeog[COUNTY: Presented CS - 16-17 (2014) '[non additive!']]</f>
        <v>0</v>
      </c>
      <c r="Q277" s="129">
        <f t="array" ref="Q277">ConsolGeog[COUNTY: Presented CS - 16-24 (2014) '[non additive!']]</f>
        <v>0</v>
      </c>
      <c r="R277" s="129">
        <f t="array" ref="R277">ConsolGeog[COUNTY: Presented CS - 18-24 (2014) '[non additive!']]</f>
        <v>0</v>
      </c>
      <c r="S277" s="129">
        <f t="array" ref="S277">ConsolGeog[COUNTY: Assessed CS - 16-17 (2014) '[non additive!']]</f>
        <v>0</v>
      </c>
      <c r="T277" s="129">
        <f t="array" ref="T277">ConsolGeog[COUNTY: Assessed CS - 16-24 (2014) '[non additive!']]</f>
        <v>0</v>
      </c>
      <c r="U277" s="129">
        <f t="array" ref="U277">ConsolGeog[COUNTY: Assessed CS - 18-24 (2014) '[non additive!']]</f>
        <v>0</v>
      </c>
      <c r="V277" s="129">
        <f t="array" ref="V277">ConsolGeog[COUNTY: Sum of districts'' populations '[non additive!']]</f>
        <v>92028</v>
      </c>
      <c r="W277" s="160">
        <f t="array" aca="1" ref="W277" ca="1">INDIRECT("ConsolGeog[@["&amp;W$1&amp;"]]")</f>
        <v>1</v>
      </c>
      <c r="X277" s="129">
        <f t="array" aca="1" ref="X277" ca="1">INDIRECT("ConsolGeog[@["&amp;X$1&amp;"]]")</f>
        <v>0</v>
      </c>
      <c r="Y277" s="129">
        <f t="array" aca="1" ref="Y277" ca="1">INDIRECT("ConsolGeog[@["&amp;Y$1&amp;"]]")</f>
        <v>0</v>
      </c>
      <c r="Z277" s="129">
        <f t="array" aca="1" ref="Z277" ca="1">INDIRECT("ConsolGeog[@["&amp;Z$1&amp;"]]")</f>
        <v>0</v>
      </c>
      <c r="AA277" s="129">
        <f t="array" aca="1" ref="AA277" ca="1">INDIRECT("ConsolGeog[@["&amp;AA$1&amp;"]]")</f>
        <v>0</v>
      </c>
      <c r="AB277" s="129">
        <f t="array" aca="1" ref="AB277" ca="1">INDIRECT("ConsolGeog[@["&amp;AB$1&amp;"]]")</f>
        <v>0</v>
      </c>
      <c r="AC277" s="129">
        <f t="array" aca="1" ref="AC277" ca="1">INDIRECT("ConsolGeog[@["&amp;AC$1&amp;"]]")</f>
        <v>0</v>
      </c>
      <c r="AD277" s="129" t="str">
        <f t="array" aca="1" ref="AD277" ca="1">INDIRECT("ConsolGeog[@["&amp;AD$1&amp;"]]")</f>
        <v/>
      </c>
      <c r="AE277" s="129" t="str">
        <f t="array" aca="1" ref="AE277" ca="1">INDIRECT("ConsolGeog[@["&amp;AE$1&amp;"]]")</f>
        <v/>
      </c>
      <c r="AF277" s="129" t="str">
        <f t="array" aca="1" ref="AF277" ca="1">INDIRECT("ConsolGeog[@["&amp;AF$1&amp;"]]")</f>
        <v/>
      </c>
      <c r="AG277" s="129" t="str">
        <f t="array" aca="1" ref="AG277" ca="1">INDIRECT("ConsolGeog[@["&amp;AG$1&amp;"]]")</f>
        <v/>
      </c>
      <c r="AH277" s="129" t="str">
        <f t="array" aca="1" ref="AH277" ca="1">INDIRECT("ConsolGeog[@["&amp;AH$1&amp;"]]")</f>
        <v/>
      </c>
      <c r="AI277" s="129" t="str">
        <f t="array" aca="1" ref="AI277" ca="1">INDIRECT("ConsolGeog[@["&amp;AI$1&amp;"]]")</f>
        <v/>
      </c>
    </row>
    <row r="278" spans="1:35">
      <c r="A278" s="129" t="str">
        <f t="array" aca="1" ref="A278" ca="1">INDIRECT("ConsolGeog[@["&amp;A$1&amp;"]]")</f>
        <v>E08000021</v>
      </c>
      <c r="B278" s="129" t="str">
        <f t="array" aca="1" ref="B278" ca="1">INDIRECT("ConsolGeog[@["&amp;B$1&amp;"]]")</f>
        <v>Newcastle upon Tyne</v>
      </c>
      <c r="C278" s="129">
        <f t="array" aca="1" ref="C278" ca="1">INDIRECT("ConsolGeog[@["&amp;C$1&amp;"]]")</f>
        <v>280177</v>
      </c>
      <c r="D278" s="129">
        <f t="array" aca="1" ref="D278" ca="1">INDIRECT("ConsolGeog[@["&amp;D$1&amp;"]]")</f>
        <v>11343.86</v>
      </c>
      <c r="E278" s="129" t="str">
        <f t="array" aca="1" ref="E278" ca="1">INDIRECT("ConsolGeog[@["&amp;E$1&amp;"]]")</f>
        <v>E08000021</v>
      </c>
      <c r="F278" s="129">
        <f t="array" aca="1" ref="F278" ca="1">INDIRECT("ConsolGeog[@["&amp;F$1&amp;"]]")</f>
        <v>1</v>
      </c>
      <c r="G278" s="129" t="str">
        <f t="array" aca="1" ref="G278" ca="1">INDIRECT("ConsolGeog[@["&amp;G$1&amp;"]]")</f>
        <v>Unitary</v>
      </c>
      <c r="H278" s="129" t="str">
        <f t="array" aca="1" ref="H278" ca="1">INDIRECT("ConsolGeog[@["&amp;H$1&amp;"]]")</f>
        <v>England</v>
      </c>
      <c r="I278" s="129" t="str">
        <f t="array" aca="1" ref="I278" ca="1">INDIRECT("ConsolGeog[@["&amp;I$1&amp;"]]")</f>
        <v>Newcastle upon Tyne</v>
      </c>
      <c r="J278" s="129">
        <f t="array" aca="1" ref="J278" ca="1">INDIRECT("ConsolGeog[@["&amp;J$1&amp;"]]")</f>
        <v>0</v>
      </c>
      <c r="K278" s="129">
        <f t="array" aca="1" ref="K278" ca="1">INDIRECT("ConsolGeog[@["&amp;K$1&amp;"]]")</f>
        <v>0</v>
      </c>
      <c r="L278" s="129">
        <f t="array" aca="1" ref="L278" ca="1">INDIRECT("ConsolGeog[@["&amp;L$1&amp;"]]")</f>
        <v>0</v>
      </c>
      <c r="M278" s="129">
        <f t="array" aca="1" ref="M278" ca="1">INDIRECT("ConsolGeog[@["&amp;M$1&amp;"]]")</f>
        <v>0</v>
      </c>
      <c r="N278" s="129">
        <f t="array" aca="1" ref="N278" ca="1">INDIRECT("ConsolGeog[@["&amp;N$1&amp;"]]")</f>
        <v>0</v>
      </c>
      <c r="O278" s="129">
        <f t="array" aca="1" ref="O278" ca="1">INDIRECT("ConsolGeog[@["&amp;O$1&amp;"]]")</f>
        <v>0</v>
      </c>
      <c r="P278" s="129">
        <f t="array" ref="P278">ConsolGeog[COUNTY: Presented CS - 16-17 (2014) '[non additive!']]</f>
        <v>0</v>
      </c>
      <c r="Q278" s="129">
        <f t="array" ref="Q278">ConsolGeog[COUNTY: Presented CS - 16-24 (2014) '[non additive!']]</f>
        <v>0</v>
      </c>
      <c r="R278" s="129">
        <f t="array" ref="R278">ConsolGeog[COUNTY: Presented CS - 18-24 (2014) '[non additive!']]</f>
        <v>0</v>
      </c>
      <c r="S278" s="129">
        <f t="array" ref="S278">ConsolGeog[COUNTY: Assessed CS - 16-17 (2014) '[non additive!']]</f>
        <v>0</v>
      </c>
      <c r="T278" s="129">
        <f t="array" ref="T278">ConsolGeog[COUNTY: Assessed CS - 16-24 (2014) '[non additive!']]</f>
        <v>0</v>
      </c>
      <c r="U278" s="129">
        <f t="array" ref="U278">ConsolGeog[COUNTY: Assessed CS - 18-24 (2014) '[non additive!']]</f>
        <v>0</v>
      </c>
      <c r="V278" s="129">
        <f t="array" ref="V278">ConsolGeog[COUNTY: Sum of districts'' populations '[non additive!']]</f>
        <v>92028</v>
      </c>
      <c r="W278" s="160">
        <f t="array" aca="1" ref="W278" ca="1">INDIRECT("ConsolGeog[@["&amp;W$1&amp;"]]")</f>
        <v>1</v>
      </c>
      <c r="X278" s="129">
        <f t="array" aca="1" ref="X278" ca="1">INDIRECT("ConsolGeog[@["&amp;X$1&amp;"]]")</f>
        <v>0</v>
      </c>
      <c r="Y278" s="129">
        <f t="array" aca="1" ref="Y278" ca="1">INDIRECT("ConsolGeog[@["&amp;Y$1&amp;"]]")</f>
        <v>0</v>
      </c>
      <c r="Z278" s="129">
        <f t="array" aca="1" ref="Z278" ca="1">INDIRECT("ConsolGeog[@["&amp;Z$1&amp;"]]")</f>
        <v>0</v>
      </c>
      <c r="AA278" s="129">
        <f t="array" aca="1" ref="AA278" ca="1">INDIRECT("ConsolGeog[@["&amp;AA$1&amp;"]]")</f>
        <v>0</v>
      </c>
      <c r="AB278" s="129">
        <f t="array" aca="1" ref="AB278" ca="1">INDIRECT("ConsolGeog[@["&amp;AB$1&amp;"]]")</f>
        <v>0</v>
      </c>
      <c r="AC278" s="129">
        <f t="array" aca="1" ref="AC278" ca="1">INDIRECT("ConsolGeog[@["&amp;AC$1&amp;"]]")</f>
        <v>0</v>
      </c>
      <c r="AD278" s="129" t="str">
        <f t="array" aca="1" ref="AD278" ca="1">INDIRECT("ConsolGeog[@["&amp;AD$1&amp;"]]")</f>
        <v/>
      </c>
      <c r="AE278" s="129" t="str">
        <f t="array" aca="1" ref="AE278" ca="1">INDIRECT("ConsolGeog[@["&amp;AE$1&amp;"]]")</f>
        <v/>
      </c>
      <c r="AF278" s="129" t="str">
        <f t="array" aca="1" ref="AF278" ca="1">INDIRECT("ConsolGeog[@["&amp;AF$1&amp;"]]")</f>
        <v/>
      </c>
      <c r="AG278" s="129" t="str">
        <f t="array" aca="1" ref="AG278" ca="1">INDIRECT("ConsolGeog[@["&amp;AG$1&amp;"]]")</f>
        <v/>
      </c>
      <c r="AH278" s="129" t="str">
        <f t="array" aca="1" ref="AH278" ca="1">INDIRECT("ConsolGeog[@["&amp;AH$1&amp;"]]")</f>
        <v/>
      </c>
      <c r="AI278" s="129" t="str">
        <f t="array" aca="1" ref="AI278" ca="1">INDIRECT("ConsolGeog[@["&amp;AI$1&amp;"]]")</f>
        <v/>
      </c>
    </row>
    <row r="279" spans="1:35">
      <c r="A279" s="129" t="str">
        <f t="array" aca="1" ref="A279" ca="1">INDIRECT("ConsolGeog[@["&amp;A$1&amp;"]]")</f>
        <v>E08000007</v>
      </c>
      <c r="B279" s="129" t="str">
        <f t="array" aca="1" ref="B279" ca="1">INDIRECT("ConsolGeog[@["&amp;B$1&amp;"]]")</f>
        <v>Stockport</v>
      </c>
      <c r="C279" s="129">
        <f t="array" aca="1" ref="C279" ca="1">INDIRECT("ConsolGeog[@["&amp;C$1&amp;"]]")</f>
        <v>283275</v>
      </c>
      <c r="D279" s="129">
        <f t="array" aca="1" ref="D279" ca="1">INDIRECT("ConsolGeog[@["&amp;D$1&amp;"]]")</f>
        <v>12606.18</v>
      </c>
      <c r="E279" s="129" t="str">
        <f t="array" aca="1" ref="E279" ca="1">INDIRECT("ConsolGeog[@["&amp;E$1&amp;"]]")</f>
        <v>E08000007</v>
      </c>
      <c r="F279" s="129" t="str">
        <f t="array" aca="1" ref="F279" ca="1">INDIRECT("ConsolGeog[@["&amp;F$1&amp;"]]")</f>
        <v/>
      </c>
      <c r="G279" s="129" t="str">
        <f t="array" aca="1" ref="G279" ca="1">INDIRECT("ConsolGeog[@["&amp;G$1&amp;"]]")</f>
        <v>Unitary</v>
      </c>
      <c r="H279" s="129" t="str">
        <f t="array" aca="1" ref="H279" ca="1">INDIRECT("ConsolGeog[@["&amp;H$1&amp;"]]")</f>
        <v>England</v>
      </c>
      <c r="I279" s="129" t="str">
        <f t="array" aca="1" ref="I279" ca="1">INDIRECT("ConsolGeog[@["&amp;I$1&amp;"]]")</f>
        <v>Stockport</v>
      </c>
      <c r="J279" s="129">
        <f t="array" aca="1" ref="J279" ca="1">INDIRECT("ConsolGeog[@["&amp;J$1&amp;"]]")</f>
        <v>5</v>
      </c>
      <c r="K279" s="129">
        <f t="array" aca="1" ref="K279" ca="1">INDIRECT("ConsolGeog[@["&amp;K$1&amp;"]]")</f>
        <v>0</v>
      </c>
      <c r="L279" s="129">
        <f t="array" aca="1" ref="L279" ca="1">INDIRECT("ConsolGeog[@["&amp;L$1&amp;"]]")</f>
        <v>151</v>
      </c>
      <c r="M279" s="129">
        <f t="array" aca="1" ref="M279" ca="1">INDIRECT("ConsolGeog[@["&amp;M$1&amp;"]]")</f>
        <v>5</v>
      </c>
      <c r="N279" s="129">
        <f t="array" aca="1" ref="N279" ca="1">INDIRECT("ConsolGeog[@["&amp;N$1&amp;"]]")</f>
        <v>0</v>
      </c>
      <c r="O279" s="129">
        <f t="array" aca="1" ref="O279" ca="1">INDIRECT("ConsolGeog[@["&amp;O$1&amp;"]]")</f>
        <v>151</v>
      </c>
      <c r="P279" s="129">
        <f t="array" ref="P279">ConsolGeog[COUNTY: Presented CS - 16-17 (2014) '[non additive!']]</f>
        <v>0</v>
      </c>
      <c r="Q279" s="129">
        <f t="array" ref="Q279">ConsolGeog[COUNTY: Presented CS - 16-24 (2014) '[non additive!']]</f>
        <v>0</v>
      </c>
      <c r="R279" s="129">
        <f t="array" ref="R279">ConsolGeog[COUNTY: Presented CS - 18-24 (2014) '[non additive!']]</f>
        <v>0</v>
      </c>
      <c r="S279" s="129">
        <f t="array" ref="S279">ConsolGeog[COUNTY: Assessed CS - 16-17 (2014) '[non additive!']]</f>
        <v>0</v>
      </c>
      <c r="T279" s="129">
        <f t="array" ref="T279">ConsolGeog[COUNTY: Assessed CS - 16-24 (2014) '[non additive!']]</f>
        <v>0</v>
      </c>
      <c r="U279" s="129">
        <f t="array" ref="U279">ConsolGeog[COUNTY: Assessed CS - 18-24 (2014) '[non additive!']]</f>
        <v>0</v>
      </c>
      <c r="V279" s="129">
        <f t="array" ref="V279">ConsolGeog[COUNTY: Sum of districts'' populations '[non additive!']]</f>
        <v>92028</v>
      </c>
      <c r="W279" s="160">
        <f t="array" aca="1" ref="W279" ca="1">INDIRECT("ConsolGeog[@["&amp;W$1&amp;"]]")</f>
        <v>1</v>
      </c>
      <c r="X279" s="129">
        <f t="array" aca="1" ref="X279" ca="1">INDIRECT("ConsolGeog[@["&amp;X$1&amp;"]]")</f>
        <v>0</v>
      </c>
      <c r="Y279" s="129">
        <f t="array" aca="1" ref="Y279" ca="1">INDIRECT("ConsolGeog[@["&amp;Y$1&amp;"]]")</f>
        <v>0</v>
      </c>
      <c r="Z279" s="129">
        <f t="array" aca="1" ref="Z279" ca="1">INDIRECT("ConsolGeog[@["&amp;Z$1&amp;"]]")</f>
        <v>0</v>
      </c>
      <c r="AA279" s="129">
        <f t="array" aca="1" ref="AA279" ca="1">INDIRECT("ConsolGeog[@["&amp;AA$1&amp;"]]")</f>
        <v>0</v>
      </c>
      <c r="AB279" s="129">
        <f t="array" aca="1" ref="AB279" ca="1">INDIRECT("ConsolGeog[@["&amp;AB$1&amp;"]]")</f>
        <v>0</v>
      </c>
      <c r="AC279" s="129">
        <f t="array" aca="1" ref="AC279" ca="1">INDIRECT("ConsolGeog[@["&amp;AC$1&amp;"]]")</f>
        <v>0</v>
      </c>
      <c r="AD279" s="129" t="str">
        <f t="array" aca="1" ref="AD279" ca="1">INDIRECT("ConsolGeog[@["&amp;AD$1&amp;"]]")</f>
        <v/>
      </c>
      <c r="AE279" s="129" t="str">
        <f t="array" aca="1" ref="AE279" ca="1">INDIRECT("ConsolGeog[@["&amp;AE$1&amp;"]]")</f>
        <v/>
      </c>
      <c r="AF279" s="129" t="str">
        <f t="array" aca="1" ref="AF279" ca="1">INDIRECT("ConsolGeog[@["&amp;AF$1&amp;"]]")</f>
        <v/>
      </c>
      <c r="AG279" s="129" t="str">
        <f t="array" aca="1" ref="AG279" ca="1">INDIRECT("ConsolGeog[@["&amp;AG$1&amp;"]]")</f>
        <v/>
      </c>
      <c r="AH279" s="129" t="str">
        <f t="array" aca="1" ref="AH279" ca="1">INDIRECT("ConsolGeog[@["&amp;AH$1&amp;"]]")</f>
        <v/>
      </c>
      <c r="AI279" s="129" t="str">
        <f t="array" aca="1" ref="AI279" ca="1">INDIRECT("ConsolGeog[@["&amp;AI$1&amp;"]]")</f>
        <v/>
      </c>
    </row>
    <row r="280" spans="1:35">
      <c r="A280" s="129" t="str">
        <f t="array" aca="1" ref="A280" ca="1">INDIRECT("ConsolGeog[@["&amp;A$1&amp;"]]")</f>
        <v>E08000008</v>
      </c>
      <c r="B280" s="129" t="str">
        <f t="array" aca="1" ref="B280" ca="1">INDIRECT("ConsolGeog[@["&amp;B$1&amp;"]]")</f>
        <v>Tameside</v>
      </c>
      <c r="C280" s="129">
        <f t="array" aca="1" ref="C280" ca="1">INDIRECT("ConsolGeog[@["&amp;C$1&amp;"]]")</f>
        <v>219324</v>
      </c>
      <c r="D280" s="129">
        <f t="array" aca="1" ref="D280" ca="1">INDIRECT("ConsolGeog[@["&amp;D$1&amp;"]]")</f>
        <v>10317.14</v>
      </c>
      <c r="E280" s="129" t="str">
        <f t="array" aca="1" ref="E280" ca="1">INDIRECT("ConsolGeog[@["&amp;E$1&amp;"]]")</f>
        <v>E08000008</v>
      </c>
      <c r="F280" s="129" t="str">
        <f t="array" aca="1" ref="F280" ca="1">INDIRECT("ConsolGeog[@["&amp;F$1&amp;"]]")</f>
        <v/>
      </c>
      <c r="G280" s="129" t="str">
        <f t="array" aca="1" ref="G280" ca="1">INDIRECT("ConsolGeog[@["&amp;G$1&amp;"]]")</f>
        <v>Unitary</v>
      </c>
      <c r="H280" s="129" t="str">
        <f t="array" aca="1" ref="H280" ca="1">INDIRECT("ConsolGeog[@["&amp;H$1&amp;"]]")</f>
        <v>England</v>
      </c>
      <c r="I280" s="129" t="str">
        <f t="array" aca="1" ref="I280" ca="1">INDIRECT("ConsolGeog[@["&amp;I$1&amp;"]]")</f>
        <v>Tameside</v>
      </c>
      <c r="J280" s="129">
        <f t="array" aca="1" ref="J280" ca="1">INDIRECT("ConsolGeog[@["&amp;J$1&amp;"]]")</f>
        <v>45</v>
      </c>
      <c r="K280" s="129">
        <f t="array" aca="1" ref="K280" ca="1">INDIRECT("ConsolGeog[@["&amp;K$1&amp;"]]")</f>
        <v>0</v>
      </c>
      <c r="L280" s="129">
        <f t="array" aca="1" ref="L280" ca="1">INDIRECT("ConsolGeog[@["&amp;L$1&amp;"]]")</f>
        <v>0</v>
      </c>
      <c r="M280" s="129">
        <f t="array" aca="1" ref="M280" ca="1">INDIRECT("ConsolGeog[@["&amp;M$1&amp;"]]")</f>
        <v>0</v>
      </c>
      <c r="N280" s="129">
        <f t="array" aca="1" ref="N280" ca="1">INDIRECT("ConsolGeog[@["&amp;N$1&amp;"]]")</f>
        <v>0</v>
      </c>
      <c r="O280" s="129">
        <f t="array" aca="1" ref="O280" ca="1">INDIRECT("ConsolGeog[@["&amp;O$1&amp;"]]")</f>
        <v>76</v>
      </c>
      <c r="P280" s="129">
        <f t="array" ref="P280">ConsolGeog[COUNTY: Presented CS - 16-17 (2014) '[non additive!']]</f>
        <v>0</v>
      </c>
      <c r="Q280" s="129">
        <f t="array" ref="Q280">ConsolGeog[COUNTY: Presented CS - 16-24 (2014) '[non additive!']]</f>
        <v>0</v>
      </c>
      <c r="R280" s="129">
        <f t="array" ref="R280">ConsolGeog[COUNTY: Presented CS - 18-24 (2014) '[non additive!']]</f>
        <v>0</v>
      </c>
      <c r="S280" s="129">
        <f t="array" ref="S280">ConsolGeog[COUNTY: Assessed CS - 16-17 (2014) '[non additive!']]</f>
        <v>0</v>
      </c>
      <c r="T280" s="129">
        <f t="array" ref="T280">ConsolGeog[COUNTY: Assessed CS - 16-24 (2014) '[non additive!']]</f>
        <v>0</v>
      </c>
      <c r="U280" s="129">
        <f t="array" ref="U280">ConsolGeog[COUNTY: Assessed CS - 18-24 (2014) '[non additive!']]</f>
        <v>0</v>
      </c>
      <c r="V280" s="129">
        <f t="array" ref="V280">ConsolGeog[COUNTY: Sum of districts'' populations '[non additive!']]</f>
        <v>92028</v>
      </c>
      <c r="W280" s="160">
        <f t="array" aca="1" ref="W280" ca="1">INDIRECT("ConsolGeog[@["&amp;W$1&amp;"]]")</f>
        <v>1</v>
      </c>
      <c r="X280" s="129">
        <f t="array" aca="1" ref="X280" ca="1">INDIRECT("ConsolGeog[@["&amp;X$1&amp;"]]")</f>
        <v>0</v>
      </c>
      <c r="Y280" s="129">
        <f t="array" aca="1" ref="Y280" ca="1">INDIRECT("ConsolGeog[@["&amp;Y$1&amp;"]]")</f>
        <v>0</v>
      </c>
      <c r="Z280" s="129">
        <f t="array" aca="1" ref="Z280" ca="1">INDIRECT("ConsolGeog[@["&amp;Z$1&amp;"]]")</f>
        <v>0</v>
      </c>
      <c r="AA280" s="129">
        <f t="array" aca="1" ref="AA280" ca="1">INDIRECT("ConsolGeog[@["&amp;AA$1&amp;"]]")</f>
        <v>0</v>
      </c>
      <c r="AB280" s="129">
        <f t="array" aca="1" ref="AB280" ca="1">INDIRECT("ConsolGeog[@["&amp;AB$1&amp;"]]")</f>
        <v>0</v>
      </c>
      <c r="AC280" s="129">
        <f t="array" aca="1" ref="AC280" ca="1">INDIRECT("ConsolGeog[@["&amp;AC$1&amp;"]]")</f>
        <v>0</v>
      </c>
      <c r="AD280" s="129" t="str">
        <f t="array" aca="1" ref="AD280" ca="1">INDIRECT("ConsolGeog[@["&amp;AD$1&amp;"]]")</f>
        <v/>
      </c>
      <c r="AE280" s="129" t="str">
        <f t="array" aca="1" ref="AE280" ca="1">INDIRECT("ConsolGeog[@["&amp;AE$1&amp;"]]")</f>
        <v/>
      </c>
      <c r="AF280" s="129" t="str">
        <f t="array" aca="1" ref="AF280" ca="1">INDIRECT("ConsolGeog[@["&amp;AF$1&amp;"]]")</f>
        <v/>
      </c>
      <c r="AG280" s="129" t="str">
        <f t="array" aca="1" ref="AG280" ca="1">INDIRECT("ConsolGeog[@["&amp;AG$1&amp;"]]")</f>
        <v/>
      </c>
      <c r="AH280" s="129" t="str">
        <f t="array" aca="1" ref="AH280" ca="1">INDIRECT("ConsolGeog[@["&amp;AH$1&amp;"]]")</f>
        <v/>
      </c>
      <c r="AI280" s="129" t="str">
        <f t="array" aca="1" ref="AI280" ca="1">INDIRECT("ConsolGeog[@["&amp;AI$1&amp;"]]")</f>
        <v>ERROR</v>
      </c>
    </row>
    <row r="281" spans="1:35">
      <c r="A281" s="129" t="str">
        <f t="array" aca="1" ref="A281" ca="1">INDIRECT("ConsolGeog[@["&amp;A$1&amp;"]]")</f>
        <v>E08000009</v>
      </c>
      <c r="B281" s="129" t="str">
        <f t="array" aca="1" ref="B281" ca="1">INDIRECT("ConsolGeog[@["&amp;B$1&amp;"]]")</f>
        <v>Trafford</v>
      </c>
      <c r="C281" s="129">
        <f t="array" aca="1" ref="C281" ca="1">INDIRECT("ConsolGeog[@["&amp;C$1&amp;"]]")</f>
        <v>226578</v>
      </c>
      <c r="D281" s="129">
        <f t="array" aca="1" ref="D281" ca="1">INDIRECT("ConsolGeog[@["&amp;D$1&amp;"]]")</f>
        <v>10603.73</v>
      </c>
      <c r="E281" s="129" t="str">
        <f t="array" aca="1" ref="E281" ca="1">INDIRECT("ConsolGeog[@["&amp;E$1&amp;"]]")</f>
        <v>E08000009</v>
      </c>
      <c r="F281" s="129">
        <f t="array" aca="1" ref="F281" ca="1">INDIRECT("ConsolGeog[@["&amp;F$1&amp;"]]")</f>
        <v>1</v>
      </c>
      <c r="G281" s="129" t="str">
        <f t="array" aca="1" ref="G281" ca="1">INDIRECT("ConsolGeog[@["&amp;G$1&amp;"]]")</f>
        <v>Unitary</v>
      </c>
      <c r="H281" s="129" t="str">
        <f t="array" aca="1" ref="H281" ca="1">INDIRECT("ConsolGeog[@["&amp;H$1&amp;"]]")</f>
        <v>England</v>
      </c>
      <c r="I281" s="129" t="str">
        <f t="array" aca="1" ref="I281" ca="1">INDIRECT("ConsolGeog[@["&amp;I$1&amp;"]]")</f>
        <v>Trafford</v>
      </c>
      <c r="J281" s="129">
        <f t="array" aca="1" ref="J281" ca="1">INDIRECT("ConsolGeog[@["&amp;J$1&amp;"]]")</f>
        <v>0</v>
      </c>
      <c r="K281" s="129">
        <f t="array" aca="1" ref="K281" ca="1">INDIRECT("ConsolGeog[@["&amp;K$1&amp;"]]")</f>
        <v>0</v>
      </c>
      <c r="L281" s="129">
        <f t="array" aca="1" ref="L281" ca="1">INDIRECT("ConsolGeog[@["&amp;L$1&amp;"]]")</f>
        <v>0</v>
      </c>
      <c r="M281" s="129">
        <f t="array" aca="1" ref="M281" ca="1">INDIRECT("ConsolGeog[@["&amp;M$1&amp;"]]")</f>
        <v>0</v>
      </c>
      <c r="N281" s="129">
        <f t="array" aca="1" ref="N281" ca="1">INDIRECT("ConsolGeog[@["&amp;N$1&amp;"]]")</f>
        <v>0</v>
      </c>
      <c r="O281" s="129">
        <f t="array" aca="1" ref="O281" ca="1">INDIRECT("ConsolGeog[@["&amp;O$1&amp;"]]")</f>
        <v>0</v>
      </c>
      <c r="P281" s="129">
        <f t="array" ref="P281">ConsolGeog[COUNTY: Presented CS - 16-17 (2014) '[non additive!']]</f>
        <v>0</v>
      </c>
      <c r="Q281" s="129">
        <f t="array" ref="Q281">ConsolGeog[COUNTY: Presented CS - 16-24 (2014) '[non additive!']]</f>
        <v>0</v>
      </c>
      <c r="R281" s="129">
        <f t="array" ref="R281">ConsolGeog[COUNTY: Presented CS - 18-24 (2014) '[non additive!']]</f>
        <v>0</v>
      </c>
      <c r="S281" s="129">
        <f t="array" ref="S281">ConsolGeog[COUNTY: Assessed CS - 16-17 (2014) '[non additive!']]</f>
        <v>0</v>
      </c>
      <c r="T281" s="129">
        <f t="array" ref="T281">ConsolGeog[COUNTY: Assessed CS - 16-24 (2014) '[non additive!']]</f>
        <v>0</v>
      </c>
      <c r="U281" s="129">
        <f t="array" ref="U281">ConsolGeog[COUNTY: Assessed CS - 18-24 (2014) '[non additive!']]</f>
        <v>0</v>
      </c>
      <c r="V281" s="129">
        <f t="array" ref="V281">ConsolGeog[COUNTY: Sum of districts'' populations '[non additive!']]</f>
        <v>92028</v>
      </c>
      <c r="W281" s="160">
        <f t="array" aca="1" ref="W281" ca="1">INDIRECT("ConsolGeog[@["&amp;W$1&amp;"]]")</f>
        <v>1</v>
      </c>
      <c r="X281" s="129">
        <f t="array" aca="1" ref="X281" ca="1">INDIRECT("ConsolGeog[@["&amp;X$1&amp;"]]")</f>
        <v>0</v>
      </c>
      <c r="Y281" s="129">
        <f t="array" aca="1" ref="Y281" ca="1">INDIRECT("ConsolGeog[@["&amp;Y$1&amp;"]]")</f>
        <v>0</v>
      </c>
      <c r="Z281" s="129">
        <f t="array" aca="1" ref="Z281" ca="1">INDIRECT("ConsolGeog[@["&amp;Z$1&amp;"]]")</f>
        <v>0</v>
      </c>
      <c r="AA281" s="129">
        <f t="array" aca="1" ref="AA281" ca="1">INDIRECT("ConsolGeog[@["&amp;AA$1&amp;"]]")</f>
        <v>0</v>
      </c>
      <c r="AB281" s="129">
        <f t="array" aca="1" ref="AB281" ca="1">INDIRECT("ConsolGeog[@["&amp;AB$1&amp;"]]")</f>
        <v>0</v>
      </c>
      <c r="AC281" s="129">
        <f t="array" aca="1" ref="AC281" ca="1">INDIRECT("ConsolGeog[@["&amp;AC$1&amp;"]]")</f>
        <v>0</v>
      </c>
      <c r="AD281" s="129" t="str">
        <f t="array" aca="1" ref="AD281" ca="1">INDIRECT("ConsolGeog[@["&amp;AD$1&amp;"]]")</f>
        <v/>
      </c>
      <c r="AE281" s="129" t="str">
        <f t="array" aca="1" ref="AE281" ca="1">INDIRECT("ConsolGeog[@["&amp;AE$1&amp;"]]")</f>
        <v/>
      </c>
      <c r="AF281" s="129" t="str">
        <f t="array" aca="1" ref="AF281" ca="1">INDIRECT("ConsolGeog[@["&amp;AF$1&amp;"]]")</f>
        <v/>
      </c>
      <c r="AG281" s="129" t="str">
        <f t="array" aca="1" ref="AG281" ca="1">INDIRECT("ConsolGeog[@["&amp;AG$1&amp;"]]")</f>
        <v/>
      </c>
      <c r="AH281" s="129" t="str">
        <f t="array" aca="1" ref="AH281" ca="1">INDIRECT("ConsolGeog[@["&amp;AH$1&amp;"]]")</f>
        <v/>
      </c>
      <c r="AI281" s="129" t="str">
        <f t="array" aca="1" ref="AI281" ca="1">INDIRECT("ConsolGeog[@["&amp;AI$1&amp;"]]")</f>
        <v/>
      </c>
    </row>
    <row r="282" spans="1:35">
      <c r="A282" s="129" t="str">
        <f t="array" aca="1" ref="A282" ca="1">INDIRECT("ConsolGeog[@["&amp;A$1&amp;"]]")</f>
        <v>S12000042</v>
      </c>
      <c r="B282" s="129" t="str">
        <f t="array" aca="1" ref="B282" ca="1">INDIRECT("ConsolGeog[@["&amp;B$1&amp;"]]")</f>
        <v>Dundee City</v>
      </c>
      <c r="C282" s="129">
        <f t="array" aca="1" ref="C282" ca="1">INDIRECT("ConsolGeog[@["&amp;C$1&amp;"]]")</f>
        <v>147268</v>
      </c>
      <c r="D282" s="129">
        <f t="array" aca="1" ref="D282" ca="1">INDIRECT("ConsolGeog[@["&amp;D$1&amp;"]]")</f>
        <v>5978</v>
      </c>
      <c r="E282" s="129" t="str">
        <f t="array" aca="1" ref="E282" ca="1">INDIRECT("ConsolGeog[@["&amp;E$1&amp;"]]")</f>
        <v>S12000042</v>
      </c>
      <c r="F282" s="129" t="str">
        <f t="array" aca="1" ref="F282" ca="1">INDIRECT("ConsolGeog[@["&amp;F$1&amp;"]]")</f>
        <v/>
      </c>
      <c r="G282" s="129" t="str">
        <f t="array" aca="1" ref="G282" ca="1">INDIRECT("ConsolGeog[@["&amp;G$1&amp;"]]")</f>
        <v>Local Authority</v>
      </c>
      <c r="H282" s="129" t="str">
        <f t="array" aca="1" ref="H282" ca="1">INDIRECT("ConsolGeog[@["&amp;H$1&amp;"]]")</f>
        <v>Scotland</v>
      </c>
      <c r="I282" s="129" t="str">
        <f t="array" aca="1" ref="I282" ca="1">INDIRECT("ConsolGeog[@["&amp;I$1&amp;"]]")</f>
        <v/>
      </c>
      <c r="J282" s="129">
        <f t="array" aca="1" ref="J282" ca="1">INDIRECT("ConsolGeog[@["&amp;J$1&amp;"]]")</f>
        <v>0</v>
      </c>
      <c r="K282" s="129">
        <f t="array" aca="1" ref="K282" ca="1">INDIRECT("ConsolGeog[@["&amp;K$1&amp;"]]")</f>
        <v>0</v>
      </c>
      <c r="L282" s="129">
        <f t="array" aca="1" ref="L282" ca="1">INDIRECT("ConsolGeog[@["&amp;L$1&amp;"]]")</f>
        <v>0</v>
      </c>
      <c r="M282" s="129">
        <f t="array" aca="1" ref="M282" ca="1">INDIRECT("ConsolGeog[@["&amp;M$1&amp;"]]")</f>
        <v>0</v>
      </c>
      <c r="N282" s="129">
        <f t="array" aca="1" ref="N282" ca="1">INDIRECT("ConsolGeog[@["&amp;N$1&amp;"]]")</f>
        <v>0</v>
      </c>
      <c r="O282" s="129">
        <f t="array" aca="1" ref="O282" ca="1">INDIRECT("ConsolGeog[@["&amp;O$1&amp;"]]")</f>
        <v>0</v>
      </c>
      <c r="P282" s="129">
        <f t="array" ref="P282">ConsolGeog[COUNTY: Presented CS - 16-17 (2014) '[non additive!']]</f>
        <v>0</v>
      </c>
      <c r="Q282" s="129">
        <f t="array" ref="Q282">ConsolGeog[COUNTY: Presented CS - 16-24 (2014) '[non additive!']]</f>
        <v>0</v>
      </c>
      <c r="R282" s="129">
        <f t="array" ref="R282">ConsolGeog[COUNTY: Presented CS - 18-24 (2014) '[non additive!']]</f>
        <v>0</v>
      </c>
      <c r="S282" s="129">
        <f t="array" ref="S282">ConsolGeog[COUNTY: Assessed CS - 16-17 (2014) '[non additive!']]</f>
        <v>0</v>
      </c>
      <c r="T282" s="129">
        <f t="array" ref="T282">ConsolGeog[COUNTY: Assessed CS - 16-24 (2014) '[non additive!']]</f>
        <v>0</v>
      </c>
      <c r="U282" s="129">
        <f t="array" ref="U282">ConsolGeog[COUNTY: Assessed CS - 18-24 (2014) '[non additive!']]</f>
        <v>0</v>
      </c>
      <c r="V282" s="129">
        <f t="array" ref="V282">ConsolGeog[COUNTY: Sum of districts'' populations '[non additive!']]</f>
        <v>92028</v>
      </c>
      <c r="W282" s="160">
        <f t="array" aca="1" ref="W282" ca="1">INDIRECT("ConsolGeog[@["&amp;W$1&amp;"]]")</f>
        <v>0</v>
      </c>
      <c r="X282" s="129">
        <f t="array" aca="1" ref="X282" ca="1">INDIRECT("ConsolGeog[@["&amp;X$1&amp;"]]")</f>
        <v>0</v>
      </c>
      <c r="Y282" s="129">
        <f t="array" aca="1" ref="Y282" ca="1">INDIRECT("ConsolGeog[@["&amp;Y$1&amp;"]]")</f>
        <v>0</v>
      </c>
      <c r="Z282" s="129">
        <f t="array" aca="1" ref="Z282" ca="1">INDIRECT("ConsolGeog[@["&amp;Z$1&amp;"]]")</f>
        <v>0</v>
      </c>
      <c r="AA282" s="129">
        <f t="array" aca="1" ref="AA282" ca="1">INDIRECT("ConsolGeog[@["&amp;AA$1&amp;"]]")</f>
        <v>0</v>
      </c>
      <c r="AB282" s="129">
        <f t="array" aca="1" ref="AB282" ca="1">INDIRECT("ConsolGeog[@["&amp;AB$1&amp;"]]")</f>
        <v>0</v>
      </c>
      <c r="AC282" s="129">
        <f t="array" aca="1" ref="AC282" ca="1">INDIRECT("ConsolGeog[@["&amp;AC$1&amp;"]]")</f>
        <v>0</v>
      </c>
      <c r="AD282" s="129" t="str">
        <f t="array" aca="1" ref="AD282" ca="1">INDIRECT("ConsolGeog[@["&amp;AD$1&amp;"]]")</f>
        <v/>
      </c>
      <c r="AE282" s="129" t="str">
        <f t="array" aca="1" ref="AE282" ca="1">INDIRECT("ConsolGeog[@["&amp;AE$1&amp;"]]")</f>
        <v/>
      </c>
      <c r="AF282" s="129" t="str">
        <f t="array" aca="1" ref="AF282" ca="1">INDIRECT("ConsolGeog[@["&amp;AF$1&amp;"]]")</f>
        <v/>
      </c>
      <c r="AG282" s="129" t="str">
        <f t="array" aca="1" ref="AG282" ca="1">INDIRECT("ConsolGeog[@["&amp;AG$1&amp;"]]")</f>
        <v/>
      </c>
      <c r="AH282" s="129" t="str">
        <f t="array" aca="1" ref="AH282" ca="1">INDIRECT("ConsolGeog[@["&amp;AH$1&amp;"]]")</f>
        <v/>
      </c>
      <c r="AI282" s="129" t="str">
        <f t="array" aca="1" ref="AI282" ca="1">INDIRECT("ConsolGeog[@["&amp;AI$1&amp;"]]")</f>
        <v/>
      </c>
    </row>
    <row r="283" spans="1:35">
      <c r="A283" s="129" t="str">
        <f t="array" aca="1" ref="A283" ca="1">INDIRECT("ConsolGeog[@["&amp;A$1&amp;"]]")</f>
        <v>S12000044</v>
      </c>
      <c r="B283" s="129" t="str">
        <f t="array" aca="1" ref="B283" ca="1">INDIRECT("ConsolGeog[@["&amp;B$1&amp;"]]")</f>
        <v>North Lanarkshire</v>
      </c>
      <c r="C283" s="129">
        <f t="array" aca="1" ref="C283" ca="1">INDIRECT("ConsolGeog[@["&amp;C$1&amp;"]]")</f>
        <v>337727</v>
      </c>
      <c r="D283" s="129">
        <f t="array" aca="1" ref="D283" ca="1">INDIRECT("ConsolGeog[@["&amp;D$1&amp;"]]")</f>
        <v>46991</v>
      </c>
      <c r="E283" s="129" t="str">
        <f t="array" aca="1" ref="E283" ca="1">INDIRECT("ConsolGeog[@["&amp;E$1&amp;"]]")</f>
        <v>S12000044</v>
      </c>
      <c r="F283" s="129" t="str">
        <f t="array" aca="1" ref="F283" ca="1">INDIRECT("ConsolGeog[@["&amp;F$1&amp;"]]")</f>
        <v/>
      </c>
      <c r="G283" s="129" t="str">
        <f t="array" aca="1" ref="G283" ca="1">INDIRECT("ConsolGeog[@["&amp;G$1&amp;"]]")</f>
        <v>Local Authority</v>
      </c>
      <c r="H283" s="129" t="str">
        <f t="array" aca="1" ref="H283" ca="1">INDIRECT("ConsolGeog[@["&amp;H$1&amp;"]]")</f>
        <v>Scotland</v>
      </c>
      <c r="I283" s="129" t="str">
        <f t="array" aca="1" ref="I283" ca="1">INDIRECT("ConsolGeog[@["&amp;I$1&amp;"]]")</f>
        <v/>
      </c>
      <c r="J283" s="129">
        <f t="array" aca="1" ref="J283" ca="1">INDIRECT("ConsolGeog[@["&amp;J$1&amp;"]]")</f>
        <v>0</v>
      </c>
      <c r="K283" s="129">
        <f t="array" aca="1" ref="K283" ca="1">INDIRECT("ConsolGeog[@["&amp;K$1&amp;"]]")</f>
        <v>0</v>
      </c>
      <c r="L283" s="129">
        <f t="array" aca="1" ref="L283" ca="1">INDIRECT("ConsolGeog[@["&amp;L$1&amp;"]]")</f>
        <v>0</v>
      </c>
      <c r="M283" s="129">
        <f t="array" aca="1" ref="M283" ca="1">INDIRECT("ConsolGeog[@["&amp;M$1&amp;"]]")</f>
        <v>0</v>
      </c>
      <c r="N283" s="129">
        <f t="array" aca="1" ref="N283" ca="1">INDIRECT("ConsolGeog[@["&amp;N$1&amp;"]]")</f>
        <v>0</v>
      </c>
      <c r="O283" s="129">
        <f t="array" aca="1" ref="O283" ca="1">INDIRECT("ConsolGeog[@["&amp;O$1&amp;"]]")</f>
        <v>0</v>
      </c>
      <c r="P283" s="129">
        <f t="array" ref="P283">ConsolGeog[COUNTY: Presented CS - 16-17 (2014) '[non additive!']]</f>
        <v>0</v>
      </c>
      <c r="Q283" s="129">
        <f t="array" ref="Q283">ConsolGeog[COUNTY: Presented CS - 16-24 (2014) '[non additive!']]</f>
        <v>0</v>
      </c>
      <c r="R283" s="129">
        <f t="array" ref="R283">ConsolGeog[COUNTY: Presented CS - 18-24 (2014) '[non additive!']]</f>
        <v>0</v>
      </c>
      <c r="S283" s="129">
        <f t="array" ref="S283">ConsolGeog[COUNTY: Assessed CS - 16-17 (2014) '[non additive!']]</f>
        <v>0</v>
      </c>
      <c r="T283" s="129">
        <f t="array" ref="T283">ConsolGeog[COUNTY: Assessed CS - 16-24 (2014) '[non additive!']]</f>
        <v>0</v>
      </c>
      <c r="U283" s="129">
        <f t="array" ref="U283">ConsolGeog[COUNTY: Assessed CS - 18-24 (2014) '[non additive!']]</f>
        <v>0</v>
      </c>
      <c r="V283" s="129">
        <f t="array" ref="V283">ConsolGeog[COUNTY: Sum of districts'' populations '[non additive!']]</f>
        <v>92028</v>
      </c>
      <c r="W283" s="160">
        <f t="array" aca="1" ref="W283" ca="1">INDIRECT("ConsolGeog[@["&amp;W$1&amp;"]]")</f>
        <v>0</v>
      </c>
      <c r="X283" s="129">
        <f t="array" aca="1" ref="X283" ca="1">INDIRECT("ConsolGeog[@["&amp;X$1&amp;"]]")</f>
        <v>0</v>
      </c>
      <c r="Y283" s="129">
        <f t="array" aca="1" ref="Y283" ca="1">INDIRECT("ConsolGeog[@["&amp;Y$1&amp;"]]")</f>
        <v>0</v>
      </c>
      <c r="Z283" s="129">
        <f t="array" aca="1" ref="Z283" ca="1">INDIRECT("ConsolGeog[@["&amp;Z$1&amp;"]]")</f>
        <v>0</v>
      </c>
      <c r="AA283" s="129">
        <f t="array" aca="1" ref="AA283" ca="1">INDIRECT("ConsolGeog[@["&amp;AA$1&amp;"]]")</f>
        <v>0</v>
      </c>
      <c r="AB283" s="129">
        <f t="array" aca="1" ref="AB283" ca="1">INDIRECT("ConsolGeog[@["&amp;AB$1&amp;"]]")</f>
        <v>0</v>
      </c>
      <c r="AC283" s="129">
        <f t="array" aca="1" ref="AC283" ca="1">INDIRECT("ConsolGeog[@["&amp;AC$1&amp;"]]")</f>
        <v>0</v>
      </c>
      <c r="AD283" s="129" t="str">
        <f t="array" aca="1" ref="AD283" ca="1">INDIRECT("ConsolGeog[@["&amp;AD$1&amp;"]]")</f>
        <v/>
      </c>
      <c r="AE283" s="129" t="str">
        <f t="array" aca="1" ref="AE283" ca="1">INDIRECT("ConsolGeog[@["&amp;AE$1&amp;"]]")</f>
        <v/>
      </c>
      <c r="AF283" s="129" t="str">
        <f t="array" aca="1" ref="AF283" ca="1">INDIRECT("ConsolGeog[@["&amp;AF$1&amp;"]]")</f>
        <v/>
      </c>
      <c r="AG283" s="129" t="str">
        <f t="array" aca="1" ref="AG283" ca="1">INDIRECT("ConsolGeog[@["&amp;AG$1&amp;"]]")</f>
        <v/>
      </c>
      <c r="AH283" s="129" t="str">
        <f t="array" aca="1" ref="AH283" ca="1">INDIRECT("ConsolGeog[@["&amp;AH$1&amp;"]]")</f>
        <v/>
      </c>
      <c r="AI283" s="129" t="str">
        <f t="array" aca="1" ref="AI283" ca="1">INDIRECT("ConsolGeog[@["&amp;AI$1&amp;"]]")</f>
        <v/>
      </c>
    </row>
    <row r="284" spans="1:35">
      <c r="A284" s="129" t="str">
        <f t="array" aca="1" ref="A284" ca="1">INDIRECT("ConsolGeog[@["&amp;A$1&amp;"]]")</f>
        <v>E08000010</v>
      </c>
      <c r="B284" s="129" t="str">
        <f t="array" aca="1" ref="B284" ca="1">INDIRECT("ConsolGeog[@["&amp;B$1&amp;"]]")</f>
        <v>Wigan</v>
      </c>
      <c r="C284" s="129">
        <f t="array" aca="1" ref="C284" ca="1">INDIRECT("ConsolGeog[@["&amp;C$1&amp;"]]")</f>
        <v>317849</v>
      </c>
      <c r="D284" s="129">
        <f t="array" aca="1" ref="D284" ca="1">INDIRECT("ConsolGeog[@["&amp;D$1&amp;"]]")</f>
        <v>18819.150000000001</v>
      </c>
      <c r="E284" s="129" t="str">
        <f t="array" aca="1" ref="E284" ca="1">INDIRECT("ConsolGeog[@["&amp;E$1&amp;"]]")</f>
        <v>E08000010</v>
      </c>
      <c r="F284" s="129" t="str">
        <f t="array" aca="1" ref="F284" ca="1">INDIRECT("ConsolGeog[@["&amp;F$1&amp;"]]")</f>
        <v/>
      </c>
      <c r="G284" s="129" t="str">
        <f t="array" aca="1" ref="G284" ca="1">INDIRECT("ConsolGeog[@["&amp;G$1&amp;"]]")</f>
        <v>Unitary</v>
      </c>
      <c r="H284" s="129" t="str">
        <f t="array" aca="1" ref="H284" ca="1">INDIRECT("ConsolGeog[@["&amp;H$1&amp;"]]")</f>
        <v>England</v>
      </c>
      <c r="I284" s="129" t="str">
        <f t="array" aca="1" ref="I284" ca="1">INDIRECT("ConsolGeog[@["&amp;I$1&amp;"]]")</f>
        <v>Wigan</v>
      </c>
      <c r="J284" s="129">
        <f t="array" aca="1" ref="J284" ca="1">INDIRECT("ConsolGeog[@["&amp;J$1&amp;"]]")</f>
        <v>0</v>
      </c>
      <c r="K284" s="129">
        <f t="array" aca="1" ref="K284" ca="1">INDIRECT("ConsolGeog[@["&amp;K$1&amp;"]]")</f>
        <v>0</v>
      </c>
      <c r="L284" s="129">
        <f t="array" aca="1" ref="L284" ca="1">INDIRECT("ConsolGeog[@["&amp;L$1&amp;"]]")</f>
        <v>0</v>
      </c>
      <c r="M284" s="129">
        <f t="array" aca="1" ref="M284" ca="1">INDIRECT("ConsolGeog[@["&amp;M$1&amp;"]]")</f>
        <v>0</v>
      </c>
      <c r="N284" s="129">
        <f t="array" aca="1" ref="N284" ca="1">INDIRECT("ConsolGeog[@["&amp;N$1&amp;"]]")</f>
        <v>0</v>
      </c>
      <c r="O284" s="129">
        <f t="array" aca="1" ref="O284" ca="1">INDIRECT("ConsolGeog[@["&amp;O$1&amp;"]]")</f>
        <v>0</v>
      </c>
      <c r="P284" s="129">
        <f t="array" ref="P284">ConsolGeog[COUNTY: Presented CS - 16-17 (2014) '[non additive!']]</f>
        <v>0</v>
      </c>
      <c r="Q284" s="129">
        <f t="array" ref="Q284">ConsolGeog[COUNTY: Presented CS - 16-24 (2014) '[non additive!']]</f>
        <v>0</v>
      </c>
      <c r="R284" s="129">
        <f t="array" ref="R284">ConsolGeog[COUNTY: Presented CS - 18-24 (2014) '[non additive!']]</f>
        <v>0</v>
      </c>
      <c r="S284" s="129">
        <f t="array" ref="S284">ConsolGeog[COUNTY: Assessed CS - 16-17 (2014) '[non additive!']]</f>
        <v>0</v>
      </c>
      <c r="T284" s="129">
        <f t="array" ref="T284">ConsolGeog[COUNTY: Assessed CS - 16-24 (2014) '[non additive!']]</f>
        <v>0</v>
      </c>
      <c r="U284" s="129">
        <f t="array" ref="U284">ConsolGeog[COUNTY: Assessed CS - 18-24 (2014) '[non additive!']]</f>
        <v>0</v>
      </c>
      <c r="V284" s="129">
        <f t="array" ref="V284">ConsolGeog[COUNTY: Sum of districts'' populations '[non additive!']]</f>
        <v>92028</v>
      </c>
      <c r="W284" s="160">
        <f t="array" aca="1" ref="W284" ca="1">INDIRECT("ConsolGeog[@["&amp;W$1&amp;"]]")</f>
        <v>1</v>
      </c>
      <c r="X284" s="129">
        <f t="array" aca="1" ref="X284" ca="1">INDIRECT("ConsolGeog[@["&amp;X$1&amp;"]]")</f>
        <v>16</v>
      </c>
      <c r="Y284" s="129">
        <f t="array" aca="1" ref="Y284" ca="1">INDIRECT("ConsolGeog[@["&amp;Y$1&amp;"]]")</f>
        <v>0</v>
      </c>
      <c r="Z284" s="129">
        <f t="array" aca="1" ref="Z284" ca="1">INDIRECT("ConsolGeog[@["&amp;Z$1&amp;"]]")</f>
        <v>0</v>
      </c>
      <c r="AA284" s="129">
        <f t="array" aca="1" ref="AA284" ca="1">INDIRECT("ConsolGeog[@["&amp;AA$1&amp;"]]")</f>
        <v>16</v>
      </c>
      <c r="AB284" s="129">
        <f t="array" aca="1" ref="AB284" ca="1">INDIRECT("ConsolGeog[@["&amp;AB$1&amp;"]]")</f>
        <v>0</v>
      </c>
      <c r="AC284" s="129">
        <f t="array" aca="1" ref="AC284" ca="1">INDIRECT("ConsolGeog[@["&amp;AC$1&amp;"]]")</f>
        <v>0</v>
      </c>
      <c r="AD284" s="129" t="str">
        <f t="array" aca="1" ref="AD284" ca="1">INDIRECT("ConsolGeog[@["&amp;AD$1&amp;"]]")</f>
        <v/>
      </c>
      <c r="AE284" s="129" t="str">
        <f t="array" aca="1" ref="AE284" ca="1">INDIRECT("ConsolGeog[@["&amp;AE$1&amp;"]]")</f>
        <v/>
      </c>
      <c r="AF284" s="129" t="str">
        <f t="array" aca="1" ref="AF284" ca="1">INDIRECT("ConsolGeog[@["&amp;AF$1&amp;"]]")</f>
        <v/>
      </c>
      <c r="AG284" s="129" t="str">
        <f t="array" aca="1" ref="AG284" ca="1">INDIRECT("ConsolGeog[@["&amp;AG$1&amp;"]]")</f>
        <v/>
      </c>
      <c r="AH284" s="129" t="str">
        <f t="array" aca="1" ref="AH284" ca="1">INDIRECT("ConsolGeog[@["&amp;AH$1&amp;"]]")</f>
        <v/>
      </c>
      <c r="AI284" s="129" t="str">
        <f t="array" aca="1" ref="AI284" ca="1">INDIRECT("ConsolGeog[@["&amp;AI$1&amp;"]]")</f>
        <v/>
      </c>
    </row>
    <row r="285" spans="1:35">
      <c r="A285" s="129" t="str">
        <f t="array" aca="1" ref="A285" ca="1">INDIRECT("ConsolGeog[@["&amp;A$1&amp;"]]")</f>
        <v>W06000009</v>
      </c>
      <c r="B285" s="129" t="str">
        <f t="array" aca="1" ref="B285" ca="1">INDIRECT("ConsolGeog[@["&amp;B$1&amp;"]]")</f>
        <v>Pembrokeshire</v>
      </c>
      <c r="C285" s="129">
        <f t="array" aca="1" ref="C285" ca="1">INDIRECT("ConsolGeog[@["&amp;C$1&amp;"]]")</f>
        <v>122439</v>
      </c>
      <c r="D285" s="129">
        <f t="array" aca="1" ref="D285" ca="1">INDIRECT("ConsolGeog[@["&amp;D$1&amp;"]]")</f>
        <v>161873.87</v>
      </c>
      <c r="E285" s="129" t="str">
        <f t="array" aca="1" ref="E285" ca="1">INDIRECT("ConsolGeog[@["&amp;E$1&amp;"]]")</f>
        <v>W06000009</v>
      </c>
      <c r="F285" s="129" t="str">
        <f t="array" aca="1" ref="F285" ca="1">INDIRECT("ConsolGeog[@["&amp;F$1&amp;"]]")</f>
        <v/>
      </c>
      <c r="G285" s="129" t="str">
        <f t="array" aca="1" ref="G285" ca="1">INDIRECT("ConsolGeog[@["&amp;G$1&amp;"]]")</f>
        <v>Local Authority</v>
      </c>
      <c r="H285" s="129" t="str">
        <f t="array" aca="1" ref="H285" ca="1">INDIRECT("ConsolGeog[@["&amp;H$1&amp;"]]")</f>
        <v>Wales</v>
      </c>
      <c r="I285" s="129" t="str">
        <f t="array" aca="1" ref="I285" ca="1">INDIRECT("ConsolGeog[@["&amp;I$1&amp;"]]")</f>
        <v/>
      </c>
      <c r="J285" s="129">
        <f t="array" aca="1" ref="J285" ca="1">INDIRECT("ConsolGeog[@["&amp;J$1&amp;"]]")</f>
        <v>23</v>
      </c>
      <c r="K285" s="129">
        <f t="array" aca="1" ref="K285" ca="1">INDIRECT("ConsolGeog[@["&amp;K$1&amp;"]]")</f>
        <v>0</v>
      </c>
      <c r="L285" s="129">
        <f t="array" aca="1" ref="L285" ca="1">INDIRECT("ConsolGeog[@["&amp;L$1&amp;"]]")</f>
        <v>167</v>
      </c>
      <c r="M285" s="129">
        <f t="array" aca="1" ref="M285" ca="1">INDIRECT("ConsolGeog[@["&amp;M$1&amp;"]]")</f>
        <v>23</v>
      </c>
      <c r="N285" s="129">
        <f t="array" aca="1" ref="N285" ca="1">INDIRECT("ConsolGeog[@["&amp;N$1&amp;"]]")</f>
        <v>0</v>
      </c>
      <c r="O285" s="129">
        <f t="array" aca="1" ref="O285" ca="1">INDIRECT("ConsolGeog[@["&amp;O$1&amp;"]]")</f>
        <v>167</v>
      </c>
      <c r="P285" s="129">
        <f t="array" ref="P285">ConsolGeog[COUNTY: Presented CS - 16-17 (2014) '[non additive!']]</f>
        <v>0</v>
      </c>
      <c r="Q285" s="129">
        <f t="array" ref="Q285">ConsolGeog[COUNTY: Presented CS - 16-24 (2014) '[non additive!']]</f>
        <v>0</v>
      </c>
      <c r="R285" s="129">
        <f t="array" ref="R285">ConsolGeog[COUNTY: Presented CS - 18-24 (2014) '[non additive!']]</f>
        <v>0</v>
      </c>
      <c r="S285" s="129">
        <f t="array" ref="S285">ConsolGeog[COUNTY: Assessed CS - 16-17 (2014) '[non additive!']]</f>
        <v>0</v>
      </c>
      <c r="T285" s="129">
        <f t="array" ref="T285">ConsolGeog[COUNTY: Assessed CS - 16-24 (2014) '[non additive!']]</f>
        <v>0</v>
      </c>
      <c r="U285" s="129">
        <f t="array" ref="U285">ConsolGeog[COUNTY: Assessed CS - 18-24 (2014) '[non additive!']]</f>
        <v>0</v>
      </c>
      <c r="V285" s="129">
        <f t="array" ref="V285">ConsolGeog[COUNTY: Sum of districts'' populations '[non additive!']]</f>
        <v>92028</v>
      </c>
      <c r="W285" s="160">
        <f t="array" aca="1" ref="W285" ca="1">INDIRECT("ConsolGeog[@["&amp;W$1&amp;"]]")</f>
        <v>0</v>
      </c>
      <c r="X285" s="129">
        <f t="array" aca="1" ref="X285" ca="1">INDIRECT("ConsolGeog[@["&amp;X$1&amp;"]]")</f>
        <v>0</v>
      </c>
      <c r="Y285" s="129">
        <f t="array" aca="1" ref="Y285" ca="1">INDIRECT("ConsolGeog[@["&amp;Y$1&amp;"]]")</f>
        <v>0</v>
      </c>
      <c r="Z285" s="129">
        <f t="array" aca="1" ref="Z285" ca="1">INDIRECT("ConsolGeog[@["&amp;Z$1&amp;"]]")</f>
        <v>0</v>
      </c>
      <c r="AA285" s="129">
        <f t="array" aca="1" ref="AA285" ca="1">INDIRECT("ConsolGeog[@["&amp;AA$1&amp;"]]")</f>
        <v>0</v>
      </c>
      <c r="AB285" s="129">
        <f t="array" aca="1" ref="AB285" ca="1">INDIRECT("ConsolGeog[@["&amp;AB$1&amp;"]]")</f>
        <v>0</v>
      </c>
      <c r="AC285" s="129">
        <f t="array" aca="1" ref="AC285" ca="1">INDIRECT("ConsolGeog[@["&amp;AC$1&amp;"]]")</f>
        <v>0</v>
      </c>
      <c r="AD285" s="129" t="str">
        <f t="array" aca="1" ref="AD285" ca="1">INDIRECT("ConsolGeog[@["&amp;AD$1&amp;"]]")</f>
        <v/>
      </c>
      <c r="AE285" s="129" t="str">
        <f t="array" aca="1" ref="AE285" ca="1">INDIRECT("ConsolGeog[@["&amp;AE$1&amp;"]]")</f>
        <v/>
      </c>
      <c r="AF285" s="129" t="str">
        <f t="array" aca="1" ref="AF285" ca="1">INDIRECT("ConsolGeog[@["&amp;AF$1&amp;"]]")</f>
        <v/>
      </c>
      <c r="AG285" s="129" t="str">
        <f t="array" aca="1" ref="AG285" ca="1">INDIRECT("ConsolGeog[@["&amp;AG$1&amp;"]]")</f>
        <v/>
      </c>
      <c r="AH285" s="129" t="str">
        <f t="array" aca="1" ref="AH285" ca="1">INDIRECT("ConsolGeog[@["&amp;AH$1&amp;"]]")</f>
        <v/>
      </c>
      <c r="AI285" s="129" t="str">
        <f t="array" aca="1" ref="AI285" ca="1">INDIRECT("ConsolGeog[@["&amp;AI$1&amp;"]]")</f>
        <v/>
      </c>
    </row>
    <row r="286" spans="1:35">
      <c r="A286" s="129" t="str">
        <f t="array" aca="1" ref="A286" ca="1">INDIRECT("ConsolGeog[@["&amp;A$1&amp;"]]")</f>
        <v>E08000011</v>
      </c>
      <c r="B286" s="129" t="str">
        <f t="array" aca="1" ref="B286" ca="1">INDIRECT("ConsolGeog[@["&amp;B$1&amp;"]]")</f>
        <v>Knowsley</v>
      </c>
      <c r="C286" s="129">
        <f t="array" aca="1" ref="C286" ca="1">INDIRECT("ConsolGeog[@["&amp;C$1&amp;"]]")</f>
        <v>145893</v>
      </c>
      <c r="D286" s="129">
        <f t="array" aca="1" ref="D286" ca="1">INDIRECT("ConsolGeog[@["&amp;D$1&amp;"]]")</f>
        <v>8646.93</v>
      </c>
      <c r="E286" s="129" t="str">
        <f t="array" aca="1" ref="E286" ca="1">INDIRECT("ConsolGeog[@["&amp;E$1&amp;"]]")</f>
        <v>E08000011</v>
      </c>
      <c r="F286" s="129" t="str">
        <f t="array" aca="1" ref="F286" ca="1">INDIRECT("ConsolGeog[@["&amp;F$1&amp;"]]")</f>
        <v/>
      </c>
      <c r="G286" s="129" t="str">
        <f t="array" aca="1" ref="G286" ca="1">INDIRECT("ConsolGeog[@["&amp;G$1&amp;"]]")</f>
        <v>Unitary</v>
      </c>
      <c r="H286" s="129" t="str">
        <f t="array" aca="1" ref="H286" ca="1">INDIRECT("ConsolGeog[@["&amp;H$1&amp;"]]")</f>
        <v>England</v>
      </c>
      <c r="I286" s="129" t="str">
        <f t="array" aca="1" ref="I286" ca="1">INDIRECT("ConsolGeog[@["&amp;I$1&amp;"]]")</f>
        <v>Knowsley</v>
      </c>
      <c r="J286" s="129">
        <f t="array" aca="1" ref="J286" ca="1">INDIRECT("ConsolGeog[@["&amp;J$1&amp;"]]")</f>
        <v>22</v>
      </c>
      <c r="K286" s="129">
        <f t="array" aca="1" ref="K286" ca="1">INDIRECT("ConsolGeog[@["&amp;K$1&amp;"]]")</f>
        <v>0</v>
      </c>
      <c r="L286" s="129">
        <f t="array" aca="1" ref="L286" ca="1">INDIRECT("ConsolGeog[@["&amp;L$1&amp;"]]")</f>
        <v>57</v>
      </c>
      <c r="M286" s="129">
        <f t="array" aca="1" ref="M286" ca="1">INDIRECT("ConsolGeog[@["&amp;M$1&amp;"]]")</f>
        <v>8</v>
      </c>
      <c r="N286" s="129">
        <f t="array" aca="1" ref="N286" ca="1">INDIRECT("ConsolGeog[@["&amp;N$1&amp;"]]")</f>
        <v>0</v>
      </c>
      <c r="O286" s="129">
        <f t="array" aca="1" ref="O286" ca="1">INDIRECT("ConsolGeog[@["&amp;O$1&amp;"]]")</f>
        <v>57</v>
      </c>
      <c r="P286" s="129">
        <f t="array" ref="P286">ConsolGeog[COUNTY: Presented CS - 16-17 (2014) '[non additive!']]</f>
        <v>0</v>
      </c>
      <c r="Q286" s="129">
        <f t="array" ref="Q286">ConsolGeog[COUNTY: Presented CS - 16-24 (2014) '[non additive!']]</f>
        <v>0</v>
      </c>
      <c r="R286" s="129">
        <f t="array" ref="R286">ConsolGeog[COUNTY: Presented CS - 18-24 (2014) '[non additive!']]</f>
        <v>0</v>
      </c>
      <c r="S286" s="129">
        <f t="array" ref="S286">ConsolGeog[COUNTY: Assessed CS - 16-17 (2014) '[non additive!']]</f>
        <v>0</v>
      </c>
      <c r="T286" s="129">
        <f t="array" ref="T286">ConsolGeog[COUNTY: Assessed CS - 16-24 (2014) '[non additive!']]</f>
        <v>0</v>
      </c>
      <c r="U286" s="129">
        <f t="array" ref="U286">ConsolGeog[COUNTY: Assessed CS - 18-24 (2014) '[non additive!']]</f>
        <v>0</v>
      </c>
      <c r="V286" s="129">
        <f t="array" ref="V286">ConsolGeog[COUNTY: Sum of districts'' populations '[non additive!']]</f>
        <v>92028</v>
      </c>
      <c r="W286" s="160">
        <f t="array" aca="1" ref="W286" ca="1">INDIRECT("ConsolGeog[@["&amp;W$1&amp;"]]")</f>
        <v>1</v>
      </c>
      <c r="X286" s="129">
        <f t="array" aca="1" ref="X286" ca="1">INDIRECT("ConsolGeog[@["&amp;X$1&amp;"]]")</f>
        <v>0</v>
      </c>
      <c r="Y286" s="129">
        <f t="array" aca="1" ref="Y286" ca="1">INDIRECT("ConsolGeog[@["&amp;Y$1&amp;"]]")</f>
        <v>0</v>
      </c>
      <c r="Z286" s="129">
        <f t="array" aca="1" ref="Z286" ca="1">INDIRECT("ConsolGeog[@["&amp;Z$1&amp;"]]")</f>
        <v>0</v>
      </c>
      <c r="AA286" s="129">
        <f t="array" aca="1" ref="AA286" ca="1">INDIRECT("ConsolGeog[@["&amp;AA$1&amp;"]]")</f>
        <v>0</v>
      </c>
      <c r="AB286" s="129">
        <f t="array" aca="1" ref="AB286" ca="1">INDIRECT("ConsolGeog[@["&amp;AB$1&amp;"]]")</f>
        <v>0</v>
      </c>
      <c r="AC286" s="129">
        <f t="array" aca="1" ref="AC286" ca="1">INDIRECT("ConsolGeog[@["&amp;AC$1&amp;"]]")</f>
        <v>0</v>
      </c>
      <c r="AD286" s="129" t="str">
        <f t="array" aca="1" ref="AD286" ca="1">INDIRECT("ConsolGeog[@["&amp;AD$1&amp;"]]")</f>
        <v/>
      </c>
      <c r="AE286" s="129" t="str">
        <f t="array" aca="1" ref="AE286" ca="1">INDIRECT("ConsolGeog[@["&amp;AE$1&amp;"]]")</f>
        <v/>
      </c>
      <c r="AF286" s="129" t="str">
        <f t="array" aca="1" ref="AF286" ca="1">INDIRECT("ConsolGeog[@["&amp;AF$1&amp;"]]")</f>
        <v/>
      </c>
      <c r="AG286" s="129" t="str">
        <f t="array" aca="1" ref="AG286" ca="1">INDIRECT("ConsolGeog[@["&amp;AG$1&amp;"]]")</f>
        <v/>
      </c>
      <c r="AH286" s="129" t="str">
        <f t="array" aca="1" ref="AH286" ca="1">INDIRECT("ConsolGeog[@["&amp;AH$1&amp;"]]")</f>
        <v/>
      </c>
      <c r="AI286" s="129" t="str">
        <f t="array" aca="1" ref="AI286" ca="1">INDIRECT("ConsolGeog[@["&amp;AI$1&amp;"]]")</f>
        <v/>
      </c>
    </row>
    <row r="287" spans="1:35">
      <c r="A287" s="129" t="str">
        <f t="array" aca="1" ref="A287" ca="1">INDIRECT("ConsolGeog[@["&amp;A$1&amp;"]]")</f>
        <v>E09000009</v>
      </c>
      <c r="B287" s="129" t="str">
        <f t="array" aca="1" ref="B287" ca="1">INDIRECT("ConsolGeog[@["&amp;B$1&amp;"]]")</f>
        <v>Ealing</v>
      </c>
      <c r="C287" s="129">
        <f t="array" aca="1" ref="C287" ca="1">INDIRECT("ConsolGeog[@["&amp;C$1&amp;"]]")</f>
        <v>338449</v>
      </c>
      <c r="D287" s="129">
        <f t="array" aca="1" ref="D287" ca="1">INDIRECT("ConsolGeog[@["&amp;D$1&amp;"]]")</f>
        <v>5552.5</v>
      </c>
      <c r="E287" s="129" t="str">
        <f t="array" aca="1" ref="E287" ca="1">INDIRECT("ConsolGeog[@["&amp;E$1&amp;"]]")</f>
        <v>E09000009</v>
      </c>
      <c r="F287" s="129" t="str">
        <f t="array" aca="1" ref="F287" ca="1">INDIRECT("ConsolGeog[@["&amp;F$1&amp;"]]")</f>
        <v/>
      </c>
      <c r="G287" s="129" t="str">
        <f t="array" aca="1" ref="G287" ca="1">INDIRECT("ConsolGeog[@["&amp;G$1&amp;"]]")</f>
        <v>Unitary</v>
      </c>
      <c r="H287" s="129" t="str">
        <f t="array" aca="1" ref="H287" ca="1">INDIRECT("ConsolGeog[@["&amp;H$1&amp;"]]")</f>
        <v>England</v>
      </c>
      <c r="I287" s="129" t="str">
        <f t="array" aca="1" ref="I287" ca="1">INDIRECT("ConsolGeog[@["&amp;I$1&amp;"]]")</f>
        <v>Ealing</v>
      </c>
      <c r="J287" s="129">
        <f t="array" aca="1" ref="J287" ca="1">INDIRECT("ConsolGeog[@["&amp;J$1&amp;"]]")</f>
        <v>11</v>
      </c>
      <c r="K287" s="129">
        <f t="array" aca="1" ref="K287" ca="1">INDIRECT("ConsolGeog[@["&amp;K$1&amp;"]]")</f>
        <v>0</v>
      </c>
      <c r="L287" s="129">
        <f t="array" aca="1" ref="L287" ca="1">INDIRECT("ConsolGeog[@["&amp;L$1&amp;"]]")</f>
        <v>340</v>
      </c>
      <c r="M287" s="129">
        <f t="array" aca="1" ref="M287" ca="1">INDIRECT("ConsolGeog[@["&amp;M$1&amp;"]]")</f>
        <v>0</v>
      </c>
      <c r="N287" s="129">
        <f t="array" aca="1" ref="N287" ca="1">INDIRECT("ConsolGeog[@["&amp;N$1&amp;"]]")</f>
        <v>0</v>
      </c>
      <c r="O287" s="129">
        <f t="array" aca="1" ref="O287" ca="1">INDIRECT("ConsolGeog[@["&amp;O$1&amp;"]]")</f>
        <v>0</v>
      </c>
      <c r="P287" s="129">
        <f t="array" ref="P287">ConsolGeog[COUNTY: Presented CS - 16-17 (2014) '[non additive!']]</f>
        <v>0</v>
      </c>
      <c r="Q287" s="129">
        <f t="array" ref="Q287">ConsolGeog[COUNTY: Presented CS - 16-24 (2014) '[non additive!']]</f>
        <v>0</v>
      </c>
      <c r="R287" s="129">
        <f t="array" ref="R287">ConsolGeog[COUNTY: Presented CS - 18-24 (2014) '[non additive!']]</f>
        <v>0</v>
      </c>
      <c r="S287" s="129">
        <f t="array" ref="S287">ConsolGeog[COUNTY: Assessed CS - 16-17 (2014) '[non additive!']]</f>
        <v>0</v>
      </c>
      <c r="T287" s="129">
        <f t="array" ref="T287">ConsolGeog[COUNTY: Assessed CS - 16-24 (2014) '[non additive!']]</f>
        <v>0</v>
      </c>
      <c r="U287" s="129">
        <f t="array" ref="U287">ConsolGeog[COUNTY: Assessed CS - 18-24 (2014) '[non additive!']]</f>
        <v>0</v>
      </c>
      <c r="V287" s="129">
        <f t="array" ref="V287">ConsolGeog[COUNTY: Sum of districts'' populations '[non additive!']]</f>
        <v>92028</v>
      </c>
      <c r="W287" s="160">
        <f t="array" aca="1" ref="W287" ca="1">INDIRECT("ConsolGeog[@["&amp;W$1&amp;"]]")</f>
        <v>1</v>
      </c>
      <c r="X287" s="129">
        <f t="array" aca="1" ref="X287" ca="1">INDIRECT("ConsolGeog[@["&amp;X$1&amp;"]]")</f>
        <v>0</v>
      </c>
      <c r="Y287" s="129">
        <f t="array" aca="1" ref="Y287" ca="1">INDIRECT("ConsolGeog[@["&amp;Y$1&amp;"]]")</f>
        <v>0</v>
      </c>
      <c r="Z287" s="129">
        <f t="array" aca="1" ref="Z287" ca="1">INDIRECT("ConsolGeog[@["&amp;Z$1&amp;"]]")</f>
        <v>0</v>
      </c>
      <c r="AA287" s="129">
        <f t="array" aca="1" ref="AA287" ca="1">INDIRECT("ConsolGeog[@["&amp;AA$1&amp;"]]")</f>
        <v>0</v>
      </c>
      <c r="AB287" s="129">
        <f t="array" aca="1" ref="AB287" ca="1">INDIRECT("ConsolGeog[@["&amp;AB$1&amp;"]]")</f>
        <v>0</v>
      </c>
      <c r="AC287" s="129">
        <f t="array" aca="1" ref="AC287" ca="1">INDIRECT("ConsolGeog[@["&amp;AC$1&amp;"]]")</f>
        <v>0</v>
      </c>
      <c r="AD287" s="129" t="str">
        <f t="array" aca="1" ref="AD287" ca="1">INDIRECT("ConsolGeog[@["&amp;AD$1&amp;"]]")</f>
        <v/>
      </c>
      <c r="AE287" s="129" t="str">
        <f t="array" aca="1" ref="AE287" ca="1">INDIRECT("ConsolGeog[@["&amp;AE$1&amp;"]]")</f>
        <v/>
      </c>
      <c r="AF287" s="129" t="str">
        <f t="array" aca="1" ref="AF287" ca="1">INDIRECT("ConsolGeog[@["&amp;AF$1&amp;"]]")</f>
        <v/>
      </c>
      <c r="AG287" s="129" t="str">
        <f t="array" aca="1" ref="AG287" ca="1">INDIRECT("ConsolGeog[@["&amp;AG$1&amp;"]]")</f>
        <v/>
      </c>
      <c r="AH287" s="129" t="str">
        <f t="array" aca="1" ref="AH287" ca="1">INDIRECT("ConsolGeog[@["&amp;AH$1&amp;"]]")</f>
        <v/>
      </c>
      <c r="AI287" s="129" t="str">
        <f t="array" aca="1" ref="AI287" ca="1">INDIRECT("ConsolGeog[@["&amp;AI$1&amp;"]]")</f>
        <v/>
      </c>
    </row>
    <row r="288" spans="1:35">
      <c r="A288" s="129" t="str">
        <f t="array" aca="1" ref="A288" ca="1">INDIRECT("ConsolGeog[@["&amp;A$1&amp;"]]")</f>
        <v>W06000010</v>
      </c>
      <c r="B288" s="129" t="str">
        <f t="array" aca="1" ref="B288" ca="1">INDIRECT("ConsolGeog[@["&amp;B$1&amp;"]]")</f>
        <v>Carmarthenshire</v>
      </c>
      <c r="C288" s="129">
        <f t="array" aca="1" ref="C288" ca="1">INDIRECT("ConsolGeog[@["&amp;C$1&amp;"]]")</f>
        <v>183777</v>
      </c>
      <c r="D288" s="129">
        <f t="array" aca="1" ref="D288" ca="1">INDIRECT("ConsolGeog[@["&amp;D$1&amp;"]]")</f>
        <v>237035.46</v>
      </c>
      <c r="E288" s="129" t="str">
        <f t="array" aca="1" ref="E288" ca="1">INDIRECT("ConsolGeog[@["&amp;E$1&amp;"]]")</f>
        <v>W06000010</v>
      </c>
      <c r="F288" s="129" t="str">
        <f t="array" aca="1" ref="F288" ca="1">INDIRECT("ConsolGeog[@["&amp;F$1&amp;"]]")</f>
        <v/>
      </c>
      <c r="G288" s="129" t="str">
        <f t="array" aca="1" ref="G288" ca="1">INDIRECT("ConsolGeog[@["&amp;G$1&amp;"]]")</f>
        <v>Local Authority</v>
      </c>
      <c r="H288" s="129" t="str">
        <f t="array" aca="1" ref="H288" ca="1">INDIRECT("ConsolGeog[@["&amp;H$1&amp;"]]")</f>
        <v>Wales</v>
      </c>
      <c r="I288" s="129" t="str">
        <f t="array" aca="1" ref="I288" ca="1">INDIRECT("ConsolGeog[@["&amp;I$1&amp;"]]")</f>
        <v/>
      </c>
      <c r="J288" s="129">
        <f t="array" aca="1" ref="J288" ca="1">INDIRECT("ConsolGeog[@["&amp;J$1&amp;"]]")</f>
        <v>58</v>
      </c>
      <c r="K288" s="129">
        <f t="array" aca="1" ref="K288" ca="1">INDIRECT("ConsolGeog[@["&amp;K$1&amp;"]]")</f>
        <v>0</v>
      </c>
      <c r="L288" s="129">
        <f t="array" aca="1" ref="L288" ca="1">INDIRECT("ConsolGeog[@["&amp;L$1&amp;"]]")</f>
        <v>285</v>
      </c>
      <c r="M288" s="129">
        <f t="array" aca="1" ref="M288" ca="1">INDIRECT("ConsolGeog[@["&amp;M$1&amp;"]]")</f>
        <v>58</v>
      </c>
      <c r="N288" s="129">
        <f t="array" aca="1" ref="N288" ca="1">INDIRECT("ConsolGeog[@["&amp;N$1&amp;"]]")</f>
        <v>0</v>
      </c>
      <c r="O288" s="129">
        <f t="array" aca="1" ref="O288" ca="1">INDIRECT("ConsolGeog[@["&amp;O$1&amp;"]]")</f>
        <v>285</v>
      </c>
      <c r="P288" s="129">
        <f t="array" ref="P288">ConsolGeog[COUNTY: Presented CS - 16-17 (2014) '[non additive!']]</f>
        <v>0</v>
      </c>
      <c r="Q288" s="129">
        <f t="array" ref="Q288">ConsolGeog[COUNTY: Presented CS - 16-24 (2014) '[non additive!']]</f>
        <v>0</v>
      </c>
      <c r="R288" s="129">
        <f t="array" ref="R288">ConsolGeog[COUNTY: Presented CS - 18-24 (2014) '[non additive!']]</f>
        <v>0</v>
      </c>
      <c r="S288" s="129">
        <f t="array" ref="S288">ConsolGeog[COUNTY: Assessed CS - 16-17 (2014) '[non additive!']]</f>
        <v>0</v>
      </c>
      <c r="T288" s="129">
        <f t="array" ref="T288">ConsolGeog[COUNTY: Assessed CS - 16-24 (2014) '[non additive!']]</f>
        <v>0</v>
      </c>
      <c r="U288" s="129">
        <f t="array" ref="U288">ConsolGeog[COUNTY: Assessed CS - 18-24 (2014) '[non additive!']]</f>
        <v>0</v>
      </c>
      <c r="V288" s="129">
        <f t="array" ref="V288">ConsolGeog[COUNTY: Sum of districts'' populations '[non additive!']]</f>
        <v>92028</v>
      </c>
      <c r="W288" s="160">
        <f t="array" aca="1" ref="W288" ca="1">INDIRECT("ConsolGeog[@["&amp;W$1&amp;"]]")</f>
        <v>0</v>
      </c>
      <c r="X288" s="129">
        <f t="array" aca="1" ref="X288" ca="1">INDIRECT("ConsolGeog[@["&amp;X$1&amp;"]]")</f>
        <v>0</v>
      </c>
      <c r="Y288" s="129">
        <f t="array" aca="1" ref="Y288" ca="1">INDIRECT("ConsolGeog[@["&amp;Y$1&amp;"]]")</f>
        <v>0</v>
      </c>
      <c r="Z288" s="129">
        <f t="array" aca="1" ref="Z288" ca="1">INDIRECT("ConsolGeog[@["&amp;Z$1&amp;"]]")</f>
        <v>0</v>
      </c>
      <c r="AA288" s="129">
        <f t="array" aca="1" ref="AA288" ca="1">INDIRECT("ConsolGeog[@["&amp;AA$1&amp;"]]")</f>
        <v>0</v>
      </c>
      <c r="AB288" s="129">
        <f t="array" aca="1" ref="AB288" ca="1">INDIRECT("ConsolGeog[@["&amp;AB$1&amp;"]]")</f>
        <v>0</v>
      </c>
      <c r="AC288" s="129">
        <f t="array" aca="1" ref="AC288" ca="1">INDIRECT("ConsolGeog[@["&amp;AC$1&amp;"]]")</f>
        <v>0</v>
      </c>
      <c r="AD288" s="129" t="str">
        <f t="array" aca="1" ref="AD288" ca="1">INDIRECT("ConsolGeog[@["&amp;AD$1&amp;"]]")</f>
        <v/>
      </c>
      <c r="AE288" s="129" t="str">
        <f t="array" aca="1" ref="AE288" ca="1">INDIRECT("ConsolGeog[@["&amp;AE$1&amp;"]]")</f>
        <v/>
      </c>
      <c r="AF288" s="129" t="str">
        <f t="array" aca="1" ref="AF288" ca="1">INDIRECT("ConsolGeog[@["&amp;AF$1&amp;"]]")</f>
        <v/>
      </c>
      <c r="AG288" s="129" t="str">
        <f t="array" aca="1" ref="AG288" ca="1">INDIRECT("ConsolGeog[@["&amp;AG$1&amp;"]]")</f>
        <v/>
      </c>
      <c r="AH288" s="129" t="str">
        <f t="array" aca="1" ref="AH288" ca="1">INDIRECT("ConsolGeog[@["&amp;AH$1&amp;"]]")</f>
        <v/>
      </c>
      <c r="AI288" s="129" t="str">
        <f t="array" aca="1" ref="AI288" ca="1">INDIRECT("ConsolGeog[@["&amp;AI$1&amp;"]]")</f>
        <v/>
      </c>
    </row>
    <row r="289" spans="1:35">
      <c r="A289" s="129" t="str">
        <f t="array" aca="1" ref="A289" ca="1">INDIRECT("ConsolGeog[@["&amp;A$1&amp;"]]")</f>
        <v>E08000012</v>
      </c>
      <c r="B289" s="129" t="str">
        <f t="array" aca="1" ref="B289" ca="1">INDIRECT("ConsolGeog[@["&amp;B$1&amp;"]]")</f>
        <v>Liverpool</v>
      </c>
      <c r="C289" s="129">
        <f t="array" aca="1" ref="C289" ca="1">INDIRECT("ConsolGeog[@["&amp;C$1&amp;"]]")</f>
        <v>466415</v>
      </c>
      <c r="D289" s="129">
        <f t="array" aca="1" ref="D289" ca="1">INDIRECT("ConsolGeog[@["&amp;D$1&amp;"]]")</f>
        <v>11184.35</v>
      </c>
      <c r="E289" s="129" t="str">
        <f t="array" aca="1" ref="E289" ca="1">INDIRECT("ConsolGeog[@["&amp;E$1&amp;"]]")</f>
        <v>E08000012</v>
      </c>
      <c r="F289" s="129" t="str">
        <f t="array" aca="1" ref="F289" ca="1">INDIRECT("ConsolGeog[@["&amp;F$1&amp;"]]")</f>
        <v/>
      </c>
      <c r="G289" s="129" t="str">
        <f t="array" aca="1" ref="G289" ca="1">INDIRECT("ConsolGeog[@["&amp;G$1&amp;"]]")</f>
        <v>Unitary</v>
      </c>
      <c r="H289" s="129" t="str">
        <f t="array" aca="1" ref="H289" ca="1">INDIRECT("ConsolGeog[@["&amp;H$1&amp;"]]")</f>
        <v>England</v>
      </c>
      <c r="I289" s="129" t="str">
        <f t="array" aca="1" ref="I289" ca="1">INDIRECT("ConsolGeog[@["&amp;I$1&amp;"]]")</f>
        <v>Liverpool</v>
      </c>
      <c r="J289" s="129">
        <f t="array" aca="1" ref="J289" ca="1">INDIRECT("ConsolGeog[@["&amp;J$1&amp;"]]")</f>
        <v>0</v>
      </c>
      <c r="K289" s="129">
        <f t="array" aca="1" ref="K289" ca="1">INDIRECT("ConsolGeog[@["&amp;K$1&amp;"]]")</f>
        <v>0</v>
      </c>
      <c r="L289" s="129">
        <f t="array" aca="1" ref="L289" ca="1">INDIRECT("ConsolGeog[@["&amp;L$1&amp;"]]")</f>
        <v>0</v>
      </c>
      <c r="M289" s="129">
        <f t="array" aca="1" ref="M289" ca="1">INDIRECT("ConsolGeog[@["&amp;M$1&amp;"]]")</f>
        <v>0</v>
      </c>
      <c r="N289" s="129">
        <f t="array" aca="1" ref="N289" ca="1">INDIRECT("ConsolGeog[@["&amp;N$1&amp;"]]")</f>
        <v>0</v>
      </c>
      <c r="O289" s="129">
        <f t="array" aca="1" ref="O289" ca="1">INDIRECT("ConsolGeog[@["&amp;O$1&amp;"]]")</f>
        <v>0</v>
      </c>
      <c r="P289" s="129">
        <f t="array" ref="P289">ConsolGeog[COUNTY: Presented CS - 16-17 (2014) '[non additive!']]</f>
        <v>0</v>
      </c>
      <c r="Q289" s="129">
        <f t="array" ref="Q289">ConsolGeog[COUNTY: Presented CS - 16-24 (2014) '[non additive!']]</f>
        <v>0</v>
      </c>
      <c r="R289" s="129">
        <f t="array" ref="R289">ConsolGeog[COUNTY: Presented CS - 18-24 (2014) '[non additive!']]</f>
        <v>0</v>
      </c>
      <c r="S289" s="129">
        <f t="array" ref="S289">ConsolGeog[COUNTY: Assessed CS - 16-17 (2014) '[non additive!']]</f>
        <v>0</v>
      </c>
      <c r="T289" s="129">
        <f t="array" ref="T289">ConsolGeog[COUNTY: Assessed CS - 16-24 (2014) '[non additive!']]</f>
        <v>0</v>
      </c>
      <c r="U289" s="129">
        <f t="array" ref="U289">ConsolGeog[COUNTY: Assessed CS - 18-24 (2014) '[non additive!']]</f>
        <v>0</v>
      </c>
      <c r="V289" s="129">
        <f t="array" ref="V289">ConsolGeog[COUNTY: Sum of districts'' populations '[non additive!']]</f>
        <v>92028</v>
      </c>
      <c r="W289" s="160">
        <f t="array" aca="1" ref="W289" ca="1">INDIRECT("ConsolGeog[@["&amp;W$1&amp;"]]")</f>
        <v>1</v>
      </c>
      <c r="X289" s="129">
        <f t="array" aca="1" ref="X289" ca="1">INDIRECT("ConsolGeog[@["&amp;X$1&amp;"]]")</f>
        <v>0</v>
      </c>
      <c r="Y289" s="129">
        <f t="array" aca="1" ref="Y289" ca="1">INDIRECT("ConsolGeog[@["&amp;Y$1&amp;"]]")</f>
        <v>0</v>
      </c>
      <c r="Z289" s="129">
        <f t="array" aca="1" ref="Z289" ca="1">INDIRECT("ConsolGeog[@["&amp;Z$1&amp;"]]")</f>
        <v>0</v>
      </c>
      <c r="AA289" s="129">
        <f t="array" aca="1" ref="AA289" ca="1">INDIRECT("ConsolGeog[@["&amp;AA$1&amp;"]]")</f>
        <v>0</v>
      </c>
      <c r="AB289" s="129">
        <f t="array" aca="1" ref="AB289" ca="1">INDIRECT("ConsolGeog[@["&amp;AB$1&amp;"]]")</f>
        <v>0</v>
      </c>
      <c r="AC289" s="129">
        <f t="array" aca="1" ref="AC289" ca="1">INDIRECT("ConsolGeog[@["&amp;AC$1&amp;"]]")</f>
        <v>0</v>
      </c>
      <c r="AD289" s="129" t="str">
        <f t="array" aca="1" ref="AD289" ca="1">INDIRECT("ConsolGeog[@["&amp;AD$1&amp;"]]")</f>
        <v/>
      </c>
      <c r="AE289" s="129" t="str">
        <f t="array" aca="1" ref="AE289" ca="1">INDIRECT("ConsolGeog[@["&amp;AE$1&amp;"]]")</f>
        <v/>
      </c>
      <c r="AF289" s="129" t="str">
        <f t="array" aca="1" ref="AF289" ca="1">INDIRECT("ConsolGeog[@["&amp;AF$1&amp;"]]")</f>
        <v/>
      </c>
      <c r="AG289" s="129" t="str">
        <f t="array" aca="1" ref="AG289" ca="1">INDIRECT("ConsolGeog[@["&amp;AG$1&amp;"]]")</f>
        <v/>
      </c>
      <c r="AH289" s="129" t="str">
        <f t="array" aca="1" ref="AH289" ca="1">INDIRECT("ConsolGeog[@["&amp;AH$1&amp;"]]")</f>
        <v/>
      </c>
      <c r="AI289" s="129" t="str">
        <f t="array" aca="1" ref="AI289" ca="1">INDIRECT("ConsolGeog[@["&amp;AI$1&amp;"]]")</f>
        <v/>
      </c>
    </row>
    <row r="290" spans="1:35">
      <c r="A290" s="129" t="str">
        <f t="array" aca="1" ref="A290" ca="1">INDIRECT("ConsolGeog[@["&amp;A$1&amp;"]]")</f>
        <v>E09000010</v>
      </c>
      <c r="B290" s="129" t="str">
        <f t="array" aca="1" ref="B290" ca="1">INDIRECT("ConsolGeog[@["&amp;B$1&amp;"]]")</f>
        <v>Enfield</v>
      </c>
      <c r="C290" s="129">
        <f t="array" aca="1" ref="C290" ca="1">INDIRECT("ConsolGeog[@["&amp;C$1&amp;"]]")</f>
        <v>312466</v>
      </c>
      <c r="D290" s="129">
        <f t="array" aca="1" ref="D290" ca="1">INDIRECT("ConsolGeog[@["&amp;D$1&amp;"]]")</f>
        <v>8082.94</v>
      </c>
      <c r="E290" s="129" t="str">
        <f t="array" aca="1" ref="E290" ca="1">INDIRECT("ConsolGeog[@["&amp;E$1&amp;"]]")</f>
        <v>E09000010</v>
      </c>
      <c r="F290" s="129" t="str">
        <f t="array" aca="1" ref="F290" ca="1">INDIRECT("ConsolGeog[@["&amp;F$1&amp;"]]")</f>
        <v/>
      </c>
      <c r="G290" s="129" t="str">
        <f t="array" aca="1" ref="G290" ca="1">INDIRECT("ConsolGeog[@["&amp;G$1&amp;"]]")</f>
        <v>Unitary</v>
      </c>
      <c r="H290" s="129" t="str">
        <f t="array" aca="1" ref="H290" ca="1">INDIRECT("ConsolGeog[@["&amp;H$1&amp;"]]")</f>
        <v>England</v>
      </c>
      <c r="I290" s="129" t="str">
        <f t="array" aca="1" ref="I290" ca="1">INDIRECT("ConsolGeog[@["&amp;I$1&amp;"]]")</f>
        <v>Enfield</v>
      </c>
      <c r="J290" s="129">
        <f t="array" aca="1" ref="J290" ca="1">INDIRECT("ConsolGeog[@["&amp;J$1&amp;"]]")</f>
        <v>0</v>
      </c>
      <c r="K290" s="129">
        <f t="array" aca="1" ref="K290" ca="1">INDIRECT("ConsolGeog[@["&amp;K$1&amp;"]]")</f>
        <v>0</v>
      </c>
      <c r="L290" s="129">
        <f t="array" aca="1" ref="L290" ca="1">INDIRECT("ConsolGeog[@["&amp;L$1&amp;"]]")</f>
        <v>206</v>
      </c>
      <c r="M290" s="129">
        <f t="array" aca="1" ref="M290" ca="1">INDIRECT("ConsolGeog[@["&amp;M$1&amp;"]]")</f>
        <v>0</v>
      </c>
      <c r="N290" s="129">
        <f t="array" aca="1" ref="N290" ca="1">INDIRECT("ConsolGeog[@["&amp;N$1&amp;"]]")</f>
        <v>0</v>
      </c>
      <c r="O290" s="129">
        <f t="array" aca="1" ref="O290" ca="1">INDIRECT("ConsolGeog[@["&amp;O$1&amp;"]]")</f>
        <v>124</v>
      </c>
      <c r="P290" s="129">
        <f t="array" ref="P290">ConsolGeog[COUNTY: Presented CS - 16-17 (2014) '[non additive!']]</f>
        <v>0</v>
      </c>
      <c r="Q290" s="129">
        <f t="array" ref="Q290">ConsolGeog[COUNTY: Presented CS - 16-24 (2014) '[non additive!']]</f>
        <v>0</v>
      </c>
      <c r="R290" s="129">
        <f t="array" ref="R290">ConsolGeog[COUNTY: Presented CS - 18-24 (2014) '[non additive!']]</f>
        <v>0</v>
      </c>
      <c r="S290" s="129">
        <f t="array" ref="S290">ConsolGeog[COUNTY: Assessed CS - 16-17 (2014) '[non additive!']]</f>
        <v>0</v>
      </c>
      <c r="T290" s="129">
        <f t="array" ref="T290">ConsolGeog[COUNTY: Assessed CS - 16-24 (2014) '[non additive!']]</f>
        <v>0</v>
      </c>
      <c r="U290" s="129">
        <f t="array" ref="U290">ConsolGeog[COUNTY: Assessed CS - 18-24 (2014) '[non additive!']]</f>
        <v>0</v>
      </c>
      <c r="V290" s="129">
        <f t="array" ref="V290">ConsolGeog[COUNTY: Sum of districts'' populations '[non additive!']]</f>
        <v>92028</v>
      </c>
      <c r="W290" s="160">
        <f t="array" aca="1" ref="W290" ca="1">INDIRECT("ConsolGeog[@["&amp;W$1&amp;"]]")</f>
        <v>1</v>
      </c>
      <c r="X290" s="129">
        <f t="array" aca="1" ref="X290" ca="1">INDIRECT("ConsolGeog[@["&amp;X$1&amp;"]]")</f>
        <v>0</v>
      </c>
      <c r="Y290" s="129">
        <f t="array" aca="1" ref="Y290" ca="1">INDIRECT("ConsolGeog[@["&amp;Y$1&amp;"]]")</f>
        <v>0</v>
      </c>
      <c r="Z290" s="129">
        <f t="array" aca="1" ref="Z290" ca="1">INDIRECT("ConsolGeog[@["&amp;Z$1&amp;"]]")</f>
        <v>0</v>
      </c>
      <c r="AA290" s="129">
        <f t="array" aca="1" ref="AA290" ca="1">INDIRECT("ConsolGeog[@["&amp;AA$1&amp;"]]")</f>
        <v>0</v>
      </c>
      <c r="AB290" s="129">
        <f t="array" aca="1" ref="AB290" ca="1">INDIRECT("ConsolGeog[@["&amp;AB$1&amp;"]]")</f>
        <v>0</v>
      </c>
      <c r="AC290" s="129">
        <f t="array" aca="1" ref="AC290" ca="1">INDIRECT("ConsolGeog[@["&amp;AC$1&amp;"]]")</f>
        <v>0</v>
      </c>
      <c r="AD290" s="129" t="str">
        <f t="array" aca="1" ref="AD290" ca="1">INDIRECT("ConsolGeog[@["&amp;AD$1&amp;"]]")</f>
        <v/>
      </c>
      <c r="AE290" s="129" t="str">
        <f t="array" aca="1" ref="AE290" ca="1">INDIRECT("ConsolGeog[@["&amp;AE$1&amp;"]]")</f>
        <v/>
      </c>
      <c r="AF290" s="129" t="str">
        <f t="array" aca="1" ref="AF290" ca="1">INDIRECT("ConsolGeog[@["&amp;AF$1&amp;"]]")</f>
        <v/>
      </c>
      <c r="AG290" s="129" t="str">
        <f t="array" aca="1" ref="AG290" ca="1">INDIRECT("ConsolGeog[@["&amp;AG$1&amp;"]]")</f>
        <v/>
      </c>
      <c r="AH290" s="129" t="str">
        <f t="array" aca="1" ref="AH290" ca="1">INDIRECT("ConsolGeog[@["&amp;AH$1&amp;"]]")</f>
        <v/>
      </c>
      <c r="AI290" s="129" t="str">
        <f t="array" aca="1" ref="AI290" ca="1">INDIRECT("ConsolGeog[@["&amp;AI$1&amp;"]]")</f>
        <v/>
      </c>
    </row>
    <row r="291" spans="1:35">
      <c r="A291" s="129" t="str">
        <f t="array" aca="1" ref="A291" ca="1">INDIRECT("ConsolGeog[@["&amp;A$1&amp;"]]")</f>
        <v>W06000011</v>
      </c>
      <c r="B291" s="129" t="str">
        <f t="array" aca="1" ref="B291" ca="1">INDIRECT("ConsolGeog[@["&amp;B$1&amp;"]]")</f>
        <v>Swansea</v>
      </c>
      <c r="C291" s="129">
        <f t="array" aca="1" ref="C291" ca="1">INDIRECT("ConsolGeog[@["&amp;C$1&amp;"]]")</f>
        <v>239023</v>
      </c>
      <c r="D291" s="129">
        <f t="array" aca="1" ref="D291" ca="1">INDIRECT("ConsolGeog[@["&amp;D$1&amp;"]]")</f>
        <v>37974.42</v>
      </c>
      <c r="E291" s="129" t="str">
        <f t="array" aca="1" ref="E291" ca="1">INDIRECT("ConsolGeog[@["&amp;E$1&amp;"]]")</f>
        <v>W06000011</v>
      </c>
      <c r="F291" s="129" t="str">
        <f t="array" aca="1" ref="F291" ca="1">INDIRECT("ConsolGeog[@["&amp;F$1&amp;"]]")</f>
        <v/>
      </c>
      <c r="G291" s="129" t="str">
        <f t="array" aca="1" ref="G291" ca="1">INDIRECT("ConsolGeog[@["&amp;G$1&amp;"]]")</f>
        <v>Local Authority</v>
      </c>
      <c r="H291" s="129" t="str">
        <f t="array" aca="1" ref="H291" ca="1">INDIRECT("ConsolGeog[@["&amp;H$1&amp;"]]")</f>
        <v>Wales</v>
      </c>
      <c r="I291" s="129" t="str">
        <f t="array" aca="1" ref="I291" ca="1">INDIRECT("ConsolGeog[@["&amp;I$1&amp;"]]")</f>
        <v/>
      </c>
      <c r="J291" s="129">
        <f t="array" aca="1" ref="J291" ca="1">INDIRECT("ConsolGeog[@["&amp;J$1&amp;"]]")</f>
        <v>14</v>
      </c>
      <c r="K291" s="129">
        <f t="array" aca="1" ref="K291" ca="1">INDIRECT("ConsolGeog[@["&amp;K$1&amp;"]]")</f>
        <v>0</v>
      </c>
      <c r="L291" s="129">
        <f t="array" aca="1" ref="L291" ca="1">INDIRECT("ConsolGeog[@["&amp;L$1&amp;"]]")</f>
        <v>815</v>
      </c>
      <c r="M291" s="129">
        <f t="array" aca="1" ref="M291" ca="1">INDIRECT("ConsolGeog[@["&amp;M$1&amp;"]]")</f>
        <v>0</v>
      </c>
      <c r="N291" s="129">
        <f t="array" aca="1" ref="N291" ca="1">INDIRECT("ConsolGeog[@["&amp;N$1&amp;"]]")</f>
        <v>0</v>
      </c>
      <c r="O291" s="129">
        <f t="array" aca="1" ref="O291" ca="1">INDIRECT("ConsolGeog[@["&amp;O$1&amp;"]]")</f>
        <v>0</v>
      </c>
      <c r="P291" s="129">
        <f t="array" ref="P291">ConsolGeog[COUNTY: Presented CS - 16-17 (2014) '[non additive!']]</f>
        <v>0</v>
      </c>
      <c r="Q291" s="129">
        <f t="array" ref="Q291">ConsolGeog[COUNTY: Presented CS - 16-24 (2014) '[non additive!']]</f>
        <v>0</v>
      </c>
      <c r="R291" s="129">
        <f t="array" ref="R291">ConsolGeog[COUNTY: Presented CS - 18-24 (2014) '[non additive!']]</f>
        <v>0</v>
      </c>
      <c r="S291" s="129">
        <f t="array" ref="S291">ConsolGeog[COUNTY: Assessed CS - 16-17 (2014) '[non additive!']]</f>
        <v>0</v>
      </c>
      <c r="T291" s="129">
        <f t="array" ref="T291">ConsolGeog[COUNTY: Assessed CS - 16-24 (2014) '[non additive!']]</f>
        <v>0</v>
      </c>
      <c r="U291" s="129">
        <f t="array" ref="U291">ConsolGeog[COUNTY: Assessed CS - 18-24 (2014) '[non additive!']]</f>
        <v>0</v>
      </c>
      <c r="V291" s="129">
        <f t="array" ref="V291">ConsolGeog[COUNTY: Sum of districts'' populations '[non additive!']]</f>
        <v>92028</v>
      </c>
      <c r="W291" s="160">
        <f t="array" aca="1" ref="W291" ca="1">INDIRECT("ConsolGeog[@["&amp;W$1&amp;"]]")</f>
        <v>0</v>
      </c>
      <c r="X291" s="129">
        <f t="array" aca="1" ref="X291" ca="1">INDIRECT("ConsolGeog[@["&amp;X$1&amp;"]]")</f>
        <v>0</v>
      </c>
      <c r="Y291" s="129">
        <f t="array" aca="1" ref="Y291" ca="1">INDIRECT("ConsolGeog[@["&amp;Y$1&amp;"]]")</f>
        <v>0</v>
      </c>
      <c r="Z291" s="129">
        <f t="array" aca="1" ref="Z291" ca="1">INDIRECT("ConsolGeog[@["&amp;Z$1&amp;"]]")</f>
        <v>0</v>
      </c>
      <c r="AA291" s="129">
        <f t="array" aca="1" ref="AA291" ca="1">INDIRECT("ConsolGeog[@["&amp;AA$1&amp;"]]")</f>
        <v>0</v>
      </c>
      <c r="AB291" s="129">
        <f t="array" aca="1" ref="AB291" ca="1">INDIRECT("ConsolGeog[@["&amp;AB$1&amp;"]]")</f>
        <v>0</v>
      </c>
      <c r="AC291" s="129">
        <f t="array" aca="1" ref="AC291" ca="1">INDIRECT("ConsolGeog[@["&amp;AC$1&amp;"]]")</f>
        <v>0</v>
      </c>
      <c r="AD291" s="129" t="str">
        <f t="array" aca="1" ref="AD291" ca="1">INDIRECT("ConsolGeog[@["&amp;AD$1&amp;"]]")</f>
        <v/>
      </c>
      <c r="AE291" s="129" t="str">
        <f t="array" aca="1" ref="AE291" ca="1">INDIRECT("ConsolGeog[@["&amp;AE$1&amp;"]]")</f>
        <v/>
      </c>
      <c r="AF291" s="129" t="str">
        <f t="array" aca="1" ref="AF291" ca="1">INDIRECT("ConsolGeog[@["&amp;AF$1&amp;"]]")</f>
        <v/>
      </c>
      <c r="AG291" s="129" t="str">
        <f t="array" aca="1" ref="AG291" ca="1">INDIRECT("ConsolGeog[@["&amp;AG$1&amp;"]]")</f>
        <v/>
      </c>
      <c r="AH291" s="129" t="str">
        <f t="array" aca="1" ref="AH291" ca="1">INDIRECT("ConsolGeog[@["&amp;AH$1&amp;"]]")</f>
        <v/>
      </c>
      <c r="AI291" s="129" t="str">
        <f t="array" aca="1" ref="AI291" ca="1">INDIRECT("ConsolGeog[@["&amp;AI$1&amp;"]]")</f>
        <v/>
      </c>
    </row>
    <row r="292" spans="1:35">
      <c r="A292" s="129" t="str">
        <f t="array" aca="1" ref="A292" ca="1">INDIRECT("ConsolGeog[@["&amp;A$1&amp;"]]")</f>
        <v>W06000012</v>
      </c>
      <c r="B292" s="129" t="str">
        <f t="array" aca="1" ref="B292" ca="1">INDIRECT("ConsolGeog[@["&amp;B$1&amp;"]]")</f>
        <v>Neath Port Talbot</v>
      </c>
      <c r="C292" s="129">
        <f t="array" aca="1" ref="C292" ca="1">INDIRECT("ConsolGeog[@["&amp;C$1&amp;"]]")</f>
        <v>139812</v>
      </c>
      <c r="D292" s="129">
        <f t="array" aca="1" ref="D292" ca="1">INDIRECT("ConsolGeog[@["&amp;D$1&amp;"]]")</f>
        <v>44125.95</v>
      </c>
      <c r="E292" s="129" t="str">
        <f t="array" aca="1" ref="E292" ca="1">INDIRECT("ConsolGeog[@["&amp;E$1&amp;"]]")</f>
        <v>W06000012</v>
      </c>
      <c r="F292" s="129" t="str">
        <f t="array" aca="1" ref="F292" ca="1">INDIRECT("ConsolGeog[@["&amp;F$1&amp;"]]")</f>
        <v/>
      </c>
      <c r="G292" s="129" t="str">
        <f t="array" aca="1" ref="G292" ca="1">INDIRECT("ConsolGeog[@["&amp;G$1&amp;"]]")</f>
        <v>Local Authority</v>
      </c>
      <c r="H292" s="129" t="str">
        <f t="array" aca="1" ref="H292" ca="1">INDIRECT("ConsolGeog[@["&amp;H$1&amp;"]]")</f>
        <v>Wales</v>
      </c>
      <c r="I292" s="129" t="str">
        <f t="array" aca="1" ref="I292" ca="1">INDIRECT("ConsolGeog[@["&amp;I$1&amp;"]]")</f>
        <v/>
      </c>
      <c r="J292" s="129">
        <f t="array" aca="1" ref="J292" ca="1">INDIRECT("ConsolGeog[@["&amp;J$1&amp;"]]")</f>
        <v>0</v>
      </c>
      <c r="K292" s="129">
        <f t="array" aca="1" ref="K292" ca="1">INDIRECT("ConsolGeog[@["&amp;K$1&amp;"]]")</f>
        <v>0</v>
      </c>
      <c r="L292" s="129">
        <f t="array" aca="1" ref="L292" ca="1">INDIRECT("ConsolGeog[@["&amp;L$1&amp;"]]")</f>
        <v>0</v>
      </c>
      <c r="M292" s="129">
        <f t="array" aca="1" ref="M292" ca="1">INDIRECT("ConsolGeog[@["&amp;M$1&amp;"]]")</f>
        <v>0</v>
      </c>
      <c r="N292" s="129">
        <f t="array" aca="1" ref="N292" ca="1">INDIRECT("ConsolGeog[@["&amp;N$1&amp;"]]")</f>
        <v>0</v>
      </c>
      <c r="O292" s="129">
        <f t="array" aca="1" ref="O292" ca="1">INDIRECT("ConsolGeog[@["&amp;O$1&amp;"]]")</f>
        <v>0</v>
      </c>
      <c r="P292" s="129">
        <f t="array" ref="P292">ConsolGeog[COUNTY: Presented CS - 16-17 (2014) '[non additive!']]</f>
        <v>0</v>
      </c>
      <c r="Q292" s="129">
        <f t="array" ref="Q292">ConsolGeog[COUNTY: Presented CS - 16-24 (2014) '[non additive!']]</f>
        <v>0</v>
      </c>
      <c r="R292" s="129">
        <f t="array" ref="R292">ConsolGeog[COUNTY: Presented CS - 18-24 (2014) '[non additive!']]</f>
        <v>0</v>
      </c>
      <c r="S292" s="129">
        <f t="array" ref="S292">ConsolGeog[COUNTY: Assessed CS - 16-17 (2014) '[non additive!']]</f>
        <v>0</v>
      </c>
      <c r="T292" s="129">
        <f t="array" ref="T292">ConsolGeog[COUNTY: Assessed CS - 16-24 (2014) '[non additive!']]</f>
        <v>0</v>
      </c>
      <c r="U292" s="129">
        <f t="array" ref="U292">ConsolGeog[COUNTY: Assessed CS - 18-24 (2014) '[non additive!']]</f>
        <v>0</v>
      </c>
      <c r="V292" s="129">
        <f t="array" ref="V292">ConsolGeog[COUNTY: Sum of districts'' populations '[non additive!']]</f>
        <v>92028</v>
      </c>
      <c r="W292" s="160">
        <f t="array" aca="1" ref="W292" ca="1">INDIRECT("ConsolGeog[@["&amp;W$1&amp;"]]")</f>
        <v>0</v>
      </c>
      <c r="X292" s="129">
        <f t="array" aca="1" ref="X292" ca="1">INDIRECT("ConsolGeog[@["&amp;X$1&amp;"]]")</f>
        <v>0</v>
      </c>
      <c r="Y292" s="129">
        <f t="array" aca="1" ref="Y292" ca="1">INDIRECT("ConsolGeog[@["&amp;Y$1&amp;"]]")</f>
        <v>0</v>
      </c>
      <c r="Z292" s="129">
        <f t="array" aca="1" ref="Z292" ca="1">INDIRECT("ConsolGeog[@["&amp;Z$1&amp;"]]")</f>
        <v>0</v>
      </c>
      <c r="AA292" s="129">
        <f t="array" aca="1" ref="AA292" ca="1">INDIRECT("ConsolGeog[@["&amp;AA$1&amp;"]]")</f>
        <v>0</v>
      </c>
      <c r="AB292" s="129">
        <f t="array" aca="1" ref="AB292" ca="1">INDIRECT("ConsolGeog[@["&amp;AB$1&amp;"]]")</f>
        <v>0</v>
      </c>
      <c r="AC292" s="129">
        <f t="array" aca="1" ref="AC292" ca="1">INDIRECT("ConsolGeog[@["&amp;AC$1&amp;"]]")</f>
        <v>0</v>
      </c>
      <c r="AD292" s="129" t="str">
        <f t="array" aca="1" ref="AD292" ca="1">INDIRECT("ConsolGeog[@["&amp;AD$1&amp;"]]")</f>
        <v/>
      </c>
      <c r="AE292" s="129" t="str">
        <f t="array" aca="1" ref="AE292" ca="1">INDIRECT("ConsolGeog[@["&amp;AE$1&amp;"]]")</f>
        <v/>
      </c>
      <c r="AF292" s="129" t="str">
        <f t="array" aca="1" ref="AF292" ca="1">INDIRECT("ConsolGeog[@["&amp;AF$1&amp;"]]")</f>
        <v/>
      </c>
      <c r="AG292" s="129" t="str">
        <f t="array" aca="1" ref="AG292" ca="1">INDIRECT("ConsolGeog[@["&amp;AG$1&amp;"]]")</f>
        <v/>
      </c>
      <c r="AH292" s="129" t="str">
        <f t="array" aca="1" ref="AH292" ca="1">INDIRECT("ConsolGeog[@["&amp;AH$1&amp;"]]")</f>
        <v/>
      </c>
      <c r="AI292" s="129" t="str">
        <f t="array" aca="1" ref="AI292" ca="1">INDIRECT("ConsolGeog[@["&amp;AI$1&amp;"]]")</f>
        <v/>
      </c>
    </row>
    <row r="293" spans="1:35">
      <c r="A293" s="129" t="str">
        <f t="array" aca="1" ref="A293" ca="1">INDIRECT("ConsolGeog[@["&amp;A$1&amp;"]]")</f>
        <v>E08000013</v>
      </c>
      <c r="B293" s="129" t="str">
        <f t="array" aca="1" ref="B293" ca="1">INDIRECT("ConsolGeog[@["&amp;B$1&amp;"]]")</f>
        <v>St. Helens</v>
      </c>
      <c r="C293" s="129">
        <f t="array" aca="1" ref="C293" ca="1">INDIRECT("ConsolGeog[@["&amp;C$1&amp;"]]")</f>
        <v>175308</v>
      </c>
      <c r="D293" s="129">
        <f t="array" aca="1" ref="D293" ca="1">INDIRECT("ConsolGeog[@["&amp;D$1&amp;"]]")</f>
        <v>13638.25</v>
      </c>
      <c r="E293" s="129" t="str">
        <f t="array" aca="1" ref="E293" ca="1">INDIRECT("ConsolGeog[@["&amp;E$1&amp;"]]")</f>
        <v>E08000013</v>
      </c>
      <c r="F293" s="129" t="str">
        <f t="array" aca="1" ref="F293" ca="1">INDIRECT("ConsolGeog[@["&amp;F$1&amp;"]]")</f>
        <v/>
      </c>
      <c r="G293" s="129" t="str">
        <f t="array" aca="1" ref="G293" ca="1">INDIRECT("ConsolGeog[@["&amp;G$1&amp;"]]")</f>
        <v>Unitary</v>
      </c>
      <c r="H293" s="129" t="str">
        <f t="array" aca="1" ref="H293" ca="1">INDIRECT("ConsolGeog[@["&amp;H$1&amp;"]]")</f>
        <v>England</v>
      </c>
      <c r="I293" s="129" t="str">
        <f t="array" aca="1" ref="I293" ca="1">INDIRECT("ConsolGeog[@["&amp;I$1&amp;"]]")</f>
        <v>St. Helens</v>
      </c>
      <c r="J293" s="129">
        <f t="array" aca="1" ref="J293" ca="1">INDIRECT("ConsolGeog[@["&amp;J$1&amp;"]]")</f>
        <v>86</v>
      </c>
      <c r="K293" s="129">
        <f t="array" aca="1" ref="K293" ca="1">INDIRECT("ConsolGeog[@["&amp;K$1&amp;"]]")</f>
        <v>0</v>
      </c>
      <c r="L293" s="129">
        <f t="array" aca="1" ref="L293" ca="1">INDIRECT("ConsolGeog[@["&amp;L$1&amp;"]]")</f>
        <v>50</v>
      </c>
      <c r="M293" s="129">
        <f t="array" aca="1" ref="M293" ca="1">INDIRECT("ConsolGeog[@["&amp;M$1&amp;"]]")</f>
        <v>0</v>
      </c>
      <c r="N293" s="129">
        <f t="array" aca="1" ref="N293" ca="1">INDIRECT("ConsolGeog[@["&amp;N$1&amp;"]]")</f>
        <v>0</v>
      </c>
      <c r="O293" s="129">
        <f t="array" aca="1" ref="O293" ca="1">INDIRECT("ConsolGeog[@["&amp;O$1&amp;"]]")</f>
        <v>50</v>
      </c>
      <c r="P293" s="129">
        <f t="array" ref="P293">ConsolGeog[COUNTY: Presented CS - 16-17 (2014) '[non additive!']]</f>
        <v>0</v>
      </c>
      <c r="Q293" s="129">
        <f t="array" ref="Q293">ConsolGeog[COUNTY: Presented CS - 16-24 (2014) '[non additive!']]</f>
        <v>0</v>
      </c>
      <c r="R293" s="129">
        <f t="array" ref="R293">ConsolGeog[COUNTY: Presented CS - 18-24 (2014) '[non additive!']]</f>
        <v>0</v>
      </c>
      <c r="S293" s="129">
        <f t="array" ref="S293">ConsolGeog[COUNTY: Assessed CS - 16-17 (2014) '[non additive!']]</f>
        <v>0</v>
      </c>
      <c r="T293" s="129">
        <f t="array" ref="T293">ConsolGeog[COUNTY: Assessed CS - 16-24 (2014) '[non additive!']]</f>
        <v>0</v>
      </c>
      <c r="U293" s="129">
        <f t="array" ref="U293">ConsolGeog[COUNTY: Assessed CS - 18-24 (2014) '[non additive!']]</f>
        <v>0</v>
      </c>
      <c r="V293" s="129">
        <f t="array" ref="V293">ConsolGeog[COUNTY: Sum of districts'' populations '[non additive!']]</f>
        <v>92028</v>
      </c>
      <c r="W293" s="160">
        <f t="array" aca="1" ref="W293" ca="1">INDIRECT("ConsolGeog[@["&amp;W$1&amp;"]]")</f>
        <v>1</v>
      </c>
      <c r="X293" s="129">
        <f t="array" aca="1" ref="X293" ca="1">INDIRECT("ConsolGeog[@["&amp;X$1&amp;"]]")</f>
        <v>0</v>
      </c>
      <c r="Y293" s="129">
        <f t="array" aca="1" ref="Y293" ca="1">INDIRECT("ConsolGeog[@["&amp;Y$1&amp;"]]")</f>
        <v>0</v>
      </c>
      <c r="Z293" s="129">
        <f t="array" aca="1" ref="Z293" ca="1">INDIRECT("ConsolGeog[@["&amp;Z$1&amp;"]]")</f>
        <v>0</v>
      </c>
      <c r="AA293" s="129">
        <f t="array" aca="1" ref="AA293" ca="1">INDIRECT("ConsolGeog[@["&amp;AA$1&amp;"]]")</f>
        <v>0</v>
      </c>
      <c r="AB293" s="129">
        <f t="array" aca="1" ref="AB293" ca="1">INDIRECT("ConsolGeog[@["&amp;AB$1&amp;"]]")</f>
        <v>0</v>
      </c>
      <c r="AC293" s="129">
        <f t="array" aca="1" ref="AC293" ca="1">INDIRECT("ConsolGeog[@["&amp;AC$1&amp;"]]")</f>
        <v>0</v>
      </c>
      <c r="AD293" s="129" t="str">
        <f t="array" aca="1" ref="AD293" ca="1">INDIRECT("ConsolGeog[@["&amp;AD$1&amp;"]]")</f>
        <v/>
      </c>
      <c r="AE293" s="129" t="str">
        <f t="array" aca="1" ref="AE293" ca="1">INDIRECT("ConsolGeog[@["&amp;AE$1&amp;"]]")</f>
        <v/>
      </c>
      <c r="AF293" s="129" t="str">
        <f t="array" aca="1" ref="AF293" ca="1">INDIRECT("ConsolGeog[@["&amp;AF$1&amp;"]]")</f>
        <v/>
      </c>
      <c r="AG293" s="129" t="str">
        <f t="array" aca="1" ref="AG293" ca="1">INDIRECT("ConsolGeog[@["&amp;AG$1&amp;"]]")</f>
        <v/>
      </c>
      <c r="AH293" s="129" t="str">
        <f t="array" aca="1" ref="AH293" ca="1">INDIRECT("ConsolGeog[@["&amp;AH$1&amp;"]]")</f>
        <v/>
      </c>
      <c r="AI293" s="129" t="str">
        <f t="array" aca="1" ref="AI293" ca="1">INDIRECT("ConsolGeog[@["&amp;AI$1&amp;"]]")</f>
        <v/>
      </c>
    </row>
    <row r="294" spans="1:35">
      <c r="A294" s="129" t="str">
        <f t="array" aca="1" ref="A294" ca="1">INDIRECT("ConsolGeog[@["&amp;A$1&amp;"]]")</f>
        <v>E08000014</v>
      </c>
      <c r="B294" s="129" t="str">
        <f t="array" aca="1" ref="B294" ca="1">INDIRECT("ConsolGeog[@["&amp;B$1&amp;"]]")</f>
        <v>Sefton</v>
      </c>
      <c r="C294" s="129">
        <f t="array" aca="1" ref="C294" ca="1">INDIRECT("ConsolGeog[@["&amp;C$1&amp;"]]")</f>
        <v>273790</v>
      </c>
      <c r="D294" s="129">
        <f t="array" aca="1" ref="D294" ca="1">INDIRECT("ConsolGeog[@["&amp;D$1&amp;"]]")</f>
        <v>15313.61</v>
      </c>
      <c r="E294" s="129" t="str">
        <f t="array" aca="1" ref="E294" ca="1">INDIRECT("ConsolGeog[@["&amp;E$1&amp;"]]")</f>
        <v>E08000014</v>
      </c>
      <c r="F294" s="129">
        <f t="array" aca="1" ref="F294" ca="1">INDIRECT("ConsolGeog[@["&amp;F$1&amp;"]]")</f>
        <v>1</v>
      </c>
      <c r="G294" s="129" t="str">
        <f t="array" aca="1" ref="G294" ca="1">INDIRECT("ConsolGeog[@["&amp;G$1&amp;"]]")</f>
        <v>Unitary</v>
      </c>
      <c r="H294" s="129" t="str">
        <f t="array" aca="1" ref="H294" ca="1">INDIRECT("ConsolGeog[@["&amp;H$1&amp;"]]")</f>
        <v>England</v>
      </c>
      <c r="I294" s="129" t="str">
        <f t="array" aca="1" ref="I294" ca="1">INDIRECT("ConsolGeog[@["&amp;I$1&amp;"]]")</f>
        <v>Sefton</v>
      </c>
      <c r="J294" s="129">
        <f t="array" aca="1" ref="J294" ca="1">INDIRECT("ConsolGeog[@["&amp;J$1&amp;"]]")</f>
        <v>0</v>
      </c>
      <c r="K294" s="129">
        <f t="array" aca="1" ref="K294" ca="1">INDIRECT("ConsolGeog[@["&amp;K$1&amp;"]]")</f>
        <v>0</v>
      </c>
      <c r="L294" s="129">
        <f t="array" aca="1" ref="L294" ca="1">INDIRECT("ConsolGeog[@["&amp;L$1&amp;"]]")</f>
        <v>0</v>
      </c>
      <c r="M294" s="129">
        <f t="array" aca="1" ref="M294" ca="1">INDIRECT("ConsolGeog[@["&amp;M$1&amp;"]]")</f>
        <v>0</v>
      </c>
      <c r="N294" s="129">
        <f t="array" aca="1" ref="N294" ca="1">INDIRECT("ConsolGeog[@["&amp;N$1&amp;"]]")</f>
        <v>0</v>
      </c>
      <c r="O294" s="129">
        <f t="array" aca="1" ref="O294" ca="1">INDIRECT("ConsolGeog[@["&amp;O$1&amp;"]]")</f>
        <v>0</v>
      </c>
      <c r="P294" s="129">
        <f t="array" ref="P294">ConsolGeog[COUNTY: Presented CS - 16-17 (2014) '[non additive!']]</f>
        <v>0</v>
      </c>
      <c r="Q294" s="129">
        <f t="array" ref="Q294">ConsolGeog[COUNTY: Presented CS - 16-24 (2014) '[non additive!']]</f>
        <v>0</v>
      </c>
      <c r="R294" s="129">
        <f t="array" ref="R294">ConsolGeog[COUNTY: Presented CS - 18-24 (2014) '[non additive!']]</f>
        <v>0</v>
      </c>
      <c r="S294" s="129">
        <f t="array" ref="S294">ConsolGeog[COUNTY: Assessed CS - 16-17 (2014) '[non additive!']]</f>
        <v>0</v>
      </c>
      <c r="T294" s="129">
        <f t="array" ref="T294">ConsolGeog[COUNTY: Assessed CS - 16-24 (2014) '[non additive!']]</f>
        <v>0</v>
      </c>
      <c r="U294" s="129">
        <f t="array" ref="U294">ConsolGeog[COUNTY: Assessed CS - 18-24 (2014) '[non additive!']]</f>
        <v>0</v>
      </c>
      <c r="V294" s="129">
        <f t="array" ref="V294">ConsolGeog[COUNTY: Sum of districts'' populations '[non additive!']]</f>
        <v>92028</v>
      </c>
      <c r="W294" s="160">
        <f t="array" aca="1" ref="W294" ca="1">INDIRECT("ConsolGeog[@["&amp;W$1&amp;"]]")</f>
        <v>1</v>
      </c>
      <c r="X294" s="129">
        <f t="array" aca="1" ref="X294" ca="1">INDIRECT("ConsolGeog[@["&amp;X$1&amp;"]]")</f>
        <v>0</v>
      </c>
      <c r="Y294" s="129">
        <f t="array" aca="1" ref="Y294" ca="1">INDIRECT("ConsolGeog[@["&amp;Y$1&amp;"]]")</f>
        <v>0</v>
      </c>
      <c r="Z294" s="129">
        <f t="array" aca="1" ref="Z294" ca="1">INDIRECT("ConsolGeog[@["&amp;Z$1&amp;"]]")</f>
        <v>0</v>
      </c>
      <c r="AA294" s="129">
        <f t="array" aca="1" ref="AA294" ca="1">INDIRECT("ConsolGeog[@["&amp;AA$1&amp;"]]")</f>
        <v>0</v>
      </c>
      <c r="AB294" s="129">
        <f t="array" aca="1" ref="AB294" ca="1">INDIRECT("ConsolGeog[@["&amp;AB$1&amp;"]]")</f>
        <v>0</v>
      </c>
      <c r="AC294" s="129">
        <f t="array" aca="1" ref="AC294" ca="1">INDIRECT("ConsolGeog[@["&amp;AC$1&amp;"]]")</f>
        <v>0</v>
      </c>
      <c r="AD294" s="129" t="str">
        <f t="array" aca="1" ref="AD294" ca="1">INDIRECT("ConsolGeog[@["&amp;AD$1&amp;"]]")</f>
        <v/>
      </c>
      <c r="AE294" s="129" t="str">
        <f t="array" aca="1" ref="AE294" ca="1">INDIRECT("ConsolGeog[@["&amp;AE$1&amp;"]]")</f>
        <v/>
      </c>
      <c r="AF294" s="129" t="str">
        <f t="array" aca="1" ref="AF294" ca="1">INDIRECT("ConsolGeog[@["&amp;AF$1&amp;"]]")</f>
        <v/>
      </c>
      <c r="AG294" s="129" t="str">
        <f t="array" aca="1" ref="AG294" ca="1">INDIRECT("ConsolGeog[@["&amp;AG$1&amp;"]]")</f>
        <v/>
      </c>
      <c r="AH294" s="129" t="str">
        <f t="array" aca="1" ref="AH294" ca="1">INDIRECT("ConsolGeog[@["&amp;AH$1&amp;"]]")</f>
        <v/>
      </c>
      <c r="AI294" s="129" t="str">
        <f t="array" aca="1" ref="AI294" ca="1">INDIRECT("ConsolGeog[@["&amp;AI$1&amp;"]]")</f>
        <v/>
      </c>
    </row>
    <row r="295" spans="1:35">
      <c r="A295" s="129" t="str">
        <f t="array" aca="1" ref="A295" ca="1">INDIRECT("ConsolGeog[@["&amp;A$1&amp;"]]")</f>
        <v>E09000014</v>
      </c>
      <c r="B295" s="129" t="str">
        <f t="array" aca="1" ref="B295" ca="1">INDIRECT("ConsolGeog[@["&amp;B$1&amp;"]]")</f>
        <v>Haringey</v>
      </c>
      <c r="C295" s="129">
        <f t="array" aca="1" ref="C295" ca="1">INDIRECT("ConsolGeog[@["&amp;C$1&amp;"]]")</f>
        <v>254926</v>
      </c>
      <c r="D295" s="129">
        <f t="array" aca="1" ref="D295" ca="1">INDIRECT("ConsolGeog[@["&amp;D$1&amp;"]]")</f>
        <v>2958.85</v>
      </c>
      <c r="E295" s="129" t="str">
        <f t="array" aca="1" ref="E295" ca="1">INDIRECT("ConsolGeog[@["&amp;E$1&amp;"]]")</f>
        <v>E09000014</v>
      </c>
      <c r="F295" s="129" t="str">
        <f t="array" aca="1" ref="F295" ca="1">INDIRECT("ConsolGeog[@["&amp;F$1&amp;"]]")</f>
        <v/>
      </c>
      <c r="G295" s="129" t="str">
        <f t="array" aca="1" ref="G295" ca="1">INDIRECT("ConsolGeog[@["&amp;G$1&amp;"]]")</f>
        <v>Unitary</v>
      </c>
      <c r="H295" s="129" t="str">
        <f t="array" aca="1" ref="H295" ca="1">INDIRECT("ConsolGeog[@["&amp;H$1&amp;"]]")</f>
        <v>England</v>
      </c>
      <c r="I295" s="129" t="str">
        <f t="array" aca="1" ref="I295" ca="1">INDIRECT("ConsolGeog[@["&amp;I$1&amp;"]]")</f>
        <v>Haringey</v>
      </c>
      <c r="J295" s="129">
        <f t="array" aca="1" ref="J295" ca="1">INDIRECT("ConsolGeog[@["&amp;J$1&amp;"]]")</f>
        <v>18</v>
      </c>
      <c r="K295" s="129">
        <f t="array" aca="1" ref="K295" ca="1">INDIRECT("ConsolGeog[@["&amp;K$1&amp;"]]")</f>
        <v>0</v>
      </c>
      <c r="L295" s="129">
        <f t="array" aca="1" ref="L295" ca="1">INDIRECT("ConsolGeog[@["&amp;L$1&amp;"]]")</f>
        <v>338</v>
      </c>
      <c r="M295" s="129">
        <f t="array" aca="1" ref="M295" ca="1">INDIRECT("ConsolGeog[@["&amp;M$1&amp;"]]")</f>
        <v>17</v>
      </c>
      <c r="N295" s="129">
        <f t="array" aca="1" ref="N295" ca="1">INDIRECT("ConsolGeog[@["&amp;N$1&amp;"]]")</f>
        <v>0</v>
      </c>
      <c r="O295" s="129">
        <f t="array" aca="1" ref="O295" ca="1">INDIRECT("ConsolGeog[@["&amp;O$1&amp;"]]")</f>
        <v>176</v>
      </c>
      <c r="P295" s="129">
        <f t="array" ref="P295">ConsolGeog[COUNTY: Presented CS - 16-17 (2014) '[non additive!']]</f>
        <v>0</v>
      </c>
      <c r="Q295" s="129">
        <f t="array" ref="Q295">ConsolGeog[COUNTY: Presented CS - 16-24 (2014) '[non additive!']]</f>
        <v>0</v>
      </c>
      <c r="R295" s="129">
        <f t="array" ref="R295">ConsolGeog[COUNTY: Presented CS - 18-24 (2014) '[non additive!']]</f>
        <v>0</v>
      </c>
      <c r="S295" s="129">
        <f t="array" ref="S295">ConsolGeog[COUNTY: Assessed CS - 16-17 (2014) '[non additive!']]</f>
        <v>0</v>
      </c>
      <c r="T295" s="129">
        <f t="array" ref="T295">ConsolGeog[COUNTY: Assessed CS - 16-24 (2014) '[non additive!']]</f>
        <v>0</v>
      </c>
      <c r="U295" s="129">
        <f t="array" ref="U295">ConsolGeog[COUNTY: Assessed CS - 18-24 (2014) '[non additive!']]</f>
        <v>0</v>
      </c>
      <c r="V295" s="129">
        <f t="array" ref="V295">ConsolGeog[COUNTY: Sum of districts'' populations '[non additive!']]</f>
        <v>92028</v>
      </c>
      <c r="W295" s="160">
        <f t="array" aca="1" ref="W295" ca="1">INDIRECT("ConsolGeog[@["&amp;W$1&amp;"]]")</f>
        <v>1</v>
      </c>
      <c r="X295" s="129">
        <f t="array" aca="1" ref="X295" ca="1">INDIRECT("ConsolGeog[@["&amp;X$1&amp;"]]")</f>
        <v>0</v>
      </c>
      <c r="Y295" s="129">
        <f t="array" aca="1" ref="Y295" ca="1">INDIRECT("ConsolGeog[@["&amp;Y$1&amp;"]]")</f>
        <v>0</v>
      </c>
      <c r="Z295" s="129">
        <f t="array" aca="1" ref="Z295" ca="1">INDIRECT("ConsolGeog[@["&amp;Z$1&amp;"]]")</f>
        <v>0</v>
      </c>
      <c r="AA295" s="129">
        <f t="array" aca="1" ref="AA295" ca="1">INDIRECT("ConsolGeog[@["&amp;AA$1&amp;"]]")</f>
        <v>0</v>
      </c>
      <c r="AB295" s="129">
        <f t="array" aca="1" ref="AB295" ca="1">INDIRECT("ConsolGeog[@["&amp;AB$1&amp;"]]")</f>
        <v>0</v>
      </c>
      <c r="AC295" s="129">
        <f t="array" aca="1" ref="AC295" ca="1">INDIRECT("ConsolGeog[@["&amp;AC$1&amp;"]]")</f>
        <v>0</v>
      </c>
      <c r="AD295" s="129" t="str">
        <f t="array" aca="1" ref="AD295" ca="1">INDIRECT("ConsolGeog[@["&amp;AD$1&amp;"]]")</f>
        <v/>
      </c>
      <c r="AE295" s="129" t="str">
        <f t="array" aca="1" ref="AE295" ca="1">INDIRECT("ConsolGeog[@["&amp;AE$1&amp;"]]")</f>
        <v/>
      </c>
      <c r="AF295" s="129" t="str">
        <f t="array" aca="1" ref="AF295" ca="1">INDIRECT("ConsolGeog[@["&amp;AF$1&amp;"]]")</f>
        <v/>
      </c>
      <c r="AG295" s="129" t="str">
        <f t="array" aca="1" ref="AG295" ca="1">INDIRECT("ConsolGeog[@["&amp;AG$1&amp;"]]")</f>
        <v/>
      </c>
      <c r="AH295" s="129" t="str">
        <f t="array" aca="1" ref="AH295" ca="1">INDIRECT("ConsolGeog[@["&amp;AH$1&amp;"]]")</f>
        <v/>
      </c>
      <c r="AI295" s="129" t="str">
        <f t="array" aca="1" ref="AI295" ca="1">INDIRECT("ConsolGeog[@["&amp;AI$1&amp;"]]")</f>
        <v/>
      </c>
    </row>
    <row r="296" spans="1:35">
      <c r="A296" s="129" t="str">
        <f t="array" aca="1" ref="A296" ca="1">INDIRECT("ConsolGeog[@["&amp;A$1&amp;"]]")</f>
        <v>W06000018</v>
      </c>
      <c r="B296" s="129" t="str">
        <f t="array" aca="1" ref="B296" ca="1">INDIRECT("ConsolGeog[@["&amp;B$1&amp;"]]")</f>
        <v>Caerphilly</v>
      </c>
      <c r="C296" s="129">
        <f t="array" aca="1" ref="C296" ca="1">INDIRECT("ConsolGeog[@["&amp;C$1&amp;"]]")</f>
        <v>178806</v>
      </c>
      <c r="D296" s="129">
        <f t="array" aca="1" ref="D296" ca="1">INDIRECT("ConsolGeog[@["&amp;D$1&amp;"]]")</f>
        <v>27745.02</v>
      </c>
      <c r="E296" s="129" t="str">
        <f t="array" aca="1" ref="E296" ca="1">INDIRECT("ConsolGeog[@["&amp;E$1&amp;"]]")</f>
        <v>W06000018</v>
      </c>
      <c r="F296" s="129" t="str">
        <f t="array" aca="1" ref="F296" ca="1">INDIRECT("ConsolGeog[@["&amp;F$1&amp;"]]")</f>
        <v/>
      </c>
      <c r="G296" s="129" t="str">
        <f t="array" aca="1" ref="G296" ca="1">INDIRECT("ConsolGeog[@["&amp;G$1&amp;"]]")</f>
        <v>Local Authority</v>
      </c>
      <c r="H296" s="129" t="str">
        <f t="array" aca="1" ref="H296" ca="1">INDIRECT("ConsolGeog[@["&amp;H$1&amp;"]]")</f>
        <v>Wales</v>
      </c>
      <c r="I296" s="129" t="str">
        <f t="array" aca="1" ref="I296" ca="1">INDIRECT("ConsolGeog[@["&amp;I$1&amp;"]]")</f>
        <v/>
      </c>
      <c r="J296" s="129">
        <f t="array" aca="1" ref="J296" ca="1">INDIRECT("ConsolGeog[@["&amp;J$1&amp;"]]")</f>
        <v>0</v>
      </c>
      <c r="K296" s="129">
        <f t="array" aca="1" ref="K296" ca="1">INDIRECT("ConsolGeog[@["&amp;K$1&amp;"]]")</f>
        <v>0</v>
      </c>
      <c r="L296" s="129">
        <f t="array" aca="1" ref="L296" ca="1">INDIRECT("ConsolGeog[@["&amp;L$1&amp;"]]")</f>
        <v>0</v>
      </c>
      <c r="M296" s="129">
        <f t="array" aca="1" ref="M296" ca="1">INDIRECT("ConsolGeog[@["&amp;M$1&amp;"]]")</f>
        <v>0</v>
      </c>
      <c r="N296" s="129">
        <f t="array" aca="1" ref="N296" ca="1">INDIRECT("ConsolGeog[@["&amp;N$1&amp;"]]")</f>
        <v>0</v>
      </c>
      <c r="O296" s="129">
        <f t="array" aca="1" ref="O296" ca="1">INDIRECT("ConsolGeog[@["&amp;O$1&amp;"]]")</f>
        <v>0</v>
      </c>
      <c r="P296" s="129">
        <f t="array" ref="P296">ConsolGeog[COUNTY: Presented CS - 16-17 (2014) '[non additive!']]</f>
        <v>0</v>
      </c>
      <c r="Q296" s="129">
        <f t="array" ref="Q296">ConsolGeog[COUNTY: Presented CS - 16-24 (2014) '[non additive!']]</f>
        <v>0</v>
      </c>
      <c r="R296" s="129">
        <f t="array" ref="R296">ConsolGeog[COUNTY: Presented CS - 18-24 (2014) '[non additive!']]</f>
        <v>0</v>
      </c>
      <c r="S296" s="129">
        <f t="array" ref="S296">ConsolGeog[COUNTY: Assessed CS - 16-17 (2014) '[non additive!']]</f>
        <v>0</v>
      </c>
      <c r="T296" s="129">
        <f t="array" ref="T296">ConsolGeog[COUNTY: Assessed CS - 16-24 (2014) '[non additive!']]</f>
        <v>0</v>
      </c>
      <c r="U296" s="129">
        <f t="array" ref="U296">ConsolGeog[COUNTY: Assessed CS - 18-24 (2014) '[non additive!']]</f>
        <v>0</v>
      </c>
      <c r="V296" s="129">
        <f t="array" ref="V296">ConsolGeog[COUNTY: Sum of districts'' populations '[non additive!']]</f>
        <v>92028</v>
      </c>
      <c r="W296" s="160">
        <f t="array" aca="1" ref="W296" ca="1">INDIRECT("ConsolGeog[@["&amp;W$1&amp;"]]")</f>
        <v>0</v>
      </c>
      <c r="X296" s="129">
        <f t="array" aca="1" ref="X296" ca="1">INDIRECT("ConsolGeog[@["&amp;X$1&amp;"]]")</f>
        <v>0</v>
      </c>
      <c r="Y296" s="129">
        <f t="array" aca="1" ref="Y296" ca="1">INDIRECT("ConsolGeog[@["&amp;Y$1&amp;"]]")</f>
        <v>0</v>
      </c>
      <c r="Z296" s="129">
        <f t="array" aca="1" ref="Z296" ca="1">INDIRECT("ConsolGeog[@["&amp;Z$1&amp;"]]")</f>
        <v>0</v>
      </c>
      <c r="AA296" s="129">
        <f t="array" aca="1" ref="AA296" ca="1">INDIRECT("ConsolGeog[@["&amp;AA$1&amp;"]]")</f>
        <v>0</v>
      </c>
      <c r="AB296" s="129">
        <f t="array" aca="1" ref="AB296" ca="1">INDIRECT("ConsolGeog[@["&amp;AB$1&amp;"]]")</f>
        <v>0</v>
      </c>
      <c r="AC296" s="129">
        <f t="array" aca="1" ref="AC296" ca="1">INDIRECT("ConsolGeog[@["&amp;AC$1&amp;"]]")</f>
        <v>0</v>
      </c>
      <c r="AD296" s="129" t="str">
        <f t="array" aca="1" ref="AD296" ca="1">INDIRECT("ConsolGeog[@["&amp;AD$1&amp;"]]")</f>
        <v/>
      </c>
      <c r="AE296" s="129" t="str">
        <f t="array" aca="1" ref="AE296" ca="1">INDIRECT("ConsolGeog[@["&amp;AE$1&amp;"]]")</f>
        <v/>
      </c>
      <c r="AF296" s="129" t="str">
        <f t="array" aca="1" ref="AF296" ca="1">INDIRECT("ConsolGeog[@["&amp;AF$1&amp;"]]")</f>
        <v/>
      </c>
      <c r="AG296" s="129" t="str">
        <f t="array" aca="1" ref="AG296" ca="1">INDIRECT("ConsolGeog[@["&amp;AG$1&amp;"]]")</f>
        <v/>
      </c>
      <c r="AH296" s="129" t="str">
        <f t="array" aca="1" ref="AH296" ca="1">INDIRECT("ConsolGeog[@["&amp;AH$1&amp;"]]")</f>
        <v/>
      </c>
      <c r="AI296" s="129" t="str">
        <f t="array" aca="1" ref="AI296" ca="1">INDIRECT("ConsolGeog[@["&amp;AI$1&amp;"]]")</f>
        <v/>
      </c>
    </row>
    <row r="297" spans="1:35">
      <c r="A297" s="129" t="str">
        <f t="array" aca="1" ref="A297" ca="1">INDIRECT("ConsolGeog[@["&amp;A$1&amp;"]]")</f>
        <v>E08000015</v>
      </c>
      <c r="B297" s="129" t="str">
        <f t="array" aca="1" ref="B297" ca="1">INDIRECT("ConsolGeog[@["&amp;B$1&amp;"]]")</f>
        <v>Wirral</v>
      </c>
      <c r="C297" s="129">
        <f t="array" aca="1" ref="C297" ca="1">INDIRECT("ConsolGeog[@["&amp;C$1&amp;"]]")</f>
        <v>319783</v>
      </c>
      <c r="D297" s="129">
        <f t="array" aca="1" ref="D297" ca="1">INDIRECT("ConsolGeog[@["&amp;D$1&amp;"]]")</f>
        <v>15704.94</v>
      </c>
      <c r="E297" s="129" t="str">
        <f t="array" aca="1" ref="E297" ca="1">INDIRECT("ConsolGeog[@["&amp;E$1&amp;"]]")</f>
        <v>E08000015</v>
      </c>
      <c r="F297" s="129" t="str">
        <f t="array" aca="1" ref="F297" ca="1">INDIRECT("ConsolGeog[@["&amp;F$1&amp;"]]")</f>
        <v/>
      </c>
      <c r="G297" s="129" t="str">
        <f t="array" aca="1" ref="G297" ca="1">INDIRECT("ConsolGeog[@["&amp;G$1&amp;"]]")</f>
        <v>Unitary</v>
      </c>
      <c r="H297" s="129" t="str">
        <f t="array" aca="1" ref="H297" ca="1">INDIRECT("ConsolGeog[@["&amp;H$1&amp;"]]")</f>
        <v>England</v>
      </c>
      <c r="I297" s="129" t="str">
        <f t="array" aca="1" ref="I297" ca="1">INDIRECT("ConsolGeog[@["&amp;I$1&amp;"]]")</f>
        <v>Wirral</v>
      </c>
      <c r="J297" s="129">
        <f t="array" aca="1" ref="J297" ca="1">INDIRECT("ConsolGeog[@["&amp;J$1&amp;"]]")</f>
        <v>0</v>
      </c>
      <c r="K297" s="129">
        <f t="array" aca="1" ref="K297" ca="1">INDIRECT("ConsolGeog[@["&amp;K$1&amp;"]]")</f>
        <v>0</v>
      </c>
      <c r="L297" s="129">
        <f t="array" aca="1" ref="L297" ca="1">INDIRECT("ConsolGeog[@["&amp;L$1&amp;"]]")</f>
        <v>448</v>
      </c>
      <c r="M297" s="129">
        <f t="array" aca="1" ref="M297" ca="1">INDIRECT("ConsolGeog[@["&amp;M$1&amp;"]]")</f>
        <v>0</v>
      </c>
      <c r="N297" s="129">
        <f t="array" aca="1" ref="N297" ca="1">INDIRECT("ConsolGeog[@["&amp;N$1&amp;"]]")</f>
        <v>0</v>
      </c>
      <c r="O297" s="129">
        <f t="array" aca="1" ref="O297" ca="1">INDIRECT("ConsolGeog[@["&amp;O$1&amp;"]]")</f>
        <v>36</v>
      </c>
      <c r="P297" s="129">
        <f t="array" ref="P297">ConsolGeog[COUNTY: Presented CS - 16-17 (2014) '[non additive!']]</f>
        <v>0</v>
      </c>
      <c r="Q297" s="129">
        <f t="array" ref="Q297">ConsolGeog[COUNTY: Presented CS - 16-24 (2014) '[non additive!']]</f>
        <v>0</v>
      </c>
      <c r="R297" s="129">
        <f t="array" ref="R297">ConsolGeog[COUNTY: Presented CS - 18-24 (2014) '[non additive!']]</f>
        <v>0</v>
      </c>
      <c r="S297" s="129">
        <f t="array" ref="S297">ConsolGeog[COUNTY: Assessed CS - 16-17 (2014) '[non additive!']]</f>
        <v>0</v>
      </c>
      <c r="T297" s="129">
        <f t="array" ref="T297">ConsolGeog[COUNTY: Assessed CS - 16-24 (2014) '[non additive!']]</f>
        <v>0</v>
      </c>
      <c r="U297" s="129">
        <f t="array" ref="U297">ConsolGeog[COUNTY: Assessed CS - 18-24 (2014) '[non additive!']]</f>
        <v>0</v>
      </c>
      <c r="V297" s="129">
        <f t="array" ref="V297">ConsolGeog[COUNTY: Sum of districts'' populations '[non additive!']]</f>
        <v>92028</v>
      </c>
      <c r="W297" s="160">
        <f t="array" aca="1" ref="W297" ca="1">INDIRECT("ConsolGeog[@["&amp;W$1&amp;"]]")</f>
        <v>1</v>
      </c>
      <c r="X297" s="129">
        <f t="array" aca="1" ref="X297" ca="1">INDIRECT("ConsolGeog[@["&amp;X$1&amp;"]]")</f>
        <v>0</v>
      </c>
      <c r="Y297" s="129">
        <f t="array" aca="1" ref="Y297" ca="1">INDIRECT("ConsolGeog[@["&amp;Y$1&amp;"]]")</f>
        <v>0</v>
      </c>
      <c r="Z297" s="129">
        <f t="array" aca="1" ref="Z297" ca="1">INDIRECT("ConsolGeog[@["&amp;Z$1&amp;"]]")</f>
        <v>0</v>
      </c>
      <c r="AA297" s="129">
        <f t="array" aca="1" ref="AA297" ca="1">INDIRECT("ConsolGeog[@["&amp;AA$1&amp;"]]")</f>
        <v>0</v>
      </c>
      <c r="AB297" s="129">
        <f t="array" aca="1" ref="AB297" ca="1">INDIRECT("ConsolGeog[@["&amp;AB$1&amp;"]]")</f>
        <v>0</v>
      </c>
      <c r="AC297" s="129">
        <f t="array" aca="1" ref="AC297" ca="1">INDIRECT("ConsolGeog[@["&amp;AC$1&amp;"]]")</f>
        <v>0</v>
      </c>
      <c r="AD297" s="129" t="str">
        <f t="array" aca="1" ref="AD297" ca="1">INDIRECT("ConsolGeog[@["&amp;AD$1&amp;"]]")</f>
        <v/>
      </c>
      <c r="AE297" s="129" t="str">
        <f t="array" aca="1" ref="AE297" ca="1">INDIRECT("ConsolGeog[@["&amp;AE$1&amp;"]]")</f>
        <v/>
      </c>
      <c r="AF297" s="129" t="str">
        <f t="array" aca="1" ref="AF297" ca="1">INDIRECT("ConsolGeog[@["&amp;AF$1&amp;"]]")</f>
        <v/>
      </c>
      <c r="AG297" s="129" t="str">
        <f t="array" aca="1" ref="AG297" ca="1">INDIRECT("ConsolGeog[@["&amp;AG$1&amp;"]]")</f>
        <v/>
      </c>
      <c r="AH297" s="129" t="str">
        <f t="array" aca="1" ref="AH297" ca="1">INDIRECT("ConsolGeog[@["&amp;AH$1&amp;"]]")</f>
        <v/>
      </c>
      <c r="AI297" s="129" t="str">
        <f t="array" aca="1" ref="AI297" ca="1">INDIRECT("ConsolGeog[@["&amp;AI$1&amp;"]]")</f>
        <v/>
      </c>
    </row>
    <row r="298" spans="1:35">
      <c r="A298" s="129" t="str">
        <f t="array" aca="1" ref="A298" ca="1">INDIRECT("ConsolGeog[@["&amp;A$1&amp;"]]")</f>
        <v>E08000016</v>
      </c>
      <c r="B298" s="129" t="str">
        <f t="array" aca="1" ref="B298" ca="1">INDIRECT("ConsolGeog[@["&amp;B$1&amp;"]]")</f>
        <v>Barnsley</v>
      </c>
      <c r="C298" s="129">
        <f t="array" aca="1" ref="C298" ca="1">INDIRECT("ConsolGeog[@["&amp;C$1&amp;"]]")</f>
        <v>231221</v>
      </c>
      <c r="D298" s="129">
        <f t="array" aca="1" ref="D298" ca="1">INDIRECT("ConsolGeog[@["&amp;D$1&amp;"]]")</f>
        <v>32905.31</v>
      </c>
      <c r="E298" s="129" t="str">
        <f t="array" aca="1" ref="E298" ca="1">INDIRECT("ConsolGeog[@["&amp;E$1&amp;"]]")</f>
        <v>E08000016</v>
      </c>
      <c r="F298" s="129" t="str">
        <f t="array" aca="1" ref="F298" ca="1">INDIRECT("ConsolGeog[@["&amp;F$1&amp;"]]")</f>
        <v/>
      </c>
      <c r="G298" s="129" t="str">
        <f t="array" aca="1" ref="G298" ca="1">INDIRECT("ConsolGeog[@["&amp;G$1&amp;"]]")</f>
        <v>Unitary</v>
      </c>
      <c r="H298" s="129" t="str">
        <f t="array" aca="1" ref="H298" ca="1">INDIRECT("ConsolGeog[@["&amp;H$1&amp;"]]")</f>
        <v>England</v>
      </c>
      <c r="I298" s="129" t="str">
        <f t="array" aca="1" ref="I298" ca="1">INDIRECT("ConsolGeog[@["&amp;I$1&amp;"]]")</f>
        <v>Barnsley</v>
      </c>
      <c r="J298" s="129">
        <f t="array" aca="1" ref="J298" ca="1">INDIRECT("ConsolGeog[@["&amp;J$1&amp;"]]")</f>
        <v>9</v>
      </c>
      <c r="K298" s="129">
        <f t="array" aca="1" ref="K298" ca="1">INDIRECT("ConsolGeog[@["&amp;K$1&amp;"]]")</f>
        <v>0</v>
      </c>
      <c r="L298" s="129">
        <f t="array" aca="1" ref="L298" ca="1">INDIRECT("ConsolGeog[@["&amp;L$1&amp;"]]")</f>
        <v>100</v>
      </c>
      <c r="M298" s="129">
        <f t="array" aca="1" ref="M298" ca="1">INDIRECT("ConsolGeog[@["&amp;M$1&amp;"]]")</f>
        <v>9</v>
      </c>
      <c r="N298" s="129">
        <f t="array" aca="1" ref="N298" ca="1">INDIRECT("ConsolGeog[@["&amp;N$1&amp;"]]")</f>
        <v>0</v>
      </c>
      <c r="O298" s="129">
        <f t="array" aca="1" ref="O298" ca="1">INDIRECT("ConsolGeog[@["&amp;O$1&amp;"]]")</f>
        <v>98</v>
      </c>
      <c r="P298" s="129">
        <f t="array" ref="P298">ConsolGeog[COUNTY: Presented CS - 16-17 (2014) '[non additive!']]</f>
        <v>0</v>
      </c>
      <c r="Q298" s="129">
        <f t="array" ref="Q298">ConsolGeog[COUNTY: Presented CS - 16-24 (2014) '[non additive!']]</f>
        <v>0</v>
      </c>
      <c r="R298" s="129">
        <f t="array" ref="R298">ConsolGeog[COUNTY: Presented CS - 18-24 (2014) '[non additive!']]</f>
        <v>0</v>
      </c>
      <c r="S298" s="129">
        <f t="array" ref="S298">ConsolGeog[COUNTY: Assessed CS - 16-17 (2014) '[non additive!']]</f>
        <v>0</v>
      </c>
      <c r="T298" s="129">
        <f t="array" ref="T298">ConsolGeog[COUNTY: Assessed CS - 16-24 (2014) '[non additive!']]</f>
        <v>0</v>
      </c>
      <c r="U298" s="129">
        <f t="array" ref="U298">ConsolGeog[COUNTY: Assessed CS - 18-24 (2014) '[non additive!']]</f>
        <v>0</v>
      </c>
      <c r="V298" s="129">
        <f t="array" ref="V298">ConsolGeog[COUNTY: Sum of districts'' populations '[non additive!']]</f>
        <v>92028</v>
      </c>
      <c r="W298" s="160">
        <f t="array" aca="1" ref="W298" ca="1">INDIRECT("ConsolGeog[@["&amp;W$1&amp;"]]")</f>
        <v>1</v>
      </c>
      <c r="X298" s="129">
        <f t="array" aca="1" ref="X298" ca="1">INDIRECT("ConsolGeog[@["&amp;X$1&amp;"]]")</f>
        <v>0</v>
      </c>
      <c r="Y298" s="129">
        <f t="array" aca="1" ref="Y298" ca="1">INDIRECT("ConsolGeog[@["&amp;Y$1&amp;"]]")</f>
        <v>0</v>
      </c>
      <c r="Z298" s="129">
        <f t="array" aca="1" ref="Z298" ca="1">INDIRECT("ConsolGeog[@["&amp;Z$1&amp;"]]")</f>
        <v>0</v>
      </c>
      <c r="AA298" s="129">
        <f t="array" aca="1" ref="AA298" ca="1">INDIRECT("ConsolGeog[@["&amp;AA$1&amp;"]]")</f>
        <v>0</v>
      </c>
      <c r="AB298" s="129">
        <f t="array" aca="1" ref="AB298" ca="1">INDIRECT("ConsolGeog[@["&amp;AB$1&amp;"]]")</f>
        <v>0</v>
      </c>
      <c r="AC298" s="129">
        <f t="array" aca="1" ref="AC298" ca="1">INDIRECT("ConsolGeog[@["&amp;AC$1&amp;"]]")</f>
        <v>0</v>
      </c>
      <c r="AD298" s="129" t="str">
        <f t="array" aca="1" ref="AD298" ca="1">INDIRECT("ConsolGeog[@["&amp;AD$1&amp;"]]")</f>
        <v/>
      </c>
      <c r="AE298" s="129" t="str">
        <f t="array" aca="1" ref="AE298" ca="1">INDIRECT("ConsolGeog[@["&amp;AE$1&amp;"]]")</f>
        <v/>
      </c>
      <c r="AF298" s="129" t="str">
        <f t="array" aca="1" ref="AF298" ca="1">INDIRECT("ConsolGeog[@["&amp;AF$1&amp;"]]")</f>
        <v/>
      </c>
      <c r="AG298" s="129" t="str">
        <f t="array" aca="1" ref="AG298" ca="1">INDIRECT("ConsolGeog[@["&amp;AG$1&amp;"]]")</f>
        <v/>
      </c>
      <c r="AH298" s="129" t="str">
        <f t="array" aca="1" ref="AH298" ca="1">INDIRECT("ConsolGeog[@["&amp;AH$1&amp;"]]")</f>
        <v/>
      </c>
      <c r="AI298" s="129" t="str">
        <f t="array" aca="1" ref="AI298" ca="1">INDIRECT("ConsolGeog[@["&amp;AI$1&amp;"]]")</f>
        <v/>
      </c>
    </row>
    <row r="299" spans="1:35">
      <c r="A299" s="129" t="str">
        <f t="array" aca="1" ref="A299" ca="1">INDIRECT("ConsolGeog[@["&amp;A$1&amp;"]]")</f>
        <v>E08000017</v>
      </c>
      <c r="B299" s="129" t="str">
        <f t="array" aca="1" ref="B299" ca="1">INDIRECT("ConsolGeog[@["&amp;B$1&amp;"]]")</f>
        <v>Doncaster</v>
      </c>
      <c r="C299" s="129">
        <f t="array" aca="1" ref="C299" ca="1">INDIRECT("ConsolGeog[@["&amp;C$1&amp;"]]")</f>
        <v>302402</v>
      </c>
      <c r="D299" s="129">
        <f t="array" aca="1" ref="D299" ca="1">INDIRECT("ConsolGeog[@["&amp;D$1&amp;"]]")</f>
        <v>56799.22</v>
      </c>
      <c r="E299" s="129" t="str">
        <f t="array" aca="1" ref="E299" ca="1">INDIRECT("ConsolGeog[@["&amp;E$1&amp;"]]")</f>
        <v>E08000017</v>
      </c>
      <c r="F299" s="129">
        <f t="array" aca="1" ref="F299" ca="1">INDIRECT("ConsolGeog[@["&amp;F$1&amp;"]]")</f>
        <v>1</v>
      </c>
      <c r="G299" s="129" t="str">
        <f t="array" aca="1" ref="G299" ca="1">INDIRECT("ConsolGeog[@["&amp;G$1&amp;"]]")</f>
        <v>Unitary</v>
      </c>
      <c r="H299" s="129" t="str">
        <f t="array" aca="1" ref="H299" ca="1">INDIRECT("ConsolGeog[@["&amp;H$1&amp;"]]")</f>
        <v>England</v>
      </c>
      <c r="I299" s="129" t="str">
        <f t="array" aca="1" ref="I299" ca="1">INDIRECT("ConsolGeog[@["&amp;I$1&amp;"]]")</f>
        <v>Doncaster</v>
      </c>
      <c r="J299" s="129">
        <f t="array" aca="1" ref="J299" ca="1">INDIRECT("ConsolGeog[@["&amp;J$1&amp;"]]")</f>
        <v>0</v>
      </c>
      <c r="K299" s="129">
        <f t="array" aca="1" ref="K299" ca="1">INDIRECT("ConsolGeog[@["&amp;K$1&amp;"]]")</f>
        <v>0</v>
      </c>
      <c r="L299" s="129">
        <f t="array" aca="1" ref="L299" ca="1">INDIRECT("ConsolGeog[@["&amp;L$1&amp;"]]")</f>
        <v>0</v>
      </c>
      <c r="M299" s="129">
        <f t="array" aca="1" ref="M299" ca="1">INDIRECT("ConsolGeog[@["&amp;M$1&amp;"]]")</f>
        <v>0</v>
      </c>
      <c r="N299" s="129">
        <f t="array" aca="1" ref="N299" ca="1">INDIRECT("ConsolGeog[@["&amp;N$1&amp;"]]")</f>
        <v>0</v>
      </c>
      <c r="O299" s="129">
        <f t="array" aca="1" ref="O299" ca="1">INDIRECT("ConsolGeog[@["&amp;O$1&amp;"]]")</f>
        <v>0</v>
      </c>
      <c r="P299" s="129">
        <f t="array" ref="P299">ConsolGeog[COUNTY: Presented CS - 16-17 (2014) '[non additive!']]</f>
        <v>0</v>
      </c>
      <c r="Q299" s="129">
        <f t="array" ref="Q299">ConsolGeog[COUNTY: Presented CS - 16-24 (2014) '[non additive!']]</f>
        <v>0</v>
      </c>
      <c r="R299" s="129">
        <f t="array" ref="R299">ConsolGeog[COUNTY: Presented CS - 18-24 (2014) '[non additive!']]</f>
        <v>0</v>
      </c>
      <c r="S299" s="129">
        <f t="array" ref="S299">ConsolGeog[COUNTY: Assessed CS - 16-17 (2014) '[non additive!']]</f>
        <v>0</v>
      </c>
      <c r="T299" s="129">
        <f t="array" ref="T299">ConsolGeog[COUNTY: Assessed CS - 16-24 (2014) '[non additive!']]</f>
        <v>0</v>
      </c>
      <c r="U299" s="129">
        <f t="array" ref="U299">ConsolGeog[COUNTY: Assessed CS - 18-24 (2014) '[non additive!']]</f>
        <v>0</v>
      </c>
      <c r="V299" s="129">
        <f t="array" ref="V299">ConsolGeog[COUNTY: Sum of districts'' populations '[non additive!']]</f>
        <v>92028</v>
      </c>
      <c r="W299" s="160">
        <f t="array" aca="1" ref="W299" ca="1">INDIRECT("ConsolGeog[@["&amp;W$1&amp;"]]")</f>
        <v>1</v>
      </c>
      <c r="X299" s="129">
        <f t="array" aca="1" ref="X299" ca="1">INDIRECT("ConsolGeog[@["&amp;X$1&amp;"]]")</f>
        <v>0</v>
      </c>
      <c r="Y299" s="129">
        <f t="array" aca="1" ref="Y299" ca="1">INDIRECT("ConsolGeog[@["&amp;Y$1&amp;"]]")</f>
        <v>0</v>
      </c>
      <c r="Z299" s="129">
        <f t="array" aca="1" ref="Z299" ca="1">INDIRECT("ConsolGeog[@["&amp;Z$1&amp;"]]")</f>
        <v>0</v>
      </c>
      <c r="AA299" s="129">
        <f t="array" aca="1" ref="AA299" ca="1">INDIRECT("ConsolGeog[@["&amp;AA$1&amp;"]]")</f>
        <v>0</v>
      </c>
      <c r="AB299" s="129">
        <f t="array" aca="1" ref="AB299" ca="1">INDIRECT("ConsolGeog[@["&amp;AB$1&amp;"]]")</f>
        <v>0</v>
      </c>
      <c r="AC299" s="129">
        <f t="array" aca="1" ref="AC299" ca="1">INDIRECT("ConsolGeog[@["&amp;AC$1&amp;"]]")</f>
        <v>0</v>
      </c>
      <c r="AD299" s="129" t="str">
        <f t="array" aca="1" ref="AD299" ca="1">INDIRECT("ConsolGeog[@["&amp;AD$1&amp;"]]")</f>
        <v/>
      </c>
      <c r="AE299" s="129" t="str">
        <f t="array" aca="1" ref="AE299" ca="1">INDIRECT("ConsolGeog[@["&amp;AE$1&amp;"]]")</f>
        <v/>
      </c>
      <c r="AF299" s="129" t="str">
        <f t="array" aca="1" ref="AF299" ca="1">INDIRECT("ConsolGeog[@["&amp;AF$1&amp;"]]")</f>
        <v/>
      </c>
      <c r="AG299" s="129" t="str">
        <f t="array" aca="1" ref="AG299" ca="1">INDIRECT("ConsolGeog[@["&amp;AG$1&amp;"]]")</f>
        <v/>
      </c>
      <c r="AH299" s="129" t="str">
        <f t="array" aca="1" ref="AH299" ca="1">INDIRECT("ConsolGeog[@["&amp;AH$1&amp;"]]")</f>
        <v/>
      </c>
      <c r="AI299" s="129" t="str">
        <f t="array" aca="1" ref="AI299" ca="1">INDIRECT("ConsolGeog[@["&amp;AI$1&amp;"]]")</f>
        <v/>
      </c>
    </row>
    <row r="300" spans="1:35">
      <c r="A300" s="129" t="str">
        <f t="array" aca="1" ref="A300" ca="1">INDIRECT("ConsolGeog[@["&amp;A$1&amp;"]]")</f>
        <v>E09000015</v>
      </c>
      <c r="B300" s="129" t="str">
        <f t="array" aca="1" ref="B300" ca="1">INDIRECT("ConsolGeog[@["&amp;B$1&amp;"]]")</f>
        <v>Harrow</v>
      </c>
      <c r="C300" s="129">
        <f t="array" aca="1" ref="C300" ca="1">INDIRECT("ConsolGeog[@["&amp;C$1&amp;"]]")</f>
        <v>239056</v>
      </c>
      <c r="D300" s="129">
        <f t="array" aca="1" ref="D300" ca="1">INDIRECT("ConsolGeog[@["&amp;D$1&amp;"]]")</f>
        <v>5046.91</v>
      </c>
      <c r="E300" s="129" t="str">
        <f t="array" aca="1" ref="E300" ca="1">INDIRECT("ConsolGeog[@["&amp;E$1&amp;"]]")</f>
        <v>E09000015</v>
      </c>
      <c r="F300" s="129">
        <f t="array" aca="1" ref="F300" ca="1">INDIRECT("ConsolGeog[@["&amp;F$1&amp;"]]")</f>
        <v>1</v>
      </c>
      <c r="G300" s="129" t="str">
        <f t="array" aca="1" ref="G300" ca="1">INDIRECT("ConsolGeog[@["&amp;G$1&amp;"]]")</f>
        <v>Unitary</v>
      </c>
      <c r="H300" s="129" t="str">
        <f t="array" aca="1" ref="H300" ca="1">INDIRECT("ConsolGeog[@["&amp;H$1&amp;"]]")</f>
        <v>England</v>
      </c>
      <c r="I300" s="129" t="str">
        <f t="array" aca="1" ref="I300" ca="1">INDIRECT("ConsolGeog[@["&amp;I$1&amp;"]]")</f>
        <v>Harrow</v>
      </c>
      <c r="J300" s="129">
        <f t="array" aca="1" ref="J300" ca="1">INDIRECT("ConsolGeog[@["&amp;J$1&amp;"]]")</f>
        <v>0</v>
      </c>
      <c r="K300" s="129">
        <f t="array" aca="1" ref="K300" ca="1">INDIRECT("ConsolGeog[@["&amp;K$1&amp;"]]")</f>
        <v>0</v>
      </c>
      <c r="L300" s="129">
        <f t="array" aca="1" ref="L300" ca="1">INDIRECT("ConsolGeog[@["&amp;L$1&amp;"]]")</f>
        <v>0</v>
      </c>
      <c r="M300" s="129">
        <f t="array" aca="1" ref="M300" ca="1">INDIRECT("ConsolGeog[@["&amp;M$1&amp;"]]")</f>
        <v>0</v>
      </c>
      <c r="N300" s="129">
        <f t="array" aca="1" ref="N300" ca="1">INDIRECT("ConsolGeog[@["&amp;N$1&amp;"]]")</f>
        <v>0</v>
      </c>
      <c r="O300" s="129">
        <f t="array" aca="1" ref="O300" ca="1">INDIRECT("ConsolGeog[@["&amp;O$1&amp;"]]")</f>
        <v>0</v>
      </c>
      <c r="P300" s="129">
        <f t="array" ref="P300">ConsolGeog[COUNTY: Presented CS - 16-17 (2014) '[non additive!']]</f>
        <v>0</v>
      </c>
      <c r="Q300" s="129">
        <f t="array" ref="Q300">ConsolGeog[COUNTY: Presented CS - 16-24 (2014) '[non additive!']]</f>
        <v>0</v>
      </c>
      <c r="R300" s="129">
        <f t="array" ref="R300">ConsolGeog[COUNTY: Presented CS - 18-24 (2014) '[non additive!']]</f>
        <v>0</v>
      </c>
      <c r="S300" s="129">
        <f t="array" ref="S300">ConsolGeog[COUNTY: Assessed CS - 16-17 (2014) '[non additive!']]</f>
        <v>0</v>
      </c>
      <c r="T300" s="129">
        <f t="array" ref="T300">ConsolGeog[COUNTY: Assessed CS - 16-24 (2014) '[non additive!']]</f>
        <v>0</v>
      </c>
      <c r="U300" s="129">
        <f t="array" ref="U300">ConsolGeog[COUNTY: Assessed CS - 18-24 (2014) '[non additive!']]</f>
        <v>0</v>
      </c>
      <c r="V300" s="129">
        <f t="array" ref="V300">ConsolGeog[COUNTY: Sum of districts'' populations '[non additive!']]</f>
        <v>92028</v>
      </c>
      <c r="W300" s="160">
        <f t="array" aca="1" ref="W300" ca="1">INDIRECT("ConsolGeog[@["&amp;W$1&amp;"]]")</f>
        <v>1</v>
      </c>
      <c r="X300" s="129">
        <f t="array" aca="1" ref="X300" ca="1">INDIRECT("ConsolGeog[@["&amp;X$1&amp;"]]")</f>
        <v>0</v>
      </c>
      <c r="Y300" s="129">
        <f t="array" aca="1" ref="Y300" ca="1">INDIRECT("ConsolGeog[@["&amp;Y$1&amp;"]]")</f>
        <v>0</v>
      </c>
      <c r="Z300" s="129">
        <f t="array" aca="1" ref="Z300" ca="1">INDIRECT("ConsolGeog[@["&amp;Z$1&amp;"]]")</f>
        <v>0</v>
      </c>
      <c r="AA300" s="129">
        <f t="array" aca="1" ref="AA300" ca="1">INDIRECT("ConsolGeog[@["&amp;AA$1&amp;"]]")</f>
        <v>0</v>
      </c>
      <c r="AB300" s="129">
        <f t="array" aca="1" ref="AB300" ca="1">INDIRECT("ConsolGeog[@["&amp;AB$1&amp;"]]")</f>
        <v>0</v>
      </c>
      <c r="AC300" s="129">
        <f t="array" aca="1" ref="AC300" ca="1">INDIRECT("ConsolGeog[@["&amp;AC$1&amp;"]]")</f>
        <v>0</v>
      </c>
      <c r="AD300" s="129" t="str">
        <f t="array" aca="1" ref="AD300" ca="1">INDIRECT("ConsolGeog[@["&amp;AD$1&amp;"]]")</f>
        <v/>
      </c>
      <c r="AE300" s="129" t="str">
        <f t="array" aca="1" ref="AE300" ca="1">INDIRECT("ConsolGeog[@["&amp;AE$1&amp;"]]")</f>
        <v/>
      </c>
      <c r="AF300" s="129" t="str">
        <f t="array" aca="1" ref="AF300" ca="1">INDIRECT("ConsolGeog[@["&amp;AF$1&amp;"]]")</f>
        <v/>
      </c>
      <c r="AG300" s="129" t="str">
        <f t="array" aca="1" ref="AG300" ca="1">INDIRECT("ConsolGeog[@["&amp;AG$1&amp;"]]")</f>
        <v/>
      </c>
      <c r="AH300" s="129" t="str">
        <f t="array" aca="1" ref="AH300" ca="1">INDIRECT("ConsolGeog[@["&amp;AH$1&amp;"]]")</f>
        <v/>
      </c>
      <c r="AI300" s="129" t="str">
        <f t="array" aca="1" ref="AI300" ca="1">INDIRECT("ConsolGeog[@["&amp;AI$1&amp;"]]")</f>
        <v/>
      </c>
    </row>
    <row r="301" spans="1:35">
      <c r="A301" s="129" t="str">
        <f t="array" aca="1" ref="A301" ca="1">INDIRECT("ConsolGeog[@["&amp;A$1&amp;"]]")</f>
        <v>E08000018</v>
      </c>
      <c r="B301" s="129" t="str">
        <f t="array" aca="1" ref="B301" ca="1">INDIRECT("ConsolGeog[@["&amp;B$1&amp;"]]")</f>
        <v>Rotherham</v>
      </c>
      <c r="C301" s="129">
        <f t="array" aca="1" ref="C301" ca="1">INDIRECT("ConsolGeog[@["&amp;C$1&amp;"]]")</f>
        <v>257280</v>
      </c>
      <c r="D301" s="129">
        <f t="array" aca="1" ref="D301" ca="1">INDIRECT("ConsolGeog[@["&amp;D$1&amp;"]]")</f>
        <v>28653.77</v>
      </c>
      <c r="E301" s="129" t="str">
        <f t="array" aca="1" ref="E301" ca="1">INDIRECT("ConsolGeog[@["&amp;E$1&amp;"]]")</f>
        <v>E08000018</v>
      </c>
      <c r="F301" s="129">
        <f t="array" aca="1" ref="F301" ca="1">INDIRECT("ConsolGeog[@["&amp;F$1&amp;"]]")</f>
        <v>1</v>
      </c>
      <c r="G301" s="129" t="str">
        <f t="array" aca="1" ref="G301" ca="1">INDIRECT("ConsolGeog[@["&amp;G$1&amp;"]]")</f>
        <v>Unitary</v>
      </c>
      <c r="H301" s="129" t="str">
        <f t="array" aca="1" ref="H301" ca="1">INDIRECT("ConsolGeog[@["&amp;H$1&amp;"]]")</f>
        <v>England</v>
      </c>
      <c r="I301" s="129" t="str">
        <f t="array" aca="1" ref="I301" ca="1">INDIRECT("ConsolGeog[@["&amp;I$1&amp;"]]")</f>
        <v>Rotherham</v>
      </c>
      <c r="J301" s="129">
        <f t="array" aca="1" ref="J301" ca="1">INDIRECT("ConsolGeog[@["&amp;J$1&amp;"]]")</f>
        <v>0</v>
      </c>
      <c r="K301" s="129">
        <f t="array" aca="1" ref="K301" ca="1">INDIRECT("ConsolGeog[@["&amp;K$1&amp;"]]")</f>
        <v>0</v>
      </c>
      <c r="L301" s="129">
        <f t="array" aca="1" ref="L301" ca="1">INDIRECT("ConsolGeog[@["&amp;L$1&amp;"]]")</f>
        <v>0</v>
      </c>
      <c r="M301" s="129">
        <f t="array" aca="1" ref="M301" ca="1">INDIRECT("ConsolGeog[@["&amp;M$1&amp;"]]")</f>
        <v>0</v>
      </c>
      <c r="N301" s="129">
        <f t="array" aca="1" ref="N301" ca="1">INDIRECT("ConsolGeog[@["&amp;N$1&amp;"]]")</f>
        <v>0</v>
      </c>
      <c r="O301" s="129">
        <f t="array" aca="1" ref="O301" ca="1">INDIRECT("ConsolGeog[@["&amp;O$1&amp;"]]")</f>
        <v>0</v>
      </c>
      <c r="P301" s="129">
        <f t="array" ref="P301">ConsolGeog[COUNTY: Presented CS - 16-17 (2014) '[non additive!']]</f>
        <v>0</v>
      </c>
      <c r="Q301" s="129">
        <f t="array" ref="Q301">ConsolGeog[COUNTY: Presented CS - 16-24 (2014) '[non additive!']]</f>
        <v>0</v>
      </c>
      <c r="R301" s="129">
        <f t="array" ref="R301">ConsolGeog[COUNTY: Presented CS - 18-24 (2014) '[non additive!']]</f>
        <v>0</v>
      </c>
      <c r="S301" s="129">
        <f t="array" ref="S301">ConsolGeog[COUNTY: Assessed CS - 16-17 (2014) '[non additive!']]</f>
        <v>0</v>
      </c>
      <c r="T301" s="129">
        <f t="array" ref="T301">ConsolGeog[COUNTY: Assessed CS - 16-24 (2014) '[non additive!']]</f>
        <v>0</v>
      </c>
      <c r="U301" s="129">
        <f t="array" ref="U301">ConsolGeog[COUNTY: Assessed CS - 18-24 (2014) '[non additive!']]</f>
        <v>0</v>
      </c>
      <c r="V301" s="129">
        <f t="array" ref="V301">ConsolGeog[COUNTY: Sum of districts'' populations '[non additive!']]</f>
        <v>92028</v>
      </c>
      <c r="W301" s="160">
        <f t="array" aca="1" ref="W301" ca="1">INDIRECT("ConsolGeog[@["&amp;W$1&amp;"]]")</f>
        <v>1</v>
      </c>
      <c r="X301" s="129">
        <f t="array" aca="1" ref="X301" ca="1">INDIRECT("ConsolGeog[@["&amp;X$1&amp;"]]")</f>
        <v>0</v>
      </c>
      <c r="Y301" s="129">
        <f t="array" aca="1" ref="Y301" ca="1">INDIRECT("ConsolGeog[@["&amp;Y$1&amp;"]]")</f>
        <v>0</v>
      </c>
      <c r="Z301" s="129">
        <f t="array" aca="1" ref="Z301" ca="1">INDIRECT("ConsolGeog[@["&amp;Z$1&amp;"]]")</f>
        <v>0</v>
      </c>
      <c r="AA301" s="129">
        <f t="array" aca="1" ref="AA301" ca="1">INDIRECT("ConsolGeog[@["&amp;AA$1&amp;"]]")</f>
        <v>0</v>
      </c>
      <c r="AB301" s="129">
        <f t="array" aca="1" ref="AB301" ca="1">INDIRECT("ConsolGeog[@["&amp;AB$1&amp;"]]")</f>
        <v>0</v>
      </c>
      <c r="AC301" s="129">
        <f t="array" aca="1" ref="AC301" ca="1">INDIRECT("ConsolGeog[@["&amp;AC$1&amp;"]]")</f>
        <v>0</v>
      </c>
      <c r="AD301" s="129" t="str">
        <f t="array" aca="1" ref="AD301" ca="1">INDIRECT("ConsolGeog[@["&amp;AD$1&amp;"]]")</f>
        <v/>
      </c>
      <c r="AE301" s="129" t="str">
        <f t="array" aca="1" ref="AE301" ca="1">INDIRECT("ConsolGeog[@["&amp;AE$1&amp;"]]")</f>
        <v/>
      </c>
      <c r="AF301" s="129" t="str">
        <f t="array" aca="1" ref="AF301" ca="1">INDIRECT("ConsolGeog[@["&amp;AF$1&amp;"]]")</f>
        <v/>
      </c>
      <c r="AG301" s="129" t="str">
        <f t="array" aca="1" ref="AG301" ca="1">INDIRECT("ConsolGeog[@["&amp;AG$1&amp;"]]")</f>
        <v/>
      </c>
      <c r="AH301" s="129" t="str">
        <f t="array" aca="1" ref="AH301" ca="1">INDIRECT("ConsolGeog[@["&amp;AH$1&amp;"]]")</f>
        <v/>
      </c>
      <c r="AI301" s="129" t="str">
        <f t="array" aca="1" ref="AI301" ca="1">INDIRECT("ConsolGeog[@["&amp;AI$1&amp;"]]")</f>
        <v/>
      </c>
    </row>
    <row r="302" spans="1:35">
      <c r="A302" s="129" t="str">
        <f t="array" aca="1" ref="A302" ca="1">INDIRECT("ConsolGeog[@["&amp;A$1&amp;"]]")</f>
        <v>E08000019</v>
      </c>
      <c r="B302" s="129" t="str">
        <f t="array" aca="1" ref="B302" ca="1">INDIRECT("ConsolGeog[@["&amp;B$1&amp;"]]")</f>
        <v>Sheffield</v>
      </c>
      <c r="C302" s="129">
        <f t="array" aca="1" ref="C302" ca="1">INDIRECT("ConsolGeog[@["&amp;C$1&amp;"]]")</f>
        <v>552698</v>
      </c>
      <c r="D302" s="129">
        <f t="array" aca="1" ref="D302" ca="1">INDIRECT("ConsolGeog[@["&amp;D$1&amp;"]]")</f>
        <v>36794.79</v>
      </c>
      <c r="E302" s="129" t="str">
        <f t="array" aca="1" ref="E302" ca="1">INDIRECT("ConsolGeog[@["&amp;E$1&amp;"]]")</f>
        <v>E08000019</v>
      </c>
      <c r="F302" s="129" t="str">
        <f t="array" aca="1" ref="F302" ca="1">INDIRECT("ConsolGeog[@["&amp;F$1&amp;"]]")</f>
        <v/>
      </c>
      <c r="G302" s="129" t="str">
        <f t="array" aca="1" ref="G302" ca="1">INDIRECT("ConsolGeog[@["&amp;G$1&amp;"]]")</f>
        <v>Unitary</v>
      </c>
      <c r="H302" s="129" t="str">
        <f t="array" aca="1" ref="H302" ca="1">INDIRECT("ConsolGeog[@["&amp;H$1&amp;"]]")</f>
        <v>England</v>
      </c>
      <c r="I302" s="129" t="str">
        <f t="array" aca="1" ref="I302" ca="1">INDIRECT("ConsolGeog[@["&amp;I$1&amp;"]]")</f>
        <v>Sheffield</v>
      </c>
      <c r="J302" s="129">
        <f t="array" aca="1" ref="J302" ca="1">INDIRECT("ConsolGeog[@["&amp;J$1&amp;"]]")</f>
        <v>62</v>
      </c>
      <c r="K302" s="129">
        <f t="array" aca="1" ref="K302" ca="1">INDIRECT("ConsolGeog[@["&amp;K$1&amp;"]]")</f>
        <v>0</v>
      </c>
      <c r="L302" s="129">
        <f t="array" aca="1" ref="L302" ca="1">INDIRECT("ConsolGeog[@["&amp;L$1&amp;"]]")</f>
        <v>599</v>
      </c>
      <c r="M302" s="129">
        <f t="array" aca="1" ref="M302" ca="1">INDIRECT("ConsolGeog[@["&amp;M$1&amp;"]]")</f>
        <v>62</v>
      </c>
      <c r="N302" s="129">
        <f t="array" aca="1" ref="N302" ca="1">INDIRECT("ConsolGeog[@["&amp;N$1&amp;"]]")</f>
        <v>0</v>
      </c>
      <c r="O302" s="129">
        <f t="array" aca="1" ref="O302" ca="1">INDIRECT("ConsolGeog[@["&amp;O$1&amp;"]]")</f>
        <v>599</v>
      </c>
      <c r="P302" s="129">
        <f t="array" ref="P302">ConsolGeog[COUNTY: Presented CS - 16-17 (2014) '[non additive!']]</f>
        <v>0</v>
      </c>
      <c r="Q302" s="129">
        <f t="array" ref="Q302">ConsolGeog[COUNTY: Presented CS - 16-24 (2014) '[non additive!']]</f>
        <v>0</v>
      </c>
      <c r="R302" s="129">
        <f t="array" ref="R302">ConsolGeog[COUNTY: Presented CS - 18-24 (2014) '[non additive!']]</f>
        <v>0</v>
      </c>
      <c r="S302" s="129">
        <f t="array" ref="S302">ConsolGeog[COUNTY: Assessed CS - 16-17 (2014) '[non additive!']]</f>
        <v>0</v>
      </c>
      <c r="T302" s="129">
        <f t="array" ref="T302">ConsolGeog[COUNTY: Assessed CS - 16-24 (2014) '[non additive!']]</f>
        <v>0</v>
      </c>
      <c r="U302" s="129">
        <f t="array" ref="U302">ConsolGeog[COUNTY: Assessed CS - 18-24 (2014) '[non additive!']]</f>
        <v>0</v>
      </c>
      <c r="V302" s="129">
        <f t="array" ref="V302">ConsolGeog[COUNTY: Sum of districts'' populations '[non additive!']]</f>
        <v>92028</v>
      </c>
      <c r="W302" s="160">
        <f t="array" aca="1" ref="W302" ca="1">INDIRECT("ConsolGeog[@["&amp;W$1&amp;"]]")</f>
        <v>1</v>
      </c>
      <c r="X302" s="129">
        <f t="array" aca="1" ref="X302" ca="1">INDIRECT("ConsolGeog[@["&amp;X$1&amp;"]]")</f>
        <v>0</v>
      </c>
      <c r="Y302" s="129">
        <f t="array" aca="1" ref="Y302" ca="1">INDIRECT("ConsolGeog[@["&amp;Y$1&amp;"]]")</f>
        <v>0</v>
      </c>
      <c r="Z302" s="129">
        <f t="array" aca="1" ref="Z302" ca="1">INDIRECT("ConsolGeog[@["&amp;Z$1&amp;"]]")</f>
        <v>0</v>
      </c>
      <c r="AA302" s="129">
        <f t="array" aca="1" ref="AA302" ca="1">INDIRECT("ConsolGeog[@["&amp;AA$1&amp;"]]")</f>
        <v>0</v>
      </c>
      <c r="AB302" s="129">
        <f t="array" aca="1" ref="AB302" ca="1">INDIRECT("ConsolGeog[@["&amp;AB$1&amp;"]]")</f>
        <v>0</v>
      </c>
      <c r="AC302" s="129">
        <f t="array" aca="1" ref="AC302" ca="1">INDIRECT("ConsolGeog[@["&amp;AC$1&amp;"]]")</f>
        <v>0</v>
      </c>
      <c r="AD302" s="129" t="str">
        <f t="array" aca="1" ref="AD302" ca="1">INDIRECT("ConsolGeog[@["&amp;AD$1&amp;"]]")</f>
        <v/>
      </c>
      <c r="AE302" s="129" t="str">
        <f t="array" aca="1" ref="AE302" ca="1">INDIRECT("ConsolGeog[@["&amp;AE$1&amp;"]]")</f>
        <v/>
      </c>
      <c r="AF302" s="129" t="str">
        <f t="array" aca="1" ref="AF302" ca="1">INDIRECT("ConsolGeog[@["&amp;AF$1&amp;"]]")</f>
        <v/>
      </c>
      <c r="AG302" s="129" t="str">
        <f t="array" aca="1" ref="AG302" ca="1">INDIRECT("ConsolGeog[@["&amp;AG$1&amp;"]]")</f>
        <v/>
      </c>
      <c r="AH302" s="129" t="str">
        <f t="array" aca="1" ref="AH302" ca="1">INDIRECT("ConsolGeog[@["&amp;AH$1&amp;"]]")</f>
        <v/>
      </c>
      <c r="AI302" s="129" t="str">
        <f t="array" aca="1" ref="AI302" ca="1">INDIRECT("ConsolGeog[@["&amp;AI$1&amp;"]]")</f>
        <v/>
      </c>
    </row>
    <row r="303" spans="1:35">
      <c r="A303" s="129" t="str">
        <f t="array" aca="1" ref="A303" ca="1">INDIRECT("ConsolGeog[@["&amp;A$1&amp;"]]")</f>
        <v>E08000022</v>
      </c>
      <c r="B303" s="129" t="str">
        <f t="array" aca="1" ref="B303" ca="1">INDIRECT("ConsolGeog[@["&amp;B$1&amp;"]]")</f>
        <v>North Tyneside</v>
      </c>
      <c r="C303" s="129">
        <f t="array" aca="1" ref="C303" ca="1">INDIRECT("ConsolGeog[@["&amp;C$1&amp;"]]")</f>
        <v>200801</v>
      </c>
      <c r="D303" s="129">
        <f t="array" aca="1" ref="D303" ca="1">INDIRECT("ConsolGeog[@["&amp;D$1&amp;"]]")</f>
        <v>8239.1</v>
      </c>
      <c r="E303" s="129" t="str">
        <f t="array" aca="1" ref="E303" ca="1">INDIRECT("ConsolGeog[@["&amp;E$1&amp;"]]")</f>
        <v>E08000022</v>
      </c>
      <c r="F303" s="129">
        <f t="array" aca="1" ref="F303" ca="1">INDIRECT("ConsolGeog[@["&amp;F$1&amp;"]]")</f>
        <v>1</v>
      </c>
      <c r="G303" s="129" t="str">
        <f t="array" aca="1" ref="G303" ca="1">INDIRECT("ConsolGeog[@["&amp;G$1&amp;"]]")</f>
        <v>Unitary</v>
      </c>
      <c r="H303" s="129" t="str">
        <f t="array" aca="1" ref="H303" ca="1">INDIRECT("ConsolGeog[@["&amp;H$1&amp;"]]")</f>
        <v>England</v>
      </c>
      <c r="I303" s="129" t="str">
        <f t="array" aca="1" ref="I303" ca="1">INDIRECT("ConsolGeog[@["&amp;I$1&amp;"]]")</f>
        <v>North Tyneside</v>
      </c>
      <c r="J303" s="129">
        <f t="array" aca="1" ref="J303" ca="1">INDIRECT("ConsolGeog[@["&amp;J$1&amp;"]]")</f>
        <v>0</v>
      </c>
      <c r="K303" s="129">
        <f t="array" aca="1" ref="K303" ca="1">INDIRECT("ConsolGeog[@["&amp;K$1&amp;"]]")</f>
        <v>0</v>
      </c>
      <c r="L303" s="129">
        <f t="array" aca="1" ref="L303" ca="1">INDIRECT("ConsolGeog[@["&amp;L$1&amp;"]]")</f>
        <v>0</v>
      </c>
      <c r="M303" s="129">
        <f t="array" aca="1" ref="M303" ca="1">INDIRECT("ConsolGeog[@["&amp;M$1&amp;"]]")</f>
        <v>0</v>
      </c>
      <c r="N303" s="129">
        <f t="array" aca="1" ref="N303" ca="1">INDIRECT("ConsolGeog[@["&amp;N$1&amp;"]]")</f>
        <v>0</v>
      </c>
      <c r="O303" s="129">
        <f t="array" aca="1" ref="O303" ca="1">INDIRECT("ConsolGeog[@["&amp;O$1&amp;"]]")</f>
        <v>0</v>
      </c>
      <c r="P303" s="129">
        <f t="array" ref="P303">ConsolGeog[COUNTY: Presented CS - 16-17 (2014) '[non additive!']]</f>
        <v>0</v>
      </c>
      <c r="Q303" s="129">
        <f t="array" ref="Q303">ConsolGeog[COUNTY: Presented CS - 16-24 (2014) '[non additive!']]</f>
        <v>0</v>
      </c>
      <c r="R303" s="129">
        <f t="array" ref="R303">ConsolGeog[COUNTY: Presented CS - 18-24 (2014) '[non additive!']]</f>
        <v>0</v>
      </c>
      <c r="S303" s="129">
        <f t="array" ref="S303">ConsolGeog[COUNTY: Assessed CS - 16-17 (2014) '[non additive!']]</f>
        <v>0</v>
      </c>
      <c r="T303" s="129">
        <f t="array" ref="T303">ConsolGeog[COUNTY: Assessed CS - 16-24 (2014) '[non additive!']]</f>
        <v>0</v>
      </c>
      <c r="U303" s="129">
        <f t="array" ref="U303">ConsolGeog[COUNTY: Assessed CS - 18-24 (2014) '[non additive!']]</f>
        <v>0</v>
      </c>
      <c r="V303" s="129">
        <f t="array" ref="V303">ConsolGeog[COUNTY: Sum of districts'' populations '[non additive!']]</f>
        <v>92028</v>
      </c>
      <c r="W303" s="160">
        <f t="array" aca="1" ref="W303" ca="1">INDIRECT("ConsolGeog[@["&amp;W$1&amp;"]]")</f>
        <v>1</v>
      </c>
      <c r="X303" s="129">
        <f t="array" aca="1" ref="X303" ca="1">INDIRECT("ConsolGeog[@["&amp;X$1&amp;"]]")</f>
        <v>0</v>
      </c>
      <c r="Y303" s="129">
        <f t="array" aca="1" ref="Y303" ca="1">INDIRECT("ConsolGeog[@["&amp;Y$1&amp;"]]")</f>
        <v>0</v>
      </c>
      <c r="Z303" s="129">
        <f t="array" aca="1" ref="Z303" ca="1">INDIRECT("ConsolGeog[@["&amp;Z$1&amp;"]]")</f>
        <v>0</v>
      </c>
      <c r="AA303" s="129">
        <f t="array" aca="1" ref="AA303" ca="1">INDIRECT("ConsolGeog[@["&amp;AA$1&amp;"]]")</f>
        <v>0</v>
      </c>
      <c r="AB303" s="129">
        <f t="array" aca="1" ref="AB303" ca="1">INDIRECT("ConsolGeog[@["&amp;AB$1&amp;"]]")</f>
        <v>0</v>
      </c>
      <c r="AC303" s="129">
        <f t="array" aca="1" ref="AC303" ca="1">INDIRECT("ConsolGeog[@["&amp;AC$1&amp;"]]")</f>
        <v>0</v>
      </c>
      <c r="AD303" s="129" t="str">
        <f t="array" aca="1" ref="AD303" ca="1">INDIRECT("ConsolGeog[@["&amp;AD$1&amp;"]]")</f>
        <v/>
      </c>
      <c r="AE303" s="129" t="str">
        <f t="array" aca="1" ref="AE303" ca="1">INDIRECT("ConsolGeog[@["&amp;AE$1&amp;"]]")</f>
        <v/>
      </c>
      <c r="AF303" s="129" t="str">
        <f t="array" aca="1" ref="AF303" ca="1">INDIRECT("ConsolGeog[@["&amp;AF$1&amp;"]]")</f>
        <v/>
      </c>
      <c r="AG303" s="129" t="str">
        <f t="array" aca="1" ref="AG303" ca="1">INDIRECT("ConsolGeog[@["&amp;AG$1&amp;"]]")</f>
        <v/>
      </c>
      <c r="AH303" s="129" t="str">
        <f t="array" aca="1" ref="AH303" ca="1">INDIRECT("ConsolGeog[@["&amp;AH$1&amp;"]]")</f>
        <v/>
      </c>
      <c r="AI303" s="129" t="str">
        <f t="array" aca="1" ref="AI303" ca="1">INDIRECT("ConsolGeog[@["&amp;AI$1&amp;"]]")</f>
        <v/>
      </c>
    </row>
    <row r="304" spans="1:35">
      <c r="A304" s="129" t="str">
        <f t="array" aca="1" ref="A304" ca="1">INDIRECT("ConsolGeog[@["&amp;A$1&amp;"]]")</f>
        <v>E09000021</v>
      </c>
      <c r="B304" s="129" t="str">
        <f t="array" aca="1" ref="B304" ca="1">INDIRECT("ConsolGeog[@["&amp;B$1&amp;"]]")</f>
        <v>Kingston upon Thames</v>
      </c>
      <c r="C304" s="129">
        <f t="array" aca="1" ref="C304" ca="1">INDIRECT("ConsolGeog[@["&amp;C$1&amp;"]]")</f>
        <v>160060</v>
      </c>
      <c r="D304" s="129">
        <f t="array" aca="1" ref="D304" ca="1">INDIRECT("ConsolGeog[@["&amp;D$1&amp;"]]")</f>
        <v>3724.69</v>
      </c>
      <c r="E304" s="129" t="str">
        <f t="array" aca="1" ref="E304" ca="1">INDIRECT("ConsolGeog[@["&amp;E$1&amp;"]]")</f>
        <v>E09000021</v>
      </c>
      <c r="F304" s="129" t="str">
        <f t="array" aca="1" ref="F304" ca="1">INDIRECT("ConsolGeog[@["&amp;F$1&amp;"]]")</f>
        <v/>
      </c>
      <c r="G304" s="129" t="str">
        <f t="array" aca="1" ref="G304" ca="1">INDIRECT("ConsolGeog[@["&amp;G$1&amp;"]]")</f>
        <v>Unitary</v>
      </c>
      <c r="H304" s="129" t="str">
        <f t="array" aca="1" ref="H304" ca="1">INDIRECT("ConsolGeog[@["&amp;H$1&amp;"]]")</f>
        <v>England</v>
      </c>
      <c r="I304" s="129" t="str">
        <f t="array" aca="1" ref="I304" ca="1">INDIRECT("ConsolGeog[@["&amp;I$1&amp;"]]")</f>
        <v>Kingston upon Thames</v>
      </c>
      <c r="J304" s="129">
        <f t="array" aca="1" ref="J304" ca="1">INDIRECT("ConsolGeog[@["&amp;J$1&amp;"]]")</f>
        <v>0</v>
      </c>
      <c r="K304" s="129">
        <f t="array" aca="1" ref="K304" ca="1">INDIRECT("ConsolGeog[@["&amp;K$1&amp;"]]")</f>
        <v>0</v>
      </c>
      <c r="L304" s="129">
        <f t="array" aca="1" ref="L304" ca="1">INDIRECT("ConsolGeog[@["&amp;L$1&amp;"]]")</f>
        <v>0</v>
      </c>
      <c r="M304" s="129">
        <f t="array" aca="1" ref="M304" ca="1">INDIRECT("ConsolGeog[@["&amp;M$1&amp;"]]")</f>
        <v>0</v>
      </c>
      <c r="N304" s="129">
        <f t="array" aca="1" ref="N304" ca="1">INDIRECT("ConsolGeog[@["&amp;N$1&amp;"]]")</f>
        <v>0</v>
      </c>
      <c r="O304" s="129">
        <f t="array" aca="1" ref="O304" ca="1">INDIRECT("ConsolGeog[@["&amp;O$1&amp;"]]")</f>
        <v>0</v>
      </c>
      <c r="P304" s="129">
        <f t="array" ref="P304">ConsolGeog[COUNTY: Presented CS - 16-17 (2014) '[non additive!']]</f>
        <v>0</v>
      </c>
      <c r="Q304" s="129">
        <f t="array" ref="Q304">ConsolGeog[COUNTY: Presented CS - 16-24 (2014) '[non additive!']]</f>
        <v>0</v>
      </c>
      <c r="R304" s="129">
        <f t="array" ref="R304">ConsolGeog[COUNTY: Presented CS - 18-24 (2014) '[non additive!']]</f>
        <v>0</v>
      </c>
      <c r="S304" s="129">
        <f t="array" ref="S304">ConsolGeog[COUNTY: Assessed CS - 16-17 (2014) '[non additive!']]</f>
        <v>0</v>
      </c>
      <c r="T304" s="129">
        <f t="array" ref="T304">ConsolGeog[COUNTY: Assessed CS - 16-24 (2014) '[non additive!']]</f>
        <v>0</v>
      </c>
      <c r="U304" s="129">
        <f t="array" ref="U304">ConsolGeog[COUNTY: Assessed CS - 18-24 (2014) '[non additive!']]</f>
        <v>0</v>
      </c>
      <c r="V304" s="129">
        <f t="array" ref="V304">ConsolGeog[COUNTY: Sum of districts'' populations '[non additive!']]</f>
        <v>92028</v>
      </c>
      <c r="W304" s="160">
        <f t="array" aca="1" ref="W304" ca="1">INDIRECT("ConsolGeog[@["&amp;W$1&amp;"]]")</f>
        <v>1</v>
      </c>
      <c r="X304" s="129">
        <f t="array" aca="1" ref="X304" ca="1">INDIRECT("ConsolGeog[@["&amp;X$1&amp;"]]")</f>
        <v>14</v>
      </c>
      <c r="Y304" s="129">
        <f t="array" aca="1" ref="Y304" ca="1">INDIRECT("ConsolGeog[@["&amp;Y$1&amp;"]]")</f>
        <v>0</v>
      </c>
      <c r="Z304" s="129">
        <f t="array" aca="1" ref="Z304" ca="1">INDIRECT("ConsolGeog[@["&amp;Z$1&amp;"]]")</f>
        <v>0</v>
      </c>
      <c r="AA304" s="129">
        <f t="array" aca="1" ref="AA304" ca="1">INDIRECT("ConsolGeog[@["&amp;AA$1&amp;"]]")</f>
        <v>14</v>
      </c>
      <c r="AB304" s="129">
        <f t="array" aca="1" ref="AB304" ca="1">INDIRECT("ConsolGeog[@["&amp;AB$1&amp;"]]")</f>
        <v>0</v>
      </c>
      <c r="AC304" s="129">
        <f t="array" aca="1" ref="AC304" ca="1">INDIRECT("ConsolGeog[@["&amp;AC$1&amp;"]]")</f>
        <v>0</v>
      </c>
      <c r="AD304" s="129" t="str">
        <f t="array" aca="1" ref="AD304" ca="1">INDIRECT("ConsolGeog[@["&amp;AD$1&amp;"]]")</f>
        <v/>
      </c>
      <c r="AE304" s="129" t="str">
        <f t="array" aca="1" ref="AE304" ca="1">INDIRECT("ConsolGeog[@["&amp;AE$1&amp;"]]")</f>
        <v/>
      </c>
      <c r="AF304" s="129" t="str">
        <f t="array" aca="1" ref="AF304" ca="1">INDIRECT("ConsolGeog[@["&amp;AF$1&amp;"]]")</f>
        <v/>
      </c>
      <c r="AG304" s="129" t="str">
        <f t="array" aca="1" ref="AG304" ca="1">INDIRECT("ConsolGeog[@["&amp;AG$1&amp;"]]")</f>
        <v/>
      </c>
      <c r="AH304" s="129" t="str">
        <f t="array" aca="1" ref="AH304" ca="1">INDIRECT("ConsolGeog[@["&amp;AH$1&amp;"]]")</f>
        <v/>
      </c>
      <c r="AI304" s="129" t="str">
        <f t="array" aca="1" ref="AI304" ca="1">INDIRECT("ConsolGeog[@["&amp;AI$1&amp;"]]")</f>
        <v/>
      </c>
    </row>
    <row r="305" spans="1:35">
      <c r="A305" s="129" t="str">
        <f t="array" aca="1" ref="A305" ca="1">INDIRECT("ConsolGeog[@["&amp;A$1&amp;"]]")</f>
        <v>E08000023</v>
      </c>
      <c r="B305" s="129" t="str">
        <f t="array" aca="1" ref="B305" ca="1">INDIRECT("ConsolGeog[@["&amp;B$1&amp;"]]")</f>
        <v>South Tyneside</v>
      </c>
      <c r="C305" s="129">
        <f t="array" aca="1" ref="C305" ca="1">INDIRECT("ConsolGeog[@["&amp;C$1&amp;"]]")</f>
        <v>148127</v>
      </c>
      <c r="D305" s="129">
        <f t="array" aca="1" ref="D305" ca="1">INDIRECT("ConsolGeog[@["&amp;D$1&amp;"]]")</f>
        <v>6441.31</v>
      </c>
      <c r="E305" s="129" t="str">
        <f t="array" aca="1" ref="E305" ca="1">INDIRECT("ConsolGeog[@["&amp;E$1&amp;"]]")</f>
        <v>E08000023</v>
      </c>
      <c r="F305" s="129">
        <f t="array" aca="1" ref="F305" ca="1">INDIRECT("ConsolGeog[@["&amp;F$1&amp;"]]")</f>
        <v>1</v>
      </c>
      <c r="G305" s="129" t="str">
        <f t="array" aca="1" ref="G305" ca="1">INDIRECT("ConsolGeog[@["&amp;G$1&amp;"]]")</f>
        <v>Unitary</v>
      </c>
      <c r="H305" s="129" t="str">
        <f t="array" aca="1" ref="H305" ca="1">INDIRECT("ConsolGeog[@["&amp;H$1&amp;"]]")</f>
        <v>England</v>
      </c>
      <c r="I305" s="129" t="str">
        <f t="array" aca="1" ref="I305" ca="1">INDIRECT("ConsolGeog[@["&amp;I$1&amp;"]]")</f>
        <v>South Tyneside</v>
      </c>
      <c r="J305" s="129">
        <f t="array" aca="1" ref="J305" ca="1">INDIRECT("ConsolGeog[@["&amp;J$1&amp;"]]")</f>
        <v>0</v>
      </c>
      <c r="K305" s="129">
        <f t="array" aca="1" ref="K305" ca="1">INDIRECT("ConsolGeog[@["&amp;K$1&amp;"]]")</f>
        <v>0</v>
      </c>
      <c r="L305" s="129">
        <f t="array" aca="1" ref="L305" ca="1">INDIRECT("ConsolGeog[@["&amp;L$1&amp;"]]")</f>
        <v>0</v>
      </c>
      <c r="M305" s="129">
        <f t="array" aca="1" ref="M305" ca="1">INDIRECT("ConsolGeog[@["&amp;M$1&amp;"]]")</f>
        <v>0</v>
      </c>
      <c r="N305" s="129">
        <f t="array" aca="1" ref="N305" ca="1">INDIRECT("ConsolGeog[@["&amp;N$1&amp;"]]")</f>
        <v>0</v>
      </c>
      <c r="O305" s="129">
        <f t="array" aca="1" ref="O305" ca="1">INDIRECT("ConsolGeog[@["&amp;O$1&amp;"]]")</f>
        <v>0</v>
      </c>
      <c r="P305" s="129">
        <f t="array" ref="P305">ConsolGeog[COUNTY: Presented CS - 16-17 (2014) '[non additive!']]</f>
        <v>0</v>
      </c>
      <c r="Q305" s="129">
        <f t="array" ref="Q305">ConsolGeog[COUNTY: Presented CS - 16-24 (2014) '[non additive!']]</f>
        <v>0</v>
      </c>
      <c r="R305" s="129">
        <f t="array" ref="R305">ConsolGeog[COUNTY: Presented CS - 18-24 (2014) '[non additive!']]</f>
        <v>0</v>
      </c>
      <c r="S305" s="129">
        <f t="array" ref="S305">ConsolGeog[COUNTY: Assessed CS - 16-17 (2014) '[non additive!']]</f>
        <v>0</v>
      </c>
      <c r="T305" s="129">
        <f t="array" ref="T305">ConsolGeog[COUNTY: Assessed CS - 16-24 (2014) '[non additive!']]</f>
        <v>0</v>
      </c>
      <c r="U305" s="129">
        <f t="array" ref="U305">ConsolGeog[COUNTY: Assessed CS - 18-24 (2014) '[non additive!']]</f>
        <v>0</v>
      </c>
      <c r="V305" s="129">
        <f t="array" ref="V305">ConsolGeog[COUNTY: Sum of districts'' populations '[non additive!']]</f>
        <v>92028</v>
      </c>
      <c r="W305" s="160">
        <f t="array" aca="1" ref="W305" ca="1">INDIRECT("ConsolGeog[@["&amp;W$1&amp;"]]")</f>
        <v>1</v>
      </c>
      <c r="X305" s="129">
        <f t="array" aca="1" ref="X305" ca="1">INDIRECT("ConsolGeog[@["&amp;X$1&amp;"]]")</f>
        <v>0</v>
      </c>
      <c r="Y305" s="129">
        <f t="array" aca="1" ref="Y305" ca="1">INDIRECT("ConsolGeog[@["&amp;Y$1&amp;"]]")</f>
        <v>0</v>
      </c>
      <c r="Z305" s="129">
        <f t="array" aca="1" ref="Z305" ca="1">INDIRECT("ConsolGeog[@["&amp;Z$1&amp;"]]")</f>
        <v>0</v>
      </c>
      <c r="AA305" s="129">
        <f t="array" aca="1" ref="AA305" ca="1">INDIRECT("ConsolGeog[@["&amp;AA$1&amp;"]]")</f>
        <v>0</v>
      </c>
      <c r="AB305" s="129">
        <f t="array" aca="1" ref="AB305" ca="1">INDIRECT("ConsolGeog[@["&amp;AB$1&amp;"]]")</f>
        <v>0</v>
      </c>
      <c r="AC305" s="129">
        <f t="array" aca="1" ref="AC305" ca="1">INDIRECT("ConsolGeog[@["&amp;AC$1&amp;"]]")</f>
        <v>0</v>
      </c>
      <c r="AD305" s="129" t="str">
        <f t="array" aca="1" ref="AD305" ca="1">INDIRECT("ConsolGeog[@["&amp;AD$1&amp;"]]")</f>
        <v/>
      </c>
      <c r="AE305" s="129" t="str">
        <f t="array" aca="1" ref="AE305" ca="1">INDIRECT("ConsolGeog[@["&amp;AE$1&amp;"]]")</f>
        <v/>
      </c>
      <c r="AF305" s="129" t="str">
        <f t="array" aca="1" ref="AF305" ca="1">INDIRECT("ConsolGeog[@["&amp;AF$1&amp;"]]")</f>
        <v/>
      </c>
      <c r="AG305" s="129" t="str">
        <f t="array" aca="1" ref="AG305" ca="1">INDIRECT("ConsolGeog[@["&amp;AG$1&amp;"]]")</f>
        <v/>
      </c>
      <c r="AH305" s="129" t="str">
        <f t="array" aca="1" ref="AH305" ca="1">INDIRECT("ConsolGeog[@["&amp;AH$1&amp;"]]")</f>
        <v/>
      </c>
      <c r="AI305" s="129" t="str">
        <f t="array" aca="1" ref="AI305" ca="1">INDIRECT("ConsolGeog[@["&amp;AI$1&amp;"]]")</f>
        <v/>
      </c>
    </row>
    <row r="306" spans="1:35">
      <c r="A306" s="129" t="str">
        <f t="array" aca="1" ref="A306" ca="1">INDIRECT("ConsolGeog[@["&amp;A$1&amp;"]]")</f>
        <v>E08000026</v>
      </c>
      <c r="B306" s="129" t="str">
        <f t="array" aca="1" ref="B306" ca="1">INDIRECT("ConsolGeog[@["&amp;B$1&amp;"]]")</f>
        <v>Coventry</v>
      </c>
      <c r="C306" s="129">
        <f t="array" aca="1" ref="C306" ca="1">INDIRECT("ConsolGeog[@["&amp;C$1&amp;"]]")</f>
        <v>316960</v>
      </c>
      <c r="D306" s="129">
        <f t="array" aca="1" ref="D306" ca="1">INDIRECT("ConsolGeog[@["&amp;D$1&amp;"]]")</f>
        <v>9864.42</v>
      </c>
      <c r="E306" s="129" t="str">
        <f t="array" aca="1" ref="E306" ca="1">INDIRECT("ConsolGeog[@["&amp;E$1&amp;"]]")</f>
        <v>E08000026</v>
      </c>
      <c r="F306" s="129">
        <f t="array" aca="1" ref="F306" ca="1">INDIRECT("ConsolGeog[@["&amp;F$1&amp;"]]")</f>
        <v>1</v>
      </c>
      <c r="G306" s="129" t="str">
        <f t="array" aca="1" ref="G306" ca="1">INDIRECT("ConsolGeog[@["&amp;G$1&amp;"]]")</f>
        <v>Unitary</v>
      </c>
      <c r="H306" s="129" t="str">
        <f t="array" aca="1" ref="H306" ca="1">INDIRECT("ConsolGeog[@["&amp;H$1&amp;"]]")</f>
        <v>England</v>
      </c>
      <c r="I306" s="129" t="str">
        <f t="array" aca="1" ref="I306" ca="1">INDIRECT("ConsolGeog[@["&amp;I$1&amp;"]]")</f>
        <v>Coventry</v>
      </c>
      <c r="J306" s="129">
        <f t="array" aca="1" ref="J306" ca="1">INDIRECT("ConsolGeog[@["&amp;J$1&amp;"]]")</f>
        <v>0</v>
      </c>
      <c r="K306" s="129">
        <f t="array" aca="1" ref="K306" ca="1">INDIRECT("ConsolGeog[@["&amp;K$1&amp;"]]")</f>
        <v>0</v>
      </c>
      <c r="L306" s="129">
        <f t="array" aca="1" ref="L306" ca="1">INDIRECT("ConsolGeog[@["&amp;L$1&amp;"]]")</f>
        <v>0</v>
      </c>
      <c r="M306" s="129">
        <f t="array" aca="1" ref="M306" ca="1">INDIRECT("ConsolGeog[@["&amp;M$1&amp;"]]")</f>
        <v>0</v>
      </c>
      <c r="N306" s="129">
        <f t="array" aca="1" ref="N306" ca="1">INDIRECT("ConsolGeog[@["&amp;N$1&amp;"]]")</f>
        <v>0</v>
      </c>
      <c r="O306" s="129">
        <f t="array" aca="1" ref="O306" ca="1">INDIRECT("ConsolGeog[@["&amp;O$1&amp;"]]")</f>
        <v>0</v>
      </c>
      <c r="P306" s="129">
        <f t="array" ref="P306">ConsolGeog[COUNTY: Presented CS - 16-17 (2014) '[non additive!']]</f>
        <v>0</v>
      </c>
      <c r="Q306" s="129">
        <f t="array" ref="Q306">ConsolGeog[COUNTY: Presented CS - 16-24 (2014) '[non additive!']]</f>
        <v>0</v>
      </c>
      <c r="R306" s="129">
        <f t="array" ref="R306">ConsolGeog[COUNTY: Presented CS - 18-24 (2014) '[non additive!']]</f>
        <v>0</v>
      </c>
      <c r="S306" s="129">
        <f t="array" ref="S306">ConsolGeog[COUNTY: Assessed CS - 16-17 (2014) '[non additive!']]</f>
        <v>0</v>
      </c>
      <c r="T306" s="129">
        <f t="array" ref="T306">ConsolGeog[COUNTY: Assessed CS - 16-24 (2014) '[non additive!']]</f>
        <v>0</v>
      </c>
      <c r="U306" s="129">
        <f t="array" ref="U306">ConsolGeog[COUNTY: Assessed CS - 18-24 (2014) '[non additive!']]</f>
        <v>0</v>
      </c>
      <c r="V306" s="129">
        <f t="array" ref="V306">ConsolGeog[COUNTY: Sum of districts'' populations '[non additive!']]</f>
        <v>92028</v>
      </c>
      <c r="W306" s="160">
        <f t="array" aca="1" ref="W306" ca="1">INDIRECT("ConsolGeog[@["&amp;W$1&amp;"]]")</f>
        <v>1</v>
      </c>
      <c r="X306" s="129">
        <f t="array" aca="1" ref="X306" ca="1">INDIRECT("ConsolGeog[@["&amp;X$1&amp;"]]")</f>
        <v>0</v>
      </c>
      <c r="Y306" s="129">
        <f t="array" aca="1" ref="Y306" ca="1">INDIRECT("ConsolGeog[@["&amp;Y$1&amp;"]]")</f>
        <v>0</v>
      </c>
      <c r="Z306" s="129">
        <f t="array" aca="1" ref="Z306" ca="1">INDIRECT("ConsolGeog[@["&amp;Z$1&amp;"]]")</f>
        <v>0</v>
      </c>
      <c r="AA306" s="129">
        <f t="array" aca="1" ref="AA306" ca="1">INDIRECT("ConsolGeog[@["&amp;AA$1&amp;"]]")</f>
        <v>0</v>
      </c>
      <c r="AB306" s="129">
        <f t="array" aca="1" ref="AB306" ca="1">INDIRECT("ConsolGeog[@["&amp;AB$1&amp;"]]")</f>
        <v>0</v>
      </c>
      <c r="AC306" s="129">
        <f t="array" aca="1" ref="AC306" ca="1">INDIRECT("ConsolGeog[@["&amp;AC$1&amp;"]]")</f>
        <v>0</v>
      </c>
      <c r="AD306" s="129" t="str">
        <f t="array" aca="1" ref="AD306" ca="1">INDIRECT("ConsolGeog[@["&amp;AD$1&amp;"]]")</f>
        <v/>
      </c>
      <c r="AE306" s="129" t="str">
        <f t="array" aca="1" ref="AE306" ca="1">INDIRECT("ConsolGeog[@["&amp;AE$1&amp;"]]")</f>
        <v/>
      </c>
      <c r="AF306" s="129" t="str">
        <f t="array" aca="1" ref="AF306" ca="1">INDIRECT("ConsolGeog[@["&amp;AF$1&amp;"]]")</f>
        <v/>
      </c>
      <c r="AG306" s="129" t="str">
        <f t="array" aca="1" ref="AG306" ca="1">INDIRECT("ConsolGeog[@["&amp;AG$1&amp;"]]")</f>
        <v/>
      </c>
      <c r="AH306" s="129" t="str">
        <f t="array" aca="1" ref="AH306" ca="1">INDIRECT("ConsolGeog[@["&amp;AH$1&amp;"]]")</f>
        <v/>
      </c>
      <c r="AI306" s="129" t="str">
        <f t="array" aca="1" ref="AI306" ca="1">INDIRECT("ConsolGeog[@["&amp;AI$1&amp;"]]")</f>
        <v/>
      </c>
    </row>
    <row r="307" spans="1:35">
      <c r="A307" s="129" t="str">
        <f t="array" aca="1" ref="A307" ca="1">INDIRECT("ConsolGeog[@["&amp;A$1&amp;"]]")</f>
        <v>E08000024</v>
      </c>
      <c r="B307" s="129" t="str">
        <f t="array" aca="1" ref="B307" ca="1">INDIRECT("ConsolGeog[@["&amp;B$1&amp;"]]")</f>
        <v>Sunderland</v>
      </c>
      <c r="C307" s="129">
        <f t="array" aca="1" ref="C307" ca="1">INDIRECT("ConsolGeog[@["&amp;C$1&amp;"]]")</f>
        <v>275506</v>
      </c>
      <c r="D307" s="129">
        <f t="array" aca="1" ref="D307" ca="1">INDIRECT("ConsolGeog[@["&amp;D$1&amp;"]]")</f>
        <v>13746.17</v>
      </c>
      <c r="E307" s="129" t="str">
        <f t="array" aca="1" ref="E307" ca="1">INDIRECT("ConsolGeog[@["&amp;E$1&amp;"]]")</f>
        <v>E08000024</v>
      </c>
      <c r="F307" s="129">
        <f t="array" aca="1" ref="F307" ca="1">INDIRECT("ConsolGeog[@["&amp;F$1&amp;"]]")</f>
        <v>1</v>
      </c>
      <c r="G307" s="129" t="str">
        <f t="array" aca="1" ref="G307" ca="1">INDIRECT("ConsolGeog[@["&amp;G$1&amp;"]]")</f>
        <v>Unitary</v>
      </c>
      <c r="H307" s="129" t="str">
        <f t="array" aca="1" ref="H307" ca="1">INDIRECT("ConsolGeog[@["&amp;H$1&amp;"]]")</f>
        <v>England</v>
      </c>
      <c r="I307" s="129" t="str">
        <f t="array" aca="1" ref="I307" ca="1">INDIRECT("ConsolGeog[@["&amp;I$1&amp;"]]")</f>
        <v>Sunderland</v>
      </c>
      <c r="J307" s="129">
        <f t="array" aca="1" ref="J307" ca="1">INDIRECT("ConsolGeog[@["&amp;J$1&amp;"]]")</f>
        <v>0</v>
      </c>
      <c r="K307" s="129">
        <f t="array" aca="1" ref="K307" ca="1">INDIRECT("ConsolGeog[@["&amp;K$1&amp;"]]")</f>
        <v>0</v>
      </c>
      <c r="L307" s="129">
        <f t="array" aca="1" ref="L307" ca="1">INDIRECT("ConsolGeog[@["&amp;L$1&amp;"]]")</f>
        <v>0</v>
      </c>
      <c r="M307" s="129">
        <f t="array" aca="1" ref="M307" ca="1">INDIRECT("ConsolGeog[@["&amp;M$1&amp;"]]")</f>
        <v>0</v>
      </c>
      <c r="N307" s="129">
        <f t="array" aca="1" ref="N307" ca="1">INDIRECT("ConsolGeog[@["&amp;N$1&amp;"]]")</f>
        <v>0</v>
      </c>
      <c r="O307" s="129">
        <f t="array" aca="1" ref="O307" ca="1">INDIRECT("ConsolGeog[@["&amp;O$1&amp;"]]")</f>
        <v>0</v>
      </c>
      <c r="P307" s="129">
        <f t="array" ref="P307">ConsolGeog[COUNTY: Presented CS - 16-17 (2014) '[non additive!']]</f>
        <v>0</v>
      </c>
      <c r="Q307" s="129">
        <f t="array" ref="Q307">ConsolGeog[COUNTY: Presented CS - 16-24 (2014) '[non additive!']]</f>
        <v>0</v>
      </c>
      <c r="R307" s="129">
        <f t="array" ref="R307">ConsolGeog[COUNTY: Presented CS - 18-24 (2014) '[non additive!']]</f>
        <v>0</v>
      </c>
      <c r="S307" s="129">
        <f t="array" ref="S307">ConsolGeog[COUNTY: Assessed CS - 16-17 (2014) '[non additive!']]</f>
        <v>0</v>
      </c>
      <c r="T307" s="129">
        <f t="array" ref="T307">ConsolGeog[COUNTY: Assessed CS - 16-24 (2014) '[non additive!']]</f>
        <v>0</v>
      </c>
      <c r="U307" s="129">
        <f t="array" ref="U307">ConsolGeog[COUNTY: Assessed CS - 18-24 (2014) '[non additive!']]</f>
        <v>0</v>
      </c>
      <c r="V307" s="129">
        <f t="array" ref="V307">ConsolGeog[COUNTY: Sum of districts'' populations '[non additive!']]</f>
        <v>92028</v>
      </c>
      <c r="W307" s="160">
        <f t="array" aca="1" ref="W307" ca="1">INDIRECT("ConsolGeog[@["&amp;W$1&amp;"]]")</f>
        <v>1</v>
      </c>
      <c r="X307" s="129">
        <f t="array" aca="1" ref="X307" ca="1">INDIRECT("ConsolGeog[@["&amp;X$1&amp;"]]")</f>
        <v>0</v>
      </c>
      <c r="Y307" s="129">
        <f t="array" aca="1" ref="Y307" ca="1">INDIRECT("ConsolGeog[@["&amp;Y$1&amp;"]]")</f>
        <v>0</v>
      </c>
      <c r="Z307" s="129">
        <f t="array" aca="1" ref="Z307" ca="1">INDIRECT("ConsolGeog[@["&amp;Z$1&amp;"]]")</f>
        <v>0</v>
      </c>
      <c r="AA307" s="129">
        <f t="array" aca="1" ref="AA307" ca="1">INDIRECT("ConsolGeog[@["&amp;AA$1&amp;"]]")</f>
        <v>0</v>
      </c>
      <c r="AB307" s="129">
        <f t="array" aca="1" ref="AB307" ca="1">INDIRECT("ConsolGeog[@["&amp;AB$1&amp;"]]")</f>
        <v>0</v>
      </c>
      <c r="AC307" s="129">
        <f t="array" aca="1" ref="AC307" ca="1">INDIRECT("ConsolGeog[@["&amp;AC$1&amp;"]]")</f>
        <v>0</v>
      </c>
      <c r="AD307" s="129" t="str">
        <f t="array" aca="1" ref="AD307" ca="1">INDIRECT("ConsolGeog[@["&amp;AD$1&amp;"]]")</f>
        <v/>
      </c>
      <c r="AE307" s="129" t="str">
        <f t="array" aca="1" ref="AE307" ca="1">INDIRECT("ConsolGeog[@["&amp;AE$1&amp;"]]")</f>
        <v/>
      </c>
      <c r="AF307" s="129" t="str">
        <f t="array" aca="1" ref="AF307" ca="1">INDIRECT("ConsolGeog[@["&amp;AF$1&amp;"]]")</f>
        <v/>
      </c>
      <c r="AG307" s="129" t="str">
        <f t="array" aca="1" ref="AG307" ca="1">INDIRECT("ConsolGeog[@["&amp;AG$1&amp;"]]")</f>
        <v/>
      </c>
      <c r="AH307" s="129" t="str">
        <f t="array" aca="1" ref="AH307" ca="1">INDIRECT("ConsolGeog[@["&amp;AH$1&amp;"]]")</f>
        <v/>
      </c>
      <c r="AI307" s="129" t="str">
        <f t="array" aca="1" ref="AI307" ca="1">INDIRECT("ConsolGeog[@["&amp;AI$1&amp;"]]")</f>
        <v/>
      </c>
    </row>
    <row r="308" spans="1:35">
      <c r="A308" s="129" t="str">
        <f t="array" aca="1" ref="A308" ca="1">INDIRECT("ConsolGeog[@["&amp;A$1&amp;"]]")</f>
        <v>E08000025</v>
      </c>
      <c r="B308" s="129" t="str">
        <f t="array" aca="1" ref="B308" ca="1">INDIRECT("ConsolGeog[@["&amp;B$1&amp;"]]")</f>
        <v>Birmingham</v>
      </c>
      <c r="C308" s="129">
        <f t="array" aca="1" ref="C308" ca="1">INDIRECT("ConsolGeog[@["&amp;C$1&amp;"]]")</f>
        <v>1073045</v>
      </c>
      <c r="D308" s="129">
        <f t="array" aca="1" ref="D308" ca="1">INDIRECT("ConsolGeog[@["&amp;D$1&amp;"]]")</f>
        <v>26778.82</v>
      </c>
      <c r="E308" s="129" t="str">
        <f t="array" aca="1" ref="E308" ca="1">INDIRECT("ConsolGeog[@["&amp;E$1&amp;"]]")</f>
        <v>E08000025</v>
      </c>
      <c r="F308" s="129" t="str">
        <f t="array" aca="1" ref="F308" ca="1">INDIRECT("ConsolGeog[@["&amp;F$1&amp;"]]")</f>
        <v/>
      </c>
      <c r="G308" s="129" t="str">
        <f t="array" aca="1" ref="G308" ca="1">INDIRECT("ConsolGeog[@["&amp;G$1&amp;"]]")</f>
        <v>Unitary</v>
      </c>
      <c r="H308" s="129" t="str">
        <f t="array" aca="1" ref="H308" ca="1">INDIRECT("ConsolGeog[@["&amp;H$1&amp;"]]")</f>
        <v>England</v>
      </c>
      <c r="I308" s="129" t="str">
        <f t="array" aca="1" ref="I308" ca="1">INDIRECT("ConsolGeog[@["&amp;I$1&amp;"]]")</f>
        <v>Birmingham</v>
      </c>
      <c r="J308" s="129">
        <f t="array" aca="1" ref="J308" ca="1">INDIRECT("ConsolGeog[@["&amp;J$1&amp;"]]")</f>
        <v>93</v>
      </c>
      <c r="K308" s="129">
        <f t="array" aca="1" ref="K308" ca="1">INDIRECT("ConsolGeog[@["&amp;K$1&amp;"]]")</f>
        <v>0</v>
      </c>
      <c r="L308" s="129">
        <f t="array" aca="1" ref="L308" ca="1">INDIRECT("ConsolGeog[@["&amp;L$1&amp;"]]")</f>
        <v>1102</v>
      </c>
      <c r="M308" s="129">
        <f t="array" aca="1" ref="M308" ca="1">INDIRECT("ConsolGeog[@["&amp;M$1&amp;"]]")</f>
        <v>93</v>
      </c>
      <c r="N308" s="129">
        <f t="array" aca="1" ref="N308" ca="1">INDIRECT("ConsolGeog[@["&amp;N$1&amp;"]]")</f>
        <v>0</v>
      </c>
      <c r="O308" s="129">
        <f t="array" aca="1" ref="O308" ca="1">INDIRECT("ConsolGeog[@["&amp;O$1&amp;"]]")</f>
        <v>1102</v>
      </c>
      <c r="P308" s="129">
        <f t="array" ref="P308">ConsolGeog[COUNTY: Presented CS - 16-17 (2014) '[non additive!']]</f>
        <v>0</v>
      </c>
      <c r="Q308" s="129">
        <f t="array" ref="Q308">ConsolGeog[COUNTY: Presented CS - 16-24 (2014) '[non additive!']]</f>
        <v>0</v>
      </c>
      <c r="R308" s="129">
        <f t="array" ref="R308">ConsolGeog[COUNTY: Presented CS - 18-24 (2014) '[non additive!']]</f>
        <v>0</v>
      </c>
      <c r="S308" s="129">
        <f t="array" ref="S308">ConsolGeog[COUNTY: Assessed CS - 16-17 (2014) '[non additive!']]</f>
        <v>0</v>
      </c>
      <c r="T308" s="129">
        <f t="array" ref="T308">ConsolGeog[COUNTY: Assessed CS - 16-24 (2014) '[non additive!']]</f>
        <v>0</v>
      </c>
      <c r="U308" s="129">
        <f t="array" ref="U308">ConsolGeog[COUNTY: Assessed CS - 18-24 (2014) '[non additive!']]</f>
        <v>0</v>
      </c>
      <c r="V308" s="129">
        <f t="array" ref="V308">ConsolGeog[COUNTY: Sum of districts'' populations '[non additive!']]</f>
        <v>92028</v>
      </c>
      <c r="W308" s="160">
        <f t="array" aca="1" ref="W308" ca="1">INDIRECT("ConsolGeog[@["&amp;W$1&amp;"]]")</f>
        <v>1</v>
      </c>
      <c r="X308" s="129">
        <f t="array" aca="1" ref="X308" ca="1">INDIRECT("ConsolGeog[@["&amp;X$1&amp;"]]")</f>
        <v>0</v>
      </c>
      <c r="Y308" s="129">
        <f t="array" aca="1" ref="Y308" ca="1">INDIRECT("ConsolGeog[@["&amp;Y$1&amp;"]]")</f>
        <v>0</v>
      </c>
      <c r="Z308" s="129">
        <f t="array" aca="1" ref="Z308" ca="1">INDIRECT("ConsolGeog[@["&amp;Z$1&amp;"]]")</f>
        <v>0</v>
      </c>
      <c r="AA308" s="129">
        <f t="array" aca="1" ref="AA308" ca="1">INDIRECT("ConsolGeog[@["&amp;AA$1&amp;"]]")</f>
        <v>0</v>
      </c>
      <c r="AB308" s="129">
        <f t="array" aca="1" ref="AB308" ca="1">INDIRECT("ConsolGeog[@["&amp;AB$1&amp;"]]")</f>
        <v>0</v>
      </c>
      <c r="AC308" s="129">
        <f t="array" aca="1" ref="AC308" ca="1">INDIRECT("ConsolGeog[@["&amp;AC$1&amp;"]]")</f>
        <v>0</v>
      </c>
      <c r="AD308" s="129" t="str">
        <f t="array" aca="1" ref="AD308" ca="1">INDIRECT("ConsolGeog[@["&amp;AD$1&amp;"]]")</f>
        <v/>
      </c>
      <c r="AE308" s="129" t="str">
        <f t="array" aca="1" ref="AE308" ca="1">INDIRECT("ConsolGeog[@["&amp;AE$1&amp;"]]")</f>
        <v/>
      </c>
      <c r="AF308" s="129" t="str">
        <f t="array" aca="1" ref="AF308" ca="1">INDIRECT("ConsolGeog[@["&amp;AF$1&amp;"]]")</f>
        <v/>
      </c>
      <c r="AG308" s="129" t="str">
        <f t="array" aca="1" ref="AG308" ca="1">INDIRECT("ConsolGeog[@["&amp;AG$1&amp;"]]")</f>
        <v/>
      </c>
      <c r="AH308" s="129" t="str">
        <f t="array" aca="1" ref="AH308" ca="1">INDIRECT("ConsolGeog[@["&amp;AH$1&amp;"]]")</f>
        <v/>
      </c>
      <c r="AI308" s="129" t="str">
        <f t="array" aca="1" ref="AI308" ca="1">INDIRECT("ConsolGeog[@["&amp;AI$1&amp;"]]")</f>
        <v/>
      </c>
    </row>
    <row r="309" spans="1:35">
      <c r="A309" s="129" t="str">
        <f t="array" aca="1" ref="A309" ca="1">INDIRECT("ConsolGeog[@["&amp;A$1&amp;"]]")</f>
        <v>E08000027</v>
      </c>
      <c r="B309" s="129" t="str">
        <f t="array" aca="1" ref="B309" ca="1">INDIRECT("ConsolGeog[@["&amp;B$1&amp;"]]")</f>
        <v>Dudley</v>
      </c>
      <c r="C309" s="129">
        <f t="array" aca="1" ref="C309" ca="1">INDIRECT("ConsolGeog[@["&amp;C$1&amp;"]]")</f>
        <v>312925</v>
      </c>
      <c r="D309" s="129">
        <f t="array" aca="1" ref="D309" ca="1">INDIRECT("ConsolGeog[@["&amp;D$1&amp;"]]")</f>
        <v>9795.66</v>
      </c>
      <c r="E309" s="129" t="str">
        <f t="array" aca="1" ref="E309" ca="1">INDIRECT("ConsolGeog[@["&amp;E$1&amp;"]]")</f>
        <v>E08000027</v>
      </c>
      <c r="F309" s="129">
        <f t="array" aca="1" ref="F309" ca="1">INDIRECT("ConsolGeog[@["&amp;F$1&amp;"]]")</f>
        <v>1</v>
      </c>
      <c r="G309" s="129" t="str">
        <f t="array" aca="1" ref="G309" ca="1">INDIRECT("ConsolGeog[@["&amp;G$1&amp;"]]")</f>
        <v>Unitary</v>
      </c>
      <c r="H309" s="129" t="str">
        <f t="array" aca="1" ref="H309" ca="1">INDIRECT("ConsolGeog[@["&amp;H$1&amp;"]]")</f>
        <v>England</v>
      </c>
      <c r="I309" s="129" t="str">
        <f t="array" aca="1" ref="I309" ca="1">INDIRECT("ConsolGeog[@["&amp;I$1&amp;"]]")</f>
        <v>Dudley</v>
      </c>
      <c r="J309" s="129">
        <f t="array" aca="1" ref="J309" ca="1">INDIRECT("ConsolGeog[@["&amp;J$1&amp;"]]")</f>
        <v>0</v>
      </c>
      <c r="K309" s="129">
        <f t="array" aca="1" ref="K309" ca="1">INDIRECT("ConsolGeog[@["&amp;K$1&amp;"]]")</f>
        <v>0</v>
      </c>
      <c r="L309" s="129">
        <f t="array" aca="1" ref="L309" ca="1">INDIRECT("ConsolGeog[@["&amp;L$1&amp;"]]")</f>
        <v>0</v>
      </c>
      <c r="M309" s="129">
        <f t="array" aca="1" ref="M309" ca="1">INDIRECT("ConsolGeog[@["&amp;M$1&amp;"]]")</f>
        <v>0</v>
      </c>
      <c r="N309" s="129">
        <f t="array" aca="1" ref="N309" ca="1">INDIRECT("ConsolGeog[@["&amp;N$1&amp;"]]")</f>
        <v>0</v>
      </c>
      <c r="O309" s="129">
        <f t="array" aca="1" ref="O309" ca="1">INDIRECT("ConsolGeog[@["&amp;O$1&amp;"]]")</f>
        <v>0</v>
      </c>
      <c r="P309" s="129">
        <f t="array" ref="P309">ConsolGeog[COUNTY: Presented CS - 16-17 (2014) '[non additive!']]</f>
        <v>0</v>
      </c>
      <c r="Q309" s="129">
        <f t="array" ref="Q309">ConsolGeog[COUNTY: Presented CS - 16-24 (2014) '[non additive!']]</f>
        <v>0</v>
      </c>
      <c r="R309" s="129">
        <f t="array" ref="R309">ConsolGeog[COUNTY: Presented CS - 18-24 (2014) '[non additive!']]</f>
        <v>0</v>
      </c>
      <c r="S309" s="129">
        <f t="array" ref="S309">ConsolGeog[COUNTY: Assessed CS - 16-17 (2014) '[non additive!']]</f>
        <v>0</v>
      </c>
      <c r="T309" s="129">
        <f t="array" ref="T309">ConsolGeog[COUNTY: Assessed CS - 16-24 (2014) '[non additive!']]</f>
        <v>0</v>
      </c>
      <c r="U309" s="129">
        <f t="array" ref="U309">ConsolGeog[COUNTY: Assessed CS - 18-24 (2014) '[non additive!']]</f>
        <v>0</v>
      </c>
      <c r="V309" s="129">
        <f t="array" ref="V309">ConsolGeog[COUNTY: Sum of districts'' populations '[non additive!']]</f>
        <v>92028</v>
      </c>
      <c r="W309" s="160">
        <f t="array" aca="1" ref="W309" ca="1">INDIRECT("ConsolGeog[@["&amp;W$1&amp;"]]")</f>
        <v>1</v>
      </c>
      <c r="X309" s="129">
        <f t="array" aca="1" ref="X309" ca="1">INDIRECT("ConsolGeog[@["&amp;X$1&amp;"]]")</f>
        <v>0</v>
      </c>
      <c r="Y309" s="129">
        <f t="array" aca="1" ref="Y309" ca="1">INDIRECT("ConsolGeog[@["&amp;Y$1&amp;"]]")</f>
        <v>0</v>
      </c>
      <c r="Z309" s="129">
        <f t="array" aca="1" ref="Z309" ca="1">INDIRECT("ConsolGeog[@["&amp;Z$1&amp;"]]")</f>
        <v>0</v>
      </c>
      <c r="AA309" s="129">
        <f t="array" aca="1" ref="AA309" ca="1">INDIRECT("ConsolGeog[@["&amp;AA$1&amp;"]]")</f>
        <v>0</v>
      </c>
      <c r="AB309" s="129">
        <f t="array" aca="1" ref="AB309" ca="1">INDIRECT("ConsolGeog[@["&amp;AB$1&amp;"]]")</f>
        <v>0</v>
      </c>
      <c r="AC309" s="129">
        <f t="array" aca="1" ref="AC309" ca="1">INDIRECT("ConsolGeog[@["&amp;AC$1&amp;"]]")</f>
        <v>0</v>
      </c>
      <c r="AD309" s="129" t="str">
        <f t="array" aca="1" ref="AD309" ca="1">INDIRECT("ConsolGeog[@["&amp;AD$1&amp;"]]")</f>
        <v/>
      </c>
      <c r="AE309" s="129" t="str">
        <f t="array" aca="1" ref="AE309" ca="1">INDIRECT("ConsolGeog[@["&amp;AE$1&amp;"]]")</f>
        <v/>
      </c>
      <c r="AF309" s="129" t="str">
        <f t="array" aca="1" ref="AF309" ca="1">INDIRECT("ConsolGeog[@["&amp;AF$1&amp;"]]")</f>
        <v/>
      </c>
      <c r="AG309" s="129" t="str">
        <f t="array" aca="1" ref="AG309" ca="1">INDIRECT("ConsolGeog[@["&amp;AG$1&amp;"]]")</f>
        <v/>
      </c>
      <c r="AH309" s="129" t="str">
        <f t="array" aca="1" ref="AH309" ca="1">INDIRECT("ConsolGeog[@["&amp;AH$1&amp;"]]")</f>
        <v/>
      </c>
      <c r="AI309" s="129" t="str">
        <f t="array" aca="1" ref="AI309" ca="1">INDIRECT("ConsolGeog[@["&amp;AI$1&amp;"]]")</f>
        <v/>
      </c>
    </row>
    <row r="310" spans="1:35">
      <c r="A310" s="129" t="str">
        <f t="array" aca="1" ref="A310" ca="1">INDIRECT("ConsolGeog[@["&amp;A$1&amp;"]]")</f>
        <v>E09000001</v>
      </c>
      <c r="B310" s="129" t="str">
        <f t="array" aca="1" ref="B310" ca="1">INDIRECT("ConsolGeog[@["&amp;B$1&amp;"]]")</f>
        <v>City of London</v>
      </c>
      <c r="C310" s="129">
        <f t="array" aca="1" ref="C310" ca="1">INDIRECT("ConsolGeog[@["&amp;C$1&amp;"]]")</f>
        <v>7375</v>
      </c>
      <c r="D310" s="129">
        <f t="array" aca="1" ref="D310" ca="1">INDIRECT("ConsolGeog[@["&amp;D$1&amp;"]]")</f>
        <v>289.77999999999997</v>
      </c>
      <c r="E310" s="129" t="str">
        <f t="array" aca="1" ref="E310" ca="1">INDIRECT("ConsolGeog[@["&amp;E$1&amp;"]]")</f>
        <v>E09000001</v>
      </c>
      <c r="F310" s="129" t="str">
        <f t="array" aca="1" ref="F310" ca="1">INDIRECT("ConsolGeog[@["&amp;F$1&amp;"]]")</f>
        <v/>
      </c>
      <c r="G310" s="129" t="str">
        <f t="array" aca="1" ref="G310" ca="1">INDIRECT("ConsolGeog[@["&amp;G$1&amp;"]]")</f>
        <v>Unitary</v>
      </c>
      <c r="H310" s="129" t="str">
        <f t="array" aca="1" ref="H310" ca="1">INDIRECT("ConsolGeog[@["&amp;H$1&amp;"]]")</f>
        <v>England</v>
      </c>
      <c r="I310" s="129" t="str">
        <f t="array" aca="1" ref="I310" ca="1">INDIRECT("ConsolGeog[@["&amp;I$1&amp;"]]")</f>
        <v>City of London</v>
      </c>
      <c r="J310" s="129">
        <f t="array" aca="1" ref="J310" ca="1">INDIRECT("ConsolGeog[@["&amp;J$1&amp;"]]")</f>
        <v>0</v>
      </c>
      <c r="K310" s="129">
        <f t="array" aca="1" ref="K310" ca="1">INDIRECT("ConsolGeog[@["&amp;K$1&amp;"]]")</f>
        <v>0</v>
      </c>
      <c r="L310" s="129">
        <f t="array" aca="1" ref="L310" ca="1">INDIRECT("ConsolGeog[@["&amp;L$1&amp;"]]")</f>
        <v>8</v>
      </c>
      <c r="M310" s="129">
        <f t="array" aca="1" ref="M310" ca="1">INDIRECT("ConsolGeog[@["&amp;M$1&amp;"]]")</f>
        <v>0</v>
      </c>
      <c r="N310" s="129">
        <f t="array" aca="1" ref="N310" ca="1">INDIRECT("ConsolGeog[@["&amp;N$1&amp;"]]")</f>
        <v>0</v>
      </c>
      <c r="O310" s="129">
        <f t="array" aca="1" ref="O310" ca="1">INDIRECT("ConsolGeog[@["&amp;O$1&amp;"]]")</f>
        <v>8</v>
      </c>
      <c r="P310" s="129">
        <f t="array" ref="P310">ConsolGeog[COUNTY: Presented CS - 16-17 (2014) '[non additive!']]</f>
        <v>0</v>
      </c>
      <c r="Q310" s="129">
        <f t="array" ref="Q310">ConsolGeog[COUNTY: Presented CS - 16-24 (2014) '[non additive!']]</f>
        <v>0</v>
      </c>
      <c r="R310" s="129">
        <f t="array" ref="R310">ConsolGeog[COUNTY: Presented CS - 18-24 (2014) '[non additive!']]</f>
        <v>0</v>
      </c>
      <c r="S310" s="129">
        <f t="array" ref="S310">ConsolGeog[COUNTY: Assessed CS - 16-17 (2014) '[non additive!']]</f>
        <v>0</v>
      </c>
      <c r="T310" s="129">
        <f t="array" ref="T310">ConsolGeog[COUNTY: Assessed CS - 16-24 (2014) '[non additive!']]</f>
        <v>0</v>
      </c>
      <c r="U310" s="129">
        <f t="array" ref="U310">ConsolGeog[COUNTY: Assessed CS - 18-24 (2014) '[non additive!']]</f>
        <v>0</v>
      </c>
      <c r="V310" s="129">
        <f t="array" ref="V310">ConsolGeog[COUNTY: Sum of districts'' populations '[non additive!']]</f>
        <v>92028</v>
      </c>
      <c r="W310" s="160">
        <f t="array" aca="1" ref="W310" ca="1">INDIRECT("ConsolGeog[@["&amp;W$1&amp;"]]")</f>
        <v>1</v>
      </c>
      <c r="X310" s="129">
        <f t="array" aca="1" ref="X310" ca="1">INDIRECT("ConsolGeog[@["&amp;X$1&amp;"]]")</f>
        <v>0</v>
      </c>
      <c r="Y310" s="129">
        <f t="array" aca="1" ref="Y310" ca="1">INDIRECT("ConsolGeog[@["&amp;Y$1&amp;"]]")</f>
        <v>0</v>
      </c>
      <c r="Z310" s="129">
        <f t="array" aca="1" ref="Z310" ca="1">INDIRECT("ConsolGeog[@["&amp;Z$1&amp;"]]")</f>
        <v>0</v>
      </c>
      <c r="AA310" s="129">
        <f t="array" aca="1" ref="AA310" ca="1">INDIRECT("ConsolGeog[@["&amp;AA$1&amp;"]]")</f>
        <v>0</v>
      </c>
      <c r="AB310" s="129">
        <f t="array" aca="1" ref="AB310" ca="1">INDIRECT("ConsolGeog[@["&amp;AB$1&amp;"]]")</f>
        <v>0</v>
      </c>
      <c r="AC310" s="129">
        <f t="array" aca="1" ref="AC310" ca="1">INDIRECT("ConsolGeog[@["&amp;AC$1&amp;"]]")</f>
        <v>0</v>
      </c>
      <c r="AD310" s="129" t="str">
        <f t="array" aca="1" ref="AD310" ca="1">INDIRECT("ConsolGeog[@["&amp;AD$1&amp;"]]")</f>
        <v/>
      </c>
      <c r="AE310" s="129" t="str">
        <f t="array" aca="1" ref="AE310" ca="1">INDIRECT("ConsolGeog[@["&amp;AE$1&amp;"]]")</f>
        <v/>
      </c>
      <c r="AF310" s="129" t="str">
        <f t="array" aca="1" ref="AF310" ca="1">INDIRECT("ConsolGeog[@["&amp;AF$1&amp;"]]")</f>
        <v/>
      </c>
      <c r="AG310" s="129" t="str">
        <f t="array" aca="1" ref="AG310" ca="1">INDIRECT("ConsolGeog[@["&amp;AG$1&amp;"]]")</f>
        <v/>
      </c>
      <c r="AH310" s="129" t="str">
        <f t="array" aca="1" ref="AH310" ca="1">INDIRECT("ConsolGeog[@["&amp;AH$1&amp;"]]")</f>
        <v/>
      </c>
      <c r="AI310" s="129" t="str">
        <f t="array" aca="1" ref="AI310" ca="1">INDIRECT("ConsolGeog[@["&amp;AI$1&amp;"]]")</f>
        <v/>
      </c>
    </row>
    <row r="311" spans="1:35">
      <c r="A311" s="129" t="str">
        <f t="array" aca="1" ref="A311" ca="1">INDIRECT("ConsolGeog[@["&amp;A$1&amp;"]]")</f>
        <v>E08000028</v>
      </c>
      <c r="B311" s="129" t="str">
        <f t="array" aca="1" ref="B311" ca="1">INDIRECT("ConsolGeog[@["&amp;B$1&amp;"]]")</f>
        <v>Sandwell</v>
      </c>
      <c r="C311" s="129">
        <f t="array" aca="1" ref="C311" ca="1">INDIRECT("ConsolGeog[@["&amp;C$1&amp;"]]")</f>
        <v>308063</v>
      </c>
      <c r="D311" s="129">
        <f t="array" aca="1" ref="D311" ca="1">INDIRECT("ConsolGeog[@["&amp;D$1&amp;"]]")</f>
        <v>8556.73</v>
      </c>
      <c r="E311" s="129" t="str">
        <f t="array" aca="1" ref="E311" ca="1">INDIRECT("ConsolGeog[@["&amp;E$1&amp;"]]")</f>
        <v>E08000028</v>
      </c>
      <c r="F311" s="129">
        <f t="array" aca="1" ref="F311" ca="1">INDIRECT("ConsolGeog[@["&amp;F$1&amp;"]]")</f>
        <v>1</v>
      </c>
      <c r="G311" s="129" t="str">
        <f t="array" aca="1" ref="G311" ca="1">INDIRECT("ConsolGeog[@["&amp;G$1&amp;"]]")</f>
        <v>Unitary</v>
      </c>
      <c r="H311" s="129" t="str">
        <f t="array" aca="1" ref="H311" ca="1">INDIRECT("ConsolGeog[@["&amp;H$1&amp;"]]")</f>
        <v>England</v>
      </c>
      <c r="I311" s="129" t="str">
        <f t="array" aca="1" ref="I311" ca="1">INDIRECT("ConsolGeog[@["&amp;I$1&amp;"]]")</f>
        <v>Sandwell</v>
      </c>
      <c r="J311" s="129">
        <f t="array" aca="1" ref="J311" ca="1">INDIRECT("ConsolGeog[@["&amp;J$1&amp;"]]")</f>
        <v>0</v>
      </c>
      <c r="K311" s="129">
        <f t="array" aca="1" ref="K311" ca="1">INDIRECT("ConsolGeog[@["&amp;K$1&amp;"]]")</f>
        <v>0</v>
      </c>
      <c r="L311" s="129">
        <f t="array" aca="1" ref="L311" ca="1">INDIRECT("ConsolGeog[@["&amp;L$1&amp;"]]")</f>
        <v>0</v>
      </c>
      <c r="M311" s="129">
        <f t="array" aca="1" ref="M311" ca="1">INDIRECT("ConsolGeog[@["&amp;M$1&amp;"]]")</f>
        <v>0</v>
      </c>
      <c r="N311" s="129">
        <f t="array" aca="1" ref="N311" ca="1">INDIRECT("ConsolGeog[@["&amp;N$1&amp;"]]")</f>
        <v>0</v>
      </c>
      <c r="O311" s="129">
        <f t="array" aca="1" ref="O311" ca="1">INDIRECT("ConsolGeog[@["&amp;O$1&amp;"]]")</f>
        <v>0</v>
      </c>
      <c r="P311" s="129">
        <f t="array" ref="P311">ConsolGeog[COUNTY: Presented CS - 16-17 (2014) '[non additive!']]</f>
        <v>0</v>
      </c>
      <c r="Q311" s="129">
        <f t="array" ref="Q311">ConsolGeog[COUNTY: Presented CS - 16-24 (2014) '[non additive!']]</f>
        <v>0</v>
      </c>
      <c r="R311" s="129">
        <f t="array" ref="R311">ConsolGeog[COUNTY: Presented CS - 18-24 (2014) '[non additive!']]</f>
        <v>0</v>
      </c>
      <c r="S311" s="129">
        <f t="array" ref="S311">ConsolGeog[COUNTY: Assessed CS - 16-17 (2014) '[non additive!']]</f>
        <v>0</v>
      </c>
      <c r="T311" s="129">
        <f t="array" ref="T311">ConsolGeog[COUNTY: Assessed CS - 16-24 (2014) '[non additive!']]</f>
        <v>0</v>
      </c>
      <c r="U311" s="129">
        <f t="array" ref="U311">ConsolGeog[COUNTY: Assessed CS - 18-24 (2014) '[non additive!']]</f>
        <v>0</v>
      </c>
      <c r="V311" s="129">
        <f t="array" ref="V311">ConsolGeog[COUNTY: Sum of districts'' populations '[non additive!']]</f>
        <v>92028</v>
      </c>
      <c r="W311" s="160">
        <f t="array" aca="1" ref="W311" ca="1">INDIRECT("ConsolGeog[@["&amp;W$1&amp;"]]")</f>
        <v>1</v>
      </c>
      <c r="X311" s="129">
        <f t="array" aca="1" ref="X311" ca="1">INDIRECT("ConsolGeog[@["&amp;X$1&amp;"]]")</f>
        <v>0</v>
      </c>
      <c r="Y311" s="129">
        <f t="array" aca="1" ref="Y311" ca="1">INDIRECT("ConsolGeog[@["&amp;Y$1&amp;"]]")</f>
        <v>0</v>
      </c>
      <c r="Z311" s="129">
        <f t="array" aca="1" ref="Z311" ca="1">INDIRECT("ConsolGeog[@["&amp;Z$1&amp;"]]")</f>
        <v>0</v>
      </c>
      <c r="AA311" s="129">
        <f t="array" aca="1" ref="AA311" ca="1">INDIRECT("ConsolGeog[@["&amp;AA$1&amp;"]]")</f>
        <v>0</v>
      </c>
      <c r="AB311" s="129">
        <f t="array" aca="1" ref="AB311" ca="1">INDIRECT("ConsolGeog[@["&amp;AB$1&amp;"]]")</f>
        <v>0</v>
      </c>
      <c r="AC311" s="129">
        <f t="array" aca="1" ref="AC311" ca="1">INDIRECT("ConsolGeog[@["&amp;AC$1&amp;"]]")</f>
        <v>0</v>
      </c>
      <c r="AD311" s="129" t="str">
        <f t="array" aca="1" ref="AD311" ca="1">INDIRECT("ConsolGeog[@["&amp;AD$1&amp;"]]")</f>
        <v/>
      </c>
      <c r="AE311" s="129" t="str">
        <f t="array" aca="1" ref="AE311" ca="1">INDIRECT("ConsolGeog[@["&amp;AE$1&amp;"]]")</f>
        <v/>
      </c>
      <c r="AF311" s="129" t="str">
        <f t="array" aca="1" ref="AF311" ca="1">INDIRECT("ConsolGeog[@["&amp;AF$1&amp;"]]")</f>
        <v/>
      </c>
      <c r="AG311" s="129" t="str">
        <f t="array" aca="1" ref="AG311" ca="1">INDIRECT("ConsolGeog[@["&amp;AG$1&amp;"]]")</f>
        <v/>
      </c>
      <c r="AH311" s="129" t="str">
        <f t="array" aca="1" ref="AH311" ca="1">INDIRECT("ConsolGeog[@["&amp;AH$1&amp;"]]")</f>
        <v/>
      </c>
      <c r="AI311" s="129" t="str">
        <f t="array" aca="1" ref="AI311" ca="1">INDIRECT("ConsolGeog[@["&amp;AI$1&amp;"]]")</f>
        <v/>
      </c>
    </row>
    <row r="312" spans="1:35">
      <c r="A312" s="129" t="str">
        <f t="array" aca="1" ref="A312" ca="1">INDIRECT("ConsolGeog[@["&amp;A$1&amp;"]]")</f>
        <v>E08000029</v>
      </c>
      <c r="B312" s="129" t="str">
        <f t="array" aca="1" ref="B312" ca="1">INDIRECT("ConsolGeog[@["&amp;B$1&amp;"]]")</f>
        <v>Solihull</v>
      </c>
      <c r="C312" s="129">
        <f t="array" aca="1" ref="C312" ca="1">INDIRECT("ConsolGeog[@["&amp;C$1&amp;"]]")</f>
        <v>206674</v>
      </c>
      <c r="D312" s="129">
        <f t="array" aca="1" ref="D312" ca="1">INDIRECT("ConsolGeog[@["&amp;D$1&amp;"]]")</f>
        <v>17828.78</v>
      </c>
      <c r="E312" s="129" t="str">
        <f t="array" aca="1" ref="E312" ca="1">INDIRECT("ConsolGeog[@["&amp;E$1&amp;"]]")</f>
        <v>E08000029</v>
      </c>
      <c r="F312" s="129" t="str">
        <f t="array" aca="1" ref="F312" ca="1">INDIRECT("ConsolGeog[@["&amp;F$1&amp;"]]")</f>
        <v/>
      </c>
      <c r="G312" s="129" t="str">
        <f t="array" aca="1" ref="G312" ca="1">INDIRECT("ConsolGeog[@["&amp;G$1&amp;"]]")</f>
        <v>Unitary</v>
      </c>
      <c r="H312" s="129" t="str">
        <f t="array" aca="1" ref="H312" ca="1">INDIRECT("ConsolGeog[@["&amp;H$1&amp;"]]")</f>
        <v>England</v>
      </c>
      <c r="I312" s="129" t="str">
        <f t="array" aca="1" ref="I312" ca="1">INDIRECT("ConsolGeog[@["&amp;I$1&amp;"]]")</f>
        <v>Solihull</v>
      </c>
      <c r="J312" s="129">
        <f t="array" aca="1" ref="J312" ca="1">INDIRECT("ConsolGeog[@["&amp;J$1&amp;"]]")</f>
        <v>0</v>
      </c>
      <c r="K312" s="129">
        <f t="array" aca="1" ref="K312" ca="1">INDIRECT("ConsolGeog[@["&amp;K$1&amp;"]]")</f>
        <v>0</v>
      </c>
      <c r="L312" s="129">
        <f t="array" aca="1" ref="L312" ca="1">INDIRECT("ConsolGeog[@["&amp;L$1&amp;"]]")</f>
        <v>0</v>
      </c>
      <c r="M312" s="129">
        <f t="array" aca="1" ref="M312" ca="1">INDIRECT("ConsolGeog[@["&amp;M$1&amp;"]]")</f>
        <v>0</v>
      </c>
      <c r="N312" s="129">
        <f t="array" aca="1" ref="N312" ca="1">INDIRECT("ConsolGeog[@["&amp;N$1&amp;"]]")</f>
        <v>0</v>
      </c>
      <c r="O312" s="129">
        <f t="array" aca="1" ref="O312" ca="1">INDIRECT("ConsolGeog[@["&amp;O$1&amp;"]]")</f>
        <v>0</v>
      </c>
      <c r="P312" s="129">
        <f t="array" ref="P312">ConsolGeog[COUNTY: Presented CS - 16-17 (2014) '[non additive!']]</f>
        <v>0</v>
      </c>
      <c r="Q312" s="129">
        <f t="array" ref="Q312">ConsolGeog[COUNTY: Presented CS - 16-24 (2014) '[non additive!']]</f>
        <v>0</v>
      </c>
      <c r="R312" s="129">
        <f t="array" ref="R312">ConsolGeog[COUNTY: Presented CS - 18-24 (2014) '[non additive!']]</f>
        <v>0</v>
      </c>
      <c r="S312" s="129">
        <f t="array" ref="S312">ConsolGeog[COUNTY: Assessed CS - 16-17 (2014) '[non additive!']]</f>
        <v>0</v>
      </c>
      <c r="T312" s="129">
        <f t="array" ref="T312">ConsolGeog[COUNTY: Assessed CS - 16-24 (2014) '[non additive!']]</f>
        <v>0</v>
      </c>
      <c r="U312" s="129">
        <f t="array" ref="U312">ConsolGeog[COUNTY: Assessed CS - 18-24 (2014) '[non additive!']]</f>
        <v>0</v>
      </c>
      <c r="V312" s="129">
        <f t="array" ref="V312">ConsolGeog[COUNTY: Sum of districts'' populations '[non additive!']]</f>
        <v>92028</v>
      </c>
      <c r="W312" s="160">
        <f t="array" aca="1" ref="W312" ca="1">INDIRECT("ConsolGeog[@["&amp;W$1&amp;"]]")</f>
        <v>1</v>
      </c>
      <c r="X312" s="129">
        <f t="array" aca="1" ref="X312" ca="1">INDIRECT("ConsolGeog[@["&amp;X$1&amp;"]]")</f>
        <v>0</v>
      </c>
      <c r="Y312" s="129">
        <f t="array" aca="1" ref="Y312" ca="1">INDIRECT("ConsolGeog[@["&amp;Y$1&amp;"]]")</f>
        <v>0</v>
      </c>
      <c r="Z312" s="129">
        <f t="array" aca="1" ref="Z312" ca="1">INDIRECT("ConsolGeog[@["&amp;Z$1&amp;"]]")</f>
        <v>0</v>
      </c>
      <c r="AA312" s="129">
        <f t="array" aca="1" ref="AA312" ca="1">INDIRECT("ConsolGeog[@["&amp;AA$1&amp;"]]")</f>
        <v>0</v>
      </c>
      <c r="AB312" s="129">
        <f t="array" aca="1" ref="AB312" ca="1">INDIRECT("ConsolGeog[@["&amp;AB$1&amp;"]]")</f>
        <v>0</v>
      </c>
      <c r="AC312" s="129">
        <f t="array" aca="1" ref="AC312" ca="1">INDIRECT("ConsolGeog[@["&amp;AC$1&amp;"]]")</f>
        <v>0</v>
      </c>
      <c r="AD312" s="129" t="str">
        <f t="array" aca="1" ref="AD312" ca="1">INDIRECT("ConsolGeog[@["&amp;AD$1&amp;"]]")</f>
        <v/>
      </c>
      <c r="AE312" s="129" t="str">
        <f t="array" aca="1" ref="AE312" ca="1">INDIRECT("ConsolGeog[@["&amp;AE$1&amp;"]]")</f>
        <v/>
      </c>
      <c r="AF312" s="129" t="str">
        <f t="array" aca="1" ref="AF312" ca="1">INDIRECT("ConsolGeog[@["&amp;AF$1&amp;"]]")</f>
        <v/>
      </c>
      <c r="AG312" s="129" t="str">
        <f t="array" aca="1" ref="AG312" ca="1">INDIRECT("ConsolGeog[@["&amp;AG$1&amp;"]]")</f>
        <v/>
      </c>
      <c r="AH312" s="129" t="str">
        <f t="array" aca="1" ref="AH312" ca="1">INDIRECT("ConsolGeog[@["&amp;AH$1&amp;"]]")</f>
        <v/>
      </c>
      <c r="AI312" s="129" t="str">
        <f t="array" aca="1" ref="AI312" ca="1">INDIRECT("ConsolGeog[@["&amp;AI$1&amp;"]]")</f>
        <v/>
      </c>
    </row>
    <row r="313" spans="1:35">
      <c r="A313" s="129" t="str">
        <f t="array" aca="1" ref="A313" ca="1">INDIRECT("ConsolGeog[@["&amp;A$1&amp;"]]")</f>
        <v>E09000022</v>
      </c>
      <c r="B313" s="129" t="str">
        <f t="array" aca="1" ref="B313" ca="1">INDIRECT("ConsolGeog[@["&amp;B$1&amp;"]]")</f>
        <v>Lambeth</v>
      </c>
      <c r="C313" s="129">
        <f t="array" aca="1" ref="C313" ca="1">INDIRECT("ConsolGeog[@["&amp;C$1&amp;"]]")</f>
        <v>303086</v>
      </c>
      <c r="D313" s="129">
        <f t="array" aca="1" ref="D313" ca="1">INDIRECT("ConsolGeog[@["&amp;D$1&amp;"]]")</f>
        <v>2682.14</v>
      </c>
      <c r="E313" s="129" t="str">
        <f t="array" aca="1" ref="E313" ca="1">INDIRECT("ConsolGeog[@["&amp;E$1&amp;"]]")</f>
        <v>E09000022</v>
      </c>
      <c r="F313" s="129" t="str">
        <f t="array" aca="1" ref="F313" ca="1">INDIRECT("ConsolGeog[@["&amp;F$1&amp;"]]")</f>
        <v/>
      </c>
      <c r="G313" s="129" t="str">
        <f t="array" aca="1" ref="G313" ca="1">INDIRECT("ConsolGeog[@["&amp;G$1&amp;"]]")</f>
        <v>Unitary</v>
      </c>
      <c r="H313" s="129" t="str">
        <f t="array" aca="1" ref="H313" ca="1">INDIRECT("ConsolGeog[@["&amp;H$1&amp;"]]")</f>
        <v>England</v>
      </c>
      <c r="I313" s="129" t="str">
        <f t="array" aca="1" ref="I313" ca="1">INDIRECT("ConsolGeog[@["&amp;I$1&amp;"]]")</f>
        <v>Lambeth</v>
      </c>
      <c r="J313" s="129">
        <f t="array" aca="1" ref="J313" ca="1">INDIRECT("ConsolGeog[@["&amp;J$1&amp;"]]")</f>
        <v>58</v>
      </c>
      <c r="K313" s="129">
        <f t="array" aca="1" ref="K313" ca="1">INDIRECT("ConsolGeog[@["&amp;K$1&amp;"]]")</f>
        <v>0</v>
      </c>
      <c r="L313" s="129">
        <f t="array" aca="1" ref="L313" ca="1">INDIRECT("ConsolGeog[@["&amp;L$1&amp;"]]")</f>
        <v>642</v>
      </c>
      <c r="M313" s="129">
        <f t="array" aca="1" ref="M313" ca="1">INDIRECT("ConsolGeog[@["&amp;M$1&amp;"]]")</f>
        <v>0</v>
      </c>
      <c r="N313" s="129">
        <f t="array" aca="1" ref="N313" ca="1">INDIRECT("ConsolGeog[@["&amp;N$1&amp;"]]")</f>
        <v>0</v>
      </c>
      <c r="O313" s="129">
        <f t="array" aca="1" ref="O313" ca="1">INDIRECT("ConsolGeog[@["&amp;O$1&amp;"]]")</f>
        <v>133</v>
      </c>
      <c r="P313" s="129">
        <f t="array" ref="P313">ConsolGeog[COUNTY: Presented CS - 16-17 (2014) '[non additive!']]</f>
        <v>0</v>
      </c>
      <c r="Q313" s="129">
        <f t="array" ref="Q313">ConsolGeog[COUNTY: Presented CS - 16-24 (2014) '[non additive!']]</f>
        <v>0</v>
      </c>
      <c r="R313" s="129">
        <f t="array" ref="R313">ConsolGeog[COUNTY: Presented CS - 18-24 (2014) '[non additive!']]</f>
        <v>0</v>
      </c>
      <c r="S313" s="129">
        <f t="array" ref="S313">ConsolGeog[COUNTY: Assessed CS - 16-17 (2014) '[non additive!']]</f>
        <v>0</v>
      </c>
      <c r="T313" s="129">
        <f t="array" ref="T313">ConsolGeog[COUNTY: Assessed CS - 16-24 (2014) '[non additive!']]</f>
        <v>0</v>
      </c>
      <c r="U313" s="129">
        <f t="array" ref="U313">ConsolGeog[COUNTY: Assessed CS - 18-24 (2014) '[non additive!']]</f>
        <v>0</v>
      </c>
      <c r="V313" s="129">
        <f t="array" ref="V313">ConsolGeog[COUNTY: Sum of districts'' populations '[non additive!']]</f>
        <v>92028</v>
      </c>
      <c r="W313" s="160">
        <f t="array" aca="1" ref="W313" ca="1">INDIRECT("ConsolGeog[@["&amp;W$1&amp;"]]")</f>
        <v>1</v>
      </c>
      <c r="X313" s="129">
        <f t="array" aca="1" ref="X313" ca="1">INDIRECT("ConsolGeog[@["&amp;X$1&amp;"]]")</f>
        <v>0</v>
      </c>
      <c r="Y313" s="129">
        <f t="array" aca="1" ref="Y313" ca="1">INDIRECT("ConsolGeog[@["&amp;Y$1&amp;"]]")</f>
        <v>0</v>
      </c>
      <c r="Z313" s="129">
        <f t="array" aca="1" ref="Z313" ca="1">INDIRECT("ConsolGeog[@["&amp;Z$1&amp;"]]")</f>
        <v>0</v>
      </c>
      <c r="AA313" s="129">
        <f t="array" aca="1" ref="AA313" ca="1">INDIRECT("ConsolGeog[@["&amp;AA$1&amp;"]]")</f>
        <v>0</v>
      </c>
      <c r="AB313" s="129">
        <f t="array" aca="1" ref="AB313" ca="1">INDIRECT("ConsolGeog[@["&amp;AB$1&amp;"]]")</f>
        <v>0</v>
      </c>
      <c r="AC313" s="129">
        <f t="array" aca="1" ref="AC313" ca="1">INDIRECT("ConsolGeog[@["&amp;AC$1&amp;"]]")</f>
        <v>0</v>
      </c>
      <c r="AD313" s="129" t="str">
        <f t="array" aca="1" ref="AD313" ca="1">INDIRECT("ConsolGeog[@["&amp;AD$1&amp;"]]")</f>
        <v/>
      </c>
      <c r="AE313" s="129" t="str">
        <f t="array" aca="1" ref="AE313" ca="1">INDIRECT("ConsolGeog[@["&amp;AE$1&amp;"]]")</f>
        <v/>
      </c>
      <c r="AF313" s="129" t="str">
        <f t="array" aca="1" ref="AF313" ca="1">INDIRECT("ConsolGeog[@["&amp;AF$1&amp;"]]")</f>
        <v/>
      </c>
      <c r="AG313" s="129" t="str">
        <f t="array" aca="1" ref="AG313" ca="1">INDIRECT("ConsolGeog[@["&amp;AG$1&amp;"]]")</f>
        <v/>
      </c>
      <c r="AH313" s="129" t="str">
        <f t="array" aca="1" ref="AH313" ca="1">INDIRECT("ConsolGeog[@["&amp;AH$1&amp;"]]")</f>
        <v/>
      </c>
      <c r="AI313" s="129" t="str">
        <f t="array" aca="1" ref="AI313" ca="1">INDIRECT("ConsolGeog[@["&amp;AI$1&amp;"]]")</f>
        <v/>
      </c>
    </row>
    <row r="314" spans="1:35">
      <c r="A314" s="129" t="str">
        <f t="array" aca="1" ref="A314" ca="1">INDIRECT("ConsolGeog[@["&amp;A$1&amp;"]]")</f>
        <v>E08000030</v>
      </c>
      <c r="B314" s="129" t="str">
        <f t="array" aca="1" ref="B314" ca="1">INDIRECT("ConsolGeog[@["&amp;B$1&amp;"]]")</f>
        <v>Walsall</v>
      </c>
      <c r="C314" s="129">
        <f t="array" aca="1" ref="C314" ca="1">INDIRECT("ConsolGeog[@["&amp;C$1&amp;"]]")</f>
        <v>269323</v>
      </c>
      <c r="D314" s="129">
        <f t="array" aca="1" ref="D314" ca="1">INDIRECT("ConsolGeog[@["&amp;D$1&amp;"]]")</f>
        <v>10395.49</v>
      </c>
      <c r="E314" s="129" t="str">
        <f t="array" aca="1" ref="E314" ca="1">INDIRECT("ConsolGeog[@["&amp;E$1&amp;"]]")</f>
        <v>E08000030</v>
      </c>
      <c r="F314" s="129">
        <f t="array" aca="1" ref="F314" ca="1">INDIRECT("ConsolGeog[@["&amp;F$1&amp;"]]")</f>
        <v>1</v>
      </c>
      <c r="G314" s="129" t="str">
        <f t="array" aca="1" ref="G314" ca="1">INDIRECT("ConsolGeog[@["&amp;G$1&amp;"]]")</f>
        <v>Unitary</v>
      </c>
      <c r="H314" s="129" t="str">
        <f t="array" aca="1" ref="H314" ca="1">INDIRECT("ConsolGeog[@["&amp;H$1&amp;"]]")</f>
        <v>England</v>
      </c>
      <c r="I314" s="129" t="str">
        <f t="array" aca="1" ref="I314" ca="1">INDIRECT("ConsolGeog[@["&amp;I$1&amp;"]]")</f>
        <v>Walsall</v>
      </c>
      <c r="J314" s="129">
        <f t="array" aca="1" ref="J314" ca="1">INDIRECT("ConsolGeog[@["&amp;J$1&amp;"]]")</f>
        <v>0</v>
      </c>
      <c r="K314" s="129">
        <f t="array" aca="1" ref="K314" ca="1">INDIRECT("ConsolGeog[@["&amp;K$1&amp;"]]")</f>
        <v>0</v>
      </c>
      <c r="L314" s="129">
        <f t="array" aca="1" ref="L314" ca="1">INDIRECT("ConsolGeog[@["&amp;L$1&amp;"]]")</f>
        <v>0</v>
      </c>
      <c r="M314" s="129">
        <f t="array" aca="1" ref="M314" ca="1">INDIRECT("ConsolGeog[@["&amp;M$1&amp;"]]")</f>
        <v>0</v>
      </c>
      <c r="N314" s="129">
        <f t="array" aca="1" ref="N314" ca="1">INDIRECT("ConsolGeog[@["&amp;N$1&amp;"]]")</f>
        <v>0</v>
      </c>
      <c r="O314" s="129">
        <f t="array" aca="1" ref="O314" ca="1">INDIRECT("ConsolGeog[@["&amp;O$1&amp;"]]")</f>
        <v>0</v>
      </c>
      <c r="P314" s="129">
        <f t="array" ref="P314">ConsolGeog[COUNTY: Presented CS - 16-17 (2014) '[non additive!']]</f>
        <v>0</v>
      </c>
      <c r="Q314" s="129">
        <f t="array" ref="Q314">ConsolGeog[COUNTY: Presented CS - 16-24 (2014) '[non additive!']]</f>
        <v>0</v>
      </c>
      <c r="R314" s="129">
        <f t="array" ref="R314">ConsolGeog[COUNTY: Presented CS - 18-24 (2014) '[non additive!']]</f>
        <v>0</v>
      </c>
      <c r="S314" s="129">
        <f t="array" ref="S314">ConsolGeog[COUNTY: Assessed CS - 16-17 (2014) '[non additive!']]</f>
        <v>0</v>
      </c>
      <c r="T314" s="129">
        <f t="array" ref="T314">ConsolGeog[COUNTY: Assessed CS - 16-24 (2014) '[non additive!']]</f>
        <v>0</v>
      </c>
      <c r="U314" s="129">
        <f t="array" ref="U314">ConsolGeog[COUNTY: Assessed CS - 18-24 (2014) '[non additive!']]</f>
        <v>0</v>
      </c>
      <c r="V314" s="129">
        <f t="array" ref="V314">ConsolGeog[COUNTY: Sum of districts'' populations '[non additive!']]</f>
        <v>92028</v>
      </c>
      <c r="W314" s="160">
        <f t="array" aca="1" ref="W314" ca="1">INDIRECT("ConsolGeog[@["&amp;W$1&amp;"]]")</f>
        <v>1</v>
      </c>
      <c r="X314" s="129">
        <f t="array" aca="1" ref="X314" ca="1">INDIRECT("ConsolGeog[@["&amp;X$1&amp;"]]")</f>
        <v>0</v>
      </c>
      <c r="Y314" s="129">
        <f t="array" aca="1" ref="Y314" ca="1">INDIRECT("ConsolGeog[@["&amp;Y$1&amp;"]]")</f>
        <v>0</v>
      </c>
      <c r="Z314" s="129">
        <f t="array" aca="1" ref="Z314" ca="1">INDIRECT("ConsolGeog[@["&amp;Z$1&amp;"]]")</f>
        <v>0</v>
      </c>
      <c r="AA314" s="129">
        <f t="array" aca="1" ref="AA314" ca="1">INDIRECT("ConsolGeog[@["&amp;AA$1&amp;"]]")</f>
        <v>0</v>
      </c>
      <c r="AB314" s="129">
        <f t="array" aca="1" ref="AB314" ca="1">INDIRECT("ConsolGeog[@["&amp;AB$1&amp;"]]")</f>
        <v>0</v>
      </c>
      <c r="AC314" s="129">
        <f t="array" aca="1" ref="AC314" ca="1">INDIRECT("ConsolGeog[@["&amp;AC$1&amp;"]]")</f>
        <v>0</v>
      </c>
      <c r="AD314" s="129" t="str">
        <f t="array" aca="1" ref="AD314" ca="1">INDIRECT("ConsolGeog[@["&amp;AD$1&amp;"]]")</f>
        <v/>
      </c>
      <c r="AE314" s="129" t="str">
        <f t="array" aca="1" ref="AE314" ca="1">INDIRECT("ConsolGeog[@["&amp;AE$1&amp;"]]")</f>
        <v/>
      </c>
      <c r="AF314" s="129" t="str">
        <f t="array" aca="1" ref="AF314" ca="1">INDIRECT("ConsolGeog[@["&amp;AF$1&amp;"]]")</f>
        <v/>
      </c>
      <c r="AG314" s="129" t="str">
        <f t="array" aca="1" ref="AG314" ca="1">INDIRECT("ConsolGeog[@["&amp;AG$1&amp;"]]")</f>
        <v/>
      </c>
      <c r="AH314" s="129" t="str">
        <f t="array" aca="1" ref="AH314" ca="1">INDIRECT("ConsolGeog[@["&amp;AH$1&amp;"]]")</f>
        <v/>
      </c>
      <c r="AI314" s="129" t="str">
        <f t="array" aca="1" ref="AI314" ca="1">INDIRECT("ConsolGeog[@["&amp;AI$1&amp;"]]")</f>
        <v/>
      </c>
    </row>
    <row r="315" spans="1:35">
      <c r="A315" s="129" t="str">
        <f t="array" aca="1" ref="A315" ca="1">INDIRECT("ConsolGeog[@["&amp;A$1&amp;"]]")</f>
        <v>E09000002</v>
      </c>
      <c r="B315" s="129" t="str">
        <f t="array" aca="1" ref="B315" ca="1">INDIRECT("ConsolGeog[@["&amp;B$1&amp;"]]")</f>
        <v>Barking and Dagenham</v>
      </c>
      <c r="C315" s="129">
        <f t="array" aca="1" ref="C315" ca="1">INDIRECT("ConsolGeog[@["&amp;C$1&amp;"]]")</f>
        <v>185911</v>
      </c>
      <c r="D315" s="129">
        <f t="array" aca="1" ref="D315" ca="1">INDIRECT("ConsolGeog[@["&amp;D$1&amp;"]]")</f>
        <v>3609.04</v>
      </c>
      <c r="E315" s="129" t="str">
        <f t="array" aca="1" ref="E315" ca="1">INDIRECT("ConsolGeog[@["&amp;E$1&amp;"]]")</f>
        <v>E09000002</v>
      </c>
      <c r="F315" s="129" t="str">
        <f t="array" aca="1" ref="F315" ca="1">INDIRECT("ConsolGeog[@["&amp;F$1&amp;"]]")</f>
        <v/>
      </c>
      <c r="G315" s="129" t="str">
        <f t="array" aca="1" ref="G315" ca="1">INDIRECT("ConsolGeog[@["&amp;G$1&amp;"]]")</f>
        <v>Unitary</v>
      </c>
      <c r="H315" s="129" t="str">
        <f t="array" aca="1" ref="H315" ca="1">INDIRECT("ConsolGeog[@["&amp;H$1&amp;"]]")</f>
        <v>England</v>
      </c>
      <c r="I315" s="129" t="str">
        <f t="array" aca="1" ref="I315" ca="1">INDIRECT("ConsolGeog[@["&amp;I$1&amp;"]]")</f>
        <v>Barking and Dagenham</v>
      </c>
      <c r="J315" s="129">
        <f t="array" aca="1" ref="J315" ca="1">INDIRECT("ConsolGeog[@["&amp;J$1&amp;"]]")</f>
        <v>0</v>
      </c>
      <c r="K315" s="129">
        <f t="array" aca="1" ref="K315" ca="1">INDIRECT("ConsolGeog[@["&amp;K$1&amp;"]]")</f>
        <v>0</v>
      </c>
      <c r="L315" s="129">
        <f t="array" aca="1" ref="L315" ca="1">INDIRECT("ConsolGeog[@["&amp;L$1&amp;"]]")</f>
        <v>0</v>
      </c>
      <c r="M315" s="129">
        <f t="array" aca="1" ref="M315" ca="1">INDIRECT("ConsolGeog[@["&amp;M$1&amp;"]]")</f>
        <v>0</v>
      </c>
      <c r="N315" s="129">
        <f t="array" aca="1" ref="N315" ca="1">INDIRECT("ConsolGeog[@["&amp;N$1&amp;"]]")</f>
        <v>0</v>
      </c>
      <c r="O315" s="129">
        <f t="array" aca="1" ref="O315" ca="1">INDIRECT("ConsolGeog[@["&amp;O$1&amp;"]]")</f>
        <v>0</v>
      </c>
      <c r="P315" s="129">
        <f t="array" ref="P315">ConsolGeog[COUNTY: Presented CS - 16-17 (2014) '[non additive!']]</f>
        <v>0</v>
      </c>
      <c r="Q315" s="129">
        <f t="array" ref="Q315">ConsolGeog[COUNTY: Presented CS - 16-24 (2014) '[non additive!']]</f>
        <v>0</v>
      </c>
      <c r="R315" s="129">
        <f t="array" ref="R315">ConsolGeog[COUNTY: Presented CS - 18-24 (2014) '[non additive!']]</f>
        <v>0</v>
      </c>
      <c r="S315" s="129">
        <f t="array" ref="S315">ConsolGeog[COUNTY: Assessed CS - 16-17 (2014) '[non additive!']]</f>
        <v>0</v>
      </c>
      <c r="T315" s="129">
        <f t="array" ref="T315">ConsolGeog[COUNTY: Assessed CS - 16-24 (2014) '[non additive!']]</f>
        <v>0</v>
      </c>
      <c r="U315" s="129">
        <f t="array" ref="U315">ConsolGeog[COUNTY: Assessed CS - 18-24 (2014) '[non additive!']]</f>
        <v>0</v>
      </c>
      <c r="V315" s="129">
        <f t="array" ref="V315">ConsolGeog[COUNTY: Sum of districts'' populations '[non additive!']]</f>
        <v>92028</v>
      </c>
      <c r="W315" s="160">
        <f t="array" aca="1" ref="W315" ca="1">INDIRECT("ConsolGeog[@["&amp;W$1&amp;"]]")</f>
        <v>1</v>
      </c>
      <c r="X315" s="129">
        <f t="array" aca="1" ref="X315" ca="1">INDIRECT("ConsolGeog[@["&amp;X$1&amp;"]]")</f>
        <v>0</v>
      </c>
      <c r="Y315" s="129">
        <f t="array" aca="1" ref="Y315" ca="1">INDIRECT("ConsolGeog[@["&amp;Y$1&amp;"]]")</f>
        <v>0</v>
      </c>
      <c r="Z315" s="129">
        <f t="array" aca="1" ref="Z315" ca="1">INDIRECT("ConsolGeog[@["&amp;Z$1&amp;"]]")</f>
        <v>0</v>
      </c>
      <c r="AA315" s="129">
        <f t="array" aca="1" ref="AA315" ca="1">INDIRECT("ConsolGeog[@["&amp;AA$1&amp;"]]")</f>
        <v>0</v>
      </c>
      <c r="AB315" s="129">
        <f t="array" aca="1" ref="AB315" ca="1">INDIRECT("ConsolGeog[@["&amp;AB$1&amp;"]]")</f>
        <v>0</v>
      </c>
      <c r="AC315" s="129">
        <f t="array" aca="1" ref="AC315" ca="1">INDIRECT("ConsolGeog[@["&amp;AC$1&amp;"]]")</f>
        <v>0</v>
      </c>
      <c r="AD315" s="129" t="str">
        <f t="array" aca="1" ref="AD315" ca="1">INDIRECT("ConsolGeog[@["&amp;AD$1&amp;"]]")</f>
        <v/>
      </c>
      <c r="AE315" s="129" t="str">
        <f t="array" aca="1" ref="AE315" ca="1">INDIRECT("ConsolGeog[@["&amp;AE$1&amp;"]]")</f>
        <v/>
      </c>
      <c r="AF315" s="129" t="str">
        <f t="array" aca="1" ref="AF315" ca="1">INDIRECT("ConsolGeog[@["&amp;AF$1&amp;"]]")</f>
        <v/>
      </c>
      <c r="AG315" s="129" t="str">
        <f t="array" aca="1" ref="AG315" ca="1">INDIRECT("ConsolGeog[@["&amp;AG$1&amp;"]]")</f>
        <v/>
      </c>
      <c r="AH315" s="129" t="str">
        <f t="array" aca="1" ref="AH315" ca="1">INDIRECT("ConsolGeog[@["&amp;AH$1&amp;"]]")</f>
        <v/>
      </c>
      <c r="AI315" s="129" t="str">
        <f t="array" aca="1" ref="AI315" ca="1">INDIRECT("ConsolGeog[@["&amp;AI$1&amp;"]]")</f>
        <v/>
      </c>
    </row>
    <row r="316" spans="1:35">
      <c r="A316" s="129" t="str">
        <f t="array" aca="1" ref="A316" ca="1">INDIRECT("ConsolGeog[@["&amp;A$1&amp;"]]")</f>
        <v>E08000031</v>
      </c>
      <c r="B316" s="129" t="str">
        <f t="array" aca="1" ref="B316" ca="1">INDIRECT("ConsolGeog[@["&amp;B$1&amp;"]]")</f>
        <v>Wolverhampton</v>
      </c>
      <c r="C316" s="129">
        <f t="array" aca="1" ref="C316" ca="1">INDIRECT("ConsolGeog[@["&amp;C$1&amp;"]]")</f>
        <v>249470</v>
      </c>
      <c r="D316" s="129">
        <f t="array" aca="1" ref="D316" ca="1">INDIRECT("ConsolGeog[@["&amp;D$1&amp;"]]")</f>
        <v>6943.95</v>
      </c>
      <c r="E316" s="129" t="str">
        <f t="array" aca="1" ref="E316" ca="1">INDIRECT("ConsolGeog[@["&amp;E$1&amp;"]]")</f>
        <v>E08000031</v>
      </c>
      <c r="F316" s="129">
        <f t="array" aca="1" ref="F316" ca="1">INDIRECT("ConsolGeog[@["&amp;F$1&amp;"]]")</f>
        <v>1</v>
      </c>
      <c r="G316" s="129" t="str">
        <f t="array" aca="1" ref="G316" ca="1">INDIRECT("ConsolGeog[@["&amp;G$1&amp;"]]")</f>
        <v>Unitary</v>
      </c>
      <c r="H316" s="129" t="str">
        <f t="array" aca="1" ref="H316" ca="1">INDIRECT("ConsolGeog[@["&amp;H$1&amp;"]]")</f>
        <v>England</v>
      </c>
      <c r="I316" s="129" t="str">
        <f t="array" aca="1" ref="I316" ca="1">INDIRECT("ConsolGeog[@["&amp;I$1&amp;"]]")</f>
        <v>Wolverhampton</v>
      </c>
      <c r="J316" s="129">
        <f t="array" aca="1" ref="J316" ca="1">INDIRECT("ConsolGeog[@["&amp;J$1&amp;"]]")</f>
        <v>0</v>
      </c>
      <c r="K316" s="129">
        <f t="array" aca="1" ref="K316" ca="1">INDIRECT("ConsolGeog[@["&amp;K$1&amp;"]]")</f>
        <v>0</v>
      </c>
      <c r="L316" s="129">
        <f t="array" aca="1" ref="L316" ca="1">INDIRECT("ConsolGeog[@["&amp;L$1&amp;"]]")</f>
        <v>0</v>
      </c>
      <c r="M316" s="129">
        <f t="array" aca="1" ref="M316" ca="1">INDIRECT("ConsolGeog[@["&amp;M$1&amp;"]]")</f>
        <v>0</v>
      </c>
      <c r="N316" s="129">
        <f t="array" aca="1" ref="N316" ca="1">INDIRECT("ConsolGeog[@["&amp;N$1&amp;"]]")</f>
        <v>0</v>
      </c>
      <c r="O316" s="129">
        <f t="array" aca="1" ref="O316" ca="1">INDIRECT("ConsolGeog[@["&amp;O$1&amp;"]]")</f>
        <v>0</v>
      </c>
      <c r="P316" s="129">
        <f t="array" ref="P316">ConsolGeog[COUNTY: Presented CS - 16-17 (2014) '[non additive!']]</f>
        <v>0</v>
      </c>
      <c r="Q316" s="129">
        <f t="array" ref="Q316">ConsolGeog[COUNTY: Presented CS - 16-24 (2014) '[non additive!']]</f>
        <v>0</v>
      </c>
      <c r="R316" s="129">
        <f t="array" ref="R316">ConsolGeog[COUNTY: Presented CS - 18-24 (2014) '[non additive!']]</f>
        <v>0</v>
      </c>
      <c r="S316" s="129">
        <f t="array" ref="S316">ConsolGeog[COUNTY: Assessed CS - 16-17 (2014) '[non additive!']]</f>
        <v>0</v>
      </c>
      <c r="T316" s="129">
        <f t="array" ref="T316">ConsolGeog[COUNTY: Assessed CS - 16-24 (2014) '[non additive!']]</f>
        <v>0</v>
      </c>
      <c r="U316" s="129">
        <f t="array" ref="U316">ConsolGeog[COUNTY: Assessed CS - 18-24 (2014) '[non additive!']]</f>
        <v>0</v>
      </c>
      <c r="V316" s="129">
        <f t="array" ref="V316">ConsolGeog[COUNTY: Sum of districts'' populations '[non additive!']]</f>
        <v>92028</v>
      </c>
      <c r="W316" s="160">
        <f t="array" aca="1" ref="W316" ca="1">INDIRECT("ConsolGeog[@["&amp;W$1&amp;"]]")</f>
        <v>1</v>
      </c>
      <c r="X316" s="129">
        <f t="array" aca="1" ref="X316" ca="1">INDIRECT("ConsolGeog[@["&amp;X$1&amp;"]]")</f>
        <v>0</v>
      </c>
      <c r="Y316" s="129">
        <f t="array" aca="1" ref="Y316" ca="1">INDIRECT("ConsolGeog[@["&amp;Y$1&amp;"]]")</f>
        <v>0</v>
      </c>
      <c r="Z316" s="129">
        <f t="array" aca="1" ref="Z316" ca="1">INDIRECT("ConsolGeog[@["&amp;Z$1&amp;"]]")</f>
        <v>0</v>
      </c>
      <c r="AA316" s="129">
        <f t="array" aca="1" ref="AA316" ca="1">INDIRECT("ConsolGeog[@["&amp;AA$1&amp;"]]")</f>
        <v>0</v>
      </c>
      <c r="AB316" s="129">
        <f t="array" aca="1" ref="AB316" ca="1">INDIRECT("ConsolGeog[@["&amp;AB$1&amp;"]]")</f>
        <v>0</v>
      </c>
      <c r="AC316" s="129">
        <f t="array" aca="1" ref="AC316" ca="1">INDIRECT("ConsolGeog[@["&amp;AC$1&amp;"]]")</f>
        <v>0</v>
      </c>
      <c r="AD316" s="129" t="str">
        <f t="array" aca="1" ref="AD316" ca="1">INDIRECT("ConsolGeog[@["&amp;AD$1&amp;"]]")</f>
        <v/>
      </c>
      <c r="AE316" s="129" t="str">
        <f t="array" aca="1" ref="AE316" ca="1">INDIRECT("ConsolGeog[@["&amp;AE$1&amp;"]]")</f>
        <v/>
      </c>
      <c r="AF316" s="129" t="str">
        <f t="array" aca="1" ref="AF316" ca="1">INDIRECT("ConsolGeog[@["&amp;AF$1&amp;"]]")</f>
        <v/>
      </c>
      <c r="AG316" s="129" t="str">
        <f t="array" aca="1" ref="AG316" ca="1">INDIRECT("ConsolGeog[@["&amp;AG$1&amp;"]]")</f>
        <v/>
      </c>
      <c r="AH316" s="129" t="str">
        <f t="array" aca="1" ref="AH316" ca="1">INDIRECT("ConsolGeog[@["&amp;AH$1&amp;"]]")</f>
        <v/>
      </c>
      <c r="AI316" s="129" t="str">
        <f t="array" aca="1" ref="AI316" ca="1">INDIRECT("ConsolGeog[@["&amp;AI$1&amp;"]]")</f>
        <v/>
      </c>
    </row>
    <row r="317" spans="1:35">
      <c r="A317" s="129" t="str">
        <f t="array" aca="1" ref="A317" ca="1">INDIRECT("ConsolGeog[@["&amp;A$1&amp;"]]")</f>
        <v>E08000032</v>
      </c>
      <c r="B317" s="129" t="str">
        <f t="array" aca="1" ref="B317" ca="1">INDIRECT("ConsolGeog[@["&amp;B$1&amp;"]]")</f>
        <v>Bradford</v>
      </c>
      <c r="C317" s="129">
        <f t="array" aca="1" ref="C317" ca="1">INDIRECT("ConsolGeog[@["&amp;C$1&amp;"]]")</f>
        <v>522452</v>
      </c>
      <c r="D317" s="129">
        <f t="array" aca="1" ref="D317" ca="1">INDIRECT("ConsolGeog[@["&amp;D$1&amp;"]]")</f>
        <v>36641.72</v>
      </c>
      <c r="E317" s="129" t="str">
        <f t="array" aca="1" ref="E317" ca="1">INDIRECT("ConsolGeog[@["&amp;E$1&amp;"]]")</f>
        <v>E08000032</v>
      </c>
      <c r="F317" s="129" t="str">
        <f t="array" aca="1" ref="F317" ca="1">INDIRECT("ConsolGeog[@["&amp;F$1&amp;"]]")</f>
        <v/>
      </c>
      <c r="G317" s="129" t="str">
        <f t="array" aca="1" ref="G317" ca="1">INDIRECT("ConsolGeog[@["&amp;G$1&amp;"]]")</f>
        <v>Unitary</v>
      </c>
      <c r="H317" s="129" t="str">
        <f t="array" aca="1" ref="H317" ca="1">INDIRECT("ConsolGeog[@["&amp;H$1&amp;"]]")</f>
        <v>England</v>
      </c>
      <c r="I317" s="129" t="str">
        <f t="array" aca="1" ref="I317" ca="1">INDIRECT("ConsolGeog[@["&amp;I$1&amp;"]]")</f>
        <v>Bradford</v>
      </c>
      <c r="J317" s="129">
        <f t="array" aca="1" ref="J317" ca="1">INDIRECT("ConsolGeog[@["&amp;J$1&amp;"]]")</f>
        <v>214</v>
      </c>
      <c r="K317" s="129">
        <f t="array" aca="1" ref="K317" ca="1">INDIRECT("ConsolGeog[@["&amp;K$1&amp;"]]")</f>
        <v>0</v>
      </c>
      <c r="L317" s="129">
        <f t="array" aca="1" ref="L317" ca="1">INDIRECT("ConsolGeog[@["&amp;L$1&amp;"]]")</f>
        <v>1630</v>
      </c>
      <c r="M317" s="129">
        <f t="array" aca="1" ref="M317" ca="1">INDIRECT("ConsolGeog[@["&amp;M$1&amp;"]]")</f>
        <v>7</v>
      </c>
      <c r="N317" s="129">
        <f t="array" aca="1" ref="N317" ca="1">INDIRECT("ConsolGeog[@["&amp;N$1&amp;"]]")</f>
        <v>0</v>
      </c>
      <c r="O317" s="129">
        <f t="array" aca="1" ref="O317" ca="1">INDIRECT("ConsolGeog[@["&amp;O$1&amp;"]]")</f>
        <v>200</v>
      </c>
      <c r="P317" s="129">
        <f t="array" ref="P317">ConsolGeog[COUNTY: Presented CS - 16-17 (2014) '[non additive!']]</f>
        <v>0</v>
      </c>
      <c r="Q317" s="129">
        <f t="array" ref="Q317">ConsolGeog[COUNTY: Presented CS - 16-24 (2014) '[non additive!']]</f>
        <v>0</v>
      </c>
      <c r="R317" s="129">
        <f t="array" ref="R317">ConsolGeog[COUNTY: Presented CS - 18-24 (2014) '[non additive!']]</f>
        <v>0</v>
      </c>
      <c r="S317" s="129">
        <f t="array" ref="S317">ConsolGeog[COUNTY: Assessed CS - 16-17 (2014) '[non additive!']]</f>
        <v>0</v>
      </c>
      <c r="T317" s="129">
        <f t="array" ref="T317">ConsolGeog[COUNTY: Assessed CS - 16-24 (2014) '[non additive!']]</f>
        <v>0</v>
      </c>
      <c r="U317" s="129">
        <f t="array" ref="U317">ConsolGeog[COUNTY: Assessed CS - 18-24 (2014) '[non additive!']]</f>
        <v>0</v>
      </c>
      <c r="V317" s="129">
        <f t="array" ref="V317">ConsolGeog[COUNTY: Sum of districts'' populations '[non additive!']]</f>
        <v>92028</v>
      </c>
      <c r="W317" s="160">
        <f t="array" aca="1" ref="W317" ca="1">INDIRECT("ConsolGeog[@["&amp;W$1&amp;"]]")</f>
        <v>1</v>
      </c>
      <c r="X317" s="129">
        <f t="array" aca="1" ref="X317" ca="1">INDIRECT("ConsolGeog[@["&amp;X$1&amp;"]]")</f>
        <v>0</v>
      </c>
      <c r="Y317" s="129">
        <f t="array" aca="1" ref="Y317" ca="1">INDIRECT("ConsolGeog[@["&amp;Y$1&amp;"]]")</f>
        <v>0</v>
      </c>
      <c r="Z317" s="129">
        <f t="array" aca="1" ref="Z317" ca="1">INDIRECT("ConsolGeog[@["&amp;Z$1&amp;"]]")</f>
        <v>0</v>
      </c>
      <c r="AA317" s="129">
        <f t="array" aca="1" ref="AA317" ca="1">INDIRECT("ConsolGeog[@["&amp;AA$1&amp;"]]")</f>
        <v>0</v>
      </c>
      <c r="AB317" s="129">
        <f t="array" aca="1" ref="AB317" ca="1">INDIRECT("ConsolGeog[@["&amp;AB$1&amp;"]]")</f>
        <v>0</v>
      </c>
      <c r="AC317" s="129">
        <f t="array" aca="1" ref="AC317" ca="1">INDIRECT("ConsolGeog[@["&amp;AC$1&amp;"]]")</f>
        <v>0</v>
      </c>
      <c r="AD317" s="129" t="str">
        <f t="array" aca="1" ref="AD317" ca="1">INDIRECT("ConsolGeog[@["&amp;AD$1&amp;"]]")</f>
        <v/>
      </c>
      <c r="AE317" s="129" t="str">
        <f t="array" aca="1" ref="AE317" ca="1">INDIRECT("ConsolGeog[@["&amp;AE$1&amp;"]]")</f>
        <v/>
      </c>
      <c r="AF317" s="129" t="str">
        <f t="array" aca="1" ref="AF317" ca="1">INDIRECT("ConsolGeog[@["&amp;AF$1&amp;"]]")</f>
        <v/>
      </c>
      <c r="AG317" s="129" t="str">
        <f t="array" aca="1" ref="AG317" ca="1">INDIRECT("ConsolGeog[@["&amp;AG$1&amp;"]]")</f>
        <v/>
      </c>
      <c r="AH317" s="129" t="str">
        <f t="array" aca="1" ref="AH317" ca="1">INDIRECT("ConsolGeog[@["&amp;AH$1&amp;"]]")</f>
        <v/>
      </c>
      <c r="AI317" s="129" t="str">
        <f t="array" aca="1" ref="AI317" ca="1">INDIRECT("ConsolGeog[@["&amp;AI$1&amp;"]]")</f>
        <v/>
      </c>
    </row>
    <row r="318" spans="1:35">
      <c r="A318" s="129" t="str">
        <f t="array" aca="1" ref="A318" ca="1">INDIRECT("ConsolGeog[@["&amp;A$1&amp;"]]")</f>
        <v>E09000005</v>
      </c>
      <c r="B318" s="129" t="str">
        <f t="array" aca="1" ref="B318" ca="1">INDIRECT("ConsolGeog[@["&amp;B$1&amp;"]]")</f>
        <v>Brent</v>
      </c>
      <c r="C318" s="129">
        <f t="array" aca="1" ref="C318" ca="1">INDIRECT("ConsolGeog[@["&amp;C$1&amp;"]]")</f>
        <v>311215</v>
      </c>
      <c r="D318" s="129">
        <f t="array" aca="1" ref="D318" ca="1">INDIRECT("ConsolGeog[@["&amp;D$1&amp;"]]")</f>
        <v>4323.5200000000004</v>
      </c>
      <c r="E318" s="129" t="str">
        <f t="array" aca="1" ref="E318" ca="1">INDIRECT("ConsolGeog[@["&amp;E$1&amp;"]]")</f>
        <v>E09000005</v>
      </c>
      <c r="F318" s="129" t="str">
        <f t="array" aca="1" ref="F318" ca="1">INDIRECT("ConsolGeog[@["&amp;F$1&amp;"]]")</f>
        <v/>
      </c>
      <c r="G318" s="129" t="str">
        <f t="array" aca="1" ref="G318" ca="1">INDIRECT("ConsolGeog[@["&amp;G$1&amp;"]]")</f>
        <v>Unitary</v>
      </c>
      <c r="H318" s="129" t="str">
        <f t="array" aca="1" ref="H318" ca="1">INDIRECT("ConsolGeog[@["&amp;H$1&amp;"]]")</f>
        <v>England</v>
      </c>
      <c r="I318" s="129" t="str">
        <f t="array" aca="1" ref="I318" ca="1">INDIRECT("ConsolGeog[@["&amp;I$1&amp;"]]")</f>
        <v>Brent</v>
      </c>
      <c r="J318" s="129">
        <f t="array" aca="1" ref="J318" ca="1">INDIRECT("ConsolGeog[@["&amp;J$1&amp;"]]")</f>
        <v>0</v>
      </c>
      <c r="K318" s="129">
        <f t="array" aca="1" ref="K318" ca="1">INDIRECT("ConsolGeog[@["&amp;K$1&amp;"]]")</f>
        <v>0</v>
      </c>
      <c r="L318" s="129">
        <f t="array" aca="1" ref="L318" ca="1">INDIRECT("ConsolGeog[@["&amp;L$1&amp;"]]")</f>
        <v>0</v>
      </c>
      <c r="M318" s="129">
        <f t="array" aca="1" ref="M318" ca="1">INDIRECT("ConsolGeog[@["&amp;M$1&amp;"]]")</f>
        <v>0</v>
      </c>
      <c r="N318" s="129">
        <f t="array" aca="1" ref="N318" ca="1">INDIRECT("ConsolGeog[@["&amp;N$1&amp;"]]")</f>
        <v>0</v>
      </c>
      <c r="O318" s="129">
        <f t="array" aca="1" ref="O318" ca="1">INDIRECT("ConsolGeog[@["&amp;O$1&amp;"]]")</f>
        <v>0</v>
      </c>
      <c r="P318" s="129">
        <f t="array" ref="P318">ConsolGeog[COUNTY: Presented CS - 16-17 (2014) '[non additive!']]</f>
        <v>0</v>
      </c>
      <c r="Q318" s="129">
        <f t="array" ref="Q318">ConsolGeog[COUNTY: Presented CS - 16-24 (2014) '[non additive!']]</f>
        <v>0</v>
      </c>
      <c r="R318" s="129">
        <f t="array" ref="R318">ConsolGeog[COUNTY: Presented CS - 18-24 (2014) '[non additive!']]</f>
        <v>0</v>
      </c>
      <c r="S318" s="129">
        <f t="array" ref="S318">ConsolGeog[COUNTY: Assessed CS - 16-17 (2014) '[non additive!']]</f>
        <v>0</v>
      </c>
      <c r="T318" s="129">
        <f t="array" ref="T318">ConsolGeog[COUNTY: Assessed CS - 16-24 (2014) '[non additive!']]</f>
        <v>0</v>
      </c>
      <c r="U318" s="129">
        <f t="array" ref="U318">ConsolGeog[COUNTY: Assessed CS - 18-24 (2014) '[non additive!']]</f>
        <v>0</v>
      </c>
      <c r="V318" s="129">
        <f t="array" ref="V318">ConsolGeog[COUNTY: Sum of districts'' populations '[non additive!']]</f>
        <v>92028</v>
      </c>
      <c r="W318" s="160">
        <f t="array" aca="1" ref="W318" ca="1">INDIRECT("ConsolGeog[@["&amp;W$1&amp;"]]")</f>
        <v>1</v>
      </c>
      <c r="X318" s="129">
        <f t="array" aca="1" ref="X318" ca="1">INDIRECT("ConsolGeog[@["&amp;X$1&amp;"]]")</f>
        <v>0</v>
      </c>
      <c r="Y318" s="129">
        <f t="array" aca="1" ref="Y318" ca="1">INDIRECT("ConsolGeog[@["&amp;Y$1&amp;"]]")</f>
        <v>0</v>
      </c>
      <c r="Z318" s="129">
        <f t="array" aca="1" ref="Z318" ca="1">INDIRECT("ConsolGeog[@["&amp;Z$1&amp;"]]")</f>
        <v>0</v>
      </c>
      <c r="AA318" s="129">
        <f t="array" aca="1" ref="AA318" ca="1">INDIRECT("ConsolGeog[@["&amp;AA$1&amp;"]]")</f>
        <v>0</v>
      </c>
      <c r="AB318" s="129">
        <f t="array" aca="1" ref="AB318" ca="1">INDIRECT("ConsolGeog[@["&amp;AB$1&amp;"]]")</f>
        <v>0</v>
      </c>
      <c r="AC318" s="129">
        <f t="array" aca="1" ref="AC318" ca="1">INDIRECT("ConsolGeog[@["&amp;AC$1&amp;"]]")</f>
        <v>0</v>
      </c>
      <c r="AD318" s="129" t="str">
        <f t="array" aca="1" ref="AD318" ca="1">INDIRECT("ConsolGeog[@["&amp;AD$1&amp;"]]")</f>
        <v/>
      </c>
      <c r="AE318" s="129" t="str">
        <f t="array" aca="1" ref="AE318" ca="1">INDIRECT("ConsolGeog[@["&amp;AE$1&amp;"]]")</f>
        <v/>
      </c>
      <c r="AF318" s="129" t="str">
        <f t="array" aca="1" ref="AF318" ca="1">INDIRECT("ConsolGeog[@["&amp;AF$1&amp;"]]")</f>
        <v/>
      </c>
      <c r="AG318" s="129" t="str">
        <f t="array" aca="1" ref="AG318" ca="1">INDIRECT("ConsolGeog[@["&amp;AG$1&amp;"]]")</f>
        <v/>
      </c>
      <c r="AH318" s="129" t="str">
        <f t="array" aca="1" ref="AH318" ca="1">INDIRECT("ConsolGeog[@["&amp;AH$1&amp;"]]")</f>
        <v/>
      </c>
      <c r="AI318" s="129" t="str">
        <f t="array" aca="1" ref="AI318" ca="1">INDIRECT("ConsolGeog[@["&amp;AI$1&amp;"]]")</f>
        <v/>
      </c>
    </row>
    <row r="319" spans="1:35">
      <c r="A319" s="129" t="str">
        <f t="array" aca="1" ref="A319" ca="1">INDIRECT("ConsolGeog[@["&amp;A$1&amp;"]]")</f>
        <v>E08000033</v>
      </c>
      <c r="B319" s="129" t="str">
        <f t="array" aca="1" ref="B319" ca="1">INDIRECT("ConsolGeog[@["&amp;B$1&amp;"]]")</f>
        <v>Calderdale</v>
      </c>
      <c r="C319" s="129">
        <f t="array" aca="1" ref="C319" ca="1">INDIRECT("ConsolGeog[@["&amp;C$1&amp;"]]")</f>
        <v>203826</v>
      </c>
      <c r="D319" s="129">
        <f t="array" aca="1" ref="D319" ca="1">INDIRECT("ConsolGeog[@["&amp;D$1&amp;"]]")</f>
        <v>36392.21</v>
      </c>
      <c r="E319" s="129" t="str">
        <f t="array" aca="1" ref="E319" ca="1">INDIRECT("ConsolGeog[@["&amp;E$1&amp;"]]")</f>
        <v>E08000033</v>
      </c>
      <c r="F319" s="129" t="str">
        <f t="array" aca="1" ref="F319" ca="1">INDIRECT("ConsolGeog[@["&amp;F$1&amp;"]]")</f>
        <v/>
      </c>
      <c r="G319" s="129" t="str">
        <f t="array" aca="1" ref="G319" ca="1">INDIRECT("ConsolGeog[@["&amp;G$1&amp;"]]")</f>
        <v>Unitary</v>
      </c>
      <c r="H319" s="129" t="str">
        <f t="array" aca="1" ref="H319" ca="1">INDIRECT("ConsolGeog[@["&amp;H$1&amp;"]]")</f>
        <v>England</v>
      </c>
      <c r="I319" s="129" t="str">
        <f t="array" aca="1" ref="I319" ca="1">INDIRECT("ConsolGeog[@["&amp;I$1&amp;"]]")</f>
        <v>Calderdale</v>
      </c>
      <c r="J319" s="129">
        <f t="array" aca="1" ref="J319" ca="1">INDIRECT("ConsolGeog[@["&amp;J$1&amp;"]]")</f>
        <v>30</v>
      </c>
      <c r="K319" s="129">
        <f t="array" aca="1" ref="K319" ca="1">INDIRECT("ConsolGeog[@["&amp;K$1&amp;"]]")</f>
        <v>0</v>
      </c>
      <c r="L319" s="129">
        <f t="array" aca="1" ref="L319" ca="1">INDIRECT("ConsolGeog[@["&amp;L$1&amp;"]]")</f>
        <v>32</v>
      </c>
      <c r="M319" s="129">
        <f t="array" aca="1" ref="M319" ca="1">INDIRECT("ConsolGeog[@["&amp;M$1&amp;"]]")</f>
        <v>30</v>
      </c>
      <c r="N319" s="129">
        <f t="array" aca="1" ref="N319" ca="1">INDIRECT("ConsolGeog[@["&amp;N$1&amp;"]]")</f>
        <v>0</v>
      </c>
      <c r="O319" s="129">
        <f t="array" aca="1" ref="O319" ca="1">INDIRECT("ConsolGeog[@["&amp;O$1&amp;"]]")</f>
        <v>32</v>
      </c>
      <c r="P319" s="129">
        <f t="array" ref="P319">ConsolGeog[COUNTY: Presented CS - 16-17 (2014) '[non additive!']]</f>
        <v>0</v>
      </c>
      <c r="Q319" s="129">
        <f t="array" ref="Q319">ConsolGeog[COUNTY: Presented CS - 16-24 (2014) '[non additive!']]</f>
        <v>0</v>
      </c>
      <c r="R319" s="129">
        <f t="array" ref="R319">ConsolGeog[COUNTY: Presented CS - 18-24 (2014) '[non additive!']]</f>
        <v>0</v>
      </c>
      <c r="S319" s="129">
        <f t="array" ref="S319">ConsolGeog[COUNTY: Assessed CS - 16-17 (2014) '[non additive!']]</f>
        <v>0</v>
      </c>
      <c r="T319" s="129">
        <f t="array" ref="T319">ConsolGeog[COUNTY: Assessed CS - 16-24 (2014) '[non additive!']]</f>
        <v>0</v>
      </c>
      <c r="U319" s="129">
        <f t="array" ref="U319">ConsolGeog[COUNTY: Assessed CS - 18-24 (2014) '[non additive!']]</f>
        <v>0</v>
      </c>
      <c r="V319" s="129">
        <f t="array" ref="V319">ConsolGeog[COUNTY: Sum of districts'' populations '[non additive!']]</f>
        <v>92028</v>
      </c>
      <c r="W319" s="160">
        <f t="array" aca="1" ref="W319" ca="1">INDIRECT("ConsolGeog[@["&amp;W$1&amp;"]]")</f>
        <v>1</v>
      </c>
      <c r="X319" s="129">
        <f t="array" aca="1" ref="X319" ca="1">INDIRECT("ConsolGeog[@["&amp;X$1&amp;"]]")</f>
        <v>0</v>
      </c>
      <c r="Y319" s="129">
        <f t="array" aca="1" ref="Y319" ca="1">INDIRECT("ConsolGeog[@["&amp;Y$1&amp;"]]")</f>
        <v>0</v>
      </c>
      <c r="Z319" s="129">
        <f t="array" aca="1" ref="Z319" ca="1">INDIRECT("ConsolGeog[@["&amp;Z$1&amp;"]]")</f>
        <v>0</v>
      </c>
      <c r="AA319" s="129">
        <f t="array" aca="1" ref="AA319" ca="1">INDIRECT("ConsolGeog[@["&amp;AA$1&amp;"]]")</f>
        <v>0</v>
      </c>
      <c r="AB319" s="129">
        <f t="array" aca="1" ref="AB319" ca="1">INDIRECT("ConsolGeog[@["&amp;AB$1&amp;"]]")</f>
        <v>0</v>
      </c>
      <c r="AC319" s="129">
        <f t="array" aca="1" ref="AC319" ca="1">INDIRECT("ConsolGeog[@["&amp;AC$1&amp;"]]")</f>
        <v>0</v>
      </c>
      <c r="AD319" s="129" t="str">
        <f t="array" aca="1" ref="AD319" ca="1">INDIRECT("ConsolGeog[@["&amp;AD$1&amp;"]]")</f>
        <v/>
      </c>
      <c r="AE319" s="129" t="str">
        <f t="array" aca="1" ref="AE319" ca="1">INDIRECT("ConsolGeog[@["&amp;AE$1&amp;"]]")</f>
        <v/>
      </c>
      <c r="AF319" s="129" t="str">
        <f t="array" aca="1" ref="AF319" ca="1">INDIRECT("ConsolGeog[@["&amp;AF$1&amp;"]]")</f>
        <v/>
      </c>
      <c r="AG319" s="129" t="str">
        <f t="array" aca="1" ref="AG319" ca="1">INDIRECT("ConsolGeog[@["&amp;AG$1&amp;"]]")</f>
        <v/>
      </c>
      <c r="AH319" s="129" t="str">
        <f t="array" aca="1" ref="AH319" ca="1">INDIRECT("ConsolGeog[@["&amp;AH$1&amp;"]]")</f>
        <v/>
      </c>
      <c r="AI319" s="129" t="str">
        <f t="array" aca="1" ref="AI319" ca="1">INDIRECT("ConsolGeog[@["&amp;AI$1&amp;"]]")</f>
        <v/>
      </c>
    </row>
    <row r="320" spans="1:35">
      <c r="A320" s="129" t="str">
        <f t="array" aca="1" ref="A320" ca="1">INDIRECT("ConsolGeog[@["&amp;A$1&amp;"]]")</f>
        <v>E08000034</v>
      </c>
      <c r="B320" s="129" t="str">
        <f t="array" aca="1" ref="B320" ca="1">INDIRECT("ConsolGeog[@["&amp;B$1&amp;"]]")</f>
        <v>Kirklees</v>
      </c>
      <c r="C320" s="129">
        <f t="array" aca="1" ref="C320" ca="1">INDIRECT("ConsolGeog[@["&amp;C$1&amp;"]]")</f>
        <v>422458</v>
      </c>
      <c r="D320" s="129">
        <f t="array" aca="1" ref="D320" ca="1">INDIRECT("ConsolGeog[@["&amp;D$1&amp;"]]")</f>
        <v>40859.65</v>
      </c>
      <c r="E320" s="129" t="str">
        <f t="array" aca="1" ref="E320" ca="1">INDIRECT("ConsolGeog[@["&amp;E$1&amp;"]]")</f>
        <v>E08000034</v>
      </c>
      <c r="F320" s="129" t="str">
        <f t="array" aca="1" ref="F320" ca="1">INDIRECT("ConsolGeog[@["&amp;F$1&amp;"]]")</f>
        <v/>
      </c>
      <c r="G320" s="129" t="str">
        <f t="array" aca="1" ref="G320" ca="1">INDIRECT("ConsolGeog[@["&amp;G$1&amp;"]]")</f>
        <v>Unitary</v>
      </c>
      <c r="H320" s="129" t="str">
        <f t="array" aca="1" ref="H320" ca="1">INDIRECT("ConsolGeog[@["&amp;H$1&amp;"]]")</f>
        <v>England</v>
      </c>
      <c r="I320" s="129" t="str">
        <f t="array" aca="1" ref="I320" ca="1">INDIRECT("ConsolGeog[@["&amp;I$1&amp;"]]")</f>
        <v>Kirklees</v>
      </c>
      <c r="J320" s="129">
        <f t="array" aca="1" ref="J320" ca="1">INDIRECT("ConsolGeog[@["&amp;J$1&amp;"]]")</f>
        <v>0</v>
      </c>
      <c r="K320" s="129">
        <f t="array" aca="1" ref="K320" ca="1">INDIRECT("ConsolGeog[@["&amp;K$1&amp;"]]")</f>
        <v>0</v>
      </c>
      <c r="L320" s="129">
        <f t="array" aca="1" ref="L320" ca="1">INDIRECT("ConsolGeog[@["&amp;L$1&amp;"]]")</f>
        <v>0</v>
      </c>
      <c r="M320" s="129">
        <f t="array" aca="1" ref="M320" ca="1">INDIRECT("ConsolGeog[@["&amp;M$1&amp;"]]")</f>
        <v>0</v>
      </c>
      <c r="N320" s="129">
        <f t="array" aca="1" ref="N320" ca="1">INDIRECT("ConsolGeog[@["&amp;N$1&amp;"]]")</f>
        <v>0</v>
      </c>
      <c r="O320" s="129">
        <f t="array" aca="1" ref="O320" ca="1">INDIRECT("ConsolGeog[@["&amp;O$1&amp;"]]")</f>
        <v>0</v>
      </c>
      <c r="P320" s="129">
        <f t="array" ref="P320">ConsolGeog[COUNTY: Presented CS - 16-17 (2014) '[non additive!']]</f>
        <v>0</v>
      </c>
      <c r="Q320" s="129">
        <f t="array" ref="Q320">ConsolGeog[COUNTY: Presented CS - 16-24 (2014) '[non additive!']]</f>
        <v>0</v>
      </c>
      <c r="R320" s="129">
        <f t="array" ref="R320">ConsolGeog[COUNTY: Presented CS - 18-24 (2014) '[non additive!']]</f>
        <v>0</v>
      </c>
      <c r="S320" s="129">
        <f t="array" ref="S320">ConsolGeog[COUNTY: Assessed CS - 16-17 (2014) '[non additive!']]</f>
        <v>0</v>
      </c>
      <c r="T320" s="129">
        <f t="array" ref="T320">ConsolGeog[COUNTY: Assessed CS - 16-24 (2014) '[non additive!']]</f>
        <v>0</v>
      </c>
      <c r="U320" s="129">
        <f t="array" ref="U320">ConsolGeog[COUNTY: Assessed CS - 18-24 (2014) '[non additive!']]</f>
        <v>0</v>
      </c>
      <c r="V320" s="129">
        <f t="array" ref="V320">ConsolGeog[COUNTY: Sum of districts'' populations '[non additive!']]</f>
        <v>92028</v>
      </c>
      <c r="W320" s="160">
        <f t="array" aca="1" ref="W320" ca="1">INDIRECT("ConsolGeog[@["&amp;W$1&amp;"]]")</f>
        <v>1</v>
      </c>
      <c r="X320" s="129">
        <f t="array" aca="1" ref="X320" ca="1">INDIRECT("ConsolGeog[@["&amp;X$1&amp;"]]")</f>
        <v>0</v>
      </c>
      <c r="Y320" s="129">
        <f t="array" aca="1" ref="Y320" ca="1">INDIRECT("ConsolGeog[@["&amp;Y$1&amp;"]]")</f>
        <v>0</v>
      </c>
      <c r="Z320" s="129">
        <f t="array" aca="1" ref="Z320" ca="1">INDIRECT("ConsolGeog[@["&amp;Z$1&amp;"]]")</f>
        <v>0</v>
      </c>
      <c r="AA320" s="129">
        <f t="array" aca="1" ref="AA320" ca="1">INDIRECT("ConsolGeog[@["&amp;AA$1&amp;"]]")</f>
        <v>0</v>
      </c>
      <c r="AB320" s="129">
        <f t="array" aca="1" ref="AB320" ca="1">INDIRECT("ConsolGeog[@["&amp;AB$1&amp;"]]")</f>
        <v>0</v>
      </c>
      <c r="AC320" s="129">
        <f t="array" aca="1" ref="AC320" ca="1">INDIRECT("ConsolGeog[@["&amp;AC$1&amp;"]]")</f>
        <v>0</v>
      </c>
      <c r="AD320" s="129" t="str">
        <f t="array" aca="1" ref="AD320" ca="1">INDIRECT("ConsolGeog[@["&amp;AD$1&amp;"]]")</f>
        <v/>
      </c>
      <c r="AE320" s="129" t="str">
        <f t="array" aca="1" ref="AE320" ca="1">INDIRECT("ConsolGeog[@["&amp;AE$1&amp;"]]")</f>
        <v/>
      </c>
      <c r="AF320" s="129" t="str">
        <f t="array" aca="1" ref="AF320" ca="1">INDIRECT("ConsolGeog[@["&amp;AF$1&amp;"]]")</f>
        <v/>
      </c>
      <c r="AG320" s="129" t="str">
        <f t="array" aca="1" ref="AG320" ca="1">INDIRECT("ConsolGeog[@["&amp;AG$1&amp;"]]")</f>
        <v/>
      </c>
      <c r="AH320" s="129" t="str">
        <f t="array" aca="1" ref="AH320" ca="1">INDIRECT("ConsolGeog[@["&amp;AH$1&amp;"]]")</f>
        <v/>
      </c>
      <c r="AI320" s="129" t="str">
        <f t="array" aca="1" ref="AI320" ca="1">INDIRECT("ConsolGeog[@["&amp;AI$1&amp;"]]")</f>
        <v/>
      </c>
    </row>
    <row r="321" spans="1:35">
      <c r="A321" s="129" t="str">
        <f t="array" aca="1" ref="A321" ca="1">INDIRECT("ConsolGeog[@["&amp;A$1&amp;"]]")</f>
        <v>E08000035</v>
      </c>
      <c r="B321" s="129" t="str">
        <f t="array" aca="1" ref="B321" ca="1">INDIRECT("ConsolGeog[@["&amp;B$1&amp;"]]")</f>
        <v>Leeds</v>
      </c>
      <c r="C321" s="129">
        <f t="array" aca="1" ref="C321" ca="1">INDIRECT("ConsolGeog[@["&amp;C$1&amp;"]]")</f>
        <v>751485</v>
      </c>
      <c r="D321" s="129">
        <f t="array" aca="1" ref="D321" ca="1">INDIRECT("ConsolGeog[@["&amp;D$1&amp;"]]")</f>
        <v>55172.44</v>
      </c>
      <c r="E321" s="129" t="str">
        <f t="array" aca="1" ref="E321" ca="1">INDIRECT("ConsolGeog[@["&amp;E$1&amp;"]]")</f>
        <v>E08000035</v>
      </c>
      <c r="F321" s="129" t="str">
        <f t="array" aca="1" ref="F321" ca="1">INDIRECT("ConsolGeog[@["&amp;F$1&amp;"]]")</f>
        <v/>
      </c>
      <c r="G321" s="129" t="str">
        <f t="array" aca="1" ref="G321" ca="1">INDIRECT("ConsolGeog[@["&amp;G$1&amp;"]]")</f>
        <v>Unitary</v>
      </c>
      <c r="H321" s="129" t="str">
        <f t="array" aca="1" ref="H321" ca="1">INDIRECT("ConsolGeog[@["&amp;H$1&amp;"]]")</f>
        <v>England</v>
      </c>
      <c r="I321" s="129" t="str">
        <f t="array" aca="1" ref="I321" ca="1">INDIRECT("ConsolGeog[@["&amp;I$1&amp;"]]")</f>
        <v>Leeds</v>
      </c>
      <c r="J321" s="129">
        <f t="array" aca="1" ref="J321" ca="1">INDIRECT("ConsolGeog[@["&amp;J$1&amp;"]]")</f>
        <v>302</v>
      </c>
      <c r="K321" s="129">
        <f t="array" aca="1" ref="K321" ca="1">INDIRECT("ConsolGeog[@["&amp;K$1&amp;"]]")</f>
        <v>0</v>
      </c>
      <c r="L321" s="129">
        <f t="array" aca="1" ref="L321" ca="1">INDIRECT("ConsolGeog[@["&amp;L$1&amp;"]]")</f>
        <v>2037</v>
      </c>
      <c r="M321" s="129">
        <f t="array" aca="1" ref="M321" ca="1">INDIRECT("ConsolGeog[@["&amp;M$1&amp;"]]")</f>
        <v>0</v>
      </c>
      <c r="N321" s="129">
        <f t="array" aca="1" ref="N321" ca="1">INDIRECT("ConsolGeog[@["&amp;N$1&amp;"]]")</f>
        <v>0</v>
      </c>
      <c r="O321" s="129">
        <f t="array" aca="1" ref="O321" ca="1">INDIRECT("ConsolGeog[@["&amp;O$1&amp;"]]")</f>
        <v>0</v>
      </c>
      <c r="P321" s="129">
        <f t="array" ref="P321">ConsolGeog[COUNTY: Presented CS - 16-17 (2014) '[non additive!']]</f>
        <v>0</v>
      </c>
      <c r="Q321" s="129">
        <f t="array" ref="Q321">ConsolGeog[COUNTY: Presented CS - 16-24 (2014) '[non additive!']]</f>
        <v>0</v>
      </c>
      <c r="R321" s="129">
        <f t="array" ref="R321">ConsolGeog[COUNTY: Presented CS - 18-24 (2014) '[non additive!']]</f>
        <v>0</v>
      </c>
      <c r="S321" s="129">
        <f t="array" ref="S321">ConsolGeog[COUNTY: Assessed CS - 16-17 (2014) '[non additive!']]</f>
        <v>0</v>
      </c>
      <c r="T321" s="129">
        <f t="array" ref="T321">ConsolGeog[COUNTY: Assessed CS - 16-24 (2014) '[non additive!']]</f>
        <v>0</v>
      </c>
      <c r="U321" s="129">
        <f t="array" ref="U321">ConsolGeog[COUNTY: Assessed CS - 18-24 (2014) '[non additive!']]</f>
        <v>0</v>
      </c>
      <c r="V321" s="129">
        <f t="array" ref="V321">ConsolGeog[COUNTY: Sum of districts'' populations '[non additive!']]</f>
        <v>92028</v>
      </c>
      <c r="W321" s="160">
        <f t="array" aca="1" ref="W321" ca="1">INDIRECT("ConsolGeog[@["&amp;W$1&amp;"]]")</f>
        <v>1</v>
      </c>
      <c r="X321" s="129">
        <f t="array" aca="1" ref="X321" ca="1">INDIRECT("ConsolGeog[@["&amp;X$1&amp;"]]")</f>
        <v>0</v>
      </c>
      <c r="Y321" s="129">
        <f t="array" aca="1" ref="Y321" ca="1">INDIRECT("ConsolGeog[@["&amp;Y$1&amp;"]]")</f>
        <v>0</v>
      </c>
      <c r="Z321" s="129">
        <f t="array" aca="1" ref="Z321" ca="1">INDIRECT("ConsolGeog[@["&amp;Z$1&amp;"]]")</f>
        <v>0</v>
      </c>
      <c r="AA321" s="129">
        <f t="array" aca="1" ref="AA321" ca="1">INDIRECT("ConsolGeog[@["&amp;AA$1&amp;"]]")</f>
        <v>0</v>
      </c>
      <c r="AB321" s="129">
        <f t="array" aca="1" ref="AB321" ca="1">INDIRECT("ConsolGeog[@["&amp;AB$1&amp;"]]")</f>
        <v>0</v>
      </c>
      <c r="AC321" s="129">
        <f t="array" aca="1" ref="AC321" ca="1">INDIRECT("ConsolGeog[@["&amp;AC$1&amp;"]]")</f>
        <v>0</v>
      </c>
      <c r="AD321" s="129" t="str">
        <f t="array" aca="1" ref="AD321" ca="1">INDIRECT("ConsolGeog[@["&amp;AD$1&amp;"]]")</f>
        <v/>
      </c>
      <c r="AE321" s="129" t="str">
        <f t="array" aca="1" ref="AE321" ca="1">INDIRECT("ConsolGeog[@["&amp;AE$1&amp;"]]")</f>
        <v/>
      </c>
      <c r="AF321" s="129" t="str">
        <f t="array" aca="1" ref="AF321" ca="1">INDIRECT("ConsolGeog[@["&amp;AF$1&amp;"]]")</f>
        <v/>
      </c>
      <c r="AG321" s="129" t="str">
        <f t="array" aca="1" ref="AG321" ca="1">INDIRECT("ConsolGeog[@["&amp;AG$1&amp;"]]")</f>
        <v/>
      </c>
      <c r="AH321" s="129" t="str">
        <f t="array" aca="1" ref="AH321" ca="1">INDIRECT("ConsolGeog[@["&amp;AH$1&amp;"]]")</f>
        <v/>
      </c>
      <c r="AI321" s="129" t="str">
        <f t="array" aca="1" ref="AI321" ca="1">INDIRECT("ConsolGeog[@["&amp;AI$1&amp;"]]")</f>
        <v/>
      </c>
    </row>
    <row r="322" spans="1:35">
      <c r="A322" s="129" t="str">
        <f t="array" aca="1" ref="A322" ca="1">INDIRECT("ConsolGeog[@["&amp;A$1&amp;"]]")</f>
        <v>E08000036</v>
      </c>
      <c r="B322" s="129" t="str">
        <f t="array" aca="1" ref="B322" ca="1">INDIRECT("ConsolGeog[@["&amp;B$1&amp;"]]")</f>
        <v>Wakefield</v>
      </c>
      <c r="C322" s="129">
        <f t="array" aca="1" ref="C322" ca="1">INDIRECT("ConsolGeog[@["&amp;C$1&amp;"]]")</f>
        <v>325837</v>
      </c>
      <c r="D322" s="129">
        <f t="array" aca="1" ref="D322" ca="1">INDIRECT("ConsolGeog[@["&amp;D$1&amp;"]]")</f>
        <v>33861.24</v>
      </c>
      <c r="E322" s="129" t="str">
        <f t="array" aca="1" ref="E322" ca="1">INDIRECT("ConsolGeog[@["&amp;E$1&amp;"]]")</f>
        <v>E08000036</v>
      </c>
      <c r="F322" s="129" t="str">
        <f t="array" aca="1" ref="F322" ca="1">INDIRECT("ConsolGeog[@["&amp;F$1&amp;"]]")</f>
        <v/>
      </c>
      <c r="G322" s="129" t="str">
        <f t="array" aca="1" ref="G322" ca="1">INDIRECT("ConsolGeog[@["&amp;G$1&amp;"]]")</f>
        <v>Unitary</v>
      </c>
      <c r="H322" s="129" t="str">
        <f t="array" aca="1" ref="H322" ca="1">INDIRECT("ConsolGeog[@["&amp;H$1&amp;"]]")</f>
        <v>England</v>
      </c>
      <c r="I322" s="129" t="str">
        <f t="array" aca="1" ref="I322" ca="1">INDIRECT("ConsolGeog[@["&amp;I$1&amp;"]]")</f>
        <v>Wakefield</v>
      </c>
      <c r="J322" s="129">
        <f t="array" aca="1" ref="J322" ca="1">INDIRECT("ConsolGeog[@["&amp;J$1&amp;"]]")</f>
        <v>0</v>
      </c>
      <c r="K322" s="129">
        <f t="array" aca="1" ref="K322" ca="1">INDIRECT("ConsolGeog[@["&amp;K$1&amp;"]]")</f>
        <v>0</v>
      </c>
      <c r="L322" s="129">
        <f t="array" aca="1" ref="L322" ca="1">INDIRECT("ConsolGeog[@["&amp;L$1&amp;"]]")</f>
        <v>0</v>
      </c>
      <c r="M322" s="129">
        <f t="array" aca="1" ref="M322" ca="1">INDIRECT("ConsolGeog[@["&amp;M$1&amp;"]]")</f>
        <v>64</v>
      </c>
      <c r="N322" s="129">
        <f t="array" aca="1" ref="N322" ca="1">INDIRECT("ConsolGeog[@["&amp;N$1&amp;"]]")</f>
        <v>0</v>
      </c>
      <c r="O322" s="129">
        <f t="array" aca="1" ref="O322" ca="1">INDIRECT("ConsolGeog[@["&amp;O$1&amp;"]]")</f>
        <v>171</v>
      </c>
      <c r="P322" s="129">
        <f t="array" ref="P322">ConsolGeog[COUNTY: Presented CS - 16-17 (2014) '[non additive!']]</f>
        <v>0</v>
      </c>
      <c r="Q322" s="129">
        <f t="array" ref="Q322">ConsolGeog[COUNTY: Presented CS - 16-24 (2014) '[non additive!']]</f>
        <v>0</v>
      </c>
      <c r="R322" s="129">
        <f t="array" ref="R322">ConsolGeog[COUNTY: Presented CS - 18-24 (2014) '[non additive!']]</f>
        <v>0</v>
      </c>
      <c r="S322" s="129">
        <f t="array" ref="S322">ConsolGeog[COUNTY: Assessed CS - 16-17 (2014) '[non additive!']]</f>
        <v>0</v>
      </c>
      <c r="T322" s="129">
        <f t="array" ref="T322">ConsolGeog[COUNTY: Assessed CS - 16-24 (2014) '[non additive!']]</f>
        <v>0</v>
      </c>
      <c r="U322" s="129">
        <f t="array" ref="U322">ConsolGeog[COUNTY: Assessed CS - 18-24 (2014) '[non additive!']]</f>
        <v>0</v>
      </c>
      <c r="V322" s="129">
        <f t="array" ref="V322">ConsolGeog[COUNTY: Sum of districts'' populations '[non additive!']]</f>
        <v>92028</v>
      </c>
      <c r="W322" s="160">
        <f t="array" aca="1" ref="W322" ca="1">INDIRECT("ConsolGeog[@["&amp;W$1&amp;"]]")</f>
        <v>1</v>
      </c>
      <c r="X322" s="129">
        <f t="array" aca="1" ref="X322" ca="1">INDIRECT("ConsolGeog[@["&amp;X$1&amp;"]]")</f>
        <v>0</v>
      </c>
      <c r="Y322" s="129">
        <f t="array" aca="1" ref="Y322" ca="1">INDIRECT("ConsolGeog[@["&amp;Y$1&amp;"]]")</f>
        <v>0</v>
      </c>
      <c r="Z322" s="129">
        <f t="array" aca="1" ref="Z322" ca="1">INDIRECT("ConsolGeog[@["&amp;Z$1&amp;"]]")</f>
        <v>0</v>
      </c>
      <c r="AA322" s="129">
        <f t="array" aca="1" ref="AA322" ca="1">INDIRECT("ConsolGeog[@["&amp;AA$1&amp;"]]")</f>
        <v>0</v>
      </c>
      <c r="AB322" s="129">
        <f t="array" aca="1" ref="AB322" ca="1">INDIRECT("ConsolGeog[@["&amp;AB$1&amp;"]]")</f>
        <v>0</v>
      </c>
      <c r="AC322" s="129">
        <f t="array" aca="1" ref="AC322" ca="1">INDIRECT("ConsolGeog[@["&amp;AC$1&amp;"]]")</f>
        <v>0</v>
      </c>
      <c r="AD322" s="129" t="str">
        <f t="array" aca="1" ref="AD322" ca="1">INDIRECT("ConsolGeog[@["&amp;AD$1&amp;"]]")</f>
        <v/>
      </c>
      <c r="AE322" s="129" t="str">
        <f t="array" aca="1" ref="AE322" ca="1">INDIRECT("ConsolGeog[@["&amp;AE$1&amp;"]]")</f>
        <v/>
      </c>
      <c r="AF322" s="129" t="str">
        <f t="array" aca="1" ref="AF322" ca="1">INDIRECT("ConsolGeog[@["&amp;AF$1&amp;"]]")</f>
        <v/>
      </c>
      <c r="AG322" s="129" t="str">
        <f t="array" aca="1" ref="AG322" ca="1">INDIRECT("ConsolGeog[@["&amp;AG$1&amp;"]]")</f>
        <v/>
      </c>
      <c r="AH322" s="129" t="str">
        <f t="array" aca="1" ref="AH322" ca="1">INDIRECT("ConsolGeog[@["&amp;AH$1&amp;"]]")</f>
        <v/>
      </c>
      <c r="AI322" s="129" t="str">
        <f t="array" aca="1" ref="AI322" ca="1">INDIRECT("ConsolGeog[@["&amp;AI$1&amp;"]]")</f>
        <v>ERROR</v>
      </c>
    </row>
    <row r="323" spans="1:35">
      <c r="A323" s="129" t="str">
        <f t="array" aca="1" ref="A323" ca="1">INDIRECT("ConsolGeog[@["&amp;A$1&amp;"]]")</f>
        <v>E08000020</v>
      </c>
      <c r="B323" s="129" t="str">
        <f t="array" aca="1" ref="B323" ca="1">INDIRECT("ConsolGeog[@["&amp;B$1&amp;"]]")</f>
        <v>Gateshead</v>
      </c>
      <c r="C323" s="129">
        <f t="array" aca="1" ref="C323" ca="1">INDIRECT("ConsolGeog[@["&amp;C$1&amp;"]]")</f>
        <v>200214</v>
      </c>
      <c r="D323" s="129">
        <f t="array" aca="1" ref="D323" ca="1">INDIRECT("ConsolGeog[@["&amp;D$1&amp;"]]")</f>
        <v>14234.74</v>
      </c>
      <c r="E323" s="129" t="str">
        <f t="array" aca="1" ref="E323" ca="1">INDIRECT("ConsolGeog[@["&amp;E$1&amp;"]]")</f>
        <v>E08000037</v>
      </c>
      <c r="F323" s="129">
        <f t="array" aca="1" ref="F323" ca="1">INDIRECT("ConsolGeog[@["&amp;F$1&amp;"]]")</f>
        <v>1</v>
      </c>
      <c r="G323" s="129" t="str">
        <f t="array" aca="1" ref="G323" ca="1">INDIRECT("ConsolGeog[@["&amp;G$1&amp;"]]")</f>
        <v>Unitary</v>
      </c>
      <c r="H323" s="129" t="str">
        <f t="array" aca="1" ref="H323" ca="1">INDIRECT("ConsolGeog[@["&amp;H$1&amp;"]]")</f>
        <v>England</v>
      </c>
      <c r="I323" s="129" t="str">
        <f t="array" aca="1" ref="I323" ca="1">INDIRECT("ConsolGeog[@["&amp;I$1&amp;"]]")</f>
        <v>Gateshead</v>
      </c>
      <c r="J323" s="129">
        <f t="array" aca="1" ref="J323" ca="1">INDIRECT("ConsolGeog[@["&amp;J$1&amp;"]]")</f>
        <v>0</v>
      </c>
      <c r="K323" s="129">
        <f t="array" aca="1" ref="K323" ca="1">INDIRECT("ConsolGeog[@["&amp;K$1&amp;"]]")</f>
        <v>0</v>
      </c>
      <c r="L323" s="129">
        <f t="array" aca="1" ref="L323" ca="1">INDIRECT("ConsolGeog[@["&amp;L$1&amp;"]]")</f>
        <v>0</v>
      </c>
      <c r="M323" s="129">
        <f t="array" aca="1" ref="M323" ca="1">INDIRECT("ConsolGeog[@["&amp;M$1&amp;"]]")</f>
        <v>0</v>
      </c>
      <c r="N323" s="129">
        <f t="array" aca="1" ref="N323" ca="1">INDIRECT("ConsolGeog[@["&amp;N$1&amp;"]]")</f>
        <v>0</v>
      </c>
      <c r="O323" s="129">
        <f t="array" aca="1" ref="O323" ca="1">INDIRECT("ConsolGeog[@["&amp;O$1&amp;"]]")</f>
        <v>0</v>
      </c>
      <c r="P323" s="129">
        <f t="array" ref="P323">ConsolGeog[COUNTY: Presented CS - 16-17 (2014) '[non additive!']]</f>
        <v>0</v>
      </c>
      <c r="Q323" s="129">
        <f t="array" ref="Q323">ConsolGeog[COUNTY: Presented CS - 16-24 (2014) '[non additive!']]</f>
        <v>0</v>
      </c>
      <c r="R323" s="129">
        <f t="array" ref="R323">ConsolGeog[COUNTY: Presented CS - 18-24 (2014) '[non additive!']]</f>
        <v>0</v>
      </c>
      <c r="S323" s="129">
        <f t="array" ref="S323">ConsolGeog[COUNTY: Assessed CS - 16-17 (2014) '[non additive!']]</f>
        <v>0</v>
      </c>
      <c r="T323" s="129">
        <f t="array" ref="T323">ConsolGeog[COUNTY: Assessed CS - 16-24 (2014) '[non additive!']]</f>
        <v>0</v>
      </c>
      <c r="U323" s="129">
        <f t="array" ref="U323">ConsolGeog[COUNTY: Assessed CS - 18-24 (2014) '[non additive!']]</f>
        <v>0</v>
      </c>
      <c r="V323" s="129">
        <f t="array" ref="V323">ConsolGeog[COUNTY: Sum of districts'' populations '[non additive!']]</f>
        <v>92028</v>
      </c>
      <c r="W323" s="160">
        <f t="array" aca="1" ref="W323" ca="1">INDIRECT("ConsolGeog[@["&amp;W$1&amp;"]]")</f>
        <v>1</v>
      </c>
      <c r="X323" s="129">
        <f t="array" aca="1" ref="X323" ca="1">INDIRECT("ConsolGeog[@["&amp;X$1&amp;"]]")</f>
        <v>0</v>
      </c>
      <c r="Y323" s="129">
        <f t="array" aca="1" ref="Y323" ca="1">INDIRECT("ConsolGeog[@["&amp;Y$1&amp;"]]")</f>
        <v>0</v>
      </c>
      <c r="Z323" s="129">
        <f t="array" aca="1" ref="Z323" ca="1">INDIRECT("ConsolGeog[@["&amp;Z$1&amp;"]]")</f>
        <v>0</v>
      </c>
      <c r="AA323" s="129">
        <f t="array" aca="1" ref="AA323" ca="1">INDIRECT("ConsolGeog[@["&amp;AA$1&amp;"]]")</f>
        <v>0</v>
      </c>
      <c r="AB323" s="129">
        <f t="array" aca="1" ref="AB323" ca="1">INDIRECT("ConsolGeog[@["&amp;AB$1&amp;"]]")</f>
        <v>0</v>
      </c>
      <c r="AC323" s="129">
        <f t="array" aca="1" ref="AC323" ca="1">INDIRECT("ConsolGeog[@["&amp;AC$1&amp;"]]")</f>
        <v>0</v>
      </c>
      <c r="AD323" s="129" t="str">
        <f t="array" aca="1" ref="AD323" ca="1">INDIRECT("ConsolGeog[@["&amp;AD$1&amp;"]]")</f>
        <v/>
      </c>
      <c r="AE323" s="129" t="str">
        <f t="array" aca="1" ref="AE323" ca="1">INDIRECT("ConsolGeog[@["&amp;AE$1&amp;"]]")</f>
        <v/>
      </c>
      <c r="AF323" s="129" t="str">
        <f t="array" aca="1" ref="AF323" ca="1">INDIRECT("ConsolGeog[@["&amp;AF$1&amp;"]]")</f>
        <v/>
      </c>
      <c r="AG323" s="129" t="str">
        <f t="array" aca="1" ref="AG323" ca="1">INDIRECT("ConsolGeog[@["&amp;AG$1&amp;"]]")</f>
        <v/>
      </c>
      <c r="AH323" s="129" t="str">
        <f t="array" aca="1" ref="AH323" ca="1">INDIRECT("ConsolGeog[@["&amp;AH$1&amp;"]]")</f>
        <v/>
      </c>
      <c r="AI323" s="129" t="str">
        <f t="array" aca="1" ref="AI323" ca="1">INDIRECT("ConsolGeog[@["&amp;AI$1&amp;"]]")</f>
        <v/>
      </c>
    </row>
    <row r="324" spans="1:35">
      <c r="A324" s="129" t="str">
        <f t="array" aca="1" ref="A324" ca="1">INDIRECT("ConsolGeog[@["&amp;A$1&amp;"]]")</f>
        <v>E09000003</v>
      </c>
      <c r="B324" s="129" t="str">
        <f t="array" aca="1" ref="B324" ca="1">INDIRECT("ConsolGeog[@["&amp;B$1&amp;"]]")</f>
        <v>Barnet</v>
      </c>
      <c r="C324" s="129">
        <f t="array" aca="1" ref="C324" ca="1">INDIRECT("ConsolGeog[@["&amp;C$1&amp;"]]")</f>
        <v>356386</v>
      </c>
      <c r="D324" s="129">
        <f t="array" aca="1" ref="D324" ca="1">INDIRECT("ConsolGeog[@["&amp;D$1&amp;"]]")</f>
        <v>8673.7199999999993</v>
      </c>
      <c r="E324" s="129" t="str">
        <f t="array" aca="1" ref="E324" ca="1">INDIRECT("ConsolGeog[@["&amp;E$1&amp;"]]")</f>
        <v>E09000003</v>
      </c>
      <c r="F324" s="129" t="str">
        <f t="array" aca="1" ref="F324" ca="1">INDIRECT("ConsolGeog[@["&amp;F$1&amp;"]]")</f>
        <v/>
      </c>
      <c r="G324" s="129" t="str">
        <f t="array" aca="1" ref="G324" ca="1">INDIRECT("ConsolGeog[@["&amp;G$1&amp;"]]")</f>
        <v>Unitary</v>
      </c>
      <c r="H324" s="129" t="str">
        <f t="array" aca="1" ref="H324" ca="1">INDIRECT("ConsolGeog[@["&amp;H$1&amp;"]]")</f>
        <v>England</v>
      </c>
      <c r="I324" s="129" t="str">
        <f t="array" aca="1" ref="I324" ca="1">INDIRECT("ConsolGeog[@["&amp;I$1&amp;"]]")</f>
        <v>Barnet</v>
      </c>
      <c r="J324" s="129">
        <f t="array" aca="1" ref="J324" ca="1">INDIRECT("ConsolGeog[@["&amp;J$1&amp;"]]")</f>
        <v>115</v>
      </c>
      <c r="K324" s="129">
        <f t="array" aca="1" ref="K324" ca="1">INDIRECT("ConsolGeog[@["&amp;K$1&amp;"]]")</f>
        <v>0</v>
      </c>
      <c r="L324" s="129">
        <f t="array" aca="1" ref="L324" ca="1">INDIRECT("ConsolGeog[@["&amp;L$1&amp;"]]")</f>
        <v>0</v>
      </c>
      <c r="M324" s="129">
        <f t="array" aca="1" ref="M324" ca="1">INDIRECT("ConsolGeog[@["&amp;M$1&amp;"]]")</f>
        <v>13</v>
      </c>
      <c r="N324" s="129">
        <f t="array" aca="1" ref="N324" ca="1">INDIRECT("ConsolGeog[@["&amp;N$1&amp;"]]")</f>
        <v>0</v>
      </c>
      <c r="O324" s="129">
        <f t="array" aca="1" ref="O324" ca="1">INDIRECT("ConsolGeog[@["&amp;O$1&amp;"]]")</f>
        <v>139</v>
      </c>
      <c r="P324" s="129">
        <f t="array" ref="P324">ConsolGeog[COUNTY: Presented CS - 16-17 (2014) '[non additive!']]</f>
        <v>0</v>
      </c>
      <c r="Q324" s="129">
        <f t="array" ref="Q324">ConsolGeog[COUNTY: Presented CS - 16-24 (2014) '[non additive!']]</f>
        <v>0</v>
      </c>
      <c r="R324" s="129">
        <f t="array" ref="R324">ConsolGeog[COUNTY: Presented CS - 18-24 (2014) '[non additive!']]</f>
        <v>0</v>
      </c>
      <c r="S324" s="129">
        <f t="array" ref="S324">ConsolGeog[COUNTY: Assessed CS - 16-17 (2014) '[non additive!']]</f>
        <v>0</v>
      </c>
      <c r="T324" s="129">
        <f t="array" ref="T324">ConsolGeog[COUNTY: Assessed CS - 16-24 (2014) '[non additive!']]</f>
        <v>0</v>
      </c>
      <c r="U324" s="129">
        <f t="array" ref="U324">ConsolGeog[COUNTY: Assessed CS - 18-24 (2014) '[non additive!']]</f>
        <v>0</v>
      </c>
      <c r="V324" s="129">
        <f t="array" ref="V324">ConsolGeog[COUNTY: Sum of districts'' populations '[non additive!']]</f>
        <v>92028</v>
      </c>
      <c r="W324" s="160">
        <f t="array" aca="1" ref="W324" ca="1">INDIRECT("ConsolGeog[@["&amp;W$1&amp;"]]")</f>
        <v>1</v>
      </c>
      <c r="X324" s="129">
        <f t="array" aca="1" ref="X324" ca="1">INDIRECT("ConsolGeog[@["&amp;X$1&amp;"]]")</f>
        <v>0</v>
      </c>
      <c r="Y324" s="129">
        <f t="array" aca="1" ref="Y324" ca="1">INDIRECT("ConsolGeog[@["&amp;Y$1&amp;"]]")</f>
        <v>0</v>
      </c>
      <c r="Z324" s="129">
        <f t="array" aca="1" ref="Z324" ca="1">INDIRECT("ConsolGeog[@["&amp;Z$1&amp;"]]")</f>
        <v>0</v>
      </c>
      <c r="AA324" s="129">
        <f t="array" aca="1" ref="AA324" ca="1">INDIRECT("ConsolGeog[@["&amp;AA$1&amp;"]]")</f>
        <v>0</v>
      </c>
      <c r="AB324" s="129">
        <f t="array" aca="1" ref="AB324" ca="1">INDIRECT("ConsolGeog[@["&amp;AB$1&amp;"]]")</f>
        <v>0</v>
      </c>
      <c r="AC324" s="129">
        <f t="array" aca="1" ref="AC324" ca="1">INDIRECT("ConsolGeog[@["&amp;AC$1&amp;"]]")</f>
        <v>0</v>
      </c>
      <c r="AD324" s="129" t="str">
        <f t="array" aca="1" ref="AD324" ca="1">INDIRECT("ConsolGeog[@["&amp;AD$1&amp;"]]")</f>
        <v/>
      </c>
      <c r="AE324" s="129" t="str">
        <f t="array" aca="1" ref="AE324" ca="1">INDIRECT("ConsolGeog[@["&amp;AE$1&amp;"]]")</f>
        <v/>
      </c>
      <c r="AF324" s="129" t="str">
        <f t="array" aca="1" ref="AF324" ca="1">INDIRECT("ConsolGeog[@["&amp;AF$1&amp;"]]")</f>
        <v/>
      </c>
      <c r="AG324" s="129" t="str">
        <f t="array" aca="1" ref="AG324" ca="1">INDIRECT("ConsolGeog[@["&amp;AG$1&amp;"]]")</f>
        <v/>
      </c>
      <c r="AH324" s="129" t="str">
        <f t="array" aca="1" ref="AH324" ca="1">INDIRECT("ConsolGeog[@["&amp;AH$1&amp;"]]")</f>
        <v/>
      </c>
      <c r="AI324" s="129" t="str">
        <f t="array" aca="1" ref="AI324" ca="1">INDIRECT("ConsolGeog[@["&amp;AI$1&amp;"]]")</f>
        <v>ERROR</v>
      </c>
    </row>
    <row r="325" spans="1:35">
      <c r="A325" s="129" t="str">
        <f t="array" aca="1" ref="A325" ca="1">INDIRECT("ConsolGeog[@["&amp;A$1&amp;"]]")</f>
        <v>E09000004</v>
      </c>
      <c r="B325" s="129" t="str">
        <f t="array" aca="1" ref="B325" ca="1">INDIRECT("ConsolGeog[@["&amp;B$1&amp;"]]")</f>
        <v>Bexley</v>
      </c>
      <c r="C325" s="129">
        <f t="array" aca="1" ref="C325" ca="1">INDIRECT("ConsolGeog[@["&amp;C$1&amp;"]]")</f>
        <v>231997</v>
      </c>
      <c r="D325" s="129">
        <f t="array" aca="1" ref="D325" ca="1">INDIRECT("ConsolGeog[@["&amp;D$1&amp;"]]")</f>
        <v>6055.95</v>
      </c>
      <c r="E325" s="129" t="str">
        <f t="array" aca="1" ref="E325" ca="1">INDIRECT("ConsolGeog[@["&amp;E$1&amp;"]]")</f>
        <v>E09000004</v>
      </c>
      <c r="F325" s="129" t="str">
        <f t="array" aca="1" ref="F325" ca="1">INDIRECT("ConsolGeog[@["&amp;F$1&amp;"]]")</f>
        <v/>
      </c>
      <c r="G325" s="129" t="str">
        <f t="array" aca="1" ref="G325" ca="1">INDIRECT("ConsolGeog[@["&amp;G$1&amp;"]]")</f>
        <v>Unitary</v>
      </c>
      <c r="H325" s="129" t="str">
        <f t="array" aca="1" ref="H325" ca="1">INDIRECT("ConsolGeog[@["&amp;H$1&amp;"]]")</f>
        <v>England</v>
      </c>
      <c r="I325" s="129" t="str">
        <f t="array" aca="1" ref="I325" ca="1">INDIRECT("ConsolGeog[@["&amp;I$1&amp;"]]")</f>
        <v>Bexley</v>
      </c>
      <c r="J325" s="129">
        <f t="array" aca="1" ref="J325" ca="1">INDIRECT("ConsolGeog[@["&amp;J$1&amp;"]]")</f>
        <v>0</v>
      </c>
      <c r="K325" s="129">
        <f t="array" aca="1" ref="K325" ca="1">INDIRECT("ConsolGeog[@["&amp;K$1&amp;"]]")</f>
        <v>0</v>
      </c>
      <c r="L325" s="129">
        <f t="array" aca="1" ref="L325" ca="1">INDIRECT("ConsolGeog[@["&amp;L$1&amp;"]]")</f>
        <v>0</v>
      </c>
      <c r="M325" s="129">
        <f t="array" aca="1" ref="M325" ca="1">INDIRECT("ConsolGeog[@["&amp;M$1&amp;"]]")</f>
        <v>0</v>
      </c>
      <c r="N325" s="129">
        <f t="array" aca="1" ref="N325" ca="1">INDIRECT("ConsolGeog[@["&amp;N$1&amp;"]]")</f>
        <v>0</v>
      </c>
      <c r="O325" s="129">
        <f t="array" aca="1" ref="O325" ca="1">INDIRECT("ConsolGeog[@["&amp;O$1&amp;"]]")</f>
        <v>0</v>
      </c>
      <c r="P325" s="129">
        <f t="array" ref="P325">ConsolGeog[COUNTY: Presented CS - 16-17 (2014) '[non additive!']]</f>
        <v>0</v>
      </c>
      <c r="Q325" s="129">
        <f t="array" ref="Q325">ConsolGeog[COUNTY: Presented CS - 16-24 (2014) '[non additive!']]</f>
        <v>0</v>
      </c>
      <c r="R325" s="129">
        <f t="array" ref="R325">ConsolGeog[COUNTY: Presented CS - 18-24 (2014) '[non additive!']]</f>
        <v>0</v>
      </c>
      <c r="S325" s="129">
        <f t="array" ref="S325">ConsolGeog[COUNTY: Assessed CS - 16-17 (2014) '[non additive!']]</f>
        <v>0</v>
      </c>
      <c r="T325" s="129">
        <f t="array" ref="T325">ConsolGeog[COUNTY: Assessed CS - 16-24 (2014) '[non additive!']]</f>
        <v>0</v>
      </c>
      <c r="U325" s="129">
        <f t="array" ref="U325">ConsolGeog[COUNTY: Assessed CS - 18-24 (2014) '[non additive!']]</f>
        <v>0</v>
      </c>
      <c r="V325" s="129">
        <f t="array" ref="V325">ConsolGeog[COUNTY: Sum of districts'' populations '[non additive!']]</f>
        <v>92028</v>
      </c>
      <c r="W325" s="160">
        <f t="array" aca="1" ref="W325" ca="1">INDIRECT("ConsolGeog[@["&amp;W$1&amp;"]]")</f>
        <v>1</v>
      </c>
      <c r="X325" s="129">
        <f t="array" aca="1" ref="X325" ca="1">INDIRECT("ConsolGeog[@["&amp;X$1&amp;"]]")</f>
        <v>0</v>
      </c>
      <c r="Y325" s="129">
        <f t="array" aca="1" ref="Y325" ca="1">INDIRECT("ConsolGeog[@["&amp;Y$1&amp;"]]")</f>
        <v>0</v>
      </c>
      <c r="Z325" s="129">
        <f t="array" aca="1" ref="Z325" ca="1">INDIRECT("ConsolGeog[@["&amp;Z$1&amp;"]]")</f>
        <v>0</v>
      </c>
      <c r="AA325" s="129">
        <f t="array" aca="1" ref="AA325" ca="1">INDIRECT("ConsolGeog[@["&amp;AA$1&amp;"]]")</f>
        <v>0</v>
      </c>
      <c r="AB325" s="129">
        <f t="array" aca="1" ref="AB325" ca="1">INDIRECT("ConsolGeog[@["&amp;AB$1&amp;"]]")</f>
        <v>0</v>
      </c>
      <c r="AC325" s="129">
        <f t="array" aca="1" ref="AC325" ca="1">INDIRECT("ConsolGeog[@["&amp;AC$1&amp;"]]")</f>
        <v>0</v>
      </c>
      <c r="AD325" s="129" t="str">
        <f t="array" aca="1" ref="AD325" ca="1">INDIRECT("ConsolGeog[@["&amp;AD$1&amp;"]]")</f>
        <v/>
      </c>
      <c r="AE325" s="129" t="str">
        <f t="array" aca="1" ref="AE325" ca="1">INDIRECT("ConsolGeog[@["&amp;AE$1&amp;"]]")</f>
        <v/>
      </c>
      <c r="AF325" s="129" t="str">
        <f t="array" aca="1" ref="AF325" ca="1">INDIRECT("ConsolGeog[@["&amp;AF$1&amp;"]]")</f>
        <v/>
      </c>
      <c r="AG325" s="129" t="str">
        <f t="array" aca="1" ref="AG325" ca="1">INDIRECT("ConsolGeog[@["&amp;AG$1&amp;"]]")</f>
        <v/>
      </c>
      <c r="AH325" s="129" t="str">
        <f t="array" aca="1" ref="AH325" ca="1">INDIRECT("ConsolGeog[@["&amp;AH$1&amp;"]]")</f>
        <v/>
      </c>
      <c r="AI325" s="129" t="str">
        <f t="array" aca="1" ref="AI325" ca="1">INDIRECT("ConsolGeog[@["&amp;AI$1&amp;"]]")</f>
        <v/>
      </c>
    </row>
    <row r="326" spans="1:35">
      <c r="A326" s="129" t="str">
        <f t="array" aca="1" ref="A326" ca="1">INDIRECT("ConsolGeog[@["&amp;A$1&amp;"]]")</f>
        <v>E09000006</v>
      </c>
      <c r="B326" s="129" t="str">
        <f t="array" aca="1" ref="B326" ca="1">INDIRECT("ConsolGeog[@["&amp;B$1&amp;"]]")</f>
        <v>Bromley</v>
      </c>
      <c r="C326" s="129">
        <f t="array" aca="1" ref="C326" ca="1">INDIRECT("ConsolGeog[@["&amp;C$1&amp;"]]")</f>
        <v>309392</v>
      </c>
      <c r="D326" s="129">
        <f t="array" aca="1" ref="D326" ca="1">INDIRECT("ConsolGeog[@["&amp;D$1&amp;"]]")</f>
        <v>15015.45</v>
      </c>
      <c r="E326" s="129" t="str">
        <f t="array" aca="1" ref="E326" ca="1">INDIRECT("ConsolGeog[@["&amp;E$1&amp;"]]")</f>
        <v>E09000006</v>
      </c>
      <c r="F326" s="129">
        <f t="array" aca="1" ref="F326" ca="1">INDIRECT("ConsolGeog[@["&amp;F$1&amp;"]]")</f>
        <v>1</v>
      </c>
      <c r="G326" s="129" t="str">
        <f t="array" aca="1" ref="G326" ca="1">INDIRECT("ConsolGeog[@["&amp;G$1&amp;"]]")</f>
        <v>Unitary</v>
      </c>
      <c r="H326" s="129" t="str">
        <f t="array" aca="1" ref="H326" ca="1">INDIRECT("ConsolGeog[@["&amp;H$1&amp;"]]")</f>
        <v>England</v>
      </c>
      <c r="I326" s="129" t="str">
        <f t="array" aca="1" ref="I326" ca="1">INDIRECT("ConsolGeog[@["&amp;I$1&amp;"]]")</f>
        <v>Bromley</v>
      </c>
      <c r="J326" s="129">
        <f t="array" aca="1" ref="J326" ca="1">INDIRECT("ConsolGeog[@["&amp;J$1&amp;"]]")</f>
        <v>0</v>
      </c>
      <c r="K326" s="129">
        <f t="array" aca="1" ref="K326" ca="1">INDIRECT("ConsolGeog[@["&amp;K$1&amp;"]]")</f>
        <v>0</v>
      </c>
      <c r="L326" s="129">
        <f t="array" aca="1" ref="L326" ca="1">INDIRECT("ConsolGeog[@["&amp;L$1&amp;"]]")</f>
        <v>0</v>
      </c>
      <c r="M326" s="129">
        <f t="array" aca="1" ref="M326" ca="1">INDIRECT("ConsolGeog[@["&amp;M$1&amp;"]]")</f>
        <v>0</v>
      </c>
      <c r="N326" s="129">
        <f t="array" aca="1" ref="N326" ca="1">INDIRECT("ConsolGeog[@["&amp;N$1&amp;"]]")</f>
        <v>0</v>
      </c>
      <c r="O326" s="129">
        <f t="array" aca="1" ref="O326" ca="1">INDIRECT("ConsolGeog[@["&amp;O$1&amp;"]]")</f>
        <v>0</v>
      </c>
      <c r="P326" s="129">
        <f t="array" ref="P326">ConsolGeog[COUNTY: Presented CS - 16-17 (2014) '[non additive!']]</f>
        <v>0</v>
      </c>
      <c r="Q326" s="129">
        <f t="array" ref="Q326">ConsolGeog[COUNTY: Presented CS - 16-24 (2014) '[non additive!']]</f>
        <v>0</v>
      </c>
      <c r="R326" s="129">
        <f t="array" ref="R326">ConsolGeog[COUNTY: Presented CS - 18-24 (2014) '[non additive!']]</f>
        <v>0</v>
      </c>
      <c r="S326" s="129">
        <f t="array" ref="S326">ConsolGeog[COUNTY: Assessed CS - 16-17 (2014) '[non additive!']]</f>
        <v>0</v>
      </c>
      <c r="T326" s="129">
        <f t="array" ref="T326">ConsolGeog[COUNTY: Assessed CS - 16-24 (2014) '[non additive!']]</f>
        <v>0</v>
      </c>
      <c r="U326" s="129">
        <f t="array" ref="U326">ConsolGeog[COUNTY: Assessed CS - 18-24 (2014) '[non additive!']]</f>
        <v>0</v>
      </c>
      <c r="V326" s="129">
        <f t="array" ref="V326">ConsolGeog[COUNTY: Sum of districts'' populations '[non additive!']]</f>
        <v>92028</v>
      </c>
      <c r="W326" s="160">
        <f t="array" aca="1" ref="W326" ca="1">INDIRECT("ConsolGeog[@["&amp;W$1&amp;"]]")</f>
        <v>1</v>
      </c>
      <c r="X326" s="129">
        <f t="array" aca="1" ref="X326" ca="1">INDIRECT("ConsolGeog[@["&amp;X$1&amp;"]]")</f>
        <v>0</v>
      </c>
      <c r="Y326" s="129">
        <f t="array" aca="1" ref="Y326" ca="1">INDIRECT("ConsolGeog[@["&amp;Y$1&amp;"]]")</f>
        <v>0</v>
      </c>
      <c r="Z326" s="129">
        <f t="array" aca="1" ref="Z326" ca="1">INDIRECT("ConsolGeog[@["&amp;Z$1&amp;"]]")</f>
        <v>0</v>
      </c>
      <c r="AA326" s="129">
        <f t="array" aca="1" ref="AA326" ca="1">INDIRECT("ConsolGeog[@["&amp;AA$1&amp;"]]")</f>
        <v>0</v>
      </c>
      <c r="AB326" s="129">
        <f t="array" aca="1" ref="AB326" ca="1">INDIRECT("ConsolGeog[@["&amp;AB$1&amp;"]]")</f>
        <v>0</v>
      </c>
      <c r="AC326" s="129">
        <f t="array" aca="1" ref="AC326" ca="1">INDIRECT("ConsolGeog[@["&amp;AC$1&amp;"]]")</f>
        <v>0</v>
      </c>
      <c r="AD326" s="129" t="str">
        <f t="array" aca="1" ref="AD326" ca="1">INDIRECT("ConsolGeog[@["&amp;AD$1&amp;"]]")</f>
        <v/>
      </c>
      <c r="AE326" s="129" t="str">
        <f t="array" aca="1" ref="AE326" ca="1">INDIRECT("ConsolGeog[@["&amp;AE$1&amp;"]]")</f>
        <v/>
      </c>
      <c r="AF326" s="129" t="str">
        <f t="array" aca="1" ref="AF326" ca="1">INDIRECT("ConsolGeog[@["&amp;AF$1&amp;"]]")</f>
        <v/>
      </c>
      <c r="AG326" s="129" t="str">
        <f t="array" aca="1" ref="AG326" ca="1">INDIRECT("ConsolGeog[@["&amp;AG$1&amp;"]]")</f>
        <v/>
      </c>
      <c r="AH326" s="129" t="str">
        <f t="array" aca="1" ref="AH326" ca="1">INDIRECT("ConsolGeog[@["&amp;AH$1&amp;"]]")</f>
        <v/>
      </c>
      <c r="AI326" s="129" t="str">
        <f t="array" aca="1" ref="AI326" ca="1">INDIRECT("ConsolGeog[@["&amp;AI$1&amp;"]]")</f>
        <v/>
      </c>
    </row>
    <row r="327" spans="1:35">
      <c r="A327" s="129" t="str">
        <f t="array" aca="1" ref="A327" ca="1">INDIRECT("ConsolGeog[@["&amp;A$1&amp;"]]")</f>
        <v>E09000007</v>
      </c>
      <c r="B327" s="129" t="str">
        <f t="array" aca="1" ref="B327" ca="1">INDIRECT("ConsolGeog[@["&amp;B$1&amp;"]]")</f>
        <v>Camden</v>
      </c>
      <c r="C327" s="129">
        <f t="array" aca="1" ref="C327" ca="1">INDIRECT("ConsolGeog[@["&amp;C$1&amp;"]]")</f>
        <v>220338</v>
      </c>
      <c r="D327" s="129">
        <f t="array" aca="1" ref="D327" ca="1">INDIRECT("ConsolGeog[@["&amp;D$1&amp;"]]")</f>
        <v>2179.6</v>
      </c>
      <c r="E327" s="129" t="str">
        <f t="array" aca="1" ref="E327" ca="1">INDIRECT("ConsolGeog[@["&amp;E$1&amp;"]]")</f>
        <v>E09000007</v>
      </c>
      <c r="F327" s="129" t="str">
        <f t="array" aca="1" ref="F327" ca="1">INDIRECT("ConsolGeog[@["&amp;F$1&amp;"]]")</f>
        <v/>
      </c>
      <c r="G327" s="129" t="str">
        <f t="array" aca="1" ref="G327" ca="1">INDIRECT("ConsolGeog[@["&amp;G$1&amp;"]]")</f>
        <v>Unitary</v>
      </c>
      <c r="H327" s="129" t="str">
        <f t="array" aca="1" ref="H327" ca="1">INDIRECT("ConsolGeog[@["&amp;H$1&amp;"]]")</f>
        <v>England</v>
      </c>
      <c r="I327" s="129" t="str">
        <f t="array" aca="1" ref="I327" ca="1">INDIRECT("ConsolGeog[@["&amp;I$1&amp;"]]")</f>
        <v>Camden</v>
      </c>
      <c r="J327" s="129">
        <f t="array" aca="1" ref="J327" ca="1">INDIRECT("ConsolGeog[@["&amp;J$1&amp;"]]")</f>
        <v>0</v>
      </c>
      <c r="K327" s="129">
        <f t="array" aca="1" ref="K327" ca="1">INDIRECT("ConsolGeog[@["&amp;K$1&amp;"]]")</f>
        <v>0</v>
      </c>
      <c r="L327" s="129">
        <f t="array" aca="1" ref="L327" ca="1">INDIRECT("ConsolGeog[@["&amp;L$1&amp;"]]")</f>
        <v>0</v>
      </c>
      <c r="M327" s="129">
        <f t="array" aca="1" ref="M327" ca="1">INDIRECT("ConsolGeog[@["&amp;M$1&amp;"]]")</f>
        <v>0</v>
      </c>
      <c r="N327" s="129">
        <f t="array" aca="1" ref="N327" ca="1">INDIRECT("ConsolGeog[@["&amp;N$1&amp;"]]")</f>
        <v>0</v>
      </c>
      <c r="O327" s="129">
        <f t="array" aca="1" ref="O327" ca="1">INDIRECT("ConsolGeog[@["&amp;O$1&amp;"]]")</f>
        <v>0</v>
      </c>
      <c r="P327" s="129">
        <f t="array" ref="P327">ConsolGeog[COUNTY: Presented CS - 16-17 (2014) '[non additive!']]</f>
        <v>0</v>
      </c>
      <c r="Q327" s="129">
        <f t="array" ref="Q327">ConsolGeog[COUNTY: Presented CS - 16-24 (2014) '[non additive!']]</f>
        <v>0</v>
      </c>
      <c r="R327" s="129">
        <f t="array" ref="R327">ConsolGeog[COUNTY: Presented CS - 18-24 (2014) '[non additive!']]</f>
        <v>0</v>
      </c>
      <c r="S327" s="129">
        <f t="array" ref="S327">ConsolGeog[COUNTY: Assessed CS - 16-17 (2014) '[non additive!']]</f>
        <v>0</v>
      </c>
      <c r="T327" s="129">
        <f t="array" ref="T327">ConsolGeog[COUNTY: Assessed CS - 16-24 (2014) '[non additive!']]</f>
        <v>0</v>
      </c>
      <c r="U327" s="129">
        <f t="array" ref="U327">ConsolGeog[COUNTY: Assessed CS - 18-24 (2014) '[non additive!']]</f>
        <v>0</v>
      </c>
      <c r="V327" s="129">
        <f t="array" ref="V327">ConsolGeog[COUNTY: Sum of districts'' populations '[non additive!']]</f>
        <v>92028</v>
      </c>
      <c r="W327" s="160">
        <f t="array" aca="1" ref="W327" ca="1">INDIRECT("ConsolGeog[@["&amp;W$1&amp;"]]")</f>
        <v>1</v>
      </c>
      <c r="X327" s="129">
        <f t="array" aca="1" ref="X327" ca="1">INDIRECT("ConsolGeog[@["&amp;X$1&amp;"]]")</f>
        <v>0</v>
      </c>
      <c r="Y327" s="129">
        <f t="array" aca="1" ref="Y327" ca="1">INDIRECT("ConsolGeog[@["&amp;Y$1&amp;"]]")</f>
        <v>0</v>
      </c>
      <c r="Z327" s="129">
        <f t="array" aca="1" ref="Z327" ca="1">INDIRECT("ConsolGeog[@["&amp;Z$1&amp;"]]")</f>
        <v>0</v>
      </c>
      <c r="AA327" s="129">
        <f t="array" aca="1" ref="AA327" ca="1">INDIRECT("ConsolGeog[@["&amp;AA$1&amp;"]]")</f>
        <v>0</v>
      </c>
      <c r="AB327" s="129">
        <f t="array" aca="1" ref="AB327" ca="1">INDIRECT("ConsolGeog[@["&amp;AB$1&amp;"]]")</f>
        <v>0</v>
      </c>
      <c r="AC327" s="129">
        <f t="array" aca="1" ref="AC327" ca="1">INDIRECT("ConsolGeog[@["&amp;AC$1&amp;"]]")</f>
        <v>0</v>
      </c>
      <c r="AD327" s="129" t="str">
        <f t="array" aca="1" ref="AD327" ca="1">INDIRECT("ConsolGeog[@["&amp;AD$1&amp;"]]")</f>
        <v/>
      </c>
      <c r="AE327" s="129" t="str">
        <f t="array" aca="1" ref="AE327" ca="1">INDIRECT("ConsolGeog[@["&amp;AE$1&amp;"]]")</f>
        <v/>
      </c>
      <c r="AF327" s="129" t="str">
        <f t="array" aca="1" ref="AF327" ca="1">INDIRECT("ConsolGeog[@["&amp;AF$1&amp;"]]")</f>
        <v/>
      </c>
      <c r="AG327" s="129" t="str">
        <f t="array" aca="1" ref="AG327" ca="1">INDIRECT("ConsolGeog[@["&amp;AG$1&amp;"]]")</f>
        <v/>
      </c>
      <c r="AH327" s="129" t="str">
        <f t="array" aca="1" ref="AH327" ca="1">INDIRECT("ConsolGeog[@["&amp;AH$1&amp;"]]")</f>
        <v/>
      </c>
      <c r="AI327" s="129" t="str">
        <f t="array" aca="1" ref="AI327" ca="1">INDIRECT("ConsolGeog[@["&amp;AI$1&amp;"]]")</f>
        <v/>
      </c>
    </row>
    <row r="328" spans="1:35">
      <c r="A328" s="129" t="str">
        <f t="array" aca="1" ref="A328" ca="1">INDIRECT("ConsolGeog[@["&amp;A$1&amp;"]]")</f>
        <v>E09000008</v>
      </c>
      <c r="B328" s="129" t="str">
        <f t="array" aca="1" ref="B328" ca="1">INDIRECT("ConsolGeog[@["&amp;B$1&amp;"]]")</f>
        <v>Croydon</v>
      </c>
      <c r="C328" s="129">
        <f t="array" aca="1" ref="C328" ca="1">INDIRECT("ConsolGeog[@["&amp;C$1&amp;"]]")</f>
        <v>363378</v>
      </c>
      <c r="D328" s="129">
        <f t="array" aca="1" ref="D328" ca="1">INDIRECT("ConsolGeog[@["&amp;D$1&amp;"]]")</f>
        <v>8651.89</v>
      </c>
      <c r="E328" s="129" t="str">
        <f t="array" aca="1" ref="E328" ca="1">INDIRECT("ConsolGeog[@["&amp;E$1&amp;"]]")</f>
        <v>E09000008</v>
      </c>
      <c r="F328" s="129" t="str">
        <f t="array" aca="1" ref="F328" ca="1">INDIRECT("ConsolGeog[@["&amp;F$1&amp;"]]")</f>
        <v/>
      </c>
      <c r="G328" s="129" t="str">
        <f t="array" aca="1" ref="G328" ca="1">INDIRECT("ConsolGeog[@["&amp;G$1&amp;"]]")</f>
        <v>Unitary</v>
      </c>
      <c r="H328" s="129" t="str">
        <f t="array" aca="1" ref="H328" ca="1">INDIRECT("ConsolGeog[@["&amp;H$1&amp;"]]")</f>
        <v>England</v>
      </c>
      <c r="I328" s="129" t="str">
        <f t="array" aca="1" ref="I328" ca="1">INDIRECT("ConsolGeog[@["&amp;I$1&amp;"]]")</f>
        <v>Croydon</v>
      </c>
      <c r="J328" s="129">
        <f t="array" aca="1" ref="J328" ca="1">INDIRECT("ConsolGeog[@["&amp;J$1&amp;"]]")</f>
        <v>46</v>
      </c>
      <c r="K328" s="129">
        <f t="array" aca="1" ref="K328" ca="1">INDIRECT("ConsolGeog[@["&amp;K$1&amp;"]]")</f>
        <v>0</v>
      </c>
      <c r="L328" s="129">
        <f t="array" aca="1" ref="L328" ca="1">INDIRECT("ConsolGeog[@["&amp;L$1&amp;"]]")</f>
        <v>407</v>
      </c>
      <c r="M328" s="129">
        <f t="array" aca="1" ref="M328" ca="1">INDIRECT("ConsolGeog[@["&amp;M$1&amp;"]]")</f>
        <v>46</v>
      </c>
      <c r="N328" s="129">
        <f t="array" aca="1" ref="N328" ca="1">INDIRECT("ConsolGeog[@["&amp;N$1&amp;"]]")</f>
        <v>0</v>
      </c>
      <c r="O328" s="129">
        <f t="array" aca="1" ref="O328" ca="1">INDIRECT("ConsolGeog[@["&amp;O$1&amp;"]]")</f>
        <v>407</v>
      </c>
      <c r="P328" s="129">
        <f t="array" ref="P328">ConsolGeog[COUNTY: Presented CS - 16-17 (2014) '[non additive!']]</f>
        <v>0</v>
      </c>
      <c r="Q328" s="129">
        <f t="array" ref="Q328">ConsolGeog[COUNTY: Presented CS - 16-24 (2014) '[non additive!']]</f>
        <v>0</v>
      </c>
      <c r="R328" s="129">
        <f t="array" ref="R328">ConsolGeog[COUNTY: Presented CS - 18-24 (2014) '[non additive!']]</f>
        <v>0</v>
      </c>
      <c r="S328" s="129">
        <f t="array" ref="S328">ConsolGeog[COUNTY: Assessed CS - 16-17 (2014) '[non additive!']]</f>
        <v>0</v>
      </c>
      <c r="T328" s="129">
        <f t="array" ref="T328">ConsolGeog[COUNTY: Assessed CS - 16-24 (2014) '[non additive!']]</f>
        <v>0</v>
      </c>
      <c r="U328" s="129">
        <f t="array" ref="U328">ConsolGeog[COUNTY: Assessed CS - 18-24 (2014) '[non additive!']]</f>
        <v>0</v>
      </c>
      <c r="V328" s="129">
        <f t="array" ref="V328">ConsolGeog[COUNTY: Sum of districts'' populations '[non additive!']]</f>
        <v>92028</v>
      </c>
      <c r="W328" s="160">
        <f t="array" aca="1" ref="W328" ca="1">INDIRECT("ConsolGeog[@["&amp;W$1&amp;"]]")</f>
        <v>1</v>
      </c>
      <c r="X328" s="129">
        <f t="array" aca="1" ref="X328" ca="1">INDIRECT("ConsolGeog[@["&amp;X$1&amp;"]]")</f>
        <v>0</v>
      </c>
      <c r="Y328" s="129">
        <f t="array" aca="1" ref="Y328" ca="1">INDIRECT("ConsolGeog[@["&amp;Y$1&amp;"]]")</f>
        <v>0</v>
      </c>
      <c r="Z328" s="129">
        <f t="array" aca="1" ref="Z328" ca="1">INDIRECT("ConsolGeog[@["&amp;Z$1&amp;"]]")</f>
        <v>0</v>
      </c>
      <c r="AA328" s="129">
        <f t="array" aca="1" ref="AA328" ca="1">INDIRECT("ConsolGeog[@["&amp;AA$1&amp;"]]")</f>
        <v>0</v>
      </c>
      <c r="AB328" s="129">
        <f t="array" aca="1" ref="AB328" ca="1">INDIRECT("ConsolGeog[@["&amp;AB$1&amp;"]]")</f>
        <v>0</v>
      </c>
      <c r="AC328" s="129">
        <f t="array" aca="1" ref="AC328" ca="1">INDIRECT("ConsolGeog[@["&amp;AC$1&amp;"]]")</f>
        <v>0</v>
      </c>
      <c r="AD328" s="129" t="str">
        <f t="array" aca="1" ref="AD328" ca="1">INDIRECT("ConsolGeog[@["&amp;AD$1&amp;"]]")</f>
        <v/>
      </c>
      <c r="AE328" s="129" t="str">
        <f t="array" aca="1" ref="AE328" ca="1">INDIRECT("ConsolGeog[@["&amp;AE$1&amp;"]]")</f>
        <v/>
      </c>
      <c r="AF328" s="129" t="str">
        <f t="array" aca="1" ref="AF328" ca="1">INDIRECT("ConsolGeog[@["&amp;AF$1&amp;"]]")</f>
        <v/>
      </c>
      <c r="AG328" s="129" t="str">
        <f t="array" aca="1" ref="AG328" ca="1">INDIRECT("ConsolGeog[@["&amp;AG$1&amp;"]]")</f>
        <v/>
      </c>
      <c r="AH328" s="129" t="str">
        <f t="array" aca="1" ref="AH328" ca="1">INDIRECT("ConsolGeog[@["&amp;AH$1&amp;"]]")</f>
        <v/>
      </c>
      <c r="AI328" s="129" t="str">
        <f t="array" aca="1" ref="AI328" ca="1">INDIRECT("ConsolGeog[@["&amp;AI$1&amp;"]]")</f>
        <v/>
      </c>
    </row>
    <row r="329" spans="1:35">
      <c r="A329" s="129" t="str">
        <f t="array" aca="1" ref="A329" ca="1">INDIRECT("ConsolGeog[@["&amp;A$1&amp;"]]")</f>
        <v>E09000011</v>
      </c>
      <c r="B329" s="129" t="str">
        <f t="array" aca="1" ref="B329" ca="1">INDIRECT("ConsolGeog[@["&amp;B$1&amp;"]]")</f>
        <v>Greenwich</v>
      </c>
      <c r="C329" s="129">
        <f t="array" aca="1" ref="C329" ca="1">INDIRECT("ConsolGeog[@["&amp;C$1&amp;"]]")</f>
        <v>254557</v>
      </c>
      <c r="D329" s="129">
        <f t="array" aca="1" ref="D329" ca="1">INDIRECT("ConsolGeog[@["&amp;D$1&amp;"]]")</f>
        <v>4734.38</v>
      </c>
      <c r="E329" s="129" t="str">
        <f t="array" aca="1" ref="E329" ca="1">INDIRECT("ConsolGeog[@["&amp;E$1&amp;"]]")</f>
        <v>E09000011</v>
      </c>
      <c r="F329" s="129">
        <f t="array" aca="1" ref="F329" ca="1">INDIRECT("ConsolGeog[@["&amp;F$1&amp;"]]")</f>
        <v>1</v>
      </c>
      <c r="G329" s="129" t="str">
        <f t="array" aca="1" ref="G329" ca="1">INDIRECT("ConsolGeog[@["&amp;G$1&amp;"]]")</f>
        <v>Unitary</v>
      </c>
      <c r="H329" s="129" t="str">
        <f t="array" aca="1" ref="H329" ca="1">INDIRECT("ConsolGeog[@["&amp;H$1&amp;"]]")</f>
        <v>England</v>
      </c>
      <c r="I329" s="129" t="str">
        <f t="array" aca="1" ref="I329" ca="1">INDIRECT("ConsolGeog[@["&amp;I$1&amp;"]]")</f>
        <v>Greenwich</v>
      </c>
      <c r="J329" s="129">
        <f t="array" aca="1" ref="J329" ca="1">INDIRECT("ConsolGeog[@["&amp;J$1&amp;"]]")</f>
        <v>0</v>
      </c>
      <c r="K329" s="129">
        <f t="array" aca="1" ref="K329" ca="1">INDIRECT("ConsolGeog[@["&amp;K$1&amp;"]]")</f>
        <v>0</v>
      </c>
      <c r="L329" s="129">
        <f t="array" aca="1" ref="L329" ca="1">INDIRECT("ConsolGeog[@["&amp;L$1&amp;"]]")</f>
        <v>0</v>
      </c>
      <c r="M329" s="129">
        <f t="array" aca="1" ref="M329" ca="1">INDIRECT("ConsolGeog[@["&amp;M$1&amp;"]]")</f>
        <v>0</v>
      </c>
      <c r="N329" s="129">
        <f t="array" aca="1" ref="N329" ca="1">INDIRECT("ConsolGeog[@["&amp;N$1&amp;"]]")</f>
        <v>0</v>
      </c>
      <c r="O329" s="129">
        <f t="array" aca="1" ref="O329" ca="1">INDIRECT("ConsolGeog[@["&amp;O$1&amp;"]]")</f>
        <v>0</v>
      </c>
      <c r="P329" s="129">
        <f t="array" ref="P329">ConsolGeog[COUNTY: Presented CS - 16-17 (2014) '[non additive!']]</f>
        <v>0</v>
      </c>
      <c r="Q329" s="129">
        <f t="array" ref="Q329">ConsolGeog[COUNTY: Presented CS - 16-24 (2014) '[non additive!']]</f>
        <v>0</v>
      </c>
      <c r="R329" s="129">
        <f t="array" ref="R329">ConsolGeog[COUNTY: Presented CS - 18-24 (2014) '[non additive!']]</f>
        <v>0</v>
      </c>
      <c r="S329" s="129">
        <f t="array" ref="S329">ConsolGeog[COUNTY: Assessed CS - 16-17 (2014) '[non additive!']]</f>
        <v>0</v>
      </c>
      <c r="T329" s="129">
        <f t="array" ref="T329">ConsolGeog[COUNTY: Assessed CS - 16-24 (2014) '[non additive!']]</f>
        <v>0</v>
      </c>
      <c r="U329" s="129">
        <f t="array" ref="U329">ConsolGeog[COUNTY: Assessed CS - 18-24 (2014) '[non additive!']]</f>
        <v>0</v>
      </c>
      <c r="V329" s="129">
        <f t="array" ref="V329">ConsolGeog[COUNTY: Sum of districts'' populations '[non additive!']]</f>
        <v>92028</v>
      </c>
      <c r="W329" s="160">
        <f t="array" aca="1" ref="W329" ca="1">INDIRECT("ConsolGeog[@["&amp;W$1&amp;"]]")</f>
        <v>1</v>
      </c>
      <c r="X329" s="129">
        <f t="array" aca="1" ref="X329" ca="1">INDIRECT("ConsolGeog[@["&amp;X$1&amp;"]]")</f>
        <v>0</v>
      </c>
      <c r="Y329" s="129">
        <f t="array" aca="1" ref="Y329" ca="1">INDIRECT("ConsolGeog[@["&amp;Y$1&amp;"]]")</f>
        <v>0</v>
      </c>
      <c r="Z329" s="129">
        <f t="array" aca="1" ref="Z329" ca="1">INDIRECT("ConsolGeog[@["&amp;Z$1&amp;"]]")</f>
        <v>0</v>
      </c>
      <c r="AA329" s="129">
        <f t="array" aca="1" ref="AA329" ca="1">INDIRECT("ConsolGeog[@["&amp;AA$1&amp;"]]")</f>
        <v>0</v>
      </c>
      <c r="AB329" s="129">
        <f t="array" aca="1" ref="AB329" ca="1">INDIRECT("ConsolGeog[@["&amp;AB$1&amp;"]]")</f>
        <v>0</v>
      </c>
      <c r="AC329" s="129">
        <f t="array" aca="1" ref="AC329" ca="1">INDIRECT("ConsolGeog[@["&amp;AC$1&amp;"]]")</f>
        <v>0</v>
      </c>
      <c r="AD329" s="129" t="str">
        <f t="array" aca="1" ref="AD329" ca="1">INDIRECT("ConsolGeog[@["&amp;AD$1&amp;"]]")</f>
        <v/>
      </c>
      <c r="AE329" s="129" t="str">
        <f t="array" aca="1" ref="AE329" ca="1">INDIRECT("ConsolGeog[@["&amp;AE$1&amp;"]]")</f>
        <v/>
      </c>
      <c r="AF329" s="129" t="str">
        <f t="array" aca="1" ref="AF329" ca="1">INDIRECT("ConsolGeog[@["&amp;AF$1&amp;"]]")</f>
        <v/>
      </c>
      <c r="AG329" s="129" t="str">
        <f t="array" aca="1" ref="AG329" ca="1">INDIRECT("ConsolGeog[@["&amp;AG$1&amp;"]]")</f>
        <v/>
      </c>
      <c r="AH329" s="129" t="str">
        <f t="array" aca="1" ref="AH329" ca="1">INDIRECT("ConsolGeog[@["&amp;AH$1&amp;"]]")</f>
        <v/>
      </c>
      <c r="AI329" s="129" t="str">
        <f t="array" aca="1" ref="AI329" ca="1">INDIRECT("ConsolGeog[@["&amp;AI$1&amp;"]]")</f>
        <v/>
      </c>
    </row>
    <row r="330" spans="1:35">
      <c r="A330" s="129" t="str">
        <f t="array" aca="1" ref="A330" ca="1">INDIRECT("ConsolGeog[@["&amp;A$1&amp;"]]")</f>
        <v>E09000012</v>
      </c>
      <c r="B330" s="129" t="str">
        <f t="array" aca="1" ref="B330" ca="1">INDIRECT("ConsolGeog[@["&amp;B$1&amp;"]]")</f>
        <v>Hackney</v>
      </c>
      <c r="C330" s="129">
        <f t="array" aca="1" ref="C330" ca="1">INDIRECT("ConsolGeog[@["&amp;C$1&amp;"]]")</f>
        <v>246270</v>
      </c>
      <c r="D330" s="129">
        <f t="array" aca="1" ref="D330" ca="1">INDIRECT("ConsolGeog[@["&amp;D$1&amp;"]]")</f>
        <v>1906.35</v>
      </c>
      <c r="E330" s="129" t="str">
        <f t="array" aca="1" ref="E330" ca="1">INDIRECT("ConsolGeog[@["&amp;E$1&amp;"]]")</f>
        <v>E09000012</v>
      </c>
      <c r="F330" s="129">
        <f t="array" aca="1" ref="F330" ca="1">INDIRECT("ConsolGeog[@["&amp;F$1&amp;"]]")</f>
        <v>1</v>
      </c>
      <c r="G330" s="129" t="str">
        <f t="array" aca="1" ref="G330" ca="1">INDIRECT("ConsolGeog[@["&amp;G$1&amp;"]]")</f>
        <v>Unitary</v>
      </c>
      <c r="H330" s="129" t="str">
        <f t="array" aca="1" ref="H330" ca="1">INDIRECT("ConsolGeog[@["&amp;H$1&amp;"]]")</f>
        <v>England</v>
      </c>
      <c r="I330" s="129" t="str">
        <f t="array" aca="1" ref="I330" ca="1">INDIRECT("ConsolGeog[@["&amp;I$1&amp;"]]")</f>
        <v>Hackney</v>
      </c>
      <c r="J330" s="129">
        <f t="array" aca="1" ref="J330" ca="1">INDIRECT("ConsolGeog[@["&amp;J$1&amp;"]]")</f>
        <v>0</v>
      </c>
      <c r="K330" s="129">
        <f t="array" aca="1" ref="K330" ca="1">INDIRECT("ConsolGeog[@["&amp;K$1&amp;"]]")</f>
        <v>0</v>
      </c>
      <c r="L330" s="129">
        <f t="array" aca="1" ref="L330" ca="1">INDIRECT("ConsolGeog[@["&amp;L$1&amp;"]]")</f>
        <v>0</v>
      </c>
      <c r="M330" s="129">
        <f t="array" aca="1" ref="M330" ca="1">INDIRECT("ConsolGeog[@["&amp;M$1&amp;"]]")</f>
        <v>0</v>
      </c>
      <c r="N330" s="129">
        <f t="array" aca="1" ref="N330" ca="1">INDIRECT("ConsolGeog[@["&amp;N$1&amp;"]]")</f>
        <v>0</v>
      </c>
      <c r="O330" s="129">
        <f t="array" aca="1" ref="O330" ca="1">INDIRECT("ConsolGeog[@["&amp;O$1&amp;"]]")</f>
        <v>0</v>
      </c>
      <c r="P330" s="129">
        <f t="array" ref="P330">ConsolGeog[COUNTY: Presented CS - 16-17 (2014) '[non additive!']]</f>
        <v>0</v>
      </c>
      <c r="Q330" s="129">
        <f t="array" ref="Q330">ConsolGeog[COUNTY: Presented CS - 16-24 (2014) '[non additive!']]</f>
        <v>0</v>
      </c>
      <c r="R330" s="129">
        <f t="array" ref="R330">ConsolGeog[COUNTY: Presented CS - 18-24 (2014) '[non additive!']]</f>
        <v>0</v>
      </c>
      <c r="S330" s="129">
        <f t="array" ref="S330">ConsolGeog[COUNTY: Assessed CS - 16-17 (2014) '[non additive!']]</f>
        <v>0</v>
      </c>
      <c r="T330" s="129">
        <f t="array" ref="T330">ConsolGeog[COUNTY: Assessed CS - 16-24 (2014) '[non additive!']]</f>
        <v>0</v>
      </c>
      <c r="U330" s="129">
        <f t="array" ref="U330">ConsolGeog[COUNTY: Assessed CS - 18-24 (2014) '[non additive!']]</f>
        <v>0</v>
      </c>
      <c r="V330" s="129">
        <f t="array" ref="V330">ConsolGeog[COUNTY: Sum of districts'' populations '[non additive!']]</f>
        <v>92028</v>
      </c>
      <c r="W330" s="160">
        <f t="array" aca="1" ref="W330" ca="1">INDIRECT("ConsolGeog[@["&amp;W$1&amp;"]]")</f>
        <v>1</v>
      </c>
      <c r="X330" s="129">
        <f t="array" aca="1" ref="X330" ca="1">INDIRECT("ConsolGeog[@["&amp;X$1&amp;"]]")</f>
        <v>0</v>
      </c>
      <c r="Y330" s="129">
        <f t="array" aca="1" ref="Y330" ca="1">INDIRECT("ConsolGeog[@["&amp;Y$1&amp;"]]")</f>
        <v>0</v>
      </c>
      <c r="Z330" s="129">
        <f t="array" aca="1" ref="Z330" ca="1">INDIRECT("ConsolGeog[@["&amp;Z$1&amp;"]]")</f>
        <v>0</v>
      </c>
      <c r="AA330" s="129">
        <f t="array" aca="1" ref="AA330" ca="1">INDIRECT("ConsolGeog[@["&amp;AA$1&amp;"]]")</f>
        <v>0</v>
      </c>
      <c r="AB330" s="129">
        <f t="array" aca="1" ref="AB330" ca="1">INDIRECT("ConsolGeog[@["&amp;AB$1&amp;"]]")</f>
        <v>0</v>
      </c>
      <c r="AC330" s="129">
        <f t="array" aca="1" ref="AC330" ca="1">INDIRECT("ConsolGeog[@["&amp;AC$1&amp;"]]")</f>
        <v>0</v>
      </c>
      <c r="AD330" s="129" t="str">
        <f t="array" aca="1" ref="AD330" ca="1">INDIRECT("ConsolGeog[@["&amp;AD$1&amp;"]]")</f>
        <v/>
      </c>
      <c r="AE330" s="129" t="str">
        <f t="array" aca="1" ref="AE330" ca="1">INDIRECT("ConsolGeog[@["&amp;AE$1&amp;"]]")</f>
        <v/>
      </c>
      <c r="AF330" s="129" t="str">
        <f t="array" aca="1" ref="AF330" ca="1">INDIRECT("ConsolGeog[@["&amp;AF$1&amp;"]]")</f>
        <v/>
      </c>
      <c r="AG330" s="129" t="str">
        <f t="array" aca="1" ref="AG330" ca="1">INDIRECT("ConsolGeog[@["&amp;AG$1&amp;"]]")</f>
        <v/>
      </c>
      <c r="AH330" s="129" t="str">
        <f t="array" aca="1" ref="AH330" ca="1">INDIRECT("ConsolGeog[@["&amp;AH$1&amp;"]]")</f>
        <v/>
      </c>
      <c r="AI330" s="129" t="str">
        <f t="array" aca="1" ref="AI330" ca="1">INDIRECT("ConsolGeog[@["&amp;AI$1&amp;"]]")</f>
        <v/>
      </c>
    </row>
    <row r="331" spans="1:35">
      <c r="A331" s="129" t="str">
        <f t="array" aca="1" ref="A331" ca="1">INDIRECT("ConsolGeog[@["&amp;A$1&amp;"]]")</f>
        <v>E09000013</v>
      </c>
      <c r="B331" s="129" t="str">
        <f t="array" aca="1" ref="B331" ca="1">INDIRECT("ConsolGeog[@["&amp;B$1&amp;"]]")</f>
        <v>Hammersmith and Fulham</v>
      </c>
      <c r="C331" s="129">
        <f t="array" aca="1" ref="C331" ca="1">INDIRECT("ConsolGeog[@["&amp;C$1&amp;"]]")</f>
        <v>182493</v>
      </c>
      <c r="D331" s="129">
        <f t="array" aca="1" ref="D331" ca="1">INDIRECT("ConsolGeog[@["&amp;D$1&amp;"]]")</f>
        <v>1640.4</v>
      </c>
      <c r="E331" s="129" t="str">
        <f t="array" aca="1" ref="E331" ca="1">INDIRECT("ConsolGeog[@["&amp;E$1&amp;"]]")</f>
        <v>E09000013</v>
      </c>
      <c r="F331" s="129" t="str">
        <f t="array" aca="1" ref="F331" ca="1">INDIRECT("ConsolGeog[@["&amp;F$1&amp;"]]")</f>
        <v/>
      </c>
      <c r="G331" s="129" t="str">
        <f t="array" aca="1" ref="G331" ca="1">INDIRECT("ConsolGeog[@["&amp;G$1&amp;"]]")</f>
        <v>Unitary</v>
      </c>
      <c r="H331" s="129" t="str">
        <f t="array" aca="1" ref="H331" ca="1">INDIRECT("ConsolGeog[@["&amp;H$1&amp;"]]")</f>
        <v>England</v>
      </c>
      <c r="I331" s="129" t="str">
        <f t="array" aca="1" ref="I331" ca="1">INDIRECT("ConsolGeog[@["&amp;I$1&amp;"]]")</f>
        <v>Hammersmith and Fulham</v>
      </c>
      <c r="J331" s="129">
        <f t="array" aca="1" ref="J331" ca="1">INDIRECT("ConsolGeog[@["&amp;J$1&amp;"]]")</f>
        <v>64</v>
      </c>
      <c r="K331" s="129">
        <f t="array" aca="1" ref="K331" ca="1">INDIRECT("ConsolGeog[@["&amp;K$1&amp;"]]")</f>
        <v>0</v>
      </c>
      <c r="L331" s="129">
        <f t="array" aca="1" ref="L331" ca="1">INDIRECT("ConsolGeog[@["&amp;L$1&amp;"]]")</f>
        <v>265</v>
      </c>
      <c r="M331" s="129">
        <f t="array" aca="1" ref="M331" ca="1">INDIRECT("ConsolGeog[@["&amp;M$1&amp;"]]")</f>
        <v>17</v>
      </c>
      <c r="N331" s="129">
        <f t="array" aca="1" ref="N331" ca="1">INDIRECT("ConsolGeog[@["&amp;N$1&amp;"]]")</f>
        <v>0</v>
      </c>
      <c r="O331" s="129">
        <f t="array" aca="1" ref="O331" ca="1">INDIRECT("ConsolGeog[@["&amp;O$1&amp;"]]")</f>
        <v>71</v>
      </c>
      <c r="P331" s="129">
        <f t="array" ref="P331">ConsolGeog[COUNTY: Presented CS - 16-17 (2014) '[non additive!']]</f>
        <v>0</v>
      </c>
      <c r="Q331" s="129">
        <f t="array" ref="Q331">ConsolGeog[COUNTY: Presented CS - 16-24 (2014) '[non additive!']]</f>
        <v>0</v>
      </c>
      <c r="R331" s="129">
        <f t="array" ref="R331">ConsolGeog[COUNTY: Presented CS - 18-24 (2014) '[non additive!']]</f>
        <v>0</v>
      </c>
      <c r="S331" s="129">
        <f t="array" ref="S331">ConsolGeog[COUNTY: Assessed CS - 16-17 (2014) '[non additive!']]</f>
        <v>0</v>
      </c>
      <c r="T331" s="129">
        <f t="array" ref="T331">ConsolGeog[COUNTY: Assessed CS - 16-24 (2014) '[non additive!']]</f>
        <v>0</v>
      </c>
      <c r="U331" s="129">
        <f t="array" ref="U331">ConsolGeog[COUNTY: Assessed CS - 18-24 (2014) '[non additive!']]</f>
        <v>0</v>
      </c>
      <c r="V331" s="129">
        <f t="array" ref="V331">ConsolGeog[COUNTY: Sum of districts'' populations '[non additive!']]</f>
        <v>92028</v>
      </c>
      <c r="W331" s="160">
        <f t="array" aca="1" ref="W331" ca="1">INDIRECT("ConsolGeog[@["&amp;W$1&amp;"]]")</f>
        <v>1</v>
      </c>
      <c r="X331" s="129">
        <f t="array" aca="1" ref="X331" ca="1">INDIRECT("ConsolGeog[@["&amp;X$1&amp;"]]")</f>
        <v>0</v>
      </c>
      <c r="Y331" s="129">
        <f t="array" aca="1" ref="Y331" ca="1">INDIRECT("ConsolGeog[@["&amp;Y$1&amp;"]]")</f>
        <v>0</v>
      </c>
      <c r="Z331" s="129">
        <f t="array" aca="1" ref="Z331" ca="1">INDIRECT("ConsolGeog[@["&amp;Z$1&amp;"]]")</f>
        <v>0</v>
      </c>
      <c r="AA331" s="129">
        <f t="array" aca="1" ref="AA331" ca="1">INDIRECT("ConsolGeog[@["&amp;AA$1&amp;"]]")</f>
        <v>0</v>
      </c>
      <c r="AB331" s="129">
        <f t="array" aca="1" ref="AB331" ca="1">INDIRECT("ConsolGeog[@["&amp;AB$1&amp;"]]")</f>
        <v>0</v>
      </c>
      <c r="AC331" s="129">
        <f t="array" aca="1" ref="AC331" ca="1">INDIRECT("ConsolGeog[@["&amp;AC$1&amp;"]]")</f>
        <v>0</v>
      </c>
      <c r="AD331" s="129" t="str">
        <f t="array" aca="1" ref="AD331" ca="1">INDIRECT("ConsolGeog[@["&amp;AD$1&amp;"]]")</f>
        <v/>
      </c>
      <c r="AE331" s="129" t="str">
        <f t="array" aca="1" ref="AE331" ca="1">INDIRECT("ConsolGeog[@["&amp;AE$1&amp;"]]")</f>
        <v/>
      </c>
      <c r="AF331" s="129" t="str">
        <f t="array" aca="1" ref="AF331" ca="1">INDIRECT("ConsolGeog[@["&amp;AF$1&amp;"]]")</f>
        <v/>
      </c>
      <c r="AG331" s="129" t="str">
        <f t="array" aca="1" ref="AG331" ca="1">INDIRECT("ConsolGeog[@["&amp;AG$1&amp;"]]")</f>
        <v/>
      </c>
      <c r="AH331" s="129" t="str">
        <f t="array" aca="1" ref="AH331" ca="1">INDIRECT("ConsolGeog[@["&amp;AH$1&amp;"]]")</f>
        <v/>
      </c>
      <c r="AI331" s="129" t="str">
        <f t="array" aca="1" ref="AI331" ca="1">INDIRECT("ConsolGeog[@["&amp;AI$1&amp;"]]")</f>
        <v/>
      </c>
    </row>
    <row r="332" spans="1:35">
      <c r="A332" s="129" t="str">
        <f t="array" aca="1" ref="A332" ca="1">INDIRECT("ConsolGeog[@["&amp;A$1&amp;"]]")</f>
        <v>E09000016</v>
      </c>
      <c r="B332" s="129" t="str">
        <f t="array" aca="1" ref="B332" ca="1">INDIRECT("ConsolGeog[@["&amp;B$1&amp;"]]")</f>
        <v>Havering</v>
      </c>
      <c r="C332" s="129">
        <f t="array" aca="1" ref="C332" ca="1">INDIRECT("ConsolGeog[@["&amp;C$1&amp;"]]")</f>
        <v>237232</v>
      </c>
      <c r="D332" s="129">
        <f t="array" aca="1" ref="D332" ca="1">INDIRECT("ConsolGeog[@["&amp;D$1&amp;"]]")</f>
        <v>11236.35</v>
      </c>
      <c r="E332" s="129" t="str">
        <f t="array" aca="1" ref="E332" ca="1">INDIRECT("ConsolGeog[@["&amp;E$1&amp;"]]")</f>
        <v>E09000016</v>
      </c>
      <c r="F332" s="129" t="str">
        <f t="array" aca="1" ref="F332" ca="1">INDIRECT("ConsolGeog[@["&amp;F$1&amp;"]]")</f>
        <v/>
      </c>
      <c r="G332" s="129" t="str">
        <f t="array" aca="1" ref="G332" ca="1">INDIRECT("ConsolGeog[@["&amp;G$1&amp;"]]")</f>
        <v>Unitary</v>
      </c>
      <c r="H332" s="129" t="str">
        <f t="array" aca="1" ref="H332" ca="1">INDIRECT("ConsolGeog[@["&amp;H$1&amp;"]]")</f>
        <v>England</v>
      </c>
      <c r="I332" s="129" t="str">
        <f t="array" aca="1" ref="I332" ca="1">INDIRECT("ConsolGeog[@["&amp;I$1&amp;"]]")</f>
        <v>Havering</v>
      </c>
      <c r="J332" s="129">
        <f t="array" aca="1" ref="J332" ca="1">INDIRECT("ConsolGeog[@["&amp;J$1&amp;"]]")</f>
        <v>0</v>
      </c>
      <c r="K332" s="129">
        <f t="array" aca="1" ref="K332" ca="1">INDIRECT("ConsolGeog[@["&amp;K$1&amp;"]]")</f>
        <v>0</v>
      </c>
      <c r="L332" s="129">
        <f t="array" aca="1" ref="L332" ca="1">INDIRECT("ConsolGeog[@["&amp;L$1&amp;"]]")</f>
        <v>0</v>
      </c>
      <c r="M332" s="129">
        <f t="array" aca="1" ref="M332" ca="1">INDIRECT("ConsolGeog[@["&amp;M$1&amp;"]]")</f>
        <v>0</v>
      </c>
      <c r="N332" s="129">
        <f t="array" aca="1" ref="N332" ca="1">INDIRECT("ConsolGeog[@["&amp;N$1&amp;"]]")</f>
        <v>0</v>
      </c>
      <c r="O332" s="129">
        <f t="array" aca="1" ref="O332" ca="1">INDIRECT("ConsolGeog[@["&amp;O$1&amp;"]]")</f>
        <v>282</v>
      </c>
      <c r="P332" s="129">
        <f t="array" ref="P332">ConsolGeog[COUNTY: Presented CS - 16-17 (2014) '[non additive!']]</f>
        <v>0</v>
      </c>
      <c r="Q332" s="129">
        <f t="array" ref="Q332">ConsolGeog[COUNTY: Presented CS - 16-24 (2014) '[non additive!']]</f>
        <v>0</v>
      </c>
      <c r="R332" s="129">
        <f t="array" ref="R332">ConsolGeog[COUNTY: Presented CS - 18-24 (2014) '[non additive!']]</f>
        <v>0</v>
      </c>
      <c r="S332" s="129">
        <f t="array" ref="S332">ConsolGeog[COUNTY: Assessed CS - 16-17 (2014) '[non additive!']]</f>
        <v>0</v>
      </c>
      <c r="T332" s="129">
        <f t="array" ref="T332">ConsolGeog[COUNTY: Assessed CS - 16-24 (2014) '[non additive!']]</f>
        <v>0</v>
      </c>
      <c r="U332" s="129">
        <f t="array" ref="U332">ConsolGeog[COUNTY: Assessed CS - 18-24 (2014) '[non additive!']]</f>
        <v>0</v>
      </c>
      <c r="V332" s="129">
        <f t="array" ref="V332">ConsolGeog[COUNTY: Sum of districts'' populations '[non additive!']]</f>
        <v>92028</v>
      </c>
      <c r="W332" s="160">
        <f t="array" aca="1" ref="W332" ca="1">INDIRECT("ConsolGeog[@["&amp;W$1&amp;"]]")</f>
        <v>1</v>
      </c>
      <c r="X332" s="129">
        <f t="array" aca="1" ref="X332" ca="1">INDIRECT("ConsolGeog[@["&amp;X$1&amp;"]]")</f>
        <v>0</v>
      </c>
      <c r="Y332" s="129">
        <f t="array" aca="1" ref="Y332" ca="1">INDIRECT("ConsolGeog[@["&amp;Y$1&amp;"]]")</f>
        <v>0</v>
      </c>
      <c r="Z332" s="129">
        <f t="array" aca="1" ref="Z332" ca="1">INDIRECT("ConsolGeog[@["&amp;Z$1&amp;"]]")</f>
        <v>152</v>
      </c>
      <c r="AA332" s="129">
        <f t="array" aca="1" ref="AA332" ca="1">INDIRECT("ConsolGeog[@["&amp;AA$1&amp;"]]")</f>
        <v>0</v>
      </c>
      <c r="AB332" s="129">
        <f t="array" aca="1" ref="AB332" ca="1">INDIRECT("ConsolGeog[@["&amp;AB$1&amp;"]]")</f>
        <v>0</v>
      </c>
      <c r="AC332" s="129">
        <f t="array" aca="1" ref="AC332" ca="1">INDIRECT("ConsolGeog[@["&amp;AC$1&amp;"]]")</f>
        <v>0</v>
      </c>
      <c r="AD332" s="129" t="str">
        <f t="array" aca="1" ref="AD332" ca="1">INDIRECT("ConsolGeog[@["&amp;AD$1&amp;"]]")</f>
        <v/>
      </c>
      <c r="AE332" s="129" t="str">
        <f t="array" aca="1" ref="AE332" ca="1">INDIRECT("ConsolGeog[@["&amp;AE$1&amp;"]]")</f>
        <v/>
      </c>
      <c r="AF332" s="129" t="str">
        <f t="array" aca="1" ref="AF332" ca="1">INDIRECT("ConsolGeog[@["&amp;AF$1&amp;"]]")</f>
        <v/>
      </c>
      <c r="AG332" s="129" t="str">
        <f t="array" aca="1" ref="AG332" ca="1">INDIRECT("ConsolGeog[@["&amp;AG$1&amp;"]]")</f>
        <v/>
      </c>
      <c r="AH332" s="129" t="str">
        <f t="array" aca="1" ref="AH332" ca="1">INDIRECT("ConsolGeog[@["&amp;AH$1&amp;"]]")</f>
        <v/>
      </c>
      <c r="AI332" s="129" t="str">
        <f t="array" aca="1" ref="AI332" ca="1">INDIRECT("ConsolGeog[@["&amp;AI$1&amp;"]]")</f>
        <v>ERROR</v>
      </c>
    </row>
    <row r="333" spans="1:35">
      <c r="A333" s="129" t="str">
        <f t="array" aca="1" ref="A333" ca="1">INDIRECT("ConsolGeog[@["&amp;A$1&amp;"]]")</f>
        <v>E09000025</v>
      </c>
      <c r="B333" s="129" t="str">
        <f t="array" aca="1" ref="B333" ca="1">INDIRECT("ConsolGeog[@["&amp;B$1&amp;"]]")</f>
        <v>Newham</v>
      </c>
      <c r="C333" s="129">
        <f t="array" aca="1" ref="C333" ca="1">INDIRECT("ConsolGeog[@["&amp;C$1&amp;"]]")</f>
        <v>307984</v>
      </c>
      <c r="D333" s="129">
        <f t="array" aca="1" ref="D333" ca="1">INDIRECT("ConsolGeog[@["&amp;D$1&amp;"]]")</f>
        <v>3622.36</v>
      </c>
      <c r="E333" s="129" t="str">
        <f t="array" aca="1" ref="E333" ca="1">INDIRECT("ConsolGeog[@["&amp;E$1&amp;"]]")</f>
        <v>E09000025</v>
      </c>
      <c r="F333" s="129">
        <f t="array" aca="1" ref="F333" ca="1">INDIRECT("ConsolGeog[@["&amp;F$1&amp;"]]")</f>
        <v>1</v>
      </c>
      <c r="G333" s="129" t="str">
        <f t="array" aca="1" ref="G333" ca="1">INDIRECT("ConsolGeog[@["&amp;G$1&amp;"]]")</f>
        <v>Unitary</v>
      </c>
      <c r="H333" s="129" t="str">
        <f t="array" aca="1" ref="H333" ca="1">INDIRECT("ConsolGeog[@["&amp;H$1&amp;"]]")</f>
        <v>England</v>
      </c>
      <c r="I333" s="129" t="str">
        <f t="array" aca="1" ref="I333" ca="1">INDIRECT("ConsolGeog[@["&amp;I$1&amp;"]]")</f>
        <v>Newham</v>
      </c>
      <c r="J333" s="129">
        <f t="array" aca="1" ref="J333" ca="1">INDIRECT("ConsolGeog[@["&amp;J$1&amp;"]]")</f>
        <v>0</v>
      </c>
      <c r="K333" s="129">
        <f t="array" aca="1" ref="K333" ca="1">INDIRECT("ConsolGeog[@["&amp;K$1&amp;"]]")</f>
        <v>0</v>
      </c>
      <c r="L333" s="129">
        <f t="array" aca="1" ref="L333" ca="1">INDIRECT("ConsolGeog[@["&amp;L$1&amp;"]]")</f>
        <v>0</v>
      </c>
      <c r="M333" s="129">
        <f t="array" aca="1" ref="M333" ca="1">INDIRECT("ConsolGeog[@["&amp;M$1&amp;"]]")</f>
        <v>0</v>
      </c>
      <c r="N333" s="129">
        <f t="array" aca="1" ref="N333" ca="1">INDIRECT("ConsolGeog[@["&amp;N$1&amp;"]]")</f>
        <v>0</v>
      </c>
      <c r="O333" s="129">
        <f t="array" aca="1" ref="O333" ca="1">INDIRECT("ConsolGeog[@["&amp;O$1&amp;"]]")</f>
        <v>0</v>
      </c>
      <c r="P333" s="129">
        <f t="array" ref="P333">ConsolGeog[COUNTY: Presented CS - 16-17 (2014) '[non additive!']]</f>
        <v>0</v>
      </c>
      <c r="Q333" s="129">
        <f t="array" ref="Q333">ConsolGeog[COUNTY: Presented CS - 16-24 (2014) '[non additive!']]</f>
        <v>0</v>
      </c>
      <c r="R333" s="129">
        <f t="array" ref="R333">ConsolGeog[COUNTY: Presented CS - 18-24 (2014) '[non additive!']]</f>
        <v>0</v>
      </c>
      <c r="S333" s="129">
        <f t="array" ref="S333">ConsolGeog[COUNTY: Assessed CS - 16-17 (2014) '[non additive!']]</f>
        <v>0</v>
      </c>
      <c r="T333" s="129">
        <f t="array" ref="T333">ConsolGeog[COUNTY: Assessed CS - 16-24 (2014) '[non additive!']]</f>
        <v>0</v>
      </c>
      <c r="U333" s="129">
        <f t="array" ref="U333">ConsolGeog[COUNTY: Assessed CS - 18-24 (2014) '[non additive!']]</f>
        <v>0</v>
      </c>
      <c r="V333" s="129">
        <f t="array" ref="V333">ConsolGeog[COUNTY: Sum of districts'' populations '[non additive!']]</f>
        <v>92028</v>
      </c>
      <c r="W333" s="160">
        <f t="array" aca="1" ref="W333" ca="1">INDIRECT("ConsolGeog[@["&amp;W$1&amp;"]]")</f>
        <v>1</v>
      </c>
      <c r="X333" s="129">
        <f t="array" aca="1" ref="X333" ca="1">INDIRECT("ConsolGeog[@["&amp;X$1&amp;"]]")</f>
        <v>0</v>
      </c>
      <c r="Y333" s="129">
        <f t="array" aca="1" ref="Y333" ca="1">INDIRECT("ConsolGeog[@["&amp;Y$1&amp;"]]")</f>
        <v>0</v>
      </c>
      <c r="Z333" s="129">
        <f t="array" aca="1" ref="Z333" ca="1">INDIRECT("ConsolGeog[@["&amp;Z$1&amp;"]]")</f>
        <v>0</v>
      </c>
      <c r="AA333" s="129">
        <f t="array" aca="1" ref="AA333" ca="1">INDIRECT("ConsolGeog[@["&amp;AA$1&amp;"]]")</f>
        <v>0</v>
      </c>
      <c r="AB333" s="129">
        <f t="array" aca="1" ref="AB333" ca="1">INDIRECT("ConsolGeog[@["&amp;AB$1&amp;"]]")</f>
        <v>0</v>
      </c>
      <c r="AC333" s="129">
        <f t="array" aca="1" ref="AC333" ca="1">INDIRECT("ConsolGeog[@["&amp;AC$1&amp;"]]")</f>
        <v>0</v>
      </c>
      <c r="AD333" s="129" t="str">
        <f t="array" aca="1" ref="AD333" ca="1">INDIRECT("ConsolGeog[@["&amp;AD$1&amp;"]]")</f>
        <v/>
      </c>
      <c r="AE333" s="129" t="str">
        <f t="array" aca="1" ref="AE333" ca="1">INDIRECT("ConsolGeog[@["&amp;AE$1&amp;"]]")</f>
        <v/>
      </c>
      <c r="AF333" s="129" t="str">
        <f t="array" aca="1" ref="AF333" ca="1">INDIRECT("ConsolGeog[@["&amp;AF$1&amp;"]]")</f>
        <v/>
      </c>
      <c r="AG333" s="129" t="str">
        <f t="array" aca="1" ref="AG333" ca="1">INDIRECT("ConsolGeog[@["&amp;AG$1&amp;"]]")</f>
        <v/>
      </c>
      <c r="AH333" s="129" t="str">
        <f t="array" aca="1" ref="AH333" ca="1">INDIRECT("ConsolGeog[@["&amp;AH$1&amp;"]]")</f>
        <v/>
      </c>
      <c r="AI333" s="129" t="str">
        <f t="array" aca="1" ref="AI333" ca="1">INDIRECT("ConsolGeog[@["&amp;AI$1&amp;"]]")</f>
        <v/>
      </c>
    </row>
    <row r="334" spans="1:35">
      <c r="A334" s="129" t="str">
        <f t="array" aca="1" ref="A334" ca="1">INDIRECT("ConsolGeog[@["&amp;A$1&amp;"]]")</f>
        <v>E09000017</v>
      </c>
      <c r="B334" s="129" t="str">
        <f t="array" aca="1" ref="B334" ca="1">INDIRECT("ConsolGeog[@["&amp;B$1&amp;"]]")</f>
        <v>Hillingdon</v>
      </c>
      <c r="C334" s="129">
        <f t="array" aca="1" ref="C334" ca="1">INDIRECT("ConsolGeog[@["&amp;C$1&amp;"]]")</f>
        <v>273936</v>
      </c>
      <c r="D334" s="129">
        <f t="array" aca="1" ref="D334" ca="1">INDIRECT("ConsolGeog[@["&amp;D$1&amp;"]]")</f>
        <v>11569.87</v>
      </c>
      <c r="E334" s="129" t="str">
        <f t="array" aca="1" ref="E334" ca="1">INDIRECT("ConsolGeog[@["&amp;E$1&amp;"]]")</f>
        <v>E09000017</v>
      </c>
      <c r="F334" s="129" t="str">
        <f t="array" aca="1" ref="F334" ca="1">INDIRECT("ConsolGeog[@["&amp;F$1&amp;"]]")</f>
        <v/>
      </c>
      <c r="G334" s="129" t="str">
        <f t="array" aca="1" ref="G334" ca="1">INDIRECT("ConsolGeog[@["&amp;G$1&amp;"]]")</f>
        <v>Unitary</v>
      </c>
      <c r="H334" s="129" t="str">
        <f t="array" aca="1" ref="H334" ca="1">INDIRECT("ConsolGeog[@["&amp;H$1&amp;"]]")</f>
        <v>England</v>
      </c>
      <c r="I334" s="129" t="str">
        <f t="array" aca="1" ref="I334" ca="1">INDIRECT("ConsolGeog[@["&amp;I$1&amp;"]]")</f>
        <v>Hillingdon</v>
      </c>
      <c r="J334" s="129">
        <f t="array" aca="1" ref="J334" ca="1">INDIRECT("ConsolGeog[@["&amp;J$1&amp;"]]")</f>
        <v>3</v>
      </c>
      <c r="K334" s="129">
        <f t="array" aca="1" ref="K334" ca="1">INDIRECT("ConsolGeog[@["&amp;K$1&amp;"]]")</f>
        <v>0</v>
      </c>
      <c r="L334" s="129">
        <f t="array" aca="1" ref="L334" ca="1">INDIRECT("ConsolGeog[@["&amp;L$1&amp;"]]")</f>
        <v>277</v>
      </c>
      <c r="M334" s="129">
        <f t="array" aca="1" ref="M334" ca="1">INDIRECT("ConsolGeog[@["&amp;M$1&amp;"]]")</f>
        <v>0</v>
      </c>
      <c r="N334" s="129">
        <f t="array" aca="1" ref="N334" ca="1">INDIRECT("ConsolGeog[@["&amp;N$1&amp;"]]")</f>
        <v>0</v>
      </c>
      <c r="O334" s="129">
        <f t="array" aca="1" ref="O334" ca="1">INDIRECT("ConsolGeog[@["&amp;O$1&amp;"]]")</f>
        <v>29</v>
      </c>
      <c r="P334" s="129">
        <f t="array" ref="P334">ConsolGeog[COUNTY: Presented CS - 16-17 (2014) '[non additive!']]</f>
        <v>0</v>
      </c>
      <c r="Q334" s="129">
        <f t="array" ref="Q334">ConsolGeog[COUNTY: Presented CS - 16-24 (2014) '[non additive!']]</f>
        <v>0</v>
      </c>
      <c r="R334" s="129">
        <f t="array" ref="R334">ConsolGeog[COUNTY: Presented CS - 18-24 (2014) '[non additive!']]</f>
        <v>0</v>
      </c>
      <c r="S334" s="129">
        <f t="array" ref="S334">ConsolGeog[COUNTY: Assessed CS - 16-17 (2014) '[non additive!']]</f>
        <v>0</v>
      </c>
      <c r="T334" s="129">
        <f t="array" ref="T334">ConsolGeog[COUNTY: Assessed CS - 16-24 (2014) '[non additive!']]</f>
        <v>0</v>
      </c>
      <c r="U334" s="129">
        <f t="array" ref="U334">ConsolGeog[COUNTY: Assessed CS - 18-24 (2014) '[non additive!']]</f>
        <v>0</v>
      </c>
      <c r="V334" s="129">
        <f t="array" ref="V334">ConsolGeog[COUNTY: Sum of districts'' populations '[non additive!']]</f>
        <v>92028</v>
      </c>
      <c r="W334" s="160">
        <f t="array" aca="1" ref="W334" ca="1">INDIRECT("ConsolGeog[@["&amp;W$1&amp;"]]")</f>
        <v>1</v>
      </c>
      <c r="X334" s="129">
        <f t="array" aca="1" ref="X334" ca="1">INDIRECT("ConsolGeog[@["&amp;X$1&amp;"]]")</f>
        <v>0</v>
      </c>
      <c r="Y334" s="129">
        <f t="array" aca="1" ref="Y334" ca="1">INDIRECT("ConsolGeog[@["&amp;Y$1&amp;"]]")</f>
        <v>0</v>
      </c>
      <c r="Z334" s="129">
        <f t="array" aca="1" ref="Z334" ca="1">INDIRECT("ConsolGeog[@["&amp;Z$1&amp;"]]")</f>
        <v>0</v>
      </c>
      <c r="AA334" s="129">
        <f t="array" aca="1" ref="AA334" ca="1">INDIRECT("ConsolGeog[@["&amp;AA$1&amp;"]]")</f>
        <v>0</v>
      </c>
      <c r="AB334" s="129">
        <f t="array" aca="1" ref="AB334" ca="1">INDIRECT("ConsolGeog[@["&amp;AB$1&amp;"]]")</f>
        <v>0</v>
      </c>
      <c r="AC334" s="129">
        <f t="array" aca="1" ref="AC334" ca="1">INDIRECT("ConsolGeog[@["&amp;AC$1&amp;"]]")</f>
        <v>0</v>
      </c>
      <c r="AD334" s="129" t="str">
        <f t="array" aca="1" ref="AD334" ca="1">INDIRECT("ConsolGeog[@["&amp;AD$1&amp;"]]")</f>
        <v/>
      </c>
      <c r="AE334" s="129" t="str">
        <f t="array" aca="1" ref="AE334" ca="1">INDIRECT("ConsolGeog[@["&amp;AE$1&amp;"]]")</f>
        <v/>
      </c>
      <c r="AF334" s="129" t="str">
        <f t="array" aca="1" ref="AF334" ca="1">INDIRECT("ConsolGeog[@["&amp;AF$1&amp;"]]")</f>
        <v/>
      </c>
      <c r="AG334" s="129" t="str">
        <f t="array" aca="1" ref="AG334" ca="1">INDIRECT("ConsolGeog[@["&amp;AG$1&amp;"]]")</f>
        <v/>
      </c>
      <c r="AH334" s="129" t="str">
        <f t="array" aca="1" ref="AH334" ca="1">INDIRECT("ConsolGeog[@["&amp;AH$1&amp;"]]")</f>
        <v/>
      </c>
      <c r="AI334" s="129" t="str">
        <f t="array" aca="1" ref="AI334" ca="1">INDIRECT("ConsolGeog[@["&amp;AI$1&amp;"]]")</f>
        <v/>
      </c>
    </row>
    <row r="335" spans="1:35">
      <c r="A335" s="129" t="str">
        <f t="array" aca="1" ref="A335" ca="1">INDIRECT("ConsolGeog[@["&amp;A$1&amp;"]]")</f>
        <v>E09000018</v>
      </c>
      <c r="B335" s="129" t="str">
        <f t="array" aca="1" ref="B335" ca="1">INDIRECT("ConsolGeog[@["&amp;B$1&amp;"]]")</f>
        <v>Hounslow</v>
      </c>
      <c r="C335" s="129">
        <f t="array" aca="1" ref="C335" ca="1">INDIRECT("ConsolGeog[@["&amp;C$1&amp;"]]")</f>
        <v>253957</v>
      </c>
      <c r="D335" s="129">
        <f t="array" aca="1" ref="D335" ca="1">INDIRECT("ConsolGeog[@["&amp;D$1&amp;"]]")</f>
        <v>5598.62</v>
      </c>
      <c r="E335" s="129" t="str">
        <f t="array" aca="1" ref="E335" ca="1">INDIRECT("ConsolGeog[@["&amp;E$1&amp;"]]")</f>
        <v>E09000018</v>
      </c>
      <c r="F335" s="129">
        <f t="array" aca="1" ref="F335" ca="1">INDIRECT("ConsolGeog[@["&amp;F$1&amp;"]]")</f>
        <v>1</v>
      </c>
      <c r="G335" s="129" t="str">
        <f t="array" aca="1" ref="G335" ca="1">INDIRECT("ConsolGeog[@["&amp;G$1&amp;"]]")</f>
        <v>Unitary</v>
      </c>
      <c r="H335" s="129" t="str">
        <f t="array" aca="1" ref="H335" ca="1">INDIRECT("ConsolGeog[@["&amp;H$1&amp;"]]")</f>
        <v>England</v>
      </c>
      <c r="I335" s="129" t="str">
        <f t="array" aca="1" ref="I335" ca="1">INDIRECT("ConsolGeog[@["&amp;I$1&amp;"]]")</f>
        <v>Hounslow</v>
      </c>
      <c r="J335" s="129">
        <f t="array" aca="1" ref="J335" ca="1">INDIRECT("ConsolGeog[@["&amp;J$1&amp;"]]")</f>
        <v>0</v>
      </c>
      <c r="K335" s="129">
        <f t="array" aca="1" ref="K335" ca="1">INDIRECT("ConsolGeog[@["&amp;K$1&amp;"]]")</f>
        <v>0</v>
      </c>
      <c r="L335" s="129">
        <f t="array" aca="1" ref="L335" ca="1">INDIRECT("ConsolGeog[@["&amp;L$1&amp;"]]")</f>
        <v>0</v>
      </c>
      <c r="M335" s="129">
        <f t="array" aca="1" ref="M335" ca="1">INDIRECT("ConsolGeog[@["&amp;M$1&amp;"]]")</f>
        <v>0</v>
      </c>
      <c r="N335" s="129">
        <f t="array" aca="1" ref="N335" ca="1">INDIRECT("ConsolGeog[@["&amp;N$1&amp;"]]")</f>
        <v>0</v>
      </c>
      <c r="O335" s="129">
        <f t="array" aca="1" ref="O335" ca="1">INDIRECT("ConsolGeog[@["&amp;O$1&amp;"]]")</f>
        <v>0</v>
      </c>
      <c r="P335" s="129">
        <f t="array" ref="P335">ConsolGeog[COUNTY: Presented CS - 16-17 (2014) '[non additive!']]</f>
        <v>0</v>
      </c>
      <c r="Q335" s="129">
        <f t="array" ref="Q335">ConsolGeog[COUNTY: Presented CS - 16-24 (2014) '[non additive!']]</f>
        <v>0</v>
      </c>
      <c r="R335" s="129">
        <f t="array" ref="R335">ConsolGeog[COUNTY: Presented CS - 18-24 (2014) '[non additive!']]</f>
        <v>0</v>
      </c>
      <c r="S335" s="129">
        <f t="array" ref="S335">ConsolGeog[COUNTY: Assessed CS - 16-17 (2014) '[non additive!']]</f>
        <v>0</v>
      </c>
      <c r="T335" s="129">
        <f t="array" ref="T335">ConsolGeog[COUNTY: Assessed CS - 16-24 (2014) '[non additive!']]</f>
        <v>0</v>
      </c>
      <c r="U335" s="129">
        <f t="array" ref="U335">ConsolGeog[COUNTY: Assessed CS - 18-24 (2014) '[non additive!']]</f>
        <v>0</v>
      </c>
      <c r="V335" s="129">
        <f t="array" ref="V335">ConsolGeog[COUNTY: Sum of districts'' populations '[non additive!']]</f>
        <v>92028</v>
      </c>
      <c r="W335" s="160">
        <f t="array" aca="1" ref="W335" ca="1">INDIRECT("ConsolGeog[@["&amp;W$1&amp;"]]")</f>
        <v>1</v>
      </c>
      <c r="X335" s="129">
        <f t="array" aca="1" ref="X335" ca="1">INDIRECT("ConsolGeog[@["&amp;X$1&amp;"]]")</f>
        <v>0</v>
      </c>
      <c r="Y335" s="129">
        <f t="array" aca="1" ref="Y335" ca="1">INDIRECT("ConsolGeog[@["&amp;Y$1&amp;"]]")</f>
        <v>0</v>
      </c>
      <c r="Z335" s="129">
        <f t="array" aca="1" ref="Z335" ca="1">INDIRECT("ConsolGeog[@["&amp;Z$1&amp;"]]")</f>
        <v>0</v>
      </c>
      <c r="AA335" s="129">
        <f t="array" aca="1" ref="AA335" ca="1">INDIRECT("ConsolGeog[@["&amp;AA$1&amp;"]]")</f>
        <v>0</v>
      </c>
      <c r="AB335" s="129">
        <f t="array" aca="1" ref="AB335" ca="1">INDIRECT("ConsolGeog[@["&amp;AB$1&amp;"]]")</f>
        <v>0</v>
      </c>
      <c r="AC335" s="129">
        <f t="array" aca="1" ref="AC335" ca="1">INDIRECT("ConsolGeog[@["&amp;AC$1&amp;"]]")</f>
        <v>0</v>
      </c>
      <c r="AD335" s="129" t="str">
        <f t="array" aca="1" ref="AD335" ca="1">INDIRECT("ConsolGeog[@["&amp;AD$1&amp;"]]")</f>
        <v/>
      </c>
      <c r="AE335" s="129" t="str">
        <f t="array" aca="1" ref="AE335" ca="1">INDIRECT("ConsolGeog[@["&amp;AE$1&amp;"]]")</f>
        <v/>
      </c>
      <c r="AF335" s="129" t="str">
        <f t="array" aca="1" ref="AF335" ca="1">INDIRECT("ConsolGeog[@["&amp;AF$1&amp;"]]")</f>
        <v/>
      </c>
      <c r="AG335" s="129" t="str">
        <f t="array" aca="1" ref="AG335" ca="1">INDIRECT("ConsolGeog[@["&amp;AG$1&amp;"]]")</f>
        <v/>
      </c>
      <c r="AH335" s="129" t="str">
        <f t="array" aca="1" ref="AH335" ca="1">INDIRECT("ConsolGeog[@["&amp;AH$1&amp;"]]")</f>
        <v/>
      </c>
      <c r="AI335" s="129" t="str">
        <f t="array" aca="1" ref="AI335" ca="1">INDIRECT("ConsolGeog[@["&amp;AI$1&amp;"]]")</f>
        <v/>
      </c>
    </row>
    <row r="336" spans="1:35">
      <c r="A336" s="129" t="str">
        <f t="array" aca="1" ref="A336" ca="1">INDIRECT("ConsolGeog[@["&amp;A$1&amp;"]]")</f>
        <v>E09000019</v>
      </c>
      <c r="B336" s="129" t="str">
        <f t="array" aca="1" ref="B336" ca="1">INDIRECT("ConsolGeog[@["&amp;B$1&amp;"]]")</f>
        <v>Islington</v>
      </c>
      <c r="C336" s="129">
        <f t="array" aca="1" ref="C336" ca="1">INDIRECT("ConsolGeog[@["&amp;C$1&amp;"]]")</f>
        <v>206125</v>
      </c>
      <c r="D336" s="129">
        <f t="array" aca="1" ref="D336" ca="1">INDIRECT("ConsolGeog[@["&amp;D$1&amp;"]]")</f>
        <v>1485.95</v>
      </c>
      <c r="E336" s="129" t="str">
        <f t="array" aca="1" ref="E336" ca="1">INDIRECT("ConsolGeog[@["&amp;E$1&amp;"]]")</f>
        <v>E09000019</v>
      </c>
      <c r="F336" s="129">
        <f t="array" aca="1" ref="F336" ca="1">INDIRECT("ConsolGeog[@["&amp;F$1&amp;"]]")</f>
        <v>1</v>
      </c>
      <c r="G336" s="129" t="str">
        <f t="array" aca="1" ref="G336" ca="1">INDIRECT("ConsolGeog[@["&amp;G$1&amp;"]]")</f>
        <v>Unitary</v>
      </c>
      <c r="H336" s="129" t="str">
        <f t="array" aca="1" ref="H336" ca="1">INDIRECT("ConsolGeog[@["&amp;H$1&amp;"]]")</f>
        <v>England</v>
      </c>
      <c r="I336" s="129" t="str">
        <f t="array" aca="1" ref="I336" ca="1">INDIRECT("ConsolGeog[@["&amp;I$1&amp;"]]")</f>
        <v>Islington</v>
      </c>
      <c r="J336" s="129">
        <f t="array" aca="1" ref="J336" ca="1">INDIRECT("ConsolGeog[@["&amp;J$1&amp;"]]")</f>
        <v>0</v>
      </c>
      <c r="K336" s="129">
        <f t="array" aca="1" ref="K336" ca="1">INDIRECT("ConsolGeog[@["&amp;K$1&amp;"]]")</f>
        <v>0</v>
      </c>
      <c r="L336" s="129">
        <f t="array" aca="1" ref="L336" ca="1">INDIRECT("ConsolGeog[@["&amp;L$1&amp;"]]")</f>
        <v>0</v>
      </c>
      <c r="M336" s="129">
        <f t="array" aca="1" ref="M336" ca="1">INDIRECT("ConsolGeog[@["&amp;M$1&amp;"]]")</f>
        <v>0</v>
      </c>
      <c r="N336" s="129">
        <f t="array" aca="1" ref="N336" ca="1">INDIRECT("ConsolGeog[@["&amp;N$1&amp;"]]")</f>
        <v>0</v>
      </c>
      <c r="O336" s="129">
        <f t="array" aca="1" ref="O336" ca="1">INDIRECT("ConsolGeog[@["&amp;O$1&amp;"]]")</f>
        <v>0</v>
      </c>
      <c r="P336" s="129">
        <f t="array" ref="P336">ConsolGeog[COUNTY: Presented CS - 16-17 (2014) '[non additive!']]</f>
        <v>0</v>
      </c>
      <c r="Q336" s="129">
        <f t="array" ref="Q336">ConsolGeog[COUNTY: Presented CS - 16-24 (2014) '[non additive!']]</f>
        <v>0</v>
      </c>
      <c r="R336" s="129">
        <f t="array" ref="R336">ConsolGeog[COUNTY: Presented CS - 18-24 (2014) '[non additive!']]</f>
        <v>0</v>
      </c>
      <c r="S336" s="129">
        <f t="array" ref="S336">ConsolGeog[COUNTY: Assessed CS - 16-17 (2014) '[non additive!']]</f>
        <v>0</v>
      </c>
      <c r="T336" s="129">
        <f t="array" ref="T336">ConsolGeog[COUNTY: Assessed CS - 16-24 (2014) '[non additive!']]</f>
        <v>0</v>
      </c>
      <c r="U336" s="129">
        <f t="array" ref="U336">ConsolGeog[COUNTY: Assessed CS - 18-24 (2014) '[non additive!']]</f>
        <v>0</v>
      </c>
      <c r="V336" s="129">
        <f t="array" ref="V336">ConsolGeog[COUNTY: Sum of districts'' populations '[non additive!']]</f>
        <v>92028</v>
      </c>
      <c r="W336" s="160">
        <f t="array" aca="1" ref="W336" ca="1">INDIRECT("ConsolGeog[@["&amp;W$1&amp;"]]")</f>
        <v>1</v>
      </c>
      <c r="X336" s="129">
        <f t="array" aca="1" ref="X336" ca="1">INDIRECT("ConsolGeog[@["&amp;X$1&amp;"]]")</f>
        <v>0</v>
      </c>
      <c r="Y336" s="129">
        <f t="array" aca="1" ref="Y336" ca="1">INDIRECT("ConsolGeog[@["&amp;Y$1&amp;"]]")</f>
        <v>0</v>
      </c>
      <c r="Z336" s="129">
        <f t="array" aca="1" ref="Z336" ca="1">INDIRECT("ConsolGeog[@["&amp;Z$1&amp;"]]")</f>
        <v>0</v>
      </c>
      <c r="AA336" s="129">
        <f t="array" aca="1" ref="AA336" ca="1">INDIRECT("ConsolGeog[@["&amp;AA$1&amp;"]]")</f>
        <v>0</v>
      </c>
      <c r="AB336" s="129">
        <f t="array" aca="1" ref="AB336" ca="1">INDIRECT("ConsolGeog[@["&amp;AB$1&amp;"]]")</f>
        <v>0</v>
      </c>
      <c r="AC336" s="129">
        <f t="array" aca="1" ref="AC336" ca="1">INDIRECT("ConsolGeog[@["&amp;AC$1&amp;"]]")</f>
        <v>0</v>
      </c>
      <c r="AD336" s="129" t="str">
        <f t="array" aca="1" ref="AD336" ca="1">INDIRECT("ConsolGeog[@["&amp;AD$1&amp;"]]")</f>
        <v/>
      </c>
      <c r="AE336" s="129" t="str">
        <f t="array" aca="1" ref="AE336" ca="1">INDIRECT("ConsolGeog[@["&amp;AE$1&amp;"]]")</f>
        <v/>
      </c>
      <c r="AF336" s="129" t="str">
        <f t="array" aca="1" ref="AF336" ca="1">INDIRECT("ConsolGeog[@["&amp;AF$1&amp;"]]")</f>
        <v/>
      </c>
      <c r="AG336" s="129" t="str">
        <f t="array" aca="1" ref="AG336" ca="1">INDIRECT("ConsolGeog[@["&amp;AG$1&amp;"]]")</f>
        <v/>
      </c>
      <c r="AH336" s="129" t="str">
        <f t="array" aca="1" ref="AH336" ca="1">INDIRECT("ConsolGeog[@["&amp;AH$1&amp;"]]")</f>
        <v/>
      </c>
      <c r="AI336" s="129" t="str">
        <f t="array" aca="1" ref="AI336" ca="1">INDIRECT("ConsolGeog[@["&amp;AI$1&amp;"]]")</f>
        <v/>
      </c>
    </row>
    <row r="337" spans="1:35">
      <c r="A337" s="129" t="str">
        <f t="array" aca="1" ref="A337" ca="1">INDIRECT("ConsolGeog[@["&amp;A$1&amp;"]]")</f>
        <v>E09000020</v>
      </c>
      <c r="B337" s="129" t="str">
        <f t="array" aca="1" ref="B337" ca="1">INDIRECT("ConsolGeog[@["&amp;B$1&amp;"]]")</f>
        <v>Kensington and Chelsea</v>
      </c>
      <c r="C337" s="129">
        <f t="array" aca="1" ref="C337" ca="1">INDIRECT("ConsolGeog[@["&amp;C$1&amp;"]]")</f>
        <v>158649</v>
      </c>
      <c r="D337" s="129">
        <f t="array" aca="1" ref="D337" ca="1">INDIRECT("ConsolGeog[@["&amp;D$1&amp;"]]")</f>
        <v>1212.95</v>
      </c>
      <c r="E337" s="129" t="str">
        <f t="array" aca="1" ref="E337" ca="1">INDIRECT("ConsolGeog[@["&amp;E$1&amp;"]]")</f>
        <v>E09000020</v>
      </c>
      <c r="F337" s="129" t="str">
        <f t="array" aca="1" ref="F337" ca="1">INDIRECT("ConsolGeog[@["&amp;F$1&amp;"]]")</f>
        <v/>
      </c>
      <c r="G337" s="129" t="str">
        <f t="array" aca="1" ref="G337" ca="1">INDIRECT("ConsolGeog[@["&amp;G$1&amp;"]]")</f>
        <v>Unitary</v>
      </c>
      <c r="H337" s="129" t="str">
        <f t="array" aca="1" ref="H337" ca="1">INDIRECT("ConsolGeog[@["&amp;H$1&amp;"]]")</f>
        <v>England</v>
      </c>
      <c r="I337" s="129" t="str">
        <f t="array" aca="1" ref="I337" ca="1">INDIRECT("ConsolGeog[@["&amp;I$1&amp;"]]")</f>
        <v>Kensington and Chelsea</v>
      </c>
      <c r="J337" s="129">
        <f t="array" aca="1" ref="J337" ca="1">INDIRECT("ConsolGeog[@["&amp;J$1&amp;"]]")</f>
        <v>1</v>
      </c>
      <c r="K337" s="129">
        <f t="array" aca="1" ref="K337" ca="1">INDIRECT("ConsolGeog[@["&amp;K$1&amp;"]]")</f>
        <v>0</v>
      </c>
      <c r="L337" s="129">
        <f t="array" aca="1" ref="L337" ca="1">INDIRECT("ConsolGeog[@["&amp;L$1&amp;"]]")</f>
        <v>242</v>
      </c>
      <c r="M337" s="129">
        <f t="array" aca="1" ref="M337" ca="1">INDIRECT("ConsolGeog[@["&amp;M$1&amp;"]]")</f>
        <v>1</v>
      </c>
      <c r="N337" s="129">
        <f t="array" aca="1" ref="N337" ca="1">INDIRECT("ConsolGeog[@["&amp;N$1&amp;"]]")</f>
        <v>0</v>
      </c>
      <c r="O337" s="129">
        <f t="array" aca="1" ref="O337" ca="1">INDIRECT("ConsolGeog[@["&amp;O$1&amp;"]]")</f>
        <v>242</v>
      </c>
      <c r="P337" s="129">
        <f t="array" ref="P337">ConsolGeog[COUNTY: Presented CS - 16-17 (2014) '[non additive!']]</f>
        <v>0</v>
      </c>
      <c r="Q337" s="129">
        <f t="array" ref="Q337">ConsolGeog[COUNTY: Presented CS - 16-24 (2014) '[non additive!']]</f>
        <v>0</v>
      </c>
      <c r="R337" s="129">
        <f t="array" ref="R337">ConsolGeog[COUNTY: Presented CS - 18-24 (2014) '[non additive!']]</f>
        <v>0</v>
      </c>
      <c r="S337" s="129">
        <f t="array" ref="S337">ConsolGeog[COUNTY: Assessed CS - 16-17 (2014) '[non additive!']]</f>
        <v>0</v>
      </c>
      <c r="T337" s="129">
        <f t="array" ref="T337">ConsolGeog[COUNTY: Assessed CS - 16-24 (2014) '[non additive!']]</f>
        <v>0</v>
      </c>
      <c r="U337" s="129">
        <f t="array" ref="U337">ConsolGeog[COUNTY: Assessed CS - 18-24 (2014) '[non additive!']]</f>
        <v>0</v>
      </c>
      <c r="V337" s="129">
        <f t="array" ref="V337">ConsolGeog[COUNTY: Sum of districts'' populations '[non additive!']]</f>
        <v>92028</v>
      </c>
      <c r="W337" s="160">
        <f t="array" aca="1" ref="W337" ca="1">INDIRECT("ConsolGeog[@["&amp;W$1&amp;"]]")</f>
        <v>1</v>
      </c>
      <c r="X337" s="129">
        <f t="array" aca="1" ref="X337" ca="1">INDIRECT("ConsolGeog[@["&amp;X$1&amp;"]]")</f>
        <v>0</v>
      </c>
      <c r="Y337" s="129">
        <f t="array" aca="1" ref="Y337" ca="1">INDIRECT("ConsolGeog[@["&amp;Y$1&amp;"]]")</f>
        <v>0</v>
      </c>
      <c r="Z337" s="129">
        <f t="array" aca="1" ref="Z337" ca="1">INDIRECT("ConsolGeog[@["&amp;Z$1&amp;"]]")</f>
        <v>0</v>
      </c>
      <c r="AA337" s="129">
        <f t="array" aca="1" ref="AA337" ca="1">INDIRECT("ConsolGeog[@["&amp;AA$1&amp;"]]")</f>
        <v>0</v>
      </c>
      <c r="AB337" s="129">
        <f t="array" aca="1" ref="AB337" ca="1">INDIRECT("ConsolGeog[@["&amp;AB$1&amp;"]]")</f>
        <v>0</v>
      </c>
      <c r="AC337" s="129">
        <f t="array" aca="1" ref="AC337" ca="1">INDIRECT("ConsolGeog[@["&amp;AC$1&amp;"]]")</f>
        <v>0</v>
      </c>
      <c r="AD337" s="129" t="str">
        <f t="array" aca="1" ref="AD337" ca="1">INDIRECT("ConsolGeog[@["&amp;AD$1&amp;"]]")</f>
        <v/>
      </c>
      <c r="AE337" s="129" t="str">
        <f t="array" aca="1" ref="AE337" ca="1">INDIRECT("ConsolGeog[@["&amp;AE$1&amp;"]]")</f>
        <v/>
      </c>
      <c r="AF337" s="129" t="str">
        <f t="array" aca="1" ref="AF337" ca="1">INDIRECT("ConsolGeog[@["&amp;AF$1&amp;"]]")</f>
        <v/>
      </c>
      <c r="AG337" s="129" t="str">
        <f t="array" aca="1" ref="AG337" ca="1">INDIRECT("ConsolGeog[@["&amp;AG$1&amp;"]]")</f>
        <v/>
      </c>
      <c r="AH337" s="129" t="str">
        <f t="array" aca="1" ref="AH337" ca="1">INDIRECT("ConsolGeog[@["&amp;AH$1&amp;"]]")</f>
        <v/>
      </c>
      <c r="AI337" s="129" t="str">
        <f t="array" aca="1" ref="AI337" ca="1">INDIRECT("ConsolGeog[@["&amp;AI$1&amp;"]]")</f>
        <v/>
      </c>
    </row>
    <row r="338" spans="1:35">
      <c r="A338" s="129" t="str">
        <f t="array" aca="1" ref="A338" ca="1">INDIRECT("ConsolGeog[@["&amp;A$1&amp;"]]")</f>
        <v>E09000023</v>
      </c>
      <c r="B338" s="129" t="str">
        <f t="array" aca="1" ref="B338" ca="1">INDIRECT("ConsolGeog[@["&amp;B$1&amp;"]]")</f>
        <v>Lewisham</v>
      </c>
      <c r="C338" s="129">
        <f t="array" aca="1" ref="C338" ca="1">INDIRECT("ConsolGeog[@["&amp;C$1&amp;"]]")</f>
        <v>275885</v>
      </c>
      <c r="D338" s="129">
        <f t="array" aca="1" ref="D338" ca="1">INDIRECT("ConsolGeog[@["&amp;D$1&amp;"]]")</f>
        <v>3514.54</v>
      </c>
      <c r="E338" s="129" t="str">
        <f t="array" aca="1" ref="E338" ca="1">INDIRECT("ConsolGeog[@["&amp;E$1&amp;"]]")</f>
        <v>E09000023</v>
      </c>
      <c r="F338" s="129">
        <f t="array" aca="1" ref="F338" ca="1">INDIRECT("ConsolGeog[@["&amp;F$1&amp;"]]")</f>
        <v>1</v>
      </c>
      <c r="G338" s="129" t="str">
        <f t="array" aca="1" ref="G338" ca="1">INDIRECT("ConsolGeog[@["&amp;G$1&amp;"]]")</f>
        <v>Unitary</v>
      </c>
      <c r="H338" s="129" t="str">
        <f t="array" aca="1" ref="H338" ca="1">INDIRECT("ConsolGeog[@["&amp;H$1&amp;"]]")</f>
        <v>England</v>
      </c>
      <c r="I338" s="129" t="str">
        <f t="array" aca="1" ref="I338" ca="1">INDIRECT("ConsolGeog[@["&amp;I$1&amp;"]]")</f>
        <v>Lewisham</v>
      </c>
      <c r="J338" s="129">
        <f t="array" aca="1" ref="J338" ca="1">INDIRECT("ConsolGeog[@["&amp;J$1&amp;"]]")</f>
        <v>0</v>
      </c>
      <c r="K338" s="129">
        <f t="array" aca="1" ref="K338" ca="1">INDIRECT("ConsolGeog[@["&amp;K$1&amp;"]]")</f>
        <v>0</v>
      </c>
      <c r="L338" s="129">
        <f t="array" aca="1" ref="L338" ca="1">INDIRECT("ConsolGeog[@["&amp;L$1&amp;"]]")</f>
        <v>0</v>
      </c>
      <c r="M338" s="129">
        <f t="array" aca="1" ref="M338" ca="1">INDIRECT("ConsolGeog[@["&amp;M$1&amp;"]]")</f>
        <v>0</v>
      </c>
      <c r="N338" s="129">
        <f t="array" aca="1" ref="N338" ca="1">INDIRECT("ConsolGeog[@["&amp;N$1&amp;"]]")</f>
        <v>0</v>
      </c>
      <c r="O338" s="129">
        <f t="array" aca="1" ref="O338" ca="1">INDIRECT("ConsolGeog[@["&amp;O$1&amp;"]]")</f>
        <v>0</v>
      </c>
      <c r="P338" s="129">
        <f t="array" ref="P338">ConsolGeog[COUNTY: Presented CS - 16-17 (2014) '[non additive!']]</f>
        <v>0</v>
      </c>
      <c r="Q338" s="129">
        <f t="array" ref="Q338">ConsolGeog[COUNTY: Presented CS - 16-24 (2014) '[non additive!']]</f>
        <v>0</v>
      </c>
      <c r="R338" s="129">
        <f t="array" ref="R338">ConsolGeog[COUNTY: Presented CS - 18-24 (2014) '[non additive!']]</f>
        <v>0</v>
      </c>
      <c r="S338" s="129">
        <f t="array" ref="S338">ConsolGeog[COUNTY: Assessed CS - 16-17 (2014) '[non additive!']]</f>
        <v>0</v>
      </c>
      <c r="T338" s="129">
        <f t="array" ref="T338">ConsolGeog[COUNTY: Assessed CS - 16-24 (2014) '[non additive!']]</f>
        <v>0</v>
      </c>
      <c r="U338" s="129">
        <f t="array" ref="U338">ConsolGeog[COUNTY: Assessed CS - 18-24 (2014) '[non additive!']]</f>
        <v>0</v>
      </c>
      <c r="V338" s="129">
        <f t="array" ref="V338">ConsolGeog[COUNTY: Sum of districts'' populations '[non additive!']]</f>
        <v>92028</v>
      </c>
      <c r="W338" s="160">
        <f t="array" aca="1" ref="W338" ca="1">INDIRECT("ConsolGeog[@["&amp;W$1&amp;"]]")</f>
        <v>1</v>
      </c>
      <c r="X338" s="129">
        <f t="array" aca="1" ref="X338" ca="1">INDIRECT("ConsolGeog[@["&amp;X$1&amp;"]]")</f>
        <v>0</v>
      </c>
      <c r="Y338" s="129">
        <f t="array" aca="1" ref="Y338" ca="1">INDIRECT("ConsolGeog[@["&amp;Y$1&amp;"]]")</f>
        <v>0</v>
      </c>
      <c r="Z338" s="129">
        <f t="array" aca="1" ref="Z338" ca="1">INDIRECT("ConsolGeog[@["&amp;Z$1&amp;"]]")</f>
        <v>0</v>
      </c>
      <c r="AA338" s="129">
        <f t="array" aca="1" ref="AA338" ca="1">INDIRECT("ConsolGeog[@["&amp;AA$1&amp;"]]")</f>
        <v>0</v>
      </c>
      <c r="AB338" s="129">
        <f t="array" aca="1" ref="AB338" ca="1">INDIRECT("ConsolGeog[@["&amp;AB$1&amp;"]]")</f>
        <v>0</v>
      </c>
      <c r="AC338" s="129">
        <f t="array" aca="1" ref="AC338" ca="1">INDIRECT("ConsolGeog[@["&amp;AC$1&amp;"]]")</f>
        <v>0</v>
      </c>
      <c r="AD338" s="129" t="str">
        <f t="array" aca="1" ref="AD338" ca="1">INDIRECT("ConsolGeog[@["&amp;AD$1&amp;"]]")</f>
        <v/>
      </c>
      <c r="AE338" s="129" t="str">
        <f t="array" aca="1" ref="AE338" ca="1">INDIRECT("ConsolGeog[@["&amp;AE$1&amp;"]]")</f>
        <v/>
      </c>
      <c r="AF338" s="129" t="str">
        <f t="array" aca="1" ref="AF338" ca="1">INDIRECT("ConsolGeog[@["&amp;AF$1&amp;"]]")</f>
        <v/>
      </c>
      <c r="AG338" s="129" t="str">
        <f t="array" aca="1" ref="AG338" ca="1">INDIRECT("ConsolGeog[@["&amp;AG$1&amp;"]]")</f>
        <v/>
      </c>
      <c r="AH338" s="129" t="str">
        <f t="array" aca="1" ref="AH338" ca="1">INDIRECT("ConsolGeog[@["&amp;AH$1&amp;"]]")</f>
        <v/>
      </c>
      <c r="AI338" s="129" t="str">
        <f t="array" aca="1" ref="AI338" ca="1">INDIRECT("ConsolGeog[@["&amp;AI$1&amp;"]]")</f>
        <v/>
      </c>
    </row>
    <row r="339" spans="1:35">
      <c r="A339" s="129" t="str">
        <f t="array" aca="1" ref="A339" ca="1">INDIRECT("ConsolGeog[@["&amp;A$1&amp;"]]")</f>
        <v>E09000024</v>
      </c>
      <c r="B339" s="129" t="str">
        <f t="array" aca="1" ref="B339" ca="1">INDIRECT("ConsolGeog[@["&amp;B$1&amp;"]]")</f>
        <v>Merton</v>
      </c>
      <c r="C339" s="129">
        <f t="array" aca="1" ref="C339" ca="1">INDIRECT("ConsolGeog[@["&amp;C$1&amp;"]]")</f>
        <v>199693</v>
      </c>
      <c r="D339" s="129">
        <f t="array" aca="1" ref="D339" ca="1">INDIRECT("ConsolGeog[@["&amp;D$1&amp;"]]")</f>
        <v>3760.87</v>
      </c>
      <c r="E339" s="129" t="str">
        <f t="array" aca="1" ref="E339" ca="1">INDIRECT("ConsolGeog[@["&amp;E$1&amp;"]]")</f>
        <v>E09000024</v>
      </c>
      <c r="F339" s="129">
        <f t="array" aca="1" ref="F339" ca="1">INDIRECT("ConsolGeog[@["&amp;F$1&amp;"]]")</f>
        <v>1</v>
      </c>
      <c r="G339" s="129" t="str">
        <f t="array" aca="1" ref="G339" ca="1">INDIRECT("ConsolGeog[@["&amp;G$1&amp;"]]")</f>
        <v>Unitary</v>
      </c>
      <c r="H339" s="129" t="str">
        <f t="array" aca="1" ref="H339" ca="1">INDIRECT("ConsolGeog[@["&amp;H$1&amp;"]]")</f>
        <v>England</v>
      </c>
      <c r="I339" s="129" t="str">
        <f t="array" aca="1" ref="I339" ca="1">INDIRECT("ConsolGeog[@["&amp;I$1&amp;"]]")</f>
        <v>Merton</v>
      </c>
      <c r="J339" s="129">
        <f t="array" aca="1" ref="J339" ca="1">INDIRECT("ConsolGeog[@["&amp;J$1&amp;"]]")</f>
        <v>0</v>
      </c>
      <c r="K339" s="129">
        <f t="array" aca="1" ref="K339" ca="1">INDIRECT("ConsolGeog[@["&amp;K$1&amp;"]]")</f>
        <v>0</v>
      </c>
      <c r="L339" s="129">
        <f t="array" aca="1" ref="L339" ca="1">INDIRECT("ConsolGeog[@["&amp;L$1&amp;"]]")</f>
        <v>0</v>
      </c>
      <c r="M339" s="129">
        <f t="array" aca="1" ref="M339" ca="1">INDIRECT("ConsolGeog[@["&amp;M$1&amp;"]]")</f>
        <v>0</v>
      </c>
      <c r="N339" s="129">
        <f t="array" aca="1" ref="N339" ca="1">INDIRECT("ConsolGeog[@["&amp;N$1&amp;"]]")</f>
        <v>0</v>
      </c>
      <c r="O339" s="129">
        <f t="array" aca="1" ref="O339" ca="1">INDIRECT("ConsolGeog[@["&amp;O$1&amp;"]]")</f>
        <v>0</v>
      </c>
      <c r="P339" s="129">
        <f t="array" ref="P339">ConsolGeog[COUNTY: Presented CS - 16-17 (2014) '[non additive!']]</f>
        <v>0</v>
      </c>
      <c r="Q339" s="129">
        <f t="array" ref="Q339">ConsolGeog[COUNTY: Presented CS - 16-24 (2014) '[non additive!']]</f>
        <v>0</v>
      </c>
      <c r="R339" s="129">
        <f t="array" ref="R339">ConsolGeog[COUNTY: Presented CS - 18-24 (2014) '[non additive!']]</f>
        <v>0</v>
      </c>
      <c r="S339" s="129">
        <f t="array" ref="S339">ConsolGeog[COUNTY: Assessed CS - 16-17 (2014) '[non additive!']]</f>
        <v>0</v>
      </c>
      <c r="T339" s="129">
        <f t="array" ref="T339">ConsolGeog[COUNTY: Assessed CS - 16-24 (2014) '[non additive!']]</f>
        <v>0</v>
      </c>
      <c r="U339" s="129">
        <f t="array" ref="U339">ConsolGeog[COUNTY: Assessed CS - 18-24 (2014) '[non additive!']]</f>
        <v>0</v>
      </c>
      <c r="V339" s="129">
        <f t="array" ref="V339">ConsolGeog[COUNTY: Sum of districts'' populations '[non additive!']]</f>
        <v>92028</v>
      </c>
      <c r="W339" s="160">
        <f t="array" aca="1" ref="W339" ca="1">INDIRECT("ConsolGeog[@["&amp;W$1&amp;"]]")</f>
        <v>1</v>
      </c>
      <c r="X339" s="129">
        <f t="array" aca="1" ref="X339" ca="1">INDIRECT("ConsolGeog[@["&amp;X$1&amp;"]]")</f>
        <v>0</v>
      </c>
      <c r="Y339" s="129">
        <f t="array" aca="1" ref="Y339" ca="1">INDIRECT("ConsolGeog[@["&amp;Y$1&amp;"]]")</f>
        <v>0</v>
      </c>
      <c r="Z339" s="129">
        <f t="array" aca="1" ref="Z339" ca="1">INDIRECT("ConsolGeog[@["&amp;Z$1&amp;"]]")</f>
        <v>0</v>
      </c>
      <c r="AA339" s="129">
        <f t="array" aca="1" ref="AA339" ca="1">INDIRECT("ConsolGeog[@["&amp;AA$1&amp;"]]")</f>
        <v>0</v>
      </c>
      <c r="AB339" s="129">
        <f t="array" aca="1" ref="AB339" ca="1">INDIRECT("ConsolGeog[@["&amp;AB$1&amp;"]]")</f>
        <v>0</v>
      </c>
      <c r="AC339" s="129">
        <f t="array" aca="1" ref="AC339" ca="1">INDIRECT("ConsolGeog[@["&amp;AC$1&amp;"]]")</f>
        <v>0</v>
      </c>
      <c r="AD339" s="129" t="str">
        <f t="array" aca="1" ref="AD339" ca="1">INDIRECT("ConsolGeog[@["&amp;AD$1&amp;"]]")</f>
        <v/>
      </c>
      <c r="AE339" s="129" t="str">
        <f t="array" aca="1" ref="AE339" ca="1">INDIRECT("ConsolGeog[@["&amp;AE$1&amp;"]]")</f>
        <v/>
      </c>
      <c r="AF339" s="129" t="str">
        <f t="array" aca="1" ref="AF339" ca="1">INDIRECT("ConsolGeog[@["&amp;AF$1&amp;"]]")</f>
        <v/>
      </c>
      <c r="AG339" s="129" t="str">
        <f t="array" aca="1" ref="AG339" ca="1">INDIRECT("ConsolGeog[@["&amp;AG$1&amp;"]]")</f>
        <v/>
      </c>
      <c r="AH339" s="129" t="str">
        <f t="array" aca="1" ref="AH339" ca="1">INDIRECT("ConsolGeog[@["&amp;AH$1&amp;"]]")</f>
        <v/>
      </c>
      <c r="AI339" s="129" t="str">
        <f t="array" aca="1" ref="AI339" ca="1">INDIRECT("ConsolGeog[@["&amp;AI$1&amp;"]]")</f>
        <v/>
      </c>
    </row>
    <row r="340" spans="1:35">
      <c r="A340" s="129" t="str">
        <f t="array" aca="1" ref="A340" ca="1">INDIRECT("ConsolGeog[@["&amp;A$1&amp;"]]")</f>
        <v>E09000026</v>
      </c>
      <c r="B340" s="129" t="str">
        <f t="array" aca="1" ref="B340" ca="1">INDIRECT("ConsolGeog[@["&amp;B$1&amp;"]]")</f>
        <v>Redbridge</v>
      </c>
      <c r="C340" s="129">
        <f t="array" aca="1" ref="C340" ca="1">INDIRECT("ConsolGeog[@["&amp;C$1&amp;"]]")</f>
        <v>278970</v>
      </c>
      <c r="D340" s="129">
        <f t="array" aca="1" ref="D340" ca="1">INDIRECT("ConsolGeog[@["&amp;D$1&amp;"]]")</f>
        <v>5641.14</v>
      </c>
      <c r="E340" s="129" t="str">
        <f t="array" aca="1" ref="E340" ca="1">INDIRECT("ConsolGeog[@["&amp;E$1&amp;"]]")</f>
        <v>E09000026</v>
      </c>
      <c r="F340" s="129">
        <f t="array" aca="1" ref="F340" ca="1">INDIRECT("ConsolGeog[@["&amp;F$1&amp;"]]")</f>
        <v>1</v>
      </c>
      <c r="G340" s="129" t="str">
        <f t="array" aca="1" ref="G340" ca="1">INDIRECT("ConsolGeog[@["&amp;G$1&amp;"]]")</f>
        <v>Unitary</v>
      </c>
      <c r="H340" s="129" t="str">
        <f t="array" aca="1" ref="H340" ca="1">INDIRECT("ConsolGeog[@["&amp;H$1&amp;"]]")</f>
        <v>England</v>
      </c>
      <c r="I340" s="129" t="str">
        <f t="array" aca="1" ref="I340" ca="1">INDIRECT("ConsolGeog[@["&amp;I$1&amp;"]]")</f>
        <v>Redbridge</v>
      </c>
      <c r="J340" s="129">
        <f t="array" aca="1" ref="J340" ca="1">INDIRECT("ConsolGeog[@["&amp;J$1&amp;"]]")</f>
        <v>0</v>
      </c>
      <c r="K340" s="129">
        <f t="array" aca="1" ref="K340" ca="1">INDIRECT("ConsolGeog[@["&amp;K$1&amp;"]]")</f>
        <v>0</v>
      </c>
      <c r="L340" s="129">
        <f t="array" aca="1" ref="L340" ca="1">INDIRECT("ConsolGeog[@["&amp;L$1&amp;"]]")</f>
        <v>0</v>
      </c>
      <c r="M340" s="129">
        <f t="array" aca="1" ref="M340" ca="1">INDIRECT("ConsolGeog[@["&amp;M$1&amp;"]]")</f>
        <v>0</v>
      </c>
      <c r="N340" s="129">
        <f t="array" aca="1" ref="N340" ca="1">INDIRECT("ConsolGeog[@["&amp;N$1&amp;"]]")</f>
        <v>0</v>
      </c>
      <c r="O340" s="129">
        <f t="array" aca="1" ref="O340" ca="1">INDIRECT("ConsolGeog[@["&amp;O$1&amp;"]]")</f>
        <v>0</v>
      </c>
      <c r="P340" s="129">
        <f t="array" ref="P340">ConsolGeog[COUNTY: Presented CS - 16-17 (2014) '[non additive!']]</f>
        <v>0</v>
      </c>
      <c r="Q340" s="129">
        <f t="array" ref="Q340">ConsolGeog[COUNTY: Presented CS - 16-24 (2014) '[non additive!']]</f>
        <v>0</v>
      </c>
      <c r="R340" s="129">
        <f t="array" ref="R340">ConsolGeog[COUNTY: Presented CS - 18-24 (2014) '[non additive!']]</f>
        <v>0</v>
      </c>
      <c r="S340" s="129">
        <f t="array" ref="S340">ConsolGeog[COUNTY: Assessed CS - 16-17 (2014) '[non additive!']]</f>
        <v>0</v>
      </c>
      <c r="T340" s="129">
        <f t="array" ref="T340">ConsolGeog[COUNTY: Assessed CS - 16-24 (2014) '[non additive!']]</f>
        <v>0</v>
      </c>
      <c r="U340" s="129">
        <f t="array" ref="U340">ConsolGeog[COUNTY: Assessed CS - 18-24 (2014) '[non additive!']]</f>
        <v>0</v>
      </c>
      <c r="V340" s="129">
        <f t="array" ref="V340">ConsolGeog[COUNTY: Sum of districts'' populations '[non additive!']]</f>
        <v>92028</v>
      </c>
      <c r="W340" s="160">
        <f t="array" aca="1" ref="W340" ca="1">INDIRECT("ConsolGeog[@["&amp;W$1&amp;"]]")</f>
        <v>1</v>
      </c>
      <c r="X340" s="129">
        <f t="array" aca="1" ref="X340" ca="1">INDIRECT("ConsolGeog[@["&amp;X$1&amp;"]]")</f>
        <v>0</v>
      </c>
      <c r="Y340" s="129">
        <f t="array" aca="1" ref="Y340" ca="1">INDIRECT("ConsolGeog[@["&amp;Y$1&amp;"]]")</f>
        <v>0</v>
      </c>
      <c r="Z340" s="129">
        <f t="array" aca="1" ref="Z340" ca="1">INDIRECT("ConsolGeog[@["&amp;Z$1&amp;"]]")</f>
        <v>0</v>
      </c>
      <c r="AA340" s="129">
        <f t="array" aca="1" ref="AA340" ca="1">INDIRECT("ConsolGeog[@["&amp;AA$1&amp;"]]")</f>
        <v>0</v>
      </c>
      <c r="AB340" s="129">
        <f t="array" aca="1" ref="AB340" ca="1">INDIRECT("ConsolGeog[@["&amp;AB$1&amp;"]]")</f>
        <v>0</v>
      </c>
      <c r="AC340" s="129">
        <f t="array" aca="1" ref="AC340" ca="1">INDIRECT("ConsolGeog[@["&amp;AC$1&amp;"]]")</f>
        <v>0</v>
      </c>
      <c r="AD340" s="129" t="str">
        <f t="array" aca="1" ref="AD340" ca="1">INDIRECT("ConsolGeog[@["&amp;AD$1&amp;"]]")</f>
        <v/>
      </c>
      <c r="AE340" s="129" t="str">
        <f t="array" aca="1" ref="AE340" ca="1">INDIRECT("ConsolGeog[@["&amp;AE$1&amp;"]]")</f>
        <v/>
      </c>
      <c r="AF340" s="129" t="str">
        <f t="array" aca="1" ref="AF340" ca="1">INDIRECT("ConsolGeog[@["&amp;AF$1&amp;"]]")</f>
        <v/>
      </c>
      <c r="AG340" s="129" t="str">
        <f t="array" aca="1" ref="AG340" ca="1">INDIRECT("ConsolGeog[@["&amp;AG$1&amp;"]]")</f>
        <v/>
      </c>
      <c r="AH340" s="129" t="str">
        <f t="array" aca="1" ref="AH340" ca="1">INDIRECT("ConsolGeog[@["&amp;AH$1&amp;"]]")</f>
        <v/>
      </c>
      <c r="AI340" s="129" t="str">
        <f t="array" aca="1" ref="AI340" ca="1">INDIRECT("ConsolGeog[@["&amp;AI$1&amp;"]]")</f>
        <v/>
      </c>
    </row>
    <row r="341" spans="1:35">
      <c r="A341" s="129" t="str">
        <f t="array" aca="1" ref="A341" ca="1">INDIRECT("ConsolGeog[@["&amp;A$1&amp;"]]")</f>
        <v>E09000029</v>
      </c>
      <c r="B341" s="129" t="str">
        <f t="array" aca="1" ref="B341" ca="1">INDIRECT("ConsolGeog[@["&amp;B$1&amp;"]]")</f>
        <v>Sutton</v>
      </c>
      <c r="C341" s="129">
        <f t="array" aca="1" ref="C341" ca="1">INDIRECT("ConsolGeog[@["&amp;C$1&amp;"]]")</f>
        <v>190146</v>
      </c>
      <c r="D341" s="129">
        <f t="array" aca="1" ref="D341" ca="1">INDIRECT("ConsolGeog[@["&amp;D$1&amp;"]]")</f>
        <v>4385.0200000000004</v>
      </c>
      <c r="E341" s="129" t="str">
        <f t="array" aca="1" ref="E341" ca="1">INDIRECT("ConsolGeog[@["&amp;E$1&amp;"]]")</f>
        <v>E09000029</v>
      </c>
      <c r="F341" s="129">
        <f t="array" aca="1" ref="F341" ca="1">INDIRECT("ConsolGeog[@["&amp;F$1&amp;"]]")</f>
        <v>1</v>
      </c>
      <c r="G341" s="129" t="str">
        <f t="array" aca="1" ref="G341" ca="1">INDIRECT("ConsolGeog[@["&amp;G$1&amp;"]]")</f>
        <v>Unitary</v>
      </c>
      <c r="H341" s="129" t="str">
        <f t="array" aca="1" ref="H341" ca="1">INDIRECT("ConsolGeog[@["&amp;H$1&amp;"]]")</f>
        <v>England</v>
      </c>
      <c r="I341" s="129" t="str">
        <f t="array" aca="1" ref="I341" ca="1">INDIRECT("ConsolGeog[@["&amp;I$1&amp;"]]")</f>
        <v>Sutton</v>
      </c>
      <c r="J341" s="129">
        <f t="array" aca="1" ref="J341" ca="1">INDIRECT("ConsolGeog[@["&amp;J$1&amp;"]]")</f>
        <v>0</v>
      </c>
      <c r="K341" s="129">
        <f t="array" aca="1" ref="K341" ca="1">INDIRECT("ConsolGeog[@["&amp;K$1&amp;"]]")</f>
        <v>0</v>
      </c>
      <c r="L341" s="129">
        <f t="array" aca="1" ref="L341" ca="1">INDIRECT("ConsolGeog[@["&amp;L$1&amp;"]]")</f>
        <v>0</v>
      </c>
      <c r="M341" s="129">
        <f t="array" aca="1" ref="M341" ca="1">INDIRECT("ConsolGeog[@["&amp;M$1&amp;"]]")</f>
        <v>0</v>
      </c>
      <c r="N341" s="129">
        <f t="array" aca="1" ref="N341" ca="1">INDIRECT("ConsolGeog[@["&amp;N$1&amp;"]]")</f>
        <v>0</v>
      </c>
      <c r="O341" s="129">
        <f t="array" aca="1" ref="O341" ca="1">INDIRECT("ConsolGeog[@["&amp;O$1&amp;"]]")</f>
        <v>0</v>
      </c>
      <c r="P341" s="129">
        <f t="array" ref="P341">ConsolGeog[COUNTY: Presented CS - 16-17 (2014) '[non additive!']]</f>
        <v>0</v>
      </c>
      <c r="Q341" s="129">
        <f t="array" ref="Q341">ConsolGeog[COUNTY: Presented CS - 16-24 (2014) '[non additive!']]</f>
        <v>0</v>
      </c>
      <c r="R341" s="129">
        <f t="array" ref="R341">ConsolGeog[COUNTY: Presented CS - 18-24 (2014) '[non additive!']]</f>
        <v>0</v>
      </c>
      <c r="S341" s="129">
        <f t="array" ref="S341">ConsolGeog[COUNTY: Assessed CS - 16-17 (2014) '[non additive!']]</f>
        <v>0</v>
      </c>
      <c r="T341" s="129">
        <f t="array" ref="T341">ConsolGeog[COUNTY: Assessed CS - 16-24 (2014) '[non additive!']]</f>
        <v>0</v>
      </c>
      <c r="U341" s="129">
        <f t="array" ref="U341">ConsolGeog[COUNTY: Assessed CS - 18-24 (2014) '[non additive!']]</f>
        <v>0</v>
      </c>
      <c r="V341" s="129">
        <f t="array" ref="V341">ConsolGeog[COUNTY: Sum of districts'' populations '[non additive!']]</f>
        <v>92028</v>
      </c>
      <c r="W341" s="160">
        <f t="array" aca="1" ref="W341" ca="1">INDIRECT("ConsolGeog[@["&amp;W$1&amp;"]]")</f>
        <v>1</v>
      </c>
      <c r="X341" s="129">
        <f t="array" aca="1" ref="X341" ca="1">INDIRECT("ConsolGeog[@["&amp;X$1&amp;"]]")</f>
        <v>0</v>
      </c>
      <c r="Y341" s="129">
        <f t="array" aca="1" ref="Y341" ca="1">INDIRECT("ConsolGeog[@["&amp;Y$1&amp;"]]")</f>
        <v>0</v>
      </c>
      <c r="Z341" s="129">
        <f t="array" aca="1" ref="Z341" ca="1">INDIRECT("ConsolGeog[@["&amp;Z$1&amp;"]]")</f>
        <v>0</v>
      </c>
      <c r="AA341" s="129">
        <f t="array" aca="1" ref="AA341" ca="1">INDIRECT("ConsolGeog[@["&amp;AA$1&amp;"]]")</f>
        <v>0</v>
      </c>
      <c r="AB341" s="129">
        <f t="array" aca="1" ref="AB341" ca="1">INDIRECT("ConsolGeog[@["&amp;AB$1&amp;"]]")</f>
        <v>0</v>
      </c>
      <c r="AC341" s="129">
        <f t="array" aca="1" ref="AC341" ca="1">INDIRECT("ConsolGeog[@["&amp;AC$1&amp;"]]")</f>
        <v>0</v>
      </c>
      <c r="AD341" s="129" t="str">
        <f t="array" aca="1" ref="AD341" ca="1">INDIRECT("ConsolGeog[@["&amp;AD$1&amp;"]]")</f>
        <v/>
      </c>
      <c r="AE341" s="129" t="str">
        <f t="array" aca="1" ref="AE341" ca="1">INDIRECT("ConsolGeog[@["&amp;AE$1&amp;"]]")</f>
        <v/>
      </c>
      <c r="AF341" s="129" t="str">
        <f t="array" aca="1" ref="AF341" ca="1">INDIRECT("ConsolGeog[@["&amp;AF$1&amp;"]]")</f>
        <v/>
      </c>
      <c r="AG341" s="129" t="str">
        <f t="array" aca="1" ref="AG341" ca="1">INDIRECT("ConsolGeog[@["&amp;AG$1&amp;"]]")</f>
        <v/>
      </c>
      <c r="AH341" s="129" t="str">
        <f t="array" aca="1" ref="AH341" ca="1">INDIRECT("ConsolGeog[@["&amp;AH$1&amp;"]]")</f>
        <v/>
      </c>
      <c r="AI341" s="129" t="str">
        <f t="array" aca="1" ref="AI341" ca="1">INDIRECT("ConsolGeog[@["&amp;AI$1&amp;"]]")</f>
        <v/>
      </c>
    </row>
    <row r="342" spans="1:35">
      <c r="A342" s="129" t="str">
        <f t="array" aca="1" ref="A342" ca="1">INDIRECT("ConsolGeog[@["&amp;A$1&amp;"]]")</f>
        <v>E09000027</v>
      </c>
      <c r="B342" s="129" t="str">
        <f t="array" aca="1" ref="B342" ca="1">INDIRECT("ConsolGeog[@["&amp;B$1&amp;"]]")</f>
        <v>Richmond upon Thames</v>
      </c>
      <c r="C342" s="129">
        <f t="array" aca="1" ref="C342" ca="1">INDIRECT("ConsolGeog[@["&amp;C$1&amp;"]]")</f>
        <v>186990</v>
      </c>
      <c r="D342" s="129">
        <f t="array" aca="1" ref="D342" ca="1">INDIRECT("ConsolGeog[@["&amp;D$1&amp;"]]")</f>
        <v>5741.52</v>
      </c>
      <c r="E342" s="129" t="str">
        <f t="array" aca="1" ref="E342" ca="1">INDIRECT("ConsolGeog[@["&amp;E$1&amp;"]]")</f>
        <v>E09000027</v>
      </c>
      <c r="F342" s="129" t="str">
        <f t="array" aca="1" ref="F342" ca="1">INDIRECT("ConsolGeog[@["&amp;F$1&amp;"]]")</f>
        <v/>
      </c>
      <c r="G342" s="129" t="str">
        <f t="array" aca="1" ref="G342" ca="1">INDIRECT("ConsolGeog[@["&amp;G$1&amp;"]]")</f>
        <v>Unitary</v>
      </c>
      <c r="H342" s="129" t="str">
        <f t="array" aca="1" ref="H342" ca="1">INDIRECT("ConsolGeog[@["&amp;H$1&amp;"]]")</f>
        <v>England</v>
      </c>
      <c r="I342" s="129" t="str">
        <f t="array" aca="1" ref="I342" ca="1">INDIRECT("ConsolGeog[@["&amp;I$1&amp;"]]")</f>
        <v>Richmond upon Thames</v>
      </c>
      <c r="J342" s="129">
        <f t="array" aca="1" ref="J342" ca="1">INDIRECT("ConsolGeog[@["&amp;J$1&amp;"]]")</f>
        <v>0</v>
      </c>
      <c r="K342" s="129">
        <f t="array" aca="1" ref="K342" ca="1">INDIRECT("ConsolGeog[@["&amp;K$1&amp;"]]")</f>
        <v>0</v>
      </c>
      <c r="L342" s="129">
        <f t="array" aca="1" ref="L342" ca="1">INDIRECT("ConsolGeog[@["&amp;L$1&amp;"]]")</f>
        <v>0</v>
      </c>
      <c r="M342" s="129">
        <f t="array" aca="1" ref="M342" ca="1">INDIRECT("ConsolGeog[@["&amp;M$1&amp;"]]")</f>
        <v>22</v>
      </c>
      <c r="N342" s="129">
        <f t="array" aca="1" ref="N342" ca="1">INDIRECT("ConsolGeog[@["&amp;N$1&amp;"]]")</f>
        <v>0</v>
      </c>
      <c r="O342" s="129">
        <f t="array" aca="1" ref="O342" ca="1">INDIRECT("ConsolGeog[@["&amp;O$1&amp;"]]")</f>
        <v>66</v>
      </c>
      <c r="P342" s="129">
        <f t="array" ref="P342">ConsolGeog[COUNTY: Presented CS - 16-17 (2014) '[non additive!']]</f>
        <v>0</v>
      </c>
      <c r="Q342" s="129">
        <f t="array" ref="Q342">ConsolGeog[COUNTY: Presented CS - 16-24 (2014) '[non additive!']]</f>
        <v>0</v>
      </c>
      <c r="R342" s="129">
        <f t="array" ref="R342">ConsolGeog[COUNTY: Presented CS - 18-24 (2014) '[non additive!']]</f>
        <v>0</v>
      </c>
      <c r="S342" s="129">
        <f t="array" ref="S342">ConsolGeog[COUNTY: Assessed CS - 16-17 (2014) '[non additive!']]</f>
        <v>0</v>
      </c>
      <c r="T342" s="129">
        <f t="array" ref="T342">ConsolGeog[COUNTY: Assessed CS - 16-24 (2014) '[non additive!']]</f>
        <v>0</v>
      </c>
      <c r="U342" s="129">
        <f t="array" ref="U342">ConsolGeog[COUNTY: Assessed CS - 18-24 (2014) '[non additive!']]</f>
        <v>0</v>
      </c>
      <c r="V342" s="129">
        <f t="array" ref="V342">ConsolGeog[COUNTY: Sum of districts'' populations '[non additive!']]</f>
        <v>92028</v>
      </c>
      <c r="W342" s="160">
        <f t="array" aca="1" ref="W342" ca="1">INDIRECT("ConsolGeog[@["&amp;W$1&amp;"]]")</f>
        <v>1</v>
      </c>
      <c r="X342" s="129">
        <f t="array" aca="1" ref="X342" ca="1">INDIRECT("ConsolGeog[@["&amp;X$1&amp;"]]")</f>
        <v>0</v>
      </c>
      <c r="Y342" s="129">
        <f t="array" aca="1" ref="Y342" ca="1">INDIRECT("ConsolGeog[@["&amp;Y$1&amp;"]]")</f>
        <v>0</v>
      </c>
      <c r="Z342" s="129">
        <f t="array" aca="1" ref="Z342" ca="1">INDIRECT("ConsolGeog[@["&amp;Z$1&amp;"]]")</f>
        <v>0</v>
      </c>
      <c r="AA342" s="129">
        <f t="array" aca="1" ref="AA342" ca="1">INDIRECT("ConsolGeog[@["&amp;AA$1&amp;"]]")</f>
        <v>0</v>
      </c>
      <c r="AB342" s="129">
        <f t="array" aca="1" ref="AB342" ca="1">INDIRECT("ConsolGeog[@["&amp;AB$1&amp;"]]")</f>
        <v>0</v>
      </c>
      <c r="AC342" s="129">
        <f t="array" aca="1" ref="AC342" ca="1">INDIRECT("ConsolGeog[@["&amp;AC$1&amp;"]]")</f>
        <v>0</v>
      </c>
      <c r="AD342" s="129" t="str">
        <f t="array" aca="1" ref="AD342" ca="1">INDIRECT("ConsolGeog[@["&amp;AD$1&amp;"]]")</f>
        <v/>
      </c>
      <c r="AE342" s="129" t="str">
        <f t="array" aca="1" ref="AE342" ca="1">INDIRECT("ConsolGeog[@["&amp;AE$1&amp;"]]")</f>
        <v/>
      </c>
      <c r="AF342" s="129" t="str">
        <f t="array" aca="1" ref="AF342" ca="1">INDIRECT("ConsolGeog[@["&amp;AF$1&amp;"]]")</f>
        <v/>
      </c>
      <c r="AG342" s="129" t="str">
        <f t="array" aca="1" ref="AG342" ca="1">INDIRECT("ConsolGeog[@["&amp;AG$1&amp;"]]")</f>
        <v/>
      </c>
      <c r="AH342" s="129" t="str">
        <f t="array" aca="1" ref="AH342" ca="1">INDIRECT("ConsolGeog[@["&amp;AH$1&amp;"]]")</f>
        <v/>
      </c>
      <c r="AI342" s="129" t="str">
        <f t="array" aca="1" ref="AI342" ca="1">INDIRECT("ConsolGeog[@["&amp;AI$1&amp;"]]")</f>
        <v>ERROR</v>
      </c>
    </row>
    <row r="343" spans="1:35">
      <c r="A343" s="129" t="str">
        <f t="array" aca="1" ref="A343" ca="1">INDIRECT("ConsolGeog[@["&amp;A$1&amp;"]]")</f>
        <v>E09000028</v>
      </c>
      <c r="B343" s="129" t="str">
        <f t="array" aca="1" ref="B343" ca="1">INDIRECT("ConsolGeog[@["&amp;B$1&amp;"]]")</f>
        <v>Southwark</v>
      </c>
      <c r="C343" s="129">
        <f t="array" aca="1" ref="C343" ca="1">INDIRECT("ConsolGeog[@["&amp;C$1&amp;"]]")</f>
        <v>288283</v>
      </c>
      <c r="D343" s="129">
        <f t="array" aca="1" ref="D343" ca="1">INDIRECT("ConsolGeog[@["&amp;D$1&amp;"]]")</f>
        <v>2885.41</v>
      </c>
      <c r="E343" s="129" t="str">
        <f t="array" aca="1" ref="E343" ca="1">INDIRECT("ConsolGeog[@["&amp;E$1&amp;"]]")</f>
        <v>E09000028</v>
      </c>
      <c r="F343" s="129">
        <f t="array" aca="1" ref="F343" ca="1">INDIRECT("ConsolGeog[@["&amp;F$1&amp;"]]")</f>
        <v>1</v>
      </c>
      <c r="G343" s="129" t="str">
        <f t="array" aca="1" ref="G343" ca="1">INDIRECT("ConsolGeog[@["&amp;G$1&amp;"]]")</f>
        <v>Unitary</v>
      </c>
      <c r="H343" s="129" t="str">
        <f t="array" aca="1" ref="H343" ca="1">INDIRECT("ConsolGeog[@["&amp;H$1&amp;"]]")</f>
        <v>England</v>
      </c>
      <c r="I343" s="129" t="str">
        <f t="array" aca="1" ref="I343" ca="1">INDIRECT("ConsolGeog[@["&amp;I$1&amp;"]]")</f>
        <v>Southwark</v>
      </c>
      <c r="J343" s="129">
        <f t="array" aca="1" ref="J343" ca="1">INDIRECT("ConsolGeog[@["&amp;J$1&amp;"]]")</f>
        <v>0</v>
      </c>
      <c r="K343" s="129">
        <f t="array" aca="1" ref="K343" ca="1">INDIRECT("ConsolGeog[@["&amp;K$1&amp;"]]")</f>
        <v>0</v>
      </c>
      <c r="L343" s="129">
        <f t="array" aca="1" ref="L343" ca="1">INDIRECT("ConsolGeog[@["&amp;L$1&amp;"]]")</f>
        <v>0</v>
      </c>
      <c r="M343" s="129">
        <f t="array" aca="1" ref="M343" ca="1">INDIRECT("ConsolGeog[@["&amp;M$1&amp;"]]")</f>
        <v>0</v>
      </c>
      <c r="N343" s="129">
        <f t="array" aca="1" ref="N343" ca="1">INDIRECT("ConsolGeog[@["&amp;N$1&amp;"]]")</f>
        <v>0</v>
      </c>
      <c r="O343" s="129">
        <f t="array" aca="1" ref="O343" ca="1">INDIRECT("ConsolGeog[@["&amp;O$1&amp;"]]")</f>
        <v>0</v>
      </c>
      <c r="P343" s="129">
        <f t="array" ref="P343">ConsolGeog[COUNTY: Presented CS - 16-17 (2014) '[non additive!']]</f>
        <v>0</v>
      </c>
      <c r="Q343" s="129">
        <f t="array" ref="Q343">ConsolGeog[COUNTY: Presented CS - 16-24 (2014) '[non additive!']]</f>
        <v>0</v>
      </c>
      <c r="R343" s="129">
        <f t="array" ref="R343">ConsolGeog[COUNTY: Presented CS - 18-24 (2014) '[non additive!']]</f>
        <v>0</v>
      </c>
      <c r="S343" s="129">
        <f t="array" ref="S343">ConsolGeog[COUNTY: Assessed CS - 16-17 (2014) '[non additive!']]</f>
        <v>0</v>
      </c>
      <c r="T343" s="129">
        <f t="array" ref="T343">ConsolGeog[COUNTY: Assessed CS - 16-24 (2014) '[non additive!']]</f>
        <v>0</v>
      </c>
      <c r="U343" s="129">
        <f t="array" ref="U343">ConsolGeog[COUNTY: Assessed CS - 18-24 (2014) '[non additive!']]</f>
        <v>0</v>
      </c>
      <c r="V343" s="129">
        <f t="array" ref="V343">ConsolGeog[COUNTY: Sum of districts'' populations '[non additive!']]</f>
        <v>92028</v>
      </c>
      <c r="W343" s="160">
        <f t="array" aca="1" ref="W343" ca="1">INDIRECT("ConsolGeog[@["&amp;W$1&amp;"]]")</f>
        <v>1</v>
      </c>
      <c r="X343" s="129">
        <f t="array" aca="1" ref="X343" ca="1">INDIRECT("ConsolGeog[@["&amp;X$1&amp;"]]")</f>
        <v>0</v>
      </c>
      <c r="Y343" s="129">
        <f t="array" aca="1" ref="Y343" ca="1">INDIRECT("ConsolGeog[@["&amp;Y$1&amp;"]]")</f>
        <v>0</v>
      </c>
      <c r="Z343" s="129">
        <f t="array" aca="1" ref="Z343" ca="1">INDIRECT("ConsolGeog[@["&amp;Z$1&amp;"]]")</f>
        <v>0</v>
      </c>
      <c r="AA343" s="129">
        <f t="array" aca="1" ref="AA343" ca="1">INDIRECT("ConsolGeog[@["&amp;AA$1&amp;"]]")</f>
        <v>0</v>
      </c>
      <c r="AB343" s="129">
        <f t="array" aca="1" ref="AB343" ca="1">INDIRECT("ConsolGeog[@["&amp;AB$1&amp;"]]")</f>
        <v>0</v>
      </c>
      <c r="AC343" s="129">
        <f t="array" aca="1" ref="AC343" ca="1">INDIRECT("ConsolGeog[@["&amp;AC$1&amp;"]]")</f>
        <v>0</v>
      </c>
      <c r="AD343" s="129" t="str">
        <f t="array" aca="1" ref="AD343" ca="1">INDIRECT("ConsolGeog[@["&amp;AD$1&amp;"]]")</f>
        <v/>
      </c>
      <c r="AE343" s="129" t="str">
        <f t="array" aca="1" ref="AE343" ca="1">INDIRECT("ConsolGeog[@["&amp;AE$1&amp;"]]")</f>
        <v/>
      </c>
      <c r="AF343" s="129" t="str">
        <f t="array" aca="1" ref="AF343" ca="1">INDIRECT("ConsolGeog[@["&amp;AF$1&amp;"]]")</f>
        <v/>
      </c>
      <c r="AG343" s="129" t="str">
        <f t="array" aca="1" ref="AG343" ca="1">INDIRECT("ConsolGeog[@["&amp;AG$1&amp;"]]")</f>
        <v/>
      </c>
      <c r="AH343" s="129" t="str">
        <f t="array" aca="1" ref="AH343" ca="1">INDIRECT("ConsolGeog[@["&amp;AH$1&amp;"]]")</f>
        <v/>
      </c>
      <c r="AI343" s="129" t="str">
        <f t="array" aca="1" ref="AI343" ca="1">INDIRECT("ConsolGeog[@["&amp;AI$1&amp;"]]")</f>
        <v/>
      </c>
    </row>
    <row r="344" spans="1:35">
      <c r="A344" s="129" t="str">
        <f t="array" aca="1" ref="A344" ca="1">INDIRECT("ConsolGeog[@["&amp;A$1&amp;"]]")</f>
        <v>S12000005</v>
      </c>
      <c r="B344" s="129" t="str">
        <f t="array" aca="1" ref="B344" ca="1">INDIRECT("ConsolGeog[@["&amp;B$1&amp;"]]")</f>
        <v>Clackmannanshire</v>
      </c>
      <c r="C344" s="129">
        <f t="array" aca="1" ref="C344" ca="1">INDIRECT("ConsolGeog[@["&amp;C$1&amp;"]]")</f>
        <v>51442</v>
      </c>
      <c r="D344" s="129">
        <f t="array" aca="1" ref="D344" ca="1">INDIRECT("ConsolGeog[@["&amp;D$1&amp;"]]")</f>
        <v>15864</v>
      </c>
      <c r="E344" s="129" t="str">
        <f t="array" aca="1" ref="E344" ca="1">INDIRECT("ConsolGeog[@["&amp;E$1&amp;"]]")</f>
        <v>S12000005</v>
      </c>
      <c r="F344" s="129" t="str">
        <f t="array" aca="1" ref="F344" ca="1">INDIRECT("ConsolGeog[@["&amp;F$1&amp;"]]")</f>
        <v/>
      </c>
      <c r="G344" s="129" t="str">
        <f t="array" aca="1" ref="G344" ca="1">INDIRECT("ConsolGeog[@["&amp;G$1&amp;"]]")</f>
        <v>Local Authority</v>
      </c>
      <c r="H344" s="129" t="str">
        <f t="array" aca="1" ref="H344" ca="1">INDIRECT("ConsolGeog[@["&amp;H$1&amp;"]]")</f>
        <v>Scotland</v>
      </c>
      <c r="I344" s="129" t="str">
        <f t="array" aca="1" ref="I344" ca="1">INDIRECT("ConsolGeog[@["&amp;I$1&amp;"]]")</f>
        <v/>
      </c>
      <c r="J344" s="129">
        <f t="array" aca="1" ref="J344" ca="1">INDIRECT("ConsolGeog[@["&amp;J$1&amp;"]]")</f>
        <v>0</v>
      </c>
      <c r="K344" s="129">
        <f t="array" aca="1" ref="K344" ca="1">INDIRECT("ConsolGeog[@["&amp;K$1&amp;"]]")</f>
        <v>0</v>
      </c>
      <c r="L344" s="129">
        <f t="array" aca="1" ref="L344" ca="1">INDIRECT("ConsolGeog[@["&amp;L$1&amp;"]]")</f>
        <v>0</v>
      </c>
      <c r="M344" s="129">
        <f t="array" aca="1" ref="M344" ca="1">INDIRECT("ConsolGeog[@["&amp;M$1&amp;"]]")</f>
        <v>0</v>
      </c>
      <c r="N344" s="129">
        <f t="array" aca="1" ref="N344" ca="1">INDIRECT("ConsolGeog[@["&amp;N$1&amp;"]]")</f>
        <v>0</v>
      </c>
      <c r="O344" s="129">
        <f t="array" aca="1" ref="O344" ca="1">INDIRECT("ConsolGeog[@["&amp;O$1&amp;"]]")</f>
        <v>0</v>
      </c>
      <c r="P344" s="129">
        <f t="array" ref="P344">ConsolGeog[COUNTY: Presented CS - 16-17 (2014) '[non additive!']]</f>
        <v>0</v>
      </c>
      <c r="Q344" s="129">
        <f t="array" ref="Q344">ConsolGeog[COUNTY: Presented CS - 16-24 (2014) '[non additive!']]</f>
        <v>0</v>
      </c>
      <c r="R344" s="129">
        <f t="array" ref="R344">ConsolGeog[COUNTY: Presented CS - 18-24 (2014) '[non additive!']]</f>
        <v>0</v>
      </c>
      <c r="S344" s="129">
        <f t="array" ref="S344">ConsolGeog[COUNTY: Assessed CS - 16-17 (2014) '[non additive!']]</f>
        <v>0</v>
      </c>
      <c r="T344" s="129">
        <f t="array" ref="T344">ConsolGeog[COUNTY: Assessed CS - 16-24 (2014) '[non additive!']]</f>
        <v>0</v>
      </c>
      <c r="U344" s="129">
        <f t="array" ref="U344">ConsolGeog[COUNTY: Assessed CS - 18-24 (2014) '[non additive!']]</f>
        <v>0</v>
      </c>
      <c r="V344" s="129">
        <f t="array" ref="V344">ConsolGeog[COUNTY: Sum of districts'' populations '[non additive!']]</f>
        <v>92028</v>
      </c>
      <c r="W344" s="160">
        <f t="array" aca="1" ref="W344" ca="1">INDIRECT("ConsolGeog[@["&amp;W$1&amp;"]]")</f>
        <v>0</v>
      </c>
      <c r="X344" s="129">
        <f t="array" aca="1" ref="X344" ca="1">INDIRECT("ConsolGeog[@["&amp;X$1&amp;"]]")</f>
        <v>0</v>
      </c>
      <c r="Y344" s="129">
        <f t="array" aca="1" ref="Y344" ca="1">INDIRECT("ConsolGeog[@["&amp;Y$1&amp;"]]")</f>
        <v>0</v>
      </c>
      <c r="Z344" s="129">
        <f t="array" aca="1" ref="Z344" ca="1">INDIRECT("ConsolGeog[@["&amp;Z$1&amp;"]]")</f>
        <v>0</v>
      </c>
      <c r="AA344" s="129">
        <f t="array" aca="1" ref="AA344" ca="1">INDIRECT("ConsolGeog[@["&amp;AA$1&amp;"]]")</f>
        <v>0</v>
      </c>
      <c r="AB344" s="129">
        <f t="array" aca="1" ref="AB344" ca="1">INDIRECT("ConsolGeog[@["&amp;AB$1&amp;"]]")</f>
        <v>0</v>
      </c>
      <c r="AC344" s="129">
        <f t="array" aca="1" ref="AC344" ca="1">INDIRECT("ConsolGeog[@["&amp;AC$1&amp;"]]")</f>
        <v>0</v>
      </c>
      <c r="AD344" s="129" t="str">
        <f t="array" aca="1" ref="AD344" ca="1">INDIRECT("ConsolGeog[@["&amp;AD$1&amp;"]]")</f>
        <v/>
      </c>
      <c r="AE344" s="129" t="str">
        <f t="array" aca="1" ref="AE344" ca="1">INDIRECT("ConsolGeog[@["&amp;AE$1&amp;"]]")</f>
        <v/>
      </c>
      <c r="AF344" s="129" t="str">
        <f t="array" aca="1" ref="AF344" ca="1">INDIRECT("ConsolGeog[@["&amp;AF$1&amp;"]]")</f>
        <v/>
      </c>
      <c r="AG344" s="129" t="str">
        <f t="array" aca="1" ref="AG344" ca="1">INDIRECT("ConsolGeog[@["&amp;AG$1&amp;"]]")</f>
        <v/>
      </c>
      <c r="AH344" s="129" t="str">
        <f t="array" aca="1" ref="AH344" ca="1">INDIRECT("ConsolGeog[@["&amp;AH$1&amp;"]]")</f>
        <v/>
      </c>
      <c r="AI344" s="129" t="str">
        <f t="array" aca="1" ref="AI344" ca="1">INDIRECT("ConsolGeog[@["&amp;AI$1&amp;"]]")</f>
        <v/>
      </c>
    </row>
    <row r="345" spans="1:35">
      <c r="A345" s="129" t="str">
        <f t="array" aca="1" ref="A345" ca="1">INDIRECT("ConsolGeog[@["&amp;A$1&amp;"]]")</f>
        <v>S12000006</v>
      </c>
      <c r="B345" s="129" t="str">
        <f t="array" aca="1" ref="B345" ca="1">INDIRECT("ConsolGeog[@["&amp;B$1&amp;"]]")</f>
        <v>Dumfries and Galloway</v>
      </c>
      <c r="C345" s="129">
        <f t="array" aca="1" ref="C345" ca="1">INDIRECT("ConsolGeog[@["&amp;C$1&amp;"]]")</f>
        <v>151324</v>
      </c>
      <c r="D345" s="129">
        <f t="array" aca="1" ref="D345" ca="1">INDIRECT("ConsolGeog[@["&amp;D$1&amp;"]]")</f>
        <v>642620</v>
      </c>
      <c r="E345" s="129" t="str">
        <f t="array" aca="1" ref="E345" ca="1">INDIRECT("ConsolGeog[@["&amp;E$1&amp;"]]")</f>
        <v>S12000006</v>
      </c>
      <c r="F345" s="129" t="str">
        <f t="array" aca="1" ref="F345" ca="1">INDIRECT("ConsolGeog[@["&amp;F$1&amp;"]]")</f>
        <v/>
      </c>
      <c r="G345" s="129" t="str">
        <f t="array" aca="1" ref="G345" ca="1">INDIRECT("ConsolGeog[@["&amp;G$1&amp;"]]")</f>
        <v>Local Authority</v>
      </c>
      <c r="H345" s="129" t="str">
        <f t="array" aca="1" ref="H345" ca="1">INDIRECT("ConsolGeog[@["&amp;H$1&amp;"]]")</f>
        <v>Scotland</v>
      </c>
      <c r="I345" s="129" t="str">
        <f t="array" aca="1" ref="I345" ca="1">INDIRECT("ConsolGeog[@["&amp;I$1&amp;"]]")</f>
        <v/>
      </c>
      <c r="J345" s="129">
        <f t="array" aca="1" ref="J345" ca="1">INDIRECT("ConsolGeog[@["&amp;J$1&amp;"]]")</f>
        <v>0</v>
      </c>
      <c r="K345" s="129">
        <f t="array" aca="1" ref="K345" ca="1">INDIRECT("ConsolGeog[@["&amp;K$1&amp;"]]")</f>
        <v>0</v>
      </c>
      <c r="L345" s="129">
        <f t="array" aca="1" ref="L345" ca="1">INDIRECT("ConsolGeog[@["&amp;L$1&amp;"]]")</f>
        <v>0</v>
      </c>
      <c r="M345" s="129">
        <f t="array" aca="1" ref="M345" ca="1">INDIRECT("ConsolGeog[@["&amp;M$1&amp;"]]")</f>
        <v>0</v>
      </c>
      <c r="N345" s="129">
        <f t="array" aca="1" ref="N345" ca="1">INDIRECT("ConsolGeog[@["&amp;N$1&amp;"]]")</f>
        <v>0</v>
      </c>
      <c r="O345" s="129">
        <f t="array" aca="1" ref="O345" ca="1">INDIRECT("ConsolGeog[@["&amp;O$1&amp;"]]")</f>
        <v>0</v>
      </c>
      <c r="P345" s="129">
        <f t="array" ref="P345">ConsolGeog[COUNTY: Presented CS - 16-17 (2014) '[non additive!']]</f>
        <v>0</v>
      </c>
      <c r="Q345" s="129">
        <f t="array" ref="Q345">ConsolGeog[COUNTY: Presented CS - 16-24 (2014) '[non additive!']]</f>
        <v>0</v>
      </c>
      <c r="R345" s="129">
        <f t="array" ref="R345">ConsolGeog[COUNTY: Presented CS - 18-24 (2014) '[non additive!']]</f>
        <v>0</v>
      </c>
      <c r="S345" s="129">
        <f t="array" ref="S345">ConsolGeog[COUNTY: Assessed CS - 16-17 (2014) '[non additive!']]</f>
        <v>0</v>
      </c>
      <c r="T345" s="129">
        <f t="array" ref="T345">ConsolGeog[COUNTY: Assessed CS - 16-24 (2014) '[non additive!']]</f>
        <v>0</v>
      </c>
      <c r="U345" s="129">
        <f t="array" ref="U345">ConsolGeog[COUNTY: Assessed CS - 18-24 (2014) '[non additive!']]</f>
        <v>0</v>
      </c>
      <c r="V345" s="129">
        <f t="array" ref="V345">ConsolGeog[COUNTY: Sum of districts'' populations '[non additive!']]</f>
        <v>92028</v>
      </c>
      <c r="W345" s="160">
        <f t="array" aca="1" ref="W345" ca="1">INDIRECT("ConsolGeog[@["&amp;W$1&amp;"]]")</f>
        <v>0</v>
      </c>
      <c r="X345" s="129">
        <f t="array" aca="1" ref="X345" ca="1">INDIRECT("ConsolGeog[@["&amp;X$1&amp;"]]")</f>
        <v>0</v>
      </c>
      <c r="Y345" s="129">
        <f t="array" aca="1" ref="Y345" ca="1">INDIRECT("ConsolGeog[@["&amp;Y$1&amp;"]]")</f>
        <v>0</v>
      </c>
      <c r="Z345" s="129">
        <f t="array" aca="1" ref="Z345" ca="1">INDIRECT("ConsolGeog[@["&amp;Z$1&amp;"]]")</f>
        <v>0</v>
      </c>
      <c r="AA345" s="129">
        <f t="array" aca="1" ref="AA345" ca="1">INDIRECT("ConsolGeog[@["&amp;AA$1&amp;"]]")</f>
        <v>0</v>
      </c>
      <c r="AB345" s="129">
        <f t="array" aca="1" ref="AB345" ca="1">INDIRECT("ConsolGeog[@["&amp;AB$1&amp;"]]")</f>
        <v>0</v>
      </c>
      <c r="AC345" s="129">
        <f t="array" aca="1" ref="AC345" ca="1">INDIRECT("ConsolGeog[@["&amp;AC$1&amp;"]]")</f>
        <v>0</v>
      </c>
      <c r="AD345" s="129" t="str">
        <f t="array" aca="1" ref="AD345" ca="1">INDIRECT("ConsolGeog[@["&amp;AD$1&amp;"]]")</f>
        <v/>
      </c>
      <c r="AE345" s="129" t="str">
        <f t="array" aca="1" ref="AE345" ca="1">INDIRECT("ConsolGeog[@["&amp;AE$1&amp;"]]")</f>
        <v/>
      </c>
      <c r="AF345" s="129" t="str">
        <f t="array" aca="1" ref="AF345" ca="1">INDIRECT("ConsolGeog[@["&amp;AF$1&amp;"]]")</f>
        <v/>
      </c>
      <c r="AG345" s="129" t="str">
        <f t="array" aca="1" ref="AG345" ca="1">INDIRECT("ConsolGeog[@["&amp;AG$1&amp;"]]")</f>
        <v/>
      </c>
      <c r="AH345" s="129" t="str">
        <f t="array" aca="1" ref="AH345" ca="1">INDIRECT("ConsolGeog[@["&amp;AH$1&amp;"]]")</f>
        <v/>
      </c>
      <c r="AI345" s="129" t="str">
        <f t="array" aca="1" ref="AI345" ca="1">INDIRECT("ConsolGeog[@["&amp;AI$1&amp;"]]")</f>
        <v/>
      </c>
    </row>
    <row r="346" spans="1:35">
      <c r="A346" s="129" t="str">
        <f t="array" aca="1" ref="A346" ca="1">INDIRECT("ConsolGeog[@["&amp;A$1&amp;"]]")</f>
        <v>S12000008</v>
      </c>
      <c r="B346" s="129" t="str">
        <f t="array" aca="1" ref="B346" ca="1">INDIRECT("ConsolGeog[@["&amp;B$1&amp;"]]")</f>
        <v>East Ayrshire</v>
      </c>
      <c r="C346" s="129">
        <f t="array" aca="1" ref="C346" ca="1">INDIRECT("ConsolGeog[@["&amp;C$1&amp;"]]")</f>
        <v>122767</v>
      </c>
      <c r="D346" s="129">
        <f t="array" aca="1" ref="D346" ca="1">INDIRECT("ConsolGeog[@["&amp;D$1&amp;"]]")</f>
        <v>126212</v>
      </c>
      <c r="E346" s="129" t="str">
        <f t="array" aca="1" ref="E346" ca="1">INDIRECT("ConsolGeog[@["&amp;E$1&amp;"]]")</f>
        <v>S12000008</v>
      </c>
      <c r="F346" s="129" t="str">
        <f t="array" aca="1" ref="F346" ca="1">INDIRECT("ConsolGeog[@["&amp;F$1&amp;"]]")</f>
        <v/>
      </c>
      <c r="G346" s="129" t="str">
        <f t="array" aca="1" ref="G346" ca="1">INDIRECT("ConsolGeog[@["&amp;G$1&amp;"]]")</f>
        <v>Local Authority</v>
      </c>
      <c r="H346" s="129" t="str">
        <f t="array" aca="1" ref="H346" ca="1">INDIRECT("ConsolGeog[@["&amp;H$1&amp;"]]")</f>
        <v>Scotland</v>
      </c>
      <c r="I346" s="129" t="str">
        <f t="array" aca="1" ref="I346" ca="1">INDIRECT("ConsolGeog[@["&amp;I$1&amp;"]]")</f>
        <v/>
      </c>
      <c r="J346" s="129">
        <f t="array" aca="1" ref="J346" ca="1">INDIRECT("ConsolGeog[@["&amp;J$1&amp;"]]")</f>
        <v>0</v>
      </c>
      <c r="K346" s="129">
        <f t="array" aca="1" ref="K346" ca="1">INDIRECT("ConsolGeog[@["&amp;K$1&amp;"]]")</f>
        <v>0</v>
      </c>
      <c r="L346" s="129">
        <f t="array" aca="1" ref="L346" ca="1">INDIRECT("ConsolGeog[@["&amp;L$1&amp;"]]")</f>
        <v>0</v>
      </c>
      <c r="M346" s="129">
        <f t="array" aca="1" ref="M346" ca="1">INDIRECT("ConsolGeog[@["&amp;M$1&amp;"]]")</f>
        <v>0</v>
      </c>
      <c r="N346" s="129">
        <f t="array" aca="1" ref="N346" ca="1">INDIRECT("ConsolGeog[@["&amp;N$1&amp;"]]")</f>
        <v>0</v>
      </c>
      <c r="O346" s="129">
        <f t="array" aca="1" ref="O346" ca="1">INDIRECT("ConsolGeog[@["&amp;O$1&amp;"]]")</f>
        <v>0</v>
      </c>
      <c r="P346" s="129">
        <f t="array" ref="P346">ConsolGeog[COUNTY: Presented CS - 16-17 (2014) '[non additive!']]</f>
        <v>0</v>
      </c>
      <c r="Q346" s="129">
        <f t="array" ref="Q346">ConsolGeog[COUNTY: Presented CS - 16-24 (2014) '[non additive!']]</f>
        <v>0</v>
      </c>
      <c r="R346" s="129">
        <f t="array" ref="R346">ConsolGeog[COUNTY: Presented CS - 18-24 (2014) '[non additive!']]</f>
        <v>0</v>
      </c>
      <c r="S346" s="129">
        <f t="array" ref="S346">ConsolGeog[COUNTY: Assessed CS - 16-17 (2014) '[non additive!']]</f>
        <v>0</v>
      </c>
      <c r="T346" s="129">
        <f t="array" ref="T346">ConsolGeog[COUNTY: Assessed CS - 16-24 (2014) '[non additive!']]</f>
        <v>0</v>
      </c>
      <c r="U346" s="129">
        <f t="array" ref="U346">ConsolGeog[COUNTY: Assessed CS - 18-24 (2014) '[non additive!']]</f>
        <v>0</v>
      </c>
      <c r="V346" s="129">
        <f t="array" ref="V346">ConsolGeog[COUNTY: Sum of districts'' populations '[non additive!']]</f>
        <v>92028</v>
      </c>
      <c r="W346" s="160">
        <f t="array" aca="1" ref="W346" ca="1">INDIRECT("ConsolGeog[@["&amp;W$1&amp;"]]")</f>
        <v>0</v>
      </c>
      <c r="X346" s="129">
        <f t="array" aca="1" ref="X346" ca="1">INDIRECT("ConsolGeog[@["&amp;X$1&amp;"]]")</f>
        <v>0</v>
      </c>
      <c r="Y346" s="129">
        <f t="array" aca="1" ref="Y346" ca="1">INDIRECT("ConsolGeog[@["&amp;Y$1&amp;"]]")</f>
        <v>0</v>
      </c>
      <c r="Z346" s="129">
        <f t="array" aca="1" ref="Z346" ca="1">INDIRECT("ConsolGeog[@["&amp;Z$1&amp;"]]")</f>
        <v>0</v>
      </c>
      <c r="AA346" s="129">
        <f t="array" aca="1" ref="AA346" ca="1">INDIRECT("ConsolGeog[@["&amp;AA$1&amp;"]]")</f>
        <v>0</v>
      </c>
      <c r="AB346" s="129">
        <f t="array" aca="1" ref="AB346" ca="1">INDIRECT("ConsolGeog[@["&amp;AB$1&amp;"]]")</f>
        <v>0</v>
      </c>
      <c r="AC346" s="129">
        <f t="array" aca="1" ref="AC346" ca="1">INDIRECT("ConsolGeog[@["&amp;AC$1&amp;"]]")</f>
        <v>0</v>
      </c>
      <c r="AD346" s="129" t="str">
        <f t="array" aca="1" ref="AD346" ca="1">INDIRECT("ConsolGeog[@["&amp;AD$1&amp;"]]")</f>
        <v/>
      </c>
      <c r="AE346" s="129" t="str">
        <f t="array" aca="1" ref="AE346" ca="1">INDIRECT("ConsolGeog[@["&amp;AE$1&amp;"]]")</f>
        <v/>
      </c>
      <c r="AF346" s="129" t="str">
        <f t="array" aca="1" ref="AF346" ca="1">INDIRECT("ConsolGeog[@["&amp;AF$1&amp;"]]")</f>
        <v/>
      </c>
      <c r="AG346" s="129" t="str">
        <f t="array" aca="1" ref="AG346" ca="1">INDIRECT("ConsolGeog[@["&amp;AG$1&amp;"]]")</f>
        <v/>
      </c>
      <c r="AH346" s="129" t="str">
        <f t="array" aca="1" ref="AH346" ca="1">INDIRECT("ConsolGeog[@["&amp;AH$1&amp;"]]")</f>
        <v/>
      </c>
      <c r="AI346" s="129" t="str">
        <f t="array" aca="1" ref="AI346" ca="1">INDIRECT("ConsolGeog[@["&amp;AI$1&amp;"]]")</f>
        <v/>
      </c>
    </row>
    <row r="347" spans="1:35">
      <c r="A347" s="129" t="str">
        <f t="array" aca="1" ref="A347" ca="1">INDIRECT("ConsolGeog[@["&amp;A$1&amp;"]]")</f>
        <v>S12000010</v>
      </c>
      <c r="B347" s="129" t="str">
        <f t="array" aca="1" ref="B347" ca="1">INDIRECT("ConsolGeog[@["&amp;B$1&amp;"]]")</f>
        <v>East Lothian</v>
      </c>
      <c r="C347" s="129">
        <f t="array" aca="1" ref="C347" ca="1">INDIRECT("ConsolGeog[@["&amp;C$1&amp;"]]")</f>
        <v>99717</v>
      </c>
      <c r="D347" s="129">
        <f t="array" aca="1" ref="D347" ca="1">INDIRECT("ConsolGeog[@["&amp;D$1&amp;"]]")</f>
        <v>67918</v>
      </c>
      <c r="E347" s="129" t="str">
        <f t="array" aca="1" ref="E347" ca="1">INDIRECT("ConsolGeog[@["&amp;E$1&amp;"]]")</f>
        <v>S12000010</v>
      </c>
      <c r="F347" s="129" t="str">
        <f t="array" aca="1" ref="F347" ca="1">INDIRECT("ConsolGeog[@["&amp;F$1&amp;"]]")</f>
        <v/>
      </c>
      <c r="G347" s="129" t="str">
        <f t="array" aca="1" ref="G347" ca="1">INDIRECT("ConsolGeog[@["&amp;G$1&amp;"]]")</f>
        <v>Local Authority</v>
      </c>
      <c r="H347" s="129" t="str">
        <f t="array" aca="1" ref="H347" ca="1">INDIRECT("ConsolGeog[@["&amp;H$1&amp;"]]")</f>
        <v>Scotland</v>
      </c>
      <c r="I347" s="129" t="str">
        <f t="array" aca="1" ref="I347" ca="1">INDIRECT("ConsolGeog[@["&amp;I$1&amp;"]]")</f>
        <v/>
      </c>
      <c r="J347" s="129">
        <f t="array" aca="1" ref="J347" ca="1">INDIRECT("ConsolGeog[@["&amp;J$1&amp;"]]")</f>
        <v>0</v>
      </c>
      <c r="K347" s="129">
        <f t="array" aca="1" ref="K347" ca="1">INDIRECT("ConsolGeog[@["&amp;K$1&amp;"]]")</f>
        <v>0</v>
      </c>
      <c r="L347" s="129">
        <f t="array" aca="1" ref="L347" ca="1">INDIRECT("ConsolGeog[@["&amp;L$1&amp;"]]")</f>
        <v>0</v>
      </c>
      <c r="M347" s="129">
        <f t="array" aca="1" ref="M347" ca="1">INDIRECT("ConsolGeog[@["&amp;M$1&amp;"]]")</f>
        <v>0</v>
      </c>
      <c r="N347" s="129">
        <f t="array" aca="1" ref="N347" ca="1">INDIRECT("ConsolGeog[@["&amp;N$1&amp;"]]")</f>
        <v>0</v>
      </c>
      <c r="O347" s="129">
        <f t="array" aca="1" ref="O347" ca="1">INDIRECT("ConsolGeog[@["&amp;O$1&amp;"]]")</f>
        <v>0</v>
      </c>
      <c r="P347" s="129">
        <f t="array" ref="P347">ConsolGeog[COUNTY: Presented CS - 16-17 (2014) '[non additive!']]</f>
        <v>0</v>
      </c>
      <c r="Q347" s="129">
        <f t="array" ref="Q347">ConsolGeog[COUNTY: Presented CS - 16-24 (2014) '[non additive!']]</f>
        <v>0</v>
      </c>
      <c r="R347" s="129">
        <f t="array" ref="R347">ConsolGeog[COUNTY: Presented CS - 18-24 (2014) '[non additive!']]</f>
        <v>0</v>
      </c>
      <c r="S347" s="129">
        <f t="array" ref="S347">ConsolGeog[COUNTY: Assessed CS - 16-17 (2014) '[non additive!']]</f>
        <v>0</v>
      </c>
      <c r="T347" s="129">
        <f t="array" ref="T347">ConsolGeog[COUNTY: Assessed CS - 16-24 (2014) '[non additive!']]</f>
        <v>0</v>
      </c>
      <c r="U347" s="129">
        <f t="array" ref="U347">ConsolGeog[COUNTY: Assessed CS - 18-24 (2014) '[non additive!']]</f>
        <v>0</v>
      </c>
      <c r="V347" s="129">
        <f t="array" ref="V347">ConsolGeog[COUNTY: Sum of districts'' populations '[non additive!']]</f>
        <v>92028</v>
      </c>
      <c r="W347" s="160">
        <f t="array" aca="1" ref="W347" ca="1">INDIRECT("ConsolGeog[@["&amp;W$1&amp;"]]")</f>
        <v>0</v>
      </c>
      <c r="X347" s="129">
        <f t="array" aca="1" ref="X347" ca="1">INDIRECT("ConsolGeog[@["&amp;X$1&amp;"]]")</f>
        <v>0</v>
      </c>
      <c r="Y347" s="129">
        <f t="array" aca="1" ref="Y347" ca="1">INDIRECT("ConsolGeog[@["&amp;Y$1&amp;"]]")</f>
        <v>0</v>
      </c>
      <c r="Z347" s="129">
        <f t="array" aca="1" ref="Z347" ca="1">INDIRECT("ConsolGeog[@["&amp;Z$1&amp;"]]")</f>
        <v>0</v>
      </c>
      <c r="AA347" s="129">
        <f t="array" aca="1" ref="AA347" ca="1">INDIRECT("ConsolGeog[@["&amp;AA$1&amp;"]]")</f>
        <v>0</v>
      </c>
      <c r="AB347" s="129">
        <f t="array" aca="1" ref="AB347" ca="1">INDIRECT("ConsolGeog[@["&amp;AB$1&amp;"]]")</f>
        <v>0</v>
      </c>
      <c r="AC347" s="129">
        <f t="array" aca="1" ref="AC347" ca="1">INDIRECT("ConsolGeog[@["&amp;AC$1&amp;"]]")</f>
        <v>0</v>
      </c>
      <c r="AD347" s="129" t="str">
        <f t="array" aca="1" ref="AD347" ca="1">INDIRECT("ConsolGeog[@["&amp;AD$1&amp;"]]")</f>
        <v/>
      </c>
      <c r="AE347" s="129" t="str">
        <f t="array" aca="1" ref="AE347" ca="1">INDIRECT("ConsolGeog[@["&amp;AE$1&amp;"]]")</f>
        <v/>
      </c>
      <c r="AF347" s="129" t="str">
        <f t="array" aca="1" ref="AF347" ca="1">INDIRECT("ConsolGeog[@["&amp;AF$1&amp;"]]")</f>
        <v/>
      </c>
      <c r="AG347" s="129" t="str">
        <f t="array" aca="1" ref="AG347" ca="1">INDIRECT("ConsolGeog[@["&amp;AG$1&amp;"]]")</f>
        <v/>
      </c>
      <c r="AH347" s="129" t="str">
        <f t="array" aca="1" ref="AH347" ca="1">INDIRECT("ConsolGeog[@["&amp;AH$1&amp;"]]")</f>
        <v/>
      </c>
      <c r="AI347" s="129" t="str">
        <f t="array" aca="1" ref="AI347" ca="1">INDIRECT("ConsolGeog[@["&amp;AI$1&amp;"]]")</f>
        <v/>
      </c>
    </row>
    <row r="348" spans="1:35">
      <c r="A348" s="129" t="str">
        <f t="array" aca="1" ref="A348" ca="1">INDIRECT("ConsolGeog[@["&amp;A$1&amp;"]]")</f>
        <v>S12000011</v>
      </c>
      <c r="B348" s="129" t="str">
        <f t="array" aca="1" ref="B348" ca="1">INDIRECT("ConsolGeog[@["&amp;B$1&amp;"]]")</f>
        <v>East Renfrewshire</v>
      </c>
      <c r="C348" s="129">
        <f t="array" aca="1" ref="C348" ca="1">INDIRECT("ConsolGeog[@["&amp;C$1&amp;"]]")</f>
        <v>90574</v>
      </c>
      <c r="D348" s="129">
        <f t="array" aca="1" ref="D348" ca="1">INDIRECT("ConsolGeog[@["&amp;D$1&amp;"]]")</f>
        <v>17379</v>
      </c>
      <c r="E348" s="129" t="str">
        <f t="array" aca="1" ref="E348" ca="1">INDIRECT("ConsolGeog[@["&amp;E$1&amp;"]]")</f>
        <v>S12000011</v>
      </c>
      <c r="F348" s="129" t="str">
        <f t="array" aca="1" ref="F348" ca="1">INDIRECT("ConsolGeog[@["&amp;F$1&amp;"]]")</f>
        <v/>
      </c>
      <c r="G348" s="129" t="str">
        <f t="array" aca="1" ref="G348" ca="1">INDIRECT("ConsolGeog[@["&amp;G$1&amp;"]]")</f>
        <v>Local Authority</v>
      </c>
      <c r="H348" s="129" t="str">
        <f t="array" aca="1" ref="H348" ca="1">INDIRECT("ConsolGeog[@["&amp;H$1&amp;"]]")</f>
        <v>Scotland</v>
      </c>
      <c r="I348" s="129" t="str">
        <f t="array" aca="1" ref="I348" ca="1">INDIRECT("ConsolGeog[@["&amp;I$1&amp;"]]")</f>
        <v/>
      </c>
      <c r="J348" s="129">
        <f t="array" aca="1" ref="J348" ca="1">INDIRECT("ConsolGeog[@["&amp;J$1&amp;"]]")</f>
        <v>0</v>
      </c>
      <c r="K348" s="129">
        <f t="array" aca="1" ref="K348" ca="1">INDIRECT("ConsolGeog[@["&amp;K$1&amp;"]]")</f>
        <v>0</v>
      </c>
      <c r="L348" s="129">
        <f t="array" aca="1" ref="L348" ca="1">INDIRECT("ConsolGeog[@["&amp;L$1&amp;"]]")</f>
        <v>0</v>
      </c>
      <c r="M348" s="129">
        <f t="array" aca="1" ref="M348" ca="1">INDIRECT("ConsolGeog[@["&amp;M$1&amp;"]]")</f>
        <v>0</v>
      </c>
      <c r="N348" s="129">
        <f t="array" aca="1" ref="N348" ca="1">INDIRECT("ConsolGeog[@["&amp;N$1&amp;"]]")</f>
        <v>0</v>
      </c>
      <c r="O348" s="129">
        <f t="array" aca="1" ref="O348" ca="1">INDIRECT("ConsolGeog[@["&amp;O$1&amp;"]]")</f>
        <v>0</v>
      </c>
      <c r="P348" s="129">
        <f t="array" ref="P348">ConsolGeog[COUNTY: Presented CS - 16-17 (2014) '[non additive!']]</f>
        <v>0</v>
      </c>
      <c r="Q348" s="129">
        <f t="array" ref="Q348">ConsolGeog[COUNTY: Presented CS - 16-24 (2014) '[non additive!']]</f>
        <v>0</v>
      </c>
      <c r="R348" s="129">
        <f t="array" ref="R348">ConsolGeog[COUNTY: Presented CS - 18-24 (2014) '[non additive!']]</f>
        <v>0</v>
      </c>
      <c r="S348" s="129">
        <f t="array" ref="S348">ConsolGeog[COUNTY: Assessed CS - 16-17 (2014) '[non additive!']]</f>
        <v>0</v>
      </c>
      <c r="T348" s="129">
        <f t="array" ref="T348">ConsolGeog[COUNTY: Assessed CS - 16-24 (2014) '[non additive!']]</f>
        <v>0</v>
      </c>
      <c r="U348" s="129">
        <f t="array" ref="U348">ConsolGeog[COUNTY: Assessed CS - 18-24 (2014) '[non additive!']]</f>
        <v>0</v>
      </c>
      <c r="V348" s="129">
        <f t="array" ref="V348">ConsolGeog[COUNTY: Sum of districts'' populations '[non additive!']]</f>
        <v>92028</v>
      </c>
      <c r="W348" s="160">
        <f t="array" aca="1" ref="W348" ca="1">INDIRECT("ConsolGeog[@["&amp;W$1&amp;"]]")</f>
        <v>0</v>
      </c>
      <c r="X348" s="129">
        <f t="array" aca="1" ref="X348" ca="1">INDIRECT("ConsolGeog[@["&amp;X$1&amp;"]]")</f>
        <v>0</v>
      </c>
      <c r="Y348" s="129">
        <f t="array" aca="1" ref="Y348" ca="1">INDIRECT("ConsolGeog[@["&amp;Y$1&amp;"]]")</f>
        <v>0</v>
      </c>
      <c r="Z348" s="129">
        <f t="array" aca="1" ref="Z348" ca="1">INDIRECT("ConsolGeog[@["&amp;Z$1&amp;"]]")</f>
        <v>0</v>
      </c>
      <c r="AA348" s="129">
        <f t="array" aca="1" ref="AA348" ca="1">INDIRECT("ConsolGeog[@["&amp;AA$1&amp;"]]")</f>
        <v>0</v>
      </c>
      <c r="AB348" s="129">
        <f t="array" aca="1" ref="AB348" ca="1">INDIRECT("ConsolGeog[@["&amp;AB$1&amp;"]]")</f>
        <v>0</v>
      </c>
      <c r="AC348" s="129">
        <f t="array" aca="1" ref="AC348" ca="1">INDIRECT("ConsolGeog[@["&amp;AC$1&amp;"]]")</f>
        <v>0</v>
      </c>
      <c r="AD348" s="129" t="str">
        <f t="array" aca="1" ref="AD348" ca="1">INDIRECT("ConsolGeog[@["&amp;AD$1&amp;"]]")</f>
        <v/>
      </c>
      <c r="AE348" s="129" t="str">
        <f t="array" aca="1" ref="AE348" ca="1">INDIRECT("ConsolGeog[@["&amp;AE$1&amp;"]]")</f>
        <v/>
      </c>
      <c r="AF348" s="129" t="str">
        <f t="array" aca="1" ref="AF348" ca="1">INDIRECT("ConsolGeog[@["&amp;AF$1&amp;"]]")</f>
        <v/>
      </c>
      <c r="AG348" s="129" t="str">
        <f t="array" aca="1" ref="AG348" ca="1">INDIRECT("ConsolGeog[@["&amp;AG$1&amp;"]]")</f>
        <v/>
      </c>
      <c r="AH348" s="129" t="str">
        <f t="array" aca="1" ref="AH348" ca="1">INDIRECT("ConsolGeog[@["&amp;AH$1&amp;"]]")</f>
        <v/>
      </c>
      <c r="AI348" s="129" t="str">
        <f t="array" aca="1" ref="AI348" ca="1">INDIRECT("ConsolGeog[@["&amp;AI$1&amp;"]]")</f>
        <v/>
      </c>
    </row>
    <row r="349" spans="1:35">
      <c r="A349" s="129" t="str">
        <f t="array" aca="1" ref="A349" ca="1">INDIRECT("ConsolGeog[@["&amp;A$1&amp;"]]")</f>
        <v>S12000013</v>
      </c>
      <c r="B349" s="129" t="str">
        <f t="array" aca="1" ref="B349" ca="1">INDIRECT("ConsolGeog[@["&amp;B$1&amp;"]]")</f>
        <v>Eilean Siar</v>
      </c>
      <c r="C349" s="129">
        <f t="array" aca="1" ref="C349" ca="1">INDIRECT("ConsolGeog[@["&amp;C$1&amp;"]]")</f>
        <v>27684</v>
      </c>
      <c r="D349" s="129">
        <f t="array" aca="1" ref="D349" ca="1">INDIRECT("ConsolGeog[@["&amp;D$1&amp;"]]")</f>
        <v>305950</v>
      </c>
      <c r="E349" s="129" t="str">
        <f t="array" aca="1" ref="E349" ca="1">INDIRECT("ConsolGeog[@["&amp;E$1&amp;"]]")</f>
        <v>S12000013</v>
      </c>
      <c r="F349" s="129" t="str">
        <f t="array" aca="1" ref="F349" ca="1">INDIRECT("ConsolGeog[@["&amp;F$1&amp;"]]")</f>
        <v/>
      </c>
      <c r="G349" s="129" t="str">
        <f t="array" aca="1" ref="G349" ca="1">INDIRECT("ConsolGeog[@["&amp;G$1&amp;"]]")</f>
        <v>Local Authority</v>
      </c>
      <c r="H349" s="129" t="str">
        <f t="array" aca="1" ref="H349" ca="1">INDIRECT("ConsolGeog[@["&amp;H$1&amp;"]]")</f>
        <v>Scotland</v>
      </c>
      <c r="I349" s="129" t="str">
        <f t="array" aca="1" ref="I349" ca="1">INDIRECT("ConsolGeog[@["&amp;I$1&amp;"]]")</f>
        <v/>
      </c>
      <c r="J349" s="129">
        <f t="array" aca="1" ref="J349" ca="1">INDIRECT("ConsolGeog[@["&amp;J$1&amp;"]]")</f>
        <v>0</v>
      </c>
      <c r="K349" s="129">
        <f t="array" aca="1" ref="K349" ca="1">INDIRECT("ConsolGeog[@["&amp;K$1&amp;"]]")</f>
        <v>0</v>
      </c>
      <c r="L349" s="129">
        <f t="array" aca="1" ref="L349" ca="1">INDIRECT("ConsolGeog[@["&amp;L$1&amp;"]]")</f>
        <v>0</v>
      </c>
      <c r="M349" s="129">
        <f t="array" aca="1" ref="M349" ca="1">INDIRECT("ConsolGeog[@["&amp;M$1&amp;"]]")</f>
        <v>0</v>
      </c>
      <c r="N349" s="129">
        <f t="array" aca="1" ref="N349" ca="1">INDIRECT("ConsolGeog[@["&amp;N$1&amp;"]]")</f>
        <v>0</v>
      </c>
      <c r="O349" s="129">
        <f t="array" aca="1" ref="O349" ca="1">INDIRECT("ConsolGeog[@["&amp;O$1&amp;"]]")</f>
        <v>0</v>
      </c>
      <c r="P349" s="129">
        <f t="array" ref="P349">ConsolGeog[COUNTY: Presented CS - 16-17 (2014) '[non additive!']]</f>
        <v>0</v>
      </c>
      <c r="Q349" s="129">
        <f t="array" ref="Q349">ConsolGeog[COUNTY: Presented CS - 16-24 (2014) '[non additive!']]</f>
        <v>0</v>
      </c>
      <c r="R349" s="129">
        <f t="array" ref="R349">ConsolGeog[COUNTY: Presented CS - 18-24 (2014) '[non additive!']]</f>
        <v>0</v>
      </c>
      <c r="S349" s="129">
        <f t="array" ref="S349">ConsolGeog[COUNTY: Assessed CS - 16-17 (2014) '[non additive!']]</f>
        <v>0</v>
      </c>
      <c r="T349" s="129">
        <f t="array" ref="T349">ConsolGeog[COUNTY: Assessed CS - 16-24 (2014) '[non additive!']]</f>
        <v>0</v>
      </c>
      <c r="U349" s="129">
        <f t="array" ref="U349">ConsolGeog[COUNTY: Assessed CS - 18-24 (2014) '[non additive!']]</f>
        <v>0</v>
      </c>
      <c r="V349" s="129">
        <f t="array" ref="V349">ConsolGeog[COUNTY: Sum of districts'' populations '[non additive!']]</f>
        <v>92028</v>
      </c>
      <c r="W349" s="160">
        <f t="array" aca="1" ref="W349" ca="1">INDIRECT("ConsolGeog[@["&amp;W$1&amp;"]]")</f>
        <v>0</v>
      </c>
      <c r="X349" s="129">
        <f t="array" aca="1" ref="X349" ca="1">INDIRECT("ConsolGeog[@["&amp;X$1&amp;"]]")</f>
        <v>0</v>
      </c>
      <c r="Y349" s="129">
        <f t="array" aca="1" ref="Y349" ca="1">INDIRECT("ConsolGeog[@["&amp;Y$1&amp;"]]")</f>
        <v>0</v>
      </c>
      <c r="Z349" s="129">
        <f t="array" aca="1" ref="Z349" ca="1">INDIRECT("ConsolGeog[@["&amp;Z$1&amp;"]]")</f>
        <v>0</v>
      </c>
      <c r="AA349" s="129">
        <f t="array" aca="1" ref="AA349" ca="1">INDIRECT("ConsolGeog[@["&amp;AA$1&amp;"]]")</f>
        <v>0</v>
      </c>
      <c r="AB349" s="129">
        <f t="array" aca="1" ref="AB349" ca="1">INDIRECT("ConsolGeog[@["&amp;AB$1&amp;"]]")</f>
        <v>0</v>
      </c>
      <c r="AC349" s="129">
        <f t="array" aca="1" ref="AC349" ca="1">INDIRECT("ConsolGeog[@["&amp;AC$1&amp;"]]")</f>
        <v>0</v>
      </c>
      <c r="AD349" s="129" t="str">
        <f t="array" aca="1" ref="AD349" ca="1">INDIRECT("ConsolGeog[@["&amp;AD$1&amp;"]]")</f>
        <v/>
      </c>
      <c r="AE349" s="129" t="str">
        <f t="array" aca="1" ref="AE349" ca="1">INDIRECT("ConsolGeog[@["&amp;AE$1&amp;"]]")</f>
        <v/>
      </c>
      <c r="AF349" s="129" t="str">
        <f t="array" aca="1" ref="AF349" ca="1">INDIRECT("ConsolGeog[@["&amp;AF$1&amp;"]]")</f>
        <v/>
      </c>
      <c r="AG349" s="129" t="str">
        <f t="array" aca="1" ref="AG349" ca="1">INDIRECT("ConsolGeog[@["&amp;AG$1&amp;"]]")</f>
        <v/>
      </c>
      <c r="AH349" s="129" t="str">
        <f t="array" aca="1" ref="AH349" ca="1">INDIRECT("ConsolGeog[@["&amp;AH$1&amp;"]]")</f>
        <v/>
      </c>
      <c r="AI349" s="129" t="str">
        <f t="array" aca="1" ref="AI349" ca="1">INDIRECT("ConsolGeog[@["&amp;AI$1&amp;"]]")</f>
        <v/>
      </c>
    </row>
    <row r="350" spans="1:35">
      <c r="A350" s="129" t="str">
        <f t="array" aca="1" ref="A350" ca="1">INDIRECT("ConsolGeog[@["&amp;A$1&amp;"]]")</f>
        <v>S12000014</v>
      </c>
      <c r="B350" s="129" t="str">
        <f t="array" aca="1" ref="B350" ca="1">INDIRECT("ConsolGeog[@["&amp;B$1&amp;"]]")</f>
        <v>Falkirk</v>
      </c>
      <c r="C350" s="129">
        <f t="array" aca="1" ref="C350" ca="1">INDIRECT("ConsolGeog[@["&amp;C$1&amp;"]]")</f>
        <v>155990</v>
      </c>
      <c r="D350" s="129">
        <f t="array" aca="1" ref="D350" ca="1">INDIRECT("ConsolGeog[@["&amp;D$1&amp;"]]")</f>
        <v>29736</v>
      </c>
      <c r="E350" s="129" t="str">
        <f t="array" aca="1" ref="E350" ca="1">INDIRECT("ConsolGeog[@["&amp;E$1&amp;"]]")</f>
        <v>S12000014</v>
      </c>
      <c r="F350" s="129" t="str">
        <f t="array" aca="1" ref="F350" ca="1">INDIRECT("ConsolGeog[@["&amp;F$1&amp;"]]")</f>
        <v/>
      </c>
      <c r="G350" s="129" t="str">
        <f t="array" aca="1" ref="G350" ca="1">INDIRECT("ConsolGeog[@["&amp;G$1&amp;"]]")</f>
        <v>Local Authority</v>
      </c>
      <c r="H350" s="129" t="str">
        <f t="array" aca="1" ref="H350" ca="1">INDIRECT("ConsolGeog[@["&amp;H$1&amp;"]]")</f>
        <v>Scotland</v>
      </c>
      <c r="I350" s="129" t="str">
        <f t="array" aca="1" ref="I350" ca="1">INDIRECT("ConsolGeog[@["&amp;I$1&amp;"]]")</f>
        <v/>
      </c>
      <c r="J350" s="129">
        <f t="array" aca="1" ref="J350" ca="1">INDIRECT("ConsolGeog[@["&amp;J$1&amp;"]]")</f>
        <v>0</v>
      </c>
      <c r="K350" s="129">
        <f t="array" aca="1" ref="K350" ca="1">INDIRECT("ConsolGeog[@["&amp;K$1&amp;"]]")</f>
        <v>0</v>
      </c>
      <c r="L350" s="129">
        <f t="array" aca="1" ref="L350" ca="1">INDIRECT("ConsolGeog[@["&amp;L$1&amp;"]]")</f>
        <v>0</v>
      </c>
      <c r="M350" s="129">
        <f t="array" aca="1" ref="M350" ca="1">INDIRECT("ConsolGeog[@["&amp;M$1&amp;"]]")</f>
        <v>0</v>
      </c>
      <c r="N350" s="129">
        <f t="array" aca="1" ref="N350" ca="1">INDIRECT("ConsolGeog[@["&amp;N$1&amp;"]]")</f>
        <v>0</v>
      </c>
      <c r="O350" s="129">
        <f t="array" aca="1" ref="O350" ca="1">INDIRECT("ConsolGeog[@["&amp;O$1&amp;"]]")</f>
        <v>0</v>
      </c>
      <c r="P350" s="129">
        <f t="array" ref="P350">ConsolGeog[COUNTY: Presented CS - 16-17 (2014) '[non additive!']]</f>
        <v>0</v>
      </c>
      <c r="Q350" s="129">
        <f t="array" ref="Q350">ConsolGeog[COUNTY: Presented CS - 16-24 (2014) '[non additive!']]</f>
        <v>0</v>
      </c>
      <c r="R350" s="129">
        <f t="array" ref="R350">ConsolGeog[COUNTY: Presented CS - 18-24 (2014) '[non additive!']]</f>
        <v>0</v>
      </c>
      <c r="S350" s="129">
        <f t="array" ref="S350">ConsolGeog[COUNTY: Assessed CS - 16-17 (2014) '[non additive!']]</f>
        <v>0</v>
      </c>
      <c r="T350" s="129">
        <f t="array" ref="T350">ConsolGeog[COUNTY: Assessed CS - 16-24 (2014) '[non additive!']]</f>
        <v>0</v>
      </c>
      <c r="U350" s="129">
        <f t="array" ref="U350">ConsolGeog[COUNTY: Assessed CS - 18-24 (2014) '[non additive!']]</f>
        <v>0</v>
      </c>
      <c r="V350" s="129">
        <f t="array" ref="V350">ConsolGeog[COUNTY: Sum of districts'' populations '[non additive!']]</f>
        <v>92028</v>
      </c>
      <c r="W350" s="160">
        <f t="array" aca="1" ref="W350" ca="1">INDIRECT("ConsolGeog[@["&amp;W$1&amp;"]]")</f>
        <v>0</v>
      </c>
      <c r="X350" s="129">
        <f t="array" aca="1" ref="X350" ca="1">INDIRECT("ConsolGeog[@["&amp;X$1&amp;"]]")</f>
        <v>0</v>
      </c>
      <c r="Y350" s="129">
        <f t="array" aca="1" ref="Y350" ca="1">INDIRECT("ConsolGeog[@["&amp;Y$1&amp;"]]")</f>
        <v>0</v>
      </c>
      <c r="Z350" s="129">
        <f t="array" aca="1" ref="Z350" ca="1">INDIRECT("ConsolGeog[@["&amp;Z$1&amp;"]]")</f>
        <v>0</v>
      </c>
      <c r="AA350" s="129">
        <f t="array" aca="1" ref="AA350" ca="1">INDIRECT("ConsolGeog[@["&amp;AA$1&amp;"]]")</f>
        <v>0</v>
      </c>
      <c r="AB350" s="129">
        <f t="array" aca="1" ref="AB350" ca="1">INDIRECT("ConsolGeog[@["&amp;AB$1&amp;"]]")</f>
        <v>0</v>
      </c>
      <c r="AC350" s="129">
        <f t="array" aca="1" ref="AC350" ca="1">INDIRECT("ConsolGeog[@["&amp;AC$1&amp;"]]")</f>
        <v>0</v>
      </c>
      <c r="AD350" s="129" t="str">
        <f t="array" aca="1" ref="AD350" ca="1">INDIRECT("ConsolGeog[@["&amp;AD$1&amp;"]]")</f>
        <v/>
      </c>
      <c r="AE350" s="129" t="str">
        <f t="array" aca="1" ref="AE350" ca="1">INDIRECT("ConsolGeog[@["&amp;AE$1&amp;"]]")</f>
        <v/>
      </c>
      <c r="AF350" s="129" t="str">
        <f t="array" aca="1" ref="AF350" ca="1">INDIRECT("ConsolGeog[@["&amp;AF$1&amp;"]]")</f>
        <v/>
      </c>
      <c r="AG350" s="129" t="str">
        <f t="array" aca="1" ref="AG350" ca="1">INDIRECT("ConsolGeog[@["&amp;AG$1&amp;"]]")</f>
        <v/>
      </c>
      <c r="AH350" s="129" t="str">
        <f t="array" aca="1" ref="AH350" ca="1">INDIRECT("ConsolGeog[@["&amp;AH$1&amp;"]]")</f>
        <v/>
      </c>
      <c r="AI350" s="129" t="str">
        <f t="array" aca="1" ref="AI350" ca="1">INDIRECT("ConsolGeog[@["&amp;AI$1&amp;"]]")</f>
        <v/>
      </c>
    </row>
    <row r="351" spans="1:35">
      <c r="A351" s="129" t="str">
        <f t="array" aca="1" ref="A351" ca="1">INDIRECT("ConsolGeog[@["&amp;A$1&amp;"]]")</f>
        <v>S12000015</v>
      </c>
      <c r="B351" s="129" t="str">
        <f t="array" aca="1" ref="B351" ca="1">INDIRECT("ConsolGeog[@["&amp;B$1&amp;"]]")</f>
        <v>Fife</v>
      </c>
      <c r="C351" s="129">
        <f t="array" aca="1" ref="C351" ca="1">INDIRECT("ConsolGeog[@["&amp;C$1&amp;"]]")</f>
        <v>365198</v>
      </c>
      <c r="D351" s="129">
        <f t="array" aca="1" ref="D351" ca="1">INDIRECT("ConsolGeog[@["&amp;D$1&amp;"]]")</f>
        <v>132486</v>
      </c>
      <c r="E351" s="129" t="str">
        <f t="array" aca="1" ref="E351" ca="1">INDIRECT("ConsolGeog[@["&amp;E$1&amp;"]]")</f>
        <v>S12000015</v>
      </c>
      <c r="F351" s="129" t="str">
        <f t="array" aca="1" ref="F351" ca="1">INDIRECT("ConsolGeog[@["&amp;F$1&amp;"]]")</f>
        <v/>
      </c>
      <c r="G351" s="129" t="str">
        <f t="array" aca="1" ref="G351" ca="1">INDIRECT("ConsolGeog[@["&amp;G$1&amp;"]]")</f>
        <v>Local Authority</v>
      </c>
      <c r="H351" s="129" t="str">
        <f t="array" aca="1" ref="H351" ca="1">INDIRECT("ConsolGeog[@["&amp;H$1&amp;"]]")</f>
        <v>Scotland</v>
      </c>
      <c r="I351" s="129" t="str">
        <f t="array" aca="1" ref="I351" ca="1">INDIRECT("ConsolGeog[@["&amp;I$1&amp;"]]")</f>
        <v/>
      </c>
      <c r="J351" s="129">
        <f t="array" aca="1" ref="J351" ca="1">INDIRECT("ConsolGeog[@["&amp;J$1&amp;"]]")</f>
        <v>0</v>
      </c>
      <c r="K351" s="129">
        <f t="array" aca="1" ref="K351" ca="1">INDIRECT("ConsolGeog[@["&amp;K$1&amp;"]]")</f>
        <v>0</v>
      </c>
      <c r="L351" s="129">
        <f t="array" aca="1" ref="L351" ca="1">INDIRECT("ConsolGeog[@["&amp;L$1&amp;"]]")</f>
        <v>0</v>
      </c>
      <c r="M351" s="129">
        <f t="array" aca="1" ref="M351" ca="1">INDIRECT("ConsolGeog[@["&amp;M$1&amp;"]]")</f>
        <v>0</v>
      </c>
      <c r="N351" s="129">
        <f t="array" aca="1" ref="N351" ca="1">INDIRECT("ConsolGeog[@["&amp;N$1&amp;"]]")</f>
        <v>0</v>
      </c>
      <c r="O351" s="129">
        <f t="array" aca="1" ref="O351" ca="1">INDIRECT("ConsolGeog[@["&amp;O$1&amp;"]]")</f>
        <v>0</v>
      </c>
      <c r="P351" s="129">
        <f t="array" ref="P351">ConsolGeog[COUNTY: Presented CS - 16-17 (2014) '[non additive!']]</f>
        <v>0</v>
      </c>
      <c r="Q351" s="129">
        <f t="array" ref="Q351">ConsolGeog[COUNTY: Presented CS - 16-24 (2014) '[non additive!']]</f>
        <v>0</v>
      </c>
      <c r="R351" s="129">
        <f t="array" ref="R351">ConsolGeog[COUNTY: Presented CS - 18-24 (2014) '[non additive!']]</f>
        <v>0</v>
      </c>
      <c r="S351" s="129">
        <f t="array" ref="S351">ConsolGeog[COUNTY: Assessed CS - 16-17 (2014) '[non additive!']]</f>
        <v>0</v>
      </c>
      <c r="T351" s="129">
        <f t="array" ref="T351">ConsolGeog[COUNTY: Assessed CS - 16-24 (2014) '[non additive!']]</f>
        <v>0</v>
      </c>
      <c r="U351" s="129">
        <f t="array" ref="U351">ConsolGeog[COUNTY: Assessed CS - 18-24 (2014) '[non additive!']]</f>
        <v>0</v>
      </c>
      <c r="V351" s="129">
        <f t="array" ref="V351">ConsolGeog[COUNTY: Sum of districts'' populations '[non additive!']]</f>
        <v>92028</v>
      </c>
      <c r="W351" s="160">
        <f t="array" aca="1" ref="W351" ca="1">INDIRECT("ConsolGeog[@["&amp;W$1&amp;"]]")</f>
        <v>0</v>
      </c>
      <c r="X351" s="129">
        <f t="array" aca="1" ref="X351" ca="1">INDIRECT("ConsolGeog[@["&amp;X$1&amp;"]]")</f>
        <v>0</v>
      </c>
      <c r="Y351" s="129">
        <f t="array" aca="1" ref="Y351" ca="1">INDIRECT("ConsolGeog[@["&amp;Y$1&amp;"]]")</f>
        <v>0</v>
      </c>
      <c r="Z351" s="129">
        <f t="array" aca="1" ref="Z351" ca="1">INDIRECT("ConsolGeog[@["&amp;Z$1&amp;"]]")</f>
        <v>0</v>
      </c>
      <c r="AA351" s="129">
        <f t="array" aca="1" ref="AA351" ca="1">INDIRECT("ConsolGeog[@["&amp;AA$1&amp;"]]")</f>
        <v>0</v>
      </c>
      <c r="AB351" s="129">
        <f t="array" aca="1" ref="AB351" ca="1">INDIRECT("ConsolGeog[@["&amp;AB$1&amp;"]]")</f>
        <v>0</v>
      </c>
      <c r="AC351" s="129">
        <f t="array" aca="1" ref="AC351" ca="1">INDIRECT("ConsolGeog[@["&amp;AC$1&amp;"]]")</f>
        <v>0</v>
      </c>
      <c r="AD351" s="129" t="str">
        <f t="array" aca="1" ref="AD351" ca="1">INDIRECT("ConsolGeog[@["&amp;AD$1&amp;"]]")</f>
        <v/>
      </c>
      <c r="AE351" s="129" t="str">
        <f t="array" aca="1" ref="AE351" ca="1">INDIRECT("ConsolGeog[@["&amp;AE$1&amp;"]]")</f>
        <v/>
      </c>
      <c r="AF351" s="129" t="str">
        <f t="array" aca="1" ref="AF351" ca="1">INDIRECT("ConsolGeog[@["&amp;AF$1&amp;"]]")</f>
        <v/>
      </c>
      <c r="AG351" s="129" t="str">
        <f t="array" aca="1" ref="AG351" ca="1">INDIRECT("ConsolGeog[@["&amp;AG$1&amp;"]]")</f>
        <v/>
      </c>
      <c r="AH351" s="129" t="str">
        <f t="array" aca="1" ref="AH351" ca="1">INDIRECT("ConsolGeog[@["&amp;AH$1&amp;"]]")</f>
        <v/>
      </c>
      <c r="AI351" s="129" t="str">
        <f t="array" aca="1" ref="AI351" ca="1">INDIRECT("ConsolGeog[@["&amp;AI$1&amp;"]]")</f>
        <v/>
      </c>
    </row>
    <row r="352" spans="1:35">
      <c r="A352" s="129" t="str">
        <f t="array" aca="1" ref="A352" ca="1">INDIRECT("ConsolGeog[@["&amp;A$1&amp;"]]")</f>
        <v>S12000017</v>
      </c>
      <c r="B352" s="129" t="str">
        <f t="array" aca="1" ref="B352" ca="1">INDIRECT("ConsolGeog[@["&amp;B$1&amp;"]]")</f>
        <v>Highland</v>
      </c>
      <c r="C352" s="129">
        <f t="array" aca="1" ref="C352" ca="1">INDIRECT("ConsolGeog[@["&amp;C$1&amp;"]]")</f>
        <v>232132</v>
      </c>
      <c r="D352" s="129">
        <f t="array" aca="1" ref="D352" ca="1">INDIRECT("ConsolGeog[@["&amp;D$1&amp;"]]")</f>
        <v>2568389</v>
      </c>
      <c r="E352" s="129" t="str">
        <f t="array" aca="1" ref="E352" ca="1">INDIRECT("ConsolGeog[@["&amp;E$1&amp;"]]")</f>
        <v>S12000017</v>
      </c>
      <c r="F352" s="129" t="str">
        <f t="array" aca="1" ref="F352" ca="1">INDIRECT("ConsolGeog[@["&amp;F$1&amp;"]]")</f>
        <v/>
      </c>
      <c r="G352" s="129" t="str">
        <f t="array" aca="1" ref="G352" ca="1">INDIRECT("ConsolGeog[@["&amp;G$1&amp;"]]")</f>
        <v>Local Authority</v>
      </c>
      <c r="H352" s="129" t="str">
        <f t="array" aca="1" ref="H352" ca="1">INDIRECT("ConsolGeog[@["&amp;H$1&amp;"]]")</f>
        <v>Scotland</v>
      </c>
      <c r="I352" s="129" t="str">
        <f t="array" aca="1" ref="I352" ca="1">INDIRECT("ConsolGeog[@["&amp;I$1&amp;"]]")</f>
        <v/>
      </c>
      <c r="J352" s="129">
        <f t="array" aca="1" ref="J352" ca="1">INDIRECT("ConsolGeog[@["&amp;J$1&amp;"]]")</f>
        <v>0</v>
      </c>
      <c r="K352" s="129">
        <f t="array" aca="1" ref="K352" ca="1">INDIRECT("ConsolGeog[@["&amp;K$1&amp;"]]")</f>
        <v>0</v>
      </c>
      <c r="L352" s="129">
        <f t="array" aca="1" ref="L352" ca="1">INDIRECT("ConsolGeog[@["&amp;L$1&amp;"]]")</f>
        <v>0</v>
      </c>
      <c r="M352" s="129">
        <f t="array" aca="1" ref="M352" ca="1">INDIRECT("ConsolGeog[@["&amp;M$1&amp;"]]")</f>
        <v>0</v>
      </c>
      <c r="N352" s="129">
        <f t="array" aca="1" ref="N352" ca="1">INDIRECT("ConsolGeog[@["&amp;N$1&amp;"]]")</f>
        <v>0</v>
      </c>
      <c r="O352" s="129">
        <f t="array" aca="1" ref="O352" ca="1">INDIRECT("ConsolGeog[@["&amp;O$1&amp;"]]")</f>
        <v>0</v>
      </c>
      <c r="P352" s="129">
        <f t="array" ref="P352">ConsolGeog[COUNTY: Presented CS - 16-17 (2014) '[non additive!']]</f>
        <v>0</v>
      </c>
      <c r="Q352" s="129">
        <f t="array" ref="Q352">ConsolGeog[COUNTY: Presented CS - 16-24 (2014) '[non additive!']]</f>
        <v>0</v>
      </c>
      <c r="R352" s="129">
        <f t="array" ref="R352">ConsolGeog[COUNTY: Presented CS - 18-24 (2014) '[non additive!']]</f>
        <v>0</v>
      </c>
      <c r="S352" s="129">
        <f t="array" ref="S352">ConsolGeog[COUNTY: Assessed CS - 16-17 (2014) '[non additive!']]</f>
        <v>0</v>
      </c>
      <c r="T352" s="129">
        <f t="array" ref="T352">ConsolGeog[COUNTY: Assessed CS - 16-24 (2014) '[non additive!']]</f>
        <v>0</v>
      </c>
      <c r="U352" s="129">
        <f t="array" ref="U352">ConsolGeog[COUNTY: Assessed CS - 18-24 (2014) '[non additive!']]</f>
        <v>0</v>
      </c>
      <c r="V352" s="129">
        <f t="array" ref="V352">ConsolGeog[COUNTY: Sum of districts'' populations '[non additive!']]</f>
        <v>92028</v>
      </c>
      <c r="W352" s="160">
        <f t="array" aca="1" ref="W352" ca="1">INDIRECT("ConsolGeog[@["&amp;W$1&amp;"]]")</f>
        <v>0</v>
      </c>
      <c r="X352" s="129">
        <f t="array" aca="1" ref="X352" ca="1">INDIRECT("ConsolGeog[@["&amp;X$1&amp;"]]")</f>
        <v>0</v>
      </c>
      <c r="Y352" s="129">
        <f t="array" aca="1" ref="Y352" ca="1">INDIRECT("ConsolGeog[@["&amp;Y$1&amp;"]]")</f>
        <v>0</v>
      </c>
      <c r="Z352" s="129">
        <f t="array" aca="1" ref="Z352" ca="1">INDIRECT("ConsolGeog[@["&amp;Z$1&amp;"]]")</f>
        <v>0</v>
      </c>
      <c r="AA352" s="129">
        <f t="array" aca="1" ref="AA352" ca="1">INDIRECT("ConsolGeog[@["&amp;AA$1&amp;"]]")</f>
        <v>0</v>
      </c>
      <c r="AB352" s="129">
        <f t="array" aca="1" ref="AB352" ca="1">INDIRECT("ConsolGeog[@["&amp;AB$1&amp;"]]")</f>
        <v>0</v>
      </c>
      <c r="AC352" s="129">
        <f t="array" aca="1" ref="AC352" ca="1">INDIRECT("ConsolGeog[@["&amp;AC$1&amp;"]]")</f>
        <v>0</v>
      </c>
      <c r="AD352" s="129" t="str">
        <f t="array" aca="1" ref="AD352" ca="1">INDIRECT("ConsolGeog[@["&amp;AD$1&amp;"]]")</f>
        <v/>
      </c>
      <c r="AE352" s="129" t="str">
        <f t="array" aca="1" ref="AE352" ca="1">INDIRECT("ConsolGeog[@["&amp;AE$1&amp;"]]")</f>
        <v/>
      </c>
      <c r="AF352" s="129" t="str">
        <f t="array" aca="1" ref="AF352" ca="1">INDIRECT("ConsolGeog[@["&amp;AF$1&amp;"]]")</f>
        <v/>
      </c>
      <c r="AG352" s="129" t="str">
        <f t="array" aca="1" ref="AG352" ca="1">INDIRECT("ConsolGeog[@["&amp;AG$1&amp;"]]")</f>
        <v/>
      </c>
      <c r="AH352" s="129" t="str">
        <f t="array" aca="1" ref="AH352" ca="1">INDIRECT("ConsolGeog[@["&amp;AH$1&amp;"]]")</f>
        <v/>
      </c>
      <c r="AI352" s="129" t="str">
        <f t="array" aca="1" ref="AI352" ca="1">INDIRECT("ConsolGeog[@["&amp;AI$1&amp;"]]")</f>
        <v/>
      </c>
    </row>
    <row r="353" spans="1:35">
      <c r="A353" s="129" t="str">
        <f t="array" aca="1" ref="A353" ca="1">INDIRECT("ConsolGeog[@["&amp;A$1&amp;"]]")</f>
        <v>S12000018</v>
      </c>
      <c r="B353" s="129" t="str">
        <f t="array" aca="1" ref="B353" ca="1">INDIRECT("ConsolGeog[@["&amp;B$1&amp;"]]")</f>
        <v>Inverclyde</v>
      </c>
      <c r="C353" s="129">
        <f t="array" aca="1" ref="C353" ca="1">INDIRECT("ConsolGeog[@["&amp;C$1&amp;"]]")</f>
        <v>81485</v>
      </c>
      <c r="D353" s="129">
        <f t="array" aca="1" ref="D353" ca="1">INDIRECT("ConsolGeog[@["&amp;D$1&amp;"]]")</f>
        <v>16044</v>
      </c>
      <c r="E353" s="129" t="str">
        <f t="array" aca="1" ref="E353" ca="1">INDIRECT("ConsolGeog[@["&amp;E$1&amp;"]]")</f>
        <v>S12000018</v>
      </c>
      <c r="F353" s="129" t="str">
        <f t="array" aca="1" ref="F353" ca="1">INDIRECT("ConsolGeog[@["&amp;F$1&amp;"]]")</f>
        <v/>
      </c>
      <c r="G353" s="129" t="str">
        <f t="array" aca="1" ref="G353" ca="1">INDIRECT("ConsolGeog[@["&amp;G$1&amp;"]]")</f>
        <v>Local Authority</v>
      </c>
      <c r="H353" s="129" t="str">
        <f t="array" aca="1" ref="H353" ca="1">INDIRECT("ConsolGeog[@["&amp;H$1&amp;"]]")</f>
        <v>Scotland</v>
      </c>
      <c r="I353" s="129" t="str">
        <f t="array" aca="1" ref="I353" ca="1">INDIRECT("ConsolGeog[@["&amp;I$1&amp;"]]")</f>
        <v/>
      </c>
      <c r="J353" s="129">
        <f t="array" aca="1" ref="J353" ca="1">INDIRECT("ConsolGeog[@["&amp;J$1&amp;"]]")</f>
        <v>0</v>
      </c>
      <c r="K353" s="129">
        <f t="array" aca="1" ref="K353" ca="1">INDIRECT("ConsolGeog[@["&amp;K$1&amp;"]]")</f>
        <v>0</v>
      </c>
      <c r="L353" s="129">
        <f t="array" aca="1" ref="L353" ca="1">INDIRECT("ConsolGeog[@["&amp;L$1&amp;"]]")</f>
        <v>0</v>
      </c>
      <c r="M353" s="129">
        <f t="array" aca="1" ref="M353" ca="1">INDIRECT("ConsolGeog[@["&amp;M$1&amp;"]]")</f>
        <v>0</v>
      </c>
      <c r="N353" s="129">
        <f t="array" aca="1" ref="N353" ca="1">INDIRECT("ConsolGeog[@["&amp;N$1&amp;"]]")</f>
        <v>0</v>
      </c>
      <c r="O353" s="129">
        <f t="array" aca="1" ref="O353" ca="1">INDIRECT("ConsolGeog[@["&amp;O$1&amp;"]]")</f>
        <v>0</v>
      </c>
      <c r="P353" s="129">
        <f t="array" ref="P353">ConsolGeog[COUNTY: Presented CS - 16-17 (2014) '[non additive!']]</f>
        <v>0</v>
      </c>
      <c r="Q353" s="129">
        <f t="array" ref="Q353">ConsolGeog[COUNTY: Presented CS - 16-24 (2014) '[non additive!']]</f>
        <v>0</v>
      </c>
      <c r="R353" s="129">
        <f t="array" ref="R353">ConsolGeog[COUNTY: Presented CS - 18-24 (2014) '[non additive!']]</f>
        <v>0</v>
      </c>
      <c r="S353" s="129">
        <f t="array" ref="S353">ConsolGeog[COUNTY: Assessed CS - 16-17 (2014) '[non additive!']]</f>
        <v>0</v>
      </c>
      <c r="T353" s="129">
        <f t="array" ref="T353">ConsolGeog[COUNTY: Assessed CS - 16-24 (2014) '[non additive!']]</f>
        <v>0</v>
      </c>
      <c r="U353" s="129">
        <f t="array" ref="U353">ConsolGeog[COUNTY: Assessed CS - 18-24 (2014) '[non additive!']]</f>
        <v>0</v>
      </c>
      <c r="V353" s="129">
        <f t="array" ref="V353">ConsolGeog[COUNTY: Sum of districts'' populations '[non additive!']]</f>
        <v>92028</v>
      </c>
      <c r="W353" s="160">
        <f t="array" aca="1" ref="W353" ca="1">INDIRECT("ConsolGeog[@["&amp;W$1&amp;"]]")</f>
        <v>0</v>
      </c>
      <c r="X353" s="129">
        <f t="array" aca="1" ref="X353" ca="1">INDIRECT("ConsolGeog[@["&amp;X$1&amp;"]]")</f>
        <v>0</v>
      </c>
      <c r="Y353" s="129">
        <f t="array" aca="1" ref="Y353" ca="1">INDIRECT("ConsolGeog[@["&amp;Y$1&amp;"]]")</f>
        <v>0</v>
      </c>
      <c r="Z353" s="129">
        <f t="array" aca="1" ref="Z353" ca="1">INDIRECT("ConsolGeog[@["&amp;Z$1&amp;"]]")</f>
        <v>0</v>
      </c>
      <c r="AA353" s="129">
        <f t="array" aca="1" ref="AA353" ca="1">INDIRECT("ConsolGeog[@["&amp;AA$1&amp;"]]")</f>
        <v>0</v>
      </c>
      <c r="AB353" s="129">
        <f t="array" aca="1" ref="AB353" ca="1">INDIRECT("ConsolGeog[@["&amp;AB$1&amp;"]]")</f>
        <v>0</v>
      </c>
      <c r="AC353" s="129">
        <f t="array" aca="1" ref="AC353" ca="1">INDIRECT("ConsolGeog[@["&amp;AC$1&amp;"]]")</f>
        <v>0</v>
      </c>
      <c r="AD353" s="129" t="str">
        <f t="array" aca="1" ref="AD353" ca="1">INDIRECT("ConsolGeog[@["&amp;AD$1&amp;"]]")</f>
        <v/>
      </c>
      <c r="AE353" s="129" t="str">
        <f t="array" aca="1" ref="AE353" ca="1">INDIRECT("ConsolGeog[@["&amp;AE$1&amp;"]]")</f>
        <v/>
      </c>
      <c r="AF353" s="129" t="str">
        <f t="array" aca="1" ref="AF353" ca="1">INDIRECT("ConsolGeog[@["&amp;AF$1&amp;"]]")</f>
        <v/>
      </c>
      <c r="AG353" s="129" t="str">
        <f t="array" aca="1" ref="AG353" ca="1">INDIRECT("ConsolGeog[@["&amp;AG$1&amp;"]]")</f>
        <v/>
      </c>
      <c r="AH353" s="129" t="str">
        <f t="array" aca="1" ref="AH353" ca="1">INDIRECT("ConsolGeog[@["&amp;AH$1&amp;"]]")</f>
        <v/>
      </c>
      <c r="AI353" s="129" t="str">
        <f t="array" aca="1" ref="AI353" ca="1">INDIRECT("ConsolGeog[@["&amp;AI$1&amp;"]]")</f>
        <v/>
      </c>
    </row>
    <row r="354" spans="1:35">
      <c r="A354" s="129" t="str">
        <f t="array" aca="1" ref="A354" ca="1">INDIRECT("ConsolGeog[@["&amp;A$1&amp;"]]")</f>
        <v>S12000019</v>
      </c>
      <c r="B354" s="129" t="str">
        <f t="array" aca="1" ref="B354" ca="1">INDIRECT("ConsolGeog[@["&amp;B$1&amp;"]]")</f>
        <v>Midlothian</v>
      </c>
      <c r="C354" s="129">
        <f t="array" aca="1" ref="C354" ca="1">INDIRECT("ConsolGeog[@["&amp;C$1&amp;"]]")</f>
        <v>83187</v>
      </c>
      <c r="D354" s="129">
        <f t="array" aca="1" ref="D354" ca="1">INDIRECT("ConsolGeog[@["&amp;D$1&amp;"]]")</f>
        <v>35369</v>
      </c>
      <c r="E354" s="129" t="str">
        <f t="array" aca="1" ref="E354" ca="1">INDIRECT("ConsolGeog[@["&amp;E$1&amp;"]]")</f>
        <v>S12000019</v>
      </c>
      <c r="F354" s="129" t="str">
        <f t="array" aca="1" ref="F354" ca="1">INDIRECT("ConsolGeog[@["&amp;F$1&amp;"]]")</f>
        <v/>
      </c>
      <c r="G354" s="129" t="str">
        <f t="array" aca="1" ref="G354" ca="1">INDIRECT("ConsolGeog[@["&amp;G$1&amp;"]]")</f>
        <v>Local Authority</v>
      </c>
      <c r="H354" s="129" t="str">
        <f t="array" aca="1" ref="H354" ca="1">INDIRECT("ConsolGeog[@["&amp;H$1&amp;"]]")</f>
        <v>Scotland</v>
      </c>
      <c r="I354" s="129" t="str">
        <f t="array" aca="1" ref="I354" ca="1">INDIRECT("ConsolGeog[@["&amp;I$1&amp;"]]")</f>
        <v/>
      </c>
      <c r="J354" s="129">
        <f t="array" aca="1" ref="J354" ca="1">INDIRECT("ConsolGeog[@["&amp;J$1&amp;"]]")</f>
        <v>0</v>
      </c>
      <c r="K354" s="129">
        <f t="array" aca="1" ref="K354" ca="1">INDIRECT("ConsolGeog[@["&amp;K$1&amp;"]]")</f>
        <v>0</v>
      </c>
      <c r="L354" s="129">
        <f t="array" aca="1" ref="L354" ca="1">INDIRECT("ConsolGeog[@["&amp;L$1&amp;"]]")</f>
        <v>0</v>
      </c>
      <c r="M354" s="129">
        <f t="array" aca="1" ref="M354" ca="1">INDIRECT("ConsolGeog[@["&amp;M$1&amp;"]]")</f>
        <v>0</v>
      </c>
      <c r="N354" s="129">
        <f t="array" aca="1" ref="N354" ca="1">INDIRECT("ConsolGeog[@["&amp;N$1&amp;"]]")</f>
        <v>0</v>
      </c>
      <c r="O354" s="129">
        <f t="array" aca="1" ref="O354" ca="1">INDIRECT("ConsolGeog[@["&amp;O$1&amp;"]]")</f>
        <v>0</v>
      </c>
      <c r="P354" s="129">
        <f t="array" ref="P354">ConsolGeog[COUNTY: Presented CS - 16-17 (2014) '[non additive!']]</f>
        <v>0</v>
      </c>
      <c r="Q354" s="129">
        <f t="array" ref="Q354">ConsolGeog[COUNTY: Presented CS - 16-24 (2014) '[non additive!']]</f>
        <v>0</v>
      </c>
      <c r="R354" s="129">
        <f t="array" ref="R354">ConsolGeog[COUNTY: Presented CS - 18-24 (2014) '[non additive!']]</f>
        <v>0</v>
      </c>
      <c r="S354" s="129">
        <f t="array" ref="S354">ConsolGeog[COUNTY: Assessed CS - 16-17 (2014) '[non additive!']]</f>
        <v>0</v>
      </c>
      <c r="T354" s="129">
        <f t="array" ref="T354">ConsolGeog[COUNTY: Assessed CS - 16-24 (2014) '[non additive!']]</f>
        <v>0</v>
      </c>
      <c r="U354" s="129">
        <f t="array" ref="U354">ConsolGeog[COUNTY: Assessed CS - 18-24 (2014) '[non additive!']]</f>
        <v>0</v>
      </c>
      <c r="V354" s="129">
        <f t="array" ref="V354">ConsolGeog[COUNTY: Sum of districts'' populations '[non additive!']]</f>
        <v>92028</v>
      </c>
      <c r="W354" s="160">
        <f t="array" aca="1" ref="W354" ca="1">INDIRECT("ConsolGeog[@["&amp;W$1&amp;"]]")</f>
        <v>0</v>
      </c>
      <c r="X354" s="129">
        <f t="array" aca="1" ref="X354" ca="1">INDIRECT("ConsolGeog[@["&amp;X$1&amp;"]]")</f>
        <v>0</v>
      </c>
      <c r="Y354" s="129">
        <f t="array" aca="1" ref="Y354" ca="1">INDIRECT("ConsolGeog[@["&amp;Y$1&amp;"]]")</f>
        <v>0</v>
      </c>
      <c r="Z354" s="129">
        <f t="array" aca="1" ref="Z354" ca="1">INDIRECT("ConsolGeog[@["&amp;Z$1&amp;"]]")</f>
        <v>0</v>
      </c>
      <c r="AA354" s="129">
        <f t="array" aca="1" ref="AA354" ca="1">INDIRECT("ConsolGeog[@["&amp;AA$1&amp;"]]")</f>
        <v>0</v>
      </c>
      <c r="AB354" s="129">
        <f t="array" aca="1" ref="AB354" ca="1">INDIRECT("ConsolGeog[@["&amp;AB$1&amp;"]]")</f>
        <v>0</v>
      </c>
      <c r="AC354" s="129">
        <f t="array" aca="1" ref="AC354" ca="1">INDIRECT("ConsolGeog[@["&amp;AC$1&amp;"]]")</f>
        <v>0</v>
      </c>
      <c r="AD354" s="129" t="str">
        <f t="array" aca="1" ref="AD354" ca="1">INDIRECT("ConsolGeog[@["&amp;AD$1&amp;"]]")</f>
        <v/>
      </c>
      <c r="AE354" s="129" t="str">
        <f t="array" aca="1" ref="AE354" ca="1">INDIRECT("ConsolGeog[@["&amp;AE$1&amp;"]]")</f>
        <v/>
      </c>
      <c r="AF354" s="129" t="str">
        <f t="array" aca="1" ref="AF354" ca="1">INDIRECT("ConsolGeog[@["&amp;AF$1&amp;"]]")</f>
        <v/>
      </c>
      <c r="AG354" s="129" t="str">
        <f t="array" aca="1" ref="AG354" ca="1">INDIRECT("ConsolGeog[@["&amp;AG$1&amp;"]]")</f>
        <v/>
      </c>
      <c r="AH354" s="129" t="str">
        <f t="array" aca="1" ref="AH354" ca="1">INDIRECT("ConsolGeog[@["&amp;AH$1&amp;"]]")</f>
        <v/>
      </c>
      <c r="AI354" s="129" t="str">
        <f t="array" aca="1" ref="AI354" ca="1">INDIRECT("ConsolGeog[@["&amp;AI$1&amp;"]]")</f>
        <v/>
      </c>
    </row>
    <row r="355" spans="1:35">
      <c r="A355" s="129" t="str">
        <f t="array" aca="1" ref="A355" ca="1">INDIRECT("ConsolGeog[@["&amp;A$1&amp;"]]")</f>
        <v>S12000020</v>
      </c>
      <c r="B355" s="129" t="str">
        <f t="array" aca="1" ref="B355" ca="1">INDIRECT("ConsolGeog[@["&amp;B$1&amp;"]]")</f>
        <v>Moray</v>
      </c>
      <c r="C355" s="129">
        <f t="array" aca="1" ref="C355" ca="1">INDIRECT("ConsolGeog[@["&amp;C$1&amp;"]]")</f>
        <v>93295</v>
      </c>
      <c r="D355" s="129">
        <f t="array" aca="1" ref="D355" ca="1">INDIRECT("ConsolGeog[@["&amp;D$1&amp;"]]")</f>
        <v>223756</v>
      </c>
      <c r="E355" s="129" t="str">
        <f t="array" aca="1" ref="E355" ca="1">INDIRECT("ConsolGeog[@["&amp;E$1&amp;"]]")</f>
        <v>S12000020</v>
      </c>
      <c r="F355" s="129" t="str">
        <f t="array" aca="1" ref="F355" ca="1">INDIRECT("ConsolGeog[@["&amp;F$1&amp;"]]")</f>
        <v/>
      </c>
      <c r="G355" s="129" t="str">
        <f t="array" aca="1" ref="G355" ca="1">INDIRECT("ConsolGeog[@["&amp;G$1&amp;"]]")</f>
        <v>Local Authority</v>
      </c>
      <c r="H355" s="129" t="str">
        <f t="array" aca="1" ref="H355" ca="1">INDIRECT("ConsolGeog[@["&amp;H$1&amp;"]]")</f>
        <v>Scotland</v>
      </c>
      <c r="I355" s="129" t="str">
        <f t="array" aca="1" ref="I355" ca="1">INDIRECT("ConsolGeog[@["&amp;I$1&amp;"]]")</f>
        <v/>
      </c>
      <c r="J355" s="129">
        <f t="array" aca="1" ref="J355" ca="1">INDIRECT("ConsolGeog[@["&amp;J$1&amp;"]]")</f>
        <v>0</v>
      </c>
      <c r="K355" s="129">
        <f t="array" aca="1" ref="K355" ca="1">INDIRECT("ConsolGeog[@["&amp;K$1&amp;"]]")</f>
        <v>0</v>
      </c>
      <c r="L355" s="129">
        <f t="array" aca="1" ref="L355" ca="1">INDIRECT("ConsolGeog[@["&amp;L$1&amp;"]]")</f>
        <v>0</v>
      </c>
      <c r="M355" s="129">
        <f t="array" aca="1" ref="M355" ca="1">INDIRECT("ConsolGeog[@["&amp;M$1&amp;"]]")</f>
        <v>0</v>
      </c>
      <c r="N355" s="129">
        <f t="array" aca="1" ref="N355" ca="1">INDIRECT("ConsolGeog[@["&amp;N$1&amp;"]]")</f>
        <v>0</v>
      </c>
      <c r="O355" s="129">
        <f t="array" aca="1" ref="O355" ca="1">INDIRECT("ConsolGeog[@["&amp;O$1&amp;"]]")</f>
        <v>0</v>
      </c>
      <c r="P355" s="129">
        <f t="array" ref="P355">ConsolGeog[COUNTY: Presented CS - 16-17 (2014) '[non additive!']]</f>
        <v>0</v>
      </c>
      <c r="Q355" s="129">
        <f t="array" ref="Q355">ConsolGeog[COUNTY: Presented CS - 16-24 (2014) '[non additive!']]</f>
        <v>0</v>
      </c>
      <c r="R355" s="129">
        <f t="array" ref="R355">ConsolGeog[COUNTY: Presented CS - 18-24 (2014) '[non additive!']]</f>
        <v>0</v>
      </c>
      <c r="S355" s="129">
        <f t="array" ref="S355">ConsolGeog[COUNTY: Assessed CS - 16-17 (2014) '[non additive!']]</f>
        <v>0</v>
      </c>
      <c r="T355" s="129">
        <f t="array" ref="T355">ConsolGeog[COUNTY: Assessed CS - 16-24 (2014) '[non additive!']]</f>
        <v>0</v>
      </c>
      <c r="U355" s="129">
        <f t="array" ref="U355">ConsolGeog[COUNTY: Assessed CS - 18-24 (2014) '[non additive!']]</f>
        <v>0</v>
      </c>
      <c r="V355" s="129">
        <f t="array" ref="V355">ConsolGeog[COUNTY: Sum of districts'' populations '[non additive!']]</f>
        <v>92028</v>
      </c>
      <c r="W355" s="160">
        <f t="array" aca="1" ref="W355" ca="1">INDIRECT("ConsolGeog[@["&amp;W$1&amp;"]]")</f>
        <v>0</v>
      </c>
      <c r="X355" s="129">
        <f t="array" aca="1" ref="X355" ca="1">INDIRECT("ConsolGeog[@["&amp;X$1&amp;"]]")</f>
        <v>0</v>
      </c>
      <c r="Y355" s="129">
        <f t="array" aca="1" ref="Y355" ca="1">INDIRECT("ConsolGeog[@["&amp;Y$1&amp;"]]")</f>
        <v>0</v>
      </c>
      <c r="Z355" s="129">
        <f t="array" aca="1" ref="Z355" ca="1">INDIRECT("ConsolGeog[@["&amp;Z$1&amp;"]]")</f>
        <v>0</v>
      </c>
      <c r="AA355" s="129">
        <f t="array" aca="1" ref="AA355" ca="1">INDIRECT("ConsolGeog[@["&amp;AA$1&amp;"]]")</f>
        <v>0</v>
      </c>
      <c r="AB355" s="129">
        <f t="array" aca="1" ref="AB355" ca="1">INDIRECT("ConsolGeog[@["&amp;AB$1&amp;"]]")</f>
        <v>0</v>
      </c>
      <c r="AC355" s="129">
        <f t="array" aca="1" ref="AC355" ca="1">INDIRECT("ConsolGeog[@["&amp;AC$1&amp;"]]")</f>
        <v>0</v>
      </c>
      <c r="AD355" s="129" t="str">
        <f t="array" aca="1" ref="AD355" ca="1">INDIRECT("ConsolGeog[@["&amp;AD$1&amp;"]]")</f>
        <v/>
      </c>
      <c r="AE355" s="129" t="str">
        <f t="array" aca="1" ref="AE355" ca="1">INDIRECT("ConsolGeog[@["&amp;AE$1&amp;"]]")</f>
        <v/>
      </c>
      <c r="AF355" s="129" t="str">
        <f t="array" aca="1" ref="AF355" ca="1">INDIRECT("ConsolGeog[@["&amp;AF$1&amp;"]]")</f>
        <v/>
      </c>
      <c r="AG355" s="129" t="str">
        <f t="array" aca="1" ref="AG355" ca="1">INDIRECT("ConsolGeog[@["&amp;AG$1&amp;"]]")</f>
        <v/>
      </c>
      <c r="AH355" s="129" t="str">
        <f t="array" aca="1" ref="AH355" ca="1">INDIRECT("ConsolGeog[@["&amp;AH$1&amp;"]]")</f>
        <v/>
      </c>
      <c r="AI355" s="129" t="str">
        <f t="array" aca="1" ref="AI355" ca="1">INDIRECT("ConsolGeog[@["&amp;AI$1&amp;"]]")</f>
        <v/>
      </c>
    </row>
    <row r="356" spans="1:35">
      <c r="A356" s="129" t="str">
        <f t="array" aca="1" ref="A356" ca="1">INDIRECT("ConsolGeog[@["&amp;A$1&amp;"]]")</f>
        <v>S12000021</v>
      </c>
      <c r="B356" s="129" t="str">
        <f t="array" aca="1" ref="B356" ca="1">INDIRECT("ConsolGeog[@["&amp;B$1&amp;"]]")</f>
        <v>North Ayrshire</v>
      </c>
      <c r="C356" s="129">
        <f t="array" aca="1" ref="C356" ca="1">INDIRECT("ConsolGeog[@["&amp;C$1&amp;"]]")</f>
        <v>138146</v>
      </c>
      <c r="D356" s="129">
        <f t="array" aca="1" ref="D356" ca="1">INDIRECT("ConsolGeog[@["&amp;D$1&amp;"]]")</f>
        <v>88534</v>
      </c>
      <c r="E356" s="129" t="str">
        <f t="array" aca="1" ref="E356" ca="1">INDIRECT("ConsolGeog[@["&amp;E$1&amp;"]]")</f>
        <v>S12000021</v>
      </c>
      <c r="F356" s="129" t="str">
        <f t="array" aca="1" ref="F356" ca="1">INDIRECT("ConsolGeog[@["&amp;F$1&amp;"]]")</f>
        <v/>
      </c>
      <c r="G356" s="129" t="str">
        <f t="array" aca="1" ref="G356" ca="1">INDIRECT("ConsolGeog[@["&amp;G$1&amp;"]]")</f>
        <v>Local Authority</v>
      </c>
      <c r="H356" s="129" t="str">
        <f t="array" aca="1" ref="H356" ca="1">INDIRECT("ConsolGeog[@["&amp;H$1&amp;"]]")</f>
        <v>Scotland</v>
      </c>
      <c r="I356" s="129" t="str">
        <f t="array" aca="1" ref="I356" ca="1">INDIRECT("ConsolGeog[@["&amp;I$1&amp;"]]")</f>
        <v/>
      </c>
      <c r="J356" s="129">
        <f t="array" aca="1" ref="J356" ca="1">INDIRECT("ConsolGeog[@["&amp;J$1&amp;"]]")</f>
        <v>0</v>
      </c>
      <c r="K356" s="129">
        <f t="array" aca="1" ref="K356" ca="1">INDIRECT("ConsolGeog[@["&amp;K$1&amp;"]]")</f>
        <v>0</v>
      </c>
      <c r="L356" s="129">
        <f t="array" aca="1" ref="L356" ca="1">INDIRECT("ConsolGeog[@["&amp;L$1&amp;"]]")</f>
        <v>0</v>
      </c>
      <c r="M356" s="129">
        <f t="array" aca="1" ref="M356" ca="1">INDIRECT("ConsolGeog[@["&amp;M$1&amp;"]]")</f>
        <v>0</v>
      </c>
      <c r="N356" s="129">
        <f t="array" aca="1" ref="N356" ca="1">INDIRECT("ConsolGeog[@["&amp;N$1&amp;"]]")</f>
        <v>0</v>
      </c>
      <c r="O356" s="129">
        <f t="array" aca="1" ref="O356" ca="1">INDIRECT("ConsolGeog[@["&amp;O$1&amp;"]]")</f>
        <v>0</v>
      </c>
      <c r="P356" s="129">
        <f t="array" ref="P356">ConsolGeog[COUNTY: Presented CS - 16-17 (2014) '[non additive!']]</f>
        <v>0</v>
      </c>
      <c r="Q356" s="129">
        <f t="array" ref="Q356">ConsolGeog[COUNTY: Presented CS - 16-24 (2014) '[non additive!']]</f>
        <v>0</v>
      </c>
      <c r="R356" s="129">
        <f t="array" ref="R356">ConsolGeog[COUNTY: Presented CS - 18-24 (2014) '[non additive!']]</f>
        <v>0</v>
      </c>
      <c r="S356" s="129">
        <f t="array" ref="S356">ConsolGeog[COUNTY: Assessed CS - 16-17 (2014) '[non additive!']]</f>
        <v>0</v>
      </c>
      <c r="T356" s="129">
        <f t="array" ref="T356">ConsolGeog[COUNTY: Assessed CS - 16-24 (2014) '[non additive!']]</f>
        <v>0</v>
      </c>
      <c r="U356" s="129">
        <f t="array" ref="U356">ConsolGeog[COUNTY: Assessed CS - 18-24 (2014) '[non additive!']]</f>
        <v>0</v>
      </c>
      <c r="V356" s="129">
        <f t="array" ref="V356">ConsolGeog[COUNTY: Sum of districts'' populations '[non additive!']]</f>
        <v>92028</v>
      </c>
      <c r="W356" s="160">
        <f t="array" aca="1" ref="W356" ca="1">INDIRECT("ConsolGeog[@["&amp;W$1&amp;"]]")</f>
        <v>0</v>
      </c>
      <c r="X356" s="129">
        <f t="array" aca="1" ref="X356" ca="1">INDIRECT("ConsolGeog[@["&amp;X$1&amp;"]]")</f>
        <v>0</v>
      </c>
      <c r="Y356" s="129">
        <f t="array" aca="1" ref="Y356" ca="1">INDIRECT("ConsolGeog[@["&amp;Y$1&amp;"]]")</f>
        <v>0</v>
      </c>
      <c r="Z356" s="129">
        <f t="array" aca="1" ref="Z356" ca="1">INDIRECT("ConsolGeog[@["&amp;Z$1&amp;"]]")</f>
        <v>0</v>
      </c>
      <c r="AA356" s="129">
        <f t="array" aca="1" ref="AA356" ca="1">INDIRECT("ConsolGeog[@["&amp;AA$1&amp;"]]")</f>
        <v>0</v>
      </c>
      <c r="AB356" s="129">
        <f t="array" aca="1" ref="AB356" ca="1">INDIRECT("ConsolGeog[@["&amp;AB$1&amp;"]]")</f>
        <v>0</v>
      </c>
      <c r="AC356" s="129">
        <f t="array" aca="1" ref="AC356" ca="1">INDIRECT("ConsolGeog[@["&amp;AC$1&amp;"]]")</f>
        <v>0</v>
      </c>
      <c r="AD356" s="129" t="str">
        <f t="array" aca="1" ref="AD356" ca="1">INDIRECT("ConsolGeog[@["&amp;AD$1&amp;"]]")</f>
        <v/>
      </c>
      <c r="AE356" s="129" t="str">
        <f t="array" aca="1" ref="AE356" ca="1">INDIRECT("ConsolGeog[@["&amp;AE$1&amp;"]]")</f>
        <v/>
      </c>
      <c r="AF356" s="129" t="str">
        <f t="array" aca="1" ref="AF356" ca="1">INDIRECT("ConsolGeog[@["&amp;AF$1&amp;"]]")</f>
        <v/>
      </c>
      <c r="AG356" s="129" t="str">
        <f t="array" aca="1" ref="AG356" ca="1">INDIRECT("ConsolGeog[@["&amp;AG$1&amp;"]]")</f>
        <v/>
      </c>
      <c r="AH356" s="129" t="str">
        <f t="array" aca="1" ref="AH356" ca="1">INDIRECT("ConsolGeog[@["&amp;AH$1&amp;"]]")</f>
        <v/>
      </c>
      <c r="AI356" s="129" t="str">
        <f t="array" aca="1" ref="AI356" ca="1">INDIRECT("ConsolGeog[@["&amp;AI$1&amp;"]]")</f>
        <v/>
      </c>
    </row>
    <row r="357" spans="1:35">
      <c r="A357" s="129" t="str">
        <f t="array" aca="1" ref="A357" ca="1">INDIRECT("ConsolGeog[@["&amp;A$1&amp;"]]")</f>
        <v>S12000023</v>
      </c>
      <c r="B357" s="129" t="str">
        <f t="array" aca="1" ref="B357" ca="1">INDIRECT("ConsolGeog[@["&amp;B$1&amp;"]]")</f>
        <v>Orkney Islands</v>
      </c>
      <c r="C357" s="129">
        <f t="array" aca="1" ref="C357" ca="1">INDIRECT("ConsolGeog[@["&amp;C$1&amp;"]]")</f>
        <v>21349</v>
      </c>
      <c r="D357" s="129">
        <f t="array" aca="1" ref="D357" ca="1">INDIRECT("ConsolGeog[@["&amp;D$1&amp;"]]")</f>
        <v>98980</v>
      </c>
      <c r="E357" s="129" t="str">
        <f t="array" aca="1" ref="E357" ca="1">INDIRECT("ConsolGeog[@["&amp;E$1&amp;"]]")</f>
        <v>S12000023</v>
      </c>
      <c r="F357" s="129" t="str">
        <f t="array" aca="1" ref="F357" ca="1">INDIRECT("ConsolGeog[@["&amp;F$1&amp;"]]")</f>
        <v/>
      </c>
      <c r="G357" s="129" t="str">
        <f t="array" aca="1" ref="G357" ca="1">INDIRECT("ConsolGeog[@["&amp;G$1&amp;"]]")</f>
        <v>Local Authority</v>
      </c>
      <c r="H357" s="129" t="str">
        <f t="array" aca="1" ref="H357" ca="1">INDIRECT("ConsolGeog[@["&amp;H$1&amp;"]]")</f>
        <v>Scotland</v>
      </c>
      <c r="I357" s="129" t="str">
        <f t="array" aca="1" ref="I357" ca="1">INDIRECT("ConsolGeog[@["&amp;I$1&amp;"]]")</f>
        <v/>
      </c>
      <c r="J357" s="129">
        <f t="array" aca="1" ref="J357" ca="1">INDIRECT("ConsolGeog[@["&amp;J$1&amp;"]]")</f>
        <v>0</v>
      </c>
      <c r="K357" s="129">
        <f t="array" aca="1" ref="K357" ca="1">INDIRECT("ConsolGeog[@["&amp;K$1&amp;"]]")</f>
        <v>0</v>
      </c>
      <c r="L357" s="129">
        <f t="array" aca="1" ref="L357" ca="1">INDIRECT("ConsolGeog[@["&amp;L$1&amp;"]]")</f>
        <v>0</v>
      </c>
      <c r="M357" s="129">
        <f t="array" aca="1" ref="M357" ca="1">INDIRECT("ConsolGeog[@["&amp;M$1&amp;"]]")</f>
        <v>0</v>
      </c>
      <c r="N357" s="129">
        <f t="array" aca="1" ref="N357" ca="1">INDIRECT("ConsolGeog[@["&amp;N$1&amp;"]]")</f>
        <v>0</v>
      </c>
      <c r="O357" s="129">
        <f t="array" aca="1" ref="O357" ca="1">INDIRECT("ConsolGeog[@["&amp;O$1&amp;"]]")</f>
        <v>0</v>
      </c>
      <c r="P357" s="129">
        <f t="array" ref="P357">ConsolGeog[COUNTY: Presented CS - 16-17 (2014) '[non additive!']]</f>
        <v>0</v>
      </c>
      <c r="Q357" s="129">
        <f t="array" ref="Q357">ConsolGeog[COUNTY: Presented CS - 16-24 (2014) '[non additive!']]</f>
        <v>0</v>
      </c>
      <c r="R357" s="129">
        <f t="array" ref="R357">ConsolGeog[COUNTY: Presented CS - 18-24 (2014) '[non additive!']]</f>
        <v>0</v>
      </c>
      <c r="S357" s="129">
        <f t="array" ref="S357">ConsolGeog[COUNTY: Assessed CS - 16-17 (2014) '[non additive!']]</f>
        <v>0</v>
      </c>
      <c r="T357" s="129">
        <f t="array" ref="T357">ConsolGeog[COUNTY: Assessed CS - 16-24 (2014) '[non additive!']]</f>
        <v>0</v>
      </c>
      <c r="U357" s="129">
        <f t="array" ref="U357">ConsolGeog[COUNTY: Assessed CS - 18-24 (2014) '[non additive!']]</f>
        <v>0</v>
      </c>
      <c r="V357" s="129">
        <f t="array" ref="V357">ConsolGeog[COUNTY: Sum of districts'' populations '[non additive!']]</f>
        <v>92028</v>
      </c>
      <c r="W357" s="160">
        <f t="array" aca="1" ref="W357" ca="1">INDIRECT("ConsolGeog[@["&amp;W$1&amp;"]]")</f>
        <v>0</v>
      </c>
      <c r="X357" s="129">
        <f t="array" aca="1" ref="X357" ca="1">INDIRECT("ConsolGeog[@["&amp;X$1&amp;"]]")</f>
        <v>0</v>
      </c>
      <c r="Y357" s="129">
        <f t="array" aca="1" ref="Y357" ca="1">INDIRECT("ConsolGeog[@["&amp;Y$1&amp;"]]")</f>
        <v>0</v>
      </c>
      <c r="Z357" s="129">
        <f t="array" aca="1" ref="Z357" ca="1">INDIRECT("ConsolGeog[@["&amp;Z$1&amp;"]]")</f>
        <v>0</v>
      </c>
      <c r="AA357" s="129">
        <f t="array" aca="1" ref="AA357" ca="1">INDIRECT("ConsolGeog[@["&amp;AA$1&amp;"]]")</f>
        <v>0</v>
      </c>
      <c r="AB357" s="129">
        <f t="array" aca="1" ref="AB357" ca="1">INDIRECT("ConsolGeog[@["&amp;AB$1&amp;"]]")</f>
        <v>0</v>
      </c>
      <c r="AC357" s="129">
        <f t="array" aca="1" ref="AC357" ca="1">INDIRECT("ConsolGeog[@["&amp;AC$1&amp;"]]")</f>
        <v>0</v>
      </c>
      <c r="AD357" s="129" t="str">
        <f t="array" aca="1" ref="AD357" ca="1">INDIRECT("ConsolGeog[@["&amp;AD$1&amp;"]]")</f>
        <v/>
      </c>
      <c r="AE357" s="129" t="str">
        <f t="array" aca="1" ref="AE357" ca="1">INDIRECT("ConsolGeog[@["&amp;AE$1&amp;"]]")</f>
        <v/>
      </c>
      <c r="AF357" s="129" t="str">
        <f t="array" aca="1" ref="AF357" ca="1">INDIRECT("ConsolGeog[@["&amp;AF$1&amp;"]]")</f>
        <v/>
      </c>
      <c r="AG357" s="129" t="str">
        <f t="array" aca="1" ref="AG357" ca="1">INDIRECT("ConsolGeog[@["&amp;AG$1&amp;"]]")</f>
        <v/>
      </c>
      <c r="AH357" s="129" t="str">
        <f t="array" aca="1" ref="AH357" ca="1">INDIRECT("ConsolGeog[@["&amp;AH$1&amp;"]]")</f>
        <v/>
      </c>
      <c r="AI357" s="129" t="str">
        <f t="array" aca="1" ref="AI357" ca="1">INDIRECT("ConsolGeog[@["&amp;AI$1&amp;"]]")</f>
        <v/>
      </c>
    </row>
    <row r="358" spans="1:35">
      <c r="A358" s="129" t="str">
        <f t="array" aca="1" ref="A358" ca="1">INDIRECT("ConsolGeog[@["&amp;A$1&amp;"]]")</f>
        <v>S12000036</v>
      </c>
      <c r="B358" s="129" t="str">
        <f t="array" aca="1" ref="B358" ca="1">INDIRECT("ConsolGeog[@["&amp;B$1&amp;"]]")</f>
        <v>City of Edinburgh</v>
      </c>
      <c r="C358" s="129">
        <f t="array" aca="1" ref="C358" ca="1">INDIRECT("ConsolGeog[@["&amp;C$1&amp;"]]")</f>
        <v>476626</v>
      </c>
      <c r="D358" s="129">
        <f t="array" aca="1" ref="D358" ca="1">INDIRECT("ConsolGeog[@["&amp;D$1&amp;"]]")</f>
        <v>26333</v>
      </c>
      <c r="E358" s="129" t="str">
        <f t="array" aca="1" ref="E358" ca="1">INDIRECT("ConsolGeog[@["&amp;E$1&amp;"]]")</f>
        <v>S12000036</v>
      </c>
      <c r="F358" s="129" t="str">
        <f t="array" aca="1" ref="F358" ca="1">INDIRECT("ConsolGeog[@["&amp;F$1&amp;"]]")</f>
        <v/>
      </c>
      <c r="G358" s="129" t="str">
        <f t="array" aca="1" ref="G358" ca="1">INDIRECT("ConsolGeog[@["&amp;G$1&amp;"]]")</f>
        <v>Local Authority</v>
      </c>
      <c r="H358" s="129" t="str">
        <f t="array" aca="1" ref="H358" ca="1">INDIRECT("ConsolGeog[@["&amp;H$1&amp;"]]")</f>
        <v>Scotland</v>
      </c>
      <c r="I358" s="129" t="str">
        <f t="array" aca="1" ref="I358" ca="1">INDIRECT("ConsolGeog[@["&amp;I$1&amp;"]]")</f>
        <v/>
      </c>
      <c r="J358" s="129">
        <f t="array" aca="1" ref="J358" ca="1">INDIRECT("ConsolGeog[@["&amp;J$1&amp;"]]")</f>
        <v>0</v>
      </c>
      <c r="K358" s="129">
        <f t="array" aca="1" ref="K358" ca="1">INDIRECT("ConsolGeog[@["&amp;K$1&amp;"]]")</f>
        <v>0</v>
      </c>
      <c r="L358" s="129">
        <f t="array" aca="1" ref="L358" ca="1">INDIRECT("ConsolGeog[@["&amp;L$1&amp;"]]")</f>
        <v>0</v>
      </c>
      <c r="M358" s="129">
        <f t="array" aca="1" ref="M358" ca="1">INDIRECT("ConsolGeog[@["&amp;M$1&amp;"]]")</f>
        <v>0</v>
      </c>
      <c r="N358" s="129">
        <f t="array" aca="1" ref="N358" ca="1">INDIRECT("ConsolGeog[@["&amp;N$1&amp;"]]")</f>
        <v>0</v>
      </c>
      <c r="O358" s="129">
        <f t="array" aca="1" ref="O358" ca="1">INDIRECT("ConsolGeog[@["&amp;O$1&amp;"]]")</f>
        <v>0</v>
      </c>
      <c r="P358" s="129">
        <f t="array" ref="P358">ConsolGeog[COUNTY: Presented CS - 16-17 (2014) '[non additive!']]</f>
        <v>0</v>
      </c>
      <c r="Q358" s="129">
        <f t="array" ref="Q358">ConsolGeog[COUNTY: Presented CS - 16-24 (2014) '[non additive!']]</f>
        <v>0</v>
      </c>
      <c r="R358" s="129">
        <f t="array" ref="R358">ConsolGeog[COUNTY: Presented CS - 18-24 (2014) '[non additive!']]</f>
        <v>0</v>
      </c>
      <c r="S358" s="129">
        <f t="array" ref="S358">ConsolGeog[COUNTY: Assessed CS - 16-17 (2014) '[non additive!']]</f>
        <v>0</v>
      </c>
      <c r="T358" s="129">
        <f t="array" ref="T358">ConsolGeog[COUNTY: Assessed CS - 16-24 (2014) '[non additive!']]</f>
        <v>0</v>
      </c>
      <c r="U358" s="129">
        <f t="array" ref="U358">ConsolGeog[COUNTY: Assessed CS - 18-24 (2014) '[non additive!']]</f>
        <v>0</v>
      </c>
      <c r="V358" s="129">
        <f t="array" ref="V358">ConsolGeog[COUNTY: Sum of districts'' populations '[non additive!']]</f>
        <v>92028</v>
      </c>
      <c r="W358" s="160">
        <f t="array" aca="1" ref="W358" ca="1">INDIRECT("ConsolGeog[@["&amp;W$1&amp;"]]")</f>
        <v>0</v>
      </c>
      <c r="X358" s="129">
        <f t="array" aca="1" ref="X358" ca="1">INDIRECT("ConsolGeog[@["&amp;X$1&amp;"]]")</f>
        <v>0</v>
      </c>
      <c r="Y358" s="129">
        <f t="array" aca="1" ref="Y358" ca="1">INDIRECT("ConsolGeog[@["&amp;Y$1&amp;"]]")</f>
        <v>0</v>
      </c>
      <c r="Z358" s="129">
        <f t="array" aca="1" ref="Z358" ca="1">INDIRECT("ConsolGeog[@["&amp;Z$1&amp;"]]")</f>
        <v>0</v>
      </c>
      <c r="AA358" s="129">
        <f t="array" aca="1" ref="AA358" ca="1">INDIRECT("ConsolGeog[@["&amp;AA$1&amp;"]]")</f>
        <v>0</v>
      </c>
      <c r="AB358" s="129">
        <f t="array" aca="1" ref="AB358" ca="1">INDIRECT("ConsolGeog[@["&amp;AB$1&amp;"]]")</f>
        <v>0</v>
      </c>
      <c r="AC358" s="129">
        <f t="array" aca="1" ref="AC358" ca="1">INDIRECT("ConsolGeog[@["&amp;AC$1&amp;"]]")</f>
        <v>0</v>
      </c>
      <c r="AD358" s="129" t="str">
        <f t="array" aca="1" ref="AD358" ca="1">INDIRECT("ConsolGeog[@["&amp;AD$1&amp;"]]")</f>
        <v/>
      </c>
      <c r="AE358" s="129" t="str">
        <f t="array" aca="1" ref="AE358" ca="1">INDIRECT("ConsolGeog[@["&amp;AE$1&amp;"]]")</f>
        <v/>
      </c>
      <c r="AF358" s="129" t="str">
        <f t="array" aca="1" ref="AF358" ca="1">INDIRECT("ConsolGeog[@["&amp;AF$1&amp;"]]")</f>
        <v/>
      </c>
      <c r="AG358" s="129" t="str">
        <f t="array" aca="1" ref="AG358" ca="1">INDIRECT("ConsolGeog[@["&amp;AG$1&amp;"]]")</f>
        <v/>
      </c>
      <c r="AH358" s="129" t="str">
        <f t="array" aca="1" ref="AH358" ca="1">INDIRECT("ConsolGeog[@["&amp;AH$1&amp;"]]")</f>
        <v/>
      </c>
      <c r="AI358" s="129" t="str">
        <f t="array" aca="1" ref="AI358" ca="1">INDIRECT("ConsolGeog[@["&amp;AI$1&amp;"]]")</f>
        <v/>
      </c>
    </row>
    <row r="359" spans="1:35">
      <c r="A359" s="129" t="str">
        <f t="array" aca="1" ref="A359" ca="1">INDIRECT("ConsolGeog[@["&amp;A$1&amp;"]]")</f>
        <v>S12000038</v>
      </c>
      <c r="B359" s="129" t="str">
        <f t="array" aca="1" ref="B359" ca="1">INDIRECT("ConsolGeog[@["&amp;B$1&amp;"]]")</f>
        <v>Renfrewshire</v>
      </c>
      <c r="C359" s="129">
        <f t="array" aca="1" ref="C359" ca="1">INDIRECT("ConsolGeog[@["&amp;C$1&amp;"]]")</f>
        <v>174908</v>
      </c>
      <c r="D359" s="129">
        <f t="array" aca="1" ref="D359" ca="1">INDIRECT("ConsolGeog[@["&amp;D$1&amp;"]]")</f>
        <v>26194</v>
      </c>
      <c r="E359" s="129" t="str">
        <f t="array" aca="1" ref="E359" ca="1">INDIRECT("ConsolGeog[@["&amp;E$1&amp;"]]")</f>
        <v>S12000038</v>
      </c>
      <c r="F359" s="129" t="str">
        <f t="array" aca="1" ref="F359" ca="1">INDIRECT("ConsolGeog[@["&amp;F$1&amp;"]]")</f>
        <v/>
      </c>
      <c r="G359" s="129" t="str">
        <f t="array" aca="1" ref="G359" ca="1">INDIRECT("ConsolGeog[@["&amp;G$1&amp;"]]")</f>
        <v>Local Authority</v>
      </c>
      <c r="H359" s="129" t="str">
        <f t="array" aca="1" ref="H359" ca="1">INDIRECT("ConsolGeog[@["&amp;H$1&amp;"]]")</f>
        <v>Scotland</v>
      </c>
      <c r="I359" s="129" t="str">
        <f t="array" aca="1" ref="I359" ca="1">INDIRECT("ConsolGeog[@["&amp;I$1&amp;"]]")</f>
        <v/>
      </c>
      <c r="J359" s="129">
        <f t="array" aca="1" ref="J359" ca="1">INDIRECT("ConsolGeog[@["&amp;J$1&amp;"]]")</f>
        <v>0</v>
      </c>
      <c r="K359" s="129">
        <f t="array" aca="1" ref="K359" ca="1">INDIRECT("ConsolGeog[@["&amp;K$1&amp;"]]")</f>
        <v>0</v>
      </c>
      <c r="L359" s="129">
        <f t="array" aca="1" ref="L359" ca="1">INDIRECT("ConsolGeog[@["&amp;L$1&amp;"]]")</f>
        <v>0</v>
      </c>
      <c r="M359" s="129">
        <f t="array" aca="1" ref="M359" ca="1">INDIRECT("ConsolGeog[@["&amp;M$1&amp;"]]")</f>
        <v>0</v>
      </c>
      <c r="N359" s="129">
        <f t="array" aca="1" ref="N359" ca="1">INDIRECT("ConsolGeog[@["&amp;N$1&amp;"]]")</f>
        <v>0</v>
      </c>
      <c r="O359" s="129">
        <f t="array" aca="1" ref="O359" ca="1">INDIRECT("ConsolGeog[@["&amp;O$1&amp;"]]")</f>
        <v>0</v>
      </c>
      <c r="P359" s="129">
        <f t="array" ref="P359">ConsolGeog[COUNTY: Presented CS - 16-17 (2014) '[non additive!']]</f>
        <v>0</v>
      </c>
      <c r="Q359" s="129">
        <f t="array" ref="Q359">ConsolGeog[COUNTY: Presented CS - 16-24 (2014) '[non additive!']]</f>
        <v>0</v>
      </c>
      <c r="R359" s="129">
        <f t="array" ref="R359">ConsolGeog[COUNTY: Presented CS - 18-24 (2014) '[non additive!']]</f>
        <v>0</v>
      </c>
      <c r="S359" s="129">
        <f t="array" ref="S359">ConsolGeog[COUNTY: Assessed CS - 16-17 (2014) '[non additive!']]</f>
        <v>0</v>
      </c>
      <c r="T359" s="129">
        <f t="array" ref="T359">ConsolGeog[COUNTY: Assessed CS - 16-24 (2014) '[non additive!']]</f>
        <v>0</v>
      </c>
      <c r="U359" s="129">
        <f t="array" ref="U359">ConsolGeog[COUNTY: Assessed CS - 18-24 (2014) '[non additive!']]</f>
        <v>0</v>
      </c>
      <c r="V359" s="129">
        <f t="array" ref="V359">ConsolGeog[COUNTY: Sum of districts'' populations '[non additive!']]</f>
        <v>92028</v>
      </c>
      <c r="W359" s="160">
        <f t="array" aca="1" ref="W359" ca="1">INDIRECT("ConsolGeog[@["&amp;W$1&amp;"]]")</f>
        <v>0</v>
      </c>
      <c r="X359" s="129">
        <f t="array" aca="1" ref="X359" ca="1">INDIRECT("ConsolGeog[@["&amp;X$1&amp;"]]")</f>
        <v>0</v>
      </c>
      <c r="Y359" s="129">
        <f t="array" aca="1" ref="Y359" ca="1">INDIRECT("ConsolGeog[@["&amp;Y$1&amp;"]]")</f>
        <v>0</v>
      </c>
      <c r="Z359" s="129">
        <f t="array" aca="1" ref="Z359" ca="1">INDIRECT("ConsolGeog[@["&amp;Z$1&amp;"]]")</f>
        <v>0</v>
      </c>
      <c r="AA359" s="129">
        <f t="array" aca="1" ref="AA359" ca="1">INDIRECT("ConsolGeog[@["&amp;AA$1&amp;"]]")</f>
        <v>0</v>
      </c>
      <c r="AB359" s="129">
        <f t="array" aca="1" ref="AB359" ca="1">INDIRECT("ConsolGeog[@["&amp;AB$1&amp;"]]")</f>
        <v>0</v>
      </c>
      <c r="AC359" s="129">
        <f t="array" aca="1" ref="AC359" ca="1">INDIRECT("ConsolGeog[@["&amp;AC$1&amp;"]]")</f>
        <v>0</v>
      </c>
      <c r="AD359" s="129" t="str">
        <f t="array" aca="1" ref="AD359" ca="1">INDIRECT("ConsolGeog[@["&amp;AD$1&amp;"]]")</f>
        <v/>
      </c>
      <c r="AE359" s="129" t="str">
        <f t="array" aca="1" ref="AE359" ca="1">INDIRECT("ConsolGeog[@["&amp;AE$1&amp;"]]")</f>
        <v/>
      </c>
      <c r="AF359" s="129" t="str">
        <f t="array" aca="1" ref="AF359" ca="1">INDIRECT("ConsolGeog[@["&amp;AF$1&amp;"]]")</f>
        <v/>
      </c>
      <c r="AG359" s="129" t="str">
        <f t="array" aca="1" ref="AG359" ca="1">INDIRECT("ConsolGeog[@["&amp;AG$1&amp;"]]")</f>
        <v/>
      </c>
      <c r="AH359" s="129" t="str">
        <f t="array" aca="1" ref="AH359" ca="1">INDIRECT("ConsolGeog[@["&amp;AH$1&amp;"]]")</f>
        <v/>
      </c>
      <c r="AI359" s="129" t="str">
        <f t="array" aca="1" ref="AI359" ca="1">INDIRECT("ConsolGeog[@["&amp;AI$1&amp;"]]")</f>
        <v/>
      </c>
    </row>
    <row r="360" spans="1:35">
      <c r="A360" s="129" t="str">
        <f t="array" aca="1" ref="A360" ca="1">INDIRECT("ConsolGeog[@["&amp;A$1&amp;"]]")</f>
        <v>S12000039</v>
      </c>
      <c r="B360" s="129" t="str">
        <f t="array" aca="1" ref="B360" ca="1">INDIRECT("ConsolGeog[@["&amp;B$1&amp;"]]")</f>
        <v>West Dunbartonshire</v>
      </c>
      <c r="C360" s="129">
        <f t="array" aca="1" ref="C360" ca="1">INDIRECT("ConsolGeog[@["&amp;C$1&amp;"]]")</f>
        <v>90720</v>
      </c>
      <c r="D360" s="129">
        <f t="array" aca="1" ref="D360" ca="1">INDIRECT("ConsolGeog[@["&amp;D$1&amp;"]]")</f>
        <v>15876</v>
      </c>
      <c r="E360" s="129" t="str">
        <f t="array" aca="1" ref="E360" ca="1">INDIRECT("ConsolGeog[@["&amp;E$1&amp;"]]")</f>
        <v>S12000039</v>
      </c>
      <c r="F360" s="129" t="str">
        <f t="array" aca="1" ref="F360" ca="1">INDIRECT("ConsolGeog[@["&amp;F$1&amp;"]]")</f>
        <v/>
      </c>
      <c r="G360" s="129" t="str">
        <f t="array" aca="1" ref="G360" ca="1">INDIRECT("ConsolGeog[@["&amp;G$1&amp;"]]")</f>
        <v>Local Authority</v>
      </c>
      <c r="H360" s="129" t="str">
        <f t="array" aca="1" ref="H360" ca="1">INDIRECT("ConsolGeog[@["&amp;H$1&amp;"]]")</f>
        <v>Scotland</v>
      </c>
      <c r="I360" s="129" t="str">
        <f t="array" aca="1" ref="I360" ca="1">INDIRECT("ConsolGeog[@["&amp;I$1&amp;"]]")</f>
        <v/>
      </c>
      <c r="J360" s="129">
        <f t="array" aca="1" ref="J360" ca="1">INDIRECT("ConsolGeog[@["&amp;J$1&amp;"]]")</f>
        <v>0</v>
      </c>
      <c r="K360" s="129">
        <f t="array" aca="1" ref="K360" ca="1">INDIRECT("ConsolGeog[@["&amp;K$1&amp;"]]")</f>
        <v>0</v>
      </c>
      <c r="L360" s="129">
        <f t="array" aca="1" ref="L360" ca="1">INDIRECT("ConsolGeog[@["&amp;L$1&amp;"]]")</f>
        <v>0</v>
      </c>
      <c r="M360" s="129">
        <f t="array" aca="1" ref="M360" ca="1">INDIRECT("ConsolGeog[@["&amp;M$1&amp;"]]")</f>
        <v>0</v>
      </c>
      <c r="N360" s="129">
        <f t="array" aca="1" ref="N360" ca="1">INDIRECT("ConsolGeog[@["&amp;N$1&amp;"]]")</f>
        <v>0</v>
      </c>
      <c r="O360" s="129">
        <f t="array" aca="1" ref="O360" ca="1">INDIRECT("ConsolGeog[@["&amp;O$1&amp;"]]")</f>
        <v>0</v>
      </c>
      <c r="P360" s="129">
        <f t="array" ref="P360">ConsolGeog[COUNTY: Presented CS - 16-17 (2014) '[non additive!']]</f>
        <v>0</v>
      </c>
      <c r="Q360" s="129">
        <f t="array" ref="Q360">ConsolGeog[COUNTY: Presented CS - 16-24 (2014) '[non additive!']]</f>
        <v>0</v>
      </c>
      <c r="R360" s="129">
        <f t="array" ref="R360">ConsolGeog[COUNTY: Presented CS - 18-24 (2014) '[non additive!']]</f>
        <v>0</v>
      </c>
      <c r="S360" s="129">
        <f t="array" ref="S360">ConsolGeog[COUNTY: Assessed CS - 16-17 (2014) '[non additive!']]</f>
        <v>0</v>
      </c>
      <c r="T360" s="129">
        <f t="array" ref="T360">ConsolGeog[COUNTY: Assessed CS - 16-24 (2014) '[non additive!']]</f>
        <v>0</v>
      </c>
      <c r="U360" s="129">
        <f t="array" ref="U360">ConsolGeog[COUNTY: Assessed CS - 18-24 (2014) '[non additive!']]</f>
        <v>0</v>
      </c>
      <c r="V360" s="129">
        <f t="array" ref="V360">ConsolGeog[COUNTY: Sum of districts'' populations '[non additive!']]</f>
        <v>92028</v>
      </c>
      <c r="W360" s="160">
        <f t="array" aca="1" ref="W360" ca="1">INDIRECT("ConsolGeog[@["&amp;W$1&amp;"]]")</f>
        <v>0</v>
      </c>
      <c r="X360" s="129">
        <f t="array" aca="1" ref="X360" ca="1">INDIRECT("ConsolGeog[@["&amp;X$1&amp;"]]")</f>
        <v>0</v>
      </c>
      <c r="Y360" s="129">
        <f t="array" aca="1" ref="Y360" ca="1">INDIRECT("ConsolGeog[@["&amp;Y$1&amp;"]]")</f>
        <v>0</v>
      </c>
      <c r="Z360" s="129">
        <f t="array" aca="1" ref="Z360" ca="1">INDIRECT("ConsolGeog[@["&amp;Z$1&amp;"]]")</f>
        <v>0</v>
      </c>
      <c r="AA360" s="129">
        <f t="array" aca="1" ref="AA360" ca="1">INDIRECT("ConsolGeog[@["&amp;AA$1&amp;"]]")</f>
        <v>0</v>
      </c>
      <c r="AB360" s="129">
        <f t="array" aca="1" ref="AB360" ca="1">INDIRECT("ConsolGeog[@["&amp;AB$1&amp;"]]")</f>
        <v>0</v>
      </c>
      <c r="AC360" s="129">
        <f t="array" aca="1" ref="AC360" ca="1">INDIRECT("ConsolGeog[@["&amp;AC$1&amp;"]]")</f>
        <v>0</v>
      </c>
      <c r="AD360" s="129" t="str">
        <f t="array" aca="1" ref="AD360" ca="1">INDIRECT("ConsolGeog[@["&amp;AD$1&amp;"]]")</f>
        <v/>
      </c>
      <c r="AE360" s="129" t="str">
        <f t="array" aca="1" ref="AE360" ca="1">INDIRECT("ConsolGeog[@["&amp;AE$1&amp;"]]")</f>
        <v/>
      </c>
      <c r="AF360" s="129" t="str">
        <f t="array" aca="1" ref="AF360" ca="1">INDIRECT("ConsolGeog[@["&amp;AF$1&amp;"]]")</f>
        <v/>
      </c>
      <c r="AG360" s="129" t="str">
        <f t="array" aca="1" ref="AG360" ca="1">INDIRECT("ConsolGeog[@["&amp;AG$1&amp;"]]")</f>
        <v/>
      </c>
      <c r="AH360" s="129" t="str">
        <f t="array" aca="1" ref="AH360" ca="1">INDIRECT("ConsolGeog[@["&amp;AH$1&amp;"]]")</f>
        <v/>
      </c>
      <c r="AI360" s="129" t="str">
        <f t="array" aca="1" ref="AI360" ca="1">INDIRECT("ConsolGeog[@["&amp;AI$1&amp;"]]")</f>
        <v/>
      </c>
    </row>
    <row r="361" spans="1:35">
      <c r="A361" s="129" t="str">
        <f t="array" aca="1" ref="A361" ca="1">INDIRECT("ConsolGeog[@["&amp;A$1&amp;"]]")</f>
        <v>S12000040</v>
      </c>
      <c r="B361" s="129" t="str">
        <f t="array" aca="1" ref="B361" ca="1">INDIRECT("ConsolGeog[@["&amp;B$1&amp;"]]")</f>
        <v>West Lothian</v>
      </c>
      <c r="C361" s="129">
        <f t="array" aca="1" ref="C361" ca="1">INDIRECT("ConsolGeog[@["&amp;C$1&amp;"]]")</f>
        <v>175118</v>
      </c>
      <c r="D361" s="129">
        <f t="array" aca="1" ref="D361" ca="1">INDIRECT("ConsolGeog[@["&amp;D$1&amp;"]]")</f>
        <v>42749</v>
      </c>
      <c r="E361" s="129" t="str">
        <f t="array" aca="1" ref="E361" ca="1">INDIRECT("ConsolGeog[@["&amp;E$1&amp;"]]")</f>
        <v>S12000040</v>
      </c>
      <c r="F361" s="129" t="str">
        <f t="array" aca="1" ref="F361" ca="1">INDIRECT("ConsolGeog[@["&amp;F$1&amp;"]]")</f>
        <v/>
      </c>
      <c r="G361" s="129" t="str">
        <f t="array" aca="1" ref="G361" ca="1">INDIRECT("ConsolGeog[@["&amp;G$1&amp;"]]")</f>
        <v>Local Authority</v>
      </c>
      <c r="H361" s="129" t="str">
        <f t="array" aca="1" ref="H361" ca="1">INDIRECT("ConsolGeog[@["&amp;H$1&amp;"]]")</f>
        <v>Scotland</v>
      </c>
      <c r="I361" s="129" t="str">
        <f t="array" aca="1" ref="I361" ca="1">INDIRECT("ConsolGeog[@["&amp;I$1&amp;"]]")</f>
        <v/>
      </c>
      <c r="J361" s="129">
        <f t="array" aca="1" ref="J361" ca="1">INDIRECT("ConsolGeog[@["&amp;J$1&amp;"]]")</f>
        <v>0</v>
      </c>
      <c r="K361" s="129">
        <f t="array" aca="1" ref="K361" ca="1">INDIRECT("ConsolGeog[@["&amp;K$1&amp;"]]")</f>
        <v>0</v>
      </c>
      <c r="L361" s="129">
        <f t="array" aca="1" ref="L361" ca="1">INDIRECT("ConsolGeog[@["&amp;L$1&amp;"]]")</f>
        <v>0</v>
      </c>
      <c r="M361" s="129">
        <f t="array" aca="1" ref="M361" ca="1">INDIRECT("ConsolGeog[@["&amp;M$1&amp;"]]")</f>
        <v>0</v>
      </c>
      <c r="N361" s="129">
        <f t="array" aca="1" ref="N361" ca="1">INDIRECT("ConsolGeog[@["&amp;N$1&amp;"]]")</f>
        <v>0</v>
      </c>
      <c r="O361" s="129">
        <f t="array" aca="1" ref="O361" ca="1">INDIRECT("ConsolGeog[@["&amp;O$1&amp;"]]")</f>
        <v>0</v>
      </c>
      <c r="P361" s="129">
        <f t="array" ref="P361">ConsolGeog[COUNTY: Presented CS - 16-17 (2014) '[non additive!']]</f>
        <v>0</v>
      </c>
      <c r="Q361" s="129">
        <f t="array" ref="Q361">ConsolGeog[COUNTY: Presented CS - 16-24 (2014) '[non additive!']]</f>
        <v>0</v>
      </c>
      <c r="R361" s="129">
        <f t="array" ref="R361">ConsolGeog[COUNTY: Presented CS - 18-24 (2014) '[non additive!']]</f>
        <v>0</v>
      </c>
      <c r="S361" s="129">
        <f t="array" ref="S361">ConsolGeog[COUNTY: Assessed CS - 16-17 (2014) '[non additive!']]</f>
        <v>0</v>
      </c>
      <c r="T361" s="129">
        <f t="array" ref="T361">ConsolGeog[COUNTY: Assessed CS - 16-24 (2014) '[non additive!']]</f>
        <v>0</v>
      </c>
      <c r="U361" s="129">
        <f t="array" ref="U361">ConsolGeog[COUNTY: Assessed CS - 18-24 (2014) '[non additive!']]</f>
        <v>0</v>
      </c>
      <c r="V361" s="129">
        <f t="array" ref="V361">ConsolGeog[COUNTY: Sum of districts'' populations '[non additive!']]</f>
        <v>92028</v>
      </c>
      <c r="W361" s="160">
        <f t="array" aca="1" ref="W361" ca="1">INDIRECT("ConsolGeog[@["&amp;W$1&amp;"]]")</f>
        <v>0</v>
      </c>
      <c r="X361" s="129">
        <f t="array" aca="1" ref="X361" ca="1">INDIRECT("ConsolGeog[@["&amp;X$1&amp;"]]")</f>
        <v>0</v>
      </c>
      <c r="Y361" s="129">
        <f t="array" aca="1" ref="Y361" ca="1">INDIRECT("ConsolGeog[@["&amp;Y$1&amp;"]]")</f>
        <v>0</v>
      </c>
      <c r="Z361" s="129">
        <f t="array" aca="1" ref="Z361" ca="1">INDIRECT("ConsolGeog[@["&amp;Z$1&amp;"]]")</f>
        <v>0</v>
      </c>
      <c r="AA361" s="129">
        <f t="array" aca="1" ref="AA361" ca="1">INDIRECT("ConsolGeog[@["&amp;AA$1&amp;"]]")</f>
        <v>0</v>
      </c>
      <c r="AB361" s="129">
        <f t="array" aca="1" ref="AB361" ca="1">INDIRECT("ConsolGeog[@["&amp;AB$1&amp;"]]")</f>
        <v>0</v>
      </c>
      <c r="AC361" s="129">
        <f t="array" aca="1" ref="AC361" ca="1">INDIRECT("ConsolGeog[@["&amp;AC$1&amp;"]]")</f>
        <v>0</v>
      </c>
      <c r="AD361" s="129" t="str">
        <f t="array" aca="1" ref="AD361" ca="1">INDIRECT("ConsolGeog[@["&amp;AD$1&amp;"]]")</f>
        <v/>
      </c>
      <c r="AE361" s="129" t="str">
        <f t="array" aca="1" ref="AE361" ca="1">INDIRECT("ConsolGeog[@["&amp;AE$1&amp;"]]")</f>
        <v/>
      </c>
      <c r="AF361" s="129" t="str">
        <f t="array" aca="1" ref="AF361" ca="1">INDIRECT("ConsolGeog[@["&amp;AF$1&amp;"]]")</f>
        <v/>
      </c>
      <c r="AG361" s="129" t="str">
        <f t="array" aca="1" ref="AG361" ca="1">INDIRECT("ConsolGeog[@["&amp;AG$1&amp;"]]")</f>
        <v/>
      </c>
      <c r="AH361" s="129" t="str">
        <f t="array" aca="1" ref="AH361" ca="1">INDIRECT("ConsolGeog[@["&amp;AH$1&amp;"]]")</f>
        <v/>
      </c>
      <c r="AI361" s="129" t="str">
        <f t="array" aca="1" ref="AI361" ca="1">INDIRECT("ConsolGeog[@["&amp;AI$1&amp;"]]")</f>
        <v/>
      </c>
    </row>
    <row r="362" spans="1:35">
      <c r="A362" s="129" t="str">
        <f t="array" aca="1" ref="A362" ca="1">INDIRECT("ConsolGeog[@["&amp;A$1&amp;"]]")</f>
        <v>S12000041</v>
      </c>
      <c r="B362" s="129" t="str">
        <f t="array" aca="1" ref="B362" ca="1">INDIRECT("ConsolGeog[@["&amp;B$1&amp;"]]")</f>
        <v>Angus</v>
      </c>
      <c r="C362" s="129">
        <f t="array" aca="1" ref="C362" ca="1">INDIRECT("ConsolGeog[@["&amp;C$1&amp;"]]")</f>
        <v>115978</v>
      </c>
      <c r="D362" s="129">
        <f t="array" aca="1" ref="D362" ca="1">INDIRECT("ConsolGeog[@["&amp;D$1&amp;"]]")</f>
        <v>218179</v>
      </c>
      <c r="E362" s="129" t="str">
        <f t="array" aca="1" ref="E362" ca="1">INDIRECT("ConsolGeog[@["&amp;E$1&amp;"]]")</f>
        <v>S12000041</v>
      </c>
      <c r="F362" s="129" t="str">
        <f t="array" aca="1" ref="F362" ca="1">INDIRECT("ConsolGeog[@["&amp;F$1&amp;"]]")</f>
        <v/>
      </c>
      <c r="G362" s="129" t="str">
        <f t="array" aca="1" ref="G362" ca="1">INDIRECT("ConsolGeog[@["&amp;G$1&amp;"]]")</f>
        <v>Local Authority</v>
      </c>
      <c r="H362" s="129" t="str">
        <f t="array" aca="1" ref="H362" ca="1">INDIRECT("ConsolGeog[@["&amp;H$1&amp;"]]")</f>
        <v>Scotland</v>
      </c>
      <c r="I362" s="129" t="str">
        <f t="array" aca="1" ref="I362" ca="1">INDIRECT("ConsolGeog[@["&amp;I$1&amp;"]]")</f>
        <v/>
      </c>
      <c r="J362" s="129">
        <f t="array" aca="1" ref="J362" ca="1">INDIRECT("ConsolGeog[@["&amp;J$1&amp;"]]")</f>
        <v>0</v>
      </c>
      <c r="K362" s="129">
        <f t="array" aca="1" ref="K362" ca="1">INDIRECT("ConsolGeog[@["&amp;K$1&amp;"]]")</f>
        <v>0</v>
      </c>
      <c r="L362" s="129">
        <f t="array" aca="1" ref="L362" ca="1">INDIRECT("ConsolGeog[@["&amp;L$1&amp;"]]")</f>
        <v>0</v>
      </c>
      <c r="M362" s="129">
        <f t="array" aca="1" ref="M362" ca="1">INDIRECT("ConsolGeog[@["&amp;M$1&amp;"]]")</f>
        <v>0</v>
      </c>
      <c r="N362" s="129">
        <f t="array" aca="1" ref="N362" ca="1">INDIRECT("ConsolGeog[@["&amp;N$1&amp;"]]")</f>
        <v>0</v>
      </c>
      <c r="O362" s="129">
        <f t="array" aca="1" ref="O362" ca="1">INDIRECT("ConsolGeog[@["&amp;O$1&amp;"]]")</f>
        <v>0</v>
      </c>
      <c r="P362" s="129">
        <f t="array" ref="P362">ConsolGeog[COUNTY: Presented CS - 16-17 (2014) '[non additive!']]</f>
        <v>0</v>
      </c>
      <c r="Q362" s="129">
        <f t="array" ref="Q362">ConsolGeog[COUNTY: Presented CS - 16-24 (2014) '[non additive!']]</f>
        <v>0</v>
      </c>
      <c r="R362" s="129">
        <f t="array" ref="R362">ConsolGeog[COUNTY: Presented CS - 18-24 (2014) '[non additive!']]</f>
        <v>0</v>
      </c>
      <c r="S362" s="129">
        <f t="array" ref="S362">ConsolGeog[COUNTY: Assessed CS - 16-17 (2014) '[non additive!']]</f>
        <v>0</v>
      </c>
      <c r="T362" s="129">
        <f t="array" ref="T362">ConsolGeog[COUNTY: Assessed CS - 16-24 (2014) '[non additive!']]</f>
        <v>0</v>
      </c>
      <c r="U362" s="129">
        <f t="array" ref="U362">ConsolGeog[COUNTY: Assessed CS - 18-24 (2014) '[non additive!']]</f>
        <v>0</v>
      </c>
      <c r="V362" s="129">
        <f t="array" ref="V362">ConsolGeog[COUNTY: Sum of districts'' populations '[non additive!']]</f>
        <v>92028</v>
      </c>
      <c r="W362" s="160">
        <f t="array" aca="1" ref="W362" ca="1">INDIRECT("ConsolGeog[@["&amp;W$1&amp;"]]")</f>
        <v>0</v>
      </c>
      <c r="X362" s="129">
        <f t="array" aca="1" ref="X362" ca="1">INDIRECT("ConsolGeog[@["&amp;X$1&amp;"]]")</f>
        <v>0</v>
      </c>
      <c r="Y362" s="129">
        <f t="array" aca="1" ref="Y362" ca="1">INDIRECT("ConsolGeog[@["&amp;Y$1&amp;"]]")</f>
        <v>0</v>
      </c>
      <c r="Z362" s="129">
        <f t="array" aca="1" ref="Z362" ca="1">INDIRECT("ConsolGeog[@["&amp;Z$1&amp;"]]")</f>
        <v>0</v>
      </c>
      <c r="AA362" s="129">
        <f t="array" aca="1" ref="AA362" ca="1">INDIRECT("ConsolGeog[@["&amp;AA$1&amp;"]]")</f>
        <v>0</v>
      </c>
      <c r="AB362" s="129">
        <f t="array" aca="1" ref="AB362" ca="1">INDIRECT("ConsolGeog[@["&amp;AB$1&amp;"]]")</f>
        <v>0</v>
      </c>
      <c r="AC362" s="129">
        <f t="array" aca="1" ref="AC362" ca="1">INDIRECT("ConsolGeog[@["&amp;AC$1&amp;"]]")</f>
        <v>0</v>
      </c>
      <c r="AD362" s="129" t="str">
        <f t="array" aca="1" ref="AD362" ca="1">INDIRECT("ConsolGeog[@["&amp;AD$1&amp;"]]")</f>
        <v/>
      </c>
      <c r="AE362" s="129" t="str">
        <f t="array" aca="1" ref="AE362" ca="1">INDIRECT("ConsolGeog[@["&amp;AE$1&amp;"]]")</f>
        <v/>
      </c>
      <c r="AF362" s="129" t="str">
        <f t="array" aca="1" ref="AF362" ca="1">INDIRECT("ConsolGeog[@["&amp;AF$1&amp;"]]")</f>
        <v/>
      </c>
      <c r="AG362" s="129" t="str">
        <f t="array" aca="1" ref="AG362" ca="1">INDIRECT("ConsolGeog[@["&amp;AG$1&amp;"]]")</f>
        <v/>
      </c>
      <c r="AH362" s="129" t="str">
        <f t="array" aca="1" ref="AH362" ca="1">INDIRECT("ConsolGeog[@["&amp;AH$1&amp;"]]")</f>
        <v/>
      </c>
      <c r="AI362" s="129" t="str">
        <f t="array" aca="1" ref="AI362" ca="1">INDIRECT("ConsolGeog[@["&amp;AI$1&amp;"]]")</f>
        <v/>
      </c>
    </row>
    <row r="363" spans="1:35">
      <c r="A363" s="129" t="str">
        <f t="array" aca="1" ref="A363" ca="1">INDIRECT("ConsolGeog[@["&amp;A$1&amp;"]]")</f>
        <v>S12000045</v>
      </c>
      <c r="B363" s="129" t="str">
        <f t="array" aca="1" ref="B363" ca="1">INDIRECT("ConsolGeog[@["&amp;B$1&amp;"]]")</f>
        <v>East Dunbartonshire</v>
      </c>
      <c r="C363" s="129">
        <f t="array" aca="1" ref="C363" ca="1">INDIRECT("ConsolGeog[@["&amp;C$1&amp;"]]")</f>
        <v>105026</v>
      </c>
      <c r="D363" s="129">
        <f t="array" aca="1" ref="D363" ca="1">INDIRECT("ConsolGeog[@["&amp;D$1&amp;"]]")</f>
        <v>17449</v>
      </c>
      <c r="E363" s="129" t="str">
        <f t="array" aca="1" ref="E363" ca="1">INDIRECT("ConsolGeog[@["&amp;E$1&amp;"]]")</f>
        <v>S12000045</v>
      </c>
      <c r="F363" s="129" t="str">
        <f t="array" aca="1" ref="F363" ca="1">INDIRECT("ConsolGeog[@["&amp;F$1&amp;"]]")</f>
        <v/>
      </c>
      <c r="G363" s="129" t="str">
        <f t="array" aca="1" ref="G363" ca="1">INDIRECT("ConsolGeog[@["&amp;G$1&amp;"]]")</f>
        <v>Local Authority</v>
      </c>
      <c r="H363" s="129" t="str">
        <f t="array" aca="1" ref="H363" ca="1">INDIRECT("ConsolGeog[@["&amp;H$1&amp;"]]")</f>
        <v>Scotland</v>
      </c>
      <c r="I363" s="129" t="str">
        <f t="array" aca="1" ref="I363" ca="1">INDIRECT("ConsolGeog[@["&amp;I$1&amp;"]]")</f>
        <v/>
      </c>
      <c r="J363" s="129">
        <f t="array" aca="1" ref="J363" ca="1">INDIRECT("ConsolGeog[@["&amp;J$1&amp;"]]")</f>
        <v>0</v>
      </c>
      <c r="K363" s="129">
        <f t="array" aca="1" ref="K363" ca="1">INDIRECT("ConsolGeog[@["&amp;K$1&amp;"]]")</f>
        <v>0</v>
      </c>
      <c r="L363" s="129">
        <f t="array" aca="1" ref="L363" ca="1">INDIRECT("ConsolGeog[@["&amp;L$1&amp;"]]")</f>
        <v>0</v>
      </c>
      <c r="M363" s="129">
        <f t="array" aca="1" ref="M363" ca="1">INDIRECT("ConsolGeog[@["&amp;M$1&amp;"]]")</f>
        <v>0</v>
      </c>
      <c r="N363" s="129">
        <f t="array" aca="1" ref="N363" ca="1">INDIRECT("ConsolGeog[@["&amp;N$1&amp;"]]")</f>
        <v>0</v>
      </c>
      <c r="O363" s="129">
        <f t="array" aca="1" ref="O363" ca="1">INDIRECT("ConsolGeog[@["&amp;O$1&amp;"]]")</f>
        <v>0</v>
      </c>
      <c r="P363" s="129">
        <f t="array" ref="P363">ConsolGeog[COUNTY: Presented CS - 16-17 (2014) '[non additive!']]</f>
        <v>0</v>
      </c>
      <c r="Q363" s="129">
        <f t="array" ref="Q363">ConsolGeog[COUNTY: Presented CS - 16-24 (2014) '[non additive!']]</f>
        <v>0</v>
      </c>
      <c r="R363" s="129">
        <f t="array" ref="R363">ConsolGeog[COUNTY: Presented CS - 18-24 (2014) '[non additive!']]</f>
        <v>0</v>
      </c>
      <c r="S363" s="129">
        <f t="array" ref="S363">ConsolGeog[COUNTY: Assessed CS - 16-17 (2014) '[non additive!']]</f>
        <v>0</v>
      </c>
      <c r="T363" s="129">
        <f t="array" ref="T363">ConsolGeog[COUNTY: Assessed CS - 16-24 (2014) '[non additive!']]</f>
        <v>0</v>
      </c>
      <c r="U363" s="129">
        <f t="array" ref="U363">ConsolGeog[COUNTY: Assessed CS - 18-24 (2014) '[non additive!']]</f>
        <v>0</v>
      </c>
      <c r="V363" s="129">
        <f t="array" ref="V363">ConsolGeog[COUNTY: Sum of districts'' populations '[non additive!']]</f>
        <v>92028</v>
      </c>
      <c r="W363" s="160">
        <f t="array" aca="1" ref="W363" ca="1">INDIRECT("ConsolGeog[@["&amp;W$1&amp;"]]")</f>
        <v>0</v>
      </c>
      <c r="X363" s="129">
        <f t="array" aca="1" ref="X363" ca="1">INDIRECT("ConsolGeog[@["&amp;X$1&amp;"]]")</f>
        <v>0</v>
      </c>
      <c r="Y363" s="129">
        <f t="array" aca="1" ref="Y363" ca="1">INDIRECT("ConsolGeog[@["&amp;Y$1&amp;"]]")</f>
        <v>0</v>
      </c>
      <c r="Z363" s="129">
        <f t="array" aca="1" ref="Z363" ca="1">INDIRECT("ConsolGeog[@["&amp;Z$1&amp;"]]")</f>
        <v>0</v>
      </c>
      <c r="AA363" s="129">
        <f t="array" aca="1" ref="AA363" ca="1">INDIRECT("ConsolGeog[@["&amp;AA$1&amp;"]]")</f>
        <v>0</v>
      </c>
      <c r="AB363" s="129">
        <f t="array" aca="1" ref="AB363" ca="1">INDIRECT("ConsolGeog[@["&amp;AB$1&amp;"]]")</f>
        <v>0</v>
      </c>
      <c r="AC363" s="129">
        <f t="array" aca="1" ref="AC363" ca="1">INDIRECT("ConsolGeog[@["&amp;AC$1&amp;"]]")</f>
        <v>0</v>
      </c>
      <c r="AD363" s="129" t="str">
        <f t="array" aca="1" ref="AD363" ca="1">INDIRECT("ConsolGeog[@["&amp;AD$1&amp;"]]")</f>
        <v/>
      </c>
      <c r="AE363" s="129" t="str">
        <f t="array" aca="1" ref="AE363" ca="1">INDIRECT("ConsolGeog[@["&amp;AE$1&amp;"]]")</f>
        <v/>
      </c>
      <c r="AF363" s="129" t="str">
        <f t="array" aca="1" ref="AF363" ca="1">INDIRECT("ConsolGeog[@["&amp;AF$1&amp;"]]")</f>
        <v/>
      </c>
      <c r="AG363" s="129" t="str">
        <f t="array" aca="1" ref="AG363" ca="1">INDIRECT("ConsolGeog[@["&amp;AG$1&amp;"]]")</f>
        <v/>
      </c>
      <c r="AH363" s="129" t="str">
        <f t="array" aca="1" ref="AH363" ca="1">INDIRECT("ConsolGeog[@["&amp;AH$1&amp;"]]")</f>
        <v/>
      </c>
      <c r="AI363" s="129" t="str">
        <f t="array" aca="1" ref="AI363" ca="1">INDIRECT("ConsolGeog[@["&amp;AI$1&amp;"]]")</f>
        <v/>
      </c>
    </row>
    <row r="364" spans="1:35">
      <c r="A364" s="129" t="str">
        <f t="array" aca="1" ref="A364" ca="1">INDIRECT("ConsolGeog[@["&amp;A$1&amp;"]]")</f>
        <v>S12000046</v>
      </c>
      <c r="B364" s="129" t="str">
        <f t="array" aca="1" ref="B364" ca="1">INDIRECT("ConsolGeog[@["&amp;B$1&amp;"]]")</f>
        <v>Glasgow City</v>
      </c>
      <c r="C364" s="129">
        <f t="array" aca="1" ref="C364" ca="1">INDIRECT("ConsolGeog[@["&amp;C$1&amp;"]]")</f>
        <v>593245</v>
      </c>
      <c r="D364" s="129">
        <f t="array" aca="1" ref="D364" ca="1">INDIRECT("ConsolGeog[@["&amp;D$1&amp;"]]")</f>
        <v>17468</v>
      </c>
      <c r="E364" s="129" t="str">
        <f t="array" aca="1" ref="E364" ca="1">INDIRECT("ConsolGeog[@["&amp;E$1&amp;"]]")</f>
        <v>S12000046</v>
      </c>
      <c r="F364" s="129" t="str">
        <f t="array" aca="1" ref="F364" ca="1">INDIRECT("ConsolGeog[@["&amp;F$1&amp;"]]")</f>
        <v/>
      </c>
      <c r="G364" s="129" t="str">
        <f t="array" aca="1" ref="G364" ca="1">INDIRECT("ConsolGeog[@["&amp;G$1&amp;"]]")</f>
        <v>Local Authority</v>
      </c>
      <c r="H364" s="129" t="str">
        <f t="array" aca="1" ref="H364" ca="1">INDIRECT("ConsolGeog[@["&amp;H$1&amp;"]]")</f>
        <v>Scotland</v>
      </c>
      <c r="I364" s="129" t="str">
        <f t="array" aca="1" ref="I364" ca="1">INDIRECT("ConsolGeog[@["&amp;I$1&amp;"]]")</f>
        <v/>
      </c>
      <c r="J364" s="129">
        <f t="array" aca="1" ref="J364" ca="1">INDIRECT("ConsolGeog[@["&amp;J$1&amp;"]]")</f>
        <v>0</v>
      </c>
      <c r="K364" s="129">
        <f t="array" aca="1" ref="K364" ca="1">INDIRECT("ConsolGeog[@["&amp;K$1&amp;"]]")</f>
        <v>0</v>
      </c>
      <c r="L364" s="129">
        <f t="array" aca="1" ref="L364" ca="1">INDIRECT("ConsolGeog[@["&amp;L$1&amp;"]]")</f>
        <v>0</v>
      </c>
      <c r="M364" s="129">
        <f t="array" aca="1" ref="M364" ca="1">INDIRECT("ConsolGeog[@["&amp;M$1&amp;"]]")</f>
        <v>0</v>
      </c>
      <c r="N364" s="129">
        <f t="array" aca="1" ref="N364" ca="1">INDIRECT("ConsolGeog[@["&amp;N$1&amp;"]]")</f>
        <v>0</v>
      </c>
      <c r="O364" s="129">
        <f t="array" aca="1" ref="O364" ca="1">INDIRECT("ConsolGeog[@["&amp;O$1&amp;"]]")</f>
        <v>0</v>
      </c>
      <c r="P364" s="129">
        <f t="array" ref="P364">ConsolGeog[COUNTY: Presented CS - 16-17 (2014) '[non additive!']]</f>
        <v>0</v>
      </c>
      <c r="Q364" s="129">
        <f t="array" ref="Q364">ConsolGeog[COUNTY: Presented CS - 16-24 (2014) '[non additive!']]</f>
        <v>0</v>
      </c>
      <c r="R364" s="129">
        <f t="array" ref="R364">ConsolGeog[COUNTY: Presented CS - 18-24 (2014) '[non additive!']]</f>
        <v>0</v>
      </c>
      <c r="S364" s="129">
        <f t="array" ref="S364">ConsolGeog[COUNTY: Assessed CS - 16-17 (2014) '[non additive!']]</f>
        <v>0</v>
      </c>
      <c r="T364" s="129">
        <f t="array" ref="T364">ConsolGeog[COUNTY: Assessed CS - 16-24 (2014) '[non additive!']]</f>
        <v>0</v>
      </c>
      <c r="U364" s="129">
        <f t="array" ref="U364">ConsolGeog[COUNTY: Assessed CS - 18-24 (2014) '[non additive!']]</f>
        <v>0</v>
      </c>
      <c r="V364" s="129">
        <f t="array" ref="V364">ConsolGeog[COUNTY: Sum of districts'' populations '[non additive!']]</f>
        <v>92028</v>
      </c>
      <c r="W364" s="160">
        <f t="array" aca="1" ref="W364" ca="1">INDIRECT("ConsolGeog[@["&amp;W$1&amp;"]]")</f>
        <v>0</v>
      </c>
      <c r="X364" s="129">
        <f t="array" aca="1" ref="X364" ca="1">INDIRECT("ConsolGeog[@["&amp;X$1&amp;"]]")</f>
        <v>0</v>
      </c>
      <c r="Y364" s="129">
        <f t="array" aca="1" ref="Y364" ca="1">INDIRECT("ConsolGeog[@["&amp;Y$1&amp;"]]")</f>
        <v>0</v>
      </c>
      <c r="Z364" s="129">
        <f t="array" aca="1" ref="Z364" ca="1">INDIRECT("ConsolGeog[@["&amp;Z$1&amp;"]]")</f>
        <v>0</v>
      </c>
      <c r="AA364" s="129">
        <f t="array" aca="1" ref="AA364" ca="1">INDIRECT("ConsolGeog[@["&amp;AA$1&amp;"]]")</f>
        <v>0</v>
      </c>
      <c r="AB364" s="129">
        <f t="array" aca="1" ref="AB364" ca="1">INDIRECT("ConsolGeog[@["&amp;AB$1&amp;"]]")</f>
        <v>0</v>
      </c>
      <c r="AC364" s="129">
        <f t="array" aca="1" ref="AC364" ca="1">INDIRECT("ConsolGeog[@["&amp;AC$1&amp;"]]")</f>
        <v>0</v>
      </c>
      <c r="AD364" s="129" t="str">
        <f t="array" aca="1" ref="AD364" ca="1">INDIRECT("ConsolGeog[@["&amp;AD$1&amp;"]]")</f>
        <v/>
      </c>
      <c r="AE364" s="129" t="str">
        <f t="array" aca="1" ref="AE364" ca="1">INDIRECT("ConsolGeog[@["&amp;AE$1&amp;"]]")</f>
        <v/>
      </c>
      <c r="AF364" s="129" t="str">
        <f t="array" aca="1" ref="AF364" ca="1">INDIRECT("ConsolGeog[@["&amp;AF$1&amp;"]]")</f>
        <v/>
      </c>
      <c r="AG364" s="129" t="str">
        <f t="array" aca="1" ref="AG364" ca="1">INDIRECT("ConsolGeog[@["&amp;AG$1&amp;"]]")</f>
        <v/>
      </c>
      <c r="AH364" s="129" t="str">
        <f t="array" aca="1" ref="AH364" ca="1">INDIRECT("ConsolGeog[@["&amp;AH$1&amp;"]]")</f>
        <v/>
      </c>
      <c r="AI364" s="129" t="str">
        <f t="array" aca="1" ref="AI364" ca="1">INDIRECT("ConsolGeog[@["&amp;AI$1&amp;"]]")</f>
        <v/>
      </c>
    </row>
    <row r="365" spans="1:35">
      <c r="A365" s="129" t="str">
        <f t="array" aca="1" ref="A365" ca="1">INDIRECT("ConsolGeog[@["&amp;A$1&amp;"]]")</f>
        <v>W06000001</v>
      </c>
      <c r="B365" s="129" t="str">
        <f t="array" aca="1" ref="B365" ca="1">INDIRECT("ConsolGeog[@["&amp;B$1&amp;"]]")</f>
        <v>Isle of Anglesey</v>
      </c>
      <c r="C365" s="129">
        <f t="array" aca="1" ref="C365" ca="1">INDIRECT("ConsolGeog[@["&amp;C$1&amp;"]]")</f>
        <v>69751</v>
      </c>
      <c r="D365" s="129">
        <f t="array" aca="1" ref="D365" ca="1">INDIRECT("ConsolGeog[@["&amp;D$1&amp;"]]")</f>
        <v>71124.11</v>
      </c>
      <c r="E365" s="129" t="str">
        <f t="array" aca="1" ref="E365" ca="1">INDIRECT("ConsolGeog[@["&amp;E$1&amp;"]]")</f>
        <v>W06000001</v>
      </c>
      <c r="F365" s="129" t="str">
        <f t="array" aca="1" ref="F365" ca="1">INDIRECT("ConsolGeog[@["&amp;F$1&amp;"]]")</f>
        <v/>
      </c>
      <c r="G365" s="129" t="str">
        <f t="array" aca="1" ref="G365" ca="1">INDIRECT("ConsolGeog[@["&amp;G$1&amp;"]]")</f>
        <v>Local Authority</v>
      </c>
      <c r="H365" s="129" t="str">
        <f t="array" aca="1" ref="H365" ca="1">INDIRECT("ConsolGeog[@["&amp;H$1&amp;"]]")</f>
        <v>Wales</v>
      </c>
      <c r="I365" s="129" t="str">
        <f t="array" aca="1" ref="I365" ca="1">INDIRECT("ConsolGeog[@["&amp;I$1&amp;"]]")</f>
        <v/>
      </c>
      <c r="J365" s="129">
        <f t="array" aca="1" ref="J365" ca="1">INDIRECT("ConsolGeog[@["&amp;J$1&amp;"]]")</f>
        <v>0</v>
      </c>
      <c r="K365" s="129">
        <f t="array" aca="1" ref="K365" ca="1">INDIRECT("ConsolGeog[@["&amp;K$1&amp;"]]")</f>
        <v>0</v>
      </c>
      <c r="L365" s="129">
        <f t="array" aca="1" ref="L365" ca="1">INDIRECT("ConsolGeog[@["&amp;L$1&amp;"]]")</f>
        <v>66</v>
      </c>
      <c r="M365" s="129">
        <f t="array" aca="1" ref="M365" ca="1">INDIRECT("ConsolGeog[@["&amp;M$1&amp;"]]")</f>
        <v>0</v>
      </c>
      <c r="N365" s="129">
        <f t="array" aca="1" ref="N365" ca="1">INDIRECT("ConsolGeog[@["&amp;N$1&amp;"]]")</f>
        <v>0</v>
      </c>
      <c r="O365" s="129">
        <f t="array" aca="1" ref="O365" ca="1">INDIRECT("ConsolGeog[@["&amp;O$1&amp;"]]")</f>
        <v>66</v>
      </c>
      <c r="P365" s="129">
        <f t="array" ref="P365">ConsolGeog[COUNTY: Presented CS - 16-17 (2014) '[non additive!']]</f>
        <v>0</v>
      </c>
      <c r="Q365" s="129">
        <f t="array" ref="Q365">ConsolGeog[COUNTY: Presented CS - 16-24 (2014) '[non additive!']]</f>
        <v>0</v>
      </c>
      <c r="R365" s="129">
        <f t="array" ref="R365">ConsolGeog[COUNTY: Presented CS - 18-24 (2014) '[non additive!']]</f>
        <v>0</v>
      </c>
      <c r="S365" s="129">
        <f t="array" ref="S365">ConsolGeog[COUNTY: Assessed CS - 16-17 (2014) '[non additive!']]</f>
        <v>0</v>
      </c>
      <c r="T365" s="129">
        <f t="array" ref="T365">ConsolGeog[COUNTY: Assessed CS - 16-24 (2014) '[non additive!']]</f>
        <v>0</v>
      </c>
      <c r="U365" s="129">
        <f t="array" ref="U365">ConsolGeog[COUNTY: Assessed CS - 18-24 (2014) '[non additive!']]</f>
        <v>0</v>
      </c>
      <c r="V365" s="129">
        <f t="array" ref="V365">ConsolGeog[COUNTY: Sum of districts'' populations '[non additive!']]</f>
        <v>92028</v>
      </c>
      <c r="W365" s="160">
        <f t="array" aca="1" ref="W365" ca="1">INDIRECT("ConsolGeog[@["&amp;W$1&amp;"]]")</f>
        <v>0</v>
      </c>
      <c r="X365" s="129">
        <f t="array" aca="1" ref="X365" ca="1">INDIRECT("ConsolGeog[@["&amp;X$1&amp;"]]")</f>
        <v>0</v>
      </c>
      <c r="Y365" s="129">
        <f t="array" aca="1" ref="Y365" ca="1">INDIRECT("ConsolGeog[@["&amp;Y$1&amp;"]]")</f>
        <v>0</v>
      </c>
      <c r="Z365" s="129">
        <f t="array" aca="1" ref="Z365" ca="1">INDIRECT("ConsolGeog[@["&amp;Z$1&amp;"]]")</f>
        <v>0</v>
      </c>
      <c r="AA365" s="129">
        <f t="array" aca="1" ref="AA365" ca="1">INDIRECT("ConsolGeog[@["&amp;AA$1&amp;"]]")</f>
        <v>0</v>
      </c>
      <c r="AB365" s="129">
        <f t="array" aca="1" ref="AB365" ca="1">INDIRECT("ConsolGeog[@["&amp;AB$1&amp;"]]")</f>
        <v>0</v>
      </c>
      <c r="AC365" s="129">
        <f t="array" aca="1" ref="AC365" ca="1">INDIRECT("ConsolGeog[@["&amp;AC$1&amp;"]]")</f>
        <v>0</v>
      </c>
      <c r="AD365" s="129" t="str">
        <f t="array" aca="1" ref="AD365" ca="1">INDIRECT("ConsolGeog[@["&amp;AD$1&amp;"]]")</f>
        <v/>
      </c>
      <c r="AE365" s="129" t="str">
        <f t="array" aca="1" ref="AE365" ca="1">INDIRECT("ConsolGeog[@["&amp;AE$1&amp;"]]")</f>
        <v/>
      </c>
      <c r="AF365" s="129" t="str">
        <f t="array" aca="1" ref="AF365" ca="1">INDIRECT("ConsolGeog[@["&amp;AF$1&amp;"]]")</f>
        <v/>
      </c>
      <c r="AG365" s="129" t="str">
        <f t="array" aca="1" ref="AG365" ca="1">INDIRECT("ConsolGeog[@["&amp;AG$1&amp;"]]")</f>
        <v/>
      </c>
      <c r="AH365" s="129" t="str">
        <f t="array" aca="1" ref="AH365" ca="1">INDIRECT("ConsolGeog[@["&amp;AH$1&amp;"]]")</f>
        <v/>
      </c>
      <c r="AI365" s="129" t="str">
        <f t="array" aca="1" ref="AI365" ca="1">INDIRECT("ConsolGeog[@["&amp;AI$1&amp;"]]")</f>
        <v/>
      </c>
    </row>
    <row r="366" spans="1:35">
      <c r="A366" s="129" t="str">
        <f t="array" aca="1" ref="A366" ca="1">INDIRECT("ConsolGeog[@["&amp;A$1&amp;"]]")</f>
        <v>W06000002</v>
      </c>
      <c r="B366" s="129" t="str">
        <f t="array" aca="1" ref="B366" ca="1">INDIRECT("ConsolGeog[@["&amp;B$1&amp;"]]")</f>
        <v>Gwynedd</v>
      </c>
      <c r="C366" s="129">
        <f t="array" aca="1" ref="C366" ca="1">INDIRECT("ConsolGeog[@["&amp;C$1&amp;"]]")</f>
        <v>121874</v>
      </c>
      <c r="D366" s="129">
        <f t="array" aca="1" ref="D366" ca="1">INDIRECT("ConsolGeog[@["&amp;D$1&amp;"]]")</f>
        <v>253493.94</v>
      </c>
      <c r="E366" s="129" t="str">
        <f t="array" aca="1" ref="E366" ca="1">INDIRECT("ConsolGeog[@["&amp;E$1&amp;"]]")</f>
        <v>W06000002</v>
      </c>
      <c r="F366" s="129" t="str">
        <f t="array" aca="1" ref="F366" ca="1">INDIRECT("ConsolGeog[@["&amp;F$1&amp;"]]")</f>
        <v/>
      </c>
      <c r="G366" s="129" t="str">
        <f t="array" aca="1" ref="G366" ca="1">INDIRECT("ConsolGeog[@["&amp;G$1&amp;"]]")</f>
        <v>Local Authority</v>
      </c>
      <c r="H366" s="129" t="str">
        <f t="array" aca="1" ref="H366" ca="1">INDIRECT("ConsolGeog[@["&amp;H$1&amp;"]]")</f>
        <v>Wales</v>
      </c>
      <c r="I366" s="129" t="str">
        <f t="array" aca="1" ref="I366" ca="1">INDIRECT("ConsolGeog[@["&amp;I$1&amp;"]]")</f>
        <v/>
      </c>
      <c r="J366" s="129">
        <f t="array" aca="1" ref="J366" ca="1">INDIRECT("ConsolGeog[@["&amp;J$1&amp;"]]")</f>
        <v>10</v>
      </c>
      <c r="K366" s="129">
        <f t="array" aca="1" ref="K366" ca="1">INDIRECT("ConsolGeog[@["&amp;K$1&amp;"]]")</f>
        <v>0</v>
      </c>
      <c r="L366" s="129">
        <f t="array" aca="1" ref="L366" ca="1">INDIRECT("ConsolGeog[@["&amp;L$1&amp;"]]")</f>
        <v>75</v>
      </c>
      <c r="M366" s="129">
        <f t="array" aca="1" ref="M366" ca="1">INDIRECT("ConsolGeog[@["&amp;M$1&amp;"]]")</f>
        <v>10</v>
      </c>
      <c r="N366" s="129">
        <f t="array" aca="1" ref="N366" ca="1">INDIRECT("ConsolGeog[@["&amp;N$1&amp;"]]")</f>
        <v>0</v>
      </c>
      <c r="O366" s="129">
        <f t="array" aca="1" ref="O366" ca="1">INDIRECT("ConsolGeog[@["&amp;O$1&amp;"]]")</f>
        <v>67</v>
      </c>
      <c r="P366" s="129">
        <f t="array" ref="P366">ConsolGeog[COUNTY: Presented CS - 16-17 (2014) '[non additive!']]</f>
        <v>0</v>
      </c>
      <c r="Q366" s="129">
        <f t="array" ref="Q366">ConsolGeog[COUNTY: Presented CS - 16-24 (2014) '[non additive!']]</f>
        <v>0</v>
      </c>
      <c r="R366" s="129">
        <f t="array" ref="R366">ConsolGeog[COUNTY: Presented CS - 18-24 (2014) '[non additive!']]</f>
        <v>0</v>
      </c>
      <c r="S366" s="129">
        <f t="array" ref="S366">ConsolGeog[COUNTY: Assessed CS - 16-17 (2014) '[non additive!']]</f>
        <v>0</v>
      </c>
      <c r="T366" s="129">
        <f t="array" ref="T366">ConsolGeog[COUNTY: Assessed CS - 16-24 (2014) '[non additive!']]</f>
        <v>0</v>
      </c>
      <c r="U366" s="129">
        <f t="array" ref="U366">ConsolGeog[COUNTY: Assessed CS - 18-24 (2014) '[non additive!']]</f>
        <v>0</v>
      </c>
      <c r="V366" s="129">
        <f t="array" ref="V366">ConsolGeog[COUNTY: Sum of districts'' populations '[non additive!']]</f>
        <v>92028</v>
      </c>
      <c r="W366" s="160">
        <f t="array" aca="1" ref="W366" ca="1">INDIRECT("ConsolGeog[@["&amp;W$1&amp;"]]")</f>
        <v>0</v>
      </c>
      <c r="X366" s="129">
        <f t="array" aca="1" ref="X366" ca="1">INDIRECT("ConsolGeog[@["&amp;X$1&amp;"]]")</f>
        <v>0</v>
      </c>
      <c r="Y366" s="129">
        <f t="array" aca="1" ref="Y366" ca="1">INDIRECT("ConsolGeog[@["&amp;Y$1&amp;"]]")</f>
        <v>0</v>
      </c>
      <c r="Z366" s="129">
        <f t="array" aca="1" ref="Z366" ca="1">INDIRECT("ConsolGeog[@["&amp;Z$1&amp;"]]")</f>
        <v>0</v>
      </c>
      <c r="AA366" s="129">
        <f t="array" aca="1" ref="AA366" ca="1">INDIRECT("ConsolGeog[@["&amp;AA$1&amp;"]]")</f>
        <v>0</v>
      </c>
      <c r="AB366" s="129">
        <f t="array" aca="1" ref="AB366" ca="1">INDIRECT("ConsolGeog[@["&amp;AB$1&amp;"]]")</f>
        <v>0</v>
      </c>
      <c r="AC366" s="129">
        <f t="array" aca="1" ref="AC366" ca="1">INDIRECT("ConsolGeog[@["&amp;AC$1&amp;"]]")</f>
        <v>0</v>
      </c>
      <c r="AD366" s="129" t="str">
        <f t="array" aca="1" ref="AD366" ca="1">INDIRECT("ConsolGeog[@["&amp;AD$1&amp;"]]")</f>
        <v/>
      </c>
      <c r="AE366" s="129" t="str">
        <f t="array" aca="1" ref="AE366" ca="1">INDIRECT("ConsolGeog[@["&amp;AE$1&amp;"]]")</f>
        <v/>
      </c>
      <c r="AF366" s="129" t="str">
        <f t="array" aca="1" ref="AF366" ca="1">INDIRECT("ConsolGeog[@["&amp;AF$1&amp;"]]")</f>
        <v/>
      </c>
      <c r="AG366" s="129" t="str">
        <f t="array" aca="1" ref="AG366" ca="1">INDIRECT("ConsolGeog[@["&amp;AG$1&amp;"]]")</f>
        <v/>
      </c>
      <c r="AH366" s="129" t="str">
        <f t="array" aca="1" ref="AH366" ca="1">INDIRECT("ConsolGeog[@["&amp;AH$1&amp;"]]")</f>
        <v/>
      </c>
      <c r="AI366" s="129" t="str">
        <f t="array" aca="1" ref="AI366" ca="1">INDIRECT("ConsolGeog[@["&amp;AI$1&amp;"]]")</f>
        <v/>
      </c>
    </row>
    <row r="367" spans="1:35">
      <c r="A367" s="129" t="str">
        <f t="array" aca="1" ref="A367" ca="1">INDIRECT("ConsolGeog[@["&amp;A$1&amp;"]]")</f>
        <v>W06000003</v>
      </c>
      <c r="B367" s="129" t="str">
        <f t="array" aca="1" ref="B367" ca="1">INDIRECT("ConsolGeog[@["&amp;B$1&amp;"]]")</f>
        <v>Conwy</v>
      </c>
      <c r="C367" s="129">
        <f t="array" aca="1" ref="C367" ca="1">INDIRECT("ConsolGeog[@["&amp;C$1&amp;"]]")</f>
        <v>115228</v>
      </c>
      <c r="D367" s="129">
        <f t="array" aca="1" ref="D367" ca="1">INDIRECT("ConsolGeog[@["&amp;D$1&amp;"]]")</f>
        <v>112582.88</v>
      </c>
      <c r="E367" s="129" t="str">
        <f t="array" aca="1" ref="E367" ca="1">INDIRECT("ConsolGeog[@["&amp;E$1&amp;"]]")</f>
        <v>W06000003</v>
      </c>
      <c r="F367" s="129" t="str">
        <f t="array" aca="1" ref="F367" ca="1">INDIRECT("ConsolGeog[@["&amp;F$1&amp;"]]")</f>
        <v/>
      </c>
      <c r="G367" s="129" t="str">
        <f t="array" aca="1" ref="G367" ca="1">INDIRECT("ConsolGeog[@["&amp;G$1&amp;"]]")</f>
        <v>Local Authority</v>
      </c>
      <c r="H367" s="129" t="str">
        <f t="array" aca="1" ref="H367" ca="1">INDIRECT("ConsolGeog[@["&amp;H$1&amp;"]]")</f>
        <v>Wales</v>
      </c>
      <c r="I367" s="129" t="str">
        <f t="array" aca="1" ref="I367" ca="1">INDIRECT("ConsolGeog[@["&amp;I$1&amp;"]]")</f>
        <v/>
      </c>
      <c r="J367" s="129">
        <f t="array" aca="1" ref="J367" ca="1">INDIRECT("ConsolGeog[@["&amp;J$1&amp;"]]")</f>
        <v>0</v>
      </c>
      <c r="K367" s="129">
        <f t="array" aca="1" ref="K367" ca="1">INDIRECT("ConsolGeog[@["&amp;K$1&amp;"]]")</f>
        <v>0</v>
      </c>
      <c r="L367" s="129">
        <f t="array" aca="1" ref="L367" ca="1">INDIRECT("ConsolGeog[@["&amp;L$1&amp;"]]")</f>
        <v>0</v>
      </c>
      <c r="M367" s="129">
        <f t="array" aca="1" ref="M367" ca="1">INDIRECT("ConsolGeog[@["&amp;M$1&amp;"]]")</f>
        <v>0</v>
      </c>
      <c r="N367" s="129">
        <f t="array" aca="1" ref="N367" ca="1">INDIRECT("ConsolGeog[@["&amp;N$1&amp;"]]")</f>
        <v>0</v>
      </c>
      <c r="O367" s="129">
        <f t="array" aca="1" ref="O367" ca="1">INDIRECT("ConsolGeog[@["&amp;O$1&amp;"]]")</f>
        <v>0</v>
      </c>
      <c r="P367" s="129">
        <f t="array" ref="P367">ConsolGeog[COUNTY: Presented CS - 16-17 (2014) '[non additive!']]</f>
        <v>0</v>
      </c>
      <c r="Q367" s="129">
        <f t="array" ref="Q367">ConsolGeog[COUNTY: Presented CS - 16-24 (2014) '[non additive!']]</f>
        <v>0</v>
      </c>
      <c r="R367" s="129">
        <f t="array" ref="R367">ConsolGeog[COUNTY: Presented CS - 18-24 (2014) '[non additive!']]</f>
        <v>0</v>
      </c>
      <c r="S367" s="129">
        <f t="array" ref="S367">ConsolGeog[COUNTY: Assessed CS - 16-17 (2014) '[non additive!']]</f>
        <v>0</v>
      </c>
      <c r="T367" s="129">
        <f t="array" ref="T367">ConsolGeog[COUNTY: Assessed CS - 16-24 (2014) '[non additive!']]</f>
        <v>0</v>
      </c>
      <c r="U367" s="129">
        <f t="array" ref="U367">ConsolGeog[COUNTY: Assessed CS - 18-24 (2014) '[non additive!']]</f>
        <v>0</v>
      </c>
      <c r="V367" s="129">
        <f t="array" ref="V367">ConsolGeog[COUNTY: Sum of districts'' populations '[non additive!']]</f>
        <v>92028</v>
      </c>
      <c r="W367" s="160">
        <f t="array" aca="1" ref="W367" ca="1">INDIRECT("ConsolGeog[@["&amp;W$1&amp;"]]")</f>
        <v>0</v>
      </c>
      <c r="X367" s="129">
        <f t="array" aca="1" ref="X367" ca="1">INDIRECT("ConsolGeog[@["&amp;X$1&amp;"]]")</f>
        <v>0</v>
      </c>
      <c r="Y367" s="129">
        <f t="array" aca="1" ref="Y367" ca="1">INDIRECT("ConsolGeog[@["&amp;Y$1&amp;"]]")</f>
        <v>0</v>
      </c>
      <c r="Z367" s="129">
        <f t="array" aca="1" ref="Z367" ca="1">INDIRECT("ConsolGeog[@["&amp;Z$1&amp;"]]")</f>
        <v>0</v>
      </c>
      <c r="AA367" s="129">
        <f t="array" aca="1" ref="AA367" ca="1">INDIRECT("ConsolGeog[@["&amp;AA$1&amp;"]]")</f>
        <v>0</v>
      </c>
      <c r="AB367" s="129">
        <f t="array" aca="1" ref="AB367" ca="1">INDIRECT("ConsolGeog[@["&amp;AB$1&amp;"]]")</f>
        <v>0</v>
      </c>
      <c r="AC367" s="129">
        <f t="array" aca="1" ref="AC367" ca="1">INDIRECT("ConsolGeog[@["&amp;AC$1&amp;"]]")</f>
        <v>0</v>
      </c>
      <c r="AD367" s="129" t="str">
        <f t="array" aca="1" ref="AD367" ca="1">INDIRECT("ConsolGeog[@["&amp;AD$1&amp;"]]")</f>
        <v/>
      </c>
      <c r="AE367" s="129" t="str">
        <f t="array" aca="1" ref="AE367" ca="1">INDIRECT("ConsolGeog[@["&amp;AE$1&amp;"]]")</f>
        <v/>
      </c>
      <c r="AF367" s="129" t="str">
        <f t="array" aca="1" ref="AF367" ca="1">INDIRECT("ConsolGeog[@["&amp;AF$1&amp;"]]")</f>
        <v/>
      </c>
      <c r="AG367" s="129" t="str">
        <f t="array" aca="1" ref="AG367" ca="1">INDIRECT("ConsolGeog[@["&amp;AG$1&amp;"]]")</f>
        <v/>
      </c>
      <c r="AH367" s="129" t="str">
        <f t="array" aca="1" ref="AH367" ca="1">INDIRECT("ConsolGeog[@["&amp;AH$1&amp;"]]")</f>
        <v/>
      </c>
      <c r="AI367" s="129" t="str">
        <f t="array" aca="1" ref="AI367" ca="1">INDIRECT("ConsolGeog[@["&amp;AI$1&amp;"]]")</f>
        <v/>
      </c>
    </row>
    <row r="368" spans="1:35">
      <c r="A368" s="129" t="str">
        <f t="array" aca="1" ref="A368" ca="1">INDIRECT("ConsolGeog[@["&amp;A$1&amp;"]]")</f>
        <v>W06000004</v>
      </c>
      <c r="B368" s="129" t="str">
        <f t="array" aca="1" ref="B368" ca="1">INDIRECT("ConsolGeog[@["&amp;B$1&amp;"]]")</f>
        <v>Denbighshire</v>
      </c>
      <c r="C368" s="129">
        <f t="array" aca="1" ref="C368" ca="1">INDIRECT("ConsolGeog[@["&amp;C$1&amp;"]]")</f>
        <v>93734</v>
      </c>
      <c r="D368" s="129">
        <f t="array" aca="1" ref="D368" ca="1">INDIRECT("ConsolGeog[@["&amp;D$1&amp;"]]")</f>
        <v>83674.27</v>
      </c>
      <c r="E368" s="129" t="str">
        <f t="array" aca="1" ref="E368" ca="1">INDIRECT("ConsolGeog[@["&amp;E$1&amp;"]]")</f>
        <v>W06000004</v>
      </c>
      <c r="F368" s="129" t="str">
        <f t="array" aca="1" ref="F368" ca="1">INDIRECT("ConsolGeog[@["&amp;F$1&amp;"]]")</f>
        <v/>
      </c>
      <c r="G368" s="129" t="str">
        <f t="array" aca="1" ref="G368" ca="1">INDIRECT("ConsolGeog[@["&amp;G$1&amp;"]]")</f>
        <v>Local Authority</v>
      </c>
      <c r="H368" s="129" t="str">
        <f t="array" aca="1" ref="H368" ca="1">INDIRECT("ConsolGeog[@["&amp;H$1&amp;"]]")</f>
        <v>Wales</v>
      </c>
      <c r="I368" s="129" t="str">
        <f t="array" aca="1" ref="I368" ca="1">INDIRECT("ConsolGeog[@["&amp;I$1&amp;"]]")</f>
        <v/>
      </c>
      <c r="J368" s="129">
        <f t="array" aca="1" ref="J368" ca="1">INDIRECT("ConsolGeog[@["&amp;J$1&amp;"]]")</f>
        <v>0</v>
      </c>
      <c r="K368" s="129">
        <f t="array" aca="1" ref="K368" ca="1">INDIRECT("ConsolGeog[@["&amp;K$1&amp;"]]")</f>
        <v>0</v>
      </c>
      <c r="L368" s="129">
        <f t="array" aca="1" ref="L368" ca="1">INDIRECT("ConsolGeog[@["&amp;L$1&amp;"]]")</f>
        <v>0</v>
      </c>
      <c r="M368" s="129">
        <f t="array" aca="1" ref="M368" ca="1">INDIRECT("ConsolGeog[@["&amp;M$1&amp;"]]")</f>
        <v>4</v>
      </c>
      <c r="N368" s="129">
        <f t="array" aca="1" ref="N368" ca="1">INDIRECT("ConsolGeog[@["&amp;N$1&amp;"]]")</f>
        <v>0</v>
      </c>
      <c r="O368" s="129">
        <f t="array" aca="1" ref="O368" ca="1">INDIRECT("ConsolGeog[@["&amp;O$1&amp;"]]")</f>
        <v>51</v>
      </c>
      <c r="P368" s="129">
        <f t="array" ref="P368">ConsolGeog[COUNTY: Presented CS - 16-17 (2014) '[non additive!']]</f>
        <v>0</v>
      </c>
      <c r="Q368" s="129">
        <f t="array" ref="Q368">ConsolGeog[COUNTY: Presented CS - 16-24 (2014) '[non additive!']]</f>
        <v>0</v>
      </c>
      <c r="R368" s="129">
        <f t="array" ref="R368">ConsolGeog[COUNTY: Presented CS - 18-24 (2014) '[non additive!']]</f>
        <v>0</v>
      </c>
      <c r="S368" s="129">
        <f t="array" ref="S368">ConsolGeog[COUNTY: Assessed CS - 16-17 (2014) '[non additive!']]</f>
        <v>0</v>
      </c>
      <c r="T368" s="129">
        <f t="array" ref="T368">ConsolGeog[COUNTY: Assessed CS - 16-24 (2014) '[non additive!']]</f>
        <v>0</v>
      </c>
      <c r="U368" s="129">
        <f t="array" ref="U368">ConsolGeog[COUNTY: Assessed CS - 18-24 (2014) '[non additive!']]</f>
        <v>0</v>
      </c>
      <c r="V368" s="129">
        <f t="array" ref="V368">ConsolGeog[COUNTY: Sum of districts'' populations '[non additive!']]</f>
        <v>92028</v>
      </c>
      <c r="W368" s="160">
        <f t="array" aca="1" ref="W368" ca="1">INDIRECT("ConsolGeog[@["&amp;W$1&amp;"]]")</f>
        <v>0</v>
      </c>
      <c r="X368" s="129">
        <f t="array" aca="1" ref="X368" ca="1">INDIRECT("ConsolGeog[@["&amp;X$1&amp;"]]")</f>
        <v>0</v>
      </c>
      <c r="Y368" s="129">
        <f t="array" aca="1" ref="Y368" ca="1">INDIRECT("ConsolGeog[@["&amp;Y$1&amp;"]]")</f>
        <v>0</v>
      </c>
      <c r="Z368" s="129">
        <f t="array" aca="1" ref="Z368" ca="1">INDIRECT("ConsolGeog[@["&amp;Z$1&amp;"]]")</f>
        <v>0</v>
      </c>
      <c r="AA368" s="129">
        <f t="array" aca="1" ref="AA368" ca="1">INDIRECT("ConsolGeog[@["&amp;AA$1&amp;"]]")</f>
        <v>0</v>
      </c>
      <c r="AB368" s="129">
        <f t="array" aca="1" ref="AB368" ca="1">INDIRECT("ConsolGeog[@["&amp;AB$1&amp;"]]")</f>
        <v>0</v>
      </c>
      <c r="AC368" s="129">
        <f t="array" aca="1" ref="AC368" ca="1">INDIRECT("ConsolGeog[@["&amp;AC$1&amp;"]]")</f>
        <v>0</v>
      </c>
      <c r="AD368" s="129" t="str">
        <f t="array" aca="1" ref="AD368" ca="1">INDIRECT("ConsolGeog[@["&amp;AD$1&amp;"]]")</f>
        <v/>
      </c>
      <c r="AE368" s="129" t="str">
        <f t="array" aca="1" ref="AE368" ca="1">INDIRECT("ConsolGeog[@["&amp;AE$1&amp;"]]")</f>
        <v/>
      </c>
      <c r="AF368" s="129" t="str">
        <f t="array" aca="1" ref="AF368" ca="1">INDIRECT("ConsolGeog[@["&amp;AF$1&amp;"]]")</f>
        <v/>
      </c>
      <c r="AG368" s="129" t="str">
        <f t="array" aca="1" ref="AG368" ca="1">INDIRECT("ConsolGeog[@["&amp;AG$1&amp;"]]")</f>
        <v/>
      </c>
      <c r="AH368" s="129" t="str">
        <f t="array" aca="1" ref="AH368" ca="1">INDIRECT("ConsolGeog[@["&amp;AH$1&amp;"]]")</f>
        <v/>
      </c>
      <c r="AI368" s="129" t="str">
        <f t="array" aca="1" ref="AI368" ca="1">INDIRECT("ConsolGeog[@["&amp;AI$1&amp;"]]")</f>
        <v>ERROR</v>
      </c>
    </row>
    <row r="369" spans="1:35">
      <c r="A369" s="129" t="str">
        <f t="array" aca="1" ref="A369" ca="1">INDIRECT("ConsolGeog[@["&amp;A$1&amp;"]]")</f>
        <v>W06000005</v>
      </c>
      <c r="B369" s="129" t="str">
        <f t="array" aca="1" ref="B369" ca="1">INDIRECT("ConsolGeog[@["&amp;B$1&amp;"]]")</f>
        <v>Flintshire</v>
      </c>
      <c r="C369" s="129">
        <f t="array" aca="1" ref="C369" ca="1">INDIRECT("ConsolGeog[@["&amp;C$1&amp;"]]")</f>
        <v>152506</v>
      </c>
      <c r="D369" s="129">
        <f t="array" aca="1" ref="D369" ca="1">INDIRECT("ConsolGeog[@["&amp;D$1&amp;"]]")</f>
        <v>43753.91</v>
      </c>
      <c r="E369" s="129" t="str">
        <f t="array" aca="1" ref="E369" ca="1">INDIRECT("ConsolGeog[@["&amp;E$1&amp;"]]")</f>
        <v>W06000005</v>
      </c>
      <c r="F369" s="129" t="str">
        <f t="array" aca="1" ref="F369" ca="1">INDIRECT("ConsolGeog[@["&amp;F$1&amp;"]]")</f>
        <v/>
      </c>
      <c r="G369" s="129" t="str">
        <f t="array" aca="1" ref="G369" ca="1">INDIRECT("ConsolGeog[@["&amp;G$1&amp;"]]")</f>
        <v>Local Authority</v>
      </c>
      <c r="H369" s="129" t="str">
        <f t="array" aca="1" ref="H369" ca="1">INDIRECT("ConsolGeog[@["&amp;H$1&amp;"]]")</f>
        <v>Wales</v>
      </c>
      <c r="I369" s="129" t="str">
        <f t="array" aca="1" ref="I369" ca="1">INDIRECT("ConsolGeog[@["&amp;I$1&amp;"]]")</f>
        <v/>
      </c>
      <c r="J369" s="129">
        <f t="array" aca="1" ref="J369" ca="1">INDIRECT("ConsolGeog[@["&amp;J$1&amp;"]]")</f>
        <v>0</v>
      </c>
      <c r="K369" s="129">
        <f t="array" aca="1" ref="K369" ca="1">INDIRECT("ConsolGeog[@["&amp;K$1&amp;"]]")</f>
        <v>0</v>
      </c>
      <c r="L369" s="129">
        <f t="array" aca="1" ref="L369" ca="1">INDIRECT("ConsolGeog[@["&amp;L$1&amp;"]]")</f>
        <v>0</v>
      </c>
      <c r="M369" s="129">
        <f t="array" aca="1" ref="M369" ca="1">INDIRECT("ConsolGeog[@["&amp;M$1&amp;"]]")</f>
        <v>0</v>
      </c>
      <c r="N369" s="129">
        <f t="array" aca="1" ref="N369" ca="1">INDIRECT("ConsolGeog[@["&amp;N$1&amp;"]]")</f>
        <v>0</v>
      </c>
      <c r="O369" s="129">
        <f t="array" aca="1" ref="O369" ca="1">INDIRECT("ConsolGeog[@["&amp;O$1&amp;"]]")</f>
        <v>0</v>
      </c>
      <c r="P369" s="129">
        <f t="array" ref="P369">ConsolGeog[COUNTY: Presented CS - 16-17 (2014) '[non additive!']]</f>
        <v>0</v>
      </c>
      <c r="Q369" s="129">
        <f t="array" ref="Q369">ConsolGeog[COUNTY: Presented CS - 16-24 (2014) '[non additive!']]</f>
        <v>0</v>
      </c>
      <c r="R369" s="129">
        <f t="array" ref="R369">ConsolGeog[COUNTY: Presented CS - 18-24 (2014) '[non additive!']]</f>
        <v>0</v>
      </c>
      <c r="S369" s="129">
        <f t="array" ref="S369">ConsolGeog[COUNTY: Assessed CS - 16-17 (2014) '[non additive!']]</f>
        <v>0</v>
      </c>
      <c r="T369" s="129">
        <f t="array" ref="T369">ConsolGeog[COUNTY: Assessed CS - 16-24 (2014) '[non additive!']]</f>
        <v>0</v>
      </c>
      <c r="U369" s="129">
        <f t="array" ref="U369">ConsolGeog[COUNTY: Assessed CS - 18-24 (2014) '[non additive!']]</f>
        <v>0</v>
      </c>
      <c r="V369" s="129">
        <f t="array" ref="V369">ConsolGeog[COUNTY: Sum of districts'' populations '[non additive!']]</f>
        <v>92028</v>
      </c>
      <c r="W369" s="160">
        <f t="array" aca="1" ref="W369" ca="1">INDIRECT("ConsolGeog[@["&amp;W$1&amp;"]]")</f>
        <v>0</v>
      </c>
      <c r="X369" s="129">
        <f t="array" aca="1" ref="X369" ca="1">INDIRECT("ConsolGeog[@["&amp;X$1&amp;"]]")</f>
        <v>0</v>
      </c>
      <c r="Y369" s="129">
        <f t="array" aca="1" ref="Y369" ca="1">INDIRECT("ConsolGeog[@["&amp;Y$1&amp;"]]")</f>
        <v>0</v>
      </c>
      <c r="Z369" s="129">
        <f t="array" aca="1" ref="Z369" ca="1">INDIRECT("ConsolGeog[@["&amp;Z$1&amp;"]]")</f>
        <v>0</v>
      </c>
      <c r="AA369" s="129">
        <f t="array" aca="1" ref="AA369" ca="1">INDIRECT("ConsolGeog[@["&amp;AA$1&amp;"]]")</f>
        <v>0</v>
      </c>
      <c r="AB369" s="129">
        <f t="array" aca="1" ref="AB369" ca="1">INDIRECT("ConsolGeog[@["&amp;AB$1&amp;"]]")</f>
        <v>0</v>
      </c>
      <c r="AC369" s="129">
        <f t="array" aca="1" ref="AC369" ca="1">INDIRECT("ConsolGeog[@["&amp;AC$1&amp;"]]")</f>
        <v>0</v>
      </c>
      <c r="AD369" s="129" t="str">
        <f t="array" aca="1" ref="AD369" ca="1">INDIRECT("ConsolGeog[@["&amp;AD$1&amp;"]]")</f>
        <v/>
      </c>
      <c r="AE369" s="129" t="str">
        <f t="array" aca="1" ref="AE369" ca="1">INDIRECT("ConsolGeog[@["&amp;AE$1&amp;"]]")</f>
        <v/>
      </c>
      <c r="AF369" s="129" t="str">
        <f t="array" aca="1" ref="AF369" ca="1">INDIRECT("ConsolGeog[@["&amp;AF$1&amp;"]]")</f>
        <v/>
      </c>
      <c r="AG369" s="129" t="str">
        <f t="array" aca="1" ref="AG369" ca="1">INDIRECT("ConsolGeog[@["&amp;AG$1&amp;"]]")</f>
        <v/>
      </c>
      <c r="AH369" s="129" t="str">
        <f t="array" aca="1" ref="AH369" ca="1">INDIRECT("ConsolGeog[@["&amp;AH$1&amp;"]]")</f>
        <v/>
      </c>
      <c r="AI369" s="129" t="str">
        <f t="array" aca="1" ref="AI369" ca="1">INDIRECT("ConsolGeog[@["&amp;AI$1&amp;"]]")</f>
        <v/>
      </c>
    </row>
    <row r="370" spans="1:35">
      <c r="A370" s="129" t="str">
        <f t="array" aca="1" ref="A370" ca="1">INDIRECT("ConsolGeog[@["&amp;A$1&amp;"]]")</f>
        <v>W06000006</v>
      </c>
      <c r="B370" s="129" t="str">
        <f t="array" aca="1" ref="B370" ca="1">INDIRECT("ConsolGeog[@["&amp;B$1&amp;"]]")</f>
        <v>Wrexham</v>
      </c>
      <c r="C370" s="129">
        <f t="array" aca="1" ref="C370" ca="1">INDIRECT("ConsolGeog[@["&amp;C$1&amp;"]]")</f>
        <v>134844</v>
      </c>
      <c r="D370" s="129">
        <f t="array" aca="1" ref="D370" ca="1">INDIRECT("ConsolGeog[@["&amp;D$1&amp;"]]")</f>
        <v>50377.45</v>
      </c>
      <c r="E370" s="129" t="str">
        <f t="array" aca="1" ref="E370" ca="1">INDIRECT("ConsolGeog[@["&amp;E$1&amp;"]]")</f>
        <v>W06000006</v>
      </c>
      <c r="F370" s="129" t="str">
        <f t="array" aca="1" ref="F370" ca="1">INDIRECT("ConsolGeog[@["&amp;F$1&amp;"]]")</f>
        <v/>
      </c>
      <c r="G370" s="129" t="str">
        <f t="array" aca="1" ref="G370" ca="1">INDIRECT("ConsolGeog[@["&amp;G$1&amp;"]]")</f>
        <v>Local Authority</v>
      </c>
      <c r="H370" s="129" t="str">
        <f t="array" aca="1" ref="H370" ca="1">INDIRECT("ConsolGeog[@["&amp;H$1&amp;"]]")</f>
        <v>Wales</v>
      </c>
      <c r="I370" s="129" t="str">
        <f t="array" aca="1" ref="I370" ca="1">INDIRECT("ConsolGeog[@["&amp;I$1&amp;"]]")</f>
        <v/>
      </c>
      <c r="J370" s="129">
        <f t="array" aca="1" ref="J370" ca="1">INDIRECT("ConsolGeog[@["&amp;J$1&amp;"]]")</f>
        <v>10</v>
      </c>
      <c r="K370" s="129">
        <f t="array" aca="1" ref="K370" ca="1">INDIRECT("ConsolGeog[@["&amp;K$1&amp;"]]")</f>
        <v>0</v>
      </c>
      <c r="L370" s="129">
        <f t="array" aca="1" ref="L370" ca="1">INDIRECT("ConsolGeog[@["&amp;L$1&amp;"]]")</f>
        <v>95</v>
      </c>
      <c r="M370" s="129">
        <f t="array" aca="1" ref="M370" ca="1">INDIRECT("ConsolGeog[@["&amp;M$1&amp;"]]")</f>
        <v>10</v>
      </c>
      <c r="N370" s="129">
        <f t="array" aca="1" ref="N370" ca="1">INDIRECT("ConsolGeog[@["&amp;N$1&amp;"]]")</f>
        <v>0</v>
      </c>
      <c r="O370" s="129">
        <f t="array" aca="1" ref="O370" ca="1">INDIRECT("ConsolGeog[@["&amp;O$1&amp;"]]")</f>
        <v>95</v>
      </c>
      <c r="P370" s="129">
        <f t="array" ref="P370">ConsolGeog[COUNTY: Presented CS - 16-17 (2014) '[non additive!']]</f>
        <v>0</v>
      </c>
      <c r="Q370" s="129">
        <f t="array" ref="Q370">ConsolGeog[COUNTY: Presented CS - 16-24 (2014) '[non additive!']]</f>
        <v>0</v>
      </c>
      <c r="R370" s="129">
        <f t="array" ref="R370">ConsolGeog[COUNTY: Presented CS - 18-24 (2014) '[non additive!']]</f>
        <v>0</v>
      </c>
      <c r="S370" s="129">
        <f t="array" ref="S370">ConsolGeog[COUNTY: Assessed CS - 16-17 (2014) '[non additive!']]</f>
        <v>0</v>
      </c>
      <c r="T370" s="129">
        <f t="array" ref="T370">ConsolGeog[COUNTY: Assessed CS - 16-24 (2014) '[non additive!']]</f>
        <v>0</v>
      </c>
      <c r="U370" s="129">
        <f t="array" ref="U370">ConsolGeog[COUNTY: Assessed CS - 18-24 (2014) '[non additive!']]</f>
        <v>0</v>
      </c>
      <c r="V370" s="129">
        <f t="array" ref="V370">ConsolGeog[COUNTY: Sum of districts'' populations '[non additive!']]</f>
        <v>92028</v>
      </c>
      <c r="W370" s="160">
        <f t="array" aca="1" ref="W370" ca="1">INDIRECT("ConsolGeog[@["&amp;W$1&amp;"]]")</f>
        <v>0</v>
      </c>
      <c r="X370" s="129">
        <f t="array" aca="1" ref="X370" ca="1">INDIRECT("ConsolGeog[@["&amp;X$1&amp;"]]")</f>
        <v>0</v>
      </c>
      <c r="Y370" s="129">
        <f t="array" aca="1" ref="Y370" ca="1">INDIRECT("ConsolGeog[@["&amp;Y$1&amp;"]]")</f>
        <v>0</v>
      </c>
      <c r="Z370" s="129">
        <f t="array" aca="1" ref="Z370" ca="1">INDIRECT("ConsolGeog[@["&amp;Z$1&amp;"]]")</f>
        <v>0</v>
      </c>
      <c r="AA370" s="129">
        <f t="array" aca="1" ref="AA370" ca="1">INDIRECT("ConsolGeog[@["&amp;AA$1&amp;"]]")</f>
        <v>0</v>
      </c>
      <c r="AB370" s="129">
        <f t="array" aca="1" ref="AB370" ca="1">INDIRECT("ConsolGeog[@["&amp;AB$1&amp;"]]")</f>
        <v>0</v>
      </c>
      <c r="AC370" s="129">
        <f t="array" aca="1" ref="AC370" ca="1">INDIRECT("ConsolGeog[@["&amp;AC$1&amp;"]]")</f>
        <v>0</v>
      </c>
      <c r="AD370" s="129" t="str">
        <f t="array" aca="1" ref="AD370" ca="1">INDIRECT("ConsolGeog[@["&amp;AD$1&amp;"]]")</f>
        <v/>
      </c>
      <c r="AE370" s="129" t="str">
        <f t="array" aca="1" ref="AE370" ca="1">INDIRECT("ConsolGeog[@["&amp;AE$1&amp;"]]")</f>
        <v/>
      </c>
      <c r="AF370" s="129" t="str">
        <f t="array" aca="1" ref="AF370" ca="1">INDIRECT("ConsolGeog[@["&amp;AF$1&amp;"]]")</f>
        <v/>
      </c>
      <c r="AG370" s="129" t="str">
        <f t="array" aca="1" ref="AG370" ca="1">INDIRECT("ConsolGeog[@["&amp;AG$1&amp;"]]")</f>
        <v/>
      </c>
      <c r="AH370" s="129" t="str">
        <f t="array" aca="1" ref="AH370" ca="1">INDIRECT("ConsolGeog[@["&amp;AH$1&amp;"]]")</f>
        <v/>
      </c>
      <c r="AI370" s="129" t="str">
        <f t="array" aca="1" ref="AI370" ca="1">INDIRECT("ConsolGeog[@["&amp;AI$1&amp;"]]")</f>
        <v/>
      </c>
    </row>
    <row r="371" spans="1:35">
      <c r="A371" s="129" t="str">
        <f t="array" aca="1" ref="A371" ca="1">INDIRECT("ConsolGeog[@["&amp;A$1&amp;"]]")</f>
        <v>W06000008</v>
      </c>
      <c r="B371" s="129" t="str">
        <f t="array" aca="1" ref="B371" ca="1">INDIRECT("ConsolGeog[@["&amp;B$1&amp;"]]")</f>
        <v>Ceredigion</v>
      </c>
      <c r="C371" s="129">
        <f t="array" aca="1" ref="C371" ca="1">INDIRECT("ConsolGeog[@["&amp;C$1&amp;"]]")</f>
        <v>75922</v>
      </c>
      <c r="D371" s="129">
        <f t="array" aca="1" ref="D371" ca="1">INDIRECT("ConsolGeog[@["&amp;D$1&amp;"]]")</f>
        <v>178545.43</v>
      </c>
      <c r="E371" s="129" t="str">
        <f t="array" aca="1" ref="E371" ca="1">INDIRECT("ConsolGeog[@["&amp;E$1&amp;"]]")</f>
        <v>W06000008</v>
      </c>
      <c r="F371" s="129" t="str">
        <f t="array" aca="1" ref="F371" ca="1">INDIRECT("ConsolGeog[@["&amp;F$1&amp;"]]")</f>
        <v/>
      </c>
      <c r="G371" s="129" t="str">
        <f t="array" aca="1" ref="G371" ca="1">INDIRECT("ConsolGeog[@["&amp;G$1&amp;"]]")</f>
        <v>Local Authority</v>
      </c>
      <c r="H371" s="129" t="str">
        <f t="array" aca="1" ref="H371" ca="1">INDIRECT("ConsolGeog[@["&amp;H$1&amp;"]]")</f>
        <v>Wales</v>
      </c>
      <c r="I371" s="129" t="str">
        <f t="array" aca="1" ref="I371" ca="1">INDIRECT("ConsolGeog[@["&amp;I$1&amp;"]]")</f>
        <v/>
      </c>
      <c r="J371" s="129">
        <f t="array" aca="1" ref="J371" ca="1">INDIRECT("ConsolGeog[@["&amp;J$1&amp;"]]")</f>
        <v>0</v>
      </c>
      <c r="K371" s="129">
        <f t="array" aca="1" ref="K371" ca="1">INDIRECT("ConsolGeog[@["&amp;K$1&amp;"]]")</f>
        <v>0</v>
      </c>
      <c r="L371" s="129">
        <f t="array" aca="1" ref="L371" ca="1">INDIRECT("ConsolGeog[@["&amp;L$1&amp;"]]")</f>
        <v>0</v>
      </c>
      <c r="M371" s="129">
        <f t="array" aca="1" ref="M371" ca="1">INDIRECT("ConsolGeog[@["&amp;M$1&amp;"]]")</f>
        <v>0</v>
      </c>
      <c r="N371" s="129">
        <f t="array" aca="1" ref="N371" ca="1">INDIRECT("ConsolGeog[@["&amp;N$1&amp;"]]")</f>
        <v>0</v>
      </c>
      <c r="O371" s="129">
        <f t="array" aca="1" ref="O371" ca="1">INDIRECT("ConsolGeog[@["&amp;O$1&amp;"]]")</f>
        <v>0</v>
      </c>
      <c r="P371" s="129">
        <f t="array" ref="P371">ConsolGeog[COUNTY: Presented CS - 16-17 (2014) '[non additive!']]</f>
        <v>0</v>
      </c>
      <c r="Q371" s="129">
        <f t="array" ref="Q371">ConsolGeog[COUNTY: Presented CS - 16-24 (2014) '[non additive!']]</f>
        <v>0</v>
      </c>
      <c r="R371" s="129">
        <f t="array" ref="R371">ConsolGeog[COUNTY: Presented CS - 18-24 (2014) '[non additive!']]</f>
        <v>0</v>
      </c>
      <c r="S371" s="129">
        <f t="array" ref="S371">ConsolGeog[COUNTY: Assessed CS - 16-17 (2014) '[non additive!']]</f>
        <v>0</v>
      </c>
      <c r="T371" s="129">
        <f t="array" ref="T371">ConsolGeog[COUNTY: Assessed CS - 16-24 (2014) '[non additive!']]</f>
        <v>0</v>
      </c>
      <c r="U371" s="129">
        <f t="array" ref="U371">ConsolGeog[COUNTY: Assessed CS - 18-24 (2014) '[non additive!']]</f>
        <v>0</v>
      </c>
      <c r="V371" s="129">
        <f t="array" ref="V371">ConsolGeog[COUNTY: Sum of districts'' populations '[non additive!']]</f>
        <v>92028</v>
      </c>
      <c r="W371" s="160">
        <f t="array" aca="1" ref="W371" ca="1">INDIRECT("ConsolGeog[@["&amp;W$1&amp;"]]")</f>
        <v>0</v>
      </c>
      <c r="X371" s="129">
        <f t="array" aca="1" ref="X371" ca="1">INDIRECT("ConsolGeog[@["&amp;X$1&amp;"]]")</f>
        <v>0</v>
      </c>
      <c r="Y371" s="129">
        <f t="array" aca="1" ref="Y371" ca="1">INDIRECT("ConsolGeog[@["&amp;Y$1&amp;"]]")</f>
        <v>0</v>
      </c>
      <c r="Z371" s="129">
        <f t="array" aca="1" ref="Z371" ca="1">INDIRECT("ConsolGeog[@["&amp;Z$1&amp;"]]")</f>
        <v>0</v>
      </c>
      <c r="AA371" s="129">
        <f t="array" aca="1" ref="AA371" ca="1">INDIRECT("ConsolGeog[@["&amp;AA$1&amp;"]]")</f>
        <v>0</v>
      </c>
      <c r="AB371" s="129">
        <f t="array" aca="1" ref="AB371" ca="1">INDIRECT("ConsolGeog[@["&amp;AB$1&amp;"]]")</f>
        <v>0</v>
      </c>
      <c r="AC371" s="129">
        <f t="array" aca="1" ref="AC371" ca="1">INDIRECT("ConsolGeog[@["&amp;AC$1&amp;"]]")</f>
        <v>0</v>
      </c>
      <c r="AD371" s="129" t="str">
        <f t="array" aca="1" ref="AD371" ca="1">INDIRECT("ConsolGeog[@["&amp;AD$1&amp;"]]")</f>
        <v/>
      </c>
      <c r="AE371" s="129" t="str">
        <f t="array" aca="1" ref="AE371" ca="1">INDIRECT("ConsolGeog[@["&amp;AE$1&amp;"]]")</f>
        <v/>
      </c>
      <c r="AF371" s="129" t="str">
        <f t="array" aca="1" ref="AF371" ca="1">INDIRECT("ConsolGeog[@["&amp;AF$1&amp;"]]")</f>
        <v/>
      </c>
      <c r="AG371" s="129" t="str">
        <f t="array" aca="1" ref="AG371" ca="1">INDIRECT("ConsolGeog[@["&amp;AG$1&amp;"]]")</f>
        <v/>
      </c>
      <c r="AH371" s="129" t="str">
        <f t="array" aca="1" ref="AH371" ca="1">INDIRECT("ConsolGeog[@["&amp;AH$1&amp;"]]")</f>
        <v/>
      </c>
      <c r="AI371" s="129" t="str">
        <f t="array" aca="1" ref="AI371" ca="1">INDIRECT("ConsolGeog[@["&amp;AI$1&amp;"]]")</f>
        <v/>
      </c>
    </row>
    <row r="372" spans="1:35">
      <c r="A372" s="129" t="str">
        <f t="array" aca="1" ref="A372" ca="1">INDIRECT("ConsolGeog[@["&amp;A$1&amp;"]]")</f>
        <v>W06000013</v>
      </c>
      <c r="B372" s="129" t="str">
        <f t="array" aca="1" ref="B372" ca="1">INDIRECT("ConsolGeog[@["&amp;B$1&amp;"]]")</f>
        <v>Bridgend</v>
      </c>
      <c r="C372" s="129">
        <f t="array" aca="1" ref="C372" ca="1">INDIRECT("ConsolGeog[@["&amp;C$1&amp;"]]")</f>
        <v>139178</v>
      </c>
      <c r="D372" s="129">
        <f t="array" aca="1" ref="D372" ca="1">INDIRECT("ConsolGeog[@["&amp;D$1&amp;"]]")</f>
        <v>25074.74</v>
      </c>
      <c r="E372" s="129" t="str">
        <f t="array" aca="1" ref="E372" ca="1">INDIRECT("ConsolGeog[@["&amp;E$1&amp;"]]")</f>
        <v>W06000013</v>
      </c>
      <c r="F372" s="129" t="str">
        <f t="array" aca="1" ref="F372" ca="1">INDIRECT("ConsolGeog[@["&amp;F$1&amp;"]]")</f>
        <v/>
      </c>
      <c r="G372" s="129" t="str">
        <f t="array" aca="1" ref="G372" ca="1">INDIRECT("ConsolGeog[@["&amp;G$1&amp;"]]")</f>
        <v>Local Authority</v>
      </c>
      <c r="H372" s="129" t="str">
        <f t="array" aca="1" ref="H372" ca="1">INDIRECT("ConsolGeog[@["&amp;H$1&amp;"]]")</f>
        <v>Wales</v>
      </c>
      <c r="I372" s="129" t="str">
        <f t="array" aca="1" ref="I372" ca="1">INDIRECT("ConsolGeog[@["&amp;I$1&amp;"]]")</f>
        <v/>
      </c>
      <c r="J372" s="129">
        <f t="array" aca="1" ref="J372" ca="1">INDIRECT("ConsolGeog[@["&amp;J$1&amp;"]]")</f>
        <v>0</v>
      </c>
      <c r="K372" s="129">
        <f t="array" aca="1" ref="K372" ca="1">INDIRECT("ConsolGeog[@["&amp;K$1&amp;"]]")</f>
        <v>0</v>
      </c>
      <c r="L372" s="129">
        <f t="array" aca="1" ref="L372" ca="1">INDIRECT("ConsolGeog[@["&amp;L$1&amp;"]]")</f>
        <v>0</v>
      </c>
      <c r="M372" s="129">
        <f t="array" aca="1" ref="M372" ca="1">INDIRECT("ConsolGeog[@["&amp;M$1&amp;"]]")</f>
        <v>0</v>
      </c>
      <c r="N372" s="129">
        <f t="array" aca="1" ref="N372" ca="1">INDIRECT("ConsolGeog[@["&amp;N$1&amp;"]]")</f>
        <v>0</v>
      </c>
      <c r="O372" s="129">
        <f t="array" aca="1" ref="O372" ca="1">INDIRECT("ConsolGeog[@["&amp;O$1&amp;"]]")</f>
        <v>0</v>
      </c>
      <c r="P372" s="129">
        <f t="array" ref="P372">ConsolGeog[COUNTY: Presented CS - 16-17 (2014) '[non additive!']]</f>
        <v>0</v>
      </c>
      <c r="Q372" s="129">
        <f t="array" ref="Q372">ConsolGeog[COUNTY: Presented CS - 16-24 (2014) '[non additive!']]</f>
        <v>0</v>
      </c>
      <c r="R372" s="129">
        <f t="array" ref="R372">ConsolGeog[COUNTY: Presented CS - 18-24 (2014) '[non additive!']]</f>
        <v>0</v>
      </c>
      <c r="S372" s="129">
        <f t="array" ref="S372">ConsolGeog[COUNTY: Assessed CS - 16-17 (2014) '[non additive!']]</f>
        <v>0</v>
      </c>
      <c r="T372" s="129">
        <f t="array" ref="T372">ConsolGeog[COUNTY: Assessed CS - 16-24 (2014) '[non additive!']]</f>
        <v>0</v>
      </c>
      <c r="U372" s="129">
        <f t="array" ref="U372">ConsolGeog[COUNTY: Assessed CS - 18-24 (2014) '[non additive!']]</f>
        <v>0</v>
      </c>
      <c r="V372" s="129">
        <f t="array" ref="V372">ConsolGeog[COUNTY: Sum of districts'' populations '[non additive!']]</f>
        <v>92028</v>
      </c>
      <c r="W372" s="160">
        <f t="array" aca="1" ref="W372" ca="1">INDIRECT("ConsolGeog[@["&amp;W$1&amp;"]]")</f>
        <v>0</v>
      </c>
      <c r="X372" s="129">
        <f t="array" aca="1" ref="X372" ca="1">INDIRECT("ConsolGeog[@["&amp;X$1&amp;"]]")</f>
        <v>0</v>
      </c>
      <c r="Y372" s="129">
        <f t="array" aca="1" ref="Y372" ca="1">INDIRECT("ConsolGeog[@["&amp;Y$1&amp;"]]")</f>
        <v>0</v>
      </c>
      <c r="Z372" s="129">
        <f t="array" aca="1" ref="Z372" ca="1">INDIRECT("ConsolGeog[@["&amp;Z$1&amp;"]]")</f>
        <v>0</v>
      </c>
      <c r="AA372" s="129">
        <f t="array" aca="1" ref="AA372" ca="1">INDIRECT("ConsolGeog[@["&amp;AA$1&amp;"]]")</f>
        <v>0</v>
      </c>
      <c r="AB372" s="129">
        <f t="array" aca="1" ref="AB372" ca="1">INDIRECT("ConsolGeog[@["&amp;AB$1&amp;"]]")</f>
        <v>0</v>
      </c>
      <c r="AC372" s="129">
        <f t="array" aca="1" ref="AC372" ca="1">INDIRECT("ConsolGeog[@["&amp;AC$1&amp;"]]")</f>
        <v>0</v>
      </c>
      <c r="AD372" s="129" t="str">
        <f t="array" aca="1" ref="AD372" ca="1">INDIRECT("ConsolGeog[@["&amp;AD$1&amp;"]]")</f>
        <v/>
      </c>
      <c r="AE372" s="129" t="str">
        <f t="array" aca="1" ref="AE372" ca="1">INDIRECT("ConsolGeog[@["&amp;AE$1&amp;"]]")</f>
        <v/>
      </c>
      <c r="AF372" s="129" t="str">
        <f t="array" aca="1" ref="AF372" ca="1">INDIRECT("ConsolGeog[@["&amp;AF$1&amp;"]]")</f>
        <v/>
      </c>
      <c r="AG372" s="129" t="str">
        <f t="array" aca="1" ref="AG372" ca="1">INDIRECT("ConsolGeog[@["&amp;AG$1&amp;"]]")</f>
        <v/>
      </c>
      <c r="AH372" s="129" t="str">
        <f t="array" aca="1" ref="AH372" ca="1">INDIRECT("ConsolGeog[@["&amp;AH$1&amp;"]]")</f>
        <v/>
      </c>
      <c r="AI372" s="129" t="str">
        <f t="array" aca="1" ref="AI372" ca="1">INDIRECT("ConsolGeog[@["&amp;AI$1&amp;"]]")</f>
        <v/>
      </c>
    </row>
    <row r="373" spans="1:35">
      <c r="A373" s="129" t="str">
        <f t="array" aca="1" ref="A373" ca="1">INDIRECT("ConsolGeog[@["&amp;A$1&amp;"]]")</f>
        <v>W06000014</v>
      </c>
      <c r="B373" s="129" t="str">
        <f t="array" aca="1" ref="B373" ca="1">INDIRECT("ConsolGeog[@["&amp;B$1&amp;"]]")</f>
        <v>Vale of Glamorgan</v>
      </c>
      <c r="C373" s="129">
        <f t="array" aca="1" ref="C373" ca="1">INDIRECT("ConsolGeog[@["&amp;C$1&amp;"]]")</f>
        <v>126336</v>
      </c>
      <c r="D373" s="129">
        <f t="array" aca="1" ref="D373" ca="1">INDIRECT("ConsolGeog[@["&amp;D$1&amp;"]]")</f>
        <v>33095.279999999999</v>
      </c>
      <c r="E373" s="129" t="str">
        <f t="array" aca="1" ref="E373" ca="1">INDIRECT("ConsolGeog[@["&amp;E$1&amp;"]]")</f>
        <v>W06000014</v>
      </c>
      <c r="F373" s="129" t="str">
        <f t="array" aca="1" ref="F373" ca="1">INDIRECT("ConsolGeog[@["&amp;F$1&amp;"]]")</f>
        <v/>
      </c>
      <c r="G373" s="129" t="str">
        <f t="array" aca="1" ref="G373" ca="1">INDIRECT("ConsolGeog[@["&amp;G$1&amp;"]]")</f>
        <v>Local Authority</v>
      </c>
      <c r="H373" s="129" t="str">
        <f t="array" aca="1" ref="H373" ca="1">INDIRECT("ConsolGeog[@["&amp;H$1&amp;"]]")</f>
        <v>Wales</v>
      </c>
      <c r="I373" s="129" t="str">
        <f t="array" aca="1" ref="I373" ca="1">INDIRECT("ConsolGeog[@["&amp;I$1&amp;"]]")</f>
        <v/>
      </c>
      <c r="J373" s="129">
        <f t="array" aca="1" ref="J373" ca="1">INDIRECT("ConsolGeog[@["&amp;J$1&amp;"]]")</f>
        <v>0</v>
      </c>
      <c r="K373" s="129">
        <f t="array" aca="1" ref="K373" ca="1">INDIRECT("ConsolGeog[@["&amp;K$1&amp;"]]")</f>
        <v>0</v>
      </c>
      <c r="L373" s="129">
        <f t="array" aca="1" ref="L373" ca="1">INDIRECT("ConsolGeog[@["&amp;L$1&amp;"]]")</f>
        <v>0</v>
      </c>
      <c r="M373" s="129">
        <f t="array" aca="1" ref="M373" ca="1">INDIRECT("ConsolGeog[@["&amp;M$1&amp;"]]")</f>
        <v>0</v>
      </c>
      <c r="N373" s="129">
        <f t="array" aca="1" ref="N373" ca="1">INDIRECT("ConsolGeog[@["&amp;N$1&amp;"]]")</f>
        <v>0</v>
      </c>
      <c r="O373" s="129">
        <f t="array" aca="1" ref="O373" ca="1">INDIRECT("ConsolGeog[@["&amp;O$1&amp;"]]")</f>
        <v>0</v>
      </c>
      <c r="P373" s="129">
        <f t="array" ref="P373">ConsolGeog[COUNTY: Presented CS - 16-17 (2014) '[non additive!']]</f>
        <v>0</v>
      </c>
      <c r="Q373" s="129">
        <f t="array" ref="Q373">ConsolGeog[COUNTY: Presented CS - 16-24 (2014) '[non additive!']]</f>
        <v>0</v>
      </c>
      <c r="R373" s="129">
        <f t="array" ref="R373">ConsolGeog[COUNTY: Presented CS - 18-24 (2014) '[non additive!']]</f>
        <v>0</v>
      </c>
      <c r="S373" s="129">
        <f t="array" ref="S373">ConsolGeog[COUNTY: Assessed CS - 16-17 (2014) '[non additive!']]</f>
        <v>0</v>
      </c>
      <c r="T373" s="129">
        <f t="array" ref="T373">ConsolGeog[COUNTY: Assessed CS - 16-24 (2014) '[non additive!']]</f>
        <v>0</v>
      </c>
      <c r="U373" s="129">
        <f t="array" ref="U373">ConsolGeog[COUNTY: Assessed CS - 18-24 (2014) '[non additive!']]</f>
        <v>0</v>
      </c>
      <c r="V373" s="129">
        <f t="array" ref="V373">ConsolGeog[COUNTY: Sum of districts'' populations '[non additive!']]</f>
        <v>92028</v>
      </c>
      <c r="W373" s="160">
        <f t="array" aca="1" ref="W373" ca="1">INDIRECT("ConsolGeog[@["&amp;W$1&amp;"]]")</f>
        <v>0</v>
      </c>
      <c r="X373" s="129">
        <f t="array" aca="1" ref="X373" ca="1">INDIRECT("ConsolGeog[@["&amp;X$1&amp;"]]")</f>
        <v>0</v>
      </c>
      <c r="Y373" s="129">
        <f t="array" aca="1" ref="Y373" ca="1">INDIRECT("ConsolGeog[@["&amp;Y$1&amp;"]]")</f>
        <v>0</v>
      </c>
      <c r="Z373" s="129">
        <f t="array" aca="1" ref="Z373" ca="1">INDIRECT("ConsolGeog[@["&amp;Z$1&amp;"]]")</f>
        <v>0</v>
      </c>
      <c r="AA373" s="129">
        <f t="array" aca="1" ref="AA373" ca="1">INDIRECT("ConsolGeog[@["&amp;AA$1&amp;"]]")</f>
        <v>0</v>
      </c>
      <c r="AB373" s="129">
        <f t="array" aca="1" ref="AB373" ca="1">INDIRECT("ConsolGeog[@["&amp;AB$1&amp;"]]")</f>
        <v>0</v>
      </c>
      <c r="AC373" s="129">
        <f t="array" aca="1" ref="AC373" ca="1">INDIRECT("ConsolGeog[@["&amp;AC$1&amp;"]]")</f>
        <v>0</v>
      </c>
      <c r="AD373" s="129" t="str">
        <f t="array" aca="1" ref="AD373" ca="1">INDIRECT("ConsolGeog[@["&amp;AD$1&amp;"]]")</f>
        <v/>
      </c>
      <c r="AE373" s="129" t="str">
        <f t="array" aca="1" ref="AE373" ca="1">INDIRECT("ConsolGeog[@["&amp;AE$1&amp;"]]")</f>
        <v/>
      </c>
      <c r="AF373" s="129" t="str">
        <f t="array" aca="1" ref="AF373" ca="1">INDIRECT("ConsolGeog[@["&amp;AF$1&amp;"]]")</f>
        <v/>
      </c>
      <c r="AG373" s="129" t="str">
        <f t="array" aca="1" ref="AG373" ca="1">INDIRECT("ConsolGeog[@["&amp;AG$1&amp;"]]")</f>
        <v/>
      </c>
      <c r="AH373" s="129" t="str">
        <f t="array" aca="1" ref="AH373" ca="1">INDIRECT("ConsolGeog[@["&amp;AH$1&amp;"]]")</f>
        <v/>
      </c>
      <c r="AI373" s="129" t="str">
        <f t="array" aca="1" ref="AI373" ca="1">INDIRECT("ConsolGeog[@["&amp;AI$1&amp;"]]")</f>
        <v/>
      </c>
    </row>
    <row r="374" spans="1:35">
      <c r="A374" s="129" t="str">
        <f t="array" aca="1" ref="A374" ca="1">INDIRECT("ConsolGeog[@["&amp;A$1&amp;"]]")</f>
        <v>W06000015</v>
      </c>
      <c r="B374" s="129" t="str">
        <f t="array" aca="1" ref="B374" ca="1">INDIRECT("ConsolGeog[@["&amp;B$1&amp;"]]")</f>
        <v>Cardiff</v>
      </c>
      <c r="C374" s="129">
        <f t="array" aca="1" ref="C374" ca="1">INDIRECT("ConsolGeog[@["&amp;C$1&amp;"]]")</f>
        <v>346090</v>
      </c>
      <c r="D374" s="129">
        <f t="array" aca="1" ref="D374" ca="1">INDIRECT("ConsolGeog[@["&amp;D$1&amp;"]]")</f>
        <v>14038.2</v>
      </c>
      <c r="E374" s="129" t="str">
        <f t="array" aca="1" ref="E374" ca="1">INDIRECT("ConsolGeog[@["&amp;E$1&amp;"]]")</f>
        <v>W06000015</v>
      </c>
      <c r="F374" s="129" t="str">
        <f t="array" aca="1" ref="F374" ca="1">INDIRECT("ConsolGeog[@["&amp;F$1&amp;"]]")</f>
        <v/>
      </c>
      <c r="G374" s="129" t="str">
        <f t="array" aca="1" ref="G374" ca="1">INDIRECT("ConsolGeog[@["&amp;G$1&amp;"]]")</f>
        <v>Local Authority</v>
      </c>
      <c r="H374" s="129" t="str">
        <f t="array" aca="1" ref="H374" ca="1">INDIRECT("ConsolGeog[@["&amp;H$1&amp;"]]")</f>
        <v>Wales</v>
      </c>
      <c r="I374" s="129" t="str">
        <f t="array" aca="1" ref="I374" ca="1">INDIRECT("ConsolGeog[@["&amp;I$1&amp;"]]")</f>
        <v/>
      </c>
      <c r="J374" s="129">
        <f t="array" aca="1" ref="J374" ca="1">INDIRECT("ConsolGeog[@["&amp;J$1&amp;"]]")</f>
        <v>403</v>
      </c>
      <c r="K374" s="129">
        <f t="array" aca="1" ref="K374" ca="1">INDIRECT("ConsolGeog[@["&amp;K$1&amp;"]]")</f>
        <v>0</v>
      </c>
      <c r="L374" s="129">
        <f t="array" aca="1" ref="L374" ca="1">INDIRECT("ConsolGeog[@["&amp;L$1&amp;"]]")</f>
        <v>1614</v>
      </c>
      <c r="M374" s="129">
        <f t="array" aca="1" ref="M374" ca="1">INDIRECT("ConsolGeog[@["&amp;M$1&amp;"]]")</f>
        <v>33</v>
      </c>
      <c r="N374" s="129">
        <f t="array" aca="1" ref="N374" ca="1">INDIRECT("ConsolGeog[@["&amp;N$1&amp;"]]")</f>
        <v>0</v>
      </c>
      <c r="O374" s="129">
        <f t="array" aca="1" ref="O374" ca="1">INDIRECT("ConsolGeog[@["&amp;O$1&amp;"]]")</f>
        <v>743</v>
      </c>
      <c r="P374" s="129">
        <f t="array" ref="P374">ConsolGeog[COUNTY: Presented CS - 16-17 (2014) '[non additive!']]</f>
        <v>0</v>
      </c>
      <c r="Q374" s="129">
        <f t="array" ref="Q374">ConsolGeog[COUNTY: Presented CS - 16-24 (2014) '[non additive!']]</f>
        <v>0</v>
      </c>
      <c r="R374" s="129">
        <f t="array" ref="R374">ConsolGeog[COUNTY: Presented CS - 18-24 (2014) '[non additive!']]</f>
        <v>0</v>
      </c>
      <c r="S374" s="129">
        <f t="array" ref="S374">ConsolGeog[COUNTY: Assessed CS - 16-17 (2014) '[non additive!']]</f>
        <v>0</v>
      </c>
      <c r="T374" s="129">
        <f t="array" ref="T374">ConsolGeog[COUNTY: Assessed CS - 16-24 (2014) '[non additive!']]</f>
        <v>0</v>
      </c>
      <c r="U374" s="129">
        <f t="array" ref="U374">ConsolGeog[COUNTY: Assessed CS - 18-24 (2014) '[non additive!']]</f>
        <v>0</v>
      </c>
      <c r="V374" s="129">
        <f t="array" ref="V374">ConsolGeog[COUNTY: Sum of districts'' populations '[non additive!']]</f>
        <v>92028</v>
      </c>
      <c r="W374" s="160">
        <f t="array" aca="1" ref="W374" ca="1">INDIRECT("ConsolGeog[@["&amp;W$1&amp;"]]")</f>
        <v>0</v>
      </c>
      <c r="X374" s="129">
        <f t="array" aca="1" ref="X374" ca="1">INDIRECT("ConsolGeog[@["&amp;X$1&amp;"]]")</f>
        <v>0</v>
      </c>
      <c r="Y374" s="129">
        <f t="array" aca="1" ref="Y374" ca="1">INDIRECT("ConsolGeog[@["&amp;Y$1&amp;"]]")</f>
        <v>0</v>
      </c>
      <c r="Z374" s="129">
        <f t="array" aca="1" ref="Z374" ca="1">INDIRECT("ConsolGeog[@["&amp;Z$1&amp;"]]")</f>
        <v>0</v>
      </c>
      <c r="AA374" s="129">
        <f t="array" aca="1" ref="AA374" ca="1">INDIRECT("ConsolGeog[@["&amp;AA$1&amp;"]]")</f>
        <v>0</v>
      </c>
      <c r="AB374" s="129">
        <f t="array" aca="1" ref="AB374" ca="1">INDIRECT("ConsolGeog[@["&amp;AB$1&amp;"]]")</f>
        <v>0</v>
      </c>
      <c r="AC374" s="129">
        <f t="array" aca="1" ref="AC374" ca="1">INDIRECT("ConsolGeog[@["&amp;AC$1&amp;"]]")</f>
        <v>0</v>
      </c>
      <c r="AD374" s="129" t="str">
        <f t="array" aca="1" ref="AD374" ca="1">INDIRECT("ConsolGeog[@["&amp;AD$1&amp;"]]")</f>
        <v/>
      </c>
      <c r="AE374" s="129" t="str">
        <f t="array" aca="1" ref="AE374" ca="1">INDIRECT("ConsolGeog[@["&amp;AE$1&amp;"]]")</f>
        <v/>
      </c>
      <c r="AF374" s="129" t="str">
        <f t="array" aca="1" ref="AF374" ca="1">INDIRECT("ConsolGeog[@["&amp;AF$1&amp;"]]")</f>
        <v/>
      </c>
      <c r="AG374" s="129" t="str">
        <f t="array" aca="1" ref="AG374" ca="1">INDIRECT("ConsolGeog[@["&amp;AG$1&amp;"]]")</f>
        <v/>
      </c>
      <c r="AH374" s="129" t="str">
        <f t="array" aca="1" ref="AH374" ca="1">INDIRECT("ConsolGeog[@["&amp;AH$1&amp;"]]")</f>
        <v/>
      </c>
      <c r="AI374" s="129" t="str">
        <f t="array" aca="1" ref="AI374" ca="1">INDIRECT("ConsolGeog[@["&amp;AI$1&amp;"]]")</f>
        <v/>
      </c>
    </row>
    <row r="375" spans="1:35">
      <c r="A375" s="129" t="str">
        <f t="array" aca="1" ref="A375" ca="1">INDIRECT("ConsolGeog[@["&amp;A$1&amp;"]]")</f>
        <v>W06000016</v>
      </c>
      <c r="B375" s="129" t="str">
        <f t="array" aca="1" ref="B375" ca="1">INDIRECT("ConsolGeog[@["&amp;B$1&amp;"]]")</f>
        <v>Rhondda Cynon Taf</v>
      </c>
      <c r="C375" s="129">
        <f t="array" aca="1" ref="C375" ca="1">INDIRECT("ConsolGeog[@["&amp;C$1&amp;"]]")</f>
        <v>234410</v>
      </c>
      <c r="D375" s="129">
        <f t="array" aca="1" ref="D375" ca="1">INDIRECT("ConsolGeog[@["&amp;D$1&amp;"]]")</f>
        <v>42412.97</v>
      </c>
      <c r="E375" s="129" t="str">
        <f t="array" aca="1" ref="E375" ca="1">INDIRECT("ConsolGeog[@["&amp;E$1&amp;"]]")</f>
        <v>W06000016</v>
      </c>
      <c r="F375" s="129" t="str">
        <f t="array" aca="1" ref="F375" ca="1">INDIRECT("ConsolGeog[@["&amp;F$1&amp;"]]")</f>
        <v/>
      </c>
      <c r="G375" s="129" t="str">
        <f t="array" aca="1" ref="G375" ca="1">INDIRECT("ConsolGeog[@["&amp;G$1&amp;"]]")</f>
        <v>Local Authority</v>
      </c>
      <c r="H375" s="129" t="str">
        <f t="array" aca="1" ref="H375" ca="1">INDIRECT("ConsolGeog[@["&amp;H$1&amp;"]]")</f>
        <v>Wales</v>
      </c>
      <c r="I375" s="129" t="str">
        <f t="array" aca="1" ref="I375" ca="1">INDIRECT("ConsolGeog[@["&amp;I$1&amp;"]]")</f>
        <v/>
      </c>
      <c r="J375" s="129">
        <f t="array" aca="1" ref="J375" ca="1">INDIRECT("ConsolGeog[@["&amp;J$1&amp;"]]")</f>
        <v>32</v>
      </c>
      <c r="K375" s="129">
        <f t="array" aca="1" ref="K375" ca="1">INDIRECT("ConsolGeog[@["&amp;K$1&amp;"]]")</f>
        <v>0</v>
      </c>
      <c r="L375" s="129">
        <f t="array" aca="1" ref="L375" ca="1">INDIRECT("ConsolGeog[@["&amp;L$1&amp;"]]")</f>
        <v>86</v>
      </c>
      <c r="M375" s="129">
        <f t="array" aca="1" ref="M375" ca="1">INDIRECT("ConsolGeog[@["&amp;M$1&amp;"]]")</f>
        <v>32</v>
      </c>
      <c r="N375" s="129">
        <f t="array" aca="1" ref="N375" ca="1">INDIRECT("ConsolGeog[@["&amp;N$1&amp;"]]")</f>
        <v>0</v>
      </c>
      <c r="O375" s="129">
        <f t="array" aca="1" ref="O375" ca="1">INDIRECT("ConsolGeog[@["&amp;O$1&amp;"]]")</f>
        <v>86</v>
      </c>
      <c r="P375" s="129">
        <f t="array" ref="P375">ConsolGeog[COUNTY: Presented CS - 16-17 (2014) '[non additive!']]</f>
        <v>0</v>
      </c>
      <c r="Q375" s="129">
        <f t="array" ref="Q375">ConsolGeog[COUNTY: Presented CS - 16-24 (2014) '[non additive!']]</f>
        <v>0</v>
      </c>
      <c r="R375" s="129">
        <f t="array" ref="R375">ConsolGeog[COUNTY: Presented CS - 18-24 (2014) '[non additive!']]</f>
        <v>0</v>
      </c>
      <c r="S375" s="129">
        <f t="array" ref="S375">ConsolGeog[COUNTY: Assessed CS - 16-17 (2014) '[non additive!']]</f>
        <v>0</v>
      </c>
      <c r="T375" s="129">
        <f t="array" ref="T375">ConsolGeog[COUNTY: Assessed CS - 16-24 (2014) '[non additive!']]</f>
        <v>0</v>
      </c>
      <c r="U375" s="129">
        <f t="array" ref="U375">ConsolGeog[COUNTY: Assessed CS - 18-24 (2014) '[non additive!']]</f>
        <v>0</v>
      </c>
      <c r="V375" s="129">
        <f t="array" ref="V375">ConsolGeog[COUNTY: Sum of districts'' populations '[non additive!']]</f>
        <v>92028</v>
      </c>
      <c r="W375" s="160">
        <f t="array" aca="1" ref="W375" ca="1">INDIRECT("ConsolGeog[@["&amp;W$1&amp;"]]")</f>
        <v>0</v>
      </c>
      <c r="X375" s="129">
        <f t="array" aca="1" ref="X375" ca="1">INDIRECT("ConsolGeog[@["&amp;X$1&amp;"]]")</f>
        <v>0</v>
      </c>
      <c r="Y375" s="129">
        <f t="array" aca="1" ref="Y375" ca="1">INDIRECT("ConsolGeog[@["&amp;Y$1&amp;"]]")</f>
        <v>0</v>
      </c>
      <c r="Z375" s="129">
        <f t="array" aca="1" ref="Z375" ca="1">INDIRECT("ConsolGeog[@["&amp;Z$1&amp;"]]")</f>
        <v>0</v>
      </c>
      <c r="AA375" s="129">
        <f t="array" aca="1" ref="AA375" ca="1">INDIRECT("ConsolGeog[@["&amp;AA$1&amp;"]]")</f>
        <v>0</v>
      </c>
      <c r="AB375" s="129">
        <f t="array" aca="1" ref="AB375" ca="1">INDIRECT("ConsolGeog[@["&amp;AB$1&amp;"]]")</f>
        <v>0</v>
      </c>
      <c r="AC375" s="129">
        <f t="array" aca="1" ref="AC375" ca="1">INDIRECT("ConsolGeog[@["&amp;AC$1&amp;"]]")</f>
        <v>0</v>
      </c>
      <c r="AD375" s="129" t="str">
        <f t="array" aca="1" ref="AD375" ca="1">INDIRECT("ConsolGeog[@["&amp;AD$1&amp;"]]")</f>
        <v/>
      </c>
      <c r="AE375" s="129" t="str">
        <f t="array" aca="1" ref="AE375" ca="1">INDIRECT("ConsolGeog[@["&amp;AE$1&amp;"]]")</f>
        <v/>
      </c>
      <c r="AF375" s="129" t="str">
        <f t="array" aca="1" ref="AF375" ca="1">INDIRECT("ConsolGeog[@["&amp;AF$1&amp;"]]")</f>
        <v/>
      </c>
      <c r="AG375" s="129" t="str">
        <f t="array" aca="1" ref="AG375" ca="1">INDIRECT("ConsolGeog[@["&amp;AG$1&amp;"]]")</f>
        <v/>
      </c>
      <c r="AH375" s="129" t="str">
        <f t="array" aca="1" ref="AH375" ca="1">INDIRECT("ConsolGeog[@["&amp;AH$1&amp;"]]")</f>
        <v/>
      </c>
      <c r="AI375" s="129" t="str">
        <f t="array" aca="1" ref="AI375" ca="1">INDIRECT("ConsolGeog[@["&amp;AI$1&amp;"]]")</f>
        <v/>
      </c>
    </row>
    <row r="376" spans="1:35">
      <c r="A376" s="129" t="str">
        <f t="array" aca="1" ref="A376" ca="1">INDIRECT("ConsolGeog[@["&amp;A$1&amp;"]]")</f>
        <v>W06000019</v>
      </c>
      <c r="B376" s="129" t="str">
        <f t="array" aca="1" ref="B376" ca="1">INDIRECT("ConsolGeog[@["&amp;B$1&amp;"]]")</f>
        <v>Blaenau Gwent</v>
      </c>
      <c r="C376" s="129">
        <f t="array" aca="1" ref="C376" ca="1">INDIRECT("ConsolGeog[@["&amp;C$1&amp;"]]")</f>
        <v>69814</v>
      </c>
      <c r="D376" s="129">
        <f t="array" aca="1" ref="D376" ca="1">INDIRECT("ConsolGeog[@["&amp;D$1&amp;"]]")</f>
        <v>10876.16</v>
      </c>
      <c r="E376" s="129" t="str">
        <f t="array" aca="1" ref="E376" ca="1">INDIRECT("ConsolGeog[@["&amp;E$1&amp;"]]")</f>
        <v>W06000019</v>
      </c>
      <c r="F376" s="129" t="str">
        <f t="array" aca="1" ref="F376" ca="1">INDIRECT("ConsolGeog[@["&amp;F$1&amp;"]]")</f>
        <v/>
      </c>
      <c r="G376" s="129" t="str">
        <f t="array" aca="1" ref="G376" ca="1">INDIRECT("ConsolGeog[@["&amp;G$1&amp;"]]")</f>
        <v>Local Authority</v>
      </c>
      <c r="H376" s="129" t="str">
        <f t="array" aca="1" ref="H376" ca="1">INDIRECT("ConsolGeog[@["&amp;H$1&amp;"]]")</f>
        <v>Wales</v>
      </c>
      <c r="I376" s="129" t="str">
        <f t="array" aca="1" ref="I376" ca="1">INDIRECT("ConsolGeog[@["&amp;I$1&amp;"]]")</f>
        <v/>
      </c>
      <c r="J376" s="129">
        <f t="array" aca="1" ref="J376" ca="1">INDIRECT("ConsolGeog[@["&amp;J$1&amp;"]]")</f>
        <v>12</v>
      </c>
      <c r="K376" s="129">
        <f t="array" aca="1" ref="K376" ca="1">INDIRECT("ConsolGeog[@["&amp;K$1&amp;"]]")</f>
        <v>0</v>
      </c>
      <c r="L376" s="129">
        <f t="array" aca="1" ref="L376" ca="1">INDIRECT("ConsolGeog[@["&amp;L$1&amp;"]]")</f>
        <v>158</v>
      </c>
      <c r="M376" s="129">
        <f t="array" aca="1" ref="M376" ca="1">INDIRECT("ConsolGeog[@["&amp;M$1&amp;"]]")</f>
        <v>12</v>
      </c>
      <c r="N376" s="129">
        <f t="array" aca="1" ref="N376" ca="1">INDIRECT("ConsolGeog[@["&amp;N$1&amp;"]]")</f>
        <v>0</v>
      </c>
      <c r="O376" s="129">
        <f t="array" aca="1" ref="O376" ca="1">INDIRECT("ConsolGeog[@["&amp;O$1&amp;"]]")</f>
        <v>126</v>
      </c>
      <c r="P376" s="129">
        <f t="array" ref="P376">ConsolGeog[COUNTY: Presented CS - 16-17 (2014) '[non additive!']]</f>
        <v>0</v>
      </c>
      <c r="Q376" s="129">
        <f t="array" ref="Q376">ConsolGeog[COUNTY: Presented CS - 16-24 (2014) '[non additive!']]</f>
        <v>0</v>
      </c>
      <c r="R376" s="129">
        <f t="array" ref="R376">ConsolGeog[COUNTY: Presented CS - 18-24 (2014) '[non additive!']]</f>
        <v>0</v>
      </c>
      <c r="S376" s="129">
        <f t="array" ref="S376">ConsolGeog[COUNTY: Assessed CS - 16-17 (2014) '[non additive!']]</f>
        <v>0</v>
      </c>
      <c r="T376" s="129">
        <f t="array" ref="T376">ConsolGeog[COUNTY: Assessed CS - 16-24 (2014) '[non additive!']]</f>
        <v>0</v>
      </c>
      <c r="U376" s="129">
        <f t="array" ref="U376">ConsolGeog[COUNTY: Assessed CS - 18-24 (2014) '[non additive!']]</f>
        <v>0</v>
      </c>
      <c r="V376" s="129">
        <f t="array" ref="V376">ConsolGeog[COUNTY: Sum of districts'' populations '[non additive!']]</f>
        <v>92028</v>
      </c>
      <c r="W376" s="160">
        <f t="array" aca="1" ref="W376" ca="1">INDIRECT("ConsolGeog[@["&amp;W$1&amp;"]]")</f>
        <v>0</v>
      </c>
      <c r="X376" s="129">
        <f t="array" aca="1" ref="X376" ca="1">INDIRECT("ConsolGeog[@["&amp;X$1&amp;"]]")</f>
        <v>0</v>
      </c>
      <c r="Y376" s="129">
        <f t="array" aca="1" ref="Y376" ca="1">INDIRECT("ConsolGeog[@["&amp;Y$1&amp;"]]")</f>
        <v>0</v>
      </c>
      <c r="Z376" s="129">
        <f t="array" aca="1" ref="Z376" ca="1">INDIRECT("ConsolGeog[@["&amp;Z$1&amp;"]]")</f>
        <v>0</v>
      </c>
      <c r="AA376" s="129">
        <f t="array" aca="1" ref="AA376" ca="1">INDIRECT("ConsolGeog[@["&amp;AA$1&amp;"]]")</f>
        <v>0</v>
      </c>
      <c r="AB376" s="129">
        <f t="array" aca="1" ref="AB376" ca="1">INDIRECT("ConsolGeog[@["&amp;AB$1&amp;"]]")</f>
        <v>0</v>
      </c>
      <c r="AC376" s="129">
        <f t="array" aca="1" ref="AC376" ca="1">INDIRECT("ConsolGeog[@["&amp;AC$1&amp;"]]")</f>
        <v>0</v>
      </c>
      <c r="AD376" s="129" t="str">
        <f t="array" aca="1" ref="AD376" ca="1">INDIRECT("ConsolGeog[@["&amp;AD$1&amp;"]]")</f>
        <v/>
      </c>
      <c r="AE376" s="129" t="str">
        <f t="array" aca="1" ref="AE376" ca="1">INDIRECT("ConsolGeog[@["&amp;AE$1&amp;"]]")</f>
        <v/>
      </c>
      <c r="AF376" s="129" t="str">
        <f t="array" aca="1" ref="AF376" ca="1">INDIRECT("ConsolGeog[@["&amp;AF$1&amp;"]]")</f>
        <v/>
      </c>
      <c r="AG376" s="129" t="str">
        <f t="array" aca="1" ref="AG376" ca="1">INDIRECT("ConsolGeog[@["&amp;AG$1&amp;"]]")</f>
        <v/>
      </c>
      <c r="AH376" s="129" t="str">
        <f t="array" aca="1" ref="AH376" ca="1">INDIRECT("ConsolGeog[@["&amp;AH$1&amp;"]]")</f>
        <v/>
      </c>
      <c r="AI376" s="129" t="str">
        <f t="array" aca="1" ref="AI376" ca="1">INDIRECT("ConsolGeog[@["&amp;AI$1&amp;"]]")</f>
        <v/>
      </c>
    </row>
    <row r="377" spans="1:35">
      <c r="A377" s="129" t="str">
        <f t="array" aca="1" ref="A377" ca="1">INDIRECT("ConsolGeog[@["&amp;A$1&amp;"]]")</f>
        <v>W06000020</v>
      </c>
      <c r="B377" s="129" t="str">
        <f t="array" aca="1" ref="B377" ca="1">INDIRECT("ConsolGeog[@["&amp;B$1&amp;"]]")</f>
        <v>Torfaen</v>
      </c>
      <c r="C377" s="129">
        <f t="array" aca="1" ref="C377" ca="1">INDIRECT("ConsolGeog[@["&amp;C$1&amp;"]]")</f>
        <v>91075</v>
      </c>
      <c r="D377" s="129">
        <f t="array" aca="1" ref="D377" ca="1">INDIRECT("ConsolGeog[@["&amp;D$1&amp;"]]")</f>
        <v>12564.08</v>
      </c>
      <c r="E377" s="129" t="str">
        <f t="array" aca="1" ref="E377" ca="1">INDIRECT("ConsolGeog[@["&amp;E$1&amp;"]]")</f>
        <v>W06000020</v>
      </c>
      <c r="F377" s="129" t="str">
        <f t="array" aca="1" ref="F377" ca="1">INDIRECT("ConsolGeog[@["&amp;F$1&amp;"]]")</f>
        <v/>
      </c>
      <c r="G377" s="129" t="str">
        <f t="array" aca="1" ref="G377" ca="1">INDIRECT("ConsolGeog[@["&amp;G$1&amp;"]]")</f>
        <v>Local Authority</v>
      </c>
      <c r="H377" s="129" t="str">
        <f t="array" aca="1" ref="H377" ca="1">INDIRECT("ConsolGeog[@["&amp;H$1&amp;"]]")</f>
        <v>Wales</v>
      </c>
      <c r="I377" s="129" t="str">
        <f t="array" aca="1" ref="I377" ca="1">INDIRECT("ConsolGeog[@["&amp;I$1&amp;"]]")</f>
        <v/>
      </c>
      <c r="J377" s="129">
        <f t="array" aca="1" ref="J377" ca="1">INDIRECT("ConsolGeog[@["&amp;J$1&amp;"]]")</f>
        <v>28</v>
      </c>
      <c r="K377" s="129">
        <f t="array" aca="1" ref="K377" ca="1">INDIRECT("ConsolGeog[@["&amp;K$1&amp;"]]")</f>
        <v>0</v>
      </c>
      <c r="L377" s="129">
        <f t="array" aca="1" ref="L377" ca="1">INDIRECT("ConsolGeog[@["&amp;L$1&amp;"]]")</f>
        <v>201</v>
      </c>
      <c r="M377" s="129">
        <f t="array" aca="1" ref="M377" ca="1">INDIRECT("ConsolGeog[@["&amp;M$1&amp;"]]")</f>
        <v>17</v>
      </c>
      <c r="N377" s="129">
        <f t="array" aca="1" ref="N377" ca="1">INDIRECT("ConsolGeog[@["&amp;N$1&amp;"]]")</f>
        <v>0</v>
      </c>
      <c r="O377" s="129">
        <f t="array" aca="1" ref="O377" ca="1">INDIRECT("ConsolGeog[@["&amp;O$1&amp;"]]")</f>
        <v>102</v>
      </c>
      <c r="P377" s="129">
        <f t="array" ref="P377">ConsolGeog[COUNTY: Presented CS - 16-17 (2014) '[non additive!']]</f>
        <v>0</v>
      </c>
      <c r="Q377" s="129">
        <f t="array" ref="Q377">ConsolGeog[COUNTY: Presented CS - 16-24 (2014) '[non additive!']]</f>
        <v>0</v>
      </c>
      <c r="R377" s="129">
        <f t="array" ref="R377">ConsolGeog[COUNTY: Presented CS - 18-24 (2014) '[non additive!']]</f>
        <v>0</v>
      </c>
      <c r="S377" s="129">
        <f t="array" ref="S377">ConsolGeog[COUNTY: Assessed CS - 16-17 (2014) '[non additive!']]</f>
        <v>0</v>
      </c>
      <c r="T377" s="129">
        <f t="array" ref="T377">ConsolGeog[COUNTY: Assessed CS - 16-24 (2014) '[non additive!']]</f>
        <v>0</v>
      </c>
      <c r="U377" s="129">
        <f t="array" ref="U377">ConsolGeog[COUNTY: Assessed CS - 18-24 (2014) '[non additive!']]</f>
        <v>0</v>
      </c>
      <c r="V377" s="129">
        <f t="array" ref="V377">ConsolGeog[COUNTY: Sum of districts'' populations '[non additive!']]</f>
        <v>92028</v>
      </c>
      <c r="W377" s="160">
        <f t="array" aca="1" ref="W377" ca="1">INDIRECT("ConsolGeog[@["&amp;W$1&amp;"]]")</f>
        <v>0</v>
      </c>
      <c r="X377" s="129">
        <f t="array" aca="1" ref="X377" ca="1">INDIRECT("ConsolGeog[@["&amp;X$1&amp;"]]")</f>
        <v>0</v>
      </c>
      <c r="Y377" s="129">
        <f t="array" aca="1" ref="Y377" ca="1">INDIRECT("ConsolGeog[@["&amp;Y$1&amp;"]]")</f>
        <v>0</v>
      </c>
      <c r="Z377" s="129">
        <f t="array" aca="1" ref="Z377" ca="1">INDIRECT("ConsolGeog[@["&amp;Z$1&amp;"]]")</f>
        <v>0</v>
      </c>
      <c r="AA377" s="129">
        <f t="array" aca="1" ref="AA377" ca="1">INDIRECT("ConsolGeog[@["&amp;AA$1&amp;"]]")</f>
        <v>0</v>
      </c>
      <c r="AB377" s="129">
        <f t="array" aca="1" ref="AB377" ca="1">INDIRECT("ConsolGeog[@["&amp;AB$1&amp;"]]")</f>
        <v>0</v>
      </c>
      <c r="AC377" s="129">
        <f t="array" aca="1" ref="AC377" ca="1">INDIRECT("ConsolGeog[@["&amp;AC$1&amp;"]]")</f>
        <v>0</v>
      </c>
      <c r="AD377" s="129" t="str">
        <f t="array" aca="1" ref="AD377" ca="1">INDIRECT("ConsolGeog[@["&amp;AD$1&amp;"]]")</f>
        <v/>
      </c>
      <c r="AE377" s="129" t="str">
        <f t="array" aca="1" ref="AE377" ca="1">INDIRECT("ConsolGeog[@["&amp;AE$1&amp;"]]")</f>
        <v/>
      </c>
      <c r="AF377" s="129" t="str">
        <f t="array" aca="1" ref="AF377" ca="1">INDIRECT("ConsolGeog[@["&amp;AF$1&amp;"]]")</f>
        <v/>
      </c>
      <c r="AG377" s="129" t="str">
        <f t="array" aca="1" ref="AG377" ca="1">INDIRECT("ConsolGeog[@["&amp;AG$1&amp;"]]")</f>
        <v/>
      </c>
      <c r="AH377" s="129" t="str">
        <f t="array" aca="1" ref="AH377" ca="1">INDIRECT("ConsolGeog[@["&amp;AH$1&amp;"]]")</f>
        <v/>
      </c>
      <c r="AI377" s="129" t="str">
        <f t="array" aca="1" ref="AI377" ca="1">INDIRECT("ConsolGeog[@["&amp;AI$1&amp;"]]")</f>
        <v/>
      </c>
    </row>
    <row r="378" spans="1:35">
      <c r="A378" s="129" t="str">
        <f t="array" aca="1" ref="A378" ca="1">INDIRECT("ConsolGeog[@["&amp;A$1&amp;"]]")</f>
        <v>W06000021</v>
      </c>
      <c r="B378" s="129" t="str">
        <f t="array" aca="1" ref="B378" ca="1">INDIRECT("ConsolGeog[@["&amp;B$1&amp;"]]")</f>
        <v>Monmouthshire</v>
      </c>
      <c r="C378" s="129">
        <f t="array" aca="1" ref="C378" ca="1">INDIRECT("ConsolGeog[@["&amp;C$1&amp;"]]")</f>
        <v>91323</v>
      </c>
      <c r="D378" s="129">
        <f t="array" aca="1" ref="D378" ca="1">INDIRECT("ConsolGeog[@["&amp;D$1&amp;"]]")</f>
        <v>84914.94</v>
      </c>
      <c r="E378" s="129" t="str">
        <f t="array" aca="1" ref="E378" ca="1">INDIRECT("ConsolGeog[@["&amp;E$1&amp;"]]")</f>
        <v>W06000021</v>
      </c>
      <c r="F378" s="129" t="str">
        <f t="array" aca="1" ref="F378" ca="1">INDIRECT("ConsolGeog[@["&amp;F$1&amp;"]]")</f>
        <v/>
      </c>
      <c r="G378" s="129" t="str">
        <f t="array" aca="1" ref="G378" ca="1">INDIRECT("ConsolGeog[@["&amp;G$1&amp;"]]")</f>
        <v>Local Authority</v>
      </c>
      <c r="H378" s="129" t="str">
        <f t="array" aca="1" ref="H378" ca="1">INDIRECT("ConsolGeog[@["&amp;H$1&amp;"]]")</f>
        <v>Wales</v>
      </c>
      <c r="I378" s="129" t="str">
        <f t="array" aca="1" ref="I378" ca="1">INDIRECT("ConsolGeog[@["&amp;I$1&amp;"]]")</f>
        <v/>
      </c>
      <c r="J378" s="129">
        <f t="array" aca="1" ref="J378" ca="1">INDIRECT("ConsolGeog[@["&amp;J$1&amp;"]]")</f>
        <v>0</v>
      </c>
      <c r="K378" s="129">
        <f t="array" aca="1" ref="K378" ca="1">INDIRECT("ConsolGeog[@["&amp;K$1&amp;"]]")</f>
        <v>0</v>
      </c>
      <c r="L378" s="129">
        <f t="array" aca="1" ref="L378" ca="1">INDIRECT("ConsolGeog[@["&amp;L$1&amp;"]]")</f>
        <v>0</v>
      </c>
      <c r="M378" s="129">
        <f t="array" aca="1" ref="M378" ca="1">INDIRECT("ConsolGeog[@["&amp;M$1&amp;"]]")</f>
        <v>0</v>
      </c>
      <c r="N378" s="129">
        <f t="array" aca="1" ref="N378" ca="1">INDIRECT("ConsolGeog[@["&amp;N$1&amp;"]]")</f>
        <v>0</v>
      </c>
      <c r="O378" s="129">
        <f t="array" aca="1" ref="O378" ca="1">INDIRECT("ConsolGeog[@["&amp;O$1&amp;"]]")</f>
        <v>0</v>
      </c>
      <c r="P378" s="129">
        <f t="array" ref="P378">ConsolGeog[COUNTY: Presented CS - 16-17 (2014) '[non additive!']]</f>
        <v>0</v>
      </c>
      <c r="Q378" s="129">
        <f t="array" ref="Q378">ConsolGeog[COUNTY: Presented CS - 16-24 (2014) '[non additive!']]</f>
        <v>0</v>
      </c>
      <c r="R378" s="129">
        <f t="array" ref="R378">ConsolGeog[COUNTY: Presented CS - 18-24 (2014) '[non additive!']]</f>
        <v>0</v>
      </c>
      <c r="S378" s="129">
        <f t="array" ref="S378">ConsolGeog[COUNTY: Assessed CS - 16-17 (2014) '[non additive!']]</f>
        <v>0</v>
      </c>
      <c r="T378" s="129">
        <f t="array" ref="T378">ConsolGeog[COUNTY: Assessed CS - 16-24 (2014) '[non additive!']]</f>
        <v>0</v>
      </c>
      <c r="U378" s="129">
        <f t="array" ref="U378">ConsolGeog[COUNTY: Assessed CS - 18-24 (2014) '[non additive!']]</f>
        <v>0</v>
      </c>
      <c r="V378" s="129">
        <f t="array" ref="V378">ConsolGeog[COUNTY: Sum of districts'' populations '[non additive!']]</f>
        <v>92028</v>
      </c>
      <c r="W378" s="160">
        <f t="array" aca="1" ref="W378" ca="1">INDIRECT("ConsolGeog[@["&amp;W$1&amp;"]]")</f>
        <v>0</v>
      </c>
      <c r="X378" s="129">
        <f t="array" aca="1" ref="X378" ca="1">INDIRECT("ConsolGeog[@["&amp;X$1&amp;"]]")</f>
        <v>0</v>
      </c>
      <c r="Y378" s="129">
        <f t="array" aca="1" ref="Y378" ca="1">INDIRECT("ConsolGeog[@["&amp;Y$1&amp;"]]")</f>
        <v>0</v>
      </c>
      <c r="Z378" s="129">
        <f t="array" aca="1" ref="Z378" ca="1">INDIRECT("ConsolGeog[@["&amp;Z$1&amp;"]]")</f>
        <v>0</v>
      </c>
      <c r="AA378" s="129">
        <f t="array" aca="1" ref="AA378" ca="1">INDIRECT("ConsolGeog[@["&amp;AA$1&amp;"]]")</f>
        <v>0</v>
      </c>
      <c r="AB378" s="129">
        <f t="array" aca="1" ref="AB378" ca="1">INDIRECT("ConsolGeog[@["&amp;AB$1&amp;"]]")</f>
        <v>0</v>
      </c>
      <c r="AC378" s="129">
        <f t="array" aca="1" ref="AC378" ca="1">INDIRECT("ConsolGeog[@["&amp;AC$1&amp;"]]")</f>
        <v>0</v>
      </c>
      <c r="AD378" s="129" t="str">
        <f t="array" aca="1" ref="AD378" ca="1">INDIRECT("ConsolGeog[@["&amp;AD$1&amp;"]]")</f>
        <v/>
      </c>
      <c r="AE378" s="129" t="str">
        <f t="array" aca="1" ref="AE378" ca="1">INDIRECT("ConsolGeog[@["&amp;AE$1&amp;"]]")</f>
        <v/>
      </c>
      <c r="AF378" s="129" t="str">
        <f t="array" aca="1" ref="AF378" ca="1">INDIRECT("ConsolGeog[@["&amp;AF$1&amp;"]]")</f>
        <v/>
      </c>
      <c r="AG378" s="129" t="str">
        <f t="array" aca="1" ref="AG378" ca="1">INDIRECT("ConsolGeog[@["&amp;AG$1&amp;"]]")</f>
        <v/>
      </c>
      <c r="AH378" s="129" t="str">
        <f t="array" aca="1" ref="AH378" ca="1">INDIRECT("ConsolGeog[@["&amp;AH$1&amp;"]]")</f>
        <v/>
      </c>
      <c r="AI378" s="129" t="str">
        <f t="array" aca="1" ref="AI378" ca="1">INDIRECT("ConsolGeog[@["&amp;AI$1&amp;"]]")</f>
        <v/>
      </c>
    </row>
    <row r="379" spans="1:35">
      <c r="A379" s="129" t="str">
        <f t="array" aca="1" ref="A379" ca="1">INDIRECT("ConsolGeog[@["&amp;A$1&amp;"]]")</f>
        <v>W06000022</v>
      </c>
      <c r="B379" s="129" t="str">
        <f t="array" aca="1" ref="B379" ca="1">INDIRECT("ConsolGeog[@["&amp;B$1&amp;"]]")</f>
        <v>Newport</v>
      </c>
      <c r="C379" s="129">
        <f t="array" aca="1" ref="C379" ca="1">INDIRECT("ConsolGeog[@["&amp;C$1&amp;"]]")</f>
        <v>145736</v>
      </c>
      <c r="D379" s="129">
        <f t="array" aca="1" ref="D379" ca="1">INDIRECT("ConsolGeog[@["&amp;D$1&amp;"]]")</f>
        <v>19051.599999999999</v>
      </c>
      <c r="E379" s="129" t="str">
        <f t="array" aca="1" ref="E379" ca="1">INDIRECT("ConsolGeog[@["&amp;E$1&amp;"]]")</f>
        <v>W06000022</v>
      </c>
      <c r="F379" s="129" t="str">
        <f t="array" aca="1" ref="F379" ca="1">INDIRECT("ConsolGeog[@["&amp;F$1&amp;"]]")</f>
        <v/>
      </c>
      <c r="G379" s="129" t="str">
        <f t="array" aca="1" ref="G379" ca="1">INDIRECT("ConsolGeog[@["&amp;G$1&amp;"]]")</f>
        <v>Local Authority</v>
      </c>
      <c r="H379" s="129" t="str">
        <f t="array" aca="1" ref="H379" ca="1">INDIRECT("ConsolGeog[@["&amp;H$1&amp;"]]")</f>
        <v>Wales</v>
      </c>
      <c r="I379" s="129" t="str">
        <f t="array" aca="1" ref="I379" ca="1">INDIRECT("ConsolGeog[@["&amp;I$1&amp;"]]")</f>
        <v/>
      </c>
      <c r="J379" s="129">
        <f t="array" aca="1" ref="J379" ca="1">INDIRECT("ConsolGeog[@["&amp;J$1&amp;"]]")</f>
        <v>0</v>
      </c>
      <c r="K379" s="129">
        <f t="array" aca="1" ref="K379" ca="1">INDIRECT("ConsolGeog[@["&amp;K$1&amp;"]]")</f>
        <v>0</v>
      </c>
      <c r="L379" s="129">
        <f t="array" aca="1" ref="L379" ca="1">INDIRECT("ConsolGeog[@["&amp;L$1&amp;"]]")</f>
        <v>0</v>
      </c>
      <c r="M379" s="129">
        <f t="array" aca="1" ref="M379" ca="1">INDIRECT("ConsolGeog[@["&amp;M$1&amp;"]]")</f>
        <v>0</v>
      </c>
      <c r="N379" s="129">
        <f t="array" aca="1" ref="N379" ca="1">INDIRECT("ConsolGeog[@["&amp;N$1&amp;"]]")</f>
        <v>0</v>
      </c>
      <c r="O379" s="129">
        <f t="array" aca="1" ref="O379" ca="1">INDIRECT("ConsolGeog[@["&amp;O$1&amp;"]]")</f>
        <v>0</v>
      </c>
      <c r="P379" s="129">
        <f t="array" ref="P379">ConsolGeog[COUNTY: Presented CS - 16-17 (2014) '[non additive!']]</f>
        <v>0</v>
      </c>
      <c r="Q379" s="129">
        <f t="array" ref="Q379">ConsolGeog[COUNTY: Presented CS - 16-24 (2014) '[non additive!']]</f>
        <v>0</v>
      </c>
      <c r="R379" s="129">
        <f t="array" ref="R379">ConsolGeog[COUNTY: Presented CS - 18-24 (2014) '[non additive!']]</f>
        <v>0</v>
      </c>
      <c r="S379" s="129">
        <f t="array" ref="S379">ConsolGeog[COUNTY: Assessed CS - 16-17 (2014) '[non additive!']]</f>
        <v>0</v>
      </c>
      <c r="T379" s="129">
        <f t="array" ref="T379">ConsolGeog[COUNTY: Assessed CS - 16-24 (2014) '[non additive!']]</f>
        <v>0</v>
      </c>
      <c r="U379" s="129">
        <f t="array" ref="U379">ConsolGeog[COUNTY: Assessed CS - 18-24 (2014) '[non additive!']]</f>
        <v>0</v>
      </c>
      <c r="V379" s="129">
        <f t="array" ref="V379">ConsolGeog[COUNTY: Sum of districts'' populations '[non additive!']]</f>
        <v>92028</v>
      </c>
      <c r="W379" s="160">
        <f t="array" aca="1" ref="W379" ca="1">INDIRECT("ConsolGeog[@["&amp;W$1&amp;"]]")</f>
        <v>0</v>
      </c>
      <c r="X379" s="129">
        <f t="array" aca="1" ref="X379" ca="1">INDIRECT("ConsolGeog[@["&amp;X$1&amp;"]]")</f>
        <v>0</v>
      </c>
      <c r="Y379" s="129">
        <f t="array" aca="1" ref="Y379" ca="1">INDIRECT("ConsolGeog[@["&amp;Y$1&amp;"]]")</f>
        <v>0</v>
      </c>
      <c r="Z379" s="129">
        <f t="array" aca="1" ref="Z379" ca="1">INDIRECT("ConsolGeog[@["&amp;Z$1&amp;"]]")</f>
        <v>0</v>
      </c>
      <c r="AA379" s="129">
        <f t="array" aca="1" ref="AA379" ca="1">INDIRECT("ConsolGeog[@["&amp;AA$1&amp;"]]")</f>
        <v>0</v>
      </c>
      <c r="AB379" s="129">
        <f t="array" aca="1" ref="AB379" ca="1">INDIRECT("ConsolGeog[@["&amp;AB$1&amp;"]]")</f>
        <v>0</v>
      </c>
      <c r="AC379" s="129">
        <f t="array" aca="1" ref="AC379" ca="1">INDIRECT("ConsolGeog[@["&amp;AC$1&amp;"]]")</f>
        <v>0</v>
      </c>
      <c r="AD379" s="129" t="str">
        <f t="array" aca="1" ref="AD379" ca="1">INDIRECT("ConsolGeog[@["&amp;AD$1&amp;"]]")</f>
        <v/>
      </c>
      <c r="AE379" s="129" t="str">
        <f t="array" aca="1" ref="AE379" ca="1">INDIRECT("ConsolGeog[@["&amp;AE$1&amp;"]]")</f>
        <v/>
      </c>
      <c r="AF379" s="129" t="str">
        <f t="array" aca="1" ref="AF379" ca="1">INDIRECT("ConsolGeog[@["&amp;AF$1&amp;"]]")</f>
        <v/>
      </c>
      <c r="AG379" s="129" t="str">
        <f t="array" aca="1" ref="AG379" ca="1">INDIRECT("ConsolGeog[@["&amp;AG$1&amp;"]]")</f>
        <v/>
      </c>
      <c r="AH379" s="129" t="str">
        <f t="array" aca="1" ref="AH379" ca="1">INDIRECT("ConsolGeog[@["&amp;AH$1&amp;"]]")</f>
        <v/>
      </c>
      <c r="AI379" s="129" t="str">
        <f t="array" aca="1" ref="AI379" ca="1">INDIRECT("ConsolGeog[@["&amp;AI$1&amp;"]]")</f>
        <v/>
      </c>
    </row>
    <row r="380" spans="1:35">
      <c r="A380" s="129" t="str">
        <f t="array" aca="1" ref="A380" ca="1">INDIRECT("ConsolGeog[@["&amp;A$1&amp;"]]")</f>
        <v>W06000023</v>
      </c>
      <c r="B380" s="129" t="str">
        <f t="array" aca="1" ref="B380" ca="1">INDIRECT("ConsolGeog[@["&amp;B$1&amp;"]]")</f>
        <v>Powys</v>
      </c>
      <c r="C380" s="129">
        <f t="array" aca="1" ref="C380" ca="1">INDIRECT("ConsolGeog[@["&amp;C$1&amp;"]]")</f>
        <v>132976</v>
      </c>
      <c r="D380" s="129">
        <f t="array" aca="1" ref="D380" ca="1">INDIRECT("ConsolGeog[@["&amp;D$1&amp;"]]")</f>
        <v>518037.01</v>
      </c>
      <c r="E380" s="129" t="str">
        <f t="array" aca="1" ref="E380" ca="1">INDIRECT("ConsolGeog[@["&amp;E$1&amp;"]]")</f>
        <v>W06000023</v>
      </c>
      <c r="F380" s="129" t="str">
        <f t="array" aca="1" ref="F380" ca="1">INDIRECT("ConsolGeog[@["&amp;F$1&amp;"]]")</f>
        <v/>
      </c>
      <c r="G380" s="129" t="str">
        <f t="array" aca="1" ref="G380" ca="1">INDIRECT("ConsolGeog[@["&amp;G$1&amp;"]]")</f>
        <v>Local Authority</v>
      </c>
      <c r="H380" s="129" t="str">
        <f t="array" aca="1" ref="H380" ca="1">INDIRECT("ConsolGeog[@["&amp;H$1&amp;"]]")</f>
        <v>Wales</v>
      </c>
      <c r="I380" s="129" t="str">
        <f t="array" aca="1" ref="I380" ca="1">INDIRECT("ConsolGeog[@["&amp;I$1&amp;"]]")</f>
        <v/>
      </c>
      <c r="J380" s="129">
        <f t="array" aca="1" ref="J380" ca="1">INDIRECT("ConsolGeog[@["&amp;J$1&amp;"]]")</f>
        <v>22</v>
      </c>
      <c r="K380" s="129">
        <f t="array" aca="1" ref="K380" ca="1">INDIRECT("ConsolGeog[@["&amp;K$1&amp;"]]")</f>
        <v>0</v>
      </c>
      <c r="L380" s="129">
        <f t="array" aca="1" ref="L380" ca="1">INDIRECT("ConsolGeog[@["&amp;L$1&amp;"]]")</f>
        <v>111</v>
      </c>
      <c r="M380" s="129">
        <f t="array" aca="1" ref="M380" ca="1">INDIRECT("ConsolGeog[@["&amp;M$1&amp;"]]")</f>
        <v>22</v>
      </c>
      <c r="N380" s="129">
        <f t="array" aca="1" ref="N380" ca="1">INDIRECT("ConsolGeog[@["&amp;N$1&amp;"]]")</f>
        <v>0</v>
      </c>
      <c r="O380" s="129">
        <f t="array" aca="1" ref="O380" ca="1">INDIRECT("ConsolGeog[@["&amp;O$1&amp;"]]")</f>
        <v>111</v>
      </c>
      <c r="P380" s="129">
        <f t="array" ref="P380">ConsolGeog[COUNTY: Presented CS - 16-17 (2014) '[non additive!']]</f>
        <v>0</v>
      </c>
      <c r="Q380" s="129">
        <f t="array" ref="Q380">ConsolGeog[COUNTY: Presented CS - 16-24 (2014) '[non additive!']]</f>
        <v>0</v>
      </c>
      <c r="R380" s="129">
        <f t="array" ref="R380">ConsolGeog[COUNTY: Presented CS - 18-24 (2014) '[non additive!']]</f>
        <v>0</v>
      </c>
      <c r="S380" s="129">
        <f t="array" ref="S380">ConsolGeog[COUNTY: Assessed CS - 16-17 (2014) '[non additive!']]</f>
        <v>0</v>
      </c>
      <c r="T380" s="129">
        <f t="array" ref="T380">ConsolGeog[COUNTY: Assessed CS - 16-24 (2014) '[non additive!']]</f>
        <v>0</v>
      </c>
      <c r="U380" s="129">
        <f t="array" ref="U380">ConsolGeog[COUNTY: Assessed CS - 18-24 (2014) '[non additive!']]</f>
        <v>0</v>
      </c>
      <c r="V380" s="129">
        <f t="array" ref="V380">ConsolGeog[COUNTY: Sum of districts'' populations '[non additive!']]</f>
        <v>92028</v>
      </c>
      <c r="W380" s="160">
        <f t="array" aca="1" ref="W380" ca="1">INDIRECT("ConsolGeog[@["&amp;W$1&amp;"]]")</f>
        <v>0</v>
      </c>
      <c r="X380" s="129">
        <f t="array" aca="1" ref="X380" ca="1">INDIRECT("ConsolGeog[@["&amp;X$1&amp;"]]")</f>
        <v>0</v>
      </c>
      <c r="Y380" s="129">
        <f t="array" aca="1" ref="Y380" ca="1">INDIRECT("ConsolGeog[@["&amp;Y$1&amp;"]]")</f>
        <v>0</v>
      </c>
      <c r="Z380" s="129">
        <f t="array" aca="1" ref="Z380" ca="1">INDIRECT("ConsolGeog[@["&amp;Z$1&amp;"]]")</f>
        <v>0</v>
      </c>
      <c r="AA380" s="129">
        <f t="array" aca="1" ref="AA380" ca="1">INDIRECT("ConsolGeog[@["&amp;AA$1&amp;"]]")</f>
        <v>0</v>
      </c>
      <c r="AB380" s="129">
        <f t="array" aca="1" ref="AB380" ca="1">INDIRECT("ConsolGeog[@["&amp;AB$1&amp;"]]")</f>
        <v>0</v>
      </c>
      <c r="AC380" s="129">
        <f t="array" aca="1" ref="AC380" ca="1">INDIRECT("ConsolGeog[@["&amp;AC$1&amp;"]]")</f>
        <v>0</v>
      </c>
      <c r="AD380" s="129" t="str">
        <f t="array" aca="1" ref="AD380" ca="1">INDIRECT("ConsolGeog[@["&amp;AD$1&amp;"]]")</f>
        <v/>
      </c>
      <c r="AE380" s="129" t="str">
        <f t="array" aca="1" ref="AE380" ca="1">INDIRECT("ConsolGeog[@["&amp;AE$1&amp;"]]")</f>
        <v/>
      </c>
      <c r="AF380" s="129" t="str">
        <f t="array" aca="1" ref="AF380" ca="1">INDIRECT("ConsolGeog[@["&amp;AF$1&amp;"]]")</f>
        <v/>
      </c>
      <c r="AG380" s="129" t="str">
        <f t="array" aca="1" ref="AG380" ca="1">INDIRECT("ConsolGeog[@["&amp;AG$1&amp;"]]")</f>
        <v/>
      </c>
      <c r="AH380" s="129" t="str">
        <f t="array" aca="1" ref="AH380" ca="1">INDIRECT("ConsolGeog[@["&amp;AH$1&amp;"]]")</f>
        <v/>
      </c>
      <c r="AI380" s="129" t="str">
        <f t="array" aca="1" ref="AI380" ca="1">INDIRECT("ConsolGeog[@["&amp;AI$1&amp;"]]")</f>
        <v/>
      </c>
    </row>
    <row r="381" spans="1:35">
      <c r="A381" s="129" t="str">
        <f t="array" aca="1" ref="A381" ca="1">INDIRECT("ConsolGeog[@["&amp;A$1&amp;"]]")</f>
        <v>W06000024</v>
      </c>
      <c r="B381" s="129" t="str">
        <f t="array" aca="1" ref="B381" ca="1">INDIRECT("ConsolGeog[@["&amp;B$1&amp;"]]")</f>
        <v>Merthyr Tydfil</v>
      </c>
      <c r="C381" s="129">
        <f t="array" aca="1" ref="C381" ca="1">INDIRECT("ConsolGeog[@["&amp;C$1&amp;"]]")</f>
        <v>58802</v>
      </c>
      <c r="D381" s="129">
        <f t="array" aca="1" ref="D381" ca="1">INDIRECT("ConsolGeog[@["&amp;D$1&amp;"]]")</f>
        <v>11139.29</v>
      </c>
      <c r="E381" s="129" t="str">
        <f t="array" aca="1" ref="E381" ca="1">INDIRECT("ConsolGeog[@["&amp;E$1&amp;"]]")</f>
        <v>W06000024</v>
      </c>
      <c r="F381" s="129" t="str">
        <f t="array" aca="1" ref="F381" ca="1">INDIRECT("ConsolGeog[@["&amp;F$1&amp;"]]")</f>
        <v/>
      </c>
      <c r="G381" s="129" t="str">
        <f t="array" aca="1" ref="G381" ca="1">INDIRECT("ConsolGeog[@["&amp;G$1&amp;"]]")</f>
        <v>Local Authority</v>
      </c>
      <c r="H381" s="129" t="str">
        <f t="array" aca="1" ref="H381" ca="1">INDIRECT("ConsolGeog[@["&amp;H$1&amp;"]]")</f>
        <v>Wales</v>
      </c>
      <c r="I381" s="129" t="str">
        <f t="array" aca="1" ref="I381" ca="1">INDIRECT("ConsolGeog[@["&amp;I$1&amp;"]]")</f>
        <v/>
      </c>
      <c r="J381" s="129">
        <f t="array" aca="1" ref="J381" ca="1">INDIRECT("ConsolGeog[@["&amp;J$1&amp;"]]")</f>
        <v>3</v>
      </c>
      <c r="K381" s="129">
        <f t="array" aca="1" ref="K381" ca="1">INDIRECT("ConsolGeog[@["&amp;K$1&amp;"]]")</f>
        <v>0</v>
      </c>
      <c r="L381" s="129">
        <f t="array" aca="1" ref="L381" ca="1">INDIRECT("ConsolGeog[@["&amp;L$1&amp;"]]")</f>
        <v>31</v>
      </c>
      <c r="M381" s="129">
        <f t="array" aca="1" ref="M381" ca="1">INDIRECT("ConsolGeog[@["&amp;M$1&amp;"]]")</f>
        <v>3</v>
      </c>
      <c r="N381" s="129">
        <f t="array" aca="1" ref="N381" ca="1">INDIRECT("ConsolGeog[@["&amp;N$1&amp;"]]")</f>
        <v>0</v>
      </c>
      <c r="O381" s="129">
        <f t="array" aca="1" ref="O381" ca="1">INDIRECT("ConsolGeog[@["&amp;O$1&amp;"]]")</f>
        <v>31</v>
      </c>
      <c r="P381" s="129">
        <f t="array" ref="P381">ConsolGeog[COUNTY: Presented CS - 16-17 (2014) '[non additive!']]</f>
        <v>0</v>
      </c>
      <c r="Q381" s="129">
        <f t="array" ref="Q381">ConsolGeog[COUNTY: Presented CS - 16-24 (2014) '[non additive!']]</f>
        <v>0</v>
      </c>
      <c r="R381" s="129">
        <f t="array" ref="R381">ConsolGeog[COUNTY: Presented CS - 18-24 (2014) '[non additive!']]</f>
        <v>0</v>
      </c>
      <c r="S381" s="129">
        <f t="array" ref="S381">ConsolGeog[COUNTY: Assessed CS - 16-17 (2014) '[non additive!']]</f>
        <v>0</v>
      </c>
      <c r="T381" s="129">
        <f t="array" ref="T381">ConsolGeog[COUNTY: Assessed CS - 16-24 (2014) '[non additive!']]</f>
        <v>0</v>
      </c>
      <c r="U381" s="129">
        <f t="array" ref="U381">ConsolGeog[COUNTY: Assessed CS - 18-24 (2014) '[non additive!']]</f>
        <v>0</v>
      </c>
      <c r="V381" s="129">
        <f t="array" ref="V381">ConsolGeog[COUNTY: Sum of districts'' populations '[non additive!']]</f>
        <v>92028</v>
      </c>
      <c r="W381" s="160">
        <f t="array" aca="1" ref="W381" ca="1">INDIRECT("ConsolGeog[@["&amp;W$1&amp;"]]")</f>
        <v>0</v>
      </c>
      <c r="X381" s="129">
        <f t="array" aca="1" ref="X381" ca="1">INDIRECT("ConsolGeog[@["&amp;X$1&amp;"]]")</f>
        <v>0</v>
      </c>
      <c r="Y381" s="129">
        <f t="array" aca="1" ref="Y381" ca="1">INDIRECT("ConsolGeog[@["&amp;Y$1&amp;"]]")</f>
        <v>0</v>
      </c>
      <c r="Z381" s="129">
        <f t="array" aca="1" ref="Z381" ca="1">INDIRECT("ConsolGeog[@["&amp;Z$1&amp;"]]")</f>
        <v>0</v>
      </c>
      <c r="AA381" s="129">
        <f t="array" aca="1" ref="AA381" ca="1">INDIRECT("ConsolGeog[@["&amp;AA$1&amp;"]]")</f>
        <v>0</v>
      </c>
      <c r="AB381" s="129">
        <f t="array" aca="1" ref="AB381" ca="1">INDIRECT("ConsolGeog[@["&amp;AB$1&amp;"]]")</f>
        <v>0</v>
      </c>
      <c r="AC381" s="129">
        <f t="array" aca="1" ref="AC381" ca="1">INDIRECT("ConsolGeog[@["&amp;AC$1&amp;"]]")</f>
        <v>0</v>
      </c>
      <c r="AD381" s="129" t="str">
        <f t="array" aca="1" ref="AD381" ca="1">INDIRECT("ConsolGeog[@["&amp;AD$1&amp;"]]")</f>
        <v/>
      </c>
      <c r="AE381" s="129" t="str">
        <f t="array" aca="1" ref="AE381" ca="1">INDIRECT("ConsolGeog[@["&amp;AE$1&amp;"]]")</f>
        <v/>
      </c>
      <c r="AF381" s="129" t="str">
        <f t="array" aca="1" ref="AF381" ca="1">INDIRECT("ConsolGeog[@["&amp;AF$1&amp;"]]")</f>
        <v/>
      </c>
      <c r="AG381" s="129" t="str">
        <f t="array" aca="1" ref="AG381" ca="1">INDIRECT("ConsolGeog[@["&amp;AG$1&amp;"]]")</f>
        <v/>
      </c>
      <c r="AH381" s="129" t="str">
        <f t="array" aca="1" ref="AH381" ca="1">INDIRECT("ConsolGeog[@["&amp;AH$1&amp;"]]")</f>
        <v/>
      </c>
      <c r="AI381" s="129" t="str">
        <f t="array" aca="1" ref="AI381" ca="1">INDIRECT("ConsolGeog[@["&amp;AI$1&amp;"]]")</f>
        <v/>
      </c>
    </row>
    <row r="382" spans="1:35">
      <c r="A382" s="129" t="str">
        <f t="array" aca="1" ref="A382" ca="1">INDIRECT("ConsolGeog[@["&amp;A$1&amp;"]]")</f>
        <v>N92000002</v>
      </c>
      <c r="B382" s="129" t="str">
        <f t="array" aca="1" ref="B382" ca="1">INDIRECT("ConsolGeog[@["&amp;B$1&amp;"]]")</f>
        <v>Northern Ireland</v>
      </c>
      <c r="C382" s="129">
        <f t="array" aca="1" ref="C382" ca="1">INDIRECT("ConsolGeog[@["&amp;C$1&amp;"]]")</f>
        <v>1814297</v>
      </c>
      <c r="D382" s="129">
        <f t="array" aca="1" ref="D382" ca="1">INDIRECT("ConsolGeog[@["&amp;D$1&amp;"]]")</f>
        <v>1415309.8</v>
      </c>
      <c r="E382" s="129" t="str">
        <f t="array" aca="1" ref="E382" ca="1">INDIRECT("ConsolGeog[@["&amp;E$1&amp;"]]")</f>
        <v>N92000002</v>
      </c>
      <c r="F382" s="129" t="str">
        <f t="array" aca="1" ref="F382" ca="1">INDIRECT("ConsolGeog[@["&amp;F$1&amp;"]]")</f>
        <v/>
      </c>
      <c r="G382" s="129" t="str">
        <f t="array" aca="1" ref="G382" ca="1">INDIRECT("ConsolGeog[@["&amp;G$1&amp;"]]")</f>
        <v>Local Authority</v>
      </c>
      <c r="H382" s="129" t="str">
        <f t="array" aca="1" ref="H382" ca="1">INDIRECT("ConsolGeog[@["&amp;H$1&amp;"]]")</f>
        <v>Northern Ireland</v>
      </c>
      <c r="I382" s="129" t="str">
        <f t="array" aca="1" ref="I382" ca="1">INDIRECT("ConsolGeog[@["&amp;I$1&amp;"]]")</f>
        <v/>
      </c>
      <c r="J382" s="129">
        <f t="array" aca="1" ref="J382" ca="1">INDIRECT("ConsolGeog[@["&amp;J$1&amp;"]]")</f>
        <v>0</v>
      </c>
      <c r="K382" s="129">
        <f t="array" aca="1" ref="K382" ca="1">INDIRECT("ConsolGeog[@["&amp;K$1&amp;"]]")</f>
        <v>0</v>
      </c>
      <c r="L382" s="129">
        <f t="array" aca="1" ref="L382" ca="1">INDIRECT("ConsolGeog[@["&amp;L$1&amp;"]]")</f>
        <v>0</v>
      </c>
      <c r="M382" s="129">
        <f t="array" aca="1" ref="M382" ca="1">INDIRECT("ConsolGeog[@["&amp;M$1&amp;"]]")</f>
        <v>0</v>
      </c>
      <c r="N382" s="129">
        <f t="array" aca="1" ref="N382" ca="1">INDIRECT("ConsolGeog[@["&amp;N$1&amp;"]]")</f>
        <v>0</v>
      </c>
      <c r="O382" s="129">
        <f t="array" aca="1" ref="O382" ca="1">INDIRECT("ConsolGeog[@["&amp;O$1&amp;"]]")</f>
        <v>0</v>
      </c>
      <c r="P382" s="129">
        <f t="array" ref="P382">ConsolGeog[COUNTY: Presented CS - 16-17 (2014) '[non additive!']]</f>
        <v>0</v>
      </c>
      <c r="Q382" s="129">
        <f t="array" ref="Q382">ConsolGeog[COUNTY: Presented CS - 16-24 (2014) '[non additive!']]</f>
        <v>0</v>
      </c>
      <c r="R382" s="129">
        <f t="array" ref="R382">ConsolGeog[COUNTY: Presented CS - 18-24 (2014) '[non additive!']]</f>
        <v>0</v>
      </c>
      <c r="S382" s="129">
        <f t="array" ref="S382">ConsolGeog[COUNTY: Assessed CS - 16-17 (2014) '[non additive!']]</f>
        <v>0</v>
      </c>
      <c r="T382" s="129">
        <f t="array" ref="T382">ConsolGeog[COUNTY: Assessed CS - 16-24 (2014) '[non additive!']]</f>
        <v>0</v>
      </c>
      <c r="U382" s="129">
        <f t="array" ref="U382">ConsolGeog[COUNTY: Assessed CS - 18-24 (2014) '[non additive!']]</f>
        <v>0</v>
      </c>
      <c r="V382" s="129">
        <f t="array" ref="V382">ConsolGeog[COUNTY: Sum of districts'' populations '[non additive!']]</f>
        <v>92028</v>
      </c>
      <c r="W382" s="160">
        <f t="array" aca="1" ref="W382" ca="1">INDIRECT("ConsolGeog[@["&amp;W$1&amp;"]]")</f>
        <v>0</v>
      </c>
      <c r="X382" s="129">
        <f t="array" aca="1" ref="X382" ca="1">INDIRECT("ConsolGeog[@["&amp;X$1&amp;"]]")</f>
        <v>0</v>
      </c>
      <c r="Y382" s="129">
        <f t="array" aca="1" ref="Y382" ca="1">INDIRECT("ConsolGeog[@["&amp;Y$1&amp;"]]")</f>
        <v>0</v>
      </c>
      <c r="Z382" s="129">
        <f t="array" aca="1" ref="Z382" ca="1">INDIRECT("ConsolGeog[@["&amp;Z$1&amp;"]]")</f>
        <v>0</v>
      </c>
      <c r="AA382" s="129">
        <f t="array" aca="1" ref="AA382" ca="1">INDIRECT("ConsolGeog[@["&amp;AA$1&amp;"]]")</f>
        <v>0</v>
      </c>
      <c r="AB382" s="129">
        <f t="array" aca="1" ref="AB382" ca="1">INDIRECT("ConsolGeog[@["&amp;AB$1&amp;"]]")</f>
        <v>0</v>
      </c>
      <c r="AC382" s="129">
        <f t="array" aca="1" ref="AC382" ca="1">INDIRECT("ConsolGeog[@["&amp;AC$1&amp;"]]")</f>
        <v>0</v>
      </c>
      <c r="AD382" s="129" t="str">
        <f t="array" aca="1" ref="AD382" ca="1">INDIRECT("ConsolGeog[@["&amp;AD$1&amp;"]]")</f>
        <v/>
      </c>
      <c r="AE382" s="129" t="str">
        <f t="array" aca="1" ref="AE382" ca="1">INDIRECT("ConsolGeog[@["&amp;AE$1&amp;"]]")</f>
        <v/>
      </c>
      <c r="AF382" s="129" t="str">
        <f t="array" aca="1" ref="AF382" ca="1">INDIRECT("ConsolGeog[@["&amp;AF$1&amp;"]]")</f>
        <v/>
      </c>
      <c r="AG382" s="129" t="str">
        <f t="array" aca="1" ref="AG382" ca="1">INDIRECT("ConsolGeog[@["&amp;AG$1&amp;"]]")</f>
        <v/>
      </c>
      <c r="AH382" s="129" t="str">
        <f t="array" aca="1" ref="AH382" ca="1">INDIRECT("ConsolGeog[@["&amp;AH$1&amp;"]]")</f>
        <v/>
      </c>
      <c r="AI382" s="129" t="str">
        <f t="array" aca="1" ref="AI382" ca="1">INDIRECT("ConsolGeog[@["&amp;AI$1&amp;"]]")</f>
        <v/>
      </c>
    </row>
  </sheetData>
  <pageMargins left="0.7" right="0.7" top="0.75" bottom="0.75" header="0.3" footer="0.3"/>
  <drawing r:id="rId1"/>
  <legacy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L382"/>
  <sheetViews>
    <sheetView showGridLines="0" topLeftCell="C1" workbookViewId="0">
      <pane ySplit="1" topLeftCell="A2" activePane="bottomLeft" state="frozen"/>
      <selection activeCell="B1" sqref="B1"/>
      <selection pane="bottomLeft" activeCell="G21" sqref="G21"/>
    </sheetView>
  </sheetViews>
  <sheetFormatPr defaultRowHeight="15"/>
  <cols>
    <col min="1" max="1" width="10.140625" customWidth="1"/>
    <col min="2" max="2" width="15.7109375" customWidth="1"/>
    <col min="3" max="3" width="18.42578125" customWidth="1"/>
    <col min="4" max="4" width="17" customWidth="1"/>
    <col min="5" max="5" width="10.5703125" customWidth="1"/>
    <col min="6" max="6" width="16" customWidth="1"/>
    <col min="7" max="7" width="14.7109375" customWidth="1"/>
    <col min="8" max="8" width="34.28515625" customWidth="1"/>
    <col min="9" max="9" width="33.28515625" customWidth="1"/>
    <col min="10" max="10" width="22.5703125" customWidth="1"/>
    <col min="11" max="11" width="13.5703125" bestFit="1" customWidth="1"/>
    <col min="12" max="12" width="19.5703125" customWidth="1"/>
  </cols>
  <sheetData>
    <row r="1" spans="1:12" ht="45.75" thickBot="1">
      <c r="A1" s="159" t="s">
        <v>0</v>
      </c>
      <c r="B1" s="159" t="s">
        <v>1258</v>
      </c>
      <c r="C1" s="159" t="s">
        <v>1259</v>
      </c>
      <c r="D1" s="159" t="s">
        <v>1260</v>
      </c>
      <c r="E1" s="159" t="s">
        <v>1261</v>
      </c>
      <c r="F1" s="159" t="s">
        <v>1262</v>
      </c>
      <c r="G1" s="159" t="s">
        <v>1263</v>
      </c>
      <c r="H1" s="159" t="s">
        <v>1274</v>
      </c>
      <c r="I1" s="159" t="s">
        <v>1275</v>
      </c>
      <c r="J1" s="159" t="s">
        <v>1336</v>
      </c>
      <c r="K1" s="159" t="s">
        <v>1338</v>
      </c>
      <c r="L1" s="159" t="s">
        <v>1334</v>
      </c>
    </row>
    <row r="2" spans="1:12">
      <c r="A2" s="161" t="str">
        <f t="array" aca="1" ref="A2" ca="1">INDIRECT("FinalOutput[@["&amp;A$1&amp;"]]")</f>
        <v>England</v>
      </c>
      <c r="B2" s="129" t="str">
        <f t="array" aca="1" ref="B2" ca="1">INDIRECT("FinalOutput[@["&amp;B$1&amp;"]]")</f>
        <v>Hartlepool</v>
      </c>
      <c r="C2" s="129" t="str">
        <f t="array" aca="1" ref="C2" ca="1">INDIRECT("FinalOutput[@["&amp;C$1&amp;"]]")</f>
        <v>E06000001</v>
      </c>
      <c r="D2" s="129" t="str">
        <f t="array" aca="1" ref="D2" ca="1">INDIRECT("FinalOutput[@["&amp;D$1&amp;"]]")</f>
        <v>Hartlepool</v>
      </c>
      <c r="E2" s="129" t="str">
        <f t="array" aca="1" ref="E2" ca="1">INDIRECT("FinalOutput[@["&amp;E$1&amp;"]]")</f>
        <v>Unitary</v>
      </c>
      <c r="F2" s="129">
        <f t="array" aca="1" ref="F2" ca="1">INDIRECT("FinalOutput[@["&amp;F$1&amp;"]]")</f>
        <v>92028</v>
      </c>
      <c r="G2" s="129">
        <f t="array" aca="1" ref="G2" ca="1">INDIRECT("FinalOutput[@["&amp;G$1&amp;"]]")</f>
        <v>9386.11</v>
      </c>
      <c r="H2" s="129">
        <f t="array" aca="1" ref="H2" ca="1">INDIRECT("FinalOutput[@["&amp;H$1&amp;"]]")</f>
        <v>0</v>
      </c>
      <c r="I2" s="129">
        <f t="array" aca="1" ref="I2" ca="1">INDIRECT("FinalOutput[@["&amp;I$1&amp;"]]")</f>
        <v>0</v>
      </c>
      <c r="J2" s="162">
        <f ca="1">Profiling_FinalOutput[[#This Row],[TOTAL_Presented_Young_ppl_2014]]/Profiling_FinalOutput[[#This Row],[LA_Population]]</f>
        <v>0</v>
      </c>
      <c r="K2" s="162">
        <f ca="1">Profiling_FinalOutput[[#This Row],[TOTAL_Assessed_Young_ppl_2014]]/Profiling_FinalOutput[[#This Row],[LA_Population]]</f>
        <v>0</v>
      </c>
      <c r="L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 spans="1:12">
      <c r="A3" s="161" t="str">
        <f t="array" aca="1" ref="A3" ca="1">INDIRECT("FinalOutput[@["&amp;A$1&amp;"]]")</f>
        <v>England</v>
      </c>
      <c r="B3" s="129" t="str">
        <f t="array" aca="1" ref="B3" ca="1">INDIRECT("FinalOutput[@["&amp;B$1&amp;"]]")</f>
        <v>Middlesbrough</v>
      </c>
      <c r="C3" s="129" t="str">
        <f t="array" aca="1" ref="C3" ca="1">INDIRECT("FinalOutput[@["&amp;C$1&amp;"]]")</f>
        <v>E06000002</v>
      </c>
      <c r="D3" s="129" t="str">
        <f t="array" aca="1" ref="D3" ca="1">INDIRECT("FinalOutput[@["&amp;D$1&amp;"]]")</f>
        <v>Middlesbrough</v>
      </c>
      <c r="E3" s="129" t="str">
        <f t="array" aca="1" ref="E3" ca="1">INDIRECT("FinalOutput[@["&amp;E$1&amp;"]]")</f>
        <v>Unitary</v>
      </c>
      <c r="F3" s="129">
        <f t="array" aca="1" ref="F3" ca="1">INDIRECT("FinalOutput[@["&amp;F$1&amp;"]]")</f>
        <v>138412</v>
      </c>
      <c r="G3" s="129">
        <f t="array" aca="1" ref="G3" ca="1">INDIRECT("FinalOutput[@["&amp;G$1&amp;"]]")</f>
        <v>5387.47</v>
      </c>
      <c r="H3" s="129">
        <f t="array" aca="1" ref="H3" ca="1">INDIRECT("FinalOutput[@["&amp;H$1&amp;"]]")</f>
        <v>0</v>
      </c>
      <c r="I3" s="129">
        <f t="array" aca="1" ref="I3" ca="1">INDIRECT("FinalOutput[@["&amp;I$1&amp;"]]")</f>
        <v>0</v>
      </c>
      <c r="J3" s="162">
        <f ca="1">Profiling_FinalOutput[[#This Row],[TOTAL_Presented_Young_ppl_2014]]/Profiling_FinalOutput[[#This Row],[LA_Population]]</f>
        <v>0</v>
      </c>
      <c r="K3" s="162">
        <f ca="1">Profiling_FinalOutput[[#This Row],[TOTAL_Assessed_Young_ppl_2014]]/Profiling_FinalOutput[[#This Row],[LA_Population]]</f>
        <v>0</v>
      </c>
      <c r="L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 spans="1:12">
      <c r="A4" s="161" t="str">
        <f t="array" aca="1" ref="A4" ca="1">INDIRECT("FinalOutput[@["&amp;A$1&amp;"]]")</f>
        <v>England</v>
      </c>
      <c r="B4" s="129" t="str">
        <f t="array" aca="1" ref="B4" ca="1">INDIRECT("FinalOutput[@["&amp;B$1&amp;"]]")</f>
        <v>Derby</v>
      </c>
      <c r="C4" s="129" t="str">
        <f t="array" aca="1" ref="C4" ca="1">INDIRECT("FinalOutput[@["&amp;C$1&amp;"]]")</f>
        <v>E06000015</v>
      </c>
      <c r="D4" s="129" t="str">
        <f t="array" aca="1" ref="D4" ca="1">INDIRECT("FinalOutput[@["&amp;D$1&amp;"]]")</f>
        <v>Derby</v>
      </c>
      <c r="E4" s="129" t="str">
        <f t="array" aca="1" ref="E4" ca="1">INDIRECT("FinalOutput[@["&amp;E$1&amp;"]]")</f>
        <v>Unitary</v>
      </c>
      <c r="F4" s="129">
        <f t="array" aca="1" ref="F4" ca="1">INDIRECT("FinalOutput[@["&amp;F$1&amp;"]]")</f>
        <v>248752</v>
      </c>
      <c r="G4" s="129">
        <f t="array" aca="1" ref="G4" ca="1">INDIRECT("FinalOutput[@["&amp;G$1&amp;"]]")</f>
        <v>7803.11</v>
      </c>
      <c r="H4" s="129">
        <f t="array" aca="1" ref="H4" ca="1">INDIRECT("FinalOutput[@["&amp;H$1&amp;"]]")</f>
        <v>0</v>
      </c>
      <c r="I4" s="129">
        <f t="array" aca="1" ref="I4" ca="1">INDIRECT("FinalOutput[@["&amp;I$1&amp;"]]")</f>
        <v>0</v>
      </c>
      <c r="J4" s="162">
        <f ca="1">Profiling_FinalOutput[[#This Row],[TOTAL_Presented_Young_ppl_2014]]/Profiling_FinalOutput[[#This Row],[LA_Population]]</f>
        <v>0</v>
      </c>
      <c r="K4" s="162">
        <f ca="1">Profiling_FinalOutput[[#This Row],[TOTAL_Assessed_Young_ppl_2014]]/Profiling_FinalOutput[[#This Row],[LA_Population]]</f>
        <v>0</v>
      </c>
      <c r="L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 spans="1:12">
      <c r="A5" s="161" t="str">
        <f t="array" aca="1" ref="A5" ca="1">INDIRECT("FinalOutput[@["&amp;A$1&amp;"]]")</f>
        <v>England</v>
      </c>
      <c r="B5" s="129" t="str">
        <f t="array" aca="1" ref="B5" ca="1">INDIRECT("FinalOutput[@["&amp;B$1&amp;"]]")</f>
        <v>Redcar and Cleveland</v>
      </c>
      <c r="C5" s="129" t="str">
        <f t="array" aca="1" ref="C5" ca="1">INDIRECT("FinalOutput[@["&amp;C$1&amp;"]]")</f>
        <v>E06000003</v>
      </c>
      <c r="D5" s="129" t="str">
        <f t="array" aca="1" ref="D5" ca="1">INDIRECT("FinalOutput[@["&amp;D$1&amp;"]]")</f>
        <v>Redcar and Cleveland</v>
      </c>
      <c r="E5" s="129" t="str">
        <f t="array" aca="1" ref="E5" ca="1">INDIRECT("FinalOutput[@["&amp;E$1&amp;"]]")</f>
        <v>Unitary</v>
      </c>
      <c r="F5" s="129">
        <f t="array" aca="1" ref="F5" ca="1">INDIRECT("FinalOutput[@["&amp;F$1&amp;"]]")</f>
        <v>135177</v>
      </c>
      <c r="G5" s="129">
        <f t="array" aca="1" ref="G5" ca="1">INDIRECT("FinalOutput[@["&amp;G$1&amp;"]]")</f>
        <v>24489.51</v>
      </c>
      <c r="H5" s="129">
        <f t="array" aca="1" ref="H5" ca="1">INDIRECT("FinalOutput[@["&amp;H$1&amp;"]]")</f>
        <v>0</v>
      </c>
      <c r="I5" s="129">
        <f t="array" aca="1" ref="I5" ca="1">INDIRECT("FinalOutput[@["&amp;I$1&amp;"]]")</f>
        <v>0</v>
      </c>
      <c r="J5" s="162">
        <f ca="1">Profiling_FinalOutput[[#This Row],[TOTAL_Presented_Young_ppl_2014]]/Profiling_FinalOutput[[#This Row],[LA_Population]]</f>
        <v>0</v>
      </c>
      <c r="K5" s="162">
        <f ca="1">Profiling_FinalOutput[[#This Row],[TOTAL_Assessed_Young_ppl_2014]]/Profiling_FinalOutput[[#This Row],[LA_Population]]</f>
        <v>0</v>
      </c>
      <c r="L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 spans="1:12">
      <c r="A6" s="161" t="str">
        <f t="array" aca="1" ref="A6" ca="1">INDIRECT("FinalOutput[@["&amp;A$1&amp;"]]")</f>
        <v>England</v>
      </c>
      <c r="B6" s="129" t="str">
        <f t="array" aca="1" ref="B6" ca="1">INDIRECT("FinalOutput[@["&amp;B$1&amp;"]]")</f>
        <v>Stockton-on-Tees</v>
      </c>
      <c r="C6" s="129" t="str">
        <f t="array" aca="1" ref="C6" ca="1">INDIRECT("FinalOutput[@["&amp;C$1&amp;"]]")</f>
        <v>E06000004</v>
      </c>
      <c r="D6" s="129" t="str">
        <f t="array" aca="1" ref="D6" ca="1">INDIRECT("FinalOutput[@["&amp;D$1&amp;"]]")</f>
        <v>Stockton-on-Tees</v>
      </c>
      <c r="E6" s="129" t="str">
        <f t="array" aca="1" ref="E6" ca="1">INDIRECT("FinalOutput[@["&amp;E$1&amp;"]]")</f>
        <v>Unitary</v>
      </c>
      <c r="F6" s="129">
        <f t="array" aca="1" ref="F6" ca="1">INDIRECT("FinalOutput[@["&amp;F$1&amp;"]]")</f>
        <v>191610</v>
      </c>
      <c r="G6" s="129">
        <f t="array" aca="1" ref="G6" ca="1">INDIRECT("FinalOutput[@["&amp;G$1&amp;"]]")</f>
        <v>20393.060000000001</v>
      </c>
      <c r="H6" s="129">
        <f t="array" aca="1" ref="H6" ca="1">INDIRECT("FinalOutput[@["&amp;H$1&amp;"]]")</f>
        <v>0</v>
      </c>
      <c r="I6" s="129">
        <f t="array" aca="1" ref="I6" ca="1">INDIRECT("FinalOutput[@["&amp;I$1&amp;"]]")</f>
        <v>0</v>
      </c>
      <c r="J6" s="162">
        <f ca="1">Profiling_FinalOutput[[#This Row],[TOTAL_Presented_Young_ppl_2014]]/Profiling_FinalOutput[[#This Row],[LA_Population]]</f>
        <v>0</v>
      </c>
      <c r="K6" s="162">
        <f ca="1">Profiling_FinalOutput[[#This Row],[TOTAL_Assessed_Young_ppl_2014]]/Profiling_FinalOutput[[#This Row],[LA_Population]]</f>
        <v>0</v>
      </c>
      <c r="L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7" spans="1:12">
      <c r="A7" s="161" t="str">
        <f t="array" aca="1" ref="A7" ca="1">INDIRECT("FinalOutput[@["&amp;A$1&amp;"]]")</f>
        <v>England</v>
      </c>
      <c r="B7" s="129" t="str">
        <f t="array" aca="1" ref="B7" ca="1">INDIRECT("FinalOutput[@["&amp;B$1&amp;"]]")</f>
        <v>Luton</v>
      </c>
      <c r="C7" s="129" t="str">
        <f t="array" aca="1" ref="C7" ca="1">INDIRECT("FinalOutput[@["&amp;C$1&amp;"]]")</f>
        <v>E06000032</v>
      </c>
      <c r="D7" s="129" t="str">
        <f t="array" aca="1" ref="D7" ca="1">INDIRECT("FinalOutput[@["&amp;D$1&amp;"]]")</f>
        <v>Luton</v>
      </c>
      <c r="E7" s="129" t="str">
        <f t="array" aca="1" ref="E7" ca="1">INDIRECT("FinalOutput[@["&amp;E$1&amp;"]]")</f>
        <v>Unitary</v>
      </c>
      <c r="F7" s="129">
        <f t="array" aca="1" ref="F7" ca="1">INDIRECT("FinalOutput[@["&amp;F$1&amp;"]]")</f>
        <v>203201</v>
      </c>
      <c r="G7" s="129">
        <f t="array" aca="1" ref="G7" ca="1">INDIRECT("FinalOutput[@["&amp;G$1&amp;"]]")</f>
        <v>4335.33</v>
      </c>
      <c r="H7" s="129">
        <f t="array" aca="1" ref="H7" ca="1">INDIRECT("FinalOutput[@["&amp;H$1&amp;"]]")</f>
        <v>0</v>
      </c>
      <c r="I7" s="129">
        <f t="array" aca="1" ref="I7" ca="1">INDIRECT("FinalOutput[@["&amp;I$1&amp;"]]")</f>
        <v>0</v>
      </c>
      <c r="J7" s="162">
        <f ca="1">Profiling_FinalOutput[[#This Row],[TOTAL_Presented_Young_ppl_2014]]/Profiling_FinalOutput[[#This Row],[LA_Population]]</f>
        <v>0</v>
      </c>
      <c r="K7" s="162">
        <f ca="1">Profiling_FinalOutput[[#This Row],[TOTAL_Assessed_Young_ppl_2014]]/Profiling_FinalOutput[[#This Row],[LA_Population]]</f>
        <v>0</v>
      </c>
      <c r="L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 spans="1:12">
      <c r="A8" s="161" t="str">
        <f t="array" aca="1" ref="A8" ca="1">INDIRECT("FinalOutput[@["&amp;A$1&amp;"]]")</f>
        <v>England</v>
      </c>
      <c r="B8" s="129" t="str">
        <f t="array" aca="1" ref="B8" ca="1">INDIRECT("FinalOutput[@["&amp;B$1&amp;"]]")</f>
        <v>Darlington</v>
      </c>
      <c r="C8" s="129" t="str">
        <f t="array" aca="1" ref="C8" ca="1">INDIRECT("FinalOutput[@["&amp;C$1&amp;"]]")</f>
        <v>E06000005</v>
      </c>
      <c r="D8" s="129" t="str">
        <f t="array" aca="1" ref="D8" ca="1">INDIRECT("FinalOutput[@["&amp;D$1&amp;"]]")</f>
        <v>Darlington</v>
      </c>
      <c r="E8" s="129" t="str">
        <f t="array" aca="1" ref="E8" ca="1">INDIRECT("FinalOutput[@["&amp;E$1&amp;"]]")</f>
        <v>Unitary</v>
      </c>
      <c r="F8" s="129">
        <f t="array" aca="1" ref="F8" ca="1">INDIRECT("FinalOutput[@["&amp;F$1&amp;"]]")</f>
        <v>105564</v>
      </c>
      <c r="G8" s="129">
        <f t="array" aca="1" ref="G8" ca="1">INDIRECT("FinalOutput[@["&amp;G$1&amp;"]]")</f>
        <v>19747.509999999998</v>
      </c>
      <c r="H8" s="129">
        <f t="array" aca="1" ref="H8" ca="1">INDIRECT("FinalOutput[@["&amp;H$1&amp;"]]")</f>
        <v>0</v>
      </c>
      <c r="I8" s="129">
        <f t="array" aca="1" ref="I8" ca="1">INDIRECT("FinalOutput[@["&amp;I$1&amp;"]]")</f>
        <v>0</v>
      </c>
      <c r="J8" s="162">
        <f ca="1">Profiling_FinalOutput[[#This Row],[TOTAL_Presented_Young_ppl_2014]]/Profiling_FinalOutput[[#This Row],[LA_Population]]</f>
        <v>0</v>
      </c>
      <c r="K8" s="162">
        <f ca="1">Profiling_FinalOutput[[#This Row],[TOTAL_Assessed_Young_ppl_2014]]/Profiling_FinalOutput[[#This Row],[LA_Population]]</f>
        <v>0</v>
      </c>
      <c r="L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 spans="1:12">
      <c r="A9" s="161" t="str">
        <f t="array" aca="1" ref="A9" ca="1">INDIRECT("FinalOutput[@["&amp;A$1&amp;"]]")</f>
        <v>England</v>
      </c>
      <c r="B9" s="129" t="str">
        <f t="array" aca="1" ref="B9" ca="1">INDIRECT("FinalOutput[@["&amp;B$1&amp;"]]")</f>
        <v>Halton</v>
      </c>
      <c r="C9" s="129" t="str">
        <f t="array" aca="1" ref="C9" ca="1">INDIRECT("FinalOutput[@["&amp;C$1&amp;"]]")</f>
        <v>E06000006</v>
      </c>
      <c r="D9" s="129" t="str">
        <f t="array" aca="1" ref="D9" ca="1">INDIRECT("FinalOutput[@["&amp;D$1&amp;"]]")</f>
        <v>Halton</v>
      </c>
      <c r="E9" s="129" t="str">
        <f t="array" aca="1" ref="E9" ca="1">INDIRECT("FinalOutput[@["&amp;E$1&amp;"]]")</f>
        <v>Unitary</v>
      </c>
      <c r="F9" s="129">
        <f t="array" aca="1" ref="F9" ca="1">INDIRECT("FinalOutput[@["&amp;F$1&amp;"]]")</f>
        <v>125746</v>
      </c>
      <c r="G9" s="129">
        <f t="array" aca="1" ref="G9" ca="1">INDIRECT("FinalOutput[@["&amp;G$1&amp;"]]")</f>
        <v>7909.52</v>
      </c>
      <c r="H9" s="129">
        <f t="array" aca="1" ref="H9" ca="1">INDIRECT("FinalOutput[@["&amp;H$1&amp;"]]")</f>
        <v>18</v>
      </c>
      <c r="I9" s="129">
        <f t="array" aca="1" ref="I9" ca="1">INDIRECT("FinalOutput[@["&amp;I$1&amp;"]]")</f>
        <v>18</v>
      </c>
      <c r="J9" s="162">
        <f ca="1">Profiling_FinalOutput[[#This Row],[TOTAL_Presented_Young_ppl_2014]]/Profiling_FinalOutput[[#This Row],[LA_Population]]</f>
        <v>1.4314570642406121E-4</v>
      </c>
      <c r="K9" s="162">
        <f ca="1">Profiling_FinalOutput[[#This Row],[TOTAL_Assessed_Young_ppl_2014]]/Profiling_FinalOutput[[#This Row],[LA_Population]]</f>
        <v>1.4314570642406121E-4</v>
      </c>
      <c r="L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0" spans="1:12">
      <c r="A10" s="161" t="str">
        <f t="array" aca="1" ref="A10" ca="1">INDIRECT("FinalOutput[@["&amp;A$1&amp;"]]")</f>
        <v>England</v>
      </c>
      <c r="B10" s="129" t="str">
        <f t="array" aca="1" ref="B10" ca="1">INDIRECT("FinalOutput[@["&amp;B$1&amp;"]]")</f>
        <v>Hertfordshire</v>
      </c>
      <c r="C10" s="129" t="str">
        <f t="array" aca="1" ref="C10" ca="1">INDIRECT("FinalOutput[@["&amp;C$1&amp;"]]")</f>
        <v>E07000095</v>
      </c>
      <c r="D10" s="129" t="str">
        <f t="array" aca="1" ref="D10" ca="1">INDIRECT("FinalOutput[@["&amp;D$1&amp;"]]")</f>
        <v>Broxbourne</v>
      </c>
      <c r="E10" s="129" t="str">
        <f t="array" aca="1" ref="E10" ca="1">INDIRECT("FinalOutput[@["&amp;E$1&amp;"]]")</f>
        <v>District</v>
      </c>
      <c r="F10" s="129">
        <f t="array" aca="1" ref="F10" ca="1">INDIRECT("FinalOutput[@["&amp;F$1&amp;"]]")</f>
        <v>93609</v>
      </c>
      <c r="G10" s="129">
        <f t="array" aca="1" ref="G10" ca="1">INDIRECT("FinalOutput[@["&amp;G$1&amp;"]]")</f>
        <v>5143.5600000000004</v>
      </c>
      <c r="H10" s="129">
        <f t="array" aca="1" ref="H10" ca="1">INDIRECT("FinalOutput[@["&amp;H$1&amp;"]]")</f>
        <v>0</v>
      </c>
      <c r="I10" s="129">
        <f t="array" aca="1" ref="I10" ca="1">INDIRECT("FinalOutput[@["&amp;I$1&amp;"]]")</f>
        <v>0</v>
      </c>
      <c r="J10" s="162">
        <f ca="1">Profiling_FinalOutput[[#This Row],[TOTAL_Presented_Young_ppl_2014]]/Profiling_FinalOutput[[#This Row],[LA_Population]]</f>
        <v>0</v>
      </c>
      <c r="K10" s="162">
        <f ca="1">Profiling_FinalOutput[[#This Row],[TOTAL_Assessed_Young_ppl_2014]]/Profiling_FinalOutput[[#This Row],[LA_Population]]</f>
        <v>0</v>
      </c>
      <c r="L1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1" spans="1:12">
      <c r="A11" s="161" t="str">
        <f t="array" aca="1" ref="A11" ca="1">INDIRECT("FinalOutput[@["&amp;A$1&amp;"]]")</f>
        <v>England</v>
      </c>
      <c r="B11" s="129" t="str">
        <f t="array" aca="1" ref="B11" ca="1">INDIRECT("FinalOutput[@["&amp;B$1&amp;"]]")</f>
        <v>Warrington</v>
      </c>
      <c r="C11" s="129" t="str">
        <f t="array" aca="1" ref="C11" ca="1">INDIRECT("FinalOutput[@["&amp;C$1&amp;"]]")</f>
        <v>E06000007</v>
      </c>
      <c r="D11" s="129" t="str">
        <f t="array" aca="1" ref="D11" ca="1">INDIRECT("FinalOutput[@["&amp;D$1&amp;"]]")</f>
        <v>Warrington</v>
      </c>
      <c r="E11" s="129" t="str">
        <f t="array" aca="1" ref="E11" ca="1">INDIRECT("FinalOutput[@["&amp;E$1&amp;"]]")</f>
        <v>Unitary</v>
      </c>
      <c r="F11" s="129">
        <f t="array" aca="1" ref="F11" ca="1">INDIRECT("FinalOutput[@["&amp;F$1&amp;"]]")</f>
        <v>202228</v>
      </c>
      <c r="G11" s="129">
        <f t="array" aca="1" ref="G11" ca="1">INDIRECT("FinalOutput[@["&amp;G$1&amp;"]]")</f>
        <v>18065.39</v>
      </c>
      <c r="H11" s="129">
        <f t="array" aca="1" ref="H11" ca="1">INDIRECT("FinalOutput[@["&amp;H$1&amp;"]]")</f>
        <v>109</v>
      </c>
      <c r="I11" s="129">
        <f t="array" aca="1" ref="I11" ca="1">INDIRECT("FinalOutput[@["&amp;I$1&amp;"]]")</f>
        <v>112</v>
      </c>
      <c r="J11" s="162">
        <f ca="1">Profiling_FinalOutput[[#This Row],[TOTAL_Presented_Young_ppl_2014]]/Profiling_FinalOutput[[#This Row],[LA_Population]]</f>
        <v>5.3899558913701371E-4</v>
      </c>
      <c r="K11" s="162">
        <f ca="1">Profiling_FinalOutput[[#This Row],[TOTAL_Assessed_Young_ppl_2014]]/Profiling_FinalOutput[[#This Row],[LA_Population]]</f>
        <v>5.5383033012243606E-4</v>
      </c>
      <c r="L1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-2.7522935779816515E-2</v>
      </c>
    </row>
    <row r="12" spans="1:12">
      <c r="A12" s="161" t="str">
        <f t="array" aca="1" ref="A12" ca="1">INDIRECT("FinalOutput[@["&amp;A$1&amp;"]]")</f>
        <v>England</v>
      </c>
      <c r="B12" s="129" t="str">
        <f t="array" aca="1" ref="B12" ca="1">INDIRECT("FinalOutput[@["&amp;B$1&amp;"]]")</f>
        <v>Blackburn with Darwen</v>
      </c>
      <c r="C12" s="129" t="str">
        <f t="array" aca="1" ref="C12" ca="1">INDIRECT("FinalOutput[@["&amp;C$1&amp;"]]")</f>
        <v>E06000008</v>
      </c>
      <c r="D12" s="129" t="str">
        <f t="array" aca="1" ref="D12" ca="1">INDIRECT("FinalOutput[@["&amp;D$1&amp;"]]")</f>
        <v>Blackburn with Darwen</v>
      </c>
      <c r="E12" s="129" t="str">
        <f t="array" aca="1" ref="E12" ca="1">INDIRECT("FinalOutput[@["&amp;E$1&amp;"]]")</f>
        <v>Unitary</v>
      </c>
      <c r="F12" s="129">
        <f t="array" aca="1" ref="F12" ca="1">INDIRECT("FinalOutput[@["&amp;F$1&amp;"]]")</f>
        <v>147489</v>
      </c>
      <c r="G12" s="129">
        <f t="array" aca="1" ref="G12" ca="1">INDIRECT("FinalOutput[@["&amp;G$1&amp;"]]")</f>
        <v>13701.18</v>
      </c>
      <c r="H12" s="129">
        <f t="array" aca="1" ref="H12" ca="1">INDIRECT("FinalOutput[@["&amp;H$1&amp;"]]")</f>
        <v>428</v>
      </c>
      <c r="I12" s="129">
        <f t="array" aca="1" ref="I12" ca="1">INDIRECT("FinalOutput[@["&amp;I$1&amp;"]]")</f>
        <v>70</v>
      </c>
      <c r="J12" s="162">
        <f ca="1">Profiling_FinalOutput[[#This Row],[TOTAL_Presented_Young_ppl_2014]]/Profiling_FinalOutput[[#This Row],[LA_Population]]</f>
        <v>2.9019113289804662E-3</v>
      </c>
      <c r="K12" s="162">
        <f ca="1">Profiling_FinalOutput[[#This Row],[TOTAL_Assessed_Young_ppl_2014]]/Profiling_FinalOutput[[#This Row],[LA_Population]]</f>
        <v>4.7461166595474919E-4</v>
      </c>
      <c r="L1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0.83644859813084116</v>
      </c>
    </row>
    <row r="13" spans="1:12">
      <c r="A13" s="161" t="str">
        <f t="array" aca="1" ref="A13" ca="1">INDIRECT("FinalOutput[@["&amp;A$1&amp;"]]")</f>
        <v>England</v>
      </c>
      <c r="B13" s="129" t="str">
        <f t="array" aca="1" ref="B13" ca="1">INDIRECT("FinalOutput[@["&amp;B$1&amp;"]]")</f>
        <v>Blackpool</v>
      </c>
      <c r="C13" s="129" t="str">
        <f t="array" aca="1" ref="C13" ca="1">INDIRECT("FinalOutput[@["&amp;C$1&amp;"]]")</f>
        <v>E06000009</v>
      </c>
      <c r="D13" s="129" t="str">
        <f t="array" aca="1" ref="D13" ca="1">INDIRECT("FinalOutput[@["&amp;D$1&amp;"]]")</f>
        <v>Blackpool</v>
      </c>
      <c r="E13" s="129" t="str">
        <f t="array" aca="1" ref="E13" ca="1">INDIRECT("FinalOutput[@["&amp;E$1&amp;"]]")</f>
        <v>Unitary</v>
      </c>
      <c r="F13" s="129">
        <f t="array" aca="1" ref="F13" ca="1">INDIRECT("FinalOutput[@["&amp;F$1&amp;"]]")</f>
        <v>142065</v>
      </c>
      <c r="G13" s="129">
        <f t="array" aca="1" ref="G13" ca="1">INDIRECT("FinalOutput[@["&amp;G$1&amp;"]]")</f>
        <v>3488.1</v>
      </c>
      <c r="H13" s="129">
        <f t="array" aca="1" ref="H13" ca="1">INDIRECT("FinalOutput[@["&amp;H$1&amp;"]]")</f>
        <v>0</v>
      </c>
      <c r="I13" s="129">
        <f t="array" aca="1" ref="I13" ca="1">INDIRECT("FinalOutput[@["&amp;I$1&amp;"]]")</f>
        <v>0</v>
      </c>
      <c r="J13" s="162">
        <f ca="1">Profiling_FinalOutput[[#This Row],[TOTAL_Presented_Young_ppl_2014]]/Profiling_FinalOutput[[#This Row],[LA_Population]]</f>
        <v>0</v>
      </c>
      <c r="K13" s="162">
        <f ca="1">Profiling_FinalOutput[[#This Row],[TOTAL_Assessed_Young_ppl_2014]]/Profiling_FinalOutput[[#This Row],[LA_Population]]</f>
        <v>0</v>
      </c>
      <c r="L1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4" spans="1:12">
      <c r="A14" s="161" t="str">
        <f t="array" aca="1" ref="A14" ca="1">INDIRECT("FinalOutput[@["&amp;A$1&amp;"]]")</f>
        <v>England</v>
      </c>
      <c r="B14" s="129" t="str">
        <f t="array" aca="1" ref="B14" ca="1">INDIRECT("FinalOutput[@["&amp;B$1&amp;"]]")</f>
        <v>Kingston upon Hull, City of</v>
      </c>
      <c r="C14" s="129" t="str">
        <f t="array" aca="1" ref="C14" ca="1">INDIRECT("FinalOutput[@["&amp;C$1&amp;"]]")</f>
        <v>E06000010</v>
      </c>
      <c r="D14" s="129" t="str">
        <f t="array" aca="1" ref="D14" ca="1">INDIRECT("FinalOutput[@["&amp;D$1&amp;"]]")</f>
        <v>Kingston upon Hull, City of</v>
      </c>
      <c r="E14" s="129" t="str">
        <f t="array" aca="1" ref="E14" ca="1">INDIRECT("FinalOutput[@["&amp;E$1&amp;"]]")</f>
        <v>Unitary</v>
      </c>
      <c r="F14" s="129">
        <f t="array" aca="1" ref="F14" ca="1">INDIRECT("FinalOutput[@["&amp;F$1&amp;"]]")</f>
        <v>256406</v>
      </c>
      <c r="G14" s="129">
        <f t="array" aca="1" ref="G14" ca="1">INDIRECT("FinalOutput[@["&amp;G$1&amp;"]]")</f>
        <v>7144.92</v>
      </c>
      <c r="H14" s="129">
        <f t="array" aca="1" ref="H14" ca="1">INDIRECT("FinalOutput[@["&amp;H$1&amp;"]]")</f>
        <v>0</v>
      </c>
      <c r="I14" s="129">
        <f t="array" aca="1" ref="I14" ca="1">INDIRECT("FinalOutput[@["&amp;I$1&amp;"]]")</f>
        <v>0</v>
      </c>
      <c r="J14" s="162">
        <f ca="1">Profiling_FinalOutput[[#This Row],[TOTAL_Presented_Young_ppl_2014]]/Profiling_FinalOutput[[#This Row],[LA_Population]]</f>
        <v>0</v>
      </c>
      <c r="K14" s="162">
        <f ca="1">Profiling_FinalOutput[[#This Row],[TOTAL_Assessed_Young_ppl_2014]]/Profiling_FinalOutput[[#This Row],[LA_Population]]</f>
        <v>0</v>
      </c>
      <c r="L1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5" spans="1:12">
      <c r="A15" s="161" t="str">
        <f t="array" aca="1" ref="A15" ca="1">INDIRECT("FinalOutput[@["&amp;A$1&amp;"]]")</f>
        <v>England</v>
      </c>
      <c r="B15" s="129" t="str">
        <f t="array" aca="1" ref="B15" ca="1">INDIRECT("FinalOutput[@["&amp;B$1&amp;"]]")</f>
        <v>East Riding of Yorkshire</v>
      </c>
      <c r="C15" s="129" t="str">
        <f t="array" aca="1" ref="C15" ca="1">INDIRECT("FinalOutput[@["&amp;C$1&amp;"]]")</f>
        <v>E06000011</v>
      </c>
      <c r="D15" s="129" t="str">
        <f t="array" aca="1" ref="D15" ca="1">INDIRECT("FinalOutput[@["&amp;D$1&amp;"]]")</f>
        <v>East Riding of Yorkshire</v>
      </c>
      <c r="E15" s="129" t="str">
        <f t="array" aca="1" ref="E15" ca="1">INDIRECT("FinalOutput[@["&amp;E$1&amp;"]]")</f>
        <v>Unitary</v>
      </c>
      <c r="F15" s="129">
        <f t="array" aca="1" ref="F15" ca="1">INDIRECT("FinalOutput[@["&amp;F$1&amp;"]]")</f>
        <v>334179</v>
      </c>
      <c r="G15" s="129">
        <f t="array" aca="1" ref="G15" ca="1">INDIRECT("FinalOutput[@["&amp;G$1&amp;"]]")</f>
        <v>240767.65</v>
      </c>
      <c r="H15" s="129">
        <f t="array" aca="1" ref="H15" ca="1">INDIRECT("FinalOutput[@["&amp;H$1&amp;"]]")</f>
        <v>79</v>
      </c>
      <c r="I15" s="129">
        <f t="array" aca="1" ref="I15" ca="1">INDIRECT("FinalOutput[@["&amp;I$1&amp;"]]")</f>
        <v>79</v>
      </c>
      <c r="J15" s="162">
        <f ca="1">Profiling_FinalOutput[[#This Row],[TOTAL_Presented_Young_ppl_2014]]/Profiling_FinalOutput[[#This Row],[LA_Population]]</f>
        <v>2.3640025255925717E-4</v>
      </c>
      <c r="K15" s="162">
        <f ca="1">Profiling_FinalOutput[[#This Row],[TOTAL_Assessed_Young_ppl_2014]]/Profiling_FinalOutput[[#This Row],[LA_Population]]</f>
        <v>2.3640025255925717E-4</v>
      </c>
      <c r="L1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 spans="1:12">
      <c r="A16" s="161" t="str">
        <f t="array" aca="1" ref="A16" ca="1">INDIRECT("FinalOutput[@["&amp;A$1&amp;"]]")</f>
        <v>England</v>
      </c>
      <c r="B16" s="129" t="str">
        <f t="array" aca="1" ref="B16" ca="1">INDIRECT("FinalOutput[@["&amp;B$1&amp;"]]")</f>
        <v>Slough</v>
      </c>
      <c r="C16" s="129" t="str">
        <f t="array" aca="1" ref="C16" ca="1">INDIRECT("FinalOutput[@["&amp;C$1&amp;"]]")</f>
        <v>E06000039</v>
      </c>
      <c r="D16" s="129" t="str">
        <f t="array" aca="1" ref="D16" ca="1">INDIRECT("FinalOutput[@["&amp;D$1&amp;"]]")</f>
        <v>Slough</v>
      </c>
      <c r="E16" s="129" t="str">
        <f t="array" aca="1" ref="E16" ca="1">INDIRECT("FinalOutput[@["&amp;E$1&amp;"]]")</f>
        <v>Unitary</v>
      </c>
      <c r="F16" s="129">
        <f t="array" aca="1" ref="F16" ca="1">INDIRECT("FinalOutput[@["&amp;F$1&amp;"]]")</f>
        <v>140205</v>
      </c>
      <c r="G16" s="129">
        <f t="array" aca="1" ref="G16" ca="1">INDIRECT("FinalOutput[@["&amp;G$1&amp;"]]")</f>
        <v>3253.61</v>
      </c>
      <c r="H16" s="129">
        <f t="array" aca="1" ref="H16" ca="1">INDIRECT("FinalOutput[@["&amp;H$1&amp;"]]")</f>
        <v>0</v>
      </c>
      <c r="I16" s="129">
        <f t="array" aca="1" ref="I16" ca="1">INDIRECT("FinalOutput[@["&amp;I$1&amp;"]]")</f>
        <v>0</v>
      </c>
      <c r="J16" s="162">
        <f ca="1">Profiling_FinalOutput[[#This Row],[TOTAL_Presented_Young_ppl_2014]]/Profiling_FinalOutput[[#This Row],[LA_Population]]</f>
        <v>0</v>
      </c>
      <c r="K16" s="162">
        <f ca="1">Profiling_FinalOutput[[#This Row],[TOTAL_Assessed_Young_ppl_2014]]/Profiling_FinalOutput[[#This Row],[LA_Population]]</f>
        <v>0</v>
      </c>
      <c r="L1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 spans="1:12">
      <c r="A17" s="161" t="str">
        <f t="array" aca="1" ref="A17" ca="1">INDIRECT("FinalOutput[@["&amp;A$1&amp;"]]")</f>
        <v>England</v>
      </c>
      <c r="B17" s="129" t="str">
        <f t="array" aca="1" ref="B17" ca="1">INDIRECT("FinalOutput[@["&amp;B$1&amp;"]]")</f>
        <v>North East Lincolnshire</v>
      </c>
      <c r="C17" s="129" t="str">
        <f t="array" aca="1" ref="C17" ca="1">INDIRECT("FinalOutput[@["&amp;C$1&amp;"]]")</f>
        <v>E06000012</v>
      </c>
      <c r="D17" s="129" t="str">
        <f t="array" aca="1" ref="D17" ca="1">INDIRECT("FinalOutput[@["&amp;D$1&amp;"]]")</f>
        <v>North East Lincolnshire</v>
      </c>
      <c r="E17" s="129" t="str">
        <f t="array" aca="1" ref="E17" ca="1">INDIRECT("FinalOutput[@["&amp;E$1&amp;"]]")</f>
        <v>Unitary</v>
      </c>
      <c r="F17" s="129">
        <f t="array" aca="1" ref="F17" ca="1">INDIRECT("FinalOutput[@["&amp;F$1&amp;"]]")</f>
        <v>159616</v>
      </c>
      <c r="G17" s="129">
        <f t="array" aca="1" ref="G17" ca="1">INDIRECT("FinalOutput[@["&amp;G$1&amp;"]]")</f>
        <v>19184.490000000002</v>
      </c>
      <c r="H17" s="129">
        <f t="array" aca="1" ref="H17" ca="1">INDIRECT("FinalOutput[@["&amp;H$1&amp;"]]")</f>
        <v>105</v>
      </c>
      <c r="I17" s="129">
        <f t="array" aca="1" ref="I17" ca="1">INDIRECT("FinalOutput[@["&amp;I$1&amp;"]]")</f>
        <v>105</v>
      </c>
      <c r="J17" s="162">
        <f ca="1">Profiling_FinalOutput[[#This Row],[TOTAL_Presented_Young_ppl_2014]]/Profiling_FinalOutput[[#This Row],[LA_Population]]</f>
        <v>6.5782878909382517E-4</v>
      </c>
      <c r="K17" s="162">
        <f ca="1">Profiling_FinalOutput[[#This Row],[TOTAL_Assessed_Young_ppl_2014]]/Profiling_FinalOutput[[#This Row],[LA_Population]]</f>
        <v>6.5782878909382517E-4</v>
      </c>
      <c r="L1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8" spans="1:12">
      <c r="A18" s="161" t="str">
        <f t="array" aca="1" ref="A18" ca="1">INDIRECT("FinalOutput[@["&amp;A$1&amp;"]]")</f>
        <v>England</v>
      </c>
      <c r="B18" s="129" t="str">
        <f t="array" aca="1" ref="B18" ca="1">INDIRECT("FinalOutput[@["&amp;B$1&amp;"]]")</f>
        <v>North Lincolnshire</v>
      </c>
      <c r="C18" s="129" t="str">
        <f t="array" aca="1" ref="C18" ca="1">INDIRECT("FinalOutput[@["&amp;C$1&amp;"]]")</f>
        <v>E06000013</v>
      </c>
      <c r="D18" s="129" t="str">
        <f t="array" aca="1" ref="D18" ca="1">INDIRECT("FinalOutput[@["&amp;D$1&amp;"]]")</f>
        <v>North Lincolnshire</v>
      </c>
      <c r="E18" s="129" t="str">
        <f t="array" aca="1" ref="E18" ca="1">INDIRECT("FinalOutput[@["&amp;E$1&amp;"]]")</f>
        <v>Unitary</v>
      </c>
      <c r="F18" s="129">
        <f t="array" aca="1" ref="F18" ca="1">INDIRECT("FinalOutput[@["&amp;F$1&amp;"]]")</f>
        <v>167446</v>
      </c>
      <c r="G18" s="129">
        <f t="array" aca="1" ref="G18" ca="1">INDIRECT("FinalOutput[@["&amp;G$1&amp;"]]")</f>
        <v>84631.29</v>
      </c>
      <c r="H18" s="129">
        <f t="array" aca="1" ref="H18" ca="1">INDIRECT("FinalOutput[@["&amp;H$1&amp;"]]")</f>
        <v>0</v>
      </c>
      <c r="I18" s="129">
        <f t="array" aca="1" ref="I18" ca="1">INDIRECT("FinalOutput[@["&amp;I$1&amp;"]]")</f>
        <v>0</v>
      </c>
      <c r="J18" s="162">
        <f ca="1">Profiling_FinalOutput[[#This Row],[TOTAL_Presented_Young_ppl_2014]]/Profiling_FinalOutput[[#This Row],[LA_Population]]</f>
        <v>0</v>
      </c>
      <c r="K18" s="162">
        <f ca="1">Profiling_FinalOutput[[#This Row],[TOTAL_Assessed_Young_ppl_2014]]/Profiling_FinalOutput[[#This Row],[LA_Population]]</f>
        <v>0</v>
      </c>
      <c r="L1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 spans="1:12">
      <c r="A19" s="161" t="str">
        <f t="array" aca="1" ref="A19" ca="1">INDIRECT("FinalOutput[@["&amp;A$1&amp;"]]")</f>
        <v>England</v>
      </c>
      <c r="B19" s="129" t="str">
        <f t="array" aca="1" ref="B19" ca="1">INDIRECT("FinalOutput[@["&amp;B$1&amp;"]]")</f>
        <v>Central Bedfordshire</v>
      </c>
      <c r="C19" s="129" t="str">
        <f t="array" aca="1" ref="C19" ca="1">INDIRECT("FinalOutput[@["&amp;C$1&amp;"]]")</f>
        <v>E06000056</v>
      </c>
      <c r="D19" s="129" t="str">
        <f t="array" aca="1" ref="D19" ca="1">INDIRECT("FinalOutput[@["&amp;D$1&amp;"]]")</f>
        <v>Central Bedfordshire</v>
      </c>
      <c r="E19" s="129" t="str">
        <f t="array" aca="1" ref="E19" ca="1">INDIRECT("FinalOutput[@["&amp;E$1&amp;"]]")</f>
        <v>Unitary</v>
      </c>
      <c r="F19" s="129">
        <f t="array" aca="1" ref="F19" ca="1">INDIRECT("FinalOutput[@["&amp;F$1&amp;"]]")</f>
        <v>254381</v>
      </c>
      <c r="G19" s="129">
        <f t="array" aca="1" ref="G19" ca="1">INDIRECT("FinalOutput[@["&amp;G$1&amp;"]]")</f>
        <v>71566.45</v>
      </c>
      <c r="H19" s="129">
        <f t="array" aca="1" ref="H19" ca="1">INDIRECT("FinalOutput[@["&amp;H$1&amp;"]]")</f>
        <v>513</v>
      </c>
      <c r="I19" s="129">
        <f t="array" aca="1" ref="I19" ca="1">INDIRECT("FinalOutput[@["&amp;I$1&amp;"]]")</f>
        <v>86</v>
      </c>
      <c r="J19" s="162">
        <f ca="1">Profiling_FinalOutput[[#This Row],[TOTAL_Presented_Young_ppl_2014]]/Profiling_FinalOutput[[#This Row],[LA_Population]]</f>
        <v>2.0166600492961344E-3</v>
      </c>
      <c r="K19" s="162">
        <f ca="1">Profiling_FinalOutput[[#This Row],[TOTAL_Assessed_Young_ppl_2014]]/Profiling_FinalOutput[[#This Row],[LA_Population]]</f>
        <v>3.380755638196249E-4</v>
      </c>
      <c r="L1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0.83235867446393763</v>
      </c>
    </row>
    <row r="20" spans="1:12">
      <c r="A20" s="161" t="str">
        <f t="array" aca="1" ref="A20" ca="1">INDIRECT("FinalOutput[@["&amp;A$1&amp;"]]")</f>
        <v>England</v>
      </c>
      <c r="B20" s="129" t="str">
        <f t="array" aca="1" ref="B20" ca="1">INDIRECT("FinalOutput[@["&amp;B$1&amp;"]]")</f>
        <v>Northumberland</v>
      </c>
      <c r="C20" s="129" t="str">
        <f t="array" aca="1" ref="C20" ca="1">INDIRECT("FinalOutput[@["&amp;C$1&amp;"]]")</f>
        <v>E06000048</v>
      </c>
      <c r="D20" s="129" t="str">
        <f t="array" aca="1" ref="D20" ca="1">INDIRECT("FinalOutput[@["&amp;D$1&amp;"]]")</f>
        <v>Northumberland</v>
      </c>
      <c r="E20" s="129" t="str">
        <f t="array" aca="1" ref="E20" ca="1">INDIRECT("FinalOutput[@["&amp;E$1&amp;"]]")</f>
        <v>Unitary</v>
      </c>
      <c r="F20" s="129">
        <f t="array" aca="1" ref="F20" ca="1">INDIRECT("FinalOutput[@["&amp;F$1&amp;"]]")</f>
        <v>316028</v>
      </c>
      <c r="G20" s="129">
        <f t="array" aca="1" ref="G20" ca="1">INDIRECT("FinalOutput[@["&amp;G$1&amp;"]]")</f>
        <v>501301.83</v>
      </c>
      <c r="H20" s="129">
        <f t="array" aca="1" ref="H20" ca="1">INDIRECT("FinalOutput[@["&amp;H$1&amp;"]]")</f>
        <v>0</v>
      </c>
      <c r="I20" s="129">
        <f t="array" aca="1" ref="I20" ca="1">INDIRECT("FinalOutput[@["&amp;I$1&amp;"]]")</f>
        <v>0</v>
      </c>
      <c r="J20" s="162">
        <f ca="1">Profiling_FinalOutput[[#This Row],[TOTAL_Presented_Young_ppl_2014]]/Profiling_FinalOutput[[#This Row],[LA_Population]]</f>
        <v>0</v>
      </c>
      <c r="K20" s="162">
        <f ca="1">Profiling_FinalOutput[[#This Row],[TOTAL_Assessed_Young_ppl_2014]]/Profiling_FinalOutput[[#This Row],[LA_Population]]</f>
        <v>0</v>
      </c>
      <c r="L2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 spans="1:12">
      <c r="A21" s="161" t="str">
        <f t="array" aca="1" ref="A21" ca="1">INDIRECT("FinalOutput[@["&amp;A$1&amp;"]]")</f>
        <v>England</v>
      </c>
      <c r="B21" s="129" t="str">
        <f t="array" aca="1" ref="B21" ca="1">INDIRECT("FinalOutput[@["&amp;B$1&amp;"]]")</f>
        <v>Buckinghamshire</v>
      </c>
      <c r="C21" s="129" t="str">
        <f t="array" aca="1" ref="C21" ca="1">INDIRECT("FinalOutput[@["&amp;C$1&amp;"]]")</f>
        <v>E07000004</v>
      </c>
      <c r="D21" s="129" t="str">
        <f t="array" aca="1" ref="D21" ca="1">INDIRECT("FinalOutput[@["&amp;D$1&amp;"]]")</f>
        <v>Aylesbury Vale</v>
      </c>
      <c r="E21" s="129" t="str">
        <f t="array" aca="1" ref="E21" ca="1">INDIRECT("FinalOutput[@["&amp;E$1&amp;"]]")</f>
        <v>District</v>
      </c>
      <c r="F21" s="129">
        <f t="array" aca="1" ref="F21" ca="1">INDIRECT("FinalOutput[@["&amp;F$1&amp;"]]")</f>
        <v>174137</v>
      </c>
      <c r="G21" s="129">
        <f t="array" aca="1" ref="G21" ca="1">INDIRECT("FinalOutput[@["&amp;G$1&amp;"]]")</f>
        <v>90275.35</v>
      </c>
      <c r="H21" s="129">
        <f t="array" aca="1" ref="H21" ca="1">INDIRECT("FinalOutput[@["&amp;H$1&amp;"]]")</f>
        <v>0</v>
      </c>
      <c r="I21" s="129">
        <f t="array" aca="1" ref="I21" ca="1">INDIRECT("FinalOutput[@["&amp;I$1&amp;"]]")</f>
        <v>0</v>
      </c>
      <c r="J21" s="162">
        <f ca="1">Profiling_FinalOutput[[#This Row],[TOTAL_Presented_Young_ppl_2014]]/Profiling_FinalOutput[[#This Row],[LA_Population]]</f>
        <v>0</v>
      </c>
      <c r="K21" s="162">
        <f ca="1">Profiling_FinalOutput[[#This Row],[TOTAL_Assessed_Young_ppl_2014]]/Profiling_FinalOutput[[#This Row],[LA_Population]]</f>
        <v>0</v>
      </c>
      <c r="L2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 spans="1:12">
      <c r="A22" s="161" t="str">
        <f t="array" aca="1" ref="A22" ca="1">INDIRECT("FinalOutput[@["&amp;A$1&amp;"]]")</f>
        <v>England</v>
      </c>
      <c r="B22" s="129" t="str">
        <f t="array" aca="1" ref="B22" ca="1">INDIRECT("FinalOutput[@["&amp;B$1&amp;"]]")</f>
        <v>York</v>
      </c>
      <c r="C22" s="129" t="str">
        <f t="array" aca="1" ref="C22" ca="1">INDIRECT("FinalOutput[@["&amp;C$1&amp;"]]")</f>
        <v>E06000014</v>
      </c>
      <c r="D22" s="129" t="str">
        <f t="array" aca="1" ref="D22" ca="1">INDIRECT("FinalOutput[@["&amp;D$1&amp;"]]")</f>
        <v>York</v>
      </c>
      <c r="E22" s="129" t="str">
        <f t="array" aca="1" ref="E22" ca="1">INDIRECT("FinalOutput[@["&amp;E$1&amp;"]]")</f>
        <v>Unitary</v>
      </c>
      <c r="F22" s="129">
        <f t="array" aca="1" ref="F22" ca="1">INDIRECT("FinalOutput[@["&amp;F$1&amp;"]]")</f>
        <v>198051</v>
      </c>
      <c r="G22" s="129">
        <f t="array" aca="1" ref="G22" ca="1">INDIRECT("FinalOutput[@["&amp;G$1&amp;"]]")</f>
        <v>27193.63</v>
      </c>
      <c r="H22" s="129">
        <f t="array" aca="1" ref="H22" ca="1">INDIRECT("FinalOutput[@["&amp;H$1&amp;"]]")</f>
        <v>2.5</v>
      </c>
      <c r="I22" s="129">
        <f t="array" aca="1" ref="I22" ca="1">INDIRECT("FinalOutput[@["&amp;I$1&amp;"]]")</f>
        <v>2.5</v>
      </c>
      <c r="J22" s="162">
        <f ca="1">Profiling_FinalOutput[[#This Row],[TOTAL_Presented_Young_ppl_2014]]/Profiling_FinalOutput[[#This Row],[LA_Population]]</f>
        <v>1.2623011244578417E-5</v>
      </c>
      <c r="K22" s="162">
        <f ca="1">Profiling_FinalOutput[[#This Row],[TOTAL_Assessed_Young_ppl_2014]]/Profiling_FinalOutput[[#This Row],[LA_Population]]</f>
        <v>1.2623011244578417E-5</v>
      </c>
      <c r="L2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 spans="1:12">
      <c r="A23" s="161" t="str">
        <f t="array" aca="1" ref="A23" ca="1">INDIRECT("FinalOutput[@["&amp;A$1&amp;"]]")</f>
        <v>England</v>
      </c>
      <c r="B23" s="129" t="str">
        <f t="array" aca="1" ref="B23" ca="1">INDIRECT("FinalOutput[@["&amp;B$1&amp;"]]")</f>
        <v>Leicester</v>
      </c>
      <c r="C23" s="129" t="str">
        <f t="array" aca="1" ref="C23" ca="1">INDIRECT("FinalOutput[@["&amp;C$1&amp;"]]")</f>
        <v>E06000016</v>
      </c>
      <c r="D23" s="129" t="str">
        <f t="array" aca="1" ref="D23" ca="1">INDIRECT("FinalOutput[@["&amp;D$1&amp;"]]")</f>
        <v>Leicester</v>
      </c>
      <c r="E23" s="129" t="str">
        <f t="array" aca="1" ref="E23" ca="1">INDIRECT("FinalOutput[@["&amp;E$1&amp;"]]")</f>
        <v>Unitary</v>
      </c>
      <c r="F23" s="129">
        <f t="array" aca="1" ref="F23" ca="1">INDIRECT("FinalOutput[@["&amp;F$1&amp;"]]")</f>
        <v>329839</v>
      </c>
      <c r="G23" s="129">
        <f t="array" aca="1" ref="G23" ca="1">INDIRECT("FinalOutput[@["&amp;G$1&amp;"]]")</f>
        <v>7331.48</v>
      </c>
      <c r="H23" s="129">
        <f t="array" aca="1" ref="H23" ca="1">INDIRECT("FinalOutput[@["&amp;H$1&amp;"]]")</f>
        <v>373</v>
      </c>
      <c r="I23" s="129">
        <f t="array" aca="1" ref="I23" ca="1">INDIRECT("FinalOutput[@["&amp;I$1&amp;"]]")</f>
        <v>147</v>
      </c>
      <c r="J23" s="162">
        <f ca="1">Profiling_FinalOutput[[#This Row],[TOTAL_Presented_Young_ppl_2014]]/Profiling_FinalOutput[[#This Row],[LA_Population]]</f>
        <v>1.130854750347897E-3</v>
      </c>
      <c r="K23" s="162">
        <f ca="1">Profiling_FinalOutput[[#This Row],[TOTAL_Assessed_Young_ppl_2014]]/Profiling_FinalOutput[[#This Row],[LA_Population]]</f>
        <v>4.4567197935962695E-4</v>
      </c>
      <c r="L2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0.60589812332439674</v>
      </c>
    </row>
    <row r="24" spans="1:12">
      <c r="A24" s="161" t="str">
        <f t="array" aca="1" ref="A24" ca="1">INDIRECT("FinalOutput[@["&amp;A$1&amp;"]]")</f>
        <v>England</v>
      </c>
      <c r="B24" s="129" t="str">
        <f t="array" aca="1" ref="B24" ca="1">INDIRECT("FinalOutput[@["&amp;B$1&amp;"]]")</f>
        <v>Rutland</v>
      </c>
      <c r="C24" s="129" t="str">
        <f t="array" aca="1" ref="C24" ca="1">INDIRECT("FinalOutput[@["&amp;C$1&amp;"]]")</f>
        <v>E06000017</v>
      </c>
      <c r="D24" s="129" t="str">
        <f t="array" aca="1" ref="D24" ca="1">INDIRECT("FinalOutput[@["&amp;D$1&amp;"]]")</f>
        <v>Rutland</v>
      </c>
      <c r="E24" s="129" t="str">
        <f t="array" aca="1" ref="E24" ca="1">INDIRECT("FinalOutput[@["&amp;E$1&amp;"]]")</f>
        <v>Unitary</v>
      </c>
      <c r="F24" s="129">
        <f t="array" aca="1" ref="F24" ca="1">INDIRECT("FinalOutput[@["&amp;F$1&amp;"]]")</f>
        <v>37369</v>
      </c>
      <c r="G24" s="129">
        <f t="array" aca="1" ref="G24" ca="1">INDIRECT("FinalOutput[@["&amp;G$1&amp;"]]")</f>
        <v>38151.51</v>
      </c>
      <c r="H24" s="129">
        <f t="array" aca="1" ref="H24" ca="1">INDIRECT("FinalOutput[@["&amp;H$1&amp;"]]")</f>
        <v>5</v>
      </c>
      <c r="I24" s="129">
        <f t="array" aca="1" ref="I24" ca="1">INDIRECT("FinalOutput[@["&amp;I$1&amp;"]]")</f>
        <v>5</v>
      </c>
      <c r="J24" s="162">
        <f ca="1">Profiling_FinalOutput[[#This Row],[TOTAL_Presented_Young_ppl_2014]]/Profiling_FinalOutput[[#This Row],[LA_Population]]</f>
        <v>1.3380074393213627E-4</v>
      </c>
      <c r="K24" s="162">
        <f ca="1">Profiling_FinalOutput[[#This Row],[TOTAL_Assessed_Young_ppl_2014]]/Profiling_FinalOutput[[#This Row],[LA_Population]]</f>
        <v>1.3380074393213627E-4</v>
      </c>
      <c r="L2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 spans="1:12">
      <c r="A25" s="161" t="str">
        <f t="array" aca="1" ref="A25" ca="1">INDIRECT("FinalOutput[@["&amp;A$1&amp;"]]")</f>
        <v>England</v>
      </c>
      <c r="B25" s="129" t="str">
        <f t="array" aca="1" ref="B25" ca="1">INDIRECT("FinalOutput[@["&amp;B$1&amp;"]]")</f>
        <v>Southend-on-Sea</v>
      </c>
      <c r="C25" s="129" t="str">
        <f t="array" aca="1" ref="C25" ca="1">INDIRECT("FinalOutput[@["&amp;C$1&amp;"]]")</f>
        <v>E06000033</v>
      </c>
      <c r="D25" s="129" t="str">
        <f t="array" aca="1" ref="D25" ca="1">INDIRECT("FinalOutput[@["&amp;D$1&amp;"]]")</f>
        <v>Southend-on-Sea</v>
      </c>
      <c r="E25" s="129" t="str">
        <f t="array" aca="1" ref="E25" ca="1">INDIRECT("FinalOutput[@["&amp;E$1&amp;"]]")</f>
        <v>Unitary</v>
      </c>
      <c r="F25" s="129">
        <f t="array" aca="1" ref="F25" ca="1">INDIRECT("FinalOutput[@["&amp;F$1&amp;"]]")</f>
        <v>173658</v>
      </c>
      <c r="G25" s="129">
        <f t="array" aca="1" ref="G25" ca="1">INDIRECT("FinalOutput[@["&amp;G$1&amp;"]]")</f>
        <v>4175.6000000000004</v>
      </c>
      <c r="H25" s="129">
        <f t="array" aca="1" ref="H25" ca="1">INDIRECT("FinalOutput[@["&amp;H$1&amp;"]]")</f>
        <v>101</v>
      </c>
      <c r="I25" s="129">
        <f t="array" aca="1" ref="I25" ca="1">INDIRECT("FinalOutput[@["&amp;I$1&amp;"]]")</f>
        <v>0</v>
      </c>
      <c r="J25" s="162">
        <f ca="1">Profiling_FinalOutput[[#This Row],[TOTAL_Presented_Young_ppl_2014]]/Profiling_FinalOutput[[#This Row],[LA_Population]]</f>
        <v>5.8160292068318189E-4</v>
      </c>
      <c r="K25" s="162">
        <f ca="1">Profiling_FinalOutput[[#This Row],[TOTAL_Assessed_Young_ppl_2014]]/Profiling_FinalOutput[[#This Row],[LA_Population]]</f>
        <v>0</v>
      </c>
      <c r="L2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6" spans="1:12">
      <c r="A26" s="161" t="str">
        <f t="array" aca="1" ref="A26" ca="1">INDIRECT("FinalOutput[@["&amp;A$1&amp;"]]")</f>
        <v>England</v>
      </c>
      <c r="B26" s="129" t="str">
        <f t="array" aca="1" ref="B26" ca="1">INDIRECT("FinalOutput[@["&amp;B$1&amp;"]]")</f>
        <v>Nottingham</v>
      </c>
      <c r="C26" s="129" t="str">
        <f t="array" aca="1" ref="C26" ca="1">INDIRECT("FinalOutput[@["&amp;C$1&amp;"]]")</f>
        <v>E06000018</v>
      </c>
      <c r="D26" s="129" t="str">
        <f t="array" aca="1" ref="D26" ca="1">INDIRECT("FinalOutput[@["&amp;D$1&amp;"]]")</f>
        <v>Nottingham</v>
      </c>
      <c r="E26" s="129" t="str">
        <f t="array" aca="1" ref="E26" ca="1">INDIRECT("FinalOutput[@["&amp;E$1&amp;"]]")</f>
        <v>Unitary</v>
      </c>
      <c r="F26" s="129">
        <f t="array" aca="1" ref="F26" ca="1">INDIRECT("FinalOutput[@["&amp;F$1&amp;"]]")</f>
        <v>305680</v>
      </c>
      <c r="G26" s="129">
        <f t="array" aca="1" ref="G26" ca="1">INDIRECT("FinalOutput[@["&amp;G$1&amp;"]]")</f>
        <v>7461.16</v>
      </c>
      <c r="H26" s="129">
        <f t="array" aca="1" ref="H26" ca="1">INDIRECT("FinalOutput[@["&amp;H$1&amp;"]]")</f>
        <v>0</v>
      </c>
      <c r="I26" s="129">
        <f t="array" aca="1" ref="I26" ca="1">INDIRECT("FinalOutput[@["&amp;I$1&amp;"]]")</f>
        <v>0</v>
      </c>
      <c r="J26" s="162">
        <f ca="1">Profiling_FinalOutput[[#This Row],[TOTAL_Presented_Young_ppl_2014]]/Profiling_FinalOutput[[#This Row],[LA_Population]]</f>
        <v>0</v>
      </c>
      <c r="K26" s="162">
        <f ca="1">Profiling_FinalOutput[[#This Row],[TOTAL_Assessed_Young_ppl_2014]]/Profiling_FinalOutput[[#This Row],[LA_Population]]</f>
        <v>0</v>
      </c>
      <c r="L2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 spans="1:12">
      <c r="A27" s="161" t="str">
        <f t="array" aca="1" ref="A27" ca="1">INDIRECT("FinalOutput[@["&amp;A$1&amp;"]]")</f>
        <v>England</v>
      </c>
      <c r="B27" s="129" t="str">
        <f t="array" aca="1" ref="B27" ca="1">INDIRECT("FinalOutput[@["&amp;B$1&amp;"]]")</f>
        <v>Herefordshire, County of</v>
      </c>
      <c r="C27" s="129" t="str">
        <f t="array" aca="1" ref="C27" ca="1">INDIRECT("FinalOutput[@["&amp;C$1&amp;"]]")</f>
        <v>E06000019</v>
      </c>
      <c r="D27" s="129" t="str">
        <f t="array" aca="1" ref="D27" ca="1">INDIRECT("FinalOutput[@["&amp;D$1&amp;"]]")</f>
        <v>Herefordshire, County of</v>
      </c>
      <c r="E27" s="129" t="str">
        <f t="array" aca="1" ref="E27" ca="1">INDIRECT("FinalOutput[@["&amp;E$1&amp;"]]")</f>
        <v>Unitary</v>
      </c>
      <c r="F27" s="129">
        <f t="array" aca="1" ref="F27" ca="1">INDIRECT("FinalOutput[@["&amp;F$1&amp;"]]")</f>
        <v>183477</v>
      </c>
      <c r="G27" s="129">
        <f t="array" aca="1" ref="G27" ca="1">INDIRECT("FinalOutput[@["&amp;G$1&amp;"]]")</f>
        <v>217973.24</v>
      </c>
      <c r="H27" s="129">
        <f t="array" aca="1" ref="H27" ca="1">INDIRECT("FinalOutput[@["&amp;H$1&amp;"]]")</f>
        <v>0</v>
      </c>
      <c r="I27" s="129">
        <f t="array" aca="1" ref="I27" ca="1">INDIRECT("FinalOutput[@["&amp;I$1&amp;"]]")</f>
        <v>0</v>
      </c>
      <c r="J27" s="162">
        <f ca="1">Profiling_FinalOutput[[#This Row],[TOTAL_Presented_Young_ppl_2014]]/Profiling_FinalOutput[[#This Row],[LA_Population]]</f>
        <v>0</v>
      </c>
      <c r="K27" s="162">
        <f ca="1">Profiling_FinalOutput[[#This Row],[TOTAL_Assessed_Young_ppl_2014]]/Profiling_FinalOutput[[#This Row],[LA_Population]]</f>
        <v>0</v>
      </c>
      <c r="L2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 spans="1:12">
      <c r="A28" s="161" t="str">
        <f t="array" aca="1" ref="A28" ca="1">INDIRECT("FinalOutput[@["&amp;A$1&amp;"]]")</f>
        <v>England</v>
      </c>
      <c r="B28" s="129" t="str">
        <f t="array" aca="1" ref="B28" ca="1">INDIRECT("FinalOutput[@["&amp;B$1&amp;"]]")</f>
        <v>Telford and Wrekin</v>
      </c>
      <c r="C28" s="129" t="str">
        <f t="array" aca="1" ref="C28" ca="1">INDIRECT("FinalOutput[@["&amp;C$1&amp;"]]")</f>
        <v>E06000020</v>
      </c>
      <c r="D28" s="129" t="str">
        <f t="array" aca="1" ref="D28" ca="1">INDIRECT("FinalOutput[@["&amp;D$1&amp;"]]")</f>
        <v>Telford and Wrekin</v>
      </c>
      <c r="E28" s="129" t="str">
        <f t="array" aca="1" ref="E28" ca="1">INDIRECT("FinalOutput[@["&amp;E$1&amp;"]]")</f>
        <v>Unitary</v>
      </c>
      <c r="F28" s="129">
        <f t="array" aca="1" ref="F28" ca="1">INDIRECT("FinalOutput[@["&amp;F$1&amp;"]]")</f>
        <v>166641</v>
      </c>
      <c r="G28" s="129">
        <f t="array" aca="1" ref="G28" ca="1">INDIRECT("FinalOutput[@["&amp;G$1&amp;"]]")</f>
        <v>29031.32</v>
      </c>
      <c r="H28" s="129">
        <f t="array" aca="1" ref="H28" ca="1">INDIRECT("FinalOutput[@["&amp;H$1&amp;"]]")</f>
        <v>0</v>
      </c>
      <c r="I28" s="129">
        <f t="array" aca="1" ref="I28" ca="1">INDIRECT("FinalOutput[@["&amp;I$1&amp;"]]")</f>
        <v>0</v>
      </c>
      <c r="J28" s="162">
        <f ca="1">Profiling_FinalOutput[[#This Row],[TOTAL_Presented_Young_ppl_2014]]/Profiling_FinalOutput[[#This Row],[LA_Population]]</f>
        <v>0</v>
      </c>
      <c r="K28" s="162">
        <f ca="1">Profiling_FinalOutput[[#This Row],[TOTAL_Assessed_Young_ppl_2014]]/Profiling_FinalOutput[[#This Row],[LA_Population]]</f>
        <v>0</v>
      </c>
      <c r="L2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 spans="1:12">
      <c r="A29" s="161" t="str">
        <f t="array" aca="1" ref="A29" ca="1">INDIRECT("FinalOutput[@["&amp;A$1&amp;"]]")</f>
        <v>England</v>
      </c>
      <c r="B29" s="129" t="str">
        <f t="array" aca="1" ref="B29" ca="1">INDIRECT("FinalOutput[@["&amp;B$1&amp;"]]")</f>
        <v>Bracknell Forest</v>
      </c>
      <c r="C29" s="129" t="str">
        <f t="array" aca="1" ref="C29" ca="1">INDIRECT("FinalOutput[@["&amp;C$1&amp;"]]")</f>
        <v>E06000036</v>
      </c>
      <c r="D29" s="129" t="str">
        <f t="array" aca="1" ref="D29" ca="1">INDIRECT("FinalOutput[@["&amp;D$1&amp;"]]")</f>
        <v>Bracknell Forest</v>
      </c>
      <c r="E29" s="129" t="str">
        <f t="array" aca="1" ref="E29" ca="1">INDIRECT("FinalOutput[@["&amp;E$1&amp;"]]")</f>
        <v>Unitary</v>
      </c>
      <c r="F29" s="129">
        <f t="array" aca="1" ref="F29" ca="1">INDIRECT("FinalOutput[@["&amp;F$1&amp;"]]")</f>
        <v>113205</v>
      </c>
      <c r="G29" s="129">
        <f t="array" aca="1" ref="G29" ca="1">INDIRECT("FinalOutput[@["&amp;G$1&amp;"]]")</f>
        <v>10938.54</v>
      </c>
      <c r="H29" s="129">
        <f t="array" aca="1" ref="H29" ca="1">INDIRECT("FinalOutput[@["&amp;H$1&amp;"]]")</f>
        <v>29</v>
      </c>
      <c r="I29" s="129">
        <f t="array" aca="1" ref="I29" ca="1">INDIRECT("FinalOutput[@["&amp;I$1&amp;"]]")</f>
        <v>29</v>
      </c>
      <c r="J29" s="162">
        <f ca="1">Profiling_FinalOutput[[#This Row],[TOTAL_Presented_Young_ppl_2014]]/Profiling_FinalOutput[[#This Row],[LA_Population]]</f>
        <v>2.5617243054635398E-4</v>
      </c>
      <c r="K29" s="162">
        <f ca="1">Profiling_FinalOutput[[#This Row],[TOTAL_Assessed_Young_ppl_2014]]/Profiling_FinalOutput[[#This Row],[LA_Population]]</f>
        <v>2.5617243054635398E-4</v>
      </c>
      <c r="L2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 spans="1:12">
      <c r="A30" s="161" t="str">
        <f t="array" aca="1" ref="A30" ca="1">INDIRECT("FinalOutput[@["&amp;A$1&amp;"]]")</f>
        <v>England</v>
      </c>
      <c r="B30" s="129" t="str">
        <f t="array" aca="1" ref="B30" ca="1">INDIRECT("FinalOutput[@["&amp;B$1&amp;"]]")</f>
        <v>West Berkshire</v>
      </c>
      <c r="C30" s="129" t="str">
        <f t="array" aca="1" ref="C30" ca="1">INDIRECT("FinalOutput[@["&amp;C$1&amp;"]]")</f>
        <v>E06000037</v>
      </c>
      <c r="D30" s="129" t="str">
        <f t="array" aca="1" ref="D30" ca="1">INDIRECT("FinalOutput[@["&amp;D$1&amp;"]]")</f>
        <v>West Berkshire</v>
      </c>
      <c r="E30" s="129" t="str">
        <f t="array" aca="1" ref="E30" ca="1">INDIRECT("FinalOutput[@["&amp;E$1&amp;"]]")</f>
        <v>Unitary</v>
      </c>
      <c r="F30" s="129">
        <f t="array" aca="1" ref="F30" ca="1">INDIRECT("FinalOutput[@["&amp;F$1&amp;"]]")</f>
        <v>153822</v>
      </c>
      <c r="G30" s="129">
        <f t="array" aca="1" ref="G30" ca="1">INDIRECT("FinalOutput[@["&amp;G$1&amp;"]]")</f>
        <v>70416.820000000007</v>
      </c>
      <c r="H30" s="129">
        <f t="array" aca="1" ref="H30" ca="1">INDIRECT("FinalOutput[@["&amp;H$1&amp;"]]")</f>
        <v>0</v>
      </c>
      <c r="I30" s="129">
        <f t="array" aca="1" ref="I30" ca="1">INDIRECT("FinalOutput[@["&amp;I$1&amp;"]]")</f>
        <v>0</v>
      </c>
      <c r="J30" s="162">
        <f ca="1">Profiling_FinalOutput[[#This Row],[TOTAL_Presented_Young_ppl_2014]]/Profiling_FinalOutput[[#This Row],[LA_Population]]</f>
        <v>0</v>
      </c>
      <c r="K30" s="162">
        <f ca="1">Profiling_FinalOutput[[#This Row],[TOTAL_Assessed_Young_ppl_2014]]/Profiling_FinalOutput[[#This Row],[LA_Population]]</f>
        <v>0</v>
      </c>
      <c r="L3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 spans="1:12">
      <c r="A31" s="161" t="str">
        <f t="array" aca="1" ref="A31" ca="1">INDIRECT("FinalOutput[@["&amp;A$1&amp;"]]")</f>
        <v>England</v>
      </c>
      <c r="B31" s="129" t="str">
        <f t="array" aca="1" ref="B31" ca="1">INDIRECT("FinalOutput[@["&amp;B$1&amp;"]]")</f>
        <v>Stoke-on-Trent</v>
      </c>
      <c r="C31" s="129" t="str">
        <f t="array" aca="1" ref="C31" ca="1">INDIRECT("FinalOutput[@["&amp;C$1&amp;"]]")</f>
        <v>E06000021</v>
      </c>
      <c r="D31" s="129" t="str">
        <f t="array" aca="1" ref="D31" ca="1">INDIRECT("FinalOutput[@["&amp;D$1&amp;"]]")</f>
        <v>Stoke-on-Trent</v>
      </c>
      <c r="E31" s="129" t="str">
        <f t="array" aca="1" ref="E31" ca="1">INDIRECT("FinalOutput[@["&amp;E$1&amp;"]]")</f>
        <v>Unitary</v>
      </c>
      <c r="F31" s="129">
        <f t="array" aca="1" ref="F31" ca="1">INDIRECT("FinalOutput[@["&amp;F$1&amp;"]]")</f>
        <v>249008</v>
      </c>
      <c r="G31" s="129">
        <f t="array" aca="1" ref="G31" ca="1">INDIRECT("FinalOutput[@["&amp;G$1&amp;"]]")</f>
        <v>9345.02</v>
      </c>
      <c r="H31" s="129">
        <f t="array" aca="1" ref="H31" ca="1">INDIRECT("FinalOutput[@["&amp;H$1&amp;"]]")</f>
        <v>647</v>
      </c>
      <c r="I31" s="129">
        <f t="array" aca="1" ref="I31" ca="1">INDIRECT("FinalOutput[@["&amp;I$1&amp;"]]")</f>
        <v>0</v>
      </c>
      <c r="J31" s="162">
        <f ca="1">Profiling_FinalOutput[[#This Row],[TOTAL_Presented_Young_ppl_2014]]/Profiling_FinalOutput[[#This Row],[LA_Population]]</f>
        <v>2.5983100944547968E-3</v>
      </c>
      <c r="K31" s="162">
        <f ca="1">Profiling_FinalOutput[[#This Row],[TOTAL_Assessed_Young_ppl_2014]]/Profiling_FinalOutput[[#This Row],[LA_Population]]</f>
        <v>0</v>
      </c>
      <c r="L3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2" spans="1:12">
      <c r="A32" s="161" t="str">
        <f t="array" aca="1" ref="A32" ca="1">INDIRECT("FinalOutput[@["&amp;A$1&amp;"]]")</f>
        <v>England</v>
      </c>
      <c r="B32" s="129" t="str">
        <f t="array" aca="1" ref="B32" ca="1">INDIRECT("FinalOutput[@["&amp;B$1&amp;"]]")</f>
        <v>Bath and North East Somerset</v>
      </c>
      <c r="C32" s="129" t="str">
        <f t="array" aca="1" ref="C32" ca="1">INDIRECT("FinalOutput[@["&amp;C$1&amp;"]]")</f>
        <v>E06000022</v>
      </c>
      <c r="D32" s="129" t="str">
        <f t="array" aca="1" ref="D32" ca="1">INDIRECT("FinalOutput[@["&amp;D$1&amp;"]]")</f>
        <v>Bath and North East Somerset</v>
      </c>
      <c r="E32" s="129" t="str">
        <f t="array" aca="1" ref="E32" ca="1">INDIRECT("FinalOutput[@["&amp;E$1&amp;"]]")</f>
        <v>Unitary</v>
      </c>
      <c r="F32" s="129">
        <f t="array" aca="1" ref="F32" ca="1">INDIRECT("FinalOutput[@["&amp;F$1&amp;"]]")</f>
        <v>176016</v>
      </c>
      <c r="G32" s="129">
        <f t="array" aca="1" ref="G32" ca="1">INDIRECT("FinalOutput[@["&amp;G$1&amp;"]]")</f>
        <v>34574.080000000002</v>
      </c>
      <c r="H32" s="129">
        <f t="array" aca="1" ref="H32" ca="1">INDIRECT("FinalOutput[@["&amp;H$1&amp;"]]")</f>
        <v>0</v>
      </c>
      <c r="I32" s="129">
        <f t="array" aca="1" ref="I32" ca="1">INDIRECT("FinalOutput[@["&amp;I$1&amp;"]]")</f>
        <v>0</v>
      </c>
      <c r="J32" s="162">
        <f ca="1">Profiling_FinalOutput[[#This Row],[TOTAL_Presented_Young_ppl_2014]]/Profiling_FinalOutput[[#This Row],[LA_Population]]</f>
        <v>0</v>
      </c>
      <c r="K32" s="162">
        <f ca="1">Profiling_FinalOutput[[#This Row],[TOTAL_Assessed_Young_ppl_2014]]/Profiling_FinalOutput[[#This Row],[LA_Population]]</f>
        <v>0</v>
      </c>
      <c r="L3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 spans="1:12">
      <c r="A33" s="161" t="str">
        <f t="array" aca="1" ref="A33" ca="1">INDIRECT("FinalOutput[@["&amp;A$1&amp;"]]")</f>
        <v>England</v>
      </c>
      <c r="B33" s="129" t="str">
        <f t="array" aca="1" ref="B33" ca="1">INDIRECT("FinalOutput[@["&amp;B$1&amp;"]]")</f>
        <v>Bristol, City of</v>
      </c>
      <c r="C33" s="129" t="str">
        <f t="array" aca="1" ref="C33" ca="1">INDIRECT("FinalOutput[@["&amp;C$1&amp;"]]")</f>
        <v>E06000023</v>
      </c>
      <c r="D33" s="129" t="str">
        <f t="array" aca="1" ref="D33" ca="1">INDIRECT("FinalOutput[@["&amp;D$1&amp;"]]")</f>
        <v>Bristol, City of</v>
      </c>
      <c r="E33" s="129" t="str">
        <f t="array" aca="1" ref="E33" ca="1">INDIRECT("FinalOutput[@["&amp;E$1&amp;"]]")</f>
        <v>Unitary</v>
      </c>
      <c r="F33" s="129">
        <f t="array" aca="1" ref="F33" ca="1">INDIRECT("FinalOutput[@["&amp;F$1&amp;"]]")</f>
        <v>428234</v>
      </c>
      <c r="G33" s="129">
        <f t="array" aca="1" ref="G33" ca="1">INDIRECT("FinalOutput[@["&amp;G$1&amp;"]]")</f>
        <v>10960.76</v>
      </c>
      <c r="H33" s="129">
        <f t="array" aca="1" ref="H33" ca="1">INDIRECT("FinalOutput[@["&amp;H$1&amp;"]]")</f>
        <v>0</v>
      </c>
      <c r="I33" s="129">
        <f t="array" aca="1" ref="I33" ca="1">INDIRECT("FinalOutput[@["&amp;I$1&amp;"]]")</f>
        <v>199</v>
      </c>
      <c r="J33" s="162">
        <f ca="1">Profiling_FinalOutput[[#This Row],[TOTAL_Presented_Young_ppl_2014]]/Profiling_FinalOutput[[#This Row],[LA_Population]]</f>
        <v>0</v>
      </c>
      <c r="K33" s="162">
        <f ca="1">Profiling_FinalOutput[[#This Row],[TOTAL_Assessed_Young_ppl_2014]]/Profiling_FinalOutput[[#This Row],[LA_Population]]</f>
        <v>4.646992065085911E-4</v>
      </c>
      <c r="L3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4" spans="1:12">
      <c r="A34" s="161" t="str">
        <f t="array" aca="1" ref="A34" ca="1">INDIRECT("FinalOutput[@["&amp;A$1&amp;"]]")</f>
        <v>England</v>
      </c>
      <c r="B34" s="129" t="str">
        <f t="array" aca="1" ref="B34" ca="1">INDIRECT("FinalOutput[@["&amp;B$1&amp;"]]")</f>
        <v>North Somerset</v>
      </c>
      <c r="C34" s="129" t="str">
        <f t="array" aca="1" ref="C34" ca="1">INDIRECT("FinalOutput[@["&amp;C$1&amp;"]]")</f>
        <v>E06000024</v>
      </c>
      <c r="D34" s="129" t="str">
        <f t="array" aca="1" ref="D34" ca="1">INDIRECT("FinalOutput[@["&amp;D$1&amp;"]]")</f>
        <v>North Somerset</v>
      </c>
      <c r="E34" s="129" t="str">
        <f t="array" aca="1" ref="E34" ca="1">INDIRECT("FinalOutput[@["&amp;E$1&amp;"]]")</f>
        <v>Unitary</v>
      </c>
      <c r="F34" s="129">
        <f t="array" aca="1" ref="F34" ca="1">INDIRECT("FinalOutput[@["&amp;F$1&amp;"]]")</f>
        <v>202566</v>
      </c>
      <c r="G34" s="129">
        <f t="array" aca="1" ref="G34" ca="1">INDIRECT("FinalOutput[@["&amp;G$1&amp;"]]")</f>
        <v>37378.6</v>
      </c>
      <c r="H34" s="129">
        <f t="array" aca="1" ref="H34" ca="1">INDIRECT("FinalOutput[@["&amp;H$1&amp;"]]")</f>
        <v>0</v>
      </c>
      <c r="I34" s="129">
        <f t="array" aca="1" ref="I34" ca="1">INDIRECT("FinalOutput[@["&amp;I$1&amp;"]]")</f>
        <v>0</v>
      </c>
      <c r="J34" s="162">
        <f ca="1">Profiling_FinalOutput[[#This Row],[TOTAL_Presented_Young_ppl_2014]]/Profiling_FinalOutput[[#This Row],[LA_Population]]</f>
        <v>0</v>
      </c>
      <c r="K34" s="162">
        <f ca="1">Profiling_FinalOutput[[#This Row],[TOTAL_Assessed_Young_ppl_2014]]/Profiling_FinalOutput[[#This Row],[LA_Population]]</f>
        <v>0</v>
      </c>
      <c r="L3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 spans="1:12">
      <c r="A35" s="161" t="str">
        <f t="array" aca="1" ref="A35" ca="1">INDIRECT("FinalOutput[@["&amp;A$1&amp;"]]")</f>
        <v>England</v>
      </c>
      <c r="B35" s="129" t="str">
        <f t="array" aca="1" ref="B35" ca="1">INDIRECT("FinalOutput[@["&amp;B$1&amp;"]]")</f>
        <v>South Gloucestershire</v>
      </c>
      <c r="C35" s="129" t="str">
        <f t="array" aca="1" ref="C35" ca="1">INDIRECT("FinalOutput[@["&amp;C$1&amp;"]]")</f>
        <v>E06000025</v>
      </c>
      <c r="D35" s="129" t="str">
        <f t="array" aca="1" ref="D35" ca="1">INDIRECT("FinalOutput[@["&amp;D$1&amp;"]]")</f>
        <v>South Gloucestershire</v>
      </c>
      <c r="E35" s="129" t="str">
        <f t="array" aca="1" ref="E35" ca="1">INDIRECT("FinalOutput[@["&amp;E$1&amp;"]]")</f>
        <v>Unitary</v>
      </c>
      <c r="F35" s="129">
        <f t="array" aca="1" ref="F35" ca="1">INDIRECT("FinalOutput[@["&amp;F$1&amp;"]]")</f>
        <v>262767</v>
      </c>
      <c r="G35" s="129">
        <f t="array" aca="1" ref="G35" ca="1">INDIRECT("FinalOutput[@["&amp;G$1&amp;"]]")</f>
        <v>49694.559999999998</v>
      </c>
      <c r="H35" s="129">
        <f t="array" aca="1" ref="H35" ca="1">INDIRECT("FinalOutput[@["&amp;H$1&amp;"]]")</f>
        <v>0</v>
      </c>
      <c r="I35" s="129">
        <f t="array" aca="1" ref="I35" ca="1">INDIRECT("FinalOutput[@["&amp;I$1&amp;"]]")</f>
        <v>0</v>
      </c>
      <c r="J35" s="162">
        <f ca="1">Profiling_FinalOutput[[#This Row],[TOTAL_Presented_Young_ppl_2014]]/Profiling_FinalOutput[[#This Row],[LA_Population]]</f>
        <v>0</v>
      </c>
      <c r="K35" s="162">
        <f ca="1">Profiling_FinalOutput[[#This Row],[TOTAL_Assessed_Young_ppl_2014]]/Profiling_FinalOutput[[#This Row],[LA_Population]]</f>
        <v>0</v>
      </c>
      <c r="L3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 spans="1:12">
      <c r="A36" s="161" t="str">
        <f t="array" aca="1" ref="A36" ca="1">INDIRECT("FinalOutput[@["&amp;A$1&amp;"]]")</f>
        <v>England</v>
      </c>
      <c r="B36" s="129" t="str">
        <f t="array" aca="1" ref="B36" ca="1">INDIRECT("FinalOutput[@["&amp;B$1&amp;"]]")</f>
        <v>Plymouth</v>
      </c>
      <c r="C36" s="129" t="str">
        <f t="array" aca="1" ref="C36" ca="1">INDIRECT("FinalOutput[@["&amp;C$1&amp;"]]")</f>
        <v>E06000026</v>
      </c>
      <c r="D36" s="129" t="str">
        <f t="array" aca="1" ref="D36" ca="1">INDIRECT("FinalOutput[@["&amp;D$1&amp;"]]")</f>
        <v>Plymouth</v>
      </c>
      <c r="E36" s="129" t="str">
        <f t="array" aca="1" ref="E36" ca="1">INDIRECT("FinalOutput[@["&amp;E$1&amp;"]]")</f>
        <v>Unitary</v>
      </c>
      <c r="F36" s="129">
        <f t="array" aca="1" ref="F36" ca="1">INDIRECT("FinalOutput[@["&amp;F$1&amp;"]]")</f>
        <v>256384</v>
      </c>
      <c r="G36" s="129">
        <f t="array" aca="1" ref="G36" ca="1">INDIRECT("FinalOutput[@["&amp;G$1&amp;"]]")</f>
        <v>7983.36</v>
      </c>
      <c r="H36" s="129">
        <f t="array" aca="1" ref="H36" ca="1">INDIRECT("FinalOutput[@["&amp;H$1&amp;"]]")</f>
        <v>0</v>
      </c>
      <c r="I36" s="129">
        <f t="array" aca="1" ref="I36" ca="1">INDIRECT("FinalOutput[@["&amp;I$1&amp;"]]")</f>
        <v>0</v>
      </c>
      <c r="J36" s="162">
        <f ca="1">Profiling_FinalOutput[[#This Row],[TOTAL_Presented_Young_ppl_2014]]/Profiling_FinalOutput[[#This Row],[LA_Population]]</f>
        <v>0</v>
      </c>
      <c r="K36" s="162">
        <f ca="1">Profiling_FinalOutput[[#This Row],[TOTAL_Assessed_Young_ppl_2014]]/Profiling_FinalOutput[[#This Row],[LA_Population]]</f>
        <v>0</v>
      </c>
      <c r="L3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 spans="1:12">
      <c r="A37" s="161" t="str">
        <f t="array" aca="1" ref="A37" ca="1">INDIRECT("FinalOutput[@["&amp;A$1&amp;"]]")</f>
        <v>England</v>
      </c>
      <c r="B37" s="129" t="str">
        <f t="array" aca="1" ref="B37" ca="1">INDIRECT("FinalOutput[@["&amp;B$1&amp;"]]")</f>
        <v>Torbay</v>
      </c>
      <c r="C37" s="129" t="str">
        <f t="array" aca="1" ref="C37" ca="1">INDIRECT("FinalOutput[@["&amp;C$1&amp;"]]")</f>
        <v>E06000027</v>
      </c>
      <c r="D37" s="129" t="str">
        <f t="array" aca="1" ref="D37" ca="1">INDIRECT("FinalOutput[@["&amp;D$1&amp;"]]")</f>
        <v>Torbay</v>
      </c>
      <c r="E37" s="129" t="str">
        <f t="array" aca="1" ref="E37" ca="1">INDIRECT("FinalOutput[@["&amp;E$1&amp;"]]")</f>
        <v>Unitary</v>
      </c>
      <c r="F37" s="129">
        <f t="array" aca="1" ref="F37" ca="1">INDIRECT("FinalOutput[@["&amp;F$1&amp;"]]")</f>
        <v>130959</v>
      </c>
      <c r="G37" s="129">
        <f t="array" aca="1" ref="G37" ca="1">INDIRECT("FinalOutput[@["&amp;G$1&amp;"]]")</f>
        <v>6287.4</v>
      </c>
      <c r="H37" s="129">
        <f t="array" aca="1" ref="H37" ca="1">INDIRECT("FinalOutput[@["&amp;H$1&amp;"]]")</f>
        <v>0</v>
      </c>
      <c r="I37" s="129">
        <f t="array" aca="1" ref="I37" ca="1">INDIRECT("FinalOutput[@["&amp;I$1&amp;"]]")</f>
        <v>0</v>
      </c>
      <c r="J37" s="162">
        <f ca="1">Profiling_FinalOutput[[#This Row],[TOTAL_Presented_Young_ppl_2014]]/Profiling_FinalOutput[[#This Row],[LA_Population]]</f>
        <v>0</v>
      </c>
      <c r="K37" s="162">
        <f ca="1">Profiling_FinalOutput[[#This Row],[TOTAL_Assessed_Young_ppl_2014]]/Profiling_FinalOutput[[#This Row],[LA_Population]]</f>
        <v>0</v>
      </c>
      <c r="L3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8" spans="1:12">
      <c r="A38" s="161" t="str">
        <f t="array" aca="1" ref="A38" ca="1">INDIRECT("FinalOutput[@["&amp;A$1&amp;"]]")</f>
        <v>England</v>
      </c>
      <c r="B38" s="129" t="str">
        <f t="array" aca="1" ref="B38" ca="1">INDIRECT("FinalOutput[@["&amp;B$1&amp;"]]")</f>
        <v>Bournemouth</v>
      </c>
      <c r="C38" s="129" t="str">
        <f t="array" aca="1" ref="C38" ca="1">INDIRECT("FinalOutput[@["&amp;C$1&amp;"]]")</f>
        <v>E06000028</v>
      </c>
      <c r="D38" s="129" t="str">
        <f t="array" aca="1" ref="D38" ca="1">INDIRECT("FinalOutput[@["&amp;D$1&amp;"]]")</f>
        <v>Bournemouth</v>
      </c>
      <c r="E38" s="129" t="str">
        <f t="array" aca="1" ref="E38" ca="1">INDIRECT("FinalOutput[@["&amp;E$1&amp;"]]")</f>
        <v>Unitary</v>
      </c>
      <c r="F38" s="129">
        <f t="array" aca="1" ref="F38" ca="1">INDIRECT("FinalOutput[@["&amp;F$1&amp;"]]")</f>
        <v>183491</v>
      </c>
      <c r="G38" s="129">
        <f t="array" aca="1" ref="G38" ca="1">INDIRECT("FinalOutput[@["&amp;G$1&amp;"]]")</f>
        <v>4617.88</v>
      </c>
      <c r="H38" s="129">
        <f t="array" aca="1" ref="H38" ca="1">INDIRECT("FinalOutput[@["&amp;H$1&amp;"]]")</f>
        <v>0</v>
      </c>
      <c r="I38" s="129">
        <f t="array" aca="1" ref="I38" ca="1">INDIRECT("FinalOutput[@["&amp;I$1&amp;"]]")</f>
        <v>0</v>
      </c>
      <c r="J38" s="162">
        <f ca="1">Profiling_FinalOutput[[#This Row],[TOTAL_Presented_Young_ppl_2014]]/Profiling_FinalOutput[[#This Row],[LA_Population]]</f>
        <v>0</v>
      </c>
      <c r="K38" s="162">
        <f ca="1">Profiling_FinalOutput[[#This Row],[TOTAL_Assessed_Young_ppl_2014]]/Profiling_FinalOutput[[#This Row],[LA_Population]]</f>
        <v>0</v>
      </c>
      <c r="L3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9" spans="1:12">
      <c r="A39" s="161" t="str">
        <f t="array" aca="1" ref="A39" ca="1">INDIRECT("FinalOutput[@["&amp;A$1&amp;"]]")</f>
        <v>England</v>
      </c>
      <c r="B39" s="129" t="str">
        <f t="array" aca="1" ref="B39" ca="1">INDIRECT("FinalOutput[@["&amp;B$1&amp;"]]")</f>
        <v>Reading</v>
      </c>
      <c r="C39" s="129" t="str">
        <f t="array" aca="1" ref="C39" ca="1">INDIRECT("FinalOutput[@["&amp;C$1&amp;"]]")</f>
        <v>E06000038</v>
      </c>
      <c r="D39" s="129" t="str">
        <f t="array" aca="1" ref="D39" ca="1">INDIRECT("FinalOutput[@["&amp;D$1&amp;"]]")</f>
        <v>Reading</v>
      </c>
      <c r="E39" s="129" t="str">
        <f t="array" aca="1" ref="E39" ca="1">INDIRECT("FinalOutput[@["&amp;E$1&amp;"]]")</f>
        <v>Unitary</v>
      </c>
      <c r="F39" s="129">
        <f t="array" aca="1" ref="F39" ca="1">INDIRECT("FinalOutput[@["&amp;F$1&amp;"]]")</f>
        <v>155698</v>
      </c>
      <c r="G39" s="129">
        <f t="array" aca="1" ref="G39" ca="1">INDIRECT("FinalOutput[@["&amp;G$1&amp;"]]")</f>
        <v>4039.86</v>
      </c>
      <c r="H39" s="129">
        <f t="array" aca="1" ref="H39" ca="1">INDIRECT("FinalOutput[@["&amp;H$1&amp;"]]")</f>
        <v>589</v>
      </c>
      <c r="I39" s="129">
        <f t="array" aca="1" ref="I39" ca="1">INDIRECT("FinalOutput[@["&amp;I$1&amp;"]]")</f>
        <v>205</v>
      </c>
      <c r="J39" s="162">
        <f ca="1">Profiling_FinalOutput[[#This Row],[TOTAL_Presented_Young_ppl_2014]]/Profiling_FinalOutput[[#This Row],[LA_Population]]</f>
        <v>3.7829644568330998E-3</v>
      </c>
      <c r="K39" s="162">
        <f ca="1">Profiling_FinalOutput[[#This Row],[TOTAL_Assessed_Young_ppl_2014]]/Profiling_FinalOutput[[#This Row],[LA_Population]]</f>
        <v>1.3166514663001453E-3</v>
      </c>
      <c r="L3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0.65195246179966049</v>
      </c>
    </row>
    <row r="40" spans="1:12">
      <c r="A40" s="161" t="str">
        <f t="array" aca="1" ref="A40" ca="1">INDIRECT("FinalOutput[@["&amp;A$1&amp;"]]")</f>
        <v>England</v>
      </c>
      <c r="B40" s="129" t="str">
        <f t="array" aca="1" ref="B40" ca="1">INDIRECT("FinalOutput[@["&amp;B$1&amp;"]]")</f>
        <v>Poole</v>
      </c>
      <c r="C40" s="129" t="str">
        <f t="array" aca="1" ref="C40" ca="1">INDIRECT("FinalOutput[@["&amp;C$1&amp;"]]")</f>
        <v>E06000029</v>
      </c>
      <c r="D40" s="129" t="str">
        <f t="array" aca="1" ref="D40" ca="1">INDIRECT("FinalOutput[@["&amp;D$1&amp;"]]")</f>
        <v>Poole</v>
      </c>
      <c r="E40" s="129" t="str">
        <f t="array" aca="1" ref="E40" ca="1">INDIRECT("FinalOutput[@["&amp;E$1&amp;"]]")</f>
        <v>Unitary</v>
      </c>
      <c r="F40" s="129">
        <f t="array" aca="1" ref="F40" ca="1">INDIRECT("FinalOutput[@["&amp;F$1&amp;"]]")</f>
        <v>147645</v>
      </c>
      <c r="G40" s="129">
        <f t="array" aca="1" ref="G40" ca="1">INDIRECT("FinalOutput[@["&amp;G$1&amp;"]]")</f>
        <v>6475.33</v>
      </c>
      <c r="H40" s="129">
        <f t="array" aca="1" ref="H40" ca="1">INDIRECT("FinalOutput[@["&amp;H$1&amp;"]]")</f>
        <v>570</v>
      </c>
      <c r="I40" s="129">
        <f t="array" aca="1" ref="I40" ca="1">INDIRECT("FinalOutput[@["&amp;I$1&amp;"]]")</f>
        <v>0</v>
      </c>
      <c r="J40" s="162">
        <f ca="1">Profiling_FinalOutput[[#This Row],[TOTAL_Presented_Young_ppl_2014]]/Profiling_FinalOutput[[#This Row],[LA_Population]]</f>
        <v>3.860611602153815E-3</v>
      </c>
      <c r="K40" s="162">
        <f ca="1">Profiling_FinalOutput[[#This Row],[TOTAL_Assessed_Young_ppl_2014]]/Profiling_FinalOutput[[#This Row],[LA_Population]]</f>
        <v>0</v>
      </c>
      <c r="L4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41" spans="1:12">
      <c r="A41" s="161" t="str">
        <f t="array" aca="1" ref="A41" ca="1">INDIRECT("FinalOutput[@["&amp;A$1&amp;"]]")</f>
        <v>England</v>
      </c>
      <c r="B41" s="129" t="str">
        <f t="array" aca="1" ref="B41" ca="1">INDIRECT("FinalOutput[@["&amp;B$1&amp;"]]")</f>
        <v>Swindon</v>
      </c>
      <c r="C41" s="129" t="str">
        <f t="array" aca="1" ref="C41" ca="1">INDIRECT("FinalOutput[@["&amp;C$1&amp;"]]")</f>
        <v>E06000030</v>
      </c>
      <c r="D41" s="129" t="str">
        <f t="array" aca="1" ref="D41" ca="1">INDIRECT("FinalOutput[@["&amp;D$1&amp;"]]")</f>
        <v>Swindon</v>
      </c>
      <c r="E41" s="129" t="str">
        <f t="array" aca="1" ref="E41" ca="1">INDIRECT("FinalOutput[@["&amp;E$1&amp;"]]")</f>
        <v>Unitary</v>
      </c>
      <c r="F41" s="129">
        <f t="array" aca="1" ref="F41" ca="1">INDIRECT("FinalOutput[@["&amp;F$1&amp;"]]")</f>
        <v>209156</v>
      </c>
      <c r="G41" s="129">
        <f t="array" aca="1" ref="G41" ca="1">INDIRECT("FinalOutput[@["&amp;G$1&amp;"]]")</f>
        <v>23010.36</v>
      </c>
      <c r="H41" s="129">
        <f t="array" aca="1" ref="H41" ca="1">INDIRECT("FinalOutput[@["&amp;H$1&amp;"]]")</f>
        <v>0</v>
      </c>
      <c r="I41" s="129">
        <f t="array" aca="1" ref="I41" ca="1">INDIRECT("FinalOutput[@["&amp;I$1&amp;"]]")</f>
        <v>0</v>
      </c>
      <c r="J41" s="162">
        <f ca="1">Profiling_FinalOutput[[#This Row],[TOTAL_Presented_Young_ppl_2014]]/Profiling_FinalOutput[[#This Row],[LA_Population]]</f>
        <v>0</v>
      </c>
      <c r="K41" s="162">
        <f ca="1">Profiling_FinalOutput[[#This Row],[TOTAL_Assessed_Young_ppl_2014]]/Profiling_FinalOutput[[#This Row],[LA_Population]]</f>
        <v>0</v>
      </c>
      <c r="L4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2" spans="1:12">
      <c r="A42" s="161" t="str">
        <f t="array" aca="1" ref="A42" ca="1">INDIRECT("FinalOutput[@["&amp;A$1&amp;"]]")</f>
        <v>England</v>
      </c>
      <c r="B42" s="129" t="str">
        <f t="array" aca="1" ref="B42" ca="1">INDIRECT("FinalOutput[@["&amp;B$1&amp;"]]")</f>
        <v>Peterborough</v>
      </c>
      <c r="C42" s="129" t="str">
        <f t="array" aca="1" ref="C42" ca="1">INDIRECT("FinalOutput[@["&amp;C$1&amp;"]]")</f>
        <v>E06000031</v>
      </c>
      <c r="D42" s="129" t="str">
        <f t="array" aca="1" ref="D42" ca="1">INDIRECT("FinalOutput[@["&amp;D$1&amp;"]]")</f>
        <v>Peterborough</v>
      </c>
      <c r="E42" s="129" t="str">
        <f t="array" aca="1" ref="E42" ca="1">INDIRECT("FinalOutput[@["&amp;E$1&amp;"]]")</f>
        <v>Unitary</v>
      </c>
      <c r="F42" s="129">
        <f t="array" aca="1" ref="F42" ca="1">INDIRECT("FinalOutput[@["&amp;F$1&amp;"]]")</f>
        <v>183631</v>
      </c>
      <c r="G42" s="129">
        <f t="array" aca="1" ref="G42" ca="1">INDIRECT("FinalOutput[@["&amp;G$1&amp;"]]")</f>
        <v>34337.82</v>
      </c>
      <c r="H42" s="129">
        <f t="array" aca="1" ref="H42" ca="1">INDIRECT("FinalOutput[@["&amp;H$1&amp;"]]")</f>
        <v>292</v>
      </c>
      <c r="I42" s="129">
        <f t="array" aca="1" ref="I42" ca="1">INDIRECT("FinalOutput[@["&amp;I$1&amp;"]]")</f>
        <v>253</v>
      </c>
      <c r="J42" s="162">
        <f ca="1">Profiling_FinalOutput[[#This Row],[TOTAL_Presented_Young_ppl_2014]]/Profiling_FinalOutput[[#This Row],[LA_Population]]</f>
        <v>1.5901454547434801E-3</v>
      </c>
      <c r="K42" s="162">
        <f ca="1">Profiling_FinalOutput[[#This Row],[TOTAL_Assessed_Young_ppl_2014]]/Profiling_FinalOutput[[#This Row],[LA_Population]]</f>
        <v>1.377763013870207E-3</v>
      </c>
      <c r="L4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0.13356164383561644</v>
      </c>
    </row>
    <row r="43" spans="1:12">
      <c r="A43" s="161" t="str">
        <f t="array" aca="1" ref="A43" ca="1">INDIRECT("FinalOutput[@["&amp;A$1&amp;"]]")</f>
        <v>England</v>
      </c>
      <c r="B43" s="129" t="str">
        <f t="array" aca="1" ref="B43" ca="1">INDIRECT("FinalOutput[@["&amp;B$1&amp;"]]")</f>
        <v>Thurrock</v>
      </c>
      <c r="C43" s="129" t="str">
        <f t="array" aca="1" ref="C43" ca="1">INDIRECT("FinalOutput[@["&amp;C$1&amp;"]]")</f>
        <v>E06000034</v>
      </c>
      <c r="D43" s="129" t="str">
        <f t="array" aca="1" ref="D43" ca="1">INDIRECT("FinalOutput[@["&amp;D$1&amp;"]]")</f>
        <v>Thurrock</v>
      </c>
      <c r="E43" s="129" t="str">
        <f t="array" aca="1" ref="E43" ca="1">INDIRECT("FinalOutput[@["&amp;E$1&amp;"]]")</f>
        <v>Unitary</v>
      </c>
      <c r="F43" s="129">
        <f t="array" aca="1" ref="F43" ca="1">INDIRECT("FinalOutput[@["&amp;F$1&amp;"]]")</f>
        <v>157705</v>
      </c>
      <c r="G43" s="129">
        <f t="array" aca="1" ref="G43" ca="1">INDIRECT("FinalOutput[@["&amp;G$1&amp;"]]")</f>
        <v>16337.6</v>
      </c>
      <c r="H43" s="129">
        <f t="array" aca="1" ref="H43" ca="1">INDIRECT("FinalOutput[@["&amp;H$1&amp;"]]")</f>
        <v>0</v>
      </c>
      <c r="I43" s="129">
        <f t="array" aca="1" ref="I43" ca="1">INDIRECT("FinalOutput[@["&amp;I$1&amp;"]]")</f>
        <v>0</v>
      </c>
      <c r="J43" s="162">
        <f ca="1">Profiling_FinalOutput[[#This Row],[TOTAL_Presented_Young_ppl_2014]]/Profiling_FinalOutput[[#This Row],[LA_Population]]</f>
        <v>0</v>
      </c>
      <c r="K43" s="162">
        <f ca="1">Profiling_FinalOutput[[#This Row],[TOTAL_Assessed_Young_ppl_2014]]/Profiling_FinalOutput[[#This Row],[LA_Population]]</f>
        <v>0</v>
      </c>
      <c r="L4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4" spans="1:12">
      <c r="A44" s="161" t="str">
        <f t="array" aca="1" ref="A44" ca="1">INDIRECT("FinalOutput[@["&amp;A$1&amp;"]]")</f>
        <v>England</v>
      </c>
      <c r="B44" s="129" t="str">
        <f t="array" aca="1" ref="B44" ca="1">INDIRECT("FinalOutput[@["&amp;B$1&amp;"]]")</f>
        <v>Medway</v>
      </c>
      <c r="C44" s="129" t="str">
        <f t="array" aca="1" ref="C44" ca="1">INDIRECT("FinalOutput[@["&amp;C$1&amp;"]]")</f>
        <v>E06000035</v>
      </c>
      <c r="D44" s="129" t="str">
        <f t="array" aca="1" ref="D44" ca="1">INDIRECT("FinalOutput[@["&amp;D$1&amp;"]]")</f>
        <v>Medway</v>
      </c>
      <c r="E44" s="129" t="str">
        <f t="array" aca="1" ref="E44" ca="1">INDIRECT("FinalOutput[@["&amp;E$1&amp;"]]")</f>
        <v>Unitary</v>
      </c>
      <c r="F44" s="129">
        <f t="array" aca="1" ref="F44" ca="1">INDIRECT("FinalOutput[@["&amp;F$1&amp;"]]")</f>
        <v>263925</v>
      </c>
      <c r="G44" s="129">
        <f t="array" aca="1" ref="G44" ca="1">INDIRECT("FinalOutput[@["&amp;G$1&amp;"]]")</f>
        <v>19203.310000000001</v>
      </c>
      <c r="H44" s="129">
        <f t="array" aca="1" ref="H44" ca="1">INDIRECT("FinalOutput[@["&amp;H$1&amp;"]]")</f>
        <v>0</v>
      </c>
      <c r="I44" s="129">
        <f t="array" aca="1" ref="I44" ca="1">INDIRECT("FinalOutput[@["&amp;I$1&amp;"]]")</f>
        <v>0</v>
      </c>
      <c r="J44" s="162">
        <f ca="1">Profiling_FinalOutput[[#This Row],[TOTAL_Presented_Young_ppl_2014]]/Profiling_FinalOutput[[#This Row],[LA_Population]]</f>
        <v>0</v>
      </c>
      <c r="K44" s="162">
        <f ca="1">Profiling_FinalOutput[[#This Row],[TOTAL_Assessed_Young_ppl_2014]]/Profiling_FinalOutput[[#This Row],[LA_Population]]</f>
        <v>0</v>
      </c>
      <c r="L4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5" spans="1:12">
      <c r="A45" s="161" t="str">
        <f t="array" aca="1" ref="A45" ca="1">INDIRECT("FinalOutput[@["&amp;A$1&amp;"]]")</f>
        <v>England</v>
      </c>
      <c r="B45" s="129" t="str">
        <f t="array" aca="1" ref="B45" ca="1">INDIRECT("FinalOutput[@["&amp;B$1&amp;"]]")</f>
        <v>Windsor and Maidenhead</v>
      </c>
      <c r="C45" s="129" t="str">
        <f t="array" aca="1" ref="C45" ca="1">INDIRECT("FinalOutput[@["&amp;C$1&amp;"]]")</f>
        <v>E06000040</v>
      </c>
      <c r="D45" s="129" t="str">
        <f t="array" aca="1" ref="D45" ca="1">INDIRECT("FinalOutput[@["&amp;D$1&amp;"]]")</f>
        <v>Windsor and Maidenhead</v>
      </c>
      <c r="E45" s="129" t="str">
        <f t="array" aca="1" ref="E45" ca="1">INDIRECT("FinalOutput[@["&amp;E$1&amp;"]]")</f>
        <v>Unitary</v>
      </c>
      <c r="F45" s="129">
        <f t="array" aca="1" ref="F45" ca="1">INDIRECT("FinalOutput[@["&amp;F$1&amp;"]]")</f>
        <v>144560</v>
      </c>
      <c r="G45" s="129">
        <f t="array" aca="1" ref="G45" ca="1">INDIRECT("FinalOutput[@["&amp;G$1&amp;"]]")</f>
        <v>19650.96</v>
      </c>
      <c r="H45" s="129">
        <f t="array" aca="1" ref="H45" ca="1">INDIRECT("FinalOutput[@["&amp;H$1&amp;"]]")</f>
        <v>0</v>
      </c>
      <c r="I45" s="129">
        <f t="array" aca="1" ref="I45" ca="1">INDIRECT("FinalOutput[@["&amp;I$1&amp;"]]")</f>
        <v>0</v>
      </c>
      <c r="J45" s="162">
        <f ca="1">Profiling_FinalOutput[[#This Row],[TOTAL_Presented_Young_ppl_2014]]/Profiling_FinalOutput[[#This Row],[LA_Population]]</f>
        <v>0</v>
      </c>
      <c r="K45" s="162">
        <f ca="1">Profiling_FinalOutput[[#This Row],[TOTAL_Assessed_Young_ppl_2014]]/Profiling_FinalOutput[[#This Row],[LA_Population]]</f>
        <v>0</v>
      </c>
      <c r="L4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6" spans="1:12">
      <c r="A46" s="161" t="str">
        <f t="array" aca="1" ref="A46" ca="1">INDIRECT("FinalOutput[@["&amp;A$1&amp;"]]")</f>
        <v>England</v>
      </c>
      <c r="B46" s="129" t="str">
        <f t="array" aca="1" ref="B46" ca="1">INDIRECT("FinalOutput[@["&amp;B$1&amp;"]]")</f>
        <v>Wokingham</v>
      </c>
      <c r="C46" s="129" t="str">
        <f t="array" aca="1" ref="C46" ca="1">INDIRECT("FinalOutput[@["&amp;C$1&amp;"]]")</f>
        <v>E06000041</v>
      </c>
      <c r="D46" s="129" t="str">
        <f t="array" aca="1" ref="D46" ca="1">INDIRECT("FinalOutput[@["&amp;D$1&amp;"]]")</f>
        <v>Wokingham</v>
      </c>
      <c r="E46" s="129" t="str">
        <f t="array" aca="1" ref="E46" ca="1">INDIRECT("FinalOutput[@["&amp;E$1&amp;"]]")</f>
        <v>Unitary</v>
      </c>
      <c r="F46" s="129">
        <f t="array" aca="1" ref="F46" ca="1">INDIRECT("FinalOutput[@["&amp;F$1&amp;"]]")</f>
        <v>154380</v>
      </c>
      <c r="G46" s="129">
        <f t="array" aca="1" ref="G46" ca="1">INDIRECT("FinalOutput[@["&amp;G$1&amp;"]]")</f>
        <v>17897.919999999998</v>
      </c>
      <c r="H46" s="129">
        <f t="array" aca="1" ref="H46" ca="1">INDIRECT("FinalOutput[@["&amp;H$1&amp;"]]")</f>
        <v>0</v>
      </c>
      <c r="I46" s="129">
        <f t="array" aca="1" ref="I46" ca="1">INDIRECT("FinalOutput[@["&amp;I$1&amp;"]]")</f>
        <v>0</v>
      </c>
      <c r="J46" s="162">
        <f ca="1">Profiling_FinalOutput[[#This Row],[TOTAL_Presented_Young_ppl_2014]]/Profiling_FinalOutput[[#This Row],[LA_Population]]</f>
        <v>0</v>
      </c>
      <c r="K46" s="162">
        <f ca="1">Profiling_FinalOutput[[#This Row],[TOTAL_Assessed_Young_ppl_2014]]/Profiling_FinalOutput[[#This Row],[LA_Population]]</f>
        <v>0</v>
      </c>
      <c r="L4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7" spans="1:12">
      <c r="A47" s="161" t="str">
        <f t="array" aca="1" ref="A47" ca="1">INDIRECT("FinalOutput[@["&amp;A$1&amp;"]]")</f>
        <v>England</v>
      </c>
      <c r="B47" s="129" t="str">
        <f t="array" aca="1" ref="B47" ca="1">INDIRECT("FinalOutput[@["&amp;B$1&amp;"]]")</f>
        <v>Milton Keynes</v>
      </c>
      <c r="C47" s="129" t="str">
        <f t="array" aca="1" ref="C47" ca="1">INDIRECT("FinalOutput[@["&amp;C$1&amp;"]]")</f>
        <v>E06000042</v>
      </c>
      <c r="D47" s="129" t="str">
        <f t="array" aca="1" ref="D47" ca="1">INDIRECT("FinalOutput[@["&amp;D$1&amp;"]]")</f>
        <v>Milton Keynes</v>
      </c>
      <c r="E47" s="129" t="str">
        <f t="array" aca="1" ref="E47" ca="1">INDIRECT("FinalOutput[@["&amp;E$1&amp;"]]")</f>
        <v>Unitary</v>
      </c>
      <c r="F47" s="129">
        <f t="array" aca="1" ref="F47" ca="1">INDIRECT("FinalOutput[@["&amp;F$1&amp;"]]")</f>
        <v>248821</v>
      </c>
      <c r="G47" s="129">
        <f t="array" aca="1" ref="G47" ca="1">INDIRECT("FinalOutput[@["&amp;G$1&amp;"]]")</f>
        <v>30862.53</v>
      </c>
      <c r="H47" s="129">
        <f t="array" aca="1" ref="H47" ca="1">INDIRECT("FinalOutput[@["&amp;H$1&amp;"]]")</f>
        <v>10037</v>
      </c>
      <c r="I47" s="129">
        <f t="array" aca="1" ref="I47" ca="1">INDIRECT("FinalOutput[@["&amp;I$1&amp;"]]")</f>
        <v>243</v>
      </c>
      <c r="J47" s="162">
        <f ca="1">Profiling_FinalOutput[[#This Row],[TOTAL_Presented_Young_ppl_2014]]/Profiling_FinalOutput[[#This Row],[LA_Population]]</f>
        <v>4.033823511681088E-2</v>
      </c>
      <c r="K47" s="162">
        <f ca="1">Profiling_FinalOutput[[#This Row],[TOTAL_Assessed_Young_ppl_2014]]/Profiling_FinalOutput[[#This Row],[LA_Population]]</f>
        <v>9.766056723508065E-4</v>
      </c>
      <c r="L4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0.97578957855933046</v>
      </c>
    </row>
    <row r="48" spans="1:12">
      <c r="A48" s="161" t="str">
        <f t="array" aca="1" ref="A48" ca="1">INDIRECT("FinalOutput[@["&amp;A$1&amp;"]]")</f>
        <v>England</v>
      </c>
      <c r="B48" s="129" t="str">
        <f t="array" aca="1" ref="B48" ca="1">INDIRECT("FinalOutput[@["&amp;B$1&amp;"]]")</f>
        <v>Brighton and Hove</v>
      </c>
      <c r="C48" s="129" t="str">
        <f t="array" aca="1" ref="C48" ca="1">INDIRECT("FinalOutput[@["&amp;C$1&amp;"]]")</f>
        <v>E06000043</v>
      </c>
      <c r="D48" s="129" t="str">
        <f t="array" aca="1" ref="D48" ca="1">INDIRECT("FinalOutput[@["&amp;D$1&amp;"]]")</f>
        <v>Brighton and Hove</v>
      </c>
      <c r="E48" s="129" t="str">
        <f t="array" aca="1" ref="E48" ca="1">INDIRECT("FinalOutput[@["&amp;E$1&amp;"]]")</f>
        <v>Unitary</v>
      </c>
      <c r="F48" s="129">
        <f t="array" aca="1" ref="F48" ca="1">INDIRECT("FinalOutput[@["&amp;F$1&amp;"]]")</f>
        <v>273369</v>
      </c>
      <c r="G48" s="129">
        <f t="array" aca="1" ref="G48" ca="1">INDIRECT("FinalOutput[@["&amp;G$1&amp;"]]")</f>
        <v>8266.7099999999991</v>
      </c>
      <c r="H48" s="129">
        <f t="array" aca="1" ref="H48" ca="1">INDIRECT("FinalOutput[@["&amp;H$1&amp;"]]")</f>
        <v>0</v>
      </c>
      <c r="I48" s="129">
        <f t="array" aca="1" ref="I48" ca="1">INDIRECT("FinalOutput[@["&amp;I$1&amp;"]]")</f>
        <v>0</v>
      </c>
      <c r="J48" s="162">
        <f ca="1">Profiling_FinalOutput[[#This Row],[TOTAL_Presented_Young_ppl_2014]]/Profiling_FinalOutput[[#This Row],[LA_Population]]</f>
        <v>0</v>
      </c>
      <c r="K48" s="162">
        <f ca="1">Profiling_FinalOutput[[#This Row],[TOTAL_Assessed_Young_ppl_2014]]/Profiling_FinalOutput[[#This Row],[LA_Population]]</f>
        <v>0</v>
      </c>
      <c r="L4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49" spans="1:12">
      <c r="A49" s="161" t="str">
        <f t="array" aca="1" ref="A49" ca="1">INDIRECT("FinalOutput[@["&amp;A$1&amp;"]]")</f>
        <v>England</v>
      </c>
      <c r="B49" s="129" t="str">
        <f t="array" aca="1" ref="B49" ca="1">INDIRECT("FinalOutput[@["&amp;B$1&amp;"]]")</f>
        <v>Cambridgeshire</v>
      </c>
      <c r="C49" s="129" t="str">
        <f t="array" aca="1" ref="C49" ca="1">INDIRECT("FinalOutput[@["&amp;C$1&amp;"]]")</f>
        <v>E07000008</v>
      </c>
      <c r="D49" s="129" t="str">
        <f t="array" aca="1" ref="D49" ca="1">INDIRECT("FinalOutput[@["&amp;D$1&amp;"]]")</f>
        <v>Cambridge</v>
      </c>
      <c r="E49" s="129" t="str">
        <f t="array" aca="1" ref="E49" ca="1">INDIRECT("FinalOutput[@["&amp;E$1&amp;"]]")</f>
        <v>District</v>
      </c>
      <c r="F49" s="129">
        <f t="array" aca="1" ref="F49" ca="1">INDIRECT("FinalOutput[@["&amp;F$1&amp;"]]")</f>
        <v>123867</v>
      </c>
      <c r="G49" s="129">
        <f t="array" aca="1" ref="G49" ca="1">INDIRECT("FinalOutput[@["&amp;G$1&amp;"]]")</f>
        <v>4069.94</v>
      </c>
      <c r="H49" s="129">
        <f t="array" aca="1" ref="H49" ca="1">INDIRECT("FinalOutput[@["&amp;H$1&amp;"]]")</f>
        <v>124</v>
      </c>
      <c r="I49" s="129">
        <f t="array" aca="1" ref="I49" ca="1">INDIRECT("FinalOutput[@["&amp;I$1&amp;"]]")</f>
        <v>73</v>
      </c>
      <c r="J49" s="162">
        <f ca="1">Profiling_FinalOutput[[#This Row],[TOTAL_Presented_Young_ppl_2014]]/Profiling_FinalOutput[[#This Row],[LA_Population]]</f>
        <v>1.0010737323096546E-3</v>
      </c>
      <c r="K49" s="162">
        <f ca="1">Profiling_FinalOutput[[#This Row],[TOTAL_Assessed_Young_ppl_2014]]/Profiling_FinalOutput[[#This Row],[LA_Population]]</f>
        <v>5.8934179402100645E-4</v>
      </c>
      <c r="L4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0.41129032258064518</v>
      </c>
    </row>
    <row r="50" spans="1:12">
      <c r="A50" s="161" t="str">
        <f t="array" aca="1" ref="A50" ca="1">INDIRECT("FinalOutput[@["&amp;A$1&amp;"]]")</f>
        <v>England</v>
      </c>
      <c r="B50" s="129" t="str">
        <f t="array" aca="1" ref="B50" ca="1">INDIRECT("FinalOutput[@["&amp;B$1&amp;"]]")</f>
        <v>Cambridgeshire</v>
      </c>
      <c r="C50" s="129" t="str">
        <f t="array" aca="1" ref="C50" ca="1">INDIRECT("FinalOutput[@["&amp;C$1&amp;"]]")</f>
        <v>E07000009</v>
      </c>
      <c r="D50" s="129" t="str">
        <f t="array" aca="1" ref="D50" ca="1">INDIRECT("FinalOutput[@["&amp;D$1&amp;"]]")</f>
        <v>East Cambridgeshire</v>
      </c>
      <c r="E50" s="129" t="str">
        <f t="array" aca="1" ref="E50" ca="1">INDIRECT("FinalOutput[@["&amp;E$1&amp;"]]")</f>
        <v>District</v>
      </c>
      <c r="F50" s="129">
        <f t="array" aca="1" ref="F50" ca="1">INDIRECT("FinalOutput[@["&amp;F$1&amp;"]]")</f>
        <v>83818</v>
      </c>
      <c r="G50" s="129">
        <f t="array" aca="1" ref="G50" ca="1">INDIRECT("FinalOutput[@["&amp;G$1&amp;"]]")</f>
        <v>65128.21</v>
      </c>
      <c r="H50" s="129">
        <f t="array" aca="1" ref="H50" ca="1">INDIRECT("FinalOutput[@["&amp;H$1&amp;"]]")</f>
        <v>0</v>
      </c>
      <c r="I50" s="129">
        <f t="array" aca="1" ref="I50" ca="1">INDIRECT("FinalOutput[@["&amp;I$1&amp;"]]")</f>
        <v>0</v>
      </c>
      <c r="J50" s="162">
        <f ca="1">Profiling_FinalOutput[[#This Row],[TOTAL_Presented_Young_ppl_2014]]/Profiling_FinalOutput[[#This Row],[LA_Population]]</f>
        <v>0</v>
      </c>
      <c r="K50" s="162">
        <f ca="1">Profiling_FinalOutput[[#This Row],[TOTAL_Assessed_Young_ppl_2014]]/Profiling_FinalOutput[[#This Row],[LA_Population]]</f>
        <v>0</v>
      </c>
      <c r="L5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1" spans="1:12">
      <c r="A51" s="161" t="str">
        <f t="array" aca="1" ref="A51" ca="1">INDIRECT("FinalOutput[@["&amp;A$1&amp;"]]")</f>
        <v>England</v>
      </c>
      <c r="B51" s="129" t="str">
        <f t="array" aca="1" ref="B51" ca="1">INDIRECT("FinalOutput[@["&amp;B$1&amp;"]]")</f>
        <v>Portsmouth</v>
      </c>
      <c r="C51" s="129" t="str">
        <f t="array" aca="1" ref="C51" ca="1">INDIRECT("FinalOutput[@["&amp;C$1&amp;"]]")</f>
        <v>E06000044</v>
      </c>
      <c r="D51" s="129" t="str">
        <f t="array" aca="1" ref="D51" ca="1">INDIRECT("FinalOutput[@["&amp;D$1&amp;"]]")</f>
        <v>Portsmouth</v>
      </c>
      <c r="E51" s="129" t="str">
        <f t="array" aca="1" ref="E51" ca="1">INDIRECT("FinalOutput[@["&amp;E$1&amp;"]]")</f>
        <v>Unitary</v>
      </c>
      <c r="F51" s="129">
        <f t="array" aca="1" ref="F51" ca="1">INDIRECT("FinalOutput[@["&amp;F$1&amp;"]]")</f>
        <v>205056</v>
      </c>
      <c r="G51" s="129">
        <f t="array" aca="1" ref="G51" ca="1">INDIRECT("FinalOutput[@["&amp;G$1&amp;"]]")</f>
        <v>4041.14</v>
      </c>
      <c r="H51" s="129">
        <f t="array" aca="1" ref="H51" ca="1">INDIRECT("FinalOutput[@["&amp;H$1&amp;"]]")</f>
        <v>0</v>
      </c>
      <c r="I51" s="129">
        <f t="array" aca="1" ref="I51" ca="1">INDIRECT("FinalOutput[@["&amp;I$1&amp;"]]")</f>
        <v>0</v>
      </c>
      <c r="J51" s="162">
        <f ca="1">Profiling_FinalOutput[[#This Row],[TOTAL_Presented_Young_ppl_2014]]/Profiling_FinalOutput[[#This Row],[LA_Population]]</f>
        <v>0</v>
      </c>
      <c r="K51" s="162">
        <f ca="1">Profiling_FinalOutput[[#This Row],[TOTAL_Assessed_Young_ppl_2014]]/Profiling_FinalOutput[[#This Row],[LA_Population]]</f>
        <v>0</v>
      </c>
      <c r="L5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2" spans="1:12">
      <c r="A52" s="161" t="str">
        <f t="array" aca="1" ref="A52" ca="1">INDIRECT("FinalOutput[@["&amp;A$1&amp;"]]")</f>
        <v>England</v>
      </c>
      <c r="B52" s="129" t="str">
        <f t="array" aca="1" ref="B52" ca="1">INDIRECT("FinalOutput[@["&amp;B$1&amp;"]]")</f>
        <v>East Sussex</v>
      </c>
      <c r="C52" s="129" t="str">
        <f t="array" aca="1" ref="C52" ca="1">INDIRECT("FinalOutput[@["&amp;C$1&amp;"]]")</f>
        <v>E07000062</v>
      </c>
      <c r="D52" s="129" t="str">
        <f t="array" aca="1" ref="D52" ca="1">INDIRECT("FinalOutput[@["&amp;D$1&amp;"]]")</f>
        <v>Hastings</v>
      </c>
      <c r="E52" s="129" t="str">
        <f t="array" aca="1" ref="E52" ca="1">INDIRECT("FinalOutput[@["&amp;E$1&amp;"]]")</f>
        <v>District</v>
      </c>
      <c r="F52" s="129">
        <f t="array" aca="1" ref="F52" ca="1">INDIRECT("FinalOutput[@["&amp;F$1&amp;"]]")</f>
        <v>90254</v>
      </c>
      <c r="G52" s="129">
        <f t="array" aca="1" ref="G52" ca="1">INDIRECT("FinalOutput[@["&amp;G$1&amp;"]]")</f>
        <v>2972.4</v>
      </c>
      <c r="H52" s="129">
        <f t="array" aca="1" ref="H52" ca="1">INDIRECT("FinalOutput[@["&amp;H$1&amp;"]]")</f>
        <v>112.55971944534633</v>
      </c>
      <c r="I52" s="129">
        <f t="array" aca="1" ref="I52" ca="1">INDIRECT("FinalOutput[@["&amp;I$1&amp;"]]")</f>
        <v>91.908924167079633</v>
      </c>
      <c r="J52" s="162">
        <f ca="1">Profiling_FinalOutput[[#This Row],[TOTAL_Presented_Young_ppl_2014]]/Profiling_FinalOutput[[#This Row],[LA_Population]]</f>
        <v>1.2471438323547581E-3</v>
      </c>
      <c r="K52" s="162">
        <f ca="1">Profiling_FinalOutput[[#This Row],[TOTAL_Assessed_Young_ppl_2014]]/Profiling_FinalOutput[[#This Row],[LA_Population]]</f>
        <v>1.0183362971954665E-3</v>
      </c>
      <c r="L5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0.18346523409996368</v>
      </c>
    </row>
    <row r="53" spans="1:12">
      <c r="A53" s="161" t="str">
        <f t="array" aca="1" ref="A53" ca="1">INDIRECT("FinalOutput[@["&amp;A$1&amp;"]]")</f>
        <v>England</v>
      </c>
      <c r="B53" s="129" t="str">
        <f t="array" aca="1" ref="B53" ca="1">INDIRECT("FinalOutput[@["&amp;B$1&amp;"]]")</f>
        <v>East Sussex</v>
      </c>
      <c r="C53" s="129" t="str">
        <f t="array" aca="1" ref="C53" ca="1">INDIRECT("FinalOutput[@["&amp;C$1&amp;"]]")</f>
        <v>E07000063</v>
      </c>
      <c r="D53" s="129" t="str">
        <f t="array" aca="1" ref="D53" ca="1">INDIRECT("FinalOutput[@["&amp;D$1&amp;"]]")</f>
        <v>Lewes</v>
      </c>
      <c r="E53" s="129" t="str">
        <f t="array" aca="1" ref="E53" ca="1">INDIRECT("FinalOutput[@["&amp;E$1&amp;"]]")</f>
        <v>District</v>
      </c>
      <c r="F53" s="129">
        <f t="array" aca="1" ref="F53" ca="1">INDIRECT("FinalOutput[@["&amp;F$1&amp;"]]")</f>
        <v>97502</v>
      </c>
      <c r="G53" s="129">
        <f t="array" aca="1" ref="G53" ca="1">INDIRECT("FinalOutput[@["&amp;G$1&amp;"]]")</f>
        <v>29207.1</v>
      </c>
      <c r="H53" s="129">
        <f t="array" aca="1" ref="H53" ca="1">INDIRECT("FinalOutput[@["&amp;H$1&amp;"]]")</f>
        <v>87.1744827415977</v>
      </c>
      <c r="I53" s="129">
        <f t="array" aca="1" ref="I53" ca="1">INDIRECT("FinalOutput[@["&amp;I$1&amp;"]]")</f>
        <v>32.106210518521053</v>
      </c>
      <c r="J53" s="162">
        <f ca="1">Profiling_FinalOutput[[#This Row],[TOTAL_Presented_Young_ppl_2014]]/Profiling_FinalOutput[[#This Row],[LA_Population]]</f>
        <v>8.9407891880779577E-4</v>
      </c>
      <c r="K53" s="162">
        <f ca="1">Profiling_FinalOutput[[#This Row],[TOTAL_Assessed_Young_ppl_2014]]/Profiling_FinalOutput[[#This Row],[LA_Population]]</f>
        <v>3.29287712236888E-4</v>
      </c>
      <c r="L5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0.6317017376095001</v>
      </c>
    </row>
    <row r="54" spans="1:12">
      <c r="A54" s="161" t="str">
        <f t="array" aca="1" ref="A54" ca="1">INDIRECT("FinalOutput[@["&amp;A$1&amp;"]]")</f>
        <v>England</v>
      </c>
      <c r="B54" s="129" t="str">
        <f t="array" aca="1" ref="B54" ca="1">INDIRECT("FinalOutput[@["&amp;B$1&amp;"]]")</f>
        <v>Southampton</v>
      </c>
      <c r="C54" s="129" t="str">
        <f t="array" aca="1" ref="C54" ca="1">INDIRECT("FinalOutput[@["&amp;C$1&amp;"]]")</f>
        <v>E06000045</v>
      </c>
      <c r="D54" s="129" t="str">
        <f t="array" aca="1" ref="D54" ca="1">INDIRECT("FinalOutput[@["&amp;D$1&amp;"]]")</f>
        <v>Southampton</v>
      </c>
      <c r="E54" s="129" t="str">
        <f t="array" aca="1" ref="E54" ca="1">INDIRECT("FinalOutput[@["&amp;E$1&amp;"]]")</f>
        <v>Unitary</v>
      </c>
      <c r="F54" s="129">
        <f t="array" aca="1" ref="F54" ca="1">INDIRECT("FinalOutput[@["&amp;F$1&amp;"]]")</f>
        <v>236882</v>
      </c>
      <c r="G54" s="129">
        <f t="array" aca="1" ref="G54" ca="1">INDIRECT("FinalOutput[@["&amp;G$1&amp;"]]")</f>
        <v>4988.93</v>
      </c>
      <c r="H54" s="129">
        <f t="array" aca="1" ref="H54" ca="1">INDIRECT("FinalOutput[@["&amp;H$1&amp;"]]")</f>
        <v>0</v>
      </c>
      <c r="I54" s="129">
        <f t="array" aca="1" ref="I54" ca="1">INDIRECT("FinalOutput[@["&amp;I$1&amp;"]]")</f>
        <v>0</v>
      </c>
      <c r="J54" s="162">
        <f ca="1">Profiling_FinalOutput[[#This Row],[TOTAL_Presented_Young_ppl_2014]]/Profiling_FinalOutput[[#This Row],[LA_Population]]</f>
        <v>0</v>
      </c>
      <c r="K54" s="162">
        <f ca="1">Profiling_FinalOutput[[#This Row],[TOTAL_Assessed_Young_ppl_2014]]/Profiling_FinalOutput[[#This Row],[LA_Population]]</f>
        <v>0</v>
      </c>
      <c r="L5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5" spans="1:12">
      <c r="A55" s="161" t="str">
        <f t="array" aca="1" ref="A55" ca="1">INDIRECT("FinalOutput[@["&amp;A$1&amp;"]]")</f>
        <v>England</v>
      </c>
      <c r="B55" s="129" t="str">
        <f t="array" aca="1" ref="B55" ca="1">INDIRECT("FinalOutput[@["&amp;B$1&amp;"]]")</f>
        <v>Isle of Wight</v>
      </c>
      <c r="C55" s="129" t="str">
        <f t="array" aca="1" ref="C55" ca="1">INDIRECT("FinalOutput[@["&amp;C$1&amp;"]]")</f>
        <v>E06000046</v>
      </c>
      <c r="D55" s="129" t="str">
        <f t="array" aca="1" ref="D55" ca="1">INDIRECT("FinalOutput[@["&amp;D$1&amp;"]]")</f>
        <v>Isle of Wight</v>
      </c>
      <c r="E55" s="129" t="str">
        <f t="array" aca="1" ref="E55" ca="1">INDIRECT("FinalOutput[@["&amp;E$1&amp;"]]")</f>
        <v>District</v>
      </c>
      <c r="F55" s="129">
        <f t="array" aca="1" ref="F55" ca="1">INDIRECT("FinalOutput[@["&amp;F$1&amp;"]]")</f>
        <v>138265</v>
      </c>
      <c r="G55" s="129">
        <f t="array" aca="1" ref="G55" ca="1">INDIRECT("FinalOutput[@["&amp;G$1&amp;"]]")</f>
        <v>38016.1</v>
      </c>
      <c r="H55" s="129">
        <f t="array" aca="1" ref="H55" ca="1">INDIRECT("FinalOutput[@["&amp;H$1&amp;"]]")</f>
        <v>539</v>
      </c>
      <c r="I55" s="129">
        <f t="array" aca="1" ref="I55" ca="1">INDIRECT("FinalOutput[@["&amp;I$1&amp;"]]")</f>
        <v>168</v>
      </c>
      <c r="J55" s="162">
        <f ca="1">Profiling_FinalOutput[[#This Row],[TOTAL_Presented_Young_ppl_2014]]/Profiling_FinalOutput[[#This Row],[LA_Population]]</f>
        <v>3.8983112139731675E-3</v>
      </c>
      <c r="K55" s="162">
        <f ca="1">Profiling_FinalOutput[[#This Row],[TOTAL_Assessed_Young_ppl_2014]]/Profiling_FinalOutput[[#This Row],[LA_Population]]</f>
        <v>1.2150580407189093E-3</v>
      </c>
      <c r="L5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0.68831168831168832</v>
      </c>
    </row>
    <row r="56" spans="1:12">
      <c r="A56" s="161" t="str">
        <f t="array" aca="1" ref="A56" ca="1">INDIRECT("FinalOutput[@["&amp;A$1&amp;"]]")</f>
        <v>England</v>
      </c>
      <c r="B56" s="129" t="str">
        <f t="array" aca="1" ref="B56" ca="1">INDIRECT("FinalOutput[@["&amp;B$1&amp;"]]")</f>
        <v>County Durham</v>
      </c>
      <c r="C56" s="129" t="str">
        <f t="array" aca="1" ref="C56" ca="1">INDIRECT("FinalOutput[@["&amp;C$1&amp;"]]")</f>
        <v>E06000047</v>
      </c>
      <c r="D56" s="129" t="str">
        <f t="array" aca="1" ref="D56" ca="1">INDIRECT("FinalOutput[@["&amp;D$1&amp;"]]")</f>
        <v>County Durham</v>
      </c>
      <c r="E56" s="129" t="str">
        <f t="array" aca="1" ref="E56" ca="1">INDIRECT("FinalOutput[@["&amp;E$1&amp;"]]")</f>
        <v>Unitary</v>
      </c>
      <c r="F56" s="129">
        <f t="array" aca="1" ref="F56" ca="1">INDIRECT("FinalOutput[@["&amp;F$1&amp;"]]")</f>
        <v>513242</v>
      </c>
      <c r="G56" s="129">
        <f t="array" aca="1" ref="G56" ca="1">INDIRECT("FinalOutput[@["&amp;G$1&amp;"]]")</f>
        <v>222606.26</v>
      </c>
      <c r="H56" s="129">
        <f t="array" aca="1" ref="H56" ca="1">INDIRECT("FinalOutput[@["&amp;H$1&amp;"]]")</f>
        <v>0</v>
      </c>
      <c r="I56" s="129">
        <f t="array" aca="1" ref="I56" ca="1">INDIRECT("FinalOutput[@["&amp;I$1&amp;"]]")</f>
        <v>0</v>
      </c>
      <c r="J56" s="162">
        <f ca="1">Profiling_FinalOutput[[#This Row],[TOTAL_Presented_Young_ppl_2014]]/Profiling_FinalOutput[[#This Row],[LA_Population]]</f>
        <v>0</v>
      </c>
      <c r="K56" s="162">
        <f ca="1">Profiling_FinalOutput[[#This Row],[TOTAL_Assessed_Young_ppl_2014]]/Profiling_FinalOutput[[#This Row],[LA_Population]]</f>
        <v>0</v>
      </c>
      <c r="L5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57" spans="1:12">
      <c r="A57" s="161" t="str">
        <f t="array" aca="1" ref="A57" ca="1">INDIRECT("FinalOutput[@["&amp;A$1&amp;"]]")</f>
        <v>England</v>
      </c>
      <c r="B57" s="129" t="str">
        <f t="array" aca="1" ref="B57" ca="1">INDIRECT("FinalOutput[@["&amp;B$1&amp;"]]")</f>
        <v>Cheshire East</v>
      </c>
      <c r="C57" s="129" t="str">
        <f t="array" aca="1" ref="C57" ca="1">INDIRECT("FinalOutput[@["&amp;C$1&amp;"]]")</f>
        <v>E06000049</v>
      </c>
      <c r="D57" s="129" t="str">
        <f t="array" aca="1" ref="D57" ca="1">INDIRECT("FinalOutput[@["&amp;D$1&amp;"]]")</f>
        <v>Cheshire East</v>
      </c>
      <c r="E57" s="129" t="str">
        <f t="array" aca="1" ref="E57" ca="1">INDIRECT("FinalOutput[@["&amp;E$1&amp;"]]")</f>
        <v>Unitary</v>
      </c>
      <c r="F57" s="129">
        <f t="array" aca="1" ref="F57" ca="1">INDIRECT("FinalOutput[@["&amp;F$1&amp;"]]")</f>
        <v>370127</v>
      </c>
      <c r="G57" s="129">
        <f t="array" aca="1" ref="G57" ca="1">INDIRECT("FinalOutput[@["&amp;G$1&amp;"]]")</f>
        <v>116637.63</v>
      </c>
      <c r="H57" s="129">
        <f t="array" aca="1" ref="H57" ca="1">INDIRECT("FinalOutput[@["&amp;H$1&amp;"]]")</f>
        <v>783</v>
      </c>
      <c r="I57" s="129">
        <f t="array" aca="1" ref="I57" ca="1">INDIRECT("FinalOutput[@["&amp;I$1&amp;"]]")</f>
        <v>49</v>
      </c>
      <c r="J57" s="162">
        <f ca="1">Profiling_FinalOutput[[#This Row],[TOTAL_Presented_Young_ppl_2014]]/Profiling_FinalOutput[[#This Row],[LA_Population]]</f>
        <v>2.1154900885371778E-3</v>
      </c>
      <c r="K57" s="162">
        <f ca="1">Profiling_FinalOutput[[#This Row],[TOTAL_Assessed_Young_ppl_2014]]/Profiling_FinalOutput[[#This Row],[LA_Population]]</f>
        <v>1.3238699149210946E-4</v>
      </c>
      <c r="L5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0.93742017879948913</v>
      </c>
    </row>
    <row r="58" spans="1:12">
      <c r="A58" s="161" t="str">
        <f t="array" aca="1" ref="A58" ca="1">INDIRECT("FinalOutput[@["&amp;A$1&amp;"]]")</f>
        <v>England</v>
      </c>
      <c r="B58" s="129" t="str">
        <f t="array" aca="1" ref="B58" ca="1">INDIRECT("FinalOutput[@["&amp;B$1&amp;"]]")</f>
        <v>Cheshire West and Chester</v>
      </c>
      <c r="C58" s="129" t="str">
        <f t="array" aca="1" ref="C58" ca="1">INDIRECT("FinalOutput[@["&amp;C$1&amp;"]]")</f>
        <v>E06000050</v>
      </c>
      <c r="D58" s="129" t="str">
        <f t="array" aca="1" ref="D58" ca="1">INDIRECT("FinalOutput[@["&amp;D$1&amp;"]]")</f>
        <v>Cheshire West and Chester</v>
      </c>
      <c r="E58" s="129" t="str">
        <f t="array" aca="1" ref="E58" ca="1">INDIRECT("FinalOutput[@["&amp;E$1&amp;"]]")</f>
        <v>Unitary</v>
      </c>
      <c r="F58" s="129">
        <f t="array" aca="1" ref="F58" ca="1">INDIRECT("FinalOutput[@["&amp;F$1&amp;"]]")</f>
        <v>329608</v>
      </c>
      <c r="G58" s="129">
        <f t="array" aca="1" ref="G58" ca="1">INDIRECT("FinalOutput[@["&amp;G$1&amp;"]]")</f>
        <v>91665.600000000006</v>
      </c>
      <c r="H58" s="129">
        <f t="array" aca="1" ref="H58" ca="1">INDIRECT("FinalOutput[@["&amp;H$1&amp;"]]")</f>
        <v>103</v>
      </c>
      <c r="I58" s="129">
        <f t="array" aca="1" ref="I58" ca="1">INDIRECT("FinalOutput[@["&amp;I$1&amp;"]]")</f>
        <v>93</v>
      </c>
      <c r="J58" s="162">
        <f ca="1">Profiling_FinalOutput[[#This Row],[TOTAL_Presented_Young_ppl_2014]]/Profiling_FinalOutput[[#This Row],[LA_Population]]</f>
        <v>3.1249241523263998E-4</v>
      </c>
      <c r="K58" s="162">
        <f ca="1">Profiling_FinalOutput[[#This Row],[TOTAL_Assessed_Young_ppl_2014]]/Profiling_FinalOutput[[#This Row],[LA_Population]]</f>
        <v>2.8215334579257783E-4</v>
      </c>
      <c r="L5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9.7087378640776698E-2</v>
      </c>
    </row>
    <row r="59" spans="1:12">
      <c r="A59" s="161" t="str">
        <f t="array" aca="1" ref="A59" ca="1">INDIRECT("FinalOutput[@["&amp;A$1&amp;"]]")</f>
        <v>England</v>
      </c>
      <c r="B59" s="129" t="str">
        <f t="array" aca="1" ref="B59" ca="1">INDIRECT("FinalOutput[@["&amp;B$1&amp;"]]")</f>
        <v>Shropshire</v>
      </c>
      <c r="C59" s="129" t="str">
        <f t="array" aca="1" ref="C59" ca="1">INDIRECT("FinalOutput[@["&amp;C$1&amp;"]]")</f>
        <v>E06000051</v>
      </c>
      <c r="D59" s="129" t="str">
        <f t="array" aca="1" ref="D59" ca="1">INDIRECT("FinalOutput[@["&amp;D$1&amp;"]]")</f>
        <v>Shropshire</v>
      </c>
      <c r="E59" s="129" t="str">
        <f t="array" aca="1" ref="E59" ca="1">INDIRECT("FinalOutput[@["&amp;E$1&amp;"]]")</f>
        <v>Unitary</v>
      </c>
      <c r="F59" s="129">
        <f t="array" aca="1" ref="F59" ca="1">INDIRECT("FinalOutput[@["&amp;F$1&amp;"]]")</f>
        <v>306129</v>
      </c>
      <c r="G59" s="129">
        <f t="array" aca="1" ref="G59" ca="1">INDIRECT("FinalOutput[@["&amp;G$1&amp;"]]")</f>
        <v>319730.32</v>
      </c>
      <c r="H59" s="129">
        <f t="array" aca="1" ref="H59" ca="1">INDIRECT("FinalOutput[@["&amp;H$1&amp;"]]")</f>
        <v>0</v>
      </c>
      <c r="I59" s="129">
        <f t="array" aca="1" ref="I59" ca="1">INDIRECT("FinalOutput[@["&amp;I$1&amp;"]]")</f>
        <v>0</v>
      </c>
      <c r="J59" s="162">
        <f ca="1">Profiling_FinalOutput[[#This Row],[TOTAL_Presented_Young_ppl_2014]]/Profiling_FinalOutput[[#This Row],[LA_Population]]</f>
        <v>0</v>
      </c>
      <c r="K59" s="162">
        <f ca="1">Profiling_FinalOutput[[#This Row],[TOTAL_Assessed_Young_ppl_2014]]/Profiling_FinalOutput[[#This Row],[LA_Population]]</f>
        <v>0</v>
      </c>
      <c r="L5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0" spans="1:12">
      <c r="A60" s="161" t="str">
        <f t="array" aca="1" ref="A60" ca="1">INDIRECT("FinalOutput[@["&amp;A$1&amp;"]]")</f>
        <v>England</v>
      </c>
      <c r="B60" s="129" t="str">
        <f t="array" aca="1" ref="B60" ca="1">INDIRECT("FinalOutput[@["&amp;B$1&amp;"]]")</f>
        <v>Cornwall</v>
      </c>
      <c r="C60" s="129" t="str">
        <f t="array" aca="1" ref="C60" ca="1">INDIRECT("FinalOutput[@["&amp;C$1&amp;"]]")</f>
        <v>E06000052</v>
      </c>
      <c r="D60" s="129" t="str">
        <f t="array" aca="1" ref="D60" ca="1">INDIRECT("FinalOutput[@["&amp;D$1&amp;"]]")</f>
        <v>Cornwall</v>
      </c>
      <c r="E60" s="129" t="str">
        <f t="array" aca="1" ref="E60" ca="1">INDIRECT("FinalOutput[@["&amp;E$1&amp;"]]")</f>
        <v>Unitary</v>
      </c>
      <c r="F60" s="129">
        <f t="array" aca="1" ref="F60" ca="1">INDIRECT("FinalOutput[@["&amp;F$1&amp;"]]")</f>
        <v>532273</v>
      </c>
      <c r="G60" s="129">
        <f t="array" aca="1" ref="G60" ca="1">INDIRECT("FinalOutput[@["&amp;G$1&amp;"]]")</f>
        <v>354618.74</v>
      </c>
      <c r="H60" s="129">
        <f t="array" aca="1" ref="H60" ca="1">INDIRECT("FinalOutput[@["&amp;H$1&amp;"]]")</f>
        <v>0</v>
      </c>
      <c r="I60" s="129">
        <f t="array" aca="1" ref="I60" ca="1">INDIRECT("FinalOutput[@["&amp;I$1&amp;"]]")</f>
        <v>0</v>
      </c>
      <c r="J60" s="162">
        <f ca="1">Profiling_FinalOutput[[#This Row],[TOTAL_Presented_Young_ppl_2014]]/Profiling_FinalOutput[[#This Row],[LA_Population]]</f>
        <v>0</v>
      </c>
      <c r="K60" s="162">
        <f ca="1">Profiling_FinalOutput[[#This Row],[TOTAL_Assessed_Young_ppl_2014]]/Profiling_FinalOutput[[#This Row],[LA_Population]]</f>
        <v>0</v>
      </c>
      <c r="L6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1" spans="1:12">
      <c r="A61" s="161" t="str">
        <f t="array" aca="1" ref="A61" ca="1">INDIRECT("FinalOutput[@["&amp;A$1&amp;"]]")</f>
        <v>England</v>
      </c>
      <c r="B61" s="129" t="str">
        <f t="array" aca="1" ref="B61" ca="1">INDIRECT("FinalOutput[@["&amp;B$1&amp;"]]")</f>
        <v>Isles of Scilly</v>
      </c>
      <c r="C61" s="129" t="str">
        <f t="array" aca="1" ref="C61" ca="1">INDIRECT("FinalOutput[@["&amp;C$1&amp;"]]")</f>
        <v>E06000053</v>
      </c>
      <c r="D61" s="129" t="str">
        <f t="array" aca="1" ref="D61" ca="1">INDIRECT("FinalOutput[@["&amp;D$1&amp;"]]")</f>
        <v>Isles of Scilly</v>
      </c>
      <c r="E61" s="129" t="str">
        <f t="array" aca="1" ref="E61" ca="1">INDIRECT("FinalOutput[@["&amp;E$1&amp;"]]")</f>
        <v>Unitary</v>
      </c>
      <c r="F61" s="129">
        <f t="array" aca="1" ref="F61" ca="1">INDIRECT("FinalOutput[@["&amp;F$1&amp;"]]")</f>
        <v>2203</v>
      </c>
      <c r="G61" s="129">
        <f t="array" aca="1" ref="G61" ca="1">INDIRECT("FinalOutput[@["&amp;G$1&amp;"]]")</f>
        <v>1637.47</v>
      </c>
      <c r="H61" s="129">
        <f t="array" aca="1" ref="H61" ca="1">INDIRECT("FinalOutput[@["&amp;H$1&amp;"]]")</f>
        <v>0</v>
      </c>
      <c r="I61" s="129">
        <f t="array" aca="1" ref="I61" ca="1">INDIRECT("FinalOutput[@["&amp;I$1&amp;"]]")</f>
        <v>0</v>
      </c>
      <c r="J61" s="162">
        <f ca="1">Profiling_FinalOutput[[#This Row],[TOTAL_Presented_Young_ppl_2014]]/Profiling_FinalOutput[[#This Row],[LA_Population]]</f>
        <v>0</v>
      </c>
      <c r="K61" s="162">
        <f ca="1">Profiling_FinalOutput[[#This Row],[TOTAL_Assessed_Young_ppl_2014]]/Profiling_FinalOutput[[#This Row],[LA_Population]]</f>
        <v>0</v>
      </c>
      <c r="L6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2" spans="1:12">
      <c r="A62" s="161" t="str">
        <f t="array" aca="1" ref="A62" ca="1">INDIRECT("FinalOutput[@["&amp;A$1&amp;"]]")</f>
        <v>England</v>
      </c>
      <c r="B62" s="129" t="str">
        <f t="array" aca="1" ref="B62" ca="1">INDIRECT("FinalOutput[@["&amp;B$1&amp;"]]")</f>
        <v>Wiltshire</v>
      </c>
      <c r="C62" s="129" t="str">
        <f t="array" aca="1" ref="C62" ca="1">INDIRECT("FinalOutput[@["&amp;C$1&amp;"]]")</f>
        <v>E06000054</v>
      </c>
      <c r="D62" s="129" t="str">
        <f t="array" aca="1" ref="D62" ca="1">INDIRECT("FinalOutput[@["&amp;D$1&amp;"]]")</f>
        <v>Wiltshire</v>
      </c>
      <c r="E62" s="129" t="str">
        <f t="array" aca="1" ref="E62" ca="1">INDIRECT("FinalOutput[@["&amp;E$1&amp;"]]")</f>
        <v>Unitary</v>
      </c>
      <c r="F62" s="129">
        <f t="array" aca="1" ref="F62" ca="1">INDIRECT("FinalOutput[@["&amp;F$1&amp;"]]")</f>
        <v>470981</v>
      </c>
      <c r="G62" s="129">
        <f t="array" aca="1" ref="G62" ca="1">INDIRECT("FinalOutput[@["&amp;G$1&amp;"]]")</f>
        <v>325534.12</v>
      </c>
      <c r="H62" s="129">
        <f t="array" aca="1" ref="H62" ca="1">INDIRECT("FinalOutput[@["&amp;H$1&amp;"]]")</f>
        <v>0</v>
      </c>
      <c r="I62" s="129">
        <f t="array" aca="1" ref="I62" ca="1">INDIRECT("FinalOutput[@["&amp;I$1&amp;"]]")</f>
        <v>0</v>
      </c>
      <c r="J62" s="162">
        <f ca="1">Profiling_FinalOutput[[#This Row],[TOTAL_Presented_Young_ppl_2014]]/Profiling_FinalOutput[[#This Row],[LA_Population]]</f>
        <v>0</v>
      </c>
      <c r="K62" s="162">
        <f ca="1">Profiling_FinalOutput[[#This Row],[TOTAL_Assessed_Young_ppl_2014]]/Profiling_FinalOutput[[#This Row],[LA_Population]]</f>
        <v>0</v>
      </c>
      <c r="L6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3" spans="1:12">
      <c r="A63" s="161" t="str">
        <f t="array" aca="1" ref="A63" ca="1">INDIRECT("FinalOutput[@["&amp;A$1&amp;"]]")</f>
        <v>England</v>
      </c>
      <c r="B63" s="129" t="str">
        <f t="array" aca="1" ref="B63" ca="1">INDIRECT("FinalOutput[@["&amp;B$1&amp;"]]")</f>
        <v>East Sussex</v>
      </c>
      <c r="C63" s="129" t="str">
        <f t="array" aca="1" ref="C63" ca="1">INDIRECT("FinalOutput[@["&amp;C$1&amp;"]]")</f>
        <v>E07000064</v>
      </c>
      <c r="D63" s="129" t="str">
        <f t="array" aca="1" ref="D63" ca="1">INDIRECT("FinalOutput[@["&amp;D$1&amp;"]]")</f>
        <v>Rother</v>
      </c>
      <c r="E63" s="129" t="str">
        <f t="array" aca="1" ref="E63" ca="1">INDIRECT("FinalOutput[@["&amp;E$1&amp;"]]")</f>
        <v>District</v>
      </c>
      <c r="F63" s="129">
        <f t="array" aca="1" ref="F63" ca="1">INDIRECT("FinalOutput[@["&amp;F$1&amp;"]]")</f>
        <v>90588</v>
      </c>
      <c r="G63" s="129">
        <f t="array" aca="1" ref="G63" ca="1">INDIRECT("FinalOutput[@["&amp;G$1&amp;"]]")</f>
        <v>50943.05</v>
      </c>
      <c r="H63" s="129">
        <f t="array" aca="1" ref="H63" ca="1">INDIRECT("FinalOutput[@["&amp;H$1&amp;"]]")</f>
        <v>62.680212124836949</v>
      </c>
      <c r="I63" s="129">
        <f t="array" aca="1" ref="I63" ca="1">INDIRECT("FinalOutput[@["&amp;I$1&amp;"]]")</f>
        <v>40.96409713084639</v>
      </c>
      <c r="J63" s="162">
        <f ca="1">Profiling_FinalOutput[[#This Row],[TOTAL_Presented_Young_ppl_2014]]/Profiling_FinalOutput[[#This Row],[LA_Population]]</f>
        <v>6.9192621677084101E-4</v>
      </c>
      <c r="K63" s="162">
        <f ca="1">Profiling_FinalOutput[[#This Row],[TOTAL_Assessed_Young_ppl_2014]]/Profiling_FinalOutput[[#This Row],[LA_Population]]</f>
        <v>4.5220224677491931E-4</v>
      </c>
      <c r="L6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0.34645886249937524</v>
      </c>
    </row>
    <row r="64" spans="1:12">
      <c r="A64" s="161" t="str">
        <f t="array" aca="1" ref="A64" ca="1">INDIRECT("FinalOutput[@["&amp;A$1&amp;"]]")</f>
        <v>England</v>
      </c>
      <c r="B64" s="129" t="str">
        <f t="array" aca="1" ref="B64" ca="1">INDIRECT("FinalOutput[@["&amp;B$1&amp;"]]")</f>
        <v>East Sussex</v>
      </c>
      <c r="C64" s="129" t="str">
        <f t="array" aca="1" ref="C64" ca="1">INDIRECT("FinalOutput[@["&amp;C$1&amp;"]]")</f>
        <v>E07000065</v>
      </c>
      <c r="D64" s="129" t="str">
        <f t="array" aca="1" ref="D64" ca="1">INDIRECT("FinalOutput[@["&amp;D$1&amp;"]]")</f>
        <v>Wealden</v>
      </c>
      <c r="E64" s="129" t="str">
        <f t="array" aca="1" ref="E64" ca="1">INDIRECT("FinalOutput[@["&amp;E$1&amp;"]]")</f>
        <v>District</v>
      </c>
      <c r="F64" s="129">
        <f t="array" aca="1" ref="F64" ca="1">INDIRECT("FinalOutput[@["&amp;F$1&amp;"]]")</f>
        <v>148915</v>
      </c>
      <c r="G64" s="129">
        <f t="array" aca="1" ref="G64" ca="1">INDIRECT("FinalOutput[@["&amp;G$1&amp;"]]")</f>
        <v>83316.94</v>
      </c>
      <c r="H64" s="129">
        <f t="array" aca="1" ref="H64" ca="1">INDIRECT("FinalOutput[@["&amp;H$1&amp;"]]")</f>
        <v>284.7220579830672</v>
      </c>
      <c r="I64" s="129">
        <f t="array" aca="1" ref="I64" ca="1">INDIRECT("FinalOutput[@["&amp;I$1&amp;"]]")</f>
        <v>72.599047602772885</v>
      </c>
      <c r="J64" s="162">
        <f ca="1">Profiling_FinalOutput[[#This Row],[TOTAL_Presented_Young_ppl_2014]]/Profiling_FinalOutput[[#This Row],[LA_Population]]</f>
        <v>1.9119770203341988E-3</v>
      </c>
      <c r="K64" s="162">
        <f ca="1">Profiling_FinalOutput[[#This Row],[TOTAL_Assessed_Young_ppl_2014]]/Profiling_FinalOutput[[#This Row],[LA_Population]]</f>
        <v>4.8752004568225422E-4</v>
      </c>
      <c r="L6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0.74501783206733341</v>
      </c>
    </row>
    <row r="65" spans="1:12">
      <c r="A65" s="161" t="str">
        <f t="array" aca="1" ref="A65" ca="1">INDIRECT("FinalOutput[@["&amp;A$1&amp;"]]")</f>
        <v>England</v>
      </c>
      <c r="B65" s="129" t="str">
        <f t="array" aca="1" ref="B65" ca="1">INDIRECT("FinalOutput[@["&amp;B$1&amp;"]]")</f>
        <v>Bedford</v>
      </c>
      <c r="C65" s="129" t="str">
        <f t="array" aca="1" ref="C65" ca="1">INDIRECT("FinalOutput[@["&amp;C$1&amp;"]]")</f>
        <v>E06000055</v>
      </c>
      <c r="D65" s="129" t="str">
        <f t="array" aca="1" ref="D65" ca="1">INDIRECT("FinalOutput[@["&amp;D$1&amp;"]]")</f>
        <v>Bedford</v>
      </c>
      <c r="E65" s="129" t="str">
        <f t="array" aca="1" ref="E65" ca="1">INDIRECT("FinalOutput[@["&amp;E$1&amp;"]]")</f>
        <v>Unitary</v>
      </c>
      <c r="F65" s="129">
        <f t="array" aca="1" ref="F65" ca="1">INDIRECT("FinalOutput[@["&amp;F$1&amp;"]]")</f>
        <v>157479</v>
      </c>
      <c r="G65" s="129">
        <f t="array" aca="1" ref="G65" ca="1">INDIRECT("FinalOutput[@["&amp;G$1&amp;"]]")</f>
        <v>47641.2</v>
      </c>
      <c r="H65" s="129">
        <f t="array" aca="1" ref="H65" ca="1">INDIRECT("FinalOutput[@["&amp;H$1&amp;"]]")</f>
        <v>0</v>
      </c>
      <c r="I65" s="129">
        <f t="array" aca="1" ref="I65" ca="1">INDIRECT("FinalOutput[@["&amp;I$1&amp;"]]")</f>
        <v>0</v>
      </c>
      <c r="J65" s="162">
        <f ca="1">Profiling_FinalOutput[[#This Row],[TOTAL_Presented_Young_ppl_2014]]/Profiling_FinalOutput[[#This Row],[LA_Population]]</f>
        <v>0</v>
      </c>
      <c r="K65" s="162">
        <f ca="1">Profiling_FinalOutput[[#This Row],[TOTAL_Assessed_Young_ppl_2014]]/Profiling_FinalOutput[[#This Row],[LA_Population]]</f>
        <v>0</v>
      </c>
      <c r="L6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6" spans="1:12">
      <c r="A66" s="161" t="str">
        <f t="array" aca="1" ref="A66" ca="1">INDIRECT("FinalOutput[@["&amp;A$1&amp;"]]")</f>
        <v>England</v>
      </c>
      <c r="B66" s="129" t="str">
        <f t="array" aca="1" ref="B66" ca="1">INDIRECT("FinalOutput[@["&amp;B$1&amp;"]]")</f>
        <v>Buckinghamshire</v>
      </c>
      <c r="C66" s="129" t="str">
        <f t="array" aca="1" ref="C66" ca="1">INDIRECT("FinalOutput[@["&amp;C$1&amp;"]]")</f>
        <v>E07000005</v>
      </c>
      <c r="D66" s="129" t="str">
        <f t="array" aca="1" ref="D66" ca="1">INDIRECT("FinalOutput[@["&amp;D$1&amp;"]]")</f>
        <v>Chiltern</v>
      </c>
      <c r="E66" s="129" t="str">
        <f t="array" aca="1" ref="E66" ca="1">INDIRECT("FinalOutput[@["&amp;E$1&amp;"]]")</f>
        <v>District</v>
      </c>
      <c r="F66" s="129">
        <f t="array" aca="1" ref="F66" ca="1">INDIRECT("FinalOutput[@["&amp;F$1&amp;"]]")</f>
        <v>92635</v>
      </c>
      <c r="G66" s="129">
        <f t="array" aca="1" ref="G66" ca="1">INDIRECT("FinalOutput[@["&amp;G$1&amp;"]]")</f>
        <v>19634.810000000001</v>
      </c>
      <c r="H66" s="129">
        <f t="array" aca="1" ref="H66" ca="1">INDIRECT("FinalOutput[@["&amp;H$1&amp;"]]")</f>
        <v>0</v>
      </c>
      <c r="I66" s="129">
        <f t="array" aca="1" ref="I66" ca="1">INDIRECT("FinalOutput[@["&amp;I$1&amp;"]]")</f>
        <v>0</v>
      </c>
      <c r="J66" s="162">
        <f ca="1">Profiling_FinalOutput[[#This Row],[TOTAL_Presented_Young_ppl_2014]]/Profiling_FinalOutput[[#This Row],[LA_Population]]</f>
        <v>0</v>
      </c>
      <c r="K66" s="162">
        <f ca="1">Profiling_FinalOutput[[#This Row],[TOTAL_Assessed_Young_ppl_2014]]/Profiling_FinalOutput[[#This Row],[LA_Population]]</f>
        <v>0</v>
      </c>
      <c r="L6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7" spans="1:12">
      <c r="A67" s="161" t="str">
        <f t="array" aca="1" ref="A67" ca="1">INDIRECT("FinalOutput[@["&amp;A$1&amp;"]]")</f>
        <v>England</v>
      </c>
      <c r="B67" s="129" t="str">
        <f t="array" aca="1" ref="B67" ca="1">INDIRECT("FinalOutput[@["&amp;B$1&amp;"]]")</f>
        <v>Buckinghamshire</v>
      </c>
      <c r="C67" s="129" t="str">
        <f t="array" aca="1" ref="C67" ca="1">INDIRECT("FinalOutput[@["&amp;C$1&amp;"]]")</f>
        <v>E07000006</v>
      </c>
      <c r="D67" s="129" t="str">
        <f t="array" aca="1" ref="D67" ca="1">INDIRECT("FinalOutput[@["&amp;D$1&amp;"]]")</f>
        <v>South Bucks</v>
      </c>
      <c r="E67" s="129" t="str">
        <f t="array" aca="1" ref="E67" ca="1">INDIRECT("FinalOutput[@["&amp;E$1&amp;"]]")</f>
        <v>District</v>
      </c>
      <c r="F67" s="129">
        <f t="array" aca="1" ref="F67" ca="1">INDIRECT("FinalOutput[@["&amp;F$1&amp;"]]")</f>
        <v>66867</v>
      </c>
      <c r="G67" s="129">
        <f t="array" aca="1" ref="G67" ca="1">INDIRECT("FinalOutput[@["&amp;G$1&amp;"]]")</f>
        <v>14127.52</v>
      </c>
      <c r="H67" s="129">
        <f t="array" aca="1" ref="H67" ca="1">INDIRECT("FinalOutput[@["&amp;H$1&amp;"]]")</f>
        <v>2</v>
      </c>
      <c r="I67" s="129">
        <f t="array" aca="1" ref="I67" ca="1">INDIRECT("FinalOutput[@["&amp;I$1&amp;"]]")</f>
        <v>2</v>
      </c>
      <c r="J67" s="162">
        <f ca="1">Profiling_FinalOutput[[#This Row],[TOTAL_Presented_Young_ppl_2014]]/Profiling_FinalOutput[[#This Row],[LA_Population]]</f>
        <v>2.9910120089132157E-5</v>
      </c>
      <c r="K67" s="162">
        <f ca="1">Profiling_FinalOutput[[#This Row],[TOTAL_Assessed_Young_ppl_2014]]/Profiling_FinalOutput[[#This Row],[LA_Population]]</f>
        <v>2.9910120089132157E-5</v>
      </c>
      <c r="L6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8" spans="1:12">
      <c r="A68" s="161" t="str">
        <f t="array" aca="1" ref="A68" ca="1">INDIRECT("FinalOutput[@["&amp;A$1&amp;"]]")</f>
        <v>England</v>
      </c>
      <c r="B68" s="129" t="str">
        <f t="array" aca="1" ref="B68" ca="1">INDIRECT("FinalOutput[@["&amp;B$1&amp;"]]")</f>
        <v>Buckinghamshire</v>
      </c>
      <c r="C68" s="129" t="str">
        <f t="array" aca="1" ref="C68" ca="1">INDIRECT("FinalOutput[@["&amp;C$1&amp;"]]")</f>
        <v>E07000007</v>
      </c>
      <c r="D68" s="129" t="str">
        <f t="array" aca="1" ref="D68" ca="1">INDIRECT("FinalOutput[@["&amp;D$1&amp;"]]")</f>
        <v>Wycombe</v>
      </c>
      <c r="E68" s="129" t="str">
        <f t="array" aca="1" ref="E68" ca="1">INDIRECT("FinalOutput[@["&amp;E$1&amp;"]]")</f>
        <v>District</v>
      </c>
      <c r="F68" s="129">
        <f t="array" aca="1" ref="F68" ca="1">INDIRECT("FinalOutput[@["&amp;F$1&amp;"]]")</f>
        <v>171644</v>
      </c>
      <c r="G68" s="129">
        <f t="array" aca="1" ref="G68" ca="1">INDIRECT("FinalOutput[@["&amp;G$1&amp;"]]")</f>
        <v>32457.21</v>
      </c>
      <c r="H68" s="129">
        <f t="array" aca="1" ref="H68" ca="1">INDIRECT("FinalOutput[@["&amp;H$1&amp;"]]")</f>
        <v>0</v>
      </c>
      <c r="I68" s="129">
        <f t="array" aca="1" ref="I68" ca="1">INDIRECT("FinalOutput[@["&amp;I$1&amp;"]]")</f>
        <v>0</v>
      </c>
      <c r="J68" s="162">
        <f ca="1">Profiling_FinalOutput[[#This Row],[TOTAL_Presented_Young_ppl_2014]]/Profiling_FinalOutput[[#This Row],[LA_Population]]</f>
        <v>0</v>
      </c>
      <c r="K68" s="162">
        <f ca="1">Profiling_FinalOutput[[#This Row],[TOTAL_Assessed_Young_ppl_2014]]/Profiling_FinalOutput[[#This Row],[LA_Population]]</f>
        <v>0</v>
      </c>
      <c r="L6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69" spans="1:12">
      <c r="A69" s="161" t="str">
        <f t="array" aca="1" ref="A69" ca="1">INDIRECT("FinalOutput[@["&amp;A$1&amp;"]]")</f>
        <v>England</v>
      </c>
      <c r="B69" s="129" t="str">
        <f t="array" aca="1" ref="B69" ca="1">INDIRECT("FinalOutput[@["&amp;B$1&amp;"]]")</f>
        <v>Cambridgeshire</v>
      </c>
      <c r="C69" s="129" t="str">
        <f t="array" aca="1" ref="C69" ca="1">INDIRECT("FinalOutput[@["&amp;C$1&amp;"]]")</f>
        <v>E07000010</v>
      </c>
      <c r="D69" s="129" t="str">
        <f t="array" aca="1" ref="D69" ca="1">INDIRECT("FinalOutput[@["&amp;D$1&amp;"]]")</f>
        <v>Fenland</v>
      </c>
      <c r="E69" s="129" t="str">
        <f t="array" aca="1" ref="E69" ca="1">INDIRECT("FinalOutput[@["&amp;E$1&amp;"]]")</f>
        <v>District</v>
      </c>
      <c r="F69" s="129">
        <f t="array" aca="1" ref="F69" ca="1">INDIRECT("FinalOutput[@["&amp;F$1&amp;"]]")</f>
        <v>95262</v>
      </c>
      <c r="G69" s="129">
        <f t="array" aca="1" ref="G69" ca="1">INDIRECT("FinalOutput[@["&amp;G$1&amp;"]]")</f>
        <v>54644.959999999999</v>
      </c>
      <c r="H69" s="129">
        <f t="array" aca="1" ref="H69" ca="1">INDIRECT("FinalOutput[@["&amp;H$1&amp;"]]")</f>
        <v>0</v>
      </c>
      <c r="I69" s="129">
        <f t="array" aca="1" ref="I69" ca="1">INDIRECT("FinalOutput[@["&amp;I$1&amp;"]]")</f>
        <v>0</v>
      </c>
      <c r="J69" s="162">
        <f ca="1">Profiling_FinalOutput[[#This Row],[TOTAL_Presented_Young_ppl_2014]]/Profiling_FinalOutput[[#This Row],[LA_Population]]</f>
        <v>0</v>
      </c>
      <c r="K69" s="162">
        <f ca="1">Profiling_FinalOutput[[#This Row],[TOTAL_Assessed_Young_ppl_2014]]/Profiling_FinalOutput[[#This Row],[LA_Population]]</f>
        <v>0</v>
      </c>
      <c r="L6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70" spans="1:12">
      <c r="A70" s="161" t="str">
        <f t="array" aca="1" ref="A70" ca="1">INDIRECT("FinalOutput[@["&amp;A$1&amp;"]]")</f>
        <v>England</v>
      </c>
      <c r="B70" s="129" t="str">
        <f t="array" aca="1" ref="B70" ca="1">INDIRECT("FinalOutput[@["&amp;B$1&amp;"]]")</f>
        <v>Cambridgeshire</v>
      </c>
      <c r="C70" s="129" t="str">
        <f t="array" aca="1" ref="C70" ca="1">INDIRECT("FinalOutput[@["&amp;C$1&amp;"]]")</f>
        <v>E07000011</v>
      </c>
      <c r="D70" s="129" t="str">
        <f t="array" aca="1" ref="D70" ca="1">INDIRECT("FinalOutput[@["&amp;D$1&amp;"]]")</f>
        <v>Huntingdonshire</v>
      </c>
      <c r="E70" s="129" t="str">
        <f t="array" aca="1" ref="E70" ca="1">INDIRECT("FinalOutput[@["&amp;E$1&amp;"]]")</f>
        <v>District</v>
      </c>
      <c r="F70" s="129">
        <f t="array" aca="1" ref="F70" ca="1">INDIRECT("FinalOutput[@["&amp;F$1&amp;"]]")</f>
        <v>169508</v>
      </c>
      <c r="G70" s="129">
        <f t="array" aca="1" ref="G70" ca="1">INDIRECT("FinalOutput[@["&amp;G$1&amp;"]]")</f>
        <v>90618.31</v>
      </c>
      <c r="H70" s="129">
        <f t="array" aca="1" ref="H70" ca="1">INDIRECT("FinalOutput[@["&amp;H$1&amp;"]]")</f>
        <v>284</v>
      </c>
      <c r="I70" s="129">
        <f t="array" aca="1" ref="I70" ca="1">INDIRECT("FinalOutput[@["&amp;I$1&amp;"]]")</f>
        <v>123</v>
      </c>
      <c r="J70" s="162">
        <f ca="1">Profiling_FinalOutput[[#This Row],[TOTAL_Presented_Young_ppl_2014]]/Profiling_FinalOutput[[#This Row],[LA_Population]]</f>
        <v>1.6754371475092621E-3</v>
      </c>
      <c r="K70" s="162">
        <f ca="1">Profiling_FinalOutput[[#This Row],[TOTAL_Assessed_Young_ppl_2014]]/Profiling_FinalOutput[[#This Row],[LA_Population]]</f>
        <v>7.2562946881563116E-4</v>
      </c>
      <c r="L7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0.56690140845070425</v>
      </c>
    </row>
    <row r="71" spans="1:12">
      <c r="A71" s="161" t="str">
        <f t="array" aca="1" ref="A71" ca="1">INDIRECT("FinalOutput[@["&amp;A$1&amp;"]]")</f>
        <v>England</v>
      </c>
      <c r="B71" s="129" t="str">
        <f t="array" aca="1" ref="B71" ca="1">INDIRECT("FinalOutput[@["&amp;B$1&amp;"]]")</f>
        <v>Cambridgeshire</v>
      </c>
      <c r="C71" s="129" t="str">
        <f t="array" aca="1" ref="C71" ca="1">INDIRECT("FinalOutput[@["&amp;C$1&amp;"]]")</f>
        <v>E07000012</v>
      </c>
      <c r="D71" s="129" t="str">
        <f t="array" aca="1" ref="D71" ca="1">INDIRECT("FinalOutput[@["&amp;D$1&amp;"]]")</f>
        <v>South Cambridgeshire</v>
      </c>
      <c r="E71" s="129" t="str">
        <f t="array" aca="1" ref="E71" ca="1">INDIRECT("FinalOutput[@["&amp;E$1&amp;"]]")</f>
        <v>District</v>
      </c>
      <c r="F71" s="129">
        <f t="array" aca="1" ref="F71" ca="1">INDIRECT("FinalOutput[@["&amp;F$1&amp;"]]")</f>
        <v>148755</v>
      </c>
      <c r="G71" s="129">
        <f t="array" aca="1" ref="G71" ca="1">INDIRECT("FinalOutput[@["&amp;G$1&amp;"]]")</f>
        <v>90162.77</v>
      </c>
      <c r="H71" s="129">
        <f t="array" aca="1" ref="H71" ca="1">INDIRECT("FinalOutput[@["&amp;H$1&amp;"]]")</f>
        <v>0</v>
      </c>
      <c r="I71" s="129">
        <f t="array" aca="1" ref="I71" ca="1">INDIRECT("FinalOutput[@["&amp;I$1&amp;"]]")</f>
        <v>43</v>
      </c>
      <c r="J71" s="162">
        <f ca="1">Profiling_FinalOutput[[#This Row],[TOTAL_Presented_Young_ppl_2014]]/Profiling_FinalOutput[[#This Row],[LA_Population]]</f>
        <v>0</v>
      </c>
      <c r="K71" s="162">
        <f ca="1">Profiling_FinalOutput[[#This Row],[TOTAL_Assessed_Young_ppl_2014]]/Profiling_FinalOutput[[#This Row],[LA_Population]]</f>
        <v>2.890659137507983E-4</v>
      </c>
      <c r="L7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72" spans="1:12">
      <c r="A72" s="161" t="str">
        <f t="array" aca="1" ref="A72" ca="1">INDIRECT("FinalOutput[@["&amp;A$1&amp;"]]")</f>
        <v>England</v>
      </c>
      <c r="B72" s="129" t="str">
        <f t="array" aca="1" ref="B72" ca="1">INDIRECT("FinalOutput[@["&amp;B$1&amp;"]]")</f>
        <v>Cumbria</v>
      </c>
      <c r="C72" s="129" t="str">
        <f t="array" aca="1" ref="C72" ca="1">INDIRECT("FinalOutput[@["&amp;C$1&amp;"]]")</f>
        <v>E07000026</v>
      </c>
      <c r="D72" s="129" t="str">
        <f t="array" aca="1" ref="D72" ca="1">INDIRECT("FinalOutput[@["&amp;D$1&amp;"]]")</f>
        <v>Allerdale</v>
      </c>
      <c r="E72" s="129" t="str">
        <f t="array" aca="1" ref="E72" ca="1">INDIRECT("FinalOutput[@["&amp;E$1&amp;"]]")</f>
        <v>District</v>
      </c>
      <c r="F72" s="129">
        <f t="array" aca="1" ref="F72" ca="1">INDIRECT("FinalOutput[@["&amp;F$1&amp;"]]")</f>
        <v>96422</v>
      </c>
      <c r="G72" s="129">
        <f t="array" aca="1" ref="G72" ca="1">INDIRECT("FinalOutput[@["&amp;G$1&amp;"]]")</f>
        <v>124158.29</v>
      </c>
      <c r="H72" s="129">
        <f t="array" aca="1" ref="H72" ca="1">INDIRECT("FinalOutput[@["&amp;H$1&amp;"]]")</f>
        <v>25</v>
      </c>
      <c r="I72" s="129">
        <f t="array" aca="1" ref="I72" ca="1">INDIRECT("FinalOutput[@["&amp;I$1&amp;"]]")</f>
        <v>46.990461291006646</v>
      </c>
      <c r="J72" s="162">
        <f ca="1">Profiling_FinalOutput[[#This Row],[TOTAL_Presented_Young_ppl_2014]]/Profiling_FinalOutput[[#This Row],[LA_Population]]</f>
        <v>2.5927692850179418E-4</v>
      </c>
      <c r="K72" s="162">
        <f ca="1">Profiling_FinalOutput[[#This Row],[TOTAL_Assessed_Young_ppl_2014]]/Profiling_FinalOutput[[#This Row],[LA_Population]]</f>
        <v>4.873416988965863E-4</v>
      </c>
      <c r="L7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-0.87961845164026586</v>
      </c>
    </row>
    <row r="73" spans="1:12">
      <c r="A73" s="161" t="str">
        <f t="array" aca="1" ref="A73" ca="1">INDIRECT("FinalOutput[@["&amp;A$1&amp;"]]")</f>
        <v>England</v>
      </c>
      <c r="B73" s="129" t="str">
        <f t="array" aca="1" ref="B73" ca="1">INDIRECT("FinalOutput[@["&amp;B$1&amp;"]]")</f>
        <v>Cumbria</v>
      </c>
      <c r="C73" s="129" t="str">
        <f t="array" aca="1" ref="C73" ca="1">INDIRECT("FinalOutput[@["&amp;C$1&amp;"]]")</f>
        <v>E07000027</v>
      </c>
      <c r="D73" s="129" t="str">
        <f t="array" aca="1" ref="D73" ca="1">INDIRECT("FinalOutput[@["&amp;D$1&amp;"]]")</f>
        <v>Barrow-in-Furness</v>
      </c>
      <c r="E73" s="129" t="str">
        <f t="array" aca="1" ref="E73" ca="1">INDIRECT("FinalOutput[@["&amp;E$1&amp;"]]")</f>
        <v>District</v>
      </c>
      <c r="F73" s="129">
        <f t="array" aca="1" ref="F73" ca="1">INDIRECT("FinalOutput[@["&amp;F$1&amp;"]]")</f>
        <v>69087</v>
      </c>
      <c r="G73" s="129">
        <f t="array" aca="1" ref="G73" ca="1">INDIRECT("FinalOutput[@["&amp;G$1&amp;"]]")</f>
        <v>7796.05</v>
      </c>
      <c r="H73" s="129">
        <f t="array" aca="1" ref="H73" ca="1">INDIRECT("FinalOutput[@["&amp;H$1&amp;"]]")</f>
        <v>38</v>
      </c>
      <c r="I73" s="129">
        <f t="array" aca="1" ref="I73" ca="1">INDIRECT("FinalOutput[@["&amp;I$1&amp;"]]")</f>
        <v>46.756310792265005</v>
      </c>
      <c r="J73" s="162">
        <f ca="1">Profiling_FinalOutput[[#This Row],[TOTAL_Presented_Young_ppl_2014]]/Profiling_FinalOutput[[#This Row],[LA_Population]]</f>
        <v>5.5003112018179971E-4</v>
      </c>
      <c r="K73" s="162">
        <f ca="1">Profiling_FinalOutput[[#This Row],[TOTAL_Assessed_Young_ppl_2014]]/Profiling_FinalOutput[[#This Row],[LA_Population]]</f>
        <v>6.7677436843783926E-4</v>
      </c>
      <c r="L7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-0.23042923137539487</v>
      </c>
    </row>
    <row r="74" spans="1:12">
      <c r="A74" s="161" t="str">
        <f t="array" aca="1" ref="A74" ca="1">INDIRECT("FinalOutput[@["&amp;A$1&amp;"]]")</f>
        <v>England</v>
      </c>
      <c r="B74" s="129" t="str">
        <f t="array" aca="1" ref="B74" ca="1">INDIRECT("FinalOutput[@["&amp;B$1&amp;"]]")</f>
        <v>Cumbria</v>
      </c>
      <c r="C74" s="129" t="str">
        <f t="array" aca="1" ref="C74" ca="1">INDIRECT("FinalOutput[@["&amp;C$1&amp;"]]")</f>
        <v>E07000028</v>
      </c>
      <c r="D74" s="129" t="str">
        <f t="array" aca="1" ref="D74" ca="1">INDIRECT("FinalOutput[@["&amp;D$1&amp;"]]")</f>
        <v>Carlisle</v>
      </c>
      <c r="E74" s="129" t="str">
        <f t="array" aca="1" ref="E74" ca="1">INDIRECT("FinalOutput[@["&amp;E$1&amp;"]]")</f>
        <v>District</v>
      </c>
      <c r="F74" s="129">
        <f t="array" aca="1" ref="F74" ca="1">INDIRECT("FinalOutput[@["&amp;F$1&amp;"]]")</f>
        <v>107524</v>
      </c>
      <c r="G74" s="129">
        <f t="array" aca="1" ref="G74" ca="1">INDIRECT("FinalOutput[@["&amp;G$1&amp;"]]")</f>
        <v>103929.92</v>
      </c>
      <c r="H74" s="129">
        <f t="array" aca="1" ref="H74" ca="1">INDIRECT("FinalOutput[@["&amp;H$1&amp;"]]")</f>
        <v>43</v>
      </c>
      <c r="I74" s="129">
        <f t="array" aca="1" ref="I74" ca="1">INDIRECT("FinalOutput[@["&amp;I$1&amp;"]]")</f>
        <v>67.522436371929629</v>
      </c>
      <c r="J74" s="162">
        <f ca="1">Profiling_FinalOutput[[#This Row],[TOTAL_Presented_Young_ppl_2014]]/Profiling_FinalOutput[[#This Row],[LA_Population]]</f>
        <v>3.999107176072319E-4</v>
      </c>
      <c r="K74" s="162">
        <f ca="1">Profiling_FinalOutput[[#This Row],[TOTAL_Assessed_Young_ppl_2014]]/Profiling_FinalOutput[[#This Row],[LA_Population]]</f>
        <v>6.2797548800202401E-4</v>
      </c>
      <c r="L7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-0.57028921795185183</v>
      </c>
    </row>
    <row r="75" spans="1:12">
      <c r="A75" s="161" t="str">
        <f t="array" aca="1" ref="A75" ca="1">INDIRECT("FinalOutput[@["&amp;A$1&amp;"]]")</f>
        <v>England</v>
      </c>
      <c r="B75" s="129" t="str">
        <f t="array" aca="1" ref="B75" ca="1">INDIRECT("FinalOutput[@["&amp;B$1&amp;"]]")</f>
        <v>Cumbria</v>
      </c>
      <c r="C75" s="129" t="str">
        <f t="array" aca="1" ref="C75" ca="1">INDIRECT("FinalOutput[@["&amp;C$1&amp;"]]")</f>
        <v>E07000029</v>
      </c>
      <c r="D75" s="129" t="str">
        <f t="array" aca="1" ref="D75" ca="1">INDIRECT("FinalOutput[@["&amp;D$1&amp;"]]")</f>
        <v>Copeland</v>
      </c>
      <c r="E75" s="129" t="str">
        <f t="array" aca="1" ref="E75" ca="1">INDIRECT("FinalOutput[@["&amp;E$1&amp;"]]")</f>
        <v>District</v>
      </c>
      <c r="F75" s="129">
        <f t="array" aca="1" ref="F75" ca="1">INDIRECT("FinalOutput[@["&amp;F$1&amp;"]]")</f>
        <v>70603</v>
      </c>
      <c r="G75" s="129">
        <f t="array" aca="1" ref="G75" ca="1">INDIRECT("FinalOutput[@["&amp;G$1&amp;"]]")</f>
        <v>73173.94</v>
      </c>
      <c r="H75" s="129">
        <f t="array" aca="1" ref="H75" ca="1">INDIRECT("FinalOutput[@["&amp;H$1&amp;"]]")</f>
        <v>0</v>
      </c>
      <c r="I75" s="129">
        <f t="array" aca="1" ref="I75" ca="1">INDIRECT("FinalOutput[@["&amp;I$1&amp;"]]")</f>
        <v>16.102056984183509</v>
      </c>
      <c r="J75" s="162">
        <f ca="1">Profiling_FinalOutput[[#This Row],[TOTAL_Presented_Young_ppl_2014]]/Profiling_FinalOutput[[#This Row],[LA_Population]]</f>
        <v>0</v>
      </c>
      <c r="K75" s="162">
        <f ca="1">Profiling_FinalOutput[[#This Row],[TOTAL_Assessed_Young_ppl_2014]]/Profiling_FinalOutput[[#This Row],[LA_Population]]</f>
        <v>2.2806477039479214E-4</v>
      </c>
      <c r="L7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76" spans="1:12">
      <c r="A76" s="161" t="str">
        <f t="array" aca="1" ref="A76" ca="1">INDIRECT("FinalOutput[@["&amp;A$1&amp;"]]")</f>
        <v>England</v>
      </c>
      <c r="B76" s="129" t="str">
        <f t="array" aca="1" ref="B76" ca="1">INDIRECT("FinalOutput[@["&amp;B$1&amp;"]]")</f>
        <v>Cumbria</v>
      </c>
      <c r="C76" s="129" t="str">
        <f t="array" aca="1" ref="C76" ca="1">INDIRECT("FinalOutput[@["&amp;C$1&amp;"]]")</f>
        <v>E07000030</v>
      </c>
      <c r="D76" s="129" t="str">
        <f t="array" aca="1" ref="D76" ca="1">INDIRECT("FinalOutput[@["&amp;D$1&amp;"]]")</f>
        <v>Eden</v>
      </c>
      <c r="E76" s="129" t="str">
        <f t="array" aca="1" ref="E76" ca="1">INDIRECT("FinalOutput[@["&amp;E$1&amp;"]]")</f>
        <v>District</v>
      </c>
      <c r="F76" s="129">
        <f t="array" aca="1" ref="F76" ca="1">INDIRECT("FinalOutput[@["&amp;F$1&amp;"]]")</f>
        <v>52564</v>
      </c>
      <c r="G76" s="129">
        <f t="array" aca="1" ref="G76" ca="1">INDIRECT("FinalOutput[@["&amp;G$1&amp;"]]")</f>
        <v>214235.65</v>
      </c>
      <c r="H76" s="129">
        <f t="array" aca="1" ref="H76" ca="1">INDIRECT("FinalOutput[@["&amp;H$1&amp;"]]")</f>
        <v>9</v>
      </c>
      <c r="I76" s="129">
        <f t="array" aca="1" ref="I76" ca="1">INDIRECT("FinalOutput[@["&amp;I$1&amp;"]]")</f>
        <v>20.987996591031852</v>
      </c>
      <c r="J76" s="162">
        <f ca="1">Profiling_FinalOutput[[#This Row],[TOTAL_Presented_Young_ppl_2014]]/Profiling_FinalOutput[[#This Row],[LA_Population]]</f>
        <v>1.7121984628262689E-4</v>
      </c>
      <c r="K76" s="162">
        <f ca="1">Profiling_FinalOutput[[#This Row],[TOTAL_Assessed_Young_ppl_2014]]/Profiling_FinalOutput[[#This Row],[LA_Population]]</f>
        <v>3.99284616677419E-4</v>
      </c>
      <c r="L7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-1.3319996212257612</v>
      </c>
    </row>
    <row r="77" spans="1:12">
      <c r="A77" s="161" t="str">
        <f t="array" aca="1" ref="A77" ca="1">INDIRECT("FinalOutput[@["&amp;A$1&amp;"]]")</f>
        <v>England</v>
      </c>
      <c r="B77" s="129" t="str">
        <f t="array" aca="1" ref="B77" ca="1">INDIRECT("FinalOutput[@["&amp;B$1&amp;"]]")</f>
        <v>Cumbria</v>
      </c>
      <c r="C77" s="129" t="str">
        <f t="array" aca="1" ref="C77" ca="1">INDIRECT("FinalOutput[@["&amp;C$1&amp;"]]")</f>
        <v>E07000031</v>
      </c>
      <c r="D77" s="129" t="str">
        <f t="array" aca="1" ref="D77" ca="1">INDIRECT("FinalOutput[@["&amp;D$1&amp;"]]")</f>
        <v>South Lakeland</v>
      </c>
      <c r="E77" s="129" t="str">
        <f t="array" aca="1" ref="E77" ca="1">INDIRECT("FinalOutput[@["&amp;E$1&amp;"]]")</f>
        <v>District</v>
      </c>
      <c r="F77" s="129">
        <f t="array" aca="1" ref="F77" ca="1">INDIRECT("FinalOutput[@["&amp;F$1&amp;"]]")</f>
        <v>103658</v>
      </c>
      <c r="G77" s="129">
        <f t="array" aca="1" ref="G77" ca="1">INDIRECT("FinalOutput[@["&amp;G$1&amp;"]]")</f>
        <v>153362</v>
      </c>
      <c r="H77" s="129">
        <f t="array" aca="1" ref="H77" ca="1">INDIRECT("FinalOutput[@["&amp;H$1&amp;"]]")</f>
        <v>123</v>
      </c>
      <c r="I77" s="129">
        <f t="array" aca="1" ref="I77" ca="1">INDIRECT("FinalOutput[@["&amp;I$1&amp;"]]")</f>
        <v>27.640737969583363</v>
      </c>
      <c r="J77" s="162">
        <f ca="1">Profiling_FinalOutput[[#This Row],[TOTAL_Presented_Young_ppl_2014]]/Profiling_FinalOutput[[#This Row],[LA_Population]]</f>
        <v>1.1865943776650139E-3</v>
      </c>
      <c r="K77" s="162">
        <f ca="1">Profiling_FinalOutput[[#This Row],[TOTAL_Assessed_Young_ppl_2014]]/Profiling_FinalOutput[[#This Row],[LA_Population]]</f>
        <v>2.6665320544080884E-4</v>
      </c>
      <c r="L7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0.77527855309281812</v>
      </c>
    </row>
    <row r="78" spans="1:12">
      <c r="A78" s="129" t="str">
        <f t="array" aca="1" ref="A78" ca="1">INDIRECT("FinalOutput[@["&amp;A$1&amp;"]]")</f>
        <v>England</v>
      </c>
      <c r="B78" s="129" t="str">
        <f t="array" aca="1" ref="B78" ca="1">INDIRECT("FinalOutput[@["&amp;B$1&amp;"]]")</f>
        <v>Derbyshire</v>
      </c>
      <c r="C78" s="129" t="str">
        <f t="array" aca="1" ref="C78" ca="1">INDIRECT("FinalOutput[@["&amp;C$1&amp;"]]")</f>
        <v>E07000032</v>
      </c>
      <c r="D78" s="129" t="str">
        <f t="array" aca="1" ref="D78" ca="1">INDIRECT("FinalOutput[@["&amp;D$1&amp;"]]")</f>
        <v>Amber Valley</v>
      </c>
      <c r="E78" s="129" t="str">
        <f t="array" aca="1" ref="E78" ca="1">INDIRECT("FinalOutput[@["&amp;E$1&amp;"]]")</f>
        <v>District</v>
      </c>
      <c r="F78" s="129">
        <f t="array" aca="1" ref="F78" ca="1">INDIRECT("FinalOutput[@["&amp;F$1&amp;"]]")</f>
        <v>122309</v>
      </c>
      <c r="G78" s="129">
        <f t="array" aca="1" ref="G78" ca="1">INDIRECT("FinalOutput[@["&amp;G$1&amp;"]]")</f>
        <v>26538.48</v>
      </c>
      <c r="H78" s="129">
        <f t="array" aca="1" ref="H78" ca="1">INDIRECT("FinalOutput[@["&amp;H$1&amp;"]]")</f>
        <v>144</v>
      </c>
      <c r="I78" s="129">
        <f t="array" aca="1" ref="I78" ca="1">INDIRECT("FinalOutput[@["&amp;I$1&amp;"]]")</f>
        <v>63</v>
      </c>
      <c r="J78" s="162">
        <f ca="1">Profiling_FinalOutput[[#This Row],[TOTAL_Presented_Young_ppl_2014]]/Profiling_FinalOutput[[#This Row],[LA_Population]]</f>
        <v>1.1773459025909785E-3</v>
      </c>
      <c r="K78" s="162">
        <f ca="1">Profiling_FinalOutput[[#This Row],[TOTAL_Assessed_Young_ppl_2014]]/Profiling_FinalOutput[[#This Row],[LA_Population]]</f>
        <v>5.1508883238355317E-4</v>
      </c>
      <c r="L7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0.5625</v>
      </c>
    </row>
    <row r="79" spans="1:12">
      <c r="A79" s="161" t="str">
        <f t="array" aca="1" ref="A79" ca="1">INDIRECT("FinalOutput[@["&amp;A$1&amp;"]]")</f>
        <v>England</v>
      </c>
      <c r="B79" s="129" t="str">
        <f t="array" aca="1" ref="B79" ca="1">INDIRECT("FinalOutput[@["&amp;B$1&amp;"]]")</f>
        <v>Derbyshire</v>
      </c>
      <c r="C79" s="129" t="str">
        <f t="array" aca="1" ref="C79" ca="1">INDIRECT("FinalOutput[@["&amp;C$1&amp;"]]")</f>
        <v>E07000033</v>
      </c>
      <c r="D79" s="129" t="str">
        <f t="array" aca="1" ref="D79" ca="1">INDIRECT("FinalOutput[@["&amp;D$1&amp;"]]")</f>
        <v>Bolsover</v>
      </c>
      <c r="E79" s="129" t="str">
        <f t="array" aca="1" ref="E79" ca="1">INDIRECT("FinalOutput[@["&amp;E$1&amp;"]]")</f>
        <v>District</v>
      </c>
      <c r="F79" s="129">
        <f t="array" aca="1" ref="F79" ca="1">INDIRECT("FinalOutput[@["&amp;F$1&amp;"]]")</f>
        <v>75866</v>
      </c>
      <c r="G79" s="129">
        <f t="array" aca="1" ref="G79" ca="1">INDIRECT("FinalOutput[@["&amp;G$1&amp;"]]")</f>
        <v>16033.04</v>
      </c>
      <c r="H79" s="129">
        <f t="array" aca="1" ref="H79" ca="1">INDIRECT("FinalOutput[@["&amp;H$1&amp;"]]")</f>
        <v>0</v>
      </c>
      <c r="I79" s="129">
        <f t="array" aca="1" ref="I79" ca="1">INDIRECT("FinalOutput[@["&amp;I$1&amp;"]]")</f>
        <v>0</v>
      </c>
      <c r="J79" s="162">
        <f ca="1">Profiling_FinalOutput[[#This Row],[TOTAL_Presented_Young_ppl_2014]]/Profiling_FinalOutput[[#This Row],[LA_Population]]</f>
        <v>0</v>
      </c>
      <c r="K79" s="162">
        <f ca="1">Profiling_FinalOutput[[#This Row],[TOTAL_Assessed_Young_ppl_2014]]/Profiling_FinalOutput[[#This Row],[LA_Population]]</f>
        <v>0</v>
      </c>
      <c r="L7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0" spans="1:12">
      <c r="A80" s="161" t="str">
        <f t="array" aca="1" ref="A80" ca="1">INDIRECT("FinalOutput[@["&amp;A$1&amp;"]]")</f>
        <v>England</v>
      </c>
      <c r="B80" s="129" t="str">
        <f t="array" aca="1" ref="B80" ca="1">INDIRECT("FinalOutput[@["&amp;B$1&amp;"]]")</f>
        <v>Derbyshire</v>
      </c>
      <c r="C80" s="129" t="str">
        <f t="array" aca="1" ref="C80" ca="1">INDIRECT("FinalOutput[@["&amp;C$1&amp;"]]")</f>
        <v>E07000034</v>
      </c>
      <c r="D80" s="129" t="str">
        <f t="array" aca="1" ref="D80" ca="1">INDIRECT("FinalOutput[@["&amp;D$1&amp;"]]")</f>
        <v>Chesterfield</v>
      </c>
      <c r="E80" s="129" t="str">
        <f t="array" aca="1" ref="E80" ca="1">INDIRECT("FinalOutput[@["&amp;E$1&amp;"]]")</f>
        <v>District</v>
      </c>
      <c r="F80" s="129">
        <f t="array" aca="1" ref="F80" ca="1">INDIRECT("FinalOutput[@["&amp;F$1&amp;"]]")</f>
        <v>103788</v>
      </c>
      <c r="G80" s="129">
        <f t="array" aca="1" ref="G80" ca="1">INDIRECT("FinalOutput[@["&amp;G$1&amp;"]]")</f>
        <v>6603.52</v>
      </c>
      <c r="H80" s="129">
        <f t="array" aca="1" ref="H80" ca="1">INDIRECT("FinalOutput[@["&amp;H$1&amp;"]]")</f>
        <v>0</v>
      </c>
      <c r="I80" s="129">
        <f t="array" aca="1" ref="I80" ca="1">INDIRECT("FinalOutput[@["&amp;I$1&amp;"]]")</f>
        <v>0</v>
      </c>
      <c r="J80" s="162">
        <f ca="1">Profiling_FinalOutput[[#This Row],[TOTAL_Presented_Young_ppl_2014]]/Profiling_FinalOutput[[#This Row],[LA_Population]]</f>
        <v>0</v>
      </c>
      <c r="K80" s="162">
        <f ca="1">Profiling_FinalOutput[[#This Row],[TOTAL_Assessed_Young_ppl_2014]]/Profiling_FinalOutput[[#This Row],[LA_Population]]</f>
        <v>0</v>
      </c>
      <c r="L8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1" spans="1:12">
      <c r="A81" s="161" t="str">
        <f t="array" aca="1" ref="A81" ca="1">INDIRECT("FinalOutput[@["&amp;A$1&amp;"]]")</f>
        <v>England</v>
      </c>
      <c r="B81" s="129" t="str">
        <f t="array" aca="1" ref="B81" ca="1">INDIRECT("FinalOutput[@["&amp;B$1&amp;"]]")</f>
        <v>Derbyshire</v>
      </c>
      <c r="C81" s="129" t="str">
        <f t="array" aca="1" ref="C81" ca="1">INDIRECT("FinalOutput[@["&amp;C$1&amp;"]]")</f>
        <v>E07000035</v>
      </c>
      <c r="D81" s="129" t="str">
        <f t="array" aca="1" ref="D81" ca="1">INDIRECT("FinalOutput[@["&amp;D$1&amp;"]]")</f>
        <v>Derbyshire Dales</v>
      </c>
      <c r="E81" s="129" t="str">
        <f t="array" aca="1" ref="E81" ca="1">INDIRECT("FinalOutput[@["&amp;E$1&amp;"]]")</f>
        <v>District</v>
      </c>
      <c r="F81" s="129">
        <f t="array" aca="1" ref="F81" ca="1">INDIRECT("FinalOutput[@["&amp;F$1&amp;"]]")</f>
        <v>71116</v>
      </c>
      <c r="G81" s="129">
        <f t="array" aca="1" ref="G81" ca="1">INDIRECT("FinalOutput[@["&amp;G$1&amp;"]]")</f>
        <v>79245.210000000006</v>
      </c>
      <c r="H81" s="129">
        <f t="array" aca="1" ref="H81" ca="1">INDIRECT("FinalOutput[@["&amp;H$1&amp;"]]")</f>
        <v>44</v>
      </c>
      <c r="I81" s="129">
        <f t="array" aca="1" ref="I81" ca="1">INDIRECT("FinalOutput[@["&amp;I$1&amp;"]]")</f>
        <v>40</v>
      </c>
      <c r="J81" s="162">
        <f ca="1">Profiling_FinalOutput[[#This Row],[TOTAL_Presented_Young_ppl_2014]]/Profiling_FinalOutput[[#This Row],[LA_Population]]</f>
        <v>6.1870746386185954E-4</v>
      </c>
      <c r="K81" s="162">
        <f ca="1">Profiling_FinalOutput[[#This Row],[TOTAL_Assessed_Young_ppl_2014]]/Profiling_FinalOutput[[#This Row],[LA_Population]]</f>
        <v>5.6246133078350865E-4</v>
      </c>
      <c r="L8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9.0909090909090912E-2</v>
      </c>
    </row>
    <row r="82" spans="1:12">
      <c r="A82" s="161" t="str">
        <f t="array" aca="1" ref="A82" ca="1">INDIRECT("FinalOutput[@["&amp;A$1&amp;"]]")</f>
        <v>England</v>
      </c>
      <c r="B82" s="129" t="str">
        <f t="array" aca="1" ref="B82" ca="1">INDIRECT("FinalOutput[@["&amp;B$1&amp;"]]")</f>
        <v>Essex</v>
      </c>
      <c r="C82" s="129" t="str">
        <f t="array" aca="1" ref="C82" ca="1">INDIRECT("FinalOutput[@["&amp;C$1&amp;"]]")</f>
        <v>E07000073</v>
      </c>
      <c r="D82" s="129" t="str">
        <f t="array" aca="1" ref="D82" ca="1">INDIRECT("FinalOutput[@["&amp;D$1&amp;"]]")</f>
        <v>Harlow</v>
      </c>
      <c r="E82" s="129" t="str">
        <f t="array" aca="1" ref="E82" ca="1">INDIRECT("FinalOutput[@["&amp;E$1&amp;"]]")</f>
        <v>District</v>
      </c>
      <c r="F82" s="129">
        <f t="array" aca="1" ref="F82" ca="1">INDIRECT("FinalOutput[@["&amp;F$1&amp;"]]")</f>
        <v>81944</v>
      </c>
      <c r="G82" s="129">
        <f t="array" aca="1" ref="G82" ca="1">INDIRECT("FinalOutput[@["&amp;G$1&amp;"]]")</f>
        <v>3053.75</v>
      </c>
      <c r="H82" s="129">
        <f t="array" aca="1" ref="H82" ca="1">INDIRECT("FinalOutput[@["&amp;H$1&amp;"]]")</f>
        <v>66</v>
      </c>
      <c r="I82" s="129">
        <f t="array" aca="1" ref="I82" ca="1">INDIRECT("FinalOutput[@["&amp;I$1&amp;"]]")</f>
        <v>66</v>
      </c>
      <c r="J82" s="162">
        <f ca="1">Profiling_FinalOutput[[#This Row],[TOTAL_Presented_Young_ppl_2014]]/Profiling_FinalOutput[[#This Row],[LA_Population]]</f>
        <v>8.0542809723713757E-4</v>
      </c>
      <c r="K82" s="162">
        <f ca="1">Profiling_FinalOutput[[#This Row],[TOTAL_Assessed_Young_ppl_2014]]/Profiling_FinalOutput[[#This Row],[LA_Population]]</f>
        <v>8.0542809723713757E-4</v>
      </c>
      <c r="L8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3" spans="1:12">
      <c r="A83" s="161" t="str">
        <f t="array" aca="1" ref="A83" ca="1">INDIRECT("FinalOutput[@["&amp;A$1&amp;"]]")</f>
        <v>England</v>
      </c>
      <c r="B83" s="129" t="str">
        <f t="array" aca="1" ref="B83" ca="1">INDIRECT("FinalOutput[@["&amp;B$1&amp;"]]")</f>
        <v>Essex</v>
      </c>
      <c r="C83" s="129" t="str">
        <f t="array" aca="1" ref="C83" ca="1">INDIRECT("FinalOutput[@["&amp;C$1&amp;"]]")</f>
        <v>E07000074</v>
      </c>
      <c r="D83" s="129" t="str">
        <f t="array" aca="1" ref="D83" ca="1">INDIRECT("FinalOutput[@["&amp;D$1&amp;"]]")</f>
        <v>Maldon</v>
      </c>
      <c r="E83" s="129" t="str">
        <f t="array" aca="1" ref="E83" ca="1">INDIRECT("FinalOutput[@["&amp;E$1&amp;"]]")</f>
        <v>District</v>
      </c>
      <c r="F83" s="129">
        <f t="array" aca="1" ref="F83" ca="1">INDIRECT("FinalOutput[@["&amp;F$1&amp;"]]")</f>
        <v>61629</v>
      </c>
      <c r="G83" s="129">
        <f t="array" aca="1" ref="G83" ca="1">INDIRECT("FinalOutput[@["&amp;G$1&amp;"]]")</f>
        <v>35876.76</v>
      </c>
      <c r="H83" s="129">
        <f t="array" aca="1" ref="H83" ca="1">INDIRECT("FinalOutput[@["&amp;H$1&amp;"]]")</f>
        <v>0</v>
      </c>
      <c r="I83" s="129">
        <f t="array" aca="1" ref="I83" ca="1">INDIRECT("FinalOutput[@["&amp;I$1&amp;"]]")</f>
        <v>0</v>
      </c>
      <c r="J83" s="162">
        <f ca="1">Profiling_FinalOutput[[#This Row],[TOTAL_Presented_Young_ppl_2014]]/Profiling_FinalOutput[[#This Row],[LA_Population]]</f>
        <v>0</v>
      </c>
      <c r="K83" s="162">
        <f ca="1">Profiling_FinalOutput[[#This Row],[TOTAL_Assessed_Young_ppl_2014]]/Profiling_FinalOutput[[#This Row],[LA_Population]]</f>
        <v>0</v>
      </c>
      <c r="L8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4" spans="1:12">
      <c r="A84" s="161" t="str">
        <f t="array" aca="1" ref="A84" ca="1">INDIRECT("FinalOutput[@["&amp;A$1&amp;"]]")</f>
        <v>England</v>
      </c>
      <c r="B84" s="129" t="str">
        <f t="array" aca="1" ref="B84" ca="1">INDIRECT("FinalOutput[@["&amp;B$1&amp;"]]")</f>
        <v>Essex</v>
      </c>
      <c r="C84" s="129" t="str">
        <f t="array" aca="1" ref="C84" ca="1">INDIRECT("FinalOutput[@["&amp;C$1&amp;"]]")</f>
        <v>E07000075</v>
      </c>
      <c r="D84" s="129" t="str">
        <f t="array" aca="1" ref="D84" ca="1">INDIRECT("FinalOutput[@["&amp;D$1&amp;"]]")</f>
        <v>Rochford</v>
      </c>
      <c r="E84" s="129" t="str">
        <f t="array" aca="1" ref="E84" ca="1">INDIRECT("FinalOutput[@["&amp;E$1&amp;"]]")</f>
        <v>District</v>
      </c>
      <c r="F84" s="129">
        <f t="array" aca="1" ref="F84" ca="1">INDIRECT("FinalOutput[@["&amp;F$1&amp;"]]")</f>
        <v>83287</v>
      </c>
      <c r="G84" s="129">
        <f t="array" aca="1" ref="G84" ca="1">INDIRECT("FinalOutput[@["&amp;G$1&amp;"]]")</f>
        <v>16949.84</v>
      </c>
      <c r="H84" s="129">
        <f t="array" aca="1" ref="H84" ca="1">INDIRECT("FinalOutput[@["&amp;H$1&amp;"]]")</f>
        <v>0</v>
      </c>
      <c r="I84" s="129">
        <f t="array" aca="1" ref="I84" ca="1">INDIRECT("FinalOutput[@["&amp;I$1&amp;"]]")</f>
        <v>0</v>
      </c>
      <c r="J84" s="162">
        <f ca="1">Profiling_FinalOutput[[#This Row],[TOTAL_Presented_Young_ppl_2014]]/Profiling_FinalOutput[[#This Row],[LA_Population]]</f>
        <v>0</v>
      </c>
      <c r="K84" s="162">
        <f ca="1">Profiling_FinalOutput[[#This Row],[TOTAL_Assessed_Young_ppl_2014]]/Profiling_FinalOutput[[#This Row],[LA_Population]]</f>
        <v>0</v>
      </c>
      <c r="L8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5" spans="1:12">
      <c r="A85" s="161" t="str">
        <f t="array" aca="1" ref="A85" ca="1">INDIRECT("FinalOutput[@["&amp;A$1&amp;"]]")</f>
        <v>England</v>
      </c>
      <c r="B85" s="129" t="str">
        <f t="array" aca="1" ref="B85" ca="1">INDIRECT("FinalOutput[@["&amp;B$1&amp;"]]")</f>
        <v>Essex</v>
      </c>
      <c r="C85" s="129" t="str">
        <f t="array" aca="1" ref="C85" ca="1">INDIRECT("FinalOutput[@["&amp;C$1&amp;"]]")</f>
        <v>E07000076</v>
      </c>
      <c r="D85" s="129" t="str">
        <f t="array" aca="1" ref="D85" ca="1">INDIRECT("FinalOutput[@["&amp;D$1&amp;"]]")</f>
        <v>Tendring</v>
      </c>
      <c r="E85" s="129" t="str">
        <f t="array" aca="1" ref="E85" ca="1">INDIRECT("FinalOutput[@["&amp;E$1&amp;"]]")</f>
        <v>District</v>
      </c>
      <c r="F85" s="129">
        <f t="array" aca="1" ref="F85" ca="1">INDIRECT("FinalOutput[@["&amp;F$1&amp;"]]")</f>
        <v>138048</v>
      </c>
      <c r="G85" s="129">
        <f t="array" aca="1" ref="G85" ca="1">INDIRECT("FinalOutput[@["&amp;G$1&amp;"]]")</f>
        <v>33764.120000000003</v>
      </c>
      <c r="H85" s="129">
        <f t="array" aca="1" ref="H85" ca="1">INDIRECT("FinalOutput[@["&amp;H$1&amp;"]]")</f>
        <v>499</v>
      </c>
      <c r="I85" s="129">
        <f t="array" aca="1" ref="I85" ca="1">INDIRECT("FinalOutput[@["&amp;I$1&amp;"]]")</f>
        <v>43</v>
      </c>
      <c r="J85" s="162">
        <f ca="1">Profiling_FinalOutput[[#This Row],[TOTAL_Presented_Young_ppl_2014]]/Profiling_FinalOutput[[#This Row],[LA_Population]]</f>
        <v>3.6146847473342604E-3</v>
      </c>
      <c r="K85" s="162">
        <f ca="1">Profiling_FinalOutput[[#This Row],[TOTAL_Assessed_Young_ppl_2014]]/Profiling_FinalOutput[[#This Row],[LA_Population]]</f>
        <v>3.1148585999072784E-4</v>
      </c>
      <c r="L8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0.91382765531062127</v>
      </c>
    </row>
    <row r="86" spans="1:12">
      <c r="A86" s="161" t="str">
        <f t="array" aca="1" ref="A86" ca="1">INDIRECT("FinalOutput[@["&amp;A$1&amp;"]]")</f>
        <v>England</v>
      </c>
      <c r="B86" s="129" t="str">
        <f t="array" aca="1" ref="B86" ca="1">INDIRECT("FinalOutput[@["&amp;B$1&amp;"]]")</f>
        <v>Essex</v>
      </c>
      <c r="C86" s="129" t="str">
        <f t="array" aca="1" ref="C86" ca="1">INDIRECT("FinalOutput[@["&amp;C$1&amp;"]]")</f>
        <v>E07000077</v>
      </c>
      <c r="D86" s="129" t="str">
        <f t="array" aca="1" ref="D86" ca="1">INDIRECT("FinalOutput[@["&amp;D$1&amp;"]]")</f>
        <v>Uttlesford</v>
      </c>
      <c r="E86" s="129" t="str">
        <f t="array" aca="1" ref="E86" ca="1">INDIRECT("FinalOutput[@["&amp;E$1&amp;"]]")</f>
        <v>District</v>
      </c>
      <c r="F86" s="129">
        <f t="array" aca="1" ref="F86" ca="1">INDIRECT("FinalOutput[@["&amp;F$1&amp;"]]")</f>
        <v>79443</v>
      </c>
      <c r="G86" s="129">
        <f t="array" aca="1" ref="G86" ca="1">INDIRECT("FinalOutput[@["&amp;G$1&amp;"]]")</f>
        <v>64118.28</v>
      </c>
      <c r="H86" s="129">
        <f t="array" aca="1" ref="H86" ca="1">INDIRECT("FinalOutput[@["&amp;H$1&amp;"]]")</f>
        <v>0</v>
      </c>
      <c r="I86" s="129">
        <f t="array" aca="1" ref="I86" ca="1">INDIRECT("FinalOutput[@["&amp;I$1&amp;"]]")</f>
        <v>0</v>
      </c>
      <c r="J86" s="162">
        <f ca="1">Profiling_FinalOutput[[#This Row],[TOTAL_Presented_Young_ppl_2014]]/Profiling_FinalOutput[[#This Row],[LA_Population]]</f>
        <v>0</v>
      </c>
      <c r="K86" s="162">
        <f ca="1">Profiling_FinalOutput[[#This Row],[TOTAL_Assessed_Young_ppl_2014]]/Profiling_FinalOutput[[#This Row],[LA_Population]]</f>
        <v>0</v>
      </c>
      <c r="L8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7" spans="1:12">
      <c r="A87" s="161" t="str">
        <f t="array" aca="1" ref="A87" ca="1">INDIRECT("FinalOutput[@["&amp;A$1&amp;"]]")</f>
        <v>England</v>
      </c>
      <c r="B87" s="129" t="str">
        <f t="array" aca="1" ref="B87" ca="1">INDIRECT("FinalOutput[@["&amp;B$1&amp;"]]")</f>
        <v>Derbyshire</v>
      </c>
      <c r="C87" s="129" t="str">
        <f t="array" aca="1" ref="C87" ca="1">INDIRECT("FinalOutput[@["&amp;C$1&amp;"]]")</f>
        <v>E07000036</v>
      </c>
      <c r="D87" s="129" t="str">
        <f t="array" aca="1" ref="D87" ca="1">INDIRECT("FinalOutput[@["&amp;D$1&amp;"]]")</f>
        <v>Erewash</v>
      </c>
      <c r="E87" s="129" t="str">
        <f t="array" aca="1" ref="E87" ca="1">INDIRECT("FinalOutput[@["&amp;E$1&amp;"]]")</f>
        <v>District</v>
      </c>
      <c r="F87" s="129">
        <f t="array" aca="1" ref="F87" ca="1">INDIRECT("FinalOutput[@["&amp;F$1&amp;"]]")</f>
        <v>112081</v>
      </c>
      <c r="G87" s="129">
        <f t="array" aca="1" ref="G87" ca="1">INDIRECT("FinalOutput[@["&amp;G$1&amp;"]]")</f>
        <v>10962.93</v>
      </c>
      <c r="H87" s="129">
        <f t="array" aca="1" ref="H87" ca="1">INDIRECT("FinalOutput[@["&amp;H$1&amp;"]]")</f>
        <v>1576</v>
      </c>
      <c r="I87" s="129">
        <f t="array" aca="1" ref="I87" ca="1">INDIRECT("FinalOutput[@["&amp;I$1&amp;"]]")</f>
        <v>0</v>
      </c>
      <c r="J87" s="162">
        <f ca="1">Profiling_FinalOutput[[#This Row],[TOTAL_Presented_Young_ppl_2014]]/Profiling_FinalOutput[[#This Row],[LA_Population]]</f>
        <v>1.4061259267850929E-2</v>
      </c>
      <c r="K87" s="162">
        <f ca="1">Profiling_FinalOutput[[#This Row],[TOTAL_Assessed_Young_ppl_2014]]/Profiling_FinalOutput[[#This Row],[LA_Population]]</f>
        <v>0</v>
      </c>
      <c r="L8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88" spans="1:12">
      <c r="A88" s="161" t="str">
        <f t="array" aca="1" ref="A88" ca="1">INDIRECT("FinalOutput[@["&amp;A$1&amp;"]]")</f>
        <v>England</v>
      </c>
      <c r="B88" s="129" t="str">
        <f t="array" aca="1" ref="B88" ca="1">INDIRECT("FinalOutput[@["&amp;B$1&amp;"]]")</f>
        <v>Derbyshire</v>
      </c>
      <c r="C88" s="129" t="str">
        <f t="array" aca="1" ref="C88" ca="1">INDIRECT("FinalOutput[@["&amp;C$1&amp;"]]")</f>
        <v>E07000037</v>
      </c>
      <c r="D88" s="129" t="str">
        <f t="array" aca="1" ref="D88" ca="1">INDIRECT("FinalOutput[@["&amp;D$1&amp;"]]")</f>
        <v>High Peak</v>
      </c>
      <c r="E88" s="129" t="str">
        <f t="array" aca="1" ref="E88" ca="1">INDIRECT("FinalOutput[@["&amp;E$1&amp;"]]")</f>
        <v>District</v>
      </c>
      <c r="F88" s="129">
        <f t="array" aca="1" ref="F88" ca="1">INDIRECT("FinalOutput[@["&amp;F$1&amp;"]]")</f>
        <v>90892</v>
      </c>
      <c r="G88" s="129">
        <f t="array" aca="1" ref="G88" ca="1">INDIRECT("FinalOutput[@["&amp;G$1&amp;"]]")</f>
        <v>53914.69</v>
      </c>
      <c r="H88" s="129">
        <f t="array" aca="1" ref="H88" ca="1">INDIRECT("FinalOutput[@["&amp;H$1&amp;"]]")</f>
        <v>0</v>
      </c>
      <c r="I88" s="129">
        <f t="array" aca="1" ref="I88" ca="1">INDIRECT("FinalOutput[@["&amp;I$1&amp;"]]")</f>
        <v>0</v>
      </c>
      <c r="J88" s="162">
        <f ca="1">Profiling_FinalOutput[[#This Row],[TOTAL_Presented_Young_ppl_2014]]/Profiling_FinalOutput[[#This Row],[LA_Population]]</f>
        <v>0</v>
      </c>
      <c r="K88" s="162">
        <f ca="1">Profiling_FinalOutput[[#This Row],[TOTAL_Assessed_Young_ppl_2014]]/Profiling_FinalOutput[[#This Row],[LA_Population]]</f>
        <v>0</v>
      </c>
      <c r="L8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89" spans="1:12">
      <c r="A89" s="161" t="str">
        <f t="array" aca="1" ref="A89" ca="1">INDIRECT("FinalOutput[@["&amp;A$1&amp;"]]")</f>
        <v>England</v>
      </c>
      <c r="B89" s="129" t="str">
        <f t="array" aca="1" ref="B89" ca="1">INDIRECT("FinalOutput[@["&amp;B$1&amp;"]]")</f>
        <v>Derbyshire</v>
      </c>
      <c r="C89" s="129" t="str">
        <f t="array" aca="1" ref="C89" ca="1">INDIRECT("FinalOutput[@["&amp;C$1&amp;"]]")</f>
        <v>E07000038</v>
      </c>
      <c r="D89" s="129" t="str">
        <f t="array" aca="1" ref="D89" ca="1">INDIRECT("FinalOutput[@["&amp;D$1&amp;"]]")</f>
        <v>North East Derbyshire</v>
      </c>
      <c r="E89" s="129" t="str">
        <f t="array" aca="1" ref="E89" ca="1">INDIRECT("FinalOutput[@["&amp;E$1&amp;"]]")</f>
        <v>District</v>
      </c>
      <c r="F89" s="129">
        <f t="array" aca="1" ref="F89" ca="1">INDIRECT("FinalOutput[@["&amp;F$1&amp;"]]")</f>
        <v>99023</v>
      </c>
      <c r="G89" s="129">
        <f t="array" aca="1" ref="G89" ca="1">INDIRECT("FinalOutput[@["&amp;G$1&amp;"]]")</f>
        <v>27560.03</v>
      </c>
      <c r="H89" s="129">
        <f t="array" aca="1" ref="H89" ca="1">INDIRECT("FinalOutput[@["&amp;H$1&amp;"]]")</f>
        <v>0</v>
      </c>
      <c r="I89" s="129">
        <f t="array" aca="1" ref="I89" ca="1">INDIRECT("FinalOutput[@["&amp;I$1&amp;"]]")</f>
        <v>0</v>
      </c>
      <c r="J89" s="162">
        <f ca="1">Profiling_FinalOutput[[#This Row],[TOTAL_Presented_Young_ppl_2014]]/Profiling_FinalOutput[[#This Row],[LA_Population]]</f>
        <v>0</v>
      </c>
      <c r="K89" s="162">
        <f ca="1">Profiling_FinalOutput[[#This Row],[TOTAL_Assessed_Young_ppl_2014]]/Profiling_FinalOutput[[#This Row],[LA_Population]]</f>
        <v>0</v>
      </c>
      <c r="L8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0" spans="1:12">
      <c r="A90" s="161" t="str">
        <f t="array" aca="1" ref="A90" ca="1">INDIRECT("FinalOutput[@["&amp;A$1&amp;"]]")</f>
        <v>England</v>
      </c>
      <c r="B90" s="129" t="str">
        <f t="array" aca="1" ref="B90" ca="1">INDIRECT("FinalOutput[@["&amp;B$1&amp;"]]")</f>
        <v>Derbyshire</v>
      </c>
      <c r="C90" s="129" t="str">
        <f t="array" aca="1" ref="C90" ca="1">INDIRECT("FinalOutput[@["&amp;C$1&amp;"]]")</f>
        <v>E07000039</v>
      </c>
      <c r="D90" s="129" t="str">
        <f t="array" aca="1" ref="D90" ca="1">INDIRECT("FinalOutput[@["&amp;D$1&amp;"]]")</f>
        <v>South Derbyshire</v>
      </c>
      <c r="E90" s="129" t="str">
        <f t="array" aca="1" ref="E90" ca="1">INDIRECT("FinalOutput[@["&amp;E$1&amp;"]]")</f>
        <v>District</v>
      </c>
      <c r="F90" s="129">
        <f t="array" aca="1" ref="F90" ca="1">INDIRECT("FinalOutput[@["&amp;F$1&amp;"]]")</f>
        <v>94611</v>
      </c>
      <c r="G90" s="129">
        <f t="array" aca="1" ref="G90" ca="1">INDIRECT("FinalOutput[@["&amp;G$1&amp;"]]")</f>
        <v>33812.06</v>
      </c>
      <c r="H90" s="129">
        <f t="array" aca="1" ref="H90" ca="1">INDIRECT("FinalOutput[@["&amp;H$1&amp;"]]")</f>
        <v>0</v>
      </c>
      <c r="I90" s="129">
        <f t="array" aca="1" ref="I90" ca="1">INDIRECT("FinalOutput[@["&amp;I$1&amp;"]]")</f>
        <v>0</v>
      </c>
      <c r="J90" s="162">
        <f ca="1">Profiling_FinalOutput[[#This Row],[TOTAL_Presented_Young_ppl_2014]]/Profiling_FinalOutput[[#This Row],[LA_Population]]</f>
        <v>0</v>
      </c>
      <c r="K90" s="162">
        <f ca="1">Profiling_FinalOutput[[#This Row],[TOTAL_Assessed_Young_ppl_2014]]/Profiling_FinalOutput[[#This Row],[LA_Population]]</f>
        <v>0</v>
      </c>
      <c r="L9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1" spans="1:12">
      <c r="A91" s="161" t="str">
        <f t="array" aca="1" ref="A91" ca="1">INDIRECT("FinalOutput[@["&amp;A$1&amp;"]]")</f>
        <v>England</v>
      </c>
      <c r="B91" s="129" t="str">
        <f t="array" aca="1" ref="B91" ca="1">INDIRECT("FinalOutput[@["&amp;B$1&amp;"]]")</f>
        <v>Devon</v>
      </c>
      <c r="C91" s="129" t="str">
        <f t="array" aca="1" ref="C91" ca="1">INDIRECT("FinalOutput[@["&amp;C$1&amp;"]]")</f>
        <v>E07000040</v>
      </c>
      <c r="D91" s="129" t="str">
        <f t="array" aca="1" ref="D91" ca="1">INDIRECT("FinalOutput[@["&amp;D$1&amp;"]]")</f>
        <v>East Devon</v>
      </c>
      <c r="E91" s="129" t="str">
        <f t="array" aca="1" ref="E91" ca="1">INDIRECT("FinalOutput[@["&amp;E$1&amp;"]]")</f>
        <v>District</v>
      </c>
      <c r="F91" s="129">
        <f t="array" aca="1" ref="F91" ca="1">INDIRECT("FinalOutput[@["&amp;F$1&amp;"]]")</f>
        <v>132457</v>
      </c>
      <c r="G91" s="129">
        <f t="array" aca="1" ref="G91" ca="1">INDIRECT("FinalOutput[@["&amp;G$1&amp;"]]")</f>
        <v>81434.66</v>
      </c>
      <c r="H91" s="129">
        <f t="array" aca="1" ref="H91" ca="1">INDIRECT("FinalOutput[@["&amp;H$1&amp;"]]")</f>
        <v>0</v>
      </c>
      <c r="I91" s="129">
        <f t="array" aca="1" ref="I91" ca="1">INDIRECT("FinalOutput[@["&amp;I$1&amp;"]]")</f>
        <v>0</v>
      </c>
      <c r="J91" s="162">
        <f ca="1">Profiling_FinalOutput[[#This Row],[TOTAL_Presented_Young_ppl_2014]]/Profiling_FinalOutput[[#This Row],[LA_Population]]</f>
        <v>0</v>
      </c>
      <c r="K91" s="162">
        <f ca="1">Profiling_FinalOutput[[#This Row],[TOTAL_Assessed_Young_ppl_2014]]/Profiling_FinalOutput[[#This Row],[LA_Population]]</f>
        <v>0</v>
      </c>
      <c r="L9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2" spans="1:12">
      <c r="A92" s="161" t="str">
        <f t="array" aca="1" ref="A92" ca="1">INDIRECT("FinalOutput[@["&amp;A$1&amp;"]]")</f>
        <v>England</v>
      </c>
      <c r="B92" s="129" t="str">
        <f t="array" aca="1" ref="B92" ca="1">INDIRECT("FinalOutput[@["&amp;B$1&amp;"]]")</f>
        <v>Devon</v>
      </c>
      <c r="C92" s="129" t="str">
        <f t="array" aca="1" ref="C92" ca="1">INDIRECT("FinalOutput[@["&amp;C$1&amp;"]]")</f>
        <v>E07000041</v>
      </c>
      <c r="D92" s="129" t="str">
        <f t="array" aca="1" ref="D92" ca="1">INDIRECT("FinalOutput[@["&amp;D$1&amp;"]]")</f>
        <v>Exeter</v>
      </c>
      <c r="E92" s="129" t="str">
        <f t="array" aca="1" ref="E92" ca="1">INDIRECT("FinalOutput[@["&amp;E$1&amp;"]]")</f>
        <v>District</v>
      </c>
      <c r="F92" s="129">
        <f t="array" aca="1" ref="F92" ca="1">INDIRECT("FinalOutput[@["&amp;F$1&amp;"]]")</f>
        <v>117773</v>
      </c>
      <c r="G92" s="129">
        <f t="array" aca="1" ref="G92" ca="1">INDIRECT("FinalOutput[@["&amp;G$1&amp;"]]")</f>
        <v>4702.7700000000004</v>
      </c>
      <c r="H92" s="129">
        <f t="array" aca="1" ref="H92" ca="1">INDIRECT("FinalOutput[@["&amp;H$1&amp;"]]")</f>
        <v>0</v>
      </c>
      <c r="I92" s="129">
        <f t="array" aca="1" ref="I92" ca="1">INDIRECT("FinalOutput[@["&amp;I$1&amp;"]]")</f>
        <v>0</v>
      </c>
      <c r="J92" s="162">
        <f ca="1">Profiling_FinalOutput[[#This Row],[TOTAL_Presented_Young_ppl_2014]]/Profiling_FinalOutput[[#This Row],[LA_Population]]</f>
        <v>0</v>
      </c>
      <c r="K92" s="162">
        <f ca="1">Profiling_FinalOutput[[#This Row],[TOTAL_Assessed_Young_ppl_2014]]/Profiling_FinalOutput[[#This Row],[LA_Population]]</f>
        <v>0</v>
      </c>
      <c r="L9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3" spans="1:12">
      <c r="A93" s="161" t="str">
        <f t="array" aca="1" ref="A93" ca="1">INDIRECT("FinalOutput[@["&amp;A$1&amp;"]]")</f>
        <v>England</v>
      </c>
      <c r="B93" s="129" t="str">
        <f t="array" aca="1" ref="B93" ca="1">INDIRECT("FinalOutput[@["&amp;B$1&amp;"]]")</f>
        <v>Devon</v>
      </c>
      <c r="C93" s="129" t="str">
        <f t="array" aca="1" ref="C93" ca="1">INDIRECT("FinalOutput[@["&amp;C$1&amp;"]]")</f>
        <v>E07000042</v>
      </c>
      <c r="D93" s="129" t="str">
        <f t="array" aca="1" ref="D93" ca="1">INDIRECT("FinalOutput[@["&amp;D$1&amp;"]]")</f>
        <v>Mid Devon</v>
      </c>
      <c r="E93" s="129" t="str">
        <f t="array" aca="1" ref="E93" ca="1">INDIRECT("FinalOutput[@["&amp;E$1&amp;"]]")</f>
        <v>District</v>
      </c>
      <c r="F93" s="129">
        <f t="array" aca="1" ref="F93" ca="1">INDIRECT("FinalOutput[@["&amp;F$1&amp;"]]")</f>
        <v>77750</v>
      </c>
      <c r="G93" s="129">
        <f t="array" aca="1" ref="G93" ca="1">INDIRECT("FinalOutput[@["&amp;G$1&amp;"]]")</f>
        <v>91293.48</v>
      </c>
      <c r="H93" s="129">
        <f t="array" aca="1" ref="H93" ca="1">INDIRECT("FinalOutput[@["&amp;H$1&amp;"]]")</f>
        <v>0</v>
      </c>
      <c r="I93" s="129">
        <f t="array" aca="1" ref="I93" ca="1">INDIRECT("FinalOutput[@["&amp;I$1&amp;"]]")</f>
        <v>0</v>
      </c>
      <c r="J93" s="162">
        <f ca="1">Profiling_FinalOutput[[#This Row],[TOTAL_Presented_Young_ppl_2014]]/Profiling_FinalOutput[[#This Row],[LA_Population]]</f>
        <v>0</v>
      </c>
      <c r="K93" s="162">
        <f ca="1">Profiling_FinalOutput[[#This Row],[TOTAL_Assessed_Young_ppl_2014]]/Profiling_FinalOutput[[#This Row],[LA_Population]]</f>
        <v>0</v>
      </c>
      <c r="L9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4" spans="1:12">
      <c r="A94" s="161" t="str">
        <f t="array" aca="1" ref="A94" ca="1">INDIRECT("FinalOutput[@["&amp;A$1&amp;"]]")</f>
        <v>England</v>
      </c>
      <c r="B94" s="129" t="str">
        <f t="array" aca="1" ref="B94" ca="1">INDIRECT("FinalOutput[@["&amp;B$1&amp;"]]")</f>
        <v>Devon</v>
      </c>
      <c r="C94" s="129" t="str">
        <f t="array" aca="1" ref="C94" ca="1">INDIRECT("FinalOutput[@["&amp;C$1&amp;"]]")</f>
        <v>E07000043</v>
      </c>
      <c r="D94" s="129" t="str">
        <f t="array" aca="1" ref="D94" ca="1">INDIRECT("FinalOutput[@["&amp;D$1&amp;"]]")</f>
        <v>North Devon</v>
      </c>
      <c r="E94" s="129" t="str">
        <f t="array" aca="1" ref="E94" ca="1">INDIRECT("FinalOutput[@["&amp;E$1&amp;"]]")</f>
        <v>District</v>
      </c>
      <c r="F94" s="129">
        <f t="array" aca="1" ref="F94" ca="1">INDIRECT("FinalOutput[@["&amp;F$1&amp;"]]")</f>
        <v>93667</v>
      </c>
      <c r="G94" s="129">
        <f t="array" aca="1" ref="G94" ca="1">INDIRECT("FinalOutput[@["&amp;G$1&amp;"]]")</f>
        <v>108605.1</v>
      </c>
      <c r="H94" s="129">
        <f t="array" aca="1" ref="H94" ca="1">INDIRECT("FinalOutput[@["&amp;H$1&amp;"]]")</f>
        <v>341</v>
      </c>
      <c r="I94" s="129">
        <f t="array" aca="1" ref="I94" ca="1">INDIRECT("FinalOutput[@["&amp;I$1&amp;"]]")</f>
        <v>36</v>
      </c>
      <c r="J94" s="162">
        <f ca="1">Profiling_FinalOutput[[#This Row],[TOTAL_Presented_Young_ppl_2014]]/Profiling_FinalOutput[[#This Row],[LA_Population]]</f>
        <v>3.6405564393009278E-3</v>
      </c>
      <c r="K94" s="162">
        <f ca="1">Profiling_FinalOutput[[#This Row],[TOTAL_Assessed_Young_ppl_2014]]/Profiling_FinalOutput[[#This Row],[LA_Population]]</f>
        <v>3.8434026925171082E-4</v>
      </c>
      <c r="L9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0.8944281524926686</v>
      </c>
    </row>
    <row r="95" spans="1:12">
      <c r="A95" s="161" t="str">
        <f t="array" aca="1" ref="A95" ca="1">INDIRECT("FinalOutput[@["&amp;A$1&amp;"]]")</f>
        <v>England</v>
      </c>
      <c r="B95" s="129" t="str">
        <f t="array" aca="1" ref="B95" ca="1">INDIRECT("FinalOutput[@["&amp;B$1&amp;"]]")</f>
        <v>Devon</v>
      </c>
      <c r="C95" s="129" t="str">
        <f t="array" aca="1" ref="C95" ca="1">INDIRECT("FinalOutput[@["&amp;C$1&amp;"]]")</f>
        <v>E07000044</v>
      </c>
      <c r="D95" s="129" t="str">
        <f t="array" aca="1" ref="D95" ca="1">INDIRECT("FinalOutput[@["&amp;D$1&amp;"]]")</f>
        <v>South Hams</v>
      </c>
      <c r="E95" s="129" t="str">
        <f t="array" aca="1" ref="E95" ca="1">INDIRECT("FinalOutput[@["&amp;E$1&amp;"]]")</f>
        <v>District</v>
      </c>
      <c r="F95" s="129">
        <f t="array" aca="1" ref="F95" ca="1">INDIRECT("FinalOutput[@["&amp;F$1&amp;"]]")</f>
        <v>83140</v>
      </c>
      <c r="G95" s="129">
        <f t="array" aca="1" ref="G95" ca="1">INDIRECT("FinalOutput[@["&amp;G$1&amp;"]]")</f>
        <v>88649.78</v>
      </c>
      <c r="H95" s="129">
        <f t="array" aca="1" ref="H95" ca="1">INDIRECT("FinalOutput[@["&amp;H$1&amp;"]]")</f>
        <v>2</v>
      </c>
      <c r="I95" s="129">
        <f t="array" aca="1" ref="I95" ca="1">INDIRECT("FinalOutput[@["&amp;I$1&amp;"]]")</f>
        <v>2</v>
      </c>
      <c r="J95" s="162">
        <f ca="1">Profiling_FinalOutput[[#This Row],[TOTAL_Presented_Young_ppl_2014]]/Profiling_FinalOutput[[#This Row],[LA_Population]]</f>
        <v>2.4055809477988934E-5</v>
      </c>
      <c r="K95" s="162">
        <f ca="1">Profiling_FinalOutput[[#This Row],[TOTAL_Assessed_Young_ppl_2014]]/Profiling_FinalOutput[[#This Row],[LA_Population]]</f>
        <v>2.4055809477988934E-5</v>
      </c>
      <c r="L9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6" spans="1:12">
      <c r="A96" s="161" t="str">
        <f t="array" aca="1" ref="A96" ca="1">INDIRECT("FinalOutput[@["&amp;A$1&amp;"]]")</f>
        <v>England</v>
      </c>
      <c r="B96" s="129" t="str">
        <f t="array" aca="1" ref="B96" ca="1">INDIRECT("FinalOutput[@["&amp;B$1&amp;"]]")</f>
        <v>Devon</v>
      </c>
      <c r="C96" s="129" t="str">
        <f t="array" aca="1" ref="C96" ca="1">INDIRECT("FinalOutput[@["&amp;C$1&amp;"]]")</f>
        <v>E07000045</v>
      </c>
      <c r="D96" s="129" t="str">
        <f t="array" aca="1" ref="D96" ca="1">INDIRECT("FinalOutput[@["&amp;D$1&amp;"]]")</f>
        <v>Teignbridge</v>
      </c>
      <c r="E96" s="129" t="str">
        <f t="array" aca="1" ref="E96" ca="1">INDIRECT("FinalOutput[@["&amp;E$1&amp;"]]")</f>
        <v>District</v>
      </c>
      <c r="F96" s="129">
        <f t="array" aca="1" ref="F96" ca="1">INDIRECT("FinalOutput[@["&amp;F$1&amp;"]]")</f>
        <v>124220</v>
      </c>
      <c r="G96" s="129">
        <f t="array" aca="1" ref="G96" ca="1">INDIRECT("FinalOutput[@["&amp;G$1&amp;"]]")</f>
        <v>67387</v>
      </c>
      <c r="H96" s="129">
        <f t="array" aca="1" ref="H96" ca="1">INDIRECT("FinalOutput[@["&amp;H$1&amp;"]]")</f>
        <v>0</v>
      </c>
      <c r="I96" s="129">
        <f t="array" aca="1" ref="I96" ca="1">INDIRECT("FinalOutput[@["&amp;I$1&amp;"]]")</f>
        <v>0</v>
      </c>
      <c r="J96" s="162">
        <f ca="1">Profiling_FinalOutput[[#This Row],[TOTAL_Presented_Young_ppl_2014]]/Profiling_FinalOutput[[#This Row],[LA_Population]]</f>
        <v>0</v>
      </c>
      <c r="K96" s="162">
        <f ca="1">Profiling_FinalOutput[[#This Row],[TOTAL_Assessed_Young_ppl_2014]]/Profiling_FinalOutput[[#This Row],[LA_Population]]</f>
        <v>0</v>
      </c>
      <c r="L9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7" spans="1:12">
      <c r="A97" s="161" t="str">
        <f t="array" aca="1" ref="A97" ca="1">INDIRECT("FinalOutput[@["&amp;A$1&amp;"]]")</f>
        <v>England</v>
      </c>
      <c r="B97" s="129" t="str">
        <f t="array" aca="1" ref="B97" ca="1">INDIRECT("FinalOutput[@["&amp;B$1&amp;"]]")</f>
        <v>Devon</v>
      </c>
      <c r="C97" s="129" t="str">
        <f t="array" aca="1" ref="C97" ca="1">INDIRECT("FinalOutput[@["&amp;C$1&amp;"]]")</f>
        <v>E07000046</v>
      </c>
      <c r="D97" s="129" t="str">
        <f t="array" aca="1" ref="D97" ca="1">INDIRECT("FinalOutput[@["&amp;D$1&amp;"]]")</f>
        <v>Torridge</v>
      </c>
      <c r="E97" s="129" t="str">
        <f t="array" aca="1" ref="E97" ca="1">INDIRECT("FinalOutput[@["&amp;E$1&amp;"]]")</f>
        <v>District</v>
      </c>
      <c r="F97" s="129">
        <f t="array" aca="1" ref="F97" ca="1">INDIRECT("FinalOutput[@["&amp;F$1&amp;"]]")</f>
        <v>63839</v>
      </c>
      <c r="G97" s="129">
        <f t="array" aca="1" ref="G97" ca="1">INDIRECT("FinalOutput[@["&amp;G$1&amp;"]]")</f>
        <v>98385.32</v>
      </c>
      <c r="H97" s="129">
        <f t="array" aca="1" ref="H97" ca="1">INDIRECT("FinalOutput[@["&amp;H$1&amp;"]]")</f>
        <v>193</v>
      </c>
      <c r="I97" s="129">
        <f t="array" aca="1" ref="I97" ca="1">INDIRECT("FinalOutput[@["&amp;I$1&amp;"]]")</f>
        <v>32</v>
      </c>
      <c r="J97" s="162">
        <f ca="1">Profiling_FinalOutput[[#This Row],[TOTAL_Presented_Young_ppl_2014]]/Profiling_FinalOutput[[#This Row],[LA_Population]]</f>
        <v>3.0232303137580478E-3</v>
      </c>
      <c r="K97" s="162">
        <f ca="1">Profiling_FinalOutput[[#This Row],[TOTAL_Assessed_Young_ppl_2014]]/Profiling_FinalOutput[[#This Row],[LA_Population]]</f>
        <v>5.0126098466454674E-4</v>
      </c>
      <c r="L9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0.83419689119170981</v>
      </c>
    </row>
    <row r="98" spans="1:12">
      <c r="A98" s="161" t="str">
        <f t="array" aca="1" ref="A98" ca="1">INDIRECT("FinalOutput[@["&amp;A$1&amp;"]]")</f>
        <v>England</v>
      </c>
      <c r="B98" s="129" t="str">
        <f t="array" aca="1" ref="B98" ca="1">INDIRECT("FinalOutput[@["&amp;B$1&amp;"]]")</f>
        <v>Devon</v>
      </c>
      <c r="C98" s="129" t="str">
        <f t="array" aca="1" ref="C98" ca="1">INDIRECT("FinalOutput[@["&amp;C$1&amp;"]]")</f>
        <v>E07000047</v>
      </c>
      <c r="D98" s="129" t="str">
        <f t="array" aca="1" ref="D98" ca="1">INDIRECT("FinalOutput[@["&amp;D$1&amp;"]]")</f>
        <v>West Devon</v>
      </c>
      <c r="E98" s="129" t="str">
        <f t="array" aca="1" ref="E98" ca="1">INDIRECT("FinalOutput[@["&amp;E$1&amp;"]]")</f>
        <v>District</v>
      </c>
      <c r="F98" s="129">
        <f t="array" aca="1" ref="F98" ca="1">INDIRECT("FinalOutput[@["&amp;F$1&amp;"]]")</f>
        <v>53553</v>
      </c>
      <c r="G98" s="129">
        <f t="array" aca="1" ref="G98" ca="1">INDIRECT("FinalOutput[@["&amp;G$1&amp;"]]")</f>
        <v>115963.56</v>
      </c>
      <c r="H98" s="129">
        <f t="array" aca="1" ref="H98" ca="1">INDIRECT("FinalOutput[@["&amp;H$1&amp;"]]")</f>
        <v>10</v>
      </c>
      <c r="I98" s="129">
        <f t="array" aca="1" ref="I98" ca="1">INDIRECT("FinalOutput[@["&amp;I$1&amp;"]]")</f>
        <v>10</v>
      </c>
      <c r="J98" s="162">
        <f ca="1">Profiling_FinalOutput[[#This Row],[TOTAL_Presented_Young_ppl_2014]]/Profiling_FinalOutput[[#This Row],[LA_Population]]</f>
        <v>1.8673090209698803E-4</v>
      </c>
      <c r="K98" s="162">
        <f ca="1">Profiling_FinalOutput[[#This Row],[TOTAL_Assessed_Young_ppl_2014]]/Profiling_FinalOutput[[#This Row],[LA_Population]]</f>
        <v>1.8673090209698803E-4</v>
      </c>
      <c r="L9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99" spans="1:12">
      <c r="A99" s="161" t="str">
        <f t="array" aca="1" ref="A99" ca="1">INDIRECT("FinalOutput[@["&amp;A$1&amp;"]]")</f>
        <v>England</v>
      </c>
      <c r="B99" s="129" t="str">
        <f t="array" aca="1" ref="B99" ca="1">INDIRECT("FinalOutput[@["&amp;B$1&amp;"]]")</f>
        <v>Gloucestershire</v>
      </c>
      <c r="C99" s="129" t="str">
        <f t="array" aca="1" ref="C99" ca="1">INDIRECT("FinalOutput[@["&amp;C$1&amp;"]]")</f>
        <v>E07000078</v>
      </c>
      <c r="D99" s="129" t="str">
        <f t="array" aca="1" ref="D99" ca="1">INDIRECT("FinalOutput[@["&amp;D$1&amp;"]]")</f>
        <v>Cheltenham</v>
      </c>
      <c r="E99" s="129" t="str">
        <f t="array" aca="1" ref="E99" ca="1">INDIRECT("FinalOutput[@["&amp;E$1&amp;"]]")</f>
        <v>District</v>
      </c>
      <c r="F99" s="129">
        <f t="array" aca="1" ref="F99" ca="1">INDIRECT("FinalOutput[@["&amp;F$1&amp;"]]")</f>
        <v>115732</v>
      </c>
      <c r="G99" s="129">
        <f t="array" aca="1" ref="G99" ca="1">INDIRECT("FinalOutput[@["&amp;G$1&amp;"]]")</f>
        <v>4661.37</v>
      </c>
      <c r="H99" s="129">
        <f t="array" aca="1" ref="H99" ca="1">INDIRECT("FinalOutput[@["&amp;H$1&amp;"]]")</f>
        <v>28.109865591037618</v>
      </c>
      <c r="I99" s="129">
        <f t="array" aca="1" ref="I99" ca="1">INDIRECT("FinalOutput[@["&amp;I$1&amp;"]]")</f>
        <v>27.140559881001838</v>
      </c>
      <c r="J99" s="162">
        <f ca="1">Profiling_FinalOutput[[#This Row],[TOTAL_Presented_Young_ppl_2014]]/Profiling_FinalOutput[[#This Row],[LA_Population]]</f>
        <v>2.428875815767257E-4</v>
      </c>
      <c r="K99" s="162">
        <f ca="1">Profiling_FinalOutput[[#This Row],[TOTAL_Assessed_Young_ppl_2014]]/Profiling_FinalOutput[[#This Row],[LA_Population]]</f>
        <v>2.345121477292524E-4</v>
      </c>
      <c r="L9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3.4482758620689648E-2</v>
      </c>
    </row>
    <row r="100" spans="1:12">
      <c r="A100" s="161" t="str">
        <f t="array" aca="1" ref="A100" ca="1">INDIRECT("FinalOutput[@["&amp;A$1&amp;"]]")</f>
        <v>England</v>
      </c>
      <c r="B100" s="129" t="str">
        <f t="array" aca="1" ref="B100" ca="1">INDIRECT("FinalOutput[@["&amp;B$1&amp;"]]")</f>
        <v>Gloucestershire</v>
      </c>
      <c r="C100" s="129" t="str">
        <f t="array" aca="1" ref="C100" ca="1">INDIRECT("FinalOutput[@["&amp;C$1&amp;"]]")</f>
        <v>E07000079</v>
      </c>
      <c r="D100" s="129" t="str">
        <f t="array" aca="1" ref="D100" ca="1">INDIRECT("FinalOutput[@["&amp;D$1&amp;"]]")</f>
        <v>Cotswold</v>
      </c>
      <c r="E100" s="129" t="str">
        <f t="array" aca="1" ref="E100" ca="1">INDIRECT("FinalOutput[@["&amp;E$1&amp;"]]")</f>
        <v>District</v>
      </c>
      <c r="F100" s="129">
        <f t="array" aca="1" ref="F100" ca="1">INDIRECT("FinalOutput[@["&amp;F$1&amp;"]]")</f>
        <v>82881</v>
      </c>
      <c r="G100" s="129">
        <f t="array" aca="1" ref="G100" ca="1">INDIRECT("FinalOutput[@["&amp;G$1&amp;"]]")</f>
        <v>116451.96</v>
      </c>
      <c r="H100" s="129">
        <f t="array" aca="1" ref="H100" ca="1">INDIRECT("FinalOutput[@["&amp;H$1&amp;"]]")</f>
        <v>58.130765648660599</v>
      </c>
      <c r="I100" s="129">
        <f t="array" aca="1" ref="I100" ca="1">INDIRECT("FinalOutput[@["&amp;I$1&amp;"]]")</f>
        <v>57.436601315948167</v>
      </c>
      <c r="J100" s="162">
        <f ca="1">Profiling_FinalOutput[[#This Row],[TOTAL_Presented_Young_ppl_2014]]/Profiling_FinalOutput[[#This Row],[LA_Population]]</f>
        <v>7.0137625811296435E-4</v>
      </c>
      <c r="K100" s="162">
        <f ca="1">Profiling_FinalOutput[[#This Row],[TOTAL_Assessed_Young_ppl_2014]]/Profiling_FinalOutput[[#This Row],[LA_Population]]</f>
        <v>6.9300082426549108E-4</v>
      </c>
      <c r="L10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1.1941427658254606E-2</v>
      </c>
    </row>
    <row r="101" spans="1:12">
      <c r="A101" s="161" t="str">
        <f t="array" aca="1" ref="A101" ca="1">INDIRECT("FinalOutput[@["&amp;A$1&amp;"]]")</f>
        <v>England</v>
      </c>
      <c r="B101" s="129" t="str">
        <f t="array" aca="1" ref="B101" ca="1">INDIRECT("FinalOutput[@["&amp;B$1&amp;"]]")</f>
        <v>Gloucestershire</v>
      </c>
      <c r="C101" s="129" t="str">
        <f t="array" aca="1" ref="C101" ca="1">INDIRECT("FinalOutput[@["&amp;C$1&amp;"]]")</f>
        <v>E07000080</v>
      </c>
      <c r="D101" s="129" t="str">
        <f t="array" aca="1" ref="D101" ca="1">INDIRECT("FinalOutput[@["&amp;D$1&amp;"]]")</f>
        <v>Forest of Dean</v>
      </c>
      <c r="E101" s="129" t="str">
        <f t="array" aca="1" ref="E101" ca="1">INDIRECT("FinalOutput[@["&amp;E$1&amp;"]]")</f>
        <v>District</v>
      </c>
      <c r="F101" s="129">
        <f t="array" aca="1" ref="F101" ca="1">INDIRECT("FinalOutput[@["&amp;F$1&amp;"]]")</f>
        <v>81961</v>
      </c>
      <c r="G101" s="129">
        <f t="array" aca="1" ref="G101" ca="1">INDIRECT("FinalOutput[@["&amp;G$1&amp;"]]")</f>
        <v>52650.63</v>
      </c>
      <c r="H101" s="129">
        <f t="array" aca="1" ref="H101" ca="1">INDIRECT("FinalOutput[@["&amp;H$1&amp;"]]")</f>
        <v>367.90730907361001</v>
      </c>
      <c r="I101" s="129">
        <f t="array" aca="1" ref="I101" ca="1">INDIRECT("FinalOutput[@["&amp;I$1&amp;"]]")</f>
        <v>29.220850140037253</v>
      </c>
      <c r="J101" s="162">
        <f ca="1">Profiling_FinalOutput[[#This Row],[TOTAL_Presented_Young_ppl_2014]]/Profiling_FinalOutput[[#This Row],[LA_Population]]</f>
        <v>4.488809422452264E-3</v>
      </c>
      <c r="K101" s="162">
        <f ca="1">Profiling_FinalOutput[[#This Row],[TOTAL_Assessed_Young_ppl_2014]]/Profiling_FinalOutput[[#This Row],[LA_Population]]</f>
        <v>3.5652139603027357E-4</v>
      </c>
      <c r="L10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0.92057551068062404</v>
      </c>
    </row>
    <row r="102" spans="1:12">
      <c r="A102" s="161" t="str">
        <f t="array" aca="1" ref="A102" ca="1">INDIRECT("FinalOutput[@["&amp;A$1&amp;"]]")</f>
        <v>England</v>
      </c>
      <c r="B102" s="129" t="str">
        <f t="array" aca="1" ref="B102" ca="1">INDIRECT("FinalOutput[@["&amp;B$1&amp;"]]")</f>
        <v>Dorset</v>
      </c>
      <c r="C102" s="129" t="str">
        <f t="array" aca="1" ref="C102" ca="1">INDIRECT("FinalOutput[@["&amp;C$1&amp;"]]")</f>
        <v>E07000048</v>
      </c>
      <c r="D102" s="129" t="str">
        <f t="array" aca="1" ref="D102" ca="1">INDIRECT("FinalOutput[@["&amp;D$1&amp;"]]")</f>
        <v>Christchurch</v>
      </c>
      <c r="E102" s="129" t="str">
        <f t="array" aca="1" ref="E102" ca="1">INDIRECT("FinalOutput[@["&amp;E$1&amp;"]]")</f>
        <v>District</v>
      </c>
      <c r="F102" s="129">
        <f t="array" aca="1" ref="F102" ca="1">INDIRECT("FinalOutput[@["&amp;F$1&amp;"]]")</f>
        <v>47752</v>
      </c>
      <c r="G102" s="129">
        <f t="array" aca="1" ref="G102" ca="1">INDIRECT("FinalOutput[@["&amp;G$1&amp;"]]")</f>
        <v>5038.96</v>
      </c>
      <c r="H102" s="129">
        <f t="array" aca="1" ref="H102" ca="1">INDIRECT("FinalOutput[@["&amp;H$1&amp;"]]")</f>
        <v>0</v>
      </c>
      <c r="I102" s="129">
        <f t="array" aca="1" ref="I102" ca="1">INDIRECT("FinalOutput[@["&amp;I$1&amp;"]]")</f>
        <v>0</v>
      </c>
      <c r="J102" s="162">
        <f ca="1">Profiling_FinalOutput[[#This Row],[TOTAL_Presented_Young_ppl_2014]]/Profiling_FinalOutput[[#This Row],[LA_Population]]</f>
        <v>0</v>
      </c>
      <c r="K102" s="162">
        <f ca="1">Profiling_FinalOutput[[#This Row],[TOTAL_Assessed_Young_ppl_2014]]/Profiling_FinalOutput[[#This Row],[LA_Population]]</f>
        <v>0</v>
      </c>
      <c r="L10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03" spans="1:12">
      <c r="A103" s="161" t="str">
        <f t="array" aca="1" ref="A103" ca="1">INDIRECT("FinalOutput[@["&amp;A$1&amp;"]]")</f>
        <v>England</v>
      </c>
      <c r="B103" s="129" t="str">
        <f t="array" aca="1" ref="B103" ca="1">INDIRECT("FinalOutput[@["&amp;B$1&amp;"]]")</f>
        <v>Dorset</v>
      </c>
      <c r="C103" s="129" t="str">
        <f t="array" aca="1" ref="C103" ca="1">INDIRECT("FinalOutput[@["&amp;C$1&amp;"]]")</f>
        <v>E07000049</v>
      </c>
      <c r="D103" s="129" t="str">
        <f t="array" aca="1" ref="D103" ca="1">INDIRECT("FinalOutput[@["&amp;D$1&amp;"]]")</f>
        <v>East Dorset</v>
      </c>
      <c r="E103" s="129" t="str">
        <f t="array" aca="1" ref="E103" ca="1">INDIRECT("FinalOutput[@["&amp;E$1&amp;"]]")</f>
        <v>District</v>
      </c>
      <c r="F103" s="129">
        <f t="array" aca="1" ref="F103" ca="1">INDIRECT("FinalOutput[@["&amp;F$1&amp;"]]")</f>
        <v>87166</v>
      </c>
      <c r="G103" s="129">
        <f t="array" aca="1" ref="G103" ca="1">INDIRECT("FinalOutput[@["&amp;G$1&amp;"]]")</f>
        <v>35436.57</v>
      </c>
      <c r="H103" s="129">
        <f t="array" aca="1" ref="H103" ca="1">INDIRECT("FinalOutput[@["&amp;H$1&amp;"]]")</f>
        <v>0</v>
      </c>
      <c r="I103" s="129">
        <f t="array" aca="1" ref="I103" ca="1">INDIRECT("FinalOutput[@["&amp;I$1&amp;"]]")</f>
        <v>0</v>
      </c>
      <c r="J103" s="162">
        <f ca="1">Profiling_FinalOutput[[#This Row],[TOTAL_Presented_Young_ppl_2014]]/Profiling_FinalOutput[[#This Row],[LA_Population]]</f>
        <v>0</v>
      </c>
      <c r="K103" s="162">
        <f ca="1">Profiling_FinalOutput[[#This Row],[TOTAL_Assessed_Young_ppl_2014]]/Profiling_FinalOutput[[#This Row],[LA_Population]]</f>
        <v>0</v>
      </c>
      <c r="L10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04" spans="1:12">
      <c r="A104" s="161" t="str">
        <f t="array" aca="1" ref="A104" ca="1">INDIRECT("FinalOutput[@["&amp;A$1&amp;"]]")</f>
        <v>England</v>
      </c>
      <c r="B104" s="129" t="str">
        <f t="array" aca="1" ref="B104" ca="1">INDIRECT("FinalOutput[@["&amp;B$1&amp;"]]")</f>
        <v>Dorset</v>
      </c>
      <c r="C104" s="129" t="str">
        <f t="array" aca="1" ref="C104" ca="1">INDIRECT("FinalOutput[@["&amp;C$1&amp;"]]")</f>
        <v>E07000050</v>
      </c>
      <c r="D104" s="129" t="str">
        <f t="array" aca="1" ref="D104" ca="1">INDIRECT("FinalOutput[@["&amp;D$1&amp;"]]")</f>
        <v>North Dorset</v>
      </c>
      <c r="E104" s="129" t="str">
        <f t="array" aca="1" ref="E104" ca="1">INDIRECT("FinalOutput[@["&amp;E$1&amp;"]]")</f>
        <v>District</v>
      </c>
      <c r="F104" s="129">
        <f t="array" aca="1" ref="F104" ca="1">INDIRECT("FinalOutput[@["&amp;F$1&amp;"]]")</f>
        <v>68583</v>
      </c>
      <c r="G104" s="129">
        <f t="array" aca="1" ref="G104" ca="1">INDIRECT("FinalOutput[@["&amp;G$1&amp;"]]")</f>
        <v>60921.760000000002</v>
      </c>
      <c r="H104" s="129">
        <f t="array" aca="1" ref="H104" ca="1">INDIRECT("FinalOutput[@["&amp;H$1&amp;"]]")</f>
        <v>162</v>
      </c>
      <c r="I104" s="129">
        <f t="array" aca="1" ref="I104" ca="1">INDIRECT("FinalOutput[@["&amp;I$1&amp;"]]")</f>
        <v>11</v>
      </c>
      <c r="J104" s="162">
        <f ca="1">Profiling_FinalOutput[[#This Row],[TOTAL_Presented_Young_ppl_2014]]/Profiling_FinalOutput[[#This Row],[LA_Population]]</f>
        <v>2.3621013953895281E-3</v>
      </c>
      <c r="K104" s="162">
        <f ca="1">Profiling_FinalOutput[[#This Row],[TOTAL_Assessed_Young_ppl_2014]]/Profiling_FinalOutput[[#This Row],[LA_Population]]</f>
        <v>1.6038960092151116E-4</v>
      </c>
      <c r="L10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0.9320987654320988</v>
      </c>
    </row>
    <row r="105" spans="1:12">
      <c r="A105" s="161" t="str">
        <f t="array" aca="1" ref="A105" ca="1">INDIRECT("FinalOutput[@["&amp;A$1&amp;"]]")</f>
        <v>England</v>
      </c>
      <c r="B105" s="129" t="str">
        <f t="array" aca="1" ref="B105" ca="1">INDIRECT("FinalOutput[@["&amp;B$1&amp;"]]")</f>
        <v>Dorset</v>
      </c>
      <c r="C105" s="129" t="str">
        <f t="array" aca="1" ref="C105" ca="1">INDIRECT("FinalOutput[@["&amp;C$1&amp;"]]")</f>
        <v>E07000051</v>
      </c>
      <c r="D105" s="129" t="str">
        <f t="array" aca="1" ref="D105" ca="1">INDIRECT("FinalOutput[@["&amp;D$1&amp;"]]")</f>
        <v>Purbeck</v>
      </c>
      <c r="E105" s="129" t="str">
        <f t="array" aca="1" ref="E105" ca="1">INDIRECT("FinalOutput[@["&amp;E$1&amp;"]]")</f>
        <v>District</v>
      </c>
      <c r="F105" s="129">
        <f t="array" aca="1" ref="F105" ca="1">INDIRECT("FinalOutput[@["&amp;F$1&amp;"]]")</f>
        <v>44973</v>
      </c>
      <c r="G105" s="129">
        <f t="array" aca="1" ref="G105" ca="1">INDIRECT("FinalOutput[@["&amp;G$1&amp;"]]")</f>
        <v>40441.57</v>
      </c>
      <c r="H105" s="129">
        <f t="array" aca="1" ref="H105" ca="1">INDIRECT("FinalOutput[@["&amp;H$1&amp;"]]")</f>
        <v>83</v>
      </c>
      <c r="I105" s="129">
        <f t="array" aca="1" ref="I105" ca="1">INDIRECT("FinalOutput[@["&amp;I$1&amp;"]]")</f>
        <v>15</v>
      </c>
      <c r="J105" s="162">
        <f ca="1">Profiling_FinalOutput[[#This Row],[TOTAL_Presented_Young_ppl_2014]]/Profiling_FinalOutput[[#This Row],[LA_Population]]</f>
        <v>1.8455517755097503E-3</v>
      </c>
      <c r="K105" s="162">
        <f ca="1">Profiling_FinalOutput[[#This Row],[TOTAL_Assessed_Young_ppl_2014]]/Profiling_FinalOutput[[#This Row],[LA_Population]]</f>
        <v>3.3353345340537656E-4</v>
      </c>
      <c r="L10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0.81927710843373491</v>
      </c>
    </row>
    <row r="106" spans="1:12">
      <c r="A106" s="161" t="str">
        <f t="array" aca="1" ref="A106" ca="1">INDIRECT("FinalOutput[@["&amp;A$1&amp;"]]")</f>
        <v>England</v>
      </c>
      <c r="B106" s="129" t="str">
        <f t="array" aca="1" ref="B106" ca="1">INDIRECT("FinalOutput[@["&amp;B$1&amp;"]]")</f>
        <v>Dorset</v>
      </c>
      <c r="C106" s="129" t="str">
        <f t="array" aca="1" ref="C106" ca="1">INDIRECT("FinalOutput[@["&amp;C$1&amp;"]]")</f>
        <v>E07000052</v>
      </c>
      <c r="D106" s="129" t="str">
        <f t="array" aca="1" ref="D106" ca="1">INDIRECT("FinalOutput[@["&amp;D$1&amp;"]]")</f>
        <v>West Dorset</v>
      </c>
      <c r="E106" s="129" t="str">
        <f t="array" aca="1" ref="E106" ca="1">INDIRECT("FinalOutput[@["&amp;E$1&amp;"]]")</f>
        <v>District</v>
      </c>
      <c r="F106" s="129">
        <f t="array" aca="1" ref="F106" ca="1">INDIRECT("FinalOutput[@["&amp;F$1&amp;"]]")</f>
        <v>99264</v>
      </c>
      <c r="G106" s="129">
        <f t="array" aca="1" ref="G106" ca="1">INDIRECT("FinalOutput[@["&amp;G$1&amp;"]]")</f>
        <v>108147.42</v>
      </c>
      <c r="H106" s="129">
        <f t="array" aca="1" ref="H106" ca="1">INDIRECT("FinalOutput[@["&amp;H$1&amp;"]]")</f>
        <v>0</v>
      </c>
      <c r="I106" s="129">
        <f t="array" aca="1" ref="I106" ca="1">INDIRECT("FinalOutput[@["&amp;I$1&amp;"]]")</f>
        <v>19</v>
      </c>
      <c r="J106" s="162">
        <f ca="1">Profiling_FinalOutput[[#This Row],[TOTAL_Presented_Young_ppl_2014]]/Profiling_FinalOutput[[#This Row],[LA_Population]]</f>
        <v>0</v>
      </c>
      <c r="K106" s="162">
        <f ca="1">Profiling_FinalOutput[[#This Row],[TOTAL_Assessed_Young_ppl_2014]]/Profiling_FinalOutput[[#This Row],[LA_Population]]</f>
        <v>1.9140876853642811E-4</v>
      </c>
      <c r="L10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07" spans="1:12">
      <c r="A107" s="161" t="str">
        <f t="array" aca="1" ref="A107" ca="1">INDIRECT("FinalOutput[@["&amp;A$1&amp;"]]")</f>
        <v>England</v>
      </c>
      <c r="B107" s="129" t="str">
        <f t="array" aca="1" ref="B107" ca="1">INDIRECT("FinalOutput[@["&amp;B$1&amp;"]]")</f>
        <v>Dorset</v>
      </c>
      <c r="C107" s="129" t="str">
        <f t="array" aca="1" ref="C107" ca="1">INDIRECT("FinalOutput[@["&amp;C$1&amp;"]]")</f>
        <v>E07000053</v>
      </c>
      <c r="D107" s="129" t="str">
        <f t="array" aca="1" ref="D107" ca="1">INDIRECT("FinalOutput[@["&amp;D$1&amp;"]]")</f>
        <v>Weymouth and Portland</v>
      </c>
      <c r="E107" s="129" t="str">
        <f t="array" aca="1" ref="E107" ca="1">INDIRECT("FinalOutput[@["&amp;E$1&amp;"]]")</f>
        <v>District</v>
      </c>
      <c r="F107" s="129">
        <f t="array" aca="1" ref="F107" ca="1">INDIRECT("FinalOutput[@["&amp;F$1&amp;"]]")</f>
        <v>65167</v>
      </c>
      <c r="G107" s="129">
        <f t="array" aca="1" ref="G107" ca="1">INDIRECT("FinalOutput[@["&amp;G$1&amp;"]]")</f>
        <v>4175.88</v>
      </c>
      <c r="H107" s="129">
        <f t="array" aca="1" ref="H107" ca="1">INDIRECT("FinalOutput[@["&amp;H$1&amp;"]]")</f>
        <v>0</v>
      </c>
      <c r="I107" s="129">
        <f t="array" aca="1" ref="I107" ca="1">INDIRECT("FinalOutput[@["&amp;I$1&amp;"]]")</f>
        <v>30</v>
      </c>
      <c r="J107" s="162">
        <f ca="1">Profiling_FinalOutput[[#This Row],[TOTAL_Presented_Young_ppl_2014]]/Profiling_FinalOutput[[#This Row],[LA_Population]]</f>
        <v>0</v>
      </c>
      <c r="K107" s="162">
        <f ca="1">Profiling_FinalOutput[[#This Row],[TOTAL_Assessed_Young_ppl_2014]]/Profiling_FinalOutput[[#This Row],[LA_Population]]</f>
        <v>4.6035570150536315E-4</v>
      </c>
      <c r="L10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08" spans="1:12">
      <c r="A108" s="161" t="str">
        <f t="array" aca="1" ref="A108" ca="1">INDIRECT("FinalOutput[@["&amp;A$1&amp;"]]")</f>
        <v>England</v>
      </c>
      <c r="B108" s="129" t="str">
        <f t="array" aca="1" ref="B108" ca="1">INDIRECT("FinalOutput[@["&amp;B$1&amp;"]]")</f>
        <v>East Sussex</v>
      </c>
      <c r="C108" s="129" t="str">
        <f t="array" aca="1" ref="C108" ca="1">INDIRECT("FinalOutput[@["&amp;C$1&amp;"]]")</f>
        <v>E07000061</v>
      </c>
      <c r="D108" s="129" t="str">
        <f t="array" aca="1" ref="D108" ca="1">INDIRECT("FinalOutput[@["&amp;D$1&amp;"]]")</f>
        <v>Eastbourne</v>
      </c>
      <c r="E108" s="129" t="str">
        <f t="array" aca="1" ref="E108" ca="1">INDIRECT("FinalOutput[@["&amp;E$1&amp;"]]")</f>
        <v>District</v>
      </c>
      <c r="F108" s="129">
        <f t="array" aca="1" ref="F108" ca="1">INDIRECT("FinalOutput[@["&amp;F$1&amp;"]]")</f>
        <v>99412</v>
      </c>
      <c r="G108" s="129">
        <f t="array" aca="1" ref="G108" ca="1">INDIRECT("FinalOutput[@["&amp;G$1&amp;"]]")</f>
        <v>4415.8900000000003</v>
      </c>
      <c r="H108" s="129">
        <f t="array" aca="1" ref="H108" ca="1">INDIRECT("FinalOutput[@["&amp;H$1&amp;"]]")</f>
        <v>71.863527705151796</v>
      </c>
      <c r="I108" s="129">
        <f t="array" aca="1" ref="I108" ca="1">INDIRECT("FinalOutput[@["&amp;I$1&amp;"]]")</f>
        <v>16.421720580780033</v>
      </c>
      <c r="J108" s="162">
        <f ca="1">Profiling_FinalOutput[[#This Row],[TOTAL_Presented_Young_ppl_2014]]/Profiling_FinalOutput[[#This Row],[LA_Population]]</f>
        <v>7.2288584582496881E-4</v>
      </c>
      <c r="K108" s="162">
        <f ca="1">Profiling_FinalOutput[[#This Row],[TOTAL_Assessed_Young_ppl_2014]]/Profiling_FinalOutput[[#This Row],[LA_Population]]</f>
        <v>1.6518851427171802E-4</v>
      </c>
      <c r="L10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0.77148741364108153</v>
      </c>
    </row>
    <row r="109" spans="1:12">
      <c r="A109" s="161" t="str">
        <f t="array" aca="1" ref="A109" ca="1">INDIRECT("FinalOutput[@["&amp;A$1&amp;"]]")</f>
        <v>England</v>
      </c>
      <c r="B109" s="129" t="str">
        <f t="array" aca="1" ref="B109" ca="1">INDIRECT("FinalOutput[@["&amp;B$1&amp;"]]")</f>
        <v>Essex</v>
      </c>
      <c r="C109" s="129" t="str">
        <f t="array" aca="1" ref="C109" ca="1">INDIRECT("FinalOutput[@["&amp;C$1&amp;"]]")</f>
        <v>E07000066</v>
      </c>
      <c r="D109" s="129" t="str">
        <f t="array" aca="1" ref="D109" ca="1">INDIRECT("FinalOutput[@["&amp;D$1&amp;"]]")</f>
        <v>Basildon</v>
      </c>
      <c r="E109" s="129" t="str">
        <f t="array" aca="1" ref="E109" ca="1">INDIRECT("FinalOutput[@["&amp;E$1&amp;"]]")</f>
        <v>District</v>
      </c>
      <c r="F109" s="129">
        <f t="array" aca="1" ref="F109" ca="1">INDIRECT("FinalOutput[@["&amp;F$1&amp;"]]")</f>
        <v>174497</v>
      </c>
      <c r="G109" s="129">
        <f t="array" aca="1" ref="G109" ca="1">INDIRECT("FinalOutput[@["&amp;G$1&amp;"]]")</f>
        <v>11002.46</v>
      </c>
      <c r="H109" s="129">
        <f t="array" aca="1" ref="H109" ca="1">INDIRECT("FinalOutput[@["&amp;H$1&amp;"]]")</f>
        <v>0</v>
      </c>
      <c r="I109" s="129">
        <f t="array" aca="1" ref="I109" ca="1">INDIRECT("FinalOutput[@["&amp;I$1&amp;"]]")</f>
        <v>0</v>
      </c>
      <c r="J109" s="162">
        <f ca="1">Profiling_FinalOutput[[#This Row],[TOTAL_Presented_Young_ppl_2014]]/Profiling_FinalOutput[[#This Row],[LA_Population]]</f>
        <v>0</v>
      </c>
      <c r="K109" s="162">
        <f ca="1">Profiling_FinalOutput[[#This Row],[TOTAL_Assessed_Young_ppl_2014]]/Profiling_FinalOutput[[#This Row],[LA_Population]]</f>
        <v>0</v>
      </c>
      <c r="L10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10" spans="1:12">
      <c r="A110" s="161" t="str">
        <f t="array" aca="1" ref="A110" ca="1">INDIRECT("FinalOutput[@["&amp;A$1&amp;"]]")</f>
        <v>England</v>
      </c>
      <c r="B110" s="129" t="str">
        <f t="array" aca="1" ref="B110" ca="1">INDIRECT("FinalOutput[@["&amp;B$1&amp;"]]")</f>
        <v>Essex</v>
      </c>
      <c r="C110" s="129" t="str">
        <f t="array" aca="1" ref="C110" ca="1">INDIRECT("FinalOutput[@["&amp;C$1&amp;"]]")</f>
        <v>E07000067</v>
      </c>
      <c r="D110" s="129" t="str">
        <f t="array" aca="1" ref="D110" ca="1">INDIRECT("FinalOutput[@["&amp;D$1&amp;"]]")</f>
        <v>Braintree</v>
      </c>
      <c r="E110" s="129" t="str">
        <f t="array" aca="1" ref="E110" ca="1">INDIRECT("FinalOutput[@["&amp;E$1&amp;"]]")</f>
        <v>District</v>
      </c>
      <c r="F110" s="129">
        <f t="array" aca="1" ref="F110" ca="1">INDIRECT("FinalOutput[@["&amp;F$1&amp;"]]")</f>
        <v>147084</v>
      </c>
      <c r="G110" s="129">
        <f t="array" aca="1" ref="G110" ca="1">INDIRECT("FinalOutput[@["&amp;G$1&amp;"]]")</f>
        <v>61170.84</v>
      </c>
      <c r="H110" s="129">
        <f t="array" aca="1" ref="H110" ca="1">INDIRECT("FinalOutput[@["&amp;H$1&amp;"]]")</f>
        <v>120</v>
      </c>
      <c r="I110" s="129">
        <f t="array" aca="1" ref="I110" ca="1">INDIRECT("FinalOutput[@["&amp;I$1&amp;"]]")</f>
        <v>78</v>
      </c>
      <c r="J110" s="162">
        <f ca="1">Profiling_FinalOutput[[#This Row],[TOTAL_Presented_Young_ppl_2014]]/Profiling_FinalOutput[[#This Row],[LA_Population]]</f>
        <v>8.1586032471240926E-4</v>
      </c>
      <c r="K110" s="162">
        <f ca="1">Profiling_FinalOutput[[#This Row],[TOTAL_Assessed_Young_ppl_2014]]/Profiling_FinalOutput[[#This Row],[LA_Population]]</f>
        <v>5.3030921106306597E-4</v>
      </c>
      <c r="L11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0.35</v>
      </c>
    </row>
    <row r="111" spans="1:12">
      <c r="A111" s="161" t="str">
        <f t="array" aca="1" ref="A111" ca="1">INDIRECT("FinalOutput[@["&amp;A$1&amp;"]]")</f>
        <v>England</v>
      </c>
      <c r="B111" s="129" t="str">
        <f t="array" aca="1" ref="B111" ca="1">INDIRECT("FinalOutput[@["&amp;B$1&amp;"]]")</f>
        <v>Essex</v>
      </c>
      <c r="C111" s="129" t="str">
        <f t="array" aca="1" ref="C111" ca="1">INDIRECT("FinalOutput[@["&amp;C$1&amp;"]]")</f>
        <v>E07000068</v>
      </c>
      <c r="D111" s="129" t="str">
        <f t="array" aca="1" ref="D111" ca="1">INDIRECT("FinalOutput[@["&amp;D$1&amp;"]]")</f>
        <v>Brentwood</v>
      </c>
      <c r="E111" s="129" t="str">
        <f t="array" aca="1" ref="E111" ca="1">INDIRECT("FinalOutput[@["&amp;E$1&amp;"]]")</f>
        <v>District</v>
      </c>
      <c r="F111" s="129">
        <f t="array" aca="1" ref="F111" ca="1">INDIRECT("FinalOutput[@["&amp;F$1&amp;"]]")</f>
        <v>73601</v>
      </c>
      <c r="G111" s="129">
        <f t="array" aca="1" ref="G111" ca="1">INDIRECT("FinalOutput[@["&amp;G$1&amp;"]]")</f>
        <v>15311.75</v>
      </c>
      <c r="H111" s="129">
        <f t="array" aca="1" ref="H111" ca="1">INDIRECT("FinalOutput[@["&amp;H$1&amp;"]]")</f>
        <v>0</v>
      </c>
      <c r="I111" s="129">
        <f t="array" aca="1" ref="I111" ca="1">INDIRECT("FinalOutput[@["&amp;I$1&amp;"]]")</f>
        <v>0</v>
      </c>
      <c r="J111" s="162">
        <f ca="1">Profiling_FinalOutput[[#This Row],[TOTAL_Presented_Young_ppl_2014]]/Profiling_FinalOutput[[#This Row],[LA_Population]]</f>
        <v>0</v>
      </c>
      <c r="K111" s="162">
        <f ca="1">Profiling_FinalOutput[[#This Row],[TOTAL_Assessed_Young_ppl_2014]]/Profiling_FinalOutput[[#This Row],[LA_Population]]</f>
        <v>0</v>
      </c>
      <c r="L11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12" spans="1:12">
      <c r="A112" s="161" t="str">
        <f t="array" aca="1" ref="A112" ca="1">INDIRECT("FinalOutput[@["&amp;A$1&amp;"]]")</f>
        <v>England</v>
      </c>
      <c r="B112" s="129" t="str">
        <f t="array" aca="1" ref="B112" ca="1">INDIRECT("FinalOutput[@["&amp;B$1&amp;"]]")</f>
        <v>Gloucestershire</v>
      </c>
      <c r="C112" s="129" t="str">
        <f t="array" aca="1" ref="C112" ca="1">INDIRECT("FinalOutput[@["&amp;C$1&amp;"]]")</f>
        <v>E07000081</v>
      </c>
      <c r="D112" s="129" t="str">
        <f t="array" aca="1" ref="D112" ca="1">INDIRECT("FinalOutput[@["&amp;D$1&amp;"]]")</f>
        <v>Gloucester</v>
      </c>
      <c r="E112" s="129" t="str">
        <f t="array" aca="1" ref="E112" ca="1">INDIRECT("FinalOutput[@["&amp;E$1&amp;"]]")</f>
        <v>District</v>
      </c>
      <c r="F112" s="129">
        <f t="array" aca="1" ref="F112" ca="1">INDIRECT("FinalOutput[@["&amp;F$1&amp;"]]")</f>
        <v>121688</v>
      </c>
      <c r="G112" s="129">
        <f t="array" aca="1" ref="G112" ca="1">INDIRECT("FinalOutput[@["&amp;G$1&amp;"]]")</f>
        <v>4053.68</v>
      </c>
      <c r="H112" s="129">
        <f t="array" aca="1" ref="H112" ca="1">INDIRECT("FinalOutput[@["&amp;H$1&amp;"]]")</f>
        <v>317.55650402690861</v>
      </c>
      <c r="I112" s="129">
        <f t="array" aca="1" ref="I112" ca="1">INDIRECT("FinalOutput[@["&amp;I$1&amp;"]]")</f>
        <v>28.537314232877261</v>
      </c>
      <c r="J112" s="162">
        <f ca="1">Profiling_FinalOutput[[#This Row],[TOTAL_Presented_Young_ppl_2014]]/Profiling_FinalOutput[[#This Row],[LA_Population]]</f>
        <v>2.6095958847783562E-3</v>
      </c>
      <c r="K112" s="162">
        <f ca="1">Profiling_FinalOutput[[#This Row],[TOTAL_Assessed_Young_ppl_2014]]/Profiling_FinalOutput[[#This Row],[LA_Population]]</f>
        <v>2.3451214772925237E-4</v>
      </c>
      <c r="L11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0.91013468824918453</v>
      </c>
    </row>
    <row r="113" spans="1:12">
      <c r="A113" s="161" t="str">
        <f t="array" aca="1" ref="A113" ca="1">INDIRECT("FinalOutput[@["&amp;A$1&amp;"]]")</f>
        <v>England</v>
      </c>
      <c r="B113" s="129" t="str">
        <f t="array" aca="1" ref="B113" ca="1">INDIRECT("FinalOutput[@["&amp;B$1&amp;"]]")</f>
        <v>Gloucestershire</v>
      </c>
      <c r="C113" s="129" t="str">
        <f t="array" aca="1" ref="C113" ca="1">INDIRECT("FinalOutput[@["&amp;C$1&amp;"]]")</f>
        <v>E07000082</v>
      </c>
      <c r="D113" s="129" t="str">
        <f t="array" aca="1" ref="D113" ca="1">INDIRECT("FinalOutput[@["&amp;D$1&amp;"]]")</f>
        <v>Stroud</v>
      </c>
      <c r="E113" s="129" t="str">
        <f t="array" aca="1" ref="E113" ca="1">INDIRECT("FinalOutput[@["&amp;E$1&amp;"]]")</f>
        <v>District</v>
      </c>
      <c r="F113" s="129">
        <f t="array" aca="1" ref="F113" ca="1">INDIRECT("FinalOutput[@["&amp;F$1&amp;"]]")</f>
        <v>112779</v>
      </c>
      <c r="G113" s="129">
        <f t="array" aca="1" ref="G113" ca="1">INDIRECT("FinalOutput[@["&amp;G$1&amp;"]]")</f>
        <v>46065.47</v>
      </c>
      <c r="H113" s="129">
        <f t="array" aca="1" ref="H113" ca="1">INDIRECT("FinalOutput[@["&amp;H$1&amp;"]]")</f>
        <v>43.392618562641545</v>
      </c>
      <c r="I113" s="129">
        <f t="array" aca="1" ref="I113" ca="1">INDIRECT("FinalOutput[@["&amp;I$1&amp;"]]")</f>
        <v>42.448045508757353</v>
      </c>
      <c r="J113" s="162">
        <f ca="1">Profiling_FinalOutput[[#This Row],[TOTAL_Presented_Young_ppl_2014]]/Profiling_FinalOutput[[#This Row],[LA_Population]]</f>
        <v>3.8475796524744453E-4</v>
      </c>
      <c r="K113" s="162">
        <f ca="1">Profiling_FinalOutput[[#This Row],[TOTAL_Assessed_Young_ppl_2014]]/Profiling_FinalOutput[[#This Row],[LA_Population]]</f>
        <v>3.763825313999712E-4</v>
      </c>
      <c r="L11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2.1768058374274108E-2</v>
      </c>
    </row>
    <row r="114" spans="1:12">
      <c r="A114" s="161" t="str">
        <f t="array" aca="1" ref="A114" ca="1">INDIRECT("FinalOutput[@["&amp;A$1&amp;"]]")</f>
        <v>England</v>
      </c>
      <c r="B114" s="129" t="str">
        <f t="array" aca="1" ref="B114" ca="1">INDIRECT("FinalOutput[@["&amp;B$1&amp;"]]")</f>
        <v>Gloucestershire</v>
      </c>
      <c r="C114" s="129" t="str">
        <f t="array" aca="1" ref="C114" ca="1">INDIRECT("FinalOutput[@["&amp;C$1&amp;"]]")</f>
        <v>E07000083</v>
      </c>
      <c r="D114" s="129" t="str">
        <f t="array" aca="1" ref="D114" ca="1">INDIRECT("FinalOutput[@["&amp;D$1&amp;"]]")</f>
        <v>Tewkesbury</v>
      </c>
      <c r="E114" s="129" t="str">
        <f t="array" aca="1" ref="E114" ca="1">INDIRECT("FinalOutput[@["&amp;E$1&amp;"]]")</f>
        <v>District</v>
      </c>
      <c r="F114" s="129">
        <f t="array" aca="1" ref="F114" ca="1">INDIRECT("FinalOutput[@["&amp;F$1&amp;"]]")</f>
        <v>81943</v>
      </c>
      <c r="G114" s="129">
        <f t="array" aca="1" ref="G114" ca="1">INDIRECT("FinalOutput[@["&amp;G$1&amp;"]]")</f>
        <v>41441.83</v>
      </c>
      <c r="H114" s="129">
        <f t="array" aca="1" ref="H114" ca="1">INDIRECT("FinalOutput[@["&amp;H$1&amp;"]]")</f>
        <v>19.902937097141631</v>
      </c>
      <c r="I114" s="129">
        <f t="array" aca="1" ref="I114" ca="1">INDIRECT("FinalOutput[@["&amp;I$1&amp;"]]")</f>
        <v>19.216628921378128</v>
      </c>
      <c r="J114" s="162">
        <f ca="1">Profiling_FinalOutput[[#This Row],[TOTAL_Presented_Young_ppl_2014]]/Profiling_FinalOutput[[#This Row],[LA_Population]]</f>
        <v>2.4288758157672567E-4</v>
      </c>
      <c r="K114" s="162">
        <f ca="1">Profiling_FinalOutput[[#This Row],[TOTAL_Assessed_Young_ppl_2014]]/Profiling_FinalOutput[[#This Row],[LA_Population]]</f>
        <v>2.3451214772925237E-4</v>
      </c>
      <c r="L11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3.4482758620689613E-2</v>
      </c>
    </row>
    <row r="115" spans="1:12">
      <c r="A115" s="161" t="str">
        <f t="array" aca="1" ref="A115" ca="1">INDIRECT("FinalOutput[@["&amp;A$1&amp;"]]")</f>
        <v>England</v>
      </c>
      <c r="B115" s="129" t="str">
        <f t="array" aca="1" ref="B115" ca="1">INDIRECT("FinalOutput[@["&amp;B$1&amp;"]]")</f>
        <v>Hampshire</v>
      </c>
      <c r="C115" s="129" t="str">
        <f t="array" aca="1" ref="C115" ca="1">INDIRECT("FinalOutput[@["&amp;C$1&amp;"]]")</f>
        <v>E07000084</v>
      </c>
      <c r="D115" s="129" t="str">
        <f t="array" aca="1" ref="D115" ca="1">INDIRECT("FinalOutput[@["&amp;D$1&amp;"]]")</f>
        <v>Basingstoke and Deane</v>
      </c>
      <c r="E115" s="129" t="str">
        <f t="array" aca="1" ref="E115" ca="1">INDIRECT("FinalOutput[@["&amp;E$1&amp;"]]")</f>
        <v>District</v>
      </c>
      <c r="F115" s="129">
        <f t="array" aca="1" ref="F115" ca="1">INDIRECT("FinalOutput[@["&amp;F$1&amp;"]]")</f>
        <v>167799</v>
      </c>
      <c r="G115" s="129">
        <f t="array" aca="1" ref="G115" ca="1">INDIRECT("FinalOutput[@["&amp;G$1&amp;"]]")</f>
        <v>63380.74</v>
      </c>
      <c r="H115" s="129">
        <f t="array" aca="1" ref="H115" ca="1">INDIRECT("FinalOutput[@["&amp;H$1&amp;"]]")</f>
        <v>16.553398573973965</v>
      </c>
      <c r="I115" s="129">
        <f t="array" aca="1" ref="I115" ca="1">INDIRECT("FinalOutput[@["&amp;I$1&amp;"]]")</f>
        <v>4.4566842314545285</v>
      </c>
      <c r="J115" s="162">
        <f ca="1">Profiling_FinalOutput[[#This Row],[TOTAL_Presented_Young_ppl_2014]]/Profiling_FinalOutput[[#This Row],[LA_Population]]</f>
        <v>9.8650162241574531E-5</v>
      </c>
      <c r="K115" s="162">
        <f ca="1">Profiling_FinalOutput[[#This Row],[TOTAL_Assessed_Young_ppl_2014]]/Profiling_FinalOutput[[#This Row],[LA_Population]]</f>
        <v>2.6559659065039293E-5</v>
      </c>
      <c r="L11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0.73076923076923084</v>
      </c>
    </row>
    <row r="116" spans="1:12">
      <c r="A116" s="161" t="str">
        <f t="array" aca="1" ref="A116" ca="1">INDIRECT("FinalOutput[@["&amp;A$1&amp;"]]")</f>
        <v>England</v>
      </c>
      <c r="B116" s="129" t="str">
        <f t="array" aca="1" ref="B116" ca="1">INDIRECT("FinalOutput[@["&amp;B$1&amp;"]]")</f>
        <v>Essex</v>
      </c>
      <c r="C116" s="129" t="str">
        <f t="array" aca="1" ref="C116" ca="1">INDIRECT("FinalOutput[@["&amp;C$1&amp;"]]")</f>
        <v>E07000069</v>
      </c>
      <c r="D116" s="129" t="str">
        <f t="array" aca="1" ref="D116" ca="1">INDIRECT("FinalOutput[@["&amp;D$1&amp;"]]")</f>
        <v>Castle Point</v>
      </c>
      <c r="E116" s="129" t="str">
        <f t="array" aca="1" ref="E116" ca="1">INDIRECT("FinalOutput[@["&amp;E$1&amp;"]]")</f>
        <v>District</v>
      </c>
      <c r="F116" s="129">
        <f t="array" aca="1" ref="F116" ca="1">INDIRECT("FinalOutput[@["&amp;F$1&amp;"]]")</f>
        <v>88011</v>
      </c>
      <c r="G116" s="129">
        <f t="array" aca="1" ref="G116" ca="1">INDIRECT("FinalOutput[@["&amp;G$1&amp;"]]")</f>
        <v>4506.8599999999997</v>
      </c>
      <c r="H116" s="129">
        <f t="array" aca="1" ref="H116" ca="1">INDIRECT("FinalOutput[@["&amp;H$1&amp;"]]")</f>
        <v>52</v>
      </c>
      <c r="I116" s="129">
        <f t="array" aca="1" ref="I116" ca="1">INDIRECT("FinalOutput[@["&amp;I$1&amp;"]]")</f>
        <v>14</v>
      </c>
      <c r="J116" s="162">
        <f ca="1">Profiling_FinalOutput[[#This Row],[TOTAL_Presented_Young_ppl_2014]]/Profiling_FinalOutput[[#This Row],[LA_Population]]</f>
        <v>5.9083523650452783E-4</v>
      </c>
      <c r="K116" s="162">
        <f ca="1">Profiling_FinalOutput[[#This Row],[TOTAL_Assessed_Young_ppl_2014]]/Profiling_FinalOutput[[#This Row],[LA_Population]]</f>
        <v>1.590710252127575E-4</v>
      </c>
      <c r="L11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0.73076923076923073</v>
      </c>
    </row>
    <row r="117" spans="1:12">
      <c r="A117" s="161" t="str">
        <f t="array" aca="1" ref="A117" ca="1">INDIRECT("FinalOutput[@["&amp;A$1&amp;"]]")</f>
        <v>England</v>
      </c>
      <c r="B117" s="129" t="str">
        <f t="array" aca="1" ref="B117" ca="1">INDIRECT("FinalOutput[@["&amp;B$1&amp;"]]")</f>
        <v>Essex</v>
      </c>
      <c r="C117" s="129" t="str">
        <f t="array" aca="1" ref="C117" ca="1">INDIRECT("FinalOutput[@["&amp;C$1&amp;"]]")</f>
        <v>E07000070</v>
      </c>
      <c r="D117" s="129" t="str">
        <f t="array" aca="1" ref="D117" ca="1">INDIRECT("FinalOutput[@["&amp;D$1&amp;"]]")</f>
        <v>Chelmsford</v>
      </c>
      <c r="E117" s="129" t="str">
        <f t="array" aca="1" ref="E117" ca="1">INDIRECT("FinalOutput[@["&amp;E$1&amp;"]]")</f>
        <v>District</v>
      </c>
      <c r="F117" s="129">
        <f t="array" aca="1" ref="F117" ca="1">INDIRECT("FinalOutput[@["&amp;F$1&amp;"]]")</f>
        <v>168310</v>
      </c>
      <c r="G117" s="129">
        <f t="array" aca="1" ref="G117" ca="1">INDIRECT("FinalOutput[@["&amp;G$1&amp;"]]")</f>
        <v>33877.56</v>
      </c>
      <c r="H117" s="129">
        <f t="array" aca="1" ref="H117" ca="1">INDIRECT("FinalOutput[@["&amp;H$1&amp;"]]")</f>
        <v>0</v>
      </c>
      <c r="I117" s="129">
        <f t="array" aca="1" ref="I117" ca="1">INDIRECT("FinalOutput[@["&amp;I$1&amp;"]]")</f>
        <v>0</v>
      </c>
      <c r="J117" s="162">
        <f ca="1">Profiling_FinalOutput[[#This Row],[TOTAL_Presented_Young_ppl_2014]]/Profiling_FinalOutput[[#This Row],[LA_Population]]</f>
        <v>0</v>
      </c>
      <c r="K117" s="162">
        <f ca="1">Profiling_FinalOutput[[#This Row],[TOTAL_Assessed_Young_ppl_2014]]/Profiling_FinalOutput[[#This Row],[LA_Population]]</f>
        <v>0</v>
      </c>
      <c r="L11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18" spans="1:12">
      <c r="A118" s="161" t="str">
        <f t="array" aca="1" ref="A118" ca="1">INDIRECT("FinalOutput[@["&amp;A$1&amp;"]]")</f>
        <v>England</v>
      </c>
      <c r="B118" s="129" t="str">
        <f t="array" aca="1" ref="B118" ca="1">INDIRECT("FinalOutput[@["&amp;B$1&amp;"]]")</f>
        <v>Essex</v>
      </c>
      <c r="C118" s="129" t="str">
        <f t="array" aca="1" ref="C118" ca="1">INDIRECT("FinalOutput[@["&amp;C$1&amp;"]]")</f>
        <v>E07000071</v>
      </c>
      <c r="D118" s="129" t="str">
        <f t="array" aca="1" ref="D118" ca="1">INDIRECT("FinalOutput[@["&amp;D$1&amp;"]]")</f>
        <v>Colchester</v>
      </c>
      <c r="E118" s="129" t="str">
        <f t="array" aca="1" ref="E118" ca="1">INDIRECT("FinalOutput[@["&amp;E$1&amp;"]]")</f>
        <v>District</v>
      </c>
      <c r="F118" s="129">
        <f t="array" aca="1" ref="F118" ca="1">INDIRECT("FinalOutput[@["&amp;F$1&amp;"]]")</f>
        <v>173074</v>
      </c>
      <c r="G118" s="129">
        <f t="array" aca="1" ref="G118" ca="1">INDIRECT("FinalOutput[@["&amp;G$1&amp;"]]")</f>
        <v>32908.17</v>
      </c>
      <c r="H118" s="129">
        <f t="array" aca="1" ref="H118" ca="1">INDIRECT("FinalOutput[@["&amp;H$1&amp;"]]")</f>
        <v>248</v>
      </c>
      <c r="I118" s="129">
        <f t="array" aca="1" ref="I118" ca="1">INDIRECT("FinalOutput[@["&amp;I$1&amp;"]]")</f>
        <v>110</v>
      </c>
      <c r="J118" s="162">
        <f ca="1">Profiling_FinalOutput[[#This Row],[TOTAL_Presented_Young_ppl_2014]]/Profiling_FinalOutput[[#This Row],[LA_Population]]</f>
        <v>1.4329130891988398E-3</v>
      </c>
      <c r="K118" s="162">
        <f ca="1">Profiling_FinalOutput[[#This Row],[TOTAL_Assessed_Young_ppl_2014]]/Profiling_FinalOutput[[#This Row],[LA_Population]]</f>
        <v>6.3556628956400153E-4</v>
      </c>
      <c r="L11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0.55645161290322576</v>
      </c>
    </row>
    <row r="119" spans="1:12">
      <c r="A119" s="161" t="str">
        <f t="array" aca="1" ref="A119" ca="1">INDIRECT("FinalOutput[@["&amp;A$1&amp;"]]")</f>
        <v>England</v>
      </c>
      <c r="B119" s="129" t="str">
        <f t="array" aca="1" ref="B119" ca="1">INDIRECT("FinalOutput[@["&amp;B$1&amp;"]]")</f>
        <v>Essex</v>
      </c>
      <c r="C119" s="129" t="str">
        <f t="array" aca="1" ref="C119" ca="1">INDIRECT("FinalOutput[@["&amp;C$1&amp;"]]")</f>
        <v>E07000072</v>
      </c>
      <c r="D119" s="129" t="str">
        <f t="array" aca="1" ref="D119" ca="1">INDIRECT("FinalOutput[@["&amp;D$1&amp;"]]")</f>
        <v>Epping Forest</v>
      </c>
      <c r="E119" s="129" t="str">
        <f t="array" aca="1" ref="E119" ca="1">INDIRECT("FinalOutput[@["&amp;E$1&amp;"]]")</f>
        <v>District</v>
      </c>
      <c r="F119" s="129">
        <f t="array" aca="1" ref="F119" ca="1">INDIRECT("FinalOutput[@["&amp;F$1&amp;"]]")</f>
        <v>124659</v>
      </c>
      <c r="G119" s="129">
        <f t="array" aca="1" ref="G119" ca="1">INDIRECT("FinalOutput[@["&amp;G$1&amp;"]]")</f>
        <v>33898.559999999998</v>
      </c>
      <c r="H119" s="129">
        <f t="array" aca="1" ref="H119" ca="1">INDIRECT("FinalOutput[@["&amp;H$1&amp;"]]")</f>
        <v>0</v>
      </c>
      <c r="I119" s="129">
        <f t="array" aca="1" ref="I119" ca="1">INDIRECT("FinalOutput[@["&amp;I$1&amp;"]]")</f>
        <v>0</v>
      </c>
      <c r="J119" s="162">
        <f ca="1">Profiling_FinalOutput[[#This Row],[TOTAL_Presented_Young_ppl_2014]]/Profiling_FinalOutput[[#This Row],[LA_Population]]</f>
        <v>0</v>
      </c>
      <c r="K119" s="162">
        <f ca="1">Profiling_FinalOutput[[#This Row],[TOTAL_Assessed_Young_ppl_2014]]/Profiling_FinalOutput[[#This Row],[LA_Population]]</f>
        <v>0</v>
      </c>
      <c r="L11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20" spans="1:12">
      <c r="A120" s="161" t="str">
        <f t="array" aca="1" ref="A120" ca="1">INDIRECT("FinalOutput[@["&amp;A$1&amp;"]]")</f>
        <v>England</v>
      </c>
      <c r="B120" s="129" t="str">
        <f t="array" aca="1" ref="B120" ca="1">INDIRECT("FinalOutput[@["&amp;B$1&amp;"]]")</f>
        <v>Hampshire</v>
      </c>
      <c r="C120" s="129" t="str">
        <f t="array" aca="1" ref="C120" ca="1">INDIRECT("FinalOutput[@["&amp;C$1&amp;"]]")</f>
        <v>E07000085</v>
      </c>
      <c r="D120" s="129" t="str">
        <f t="array" aca="1" ref="D120" ca="1">INDIRECT("FinalOutput[@["&amp;D$1&amp;"]]")</f>
        <v>East Hampshire</v>
      </c>
      <c r="E120" s="129" t="str">
        <f t="array" aca="1" ref="E120" ca="1">INDIRECT("FinalOutput[@["&amp;E$1&amp;"]]")</f>
        <v>District</v>
      </c>
      <c r="F120" s="129">
        <f t="array" aca="1" ref="F120" ca="1">INDIRECT("FinalOutput[@["&amp;F$1&amp;"]]")</f>
        <v>115608</v>
      </c>
      <c r="G120" s="129">
        <f t="array" aca="1" ref="G120" ca="1">INDIRECT("FinalOutput[@["&amp;G$1&amp;"]]")</f>
        <v>51444.15</v>
      </c>
      <c r="H120" s="129">
        <f t="array" aca="1" ref="H120" ca="1">INDIRECT("FinalOutput[@["&amp;H$1&amp;"]]")</f>
        <v>11.404747956423947</v>
      </c>
      <c r="I120" s="129">
        <f t="array" aca="1" ref="I120" ca="1">INDIRECT("FinalOutput[@["&amp;I$1&amp;"]]")</f>
        <v>3.0705090651910627</v>
      </c>
      <c r="J120" s="162">
        <f ca="1">Profiling_FinalOutput[[#This Row],[TOTAL_Presented_Young_ppl_2014]]/Profiling_FinalOutput[[#This Row],[LA_Population]]</f>
        <v>9.8650162241574517E-5</v>
      </c>
      <c r="K120" s="162">
        <f ca="1">Profiling_FinalOutput[[#This Row],[TOTAL_Assessed_Young_ppl_2014]]/Profiling_FinalOutput[[#This Row],[LA_Population]]</f>
        <v>2.6559659065039293E-5</v>
      </c>
      <c r="L12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0.73076923076923073</v>
      </c>
    </row>
    <row r="121" spans="1:12">
      <c r="A121" s="161" t="str">
        <f t="array" aca="1" ref="A121" ca="1">INDIRECT("FinalOutput[@["&amp;A$1&amp;"]]")</f>
        <v>England</v>
      </c>
      <c r="B121" s="129" t="str">
        <f t="array" aca="1" ref="B121" ca="1">INDIRECT("FinalOutput[@["&amp;B$1&amp;"]]")</f>
        <v>Hampshire</v>
      </c>
      <c r="C121" s="129" t="str">
        <f t="array" aca="1" ref="C121" ca="1">INDIRECT("FinalOutput[@["&amp;C$1&amp;"]]")</f>
        <v>E07000086</v>
      </c>
      <c r="D121" s="129" t="str">
        <f t="array" aca="1" ref="D121" ca="1">INDIRECT("FinalOutput[@["&amp;D$1&amp;"]]")</f>
        <v>Eastleigh</v>
      </c>
      <c r="E121" s="129" t="str">
        <f t="array" aca="1" ref="E121" ca="1">INDIRECT("FinalOutput[@["&amp;E$1&amp;"]]")</f>
        <v>District</v>
      </c>
      <c r="F121" s="129">
        <f t="array" aca="1" ref="F121" ca="1">INDIRECT("FinalOutput[@["&amp;F$1&amp;"]]")</f>
        <v>125199</v>
      </c>
      <c r="G121" s="129">
        <f t="array" aca="1" ref="G121" ca="1">INDIRECT("FinalOutput[@["&amp;G$1&amp;"]]")</f>
        <v>7977.76</v>
      </c>
      <c r="H121" s="129">
        <f t="array" aca="1" ref="H121" ca="1">INDIRECT("FinalOutput[@["&amp;H$1&amp;"]]")</f>
        <v>12.350901662482887</v>
      </c>
      <c r="I121" s="129">
        <f t="array" aca="1" ref="I121" ca="1">INDIRECT("FinalOutput[@["&amp;I$1&amp;"]]")</f>
        <v>25.325242755283853</v>
      </c>
      <c r="J121" s="162">
        <f ca="1">Profiling_FinalOutput[[#This Row],[TOTAL_Presented_Young_ppl_2014]]/Profiling_FinalOutput[[#This Row],[LA_Population]]</f>
        <v>9.8650162241574504E-5</v>
      </c>
      <c r="K121" s="162">
        <f ca="1">Profiling_FinalOutput[[#This Row],[TOTAL_Assessed_Young_ppl_2014]]/Profiling_FinalOutput[[#This Row],[LA_Population]]</f>
        <v>2.0227991242169547E-4</v>
      </c>
      <c r="L12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-1.0504772402335483</v>
      </c>
    </row>
    <row r="122" spans="1:12">
      <c r="A122" s="161" t="str">
        <f t="array" aca="1" ref="A122" ca="1">INDIRECT("FinalOutput[@["&amp;A$1&amp;"]]")</f>
        <v>England</v>
      </c>
      <c r="B122" s="129" t="str">
        <f t="array" aca="1" ref="B122" ca="1">INDIRECT("FinalOutput[@["&amp;B$1&amp;"]]")</f>
        <v>Hampshire</v>
      </c>
      <c r="C122" s="129" t="str">
        <f t="array" aca="1" ref="C122" ca="1">INDIRECT("FinalOutput[@["&amp;C$1&amp;"]]")</f>
        <v>E07000087</v>
      </c>
      <c r="D122" s="129" t="str">
        <f t="array" aca="1" ref="D122" ca="1">INDIRECT("FinalOutput[@["&amp;D$1&amp;"]]")</f>
        <v>Fareham</v>
      </c>
      <c r="E122" s="129" t="str">
        <f t="array" aca="1" ref="E122" ca="1">INDIRECT("FinalOutput[@["&amp;E$1&amp;"]]")</f>
        <v>District</v>
      </c>
      <c r="F122" s="129">
        <f t="array" aca="1" ref="F122" ca="1">INDIRECT("FinalOutput[@["&amp;F$1&amp;"]]")</f>
        <v>111581</v>
      </c>
      <c r="G122" s="129">
        <f t="array" aca="1" ref="G122" ca="1">INDIRECT("FinalOutput[@["&amp;G$1&amp;"]]")</f>
        <v>7423.27</v>
      </c>
      <c r="H122" s="129">
        <f t="array" aca="1" ref="H122" ca="1">INDIRECT("FinalOutput[@["&amp;H$1&amp;"]]")</f>
        <v>249.00748375307714</v>
      </c>
      <c r="I122" s="129">
        <f t="array" aca="1" ref="I122" ca="1">INDIRECT("FinalOutput[@["&amp;I$1&amp;"]]")</f>
        <v>65.96355331813615</v>
      </c>
      <c r="J122" s="162">
        <f ca="1">Profiling_FinalOutput[[#This Row],[TOTAL_Presented_Young_ppl_2014]]/Profiling_FinalOutput[[#This Row],[LA_Population]]</f>
        <v>2.2316297913899065E-3</v>
      </c>
      <c r="K122" s="162">
        <f ca="1">Profiling_FinalOutput[[#This Row],[TOTAL_Assessed_Young_ppl_2014]]/Profiling_FinalOutput[[#This Row],[LA_Population]]</f>
        <v>5.9117191383959767E-4</v>
      </c>
      <c r="L12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0.73509409306128537</v>
      </c>
    </row>
    <row r="123" spans="1:12">
      <c r="A123" s="161" t="str">
        <f t="array" aca="1" ref="A123" ca="1">INDIRECT("FinalOutput[@["&amp;A$1&amp;"]]")</f>
        <v>England</v>
      </c>
      <c r="B123" s="129" t="str">
        <f t="array" aca="1" ref="B123" ca="1">INDIRECT("FinalOutput[@["&amp;B$1&amp;"]]")</f>
        <v>Hampshire</v>
      </c>
      <c r="C123" s="129" t="str">
        <f t="array" aca="1" ref="C123" ca="1">INDIRECT("FinalOutput[@["&amp;C$1&amp;"]]")</f>
        <v>E07000088</v>
      </c>
      <c r="D123" s="129" t="str">
        <f t="array" aca="1" ref="D123" ca="1">INDIRECT("FinalOutput[@["&amp;D$1&amp;"]]")</f>
        <v>Gosport</v>
      </c>
      <c r="E123" s="129" t="str">
        <f t="array" aca="1" ref="E123" ca="1">INDIRECT("FinalOutput[@["&amp;E$1&amp;"]]")</f>
        <v>District</v>
      </c>
      <c r="F123" s="129">
        <f t="array" aca="1" ref="F123" ca="1">INDIRECT("FinalOutput[@["&amp;F$1&amp;"]]")</f>
        <v>82622</v>
      </c>
      <c r="G123" s="129">
        <f t="array" aca="1" ref="G123" ca="1">INDIRECT("FinalOutput[@["&amp;G$1&amp;"]]")</f>
        <v>2532.09</v>
      </c>
      <c r="H123" s="129">
        <f t="array" aca="1" ref="H123" ca="1">INDIRECT("FinalOutput[@["&amp;H$1&amp;"]]")</f>
        <v>8.1506737047233688</v>
      </c>
      <c r="I123" s="129">
        <f t="array" aca="1" ref="I123" ca="1">INDIRECT("FinalOutput[@["&amp;I$1&amp;"]]")</f>
        <v>2.1944121512716763</v>
      </c>
      <c r="J123" s="162">
        <f ca="1">Profiling_FinalOutput[[#This Row],[TOTAL_Presented_Young_ppl_2014]]/Profiling_FinalOutput[[#This Row],[LA_Population]]</f>
        <v>9.8650162241574504E-5</v>
      </c>
      <c r="K123" s="162">
        <f ca="1">Profiling_FinalOutput[[#This Row],[TOTAL_Assessed_Young_ppl_2014]]/Profiling_FinalOutput[[#This Row],[LA_Population]]</f>
        <v>2.655965906503929E-5</v>
      </c>
      <c r="L12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0.73076923076923084</v>
      </c>
    </row>
    <row r="124" spans="1:12">
      <c r="A124" s="161" t="str">
        <f t="array" aca="1" ref="A124" ca="1">INDIRECT("FinalOutput[@["&amp;A$1&amp;"]]")</f>
        <v>England</v>
      </c>
      <c r="B124" s="129" t="str">
        <f t="array" aca="1" ref="B124" ca="1">INDIRECT("FinalOutput[@["&amp;B$1&amp;"]]")</f>
        <v>Hampshire</v>
      </c>
      <c r="C124" s="129" t="str">
        <f t="array" aca="1" ref="C124" ca="1">INDIRECT("FinalOutput[@["&amp;C$1&amp;"]]")</f>
        <v>E07000092</v>
      </c>
      <c r="D124" s="129" t="str">
        <f t="array" aca="1" ref="D124" ca="1">INDIRECT("FinalOutput[@["&amp;D$1&amp;"]]")</f>
        <v>Rushmoor</v>
      </c>
      <c r="E124" s="129" t="str">
        <f t="array" aca="1" ref="E124" ca="1">INDIRECT("FinalOutput[@["&amp;E$1&amp;"]]")</f>
        <v>District</v>
      </c>
      <c r="F124" s="129">
        <f t="array" aca="1" ref="F124" ca="1">INDIRECT("FinalOutput[@["&amp;F$1&amp;"]]")</f>
        <v>93807</v>
      </c>
      <c r="G124" s="129">
        <f t="array" aca="1" ref="G124" ca="1">INDIRECT("FinalOutput[@["&amp;G$1&amp;"]]")</f>
        <v>3904.46</v>
      </c>
      <c r="H124" s="129">
        <f t="array" aca="1" ref="H124" ca="1">INDIRECT("FinalOutput[@["&amp;H$1&amp;"]]")</f>
        <v>9.2540757693953797</v>
      </c>
      <c r="I124" s="129">
        <f t="array" aca="1" ref="I124" ca="1">INDIRECT("FinalOutput[@["&amp;I$1&amp;"]]")</f>
        <v>26.491481937914141</v>
      </c>
      <c r="J124" s="162">
        <f ca="1">Profiling_FinalOutput[[#This Row],[TOTAL_Presented_Young_ppl_2014]]/Profiling_FinalOutput[[#This Row],[LA_Population]]</f>
        <v>9.8650162241574504E-5</v>
      </c>
      <c r="K124" s="162">
        <f ca="1">Profiling_FinalOutput[[#This Row],[TOTAL_Assessed_Young_ppl_2014]]/Profiling_FinalOutput[[#This Row],[LA_Population]]</f>
        <v>2.824041056415208E-4</v>
      </c>
      <c r="L12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-1.8626826274240649</v>
      </c>
    </row>
    <row r="125" spans="1:12">
      <c r="A125" s="161" t="str">
        <f t="array" aca="1" ref="A125" ca="1">INDIRECT("FinalOutput[@["&amp;A$1&amp;"]]")</f>
        <v>England</v>
      </c>
      <c r="B125" s="129" t="str">
        <f t="array" aca="1" ref="B125" ca="1">INDIRECT("FinalOutput[@["&amp;B$1&amp;"]]")</f>
        <v>Hampshire</v>
      </c>
      <c r="C125" s="129" t="str">
        <f t="array" aca="1" ref="C125" ca="1">INDIRECT("FinalOutput[@["&amp;C$1&amp;"]]")</f>
        <v>E07000093</v>
      </c>
      <c r="D125" s="129" t="str">
        <f t="array" aca="1" ref="D125" ca="1">INDIRECT("FinalOutput[@["&amp;D$1&amp;"]]")</f>
        <v>Test Valley</v>
      </c>
      <c r="E125" s="129" t="str">
        <f t="array" aca="1" ref="E125" ca="1">INDIRECT("FinalOutput[@["&amp;E$1&amp;"]]")</f>
        <v>District</v>
      </c>
      <c r="F125" s="129">
        <f t="array" aca="1" ref="F125" ca="1">INDIRECT("FinalOutput[@["&amp;F$1&amp;"]]")</f>
        <v>116398</v>
      </c>
      <c r="G125" s="129">
        <f t="array" aca="1" ref="G125" ca="1">INDIRECT("FinalOutput[@["&amp;G$1&amp;"]]")</f>
        <v>62757.99</v>
      </c>
      <c r="H125" s="129">
        <f t="array" aca="1" ref="H125" ca="1">INDIRECT("FinalOutput[@["&amp;H$1&amp;"]]")</f>
        <v>24.482681584594793</v>
      </c>
      <c r="I125" s="129">
        <f t="array" aca="1" ref="I125" ca="1">INDIRECT("FinalOutput[@["&amp;I$1&amp;"]]")</f>
        <v>16.091491195852445</v>
      </c>
      <c r="J125" s="162">
        <f ca="1">Profiling_FinalOutput[[#This Row],[TOTAL_Presented_Young_ppl_2014]]/Profiling_FinalOutput[[#This Row],[LA_Population]]</f>
        <v>2.1033593003827209E-4</v>
      </c>
      <c r="K125" s="162">
        <f ca="1">Profiling_FinalOutput[[#This Row],[TOTAL_Assessed_Young_ppl_2014]]/Profiling_FinalOutput[[#This Row],[LA_Population]]</f>
        <v>1.3824542686173685E-4</v>
      </c>
      <c r="L12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0.34273984080331815</v>
      </c>
    </row>
    <row r="126" spans="1:12">
      <c r="A126" s="161" t="str">
        <f t="array" aca="1" ref="A126" ca="1">INDIRECT("FinalOutput[@["&amp;A$1&amp;"]]")</f>
        <v>England</v>
      </c>
      <c r="B126" s="129" t="str">
        <f t="array" aca="1" ref="B126" ca="1">INDIRECT("FinalOutput[@["&amp;B$1&amp;"]]")</f>
        <v>Hampshire</v>
      </c>
      <c r="C126" s="129" t="str">
        <f t="array" aca="1" ref="C126" ca="1">INDIRECT("FinalOutput[@["&amp;C$1&amp;"]]")</f>
        <v>E07000094</v>
      </c>
      <c r="D126" s="129" t="str">
        <f t="array" aca="1" ref="D126" ca="1">INDIRECT("FinalOutput[@["&amp;D$1&amp;"]]")</f>
        <v>Winchester</v>
      </c>
      <c r="E126" s="129" t="str">
        <f t="array" aca="1" ref="E126" ca="1">INDIRECT("FinalOutput[@["&amp;E$1&amp;"]]")</f>
        <v>District</v>
      </c>
      <c r="F126" s="129">
        <f t="array" aca="1" ref="F126" ca="1">INDIRECT("FinalOutput[@["&amp;F$1&amp;"]]")</f>
        <v>116595</v>
      </c>
      <c r="G126" s="129">
        <f t="array" aca="1" ref="G126" ca="1">INDIRECT("FinalOutput[@["&amp;G$1&amp;"]]")</f>
        <v>66097.460000000006</v>
      </c>
      <c r="H126" s="129">
        <f t="array" aca="1" ref="H126" ca="1">INDIRECT("FinalOutput[@["&amp;H$1&amp;"]]")</f>
        <v>44.502115666556378</v>
      </c>
      <c r="I126" s="129">
        <f t="array" aca="1" ref="I126" ca="1">INDIRECT("FinalOutput[@["&amp;I$1&amp;"]]")</f>
        <v>26.096723448688255</v>
      </c>
      <c r="J126" s="162">
        <f ca="1">Profiling_FinalOutput[[#This Row],[TOTAL_Presented_Young_ppl_2014]]/Profiling_FinalOutput[[#This Row],[LA_Population]]</f>
        <v>3.8168116700164139E-4</v>
      </c>
      <c r="K126" s="162">
        <f ca="1">Profiling_FinalOutput[[#This Row],[TOTAL_Assessed_Young_ppl_2014]]/Profiling_FinalOutput[[#This Row],[LA_Population]]</f>
        <v>2.2382369268569198E-4</v>
      </c>
      <c r="L12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0.41358465641892822</v>
      </c>
    </row>
    <row r="127" spans="1:12">
      <c r="A127" s="161" t="str">
        <f t="array" aca="1" ref="A127" ca="1">INDIRECT("FinalOutput[@["&amp;A$1&amp;"]]")</f>
        <v>England</v>
      </c>
      <c r="B127" s="129" t="str">
        <f t="array" aca="1" ref="B127" ca="1">INDIRECT("FinalOutput[@["&amp;B$1&amp;"]]")</f>
        <v>Hampshire</v>
      </c>
      <c r="C127" s="129" t="str">
        <f t="array" aca="1" ref="C127" ca="1">INDIRECT("FinalOutput[@["&amp;C$1&amp;"]]")</f>
        <v>E07000089</v>
      </c>
      <c r="D127" s="129" t="str">
        <f t="array" aca="1" ref="D127" ca="1">INDIRECT("FinalOutput[@["&amp;D$1&amp;"]]")</f>
        <v>Hart</v>
      </c>
      <c r="E127" s="129" t="str">
        <f t="array" aca="1" ref="E127" ca="1">INDIRECT("FinalOutput[@["&amp;E$1&amp;"]]")</f>
        <v>District</v>
      </c>
      <c r="F127" s="129">
        <f t="array" aca="1" ref="F127" ca="1">INDIRECT("FinalOutput[@["&amp;F$1&amp;"]]")</f>
        <v>91033</v>
      </c>
      <c r="G127" s="129">
        <f t="array" aca="1" ref="G127" ca="1">INDIRECT("FinalOutput[@["&amp;G$1&amp;"]]")</f>
        <v>21526.53</v>
      </c>
      <c r="H127" s="129">
        <f t="array" aca="1" ref="H127" ca="1">INDIRECT("FinalOutput[@["&amp;H$1&amp;"]]")</f>
        <v>75.980420219337248</v>
      </c>
      <c r="I127" s="129">
        <f t="array" aca="1" ref="I127" ca="1">INDIRECT("FinalOutput[@["&amp;I$1&amp;"]]")</f>
        <v>16.417805443667721</v>
      </c>
      <c r="J127" s="162">
        <f ca="1">Profiling_FinalOutput[[#This Row],[TOTAL_Presented_Young_ppl_2014]]/Profiling_FinalOutput[[#This Row],[LA_Population]]</f>
        <v>8.3464699855368102E-4</v>
      </c>
      <c r="K127" s="162">
        <f ca="1">Profiling_FinalOutput[[#This Row],[TOTAL_Assessed_Young_ppl_2014]]/Profiling_FinalOutput[[#This Row],[LA_Population]]</f>
        <v>1.8035004277204664E-4</v>
      </c>
      <c r="L12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0.78392057590266739</v>
      </c>
    </row>
    <row r="128" spans="1:12">
      <c r="A128" s="161" t="str">
        <f t="array" aca="1" ref="A128" ca="1">INDIRECT("FinalOutput[@["&amp;A$1&amp;"]]")</f>
        <v>England</v>
      </c>
      <c r="B128" s="129" t="str">
        <f t="array" aca="1" ref="B128" ca="1">INDIRECT("FinalOutput[@["&amp;B$1&amp;"]]")</f>
        <v>Hampshire</v>
      </c>
      <c r="C128" s="129" t="str">
        <f t="array" aca="1" ref="C128" ca="1">INDIRECT("FinalOutput[@["&amp;C$1&amp;"]]")</f>
        <v>E07000090</v>
      </c>
      <c r="D128" s="129" t="str">
        <f t="array" aca="1" ref="D128" ca="1">INDIRECT("FinalOutput[@["&amp;D$1&amp;"]]")</f>
        <v>Havant</v>
      </c>
      <c r="E128" s="129" t="str">
        <f t="array" aca="1" ref="E128" ca="1">INDIRECT("FinalOutput[@["&amp;E$1&amp;"]]")</f>
        <v>District</v>
      </c>
      <c r="F128" s="129">
        <f t="array" aca="1" ref="F128" ca="1">INDIRECT("FinalOutput[@["&amp;F$1&amp;"]]")</f>
        <v>120684</v>
      </c>
      <c r="G128" s="129">
        <f t="array" aca="1" ref="G128" ca="1">INDIRECT("FinalOutput[@["&amp;G$1&amp;"]]")</f>
        <v>5536.97</v>
      </c>
      <c r="H128" s="129">
        <f t="array" aca="1" ref="H128" ca="1">INDIRECT("FinalOutput[@["&amp;H$1&amp;"]]")</f>
        <v>11.90549617996218</v>
      </c>
      <c r="I128" s="129">
        <f t="array" aca="1" ref="I128" ca="1">INDIRECT("FinalOutput[@["&amp;I$1&amp;"]]")</f>
        <v>3.2053258946052021</v>
      </c>
      <c r="J128" s="162">
        <f ca="1">Profiling_FinalOutput[[#This Row],[TOTAL_Presented_Young_ppl_2014]]/Profiling_FinalOutput[[#This Row],[LA_Population]]</f>
        <v>9.8650162241574517E-5</v>
      </c>
      <c r="K128" s="162">
        <f ca="1">Profiling_FinalOutput[[#This Row],[TOTAL_Assessed_Young_ppl_2014]]/Profiling_FinalOutput[[#This Row],[LA_Population]]</f>
        <v>2.6559659065039293E-5</v>
      </c>
      <c r="L12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0.73076923076923073</v>
      </c>
    </row>
    <row r="129" spans="1:12">
      <c r="A129" s="161" t="str">
        <f t="array" aca="1" ref="A129" ca="1">INDIRECT("FinalOutput[@["&amp;A$1&amp;"]]")</f>
        <v>England</v>
      </c>
      <c r="B129" s="129" t="str">
        <f t="array" aca="1" ref="B129" ca="1">INDIRECT("FinalOutput[@["&amp;B$1&amp;"]]")</f>
        <v>Hampshire</v>
      </c>
      <c r="C129" s="129" t="str">
        <f t="array" aca="1" ref="C129" ca="1">INDIRECT("FinalOutput[@["&amp;C$1&amp;"]]")</f>
        <v>E07000091</v>
      </c>
      <c r="D129" s="129" t="str">
        <f t="array" aca="1" ref="D129" ca="1">INDIRECT("FinalOutput[@["&amp;D$1&amp;"]]")</f>
        <v>New Forest</v>
      </c>
      <c r="E129" s="129" t="str">
        <f t="array" aca="1" ref="E129" ca="1">INDIRECT("FinalOutput[@["&amp;E$1&amp;"]]")</f>
        <v>District</v>
      </c>
      <c r="F129" s="129">
        <f t="array" aca="1" ref="F129" ca="1">INDIRECT("FinalOutput[@["&amp;F$1&amp;"]]")</f>
        <v>176462</v>
      </c>
      <c r="G129" s="129">
        <f t="array" aca="1" ref="G129" ca="1">INDIRECT("FinalOutput[@["&amp;G$1&amp;"]]")</f>
        <v>75313.48</v>
      </c>
      <c r="H129" s="129">
        <f t="array" aca="1" ref="H129" ca="1">INDIRECT("FinalOutput[@["&amp;H$1&amp;"]]")</f>
        <v>90.408004929472725</v>
      </c>
      <c r="I129" s="129">
        <f t="array" aca="1" ref="I129" ca="1">INDIRECT("FinalOutput[@["&amp;I$1&amp;"]]")</f>
        <v>77.686770557934963</v>
      </c>
      <c r="J129" s="162">
        <f ca="1">Profiling_FinalOutput[[#This Row],[TOTAL_Presented_Young_ppl_2014]]/Profiling_FinalOutput[[#This Row],[LA_Population]]</f>
        <v>5.1233696166581313E-4</v>
      </c>
      <c r="K129" s="162">
        <f ca="1">Profiling_FinalOutput[[#This Row],[TOTAL_Assessed_Young_ppl_2014]]/Profiling_FinalOutput[[#This Row],[LA_Population]]</f>
        <v>4.4024645848927794E-4</v>
      </c>
      <c r="L12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0.14070915934337447</v>
      </c>
    </row>
    <row r="130" spans="1:12">
      <c r="A130" s="161" t="str">
        <f t="array" aca="1" ref="A130" ca="1">INDIRECT("FinalOutput[@["&amp;A$1&amp;"]]")</f>
        <v>England</v>
      </c>
      <c r="B130" s="129" t="str">
        <f t="array" aca="1" ref="B130" ca="1">INDIRECT("FinalOutput[@["&amp;B$1&amp;"]]")</f>
        <v>Hertfordshire</v>
      </c>
      <c r="C130" s="129" t="str">
        <f t="array" aca="1" ref="C130" ca="1">INDIRECT("FinalOutput[@["&amp;C$1&amp;"]]")</f>
        <v>E07000096</v>
      </c>
      <c r="D130" s="129" t="str">
        <f t="array" aca="1" ref="D130" ca="1">INDIRECT("FinalOutput[@["&amp;D$1&amp;"]]")</f>
        <v>Dacorum</v>
      </c>
      <c r="E130" s="129" t="str">
        <f t="array" aca="1" ref="E130" ca="1">INDIRECT("FinalOutput[@["&amp;E$1&amp;"]]")</f>
        <v>District</v>
      </c>
      <c r="F130" s="129">
        <f t="array" aca="1" ref="F130" ca="1">INDIRECT("FinalOutput[@["&amp;F$1&amp;"]]")</f>
        <v>144847</v>
      </c>
      <c r="G130" s="129">
        <f t="array" aca="1" ref="G130" ca="1">INDIRECT("FinalOutput[@["&amp;G$1&amp;"]]")</f>
        <v>21247.56</v>
      </c>
      <c r="H130" s="129">
        <f t="array" aca="1" ref="H130" ca="1">INDIRECT("FinalOutput[@["&amp;H$1&amp;"]]")</f>
        <v>0</v>
      </c>
      <c r="I130" s="129">
        <f t="array" aca="1" ref="I130" ca="1">INDIRECT("FinalOutput[@["&amp;I$1&amp;"]]")</f>
        <v>63</v>
      </c>
      <c r="J130" s="162">
        <f ca="1">Profiling_FinalOutput[[#This Row],[TOTAL_Presented_Young_ppl_2014]]/Profiling_FinalOutput[[#This Row],[LA_Population]]</f>
        <v>0</v>
      </c>
      <c r="K130" s="162">
        <f ca="1">Profiling_FinalOutput[[#This Row],[TOTAL_Assessed_Young_ppl_2014]]/Profiling_FinalOutput[[#This Row],[LA_Population]]</f>
        <v>4.3494169710107906E-4</v>
      </c>
      <c r="L13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31" spans="1:12">
      <c r="A131" s="161" t="str">
        <f t="array" aca="1" ref="A131" ca="1">INDIRECT("FinalOutput[@["&amp;A$1&amp;"]]")</f>
        <v>England</v>
      </c>
      <c r="B131" s="129" t="str">
        <f t="array" aca="1" ref="B131" ca="1">INDIRECT("FinalOutput[@["&amp;B$1&amp;"]]")</f>
        <v>Hertfordshire</v>
      </c>
      <c r="C131" s="129" t="str">
        <f t="array" aca="1" ref="C131" ca="1">INDIRECT("FinalOutput[@["&amp;C$1&amp;"]]")</f>
        <v>E07000098</v>
      </c>
      <c r="D131" s="129" t="str">
        <f t="array" aca="1" ref="D131" ca="1">INDIRECT("FinalOutput[@["&amp;D$1&amp;"]]")</f>
        <v>Hertsmere</v>
      </c>
      <c r="E131" s="129" t="str">
        <f t="array" aca="1" ref="E131" ca="1">INDIRECT("FinalOutput[@["&amp;E$1&amp;"]]")</f>
        <v>District</v>
      </c>
      <c r="F131" s="129">
        <f t="array" aca="1" ref="F131" ca="1">INDIRECT("FinalOutput[@["&amp;F$1&amp;"]]")</f>
        <v>100031</v>
      </c>
      <c r="G131" s="129">
        <f t="array" aca="1" ref="G131" ca="1">INDIRECT("FinalOutput[@["&amp;G$1&amp;"]]")</f>
        <v>10116</v>
      </c>
      <c r="H131" s="129">
        <f t="array" aca="1" ref="H131" ca="1">INDIRECT("FinalOutput[@["&amp;H$1&amp;"]]")</f>
        <v>0</v>
      </c>
      <c r="I131" s="129">
        <f t="array" aca="1" ref="I131" ca="1">INDIRECT("FinalOutput[@["&amp;I$1&amp;"]]")</f>
        <v>0</v>
      </c>
      <c r="J131" s="162">
        <f ca="1">Profiling_FinalOutput[[#This Row],[TOTAL_Presented_Young_ppl_2014]]/Profiling_FinalOutput[[#This Row],[LA_Population]]</f>
        <v>0</v>
      </c>
      <c r="K131" s="162">
        <f ca="1">Profiling_FinalOutput[[#This Row],[TOTAL_Assessed_Young_ppl_2014]]/Profiling_FinalOutput[[#This Row],[LA_Population]]</f>
        <v>0</v>
      </c>
      <c r="L13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2" spans="1:12">
      <c r="A132" s="161" t="str">
        <f t="array" aca="1" ref="A132" ca="1">INDIRECT("FinalOutput[@["&amp;A$1&amp;"]]")</f>
        <v>England</v>
      </c>
      <c r="B132" s="129" t="str">
        <f t="array" aca="1" ref="B132" ca="1">INDIRECT("FinalOutput[@["&amp;B$1&amp;"]]")</f>
        <v>Hertfordshire</v>
      </c>
      <c r="C132" s="129" t="str">
        <f t="array" aca="1" ref="C132" ca="1">INDIRECT("FinalOutput[@["&amp;C$1&amp;"]]")</f>
        <v>E07000099</v>
      </c>
      <c r="D132" s="129" t="str">
        <f t="array" aca="1" ref="D132" ca="1">INDIRECT("FinalOutput[@["&amp;D$1&amp;"]]")</f>
        <v>North Hertfordshire</v>
      </c>
      <c r="E132" s="129" t="str">
        <f t="array" aca="1" ref="E132" ca="1">INDIRECT("FinalOutput[@["&amp;E$1&amp;"]]")</f>
        <v>District</v>
      </c>
      <c r="F132" s="129">
        <f t="array" aca="1" ref="F132" ca="1">INDIRECT("FinalOutput[@["&amp;F$1&amp;"]]")</f>
        <v>127114</v>
      </c>
      <c r="G132" s="129">
        <f t="array" aca="1" ref="G132" ca="1">INDIRECT("FinalOutput[@["&amp;G$1&amp;"]]")</f>
        <v>37537.51</v>
      </c>
      <c r="H132" s="129">
        <f t="array" aca="1" ref="H132" ca="1">INDIRECT("FinalOutput[@["&amp;H$1&amp;"]]")</f>
        <v>117</v>
      </c>
      <c r="I132" s="129">
        <f t="array" aca="1" ref="I132" ca="1">INDIRECT("FinalOutput[@["&amp;I$1&amp;"]]")</f>
        <v>30</v>
      </c>
      <c r="J132" s="162">
        <f ca="1">Profiling_FinalOutput[[#This Row],[TOTAL_Presented_Young_ppl_2014]]/Profiling_FinalOutput[[#This Row],[LA_Population]]</f>
        <v>9.2043362650848844E-4</v>
      </c>
      <c r="K132" s="162">
        <f ca="1">Profiling_FinalOutput[[#This Row],[TOTAL_Assessed_Young_ppl_2014]]/Profiling_FinalOutput[[#This Row],[LA_Population]]</f>
        <v>2.360086221816637E-4</v>
      </c>
      <c r="L13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0.74358974358974361</v>
      </c>
    </row>
    <row r="133" spans="1:12">
      <c r="A133" s="161" t="str">
        <f t="array" aca="1" ref="A133" ca="1">INDIRECT("FinalOutput[@["&amp;A$1&amp;"]]")</f>
        <v>England</v>
      </c>
      <c r="B133" s="129" t="str">
        <f t="array" aca="1" ref="B133" ca="1">INDIRECT("FinalOutput[@["&amp;B$1&amp;"]]")</f>
        <v>Lancashire</v>
      </c>
      <c r="C133" s="129" t="str">
        <f t="array" aca="1" ref="C133" ca="1">INDIRECT("FinalOutput[@["&amp;C$1&amp;"]]")</f>
        <v>E07000120</v>
      </c>
      <c r="D133" s="129" t="str">
        <f t="array" aca="1" ref="D133" ca="1">INDIRECT("FinalOutput[@["&amp;D$1&amp;"]]")</f>
        <v>Hyndburn</v>
      </c>
      <c r="E133" s="129" t="str">
        <f t="array" aca="1" ref="E133" ca="1">INDIRECT("FinalOutput[@["&amp;E$1&amp;"]]")</f>
        <v>District</v>
      </c>
      <c r="F133" s="129">
        <f t="array" aca="1" ref="F133" ca="1">INDIRECT("FinalOutput[@["&amp;F$1&amp;"]]")</f>
        <v>80734</v>
      </c>
      <c r="G133" s="129">
        <f t="array" aca="1" ref="G133" ca="1">INDIRECT("FinalOutput[@["&amp;G$1&amp;"]]")</f>
        <v>7299.32</v>
      </c>
      <c r="H133" s="129">
        <f t="array" aca="1" ref="H133" ca="1">INDIRECT("FinalOutput[@["&amp;H$1&amp;"]]")</f>
        <v>12</v>
      </c>
      <c r="I133" s="129">
        <f t="array" aca="1" ref="I133" ca="1">INDIRECT("FinalOutput[@["&amp;I$1&amp;"]]")</f>
        <v>12</v>
      </c>
      <c r="J133" s="162">
        <f ca="1">Profiling_FinalOutput[[#This Row],[TOTAL_Presented_Young_ppl_2014]]/Profiling_FinalOutput[[#This Row],[LA_Population]]</f>
        <v>1.4863626229345752E-4</v>
      </c>
      <c r="K133" s="162">
        <f ca="1">Profiling_FinalOutput[[#This Row],[TOTAL_Assessed_Young_ppl_2014]]/Profiling_FinalOutput[[#This Row],[LA_Population]]</f>
        <v>1.4863626229345752E-4</v>
      </c>
      <c r="L13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4" spans="1:12">
      <c r="A134" s="161" t="str">
        <f t="array" aca="1" ref="A134" ca="1">INDIRECT("FinalOutput[@["&amp;A$1&amp;"]]")</f>
        <v>England</v>
      </c>
      <c r="B134" s="129" t="str">
        <f t="array" aca="1" ref="B134" ca="1">INDIRECT("FinalOutput[@["&amp;B$1&amp;"]]")</f>
        <v>Lancashire</v>
      </c>
      <c r="C134" s="129" t="str">
        <f t="array" aca="1" ref="C134" ca="1">INDIRECT("FinalOutput[@["&amp;C$1&amp;"]]")</f>
        <v>E07000121</v>
      </c>
      <c r="D134" s="129" t="str">
        <f t="array" aca="1" ref="D134" ca="1">INDIRECT("FinalOutput[@["&amp;D$1&amp;"]]")</f>
        <v>Lancaster</v>
      </c>
      <c r="E134" s="129" t="str">
        <f t="array" aca="1" ref="E134" ca="1">INDIRECT("FinalOutput[@["&amp;E$1&amp;"]]")</f>
        <v>District</v>
      </c>
      <c r="F134" s="129">
        <f t="array" aca="1" ref="F134" ca="1">INDIRECT("FinalOutput[@["&amp;F$1&amp;"]]")</f>
        <v>138375</v>
      </c>
      <c r="G134" s="129">
        <f t="array" aca="1" ref="G134" ca="1">INDIRECT("FinalOutput[@["&amp;G$1&amp;"]]")</f>
        <v>57585.64</v>
      </c>
      <c r="H134" s="129">
        <f t="array" aca="1" ref="H134" ca="1">INDIRECT("FinalOutput[@["&amp;H$1&amp;"]]")</f>
        <v>0</v>
      </c>
      <c r="I134" s="129">
        <f t="array" aca="1" ref="I134" ca="1">INDIRECT("FinalOutput[@["&amp;I$1&amp;"]]")</f>
        <v>0</v>
      </c>
      <c r="J134" s="162">
        <f ca="1">Profiling_FinalOutput[[#This Row],[TOTAL_Presented_Young_ppl_2014]]/Profiling_FinalOutput[[#This Row],[LA_Population]]</f>
        <v>0</v>
      </c>
      <c r="K134" s="162">
        <f ca="1">Profiling_FinalOutput[[#This Row],[TOTAL_Assessed_Young_ppl_2014]]/Profiling_FinalOutput[[#This Row],[LA_Population]]</f>
        <v>0</v>
      </c>
      <c r="L13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5" spans="1:12">
      <c r="A135" s="161" t="str">
        <f t="array" aca="1" ref="A135" ca="1">INDIRECT("FinalOutput[@["&amp;A$1&amp;"]]")</f>
        <v>England</v>
      </c>
      <c r="B135" s="129" t="str">
        <f t="array" aca="1" ref="B135" ca="1">INDIRECT("FinalOutput[@["&amp;B$1&amp;"]]")</f>
        <v>Hertfordshire</v>
      </c>
      <c r="C135" s="129" t="str">
        <f t="array" aca="1" ref="C135" ca="1">INDIRECT("FinalOutput[@["&amp;C$1&amp;"]]")</f>
        <v>E07000102</v>
      </c>
      <c r="D135" s="129" t="str">
        <f t="array" aca="1" ref="D135" ca="1">INDIRECT("FinalOutput[@["&amp;D$1&amp;"]]")</f>
        <v>Three Rivers</v>
      </c>
      <c r="E135" s="129" t="str">
        <f t="array" aca="1" ref="E135" ca="1">INDIRECT("FinalOutput[@["&amp;E$1&amp;"]]")</f>
        <v>District</v>
      </c>
      <c r="F135" s="129">
        <f t="array" aca="1" ref="F135" ca="1">INDIRECT("FinalOutput[@["&amp;F$1&amp;"]]")</f>
        <v>87317</v>
      </c>
      <c r="G135" s="129">
        <f t="array" aca="1" ref="G135" ca="1">INDIRECT("FinalOutput[@["&amp;G$1&amp;"]]")</f>
        <v>8881.34</v>
      </c>
      <c r="H135" s="129">
        <f t="array" aca="1" ref="H135" ca="1">INDIRECT("FinalOutput[@["&amp;H$1&amp;"]]")</f>
        <v>0</v>
      </c>
      <c r="I135" s="129">
        <f t="array" aca="1" ref="I135" ca="1">INDIRECT("FinalOutput[@["&amp;I$1&amp;"]]")</f>
        <v>0</v>
      </c>
      <c r="J135" s="162">
        <f ca="1">Profiling_FinalOutput[[#This Row],[TOTAL_Presented_Young_ppl_2014]]/Profiling_FinalOutput[[#This Row],[LA_Population]]</f>
        <v>0</v>
      </c>
      <c r="K135" s="162">
        <f ca="1">Profiling_FinalOutput[[#This Row],[TOTAL_Assessed_Young_ppl_2014]]/Profiling_FinalOutput[[#This Row],[LA_Population]]</f>
        <v>0</v>
      </c>
      <c r="L13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6" spans="1:12">
      <c r="A136" s="161" t="str">
        <f t="array" aca="1" ref="A136" ca="1">INDIRECT("FinalOutput[@["&amp;A$1&amp;"]]")</f>
        <v>England</v>
      </c>
      <c r="B136" s="129" t="str">
        <f t="array" aca="1" ref="B136" ca="1">INDIRECT("FinalOutput[@["&amp;B$1&amp;"]]")</f>
        <v>Hertfordshire</v>
      </c>
      <c r="C136" s="129" t="str">
        <f t="array" aca="1" ref="C136" ca="1">INDIRECT("FinalOutput[@["&amp;C$1&amp;"]]")</f>
        <v>E07000103</v>
      </c>
      <c r="D136" s="129" t="str">
        <f t="array" aca="1" ref="D136" ca="1">INDIRECT("FinalOutput[@["&amp;D$1&amp;"]]")</f>
        <v>Watford</v>
      </c>
      <c r="E136" s="129" t="str">
        <f t="array" aca="1" ref="E136" ca="1">INDIRECT("FinalOutput[@["&amp;E$1&amp;"]]")</f>
        <v>District</v>
      </c>
      <c r="F136" s="129">
        <f t="array" aca="1" ref="F136" ca="1">INDIRECT("FinalOutput[@["&amp;F$1&amp;"]]")</f>
        <v>90301</v>
      </c>
      <c r="G136" s="129">
        <f t="array" aca="1" ref="G136" ca="1">INDIRECT("FinalOutput[@["&amp;G$1&amp;"]]")</f>
        <v>2142.48</v>
      </c>
      <c r="H136" s="129">
        <f t="array" aca="1" ref="H136" ca="1">INDIRECT("FinalOutput[@["&amp;H$1&amp;"]]")</f>
        <v>0</v>
      </c>
      <c r="I136" s="129">
        <f t="array" aca="1" ref="I136" ca="1">INDIRECT("FinalOutput[@["&amp;I$1&amp;"]]")</f>
        <v>0</v>
      </c>
      <c r="J136" s="162">
        <f ca="1">Profiling_FinalOutput[[#This Row],[TOTAL_Presented_Young_ppl_2014]]/Profiling_FinalOutput[[#This Row],[LA_Population]]</f>
        <v>0</v>
      </c>
      <c r="K136" s="162">
        <f ca="1">Profiling_FinalOutput[[#This Row],[TOTAL_Assessed_Young_ppl_2014]]/Profiling_FinalOutput[[#This Row],[LA_Population]]</f>
        <v>0</v>
      </c>
      <c r="L13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37" spans="1:12">
      <c r="A137" s="161" t="str">
        <f t="array" aca="1" ref="A137" ca="1">INDIRECT("FinalOutput[@["&amp;A$1&amp;"]]")</f>
        <v>England</v>
      </c>
      <c r="B137" s="129" t="str">
        <f t="array" aca="1" ref="B137" ca="1">INDIRECT("FinalOutput[@["&amp;B$1&amp;"]]")</f>
        <v>Kent</v>
      </c>
      <c r="C137" s="129" t="str">
        <f t="array" aca="1" ref="C137" ca="1">INDIRECT("FinalOutput[@["&amp;C$1&amp;"]]")</f>
        <v>E07000105</v>
      </c>
      <c r="D137" s="129" t="str">
        <f t="array" aca="1" ref="D137" ca="1">INDIRECT("FinalOutput[@["&amp;D$1&amp;"]]")</f>
        <v>Ashford</v>
      </c>
      <c r="E137" s="129" t="str">
        <f t="array" aca="1" ref="E137" ca="1">INDIRECT("FinalOutput[@["&amp;E$1&amp;"]]")</f>
        <v>District</v>
      </c>
      <c r="F137" s="129">
        <f t="array" aca="1" ref="F137" ca="1">INDIRECT("FinalOutput[@["&amp;F$1&amp;"]]")</f>
        <v>117956</v>
      </c>
      <c r="G137" s="129">
        <f t="array" aca="1" ref="G137" ca="1">INDIRECT("FinalOutput[@["&amp;G$1&amp;"]]")</f>
        <v>58061.67</v>
      </c>
      <c r="H137" s="129">
        <f t="array" aca="1" ref="H137" ca="1">INDIRECT("FinalOutput[@["&amp;H$1&amp;"]]")</f>
        <v>0</v>
      </c>
      <c r="I137" s="129">
        <f t="array" aca="1" ref="I137" ca="1">INDIRECT("FinalOutput[@["&amp;I$1&amp;"]]")</f>
        <v>4.7545356415756892</v>
      </c>
      <c r="J137" s="162">
        <f ca="1">Profiling_FinalOutput[[#This Row],[TOTAL_Presented_Young_ppl_2014]]/Profiling_FinalOutput[[#This Row],[LA_Population]]</f>
        <v>0</v>
      </c>
      <c r="K137" s="162">
        <f ca="1">Profiling_FinalOutput[[#This Row],[TOTAL_Assessed_Young_ppl_2014]]/Profiling_FinalOutput[[#This Row],[LA_Population]]</f>
        <v>4.030770492027272E-5</v>
      </c>
      <c r="L13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38" spans="1:12">
      <c r="A138" s="161" t="str">
        <f t="array" aca="1" ref="A138" ca="1">INDIRECT("FinalOutput[@["&amp;A$1&amp;"]]")</f>
        <v>England</v>
      </c>
      <c r="B138" s="129" t="str">
        <f t="array" aca="1" ref="B138" ca="1">INDIRECT("FinalOutput[@["&amp;B$1&amp;"]]")</f>
        <v>Kent</v>
      </c>
      <c r="C138" s="129" t="str">
        <f t="array" aca="1" ref="C138" ca="1">INDIRECT("FinalOutput[@["&amp;C$1&amp;"]]")</f>
        <v>E07000106</v>
      </c>
      <c r="D138" s="129" t="str">
        <f t="array" aca="1" ref="D138" ca="1">INDIRECT("FinalOutput[@["&amp;D$1&amp;"]]")</f>
        <v>Canterbury</v>
      </c>
      <c r="E138" s="129" t="str">
        <f t="array" aca="1" ref="E138" ca="1">INDIRECT("FinalOutput[@["&amp;E$1&amp;"]]")</f>
        <v>District</v>
      </c>
      <c r="F138" s="129">
        <f t="array" aca="1" ref="F138" ca="1">INDIRECT("FinalOutput[@["&amp;F$1&amp;"]]")</f>
        <v>151145</v>
      </c>
      <c r="G138" s="129">
        <f t="array" aca="1" ref="G138" ca="1">INDIRECT("FinalOutput[@["&amp;G$1&amp;"]]")</f>
        <v>30885.19</v>
      </c>
      <c r="H138" s="129">
        <f t="array" aca="1" ref="H138" ca="1">INDIRECT("FinalOutput[@["&amp;H$1&amp;"]]")</f>
        <v>0</v>
      </c>
      <c r="I138" s="129">
        <f t="array" aca="1" ref="I138" ca="1">INDIRECT("FinalOutput[@["&amp;I$1&amp;"]]")</f>
        <v>6.0923080601746209</v>
      </c>
      <c r="J138" s="162">
        <f ca="1">Profiling_FinalOutput[[#This Row],[TOTAL_Presented_Young_ppl_2014]]/Profiling_FinalOutput[[#This Row],[LA_Population]]</f>
        <v>0</v>
      </c>
      <c r="K138" s="162">
        <f ca="1">Profiling_FinalOutput[[#This Row],[TOTAL_Assessed_Young_ppl_2014]]/Profiling_FinalOutput[[#This Row],[LA_Population]]</f>
        <v>4.0307704920272726E-5</v>
      </c>
      <c r="L13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39" spans="1:12">
      <c r="A139" s="161" t="str">
        <f t="array" aca="1" ref="A139" ca="1">INDIRECT("FinalOutput[@["&amp;A$1&amp;"]]")</f>
        <v>England</v>
      </c>
      <c r="B139" s="129" t="str">
        <f t="array" aca="1" ref="B139" ca="1">INDIRECT("FinalOutput[@["&amp;B$1&amp;"]]")</f>
        <v>Kent</v>
      </c>
      <c r="C139" s="129" t="str">
        <f t="array" aca="1" ref="C139" ca="1">INDIRECT("FinalOutput[@["&amp;C$1&amp;"]]")</f>
        <v>E07000107</v>
      </c>
      <c r="D139" s="129" t="str">
        <f t="array" aca="1" ref="D139" ca="1">INDIRECT("FinalOutput[@["&amp;D$1&amp;"]]")</f>
        <v>Dartford</v>
      </c>
      <c r="E139" s="129" t="str">
        <f t="array" aca="1" ref="E139" ca="1">INDIRECT("FinalOutput[@["&amp;E$1&amp;"]]")</f>
        <v>District</v>
      </c>
      <c r="F139" s="129">
        <f t="array" aca="1" ref="F139" ca="1">INDIRECT("FinalOutput[@["&amp;F$1&amp;"]]")</f>
        <v>97365</v>
      </c>
      <c r="G139" s="129">
        <f t="array" aca="1" ref="G139" ca="1">INDIRECT("FinalOutput[@["&amp;G$1&amp;"]]")</f>
        <v>7276.85</v>
      </c>
      <c r="H139" s="129">
        <f t="array" aca="1" ref="H139" ca="1">INDIRECT("FinalOutput[@["&amp;H$1&amp;"]]")</f>
        <v>0</v>
      </c>
      <c r="I139" s="129">
        <f t="array" aca="1" ref="I139" ca="1">INDIRECT("FinalOutput[@["&amp;I$1&amp;"]]")</f>
        <v>3.9245596895623542</v>
      </c>
      <c r="J139" s="162">
        <f ca="1">Profiling_FinalOutput[[#This Row],[TOTAL_Presented_Young_ppl_2014]]/Profiling_FinalOutput[[#This Row],[LA_Population]]</f>
        <v>0</v>
      </c>
      <c r="K139" s="162">
        <f ca="1">Profiling_FinalOutput[[#This Row],[TOTAL_Assessed_Young_ppl_2014]]/Profiling_FinalOutput[[#This Row],[LA_Population]]</f>
        <v>4.0307704920272726E-5</v>
      </c>
      <c r="L13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0" spans="1:12">
      <c r="A140" s="161" t="str">
        <f t="array" aca="1" ref="A140" ca="1">INDIRECT("FinalOutput[@["&amp;A$1&amp;"]]")</f>
        <v>England</v>
      </c>
      <c r="B140" s="129" t="str">
        <f t="array" aca="1" ref="B140" ca="1">INDIRECT("FinalOutput[@["&amp;B$1&amp;"]]")</f>
        <v>Kent</v>
      </c>
      <c r="C140" s="129" t="str">
        <f t="array" aca="1" ref="C140" ca="1">INDIRECT("FinalOutput[@["&amp;C$1&amp;"]]")</f>
        <v>E07000108</v>
      </c>
      <c r="D140" s="129" t="str">
        <f t="array" aca="1" ref="D140" ca="1">INDIRECT("FinalOutput[@["&amp;D$1&amp;"]]")</f>
        <v>Dover</v>
      </c>
      <c r="E140" s="129" t="str">
        <f t="array" aca="1" ref="E140" ca="1">INDIRECT("FinalOutput[@["&amp;E$1&amp;"]]")</f>
        <v>District</v>
      </c>
      <c r="F140" s="129">
        <f t="array" aca="1" ref="F140" ca="1">INDIRECT("FinalOutput[@["&amp;F$1&amp;"]]")</f>
        <v>111674</v>
      </c>
      <c r="G140" s="129">
        <f t="array" aca="1" ref="G140" ca="1">INDIRECT("FinalOutput[@["&amp;G$1&amp;"]]")</f>
        <v>31485.09</v>
      </c>
      <c r="H140" s="129">
        <f t="array" aca="1" ref="H140" ca="1">INDIRECT("FinalOutput[@["&amp;H$1&amp;"]]")</f>
        <v>247</v>
      </c>
      <c r="I140" s="129">
        <f t="array" aca="1" ref="I140" ca="1">INDIRECT("FinalOutput[@["&amp;I$1&amp;"]]")</f>
        <v>82.501322639266533</v>
      </c>
      <c r="J140" s="162">
        <f ca="1">Profiling_FinalOutput[[#This Row],[TOTAL_Presented_Young_ppl_2014]]/Profiling_FinalOutput[[#This Row],[LA_Population]]</f>
        <v>2.2117950462954674E-3</v>
      </c>
      <c r="K140" s="162">
        <f ca="1">Profiling_FinalOutput[[#This Row],[TOTAL_Assessed_Young_ppl_2014]]/Profiling_FinalOutput[[#This Row],[LA_Population]]</f>
        <v>7.3876929848726237E-4</v>
      </c>
      <c r="L14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0.66598654801916379</v>
      </c>
    </row>
    <row r="141" spans="1:12">
      <c r="A141" s="161" t="str">
        <f t="array" aca="1" ref="A141" ca="1">INDIRECT("FinalOutput[@["&amp;A$1&amp;"]]")</f>
        <v>England</v>
      </c>
      <c r="B141" s="129" t="str">
        <f t="array" aca="1" ref="B141" ca="1">INDIRECT("FinalOutput[@["&amp;B$1&amp;"]]")</f>
        <v>West Sussex</v>
      </c>
      <c r="C141" s="129" t="str">
        <f t="array" aca="1" ref="C141" ca="1">INDIRECT("FinalOutput[@["&amp;C$1&amp;"]]")</f>
        <v>E07000226</v>
      </c>
      <c r="D141" s="129" t="str">
        <f t="array" aca="1" ref="D141" ca="1">INDIRECT("FinalOutput[@["&amp;D$1&amp;"]]")</f>
        <v>Crawley</v>
      </c>
      <c r="E141" s="129" t="str">
        <f t="array" aca="1" ref="E141" ca="1">INDIRECT("FinalOutput[@["&amp;E$1&amp;"]]")</f>
        <v>District</v>
      </c>
      <c r="F141" s="129">
        <f t="array" aca="1" ref="F141" ca="1">INDIRECT("FinalOutput[@["&amp;F$1&amp;"]]")</f>
        <v>106597</v>
      </c>
      <c r="G141" s="129">
        <f t="array" aca="1" ref="G141" ca="1">INDIRECT("FinalOutput[@["&amp;G$1&amp;"]]")</f>
        <v>4497.07</v>
      </c>
      <c r="H141" s="129">
        <f t="array" aca="1" ref="H141" ca="1">INDIRECT("FinalOutput[@["&amp;H$1&amp;"]]")</f>
        <v>0</v>
      </c>
      <c r="I141" s="129">
        <f t="array" aca="1" ref="I141" ca="1">INDIRECT("FinalOutput[@["&amp;I$1&amp;"]]")</f>
        <v>0</v>
      </c>
      <c r="J141" s="162">
        <f ca="1">Profiling_FinalOutput[[#This Row],[TOTAL_Presented_Young_ppl_2014]]/Profiling_FinalOutput[[#This Row],[LA_Population]]</f>
        <v>0</v>
      </c>
      <c r="K141" s="162">
        <f ca="1">Profiling_FinalOutput[[#This Row],[TOTAL_Assessed_Young_ppl_2014]]/Profiling_FinalOutput[[#This Row],[LA_Population]]</f>
        <v>0</v>
      </c>
      <c r="L14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42" spans="1:12">
      <c r="A142" s="161" t="str">
        <f t="array" aca="1" ref="A142" ca="1">INDIRECT("FinalOutput[@["&amp;A$1&amp;"]]")</f>
        <v>England</v>
      </c>
      <c r="B142" s="129" t="str">
        <f t="array" aca="1" ref="B142" ca="1">INDIRECT("FinalOutput[@["&amp;B$1&amp;"]]")</f>
        <v>West Sussex</v>
      </c>
      <c r="C142" s="129" t="str">
        <f t="array" aca="1" ref="C142" ca="1">INDIRECT("FinalOutput[@["&amp;C$1&amp;"]]")</f>
        <v>E07000227</v>
      </c>
      <c r="D142" s="129" t="str">
        <f t="array" aca="1" ref="D142" ca="1">INDIRECT("FinalOutput[@["&amp;D$1&amp;"]]")</f>
        <v>Horsham</v>
      </c>
      <c r="E142" s="129" t="str">
        <f t="array" aca="1" ref="E142" ca="1">INDIRECT("FinalOutput[@["&amp;E$1&amp;"]]")</f>
        <v>District</v>
      </c>
      <c r="F142" s="129">
        <f t="array" aca="1" ref="F142" ca="1">INDIRECT("FinalOutput[@["&amp;F$1&amp;"]]")</f>
        <v>131301</v>
      </c>
      <c r="G142" s="129">
        <f t="array" aca="1" ref="G142" ca="1">INDIRECT("FinalOutput[@["&amp;G$1&amp;"]]")</f>
        <v>53027.07</v>
      </c>
      <c r="H142" s="129">
        <f t="array" aca="1" ref="H142" ca="1">INDIRECT("FinalOutput[@["&amp;H$1&amp;"]]")</f>
        <v>0</v>
      </c>
      <c r="I142" s="129">
        <f t="array" aca="1" ref="I142" ca="1">INDIRECT("FinalOutput[@["&amp;I$1&amp;"]]")</f>
        <v>0</v>
      </c>
      <c r="J142" s="162">
        <f ca="1">Profiling_FinalOutput[[#This Row],[TOTAL_Presented_Young_ppl_2014]]/Profiling_FinalOutput[[#This Row],[LA_Population]]</f>
        <v>0</v>
      </c>
      <c r="K142" s="162">
        <f ca="1">Profiling_FinalOutput[[#This Row],[TOTAL_Assessed_Young_ppl_2014]]/Profiling_FinalOutput[[#This Row],[LA_Population]]</f>
        <v>0</v>
      </c>
      <c r="L14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43" spans="1:12">
      <c r="A143" s="161" t="str">
        <f t="array" aca="1" ref="A143" ca="1">INDIRECT("FinalOutput[@["&amp;A$1&amp;"]]")</f>
        <v>England</v>
      </c>
      <c r="B143" s="129" t="str">
        <f t="array" aca="1" ref="B143" ca="1">INDIRECT("FinalOutput[@["&amp;B$1&amp;"]]")</f>
        <v>West Sussex</v>
      </c>
      <c r="C143" s="129" t="str">
        <f t="array" aca="1" ref="C143" ca="1">INDIRECT("FinalOutput[@["&amp;C$1&amp;"]]")</f>
        <v>E07000228</v>
      </c>
      <c r="D143" s="129" t="str">
        <f t="array" aca="1" ref="D143" ca="1">INDIRECT("FinalOutput[@["&amp;D$1&amp;"]]")</f>
        <v>Mid Sussex</v>
      </c>
      <c r="E143" s="129" t="str">
        <f t="array" aca="1" ref="E143" ca="1">INDIRECT("FinalOutput[@["&amp;E$1&amp;"]]")</f>
        <v>District</v>
      </c>
      <c r="F143" s="129">
        <f t="array" aca="1" ref="F143" ca="1">INDIRECT("FinalOutput[@["&amp;F$1&amp;"]]")</f>
        <v>139860</v>
      </c>
      <c r="G143" s="129">
        <f t="array" aca="1" ref="G143" ca="1">INDIRECT("FinalOutput[@["&amp;G$1&amp;"]]")</f>
        <v>33402.39</v>
      </c>
      <c r="H143" s="129">
        <f t="array" aca="1" ref="H143" ca="1">INDIRECT("FinalOutput[@["&amp;H$1&amp;"]]")</f>
        <v>46</v>
      </c>
      <c r="I143" s="129">
        <f t="array" aca="1" ref="I143" ca="1">INDIRECT("FinalOutput[@["&amp;I$1&amp;"]]")</f>
        <v>20</v>
      </c>
      <c r="J143" s="162">
        <f ca="1">Profiling_FinalOutput[[#This Row],[TOTAL_Presented_Young_ppl_2014]]/Profiling_FinalOutput[[#This Row],[LA_Population]]</f>
        <v>3.2890032890032893E-4</v>
      </c>
      <c r="K143" s="162">
        <f ca="1">Profiling_FinalOutput[[#This Row],[TOTAL_Assessed_Young_ppl_2014]]/Profiling_FinalOutput[[#This Row],[LA_Population]]</f>
        <v>1.4300014300014301E-4</v>
      </c>
      <c r="L14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0.56521739130434778</v>
      </c>
    </row>
    <row r="144" spans="1:12">
      <c r="A144" s="161" t="str">
        <f t="array" aca="1" ref="A144" ca="1">INDIRECT("FinalOutput[@["&amp;A$1&amp;"]]")</f>
        <v>England</v>
      </c>
      <c r="B144" s="129" t="str">
        <f t="array" aca="1" ref="B144" ca="1">INDIRECT("FinalOutput[@["&amp;B$1&amp;"]]")</f>
        <v>Kent</v>
      </c>
      <c r="C144" s="129" t="str">
        <f t="array" aca="1" ref="C144" ca="1">INDIRECT("FinalOutput[@["&amp;C$1&amp;"]]")</f>
        <v>E07000109</v>
      </c>
      <c r="D144" s="129" t="str">
        <f t="array" aca="1" ref="D144" ca="1">INDIRECT("FinalOutput[@["&amp;D$1&amp;"]]")</f>
        <v>Gravesham</v>
      </c>
      <c r="E144" s="129" t="str">
        <f t="array" aca="1" ref="E144" ca="1">INDIRECT("FinalOutput[@["&amp;E$1&amp;"]]")</f>
        <v>District</v>
      </c>
      <c r="F144" s="129">
        <f t="array" aca="1" ref="F144" ca="1">INDIRECT("FinalOutput[@["&amp;F$1&amp;"]]")</f>
        <v>101720</v>
      </c>
      <c r="G144" s="129">
        <f t="array" aca="1" ref="G144" ca="1">INDIRECT("FinalOutput[@["&amp;G$1&amp;"]]")</f>
        <v>9901.8700000000008</v>
      </c>
      <c r="H144" s="129">
        <f t="array" aca="1" ref="H144" ca="1">INDIRECT("FinalOutput[@["&amp;H$1&amp;"]]")</f>
        <v>0</v>
      </c>
      <c r="I144" s="129">
        <f t="array" aca="1" ref="I144" ca="1">INDIRECT("FinalOutput[@["&amp;I$1&amp;"]]")</f>
        <v>4.1000997444901417</v>
      </c>
      <c r="J144" s="162">
        <f ca="1">Profiling_FinalOutput[[#This Row],[TOTAL_Presented_Young_ppl_2014]]/Profiling_FinalOutput[[#This Row],[LA_Population]]</f>
        <v>0</v>
      </c>
      <c r="K144" s="162">
        <f ca="1">Profiling_FinalOutput[[#This Row],[TOTAL_Assessed_Young_ppl_2014]]/Profiling_FinalOutput[[#This Row],[LA_Population]]</f>
        <v>4.0307704920272726E-5</v>
      </c>
      <c r="L14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5" spans="1:12">
      <c r="A145" s="161" t="str">
        <f t="array" aca="1" ref="A145" ca="1">INDIRECT("FinalOutput[@["&amp;A$1&amp;"]]")</f>
        <v>England</v>
      </c>
      <c r="B145" s="129" t="str">
        <f t="array" aca="1" ref="B145" ca="1">INDIRECT("FinalOutput[@["&amp;B$1&amp;"]]")</f>
        <v>Kent</v>
      </c>
      <c r="C145" s="129" t="str">
        <f t="array" aca="1" ref="C145" ca="1">INDIRECT("FinalOutput[@["&amp;C$1&amp;"]]")</f>
        <v>E07000110</v>
      </c>
      <c r="D145" s="129" t="str">
        <f t="array" aca="1" ref="D145" ca="1">INDIRECT("FinalOutput[@["&amp;D$1&amp;"]]")</f>
        <v>Maidstone</v>
      </c>
      <c r="E145" s="129" t="str">
        <f t="array" aca="1" ref="E145" ca="1">INDIRECT("FinalOutput[@["&amp;E$1&amp;"]]")</f>
        <v>District</v>
      </c>
      <c r="F145" s="129">
        <f t="array" aca="1" ref="F145" ca="1">INDIRECT("FinalOutput[@["&amp;F$1&amp;"]]")</f>
        <v>155143</v>
      </c>
      <c r="G145" s="129">
        <f t="array" aca="1" ref="G145" ca="1">INDIRECT("FinalOutput[@["&amp;G$1&amp;"]]")</f>
        <v>39333.339999999997</v>
      </c>
      <c r="H145" s="129">
        <f t="array" aca="1" ref="H145" ca="1">INDIRECT("FinalOutput[@["&amp;H$1&amp;"]]")</f>
        <v>0</v>
      </c>
      <c r="I145" s="129">
        <f t="array" aca="1" ref="I145" ca="1">INDIRECT("FinalOutput[@["&amp;I$1&amp;"]]")</f>
        <v>83.253458264445868</v>
      </c>
      <c r="J145" s="162">
        <f ca="1">Profiling_FinalOutput[[#This Row],[TOTAL_Presented_Young_ppl_2014]]/Profiling_FinalOutput[[#This Row],[LA_Population]]</f>
        <v>0</v>
      </c>
      <c r="K145" s="162">
        <f ca="1">Profiling_FinalOutput[[#This Row],[TOTAL_Assessed_Young_ppl_2014]]/Profiling_FinalOutput[[#This Row],[LA_Population]]</f>
        <v>5.3662400665480147E-4</v>
      </c>
      <c r="L14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6" spans="1:12">
      <c r="A146" s="161" t="str">
        <f t="array" aca="1" ref="A146" ca="1">INDIRECT("FinalOutput[@["&amp;A$1&amp;"]]")</f>
        <v>England</v>
      </c>
      <c r="B146" s="129" t="str">
        <f t="array" aca="1" ref="B146" ca="1">INDIRECT("FinalOutput[@["&amp;B$1&amp;"]]")</f>
        <v>Kent</v>
      </c>
      <c r="C146" s="129" t="str">
        <f t="array" aca="1" ref="C146" ca="1">INDIRECT("FinalOutput[@["&amp;C$1&amp;"]]")</f>
        <v>E07000111</v>
      </c>
      <c r="D146" s="129" t="str">
        <f t="array" aca="1" ref="D146" ca="1">INDIRECT("FinalOutput[@["&amp;D$1&amp;"]]")</f>
        <v>Sevenoaks</v>
      </c>
      <c r="E146" s="129" t="str">
        <f t="array" aca="1" ref="E146" ca="1">INDIRECT("FinalOutput[@["&amp;E$1&amp;"]]")</f>
        <v>District</v>
      </c>
      <c r="F146" s="129">
        <f t="array" aca="1" ref="F146" ca="1">INDIRECT("FinalOutput[@["&amp;F$1&amp;"]]")</f>
        <v>114893</v>
      </c>
      <c r="G146" s="129">
        <f t="array" aca="1" ref="G146" ca="1">INDIRECT("FinalOutput[@["&amp;G$1&amp;"]]")</f>
        <v>36919.86</v>
      </c>
      <c r="H146" s="129">
        <f t="array" aca="1" ref="H146" ca="1">INDIRECT("FinalOutput[@["&amp;H$1&amp;"]]")</f>
        <v>0</v>
      </c>
      <c r="I146" s="129">
        <f t="array" aca="1" ref="I146" ca="1">INDIRECT("FinalOutput[@["&amp;I$1&amp;"]]")</f>
        <v>4.6310731414048947</v>
      </c>
      <c r="J146" s="162">
        <f ca="1">Profiling_FinalOutput[[#This Row],[TOTAL_Presented_Young_ppl_2014]]/Profiling_FinalOutput[[#This Row],[LA_Population]]</f>
        <v>0</v>
      </c>
      <c r="K146" s="162">
        <f ca="1">Profiling_FinalOutput[[#This Row],[TOTAL_Assessed_Young_ppl_2014]]/Profiling_FinalOutput[[#This Row],[LA_Population]]</f>
        <v>4.0307704920272726E-5</v>
      </c>
      <c r="L14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7" spans="1:12">
      <c r="A147" s="161" t="str">
        <f t="array" aca="1" ref="A147" ca="1">INDIRECT("FinalOutput[@["&amp;A$1&amp;"]]")</f>
        <v>England</v>
      </c>
      <c r="B147" s="129" t="str">
        <f t="array" aca="1" ref="B147" ca="1">INDIRECT("FinalOutput[@["&amp;B$1&amp;"]]")</f>
        <v>Kent</v>
      </c>
      <c r="C147" s="129" t="str">
        <f t="array" aca="1" ref="C147" ca="1">INDIRECT("FinalOutput[@["&amp;C$1&amp;"]]")</f>
        <v>E07000112</v>
      </c>
      <c r="D147" s="129" t="str">
        <f t="array" aca="1" ref="D147" ca="1">INDIRECT("FinalOutput[@["&amp;D$1&amp;"]]")</f>
        <v>Shepway</v>
      </c>
      <c r="E147" s="129" t="str">
        <f t="array" aca="1" ref="E147" ca="1">INDIRECT("FinalOutput[@["&amp;E$1&amp;"]]")</f>
        <v>District</v>
      </c>
      <c r="F147" s="129">
        <f t="array" aca="1" ref="F147" ca="1">INDIRECT("FinalOutput[@["&amp;F$1&amp;"]]")</f>
        <v>107969</v>
      </c>
      <c r="G147" s="129">
        <f t="array" aca="1" ref="G147" ca="1">INDIRECT("FinalOutput[@["&amp;G$1&amp;"]]")</f>
        <v>35670.31</v>
      </c>
      <c r="H147" s="129">
        <f t="array" aca="1" ref="H147" ca="1">INDIRECT("FinalOutput[@["&amp;H$1&amp;"]]")</f>
        <v>0</v>
      </c>
      <c r="I147" s="129">
        <f t="array" aca="1" ref="I147" ca="1">INDIRECT("FinalOutput[@["&amp;I$1&amp;"]]")</f>
        <v>4.3519825925369258</v>
      </c>
      <c r="J147" s="162">
        <f ca="1">Profiling_FinalOutput[[#This Row],[TOTAL_Presented_Young_ppl_2014]]/Profiling_FinalOutput[[#This Row],[LA_Population]]</f>
        <v>0</v>
      </c>
      <c r="K147" s="162">
        <f ca="1">Profiling_FinalOutput[[#This Row],[TOTAL_Assessed_Young_ppl_2014]]/Profiling_FinalOutput[[#This Row],[LA_Population]]</f>
        <v>4.0307704920272726E-5</v>
      </c>
      <c r="L14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48" spans="1:12">
      <c r="A148" s="161" t="str">
        <f t="array" aca="1" ref="A148" ca="1">INDIRECT("FinalOutput[@["&amp;A$1&amp;"]]")</f>
        <v>England</v>
      </c>
      <c r="B148" s="129" t="str">
        <f t="array" aca="1" ref="B148" ca="1">INDIRECT("FinalOutput[@["&amp;B$1&amp;"]]")</f>
        <v>Kent</v>
      </c>
      <c r="C148" s="129" t="str">
        <f t="array" aca="1" ref="C148" ca="1">INDIRECT("FinalOutput[@["&amp;C$1&amp;"]]")</f>
        <v>E07000113</v>
      </c>
      <c r="D148" s="129" t="str">
        <f t="array" aca="1" ref="D148" ca="1">INDIRECT("FinalOutput[@["&amp;D$1&amp;"]]")</f>
        <v>Swale</v>
      </c>
      <c r="E148" s="129" t="str">
        <f t="array" aca="1" ref="E148" ca="1">INDIRECT("FinalOutput[@["&amp;E$1&amp;"]]")</f>
        <v>District</v>
      </c>
      <c r="F148" s="129">
        <f t="array" aca="1" ref="F148" ca="1">INDIRECT("FinalOutput[@["&amp;F$1&amp;"]]")</f>
        <v>135835</v>
      </c>
      <c r="G148" s="129">
        <f t="array" aca="1" ref="G148" ca="1">INDIRECT("FinalOutput[@["&amp;G$1&amp;"]]")</f>
        <v>37338.550000000003</v>
      </c>
      <c r="H148" s="129">
        <f t="array" aca="1" ref="H148" ca="1">INDIRECT("FinalOutput[@["&amp;H$1&amp;"]]")</f>
        <v>103</v>
      </c>
      <c r="I148" s="129">
        <f t="array" aca="1" ref="I148" ca="1">INDIRECT("FinalOutput[@["&amp;I$1&amp;"]]")</f>
        <v>108.47519709784524</v>
      </c>
      <c r="J148" s="162">
        <f ca="1">Profiling_FinalOutput[[#This Row],[TOTAL_Presented_Young_ppl_2014]]/Profiling_FinalOutput[[#This Row],[LA_Population]]</f>
        <v>7.582729046269371E-4</v>
      </c>
      <c r="K148" s="162">
        <f ca="1">Profiling_FinalOutput[[#This Row],[TOTAL_Assessed_Young_ppl_2014]]/Profiling_FinalOutput[[#This Row],[LA_Population]]</f>
        <v>7.9858060954720981E-4</v>
      </c>
      <c r="L14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-5.3157253377138246E-2</v>
      </c>
    </row>
    <row r="149" spans="1:12">
      <c r="A149" s="161" t="str">
        <f t="array" aca="1" ref="A149" ca="1">INDIRECT("FinalOutput[@["&amp;A$1&amp;"]]")</f>
        <v>England</v>
      </c>
      <c r="B149" s="129" t="str">
        <f t="array" aca="1" ref="B149" ca="1">INDIRECT("FinalOutput[@["&amp;B$1&amp;"]]")</f>
        <v>West Sussex</v>
      </c>
      <c r="C149" s="129" t="str">
        <f t="array" aca="1" ref="C149" ca="1">INDIRECT("FinalOutput[@["&amp;C$1&amp;"]]")</f>
        <v>E07000229</v>
      </c>
      <c r="D149" s="129" t="str">
        <f t="array" aca="1" ref="D149" ca="1">INDIRECT("FinalOutput[@["&amp;D$1&amp;"]]")</f>
        <v>Worthing</v>
      </c>
      <c r="E149" s="129" t="str">
        <f t="array" aca="1" ref="E149" ca="1">INDIRECT("FinalOutput[@["&amp;E$1&amp;"]]")</f>
        <v>District</v>
      </c>
      <c r="F149" s="129">
        <f t="array" aca="1" ref="F149" ca="1">INDIRECT("FinalOutput[@["&amp;F$1&amp;"]]")</f>
        <v>104640</v>
      </c>
      <c r="G149" s="129">
        <f t="array" aca="1" ref="G149" ca="1">INDIRECT("FinalOutput[@["&amp;G$1&amp;"]]")</f>
        <v>3248.21</v>
      </c>
      <c r="H149" s="129">
        <f t="array" aca="1" ref="H149" ca="1">INDIRECT("FinalOutput[@["&amp;H$1&amp;"]]")</f>
        <v>0</v>
      </c>
      <c r="I149" s="129">
        <f t="array" aca="1" ref="I149" ca="1">INDIRECT("FinalOutput[@["&amp;I$1&amp;"]]")</f>
        <v>0</v>
      </c>
      <c r="J149" s="162">
        <f ca="1">Profiling_FinalOutput[[#This Row],[TOTAL_Presented_Young_ppl_2014]]/Profiling_FinalOutput[[#This Row],[LA_Population]]</f>
        <v>0</v>
      </c>
      <c r="K149" s="162">
        <f ca="1">Profiling_FinalOutput[[#This Row],[TOTAL_Assessed_Young_ppl_2014]]/Profiling_FinalOutput[[#This Row],[LA_Population]]</f>
        <v>0</v>
      </c>
      <c r="L14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50" spans="1:12">
      <c r="A150" s="161" t="str">
        <f t="array" aca="1" ref="A150" ca="1">INDIRECT("FinalOutput[@["&amp;A$1&amp;"]]")</f>
        <v>England</v>
      </c>
      <c r="B150" s="129" t="str">
        <f t="array" aca="1" ref="B150" ca="1">INDIRECT("FinalOutput[@["&amp;B$1&amp;"]]")</f>
        <v>Worcestershire</v>
      </c>
      <c r="C150" s="129" t="str">
        <f t="array" aca="1" ref="C150" ca="1">INDIRECT("FinalOutput[@["&amp;C$1&amp;"]]")</f>
        <v>E07000234</v>
      </c>
      <c r="D150" s="129" t="str">
        <f t="array" aca="1" ref="D150" ca="1">INDIRECT("FinalOutput[@["&amp;D$1&amp;"]]")</f>
        <v>Bromsgrove</v>
      </c>
      <c r="E150" s="129" t="str">
        <f t="array" aca="1" ref="E150" ca="1">INDIRECT("FinalOutput[@["&amp;E$1&amp;"]]")</f>
        <v>District</v>
      </c>
      <c r="F150" s="129">
        <f t="array" aca="1" ref="F150" ca="1">INDIRECT("FinalOutput[@["&amp;F$1&amp;"]]")</f>
        <v>93637</v>
      </c>
      <c r="G150" s="129">
        <f t="array" aca="1" ref="G150" ca="1">INDIRECT("FinalOutput[@["&amp;G$1&amp;"]]")</f>
        <v>21696.91</v>
      </c>
      <c r="H150" s="129">
        <f t="array" aca="1" ref="H150" ca="1">INDIRECT("FinalOutput[@["&amp;H$1&amp;"]]")</f>
        <v>12.238638992950868</v>
      </c>
      <c r="I150" s="129">
        <f t="array" aca="1" ref="I150" ca="1">INDIRECT("FinalOutput[@["&amp;I$1&amp;"]]")</f>
        <v>13.073251979532614</v>
      </c>
      <c r="J150" s="162">
        <f ca="1">Profiling_FinalOutput[[#This Row],[TOTAL_Presented_Young_ppl_2014]]/Profiling_FinalOutput[[#This Row],[LA_Population]]</f>
        <v>1.3070302330222956E-4</v>
      </c>
      <c r="K150" s="162">
        <f ca="1">Profiling_FinalOutput[[#This Row],[TOTAL_Assessed_Young_ppl_2014]]/Profiling_FinalOutput[[#This Row],[LA_Population]]</f>
        <v>1.3961630530167149E-4</v>
      </c>
      <c r="L15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-6.8194918328946627E-2</v>
      </c>
    </row>
    <row r="151" spans="1:12">
      <c r="A151" s="161" t="str">
        <f t="array" aca="1" ref="A151" ca="1">INDIRECT("FinalOutput[@["&amp;A$1&amp;"]]")</f>
        <v>England</v>
      </c>
      <c r="B151" s="129" t="str">
        <f t="array" aca="1" ref="B151" ca="1">INDIRECT("FinalOutput[@["&amp;B$1&amp;"]]")</f>
        <v>Worcestershire</v>
      </c>
      <c r="C151" s="129" t="str">
        <f t="array" aca="1" ref="C151" ca="1">INDIRECT("FinalOutput[@["&amp;C$1&amp;"]]")</f>
        <v>E07000235</v>
      </c>
      <c r="D151" s="129" t="str">
        <f t="array" aca="1" ref="D151" ca="1">INDIRECT("FinalOutput[@["&amp;D$1&amp;"]]")</f>
        <v>Malvern Hills</v>
      </c>
      <c r="E151" s="129" t="str">
        <f t="array" aca="1" ref="E151" ca="1">INDIRECT("FinalOutput[@["&amp;E$1&amp;"]]")</f>
        <v>District</v>
      </c>
      <c r="F151" s="129">
        <f t="array" aca="1" ref="F151" ca="1">INDIRECT("FinalOutput[@["&amp;F$1&amp;"]]")</f>
        <v>74631</v>
      </c>
      <c r="G151" s="129">
        <f t="array" aca="1" ref="G151" ca="1">INDIRECT("FinalOutput[@["&amp;G$1&amp;"]]")</f>
        <v>57707.13</v>
      </c>
      <c r="H151" s="129">
        <f t="array" aca="1" ref="H151" ca="1">INDIRECT("FinalOutput[@["&amp;H$1&amp;"]]")</f>
        <v>9.7544973320686932</v>
      </c>
      <c r="I151" s="129">
        <f t="array" aca="1" ref="I151" ca="1">INDIRECT("FinalOutput[@["&amp;I$1&amp;"]]")</f>
        <v>9.622679800554252</v>
      </c>
      <c r="J151" s="162">
        <f ca="1">Profiling_FinalOutput[[#This Row],[TOTAL_Presented_Young_ppl_2014]]/Profiling_FinalOutput[[#This Row],[LA_Population]]</f>
        <v>1.3070302330222956E-4</v>
      </c>
      <c r="K151" s="162">
        <f ca="1">Profiling_FinalOutput[[#This Row],[TOTAL_Assessed_Young_ppl_2014]]/Profiling_FinalOutput[[#This Row],[LA_Population]]</f>
        <v>1.2893676623057781E-4</v>
      </c>
      <c r="L15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1.3513513513513452E-2</v>
      </c>
    </row>
    <row r="152" spans="1:12">
      <c r="A152" s="161" t="str">
        <f t="array" aca="1" ref="A152" ca="1">INDIRECT("FinalOutput[@["&amp;A$1&amp;"]]")</f>
        <v>England</v>
      </c>
      <c r="B152" s="129" t="str">
        <f t="array" aca="1" ref="B152" ca="1">INDIRECT("FinalOutput[@["&amp;B$1&amp;"]]")</f>
        <v>Kent</v>
      </c>
      <c r="C152" s="129" t="str">
        <f t="array" aca="1" ref="C152" ca="1">INDIRECT("FinalOutput[@["&amp;C$1&amp;"]]")</f>
        <v>E07000114</v>
      </c>
      <c r="D152" s="129" t="str">
        <f t="array" aca="1" ref="D152" ca="1">INDIRECT("FinalOutput[@["&amp;D$1&amp;"]]")</f>
        <v>Thanet</v>
      </c>
      <c r="E152" s="129" t="str">
        <f t="array" aca="1" ref="E152" ca="1">INDIRECT("FinalOutput[@["&amp;E$1&amp;"]]")</f>
        <v>District</v>
      </c>
      <c r="F152" s="129">
        <f t="array" aca="1" ref="F152" ca="1">INDIRECT("FinalOutput[@["&amp;F$1&amp;"]]")</f>
        <v>134186</v>
      </c>
      <c r="G152" s="129">
        <f t="array" aca="1" ref="G152" ca="1">INDIRECT("FinalOutput[@["&amp;G$1&amp;"]]")</f>
        <v>10333.530000000001</v>
      </c>
      <c r="H152" s="129">
        <f t="array" aca="1" ref="H152" ca="1">INDIRECT("FinalOutput[@["&amp;H$1&amp;"]]")</f>
        <v>129</v>
      </c>
      <c r="I152" s="129">
        <f t="array" aca="1" ref="I152" ca="1">INDIRECT("FinalOutput[@["&amp;I$1&amp;"]]")</f>
        <v>134.40872969243171</v>
      </c>
      <c r="J152" s="162">
        <f ca="1">Profiling_FinalOutput[[#This Row],[TOTAL_Presented_Young_ppl_2014]]/Profiling_FinalOutput[[#This Row],[LA_Population]]</f>
        <v>9.6135215298168218E-4</v>
      </c>
      <c r="K152" s="162">
        <f ca="1">Profiling_FinalOutput[[#This Row],[TOTAL_Assessed_Young_ppl_2014]]/Profiling_FinalOutput[[#This Row],[LA_Population]]</f>
        <v>1.0016598579019548E-3</v>
      </c>
      <c r="L15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-4.1928137150633378E-2</v>
      </c>
    </row>
    <row r="153" spans="1:12">
      <c r="A153" s="161" t="str">
        <f t="array" aca="1" ref="A153" ca="1">INDIRECT("FinalOutput[@["&amp;A$1&amp;"]]")</f>
        <v>England</v>
      </c>
      <c r="B153" s="129" t="str">
        <f t="array" aca="1" ref="B153" ca="1">INDIRECT("FinalOutput[@["&amp;B$1&amp;"]]")</f>
        <v>Kent</v>
      </c>
      <c r="C153" s="129" t="str">
        <f t="array" aca="1" ref="C153" ca="1">INDIRECT("FinalOutput[@["&amp;C$1&amp;"]]")</f>
        <v>E07000115</v>
      </c>
      <c r="D153" s="129" t="str">
        <f t="array" aca="1" ref="D153" ca="1">INDIRECT("FinalOutput[@["&amp;D$1&amp;"]]")</f>
        <v>Tonbridge and Malling</v>
      </c>
      <c r="E153" s="129" t="str">
        <f t="array" aca="1" ref="E153" ca="1">INDIRECT("FinalOutput[@["&amp;E$1&amp;"]]")</f>
        <v>District</v>
      </c>
      <c r="F153" s="129">
        <f t="array" aca="1" ref="F153" ca="1">INDIRECT("FinalOutput[@["&amp;F$1&amp;"]]")</f>
        <v>120805</v>
      </c>
      <c r="G153" s="129">
        <f t="array" aca="1" ref="G153" ca="1">INDIRECT("FinalOutput[@["&amp;G$1&amp;"]]")</f>
        <v>24013.56</v>
      </c>
      <c r="H153" s="129">
        <f t="array" aca="1" ref="H153" ca="1">INDIRECT("FinalOutput[@["&amp;H$1&amp;"]]")</f>
        <v>39</v>
      </c>
      <c r="I153" s="129">
        <f t="array" aca="1" ref="I153" ca="1">INDIRECT("FinalOutput[@["&amp;I$1&amp;"]]")</f>
        <v>42.869372292893544</v>
      </c>
      <c r="J153" s="162">
        <f ca="1">Profiling_FinalOutput[[#This Row],[TOTAL_Presented_Young_ppl_2014]]/Profiling_FinalOutput[[#This Row],[LA_Population]]</f>
        <v>3.2283431977153264E-4</v>
      </c>
      <c r="K153" s="162">
        <f ca="1">Profiling_FinalOutput[[#This Row],[TOTAL_Assessed_Young_ppl_2014]]/Profiling_FinalOutput[[#This Row],[LA_Population]]</f>
        <v>3.548642216207404E-4</v>
      </c>
      <c r="L15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-9.9214674176757542E-2</v>
      </c>
    </row>
    <row r="154" spans="1:12">
      <c r="A154" s="161" t="str">
        <f t="array" aca="1" ref="A154" ca="1">INDIRECT("FinalOutput[@["&amp;A$1&amp;"]]")</f>
        <v>England</v>
      </c>
      <c r="B154" s="129" t="str">
        <f t="array" aca="1" ref="B154" ca="1">INDIRECT("FinalOutput[@["&amp;B$1&amp;"]]")</f>
        <v>Kent</v>
      </c>
      <c r="C154" s="129" t="str">
        <f t="array" aca="1" ref="C154" ca="1">INDIRECT("FinalOutput[@["&amp;C$1&amp;"]]")</f>
        <v>E07000116</v>
      </c>
      <c r="D154" s="129" t="str">
        <f t="array" aca="1" ref="D154" ca="1">INDIRECT("FinalOutput[@["&amp;D$1&amp;"]]")</f>
        <v>Tunbridge Wells</v>
      </c>
      <c r="E154" s="129" t="str">
        <f t="array" aca="1" ref="E154" ca="1">INDIRECT("FinalOutput[@["&amp;E$1&amp;"]]")</f>
        <v>District</v>
      </c>
      <c r="F154" s="129">
        <f t="array" aca="1" ref="F154" ca="1">INDIRECT("FinalOutput[@["&amp;F$1&amp;"]]")</f>
        <v>115049</v>
      </c>
      <c r="G154" s="129">
        <f t="array" aca="1" ref="G154" ca="1">INDIRECT("FinalOutput[@["&amp;G$1&amp;"]]")</f>
        <v>33132.82</v>
      </c>
      <c r="H154" s="129">
        <f t="array" aca="1" ref="H154" ca="1">INDIRECT("FinalOutput[@["&amp;H$1&amp;"]]")</f>
        <v>303</v>
      </c>
      <c r="I154" s="129">
        <f t="array" aca="1" ref="I154" ca="1">INDIRECT("FinalOutput[@["&amp;I$1&amp;"]]")</f>
        <v>25.637361143372459</v>
      </c>
      <c r="J154" s="162">
        <f ca="1">Profiling_FinalOutput[[#This Row],[TOTAL_Presented_Young_ppl_2014]]/Profiling_FinalOutput[[#This Row],[LA_Population]]</f>
        <v>2.6336604403341185E-3</v>
      </c>
      <c r="K154" s="162">
        <f ca="1">Profiling_FinalOutput[[#This Row],[TOTAL_Assessed_Young_ppl_2014]]/Profiling_FinalOutput[[#This Row],[LA_Population]]</f>
        <v>2.2283862652758789E-4</v>
      </c>
      <c r="L15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0.91538824705157606</v>
      </c>
    </row>
    <row r="155" spans="1:12">
      <c r="A155" s="161" t="str">
        <f t="array" aca="1" ref="A155" ca="1">INDIRECT("FinalOutput[@["&amp;A$1&amp;"]]")</f>
        <v>England</v>
      </c>
      <c r="B155" s="129" t="str">
        <f t="array" aca="1" ref="B155" ca="1">INDIRECT("FinalOutput[@["&amp;B$1&amp;"]]")</f>
        <v>Leicestershire</v>
      </c>
      <c r="C155" s="129" t="str">
        <f t="array" aca="1" ref="C155" ca="1">INDIRECT("FinalOutput[@["&amp;C$1&amp;"]]")</f>
        <v>E07000135</v>
      </c>
      <c r="D155" s="129" t="str">
        <f t="array" aca="1" ref="D155" ca="1">INDIRECT("FinalOutput[@["&amp;D$1&amp;"]]")</f>
        <v>Oadby and Wigston</v>
      </c>
      <c r="E155" s="129" t="str">
        <f t="array" aca="1" ref="E155" ca="1">INDIRECT("FinalOutput[@["&amp;E$1&amp;"]]")</f>
        <v>District</v>
      </c>
      <c r="F155" s="129">
        <f t="array" aca="1" ref="F155" ca="1">INDIRECT("FinalOutput[@["&amp;F$1&amp;"]]")</f>
        <v>56170</v>
      </c>
      <c r="G155" s="129">
        <f t="array" aca="1" ref="G155" ca="1">INDIRECT("FinalOutput[@["&amp;G$1&amp;"]]")</f>
        <v>2352.33</v>
      </c>
      <c r="H155" s="129">
        <f t="array" aca="1" ref="H155" ca="1">INDIRECT("FinalOutput[@["&amp;H$1&amp;"]]")</f>
        <v>32.194965633546452</v>
      </c>
      <c r="I155" s="129">
        <f t="array" aca="1" ref="I155" ca="1">INDIRECT("FinalOutput[@["&amp;I$1&amp;"]]")</f>
        <v>29</v>
      </c>
      <c r="J155" s="162">
        <f ca="1">Profiling_FinalOutput[[#This Row],[TOTAL_Presented_Young_ppl_2014]]/Profiling_FinalOutput[[#This Row],[LA_Population]]</f>
        <v>5.7317011987798559E-4</v>
      </c>
      <c r="K155" s="162">
        <f ca="1">Profiling_FinalOutput[[#This Row],[TOTAL_Assessed_Young_ppl_2014]]/Profiling_FinalOutput[[#This Row],[LA_Population]]</f>
        <v>5.1628983443119099E-4</v>
      </c>
      <c r="L15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9.9238050753418669E-2</v>
      </c>
    </row>
    <row r="156" spans="1:12">
      <c r="A156" s="161" t="str">
        <f t="array" aca="1" ref="A156" ca="1">INDIRECT("FinalOutput[@["&amp;A$1&amp;"]]")</f>
        <v>England</v>
      </c>
      <c r="B156" s="129" t="str">
        <f t="array" aca="1" ref="B156" ca="1">INDIRECT("FinalOutput[@["&amp;B$1&amp;"]]")</f>
        <v>Lancashire</v>
      </c>
      <c r="C156" s="129" t="str">
        <f t="array" aca="1" ref="C156" ca="1">INDIRECT("FinalOutput[@["&amp;C$1&amp;"]]")</f>
        <v>E07000117</v>
      </c>
      <c r="D156" s="129" t="str">
        <f t="array" aca="1" ref="D156" ca="1">INDIRECT("FinalOutput[@["&amp;D$1&amp;"]]")</f>
        <v>Burnley</v>
      </c>
      <c r="E156" s="129" t="str">
        <f t="array" aca="1" ref="E156" ca="1">INDIRECT("FinalOutput[@["&amp;E$1&amp;"]]")</f>
        <v>District</v>
      </c>
      <c r="F156" s="129">
        <f t="array" aca="1" ref="F156" ca="1">INDIRECT("FinalOutput[@["&amp;F$1&amp;"]]")</f>
        <v>87059</v>
      </c>
      <c r="G156" s="129">
        <f t="array" aca="1" ref="G156" ca="1">INDIRECT("FinalOutput[@["&amp;G$1&amp;"]]")</f>
        <v>11070.03</v>
      </c>
      <c r="H156" s="129">
        <f t="array" aca="1" ref="H156" ca="1">INDIRECT("FinalOutput[@["&amp;H$1&amp;"]]")</f>
        <v>0</v>
      </c>
      <c r="I156" s="129">
        <f t="array" aca="1" ref="I156" ca="1">INDIRECT("FinalOutput[@["&amp;I$1&amp;"]]")</f>
        <v>0</v>
      </c>
      <c r="J156" s="162">
        <f ca="1">Profiling_FinalOutput[[#This Row],[TOTAL_Presented_Young_ppl_2014]]/Profiling_FinalOutput[[#This Row],[LA_Population]]</f>
        <v>0</v>
      </c>
      <c r="K156" s="162">
        <f ca="1">Profiling_FinalOutput[[#This Row],[TOTAL_Assessed_Young_ppl_2014]]/Profiling_FinalOutput[[#This Row],[LA_Population]]</f>
        <v>0</v>
      </c>
      <c r="L15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57" spans="1:12">
      <c r="A157" s="161" t="str">
        <f t="array" aca="1" ref="A157" ca="1">INDIRECT("FinalOutput[@["&amp;A$1&amp;"]]")</f>
        <v>England</v>
      </c>
      <c r="B157" s="129" t="str">
        <f t="array" aca="1" ref="B157" ca="1">INDIRECT("FinalOutput[@["&amp;B$1&amp;"]]")</f>
        <v>Lancashire</v>
      </c>
      <c r="C157" s="129" t="str">
        <f t="array" aca="1" ref="C157" ca="1">INDIRECT("FinalOutput[@["&amp;C$1&amp;"]]")</f>
        <v>E07000118</v>
      </c>
      <c r="D157" s="129" t="str">
        <f t="array" aca="1" ref="D157" ca="1">INDIRECT("FinalOutput[@["&amp;D$1&amp;"]]")</f>
        <v>Chorley</v>
      </c>
      <c r="E157" s="129" t="str">
        <f t="array" aca="1" ref="E157" ca="1">INDIRECT("FinalOutput[@["&amp;E$1&amp;"]]")</f>
        <v>District</v>
      </c>
      <c r="F157" s="129">
        <f t="array" aca="1" ref="F157" ca="1">INDIRECT("FinalOutput[@["&amp;F$1&amp;"]]")</f>
        <v>107155</v>
      </c>
      <c r="G157" s="129">
        <f t="array" aca="1" ref="G157" ca="1">INDIRECT("FinalOutput[@["&amp;G$1&amp;"]]")</f>
        <v>20279.689999999999</v>
      </c>
      <c r="H157" s="129">
        <f t="array" aca="1" ref="H157" ca="1">INDIRECT("FinalOutput[@["&amp;H$1&amp;"]]")</f>
        <v>25</v>
      </c>
      <c r="I157" s="129">
        <f t="array" aca="1" ref="I157" ca="1">INDIRECT("FinalOutput[@["&amp;I$1&amp;"]]")</f>
        <v>25</v>
      </c>
      <c r="J157" s="162">
        <f ca="1">Profiling_FinalOutput[[#This Row],[TOTAL_Presented_Young_ppl_2014]]/Profiling_FinalOutput[[#This Row],[LA_Population]]</f>
        <v>2.3330689188558629E-4</v>
      </c>
      <c r="K157" s="162">
        <f ca="1">Profiling_FinalOutput[[#This Row],[TOTAL_Assessed_Young_ppl_2014]]/Profiling_FinalOutput[[#This Row],[LA_Population]]</f>
        <v>2.3330689188558629E-4</v>
      </c>
      <c r="L15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58" spans="1:12">
      <c r="A158" s="161" t="str">
        <f t="array" aca="1" ref="A158" ca="1">INDIRECT("FinalOutput[@["&amp;A$1&amp;"]]")</f>
        <v>England</v>
      </c>
      <c r="B158" s="129" t="str">
        <f t="array" aca="1" ref="B158" ca="1">INDIRECT("FinalOutput[@["&amp;B$1&amp;"]]")</f>
        <v>Lincolnshire</v>
      </c>
      <c r="C158" s="129" t="str">
        <f t="array" aca="1" ref="C158" ca="1">INDIRECT("FinalOutput[@["&amp;C$1&amp;"]]")</f>
        <v>E07000136</v>
      </c>
      <c r="D158" s="129" t="str">
        <f t="array" aca="1" ref="D158" ca="1">INDIRECT("FinalOutput[@["&amp;D$1&amp;"]]")</f>
        <v>Boston</v>
      </c>
      <c r="E158" s="129" t="str">
        <f t="array" aca="1" ref="E158" ca="1">INDIRECT("FinalOutput[@["&amp;E$1&amp;"]]")</f>
        <v>District</v>
      </c>
      <c r="F158" s="129">
        <f t="array" aca="1" ref="F158" ca="1">INDIRECT("FinalOutput[@["&amp;F$1&amp;"]]")</f>
        <v>64637</v>
      </c>
      <c r="G158" s="129">
        <f t="array" aca="1" ref="G158" ca="1">INDIRECT("FinalOutput[@["&amp;G$1&amp;"]]")</f>
        <v>36153.769999999997</v>
      </c>
      <c r="H158" s="129">
        <f t="array" aca="1" ref="H158" ca="1">INDIRECT("FinalOutput[@["&amp;H$1&amp;"]]")</f>
        <v>49</v>
      </c>
      <c r="I158" s="129">
        <f t="array" aca="1" ref="I158" ca="1">INDIRECT("FinalOutput[@["&amp;I$1&amp;"]]")</f>
        <v>26</v>
      </c>
      <c r="J158" s="162">
        <f ca="1">Profiling_FinalOutput[[#This Row],[TOTAL_Presented_Young_ppl_2014]]/Profiling_FinalOutput[[#This Row],[LA_Population]]</f>
        <v>7.580797376115847E-4</v>
      </c>
      <c r="K158" s="162">
        <f ca="1">Profiling_FinalOutput[[#This Row],[TOTAL_Assessed_Young_ppl_2014]]/Profiling_FinalOutput[[#This Row],[LA_Population]]</f>
        <v>4.022463913857388E-4</v>
      </c>
      <c r="L15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0.46938775510204084</v>
      </c>
    </row>
    <row r="159" spans="1:12">
      <c r="A159" s="161" t="str">
        <f t="array" aca="1" ref="A159" ca="1">INDIRECT("FinalOutput[@["&amp;A$1&amp;"]]")</f>
        <v>England</v>
      </c>
      <c r="B159" s="129" t="str">
        <f t="array" aca="1" ref="B159" ca="1">INDIRECT("FinalOutput[@["&amp;B$1&amp;"]]")</f>
        <v>Lincolnshire</v>
      </c>
      <c r="C159" s="129" t="str">
        <f t="array" aca="1" ref="C159" ca="1">INDIRECT("FinalOutput[@["&amp;C$1&amp;"]]")</f>
        <v>E07000137</v>
      </c>
      <c r="D159" s="129" t="str">
        <f t="array" aca="1" ref="D159" ca="1">INDIRECT("FinalOutput[@["&amp;D$1&amp;"]]")</f>
        <v>East Lindsey</v>
      </c>
      <c r="E159" s="129" t="str">
        <f t="array" aca="1" ref="E159" ca="1">INDIRECT("FinalOutput[@["&amp;E$1&amp;"]]")</f>
        <v>District</v>
      </c>
      <c r="F159" s="129">
        <f t="array" aca="1" ref="F159" ca="1">INDIRECT("FinalOutput[@["&amp;F$1&amp;"]]")</f>
        <v>136401</v>
      </c>
      <c r="G159" s="129">
        <f t="array" aca="1" ref="G159" ca="1">INDIRECT("FinalOutput[@["&amp;G$1&amp;"]]")</f>
        <v>176025.58</v>
      </c>
      <c r="H159" s="129">
        <f t="array" aca="1" ref="H159" ca="1">INDIRECT("FinalOutput[@["&amp;H$1&amp;"]]")</f>
        <v>297</v>
      </c>
      <c r="I159" s="129">
        <f t="array" aca="1" ref="I159" ca="1">INDIRECT("FinalOutput[@["&amp;I$1&amp;"]]")</f>
        <v>31</v>
      </c>
      <c r="J159" s="162">
        <f ca="1">Profiling_FinalOutput[[#This Row],[TOTAL_Presented_Young_ppl_2014]]/Profiling_FinalOutput[[#This Row],[LA_Population]]</f>
        <v>2.177403391470737E-3</v>
      </c>
      <c r="K159" s="162">
        <f ca="1">Profiling_FinalOutput[[#This Row],[TOTAL_Assessed_Young_ppl_2014]]/Profiling_FinalOutput[[#This Row],[LA_Population]]</f>
        <v>2.2727106106260219E-4</v>
      </c>
      <c r="L15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0.89562289562289565</v>
      </c>
    </row>
    <row r="160" spans="1:12">
      <c r="A160" s="161" t="str">
        <f t="array" aca="1" ref="A160" ca="1">INDIRECT("FinalOutput[@["&amp;A$1&amp;"]]")</f>
        <v>England</v>
      </c>
      <c r="B160" s="129" t="str">
        <f t="array" aca="1" ref="B160" ca="1">INDIRECT("FinalOutput[@["&amp;B$1&amp;"]]")</f>
        <v>Lincolnshire</v>
      </c>
      <c r="C160" s="129" t="str">
        <f t="array" aca="1" ref="C160" ca="1">INDIRECT("FinalOutput[@["&amp;C$1&amp;"]]")</f>
        <v>E07000138</v>
      </c>
      <c r="D160" s="129" t="str">
        <f t="array" aca="1" ref="D160" ca="1">INDIRECT("FinalOutput[@["&amp;D$1&amp;"]]")</f>
        <v>Lincoln</v>
      </c>
      <c r="E160" s="129" t="str">
        <f t="array" aca="1" ref="E160" ca="1">INDIRECT("FinalOutput[@["&amp;E$1&amp;"]]")</f>
        <v>District</v>
      </c>
      <c r="F160" s="129">
        <f t="array" aca="1" ref="F160" ca="1">INDIRECT("FinalOutput[@["&amp;F$1&amp;"]]")</f>
        <v>93541</v>
      </c>
      <c r="G160" s="129">
        <f t="array" aca="1" ref="G160" ca="1">INDIRECT("FinalOutput[@["&amp;G$1&amp;"]]")</f>
        <v>3568.8</v>
      </c>
      <c r="H160" s="129">
        <f t="array" aca="1" ref="H160" ca="1">INDIRECT("FinalOutput[@["&amp;H$1&amp;"]]")</f>
        <v>353</v>
      </c>
      <c r="I160" s="129">
        <f t="array" aca="1" ref="I160" ca="1">INDIRECT("FinalOutput[@["&amp;I$1&amp;"]]")</f>
        <v>353</v>
      </c>
      <c r="J160" s="162">
        <f ca="1">Profiling_FinalOutput[[#This Row],[TOTAL_Presented_Young_ppl_2014]]/Profiling_FinalOutput[[#This Row],[LA_Population]]</f>
        <v>3.7737462716883508E-3</v>
      </c>
      <c r="K160" s="162">
        <f ca="1">Profiling_FinalOutput[[#This Row],[TOTAL_Assessed_Young_ppl_2014]]/Profiling_FinalOutput[[#This Row],[LA_Population]]</f>
        <v>3.7737462716883508E-3</v>
      </c>
      <c r="L16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1" spans="1:12">
      <c r="A161" s="161" t="str">
        <f t="array" aca="1" ref="A161" ca="1">INDIRECT("FinalOutput[@["&amp;A$1&amp;"]]")</f>
        <v>England</v>
      </c>
      <c r="B161" s="129" t="str">
        <f t="array" aca="1" ref="B161" ca="1">INDIRECT("FinalOutput[@["&amp;B$1&amp;"]]")</f>
        <v>Lincolnshire</v>
      </c>
      <c r="C161" s="129" t="str">
        <f t="array" aca="1" ref="C161" ca="1">INDIRECT("FinalOutput[@["&amp;C$1&amp;"]]")</f>
        <v>E07000139</v>
      </c>
      <c r="D161" s="129" t="str">
        <f t="array" aca="1" ref="D161" ca="1">INDIRECT("FinalOutput[@["&amp;D$1&amp;"]]")</f>
        <v>North Kesteven</v>
      </c>
      <c r="E161" s="129" t="str">
        <f t="array" aca="1" ref="E161" ca="1">INDIRECT("FinalOutput[@["&amp;E$1&amp;"]]")</f>
        <v>District</v>
      </c>
      <c r="F161" s="129">
        <f t="array" aca="1" ref="F161" ca="1">INDIRECT("FinalOutput[@["&amp;F$1&amp;"]]")</f>
        <v>107766</v>
      </c>
      <c r="G161" s="129">
        <f t="array" aca="1" ref="G161" ca="1">INDIRECT("FinalOutput[@["&amp;G$1&amp;"]]")</f>
        <v>92244.28</v>
      </c>
      <c r="H161" s="129">
        <f t="array" aca="1" ref="H161" ca="1">INDIRECT("FinalOutput[@["&amp;H$1&amp;"]]")</f>
        <v>0</v>
      </c>
      <c r="I161" s="129">
        <f t="array" aca="1" ref="I161" ca="1">INDIRECT("FinalOutput[@["&amp;I$1&amp;"]]")</f>
        <v>0</v>
      </c>
      <c r="J161" s="162">
        <f ca="1">Profiling_FinalOutput[[#This Row],[TOTAL_Presented_Young_ppl_2014]]/Profiling_FinalOutput[[#This Row],[LA_Population]]</f>
        <v>0</v>
      </c>
      <c r="K161" s="162">
        <f ca="1">Profiling_FinalOutput[[#This Row],[TOTAL_Assessed_Young_ppl_2014]]/Profiling_FinalOutput[[#This Row],[LA_Population]]</f>
        <v>0</v>
      </c>
      <c r="L16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2" spans="1:12">
      <c r="A162" s="161" t="str">
        <f t="array" aca="1" ref="A162" ca="1">INDIRECT("FinalOutput[@["&amp;A$1&amp;"]]")</f>
        <v>England</v>
      </c>
      <c r="B162" s="129" t="str">
        <f t="array" aca="1" ref="B162" ca="1">INDIRECT("FinalOutput[@["&amp;B$1&amp;"]]")</f>
        <v>Lincolnshire</v>
      </c>
      <c r="C162" s="129" t="str">
        <f t="array" aca="1" ref="C162" ca="1">INDIRECT("FinalOutput[@["&amp;C$1&amp;"]]")</f>
        <v>E07000140</v>
      </c>
      <c r="D162" s="129" t="str">
        <f t="array" aca="1" ref="D162" ca="1">INDIRECT("FinalOutput[@["&amp;D$1&amp;"]]")</f>
        <v>South Holland</v>
      </c>
      <c r="E162" s="129" t="str">
        <f t="array" aca="1" ref="E162" ca="1">INDIRECT("FinalOutput[@["&amp;E$1&amp;"]]")</f>
        <v>District</v>
      </c>
      <c r="F162" s="129">
        <f t="array" aca="1" ref="F162" ca="1">INDIRECT("FinalOutput[@["&amp;F$1&amp;"]]")</f>
        <v>88270</v>
      </c>
      <c r="G162" s="129">
        <f t="array" aca="1" ref="G162" ca="1">INDIRECT("FinalOutput[@["&amp;G$1&amp;"]]")</f>
        <v>74238.31</v>
      </c>
      <c r="H162" s="129">
        <f t="array" aca="1" ref="H162" ca="1">INDIRECT("FinalOutput[@["&amp;H$1&amp;"]]")</f>
        <v>0</v>
      </c>
      <c r="I162" s="129">
        <f t="array" aca="1" ref="I162" ca="1">INDIRECT("FinalOutput[@["&amp;I$1&amp;"]]")</f>
        <v>0</v>
      </c>
      <c r="J162" s="162">
        <f ca="1">Profiling_FinalOutput[[#This Row],[TOTAL_Presented_Young_ppl_2014]]/Profiling_FinalOutput[[#This Row],[LA_Population]]</f>
        <v>0</v>
      </c>
      <c r="K162" s="162">
        <f ca="1">Profiling_FinalOutput[[#This Row],[TOTAL_Assessed_Young_ppl_2014]]/Profiling_FinalOutput[[#This Row],[LA_Population]]</f>
        <v>0</v>
      </c>
      <c r="L16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3" spans="1:12">
      <c r="A163" s="161" t="str">
        <f t="array" aca="1" ref="A163" ca="1">INDIRECT("FinalOutput[@["&amp;A$1&amp;"]]")</f>
        <v>England</v>
      </c>
      <c r="B163" s="129" t="str">
        <f t="array" aca="1" ref="B163" ca="1">INDIRECT("FinalOutput[@["&amp;B$1&amp;"]]")</f>
        <v>Lincolnshire</v>
      </c>
      <c r="C163" s="129" t="str">
        <f t="array" aca="1" ref="C163" ca="1">INDIRECT("FinalOutput[@["&amp;C$1&amp;"]]")</f>
        <v>E07000141</v>
      </c>
      <c r="D163" s="129" t="str">
        <f t="array" aca="1" ref="D163" ca="1">INDIRECT("FinalOutput[@["&amp;D$1&amp;"]]")</f>
        <v>South Kesteven</v>
      </c>
      <c r="E163" s="129" t="str">
        <f t="array" aca="1" ref="E163" ca="1">INDIRECT("FinalOutput[@["&amp;E$1&amp;"]]")</f>
        <v>District</v>
      </c>
      <c r="F163" s="129">
        <f t="array" aca="1" ref="F163" ca="1">INDIRECT("FinalOutput[@["&amp;F$1&amp;"]]")</f>
        <v>133788</v>
      </c>
      <c r="G163" s="129">
        <f t="array" aca="1" ref="G163" ca="1">INDIRECT("FinalOutput[@["&amp;G$1&amp;"]]")</f>
        <v>94259.45</v>
      </c>
      <c r="H163" s="129">
        <f t="array" aca="1" ref="H163" ca="1">INDIRECT("FinalOutput[@["&amp;H$1&amp;"]]")</f>
        <v>0</v>
      </c>
      <c r="I163" s="129">
        <f t="array" aca="1" ref="I163" ca="1">INDIRECT("FinalOutput[@["&amp;I$1&amp;"]]")</f>
        <v>0</v>
      </c>
      <c r="J163" s="162">
        <f ca="1">Profiling_FinalOutput[[#This Row],[TOTAL_Presented_Young_ppl_2014]]/Profiling_FinalOutput[[#This Row],[LA_Population]]</f>
        <v>0</v>
      </c>
      <c r="K163" s="162">
        <f ca="1">Profiling_FinalOutput[[#This Row],[TOTAL_Assessed_Young_ppl_2014]]/Profiling_FinalOutput[[#This Row],[LA_Population]]</f>
        <v>0</v>
      </c>
      <c r="L16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4" spans="1:12">
      <c r="A164" s="161" t="str">
        <f t="array" aca="1" ref="A164" ca="1">INDIRECT("FinalOutput[@["&amp;A$1&amp;"]]")</f>
        <v>England</v>
      </c>
      <c r="B164" s="129" t="str">
        <f t="array" aca="1" ref="B164" ca="1">INDIRECT("FinalOutput[@["&amp;B$1&amp;"]]")</f>
        <v>Lincolnshire</v>
      </c>
      <c r="C164" s="129" t="str">
        <f t="array" aca="1" ref="C164" ca="1">INDIRECT("FinalOutput[@["&amp;C$1&amp;"]]")</f>
        <v>E07000142</v>
      </c>
      <c r="D164" s="129" t="str">
        <f t="array" aca="1" ref="D164" ca="1">INDIRECT("FinalOutput[@["&amp;D$1&amp;"]]")</f>
        <v>West Lindsey</v>
      </c>
      <c r="E164" s="129" t="str">
        <f t="array" aca="1" ref="E164" ca="1">INDIRECT("FinalOutput[@["&amp;E$1&amp;"]]")</f>
        <v>District</v>
      </c>
      <c r="F164" s="129">
        <f t="array" aca="1" ref="F164" ca="1">INDIRECT("FinalOutput[@["&amp;F$1&amp;"]]")</f>
        <v>89250</v>
      </c>
      <c r="G164" s="129">
        <f t="array" aca="1" ref="G164" ca="1">INDIRECT("FinalOutput[@["&amp;G$1&amp;"]]")</f>
        <v>115571.73</v>
      </c>
      <c r="H164" s="129">
        <f t="array" aca="1" ref="H164" ca="1">INDIRECT("FinalOutput[@["&amp;H$1&amp;"]]")</f>
        <v>26</v>
      </c>
      <c r="I164" s="129">
        <f t="array" aca="1" ref="I164" ca="1">INDIRECT("FinalOutput[@["&amp;I$1&amp;"]]")</f>
        <v>26</v>
      </c>
      <c r="J164" s="162">
        <f ca="1">Profiling_FinalOutput[[#This Row],[TOTAL_Presented_Young_ppl_2014]]/Profiling_FinalOutput[[#This Row],[LA_Population]]</f>
        <v>2.9131652661064427E-4</v>
      </c>
      <c r="K164" s="162">
        <f ca="1">Profiling_FinalOutput[[#This Row],[TOTAL_Assessed_Young_ppl_2014]]/Profiling_FinalOutput[[#This Row],[LA_Population]]</f>
        <v>2.9131652661064427E-4</v>
      </c>
      <c r="L16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5" spans="1:12">
      <c r="A165" s="161" t="str">
        <f t="array" aca="1" ref="A165" ca="1">INDIRECT("FinalOutput[@["&amp;A$1&amp;"]]")</f>
        <v>England</v>
      </c>
      <c r="B165" s="129" t="str">
        <f t="array" aca="1" ref="B165" ca="1">INDIRECT("FinalOutput[@["&amp;B$1&amp;"]]")</f>
        <v>Norfolk</v>
      </c>
      <c r="C165" s="129" t="str">
        <f t="array" aca="1" ref="C165" ca="1">INDIRECT("FinalOutput[@["&amp;C$1&amp;"]]")</f>
        <v>E07000143</v>
      </c>
      <c r="D165" s="129" t="str">
        <f t="array" aca="1" ref="D165" ca="1">INDIRECT("FinalOutput[@["&amp;D$1&amp;"]]")</f>
        <v>Breckland</v>
      </c>
      <c r="E165" s="129" t="str">
        <f t="array" aca="1" ref="E165" ca="1">INDIRECT("FinalOutput[@["&amp;E$1&amp;"]]")</f>
        <v>District</v>
      </c>
      <c r="F165" s="129">
        <f t="array" aca="1" ref="F165" ca="1">INDIRECT("FinalOutput[@["&amp;F$1&amp;"]]")</f>
        <v>130491</v>
      </c>
      <c r="G165" s="129">
        <f t="array" aca="1" ref="G165" ca="1">INDIRECT("FinalOutput[@["&amp;G$1&amp;"]]")</f>
        <v>130511.64</v>
      </c>
      <c r="H165" s="129">
        <f t="array" aca="1" ref="H165" ca="1">INDIRECT("FinalOutput[@["&amp;H$1&amp;"]]")</f>
        <v>25</v>
      </c>
      <c r="I165" s="129">
        <f t="array" aca="1" ref="I165" ca="1">INDIRECT("FinalOutput[@["&amp;I$1&amp;"]]")</f>
        <v>396</v>
      </c>
      <c r="J165" s="162">
        <f ca="1">Profiling_FinalOutput[[#This Row],[TOTAL_Presented_Young_ppl_2014]]/Profiling_FinalOutput[[#This Row],[LA_Population]]</f>
        <v>1.915840939221862E-4</v>
      </c>
      <c r="K165" s="162">
        <f ca="1">Profiling_FinalOutput[[#This Row],[TOTAL_Assessed_Young_ppl_2014]]/Profiling_FinalOutput[[#This Row],[LA_Population]]</f>
        <v>3.0346920477274295E-3</v>
      </c>
      <c r="L16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-14.84</v>
      </c>
    </row>
    <row r="166" spans="1:12">
      <c r="A166" s="161" t="str">
        <f t="array" aca="1" ref="A166" ca="1">INDIRECT("FinalOutput[@["&amp;A$1&amp;"]]")</f>
        <v>England</v>
      </c>
      <c r="B166" s="129" t="str">
        <f t="array" aca="1" ref="B166" ca="1">INDIRECT("FinalOutput[@["&amp;B$1&amp;"]]")</f>
        <v>Norfolk</v>
      </c>
      <c r="C166" s="129" t="str">
        <f t="array" aca="1" ref="C166" ca="1">INDIRECT("FinalOutput[@["&amp;C$1&amp;"]]")</f>
        <v>E07000144</v>
      </c>
      <c r="D166" s="129" t="str">
        <f t="array" aca="1" ref="D166" ca="1">INDIRECT("FinalOutput[@["&amp;D$1&amp;"]]")</f>
        <v>Broadland</v>
      </c>
      <c r="E166" s="129" t="str">
        <f t="array" aca="1" ref="E166" ca="1">INDIRECT("FinalOutput[@["&amp;E$1&amp;"]]")</f>
        <v>District</v>
      </c>
      <c r="F166" s="129">
        <f t="array" aca="1" ref="F166" ca="1">INDIRECT("FinalOutput[@["&amp;F$1&amp;"]]")</f>
        <v>124646</v>
      </c>
      <c r="G166" s="129">
        <f t="array" aca="1" ref="G166" ca="1">INDIRECT("FinalOutput[@["&amp;G$1&amp;"]]")</f>
        <v>55239.88</v>
      </c>
      <c r="H166" s="129">
        <f t="array" aca="1" ref="H166" ca="1">INDIRECT("FinalOutput[@["&amp;H$1&amp;"]]")</f>
        <v>36</v>
      </c>
      <c r="I166" s="129">
        <f t="array" aca="1" ref="I166" ca="1">INDIRECT("FinalOutput[@["&amp;I$1&amp;"]]")</f>
        <v>36</v>
      </c>
      <c r="J166" s="162">
        <f ca="1">Profiling_FinalOutput[[#This Row],[TOTAL_Presented_Young_ppl_2014]]/Profiling_FinalOutput[[#This Row],[LA_Population]]</f>
        <v>2.8881793238451294E-4</v>
      </c>
      <c r="K166" s="162">
        <f ca="1">Profiling_FinalOutput[[#This Row],[TOTAL_Assessed_Young_ppl_2014]]/Profiling_FinalOutput[[#This Row],[LA_Population]]</f>
        <v>2.8881793238451294E-4</v>
      </c>
      <c r="L16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7" spans="1:12">
      <c r="A167" s="161" t="str">
        <f t="array" aca="1" ref="A167" ca="1">INDIRECT("FinalOutput[@["&amp;A$1&amp;"]]")</f>
        <v>England</v>
      </c>
      <c r="B167" s="129" t="str">
        <f t="array" aca="1" ref="B167" ca="1">INDIRECT("FinalOutput[@["&amp;B$1&amp;"]]")</f>
        <v>Norfolk</v>
      </c>
      <c r="C167" s="129" t="str">
        <f t="array" aca="1" ref="C167" ca="1">INDIRECT("FinalOutput[@["&amp;C$1&amp;"]]")</f>
        <v>E07000145</v>
      </c>
      <c r="D167" s="129" t="str">
        <f t="array" aca="1" ref="D167" ca="1">INDIRECT("FinalOutput[@["&amp;D$1&amp;"]]")</f>
        <v>Great Yarmouth</v>
      </c>
      <c r="E167" s="129" t="str">
        <f t="array" aca="1" ref="E167" ca="1">INDIRECT("FinalOutput[@["&amp;E$1&amp;"]]")</f>
        <v>District</v>
      </c>
      <c r="F167" s="129">
        <f t="array" aca="1" ref="F167" ca="1">INDIRECT("FinalOutput[@["&amp;F$1&amp;"]]")</f>
        <v>97277</v>
      </c>
      <c r="G167" s="129">
        <f t="array" aca="1" ref="G167" ca="1">INDIRECT("FinalOutput[@["&amp;G$1&amp;"]]")</f>
        <v>17418.830000000002</v>
      </c>
      <c r="H167" s="129">
        <f t="array" aca="1" ref="H167" ca="1">INDIRECT("FinalOutput[@["&amp;H$1&amp;"]]")</f>
        <v>0</v>
      </c>
      <c r="I167" s="129">
        <f t="array" aca="1" ref="I167" ca="1">INDIRECT("FinalOutput[@["&amp;I$1&amp;"]]")</f>
        <v>0</v>
      </c>
      <c r="J167" s="162">
        <f ca="1">Profiling_FinalOutput[[#This Row],[TOTAL_Presented_Young_ppl_2014]]/Profiling_FinalOutput[[#This Row],[LA_Population]]</f>
        <v>0</v>
      </c>
      <c r="K167" s="162">
        <f ca="1">Profiling_FinalOutput[[#This Row],[TOTAL_Assessed_Young_ppl_2014]]/Profiling_FinalOutput[[#This Row],[LA_Population]]</f>
        <v>0</v>
      </c>
      <c r="L16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68" spans="1:12">
      <c r="A168" s="161" t="str">
        <f t="array" aca="1" ref="A168" ca="1">INDIRECT("FinalOutput[@["&amp;A$1&amp;"]]")</f>
        <v>England</v>
      </c>
      <c r="B168" s="129" t="str">
        <f t="array" aca="1" ref="B168" ca="1">INDIRECT("FinalOutput[@["&amp;B$1&amp;"]]")</f>
        <v>Norfolk</v>
      </c>
      <c r="C168" s="129" t="str">
        <f t="array" aca="1" ref="C168" ca="1">INDIRECT("FinalOutput[@["&amp;C$1&amp;"]]")</f>
        <v>E07000146</v>
      </c>
      <c r="D168" s="129" t="str">
        <f t="array" aca="1" ref="D168" ca="1">INDIRECT("FinalOutput[@["&amp;D$1&amp;"]]")</f>
        <v>King's Lynn and West Norfolk</v>
      </c>
      <c r="E168" s="129" t="str">
        <f t="array" aca="1" ref="E168" ca="1">INDIRECT("FinalOutput[@["&amp;E$1&amp;"]]")</f>
        <v>District</v>
      </c>
      <c r="F168" s="129">
        <f t="array" aca="1" ref="F168" ca="1">INDIRECT("FinalOutput[@["&amp;F$1&amp;"]]")</f>
        <v>147451</v>
      </c>
      <c r="G168" s="129">
        <f t="array" aca="1" ref="G168" ca="1">INDIRECT("FinalOutput[@["&amp;G$1&amp;"]]")</f>
        <v>142879.4</v>
      </c>
      <c r="H168" s="129">
        <f t="array" aca="1" ref="H168" ca="1">INDIRECT("FinalOutput[@["&amp;H$1&amp;"]]")</f>
        <v>368</v>
      </c>
      <c r="I168" s="129">
        <f t="array" aca="1" ref="I168" ca="1">INDIRECT("FinalOutput[@["&amp;I$1&amp;"]]")</f>
        <v>28</v>
      </c>
      <c r="J168" s="162">
        <f ca="1">Profiling_FinalOutput[[#This Row],[TOTAL_Presented_Young_ppl_2014]]/Profiling_FinalOutput[[#This Row],[LA_Population]]</f>
        <v>2.4957443489701664E-3</v>
      </c>
      <c r="K168" s="162">
        <f ca="1">Profiling_FinalOutput[[#This Row],[TOTAL_Assessed_Young_ppl_2014]]/Profiling_FinalOutput[[#This Row],[LA_Population]]</f>
        <v>1.8989359176946918E-4</v>
      </c>
      <c r="L16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0.92391304347826086</v>
      </c>
    </row>
    <row r="169" spans="1:12">
      <c r="A169" s="161" t="str">
        <f t="array" aca="1" ref="A169" ca="1">INDIRECT("FinalOutput[@["&amp;A$1&amp;"]]")</f>
        <v>England</v>
      </c>
      <c r="B169" s="129" t="str">
        <f t="array" aca="1" ref="B169" ca="1">INDIRECT("FinalOutput[@["&amp;B$1&amp;"]]")</f>
        <v>Norfolk</v>
      </c>
      <c r="C169" s="129" t="str">
        <f t="array" aca="1" ref="C169" ca="1">INDIRECT("FinalOutput[@["&amp;C$1&amp;"]]")</f>
        <v>E07000147</v>
      </c>
      <c r="D169" s="129" t="str">
        <f t="array" aca="1" ref="D169" ca="1">INDIRECT("FinalOutput[@["&amp;D$1&amp;"]]")</f>
        <v>North Norfolk</v>
      </c>
      <c r="E169" s="129" t="str">
        <f t="array" aca="1" ref="E169" ca="1">INDIRECT("FinalOutput[@["&amp;E$1&amp;"]]")</f>
        <v>District</v>
      </c>
      <c r="F169" s="129">
        <f t="array" aca="1" ref="F169" ca="1">INDIRECT("FinalOutput[@["&amp;F$1&amp;"]]")</f>
        <v>101499</v>
      </c>
      <c r="G169" s="129">
        <f t="array" aca="1" ref="G169" ca="1">INDIRECT("FinalOutput[@["&amp;G$1&amp;"]]")</f>
        <v>96333.07</v>
      </c>
      <c r="H169" s="129">
        <f t="array" aca="1" ref="H169" ca="1">INDIRECT("FinalOutput[@["&amp;H$1&amp;"]]")</f>
        <v>0</v>
      </c>
      <c r="I169" s="129">
        <f t="array" aca="1" ref="I169" ca="1">INDIRECT("FinalOutput[@["&amp;I$1&amp;"]]")</f>
        <v>0</v>
      </c>
      <c r="J169" s="162">
        <f ca="1">Profiling_FinalOutput[[#This Row],[TOTAL_Presented_Young_ppl_2014]]/Profiling_FinalOutput[[#This Row],[LA_Population]]</f>
        <v>0</v>
      </c>
      <c r="K169" s="162">
        <f ca="1">Profiling_FinalOutput[[#This Row],[TOTAL_Assessed_Young_ppl_2014]]/Profiling_FinalOutput[[#This Row],[LA_Population]]</f>
        <v>0</v>
      </c>
      <c r="L16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0" spans="1:12">
      <c r="A170" s="161" t="str">
        <f t="array" aca="1" ref="A170" ca="1">INDIRECT("FinalOutput[@["&amp;A$1&amp;"]]")</f>
        <v>England</v>
      </c>
      <c r="B170" s="129" t="str">
        <f t="array" aca="1" ref="B170" ca="1">INDIRECT("FinalOutput[@["&amp;B$1&amp;"]]")</f>
        <v>Lancashire</v>
      </c>
      <c r="C170" s="129" t="str">
        <f t="array" aca="1" ref="C170" ca="1">INDIRECT("FinalOutput[@["&amp;C$1&amp;"]]")</f>
        <v>E07000119</v>
      </c>
      <c r="D170" s="129" t="str">
        <f t="array" aca="1" ref="D170" ca="1">INDIRECT("FinalOutput[@["&amp;D$1&amp;"]]")</f>
        <v>Fylde</v>
      </c>
      <c r="E170" s="129" t="str">
        <f t="array" aca="1" ref="E170" ca="1">INDIRECT("FinalOutput[@["&amp;E$1&amp;"]]")</f>
        <v>District</v>
      </c>
      <c r="F170" s="129">
        <f t="array" aca="1" ref="F170" ca="1">INDIRECT("FinalOutput[@["&amp;F$1&amp;"]]")</f>
        <v>75757</v>
      </c>
      <c r="G170" s="129">
        <f t="array" aca="1" ref="G170" ca="1">INDIRECT("FinalOutput[@["&amp;G$1&amp;"]]")</f>
        <v>16568.86</v>
      </c>
      <c r="H170" s="129">
        <f t="array" aca="1" ref="H170" ca="1">INDIRECT("FinalOutput[@["&amp;H$1&amp;"]]")</f>
        <v>33</v>
      </c>
      <c r="I170" s="129">
        <f t="array" aca="1" ref="I170" ca="1">INDIRECT("FinalOutput[@["&amp;I$1&amp;"]]")</f>
        <v>33</v>
      </c>
      <c r="J170" s="162">
        <f ca="1">Profiling_FinalOutput[[#This Row],[TOTAL_Presented_Young_ppl_2014]]/Profiling_FinalOutput[[#This Row],[LA_Population]]</f>
        <v>4.3560331058516046E-4</v>
      </c>
      <c r="K170" s="162">
        <f ca="1">Profiling_FinalOutput[[#This Row],[TOTAL_Assessed_Young_ppl_2014]]/Profiling_FinalOutput[[#This Row],[LA_Population]]</f>
        <v>4.3560331058516046E-4</v>
      </c>
      <c r="L17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1" spans="1:12">
      <c r="A171" s="161" t="str">
        <f t="array" aca="1" ref="A171" ca="1">INDIRECT("FinalOutput[@["&amp;A$1&amp;"]]")</f>
        <v>England</v>
      </c>
      <c r="B171" s="129" t="str">
        <f t="array" aca="1" ref="B171" ca="1">INDIRECT("FinalOutput[@["&amp;B$1&amp;"]]")</f>
        <v>Lancashire</v>
      </c>
      <c r="C171" s="129" t="str">
        <f t="array" aca="1" ref="C171" ca="1">INDIRECT("FinalOutput[@["&amp;C$1&amp;"]]")</f>
        <v>E07000122</v>
      </c>
      <c r="D171" s="129" t="str">
        <f t="array" aca="1" ref="D171" ca="1">INDIRECT("FinalOutput[@["&amp;D$1&amp;"]]")</f>
        <v>Pendle</v>
      </c>
      <c r="E171" s="129" t="str">
        <f t="array" aca="1" ref="E171" ca="1">INDIRECT("FinalOutput[@["&amp;E$1&amp;"]]")</f>
        <v>District</v>
      </c>
      <c r="F171" s="129">
        <f t="array" aca="1" ref="F171" ca="1">INDIRECT("FinalOutput[@["&amp;F$1&amp;"]]")</f>
        <v>89452</v>
      </c>
      <c r="G171" s="129">
        <f t="array" aca="1" ref="G171" ca="1">INDIRECT("FinalOutput[@["&amp;G$1&amp;"]]")</f>
        <v>16936.37</v>
      </c>
      <c r="H171" s="129">
        <f t="array" aca="1" ref="H171" ca="1">INDIRECT("FinalOutput[@["&amp;H$1&amp;"]]")</f>
        <v>0</v>
      </c>
      <c r="I171" s="129">
        <f t="array" aca="1" ref="I171" ca="1">INDIRECT("FinalOutput[@["&amp;I$1&amp;"]]")</f>
        <v>83</v>
      </c>
      <c r="J171" s="162">
        <f ca="1">Profiling_FinalOutput[[#This Row],[TOTAL_Presented_Young_ppl_2014]]/Profiling_FinalOutput[[#This Row],[LA_Population]]</f>
        <v>0</v>
      </c>
      <c r="K171" s="162">
        <f ca="1">Profiling_FinalOutput[[#This Row],[TOTAL_Assessed_Young_ppl_2014]]/Profiling_FinalOutput[[#This Row],[LA_Population]]</f>
        <v>9.278719313151187E-4</v>
      </c>
      <c r="L17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72" spans="1:12">
      <c r="A172" s="161" t="str">
        <f t="array" aca="1" ref="A172" ca="1">INDIRECT("FinalOutput[@["&amp;A$1&amp;"]]")</f>
        <v>England</v>
      </c>
      <c r="B172" s="129" t="str">
        <f t="array" aca="1" ref="B172" ca="1">INDIRECT("FinalOutput[@["&amp;B$1&amp;"]]")</f>
        <v>Hertfordshire</v>
      </c>
      <c r="C172" s="129" t="str">
        <f t="array" aca="1" ref="C172" ca="1">INDIRECT("FinalOutput[@["&amp;C$1&amp;"]]")</f>
        <v>E07000101</v>
      </c>
      <c r="D172" s="129" t="str">
        <f t="array" aca="1" ref="D172" ca="1">INDIRECT("FinalOutput[@["&amp;D$1&amp;"]]")</f>
        <v>Stevenage</v>
      </c>
      <c r="E172" s="129" t="str">
        <f t="array" aca="1" ref="E172" ca="1">INDIRECT("FinalOutput[@["&amp;E$1&amp;"]]")</f>
        <v>District</v>
      </c>
      <c r="F172" s="129">
        <f t="array" aca="1" ref="F172" ca="1">INDIRECT("FinalOutput[@["&amp;F$1&amp;"]]")</f>
        <v>83957</v>
      </c>
      <c r="G172" s="129">
        <f t="array" aca="1" ref="G172" ca="1">INDIRECT("FinalOutput[@["&amp;G$1&amp;"]]")</f>
        <v>2596.4</v>
      </c>
      <c r="H172" s="129">
        <f t="array" aca="1" ref="H172" ca="1">INDIRECT("FinalOutput[@["&amp;H$1&amp;"]]")</f>
        <v>0</v>
      </c>
      <c r="I172" s="129">
        <f t="array" aca="1" ref="I172" ca="1">INDIRECT("FinalOutput[@["&amp;I$1&amp;"]]")</f>
        <v>0</v>
      </c>
      <c r="J172" s="162">
        <f ca="1">Profiling_FinalOutput[[#This Row],[TOTAL_Presented_Young_ppl_2014]]/Profiling_FinalOutput[[#This Row],[LA_Population]]</f>
        <v>0</v>
      </c>
      <c r="K172" s="162">
        <f ca="1">Profiling_FinalOutput[[#This Row],[TOTAL_Assessed_Young_ppl_2014]]/Profiling_FinalOutput[[#This Row],[LA_Population]]</f>
        <v>0</v>
      </c>
      <c r="L17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3" spans="1:12">
      <c r="A173" s="161" t="str">
        <f t="array" aca="1" ref="A173" ca="1">INDIRECT("FinalOutput[@["&amp;A$1&amp;"]]")</f>
        <v>England</v>
      </c>
      <c r="B173" s="129" t="str">
        <f t="array" aca="1" ref="B173" ca="1">INDIRECT("FinalOutput[@["&amp;B$1&amp;"]]")</f>
        <v>Bolton</v>
      </c>
      <c r="C173" s="129" t="str">
        <f t="array" aca="1" ref="C173" ca="1">INDIRECT("FinalOutput[@["&amp;C$1&amp;"]]")</f>
        <v>E08000001</v>
      </c>
      <c r="D173" s="129" t="str">
        <f t="array" aca="1" ref="D173" ca="1">INDIRECT("FinalOutput[@["&amp;D$1&amp;"]]")</f>
        <v>Bolton</v>
      </c>
      <c r="E173" s="129" t="str">
        <f t="array" aca="1" ref="E173" ca="1">INDIRECT("FinalOutput[@["&amp;E$1&amp;"]]")</f>
        <v>Unitary</v>
      </c>
      <c r="F173" s="129">
        <f t="array" aca="1" ref="F173" ca="1">INDIRECT("FinalOutput[@["&amp;F$1&amp;"]]")</f>
        <v>276786</v>
      </c>
      <c r="G173" s="129">
        <f t="array" aca="1" ref="G173" ca="1">INDIRECT("FinalOutput[@["&amp;G$1&amp;"]]")</f>
        <v>13980.34</v>
      </c>
      <c r="H173" s="129">
        <f t="array" aca="1" ref="H173" ca="1">INDIRECT("FinalOutput[@["&amp;H$1&amp;"]]")</f>
        <v>0</v>
      </c>
      <c r="I173" s="129">
        <f t="array" aca="1" ref="I173" ca="1">INDIRECT("FinalOutput[@["&amp;I$1&amp;"]]")</f>
        <v>174</v>
      </c>
      <c r="J173" s="162">
        <f ca="1">Profiling_FinalOutput[[#This Row],[TOTAL_Presented_Young_ppl_2014]]/Profiling_FinalOutput[[#This Row],[LA_Population]]</f>
        <v>0</v>
      </c>
      <c r="K173" s="162">
        <f ca="1">Profiling_FinalOutput[[#This Row],[TOTAL_Assessed_Young_ppl_2014]]/Profiling_FinalOutput[[#This Row],[LA_Population]]</f>
        <v>6.28644512366955E-4</v>
      </c>
      <c r="L17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74" spans="1:12">
      <c r="A174" s="161" t="str">
        <f t="array" aca="1" ref="A174" ca="1">INDIRECT("FinalOutput[@["&amp;A$1&amp;"]]")</f>
        <v>England</v>
      </c>
      <c r="B174" s="129" t="str">
        <f t="array" aca="1" ref="B174" ca="1">INDIRECT("FinalOutput[@["&amp;B$1&amp;"]]")</f>
        <v>Lancashire</v>
      </c>
      <c r="C174" s="129" t="str">
        <f t="array" aca="1" ref="C174" ca="1">INDIRECT("FinalOutput[@["&amp;C$1&amp;"]]")</f>
        <v>E07000123</v>
      </c>
      <c r="D174" s="129" t="str">
        <f t="array" aca="1" ref="D174" ca="1">INDIRECT("FinalOutput[@["&amp;D$1&amp;"]]")</f>
        <v>Preston</v>
      </c>
      <c r="E174" s="129" t="str">
        <f t="array" aca="1" ref="E174" ca="1">INDIRECT("FinalOutput[@["&amp;E$1&amp;"]]")</f>
        <v>District</v>
      </c>
      <c r="F174" s="129">
        <f t="array" aca="1" ref="F174" ca="1">INDIRECT("FinalOutput[@["&amp;F$1&amp;"]]")</f>
        <v>140202</v>
      </c>
      <c r="G174" s="129">
        <f t="array" aca="1" ref="G174" ca="1">INDIRECT("FinalOutput[@["&amp;G$1&amp;"]]")</f>
        <v>14229.4</v>
      </c>
      <c r="H174" s="129">
        <f t="array" aca="1" ref="H174" ca="1">INDIRECT("FinalOutput[@["&amp;H$1&amp;"]]")</f>
        <v>45</v>
      </c>
      <c r="I174" s="129">
        <f t="array" aca="1" ref="I174" ca="1">INDIRECT("FinalOutput[@["&amp;I$1&amp;"]]")</f>
        <v>45</v>
      </c>
      <c r="J174" s="162">
        <f ca="1">Profiling_FinalOutput[[#This Row],[TOTAL_Presented_Young_ppl_2014]]/Profiling_FinalOutput[[#This Row],[LA_Population]]</f>
        <v>3.2096546411606111E-4</v>
      </c>
      <c r="K174" s="162">
        <f ca="1">Profiling_FinalOutput[[#This Row],[TOTAL_Assessed_Young_ppl_2014]]/Profiling_FinalOutput[[#This Row],[LA_Population]]</f>
        <v>3.2096546411606111E-4</v>
      </c>
      <c r="L17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5" spans="1:12">
      <c r="A175" s="161" t="str">
        <f t="array" aca="1" ref="A175" ca="1">INDIRECT("FinalOutput[@["&amp;A$1&amp;"]]")</f>
        <v>England</v>
      </c>
      <c r="B175" s="129" t="str">
        <f t="array" aca="1" ref="B175" ca="1">INDIRECT("FinalOutput[@["&amp;B$1&amp;"]]")</f>
        <v>Lancashire</v>
      </c>
      <c r="C175" s="129" t="str">
        <f t="array" aca="1" ref="C175" ca="1">INDIRECT("FinalOutput[@["&amp;C$1&amp;"]]")</f>
        <v>E07000124</v>
      </c>
      <c r="D175" s="129" t="str">
        <f t="array" aca="1" ref="D175" ca="1">INDIRECT("FinalOutput[@["&amp;D$1&amp;"]]")</f>
        <v>Ribble Valley</v>
      </c>
      <c r="E175" s="129" t="str">
        <f t="array" aca="1" ref="E175" ca="1">INDIRECT("FinalOutput[@["&amp;E$1&amp;"]]")</f>
        <v>District</v>
      </c>
      <c r="F175" s="129">
        <f t="array" aca="1" ref="F175" ca="1">INDIRECT("FinalOutput[@["&amp;F$1&amp;"]]")</f>
        <v>57132</v>
      </c>
      <c r="G175" s="129">
        <f t="array" aca="1" ref="G175" ca="1">INDIRECT("FinalOutput[@["&amp;G$1&amp;"]]")</f>
        <v>58316.11</v>
      </c>
      <c r="H175" s="129">
        <f t="array" aca="1" ref="H175" ca="1">INDIRECT("FinalOutput[@["&amp;H$1&amp;"]]")</f>
        <v>64</v>
      </c>
      <c r="I175" s="129">
        <f t="array" aca="1" ref="I175" ca="1">INDIRECT("FinalOutput[@["&amp;I$1&amp;"]]")</f>
        <v>2</v>
      </c>
      <c r="J175" s="162">
        <f ca="1">Profiling_FinalOutput[[#This Row],[TOTAL_Presented_Young_ppl_2014]]/Profiling_FinalOutput[[#This Row],[LA_Population]]</f>
        <v>1.1202128404396835E-3</v>
      </c>
      <c r="K175" s="162">
        <f ca="1">Profiling_FinalOutput[[#This Row],[TOTAL_Assessed_Young_ppl_2014]]/Profiling_FinalOutput[[#This Row],[LA_Population]]</f>
        <v>3.5006651263740111E-5</v>
      </c>
      <c r="L17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0.96875</v>
      </c>
    </row>
    <row r="176" spans="1:12">
      <c r="A176" s="161" t="str">
        <f t="array" aca="1" ref="A176" ca="1">INDIRECT("FinalOutput[@["&amp;A$1&amp;"]]")</f>
        <v>England</v>
      </c>
      <c r="B176" s="129" t="str">
        <f t="array" aca="1" ref="B176" ca="1">INDIRECT("FinalOutput[@["&amp;B$1&amp;"]]")</f>
        <v>Lancashire</v>
      </c>
      <c r="C176" s="129" t="str">
        <f t="array" aca="1" ref="C176" ca="1">INDIRECT("FinalOutput[@["&amp;C$1&amp;"]]")</f>
        <v>E07000125</v>
      </c>
      <c r="D176" s="129" t="str">
        <f t="array" aca="1" ref="D176" ca="1">INDIRECT("FinalOutput[@["&amp;D$1&amp;"]]")</f>
        <v>Rossendale</v>
      </c>
      <c r="E176" s="129" t="str">
        <f t="array" aca="1" ref="E176" ca="1">INDIRECT("FinalOutput[@["&amp;E$1&amp;"]]")</f>
        <v>District</v>
      </c>
      <c r="F176" s="129">
        <f t="array" aca="1" ref="F176" ca="1">INDIRECT("FinalOutput[@["&amp;F$1&amp;"]]")</f>
        <v>67982</v>
      </c>
      <c r="G176" s="129">
        <f t="array" aca="1" ref="G176" ca="1">INDIRECT("FinalOutput[@["&amp;G$1&amp;"]]")</f>
        <v>13804.82</v>
      </c>
      <c r="H176" s="129">
        <f t="array" aca="1" ref="H176" ca="1">INDIRECT("FinalOutput[@["&amp;H$1&amp;"]]")</f>
        <v>0</v>
      </c>
      <c r="I176" s="129">
        <f t="array" aca="1" ref="I176" ca="1">INDIRECT("FinalOutput[@["&amp;I$1&amp;"]]")</f>
        <v>0</v>
      </c>
      <c r="J176" s="162">
        <f ca="1">Profiling_FinalOutput[[#This Row],[TOTAL_Presented_Young_ppl_2014]]/Profiling_FinalOutput[[#This Row],[LA_Population]]</f>
        <v>0</v>
      </c>
      <c r="K176" s="162">
        <f ca="1">Profiling_FinalOutput[[#This Row],[TOTAL_Assessed_Young_ppl_2014]]/Profiling_FinalOutput[[#This Row],[LA_Population]]</f>
        <v>0</v>
      </c>
      <c r="L17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7" spans="1:12">
      <c r="A177" s="161" t="str">
        <f t="array" aca="1" ref="A177" ca="1">INDIRECT("FinalOutput[@["&amp;A$1&amp;"]]")</f>
        <v>England</v>
      </c>
      <c r="B177" s="129" t="str">
        <f t="array" aca="1" ref="B177" ca="1">INDIRECT("FinalOutput[@["&amp;B$1&amp;"]]")</f>
        <v>Lancashire</v>
      </c>
      <c r="C177" s="129" t="str">
        <f t="array" aca="1" ref="C177" ca="1">INDIRECT("FinalOutput[@["&amp;C$1&amp;"]]")</f>
        <v>E07000126</v>
      </c>
      <c r="D177" s="129" t="str">
        <f t="array" aca="1" ref="D177" ca="1">INDIRECT("FinalOutput[@["&amp;D$1&amp;"]]")</f>
        <v>South Ribble</v>
      </c>
      <c r="E177" s="129" t="str">
        <f t="array" aca="1" ref="E177" ca="1">INDIRECT("FinalOutput[@["&amp;E$1&amp;"]]")</f>
        <v>District</v>
      </c>
      <c r="F177" s="129">
        <f t="array" aca="1" ref="F177" ca="1">INDIRECT("FinalOutput[@["&amp;F$1&amp;"]]")</f>
        <v>109057</v>
      </c>
      <c r="G177" s="129">
        <f t="array" aca="1" ref="G177" ca="1">INDIRECT("FinalOutput[@["&amp;G$1&amp;"]]")</f>
        <v>11295.57</v>
      </c>
      <c r="H177" s="129">
        <f t="array" aca="1" ref="H177" ca="1">INDIRECT("FinalOutput[@["&amp;H$1&amp;"]]")</f>
        <v>0</v>
      </c>
      <c r="I177" s="129">
        <f t="array" aca="1" ref="I177" ca="1">INDIRECT("FinalOutput[@["&amp;I$1&amp;"]]")</f>
        <v>0</v>
      </c>
      <c r="J177" s="162">
        <f ca="1">Profiling_FinalOutput[[#This Row],[TOTAL_Presented_Young_ppl_2014]]/Profiling_FinalOutput[[#This Row],[LA_Population]]</f>
        <v>0</v>
      </c>
      <c r="K177" s="162">
        <f ca="1">Profiling_FinalOutput[[#This Row],[TOTAL_Assessed_Young_ppl_2014]]/Profiling_FinalOutput[[#This Row],[LA_Population]]</f>
        <v>0</v>
      </c>
      <c r="L17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8" spans="1:12">
      <c r="A178" s="161" t="str">
        <f t="array" aca="1" ref="A178" ca="1">INDIRECT("FinalOutput[@["&amp;A$1&amp;"]]")</f>
        <v>England</v>
      </c>
      <c r="B178" s="129" t="str">
        <f t="array" aca="1" ref="B178" ca="1">INDIRECT("FinalOutput[@["&amp;B$1&amp;"]]")</f>
        <v>Lancashire</v>
      </c>
      <c r="C178" s="129" t="str">
        <f t="array" aca="1" ref="C178" ca="1">INDIRECT("FinalOutput[@["&amp;C$1&amp;"]]")</f>
        <v>E07000127</v>
      </c>
      <c r="D178" s="129" t="str">
        <f t="array" aca="1" ref="D178" ca="1">INDIRECT("FinalOutput[@["&amp;D$1&amp;"]]")</f>
        <v>West Lancashire</v>
      </c>
      <c r="E178" s="129" t="str">
        <f t="array" aca="1" ref="E178" ca="1">INDIRECT("FinalOutput[@["&amp;E$1&amp;"]]")</f>
        <v>District</v>
      </c>
      <c r="F178" s="129">
        <f t="array" aca="1" ref="F178" ca="1">INDIRECT("FinalOutput[@["&amp;F$1&amp;"]]")</f>
        <v>110685</v>
      </c>
      <c r="G178" s="129">
        <f t="array" aca="1" ref="G178" ca="1">INDIRECT("FinalOutput[@["&amp;G$1&amp;"]]")</f>
        <v>34678.959999999999</v>
      </c>
      <c r="H178" s="129">
        <f t="array" aca="1" ref="H178" ca="1">INDIRECT("FinalOutput[@["&amp;H$1&amp;"]]")</f>
        <v>17</v>
      </c>
      <c r="I178" s="129">
        <f t="array" aca="1" ref="I178" ca="1">INDIRECT("FinalOutput[@["&amp;I$1&amp;"]]")</f>
        <v>17</v>
      </c>
      <c r="J178" s="162">
        <f ca="1">Profiling_FinalOutput[[#This Row],[TOTAL_Presented_Young_ppl_2014]]/Profiling_FinalOutput[[#This Row],[LA_Population]]</f>
        <v>1.535890138681845E-4</v>
      </c>
      <c r="K178" s="162">
        <f ca="1">Profiling_FinalOutput[[#This Row],[TOTAL_Assessed_Young_ppl_2014]]/Profiling_FinalOutput[[#This Row],[LA_Population]]</f>
        <v>1.535890138681845E-4</v>
      </c>
      <c r="L17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79" spans="1:12">
      <c r="A179" s="161" t="str">
        <f t="array" aca="1" ref="A179" ca="1">INDIRECT("FinalOutput[@["&amp;A$1&amp;"]]")</f>
        <v>England</v>
      </c>
      <c r="B179" s="129" t="str">
        <f t="array" aca="1" ref="B179" ca="1">INDIRECT("FinalOutput[@["&amp;B$1&amp;"]]")</f>
        <v>Lancashire</v>
      </c>
      <c r="C179" s="129" t="str">
        <f t="array" aca="1" ref="C179" ca="1">INDIRECT("FinalOutput[@["&amp;C$1&amp;"]]")</f>
        <v>E07000128</v>
      </c>
      <c r="D179" s="129" t="str">
        <f t="array" aca="1" ref="D179" ca="1">INDIRECT("FinalOutput[@["&amp;D$1&amp;"]]")</f>
        <v>Wyre</v>
      </c>
      <c r="E179" s="129" t="str">
        <f t="array" aca="1" ref="E179" ca="1">INDIRECT("FinalOutput[@["&amp;E$1&amp;"]]")</f>
        <v>District</v>
      </c>
      <c r="F179" s="129">
        <f t="array" aca="1" ref="F179" ca="1">INDIRECT("FinalOutput[@["&amp;F$1&amp;"]]")</f>
        <v>107749</v>
      </c>
      <c r="G179" s="129">
        <f t="array" aca="1" ref="G179" ca="1">INDIRECT("FinalOutput[@["&amp;G$1&amp;"]]")</f>
        <v>28255.43</v>
      </c>
      <c r="H179" s="129">
        <f t="array" aca="1" ref="H179" ca="1">INDIRECT("FinalOutput[@["&amp;H$1&amp;"]]")</f>
        <v>0</v>
      </c>
      <c r="I179" s="129">
        <f t="array" aca="1" ref="I179" ca="1">INDIRECT("FinalOutput[@["&amp;I$1&amp;"]]")</f>
        <v>0</v>
      </c>
      <c r="J179" s="162">
        <f ca="1">Profiling_FinalOutput[[#This Row],[TOTAL_Presented_Young_ppl_2014]]/Profiling_FinalOutput[[#This Row],[LA_Population]]</f>
        <v>0</v>
      </c>
      <c r="K179" s="162">
        <f ca="1">Profiling_FinalOutput[[#This Row],[TOTAL_Assessed_Young_ppl_2014]]/Profiling_FinalOutput[[#This Row],[LA_Population]]</f>
        <v>0</v>
      </c>
      <c r="L17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80" spans="1:12">
      <c r="A180" s="161" t="str">
        <f t="array" aca="1" ref="A180" ca="1">INDIRECT("FinalOutput[@["&amp;A$1&amp;"]]")</f>
        <v>England</v>
      </c>
      <c r="B180" s="129" t="str">
        <f t="array" aca="1" ref="B180" ca="1">INDIRECT("FinalOutput[@["&amp;B$1&amp;"]]")</f>
        <v>Leicestershire</v>
      </c>
      <c r="C180" s="129" t="str">
        <f t="array" aca="1" ref="C180" ca="1">INDIRECT("FinalOutput[@["&amp;C$1&amp;"]]")</f>
        <v>E07000129</v>
      </c>
      <c r="D180" s="129" t="str">
        <f t="array" aca="1" ref="D180" ca="1">INDIRECT("FinalOutput[@["&amp;D$1&amp;"]]")</f>
        <v>Blaby</v>
      </c>
      <c r="E180" s="129" t="str">
        <f t="array" aca="1" ref="E180" ca="1">INDIRECT("FinalOutput[@["&amp;E$1&amp;"]]")</f>
        <v>District</v>
      </c>
      <c r="F180" s="129">
        <f t="array" aca="1" ref="F180" ca="1">INDIRECT("FinalOutput[@["&amp;F$1&amp;"]]")</f>
        <v>93915</v>
      </c>
      <c r="G180" s="129">
        <f t="array" aca="1" ref="G180" ca="1">INDIRECT("FinalOutput[@["&amp;G$1&amp;"]]")</f>
        <v>13046.66</v>
      </c>
      <c r="H180" s="129">
        <f t="array" aca="1" ref="H180" ca="1">INDIRECT("FinalOutput[@["&amp;H$1&amp;"]]")</f>
        <v>91.341912007735715</v>
      </c>
      <c r="I180" s="129">
        <f t="array" aca="1" ref="I180" ca="1">INDIRECT("FinalOutput[@["&amp;I$1&amp;"]]")</f>
        <v>2</v>
      </c>
      <c r="J180" s="162">
        <f ca="1">Profiling_FinalOutput[[#This Row],[TOTAL_Presented_Young_ppl_2014]]/Profiling_FinalOutput[[#This Row],[LA_Population]]</f>
        <v>9.7260194865288522E-4</v>
      </c>
      <c r="K180" s="162">
        <f ca="1">Profiling_FinalOutput[[#This Row],[TOTAL_Assessed_Young_ppl_2014]]/Profiling_FinalOutput[[#This Row],[LA_Population]]</f>
        <v>2.129585263269978E-5</v>
      </c>
      <c r="L18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0.97810424638548599</v>
      </c>
    </row>
    <row r="181" spans="1:12">
      <c r="A181" s="161" t="str">
        <f t="array" aca="1" ref="A181" ca="1">INDIRECT("FinalOutput[@["&amp;A$1&amp;"]]")</f>
        <v>England</v>
      </c>
      <c r="B181" s="129" t="str">
        <f t="array" aca="1" ref="B181" ca="1">INDIRECT("FinalOutput[@["&amp;B$1&amp;"]]")</f>
        <v>Leicestershire</v>
      </c>
      <c r="C181" s="129" t="str">
        <f t="array" aca="1" ref="C181" ca="1">INDIRECT("FinalOutput[@["&amp;C$1&amp;"]]")</f>
        <v>E07000130</v>
      </c>
      <c r="D181" s="129" t="str">
        <f t="array" aca="1" ref="D181" ca="1">INDIRECT("FinalOutput[@["&amp;D$1&amp;"]]")</f>
        <v>Charnwood</v>
      </c>
      <c r="E181" s="129" t="str">
        <f t="array" aca="1" ref="E181" ca="1">INDIRECT("FinalOutput[@["&amp;E$1&amp;"]]")</f>
        <v>District</v>
      </c>
      <c r="F181" s="129">
        <f t="array" aca="1" ref="F181" ca="1">INDIRECT("FinalOutput[@["&amp;F$1&amp;"]]")</f>
        <v>166100</v>
      </c>
      <c r="G181" s="129">
        <f t="array" aca="1" ref="G181" ca="1">INDIRECT("FinalOutput[@["&amp;G$1&amp;"]]")</f>
        <v>27905.68</v>
      </c>
      <c r="H181" s="129">
        <f t="array" aca="1" ref="H181" ca="1">INDIRECT("FinalOutput[@["&amp;H$1&amp;"]]")</f>
        <v>9.4478154127125897</v>
      </c>
      <c r="I181" s="129">
        <f t="array" aca="1" ref="I181" ca="1">INDIRECT("FinalOutput[@["&amp;I$1&amp;"]]")</f>
        <v>0</v>
      </c>
      <c r="J181" s="162">
        <f ca="1">Profiling_FinalOutput[[#This Row],[TOTAL_Presented_Young_ppl_2014]]/Profiling_FinalOutput[[#This Row],[LA_Population]]</f>
        <v>5.6880285446794637E-5</v>
      </c>
      <c r="K181" s="162">
        <f ca="1">Profiling_FinalOutput[[#This Row],[TOTAL_Assessed_Young_ppl_2014]]/Profiling_FinalOutput[[#This Row],[LA_Population]]</f>
        <v>0</v>
      </c>
      <c r="L18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82" spans="1:12">
      <c r="A182" s="161" t="str">
        <f t="array" aca="1" ref="A182" ca="1">INDIRECT("FinalOutput[@["&amp;A$1&amp;"]]")</f>
        <v>England</v>
      </c>
      <c r="B182" s="129" t="str">
        <f t="array" aca="1" ref="B182" ca="1">INDIRECT("FinalOutput[@["&amp;B$1&amp;"]]")</f>
        <v>Leicestershire</v>
      </c>
      <c r="C182" s="129" t="str">
        <f t="array" aca="1" ref="C182" ca="1">INDIRECT("FinalOutput[@["&amp;C$1&amp;"]]")</f>
        <v>E07000131</v>
      </c>
      <c r="D182" s="129" t="str">
        <f t="array" aca="1" ref="D182" ca="1">INDIRECT("FinalOutput[@["&amp;D$1&amp;"]]")</f>
        <v>Harborough</v>
      </c>
      <c r="E182" s="129" t="str">
        <f t="array" aca="1" ref="E182" ca="1">INDIRECT("FinalOutput[@["&amp;E$1&amp;"]]")</f>
        <v>District</v>
      </c>
      <c r="F182" s="129">
        <f t="array" aca="1" ref="F182" ca="1">INDIRECT("FinalOutput[@["&amp;F$1&amp;"]]")</f>
        <v>85382</v>
      </c>
      <c r="G182" s="129">
        <f t="array" aca="1" ref="G182" ca="1">INDIRECT("FinalOutput[@["&amp;G$1&amp;"]]")</f>
        <v>59177.75</v>
      </c>
      <c r="H182" s="129">
        <f t="array" aca="1" ref="H182" ca="1">INDIRECT("FinalOutput[@["&amp;H$1&amp;"]]")</f>
        <v>138.85655253201821</v>
      </c>
      <c r="I182" s="129">
        <f t="array" aca="1" ref="I182" ca="1">INDIRECT("FinalOutput[@["&amp;I$1&amp;"]]")</f>
        <v>11</v>
      </c>
      <c r="J182" s="162">
        <f ca="1">Profiling_FinalOutput[[#This Row],[TOTAL_Presented_Young_ppl_2014]]/Profiling_FinalOutput[[#This Row],[LA_Population]]</f>
        <v>1.6262977270621233E-3</v>
      </c>
      <c r="K182" s="162">
        <f ca="1">Profiling_FinalOutput[[#This Row],[TOTAL_Assessed_Young_ppl_2014]]/Profiling_FinalOutput[[#This Row],[LA_Population]]</f>
        <v>1.2883277505797475E-4</v>
      </c>
      <c r="L18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0.92078155622174496</v>
      </c>
    </row>
    <row r="183" spans="1:12">
      <c r="A183" s="161" t="str">
        <f t="array" aca="1" ref="A183" ca="1">INDIRECT("FinalOutput[@["&amp;A$1&amp;"]]")</f>
        <v>England</v>
      </c>
      <c r="B183" s="129" t="str">
        <f t="array" aca="1" ref="B183" ca="1">INDIRECT("FinalOutput[@["&amp;B$1&amp;"]]")</f>
        <v>Leicestershire</v>
      </c>
      <c r="C183" s="129" t="str">
        <f t="array" aca="1" ref="C183" ca="1">INDIRECT("FinalOutput[@["&amp;C$1&amp;"]]")</f>
        <v>E07000132</v>
      </c>
      <c r="D183" s="129" t="str">
        <f t="array" aca="1" ref="D183" ca="1">INDIRECT("FinalOutput[@["&amp;D$1&amp;"]]")</f>
        <v>Hinckley and Bosworth</v>
      </c>
      <c r="E183" s="129" t="str">
        <f t="array" aca="1" ref="E183" ca="1">INDIRECT("FinalOutput[@["&amp;E$1&amp;"]]")</f>
        <v>District</v>
      </c>
      <c r="F183" s="129">
        <f t="array" aca="1" ref="F183" ca="1">INDIRECT("FinalOutput[@["&amp;F$1&amp;"]]")</f>
        <v>105078</v>
      </c>
      <c r="G183" s="129">
        <f t="array" aca="1" ref="G183" ca="1">INDIRECT("FinalOutput[@["&amp;G$1&amp;"]]")</f>
        <v>29734.91</v>
      </c>
      <c r="H183" s="129">
        <f t="array" aca="1" ref="H183" ca="1">INDIRECT("FinalOutput[@["&amp;H$1&amp;"]]")</f>
        <v>259.97686663417829</v>
      </c>
      <c r="I183" s="129">
        <f t="array" aca="1" ref="I183" ca="1">INDIRECT("FinalOutput[@["&amp;I$1&amp;"]]")</f>
        <v>0</v>
      </c>
      <c r="J183" s="162">
        <f ca="1">Profiling_FinalOutput[[#This Row],[TOTAL_Presented_Young_ppl_2014]]/Profiling_FinalOutput[[#This Row],[LA_Population]]</f>
        <v>2.4741322316201137E-3</v>
      </c>
      <c r="K183" s="162">
        <f ca="1">Profiling_FinalOutput[[#This Row],[TOTAL_Assessed_Young_ppl_2014]]/Profiling_FinalOutput[[#This Row],[LA_Population]]</f>
        <v>0</v>
      </c>
      <c r="L18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84" spans="1:12">
      <c r="A184" s="161" t="str">
        <f t="array" aca="1" ref="A184" ca="1">INDIRECT("FinalOutput[@["&amp;A$1&amp;"]]")</f>
        <v>England</v>
      </c>
      <c r="B184" s="129" t="str">
        <f t="array" aca="1" ref="B184" ca="1">INDIRECT("FinalOutput[@["&amp;B$1&amp;"]]")</f>
        <v>Leicestershire</v>
      </c>
      <c r="C184" s="129" t="str">
        <f t="array" aca="1" ref="C184" ca="1">INDIRECT("FinalOutput[@["&amp;C$1&amp;"]]")</f>
        <v>E07000133</v>
      </c>
      <c r="D184" s="129" t="str">
        <f t="array" aca="1" ref="D184" ca="1">INDIRECT("FinalOutput[@["&amp;D$1&amp;"]]")</f>
        <v>Melton</v>
      </c>
      <c r="E184" s="129" t="str">
        <f t="array" aca="1" ref="E184" ca="1">INDIRECT("FinalOutput[@["&amp;E$1&amp;"]]")</f>
        <v>District</v>
      </c>
      <c r="F184" s="129">
        <f t="array" aca="1" ref="F184" ca="1">INDIRECT("FinalOutput[@["&amp;F$1&amp;"]]")</f>
        <v>50376</v>
      </c>
      <c r="G184" s="129">
        <f t="array" aca="1" ref="G184" ca="1">INDIRECT("FinalOutput[@["&amp;G$1&amp;"]]")</f>
        <v>48137.68</v>
      </c>
      <c r="H184" s="129">
        <f t="array" aca="1" ref="H184" ca="1">INDIRECT("FinalOutput[@["&amp;H$1&amp;"]]")</f>
        <v>2.8654012596677267</v>
      </c>
      <c r="I184" s="129">
        <f t="array" aca="1" ref="I184" ca="1">INDIRECT("FinalOutput[@["&amp;I$1&amp;"]]")</f>
        <v>0</v>
      </c>
      <c r="J184" s="162">
        <f ca="1">Profiling_FinalOutput[[#This Row],[TOTAL_Presented_Young_ppl_2014]]/Profiling_FinalOutput[[#This Row],[LA_Population]]</f>
        <v>5.6880285446794637E-5</v>
      </c>
      <c r="K184" s="162">
        <f ca="1">Profiling_FinalOutput[[#This Row],[TOTAL_Assessed_Young_ppl_2014]]/Profiling_FinalOutput[[#This Row],[LA_Population]]</f>
        <v>0</v>
      </c>
      <c r="L18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185" spans="1:12">
      <c r="A185" s="161" t="str">
        <f t="array" aca="1" ref="A185" ca="1">INDIRECT("FinalOutput[@["&amp;A$1&amp;"]]")</f>
        <v>England</v>
      </c>
      <c r="B185" s="129" t="str">
        <f t="array" aca="1" ref="B185" ca="1">INDIRECT("FinalOutput[@["&amp;B$1&amp;"]]")</f>
        <v>Leicestershire</v>
      </c>
      <c r="C185" s="129" t="str">
        <f t="array" aca="1" ref="C185" ca="1">INDIRECT("FinalOutput[@["&amp;C$1&amp;"]]")</f>
        <v>E07000134</v>
      </c>
      <c r="D185" s="129" t="str">
        <f t="array" aca="1" ref="D185" ca="1">INDIRECT("FinalOutput[@["&amp;D$1&amp;"]]")</f>
        <v>North West Leicestershire</v>
      </c>
      <c r="E185" s="129" t="str">
        <f t="array" aca="1" ref="E185" ca="1">INDIRECT("FinalOutput[@["&amp;E$1&amp;"]]")</f>
        <v>District</v>
      </c>
      <c r="F185" s="129">
        <f t="array" aca="1" ref="F185" ca="1">INDIRECT("FinalOutput[@["&amp;F$1&amp;"]]")</f>
        <v>93468</v>
      </c>
      <c r="G185" s="129">
        <f t="array" aca="1" ref="G185" ca="1">INDIRECT("FinalOutput[@["&amp;G$1&amp;"]]")</f>
        <v>27932.85</v>
      </c>
      <c r="H185" s="129">
        <f t="array" aca="1" ref="H185" ca="1">INDIRECT("FinalOutput[@["&amp;H$1&amp;"]]")</f>
        <v>223.31648652014101</v>
      </c>
      <c r="I185" s="129">
        <f t="array" aca="1" ref="I185" ca="1">INDIRECT("FinalOutput[@["&amp;I$1&amp;"]]")</f>
        <v>22</v>
      </c>
      <c r="J185" s="162">
        <f ca="1">Profiling_FinalOutput[[#This Row],[TOTAL_Presented_Young_ppl_2014]]/Profiling_FinalOutput[[#This Row],[LA_Population]]</f>
        <v>2.389229324690172E-3</v>
      </c>
      <c r="K185" s="162">
        <f ca="1">Profiling_FinalOutput[[#This Row],[TOTAL_Assessed_Young_ppl_2014]]/Profiling_FinalOutput[[#This Row],[LA_Population]]</f>
        <v>2.3537467368511149E-4</v>
      </c>
      <c r="L18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0.90148510599097298</v>
      </c>
    </row>
    <row r="186" spans="1:12">
      <c r="A186" s="161" t="str">
        <f t="array" aca="1" ref="A186" ca="1">INDIRECT("FinalOutput[@["&amp;A$1&amp;"]]")</f>
        <v>England</v>
      </c>
      <c r="B186" s="129" t="str">
        <f t="array" aca="1" ref="B186" ca="1">INDIRECT("FinalOutput[@["&amp;B$1&amp;"]]")</f>
        <v>Norfolk</v>
      </c>
      <c r="C186" s="129" t="str">
        <f t="array" aca="1" ref="C186" ca="1">INDIRECT("FinalOutput[@["&amp;C$1&amp;"]]")</f>
        <v>E07000148</v>
      </c>
      <c r="D186" s="129" t="str">
        <f t="array" aca="1" ref="D186" ca="1">INDIRECT("FinalOutput[@["&amp;D$1&amp;"]]")</f>
        <v>Norwich</v>
      </c>
      <c r="E186" s="129" t="str">
        <f t="array" aca="1" ref="E186" ca="1">INDIRECT("FinalOutput[@["&amp;E$1&amp;"]]")</f>
        <v>District</v>
      </c>
      <c r="F186" s="129">
        <f t="array" aca="1" ref="F186" ca="1">INDIRECT("FinalOutput[@["&amp;F$1&amp;"]]")</f>
        <v>132512</v>
      </c>
      <c r="G186" s="129">
        <f t="array" aca="1" ref="G186" ca="1">INDIRECT("FinalOutput[@["&amp;G$1&amp;"]]")</f>
        <v>3902.6</v>
      </c>
      <c r="H186" s="129">
        <f t="array" aca="1" ref="H186" ca="1">INDIRECT("FinalOutput[@["&amp;H$1&amp;"]]")</f>
        <v>0</v>
      </c>
      <c r="I186" s="129">
        <f t="array" aca="1" ref="I186" ca="1">INDIRECT("FinalOutput[@["&amp;I$1&amp;"]]")</f>
        <v>0</v>
      </c>
      <c r="J186" s="162">
        <f ca="1">Profiling_FinalOutput[[#This Row],[TOTAL_Presented_Young_ppl_2014]]/Profiling_FinalOutput[[#This Row],[LA_Population]]</f>
        <v>0</v>
      </c>
      <c r="K186" s="162">
        <f ca="1">Profiling_FinalOutput[[#This Row],[TOTAL_Assessed_Young_ppl_2014]]/Profiling_FinalOutput[[#This Row],[LA_Population]]</f>
        <v>0</v>
      </c>
      <c r="L18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87" spans="1:12">
      <c r="A187" s="161" t="str">
        <f t="array" aca="1" ref="A187" ca="1">INDIRECT("FinalOutput[@["&amp;A$1&amp;"]]")</f>
        <v>England</v>
      </c>
      <c r="B187" s="129" t="str">
        <f t="array" aca="1" ref="B187" ca="1">INDIRECT("FinalOutput[@["&amp;B$1&amp;"]]")</f>
        <v>Norfolk</v>
      </c>
      <c r="C187" s="129" t="str">
        <f t="array" aca="1" ref="C187" ca="1">INDIRECT("FinalOutput[@["&amp;C$1&amp;"]]")</f>
        <v>E07000149</v>
      </c>
      <c r="D187" s="129" t="str">
        <f t="array" aca="1" ref="D187" ca="1">INDIRECT("FinalOutput[@["&amp;D$1&amp;"]]")</f>
        <v>South Norfolk</v>
      </c>
      <c r="E187" s="129" t="str">
        <f t="array" aca="1" ref="E187" ca="1">INDIRECT("FinalOutput[@["&amp;E$1&amp;"]]")</f>
        <v>District</v>
      </c>
      <c r="F187" s="129">
        <f t="array" aca="1" ref="F187" ca="1">INDIRECT("FinalOutput[@["&amp;F$1&amp;"]]")</f>
        <v>124012</v>
      </c>
      <c r="G187" s="129">
        <f t="array" aca="1" ref="G187" ca="1">INDIRECT("FinalOutput[@["&amp;G$1&amp;"]]")</f>
        <v>90770.68</v>
      </c>
      <c r="H187" s="129">
        <f t="array" aca="1" ref="H187" ca="1">INDIRECT("FinalOutput[@["&amp;H$1&amp;"]]")</f>
        <v>22</v>
      </c>
      <c r="I187" s="129">
        <f t="array" aca="1" ref="I187" ca="1">INDIRECT("FinalOutput[@["&amp;I$1&amp;"]]")</f>
        <v>22</v>
      </c>
      <c r="J187" s="162">
        <f ca="1">Profiling_FinalOutput[[#This Row],[TOTAL_Presented_Young_ppl_2014]]/Profiling_FinalOutput[[#This Row],[LA_Population]]</f>
        <v>1.7740218688514016E-4</v>
      </c>
      <c r="K187" s="162">
        <f ca="1">Profiling_FinalOutput[[#This Row],[TOTAL_Assessed_Young_ppl_2014]]/Profiling_FinalOutput[[#This Row],[LA_Population]]</f>
        <v>1.7740218688514016E-4</v>
      </c>
      <c r="L18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88" spans="1:12">
      <c r="A188" s="161" t="str">
        <f t="array" aca="1" ref="A188" ca="1">INDIRECT("FinalOutput[@["&amp;A$1&amp;"]]")</f>
        <v>England</v>
      </c>
      <c r="B188" s="129" t="str">
        <f t="array" aca="1" ref="B188" ca="1">INDIRECT("FinalOutput[@["&amp;B$1&amp;"]]")</f>
        <v>Northamptonshire</v>
      </c>
      <c r="C188" s="129" t="str">
        <f t="array" aca="1" ref="C188" ca="1">INDIRECT("FinalOutput[@["&amp;C$1&amp;"]]")</f>
        <v>E07000154</v>
      </c>
      <c r="D188" s="129" t="str">
        <f t="array" aca="1" ref="D188" ca="1">INDIRECT("FinalOutput[@["&amp;D$1&amp;"]]")</f>
        <v>Northampton</v>
      </c>
      <c r="E188" s="129" t="str">
        <f t="array" aca="1" ref="E188" ca="1">INDIRECT("FinalOutput[@["&amp;E$1&amp;"]]")</f>
        <v>District</v>
      </c>
      <c r="F188" s="129">
        <f t="array" aca="1" ref="F188" ca="1">INDIRECT("FinalOutput[@["&amp;F$1&amp;"]]")</f>
        <v>212069</v>
      </c>
      <c r="G188" s="129">
        <f t="array" aca="1" ref="G188" ca="1">INDIRECT("FinalOutput[@["&amp;G$1&amp;"]]")</f>
        <v>8076.17</v>
      </c>
      <c r="H188" s="129">
        <f t="array" aca="1" ref="H188" ca="1">INDIRECT("FinalOutput[@["&amp;H$1&amp;"]]")</f>
        <v>184.72677729091035</v>
      </c>
      <c r="I188" s="129">
        <f t="array" aca="1" ref="I188" ca="1">INDIRECT("FinalOutput[@["&amp;I$1&amp;"]]")</f>
        <v>10.726777290910352</v>
      </c>
      <c r="J188" s="162">
        <f ca="1">Profiling_FinalOutput[[#This Row],[TOTAL_Presented_Young_ppl_2014]]/Profiling_FinalOutput[[#This Row],[LA_Population]]</f>
        <v>8.7106921469385127E-4</v>
      </c>
      <c r="K188" s="162">
        <f ca="1">Profiling_FinalOutput[[#This Row],[TOTAL_Assessed_Young_ppl_2014]]/Profiling_FinalOutput[[#This Row],[LA_Population]]</f>
        <v>5.0581543228432027E-5</v>
      </c>
      <c r="L18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0.94193166010784857</v>
      </c>
    </row>
    <row r="189" spans="1:12">
      <c r="A189" s="161" t="str">
        <f t="array" aca="1" ref="A189" ca="1">INDIRECT("FinalOutput[@["&amp;A$1&amp;"]]")</f>
        <v>England</v>
      </c>
      <c r="B189" s="129" t="str">
        <f t="array" aca="1" ref="B189" ca="1">INDIRECT("FinalOutput[@["&amp;B$1&amp;"]]")</f>
        <v>Northamptonshire</v>
      </c>
      <c r="C189" s="129" t="str">
        <f t="array" aca="1" ref="C189" ca="1">INDIRECT("FinalOutput[@["&amp;C$1&amp;"]]")</f>
        <v>E07000155</v>
      </c>
      <c r="D189" s="129" t="str">
        <f t="array" aca="1" ref="D189" ca="1">INDIRECT("FinalOutput[@["&amp;D$1&amp;"]]")</f>
        <v>South Northamptonshire</v>
      </c>
      <c r="E189" s="129" t="str">
        <f t="array" aca="1" ref="E189" ca="1">INDIRECT("FinalOutput[@["&amp;E$1&amp;"]]")</f>
        <v>District</v>
      </c>
      <c r="F189" s="129">
        <f t="array" aca="1" ref="F189" ca="1">INDIRECT("FinalOutput[@["&amp;F$1&amp;"]]")</f>
        <v>85189</v>
      </c>
      <c r="G189" s="129">
        <f t="array" aca="1" ref="G189" ca="1">INDIRECT("FinalOutput[@["&amp;G$1&amp;"]]")</f>
        <v>63401.85</v>
      </c>
      <c r="H189" s="129">
        <f t="array" aca="1" ref="H189" ca="1">INDIRECT("FinalOutput[@["&amp;H$1&amp;"]]")</f>
        <v>117.30899108608689</v>
      </c>
      <c r="I189" s="129">
        <f t="array" aca="1" ref="I189" ca="1">INDIRECT("FinalOutput[@["&amp;I$1&amp;"]]")</f>
        <v>9.3089910860868947</v>
      </c>
      <c r="J189" s="162">
        <f ca="1">Profiling_FinalOutput[[#This Row],[TOTAL_Presented_Young_ppl_2014]]/Profiling_FinalOutput[[#This Row],[LA_Population]]</f>
        <v>1.3770438799150934E-3</v>
      </c>
      <c r="K189" s="162">
        <f ca="1">Profiling_FinalOutput[[#This Row],[TOTAL_Assessed_Young_ppl_2014]]/Profiling_FinalOutput[[#This Row],[LA_Population]]</f>
        <v>1.0927456697562942E-4</v>
      </c>
      <c r="L18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0.92064554472848958</v>
      </c>
    </row>
    <row r="190" spans="1:12">
      <c r="A190" s="161" t="str">
        <f t="array" aca="1" ref="A190" ca="1">INDIRECT("FinalOutput[@["&amp;A$1&amp;"]]")</f>
        <v>England</v>
      </c>
      <c r="B190" s="129" t="str">
        <f t="array" aca="1" ref="B190" ca="1">INDIRECT("FinalOutput[@["&amp;B$1&amp;"]]")</f>
        <v>Northamptonshire</v>
      </c>
      <c r="C190" s="129" t="str">
        <f t="array" aca="1" ref="C190" ca="1">INDIRECT("FinalOutput[@["&amp;C$1&amp;"]]")</f>
        <v>E07000150</v>
      </c>
      <c r="D190" s="129" t="str">
        <f t="array" aca="1" ref="D190" ca="1">INDIRECT("FinalOutput[@["&amp;D$1&amp;"]]")</f>
        <v>Corby</v>
      </c>
      <c r="E190" s="129" t="str">
        <f t="array" aca="1" ref="E190" ca="1">INDIRECT("FinalOutput[@["&amp;E$1&amp;"]]")</f>
        <v>District</v>
      </c>
      <c r="F190" s="129">
        <f t="array" aca="1" ref="F190" ca="1">INDIRECT("FinalOutput[@["&amp;F$1&amp;"]]")</f>
        <v>61255</v>
      </c>
      <c r="G190" s="129">
        <f t="array" aca="1" ref="G190" ca="1">INDIRECT("FinalOutput[@["&amp;G$1&amp;"]]")</f>
        <v>8028.28</v>
      </c>
      <c r="H190" s="129">
        <f t="array" aca="1" ref="H190" ca="1">INDIRECT("FinalOutput[@["&amp;H$1&amp;"]]")</f>
        <v>194.0983724304576</v>
      </c>
      <c r="I190" s="129">
        <f t="array" aca="1" ref="I190" ca="1">INDIRECT("FinalOutput[@["&amp;I$1&amp;"]]")</f>
        <v>24.098372430457605</v>
      </c>
      <c r="J190" s="162">
        <f ca="1">Profiling_FinalOutput[[#This Row],[TOTAL_Presented_Young_ppl_2014]]/Profiling_FinalOutput[[#This Row],[LA_Population]]</f>
        <v>3.1686943503462183E-3</v>
      </c>
      <c r="K190" s="162">
        <f ca="1">Profiling_FinalOutput[[#This Row],[TOTAL_Assessed_Young_ppl_2014]]/Profiling_FinalOutput[[#This Row],[LA_Population]]</f>
        <v>3.9341070003195831E-4</v>
      </c>
      <c r="L19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0.8758445414626459</v>
      </c>
    </row>
    <row r="191" spans="1:12">
      <c r="A191" s="161" t="str">
        <f t="array" aca="1" ref="A191" ca="1">INDIRECT("FinalOutput[@["&amp;A$1&amp;"]]")</f>
        <v>England</v>
      </c>
      <c r="B191" s="129" t="str">
        <f t="array" aca="1" ref="B191" ca="1">INDIRECT("FinalOutput[@["&amp;B$1&amp;"]]")</f>
        <v>Northamptonshire</v>
      </c>
      <c r="C191" s="129" t="str">
        <f t="array" aca="1" ref="C191" ca="1">INDIRECT("FinalOutput[@["&amp;C$1&amp;"]]")</f>
        <v>E07000151</v>
      </c>
      <c r="D191" s="129" t="str">
        <f t="array" aca="1" ref="D191" ca="1">INDIRECT("FinalOutput[@["&amp;D$1&amp;"]]")</f>
        <v>Daventry</v>
      </c>
      <c r="E191" s="129" t="str">
        <f t="array" aca="1" ref="E191" ca="1">INDIRECT("FinalOutput[@["&amp;E$1&amp;"]]")</f>
        <v>District</v>
      </c>
      <c r="F191" s="129">
        <f t="array" aca="1" ref="F191" ca="1">INDIRECT("FinalOutput[@["&amp;F$1&amp;"]]")</f>
        <v>77843</v>
      </c>
      <c r="G191" s="129">
        <f t="array" aca="1" ref="G191" ca="1">INDIRECT("FinalOutput[@["&amp;G$1&amp;"]]")</f>
        <v>66259.009999999995</v>
      </c>
      <c r="H191" s="129">
        <f t="array" aca="1" ref="H191" ca="1">INDIRECT("FinalOutput[@["&amp;H$1&amp;"]]")</f>
        <v>3.9374190695308346</v>
      </c>
      <c r="I191" s="129">
        <f t="array" aca="1" ref="I191" ca="1">INDIRECT("FinalOutput[@["&amp;I$1&amp;"]]")</f>
        <v>3.9374190695308346</v>
      </c>
      <c r="J191" s="162">
        <f ca="1">Profiling_FinalOutput[[#This Row],[TOTAL_Presented_Young_ppl_2014]]/Profiling_FinalOutput[[#This Row],[LA_Population]]</f>
        <v>5.0581543228432034E-5</v>
      </c>
      <c r="K191" s="162">
        <f ca="1">Profiling_FinalOutput[[#This Row],[TOTAL_Assessed_Young_ppl_2014]]/Profiling_FinalOutput[[#This Row],[LA_Population]]</f>
        <v>5.0581543228432034E-5</v>
      </c>
      <c r="L19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2" spans="1:12">
      <c r="A192" s="161" t="str">
        <f t="array" aca="1" ref="A192" ca="1">INDIRECT("FinalOutput[@["&amp;A$1&amp;"]]")</f>
        <v>England</v>
      </c>
      <c r="B192" s="129" t="str">
        <f t="array" aca="1" ref="B192" ca="1">INDIRECT("FinalOutput[@["&amp;B$1&amp;"]]")</f>
        <v>Northamptonshire</v>
      </c>
      <c r="C192" s="129" t="str">
        <f t="array" aca="1" ref="C192" ca="1">INDIRECT("FinalOutput[@["&amp;C$1&amp;"]]")</f>
        <v>E07000152</v>
      </c>
      <c r="D192" s="129" t="str">
        <f t="array" aca="1" ref="D192" ca="1">INDIRECT("FinalOutput[@["&amp;D$1&amp;"]]")</f>
        <v>East Northamptonshire</v>
      </c>
      <c r="E192" s="129" t="str">
        <f t="array" aca="1" ref="E192" ca="1">INDIRECT("FinalOutput[@["&amp;E$1&amp;"]]")</f>
        <v>District</v>
      </c>
      <c r="F192" s="129">
        <f t="array" aca="1" ref="F192" ca="1">INDIRECT("FinalOutput[@["&amp;F$1&amp;"]]")</f>
        <v>86765</v>
      </c>
      <c r="G192" s="129">
        <f t="array" aca="1" ref="G192" ca="1">INDIRECT("FinalOutput[@["&amp;G$1&amp;"]]")</f>
        <v>50978.8</v>
      </c>
      <c r="H192" s="129">
        <f t="array" aca="1" ref="H192" ca="1">INDIRECT("FinalOutput[@["&amp;H$1&amp;"]]")</f>
        <v>34.388707598214907</v>
      </c>
      <c r="I192" s="129">
        <f t="array" aca="1" ref="I192" ca="1">INDIRECT("FinalOutput[@["&amp;I$1&amp;"]]")</f>
        <v>34.388707598214907</v>
      </c>
      <c r="J192" s="162">
        <f ca="1">Profiling_FinalOutput[[#This Row],[TOTAL_Presented_Young_ppl_2014]]/Profiling_FinalOutput[[#This Row],[LA_Population]]</f>
        <v>3.9634308301982258E-4</v>
      </c>
      <c r="K192" s="162">
        <f ca="1">Profiling_FinalOutput[[#This Row],[TOTAL_Assessed_Young_ppl_2014]]/Profiling_FinalOutput[[#This Row],[LA_Population]]</f>
        <v>3.9634308301982258E-4</v>
      </c>
      <c r="L19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3" spans="1:12">
      <c r="A193" s="161" t="str">
        <f t="array" aca="1" ref="A193" ca="1">INDIRECT("FinalOutput[@["&amp;A$1&amp;"]]")</f>
        <v>England</v>
      </c>
      <c r="B193" s="129" t="str">
        <f t="array" aca="1" ref="B193" ca="1">INDIRECT("FinalOutput[@["&amp;B$1&amp;"]]")</f>
        <v>Northamptonshire</v>
      </c>
      <c r="C193" s="129" t="str">
        <f t="array" aca="1" ref="C193" ca="1">INDIRECT("FinalOutput[@["&amp;C$1&amp;"]]")</f>
        <v>E07000153</v>
      </c>
      <c r="D193" s="129" t="str">
        <f t="array" aca="1" ref="D193" ca="1">INDIRECT("FinalOutput[@["&amp;D$1&amp;"]]")</f>
        <v>Kettering</v>
      </c>
      <c r="E193" s="129" t="str">
        <f t="array" aca="1" ref="E193" ca="1">INDIRECT("FinalOutput[@["&amp;E$1&amp;"]]")</f>
        <v>District</v>
      </c>
      <c r="F193" s="129">
        <f t="array" aca="1" ref="F193" ca="1">INDIRECT("FinalOutput[@["&amp;F$1&amp;"]]")</f>
        <v>93475</v>
      </c>
      <c r="G193" s="129">
        <f t="array" aca="1" ref="G193" ca="1">INDIRECT("FinalOutput[@["&amp;G$1&amp;"]]")</f>
        <v>23349.24</v>
      </c>
      <c r="H193" s="129">
        <f t="array" aca="1" ref="H193" ca="1">INDIRECT("FinalOutput[@["&amp;H$1&amp;"]]")</f>
        <v>34.728109753277685</v>
      </c>
      <c r="I193" s="129">
        <f t="array" aca="1" ref="I193" ca="1">INDIRECT("FinalOutput[@["&amp;I$1&amp;"]]")</f>
        <v>4.7281097532776846</v>
      </c>
      <c r="J193" s="162">
        <f ca="1">Profiling_FinalOutput[[#This Row],[TOTAL_Presented_Young_ppl_2014]]/Profiling_FinalOutput[[#This Row],[LA_Population]]</f>
        <v>3.7152297141778746E-4</v>
      </c>
      <c r="K193" s="162">
        <f ca="1">Profiling_FinalOutput[[#This Row],[TOTAL_Assessed_Young_ppl_2014]]/Profiling_FinalOutput[[#This Row],[LA_Population]]</f>
        <v>5.0581543228432034E-5</v>
      </c>
      <c r="L19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0.86385352422380435</v>
      </c>
    </row>
    <row r="194" spans="1:12">
      <c r="A194" s="161" t="str">
        <f t="array" aca="1" ref="A194" ca="1">INDIRECT("FinalOutput[@["&amp;A$1&amp;"]]")</f>
        <v>England</v>
      </c>
      <c r="B194" s="129" t="str">
        <f t="array" aca="1" ref="B194" ca="1">INDIRECT("FinalOutput[@["&amp;B$1&amp;"]]")</f>
        <v>Northamptonshire</v>
      </c>
      <c r="C194" s="129" t="str">
        <f t="array" aca="1" ref="C194" ca="1">INDIRECT("FinalOutput[@["&amp;C$1&amp;"]]")</f>
        <v>E07000156</v>
      </c>
      <c r="D194" s="129" t="str">
        <f t="array" aca="1" ref="D194" ca="1">INDIRECT("FinalOutput[@["&amp;D$1&amp;"]]")</f>
        <v>Wellingborough</v>
      </c>
      <c r="E194" s="129" t="str">
        <f t="array" aca="1" ref="E194" ca="1">INDIRECT("FinalOutput[@["&amp;E$1&amp;"]]")</f>
        <v>District</v>
      </c>
      <c r="F194" s="129">
        <f t="array" aca="1" ref="F194" ca="1">INDIRECT("FinalOutput[@["&amp;F$1&amp;"]]")</f>
        <v>75356</v>
      </c>
      <c r="G194" s="129">
        <f t="array" aca="1" ref="G194" ca="1">INDIRECT("FinalOutput[@["&amp;G$1&amp;"]]")</f>
        <v>16303.94</v>
      </c>
      <c r="H194" s="129">
        <f t="array" aca="1" ref="H194" ca="1">INDIRECT("FinalOutput[@["&amp;H$1&amp;"]]")</f>
        <v>66.811622771521726</v>
      </c>
      <c r="I194" s="129">
        <f t="array" aca="1" ref="I194" ca="1">INDIRECT("FinalOutput[@["&amp;I$1&amp;"]]")</f>
        <v>66.811622771521726</v>
      </c>
      <c r="J194" s="162">
        <f ca="1">Profiling_FinalOutput[[#This Row],[TOTAL_Presented_Young_ppl_2014]]/Profiling_FinalOutput[[#This Row],[LA_Population]]</f>
        <v>8.866131797271846E-4</v>
      </c>
      <c r="K194" s="162">
        <f ca="1">Profiling_FinalOutput[[#This Row],[TOTAL_Assessed_Young_ppl_2014]]/Profiling_FinalOutput[[#This Row],[LA_Population]]</f>
        <v>8.866131797271846E-4</v>
      </c>
      <c r="L19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5" spans="1:12">
      <c r="A195" s="161" t="str">
        <f t="array" aca="1" ref="A195" ca="1">INDIRECT("FinalOutput[@["&amp;A$1&amp;"]]")</f>
        <v>England</v>
      </c>
      <c r="B195" s="129" t="str">
        <f t="array" aca="1" ref="B195" ca="1">INDIRECT("FinalOutput[@["&amp;B$1&amp;"]]")</f>
        <v>North Yorkshire</v>
      </c>
      <c r="C195" s="129" t="str">
        <f t="array" aca="1" ref="C195" ca="1">INDIRECT("FinalOutput[@["&amp;C$1&amp;"]]")</f>
        <v>E07000163</v>
      </c>
      <c r="D195" s="129" t="str">
        <f t="array" aca="1" ref="D195" ca="1">INDIRECT("FinalOutput[@["&amp;D$1&amp;"]]")</f>
        <v>Craven</v>
      </c>
      <c r="E195" s="129" t="str">
        <f t="array" aca="1" ref="E195" ca="1">INDIRECT("FinalOutput[@["&amp;E$1&amp;"]]")</f>
        <v>District</v>
      </c>
      <c r="F195" s="129">
        <f t="array" aca="1" ref="F195" ca="1">INDIRECT("FinalOutput[@["&amp;F$1&amp;"]]")</f>
        <v>55409</v>
      </c>
      <c r="G195" s="129">
        <f t="array" aca="1" ref="G195" ca="1">INDIRECT("FinalOutput[@["&amp;G$1&amp;"]]")</f>
        <v>117738.81</v>
      </c>
      <c r="H195" s="129">
        <f t="array" aca="1" ref="H195" ca="1">INDIRECT("FinalOutput[@["&amp;H$1&amp;"]]")</f>
        <v>226.71428666925144</v>
      </c>
      <c r="I195" s="129">
        <f t="array" aca="1" ref="I195" ca="1">INDIRECT("FinalOutput[@["&amp;I$1&amp;"]]")</f>
        <v>169.71428666925144</v>
      </c>
      <c r="J195" s="162">
        <f ca="1">Profiling_FinalOutput[[#This Row],[TOTAL_Presented_Young_ppl_2014]]/Profiling_FinalOutput[[#This Row],[LA_Population]]</f>
        <v>4.0916509352136197E-3</v>
      </c>
      <c r="K195" s="162">
        <f ca="1">Profiling_FinalOutput[[#This Row],[TOTAL_Assessed_Young_ppl_2014]]/Profiling_FinalOutput[[#This Row],[LA_Population]]</f>
        <v>3.0629371883493916E-3</v>
      </c>
      <c r="L19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0.25141776831715978</v>
      </c>
    </row>
    <row r="196" spans="1:12">
      <c r="A196" s="161" t="str">
        <f t="array" aca="1" ref="A196" ca="1">INDIRECT("FinalOutput[@["&amp;A$1&amp;"]]")</f>
        <v>England</v>
      </c>
      <c r="B196" s="129" t="str">
        <f t="array" aca="1" ref="B196" ca="1">INDIRECT("FinalOutput[@["&amp;B$1&amp;"]]")</f>
        <v>North Yorkshire</v>
      </c>
      <c r="C196" s="129" t="str">
        <f t="array" aca="1" ref="C196" ca="1">INDIRECT("FinalOutput[@["&amp;C$1&amp;"]]")</f>
        <v>E07000164</v>
      </c>
      <c r="D196" s="129" t="str">
        <f t="array" aca="1" ref="D196" ca="1">INDIRECT("FinalOutput[@["&amp;D$1&amp;"]]")</f>
        <v>Hambleton</v>
      </c>
      <c r="E196" s="129" t="str">
        <f t="array" aca="1" ref="E196" ca="1">INDIRECT("FinalOutput[@["&amp;E$1&amp;"]]")</f>
        <v>District</v>
      </c>
      <c r="F196" s="129">
        <f t="array" aca="1" ref="F196" ca="1">INDIRECT("FinalOutput[@["&amp;F$1&amp;"]]")</f>
        <v>89140</v>
      </c>
      <c r="G196" s="129">
        <f t="array" aca="1" ref="G196" ca="1">INDIRECT("FinalOutput[@["&amp;G$1&amp;"]]")</f>
        <v>131116.95000000001</v>
      </c>
      <c r="H196" s="129">
        <f t="array" aca="1" ref="H196" ca="1">INDIRECT("FinalOutput[@["&amp;H$1&amp;"]]")</f>
        <v>253.28999826196235</v>
      </c>
      <c r="I196" s="129">
        <f t="array" aca="1" ref="I196" ca="1">INDIRECT("FinalOutput[@["&amp;I$1&amp;"]]")</f>
        <v>253.28999826196235</v>
      </c>
      <c r="J196" s="162">
        <f ca="1">Profiling_FinalOutput[[#This Row],[TOTAL_Presented_Young_ppl_2014]]/Profiling_FinalOutput[[#This Row],[LA_Population]]</f>
        <v>2.8414852845183121E-3</v>
      </c>
      <c r="K196" s="162">
        <f ca="1">Profiling_FinalOutput[[#This Row],[TOTAL_Assessed_Young_ppl_2014]]/Profiling_FinalOutput[[#This Row],[LA_Population]]</f>
        <v>2.8414852845183121E-3</v>
      </c>
      <c r="L19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7" spans="1:12">
      <c r="A197" s="161" t="str">
        <f t="array" aca="1" ref="A197" ca="1">INDIRECT("FinalOutput[@["&amp;A$1&amp;"]]")</f>
        <v>England</v>
      </c>
      <c r="B197" s="129" t="str">
        <f t="array" aca="1" ref="B197" ca="1">INDIRECT("FinalOutput[@["&amp;B$1&amp;"]]")</f>
        <v>North Yorkshire</v>
      </c>
      <c r="C197" s="129" t="str">
        <f t="array" aca="1" ref="C197" ca="1">INDIRECT("FinalOutput[@["&amp;C$1&amp;"]]")</f>
        <v>E07000165</v>
      </c>
      <c r="D197" s="129" t="str">
        <f t="array" aca="1" ref="D197" ca="1">INDIRECT("FinalOutput[@["&amp;D$1&amp;"]]")</f>
        <v>Harrogate</v>
      </c>
      <c r="E197" s="129" t="str">
        <f t="array" aca="1" ref="E197" ca="1">INDIRECT("FinalOutput[@["&amp;E$1&amp;"]]")</f>
        <v>District</v>
      </c>
      <c r="F197" s="129">
        <f t="array" aca="1" ref="F197" ca="1">INDIRECT("FinalOutput[@["&amp;F$1&amp;"]]")</f>
        <v>157869</v>
      </c>
      <c r="G197" s="129">
        <f t="array" aca="1" ref="G197" ca="1">INDIRECT("FinalOutput[@["&amp;G$1&amp;"]]")</f>
        <v>130793.68</v>
      </c>
      <c r="H197" s="129">
        <f t="array" aca="1" ref="H197" ca="1">INDIRECT("FinalOutput[@["&amp;H$1&amp;"]]")</f>
        <v>759.95630172333119</v>
      </c>
      <c r="I197" s="129">
        <f t="array" aca="1" ref="I197" ca="1">INDIRECT("FinalOutput[@["&amp;I$1&amp;"]]")</f>
        <v>503.95630172333119</v>
      </c>
      <c r="J197" s="162">
        <f ca="1">Profiling_FinalOutput[[#This Row],[TOTAL_Presented_Young_ppl_2014]]/Profiling_FinalOutput[[#This Row],[LA_Population]]</f>
        <v>4.8138412337021914E-3</v>
      </c>
      <c r="K197" s="162">
        <f ca="1">Profiling_FinalOutput[[#This Row],[TOTAL_Assessed_Young_ppl_2014]]/Profiling_FinalOutput[[#This Row],[LA_Population]]</f>
        <v>3.1922435799512962E-3</v>
      </c>
      <c r="L19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0.33686147403406763</v>
      </c>
    </row>
    <row r="198" spans="1:12">
      <c r="A198" s="161" t="str">
        <f t="array" aca="1" ref="A198" ca="1">INDIRECT("FinalOutput[@["&amp;A$1&amp;"]]")</f>
        <v>England</v>
      </c>
      <c r="B198" s="129" t="str">
        <f t="array" aca="1" ref="B198" ca="1">INDIRECT("FinalOutput[@["&amp;B$1&amp;"]]")</f>
        <v>North Yorkshire</v>
      </c>
      <c r="C198" s="129" t="str">
        <f t="array" aca="1" ref="C198" ca="1">INDIRECT("FinalOutput[@["&amp;C$1&amp;"]]")</f>
        <v>E07000166</v>
      </c>
      <c r="D198" s="129" t="str">
        <f t="array" aca="1" ref="D198" ca="1">INDIRECT("FinalOutput[@["&amp;D$1&amp;"]]")</f>
        <v>Richmondshire</v>
      </c>
      <c r="E198" s="129" t="str">
        <f t="array" aca="1" ref="E198" ca="1">INDIRECT("FinalOutput[@["&amp;E$1&amp;"]]")</f>
        <v>District</v>
      </c>
      <c r="F198" s="129">
        <f t="array" aca="1" ref="F198" ca="1">INDIRECT("FinalOutput[@["&amp;F$1&amp;"]]")</f>
        <v>51965</v>
      </c>
      <c r="G198" s="129">
        <f t="array" aca="1" ref="G198" ca="1">INDIRECT("FinalOutput[@["&amp;G$1&amp;"]]")</f>
        <v>131867.12</v>
      </c>
      <c r="H198" s="129">
        <f t="array" aca="1" ref="H198" ca="1">INDIRECT("FinalOutput[@["&amp;H$1&amp;"]]")</f>
        <v>144.16002647164993</v>
      </c>
      <c r="I198" s="129">
        <f t="array" aca="1" ref="I198" ca="1">INDIRECT("FinalOutput[@["&amp;I$1&amp;"]]")</f>
        <v>144.16002647164993</v>
      </c>
      <c r="J198" s="162">
        <f ca="1">Profiling_FinalOutput[[#This Row],[TOTAL_Presented_Young_ppl_2014]]/Profiling_FinalOutput[[#This Row],[LA_Population]]</f>
        <v>2.7741754348436435E-3</v>
      </c>
      <c r="K198" s="162">
        <f ca="1">Profiling_FinalOutput[[#This Row],[TOTAL_Assessed_Young_ppl_2014]]/Profiling_FinalOutput[[#This Row],[LA_Population]]</f>
        <v>2.7741754348436435E-3</v>
      </c>
      <c r="L19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199" spans="1:12">
      <c r="A199" s="161" t="str">
        <f t="array" aca="1" ref="A199" ca="1">INDIRECT("FinalOutput[@["&amp;A$1&amp;"]]")</f>
        <v>England</v>
      </c>
      <c r="B199" s="129" t="str">
        <f t="array" aca="1" ref="B199" ca="1">INDIRECT("FinalOutput[@["&amp;B$1&amp;"]]")</f>
        <v>North Yorkshire</v>
      </c>
      <c r="C199" s="129" t="str">
        <f t="array" aca="1" ref="C199" ca="1">INDIRECT("FinalOutput[@["&amp;C$1&amp;"]]")</f>
        <v>E07000167</v>
      </c>
      <c r="D199" s="129" t="str">
        <f t="array" aca="1" ref="D199" ca="1">INDIRECT("FinalOutput[@["&amp;D$1&amp;"]]")</f>
        <v>Ryedale</v>
      </c>
      <c r="E199" s="129" t="str">
        <f t="array" aca="1" ref="E199" ca="1">INDIRECT("FinalOutput[@["&amp;E$1&amp;"]]")</f>
        <v>District</v>
      </c>
      <c r="F199" s="129">
        <f t="array" aca="1" ref="F199" ca="1">INDIRECT("FinalOutput[@["&amp;F$1&amp;"]]")</f>
        <v>51751</v>
      </c>
      <c r="G199" s="129">
        <f t="array" aca="1" ref="G199" ca="1">INDIRECT("FinalOutput[@["&amp;G$1&amp;"]]")</f>
        <v>150659.41</v>
      </c>
      <c r="H199" s="129">
        <f t="array" aca="1" ref="H199" ca="1">INDIRECT("FinalOutput[@["&amp;H$1&amp;"]]")</f>
        <v>143.5663529285934</v>
      </c>
      <c r="I199" s="129">
        <f t="array" aca="1" ref="I199" ca="1">INDIRECT("FinalOutput[@["&amp;I$1&amp;"]]")</f>
        <v>143.5663529285934</v>
      </c>
      <c r="J199" s="162">
        <f ca="1">Profiling_FinalOutput[[#This Row],[TOTAL_Presented_Young_ppl_2014]]/Profiling_FinalOutput[[#This Row],[LA_Population]]</f>
        <v>2.7741754348436435E-3</v>
      </c>
      <c r="K199" s="162">
        <f ca="1">Profiling_FinalOutput[[#This Row],[TOTAL_Assessed_Young_ppl_2014]]/Profiling_FinalOutput[[#This Row],[LA_Population]]</f>
        <v>2.7741754348436435E-3</v>
      </c>
      <c r="L19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0" spans="1:12">
      <c r="A200" s="161" t="str">
        <f t="array" aca="1" ref="A200" ca="1">INDIRECT("FinalOutput[@["&amp;A$1&amp;"]]")</f>
        <v>England</v>
      </c>
      <c r="B200" s="129" t="str">
        <f t="array" aca="1" ref="B200" ca="1">INDIRECT("FinalOutput[@["&amp;B$1&amp;"]]")</f>
        <v>North Yorkshire</v>
      </c>
      <c r="C200" s="129" t="str">
        <f t="array" aca="1" ref="C200" ca="1">INDIRECT("FinalOutput[@["&amp;C$1&amp;"]]")</f>
        <v>E07000168</v>
      </c>
      <c r="D200" s="129" t="str">
        <f t="array" aca="1" ref="D200" ca="1">INDIRECT("FinalOutput[@["&amp;D$1&amp;"]]")</f>
        <v>Scarborough</v>
      </c>
      <c r="E200" s="129" t="str">
        <f t="array" aca="1" ref="E200" ca="1">INDIRECT("FinalOutput[@["&amp;E$1&amp;"]]")</f>
        <v>District</v>
      </c>
      <c r="F200" s="129">
        <f t="array" aca="1" ref="F200" ca="1">INDIRECT("FinalOutput[@["&amp;F$1&amp;"]]")</f>
        <v>108793</v>
      </c>
      <c r="G200" s="129">
        <f t="array" aca="1" ref="G200" ca="1">INDIRECT("FinalOutput[@["&amp;G$1&amp;"]]")</f>
        <v>81654.13</v>
      </c>
      <c r="H200" s="129">
        <f t="array" aca="1" ref="H200" ca="1">INDIRECT("FinalOutput[@["&amp;H$1&amp;"]]")</f>
        <v>611.81086808294458</v>
      </c>
      <c r="I200" s="129">
        <f t="array" aca="1" ref="I200" ca="1">INDIRECT("FinalOutput[@["&amp;I$1&amp;"]]")</f>
        <v>354.81086808294452</v>
      </c>
      <c r="J200" s="162">
        <f ca="1">Profiling_FinalOutput[[#This Row],[TOTAL_Presented_Young_ppl_2014]]/Profiling_FinalOutput[[#This Row],[LA_Population]]</f>
        <v>5.6236234691840886E-3</v>
      </c>
      <c r="K200" s="162">
        <f ca="1">Profiling_FinalOutput[[#This Row],[TOTAL_Assessed_Young_ppl_2014]]/Profiling_FinalOutput[[#This Row],[LA_Population]]</f>
        <v>3.2613391310373327E-3</v>
      </c>
      <c r="L20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0.42006445685622895</v>
      </c>
    </row>
    <row r="201" spans="1:12">
      <c r="A201" s="161" t="str">
        <f t="array" aca="1" ref="A201" ca="1">INDIRECT("FinalOutput[@["&amp;A$1&amp;"]]")</f>
        <v>England</v>
      </c>
      <c r="B201" s="129" t="str">
        <f t="array" aca="1" ref="B201" ca="1">INDIRECT("FinalOutput[@["&amp;B$1&amp;"]]")</f>
        <v>North Yorkshire</v>
      </c>
      <c r="C201" s="129" t="str">
        <f t="array" aca="1" ref="C201" ca="1">INDIRECT("FinalOutput[@["&amp;C$1&amp;"]]")</f>
        <v>E07000169</v>
      </c>
      <c r="D201" s="129" t="str">
        <f t="array" aca="1" ref="D201" ca="1">INDIRECT("FinalOutput[@["&amp;D$1&amp;"]]")</f>
        <v>Selby</v>
      </c>
      <c r="E201" s="129" t="str">
        <f t="array" aca="1" ref="E201" ca="1">INDIRECT("FinalOutput[@["&amp;E$1&amp;"]]")</f>
        <v>District</v>
      </c>
      <c r="F201" s="129">
        <f t="array" aca="1" ref="F201" ca="1">INDIRECT("FinalOutput[@["&amp;F$1&amp;"]]")</f>
        <v>83449</v>
      </c>
      <c r="G201" s="129">
        <f t="array" aca="1" ref="G201" ca="1">INDIRECT("FinalOutput[@["&amp;G$1&amp;"]]")</f>
        <v>59931.19</v>
      </c>
      <c r="H201" s="129">
        <f t="array" aca="1" ref="H201" ca="1">INDIRECT("FinalOutput[@["&amp;H$1&amp;"]]")</f>
        <v>408.50216586226725</v>
      </c>
      <c r="I201" s="129">
        <f t="array" aca="1" ref="I201" ca="1">INDIRECT("FinalOutput[@["&amp;I$1&amp;"]]")</f>
        <v>240.50216586226722</v>
      </c>
      <c r="J201" s="162">
        <f ca="1">Profiling_FinalOutput[[#This Row],[TOTAL_Presented_Young_ppl_2014]]/Profiling_FinalOutput[[#This Row],[LA_Population]]</f>
        <v>4.8952314091513047E-3</v>
      </c>
      <c r="K201" s="162">
        <f ca="1">Profiling_FinalOutput[[#This Row],[TOTAL_Assessed_Young_ppl_2014]]/Profiling_FinalOutput[[#This Row],[LA_Population]]</f>
        <v>2.8820257386219994E-3</v>
      </c>
      <c r="L20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0.41125852942636243</v>
      </c>
    </row>
    <row r="202" spans="1:12">
      <c r="A202" s="161" t="str">
        <f t="array" aca="1" ref="A202" ca="1">INDIRECT("FinalOutput[@["&amp;A$1&amp;"]]")</f>
        <v>England</v>
      </c>
      <c r="B202" s="129" t="str">
        <f t="array" aca="1" ref="B202" ca="1">INDIRECT("FinalOutput[@["&amp;B$1&amp;"]]")</f>
        <v>Nottinghamshire</v>
      </c>
      <c r="C202" s="129" t="str">
        <f t="array" aca="1" ref="C202" ca="1">INDIRECT("FinalOutput[@["&amp;C$1&amp;"]]")</f>
        <v>E07000170</v>
      </c>
      <c r="D202" s="129" t="str">
        <f t="array" aca="1" ref="D202" ca="1">INDIRECT("FinalOutput[@["&amp;D$1&amp;"]]")</f>
        <v>Ashfield</v>
      </c>
      <c r="E202" s="129" t="str">
        <f t="array" aca="1" ref="E202" ca="1">INDIRECT("FinalOutput[@["&amp;E$1&amp;"]]")</f>
        <v>District</v>
      </c>
      <c r="F202" s="129">
        <f t="array" aca="1" ref="F202" ca="1">INDIRECT("FinalOutput[@["&amp;F$1&amp;"]]")</f>
        <v>119497</v>
      </c>
      <c r="G202" s="129">
        <f t="array" aca="1" ref="G202" ca="1">INDIRECT("FinalOutput[@["&amp;G$1&amp;"]]")</f>
        <v>10955.69</v>
      </c>
      <c r="H202" s="129">
        <f t="array" aca="1" ref="H202" ca="1">INDIRECT("FinalOutput[@["&amp;H$1&amp;"]]")</f>
        <v>0</v>
      </c>
      <c r="I202" s="129">
        <f t="array" aca="1" ref="I202" ca="1">INDIRECT("FinalOutput[@["&amp;I$1&amp;"]]")</f>
        <v>0</v>
      </c>
      <c r="J202" s="162">
        <f ca="1">Profiling_FinalOutput[[#This Row],[TOTAL_Presented_Young_ppl_2014]]/Profiling_FinalOutput[[#This Row],[LA_Population]]</f>
        <v>0</v>
      </c>
      <c r="K202" s="162">
        <f ca="1">Profiling_FinalOutput[[#This Row],[TOTAL_Assessed_Young_ppl_2014]]/Profiling_FinalOutput[[#This Row],[LA_Population]]</f>
        <v>0</v>
      </c>
      <c r="L20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3" spans="1:12">
      <c r="A203" s="161" t="str">
        <f t="array" aca="1" ref="A203" ca="1">INDIRECT("FinalOutput[@["&amp;A$1&amp;"]]")</f>
        <v>England</v>
      </c>
      <c r="B203" s="129" t="str">
        <f t="array" aca="1" ref="B203" ca="1">INDIRECT("FinalOutput[@["&amp;B$1&amp;"]]")</f>
        <v>Nottinghamshire</v>
      </c>
      <c r="C203" s="129" t="str">
        <f t="array" aca="1" ref="C203" ca="1">INDIRECT("FinalOutput[@["&amp;C$1&amp;"]]")</f>
        <v>E07000171</v>
      </c>
      <c r="D203" s="129" t="str">
        <f t="array" aca="1" ref="D203" ca="1">INDIRECT("FinalOutput[@["&amp;D$1&amp;"]]")</f>
        <v>Bassetlaw</v>
      </c>
      <c r="E203" s="129" t="str">
        <f t="array" aca="1" ref="E203" ca="1">INDIRECT("FinalOutput[@["&amp;E$1&amp;"]]")</f>
        <v>District</v>
      </c>
      <c r="F203" s="129">
        <f t="array" aca="1" ref="F203" ca="1">INDIRECT("FinalOutput[@["&amp;F$1&amp;"]]")</f>
        <v>112863</v>
      </c>
      <c r="G203" s="129">
        <f t="array" aca="1" ref="G203" ca="1">INDIRECT("FinalOutput[@["&amp;G$1&amp;"]]")</f>
        <v>63787.08</v>
      </c>
      <c r="H203" s="129">
        <f t="array" aca="1" ref="H203" ca="1">INDIRECT("FinalOutput[@["&amp;H$1&amp;"]]")</f>
        <v>0</v>
      </c>
      <c r="I203" s="129">
        <f t="array" aca="1" ref="I203" ca="1">INDIRECT("FinalOutput[@["&amp;I$1&amp;"]]")</f>
        <v>0</v>
      </c>
      <c r="J203" s="162">
        <f ca="1">Profiling_FinalOutput[[#This Row],[TOTAL_Presented_Young_ppl_2014]]/Profiling_FinalOutput[[#This Row],[LA_Population]]</f>
        <v>0</v>
      </c>
      <c r="K203" s="162">
        <f ca="1">Profiling_FinalOutput[[#This Row],[TOTAL_Assessed_Young_ppl_2014]]/Profiling_FinalOutput[[#This Row],[LA_Population]]</f>
        <v>0</v>
      </c>
      <c r="L20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4" spans="1:12">
      <c r="A204" s="161" t="str">
        <f t="array" aca="1" ref="A204" ca="1">INDIRECT("FinalOutput[@["&amp;A$1&amp;"]]")</f>
        <v>England</v>
      </c>
      <c r="B204" s="129" t="str">
        <f t="array" aca="1" ref="B204" ca="1">INDIRECT("FinalOutput[@["&amp;B$1&amp;"]]")</f>
        <v>Nottinghamshire</v>
      </c>
      <c r="C204" s="129" t="str">
        <f t="array" aca="1" ref="C204" ca="1">INDIRECT("FinalOutput[@["&amp;C$1&amp;"]]")</f>
        <v>E07000172</v>
      </c>
      <c r="D204" s="129" t="str">
        <f t="array" aca="1" ref="D204" ca="1">INDIRECT("FinalOutput[@["&amp;D$1&amp;"]]")</f>
        <v>Broxtowe</v>
      </c>
      <c r="E204" s="129" t="str">
        <f t="array" aca="1" ref="E204" ca="1">INDIRECT("FinalOutput[@["&amp;E$1&amp;"]]")</f>
        <v>District</v>
      </c>
      <c r="F204" s="129">
        <f t="array" aca="1" ref="F204" ca="1">INDIRECT("FinalOutput[@["&amp;F$1&amp;"]]")</f>
        <v>109487</v>
      </c>
      <c r="G204" s="129">
        <f t="array" aca="1" ref="G204" ca="1">INDIRECT("FinalOutput[@["&amp;G$1&amp;"]]")</f>
        <v>8009.84</v>
      </c>
      <c r="H204" s="129">
        <f t="array" aca="1" ref="H204" ca="1">INDIRECT("FinalOutput[@["&amp;H$1&amp;"]]")</f>
        <v>62</v>
      </c>
      <c r="I204" s="129">
        <f t="array" aca="1" ref="I204" ca="1">INDIRECT("FinalOutput[@["&amp;I$1&amp;"]]")</f>
        <v>10</v>
      </c>
      <c r="J204" s="162">
        <f ca="1">Profiling_FinalOutput[[#This Row],[TOTAL_Presented_Young_ppl_2014]]/Profiling_FinalOutput[[#This Row],[LA_Population]]</f>
        <v>5.6627727492761693E-4</v>
      </c>
      <c r="K204" s="162">
        <f ca="1">Profiling_FinalOutput[[#This Row],[TOTAL_Assessed_Young_ppl_2014]]/Profiling_FinalOutput[[#This Row],[LA_Population]]</f>
        <v>9.1335044343164034E-5</v>
      </c>
      <c r="L20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0.83870967741935487</v>
      </c>
    </row>
    <row r="205" spans="1:12">
      <c r="A205" s="161" t="str">
        <f t="array" aca="1" ref="A205" ca="1">INDIRECT("FinalOutput[@["&amp;A$1&amp;"]]")</f>
        <v>England</v>
      </c>
      <c r="B205" s="129" t="str">
        <f t="array" aca="1" ref="B205" ca="1">INDIRECT("FinalOutput[@["&amp;B$1&amp;"]]")</f>
        <v>Nottinghamshire</v>
      </c>
      <c r="C205" s="129" t="str">
        <f t="array" aca="1" ref="C205" ca="1">INDIRECT("FinalOutput[@["&amp;C$1&amp;"]]")</f>
        <v>E07000173</v>
      </c>
      <c r="D205" s="129" t="str">
        <f t="array" aca="1" ref="D205" ca="1">INDIRECT("FinalOutput[@["&amp;D$1&amp;"]]")</f>
        <v>Gedling</v>
      </c>
      <c r="E205" s="129" t="str">
        <f t="array" aca="1" ref="E205" ca="1">INDIRECT("FinalOutput[@["&amp;E$1&amp;"]]")</f>
        <v>District</v>
      </c>
      <c r="F205" s="129">
        <f t="array" aca="1" ref="F205" ca="1">INDIRECT("FinalOutput[@["&amp;F$1&amp;"]]")</f>
        <v>113543</v>
      </c>
      <c r="G205" s="129">
        <f t="array" aca="1" ref="G205" ca="1">INDIRECT("FinalOutput[@["&amp;G$1&amp;"]]")</f>
        <v>11997.63</v>
      </c>
      <c r="H205" s="129">
        <f t="array" aca="1" ref="H205" ca="1">INDIRECT("FinalOutput[@["&amp;H$1&amp;"]]")</f>
        <v>70</v>
      </c>
      <c r="I205" s="129">
        <f t="array" aca="1" ref="I205" ca="1">INDIRECT("FinalOutput[@["&amp;I$1&amp;"]]")</f>
        <v>46</v>
      </c>
      <c r="J205" s="162">
        <f ca="1">Profiling_FinalOutput[[#This Row],[TOTAL_Presented_Young_ppl_2014]]/Profiling_FinalOutput[[#This Row],[LA_Population]]</f>
        <v>6.1650652175827662E-4</v>
      </c>
      <c r="K205" s="162">
        <f ca="1">Profiling_FinalOutput[[#This Row],[TOTAL_Assessed_Young_ppl_2014]]/Profiling_FinalOutput[[#This Row],[LA_Population]]</f>
        <v>4.0513285715543891E-4</v>
      </c>
      <c r="L20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0.34285714285714286</v>
      </c>
    </row>
    <row r="206" spans="1:12">
      <c r="A206" s="161" t="str">
        <f t="array" aca="1" ref="A206" ca="1">INDIRECT("FinalOutput[@["&amp;A$1&amp;"]]")</f>
        <v>England</v>
      </c>
      <c r="B206" s="129" t="str">
        <f t="array" aca="1" ref="B206" ca="1">INDIRECT("FinalOutput[@["&amp;B$1&amp;"]]")</f>
        <v>Tower Hamlets</v>
      </c>
      <c r="C206" s="129" t="str">
        <f t="array" aca="1" ref="C206" ca="1">INDIRECT("FinalOutput[@["&amp;C$1&amp;"]]")</f>
        <v>E09000030</v>
      </c>
      <c r="D206" s="129" t="str">
        <f t="array" aca="1" ref="D206" ca="1">INDIRECT("FinalOutput[@["&amp;D$1&amp;"]]")</f>
        <v>Tower Hamlets</v>
      </c>
      <c r="E206" s="129" t="str">
        <f t="array" aca="1" ref="E206" ca="1">INDIRECT("FinalOutput[@["&amp;E$1&amp;"]]")</f>
        <v>Unitary</v>
      </c>
      <c r="F206" s="129">
        <f t="array" aca="1" ref="F206" ca="1">INDIRECT("FinalOutput[@["&amp;F$1&amp;"]]")</f>
        <v>254096</v>
      </c>
      <c r="G206" s="129">
        <f t="array" aca="1" ref="G206" ca="1">INDIRECT("FinalOutput[@["&amp;G$1&amp;"]]")</f>
        <v>1976.9</v>
      </c>
      <c r="H206" s="129">
        <f t="array" aca="1" ref="H206" ca="1">INDIRECT("FinalOutput[@["&amp;H$1&amp;"]]")</f>
        <v>0</v>
      </c>
      <c r="I206" s="129">
        <f t="array" aca="1" ref="I206" ca="1">INDIRECT("FinalOutput[@["&amp;I$1&amp;"]]")</f>
        <v>0</v>
      </c>
      <c r="J206" s="162">
        <f ca="1">Profiling_FinalOutput[[#This Row],[TOTAL_Presented_Young_ppl_2014]]/Profiling_FinalOutput[[#This Row],[LA_Population]]</f>
        <v>0</v>
      </c>
      <c r="K206" s="162">
        <f ca="1">Profiling_FinalOutput[[#This Row],[TOTAL_Assessed_Young_ppl_2014]]/Profiling_FinalOutput[[#This Row],[LA_Population]]</f>
        <v>0</v>
      </c>
      <c r="L20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7" spans="1:12">
      <c r="A207" s="161" t="str">
        <f t="array" aca="1" ref="A207" ca="1">INDIRECT("FinalOutput[@["&amp;A$1&amp;"]]")</f>
        <v>England</v>
      </c>
      <c r="B207" s="129" t="str">
        <f t="array" aca="1" ref="B207" ca="1">INDIRECT("FinalOutput[@["&amp;B$1&amp;"]]")</f>
        <v>Nottinghamshire</v>
      </c>
      <c r="C207" s="129" t="str">
        <f t="array" aca="1" ref="C207" ca="1">INDIRECT("FinalOutput[@["&amp;C$1&amp;"]]")</f>
        <v>E07000174</v>
      </c>
      <c r="D207" s="129" t="str">
        <f t="array" aca="1" ref="D207" ca="1">INDIRECT("FinalOutput[@["&amp;D$1&amp;"]]")</f>
        <v>Mansfield</v>
      </c>
      <c r="E207" s="129" t="str">
        <f t="array" aca="1" ref="E207" ca="1">INDIRECT("FinalOutput[@["&amp;E$1&amp;"]]")</f>
        <v>District</v>
      </c>
      <c r="F207" s="129">
        <f t="array" aca="1" ref="F207" ca="1">INDIRECT("FinalOutput[@["&amp;F$1&amp;"]]")</f>
        <v>104466</v>
      </c>
      <c r="G207" s="129">
        <f t="array" aca="1" ref="G207" ca="1">INDIRECT("FinalOutput[@["&amp;G$1&amp;"]]")</f>
        <v>7671.65</v>
      </c>
      <c r="H207" s="129">
        <f t="array" aca="1" ref="H207" ca="1">INDIRECT("FinalOutput[@["&amp;H$1&amp;"]]")</f>
        <v>0</v>
      </c>
      <c r="I207" s="129">
        <f t="array" aca="1" ref="I207" ca="1">INDIRECT("FinalOutput[@["&amp;I$1&amp;"]]")</f>
        <v>46</v>
      </c>
      <c r="J207" s="162">
        <f ca="1">Profiling_FinalOutput[[#This Row],[TOTAL_Presented_Young_ppl_2014]]/Profiling_FinalOutput[[#This Row],[LA_Population]]</f>
        <v>0</v>
      </c>
      <c r="K207" s="162">
        <f ca="1">Profiling_FinalOutput[[#This Row],[TOTAL_Assessed_Young_ppl_2014]]/Profiling_FinalOutput[[#This Row],[LA_Population]]</f>
        <v>4.4033465433729633E-4</v>
      </c>
      <c r="L20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08" spans="1:12">
      <c r="A208" s="161" t="str">
        <f t="array" aca="1" ref="A208" ca="1">INDIRECT("FinalOutput[@["&amp;A$1&amp;"]]")</f>
        <v>England</v>
      </c>
      <c r="B208" s="129" t="str">
        <f t="array" aca="1" ref="B208" ca="1">INDIRECT("FinalOutput[@["&amp;B$1&amp;"]]")</f>
        <v>Nottinghamshire</v>
      </c>
      <c r="C208" s="129" t="str">
        <f t="array" aca="1" ref="C208" ca="1">INDIRECT("FinalOutput[@["&amp;C$1&amp;"]]")</f>
        <v>E07000175</v>
      </c>
      <c r="D208" s="129" t="str">
        <f t="array" aca="1" ref="D208" ca="1">INDIRECT("FinalOutput[@["&amp;D$1&amp;"]]")</f>
        <v>Newark and Sherwood</v>
      </c>
      <c r="E208" s="129" t="str">
        <f t="array" aca="1" ref="E208" ca="1">INDIRECT("FinalOutput[@["&amp;E$1&amp;"]]")</f>
        <v>District</v>
      </c>
      <c r="F208" s="129">
        <f t="array" aca="1" ref="F208" ca="1">INDIRECT("FinalOutput[@["&amp;F$1&amp;"]]")</f>
        <v>114817</v>
      </c>
      <c r="G208" s="129">
        <f t="array" aca="1" ref="G208" ca="1">INDIRECT("FinalOutput[@["&amp;G$1&amp;"]]")</f>
        <v>65131.85</v>
      </c>
      <c r="H208" s="129">
        <f t="array" aca="1" ref="H208" ca="1">INDIRECT("FinalOutput[@["&amp;H$1&amp;"]]")</f>
        <v>0</v>
      </c>
      <c r="I208" s="129">
        <f t="array" aca="1" ref="I208" ca="1">INDIRECT("FinalOutput[@["&amp;I$1&amp;"]]")</f>
        <v>0</v>
      </c>
      <c r="J208" s="162">
        <f ca="1">Profiling_FinalOutput[[#This Row],[TOTAL_Presented_Young_ppl_2014]]/Profiling_FinalOutput[[#This Row],[LA_Population]]</f>
        <v>0</v>
      </c>
      <c r="K208" s="162">
        <f ca="1">Profiling_FinalOutput[[#This Row],[TOTAL_Assessed_Young_ppl_2014]]/Profiling_FinalOutput[[#This Row],[LA_Population]]</f>
        <v>0</v>
      </c>
      <c r="L20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09" spans="1:12">
      <c r="A209" s="161" t="str">
        <f t="array" aca="1" ref="A209" ca="1">INDIRECT("FinalOutput[@["&amp;A$1&amp;"]]")</f>
        <v>England</v>
      </c>
      <c r="B209" s="129" t="str">
        <f t="array" aca="1" ref="B209" ca="1">INDIRECT("FinalOutput[@["&amp;B$1&amp;"]]")</f>
        <v>Nottinghamshire</v>
      </c>
      <c r="C209" s="129" t="str">
        <f t="array" aca="1" ref="C209" ca="1">INDIRECT("FinalOutput[@["&amp;C$1&amp;"]]")</f>
        <v>E07000176</v>
      </c>
      <c r="D209" s="129" t="str">
        <f t="array" aca="1" ref="D209" ca="1">INDIRECT("FinalOutput[@["&amp;D$1&amp;"]]")</f>
        <v>Rushcliffe</v>
      </c>
      <c r="E209" s="129" t="str">
        <f t="array" aca="1" ref="E209" ca="1">INDIRECT("FinalOutput[@["&amp;E$1&amp;"]]")</f>
        <v>District</v>
      </c>
      <c r="F209" s="129">
        <f t="array" aca="1" ref="F209" ca="1">INDIRECT("FinalOutput[@["&amp;F$1&amp;"]]")</f>
        <v>111129</v>
      </c>
      <c r="G209" s="129">
        <f t="array" aca="1" ref="G209" ca="1">INDIRECT("FinalOutput[@["&amp;G$1&amp;"]]")</f>
        <v>40923.64</v>
      </c>
      <c r="H209" s="129">
        <f t="array" aca="1" ref="H209" ca="1">INDIRECT("FinalOutput[@["&amp;H$1&amp;"]]")</f>
        <v>222</v>
      </c>
      <c r="I209" s="129">
        <f t="array" aca="1" ref="I209" ca="1">INDIRECT("FinalOutput[@["&amp;I$1&amp;"]]")</f>
        <v>4</v>
      </c>
      <c r="J209" s="162">
        <f ca="1">Profiling_FinalOutput[[#This Row],[TOTAL_Presented_Young_ppl_2014]]/Profiling_FinalOutput[[#This Row],[LA_Population]]</f>
        <v>1.9976783737818212E-3</v>
      </c>
      <c r="K209" s="162">
        <f ca="1">Profiling_FinalOutput[[#This Row],[TOTAL_Assessed_Young_ppl_2014]]/Profiling_FinalOutput[[#This Row],[LA_Population]]</f>
        <v>3.5994204933005788E-5</v>
      </c>
      <c r="L20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0.98198198198198194</v>
      </c>
    </row>
    <row r="210" spans="1:12">
      <c r="A210" s="161" t="str">
        <f t="array" aca="1" ref="A210" ca="1">INDIRECT("FinalOutput[@["&amp;A$1&amp;"]]")</f>
        <v>England</v>
      </c>
      <c r="B210" s="129" t="str">
        <f t="array" aca="1" ref="B210" ca="1">INDIRECT("FinalOutput[@["&amp;B$1&amp;"]]")</f>
        <v>Oxfordshire</v>
      </c>
      <c r="C210" s="129" t="str">
        <f t="array" aca="1" ref="C210" ca="1">INDIRECT("FinalOutput[@["&amp;C$1&amp;"]]")</f>
        <v>E07000177</v>
      </c>
      <c r="D210" s="129" t="str">
        <f t="array" aca="1" ref="D210" ca="1">INDIRECT("FinalOutput[@["&amp;D$1&amp;"]]")</f>
        <v>Cherwell</v>
      </c>
      <c r="E210" s="129" t="str">
        <f t="array" aca="1" ref="E210" ca="1">INDIRECT("FinalOutput[@["&amp;E$1&amp;"]]")</f>
        <v>District</v>
      </c>
      <c r="F210" s="129">
        <f t="array" aca="1" ref="F210" ca="1">INDIRECT("FinalOutput[@["&amp;F$1&amp;"]]")</f>
        <v>141868</v>
      </c>
      <c r="G210" s="129">
        <f t="array" aca="1" ref="G210" ca="1">INDIRECT("FinalOutput[@["&amp;G$1&amp;"]]")</f>
        <v>58876.86</v>
      </c>
      <c r="H210" s="129">
        <f t="array" aca="1" ref="H210" ca="1">INDIRECT("FinalOutput[@["&amp;H$1&amp;"]]")</f>
        <v>11.066519016576986</v>
      </c>
      <c r="I210" s="129">
        <f t="array" aca="1" ref="I210" ca="1">INDIRECT("FinalOutput[@["&amp;I$1&amp;"]]")</f>
        <v>11.066519016576986</v>
      </c>
      <c r="J210" s="162">
        <f ca="1">Profiling_FinalOutput[[#This Row],[TOTAL_Presented_Young_ppl_2014]]/Profiling_FinalOutput[[#This Row],[LA_Population]]</f>
        <v>7.800574489368277E-5</v>
      </c>
      <c r="K210" s="162">
        <f ca="1">Profiling_FinalOutput[[#This Row],[TOTAL_Assessed_Young_ppl_2014]]/Profiling_FinalOutput[[#This Row],[LA_Population]]</f>
        <v>7.800574489368277E-5</v>
      </c>
      <c r="L21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1" spans="1:12">
      <c r="A211" s="161" t="str">
        <f t="array" aca="1" ref="A211" ca="1">INDIRECT("FinalOutput[@["&amp;A$1&amp;"]]")</f>
        <v>England</v>
      </c>
      <c r="B211" s="129" t="str">
        <f t="array" aca="1" ref="B211" ca="1">INDIRECT("FinalOutput[@["&amp;B$1&amp;"]]")</f>
        <v>Oxfordshire</v>
      </c>
      <c r="C211" s="129" t="str">
        <f t="array" aca="1" ref="C211" ca="1">INDIRECT("FinalOutput[@["&amp;C$1&amp;"]]")</f>
        <v>E07000178</v>
      </c>
      <c r="D211" s="129" t="str">
        <f t="array" aca="1" ref="D211" ca="1">INDIRECT("FinalOutput[@["&amp;D$1&amp;"]]")</f>
        <v>Oxford</v>
      </c>
      <c r="E211" s="129" t="str">
        <f t="array" aca="1" ref="E211" ca="1">INDIRECT("FinalOutput[@["&amp;E$1&amp;"]]")</f>
        <v>District</v>
      </c>
      <c r="F211" s="129">
        <f t="array" aca="1" ref="F211" ca="1">INDIRECT("FinalOutput[@["&amp;F$1&amp;"]]")</f>
        <v>151906</v>
      </c>
      <c r="G211" s="129">
        <f t="array" aca="1" ref="G211" ca="1">INDIRECT("FinalOutput[@["&amp;G$1&amp;"]]")</f>
        <v>4559.58</v>
      </c>
      <c r="H211" s="129">
        <f t="array" aca="1" ref="H211" ca="1">INDIRECT("FinalOutput[@["&amp;H$1&amp;"]]")</f>
        <v>11.849540683819773</v>
      </c>
      <c r="I211" s="129">
        <f t="array" aca="1" ref="I211" ca="1">INDIRECT("FinalOutput[@["&amp;I$1&amp;"]]")</f>
        <v>11.849540683819773</v>
      </c>
      <c r="J211" s="162">
        <f ca="1">Profiling_FinalOutput[[#This Row],[TOTAL_Presented_Young_ppl_2014]]/Profiling_FinalOutput[[#This Row],[LA_Population]]</f>
        <v>7.8005744893682756E-5</v>
      </c>
      <c r="K211" s="162">
        <f ca="1">Profiling_FinalOutput[[#This Row],[TOTAL_Assessed_Young_ppl_2014]]/Profiling_FinalOutput[[#This Row],[LA_Population]]</f>
        <v>7.8005744893682756E-5</v>
      </c>
      <c r="L21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2" spans="1:12">
      <c r="A212" s="161" t="str">
        <f t="array" aca="1" ref="A212" ca="1">INDIRECT("FinalOutput[@["&amp;A$1&amp;"]]")</f>
        <v>England</v>
      </c>
      <c r="B212" s="129" t="str">
        <f t="array" aca="1" ref="B212" ca="1">INDIRECT("FinalOutput[@["&amp;B$1&amp;"]]")</f>
        <v>Oxfordshire</v>
      </c>
      <c r="C212" s="129" t="str">
        <f t="array" aca="1" ref="C212" ca="1">INDIRECT("FinalOutput[@["&amp;C$1&amp;"]]")</f>
        <v>E07000179</v>
      </c>
      <c r="D212" s="129" t="str">
        <f t="array" aca="1" ref="D212" ca="1">INDIRECT("FinalOutput[@["&amp;D$1&amp;"]]")</f>
        <v>South Oxfordshire</v>
      </c>
      <c r="E212" s="129" t="str">
        <f t="array" aca="1" ref="E212" ca="1">INDIRECT("FinalOutput[@["&amp;E$1&amp;"]]")</f>
        <v>District</v>
      </c>
      <c r="F212" s="129">
        <f t="array" aca="1" ref="F212" ca="1">INDIRECT("FinalOutput[@["&amp;F$1&amp;"]]")</f>
        <v>134257</v>
      </c>
      <c r="G212" s="129">
        <f t="array" aca="1" ref="G212" ca="1">INDIRECT("FinalOutput[@["&amp;G$1&amp;"]]")</f>
        <v>67853.37</v>
      </c>
      <c r="H212" s="129">
        <f t="array" aca="1" ref="H212" ca="1">INDIRECT("FinalOutput[@["&amp;H$1&amp;"]]")</f>
        <v>10.472817292191166</v>
      </c>
      <c r="I212" s="129">
        <f t="array" aca="1" ref="I212" ca="1">INDIRECT("FinalOutput[@["&amp;I$1&amp;"]]")</f>
        <v>10.472817292191166</v>
      </c>
      <c r="J212" s="162">
        <f ca="1">Profiling_FinalOutput[[#This Row],[TOTAL_Presented_Young_ppl_2014]]/Profiling_FinalOutput[[#This Row],[LA_Population]]</f>
        <v>7.8005744893682756E-5</v>
      </c>
      <c r="K212" s="162">
        <f ca="1">Profiling_FinalOutput[[#This Row],[TOTAL_Assessed_Young_ppl_2014]]/Profiling_FinalOutput[[#This Row],[LA_Population]]</f>
        <v>7.8005744893682756E-5</v>
      </c>
      <c r="L21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3" spans="1:12">
      <c r="A213" s="161" t="str">
        <f t="array" aca="1" ref="A213" ca="1">INDIRECT("FinalOutput[@["&amp;A$1&amp;"]]")</f>
        <v>England</v>
      </c>
      <c r="B213" s="129" t="str">
        <f t="array" aca="1" ref="B213" ca="1">INDIRECT("FinalOutput[@["&amp;B$1&amp;"]]")</f>
        <v>Oxfordshire</v>
      </c>
      <c r="C213" s="129" t="str">
        <f t="array" aca="1" ref="C213" ca="1">INDIRECT("FinalOutput[@["&amp;C$1&amp;"]]")</f>
        <v>E07000180</v>
      </c>
      <c r="D213" s="129" t="str">
        <f t="array" aca="1" ref="D213" ca="1">INDIRECT("FinalOutput[@["&amp;D$1&amp;"]]")</f>
        <v>Vale of White Horse</v>
      </c>
      <c r="E213" s="129" t="str">
        <f t="array" aca="1" ref="E213" ca="1">INDIRECT("FinalOutput[@["&amp;E$1&amp;"]]")</f>
        <v>District</v>
      </c>
      <c r="F213" s="129">
        <f t="array" aca="1" ref="F213" ca="1">INDIRECT("FinalOutput[@["&amp;F$1&amp;"]]")</f>
        <v>120988</v>
      </c>
      <c r="G213" s="129">
        <f t="array" aca="1" ref="G213" ca="1">INDIRECT("FinalOutput[@["&amp;G$1&amp;"]]")</f>
        <v>57761.77</v>
      </c>
      <c r="H213" s="129">
        <f t="array" aca="1" ref="H213" ca="1">INDIRECT("FinalOutput[@["&amp;H$1&amp;"]]")</f>
        <v>9.4377590631968893</v>
      </c>
      <c r="I213" s="129">
        <f t="array" aca="1" ref="I213" ca="1">INDIRECT("FinalOutput[@["&amp;I$1&amp;"]]")</f>
        <v>9.4377590631968893</v>
      </c>
      <c r="J213" s="162">
        <f ca="1">Profiling_FinalOutput[[#This Row],[TOTAL_Presented_Young_ppl_2014]]/Profiling_FinalOutput[[#This Row],[LA_Population]]</f>
        <v>7.8005744893682756E-5</v>
      </c>
      <c r="K213" s="162">
        <f ca="1">Profiling_FinalOutput[[#This Row],[TOTAL_Assessed_Young_ppl_2014]]/Profiling_FinalOutput[[#This Row],[LA_Population]]</f>
        <v>7.8005744893682756E-5</v>
      </c>
      <c r="L21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4" spans="1:12">
      <c r="A214" s="161" t="str">
        <f t="array" aca="1" ref="A214" ca="1">INDIRECT("FinalOutput[@["&amp;A$1&amp;"]]")</f>
        <v>England</v>
      </c>
      <c r="B214" s="129" t="str">
        <f t="array" aca="1" ref="B214" ca="1">INDIRECT("FinalOutput[@["&amp;B$1&amp;"]]")</f>
        <v>Oxfordshire</v>
      </c>
      <c r="C214" s="129" t="str">
        <f t="array" aca="1" ref="C214" ca="1">INDIRECT("FinalOutput[@["&amp;C$1&amp;"]]")</f>
        <v>E07000181</v>
      </c>
      <c r="D214" s="129" t="str">
        <f t="array" aca="1" ref="D214" ca="1">INDIRECT("FinalOutput[@["&amp;D$1&amp;"]]")</f>
        <v>West Oxfordshire</v>
      </c>
      <c r="E214" s="129" t="str">
        <f t="array" aca="1" ref="E214" ca="1">INDIRECT("FinalOutput[@["&amp;E$1&amp;"]]")</f>
        <v>District</v>
      </c>
      <c r="F214" s="129">
        <f t="array" aca="1" ref="F214" ca="1">INDIRECT("FinalOutput[@["&amp;F$1&amp;"]]")</f>
        <v>104779</v>
      </c>
      <c r="G214" s="129">
        <f t="array" aca="1" ref="G214" ca="1">INDIRECT("FinalOutput[@["&amp;G$1&amp;"]]")</f>
        <v>71439.929999999993</v>
      </c>
      <c r="H214" s="129">
        <f t="array" aca="1" ref="H214" ca="1">INDIRECT("FinalOutput[@["&amp;H$1&amp;"]]")</f>
        <v>8.1733639442151844</v>
      </c>
      <c r="I214" s="129">
        <f t="array" aca="1" ref="I214" ca="1">INDIRECT("FinalOutput[@["&amp;I$1&amp;"]]")</f>
        <v>8.1733639442151844</v>
      </c>
      <c r="J214" s="162">
        <f ca="1">Profiling_FinalOutput[[#This Row],[TOTAL_Presented_Young_ppl_2014]]/Profiling_FinalOutput[[#This Row],[LA_Population]]</f>
        <v>7.8005744893682743E-5</v>
      </c>
      <c r="K214" s="162">
        <f ca="1">Profiling_FinalOutput[[#This Row],[TOTAL_Assessed_Young_ppl_2014]]/Profiling_FinalOutput[[#This Row],[LA_Population]]</f>
        <v>7.8005744893682743E-5</v>
      </c>
      <c r="L21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15" spans="1:12">
      <c r="A215" s="161" t="str">
        <f t="array" aca="1" ref="A215" ca="1">INDIRECT("FinalOutput[@["&amp;A$1&amp;"]]")</f>
        <v>England</v>
      </c>
      <c r="B215" s="129" t="str">
        <f t="array" aca="1" ref="B215" ca="1">INDIRECT("FinalOutput[@["&amp;B$1&amp;"]]")</f>
        <v>Somerset</v>
      </c>
      <c r="C215" s="129" t="str">
        <f t="array" aca="1" ref="C215" ca="1">INDIRECT("FinalOutput[@["&amp;C$1&amp;"]]")</f>
        <v>E07000187</v>
      </c>
      <c r="D215" s="129" t="str">
        <f t="array" aca="1" ref="D215" ca="1">INDIRECT("FinalOutput[@["&amp;D$1&amp;"]]")</f>
        <v>Mendip</v>
      </c>
      <c r="E215" s="129" t="str">
        <f t="array" aca="1" ref="E215" ca="1">INDIRECT("FinalOutput[@["&amp;E$1&amp;"]]")</f>
        <v>District</v>
      </c>
      <c r="F215" s="129">
        <f t="array" aca="1" ref="F215" ca="1">INDIRECT("FinalOutput[@["&amp;F$1&amp;"]]")</f>
        <v>109279</v>
      </c>
      <c r="G215" s="129">
        <f t="array" aca="1" ref="G215" ca="1">INDIRECT("FinalOutput[@["&amp;G$1&amp;"]]")</f>
        <v>73943.509999999995</v>
      </c>
      <c r="H215" s="129">
        <f t="array" aca="1" ref="H215" ca="1">INDIRECT("FinalOutput[@["&amp;H$1&amp;"]]")</f>
        <v>16.702012559154067</v>
      </c>
      <c r="I215" s="129">
        <f t="array" aca="1" ref="I215" ca="1">INDIRECT("FinalOutput[@["&amp;I$1&amp;"]]")</f>
        <v>60.227640328168278</v>
      </c>
      <c r="J215" s="162">
        <f ca="1">Profiling_FinalOutput[[#This Row],[TOTAL_Presented_Young_ppl_2014]]/Profiling_FinalOutput[[#This Row],[LA_Population]]</f>
        <v>1.5283826315352507E-4</v>
      </c>
      <c r="K215" s="162">
        <f ca="1">Profiling_FinalOutput[[#This Row],[TOTAL_Assessed_Young_ppl_2014]]/Profiling_FinalOutput[[#This Row],[LA_Population]]</f>
        <v>5.5113645190904266E-4</v>
      </c>
      <c r="L21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-2.6060109591498666</v>
      </c>
    </row>
    <row r="216" spans="1:12">
      <c r="A216" s="161" t="str">
        <f t="array" aca="1" ref="A216" ca="1">INDIRECT("FinalOutput[@["&amp;A$1&amp;"]]")</f>
        <v>England</v>
      </c>
      <c r="B216" s="129" t="str">
        <f t="array" aca="1" ref="B216" ca="1">INDIRECT("FinalOutput[@["&amp;B$1&amp;"]]")</f>
        <v>Somerset</v>
      </c>
      <c r="C216" s="129" t="str">
        <f t="array" aca="1" ref="C216" ca="1">INDIRECT("FinalOutput[@["&amp;C$1&amp;"]]")</f>
        <v>E07000188</v>
      </c>
      <c r="D216" s="129" t="str">
        <f t="array" aca="1" ref="D216" ca="1">INDIRECT("FinalOutput[@["&amp;D$1&amp;"]]")</f>
        <v>Sedgemoor</v>
      </c>
      <c r="E216" s="129" t="str">
        <f t="array" aca="1" ref="E216" ca="1">INDIRECT("FinalOutput[@["&amp;E$1&amp;"]]")</f>
        <v>District</v>
      </c>
      <c r="F216" s="129">
        <f t="array" aca="1" ref="F216" ca="1">INDIRECT("FinalOutput[@["&amp;F$1&amp;"]]")</f>
        <v>114588</v>
      </c>
      <c r="G216" s="129">
        <f t="array" aca="1" ref="G216" ca="1">INDIRECT("FinalOutput[@["&amp;G$1&amp;"]]")</f>
        <v>56436.28</v>
      </c>
      <c r="H216" s="129">
        <f t="array" aca="1" ref="H216" ca="1">INDIRECT("FinalOutput[@["&amp;H$1&amp;"]]")</f>
        <v>17.513430898236134</v>
      </c>
      <c r="I216" s="129">
        <f t="array" aca="1" ref="I216" ca="1">INDIRECT("FinalOutput[@["&amp;I$1&amp;"]]")</f>
        <v>14.918848542941891</v>
      </c>
      <c r="J216" s="162">
        <f ca="1">Profiling_FinalOutput[[#This Row],[TOTAL_Presented_Young_ppl_2014]]/Profiling_FinalOutput[[#This Row],[LA_Population]]</f>
        <v>1.528382631535251E-4</v>
      </c>
      <c r="K216" s="162">
        <f ca="1">Profiling_FinalOutput[[#This Row],[TOTAL_Assessed_Young_ppl_2014]]/Profiling_FinalOutput[[#This Row],[LA_Population]]</f>
        <v>1.3019555750115101E-4</v>
      </c>
      <c r="L21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0.1481481481481482</v>
      </c>
    </row>
    <row r="217" spans="1:12">
      <c r="A217" s="161" t="str">
        <f t="array" aca="1" ref="A217" ca="1">INDIRECT("FinalOutput[@["&amp;A$1&amp;"]]")</f>
        <v>England</v>
      </c>
      <c r="B217" s="129" t="str">
        <f t="array" aca="1" ref="B217" ca="1">INDIRECT("FinalOutput[@["&amp;B$1&amp;"]]")</f>
        <v>Somerset</v>
      </c>
      <c r="C217" s="129" t="str">
        <f t="array" aca="1" ref="C217" ca="1">INDIRECT("FinalOutput[@["&amp;C$1&amp;"]]")</f>
        <v>E07000189</v>
      </c>
      <c r="D217" s="129" t="str">
        <f t="array" aca="1" ref="D217" ca="1">INDIRECT("FinalOutput[@["&amp;D$1&amp;"]]")</f>
        <v>South Somerset</v>
      </c>
      <c r="E217" s="129" t="str">
        <f t="array" aca="1" ref="E217" ca="1">INDIRECT("FinalOutput[@["&amp;E$1&amp;"]]")</f>
        <v>District</v>
      </c>
      <c r="F217" s="129">
        <f t="array" aca="1" ref="F217" ca="1">INDIRECT("FinalOutput[@["&amp;F$1&amp;"]]")</f>
        <v>161243</v>
      </c>
      <c r="G217" s="129">
        <f t="array" aca="1" ref="G217" ca="1">INDIRECT("FinalOutput[@["&amp;G$1&amp;"]]")</f>
        <v>95904.23</v>
      </c>
      <c r="H217" s="129">
        <f t="array" aca="1" ref="H217" ca="1">INDIRECT("FinalOutput[@["&amp;H$1&amp;"]]")</f>
        <v>24.644100065663846</v>
      </c>
      <c r="I217" s="129">
        <f t="array" aca="1" ref="I217" ca="1">INDIRECT("FinalOutput[@["&amp;I$1&amp;"]]")</f>
        <v>20.99312227815809</v>
      </c>
      <c r="J217" s="162">
        <f ca="1">Profiling_FinalOutput[[#This Row],[TOTAL_Presented_Young_ppl_2014]]/Profiling_FinalOutput[[#This Row],[LA_Population]]</f>
        <v>1.528382631535251E-4</v>
      </c>
      <c r="K217" s="162">
        <f ca="1">Profiling_FinalOutput[[#This Row],[TOTAL_Assessed_Young_ppl_2014]]/Profiling_FinalOutput[[#This Row],[LA_Population]]</f>
        <v>1.3019555750115101E-4</v>
      </c>
      <c r="L21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0.1481481481481482</v>
      </c>
    </row>
    <row r="218" spans="1:12">
      <c r="A218" s="161" t="str">
        <f t="array" aca="1" ref="A218" ca="1">INDIRECT("FinalOutput[@["&amp;A$1&amp;"]]")</f>
        <v>England</v>
      </c>
      <c r="B218" s="129" t="str">
        <f t="array" aca="1" ref="B218" ca="1">INDIRECT("FinalOutput[@["&amp;B$1&amp;"]]")</f>
        <v>Somerset</v>
      </c>
      <c r="C218" s="129" t="str">
        <f t="array" aca="1" ref="C218" ca="1">INDIRECT("FinalOutput[@["&amp;C$1&amp;"]]")</f>
        <v>E07000190</v>
      </c>
      <c r="D218" s="129" t="str">
        <f t="array" aca="1" ref="D218" ca="1">INDIRECT("FinalOutput[@["&amp;D$1&amp;"]]")</f>
        <v>Taunton Deane</v>
      </c>
      <c r="E218" s="129" t="str">
        <f t="array" aca="1" ref="E218" ca="1">INDIRECT("FinalOutput[@["&amp;E$1&amp;"]]")</f>
        <v>District</v>
      </c>
      <c r="F218" s="129">
        <f t="array" aca="1" ref="F218" ca="1">INDIRECT("FinalOutput[@["&amp;F$1&amp;"]]")</f>
        <v>110187</v>
      </c>
      <c r="G218" s="129">
        <f t="array" aca="1" ref="G218" ca="1">INDIRECT("FinalOutput[@["&amp;G$1&amp;"]]")</f>
        <v>46236.29</v>
      </c>
      <c r="H218" s="129">
        <f t="array" aca="1" ref="H218" ca="1">INDIRECT("FinalOutput[@["&amp;H$1&amp;"]]")</f>
        <v>16.840789702097471</v>
      </c>
      <c r="I218" s="129">
        <f t="array" aca="1" ref="I218" ca="1">INDIRECT("FinalOutput[@["&amp;I$1&amp;"]]")</f>
        <v>67.345857894379321</v>
      </c>
      <c r="J218" s="162">
        <f ca="1">Profiling_FinalOutput[[#This Row],[TOTAL_Presented_Young_ppl_2014]]/Profiling_FinalOutput[[#This Row],[LA_Population]]</f>
        <v>1.528382631535251E-4</v>
      </c>
      <c r="K218" s="162">
        <f ca="1">Profiling_FinalOutput[[#This Row],[TOTAL_Assessed_Young_ppl_2014]]/Profiling_FinalOutput[[#This Row],[LA_Population]]</f>
        <v>6.1119603850163194E-4</v>
      </c>
      <c r="L21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-2.9989726779850234</v>
      </c>
    </row>
    <row r="219" spans="1:12">
      <c r="A219" s="161" t="str">
        <f t="array" aca="1" ref="A219" ca="1">INDIRECT("FinalOutput[@["&amp;A$1&amp;"]]")</f>
        <v>England</v>
      </c>
      <c r="B219" s="129" t="str">
        <f t="array" aca="1" ref="B219" ca="1">INDIRECT("FinalOutput[@["&amp;B$1&amp;"]]")</f>
        <v>Somerset</v>
      </c>
      <c r="C219" s="129" t="str">
        <f t="array" aca="1" ref="C219" ca="1">INDIRECT("FinalOutput[@["&amp;C$1&amp;"]]")</f>
        <v>E07000191</v>
      </c>
      <c r="D219" s="129" t="str">
        <f t="array" aca="1" ref="D219" ca="1">INDIRECT("FinalOutput[@["&amp;D$1&amp;"]]")</f>
        <v>West Somerset</v>
      </c>
      <c r="E219" s="129" t="str">
        <f t="array" aca="1" ref="E219" ca="1">INDIRECT("FinalOutput[@["&amp;E$1&amp;"]]")</f>
        <v>District</v>
      </c>
      <c r="F219" s="129">
        <f t="array" aca="1" ref="F219" ca="1">INDIRECT("FinalOutput[@["&amp;F$1&amp;"]]")</f>
        <v>34675</v>
      </c>
      <c r="G219" s="129">
        <f t="array" aca="1" ref="G219" ca="1">INDIRECT("FinalOutput[@["&amp;G$1&amp;"]]")</f>
        <v>72534.509999999995</v>
      </c>
      <c r="H219" s="129">
        <f t="array" aca="1" ref="H219" ca="1">INDIRECT("FinalOutput[@["&amp;H$1&amp;"]]")</f>
        <v>5.2996667748484825</v>
      </c>
      <c r="I219" s="129">
        <f t="array" aca="1" ref="I219" ca="1">INDIRECT("FinalOutput[@["&amp;I$1&amp;"]]")</f>
        <v>4.5145309563524112</v>
      </c>
      <c r="J219" s="162">
        <f ca="1">Profiling_FinalOutput[[#This Row],[TOTAL_Presented_Young_ppl_2014]]/Profiling_FinalOutput[[#This Row],[LA_Population]]</f>
        <v>1.528382631535251E-4</v>
      </c>
      <c r="K219" s="162">
        <f ca="1">Profiling_FinalOutput[[#This Row],[TOTAL_Assessed_Young_ppl_2014]]/Profiling_FinalOutput[[#This Row],[LA_Population]]</f>
        <v>1.3019555750115101E-4</v>
      </c>
      <c r="L21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0.14814814814814811</v>
      </c>
    </row>
    <row r="220" spans="1:12">
      <c r="A220" s="161" t="str">
        <f t="array" aca="1" ref="A220" ca="1">INDIRECT("FinalOutput[@["&amp;A$1&amp;"]]")</f>
        <v>England</v>
      </c>
      <c r="B220" s="129" t="str">
        <f t="array" aca="1" ref="B220" ca="1">INDIRECT("FinalOutput[@["&amp;B$1&amp;"]]")</f>
        <v>Staffordshire</v>
      </c>
      <c r="C220" s="129" t="str">
        <f t="array" aca="1" ref="C220" ca="1">INDIRECT("FinalOutput[@["&amp;C$1&amp;"]]")</f>
        <v>E07000192</v>
      </c>
      <c r="D220" s="129" t="str">
        <f t="array" aca="1" ref="D220" ca="1">INDIRECT("FinalOutput[@["&amp;D$1&amp;"]]")</f>
        <v>Cannock Chase</v>
      </c>
      <c r="E220" s="129" t="str">
        <f t="array" aca="1" ref="E220" ca="1">INDIRECT("FinalOutput[@["&amp;E$1&amp;"]]")</f>
        <v>District</v>
      </c>
      <c r="F220" s="129">
        <f t="array" aca="1" ref="F220" ca="1">INDIRECT("FinalOutput[@["&amp;F$1&amp;"]]")</f>
        <v>97462</v>
      </c>
      <c r="G220" s="129">
        <f t="array" aca="1" ref="G220" ca="1">INDIRECT("FinalOutput[@["&amp;G$1&amp;"]]")</f>
        <v>7888.09</v>
      </c>
      <c r="H220" s="129">
        <f t="array" aca="1" ref="H220" ca="1">INDIRECT("FinalOutput[@["&amp;H$1&amp;"]]")</f>
        <v>95</v>
      </c>
      <c r="I220" s="129">
        <f t="array" aca="1" ref="I220" ca="1">INDIRECT("FinalOutput[@["&amp;I$1&amp;"]]")</f>
        <v>43</v>
      </c>
      <c r="J220" s="162">
        <f ca="1">Profiling_FinalOutput[[#This Row],[TOTAL_Presented_Young_ppl_2014]]/Profiling_FinalOutput[[#This Row],[LA_Population]]</f>
        <v>9.7473887258623878E-4</v>
      </c>
      <c r="K220" s="162">
        <f ca="1">Profiling_FinalOutput[[#This Row],[TOTAL_Assessed_Young_ppl_2014]]/Profiling_FinalOutput[[#This Row],[LA_Population]]</f>
        <v>4.41197594960087E-4</v>
      </c>
      <c r="L22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0.54736842105263162</v>
      </c>
    </row>
    <row r="221" spans="1:12">
      <c r="A221" s="161" t="str">
        <f t="array" aca="1" ref="A221" ca="1">INDIRECT("FinalOutput[@["&amp;A$1&amp;"]]")</f>
        <v>England</v>
      </c>
      <c r="B221" s="129" t="str">
        <f t="array" aca="1" ref="B221" ca="1">INDIRECT("FinalOutput[@["&amp;B$1&amp;"]]")</f>
        <v>Staffordshire</v>
      </c>
      <c r="C221" s="129" t="str">
        <f t="array" aca="1" ref="C221" ca="1">INDIRECT("FinalOutput[@["&amp;C$1&amp;"]]")</f>
        <v>E07000193</v>
      </c>
      <c r="D221" s="129" t="str">
        <f t="array" aca="1" ref="D221" ca="1">INDIRECT("FinalOutput[@["&amp;D$1&amp;"]]")</f>
        <v>East Staffordshire</v>
      </c>
      <c r="E221" s="129" t="str">
        <f t="array" aca="1" ref="E221" ca="1">INDIRECT("FinalOutput[@["&amp;E$1&amp;"]]")</f>
        <v>District</v>
      </c>
      <c r="F221" s="129">
        <f t="array" aca="1" ref="F221" ca="1">INDIRECT("FinalOutput[@["&amp;F$1&amp;"]]")</f>
        <v>113583</v>
      </c>
      <c r="G221" s="129">
        <f t="array" aca="1" ref="G221" ca="1">INDIRECT("FinalOutput[@["&amp;G$1&amp;"]]")</f>
        <v>38696.29</v>
      </c>
      <c r="H221" s="129">
        <f t="array" aca="1" ref="H221" ca="1">INDIRECT("FinalOutput[@["&amp;H$1&amp;"]]")</f>
        <v>319</v>
      </c>
      <c r="I221" s="129">
        <f t="array" aca="1" ref="I221" ca="1">INDIRECT("FinalOutput[@["&amp;I$1&amp;"]]")</f>
        <v>81</v>
      </c>
      <c r="J221" s="162">
        <f ca="1">Profiling_FinalOutput[[#This Row],[TOTAL_Presented_Young_ppl_2014]]/Profiling_FinalOutput[[#This Row],[LA_Population]]</f>
        <v>2.808518880466267E-3</v>
      </c>
      <c r="K221" s="162">
        <f ca="1">Profiling_FinalOutput[[#This Row],[TOTAL_Assessed_Young_ppl_2014]]/Profiling_FinalOutput[[#This Row],[LA_Population]]</f>
        <v>7.1313488814347221E-4</v>
      </c>
      <c r="L22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0.74608150470219436</v>
      </c>
    </row>
    <row r="222" spans="1:12">
      <c r="A222" s="161" t="str">
        <f t="array" aca="1" ref="A222" ca="1">INDIRECT("FinalOutput[@["&amp;A$1&amp;"]]")</f>
        <v>England</v>
      </c>
      <c r="B222" s="129" t="str">
        <f t="array" aca="1" ref="B222" ca="1">INDIRECT("FinalOutput[@["&amp;B$1&amp;"]]")</f>
        <v>Staffordshire</v>
      </c>
      <c r="C222" s="129" t="str">
        <f t="array" aca="1" ref="C222" ca="1">INDIRECT("FinalOutput[@["&amp;C$1&amp;"]]")</f>
        <v>E07000194</v>
      </c>
      <c r="D222" s="129" t="str">
        <f t="array" aca="1" ref="D222" ca="1">INDIRECT("FinalOutput[@["&amp;D$1&amp;"]]")</f>
        <v>Lichfield</v>
      </c>
      <c r="E222" s="129" t="str">
        <f t="array" aca="1" ref="E222" ca="1">INDIRECT("FinalOutput[@["&amp;E$1&amp;"]]")</f>
        <v>District</v>
      </c>
      <c r="F222" s="129">
        <f t="array" aca="1" ref="F222" ca="1">INDIRECT("FinalOutput[@["&amp;F$1&amp;"]]")</f>
        <v>100654</v>
      </c>
      <c r="G222" s="129">
        <f t="array" aca="1" ref="G222" ca="1">INDIRECT("FinalOutput[@["&amp;G$1&amp;"]]")</f>
        <v>33129.71</v>
      </c>
      <c r="H222" s="129">
        <f t="array" aca="1" ref="H222" ca="1">INDIRECT("FinalOutput[@["&amp;H$1&amp;"]]")</f>
        <v>14</v>
      </c>
      <c r="I222" s="129">
        <f t="array" aca="1" ref="I222" ca="1">INDIRECT("FinalOutput[@["&amp;I$1&amp;"]]")</f>
        <v>14</v>
      </c>
      <c r="J222" s="162">
        <f ca="1">Profiling_FinalOutput[[#This Row],[TOTAL_Presented_Young_ppl_2014]]/Profiling_FinalOutput[[#This Row],[LA_Population]]</f>
        <v>1.3909034911677628E-4</v>
      </c>
      <c r="K222" s="162">
        <f ca="1">Profiling_FinalOutput[[#This Row],[TOTAL_Assessed_Young_ppl_2014]]/Profiling_FinalOutput[[#This Row],[LA_Population]]</f>
        <v>1.3909034911677628E-4</v>
      </c>
      <c r="L22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3" spans="1:12">
      <c r="A223" s="161" t="str">
        <f t="array" aca="1" ref="A223" ca="1">INDIRECT("FinalOutput[@["&amp;A$1&amp;"]]")</f>
        <v>England</v>
      </c>
      <c r="B223" s="129" t="str">
        <f t="array" aca="1" ref="B223" ca="1">INDIRECT("FinalOutput[@["&amp;B$1&amp;"]]")</f>
        <v>Staffordshire</v>
      </c>
      <c r="C223" s="129" t="str">
        <f t="array" aca="1" ref="C223" ca="1">INDIRECT("FinalOutput[@["&amp;C$1&amp;"]]")</f>
        <v>E07000195</v>
      </c>
      <c r="D223" s="129" t="str">
        <f t="array" aca="1" ref="D223" ca="1">INDIRECT("FinalOutput[@["&amp;D$1&amp;"]]")</f>
        <v>Newcastle-under-Lyme</v>
      </c>
      <c r="E223" s="129" t="str">
        <f t="array" aca="1" ref="E223" ca="1">INDIRECT("FinalOutput[@["&amp;E$1&amp;"]]")</f>
        <v>District</v>
      </c>
      <c r="F223" s="129">
        <f t="array" aca="1" ref="F223" ca="1">INDIRECT("FinalOutput[@["&amp;F$1&amp;"]]")</f>
        <v>123871</v>
      </c>
      <c r="G223" s="129">
        <f t="array" aca="1" ref="G223" ca="1">INDIRECT("FinalOutput[@["&amp;G$1&amp;"]]")</f>
        <v>21095.75</v>
      </c>
      <c r="H223" s="129">
        <f t="array" aca="1" ref="H223" ca="1">INDIRECT("FinalOutput[@["&amp;H$1&amp;"]]")</f>
        <v>0</v>
      </c>
      <c r="I223" s="129">
        <f t="array" aca="1" ref="I223" ca="1">INDIRECT("FinalOutput[@["&amp;I$1&amp;"]]")</f>
        <v>0</v>
      </c>
      <c r="J223" s="162">
        <f ca="1">Profiling_FinalOutput[[#This Row],[TOTAL_Presented_Young_ppl_2014]]/Profiling_FinalOutput[[#This Row],[LA_Population]]</f>
        <v>0</v>
      </c>
      <c r="K223" s="162">
        <f ca="1">Profiling_FinalOutput[[#This Row],[TOTAL_Assessed_Young_ppl_2014]]/Profiling_FinalOutput[[#This Row],[LA_Population]]</f>
        <v>0</v>
      </c>
      <c r="L22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4" spans="1:12">
      <c r="A224" s="161" t="str">
        <f t="array" aca="1" ref="A224" ca="1">INDIRECT("FinalOutput[@["&amp;A$1&amp;"]]")</f>
        <v>England</v>
      </c>
      <c r="B224" s="129" t="str">
        <f t="array" aca="1" ref="B224" ca="1">INDIRECT("FinalOutput[@["&amp;B$1&amp;"]]")</f>
        <v>Staffordshire</v>
      </c>
      <c r="C224" s="129" t="str">
        <f t="array" aca="1" ref="C224" ca="1">INDIRECT("FinalOutput[@["&amp;C$1&amp;"]]")</f>
        <v>E07000196</v>
      </c>
      <c r="D224" s="129" t="str">
        <f t="array" aca="1" ref="D224" ca="1">INDIRECT("FinalOutput[@["&amp;D$1&amp;"]]")</f>
        <v>South Staffordshire</v>
      </c>
      <c r="E224" s="129" t="str">
        <f t="array" aca="1" ref="E224" ca="1">INDIRECT("FinalOutput[@["&amp;E$1&amp;"]]")</f>
        <v>District</v>
      </c>
      <c r="F224" s="129">
        <f t="array" aca="1" ref="F224" ca="1">INDIRECT("FinalOutput[@["&amp;F$1&amp;"]]")</f>
        <v>108131</v>
      </c>
      <c r="G224" s="129">
        <f t="array" aca="1" ref="G224" ca="1">INDIRECT("FinalOutput[@["&amp;G$1&amp;"]]")</f>
        <v>40731.519999999997</v>
      </c>
      <c r="H224" s="129">
        <f t="array" aca="1" ref="H224" ca="1">INDIRECT("FinalOutput[@["&amp;H$1&amp;"]]")</f>
        <v>0</v>
      </c>
      <c r="I224" s="129">
        <f t="array" aca="1" ref="I224" ca="1">INDIRECT("FinalOutput[@["&amp;I$1&amp;"]]")</f>
        <v>0</v>
      </c>
      <c r="J224" s="162">
        <f ca="1">Profiling_FinalOutput[[#This Row],[TOTAL_Presented_Young_ppl_2014]]/Profiling_FinalOutput[[#This Row],[LA_Population]]</f>
        <v>0</v>
      </c>
      <c r="K224" s="162">
        <f ca="1">Profiling_FinalOutput[[#This Row],[TOTAL_Assessed_Young_ppl_2014]]/Profiling_FinalOutput[[#This Row],[LA_Population]]</f>
        <v>0</v>
      </c>
      <c r="L22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5" spans="1:12">
      <c r="A225" s="161" t="str">
        <f t="array" aca="1" ref="A225" ca="1">INDIRECT("FinalOutput[@["&amp;A$1&amp;"]]")</f>
        <v>England</v>
      </c>
      <c r="B225" s="129" t="str">
        <f t="array" aca="1" ref="B225" ca="1">INDIRECT("FinalOutput[@["&amp;B$1&amp;"]]")</f>
        <v>Staffordshire</v>
      </c>
      <c r="C225" s="129" t="str">
        <f t="array" aca="1" ref="C225" ca="1">INDIRECT("FinalOutput[@["&amp;C$1&amp;"]]")</f>
        <v>E07000197</v>
      </c>
      <c r="D225" s="129" t="str">
        <f t="array" aca="1" ref="D225" ca="1">INDIRECT("FinalOutput[@["&amp;D$1&amp;"]]")</f>
        <v>Stafford</v>
      </c>
      <c r="E225" s="129" t="str">
        <f t="array" aca="1" ref="E225" ca="1">INDIRECT("FinalOutput[@["&amp;E$1&amp;"]]")</f>
        <v>District</v>
      </c>
      <c r="F225" s="129">
        <f t="array" aca="1" ref="F225" ca="1">INDIRECT("FinalOutput[@["&amp;F$1&amp;"]]")</f>
        <v>130869</v>
      </c>
      <c r="G225" s="129">
        <f t="array" aca="1" ref="G225" ca="1">INDIRECT("FinalOutput[@["&amp;G$1&amp;"]]")</f>
        <v>59817.26</v>
      </c>
      <c r="H225" s="129">
        <f t="array" aca="1" ref="H225" ca="1">INDIRECT("FinalOutput[@["&amp;H$1&amp;"]]")</f>
        <v>8</v>
      </c>
      <c r="I225" s="129">
        <f t="array" aca="1" ref="I225" ca="1">INDIRECT("FinalOutput[@["&amp;I$1&amp;"]]")</f>
        <v>8</v>
      </c>
      <c r="J225" s="162">
        <f ca="1">Profiling_FinalOutput[[#This Row],[TOTAL_Presented_Young_ppl_2014]]/Profiling_FinalOutput[[#This Row],[LA_Population]]</f>
        <v>6.1129832122198529E-5</v>
      </c>
      <c r="K225" s="162">
        <f ca="1">Profiling_FinalOutput[[#This Row],[TOTAL_Assessed_Young_ppl_2014]]/Profiling_FinalOutput[[#This Row],[LA_Population]]</f>
        <v>6.1129832122198529E-5</v>
      </c>
      <c r="L22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6" spans="1:12">
      <c r="A226" s="161" t="str">
        <f t="array" aca="1" ref="A226" ca="1">INDIRECT("FinalOutput[@["&amp;A$1&amp;"]]")</f>
        <v>England</v>
      </c>
      <c r="B226" s="129" t="str">
        <f t="array" aca="1" ref="B226" ca="1">INDIRECT("FinalOutput[@["&amp;B$1&amp;"]]")</f>
        <v>Staffordshire</v>
      </c>
      <c r="C226" s="129" t="str">
        <f t="array" aca="1" ref="C226" ca="1">INDIRECT("FinalOutput[@["&amp;C$1&amp;"]]")</f>
        <v>E07000198</v>
      </c>
      <c r="D226" s="129" t="str">
        <f t="array" aca="1" ref="D226" ca="1">INDIRECT("FinalOutput[@["&amp;D$1&amp;"]]")</f>
        <v>Staffordshire Moorlands</v>
      </c>
      <c r="E226" s="129" t="str">
        <f t="array" aca="1" ref="E226" ca="1">INDIRECT("FinalOutput[@["&amp;E$1&amp;"]]")</f>
        <v>District</v>
      </c>
      <c r="F226" s="129">
        <f t="array" aca="1" ref="F226" ca="1">INDIRECT("FinalOutput[@["&amp;F$1&amp;"]]")</f>
        <v>97106</v>
      </c>
      <c r="G226" s="129">
        <f t="array" aca="1" ref="G226" ca="1">INDIRECT("FinalOutput[@["&amp;G$1&amp;"]]")</f>
        <v>57584.71</v>
      </c>
      <c r="H226" s="129">
        <f t="array" aca="1" ref="H226" ca="1">INDIRECT("FinalOutput[@["&amp;H$1&amp;"]]")</f>
        <v>24</v>
      </c>
      <c r="I226" s="129">
        <f t="array" aca="1" ref="I226" ca="1">INDIRECT("FinalOutput[@["&amp;I$1&amp;"]]")</f>
        <v>20</v>
      </c>
      <c r="J226" s="162">
        <f ca="1">Profiling_FinalOutput[[#This Row],[TOTAL_Presented_Young_ppl_2014]]/Profiling_FinalOutput[[#This Row],[LA_Population]]</f>
        <v>2.4715259613206189E-4</v>
      </c>
      <c r="K226" s="162">
        <f ca="1">Profiling_FinalOutput[[#This Row],[TOTAL_Assessed_Young_ppl_2014]]/Profiling_FinalOutput[[#This Row],[LA_Population]]</f>
        <v>2.0596049677671822E-4</v>
      </c>
      <c r="L22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0.16666666666666666</v>
      </c>
    </row>
    <row r="227" spans="1:12">
      <c r="A227" s="161" t="str">
        <f t="array" aca="1" ref="A227" ca="1">INDIRECT("FinalOutput[@["&amp;A$1&amp;"]]")</f>
        <v>England</v>
      </c>
      <c r="B227" s="129" t="str">
        <f t="array" aca="1" ref="B227" ca="1">INDIRECT("FinalOutput[@["&amp;B$1&amp;"]]")</f>
        <v>Staffordshire</v>
      </c>
      <c r="C227" s="129" t="str">
        <f t="array" aca="1" ref="C227" ca="1">INDIRECT("FinalOutput[@["&amp;C$1&amp;"]]")</f>
        <v>E07000199</v>
      </c>
      <c r="D227" s="129" t="str">
        <f t="array" aca="1" ref="D227" ca="1">INDIRECT("FinalOutput[@["&amp;D$1&amp;"]]")</f>
        <v>Tamworth</v>
      </c>
      <c r="E227" s="129" t="str">
        <f t="array" aca="1" ref="E227" ca="1">INDIRECT("FinalOutput[@["&amp;E$1&amp;"]]")</f>
        <v>District</v>
      </c>
      <c r="F227" s="129">
        <f t="array" aca="1" ref="F227" ca="1">INDIRECT("FinalOutput[@["&amp;F$1&amp;"]]")</f>
        <v>76813</v>
      </c>
      <c r="G227" s="129">
        <f t="array" aca="1" ref="G227" ca="1">INDIRECT("FinalOutput[@["&amp;G$1&amp;"]]")</f>
        <v>3084.62</v>
      </c>
      <c r="H227" s="129">
        <f t="array" aca="1" ref="H227" ca="1">INDIRECT("FinalOutput[@["&amp;H$1&amp;"]]")</f>
        <v>71</v>
      </c>
      <c r="I227" s="129">
        <f t="array" aca="1" ref="I227" ca="1">INDIRECT("FinalOutput[@["&amp;I$1&amp;"]]")</f>
        <v>71</v>
      </c>
      <c r="J227" s="162">
        <f ca="1">Profiling_FinalOutput[[#This Row],[TOTAL_Presented_Young_ppl_2014]]/Profiling_FinalOutput[[#This Row],[LA_Population]]</f>
        <v>9.2432270579198832E-4</v>
      </c>
      <c r="K227" s="162">
        <f ca="1">Profiling_FinalOutput[[#This Row],[TOTAL_Assessed_Young_ppl_2014]]/Profiling_FinalOutput[[#This Row],[LA_Population]]</f>
        <v>9.2432270579198832E-4</v>
      </c>
      <c r="L22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28" spans="1:12">
      <c r="A228" s="161" t="str">
        <f t="array" aca="1" ref="A228" ca="1">INDIRECT("FinalOutput[@["&amp;A$1&amp;"]]")</f>
        <v>England</v>
      </c>
      <c r="B228" s="129" t="str">
        <f t="array" aca="1" ref="B228" ca="1">INDIRECT("FinalOutput[@["&amp;B$1&amp;"]]")</f>
        <v>Suffolk</v>
      </c>
      <c r="C228" s="129" t="str">
        <f t="array" aca="1" ref="C228" ca="1">INDIRECT("FinalOutput[@["&amp;C$1&amp;"]]")</f>
        <v>E07000200</v>
      </c>
      <c r="D228" s="129" t="str">
        <f t="array" aca="1" ref="D228" ca="1">INDIRECT("FinalOutput[@["&amp;D$1&amp;"]]")</f>
        <v>Babergh</v>
      </c>
      <c r="E228" s="129" t="str">
        <f t="array" aca="1" ref="E228" ca="1">INDIRECT("FinalOutput[@["&amp;E$1&amp;"]]")</f>
        <v>District</v>
      </c>
      <c r="F228" s="129">
        <f t="array" aca="1" ref="F228" ca="1">INDIRECT("FinalOutput[@["&amp;F$1&amp;"]]")</f>
        <v>87740</v>
      </c>
      <c r="G228" s="129">
        <f t="array" aca="1" ref="G228" ca="1">INDIRECT("FinalOutput[@["&amp;G$1&amp;"]]")</f>
        <v>59377.66</v>
      </c>
      <c r="H228" s="129">
        <f t="array" aca="1" ref="H228" ca="1">INDIRECT("FinalOutput[@["&amp;H$1&amp;"]]")</f>
        <v>0</v>
      </c>
      <c r="I228" s="129">
        <f t="array" aca="1" ref="I228" ca="1">INDIRECT("FinalOutput[@["&amp;I$1&amp;"]]")</f>
        <v>46</v>
      </c>
      <c r="J228" s="162">
        <f ca="1">Profiling_FinalOutput[[#This Row],[TOTAL_Presented_Young_ppl_2014]]/Profiling_FinalOutput[[#This Row],[LA_Population]]</f>
        <v>0</v>
      </c>
      <c r="K228" s="162">
        <f ca="1">Profiling_FinalOutput[[#This Row],[TOTAL_Assessed_Young_ppl_2014]]/Profiling_FinalOutput[[#This Row],[LA_Population]]</f>
        <v>5.2427627080009118E-4</v>
      </c>
      <c r="L22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29" spans="1:12">
      <c r="A229" s="161" t="str">
        <f t="array" aca="1" ref="A229" ca="1">INDIRECT("FinalOutput[@["&amp;A$1&amp;"]]")</f>
        <v>England</v>
      </c>
      <c r="B229" s="129" t="str">
        <f t="array" aca="1" ref="B229" ca="1">INDIRECT("FinalOutput[@["&amp;B$1&amp;"]]")</f>
        <v>Suffolk</v>
      </c>
      <c r="C229" s="129" t="str">
        <f t="array" aca="1" ref="C229" ca="1">INDIRECT("FinalOutput[@["&amp;C$1&amp;"]]")</f>
        <v>E07000201</v>
      </c>
      <c r="D229" s="129" t="str">
        <f t="array" aca="1" ref="D229" ca="1">INDIRECT("FinalOutput[@["&amp;D$1&amp;"]]")</f>
        <v>Forest Heath</v>
      </c>
      <c r="E229" s="129" t="str">
        <f t="array" aca="1" ref="E229" ca="1">INDIRECT("FinalOutput[@["&amp;E$1&amp;"]]")</f>
        <v>District</v>
      </c>
      <c r="F229" s="129">
        <f t="array" aca="1" ref="F229" ca="1">INDIRECT("FinalOutput[@["&amp;F$1&amp;"]]")</f>
        <v>59748</v>
      </c>
      <c r="G229" s="129">
        <f t="array" aca="1" ref="G229" ca="1">INDIRECT("FinalOutput[@["&amp;G$1&amp;"]]")</f>
        <v>37771.06</v>
      </c>
      <c r="H229" s="129">
        <f t="array" aca="1" ref="H229" ca="1">INDIRECT("FinalOutput[@["&amp;H$1&amp;"]]")</f>
        <v>0</v>
      </c>
      <c r="I229" s="129">
        <f t="array" aca="1" ref="I229" ca="1">INDIRECT("FinalOutput[@["&amp;I$1&amp;"]]")</f>
        <v>0</v>
      </c>
      <c r="J229" s="162">
        <f ca="1">Profiling_FinalOutput[[#This Row],[TOTAL_Presented_Young_ppl_2014]]/Profiling_FinalOutput[[#This Row],[LA_Population]]</f>
        <v>0</v>
      </c>
      <c r="K229" s="162">
        <f ca="1">Profiling_FinalOutput[[#This Row],[TOTAL_Assessed_Young_ppl_2014]]/Profiling_FinalOutput[[#This Row],[LA_Population]]</f>
        <v>0</v>
      </c>
      <c r="L22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0" spans="1:12">
      <c r="A230" s="161" t="str">
        <f t="array" aca="1" ref="A230" ca="1">INDIRECT("FinalOutput[@["&amp;A$1&amp;"]]")</f>
        <v>England</v>
      </c>
      <c r="B230" s="129" t="str">
        <f t="array" aca="1" ref="B230" ca="1">INDIRECT("FinalOutput[@["&amp;B$1&amp;"]]")</f>
        <v>Suffolk</v>
      </c>
      <c r="C230" s="129" t="str">
        <f t="array" aca="1" ref="C230" ca="1">INDIRECT("FinalOutput[@["&amp;C$1&amp;"]]")</f>
        <v>E07000202</v>
      </c>
      <c r="D230" s="129" t="str">
        <f t="array" aca="1" ref="D230" ca="1">INDIRECT("FinalOutput[@["&amp;D$1&amp;"]]")</f>
        <v>Ipswich</v>
      </c>
      <c r="E230" s="129" t="str">
        <f t="array" aca="1" ref="E230" ca="1">INDIRECT("FinalOutput[@["&amp;E$1&amp;"]]")</f>
        <v>District</v>
      </c>
      <c r="F230" s="129">
        <f t="array" aca="1" ref="F230" ca="1">INDIRECT("FinalOutput[@["&amp;F$1&amp;"]]")</f>
        <v>133384</v>
      </c>
      <c r="G230" s="129">
        <f t="array" aca="1" ref="G230" ca="1">INDIRECT("FinalOutput[@["&amp;G$1&amp;"]]")</f>
        <v>3941.46</v>
      </c>
      <c r="H230" s="129">
        <f t="array" aca="1" ref="H230" ca="1">INDIRECT("FinalOutput[@["&amp;H$1&amp;"]]")</f>
        <v>0</v>
      </c>
      <c r="I230" s="129">
        <f t="array" aca="1" ref="I230" ca="1">INDIRECT("FinalOutput[@["&amp;I$1&amp;"]]")</f>
        <v>0</v>
      </c>
      <c r="J230" s="162">
        <f ca="1">Profiling_FinalOutput[[#This Row],[TOTAL_Presented_Young_ppl_2014]]/Profiling_FinalOutput[[#This Row],[LA_Population]]</f>
        <v>0</v>
      </c>
      <c r="K230" s="162">
        <f ca="1">Profiling_FinalOutput[[#This Row],[TOTAL_Assessed_Young_ppl_2014]]/Profiling_FinalOutput[[#This Row],[LA_Population]]</f>
        <v>0</v>
      </c>
      <c r="L23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1" spans="1:12">
      <c r="A231" s="161" t="str">
        <f t="array" aca="1" ref="A231" ca="1">INDIRECT("FinalOutput[@["&amp;A$1&amp;"]]")</f>
        <v>England</v>
      </c>
      <c r="B231" s="129" t="str">
        <f t="array" aca="1" ref="B231" ca="1">INDIRECT("FinalOutput[@["&amp;B$1&amp;"]]")</f>
        <v>Suffolk</v>
      </c>
      <c r="C231" s="129" t="str">
        <f t="array" aca="1" ref="C231" ca="1">INDIRECT("FinalOutput[@["&amp;C$1&amp;"]]")</f>
        <v>E07000203</v>
      </c>
      <c r="D231" s="129" t="str">
        <f t="array" aca="1" ref="D231" ca="1">INDIRECT("FinalOutput[@["&amp;D$1&amp;"]]")</f>
        <v>Mid Suffolk</v>
      </c>
      <c r="E231" s="129" t="str">
        <f t="array" aca="1" ref="E231" ca="1">INDIRECT("FinalOutput[@["&amp;E$1&amp;"]]")</f>
        <v>District</v>
      </c>
      <c r="F231" s="129">
        <f t="array" aca="1" ref="F231" ca="1">INDIRECT("FinalOutput[@["&amp;F$1&amp;"]]")</f>
        <v>96731</v>
      </c>
      <c r="G231" s="129">
        <f t="array" aca="1" ref="G231" ca="1">INDIRECT("FinalOutput[@["&amp;G$1&amp;"]]")</f>
        <v>87107.11</v>
      </c>
      <c r="H231" s="129">
        <f t="array" aca="1" ref="H231" ca="1">INDIRECT("FinalOutput[@["&amp;H$1&amp;"]]")</f>
        <v>0</v>
      </c>
      <c r="I231" s="129">
        <f t="array" aca="1" ref="I231" ca="1">INDIRECT("FinalOutput[@["&amp;I$1&amp;"]]")</f>
        <v>0</v>
      </c>
      <c r="J231" s="162">
        <f ca="1">Profiling_FinalOutput[[#This Row],[TOTAL_Presented_Young_ppl_2014]]/Profiling_FinalOutput[[#This Row],[LA_Population]]</f>
        <v>0</v>
      </c>
      <c r="K231" s="162">
        <f ca="1">Profiling_FinalOutput[[#This Row],[TOTAL_Assessed_Young_ppl_2014]]/Profiling_FinalOutput[[#This Row],[LA_Population]]</f>
        <v>0</v>
      </c>
      <c r="L23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2" spans="1:12">
      <c r="A232" s="161" t="str">
        <f t="array" aca="1" ref="A232" ca="1">INDIRECT("FinalOutput[@["&amp;A$1&amp;"]]")</f>
        <v>England</v>
      </c>
      <c r="B232" s="129" t="str">
        <f t="array" aca="1" ref="B232" ca="1">INDIRECT("FinalOutput[@["&amp;B$1&amp;"]]")</f>
        <v>Suffolk</v>
      </c>
      <c r="C232" s="129" t="str">
        <f t="array" aca="1" ref="C232" ca="1">INDIRECT("FinalOutput[@["&amp;C$1&amp;"]]")</f>
        <v>E07000204</v>
      </c>
      <c r="D232" s="129" t="str">
        <f t="array" aca="1" ref="D232" ca="1">INDIRECT("FinalOutput[@["&amp;D$1&amp;"]]")</f>
        <v>St Edmundsbury</v>
      </c>
      <c r="E232" s="129" t="str">
        <f t="array" aca="1" ref="E232" ca="1">INDIRECT("FinalOutput[@["&amp;E$1&amp;"]]")</f>
        <v>District</v>
      </c>
      <c r="F232" s="129">
        <f t="array" aca="1" ref="F232" ca="1">INDIRECT("FinalOutput[@["&amp;F$1&amp;"]]")</f>
        <v>111008</v>
      </c>
      <c r="G232" s="129">
        <f t="array" aca="1" ref="G232" ca="1">INDIRECT("FinalOutput[@["&amp;G$1&amp;"]]")</f>
        <v>65696.41</v>
      </c>
      <c r="H232" s="129">
        <f t="array" aca="1" ref="H232" ca="1">INDIRECT("FinalOutput[@["&amp;H$1&amp;"]]")</f>
        <v>0</v>
      </c>
      <c r="I232" s="129">
        <f t="array" aca="1" ref="I232" ca="1">INDIRECT("FinalOutput[@["&amp;I$1&amp;"]]")</f>
        <v>0</v>
      </c>
      <c r="J232" s="162">
        <f ca="1">Profiling_FinalOutput[[#This Row],[TOTAL_Presented_Young_ppl_2014]]/Profiling_FinalOutput[[#This Row],[LA_Population]]</f>
        <v>0</v>
      </c>
      <c r="K232" s="162">
        <f ca="1">Profiling_FinalOutput[[#This Row],[TOTAL_Assessed_Young_ppl_2014]]/Profiling_FinalOutput[[#This Row],[LA_Population]]</f>
        <v>0</v>
      </c>
      <c r="L23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3" spans="1:12">
      <c r="A233" s="161" t="str">
        <f t="array" aca="1" ref="A233" ca="1">INDIRECT("FinalOutput[@["&amp;A$1&amp;"]]")</f>
        <v>England</v>
      </c>
      <c r="B233" s="129" t="str">
        <f t="array" aca="1" ref="B233" ca="1">INDIRECT("FinalOutput[@["&amp;B$1&amp;"]]")</f>
        <v>Suffolk</v>
      </c>
      <c r="C233" s="129" t="str">
        <f t="array" aca="1" ref="C233" ca="1">INDIRECT("FinalOutput[@["&amp;C$1&amp;"]]")</f>
        <v>E07000205</v>
      </c>
      <c r="D233" s="129" t="str">
        <f t="array" aca="1" ref="D233" ca="1">INDIRECT("FinalOutput[@["&amp;D$1&amp;"]]")</f>
        <v>Suffolk Coastal</v>
      </c>
      <c r="E233" s="129" t="str">
        <f t="array" aca="1" ref="E233" ca="1">INDIRECT("FinalOutput[@["&amp;E$1&amp;"]]")</f>
        <v>District</v>
      </c>
      <c r="F233" s="129">
        <f t="array" aca="1" ref="F233" ca="1">INDIRECT("FinalOutput[@["&amp;F$1&amp;"]]")</f>
        <v>124298</v>
      </c>
      <c r="G233" s="129">
        <f t="array" aca="1" ref="G233" ca="1">INDIRECT("FinalOutput[@["&amp;G$1&amp;"]]")</f>
        <v>89156.43</v>
      </c>
      <c r="H233" s="129">
        <f t="array" aca="1" ref="H233" ca="1">INDIRECT("FinalOutput[@["&amp;H$1&amp;"]]")</f>
        <v>8</v>
      </c>
      <c r="I233" s="129">
        <f t="array" aca="1" ref="I233" ca="1">INDIRECT("FinalOutput[@["&amp;I$1&amp;"]]")</f>
        <v>8</v>
      </c>
      <c r="J233" s="162">
        <f ca="1">Profiling_FinalOutput[[#This Row],[TOTAL_Presented_Young_ppl_2014]]/Profiling_FinalOutput[[#This Row],[LA_Population]]</f>
        <v>6.436145392524417E-5</v>
      </c>
      <c r="K233" s="162">
        <f ca="1">Profiling_FinalOutput[[#This Row],[TOTAL_Assessed_Young_ppl_2014]]/Profiling_FinalOutput[[#This Row],[LA_Population]]</f>
        <v>6.436145392524417E-5</v>
      </c>
      <c r="L23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4" spans="1:12">
      <c r="A234" s="161" t="str">
        <f t="array" aca="1" ref="A234" ca="1">INDIRECT("FinalOutput[@["&amp;A$1&amp;"]]")</f>
        <v>England</v>
      </c>
      <c r="B234" s="129" t="str">
        <f t="array" aca="1" ref="B234" ca="1">INDIRECT("FinalOutput[@["&amp;B$1&amp;"]]")</f>
        <v>Suffolk</v>
      </c>
      <c r="C234" s="129" t="str">
        <f t="array" aca="1" ref="C234" ca="1">INDIRECT("FinalOutput[@["&amp;C$1&amp;"]]")</f>
        <v>E07000206</v>
      </c>
      <c r="D234" s="129" t="str">
        <f t="array" aca="1" ref="D234" ca="1">INDIRECT("FinalOutput[@["&amp;D$1&amp;"]]")</f>
        <v>Waveney</v>
      </c>
      <c r="E234" s="129" t="str">
        <f t="array" aca="1" ref="E234" ca="1">INDIRECT("FinalOutput[@["&amp;E$1&amp;"]]")</f>
        <v>District</v>
      </c>
      <c r="F234" s="129">
        <f t="array" aca="1" ref="F234" ca="1">INDIRECT("FinalOutput[@["&amp;F$1&amp;"]]")</f>
        <v>115254</v>
      </c>
      <c r="G234" s="129">
        <f t="array" aca="1" ref="G234" ca="1">INDIRECT("FinalOutput[@["&amp;G$1&amp;"]]")</f>
        <v>36968.26</v>
      </c>
      <c r="H234" s="129">
        <f t="array" aca="1" ref="H234" ca="1">INDIRECT("FinalOutput[@["&amp;H$1&amp;"]]")</f>
        <v>18</v>
      </c>
      <c r="I234" s="129">
        <f t="array" aca="1" ref="I234" ca="1">INDIRECT("FinalOutput[@["&amp;I$1&amp;"]]")</f>
        <v>18</v>
      </c>
      <c r="J234" s="162">
        <f ca="1">Profiling_FinalOutput[[#This Row],[TOTAL_Presented_Young_ppl_2014]]/Profiling_FinalOutput[[#This Row],[LA_Population]]</f>
        <v>1.5617679212868969E-4</v>
      </c>
      <c r="K234" s="162">
        <f ca="1">Profiling_FinalOutput[[#This Row],[TOTAL_Assessed_Young_ppl_2014]]/Profiling_FinalOutput[[#This Row],[LA_Population]]</f>
        <v>1.5617679212868969E-4</v>
      </c>
      <c r="L23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5" spans="1:12">
      <c r="A235" s="161" t="str">
        <f t="array" aca="1" ref="A235" ca="1">INDIRECT("FinalOutput[@["&amp;A$1&amp;"]]")</f>
        <v>England</v>
      </c>
      <c r="B235" s="129" t="str">
        <f t="array" aca="1" ref="B235" ca="1">INDIRECT("FinalOutput[@["&amp;B$1&amp;"]]")</f>
        <v>Surrey</v>
      </c>
      <c r="C235" s="129" t="str">
        <f t="array" aca="1" ref="C235" ca="1">INDIRECT("FinalOutput[@["&amp;C$1&amp;"]]")</f>
        <v>E07000212</v>
      </c>
      <c r="D235" s="129" t="str">
        <f t="array" aca="1" ref="D235" ca="1">INDIRECT("FinalOutput[@["&amp;D$1&amp;"]]")</f>
        <v>Runnymede</v>
      </c>
      <c r="E235" s="129" t="str">
        <f t="array" aca="1" ref="E235" ca="1">INDIRECT("FinalOutput[@["&amp;E$1&amp;"]]")</f>
        <v>District</v>
      </c>
      <c r="F235" s="129">
        <f t="array" aca="1" ref="F235" ca="1">INDIRECT("FinalOutput[@["&amp;F$1&amp;"]]")</f>
        <v>80510</v>
      </c>
      <c r="G235" s="129">
        <f t="array" aca="1" ref="G235" ca="1">INDIRECT("FinalOutput[@["&amp;G$1&amp;"]]")</f>
        <v>7804.32</v>
      </c>
      <c r="H235" s="129">
        <f t="array" aca="1" ref="H235" ca="1">INDIRECT("FinalOutput[@["&amp;H$1&amp;"]]")</f>
        <v>1</v>
      </c>
      <c r="I235" s="129">
        <f t="array" aca="1" ref="I235" ca="1">INDIRECT("FinalOutput[@["&amp;I$1&amp;"]]")</f>
        <v>0</v>
      </c>
      <c r="J235" s="162">
        <f ca="1">Profiling_FinalOutput[[#This Row],[TOTAL_Presented_Young_ppl_2014]]/Profiling_FinalOutput[[#This Row],[LA_Population]]</f>
        <v>1.2420817289777667E-5</v>
      </c>
      <c r="K235" s="162">
        <f ca="1">Profiling_FinalOutput[[#This Row],[TOTAL_Assessed_Young_ppl_2014]]/Profiling_FinalOutput[[#This Row],[LA_Population]]</f>
        <v>0</v>
      </c>
      <c r="L23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36" spans="1:12">
      <c r="A236" s="161" t="str">
        <f t="array" aca="1" ref="A236" ca="1">INDIRECT("FinalOutput[@["&amp;A$1&amp;"]]")</f>
        <v>England</v>
      </c>
      <c r="B236" s="129" t="str">
        <f t="array" aca="1" ref="B236" ca="1">INDIRECT("FinalOutput[@["&amp;B$1&amp;"]]")</f>
        <v>Surrey</v>
      </c>
      <c r="C236" s="129" t="str">
        <f t="array" aca="1" ref="C236" ca="1">INDIRECT("FinalOutput[@["&amp;C$1&amp;"]]")</f>
        <v>E07000207</v>
      </c>
      <c r="D236" s="129" t="str">
        <f t="array" aca="1" ref="D236" ca="1">INDIRECT("FinalOutput[@["&amp;D$1&amp;"]]")</f>
        <v>Elmbridge</v>
      </c>
      <c r="E236" s="129" t="str">
        <f t="array" aca="1" ref="E236" ca="1">INDIRECT("FinalOutput[@["&amp;E$1&amp;"]]")</f>
        <v>District</v>
      </c>
      <c r="F236" s="129">
        <f t="array" aca="1" ref="F236" ca="1">INDIRECT("FinalOutput[@["&amp;F$1&amp;"]]")</f>
        <v>130875</v>
      </c>
      <c r="G236" s="129">
        <f t="array" aca="1" ref="G236" ca="1">INDIRECT("FinalOutput[@["&amp;G$1&amp;"]]")</f>
        <v>9506.07</v>
      </c>
      <c r="H236" s="129">
        <f t="array" aca="1" ref="H236" ca="1">INDIRECT("FinalOutput[@["&amp;H$1&amp;"]]")</f>
        <v>0</v>
      </c>
      <c r="I236" s="129">
        <f t="array" aca="1" ref="I236" ca="1">INDIRECT("FinalOutput[@["&amp;I$1&amp;"]]")</f>
        <v>10</v>
      </c>
      <c r="J236" s="162">
        <f ca="1">Profiling_FinalOutput[[#This Row],[TOTAL_Presented_Young_ppl_2014]]/Profiling_FinalOutput[[#This Row],[LA_Population]]</f>
        <v>0</v>
      </c>
      <c r="K236" s="162">
        <f ca="1">Profiling_FinalOutput[[#This Row],[TOTAL_Assessed_Young_ppl_2014]]/Profiling_FinalOutput[[#This Row],[LA_Population]]</f>
        <v>7.6408787010506207E-5</v>
      </c>
      <c r="L23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37" spans="1:12">
      <c r="A237" s="161" t="str">
        <f t="array" aca="1" ref="A237" ca="1">INDIRECT("FinalOutput[@["&amp;A$1&amp;"]]")</f>
        <v>England</v>
      </c>
      <c r="B237" s="129" t="str">
        <f t="array" aca="1" ref="B237" ca="1">INDIRECT("FinalOutput[@["&amp;B$1&amp;"]]")</f>
        <v>Surrey</v>
      </c>
      <c r="C237" s="129" t="str">
        <f t="array" aca="1" ref="C237" ca="1">INDIRECT("FinalOutput[@["&amp;C$1&amp;"]]")</f>
        <v>E07000208</v>
      </c>
      <c r="D237" s="129" t="str">
        <f t="array" aca="1" ref="D237" ca="1">INDIRECT("FinalOutput[@["&amp;D$1&amp;"]]")</f>
        <v>Epsom and Ewell</v>
      </c>
      <c r="E237" s="129" t="str">
        <f t="array" aca="1" ref="E237" ca="1">INDIRECT("FinalOutput[@["&amp;E$1&amp;"]]")</f>
        <v>District</v>
      </c>
      <c r="F237" s="129">
        <f t="array" aca="1" ref="F237" ca="1">INDIRECT("FinalOutput[@["&amp;F$1&amp;"]]")</f>
        <v>75102</v>
      </c>
      <c r="G237" s="129">
        <f t="array" aca="1" ref="G237" ca="1">INDIRECT("FinalOutput[@["&amp;G$1&amp;"]]")</f>
        <v>3407.29</v>
      </c>
      <c r="H237" s="129">
        <f t="array" aca="1" ref="H237" ca="1">INDIRECT("FinalOutput[@["&amp;H$1&amp;"]]")</f>
        <v>29</v>
      </c>
      <c r="I237" s="129">
        <f t="array" aca="1" ref="I237" ca="1">INDIRECT("FinalOutput[@["&amp;I$1&amp;"]]")</f>
        <v>29</v>
      </c>
      <c r="J237" s="162">
        <f ca="1">Profiling_FinalOutput[[#This Row],[TOTAL_Presented_Young_ppl_2014]]/Profiling_FinalOutput[[#This Row],[LA_Population]]</f>
        <v>3.8614151420734467E-4</v>
      </c>
      <c r="K237" s="162">
        <f ca="1">Profiling_FinalOutput[[#This Row],[TOTAL_Assessed_Young_ppl_2014]]/Profiling_FinalOutput[[#This Row],[LA_Population]]</f>
        <v>3.8614151420734467E-4</v>
      </c>
      <c r="L23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8" spans="1:12">
      <c r="A238" s="161" t="str">
        <f t="array" aca="1" ref="A238" ca="1">INDIRECT("FinalOutput[@["&amp;A$1&amp;"]]")</f>
        <v>England</v>
      </c>
      <c r="B238" s="129" t="str">
        <f t="array" aca="1" ref="B238" ca="1">INDIRECT("FinalOutput[@["&amp;B$1&amp;"]]")</f>
        <v>Surrey</v>
      </c>
      <c r="C238" s="129" t="str">
        <f t="array" aca="1" ref="C238" ca="1">INDIRECT("FinalOutput[@["&amp;C$1&amp;"]]")</f>
        <v>E07000209</v>
      </c>
      <c r="D238" s="129" t="str">
        <f t="array" aca="1" ref="D238" ca="1">INDIRECT("FinalOutput[@["&amp;D$1&amp;"]]")</f>
        <v>Guildford</v>
      </c>
      <c r="E238" s="129" t="str">
        <f t="array" aca="1" ref="E238" ca="1">INDIRECT("FinalOutput[@["&amp;E$1&amp;"]]")</f>
        <v>District</v>
      </c>
      <c r="F238" s="129">
        <f t="array" aca="1" ref="F238" ca="1">INDIRECT("FinalOutput[@["&amp;F$1&amp;"]]")</f>
        <v>137183</v>
      </c>
      <c r="G238" s="129">
        <f t="array" aca="1" ref="G238" ca="1">INDIRECT("FinalOutput[@["&amp;G$1&amp;"]]")</f>
        <v>27093.26</v>
      </c>
      <c r="H238" s="129">
        <f t="array" aca="1" ref="H238" ca="1">INDIRECT("FinalOutput[@["&amp;H$1&amp;"]]")</f>
        <v>7</v>
      </c>
      <c r="I238" s="129">
        <f t="array" aca="1" ref="I238" ca="1">INDIRECT("FinalOutput[@["&amp;I$1&amp;"]]")</f>
        <v>7</v>
      </c>
      <c r="J238" s="162">
        <f ca="1">Profiling_FinalOutput[[#This Row],[TOTAL_Presented_Young_ppl_2014]]/Profiling_FinalOutput[[#This Row],[LA_Population]]</f>
        <v>5.1026730717362936E-5</v>
      </c>
      <c r="K238" s="162">
        <f ca="1">Profiling_FinalOutput[[#This Row],[TOTAL_Assessed_Young_ppl_2014]]/Profiling_FinalOutput[[#This Row],[LA_Population]]</f>
        <v>5.1026730717362936E-5</v>
      </c>
      <c r="L23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39" spans="1:12">
      <c r="A239" s="161" t="str">
        <f t="array" aca="1" ref="A239" ca="1">INDIRECT("FinalOutput[@["&amp;A$1&amp;"]]")</f>
        <v>England</v>
      </c>
      <c r="B239" s="129" t="str">
        <f t="array" aca="1" ref="B239" ca="1">INDIRECT("FinalOutput[@["&amp;B$1&amp;"]]")</f>
        <v>Surrey</v>
      </c>
      <c r="C239" s="129" t="str">
        <f t="array" aca="1" ref="C239" ca="1">INDIRECT("FinalOutput[@["&amp;C$1&amp;"]]")</f>
        <v>E07000210</v>
      </c>
      <c r="D239" s="129" t="str">
        <f t="array" aca="1" ref="D239" ca="1">INDIRECT("FinalOutput[@["&amp;D$1&amp;"]]")</f>
        <v>Mole Valley</v>
      </c>
      <c r="E239" s="129" t="str">
        <f t="array" aca="1" ref="E239" ca="1">INDIRECT("FinalOutput[@["&amp;E$1&amp;"]]")</f>
        <v>District</v>
      </c>
      <c r="F239" s="129">
        <f t="array" aca="1" ref="F239" ca="1">INDIRECT("FinalOutput[@["&amp;F$1&amp;"]]")</f>
        <v>85375</v>
      </c>
      <c r="G239" s="129">
        <f t="array" aca="1" ref="G239" ca="1">INDIRECT("FinalOutput[@["&amp;G$1&amp;"]]")</f>
        <v>25832.26</v>
      </c>
      <c r="H239" s="129">
        <f t="array" aca="1" ref="H239" ca="1">INDIRECT("FinalOutput[@["&amp;H$1&amp;"]]")</f>
        <v>6</v>
      </c>
      <c r="I239" s="129">
        <f t="array" aca="1" ref="I239" ca="1">INDIRECT("FinalOutput[@["&amp;I$1&amp;"]]")</f>
        <v>6</v>
      </c>
      <c r="J239" s="162">
        <f ca="1">Profiling_FinalOutput[[#This Row],[TOTAL_Presented_Young_ppl_2014]]/Profiling_FinalOutput[[#This Row],[LA_Population]]</f>
        <v>7.0278184480234264E-5</v>
      </c>
      <c r="K239" s="162">
        <f ca="1">Profiling_FinalOutput[[#This Row],[TOTAL_Assessed_Young_ppl_2014]]/Profiling_FinalOutput[[#This Row],[LA_Population]]</f>
        <v>7.0278184480234264E-5</v>
      </c>
      <c r="L23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0" spans="1:12">
      <c r="A240" s="161" t="str">
        <f t="array" aca="1" ref="A240" ca="1">INDIRECT("FinalOutput[@["&amp;A$1&amp;"]]")</f>
        <v>England</v>
      </c>
      <c r="B240" s="129" t="str">
        <f t="array" aca="1" ref="B240" ca="1">INDIRECT("FinalOutput[@["&amp;B$1&amp;"]]")</f>
        <v>West Sussex</v>
      </c>
      <c r="C240" s="129" t="str">
        <f t="array" aca="1" ref="C240" ca="1">INDIRECT("FinalOutput[@["&amp;C$1&amp;"]]")</f>
        <v>E07000224</v>
      </c>
      <c r="D240" s="129" t="str">
        <f t="array" aca="1" ref="D240" ca="1">INDIRECT("FinalOutput[@["&amp;D$1&amp;"]]")</f>
        <v>Arun</v>
      </c>
      <c r="E240" s="129" t="str">
        <f t="array" aca="1" ref="E240" ca="1">INDIRECT("FinalOutput[@["&amp;E$1&amp;"]]")</f>
        <v>District</v>
      </c>
      <c r="F240" s="129">
        <f t="array" aca="1" ref="F240" ca="1">INDIRECT("FinalOutput[@["&amp;F$1&amp;"]]")</f>
        <v>149518</v>
      </c>
      <c r="G240" s="129">
        <f t="array" aca="1" ref="G240" ca="1">INDIRECT("FinalOutput[@["&amp;G$1&amp;"]]")</f>
        <v>22070.82</v>
      </c>
      <c r="H240" s="129">
        <f t="array" aca="1" ref="H240" ca="1">INDIRECT("FinalOutput[@["&amp;H$1&amp;"]]")</f>
        <v>0</v>
      </c>
      <c r="I240" s="129">
        <f t="array" aca="1" ref="I240" ca="1">INDIRECT("FinalOutput[@["&amp;I$1&amp;"]]")</f>
        <v>0</v>
      </c>
      <c r="J240" s="162">
        <f ca="1">Profiling_FinalOutput[[#This Row],[TOTAL_Presented_Young_ppl_2014]]/Profiling_FinalOutput[[#This Row],[LA_Population]]</f>
        <v>0</v>
      </c>
      <c r="K240" s="162">
        <f ca="1">Profiling_FinalOutput[[#This Row],[TOTAL_Assessed_Young_ppl_2014]]/Profiling_FinalOutput[[#This Row],[LA_Population]]</f>
        <v>0</v>
      </c>
      <c r="L24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1" spans="1:12">
      <c r="A241" s="161" t="str">
        <f t="array" aca="1" ref="A241" ca="1">INDIRECT("FinalOutput[@["&amp;A$1&amp;"]]")</f>
        <v>England</v>
      </c>
      <c r="B241" s="129" t="str">
        <f t="array" aca="1" ref="B241" ca="1">INDIRECT("FinalOutput[@["&amp;B$1&amp;"]]")</f>
        <v>West Sussex</v>
      </c>
      <c r="C241" s="129" t="str">
        <f t="array" aca="1" ref="C241" ca="1">INDIRECT("FinalOutput[@["&amp;C$1&amp;"]]")</f>
        <v>E07000225</v>
      </c>
      <c r="D241" s="129" t="str">
        <f t="array" aca="1" ref="D241" ca="1">INDIRECT("FinalOutput[@["&amp;D$1&amp;"]]")</f>
        <v>Chichester</v>
      </c>
      <c r="E241" s="129" t="str">
        <f t="array" aca="1" ref="E241" ca="1">INDIRECT("FinalOutput[@["&amp;E$1&amp;"]]")</f>
        <v>District</v>
      </c>
      <c r="F241" s="129">
        <f t="array" aca="1" ref="F241" ca="1">INDIRECT("FinalOutput[@["&amp;F$1&amp;"]]")</f>
        <v>113794</v>
      </c>
      <c r="G241" s="129">
        <f t="array" aca="1" ref="G241" ca="1">INDIRECT("FinalOutput[@["&amp;G$1&amp;"]]")</f>
        <v>78623.08</v>
      </c>
      <c r="H241" s="129">
        <f t="array" aca="1" ref="H241" ca="1">INDIRECT("FinalOutput[@["&amp;H$1&amp;"]]")</f>
        <v>3</v>
      </c>
      <c r="I241" s="129">
        <f t="array" aca="1" ref="I241" ca="1">INDIRECT("FinalOutput[@["&amp;I$1&amp;"]]")</f>
        <v>22</v>
      </c>
      <c r="J241" s="162">
        <f ca="1">Profiling_FinalOutput[[#This Row],[TOTAL_Presented_Young_ppl_2014]]/Profiling_FinalOutput[[#This Row],[LA_Population]]</f>
        <v>2.6363428651774257E-5</v>
      </c>
      <c r="K241" s="162">
        <f ca="1">Profiling_FinalOutput[[#This Row],[TOTAL_Assessed_Young_ppl_2014]]/Profiling_FinalOutput[[#This Row],[LA_Population]]</f>
        <v>1.9333181011301124E-4</v>
      </c>
      <c r="L24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-6.333333333333333</v>
      </c>
    </row>
    <row r="242" spans="1:12">
      <c r="A242" s="161" t="str">
        <f t="array" aca="1" ref="A242" ca="1">INDIRECT("FinalOutput[@["&amp;A$1&amp;"]]")</f>
        <v>England</v>
      </c>
      <c r="B242" s="129" t="str">
        <f t="array" aca="1" ref="B242" ca="1">INDIRECT("FinalOutput[@["&amp;B$1&amp;"]]")</f>
        <v>Surrey</v>
      </c>
      <c r="C242" s="129" t="str">
        <f t="array" aca="1" ref="C242" ca="1">INDIRECT("FinalOutput[@["&amp;C$1&amp;"]]")</f>
        <v>E07000211</v>
      </c>
      <c r="D242" s="129" t="str">
        <f t="array" aca="1" ref="D242" ca="1">INDIRECT("FinalOutput[@["&amp;D$1&amp;"]]")</f>
        <v>Reigate and Banstead</v>
      </c>
      <c r="E242" s="129" t="str">
        <f t="array" aca="1" ref="E242" ca="1">INDIRECT("FinalOutput[@["&amp;E$1&amp;"]]")</f>
        <v>District</v>
      </c>
      <c r="F242" s="129">
        <f t="array" aca="1" ref="F242" ca="1">INDIRECT("FinalOutput[@["&amp;F$1&amp;"]]")</f>
        <v>137835</v>
      </c>
      <c r="G242" s="129">
        <f t="array" aca="1" ref="G242" ca="1">INDIRECT("FinalOutput[@["&amp;G$1&amp;"]]")</f>
        <v>12913.41</v>
      </c>
      <c r="H242" s="129">
        <f t="array" aca="1" ref="H242" ca="1">INDIRECT("FinalOutput[@["&amp;H$1&amp;"]]")</f>
        <v>0</v>
      </c>
      <c r="I242" s="129">
        <f t="array" aca="1" ref="I242" ca="1">INDIRECT("FinalOutput[@["&amp;I$1&amp;"]]")</f>
        <v>0</v>
      </c>
      <c r="J242" s="162">
        <f ca="1">Profiling_FinalOutput[[#This Row],[TOTAL_Presented_Young_ppl_2014]]/Profiling_FinalOutput[[#This Row],[LA_Population]]</f>
        <v>0</v>
      </c>
      <c r="K242" s="162">
        <f ca="1">Profiling_FinalOutput[[#This Row],[TOTAL_Assessed_Young_ppl_2014]]/Profiling_FinalOutput[[#This Row],[LA_Population]]</f>
        <v>0</v>
      </c>
      <c r="L24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3" spans="1:12">
      <c r="A243" s="161" t="str">
        <f t="array" aca="1" ref="A243" ca="1">INDIRECT("FinalOutput[@["&amp;A$1&amp;"]]")</f>
        <v>England</v>
      </c>
      <c r="B243" s="129" t="str">
        <f t="array" aca="1" ref="B243" ca="1">INDIRECT("FinalOutput[@["&amp;B$1&amp;"]]")</f>
        <v>Surrey</v>
      </c>
      <c r="C243" s="129" t="str">
        <f t="array" aca="1" ref="C243" ca="1">INDIRECT("FinalOutput[@["&amp;C$1&amp;"]]")</f>
        <v>E07000213</v>
      </c>
      <c r="D243" s="129" t="str">
        <f t="array" aca="1" ref="D243" ca="1">INDIRECT("FinalOutput[@["&amp;D$1&amp;"]]")</f>
        <v>Spelthorne</v>
      </c>
      <c r="E243" s="129" t="str">
        <f t="array" aca="1" ref="E243" ca="1">INDIRECT("FinalOutput[@["&amp;E$1&amp;"]]")</f>
        <v>District</v>
      </c>
      <c r="F243" s="129">
        <f t="array" aca="1" ref="F243" ca="1">INDIRECT("FinalOutput[@["&amp;F$1&amp;"]]")</f>
        <v>95598</v>
      </c>
      <c r="G243" s="129">
        <f t="array" aca="1" ref="G243" ca="1">INDIRECT("FinalOutput[@["&amp;G$1&amp;"]]")</f>
        <v>4488.4399999999996</v>
      </c>
      <c r="H243" s="129">
        <f t="array" aca="1" ref="H243" ca="1">INDIRECT("FinalOutput[@["&amp;H$1&amp;"]]")</f>
        <v>0</v>
      </c>
      <c r="I243" s="129">
        <f t="array" aca="1" ref="I243" ca="1">INDIRECT("FinalOutput[@["&amp;I$1&amp;"]]")</f>
        <v>0</v>
      </c>
      <c r="J243" s="162">
        <f ca="1">Profiling_FinalOutput[[#This Row],[TOTAL_Presented_Young_ppl_2014]]/Profiling_FinalOutput[[#This Row],[LA_Population]]</f>
        <v>0</v>
      </c>
      <c r="K243" s="162">
        <f ca="1">Profiling_FinalOutput[[#This Row],[TOTAL_Assessed_Young_ppl_2014]]/Profiling_FinalOutput[[#This Row],[LA_Population]]</f>
        <v>0</v>
      </c>
      <c r="L24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4" spans="1:12">
      <c r="A244" s="161" t="str">
        <f t="array" aca="1" ref="A244" ca="1">INDIRECT("FinalOutput[@["&amp;A$1&amp;"]]")</f>
        <v>England</v>
      </c>
      <c r="B244" s="129" t="str">
        <f t="array" aca="1" ref="B244" ca="1">INDIRECT("FinalOutput[@["&amp;B$1&amp;"]]")</f>
        <v>Surrey</v>
      </c>
      <c r="C244" s="129" t="str">
        <f t="array" aca="1" ref="C244" ca="1">INDIRECT("FinalOutput[@["&amp;C$1&amp;"]]")</f>
        <v>E07000214</v>
      </c>
      <c r="D244" s="129" t="str">
        <f t="array" aca="1" ref="D244" ca="1">INDIRECT("FinalOutput[@["&amp;D$1&amp;"]]")</f>
        <v>Surrey Heath</v>
      </c>
      <c r="E244" s="129" t="str">
        <f t="array" aca="1" ref="E244" ca="1">INDIRECT("FinalOutput[@["&amp;E$1&amp;"]]")</f>
        <v>District</v>
      </c>
      <c r="F244" s="129">
        <f t="array" aca="1" ref="F244" ca="1">INDIRECT("FinalOutput[@["&amp;F$1&amp;"]]")</f>
        <v>86144</v>
      </c>
      <c r="G244" s="129">
        <f t="array" aca="1" ref="G244" ca="1">INDIRECT("FinalOutput[@["&amp;G$1&amp;"]]")</f>
        <v>9509.2800000000007</v>
      </c>
      <c r="H244" s="129">
        <f t="array" aca="1" ref="H244" ca="1">INDIRECT("FinalOutput[@["&amp;H$1&amp;"]]")</f>
        <v>0</v>
      </c>
      <c r="I244" s="129">
        <f t="array" aca="1" ref="I244" ca="1">INDIRECT("FinalOutput[@["&amp;I$1&amp;"]]")</f>
        <v>38</v>
      </c>
      <c r="J244" s="162">
        <f ca="1">Profiling_FinalOutput[[#This Row],[TOTAL_Presented_Young_ppl_2014]]/Profiling_FinalOutput[[#This Row],[LA_Population]]</f>
        <v>0</v>
      </c>
      <c r="K244" s="162">
        <f ca="1">Profiling_FinalOutput[[#This Row],[TOTAL_Assessed_Young_ppl_2014]]/Profiling_FinalOutput[[#This Row],[LA_Population]]</f>
        <v>4.4112184249628529E-4</v>
      </c>
      <c r="L24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45" spans="1:12">
      <c r="A245" s="161" t="str">
        <f t="array" aca="1" ref="A245" ca="1">INDIRECT("FinalOutput[@["&amp;A$1&amp;"]]")</f>
        <v>England</v>
      </c>
      <c r="B245" s="129" t="str">
        <f t="array" aca="1" ref="B245" ca="1">INDIRECT("FinalOutput[@["&amp;B$1&amp;"]]")</f>
        <v>Surrey</v>
      </c>
      <c r="C245" s="129" t="str">
        <f t="array" aca="1" ref="C245" ca="1">INDIRECT("FinalOutput[@["&amp;C$1&amp;"]]")</f>
        <v>E07000215</v>
      </c>
      <c r="D245" s="129" t="str">
        <f t="array" aca="1" ref="D245" ca="1">INDIRECT("FinalOutput[@["&amp;D$1&amp;"]]")</f>
        <v>Tandridge</v>
      </c>
      <c r="E245" s="129" t="str">
        <f t="array" aca="1" ref="E245" ca="1">INDIRECT("FinalOutput[@["&amp;E$1&amp;"]]")</f>
        <v>District</v>
      </c>
      <c r="F245" s="129">
        <f t="array" aca="1" ref="F245" ca="1">INDIRECT("FinalOutput[@["&amp;F$1&amp;"]]")</f>
        <v>82998</v>
      </c>
      <c r="G245" s="129">
        <f t="array" aca="1" ref="G245" ca="1">INDIRECT("FinalOutput[@["&amp;G$1&amp;"]]")</f>
        <v>24818.98</v>
      </c>
      <c r="H245" s="129">
        <f t="array" aca="1" ref="H245" ca="1">INDIRECT("FinalOutput[@["&amp;H$1&amp;"]]")</f>
        <v>0</v>
      </c>
      <c r="I245" s="129">
        <f t="array" aca="1" ref="I245" ca="1">INDIRECT("FinalOutput[@["&amp;I$1&amp;"]]")</f>
        <v>14</v>
      </c>
      <c r="J245" s="162">
        <f ca="1">Profiling_FinalOutput[[#This Row],[TOTAL_Presented_Young_ppl_2014]]/Profiling_FinalOutput[[#This Row],[LA_Population]]</f>
        <v>0</v>
      </c>
      <c r="K245" s="162">
        <f ca="1">Profiling_FinalOutput[[#This Row],[TOTAL_Assessed_Young_ppl_2014]]/Profiling_FinalOutput[[#This Row],[LA_Population]]</f>
        <v>1.6867876334369502E-4</v>
      </c>
      <c r="L24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46" spans="1:12">
      <c r="A246" s="161" t="str">
        <f t="array" aca="1" ref="A246" ca="1">INDIRECT("FinalOutput[@["&amp;A$1&amp;"]]")</f>
        <v>England</v>
      </c>
      <c r="B246" s="129" t="str">
        <f t="array" aca="1" ref="B246" ca="1">INDIRECT("FinalOutput[@["&amp;B$1&amp;"]]")</f>
        <v>Surrey</v>
      </c>
      <c r="C246" s="129" t="str">
        <f t="array" aca="1" ref="C246" ca="1">INDIRECT("FinalOutput[@["&amp;C$1&amp;"]]")</f>
        <v>E07000216</v>
      </c>
      <c r="D246" s="129" t="str">
        <f t="array" aca="1" ref="D246" ca="1">INDIRECT("FinalOutput[@["&amp;D$1&amp;"]]")</f>
        <v>Waverley</v>
      </c>
      <c r="E246" s="129" t="str">
        <f t="array" aca="1" ref="E246" ca="1">INDIRECT("FinalOutput[@["&amp;E$1&amp;"]]")</f>
        <v>District</v>
      </c>
      <c r="F246" s="129">
        <f t="array" aca="1" ref="F246" ca="1">INDIRECT("FinalOutput[@["&amp;F$1&amp;"]]")</f>
        <v>121572</v>
      </c>
      <c r="G246" s="129">
        <f t="array" aca="1" ref="G246" ca="1">INDIRECT("FinalOutput[@["&amp;G$1&amp;"]]")</f>
        <v>34516.93</v>
      </c>
      <c r="H246" s="129">
        <f t="array" aca="1" ref="H246" ca="1">INDIRECT("FinalOutput[@["&amp;H$1&amp;"]]")</f>
        <v>174</v>
      </c>
      <c r="I246" s="129">
        <f t="array" aca="1" ref="I246" ca="1">INDIRECT("FinalOutput[@["&amp;I$1&amp;"]]")</f>
        <v>2</v>
      </c>
      <c r="J246" s="162">
        <f ca="1">Profiling_FinalOutput[[#This Row],[TOTAL_Presented_Young_ppl_2014]]/Profiling_FinalOutput[[#This Row],[LA_Population]]</f>
        <v>1.4312506169183693E-3</v>
      </c>
      <c r="K246" s="162">
        <f ca="1">Profiling_FinalOutput[[#This Row],[TOTAL_Assessed_Young_ppl_2014]]/Profiling_FinalOutput[[#This Row],[LA_Population]]</f>
        <v>1.6451156516303098E-5</v>
      </c>
      <c r="L24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0.9885057471264368</v>
      </c>
    </row>
    <row r="247" spans="1:12">
      <c r="A247" s="161" t="str">
        <f t="array" aca="1" ref="A247" ca="1">INDIRECT("FinalOutput[@["&amp;A$1&amp;"]]")</f>
        <v>England</v>
      </c>
      <c r="B247" s="129" t="str">
        <f t="array" aca="1" ref="B247" ca="1">INDIRECT("FinalOutput[@["&amp;B$1&amp;"]]")</f>
        <v>Surrey</v>
      </c>
      <c r="C247" s="129" t="str">
        <f t="array" aca="1" ref="C247" ca="1">INDIRECT("FinalOutput[@["&amp;C$1&amp;"]]")</f>
        <v>E07000217</v>
      </c>
      <c r="D247" s="129" t="str">
        <f t="array" aca="1" ref="D247" ca="1">INDIRECT("FinalOutput[@["&amp;D$1&amp;"]]")</f>
        <v>Woking</v>
      </c>
      <c r="E247" s="129" t="str">
        <f t="array" aca="1" ref="E247" ca="1">INDIRECT("FinalOutput[@["&amp;E$1&amp;"]]")</f>
        <v>District</v>
      </c>
      <c r="F247" s="129">
        <f t="array" aca="1" ref="F247" ca="1">INDIRECT("FinalOutput[@["&amp;F$1&amp;"]]")</f>
        <v>99198</v>
      </c>
      <c r="G247" s="129">
        <f t="array" aca="1" ref="G247" ca="1">INDIRECT("FinalOutput[@["&amp;G$1&amp;"]]")</f>
        <v>6359.57</v>
      </c>
      <c r="H247" s="129">
        <f t="array" aca="1" ref="H247" ca="1">INDIRECT("FinalOutput[@["&amp;H$1&amp;"]]")</f>
        <v>0</v>
      </c>
      <c r="I247" s="129">
        <f t="array" aca="1" ref="I247" ca="1">INDIRECT("FinalOutput[@["&amp;I$1&amp;"]]")</f>
        <v>11</v>
      </c>
      <c r="J247" s="162">
        <f ca="1">Profiling_FinalOutput[[#This Row],[TOTAL_Presented_Young_ppl_2014]]/Profiling_FinalOutput[[#This Row],[LA_Population]]</f>
        <v>0</v>
      </c>
      <c r="K247" s="162">
        <f ca="1">Profiling_FinalOutput[[#This Row],[TOTAL_Assessed_Young_ppl_2014]]/Profiling_FinalOutput[[#This Row],[LA_Population]]</f>
        <v>1.1088933244621867E-4</v>
      </c>
      <c r="L24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48" spans="1:12">
      <c r="A248" s="161" t="str">
        <f t="array" aca="1" ref="A248" ca="1">INDIRECT("FinalOutput[@["&amp;A$1&amp;"]]")</f>
        <v>England</v>
      </c>
      <c r="B248" s="129" t="str">
        <f t="array" aca="1" ref="B248" ca="1">INDIRECT("FinalOutput[@["&amp;B$1&amp;"]]")</f>
        <v>Warwickshire</v>
      </c>
      <c r="C248" s="129" t="str">
        <f t="array" aca="1" ref="C248" ca="1">INDIRECT("FinalOutput[@["&amp;C$1&amp;"]]")</f>
        <v>E07000218</v>
      </c>
      <c r="D248" s="129" t="str">
        <f t="array" aca="1" ref="D248" ca="1">INDIRECT("FinalOutput[@["&amp;D$1&amp;"]]")</f>
        <v>North Warwickshire</v>
      </c>
      <c r="E248" s="129" t="str">
        <f t="array" aca="1" ref="E248" ca="1">INDIRECT("FinalOutput[@["&amp;E$1&amp;"]]")</f>
        <v>District</v>
      </c>
      <c r="F248" s="129">
        <f t="array" aca="1" ref="F248" ca="1">INDIRECT("FinalOutput[@["&amp;F$1&amp;"]]")</f>
        <v>62014</v>
      </c>
      <c r="G248" s="129">
        <f t="array" aca="1" ref="G248" ca="1">INDIRECT("FinalOutput[@["&amp;G$1&amp;"]]")</f>
        <v>28426.69</v>
      </c>
      <c r="H248" s="129">
        <f t="array" aca="1" ref="H248" ca="1">INDIRECT("FinalOutput[@["&amp;H$1&amp;"]]")</f>
        <v>16</v>
      </c>
      <c r="I248" s="129">
        <f t="array" aca="1" ref="I248" ca="1">INDIRECT("FinalOutput[@["&amp;I$1&amp;"]]")</f>
        <v>16</v>
      </c>
      <c r="J248" s="162">
        <f ca="1">Profiling_FinalOutput[[#This Row],[TOTAL_Presented_Young_ppl_2014]]/Profiling_FinalOutput[[#This Row],[LA_Population]]</f>
        <v>2.5800625665172382E-4</v>
      </c>
      <c r="K248" s="162">
        <f ca="1">Profiling_FinalOutput[[#This Row],[TOTAL_Assessed_Young_ppl_2014]]/Profiling_FinalOutput[[#This Row],[LA_Population]]</f>
        <v>2.5800625665172382E-4</v>
      </c>
      <c r="L24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49" spans="1:12">
      <c r="A249" s="161" t="str">
        <f t="array" aca="1" ref="A249" ca="1">INDIRECT("FinalOutput[@["&amp;A$1&amp;"]]")</f>
        <v>England</v>
      </c>
      <c r="B249" s="129" t="str">
        <f t="array" aca="1" ref="B249" ca="1">INDIRECT("FinalOutput[@["&amp;B$1&amp;"]]")</f>
        <v>Warwickshire</v>
      </c>
      <c r="C249" s="129" t="str">
        <f t="array" aca="1" ref="C249" ca="1">INDIRECT("FinalOutput[@["&amp;C$1&amp;"]]")</f>
        <v>E07000219</v>
      </c>
      <c r="D249" s="129" t="str">
        <f t="array" aca="1" ref="D249" ca="1">INDIRECT("FinalOutput[@["&amp;D$1&amp;"]]")</f>
        <v>Nuneaton and Bedworth</v>
      </c>
      <c r="E249" s="129" t="str">
        <f t="array" aca="1" ref="E249" ca="1">INDIRECT("FinalOutput[@["&amp;E$1&amp;"]]")</f>
        <v>District</v>
      </c>
      <c r="F249" s="129">
        <f t="array" aca="1" ref="F249" ca="1">INDIRECT("FinalOutput[@["&amp;F$1&amp;"]]")</f>
        <v>125252</v>
      </c>
      <c r="G249" s="129">
        <f t="array" aca="1" ref="G249" ca="1">INDIRECT("FinalOutput[@["&amp;G$1&amp;"]]")</f>
        <v>7895.14</v>
      </c>
      <c r="H249" s="129">
        <f t="array" aca="1" ref="H249" ca="1">INDIRECT("FinalOutput[@["&amp;H$1&amp;"]]")</f>
        <v>0</v>
      </c>
      <c r="I249" s="129">
        <f t="array" aca="1" ref="I249" ca="1">INDIRECT("FinalOutput[@["&amp;I$1&amp;"]]")</f>
        <v>0</v>
      </c>
      <c r="J249" s="162">
        <f ca="1">Profiling_FinalOutput[[#This Row],[TOTAL_Presented_Young_ppl_2014]]/Profiling_FinalOutput[[#This Row],[LA_Population]]</f>
        <v>0</v>
      </c>
      <c r="K249" s="162">
        <f ca="1">Profiling_FinalOutput[[#This Row],[TOTAL_Assessed_Young_ppl_2014]]/Profiling_FinalOutput[[#This Row],[LA_Population]]</f>
        <v>0</v>
      </c>
      <c r="L24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0" spans="1:12">
      <c r="A250" s="161" t="str">
        <f t="array" aca="1" ref="A250" ca="1">INDIRECT("FinalOutput[@["&amp;A$1&amp;"]]")</f>
        <v>England</v>
      </c>
      <c r="B250" s="129" t="str">
        <f t="array" aca="1" ref="B250" ca="1">INDIRECT("FinalOutput[@["&amp;B$1&amp;"]]")</f>
        <v>Warwickshire</v>
      </c>
      <c r="C250" s="129" t="str">
        <f t="array" aca="1" ref="C250" ca="1">INDIRECT("FinalOutput[@["&amp;C$1&amp;"]]")</f>
        <v>E07000220</v>
      </c>
      <c r="D250" s="129" t="str">
        <f t="array" aca="1" ref="D250" ca="1">INDIRECT("FinalOutput[@["&amp;D$1&amp;"]]")</f>
        <v>Rugby</v>
      </c>
      <c r="E250" s="129" t="str">
        <f t="array" aca="1" ref="E250" ca="1">INDIRECT("FinalOutput[@["&amp;E$1&amp;"]]")</f>
        <v>District</v>
      </c>
      <c r="F250" s="129">
        <f t="array" aca="1" ref="F250" ca="1">INDIRECT("FinalOutput[@["&amp;F$1&amp;"]]")</f>
        <v>100075</v>
      </c>
      <c r="G250" s="129">
        <f t="array" aca="1" ref="G250" ca="1">INDIRECT("FinalOutput[@["&amp;G$1&amp;"]]")</f>
        <v>35111.410000000003</v>
      </c>
      <c r="H250" s="129">
        <f t="array" aca="1" ref="H250" ca="1">INDIRECT("FinalOutput[@["&amp;H$1&amp;"]]")</f>
        <v>0</v>
      </c>
      <c r="I250" s="129">
        <f t="array" aca="1" ref="I250" ca="1">INDIRECT("FinalOutput[@["&amp;I$1&amp;"]]")</f>
        <v>0</v>
      </c>
      <c r="J250" s="162">
        <f ca="1">Profiling_FinalOutput[[#This Row],[TOTAL_Presented_Young_ppl_2014]]/Profiling_FinalOutput[[#This Row],[LA_Population]]</f>
        <v>0</v>
      </c>
      <c r="K250" s="162">
        <f ca="1">Profiling_FinalOutput[[#This Row],[TOTAL_Assessed_Young_ppl_2014]]/Profiling_FinalOutput[[#This Row],[LA_Population]]</f>
        <v>0</v>
      </c>
      <c r="L25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1" spans="1:12">
      <c r="A251" s="161" t="str">
        <f t="array" aca="1" ref="A251" ca="1">INDIRECT("FinalOutput[@["&amp;A$1&amp;"]]")</f>
        <v>England</v>
      </c>
      <c r="B251" s="129" t="str">
        <f t="array" aca="1" ref="B251" ca="1">INDIRECT("FinalOutput[@["&amp;B$1&amp;"]]")</f>
        <v>Warwickshire</v>
      </c>
      <c r="C251" s="129" t="str">
        <f t="array" aca="1" ref="C251" ca="1">INDIRECT("FinalOutput[@["&amp;C$1&amp;"]]")</f>
        <v>E07000221</v>
      </c>
      <c r="D251" s="129" t="str">
        <f t="array" aca="1" ref="D251" ca="1">INDIRECT("FinalOutput[@["&amp;D$1&amp;"]]")</f>
        <v>Stratford-on-Avon</v>
      </c>
      <c r="E251" s="129" t="str">
        <f t="array" aca="1" ref="E251" ca="1">INDIRECT("FinalOutput[@["&amp;E$1&amp;"]]")</f>
        <v>District</v>
      </c>
      <c r="F251" s="129">
        <f t="array" aca="1" ref="F251" ca="1">INDIRECT("FinalOutput[@["&amp;F$1&amp;"]]")</f>
        <v>120485</v>
      </c>
      <c r="G251" s="129">
        <f t="array" aca="1" ref="G251" ca="1">INDIRECT("FinalOutput[@["&amp;G$1&amp;"]]")</f>
        <v>97786.63</v>
      </c>
      <c r="H251" s="129">
        <f t="array" aca="1" ref="H251" ca="1">INDIRECT("FinalOutput[@["&amp;H$1&amp;"]]")</f>
        <v>0</v>
      </c>
      <c r="I251" s="129">
        <f t="array" aca="1" ref="I251" ca="1">INDIRECT("FinalOutput[@["&amp;I$1&amp;"]]")</f>
        <v>0</v>
      </c>
      <c r="J251" s="162">
        <f ca="1">Profiling_FinalOutput[[#This Row],[TOTAL_Presented_Young_ppl_2014]]/Profiling_FinalOutput[[#This Row],[LA_Population]]</f>
        <v>0</v>
      </c>
      <c r="K251" s="162">
        <f ca="1">Profiling_FinalOutput[[#This Row],[TOTAL_Assessed_Young_ppl_2014]]/Profiling_FinalOutput[[#This Row],[LA_Population]]</f>
        <v>0</v>
      </c>
      <c r="L25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2" spans="1:12">
      <c r="A252" s="161" t="str">
        <f t="array" aca="1" ref="A252" ca="1">INDIRECT("FinalOutput[@["&amp;A$1&amp;"]]")</f>
        <v>England</v>
      </c>
      <c r="B252" s="129" t="str">
        <f t="array" aca="1" ref="B252" ca="1">INDIRECT("FinalOutput[@["&amp;B$1&amp;"]]")</f>
        <v>Warwickshire</v>
      </c>
      <c r="C252" s="129" t="str">
        <f t="array" aca="1" ref="C252" ca="1">INDIRECT("FinalOutput[@["&amp;C$1&amp;"]]")</f>
        <v>E07000222</v>
      </c>
      <c r="D252" s="129" t="str">
        <f t="array" aca="1" ref="D252" ca="1">INDIRECT("FinalOutput[@["&amp;D$1&amp;"]]")</f>
        <v>Warwick</v>
      </c>
      <c r="E252" s="129" t="str">
        <f t="array" aca="1" ref="E252" ca="1">INDIRECT("FinalOutput[@["&amp;E$1&amp;"]]")</f>
        <v>District</v>
      </c>
      <c r="F252" s="129">
        <f t="array" aca="1" ref="F252" ca="1">INDIRECT("FinalOutput[@["&amp;F$1&amp;"]]")</f>
        <v>137648</v>
      </c>
      <c r="G252" s="129">
        <f t="array" aca="1" ref="G252" ca="1">INDIRECT("FinalOutput[@["&amp;G$1&amp;"]]")</f>
        <v>28288.3</v>
      </c>
      <c r="H252" s="129">
        <f t="array" aca="1" ref="H252" ca="1">INDIRECT("FinalOutput[@["&amp;H$1&amp;"]]")</f>
        <v>38</v>
      </c>
      <c r="I252" s="129">
        <f t="array" aca="1" ref="I252" ca="1">INDIRECT("FinalOutput[@["&amp;I$1&amp;"]]")</f>
        <v>0</v>
      </c>
      <c r="J252" s="162">
        <f ca="1">Profiling_FinalOutput[[#This Row],[TOTAL_Presented_Young_ppl_2014]]/Profiling_FinalOutput[[#This Row],[LA_Population]]</f>
        <v>2.7606648843426709E-4</v>
      </c>
      <c r="K252" s="162">
        <f ca="1">Profiling_FinalOutput[[#This Row],[TOTAL_Assessed_Young_ppl_2014]]/Profiling_FinalOutput[[#This Row],[LA_Population]]</f>
        <v>0</v>
      </c>
      <c r="L25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53" spans="1:12">
      <c r="A253" s="161" t="str">
        <f t="array" aca="1" ref="A253" ca="1">INDIRECT("FinalOutput[@["&amp;A$1&amp;"]]")</f>
        <v>England</v>
      </c>
      <c r="B253" s="129" t="str">
        <f t="array" aca="1" ref="B253" ca="1">INDIRECT("FinalOutput[@["&amp;B$1&amp;"]]")</f>
        <v>West Sussex</v>
      </c>
      <c r="C253" s="129" t="str">
        <f t="array" aca="1" ref="C253" ca="1">INDIRECT("FinalOutput[@["&amp;C$1&amp;"]]")</f>
        <v>E07000223</v>
      </c>
      <c r="D253" s="129" t="str">
        <f t="array" aca="1" ref="D253" ca="1">INDIRECT("FinalOutput[@["&amp;D$1&amp;"]]")</f>
        <v>Adur</v>
      </c>
      <c r="E253" s="129" t="str">
        <f t="array" aca="1" ref="E253" ca="1">INDIRECT("FinalOutput[@["&amp;E$1&amp;"]]")</f>
        <v>District</v>
      </c>
      <c r="F253" s="129">
        <f t="array" aca="1" ref="F253" ca="1">INDIRECT("FinalOutput[@["&amp;F$1&amp;"]]")</f>
        <v>61182</v>
      </c>
      <c r="G253" s="129">
        <f t="array" aca="1" ref="G253" ca="1">INDIRECT("FinalOutput[@["&amp;G$1&amp;"]]")</f>
        <v>4180.71</v>
      </c>
      <c r="H253" s="129">
        <f t="array" aca="1" ref="H253" ca="1">INDIRECT("FinalOutput[@["&amp;H$1&amp;"]]")</f>
        <v>0</v>
      </c>
      <c r="I253" s="129">
        <f t="array" aca="1" ref="I253" ca="1">INDIRECT("FinalOutput[@["&amp;I$1&amp;"]]")</f>
        <v>0</v>
      </c>
      <c r="J253" s="162">
        <f ca="1">Profiling_FinalOutput[[#This Row],[TOTAL_Presented_Young_ppl_2014]]/Profiling_FinalOutput[[#This Row],[LA_Population]]</f>
        <v>0</v>
      </c>
      <c r="K253" s="162">
        <f ca="1">Profiling_FinalOutput[[#This Row],[TOTAL_Assessed_Young_ppl_2014]]/Profiling_FinalOutput[[#This Row],[LA_Population]]</f>
        <v>0</v>
      </c>
      <c r="L25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54" spans="1:12">
      <c r="A254" s="161" t="str">
        <f t="array" aca="1" ref="A254" ca="1">INDIRECT("FinalOutput[@["&amp;A$1&amp;"]]")</f>
        <v>England</v>
      </c>
      <c r="B254" s="129" t="str">
        <f t="array" aca="1" ref="B254" ca="1">INDIRECT("FinalOutput[@["&amp;B$1&amp;"]]")</f>
        <v>Worcestershire</v>
      </c>
      <c r="C254" s="129" t="str">
        <f t="array" aca="1" ref="C254" ca="1">INDIRECT("FinalOutput[@["&amp;C$1&amp;"]]")</f>
        <v>E07000236</v>
      </c>
      <c r="D254" s="129" t="str">
        <f t="array" aca="1" ref="D254" ca="1">INDIRECT("FinalOutput[@["&amp;D$1&amp;"]]")</f>
        <v>Redditch</v>
      </c>
      <c r="E254" s="129" t="str">
        <f t="array" aca="1" ref="E254" ca="1">INDIRECT("FinalOutput[@["&amp;E$1&amp;"]]")</f>
        <v>District</v>
      </c>
      <c r="F254" s="129">
        <f t="array" aca="1" ref="F254" ca="1">INDIRECT("FinalOutput[@["&amp;F$1&amp;"]]")</f>
        <v>84214</v>
      </c>
      <c r="G254" s="129">
        <f t="array" aca="1" ref="G254" ca="1">INDIRECT("FinalOutput[@["&amp;G$1&amp;"]]")</f>
        <v>5424.98</v>
      </c>
      <c r="H254" s="129">
        <f t="array" aca="1" ref="H254" ca="1">INDIRECT("FinalOutput[@["&amp;H$1&amp;"]]")</f>
        <v>63.007024404373958</v>
      </c>
      <c r="I254" s="129">
        <f t="array" aca="1" ref="I254" ca="1">INDIRECT("FinalOutput[@["&amp;I$1&amp;"]]")</f>
        <v>10.858280831341878</v>
      </c>
      <c r="J254" s="162">
        <f ca="1">Profiling_FinalOutput[[#This Row],[TOTAL_Presented_Young_ppl_2014]]/Profiling_FinalOutput[[#This Row],[LA_Population]]</f>
        <v>7.4817755247790104E-4</v>
      </c>
      <c r="K254" s="162">
        <f ca="1">Profiling_FinalOutput[[#This Row],[TOTAL_Assessed_Young_ppl_2014]]/Profiling_FinalOutput[[#This Row],[LA_Population]]</f>
        <v>1.2893676623057778E-4</v>
      </c>
      <c r="L25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0.82766555103992345</v>
      </c>
    </row>
    <row r="255" spans="1:12">
      <c r="A255" s="161" t="str">
        <f t="array" aca="1" ref="A255" ca="1">INDIRECT("FinalOutput[@["&amp;A$1&amp;"]]")</f>
        <v>England</v>
      </c>
      <c r="B255" s="129" t="str">
        <f t="array" aca="1" ref="B255" ca="1">INDIRECT("FinalOutput[@["&amp;B$1&amp;"]]")</f>
        <v>Worcestershire</v>
      </c>
      <c r="C255" s="129" t="str">
        <f t="array" aca="1" ref="C255" ca="1">INDIRECT("FinalOutput[@["&amp;C$1&amp;"]]")</f>
        <v>E07000237</v>
      </c>
      <c r="D255" s="129" t="str">
        <f t="array" aca="1" ref="D255" ca="1">INDIRECT("FinalOutput[@["&amp;D$1&amp;"]]")</f>
        <v>Worcester</v>
      </c>
      <c r="E255" s="129" t="str">
        <f t="array" aca="1" ref="E255" ca="1">INDIRECT("FinalOutput[@["&amp;E$1&amp;"]]")</f>
        <v>District</v>
      </c>
      <c r="F255" s="129">
        <f t="array" aca="1" ref="F255" ca="1">INDIRECT("FinalOutput[@["&amp;F$1&amp;"]]")</f>
        <v>98768</v>
      </c>
      <c r="G255" s="129">
        <f t="array" aca="1" ref="G255" ca="1">INDIRECT("FinalOutput[@["&amp;G$1&amp;"]]")</f>
        <v>3327.91</v>
      </c>
      <c r="H255" s="129">
        <f t="array" aca="1" ref="H255" ca="1">INDIRECT("FinalOutput[@["&amp;H$1&amp;"]]")</f>
        <v>133.9092762055146</v>
      </c>
      <c r="I255" s="129">
        <f t="array" aca="1" ref="I255" ca="1">INDIRECT("FinalOutput[@["&amp;I$1&amp;"]]")</f>
        <v>12.734826527061708</v>
      </c>
      <c r="J255" s="162">
        <f ca="1">Profiling_FinalOutput[[#This Row],[TOTAL_Presented_Young_ppl_2014]]/Profiling_FinalOutput[[#This Row],[LA_Population]]</f>
        <v>1.3557961708803923E-3</v>
      </c>
      <c r="K255" s="162">
        <f ca="1">Profiling_FinalOutput[[#This Row],[TOTAL_Assessed_Young_ppl_2014]]/Profiling_FinalOutput[[#This Row],[LA_Population]]</f>
        <v>1.2893676623057781E-4</v>
      </c>
      <c r="L25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0.90489959405413267</v>
      </c>
    </row>
    <row r="256" spans="1:12">
      <c r="A256" s="161" t="str">
        <f t="array" aca="1" ref="A256" ca="1">INDIRECT("FinalOutput[@["&amp;A$1&amp;"]]")</f>
        <v>England</v>
      </c>
      <c r="B256" s="129" t="str">
        <f t="array" aca="1" ref="B256" ca="1">INDIRECT("FinalOutput[@["&amp;B$1&amp;"]]")</f>
        <v>Worcestershire</v>
      </c>
      <c r="C256" s="129" t="str">
        <f t="array" aca="1" ref="C256" ca="1">INDIRECT("FinalOutput[@["&amp;C$1&amp;"]]")</f>
        <v>E07000238</v>
      </c>
      <c r="D256" s="129" t="str">
        <f t="array" aca="1" ref="D256" ca="1">INDIRECT("FinalOutput[@["&amp;D$1&amp;"]]")</f>
        <v>Wychavon</v>
      </c>
      <c r="E256" s="129" t="str">
        <f t="array" aca="1" ref="E256" ca="1">INDIRECT("FinalOutput[@["&amp;E$1&amp;"]]")</f>
        <v>District</v>
      </c>
      <c r="F256" s="129">
        <f t="array" aca="1" ref="F256" ca="1">INDIRECT("FinalOutput[@["&amp;F$1&amp;"]]")</f>
        <v>116944</v>
      </c>
      <c r="G256" s="129">
        <f t="array" aca="1" ref="G256" ca="1">INDIRECT("FinalOutput[@["&amp;G$1&amp;"]]")</f>
        <v>66354.12</v>
      </c>
      <c r="H256" s="129">
        <f t="array" aca="1" ref="H256" ca="1">INDIRECT("FinalOutput[@["&amp;H$1&amp;"]]")</f>
        <v>78.284934357055931</v>
      </c>
      <c r="I256" s="129">
        <f t="array" aca="1" ref="I256" ca="1">INDIRECT("FinalOutput[@["&amp;I$1&amp;"]]")</f>
        <v>78.078381190068683</v>
      </c>
      <c r="J256" s="162">
        <f ca="1">Profiling_FinalOutput[[#This Row],[TOTAL_Presented_Young_ppl_2014]]/Profiling_FinalOutput[[#This Row],[LA_Population]]</f>
        <v>6.694224103592825E-4</v>
      </c>
      <c r="K256" s="162">
        <f ca="1">Profiling_FinalOutput[[#This Row],[TOTAL_Assessed_Young_ppl_2014]]/Profiling_FinalOutput[[#This Row],[LA_Population]]</f>
        <v>6.6765615328763072E-4</v>
      </c>
      <c r="L25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2.638479149067991E-3</v>
      </c>
    </row>
    <row r="257" spans="1:12">
      <c r="A257" s="161" t="str">
        <f t="array" aca="1" ref="A257" ca="1">INDIRECT("FinalOutput[@["&amp;A$1&amp;"]]")</f>
        <v>England</v>
      </c>
      <c r="B257" s="129" t="str">
        <f t="array" aca="1" ref="B257" ca="1">INDIRECT("FinalOutput[@["&amp;B$1&amp;"]]")</f>
        <v>Worcestershire</v>
      </c>
      <c r="C257" s="129" t="str">
        <f t="array" aca="1" ref="C257" ca="1">INDIRECT("FinalOutput[@["&amp;C$1&amp;"]]")</f>
        <v>E07000239</v>
      </c>
      <c r="D257" s="129" t="str">
        <f t="array" aca="1" ref="D257" ca="1">INDIRECT("FinalOutput[@["&amp;D$1&amp;"]]")</f>
        <v>Wyre Forest</v>
      </c>
      <c r="E257" s="129" t="str">
        <f t="array" aca="1" ref="E257" ca="1">INDIRECT("FinalOutput[@["&amp;E$1&amp;"]]")</f>
        <v>District</v>
      </c>
      <c r="F257" s="129">
        <f t="array" aca="1" ref="F257" ca="1">INDIRECT("FinalOutput[@["&amp;F$1&amp;"]]")</f>
        <v>97975</v>
      </c>
      <c r="G257" s="129">
        <f t="array" aca="1" ref="G257" ca="1">INDIRECT("FinalOutput[@["&amp;G$1&amp;"]]")</f>
        <v>19540.66</v>
      </c>
      <c r="H257" s="129">
        <f t="array" aca="1" ref="H257" ca="1">INDIRECT("FinalOutput[@["&amp;H$1&amp;"]]")</f>
        <v>12.805628708035941</v>
      </c>
      <c r="I257" s="129">
        <f t="array" aca="1" ref="I257" ca="1">INDIRECT("FinalOutput[@["&amp;I$1&amp;"]]")</f>
        <v>12.63257967144086</v>
      </c>
      <c r="J257" s="162">
        <f ca="1">Profiling_FinalOutput[[#This Row],[TOTAL_Presented_Young_ppl_2014]]/Profiling_FinalOutput[[#This Row],[LA_Population]]</f>
        <v>1.3070302330222956E-4</v>
      </c>
      <c r="K257" s="162">
        <f ca="1">Profiling_FinalOutput[[#This Row],[TOTAL_Assessed_Young_ppl_2014]]/Profiling_FinalOutput[[#This Row],[LA_Population]]</f>
        <v>1.2893676623057781E-4</v>
      </c>
      <c r="L25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1.3513513513513601E-2</v>
      </c>
    </row>
    <row r="258" spans="1:12">
      <c r="A258" s="161" t="str">
        <f t="array" aca="1" ref="A258" ca="1">INDIRECT("FinalOutput[@["&amp;A$1&amp;"]]")</f>
        <v>England</v>
      </c>
      <c r="B258" s="129" t="str">
        <f t="array" aca="1" ref="B258" ca="1">INDIRECT("FinalOutput[@["&amp;B$1&amp;"]]")</f>
        <v>Hertfordshire</v>
      </c>
      <c r="C258" s="129" t="str">
        <f t="array" aca="1" ref="C258" ca="1">INDIRECT("FinalOutput[@["&amp;C$1&amp;"]]")</f>
        <v>E07000100</v>
      </c>
      <c r="D258" s="129" t="str">
        <f t="array" aca="1" ref="D258" ca="1">INDIRECT("FinalOutput[@["&amp;D$1&amp;"]]")</f>
        <v>St Albans</v>
      </c>
      <c r="E258" s="129" t="str">
        <f t="array" aca="1" ref="E258" ca="1">INDIRECT("FinalOutput[@["&amp;E$1&amp;"]]")</f>
        <v>District</v>
      </c>
      <c r="F258" s="129">
        <f t="array" aca="1" ref="F258" ca="1">INDIRECT("FinalOutput[@["&amp;F$1&amp;"]]")</f>
        <v>140664</v>
      </c>
      <c r="G258" s="129">
        <f t="array" aca="1" ref="G258" ca="1">INDIRECT("FinalOutput[@["&amp;G$1&amp;"]]")</f>
        <v>16117.63</v>
      </c>
      <c r="H258" s="129">
        <f t="array" aca="1" ref="H258" ca="1">INDIRECT("FinalOutput[@["&amp;H$1&amp;"]]")</f>
        <v>0</v>
      </c>
      <c r="I258" s="129">
        <f t="array" aca="1" ref="I258" ca="1">INDIRECT("FinalOutput[@["&amp;I$1&amp;"]]")</f>
        <v>34</v>
      </c>
      <c r="J258" s="162">
        <f ca="1">Profiling_FinalOutput[[#This Row],[TOTAL_Presented_Young_ppl_2014]]/Profiling_FinalOutput[[#This Row],[LA_Population]]</f>
        <v>0</v>
      </c>
      <c r="K258" s="162">
        <f ca="1">Profiling_FinalOutput[[#This Row],[TOTAL_Assessed_Young_ppl_2014]]/Profiling_FinalOutput[[#This Row],[LA_Population]]</f>
        <v>2.4171074333162714E-4</v>
      </c>
      <c r="L25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59" spans="1:12">
      <c r="A259" s="161" t="str">
        <f t="array" aca="1" ref="A259" ca="1">INDIRECT("FinalOutput[@["&amp;A$1&amp;"]]")</f>
        <v>England</v>
      </c>
      <c r="B259" s="129" t="str">
        <f t="array" aca="1" ref="B259" ca="1">INDIRECT("FinalOutput[@["&amp;B$1&amp;"]]")</f>
        <v>Waltham Forest</v>
      </c>
      <c r="C259" s="129" t="str">
        <f t="array" aca="1" ref="C259" ca="1">INDIRECT("FinalOutput[@["&amp;C$1&amp;"]]")</f>
        <v>E09000031</v>
      </c>
      <c r="D259" s="129" t="str">
        <f t="array" aca="1" ref="D259" ca="1">INDIRECT("FinalOutput[@["&amp;D$1&amp;"]]")</f>
        <v>Waltham Forest</v>
      </c>
      <c r="E259" s="129" t="str">
        <f t="array" aca="1" ref="E259" ca="1">INDIRECT("FinalOutput[@["&amp;E$1&amp;"]]")</f>
        <v>Unitary</v>
      </c>
      <c r="F259" s="129">
        <f t="array" aca="1" ref="F259" ca="1">INDIRECT("FinalOutput[@["&amp;F$1&amp;"]]")</f>
        <v>258249</v>
      </c>
      <c r="G259" s="129">
        <f t="array" aca="1" ref="G259" ca="1">INDIRECT("FinalOutput[@["&amp;G$1&amp;"]]")</f>
        <v>3881.4</v>
      </c>
      <c r="H259" s="129">
        <f t="array" aca="1" ref="H259" ca="1">INDIRECT("FinalOutput[@["&amp;H$1&amp;"]]")</f>
        <v>0</v>
      </c>
      <c r="I259" s="129">
        <f t="array" aca="1" ref="I259" ca="1">INDIRECT("FinalOutput[@["&amp;I$1&amp;"]]")</f>
        <v>0</v>
      </c>
      <c r="J259" s="162">
        <f ca="1">Profiling_FinalOutput[[#This Row],[TOTAL_Presented_Young_ppl_2014]]/Profiling_FinalOutput[[#This Row],[LA_Population]]</f>
        <v>0</v>
      </c>
      <c r="K259" s="162">
        <f ca="1">Profiling_FinalOutput[[#This Row],[TOTAL_Assessed_Young_ppl_2014]]/Profiling_FinalOutput[[#This Row],[LA_Population]]</f>
        <v>0</v>
      </c>
      <c r="L25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0" spans="1:12">
      <c r="A260" s="161" t="str">
        <f t="array" aca="1" ref="A260" ca="1">INDIRECT("FinalOutput[@["&amp;A$1&amp;"]]")</f>
        <v>England</v>
      </c>
      <c r="B260" s="129" t="str">
        <f t="array" aca="1" ref="B260" ca="1">INDIRECT("FinalOutput[@["&amp;B$1&amp;"]]")</f>
        <v>Hertfordshire</v>
      </c>
      <c r="C260" s="129" t="str">
        <f t="array" aca="1" ref="C260" ca="1">INDIRECT("FinalOutput[@["&amp;C$1&amp;"]]")</f>
        <v>E07000104</v>
      </c>
      <c r="D260" s="129" t="str">
        <f t="array" aca="1" ref="D260" ca="1">INDIRECT("FinalOutput[@["&amp;D$1&amp;"]]")</f>
        <v>Welwyn Hatfield</v>
      </c>
      <c r="E260" s="129" t="str">
        <f t="array" aca="1" ref="E260" ca="1">INDIRECT("FinalOutput[@["&amp;E$1&amp;"]]")</f>
        <v>District</v>
      </c>
      <c r="F260" s="129">
        <f t="array" aca="1" ref="F260" ca="1">INDIRECT("FinalOutput[@["&amp;F$1&amp;"]]")</f>
        <v>110535</v>
      </c>
      <c r="G260" s="129">
        <f t="array" aca="1" ref="G260" ca="1">INDIRECT("FinalOutput[@["&amp;G$1&amp;"]]")</f>
        <v>12955.42</v>
      </c>
      <c r="H260" s="129">
        <f t="array" aca="1" ref="H260" ca="1">INDIRECT("FinalOutput[@["&amp;H$1&amp;"]]")</f>
        <v>0</v>
      </c>
      <c r="I260" s="129">
        <f t="array" aca="1" ref="I260" ca="1">INDIRECT("FinalOutput[@["&amp;I$1&amp;"]]")</f>
        <v>0</v>
      </c>
      <c r="J260" s="162">
        <f ca="1">Profiling_FinalOutput[[#This Row],[TOTAL_Presented_Young_ppl_2014]]/Profiling_FinalOutput[[#This Row],[LA_Population]]</f>
        <v>0</v>
      </c>
      <c r="K260" s="162">
        <f ca="1">Profiling_FinalOutput[[#This Row],[TOTAL_Assessed_Young_ppl_2014]]/Profiling_FinalOutput[[#This Row],[LA_Population]]</f>
        <v>0</v>
      </c>
      <c r="L26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1" spans="1:12">
      <c r="A261" s="161" t="str">
        <f t="array" aca="1" ref="A261" ca="1">INDIRECT("FinalOutput[@["&amp;A$1&amp;"]]")</f>
        <v>England</v>
      </c>
      <c r="B261" s="129" t="str">
        <f t="array" aca="1" ref="B261" ca="1">INDIRECT("FinalOutput[@["&amp;B$1&amp;"]]")</f>
        <v>Hertfordshire</v>
      </c>
      <c r="C261" s="129" t="str">
        <f t="array" aca="1" ref="C261" ca="1">INDIRECT("FinalOutput[@["&amp;C$1&amp;"]]")</f>
        <v>E07000097</v>
      </c>
      <c r="D261" s="129" t="str">
        <f t="array" aca="1" ref="D261" ca="1">INDIRECT("FinalOutput[@["&amp;D$1&amp;"]]")</f>
        <v>East Hertfordshire</v>
      </c>
      <c r="E261" s="129" t="str">
        <f t="array" aca="1" ref="E261" ca="1">INDIRECT("FinalOutput[@["&amp;E$1&amp;"]]")</f>
        <v>District</v>
      </c>
      <c r="F261" s="129">
        <f t="array" aca="1" ref="F261" ca="1">INDIRECT("FinalOutput[@["&amp;F$1&amp;"]]")</f>
        <v>137687</v>
      </c>
      <c r="G261" s="129">
        <f t="array" aca="1" ref="G261" ca="1">INDIRECT("FinalOutput[@["&amp;G$1&amp;"]]")</f>
        <v>47568.68</v>
      </c>
      <c r="H261" s="129">
        <f t="array" aca="1" ref="H261" ca="1">INDIRECT("FinalOutput[@["&amp;H$1&amp;"]]")</f>
        <v>0</v>
      </c>
      <c r="I261" s="129">
        <f t="array" aca="1" ref="I261" ca="1">INDIRECT("FinalOutput[@["&amp;I$1&amp;"]]")</f>
        <v>0</v>
      </c>
      <c r="J261" s="162">
        <f ca="1">Profiling_FinalOutput[[#This Row],[TOTAL_Presented_Young_ppl_2014]]/Profiling_FinalOutput[[#This Row],[LA_Population]]</f>
        <v>0</v>
      </c>
      <c r="K261" s="162">
        <f ca="1">Profiling_FinalOutput[[#This Row],[TOTAL_Assessed_Young_ppl_2014]]/Profiling_FinalOutput[[#This Row],[LA_Population]]</f>
        <v>0</v>
      </c>
      <c r="L26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2" spans="1:12">
      <c r="A262" s="161" t="str">
        <f t="array" aca="1" ref="A262" ca="1">INDIRECT("FinalOutput[@["&amp;A$1&amp;"]]")</f>
        <v>England</v>
      </c>
      <c r="B262" s="129" t="str">
        <f t="array" aca="1" ref="B262" ca="1">INDIRECT("FinalOutput[@["&amp;B$1&amp;"]]")</f>
        <v>Bury</v>
      </c>
      <c r="C262" s="129" t="str">
        <f t="array" aca="1" ref="C262" ca="1">INDIRECT("FinalOutput[@["&amp;C$1&amp;"]]")</f>
        <v>E08000002</v>
      </c>
      <c r="D262" s="129" t="str">
        <f t="array" aca="1" ref="D262" ca="1">INDIRECT("FinalOutput[@["&amp;D$1&amp;"]]")</f>
        <v>Bury</v>
      </c>
      <c r="E262" s="129" t="str">
        <f t="array" aca="1" ref="E262" ca="1">INDIRECT("FinalOutput[@["&amp;E$1&amp;"]]")</f>
        <v>Unitary</v>
      </c>
      <c r="F262" s="129">
        <f t="array" aca="1" ref="F262" ca="1">INDIRECT("FinalOutput[@["&amp;F$1&amp;"]]")</f>
        <v>185060</v>
      </c>
      <c r="G262" s="129">
        <f t="array" aca="1" ref="G262" ca="1">INDIRECT("FinalOutput[@["&amp;G$1&amp;"]]")</f>
        <v>9948.44</v>
      </c>
      <c r="H262" s="129">
        <f t="array" aca="1" ref="H262" ca="1">INDIRECT("FinalOutput[@["&amp;H$1&amp;"]]")</f>
        <v>129</v>
      </c>
      <c r="I262" s="129">
        <f t="array" aca="1" ref="I262" ca="1">INDIRECT("FinalOutput[@["&amp;I$1&amp;"]]")</f>
        <v>129</v>
      </c>
      <c r="J262" s="162">
        <f ca="1">Profiling_FinalOutput[[#This Row],[TOTAL_Presented_Young_ppl_2014]]/Profiling_FinalOutput[[#This Row],[LA_Population]]</f>
        <v>6.9707122014481791E-4</v>
      </c>
      <c r="K262" s="162">
        <f ca="1">Profiling_FinalOutput[[#This Row],[TOTAL_Assessed_Young_ppl_2014]]/Profiling_FinalOutput[[#This Row],[LA_Population]]</f>
        <v>6.9707122014481791E-4</v>
      </c>
      <c r="L26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3" spans="1:12">
      <c r="A263" s="161" t="str">
        <f t="array" aca="1" ref="A263" ca="1">INDIRECT("FinalOutput[@["&amp;A$1&amp;"]]")</f>
        <v>England</v>
      </c>
      <c r="B263" s="129" t="str">
        <f t="array" aca="1" ref="B263" ca="1">INDIRECT("FinalOutput[@["&amp;B$1&amp;"]]")</f>
        <v>Wandsworth</v>
      </c>
      <c r="C263" s="129" t="str">
        <f t="array" aca="1" ref="C263" ca="1">INDIRECT("FinalOutput[@["&amp;C$1&amp;"]]")</f>
        <v>E09000032</v>
      </c>
      <c r="D263" s="129" t="str">
        <f t="array" aca="1" ref="D263" ca="1">INDIRECT("FinalOutput[@["&amp;D$1&amp;"]]")</f>
        <v>Wandsworth</v>
      </c>
      <c r="E263" s="129" t="str">
        <f t="array" aca="1" ref="E263" ca="1">INDIRECT("FinalOutput[@["&amp;E$1&amp;"]]")</f>
        <v>Unitary</v>
      </c>
      <c r="F263" s="129">
        <f t="array" aca="1" ref="F263" ca="1">INDIRECT("FinalOutput[@["&amp;F$1&amp;"]]")</f>
        <v>306995</v>
      </c>
      <c r="G263" s="129">
        <f t="array" aca="1" ref="G263" ca="1">INDIRECT("FinalOutput[@["&amp;G$1&amp;"]]")</f>
        <v>3426.29</v>
      </c>
      <c r="H263" s="129">
        <f t="array" aca="1" ref="H263" ca="1">INDIRECT("FinalOutput[@["&amp;H$1&amp;"]]")</f>
        <v>240</v>
      </c>
      <c r="I263" s="129">
        <f t="array" aca="1" ref="I263" ca="1">INDIRECT("FinalOutput[@["&amp;I$1&amp;"]]")</f>
        <v>240</v>
      </c>
      <c r="J263" s="162">
        <f ca="1">Profiling_FinalOutput[[#This Row],[TOTAL_Presented_Young_ppl_2014]]/Profiling_FinalOutput[[#This Row],[LA_Population]]</f>
        <v>7.8177169009267247E-4</v>
      </c>
      <c r="K263" s="162">
        <f ca="1">Profiling_FinalOutput[[#This Row],[TOTAL_Assessed_Young_ppl_2014]]/Profiling_FinalOutput[[#This Row],[LA_Population]]</f>
        <v>7.8177169009267247E-4</v>
      </c>
      <c r="L26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4" spans="1:12">
      <c r="A264" s="161" t="str">
        <f t="array" aca="1" ref="A264" ca="1">INDIRECT("FinalOutput[@["&amp;A$1&amp;"]]")</f>
        <v>England</v>
      </c>
      <c r="B264" s="129" t="str">
        <f t="array" aca="1" ref="B264" ca="1">INDIRECT("FinalOutput[@["&amp;B$1&amp;"]]")</f>
        <v>Manchester</v>
      </c>
      <c r="C264" s="129" t="str">
        <f t="array" aca="1" ref="C264" ca="1">INDIRECT("FinalOutput[@["&amp;C$1&amp;"]]")</f>
        <v>E08000003</v>
      </c>
      <c r="D264" s="129" t="str">
        <f t="array" aca="1" ref="D264" ca="1">INDIRECT("FinalOutput[@["&amp;D$1&amp;"]]")</f>
        <v>Manchester</v>
      </c>
      <c r="E264" s="129" t="str">
        <f t="array" aca="1" ref="E264" ca="1">INDIRECT("FinalOutput[@["&amp;E$1&amp;"]]")</f>
        <v>Unitary</v>
      </c>
      <c r="F264" s="129">
        <f t="array" aca="1" ref="F264" ca="1">INDIRECT("FinalOutput[@["&amp;F$1&amp;"]]")</f>
        <v>503127</v>
      </c>
      <c r="G264" s="129">
        <f t="array" aca="1" ref="G264" ca="1">INDIRECT("FinalOutput[@["&amp;G$1&amp;"]]")</f>
        <v>11564.49</v>
      </c>
      <c r="H264" s="129">
        <f t="array" aca="1" ref="H264" ca="1">INDIRECT("FinalOutput[@["&amp;H$1&amp;"]]")</f>
        <v>0</v>
      </c>
      <c r="I264" s="129">
        <f t="array" aca="1" ref="I264" ca="1">INDIRECT("FinalOutput[@["&amp;I$1&amp;"]]")</f>
        <v>0</v>
      </c>
      <c r="J264" s="162">
        <f ca="1">Profiling_FinalOutput[[#This Row],[TOTAL_Presented_Young_ppl_2014]]/Profiling_FinalOutput[[#This Row],[LA_Population]]</f>
        <v>0</v>
      </c>
      <c r="K264" s="162">
        <f ca="1">Profiling_FinalOutput[[#This Row],[TOTAL_Assessed_Young_ppl_2014]]/Profiling_FinalOutput[[#This Row],[LA_Population]]</f>
        <v>0</v>
      </c>
      <c r="L26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5" spans="1:12">
      <c r="A265" s="161" t="str">
        <f t="array" aca="1" ref="A265" ca="1">INDIRECT("FinalOutput[@["&amp;A$1&amp;"]]")</f>
        <v>England</v>
      </c>
      <c r="B265" s="129" t="str">
        <f t="array" aca="1" ref="B265" ca="1">INDIRECT("FinalOutput[@["&amp;B$1&amp;"]]")</f>
        <v>Oldham</v>
      </c>
      <c r="C265" s="129" t="str">
        <f t="array" aca="1" ref="C265" ca="1">INDIRECT("FinalOutput[@["&amp;C$1&amp;"]]")</f>
        <v>E08000004</v>
      </c>
      <c r="D265" s="129" t="str">
        <f t="array" aca="1" ref="D265" ca="1">INDIRECT("FinalOutput[@["&amp;D$1&amp;"]]")</f>
        <v>Oldham</v>
      </c>
      <c r="E265" s="129" t="str">
        <f t="array" aca="1" ref="E265" ca="1">INDIRECT("FinalOutput[@["&amp;E$1&amp;"]]")</f>
        <v>Unitary</v>
      </c>
      <c r="F265" s="129">
        <f t="array" aca="1" ref="F265" ca="1">INDIRECT("FinalOutput[@["&amp;F$1&amp;"]]")</f>
        <v>224897</v>
      </c>
      <c r="G265" s="129">
        <f t="array" aca="1" ref="G265" ca="1">INDIRECT("FinalOutput[@["&amp;G$1&amp;"]]")</f>
        <v>14236.49</v>
      </c>
      <c r="H265" s="129">
        <f t="array" aca="1" ref="H265" ca="1">INDIRECT("FinalOutput[@["&amp;H$1&amp;"]]")</f>
        <v>0</v>
      </c>
      <c r="I265" s="129">
        <f t="array" aca="1" ref="I265" ca="1">INDIRECT("FinalOutput[@["&amp;I$1&amp;"]]")</f>
        <v>0</v>
      </c>
      <c r="J265" s="162">
        <f ca="1">Profiling_FinalOutput[[#This Row],[TOTAL_Presented_Young_ppl_2014]]/Profiling_FinalOutput[[#This Row],[LA_Population]]</f>
        <v>0</v>
      </c>
      <c r="K265" s="162">
        <f ca="1">Profiling_FinalOutput[[#This Row],[TOTAL_Assessed_Young_ppl_2014]]/Profiling_FinalOutput[[#This Row],[LA_Population]]</f>
        <v>0</v>
      </c>
      <c r="L26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6" spans="1:12">
      <c r="A266" s="161" t="str">
        <f t="array" aca="1" ref="A266" ca="1">INDIRECT("FinalOutput[@["&amp;A$1&amp;"]]")</f>
        <v>England</v>
      </c>
      <c r="B266" s="129" t="str">
        <f t="array" aca="1" ref="B266" ca="1">INDIRECT("FinalOutput[@["&amp;B$1&amp;"]]")</f>
        <v>Westminster</v>
      </c>
      <c r="C266" s="129" t="str">
        <f t="array" aca="1" ref="C266" ca="1">INDIRECT("FinalOutput[@["&amp;C$1&amp;"]]")</f>
        <v>E09000033</v>
      </c>
      <c r="D266" s="129" t="str">
        <f t="array" aca="1" ref="D266" ca="1">INDIRECT("FinalOutput[@["&amp;D$1&amp;"]]")</f>
        <v>Westminster</v>
      </c>
      <c r="E266" s="129" t="str">
        <f t="array" aca="1" ref="E266" ca="1">INDIRECT("FinalOutput[@["&amp;E$1&amp;"]]")</f>
        <v>Unitary</v>
      </c>
      <c r="F266" s="129">
        <f t="array" aca="1" ref="F266" ca="1">INDIRECT("FinalOutput[@["&amp;F$1&amp;"]]")</f>
        <v>219396</v>
      </c>
      <c r="G266" s="129">
        <f t="array" aca="1" ref="G266" ca="1">INDIRECT("FinalOutput[@["&amp;G$1&amp;"]]")</f>
        <v>2147.7800000000002</v>
      </c>
      <c r="H266" s="129">
        <f t="array" aca="1" ref="H266" ca="1">INDIRECT("FinalOutput[@["&amp;H$1&amp;"]]")</f>
        <v>0</v>
      </c>
      <c r="I266" s="129">
        <f t="array" aca="1" ref="I266" ca="1">INDIRECT("FinalOutput[@["&amp;I$1&amp;"]]")</f>
        <v>0</v>
      </c>
      <c r="J266" s="162">
        <f ca="1">Profiling_FinalOutput[[#This Row],[TOTAL_Presented_Young_ppl_2014]]/Profiling_FinalOutput[[#This Row],[LA_Population]]</f>
        <v>0</v>
      </c>
      <c r="K266" s="162">
        <f ca="1">Profiling_FinalOutput[[#This Row],[TOTAL_Assessed_Young_ppl_2014]]/Profiling_FinalOutput[[#This Row],[LA_Population]]</f>
        <v>0</v>
      </c>
      <c r="L26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7" spans="1:12">
      <c r="A267" s="161" t="str">
        <f t="array" aca="1" ref="A267" ca="1">INDIRECT("FinalOutput[@["&amp;A$1&amp;"]]")</f>
        <v>England</v>
      </c>
      <c r="B267" s="129" t="str">
        <f t="array" aca="1" ref="B267" ca="1">INDIRECT("FinalOutput[@["&amp;B$1&amp;"]]")</f>
        <v>Rochdale</v>
      </c>
      <c r="C267" s="129" t="str">
        <f t="array" aca="1" ref="C267" ca="1">INDIRECT("FinalOutput[@["&amp;C$1&amp;"]]")</f>
        <v>E08000005</v>
      </c>
      <c r="D267" s="129" t="str">
        <f t="array" aca="1" ref="D267" ca="1">INDIRECT("FinalOutput[@["&amp;D$1&amp;"]]")</f>
        <v>Rochdale</v>
      </c>
      <c r="E267" s="129" t="str">
        <f t="array" aca="1" ref="E267" ca="1">INDIRECT("FinalOutput[@["&amp;E$1&amp;"]]")</f>
        <v>Unitary</v>
      </c>
      <c r="F267" s="129">
        <f t="array" aca="1" ref="F267" ca="1">INDIRECT("FinalOutput[@["&amp;F$1&amp;"]]")</f>
        <v>211699</v>
      </c>
      <c r="G267" s="129">
        <f t="array" aca="1" ref="G267" ca="1">INDIRECT("FinalOutput[@["&amp;G$1&amp;"]]")</f>
        <v>15808.07</v>
      </c>
      <c r="H267" s="129">
        <f t="array" aca="1" ref="H267" ca="1">INDIRECT("FinalOutput[@["&amp;H$1&amp;"]]")</f>
        <v>0</v>
      </c>
      <c r="I267" s="129">
        <f t="array" aca="1" ref="I267" ca="1">INDIRECT("FinalOutput[@["&amp;I$1&amp;"]]")</f>
        <v>0</v>
      </c>
      <c r="J267" s="162">
        <f ca="1">Profiling_FinalOutput[[#This Row],[TOTAL_Presented_Young_ppl_2014]]/Profiling_FinalOutput[[#This Row],[LA_Population]]</f>
        <v>0</v>
      </c>
      <c r="K267" s="162">
        <f ca="1">Profiling_FinalOutput[[#This Row],[TOTAL_Assessed_Young_ppl_2014]]/Profiling_FinalOutput[[#This Row],[LA_Population]]</f>
        <v>0</v>
      </c>
      <c r="L26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8" spans="1:12">
      <c r="A268" s="161" t="str">
        <f t="array" aca="1" ref="A268" ca="1">INDIRECT("FinalOutput[@["&amp;A$1&amp;"]]")</f>
        <v>Scotland</v>
      </c>
      <c r="B268" s="129" t="str">
        <f t="array" aca="1" ref="B268" ca="1">INDIRECT("FinalOutput[@["&amp;B$1&amp;"]]")</f>
        <v/>
      </c>
      <c r="C268" s="129" t="str">
        <f t="array" aca="1" ref="C268" ca="1">INDIRECT("FinalOutput[@["&amp;C$1&amp;"]]")</f>
        <v>S12000024</v>
      </c>
      <c r="D268" s="129" t="str">
        <f t="array" aca="1" ref="D268" ca="1">INDIRECT("FinalOutput[@["&amp;D$1&amp;"]]")</f>
        <v>Perth and Kinross</v>
      </c>
      <c r="E268" s="129" t="str">
        <f t="array" aca="1" ref="E268" ca="1">INDIRECT("FinalOutput[@["&amp;E$1&amp;"]]")</f>
        <v>Local Authority</v>
      </c>
      <c r="F268" s="129">
        <f t="array" aca="1" ref="F268" ca="1">INDIRECT("FinalOutput[@["&amp;F$1&amp;"]]")</f>
        <v>146652</v>
      </c>
      <c r="G268" s="129">
        <f t="array" aca="1" ref="G268" ca="1">INDIRECT("FinalOutput[@["&amp;G$1&amp;"]]")</f>
        <v>528558</v>
      </c>
      <c r="H268" s="129">
        <f t="array" aca="1" ref="H268" ca="1">INDIRECT("FinalOutput[@["&amp;H$1&amp;"]]")</f>
        <v>0</v>
      </c>
      <c r="I268" s="129">
        <f t="array" aca="1" ref="I268" ca="1">INDIRECT("FinalOutput[@["&amp;I$1&amp;"]]")</f>
        <v>0</v>
      </c>
      <c r="J268" s="162">
        <f ca="1">Profiling_FinalOutput[[#This Row],[TOTAL_Presented_Young_ppl_2014]]/Profiling_FinalOutput[[#This Row],[LA_Population]]</f>
        <v>0</v>
      </c>
      <c r="K268" s="162">
        <f ca="1">Profiling_FinalOutput[[#This Row],[TOTAL_Assessed_Young_ppl_2014]]/Profiling_FinalOutput[[#This Row],[LA_Population]]</f>
        <v>0</v>
      </c>
      <c r="L26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69" spans="1:12">
      <c r="A269" s="161" t="str">
        <f t="array" aca="1" ref="A269" ca="1">INDIRECT("FinalOutput[@["&amp;A$1&amp;"]]")</f>
        <v>Scotland</v>
      </c>
      <c r="B269" s="129" t="str">
        <f t="array" aca="1" ref="B269" ca="1">INDIRECT("FinalOutput[@["&amp;B$1&amp;"]]")</f>
        <v/>
      </c>
      <c r="C269" s="129" t="str">
        <f t="array" aca="1" ref="C269" ca="1">INDIRECT("FinalOutput[@["&amp;C$1&amp;"]]")</f>
        <v>S12000026</v>
      </c>
      <c r="D269" s="129" t="str">
        <f t="array" aca="1" ref="D269" ca="1">INDIRECT("FinalOutput[@["&amp;D$1&amp;"]]")</f>
        <v>Scottish Borders</v>
      </c>
      <c r="E269" s="129" t="str">
        <f t="array" aca="1" ref="E269" ca="1">INDIRECT("FinalOutput[@["&amp;E$1&amp;"]]")</f>
        <v>Local Authority</v>
      </c>
      <c r="F269" s="129">
        <f t="array" aca="1" ref="F269" ca="1">INDIRECT("FinalOutput[@["&amp;F$1&amp;"]]")</f>
        <v>113870</v>
      </c>
      <c r="G269" s="129">
        <f t="array" aca="1" ref="G269" ca="1">INDIRECT("FinalOutput[@["&amp;G$1&amp;"]]")</f>
        <v>473174</v>
      </c>
      <c r="H269" s="129">
        <f t="array" aca="1" ref="H269" ca="1">INDIRECT("FinalOutput[@["&amp;H$1&amp;"]]")</f>
        <v>0</v>
      </c>
      <c r="I269" s="129">
        <f t="array" aca="1" ref="I269" ca="1">INDIRECT("FinalOutput[@["&amp;I$1&amp;"]]")</f>
        <v>0</v>
      </c>
      <c r="J269" s="162">
        <f ca="1">Profiling_FinalOutput[[#This Row],[TOTAL_Presented_Young_ppl_2014]]/Profiling_FinalOutput[[#This Row],[LA_Population]]</f>
        <v>0</v>
      </c>
      <c r="K269" s="162">
        <f ca="1">Profiling_FinalOutput[[#This Row],[TOTAL_Assessed_Young_ppl_2014]]/Profiling_FinalOutput[[#This Row],[LA_Population]]</f>
        <v>0</v>
      </c>
      <c r="L26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0" spans="1:12">
      <c r="A270" s="161" t="str">
        <f t="array" aca="1" ref="A270" ca="1">INDIRECT("FinalOutput[@["&amp;A$1&amp;"]]")</f>
        <v>Scotland</v>
      </c>
      <c r="B270" s="129" t="str">
        <f t="array" aca="1" ref="B270" ca="1">INDIRECT("FinalOutput[@["&amp;B$1&amp;"]]")</f>
        <v/>
      </c>
      <c r="C270" s="129" t="str">
        <f t="array" aca="1" ref="C270" ca="1">INDIRECT("FinalOutput[@["&amp;C$1&amp;"]]")</f>
        <v>S12000027</v>
      </c>
      <c r="D270" s="129" t="str">
        <f t="array" aca="1" ref="D270" ca="1">INDIRECT("FinalOutput[@["&amp;D$1&amp;"]]")</f>
        <v>Shetland Islands</v>
      </c>
      <c r="E270" s="129" t="str">
        <f t="array" aca="1" ref="E270" ca="1">INDIRECT("FinalOutput[@["&amp;E$1&amp;"]]")</f>
        <v>Local Authority</v>
      </c>
      <c r="F270" s="129">
        <f t="array" aca="1" ref="F270" ca="1">INDIRECT("FinalOutput[@["&amp;F$1&amp;"]]")</f>
        <v>23167</v>
      </c>
      <c r="G270" s="129">
        <f t="array" aca="1" ref="G270" ca="1">INDIRECT("FinalOutput[@["&amp;G$1&amp;"]]")</f>
        <v>146665</v>
      </c>
      <c r="H270" s="129">
        <f t="array" aca="1" ref="H270" ca="1">INDIRECT("FinalOutput[@["&amp;H$1&amp;"]]")</f>
        <v>0</v>
      </c>
      <c r="I270" s="129">
        <f t="array" aca="1" ref="I270" ca="1">INDIRECT("FinalOutput[@["&amp;I$1&amp;"]]")</f>
        <v>0</v>
      </c>
      <c r="J270" s="162">
        <f ca="1">Profiling_FinalOutput[[#This Row],[TOTAL_Presented_Young_ppl_2014]]/Profiling_FinalOutput[[#This Row],[LA_Population]]</f>
        <v>0</v>
      </c>
      <c r="K270" s="162">
        <f ca="1">Profiling_FinalOutput[[#This Row],[TOTAL_Assessed_Young_ppl_2014]]/Profiling_FinalOutput[[#This Row],[LA_Population]]</f>
        <v>0</v>
      </c>
      <c r="L27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1" spans="1:12">
      <c r="A271" s="161" t="str">
        <f t="array" aca="1" ref="A271" ca="1">INDIRECT("FinalOutput[@["&amp;A$1&amp;"]]")</f>
        <v>Scotland</v>
      </c>
      <c r="B271" s="129" t="str">
        <f t="array" aca="1" ref="B271" ca="1">INDIRECT("FinalOutput[@["&amp;B$1&amp;"]]")</f>
        <v/>
      </c>
      <c r="C271" s="129" t="str">
        <f t="array" aca="1" ref="C271" ca="1">INDIRECT("FinalOutput[@["&amp;C$1&amp;"]]")</f>
        <v>S12000028</v>
      </c>
      <c r="D271" s="129" t="str">
        <f t="array" aca="1" ref="D271" ca="1">INDIRECT("FinalOutput[@["&amp;D$1&amp;"]]")</f>
        <v>South Ayrshire</v>
      </c>
      <c r="E271" s="129" t="str">
        <f t="array" aca="1" ref="E271" ca="1">INDIRECT("FinalOutput[@["&amp;E$1&amp;"]]")</f>
        <v>Local Authority</v>
      </c>
      <c r="F271" s="129">
        <f t="array" aca="1" ref="F271" ca="1">INDIRECT("FinalOutput[@["&amp;F$1&amp;"]]")</f>
        <v>112799</v>
      </c>
      <c r="G271" s="129">
        <f t="array" aca="1" ref="G271" ca="1">INDIRECT("FinalOutput[@["&amp;G$1&amp;"]]")</f>
        <v>122198</v>
      </c>
      <c r="H271" s="129">
        <f t="array" aca="1" ref="H271" ca="1">INDIRECT("FinalOutput[@["&amp;H$1&amp;"]]")</f>
        <v>0</v>
      </c>
      <c r="I271" s="129">
        <f t="array" aca="1" ref="I271" ca="1">INDIRECT("FinalOutput[@["&amp;I$1&amp;"]]")</f>
        <v>0</v>
      </c>
      <c r="J271" s="162">
        <f ca="1">Profiling_FinalOutput[[#This Row],[TOTAL_Presented_Young_ppl_2014]]/Profiling_FinalOutput[[#This Row],[LA_Population]]</f>
        <v>0</v>
      </c>
      <c r="K271" s="162">
        <f ca="1">Profiling_FinalOutput[[#This Row],[TOTAL_Assessed_Young_ppl_2014]]/Profiling_FinalOutput[[#This Row],[LA_Population]]</f>
        <v>0</v>
      </c>
      <c r="L27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2" spans="1:12">
      <c r="A272" s="161" t="str">
        <f t="array" aca="1" ref="A272" ca="1">INDIRECT("FinalOutput[@["&amp;A$1&amp;"]]")</f>
        <v>Scotland</v>
      </c>
      <c r="B272" s="129" t="str">
        <f t="array" aca="1" ref="B272" ca="1">INDIRECT("FinalOutput[@["&amp;B$1&amp;"]]")</f>
        <v/>
      </c>
      <c r="C272" s="129" t="str">
        <f t="array" aca="1" ref="C272" ca="1">INDIRECT("FinalOutput[@["&amp;C$1&amp;"]]")</f>
        <v>S12000029</v>
      </c>
      <c r="D272" s="129" t="str">
        <f t="array" aca="1" ref="D272" ca="1">INDIRECT("FinalOutput[@["&amp;D$1&amp;"]]")</f>
        <v>South Lanarkshire</v>
      </c>
      <c r="E272" s="129" t="str">
        <f t="array" aca="1" ref="E272" ca="1">INDIRECT("FinalOutput[@["&amp;E$1&amp;"]]")</f>
        <v>Local Authority</v>
      </c>
      <c r="F272" s="129">
        <f t="array" aca="1" ref="F272" ca="1">INDIRECT("FinalOutput[@["&amp;F$1&amp;"]]")</f>
        <v>313830</v>
      </c>
      <c r="G272" s="129">
        <f t="array" aca="1" ref="G272" ca="1">INDIRECT("FinalOutput[@["&amp;G$1&amp;"]]")</f>
        <v>177189</v>
      </c>
      <c r="H272" s="129">
        <f t="array" aca="1" ref="H272" ca="1">INDIRECT("FinalOutput[@["&amp;H$1&amp;"]]")</f>
        <v>0</v>
      </c>
      <c r="I272" s="129">
        <f t="array" aca="1" ref="I272" ca="1">INDIRECT("FinalOutput[@["&amp;I$1&amp;"]]")</f>
        <v>0</v>
      </c>
      <c r="J272" s="162">
        <f ca="1">Profiling_FinalOutput[[#This Row],[TOTAL_Presented_Young_ppl_2014]]/Profiling_FinalOutput[[#This Row],[LA_Population]]</f>
        <v>0</v>
      </c>
      <c r="K272" s="162">
        <f ca="1">Profiling_FinalOutput[[#This Row],[TOTAL_Assessed_Young_ppl_2014]]/Profiling_FinalOutput[[#This Row],[LA_Population]]</f>
        <v>0</v>
      </c>
      <c r="L27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3" spans="1:12">
      <c r="A273" s="161" t="str">
        <f t="array" aca="1" ref="A273" ca="1">INDIRECT("FinalOutput[@["&amp;A$1&amp;"]]")</f>
        <v>Scotland</v>
      </c>
      <c r="B273" s="129" t="str">
        <f t="array" aca="1" ref="B273" ca="1">INDIRECT("FinalOutput[@["&amp;B$1&amp;"]]")</f>
        <v/>
      </c>
      <c r="C273" s="129" t="str">
        <f t="array" aca="1" ref="C273" ca="1">INDIRECT("FinalOutput[@["&amp;C$1&amp;"]]")</f>
        <v>S12000030</v>
      </c>
      <c r="D273" s="129" t="str">
        <f t="array" aca="1" ref="D273" ca="1">INDIRECT("FinalOutput[@["&amp;D$1&amp;"]]")</f>
        <v>Stirling</v>
      </c>
      <c r="E273" s="129" t="str">
        <f t="array" aca="1" ref="E273" ca="1">INDIRECT("FinalOutput[@["&amp;E$1&amp;"]]")</f>
        <v>Local Authority</v>
      </c>
      <c r="F273" s="129">
        <f t="array" aca="1" ref="F273" ca="1">INDIRECT("FinalOutput[@["&amp;F$1&amp;"]]")</f>
        <v>90247</v>
      </c>
      <c r="G273" s="129">
        <f t="array" aca="1" ref="G273" ca="1">INDIRECT("FinalOutput[@["&amp;G$1&amp;"]]")</f>
        <v>218697</v>
      </c>
      <c r="H273" s="129">
        <f t="array" aca="1" ref="H273" ca="1">INDIRECT("FinalOutput[@["&amp;H$1&amp;"]]")</f>
        <v>0</v>
      </c>
      <c r="I273" s="129">
        <f t="array" aca="1" ref="I273" ca="1">INDIRECT("FinalOutput[@["&amp;I$1&amp;"]]")</f>
        <v>0</v>
      </c>
      <c r="J273" s="162">
        <f ca="1">Profiling_FinalOutput[[#This Row],[TOTAL_Presented_Young_ppl_2014]]/Profiling_FinalOutput[[#This Row],[LA_Population]]</f>
        <v>0</v>
      </c>
      <c r="K273" s="162">
        <f ca="1">Profiling_FinalOutput[[#This Row],[TOTAL_Assessed_Young_ppl_2014]]/Profiling_FinalOutput[[#This Row],[LA_Population]]</f>
        <v>0</v>
      </c>
      <c r="L27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4" spans="1:12">
      <c r="A274" s="161" t="str">
        <f t="array" aca="1" ref="A274" ca="1">INDIRECT("FinalOutput[@["&amp;A$1&amp;"]]")</f>
        <v>Scotland</v>
      </c>
      <c r="B274" s="129" t="str">
        <f t="array" aca="1" ref="B274" ca="1">INDIRECT("FinalOutput[@["&amp;B$1&amp;"]]")</f>
        <v/>
      </c>
      <c r="C274" s="129" t="str">
        <f t="array" aca="1" ref="C274" ca="1">INDIRECT("FinalOutput[@["&amp;C$1&amp;"]]")</f>
        <v>S12000033</v>
      </c>
      <c r="D274" s="129" t="str">
        <f t="array" aca="1" ref="D274" ca="1">INDIRECT("FinalOutput[@["&amp;D$1&amp;"]]")</f>
        <v>Aberdeen City</v>
      </c>
      <c r="E274" s="129" t="str">
        <f t="array" aca="1" ref="E274" ca="1">INDIRECT("FinalOutput[@["&amp;E$1&amp;"]]")</f>
        <v>Local Authority</v>
      </c>
      <c r="F274" s="129">
        <f t="array" aca="1" ref="F274" ca="1">INDIRECT("FinalOutput[@["&amp;F$1&amp;"]]")</f>
        <v>222793</v>
      </c>
      <c r="G274" s="129">
        <f t="array" aca="1" ref="G274" ca="1">INDIRECT("FinalOutput[@["&amp;G$1&amp;"]]")</f>
        <v>18571</v>
      </c>
      <c r="H274" s="129">
        <f t="array" aca="1" ref="H274" ca="1">INDIRECT("FinalOutput[@["&amp;H$1&amp;"]]")</f>
        <v>0</v>
      </c>
      <c r="I274" s="129">
        <f t="array" aca="1" ref="I274" ca="1">INDIRECT("FinalOutput[@["&amp;I$1&amp;"]]")</f>
        <v>0</v>
      </c>
      <c r="J274" s="162">
        <f ca="1">Profiling_FinalOutput[[#This Row],[TOTAL_Presented_Young_ppl_2014]]/Profiling_FinalOutput[[#This Row],[LA_Population]]</f>
        <v>0</v>
      </c>
      <c r="K274" s="162">
        <f ca="1">Profiling_FinalOutput[[#This Row],[TOTAL_Assessed_Young_ppl_2014]]/Profiling_FinalOutput[[#This Row],[LA_Population]]</f>
        <v>0</v>
      </c>
      <c r="L27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5" spans="1:12">
      <c r="A275" s="161" t="str">
        <f t="array" aca="1" ref="A275" ca="1">INDIRECT("FinalOutput[@["&amp;A$1&amp;"]]")</f>
        <v>Scotland</v>
      </c>
      <c r="B275" s="129" t="str">
        <f t="array" aca="1" ref="B275" ca="1">INDIRECT("FinalOutput[@["&amp;B$1&amp;"]]")</f>
        <v/>
      </c>
      <c r="C275" s="129" t="str">
        <f t="array" aca="1" ref="C275" ca="1">INDIRECT("FinalOutput[@["&amp;C$1&amp;"]]")</f>
        <v>S12000034</v>
      </c>
      <c r="D275" s="129" t="str">
        <f t="array" aca="1" ref="D275" ca="1">INDIRECT("FinalOutput[@["&amp;D$1&amp;"]]")</f>
        <v>Aberdeenshire</v>
      </c>
      <c r="E275" s="129" t="str">
        <f t="array" aca="1" ref="E275" ca="1">INDIRECT("FinalOutput[@["&amp;E$1&amp;"]]")</f>
        <v>Local Authority</v>
      </c>
      <c r="F275" s="129">
        <f t="array" aca="1" ref="F275" ca="1">INDIRECT("FinalOutput[@["&amp;F$1&amp;"]]")</f>
        <v>252973</v>
      </c>
      <c r="G275" s="129">
        <f t="array" aca="1" ref="G275" ca="1">INDIRECT("FinalOutput[@["&amp;G$1&amp;"]]")</f>
        <v>631261</v>
      </c>
      <c r="H275" s="129">
        <f t="array" aca="1" ref="H275" ca="1">INDIRECT("FinalOutput[@["&amp;H$1&amp;"]]")</f>
        <v>0</v>
      </c>
      <c r="I275" s="129">
        <f t="array" aca="1" ref="I275" ca="1">INDIRECT("FinalOutput[@["&amp;I$1&amp;"]]")</f>
        <v>0</v>
      </c>
      <c r="J275" s="162">
        <f ca="1">Profiling_FinalOutput[[#This Row],[TOTAL_Presented_Young_ppl_2014]]/Profiling_FinalOutput[[#This Row],[LA_Population]]</f>
        <v>0</v>
      </c>
      <c r="K275" s="162">
        <f ca="1">Profiling_FinalOutput[[#This Row],[TOTAL_Assessed_Young_ppl_2014]]/Profiling_FinalOutput[[#This Row],[LA_Population]]</f>
        <v>0</v>
      </c>
      <c r="L27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6" spans="1:12">
      <c r="A276" s="161" t="str">
        <f t="array" aca="1" ref="A276" ca="1">INDIRECT("FinalOutput[@["&amp;A$1&amp;"]]")</f>
        <v>Scotland</v>
      </c>
      <c r="B276" s="129" t="str">
        <f t="array" aca="1" ref="B276" ca="1">INDIRECT("FinalOutput[@["&amp;B$1&amp;"]]")</f>
        <v/>
      </c>
      <c r="C276" s="129" t="str">
        <f t="array" aca="1" ref="C276" ca="1">INDIRECT("FinalOutput[@["&amp;C$1&amp;"]]")</f>
        <v>S12000035</v>
      </c>
      <c r="D276" s="129" t="str">
        <f t="array" aca="1" ref="D276" ca="1">INDIRECT("FinalOutput[@["&amp;D$1&amp;"]]")</f>
        <v>Argyll and Bute</v>
      </c>
      <c r="E276" s="129" t="str">
        <f t="array" aca="1" ref="E276" ca="1">INDIRECT("FinalOutput[@["&amp;E$1&amp;"]]")</f>
        <v>Local Authority</v>
      </c>
      <c r="F276" s="129">
        <f t="array" aca="1" ref="F276" ca="1">INDIRECT("FinalOutput[@["&amp;F$1&amp;"]]")</f>
        <v>88166</v>
      </c>
      <c r="G276" s="129">
        <f t="array" aca="1" ref="G276" ca="1">INDIRECT("FinalOutput[@["&amp;G$1&amp;"]]")</f>
        <v>690947</v>
      </c>
      <c r="H276" s="129">
        <f t="array" aca="1" ref="H276" ca="1">INDIRECT("FinalOutput[@["&amp;H$1&amp;"]]")</f>
        <v>0</v>
      </c>
      <c r="I276" s="129">
        <f t="array" aca="1" ref="I276" ca="1">INDIRECT("FinalOutput[@["&amp;I$1&amp;"]]")</f>
        <v>0</v>
      </c>
      <c r="J276" s="162">
        <f ca="1">Profiling_FinalOutput[[#This Row],[TOTAL_Presented_Young_ppl_2014]]/Profiling_FinalOutput[[#This Row],[LA_Population]]</f>
        <v>0</v>
      </c>
      <c r="K276" s="162">
        <f ca="1">Profiling_FinalOutput[[#This Row],[TOTAL_Assessed_Young_ppl_2014]]/Profiling_FinalOutput[[#This Row],[LA_Population]]</f>
        <v>0</v>
      </c>
      <c r="L27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7" spans="1:12">
      <c r="A277" s="161" t="str">
        <f t="array" aca="1" ref="A277" ca="1">INDIRECT("FinalOutput[@["&amp;A$1&amp;"]]")</f>
        <v>England</v>
      </c>
      <c r="B277" s="129" t="str">
        <f t="array" aca="1" ref="B277" ca="1">INDIRECT("FinalOutput[@["&amp;B$1&amp;"]]")</f>
        <v>Salford</v>
      </c>
      <c r="C277" s="129" t="str">
        <f t="array" aca="1" ref="C277" ca="1">INDIRECT("FinalOutput[@["&amp;C$1&amp;"]]")</f>
        <v>E08000006</v>
      </c>
      <c r="D277" s="129" t="str">
        <f t="array" aca="1" ref="D277" ca="1">INDIRECT("FinalOutput[@["&amp;D$1&amp;"]]")</f>
        <v>Salford</v>
      </c>
      <c r="E277" s="129" t="str">
        <f t="array" aca="1" ref="E277" ca="1">INDIRECT("FinalOutput[@["&amp;E$1&amp;"]]")</f>
        <v>Unitary</v>
      </c>
      <c r="F277" s="129">
        <f t="array" aca="1" ref="F277" ca="1">INDIRECT("FinalOutput[@["&amp;F$1&amp;"]]")</f>
        <v>233933</v>
      </c>
      <c r="G277" s="129">
        <f t="array" aca="1" ref="G277" ca="1">INDIRECT("FinalOutput[@["&amp;G$1&amp;"]]")</f>
        <v>9719.02</v>
      </c>
      <c r="H277" s="129">
        <f t="array" aca="1" ref="H277" ca="1">INDIRECT("FinalOutput[@["&amp;H$1&amp;"]]")</f>
        <v>0</v>
      </c>
      <c r="I277" s="129">
        <f t="array" aca="1" ref="I277" ca="1">INDIRECT("FinalOutput[@["&amp;I$1&amp;"]]")</f>
        <v>0</v>
      </c>
      <c r="J277" s="162">
        <f ca="1">Profiling_FinalOutput[[#This Row],[TOTAL_Presented_Young_ppl_2014]]/Profiling_FinalOutput[[#This Row],[LA_Population]]</f>
        <v>0</v>
      </c>
      <c r="K277" s="162">
        <f ca="1">Profiling_FinalOutput[[#This Row],[TOTAL_Assessed_Young_ppl_2014]]/Profiling_FinalOutput[[#This Row],[LA_Population]]</f>
        <v>0</v>
      </c>
      <c r="L27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8" spans="1:12">
      <c r="A278" s="161" t="str">
        <f t="array" aca="1" ref="A278" ca="1">INDIRECT("FinalOutput[@["&amp;A$1&amp;"]]")</f>
        <v>England</v>
      </c>
      <c r="B278" s="129" t="str">
        <f t="array" aca="1" ref="B278" ca="1">INDIRECT("FinalOutput[@["&amp;B$1&amp;"]]")</f>
        <v>Newcastle upon Tyne</v>
      </c>
      <c r="C278" s="129" t="str">
        <f t="array" aca="1" ref="C278" ca="1">INDIRECT("FinalOutput[@["&amp;C$1&amp;"]]")</f>
        <v>E08000021</v>
      </c>
      <c r="D278" s="129" t="str">
        <f t="array" aca="1" ref="D278" ca="1">INDIRECT("FinalOutput[@["&amp;D$1&amp;"]]")</f>
        <v>Newcastle upon Tyne</v>
      </c>
      <c r="E278" s="129" t="str">
        <f t="array" aca="1" ref="E278" ca="1">INDIRECT("FinalOutput[@["&amp;E$1&amp;"]]")</f>
        <v>Unitary</v>
      </c>
      <c r="F278" s="129">
        <f t="array" aca="1" ref="F278" ca="1">INDIRECT("FinalOutput[@["&amp;F$1&amp;"]]")</f>
        <v>280177</v>
      </c>
      <c r="G278" s="129">
        <f t="array" aca="1" ref="G278" ca="1">INDIRECT("FinalOutput[@["&amp;G$1&amp;"]]")</f>
        <v>11343.86</v>
      </c>
      <c r="H278" s="129">
        <f t="array" aca="1" ref="H278" ca="1">INDIRECT("FinalOutput[@["&amp;H$1&amp;"]]")</f>
        <v>0</v>
      </c>
      <c r="I278" s="129">
        <f t="array" aca="1" ref="I278" ca="1">INDIRECT("FinalOutput[@["&amp;I$1&amp;"]]")</f>
        <v>0</v>
      </c>
      <c r="J278" s="162">
        <f ca="1">Profiling_FinalOutput[[#This Row],[TOTAL_Presented_Young_ppl_2014]]/Profiling_FinalOutput[[#This Row],[LA_Population]]</f>
        <v>0</v>
      </c>
      <c r="K278" s="162">
        <f ca="1">Profiling_FinalOutput[[#This Row],[TOTAL_Assessed_Young_ppl_2014]]/Profiling_FinalOutput[[#This Row],[LA_Population]]</f>
        <v>0</v>
      </c>
      <c r="L27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79" spans="1:12">
      <c r="A279" s="161" t="str">
        <f t="array" aca="1" ref="A279" ca="1">INDIRECT("FinalOutput[@["&amp;A$1&amp;"]]")</f>
        <v>England</v>
      </c>
      <c r="B279" s="129" t="str">
        <f t="array" aca="1" ref="B279" ca="1">INDIRECT("FinalOutput[@["&amp;B$1&amp;"]]")</f>
        <v>Stockport</v>
      </c>
      <c r="C279" s="129" t="str">
        <f t="array" aca="1" ref="C279" ca="1">INDIRECT("FinalOutput[@["&amp;C$1&amp;"]]")</f>
        <v>E08000007</v>
      </c>
      <c r="D279" s="129" t="str">
        <f t="array" aca="1" ref="D279" ca="1">INDIRECT("FinalOutput[@["&amp;D$1&amp;"]]")</f>
        <v>Stockport</v>
      </c>
      <c r="E279" s="129" t="str">
        <f t="array" aca="1" ref="E279" ca="1">INDIRECT("FinalOutput[@["&amp;E$1&amp;"]]")</f>
        <v>Unitary</v>
      </c>
      <c r="F279" s="129">
        <f t="array" aca="1" ref="F279" ca="1">INDIRECT("FinalOutput[@["&amp;F$1&amp;"]]")</f>
        <v>283275</v>
      </c>
      <c r="G279" s="129">
        <f t="array" aca="1" ref="G279" ca="1">INDIRECT("FinalOutput[@["&amp;G$1&amp;"]]")</f>
        <v>12606.18</v>
      </c>
      <c r="H279" s="129">
        <f t="array" aca="1" ref="H279" ca="1">INDIRECT("FinalOutput[@["&amp;H$1&amp;"]]")</f>
        <v>156</v>
      </c>
      <c r="I279" s="129">
        <f t="array" aca="1" ref="I279" ca="1">INDIRECT("FinalOutput[@["&amp;I$1&amp;"]]")</f>
        <v>156</v>
      </c>
      <c r="J279" s="162">
        <f ca="1">Profiling_FinalOutput[[#This Row],[TOTAL_Presented_Young_ppl_2014]]/Profiling_FinalOutput[[#This Row],[LA_Population]]</f>
        <v>5.5070161503839024E-4</v>
      </c>
      <c r="K279" s="162">
        <f ca="1">Profiling_FinalOutput[[#This Row],[TOTAL_Assessed_Young_ppl_2014]]/Profiling_FinalOutput[[#This Row],[LA_Population]]</f>
        <v>5.5070161503839024E-4</v>
      </c>
      <c r="L27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0" spans="1:12">
      <c r="A280" s="161" t="str">
        <f t="array" aca="1" ref="A280" ca="1">INDIRECT("FinalOutput[@["&amp;A$1&amp;"]]")</f>
        <v>England</v>
      </c>
      <c r="B280" s="129" t="str">
        <f t="array" aca="1" ref="B280" ca="1">INDIRECT("FinalOutput[@["&amp;B$1&amp;"]]")</f>
        <v>Tameside</v>
      </c>
      <c r="C280" s="129" t="str">
        <f t="array" aca="1" ref="C280" ca="1">INDIRECT("FinalOutput[@["&amp;C$1&amp;"]]")</f>
        <v>E08000008</v>
      </c>
      <c r="D280" s="129" t="str">
        <f t="array" aca="1" ref="D280" ca="1">INDIRECT("FinalOutput[@["&amp;D$1&amp;"]]")</f>
        <v>Tameside</v>
      </c>
      <c r="E280" s="129" t="str">
        <f t="array" aca="1" ref="E280" ca="1">INDIRECT("FinalOutput[@["&amp;E$1&amp;"]]")</f>
        <v>Unitary</v>
      </c>
      <c r="F280" s="129">
        <f t="array" aca="1" ref="F280" ca="1">INDIRECT("FinalOutput[@["&amp;F$1&amp;"]]")</f>
        <v>219324</v>
      </c>
      <c r="G280" s="129">
        <f t="array" aca="1" ref="G280" ca="1">INDIRECT("FinalOutput[@["&amp;G$1&amp;"]]")</f>
        <v>10317.14</v>
      </c>
      <c r="H280" s="129">
        <f t="array" aca="1" ref="H280" ca="1">INDIRECT("FinalOutput[@["&amp;H$1&amp;"]]")</f>
        <v>45</v>
      </c>
      <c r="I280" s="129">
        <f t="array" aca="1" ref="I280" ca="1">INDIRECT("FinalOutput[@["&amp;I$1&amp;"]]")</f>
        <v>76</v>
      </c>
      <c r="J280" s="162">
        <f ca="1">Profiling_FinalOutput[[#This Row],[TOTAL_Presented_Young_ppl_2014]]/Profiling_FinalOutput[[#This Row],[LA_Population]]</f>
        <v>2.0517590414181758E-4</v>
      </c>
      <c r="K280" s="162">
        <f ca="1">Profiling_FinalOutput[[#This Row],[TOTAL_Assessed_Young_ppl_2014]]/Profiling_FinalOutput[[#This Row],[LA_Population]]</f>
        <v>3.4651930477284747E-4</v>
      </c>
      <c r="L28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-0.68888888888888888</v>
      </c>
    </row>
    <row r="281" spans="1:12">
      <c r="A281" s="161" t="str">
        <f t="array" aca="1" ref="A281" ca="1">INDIRECT("FinalOutput[@["&amp;A$1&amp;"]]")</f>
        <v>England</v>
      </c>
      <c r="B281" s="129" t="str">
        <f t="array" aca="1" ref="B281" ca="1">INDIRECT("FinalOutput[@["&amp;B$1&amp;"]]")</f>
        <v>Trafford</v>
      </c>
      <c r="C281" s="129" t="str">
        <f t="array" aca="1" ref="C281" ca="1">INDIRECT("FinalOutput[@["&amp;C$1&amp;"]]")</f>
        <v>E08000009</v>
      </c>
      <c r="D281" s="129" t="str">
        <f t="array" aca="1" ref="D281" ca="1">INDIRECT("FinalOutput[@["&amp;D$1&amp;"]]")</f>
        <v>Trafford</v>
      </c>
      <c r="E281" s="129" t="str">
        <f t="array" aca="1" ref="E281" ca="1">INDIRECT("FinalOutput[@["&amp;E$1&amp;"]]")</f>
        <v>Unitary</v>
      </c>
      <c r="F281" s="129">
        <f t="array" aca="1" ref="F281" ca="1">INDIRECT("FinalOutput[@["&amp;F$1&amp;"]]")</f>
        <v>226578</v>
      </c>
      <c r="G281" s="129">
        <f t="array" aca="1" ref="G281" ca="1">INDIRECT("FinalOutput[@["&amp;G$1&amp;"]]")</f>
        <v>10603.73</v>
      </c>
      <c r="H281" s="129">
        <f t="array" aca="1" ref="H281" ca="1">INDIRECT("FinalOutput[@["&amp;H$1&amp;"]]")</f>
        <v>0</v>
      </c>
      <c r="I281" s="129">
        <f t="array" aca="1" ref="I281" ca="1">INDIRECT("FinalOutput[@["&amp;I$1&amp;"]]")</f>
        <v>0</v>
      </c>
      <c r="J281" s="162">
        <f ca="1">Profiling_FinalOutput[[#This Row],[TOTAL_Presented_Young_ppl_2014]]/Profiling_FinalOutput[[#This Row],[LA_Population]]</f>
        <v>0</v>
      </c>
      <c r="K281" s="162">
        <f ca="1">Profiling_FinalOutput[[#This Row],[TOTAL_Assessed_Young_ppl_2014]]/Profiling_FinalOutput[[#This Row],[LA_Population]]</f>
        <v>0</v>
      </c>
      <c r="L28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2" spans="1:12">
      <c r="A282" s="161" t="str">
        <f t="array" aca="1" ref="A282" ca="1">INDIRECT("FinalOutput[@["&amp;A$1&amp;"]]")</f>
        <v>Scotland</v>
      </c>
      <c r="B282" s="129" t="str">
        <f t="array" aca="1" ref="B282" ca="1">INDIRECT("FinalOutput[@["&amp;B$1&amp;"]]")</f>
        <v/>
      </c>
      <c r="C282" s="129" t="str">
        <f t="array" aca="1" ref="C282" ca="1">INDIRECT("FinalOutput[@["&amp;C$1&amp;"]]")</f>
        <v>S12000042</v>
      </c>
      <c r="D282" s="129" t="str">
        <f t="array" aca="1" ref="D282" ca="1">INDIRECT("FinalOutput[@["&amp;D$1&amp;"]]")</f>
        <v>Dundee City</v>
      </c>
      <c r="E282" s="129" t="str">
        <f t="array" aca="1" ref="E282" ca="1">INDIRECT("FinalOutput[@["&amp;E$1&amp;"]]")</f>
        <v>Local Authority</v>
      </c>
      <c r="F282" s="129">
        <f t="array" aca="1" ref="F282" ca="1">INDIRECT("FinalOutput[@["&amp;F$1&amp;"]]")</f>
        <v>147268</v>
      </c>
      <c r="G282" s="129">
        <f t="array" aca="1" ref="G282" ca="1">INDIRECT("FinalOutput[@["&amp;G$1&amp;"]]")</f>
        <v>5978</v>
      </c>
      <c r="H282" s="129">
        <f t="array" aca="1" ref="H282" ca="1">INDIRECT("FinalOutput[@["&amp;H$1&amp;"]]")</f>
        <v>0</v>
      </c>
      <c r="I282" s="129">
        <f t="array" aca="1" ref="I282" ca="1">INDIRECT("FinalOutput[@["&amp;I$1&amp;"]]")</f>
        <v>0</v>
      </c>
      <c r="J282" s="162">
        <f ca="1">Profiling_FinalOutput[[#This Row],[TOTAL_Presented_Young_ppl_2014]]/Profiling_FinalOutput[[#This Row],[LA_Population]]</f>
        <v>0</v>
      </c>
      <c r="K282" s="162">
        <f ca="1">Profiling_FinalOutput[[#This Row],[TOTAL_Assessed_Young_ppl_2014]]/Profiling_FinalOutput[[#This Row],[LA_Population]]</f>
        <v>0</v>
      </c>
      <c r="L28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3" spans="1:12">
      <c r="A283" s="161" t="str">
        <f t="array" aca="1" ref="A283" ca="1">INDIRECT("FinalOutput[@["&amp;A$1&amp;"]]")</f>
        <v>Scotland</v>
      </c>
      <c r="B283" s="129" t="str">
        <f t="array" aca="1" ref="B283" ca="1">INDIRECT("FinalOutput[@["&amp;B$1&amp;"]]")</f>
        <v/>
      </c>
      <c r="C283" s="129" t="str">
        <f t="array" aca="1" ref="C283" ca="1">INDIRECT("FinalOutput[@["&amp;C$1&amp;"]]")</f>
        <v>S12000044</v>
      </c>
      <c r="D283" s="129" t="str">
        <f t="array" aca="1" ref="D283" ca="1">INDIRECT("FinalOutput[@["&amp;D$1&amp;"]]")</f>
        <v>North Lanarkshire</v>
      </c>
      <c r="E283" s="129" t="str">
        <f t="array" aca="1" ref="E283" ca="1">INDIRECT("FinalOutput[@["&amp;E$1&amp;"]]")</f>
        <v>Local Authority</v>
      </c>
      <c r="F283" s="129">
        <f t="array" aca="1" ref="F283" ca="1">INDIRECT("FinalOutput[@["&amp;F$1&amp;"]]")</f>
        <v>337727</v>
      </c>
      <c r="G283" s="129">
        <f t="array" aca="1" ref="G283" ca="1">INDIRECT("FinalOutput[@["&amp;G$1&amp;"]]")</f>
        <v>46991</v>
      </c>
      <c r="H283" s="129">
        <f t="array" aca="1" ref="H283" ca="1">INDIRECT("FinalOutput[@["&amp;H$1&amp;"]]")</f>
        <v>0</v>
      </c>
      <c r="I283" s="129">
        <f t="array" aca="1" ref="I283" ca="1">INDIRECT("FinalOutput[@["&amp;I$1&amp;"]]")</f>
        <v>0</v>
      </c>
      <c r="J283" s="162">
        <f ca="1">Profiling_FinalOutput[[#This Row],[TOTAL_Presented_Young_ppl_2014]]/Profiling_FinalOutput[[#This Row],[LA_Population]]</f>
        <v>0</v>
      </c>
      <c r="K283" s="162">
        <f ca="1">Profiling_FinalOutput[[#This Row],[TOTAL_Assessed_Young_ppl_2014]]/Profiling_FinalOutput[[#This Row],[LA_Population]]</f>
        <v>0</v>
      </c>
      <c r="L28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4" spans="1:12">
      <c r="A284" s="161" t="str">
        <f t="array" aca="1" ref="A284" ca="1">INDIRECT("FinalOutput[@["&amp;A$1&amp;"]]")</f>
        <v>England</v>
      </c>
      <c r="B284" s="129" t="str">
        <f t="array" aca="1" ref="B284" ca="1">INDIRECT("FinalOutput[@["&amp;B$1&amp;"]]")</f>
        <v>Wigan</v>
      </c>
      <c r="C284" s="129" t="str">
        <f t="array" aca="1" ref="C284" ca="1">INDIRECT("FinalOutput[@["&amp;C$1&amp;"]]")</f>
        <v>E08000010</v>
      </c>
      <c r="D284" s="129" t="str">
        <f t="array" aca="1" ref="D284" ca="1">INDIRECT("FinalOutput[@["&amp;D$1&amp;"]]")</f>
        <v>Wigan</v>
      </c>
      <c r="E284" s="129" t="str">
        <f t="array" aca="1" ref="E284" ca="1">INDIRECT("FinalOutput[@["&amp;E$1&amp;"]]")</f>
        <v>Unitary</v>
      </c>
      <c r="F284" s="129">
        <f t="array" aca="1" ref="F284" ca="1">INDIRECT("FinalOutput[@["&amp;F$1&amp;"]]")</f>
        <v>317849</v>
      </c>
      <c r="G284" s="129">
        <f t="array" aca="1" ref="G284" ca="1">INDIRECT("FinalOutput[@["&amp;G$1&amp;"]]")</f>
        <v>18819.150000000001</v>
      </c>
      <c r="H284" s="129">
        <f t="array" aca="1" ref="H284" ca="1">INDIRECT("FinalOutput[@["&amp;H$1&amp;"]]")</f>
        <v>16</v>
      </c>
      <c r="I284" s="129">
        <f t="array" aca="1" ref="I284" ca="1">INDIRECT("FinalOutput[@["&amp;I$1&amp;"]]")</f>
        <v>16</v>
      </c>
      <c r="J284" s="162">
        <f ca="1">Profiling_FinalOutput[[#This Row],[TOTAL_Presented_Young_ppl_2014]]/Profiling_FinalOutput[[#This Row],[LA_Population]]</f>
        <v>5.0338368218871225E-5</v>
      </c>
      <c r="K284" s="162">
        <f ca="1">Profiling_FinalOutput[[#This Row],[TOTAL_Assessed_Young_ppl_2014]]/Profiling_FinalOutput[[#This Row],[LA_Population]]</f>
        <v>5.0338368218871225E-5</v>
      </c>
      <c r="L28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5" spans="1:12">
      <c r="A285" s="161" t="str">
        <f t="array" aca="1" ref="A285" ca="1">INDIRECT("FinalOutput[@["&amp;A$1&amp;"]]")</f>
        <v>Wales</v>
      </c>
      <c r="B285" s="129" t="str">
        <f t="array" aca="1" ref="B285" ca="1">INDIRECT("FinalOutput[@["&amp;B$1&amp;"]]")</f>
        <v/>
      </c>
      <c r="C285" s="129" t="str">
        <f t="array" aca="1" ref="C285" ca="1">INDIRECT("FinalOutput[@["&amp;C$1&amp;"]]")</f>
        <v>W06000009</v>
      </c>
      <c r="D285" s="129" t="str">
        <f t="array" aca="1" ref="D285" ca="1">INDIRECT("FinalOutput[@["&amp;D$1&amp;"]]")</f>
        <v>Pembrokeshire</v>
      </c>
      <c r="E285" s="129" t="str">
        <f t="array" aca="1" ref="E285" ca="1">INDIRECT("FinalOutput[@["&amp;E$1&amp;"]]")</f>
        <v>Local Authority</v>
      </c>
      <c r="F285" s="129">
        <f t="array" aca="1" ref="F285" ca="1">INDIRECT("FinalOutput[@["&amp;F$1&amp;"]]")</f>
        <v>122439</v>
      </c>
      <c r="G285" s="129">
        <f t="array" aca="1" ref="G285" ca="1">INDIRECT("FinalOutput[@["&amp;G$1&amp;"]]")</f>
        <v>161873.87</v>
      </c>
      <c r="H285" s="129">
        <f t="array" aca="1" ref="H285" ca="1">INDIRECT("FinalOutput[@["&amp;H$1&amp;"]]")</f>
        <v>190</v>
      </c>
      <c r="I285" s="129">
        <f t="array" aca="1" ref="I285" ca="1">INDIRECT("FinalOutput[@["&amp;I$1&amp;"]]")</f>
        <v>190</v>
      </c>
      <c r="J285" s="162">
        <f ca="1">Profiling_FinalOutput[[#This Row],[TOTAL_Presented_Young_ppl_2014]]/Profiling_FinalOutput[[#This Row],[LA_Population]]</f>
        <v>1.551793137807398E-3</v>
      </c>
      <c r="K285" s="162">
        <f ca="1">Profiling_FinalOutput[[#This Row],[TOTAL_Assessed_Young_ppl_2014]]/Profiling_FinalOutput[[#This Row],[LA_Population]]</f>
        <v>1.551793137807398E-3</v>
      </c>
      <c r="L28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6" spans="1:12">
      <c r="A286" s="161" t="str">
        <f t="array" aca="1" ref="A286" ca="1">INDIRECT("FinalOutput[@["&amp;A$1&amp;"]]")</f>
        <v>England</v>
      </c>
      <c r="B286" s="129" t="str">
        <f t="array" aca="1" ref="B286" ca="1">INDIRECT("FinalOutput[@["&amp;B$1&amp;"]]")</f>
        <v>Knowsley</v>
      </c>
      <c r="C286" s="129" t="str">
        <f t="array" aca="1" ref="C286" ca="1">INDIRECT("FinalOutput[@["&amp;C$1&amp;"]]")</f>
        <v>E08000011</v>
      </c>
      <c r="D286" s="129" t="str">
        <f t="array" aca="1" ref="D286" ca="1">INDIRECT("FinalOutput[@["&amp;D$1&amp;"]]")</f>
        <v>Knowsley</v>
      </c>
      <c r="E286" s="129" t="str">
        <f t="array" aca="1" ref="E286" ca="1">INDIRECT("FinalOutput[@["&amp;E$1&amp;"]]")</f>
        <v>Unitary</v>
      </c>
      <c r="F286" s="129">
        <f t="array" aca="1" ref="F286" ca="1">INDIRECT("FinalOutput[@["&amp;F$1&amp;"]]")</f>
        <v>145893</v>
      </c>
      <c r="G286" s="129">
        <f t="array" aca="1" ref="G286" ca="1">INDIRECT("FinalOutput[@["&amp;G$1&amp;"]]")</f>
        <v>8646.93</v>
      </c>
      <c r="H286" s="129">
        <f t="array" aca="1" ref="H286" ca="1">INDIRECT("FinalOutput[@["&amp;H$1&amp;"]]")</f>
        <v>79</v>
      </c>
      <c r="I286" s="129">
        <f t="array" aca="1" ref="I286" ca="1">INDIRECT("FinalOutput[@["&amp;I$1&amp;"]]")</f>
        <v>65</v>
      </c>
      <c r="J286" s="162">
        <f ca="1">Profiling_FinalOutput[[#This Row],[TOTAL_Presented_Young_ppl_2014]]/Profiling_FinalOutput[[#This Row],[LA_Population]]</f>
        <v>5.4149273782840848E-4</v>
      </c>
      <c r="K286" s="162">
        <f ca="1">Profiling_FinalOutput[[#This Row],[TOTAL_Assessed_Young_ppl_2014]]/Profiling_FinalOutput[[#This Row],[LA_Population]]</f>
        <v>4.4553199947907029E-4</v>
      </c>
      <c r="L28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0.17721518987341772</v>
      </c>
    </row>
    <row r="287" spans="1:12">
      <c r="A287" s="161" t="str">
        <f t="array" aca="1" ref="A287" ca="1">INDIRECT("FinalOutput[@["&amp;A$1&amp;"]]")</f>
        <v>England</v>
      </c>
      <c r="B287" s="129" t="str">
        <f t="array" aca="1" ref="B287" ca="1">INDIRECT("FinalOutput[@["&amp;B$1&amp;"]]")</f>
        <v>Ealing</v>
      </c>
      <c r="C287" s="129" t="str">
        <f t="array" aca="1" ref="C287" ca="1">INDIRECT("FinalOutput[@["&amp;C$1&amp;"]]")</f>
        <v>E09000009</v>
      </c>
      <c r="D287" s="129" t="str">
        <f t="array" aca="1" ref="D287" ca="1">INDIRECT("FinalOutput[@["&amp;D$1&amp;"]]")</f>
        <v>Ealing</v>
      </c>
      <c r="E287" s="129" t="str">
        <f t="array" aca="1" ref="E287" ca="1">INDIRECT("FinalOutput[@["&amp;E$1&amp;"]]")</f>
        <v>Unitary</v>
      </c>
      <c r="F287" s="129">
        <f t="array" aca="1" ref="F287" ca="1">INDIRECT("FinalOutput[@["&amp;F$1&amp;"]]")</f>
        <v>338449</v>
      </c>
      <c r="G287" s="129">
        <f t="array" aca="1" ref="G287" ca="1">INDIRECT("FinalOutput[@["&amp;G$1&amp;"]]")</f>
        <v>5552.5</v>
      </c>
      <c r="H287" s="129">
        <f t="array" aca="1" ref="H287" ca="1">INDIRECT("FinalOutput[@["&amp;H$1&amp;"]]")</f>
        <v>351</v>
      </c>
      <c r="I287" s="129">
        <f t="array" aca="1" ref="I287" ca="1">INDIRECT("FinalOutput[@["&amp;I$1&amp;"]]")</f>
        <v>0</v>
      </c>
      <c r="J287" s="162">
        <f ca="1">Profiling_FinalOutput[[#This Row],[TOTAL_Presented_Young_ppl_2014]]/Profiling_FinalOutput[[#This Row],[LA_Population]]</f>
        <v>1.0370838737889607E-3</v>
      </c>
      <c r="K287" s="162">
        <f ca="1">Profiling_FinalOutput[[#This Row],[TOTAL_Assessed_Young_ppl_2014]]/Profiling_FinalOutput[[#This Row],[LA_Population]]</f>
        <v>0</v>
      </c>
      <c r="L28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88" spans="1:12">
      <c r="A288" s="161" t="str">
        <f t="array" aca="1" ref="A288" ca="1">INDIRECT("FinalOutput[@["&amp;A$1&amp;"]]")</f>
        <v>Wales</v>
      </c>
      <c r="B288" s="129" t="str">
        <f t="array" aca="1" ref="B288" ca="1">INDIRECT("FinalOutput[@["&amp;B$1&amp;"]]")</f>
        <v/>
      </c>
      <c r="C288" s="129" t="str">
        <f t="array" aca="1" ref="C288" ca="1">INDIRECT("FinalOutput[@["&amp;C$1&amp;"]]")</f>
        <v>W06000010</v>
      </c>
      <c r="D288" s="129" t="str">
        <f t="array" aca="1" ref="D288" ca="1">INDIRECT("FinalOutput[@["&amp;D$1&amp;"]]")</f>
        <v>Carmarthenshire</v>
      </c>
      <c r="E288" s="129" t="str">
        <f t="array" aca="1" ref="E288" ca="1">INDIRECT("FinalOutput[@["&amp;E$1&amp;"]]")</f>
        <v>Local Authority</v>
      </c>
      <c r="F288" s="129">
        <f t="array" aca="1" ref="F288" ca="1">INDIRECT("FinalOutput[@["&amp;F$1&amp;"]]")</f>
        <v>183777</v>
      </c>
      <c r="G288" s="129">
        <f t="array" aca="1" ref="G288" ca="1">INDIRECT("FinalOutput[@["&amp;G$1&amp;"]]")</f>
        <v>237035.46</v>
      </c>
      <c r="H288" s="129">
        <f t="array" aca="1" ref="H288" ca="1">INDIRECT("FinalOutput[@["&amp;H$1&amp;"]]")</f>
        <v>343</v>
      </c>
      <c r="I288" s="129">
        <f t="array" aca="1" ref="I288" ca="1">INDIRECT("FinalOutput[@["&amp;I$1&amp;"]]")</f>
        <v>343</v>
      </c>
      <c r="J288" s="162">
        <f ca="1">Profiling_FinalOutput[[#This Row],[TOTAL_Presented_Young_ppl_2014]]/Profiling_FinalOutput[[#This Row],[LA_Population]]</f>
        <v>1.8663924212496668E-3</v>
      </c>
      <c r="K288" s="162">
        <f ca="1">Profiling_FinalOutput[[#This Row],[TOTAL_Assessed_Young_ppl_2014]]/Profiling_FinalOutput[[#This Row],[LA_Population]]</f>
        <v>1.8663924212496668E-3</v>
      </c>
      <c r="L28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89" spans="1:12">
      <c r="A289" s="161" t="str">
        <f t="array" aca="1" ref="A289" ca="1">INDIRECT("FinalOutput[@["&amp;A$1&amp;"]]")</f>
        <v>England</v>
      </c>
      <c r="B289" s="129" t="str">
        <f t="array" aca="1" ref="B289" ca="1">INDIRECT("FinalOutput[@["&amp;B$1&amp;"]]")</f>
        <v>Liverpool</v>
      </c>
      <c r="C289" s="129" t="str">
        <f t="array" aca="1" ref="C289" ca="1">INDIRECT("FinalOutput[@["&amp;C$1&amp;"]]")</f>
        <v>E08000012</v>
      </c>
      <c r="D289" s="129" t="str">
        <f t="array" aca="1" ref="D289" ca="1">INDIRECT("FinalOutput[@["&amp;D$1&amp;"]]")</f>
        <v>Liverpool</v>
      </c>
      <c r="E289" s="129" t="str">
        <f t="array" aca="1" ref="E289" ca="1">INDIRECT("FinalOutput[@["&amp;E$1&amp;"]]")</f>
        <v>Unitary</v>
      </c>
      <c r="F289" s="129">
        <f t="array" aca="1" ref="F289" ca="1">INDIRECT("FinalOutput[@["&amp;F$1&amp;"]]")</f>
        <v>466415</v>
      </c>
      <c r="G289" s="129">
        <f t="array" aca="1" ref="G289" ca="1">INDIRECT("FinalOutput[@["&amp;G$1&amp;"]]")</f>
        <v>11184.35</v>
      </c>
      <c r="H289" s="129">
        <f t="array" aca="1" ref="H289" ca="1">INDIRECT("FinalOutput[@["&amp;H$1&amp;"]]")</f>
        <v>0</v>
      </c>
      <c r="I289" s="129">
        <f t="array" aca="1" ref="I289" ca="1">INDIRECT("FinalOutput[@["&amp;I$1&amp;"]]")</f>
        <v>0</v>
      </c>
      <c r="J289" s="162">
        <f ca="1">Profiling_FinalOutput[[#This Row],[TOTAL_Presented_Young_ppl_2014]]/Profiling_FinalOutput[[#This Row],[LA_Population]]</f>
        <v>0</v>
      </c>
      <c r="K289" s="162">
        <f ca="1">Profiling_FinalOutput[[#This Row],[TOTAL_Assessed_Young_ppl_2014]]/Profiling_FinalOutput[[#This Row],[LA_Population]]</f>
        <v>0</v>
      </c>
      <c r="L28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0" spans="1:12">
      <c r="A290" s="161" t="str">
        <f t="array" aca="1" ref="A290" ca="1">INDIRECT("FinalOutput[@["&amp;A$1&amp;"]]")</f>
        <v>England</v>
      </c>
      <c r="B290" s="129" t="str">
        <f t="array" aca="1" ref="B290" ca="1">INDIRECT("FinalOutput[@["&amp;B$1&amp;"]]")</f>
        <v>Enfield</v>
      </c>
      <c r="C290" s="129" t="str">
        <f t="array" aca="1" ref="C290" ca="1">INDIRECT("FinalOutput[@["&amp;C$1&amp;"]]")</f>
        <v>E09000010</v>
      </c>
      <c r="D290" s="129" t="str">
        <f t="array" aca="1" ref="D290" ca="1">INDIRECT("FinalOutput[@["&amp;D$1&amp;"]]")</f>
        <v>Enfield</v>
      </c>
      <c r="E290" s="129" t="str">
        <f t="array" aca="1" ref="E290" ca="1">INDIRECT("FinalOutput[@["&amp;E$1&amp;"]]")</f>
        <v>Unitary</v>
      </c>
      <c r="F290" s="129">
        <f t="array" aca="1" ref="F290" ca="1">INDIRECT("FinalOutput[@["&amp;F$1&amp;"]]")</f>
        <v>312466</v>
      </c>
      <c r="G290" s="129">
        <f t="array" aca="1" ref="G290" ca="1">INDIRECT("FinalOutput[@["&amp;G$1&amp;"]]")</f>
        <v>8082.94</v>
      </c>
      <c r="H290" s="129">
        <f t="array" aca="1" ref="H290" ca="1">INDIRECT("FinalOutput[@["&amp;H$1&amp;"]]")</f>
        <v>206</v>
      </c>
      <c r="I290" s="129">
        <f t="array" aca="1" ref="I290" ca="1">INDIRECT("FinalOutput[@["&amp;I$1&amp;"]]")</f>
        <v>124</v>
      </c>
      <c r="J290" s="162">
        <f ca="1">Profiling_FinalOutput[[#This Row],[TOTAL_Presented_Young_ppl_2014]]/Profiling_FinalOutput[[#This Row],[LA_Population]]</f>
        <v>6.5927172876408956E-4</v>
      </c>
      <c r="K290" s="162">
        <f ca="1">Profiling_FinalOutput[[#This Row],[TOTAL_Assessed_Young_ppl_2014]]/Profiling_FinalOutput[[#This Row],[LA_Population]]</f>
        <v>3.9684317653760731E-4</v>
      </c>
      <c r="L29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0.39805825242718446</v>
      </c>
    </row>
    <row r="291" spans="1:12">
      <c r="A291" s="161" t="str">
        <f t="array" aca="1" ref="A291" ca="1">INDIRECT("FinalOutput[@["&amp;A$1&amp;"]]")</f>
        <v>Wales</v>
      </c>
      <c r="B291" s="129" t="str">
        <f t="array" aca="1" ref="B291" ca="1">INDIRECT("FinalOutput[@["&amp;B$1&amp;"]]")</f>
        <v/>
      </c>
      <c r="C291" s="129" t="str">
        <f t="array" aca="1" ref="C291" ca="1">INDIRECT("FinalOutput[@["&amp;C$1&amp;"]]")</f>
        <v>W06000011</v>
      </c>
      <c r="D291" s="129" t="str">
        <f t="array" aca="1" ref="D291" ca="1">INDIRECT("FinalOutput[@["&amp;D$1&amp;"]]")</f>
        <v>Swansea</v>
      </c>
      <c r="E291" s="129" t="str">
        <f t="array" aca="1" ref="E291" ca="1">INDIRECT("FinalOutput[@["&amp;E$1&amp;"]]")</f>
        <v>Local Authority</v>
      </c>
      <c r="F291" s="129">
        <f t="array" aca="1" ref="F291" ca="1">INDIRECT("FinalOutput[@["&amp;F$1&amp;"]]")</f>
        <v>239023</v>
      </c>
      <c r="G291" s="129">
        <f t="array" aca="1" ref="G291" ca="1">INDIRECT("FinalOutput[@["&amp;G$1&amp;"]]")</f>
        <v>37974.42</v>
      </c>
      <c r="H291" s="129">
        <f t="array" aca="1" ref="H291" ca="1">INDIRECT("FinalOutput[@["&amp;H$1&amp;"]]")</f>
        <v>829</v>
      </c>
      <c r="I291" s="129">
        <f t="array" aca="1" ref="I291" ca="1">INDIRECT("FinalOutput[@["&amp;I$1&amp;"]]")</f>
        <v>0</v>
      </c>
      <c r="J291" s="162">
        <f ca="1">Profiling_FinalOutput[[#This Row],[TOTAL_Presented_Young_ppl_2014]]/Profiling_FinalOutput[[#This Row],[LA_Population]]</f>
        <v>3.468285478803295E-3</v>
      </c>
      <c r="K291" s="162">
        <f ca="1">Profiling_FinalOutput[[#This Row],[TOTAL_Assessed_Young_ppl_2014]]/Profiling_FinalOutput[[#This Row],[LA_Population]]</f>
        <v>0</v>
      </c>
      <c r="L29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292" spans="1:12">
      <c r="A292" s="161" t="str">
        <f t="array" aca="1" ref="A292" ca="1">INDIRECT("FinalOutput[@["&amp;A$1&amp;"]]")</f>
        <v>Wales</v>
      </c>
      <c r="B292" s="129" t="str">
        <f t="array" aca="1" ref="B292" ca="1">INDIRECT("FinalOutput[@["&amp;B$1&amp;"]]")</f>
        <v/>
      </c>
      <c r="C292" s="129" t="str">
        <f t="array" aca="1" ref="C292" ca="1">INDIRECT("FinalOutput[@["&amp;C$1&amp;"]]")</f>
        <v>W06000012</v>
      </c>
      <c r="D292" s="129" t="str">
        <f t="array" aca="1" ref="D292" ca="1">INDIRECT("FinalOutput[@["&amp;D$1&amp;"]]")</f>
        <v>Neath Port Talbot</v>
      </c>
      <c r="E292" s="129" t="str">
        <f t="array" aca="1" ref="E292" ca="1">INDIRECT("FinalOutput[@["&amp;E$1&amp;"]]")</f>
        <v>Local Authority</v>
      </c>
      <c r="F292" s="129">
        <f t="array" aca="1" ref="F292" ca="1">INDIRECT("FinalOutput[@["&amp;F$1&amp;"]]")</f>
        <v>139812</v>
      </c>
      <c r="G292" s="129">
        <f t="array" aca="1" ref="G292" ca="1">INDIRECT("FinalOutput[@["&amp;G$1&amp;"]]")</f>
        <v>44125.95</v>
      </c>
      <c r="H292" s="129">
        <f t="array" aca="1" ref="H292" ca="1">INDIRECT("FinalOutput[@["&amp;H$1&amp;"]]")</f>
        <v>0</v>
      </c>
      <c r="I292" s="129">
        <f t="array" aca="1" ref="I292" ca="1">INDIRECT("FinalOutput[@["&amp;I$1&amp;"]]")</f>
        <v>0</v>
      </c>
      <c r="J292" s="162">
        <f ca="1">Profiling_FinalOutput[[#This Row],[TOTAL_Presented_Young_ppl_2014]]/Profiling_FinalOutput[[#This Row],[LA_Population]]</f>
        <v>0</v>
      </c>
      <c r="K292" s="162">
        <f ca="1">Profiling_FinalOutput[[#This Row],[TOTAL_Assessed_Young_ppl_2014]]/Profiling_FinalOutput[[#This Row],[LA_Population]]</f>
        <v>0</v>
      </c>
      <c r="L29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3" spans="1:12">
      <c r="A293" s="161" t="str">
        <f t="array" aca="1" ref="A293" ca="1">INDIRECT("FinalOutput[@["&amp;A$1&amp;"]]")</f>
        <v>England</v>
      </c>
      <c r="B293" s="129" t="str">
        <f t="array" aca="1" ref="B293" ca="1">INDIRECT("FinalOutput[@["&amp;B$1&amp;"]]")</f>
        <v>St. Helens</v>
      </c>
      <c r="C293" s="129" t="str">
        <f t="array" aca="1" ref="C293" ca="1">INDIRECT("FinalOutput[@["&amp;C$1&amp;"]]")</f>
        <v>E08000013</v>
      </c>
      <c r="D293" s="129" t="str">
        <f t="array" aca="1" ref="D293" ca="1">INDIRECT("FinalOutput[@["&amp;D$1&amp;"]]")</f>
        <v>St. Helens</v>
      </c>
      <c r="E293" s="129" t="str">
        <f t="array" aca="1" ref="E293" ca="1">INDIRECT("FinalOutput[@["&amp;E$1&amp;"]]")</f>
        <v>Unitary</v>
      </c>
      <c r="F293" s="129">
        <f t="array" aca="1" ref="F293" ca="1">INDIRECT("FinalOutput[@["&amp;F$1&amp;"]]")</f>
        <v>175308</v>
      </c>
      <c r="G293" s="129">
        <f t="array" aca="1" ref="G293" ca="1">INDIRECT("FinalOutput[@["&amp;G$1&amp;"]]")</f>
        <v>13638.25</v>
      </c>
      <c r="H293" s="129">
        <f t="array" aca="1" ref="H293" ca="1">INDIRECT("FinalOutput[@["&amp;H$1&amp;"]]")</f>
        <v>136</v>
      </c>
      <c r="I293" s="129">
        <f t="array" aca="1" ref="I293" ca="1">INDIRECT("FinalOutput[@["&amp;I$1&amp;"]]")</f>
        <v>50</v>
      </c>
      <c r="J293" s="162">
        <f ca="1">Profiling_FinalOutput[[#This Row],[TOTAL_Presented_Young_ppl_2014]]/Profiling_FinalOutput[[#This Row],[LA_Population]]</f>
        <v>7.7577748876263492E-4</v>
      </c>
      <c r="K293" s="162">
        <f ca="1">Profiling_FinalOutput[[#This Row],[TOTAL_Assessed_Young_ppl_2014]]/Profiling_FinalOutput[[#This Row],[LA_Population]]</f>
        <v>2.8521231204508635E-4</v>
      </c>
      <c r="L29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0.63235294117647056</v>
      </c>
    </row>
    <row r="294" spans="1:12">
      <c r="A294" s="161" t="str">
        <f t="array" aca="1" ref="A294" ca="1">INDIRECT("FinalOutput[@["&amp;A$1&amp;"]]")</f>
        <v>England</v>
      </c>
      <c r="B294" s="129" t="str">
        <f t="array" aca="1" ref="B294" ca="1">INDIRECT("FinalOutput[@["&amp;B$1&amp;"]]")</f>
        <v>Sefton</v>
      </c>
      <c r="C294" s="129" t="str">
        <f t="array" aca="1" ref="C294" ca="1">INDIRECT("FinalOutput[@["&amp;C$1&amp;"]]")</f>
        <v>E08000014</v>
      </c>
      <c r="D294" s="129" t="str">
        <f t="array" aca="1" ref="D294" ca="1">INDIRECT("FinalOutput[@["&amp;D$1&amp;"]]")</f>
        <v>Sefton</v>
      </c>
      <c r="E294" s="129" t="str">
        <f t="array" aca="1" ref="E294" ca="1">INDIRECT("FinalOutput[@["&amp;E$1&amp;"]]")</f>
        <v>Unitary</v>
      </c>
      <c r="F294" s="129">
        <f t="array" aca="1" ref="F294" ca="1">INDIRECT("FinalOutput[@["&amp;F$1&amp;"]]")</f>
        <v>273790</v>
      </c>
      <c r="G294" s="129">
        <f t="array" aca="1" ref="G294" ca="1">INDIRECT("FinalOutput[@["&amp;G$1&amp;"]]")</f>
        <v>15313.61</v>
      </c>
      <c r="H294" s="129">
        <f t="array" aca="1" ref="H294" ca="1">INDIRECT("FinalOutput[@["&amp;H$1&amp;"]]")</f>
        <v>0</v>
      </c>
      <c r="I294" s="129">
        <f t="array" aca="1" ref="I294" ca="1">INDIRECT("FinalOutput[@["&amp;I$1&amp;"]]")</f>
        <v>0</v>
      </c>
      <c r="J294" s="162">
        <f ca="1">Profiling_FinalOutput[[#This Row],[TOTAL_Presented_Young_ppl_2014]]/Profiling_FinalOutput[[#This Row],[LA_Population]]</f>
        <v>0</v>
      </c>
      <c r="K294" s="162">
        <f ca="1">Profiling_FinalOutput[[#This Row],[TOTAL_Assessed_Young_ppl_2014]]/Profiling_FinalOutput[[#This Row],[LA_Population]]</f>
        <v>0</v>
      </c>
      <c r="L29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5" spans="1:12">
      <c r="A295" s="161" t="str">
        <f t="array" aca="1" ref="A295" ca="1">INDIRECT("FinalOutput[@["&amp;A$1&amp;"]]")</f>
        <v>England</v>
      </c>
      <c r="B295" s="129" t="str">
        <f t="array" aca="1" ref="B295" ca="1">INDIRECT("FinalOutput[@["&amp;B$1&amp;"]]")</f>
        <v>Haringey</v>
      </c>
      <c r="C295" s="129" t="str">
        <f t="array" aca="1" ref="C295" ca="1">INDIRECT("FinalOutput[@["&amp;C$1&amp;"]]")</f>
        <v>E09000014</v>
      </c>
      <c r="D295" s="129" t="str">
        <f t="array" aca="1" ref="D295" ca="1">INDIRECT("FinalOutput[@["&amp;D$1&amp;"]]")</f>
        <v>Haringey</v>
      </c>
      <c r="E295" s="129" t="str">
        <f t="array" aca="1" ref="E295" ca="1">INDIRECT("FinalOutput[@["&amp;E$1&amp;"]]")</f>
        <v>Unitary</v>
      </c>
      <c r="F295" s="129">
        <f t="array" aca="1" ref="F295" ca="1">INDIRECT("FinalOutput[@["&amp;F$1&amp;"]]")</f>
        <v>254926</v>
      </c>
      <c r="G295" s="129">
        <f t="array" aca="1" ref="G295" ca="1">INDIRECT("FinalOutput[@["&amp;G$1&amp;"]]")</f>
        <v>2958.85</v>
      </c>
      <c r="H295" s="129">
        <f t="array" aca="1" ref="H295" ca="1">INDIRECT("FinalOutput[@["&amp;H$1&amp;"]]")</f>
        <v>356</v>
      </c>
      <c r="I295" s="129">
        <f t="array" aca="1" ref="I295" ca="1">INDIRECT("FinalOutput[@["&amp;I$1&amp;"]]")</f>
        <v>193</v>
      </c>
      <c r="J295" s="162">
        <f ca="1">Profiling_FinalOutput[[#This Row],[TOTAL_Presented_Young_ppl_2014]]/Profiling_FinalOutput[[#This Row],[LA_Population]]</f>
        <v>1.3964836854616634E-3</v>
      </c>
      <c r="K295" s="162">
        <f ca="1">Profiling_FinalOutput[[#This Row],[TOTAL_Assessed_Young_ppl_2014]]/Profiling_FinalOutput[[#This Row],[LA_Population]]</f>
        <v>7.5708244745533999E-4</v>
      </c>
      <c r="L29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0.45786516853932585</v>
      </c>
    </row>
    <row r="296" spans="1:12">
      <c r="A296" s="161" t="str">
        <f t="array" aca="1" ref="A296" ca="1">INDIRECT("FinalOutput[@["&amp;A$1&amp;"]]")</f>
        <v>Wales</v>
      </c>
      <c r="B296" s="129" t="str">
        <f t="array" aca="1" ref="B296" ca="1">INDIRECT("FinalOutput[@["&amp;B$1&amp;"]]")</f>
        <v/>
      </c>
      <c r="C296" s="129" t="str">
        <f t="array" aca="1" ref="C296" ca="1">INDIRECT("FinalOutput[@["&amp;C$1&amp;"]]")</f>
        <v>W06000018</v>
      </c>
      <c r="D296" s="129" t="str">
        <f t="array" aca="1" ref="D296" ca="1">INDIRECT("FinalOutput[@["&amp;D$1&amp;"]]")</f>
        <v>Caerphilly</v>
      </c>
      <c r="E296" s="129" t="str">
        <f t="array" aca="1" ref="E296" ca="1">INDIRECT("FinalOutput[@["&amp;E$1&amp;"]]")</f>
        <v>Local Authority</v>
      </c>
      <c r="F296" s="129">
        <f t="array" aca="1" ref="F296" ca="1">INDIRECT("FinalOutput[@["&amp;F$1&amp;"]]")</f>
        <v>178806</v>
      </c>
      <c r="G296" s="129">
        <f t="array" aca="1" ref="G296" ca="1">INDIRECT("FinalOutput[@["&amp;G$1&amp;"]]")</f>
        <v>27745.02</v>
      </c>
      <c r="H296" s="129">
        <f t="array" aca="1" ref="H296" ca="1">INDIRECT("FinalOutput[@["&amp;H$1&amp;"]]")</f>
        <v>0</v>
      </c>
      <c r="I296" s="129">
        <f t="array" aca="1" ref="I296" ca="1">INDIRECT("FinalOutput[@["&amp;I$1&amp;"]]")</f>
        <v>0</v>
      </c>
      <c r="J296" s="162">
        <f ca="1">Profiling_FinalOutput[[#This Row],[TOTAL_Presented_Young_ppl_2014]]/Profiling_FinalOutput[[#This Row],[LA_Population]]</f>
        <v>0</v>
      </c>
      <c r="K296" s="162">
        <f ca="1">Profiling_FinalOutput[[#This Row],[TOTAL_Assessed_Young_ppl_2014]]/Profiling_FinalOutput[[#This Row],[LA_Population]]</f>
        <v>0</v>
      </c>
      <c r="L29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297" spans="1:12">
      <c r="A297" s="161" t="str">
        <f t="array" aca="1" ref="A297" ca="1">INDIRECT("FinalOutput[@["&amp;A$1&amp;"]]")</f>
        <v>England</v>
      </c>
      <c r="B297" s="129" t="str">
        <f t="array" aca="1" ref="B297" ca="1">INDIRECT("FinalOutput[@["&amp;B$1&amp;"]]")</f>
        <v>Wirral</v>
      </c>
      <c r="C297" s="129" t="str">
        <f t="array" aca="1" ref="C297" ca="1">INDIRECT("FinalOutput[@["&amp;C$1&amp;"]]")</f>
        <v>E08000015</v>
      </c>
      <c r="D297" s="129" t="str">
        <f t="array" aca="1" ref="D297" ca="1">INDIRECT("FinalOutput[@["&amp;D$1&amp;"]]")</f>
        <v>Wirral</v>
      </c>
      <c r="E297" s="129" t="str">
        <f t="array" aca="1" ref="E297" ca="1">INDIRECT("FinalOutput[@["&amp;E$1&amp;"]]")</f>
        <v>Unitary</v>
      </c>
      <c r="F297" s="129">
        <f t="array" aca="1" ref="F297" ca="1">INDIRECT("FinalOutput[@["&amp;F$1&amp;"]]")</f>
        <v>319783</v>
      </c>
      <c r="G297" s="129">
        <f t="array" aca="1" ref="G297" ca="1">INDIRECT("FinalOutput[@["&amp;G$1&amp;"]]")</f>
        <v>15704.94</v>
      </c>
      <c r="H297" s="129">
        <f t="array" aca="1" ref="H297" ca="1">INDIRECT("FinalOutput[@["&amp;H$1&amp;"]]")</f>
        <v>448</v>
      </c>
      <c r="I297" s="129">
        <f t="array" aca="1" ref="I297" ca="1">INDIRECT("FinalOutput[@["&amp;I$1&amp;"]]")</f>
        <v>36</v>
      </c>
      <c r="J297" s="162">
        <f ca="1">Profiling_FinalOutput[[#This Row],[TOTAL_Presented_Young_ppl_2014]]/Profiling_FinalOutput[[#This Row],[LA_Population]]</f>
        <v>1.4009500192317915E-3</v>
      </c>
      <c r="K297" s="162">
        <f ca="1">Profiling_FinalOutput[[#This Row],[TOTAL_Assessed_Young_ppl_2014]]/Profiling_FinalOutput[[#This Row],[LA_Population]]</f>
        <v>1.1257634083112611E-4</v>
      </c>
      <c r="L29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0.9196428571428571</v>
      </c>
    </row>
    <row r="298" spans="1:12">
      <c r="A298" s="161" t="str">
        <f t="array" aca="1" ref="A298" ca="1">INDIRECT("FinalOutput[@["&amp;A$1&amp;"]]")</f>
        <v>England</v>
      </c>
      <c r="B298" s="129" t="str">
        <f t="array" aca="1" ref="B298" ca="1">INDIRECT("FinalOutput[@["&amp;B$1&amp;"]]")</f>
        <v>Barnsley</v>
      </c>
      <c r="C298" s="129" t="str">
        <f t="array" aca="1" ref="C298" ca="1">INDIRECT("FinalOutput[@["&amp;C$1&amp;"]]")</f>
        <v>E08000016</v>
      </c>
      <c r="D298" s="129" t="str">
        <f t="array" aca="1" ref="D298" ca="1">INDIRECT("FinalOutput[@["&amp;D$1&amp;"]]")</f>
        <v>Barnsley</v>
      </c>
      <c r="E298" s="129" t="str">
        <f t="array" aca="1" ref="E298" ca="1">INDIRECT("FinalOutput[@["&amp;E$1&amp;"]]")</f>
        <v>Unitary</v>
      </c>
      <c r="F298" s="129">
        <f t="array" aca="1" ref="F298" ca="1">INDIRECT("FinalOutput[@["&amp;F$1&amp;"]]")</f>
        <v>231221</v>
      </c>
      <c r="G298" s="129">
        <f t="array" aca="1" ref="G298" ca="1">INDIRECT("FinalOutput[@["&amp;G$1&amp;"]]")</f>
        <v>32905.31</v>
      </c>
      <c r="H298" s="129">
        <f t="array" aca="1" ref="H298" ca="1">INDIRECT("FinalOutput[@["&amp;H$1&amp;"]]")</f>
        <v>109</v>
      </c>
      <c r="I298" s="129">
        <f t="array" aca="1" ref="I298" ca="1">INDIRECT("FinalOutput[@["&amp;I$1&amp;"]]")</f>
        <v>107</v>
      </c>
      <c r="J298" s="162">
        <f ca="1">Profiling_FinalOutput[[#This Row],[TOTAL_Presented_Young_ppl_2014]]/Profiling_FinalOutput[[#This Row],[LA_Population]]</f>
        <v>4.7141046877230007E-4</v>
      </c>
      <c r="K298" s="162">
        <f ca="1">Profiling_FinalOutput[[#This Row],[TOTAL_Assessed_Young_ppl_2014]]/Profiling_FinalOutput[[#This Row],[LA_Population]]</f>
        <v>4.6276073540033128E-4</v>
      </c>
      <c r="L29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1.834862385321101E-2</v>
      </c>
    </row>
    <row r="299" spans="1:12">
      <c r="A299" s="161" t="str">
        <f t="array" aca="1" ref="A299" ca="1">INDIRECT("FinalOutput[@["&amp;A$1&amp;"]]")</f>
        <v>England</v>
      </c>
      <c r="B299" s="129" t="str">
        <f t="array" aca="1" ref="B299" ca="1">INDIRECT("FinalOutput[@["&amp;B$1&amp;"]]")</f>
        <v>Doncaster</v>
      </c>
      <c r="C299" s="129" t="str">
        <f t="array" aca="1" ref="C299" ca="1">INDIRECT("FinalOutput[@["&amp;C$1&amp;"]]")</f>
        <v>E08000017</v>
      </c>
      <c r="D299" s="129" t="str">
        <f t="array" aca="1" ref="D299" ca="1">INDIRECT("FinalOutput[@["&amp;D$1&amp;"]]")</f>
        <v>Doncaster</v>
      </c>
      <c r="E299" s="129" t="str">
        <f t="array" aca="1" ref="E299" ca="1">INDIRECT("FinalOutput[@["&amp;E$1&amp;"]]")</f>
        <v>Unitary</v>
      </c>
      <c r="F299" s="129">
        <f t="array" aca="1" ref="F299" ca="1">INDIRECT("FinalOutput[@["&amp;F$1&amp;"]]")</f>
        <v>302402</v>
      </c>
      <c r="G299" s="129">
        <f t="array" aca="1" ref="G299" ca="1">INDIRECT("FinalOutput[@["&amp;G$1&amp;"]]")</f>
        <v>56799.22</v>
      </c>
      <c r="H299" s="129">
        <f t="array" aca="1" ref="H299" ca="1">INDIRECT("FinalOutput[@["&amp;H$1&amp;"]]")</f>
        <v>0</v>
      </c>
      <c r="I299" s="129">
        <f t="array" aca="1" ref="I299" ca="1">INDIRECT("FinalOutput[@["&amp;I$1&amp;"]]")</f>
        <v>0</v>
      </c>
      <c r="J299" s="162">
        <f ca="1">Profiling_FinalOutput[[#This Row],[TOTAL_Presented_Young_ppl_2014]]/Profiling_FinalOutput[[#This Row],[LA_Population]]</f>
        <v>0</v>
      </c>
      <c r="K299" s="162">
        <f ca="1">Profiling_FinalOutput[[#This Row],[TOTAL_Assessed_Young_ppl_2014]]/Profiling_FinalOutput[[#This Row],[LA_Population]]</f>
        <v>0</v>
      </c>
      <c r="L29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0" spans="1:12">
      <c r="A300" s="161" t="str">
        <f t="array" aca="1" ref="A300" ca="1">INDIRECT("FinalOutput[@["&amp;A$1&amp;"]]")</f>
        <v>England</v>
      </c>
      <c r="B300" s="129" t="str">
        <f t="array" aca="1" ref="B300" ca="1">INDIRECT("FinalOutput[@["&amp;B$1&amp;"]]")</f>
        <v>Harrow</v>
      </c>
      <c r="C300" s="129" t="str">
        <f t="array" aca="1" ref="C300" ca="1">INDIRECT("FinalOutput[@["&amp;C$1&amp;"]]")</f>
        <v>E09000015</v>
      </c>
      <c r="D300" s="129" t="str">
        <f t="array" aca="1" ref="D300" ca="1">INDIRECT("FinalOutput[@["&amp;D$1&amp;"]]")</f>
        <v>Harrow</v>
      </c>
      <c r="E300" s="129" t="str">
        <f t="array" aca="1" ref="E300" ca="1">INDIRECT("FinalOutput[@["&amp;E$1&amp;"]]")</f>
        <v>Unitary</v>
      </c>
      <c r="F300" s="129">
        <f t="array" aca="1" ref="F300" ca="1">INDIRECT("FinalOutput[@["&amp;F$1&amp;"]]")</f>
        <v>239056</v>
      </c>
      <c r="G300" s="129">
        <f t="array" aca="1" ref="G300" ca="1">INDIRECT("FinalOutput[@["&amp;G$1&amp;"]]")</f>
        <v>5046.91</v>
      </c>
      <c r="H300" s="129">
        <f t="array" aca="1" ref="H300" ca="1">INDIRECT("FinalOutput[@["&amp;H$1&amp;"]]")</f>
        <v>0</v>
      </c>
      <c r="I300" s="129">
        <f t="array" aca="1" ref="I300" ca="1">INDIRECT("FinalOutput[@["&amp;I$1&amp;"]]")</f>
        <v>0</v>
      </c>
      <c r="J300" s="162">
        <f ca="1">Profiling_FinalOutput[[#This Row],[TOTAL_Presented_Young_ppl_2014]]/Profiling_FinalOutput[[#This Row],[LA_Population]]</f>
        <v>0</v>
      </c>
      <c r="K300" s="162">
        <f ca="1">Profiling_FinalOutput[[#This Row],[TOTAL_Assessed_Young_ppl_2014]]/Profiling_FinalOutput[[#This Row],[LA_Population]]</f>
        <v>0</v>
      </c>
      <c r="L30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1" spans="1:12">
      <c r="A301" s="161" t="str">
        <f t="array" aca="1" ref="A301" ca="1">INDIRECT("FinalOutput[@["&amp;A$1&amp;"]]")</f>
        <v>England</v>
      </c>
      <c r="B301" s="129" t="str">
        <f t="array" aca="1" ref="B301" ca="1">INDIRECT("FinalOutput[@["&amp;B$1&amp;"]]")</f>
        <v>Rotherham</v>
      </c>
      <c r="C301" s="129" t="str">
        <f t="array" aca="1" ref="C301" ca="1">INDIRECT("FinalOutput[@["&amp;C$1&amp;"]]")</f>
        <v>E08000018</v>
      </c>
      <c r="D301" s="129" t="str">
        <f t="array" aca="1" ref="D301" ca="1">INDIRECT("FinalOutput[@["&amp;D$1&amp;"]]")</f>
        <v>Rotherham</v>
      </c>
      <c r="E301" s="129" t="str">
        <f t="array" aca="1" ref="E301" ca="1">INDIRECT("FinalOutput[@["&amp;E$1&amp;"]]")</f>
        <v>Unitary</v>
      </c>
      <c r="F301" s="129">
        <f t="array" aca="1" ref="F301" ca="1">INDIRECT("FinalOutput[@["&amp;F$1&amp;"]]")</f>
        <v>257280</v>
      </c>
      <c r="G301" s="129">
        <f t="array" aca="1" ref="G301" ca="1">INDIRECT("FinalOutput[@["&amp;G$1&amp;"]]")</f>
        <v>28653.77</v>
      </c>
      <c r="H301" s="129">
        <f t="array" aca="1" ref="H301" ca="1">INDIRECT("FinalOutput[@["&amp;H$1&amp;"]]")</f>
        <v>0</v>
      </c>
      <c r="I301" s="129">
        <f t="array" aca="1" ref="I301" ca="1">INDIRECT("FinalOutput[@["&amp;I$1&amp;"]]")</f>
        <v>0</v>
      </c>
      <c r="J301" s="162">
        <f ca="1">Profiling_FinalOutput[[#This Row],[TOTAL_Presented_Young_ppl_2014]]/Profiling_FinalOutput[[#This Row],[LA_Population]]</f>
        <v>0</v>
      </c>
      <c r="K301" s="162">
        <f ca="1">Profiling_FinalOutput[[#This Row],[TOTAL_Assessed_Young_ppl_2014]]/Profiling_FinalOutput[[#This Row],[LA_Population]]</f>
        <v>0</v>
      </c>
      <c r="L30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2" spans="1:12">
      <c r="A302" s="161" t="str">
        <f t="array" aca="1" ref="A302" ca="1">INDIRECT("FinalOutput[@["&amp;A$1&amp;"]]")</f>
        <v>England</v>
      </c>
      <c r="B302" s="129" t="str">
        <f t="array" aca="1" ref="B302" ca="1">INDIRECT("FinalOutput[@["&amp;B$1&amp;"]]")</f>
        <v>Sheffield</v>
      </c>
      <c r="C302" s="129" t="str">
        <f t="array" aca="1" ref="C302" ca="1">INDIRECT("FinalOutput[@["&amp;C$1&amp;"]]")</f>
        <v>E08000019</v>
      </c>
      <c r="D302" s="129" t="str">
        <f t="array" aca="1" ref="D302" ca="1">INDIRECT("FinalOutput[@["&amp;D$1&amp;"]]")</f>
        <v>Sheffield</v>
      </c>
      <c r="E302" s="129" t="str">
        <f t="array" aca="1" ref="E302" ca="1">INDIRECT("FinalOutput[@["&amp;E$1&amp;"]]")</f>
        <v>Unitary</v>
      </c>
      <c r="F302" s="129">
        <f t="array" aca="1" ref="F302" ca="1">INDIRECT("FinalOutput[@["&amp;F$1&amp;"]]")</f>
        <v>552698</v>
      </c>
      <c r="G302" s="129">
        <f t="array" aca="1" ref="G302" ca="1">INDIRECT("FinalOutput[@["&amp;G$1&amp;"]]")</f>
        <v>36794.79</v>
      </c>
      <c r="H302" s="129">
        <f t="array" aca="1" ref="H302" ca="1">INDIRECT("FinalOutput[@["&amp;H$1&amp;"]]")</f>
        <v>661</v>
      </c>
      <c r="I302" s="129">
        <f t="array" aca="1" ref="I302" ca="1">INDIRECT("FinalOutput[@["&amp;I$1&amp;"]]")</f>
        <v>661</v>
      </c>
      <c r="J302" s="162">
        <f ca="1">Profiling_FinalOutput[[#This Row],[TOTAL_Presented_Young_ppl_2014]]/Profiling_FinalOutput[[#This Row],[LA_Population]]</f>
        <v>1.1959514961154194E-3</v>
      </c>
      <c r="K302" s="162">
        <f ca="1">Profiling_FinalOutput[[#This Row],[TOTAL_Assessed_Young_ppl_2014]]/Profiling_FinalOutput[[#This Row],[LA_Population]]</f>
        <v>1.1959514961154194E-3</v>
      </c>
      <c r="L30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3" spans="1:12">
      <c r="A303" s="161" t="str">
        <f t="array" aca="1" ref="A303" ca="1">INDIRECT("FinalOutput[@["&amp;A$1&amp;"]]")</f>
        <v>England</v>
      </c>
      <c r="B303" s="129" t="str">
        <f t="array" aca="1" ref="B303" ca="1">INDIRECT("FinalOutput[@["&amp;B$1&amp;"]]")</f>
        <v>North Tyneside</v>
      </c>
      <c r="C303" s="129" t="str">
        <f t="array" aca="1" ref="C303" ca="1">INDIRECT("FinalOutput[@["&amp;C$1&amp;"]]")</f>
        <v>E08000022</v>
      </c>
      <c r="D303" s="129" t="str">
        <f t="array" aca="1" ref="D303" ca="1">INDIRECT("FinalOutput[@["&amp;D$1&amp;"]]")</f>
        <v>North Tyneside</v>
      </c>
      <c r="E303" s="129" t="str">
        <f t="array" aca="1" ref="E303" ca="1">INDIRECT("FinalOutput[@["&amp;E$1&amp;"]]")</f>
        <v>Unitary</v>
      </c>
      <c r="F303" s="129">
        <f t="array" aca="1" ref="F303" ca="1">INDIRECT("FinalOutput[@["&amp;F$1&amp;"]]")</f>
        <v>200801</v>
      </c>
      <c r="G303" s="129">
        <f t="array" aca="1" ref="G303" ca="1">INDIRECT("FinalOutput[@["&amp;G$1&amp;"]]")</f>
        <v>8239.1</v>
      </c>
      <c r="H303" s="129">
        <f t="array" aca="1" ref="H303" ca="1">INDIRECT("FinalOutput[@["&amp;H$1&amp;"]]")</f>
        <v>0</v>
      </c>
      <c r="I303" s="129">
        <f t="array" aca="1" ref="I303" ca="1">INDIRECT("FinalOutput[@["&amp;I$1&amp;"]]")</f>
        <v>0</v>
      </c>
      <c r="J303" s="162">
        <f ca="1">Profiling_FinalOutput[[#This Row],[TOTAL_Presented_Young_ppl_2014]]/Profiling_FinalOutput[[#This Row],[LA_Population]]</f>
        <v>0</v>
      </c>
      <c r="K303" s="162">
        <f ca="1">Profiling_FinalOutput[[#This Row],[TOTAL_Assessed_Young_ppl_2014]]/Profiling_FinalOutput[[#This Row],[LA_Population]]</f>
        <v>0</v>
      </c>
      <c r="L30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4" spans="1:12">
      <c r="A304" s="161" t="str">
        <f t="array" aca="1" ref="A304" ca="1">INDIRECT("FinalOutput[@["&amp;A$1&amp;"]]")</f>
        <v>England</v>
      </c>
      <c r="B304" s="129" t="str">
        <f t="array" aca="1" ref="B304" ca="1">INDIRECT("FinalOutput[@["&amp;B$1&amp;"]]")</f>
        <v>Kingston upon Thames</v>
      </c>
      <c r="C304" s="129" t="str">
        <f t="array" aca="1" ref="C304" ca="1">INDIRECT("FinalOutput[@["&amp;C$1&amp;"]]")</f>
        <v>E09000021</v>
      </c>
      <c r="D304" s="129" t="str">
        <f t="array" aca="1" ref="D304" ca="1">INDIRECT("FinalOutput[@["&amp;D$1&amp;"]]")</f>
        <v>Kingston upon Thames</v>
      </c>
      <c r="E304" s="129" t="str">
        <f t="array" aca="1" ref="E304" ca="1">INDIRECT("FinalOutput[@["&amp;E$1&amp;"]]")</f>
        <v>Unitary</v>
      </c>
      <c r="F304" s="129">
        <f t="array" aca="1" ref="F304" ca="1">INDIRECT("FinalOutput[@["&amp;F$1&amp;"]]")</f>
        <v>160060</v>
      </c>
      <c r="G304" s="129">
        <f t="array" aca="1" ref="G304" ca="1">INDIRECT("FinalOutput[@["&amp;G$1&amp;"]]")</f>
        <v>3724.69</v>
      </c>
      <c r="H304" s="129">
        <f t="array" aca="1" ref="H304" ca="1">INDIRECT("FinalOutput[@["&amp;H$1&amp;"]]")</f>
        <v>14</v>
      </c>
      <c r="I304" s="129">
        <f t="array" aca="1" ref="I304" ca="1">INDIRECT("FinalOutput[@["&amp;I$1&amp;"]]")</f>
        <v>14</v>
      </c>
      <c r="J304" s="162">
        <f ca="1">Profiling_FinalOutput[[#This Row],[TOTAL_Presented_Young_ppl_2014]]/Profiling_FinalOutput[[#This Row],[LA_Population]]</f>
        <v>8.7467199800074971E-5</v>
      </c>
      <c r="K304" s="162">
        <f ca="1">Profiling_FinalOutput[[#This Row],[TOTAL_Assessed_Young_ppl_2014]]/Profiling_FinalOutput[[#This Row],[LA_Population]]</f>
        <v>8.7467199800074971E-5</v>
      </c>
      <c r="L30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5" spans="1:12">
      <c r="A305" s="161" t="str">
        <f t="array" aca="1" ref="A305" ca="1">INDIRECT("FinalOutput[@["&amp;A$1&amp;"]]")</f>
        <v>England</v>
      </c>
      <c r="B305" s="129" t="str">
        <f t="array" aca="1" ref="B305" ca="1">INDIRECT("FinalOutput[@["&amp;B$1&amp;"]]")</f>
        <v>South Tyneside</v>
      </c>
      <c r="C305" s="129" t="str">
        <f t="array" aca="1" ref="C305" ca="1">INDIRECT("FinalOutput[@["&amp;C$1&amp;"]]")</f>
        <v>E08000023</v>
      </c>
      <c r="D305" s="129" t="str">
        <f t="array" aca="1" ref="D305" ca="1">INDIRECT("FinalOutput[@["&amp;D$1&amp;"]]")</f>
        <v>South Tyneside</v>
      </c>
      <c r="E305" s="129" t="str">
        <f t="array" aca="1" ref="E305" ca="1">INDIRECT("FinalOutput[@["&amp;E$1&amp;"]]")</f>
        <v>Unitary</v>
      </c>
      <c r="F305" s="129">
        <f t="array" aca="1" ref="F305" ca="1">INDIRECT("FinalOutput[@["&amp;F$1&amp;"]]")</f>
        <v>148127</v>
      </c>
      <c r="G305" s="129">
        <f t="array" aca="1" ref="G305" ca="1">INDIRECT("FinalOutput[@["&amp;G$1&amp;"]]")</f>
        <v>6441.31</v>
      </c>
      <c r="H305" s="129">
        <f t="array" aca="1" ref="H305" ca="1">INDIRECT("FinalOutput[@["&amp;H$1&amp;"]]")</f>
        <v>0</v>
      </c>
      <c r="I305" s="129">
        <f t="array" aca="1" ref="I305" ca="1">INDIRECT("FinalOutput[@["&amp;I$1&amp;"]]")</f>
        <v>0</v>
      </c>
      <c r="J305" s="162">
        <f ca="1">Profiling_FinalOutput[[#This Row],[TOTAL_Presented_Young_ppl_2014]]/Profiling_FinalOutput[[#This Row],[LA_Population]]</f>
        <v>0</v>
      </c>
      <c r="K305" s="162">
        <f ca="1">Profiling_FinalOutput[[#This Row],[TOTAL_Assessed_Young_ppl_2014]]/Profiling_FinalOutput[[#This Row],[LA_Population]]</f>
        <v>0</v>
      </c>
      <c r="L30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6" spans="1:12">
      <c r="A306" s="161" t="str">
        <f t="array" aca="1" ref="A306" ca="1">INDIRECT("FinalOutput[@["&amp;A$1&amp;"]]")</f>
        <v>England</v>
      </c>
      <c r="B306" s="129" t="str">
        <f t="array" aca="1" ref="B306" ca="1">INDIRECT("FinalOutput[@["&amp;B$1&amp;"]]")</f>
        <v>Coventry</v>
      </c>
      <c r="C306" s="129" t="str">
        <f t="array" aca="1" ref="C306" ca="1">INDIRECT("FinalOutput[@["&amp;C$1&amp;"]]")</f>
        <v>E08000026</v>
      </c>
      <c r="D306" s="129" t="str">
        <f t="array" aca="1" ref="D306" ca="1">INDIRECT("FinalOutput[@["&amp;D$1&amp;"]]")</f>
        <v>Coventry</v>
      </c>
      <c r="E306" s="129" t="str">
        <f t="array" aca="1" ref="E306" ca="1">INDIRECT("FinalOutput[@["&amp;E$1&amp;"]]")</f>
        <v>Unitary</v>
      </c>
      <c r="F306" s="129">
        <f t="array" aca="1" ref="F306" ca="1">INDIRECT("FinalOutput[@["&amp;F$1&amp;"]]")</f>
        <v>316960</v>
      </c>
      <c r="G306" s="129">
        <f t="array" aca="1" ref="G306" ca="1">INDIRECT("FinalOutput[@["&amp;G$1&amp;"]]")</f>
        <v>9864.42</v>
      </c>
      <c r="H306" s="129">
        <f t="array" aca="1" ref="H306" ca="1">INDIRECT("FinalOutput[@["&amp;H$1&amp;"]]")</f>
        <v>0</v>
      </c>
      <c r="I306" s="129">
        <f t="array" aca="1" ref="I306" ca="1">INDIRECT("FinalOutput[@["&amp;I$1&amp;"]]")</f>
        <v>0</v>
      </c>
      <c r="J306" s="162">
        <f ca="1">Profiling_FinalOutput[[#This Row],[TOTAL_Presented_Young_ppl_2014]]/Profiling_FinalOutput[[#This Row],[LA_Population]]</f>
        <v>0</v>
      </c>
      <c r="K306" s="162">
        <f ca="1">Profiling_FinalOutput[[#This Row],[TOTAL_Assessed_Young_ppl_2014]]/Profiling_FinalOutput[[#This Row],[LA_Population]]</f>
        <v>0</v>
      </c>
      <c r="L30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7" spans="1:12">
      <c r="A307" s="161" t="str">
        <f t="array" aca="1" ref="A307" ca="1">INDIRECT("FinalOutput[@["&amp;A$1&amp;"]]")</f>
        <v>England</v>
      </c>
      <c r="B307" s="129" t="str">
        <f t="array" aca="1" ref="B307" ca="1">INDIRECT("FinalOutput[@["&amp;B$1&amp;"]]")</f>
        <v>Sunderland</v>
      </c>
      <c r="C307" s="129" t="str">
        <f t="array" aca="1" ref="C307" ca="1">INDIRECT("FinalOutput[@["&amp;C$1&amp;"]]")</f>
        <v>E08000024</v>
      </c>
      <c r="D307" s="129" t="str">
        <f t="array" aca="1" ref="D307" ca="1">INDIRECT("FinalOutput[@["&amp;D$1&amp;"]]")</f>
        <v>Sunderland</v>
      </c>
      <c r="E307" s="129" t="str">
        <f t="array" aca="1" ref="E307" ca="1">INDIRECT("FinalOutput[@["&amp;E$1&amp;"]]")</f>
        <v>Unitary</v>
      </c>
      <c r="F307" s="129">
        <f t="array" aca="1" ref="F307" ca="1">INDIRECT("FinalOutput[@["&amp;F$1&amp;"]]")</f>
        <v>275506</v>
      </c>
      <c r="G307" s="129">
        <f t="array" aca="1" ref="G307" ca="1">INDIRECT("FinalOutput[@["&amp;G$1&amp;"]]")</f>
        <v>13746.17</v>
      </c>
      <c r="H307" s="129">
        <f t="array" aca="1" ref="H307" ca="1">INDIRECT("FinalOutput[@["&amp;H$1&amp;"]]")</f>
        <v>0</v>
      </c>
      <c r="I307" s="129">
        <f t="array" aca="1" ref="I307" ca="1">INDIRECT("FinalOutput[@["&amp;I$1&amp;"]]")</f>
        <v>0</v>
      </c>
      <c r="J307" s="162">
        <f ca="1">Profiling_FinalOutput[[#This Row],[TOTAL_Presented_Young_ppl_2014]]/Profiling_FinalOutput[[#This Row],[LA_Population]]</f>
        <v>0</v>
      </c>
      <c r="K307" s="162">
        <f ca="1">Profiling_FinalOutput[[#This Row],[TOTAL_Assessed_Young_ppl_2014]]/Profiling_FinalOutput[[#This Row],[LA_Population]]</f>
        <v>0</v>
      </c>
      <c r="L30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8" spans="1:12">
      <c r="A308" s="161" t="str">
        <f t="array" aca="1" ref="A308" ca="1">INDIRECT("FinalOutput[@["&amp;A$1&amp;"]]")</f>
        <v>England</v>
      </c>
      <c r="B308" s="129" t="str">
        <f t="array" aca="1" ref="B308" ca="1">INDIRECT("FinalOutput[@["&amp;B$1&amp;"]]")</f>
        <v>Birmingham</v>
      </c>
      <c r="C308" s="129" t="str">
        <f t="array" aca="1" ref="C308" ca="1">INDIRECT("FinalOutput[@["&amp;C$1&amp;"]]")</f>
        <v>E08000025</v>
      </c>
      <c r="D308" s="129" t="str">
        <f t="array" aca="1" ref="D308" ca="1">INDIRECT("FinalOutput[@["&amp;D$1&amp;"]]")</f>
        <v>Birmingham</v>
      </c>
      <c r="E308" s="129" t="str">
        <f t="array" aca="1" ref="E308" ca="1">INDIRECT("FinalOutput[@["&amp;E$1&amp;"]]")</f>
        <v>Unitary</v>
      </c>
      <c r="F308" s="129">
        <f t="array" aca="1" ref="F308" ca="1">INDIRECT("FinalOutput[@["&amp;F$1&amp;"]]")</f>
        <v>1073045</v>
      </c>
      <c r="G308" s="129">
        <f t="array" aca="1" ref="G308" ca="1">INDIRECT("FinalOutput[@["&amp;G$1&amp;"]]")</f>
        <v>26778.82</v>
      </c>
      <c r="H308" s="129">
        <f t="array" aca="1" ref="H308" ca="1">INDIRECT("FinalOutput[@["&amp;H$1&amp;"]]")</f>
        <v>1195</v>
      </c>
      <c r="I308" s="129">
        <f t="array" aca="1" ref="I308" ca="1">INDIRECT("FinalOutput[@["&amp;I$1&amp;"]]")</f>
        <v>1195</v>
      </c>
      <c r="J308" s="162">
        <f ca="1">Profiling_FinalOutput[[#This Row],[TOTAL_Presented_Young_ppl_2014]]/Profiling_FinalOutput[[#This Row],[LA_Population]]</f>
        <v>1.1136532018694463E-3</v>
      </c>
      <c r="K308" s="162">
        <f ca="1">Profiling_FinalOutput[[#This Row],[TOTAL_Assessed_Young_ppl_2014]]/Profiling_FinalOutput[[#This Row],[LA_Population]]</f>
        <v>1.1136532018694463E-3</v>
      </c>
      <c r="L30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09" spans="1:12">
      <c r="A309" s="161" t="str">
        <f t="array" aca="1" ref="A309" ca="1">INDIRECT("FinalOutput[@["&amp;A$1&amp;"]]")</f>
        <v>England</v>
      </c>
      <c r="B309" s="129" t="str">
        <f t="array" aca="1" ref="B309" ca="1">INDIRECT("FinalOutput[@["&amp;B$1&amp;"]]")</f>
        <v>Dudley</v>
      </c>
      <c r="C309" s="129" t="str">
        <f t="array" aca="1" ref="C309" ca="1">INDIRECT("FinalOutput[@["&amp;C$1&amp;"]]")</f>
        <v>E08000027</v>
      </c>
      <c r="D309" s="129" t="str">
        <f t="array" aca="1" ref="D309" ca="1">INDIRECT("FinalOutput[@["&amp;D$1&amp;"]]")</f>
        <v>Dudley</v>
      </c>
      <c r="E309" s="129" t="str">
        <f t="array" aca="1" ref="E309" ca="1">INDIRECT("FinalOutput[@["&amp;E$1&amp;"]]")</f>
        <v>Unitary</v>
      </c>
      <c r="F309" s="129">
        <f t="array" aca="1" ref="F309" ca="1">INDIRECT("FinalOutput[@["&amp;F$1&amp;"]]")</f>
        <v>312925</v>
      </c>
      <c r="G309" s="129">
        <f t="array" aca="1" ref="G309" ca="1">INDIRECT("FinalOutput[@["&amp;G$1&amp;"]]")</f>
        <v>9795.66</v>
      </c>
      <c r="H309" s="129">
        <f t="array" aca="1" ref="H309" ca="1">INDIRECT("FinalOutput[@["&amp;H$1&amp;"]]")</f>
        <v>0</v>
      </c>
      <c r="I309" s="129">
        <f t="array" aca="1" ref="I309" ca="1">INDIRECT("FinalOutput[@["&amp;I$1&amp;"]]")</f>
        <v>0</v>
      </c>
      <c r="J309" s="162">
        <f ca="1">Profiling_FinalOutput[[#This Row],[TOTAL_Presented_Young_ppl_2014]]/Profiling_FinalOutput[[#This Row],[LA_Population]]</f>
        <v>0</v>
      </c>
      <c r="K309" s="162">
        <f ca="1">Profiling_FinalOutput[[#This Row],[TOTAL_Assessed_Young_ppl_2014]]/Profiling_FinalOutput[[#This Row],[LA_Population]]</f>
        <v>0</v>
      </c>
      <c r="L30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0" spans="1:12">
      <c r="A310" s="161" t="str">
        <f t="array" aca="1" ref="A310" ca="1">INDIRECT("FinalOutput[@["&amp;A$1&amp;"]]")</f>
        <v>England</v>
      </c>
      <c r="B310" s="129" t="str">
        <f t="array" aca="1" ref="B310" ca="1">INDIRECT("FinalOutput[@["&amp;B$1&amp;"]]")</f>
        <v>City of London</v>
      </c>
      <c r="C310" s="129" t="str">
        <f t="array" aca="1" ref="C310" ca="1">INDIRECT("FinalOutput[@["&amp;C$1&amp;"]]")</f>
        <v>E09000001</v>
      </c>
      <c r="D310" s="129" t="str">
        <f t="array" aca="1" ref="D310" ca="1">INDIRECT("FinalOutput[@["&amp;D$1&amp;"]]")</f>
        <v>City of London</v>
      </c>
      <c r="E310" s="129" t="str">
        <f t="array" aca="1" ref="E310" ca="1">INDIRECT("FinalOutput[@["&amp;E$1&amp;"]]")</f>
        <v>Unitary</v>
      </c>
      <c r="F310" s="129">
        <f t="array" aca="1" ref="F310" ca="1">INDIRECT("FinalOutput[@["&amp;F$1&amp;"]]")</f>
        <v>7375</v>
      </c>
      <c r="G310" s="129">
        <f t="array" aca="1" ref="G310" ca="1">INDIRECT("FinalOutput[@["&amp;G$1&amp;"]]")</f>
        <v>289.77999999999997</v>
      </c>
      <c r="H310" s="129">
        <f t="array" aca="1" ref="H310" ca="1">INDIRECT("FinalOutput[@["&amp;H$1&amp;"]]")</f>
        <v>8</v>
      </c>
      <c r="I310" s="129">
        <f t="array" aca="1" ref="I310" ca="1">INDIRECT("FinalOutput[@["&amp;I$1&amp;"]]")</f>
        <v>8</v>
      </c>
      <c r="J310" s="162">
        <f ca="1">Profiling_FinalOutput[[#This Row],[TOTAL_Presented_Young_ppl_2014]]/Profiling_FinalOutput[[#This Row],[LA_Population]]</f>
        <v>1.0847457627118644E-3</v>
      </c>
      <c r="K310" s="162">
        <f ca="1">Profiling_FinalOutput[[#This Row],[TOTAL_Assessed_Young_ppl_2014]]/Profiling_FinalOutput[[#This Row],[LA_Population]]</f>
        <v>1.0847457627118644E-3</v>
      </c>
      <c r="L31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1" spans="1:12">
      <c r="A311" s="161" t="str">
        <f t="array" aca="1" ref="A311" ca="1">INDIRECT("FinalOutput[@["&amp;A$1&amp;"]]")</f>
        <v>England</v>
      </c>
      <c r="B311" s="129" t="str">
        <f t="array" aca="1" ref="B311" ca="1">INDIRECT("FinalOutput[@["&amp;B$1&amp;"]]")</f>
        <v>Sandwell</v>
      </c>
      <c r="C311" s="129" t="str">
        <f t="array" aca="1" ref="C311" ca="1">INDIRECT("FinalOutput[@["&amp;C$1&amp;"]]")</f>
        <v>E08000028</v>
      </c>
      <c r="D311" s="129" t="str">
        <f t="array" aca="1" ref="D311" ca="1">INDIRECT("FinalOutput[@["&amp;D$1&amp;"]]")</f>
        <v>Sandwell</v>
      </c>
      <c r="E311" s="129" t="str">
        <f t="array" aca="1" ref="E311" ca="1">INDIRECT("FinalOutput[@["&amp;E$1&amp;"]]")</f>
        <v>Unitary</v>
      </c>
      <c r="F311" s="129">
        <f t="array" aca="1" ref="F311" ca="1">INDIRECT("FinalOutput[@["&amp;F$1&amp;"]]")</f>
        <v>308063</v>
      </c>
      <c r="G311" s="129">
        <f t="array" aca="1" ref="G311" ca="1">INDIRECT("FinalOutput[@["&amp;G$1&amp;"]]")</f>
        <v>8556.73</v>
      </c>
      <c r="H311" s="129">
        <f t="array" aca="1" ref="H311" ca="1">INDIRECT("FinalOutput[@["&amp;H$1&amp;"]]")</f>
        <v>0</v>
      </c>
      <c r="I311" s="129">
        <f t="array" aca="1" ref="I311" ca="1">INDIRECT("FinalOutput[@["&amp;I$1&amp;"]]")</f>
        <v>0</v>
      </c>
      <c r="J311" s="162">
        <f ca="1">Profiling_FinalOutput[[#This Row],[TOTAL_Presented_Young_ppl_2014]]/Profiling_FinalOutput[[#This Row],[LA_Population]]</f>
        <v>0</v>
      </c>
      <c r="K311" s="162">
        <f ca="1">Profiling_FinalOutput[[#This Row],[TOTAL_Assessed_Young_ppl_2014]]/Profiling_FinalOutput[[#This Row],[LA_Population]]</f>
        <v>0</v>
      </c>
      <c r="L31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2" spans="1:12">
      <c r="A312" s="161" t="str">
        <f t="array" aca="1" ref="A312" ca="1">INDIRECT("FinalOutput[@["&amp;A$1&amp;"]]")</f>
        <v>England</v>
      </c>
      <c r="B312" s="129" t="str">
        <f t="array" aca="1" ref="B312" ca="1">INDIRECT("FinalOutput[@["&amp;B$1&amp;"]]")</f>
        <v>Solihull</v>
      </c>
      <c r="C312" s="129" t="str">
        <f t="array" aca="1" ref="C312" ca="1">INDIRECT("FinalOutput[@["&amp;C$1&amp;"]]")</f>
        <v>E08000029</v>
      </c>
      <c r="D312" s="129" t="str">
        <f t="array" aca="1" ref="D312" ca="1">INDIRECT("FinalOutput[@["&amp;D$1&amp;"]]")</f>
        <v>Solihull</v>
      </c>
      <c r="E312" s="129" t="str">
        <f t="array" aca="1" ref="E312" ca="1">INDIRECT("FinalOutput[@["&amp;E$1&amp;"]]")</f>
        <v>Unitary</v>
      </c>
      <c r="F312" s="129">
        <f t="array" aca="1" ref="F312" ca="1">INDIRECT("FinalOutput[@["&amp;F$1&amp;"]]")</f>
        <v>206674</v>
      </c>
      <c r="G312" s="129">
        <f t="array" aca="1" ref="G312" ca="1">INDIRECT("FinalOutput[@["&amp;G$1&amp;"]]")</f>
        <v>17828.78</v>
      </c>
      <c r="H312" s="129">
        <f t="array" aca="1" ref="H312" ca="1">INDIRECT("FinalOutput[@["&amp;H$1&amp;"]]")</f>
        <v>0</v>
      </c>
      <c r="I312" s="129">
        <f t="array" aca="1" ref="I312" ca="1">INDIRECT("FinalOutput[@["&amp;I$1&amp;"]]")</f>
        <v>0</v>
      </c>
      <c r="J312" s="162">
        <f ca="1">Profiling_FinalOutput[[#This Row],[TOTAL_Presented_Young_ppl_2014]]/Profiling_FinalOutput[[#This Row],[LA_Population]]</f>
        <v>0</v>
      </c>
      <c r="K312" s="162">
        <f ca="1">Profiling_FinalOutput[[#This Row],[TOTAL_Assessed_Young_ppl_2014]]/Profiling_FinalOutput[[#This Row],[LA_Population]]</f>
        <v>0</v>
      </c>
      <c r="L31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3" spans="1:12">
      <c r="A313" s="161" t="str">
        <f t="array" aca="1" ref="A313" ca="1">INDIRECT("FinalOutput[@["&amp;A$1&amp;"]]")</f>
        <v>England</v>
      </c>
      <c r="B313" s="129" t="str">
        <f t="array" aca="1" ref="B313" ca="1">INDIRECT("FinalOutput[@["&amp;B$1&amp;"]]")</f>
        <v>Lambeth</v>
      </c>
      <c r="C313" s="129" t="str">
        <f t="array" aca="1" ref="C313" ca="1">INDIRECT("FinalOutput[@["&amp;C$1&amp;"]]")</f>
        <v>E09000022</v>
      </c>
      <c r="D313" s="129" t="str">
        <f t="array" aca="1" ref="D313" ca="1">INDIRECT("FinalOutput[@["&amp;D$1&amp;"]]")</f>
        <v>Lambeth</v>
      </c>
      <c r="E313" s="129" t="str">
        <f t="array" aca="1" ref="E313" ca="1">INDIRECT("FinalOutput[@["&amp;E$1&amp;"]]")</f>
        <v>Unitary</v>
      </c>
      <c r="F313" s="129">
        <f t="array" aca="1" ref="F313" ca="1">INDIRECT("FinalOutput[@["&amp;F$1&amp;"]]")</f>
        <v>303086</v>
      </c>
      <c r="G313" s="129">
        <f t="array" aca="1" ref="G313" ca="1">INDIRECT("FinalOutput[@["&amp;G$1&amp;"]]")</f>
        <v>2682.14</v>
      </c>
      <c r="H313" s="129">
        <f t="array" aca="1" ref="H313" ca="1">INDIRECT("FinalOutput[@["&amp;H$1&amp;"]]")</f>
        <v>700</v>
      </c>
      <c r="I313" s="129">
        <f t="array" aca="1" ref="I313" ca="1">INDIRECT("FinalOutput[@["&amp;I$1&amp;"]]")</f>
        <v>133</v>
      </c>
      <c r="J313" s="162">
        <f ca="1">Profiling_FinalOutput[[#This Row],[TOTAL_Presented_Young_ppl_2014]]/Profiling_FinalOutput[[#This Row],[LA_Population]]</f>
        <v>2.3095755000230958E-3</v>
      </c>
      <c r="K313" s="162">
        <f ca="1">Profiling_FinalOutput[[#This Row],[TOTAL_Assessed_Young_ppl_2014]]/Profiling_FinalOutput[[#This Row],[LA_Population]]</f>
        <v>4.3881934500438819E-4</v>
      </c>
      <c r="L31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0.81</v>
      </c>
    </row>
    <row r="314" spans="1:12">
      <c r="A314" s="161" t="str">
        <f t="array" aca="1" ref="A314" ca="1">INDIRECT("FinalOutput[@["&amp;A$1&amp;"]]")</f>
        <v>England</v>
      </c>
      <c r="B314" s="129" t="str">
        <f t="array" aca="1" ref="B314" ca="1">INDIRECT("FinalOutput[@["&amp;B$1&amp;"]]")</f>
        <v>Walsall</v>
      </c>
      <c r="C314" s="129" t="str">
        <f t="array" aca="1" ref="C314" ca="1">INDIRECT("FinalOutput[@["&amp;C$1&amp;"]]")</f>
        <v>E08000030</v>
      </c>
      <c r="D314" s="129" t="str">
        <f t="array" aca="1" ref="D314" ca="1">INDIRECT("FinalOutput[@["&amp;D$1&amp;"]]")</f>
        <v>Walsall</v>
      </c>
      <c r="E314" s="129" t="str">
        <f t="array" aca="1" ref="E314" ca="1">INDIRECT("FinalOutput[@["&amp;E$1&amp;"]]")</f>
        <v>Unitary</v>
      </c>
      <c r="F314" s="129">
        <f t="array" aca="1" ref="F314" ca="1">INDIRECT("FinalOutput[@["&amp;F$1&amp;"]]")</f>
        <v>269323</v>
      </c>
      <c r="G314" s="129">
        <f t="array" aca="1" ref="G314" ca="1">INDIRECT("FinalOutput[@["&amp;G$1&amp;"]]")</f>
        <v>10395.49</v>
      </c>
      <c r="H314" s="129">
        <f t="array" aca="1" ref="H314" ca="1">INDIRECT("FinalOutput[@["&amp;H$1&amp;"]]")</f>
        <v>0</v>
      </c>
      <c r="I314" s="129">
        <f t="array" aca="1" ref="I314" ca="1">INDIRECT("FinalOutput[@["&amp;I$1&amp;"]]")</f>
        <v>0</v>
      </c>
      <c r="J314" s="162">
        <f ca="1">Profiling_FinalOutput[[#This Row],[TOTAL_Presented_Young_ppl_2014]]/Profiling_FinalOutput[[#This Row],[LA_Population]]</f>
        <v>0</v>
      </c>
      <c r="K314" s="162">
        <f ca="1">Profiling_FinalOutput[[#This Row],[TOTAL_Assessed_Young_ppl_2014]]/Profiling_FinalOutput[[#This Row],[LA_Population]]</f>
        <v>0</v>
      </c>
      <c r="L31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5" spans="1:12">
      <c r="A315" s="161" t="str">
        <f t="array" aca="1" ref="A315" ca="1">INDIRECT("FinalOutput[@["&amp;A$1&amp;"]]")</f>
        <v>England</v>
      </c>
      <c r="B315" s="129" t="str">
        <f t="array" aca="1" ref="B315" ca="1">INDIRECT("FinalOutput[@["&amp;B$1&amp;"]]")</f>
        <v>Barking and Dagenham</v>
      </c>
      <c r="C315" s="129" t="str">
        <f t="array" aca="1" ref="C315" ca="1">INDIRECT("FinalOutput[@["&amp;C$1&amp;"]]")</f>
        <v>E09000002</v>
      </c>
      <c r="D315" s="129" t="str">
        <f t="array" aca="1" ref="D315" ca="1">INDIRECT("FinalOutput[@["&amp;D$1&amp;"]]")</f>
        <v>Barking and Dagenham</v>
      </c>
      <c r="E315" s="129" t="str">
        <f t="array" aca="1" ref="E315" ca="1">INDIRECT("FinalOutput[@["&amp;E$1&amp;"]]")</f>
        <v>Unitary</v>
      </c>
      <c r="F315" s="129">
        <f t="array" aca="1" ref="F315" ca="1">INDIRECT("FinalOutput[@["&amp;F$1&amp;"]]")</f>
        <v>185911</v>
      </c>
      <c r="G315" s="129">
        <f t="array" aca="1" ref="G315" ca="1">INDIRECT("FinalOutput[@["&amp;G$1&amp;"]]")</f>
        <v>3609.04</v>
      </c>
      <c r="H315" s="129">
        <f t="array" aca="1" ref="H315" ca="1">INDIRECT("FinalOutput[@["&amp;H$1&amp;"]]")</f>
        <v>0</v>
      </c>
      <c r="I315" s="129">
        <f t="array" aca="1" ref="I315" ca="1">INDIRECT("FinalOutput[@["&amp;I$1&amp;"]]")</f>
        <v>0</v>
      </c>
      <c r="J315" s="162">
        <f ca="1">Profiling_FinalOutput[[#This Row],[TOTAL_Presented_Young_ppl_2014]]/Profiling_FinalOutput[[#This Row],[LA_Population]]</f>
        <v>0</v>
      </c>
      <c r="K315" s="162">
        <f ca="1">Profiling_FinalOutput[[#This Row],[TOTAL_Assessed_Young_ppl_2014]]/Profiling_FinalOutput[[#This Row],[LA_Population]]</f>
        <v>0</v>
      </c>
      <c r="L31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6" spans="1:12">
      <c r="A316" s="161" t="str">
        <f t="array" aca="1" ref="A316" ca="1">INDIRECT("FinalOutput[@["&amp;A$1&amp;"]]")</f>
        <v>England</v>
      </c>
      <c r="B316" s="129" t="str">
        <f t="array" aca="1" ref="B316" ca="1">INDIRECT("FinalOutput[@["&amp;B$1&amp;"]]")</f>
        <v>Wolverhampton</v>
      </c>
      <c r="C316" s="129" t="str">
        <f t="array" aca="1" ref="C316" ca="1">INDIRECT("FinalOutput[@["&amp;C$1&amp;"]]")</f>
        <v>E08000031</v>
      </c>
      <c r="D316" s="129" t="str">
        <f t="array" aca="1" ref="D316" ca="1">INDIRECT("FinalOutput[@["&amp;D$1&amp;"]]")</f>
        <v>Wolverhampton</v>
      </c>
      <c r="E316" s="129" t="str">
        <f t="array" aca="1" ref="E316" ca="1">INDIRECT("FinalOutput[@["&amp;E$1&amp;"]]")</f>
        <v>Unitary</v>
      </c>
      <c r="F316" s="129">
        <f t="array" aca="1" ref="F316" ca="1">INDIRECT("FinalOutput[@["&amp;F$1&amp;"]]")</f>
        <v>249470</v>
      </c>
      <c r="G316" s="129">
        <f t="array" aca="1" ref="G316" ca="1">INDIRECT("FinalOutput[@["&amp;G$1&amp;"]]")</f>
        <v>6943.95</v>
      </c>
      <c r="H316" s="129">
        <f t="array" aca="1" ref="H316" ca="1">INDIRECT("FinalOutput[@["&amp;H$1&amp;"]]")</f>
        <v>0</v>
      </c>
      <c r="I316" s="129">
        <f t="array" aca="1" ref="I316" ca="1">INDIRECT("FinalOutput[@["&amp;I$1&amp;"]]")</f>
        <v>0</v>
      </c>
      <c r="J316" s="162">
        <f ca="1">Profiling_FinalOutput[[#This Row],[TOTAL_Presented_Young_ppl_2014]]/Profiling_FinalOutput[[#This Row],[LA_Population]]</f>
        <v>0</v>
      </c>
      <c r="K316" s="162">
        <f ca="1">Profiling_FinalOutput[[#This Row],[TOTAL_Assessed_Young_ppl_2014]]/Profiling_FinalOutput[[#This Row],[LA_Population]]</f>
        <v>0</v>
      </c>
      <c r="L31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7" spans="1:12">
      <c r="A317" s="161" t="str">
        <f t="array" aca="1" ref="A317" ca="1">INDIRECT("FinalOutput[@["&amp;A$1&amp;"]]")</f>
        <v>England</v>
      </c>
      <c r="B317" s="129" t="str">
        <f t="array" aca="1" ref="B317" ca="1">INDIRECT("FinalOutput[@["&amp;B$1&amp;"]]")</f>
        <v>Bradford</v>
      </c>
      <c r="C317" s="129" t="str">
        <f t="array" aca="1" ref="C317" ca="1">INDIRECT("FinalOutput[@["&amp;C$1&amp;"]]")</f>
        <v>E08000032</v>
      </c>
      <c r="D317" s="129" t="str">
        <f t="array" aca="1" ref="D317" ca="1">INDIRECT("FinalOutput[@["&amp;D$1&amp;"]]")</f>
        <v>Bradford</v>
      </c>
      <c r="E317" s="129" t="str">
        <f t="array" aca="1" ref="E317" ca="1">INDIRECT("FinalOutput[@["&amp;E$1&amp;"]]")</f>
        <v>Unitary</v>
      </c>
      <c r="F317" s="129">
        <f t="array" aca="1" ref="F317" ca="1">INDIRECT("FinalOutput[@["&amp;F$1&amp;"]]")</f>
        <v>522452</v>
      </c>
      <c r="G317" s="129">
        <f t="array" aca="1" ref="G317" ca="1">INDIRECT("FinalOutput[@["&amp;G$1&amp;"]]")</f>
        <v>36641.72</v>
      </c>
      <c r="H317" s="129">
        <f t="array" aca="1" ref="H317" ca="1">INDIRECT("FinalOutput[@["&amp;H$1&amp;"]]")</f>
        <v>1844</v>
      </c>
      <c r="I317" s="129">
        <f t="array" aca="1" ref="I317" ca="1">INDIRECT("FinalOutput[@["&amp;I$1&amp;"]]")</f>
        <v>207</v>
      </c>
      <c r="J317" s="162">
        <f ca="1">Profiling_FinalOutput[[#This Row],[TOTAL_Presented_Young_ppl_2014]]/Profiling_FinalOutput[[#This Row],[LA_Population]]</f>
        <v>3.5295108450154274E-3</v>
      </c>
      <c r="K317" s="162">
        <f ca="1">Profiling_FinalOutput[[#This Row],[TOTAL_Assessed_Young_ppl_2014]]/Profiling_FinalOutput[[#This Row],[LA_Population]]</f>
        <v>3.9620864691875999E-4</v>
      </c>
      <c r="L31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0.88774403470715835</v>
      </c>
    </row>
    <row r="318" spans="1:12">
      <c r="A318" s="161" t="str">
        <f t="array" aca="1" ref="A318" ca="1">INDIRECT("FinalOutput[@["&amp;A$1&amp;"]]")</f>
        <v>England</v>
      </c>
      <c r="B318" s="129" t="str">
        <f t="array" aca="1" ref="B318" ca="1">INDIRECT("FinalOutput[@["&amp;B$1&amp;"]]")</f>
        <v>Brent</v>
      </c>
      <c r="C318" s="129" t="str">
        <f t="array" aca="1" ref="C318" ca="1">INDIRECT("FinalOutput[@["&amp;C$1&amp;"]]")</f>
        <v>E09000005</v>
      </c>
      <c r="D318" s="129" t="str">
        <f t="array" aca="1" ref="D318" ca="1">INDIRECT("FinalOutput[@["&amp;D$1&amp;"]]")</f>
        <v>Brent</v>
      </c>
      <c r="E318" s="129" t="str">
        <f t="array" aca="1" ref="E318" ca="1">INDIRECT("FinalOutput[@["&amp;E$1&amp;"]]")</f>
        <v>Unitary</v>
      </c>
      <c r="F318" s="129">
        <f t="array" aca="1" ref="F318" ca="1">INDIRECT("FinalOutput[@["&amp;F$1&amp;"]]")</f>
        <v>311215</v>
      </c>
      <c r="G318" s="129">
        <f t="array" aca="1" ref="G318" ca="1">INDIRECT("FinalOutput[@["&amp;G$1&amp;"]]")</f>
        <v>4323.5200000000004</v>
      </c>
      <c r="H318" s="129">
        <f t="array" aca="1" ref="H318" ca="1">INDIRECT("FinalOutput[@["&amp;H$1&amp;"]]")</f>
        <v>0</v>
      </c>
      <c r="I318" s="129">
        <f t="array" aca="1" ref="I318" ca="1">INDIRECT("FinalOutput[@["&amp;I$1&amp;"]]")</f>
        <v>0</v>
      </c>
      <c r="J318" s="162">
        <f ca="1">Profiling_FinalOutput[[#This Row],[TOTAL_Presented_Young_ppl_2014]]/Profiling_FinalOutput[[#This Row],[LA_Population]]</f>
        <v>0</v>
      </c>
      <c r="K318" s="162">
        <f ca="1">Profiling_FinalOutput[[#This Row],[TOTAL_Assessed_Young_ppl_2014]]/Profiling_FinalOutput[[#This Row],[LA_Population]]</f>
        <v>0</v>
      </c>
      <c r="L31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19" spans="1:12">
      <c r="A319" s="161" t="str">
        <f t="array" aca="1" ref="A319" ca="1">INDIRECT("FinalOutput[@["&amp;A$1&amp;"]]")</f>
        <v>England</v>
      </c>
      <c r="B319" s="129" t="str">
        <f t="array" aca="1" ref="B319" ca="1">INDIRECT("FinalOutput[@["&amp;B$1&amp;"]]")</f>
        <v>Calderdale</v>
      </c>
      <c r="C319" s="129" t="str">
        <f t="array" aca="1" ref="C319" ca="1">INDIRECT("FinalOutput[@["&amp;C$1&amp;"]]")</f>
        <v>E08000033</v>
      </c>
      <c r="D319" s="129" t="str">
        <f t="array" aca="1" ref="D319" ca="1">INDIRECT("FinalOutput[@["&amp;D$1&amp;"]]")</f>
        <v>Calderdale</v>
      </c>
      <c r="E319" s="129" t="str">
        <f t="array" aca="1" ref="E319" ca="1">INDIRECT("FinalOutput[@["&amp;E$1&amp;"]]")</f>
        <v>Unitary</v>
      </c>
      <c r="F319" s="129">
        <f t="array" aca="1" ref="F319" ca="1">INDIRECT("FinalOutput[@["&amp;F$1&amp;"]]")</f>
        <v>203826</v>
      </c>
      <c r="G319" s="129">
        <f t="array" aca="1" ref="G319" ca="1">INDIRECT("FinalOutput[@["&amp;G$1&amp;"]]")</f>
        <v>36392.21</v>
      </c>
      <c r="H319" s="129">
        <f t="array" aca="1" ref="H319" ca="1">INDIRECT("FinalOutput[@["&amp;H$1&amp;"]]")</f>
        <v>62</v>
      </c>
      <c r="I319" s="129">
        <f t="array" aca="1" ref="I319" ca="1">INDIRECT("FinalOutput[@["&amp;I$1&amp;"]]")</f>
        <v>62</v>
      </c>
      <c r="J319" s="162">
        <f ca="1">Profiling_FinalOutput[[#This Row],[TOTAL_Presented_Young_ppl_2014]]/Profiling_FinalOutput[[#This Row],[LA_Population]]</f>
        <v>3.0418101714207215E-4</v>
      </c>
      <c r="K319" s="162">
        <f ca="1">Profiling_FinalOutput[[#This Row],[TOTAL_Assessed_Young_ppl_2014]]/Profiling_FinalOutput[[#This Row],[LA_Population]]</f>
        <v>3.0418101714207215E-4</v>
      </c>
      <c r="L31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0" spans="1:12">
      <c r="A320" s="161" t="str">
        <f t="array" aca="1" ref="A320" ca="1">INDIRECT("FinalOutput[@["&amp;A$1&amp;"]]")</f>
        <v>England</v>
      </c>
      <c r="B320" s="129" t="str">
        <f t="array" aca="1" ref="B320" ca="1">INDIRECT("FinalOutput[@["&amp;B$1&amp;"]]")</f>
        <v>Kirklees</v>
      </c>
      <c r="C320" s="129" t="str">
        <f t="array" aca="1" ref="C320" ca="1">INDIRECT("FinalOutput[@["&amp;C$1&amp;"]]")</f>
        <v>E08000034</v>
      </c>
      <c r="D320" s="129" t="str">
        <f t="array" aca="1" ref="D320" ca="1">INDIRECT("FinalOutput[@["&amp;D$1&amp;"]]")</f>
        <v>Kirklees</v>
      </c>
      <c r="E320" s="129" t="str">
        <f t="array" aca="1" ref="E320" ca="1">INDIRECT("FinalOutput[@["&amp;E$1&amp;"]]")</f>
        <v>Unitary</v>
      </c>
      <c r="F320" s="129">
        <f t="array" aca="1" ref="F320" ca="1">INDIRECT("FinalOutput[@["&amp;F$1&amp;"]]")</f>
        <v>422458</v>
      </c>
      <c r="G320" s="129">
        <f t="array" aca="1" ref="G320" ca="1">INDIRECT("FinalOutput[@["&amp;G$1&amp;"]]")</f>
        <v>40859.65</v>
      </c>
      <c r="H320" s="129">
        <f t="array" aca="1" ref="H320" ca="1">INDIRECT("FinalOutput[@["&amp;H$1&amp;"]]")</f>
        <v>0</v>
      </c>
      <c r="I320" s="129">
        <f t="array" aca="1" ref="I320" ca="1">INDIRECT("FinalOutput[@["&amp;I$1&amp;"]]")</f>
        <v>0</v>
      </c>
      <c r="J320" s="162">
        <f ca="1">Profiling_FinalOutput[[#This Row],[TOTAL_Presented_Young_ppl_2014]]/Profiling_FinalOutput[[#This Row],[LA_Population]]</f>
        <v>0</v>
      </c>
      <c r="K320" s="162">
        <f ca="1">Profiling_FinalOutput[[#This Row],[TOTAL_Assessed_Young_ppl_2014]]/Profiling_FinalOutput[[#This Row],[LA_Population]]</f>
        <v>0</v>
      </c>
      <c r="L32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1" spans="1:12">
      <c r="A321" s="161" t="str">
        <f t="array" aca="1" ref="A321" ca="1">INDIRECT("FinalOutput[@["&amp;A$1&amp;"]]")</f>
        <v>England</v>
      </c>
      <c r="B321" s="129" t="str">
        <f t="array" aca="1" ref="B321" ca="1">INDIRECT("FinalOutput[@["&amp;B$1&amp;"]]")</f>
        <v>Leeds</v>
      </c>
      <c r="C321" s="129" t="str">
        <f t="array" aca="1" ref="C321" ca="1">INDIRECT("FinalOutput[@["&amp;C$1&amp;"]]")</f>
        <v>E08000035</v>
      </c>
      <c r="D321" s="129" t="str">
        <f t="array" aca="1" ref="D321" ca="1">INDIRECT("FinalOutput[@["&amp;D$1&amp;"]]")</f>
        <v>Leeds</v>
      </c>
      <c r="E321" s="129" t="str">
        <f t="array" aca="1" ref="E321" ca="1">INDIRECT("FinalOutput[@["&amp;E$1&amp;"]]")</f>
        <v>Unitary</v>
      </c>
      <c r="F321" s="129">
        <f t="array" aca="1" ref="F321" ca="1">INDIRECT("FinalOutput[@["&amp;F$1&amp;"]]")</f>
        <v>751485</v>
      </c>
      <c r="G321" s="129">
        <f t="array" aca="1" ref="G321" ca="1">INDIRECT("FinalOutput[@["&amp;G$1&amp;"]]")</f>
        <v>55172.44</v>
      </c>
      <c r="H321" s="129">
        <f t="array" aca="1" ref="H321" ca="1">INDIRECT("FinalOutput[@["&amp;H$1&amp;"]]")</f>
        <v>2339</v>
      </c>
      <c r="I321" s="129">
        <f t="array" aca="1" ref="I321" ca="1">INDIRECT("FinalOutput[@["&amp;I$1&amp;"]]")</f>
        <v>0</v>
      </c>
      <c r="J321" s="162">
        <f ca="1">Profiling_FinalOutput[[#This Row],[TOTAL_Presented_Young_ppl_2014]]/Profiling_FinalOutput[[#This Row],[LA_Population]]</f>
        <v>3.1125039089269914E-3</v>
      </c>
      <c r="K321" s="162">
        <f ca="1">Profiling_FinalOutput[[#This Row],[TOTAL_Assessed_Young_ppl_2014]]/Profiling_FinalOutput[[#This Row],[LA_Population]]</f>
        <v>0</v>
      </c>
      <c r="L32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22" spans="1:12">
      <c r="A322" s="161" t="str">
        <f t="array" aca="1" ref="A322" ca="1">INDIRECT("FinalOutput[@["&amp;A$1&amp;"]]")</f>
        <v>England</v>
      </c>
      <c r="B322" s="129" t="str">
        <f t="array" aca="1" ref="B322" ca="1">INDIRECT("FinalOutput[@["&amp;B$1&amp;"]]")</f>
        <v>Wakefield</v>
      </c>
      <c r="C322" s="129" t="str">
        <f t="array" aca="1" ref="C322" ca="1">INDIRECT("FinalOutput[@["&amp;C$1&amp;"]]")</f>
        <v>E08000036</v>
      </c>
      <c r="D322" s="129" t="str">
        <f t="array" aca="1" ref="D322" ca="1">INDIRECT("FinalOutput[@["&amp;D$1&amp;"]]")</f>
        <v>Wakefield</v>
      </c>
      <c r="E322" s="129" t="str">
        <f t="array" aca="1" ref="E322" ca="1">INDIRECT("FinalOutput[@["&amp;E$1&amp;"]]")</f>
        <v>Unitary</v>
      </c>
      <c r="F322" s="129">
        <f t="array" aca="1" ref="F322" ca="1">INDIRECT("FinalOutput[@["&amp;F$1&amp;"]]")</f>
        <v>325837</v>
      </c>
      <c r="G322" s="129">
        <f t="array" aca="1" ref="G322" ca="1">INDIRECT("FinalOutput[@["&amp;G$1&amp;"]]")</f>
        <v>33861.24</v>
      </c>
      <c r="H322" s="129">
        <f t="array" aca="1" ref="H322" ca="1">INDIRECT("FinalOutput[@["&amp;H$1&amp;"]]")</f>
        <v>0</v>
      </c>
      <c r="I322" s="129">
        <f t="array" aca="1" ref="I322" ca="1">INDIRECT("FinalOutput[@["&amp;I$1&amp;"]]")</f>
        <v>235</v>
      </c>
      <c r="J322" s="162">
        <f ca="1">Profiling_FinalOutput[[#This Row],[TOTAL_Presented_Young_ppl_2014]]/Profiling_FinalOutput[[#This Row],[LA_Population]]</f>
        <v>0</v>
      </c>
      <c r="K322" s="162">
        <f ca="1">Profiling_FinalOutput[[#This Row],[TOTAL_Assessed_Young_ppl_2014]]/Profiling_FinalOutput[[#This Row],[LA_Population]]</f>
        <v>7.2121950545825061E-4</v>
      </c>
      <c r="L32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23" spans="1:12">
      <c r="A323" s="161" t="str">
        <f t="array" aca="1" ref="A323" ca="1">INDIRECT("FinalOutput[@["&amp;A$1&amp;"]]")</f>
        <v>England</v>
      </c>
      <c r="B323" s="129" t="str">
        <f t="array" aca="1" ref="B323" ca="1">INDIRECT("FinalOutput[@["&amp;B$1&amp;"]]")</f>
        <v>Gateshead</v>
      </c>
      <c r="C323" s="129" t="str">
        <f t="array" aca="1" ref="C323" ca="1">INDIRECT("FinalOutput[@["&amp;C$1&amp;"]]")</f>
        <v>E08000020</v>
      </c>
      <c r="D323" s="129" t="str">
        <f t="array" aca="1" ref="D323" ca="1">INDIRECT("FinalOutput[@["&amp;D$1&amp;"]]")</f>
        <v>Gateshead</v>
      </c>
      <c r="E323" s="129" t="str">
        <f t="array" aca="1" ref="E323" ca="1">INDIRECT("FinalOutput[@["&amp;E$1&amp;"]]")</f>
        <v>Unitary</v>
      </c>
      <c r="F323" s="129">
        <f t="array" aca="1" ref="F323" ca="1">INDIRECT("FinalOutput[@["&amp;F$1&amp;"]]")</f>
        <v>200214</v>
      </c>
      <c r="G323" s="129">
        <f t="array" aca="1" ref="G323" ca="1">INDIRECT("FinalOutput[@["&amp;G$1&amp;"]]")</f>
        <v>14234.74</v>
      </c>
      <c r="H323" s="129">
        <f t="array" aca="1" ref="H323" ca="1">INDIRECT("FinalOutput[@["&amp;H$1&amp;"]]")</f>
        <v>0</v>
      </c>
      <c r="I323" s="129">
        <f t="array" aca="1" ref="I323" ca="1">INDIRECT("FinalOutput[@["&amp;I$1&amp;"]]")</f>
        <v>0</v>
      </c>
      <c r="J323" s="162">
        <f ca="1">Profiling_FinalOutput[[#This Row],[TOTAL_Presented_Young_ppl_2014]]/Profiling_FinalOutput[[#This Row],[LA_Population]]</f>
        <v>0</v>
      </c>
      <c r="K323" s="162">
        <f ca="1">Profiling_FinalOutput[[#This Row],[TOTAL_Assessed_Young_ppl_2014]]/Profiling_FinalOutput[[#This Row],[LA_Population]]</f>
        <v>0</v>
      </c>
      <c r="L32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4" spans="1:12">
      <c r="A324" s="161" t="str">
        <f t="array" aca="1" ref="A324" ca="1">INDIRECT("FinalOutput[@["&amp;A$1&amp;"]]")</f>
        <v>England</v>
      </c>
      <c r="B324" s="129" t="str">
        <f t="array" aca="1" ref="B324" ca="1">INDIRECT("FinalOutput[@["&amp;B$1&amp;"]]")</f>
        <v>Barnet</v>
      </c>
      <c r="C324" s="129" t="str">
        <f t="array" aca="1" ref="C324" ca="1">INDIRECT("FinalOutput[@["&amp;C$1&amp;"]]")</f>
        <v>E09000003</v>
      </c>
      <c r="D324" s="129" t="str">
        <f t="array" aca="1" ref="D324" ca="1">INDIRECT("FinalOutput[@["&amp;D$1&amp;"]]")</f>
        <v>Barnet</v>
      </c>
      <c r="E324" s="129" t="str">
        <f t="array" aca="1" ref="E324" ca="1">INDIRECT("FinalOutput[@["&amp;E$1&amp;"]]")</f>
        <v>Unitary</v>
      </c>
      <c r="F324" s="129">
        <f t="array" aca="1" ref="F324" ca="1">INDIRECT("FinalOutput[@["&amp;F$1&amp;"]]")</f>
        <v>356386</v>
      </c>
      <c r="G324" s="129">
        <f t="array" aca="1" ref="G324" ca="1">INDIRECT("FinalOutput[@["&amp;G$1&amp;"]]")</f>
        <v>8673.7199999999993</v>
      </c>
      <c r="H324" s="129">
        <f t="array" aca="1" ref="H324" ca="1">INDIRECT("FinalOutput[@["&amp;H$1&amp;"]]")</f>
        <v>115</v>
      </c>
      <c r="I324" s="129">
        <f t="array" aca="1" ref="I324" ca="1">INDIRECT("FinalOutput[@["&amp;I$1&amp;"]]")</f>
        <v>152</v>
      </c>
      <c r="J324" s="162">
        <f ca="1">Profiling_FinalOutput[[#This Row],[TOTAL_Presented_Young_ppl_2014]]/Profiling_FinalOutput[[#This Row],[LA_Population]]</f>
        <v>3.2268383157587558E-4</v>
      </c>
      <c r="K324" s="162">
        <f ca="1">Profiling_FinalOutput[[#This Row],[TOTAL_Assessed_Young_ppl_2014]]/Profiling_FinalOutput[[#This Row],[LA_Population]]</f>
        <v>4.2650384695246167E-4</v>
      </c>
      <c r="L32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-0.32173913043478258</v>
      </c>
    </row>
    <row r="325" spans="1:12">
      <c r="A325" s="161" t="str">
        <f t="array" aca="1" ref="A325" ca="1">INDIRECT("FinalOutput[@["&amp;A$1&amp;"]]")</f>
        <v>England</v>
      </c>
      <c r="B325" s="129" t="str">
        <f t="array" aca="1" ref="B325" ca="1">INDIRECT("FinalOutput[@["&amp;B$1&amp;"]]")</f>
        <v>Bexley</v>
      </c>
      <c r="C325" s="129" t="str">
        <f t="array" aca="1" ref="C325" ca="1">INDIRECT("FinalOutput[@["&amp;C$1&amp;"]]")</f>
        <v>E09000004</v>
      </c>
      <c r="D325" s="129" t="str">
        <f t="array" aca="1" ref="D325" ca="1">INDIRECT("FinalOutput[@["&amp;D$1&amp;"]]")</f>
        <v>Bexley</v>
      </c>
      <c r="E325" s="129" t="str">
        <f t="array" aca="1" ref="E325" ca="1">INDIRECT("FinalOutput[@["&amp;E$1&amp;"]]")</f>
        <v>Unitary</v>
      </c>
      <c r="F325" s="129">
        <f t="array" aca="1" ref="F325" ca="1">INDIRECT("FinalOutput[@["&amp;F$1&amp;"]]")</f>
        <v>231997</v>
      </c>
      <c r="G325" s="129">
        <f t="array" aca="1" ref="G325" ca="1">INDIRECT("FinalOutput[@["&amp;G$1&amp;"]]")</f>
        <v>6055.95</v>
      </c>
      <c r="H325" s="129">
        <f t="array" aca="1" ref="H325" ca="1">INDIRECT("FinalOutput[@["&amp;H$1&amp;"]]")</f>
        <v>0</v>
      </c>
      <c r="I325" s="129">
        <f t="array" aca="1" ref="I325" ca="1">INDIRECT("FinalOutput[@["&amp;I$1&amp;"]]")</f>
        <v>0</v>
      </c>
      <c r="J325" s="162">
        <f ca="1">Profiling_FinalOutput[[#This Row],[TOTAL_Presented_Young_ppl_2014]]/Profiling_FinalOutput[[#This Row],[LA_Population]]</f>
        <v>0</v>
      </c>
      <c r="K325" s="162">
        <f ca="1">Profiling_FinalOutput[[#This Row],[TOTAL_Assessed_Young_ppl_2014]]/Profiling_FinalOutput[[#This Row],[LA_Population]]</f>
        <v>0</v>
      </c>
      <c r="L32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6" spans="1:12">
      <c r="A326" s="161" t="str">
        <f t="array" aca="1" ref="A326" ca="1">INDIRECT("FinalOutput[@["&amp;A$1&amp;"]]")</f>
        <v>England</v>
      </c>
      <c r="B326" s="129" t="str">
        <f t="array" aca="1" ref="B326" ca="1">INDIRECT("FinalOutput[@["&amp;B$1&amp;"]]")</f>
        <v>Bromley</v>
      </c>
      <c r="C326" s="129" t="str">
        <f t="array" aca="1" ref="C326" ca="1">INDIRECT("FinalOutput[@["&amp;C$1&amp;"]]")</f>
        <v>E09000006</v>
      </c>
      <c r="D326" s="129" t="str">
        <f t="array" aca="1" ref="D326" ca="1">INDIRECT("FinalOutput[@["&amp;D$1&amp;"]]")</f>
        <v>Bromley</v>
      </c>
      <c r="E326" s="129" t="str">
        <f t="array" aca="1" ref="E326" ca="1">INDIRECT("FinalOutput[@["&amp;E$1&amp;"]]")</f>
        <v>Unitary</v>
      </c>
      <c r="F326" s="129">
        <f t="array" aca="1" ref="F326" ca="1">INDIRECT("FinalOutput[@["&amp;F$1&amp;"]]")</f>
        <v>309392</v>
      </c>
      <c r="G326" s="129">
        <f t="array" aca="1" ref="G326" ca="1">INDIRECT("FinalOutput[@["&amp;G$1&amp;"]]")</f>
        <v>15015.45</v>
      </c>
      <c r="H326" s="129">
        <f t="array" aca="1" ref="H326" ca="1">INDIRECT("FinalOutput[@["&amp;H$1&amp;"]]")</f>
        <v>0</v>
      </c>
      <c r="I326" s="129">
        <f t="array" aca="1" ref="I326" ca="1">INDIRECT("FinalOutput[@["&amp;I$1&amp;"]]")</f>
        <v>0</v>
      </c>
      <c r="J326" s="162">
        <f ca="1">Profiling_FinalOutput[[#This Row],[TOTAL_Presented_Young_ppl_2014]]/Profiling_FinalOutput[[#This Row],[LA_Population]]</f>
        <v>0</v>
      </c>
      <c r="K326" s="162">
        <f ca="1">Profiling_FinalOutput[[#This Row],[TOTAL_Assessed_Young_ppl_2014]]/Profiling_FinalOutput[[#This Row],[LA_Population]]</f>
        <v>0</v>
      </c>
      <c r="L32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7" spans="1:12">
      <c r="A327" s="161" t="str">
        <f t="array" aca="1" ref="A327" ca="1">INDIRECT("FinalOutput[@["&amp;A$1&amp;"]]")</f>
        <v>England</v>
      </c>
      <c r="B327" s="129" t="str">
        <f t="array" aca="1" ref="B327" ca="1">INDIRECT("FinalOutput[@["&amp;B$1&amp;"]]")</f>
        <v>Camden</v>
      </c>
      <c r="C327" s="129" t="str">
        <f t="array" aca="1" ref="C327" ca="1">INDIRECT("FinalOutput[@["&amp;C$1&amp;"]]")</f>
        <v>E09000007</v>
      </c>
      <c r="D327" s="129" t="str">
        <f t="array" aca="1" ref="D327" ca="1">INDIRECT("FinalOutput[@["&amp;D$1&amp;"]]")</f>
        <v>Camden</v>
      </c>
      <c r="E327" s="129" t="str">
        <f t="array" aca="1" ref="E327" ca="1">INDIRECT("FinalOutput[@["&amp;E$1&amp;"]]")</f>
        <v>Unitary</v>
      </c>
      <c r="F327" s="129">
        <f t="array" aca="1" ref="F327" ca="1">INDIRECT("FinalOutput[@["&amp;F$1&amp;"]]")</f>
        <v>220338</v>
      </c>
      <c r="G327" s="129">
        <f t="array" aca="1" ref="G327" ca="1">INDIRECT("FinalOutput[@["&amp;G$1&amp;"]]")</f>
        <v>2179.6</v>
      </c>
      <c r="H327" s="129">
        <f t="array" aca="1" ref="H327" ca="1">INDIRECT("FinalOutput[@["&amp;H$1&amp;"]]")</f>
        <v>0</v>
      </c>
      <c r="I327" s="129">
        <f t="array" aca="1" ref="I327" ca="1">INDIRECT("FinalOutput[@["&amp;I$1&amp;"]]")</f>
        <v>0</v>
      </c>
      <c r="J327" s="162">
        <f ca="1">Profiling_FinalOutput[[#This Row],[TOTAL_Presented_Young_ppl_2014]]/Profiling_FinalOutput[[#This Row],[LA_Population]]</f>
        <v>0</v>
      </c>
      <c r="K327" s="162">
        <f ca="1">Profiling_FinalOutput[[#This Row],[TOTAL_Assessed_Young_ppl_2014]]/Profiling_FinalOutput[[#This Row],[LA_Population]]</f>
        <v>0</v>
      </c>
      <c r="L32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8" spans="1:12">
      <c r="A328" s="161" t="str">
        <f t="array" aca="1" ref="A328" ca="1">INDIRECT("FinalOutput[@["&amp;A$1&amp;"]]")</f>
        <v>England</v>
      </c>
      <c r="B328" s="129" t="str">
        <f t="array" aca="1" ref="B328" ca="1">INDIRECT("FinalOutput[@["&amp;B$1&amp;"]]")</f>
        <v>Croydon</v>
      </c>
      <c r="C328" s="129" t="str">
        <f t="array" aca="1" ref="C328" ca="1">INDIRECT("FinalOutput[@["&amp;C$1&amp;"]]")</f>
        <v>E09000008</v>
      </c>
      <c r="D328" s="129" t="str">
        <f t="array" aca="1" ref="D328" ca="1">INDIRECT("FinalOutput[@["&amp;D$1&amp;"]]")</f>
        <v>Croydon</v>
      </c>
      <c r="E328" s="129" t="str">
        <f t="array" aca="1" ref="E328" ca="1">INDIRECT("FinalOutput[@["&amp;E$1&amp;"]]")</f>
        <v>Unitary</v>
      </c>
      <c r="F328" s="129">
        <f t="array" aca="1" ref="F328" ca="1">INDIRECT("FinalOutput[@["&amp;F$1&amp;"]]")</f>
        <v>363378</v>
      </c>
      <c r="G328" s="129">
        <f t="array" aca="1" ref="G328" ca="1">INDIRECT("FinalOutput[@["&amp;G$1&amp;"]]")</f>
        <v>8651.89</v>
      </c>
      <c r="H328" s="129">
        <f t="array" aca="1" ref="H328" ca="1">INDIRECT("FinalOutput[@["&amp;H$1&amp;"]]")</f>
        <v>453</v>
      </c>
      <c r="I328" s="129">
        <f t="array" aca="1" ref="I328" ca="1">INDIRECT("FinalOutput[@["&amp;I$1&amp;"]]")</f>
        <v>453</v>
      </c>
      <c r="J328" s="162">
        <f ca="1">Profiling_FinalOutput[[#This Row],[TOTAL_Presented_Young_ppl_2014]]/Profiling_FinalOutput[[#This Row],[LA_Population]]</f>
        <v>1.2466357346894968E-3</v>
      </c>
      <c r="K328" s="162">
        <f ca="1">Profiling_FinalOutput[[#This Row],[TOTAL_Assessed_Young_ppl_2014]]/Profiling_FinalOutput[[#This Row],[LA_Population]]</f>
        <v>1.2466357346894968E-3</v>
      </c>
      <c r="L32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29" spans="1:12">
      <c r="A329" s="161" t="str">
        <f t="array" aca="1" ref="A329" ca="1">INDIRECT("FinalOutput[@["&amp;A$1&amp;"]]")</f>
        <v>England</v>
      </c>
      <c r="B329" s="129" t="str">
        <f t="array" aca="1" ref="B329" ca="1">INDIRECT("FinalOutput[@["&amp;B$1&amp;"]]")</f>
        <v>Greenwich</v>
      </c>
      <c r="C329" s="129" t="str">
        <f t="array" aca="1" ref="C329" ca="1">INDIRECT("FinalOutput[@["&amp;C$1&amp;"]]")</f>
        <v>E09000011</v>
      </c>
      <c r="D329" s="129" t="str">
        <f t="array" aca="1" ref="D329" ca="1">INDIRECT("FinalOutput[@["&amp;D$1&amp;"]]")</f>
        <v>Greenwich</v>
      </c>
      <c r="E329" s="129" t="str">
        <f t="array" aca="1" ref="E329" ca="1">INDIRECT("FinalOutput[@["&amp;E$1&amp;"]]")</f>
        <v>Unitary</v>
      </c>
      <c r="F329" s="129">
        <f t="array" aca="1" ref="F329" ca="1">INDIRECT("FinalOutput[@["&amp;F$1&amp;"]]")</f>
        <v>254557</v>
      </c>
      <c r="G329" s="129">
        <f t="array" aca="1" ref="G329" ca="1">INDIRECT("FinalOutput[@["&amp;G$1&amp;"]]")</f>
        <v>4734.38</v>
      </c>
      <c r="H329" s="129">
        <f t="array" aca="1" ref="H329" ca="1">INDIRECT("FinalOutput[@["&amp;H$1&amp;"]]")</f>
        <v>0</v>
      </c>
      <c r="I329" s="129">
        <f t="array" aca="1" ref="I329" ca="1">INDIRECT("FinalOutput[@["&amp;I$1&amp;"]]")</f>
        <v>0</v>
      </c>
      <c r="J329" s="162">
        <f ca="1">Profiling_FinalOutput[[#This Row],[TOTAL_Presented_Young_ppl_2014]]/Profiling_FinalOutput[[#This Row],[LA_Population]]</f>
        <v>0</v>
      </c>
      <c r="K329" s="162">
        <f ca="1">Profiling_FinalOutput[[#This Row],[TOTAL_Assessed_Young_ppl_2014]]/Profiling_FinalOutput[[#This Row],[LA_Population]]</f>
        <v>0</v>
      </c>
      <c r="L32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0" spans="1:12">
      <c r="A330" s="161" t="str">
        <f t="array" aca="1" ref="A330" ca="1">INDIRECT("FinalOutput[@["&amp;A$1&amp;"]]")</f>
        <v>England</v>
      </c>
      <c r="B330" s="129" t="str">
        <f t="array" aca="1" ref="B330" ca="1">INDIRECT("FinalOutput[@["&amp;B$1&amp;"]]")</f>
        <v>Hackney</v>
      </c>
      <c r="C330" s="129" t="str">
        <f t="array" aca="1" ref="C330" ca="1">INDIRECT("FinalOutput[@["&amp;C$1&amp;"]]")</f>
        <v>E09000012</v>
      </c>
      <c r="D330" s="129" t="str">
        <f t="array" aca="1" ref="D330" ca="1">INDIRECT("FinalOutput[@["&amp;D$1&amp;"]]")</f>
        <v>Hackney</v>
      </c>
      <c r="E330" s="129" t="str">
        <f t="array" aca="1" ref="E330" ca="1">INDIRECT("FinalOutput[@["&amp;E$1&amp;"]]")</f>
        <v>Unitary</v>
      </c>
      <c r="F330" s="129">
        <f t="array" aca="1" ref="F330" ca="1">INDIRECT("FinalOutput[@["&amp;F$1&amp;"]]")</f>
        <v>246270</v>
      </c>
      <c r="G330" s="129">
        <f t="array" aca="1" ref="G330" ca="1">INDIRECT("FinalOutput[@["&amp;G$1&amp;"]]")</f>
        <v>1906.35</v>
      </c>
      <c r="H330" s="129">
        <f t="array" aca="1" ref="H330" ca="1">INDIRECT("FinalOutput[@["&amp;H$1&amp;"]]")</f>
        <v>0</v>
      </c>
      <c r="I330" s="129">
        <f t="array" aca="1" ref="I330" ca="1">INDIRECT("FinalOutput[@["&amp;I$1&amp;"]]")</f>
        <v>0</v>
      </c>
      <c r="J330" s="162">
        <f ca="1">Profiling_FinalOutput[[#This Row],[TOTAL_Presented_Young_ppl_2014]]/Profiling_FinalOutput[[#This Row],[LA_Population]]</f>
        <v>0</v>
      </c>
      <c r="K330" s="162">
        <f ca="1">Profiling_FinalOutput[[#This Row],[TOTAL_Assessed_Young_ppl_2014]]/Profiling_FinalOutput[[#This Row],[LA_Population]]</f>
        <v>0</v>
      </c>
      <c r="L33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1" spans="1:12">
      <c r="A331" s="161" t="str">
        <f t="array" aca="1" ref="A331" ca="1">INDIRECT("FinalOutput[@["&amp;A$1&amp;"]]")</f>
        <v>England</v>
      </c>
      <c r="B331" s="129" t="str">
        <f t="array" aca="1" ref="B331" ca="1">INDIRECT("FinalOutput[@["&amp;B$1&amp;"]]")</f>
        <v>Hammersmith and Fulham</v>
      </c>
      <c r="C331" s="129" t="str">
        <f t="array" aca="1" ref="C331" ca="1">INDIRECT("FinalOutput[@["&amp;C$1&amp;"]]")</f>
        <v>E09000013</v>
      </c>
      <c r="D331" s="129" t="str">
        <f t="array" aca="1" ref="D331" ca="1">INDIRECT("FinalOutput[@["&amp;D$1&amp;"]]")</f>
        <v>Hammersmith and Fulham</v>
      </c>
      <c r="E331" s="129" t="str">
        <f t="array" aca="1" ref="E331" ca="1">INDIRECT("FinalOutput[@["&amp;E$1&amp;"]]")</f>
        <v>Unitary</v>
      </c>
      <c r="F331" s="129">
        <f t="array" aca="1" ref="F331" ca="1">INDIRECT("FinalOutput[@["&amp;F$1&amp;"]]")</f>
        <v>182493</v>
      </c>
      <c r="G331" s="129">
        <f t="array" aca="1" ref="G331" ca="1">INDIRECT("FinalOutput[@["&amp;G$1&amp;"]]")</f>
        <v>1640.4</v>
      </c>
      <c r="H331" s="129">
        <f t="array" aca="1" ref="H331" ca="1">INDIRECT("FinalOutput[@["&amp;H$1&amp;"]]")</f>
        <v>329</v>
      </c>
      <c r="I331" s="129">
        <f t="array" aca="1" ref="I331" ca="1">INDIRECT("FinalOutput[@["&amp;I$1&amp;"]]")</f>
        <v>88</v>
      </c>
      <c r="J331" s="162">
        <f ca="1">Profiling_FinalOutput[[#This Row],[TOTAL_Presented_Young_ppl_2014]]/Profiling_FinalOutput[[#This Row],[LA_Population]]</f>
        <v>1.8028088748609536E-3</v>
      </c>
      <c r="K331" s="162">
        <f ca="1">Profiling_FinalOutput[[#This Row],[TOTAL_Assessed_Young_ppl_2014]]/Profiling_FinalOutput[[#This Row],[LA_Population]]</f>
        <v>4.8221027655855292E-4</v>
      </c>
      <c r="L33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0.73252279635258355</v>
      </c>
    </row>
    <row r="332" spans="1:12">
      <c r="A332" s="161" t="str">
        <f t="array" aca="1" ref="A332" ca="1">INDIRECT("FinalOutput[@["&amp;A$1&amp;"]]")</f>
        <v>England</v>
      </c>
      <c r="B332" s="129" t="str">
        <f t="array" aca="1" ref="B332" ca="1">INDIRECT("FinalOutput[@["&amp;B$1&amp;"]]")</f>
        <v>Havering</v>
      </c>
      <c r="C332" s="129" t="str">
        <f t="array" aca="1" ref="C332" ca="1">INDIRECT("FinalOutput[@["&amp;C$1&amp;"]]")</f>
        <v>E09000016</v>
      </c>
      <c r="D332" s="129" t="str">
        <f t="array" aca="1" ref="D332" ca="1">INDIRECT("FinalOutput[@["&amp;D$1&amp;"]]")</f>
        <v>Havering</v>
      </c>
      <c r="E332" s="129" t="str">
        <f t="array" aca="1" ref="E332" ca="1">INDIRECT("FinalOutput[@["&amp;E$1&amp;"]]")</f>
        <v>Unitary</v>
      </c>
      <c r="F332" s="129">
        <f t="array" aca="1" ref="F332" ca="1">INDIRECT("FinalOutput[@["&amp;F$1&amp;"]]")</f>
        <v>237232</v>
      </c>
      <c r="G332" s="129">
        <f t="array" aca="1" ref="G332" ca="1">INDIRECT("FinalOutput[@["&amp;G$1&amp;"]]")</f>
        <v>11236.35</v>
      </c>
      <c r="H332" s="129">
        <f t="array" aca="1" ref="H332" ca="1">INDIRECT("FinalOutput[@["&amp;H$1&amp;"]]")</f>
        <v>152</v>
      </c>
      <c r="I332" s="129">
        <f t="array" aca="1" ref="I332" ca="1">INDIRECT("FinalOutput[@["&amp;I$1&amp;"]]")</f>
        <v>282</v>
      </c>
      <c r="J332" s="162">
        <f ca="1">Profiling_FinalOutput[[#This Row],[TOTAL_Presented_Young_ppl_2014]]/Profiling_FinalOutput[[#This Row],[LA_Population]]</f>
        <v>6.4072300532811766E-4</v>
      </c>
      <c r="K332" s="162">
        <f ca="1">Profiling_FinalOutput[[#This Row],[TOTAL_Assessed_Young_ppl_2014]]/Profiling_FinalOutput[[#This Row],[LA_Population]]</f>
        <v>1.1887097862008499E-3</v>
      </c>
      <c r="L33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-0.85526315789473684</v>
      </c>
    </row>
    <row r="333" spans="1:12">
      <c r="A333" s="161" t="str">
        <f t="array" aca="1" ref="A333" ca="1">INDIRECT("FinalOutput[@["&amp;A$1&amp;"]]")</f>
        <v>England</v>
      </c>
      <c r="B333" s="129" t="str">
        <f t="array" aca="1" ref="B333" ca="1">INDIRECT("FinalOutput[@["&amp;B$1&amp;"]]")</f>
        <v>Newham</v>
      </c>
      <c r="C333" s="129" t="str">
        <f t="array" aca="1" ref="C333" ca="1">INDIRECT("FinalOutput[@["&amp;C$1&amp;"]]")</f>
        <v>E09000025</v>
      </c>
      <c r="D333" s="129" t="str">
        <f t="array" aca="1" ref="D333" ca="1">INDIRECT("FinalOutput[@["&amp;D$1&amp;"]]")</f>
        <v>Newham</v>
      </c>
      <c r="E333" s="129" t="str">
        <f t="array" aca="1" ref="E333" ca="1">INDIRECT("FinalOutput[@["&amp;E$1&amp;"]]")</f>
        <v>Unitary</v>
      </c>
      <c r="F333" s="129">
        <f t="array" aca="1" ref="F333" ca="1">INDIRECT("FinalOutput[@["&amp;F$1&amp;"]]")</f>
        <v>307984</v>
      </c>
      <c r="G333" s="129">
        <f t="array" aca="1" ref="G333" ca="1">INDIRECT("FinalOutput[@["&amp;G$1&amp;"]]")</f>
        <v>3622.36</v>
      </c>
      <c r="H333" s="129">
        <f t="array" aca="1" ref="H333" ca="1">INDIRECT("FinalOutput[@["&amp;H$1&amp;"]]")</f>
        <v>0</v>
      </c>
      <c r="I333" s="129">
        <f t="array" aca="1" ref="I333" ca="1">INDIRECT("FinalOutput[@["&amp;I$1&amp;"]]")</f>
        <v>0</v>
      </c>
      <c r="J333" s="162">
        <f ca="1">Profiling_FinalOutput[[#This Row],[TOTAL_Presented_Young_ppl_2014]]/Profiling_FinalOutput[[#This Row],[LA_Population]]</f>
        <v>0</v>
      </c>
      <c r="K333" s="162">
        <f ca="1">Profiling_FinalOutput[[#This Row],[TOTAL_Assessed_Young_ppl_2014]]/Profiling_FinalOutput[[#This Row],[LA_Population]]</f>
        <v>0</v>
      </c>
      <c r="L33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4" spans="1:12">
      <c r="A334" s="161" t="str">
        <f t="array" aca="1" ref="A334" ca="1">INDIRECT("FinalOutput[@["&amp;A$1&amp;"]]")</f>
        <v>England</v>
      </c>
      <c r="B334" s="129" t="str">
        <f t="array" aca="1" ref="B334" ca="1">INDIRECT("FinalOutput[@["&amp;B$1&amp;"]]")</f>
        <v>Hillingdon</v>
      </c>
      <c r="C334" s="129" t="str">
        <f t="array" aca="1" ref="C334" ca="1">INDIRECT("FinalOutput[@["&amp;C$1&amp;"]]")</f>
        <v>E09000017</v>
      </c>
      <c r="D334" s="129" t="str">
        <f t="array" aca="1" ref="D334" ca="1">INDIRECT("FinalOutput[@["&amp;D$1&amp;"]]")</f>
        <v>Hillingdon</v>
      </c>
      <c r="E334" s="129" t="str">
        <f t="array" aca="1" ref="E334" ca="1">INDIRECT("FinalOutput[@["&amp;E$1&amp;"]]")</f>
        <v>Unitary</v>
      </c>
      <c r="F334" s="129">
        <f t="array" aca="1" ref="F334" ca="1">INDIRECT("FinalOutput[@["&amp;F$1&amp;"]]")</f>
        <v>273936</v>
      </c>
      <c r="G334" s="129">
        <f t="array" aca="1" ref="G334" ca="1">INDIRECT("FinalOutput[@["&amp;G$1&amp;"]]")</f>
        <v>11569.87</v>
      </c>
      <c r="H334" s="129">
        <f t="array" aca="1" ref="H334" ca="1">INDIRECT("FinalOutput[@["&amp;H$1&amp;"]]")</f>
        <v>280</v>
      </c>
      <c r="I334" s="129">
        <f t="array" aca="1" ref="I334" ca="1">INDIRECT("FinalOutput[@["&amp;I$1&amp;"]]")</f>
        <v>29</v>
      </c>
      <c r="J334" s="162">
        <f ca="1">Profiling_FinalOutput[[#This Row],[TOTAL_Presented_Young_ppl_2014]]/Profiling_FinalOutput[[#This Row],[LA_Population]]</f>
        <v>1.0221365574440745E-3</v>
      </c>
      <c r="K334" s="162">
        <f ca="1">Profiling_FinalOutput[[#This Row],[TOTAL_Assessed_Young_ppl_2014]]/Profiling_FinalOutput[[#This Row],[LA_Population]]</f>
        <v>1.0586414344956486E-4</v>
      </c>
      <c r="L33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0.89642857142857146</v>
      </c>
    </row>
    <row r="335" spans="1:12">
      <c r="A335" s="161" t="str">
        <f t="array" aca="1" ref="A335" ca="1">INDIRECT("FinalOutput[@["&amp;A$1&amp;"]]")</f>
        <v>England</v>
      </c>
      <c r="B335" s="129" t="str">
        <f t="array" aca="1" ref="B335" ca="1">INDIRECT("FinalOutput[@["&amp;B$1&amp;"]]")</f>
        <v>Hounslow</v>
      </c>
      <c r="C335" s="129" t="str">
        <f t="array" aca="1" ref="C335" ca="1">INDIRECT("FinalOutput[@["&amp;C$1&amp;"]]")</f>
        <v>E09000018</v>
      </c>
      <c r="D335" s="129" t="str">
        <f t="array" aca="1" ref="D335" ca="1">INDIRECT("FinalOutput[@["&amp;D$1&amp;"]]")</f>
        <v>Hounslow</v>
      </c>
      <c r="E335" s="129" t="str">
        <f t="array" aca="1" ref="E335" ca="1">INDIRECT("FinalOutput[@["&amp;E$1&amp;"]]")</f>
        <v>Unitary</v>
      </c>
      <c r="F335" s="129">
        <f t="array" aca="1" ref="F335" ca="1">INDIRECT("FinalOutput[@["&amp;F$1&amp;"]]")</f>
        <v>253957</v>
      </c>
      <c r="G335" s="129">
        <f t="array" aca="1" ref="G335" ca="1">INDIRECT("FinalOutput[@["&amp;G$1&amp;"]]")</f>
        <v>5598.62</v>
      </c>
      <c r="H335" s="129">
        <f t="array" aca="1" ref="H335" ca="1">INDIRECT("FinalOutput[@["&amp;H$1&amp;"]]")</f>
        <v>0</v>
      </c>
      <c r="I335" s="129">
        <f t="array" aca="1" ref="I335" ca="1">INDIRECT("FinalOutput[@["&amp;I$1&amp;"]]")</f>
        <v>0</v>
      </c>
      <c r="J335" s="162">
        <f ca="1">Profiling_FinalOutput[[#This Row],[TOTAL_Presented_Young_ppl_2014]]/Profiling_FinalOutput[[#This Row],[LA_Population]]</f>
        <v>0</v>
      </c>
      <c r="K335" s="162">
        <f ca="1">Profiling_FinalOutput[[#This Row],[TOTAL_Assessed_Young_ppl_2014]]/Profiling_FinalOutput[[#This Row],[LA_Population]]</f>
        <v>0</v>
      </c>
      <c r="L33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6" spans="1:12">
      <c r="A336" s="161" t="str">
        <f t="array" aca="1" ref="A336" ca="1">INDIRECT("FinalOutput[@["&amp;A$1&amp;"]]")</f>
        <v>England</v>
      </c>
      <c r="B336" s="129" t="str">
        <f t="array" aca="1" ref="B336" ca="1">INDIRECT("FinalOutput[@["&amp;B$1&amp;"]]")</f>
        <v>Islington</v>
      </c>
      <c r="C336" s="129" t="str">
        <f t="array" aca="1" ref="C336" ca="1">INDIRECT("FinalOutput[@["&amp;C$1&amp;"]]")</f>
        <v>E09000019</v>
      </c>
      <c r="D336" s="129" t="str">
        <f t="array" aca="1" ref="D336" ca="1">INDIRECT("FinalOutput[@["&amp;D$1&amp;"]]")</f>
        <v>Islington</v>
      </c>
      <c r="E336" s="129" t="str">
        <f t="array" aca="1" ref="E336" ca="1">INDIRECT("FinalOutput[@["&amp;E$1&amp;"]]")</f>
        <v>Unitary</v>
      </c>
      <c r="F336" s="129">
        <f t="array" aca="1" ref="F336" ca="1">INDIRECT("FinalOutput[@["&amp;F$1&amp;"]]")</f>
        <v>206125</v>
      </c>
      <c r="G336" s="129">
        <f t="array" aca="1" ref="G336" ca="1">INDIRECT("FinalOutput[@["&amp;G$1&amp;"]]")</f>
        <v>1485.95</v>
      </c>
      <c r="H336" s="129">
        <f t="array" aca="1" ref="H336" ca="1">INDIRECT("FinalOutput[@["&amp;H$1&amp;"]]")</f>
        <v>0</v>
      </c>
      <c r="I336" s="129">
        <f t="array" aca="1" ref="I336" ca="1">INDIRECT("FinalOutput[@["&amp;I$1&amp;"]]")</f>
        <v>0</v>
      </c>
      <c r="J336" s="162">
        <f ca="1">Profiling_FinalOutput[[#This Row],[TOTAL_Presented_Young_ppl_2014]]/Profiling_FinalOutput[[#This Row],[LA_Population]]</f>
        <v>0</v>
      </c>
      <c r="K336" s="162">
        <f ca="1">Profiling_FinalOutput[[#This Row],[TOTAL_Assessed_Young_ppl_2014]]/Profiling_FinalOutput[[#This Row],[LA_Population]]</f>
        <v>0</v>
      </c>
      <c r="L33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7" spans="1:12">
      <c r="A337" s="161" t="str">
        <f t="array" aca="1" ref="A337" ca="1">INDIRECT("FinalOutput[@["&amp;A$1&amp;"]]")</f>
        <v>England</v>
      </c>
      <c r="B337" s="129" t="str">
        <f t="array" aca="1" ref="B337" ca="1">INDIRECT("FinalOutput[@["&amp;B$1&amp;"]]")</f>
        <v>Kensington and Chelsea</v>
      </c>
      <c r="C337" s="129" t="str">
        <f t="array" aca="1" ref="C337" ca="1">INDIRECT("FinalOutput[@["&amp;C$1&amp;"]]")</f>
        <v>E09000020</v>
      </c>
      <c r="D337" s="129" t="str">
        <f t="array" aca="1" ref="D337" ca="1">INDIRECT("FinalOutput[@["&amp;D$1&amp;"]]")</f>
        <v>Kensington and Chelsea</v>
      </c>
      <c r="E337" s="129" t="str">
        <f t="array" aca="1" ref="E337" ca="1">INDIRECT("FinalOutput[@["&amp;E$1&amp;"]]")</f>
        <v>Unitary</v>
      </c>
      <c r="F337" s="129">
        <f t="array" aca="1" ref="F337" ca="1">INDIRECT("FinalOutput[@["&amp;F$1&amp;"]]")</f>
        <v>158649</v>
      </c>
      <c r="G337" s="129">
        <f t="array" aca="1" ref="G337" ca="1">INDIRECT("FinalOutput[@["&amp;G$1&amp;"]]")</f>
        <v>1212.95</v>
      </c>
      <c r="H337" s="129">
        <f t="array" aca="1" ref="H337" ca="1">INDIRECT("FinalOutput[@["&amp;H$1&amp;"]]")</f>
        <v>243</v>
      </c>
      <c r="I337" s="129">
        <f t="array" aca="1" ref="I337" ca="1">INDIRECT("FinalOutput[@["&amp;I$1&amp;"]]")</f>
        <v>243</v>
      </c>
      <c r="J337" s="162">
        <f ca="1">Profiling_FinalOutput[[#This Row],[TOTAL_Presented_Young_ppl_2014]]/Profiling_FinalOutput[[#This Row],[LA_Population]]</f>
        <v>1.5316831495943877E-3</v>
      </c>
      <c r="K337" s="162">
        <f ca="1">Profiling_FinalOutput[[#This Row],[TOTAL_Assessed_Young_ppl_2014]]/Profiling_FinalOutput[[#This Row],[LA_Population]]</f>
        <v>1.5316831495943877E-3</v>
      </c>
      <c r="L33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8" spans="1:12">
      <c r="A338" s="161" t="str">
        <f t="array" aca="1" ref="A338" ca="1">INDIRECT("FinalOutput[@["&amp;A$1&amp;"]]")</f>
        <v>England</v>
      </c>
      <c r="B338" s="129" t="str">
        <f t="array" aca="1" ref="B338" ca="1">INDIRECT("FinalOutput[@["&amp;B$1&amp;"]]")</f>
        <v>Lewisham</v>
      </c>
      <c r="C338" s="129" t="str">
        <f t="array" aca="1" ref="C338" ca="1">INDIRECT("FinalOutput[@["&amp;C$1&amp;"]]")</f>
        <v>E09000023</v>
      </c>
      <c r="D338" s="129" t="str">
        <f t="array" aca="1" ref="D338" ca="1">INDIRECT("FinalOutput[@["&amp;D$1&amp;"]]")</f>
        <v>Lewisham</v>
      </c>
      <c r="E338" s="129" t="str">
        <f t="array" aca="1" ref="E338" ca="1">INDIRECT("FinalOutput[@["&amp;E$1&amp;"]]")</f>
        <v>Unitary</v>
      </c>
      <c r="F338" s="129">
        <f t="array" aca="1" ref="F338" ca="1">INDIRECT("FinalOutput[@["&amp;F$1&amp;"]]")</f>
        <v>275885</v>
      </c>
      <c r="G338" s="129">
        <f t="array" aca="1" ref="G338" ca="1">INDIRECT("FinalOutput[@["&amp;G$1&amp;"]]")</f>
        <v>3514.54</v>
      </c>
      <c r="H338" s="129">
        <f t="array" aca="1" ref="H338" ca="1">INDIRECT("FinalOutput[@["&amp;H$1&amp;"]]")</f>
        <v>0</v>
      </c>
      <c r="I338" s="129">
        <f t="array" aca="1" ref="I338" ca="1">INDIRECT("FinalOutput[@["&amp;I$1&amp;"]]")</f>
        <v>0</v>
      </c>
      <c r="J338" s="162">
        <f ca="1">Profiling_FinalOutput[[#This Row],[TOTAL_Presented_Young_ppl_2014]]/Profiling_FinalOutput[[#This Row],[LA_Population]]</f>
        <v>0</v>
      </c>
      <c r="K338" s="162">
        <f ca="1">Profiling_FinalOutput[[#This Row],[TOTAL_Assessed_Young_ppl_2014]]/Profiling_FinalOutput[[#This Row],[LA_Population]]</f>
        <v>0</v>
      </c>
      <c r="L33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39" spans="1:12">
      <c r="A339" s="161" t="str">
        <f t="array" aca="1" ref="A339" ca="1">INDIRECT("FinalOutput[@["&amp;A$1&amp;"]]")</f>
        <v>England</v>
      </c>
      <c r="B339" s="129" t="str">
        <f t="array" aca="1" ref="B339" ca="1">INDIRECT("FinalOutput[@["&amp;B$1&amp;"]]")</f>
        <v>Merton</v>
      </c>
      <c r="C339" s="129" t="str">
        <f t="array" aca="1" ref="C339" ca="1">INDIRECT("FinalOutput[@["&amp;C$1&amp;"]]")</f>
        <v>E09000024</v>
      </c>
      <c r="D339" s="129" t="str">
        <f t="array" aca="1" ref="D339" ca="1">INDIRECT("FinalOutput[@["&amp;D$1&amp;"]]")</f>
        <v>Merton</v>
      </c>
      <c r="E339" s="129" t="str">
        <f t="array" aca="1" ref="E339" ca="1">INDIRECT("FinalOutput[@["&amp;E$1&amp;"]]")</f>
        <v>Unitary</v>
      </c>
      <c r="F339" s="129">
        <f t="array" aca="1" ref="F339" ca="1">INDIRECT("FinalOutput[@["&amp;F$1&amp;"]]")</f>
        <v>199693</v>
      </c>
      <c r="G339" s="129">
        <f t="array" aca="1" ref="G339" ca="1">INDIRECT("FinalOutput[@["&amp;G$1&amp;"]]")</f>
        <v>3760.87</v>
      </c>
      <c r="H339" s="129">
        <f t="array" aca="1" ref="H339" ca="1">INDIRECT("FinalOutput[@["&amp;H$1&amp;"]]")</f>
        <v>0</v>
      </c>
      <c r="I339" s="129">
        <f t="array" aca="1" ref="I339" ca="1">INDIRECT("FinalOutput[@["&amp;I$1&amp;"]]")</f>
        <v>0</v>
      </c>
      <c r="J339" s="162">
        <f ca="1">Profiling_FinalOutput[[#This Row],[TOTAL_Presented_Young_ppl_2014]]/Profiling_FinalOutput[[#This Row],[LA_Population]]</f>
        <v>0</v>
      </c>
      <c r="K339" s="162">
        <f ca="1">Profiling_FinalOutput[[#This Row],[TOTAL_Assessed_Young_ppl_2014]]/Profiling_FinalOutput[[#This Row],[LA_Population]]</f>
        <v>0</v>
      </c>
      <c r="L33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0" spans="1:12">
      <c r="A340" s="161" t="str">
        <f t="array" aca="1" ref="A340" ca="1">INDIRECT("FinalOutput[@["&amp;A$1&amp;"]]")</f>
        <v>England</v>
      </c>
      <c r="B340" s="129" t="str">
        <f t="array" aca="1" ref="B340" ca="1">INDIRECT("FinalOutput[@["&amp;B$1&amp;"]]")</f>
        <v>Redbridge</v>
      </c>
      <c r="C340" s="129" t="str">
        <f t="array" aca="1" ref="C340" ca="1">INDIRECT("FinalOutput[@["&amp;C$1&amp;"]]")</f>
        <v>E09000026</v>
      </c>
      <c r="D340" s="129" t="str">
        <f t="array" aca="1" ref="D340" ca="1">INDIRECT("FinalOutput[@["&amp;D$1&amp;"]]")</f>
        <v>Redbridge</v>
      </c>
      <c r="E340" s="129" t="str">
        <f t="array" aca="1" ref="E340" ca="1">INDIRECT("FinalOutput[@["&amp;E$1&amp;"]]")</f>
        <v>Unitary</v>
      </c>
      <c r="F340" s="129">
        <f t="array" aca="1" ref="F340" ca="1">INDIRECT("FinalOutput[@["&amp;F$1&amp;"]]")</f>
        <v>278970</v>
      </c>
      <c r="G340" s="129">
        <f t="array" aca="1" ref="G340" ca="1">INDIRECT("FinalOutput[@["&amp;G$1&amp;"]]")</f>
        <v>5641.14</v>
      </c>
      <c r="H340" s="129">
        <f t="array" aca="1" ref="H340" ca="1">INDIRECT("FinalOutput[@["&amp;H$1&amp;"]]")</f>
        <v>0</v>
      </c>
      <c r="I340" s="129">
        <f t="array" aca="1" ref="I340" ca="1">INDIRECT("FinalOutput[@["&amp;I$1&amp;"]]")</f>
        <v>0</v>
      </c>
      <c r="J340" s="162">
        <f ca="1">Profiling_FinalOutput[[#This Row],[TOTAL_Presented_Young_ppl_2014]]/Profiling_FinalOutput[[#This Row],[LA_Population]]</f>
        <v>0</v>
      </c>
      <c r="K340" s="162">
        <f ca="1">Profiling_FinalOutput[[#This Row],[TOTAL_Assessed_Young_ppl_2014]]/Profiling_FinalOutput[[#This Row],[LA_Population]]</f>
        <v>0</v>
      </c>
      <c r="L34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1" spans="1:12">
      <c r="A341" s="161" t="str">
        <f t="array" aca="1" ref="A341" ca="1">INDIRECT("FinalOutput[@["&amp;A$1&amp;"]]")</f>
        <v>England</v>
      </c>
      <c r="B341" s="129" t="str">
        <f t="array" aca="1" ref="B341" ca="1">INDIRECT("FinalOutput[@["&amp;B$1&amp;"]]")</f>
        <v>Sutton</v>
      </c>
      <c r="C341" s="129" t="str">
        <f t="array" aca="1" ref="C341" ca="1">INDIRECT("FinalOutput[@["&amp;C$1&amp;"]]")</f>
        <v>E09000029</v>
      </c>
      <c r="D341" s="129" t="str">
        <f t="array" aca="1" ref="D341" ca="1">INDIRECT("FinalOutput[@["&amp;D$1&amp;"]]")</f>
        <v>Sutton</v>
      </c>
      <c r="E341" s="129" t="str">
        <f t="array" aca="1" ref="E341" ca="1">INDIRECT("FinalOutput[@["&amp;E$1&amp;"]]")</f>
        <v>Unitary</v>
      </c>
      <c r="F341" s="129">
        <f t="array" aca="1" ref="F341" ca="1">INDIRECT("FinalOutput[@["&amp;F$1&amp;"]]")</f>
        <v>190146</v>
      </c>
      <c r="G341" s="129">
        <f t="array" aca="1" ref="G341" ca="1">INDIRECT("FinalOutput[@["&amp;G$1&amp;"]]")</f>
        <v>4385.0200000000004</v>
      </c>
      <c r="H341" s="129">
        <f t="array" aca="1" ref="H341" ca="1">INDIRECT("FinalOutput[@["&amp;H$1&amp;"]]")</f>
        <v>0</v>
      </c>
      <c r="I341" s="129">
        <f t="array" aca="1" ref="I341" ca="1">INDIRECT("FinalOutput[@["&amp;I$1&amp;"]]")</f>
        <v>0</v>
      </c>
      <c r="J341" s="162">
        <f ca="1">Profiling_FinalOutput[[#This Row],[TOTAL_Presented_Young_ppl_2014]]/Profiling_FinalOutput[[#This Row],[LA_Population]]</f>
        <v>0</v>
      </c>
      <c r="K341" s="162">
        <f ca="1">Profiling_FinalOutput[[#This Row],[TOTAL_Assessed_Young_ppl_2014]]/Profiling_FinalOutput[[#This Row],[LA_Population]]</f>
        <v>0</v>
      </c>
      <c r="L34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2" spans="1:12">
      <c r="A342" s="161" t="str">
        <f t="array" aca="1" ref="A342" ca="1">INDIRECT("FinalOutput[@["&amp;A$1&amp;"]]")</f>
        <v>England</v>
      </c>
      <c r="B342" s="129" t="str">
        <f t="array" aca="1" ref="B342" ca="1">INDIRECT("FinalOutput[@["&amp;B$1&amp;"]]")</f>
        <v>Richmond upon Thames</v>
      </c>
      <c r="C342" s="129" t="str">
        <f t="array" aca="1" ref="C342" ca="1">INDIRECT("FinalOutput[@["&amp;C$1&amp;"]]")</f>
        <v>E09000027</v>
      </c>
      <c r="D342" s="129" t="str">
        <f t="array" aca="1" ref="D342" ca="1">INDIRECT("FinalOutput[@["&amp;D$1&amp;"]]")</f>
        <v>Richmond upon Thames</v>
      </c>
      <c r="E342" s="129" t="str">
        <f t="array" aca="1" ref="E342" ca="1">INDIRECT("FinalOutput[@["&amp;E$1&amp;"]]")</f>
        <v>Unitary</v>
      </c>
      <c r="F342" s="129">
        <f t="array" aca="1" ref="F342" ca="1">INDIRECT("FinalOutput[@["&amp;F$1&amp;"]]")</f>
        <v>186990</v>
      </c>
      <c r="G342" s="129">
        <f t="array" aca="1" ref="G342" ca="1">INDIRECT("FinalOutput[@["&amp;G$1&amp;"]]")</f>
        <v>5741.52</v>
      </c>
      <c r="H342" s="129">
        <f t="array" aca="1" ref="H342" ca="1">INDIRECT("FinalOutput[@["&amp;H$1&amp;"]]")</f>
        <v>0</v>
      </c>
      <c r="I342" s="129">
        <f t="array" aca="1" ref="I342" ca="1">INDIRECT("FinalOutput[@["&amp;I$1&amp;"]]")</f>
        <v>88</v>
      </c>
      <c r="J342" s="162">
        <f ca="1">Profiling_FinalOutput[[#This Row],[TOTAL_Presented_Young_ppl_2014]]/Profiling_FinalOutput[[#This Row],[LA_Population]]</f>
        <v>0</v>
      </c>
      <c r="K342" s="162">
        <f ca="1">Profiling_FinalOutput[[#This Row],[TOTAL_Assessed_Young_ppl_2014]]/Profiling_FinalOutput[[#This Row],[LA_Population]]</f>
        <v>4.7061340178619176E-4</v>
      </c>
      <c r="L34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43" spans="1:12">
      <c r="A343" s="161" t="str">
        <f t="array" aca="1" ref="A343" ca="1">INDIRECT("FinalOutput[@["&amp;A$1&amp;"]]")</f>
        <v>England</v>
      </c>
      <c r="B343" s="129" t="str">
        <f t="array" aca="1" ref="B343" ca="1">INDIRECT("FinalOutput[@["&amp;B$1&amp;"]]")</f>
        <v>Southwark</v>
      </c>
      <c r="C343" s="129" t="str">
        <f t="array" aca="1" ref="C343" ca="1">INDIRECT("FinalOutput[@["&amp;C$1&amp;"]]")</f>
        <v>E09000028</v>
      </c>
      <c r="D343" s="129" t="str">
        <f t="array" aca="1" ref="D343" ca="1">INDIRECT("FinalOutput[@["&amp;D$1&amp;"]]")</f>
        <v>Southwark</v>
      </c>
      <c r="E343" s="129" t="str">
        <f t="array" aca="1" ref="E343" ca="1">INDIRECT("FinalOutput[@["&amp;E$1&amp;"]]")</f>
        <v>Unitary</v>
      </c>
      <c r="F343" s="129">
        <f t="array" aca="1" ref="F343" ca="1">INDIRECT("FinalOutput[@["&amp;F$1&amp;"]]")</f>
        <v>288283</v>
      </c>
      <c r="G343" s="129">
        <f t="array" aca="1" ref="G343" ca="1">INDIRECT("FinalOutput[@["&amp;G$1&amp;"]]")</f>
        <v>2885.41</v>
      </c>
      <c r="H343" s="129">
        <f t="array" aca="1" ref="H343" ca="1">INDIRECT("FinalOutput[@["&amp;H$1&amp;"]]")</f>
        <v>0</v>
      </c>
      <c r="I343" s="129">
        <f t="array" aca="1" ref="I343" ca="1">INDIRECT("FinalOutput[@["&amp;I$1&amp;"]]")</f>
        <v>0</v>
      </c>
      <c r="J343" s="162">
        <f ca="1">Profiling_FinalOutput[[#This Row],[TOTAL_Presented_Young_ppl_2014]]/Profiling_FinalOutput[[#This Row],[LA_Population]]</f>
        <v>0</v>
      </c>
      <c r="K343" s="162">
        <f ca="1">Profiling_FinalOutput[[#This Row],[TOTAL_Assessed_Young_ppl_2014]]/Profiling_FinalOutput[[#This Row],[LA_Population]]</f>
        <v>0</v>
      </c>
      <c r="L34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4" spans="1:12">
      <c r="A344" s="161" t="str">
        <f t="array" aca="1" ref="A344" ca="1">INDIRECT("FinalOutput[@["&amp;A$1&amp;"]]")</f>
        <v>Scotland</v>
      </c>
      <c r="B344" s="129" t="str">
        <f t="array" aca="1" ref="B344" ca="1">INDIRECT("FinalOutput[@["&amp;B$1&amp;"]]")</f>
        <v/>
      </c>
      <c r="C344" s="129" t="str">
        <f t="array" aca="1" ref="C344" ca="1">INDIRECT("FinalOutput[@["&amp;C$1&amp;"]]")</f>
        <v>S12000005</v>
      </c>
      <c r="D344" s="129" t="str">
        <f t="array" aca="1" ref="D344" ca="1">INDIRECT("FinalOutput[@["&amp;D$1&amp;"]]")</f>
        <v>Clackmannanshire</v>
      </c>
      <c r="E344" s="129" t="str">
        <f t="array" aca="1" ref="E344" ca="1">INDIRECT("FinalOutput[@["&amp;E$1&amp;"]]")</f>
        <v>Local Authority</v>
      </c>
      <c r="F344" s="129">
        <f t="array" aca="1" ref="F344" ca="1">INDIRECT("FinalOutput[@["&amp;F$1&amp;"]]")</f>
        <v>51442</v>
      </c>
      <c r="G344" s="129">
        <f t="array" aca="1" ref="G344" ca="1">INDIRECT("FinalOutput[@["&amp;G$1&amp;"]]")</f>
        <v>15864</v>
      </c>
      <c r="H344" s="129">
        <f t="array" aca="1" ref="H344" ca="1">INDIRECT("FinalOutput[@["&amp;H$1&amp;"]]")</f>
        <v>0</v>
      </c>
      <c r="I344" s="129">
        <f t="array" aca="1" ref="I344" ca="1">INDIRECT("FinalOutput[@["&amp;I$1&amp;"]]")</f>
        <v>0</v>
      </c>
      <c r="J344" s="162">
        <f ca="1">Profiling_FinalOutput[[#This Row],[TOTAL_Presented_Young_ppl_2014]]/Profiling_FinalOutput[[#This Row],[LA_Population]]</f>
        <v>0</v>
      </c>
      <c r="K344" s="162">
        <f ca="1">Profiling_FinalOutput[[#This Row],[TOTAL_Assessed_Young_ppl_2014]]/Profiling_FinalOutput[[#This Row],[LA_Population]]</f>
        <v>0</v>
      </c>
      <c r="L34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5" spans="1:12">
      <c r="A345" s="161" t="str">
        <f t="array" aca="1" ref="A345" ca="1">INDIRECT("FinalOutput[@["&amp;A$1&amp;"]]")</f>
        <v>Scotland</v>
      </c>
      <c r="B345" s="129" t="str">
        <f t="array" aca="1" ref="B345" ca="1">INDIRECT("FinalOutput[@["&amp;B$1&amp;"]]")</f>
        <v/>
      </c>
      <c r="C345" s="129" t="str">
        <f t="array" aca="1" ref="C345" ca="1">INDIRECT("FinalOutput[@["&amp;C$1&amp;"]]")</f>
        <v>S12000006</v>
      </c>
      <c r="D345" s="129" t="str">
        <f t="array" aca="1" ref="D345" ca="1">INDIRECT("FinalOutput[@["&amp;D$1&amp;"]]")</f>
        <v>Dumfries and Galloway</v>
      </c>
      <c r="E345" s="129" t="str">
        <f t="array" aca="1" ref="E345" ca="1">INDIRECT("FinalOutput[@["&amp;E$1&amp;"]]")</f>
        <v>Local Authority</v>
      </c>
      <c r="F345" s="129">
        <f t="array" aca="1" ref="F345" ca="1">INDIRECT("FinalOutput[@["&amp;F$1&amp;"]]")</f>
        <v>151324</v>
      </c>
      <c r="G345" s="129">
        <f t="array" aca="1" ref="G345" ca="1">INDIRECT("FinalOutput[@["&amp;G$1&amp;"]]")</f>
        <v>642620</v>
      </c>
      <c r="H345" s="129">
        <f t="array" aca="1" ref="H345" ca="1">INDIRECT("FinalOutput[@["&amp;H$1&amp;"]]")</f>
        <v>0</v>
      </c>
      <c r="I345" s="129">
        <f t="array" aca="1" ref="I345" ca="1">INDIRECT("FinalOutput[@["&amp;I$1&amp;"]]")</f>
        <v>0</v>
      </c>
      <c r="J345" s="162">
        <f ca="1">Profiling_FinalOutput[[#This Row],[TOTAL_Presented_Young_ppl_2014]]/Profiling_FinalOutput[[#This Row],[LA_Population]]</f>
        <v>0</v>
      </c>
      <c r="K345" s="162">
        <f ca="1">Profiling_FinalOutput[[#This Row],[TOTAL_Assessed_Young_ppl_2014]]/Profiling_FinalOutput[[#This Row],[LA_Population]]</f>
        <v>0</v>
      </c>
      <c r="L34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6" spans="1:12">
      <c r="A346" s="161" t="str">
        <f t="array" aca="1" ref="A346" ca="1">INDIRECT("FinalOutput[@["&amp;A$1&amp;"]]")</f>
        <v>Scotland</v>
      </c>
      <c r="B346" s="129" t="str">
        <f t="array" aca="1" ref="B346" ca="1">INDIRECT("FinalOutput[@["&amp;B$1&amp;"]]")</f>
        <v/>
      </c>
      <c r="C346" s="129" t="str">
        <f t="array" aca="1" ref="C346" ca="1">INDIRECT("FinalOutput[@["&amp;C$1&amp;"]]")</f>
        <v>S12000008</v>
      </c>
      <c r="D346" s="129" t="str">
        <f t="array" aca="1" ref="D346" ca="1">INDIRECT("FinalOutput[@["&amp;D$1&amp;"]]")</f>
        <v>East Ayrshire</v>
      </c>
      <c r="E346" s="129" t="str">
        <f t="array" aca="1" ref="E346" ca="1">INDIRECT("FinalOutput[@["&amp;E$1&amp;"]]")</f>
        <v>Local Authority</v>
      </c>
      <c r="F346" s="129">
        <f t="array" aca="1" ref="F346" ca="1">INDIRECT("FinalOutput[@["&amp;F$1&amp;"]]")</f>
        <v>122767</v>
      </c>
      <c r="G346" s="129">
        <f t="array" aca="1" ref="G346" ca="1">INDIRECT("FinalOutput[@["&amp;G$1&amp;"]]")</f>
        <v>126212</v>
      </c>
      <c r="H346" s="129">
        <f t="array" aca="1" ref="H346" ca="1">INDIRECT("FinalOutput[@["&amp;H$1&amp;"]]")</f>
        <v>0</v>
      </c>
      <c r="I346" s="129">
        <f t="array" aca="1" ref="I346" ca="1">INDIRECT("FinalOutput[@["&amp;I$1&amp;"]]")</f>
        <v>0</v>
      </c>
      <c r="J346" s="162">
        <f ca="1">Profiling_FinalOutput[[#This Row],[TOTAL_Presented_Young_ppl_2014]]/Profiling_FinalOutput[[#This Row],[LA_Population]]</f>
        <v>0</v>
      </c>
      <c r="K346" s="162">
        <f ca="1">Profiling_FinalOutput[[#This Row],[TOTAL_Assessed_Young_ppl_2014]]/Profiling_FinalOutput[[#This Row],[LA_Population]]</f>
        <v>0</v>
      </c>
      <c r="L34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7" spans="1:12">
      <c r="A347" s="161" t="str">
        <f t="array" aca="1" ref="A347" ca="1">INDIRECT("FinalOutput[@["&amp;A$1&amp;"]]")</f>
        <v>Scotland</v>
      </c>
      <c r="B347" s="129" t="str">
        <f t="array" aca="1" ref="B347" ca="1">INDIRECT("FinalOutput[@["&amp;B$1&amp;"]]")</f>
        <v/>
      </c>
      <c r="C347" s="129" t="str">
        <f t="array" aca="1" ref="C347" ca="1">INDIRECT("FinalOutput[@["&amp;C$1&amp;"]]")</f>
        <v>S12000010</v>
      </c>
      <c r="D347" s="129" t="str">
        <f t="array" aca="1" ref="D347" ca="1">INDIRECT("FinalOutput[@["&amp;D$1&amp;"]]")</f>
        <v>East Lothian</v>
      </c>
      <c r="E347" s="129" t="str">
        <f t="array" aca="1" ref="E347" ca="1">INDIRECT("FinalOutput[@["&amp;E$1&amp;"]]")</f>
        <v>Local Authority</v>
      </c>
      <c r="F347" s="129">
        <f t="array" aca="1" ref="F347" ca="1">INDIRECT("FinalOutput[@["&amp;F$1&amp;"]]")</f>
        <v>99717</v>
      </c>
      <c r="G347" s="129">
        <f t="array" aca="1" ref="G347" ca="1">INDIRECT("FinalOutput[@["&amp;G$1&amp;"]]")</f>
        <v>67918</v>
      </c>
      <c r="H347" s="129">
        <f t="array" aca="1" ref="H347" ca="1">INDIRECT("FinalOutput[@["&amp;H$1&amp;"]]")</f>
        <v>0</v>
      </c>
      <c r="I347" s="129">
        <f t="array" aca="1" ref="I347" ca="1">INDIRECT("FinalOutput[@["&amp;I$1&amp;"]]")</f>
        <v>0</v>
      </c>
      <c r="J347" s="162">
        <f ca="1">Profiling_FinalOutput[[#This Row],[TOTAL_Presented_Young_ppl_2014]]/Profiling_FinalOutput[[#This Row],[LA_Population]]</f>
        <v>0</v>
      </c>
      <c r="K347" s="162">
        <f ca="1">Profiling_FinalOutput[[#This Row],[TOTAL_Assessed_Young_ppl_2014]]/Profiling_FinalOutput[[#This Row],[LA_Population]]</f>
        <v>0</v>
      </c>
      <c r="L34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8" spans="1:12">
      <c r="A348" s="161" t="str">
        <f t="array" aca="1" ref="A348" ca="1">INDIRECT("FinalOutput[@["&amp;A$1&amp;"]]")</f>
        <v>Scotland</v>
      </c>
      <c r="B348" s="129" t="str">
        <f t="array" aca="1" ref="B348" ca="1">INDIRECT("FinalOutput[@["&amp;B$1&amp;"]]")</f>
        <v/>
      </c>
      <c r="C348" s="129" t="str">
        <f t="array" aca="1" ref="C348" ca="1">INDIRECT("FinalOutput[@["&amp;C$1&amp;"]]")</f>
        <v>S12000011</v>
      </c>
      <c r="D348" s="129" t="str">
        <f t="array" aca="1" ref="D348" ca="1">INDIRECT("FinalOutput[@["&amp;D$1&amp;"]]")</f>
        <v>East Renfrewshire</v>
      </c>
      <c r="E348" s="129" t="str">
        <f t="array" aca="1" ref="E348" ca="1">INDIRECT("FinalOutput[@["&amp;E$1&amp;"]]")</f>
        <v>Local Authority</v>
      </c>
      <c r="F348" s="129">
        <f t="array" aca="1" ref="F348" ca="1">INDIRECT("FinalOutput[@["&amp;F$1&amp;"]]")</f>
        <v>90574</v>
      </c>
      <c r="G348" s="129">
        <f t="array" aca="1" ref="G348" ca="1">INDIRECT("FinalOutput[@["&amp;G$1&amp;"]]")</f>
        <v>17379</v>
      </c>
      <c r="H348" s="129">
        <f t="array" aca="1" ref="H348" ca="1">INDIRECT("FinalOutput[@["&amp;H$1&amp;"]]")</f>
        <v>0</v>
      </c>
      <c r="I348" s="129">
        <f t="array" aca="1" ref="I348" ca="1">INDIRECT("FinalOutput[@["&amp;I$1&amp;"]]")</f>
        <v>0</v>
      </c>
      <c r="J348" s="162">
        <f ca="1">Profiling_FinalOutput[[#This Row],[TOTAL_Presented_Young_ppl_2014]]/Profiling_FinalOutput[[#This Row],[LA_Population]]</f>
        <v>0</v>
      </c>
      <c r="K348" s="162">
        <f ca="1">Profiling_FinalOutput[[#This Row],[TOTAL_Assessed_Young_ppl_2014]]/Profiling_FinalOutput[[#This Row],[LA_Population]]</f>
        <v>0</v>
      </c>
      <c r="L34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49" spans="1:12">
      <c r="A349" s="161" t="str">
        <f t="array" aca="1" ref="A349" ca="1">INDIRECT("FinalOutput[@["&amp;A$1&amp;"]]")</f>
        <v>Scotland</v>
      </c>
      <c r="B349" s="129" t="str">
        <f t="array" aca="1" ref="B349" ca="1">INDIRECT("FinalOutput[@["&amp;B$1&amp;"]]")</f>
        <v/>
      </c>
      <c r="C349" s="129" t="str">
        <f t="array" aca="1" ref="C349" ca="1">INDIRECT("FinalOutput[@["&amp;C$1&amp;"]]")</f>
        <v>S12000013</v>
      </c>
      <c r="D349" s="129" t="str">
        <f t="array" aca="1" ref="D349" ca="1">INDIRECT("FinalOutput[@["&amp;D$1&amp;"]]")</f>
        <v>Eilean Siar</v>
      </c>
      <c r="E349" s="129" t="str">
        <f t="array" aca="1" ref="E349" ca="1">INDIRECT("FinalOutput[@["&amp;E$1&amp;"]]")</f>
        <v>Local Authority</v>
      </c>
      <c r="F349" s="129">
        <f t="array" aca="1" ref="F349" ca="1">INDIRECT("FinalOutput[@["&amp;F$1&amp;"]]")</f>
        <v>27684</v>
      </c>
      <c r="G349" s="129">
        <f t="array" aca="1" ref="G349" ca="1">INDIRECT("FinalOutput[@["&amp;G$1&amp;"]]")</f>
        <v>305950</v>
      </c>
      <c r="H349" s="129">
        <f t="array" aca="1" ref="H349" ca="1">INDIRECT("FinalOutput[@["&amp;H$1&amp;"]]")</f>
        <v>0</v>
      </c>
      <c r="I349" s="129">
        <f t="array" aca="1" ref="I349" ca="1">INDIRECT("FinalOutput[@["&amp;I$1&amp;"]]")</f>
        <v>0</v>
      </c>
      <c r="J349" s="162">
        <f ca="1">Profiling_FinalOutput[[#This Row],[TOTAL_Presented_Young_ppl_2014]]/Profiling_FinalOutput[[#This Row],[LA_Population]]</f>
        <v>0</v>
      </c>
      <c r="K349" s="162">
        <f ca="1">Profiling_FinalOutput[[#This Row],[TOTAL_Assessed_Young_ppl_2014]]/Profiling_FinalOutput[[#This Row],[LA_Population]]</f>
        <v>0</v>
      </c>
      <c r="L34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0" spans="1:12">
      <c r="A350" s="161" t="str">
        <f t="array" aca="1" ref="A350" ca="1">INDIRECT("FinalOutput[@["&amp;A$1&amp;"]]")</f>
        <v>Scotland</v>
      </c>
      <c r="B350" s="129" t="str">
        <f t="array" aca="1" ref="B350" ca="1">INDIRECT("FinalOutput[@["&amp;B$1&amp;"]]")</f>
        <v/>
      </c>
      <c r="C350" s="129" t="str">
        <f t="array" aca="1" ref="C350" ca="1">INDIRECT("FinalOutput[@["&amp;C$1&amp;"]]")</f>
        <v>S12000014</v>
      </c>
      <c r="D350" s="129" t="str">
        <f t="array" aca="1" ref="D350" ca="1">INDIRECT("FinalOutput[@["&amp;D$1&amp;"]]")</f>
        <v>Falkirk</v>
      </c>
      <c r="E350" s="129" t="str">
        <f t="array" aca="1" ref="E350" ca="1">INDIRECT("FinalOutput[@["&amp;E$1&amp;"]]")</f>
        <v>Local Authority</v>
      </c>
      <c r="F350" s="129">
        <f t="array" aca="1" ref="F350" ca="1">INDIRECT("FinalOutput[@["&amp;F$1&amp;"]]")</f>
        <v>155990</v>
      </c>
      <c r="G350" s="129">
        <f t="array" aca="1" ref="G350" ca="1">INDIRECT("FinalOutput[@["&amp;G$1&amp;"]]")</f>
        <v>29736</v>
      </c>
      <c r="H350" s="129">
        <f t="array" aca="1" ref="H350" ca="1">INDIRECT("FinalOutput[@["&amp;H$1&amp;"]]")</f>
        <v>0</v>
      </c>
      <c r="I350" s="129">
        <f t="array" aca="1" ref="I350" ca="1">INDIRECT("FinalOutput[@["&amp;I$1&amp;"]]")</f>
        <v>0</v>
      </c>
      <c r="J350" s="162">
        <f ca="1">Profiling_FinalOutput[[#This Row],[TOTAL_Presented_Young_ppl_2014]]/Profiling_FinalOutput[[#This Row],[LA_Population]]</f>
        <v>0</v>
      </c>
      <c r="K350" s="162">
        <f ca="1">Profiling_FinalOutput[[#This Row],[TOTAL_Assessed_Young_ppl_2014]]/Profiling_FinalOutput[[#This Row],[LA_Population]]</f>
        <v>0</v>
      </c>
      <c r="L35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1" spans="1:12">
      <c r="A351" s="161" t="str">
        <f t="array" aca="1" ref="A351" ca="1">INDIRECT("FinalOutput[@["&amp;A$1&amp;"]]")</f>
        <v>Scotland</v>
      </c>
      <c r="B351" s="129" t="str">
        <f t="array" aca="1" ref="B351" ca="1">INDIRECT("FinalOutput[@["&amp;B$1&amp;"]]")</f>
        <v/>
      </c>
      <c r="C351" s="129" t="str">
        <f t="array" aca="1" ref="C351" ca="1">INDIRECT("FinalOutput[@["&amp;C$1&amp;"]]")</f>
        <v>S12000015</v>
      </c>
      <c r="D351" s="129" t="str">
        <f t="array" aca="1" ref="D351" ca="1">INDIRECT("FinalOutput[@["&amp;D$1&amp;"]]")</f>
        <v>Fife</v>
      </c>
      <c r="E351" s="129" t="str">
        <f t="array" aca="1" ref="E351" ca="1">INDIRECT("FinalOutput[@["&amp;E$1&amp;"]]")</f>
        <v>Local Authority</v>
      </c>
      <c r="F351" s="129">
        <f t="array" aca="1" ref="F351" ca="1">INDIRECT("FinalOutput[@["&amp;F$1&amp;"]]")</f>
        <v>365198</v>
      </c>
      <c r="G351" s="129">
        <f t="array" aca="1" ref="G351" ca="1">INDIRECT("FinalOutput[@["&amp;G$1&amp;"]]")</f>
        <v>132486</v>
      </c>
      <c r="H351" s="129">
        <f t="array" aca="1" ref="H351" ca="1">INDIRECT("FinalOutput[@["&amp;H$1&amp;"]]")</f>
        <v>0</v>
      </c>
      <c r="I351" s="129">
        <f t="array" aca="1" ref="I351" ca="1">INDIRECT("FinalOutput[@["&amp;I$1&amp;"]]")</f>
        <v>0</v>
      </c>
      <c r="J351" s="162">
        <f ca="1">Profiling_FinalOutput[[#This Row],[TOTAL_Presented_Young_ppl_2014]]/Profiling_FinalOutput[[#This Row],[LA_Population]]</f>
        <v>0</v>
      </c>
      <c r="K351" s="162">
        <f ca="1">Profiling_FinalOutput[[#This Row],[TOTAL_Assessed_Young_ppl_2014]]/Profiling_FinalOutput[[#This Row],[LA_Population]]</f>
        <v>0</v>
      </c>
      <c r="L35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2" spans="1:12">
      <c r="A352" s="161" t="str">
        <f t="array" aca="1" ref="A352" ca="1">INDIRECT("FinalOutput[@["&amp;A$1&amp;"]]")</f>
        <v>Scotland</v>
      </c>
      <c r="B352" s="129" t="str">
        <f t="array" aca="1" ref="B352" ca="1">INDIRECT("FinalOutput[@["&amp;B$1&amp;"]]")</f>
        <v/>
      </c>
      <c r="C352" s="129" t="str">
        <f t="array" aca="1" ref="C352" ca="1">INDIRECT("FinalOutput[@["&amp;C$1&amp;"]]")</f>
        <v>S12000017</v>
      </c>
      <c r="D352" s="129" t="str">
        <f t="array" aca="1" ref="D352" ca="1">INDIRECT("FinalOutput[@["&amp;D$1&amp;"]]")</f>
        <v>Highland</v>
      </c>
      <c r="E352" s="129" t="str">
        <f t="array" aca="1" ref="E352" ca="1">INDIRECT("FinalOutput[@["&amp;E$1&amp;"]]")</f>
        <v>Local Authority</v>
      </c>
      <c r="F352" s="129">
        <f t="array" aca="1" ref="F352" ca="1">INDIRECT("FinalOutput[@["&amp;F$1&amp;"]]")</f>
        <v>232132</v>
      </c>
      <c r="G352" s="129">
        <f t="array" aca="1" ref="G352" ca="1">INDIRECT("FinalOutput[@["&amp;G$1&amp;"]]")</f>
        <v>2568389</v>
      </c>
      <c r="H352" s="129">
        <f t="array" aca="1" ref="H352" ca="1">INDIRECT("FinalOutput[@["&amp;H$1&amp;"]]")</f>
        <v>0</v>
      </c>
      <c r="I352" s="129">
        <f t="array" aca="1" ref="I352" ca="1">INDIRECT("FinalOutput[@["&amp;I$1&amp;"]]")</f>
        <v>0</v>
      </c>
      <c r="J352" s="162">
        <f ca="1">Profiling_FinalOutput[[#This Row],[TOTAL_Presented_Young_ppl_2014]]/Profiling_FinalOutput[[#This Row],[LA_Population]]</f>
        <v>0</v>
      </c>
      <c r="K352" s="162">
        <f ca="1">Profiling_FinalOutput[[#This Row],[TOTAL_Assessed_Young_ppl_2014]]/Profiling_FinalOutput[[#This Row],[LA_Population]]</f>
        <v>0</v>
      </c>
      <c r="L35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3" spans="1:12">
      <c r="A353" s="161" t="str">
        <f t="array" aca="1" ref="A353" ca="1">INDIRECT("FinalOutput[@["&amp;A$1&amp;"]]")</f>
        <v>Scotland</v>
      </c>
      <c r="B353" s="129" t="str">
        <f t="array" aca="1" ref="B353" ca="1">INDIRECT("FinalOutput[@["&amp;B$1&amp;"]]")</f>
        <v/>
      </c>
      <c r="C353" s="129" t="str">
        <f t="array" aca="1" ref="C353" ca="1">INDIRECT("FinalOutput[@["&amp;C$1&amp;"]]")</f>
        <v>S12000018</v>
      </c>
      <c r="D353" s="129" t="str">
        <f t="array" aca="1" ref="D353" ca="1">INDIRECT("FinalOutput[@["&amp;D$1&amp;"]]")</f>
        <v>Inverclyde</v>
      </c>
      <c r="E353" s="129" t="str">
        <f t="array" aca="1" ref="E353" ca="1">INDIRECT("FinalOutput[@["&amp;E$1&amp;"]]")</f>
        <v>Local Authority</v>
      </c>
      <c r="F353" s="129">
        <f t="array" aca="1" ref="F353" ca="1">INDIRECT("FinalOutput[@["&amp;F$1&amp;"]]")</f>
        <v>81485</v>
      </c>
      <c r="G353" s="129">
        <f t="array" aca="1" ref="G353" ca="1">INDIRECT("FinalOutput[@["&amp;G$1&amp;"]]")</f>
        <v>16044</v>
      </c>
      <c r="H353" s="129">
        <f t="array" aca="1" ref="H353" ca="1">INDIRECT("FinalOutput[@["&amp;H$1&amp;"]]")</f>
        <v>0</v>
      </c>
      <c r="I353" s="129">
        <f t="array" aca="1" ref="I353" ca="1">INDIRECT("FinalOutput[@["&amp;I$1&amp;"]]")</f>
        <v>0</v>
      </c>
      <c r="J353" s="162">
        <f ca="1">Profiling_FinalOutput[[#This Row],[TOTAL_Presented_Young_ppl_2014]]/Profiling_FinalOutput[[#This Row],[LA_Population]]</f>
        <v>0</v>
      </c>
      <c r="K353" s="162">
        <f ca="1">Profiling_FinalOutput[[#This Row],[TOTAL_Assessed_Young_ppl_2014]]/Profiling_FinalOutput[[#This Row],[LA_Population]]</f>
        <v>0</v>
      </c>
      <c r="L35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4" spans="1:12">
      <c r="A354" s="161" t="str">
        <f t="array" aca="1" ref="A354" ca="1">INDIRECT("FinalOutput[@["&amp;A$1&amp;"]]")</f>
        <v>Scotland</v>
      </c>
      <c r="B354" s="129" t="str">
        <f t="array" aca="1" ref="B354" ca="1">INDIRECT("FinalOutput[@["&amp;B$1&amp;"]]")</f>
        <v/>
      </c>
      <c r="C354" s="129" t="str">
        <f t="array" aca="1" ref="C354" ca="1">INDIRECT("FinalOutput[@["&amp;C$1&amp;"]]")</f>
        <v>S12000019</v>
      </c>
      <c r="D354" s="129" t="str">
        <f t="array" aca="1" ref="D354" ca="1">INDIRECT("FinalOutput[@["&amp;D$1&amp;"]]")</f>
        <v>Midlothian</v>
      </c>
      <c r="E354" s="129" t="str">
        <f t="array" aca="1" ref="E354" ca="1">INDIRECT("FinalOutput[@["&amp;E$1&amp;"]]")</f>
        <v>Local Authority</v>
      </c>
      <c r="F354" s="129">
        <f t="array" aca="1" ref="F354" ca="1">INDIRECT("FinalOutput[@["&amp;F$1&amp;"]]")</f>
        <v>83187</v>
      </c>
      <c r="G354" s="129">
        <f t="array" aca="1" ref="G354" ca="1">INDIRECT("FinalOutput[@["&amp;G$1&amp;"]]")</f>
        <v>35369</v>
      </c>
      <c r="H354" s="129">
        <f t="array" aca="1" ref="H354" ca="1">INDIRECT("FinalOutput[@["&amp;H$1&amp;"]]")</f>
        <v>0</v>
      </c>
      <c r="I354" s="129">
        <f t="array" aca="1" ref="I354" ca="1">INDIRECT("FinalOutput[@["&amp;I$1&amp;"]]")</f>
        <v>0</v>
      </c>
      <c r="J354" s="162">
        <f ca="1">Profiling_FinalOutput[[#This Row],[TOTAL_Presented_Young_ppl_2014]]/Profiling_FinalOutput[[#This Row],[LA_Population]]</f>
        <v>0</v>
      </c>
      <c r="K354" s="162">
        <f ca="1">Profiling_FinalOutput[[#This Row],[TOTAL_Assessed_Young_ppl_2014]]/Profiling_FinalOutput[[#This Row],[LA_Population]]</f>
        <v>0</v>
      </c>
      <c r="L35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5" spans="1:12">
      <c r="A355" s="161" t="str">
        <f t="array" aca="1" ref="A355" ca="1">INDIRECT("FinalOutput[@["&amp;A$1&amp;"]]")</f>
        <v>Scotland</v>
      </c>
      <c r="B355" s="129" t="str">
        <f t="array" aca="1" ref="B355" ca="1">INDIRECT("FinalOutput[@["&amp;B$1&amp;"]]")</f>
        <v/>
      </c>
      <c r="C355" s="129" t="str">
        <f t="array" aca="1" ref="C355" ca="1">INDIRECT("FinalOutput[@["&amp;C$1&amp;"]]")</f>
        <v>S12000020</v>
      </c>
      <c r="D355" s="129" t="str">
        <f t="array" aca="1" ref="D355" ca="1">INDIRECT("FinalOutput[@["&amp;D$1&amp;"]]")</f>
        <v>Moray</v>
      </c>
      <c r="E355" s="129" t="str">
        <f t="array" aca="1" ref="E355" ca="1">INDIRECT("FinalOutput[@["&amp;E$1&amp;"]]")</f>
        <v>Local Authority</v>
      </c>
      <c r="F355" s="129">
        <f t="array" aca="1" ref="F355" ca="1">INDIRECT("FinalOutput[@["&amp;F$1&amp;"]]")</f>
        <v>93295</v>
      </c>
      <c r="G355" s="129">
        <f t="array" aca="1" ref="G355" ca="1">INDIRECT("FinalOutput[@["&amp;G$1&amp;"]]")</f>
        <v>223756</v>
      </c>
      <c r="H355" s="129">
        <f t="array" aca="1" ref="H355" ca="1">INDIRECT("FinalOutput[@["&amp;H$1&amp;"]]")</f>
        <v>0</v>
      </c>
      <c r="I355" s="129">
        <f t="array" aca="1" ref="I355" ca="1">INDIRECT("FinalOutput[@["&amp;I$1&amp;"]]")</f>
        <v>0</v>
      </c>
      <c r="J355" s="162">
        <f ca="1">Profiling_FinalOutput[[#This Row],[TOTAL_Presented_Young_ppl_2014]]/Profiling_FinalOutput[[#This Row],[LA_Population]]</f>
        <v>0</v>
      </c>
      <c r="K355" s="162">
        <f ca="1">Profiling_FinalOutput[[#This Row],[TOTAL_Assessed_Young_ppl_2014]]/Profiling_FinalOutput[[#This Row],[LA_Population]]</f>
        <v>0</v>
      </c>
      <c r="L35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6" spans="1:12">
      <c r="A356" s="161" t="str">
        <f t="array" aca="1" ref="A356" ca="1">INDIRECT("FinalOutput[@["&amp;A$1&amp;"]]")</f>
        <v>Scotland</v>
      </c>
      <c r="B356" s="129" t="str">
        <f t="array" aca="1" ref="B356" ca="1">INDIRECT("FinalOutput[@["&amp;B$1&amp;"]]")</f>
        <v/>
      </c>
      <c r="C356" s="129" t="str">
        <f t="array" aca="1" ref="C356" ca="1">INDIRECT("FinalOutput[@["&amp;C$1&amp;"]]")</f>
        <v>S12000021</v>
      </c>
      <c r="D356" s="129" t="str">
        <f t="array" aca="1" ref="D356" ca="1">INDIRECT("FinalOutput[@["&amp;D$1&amp;"]]")</f>
        <v>North Ayrshire</v>
      </c>
      <c r="E356" s="129" t="str">
        <f t="array" aca="1" ref="E356" ca="1">INDIRECT("FinalOutput[@["&amp;E$1&amp;"]]")</f>
        <v>Local Authority</v>
      </c>
      <c r="F356" s="129">
        <f t="array" aca="1" ref="F356" ca="1">INDIRECT("FinalOutput[@["&amp;F$1&amp;"]]")</f>
        <v>138146</v>
      </c>
      <c r="G356" s="129">
        <f t="array" aca="1" ref="G356" ca="1">INDIRECT("FinalOutput[@["&amp;G$1&amp;"]]")</f>
        <v>88534</v>
      </c>
      <c r="H356" s="129">
        <f t="array" aca="1" ref="H356" ca="1">INDIRECT("FinalOutput[@["&amp;H$1&amp;"]]")</f>
        <v>0</v>
      </c>
      <c r="I356" s="129">
        <f t="array" aca="1" ref="I356" ca="1">INDIRECT("FinalOutput[@["&amp;I$1&amp;"]]")</f>
        <v>0</v>
      </c>
      <c r="J356" s="162">
        <f ca="1">Profiling_FinalOutput[[#This Row],[TOTAL_Presented_Young_ppl_2014]]/Profiling_FinalOutput[[#This Row],[LA_Population]]</f>
        <v>0</v>
      </c>
      <c r="K356" s="162">
        <f ca="1">Profiling_FinalOutput[[#This Row],[TOTAL_Assessed_Young_ppl_2014]]/Profiling_FinalOutput[[#This Row],[LA_Population]]</f>
        <v>0</v>
      </c>
      <c r="L35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7" spans="1:12">
      <c r="A357" s="161" t="str">
        <f t="array" aca="1" ref="A357" ca="1">INDIRECT("FinalOutput[@["&amp;A$1&amp;"]]")</f>
        <v>Scotland</v>
      </c>
      <c r="B357" s="129" t="str">
        <f t="array" aca="1" ref="B357" ca="1">INDIRECT("FinalOutput[@["&amp;B$1&amp;"]]")</f>
        <v/>
      </c>
      <c r="C357" s="129" t="str">
        <f t="array" aca="1" ref="C357" ca="1">INDIRECT("FinalOutput[@["&amp;C$1&amp;"]]")</f>
        <v>S12000023</v>
      </c>
      <c r="D357" s="129" t="str">
        <f t="array" aca="1" ref="D357" ca="1">INDIRECT("FinalOutput[@["&amp;D$1&amp;"]]")</f>
        <v>Orkney Islands</v>
      </c>
      <c r="E357" s="129" t="str">
        <f t="array" aca="1" ref="E357" ca="1">INDIRECT("FinalOutput[@["&amp;E$1&amp;"]]")</f>
        <v>Local Authority</v>
      </c>
      <c r="F357" s="129">
        <f t="array" aca="1" ref="F357" ca="1">INDIRECT("FinalOutput[@["&amp;F$1&amp;"]]")</f>
        <v>21349</v>
      </c>
      <c r="G357" s="129">
        <f t="array" aca="1" ref="G357" ca="1">INDIRECT("FinalOutput[@["&amp;G$1&amp;"]]")</f>
        <v>98980</v>
      </c>
      <c r="H357" s="129">
        <f t="array" aca="1" ref="H357" ca="1">INDIRECT("FinalOutput[@["&amp;H$1&amp;"]]")</f>
        <v>0</v>
      </c>
      <c r="I357" s="129">
        <f t="array" aca="1" ref="I357" ca="1">INDIRECT("FinalOutput[@["&amp;I$1&amp;"]]")</f>
        <v>0</v>
      </c>
      <c r="J357" s="162">
        <f ca="1">Profiling_FinalOutput[[#This Row],[TOTAL_Presented_Young_ppl_2014]]/Profiling_FinalOutput[[#This Row],[LA_Population]]</f>
        <v>0</v>
      </c>
      <c r="K357" s="162">
        <f ca="1">Profiling_FinalOutput[[#This Row],[TOTAL_Assessed_Young_ppl_2014]]/Profiling_FinalOutput[[#This Row],[LA_Population]]</f>
        <v>0</v>
      </c>
      <c r="L35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8" spans="1:12">
      <c r="A358" s="161" t="str">
        <f t="array" aca="1" ref="A358" ca="1">INDIRECT("FinalOutput[@["&amp;A$1&amp;"]]")</f>
        <v>Scotland</v>
      </c>
      <c r="B358" s="129" t="str">
        <f t="array" aca="1" ref="B358" ca="1">INDIRECT("FinalOutput[@["&amp;B$1&amp;"]]")</f>
        <v/>
      </c>
      <c r="C358" s="129" t="str">
        <f t="array" aca="1" ref="C358" ca="1">INDIRECT("FinalOutput[@["&amp;C$1&amp;"]]")</f>
        <v>S12000036</v>
      </c>
      <c r="D358" s="129" t="str">
        <f t="array" aca="1" ref="D358" ca="1">INDIRECT("FinalOutput[@["&amp;D$1&amp;"]]")</f>
        <v>City of Edinburgh</v>
      </c>
      <c r="E358" s="129" t="str">
        <f t="array" aca="1" ref="E358" ca="1">INDIRECT("FinalOutput[@["&amp;E$1&amp;"]]")</f>
        <v>Local Authority</v>
      </c>
      <c r="F358" s="129">
        <f t="array" aca="1" ref="F358" ca="1">INDIRECT("FinalOutput[@["&amp;F$1&amp;"]]")</f>
        <v>476626</v>
      </c>
      <c r="G358" s="129">
        <f t="array" aca="1" ref="G358" ca="1">INDIRECT("FinalOutput[@["&amp;G$1&amp;"]]")</f>
        <v>26333</v>
      </c>
      <c r="H358" s="129">
        <f t="array" aca="1" ref="H358" ca="1">INDIRECT("FinalOutput[@["&amp;H$1&amp;"]]")</f>
        <v>0</v>
      </c>
      <c r="I358" s="129">
        <f t="array" aca="1" ref="I358" ca="1">INDIRECT("FinalOutput[@["&amp;I$1&amp;"]]")</f>
        <v>0</v>
      </c>
      <c r="J358" s="162">
        <f ca="1">Profiling_FinalOutput[[#This Row],[TOTAL_Presented_Young_ppl_2014]]/Profiling_FinalOutput[[#This Row],[LA_Population]]</f>
        <v>0</v>
      </c>
      <c r="K358" s="162">
        <f ca="1">Profiling_FinalOutput[[#This Row],[TOTAL_Assessed_Young_ppl_2014]]/Profiling_FinalOutput[[#This Row],[LA_Population]]</f>
        <v>0</v>
      </c>
      <c r="L35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59" spans="1:12">
      <c r="A359" s="161" t="str">
        <f t="array" aca="1" ref="A359" ca="1">INDIRECT("FinalOutput[@["&amp;A$1&amp;"]]")</f>
        <v>Scotland</v>
      </c>
      <c r="B359" s="129" t="str">
        <f t="array" aca="1" ref="B359" ca="1">INDIRECT("FinalOutput[@["&amp;B$1&amp;"]]")</f>
        <v/>
      </c>
      <c r="C359" s="129" t="str">
        <f t="array" aca="1" ref="C359" ca="1">INDIRECT("FinalOutput[@["&amp;C$1&amp;"]]")</f>
        <v>S12000038</v>
      </c>
      <c r="D359" s="129" t="str">
        <f t="array" aca="1" ref="D359" ca="1">INDIRECT("FinalOutput[@["&amp;D$1&amp;"]]")</f>
        <v>Renfrewshire</v>
      </c>
      <c r="E359" s="129" t="str">
        <f t="array" aca="1" ref="E359" ca="1">INDIRECT("FinalOutput[@["&amp;E$1&amp;"]]")</f>
        <v>Local Authority</v>
      </c>
      <c r="F359" s="129">
        <f t="array" aca="1" ref="F359" ca="1">INDIRECT("FinalOutput[@["&amp;F$1&amp;"]]")</f>
        <v>174908</v>
      </c>
      <c r="G359" s="129">
        <f t="array" aca="1" ref="G359" ca="1">INDIRECT("FinalOutput[@["&amp;G$1&amp;"]]")</f>
        <v>26194</v>
      </c>
      <c r="H359" s="129">
        <f t="array" aca="1" ref="H359" ca="1">INDIRECT("FinalOutput[@["&amp;H$1&amp;"]]")</f>
        <v>0</v>
      </c>
      <c r="I359" s="129">
        <f t="array" aca="1" ref="I359" ca="1">INDIRECT("FinalOutput[@["&amp;I$1&amp;"]]")</f>
        <v>0</v>
      </c>
      <c r="J359" s="162">
        <f ca="1">Profiling_FinalOutput[[#This Row],[TOTAL_Presented_Young_ppl_2014]]/Profiling_FinalOutput[[#This Row],[LA_Population]]</f>
        <v>0</v>
      </c>
      <c r="K359" s="162">
        <f ca="1">Profiling_FinalOutput[[#This Row],[TOTAL_Assessed_Young_ppl_2014]]/Profiling_FinalOutput[[#This Row],[LA_Population]]</f>
        <v>0</v>
      </c>
      <c r="L35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0" spans="1:12">
      <c r="A360" s="161" t="str">
        <f t="array" aca="1" ref="A360" ca="1">INDIRECT("FinalOutput[@["&amp;A$1&amp;"]]")</f>
        <v>Scotland</v>
      </c>
      <c r="B360" s="129" t="str">
        <f t="array" aca="1" ref="B360" ca="1">INDIRECT("FinalOutput[@["&amp;B$1&amp;"]]")</f>
        <v/>
      </c>
      <c r="C360" s="129" t="str">
        <f t="array" aca="1" ref="C360" ca="1">INDIRECT("FinalOutput[@["&amp;C$1&amp;"]]")</f>
        <v>S12000039</v>
      </c>
      <c r="D360" s="129" t="str">
        <f t="array" aca="1" ref="D360" ca="1">INDIRECT("FinalOutput[@["&amp;D$1&amp;"]]")</f>
        <v>West Dunbartonshire</v>
      </c>
      <c r="E360" s="129" t="str">
        <f t="array" aca="1" ref="E360" ca="1">INDIRECT("FinalOutput[@["&amp;E$1&amp;"]]")</f>
        <v>Local Authority</v>
      </c>
      <c r="F360" s="129">
        <f t="array" aca="1" ref="F360" ca="1">INDIRECT("FinalOutput[@["&amp;F$1&amp;"]]")</f>
        <v>90720</v>
      </c>
      <c r="G360" s="129">
        <f t="array" aca="1" ref="G360" ca="1">INDIRECT("FinalOutput[@["&amp;G$1&amp;"]]")</f>
        <v>15876</v>
      </c>
      <c r="H360" s="129">
        <f t="array" aca="1" ref="H360" ca="1">INDIRECT("FinalOutput[@["&amp;H$1&amp;"]]")</f>
        <v>0</v>
      </c>
      <c r="I360" s="129">
        <f t="array" aca="1" ref="I360" ca="1">INDIRECT("FinalOutput[@["&amp;I$1&amp;"]]")</f>
        <v>0</v>
      </c>
      <c r="J360" s="162">
        <f ca="1">Profiling_FinalOutput[[#This Row],[TOTAL_Presented_Young_ppl_2014]]/Profiling_FinalOutput[[#This Row],[LA_Population]]</f>
        <v>0</v>
      </c>
      <c r="K360" s="162">
        <f ca="1">Profiling_FinalOutput[[#This Row],[TOTAL_Assessed_Young_ppl_2014]]/Profiling_FinalOutput[[#This Row],[LA_Population]]</f>
        <v>0</v>
      </c>
      <c r="L36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1" spans="1:12">
      <c r="A361" s="161" t="str">
        <f t="array" aca="1" ref="A361" ca="1">INDIRECT("FinalOutput[@["&amp;A$1&amp;"]]")</f>
        <v>Scotland</v>
      </c>
      <c r="B361" s="129" t="str">
        <f t="array" aca="1" ref="B361" ca="1">INDIRECT("FinalOutput[@["&amp;B$1&amp;"]]")</f>
        <v/>
      </c>
      <c r="C361" s="129" t="str">
        <f t="array" aca="1" ref="C361" ca="1">INDIRECT("FinalOutput[@["&amp;C$1&amp;"]]")</f>
        <v>S12000040</v>
      </c>
      <c r="D361" s="129" t="str">
        <f t="array" aca="1" ref="D361" ca="1">INDIRECT("FinalOutput[@["&amp;D$1&amp;"]]")</f>
        <v>West Lothian</v>
      </c>
      <c r="E361" s="129" t="str">
        <f t="array" aca="1" ref="E361" ca="1">INDIRECT("FinalOutput[@["&amp;E$1&amp;"]]")</f>
        <v>Local Authority</v>
      </c>
      <c r="F361" s="129">
        <f t="array" aca="1" ref="F361" ca="1">INDIRECT("FinalOutput[@["&amp;F$1&amp;"]]")</f>
        <v>175118</v>
      </c>
      <c r="G361" s="129">
        <f t="array" aca="1" ref="G361" ca="1">INDIRECT("FinalOutput[@["&amp;G$1&amp;"]]")</f>
        <v>42749</v>
      </c>
      <c r="H361" s="129">
        <f t="array" aca="1" ref="H361" ca="1">INDIRECT("FinalOutput[@["&amp;H$1&amp;"]]")</f>
        <v>0</v>
      </c>
      <c r="I361" s="129">
        <f t="array" aca="1" ref="I361" ca="1">INDIRECT("FinalOutput[@["&amp;I$1&amp;"]]")</f>
        <v>0</v>
      </c>
      <c r="J361" s="162">
        <f ca="1">Profiling_FinalOutput[[#This Row],[TOTAL_Presented_Young_ppl_2014]]/Profiling_FinalOutput[[#This Row],[LA_Population]]</f>
        <v>0</v>
      </c>
      <c r="K361" s="162">
        <f ca="1">Profiling_FinalOutput[[#This Row],[TOTAL_Assessed_Young_ppl_2014]]/Profiling_FinalOutput[[#This Row],[LA_Population]]</f>
        <v>0</v>
      </c>
      <c r="L36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2" spans="1:12">
      <c r="A362" s="161" t="str">
        <f t="array" aca="1" ref="A362" ca="1">INDIRECT("FinalOutput[@["&amp;A$1&amp;"]]")</f>
        <v>Scotland</v>
      </c>
      <c r="B362" s="129" t="str">
        <f t="array" aca="1" ref="B362" ca="1">INDIRECT("FinalOutput[@["&amp;B$1&amp;"]]")</f>
        <v/>
      </c>
      <c r="C362" s="129" t="str">
        <f t="array" aca="1" ref="C362" ca="1">INDIRECT("FinalOutput[@["&amp;C$1&amp;"]]")</f>
        <v>S12000041</v>
      </c>
      <c r="D362" s="129" t="str">
        <f t="array" aca="1" ref="D362" ca="1">INDIRECT("FinalOutput[@["&amp;D$1&amp;"]]")</f>
        <v>Angus</v>
      </c>
      <c r="E362" s="129" t="str">
        <f t="array" aca="1" ref="E362" ca="1">INDIRECT("FinalOutput[@["&amp;E$1&amp;"]]")</f>
        <v>Local Authority</v>
      </c>
      <c r="F362" s="129">
        <f t="array" aca="1" ref="F362" ca="1">INDIRECT("FinalOutput[@["&amp;F$1&amp;"]]")</f>
        <v>115978</v>
      </c>
      <c r="G362" s="129">
        <f t="array" aca="1" ref="G362" ca="1">INDIRECT("FinalOutput[@["&amp;G$1&amp;"]]")</f>
        <v>218179</v>
      </c>
      <c r="H362" s="129">
        <f t="array" aca="1" ref="H362" ca="1">INDIRECT("FinalOutput[@["&amp;H$1&amp;"]]")</f>
        <v>0</v>
      </c>
      <c r="I362" s="129">
        <f t="array" aca="1" ref="I362" ca="1">INDIRECT("FinalOutput[@["&amp;I$1&amp;"]]")</f>
        <v>0</v>
      </c>
      <c r="J362" s="162">
        <f ca="1">Profiling_FinalOutput[[#This Row],[TOTAL_Presented_Young_ppl_2014]]/Profiling_FinalOutput[[#This Row],[LA_Population]]</f>
        <v>0</v>
      </c>
      <c r="K362" s="162">
        <f ca="1">Profiling_FinalOutput[[#This Row],[TOTAL_Assessed_Young_ppl_2014]]/Profiling_FinalOutput[[#This Row],[LA_Population]]</f>
        <v>0</v>
      </c>
      <c r="L36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3" spans="1:12">
      <c r="A363" s="161" t="str">
        <f t="array" aca="1" ref="A363" ca="1">INDIRECT("FinalOutput[@["&amp;A$1&amp;"]]")</f>
        <v>Scotland</v>
      </c>
      <c r="B363" s="129" t="str">
        <f t="array" aca="1" ref="B363" ca="1">INDIRECT("FinalOutput[@["&amp;B$1&amp;"]]")</f>
        <v/>
      </c>
      <c r="C363" s="129" t="str">
        <f t="array" aca="1" ref="C363" ca="1">INDIRECT("FinalOutput[@["&amp;C$1&amp;"]]")</f>
        <v>S12000045</v>
      </c>
      <c r="D363" s="129" t="str">
        <f t="array" aca="1" ref="D363" ca="1">INDIRECT("FinalOutput[@["&amp;D$1&amp;"]]")</f>
        <v>East Dunbartonshire</v>
      </c>
      <c r="E363" s="129" t="str">
        <f t="array" aca="1" ref="E363" ca="1">INDIRECT("FinalOutput[@["&amp;E$1&amp;"]]")</f>
        <v>Local Authority</v>
      </c>
      <c r="F363" s="129">
        <f t="array" aca="1" ref="F363" ca="1">INDIRECT("FinalOutput[@["&amp;F$1&amp;"]]")</f>
        <v>105026</v>
      </c>
      <c r="G363" s="129">
        <f t="array" aca="1" ref="G363" ca="1">INDIRECT("FinalOutput[@["&amp;G$1&amp;"]]")</f>
        <v>17449</v>
      </c>
      <c r="H363" s="129">
        <f t="array" aca="1" ref="H363" ca="1">INDIRECT("FinalOutput[@["&amp;H$1&amp;"]]")</f>
        <v>0</v>
      </c>
      <c r="I363" s="129">
        <f t="array" aca="1" ref="I363" ca="1">INDIRECT("FinalOutput[@["&amp;I$1&amp;"]]")</f>
        <v>0</v>
      </c>
      <c r="J363" s="162">
        <f ca="1">Profiling_FinalOutput[[#This Row],[TOTAL_Presented_Young_ppl_2014]]/Profiling_FinalOutput[[#This Row],[LA_Population]]</f>
        <v>0</v>
      </c>
      <c r="K363" s="162">
        <f ca="1">Profiling_FinalOutput[[#This Row],[TOTAL_Assessed_Young_ppl_2014]]/Profiling_FinalOutput[[#This Row],[LA_Population]]</f>
        <v>0</v>
      </c>
      <c r="L36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4" spans="1:12">
      <c r="A364" s="161" t="str">
        <f t="array" aca="1" ref="A364" ca="1">INDIRECT("FinalOutput[@["&amp;A$1&amp;"]]")</f>
        <v>Scotland</v>
      </c>
      <c r="B364" s="129" t="str">
        <f t="array" aca="1" ref="B364" ca="1">INDIRECT("FinalOutput[@["&amp;B$1&amp;"]]")</f>
        <v/>
      </c>
      <c r="C364" s="129" t="str">
        <f t="array" aca="1" ref="C364" ca="1">INDIRECT("FinalOutput[@["&amp;C$1&amp;"]]")</f>
        <v>S12000046</v>
      </c>
      <c r="D364" s="129" t="str">
        <f t="array" aca="1" ref="D364" ca="1">INDIRECT("FinalOutput[@["&amp;D$1&amp;"]]")</f>
        <v>Glasgow City</v>
      </c>
      <c r="E364" s="129" t="str">
        <f t="array" aca="1" ref="E364" ca="1">INDIRECT("FinalOutput[@["&amp;E$1&amp;"]]")</f>
        <v>Local Authority</v>
      </c>
      <c r="F364" s="129">
        <f t="array" aca="1" ref="F364" ca="1">INDIRECT("FinalOutput[@["&amp;F$1&amp;"]]")</f>
        <v>593245</v>
      </c>
      <c r="G364" s="129">
        <f t="array" aca="1" ref="G364" ca="1">INDIRECT("FinalOutput[@["&amp;G$1&amp;"]]")</f>
        <v>17468</v>
      </c>
      <c r="H364" s="129">
        <f t="array" aca="1" ref="H364" ca="1">INDIRECT("FinalOutput[@["&amp;H$1&amp;"]]")</f>
        <v>0</v>
      </c>
      <c r="I364" s="129">
        <f t="array" aca="1" ref="I364" ca="1">INDIRECT("FinalOutput[@["&amp;I$1&amp;"]]")</f>
        <v>0</v>
      </c>
      <c r="J364" s="162">
        <f ca="1">Profiling_FinalOutput[[#This Row],[TOTAL_Presented_Young_ppl_2014]]/Profiling_FinalOutput[[#This Row],[LA_Population]]</f>
        <v>0</v>
      </c>
      <c r="K364" s="162">
        <f ca="1">Profiling_FinalOutput[[#This Row],[TOTAL_Assessed_Young_ppl_2014]]/Profiling_FinalOutput[[#This Row],[LA_Population]]</f>
        <v>0</v>
      </c>
      <c r="L36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5" spans="1:12">
      <c r="A365" s="161" t="str">
        <f t="array" aca="1" ref="A365" ca="1">INDIRECT("FinalOutput[@["&amp;A$1&amp;"]]")</f>
        <v>Wales</v>
      </c>
      <c r="B365" s="129" t="str">
        <f t="array" aca="1" ref="B365" ca="1">INDIRECT("FinalOutput[@["&amp;B$1&amp;"]]")</f>
        <v/>
      </c>
      <c r="C365" s="129" t="str">
        <f t="array" aca="1" ref="C365" ca="1">INDIRECT("FinalOutput[@["&amp;C$1&amp;"]]")</f>
        <v>W06000001</v>
      </c>
      <c r="D365" s="129" t="str">
        <f t="array" aca="1" ref="D365" ca="1">INDIRECT("FinalOutput[@["&amp;D$1&amp;"]]")</f>
        <v>Isle of Anglesey</v>
      </c>
      <c r="E365" s="129" t="str">
        <f t="array" aca="1" ref="E365" ca="1">INDIRECT("FinalOutput[@["&amp;E$1&amp;"]]")</f>
        <v>Local Authority</v>
      </c>
      <c r="F365" s="129">
        <f t="array" aca="1" ref="F365" ca="1">INDIRECT("FinalOutput[@["&amp;F$1&amp;"]]")</f>
        <v>69751</v>
      </c>
      <c r="G365" s="129">
        <f t="array" aca="1" ref="G365" ca="1">INDIRECT("FinalOutput[@["&amp;G$1&amp;"]]")</f>
        <v>71124.11</v>
      </c>
      <c r="H365" s="129">
        <f t="array" aca="1" ref="H365" ca="1">INDIRECT("FinalOutput[@["&amp;H$1&amp;"]]")</f>
        <v>66</v>
      </c>
      <c r="I365" s="129">
        <f t="array" aca="1" ref="I365" ca="1">INDIRECT("FinalOutput[@["&amp;I$1&amp;"]]")</f>
        <v>66</v>
      </c>
      <c r="J365" s="162">
        <f ca="1">Profiling_FinalOutput[[#This Row],[TOTAL_Presented_Young_ppl_2014]]/Profiling_FinalOutput[[#This Row],[LA_Population]]</f>
        <v>9.4622299321873527E-4</v>
      </c>
      <c r="K365" s="162">
        <f ca="1">Profiling_FinalOutput[[#This Row],[TOTAL_Assessed_Young_ppl_2014]]/Profiling_FinalOutput[[#This Row],[LA_Population]]</f>
        <v>9.4622299321873527E-4</v>
      </c>
      <c r="L36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6" spans="1:12">
      <c r="A366" s="161" t="str">
        <f t="array" aca="1" ref="A366" ca="1">INDIRECT("FinalOutput[@["&amp;A$1&amp;"]]")</f>
        <v>Wales</v>
      </c>
      <c r="B366" s="129" t="str">
        <f t="array" aca="1" ref="B366" ca="1">INDIRECT("FinalOutput[@["&amp;B$1&amp;"]]")</f>
        <v/>
      </c>
      <c r="C366" s="129" t="str">
        <f t="array" aca="1" ref="C366" ca="1">INDIRECT("FinalOutput[@["&amp;C$1&amp;"]]")</f>
        <v>W06000002</v>
      </c>
      <c r="D366" s="129" t="str">
        <f t="array" aca="1" ref="D366" ca="1">INDIRECT("FinalOutput[@["&amp;D$1&amp;"]]")</f>
        <v>Gwynedd</v>
      </c>
      <c r="E366" s="129" t="str">
        <f t="array" aca="1" ref="E366" ca="1">INDIRECT("FinalOutput[@["&amp;E$1&amp;"]]")</f>
        <v>Local Authority</v>
      </c>
      <c r="F366" s="129">
        <f t="array" aca="1" ref="F366" ca="1">INDIRECT("FinalOutput[@["&amp;F$1&amp;"]]")</f>
        <v>121874</v>
      </c>
      <c r="G366" s="129">
        <f t="array" aca="1" ref="G366" ca="1">INDIRECT("FinalOutput[@["&amp;G$1&amp;"]]")</f>
        <v>253493.94</v>
      </c>
      <c r="H366" s="129">
        <f t="array" aca="1" ref="H366" ca="1">INDIRECT("FinalOutput[@["&amp;H$1&amp;"]]")</f>
        <v>85</v>
      </c>
      <c r="I366" s="129">
        <f t="array" aca="1" ref="I366" ca="1">INDIRECT("FinalOutput[@["&amp;I$1&amp;"]]")</f>
        <v>77</v>
      </c>
      <c r="J366" s="162">
        <f ca="1">Profiling_FinalOutput[[#This Row],[TOTAL_Presented_Young_ppl_2014]]/Profiling_FinalOutput[[#This Row],[LA_Population]]</f>
        <v>6.9744162003380536E-4</v>
      </c>
      <c r="K366" s="162">
        <f ca="1">Profiling_FinalOutput[[#This Row],[TOTAL_Assessed_Young_ppl_2014]]/Profiling_FinalOutput[[#This Row],[LA_Population]]</f>
        <v>6.3180005579532958E-4</v>
      </c>
      <c r="L36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9.4117647058823528E-2</v>
      </c>
    </row>
    <row r="367" spans="1:12">
      <c r="A367" s="161" t="str">
        <f t="array" aca="1" ref="A367" ca="1">INDIRECT("FinalOutput[@["&amp;A$1&amp;"]]")</f>
        <v>Wales</v>
      </c>
      <c r="B367" s="129" t="str">
        <f t="array" aca="1" ref="B367" ca="1">INDIRECT("FinalOutput[@["&amp;B$1&amp;"]]")</f>
        <v/>
      </c>
      <c r="C367" s="129" t="str">
        <f t="array" aca="1" ref="C367" ca="1">INDIRECT("FinalOutput[@["&amp;C$1&amp;"]]")</f>
        <v>W06000003</v>
      </c>
      <c r="D367" s="129" t="str">
        <f t="array" aca="1" ref="D367" ca="1">INDIRECT("FinalOutput[@["&amp;D$1&amp;"]]")</f>
        <v>Conwy</v>
      </c>
      <c r="E367" s="129" t="str">
        <f t="array" aca="1" ref="E367" ca="1">INDIRECT("FinalOutput[@["&amp;E$1&amp;"]]")</f>
        <v>Local Authority</v>
      </c>
      <c r="F367" s="129">
        <f t="array" aca="1" ref="F367" ca="1">INDIRECT("FinalOutput[@["&amp;F$1&amp;"]]")</f>
        <v>115228</v>
      </c>
      <c r="G367" s="129">
        <f t="array" aca="1" ref="G367" ca="1">INDIRECT("FinalOutput[@["&amp;G$1&amp;"]]")</f>
        <v>112582.88</v>
      </c>
      <c r="H367" s="129">
        <f t="array" aca="1" ref="H367" ca="1">INDIRECT("FinalOutput[@["&amp;H$1&amp;"]]")</f>
        <v>0</v>
      </c>
      <c r="I367" s="129">
        <f t="array" aca="1" ref="I367" ca="1">INDIRECT("FinalOutput[@["&amp;I$1&amp;"]]")</f>
        <v>0</v>
      </c>
      <c r="J367" s="162">
        <f ca="1">Profiling_FinalOutput[[#This Row],[TOTAL_Presented_Young_ppl_2014]]/Profiling_FinalOutput[[#This Row],[LA_Population]]</f>
        <v>0</v>
      </c>
      <c r="K367" s="162">
        <f ca="1">Profiling_FinalOutput[[#This Row],[TOTAL_Assessed_Young_ppl_2014]]/Profiling_FinalOutput[[#This Row],[LA_Population]]</f>
        <v>0</v>
      </c>
      <c r="L36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68" spans="1:12">
      <c r="A368" s="161" t="str">
        <f t="array" aca="1" ref="A368" ca="1">INDIRECT("FinalOutput[@["&amp;A$1&amp;"]]")</f>
        <v>Wales</v>
      </c>
      <c r="B368" s="129" t="str">
        <f t="array" aca="1" ref="B368" ca="1">INDIRECT("FinalOutput[@["&amp;B$1&amp;"]]")</f>
        <v/>
      </c>
      <c r="C368" s="129" t="str">
        <f t="array" aca="1" ref="C368" ca="1">INDIRECT("FinalOutput[@["&amp;C$1&amp;"]]")</f>
        <v>W06000004</v>
      </c>
      <c r="D368" s="129" t="str">
        <f t="array" aca="1" ref="D368" ca="1">INDIRECT("FinalOutput[@["&amp;D$1&amp;"]]")</f>
        <v>Denbighshire</v>
      </c>
      <c r="E368" s="129" t="str">
        <f t="array" aca="1" ref="E368" ca="1">INDIRECT("FinalOutput[@["&amp;E$1&amp;"]]")</f>
        <v>Local Authority</v>
      </c>
      <c r="F368" s="129">
        <f t="array" aca="1" ref="F368" ca="1">INDIRECT("FinalOutput[@["&amp;F$1&amp;"]]")</f>
        <v>93734</v>
      </c>
      <c r="G368" s="129">
        <f t="array" aca="1" ref="G368" ca="1">INDIRECT("FinalOutput[@["&amp;G$1&amp;"]]")</f>
        <v>83674.27</v>
      </c>
      <c r="H368" s="129">
        <f t="array" aca="1" ref="H368" ca="1">INDIRECT("FinalOutput[@["&amp;H$1&amp;"]]")</f>
        <v>0</v>
      </c>
      <c r="I368" s="129">
        <f t="array" aca="1" ref="I368" ca="1">INDIRECT("FinalOutput[@["&amp;I$1&amp;"]]")</f>
        <v>55</v>
      </c>
      <c r="J368" s="162">
        <f ca="1">Profiling_FinalOutput[[#This Row],[TOTAL_Presented_Young_ppl_2014]]/Profiling_FinalOutput[[#This Row],[LA_Population]]</f>
        <v>0</v>
      </c>
      <c r="K368" s="162">
        <f ca="1">Profiling_FinalOutput[[#This Row],[TOTAL_Assessed_Young_ppl_2014]]/Profiling_FinalOutput[[#This Row],[LA_Population]]</f>
        <v>5.8676680820193318E-4</v>
      </c>
      <c r="L36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-1</v>
      </c>
    </row>
    <row r="369" spans="1:12">
      <c r="A369" s="161" t="str">
        <f t="array" aca="1" ref="A369" ca="1">INDIRECT("FinalOutput[@["&amp;A$1&amp;"]]")</f>
        <v>Wales</v>
      </c>
      <c r="B369" s="129" t="str">
        <f t="array" aca="1" ref="B369" ca="1">INDIRECT("FinalOutput[@["&amp;B$1&amp;"]]")</f>
        <v/>
      </c>
      <c r="C369" s="129" t="str">
        <f t="array" aca="1" ref="C369" ca="1">INDIRECT("FinalOutput[@["&amp;C$1&amp;"]]")</f>
        <v>W06000005</v>
      </c>
      <c r="D369" s="129" t="str">
        <f t="array" aca="1" ref="D369" ca="1">INDIRECT("FinalOutput[@["&amp;D$1&amp;"]]")</f>
        <v>Flintshire</v>
      </c>
      <c r="E369" s="129" t="str">
        <f t="array" aca="1" ref="E369" ca="1">INDIRECT("FinalOutput[@["&amp;E$1&amp;"]]")</f>
        <v>Local Authority</v>
      </c>
      <c r="F369" s="129">
        <f t="array" aca="1" ref="F369" ca="1">INDIRECT("FinalOutput[@["&amp;F$1&amp;"]]")</f>
        <v>152506</v>
      </c>
      <c r="G369" s="129">
        <f t="array" aca="1" ref="G369" ca="1">INDIRECT("FinalOutput[@["&amp;G$1&amp;"]]")</f>
        <v>43753.91</v>
      </c>
      <c r="H369" s="129">
        <f t="array" aca="1" ref="H369" ca="1">INDIRECT("FinalOutput[@["&amp;H$1&amp;"]]")</f>
        <v>0</v>
      </c>
      <c r="I369" s="129">
        <f t="array" aca="1" ref="I369" ca="1">INDIRECT("FinalOutput[@["&amp;I$1&amp;"]]")</f>
        <v>0</v>
      </c>
      <c r="J369" s="162">
        <f ca="1">Profiling_FinalOutput[[#This Row],[TOTAL_Presented_Young_ppl_2014]]/Profiling_FinalOutput[[#This Row],[LA_Population]]</f>
        <v>0</v>
      </c>
      <c r="K369" s="162">
        <f ca="1">Profiling_FinalOutput[[#This Row],[TOTAL_Assessed_Young_ppl_2014]]/Profiling_FinalOutput[[#This Row],[LA_Population]]</f>
        <v>0</v>
      </c>
      <c r="L36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0" spans="1:12">
      <c r="A370" s="161" t="str">
        <f t="array" aca="1" ref="A370" ca="1">INDIRECT("FinalOutput[@["&amp;A$1&amp;"]]")</f>
        <v>Wales</v>
      </c>
      <c r="B370" s="129" t="str">
        <f t="array" aca="1" ref="B370" ca="1">INDIRECT("FinalOutput[@["&amp;B$1&amp;"]]")</f>
        <v/>
      </c>
      <c r="C370" s="129" t="str">
        <f t="array" aca="1" ref="C370" ca="1">INDIRECT("FinalOutput[@["&amp;C$1&amp;"]]")</f>
        <v>W06000006</v>
      </c>
      <c r="D370" s="129" t="str">
        <f t="array" aca="1" ref="D370" ca="1">INDIRECT("FinalOutput[@["&amp;D$1&amp;"]]")</f>
        <v>Wrexham</v>
      </c>
      <c r="E370" s="129" t="str">
        <f t="array" aca="1" ref="E370" ca="1">INDIRECT("FinalOutput[@["&amp;E$1&amp;"]]")</f>
        <v>Local Authority</v>
      </c>
      <c r="F370" s="129">
        <f t="array" aca="1" ref="F370" ca="1">INDIRECT("FinalOutput[@["&amp;F$1&amp;"]]")</f>
        <v>134844</v>
      </c>
      <c r="G370" s="129">
        <f t="array" aca="1" ref="G370" ca="1">INDIRECT("FinalOutput[@["&amp;G$1&amp;"]]")</f>
        <v>50377.45</v>
      </c>
      <c r="H370" s="129">
        <f t="array" aca="1" ref="H370" ca="1">INDIRECT("FinalOutput[@["&amp;H$1&amp;"]]")</f>
        <v>105</v>
      </c>
      <c r="I370" s="129">
        <f t="array" aca="1" ref="I370" ca="1">INDIRECT("FinalOutput[@["&amp;I$1&amp;"]]")</f>
        <v>105</v>
      </c>
      <c r="J370" s="162">
        <f ca="1">Profiling_FinalOutput[[#This Row],[TOTAL_Presented_Young_ppl_2014]]/Profiling_FinalOutput[[#This Row],[LA_Population]]</f>
        <v>7.7867758298478238E-4</v>
      </c>
      <c r="K370" s="162">
        <f ca="1">Profiling_FinalOutput[[#This Row],[TOTAL_Assessed_Young_ppl_2014]]/Profiling_FinalOutput[[#This Row],[LA_Population]]</f>
        <v>7.7867758298478238E-4</v>
      </c>
      <c r="L37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1" spans="1:12">
      <c r="A371" s="161" t="str">
        <f t="array" aca="1" ref="A371" ca="1">INDIRECT("FinalOutput[@["&amp;A$1&amp;"]]")</f>
        <v>Wales</v>
      </c>
      <c r="B371" s="129" t="str">
        <f t="array" aca="1" ref="B371" ca="1">INDIRECT("FinalOutput[@["&amp;B$1&amp;"]]")</f>
        <v/>
      </c>
      <c r="C371" s="129" t="str">
        <f t="array" aca="1" ref="C371" ca="1">INDIRECT("FinalOutput[@["&amp;C$1&amp;"]]")</f>
        <v>W06000008</v>
      </c>
      <c r="D371" s="129" t="str">
        <f t="array" aca="1" ref="D371" ca="1">INDIRECT("FinalOutput[@["&amp;D$1&amp;"]]")</f>
        <v>Ceredigion</v>
      </c>
      <c r="E371" s="129" t="str">
        <f t="array" aca="1" ref="E371" ca="1">INDIRECT("FinalOutput[@["&amp;E$1&amp;"]]")</f>
        <v>Local Authority</v>
      </c>
      <c r="F371" s="129">
        <f t="array" aca="1" ref="F371" ca="1">INDIRECT("FinalOutput[@["&amp;F$1&amp;"]]")</f>
        <v>75922</v>
      </c>
      <c r="G371" s="129">
        <f t="array" aca="1" ref="G371" ca="1">INDIRECT("FinalOutput[@["&amp;G$1&amp;"]]")</f>
        <v>178545.43</v>
      </c>
      <c r="H371" s="129">
        <f t="array" aca="1" ref="H371" ca="1">INDIRECT("FinalOutput[@["&amp;H$1&amp;"]]")</f>
        <v>0</v>
      </c>
      <c r="I371" s="129">
        <f t="array" aca="1" ref="I371" ca="1">INDIRECT("FinalOutput[@["&amp;I$1&amp;"]]")</f>
        <v>0</v>
      </c>
      <c r="J371" s="162">
        <f ca="1">Profiling_FinalOutput[[#This Row],[TOTAL_Presented_Young_ppl_2014]]/Profiling_FinalOutput[[#This Row],[LA_Population]]</f>
        <v>0</v>
      </c>
      <c r="K371" s="162">
        <f ca="1">Profiling_FinalOutput[[#This Row],[TOTAL_Assessed_Young_ppl_2014]]/Profiling_FinalOutput[[#This Row],[LA_Population]]</f>
        <v>0</v>
      </c>
      <c r="L37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2" spans="1:12">
      <c r="A372" s="161" t="str">
        <f t="array" aca="1" ref="A372" ca="1">INDIRECT("FinalOutput[@["&amp;A$1&amp;"]]")</f>
        <v>Wales</v>
      </c>
      <c r="B372" s="129" t="str">
        <f t="array" aca="1" ref="B372" ca="1">INDIRECT("FinalOutput[@["&amp;B$1&amp;"]]")</f>
        <v/>
      </c>
      <c r="C372" s="129" t="str">
        <f t="array" aca="1" ref="C372" ca="1">INDIRECT("FinalOutput[@["&amp;C$1&amp;"]]")</f>
        <v>W06000013</v>
      </c>
      <c r="D372" s="129" t="str">
        <f t="array" aca="1" ref="D372" ca="1">INDIRECT("FinalOutput[@["&amp;D$1&amp;"]]")</f>
        <v>Bridgend</v>
      </c>
      <c r="E372" s="129" t="str">
        <f t="array" aca="1" ref="E372" ca="1">INDIRECT("FinalOutput[@["&amp;E$1&amp;"]]")</f>
        <v>Local Authority</v>
      </c>
      <c r="F372" s="129">
        <f t="array" aca="1" ref="F372" ca="1">INDIRECT("FinalOutput[@["&amp;F$1&amp;"]]")</f>
        <v>139178</v>
      </c>
      <c r="G372" s="129">
        <f t="array" aca="1" ref="G372" ca="1">INDIRECT("FinalOutput[@["&amp;G$1&amp;"]]")</f>
        <v>25074.74</v>
      </c>
      <c r="H372" s="129">
        <f t="array" aca="1" ref="H372" ca="1">INDIRECT("FinalOutput[@["&amp;H$1&amp;"]]")</f>
        <v>0</v>
      </c>
      <c r="I372" s="129">
        <f t="array" aca="1" ref="I372" ca="1">INDIRECT("FinalOutput[@["&amp;I$1&amp;"]]")</f>
        <v>0</v>
      </c>
      <c r="J372" s="162">
        <f ca="1">Profiling_FinalOutput[[#This Row],[TOTAL_Presented_Young_ppl_2014]]/Profiling_FinalOutput[[#This Row],[LA_Population]]</f>
        <v>0</v>
      </c>
      <c r="K372" s="162">
        <f ca="1">Profiling_FinalOutput[[#This Row],[TOTAL_Assessed_Young_ppl_2014]]/Profiling_FinalOutput[[#This Row],[LA_Population]]</f>
        <v>0</v>
      </c>
      <c r="L37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3" spans="1:12">
      <c r="A373" s="161" t="str">
        <f t="array" aca="1" ref="A373" ca="1">INDIRECT("FinalOutput[@["&amp;A$1&amp;"]]")</f>
        <v>Wales</v>
      </c>
      <c r="B373" s="129" t="str">
        <f t="array" aca="1" ref="B373" ca="1">INDIRECT("FinalOutput[@["&amp;B$1&amp;"]]")</f>
        <v/>
      </c>
      <c r="C373" s="129" t="str">
        <f t="array" aca="1" ref="C373" ca="1">INDIRECT("FinalOutput[@["&amp;C$1&amp;"]]")</f>
        <v>W06000014</v>
      </c>
      <c r="D373" s="129" t="str">
        <f t="array" aca="1" ref="D373" ca="1">INDIRECT("FinalOutput[@["&amp;D$1&amp;"]]")</f>
        <v>Vale of Glamorgan</v>
      </c>
      <c r="E373" s="129" t="str">
        <f t="array" aca="1" ref="E373" ca="1">INDIRECT("FinalOutput[@["&amp;E$1&amp;"]]")</f>
        <v>Local Authority</v>
      </c>
      <c r="F373" s="129">
        <f t="array" aca="1" ref="F373" ca="1">INDIRECT("FinalOutput[@["&amp;F$1&amp;"]]")</f>
        <v>126336</v>
      </c>
      <c r="G373" s="129">
        <f t="array" aca="1" ref="G373" ca="1">INDIRECT("FinalOutput[@["&amp;G$1&amp;"]]")</f>
        <v>33095.279999999999</v>
      </c>
      <c r="H373" s="129">
        <f t="array" aca="1" ref="H373" ca="1">INDIRECT("FinalOutput[@["&amp;H$1&amp;"]]")</f>
        <v>0</v>
      </c>
      <c r="I373" s="129">
        <f t="array" aca="1" ref="I373" ca="1">INDIRECT("FinalOutput[@["&amp;I$1&amp;"]]")</f>
        <v>0</v>
      </c>
      <c r="J373" s="162">
        <f ca="1">Profiling_FinalOutput[[#This Row],[TOTAL_Presented_Young_ppl_2014]]/Profiling_FinalOutput[[#This Row],[LA_Population]]</f>
        <v>0</v>
      </c>
      <c r="K373" s="162">
        <f ca="1">Profiling_FinalOutput[[#This Row],[TOTAL_Assessed_Young_ppl_2014]]/Profiling_FinalOutput[[#This Row],[LA_Population]]</f>
        <v>0</v>
      </c>
      <c r="L373"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4" spans="1:12">
      <c r="A374" s="161" t="str">
        <f t="array" aca="1" ref="A374" ca="1">INDIRECT("FinalOutput[@["&amp;A$1&amp;"]]")</f>
        <v>Wales</v>
      </c>
      <c r="B374" s="129" t="str">
        <f t="array" aca="1" ref="B374" ca="1">INDIRECT("FinalOutput[@["&amp;B$1&amp;"]]")</f>
        <v/>
      </c>
      <c r="C374" s="129" t="str">
        <f t="array" aca="1" ref="C374" ca="1">INDIRECT("FinalOutput[@["&amp;C$1&amp;"]]")</f>
        <v>W06000015</v>
      </c>
      <c r="D374" s="129" t="str">
        <f t="array" aca="1" ref="D374" ca="1">INDIRECT("FinalOutput[@["&amp;D$1&amp;"]]")</f>
        <v>Cardiff</v>
      </c>
      <c r="E374" s="129" t="str">
        <f t="array" aca="1" ref="E374" ca="1">INDIRECT("FinalOutput[@["&amp;E$1&amp;"]]")</f>
        <v>Local Authority</v>
      </c>
      <c r="F374" s="129">
        <f t="array" aca="1" ref="F374" ca="1">INDIRECT("FinalOutput[@["&amp;F$1&amp;"]]")</f>
        <v>346090</v>
      </c>
      <c r="G374" s="129">
        <f t="array" aca="1" ref="G374" ca="1">INDIRECT("FinalOutput[@["&amp;G$1&amp;"]]")</f>
        <v>14038.2</v>
      </c>
      <c r="H374" s="129">
        <f t="array" aca="1" ref="H374" ca="1">INDIRECT("FinalOutput[@["&amp;H$1&amp;"]]")</f>
        <v>2017</v>
      </c>
      <c r="I374" s="129">
        <f t="array" aca="1" ref="I374" ca="1">INDIRECT("FinalOutput[@["&amp;I$1&amp;"]]")</f>
        <v>776</v>
      </c>
      <c r="J374" s="162">
        <f ca="1">Profiling_FinalOutput[[#This Row],[TOTAL_Presented_Young_ppl_2014]]/Profiling_FinalOutput[[#This Row],[LA_Population]]</f>
        <v>5.8279638244387302E-3</v>
      </c>
      <c r="K374" s="162">
        <f ca="1">Profiling_FinalOutput[[#This Row],[TOTAL_Assessed_Young_ppl_2014]]/Profiling_FinalOutput[[#This Row],[LA_Population]]</f>
        <v>2.2421913375133638E-3</v>
      </c>
      <c r="L374"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0.6152702032721864</v>
      </c>
    </row>
    <row r="375" spans="1:12">
      <c r="A375" s="161" t="str">
        <f t="array" aca="1" ref="A375" ca="1">INDIRECT("FinalOutput[@["&amp;A$1&amp;"]]")</f>
        <v>Wales</v>
      </c>
      <c r="B375" s="129" t="str">
        <f t="array" aca="1" ref="B375" ca="1">INDIRECT("FinalOutput[@["&amp;B$1&amp;"]]")</f>
        <v/>
      </c>
      <c r="C375" s="129" t="str">
        <f t="array" aca="1" ref="C375" ca="1">INDIRECT("FinalOutput[@["&amp;C$1&amp;"]]")</f>
        <v>W06000016</v>
      </c>
      <c r="D375" s="129" t="str">
        <f t="array" aca="1" ref="D375" ca="1">INDIRECT("FinalOutput[@["&amp;D$1&amp;"]]")</f>
        <v>Rhondda Cynon Taf</v>
      </c>
      <c r="E375" s="129" t="str">
        <f t="array" aca="1" ref="E375" ca="1">INDIRECT("FinalOutput[@["&amp;E$1&amp;"]]")</f>
        <v>Local Authority</v>
      </c>
      <c r="F375" s="129">
        <f t="array" aca="1" ref="F375" ca="1">INDIRECT("FinalOutput[@["&amp;F$1&amp;"]]")</f>
        <v>234410</v>
      </c>
      <c r="G375" s="129">
        <f t="array" aca="1" ref="G375" ca="1">INDIRECT("FinalOutput[@["&amp;G$1&amp;"]]")</f>
        <v>42412.97</v>
      </c>
      <c r="H375" s="129">
        <f t="array" aca="1" ref="H375" ca="1">INDIRECT("FinalOutput[@["&amp;H$1&amp;"]]")</f>
        <v>118</v>
      </c>
      <c r="I375" s="129">
        <f t="array" aca="1" ref="I375" ca="1">INDIRECT("FinalOutput[@["&amp;I$1&amp;"]]")</f>
        <v>118</v>
      </c>
      <c r="J375" s="162">
        <f ca="1">Profiling_FinalOutput[[#This Row],[TOTAL_Presented_Young_ppl_2014]]/Profiling_FinalOutput[[#This Row],[LA_Population]]</f>
        <v>5.0339149353696515E-4</v>
      </c>
      <c r="K375" s="162">
        <f ca="1">Profiling_FinalOutput[[#This Row],[TOTAL_Assessed_Young_ppl_2014]]/Profiling_FinalOutput[[#This Row],[LA_Population]]</f>
        <v>5.0339149353696515E-4</v>
      </c>
      <c r="L375"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6" spans="1:12">
      <c r="A376" s="161" t="str">
        <f t="array" aca="1" ref="A376" ca="1">INDIRECT("FinalOutput[@["&amp;A$1&amp;"]]")</f>
        <v>Wales</v>
      </c>
      <c r="B376" s="129" t="str">
        <f t="array" aca="1" ref="B376" ca="1">INDIRECT("FinalOutput[@["&amp;B$1&amp;"]]")</f>
        <v/>
      </c>
      <c r="C376" s="129" t="str">
        <f t="array" aca="1" ref="C376" ca="1">INDIRECT("FinalOutput[@["&amp;C$1&amp;"]]")</f>
        <v>W06000019</v>
      </c>
      <c r="D376" s="129" t="str">
        <f t="array" aca="1" ref="D376" ca="1">INDIRECT("FinalOutput[@["&amp;D$1&amp;"]]")</f>
        <v>Blaenau Gwent</v>
      </c>
      <c r="E376" s="129" t="str">
        <f t="array" aca="1" ref="E376" ca="1">INDIRECT("FinalOutput[@["&amp;E$1&amp;"]]")</f>
        <v>Local Authority</v>
      </c>
      <c r="F376" s="129">
        <f t="array" aca="1" ref="F376" ca="1">INDIRECT("FinalOutput[@["&amp;F$1&amp;"]]")</f>
        <v>69814</v>
      </c>
      <c r="G376" s="129">
        <f t="array" aca="1" ref="G376" ca="1">INDIRECT("FinalOutput[@["&amp;G$1&amp;"]]")</f>
        <v>10876.16</v>
      </c>
      <c r="H376" s="129">
        <f t="array" aca="1" ref="H376" ca="1">INDIRECT("FinalOutput[@["&amp;H$1&amp;"]]")</f>
        <v>170</v>
      </c>
      <c r="I376" s="129">
        <f t="array" aca="1" ref="I376" ca="1">INDIRECT("FinalOutput[@["&amp;I$1&amp;"]]")</f>
        <v>138</v>
      </c>
      <c r="J376" s="162">
        <f ca="1">Profiling_FinalOutput[[#This Row],[TOTAL_Presented_Young_ppl_2014]]/Profiling_FinalOutput[[#This Row],[LA_Population]]</f>
        <v>2.4350416821840894E-3</v>
      </c>
      <c r="K376" s="162">
        <f ca="1">Profiling_FinalOutput[[#This Row],[TOTAL_Assessed_Young_ppl_2014]]/Profiling_FinalOutput[[#This Row],[LA_Population]]</f>
        <v>1.9766808949494372E-3</v>
      </c>
      <c r="L376"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0.18823529411764706</v>
      </c>
    </row>
    <row r="377" spans="1:12">
      <c r="A377" s="161" t="str">
        <f t="array" aca="1" ref="A377" ca="1">INDIRECT("FinalOutput[@["&amp;A$1&amp;"]]")</f>
        <v>Wales</v>
      </c>
      <c r="B377" s="129" t="str">
        <f t="array" aca="1" ref="B377" ca="1">INDIRECT("FinalOutput[@["&amp;B$1&amp;"]]")</f>
        <v/>
      </c>
      <c r="C377" s="129" t="str">
        <f t="array" aca="1" ref="C377" ca="1">INDIRECT("FinalOutput[@["&amp;C$1&amp;"]]")</f>
        <v>W06000020</v>
      </c>
      <c r="D377" s="129" t="str">
        <f t="array" aca="1" ref="D377" ca="1">INDIRECT("FinalOutput[@["&amp;D$1&amp;"]]")</f>
        <v>Torfaen</v>
      </c>
      <c r="E377" s="129" t="str">
        <f t="array" aca="1" ref="E377" ca="1">INDIRECT("FinalOutput[@["&amp;E$1&amp;"]]")</f>
        <v>Local Authority</v>
      </c>
      <c r="F377" s="129">
        <f t="array" aca="1" ref="F377" ca="1">INDIRECT("FinalOutput[@["&amp;F$1&amp;"]]")</f>
        <v>91075</v>
      </c>
      <c r="G377" s="129">
        <f t="array" aca="1" ref="G377" ca="1">INDIRECT("FinalOutput[@["&amp;G$1&amp;"]]")</f>
        <v>12564.08</v>
      </c>
      <c r="H377" s="129">
        <f t="array" aca="1" ref="H377" ca="1">INDIRECT("FinalOutput[@["&amp;H$1&amp;"]]")</f>
        <v>229</v>
      </c>
      <c r="I377" s="129">
        <f t="array" aca="1" ref="I377" ca="1">INDIRECT("FinalOutput[@["&amp;I$1&amp;"]]")</f>
        <v>119</v>
      </c>
      <c r="J377" s="162">
        <f ca="1">Profiling_FinalOutput[[#This Row],[TOTAL_Presented_Young_ppl_2014]]/Profiling_FinalOutput[[#This Row],[LA_Population]]</f>
        <v>2.5144111995608017E-3</v>
      </c>
      <c r="K377" s="162">
        <f ca="1">Profiling_FinalOutput[[#This Row],[TOTAL_Assessed_Young_ppl_2014]]/Profiling_FinalOutput[[#This Row],[LA_Population]]</f>
        <v>1.3066154268460061E-3</v>
      </c>
      <c r="L377"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0.48034934497816595</v>
      </c>
    </row>
    <row r="378" spans="1:12">
      <c r="A378" s="161" t="str">
        <f t="array" aca="1" ref="A378" ca="1">INDIRECT("FinalOutput[@["&amp;A$1&amp;"]]")</f>
        <v>Wales</v>
      </c>
      <c r="B378" s="129" t="str">
        <f t="array" aca="1" ref="B378" ca="1">INDIRECT("FinalOutput[@["&amp;B$1&amp;"]]")</f>
        <v/>
      </c>
      <c r="C378" s="129" t="str">
        <f t="array" aca="1" ref="C378" ca="1">INDIRECT("FinalOutput[@["&amp;C$1&amp;"]]")</f>
        <v>W06000021</v>
      </c>
      <c r="D378" s="129" t="str">
        <f t="array" aca="1" ref="D378" ca="1">INDIRECT("FinalOutput[@["&amp;D$1&amp;"]]")</f>
        <v>Monmouthshire</v>
      </c>
      <c r="E378" s="129" t="str">
        <f t="array" aca="1" ref="E378" ca="1">INDIRECT("FinalOutput[@["&amp;E$1&amp;"]]")</f>
        <v>Local Authority</v>
      </c>
      <c r="F378" s="129">
        <f t="array" aca="1" ref="F378" ca="1">INDIRECT("FinalOutput[@["&amp;F$1&amp;"]]")</f>
        <v>91323</v>
      </c>
      <c r="G378" s="129">
        <f t="array" aca="1" ref="G378" ca="1">INDIRECT("FinalOutput[@["&amp;G$1&amp;"]]")</f>
        <v>84914.94</v>
      </c>
      <c r="H378" s="129">
        <f t="array" aca="1" ref="H378" ca="1">INDIRECT("FinalOutput[@["&amp;H$1&amp;"]]")</f>
        <v>0</v>
      </c>
      <c r="I378" s="129">
        <f t="array" aca="1" ref="I378" ca="1">INDIRECT("FinalOutput[@["&amp;I$1&amp;"]]")</f>
        <v>0</v>
      </c>
      <c r="J378" s="162">
        <f ca="1">Profiling_FinalOutput[[#This Row],[TOTAL_Presented_Young_ppl_2014]]/Profiling_FinalOutput[[#This Row],[LA_Population]]</f>
        <v>0</v>
      </c>
      <c r="K378" s="162">
        <f ca="1">Profiling_FinalOutput[[#This Row],[TOTAL_Assessed_Young_ppl_2014]]/Profiling_FinalOutput[[#This Row],[LA_Population]]</f>
        <v>0</v>
      </c>
      <c r="L378"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79" spans="1:12">
      <c r="A379" s="161" t="str">
        <f t="array" aca="1" ref="A379" ca="1">INDIRECT("FinalOutput[@["&amp;A$1&amp;"]]")</f>
        <v>Wales</v>
      </c>
      <c r="B379" s="129" t="str">
        <f t="array" aca="1" ref="B379" ca="1">INDIRECT("FinalOutput[@["&amp;B$1&amp;"]]")</f>
        <v/>
      </c>
      <c r="C379" s="129" t="str">
        <f t="array" aca="1" ref="C379" ca="1">INDIRECT("FinalOutput[@["&amp;C$1&amp;"]]")</f>
        <v>W06000022</v>
      </c>
      <c r="D379" s="129" t="str">
        <f t="array" aca="1" ref="D379" ca="1">INDIRECT("FinalOutput[@["&amp;D$1&amp;"]]")</f>
        <v>Newport</v>
      </c>
      <c r="E379" s="129" t="str">
        <f t="array" aca="1" ref="E379" ca="1">INDIRECT("FinalOutput[@["&amp;E$1&amp;"]]")</f>
        <v>Local Authority</v>
      </c>
      <c r="F379" s="129">
        <f t="array" aca="1" ref="F379" ca="1">INDIRECT("FinalOutput[@["&amp;F$1&amp;"]]")</f>
        <v>145736</v>
      </c>
      <c r="G379" s="129">
        <f t="array" aca="1" ref="G379" ca="1">INDIRECT("FinalOutput[@["&amp;G$1&amp;"]]")</f>
        <v>19051.599999999999</v>
      </c>
      <c r="H379" s="129">
        <f t="array" aca="1" ref="H379" ca="1">INDIRECT("FinalOutput[@["&amp;H$1&amp;"]]")</f>
        <v>0</v>
      </c>
      <c r="I379" s="129">
        <f t="array" aca="1" ref="I379" ca="1">INDIRECT("FinalOutput[@["&amp;I$1&amp;"]]")</f>
        <v>0</v>
      </c>
      <c r="J379" s="162">
        <f ca="1">Profiling_FinalOutput[[#This Row],[TOTAL_Presented_Young_ppl_2014]]/Profiling_FinalOutput[[#This Row],[LA_Population]]</f>
        <v>0</v>
      </c>
      <c r="K379" s="162">
        <f ca="1">Profiling_FinalOutput[[#This Row],[TOTAL_Assessed_Young_ppl_2014]]/Profiling_FinalOutput[[#This Row],[LA_Population]]</f>
        <v>0</v>
      </c>
      <c r="L379"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80" spans="1:12">
      <c r="A380" s="161" t="str">
        <f t="array" aca="1" ref="A380" ca="1">INDIRECT("FinalOutput[@["&amp;A$1&amp;"]]")</f>
        <v>Wales</v>
      </c>
      <c r="B380" s="129" t="str">
        <f t="array" aca="1" ref="B380" ca="1">INDIRECT("FinalOutput[@["&amp;B$1&amp;"]]")</f>
        <v/>
      </c>
      <c r="C380" s="129" t="str">
        <f t="array" aca="1" ref="C380" ca="1">INDIRECT("FinalOutput[@["&amp;C$1&amp;"]]")</f>
        <v>W06000023</v>
      </c>
      <c r="D380" s="129" t="str">
        <f t="array" aca="1" ref="D380" ca="1">INDIRECT("FinalOutput[@["&amp;D$1&amp;"]]")</f>
        <v>Powys</v>
      </c>
      <c r="E380" s="129" t="str">
        <f t="array" aca="1" ref="E380" ca="1">INDIRECT("FinalOutput[@["&amp;E$1&amp;"]]")</f>
        <v>Local Authority</v>
      </c>
      <c r="F380" s="129">
        <f t="array" aca="1" ref="F380" ca="1">INDIRECT("FinalOutput[@["&amp;F$1&amp;"]]")</f>
        <v>132976</v>
      </c>
      <c r="G380" s="129">
        <f t="array" aca="1" ref="G380" ca="1">INDIRECT("FinalOutput[@["&amp;G$1&amp;"]]")</f>
        <v>518037.01</v>
      </c>
      <c r="H380" s="129">
        <f t="array" aca="1" ref="H380" ca="1">INDIRECT("FinalOutput[@["&amp;H$1&amp;"]]")</f>
        <v>133</v>
      </c>
      <c r="I380" s="129">
        <f t="array" aca="1" ref="I380" ca="1">INDIRECT("FinalOutput[@["&amp;I$1&amp;"]]")</f>
        <v>133</v>
      </c>
      <c r="J380" s="162">
        <f ca="1">Profiling_FinalOutput[[#This Row],[TOTAL_Presented_Young_ppl_2014]]/Profiling_FinalOutput[[#This Row],[LA_Population]]</f>
        <v>1.0001804836963061E-3</v>
      </c>
      <c r="K380" s="162">
        <f ca="1">Profiling_FinalOutput[[#This Row],[TOTAL_Assessed_Young_ppl_2014]]/Profiling_FinalOutput[[#This Row],[LA_Population]]</f>
        <v>1.0001804836963061E-3</v>
      </c>
      <c r="L380"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81" spans="1:12">
      <c r="A381" s="161" t="str">
        <f t="array" aca="1" ref="A381" ca="1">INDIRECT("FinalOutput[@["&amp;A$1&amp;"]]")</f>
        <v>Wales</v>
      </c>
      <c r="B381" s="129" t="str">
        <f t="array" aca="1" ref="B381" ca="1">INDIRECT("FinalOutput[@["&amp;B$1&amp;"]]")</f>
        <v/>
      </c>
      <c r="C381" s="129" t="str">
        <f t="array" aca="1" ref="C381" ca="1">INDIRECT("FinalOutput[@["&amp;C$1&amp;"]]")</f>
        <v>W06000024</v>
      </c>
      <c r="D381" s="129" t="str">
        <f t="array" aca="1" ref="D381" ca="1">INDIRECT("FinalOutput[@["&amp;D$1&amp;"]]")</f>
        <v>Merthyr Tydfil</v>
      </c>
      <c r="E381" s="129" t="str">
        <f t="array" aca="1" ref="E381" ca="1">INDIRECT("FinalOutput[@["&amp;E$1&amp;"]]")</f>
        <v>Local Authority</v>
      </c>
      <c r="F381" s="129">
        <f t="array" aca="1" ref="F381" ca="1">INDIRECT("FinalOutput[@["&amp;F$1&amp;"]]")</f>
        <v>58802</v>
      </c>
      <c r="G381" s="129">
        <f t="array" aca="1" ref="G381" ca="1">INDIRECT("FinalOutput[@["&amp;G$1&amp;"]]")</f>
        <v>11139.29</v>
      </c>
      <c r="H381" s="129">
        <f t="array" aca="1" ref="H381" ca="1">INDIRECT("FinalOutput[@["&amp;H$1&amp;"]]")</f>
        <v>34</v>
      </c>
      <c r="I381" s="129">
        <f t="array" aca="1" ref="I381" ca="1">INDIRECT("FinalOutput[@["&amp;I$1&amp;"]]")</f>
        <v>34</v>
      </c>
      <c r="J381" s="162">
        <f ca="1">Profiling_FinalOutput[[#This Row],[TOTAL_Presented_Young_ppl_2014]]/Profiling_FinalOutput[[#This Row],[LA_Population]]</f>
        <v>5.7821162545491651E-4</v>
      </c>
      <c r="K381" s="162">
        <f ca="1">Profiling_FinalOutput[[#This Row],[TOTAL_Assessed_Young_ppl_2014]]/Profiling_FinalOutput[[#This Row],[LA_Population]]</f>
        <v>5.7821162545491651E-4</v>
      </c>
      <c r="L381"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row r="382" spans="1:12">
      <c r="A382" s="161" t="str">
        <f t="array" aca="1" ref="A382" ca="1">INDIRECT("FinalOutput[@["&amp;A$1&amp;"]]")</f>
        <v>Northern Ireland</v>
      </c>
      <c r="B382" s="129" t="str">
        <f t="array" aca="1" ref="B382" ca="1">INDIRECT("FinalOutput[@["&amp;B$1&amp;"]]")</f>
        <v/>
      </c>
      <c r="C382" s="129" t="str">
        <f t="array" aca="1" ref="C382" ca="1">INDIRECT("FinalOutput[@["&amp;C$1&amp;"]]")</f>
        <v>N92000002</v>
      </c>
      <c r="D382" s="129" t="str">
        <f t="array" aca="1" ref="D382" ca="1">INDIRECT("FinalOutput[@["&amp;D$1&amp;"]]")</f>
        <v>Northern Ireland</v>
      </c>
      <c r="E382" s="129" t="str">
        <f t="array" aca="1" ref="E382" ca="1">INDIRECT("FinalOutput[@["&amp;E$1&amp;"]]")</f>
        <v>Local Authority</v>
      </c>
      <c r="F382" s="129">
        <f t="array" aca="1" ref="F382" ca="1">INDIRECT("FinalOutput[@["&amp;F$1&amp;"]]")</f>
        <v>1814297</v>
      </c>
      <c r="G382" s="129">
        <f t="array" aca="1" ref="G382" ca="1">INDIRECT("FinalOutput[@["&amp;G$1&amp;"]]")</f>
        <v>1415309.8</v>
      </c>
      <c r="H382" s="129">
        <f t="array" aca="1" ref="H382" ca="1">INDIRECT("FinalOutput[@["&amp;H$1&amp;"]]")</f>
        <v>0</v>
      </c>
      <c r="I382" s="129">
        <f t="array" aca="1" ref="I382" ca="1">INDIRECT("FinalOutput[@["&amp;I$1&amp;"]]")</f>
        <v>0</v>
      </c>
      <c r="J382" s="162">
        <f ca="1">Profiling_FinalOutput[[#This Row],[TOTAL_Presented_Young_ppl_2014]]/Profiling_FinalOutput[[#This Row],[LA_Population]]</f>
        <v>0</v>
      </c>
      <c r="K382" s="162">
        <f ca="1">Profiling_FinalOutput[[#This Row],[TOTAL_Assessed_Young_ppl_2014]]/Profiling_FinalOutput[[#This Row],[LA_Population]]</f>
        <v>0</v>
      </c>
      <c r="L382" s="162">
        <f ca="1">IF(AND(Profiling_FinalOutput[[#This Row],[TOTAL_Presented_Young_ppl_2014]]=0,Profiling_FinalOutput[[#This Row],[TOTAL_Assessed_Young_ppl_2014]]&lt;&gt;0),-1,IF(Profiling_FinalOutput[[#This Row],[TOTAL_Presented_Young_ppl_2014]]=0,0,(Profiling_FinalOutput[[#This Row],[TOTAL_Presented_Young_ppl_2014]]-Profiling_FinalOutput[[#This Row],[TOTAL_Assessed_Young_ppl_2014]])/Profiling_FinalOutput[[#This Row],[TOTAL_Presented_Young_ppl_2014]]))</f>
        <v>0</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Legend</vt:lpstr>
      <vt:lpstr>Read Me</vt:lpstr>
      <vt:lpstr>Final Output</vt:lpstr>
      <vt:lpstr>Centrepoint sourced</vt:lpstr>
      <vt:lpstr>Consolidated Geog</vt:lpstr>
      <vt:lpstr>Prevention &amp; relief</vt:lpstr>
      <vt:lpstr>CensusData</vt:lpstr>
      <vt:lpstr>LKP_LANameDQ</vt:lpstr>
      <vt:lpstr>LKP_MissingLATypesDQ</vt:lpstr>
      <vt:lpstr>LKP_CountyDistrictMap</vt:lpstr>
      <vt:lpstr>Final Output - with extra cols</vt:lpstr>
      <vt:lpstr>Profile 1</vt:lpstr>
      <vt:lpstr>Profile 2</vt:lpstr>
      <vt:lpstr>Profile 3</vt:lpstr>
      <vt:lpstr>PROFILING ConsolGeog</vt:lpstr>
      <vt:lpstr>PROFILING Final Output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dc:creator>
  <cp:lastModifiedBy>Brian Spurling</cp:lastModifiedBy>
  <dcterms:created xsi:type="dcterms:W3CDTF">2015-07-18T19:29:35Z</dcterms:created>
  <dcterms:modified xsi:type="dcterms:W3CDTF">2015-07-21T13:02:46Z</dcterms:modified>
</cp:coreProperties>
</file>